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P:\Finances Communales\ENSEIGNEMENT MUSICAL\Circulaire\2021-2022\"/>
    </mc:Choice>
  </mc:AlternateContent>
  <workbookProtection workbookAlgorithmName="SHA-512" workbookHashValue="OJZTGN6jcxmrxbseqzfZjeK6hlH63IQPbJKiuovbdbFKqyM00Oa+EUp4HkqzJDvkPVLQh9bHvRaHgGgKwjPKdQ==" workbookSaltValue="mPKktzVIO8Q0VwodnYYKsw==" workbookSpinCount="100000" lockStructure="1"/>
  <bookViews>
    <workbookView xWindow="0" yWindow="0" windowWidth="2805" windowHeight="3315" firstSheet="5" activeTab="5"/>
  </bookViews>
  <sheets>
    <sheet name="Cockpit" sheetId="10" state="hidden" r:id="rId1"/>
    <sheet name="Lists" sheetId="5" state="hidden" r:id="rId2"/>
    <sheet name="Maximum minutes" sheetId="2" state="hidden" r:id="rId3"/>
    <sheet name="Cours spéciaux" sheetId="8" state="hidden" r:id="rId4"/>
    <sheet name="Hiérarchie cours" sheetId="1" state="hidden" r:id="rId5"/>
    <sheet name="Annexe A1 Cours" sheetId="9" r:id="rId6"/>
    <sheet name="Annexe A2 Certifié exact" sheetId="14" r:id="rId7"/>
    <sheet name="Annexe B Enseignants" sheetId="15" r:id="rId8"/>
    <sheet name="Annexe C Tableau synoptique" sheetId="16" r:id="rId9"/>
  </sheets>
  <externalReferences>
    <externalReference r:id="rId10"/>
  </externalReferences>
  <definedNames>
    <definedName name="_xlnm._FilterDatabase" localSheetId="3" hidden="1">'Cours spéciaux'!$A$1:$F$471</definedName>
    <definedName name="_xlnm._FilterDatabase" localSheetId="1" hidden="1">Lists!$Q$1:$X$261</definedName>
    <definedName name="_ftn1" localSheetId="6">'Annexe A2 Certifié exact'!#REF!</definedName>
    <definedName name="_ftn2" localSheetId="6">'Annexe A2 Certifié exact'!#REF!</definedName>
    <definedName name="IndiceCoursCollectifs">#REF!</definedName>
    <definedName name="IndiceIndividuels">#REF!</definedName>
    <definedName name="IndiceMusiqueChambre">#REF!</definedName>
    <definedName name="MinDate">Cockpit!$C$14</definedName>
    <definedName name="_xlnm.Print_Area" localSheetId="5">'Annexe A1 Cours'!$A:$L</definedName>
    <definedName name="_xlnm.Print_Area" localSheetId="6">'Annexe A2 Certifié exact'!$B$2:$B$15</definedName>
    <definedName name="_xlnm.Print_Area" localSheetId="7">'Annexe B Enseignants'!$A$1:$K$42</definedName>
    <definedName name="_xlnm.Print_Area" localSheetId="8">'Annexe C Tableau synoptique'!$A$1:$K$79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4" i="14" l="1"/>
  <c r="T119" i="5" l="1"/>
  <c r="F12" i="8"/>
  <c r="F10" i="8"/>
  <c r="F9" i="8"/>
  <c r="F7" i="8"/>
  <c r="F5" i="8"/>
  <c r="F3" i="8"/>
  <c r="F2" i="8"/>
  <c r="B202" i="5" l="1"/>
  <c r="B203" i="5"/>
  <c r="T128" i="5"/>
  <c r="T127" i="5"/>
  <c r="R16" i="5"/>
  <c r="B208" i="5"/>
  <c r="B209" i="5"/>
  <c r="B210" i="5"/>
  <c r="T126" i="5"/>
  <c r="T125" i="5"/>
  <c r="T124" i="5"/>
  <c r="B201" i="5" l="1"/>
  <c r="B200" i="5"/>
  <c r="B199" i="5"/>
  <c r="T116" i="5"/>
  <c r="T117" i="5"/>
  <c r="T118" i="5"/>
  <c r="T110" i="5"/>
  <c r="T111" i="5"/>
  <c r="B192" i="5"/>
  <c r="B193" i="5"/>
  <c r="B14" i="5"/>
  <c r="T13" i="5"/>
  <c r="B184" i="5"/>
  <c r="B185" i="5"/>
  <c r="T62" i="5"/>
  <c r="T63" i="5"/>
  <c r="B172" i="5" l="1"/>
  <c r="B173" i="5"/>
  <c r="B174" i="5"/>
  <c r="B175" i="5"/>
  <c r="B176" i="5"/>
  <c r="B177" i="5"/>
  <c r="B178" i="5"/>
  <c r="B179" i="5"/>
  <c r="T166" i="5"/>
  <c r="T167" i="5"/>
  <c r="T168" i="5"/>
  <c r="T169" i="5"/>
  <c r="T170" i="5"/>
  <c r="T171" i="5"/>
  <c r="T172" i="5"/>
  <c r="T173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T58" i="5"/>
  <c r="T57" i="5"/>
  <c r="T56" i="5"/>
  <c r="T55" i="5"/>
  <c r="T54" i="5"/>
  <c r="T53" i="5"/>
  <c r="T52" i="5"/>
  <c r="T51" i="5"/>
  <c r="T50" i="5"/>
  <c r="T49" i="5"/>
  <c r="T48" i="5"/>
  <c r="T47" i="5"/>
  <c r="B11" i="5"/>
  <c r="B12" i="5"/>
  <c r="B13" i="5"/>
  <c r="B10" i="5"/>
  <c r="T12" i="5"/>
  <c r="T11" i="5"/>
  <c r="T10" i="5"/>
  <c r="T9" i="5"/>
  <c r="E4" i="8" l="1"/>
  <c r="E6" i="8"/>
  <c r="E8" i="8"/>
  <c r="E11" i="8"/>
  <c r="E3" i="8"/>
  <c r="E5" i="8"/>
  <c r="E7" i="8"/>
  <c r="E9" i="8"/>
  <c r="E10" i="8"/>
  <c r="E12" i="8"/>
  <c r="E13" i="8"/>
  <c r="E14" i="8"/>
  <c r="E15" i="8"/>
  <c r="B102" i="5" l="1"/>
  <c r="T73" i="5"/>
  <c r="R10" i="5"/>
  <c r="B171" i="5" l="1"/>
  <c r="B170" i="5"/>
  <c r="T165" i="5"/>
  <c r="T164" i="5"/>
  <c r="B70" i="5"/>
  <c r="T71" i="5"/>
  <c r="B52" i="5"/>
  <c r="B9" i="5"/>
  <c r="T8" i="5"/>
  <c r="T61" i="5"/>
  <c r="T46" i="5"/>
  <c r="L14" i="8"/>
  <c r="M14" i="8"/>
  <c r="Q177" i="5"/>
  <c r="Q178" i="5"/>
  <c r="Q179" i="5"/>
  <c r="Q180" i="5"/>
  <c r="Q181" i="5"/>
  <c r="Q182" i="5"/>
  <c r="Q183" i="5"/>
  <c r="Q184" i="5"/>
  <c r="Q185" i="5"/>
  <c r="Q186" i="5"/>
  <c r="Q187" i="5"/>
  <c r="Q188" i="5"/>
  <c r="Q189" i="5"/>
  <c r="Q190" i="5"/>
  <c r="Q191" i="5"/>
  <c r="Q192" i="5"/>
  <c r="Q193" i="5"/>
  <c r="Q194" i="5"/>
  <c r="Q195" i="5"/>
  <c r="Q196" i="5"/>
  <c r="Q197" i="5"/>
  <c r="Q198" i="5"/>
  <c r="Q199" i="5"/>
  <c r="Q200" i="5"/>
  <c r="Q201" i="5"/>
  <c r="Q202" i="5"/>
  <c r="Q203" i="5"/>
  <c r="Q204" i="5"/>
  <c r="Q205" i="5"/>
  <c r="Q206" i="5"/>
  <c r="Q207" i="5"/>
  <c r="Q208" i="5"/>
  <c r="Q209" i="5"/>
  <c r="Q210" i="5"/>
  <c r="Q211" i="5"/>
  <c r="Q212" i="5"/>
  <c r="Q213" i="5"/>
  <c r="Q214" i="5"/>
  <c r="Q215" i="5"/>
  <c r="Q216" i="5"/>
  <c r="Q217" i="5"/>
  <c r="Q218" i="5"/>
  <c r="Q219" i="5"/>
  <c r="Q220" i="5"/>
  <c r="Q221" i="5"/>
  <c r="Q222" i="5"/>
  <c r="Q223" i="5"/>
  <c r="Q224" i="5"/>
  <c r="Q225" i="5"/>
  <c r="Q226" i="5"/>
  <c r="Q227" i="5"/>
  <c r="Q228" i="5"/>
  <c r="Q229" i="5"/>
  <c r="Q230" i="5"/>
  <c r="Q231" i="5"/>
  <c r="Q232" i="5"/>
  <c r="Q233" i="5"/>
  <c r="Q234" i="5"/>
  <c r="Q235" i="5"/>
  <c r="Q236" i="5"/>
  <c r="Q237" i="5"/>
  <c r="Q238" i="5"/>
  <c r="Q239" i="5"/>
  <c r="Q240" i="5"/>
  <c r="Q241" i="5"/>
  <c r="Q242" i="5"/>
  <c r="Q243" i="5"/>
  <c r="Q244" i="5"/>
  <c r="Q245" i="5"/>
  <c r="Q246" i="5"/>
  <c r="Q247" i="5"/>
  <c r="Q248" i="5"/>
  <c r="Q249" i="5"/>
  <c r="Q250" i="5"/>
  <c r="Q251" i="5"/>
  <c r="Q252" i="5"/>
  <c r="Q253" i="5"/>
  <c r="Q254" i="5"/>
  <c r="Q255" i="5"/>
  <c r="Q256" i="5"/>
  <c r="Q257" i="5"/>
  <c r="Q258" i="5"/>
  <c r="Q259" i="5"/>
  <c r="Q260" i="5"/>
  <c r="Q261" i="5"/>
  <c r="Q262" i="5"/>
  <c r="Q263" i="5"/>
  <c r="Q264" i="5"/>
  <c r="Q265" i="5"/>
  <c r="Q266" i="5"/>
  <c r="Q267" i="5"/>
  <c r="Q268" i="5"/>
  <c r="Q269" i="5"/>
  <c r="Q270" i="5"/>
  <c r="Q271" i="5"/>
  <c r="Q272" i="5"/>
  <c r="Q273" i="5"/>
  <c r="Q274" i="5"/>
  <c r="Q275" i="5"/>
  <c r="Q276" i="5"/>
  <c r="Q277" i="5"/>
  <c r="Q278" i="5"/>
  <c r="Q279" i="5"/>
  <c r="Q280" i="5"/>
  <c r="Q281" i="5"/>
  <c r="Q282" i="5"/>
  <c r="Q283" i="5"/>
  <c r="Q284" i="5"/>
  <c r="Q285" i="5"/>
  <c r="Q286" i="5"/>
  <c r="Q287" i="5"/>
  <c r="Q288" i="5"/>
  <c r="Q289" i="5"/>
  <c r="Q290" i="5"/>
  <c r="Q291" i="5"/>
  <c r="Q292" i="5"/>
  <c r="Q293" i="5"/>
  <c r="Q294" i="5"/>
  <c r="Q295" i="5"/>
  <c r="Q296" i="5"/>
  <c r="R19" i="5"/>
  <c r="T75" i="5" l="1"/>
  <c r="T76" i="5"/>
  <c r="T77" i="5"/>
  <c r="T78" i="5"/>
  <c r="T79" i="5"/>
  <c r="T80" i="5"/>
  <c r="T81" i="5"/>
  <c r="T82" i="5"/>
  <c r="T83" i="5"/>
  <c r="T84" i="5"/>
  <c r="T85" i="5"/>
  <c r="T86" i="5"/>
  <c r="T87" i="5"/>
  <c r="T88" i="5"/>
  <c r="T89" i="5"/>
  <c r="T90" i="5"/>
  <c r="T91" i="5"/>
  <c r="T92" i="5"/>
  <c r="T93" i="5"/>
  <c r="T94" i="5"/>
  <c r="T95" i="5"/>
  <c r="T96" i="5"/>
  <c r="T97" i="5"/>
  <c r="T98" i="5"/>
  <c r="T99" i="5"/>
  <c r="T100" i="5"/>
  <c r="T101" i="5"/>
  <c r="T102" i="5"/>
  <c r="T103" i="5"/>
  <c r="T104" i="5"/>
  <c r="T105" i="5"/>
  <c r="L8" i="8" l="1"/>
  <c r="L11" i="8"/>
  <c r="L12" i="8"/>
  <c r="L13" i="8"/>
  <c r="L17" i="8"/>
  <c r="L19" i="8"/>
  <c r="L20" i="8"/>
  <c r="L23" i="8"/>
  <c r="L25" i="8"/>
  <c r="L26" i="8"/>
  <c r="L29" i="8"/>
  <c r="L31" i="8"/>
  <c r="L32" i="8"/>
  <c r="L35" i="8"/>
  <c r="L37" i="8"/>
  <c r="L38" i="8"/>
  <c r="L41" i="8"/>
  <c r="L43" i="8"/>
  <c r="L44" i="8"/>
  <c r="L47" i="8"/>
  <c r="L49" i="8"/>
  <c r="L50" i="8"/>
  <c r="L53" i="8"/>
  <c r="L55" i="8"/>
  <c r="L56" i="8"/>
  <c r="L59" i="8"/>
  <c r="L61" i="8"/>
  <c r="L62" i="8"/>
  <c r="L65" i="8"/>
  <c r="L67" i="8"/>
  <c r="L68" i="8"/>
  <c r="L71" i="8"/>
  <c r="L73" i="8"/>
  <c r="L74" i="8"/>
  <c r="L77" i="8"/>
  <c r="L79" i="8"/>
  <c r="L80" i="8"/>
  <c r="L83" i="8"/>
  <c r="L85" i="8"/>
  <c r="L86" i="8"/>
  <c r="L89" i="8"/>
  <c r="L91" i="8"/>
  <c r="L92" i="8"/>
  <c r="L95" i="8"/>
  <c r="L97" i="8"/>
  <c r="L98" i="8"/>
  <c r="L101" i="8"/>
  <c r="L103" i="8"/>
  <c r="L104" i="8"/>
  <c r="L107" i="8"/>
  <c r="L109" i="8"/>
  <c r="L110" i="8"/>
  <c r="L113" i="8"/>
  <c r="L115" i="8"/>
  <c r="L116" i="8"/>
  <c r="L119" i="8"/>
  <c r="L121" i="8"/>
  <c r="L122" i="8"/>
  <c r="L125" i="8"/>
  <c r="L127" i="8"/>
  <c r="L128" i="8"/>
  <c r="L131" i="8"/>
  <c r="L133" i="8"/>
  <c r="L134" i="8"/>
  <c r="L137" i="8"/>
  <c r="L139" i="8"/>
  <c r="L140" i="8"/>
  <c r="L143" i="8"/>
  <c r="L145" i="8"/>
  <c r="L146" i="8"/>
  <c r="L149" i="8"/>
  <c r="L151" i="8"/>
  <c r="L152" i="8"/>
  <c r="L155" i="8"/>
  <c r="L157" i="8"/>
  <c r="L158" i="8"/>
  <c r="L161" i="8"/>
  <c r="L163" i="8"/>
  <c r="L164" i="8"/>
  <c r="L167" i="8"/>
  <c r="L169" i="8"/>
  <c r="L170" i="8"/>
  <c r="L173" i="8"/>
  <c r="L175" i="8"/>
  <c r="L176" i="8"/>
  <c r="L179" i="8"/>
  <c r="L181" i="8"/>
  <c r="L182" i="8"/>
  <c r="L185" i="8"/>
  <c r="L187" i="8"/>
  <c r="L188" i="8"/>
  <c r="L191" i="8"/>
  <c r="L193" i="8"/>
  <c r="L194" i="8"/>
  <c r="L197" i="8"/>
  <c r="L199" i="8"/>
  <c r="L200" i="8"/>
  <c r="L203" i="8"/>
  <c r="L205" i="8"/>
  <c r="L206" i="8"/>
  <c r="L209" i="8"/>
  <c r="L211" i="8"/>
  <c r="L212" i="8"/>
  <c r="L215" i="8"/>
  <c r="L217" i="8"/>
  <c r="L218" i="8"/>
  <c r="L221" i="8"/>
  <c r="L223" i="8"/>
  <c r="L224" i="8"/>
  <c r="L227" i="8"/>
  <c r="L229" i="8"/>
  <c r="L230" i="8"/>
  <c r="L233" i="8"/>
  <c r="L235" i="8"/>
  <c r="L236" i="8"/>
  <c r="L239" i="8"/>
  <c r="L241" i="8"/>
  <c r="L242" i="8"/>
  <c r="L245" i="8"/>
  <c r="L247" i="8"/>
  <c r="L248" i="8"/>
  <c r="L251" i="8"/>
  <c r="L253" i="8"/>
  <c r="L254" i="8"/>
  <c r="L257" i="8"/>
  <c r="L259" i="8"/>
  <c r="L260" i="8"/>
  <c r="L263" i="8"/>
  <c r="L265" i="8"/>
  <c r="L266" i="8"/>
  <c r="L269" i="8"/>
  <c r="L271" i="8"/>
  <c r="L272" i="8"/>
  <c r="L275" i="8"/>
  <c r="L277" i="8"/>
  <c r="L278" i="8"/>
  <c r="L281" i="8"/>
  <c r="L283" i="8"/>
  <c r="L284" i="8"/>
  <c r="L287" i="8"/>
  <c r="L289" i="8"/>
  <c r="L290" i="8"/>
  <c r="L293" i="8"/>
  <c r="L295" i="8"/>
  <c r="L296" i="8"/>
  <c r="L299" i="8"/>
  <c r="L301" i="8"/>
  <c r="L302" i="8"/>
  <c r="L305" i="8"/>
  <c r="L307" i="8"/>
  <c r="L308" i="8"/>
  <c r="L311" i="8"/>
  <c r="L313" i="8"/>
  <c r="L314" i="8"/>
  <c r="L317" i="8"/>
  <c r="L319" i="8"/>
  <c r="L320" i="8"/>
  <c r="L323" i="8"/>
  <c r="L325" i="8"/>
  <c r="L326" i="8"/>
  <c r="L329" i="8"/>
  <c r="L331" i="8"/>
  <c r="L332" i="8"/>
  <c r="L5" i="8"/>
  <c r="L2" i="8"/>
  <c r="M2" i="8"/>
  <c r="B3" i="5"/>
  <c r="B4" i="5"/>
  <c r="B5" i="5"/>
  <c r="B6" i="5"/>
  <c r="B7" i="5"/>
  <c r="B8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66" i="5"/>
  <c r="B67" i="5"/>
  <c r="B68" i="5"/>
  <c r="B69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3" i="5"/>
  <c r="B104" i="5"/>
  <c r="B105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80" i="5"/>
  <c r="B181" i="5"/>
  <c r="B182" i="5"/>
  <c r="B183" i="5"/>
  <c r="B186" i="5"/>
  <c r="B187" i="5"/>
  <c r="B188" i="5"/>
  <c r="B189" i="5"/>
  <c r="B190" i="5"/>
  <c r="B191" i="5"/>
  <c r="B194" i="5"/>
  <c r="B195" i="5"/>
  <c r="B196" i="5"/>
  <c r="B197" i="5"/>
  <c r="B198" i="5"/>
  <c r="B204" i="5"/>
  <c r="B205" i="5"/>
  <c r="B206" i="5"/>
  <c r="B207" i="5"/>
  <c r="T66" i="5"/>
  <c r="T67" i="5"/>
  <c r="T68" i="5"/>
  <c r="T69" i="5"/>
  <c r="T70" i="5"/>
  <c r="T72" i="5"/>
  <c r="T74" i="5"/>
  <c r="T106" i="5"/>
  <c r="T107" i="5"/>
  <c r="T108" i="5"/>
  <c r="T109" i="5"/>
  <c r="T112" i="5"/>
  <c r="T113" i="5"/>
  <c r="T114" i="5"/>
  <c r="T115" i="5"/>
  <c r="T120" i="5"/>
  <c r="T121" i="5"/>
  <c r="T122" i="5"/>
  <c r="T123" i="5"/>
  <c r="T129" i="5"/>
  <c r="T130" i="5"/>
  <c r="T131" i="5"/>
  <c r="T132" i="5"/>
  <c r="T133" i="5"/>
  <c r="T134" i="5"/>
  <c r="T135" i="5"/>
  <c r="T136" i="5"/>
  <c r="T137" i="5"/>
  <c r="T138" i="5"/>
  <c r="T139" i="5"/>
  <c r="T140" i="5"/>
  <c r="T141" i="5"/>
  <c r="T142" i="5"/>
  <c r="T143" i="5"/>
  <c r="T144" i="5"/>
  <c r="T145" i="5"/>
  <c r="T146" i="5"/>
  <c r="T147" i="5"/>
  <c r="T148" i="5"/>
  <c r="T149" i="5"/>
  <c r="T150" i="5"/>
  <c r="T151" i="5"/>
  <c r="T152" i="5"/>
  <c r="T153" i="5"/>
  <c r="T154" i="5"/>
  <c r="T155" i="5"/>
  <c r="T156" i="5"/>
  <c r="T157" i="5"/>
  <c r="T158" i="5"/>
  <c r="T159" i="5"/>
  <c r="T160" i="5"/>
  <c r="T161" i="5"/>
  <c r="T162" i="5"/>
  <c r="T163" i="5"/>
  <c r="R8" i="5" l="1"/>
  <c r="R9" i="5"/>
  <c r="R11" i="5"/>
  <c r="R12" i="5"/>
  <c r="R13" i="5"/>
  <c r="R14" i="5"/>
  <c r="R15" i="5"/>
  <c r="R17" i="5"/>
  <c r="R18" i="5"/>
  <c r="R20" i="5"/>
  <c r="R25" i="5"/>
  <c r="R26" i="5"/>
  <c r="R27" i="5"/>
  <c r="R7" i="5"/>
  <c r="S279" i="5"/>
  <c r="T279" i="5" s="1"/>
  <c r="S280" i="5"/>
  <c r="T280" i="5" s="1"/>
  <c r="S281" i="5"/>
  <c r="T281" i="5" s="1"/>
  <c r="S282" i="5"/>
  <c r="T282" i="5" s="1"/>
  <c r="S283" i="5"/>
  <c r="T283" i="5" s="1"/>
  <c r="S284" i="5"/>
  <c r="T284" i="5" s="1"/>
  <c r="S285" i="5"/>
  <c r="T285" i="5" s="1"/>
  <c r="S286" i="5"/>
  <c r="T286" i="5" s="1"/>
  <c r="S287" i="5"/>
  <c r="T287" i="5" s="1"/>
  <c r="S288" i="5"/>
  <c r="T288" i="5" s="1"/>
  <c r="S289" i="5"/>
  <c r="T289" i="5" s="1"/>
  <c r="S290" i="5"/>
  <c r="T290" i="5" s="1"/>
  <c r="S291" i="5"/>
  <c r="T291" i="5" s="1"/>
  <c r="S292" i="5"/>
  <c r="T292" i="5" s="1"/>
  <c r="S293" i="5"/>
  <c r="T293" i="5" s="1"/>
  <c r="S294" i="5"/>
  <c r="T294" i="5" s="1"/>
  <c r="S295" i="5"/>
  <c r="T295" i="5" s="1"/>
  <c r="S296" i="5"/>
  <c r="T296" i="5" s="1"/>
  <c r="S297" i="5"/>
  <c r="T297" i="5" s="1"/>
  <c r="S298" i="5"/>
  <c r="T298" i="5" s="1"/>
  <c r="S299" i="5"/>
  <c r="T299" i="5" s="1"/>
  <c r="S300" i="5"/>
  <c r="T300" i="5" s="1"/>
  <c r="S301" i="5"/>
  <c r="T301" i="5" s="1"/>
  <c r="S302" i="5"/>
  <c r="T302" i="5" s="1"/>
  <c r="S303" i="5"/>
  <c r="T303" i="5" s="1"/>
  <c r="S304" i="5"/>
  <c r="T304" i="5" s="1"/>
  <c r="S305" i="5"/>
  <c r="T305" i="5" s="1"/>
  <c r="S306" i="5"/>
  <c r="T306" i="5" s="1"/>
  <c r="S307" i="5"/>
  <c r="T307" i="5" s="1"/>
  <c r="S308" i="5"/>
  <c r="T308" i="5" s="1"/>
  <c r="S309" i="5"/>
  <c r="T309" i="5" s="1"/>
  <c r="S310" i="5"/>
  <c r="S311" i="5"/>
  <c r="S312" i="5"/>
  <c r="S313" i="5"/>
  <c r="S314" i="5"/>
  <c r="S315" i="5"/>
  <c r="S316" i="5"/>
  <c r="S317" i="5"/>
  <c r="S318" i="5"/>
  <c r="S319" i="5"/>
  <c r="S320" i="5"/>
  <c r="S321" i="5"/>
  <c r="S322" i="5"/>
  <c r="S323" i="5"/>
  <c r="S324" i="5"/>
  <c r="S325" i="5"/>
  <c r="S326" i="5"/>
  <c r="S327" i="5"/>
  <c r="S328" i="5"/>
  <c r="S329" i="5"/>
  <c r="S330" i="5"/>
  <c r="S331" i="5"/>
  <c r="S332" i="5"/>
  <c r="S333" i="5"/>
  <c r="S334" i="5"/>
  <c r="S335" i="5"/>
  <c r="S336" i="5"/>
  <c r="S337" i="5"/>
  <c r="S338" i="5"/>
  <c r="S339" i="5"/>
  <c r="S340" i="5"/>
  <c r="T1" i="5" l="1"/>
  <c r="V20" i="5" l="1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19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T40" i="5"/>
  <c r="T41" i="5"/>
  <c r="T42" i="5"/>
  <c r="T43" i="5"/>
  <c r="X49" i="5"/>
  <c r="X50" i="5"/>
  <c r="X51" i="5"/>
  <c r="X52" i="5"/>
  <c r="X53" i="5"/>
  <c r="X54" i="5"/>
  <c r="X55" i="5"/>
  <c r="X56" i="5"/>
  <c r="X57" i="5"/>
  <c r="X58" i="5"/>
  <c r="X59" i="5"/>
  <c r="X60" i="5"/>
  <c r="X61" i="5"/>
  <c r="X62" i="5"/>
  <c r="X63" i="5"/>
  <c r="X64" i="5"/>
  <c r="X65" i="5"/>
  <c r="X66" i="5"/>
  <c r="X67" i="5"/>
  <c r="X68" i="5"/>
  <c r="X69" i="5"/>
  <c r="X70" i="5"/>
  <c r="X71" i="5"/>
  <c r="X72" i="5"/>
  <c r="X73" i="5"/>
  <c r="X74" i="5"/>
  <c r="X75" i="5"/>
  <c r="X76" i="5"/>
  <c r="X77" i="5"/>
  <c r="X78" i="5"/>
  <c r="X79" i="5"/>
  <c r="X80" i="5"/>
  <c r="X81" i="5"/>
  <c r="X82" i="5"/>
  <c r="X83" i="5"/>
  <c r="X84" i="5"/>
  <c r="X85" i="5"/>
  <c r="X86" i="5"/>
  <c r="X87" i="5"/>
  <c r="X88" i="5"/>
  <c r="X89" i="5"/>
  <c r="X90" i="5"/>
  <c r="X91" i="5"/>
  <c r="X92" i="5"/>
  <c r="X93" i="5"/>
  <c r="X94" i="5"/>
  <c r="X95" i="5"/>
  <c r="X96" i="5"/>
  <c r="X97" i="5"/>
  <c r="X98" i="5"/>
  <c r="X99" i="5"/>
  <c r="X100" i="5"/>
  <c r="X101" i="5"/>
  <c r="X102" i="5"/>
  <c r="X103" i="5"/>
  <c r="X104" i="5"/>
  <c r="X105" i="5"/>
  <c r="X106" i="5"/>
  <c r="X107" i="5"/>
  <c r="X108" i="5"/>
  <c r="X109" i="5"/>
  <c r="X110" i="5"/>
  <c r="X111" i="5"/>
  <c r="X112" i="5"/>
  <c r="X113" i="5"/>
  <c r="X114" i="5"/>
  <c r="X115" i="5"/>
  <c r="X116" i="5"/>
  <c r="X117" i="5"/>
  <c r="X118" i="5"/>
  <c r="X119" i="5"/>
  <c r="X120" i="5"/>
  <c r="X121" i="5"/>
  <c r="X122" i="5"/>
  <c r="X123" i="5"/>
  <c r="X124" i="5"/>
  <c r="X125" i="5"/>
  <c r="X126" i="5"/>
  <c r="X127" i="5"/>
  <c r="X128" i="5"/>
  <c r="X129" i="5"/>
  <c r="X130" i="5"/>
  <c r="X131" i="5"/>
  <c r="X132" i="5"/>
  <c r="X133" i="5"/>
  <c r="X134" i="5"/>
  <c r="X135" i="5"/>
  <c r="X136" i="5"/>
  <c r="X137" i="5"/>
  <c r="X138" i="5"/>
  <c r="X139" i="5"/>
  <c r="X140" i="5"/>
  <c r="X141" i="5"/>
  <c r="X142" i="5"/>
  <c r="X143" i="5"/>
  <c r="X144" i="5"/>
  <c r="X145" i="5"/>
  <c r="X146" i="5"/>
  <c r="X147" i="5"/>
  <c r="X148" i="5"/>
  <c r="X149" i="5"/>
  <c r="X150" i="5"/>
  <c r="X151" i="5"/>
  <c r="X152" i="5"/>
  <c r="X153" i="5"/>
  <c r="X154" i="5"/>
  <c r="X155" i="5"/>
  <c r="X156" i="5"/>
  <c r="X157" i="5"/>
  <c r="X158" i="5"/>
  <c r="X159" i="5"/>
  <c r="X160" i="5"/>
  <c r="X161" i="5"/>
  <c r="X162" i="5"/>
  <c r="X163" i="5"/>
  <c r="X164" i="5"/>
  <c r="X165" i="5"/>
  <c r="X166" i="5"/>
  <c r="X167" i="5"/>
  <c r="X168" i="5"/>
  <c r="X169" i="5"/>
  <c r="X170" i="5"/>
  <c r="X171" i="5"/>
  <c r="X172" i="5"/>
  <c r="X173" i="5"/>
  <c r="X174" i="5"/>
  <c r="X175" i="5"/>
  <c r="X176" i="5"/>
  <c r="X177" i="5"/>
  <c r="X178" i="5"/>
  <c r="X179" i="5"/>
  <c r="X180" i="5"/>
  <c r="X181" i="5"/>
  <c r="X182" i="5"/>
  <c r="X183" i="5"/>
  <c r="X184" i="5"/>
  <c r="X185" i="5"/>
  <c r="X186" i="5"/>
  <c r="X187" i="5"/>
  <c r="X188" i="5"/>
  <c r="X189" i="5"/>
  <c r="X190" i="5"/>
  <c r="X191" i="5"/>
  <c r="X192" i="5"/>
  <c r="X193" i="5"/>
  <c r="X194" i="5"/>
  <c r="X195" i="5"/>
  <c r="X196" i="5"/>
  <c r="X197" i="5"/>
  <c r="X198" i="5"/>
  <c r="X199" i="5"/>
  <c r="X200" i="5"/>
  <c r="X201" i="5"/>
  <c r="X202" i="5"/>
  <c r="X203" i="5"/>
  <c r="X204" i="5"/>
  <c r="X205" i="5"/>
  <c r="X206" i="5"/>
  <c r="X207" i="5"/>
  <c r="X208" i="5"/>
  <c r="X209" i="5"/>
  <c r="X210" i="5"/>
  <c r="X211" i="5"/>
  <c r="X212" i="5"/>
  <c r="X213" i="5"/>
  <c r="X214" i="5"/>
  <c r="X215" i="5"/>
  <c r="X216" i="5"/>
  <c r="X217" i="5"/>
  <c r="X218" i="5"/>
  <c r="X219" i="5"/>
  <c r="X220" i="5"/>
  <c r="X221" i="5"/>
  <c r="X222" i="5"/>
  <c r="T13" i="9" l="1"/>
  <c r="U13" i="9"/>
  <c r="T15" i="9"/>
  <c r="U15" i="9"/>
  <c r="T17" i="9"/>
  <c r="U17" i="9"/>
  <c r="T18" i="9"/>
  <c r="U18" i="9"/>
  <c r="T19" i="9"/>
  <c r="U19" i="9"/>
  <c r="V13" i="9" l="1"/>
  <c r="W13" i="9" s="1"/>
  <c r="M13" i="9" s="1"/>
  <c r="V17" i="9"/>
  <c r="W17" i="9" s="1"/>
  <c r="V18" i="9"/>
  <c r="W18" i="9" s="1"/>
  <c r="M18" i="9" s="1"/>
  <c r="V15" i="9"/>
  <c r="W15" i="9" s="1"/>
  <c r="V19" i="9"/>
  <c r="W19" i="9" s="1"/>
  <c r="U9" i="9"/>
  <c r="N15" i="8"/>
  <c r="N18" i="8"/>
  <c r="N21" i="8"/>
  <c r="N24" i="8"/>
  <c r="N27" i="8"/>
  <c r="N30" i="8"/>
  <c r="N33" i="8"/>
  <c r="N36" i="8"/>
  <c r="N39" i="8"/>
  <c r="N42" i="8"/>
  <c r="N45" i="8"/>
  <c r="N48" i="8"/>
  <c r="N51" i="8"/>
  <c r="N54" i="8"/>
  <c r="N57" i="8"/>
  <c r="N60" i="8"/>
  <c r="N63" i="8"/>
  <c r="N66" i="8"/>
  <c r="N69" i="8"/>
  <c r="N72" i="8"/>
  <c r="N75" i="8"/>
  <c r="N78" i="8"/>
  <c r="N81" i="8"/>
  <c r="N84" i="8"/>
  <c r="N87" i="8"/>
  <c r="N90" i="8"/>
  <c r="N93" i="8"/>
  <c r="N96" i="8"/>
  <c r="N99" i="8"/>
  <c r="N102" i="8"/>
  <c r="N105" i="8"/>
  <c r="N108" i="8"/>
  <c r="N111" i="8"/>
  <c r="N114" i="8"/>
  <c r="N117" i="8"/>
  <c r="N120" i="8"/>
  <c r="N123" i="8"/>
  <c r="N126" i="8"/>
  <c r="N129" i="8"/>
  <c r="N132" i="8"/>
  <c r="N135" i="8"/>
  <c r="N138" i="8"/>
  <c r="N141" i="8"/>
  <c r="N144" i="8"/>
  <c r="N147" i="8"/>
  <c r="N150" i="8"/>
  <c r="N153" i="8"/>
  <c r="N156" i="8"/>
  <c r="N159" i="8"/>
  <c r="N162" i="8"/>
  <c r="N165" i="8"/>
  <c r="N168" i="8"/>
  <c r="N171" i="8"/>
  <c r="N174" i="8"/>
  <c r="N177" i="8"/>
  <c r="N180" i="8"/>
  <c r="N183" i="8"/>
  <c r="N186" i="8"/>
  <c r="N189" i="8"/>
  <c r="N192" i="8"/>
  <c r="N195" i="8"/>
  <c r="N198" i="8"/>
  <c r="N201" i="8"/>
  <c r="N204" i="8"/>
  <c r="N207" i="8"/>
  <c r="N210" i="8"/>
  <c r="N213" i="8"/>
  <c r="N216" i="8"/>
  <c r="N219" i="8"/>
  <c r="N222" i="8"/>
  <c r="N225" i="8"/>
  <c r="N228" i="8"/>
  <c r="N231" i="8"/>
  <c r="N234" i="8"/>
  <c r="N237" i="8"/>
  <c r="N240" i="8"/>
  <c r="N243" i="8"/>
  <c r="N246" i="8"/>
  <c r="N249" i="8"/>
  <c r="N252" i="8"/>
  <c r="N255" i="8"/>
  <c r="N258" i="8"/>
  <c r="N261" i="8"/>
  <c r="N264" i="8"/>
  <c r="N267" i="8"/>
  <c r="N270" i="8"/>
  <c r="N273" i="8"/>
  <c r="N276" i="8"/>
  <c r="N279" i="8"/>
  <c r="N282" i="8"/>
  <c r="N285" i="8"/>
  <c r="N288" i="8"/>
  <c r="N291" i="8"/>
  <c r="N294" i="8"/>
  <c r="N297" i="8"/>
  <c r="N300" i="8"/>
  <c r="N303" i="8"/>
  <c r="N306" i="8"/>
  <c r="N309" i="8"/>
  <c r="N312" i="8"/>
  <c r="N315" i="8"/>
  <c r="N318" i="8"/>
  <c r="N321" i="8"/>
  <c r="N324" i="8"/>
  <c r="N327" i="8"/>
  <c r="N330" i="8"/>
  <c r="N333" i="8"/>
  <c r="N336" i="8"/>
  <c r="N339" i="8"/>
  <c r="N342" i="8"/>
  <c r="N345" i="8"/>
  <c r="N348" i="8"/>
  <c r="N351" i="8"/>
  <c r="N354" i="8"/>
  <c r="N357" i="8"/>
  <c r="N360" i="8"/>
  <c r="N363" i="8"/>
  <c r="N366" i="8"/>
  <c r="N369" i="8"/>
  <c r="N372" i="8"/>
  <c r="N375" i="8"/>
  <c r="N378" i="8"/>
  <c r="N381" i="8"/>
  <c r="N384" i="8"/>
  <c r="N387" i="8"/>
  <c r="N390" i="8"/>
  <c r="N393" i="8"/>
  <c r="N396" i="8"/>
  <c r="N399" i="8"/>
  <c r="N402" i="8"/>
  <c r="N405" i="8"/>
  <c r="N408" i="8"/>
  <c r="N411" i="8"/>
  <c r="N414" i="8"/>
  <c r="N417" i="8"/>
  <c r="N420" i="8"/>
  <c r="N423" i="8"/>
  <c r="N426" i="8"/>
  <c r="N429" i="8"/>
  <c r="N432" i="8"/>
  <c r="N12" i="8"/>
  <c r="N9" i="8"/>
  <c r="N6" i="8"/>
  <c r="L334" i="8"/>
  <c r="L337" i="8"/>
  <c r="L340" i="8"/>
  <c r="L343" i="8"/>
  <c r="L346" i="8"/>
  <c r="L349" i="8"/>
  <c r="L352" i="8"/>
  <c r="L355" i="8"/>
  <c r="L358" i="8"/>
  <c r="L361" i="8"/>
  <c r="L364" i="8"/>
  <c r="L367" i="8"/>
  <c r="L370" i="8"/>
  <c r="L373" i="8"/>
  <c r="L376" i="8"/>
  <c r="L379" i="8"/>
  <c r="L382" i="8"/>
  <c r="L385" i="8"/>
  <c r="L388" i="8"/>
  <c r="L391" i="8"/>
  <c r="L394" i="8"/>
  <c r="L397" i="8"/>
  <c r="L400" i="8"/>
  <c r="L403" i="8"/>
  <c r="L406" i="8"/>
  <c r="L409" i="8"/>
  <c r="L412" i="8"/>
  <c r="L415" i="8"/>
  <c r="L418" i="8"/>
  <c r="L421" i="8"/>
  <c r="L424" i="8"/>
  <c r="L427" i="8"/>
  <c r="L430" i="8"/>
  <c r="M227" i="8"/>
  <c r="M228" i="8"/>
  <c r="L228" i="8" s="1"/>
  <c r="M230" i="8"/>
  <c r="M231" i="8"/>
  <c r="M233" i="8"/>
  <c r="M234" i="8"/>
  <c r="L234" i="8" s="1"/>
  <c r="M236" i="8"/>
  <c r="M237" i="8"/>
  <c r="M239" i="8"/>
  <c r="M240" i="8"/>
  <c r="L240" i="8" s="1"/>
  <c r="M242" i="8"/>
  <c r="M243" i="8"/>
  <c r="M245" i="8"/>
  <c r="M246" i="8"/>
  <c r="L246" i="8" s="1"/>
  <c r="M248" i="8"/>
  <c r="M249" i="8"/>
  <c r="M251" i="8"/>
  <c r="M252" i="8"/>
  <c r="L252" i="8" s="1"/>
  <c r="M254" i="8"/>
  <c r="M255" i="8"/>
  <c r="M257" i="8"/>
  <c r="M258" i="8"/>
  <c r="L258" i="8" s="1"/>
  <c r="M260" i="8"/>
  <c r="M261" i="8"/>
  <c r="M263" i="8"/>
  <c r="M264" i="8"/>
  <c r="L264" i="8" s="1"/>
  <c r="M266" i="8"/>
  <c r="M267" i="8"/>
  <c r="M269" i="8"/>
  <c r="M270" i="8"/>
  <c r="L270" i="8" s="1"/>
  <c r="M272" i="8"/>
  <c r="M273" i="8"/>
  <c r="M275" i="8"/>
  <c r="M276" i="8"/>
  <c r="L276" i="8" s="1"/>
  <c r="M278" i="8"/>
  <c r="M279" i="8"/>
  <c r="M281" i="8"/>
  <c r="M282" i="8"/>
  <c r="L282" i="8" s="1"/>
  <c r="M284" i="8"/>
  <c r="M285" i="8"/>
  <c r="M287" i="8"/>
  <c r="M288" i="8"/>
  <c r="L288" i="8" s="1"/>
  <c r="M290" i="8"/>
  <c r="M291" i="8"/>
  <c r="M293" i="8"/>
  <c r="M294" i="8"/>
  <c r="L294" i="8" s="1"/>
  <c r="M296" i="8"/>
  <c r="M297" i="8"/>
  <c r="M299" i="8"/>
  <c r="M300" i="8"/>
  <c r="L300" i="8" s="1"/>
  <c r="M302" i="8"/>
  <c r="M303" i="8"/>
  <c r="M305" i="8"/>
  <c r="M306" i="8"/>
  <c r="L306" i="8" s="1"/>
  <c r="M308" i="8"/>
  <c r="M309" i="8"/>
  <c r="M311" i="8"/>
  <c r="M312" i="8"/>
  <c r="L312" i="8" s="1"/>
  <c r="M314" i="8"/>
  <c r="M315" i="8"/>
  <c r="M317" i="8"/>
  <c r="M318" i="8"/>
  <c r="L318" i="8" s="1"/>
  <c r="M320" i="8"/>
  <c r="M321" i="8"/>
  <c r="M323" i="8"/>
  <c r="M324" i="8"/>
  <c r="L324" i="8" s="1"/>
  <c r="M326" i="8"/>
  <c r="M327" i="8"/>
  <c r="M329" i="8"/>
  <c r="M330" i="8"/>
  <c r="L330" i="8" s="1"/>
  <c r="M332" i="8"/>
  <c r="M333" i="8"/>
  <c r="M335" i="8"/>
  <c r="L335" i="8" s="1"/>
  <c r="M336" i="8"/>
  <c r="L336" i="8" s="1"/>
  <c r="M338" i="8"/>
  <c r="L338" i="8" s="1"/>
  <c r="M339" i="8"/>
  <c r="L339" i="8" s="1"/>
  <c r="M341" i="8"/>
  <c r="L341" i="8" s="1"/>
  <c r="M342" i="8"/>
  <c r="L342" i="8" s="1"/>
  <c r="M344" i="8"/>
  <c r="L344" i="8" s="1"/>
  <c r="M345" i="8"/>
  <c r="L345" i="8" s="1"/>
  <c r="M347" i="8"/>
  <c r="L347" i="8" s="1"/>
  <c r="M348" i="8"/>
  <c r="L348" i="8" s="1"/>
  <c r="M350" i="8"/>
  <c r="L350" i="8" s="1"/>
  <c r="M351" i="8"/>
  <c r="L351" i="8" s="1"/>
  <c r="M353" i="8"/>
  <c r="L353" i="8" s="1"/>
  <c r="M354" i="8"/>
  <c r="L354" i="8" s="1"/>
  <c r="M356" i="8"/>
  <c r="L356" i="8" s="1"/>
  <c r="M357" i="8"/>
  <c r="L357" i="8" s="1"/>
  <c r="M359" i="8"/>
  <c r="L359" i="8" s="1"/>
  <c r="M360" i="8"/>
  <c r="L360" i="8" s="1"/>
  <c r="M362" i="8"/>
  <c r="L362" i="8" s="1"/>
  <c r="M363" i="8"/>
  <c r="L363" i="8" s="1"/>
  <c r="M365" i="8"/>
  <c r="L365" i="8" s="1"/>
  <c r="M366" i="8"/>
  <c r="L366" i="8" s="1"/>
  <c r="M368" i="8"/>
  <c r="L368" i="8" s="1"/>
  <c r="M369" i="8"/>
  <c r="L369" i="8" s="1"/>
  <c r="M371" i="8"/>
  <c r="L371" i="8" s="1"/>
  <c r="M372" i="8"/>
  <c r="L372" i="8" s="1"/>
  <c r="M374" i="8"/>
  <c r="L374" i="8" s="1"/>
  <c r="M375" i="8"/>
  <c r="L375" i="8" s="1"/>
  <c r="M377" i="8"/>
  <c r="L377" i="8" s="1"/>
  <c r="M378" i="8"/>
  <c r="L378" i="8" s="1"/>
  <c r="M380" i="8"/>
  <c r="L380" i="8" s="1"/>
  <c r="M381" i="8"/>
  <c r="L381" i="8" s="1"/>
  <c r="M383" i="8"/>
  <c r="L383" i="8" s="1"/>
  <c r="M384" i="8"/>
  <c r="L384" i="8" s="1"/>
  <c r="M386" i="8"/>
  <c r="L386" i="8" s="1"/>
  <c r="M387" i="8"/>
  <c r="L387" i="8" s="1"/>
  <c r="M389" i="8"/>
  <c r="L389" i="8" s="1"/>
  <c r="M390" i="8"/>
  <c r="L390" i="8" s="1"/>
  <c r="M392" i="8"/>
  <c r="L392" i="8" s="1"/>
  <c r="M393" i="8"/>
  <c r="L393" i="8" s="1"/>
  <c r="M395" i="8"/>
  <c r="L395" i="8" s="1"/>
  <c r="M396" i="8"/>
  <c r="L396" i="8" s="1"/>
  <c r="M398" i="8"/>
  <c r="L398" i="8" s="1"/>
  <c r="M399" i="8"/>
  <c r="L399" i="8" s="1"/>
  <c r="M401" i="8"/>
  <c r="L401" i="8" s="1"/>
  <c r="M402" i="8"/>
  <c r="L402" i="8" s="1"/>
  <c r="M404" i="8"/>
  <c r="L404" i="8" s="1"/>
  <c r="M405" i="8"/>
  <c r="L405" i="8" s="1"/>
  <c r="M407" i="8"/>
  <c r="L407" i="8" s="1"/>
  <c r="M408" i="8"/>
  <c r="L408" i="8" s="1"/>
  <c r="M410" i="8"/>
  <c r="L410" i="8" s="1"/>
  <c r="M411" i="8"/>
  <c r="L411" i="8" s="1"/>
  <c r="M413" i="8"/>
  <c r="L413" i="8" s="1"/>
  <c r="M414" i="8"/>
  <c r="L414" i="8" s="1"/>
  <c r="M416" i="8"/>
  <c r="L416" i="8" s="1"/>
  <c r="M417" i="8"/>
  <c r="L417" i="8" s="1"/>
  <c r="M419" i="8"/>
  <c r="L419" i="8" s="1"/>
  <c r="M420" i="8"/>
  <c r="L420" i="8" s="1"/>
  <c r="M422" i="8"/>
  <c r="L422" i="8" s="1"/>
  <c r="M423" i="8"/>
  <c r="L423" i="8" s="1"/>
  <c r="M425" i="8"/>
  <c r="L425" i="8" s="1"/>
  <c r="M426" i="8"/>
  <c r="L426" i="8" s="1"/>
  <c r="M428" i="8"/>
  <c r="L428" i="8" s="1"/>
  <c r="M429" i="8"/>
  <c r="L429" i="8" s="1"/>
  <c r="M431" i="8"/>
  <c r="L431" i="8" s="1"/>
  <c r="M432" i="8"/>
  <c r="L432" i="8" s="1"/>
  <c r="M224" i="8"/>
  <c r="M225" i="8"/>
  <c r="N3" i="8"/>
  <c r="M3" i="8"/>
  <c r="L6" i="8"/>
  <c r="L7" i="8"/>
  <c r="M20" i="8"/>
  <c r="M21" i="8"/>
  <c r="M23" i="8"/>
  <c r="M24" i="8"/>
  <c r="L24" i="8" s="1"/>
  <c r="M26" i="8"/>
  <c r="M27" i="8"/>
  <c r="M29" i="8"/>
  <c r="M30" i="8"/>
  <c r="L30" i="8" s="1"/>
  <c r="M32" i="8"/>
  <c r="M33" i="8"/>
  <c r="M35" i="8"/>
  <c r="M36" i="8"/>
  <c r="L36" i="8" s="1"/>
  <c r="M38" i="8"/>
  <c r="M39" i="8"/>
  <c r="M41" i="8"/>
  <c r="M42" i="8"/>
  <c r="L42" i="8" s="1"/>
  <c r="M44" i="8"/>
  <c r="M45" i="8"/>
  <c r="M47" i="8"/>
  <c r="M48" i="8"/>
  <c r="L48" i="8" s="1"/>
  <c r="M50" i="8"/>
  <c r="M51" i="8"/>
  <c r="M53" i="8"/>
  <c r="M54" i="8"/>
  <c r="L54" i="8" s="1"/>
  <c r="M56" i="8"/>
  <c r="M57" i="8"/>
  <c r="M59" i="8"/>
  <c r="M60" i="8"/>
  <c r="L60" i="8" s="1"/>
  <c r="M62" i="8"/>
  <c r="M63" i="8"/>
  <c r="M65" i="8"/>
  <c r="M66" i="8"/>
  <c r="L66" i="8" s="1"/>
  <c r="M68" i="8"/>
  <c r="M69" i="8"/>
  <c r="M71" i="8"/>
  <c r="M72" i="8"/>
  <c r="L72" i="8" s="1"/>
  <c r="M74" i="8"/>
  <c r="M75" i="8"/>
  <c r="M77" i="8"/>
  <c r="M78" i="8"/>
  <c r="L78" i="8" s="1"/>
  <c r="M80" i="8"/>
  <c r="M81" i="8"/>
  <c r="M83" i="8"/>
  <c r="M84" i="8"/>
  <c r="L84" i="8" s="1"/>
  <c r="M86" i="8"/>
  <c r="M87" i="8"/>
  <c r="M89" i="8"/>
  <c r="M90" i="8"/>
  <c r="L90" i="8" s="1"/>
  <c r="M92" i="8"/>
  <c r="M93" i="8"/>
  <c r="M95" i="8"/>
  <c r="M96" i="8"/>
  <c r="L96" i="8" s="1"/>
  <c r="M98" i="8"/>
  <c r="M99" i="8"/>
  <c r="M101" i="8"/>
  <c r="M102" i="8"/>
  <c r="L102" i="8" s="1"/>
  <c r="M104" i="8"/>
  <c r="M105" i="8"/>
  <c r="M107" i="8"/>
  <c r="M108" i="8"/>
  <c r="L108" i="8" s="1"/>
  <c r="M110" i="8"/>
  <c r="M111" i="8"/>
  <c r="M113" i="8"/>
  <c r="M114" i="8"/>
  <c r="L114" i="8" s="1"/>
  <c r="M116" i="8"/>
  <c r="M117" i="8"/>
  <c r="M119" i="8"/>
  <c r="M120" i="8"/>
  <c r="L120" i="8" s="1"/>
  <c r="M122" i="8"/>
  <c r="M123" i="8"/>
  <c r="M125" i="8"/>
  <c r="M126" i="8"/>
  <c r="L126" i="8" s="1"/>
  <c r="M128" i="8"/>
  <c r="M129" i="8"/>
  <c r="M131" i="8"/>
  <c r="M132" i="8"/>
  <c r="L132" i="8" s="1"/>
  <c r="M134" i="8"/>
  <c r="M135" i="8"/>
  <c r="M137" i="8"/>
  <c r="M138" i="8"/>
  <c r="L138" i="8" s="1"/>
  <c r="M140" i="8"/>
  <c r="M141" i="8"/>
  <c r="M143" i="8"/>
  <c r="M144" i="8"/>
  <c r="L144" i="8" s="1"/>
  <c r="M146" i="8"/>
  <c r="M147" i="8"/>
  <c r="M149" i="8"/>
  <c r="M150" i="8"/>
  <c r="L150" i="8" s="1"/>
  <c r="M152" i="8"/>
  <c r="M153" i="8"/>
  <c r="M155" i="8"/>
  <c r="M156" i="8"/>
  <c r="L156" i="8" s="1"/>
  <c r="M158" i="8"/>
  <c r="M159" i="8"/>
  <c r="M161" i="8"/>
  <c r="M162" i="8"/>
  <c r="L162" i="8" s="1"/>
  <c r="M164" i="8"/>
  <c r="M165" i="8"/>
  <c r="M167" i="8"/>
  <c r="M168" i="8"/>
  <c r="L168" i="8" s="1"/>
  <c r="M170" i="8"/>
  <c r="M171" i="8"/>
  <c r="M173" i="8"/>
  <c r="M174" i="8"/>
  <c r="L174" i="8" s="1"/>
  <c r="M176" i="8"/>
  <c r="M177" i="8"/>
  <c r="M179" i="8"/>
  <c r="M180" i="8"/>
  <c r="L180" i="8" s="1"/>
  <c r="M182" i="8"/>
  <c r="M183" i="8"/>
  <c r="M185" i="8"/>
  <c r="M186" i="8"/>
  <c r="L186" i="8" s="1"/>
  <c r="M188" i="8"/>
  <c r="M189" i="8"/>
  <c r="M191" i="8"/>
  <c r="M192" i="8"/>
  <c r="L192" i="8" s="1"/>
  <c r="M194" i="8"/>
  <c r="M195" i="8"/>
  <c r="M197" i="8"/>
  <c r="M198" i="8"/>
  <c r="L198" i="8" s="1"/>
  <c r="M200" i="8"/>
  <c r="M201" i="8"/>
  <c r="M203" i="8"/>
  <c r="M204" i="8"/>
  <c r="L204" i="8" s="1"/>
  <c r="M206" i="8"/>
  <c r="M207" i="8"/>
  <c r="M209" i="8"/>
  <c r="M210" i="8"/>
  <c r="L210" i="8" s="1"/>
  <c r="M212" i="8"/>
  <c r="M213" i="8"/>
  <c r="M215" i="8"/>
  <c r="M216" i="8"/>
  <c r="L216" i="8" s="1"/>
  <c r="M218" i="8"/>
  <c r="M219" i="8"/>
  <c r="M221" i="8"/>
  <c r="M222" i="8"/>
  <c r="L222" i="8" s="1"/>
  <c r="M5" i="8"/>
  <c r="M6" i="8"/>
  <c r="M8" i="8"/>
  <c r="M9" i="8"/>
  <c r="M11" i="8"/>
  <c r="M12" i="8"/>
  <c r="M15" i="8"/>
  <c r="M17" i="8"/>
  <c r="M18" i="8"/>
  <c r="L18" i="8" s="1"/>
  <c r="T20" i="9"/>
  <c r="V20" i="9" s="1"/>
  <c r="T21" i="9"/>
  <c r="V21" i="9" s="1"/>
  <c r="T22" i="9"/>
  <c r="T23" i="9"/>
  <c r="T24" i="9"/>
  <c r="T25" i="9"/>
  <c r="T26" i="9"/>
  <c r="T27" i="9"/>
  <c r="V27" i="9" s="1"/>
  <c r="T28" i="9"/>
  <c r="V28" i="9" s="1"/>
  <c r="T29" i="9"/>
  <c r="V29" i="9" s="1"/>
  <c r="T30" i="9"/>
  <c r="T31" i="9"/>
  <c r="T32" i="9"/>
  <c r="T33" i="9"/>
  <c r="T34" i="9"/>
  <c r="T35" i="9"/>
  <c r="V35" i="9" s="1"/>
  <c r="T36" i="9"/>
  <c r="V36" i="9" s="1"/>
  <c r="T37" i="9"/>
  <c r="V37" i="9" s="1"/>
  <c r="T38" i="9"/>
  <c r="T39" i="9"/>
  <c r="T40" i="9"/>
  <c r="T41" i="9"/>
  <c r="T42" i="9"/>
  <c r="T43" i="9"/>
  <c r="V43" i="9" s="1"/>
  <c r="T44" i="9"/>
  <c r="T45" i="9"/>
  <c r="V45" i="9" s="1"/>
  <c r="T46" i="9"/>
  <c r="T47" i="9"/>
  <c r="T48" i="9"/>
  <c r="T49" i="9"/>
  <c r="T50" i="9"/>
  <c r="T51" i="9"/>
  <c r="V51" i="9" s="1"/>
  <c r="T52" i="9"/>
  <c r="T53" i="9"/>
  <c r="V53" i="9" s="1"/>
  <c r="T54" i="9"/>
  <c r="T55" i="9"/>
  <c r="T56" i="9"/>
  <c r="T57" i="9"/>
  <c r="T58" i="9"/>
  <c r="T59" i="9"/>
  <c r="V59" i="9" s="1"/>
  <c r="T60" i="9"/>
  <c r="T61" i="9"/>
  <c r="T62" i="9"/>
  <c r="T63" i="9"/>
  <c r="T64" i="9"/>
  <c r="T65" i="9"/>
  <c r="T66" i="9"/>
  <c r="T67" i="9"/>
  <c r="V67" i="9" s="1"/>
  <c r="T68" i="9"/>
  <c r="V68" i="9" s="1"/>
  <c r="T69" i="9"/>
  <c r="V69" i="9" s="1"/>
  <c r="T70" i="9"/>
  <c r="T71" i="9"/>
  <c r="T72" i="9"/>
  <c r="T73" i="9"/>
  <c r="T74" i="9"/>
  <c r="T75" i="9"/>
  <c r="V75" i="9" s="1"/>
  <c r="T76" i="9"/>
  <c r="V76" i="9" s="1"/>
  <c r="T77" i="9"/>
  <c r="V77" i="9" s="1"/>
  <c r="T78" i="9"/>
  <c r="T79" i="9"/>
  <c r="T80" i="9"/>
  <c r="T81" i="9"/>
  <c r="T82" i="9"/>
  <c r="T83" i="9"/>
  <c r="V83" i="9" s="1"/>
  <c r="T84" i="9"/>
  <c r="V84" i="9" s="1"/>
  <c r="T85" i="9"/>
  <c r="V85" i="9" s="1"/>
  <c r="T86" i="9"/>
  <c r="T87" i="9"/>
  <c r="T88" i="9"/>
  <c r="T89" i="9"/>
  <c r="T90" i="9"/>
  <c r="T91" i="9"/>
  <c r="V91" i="9" s="1"/>
  <c r="T92" i="9"/>
  <c r="V92" i="9" s="1"/>
  <c r="T93" i="9"/>
  <c r="V93" i="9" s="1"/>
  <c r="T94" i="9"/>
  <c r="T95" i="9"/>
  <c r="T96" i="9"/>
  <c r="T97" i="9"/>
  <c r="T98" i="9"/>
  <c r="T99" i="9"/>
  <c r="V99" i="9" s="1"/>
  <c r="T100" i="9"/>
  <c r="V100" i="9" s="1"/>
  <c r="T101" i="9"/>
  <c r="V101" i="9" s="1"/>
  <c r="T102" i="9"/>
  <c r="T103" i="9"/>
  <c r="T104" i="9"/>
  <c r="T105" i="9"/>
  <c r="T106" i="9"/>
  <c r="T107" i="9"/>
  <c r="V107" i="9" s="1"/>
  <c r="T108" i="9"/>
  <c r="T109" i="9"/>
  <c r="V109" i="9" s="1"/>
  <c r="T110" i="9"/>
  <c r="T111" i="9"/>
  <c r="T112" i="9"/>
  <c r="T113" i="9"/>
  <c r="T114" i="9"/>
  <c r="T115" i="9"/>
  <c r="V115" i="9" s="1"/>
  <c r="T116" i="9"/>
  <c r="T117" i="9"/>
  <c r="V117" i="9" s="1"/>
  <c r="T118" i="9"/>
  <c r="T119" i="9"/>
  <c r="T120" i="9"/>
  <c r="T121" i="9"/>
  <c r="T122" i="9"/>
  <c r="T123" i="9"/>
  <c r="V123" i="9" s="1"/>
  <c r="T124" i="9"/>
  <c r="T125" i="9"/>
  <c r="V125" i="9" s="1"/>
  <c r="T126" i="9"/>
  <c r="T127" i="9"/>
  <c r="T128" i="9"/>
  <c r="T129" i="9"/>
  <c r="T130" i="9"/>
  <c r="T131" i="9"/>
  <c r="V131" i="9" s="1"/>
  <c r="T132" i="9"/>
  <c r="V132" i="9" s="1"/>
  <c r="T133" i="9"/>
  <c r="V133" i="9" s="1"/>
  <c r="T134" i="9"/>
  <c r="T135" i="9"/>
  <c r="T136" i="9"/>
  <c r="T137" i="9"/>
  <c r="T138" i="9"/>
  <c r="T139" i="9"/>
  <c r="V139" i="9" s="1"/>
  <c r="T140" i="9"/>
  <c r="V140" i="9" s="1"/>
  <c r="T141" i="9"/>
  <c r="V141" i="9" s="1"/>
  <c r="T142" i="9"/>
  <c r="T143" i="9"/>
  <c r="T144" i="9"/>
  <c r="T145" i="9"/>
  <c r="T146" i="9"/>
  <c r="T147" i="9"/>
  <c r="V147" i="9" s="1"/>
  <c r="T148" i="9"/>
  <c r="V148" i="9" s="1"/>
  <c r="T149" i="9"/>
  <c r="V149" i="9" s="1"/>
  <c r="T150" i="9"/>
  <c r="T151" i="9"/>
  <c r="T152" i="9"/>
  <c r="T153" i="9"/>
  <c r="T154" i="9"/>
  <c r="T155" i="9"/>
  <c r="V155" i="9" s="1"/>
  <c r="T156" i="9"/>
  <c r="V156" i="9" s="1"/>
  <c r="T157" i="9"/>
  <c r="V157" i="9" s="1"/>
  <c r="T158" i="9"/>
  <c r="T159" i="9"/>
  <c r="T160" i="9"/>
  <c r="T161" i="9"/>
  <c r="T162" i="9"/>
  <c r="T163" i="9"/>
  <c r="V163" i="9" s="1"/>
  <c r="T164" i="9"/>
  <c r="V164" i="9" s="1"/>
  <c r="T165" i="9"/>
  <c r="V165" i="9" s="1"/>
  <c r="T166" i="9"/>
  <c r="T167" i="9"/>
  <c r="T168" i="9"/>
  <c r="T169" i="9"/>
  <c r="T170" i="9"/>
  <c r="T171" i="9"/>
  <c r="V171" i="9" s="1"/>
  <c r="T172" i="9"/>
  <c r="T173" i="9"/>
  <c r="V173" i="9" s="1"/>
  <c r="T174" i="9"/>
  <c r="T175" i="9"/>
  <c r="T176" i="9"/>
  <c r="T177" i="9"/>
  <c r="T178" i="9"/>
  <c r="T179" i="9"/>
  <c r="V179" i="9" s="1"/>
  <c r="T180" i="9"/>
  <c r="T181" i="9"/>
  <c r="V181" i="9" s="1"/>
  <c r="T182" i="9"/>
  <c r="T183" i="9"/>
  <c r="T184" i="9"/>
  <c r="T185" i="9"/>
  <c r="T186" i="9"/>
  <c r="T187" i="9"/>
  <c r="V187" i="9" s="1"/>
  <c r="T188" i="9"/>
  <c r="T189" i="9"/>
  <c r="V189" i="9" s="1"/>
  <c r="T190" i="9"/>
  <c r="T191" i="9"/>
  <c r="T192" i="9"/>
  <c r="T193" i="9"/>
  <c r="T194" i="9"/>
  <c r="T195" i="9"/>
  <c r="V195" i="9" s="1"/>
  <c r="T196" i="9"/>
  <c r="V196" i="9" s="1"/>
  <c r="T197" i="9"/>
  <c r="V197" i="9" s="1"/>
  <c r="T198" i="9"/>
  <c r="T199" i="9"/>
  <c r="T200" i="9"/>
  <c r="T201" i="9"/>
  <c r="T202" i="9"/>
  <c r="T203" i="9"/>
  <c r="V203" i="9" s="1"/>
  <c r="T204" i="9"/>
  <c r="V204" i="9" s="1"/>
  <c r="T205" i="9"/>
  <c r="T206" i="9"/>
  <c r="T207" i="9"/>
  <c r="T208" i="9"/>
  <c r="T209" i="9"/>
  <c r="T210" i="9"/>
  <c r="T211" i="9"/>
  <c r="V211" i="9" s="1"/>
  <c r="T212" i="9"/>
  <c r="V212" i="9" s="1"/>
  <c r="T213" i="9"/>
  <c r="V213" i="9" s="1"/>
  <c r="T214" i="9"/>
  <c r="T215" i="9"/>
  <c r="T216" i="9"/>
  <c r="T217" i="9"/>
  <c r="T218" i="9"/>
  <c r="T219" i="9"/>
  <c r="V219" i="9" s="1"/>
  <c r="T220" i="9"/>
  <c r="V220" i="9" s="1"/>
  <c r="T221" i="9"/>
  <c r="V221" i="9" s="1"/>
  <c r="T222" i="9"/>
  <c r="T223" i="9"/>
  <c r="T224" i="9"/>
  <c r="T225" i="9"/>
  <c r="T226" i="9"/>
  <c r="T227" i="9"/>
  <c r="V227" i="9" s="1"/>
  <c r="T228" i="9"/>
  <c r="V228" i="9" s="1"/>
  <c r="T229" i="9"/>
  <c r="V229" i="9" s="1"/>
  <c r="T230" i="9"/>
  <c r="T231" i="9"/>
  <c r="T232" i="9"/>
  <c r="T233" i="9"/>
  <c r="T234" i="9"/>
  <c r="T235" i="9"/>
  <c r="V235" i="9" s="1"/>
  <c r="T236" i="9"/>
  <c r="T237" i="9"/>
  <c r="V237" i="9" s="1"/>
  <c r="T238" i="9"/>
  <c r="T239" i="9"/>
  <c r="T240" i="9"/>
  <c r="T241" i="9"/>
  <c r="T242" i="9"/>
  <c r="T243" i="9"/>
  <c r="V243" i="9" s="1"/>
  <c r="T244" i="9"/>
  <c r="T245" i="9"/>
  <c r="V245" i="9" s="1"/>
  <c r="T246" i="9"/>
  <c r="T247" i="9"/>
  <c r="T248" i="9"/>
  <c r="T249" i="9"/>
  <c r="T250" i="9"/>
  <c r="T251" i="9"/>
  <c r="V251" i="9" s="1"/>
  <c r="T252" i="9"/>
  <c r="T253" i="9"/>
  <c r="V253" i="9" s="1"/>
  <c r="T254" i="9"/>
  <c r="T255" i="9"/>
  <c r="T256" i="9"/>
  <c r="T257" i="9"/>
  <c r="T258" i="9"/>
  <c r="T259" i="9"/>
  <c r="V259" i="9" s="1"/>
  <c r="T260" i="9"/>
  <c r="V260" i="9" s="1"/>
  <c r="T261" i="9"/>
  <c r="T262" i="9"/>
  <c r="T263" i="9"/>
  <c r="T264" i="9"/>
  <c r="T265" i="9"/>
  <c r="T266" i="9"/>
  <c r="T267" i="9"/>
  <c r="V267" i="9" s="1"/>
  <c r="T268" i="9"/>
  <c r="V268" i="9" s="1"/>
  <c r="T269" i="9"/>
  <c r="V269" i="9" s="1"/>
  <c r="T270" i="9"/>
  <c r="T271" i="9"/>
  <c r="T272" i="9"/>
  <c r="T273" i="9"/>
  <c r="T274" i="9"/>
  <c r="T275" i="9"/>
  <c r="V275" i="9" s="1"/>
  <c r="T276" i="9"/>
  <c r="V276" i="9" s="1"/>
  <c r="T277" i="9"/>
  <c r="V277" i="9" s="1"/>
  <c r="T278" i="9"/>
  <c r="T279" i="9"/>
  <c r="T280" i="9"/>
  <c r="T281" i="9"/>
  <c r="T282" i="9"/>
  <c r="T283" i="9"/>
  <c r="V283" i="9" s="1"/>
  <c r="T284" i="9"/>
  <c r="V284" i="9" s="1"/>
  <c r="T285" i="9"/>
  <c r="V285" i="9" s="1"/>
  <c r="T286" i="9"/>
  <c r="T287" i="9"/>
  <c r="T288" i="9"/>
  <c r="T289" i="9"/>
  <c r="T290" i="9"/>
  <c r="T291" i="9"/>
  <c r="V291" i="9" s="1"/>
  <c r="T292" i="9"/>
  <c r="V292" i="9" s="1"/>
  <c r="T293" i="9"/>
  <c r="V293" i="9" s="1"/>
  <c r="T294" i="9"/>
  <c r="T295" i="9"/>
  <c r="T296" i="9"/>
  <c r="T297" i="9"/>
  <c r="T298" i="9"/>
  <c r="T299" i="9"/>
  <c r="V299" i="9" s="1"/>
  <c r="T300" i="9"/>
  <c r="T301" i="9"/>
  <c r="V301" i="9" s="1"/>
  <c r="T302" i="9"/>
  <c r="T303" i="9"/>
  <c r="T304" i="9"/>
  <c r="T305" i="9"/>
  <c r="T306" i="9"/>
  <c r="T307" i="9"/>
  <c r="V307" i="9" s="1"/>
  <c r="T308" i="9"/>
  <c r="T309" i="9"/>
  <c r="V309" i="9" s="1"/>
  <c r="T310" i="9"/>
  <c r="T311" i="9"/>
  <c r="T312" i="9"/>
  <c r="T313" i="9"/>
  <c r="T314" i="9"/>
  <c r="T315" i="9"/>
  <c r="V315" i="9" s="1"/>
  <c r="T316" i="9"/>
  <c r="T317" i="9"/>
  <c r="T318" i="9"/>
  <c r="T319" i="9"/>
  <c r="T320" i="9"/>
  <c r="T321" i="9"/>
  <c r="T322" i="9"/>
  <c r="T323" i="9"/>
  <c r="V323" i="9" s="1"/>
  <c r="T324" i="9"/>
  <c r="V324" i="9" s="1"/>
  <c r="T325" i="9"/>
  <c r="V325" i="9" s="1"/>
  <c r="T326" i="9"/>
  <c r="T327" i="9"/>
  <c r="T328" i="9"/>
  <c r="T329" i="9"/>
  <c r="T330" i="9"/>
  <c r="T331" i="9"/>
  <c r="V331" i="9" s="1"/>
  <c r="T332" i="9"/>
  <c r="V332" i="9" s="1"/>
  <c r="T333" i="9"/>
  <c r="V333" i="9" s="1"/>
  <c r="T334" i="9"/>
  <c r="T335" i="9"/>
  <c r="T336" i="9"/>
  <c r="T337" i="9"/>
  <c r="T338" i="9"/>
  <c r="T339" i="9"/>
  <c r="V339" i="9" s="1"/>
  <c r="T340" i="9"/>
  <c r="V340" i="9" s="1"/>
  <c r="T341" i="9"/>
  <c r="V341" i="9" s="1"/>
  <c r="T342" i="9"/>
  <c r="T343" i="9"/>
  <c r="T344" i="9"/>
  <c r="T345" i="9"/>
  <c r="T346" i="9"/>
  <c r="T347" i="9"/>
  <c r="V347" i="9" s="1"/>
  <c r="T348" i="9"/>
  <c r="V348" i="9" s="1"/>
  <c r="T349" i="9"/>
  <c r="V349" i="9" s="1"/>
  <c r="T350" i="9"/>
  <c r="T351" i="9"/>
  <c r="T352" i="9"/>
  <c r="T353" i="9"/>
  <c r="T354" i="9"/>
  <c r="T355" i="9"/>
  <c r="V355" i="9" s="1"/>
  <c r="T356" i="9"/>
  <c r="V356" i="9" s="1"/>
  <c r="T357" i="9"/>
  <c r="V357" i="9" s="1"/>
  <c r="T358" i="9"/>
  <c r="T359" i="9"/>
  <c r="T360" i="9"/>
  <c r="T361" i="9"/>
  <c r="T362" i="9"/>
  <c r="T363" i="9"/>
  <c r="V363" i="9" s="1"/>
  <c r="T364" i="9"/>
  <c r="T365" i="9"/>
  <c r="V365" i="9" s="1"/>
  <c r="T366" i="9"/>
  <c r="T367" i="9"/>
  <c r="T368" i="9"/>
  <c r="T369" i="9"/>
  <c r="T370" i="9"/>
  <c r="T371" i="9"/>
  <c r="V371" i="9" s="1"/>
  <c r="T372" i="9"/>
  <c r="T373" i="9"/>
  <c r="V373" i="9" s="1"/>
  <c r="T374" i="9"/>
  <c r="T375" i="9"/>
  <c r="T376" i="9"/>
  <c r="T377" i="9"/>
  <c r="T378" i="9"/>
  <c r="T379" i="9"/>
  <c r="V379" i="9" s="1"/>
  <c r="T380" i="9"/>
  <c r="T381" i="9"/>
  <c r="V381" i="9" s="1"/>
  <c r="T382" i="9"/>
  <c r="T383" i="9"/>
  <c r="T384" i="9"/>
  <c r="T385" i="9"/>
  <c r="T386" i="9"/>
  <c r="T387" i="9"/>
  <c r="V387" i="9" s="1"/>
  <c r="T388" i="9"/>
  <c r="V388" i="9" s="1"/>
  <c r="T389" i="9"/>
  <c r="V389" i="9" s="1"/>
  <c r="T390" i="9"/>
  <c r="T391" i="9"/>
  <c r="T392" i="9"/>
  <c r="T393" i="9"/>
  <c r="T394" i="9"/>
  <c r="T395" i="9"/>
  <c r="V395" i="9" s="1"/>
  <c r="T396" i="9"/>
  <c r="V396" i="9" s="1"/>
  <c r="T397" i="9"/>
  <c r="V397" i="9" s="1"/>
  <c r="T398" i="9"/>
  <c r="T399" i="9"/>
  <c r="T400" i="9"/>
  <c r="T401" i="9"/>
  <c r="T402" i="9"/>
  <c r="T403" i="9"/>
  <c r="V403" i="9" s="1"/>
  <c r="T404" i="9"/>
  <c r="V404" i="9" s="1"/>
  <c r="T405" i="9"/>
  <c r="V405" i="9" s="1"/>
  <c r="T406" i="9"/>
  <c r="T407" i="9"/>
  <c r="T408" i="9"/>
  <c r="T409" i="9"/>
  <c r="T410" i="9"/>
  <c r="T411" i="9"/>
  <c r="V411" i="9" s="1"/>
  <c r="T412" i="9"/>
  <c r="V412" i="9" s="1"/>
  <c r="T413" i="9"/>
  <c r="V413" i="9" s="1"/>
  <c r="T414" i="9"/>
  <c r="T415" i="9"/>
  <c r="T416" i="9"/>
  <c r="T417" i="9"/>
  <c r="T418" i="9"/>
  <c r="T419" i="9"/>
  <c r="V419" i="9" s="1"/>
  <c r="T420" i="9"/>
  <c r="V420" i="9" s="1"/>
  <c r="T421" i="9"/>
  <c r="V421" i="9" s="1"/>
  <c r="T422" i="9"/>
  <c r="T423" i="9"/>
  <c r="T424" i="9"/>
  <c r="T425" i="9"/>
  <c r="T426" i="9"/>
  <c r="T427" i="9"/>
  <c r="V427" i="9" s="1"/>
  <c r="T428" i="9"/>
  <c r="T429" i="9"/>
  <c r="V429" i="9" s="1"/>
  <c r="T430" i="9"/>
  <c r="T431" i="9"/>
  <c r="T432" i="9"/>
  <c r="T433" i="9"/>
  <c r="T434" i="9"/>
  <c r="T435" i="9"/>
  <c r="V435" i="9" s="1"/>
  <c r="T436" i="9"/>
  <c r="T437" i="9"/>
  <c r="V437" i="9" s="1"/>
  <c r="T438" i="9"/>
  <c r="T439" i="9"/>
  <c r="T440" i="9"/>
  <c r="T441" i="9"/>
  <c r="T442" i="9"/>
  <c r="T443" i="9"/>
  <c r="V443" i="9" s="1"/>
  <c r="T444" i="9"/>
  <c r="T445" i="9"/>
  <c r="V445" i="9" s="1"/>
  <c r="T446" i="9"/>
  <c r="T447" i="9"/>
  <c r="T448" i="9"/>
  <c r="T449" i="9"/>
  <c r="T450" i="9"/>
  <c r="T451" i="9"/>
  <c r="V451" i="9" s="1"/>
  <c r="T452" i="9"/>
  <c r="V452" i="9" s="1"/>
  <c r="T453" i="9"/>
  <c r="V453" i="9" s="1"/>
  <c r="T454" i="9"/>
  <c r="T455" i="9"/>
  <c r="T456" i="9"/>
  <c r="T457" i="9"/>
  <c r="T458" i="9"/>
  <c r="T459" i="9"/>
  <c r="V459" i="9" s="1"/>
  <c r="T460" i="9"/>
  <c r="V460" i="9" s="1"/>
  <c r="T461" i="9"/>
  <c r="T462" i="9"/>
  <c r="T463" i="9"/>
  <c r="T464" i="9"/>
  <c r="T465" i="9"/>
  <c r="T466" i="9"/>
  <c r="T467" i="9"/>
  <c r="V467" i="9" s="1"/>
  <c r="T468" i="9"/>
  <c r="V468" i="9" s="1"/>
  <c r="T469" i="9"/>
  <c r="V469" i="9" s="1"/>
  <c r="T470" i="9"/>
  <c r="T471" i="9"/>
  <c r="T472" i="9"/>
  <c r="T473" i="9"/>
  <c r="T474" i="9"/>
  <c r="T475" i="9"/>
  <c r="V475" i="9" s="1"/>
  <c r="T476" i="9"/>
  <c r="V476" i="9" s="1"/>
  <c r="T477" i="9"/>
  <c r="V477" i="9" s="1"/>
  <c r="T478" i="9"/>
  <c r="T479" i="9"/>
  <c r="T480" i="9"/>
  <c r="T481" i="9"/>
  <c r="T482" i="9"/>
  <c r="T483" i="9"/>
  <c r="V483" i="9" s="1"/>
  <c r="T484" i="9"/>
  <c r="V484" i="9" s="1"/>
  <c r="T485" i="9"/>
  <c r="V485" i="9" s="1"/>
  <c r="T486" i="9"/>
  <c r="T487" i="9"/>
  <c r="T488" i="9"/>
  <c r="T489" i="9"/>
  <c r="T490" i="9"/>
  <c r="T491" i="9"/>
  <c r="V491" i="9" s="1"/>
  <c r="T492" i="9"/>
  <c r="T493" i="9"/>
  <c r="V493" i="9" s="1"/>
  <c r="T494" i="9"/>
  <c r="T495" i="9"/>
  <c r="T496" i="9"/>
  <c r="T497" i="9"/>
  <c r="T498" i="9"/>
  <c r="T499" i="9"/>
  <c r="V499" i="9" s="1"/>
  <c r="T500" i="9"/>
  <c r="T501" i="9"/>
  <c r="V501" i="9" s="1"/>
  <c r="T502" i="9"/>
  <c r="T503" i="9"/>
  <c r="T504" i="9"/>
  <c r="T505" i="9"/>
  <c r="T506" i="9"/>
  <c r="T507" i="9"/>
  <c r="V507" i="9" s="1"/>
  <c r="T508" i="9"/>
  <c r="T509" i="9"/>
  <c r="V509" i="9" s="1"/>
  <c r="T510" i="9"/>
  <c r="T511" i="9"/>
  <c r="T512" i="9"/>
  <c r="T513" i="9"/>
  <c r="T514" i="9"/>
  <c r="T515" i="9"/>
  <c r="V515" i="9" s="1"/>
  <c r="T516" i="9"/>
  <c r="V516" i="9" s="1"/>
  <c r="T517" i="9"/>
  <c r="T518" i="9"/>
  <c r="T519" i="9"/>
  <c r="T520" i="9"/>
  <c r="T521" i="9"/>
  <c r="T522" i="9"/>
  <c r="T523" i="9"/>
  <c r="V523" i="9" s="1"/>
  <c r="T524" i="9"/>
  <c r="V524" i="9" s="1"/>
  <c r="T525" i="9"/>
  <c r="V525" i="9" s="1"/>
  <c r="T526" i="9"/>
  <c r="T527" i="9"/>
  <c r="T528" i="9"/>
  <c r="T529" i="9"/>
  <c r="T530" i="9"/>
  <c r="T531" i="9"/>
  <c r="V531" i="9" s="1"/>
  <c r="T532" i="9"/>
  <c r="V532" i="9" s="1"/>
  <c r="T533" i="9"/>
  <c r="V533" i="9" s="1"/>
  <c r="T534" i="9"/>
  <c r="T535" i="9"/>
  <c r="T536" i="9"/>
  <c r="T537" i="9"/>
  <c r="T538" i="9"/>
  <c r="T539" i="9"/>
  <c r="V539" i="9" s="1"/>
  <c r="T540" i="9"/>
  <c r="V540" i="9" s="1"/>
  <c r="T541" i="9"/>
  <c r="V541" i="9" s="1"/>
  <c r="T542" i="9"/>
  <c r="T543" i="9"/>
  <c r="T544" i="9"/>
  <c r="T545" i="9"/>
  <c r="T546" i="9"/>
  <c r="T547" i="9"/>
  <c r="V547" i="9" s="1"/>
  <c r="T548" i="9"/>
  <c r="V548" i="9" s="1"/>
  <c r="T549" i="9"/>
  <c r="V549" i="9" s="1"/>
  <c r="T550" i="9"/>
  <c r="T551" i="9"/>
  <c r="T552" i="9"/>
  <c r="T553" i="9"/>
  <c r="T554" i="9"/>
  <c r="T555" i="9"/>
  <c r="V555" i="9" s="1"/>
  <c r="T556" i="9"/>
  <c r="T557" i="9"/>
  <c r="V557" i="9" s="1"/>
  <c r="T558" i="9"/>
  <c r="T559" i="9"/>
  <c r="T560" i="9"/>
  <c r="T561" i="9"/>
  <c r="T562" i="9"/>
  <c r="T563" i="9"/>
  <c r="V563" i="9" s="1"/>
  <c r="T564" i="9"/>
  <c r="T565" i="9"/>
  <c r="V565" i="9" s="1"/>
  <c r="T566" i="9"/>
  <c r="T567" i="9"/>
  <c r="T568" i="9"/>
  <c r="T569" i="9"/>
  <c r="T570" i="9"/>
  <c r="T571" i="9"/>
  <c r="V571" i="9" s="1"/>
  <c r="T572" i="9"/>
  <c r="T573" i="9"/>
  <c r="T574" i="9"/>
  <c r="T575" i="9"/>
  <c r="T576" i="9"/>
  <c r="T577" i="9"/>
  <c r="T578" i="9"/>
  <c r="T579" i="9"/>
  <c r="V579" i="9" s="1"/>
  <c r="T580" i="9"/>
  <c r="V580" i="9" s="1"/>
  <c r="T581" i="9"/>
  <c r="V581" i="9" s="1"/>
  <c r="T582" i="9"/>
  <c r="T583" i="9"/>
  <c r="T584" i="9"/>
  <c r="T585" i="9"/>
  <c r="T586" i="9"/>
  <c r="T587" i="9"/>
  <c r="V587" i="9" s="1"/>
  <c r="T588" i="9"/>
  <c r="V588" i="9" s="1"/>
  <c r="T589" i="9"/>
  <c r="V589" i="9" s="1"/>
  <c r="T590" i="9"/>
  <c r="T591" i="9"/>
  <c r="T592" i="9"/>
  <c r="T593" i="9"/>
  <c r="T594" i="9"/>
  <c r="T595" i="9"/>
  <c r="V595" i="9" s="1"/>
  <c r="T596" i="9"/>
  <c r="V596" i="9" s="1"/>
  <c r="T597" i="9"/>
  <c r="V597" i="9" s="1"/>
  <c r="T598" i="9"/>
  <c r="T599" i="9"/>
  <c r="T600" i="9"/>
  <c r="T601" i="9"/>
  <c r="T602" i="9"/>
  <c r="T603" i="9"/>
  <c r="V603" i="9" s="1"/>
  <c r="T604" i="9"/>
  <c r="T605" i="9"/>
  <c r="V605" i="9" s="1"/>
  <c r="T606" i="9"/>
  <c r="T607" i="9"/>
  <c r="T608" i="9"/>
  <c r="T609" i="9"/>
  <c r="T610" i="9"/>
  <c r="T611" i="9"/>
  <c r="V611" i="9" s="1"/>
  <c r="T612" i="9"/>
  <c r="V612" i="9" s="1"/>
  <c r="T613" i="9"/>
  <c r="V613" i="9" s="1"/>
  <c r="T614" i="9"/>
  <c r="T615" i="9"/>
  <c r="T616" i="9"/>
  <c r="T617" i="9"/>
  <c r="T618" i="9"/>
  <c r="T619" i="9"/>
  <c r="V619" i="9" s="1"/>
  <c r="T620" i="9"/>
  <c r="T621" i="9"/>
  <c r="V621" i="9" s="1"/>
  <c r="T622" i="9"/>
  <c r="T623" i="9"/>
  <c r="T624" i="9"/>
  <c r="T625" i="9"/>
  <c r="T626" i="9"/>
  <c r="T627" i="9"/>
  <c r="V627" i="9" s="1"/>
  <c r="T628" i="9"/>
  <c r="T629" i="9"/>
  <c r="V629" i="9" s="1"/>
  <c r="T630" i="9"/>
  <c r="T631" i="9"/>
  <c r="T632" i="9"/>
  <c r="T633" i="9"/>
  <c r="T634" i="9"/>
  <c r="T635" i="9"/>
  <c r="V635" i="9" s="1"/>
  <c r="T636" i="9"/>
  <c r="T637" i="9"/>
  <c r="T638" i="9"/>
  <c r="T639" i="9"/>
  <c r="T640" i="9"/>
  <c r="T641" i="9"/>
  <c r="T642" i="9"/>
  <c r="T643" i="9"/>
  <c r="V643" i="9" s="1"/>
  <c r="T644" i="9"/>
  <c r="V644" i="9" s="1"/>
  <c r="T645" i="9"/>
  <c r="V645" i="9" s="1"/>
  <c r="T646" i="9"/>
  <c r="T647" i="9"/>
  <c r="T648" i="9"/>
  <c r="T649" i="9"/>
  <c r="T650" i="9"/>
  <c r="T651" i="9"/>
  <c r="V651" i="9" s="1"/>
  <c r="T652" i="9"/>
  <c r="V652" i="9" s="1"/>
  <c r="T653" i="9"/>
  <c r="V653" i="9" s="1"/>
  <c r="T654" i="9"/>
  <c r="T655" i="9"/>
  <c r="T656" i="9"/>
  <c r="T657" i="9"/>
  <c r="T658" i="9"/>
  <c r="T659" i="9"/>
  <c r="V659" i="9" s="1"/>
  <c r="T660" i="9"/>
  <c r="V660" i="9" s="1"/>
  <c r="T661" i="9"/>
  <c r="V661" i="9" s="1"/>
  <c r="T662" i="9"/>
  <c r="T663" i="9"/>
  <c r="T664" i="9"/>
  <c r="T665" i="9"/>
  <c r="T666" i="9"/>
  <c r="T667" i="9"/>
  <c r="V667" i="9" s="1"/>
  <c r="T668" i="9"/>
  <c r="T669" i="9"/>
  <c r="V669" i="9" s="1"/>
  <c r="T670" i="9"/>
  <c r="T671" i="9"/>
  <c r="T672" i="9"/>
  <c r="T673" i="9"/>
  <c r="T674" i="9"/>
  <c r="T675" i="9"/>
  <c r="V675" i="9" s="1"/>
  <c r="T676" i="9"/>
  <c r="V676" i="9" s="1"/>
  <c r="T677" i="9"/>
  <c r="V677" i="9" s="1"/>
  <c r="T678" i="9"/>
  <c r="T679" i="9"/>
  <c r="T680" i="9"/>
  <c r="T681" i="9"/>
  <c r="T682" i="9"/>
  <c r="T683" i="9"/>
  <c r="V683" i="9" s="1"/>
  <c r="T684" i="9"/>
  <c r="T685" i="9"/>
  <c r="V685" i="9" s="1"/>
  <c r="T686" i="9"/>
  <c r="T687" i="9"/>
  <c r="T688" i="9"/>
  <c r="T689" i="9"/>
  <c r="T690" i="9"/>
  <c r="T691" i="9"/>
  <c r="V691" i="9" s="1"/>
  <c r="T692" i="9"/>
  <c r="T693" i="9"/>
  <c r="V693" i="9" s="1"/>
  <c r="T694" i="9"/>
  <c r="T695" i="9"/>
  <c r="T696" i="9"/>
  <c r="T697" i="9"/>
  <c r="T698" i="9"/>
  <c r="T699" i="9"/>
  <c r="V699" i="9" s="1"/>
  <c r="T700" i="9"/>
  <c r="T701" i="9"/>
  <c r="V701" i="9" s="1"/>
  <c r="T702" i="9"/>
  <c r="T703" i="9"/>
  <c r="T704" i="9"/>
  <c r="T705" i="9"/>
  <c r="T706" i="9"/>
  <c r="T707" i="9"/>
  <c r="V707" i="9" s="1"/>
  <c r="T708" i="9"/>
  <c r="V708" i="9" s="1"/>
  <c r="T709" i="9"/>
  <c r="V709" i="9" s="1"/>
  <c r="T710" i="9"/>
  <c r="T711" i="9"/>
  <c r="T712" i="9"/>
  <c r="T713" i="9"/>
  <c r="T714" i="9"/>
  <c r="T715" i="9"/>
  <c r="V715" i="9" s="1"/>
  <c r="T716" i="9"/>
  <c r="V716" i="9" s="1"/>
  <c r="T717" i="9"/>
  <c r="V717" i="9" s="1"/>
  <c r="T718" i="9"/>
  <c r="T719" i="9"/>
  <c r="T720" i="9"/>
  <c r="T721" i="9"/>
  <c r="T722" i="9"/>
  <c r="T723" i="9"/>
  <c r="V723" i="9" s="1"/>
  <c r="T724" i="9"/>
  <c r="V724" i="9" s="1"/>
  <c r="T725" i="9"/>
  <c r="V725" i="9" s="1"/>
  <c r="T726" i="9"/>
  <c r="T727" i="9"/>
  <c r="T728" i="9"/>
  <c r="T729" i="9"/>
  <c r="T730" i="9"/>
  <c r="T731" i="9"/>
  <c r="V731" i="9" s="1"/>
  <c r="T732" i="9"/>
  <c r="T733" i="9"/>
  <c r="V733" i="9" s="1"/>
  <c r="T734" i="9"/>
  <c r="T735" i="9"/>
  <c r="T736" i="9"/>
  <c r="T737" i="9"/>
  <c r="T738" i="9"/>
  <c r="T739" i="9"/>
  <c r="V739" i="9" s="1"/>
  <c r="T740" i="9"/>
  <c r="V740" i="9" s="1"/>
  <c r="T741" i="9"/>
  <c r="V741" i="9" s="1"/>
  <c r="T742" i="9"/>
  <c r="T743" i="9"/>
  <c r="T744" i="9"/>
  <c r="T745" i="9"/>
  <c r="T746" i="9"/>
  <c r="T747" i="9"/>
  <c r="V747" i="9" s="1"/>
  <c r="T748" i="9"/>
  <c r="T749" i="9"/>
  <c r="V749" i="9" s="1"/>
  <c r="T750" i="9"/>
  <c r="T751" i="9"/>
  <c r="T752" i="9"/>
  <c r="T753" i="9"/>
  <c r="T754" i="9"/>
  <c r="T755" i="9"/>
  <c r="V755" i="9" s="1"/>
  <c r="T756" i="9"/>
  <c r="T757" i="9"/>
  <c r="V757" i="9" s="1"/>
  <c r="T758" i="9"/>
  <c r="T759" i="9"/>
  <c r="T760" i="9"/>
  <c r="T761" i="9"/>
  <c r="T762" i="9"/>
  <c r="T763" i="9"/>
  <c r="V763" i="9" s="1"/>
  <c r="T764" i="9"/>
  <c r="T765" i="9"/>
  <c r="V765" i="9" s="1"/>
  <c r="T766" i="9"/>
  <c r="T767" i="9"/>
  <c r="T768" i="9"/>
  <c r="T769" i="9"/>
  <c r="T770" i="9"/>
  <c r="T771" i="9"/>
  <c r="V771" i="9" s="1"/>
  <c r="T772" i="9"/>
  <c r="V772" i="9" s="1"/>
  <c r="T773" i="9"/>
  <c r="V773" i="9" s="1"/>
  <c r="T774" i="9"/>
  <c r="T775" i="9"/>
  <c r="T776" i="9"/>
  <c r="T777" i="9"/>
  <c r="T778" i="9"/>
  <c r="T779" i="9"/>
  <c r="V779" i="9" s="1"/>
  <c r="T780" i="9"/>
  <c r="V780" i="9" s="1"/>
  <c r="T781" i="9"/>
  <c r="V781" i="9" s="1"/>
  <c r="T782" i="9"/>
  <c r="T783" i="9"/>
  <c r="T784" i="9"/>
  <c r="T785" i="9"/>
  <c r="T786" i="9"/>
  <c r="T787" i="9"/>
  <c r="V787" i="9" s="1"/>
  <c r="T788" i="9"/>
  <c r="V788" i="9" s="1"/>
  <c r="T789" i="9"/>
  <c r="V789" i="9" s="1"/>
  <c r="T790" i="9"/>
  <c r="T791" i="9"/>
  <c r="T792" i="9"/>
  <c r="T793" i="9"/>
  <c r="T794" i="9"/>
  <c r="T795" i="9"/>
  <c r="V795" i="9" s="1"/>
  <c r="T796" i="9"/>
  <c r="T797" i="9"/>
  <c r="V797" i="9" s="1"/>
  <c r="T798" i="9"/>
  <c r="T799" i="9"/>
  <c r="T800" i="9"/>
  <c r="T801" i="9"/>
  <c r="T802" i="9"/>
  <c r="T803" i="9"/>
  <c r="V803" i="9" s="1"/>
  <c r="T804" i="9"/>
  <c r="V804" i="9" s="1"/>
  <c r="T805" i="9"/>
  <c r="V805" i="9" s="1"/>
  <c r="T806" i="9"/>
  <c r="T807" i="9"/>
  <c r="T808" i="9"/>
  <c r="T809" i="9"/>
  <c r="T810" i="9"/>
  <c r="T811" i="9"/>
  <c r="V811" i="9" s="1"/>
  <c r="T812" i="9"/>
  <c r="T813" i="9"/>
  <c r="V813" i="9" s="1"/>
  <c r="T814" i="9"/>
  <c r="T815" i="9"/>
  <c r="T816" i="9"/>
  <c r="T817" i="9"/>
  <c r="T818" i="9"/>
  <c r="T819" i="9"/>
  <c r="V819" i="9" s="1"/>
  <c r="T820" i="9"/>
  <c r="T821" i="9"/>
  <c r="V821" i="9" s="1"/>
  <c r="T822" i="9"/>
  <c r="T823" i="9"/>
  <c r="T824" i="9"/>
  <c r="T825" i="9"/>
  <c r="T826" i="9"/>
  <c r="T827" i="9"/>
  <c r="V827" i="9" s="1"/>
  <c r="T828" i="9"/>
  <c r="T829" i="9"/>
  <c r="V829" i="9" s="1"/>
  <c r="T830" i="9"/>
  <c r="T831" i="9"/>
  <c r="T832" i="9"/>
  <c r="T833" i="9"/>
  <c r="T834" i="9"/>
  <c r="T835" i="9"/>
  <c r="V835" i="9" s="1"/>
  <c r="T836" i="9"/>
  <c r="V836" i="9" s="1"/>
  <c r="T837" i="9"/>
  <c r="V837" i="9" s="1"/>
  <c r="T838" i="9"/>
  <c r="T839" i="9"/>
  <c r="T840" i="9"/>
  <c r="T841" i="9"/>
  <c r="T842" i="9"/>
  <c r="T843" i="9"/>
  <c r="V843" i="9" s="1"/>
  <c r="T844" i="9"/>
  <c r="V844" i="9" s="1"/>
  <c r="T845" i="9"/>
  <c r="T846" i="9"/>
  <c r="T847" i="9"/>
  <c r="T848" i="9"/>
  <c r="T849" i="9"/>
  <c r="T850" i="9"/>
  <c r="T851" i="9"/>
  <c r="V851" i="9" s="1"/>
  <c r="T852" i="9"/>
  <c r="V852" i="9" s="1"/>
  <c r="T853" i="9"/>
  <c r="V853" i="9" s="1"/>
  <c r="T854" i="9"/>
  <c r="T855" i="9"/>
  <c r="T856" i="9"/>
  <c r="T857" i="9"/>
  <c r="T858" i="9"/>
  <c r="T859" i="9"/>
  <c r="V859" i="9" s="1"/>
  <c r="T860" i="9"/>
  <c r="T861" i="9"/>
  <c r="V861" i="9" s="1"/>
  <c r="T862" i="9"/>
  <c r="T863" i="9"/>
  <c r="T864" i="9"/>
  <c r="T865" i="9"/>
  <c r="T866" i="9"/>
  <c r="T867" i="9"/>
  <c r="V867" i="9" s="1"/>
  <c r="T868" i="9"/>
  <c r="V868" i="9" s="1"/>
  <c r="T869" i="9"/>
  <c r="V869" i="9" s="1"/>
  <c r="T870" i="9"/>
  <c r="T871" i="9"/>
  <c r="T872" i="9"/>
  <c r="T873" i="9"/>
  <c r="T874" i="9"/>
  <c r="T875" i="9"/>
  <c r="V875" i="9" s="1"/>
  <c r="T876" i="9"/>
  <c r="T877" i="9"/>
  <c r="V877" i="9" s="1"/>
  <c r="T878" i="9"/>
  <c r="T879" i="9"/>
  <c r="T880" i="9"/>
  <c r="T881" i="9"/>
  <c r="T882" i="9"/>
  <c r="T883" i="9"/>
  <c r="V883" i="9" s="1"/>
  <c r="T884" i="9"/>
  <c r="T885" i="9"/>
  <c r="V885" i="9" s="1"/>
  <c r="T886" i="9"/>
  <c r="T887" i="9"/>
  <c r="T888" i="9"/>
  <c r="T889" i="9"/>
  <c r="T890" i="9"/>
  <c r="T891" i="9"/>
  <c r="V891" i="9" s="1"/>
  <c r="T892" i="9"/>
  <c r="T893" i="9"/>
  <c r="V893" i="9" s="1"/>
  <c r="T894" i="9"/>
  <c r="T895" i="9"/>
  <c r="T896" i="9"/>
  <c r="T897" i="9"/>
  <c r="T898" i="9"/>
  <c r="T899" i="9"/>
  <c r="V899" i="9" s="1"/>
  <c r="T900" i="9"/>
  <c r="V900" i="9" s="1"/>
  <c r="T901" i="9"/>
  <c r="V901" i="9" s="1"/>
  <c r="T902" i="9"/>
  <c r="T903" i="9"/>
  <c r="T904" i="9"/>
  <c r="T905" i="9"/>
  <c r="T906" i="9"/>
  <c r="T907" i="9"/>
  <c r="V907" i="9" s="1"/>
  <c r="T908" i="9"/>
  <c r="V908" i="9" s="1"/>
  <c r="T909" i="9"/>
  <c r="T910" i="9"/>
  <c r="T911" i="9"/>
  <c r="T912" i="9"/>
  <c r="T913" i="9"/>
  <c r="T914" i="9"/>
  <c r="T915" i="9"/>
  <c r="V915" i="9" s="1"/>
  <c r="T916" i="9"/>
  <c r="V916" i="9" s="1"/>
  <c r="T917" i="9"/>
  <c r="V917" i="9" s="1"/>
  <c r="T918" i="9"/>
  <c r="T919" i="9"/>
  <c r="T920" i="9"/>
  <c r="T921" i="9"/>
  <c r="T922" i="9"/>
  <c r="T923" i="9"/>
  <c r="V923" i="9" s="1"/>
  <c r="T924" i="9"/>
  <c r="T925" i="9"/>
  <c r="V925" i="9" s="1"/>
  <c r="T926" i="9"/>
  <c r="T927" i="9"/>
  <c r="T928" i="9"/>
  <c r="T929" i="9"/>
  <c r="T930" i="9"/>
  <c r="T931" i="9"/>
  <c r="V931" i="9" s="1"/>
  <c r="T932" i="9"/>
  <c r="V932" i="9" s="1"/>
  <c r="T933" i="9"/>
  <c r="V933" i="9" s="1"/>
  <c r="T934" i="9"/>
  <c r="T935" i="9"/>
  <c r="T936" i="9"/>
  <c r="T937" i="9"/>
  <c r="T938" i="9"/>
  <c r="T939" i="9"/>
  <c r="V939" i="9" s="1"/>
  <c r="T940" i="9"/>
  <c r="T941" i="9"/>
  <c r="V941" i="9" s="1"/>
  <c r="T942" i="9"/>
  <c r="T943" i="9"/>
  <c r="T944" i="9"/>
  <c r="T945" i="9"/>
  <c r="T946" i="9"/>
  <c r="T947" i="9"/>
  <c r="V947" i="9" s="1"/>
  <c r="T948" i="9"/>
  <c r="T949" i="9"/>
  <c r="V949" i="9" s="1"/>
  <c r="T950" i="9"/>
  <c r="T951" i="9"/>
  <c r="T952" i="9"/>
  <c r="T953" i="9"/>
  <c r="T954" i="9"/>
  <c r="T955" i="9"/>
  <c r="V955" i="9" s="1"/>
  <c r="T956" i="9"/>
  <c r="T957" i="9"/>
  <c r="V957" i="9" s="1"/>
  <c r="T958" i="9"/>
  <c r="T959" i="9"/>
  <c r="T960" i="9"/>
  <c r="T961" i="9"/>
  <c r="T962" i="9"/>
  <c r="T963" i="9"/>
  <c r="V963" i="9" s="1"/>
  <c r="T964" i="9"/>
  <c r="V964" i="9" s="1"/>
  <c r="T965" i="9"/>
  <c r="T966" i="9"/>
  <c r="T967" i="9"/>
  <c r="T968" i="9"/>
  <c r="T969" i="9"/>
  <c r="T970" i="9"/>
  <c r="T971" i="9"/>
  <c r="V971" i="9" s="1"/>
  <c r="T972" i="9"/>
  <c r="V972" i="9" s="1"/>
  <c r="T973" i="9"/>
  <c r="V973" i="9" s="1"/>
  <c r="T974" i="9"/>
  <c r="T975" i="9"/>
  <c r="T976" i="9"/>
  <c r="T977" i="9"/>
  <c r="T978" i="9"/>
  <c r="T979" i="9"/>
  <c r="V979" i="9" s="1"/>
  <c r="T980" i="9"/>
  <c r="V980" i="9" s="1"/>
  <c r="T981" i="9"/>
  <c r="V981" i="9" s="1"/>
  <c r="T982" i="9"/>
  <c r="T983" i="9"/>
  <c r="T984" i="9"/>
  <c r="T985" i="9"/>
  <c r="T986" i="9"/>
  <c r="T987" i="9"/>
  <c r="V987" i="9" s="1"/>
  <c r="T988" i="9"/>
  <c r="T989" i="9"/>
  <c r="V989" i="9" s="1"/>
  <c r="T990" i="9"/>
  <c r="T991" i="9"/>
  <c r="T992" i="9"/>
  <c r="T993" i="9"/>
  <c r="T994" i="9"/>
  <c r="T995" i="9"/>
  <c r="V995" i="9" s="1"/>
  <c r="T996" i="9"/>
  <c r="V996" i="9" s="1"/>
  <c r="T997" i="9"/>
  <c r="V997" i="9" s="1"/>
  <c r="T998" i="9"/>
  <c r="T999" i="9"/>
  <c r="T1000" i="9"/>
  <c r="T1001" i="9"/>
  <c r="T1002" i="9"/>
  <c r="T1003" i="9"/>
  <c r="V1003" i="9" s="1"/>
  <c r="T1004" i="9"/>
  <c r="T1005" i="9"/>
  <c r="V1005" i="9" s="1"/>
  <c r="T1006" i="9"/>
  <c r="T1007" i="9"/>
  <c r="T1008" i="9"/>
  <c r="T1009" i="9"/>
  <c r="T1010" i="9"/>
  <c r="T1011" i="9"/>
  <c r="V1011" i="9" s="1"/>
  <c r="T1012" i="9"/>
  <c r="T1013" i="9"/>
  <c r="V1013" i="9" s="1"/>
  <c r="T1014" i="9"/>
  <c r="T1015" i="9"/>
  <c r="T1016" i="9"/>
  <c r="T1017" i="9"/>
  <c r="T1018" i="9"/>
  <c r="T1019" i="9"/>
  <c r="V1019" i="9" s="1"/>
  <c r="T1020" i="9"/>
  <c r="T1021" i="9"/>
  <c r="V1021" i="9" s="1"/>
  <c r="T1022" i="9"/>
  <c r="T1023" i="9"/>
  <c r="T1024" i="9"/>
  <c r="T1025" i="9"/>
  <c r="T1026" i="9"/>
  <c r="T1027" i="9"/>
  <c r="V1027" i="9" s="1"/>
  <c r="T1028" i="9"/>
  <c r="V1028" i="9" s="1"/>
  <c r="T1029" i="9"/>
  <c r="T1030" i="9"/>
  <c r="T1031" i="9"/>
  <c r="T1032" i="9"/>
  <c r="T1033" i="9"/>
  <c r="T1034" i="9"/>
  <c r="T1035" i="9"/>
  <c r="V1035" i="9" s="1"/>
  <c r="T1036" i="9"/>
  <c r="V1036" i="9" s="1"/>
  <c r="T1037" i="9"/>
  <c r="V1037" i="9" s="1"/>
  <c r="T1038" i="9"/>
  <c r="T1039" i="9"/>
  <c r="T1040" i="9"/>
  <c r="T1041" i="9"/>
  <c r="T1042" i="9"/>
  <c r="T1043" i="9"/>
  <c r="V1043" i="9" s="1"/>
  <c r="T1044" i="9"/>
  <c r="V1044" i="9" s="1"/>
  <c r="T1045" i="9"/>
  <c r="V1045" i="9" s="1"/>
  <c r="T1046" i="9"/>
  <c r="T1047" i="9"/>
  <c r="T1048" i="9"/>
  <c r="T1049" i="9"/>
  <c r="T1050" i="9"/>
  <c r="T1051" i="9"/>
  <c r="V1051" i="9" s="1"/>
  <c r="T1052" i="9"/>
  <c r="T1053" i="9"/>
  <c r="V1053" i="9" s="1"/>
  <c r="T1054" i="9"/>
  <c r="T1055" i="9"/>
  <c r="T1056" i="9"/>
  <c r="T1057" i="9"/>
  <c r="T1058" i="9"/>
  <c r="T1059" i="9"/>
  <c r="V1059" i="9" s="1"/>
  <c r="T1060" i="9"/>
  <c r="V1060" i="9" s="1"/>
  <c r="T1061" i="9"/>
  <c r="V1061" i="9" s="1"/>
  <c r="T1062" i="9"/>
  <c r="T1063" i="9"/>
  <c r="T1064" i="9"/>
  <c r="T1065" i="9"/>
  <c r="T1066" i="9"/>
  <c r="T1067" i="9"/>
  <c r="V1067" i="9" s="1"/>
  <c r="T1068" i="9"/>
  <c r="T1069" i="9"/>
  <c r="V1069" i="9" s="1"/>
  <c r="T1070" i="9"/>
  <c r="T1071" i="9"/>
  <c r="T1072" i="9"/>
  <c r="T1073" i="9"/>
  <c r="T1074" i="9"/>
  <c r="T1075" i="9"/>
  <c r="V1075" i="9" s="1"/>
  <c r="T1076" i="9"/>
  <c r="T1077" i="9"/>
  <c r="V1077" i="9" s="1"/>
  <c r="T1078" i="9"/>
  <c r="T1079" i="9"/>
  <c r="T1080" i="9"/>
  <c r="T1081" i="9"/>
  <c r="T1082" i="9"/>
  <c r="T1083" i="9"/>
  <c r="V1083" i="9" s="1"/>
  <c r="T1084" i="9"/>
  <c r="T1085" i="9"/>
  <c r="V1085" i="9" s="1"/>
  <c r="T1086" i="9"/>
  <c r="T1087" i="9"/>
  <c r="T1088" i="9"/>
  <c r="T1089" i="9"/>
  <c r="T1090" i="9"/>
  <c r="T1091" i="9"/>
  <c r="V1091" i="9" s="1"/>
  <c r="T1092" i="9"/>
  <c r="V1092" i="9" s="1"/>
  <c r="T1093" i="9"/>
  <c r="T1094" i="9"/>
  <c r="T1095" i="9"/>
  <c r="T1096" i="9"/>
  <c r="T1097" i="9"/>
  <c r="T1098" i="9"/>
  <c r="T1099" i="9"/>
  <c r="V1099" i="9" s="1"/>
  <c r="T1100" i="9"/>
  <c r="V1100" i="9" s="1"/>
  <c r="T1101" i="9"/>
  <c r="V1101" i="9" s="1"/>
  <c r="T1102" i="9"/>
  <c r="T1103" i="9"/>
  <c r="T1104" i="9"/>
  <c r="T1105" i="9"/>
  <c r="T1106" i="9"/>
  <c r="T1107" i="9"/>
  <c r="V1107" i="9" s="1"/>
  <c r="T1108" i="9"/>
  <c r="V1108" i="9" s="1"/>
  <c r="T1109" i="9"/>
  <c r="V1109" i="9" s="1"/>
  <c r="T1110" i="9"/>
  <c r="T1111" i="9"/>
  <c r="T1112" i="9"/>
  <c r="T1113" i="9"/>
  <c r="T1114" i="9"/>
  <c r="T1115" i="9"/>
  <c r="V1115" i="9" s="1"/>
  <c r="T1116" i="9"/>
  <c r="T1117" i="9"/>
  <c r="V1117" i="9" s="1"/>
  <c r="T1118" i="9"/>
  <c r="T1119" i="9"/>
  <c r="T1120" i="9"/>
  <c r="T1121" i="9"/>
  <c r="T1122" i="9"/>
  <c r="T1123" i="9"/>
  <c r="V1123" i="9" s="1"/>
  <c r="T1124" i="9"/>
  <c r="V1124" i="9" s="1"/>
  <c r="T1125" i="9"/>
  <c r="V1125" i="9" s="1"/>
  <c r="T1126" i="9"/>
  <c r="T1127" i="9"/>
  <c r="T1128" i="9"/>
  <c r="T1129" i="9"/>
  <c r="T1130" i="9"/>
  <c r="T1131" i="9"/>
  <c r="V1131" i="9" s="1"/>
  <c r="T1132" i="9"/>
  <c r="T1133" i="9"/>
  <c r="V1133" i="9" s="1"/>
  <c r="T1134" i="9"/>
  <c r="T1135" i="9"/>
  <c r="T1136" i="9"/>
  <c r="T1137" i="9"/>
  <c r="T1138" i="9"/>
  <c r="T1139" i="9"/>
  <c r="V1139" i="9" s="1"/>
  <c r="T1140" i="9"/>
  <c r="T1141" i="9"/>
  <c r="V1141" i="9" s="1"/>
  <c r="T1142" i="9"/>
  <c r="T1143" i="9"/>
  <c r="T1144" i="9"/>
  <c r="T1145" i="9"/>
  <c r="T1146" i="9"/>
  <c r="T1147" i="9"/>
  <c r="V1147" i="9" s="1"/>
  <c r="T1148" i="9"/>
  <c r="T1149" i="9"/>
  <c r="V1149" i="9" s="1"/>
  <c r="T1150" i="9"/>
  <c r="T1151" i="9"/>
  <c r="T1152" i="9"/>
  <c r="T1153" i="9"/>
  <c r="T1154" i="9"/>
  <c r="T1155" i="9"/>
  <c r="V1155" i="9" s="1"/>
  <c r="T1156" i="9"/>
  <c r="V1156" i="9" s="1"/>
  <c r="T1157" i="9"/>
  <c r="T1158" i="9"/>
  <c r="T1159" i="9"/>
  <c r="T1160" i="9"/>
  <c r="T1161" i="9"/>
  <c r="T1162" i="9"/>
  <c r="T1163" i="9"/>
  <c r="V1163" i="9" s="1"/>
  <c r="T1164" i="9"/>
  <c r="V1164" i="9" s="1"/>
  <c r="T1165" i="9"/>
  <c r="V1165" i="9" s="1"/>
  <c r="T1166" i="9"/>
  <c r="T1167" i="9"/>
  <c r="T1168" i="9"/>
  <c r="T1169" i="9"/>
  <c r="T1170" i="9"/>
  <c r="T1171" i="9"/>
  <c r="V1171" i="9" s="1"/>
  <c r="T1172" i="9"/>
  <c r="V1172" i="9" s="1"/>
  <c r="T1173" i="9"/>
  <c r="V1173" i="9" s="1"/>
  <c r="T1174" i="9"/>
  <c r="T1175" i="9"/>
  <c r="T1176" i="9"/>
  <c r="T1177" i="9"/>
  <c r="T1178" i="9"/>
  <c r="T1179" i="9"/>
  <c r="V1179" i="9" s="1"/>
  <c r="T1180" i="9"/>
  <c r="T1181" i="9"/>
  <c r="V1181" i="9" s="1"/>
  <c r="T1182" i="9"/>
  <c r="T1183" i="9"/>
  <c r="T1184" i="9"/>
  <c r="T1185" i="9"/>
  <c r="T1186" i="9"/>
  <c r="T1187" i="9"/>
  <c r="V1187" i="9" s="1"/>
  <c r="T1188" i="9"/>
  <c r="V1188" i="9" s="1"/>
  <c r="T1189" i="9"/>
  <c r="V1189" i="9" s="1"/>
  <c r="T1190" i="9"/>
  <c r="T1191" i="9"/>
  <c r="T1192" i="9"/>
  <c r="T1193" i="9"/>
  <c r="T1194" i="9"/>
  <c r="T1195" i="9"/>
  <c r="V1195" i="9" s="1"/>
  <c r="T1196" i="9"/>
  <c r="T1197" i="9"/>
  <c r="V1197" i="9" s="1"/>
  <c r="T1198" i="9"/>
  <c r="T1199" i="9"/>
  <c r="T1200" i="9"/>
  <c r="T1201" i="9"/>
  <c r="T1202" i="9"/>
  <c r="T1203" i="9"/>
  <c r="V1203" i="9" s="1"/>
  <c r="T1204" i="9"/>
  <c r="T1205" i="9"/>
  <c r="V1205" i="9" s="1"/>
  <c r="T1206" i="9"/>
  <c r="T1207" i="9"/>
  <c r="T1208" i="9"/>
  <c r="T1209" i="9"/>
  <c r="T1210" i="9"/>
  <c r="T1211" i="9"/>
  <c r="V1211" i="9" s="1"/>
  <c r="T1212" i="9"/>
  <c r="T1213" i="9"/>
  <c r="V1213" i="9" s="1"/>
  <c r="T1214" i="9"/>
  <c r="T1215" i="9"/>
  <c r="T1216" i="9"/>
  <c r="T1217" i="9"/>
  <c r="T1218" i="9"/>
  <c r="T1219" i="9"/>
  <c r="V1219" i="9" s="1"/>
  <c r="T1220" i="9"/>
  <c r="V1220" i="9" s="1"/>
  <c r="T1221" i="9"/>
  <c r="T1222" i="9"/>
  <c r="T1223" i="9"/>
  <c r="T1224" i="9"/>
  <c r="T1225" i="9"/>
  <c r="T1226" i="9"/>
  <c r="T1227" i="9"/>
  <c r="V1227" i="9" s="1"/>
  <c r="T1228" i="9"/>
  <c r="V1228" i="9" s="1"/>
  <c r="T1229" i="9"/>
  <c r="V1229" i="9" s="1"/>
  <c r="T1230" i="9"/>
  <c r="T1231" i="9"/>
  <c r="T1232" i="9"/>
  <c r="T1233" i="9"/>
  <c r="T1234" i="9"/>
  <c r="T1235" i="9"/>
  <c r="V1235" i="9" s="1"/>
  <c r="T1236" i="9"/>
  <c r="V1236" i="9" s="1"/>
  <c r="T1237" i="9"/>
  <c r="V1237" i="9" s="1"/>
  <c r="T1238" i="9"/>
  <c r="T1239" i="9"/>
  <c r="T1240" i="9"/>
  <c r="T1241" i="9"/>
  <c r="T1242" i="9"/>
  <c r="T1243" i="9"/>
  <c r="V1243" i="9" s="1"/>
  <c r="T1244" i="9"/>
  <c r="T1245" i="9"/>
  <c r="V1245" i="9" s="1"/>
  <c r="T1246" i="9"/>
  <c r="T1247" i="9"/>
  <c r="T1248" i="9"/>
  <c r="T1249" i="9"/>
  <c r="T1250" i="9"/>
  <c r="T1251" i="9"/>
  <c r="V1251" i="9" s="1"/>
  <c r="T1252" i="9"/>
  <c r="V1252" i="9" s="1"/>
  <c r="T1253" i="9"/>
  <c r="V1253" i="9" s="1"/>
  <c r="T1254" i="9"/>
  <c r="T1255" i="9"/>
  <c r="T1256" i="9"/>
  <c r="T1257" i="9"/>
  <c r="T1258" i="9"/>
  <c r="T1259" i="9"/>
  <c r="V1259" i="9" s="1"/>
  <c r="T1260" i="9"/>
  <c r="T1261" i="9"/>
  <c r="V1261" i="9" s="1"/>
  <c r="T1262" i="9"/>
  <c r="T1263" i="9"/>
  <c r="T1264" i="9"/>
  <c r="T1265" i="9"/>
  <c r="T1266" i="9"/>
  <c r="T1267" i="9"/>
  <c r="V1267" i="9" s="1"/>
  <c r="T1268" i="9"/>
  <c r="T1269" i="9"/>
  <c r="V1269" i="9" s="1"/>
  <c r="T1270" i="9"/>
  <c r="T1271" i="9"/>
  <c r="T1272" i="9"/>
  <c r="T1273" i="9"/>
  <c r="T1274" i="9"/>
  <c r="T1275" i="9"/>
  <c r="V1275" i="9" s="1"/>
  <c r="T1276" i="9"/>
  <c r="T1277" i="9"/>
  <c r="V1277" i="9" s="1"/>
  <c r="T1278" i="9"/>
  <c r="T1279" i="9"/>
  <c r="T1280" i="9"/>
  <c r="T1281" i="9"/>
  <c r="T1282" i="9"/>
  <c r="T1283" i="9"/>
  <c r="V1283" i="9" s="1"/>
  <c r="T1284" i="9"/>
  <c r="V1284" i="9" s="1"/>
  <c r="T1285" i="9"/>
  <c r="T1286" i="9"/>
  <c r="T1287" i="9"/>
  <c r="T1288" i="9"/>
  <c r="T1289" i="9"/>
  <c r="T1290" i="9"/>
  <c r="T1291" i="9"/>
  <c r="V1291" i="9" s="1"/>
  <c r="T1292" i="9"/>
  <c r="V1292" i="9" s="1"/>
  <c r="T1293" i="9"/>
  <c r="V1293" i="9" s="1"/>
  <c r="T1294" i="9"/>
  <c r="T1295" i="9"/>
  <c r="T1296" i="9"/>
  <c r="T1297" i="9"/>
  <c r="T1298" i="9"/>
  <c r="T1299" i="9"/>
  <c r="V1299" i="9" s="1"/>
  <c r="T1300" i="9"/>
  <c r="V1300" i="9" s="1"/>
  <c r="T1301" i="9"/>
  <c r="V1301" i="9" s="1"/>
  <c r="T1302" i="9"/>
  <c r="T1303" i="9"/>
  <c r="T1304" i="9"/>
  <c r="T1305" i="9"/>
  <c r="T1306" i="9"/>
  <c r="T1307" i="9"/>
  <c r="V1307" i="9" s="1"/>
  <c r="T1308" i="9"/>
  <c r="T1309" i="9"/>
  <c r="V1309" i="9" s="1"/>
  <c r="T1310" i="9"/>
  <c r="T1311" i="9"/>
  <c r="T1312" i="9"/>
  <c r="T1313" i="9"/>
  <c r="T1314" i="9"/>
  <c r="T1315" i="9"/>
  <c r="V1315" i="9" s="1"/>
  <c r="T1316" i="9"/>
  <c r="V1316" i="9" s="1"/>
  <c r="T1317" i="9"/>
  <c r="V1317" i="9" s="1"/>
  <c r="T1318" i="9"/>
  <c r="T1319" i="9"/>
  <c r="T1320" i="9"/>
  <c r="T1321" i="9"/>
  <c r="T1322" i="9"/>
  <c r="T1323" i="9"/>
  <c r="V1323" i="9" s="1"/>
  <c r="T1324" i="9"/>
  <c r="T1325" i="9"/>
  <c r="V1325" i="9" s="1"/>
  <c r="T1326" i="9"/>
  <c r="T1327" i="9"/>
  <c r="T1328" i="9"/>
  <c r="T1329" i="9"/>
  <c r="T1330" i="9"/>
  <c r="T1331" i="9"/>
  <c r="V1331" i="9" s="1"/>
  <c r="T1332" i="9"/>
  <c r="T1333" i="9"/>
  <c r="V1333" i="9" s="1"/>
  <c r="T1334" i="9"/>
  <c r="T1335" i="9"/>
  <c r="T1336" i="9"/>
  <c r="T1337" i="9"/>
  <c r="T1338" i="9"/>
  <c r="T1339" i="9"/>
  <c r="V1339" i="9" s="1"/>
  <c r="T1340" i="9"/>
  <c r="T1341" i="9"/>
  <c r="V1341" i="9" s="1"/>
  <c r="T1342" i="9"/>
  <c r="T1343" i="9"/>
  <c r="T1344" i="9"/>
  <c r="T1345" i="9"/>
  <c r="T1346" i="9"/>
  <c r="T1347" i="9"/>
  <c r="V1347" i="9" s="1"/>
  <c r="T1348" i="9"/>
  <c r="V1348" i="9" s="1"/>
  <c r="T1349" i="9"/>
  <c r="T1350" i="9"/>
  <c r="T1351" i="9"/>
  <c r="T1352" i="9"/>
  <c r="T1353" i="9"/>
  <c r="T1354" i="9"/>
  <c r="T1355" i="9"/>
  <c r="V1355" i="9" s="1"/>
  <c r="T1356" i="9"/>
  <c r="V1356" i="9" s="1"/>
  <c r="T1357" i="9"/>
  <c r="V1357" i="9" s="1"/>
  <c r="T1358" i="9"/>
  <c r="T1359" i="9"/>
  <c r="T1360" i="9"/>
  <c r="T1361" i="9"/>
  <c r="T1362" i="9"/>
  <c r="T1363" i="9"/>
  <c r="V1363" i="9" s="1"/>
  <c r="T1364" i="9"/>
  <c r="V1364" i="9" s="1"/>
  <c r="T1365" i="9"/>
  <c r="V1365" i="9" s="1"/>
  <c r="T1366" i="9"/>
  <c r="T1367" i="9"/>
  <c r="T1368" i="9"/>
  <c r="T1369" i="9"/>
  <c r="T1370" i="9"/>
  <c r="T1371" i="9"/>
  <c r="V1371" i="9" s="1"/>
  <c r="T1372" i="9"/>
  <c r="T1373" i="9"/>
  <c r="V1373" i="9" s="1"/>
  <c r="T1374" i="9"/>
  <c r="T1375" i="9"/>
  <c r="T1376" i="9"/>
  <c r="T1377" i="9"/>
  <c r="T1378" i="9"/>
  <c r="T1379" i="9"/>
  <c r="V1379" i="9" s="1"/>
  <c r="T1380" i="9"/>
  <c r="V1380" i="9" s="1"/>
  <c r="T1381" i="9"/>
  <c r="V1381" i="9" s="1"/>
  <c r="T1382" i="9"/>
  <c r="T1383" i="9"/>
  <c r="T1384" i="9"/>
  <c r="T1385" i="9"/>
  <c r="T1386" i="9"/>
  <c r="T1387" i="9"/>
  <c r="V1387" i="9" s="1"/>
  <c r="T1388" i="9"/>
  <c r="T1389" i="9"/>
  <c r="V1389" i="9" s="1"/>
  <c r="T1390" i="9"/>
  <c r="T1391" i="9"/>
  <c r="T1392" i="9"/>
  <c r="T1393" i="9"/>
  <c r="T1394" i="9"/>
  <c r="T1395" i="9"/>
  <c r="V1395" i="9" s="1"/>
  <c r="T1396" i="9"/>
  <c r="T1397" i="9"/>
  <c r="V1397" i="9" s="1"/>
  <c r="T1398" i="9"/>
  <c r="T1399" i="9"/>
  <c r="T1400" i="9"/>
  <c r="T1401" i="9"/>
  <c r="T1402" i="9"/>
  <c r="T1403" i="9"/>
  <c r="V1403" i="9" s="1"/>
  <c r="T1404" i="9"/>
  <c r="T1405" i="9"/>
  <c r="V1405" i="9" s="1"/>
  <c r="T1406" i="9"/>
  <c r="T1407" i="9"/>
  <c r="T1408" i="9"/>
  <c r="T1409" i="9"/>
  <c r="T1410" i="9"/>
  <c r="T1411" i="9"/>
  <c r="V1411" i="9" s="1"/>
  <c r="T1412" i="9"/>
  <c r="V1412" i="9" s="1"/>
  <c r="T1413" i="9"/>
  <c r="T1414" i="9"/>
  <c r="T1415" i="9"/>
  <c r="T1416" i="9"/>
  <c r="T1417" i="9"/>
  <c r="T1418" i="9"/>
  <c r="T1419" i="9"/>
  <c r="V1419" i="9" s="1"/>
  <c r="T1420" i="9"/>
  <c r="V1420" i="9" s="1"/>
  <c r="T1421" i="9"/>
  <c r="V1421" i="9" s="1"/>
  <c r="T1422" i="9"/>
  <c r="T1423" i="9"/>
  <c r="T1424" i="9"/>
  <c r="T1425" i="9"/>
  <c r="T1426" i="9"/>
  <c r="T1427" i="9"/>
  <c r="V1427" i="9" s="1"/>
  <c r="T1428" i="9"/>
  <c r="V1428" i="9" s="1"/>
  <c r="T1429" i="9"/>
  <c r="V1429" i="9" s="1"/>
  <c r="T1430" i="9"/>
  <c r="T1431" i="9"/>
  <c r="T1432" i="9"/>
  <c r="T1433" i="9"/>
  <c r="T1434" i="9"/>
  <c r="T1435" i="9"/>
  <c r="V1435" i="9" s="1"/>
  <c r="T1436" i="9"/>
  <c r="T1437" i="9"/>
  <c r="V1437" i="9" s="1"/>
  <c r="T1438" i="9"/>
  <c r="T1439" i="9"/>
  <c r="T1440" i="9"/>
  <c r="T1441" i="9"/>
  <c r="T1442" i="9"/>
  <c r="T1443" i="9"/>
  <c r="V1443" i="9" s="1"/>
  <c r="T1444" i="9"/>
  <c r="V1444" i="9" s="1"/>
  <c r="T1445" i="9"/>
  <c r="V1445" i="9" s="1"/>
  <c r="T1446" i="9"/>
  <c r="T1447" i="9"/>
  <c r="T1448" i="9"/>
  <c r="T1449" i="9"/>
  <c r="T1450" i="9"/>
  <c r="T1451" i="9"/>
  <c r="V1451" i="9" s="1"/>
  <c r="T1452" i="9"/>
  <c r="T1453" i="9"/>
  <c r="V1453" i="9" s="1"/>
  <c r="T1454" i="9"/>
  <c r="T1455" i="9"/>
  <c r="T1456" i="9"/>
  <c r="T1457" i="9"/>
  <c r="T1458" i="9"/>
  <c r="T1459" i="9"/>
  <c r="V1459" i="9" s="1"/>
  <c r="T1460" i="9"/>
  <c r="T1461" i="9"/>
  <c r="V1461" i="9" s="1"/>
  <c r="T1462" i="9"/>
  <c r="T1463" i="9"/>
  <c r="T1464" i="9"/>
  <c r="T1465" i="9"/>
  <c r="T1466" i="9"/>
  <c r="T1467" i="9"/>
  <c r="V1467" i="9" s="1"/>
  <c r="T1468" i="9"/>
  <c r="T1469" i="9"/>
  <c r="V1469" i="9" s="1"/>
  <c r="T1470" i="9"/>
  <c r="T1471" i="9"/>
  <c r="T1472" i="9"/>
  <c r="T1473" i="9"/>
  <c r="T1474" i="9"/>
  <c r="T1475" i="9"/>
  <c r="V1475" i="9" s="1"/>
  <c r="T1476" i="9"/>
  <c r="V1476" i="9" s="1"/>
  <c r="T1477" i="9"/>
  <c r="T1478" i="9"/>
  <c r="T1479" i="9"/>
  <c r="T1480" i="9"/>
  <c r="T1481" i="9"/>
  <c r="T1482" i="9"/>
  <c r="T1483" i="9"/>
  <c r="V1483" i="9" s="1"/>
  <c r="T1484" i="9"/>
  <c r="V1484" i="9" s="1"/>
  <c r="T1485" i="9"/>
  <c r="V1485" i="9" s="1"/>
  <c r="T1486" i="9"/>
  <c r="T1487" i="9"/>
  <c r="T1488" i="9"/>
  <c r="T1489" i="9"/>
  <c r="T1490" i="9"/>
  <c r="T1491" i="9"/>
  <c r="V1491" i="9" s="1"/>
  <c r="T1492" i="9"/>
  <c r="V1492" i="9" s="1"/>
  <c r="T1493" i="9"/>
  <c r="V1493" i="9" s="1"/>
  <c r="T1494" i="9"/>
  <c r="T1495" i="9"/>
  <c r="T1496" i="9"/>
  <c r="T1497" i="9"/>
  <c r="T1498" i="9"/>
  <c r="T1499" i="9"/>
  <c r="V1499" i="9" s="1"/>
  <c r="T1500" i="9"/>
  <c r="T1501" i="9"/>
  <c r="V1501" i="9" s="1"/>
  <c r="T1502" i="9"/>
  <c r="T1503" i="9"/>
  <c r="T1504" i="9"/>
  <c r="T1505" i="9"/>
  <c r="T1506" i="9"/>
  <c r="T1507" i="9"/>
  <c r="V1507" i="9" s="1"/>
  <c r="T1508" i="9"/>
  <c r="V1508" i="9" s="1"/>
  <c r="T1509" i="9"/>
  <c r="V1509" i="9" s="1"/>
  <c r="T1510" i="9"/>
  <c r="T1511" i="9"/>
  <c r="T1512" i="9"/>
  <c r="T1513" i="9"/>
  <c r="T1514" i="9"/>
  <c r="T1515" i="9"/>
  <c r="V1515" i="9" s="1"/>
  <c r="T1516" i="9"/>
  <c r="T1517" i="9"/>
  <c r="V1517" i="9" s="1"/>
  <c r="T1518" i="9"/>
  <c r="T1519" i="9"/>
  <c r="T1520" i="9"/>
  <c r="T1521" i="9"/>
  <c r="T1522" i="9"/>
  <c r="T1523" i="9"/>
  <c r="V1523" i="9" s="1"/>
  <c r="T1524" i="9"/>
  <c r="T1525" i="9"/>
  <c r="V1525" i="9" s="1"/>
  <c r="T1526" i="9"/>
  <c r="T1527" i="9"/>
  <c r="T1528" i="9"/>
  <c r="T1529" i="9"/>
  <c r="T1530" i="9"/>
  <c r="T1531" i="9"/>
  <c r="V1531" i="9" s="1"/>
  <c r="T1532" i="9"/>
  <c r="T1533" i="9"/>
  <c r="V1533" i="9" s="1"/>
  <c r="T1534" i="9"/>
  <c r="T1535" i="9"/>
  <c r="T1536" i="9"/>
  <c r="T1537" i="9"/>
  <c r="T1538" i="9"/>
  <c r="T1539" i="9"/>
  <c r="V1539" i="9" s="1"/>
  <c r="T1540" i="9"/>
  <c r="V1540" i="9" s="1"/>
  <c r="T1541" i="9"/>
  <c r="T1542" i="9"/>
  <c r="T1543" i="9"/>
  <c r="T1544" i="9"/>
  <c r="T1545" i="9"/>
  <c r="T1546" i="9"/>
  <c r="T1547" i="9"/>
  <c r="V1547" i="9" s="1"/>
  <c r="T1548" i="9"/>
  <c r="V1548" i="9" s="1"/>
  <c r="T1549" i="9"/>
  <c r="V1549" i="9" s="1"/>
  <c r="T1550" i="9"/>
  <c r="T1551" i="9"/>
  <c r="T1552" i="9"/>
  <c r="T1553" i="9"/>
  <c r="T1554" i="9"/>
  <c r="T1555" i="9"/>
  <c r="V1555" i="9" s="1"/>
  <c r="T1556" i="9"/>
  <c r="V1556" i="9" s="1"/>
  <c r="T1557" i="9"/>
  <c r="V1557" i="9" s="1"/>
  <c r="T1558" i="9"/>
  <c r="T1559" i="9"/>
  <c r="T1560" i="9"/>
  <c r="T1561" i="9"/>
  <c r="T1562" i="9"/>
  <c r="T1563" i="9"/>
  <c r="V1563" i="9" s="1"/>
  <c r="T1564" i="9"/>
  <c r="T1565" i="9"/>
  <c r="V1565" i="9" s="1"/>
  <c r="T1566" i="9"/>
  <c r="T1567" i="9"/>
  <c r="T1568" i="9"/>
  <c r="T1569" i="9"/>
  <c r="T1570" i="9"/>
  <c r="T1571" i="9"/>
  <c r="V1571" i="9" s="1"/>
  <c r="T1572" i="9"/>
  <c r="V1572" i="9" s="1"/>
  <c r="T1573" i="9"/>
  <c r="V1573" i="9" s="1"/>
  <c r="T1574" i="9"/>
  <c r="T1575" i="9"/>
  <c r="T1576" i="9"/>
  <c r="T1577" i="9"/>
  <c r="T1578" i="9"/>
  <c r="T1579" i="9"/>
  <c r="V1579" i="9" s="1"/>
  <c r="T1580" i="9"/>
  <c r="T1581" i="9"/>
  <c r="V1581" i="9" s="1"/>
  <c r="T1582" i="9"/>
  <c r="T1583" i="9"/>
  <c r="T1584" i="9"/>
  <c r="T1585" i="9"/>
  <c r="T1586" i="9"/>
  <c r="T1587" i="9"/>
  <c r="V1587" i="9" s="1"/>
  <c r="T1588" i="9"/>
  <c r="T1589" i="9"/>
  <c r="V1589" i="9" s="1"/>
  <c r="T1590" i="9"/>
  <c r="T1591" i="9"/>
  <c r="T1592" i="9"/>
  <c r="T1593" i="9"/>
  <c r="T1594" i="9"/>
  <c r="T1595" i="9"/>
  <c r="V1595" i="9" s="1"/>
  <c r="T1596" i="9"/>
  <c r="T1597" i="9"/>
  <c r="V1597" i="9" s="1"/>
  <c r="T1598" i="9"/>
  <c r="T1599" i="9"/>
  <c r="T1600" i="9"/>
  <c r="T1601" i="9"/>
  <c r="T1602" i="9"/>
  <c r="T1603" i="9"/>
  <c r="V1603" i="9" s="1"/>
  <c r="T1604" i="9"/>
  <c r="V1604" i="9" s="1"/>
  <c r="T1605" i="9"/>
  <c r="T1606" i="9"/>
  <c r="T1607" i="9"/>
  <c r="T1608" i="9"/>
  <c r="T1609" i="9"/>
  <c r="T1610" i="9"/>
  <c r="T1611" i="9"/>
  <c r="V1611" i="9" s="1"/>
  <c r="T1612" i="9"/>
  <c r="V1612" i="9" s="1"/>
  <c r="T1613" i="9"/>
  <c r="V1613" i="9" s="1"/>
  <c r="T1614" i="9"/>
  <c r="T1615" i="9"/>
  <c r="T1616" i="9"/>
  <c r="T1617" i="9"/>
  <c r="T1618" i="9"/>
  <c r="T1619" i="9"/>
  <c r="V1619" i="9" s="1"/>
  <c r="T1620" i="9"/>
  <c r="T1621" i="9"/>
  <c r="V1621" i="9" s="1"/>
  <c r="T1622" i="9"/>
  <c r="T1623" i="9"/>
  <c r="T1624" i="9"/>
  <c r="T1625" i="9"/>
  <c r="T1626" i="9"/>
  <c r="T1627" i="9"/>
  <c r="V1627" i="9" s="1"/>
  <c r="T1628" i="9"/>
  <c r="T1629" i="9"/>
  <c r="V1629" i="9" s="1"/>
  <c r="T1630" i="9"/>
  <c r="T1631" i="9"/>
  <c r="T1632" i="9"/>
  <c r="T1633" i="9"/>
  <c r="T1634" i="9"/>
  <c r="T1635" i="9"/>
  <c r="V1635" i="9" s="1"/>
  <c r="T1636" i="9"/>
  <c r="V1636" i="9" s="1"/>
  <c r="T1637" i="9"/>
  <c r="V1637" i="9" s="1"/>
  <c r="T1638" i="9"/>
  <c r="T1639" i="9"/>
  <c r="T1640" i="9"/>
  <c r="T1641" i="9"/>
  <c r="T1642" i="9"/>
  <c r="T1643" i="9"/>
  <c r="V1643" i="9" s="1"/>
  <c r="T1644" i="9"/>
  <c r="T1645" i="9"/>
  <c r="V1645" i="9" s="1"/>
  <c r="T1646" i="9"/>
  <c r="T1647" i="9"/>
  <c r="T1648" i="9"/>
  <c r="T1649" i="9"/>
  <c r="T1650" i="9"/>
  <c r="T1651" i="9"/>
  <c r="V1651" i="9" s="1"/>
  <c r="T1652" i="9"/>
  <c r="T1653" i="9"/>
  <c r="V1653" i="9" s="1"/>
  <c r="T1654" i="9"/>
  <c r="T1655" i="9"/>
  <c r="T1656" i="9"/>
  <c r="T1657" i="9"/>
  <c r="T1658" i="9"/>
  <c r="T1659" i="9"/>
  <c r="V1659" i="9" s="1"/>
  <c r="T1660" i="9"/>
  <c r="T1661" i="9"/>
  <c r="V1661" i="9" s="1"/>
  <c r="T1662" i="9"/>
  <c r="T1663" i="9"/>
  <c r="T1664" i="9"/>
  <c r="T1665" i="9"/>
  <c r="T1666" i="9"/>
  <c r="T1667" i="9"/>
  <c r="V1667" i="9" s="1"/>
  <c r="T1668" i="9"/>
  <c r="V1668" i="9" s="1"/>
  <c r="T1669" i="9"/>
  <c r="T1670" i="9"/>
  <c r="T1671" i="9"/>
  <c r="T1672" i="9"/>
  <c r="T1673" i="9"/>
  <c r="T1674" i="9"/>
  <c r="T1675" i="9"/>
  <c r="V1675" i="9" s="1"/>
  <c r="T1676" i="9"/>
  <c r="V1676" i="9" s="1"/>
  <c r="T1677" i="9"/>
  <c r="V1677" i="9" s="1"/>
  <c r="T1678" i="9"/>
  <c r="T1679" i="9"/>
  <c r="T1680" i="9"/>
  <c r="T1681" i="9"/>
  <c r="T1682" i="9"/>
  <c r="T1683" i="9"/>
  <c r="V1683" i="9" s="1"/>
  <c r="T1684" i="9"/>
  <c r="T1685" i="9"/>
  <c r="V1685" i="9" s="1"/>
  <c r="T1686" i="9"/>
  <c r="T1687" i="9"/>
  <c r="T1688" i="9"/>
  <c r="T1689" i="9"/>
  <c r="T1690" i="9"/>
  <c r="T1691" i="9"/>
  <c r="V1691" i="9" s="1"/>
  <c r="T1692" i="9"/>
  <c r="T1693" i="9"/>
  <c r="V1693" i="9" s="1"/>
  <c r="T1694" i="9"/>
  <c r="T1695" i="9"/>
  <c r="T1696" i="9"/>
  <c r="T1697" i="9"/>
  <c r="T1698" i="9"/>
  <c r="T1699" i="9"/>
  <c r="V1699" i="9" s="1"/>
  <c r="T1700" i="9"/>
  <c r="T1701" i="9"/>
  <c r="V1701" i="9" s="1"/>
  <c r="T1702" i="9"/>
  <c r="T1703" i="9"/>
  <c r="T1704" i="9"/>
  <c r="T1705" i="9"/>
  <c r="T1706" i="9"/>
  <c r="T1707" i="9"/>
  <c r="V1707" i="9" s="1"/>
  <c r="T1708" i="9"/>
  <c r="T1709" i="9"/>
  <c r="T1710" i="9"/>
  <c r="T1711" i="9"/>
  <c r="T1712" i="9"/>
  <c r="T1713" i="9"/>
  <c r="T1714" i="9"/>
  <c r="T1715" i="9"/>
  <c r="V1715" i="9" s="1"/>
  <c r="T1716" i="9"/>
  <c r="T1717" i="9"/>
  <c r="V1717" i="9" s="1"/>
  <c r="T1718" i="9"/>
  <c r="T1719" i="9"/>
  <c r="T1720" i="9"/>
  <c r="T1721" i="9"/>
  <c r="T1722" i="9"/>
  <c r="T1723" i="9"/>
  <c r="V1723" i="9" s="1"/>
  <c r="T1724" i="9"/>
  <c r="T1725" i="9"/>
  <c r="V1725" i="9" s="1"/>
  <c r="T1726" i="9"/>
  <c r="T1727" i="9"/>
  <c r="T1728" i="9"/>
  <c r="T1729" i="9"/>
  <c r="T1730" i="9"/>
  <c r="T1731" i="9"/>
  <c r="V1731" i="9" s="1"/>
  <c r="T1732" i="9"/>
  <c r="T1733" i="9"/>
  <c r="V1733" i="9" s="1"/>
  <c r="T1734" i="9"/>
  <c r="T1735" i="9"/>
  <c r="T1736" i="9"/>
  <c r="T1737" i="9"/>
  <c r="T1738" i="9"/>
  <c r="T1739" i="9"/>
  <c r="V1739" i="9" s="1"/>
  <c r="T1740" i="9"/>
  <c r="T1741" i="9"/>
  <c r="V1741" i="9" s="1"/>
  <c r="T1742" i="9"/>
  <c r="T1743" i="9"/>
  <c r="T1744" i="9"/>
  <c r="T1745" i="9"/>
  <c r="T1746" i="9"/>
  <c r="T1747" i="9"/>
  <c r="V1747" i="9" s="1"/>
  <c r="T1748" i="9"/>
  <c r="T1749" i="9"/>
  <c r="V1749" i="9" s="1"/>
  <c r="T1750" i="9"/>
  <c r="T1751" i="9"/>
  <c r="T1752" i="9"/>
  <c r="T1753" i="9"/>
  <c r="T1754" i="9"/>
  <c r="T1755" i="9"/>
  <c r="V1755" i="9" s="1"/>
  <c r="T1756" i="9"/>
  <c r="T1757" i="9"/>
  <c r="V1757" i="9" s="1"/>
  <c r="T1758" i="9"/>
  <c r="T1759" i="9"/>
  <c r="T1760" i="9"/>
  <c r="T1761" i="9"/>
  <c r="T1762" i="9"/>
  <c r="T1763" i="9"/>
  <c r="V1763" i="9" s="1"/>
  <c r="T1764" i="9"/>
  <c r="T1765" i="9"/>
  <c r="V1765" i="9" s="1"/>
  <c r="T1766" i="9"/>
  <c r="T1767" i="9"/>
  <c r="T1768" i="9"/>
  <c r="T1769" i="9"/>
  <c r="T1770" i="9"/>
  <c r="T1771" i="9"/>
  <c r="V1771" i="9" s="1"/>
  <c r="T1772" i="9"/>
  <c r="T1773" i="9"/>
  <c r="V1773" i="9" s="1"/>
  <c r="T1774" i="9"/>
  <c r="T1775" i="9"/>
  <c r="T1776" i="9"/>
  <c r="T1777" i="9"/>
  <c r="T1778" i="9"/>
  <c r="T1779" i="9"/>
  <c r="V1779" i="9" s="1"/>
  <c r="T1780" i="9"/>
  <c r="T1781" i="9"/>
  <c r="V1781" i="9" s="1"/>
  <c r="T1782" i="9"/>
  <c r="T1783" i="9"/>
  <c r="T1784" i="9"/>
  <c r="T1785" i="9"/>
  <c r="T1786" i="9"/>
  <c r="T1787" i="9"/>
  <c r="V1787" i="9" s="1"/>
  <c r="T1788" i="9"/>
  <c r="T1789" i="9"/>
  <c r="V1789" i="9" s="1"/>
  <c r="T1790" i="9"/>
  <c r="T1791" i="9"/>
  <c r="T1792" i="9"/>
  <c r="T1793" i="9"/>
  <c r="T1794" i="9"/>
  <c r="T1795" i="9"/>
  <c r="V1795" i="9" s="1"/>
  <c r="T1796" i="9"/>
  <c r="T1797" i="9"/>
  <c r="T1798" i="9"/>
  <c r="T1799" i="9"/>
  <c r="T1800" i="9"/>
  <c r="T1801" i="9"/>
  <c r="T1802" i="9"/>
  <c r="T1803" i="9"/>
  <c r="V1803" i="9" s="1"/>
  <c r="T1804" i="9"/>
  <c r="T1805" i="9"/>
  <c r="V1805" i="9" s="1"/>
  <c r="T1806" i="9"/>
  <c r="T1807" i="9"/>
  <c r="T1808" i="9"/>
  <c r="T1809" i="9"/>
  <c r="T1810" i="9"/>
  <c r="T1811" i="9"/>
  <c r="V1811" i="9" s="1"/>
  <c r="T1812" i="9"/>
  <c r="T1813" i="9"/>
  <c r="V1813" i="9" s="1"/>
  <c r="T1814" i="9"/>
  <c r="T1815" i="9"/>
  <c r="T1816" i="9"/>
  <c r="T1817" i="9"/>
  <c r="T1818" i="9"/>
  <c r="T1819" i="9"/>
  <c r="V1819" i="9" s="1"/>
  <c r="T1820" i="9"/>
  <c r="T1821" i="9"/>
  <c r="V1821" i="9" s="1"/>
  <c r="T1822" i="9"/>
  <c r="T1823" i="9"/>
  <c r="T1824" i="9"/>
  <c r="T1825" i="9"/>
  <c r="T1826" i="9"/>
  <c r="T1827" i="9"/>
  <c r="V1827" i="9" s="1"/>
  <c r="T1828" i="9"/>
  <c r="T1829" i="9"/>
  <c r="V1829" i="9" s="1"/>
  <c r="T1830" i="9"/>
  <c r="T1831" i="9"/>
  <c r="T1832" i="9"/>
  <c r="T1833" i="9"/>
  <c r="T1834" i="9"/>
  <c r="T1835" i="9"/>
  <c r="V1835" i="9" s="1"/>
  <c r="T1836" i="9"/>
  <c r="T1837" i="9"/>
  <c r="V1837" i="9" s="1"/>
  <c r="T1838" i="9"/>
  <c r="T1839" i="9"/>
  <c r="T1840" i="9"/>
  <c r="T1841" i="9"/>
  <c r="T1842" i="9"/>
  <c r="T1843" i="9"/>
  <c r="V1843" i="9" s="1"/>
  <c r="T1844" i="9"/>
  <c r="T1845" i="9"/>
  <c r="V1845" i="9" s="1"/>
  <c r="T1846" i="9"/>
  <c r="T1847" i="9"/>
  <c r="T1848" i="9"/>
  <c r="T1849" i="9"/>
  <c r="T1850" i="9"/>
  <c r="T1851" i="9"/>
  <c r="V1851" i="9" s="1"/>
  <c r="T1852" i="9"/>
  <c r="T1853" i="9"/>
  <c r="V1853" i="9" s="1"/>
  <c r="T1854" i="9"/>
  <c r="T1855" i="9"/>
  <c r="T1856" i="9"/>
  <c r="T1857" i="9"/>
  <c r="T1858" i="9"/>
  <c r="T1859" i="9"/>
  <c r="V1859" i="9" s="1"/>
  <c r="T1860" i="9"/>
  <c r="T1861" i="9"/>
  <c r="V1861" i="9" s="1"/>
  <c r="T1862" i="9"/>
  <c r="T1863" i="9"/>
  <c r="T1864" i="9"/>
  <c r="T1865" i="9"/>
  <c r="T1866" i="9"/>
  <c r="T1867" i="9"/>
  <c r="V1867" i="9" s="1"/>
  <c r="T1868" i="9"/>
  <c r="T1869" i="9"/>
  <c r="V1869" i="9" s="1"/>
  <c r="T1870" i="9"/>
  <c r="T1871" i="9"/>
  <c r="T1872" i="9"/>
  <c r="T1873" i="9"/>
  <c r="T1874" i="9"/>
  <c r="T1875" i="9"/>
  <c r="V1875" i="9" s="1"/>
  <c r="T1876" i="9"/>
  <c r="T1877" i="9"/>
  <c r="V1877" i="9" s="1"/>
  <c r="T1878" i="9"/>
  <c r="T1879" i="9"/>
  <c r="T1880" i="9"/>
  <c r="T1881" i="9"/>
  <c r="T1882" i="9"/>
  <c r="T1883" i="9"/>
  <c r="V1883" i="9" s="1"/>
  <c r="T1884" i="9"/>
  <c r="T1885" i="9"/>
  <c r="V1885" i="9" s="1"/>
  <c r="T1886" i="9"/>
  <c r="T1887" i="9"/>
  <c r="T1888" i="9"/>
  <c r="T1889" i="9"/>
  <c r="T1890" i="9"/>
  <c r="T1891" i="9"/>
  <c r="T1892" i="9"/>
  <c r="T1893" i="9"/>
  <c r="V1893" i="9" s="1"/>
  <c r="T1894" i="9"/>
  <c r="T1895" i="9"/>
  <c r="T1896" i="9"/>
  <c r="T1897" i="9"/>
  <c r="T1898" i="9"/>
  <c r="T1899" i="9"/>
  <c r="T1900" i="9"/>
  <c r="T1901" i="9"/>
  <c r="V1901" i="9" s="1"/>
  <c r="T1902" i="9"/>
  <c r="T1903" i="9"/>
  <c r="T1904" i="9"/>
  <c r="T1905" i="9"/>
  <c r="T1906" i="9"/>
  <c r="T1907" i="9"/>
  <c r="T1908" i="9"/>
  <c r="T1909" i="9"/>
  <c r="V1909" i="9" s="1"/>
  <c r="T1910" i="9"/>
  <c r="T1911" i="9"/>
  <c r="T1912" i="9"/>
  <c r="T1913" i="9"/>
  <c r="T1914" i="9"/>
  <c r="T1915" i="9"/>
  <c r="T1916" i="9"/>
  <c r="T1917" i="9"/>
  <c r="V1917" i="9" s="1"/>
  <c r="T1918" i="9"/>
  <c r="T1919" i="9"/>
  <c r="T1920" i="9"/>
  <c r="T1921" i="9"/>
  <c r="T1922" i="9"/>
  <c r="T1923" i="9"/>
  <c r="T1924" i="9"/>
  <c r="T1925" i="9"/>
  <c r="V1925" i="9" s="1"/>
  <c r="T1926" i="9"/>
  <c r="T1927" i="9"/>
  <c r="T1928" i="9"/>
  <c r="T1929" i="9"/>
  <c r="T1930" i="9"/>
  <c r="T1931" i="9"/>
  <c r="T1932" i="9"/>
  <c r="T1933" i="9"/>
  <c r="V1933" i="9" s="1"/>
  <c r="T1934" i="9"/>
  <c r="T1935" i="9"/>
  <c r="T1936" i="9"/>
  <c r="T1937" i="9"/>
  <c r="T1938" i="9"/>
  <c r="T1939" i="9"/>
  <c r="T1940" i="9"/>
  <c r="T1941" i="9"/>
  <c r="V1941" i="9" s="1"/>
  <c r="T1942" i="9"/>
  <c r="T1943" i="9"/>
  <c r="T1944" i="9"/>
  <c r="T1945" i="9"/>
  <c r="T1946" i="9"/>
  <c r="T1947" i="9"/>
  <c r="T1948" i="9"/>
  <c r="T1949" i="9"/>
  <c r="V1949" i="9" s="1"/>
  <c r="T1950" i="9"/>
  <c r="T1951" i="9"/>
  <c r="T1952" i="9"/>
  <c r="T1953" i="9"/>
  <c r="T1954" i="9"/>
  <c r="T1955" i="9"/>
  <c r="T1956" i="9"/>
  <c r="T1957" i="9"/>
  <c r="V1957" i="9" s="1"/>
  <c r="T1958" i="9"/>
  <c r="T1959" i="9"/>
  <c r="T1960" i="9"/>
  <c r="T1961" i="9"/>
  <c r="T1962" i="9"/>
  <c r="T1963" i="9"/>
  <c r="T1964" i="9"/>
  <c r="T1965" i="9"/>
  <c r="V1965" i="9" s="1"/>
  <c r="T1966" i="9"/>
  <c r="T1967" i="9"/>
  <c r="T1968" i="9"/>
  <c r="T1969" i="9"/>
  <c r="T1970" i="9"/>
  <c r="T1971" i="9"/>
  <c r="T1972" i="9"/>
  <c r="T1973" i="9"/>
  <c r="V1973" i="9" s="1"/>
  <c r="T1974" i="9"/>
  <c r="T1975" i="9"/>
  <c r="T1976" i="9"/>
  <c r="T1977" i="9"/>
  <c r="T1978" i="9"/>
  <c r="T1979" i="9"/>
  <c r="T1980" i="9"/>
  <c r="T1981" i="9"/>
  <c r="V1981" i="9" s="1"/>
  <c r="T1982" i="9"/>
  <c r="T1983" i="9"/>
  <c r="T1984" i="9"/>
  <c r="T1985" i="9"/>
  <c r="T1986" i="9"/>
  <c r="T1987" i="9"/>
  <c r="T1988" i="9"/>
  <c r="T1989" i="9"/>
  <c r="V1989" i="9" s="1"/>
  <c r="T1990" i="9"/>
  <c r="T1991" i="9"/>
  <c r="T1992" i="9"/>
  <c r="T1993" i="9"/>
  <c r="T1994" i="9"/>
  <c r="T1995" i="9"/>
  <c r="T1996" i="9"/>
  <c r="T1997" i="9"/>
  <c r="V1997" i="9" s="1"/>
  <c r="T1998" i="9"/>
  <c r="T1999" i="9"/>
  <c r="T2000" i="9"/>
  <c r="T2001" i="9"/>
  <c r="T2002" i="9"/>
  <c r="T2003" i="9"/>
  <c r="T2004" i="9"/>
  <c r="T2005" i="9"/>
  <c r="V2005" i="9" s="1"/>
  <c r="T2006" i="9"/>
  <c r="T2007" i="9"/>
  <c r="T2008" i="9"/>
  <c r="T2009" i="9"/>
  <c r="T2010" i="9"/>
  <c r="T2011" i="9"/>
  <c r="T2012" i="9"/>
  <c r="T2013" i="9"/>
  <c r="V2013" i="9" s="1"/>
  <c r="T2014" i="9"/>
  <c r="T2015" i="9"/>
  <c r="T2016" i="9"/>
  <c r="T2017" i="9"/>
  <c r="T2018" i="9"/>
  <c r="T2019" i="9"/>
  <c r="T2020" i="9"/>
  <c r="T2021" i="9"/>
  <c r="V2021" i="9" s="1"/>
  <c r="T2022" i="9"/>
  <c r="T2023" i="9"/>
  <c r="T2024" i="9"/>
  <c r="T2025" i="9"/>
  <c r="T2026" i="9"/>
  <c r="T2027" i="9"/>
  <c r="T2028" i="9"/>
  <c r="T2029" i="9"/>
  <c r="V2029" i="9" s="1"/>
  <c r="T2030" i="9"/>
  <c r="T2031" i="9"/>
  <c r="T2032" i="9"/>
  <c r="T2033" i="9"/>
  <c r="T2034" i="9"/>
  <c r="T2035" i="9"/>
  <c r="T2036" i="9"/>
  <c r="T2037" i="9"/>
  <c r="V2037" i="9" s="1"/>
  <c r="T2038" i="9"/>
  <c r="T2039" i="9"/>
  <c r="T2040" i="9"/>
  <c r="T2041" i="9"/>
  <c r="T2042" i="9"/>
  <c r="T2043" i="9"/>
  <c r="T2044" i="9"/>
  <c r="T2045" i="9"/>
  <c r="V2045" i="9" s="1"/>
  <c r="T2046" i="9"/>
  <c r="T2047" i="9"/>
  <c r="T2048" i="9"/>
  <c r="T2049" i="9"/>
  <c r="T2050" i="9"/>
  <c r="T2051" i="9"/>
  <c r="T2052" i="9"/>
  <c r="T2053" i="9"/>
  <c r="V2053" i="9" s="1"/>
  <c r="T2054" i="9"/>
  <c r="T2055" i="9"/>
  <c r="T2056" i="9"/>
  <c r="T2057" i="9"/>
  <c r="T2058" i="9"/>
  <c r="T2059" i="9"/>
  <c r="T2060" i="9"/>
  <c r="T2061" i="9"/>
  <c r="V2061" i="9" s="1"/>
  <c r="T2062" i="9"/>
  <c r="T2063" i="9"/>
  <c r="T2064" i="9"/>
  <c r="T2065" i="9"/>
  <c r="T2066" i="9"/>
  <c r="T2067" i="9"/>
  <c r="T2068" i="9"/>
  <c r="T2069" i="9"/>
  <c r="V2069" i="9" s="1"/>
  <c r="T2070" i="9"/>
  <c r="T2071" i="9"/>
  <c r="T2072" i="9"/>
  <c r="T2073" i="9"/>
  <c r="T2074" i="9"/>
  <c r="T2075" i="9"/>
  <c r="T2076" i="9"/>
  <c r="T2077" i="9"/>
  <c r="V2077" i="9" s="1"/>
  <c r="T2078" i="9"/>
  <c r="T2079" i="9"/>
  <c r="T2080" i="9"/>
  <c r="T2081" i="9"/>
  <c r="T2082" i="9"/>
  <c r="T2083" i="9"/>
  <c r="T2084" i="9"/>
  <c r="T2085" i="9"/>
  <c r="V2085" i="9" s="1"/>
  <c r="T2086" i="9"/>
  <c r="T2087" i="9"/>
  <c r="T2088" i="9"/>
  <c r="T2089" i="9"/>
  <c r="T2090" i="9"/>
  <c r="T2091" i="9"/>
  <c r="T2092" i="9"/>
  <c r="T2093" i="9"/>
  <c r="V2093" i="9" s="1"/>
  <c r="T2094" i="9"/>
  <c r="T2095" i="9"/>
  <c r="T2096" i="9"/>
  <c r="T2097" i="9"/>
  <c r="T2098" i="9"/>
  <c r="T2099" i="9"/>
  <c r="T2100" i="9"/>
  <c r="T2101" i="9"/>
  <c r="V2101" i="9" s="1"/>
  <c r="T2102" i="9"/>
  <c r="T2103" i="9"/>
  <c r="T2104" i="9"/>
  <c r="T2105" i="9"/>
  <c r="T2106" i="9"/>
  <c r="T2107" i="9"/>
  <c r="T2108" i="9"/>
  <c r="T2109" i="9"/>
  <c r="V2109" i="9" s="1"/>
  <c r="T2110" i="9"/>
  <c r="T2111" i="9"/>
  <c r="T2112" i="9"/>
  <c r="T2113" i="9"/>
  <c r="T2114" i="9"/>
  <c r="T2115" i="9"/>
  <c r="T2116" i="9"/>
  <c r="T2117" i="9"/>
  <c r="V2117" i="9" s="1"/>
  <c r="T2118" i="9"/>
  <c r="T2119" i="9"/>
  <c r="T2120" i="9"/>
  <c r="T2121" i="9"/>
  <c r="T2122" i="9"/>
  <c r="T2123" i="9"/>
  <c r="T2124" i="9"/>
  <c r="T2125" i="9"/>
  <c r="V2125" i="9" s="1"/>
  <c r="T2126" i="9"/>
  <c r="T2127" i="9"/>
  <c r="T2128" i="9"/>
  <c r="T2129" i="9"/>
  <c r="T2130" i="9"/>
  <c r="T2131" i="9"/>
  <c r="T2132" i="9"/>
  <c r="T2133" i="9"/>
  <c r="V2133" i="9" s="1"/>
  <c r="T2134" i="9"/>
  <c r="T2135" i="9"/>
  <c r="T2136" i="9"/>
  <c r="T2137" i="9"/>
  <c r="T2138" i="9"/>
  <c r="T2139" i="9"/>
  <c r="T2140" i="9"/>
  <c r="T2141" i="9"/>
  <c r="V2141" i="9" s="1"/>
  <c r="T2142" i="9"/>
  <c r="T2143" i="9"/>
  <c r="T2144" i="9"/>
  <c r="T2145" i="9"/>
  <c r="T2146" i="9"/>
  <c r="T2147" i="9"/>
  <c r="T2148" i="9"/>
  <c r="T2149" i="9"/>
  <c r="V2149" i="9" s="1"/>
  <c r="T2150" i="9"/>
  <c r="T2151" i="9"/>
  <c r="T2152" i="9"/>
  <c r="T2153" i="9"/>
  <c r="T2154" i="9"/>
  <c r="T2155" i="9"/>
  <c r="T2156" i="9"/>
  <c r="T2157" i="9"/>
  <c r="V2157" i="9" s="1"/>
  <c r="T2158" i="9"/>
  <c r="T2159" i="9"/>
  <c r="T2160" i="9"/>
  <c r="T2161" i="9"/>
  <c r="T2162" i="9"/>
  <c r="T2163" i="9"/>
  <c r="T2164" i="9"/>
  <c r="T2165" i="9"/>
  <c r="V2165" i="9" s="1"/>
  <c r="T2166" i="9"/>
  <c r="T2167" i="9"/>
  <c r="T2168" i="9"/>
  <c r="T2169" i="9"/>
  <c r="T2170" i="9"/>
  <c r="T2171" i="9"/>
  <c r="T2172" i="9"/>
  <c r="T2173" i="9"/>
  <c r="V2173" i="9" s="1"/>
  <c r="T2174" i="9"/>
  <c r="T2175" i="9"/>
  <c r="T2176" i="9"/>
  <c r="T2177" i="9"/>
  <c r="T2178" i="9"/>
  <c r="T2179" i="9"/>
  <c r="T2180" i="9"/>
  <c r="T2181" i="9"/>
  <c r="V2181" i="9" s="1"/>
  <c r="T2182" i="9"/>
  <c r="T2183" i="9"/>
  <c r="T2184" i="9"/>
  <c r="T2185" i="9"/>
  <c r="T2186" i="9"/>
  <c r="T2187" i="9"/>
  <c r="T2188" i="9"/>
  <c r="T2189" i="9"/>
  <c r="V2189" i="9" s="1"/>
  <c r="T2190" i="9"/>
  <c r="T2191" i="9"/>
  <c r="T2192" i="9"/>
  <c r="T2193" i="9"/>
  <c r="T2194" i="9"/>
  <c r="T2195" i="9"/>
  <c r="T2196" i="9"/>
  <c r="T2197" i="9"/>
  <c r="V2197" i="9" s="1"/>
  <c r="T2198" i="9"/>
  <c r="T2199" i="9"/>
  <c r="T2200" i="9"/>
  <c r="T2201" i="9"/>
  <c r="T2202" i="9"/>
  <c r="T2203" i="9"/>
  <c r="T2204" i="9"/>
  <c r="T2205" i="9"/>
  <c r="V2205" i="9" s="1"/>
  <c r="T2206" i="9"/>
  <c r="T2207" i="9"/>
  <c r="T2208" i="9"/>
  <c r="T2209" i="9"/>
  <c r="T2210" i="9"/>
  <c r="T2211" i="9"/>
  <c r="T2212" i="9"/>
  <c r="T2213" i="9"/>
  <c r="V2213" i="9" s="1"/>
  <c r="T2214" i="9"/>
  <c r="T2215" i="9"/>
  <c r="T2216" i="9"/>
  <c r="T2217" i="9"/>
  <c r="T2218" i="9"/>
  <c r="T2219" i="9"/>
  <c r="T2220" i="9"/>
  <c r="T2221" i="9"/>
  <c r="V2221" i="9" s="1"/>
  <c r="T2222" i="9"/>
  <c r="T2223" i="9"/>
  <c r="T2224" i="9"/>
  <c r="T2225" i="9"/>
  <c r="T2226" i="9"/>
  <c r="T2227" i="9"/>
  <c r="T2228" i="9"/>
  <c r="T2229" i="9"/>
  <c r="V2229" i="9" s="1"/>
  <c r="T2230" i="9"/>
  <c r="T2231" i="9"/>
  <c r="T2232" i="9"/>
  <c r="T2233" i="9"/>
  <c r="T2234" i="9"/>
  <c r="T2235" i="9"/>
  <c r="T2236" i="9"/>
  <c r="T2237" i="9"/>
  <c r="V2237" i="9" s="1"/>
  <c r="T2238" i="9"/>
  <c r="T2239" i="9"/>
  <c r="T2240" i="9"/>
  <c r="T2241" i="9"/>
  <c r="T2242" i="9"/>
  <c r="T2243" i="9"/>
  <c r="T2244" i="9"/>
  <c r="T2245" i="9"/>
  <c r="V2245" i="9" s="1"/>
  <c r="T2246" i="9"/>
  <c r="T2247" i="9"/>
  <c r="T2248" i="9"/>
  <c r="T2249" i="9"/>
  <c r="T2250" i="9"/>
  <c r="T2251" i="9"/>
  <c r="T2252" i="9"/>
  <c r="T2253" i="9"/>
  <c r="V2253" i="9" s="1"/>
  <c r="T2254" i="9"/>
  <c r="T2255" i="9"/>
  <c r="T2256" i="9"/>
  <c r="T2257" i="9"/>
  <c r="T2258" i="9"/>
  <c r="T2259" i="9"/>
  <c r="T2260" i="9"/>
  <c r="T2261" i="9"/>
  <c r="V2261" i="9" s="1"/>
  <c r="T2262" i="9"/>
  <c r="T2263" i="9"/>
  <c r="T2264" i="9"/>
  <c r="T2265" i="9"/>
  <c r="T2266" i="9"/>
  <c r="T2267" i="9"/>
  <c r="T2268" i="9"/>
  <c r="T2269" i="9"/>
  <c r="V2269" i="9" s="1"/>
  <c r="T2270" i="9"/>
  <c r="T2271" i="9"/>
  <c r="T2272" i="9"/>
  <c r="T2273" i="9"/>
  <c r="T2274" i="9"/>
  <c r="T2275" i="9"/>
  <c r="T2276" i="9"/>
  <c r="T2277" i="9"/>
  <c r="V2277" i="9" s="1"/>
  <c r="T2278" i="9"/>
  <c r="T2279" i="9"/>
  <c r="T2280" i="9"/>
  <c r="T2281" i="9"/>
  <c r="T2282" i="9"/>
  <c r="T2283" i="9"/>
  <c r="T2284" i="9"/>
  <c r="T2285" i="9"/>
  <c r="V2285" i="9" s="1"/>
  <c r="T2286" i="9"/>
  <c r="T2287" i="9"/>
  <c r="T2288" i="9"/>
  <c r="T2289" i="9"/>
  <c r="T2290" i="9"/>
  <c r="T2291" i="9"/>
  <c r="T2292" i="9"/>
  <c r="T2293" i="9"/>
  <c r="V2293" i="9" s="1"/>
  <c r="T2294" i="9"/>
  <c r="T2295" i="9"/>
  <c r="T2296" i="9"/>
  <c r="T2297" i="9"/>
  <c r="T2298" i="9"/>
  <c r="T2299" i="9"/>
  <c r="T2300" i="9"/>
  <c r="T2301" i="9"/>
  <c r="V2301" i="9" s="1"/>
  <c r="T2302" i="9"/>
  <c r="T2303" i="9"/>
  <c r="T2304" i="9"/>
  <c r="T2305" i="9"/>
  <c r="T2306" i="9"/>
  <c r="T2307" i="9"/>
  <c r="T2308" i="9"/>
  <c r="T2309" i="9"/>
  <c r="V2309" i="9" s="1"/>
  <c r="T2310" i="9"/>
  <c r="T2311" i="9"/>
  <c r="T2312" i="9"/>
  <c r="T2313" i="9"/>
  <c r="T2314" i="9"/>
  <c r="T2315" i="9"/>
  <c r="T2316" i="9"/>
  <c r="T2317" i="9"/>
  <c r="V2317" i="9" s="1"/>
  <c r="T2318" i="9"/>
  <c r="T2319" i="9"/>
  <c r="T2320" i="9"/>
  <c r="T2321" i="9"/>
  <c r="T2322" i="9"/>
  <c r="T2323" i="9"/>
  <c r="T2324" i="9"/>
  <c r="T2325" i="9"/>
  <c r="V2325" i="9" s="1"/>
  <c r="T2326" i="9"/>
  <c r="T2327" i="9"/>
  <c r="T2328" i="9"/>
  <c r="T2329" i="9"/>
  <c r="T2330" i="9"/>
  <c r="T2331" i="9"/>
  <c r="T2332" i="9"/>
  <c r="T2333" i="9"/>
  <c r="V2333" i="9" s="1"/>
  <c r="T2334" i="9"/>
  <c r="T2335" i="9"/>
  <c r="T2336" i="9"/>
  <c r="T2337" i="9"/>
  <c r="T2338" i="9"/>
  <c r="T2339" i="9"/>
  <c r="T2340" i="9"/>
  <c r="T2341" i="9"/>
  <c r="V2341" i="9" s="1"/>
  <c r="T2342" i="9"/>
  <c r="T2343" i="9"/>
  <c r="T2344" i="9"/>
  <c r="T2345" i="9"/>
  <c r="T2346" i="9"/>
  <c r="T2347" i="9"/>
  <c r="T2348" i="9"/>
  <c r="T2349" i="9"/>
  <c r="V2349" i="9" s="1"/>
  <c r="T2350" i="9"/>
  <c r="T2351" i="9"/>
  <c r="T2352" i="9"/>
  <c r="T2353" i="9"/>
  <c r="T2354" i="9"/>
  <c r="T2355" i="9"/>
  <c r="T2356" i="9"/>
  <c r="T2357" i="9"/>
  <c r="V2357" i="9" s="1"/>
  <c r="T2358" i="9"/>
  <c r="T2359" i="9"/>
  <c r="T2360" i="9"/>
  <c r="T2361" i="9"/>
  <c r="T2362" i="9"/>
  <c r="T2363" i="9"/>
  <c r="T2364" i="9"/>
  <c r="T2365" i="9"/>
  <c r="V2365" i="9" s="1"/>
  <c r="T2366" i="9"/>
  <c r="T2367" i="9"/>
  <c r="T2368" i="9"/>
  <c r="T2369" i="9"/>
  <c r="T2370" i="9"/>
  <c r="T2371" i="9"/>
  <c r="T2372" i="9"/>
  <c r="T2373" i="9"/>
  <c r="V2373" i="9" s="1"/>
  <c r="T2374" i="9"/>
  <c r="T2375" i="9"/>
  <c r="T2376" i="9"/>
  <c r="T2377" i="9"/>
  <c r="T2378" i="9"/>
  <c r="T2379" i="9"/>
  <c r="T2380" i="9"/>
  <c r="T2381" i="9"/>
  <c r="V2381" i="9" s="1"/>
  <c r="T2382" i="9"/>
  <c r="T2383" i="9"/>
  <c r="T2384" i="9"/>
  <c r="T2385" i="9"/>
  <c r="T2386" i="9"/>
  <c r="T2387" i="9"/>
  <c r="T2388" i="9"/>
  <c r="T2389" i="9"/>
  <c r="V2389" i="9" s="1"/>
  <c r="T2390" i="9"/>
  <c r="T2391" i="9"/>
  <c r="T2392" i="9"/>
  <c r="T2393" i="9"/>
  <c r="T2394" i="9"/>
  <c r="T2395" i="9"/>
  <c r="T2396" i="9"/>
  <c r="T2397" i="9"/>
  <c r="V2397" i="9" s="1"/>
  <c r="T2398" i="9"/>
  <c r="T2399" i="9"/>
  <c r="T2400" i="9"/>
  <c r="T2401" i="9"/>
  <c r="T2402" i="9"/>
  <c r="T2403" i="9"/>
  <c r="T2404" i="9"/>
  <c r="T2405" i="9"/>
  <c r="V2405" i="9" s="1"/>
  <c r="T2406" i="9"/>
  <c r="T2407" i="9"/>
  <c r="T2408" i="9"/>
  <c r="T2409" i="9"/>
  <c r="T2410" i="9"/>
  <c r="T2411" i="9"/>
  <c r="T2412" i="9"/>
  <c r="T2413" i="9"/>
  <c r="V2413" i="9" s="1"/>
  <c r="T2414" i="9"/>
  <c r="T2415" i="9"/>
  <c r="T2416" i="9"/>
  <c r="T2417" i="9"/>
  <c r="T2418" i="9"/>
  <c r="T2419" i="9"/>
  <c r="T2420" i="9"/>
  <c r="T2421" i="9"/>
  <c r="V2421" i="9" s="1"/>
  <c r="T2422" i="9"/>
  <c r="T2423" i="9"/>
  <c r="T2424" i="9"/>
  <c r="T2425" i="9"/>
  <c r="T2426" i="9"/>
  <c r="T2427" i="9"/>
  <c r="T2428" i="9"/>
  <c r="T2429" i="9"/>
  <c r="V2429" i="9" s="1"/>
  <c r="T2430" i="9"/>
  <c r="T2431" i="9"/>
  <c r="T2432" i="9"/>
  <c r="T2433" i="9"/>
  <c r="T2434" i="9"/>
  <c r="T2435" i="9"/>
  <c r="T2436" i="9"/>
  <c r="T2437" i="9"/>
  <c r="V2437" i="9" s="1"/>
  <c r="T2438" i="9"/>
  <c r="T2439" i="9"/>
  <c r="T2440" i="9"/>
  <c r="T2441" i="9"/>
  <c r="T2442" i="9"/>
  <c r="T2443" i="9"/>
  <c r="T2444" i="9"/>
  <c r="T2445" i="9"/>
  <c r="V2445" i="9" s="1"/>
  <c r="T2446" i="9"/>
  <c r="T2447" i="9"/>
  <c r="T2448" i="9"/>
  <c r="T2449" i="9"/>
  <c r="T2450" i="9"/>
  <c r="T2451" i="9"/>
  <c r="T2452" i="9"/>
  <c r="T2453" i="9"/>
  <c r="V2453" i="9" s="1"/>
  <c r="T2454" i="9"/>
  <c r="T2455" i="9"/>
  <c r="T2456" i="9"/>
  <c r="T2457" i="9"/>
  <c r="T2458" i="9"/>
  <c r="T2459" i="9"/>
  <c r="T2460" i="9"/>
  <c r="T2461" i="9"/>
  <c r="V2461" i="9" s="1"/>
  <c r="T2462" i="9"/>
  <c r="T2463" i="9"/>
  <c r="T2464" i="9"/>
  <c r="T2465" i="9"/>
  <c r="T2466" i="9"/>
  <c r="T2467" i="9"/>
  <c r="T2468" i="9"/>
  <c r="T2469" i="9"/>
  <c r="V2469" i="9" s="1"/>
  <c r="T2470" i="9"/>
  <c r="T2471" i="9"/>
  <c r="T2472" i="9"/>
  <c r="T2473" i="9"/>
  <c r="T2474" i="9"/>
  <c r="T2475" i="9"/>
  <c r="T2476" i="9"/>
  <c r="T2477" i="9"/>
  <c r="V2477" i="9" s="1"/>
  <c r="T2478" i="9"/>
  <c r="T2479" i="9"/>
  <c r="T2480" i="9"/>
  <c r="T2481" i="9"/>
  <c r="T2482" i="9"/>
  <c r="T2483" i="9"/>
  <c r="T2484" i="9"/>
  <c r="T2485" i="9"/>
  <c r="V2485" i="9" s="1"/>
  <c r="T2486" i="9"/>
  <c r="T2487" i="9"/>
  <c r="T2488" i="9"/>
  <c r="T2489" i="9"/>
  <c r="T2490" i="9"/>
  <c r="T2491" i="9"/>
  <c r="T2492" i="9"/>
  <c r="T2493" i="9"/>
  <c r="V2493" i="9" s="1"/>
  <c r="T2494" i="9"/>
  <c r="T2495" i="9"/>
  <c r="T2496" i="9"/>
  <c r="T2497" i="9"/>
  <c r="T2498" i="9"/>
  <c r="T2499" i="9"/>
  <c r="T2500" i="9"/>
  <c r="T2501" i="9"/>
  <c r="V2501" i="9" s="1"/>
  <c r="T2502" i="9"/>
  <c r="T2503" i="9"/>
  <c r="T2504" i="9"/>
  <c r="T2505" i="9"/>
  <c r="T2506" i="9"/>
  <c r="T2507" i="9"/>
  <c r="T2508" i="9"/>
  <c r="T2509" i="9"/>
  <c r="V2509" i="9" s="1"/>
  <c r="T2510" i="9"/>
  <c r="T2511" i="9"/>
  <c r="T2512" i="9"/>
  <c r="T2513" i="9"/>
  <c r="T2514" i="9"/>
  <c r="T2515" i="9"/>
  <c r="T2516" i="9"/>
  <c r="T2517" i="9"/>
  <c r="V2517" i="9" s="1"/>
  <c r="T2518" i="9"/>
  <c r="T2519" i="9"/>
  <c r="T2520" i="9"/>
  <c r="T2521" i="9"/>
  <c r="T2522" i="9"/>
  <c r="T2523" i="9"/>
  <c r="T2524" i="9"/>
  <c r="T2525" i="9"/>
  <c r="V2525" i="9" s="1"/>
  <c r="T2526" i="9"/>
  <c r="T2527" i="9"/>
  <c r="T2528" i="9"/>
  <c r="T2529" i="9"/>
  <c r="T2530" i="9"/>
  <c r="T2531" i="9"/>
  <c r="T2532" i="9"/>
  <c r="T2533" i="9"/>
  <c r="V2533" i="9" s="1"/>
  <c r="T2534" i="9"/>
  <c r="T2535" i="9"/>
  <c r="T2536" i="9"/>
  <c r="T2537" i="9"/>
  <c r="T2538" i="9"/>
  <c r="T2539" i="9"/>
  <c r="T2540" i="9"/>
  <c r="T2541" i="9"/>
  <c r="V2541" i="9" s="1"/>
  <c r="T2542" i="9"/>
  <c r="T2543" i="9"/>
  <c r="T2544" i="9"/>
  <c r="T2545" i="9"/>
  <c r="T2546" i="9"/>
  <c r="T2547" i="9"/>
  <c r="T2548" i="9"/>
  <c r="T2549" i="9"/>
  <c r="V2549" i="9" s="1"/>
  <c r="T2550" i="9"/>
  <c r="T2551" i="9"/>
  <c r="T2552" i="9"/>
  <c r="T2553" i="9"/>
  <c r="T2554" i="9"/>
  <c r="T2555" i="9"/>
  <c r="T2556" i="9"/>
  <c r="T2557" i="9"/>
  <c r="V2557" i="9" s="1"/>
  <c r="T2558" i="9"/>
  <c r="T2559" i="9"/>
  <c r="T2560" i="9"/>
  <c r="T2561" i="9"/>
  <c r="T2562" i="9"/>
  <c r="T2563" i="9"/>
  <c r="T2564" i="9"/>
  <c r="T2565" i="9"/>
  <c r="V2565" i="9" s="1"/>
  <c r="T2566" i="9"/>
  <c r="T2567" i="9"/>
  <c r="T2568" i="9"/>
  <c r="T2569" i="9"/>
  <c r="T2570" i="9"/>
  <c r="T2571" i="9"/>
  <c r="T2572" i="9"/>
  <c r="T2573" i="9"/>
  <c r="V2573" i="9" s="1"/>
  <c r="T2574" i="9"/>
  <c r="T2575" i="9"/>
  <c r="T2576" i="9"/>
  <c r="T2577" i="9"/>
  <c r="T2578" i="9"/>
  <c r="T2579" i="9"/>
  <c r="T2580" i="9"/>
  <c r="T2581" i="9"/>
  <c r="V2581" i="9" s="1"/>
  <c r="T2582" i="9"/>
  <c r="T2583" i="9"/>
  <c r="T2584" i="9"/>
  <c r="T2585" i="9"/>
  <c r="T2586" i="9"/>
  <c r="T2587" i="9"/>
  <c r="T2588" i="9"/>
  <c r="T2589" i="9"/>
  <c r="V2589" i="9" s="1"/>
  <c r="T2590" i="9"/>
  <c r="T2591" i="9"/>
  <c r="T2592" i="9"/>
  <c r="T2593" i="9"/>
  <c r="T2594" i="9"/>
  <c r="T2595" i="9"/>
  <c r="T2596" i="9"/>
  <c r="T2597" i="9"/>
  <c r="V2597" i="9" s="1"/>
  <c r="T2598" i="9"/>
  <c r="T2599" i="9"/>
  <c r="T2600" i="9"/>
  <c r="T2601" i="9"/>
  <c r="T2602" i="9"/>
  <c r="T2603" i="9"/>
  <c r="T2604" i="9"/>
  <c r="T2605" i="9"/>
  <c r="V2605" i="9" s="1"/>
  <c r="T2606" i="9"/>
  <c r="T2607" i="9"/>
  <c r="T2608" i="9"/>
  <c r="T2609" i="9"/>
  <c r="T2610" i="9"/>
  <c r="T2611" i="9"/>
  <c r="T2612" i="9"/>
  <c r="T2613" i="9"/>
  <c r="V2613" i="9" s="1"/>
  <c r="T2614" i="9"/>
  <c r="T2615" i="9"/>
  <c r="T2616" i="9"/>
  <c r="T2617" i="9"/>
  <c r="T2618" i="9"/>
  <c r="T2619" i="9"/>
  <c r="T2620" i="9"/>
  <c r="T2621" i="9"/>
  <c r="V2621" i="9" s="1"/>
  <c r="T2622" i="9"/>
  <c r="T2623" i="9"/>
  <c r="T2624" i="9"/>
  <c r="T2625" i="9"/>
  <c r="T2626" i="9"/>
  <c r="T2627" i="9"/>
  <c r="T2628" i="9"/>
  <c r="T2629" i="9"/>
  <c r="V2629" i="9" s="1"/>
  <c r="T2630" i="9"/>
  <c r="T2631" i="9"/>
  <c r="T2632" i="9"/>
  <c r="T2633" i="9"/>
  <c r="T2634" i="9"/>
  <c r="T2635" i="9"/>
  <c r="T2636" i="9"/>
  <c r="T2637" i="9"/>
  <c r="V2637" i="9" s="1"/>
  <c r="T2638" i="9"/>
  <c r="T2639" i="9"/>
  <c r="T2640" i="9"/>
  <c r="T2641" i="9"/>
  <c r="T2642" i="9"/>
  <c r="T2643" i="9"/>
  <c r="T2644" i="9"/>
  <c r="T2645" i="9"/>
  <c r="V2645" i="9" s="1"/>
  <c r="T2646" i="9"/>
  <c r="T2647" i="9"/>
  <c r="T2648" i="9"/>
  <c r="T2649" i="9"/>
  <c r="T2650" i="9"/>
  <c r="T2651" i="9"/>
  <c r="T2652" i="9"/>
  <c r="T2653" i="9"/>
  <c r="V2653" i="9" s="1"/>
  <c r="T2654" i="9"/>
  <c r="T2655" i="9"/>
  <c r="T2656" i="9"/>
  <c r="T2657" i="9"/>
  <c r="T2658" i="9"/>
  <c r="T2659" i="9"/>
  <c r="T2660" i="9"/>
  <c r="T2661" i="9"/>
  <c r="V2661" i="9" s="1"/>
  <c r="T2662" i="9"/>
  <c r="T2663" i="9"/>
  <c r="T2664" i="9"/>
  <c r="T2665" i="9"/>
  <c r="T2666" i="9"/>
  <c r="T2667" i="9"/>
  <c r="T2668" i="9"/>
  <c r="T2669" i="9"/>
  <c r="V2669" i="9" s="1"/>
  <c r="T2670" i="9"/>
  <c r="T2671" i="9"/>
  <c r="T2672" i="9"/>
  <c r="T2673" i="9"/>
  <c r="T2674" i="9"/>
  <c r="T2675" i="9"/>
  <c r="T2676" i="9"/>
  <c r="T2677" i="9"/>
  <c r="V2677" i="9" s="1"/>
  <c r="T2678" i="9"/>
  <c r="T2679" i="9"/>
  <c r="T2680" i="9"/>
  <c r="T2681" i="9"/>
  <c r="T2682" i="9"/>
  <c r="T2683" i="9"/>
  <c r="T2684" i="9"/>
  <c r="T2685" i="9"/>
  <c r="V2685" i="9" s="1"/>
  <c r="T2686" i="9"/>
  <c r="T2687" i="9"/>
  <c r="T2688" i="9"/>
  <c r="T2689" i="9"/>
  <c r="T2690" i="9"/>
  <c r="T2691" i="9"/>
  <c r="T2692" i="9"/>
  <c r="T2693" i="9"/>
  <c r="V2693" i="9" s="1"/>
  <c r="T2694" i="9"/>
  <c r="T2695" i="9"/>
  <c r="T2696" i="9"/>
  <c r="T2697" i="9"/>
  <c r="T2698" i="9"/>
  <c r="T2699" i="9"/>
  <c r="T2700" i="9"/>
  <c r="T2701" i="9"/>
  <c r="V2701" i="9" s="1"/>
  <c r="T2702" i="9"/>
  <c r="T2703" i="9"/>
  <c r="T2704" i="9"/>
  <c r="T2705" i="9"/>
  <c r="T2706" i="9"/>
  <c r="T2707" i="9"/>
  <c r="T2708" i="9"/>
  <c r="T2709" i="9"/>
  <c r="V2709" i="9" s="1"/>
  <c r="T2710" i="9"/>
  <c r="T2711" i="9"/>
  <c r="T2712" i="9"/>
  <c r="T2713" i="9"/>
  <c r="T2714" i="9"/>
  <c r="T2715" i="9"/>
  <c r="T2716" i="9"/>
  <c r="T2717" i="9"/>
  <c r="V2717" i="9" s="1"/>
  <c r="T2718" i="9"/>
  <c r="T2719" i="9"/>
  <c r="T2720" i="9"/>
  <c r="T2721" i="9"/>
  <c r="T2722" i="9"/>
  <c r="T2723" i="9"/>
  <c r="T2724" i="9"/>
  <c r="T2725" i="9"/>
  <c r="V2725" i="9" s="1"/>
  <c r="T2726" i="9"/>
  <c r="T2727" i="9"/>
  <c r="T2728" i="9"/>
  <c r="T2729" i="9"/>
  <c r="T2730" i="9"/>
  <c r="T2731" i="9"/>
  <c r="T2732" i="9"/>
  <c r="T2733" i="9"/>
  <c r="V2733" i="9" s="1"/>
  <c r="T2734" i="9"/>
  <c r="T2735" i="9"/>
  <c r="T2736" i="9"/>
  <c r="T2737" i="9"/>
  <c r="T2738" i="9"/>
  <c r="T2739" i="9"/>
  <c r="T2740" i="9"/>
  <c r="T2741" i="9"/>
  <c r="V2741" i="9" s="1"/>
  <c r="T2742" i="9"/>
  <c r="T2743" i="9"/>
  <c r="T2744" i="9"/>
  <c r="T2745" i="9"/>
  <c r="T2746" i="9"/>
  <c r="T2747" i="9"/>
  <c r="T2748" i="9"/>
  <c r="T2749" i="9"/>
  <c r="V2749" i="9" s="1"/>
  <c r="T2750" i="9"/>
  <c r="T2751" i="9"/>
  <c r="T2752" i="9"/>
  <c r="T2753" i="9"/>
  <c r="T2754" i="9"/>
  <c r="T2755" i="9"/>
  <c r="T2756" i="9"/>
  <c r="T2757" i="9"/>
  <c r="V2757" i="9" s="1"/>
  <c r="T2758" i="9"/>
  <c r="T2759" i="9"/>
  <c r="T2760" i="9"/>
  <c r="T2761" i="9"/>
  <c r="T2762" i="9"/>
  <c r="T2763" i="9"/>
  <c r="T2764" i="9"/>
  <c r="T2765" i="9"/>
  <c r="V2765" i="9" s="1"/>
  <c r="T2766" i="9"/>
  <c r="T2767" i="9"/>
  <c r="T2768" i="9"/>
  <c r="T2769" i="9"/>
  <c r="T2770" i="9"/>
  <c r="T2771" i="9"/>
  <c r="T2772" i="9"/>
  <c r="T2773" i="9"/>
  <c r="V2773" i="9" s="1"/>
  <c r="T2774" i="9"/>
  <c r="T2775" i="9"/>
  <c r="T2776" i="9"/>
  <c r="T2777" i="9"/>
  <c r="T2778" i="9"/>
  <c r="T2779" i="9"/>
  <c r="T2780" i="9"/>
  <c r="T2781" i="9"/>
  <c r="V2781" i="9" s="1"/>
  <c r="T2782" i="9"/>
  <c r="T2783" i="9"/>
  <c r="T2784" i="9"/>
  <c r="T2785" i="9"/>
  <c r="T2786" i="9"/>
  <c r="T2787" i="9"/>
  <c r="T2788" i="9"/>
  <c r="T2789" i="9"/>
  <c r="V2789" i="9" s="1"/>
  <c r="T2790" i="9"/>
  <c r="T2791" i="9"/>
  <c r="T2792" i="9"/>
  <c r="T2793" i="9"/>
  <c r="T2794" i="9"/>
  <c r="T2795" i="9"/>
  <c r="T2796" i="9"/>
  <c r="T2797" i="9"/>
  <c r="V2797" i="9" s="1"/>
  <c r="T2798" i="9"/>
  <c r="T2799" i="9"/>
  <c r="T2800" i="9"/>
  <c r="T2801" i="9"/>
  <c r="T2802" i="9"/>
  <c r="T2803" i="9"/>
  <c r="T2804" i="9"/>
  <c r="T2805" i="9"/>
  <c r="V2805" i="9" s="1"/>
  <c r="T2806" i="9"/>
  <c r="T2807" i="9"/>
  <c r="T2808" i="9"/>
  <c r="T2809" i="9"/>
  <c r="T2810" i="9"/>
  <c r="T2811" i="9"/>
  <c r="T2812" i="9"/>
  <c r="T2813" i="9"/>
  <c r="V2813" i="9" s="1"/>
  <c r="T2814" i="9"/>
  <c r="T2815" i="9"/>
  <c r="T2816" i="9"/>
  <c r="T2817" i="9"/>
  <c r="T2818" i="9"/>
  <c r="T2819" i="9"/>
  <c r="T2820" i="9"/>
  <c r="T2821" i="9"/>
  <c r="V2821" i="9" s="1"/>
  <c r="T2822" i="9"/>
  <c r="T2823" i="9"/>
  <c r="T2824" i="9"/>
  <c r="T2825" i="9"/>
  <c r="T2826" i="9"/>
  <c r="T2827" i="9"/>
  <c r="T2828" i="9"/>
  <c r="T2829" i="9"/>
  <c r="V2829" i="9" s="1"/>
  <c r="T2830" i="9"/>
  <c r="T2831" i="9"/>
  <c r="T2832" i="9"/>
  <c r="T2833" i="9"/>
  <c r="T2834" i="9"/>
  <c r="T2835" i="9"/>
  <c r="T2836" i="9"/>
  <c r="T2837" i="9"/>
  <c r="V2837" i="9" s="1"/>
  <c r="T2838" i="9"/>
  <c r="T2839" i="9"/>
  <c r="T2840" i="9"/>
  <c r="T2841" i="9"/>
  <c r="T2842" i="9"/>
  <c r="T2843" i="9"/>
  <c r="T2844" i="9"/>
  <c r="T2845" i="9"/>
  <c r="V2845" i="9" s="1"/>
  <c r="T2846" i="9"/>
  <c r="T2847" i="9"/>
  <c r="T2848" i="9"/>
  <c r="T2849" i="9"/>
  <c r="T2850" i="9"/>
  <c r="T2851" i="9"/>
  <c r="T2852" i="9"/>
  <c r="T2853" i="9"/>
  <c r="V2853" i="9" s="1"/>
  <c r="T2854" i="9"/>
  <c r="T2855" i="9"/>
  <c r="T2856" i="9"/>
  <c r="T2857" i="9"/>
  <c r="T2858" i="9"/>
  <c r="T2859" i="9"/>
  <c r="T2860" i="9"/>
  <c r="T2861" i="9"/>
  <c r="V2861" i="9" s="1"/>
  <c r="T2862" i="9"/>
  <c r="T2863" i="9"/>
  <c r="T2864" i="9"/>
  <c r="T2865" i="9"/>
  <c r="T2866" i="9"/>
  <c r="T2867" i="9"/>
  <c r="T2868" i="9"/>
  <c r="T2869" i="9"/>
  <c r="V2869" i="9" s="1"/>
  <c r="T2870" i="9"/>
  <c r="T2871" i="9"/>
  <c r="T2872" i="9"/>
  <c r="T2873" i="9"/>
  <c r="T2874" i="9"/>
  <c r="T2875" i="9"/>
  <c r="T2876" i="9"/>
  <c r="T2877" i="9"/>
  <c r="V2877" i="9" s="1"/>
  <c r="T2878" i="9"/>
  <c r="T2879" i="9"/>
  <c r="T2880" i="9"/>
  <c r="T2881" i="9"/>
  <c r="T2882" i="9"/>
  <c r="T2883" i="9"/>
  <c r="T2884" i="9"/>
  <c r="T2885" i="9"/>
  <c r="V2885" i="9" s="1"/>
  <c r="T2886" i="9"/>
  <c r="T2887" i="9"/>
  <c r="T2888" i="9"/>
  <c r="T2889" i="9"/>
  <c r="T2890" i="9"/>
  <c r="T2891" i="9"/>
  <c r="T2892" i="9"/>
  <c r="T2893" i="9"/>
  <c r="V2893" i="9" s="1"/>
  <c r="T2894" i="9"/>
  <c r="T2895" i="9"/>
  <c r="T2896" i="9"/>
  <c r="T2897" i="9"/>
  <c r="T2898" i="9"/>
  <c r="T2899" i="9"/>
  <c r="T2900" i="9"/>
  <c r="T2901" i="9"/>
  <c r="V2901" i="9" s="1"/>
  <c r="T2902" i="9"/>
  <c r="T2903" i="9"/>
  <c r="T2904" i="9"/>
  <c r="T2905" i="9"/>
  <c r="T2906" i="9"/>
  <c r="T2907" i="9"/>
  <c r="T2908" i="9"/>
  <c r="T2909" i="9"/>
  <c r="V2909" i="9" s="1"/>
  <c r="T2910" i="9"/>
  <c r="T2911" i="9"/>
  <c r="T2912" i="9"/>
  <c r="T2913" i="9"/>
  <c r="T2914" i="9"/>
  <c r="T2915" i="9"/>
  <c r="T2916" i="9"/>
  <c r="T2917" i="9"/>
  <c r="V2917" i="9" s="1"/>
  <c r="T2918" i="9"/>
  <c r="T2919" i="9"/>
  <c r="T2920" i="9"/>
  <c r="T2921" i="9"/>
  <c r="T2922" i="9"/>
  <c r="T2923" i="9"/>
  <c r="T2924" i="9"/>
  <c r="T2925" i="9"/>
  <c r="V2925" i="9" s="1"/>
  <c r="T2926" i="9"/>
  <c r="T2927" i="9"/>
  <c r="T2928" i="9"/>
  <c r="T2929" i="9"/>
  <c r="T2930" i="9"/>
  <c r="T2931" i="9"/>
  <c r="T2932" i="9"/>
  <c r="T2933" i="9"/>
  <c r="V2933" i="9" s="1"/>
  <c r="T2934" i="9"/>
  <c r="T2935" i="9"/>
  <c r="T2936" i="9"/>
  <c r="T2937" i="9"/>
  <c r="T2938" i="9"/>
  <c r="T2939" i="9"/>
  <c r="T2940" i="9"/>
  <c r="T2941" i="9"/>
  <c r="V2941" i="9" s="1"/>
  <c r="T2942" i="9"/>
  <c r="T2943" i="9"/>
  <c r="T2944" i="9"/>
  <c r="T2945" i="9"/>
  <c r="T2946" i="9"/>
  <c r="T2947" i="9"/>
  <c r="T2948" i="9"/>
  <c r="T2949" i="9"/>
  <c r="V2949" i="9" s="1"/>
  <c r="T2950" i="9"/>
  <c r="T2951" i="9"/>
  <c r="T2952" i="9"/>
  <c r="T2953" i="9"/>
  <c r="T2954" i="9"/>
  <c r="T2955" i="9"/>
  <c r="T2956" i="9"/>
  <c r="T2957" i="9"/>
  <c r="V2957" i="9" s="1"/>
  <c r="T2958" i="9"/>
  <c r="T2959" i="9"/>
  <c r="T2960" i="9"/>
  <c r="T2961" i="9"/>
  <c r="T2962" i="9"/>
  <c r="T2963" i="9"/>
  <c r="T2964" i="9"/>
  <c r="T2965" i="9"/>
  <c r="V2965" i="9" s="1"/>
  <c r="T2966" i="9"/>
  <c r="T2967" i="9"/>
  <c r="T2968" i="9"/>
  <c r="T2969" i="9"/>
  <c r="T2970" i="9"/>
  <c r="T2971" i="9"/>
  <c r="T2972" i="9"/>
  <c r="T2973" i="9"/>
  <c r="V2973" i="9" s="1"/>
  <c r="T2974" i="9"/>
  <c r="T2975" i="9"/>
  <c r="T2976" i="9"/>
  <c r="T2977" i="9"/>
  <c r="T2978" i="9"/>
  <c r="T2979" i="9"/>
  <c r="T2980" i="9"/>
  <c r="T2981" i="9"/>
  <c r="V2981" i="9" s="1"/>
  <c r="T2982" i="9"/>
  <c r="T2983" i="9"/>
  <c r="T2984" i="9"/>
  <c r="T2985" i="9"/>
  <c r="T2986" i="9"/>
  <c r="T2987" i="9"/>
  <c r="T2988" i="9"/>
  <c r="T2989" i="9"/>
  <c r="V2989" i="9" s="1"/>
  <c r="T2990" i="9"/>
  <c r="T2991" i="9"/>
  <c r="T2992" i="9"/>
  <c r="T2993" i="9"/>
  <c r="T2994" i="9"/>
  <c r="T2995" i="9"/>
  <c r="T2996" i="9"/>
  <c r="T2997" i="9"/>
  <c r="V2997" i="9" s="1"/>
  <c r="T2998" i="9"/>
  <c r="T2999" i="9"/>
  <c r="T3000" i="9"/>
  <c r="T3001" i="9"/>
  <c r="T3002" i="9"/>
  <c r="T3003" i="9"/>
  <c r="T3004" i="9"/>
  <c r="T3005" i="9"/>
  <c r="V3005" i="9" s="1"/>
  <c r="T3006" i="9"/>
  <c r="T3007" i="9"/>
  <c r="T3008" i="9"/>
  <c r="T3009" i="9"/>
  <c r="T3010" i="9"/>
  <c r="T3011" i="9"/>
  <c r="T3012" i="9"/>
  <c r="T3013" i="9"/>
  <c r="V3013" i="9" s="1"/>
  <c r="T3014" i="9"/>
  <c r="T3015" i="9"/>
  <c r="T3016" i="9"/>
  <c r="T3017" i="9"/>
  <c r="T3018" i="9"/>
  <c r="T3019" i="9"/>
  <c r="T3020" i="9"/>
  <c r="T3021" i="9"/>
  <c r="V3021" i="9" s="1"/>
  <c r="T3022" i="9"/>
  <c r="T3023" i="9"/>
  <c r="T3024" i="9"/>
  <c r="T3025" i="9"/>
  <c r="T3026" i="9"/>
  <c r="T3027" i="9"/>
  <c r="T3028" i="9"/>
  <c r="T3029" i="9"/>
  <c r="V3029" i="9" s="1"/>
  <c r="T3030" i="9"/>
  <c r="T3031" i="9"/>
  <c r="T3032" i="9"/>
  <c r="T3033" i="9"/>
  <c r="T3034" i="9"/>
  <c r="T3035" i="9"/>
  <c r="T3036" i="9"/>
  <c r="T3037" i="9"/>
  <c r="V3037" i="9" s="1"/>
  <c r="T3038" i="9"/>
  <c r="T3039" i="9"/>
  <c r="T3040" i="9"/>
  <c r="T3041" i="9"/>
  <c r="T3042" i="9"/>
  <c r="T3043" i="9"/>
  <c r="T3044" i="9"/>
  <c r="T3045" i="9"/>
  <c r="V3045" i="9" s="1"/>
  <c r="T3046" i="9"/>
  <c r="T3047" i="9"/>
  <c r="T3048" i="9"/>
  <c r="T3049" i="9"/>
  <c r="T3050" i="9"/>
  <c r="T3051" i="9"/>
  <c r="T3052" i="9"/>
  <c r="T3053" i="9"/>
  <c r="V3053" i="9" s="1"/>
  <c r="T3054" i="9"/>
  <c r="T3055" i="9"/>
  <c r="T3056" i="9"/>
  <c r="T3057" i="9"/>
  <c r="T3058" i="9"/>
  <c r="T3059" i="9"/>
  <c r="T3060" i="9"/>
  <c r="T3061" i="9"/>
  <c r="V3061" i="9" s="1"/>
  <c r="T3062" i="9"/>
  <c r="T3063" i="9"/>
  <c r="T3064" i="9"/>
  <c r="T3065" i="9"/>
  <c r="T3066" i="9"/>
  <c r="T3067" i="9"/>
  <c r="T3068" i="9"/>
  <c r="T3069" i="9"/>
  <c r="V3069" i="9" s="1"/>
  <c r="T3070" i="9"/>
  <c r="T3071" i="9"/>
  <c r="T3072" i="9"/>
  <c r="T3073" i="9"/>
  <c r="T3074" i="9"/>
  <c r="T3075" i="9"/>
  <c r="T3076" i="9"/>
  <c r="T3077" i="9"/>
  <c r="V3077" i="9" s="1"/>
  <c r="T3078" i="9"/>
  <c r="T3079" i="9"/>
  <c r="T3080" i="9"/>
  <c r="T3081" i="9"/>
  <c r="T3082" i="9"/>
  <c r="T3083" i="9"/>
  <c r="T3084" i="9"/>
  <c r="T3085" i="9"/>
  <c r="V3085" i="9" s="1"/>
  <c r="T3086" i="9"/>
  <c r="T3087" i="9"/>
  <c r="T3088" i="9"/>
  <c r="T3089" i="9"/>
  <c r="T3090" i="9"/>
  <c r="T3091" i="9"/>
  <c r="T3092" i="9"/>
  <c r="T3093" i="9"/>
  <c r="V3093" i="9" s="1"/>
  <c r="T3094" i="9"/>
  <c r="T3095" i="9"/>
  <c r="T3096" i="9"/>
  <c r="T3097" i="9"/>
  <c r="T3098" i="9"/>
  <c r="T3099" i="9"/>
  <c r="T3100" i="9"/>
  <c r="T3101" i="9"/>
  <c r="V3101" i="9" s="1"/>
  <c r="T3102" i="9"/>
  <c r="T3103" i="9"/>
  <c r="T3104" i="9"/>
  <c r="T3105" i="9"/>
  <c r="T3106" i="9"/>
  <c r="T3107" i="9"/>
  <c r="T3108" i="9"/>
  <c r="T3109" i="9"/>
  <c r="V3109" i="9" s="1"/>
  <c r="T3110" i="9"/>
  <c r="T3111" i="9"/>
  <c r="T3112" i="9"/>
  <c r="T3113" i="9"/>
  <c r="T3114" i="9"/>
  <c r="T3115" i="9"/>
  <c r="T3116" i="9"/>
  <c r="T3117" i="9"/>
  <c r="V3117" i="9" s="1"/>
  <c r="T3118" i="9"/>
  <c r="T3119" i="9"/>
  <c r="T3120" i="9"/>
  <c r="V3120" i="9" s="1"/>
  <c r="T3121" i="9"/>
  <c r="T3122" i="9"/>
  <c r="T3123" i="9"/>
  <c r="T3124" i="9"/>
  <c r="T3125" i="9"/>
  <c r="V3125" i="9" s="1"/>
  <c r="T3126" i="9"/>
  <c r="T3127" i="9"/>
  <c r="T3128" i="9"/>
  <c r="V3128" i="9" s="1"/>
  <c r="T3129" i="9"/>
  <c r="T3130" i="9"/>
  <c r="T3131" i="9"/>
  <c r="T3132" i="9"/>
  <c r="T3133" i="9"/>
  <c r="V3133" i="9" s="1"/>
  <c r="T3134" i="9"/>
  <c r="T3135" i="9"/>
  <c r="T3136" i="9"/>
  <c r="V3136" i="9" s="1"/>
  <c r="T3137" i="9"/>
  <c r="T3138" i="9"/>
  <c r="T3139" i="9"/>
  <c r="T3140" i="9"/>
  <c r="T3141" i="9"/>
  <c r="V3141" i="9" s="1"/>
  <c r="T3142" i="9"/>
  <c r="T3143" i="9"/>
  <c r="T3144" i="9"/>
  <c r="V3144" i="9" s="1"/>
  <c r="T3145" i="9"/>
  <c r="T3146" i="9"/>
  <c r="T3147" i="9"/>
  <c r="T3148" i="9"/>
  <c r="T3149" i="9"/>
  <c r="V3149" i="9" s="1"/>
  <c r="T3150" i="9"/>
  <c r="T3151" i="9"/>
  <c r="T3152" i="9"/>
  <c r="V3152" i="9" s="1"/>
  <c r="T3153" i="9"/>
  <c r="T3154" i="9"/>
  <c r="T3155" i="9"/>
  <c r="T3156" i="9"/>
  <c r="T3157" i="9"/>
  <c r="V3157" i="9" s="1"/>
  <c r="T3158" i="9"/>
  <c r="T3159" i="9"/>
  <c r="T3160" i="9"/>
  <c r="T3161" i="9"/>
  <c r="T3162" i="9"/>
  <c r="T3163" i="9"/>
  <c r="T3164" i="9"/>
  <c r="T3165" i="9"/>
  <c r="V3165" i="9" s="1"/>
  <c r="T3166" i="9"/>
  <c r="T3167" i="9"/>
  <c r="T3168" i="9"/>
  <c r="T3169" i="9"/>
  <c r="T3170" i="9"/>
  <c r="T3171" i="9"/>
  <c r="T3172" i="9"/>
  <c r="T3173" i="9"/>
  <c r="V3173" i="9" s="1"/>
  <c r="T3174" i="9"/>
  <c r="T3175" i="9"/>
  <c r="T3176" i="9"/>
  <c r="V3176" i="9" s="1"/>
  <c r="T3177" i="9"/>
  <c r="T3178" i="9"/>
  <c r="T3179" i="9"/>
  <c r="T3180" i="9"/>
  <c r="T3181" i="9"/>
  <c r="V3181" i="9" s="1"/>
  <c r="T3182" i="9"/>
  <c r="T3183" i="9"/>
  <c r="T3184" i="9"/>
  <c r="V3184" i="9" s="1"/>
  <c r="T3185" i="9"/>
  <c r="T3186" i="9"/>
  <c r="T3187" i="9"/>
  <c r="T3188" i="9"/>
  <c r="T3189" i="9"/>
  <c r="V3189" i="9" s="1"/>
  <c r="T3190" i="9"/>
  <c r="T3191" i="9"/>
  <c r="T3192" i="9"/>
  <c r="V3192" i="9" s="1"/>
  <c r="T3193" i="9"/>
  <c r="T3194" i="9"/>
  <c r="T3195" i="9"/>
  <c r="T3196" i="9"/>
  <c r="T3197" i="9"/>
  <c r="V3197" i="9" s="1"/>
  <c r="T3198" i="9"/>
  <c r="T3199" i="9"/>
  <c r="T3200" i="9"/>
  <c r="T3201" i="9"/>
  <c r="T3202" i="9"/>
  <c r="T3203" i="9"/>
  <c r="T3204" i="9"/>
  <c r="T3205" i="9"/>
  <c r="V3205" i="9" s="1"/>
  <c r="T3206" i="9"/>
  <c r="T3207" i="9"/>
  <c r="T3208" i="9"/>
  <c r="V3208" i="9" s="1"/>
  <c r="T3209" i="9"/>
  <c r="T3210" i="9"/>
  <c r="T3211" i="9"/>
  <c r="T3212" i="9"/>
  <c r="T3213" i="9"/>
  <c r="V3213" i="9" s="1"/>
  <c r="T3214" i="9"/>
  <c r="T3215" i="9"/>
  <c r="T3216" i="9"/>
  <c r="V3216" i="9" s="1"/>
  <c r="T3217" i="9"/>
  <c r="T3218" i="9"/>
  <c r="T3219" i="9"/>
  <c r="T3220" i="9"/>
  <c r="T3221" i="9"/>
  <c r="V3221" i="9" s="1"/>
  <c r="T3222" i="9"/>
  <c r="T3223" i="9"/>
  <c r="T3224" i="9"/>
  <c r="V3224" i="9" s="1"/>
  <c r="T3225" i="9"/>
  <c r="T3226" i="9"/>
  <c r="T3227" i="9"/>
  <c r="T3228" i="9"/>
  <c r="T3229" i="9"/>
  <c r="V3229" i="9" s="1"/>
  <c r="T3230" i="9"/>
  <c r="T3231" i="9"/>
  <c r="T3232" i="9"/>
  <c r="V3232" i="9" s="1"/>
  <c r="T3233" i="9"/>
  <c r="T3234" i="9"/>
  <c r="T3235" i="9"/>
  <c r="T3236" i="9"/>
  <c r="T3237" i="9"/>
  <c r="V3237" i="9" s="1"/>
  <c r="T3238" i="9"/>
  <c r="T3239" i="9"/>
  <c r="T3240" i="9"/>
  <c r="V3240" i="9" s="1"/>
  <c r="T3241" i="9"/>
  <c r="T3242" i="9"/>
  <c r="T3243" i="9"/>
  <c r="T3244" i="9"/>
  <c r="T3245" i="9"/>
  <c r="V3245" i="9" s="1"/>
  <c r="T3246" i="9"/>
  <c r="T3247" i="9"/>
  <c r="T3248" i="9"/>
  <c r="V3248" i="9" s="1"/>
  <c r="T3249" i="9"/>
  <c r="T3250" i="9"/>
  <c r="T3251" i="9"/>
  <c r="T3252" i="9"/>
  <c r="T3253" i="9"/>
  <c r="V3253" i="9" s="1"/>
  <c r="T3254" i="9"/>
  <c r="T3255" i="9"/>
  <c r="T3256" i="9"/>
  <c r="V3256" i="9" s="1"/>
  <c r="T3257" i="9"/>
  <c r="T3258" i="9"/>
  <c r="T3259" i="9"/>
  <c r="T3260" i="9"/>
  <c r="T3261" i="9"/>
  <c r="V3261" i="9" s="1"/>
  <c r="T3262" i="9"/>
  <c r="T3263" i="9"/>
  <c r="T3264" i="9"/>
  <c r="V3264" i="9" s="1"/>
  <c r="T3265" i="9"/>
  <c r="T3266" i="9"/>
  <c r="T3267" i="9"/>
  <c r="T3268" i="9"/>
  <c r="T3269" i="9"/>
  <c r="V3269" i="9" s="1"/>
  <c r="T3270" i="9"/>
  <c r="T3271" i="9"/>
  <c r="T3272" i="9"/>
  <c r="V3272" i="9" s="1"/>
  <c r="T3273" i="9"/>
  <c r="T3274" i="9"/>
  <c r="T3275" i="9"/>
  <c r="T3276" i="9"/>
  <c r="T3277" i="9"/>
  <c r="V3277" i="9" s="1"/>
  <c r="T3278" i="9"/>
  <c r="T3279" i="9"/>
  <c r="T3280" i="9"/>
  <c r="V3280" i="9" s="1"/>
  <c r="T3281" i="9"/>
  <c r="T3282" i="9"/>
  <c r="T3283" i="9"/>
  <c r="T3284" i="9"/>
  <c r="T3285" i="9"/>
  <c r="V3285" i="9" s="1"/>
  <c r="T3286" i="9"/>
  <c r="T3287" i="9"/>
  <c r="T3288" i="9"/>
  <c r="V3288" i="9" s="1"/>
  <c r="T3289" i="9"/>
  <c r="T3290" i="9"/>
  <c r="T3291" i="9"/>
  <c r="T3292" i="9"/>
  <c r="T3293" i="9"/>
  <c r="V3293" i="9" s="1"/>
  <c r="T3294" i="9"/>
  <c r="T3295" i="9"/>
  <c r="T3296" i="9"/>
  <c r="V3296" i="9" s="1"/>
  <c r="T3297" i="9"/>
  <c r="T3298" i="9"/>
  <c r="T3299" i="9"/>
  <c r="T3300" i="9"/>
  <c r="T3301" i="9"/>
  <c r="V3301" i="9" s="1"/>
  <c r="T3302" i="9"/>
  <c r="T3303" i="9"/>
  <c r="T3304" i="9"/>
  <c r="V3304" i="9" s="1"/>
  <c r="T3305" i="9"/>
  <c r="T3306" i="9"/>
  <c r="T3307" i="9"/>
  <c r="T3308" i="9"/>
  <c r="T3309" i="9"/>
  <c r="V3309" i="9" s="1"/>
  <c r="T3310" i="9"/>
  <c r="T3311" i="9"/>
  <c r="T3312" i="9"/>
  <c r="V3312" i="9" s="1"/>
  <c r="T3313" i="9"/>
  <c r="T3314" i="9"/>
  <c r="T3315" i="9"/>
  <c r="T3316" i="9"/>
  <c r="T3317" i="9"/>
  <c r="V3317" i="9" s="1"/>
  <c r="T3318" i="9"/>
  <c r="T3319" i="9"/>
  <c r="T3320" i="9"/>
  <c r="V3320" i="9" s="1"/>
  <c r="T3321" i="9"/>
  <c r="T3322" i="9"/>
  <c r="T3323" i="9"/>
  <c r="T3324" i="9"/>
  <c r="T3325" i="9"/>
  <c r="V3325" i="9" s="1"/>
  <c r="T3326" i="9"/>
  <c r="T3327" i="9"/>
  <c r="T3328" i="9"/>
  <c r="V3328" i="9" s="1"/>
  <c r="T3329" i="9"/>
  <c r="T3330" i="9"/>
  <c r="T3331" i="9"/>
  <c r="T3332" i="9"/>
  <c r="T3333" i="9"/>
  <c r="V3333" i="9" s="1"/>
  <c r="T3334" i="9"/>
  <c r="T3335" i="9"/>
  <c r="T3336" i="9"/>
  <c r="V3336" i="9" s="1"/>
  <c r="T3337" i="9"/>
  <c r="T3338" i="9"/>
  <c r="T3339" i="9"/>
  <c r="T3340" i="9"/>
  <c r="T3341" i="9"/>
  <c r="V3341" i="9" s="1"/>
  <c r="T3342" i="9"/>
  <c r="T3343" i="9"/>
  <c r="T3344" i="9"/>
  <c r="V3344" i="9" s="1"/>
  <c r="T3345" i="9"/>
  <c r="T3346" i="9"/>
  <c r="T3347" i="9"/>
  <c r="T3348" i="9"/>
  <c r="T3349" i="9"/>
  <c r="V3349" i="9" s="1"/>
  <c r="T3350" i="9"/>
  <c r="T3351" i="9"/>
  <c r="T3352" i="9"/>
  <c r="V3352" i="9" s="1"/>
  <c r="T3353" i="9"/>
  <c r="T3354" i="9"/>
  <c r="T3355" i="9"/>
  <c r="T3356" i="9"/>
  <c r="T3357" i="9"/>
  <c r="V3357" i="9" s="1"/>
  <c r="T3358" i="9"/>
  <c r="T3359" i="9"/>
  <c r="T3360" i="9"/>
  <c r="T3361" i="9"/>
  <c r="T3362" i="9"/>
  <c r="T3363" i="9"/>
  <c r="T3364" i="9"/>
  <c r="T3365" i="9"/>
  <c r="V3365" i="9" s="1"/>
  <c r="T3366" i="9"/>
  <c r="T3367" i="9"/>
  <c r="T3368" i="9"/>
  <c r="V3368" i="9" s="1"/>
  <c r="T3369" i="9"/>
  <c r="T3370" i="9"/>
  <c r="T3371" i="9"/>
  <c r="T3372" i="9"/>
  <c r="T3373" i="9"/>
  <c r="V3373" i="9" s="1"/>
  <c r="T3374" i="9"/>
  <c r="T3375" i="9"/>
  <c r="T3376" i="9"/>
  <c r="V3376" i="9" s="1"/>
  <c r="T3377" i="9"/>
  <c r="T3378" i="9"/>
  <c r="T3379" i="9"/>
  <c r="T3380" i="9"/>
  <c r="T3381" i="9"/>
  <c r="V3381" i="9" s="1"/>
  <c r="T3382" i="9"/>
  <c r="T3383" i="9"/>
  <c r="T3384" i="9"/>
  <c r="V3384" i="9" s="1"/>
  <c r="T3385" i="9"/>
  <c r="T3386" i="9"/>
  <c r="T3387" i="9"/>
  <c r="T3388" i="9"/>
  <c r="T3389" i="9"/>
  <c r="V3389" i="9" s="1"/>
  <c r="T3390" i="9"/>
  <c r="T3391" i="9"/>
  <c r="T3392" i="9"/>
  <c r="V3392" i="9" s="1"/>
  <c r="T3393" i="9"/>
  <c r="T3394" i="9"/>
  <c r="T3395" i="9"/>
  <c r="T3396" i="9"/>
  <c r="T3397" i="9"/>
  <c r="V3397" i="9" s="1"/>
  <c r="T3398" i="9"/>
  <c r="T3399" i="9"/>
  <c r="T3400" i="9"/>
  <c r="V3400" i="9" s="1"/>
  <c r="T3401" i="9"/>
  <c r="T3402" i="9"/>
  <c r="T3403" i="9"/>
  <c r="T3404" i="9"/>
  <c r="T3405" i="9"/>
  <c r="V3405" i="9" s="1"/>
  <c r="T3406" i="9"/>
  <c r="T3407" i="9"/>
  <c r="T3408" i="9"/>
  <c r="V3408" i="9" s="1"/>
  <c r="T3409" i="9"/>
  <c r="T3410" i="9"/>
  <c r="T3411" i="9"/>
  <c r="T3412" i="9"/>
  <c r="T3413" i="9"/>
  <c r="V3413" i="9" s="1"/>
  <c r="T3414" i="9"/>
  <c r="T3415" i="9"/>
  <c r="T3416" i="9"/>
  <c r="T3417" i="9"/>
  <c r="T3418" i="9"/>
  <c r="T3419" i="9"/>
  <c r="T3420" i="9"/>
  <c r="T3421" i="9"/>
  <c r="V3421" i="9" s="1"/>
  <c r="T3422" i="9"/>
  <c r="T3423" i="9"/>
  <c r="T3424" i="9"/>
  <c r="V3424" i="9" s="1"/>
  <c r="T3425" i="9"/>
  <c r="T3426" i="9"/>
  <c r="T3427" i="9"/>
  <c r="T3428" i="9"/>
  <c r="T3429" i="9"/>
  <c r="V3429" i="9" s="1"/>
  <c r="T3430" i="9"/>
  <c r="T3431" i="9"/>
  <c r="T3432" i="9"/>
  <c r="V3432" i="9" s="1"/>
  <c r="T3433" i="9"/>
  <c r="T3434" i="9"/>
  <c r="T3435" i="9"/>
  <c r="T3436" i="9"/>
  <c r="T3437" i="9"/>
  <c r="V3437" i="9" s="1"/>
  <c r="T3438" i="9"/>
  <c r="T3439" i="9"/>
  <c r="T3440" i="9"/>
  <c r="V3440" i="9" s="1"/>
  <c r="T3441" i="9"/>
  <c r="T3442" i="9"/>
  <c r="T3443" i="9"/>
  <c r="T3444" i="9"/>
  <c r="T3445" i="9"/>
  <c r="V3445" i="9" s="1"/>
  <c r="T3446" i="9"/>
  <c r="T3447" i="9"/>
  <c r="T3448" i="9"/>
  <c r="V3448" i="9" s="1"/>
  <c r="T3449" i="9"/>
  <c r="T3450" i="9"/>
  <c r="T3451" i="9"/>
  <c r="T3452" i="9"/>
  <c r="T3453" i="9"/>
  <c r="V3453" i="9" s="1"/>
  <c r="T3454" i="9"/>
  <c r="T3455" i="9"/>
  <c r="T3456" i="9"/>
  <c r="T3457" i="9"/>
  <c r="T3458" i="9"/>
  <c r="T3459" i="9"/>
  <c r="T3460" i="9"/>
  <c r="T3461" i="9"/>
  <c r="V3461" i="9" s="1"/>
  <c r="T3462" i="9"/>
  <c r="T3463" i="9"/>
  <c r="T3464" i="9"/>
  <c r="V3464" i="9" s="1"/>
  <c r="T3465" i="9"/>
  <c r="T3466" i="9"/>
  <c r="T3467" i="9"/>
  <c r="T3468" i="9"/>
  <c r="T3469" i="9"/>
  <c r="V3469" i="9" s="1"/>
  <c r="T3470" i="9"/>
  <c r="T3471" i="9"/>
  <c r="T3472" i="9"/>
  <c r="V3472" i="9" s="1"/>
  <c r="T3473" i="9"/>
  <c r="T3474" i="9"/>
  <c r="T3475" i="9"/>
  <c r="T3476" i="9"/>
  <c r="T3477" i="9"/>
  <c r="V3477" i="9" s="1"/>
  <c r="T3478" i="9"/>
  <c r="T3479" i="9"/>
  <c r="T3480" i="9"/>
  <c r="T3481" i="9"/>
  <c r="T3482" i="9"/>
  <c r="T3483" i="9"/>
  <c r="T3484" i="9"/>
  <c r="T3485" i="9"/>
  <c r="V3485" i="9" s="1"/>
  <c r="T3486" i="9"/>
  <c r="T3487" i="9"/>
  <c r="T3488" i="9"/>
  <c r="V3488" i="9" s="1"/>
  <c r="T3489" i="9"/>
  <c r="T3490" i="9"/>
  <c r="T3491" i="9"/>
  <c r="T3492" i="9"/>
  <c r="T3493" i="9"/>
  <c r="V3493" i="9" s="1"/>
  <c r="T3494" i="9"/>
  <c r="T3495" i="9"/>
  <c r="T3496" i="9"/>
  <c r="V3496" i="9" s="1"/>
  <c r="T3497" i="9"/>
  <c r="T3498" i="9"/>
  <c r="T3499" i="9"/>
  <c r="T3500" i="9"/>
  <c r="T3501" i="9"/>
  <c r="V3501" i="9" s="1"/>
  <c r="T3502" i="9"/>
  <c r="T3503" i="9"/>
  <c r="T3504" i="9"/>
  <c r="V3504" i="9" s="1"/>
  <c r="T3505" i="9"/>
  <c r="T3506" i="9"/>
  <c r="T3507" i="9"/>
  <c r="T3508" i="9"/>
  <c r="T3509" i="9"/>
  <c r="V3509" i="9" s="1"/>
  <c r="T3510" i="9"/>
  <c r="T3511" i="9"/>
  <c r="T3512" i="9"/>
  <c r="V3512" i="9" s="1"/>
  <c r="T3513" i="9"/>
  <c r="T3514" i="9"/>
  <c r="T3515" i="9"/>
  <c r="T3516" i="9"/>
  <c r="T3517" i="9"/>
  <c r="V3517" i="9" s="1"/>
  <c r="T3518" i="9"/>
  <c r="T3519" i="9"/>
  <c r="T3520" i="9"/>
  <c r="T3521" i="9"/>
  <c r="T3522" i="9"/>
  <c r="T3523" i="9"/>
  <c r="T3524" i="9"/>
  <c r="T3525" i="9"/>
  <c r="V3525" i="9" s="1"/>
  <c r="T3526" i="9"/>
  <c r="T3527" i="9"/>
  <c r="T3528" i="9"/>
  <c r="V3528" i="9" s="1"/>
  <c r="T3529" i="9"/>
  <c r="T3530" i="9"/>
  <c r="T3531" i="9"/>
  <c r="T3532" i="9"/>
  <c r="T3533" i="9"/>
  <c r="V3533" i="9" s="1"/>
  <c r="T3534" i="9"/>
  <c r="T3535" i="9"/>
  <c r="T3536" i="9"/>
  <c r="V3536" i="9" s="1"/>
  <c r="T3537" i="9"/>
  <c r="T3538" i="9"/>
  <c r="T3539" i="9"/>
  <c r="T3540" i="9"/>
  <c r="T3541" i="9"/>
  <c r="V3541" i="9" s="1"/>
  <c r="T3542" i="9"/>
  <c r="T3543" i="9"/>
  <c r="T3544" i="9"/>
  <c r="V3544" i="9" s="1"/>
  <c r="T3545" i="9"/>
  <c r="T3546" i="9"/>
  <c r="T3547" i="9"/>
  <c r="T3548" i="9"/>
  <c r="T3549" i="9"/>
  <c r="V3549" i="9" s="1"/>
  <c r="T3550" i="9"/>
  <c r="T3551" i="9"/>
  <c r="T3552" i="9"/>
  <c r="V3552" i="9" s="1"/>
  <c r="T3553" i="9"/>
  <c r="T3554" i="9"/>
  <c r="T3555" i="9"/>
  <c r="T3556" i="9"/>
  <c r="T3557" i="9"/>
  <c r="V3557" i="9" s="1"/>
  <c r="T3558" i="9"/>
  <c r="T3559" i="9"/>
  <c r="T3560" i="9"/>
  <c r="V3560" i="9" s="1"/>
  <c r="T3561" i="9"/>
  <c r="T3562" i="9"/>
  <c r="T3563" i="9"/>
  <c r="T3564" i="9"/>
  <c r="T3565" i="9"/>
  <c r="V3565" i="9" s="1"/>
  <c r="T3566" i="9"/>
  <c r="T3567" i="9"/>
  <c r="T3568" i="9"/>
  <c r="V3568" i="9" s="1"/>
  <c r="T3569" i="9"/>
  <c r="T3570" i="9"/>
  <c r="T3571" i="9"/>
  <c r="T3572" i="9"/>
  <c r="T3573" i="9"/>
  <c r="V3573" i="9" s="1"/>
  <c r="T3574" i="9"/>
  <c r="T3575" i="9"/>
  <c r="T3576" i="9"/>
  <c r="V3576" i="9" s="1"/>
  <c r="T3577" i="9"/>
  <c r="T3578" i="9"/>
  <c r="T3579" i="9"/>
  <c r="T3580" i="9"/>
  <c r="T3581" i="9"/>
  <c r="V3581" i="9" s="1"/>
  <c r="T3582" i="9"/>
  <c r="T3583" i="9"/>
  <c r="T3584" i="9"/>
  <c r="V3584" i="9" s="1"/>
  <c r="T3585" i="9"/>
  <c r="T3586" i="9"/>
  <c r="T3587" i="9"/>
  <c r="T3588" i="9"/>
  <c r="T3589" i="9"/>
  <c r="V3589" i="9" s="1"/>
  <c r="T3590" i="9"/>
  <c r="T3591" i="9"/>
  <c r="T3592" i="9"/>
  <c r="V3592" i="9" s="1"/>
  <c r="T3593" i="9"/>
  <c r="T3594" i="9"/>
  <c r="T3595" i="9"/>
  <c r="T3596" i="9"/>
  <c r="T3597" i="9"/>
  <c r="V3597" i="9" s="1"/>
  <c r="T3598" i="9"/>
  <c r="T3599" i="9"/>
  <c r="T3600" i="9"/>
  <c r="V3600" i="9" s="1"/>
  <c r="T3601" i="9"/>
  <c r="T3602" i="9"/>
  <c r="T3603" i="9"/>
  <c r="T3604" i="9"/>
  <c r="T3605" i="9"/>
  <c r="V3605" i="9" s="1"/>
  <c r="T3606" i="9"/>
  <c r="T3607" i="9"/>
  <c r="T3608" i="9"/>
  <c r="V3608" i="9" s="1"/>
  <c r="T3609" i="9"/>
  <c r="T3610" i="9"/>
  <c r="T3611" i="9"/>
  <c r="T3612" i="9"/>
  <c r="T3613" i="9"/>
  <c r="V3613" i="9" s="1"/>
  <c r="T3614" i="9"/>
  <c r="T3615" i="9"/>
  <c r="T3616" i="9"/>
  <c r="V3616" i="9" s="1"/>
  <c r="T3617" i="9"/>
  <c r="T3618" i="9"/>
  <c r="T3619" i="9"/>
  <c r="T3620" i="9"/>
  <c r="T3621" i="9"/>
  <c r="V3621" i="9" s="1"/>
  <c r="T3622" i="9"/>
  <c r="T3623" i="9"/>
  <c r="T3624" i="9"/>
  <c r="V3624" i="9" s="1"/>
  <c r="T3625" i="9"/>
  <c r="T3626" i="9"/>
  <c r="T3627" i="9"/>
  <c r="T3628" i="9"/>
  <c r="T3629" i="9"/>
  <c r="V3629" i="9" s="1"/>
  <c r="T3630" i="9"/>
  <c r="T3631" i="9"/>
  <c r="T3632" i="9"/>
  <c r="V3632" i="9" s="1"/>
  <c r="T3633" i="9"/>
  <c r="T3634" i="9"/>
  <c r="T3635" i="9"/>
  <c r="T3636" i="9"/>
  <c r="T3637" i="9"/>
  <c r="V3637" i="9" s="1"/>
  <c r="T3638" i="9"/>
  <c r="T3639" i="9"/>
  <c r="T3640" i="9"/>
  <c r="V3640" i="9" s="1"/>
  <c r="T3641" i="9"/>
  <c r="T3642" i="9"/>
  <c r="T3643" i="9"/>
  <c r="T3644" i="9"/>
  <c r="T3645" i="9"/>
  <c r="V3645" i="9" s="1"/>
  <c r="T3646" i="9"/>
  <c r="T3647" i="9"/>
  <c r="T3648" i="9"/>
  <c r="V3648" i="9" s="1"/>
  <c r="T3649" i="9"/>
  <c r="T3650" i="9"/>
  <c r="T3651" i="9"/>
  <c r="T3652" i="9"/>
  <c r="T3653" i="9"/>
  <c r="V3653" i="9" s="1"/>
  <c r="T3654" i="9"/>
  <c r="T3655" i="9"/>
  <c r="T3656" i="9"/>
  <c r="V3656" i="9" s="1"/>
  <c r="T3657" i="9"/>
  <c r="T3658" i="9"/>
  <c r="T3659" i="9"/>
  <c r="T3660" i="9"/>
  <c r="T3661" i="9"/>
  <c r="V3661" i="9" s="1"/>
  <c r="T3662" i="9"/>
  <c r="T3663" i="9"/>
  <c r="T3664" i="9"/>
  <c r="V3664" i="9" s="1"/>
  <c r="T3665" i="9"/>
  <c r="T3666" i="9"/>
  <c r="T3667" i="9"/>
  <c r="T3668" i="9"/>
  <c r="T3669" i="9"/>
  <c r="V3669" i="9" s="1"/>
  <c r="T3670" i="9"/>
  <c r="T3671" i="9"/>
  <c r="T3672" i="9"/>
  <c r="T3673" i="9"/>
  <c r="T3674" i="9"/>
  <c r="T3675" i="9"/>
  <c r="T3676" i="9"/>
  <c r="T3677" i="9"/>
  <c r="V3677" i="9" s="1"/>
  <c r="T3678" i="9"/>
  <c r="T3679" i="9"/>
  <c r="T3680" i="9"/>
  <c r="T3681" i="9"/>
  <c r="T3682" i="9"/>
  <c r="T3683" i="9"/>
  <c r="T3684" i="9"/>
  <c r="T3685" i="9"/>
  <c r="V3685" i="9" s="1"/>
  <c r="T3686" i="9"/>
  <c r="T3687" i="9"/>
  <c r="T3688" i="9"/>
  <c r="V3688" i="9" s="1"/>
  <c r="T3689" i="9"/>
  <c r="T3690" i="9"/>
  <c r="T3691" i="9"/>
  <c r="T3692" i="9"/>
  <c r="T3693" i="9"/>
  <c r="V3693" i="9" s="1"/>
  <c r="T3694" i="9"/>
  <c r="T3695" i="9"/>
  <c r="T3696" i="9"/>
  <c r="V3696" i="9" s="1"/>
  <c r="T3697" i="9"/>
  <c r="T3698" i="9"/>
  <c r="T3699" i="9"/>
  <c r="T3700" i="9"/>
  <c r="T3701" i="9"/>
  <c r="V3701" i="9" s="1"/>
  <c r="T3702" i="9"/>
  <c r="T3703" i="9"/>
  <c r="T3704" i="9"/>
  <c r="V3704" i="9" s="1"/>
  <c r="T3705" i="9"/>
  <c r="T3706" i="9"/>
  <c r="T3707" i="9"/>
  <c r="T3708" i="9"/>
  <c r="T3709" i="9"/>
  <c r="V3709" i="9" s="1"/>
  <c r="T3710" i="9"/>
  <c r="T3711" i="9"/>
  <c r="T3712" i="9"/>
  <c r="T3713" i="9"/>
  <c r="T3714" i="9"/>
  <c r="T3715" i="9"/>
  <c r="T3716" i="9"/>
  <c r="T3717" i="9"/>
  <c r="V3717" i="9" s="1"/>
  <c r="T3718" i="9"/>
  <c r="T3719" i="9"/>
  <c r="T3720" i="9"/>
  <c r="V3720" i="9" s="1"/>
  <c r="T3721" i="9"/>
  <c r="T3722" i="9"/>
  <c r="T3723" i="9"/>
  <c r="T3724" i="9"/>
  <c r="T3725" i="9"/>
  <c r="V3725" i="9" s="1"/>
  <c r="T3726" i="9"/>
  <c r="T3727" i="9"/>
  <c r="T3728" i="9"/>
  <c r="V3728" i="9" s="1"/>
  <c r="T3729" i="9"/>
  <c r="T3730" i="9"/>
  <c r="T3731" i="9"/>
  <c r="T3732" i="9"/>
  <c r="T3733" i="9"/>
  <c r="V3733" i="9" s="1"/>
  <c r="T3734" i="9"/>
  <c r="T3735" i="9"/>
  <c r="T3736" i="9"/>
  <c r="V3736" i="9" s="1"/>
  <c r="T3737" i="9"/>
  <c r="T3738" i="9"/>
  <c r="T3739" i="9"/>
  <c r="T3740" i="9"/>
  <c r="T3741" i="9"/>
  <c r="V3741" i="9" s="1"/>
  <c r="T3742" i="9"/>
  <c r="T3743" i="9"/>
  <c r="T3744" i="9"/>
  <c r="V3744" i="9" s="1"/>
  <c r="T3745" i="9"/>
  <c r="T3746" i="9"/>
  <c r="T3747" i="9"/>
  <c r="T3748" i="9"/>
  <c r="T3749" i="9"/>
  <c r="V3749" i="9" s="1"/>
  <c r="T3750" i="9"/>
  <c r="T3751" i="9"/>
  <c r="T3752" i="9"/>
  <c r="V3752" i="9" s="1"/>
  <c r="T3753" i="9"/>
  <c r="T3754" i="9"/>
  <c r="T3755" i="9"/>
  <c r="T3756" i="9"/>
  <c r="T3757" i="9"/>
  <c r="V3757" i="9" s="1"/>
  <c r="T3758" i="9"/>
  <c r="T3759" i="9"/>
  <c r="T3760" i="9"/>
  <c r="V3760" i="9" s="1"/>
  <c r="T3761" i="9"/>
  <c r="T3762" i="9"/>
  <c r="T3763" i="9"/>
  <c r="T3764" i="9"/>
  <c r="T3765" i="9"/>
  <c r="V3765" i="9" s="1"/>
  <c r="T3766" i="9"/>
  <c r="T3767" i="9"/>
  <c r="T3768" i="9"/>
  <c r="V3768" i="9" s="1"/>
  <c r="T3769" i="9"/>
  <c r="T3770" i="9"/>
  <c r="T3771" i="9"/>
  <c r="T3772" i="9"/>
  <c r="T3773" i="9"/>
  <c r="V3773" i="9" s="1"/>
  <c r="T3774" i="9"/>
  <c r="T3775" i="9"/>
  <c r="T3776" i="9"/>
  <c r="V3776" i="9" s="1"/>
  <c r="T3777" i="9"/>
  <c r="T3778" i="9"/>
  <c r="T3779" i="9"/>
  <c r="T3780" i="9"/>
  <c r="T3781" i="9"/>
  <c r="V3781" i="9" s="1"/>
  <c r="T3782" i="9"/>
  <c r="T3783" i="9"/>
  <c r="T3784" i="9"/>
  <c r="V3784" i="9" s="1"/>
  <c r="T3785" i="9"/>
  <c r="T3786" i="9"/>
  <c r="T3787" i="9"/>
  <c r="T3788" i="9"/>
  <c r="T3789" i="9"/>
  <c r="V3789" i="9" s="1"/>
  <c r="T3790" i="9"/>
  <c r="T3791" i="9"/>
  <c r="T3792" i="9"/>
  <c r="V3792" i="9" s="1"/>
  <c r="T3793" i="9"/>
  <c r="T3794" i="9"/>
  <c r="T3795" i="9"/>
  <c r="T3796" i="9"/>
  <c r="T3797" i="9"/>
  <c r="V3797" i="9" s="1"/>
  <c r="T3798" i="9"/>
  <c r="T3799" i="9"/>
  <c r="T3800" i="9"/>
  <c r="V3800" i="9" s="1"/>
  <c r="T3801" i="9"/>
  <c r="T3802" i="9"/>
  <c r="T3803" i="9"/>
  <c r="T3804" i="9"/>
  <c r="T3805" i="9"/>
  <c r="V3805" i="9" s="1"/>
  <c r="T3806" i="9"/>
  <c r="T3807" i="9"/>
  <c r="T3808" i="9"/>
  <c r="V3808" i="9" s="1"/>
  <c r="T3809" i="9"/>
  <c r="T3810" i="9"/>
  <c r="T3811" i="9"/>
  <c r="T3812" i="9"/>
  <c r="T3813" i="9"/>
  <c r="V3813" i="9" s="1"/>
  <c r="T3814" i="9"/>
  <c r="T3815" i="9"/>
  <c r="T3816" i="9"/>
  <c r="V3816" i="9" s="1"/>
  <c r="T3817" i="9"/>
  <c r="T3818" i="9"/>
  <c r="T3819" i="9"/>
  <c r="T3820" i="9"/>
  <c r="T3821" i="9"/>
  <c r="V3821" i="9" s="1"/>
  <c r="T3822" i="9"/>
  <c r="T3823" i="9"/>
  <c r="T3824" i="9"/>
  <c r="V3824" i="9" s="1"/>
  <c r="T3825" i="9"/>
  <c r="T3826" i="9"/>
  <c r="T3827" i="9"/>
  <c r="T3828" i="9"/>
  <c r="T3829" i="9"/>
  <c r="V3829" i="9" s="1"/>
  <c r="T3830" i="9"/>
  <c r="T3831" i="9"/>
  <c r="T3832" i="9"/>
  <c r="V3832" i="9" s="1"/>
  <c r="T3833" i="9"/>
  <c r="T3834" i="9"/>
  <c r="T3835" i="9"/>
  <c r="T3836" i="9"/>
  <c r="T3837" i="9"/>
  <c r="V3837" i="9" s="1"/>
  <c r="T3838" i="9"/>
  <c r="T3839" i="9"/>
  <c r="T3840" i="9"/>
  <c r="V3840" i="9" s="1"/>
  <c r="T3841" i="9"/>
  <c r="T3842" i="9"/>
  <c r="T3843" i="9"/>
  <c r="T3844" i="9"/>
  <c r="T3845" i="9"/>
  <c r="V3845" i="9" s="1"/>
  <c r="T3846" i="9"/>
  <c r="T3847" i="9"/>
  <c r="T3848" i="9"/>
  <c r="V3848" i="9" s="1"/>
  <c r="T3849" i="9"/>
  <c r="T3850" i="9"/>
  <c r="T3851" i="9"/>
  <c r="T3852" i="9"/>
  <c r="T3853" i="9"/>
  <c r="V3853" i="9" s="1"/>
  <c r="T3854" i="9"/>
  <c r="T3855" i="9"/>
  <c r="T3856" i="9"/>
  <c r="V3856" i="9" s="1"/>
  <c r="T3857" i="9"/>
  <c r="T3858" i="9"/>
  <c r="T3859" i="9"/>
  <c r="T3860" i="9"/>
  <c r="T3861" i="9"/>
  <c r="V3861" i="9" s="1"/>
  <c r="T3862" i="9"/>
  <c r="T3863" i="9"/>
  <c r="T3864" i="9"/>
  <c r="V3864" i="9" s="1"/>
  <c r="T3865" i="9"/>
  <c r="T3866" i="9"/>
  <c r="T3867" i="9"/>
  <c r="T3868" i="9"/>
  <c r="T3869" i="9"/>
  <c r="V3869" i="9" s="1"/>
  <c r="T3870" i="9"/>
  <c r="T3871" i="9"/>
  <c r="T3872" i="9"/>
  <c r="T3873" i="9"/>
  <c r="T3874" i="9"/>
  <c r="T3875" i="9"/>
  <c r="T3876" i="9"/>
  <c r="T3877" i="9"/>
  <c r="V3877" i="9" s="1"/>
  <c r="T3878" i="9"/>
  <c r="T3879" i="9"/>
  <c r="T3880" i="9"/>
  <c r="V3880" i="9" s="1"/>
  <c r="T3881" i="9"/>
  <c r="T3882" i="9"/>
  <c r="T3883" i="9"/>
  <c r="T3884" i="9"/>
  <c r="T3885" i="9"/>
  <c r="V3885" i="9" s="1"/>
  <c r="T3886" i="9"/>
  <c r="T3887" i="9"/>
  <c r="T3888" i="9"/>
  <c r="V3888" i="9" s="1"/>
  <c r="T3889" i="9"/>
  <c r="T3890" i="9"/>
  <c r="T3891" i="9"/>
  <c r="T3892" i="9"/>
  <c r="T3893" i="9"/>
  <c r="V3893" i="9" s="1"/>
  <c r="T3894" i="9"/>
  <c r="T3895" i="9"/>
  <c r="T3896" i="9"/>
  <c r="V3896" i="9" s="1"/>
  <c r="T3897" i="9"/>
  <c r="T3898" i="9"/>
  <c r="T3899" i="9"/>
  <c r="T3900" i="9"/>
  <c r="T3901" i="9"/>
  <c r="V3901" i="9" s="1"/>
  <c r="T3902" i="9"/>
  <c r="T3903" i="9"/>
  <c r="T3904" i="9"/>
  <c r="V3904" i="9" s="1"/>
  <c r="T3905" i="9"/>
  <c r="T3906" i="9"/>
  <c r="T3907" i="9"/>
  <c r="T3908" i="9"/>
  <c r="T3909" i="9"/>
  <c r="V3909" i="9" s="1"/>
  <c r="T3910" i="9"/>
  <c r="T3911" i="9"/>
  <c r="T3912" i="9"/>
  <c r="V3912" i="9" s="1"/>
  <c r="T3913" i="9"/>
  <c r="T3914" i="9"/>
  <c r="T3915" i="9"/>
  <c r="T3916" i="9"/>
  <c r="T3917" i="9"/>
  <c r="V3917" i="9" s="1"/>
  <c r="T3918" i="9"/>
  <c r="T3919" i="9"/>
  <c r="T3920" i="9"/>
  <c r="V3920" i="9" s="1"/>
  <c r="T3921" i="9"/>
  <c r="T3922" i="9"/>
  <c r="T3923" i="9"/>
  <c r="T3924" i="9"/>
  <c r="T3925" i="9"/>
  <c r="V3925" i="9" s="1"/>
  <c r="T3926" i="9"/>
  <c r="T3927" i="9"/>
  <c r="T3928" i="9"/>
  <c r="V3928" i="9" s="1"/>
  <c r="T3929" i="9"/>
  <c r="T3930" i="9"/>
  <c r="T3931" i="9"/>
  <c r="T3932" i="9"/>
  <c r="T3933" i="9"/>
  <c r="V3933" i="9" s="1"/>
  <c r="T3934" i="9"/>
  <c r="T3935" i="9"/>
  <c r="T3936" i="9"/>
  <c r="V3936" i="9" s="1"/>
  <c r="T3937" i="9"/>
  <c r="T3938" i="9"/>
  <c r="T3939" i="9"/>
  <c r="T3940" i="9"/>
  <c r="T3941" i="9"/>
  <c r="V3941" i="9" s="1"/>
  <c r="T3942" i="9"/>
  <c r="T3943" i="9"/>
  <c r="T3944" i="9"/>
  <c r="V3944" i="9" s="1"/>
  <c r="T3945" i="9"/>
  <c r="T3946" i="9"/>
  <c r="T3947" i="9"/>
  <c r="T3948" i="9"/>
  <c r="T3949" i="9"/>
  <c r="V3949" i="9" s="1"/>
  <c r="T3950" i="9"/>
  <c r="T3951" i="9"/>
  <c r="T3952" i="9"/>
  <c r="V3952" i="9" s="1"/>
  <c r="T3953" i="9"/>
  <c r="T3954" i="9"/>
  <c r="T3955" i="9"/>
  <c r="T3956" i="9"/>
  <c r="T3957" i="9"/>
  <c r="V3957" i="9" s="1"/>
  <c r="T3958" i="9"/>
  <c r="T3959" i="9"/>
  <c r="T3960" i="9"/>
  <c r="V3960" i="9" s="1"/>
  <c r="T3961" i="9"/>
  <c r="T3962" i="9"/>
  <c r="T3963" i="9"/>
  <c r="T3964" i="9"/>
  <c r="T3965" i="9"/>
  <c r="V3965" i="9" s="1"/>
  <c r="T3966" i="9"/>
  <c r="T3967" i="9"/>
  <c r="T3968" i="9"/>
  <c r="V3968" i="9" s="1"/>
  <c r="T3969" i="9"/>
  <c r="T3970" i="9"/>
  <c r="T3971" i="9"/>
  <c r="T3972" i="9"/>
  <c r="T3973" i="9"/>
  <c r="V3973" i="9" s="1"/>
  <c r="T3974" i="9"/>
  <c r="T3975" i="9"/>
  <c r="T3976" i="9"/>
  <c r="V3976" i="9" s="1"/>
  <c r="T3977" i="9"/>
  <c r="T3978" i="9"/>
  <c r="T3979" i="9"/>
  <c r="T3980" i="9"/>
  <c r="T3981" i="9"/>
  <c r="V3981" i="9" s="1"/>
  <c r="T3982" i="9"/>
  <c r="T3983" i="9"/>
  <c r="T3984" i="9"/>
  <c r="V3984" i="9" s="1"/>
  <c r="T3985" i="9"/>
  <c r="T3986" i="9"/>
  <c r="T3987" i="9"/>
  <c r="T3988" i="9"/>
  <c r="T3989" i="9"/>
  <c r="V3989" i="9" s="1"/>
  <c r="T3990" i="9"/>
  <c r="T3991" i="9"/>
  <c r="T3992" i="9"/>
  <c r="T3993" i="9"/>
  <c r="T3994" i="9"/>
  <c r="T3995" i="9"/>
  <c r="T3996" i="9"/>
  <c r="T3997" i="9"/>
  <c r="V3997" i="9" s="1"/>
  <c r="T3998" i="9"/>
  <c r="T3999" i="9"/>
  <c r="T4000" i="9"/>
  <c r="V4000" i="9" s="1"/>
  <c r="T4001" i="9"/>
  <c r="T4002" i="9"/>
  <c r="T4003" i="9"/>
  <c r="T4004" i="9"/>
  <c r="T4005" i="9"/>
  <c r="V4005" i="9" s="1"/>
  <c r="T4006" i="9"/>
  <c r="T4007" i="9"/>
  <c r="T4008" i="9"/>
  <c r="V4008" i="9" s="1"/>
  <c r="T4009" i="9"/>
  <c r="T4010" i="9"/>
  <c r="T4011" i="9"/>
  <c r="T4012" i="9"/>
  <c r="T4013" i="9"/>
  <c r="V4013" i="9" s="1"/>
  <c r="T4014" i="9"/>
  <c r="T4015" i="9"/>
  <c r="T4016" i="9"/>
  <c r="V4016" i="9" s="1"/>
  <c r="T4017" i="9"/>
  <c r="T4018" i="9"/>
  <c r="T4019" i="9"/>
  <c r="T4020" i="9"/>
  <c r="T4021" i="9"/>
  <c r="V4021" i="9" s="1"/>
  <c r="T4022" i="9"/>
  <c r="T4023" i="9"/>
  <c r="T4024" i="9"/>
  <c r="V4024" i="9" s="1"/>
  <c r="T4025" i="9"/>
  <c r="T4026" i="9"/>
  <c r="T4027" i="9"/>
  <c r="T4028" i="9"/>
  <c r="T4029" i="9"/>
  <c r="V4029" i="9" s="1"/>
  <c r="T4030" i="9"/>
  <c r="T4031" i="9"/>
  <c r="T4032" i="9"/>
  <c r="T4033" i="9"/>
  <c r="T4034" i="9"/>
  <c r="T4035" i="9"/>
  <c r="T4036" i="9"/>
  <c r="T4037" i="9"/>
  <c r="V4037" i="9" s="1"/>
  <c r="T4038" i="9"/>
  <c r="T4039" i="9"/>
  <c r="T4040" i="9"/>
  <c r="V4040" i="9" s="1"/>
  <c r="T4041" i="9"/>
  <c r="T4042" i="9"/>
  <c r="T4043" i="9"/>
  <c r="T4044" i="9"/>
  <c r="T4045" i="9"/>
  <c r="V4045" i="9" s="1"/>
  <c r="T4046" i="9"/>
  <c r="T4047" i="9"/>
  <c r="T4048" i="9"/>
  <c r="V4048" i="9" s="1"/>
  <c r="T4049" i="9"/>
  <c r="T4050" i="9"/>
  <c r="T4051" i="9"/>
  <c r="T4052" i="9"/>
  <c r="T4053" i="9"/>
  <c r="V4053" i="9" s="1"/>
  <c r="T4054" i="9"/>
  <c r="T4055" i="9"/>
  <c r="T4056" i="9"/>
  <c r="V4056" i="9" s="1"/>
  <c r="T4057" i="9"/>
  <c r="T4058" i="9"/>
  <c r="T4059" i="9"/>
  <c r="T4060" i="9"/>
  <c r="T4061" i="9"/>
  <c r="V4061" i="9" s="1"/>
  <c r="T4062" i="9"/>
  <c r="T4063" i="9"/>
  <c r="T4064" i="9"/>
  <c r="V4064" i="9" s="1"/>
  <c r="T4065" i="9"/>
  <c r="T4066" i="9"/>
  <c r="T4067" i="9"/>
  <c r="T4068" i="9"/>
  <c r="T4069" i="9"/>
  <c r="V4069" i="9" s="1"/>
  <c r="T4070" i="9"/>
  <c r="T4071" i="9"/>
  <c r="T4072" i="9"/>
  <c r="V4072" i="9" s="1"/>
  <c r="T4073" i="9"/>
  <c r="T4074" i="9"/>
  <c r="T4075" i="9"/>
  <c r="T4076" i="9"/>
  <c r="T4077" i="9"/>
  <c r="V4077" i="9" s="1"/>
  <c r="T4078" i="9"/>
  <c r="T4079" i="9"/>
  <c r="T4080" i="9"/>
  <c r="V4080" i="9" s="1"/>
  <c r="T4081" i="9"/>
  <c r="T4082" i="9"/>
  <c r="T4083" i="9"/>
  <c r="T4084" i="9"/>
  <c r="T4085" i="9"/>
  <c r="V4085" i="9" s="1"/>
  <c r="T4086" i="9"/>
  <c r="T4087" i="9"/>
  <c r="T4088" i="9"/>
  <c r="V4088" i="9" s="1"/>
  <c r="T4089" i="9"/>
  <c r="T4090" i="9"/>
  <c r="T4091" i="9"/>
  <c r="T4092" i="9"/>
  <c r="T4093" i="9"/>
  <c r="V4093" i="9" s="1"/>
  <c r="T4094" i="9"/>
  <c r="T4095" i="9"/>
  <c r="T4096" i="9"/>
  <c r="V4096" i="9" s="1"/>
  <c r="T4097" i="9"/>
  <c r="T4098" i="9"/>
  <c r="T4099" i="9"/>
  <c r="T4100" i="9"/>
  <c r="T4101" i="9"/>
  <c r="V4101" i="9" s="1"/>
  <c r="T4102" i="9"/>
  <c r="T4103" i="9"/>
  <c r="T4104" i="9"/>
  <c r="V4104" i="9" s="1"/>
  <c r="T4105" i="9"/>
  <c r="T4106" i="9"/>
  <c r="T4107" i="9"/>
  <c r="T4108" i="9"/>
  <c r="T4109" i="9"/>
  <c r="V4109" i="9" s="1"/>
  <c r="T4110" i="9"/>
  <c r="T4111" i="9"/>
  <c r="T4112" i="9"/>
  <c r="V4112" i="9" s="1"/>
  <c r="T4113" i="9"/>
  <c r="T4114" i="9"/>
  <c r="T4115" i="9"/>
  <c r="T4116" i="9"/>
  <c r="T4117" i="9"/>
  <c r="V4117" i="9" s="1"/>
  <c r="T4118" i="9"/>
  <c r="T4119" i="9"/>
  <c r="T4120" i="9"/>
  <c r="V4120" i="9" s="1"/>
  <c r="T4121" i="9"/>
  <c r="T4122" i="9"/>
  <c r="T4123" i="9"/>
  <c r="T4124" i="9"/>
  <c r="T4125" i="9"/>
  <c r="V4125" i="9" s="1"/>
  <c r="T4126" i="9"/>
  <c r="T4127" i="9"/>
  <c r="T4128" i="9"/>
  <c r="V4128" i="9" s="1"/>
  <c r="T4129" i="9"/>
  <c r="T4130" i="9"/>
  <c r="T4131" i="9"/>
  <c r="T4132" i="9"/>
  <c r="T4133" i="9"/>
  <c r="V4133" i="9" s="1"/>
  <c r="T4134" i="9"/>
  <c r="T4135" i="9"/>
  <c r="T4136" i="9"/>
  <c r="V4136" i="9" s="1"/>
  <c r="T4137" i="9"/>
  <c r="T4138" i="9"/>
  <c r="T4139" i="9"/>
  <c r="T4140" i="9"/>
  <c r="T4141" i="9"/>
  <c r="V4141" i="9" s="1"/>
  <c r="T4142" i="9"/>
  <c r="T4143" i="9"/>
  <c r="T4144" i="9"/>
  <c r="V4144" i="9" s="1"/>
  <c r="T4145" i="9"/>
  <c r="T4146" i="9"/>
  <c r="T4147" i="9"/>
  <c r="T4148" i="9"/>
  <c r="T4149" i="9"/>
  <c r="V4149" i="9" s="1"/>
  <c r="T4150" i="9"/>
  <c r="T4151" i="9"/>
  <c r="T4152" i="9"/>
  <c r="V4152" i="9" s="1"/>
  <c r="T4153" i="9"/>
  <c r="T4154" i="9"/>
  <c r="T4155" i="9"/>
  <c r="T4156" i="9"/>
  <c r="T4157" i="9"/>
  <c r="V4157" i="9" s="1"/>
  <c r="T4158" i="9"/>
  <c r="T4159" i="9"/>
  <c r="T4160" i="9"/>
  <c r="V4160" i="9" s="1"/>
  <c r="T4161" i="9"/>
  <c r="T4162" i="9"/>
  <c r="T4163" i="9"/>
  <c r="T4164" i="9"/>
  <c r="T4165" i="9"/>
  <c r="V4165" i="9" s="1"/>
  <c r="T4166" i="9"/>
  <c r="T4167" i="9"/>
  <c r="T4168" i="9"/>
  <c r="V4168" i="9" s="1"/>
  <c r="T4169" i="9"/>
  <c r="T4170" i="9"/>
  <c r="T4171" i="9"/>
  <c r="T4172" i="9"/>
  <c r="T4173" i="9"/>
  <c r="V4173" i="9" s="1"/>
  <c r="T4174" i="9"/>
  <c r="T4175" i="9"/>
  <c r="T4176" i="9"/>
  <c r="V4176" i="9" s="1"/>
  <c r="T4177" i="9"/>
  <c r="T4178" i="9"/>
  <c r="T4179" i="9"/>
  <c r="T4180" i="9"/>
  <c r="T4181" i="9"/>
  <c r="V4181" i="9" s="1"/>
  <c r="T4182" i="9"/>
  <c r="T4183" i="9"/>
  <c r="T4184" i="9"/>
  <c r="T4185" i="9"/>
  <c r="T4186" i="9"/>
  <c r="T4187" i="9"/>
  <c r="T4188" i="9"/>
  <c r="T4189" i="9"/>
  <c r="V4189" i="9" s="1"/>
  <c r="T4190" i="9"/>
  <c r="T4191" i="9"/>
  <c r="T4192" i="9"/>
  <c r="T4193" i="9"/>
  <c r="T4194" i="9"/>
  <c r="T4195" i="9"/>
  <c r="T4196" i="9"/>
  <c r="T4197" i="9"/>
  <c r="V4197" i="9" s="1"/>
  <c r="T4198" i="9"/>
  <c r="T4199" i="9"/>
  <c r="T4200" i="9"/>
  <c r="V4200" i="9" s="1"/>
  <c r="T4201" i="9"/>
  <c r="T4202" i="9"/>
  <c r="T4203" i="9"/>
  <c r="T4204" i="9"/>
  <c r="T4205" i="9"/>
  <c r="V4205" i="9" s="1"/>
  <c r="T4206" i="9"/>
  <c r="T4207" i="9"/>
  <c r="T4208" i="9"/>
  <c r="V4208" i="9" s="1"/>
  <c r="T4209" i="9"/>
  <c r="T4210" i="9"/>
  <c r="T4211" i="9"/>
  <c r="T4212" i="9"/>
  <c r="T4213" i="9"/>
  <c r="V4213" i="9" s="1"/>
  <c r="T4214" i="9"/>
  <c r="T4215" i="9"/>
  <c r="T4216" i="9"/>
  <c r="V4216" i="9" s="1"/>
  <c r="T4217" i="9"/>
  <c r="T4218" i="9"/>
  <c r="T4219" i="9"/>
  <c r="T4220" i="9"/>
  <c r="T4221" i="9"/>
  <c r="V4221" i="9" s="1"/>
  <c r="T4222" i="9"/>
  <c r="T4223" i="9"/>
  <c r="T4224" i="9"/>
  <c r="T4225" i="9"/>
  <c r="T4226" i="9"/>
  <c r="T4227" i="9"/>
  <c r="T4228" i="9"/>
  <c r="T4229" i="9"/>
  <c r="V4229" i="9" s="1"/>
  <c r="T4230" i="9"/>
  <c r="T4231" i="9"/>
  <c r="T4232" i="9"/>
  <c r="V4232" i="9" s="1"/>
  <c r="T4233" i="9"/>
  <c r="T4234" i="9"/>
  <c r="T4235" i="9"/>
  <c r="T4236" i="9"/>
  <c r="T4237" i="9"/>
  <c r="V4237" i="9" s="1"/>
  <c r="T4238" i="9"/>
  <c r="T4239" i="9"/>
  <c r="T4240" i="9"/>
  <c r="V4240" i="9" s="1"/>
  <c r="T4241" i="9"/>
  <c r="T4242" i="9"/>
  <c r="T4243" i="9"/>
  <c r="T4244" i="9"/>
  <c r="T4245" i="9"/>
  <c r="V4245" i="9" s="1"/>
  <c r="T4246" i="9"/>
  <c r="T4247" i="9"/>
  <c r="T4248" i="9"/>
  <c r="V4248" i="9" s="1"/>
  <c r="T4249" i="9"/>
  <c r="T4250" i="9"/>
  <c r="T4251" i="9"/>
  <c r="T4252" i="9"/>
  <c r="T4253" i="9"/>
  <c r="V4253" i="9" s="1"/>
  <c r="T4254" i="9"/>
  <c r="T4255" i="9"/>
  <c r="T4256" i="9"/>
  <c r="V4256" i="9" s="1"/>
  <c r="T4257" i="9"/>
  <c r="T4258" i="9"/>
  <c r="T4259" i="9"/>
  <c r="T4260" i="9"/>
  <c r="T4261" i="9"/>
  <c r="V4261" i="9" s="1"/>
  <c r="T4262" i="9"/>
  <c r="T4263" i="9"/>
  <c r="T4264" i="9"/>
  <c r="V4264" i="9" s="1"/>
  <c r="T4265" i="9"/>
  <c r="T4266" i="9"/>
  <c r="T4267" i="9"/>
  <c r="T4268" i="9"/>
  <c r="T4269" i="9"/>
  <c r="V4269" i="9" s="1"/>
  <c r="T4270" i="9"/>
  <c r="T4271" i="9"/>
  <c r="T4272" i="9"/>
  <c r="V4272" i="9" s="1"/>
  <c r="T4273" i="9"/>
  <c r="T4274" i="9"/>
  <c r="T4275" i="9"/>
  <c r="T4276" i="9"/>
  <c r="T4277" i="9"/>
  <c r="V4277" i="9" s="1"/>
  <c r="T4278" i="9"/>
  <c r="T4279" i="9"/>
  <c r="T4280" i="9"/>
  <c r="V4280" i="9" s="1"/>
  <c r="T4281" i="9"/>
  <c r="T4282" i="9"/>
  <c r="T4283" i="9"/>
  <c r="T4284" i="9"/>
  <c r="T4285" i="9"/>
  <c r="V4285" i="9" s="1"/>
  <c r="T4286" i="9"/>
  <c r="T4287" i="9"/>
  <c r="T4288" i="9"/>
  <c r="V4288" i="9" s="1"/>
  <c r="T4289" i="9"/>
  <c r="T4290" i="9"/>
  <c r="T4291" i="9"/>
  <c r="T4292" i="9"/>
  <c r="T4293" i="9"/>
  <c r="V4293" i="9" s="1"/>
  <c r="T4294" i="9"/>
  <c r="T4295" i="9"/>
  <c r="T4296" i="9"/>
  <c r="V4296" i="9" s="1"/>
  <c r="T4297" i="9"/>
  <c r="T4298" i="9"/>
  <c r="T4299" i="9"/>
  <c r="T4300" i="9"/>
  <c r="T4301" i="9"/>
  <c r="V4301" i="9" s="1"/>
  <c r="T4302" i="9"/>
  <c r="T4303" i="9"/>
  <c r="T4304" i="9"/>
  <c r="V4304" i="9" s="1"/>
  <c r="T4305" i="9"/>
  <c r="T4306" i="9"/>
  <c r="T4307" i="9"/>
  <c r="T4308" i="9"/>
  <c r="T4309" i="9"/>
  <c r="V4309" i="9" s="1"/>
  <c r="T4310" i="9"/>
  <c r="T4311" i="9"/>
  <c r="T4312" i="9"/>
  <c r="V4312" i="9" s="1"/>
  <c r="T4313" i="9"/>
  <c r="T4314" i="9"/>
  <c r="T4315" i="9"/>
  <c r="T4316" i="9"/>
  <c r="T4317" i="9"/>
  <c r="V4317" i="9" s="1"/>
  <c r="T4318" i="9"/>
  <c r="T4319" i="9"/>
  <c r="T4320" i="9"/>
  <c r="V4320" i="9" s="1"/>
  <c r="T4321" i="9"/>
  <c r="T4322" i="9"/>
  <c r="T4323" i="9"/>
  <c r="T4324" i="9"/>
  <c r="T4325" i="9"/>
  <c r="V4325" i="9" s="1"/>
  <c r="T4326" i="9"/>
  <c r="T4327" i="9"/>
  <c r="T4328" i="9"/>
  <c r="V4328" i="9" s="1"/>
  <c r="T4329" i="9"/>
  <c r="T4330" i="9"/>
  <c r="T4331" i="9"/>
  <c r="T4332" i="9"/>
  <c r="T4333" i="9"/>
  <c r="V4333" i="9" s="1"/>
  <c r="T4334" i="9"/>
  <c r="T4335" i="9"/>
  <c r="T4336" i="9"/>
  <c r="V4336" i="9" s="1"/>
  <c r="T4337" i="9"/>
  <c r="T4338" i="9"/>
  <c r="T4339" i="9"/>
  <c r="T4340" i="9"/>
  <c r="T4341" i="9"/>
  <c r="V4341" i="9" s="1"/>
  <c r="T4342" i="9"/>
  <c r="T4343" i="9"/>
  <c r="T4344" i="9"/>
  <c r="V4344" i="9" s="1"/>
  <c r="T4345" i="9"/>
  <c r="T4346" i="9"/>
  <c r="T4347" i="9"/>
  <c r="T4348" i="9"/>
  <c r="T4349" i="9"/>
  <c r="V4349" i="9" s="1"/>
  <c r="T4350" i="9"/>
  <c r="T4351" i="9"/>
  <c r="T4352" i="9"/>
  <c r="V4352" i="9" s="1"/>
  <c r="T4353" i="9"/>
  <c r="T4354" i="9"/>
  <c r="T4355" i="9"/>
  <c r="T4356" i="9"/>
  <c r="T4357" i="9"/>
  <c r="V4357" i="9" s="1"/>
  <c r="T4358" i="9"/>
  <c r="T4359" i="9"/>
  <c r="T4360" i="9"/>
  <c r="V4360" i="9" s="1"/>
  <c r="T4361" i="9"/>
  <c r="T4362" i="9"/>
  <c r="T4363" i="9"/>
  <c r="T4364" i="9"/>
  <c r="T4365" i="9"/>
  <c r="V4365" i="9" s="1"/>
  <c r="T4366" i="9"/>
  <c r="T4367" i="9"/>
  <c r="T4368" i="9"/>
  <c r="V4368" i="9" s="1"/>
  <c r="T4369" i="9"/>
  <c r="T4370" i="9"/>
  <c r="T4371" i="9"/>
  <c r="T4372" i="9"/>
  <c r="T4373" i="9"/>
  <c r="V4373" i="9" s="1"/>
  <c r="T4374" i="9"/>
  <c r="T4375" i="9"/>
  <c r="T4376" i="9"/>
  <c r="V4376" i="9" s="1"/>
  <c r="T4377" i="9"/>
  <c r="T4378" i="9"/>
  <c r="T4379" i="9"/>
  <c r="T4380" i="9"/>
  <c r="T4381" i="9"/>
  <c r="V4381" i="9" s="1"/>
  <c r="T4382" i="9"/>
  <c r="T4383" i="9"/>
  <c r="T4384" i="9"/>
  <c r="T4385" i="9"/>
  <c r="T4386" i="9"/>
  <c r="T4387" i="9"/>
  <c r="T4388" i="9"/>
  <c r="T4389" i="9"/>
  <c r="V4389" i="9" s="1"/>
  <c r="T4390" i="9"/>
  <c r="T4391" i="9"/>
  <c r="T4392" i="9"/>
  <c r="V4392" i="9" s="1"/>
  <c r="T4393" i="9"/>
  <c r="T4394" i="9"/>
  <c r="T4395" i="9"/>
  <c r="T4396" i="9"/>
  <c r="T4397" i="9"/>
  <c r="V4397" i="9" s="1"/>
  <c r="T4398" i="9"/>
  <c r="T4399" i="9"/>
  <c r="T4400" i="9"/>
  <c r="V4400" i="9" s="1"/>
  <c r="T4401" i="9"/>
  <c r="T4402" i="9"/>
  <c r="T4403" i="9"/>
  <c r="T4404" i="9"/>
  <c r="T4405" i="9"/>
  <c r="V4405" i="9" s="1"/>
  <c r="T4406" i="9"/>
  <c r="T4407" i="9"/>
  <c r="T4408" i="9"/>
  <c r="V4408" i="9" s="1"/>
  <c r="T4409" i="9"/>
  <c r="T4410" i="9"/>
  <c r="T4411" i="9"/>
  <c r="T4412" i="9"/>
  <c r="T4413" i="9"/>
  <c r="V4413" i="9" s="1"/>
  <c r="T4414" i="9"/>
  <c r="T4415" i="9"/>
  <c r="T4416" i="9"/>
  <c r="V4416" i="9" s="1"/>
  <c r="T4417" i="9"/>
  <c r="T4418" i="9"/>
  <c r="T4419" i="9"/>
  <c r="T4420" i="9"/>
  <c r="T4421" i="9"/>
  <c r="V4421" i="9" s="1"/>
  <c r="T4422" i="9"/>
  <c r="T4423" i="9"/>
  <c r="T4424" i="9"/>
  <c r="V4424" i="9" s="1"/>
  <c r="T4425" i="9"/>
  <c r="T4426" i="9"/>
  <c r="T4427" i="9"/>
  <c r="T4428" i="9"/>
  <c r="T4429" i="9"/>
  <c r="V4429" i="9" s="1"/>
  <c r="T4430" i="9"/>
  <c r="T4431" i="9"/>
  <c r="T4432" i="9"/>
  <c r="V4432" i="9" s="1"/>
  <c r="T4433" i="9"/>
  <c r="T4434" i="9"/>
  <c r="T4435" i="9"/>
  <c r="T4436" i="9"/>
  <c r="T4437" i="9"/>
  <c r="V4437" i="9" s="1"/>
  <c r="T4438" i="9"/>
  <c r="T4439" i="9"/>
  <c r="T4440" i="9"/>
  <c r="V4440" i="9" s="1"/>
  <c r="T4441" i="9"/>
  <c r="T4442" i="9"/>
  <c r="T4443" i="9"/>
  <c r="T4444" i="9"/>
  <c r="T4445" i="9"/>
  <c r="V4445" i="9" s="1"/>
  <c r="T4446" i="9"/>
  <c r="T4447" i="9"/>
  <c r="T4448" i="9"/>
  <c r="V4448" i="9" s="1"/>
  <c r="T4449" i="9"/>
  <c r="T4450" i="9"/>
  <c r="T4451" i="9"/>
  <c r="T4452" i="9"/>
  <c r="T4453" i="9"/>
  <c r="V4453" i="9" s="1"/>
  <c r="T4454" i="9"/>
  <c r="T4455" i="9"/>
  <c r="T4456" i="9"/>
  <c r="V4456" i="9" s="1"/>
  <c r="T4457" i="9"/>
  <c r="T4458" i="9"/>
  <c r="T4459" i="9"/>
  <c r="T4460" i="9"/>
  <c r="T4461" i="9"/>
  <c r="V4461" i="9" s="1"/>
  <c r="T4462" i="9"/>
  <c r="T4463" i="9"/>
  <c r="T4464" i="9"/>
  <c r="V4464" i="9" s="1"/>
  <c r="T4465" i="9"/>
  <c r="T4466" i="9"/>
  <c r="T4467" i="9"/>
  <c r="T4468" i="9"/>
  <c r="T4469" i="9"/>
  <c r="V4469" i="9" s="1"/>
  <c r="T4470" i="9"/>
  <c r="T4471" i="9"/>
  <c r="T4472" i="9"/>
  <c r="V4472" i="9" s="1"/>
  <c r="T4473" i="9"/>
  <c r="T4474" i="9"/>
  <c r="T4475" i="9"/>
  <c r="T4476" i="9"/>
  <c r="T4477" i="9"/>
  <c r="V4477" i="9" s="1"/>
  <c r="T4478" i="9"/>
  <c r="T4479" i="9"/>
  <c r="T4480" i="9"/>
  <c r="V4480" i="9" s="1"/>
  <c r="T4481" i="9"/>
  <c r="T4482" i="9"/>
  <c r="T4483" i="9"/>
  <c r="T4484" i="9"/>
  <c r="T4485" i="9"/>
  <c r="V4485" i="9" s="1"/>
  <c r="T4486" i="9"/>
  <c r="T4487" i="9"/>
  <c r="T4488" i="9"/>
  <c r="V4488" i="9" s="1"/>
  <c r="T4489" i="9"/>
  <c r="T4490" i="9"/>
  <c r="T4491" i="9"/>
  <c r="T4492" i="9"/>
  <c r="T4493" i="9"/>
  <c r="V4493" i="9" s="1"/>
  <c r="T4494" i="9"/>
  <c r="T4495" i="9"/>
  <c r="T4496" i="9"/>
  <c r="V4496" i="9" s="1"/>
  <c r="T4497" i="9"/>
  <c r="T4498" i="9"/>
  <c r="T4499" i="9"/>
  <c r="T4500" i="9"/>
  <c r="T4501" i="9"/>
  <c r="V4501" i="9" s="1"/>
  <c r="T4502" i="9"/>
  <c r="T4503" i="9"/>
  <c r="T4504" i="9"/>
  <c r="T4505" i="9"/>
  <c r="T4506" i="9"/>
  <c r="T4507" i="9"/>
  <c r="T4508" i="9"/>
  <c r="T4509" i="9"/>
  <c r="V4509" i="9" s="1"/>
  <c r="T4510" i="9"/>
  <c r="T4511" i="9"/>
  <c r="T4512" i="9"/>
  <c r="V4512" i="9" s="1"/>
  <c r="T4513" i="9"/>
  <c r="T4514" i="9"/>
  <c r="T4515" i="9"/>
  <c r="T4516" i="9"/>
  <c r="T4517" i="9"/>
  <c r="V4517" i="9" s="1"/>
  <c r="T4518" i="9"/>
  <c r="T4519" i="9"/>
  <c r="T4520" i="9"/>
  <c r="V4520" i="9" s="1"/>
  <c r="T4521" i="9"/>
  <c r="T4522" i="9"/>
  <c r="T4523" i="9"/>
  <c r="T4524" i="9"/>
  <c r="T4525" i="9"/>
  <c r="V4525" i="9" s="1"/>
  <c r="T4526" i="9"/>
  <c r="T4527" i="9"/>
  <c r="T4528" i="9"/>
  <c r="V4528" i="9" s="1"/>
  <c r="T4529" i="9"/>
  <c r="T4530" i="9"/>
  <c r="T4531" i="9"/>
  <c r="T4532" i="9"/>
  <c r="T4533" i="9"/>
  <c r="V4533" i="9" s="1"/>
  <c r="T4534" i="9"/>
  <c r="T4535" i="9"/>
  <c r="T4536" i="9"/>
  <c r="V4536" i="9" s="1"/>
  <c r="T4537" i="9"/>
  <c r="T4538" i="9"/>
  <c r="T4539" i="9"/>
  <c r="T4540" i="9"/>
  <c r="T4541" i="9"/>
  <c r="V4541" i="9" s="1"/>
  <c r="T4542" i="9"/>
  <c r="T4543" i="9"/>
  <c r="T4544" i="9"/>
  <c r="T4545" i="9"/>
  <c r="T4546" i="9"/>
  <c r="T4547" i="9"/>
  <c r="T4548" i="9"/>
  <c r="T4549" i="9"/>
  <c r="V4549" i="9" s="1"/>
  <c r="T4550" i="9"/>
  <c r="T4551" i="9"/>
  <c r="T4552" i="9"/>
  <c r="V4552" i="9" s="1"/>
  <c r="T4553" i="9"/>
  <c r="T4554" i="9"/>
  <c r="T4555" i="9"/>
  <c r="T4556" i="9"/>
  <c r="T4557" i="9"/>
  <c r="V4557" i="9" s="1"/>
  <c r="T4558" i="9"/>
  <c r="T4559" i="9"/>
  <c r="T4560" i="9"/>
  <c r="V4560" i="9" s="1"/>
  <c r="T4561" i="9"/>
  <c r="T4562" i="9"/>
  <c r="T4563" i="9"/>
  <c r="T4564" i="9"/>
  <c r="T4565" i="9"/>
  <c r="V4565" i="9" s="1"/>
  <c r="T4566" i="9"/>
  <c r="T4567" i="9"/>
  <c r="T4568" i="9"/>
  <c r="V4568" i="9" s="1"/>
  <c r="T4569" i="9"/>
  <c r="T4570" i="9"/>
  <c r="T4571" i="9"/>
  <c r="T4572" i="9"/>
  <c r="T4573" i="9"/>
  <c r="V4573" i="9" s="1"/>
  <c r="T4574" i="9"/>
  <c r="T4575" i="9"/>
  <c r="T4576" i="9"/>
  <c r="V4576" i="9" s="1"/>
  <c r="T4577" i="9"/>
  <c r="T4578" i="9"/>
  <c r="T4579" i="9"/>
  <c r="T4580" i="9"/>
  <c r="T4581" i="9"/>
  <c r="V4581" i="9" s="1"/>
  <c r="T4582" i="9"/>
  <c r="T4583" i="9"/>
  <c r="T4584" i="9"/>
  <c r="V4584" i="9" s="1"/>
  <c r="T4585" i="9"/>
  <c r="T4586" i="9"/>
  <c r="T4587" i="9"/>
  <c r="T4588" i="9"/>
  <c r="T4589" i="9"/>
  <c r="V4589" i="9" s="1"/>
  <c r="T4590" i="9"/>
  <c r="T4591" i="9"/>
  <c r="T4592" i="9"/>
  <c r="V4592" i="9" s="1"/>
  <c r="T4593" i="9"/>
  <c r="T4594" i="9"/>
  <c r="T4595" i="9"/>
  <c r="T4596" i="9"/>
  <c r="T4597" i="9"/>
  <c r="V4597" i="9" s="1"/>
  <c r="T4598" i="9"/>
  <c r="T4599" i="9"/>
  <c r="T4600" i="9"/>
  <c r="V4600" i="9" s="1"/>
  <c r="T4601" i="9"/>
  <c r="T4602" i="9"/>
  <c r="T4603" i="9"/>
  <c r="T4604" i="9"/>
  <c r="T4605" i="9"/>
  <c r="V4605" i="9" s="1"/>
  <c r="T4606" i="9"/>
  <c r="T4607" i="9"/>
  <c r="T4608" i="9"/>
  <c r="V4608" i="9" s="1"/>
  <c r="T4609" i="9"/>
  <c r="T4610" i="9"/>
  <c r="T4611" i="9"/>
  <c r="T4612" i="9"/>
  <c r="T4613" i="9"/>
  <c r="V4613" i="9" s="1"/>
  <c r="T4614" i="9"/>
  <c r="T4615" i="9"/>
  <c r="T4616" i="9"/>
  <c r="V4616" i="9" s="1"/>
  <c r="T4617" i="9"/>
  <c r="T4618" i="9"/>
  <c r="T4619" i="9"/>
  <c r="T4620" i="9"/>
  <c r="T4621" i="9"/>
  <c r="V4621" i="9" s="1"/>
  <c r="T4622" i="9"/>
  <c r="T4623" i="9"/>
  <c r="T4624" i="9"/>
  <c r="V4624" i="9" s="1"/>
  <c r="T4625" i="9"/>
  <c r="T4626" i="9"/>
  <c r="T4627" i="9"/>
  <c r="T4628" i="9"/>
  <c r="T4629" i="9"/>
  <c r="V4629" i="9" s="1"/>
  <c r="T4630" i="9"/>
  <c r="T4631" i="9"/>
  <c r="T4632" i="9"/>
  <c r="V4632" i="9" s="1"/>
  <c r="T4633" i="9"/>
  <c r="T4634" i="9"/>
  <c r="T4635" i="9"/>
  <c r="T4636" i="9"/>
  <c r="T4637" i="9"/>
  <c r="V4637" i="9" s="1"/>
  <c r="T4638" i="9"/>
  <c r="T4639" i="9"/>
  <c r="T4640" i="9"/>
  <c r="V4640" i="9" s="1"/>
  <c r="T4641" i="9"/>
  <c r="T4642" i="9"/>
  <c r="T4643" i="9"/>
  <c r="T4644" i="9"/>
  <c r="T4645" i="9"/>
  <c r="V4645" i="9" s="1"/>
  <c r="T4646" i="9"/>
  <c r="T4647" i="9"/>
  <c r="T4648" i="9"/>
  <c r="V4648" i="9" s="1"/>
  <c r="T4649" i="9"/>
  <c r="T4650" i="9"/>
  <c r="T4651" i="9"/>
  <c r="T4652" i="9"/>
  <c r="T4653" i="9"/>
  <c r="V4653" i="9" s="1"/>
  <c r="T4654" i="9"/>
  <c r="T4655" i="9"/>
  <c r="T4656" i="9"/>
  <c r="V4656" i="9" s="1"/>
  <c r="T4657" i="9"/>
  <c r="T4658" i="9"/>
  <c r="T4659" i="9"/>
  <c r="T4660" i="9"/>
  <c r="T4661" i="9"/>
  <c r="V4661" i="9" s="1"/>
  <c r="T4662" i="9"/>
  <c r="T4663" i="9"/>
  <c r="T4664" i="9"/>
  <c r="V4664" i="9" s="1"/>
  <c r="T4665" i="9"/>
  <c r="T4666" i="9"/>
  <c r="T4667" i="9"/>
  <c r="T4668" i="9"/>
  <c r="T4669" i="9"/>
  <c r="V4669" i="9" s="1"/>
  <c r="T4670" i="9"/>
  <c r="T4671" i="9"/>
  <c r="T4672" i="9"/>
  <c r="V4672" i="9" s="1"/>
  <c r="T4673" i="9"/>
  <c r="T4674" i="9"/>
  <c r="T4675" i="9"/>
  <c r="T4676" i="9"/>
  <c r="T4677" i="9"/>
  <c r="V4677" i="9" s="1"/>
  <c r="T4678" i="9"/>
  <c r="T4679" i="9"/>
  <c r="T4680" i="9"/>
  <c r="V4680" i="9" s="1"/>
  <c r="T4681" i="9"/>
  <c r="T4682" i="9"/>
  <c r="T4683" i="9"/>
  <c r="T4684" i="9"/>
  <c r="T4685" i="9"/>
  <c r="V4685" i="9" s="1"/>
  <c r="T4686" i="9"/>
  <c r="T4687" i="9"/>
  <c r="T4688" i="9"/>
  <c r="V4688" i="9" s="1"/>
  <c r="T4689" i="9"/>
  <c r="T4690" i="9"/>
  <c r="T4691" i="9"/>
  <c r="T4692" i="9"/>
  <c r="T4693" i="9"/>
  <c r="V4693" i="9" s="1"/>
  <c r="T4694" i="9"/>
  <c r="T4695" i="9"/>
  <c r="T4696" i="9"/>
  <c r="T4697" i="9"/>
  <c r="T4698" i="9"/>
  <c r="T4699" i="9"/>
  <c r="T4700" i="9"/>
  <c r="T4701" i="9"/>
  <c r="V4701" i="9" s="1"/>
  <c r="T4702" i="9"/>
  <c r="T4703" i="9"/>
  <c r="T4704" i="9"/>
  <c r="T4705" i="9"/>
  <c r="T4706" i="9"/>
  <c r="T4707" i="9"/>
  <c r="T4708" i="9"/>
  <c r="T4709" i="9"/>
  <c r="V4709" i="9" s="1"/>
  <c r="T4710" i="9"/>
  <c r="T4711" i="9"/>
  <c r="T4712" i="9"/>
  <c r="V4712" i="9" s="1"/>
  <c r="T4713" i="9"/>
  <c r="T4714" i="9"/>
  <c r="T4715" i="9"/>
  <c r="T4716" i="9"/>
  <c r="T4717" i="9"/>
  <c r="V4717" i="9" s="1"/>
  <c r="T4718" i="9"/>
  <c r="T4719" i="9"/>
  <c r="T4720" i="9"/>
  <c r="V4720" i="9" s="1"/>
  <c r="T4721" i="9"/>
  <c r="T4722" i="9"/>
  <c r="T4723" i="9"/>
  <c r="T4724" i="9"/>
  <c r="T4725" i="9"/>
  <c r="V4725" i="9" s="1"/>
  <c r="T4726" i="9"/>
  <c r="T4727" i="9"/>
  <c r="T4728" i="9"/>
  <c r="V4728" i="9" s="1"/>
  <c r="T4729" i="9"/>
  <c r="T4730" i="9"/>
  <c r="T4731" i="9"/>
  <c r="T4732" i="9"/>
  <c r="T4733" i="9"/>
  <c r="V4733" i="9" s="1"/>
  <c r="T4734" i="9"/>
  <c r="T4735" i="9"/>
  <c r="T4736" i="9"/>
  <c r="T4737" i="9"/>
  <c r="T4738" i="9"/>
  <c r="T4739" i="9"/>
  <c r="T4740" i="9"/>
  <c r="T4741" i="9"/>
  <c r="V4741" i="9" s="1"/>
  <c r="T4742" i="9"/>
  <c r="T4743" i="9"/>
  <c r="T4744" i="9"/>
  <c r="V4744" i="9" s="1"/>
  <c r="T4745" i="9"/>
  <c r="T4746" i="9"/>
  <c r="T4747" i="9"/>
  <c r="T4748" i="9"/>
  <c r="T4749" i="9"/>
  <c r="V4749" i="9" s="1"/>
  <c r="T4750" i="9"/>
  <c r="T4751" i="9"/>
  <c r="T4752" i="9"/>
  <c r="V4752" i="9" s="1"/>
  <c r="T4753" i="9"/>
  <c r="T4754" i="9"/>
  <c r="T4755" i="9"/>
  <c r="T4756" i="9"/>
  <c r="T4757" i="9"/>
  <c r="V4757" i="9" s="1"/>
  <c r="T4758" i="9"/>
  <c r="T4759" i="9"/>
  <c r="T4760" i="9"/>
  <c r="V4760" i="9" s="1"/>
  <c r="T4761" i="9"/>
  <c r="T4762" i="9"/>
  <c r="T4763" i="9"/>
  <c r="T4764" i="9"/>
  <c r="T4765" i="9"/>
  <c r="V4765" i="9" s="1"/>
  <c r="T4766" i="9"/>
  <c r="T4767" i="9"/>
  <c r="T4768" i="9"/>
  <c r="V4768" i="9" s="1"/>
  <c r="T4769" i="9"/>
  <c r="T4770" i="9"/>
  <c r="T4771" i="9"/>
  <c r="T4772" i="9"/>
  <c r="T4773" i="9"/>
  <c r="V4773" i="9" s="1"/>
  <c r="T4774" i="9"/>
  <c r="T4775" i="9"/>
  <c r="T4776" i="9"/>
  <c r="V4776" i="9" s="1"/>
  <c r="T4777" i="9"/>
  <c r="T4778" i="9"/>
  <c r="T4779" i="9"/>
  <c r="T4780" i="9"/>
  <c r="T4781" i="9"/>
  <c r="V4781" i="9" s="1"/>
  <c r="T4782" i="9"/>
  <c r="T4783" i="9"/>
  <c r="T4784" i="9"/>
  <c r="V4784" i="9" s="1"/>
  <c r="T4785" i="9"/>
  <c r="T4786" i="9"/>
  <c r="T4787" i="9"/>
  <c r="T4788" i="9"/>
  <c r="T4789" i="9"/>
  <c r="V4789" i="9" s="1"/>
  <c r="T4790" i="9"/>
  <c r="T4791" i="9"/>
  <c r="T4792" i="9"/>
  <c r="V4792" i="9" s="1"/>
  <c r="T4793" i="9"/>
  <c r="T4794" i="9"/>
  <c r="T4795" i="9"/>
  <c r="T4796" i="9"/>
  <c r="T4797" i="9"/>
  <c r="V4797" i="9" s="1"/>
  <c r="T4798" i="9"/>
  <c r="T4799" i="9"/>
  <c r="T4800" i="9"/>
  <c r="V4800" i="9" s="1"/>
  <c r="T4801" i="9"/>
  <c r="T4802" i="9"/>
  <c r="T4803" i="9"/>
  <c r="T4804" i="9"/>
  <c r="T4805" i="9"/>
  <c r="V4805" i="9" s="1"/>
  <c r="T4806" i="9"/>
  <c r="T4807" i="9"/>
  <c r="T4808" i="9"/>
  <c r="V4808" i="9" s="1"/>
  <c r="T4809" i="9"/>
  <c r="T4810" i="9"/>
  <c r="T4811" i="9"/>
  <c r="T4812" i="9"/>
  <c r="T4813" i="9"/>
  <c r="V4813" i="9" s="1"/>
  <c r="T4814" i="9"/>
  <c r="T4815" i="9"/>
  <c r="T4816" i="9"/>
  <c r="V4816" i="9" s="1"/>
  <c r="T4817" i="9"/>
  <c r="T4818" i="9"/>
  <c r="T4819" i="9"/>
  <c r="T4820" i="9"/>
  <c r="T4821" i="9"/>
  <c r="V4821" i="9" s="1"/>
  <c r="T4822" i="9"/>
  <c r="T4823" i="9"/>
  <c r="T4824" i="9"/>
  <c r="V4824" i="9" s="1"/>
  <c r="T4825" i="9"/>
  <c r="T4826" i="9"/>
  <c r="T4827" i="9"/>
  <c r="T4828" i="9"/>
  <c r="T4829" i="9"/>
  <c r="V4829" i="9" s="1"/>
  <c r="T4830" i="9"/>
  <c r="T4831" i="9"/>
  <c r="T4832" i="9"/>
  <c r="V4832" i="9" s="1"/>
  <c r="T4833" i="9"/>
  <c r="T4834" i="9"/>
  <c r="T4835" i="9"/>
  <c r="T4836" i="9"/>
  <c r="T4837" i="9"/>
  <c r="V4837" i="9" s="1"/>
  <c r="T4838" i="9"/>
  <c r="T4839" i="9"/>
  <c r="T4840" i="9"/>
  <c r="V4840" i="9" s="1"/>
  <c r="T4841" i="9"/>
  <c r="T4842" i="9"/>
  <c r="T4843" i="9"/>
  <c r="T4844" i="9"/>
  <c r="T4845" i="9"/>
  <c r="V4845" i="9" s="1"/>
  <c r="T4846" i="9"/>
  <c r="T4847" i="9"/>
  <c r="T4848" i="9"/>
  <c r="V4848" i="9" s="1"/>
  <c r="T4849" i="9"/>
  <c r="T4850" i="9"/>
  <c r="T4851" i="9"/>
  <c r="T4852" i="9"/>
  <c r="T4853" i="9"/>
  <c r="V4853" i="9" s="1"/>
  <c r="T4854" i="9"/>
  <c r="T4855" i="9"/>
  <c r="T4856" i="9"/>
  <c r="V4856" i="9" s="1"/>
  <c r="T4857" i="9"/>
  <c r="T4858" i="9"/>
  <c r="T4859" i="9"/>
  <c r="T4860" i="9"/>
  <c r="T4861" i="9"/>
  <c r="V4861" i="9" s="1"/>
  <c r="T4862" i="9"/>
  <c r="T4863" i="9"/>
  <c r="T4864" i="9"/>
  <c r="V4864" i="9" s="1"/>
  <c r="T4865" i="9"/>
  <c r="T4866" i="9"/>
  <c r="T4867" i="9"/>
  <c r="T4868" i="9"/>
  <c r="T4869" i="9"/>
  <c r="V4869" i="9" s="1"/>
  <c r="T4870" i="9"/>
  <c r="T4871" i="9"/>
  <c r="T4872" i="9"/>
  <c r="V4872" i="9" s="1"/>
  <c r="T4873" i="9"/>
  <c r="T4874" i="9"/>
  <c r="T4875" i="9"/>
  <c r="T4876" i="9"/>
  <c r="T4877" i="9"/>
  <c r="V4877" i="9" s="1"/>
  <c r="T4878" i="9"/>
  <c r="T4879" i="9"/>
  <c r="T4880" i="9"/>
  <c r="V4880" i="9" s="1"/>
  <c r="T4881" i="9"/>
  <c r="T4882" i="9"/>
  <c r="T4883" i="9"/>
  <c r="T4884" i="9"/>
  <c r="T4885" i="9"/>
  <c r="V4885" i="9" s="1"/>
  <c r="T4886" i="9"/>
  <c r="T4887" i="9"/>
  <c r="T4888" i="9"/>
  <c r="V4888" i="9" s="1"/>
  <c r="T4889" i="9"/>
  <c r="T4890" i="9"/>
  <c r="T4891" i="9"/>
  <c r="T4892" i="9"/>
  <c r="T4893" i="9"/>
  <c r="V4893" i="9" s="1"/>
  <c r="T4894" i="9"/>
  <c r="T4895" i="9"/>
  <c r="T4896" i="9"/>
  <c r="T4897" i="9"/>
  <c r="T4898" i="9"/>
  <c r="T4899" i="9"/>
  <c r="T4900" i="9"/>
  <c r="T4901" i="9"/>
  <c r="V4901" i="9" s="1"/>
  <c r="T4902" i="9"/>
  <c r="T4903" i="9"/>
  <c r="T4904" i="9"/>
  <c r="V4904" i="9" s="1"/>
  <c r="T4905" i="9"/>
  <c r="T4906" i="9"/>
  <c r="T4907" i="9"/>
  <c r="T4908" i="9"/>
  <c r="T4909" i="9"/>
  <c r="V4909" i="9" s="1"/>
  <c r="T4910" i="9"/>
  <c r="T4911" i="9"/>
  <c r="T4912" i="9"/>
  <c r="V4912" i="9" s="1"/>
  <c r="T4913" i="9"/>
  <c r="T4914" i="9"/>
  <c r="T4915" i="9"/>
  <c r="T4916" i="9"/>
  <c r="T4917" i="9"/>
  <c r="V4917" i="9" s="1"/>
  <c r="T4918" i="9"/>
  <c r="T4919" i="9"/>
  <c r="T4920" i="9"/>
  <c r="V4920" i="9" s="1"/>
  <c r="T4921" i="9"/>
  <c r="T4922" i="9"/>
  <c r="T4923" i="9"/>
  <c r="T4924" i="9"/>
  <c r="T4925" i="9"/>
  <c r="V4925" i="9" s="1"/>
  <c r="T4926" i="9"/>
  <c r="T4927" i="9"/>
  <c r="T4928" i="9"/>
  <c r="V4928" i="9" s="1"/>
  <c r="T4929" i="9"/>
  <c r="T4930" i="9"/>
  <c r="T4931" i="9"/>
  <c r="T4932" i="9"/>
  <c r="T4933" i="9"/>
  <c r="V4933" i="9" s="1"/>
  <c r="T4934" i="9"/>
  <c r="T4935" i="9"/>
  <c r="T4936" i="9"/>
  <c r="V4936" i="9" s="1"/>
  <c r="T4937" i="9"/>
  <c r="T4938" i="9"/>
  <c r="T4939" i="9"/>
  <c r="T4940" i="9"/>
  <c r="T4941" i="9"/>
  <c r="V4941" i="9" s="1"/>
  <c r="T4942" i="9"/>
  <c r="T4943" i="9"/>
  <c r="T4944" i="9"/>
  <c r="V4944" i="9" s="1"/>
  <c r="T4945" i="9"/>
  <c r="T4946" i="9"/>
  <c r="T4947" i="9"/>
  <c r="T4948" i="9"/>
  <c r="T4949" i="9"/>
  <c r="V4949" i="9" s="1"/>
  <c r="T4950" i="9"/>
  <c r="T4951" i="9"/>
  <c r="T4952" i="9"/>
  <c r="V4952" i="9" s="1"/>
  <c r="T4953" i="9"/>
  <c r="T4954" i="9"/>
  <c r="T4955" i="9"/>
  <c r="T4956" i="9"/>
  <c r="T4957" i="9"/>
  <c r="V4957" i="9" s="1"/>
  <c r="T4958" i="9"/>
  <c r="T4959" i="9"/>
  <c r="T4960" i="9"/>
  <c r="V4960" i="9" s="1"/>
  <c r="T4961" i="9"/>
  <c r="T4962" i="9"/>
  <c r="T4963" i="9"/>
  <c r="T4964" i="9"/>
  <c r="T4965" i="9"/>
  <c r="V4965" i="9" s="1"/>
  <c r="T4966" i="9"/>
  <c r="T4967" i="9"/>
  <c r="T4968" i="9"/>
  <c r="V4968" i="9" s="1"/>
  <c r="T4969" i="9"/>
  <c r="T4970" i="9"/>
  <c r="T4971" i="9"/>
  <c r="T4972" i="9"/>
  <c r="T4973" i="9"/>
  <c r="V4973" i="9" s="1"/>
  <c r="T4974" i="9"/>
  <c r="T4975" i="9"/>
  <c r="T4976" i="9"/>
  <c r="V4976" i="9" s="1"/>
  <c r="T4977" i="9"/>
  <c r="T4978" i="9"/>
  <c r="T4979" i="9"/>
  <c r="T4980" i="9"/>
  <c r="T4981" i="9"/>
  <c r="V4981" i="9" s="1"/>
  <c r="T4982" i="9"/>
  <c r="T4983" i="9"/>
  <c r="T4984" i="9"/>
  <c r="V4984" i="9" s="1"/>
  <c r="T4985" i="9"/>
  <c r="T4986" i="9"/>
  <c r="T4987" i="9"/>
  <c r="T4988" i="9"/>
  <c r="T4989" i="9"/>
  <c r="V4989" i="9" s="1"/>
  <c r="T4990" i="9"/>
  <c r="T4991" i="9"/>
  <c r="T4992" i="9"/>
  <c r="V4992" i="9" s="1"/>
  <c r="T4993" i="9"/>
  <c r="T4994" i="9"/>
  <c r="T4995" i="9"/>
  <c r="T4996" i="9"/>
  <c r="T4997" i="9"/>
  <c r="V4997" i="9" s="1"/>
  <c r="T4998" i="9"/>
  <c r="T4999" i="9"/>
  <c r="T5000" i="9"/>
  <c r="V5000" i="9" s="1"/>
  <c r="T5001" i="9"/>
  <c r="T5002" i="9"/>
  <c r="T5003" i="9"/>
  <c r="T5004" i="9"/>
  <c r="T5005" i="9"/>
  <c r="V5005" i="9" s="1"/>
  <c r="T5006" i="9"/>
  <c r="T5007" i="9"/>
  <c r="T5008" i="9"/>
  <c r="V5008" i="9" s="1"/>
  <c r="T5009" i="9"/>
  <c r="T5010" i="9"/>
  <c r="T5011" i="9"/>
  <c r="T5012" i="9"/>
  <c r="T5013" i="9"/>
  <c r="V5013" i="9" s="1"/>
  <c r="T5014" i="9"/>
  <c r="T5015" i="9"/>
  <c r="T5016" i="9"/>
  <c r="T5017" i="9"/>
  <c r="T5018" i="9"/>
  <c r="T5019" i="9"/>
  <c r="T5020" i="9"/>
  <c r="T5021" i="9"/>
  <c r="V5021" i="9" s="1"/>
  <c r="T5022" i="9"/>
  <c r="T5023" i="9"/>
  <c r="T5024" i="9"/>
  <c r="V5024" i="9" s="1"/>
  <c r="T5025" i="9"/>
  <c r="T5026" i="9"/>
  <c r="T5027" i="9"/>
  <c r="T5028" i="9"/>
  <c r="T5029" i="9"/>
  <c r="V5029" i="9" s="1"/>
  <c r="T5030" i="9"/>
  <c r="T5031" i="9"/>
  <c r="T5032" i="9"/>
  <c r="V5032" i="9" s="1"/>
  <c r="T5033" i="9"/>
  <c r="T5034" i="9"/>
  <c r="T5035" i="9"/>
  <c r="T5036" i="9"/>
  <c r="T5037" i="9"/>
  <c r="V5037" i="9" s="1"/>
  <c r="T5038" i="9"/>
  <c r="T5039" i="9"/>
  <c r="T5040" i="9"/>
  <c r="V5040" i="9" s="1"/>
  <c r="T5041" i="9"/>
  <c r="T5042" i="9"/>
  <c r="T5043" i="9"/>
  <c r="T5044" i="9"/>
  <c r="T5045" i="9"/>
  <c r="V5045" i="9" s="1"/>
  <c r="T5046" i="9"/>
  <c r="T5047" i="9"/>
  <c r="T5048" i="9"/>
  <c r="V5048" i="9" s="1"/>
  <c r="T5049" i="9"/>
  <c r="T5050" i="9"/>
  <c r="T5051" i="9"/>
  <c r="T5052" i="9"/>
  <c r="T5053" i="9"/>
  <c r="V5053" i="9" s="1"/>
  <c r="T5054" i="9"/>
  <c r="T5055" i="9"/>
  <c r="T5056" i="9"/>
  <c r="T5057" i="9"/>
  <c r="T5058" i="9"/>
  <c r="T5059" i="9"/>
  <c r="T5060" i="9"/>
  <c r="T5061" i="9"/>
  <c r="V5061" i="9" s="1"/>
  <c r="T5062" i="9"/>
  <c r="T5063" i="9"/>
  <c r="T5064" i="9"/>
  <c r="V5064" i="9" s="1"/>
  <c r="T5065" i="9"/>
  <c r="T5066" i="9"/>
  <c r="T5067" i="9"/>
  <c r="T5068" i="9"/>
  <c r="T5069" i="9"/>
  <c r="V5069" i="9" s="1"/>
  <c r="T5070" i="9"/>
  <c r="T5071" i="9"/>
  <c r="T5072" i="9"/>
  <c r="V5072" i="9" s="1"/>
  <c r="T5073" i="9"/>
  <c r="T5074" i="9"/>
  <c r="T5075" i="9"/>
  <c r="T5076" i="9"/>
  <c r="T5077" i="9"/>
  <c r="V5077" i="9" s="1"/>
  <c r="T5078" i="9"/>
  <c r="T5079" i="9"/>
  <c r="T5080" i="9"/>
  <c r="V5080" i="9" s="1"/>
  <c r="T5081" i="9"/>
  <c r="T5082" i="9"/>
  <c r="T5083" i="9"/>
  <c r="T5084" i="9"/>
  <c r="T5085" i="9"/>
  <c r="V5085" i="9" s="1"/>
  <c r="T5086" i="9"/>
  <c r="T5087" i="9"/>
  <c r="T5088" i="9"/>
  <c r="V5088" i="9" s="1"/>
  <c r="T5089" i="9"/>
  <c r="T5090" i="9"/>
  <c r="T5091" i="9"/>
  <c r="T5092" i="9"/>
  <c r="T5093" i="9"/>
  <c r="V5093" i="9" s="1"/>
  <c r="T5094" i="9"/>
  <c r="T5095" i="9"/>
  <c r="T5096" i="9"/>
  <c r="V5096" i="9" s="1"/>
  <c r="T5097" i="9"/>
  <c r="T5098" i="9"/>
  <c r="T5099" i="9"/>
  <c r="T5100" i="9"/>
  <c r="T5101" i="9"/>
  <c r="V5101" i="9" s="1"/>
  <c r="T5102" i="9"/>
  <c r="T5103" i="9"/>
  <c r="T5104" i="9"/>
  <c r="V5104" i="9" s="1"/>
  <c r="T5105" i="9"/>
  <c r="T5106" i="9"/>
  <c r="T5107" i="9"/>
  <c r="T5108" i="9"/>
  <c r="T5109" i="9"/>
  <c r="V5109" i="9" s="1"/>
  <c r="T5110" i="9"/>
  <c r="T5111" i="9"/>
  <c r="T5112" i="9"/>
  <c r="V5112" i="9" s="1"/>
  <c r="T5113" i="9"/>
  <c r="T5114" i="9"/>
  <c r="T5115" i="9"/>
  <c r="T5116" i="9"/>
  <c r="T5117" i="9"/>
  <c r="V5117" i="9" s="1"/>
  <c r="T5118" i="9"/>
  <c r="T5119" i="9"/>
  <c r="T5120" i="9"/>
  <c r="V5120" i="9" s="1"/>
  <c r="T5121" i="9"/>
  <c r="T5122" i="9"/>
  <c r="T5123" i="9"/>
  <c r="T5124" i="9"/>
  <c r="T5125" i="9"/>
  <c r="V5125" i="9" s="1"/>
  <c r="T5126" i="9"/>
  <c r="T5127" i="9"/>
  <c r="T5128" i="9"/>
  <c r="V5128" i="9" s="1"/>
  <c r="T5129" i="9"/>
  <c r="T5130" i="9"/>
  <c r="T5131" i="9"/>
  <c r="T5132" i="9"/>
  <c r="T5133" i="9"/>
  <c r="V5133" i="9" s="1"/>
  <c r="T5134" i="9"/>
  <c r="T5135" i="9"/>
  <c r="T5136" i="9"/>
  <c r="V5136" i="9" s="1"/>
  <c r="T5137" i="9"/>
  <c r="T5138" i="9"/>
  <c r="T5139" i="9"/>
  <c r="T5140" i="9"/>
  <c r="T5141" i="9"/>
  <c r="V5141" i="9" s="1"/>
  <c r="T5142" i="9"/>
  <c r="T5143" i="9"/>
  <c r="T5144" i="9"/>
  <c r="V5144" i="9" s="1"/>
  <c r="T5145" i="9"/>
  <c r="T5146" i="9"/>
  <c r="T5147" i="9"/>
  <c r="T5148" i="9"/>
  <c r="T5149" i="9"/>
  <c r="V5149" i="9" s="1"/>
  <c r="T5150" i="9"/>
  <c r="T5151" i="9"/>
  <c r="T5152" i="9"/>
  <c r="V5152" i="9" s="1"/>
  <c r="T5153" i="9"/>
  <c r="T5154" i="9"/>
  <c r="T5155" i="9"/>
  <c r="T5156" i="9"/>
  <c r="T5157" i="9"/>
  <c r="V5157" i="9" s="1"/>
  <c r="T5158" i="9"/>
  <c r="T5159" i="9"/>
  <c r="T5160" i="9"/>
  <c r="V5160" i="9" s="1"/>
  <c r="T5161" i="9"/>
  <c r="T5162" i="9"/>
  <c r="T5163" i="9"/>
  <c r="T5164" i="9"/>
  <c r="T5165" i="9"/>
  <c r="V5165" i="9" s="1"/>
  <c r="T5166" i="9"/>
  <c r="T5167" i="9"/>
  <c r="T5168" i="9"/>
  <c r="V5168" i="9" s="1"/>
  <c r="T5169" i="9"/>
  <c r="T5170" i="9"/>
  <c r="T5171" i="9"/>
  <c r="T5172" i="9"/>
  <c r="T5173" i="9"/>
  <c r="V5173" i="9" s="1"/>
  <c r="T5174" i="9"/>
  <c r="T5175" i="9"/>
  <c r="T5176" i="9"/>
  <c r="V5176" i="9" s="1"/>
  <c r="T5177" i="9"/>
  <c r="T5178" i="9"/>
  <c r="T5179" i="9"/>
  <c r="T5180" i="9"/>
  <c r="T5181" i="9"/>
  <c r="V5181" i="9" s="1"/>
  <c r="T5182" i="9"/>
  <c r="T5183" i="9"/>
  <c r="T5184" i="9"/>
  <c r="V5184" i="9" s="1"/>
  <c r="T5185" i="9"/>
  <c r="T5186" i="9"/>
  <c r="T5187" i="9"/>
  <c r="T5188" i="9"/>
  <c r="T5189" i="9"/>
  <c r="V5189" i="9" s="1"/>
  <c r="T5190" i="9"/>
  <c r="T5191" i="9"/>
  <c r="T5192" i="9"/>
  <c r="V5192" i="9" s="1"/>
  <c r="T5193" i="9"/>
  <c r="T5194" i="9"/>
  <c r="T5195" i="9"/>
  <c r="T5196" i="9"/>
  <c r="T5197" i="9"/>
  <c r="V5197" i="9" s="1"/>
  <c r="T5198" i="9"/>
  <c r="T5199" i="9"/>
  <c r="T5200" i="9"/>
  <c r="V5200" i="9" s="1"/>
  <c r="T5201" i="9"/>
  <c r="T5202" i="9"/>
  <c r="T5203" i="9"/>
  <c r="T5204" i="9"/>
  <c r="T5205" i="9"/>
  <c r="V5205" i="9" s="1"/>
  <c r="T5206" i="9"/>
  <c r="T5207" i="9"/>
  <c r="T5208" i="9"/>
  <c r="T5209" i="9"/>
  <c r="T5210" i="9"/>
  <c r="T5211" i="9"/>
  <c r="T5212" i="9"/>
  <c r="T5213" i="9"/>
  <c r="V5213" i="9" s="1"/>
  <c r="T5214" i="9"/>
  <c r="T5215" i="9"/>
  <c r="T5216" i="9"/>
  <c r="T5217" i="9"/>
  <c r="T5218" i="9"/>
  <c r="T5219" i="9"/>
  <c r="T5220" i="9"/>
  <c r="T5221" i="9"/>
  <c r="V5221" i="9" s="1"/>
  <c r="T5222" i="9"/>
  <c r="T5223" i="9"/>
  <c r="T5224" i="9"/>
  <c r="V5224" i="9" s="1"/>
  <c r="T5225" i="9"/>
  <c r="T5226" i="9"/>
  <c r="T5227" i="9"/>
  <c r="T5228" i="9"/>
  <c r="T5229" i="9"/>
  <c r="V5229" i="9" s="1"/>
  <c r="T5230" i="9"/>
  <c r="T5231" i="9"/>
  <c r="T5232" i="9"/>
  <c r="V5232" i="9" s="1"/>
  <c r="T5233" i="9"/>
  <c r="T5234" i="9"/>
  <c r="T5235" i="9"/>
  <c r="T5236" i="9"/>
  <c r="T5237" i="9"/>
  <c r="V5237" i="9" s="1"/>
  <c r="T5238" i="9"/>
  <c r="T5239" i="9"/>
  <c r="T5240" i="9"/>
  <c r="V5240" i="9" s="1"/>
  <c r="T5241" i="9"/>
  <c r="T5242" i="9"/>
  <c r="T5243" i="9"/>
  <c r="T5244" i="9"/>
  <c r="T5245" i="9"/>
  <c r="V5245" i="9" s="1"/>
  <c r="T5246" i="9"/>
  <c r="T5247" i="9"/>
  <c r="T5248" i="9"/>
  <c r="T5249" i="9"/>
  <c r="T5250" i="9"/>
  <c r="T5251" i="9"/>
  <c r="T5252" i="9"/>
  <c r="T5253" i="9"/>
  <c r="V5253" i="9" s="1"/>
  <c r="T5254" i="9"/>
  <c r="T5255" i="9"/>
  <c r="T5256" i="9"/>
  <c r="V5256" i="9" s="1"/>
  <c r="T5257" i="9"/>
  <c r="T5258" i="9"/>
  <c r="T5259" i="9"/>
  <c r="T5260" i="9"/>
  <c r="T5261" i="9"/>
  <c r="V5261" i="9" s="1"/>
  <c r="T5262" i="9"/>
  <c r="T5263" i="9"/>
  <c r="T5264" i="9"/>
  <c r="V5264" i="9" s="1"/>
  <c r="T5265" i="9"/>
  <c r="T5266" i="9"/>
  <c r="T5267" i="9"/>
  <c r="T5268" i="9"/>
  <c r="T5269" i="9"/>
  <c r="V5269" i="9" s="1"/>
  <c r="T5270" i="9"/>
  <c r="T5271" i="9"/>
  <c r="T5272" i="9"/>
  <c r="V5272" i="9" s="1"/>
  <c r="T5273" i="9"/>
  <c r="T5274" i="9"/>
  <c r="T5275" i="9"/>
  <c r="T5276" i="9"/>
  <c r="T5277" i="9"/>
  <c r="V5277" i="9" s="1"/>
  <c r="T5278" i="9"/>
  <c r="T5279" i="9"/>
  <c r="T5280" i="9"/>
  <c r="V5280" i="9" s="1"/>
  <c r="T5281" i="9"/>
  <c r="T5282" i="9"/>
  <c r="T5283" i="9"/>
  <c r="T5284" i="9"/>
  <c r="T5285" i="9"/>
  <c r="V5285" i="9" s="1"/>
  <c r="T5286" i="9"/>
  <c r="T5287" i="9"/>
  <c r="T5288" i="9"/>
  <c r="V5288" i="9" s="1"/>
  <c r="T5289" i="9"/>
  <c r="T5290" i="9"/>
  <c r="T5291" i="9"/>
  <c r="T5292" i="9"/>
  <c r="T5293" i="9"/>
  <c r="V5293" i="9" s="1"/>
  <c r="T5294" i="9"/>
  <c r="T5295" i="9"/>
  <c r="T5296" i="9"/>
  <c r="V5296" i="9" s="1"/>
  <c r="T5297" i="9"/>
  <c r="T5298" i="9"/>
  <c r="T5299" i="9"/>
  <c r="T5300" i="9"/>
  <c r="T5301" i="9"/>
  <c r="V5301" i="9" s="1"/>
  <c r="T5302" i="9"/>
  <c r="T5303" i="9"/>
  <c r="T5304" i="9"/>
  <c r="V5304" i="9" s="1"/>
  <c r="T5305" i="9"/>
  <c r="T5306" i="9"/>
  <c r="T5307" i="9"/>
  <c r="T5308" i="9"/>
  <c r="T5309" i="9"/>
  <c r="V5309" i="9" s="1"/>
  <c r="T5310" i="9"/>
  <c r="T5311" i="9"/>
  <c r="T5312" i="9"/>
  <c r="V5312" i="9" s="1"/>
  <c r="T5313" i="9"/>
  <c r="T5314" i="9"/>
  <c r="T5315" i="9"/>
  <c r="T5316" i="9"/>
  <c r="T5317" i="9"/>
  <c r="V5317" i="9" s="1"/>
  <c r="T5318" i="9"/>
  <c r="T5319" i="9"/>
  <c r="T5320" i="9"/>
  <c r="V5320" i="9" s="1"/>
  <c r="T5321" i="9"/>
  <c r="T5322" i="9"/>
  <c r="T5323" i="9"/>
  <c r="T5324" i="9"/>
  <c r="T5325" i="9"/>
  <c r="V5325" i="9" s="1"/>
  <c r="T5326" i="9"/>
  <c r="T5327" i="9"/>
  <c r="T5328" i="9"/>
  <c r="V5328" i="9" s="1"/>
  <c r="T5329" i="9"/>
  <c r="T5330" i="9"/>
  <c r="T5331" i="9"/>
  <c r="T5332" i="9"/>
  <c r="T5333" i="9"/>
  <c r="V5333" i="9" s="1"/>
  <c r="T5334" i="9"/>
  <c r="T5335" i="9"/>
  <c r="T5336" i="9"/>
  <c r="V5336" i="9" s="1"/>
  <c r="T5337" i="9"/>
  <c r="T5338" i="9"/>
  <c r="T5339" i="9"/>
  <c r="T5340" i="9"/>
  <c r="T5341" i="9"/>
  <c r="V5341" i="9" s="1"/>
  <c r="T5342" i="9"/>
  <c r="T5343" i="9"/>
  <c r="T5344" i="9"/>
  <c r="V5344" i="9" s="1"/>
  <c r="T5345" i="9"/>
  <c r="T5346" i="9"/>
  <c r="T5347" i="9"/>
  <c r="T5348" i="9"/>
  <c r="T5349" i="9"/>
  <c r="V5349" i="9" s="1"/>
  <c r="T5350" i="9"/>
  <c r="T5351" i="9"/>
  <c r="T5352" i="9"/>
  <c r="V5352" i="9" s="1"/>
  <c r="T5353" i="9"/>
  <c r="T5354" i="9"/>
  <c r="T5355" i="9"/>
  <c r="T5356" i="9"/>
  <c r="T5357" i="9"/>
  <c r="V5357" i="9" s="1"/>
  <c r="T5358" i="9"/>
  <c r="T5359" i="9"/>
  <c r="T5360" i="9"/>
  <c r="V5360" i="9" s="1"/>
  <c r="T5361" i="9"/>
  <c r="T5362" i="9"/>
  <c r="T5363" i="9"/>
  <c r="T5364" i="9"/>
  <c r="T5365" i="9"/>
  <c r="V5365" i="9" s="1"/>
  <c r="T5366" i="9"/>
  <c r="T5367" i="9"/>
  <c r="T5368" i="9"/>
  <c r="V5368" i="9" s="1"/>
  <c r="T5369" i="9"/>
  <c r="T5370" i="9"/>
  <c r="T5371" i="9"/>
  <c r="T5372" i="9"/>
  <c r="T5373" i="9"/>
  <c r="V5373" i="9" s="1"/>
  <c r="T5374" i="9"/>
  <c r="T5375" i="9"/>
  <c r="T5376" i="9"/>
  <c r="V5376" i="9" s="1"/>
  <c r="T5377" i="9"/>
  <c r="T5378" i="9"/>
  <c r="T5379" i="9"/>
  <c r="T5380" i="9"/>
  <c r="T5381" i="9"/>
  <c r="V5381" i="9" s="1"/>
  <c r="T5382" i="9"/>
  <c r="T5383" i="9"/>
  <c r="T5384" i="9"/>
  <c r="V5384" i="9" s="1"/>
  <c r="T5385" i="9"/>
  <c r="T5386" i="9"/>
  <c r="T5387" i="9"/>
  <c r="T5388" i="9"/>
  <c r="T5389" i="9"/>
  <c r="V5389" i="9" s="1"/>
  <c r="T5390" i="9"/>
  <c r="T5391" i="9"/>
  <c r="T5392" i="9"/>
  <c r="V5392" i="9" s="1"/>
  <c r="T5393" i="9"/>
  <c r="T5394" i="9"/>
  <c r="T5395" i="9"/>
  <c r="T5396" i="9"/>
  <c r="T5397" i="9"/>
  <c r="V5397" i="9" s="1"/>
  <c r="T5398" i="9"/>
  <c r="T5399" i="9"/>
  <c r="T5400" i="9"/>
  <c r="V5400" i="9" s="1"/>
  <c r="T5401" i="9"/>
  <c r="T5402" i="9"/>
  <c r="T5403" i="9"/>
  <c r="T5404" i="9"/>
  <c r="T5405" i="9"/>
  <c r="V5405" i="9" s="1"/>
  <c r="T5406" i="9"/>
  <c r="T5407" i="9"/>
  <c r="T5408" i="9"/>
  <c r="T5409" i="9"/>
  <c r="T5410" i="9"/>
  <c r="T5411" i="9"/>
  <c r="T5412" i="9"/>
  <c r="T5413" i="9"/>
  <c r="V5413" i="9" s="1"/>
  <c r="T5414" i="9"/>
  <c r="T5415" i="9"/>
  <c r="T5416" i="9"/>
  <c r="V5416" i="9" s="1"/>
  <c r="T5417" i="9"/>
  <c r="T5418" i="9"/>
  <c r="T5419" i="9"/>
  <c r="T5420" i="9"/>
  <c r="T5421" i="9"/>
  <c r="V5421" i="9" s="1"/>
  <c r="T5422" i="9"/>
  <c r="T5423" i="9"/>
  <c r="T5424" i="9"/>
  <c r="V5424" i="9" s="1"/>
  <c r="T5425" i="9"/>
  <c r="T5426" i="9"/>
  <c r="T5427" i="9"/>
  <c r="T5428" i="9"/>
  <c r="T5429" i="9"/>
  <c r="V5429" i="9" s="1"/>
  <c r="T5430" i="9"/>
  <c r="T5431" i="9"/>
  <c r="T5432" i="9"/>
  <c r="V5432" i="9" s="1"/>
  <c r="T5433" i="9"/>
  <c r="T5434" i="9"/>
  <c r="T5435" i="9"/>
  <c r="T5436" i="9"/>
  <c r="T5437" i="9"/>
  <c r="V5437" i="9" s="1"/>
  <c r="T5438" i="9"/>
  <c r="T5439" i="9"/>
  <c r="T5440" i="9"/>
  <c r="V5440" i="9" s="1"/>
  <c r="T5441" i="9"/>
  <c r="T5442" i="9"/>
  <c r="T5443" i="9"/>
  <c r="T5444" i="9"/>
  <c r="T5445" i="9"/>
  <c r="V5445" i="9" s="1"/>
  <c r="T5446" i="9"/>
  <c r="T5447" i="9"/>
  <c r="T5448" i="9"/>
  <c r="V5448" i="9" s="1"/>
  <c r="T5449" i="9"/>
  <c r="T5450" i="9"/>
  <c r="T5451" i="9"/>
  <c r="T5452" i="9"/>
  <c r="T5453" i="9"/>
  <c r="V5453" i="9" s="1"/>
  <c r="T5454" i="9"/>
  <c r="T5455" i="9"/>
  <c r="T5456" i="9"/>
  <c r="V5456" i="9" s="1"/>
  <c r="T5457" i="9"/>
  <c r="T5458" i="9"/>
  <c r="T5459" i="9"/>
  <c r="T5460" i="9"/>
  <c r="T5461" i="9"/>
  <c r="V5461" i="9" s="1"/>
  <c r="T5462" i="9"/>
  <c r="T5463" i="9"/>
  <c r="T5464" i="9"/>
  <c r="V5464" i="9" s="1"/>
  <c r="T5465" i="9"/>
  <c r="T5466" i="9"/>
  <c r="T5467" i="9"/>
  <c r="T5468" i="9"/>
  <c r="T5469" i="9"/>
  <c r="V5469" i="9" s="1"/>
  <c r="T5470" i="9"/>
  <c r="T5471" i="9"/>
  <c r="T5472" i="9"/>
  <c r="V5472" i="9" s="1"/>
  <c r="T5473" i="9"/>
  <c r="T5474" i="9"/>
  <c r="T5475" i="9"/>
  <c r="T5476" i="9"/>
  <c r="T5477" i="9"/>
  <c r="V5477" i="9" s="1"/>
  <c r="T5478" i="9"/>
  <c r="T5479" i="9"/>
  <c r="T5480" i="9"/>
  <c r="V5480" i="9" s="1"/>
  <c r="T5481" i="9"/>
  <c r="T5482" i="9"/>
  <c r="T5483" i="9"/>
  <c r="T5484" i="9"/>
  <c r="T5485" i="9"/>
  <c r="V5485" i="9" s="1"/>
  <c r="T5486" i="9"/>
  <c r="T5487" i="9"/>
  <c r="T5488" i="9"/>
  <c r="V5488" i="9" s="1"/>
  <c r="T5489" i="9"/>
  <c r="T5490" i="9"/>
  <c r="T5491" i="9"/>
  <c r="T5492" i="9"/>
  <c r="T5493" i="9"/>
  <c r="V5493" i="9" s="1"/>
  <c r="T5494" i="9"/>
  <c r="T5495" i="9"/>
  <c r="T5496" i="9"/>
  <c r="V5496" i="9" s="1"/>
  <c r="T5497" i="9"/>
  <c r="T5498" i="9"/>
  <c r="T5499" i="9"/>
  <c r="T5500" i="9"/>
  <c r="T5501" i="9"/>
  <c r="V5501" i="9" s="1"/>
  <c r="T5502" i="9"/>
  <c r="T5503" i="9"/>
  <c r="T5504" i="9"/>
  <c r="V5504" i="9" s="1"/>
  <c r="T5505" i="9"/>
  <c r="T5506" i="9"/>
  <c r="T5507" i="9"/>
  <c r="T5508" i="9"/>
  <c r="T5509" i="9"/>
  <c r="V5509" i="9" s="1"/>
  <c r="T5510" i="9"/>
  <c r="T5511" i="9"/>
  <c r="T5512" i="9"/>
  <c r="V5512" i="9" s="1"/>
  <c r="T5513" i="9"/>
  <c r="T5514" i="9"/>
  <c r="T5515" i="9"/>
  <c r="T5516" i="9"/>
  <c r="T5517" i="9"/>
  <c r="V5517" i="9" s="1"/>
  <c r="T5518" i="9"/>
  <c r="T5519" i="9"/>
  <c r="T5520" i="9"/>
  <c r="V5520" i="9" s="1"/>
  <c r="T5521" i="9"/>
  <c r="T5522" i="9"/>
  <c r="T5523" i="9"/>
  <c r="T5524" i="9"/>
  <c r="T5525" i="9"/>
  <c r="V5525" i="9" s="1"/>
  <c r="T5526" i="9"/>
  <c r="T5527" i="9"/>
  <c r="T5528" i="9"/>
  <c r="T5529" i="9"/>
  <c r="T5530" i="9"/>
  <c r="T5531" i="9"/>
  <c r="T5532" i="9"/>
  <c r="T5533" i="9"/>
  <c r="V5533" i="9" s="1"/>
  <c r="T5534" i="9"/>
  <c r="T5535" i="9"/>
  <c r="T5536" i="9"/>
  <c r="V5536" i="9" s="1"/>
  <c r="T5537" i="9"/>
  <c r="T5538" i="9"/>
  <c r="T5539" i="9"/>
  <c r="T5540" i="9"/>
  <c r="T5541" i="9"/>
  <c r="V5541" i="9" s="1"/>
  <c r="T5542" i="9"/>
  <c r="T5543" i="9"/>
  <c r="T5544" i="9"/>
  <c r="V5544" i="9" s="1"/>
  <c r="T5545" i="9"/>
  <c r="T5546" i="9"/>
  <c r="T5547" i="9"/>
  <c r="T5548" i="9"/>
  <c r="T5549" i="9"/>
  <c r="V5549" i="9" s="1"/>
  <c r="T5550" i="9"/>
  <c r="T5551" i="9"/>
  <c r="T5552" i="9"/>
  <c r="V5552" i="9" s="1"/>
  <c r="T5553" i="9"/>
  <c r="T5554" i="9"/>
  <c r="T5555" i="9"/>
  <c r="T5556" i="9"/>
  <c r="T5557" i="9"/>
  <c r="V5557" i="9" s="1"/>
  <c r="T5558" i="9"/>
  <c r="T5559" i="9"/>
  <c r="T5560" i="9"/>
  <c r="V5560" i="9" s="1"/>
  <c r="T5561" i="9"/>
  <c r="T5562" i="9"/>
  <c r="T5563" i="9"/>
  <c r="T5564" i="9"/>
  <c r="T5565" i="9"/>
  <c r="V5565" i="9" s="1"/>
  <c r="T5566" i="9"/>
  <c r="T5567" i="9"/>
  <c r="T5568" i="9"/>
  <c r="T5569" i="9"/>
  <c r="T5570" i="9"/>
  <c r="T5571" i="9"/>
  <c r="T5572" i="9"/>
  <c r="T5573" i="9"/>
  <c r="V5573" i="9" s="1"/>
  <c r="T5574" i="9"/>
  <c r="T5575" i="9"/>
  <c r="T5576" i="9"/>
  <c r="V5576" i="9" s="1"/>
  <c r="T5577" i="9"/>
  <c r="T5578" i="9"/>
  <c r="T5579" i="9"/>
  <c r="T5580" i="9"/>
  <c r="T5581" i="9"/>
  <c r="V5581" i="9" s="1"/>
  <c r="T5582" i="9"/>
  <c r="T5583" i="9"/>
  <c r="T5584" i="9"/>
  <c r="V5584" i="9" s="1"/>
  <c r="T5585" i="9"/>
  <c r="T5586" i="9"/>
  <c r="T5587" i="9"/>
  <c r="T5588" i="9"/>
  <c r="T5589" i="9"/>
  <c r="V5589" i="9" s="1"/>
  <c r="T5590" i="9"/>
  <c r="T5591" i="9"/>
  <c r="T5592" i="9"/>
  <c r="V5592" i="9" s="1"/>
  <c r="T5593" i="9"/>
  <c r="T5594" i="9"/>
  <c r="T5595" i="9"/>
  <c r="T5596" i="9"/>
  <c r="T5597" i="9"/>
  <c r="V5597" i="9" s="1"/>
  <c r="T5598" i="9"/>
  <c r="T5599" i="9"/>
  <c r="T5600" i="9"/>
  <c r="V5600" i="9" s="1"/>
  <c r="T5601" i="9"/>
  <c r="T5602" i="9"/>
  <c r="T5603" i="9"/>
  <c r="T5604" i="9"/>
  <c r="T5605" i="9"/>
  <c r="V5605" i="9" s="1"/>
  <c r="T5606" i="9"/>
  <c r="T5607" i="9"/>
  <c r="T5608" i="9"/>
  <c r="V5608" i="9" s="1"/>
  <c r="T5609" i="9"/>
  <c r="T5610" i="9"/>
  <c r="T5611" i="9"/>
  <c r="T5612" i="9"/>
  <c r="T5613" i="9"/>
  <c r="V5613" i="9" s="1"/>
  <c r="T5614" i="9"/>
  <c r="T5615" i="9"/>
  <c r="T5616" i="9"/>
  <c r="V5616" i="9" s="1"/>
  <c r="T5617" i="9"/>
  <c r="T5618" i="9"/>
  <c r="T5619" i="9"/>
  <c r="T5620" i="9"/>
  <c r="T5621" i="9"/>
  <c r="V5621" i="9" s="1"/>
  <c r="T5622" i="9"/>
  <c r="T5623" i="9"/>
  <c r="T5624" i="9"/>
  <c r="V5624" i="9" s="1"/>
  <c r="T5625" i="9"/>
  <c r="T5626" i="9"/>
  <c r="T5627" i="9"/>
  <c r="T5628" i="9"/>
  <c r="T5629" i="9"/>
  <c r="V5629" i="9" s="1"/>
  <c r="T5630" i="9"/>
  <c r="T5631" i="9"/>
  <c r="T5632" i="9"/>
  <c r="V5632" i="9" s="1"/>
  <c r="T5633" i="9"/>
  <c r="T5634" i="9"/>
  <c r="T5635" i="9"/>
  <c r="T5636" i="9"/>
  <c r="T5637" i="9"/>
  <c r="V5637" i="9" s="1"/>
  <c r="T5638" i="9"/>
  <c r="T5639" i="9"/>
  <c r="T5640" i="9"/>
  <c r="V5640" i="9" s="1"/>
  <c r="T5641" i="9"/>
  <c r="T5642" i="9"/>
  <c r="T5643" i="9"/>
  <c r="T5644" i="9"/>
  <c r="T5645" i="9"/>
  <c r="V5645" i="9" s="1"/>
  <c r="T5646" i="9"/>
  <c r="T5647" i="9"/>
  <c r="T5648" i="9"/>
  <c r="V5648" i="9" s="1"/>
  <c r="T5649" i="9"/>
  <c r="T5650" i="9"/>
  <c r="T5651" i="9"/>
  <c r="T5652" i="9"/>
  <c r="T5653" i="9"/>
  <c r="V5653" i="9" s="1"/>
  <c r="T5654" i="9"/>
  <c r="T5655" i="9"/>
  <c r="T5656" i="9"/>
  <c r="V5656" i="9" s="1"/>
  <c r="T5657" i="9"/>
  <c r="T5658" i="9"/>
  <c r="T5659" i="9"/>
  <c r="T5660" i="9"/>
  <c r="T5661" i="9"/>
  <c r="V5661" i="9" s="1"/>
  <c r="T5662" i="9"/>
  <c r="T5663" i="9"/>
  <c r="T5664" i="9"/>
  <c r="V5664" i="9" s="1"/>
  <c r="T5665" i="9"/>
  <c r="T5666" i="9"/>
  <c r="T5667" i="9"/>
  <c r="T5668" i="9"/>
  <c r="T5669" i="9"/>
  <c r="V5669" i="9" s="1"/>
  <c r="T5670" i="9"/>
  <c r="T5671" i="9"/>
  <c r="T5672" i="9"/>
  <c r="V5672" i="9" s="1"/>
  <c r="T5673" i="9"/>
  <c r="T5674" i="9"/>
  <c r="T5675" i="9"/>
  <c r="T5676" i="9"/>
  <c r="T5677" i="9"/>
  <c r="V5677" i="9" s="1"/>
  <c r="T5678" i="9"/>
  <c r="T5679" i="9"/>
  <c r="T5680" i="9"/>
  <c r="V5680" i="9" s="1"/>
  <c r="T5681" i="9"/>
  <c r="T5682" i="9"/>
  <c r="T5683" i="9"/>
  <c r="T5684" i="9"/>
  <c r="T5685" i="9"/>
  <c r="V5685" i="9" s="1"/>
  <c r="T5686" i="9"/>
  <c r="T5687" i="9"/>
  <c r="T5688" i="9"/>
  <c r="V5688" i="9" s="1"/>
  <c r="T5689" i="9"/>
  <c r="T5690" i="9"/>
  <c r="T5691" i="9"/>
  <c r="T5692" i="9"/>
  <c r="T5693" i="9"/>
  <c r="V5693" i="9" s="1"/>
  <c r="T5694" i="9"/>
  <c r="T5695" i="9"/>
  <c r="T5696" i="9"/>
  <c r="V5696" i="9" s="1"/>
  <c r="T5697" i="9"/>
  <c r="T5698" i="9"/>
  <c r="T5699" i="9"/>
  <c r="T5700" i="9"/>
  <c r="T5701" i="9"/>
  <c r="V5701" i="9" s="1"/>
  <c r="T5702" i="9"/>
  <c r="T5703" i="9"/>
  <c r="T5704" i="9"/>
  <c r="V5704" i="9" s="1"/>
  <c r="T5705" i="9"/>
  <c r="T5706" i="9"/>
  <c r="T5707" i="9"/>
  <c r="T5708" i="9"/>
  <c r="T5709" i="9"/>
  <c r="V5709" i="9" s="1"/>
  <c r="T5710" i="9"/>
  <c r="T5711" i="9"/>
  <c r="T5712" i="9"/>
  <c r="V5712" i="9" s="1"/>
  <c r="T5713" i="9"/>
  <c r="T5714" i="9"/>
  <c r="T5715" i="9"/>
  <c r="T5716" i="9"/>
  <c r="T5717" i="9"/>
  <c r="V5717" i="9" s="1"/>
  <c r="T5718" i="9"/>
  <c r="T5719" i="9"/>
  <c r="T5720" i="9"/>
  <c r="T5721" i="9"/>
  <c r="T5722" i="9"/>
  <c r="T5723" i="9"/>
  <c r="T5724" i="9"/>
  <c r="T5725" i="9"/>
  <c r="V5725" i="9" s="1"/>
  <c r="T5726" i="9"/>
  <c r="T5727" i="9"/>
  <c r="T5728" i="9"/>
  <c r="T5729" i="9"/>
  <c r="T5730" i="9"/>
  <c r="T5731" i="9"/>
  <c r="T5732" i="9"/>
  <c r="T5733" i="9"/>
  <c r="V5733" i="9" s="1"/>
  <c r="T5734" i="9"/>
  <c r="T5735" i="9"/>
  <c r="T5736" i="9"/>
  <c r="V5736" i="9" s="1"/>
  <c r="T5737" i="9"/>
  <c r="T5738" i="9"/>
  <c r="T5739" i="9"/>
  <c r="T5740" i="9"/>
  <c r="T5741" i="9"/>
  <c r="V5741" i="9" s="1"/>
  <c r="T5742" i="9"/>
  <c r="T5743" i="9"/>
  <c r="T5744" i="9"/>
  <c r="V5744" i="9" s="1"/>
  <c r="T5745" i="9"/>
  <c r="T5746" i="9"/>
  <c r="T5747" i="9"/>
  <c r="T5748" i="9"/>
  <c r="T5749" i="9"/>
  <c r="V5749" i="9" s="1"/>
  <c r="T5750" i="9"/>
  <c r="T5751" i="9"/>
  <c r="T5752" i="9"/>
  <c r="V5752" i="9" s="1"/>
  <c r="T5753" i="9"/>
  <c r="T5754" i="9"/>
  <c r="T5755" i="9"/>
  <c r="T5756" i="9"/>
  <c r="T5757" i="9"/>
  <c r="V5757" i="9" s="1"/>
  <c r="T5758" i="9"/>
  <c r="T5759" i="9"/>
  <c r="T5760" i="9"/>
  <c r="T5761" i="9"/>
  <c r="T5762" i="9"/>
  <c r="T5763" i="9"/>
  <c r="T5764" i="9"/>
  <c r="T5765" i="9"/>
  <c r="V5765" i="9" s="1"/>
  <c r="T5766" i="9"/>
  <c r="T5767" i="9"/>
  <c r="T5768" i="9"/>
  <c r="V5768" i="9" s="1"/>
  <c r="T5769" i="9"/>
  <c r="T5770" i="9"/>
  <c r="T5771" i="9"/>
  <c r="T5772" i="9"/>
  <c r="T5773" i="9"/>
  <c r="V5773" i="9" s="1"/>
  <c r="T5774" i="9"/>
  <c r="T5775" i="9"/>
  <c r="T5776" i="9"/>
  <c r="V5776" i="9" s="1"/>
  <c r="T5777" i="9"/>
  <c r="T5778" i="9"/>
  <c r="T5779" i="9"/>
  <c r="T5780" i="9"/>
  <c r="T5781" i="9"/>
  <c r="V5781" i="9" s="1"/>
  <c r="T5782" i="9"/>
  <c r="T5783" i="9"/>
  <c r="T5784" i="9"/>
  <c r="V5784" i="9" s="1"/>
  <c r="T5785" i="9"/>
  <c r="T5786" i="9"/>
  <c r="T5787" i="9"/>
  <c r="T5788" i="9"/>
  <c r="T5789" i="9"/>
  <c r="V5789" i="9" s="1"/>
  <c r="T5790" i="9"/>
  <c r="T5791" i="9"/>
  <c r="T5792" i="9"/>
  <c r="V5792" i="9" s="1"/>
  <c r="T5793" i="9"/>
  <c r="T5794" i="9"/>
  <c r="T5795" i="9"/>
  <c r="T5796" i="9"/>
  <c r="T5797" i="9"/>
  <c r="V5797" i="9" s="1"/>
  <c r="T5798" i="9"/>
  <c r="T5799" i="9"/>
  <c r="T5800" i="9"/>
  <c r="V5800" i="9" s="1"/>
  <c r="T5801" i="9"/>
  <c r="T5802" i="9"/>
  <c r="T5803" i="9"/>
  <c r="T5804" i="9"/>
  <c r="T5805" i="9"/>
  <c r="V5805" i="9" s="1"/>
  <c r="T5806" i="9"/>
  <c r="T5807" i="9"/>
  <c r="T5808" i="9"/>
  <c r="V5808" i="9" s="1"/>
  <c r="T5809" i="9"/>
  <c r="T5810" i="9"/>
  <c r="T5811" i="9"/>
  <c r="T5812" i="9"/>
  <c r="T5813" i="9"/>
  <c r="V5813" i="9" s="1"/>
  <c r="T5814" i="9"/>
  <c r="T5815" i="9"/>
  <c r="T5816" i="9"/>
  <c r="V5816" i="9" s="1"/>
  <c r="T5817" i="9"/>
  <c r="T5818" i="9"/>
  <c r="T5819" i="9"/>
  <c r="T5820" i="9"/>
  <c r="T5821" i="9"/>
  <c r="V5821" i="9" s="1"/>
  <c r="T5822" i="9"/>
  <c r="T5823" i="9"/>
  <c r="T5824" i="9"/>
  <c r="V5824" i="9" s="1"/>
  <c r="T5825" i="9"/>
  <c r="T5826" i="9"/>
  <c r="T5827" i="9"/>
  <c r="T5828" i="9"/>
  <c r="T5829" i="9"/>
  <c r="V5829" i="9" s="1"/>
  <c r="T5830" i="9"/>
  <c r="T5831" i="9"/>
  <c r="T5832" i="9"/>
  <c r="V5832" i="9" s="1"/>
  <c r="T5833" i="9"/>
  <c r="T5834" i="9"/>
  <c r="T5835" i="9"/>
  <c r="T5836" i="9"/>
  <c r="T5837" i="9"/>
  <c r="V5837" i="9" s="1"/>
  <c r="T5838" i="9"/>
  <c r="T5839" i="9"/>
  <c r="T5840" i="9"/>
  <c r="V5840" i="9" s="1"/>
  <c r="T5841" i="9"/>
  <c r="T5842" i="9"/>
  <c r="T5843" i="9"/>
  <c r="T5844" i="9"/>
  <c r="T5845" i="9"/>
  <c r="V5845" i="9" s="1"/>
  <c r="T5846" i="9"/>
  <c r="T5847" i="9"/>
  <c r="T5848" i="9"/>
  <c r="V5848" i="9" s="1"/>
  <c r="T5849" i="9"/>
  <c r="T5850" i="9"/>
  <c r="T5851" i="9"/>
  <c r="T5852" i="9"/>
  <c r="T5853" i="9"/>
  <c r="V5853" i="9" s="1"/>
  <c r="T5854" i="9"/>
  <c r="T5855" i="9"/>
  <c r="T5856" i="9"/>
  <c r="V5856" i="9" s="1"/>
  <c r="T5857" i="9"/>
  <c r="T5858" i="9"/>
  <c r="T5859" i="9"/>
  <c r="T5860" i="9"/>
  <c r="T5861" i="9"/>
  <c r="V5861" i="9" s="1"/>
  <c r="T5862" i="9"/>
  <c r="T5863" i="9"/>
  <c r="T5864" i="9"/>
  <c r="V5864" i="9" s="1"/>
  <c r="T5865" i="9"/>
  <c r="T5866" i="9"/>
  <c r="T5867" i="9"/>
  <c r="T5868" i="9"/>
  <c r="T5869" i="9"/>
  <c r="V5869" i="9" s="1"/>
  <c r="T5870" i="9"/>
  <c r="T5871" i="9"/>
  <c r="T5872" i="9"/>
  <c r="V5872" i="9" s="1"/>
  <c r="T5873" i="9"/>
  <c r="T5874" i="9"/>
  <c r="T5875" i="9"/>
  <c r="T5876" i="9"/>
  <c r="T5877" i="9"/>
  <c r="V5877" i="9" s="1"/>
  <c r="T5878" i="9"/>
  <c r="T5879" i="9"/>
  <c r="T5880" i="9"/>
  <c r="V5880" i="9" s="1"/>
  <c r="T5881" i="9"/>
  <c r="T5882" i="9"/>
  <c r="T5883" i="9"/>
  <c r="T5884" i="9"/>
  <c r="T5885" i="9"/>
  <c r="V5885" i="9" s="1"/>
  <c r="T5886" i="9"/>
  <c r="T5887" i="9"/>
  <c r="T5888" i="9"/>
  <c r="V5888" i="9" s="1"/>
  <c r="T5889" i="9"/>
  <c r="T5890" i="9"/>
  <c r="T5891" i="9"/>
  <c r="T5892" i="9"/>
  <c r="T5893" i="9"/>
  <c r="V5893" i="9" s="1"/>
  <c r="T5894" i="9"/>
  <c r="T5895" i="9"/>
  <c r="T5896" i="9"/>
  <c r="V5896" i="9" s="1"/>
  <c r="T5897" i="9"/>
  <c r="T5898" i="9"/>
  <c r="T5899" i="9"/>
  <c r="T5900" i="9"/>
  <c r="T5901" i="9"/>
  <c r="V5901" i="9" s="1"/>
  <c r="T5902" i="9"/>
  <c r="T5903" i="9"/>
  <c r="T5904" i="9"/>
  <c r="V5904" i="9" s="1"/>
  <c r="T5905" i="9"/>
  <c r="T5906" i="9"/>
  <c r="T5907" i="9"/>
  <c r="T5908" i="9"/>
  <c r="T5909" i="9"/>
  <c r="V5909" i="9" s="1"/>
  <c r="T5910" i="9"/>
  <c r="T5911" i="9"/>
  <c r="T5912" i="9"/>
  <c r="V5912" i="9" s="1"/>
  <c r="T5913" i="9"/>
  <c r="T5914" i="9"/>
  <c r="T5915" i="9"/>
  <c r="T5916" i="9"/>
  <c r="T5917" i="9"/>
  <c r="V5917" i="9" s="1"/>
  <c r="T5918" i="9"/>
  <c r="T5919" i="9"/>
  <c r="T5920" i="9"/>
  <c r="T5921" i="9"/>
  <c r="T5922" i="9"/>
  <c r="T5923" i="9"/>
  <c r="T5924" i="9"/>
  <c r="T5925" i="9"/>
  <c r="V5925" i="9" s="1"/>
  <c r="T5926" i="9"/>
  <c r="T5927" i="9"/>
  <c r="T5928" i="9"/>
  <c r="V5928" i="9" s="1"/>
  <c r="T5929" i="9"/>
  <c r="T5930" i="9"/>
  <c r="T5931" i="9"/>
  <c r="T5932" i="9"/>
  <c r="T5933" i="9"/>
  <c r="V5933" i="9" s="1"/>
  <c r="T5934" i="9"/>
  <c r="T5935" i="9"/>
  <c r="T5936" i="9"/>
  <c r="V5936" i="9" s="1"/>
  <c r="T5937" i="9"/>
  <c r="T5938" i="9"/>
  <c r="T5939" i="9"/>
  <c r="T5940" i="9"/>
  <c r="T5941" i="9"/>
  <c r="V5941" i="9" s="1"/>
  <c r="T5942" i="9"/>
  <c r="T5943" i="9"/>
  <c r="T5944" i="9"/>
  <c r="V5944" i="9" s="1"/>
  <c r="T5945" i="9"/>
  <c r="T5946" i="9"/>
  <c r="T5947" i="9"/>
  <c r="T5948" i="9"/>
  <c r="T5949" i="9"/>
  <c r="V5949" i="9" s="1"/>
  <c r="T5950" i="9"/>
  <c r="T5951" i="9"/>
  <c r="T5952" i="9"/>
  <c r="V5952" i="9" s="1"/>
  <c r="T5953" i="9"/>
  <c r="T5954" i="9"/>
  <c r="T5955" i="9"/>
  <c r="T5956" i="9"/>
  <c r="T5957" i="9"/>
  <c r="V5957" i="9" s="1"/>
  <c r="T5958" i="9"/>
  <c r="T5959" i="9"/>
  <c r="T5960" i="9"/>
  <c r="V5960" i="9" s="1"/>
  <c r="T5961" i="9"/>
  <c r="T5962" i="9"/>
  <c r="T5963" i="9"/>
  <c r="T5964" i="9"/>
  <c r="T5965" i="9"/>
  <c r="V5965" i="9" s="1"/>
  <c r="T5966" i="9"/>
  <c r="T5967" i="9"/>
  <c r="T5968" i="9"/>
  <c r="V5968" i="9" s="1"/>
  <c r="T5969" i="9"/>
  <c r="T5970" i="9"/>
  <c r="T5971" i="9"/>
  <c r="T5972" i="9"/>
  <c r="T5973" i="9"/>
  <c r="V5973" i="9" s="1"/>
  <c r="T5974" i="9"/>
  <c r="T5975" i="9"/>
  <c r="T5976" i="9"/>
  <c r="V5976" i="9" s="1"/>
  <c r="T5977" i="9"/>
  <c r="T5978" i="9"/>
  <c r="T5979" i="9"/>
  <c r="T5980" i="9"/>
  <c r="T5981" i="9"/>
  <c r="V5981" i="9" s="1"/>
  <c r="T5982" i="9"/>
  <c r="T5983" i="9"/>
  <c r="T5984" i="9"/>
  <c r="V5984" i="9" s="1"/>
  <c r="T5985" i="9"/>
  <c r="T5986" i="9"/>
  <c r="T5987" i="9"/>
  <c r="T5988" i="9"/>
  <c r="T5989" i="9"/>
  <c r="V5989" i="9" s="1"/>
  <c r="T5990" i="9"/>
  <c r="T5991" i="9"/>
  <c r="T5992" i="9"/>
  <c r="V5992" i="9" s="1"/>
  <c r="T5993" i="9"/>
  <c r="T5994" i="9"/>
  <c r="T5995" i="9"/>
  <c r="T5996" i="9"/>
  <c r="T5997" i="9"/>
  <c r="V5997" i="9" s="1"/>
  <c r="T5998" i="9"/>
  <c r="T5999" i="9"/>
  <c r="T6000" i="9"/>
  <c r="V6000" i="9" s="1"/>
  <c r="T6001" i="9"/>
  <c r="T6002" i="9"/>
  <c r="T6003" i="9"/>
  <c r="T6004" i="9"/>
  <c r="T6005" i="9"/>
  <c r="V6005" i="9" s="1"/>
  <c r="T6006" i="9"/>
  <c r="T6007" i="9"/>
  <c r="T6008" i="9"/>
  <c r="V6008" i="9" s="1"/>
  <c r="T6009" i="9"/>
  <c r="T6010" i="9"/>
  <c r="T6011" i="9"/>
  <c r="T6012" i="9"/>
  <c r="T6013" i="9"/>
  <c r="V6013" i="9" s="1"/>
  <c r="T6014" i="9"/>
  <c r="T6015" i="9"/>
  <c r="T6016" i="9"/>
  <c r="V6016" i="9" s="1"/>
  <c r="T6017" i="9"/>
  <c r="T6018" i="9"/>
  <c r="T6019" i="9"/>
  <c r="T6020" i="9"/>
  <c r="T6021" i="9"/>
  <c r="V6021" i="9" s="1"/>
  <c r="T6022" i="9"/>
  <c r="T6023" i="9"/>
  <c r="T6024" i="9"/>
  <c r="V6024" i="9" s="1"/>
  <c r="T6025" i="9"/>
  <c r="T6026" i="9"/>
  <c r="T6027" i="9"/>
  <c r="T6028" i="9"/>
  <c r="T6029" i="9"/>
  <c r="V6029" i="9" s="1"/>
  <c r="T6030" i="9"/>
  <c r="T6031" i="9"/>
  <c r="T6032" i="9"/>
  <c r="V6032" i="9" s="1"/>
  <c r="T6033" i="9"/>
  <c r="T6034" i="9"/>
  <c r="T6035" i="9"/>
  <c r="T6036" i="9"/>
  <c r="T6037" i="9"/>
  <c r="V6037" i="9" s="1"/>
  <c r="T6038" i="9"/>
  <c r="T6039" i="9"/>
  <c r="T6040" i="9"/>
  <c r="T6041" i="9"/>
  <c r="T6042" i="9"/>
  <c r="T6043" i="9"/>
  <c r="T6044" i="9"/>
  <c r="T6045" i="9"/>
  <c r="V6045" i="9" s="1"/>
  <c r="T6046" i="9"/>
  <c r="T6047" i="9"/>
  <c r="T6048" i="9"/>
  <c r="V6048" i="9" s="1"/>
  <c r="T6049" i="9"/>
  <c r="T6050" i="9"/>
  <c r="T6051" i="9"/>
  <c r="T6052" i="9"/>
  <c r="T6053" i="9"/>
  <c r="V6053" i="9" s="1"/>
  <c r="T6054" i="9"/>
  <c r="T6055" i="9"/>
  <c r="T6056" i="9"/>
  <c r="V6056" i="9" s="1"/>
  <c r="T6057" i="9"/>
  <c r="T6058" i="9"/>
  <c r="T6059" i="9"/>
  <c r="T6060" i="9"/>
  <c r="T6061" i="9"/>
  <c r="V6061" i="9" s="1"/>
  <c r="T6062" i="9"/>
  <c r="T6063" i="9"/>
  <c r="T6064" i="9"/>
  <c r="V6064" i="9" s="1"/>
  <c r="T6065" i="9"/>
  <c r="T6066" i="9"/>
  <c r="T6067" i="9"/>
  <c r="T6068" i="9"/>
  <c r="T6069" i="9"/>
  <c r="V6069" i="9" s="1"/>
  <c r="T6070" i="9"/>
  <c r="T6071" i="9"/>
  <c r="T6072" i="9"/>
  <c r="V6072" i="9" s="1"/>
  <c r="T6073" i="9"/>
  <c r="T6074" i="9"/>
  <c r="T6075" i="9"/>
  <c r="T6076" i="9"/>
  <c r="T6077" i="9"/>
  <c r="V6077" i="9" s="1"/>
  <c r="T6078" i="9"/>
  <c r="T6079" i="9"/>
  <c r="T6080" i="9"/>
  <c r="T6081" i="9"/>
  <c r="T6082" i="9"/>
  <c r="T6083" i="9"/>
  <c r="T6084" i="9"/>
  <c r="T6085" i="9"/>
  <c r="V6085" i="9" s="1"/>
  <c r="T6086" i="9"/>
  <c r="T6087" i="9"/>
  <c r="T6088" i="9"/>
  <c r="V6088" i="9" s="1"/>
  <c r="T6089" i="9"/>
  <c r="T6090" i="9"/>
  <c r="T6091" i="9"/>
  <c r="T6092" i="9"/>
  <c r="T6093" i="9"/>
  <c r="V6093" i="9" s="1"/>
  <c r="T6094" i="9"/>
  <c r="T6095" i="9"/>
  <c r="T6096" i="9"/>
  <c r="V6096" i="9" s="1"/>
  <c r="T6097" i="9"/>
  <c r="T6098" i="9"/>
  <c r="T6099" i="9"/>
  <c r="T6100" i="9"/>
  <c r="T6101" i="9"/>
  <c r="V6101" i="9" s="1"/>
  <c r="T6102" i="9"/>
  <c r="T6103" i="9"/>
  <c r="T6104" i="9"/>
  <c r="V6104" i="9" s="1"/>
  <c r="T6105" i="9"/>
  <c r="T6106" i="9"/>
  <c r="T6107" i="9"/>
  <c r="T6108" i="9"/>
  <c r="T6109" i="9"/>
  <c r="V6109" i="9" s="1"/>
  <c r="T6110" i="9"/>
  <c r="T6111" i="9"/>
  <c r="T6112" i="9"/>
  <c r="V6112" i="9" s="1"/>
  <c r="T6113" i="9"/>
  <c r="T6114" i="9"/>
  <c r="T6115" i="9"/>
  <c r="T6116" i="9"/>
  <c r="T6117" i="9"/>
  <c r="V6117" i="9" s="1"/>
  <c r="T6118" i="9"/>
  <c r="T6119" i="9"/>
  <c r="T6120" i="9"/>
  <c r="V6120" i="9" s="1"/>
  <c r="T6121" i="9"/>
  <c r="T6122" i="9"/>
  <c r="T6123" i="9"/>
  <c r="T6124" i="9"/>
  <c r="T6125" i="9"/>
  <c r="V6125" i="9" s="1"/>
  <c r="T6126" i="9"/>
  <c r="T6127" i="9"/>
  <c r="T6128" i="9"/>
  <c r="V6128" i="9" s="1"/>
  <c r="T6129" i="9"/>
  <c r="T6130" i="9"/>
  <c r="T6131" i="9"/>
  <c r="T6132" i="9"/>
  <c r="T6133" i="9"/>
  <c r="V6133" i="9" s="1"/>
  <c r="T6134" i="9"/>
  <c r="T6135" i="9"/>
  <c r="T6136" i="9"/>
  <c r="V6136" i="9" s="1"/>
  <c r="T6137" i="9"/>
  <c r="T6138" i="9"/>
  <c r="T6139" i="9"/>
  <c r="T6140" i="9"/>
  <c r="T6141" i="9"/>
  <c r="V6141" i="9" s="1"/>
  <c r="T6142" i="9"/>
  <c r="T6143" i="9"/>
  <c r="T6144" i="9"/>
  <c r="V6144" i="9" s="1"/>
  <c r="T6145" i="9"/>
  <c r="T6146" i="9"/>
  <c r="T6147" i="9"/>
  <c r="T6148" i="9"/>
  <c r="T6149" i="9"/>
  <c r="V6149" i="9" s="1"/>
  <c r="T6150" i="9"/>
  <c r="T6151" i="9"/>
  <c r="T6152" i="9"/>
  <c r="V6152" i="9" s="1"/>
  <c r="T6153" i="9"/>
  <c r="T6154" i="9"/>
  <c r="T6155" i="9"/>
  <c r="T6156" i="9"/>
  <c r="T6157" i="9"/>
  <c r="V6157" i="9" s="1"/>
  <c r="T6158" i="9"/>
  <c r="T6159" i="9"/>
  <c r="T6160" i="9"/>
  <c r="V6160" i="9" s="1"/>
  <c r="T6161" i="9"/>
  <c r="T6162" i="9"/>
  <c r="T6163" i="9"/>
  <c r="T6164" i="9"/>
  <c r="T6165" i="9"/>
  <c r="V6165" i="9" s="1"/>
  <c r="T6166" i="9"/>
  <c r="T6167" i="9"/>
  <c r="T6168" i="9"/>
  <c r="V6168" i="9" s="1"/>
  <c r="T6169" i="9"/>
  <c r="T6170" i="9"/>
  <c r="T6171" i="9"/>
  <c r="T6172" i="9"/>
  <c r="T6173" i="9"/>
  <c r="V6173" i="9" s="1"/>
  <c r="T6174" i="9"/>
  <c r="T6175" i="9"/>
  <c r="T6176" i="9"/>
  <c r="V6176" i="9" s="1"/>
  <c r="T6177" i="9"/>
  <c r="T6178" i="9"/>
  <c r="T6179" i="9"/>
  <c r="T6180" i="9"/>
  <c r="T6181" i="9"/>
  <c r="V6181" i="9" s="1"/>
  <c r="T6182" i="9"/>
  <c r="T6183" i="9"/>
  <c r="T6184" i="9"/>
  <c r="V6184" i="9" s="1"/>
  <c r="T6185" i="9"/>
  <c r="T6186" i="9"/>
  <c r="T6187" i="9"/>
  <c r="T6188" i="9"/>
  <c r="T6189" i="9"/>
  <c r="V6189" i="9" s="1"/>
  <c r="T6190" i="9"/>
  <c r="T6191" i="9"/>
  <c r="T6192" i="9"/>
  <c r="V6192" i="9" s="1"/>
  <c r="T6193" i="9"/>
  <c r="T6194" i="9"/>
  <c r="T6195" i="9"/>
  <c r="T6196" i="9"/>
  <c r="T6197" i="9"/>
  <c r="V6197" i="9" s="1"/>
  <c r="T6198" i="9"/>
  <c r="T6199" i="9"/>
  <c r="T6200" i="9"/>
  <c r="V6200" i="9" s="1"/>
  <c r="T6201" i="9"/>
  <c r="T6202" i="9"/>
  <c r="T6203" i="9"/>
  <c r="T6204" i="9"/>
  <c r="T6205" i="9"/>
  <c r="V6205" i="9" s="1"/>
  <c r="T6206" i="9"/>
  <c r="T6207" i="9"/>
  <c r="T6208" i="9"/>
  <c r="V6208" i="9" s="1"/>
  <c r="T6209" i="9"/>
  <c r="T6210" i="9"/>
  <c r="T6211" i="9"/>
  <c r="T6212" i="9"/>
  <c r="T6213" i="9"/>
  <c r="V6213" i="9" s="1"/>
  <c r="T6214" i="9"/>
  <c r="T6215" i="9"/>
  <c r="T6216" i="9"/>
  <c r="V6216" i="9" s="1"/>
  <c r="T6217" i="9"/>
  <c r="T6218" i="9"/>
  <c r="T6219" i="9"/>
  <c r="T6220" i="9"/>
  <c r="T6221" i="9"/>
  <c r="V6221" i="9" s="1"/>
  <c r="T6222" i="9"/>
  <c r="T6223" i="9"/>
  <c r="T6224" i="9"/>
  <c r="V6224" i="9" s="1"/>
  <c r="T6225" i="9"/>
  <c r="T6226" i="9"/>
  <c r="T6227" i="9"/>
  <c r="T6228" i="9"/>
  <c r="T6229" i="9"/>
  <c r="V6229" i="9" s="1"/>
  <c r="T6230" i="9"/>
  <c r="T6231" i="9"/>
  <c r="T6232" i="9"/>
  <c r="T6233" i="9"/>
  <c r="T6234" i="9"/>
  <c r="T6235" i="9"/>
  <c r="T6236" i="9"/>
  <c r="T6237" i="9"/>
  <c r="V6237" i="9" s="1"/>
  <c r="T6238" i="9"/>
  <c r="T6239" i="9"/>
  <c r="T6240" i="9"/>
  <c r="T6241" i="9"/>
  <c r="T6242" i="9"/>
  <c r="T6243" i="9"/>
  <c r="T6244" i="9"/>
  <c r="T6245" i="9"/>
  <c r="V6245" i="9" s="1"/>
  <c r="T6246" i="9"/>
  <c r="T6247" i="9"/>
  <c r="T6248" i="9"/>
  <c r="V6248" i="9" s="1"/>
  <c r="T6249" i="9"/>
  <c r="T6250" i="9"/>
  <c r="T6251" i="9"/>
  <c r="T6252" i="9"/>
  <c r="T6253" i="9"/>
  <c r="V6253" i="9" s="1"/>
  <c r="T6254" i="9"/>
  <c r="T6255" i="9"/>
  <c r="T6256" i="9"/>
  <c r="V6256" i="9" s="1"/>
  <c r="T6257" i="9"/>
  <c r="T6258" i="9"/>
  <c r="T6259" i="9"/>
  <c r="T6260" i="9"/>
  <c r="T6261" i="9"/>
  <c r="V6261" i="9" s="1"/>
  <c r="T6262" i="9"/>
  <c r="T6263" i="9"/>
  <c r="T6264" i="9"/>
  <c r="V6264" i="9" s="1"/>
  <c r="T6265" i="9"/>
  <c r="T6266" i="9"/>
  <c r="T6267" i="9"/>
  <c r="T6268" i="9"/>
  <c r="T6269" i="9"/>
  <c r="V6269" i="9" s="1"/>
  <c r="T6270" i="9"/>
  <c r="T6271" i="9"/>
  <c r="T6272" i="9"/>
  <c r="T6273" i="9"/>
  <c r="T6274" i="9"/>
  <c r="T6275" i="9"/>
  <c r="T6276" i="9"/>
  <c r="T6277" i="9"/>
  <c r="V6277" i="9" s="1"/>
  <c r="T6278" i="9"/>
  <c r="T6279" i="9"/>
  <c r="T6280" i="9"/>
  <c r="V6280" i="9" s="1"/>
  <c r="T6281" i="9"/>
  <c r="T6282" i="9"/>
  <c r="T6283" i="9"/>
  <c r="T6284" i="9"/>
  <c r="T6285" i="9"/>
  <c r="V6285" i="9" s="1"/>
  <c r="T6286" i="9"/>
  <c r="T6287" i="9"/>
  <c r="T6288" i="9"/>
  <c r="V6288" i="9" s="1"/>
  <c r="T6289" i="9"/>
  <c r="T6290" i="9"/>
  <c r="T6291" i="9"/>
  <c r="T6292" i="9"/>
  <c r="T6293" i="9"/>
  <c r="V6293" i="9" s="1"/>
  <c r="T6294" i="9"/>
  <c r="T6295" i="9"/>
  <c r="T6296" i="9"/>
  <c r="V6296" i="9" s="1"/>
  <c r="T6297" i="9"/>
  <c r="T6298" i="9"/>
  <c r="T6299" i="9"/>
  <c r="T6300" i="9"/>
  <c r="T6301" i="9"/>
  <c r="V6301" i="9" s="1"/>
  <c r="T6302" i="9"/>
  <c r="T6303" i="9"/>
  <c r="T6304" i="9"/>
  <c r="V6304" i="9" s="1"/>
  <c r="T6305" i="9"/>
  <c r="T6306" i="9"/>
  <c r="T6307" i="9"/>
  <c r="T6308" i="9"/>
  <c r="T6309" i="9"/>
  <c r="V6309" i="9" s="1"/>
  <c r="T6310" i="9"/>
  <c r="T6311" i="9"/>
  <c r="T6312" i="9"/>
  <c r="V6312" i="9" s="1"/>
  <c r="T6313" i="9"/>
  <c r="T6314" i="9"/>
  <c r="T6315" i="9"/>
  <c r="T6316" i="9"/>
  <c r="T6317" i="9"/>
  <c r="V6317" i="9" s="1"/>
  <c r="T6318" i="9"/>
  <c r="T6319" i="9"/>
  <c r="T6320" i="9"/>
  <c r="V6320" i="9" s="1"/>
  <c r="T6321" i="9"/>
  <c r="T6322" i="9"/>
  <c r="T6323" i="9"/>
  <c r="T6324" i="9"/>
  <c r="T6325" i="9"/>
  <c r="V6325" i="9" s="1"/>
  <c r="T6326" i="9"/>
  <c r="T6327" i="9"/>
  <c r="T6328" i="9"/>
  <c r="V6328" i="9" s="1"/>
  <c r="T6329" i="9"/>
  <c r="T6330" i="9"/>
  <c r="T6331" i="9"/>
  <c r="T6332" i="9"/>
  <c r="T6333" i="9"/>
  <c r="V6333" i="9" s="1"/>
  <c r="T6334" i="9"/>
  <c r="T6335" i="9"/>
  <c r="T6336" i="9"/>
  <c r="V6336" i="9" s="1"/>
  <c r="T6337" i="9"/>
  <c r="T6338" i="9"/>
  <c r="T6339" i="9"/>
  <c r="T6340" i="9"/>
  <c r="T6341" i="9"/>
  <c r="V6341" i="9" s="1"/>
  <c r="T6342" i="9"/>
  <c r="T6343" i="9"/>
  <c r="T6344" i="9"/>
  <c r="V6344" i="9" s="1"/>
  <c r="T6345" i="9"/>
  <c r="T6346" i="9"/>
  <c r="T6347" i="9"/>
  <c r="T6348" i="9"/>
  <c r="T6349" i="9"/>
  <c r="V6349" i="9" s="1"/>
  <c r="T6350" i="9"/>
  <c r="T6351" i="9"/>
  <c r="T6352" i="9"/>
  <c r="V6352" i="9" s="1"/>
  <c r="T6353" i="9"/>
  <c r="T6354" i="9"/>
  <c r="T6355" i="9"/>
  <c r="T6356" i="9"/>
  <c r="T6357" i="9"/>
  <c r="V6357" i="9" s="1"/>
  <c r="T6358" i="9"/>
  <c r="T6359" i="9"/>
  <c r="T6360" i="9"/>
  <c r="V6360" i="9" s="1"/>
  <c r="T6361" i="9"/>
  <c r="T6362" i="9"/>
  <c r="T6363" i="9"/>
  <c r="T6364" i="9"/>
  <c r="T6365" i="9"/>
  <c r="V6365" i="9" s="1"/>
  <c r="T6366" i="9"/>
  <c r="T6367" i="9"/>
  <c r="T6368" i="9"/>
  <c r="V6368" i="9" s="1"/>
  <c r="T6369" i="9"/>
  <c r="T6370" i="9"/>
  <c r="T6371" i="9"/>
  <c r="T6372" i="9"/>
  <c r="T6373" i="9"/>
  <c r="V6373" i="9" s="1"/>
  <c r="T6374" i="9"/>
  <c r="T6375" i="9"/>
  <c r="T6376" i="9"/>
  <c r="V6376" i="9" s="1"/>
  <c r="T6377" i="9"/>
  <c r="T6378" i="9"/>
  <c r="T6379" i="9"/>
  <c r="T6380" i="9"/>
  <c r="T6381" i="9"/>
  <c r="V6381" i="9" s="1"/>
  <c r="T6382" i="9"/>
  <c r="T6383" i="9"/>
  <c r="T6384" i="9"/>
  <c r="V6384" i="9" s="1"/>
  <c r="T6385" i="9"/>
  <c r="T6386" i="9"/>
  <c r="T6387" i="9"/>
  <c r="T6388" i="9"/>
  <c r="T6389" i="9"/>
  <c r="V6389" i="9" s="1"/>
  <c r="T6390" i="9"/>
  <c r="T6391" i="9"/>
  <c r="T6392" i="9"/>
  <c r="V6392" i="9" s="1"/>
  <c r="T6393" i="9"/>
  <c r="T6394" i="9"/>
  <c r="T6395" i="9"/>
  <c r="T6396" i="9"/>
  <c r="T6397" i="9"/>
  <c r="V6397" i="9" s="1"/>
  <c r="T6398" i="9"/>
  <c r="T6399" i="9"/>
  <c r="T6400" i="9"/>
  <c r="V6400" i="9" s="1"/>
  <c r="T6401" i="9"/>
  <c r="T6402" i="9"/>
  <c r="T6403" i="9"/>
  <c r="T6404" i="9"/>
  <c r="T6405" i="9"/>
  <c r="V6405" i="9" s="1"/>
  <c r="T6406" i="9"/>
  <c r="T6407" i="9"/>
  <c r="T6408" i="9"/>
  <c r="V6408" i="9" s="1"/>
  <c r="T6409" i="9"/>
  <c r="T6410" i="9"/>
  <c r="T6411" i="9"/>
  <c r="T6412" i="9"/>
  <c r="T6413" i="9"/>
  <c r="V6413" i="9" s="1"/>
  <c r="T6414" i="9"/>
  <c r="T6415" i="9"/>
  <c r="T6416" i="9"/>
  <c r="V6416" i="9" s="1"/>
  <c r="T6417" i="9"/>
  <c r="T6418" i="9"/>
  <c r="T6419" i="9"/>
  <c r="T6420" i="9"/>
  <c r="T6421" i="9"/>
  <c r="V6421" i="9" s="1"/>
  <c r="T6422" i="9"/>
  <c r="T6423" i="9"/>
  <c r="T6424" i="9"/>
  <c r="V6424" i="9" s="1"/>
  <c r="T6425" i="9"/>
  <c r="T6426" i="9"/>
  <c r="T6427" i="9"/>
  <c r="T6428" i="9"/>
  <c r="T6429" i="9"/>
  <c r="V6429" i="9" s="1"/>
  <c r="T6430" i="9"/>
  <c r="T6431" i="9"/>
  <c r="T6432" i="9"/>
  <c r="T6433" i="9"/>
  <c r="T6434" i="9"/>
  <c r="T6435" i="9"/>
  <c r="T6436" i="9"/>
  <c r="T6437" i="9"/>
  <c r="V6437" i="9" s="1"/>
  <c r="T6438" i="9"/>
  <c r="T6439" i="9"/>
  <c r="T6440" i="9"/>
  <c r="V6440" i="9" s="1"/>
  <c r="T6441" i="9"/>
  <c r="T6442" i="9"/>
  <c r="T6443" i="9"/>
  <c r="T6444" i="9"/>
  <c r="T6445" i="9"/>
  <c r="V6445" i="9" s="1"/>
  <c r="T6446" i="9"/>
  <c r="T6447" i="9"/>
  <c r="T6448" i="9"/>
  <c r="V6448" i="9" s="1"/>
  <c r="T6449" i="9"/>
  <c r="T6450" i="9"/>
  <c r="T6451" i="9"/>
  <c r="T6452" i="9"/>
  <c r="T6453" i="9"/>
  <c r="V6453" i="9" s="1"/>
  <c r="T6454" i="9"/>
  <c r="T6455" i="9"/>
  <c r="T6456" i="9"/>
  <c r="V6456" i="9" s="1"/>
  <c r="T6457" i="9"/>
  <c r="T6458" i="9"/>
  <c r="T6459" i="9"/>
  <c r="T6460" i="9"/>
  <c r="T6461" i="9"/>
  <c r="V6461" i="9" s="1"/>
  <c r="T6462" i="9"/>
  <c r="T6463" i="9"/>
  <c r="T6464" i="9"/>
  <c r="V6464" i="9" s="1"/>
  <c r="T6465" i="9"/>
  <c r="T6466" i="9"/>
  <c r="T6467" i="9"/>
  <c r="T6468" i="9"/>
  <c r="T6469" i="9"/>
  <c r="V6469" i="9" s="1"/>
  <c r="T6470" i="9"/>
  <c r="T6471" i="9"/>
  <c r="T6472" i="9"/>
  <c r="V6472" i="9" s="1"/>
  <c r="T6473" i="9"/>
  <c r="T6474" i="9"/>
  <c r="T6475" i="9"/>
  <c r="T6476" i="9"/>
  <c r="T6477" i="9"/>
  <c r="V6477" i="9" s="1"/>
  <c r="T6478" i="9"/>
  <c r="T6479" i="9"/>
  <c r="T6480" i="9"/>
  <c r="V6480" i="9" s="1"/>
  <c r="T6481" i="9"/>
  <c r="T6482" i="9"/>
  <c r="T6483" i="9"/>
  <c r="T6484" i="9"/>
  <c r="T6485" i="9"/>
  <c r="V6485" i="9" s="1"/>
  <c r="T6486" i="9"/>
  <c r="T6487" i="9"/>
  <c r="T6488" i="9"/>
  <c r="V6488" i="9" s="1"/>
  <c r="T6489" i="9"/>
  <c r="T6490" i="9"/>
  <c r="T6491" i="9"/>
  <c r="T6492" i="9"/>
  <c r="T6493" i="9"/>
  <c r="V6493" i="9" s="1"/>
  <c r="T6494" i="9"/>
  <c r="T6495" i="9"/>
  <c r="T6496" i="9"/>
  <c r="V6496" i="9" s="1"/>
  <c r="T6497" i="9"/>
  <c r="T6498" i="9"/>
  <c r="T6499" i="9"/>
  <c r="T6500" i="9"/>
  <c r="T6501" i="9"/>
  <c r="V6501" i="9" s="1"/>
  <c r="T6502" i="9"/>
  <c r="T6503" i="9"/>
  <c r="T6504" i="9"/>
  <c r="V6504" i="9" s="1"/>
  <c r="T6505" i="9"/>
  <c r="T6506" i="9"/>
  <c r="T6507" i="9"/>
  <c r="T6508" i="9"/>
  <c r="T6509" i="9"/>
  <c r="V6509" i="9" s="1"/>
  <c r="T6510" i="9"/>
  <c r="T6511" i="9"/>
  <c r="T6512" i="9"/>
  <c r="V6512" i="9" s="1"/>
  <c r="T6513" i="9"/>
  <c r="T6514" i="9"/>
  <c r="T6515" i="9"/>
  <c r="T6516" i="9"/>
  <c r="T6517" i="9"/>
  <c r="V6517" i="9" s="1"/>
  <c r="T6518" i="9"/>
  <c r="T6519" i="9"/>
  <c r="T6520" i="9"/>
  <c r="V6520" i="9" s="1"/>
  <c r="T6521" i="9"/>
  <c r="T6522" i="9"/>
  <c r="T6523" i="9"/>
  <c r="T6524" i="9"/>
  <c r="T6525" i="9"/>
  <c r="V6525" i="9" s="1"/>
  <c r="T6526" i="9"/>
  <c r="T6527" i="9"/>
  <c r="T6528" i="9"/>
  <c r="V6528" i="9" s="1"/>
  <c r="T6529" i="9"/>
  <c r="T6530" i="9"/>
  <c r="T6531" i="9"/>
  <c r="T6532" i="9"/>
  <c r="T6533" i="9"/>
  <c r="V6533" i="9" s="1"/>
  <c r="T6534" i="9"/>
  <c r="T6535" i="9"/>
  <c r="T6536" i="9"/>
  <c r="V6536" i="9" s="1"/>
  <c r="T6537" i="9"/>
  <c r="T6538" i="9"/>
  <c r="T6539" i="9"/>
  <c r="T6540" i="9"/>
  <c r="T6541" i="9"/>
  <c r="V6541" i="9" s="1"/>
  <c r="T6542" i="9"/>
  <c r="T6543" i="9"/>
  <c r="T6544" i="9"/>
  <c r="V6544" i="9" s="1"/>
  <c r="T6545" i="9"/>
  <c r="T6546" i="9"/>
  <c r="T6547" i="9"/>
  <c r="T6548" i="9"/>
  <c r="T6549" i="9"/>
  <c r="V6549" i="9" s="1"/>
  <c r="T6550" i="9"/>
  <c r="T6551" i="9"/>
  <c r="T6552" i="9"/>
  <c r="T6553" i="9"/>
  <c r="T6554" i="9"/>
  <c r="T6555" i="9"/>
  <c r="T6556" i="9"/>
  <c r="T6557" i="9"/>
  <c r="V6557" i="9" s="1"/>
  <c r="T6558" i="9"/>
  <c r="T6559" i="9"/>
  <c r="T6560" i="9"/>
  <c r="V6560" i="9" s="1"/>
  <c r="T6561" i="9"/>
  <c r="T6562" i="9"/>
  <c r="T6563" i="9"/>
  <c r="T6564" i="9"/>
  <c r="T6565" i="9"/>
  <c r="V6565" i="9" s="1"/>
  <c r="T6566" i="9"/>
  <c r="T6567" i="9"/>
  <c r="T6568" i="9"/>
  <c r="V6568" i="9" s="1"/>
  <c r="T6569" i="9"/>
  <c r="T6570" i="9"/>
  <c r="T6571" i="9"/>
  <c r="T6572" i="9"/>
  <c r="T6573" i="9"/>
  <c r="V6573" i="9" s="1"/>
  <c r="T6574" i="9"/>
  <c r="T6575" i="9"/>
  <c r="T6576" i="9"/>
  <c r="V6576" i="9" s="1"/>
  <c r="T6577" i="9"/>
  <c r="T6578" i="9"/>
  <c r="T6579" i="9"/>
  <c r="T6580" i="9"/>
  <c r="T6581" i="9"/>
  <c r="V6581" i="9" s="1"/>
  <c r="T6582" i="9"/>
  <c r="T6583" i="9"/>
  <c r="T6584" i="9"/>
  <c r="V6584" i="9" s="1"/>
  <c r="T6585" i="9"/>
  <c r="T6586" i="9"/>
  <c r="T6587" i="9"/>
  <c r="T6588" i="9"/>
  <c r="T6589" i="9"/>
  <c r="V6589" i="9" s="1"/>
  <c r="T6590" i="9"/>
  <c r="T6591" i="9"/>
  <c r="T6592" i="9"/>
  <c r="T6593" i="9"/>
  <c r="T6594" i="9"/>
  <c r="T6595" i="9"/>
  <c r="T6596" i="9"/>
  <c r="T6597" i="9"/>
  <c r="V6597" i="9" s="1"/>
  <c r="T6598" i="9"/>
  <c r="T6599" i="9"/>
  <c r="T6600" i="9"/>
  <c r="V6600" i="9" s="1"/>
  <c r="T6601" i="9"/>
  <c r="T6602" i="9"/>
  <c r="T6603" i="9"/>
  <c r="T6604" i="9"/>
  <c r="T6605" i="9"/>
  <c r="V6605" i="9" s="1"/>
  <c r="T6606" i="9"/>
  <c r="T6607" i="9"/>
  <c r="T6608" i="9"/>
  <c r="V6608" i="9" s="1"/>
  <c r="T6609" i="9"/>
  <c r="T6610" i="9"/>
  <c r="T6611" i="9"/>
  <c r="T6612" i="9"/>
  <c r="T6613" i="9"/>
  <c r="V6613" i="9" s="1"/>
  <c r="T6614" i="9"/>
  <c r="T6615" i="9"/>
  <c r="T6616" i="9"/>
  <c r="V6616" i="9" s="1"/>
  <c r="T6617" i="9"/>
  <c r="T6618" i="9"/>
  <c r="T6619" i="9"/>
  <c r="T6620" i="9"/>
  <c r="T6621" i="9"/>
  <c r="V6621" i="9" s="1"/>
  <c r="T6622" i="9"/>
  <c r="T6623" i="9"/>
  <c r="T6624" i="9"/>
  <c r="V6624" i="9" s="1"/>
  <c r="T6625" i="9"/>
  <c r="T6626" i="9"/>
  <c r="T6627" i="9"/>
  <c r="T6628" i="9"/>
  <c r="T6629" i="9"/>
  <c r="V6629" i="9" s="1"/>
  <c r="T6630" i="9"/>
  <c r="T6631" i="9"/>
  <c r="T6632" i="9"/>
  <c r="V6632" i="9" s="1"/>
  <c r="T6633" i="9"/>
  <c r="T6634" i="9"/>
  <c r="T6635" i="9"/>
  <c r="T6636" i="9"/>
  <c r="T6637" i="9"/>
  <c r="V6637" i="9" s="1"/>
  <c r="T6638" i="9"/>
  <c r="T6639" i="9"/>
  <c r="T6640" i="9"/>
  <c r="V6640" i="9" s="1"/>
  <c r="T6641" i="9"/>
  <c r="T6642" i="9"/>
  <c r="T6643" i="9"/>
  <c r="T6644" i="9"/>
  <c r="T6645" i="9"/>
  <c r="V6645" i="9" s="1"/>
  <c r="T6646" i="9"/>
  <c r="T6647" i="9"/>
  <c r="T6648" i="9"/>
  <c r="V6648" i="9" s="1"/>
  <c r="T6649" i="9"/>
  <c r="T6650" i="9"/>
  <c r="T6651" i="9"/>
  <c r="T6652" i="9"/>
  <c r="T6653" i="9"/>
  <c r="V6653" i="9" s="1"/>
  <c r="T6654" i="9"/>
  <c r="T6655" i="9"/>
  <c r="T6656" i="9"/>
  <c r="V6656" i="9" s="1"/>
  <c r="T6657" i="9"/>
  <c r="T6658" i="9"/>
  <c r="T6659" i="9"/>
  <c r="T6660" i="9"/>
  <c r="T6661" i="9"/>
  <c r="V6661" i="9" s="1"/>
  <c r="T6662" i="9"/>
  <c r="T6663" i="9"/>
  <c r="T6664" i="9"/>
  <c r="V6664" i="9" s="1"/>
  <c r="T6665" i="9"/>
  <c r="T6666" i="9"/>
  <c r="T6667" i="9"/>
  <c r="T6668" i="9"/>
  <c r="T6669" i="9"/>
  <c r="V6669" i="9" s="1"/>
  <c r="T6670" i="9"/>
  <c r="T6671" i="9"/>
  <c r="T6672" i="9"/>
  <c r="V6672" i="9" s="1"/>
  <c r="T6673" i="9"/>
  <c r="T6674" i="9"/>
  <c r="T6675" i="9"/>
  <c r="T6676" i="9"/>
  <c r="T6677" i="9"/>
  <c r="V6677" i="9" s="1"/>
  <c r="T6678" i="9"/>
  <c r="T6679" i="9"/>
  <c r="T6680" i="9"/>
  <c r="V6680" i="9" s="1"/>
  <c r="T6681" i="9"/>
  <c r="T6682" i="9"/>
  <c r="T6683" i="9"/>
  <c r="T6684" i="9"/>
  <c r="T6685" i="9"/>
  <c r="V6685" i="9" s="1"/>
  <c r="T6686" i="9"/>
  <c r="T6687" i="9"/>
  <c r="T6688" i="9"/>
  <c r="V6688" i="9" s="1"/>
  <c r="T6689" i="9"/>
  <c r="T6690" i="9"/>
  <c r="T6691" i="9"/>
  <c r="T6692" i="9"/>
  <c r="T6693" i="9"/>
  <c r="V6693" i="9" s="1"/>
  <c r="T6694" i="9"/>
  <c r="T6695" i="9"/>
  <c r="T6696" i="9"/>
  <c r="V6696" i="9" s="1"/>
  <c r="T6697" i="9"/>
  <c r="T6698" i="9"/>
  <c r="T6699" i="9"/>
  <c r="T6700" i="9"/>
  <c r="T6701" i="9"/>
  <c r="V6701" i="9" s="1"/>
  <c r="T6702" i="9"/>
  <c r="T6703" i="9"/>
  <c r="T6704" i="9"/>
  <c r="V6704" i="9" s="1"/>
  <c r="T6705" i="9"/>
  <c r="T6706" i="9"/>
  <c r="T6707" i="9"/>
  <c r="T6708" i="9"/>
  <c r="T6709" i="9"/>
  <c r="V6709" i="9" s="1"/>
  <c r="T6710" i="9"/>
  <c r="T6711" i="9"/>
  <c r="T6712" i="9"/>
  <c r="V6712" i="9" s="1"/>
  <c r="T6713" i="9"/>
  <c r="T6714" i="9"/>
  <c r="T6715" i="9"/>
  <c r="T6716" i="9"/>
  <c r="T6717" i="9"/>
  <c r="V6717" i="9" s="1"/>
  <c r="T6718" i="9"/>
  <c r="T6719" i="9"/>
  <c r="T6720" i="9"/>
  <c r="V6720" i="9" s="1"/>
  <c r="T6721" i="9"/>
  <c r="T6722" i="9"/>
  <c r="T6723" i="9"/>
  <c r="T6724" i="9"/>
  <c r="T6725" i="9"/>
  <c r="V6725" i="9" s="1"/>
  <c r="T6726" i="9"/>
  <c r="T6727" i="9"/>
  <c r="T6728" i="9"/>
  <c r="V6728" i="9" s="1"/>
  <c r="T6729" i="9"/>
  <c r="T6730" i="9"/>
  <c r="T6731" i="9"/>
  <c r="T6732" i="9"/>
  <c r="T6733" i="9"/>
  <c r="V6733" i="9" s="1"/>
  <c r="T6734" i="9"/>
  <c r="T6735" i="9"/>
  <c r="T6736" i="9"/>
  <c r="V6736" i="9" s="1"/>
  <c r="T6737" i="9"/>
  <c r="T6738" i="9"/>
  <c r="T6739" i="9"/>
  <c r="T6740" i="9"/>
  <c r="T6741" i="9"/>
  <c r="V6741" i="9" s="1"/>
  <c r="T6742" i="9"/>
  <c r="T6743" i="9"/>
  <c r="T6744" i="9"/>
  <c r="T6745" i="9"/>
  <c r="T6746" i="9"/>
  <c r="T6747" i="9"/>
  <c r="T6748" i="9"/>
  <c r="T6749" i="9"/>
  <c r="V6749" i="9" s="1"/>
  <c r="T6750" i="9"/>
  <c r="T6751" i="9"/>
  <c r="T6752" i="9"/>
  <c r="T6753" i="9"/>
  <c r="T6754" i="9"/>
  <c r="T6755" i="9"/>
  <c r="T6756" i="9"/>
  <c r="T6757" i="9"/>
  <c r="V6757" i="9" s="1"/>
  <c r="T6758" i="9"/>
  <c r="T6759" i="9"/>
  <c r="T6760" i="9"/>
  <c r="V6760" i="9" s="1"/>
  <c r="T6761" i="9"/>
  <c r="T6762" i="9"/>
  <c r="T6763" i="9"/>
  <c r="T6764" i="9"/>
  <c r="T6765" i="9"/>
  <c r="V6765" i="9" s="1"/>
  <c r="T6766" i="9"/>
  <c r="T6767" i="9"/>
  <c r="T6768" i="9"/>
  <c r="V6768" i="9" s="1"/>
  <c r="T6769" i="9"/>
  <c r="T6770" i="9"/>
  <c r="T6771" i="9"/>
  <c r="T6772" i="9"/>
  <c r="T6773" i="9"/>
  <c r="V6773" i="9" s="1"/>
  <c r="T6774" i="9"/>
  <c r="T6775" i="9"/>
  <c r="T6776" i="9"/>
  <c r="V6776" i="9" s="1"/>
  <c r="T6777" i="9"/>
  <c r="T6778" i="9"/>
  <c r="T6779" i="9"/>
  <c r="T6780" i="9"/>
  <c r="T6781" i="9"/>
  <c r="V6781" i="9" s="1"/>
  <c r="T6782" i="9"/>
  <c r="T6783" i="9"/>
  <c r="T6784" i="9"/>
  <c r="T6785" i="9"/>
  <c r="T6786" i="9"/>
  <c r="T6787" i="9"/>
  <c r="T6788" i="9"/>
  <c r="T6789" i="9"/>
  <c r="V6789" i="9" s="1"/>
  <c r="T6790" i="9"/>
  <c r="T6791" i="9"/>
  <c r="T6792" i="9"/>
  <c r="V6792" i="9" s="1"/>
  <c r="T6793" i="9"/>
  <c r="T6794" i="9"/>
  <c r="T6795" i="9"/>
  <c r="T6796" i="9"/>
  <c r="T6797" i="9"/>
  <c r="V6797" i="9" s="1"/>
  <c r="T6798" i="9"/>
  <c r="T6799" i="9"/>
  <c r="T6800" i="9"/>
  <c r="V6800" i="9" s="1"/>
  <c r="T6801" i="9"/>
  <c r="T6802" i="9"/>
  <c r="T6803" i="9"/>
  <c r="T6804" i="9"/>
  <c r="T6805" i="9"/>
  <c r="V6805" i="9" s="1"/>
  <c r="T6806" i="9"/>
  <c r="T6807" i="9"/>
  <c r="T6808" i="9"/>
  <c r="V6808" i="9" s="1"/>
  <c r="T6809" i="9"/>
  <c r="T6810" i="9"/>
  <c r="T6811" i="9"/>
  <c r="T6812" i="9"/>
  <c r="T6813" i="9"/>
  <c r="V6813" i="9" s="1"/>
  <c r="T6814" i="9"/>
  <c r="T6815" i="9"/>
  <c r="T6816" i="9"/>
  <c r="V6816" i="9" s="1"/>
  <c r="T6817" i="9"/>
  <c r="T6818" i="9"/>
  <c r="T6819" i="9"/>
  <c r="T6820" i="9"/>
  <c r="T6821" i="9"/>
  <c r="V6821" i="9" s="1"/>
  <c r="T6822" i="9"/>
  <c r="T6823" i="9"/>
  <c r="T6824" i="9"/>
  <c r="V6824" i="9" s="1"/>
  <c r="T6825" i="9"/>
  <c r="T6826" i="9"/>
  <c r="T6827" i="9"/>
  <c r="T6828" i="9"/>
  <c r="T6829" i="9"/>
  <c r="V6829" i="9" s="1"/>
  <c r="T6830" i="9"/>
  <c r="T6831" i="9"/>
  <c r="T6832" i="9"/>
  <c r="V6832" i="9" s="1"/>
  <c r="T6833" i="9"/>
  <c r="T6834" i="9"/>
  <c r="T6835" i="9"/>
  <c r="T6836" i="9"/>
  <c r="T6837" i="9"/>
  <c r="V6837" i="9" s="1"/>
  <c r="T6838" i="9"/>
  <c r="T6839" i="9"/>
  <c r="T6840" i="9"/>
  <c r="V6840" i="9" s="1"/>
  <c r="T6841" i="9"/>
  <c r="T6842" i="9"/>
  <c r="T6843" i="9"/>
  <c r="T6844" i="9"/>
  <c r="T6845" i="9"/>
  <c r="V6845" i="9" s="1"/>
  <c r="T6846" i="9"/>
  <c r="T6847" i="9"/>
  <c r="T6848" i="9"/>
  <c r="V6848" i="9" s="1"/>
  <c r="T6849" i="9"/>
  <c r="T6850" i="9"/>
  <c r="T6851" i="9"/>
  <c r="T6852" i="9"/>
  <c r="T6853" i="9"/>
  <c r="V6853" i="9" s="1"/>
  <c r="T6854" i="9"/>
  <c r="T6855" i="9"/>
  <c r="T6856" i="9"/>
  <c r="V6856" i="9" s="1"/>
  <c r="T6857" i="9"/>
  <c r="T6858" i="9"/>
  <c r="T6859" i="9"/>
  <c r="T6860" i="9"/>
  <c r="T6861" i="9"/>
  <c r="V6861" i="9" s="1"/>
  <c r="T6862" i="9"/>
  <c r="T6863" i="9"/>
  <c r="T6864" i="9"/>
  <c r="V6864" i="9" s="1"/>
  <c r="T6865" i="9"/>
  <c r="T6866" i="9"/>
  <c r="T6867" i="9"/>
  <c r="T6868" i="9"/>
  <c r="T6869" i="9"/>
  <c r="V6869" i="9" s="1"/>
  <c r="T6870" i="9"/>
  <c r="T6871" i="9"/>
  <c r="T6872" i="9"/>
  <c r="V6872" i="9" s="1"/>
  <c r="T6873" i="9"/>
  <c r="T6874" i="9"/>
  <c r="T6875" i="9"/>
  <c r="T6876" i="9"/>
  <c r="T6877" i="9"/>
  <c r="V6877" i="9" s="1"/>
  <c r="T6878" i="9"/>
  <c r="T6879" i="9"/>
  <c r="T6880" i="9"/>
  <c r="V6880" i="9" s="1"/>
  <c r="T6881" i="9"/>
  <c r="T6882" i="9"/>
  <c r="T6883" i="9"/>
  <c r="T6884" i="9"/>
  <c r="T6885" i="9"/>
  <c r="V6885" i="9" s="1"/>
  <c r="T6886" i="9"/>
  <c r="T6887" i="9"/>
  <c r="T6888" i="9"/>
  <c r="V6888" i="9" s="1"/>
  <c r="T6889" i="9"/>
  <c r="T6890" i="9"/>
  <c r="T6891" i="9"/>
  <c r="T6892" i="9"/>
  <c r="T6893" i="9"/>
  <c r="V6893" i="9" s="1"/>
  <c r="T6894" i="9"/>
  <c r="T6895" i="9"/>
  <c r="T6896" i="9"/>
  <c r="V6896" i="9" s="1"/>
  <c r="T6897" i="9"/>
  <c r="T6898" i="9"/>
  <c r="T6899" i="9"/>
  <c r="T6900" i="9"/>
  <c r="T6901" i="9"/>
  <c r="V6901" i="9" s="1"/>
  <c r="T6902" i="9"/>
  <c r="T6903" i="9"/>
  <c r="T6904" i="9"/>
  <c r="V6904" i="9" s="1"/>
  <c r="T6905" i="9"/>
  <c r="T6906" i="9"/>
  <c r="T6907" i="9"/>
  <c r="T6908" i="9"/>
  <c r="T6909" i="9"/>
  <c r="V6909" i="9" s="1"/>
  <c r="T6910" i="9"/>
  <c r="T6911" i="9"/>
  <c r="T6912" i="9"/>
  <c r="V6912" i="9" s="1"/>
  <c r="T6913" i="9"/>
  <c r="T6914" i="9"/>
  <c r="T6915" i="9"/>
  <c r="T6916" i="9"/>
  <c r="T6917" i="9"/>
  <c r="V6917" i="9" s="1"/>
  <c r="T6918" i="9"/>
  <c r="T6919" i="9"/>
  <c r="T6920" i="9"/>
  <c r="V6920" i="9" s="1"/>
  <c r="T6921" i="9"/>
  <c r="T6922" i="9"/>
  <c r="T6923" i="9"/>
  <c r="T6924" i="9"/>
  <c r="T6925" i="9"/>
  <c r="V6925" i="9" s="1"/>
  <c r="T6926" i="9"/>
  <c r="T6927" i="9"/>
  <c r="T6928" i="9"/>
  <c r="V6928" i="9" s="1"/>
  <c r="T6929" i="9"/>
  <c r="T6930" i="9"/>
  <c r="T6931" i="9"/>
  <c r="T6932" i="9"/>
  <c r="T6933" i="9"/>
  <c r="V6933" i="9" s="1"/>
  <c r="T6934" i="9"/>
  <c r="T6935" i="9"/>
  <c r="T6936" i="9"/>
  <c r="V6936" i="9" s="1"/>
  <c r="T6937" i="9"/>
  <c r="T6938" i="9"/>
  <c r="T6939" i="9"/>
  <c r="T6940" i="9"/>
  <c r="T6941" i="9"/>
  <c r="V6941" i="9" s="1"/>
  <c r="T6942" i="9"/>
  <c r="T6943" i="9"/>
  <c r="T6944" i="9"/>
  <c r="T6945" i="9"/>
  <c r="T6946" i="9"/>
  <c r="T6947" i="9"/>
  <c r="T6948" i="9"/>
  <c r="T6949" i="9"/>
  <c r="V6949" i="9" s="1"/>
  <c r="T6950" i="9"/>
  <c r="T6951" i="9"/>
  <c r="T6952" i="9"/>
  <c r="V6952" i="9" s="1"/>
  <c r="T6953" i="9"/>
  <c r="T6954" i="9"/>
  <c r="T6955" i="9"/>
  <c r="T6956" i="9"/>
  <c r="T6957" i="9"/>
  <c r="V6957" i="9" s="1"/>
  <c r="T6958" i="9"/>
  <c r="T6959" i="9"/>
  <c r="T6960" i="9"/>
  <c r="V6960" i="9" s="1"/>
  <c r="T6961" i="9"/>
  <c r="T6962" i="9"/>
  <c r="T6963" i="9"/>
  <c r="T6964" i="9"/>
  <c r="T6965" i="9"/>
  <c r="V6965" i="9" s="1"/>
  <c r="T6966" i="9"/>
  <c r="T6967" i="9"/>
  <c r="T6968" i="9"/>
  <c r="V6968" i="9" s="1"/>
  <c r="T6969" i="9"/>
  <c r="T6970" i="9"/>
  <c r="T6971" i="9"/>
  <c r="T6972" i="9"/>
  <c r="T6973" i="9"/>
  <c r="V6973" i="9" s="1"/>
  <c r="T6974" i="9"/>
  <c r="T6975" i="9"/>
  <c r="T6976" i="9"/>
  <c r="V6976" i="9" s="1"/>
  <c r="T6977" i="9"/>
  <c r="T6978" i="9"/>
  <c r="T6979" i="9"/>
  <c r="T6980" i="9"/>
  <c r="T6981" i="9"/>
  <c r="V6981" i="9" s="1"/>
  <c r="T6982" i="9"/>
  <c r="T6983" i="9"/>
  <c r="T6984" i="9"/>
  <c r="V6984" i="9" s="1"/>
  <c r="T6985" i="9"/>
  <c r="T6986" i="9"/>
  <c r="T6987" i="9"/>
  <c r="T6988" i="9"/>
  <c r="T6989" i="9"/>
  <c r="V6989" i="9" s="1"/>
  <c r="T6990" i="9"/>
  <c r="T6991" i="9"/>
  <c r="T6992" i="9"/>
  <c r="V6992" i="9" s="1"/>
  <c r="T6993" i="9"/>
  <c r="T6994" i="9"/>
  <c r="T6995" i="9"/>
  <c r="T6996" i="9"/>
  <c r="T6997" i="9"/>
  <c r="V6997" i="9" s="1"/>
  <c r="T6998" i="9"/>
  <c r="T6999" i="9"/>
  <c r="T7000" i="9"/>
  <c r="V7000" i="9" s="1"/>
  <c r="T7001" i="9"/>
  <c r="T7002" i="9"/>
  <c r="T7003" i="9"/>
  <c r="T7004" i="9"/>
  <c r="T7005" i="9"/>
  <c r="V7005" i="9" s="1"/>
  <c r="T7006" i="9"/>
  <c r="T7007" i="9"/>
  <c r="T7008" i="9"/>
  <c r="V7008" i="9" s="1"/>
  <c r="T7009" i="9"/>
  <c r="T7010" i="9"/>
  <c r="T7011" i="9"/>
  <c r="T7012" i="9"/>
  <c r="T7013" i="9"/>
  <c r="V7013" i="9" s="1"/>
  <c r="T7014" i="9"/>
  <c r="T7015" i="9"/>
  <c r="T7016" i="9"/>
  <c r="V7016" i="9" s="1"/>
  <c r="T7017" i="9"/>
  <c r="T7018" i="9"/>
  <c r="T7019" i="9"/>
  <c r="T7020" i="9"/>
  <c r="T7021" i="9"/>
  <c r="V7021" i="9" s="1"/>
  <c r="T7022" i="9"/>
  <c r="T7023" i="9"/>
  <c r="T7024" i="9"/>
  <c r="V7024" i="9" s="1"/>
  <c r="T7025" i="9"/>
  <c r="T7026" i="9"/>
  <c r="T7027" i="9"/>
  <c r="T7028" i="9"/>
  <c r="T7029" i="9"/>
  <c r="V7029" i="9" s="1"/>
  <c r="T7030" i="9"/>
  <c r="T7031" i="9"/>
  <c r="T7032" i="9"/>
  <c r="V7032" i="9" s="1"/>
  <c r="T7033" i="9"/>
  <c r="T7034" i="9"/>
  <c r="T7035" i="9"/>
  <c r="T7036" i="9"/>
  <c r="T7037" i="9"/>
  <c r="V7037" i="9" s="1"/>
  <c r="T7038" i="9"/>
  <c r="T7039" i="9"/>
  <c r="T7040" i="9"/>
  <c r="V7040" i="9" s="1"/>
  <c r="T7041" i="9"/>
  <c r="T7042" i="9"/>
  <c r="T7043" i="9"/>
  <c r="T7044" i="9"/>
  <c r="T7045" i="9"/>
  <c r="V7045" i="9" s="1"/>
  <c r="T7046" i="9"/>
  <c r="T7047" i="9"/>
  <c r="T7048" i="9"/>
  <c r="V7048" i="9" s="1"/>
  <c r="T7049" i="9"/>
  <c r="T7050" i="9"/>
  <c r="T7051" i="9"/>
  <c r="T7052" i="9"/>
  <c r="T7053" i="9"/>
  <c r="V7053" i="9" s="1"/>
  <c r="T7054" i="9"/>
  <c r="T7055" i="9"/>
  <c r="T7056" i="9"/>
  <c r="V7056" i="9" s="1"/>
  <c r="T7057" i="9"/>
  <c r="T7058" i="9"/>
  <c r="T7059" i="9"/>
  <c r="T7060" i="9"/>
  <c r="T7061" i="9"/>
  <c r="V7061" i="9" s="1"/>
  <c r="T7062" i="9"/>
  <c r="T7063" i="9"/>
  <c r="T7064" i="9"/>
  <c r="T7065" i="9"/>
  <c r="T7066" i="9"/>
  <c r="T7067" i="9"/>
  <c r="T7068" i="9"/>
  <c r="T7069" i="9"/>
  <c r="V7069" i="9" s="1"/>
  <c r="T7070" i="9"/>
  <c r="T7071" i="9"/>
  <c r="T7072" i="9"/>
  <c r="V7072" i="9" s="1"/>
  <c r="T7073" i="9"/>
  <c r="T7074" i="9"/>
  <c r="T7075" i="9"/>
  <c r="T7076" i="9"/>
  <c r="T7077" i="9"/>
  <c r="V7077" i="9" s="1"/>
  <c r="T7078" i="9"/>
  <c r="T7079" i="9"/>
  <c r="T7080" i="9"/>
  <c r="V7080" i="9" s="1"/>
  <c r="T7081" i="9"/>
  <c r="T7082" i="9"/>
  <c r="T7083" i="9"/>
  <c r="T7084" i="9"/>
  <c r="T7085" i="9"/>
  <c r="V7085" i="9" s="1"/>
  <c r="T7086" i="9"/>
  <c r="T7087" i="9"/>
  <c r="T7088" i="9"/>
  <c r="V7088" i="9" s="1"/>
  <c r="T7089" i="9"/>
  <c r="T7090" i="9"/>
  <c r="T7091" i="9"/>
  <c r="T7092" i="9"/>
  <c r="T7093" i="9"/>
  <c r="V7093" i="9" s="1"/>
  <c r="T7094" i="9"/>
  <c r="T7095" i="9"/>
  <c r="T7096" i="9"/>
  <c r="V7096" i="9" s="1"/>
  <c r="T7097" i="9"/>
  <c r="T7098" i="9"/>
  <c r="T7099" i="9"/>
  <c r="T7100" i="9"/>
  <c r="T7101" i="9"/>
  <c r="V7101" i="9" s="1"/>
  <c r="T7102" i="9"/>
  <c r="T7103" i="9"/>
  <c r="T7104" i="9"/>
  <c r="T7105" i="9"/>
  <c r="T7106" i="9"/>
  <c r="T7107" i="9"/>
  <c r="T7108" i="9"/>
  <c r="T7109" i="9"/>
  <c r="V7109" i="9" s="1"/>
  <c r="T7110" i="9"/>
  <c r="T7111" i="9"/>
  <c r="T7112" i="9"/>
  <c r="V7112" i="9" s="1"/>
  <c r="T7113" i="9"/>
  <c r="T7114" i="9"/>
  <c r="T7115" i="9"/>
  <c r="T7116" i="9"/>
  <c r="T7117" i="9"/>
  <c r="V7117" i="9" s="1"/>
  <c r="T7118" i="9"/>
  <c r="T7119" i="9"/>
  <c r="T7120" i="9"/>
  <c r="V7120" i="9" s="1"/>
  <c r="T7121" i="9"/>
  <c r="T7122" i="9"/>
  <c r="T7123" i="9"/>
  <c r="T7124" i="9"/>
  <c r="T7125" i="9"/>
  <c r="V7125" i="9" s="1"/>
  <c r="T7126" i="9"/>
  <c r="T7127" i="9"/>
  <c r="T7128" i="9"/>
  <c r="V7128" i="9" s="1"/>
  <c r="T7129" i="9"/>
  <c r="T7130" i="9"/>
  <c r="T7131" i="9"/>
  <c r="T7132" i="9"/>
  <c r="T7133" i="9"/>
  <c r="V7133" i="9" s="1"/>
  <c r="T7134" i="9"/>
  <c r="T7135" i="9"/>
  <c r="T7136" i="9"/>
  <c r="V7136" i="9" s="1"/>
  <c r="T7137" i="9"/>
  <c r="T7138" i="9"/>
  <c r="T7139" i="9"/>
  <c r="T7140" i="9"/>
  <c r="T7141" i="9"/>
  <c r="V7141" i="9" s="1"/>
  <c r="T7142" i="9"/>
  <c r="T7143" i="9"/>
  <c r="T7144" i="9"/>
  <c r="V7144" i="9" s="1"/>
  <c r="T7145" i="9"/>
  <c r="T7146" i="9"/>
  <c r="T7147" i="9"/>
  <c r="T7148" i="9"/>
  <c r="T7149" i="9"/>
  <c r="V7149" i="9" s="1"/>
  <c r="T7150" i="9"/>
  <c r="T7151" i="9"/>
  <c r="T7152" i="9"/>
  <c r="V7152" i="9" s="1"/>
  <c r="T7153" i="9"/>
  <c r="T7154" i="9"/>
  <c r="T7155" i="9"/>
  <c r="T7156" i="9"/>
  <c r="T7157" i="9"/>
  <c r="V7157" i="9" s="1"/>
  <c r="T7158" i="9"/>
  <c r="T7159" i="9"/>
  <c r="T7160" i="9"/>
  <c r="V7160" i="9" s="1"/>
  <c r="T7161" i="9"/>
  <c r="T7162" i="9"/>
  <c r="T7163" i="9"/>
  <c r="T7164" i="9"/>
  <c r="T7165" i="9"/>
  <c r="V7165" i="9" s="1"/>
  <c r="T7166" i="9"/>
  <c r="T7167" i="9"/>
  <c r="T7168" i="9"/>
  <c r="V7168" i="9" s="1"/>
  <c r="T7169" i="9"/>
  <c r="T7170" i="9"/>
  <c r="T7171" i="9"/>
  <c r="T7172" i="9"/>
  <c r="T7173" i="9"/>
  <c r="V7173" i="9" s="1"/>
  <c r="T7174" i="9"/>
  <c r="T7175" i="9"/>
  <c r="T7176" i="9"/>
  <c r="V7176" i="9" s="1"/>
  <c r="T7177" i="9"/>
  <c r="T7178" i="9"/>
  <c r="T7179" i="9"/>
  <c r="T7180" i="9"/>
  <c r="T7181" i="9"/>
  <c r="V7181" i="9" s="1"/>
  <c r="T7182" i="9"/>
  <c r="T7183" i="9"/>
  <c r="T7184" i="9"/>
  <c r="V7184" i="9" s="1"/>
  <c r="T7185" i="9"/>
  <c r="T7186" i="9"/>
  <c r="T7187" i="9"/>
  <c r="T7188" i="9"/>
  <c r="T7189" i="9"/>
  <c r="V7189" i="9" s="1"/>
  <c r="T7190" i="9"/>
  <c r="T7191" i="9"/>
  <c r="T7192" i="9"/>
  <c r="V7192" i="9" s="1"/>
  <c r="T7193" i="9"/>
  <c r="T7194" i="9"/>
  <c r="T7195" i="9"/>
  <c r="T7196" i="9"/>
  <c r="T7197" i="9"/>
  <c r="V7197" i="9" s="1"/>
  <c r="T7198" i="9"/>
  <c r="T7199" i="9"/>
  <c r="T7200" i="9"/>
  <c r="V7200" i="9" s="1"/>
  <c r="T7201" i="9"/>
  <c r="T7202" i="9"/>
  <c r="T7203" i="9"/>
  <c r="T7204" i="9"/>
  <c r="T7205" i="9"/>
  <c r="V7205" i="9" s="1"/>
  <c r="T7206" i="9"/>
  <c r="T7207" i="9"/>
  <c r="T7208" i="9"/>
  <c r="V7208" i="9" s="1"/>
  <c r="T7209" i="9"/>
  <c r="T7210" i="9"/>
  <c r="T7211" i="9"/>
  <c r="T7212" i="9"/>
  <c r="T7213" i="9"/>
  <c r="V7213" i="9" s="1"/>
  <c r="T7214" i="9"/>
  <c r="T7215" i="9"/>
  <c r="T7216" i="9"/>
  <c r="V7216" i="9" s="1"/>
  <c r="T7217" i="9"/>
  <c r="T7218" i="9"/>
  <c r="T7219" i="9"/>
  <c r="T7220" i="9"/>
  <c r="T7221" i="9"/>
  <c r="V7221" i="9" s="1"/>
  <c r="T7222" i="9"/>
  <c r="T7223" i="9"/>
  <c r="T7224" i="9"/>
  <c r="V7224" i="9" s="1"/>
  <c r="T7225" i="9"/>
  <c r="T7226" i="9"/>
  <c r="T7227" i="9"/>
  <c r="T7228" i="9"/>
  <c r="T7229" i="9"/>
  <c r="V7229" i="9" s="1"/>
  <c r="T7230" i="9"/>
  <c r="T7231" i="9"/>
  <c r="T7232" i="9"/>
  <c r="V7232" i="9" s="1"/>
  <c r="T7233" i="9"/>
  <c r="T7234" i="9"/>
  <c r="T7235" i="9"/>
  <c r="T7236" i="9"/>
  <c r="T7237" i="9"/>
  <c r="V7237" i="9" s="1"/>
  <c r="T7238" i="9"/>
  <c r="T7239" i="9"/>
  <c r="T7240" i="9"/>
  <c r="V7240" i="9" s="1"/>
  <c r="T7241" i="9"/>
  <c r="T7242" i="9"/>
  <c r="T7243" i="9"/>
  <c r="T7244" i="9"/>
  <c r="T7245" i="9"/>
  <c r="V7245" i="9" s="1"/>
  <c r="T7246" i="9"/>
  <c r="T7247" i="9"/>
  <c r="T7248" i="9"/>
  <c r="V7248" i="9" s="1"/>
  <c r="T7249" i="9"/>
  <c r="T7250" i="9"/>
  <c r="T7251" i="9"/>
  <c r="T7252" i="9"/>
  <c r="T7253" i="9"/>
  <c r="V7253" i="9" s="1"/>
  <c r="T7254" i="9"/>
  <c r="T7255" i="9"/>
  <c r="T7256" i="9"/>
  <c r="T7257" i="9"/>
  <c r="T7258" i="9"/>
  <c r="T7259" i="9"/>
  <c r="T7260" i="9"/>
  <c r="T7261" i="9"/>
  <c r="V7261" i="9" s="1"/>
  <c r="T7262" i="9"/>
  <c r="T7263" i="9"/>
  <c r="T7264" i="9"/>
  <c r="T7265" i="9"/>
  <c r="T7266" i="9"/>
  <c r="T7267" i="9"/>
  <c r="T7268" i="9"/>
  <c r="T7269" i="9"/>
  <c r="V7269" i="9" s="1"/>
  <c r="T7270" i="9"/>
  <c r="T7271" i="9"/>
  <c r="T7272" i="9"/>
  <c r="V7272" i="9" s="1"/>
  <c r="T7273" i="9"/>
  <c r="T7274" i="9"/>
  <c r="T7275" i="9"/>
  <c r="T7276" i="9"/>
  <c r="T7277" i="9"/>
  <c r="V7277" i="9" s="1"/>
  <c r="T7278" i="9"/>
  <c r="T7279" i="9"/>
  <c r="T7280" i="9"/>
  <c r="V7280" i="9" s="1"/>
  <c r="T7281" i="9"/>
  <c r="T7282" i="9"/>
  <c r="T7283" i="9"/>
  <c r="T7284" i="9"/>
  <c r="T7285" i="9"/>
  <c r="V7285" i="9" s="1"/>
  <c r="T7286" i="9"/>
  <c r="T7287" i="9"/>
  <c r="T7288" i="9"/>
  <c r="V7288" i="9" s="1"/>
  <c r="T7289" i="9"/>
  <c r="T7290" i="9"/>
  <c r="T7291" i="9"/>
  <c r="T7292" i="9"/>
  <c r="T7293" i="9"/>
  <c r="V7293" i="9" s="1"/>
  <c r="T7294" i="9"/>
  <c r="T7295" i="9"/>
  <c r="T7296" i="9"/>
  <c r="T7297" i="9"/>
  <c r="T7298" i="9"/>
  <c r="T7299" i="9"/>
  <c r="T7300" i="9"/>
  <c r="T7301" i="9"/>
  <c r="V7301" i="9" s="1"/>
  <c r="T7302" i="9"/>
  <c r="T7303" i="9"/>
  <c r="T7304" i="9"/>
  <c r="V7304" i="9" s="1"/>
  <c r="T7305" i="9"/>
  <c r="T7306" i="9"/>
  <c r="T7307" i="9"/>
  <c r="T7308" i="9"/>
  <c r="T7309" i="9"/>
  <c r="V7309" i="9" s="1"/>
  <c r="T7310" i="9"/>
  <c r="T7311" i="9"/>
  <c r="T7312" i="9"/>
  <c r="V7312" i="9" s="1"/>
  <c r="T7313" i="9"/>
  <c r="T7314" i="9"/>
  <c r="T7315" i="9"/>
  <c r="T7316" i="9"/>
  <c r="T7317" i="9"/>
  <c r="V7317" i="9" s="1"/>
  <c r="T7318" i="9"/>
  <c r="T7319" i="9"/>
  <c r="T7320" i="9"/>
  <c r="V7320" i="9" s="1"/>
  <c r="T7321" i="9"/>
  <c r="T7322" i="9"/>
  <c r="T7323" i="9"/>
  <c r="T7324" i="9"/>
  <c r="T7325" i="9"/>
  <c r="V7325" i="9" s="1"/>
  <c r="T7326" i="9"/>
  <c r="T7327" i="9"/>
  <c r="T7328" i="9"/>
  <c r="V7328" i="9" s="1"/>
  <c r="T7329" i="9"/>
  <c r="T7330" i="9"/>
  <c r="T7331" i="9"/>
  <c r="T7332" i="9"/>
  <c r="T7333" i="9"/>
  <c r="V7333" i="9" s="1"/>
  <c r="T7334" i="9"/>
  <c r="T7335" i="9"/>
  <c r="T7336" i="9"/>
  <c r="V7336" i="9" s="1"/>
  <c r="T7337" i="9"/>
  <c r="T7338" i="9"/>
  <c r="T7339" i="9"/>
  <c r="T7340" i="9"/>
  <c r="T7341" i="9"/>
  <c r="V7341" i="9" s="1"/>
  <c r="T7342" i="9"/>
  <c r="T7343" i="9"/>
  <c r="T7344" i="9"/>
  <c r="V7344" i="9" s="1"/>
  <c r="T7345" i="9"/>
  <c r="T7346" i="9"/>
  <c r="T7347" i="9"/>
  <c r="T7348" i="9"/>
  <c r="T7349" i="9"/>
  <c r="V7349" i="9" s="1"/>
  <c r="T7350" i="9"/>
  <c r="T7351" i="9"/>
  <c r="T7352" i="9"/>
  <c r="V7352" i="9" s="1"/>
  <c r="T7353" i="9"/>
  <c r="T7354" i="9"/>
  <c r="T7355" i="9"/>
  <c r="T7356" i="9"/>
  <c r="T7357" i="9"/>
  <c r="V7357" i="9" s="1"/>
  <c r="T7358" i="9"/>
  <c r="T7359" i="9"/>
  <c r="T7360" i="9"/>
  <c r="V7360" i="9" s="1"/>
  <c r="T7361" i="9"/>
  <c r="T7362" i="9"/>
  <c r="T7363" i="9"/>
  <c r="T7364" i="9"/>
  <c r="T7365" i="9"/>
  <c r="V7365" i="9" s="1"/>
  <c r="T7366" i="9"/>
  <c r="T7367" i="9"/>
  <c r="T7368" i="9"/>
  <c r="V7368" i="9" s="1"/>
  <c r="T7369" i="9"/>
  <c r="T7370" i="9"/>
  <c r="T7371" i="9"/>
  <c r="T7372" i="9"/>
  <c r="T7373" i="9"/>
  <c r="V7373" i="9" s="1"/>
  <c r="T7374" i="9"/>
  <c r="T7375" i="9"/>
  <c r="T7376" i="9"/>
  <c r="V7376" i="9" s="1"/>
  <c r="T7377" i="9"/>
  <c r="T7378" i="9"/>
  <c r="T7379" i="9"/>
  <c r="T7380" i="9"/>
  <c r="T7381" i="9"/>
  <c r="V7381" i="9" s="1"/>
  <c r="T7382" i="9"/>
  <c r="T7383" i="9"/>
  <c r="T7384" i="9"/>
  <c r="V7384" i="9" s="1"/>
  <c r="T7385" i="9"/>
  <c r="T7386" i="9"/>
  <c r="T7387" i="9"/>
  <c r="T7388" i="9"/>
  <c r="T7389" i="9"/>
  <c r="V7389" i="9" s="1"/>
  <c r="T7390" i="9"/>
  <c r="T7391" i="9"/>
  <c r="T7392" i="9"/>
  <c r="V7392" i="9" s="1"/>
  <c r="T7393" i="9"/>
  <c r="T7394" i="9"/>
  <c r="T7395" i="9"/>
  <c r="T7396" i="9"/>
  <c r="T7397" i="9"/>
  <c r="V7397" i="9" s="1"/>
  <c r="T7398" i="9"/>
  <c r="T7399" i="9"/>
  <c r="T7400" i="9"/>
  <c r="V7400" i="9" s="1"/>
  <c r="T7401" i="9"/>
  <c r="T7402" i="9"/>
  <c r="T7403" i="9"/>
  <c r="T7404" i="9"/>
  <c r="T7405" i="9"/>
  <c r="V7405" i="9" s="1"/>
  <c r="T7406" i="9"/>
  <c r="T7407" i="9"/>
  <c r="T7408" i="9"/>
  <c r="V7408" i="9" s="1"/>
  <c r="T7409" i="9"/>
  <c r="T7410" i="9"/>
  <c r="T7411" i="9"/>
  <c r="T7412" i="9"/>
  <c r="T7413" i="9"/>
  <c r="V7413" i="9" s="1"/>
  <c r="T7414" i="9"/>
  <c r="T7415" i="9"/>
  <c r="T7416" i="9"/>
  <c r="V7416" i="9" s="1"/>
  <c r="T7417" i="9"/>
  <c r="T7418" i="9"/>
  <c r="T7419" i="9"/>
  <c r="T7420" i="9"/>
  <c r="T7421" i="9"/>
  <c r="V7421" i="9" s="1"/>
  <c r="T7422" i="9"/>
  <c r="T7423" i="9"/>
  <c r="T7424" i="9"/>
  <c r="V7424" i="9" s="1"/>
  <c r="T7425" i="9"/>
  <c r="T7426" i="9"/>
  <c r="T7427" i="9"/>
  <c r="T7428" i="9"/>
  <c r="T7429" i="9"/>
  <c r="V7429" i="9" s="1"/>
  <c r="T7430" i="9"/>
  <c r="T7431" i="9"/>
  <c r="T7432" i="9"/>
  <c r="V7432" i="9" s="1"/>
  <c r="T7433" i="9"/>
  <c r="T7434" i="9"/>
  <c r="T7435" i="9"/>
  <c r="T7436" i="9"/>
  <c r="T7437" i="9"/>
  <c r="V7437" i="9" s="1"/>
  <c r="T7438" i="9"/>
  <c r="T7439" i="9"/>
  <c r="T7440" i="9"/>
  <c r="V7440" i="9" s="1"/>
  <c r="T7441" i="9"/>
  <c r="T7442" i="9"/>
  <c r="T7443" i="9"/>
  <c r="T7444" i="9"/>
  <c r="T7445" i="9"/>
  <c r="V7445" i="9" s="1"/>
  <c r="T7446" i="9"/>
  <c r="T7447" i="9"/>
  <c r="T7448" i="9"/>
  <c r="V7448" i="9" s="1"/>
  <c r="T7449" i="9"/>
  <c r="T7450" i="9"/>
  <c r="T7451" i="9"/>
  <c r="T7452" i="9"/>
  <c r="T7453" i="9"/>
  <c r="V7453" i="9" s="1"/>
  <c r="T7454" i="9"/>
  <c r="T7455" i="9"/>
  <c r="T7456" i="9"/>
  <c r="T7457" i="9"/>
  <c r="T7458" i="9"/>
  <c r="T7459" i="9"/>
  <c r="T7460" i="9"/>
  <c r="T7461" i="9"/>
  <c r="V7461" i="9" s="1"/>
  <c r="T7462" i="9"/>
  <c r="T7463" i="9"/>
  <c r="T7464" i="9"/>
  <c r="V7464" i="9" s="1"/>
  <c r="T7465" i="9"/>
  <c r="T7466" i="9"/>
  <c r="T7467" i="9"/>
  <c r="T7468" i="9"/>
  <c r="T7469" i="9"/>
  <c r="V7469" i="9" s="1"/>
  <c r="T7470" i="9"/>
  <c r="T7471" i="9"/>
  <c r="T7472" i="9"/>
  <c r="V7472" i="9" s="1"/>
  <c r="T7473" i="9"/>
  <c r="T7474" i="9"/>
  <c r="T7475" i="9"/>
  <c r="T7476" i="9"/>
  <c r="T7477" i="9"/>
  <c r="V7477" i="9" s="1"/>
  <c r="T7478" i="9"/>
  <c r="T7479" i="9"/>
  <c r="T7480" i="9"/>
  <c r="V7480" i="9" s="1"/>
  <c r="T7481" i="9"/>
  <c r="T7482" i="9"/>
  <c r="T7483" i="9"/>
  <c r="T7484" i="9"/>
  <c r="T7485" i="9"/>
  <c r="V7485" i="9" s="1"/>
  <c r="T7486" i="9"/>
  <c r="T7487" i="9"/>
  <c r="T7488" i="9"/>
  <c r="V7488" i="9" s="1"/>
  <c r="T7489" i="9"/>
  <c r="T7490" i="9"/>
  <c r="T7491" i="9"/>
  <c r="T7492" i="9"/>
  <c r="T7493" i="9"/>
  <c r="V7493" i="9" s="1"/>
  <c r="T7494" i="9"/>
  <c r="T7495" i="9"/>
  <c r="T7496" i="9"/>
  <c r="V7496" i="9" s="1"/>
  <c r="T7497" i="9"/>
  <c r="T7498" i="9"/>
  <c r="T7499" i="9"/>
  <c r="T7500" i="9"/>
  <c r="T7501" i="9"/>
  <c r="V7501" i="9" s="1"/>
  <c r="T7502" i="9"/>
  <c r="T7503" i="9"/>
  <c r="T7504" i="9"/>
  <c r="V7504" i="9" s="1"/>
  <c r="T7505" i="9"/>
  <c r="T7506" i="9"/>
  <c r="T7507" i="9"/>
  <c r="T7508" i="9"/>
  <c r="T7509" i="9"/>
  <c r="V7509" i="9" s="1"/>
  <c r="T7510" i="9"/>
  <c r="T7511" i="9"/>
  <c r="T7512" i="9"/>
  <c r="V7512" i="9" s="1"/>
  <c r="T7513" i="9"/>
  <c r="T7514" i="9"/>
  <c r="T7515" i="9"/>
  <c r="T7516" i="9"/>
  <c r="T7517" i="9"/>
  <c r="V7517" i="9" s="1"/>
  <c r="T7518" i="9"/>
  <c r="T7519" i="9"/>
  <c r="T7520" i="9"/>
  <c r="V7520" i="9" s="1"/>
  <c r="T7521" i="9"/>
  <c r="T7522" i="9"/>
  <c r="T7523" i="9"/>
  <c r="T7524" i="9"/>
  <c r="T7525" i="9"/>
  <c r="V7525" i="9" s="1"/>
  <c r="T7526" i="9"/>
  <c r="T7527" i="9"/>
  <c r="T7528" i="9"/>
  <c r="V7528" i="9" s="1"/>
  <c r="T7529" i="9"/>
  <c r="T7530" i="9"/>
  <c r="T7531" i="9"/>
  <c r="T7532" i="9"/>
  <c r="T7533" i="9"/>
  <c r="V7533" i="9" s="1"/>
  <c r="T7534" i="9"/>
  <c r="T7535" i="9"/>
  <c r="T7536" i="9"/>
  <c r="V7536" i="9" s="1"/>
  <c r="T7537" i="9"/>
  <c r="T7538" i="9"/>
  <c r="T7539" i="9"/>
  <c r="T7540" i="9"/>
  <c r="T7541" i="9"/>
  <c r="V7541" i="9" s="1"/>
  <c r="T7542" i="9"/>
  <c r="T7543" i="9"/>
  <c r="T7544" i="9"/>
  <c r="V7544" i="9" s="1"/>
  <c r="T7545" i="9"/>
  <c r="T7546" i="9"/>
  <c r="T7547" i="9"/>
  <c r="T7548" i="9"/>
  <c r="T7549" i="9"/>
  <c r="V7549" i="9" s="1"/>
  <c r="T7550" i="9"/>
  <c r="T7551" i="9"/>
  <c r="T7552" i="9"/>
  <c r="V7552" i="9" s="1"/>
  <c r="T7553" i="9"/>
  <c r="T7554" i="9"/>
  <c r="T7555" i="9"/>
  <c r="T7556" i="9"/>
  <c r="T7557" i="9"/>
  <c r="V7557" i="9" s="1"/>
  <c r="T7558" i="9"/>
  <c r="T7559" i="9"/>
  <c r="T7560" i="9"/>
  <c r="V7560" i="9" s="1"/>
  <c r="T7561" i="9"/>
  <c r="T7562" i="9"/>
  <c r="T7563" i="9"/>
  <c r="T7564" i="9"/>
  <c r="T7565" i="9"/>
  <c r="V7565" i="9" s="1"/>
  <c r="T7566" i="9"/>
  <c r="T7567" i="9"/>
  <c r="T7568" i="9"/>
  <c r="V7568" i="9" s="1"/>
  <c r="T7569" i="9"/>
  <c r="T7570" i="9"/>
  <c r="T7571" i="9"/>
  <c r="T7572" i="9"/>
  <c r="T7573" i="9"/>
  <c r="V7573" i="9" s="1"/>
  <c r="T7574" i="9"/>
  <c r="T7575" i="9"/>
  <c r="T7576" i="9"/>
  <c r="T7577" i="9"/>
  <c r="T7578" i="9"/>
  <c r="T7579" i="9"/>
  <c r="T7580" i="9"/>
  <c r="T7581" i="9"/>
  <c r="V7581" i="9" s="1"/>
  <c r="T7582" i="9"/>
  <c r="T7583" i="9"/>
  <c r="T7584" i="9"/>
  <c r="V7584" i="9" s="1"/>
  <c r="T7585" i="9"/>
  <c r="T7586" i="9"/>
  <c r="T7587" i="9"/>
  <c r="T7588" i="9"/>
  <c r="T7589" i="9"/>
  <c r="V7589" i="9" s="1"/>
  <c r="T7590" i="9"/>
  <c r="T7591" i="9"/>
  <c r="T7592" i="9"/>
  <c r="V7592" i="9" s="1"/>
  <c r="T7593" i="9"/>
  <c r="T7594" i="9"/>
  <c r="T7595" i="9"/>
  <c r="T7596" i="9"/>
  <c r="T7597" i="9"/>
  <c r="V7597" i="9" s="1"/>
  <c r="T7598" i="9"/>
  <c r="T7599" i="9"/>
  <c r="T7600" i="9"/>
  <c r="V7600" i="9" s="1"/>
  <c r="T7601" i="9"/>
  <c r="T7602" i="9"/>
  <c r="T7603" i="9"/>
  <c r="T7604" i="9"/>
  <c r="T7605" i="9"/>
  <c r="V7605" i="9" s="1"/>
  <c r="T7606" i="9"/>
  <c r="T7607" i="9"/>
  <c r="T7608" i="9"/>
  <c r="V7608" i="9" s="1"/>
  <c r="T7609" i="9"/>
  <c r="T7610" i="9"/>
  <c r="T7611" i="9"/>
  <c r="T7612" i="9"/>
  <c r="T7613" i="9"/>
  <c r="V7613" i="9" s="1"/>
  <c r="T7614" i="9"/>
  <c r="T7615" i="9"/>
  <c r="T7616" i="9"/>
  <c r="T7617" i="9"/>
  <c r="T7618" i="9"/>
  <c r="T7619" i="9"/>
  <c r="T7620" i="9"/>
  <c r="T7621" i="9"/>
  <c r="V7621" i="9" s="1"/>
  <c r="T7622" i="9"/>
  <c r="T7623" i="9"/>
  <c r="T7624" i="9"/>
  <c r="V7624" i="9" s="1"/>
  <c r="T7625" i="9"/>
  <c r="T7626" i="9"/>
  <c r="T7627" i="9"/>
  <c r="T7628" i="9"/>
  <c r="T7629" i="9"/>
  <c r="V7629" i="9" s="1"/>
  <c r="T7630" i="9"/>
  <c r="T7631" i="9"/>
  <c r="T7632" i="9"/>
  <c r="V7632" i="9" s="1"/>
  <c r="T7633" i="9"/>
  <c r="T7634" i="9"/>
  <c r="T7635" i="9"/>
  <c r="T7636" i="9"/>
  <c r="T7637" i="9"/>
  <c r="V7637" i="9" s="1"/>
  <c r="T7638" i="9"/>
  <c r="T7639" i="9"/>
  <c r="T7640" i="9"/>
  <c r="V7640" i="9" s="1"/>
  <c r="T7641" i="9"/>
  <c r="T7642" i="9"/>
  <c r="T7643" i="9"/>
  <c r="T7644" i="9"/>
  <c r="T7645" i="9"/>
  <c r="V7645" i="9" s="1"/>
  <c r="T7646" i="9"/>
  <c r="T7647" i="9"/>
  <c r="T7648" i="9"/>
  <c r="V7648" i="9" s="1"/>
  <c r="T7649" i="9"/>
  <c r="T7650" i="9"/>
  <c r="T7651" i="9"/>
  <c r="T7652" i="9"/>
  <c r="T7653" i="9"/>
  <c r="V7653" i="9" s="1"/>
  <c r="T7654" i="9"/>
  <c r="T7655" i="9"/>
  <c r="T7656" i="9"/>
  <c r="T7657" i="9"/>
  <c r="T7658" i="9"/>
  <c r="T7659" i="9"/>
  <c r="T7660" i="9"/>
  <c r="T7661" i="9"/>
  <c r="V7661" i="9" s="1"/>
  <c r="T7662" i="9"/>
  <c r="T7663" i="9"/>
  <c r="T7664" i="9"/>
  <c r="V7664" i="9" s="1"/>
  <c r="T7665" i="9"/>
  <c r="T7666" i="9"/>
  <c r="T7667" i="9"/>
  <c r="T7668" i="9"/>
  <c r="T7669" i="9"/>
  <c r="V7669" i="9" s="1"/>
  <c r="T7670" i="9"/>
  <c r="T7671" i="9"/>
  <c r="T7672" i="9"/>
  <c r="V7672" i="9" s="1"/>
  <c r="T7673" i="9"/>
  <c r="T7674" i="9"/>
  <c r="T7675" i="9"/>
  <c r="T7676" i="9"/>
  <c r="T7677" i="9"/>
  <c r="V7677" i="9" s="1"/>
  <c r="T7678" i="9"/>
  <c r="T7679" i="9"/>
  <c r="T7680" i="9"/>
  <c r="V7680" i="9" s="1"/>
  <c r="T7681" i="9"/>
  <c r="T7682" i="9"/>
  <c r="T7683" i="9"/>
  <c r="T7684" i="9"/>
  <c r="T7685" i="9"/>
  <c r="V7685" i="9" s="1"/>
  <c r="T7686" i="9"/>
  <c r="T7687" i="9"/>
  <c r="T7688" i="9"/>
  <c r="V7688" i="9" s="1"/>
  <c r="T7689" i="9"/>
  <c r="T7690" i="9"/>
  <c r="T7691" i="9"/>
  <c r="T7692" i="9"/>
  <c r="T7693" i="9"/>
  <c r="V7693" i="9" s="1"/>
  <c r="T7694" i="9"/>
  <c r="T7695" i="9"/>
  <c r="T7696" i="9"/>
  <c r="V7696" i="9" s="1"/>
  <c r="T7697" i="9"/>
  <c r="T7698" i="9"/>
  <c r="T7699" i="9"/>
  <c r="T7700" i="9"/>
  <c r="T7701" i="9"/>
  <c r="V7701" i="9" s="1"/>
  <c r="T7702" i="9"/>
  <c r="T7703" i="9"/>
  <c r="T7704" i="9"/>
  <c r="V7704" i="9" s="1"/>
  <c r="T7705" i="9"/>
  <c r="T7706" i="9"/>
  <c r="T7707" i="9"/>
  <c r="T7708" i="9"/>
  <c r="T7709" i="9"/>
  <c r="V7709" i="9" s="1"/>
  <c r="T7710" i="9"/>
  <c r="T7711" i="9"/>
  <c r="T7712" i="9"/>
  <c r="V7712" i="9" s="1"/>
  <c r="T7713" i="9"/>
  <c r="T7714" i="9"/>
  <c r="T7715" i="9"/>
  <c r="T7716" i="9"/>
  <c r="T7717" i="9"/>
  <c r="V7717" i="9" s="1"/>
  <c r="T7718" i="9"/>
  <c r="T7719" i="9"/>
  <c r="T7720" i="9"/>
  <c r="V7720" i="9" s="1"/>
  <c r="T7721" i="9"/>
  <c r="T7722" i="9"/>
  <c r="T7723" i="9"/>
  <c r="T7724" i="9"/>
  <c r="T7725" i="9"/>
  <c r="V7725" i="9" s="1"/>
  <c r="T7726" i="9"/>
  <c r="T7727" i="9"/>
  <c r="T7728" i="9"/>
  <c r="V7728" i="9" s="1"/>
  <c r="T7729" i="9"/>
  <c r="T7730" i="9"/>
  <c r="T7731" i="9"/>
  <c r="T7732" i="9"/>
  <c r="T7733" i="9"/>
  <c r="V7733" i="9" s="1"/>
  <c r="T7734" i="9"/>
  <c r="T7735" i="9"/>
  <c r="T7736" i="9"/>
  <c r="V7736" i="9" s="1"/>
  <c r="T7737" i="9"/>
  <c r="T7738" i="9"/>
  <c r="T7739" i="9"/>
  <c r="T7740" i="9"/>
  <c r="T7741" i="9"/>
  <c r="V7741" i="9" s="1"/>
  <c r="T7742" i="9"/>
  <c r="T7743" i="9"/>
  <c r="T7744" i="9"/>
  <c r="T7745" i="9"/>
  <c r="T7746" i="9"/>
  <c r="T7747" i="9"/>
  <c r="T7748" i="9"/>
  <c r="T7749" i="9"/>
  <c r="V7749" i="9" s="1"/>
  <c r="T7750" i="9"/>
  <c r="T7751" i="9"/>
  <c r="T7752" i="9"/>
  <c r="V7752" i="9" s="1"/>
  <c r="T7753" i="9"/>
  <c r="T7754" i="9"/>
  <c r="T7755" i="9"/>
  <c r="T7756" i="9"/>
  <c r="T7757" i="9"/>
  <c r="V7757" i="9" s="1"/>
  <c r="T7758" i="9"/>
  <c r="T7759" i="9"/>
  <c r="T7760" i="9"/>
  <c r="V7760" i="9" s="1"/>
  <c r="T7761" i="9"/>
  <c r="T7762" i="9"/>
  <c r="T7763" i="9"/>
  <c r="T7764" i="9"/>
  <c r="T7765" i="9"/>
  <c r="V7765" i="9" s="1"/>
  <c r="T7766" i="9"/>
  <c r="T7767" i="9"/>
  <c r="T7768" i="9"/>
  <c r="V7768" i="9" s="1"/>
  <c r="T7769" i="9"/>
  <c r="T7770" i="9"/>
  <c r="T7771" i="9"/>
  <c r="T7772" i="9"/>
  <c r="T7773" i="9"/>
  <c r="V7773" i="9" s="1"/>
  <c r="T7774" i="9"/>
  <c r="T7775" i="9"/>
  <c r="T7776" i="9"/>
  <c r="V7776" i="9" s="1"/>
  <c r="T7777" i="9"/>
  <c r="T7778" i="9"/>
  <c r="T7779" i="9"/>
  <c r="T7780" i="9"/>
  <c r="T7781" i="9"/>
  <c r="V7781" i="9" s="1"/>
  <c r="T7782" i="9"/>
  <c r="T7783" i="9"/>
  <c r="T7784" i="9"/>
  <c r="T7785" i="9"/>
  <c r="T7786" i="9"/>
  <c r="T7787" i="9"/>
  <c r="T7788" i="9"/>
  <c r="T7789" i="9"/>
  <c r="V7789" i="9" s="1"/>
  <c r="T7790" i="9"/>
  <c r="T7791" i="9"/>
  <c r="T7792" i="9"/>
  <c r="V7792" i="9" s="1"/>
  <c r="T7793" i="9"/>
  <c r="T7794" i="9"/>
  <c r="T7795" i="9"/>
  <c r="T7796" i="9"/>
  <c r="T7797" i="9"/>
  <c r="V7797" i="9" s="1"/>
  <c r="T7798" i="9"/>
  <c r="T7799" i="9"/>
  <c r="T7800" i="9"/>
  <c r="V7800" i="9" s="1"/>
  <c r="T7801" i="9"/>
  <c r="T7802" i="9"/>
  <c r="T7803" i="9"/>
  <c r="T7804" i="9"/>
  <c r="T7805" i="9"/>
  <c r="V7805" i="9" s="1"/>
  <c r="T7806" i="9"/>
  <c r="T7807" i="9"/>
  <c r="T7808" i="9"/>
  <c r="V7808" i="9" s="1"/>
  <c r="T7809" i="9"/>
  <c r="T7811" i="9"/>
  <c r="T7812" i="9"/>
  <c r="T7813" i="9"/>
  <c r="T7814" i="9"/>
  <c r="V7814" i="9" s="1"/>
  <c r="T7815" i="9"/>
  <c r="T7816" i="9"/>
  <c r="T7817" i="9"/>
  <c r="V7817" i="9" s="1"/>
  <c r="T7818" i="9"/>
  <c r="T7819" i="9"/>
  <c r="T7820" i="9"/>
  <c r="T7821" i="9"/>
  <c r="T7822" i="9"/>
  <c r="V7822" i="9" s="1"/>
  <c r="T7823" i="9"/>
  <c r="T7824" i="9"/>
  <c r="T7825" i="9"/>
  <c r="V7825" i="9" s="1"/>
  <c r="T7826" i="9"/>
  <c r="T7827" i="9"/>
  <c r="T7828" i="9"/>
  <c r="T7829" i="9"/>
  <c r="T7830" i="9"/>
  <c r="V7830" i="9" s="1"/>
  <c r="T7831" i="9"/>
  <c r="T7832" i="9"/>
  <c r="T7833" i="9"/>
  <c r="V7833" i="9" s="1"/>
  <c r="T7834" i="9"/>
  <c r="T7835" i="9"/>
  <c r="T7836" i="9"/>
  <c r="T7837" i="9"/>
  <c r="T7838" i="9"/>
  <c r="V7838" i="9" s="1"/>
  <c r="T7839" i="9"/>
  <c r="T7840" i="9"/>
  <c r="T7841" i="9"/>
  <c r="V7841" i="9" s="1"/>
  <c r="T7842" i="9"/>
  <c r="T7843" i="9"/>
  <c r="T7844" i="9"/>
  <c r="T7845" i="9"/>
  <c r="T7846" i="9"/>
  <c r="V7846" i="9" s="1"/>
  <c r="T7847" i="9"/>
  <c r="T7848" i="9"/>
  <c r="T7849" i="9"/>
  <c r="V7849" i="9" s="1"/>
  <c r="T7850" i="9"/>
  <c r="T7851" i="9"/>
  <c r="T7852" i="9"/>
  <c r="T7853" i="9"/>
  <c r="T7854" i="9"/>
  <c r="V7854" i="9" s="1"/>
  <c r="T7855" i="9"/>
  <c r="T7856" i="9"/>
  <c r="T7857" i="9"/>
  <c r="V7857" i="9" s="1"/>
  <c r="T7858" i="9"/>
  <c r="T7859" i="9"/>
  <c r="T7860" i="9"/>
  <c r="T7861" i="9"/>
  <c r="T7862" i="9"/>
  <c r="V7862" i="9" s="1"/>
  <c r="T7863" i="9"/>
  <c r="T7864" i="9"/>
  <c r="T7865" i="9"/>
  <c r="V7865" i="9" s="1"/>
  <c r="T7866" i="9"/>
  <c r="T7867" i="9"/>
  <c r="T7868" i="9"/>
  <c r="T7869" i="9"/>
  <c r="T7870" i="9"/>
  <c r="V7870" i="9" s="1"/>
  <c r="T7871" i="9"/>
  <c r="T7872" i="9"/>
  <c r="T7873" i="9"/>
  <c r="T7874" i="9"/>
  <c r="T7875" i="9"/>
  <c r="T7876" i="9"/>
  <c r="T7877" i="9"/>
  <c r="T7878" i="9"/>
  <c r="V7878" i="9" s="1"/>
  <c r="T7879" i="9"/>
  <c r="T7880" i="9"/>
  <c r="T7881" i="9"/>
  <c r="V7881" i="9" s="1"/>
  <c r="T7882" i="9"/>
  <c r="T7883" i="9"/>
  <c r="T7884" i="9"/>
  <c r="T7885" i="9"/>
  <c r="T7886" i="9"/>
  <c r="V7886" i="9" s="1"/>
  <c r="T7887" i="9"/>
  <c r="T7888" i="9"/>
  <c r="T7889" i="9"/>
  <c r="V7889" i="9" s="1"/>
  <c r="T7890" i="9"/>
  <c r="T7891" i="9"/>
  <c r="T7892" i="9"/>
  <c r="T7893" i="9"/>
  <c r="T7894" i="9"/>
  <c r="V7894" i="9" s="1"/>
  <c r="T7895" i="9"/>
  <c r="T7896" i="9"/>
  <c r="T7897" i="9"/>
  <c r="V7897" i="9" s="1"/>
  <c r="T7898" i="9"/>
  <c r="T7899" i="9"/>
  <c r="T7900" i="9"/>
  <c r="T7901" i="9"/>
  <c r="T7902" i="9"/>
  <c r="V7902" i="9" s="1"/>
  <c r="T7903" i="9"/>
  <c r="T7904" i="9"/>
  <c r="T7905" i="9"/>
  <c r="V7905" i="9" s="1"/>
  <c r="T7906" i="9"/>
  <c r="T7907" i="9"/>
  <c r="T7908" i="9"/>
  <c r="T7909" i="9"/>
  <c r="T7910" i="9"/>
  <c r="V7910" i="9" s="1"/>
  <c r="T7911" i="9"/>
  <c r="T7912" i="9"/>
  <c r="T7913" i="9"/>
  <c r="V7913" i="9" s="1"/>
  <c r="T7914" i="9"/>
  <c r="T7915" i="9"/>
  <c r="T7916" i="9"/>
  <c r="T7917" i="9"/>
  <c r="T7918" i="9"/>
  <c r="V7918" i="9" s="1"/>
  <c r="T7919" i="9"/>
  <c r="T7920" i="9"/>
  <c r="T7921" i="9"/>
  <c r="V7921" i="9" s="1"/>
  <c r="T7922" i="9"/>
  <c r="T7923" i="9"/>
  <c r="T7924" i="9"/>
  <c r="T7925" i="9"/>
  <c r="T7926" i="9"/>
  <c r="V7926" i="9" s="1"/>
  <c r="T7927" i="9"/>
  <c r="T7928" i="9"/>
  <c r="T7929" i="9"/>
  <c r="V7929" i="9" s="1"/>
  <c r="T7930" i="9"/>
  <c r="T7931" i="9"/>
  <c r="T7932" i="9"/>
  <c r="T7933" i="9"/>
  <c r="T7934" i="9"/>
  <c r="V7934" i="9" s="1"/>
  <c r="T7935" i="9"/>
  <c r="T7936" i="9"/>
  <c r="T7937" i="9"/>
  <c r="V7937" i="9" s="1"/>
  <c r="T7938" i="9"/>
  <c r="T7939" i="9"/>
  <c r="T7940" i="9"/>
  <c r="T7941" i="9"/>
  <c r="T7942" i="9"/>
  <c r="V7942" i="9" s="1"/>
  <c r="T7943" i="9"/>
  <c r="T7944" i="9"/>
  <c r="T7945" i="9"/>
  <c r="V7945" i="9" s="1"/>
  <c r="T7946" i="9"/>
  <c r="T7947" i="9"/>
  <c r="T7948" i="9"/>
  <c r="T7949" i="9"/>
  <c r="T7950" i="9"/>
  <c r="V7950" i="9" s="1"/>
  <c r="T7951" i="9"/>
  <c r="T7952" i="9"/>
  <c r="T7953" i="9"/>
  <c r="V7953" i="9" s="1"/>
  <c r="T7954" i="9"/>
  <c r="T7955" i="9"/>
  <c r="T7956" i="9"/>
  <c r="T7957" i="9"/>
  <c r="T7958" i="9"/>
  <c r="V7958" i="9" s="1"/>
  <c r="T7959" i="9"/>
  <c r="T7960" i="9"/>
  <c r="T7961" i="9"/>
  <c r="T7962" i="9"/>
  <c r="T7963" i="9"/>
  <c r="T7964" i="9"/>
  <c r="T7965" i="9"/>
  <c r="T7966" i="9"/>
  <c r="V7966" i="9" s="1"/>
  <c r="T7967" i="9"/>
  <c r="T7968" i="9"/>
  <c r="T7969" i="9"/>
  <c r="T7970" i="9"/>
  <c r="T7971" i="9"/>
  <c r="T7972" i="9"/>
  <c r="T7973" i="9"/>
  <c r="T7974" i="9"/>
  <c r="V7974" i="9" s="1"/>
  <c r="T7975" i="9"/>
  <c r="T7976" i="9"/>
  <c r="T7977" i="9"/>
  <c r="V7977" i="9" s="1"/>
  <c r="T7978" i="9"/>
  <c r="T7979" i="9"/>
  <c r="T7980" i="9"/>
  <c r="T7981" i="9"/>
  <c r="T7982" i="9"/>
  <c r="V7982" i="9" s="1"/>
  <c r="T7983" i="9"/>
  <c r="T7984" i="9"/>
  <c r="T7985" i="9"/>
  <c r="V7985" i="9" s="1"/>
  <c r="T7986" i="9"/>
  <c r="T7987" i="9"/>
  <c r="T7988" i="9"/>
  <c r="T7989" i="9"/>
  <c r="T7990" i="9"/>
  <c r="V7990" i="9" s="1"/>
  <c r="T7991" i="9"/>
  <c r="T7992" i="9"/>
  <c r="T7993" i="9"/>
  <c r="V7993" i="9" s="1"/>
  <c r="T7995" i="9"/>
  <c r="T7996" i="9"/>
  <c r="T7997" i="9"/>
  <c r="T7998" i="9"/>
  <c r="V7998" i="9" s="1"/>
  <c r="T7999" i="9"/>
  <c r="T8000" i="9"/>
  <c r="C2" i="10"/>
  <c r="J1" i="5"/>
  <c r="F3" i="5"/>
  <c r="G3" i="5" s="1"/>
  <c r="H3" i="5"/>
  <c r="I3" i="5" s="1"/>
  <c r="J3" i="5"/>
  <c r="K3" i="5" s="1"/>
  <c r="U20" i="9"/>
  <c r="U21" i="9"/>
  <c r="U22" i="9"/>
  <c r="U23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38" i="9"/>
  <c r="U39" i="9"/>
  <c r="U40" i="9"/>
  <c r="U41" i="9"/>
  <c r="U42" i="9"/>
  <c r="U43" i="9"/>
  <c r="U44" i="9"/>
  <c r="U45" i="9"/>
  <c r="U46" i="9"/>
  <c r="U47" i="9"/>
  <c r="U48" i="9"/>
  <c r="U49" i="9"/>
  <c r="U50" i="9"/>
  <c r="U51" i="9"/>
  <c r="U52" i="9"/>
  <c r="U53" i="9"/>
  <c r="U54" i="9"/>
  <c r="U55" i="9"/>
  <c r="U56" i="9"/>
  <c r="U57" i="9"/>
  <c r="U58" i="9"/>
  <c r="U59" i="9"/>
  <c r="U60" i="9"/>
  <c r="U61" i="9"/>
  <c r="U62" i="9"/>
  <c r="U63" i="9"/>
  <c r="U64" i="9"/>
  <c r="U65" i="9"/>
  <c r="U66" i="9"/>
  <c r="U67" i="9"/>
  <c r="U68" i="9"/>
  <c r="U69" i="9"/>
  <c r="U70" i="9"/>
  <c r="U71" i="9"/>
  <c r="U72" i="9"/>
  <c r="U73" i="9"/>
  <c r="U74" i="9"/>
  <c r="U75" i="9"/>
  <c r="U76" i="9"/>
  <c r="U77" i="9"/>
  <c r="U78" i="9"/>
  <c r="U79" i="9"/>
  <c r="U80" i="9"/>
  <c r="U81" i="9"/>
  <c r="U82" i="9"/>
  <c r="U83" i="9"/>
  <c r="U84" i="9"/>
  <c r="U85" i="9"/>
  <c r="U86" i="9"/>
  <c r="U87" i="9"/>
  <c r="U88" i="9"/>
  <c r="U89" i="9"/>
  <c r="U90" i="9"/>
  <c r="U91" i="9"/>
  <c r="U92" i="9"/>
  <c r="U93" i="9"/>
  <c r="U94" i="9"/>
  <c r="U95" i="9"/>
  <c r="U96" i="9"/>
  <c r="U97" i="9"/>
  <c r="U98" i="9"/>
  <c r="U99" i="9"/>
  <c r="U100" i="9"/>
  <c r="U101" i="9"/>
  <c r="U102" i="9"/>
  <c r="U103" i="9"/>
  <c r="U104" i="9"/>
  <c r="U105" i="9"/>
  <c r="U106" i="9"/>
  <c r="U107" i="9"/>
  <c r="U108" i="9"/>
  <c r="U109" i="9"/>
  <c r="U110" i="9"/>
  <c r="U111" i="9"/>
  <c r="U112" i="9"/>
  <c r="U113" i="9"/>
  <c r="U114" i="9"/>
  <c r="U115" i="9"/>
  <c r="U116" i="9"/>
  <c r="U117" i="9"/>
  <c r="U118" i="9"/>
  <c r="U119" i="9"/>
  <c r="U120" i="9"/>
  <c r="U121" i="9"/>
  <c r="U122" i="9"/>
  <c r="U123" i="9"/>
  <c r="U124" i="9"/>
  <c r="U125" i="9"/>
  <c r="U126" i="9"/>
  <c r="U127" i="9"/>
  <c r="U128" i="9"/>
  <c r="U129" i="9"/>
  <c r="U130" i="9"/>
  <c r="U131" i="9"/>
  <c r="U132" i="9"/>
  <c r="U133" i="9"/>
  <c r="U134" i="9"/>
  <c r="U135" i="9"/>
  <c r="U136" i="9"/>
  <c r="U137" i="9"/>
  <c r="U138" i="9"/>
  <c r="U139" i="9"/>
  <c r="U140" i="9"/>
  <c r="U141" i="9"/>
  <c r="U142" i="9"/>
  <c r="U143" i="9"/>
  <c r="U144" i="9"/>
  <c r="U145" i="9"/>
  <c r="U146" i="9"/>
  <c r="U147" i="9"/>
  <c r="U148" i="9"/>
  <c r="U149" i="9"/>
  <c r="U150" i="9"/>
  <c r="U151" i="9"/>
  <c r="U152" i="9"/>
  <c r="U153" i="9"/>
  <c r="U154" i="9"/>
  <c r="U155" i="9"/>
  <c r="U156" i="9"/>
  <c r="U157" i="9"/>
  <c r="U158" i="9"/>
  <c r="U159" i="9"/>
  <c r="U160" i="9"/>
  <c r="U161" i="9"/>
  <c r="U162" i="9"/>
  <c r="U163" i="9"/>
  <c r="U164" i="9"/>
  <c r="U165" i="9"/>
  <c r="U166" i="9"/>
  <c r="U167" i="9"/>
  <c r="U168" i="9"/>
  <c r="U169" i="9"/>
  <c r="U170" i="9"/>
  <c r="U171" i="9"/>
  <c r="U172" i="9"/>
  <c r="U173" i="9"/>
  <c r="U174" i="9"/>
  <c r="U175" i="9"/>
  <c r="U176" i="9"/>
  <c r="U177" i="9"/>
  <c r="U178" i="9"/>
  <c r="U179" i="9"/>
  <c r="U180" i="9"/>
  <c r="U181" i="9"/>
  <c r="U182" i="9"/>
  <c r="U183" i="9"/>
  <c r="U184" i="9"/>
  <c r="U185" i="9"/>
  <c r="U186" i="9"/>
  <c r="U187" i="9"/>
  <c r="U188" i="9"/>
  <c r="U189" i="9"/>
  <c r="U190" i="9"/>
  <c r="U191" i="9"/>
  <c r="U192" i="9"/>
  <c r="U193" i="9"/>
  <c r="U194" i="9"/>
  <c r="U195" i="9"/>
  <c r="U196" i="9"/>
  <c r="U197" i="9"/>
  <c r="U198" i="9"/>
  <c r="U199" i="9"/>
  <c r="U200" i="9"/>
  <c r="U201" i="9"/>
  <c r="U202" i="9"/>
  <c r="U203" i="9"/>
  <c r="U204" i="9"/>
  <c r="U205" i="9"/>
  <c r="U206" i="9"/>
  <c r="U207" i="9"/>
  <c r="U208" i="9"/>
  <c r="U209" i="9"/>
  <c r="U210" i="9"/>
  <c r="U211" i="9"/>
  <c r="U212" i="9"/>
  <c r="U213" i="9"/>
  <c r="U214" i="9"/>
  <c r="U215" i="9"/>
  <c r="U216" i="9"/>
  <c r="U217" i="9"/>
  <c r="U218" i="9"/>
  <c r="U219" i="9"/>
  <c r="U220" i="9"/>
  <c r="U221" i="9"/>
  <c r="U222" i="9"/>
  <c r="U223" i="9"/>
  <c r="U224" i="9"/>
  <c r="U225" i="9"/>
  <c r="U226" i="9"/>
  <c r="U227" i="9"/>
  <c r="U228" i="9"/>
  <c r="U229" i="9"/>
  <c r="U230" i="9"/>
  <c r="U231" i="9"/>
  <c r="U232" i="9"/>
  <c r="U233" i="9"/>
  <c r="U234" i="9"/>
  <c r="U235" i="9"/>
  <c r="U236" i="9"/>
  <c r="U237" i="9"/>
  <c r="U238" i="9"/>
  <c r="U239" i="9"/>
  <c r="U240" i="9"/>
  <c r="U241" i="9"/>
  <c r="U242" i="9"/>
  <c r="U243" i="9"/>
  <c r="U244" i="9"/>
  <c r="U245" i="9"/>
  <c r="U246" i="9"/>
  <c r="U247" i="9"/>
  <c r="U248" i="9"/>
  <c r="U249" i="9"/>
  <c r="U250" i="9"/>
  <c r="U251" i="9"/>
  <c r="U252" i="9"/>
  <c r="U253" i="9"/>
  <c r="U254" i="9"/>
  <c r="U255" i="9"/>
  <c r="U256" i="9"/>
  <c r="U257" i="9"/>
  <c r="U258" i="9"/>
  <c r="U259" i="9"/>
  <c r="U260" i="9"/>
  <c r="U261" i="9"/>
  <c r="U262" i="9"/>
  <c r="U263" i="9"/>
  <c r="U264" i="9"/>
  <c r="U265" i="9"/>
  <c r="U266" i="9"/>
  <c r="U267" i="9"/>
  <c r="U268" i="9"/>
  <c r="U269" i="9"/>
  <c r="U270" i="9"/>
  <c r="U271" i="9"/>
  <c r="U272" i="9"/>
  <c r="U273" i="9"/>
  <c r="U274" i="9"/>
  <c r="U275" i="9"/>
  <c r="U276" i="9"/>
  <c r="U277" i="9"/>
  <c r="U278" i="9"/>
  <c r="U279" i="9"/>
  <c r="U280" i="9"/>
  <c r="U281" i="9"/>
  <c r="U282" i="9"/>
  <c r="U283" i="9"/>
  <c r="U284" i="9"/>
  <c r="U285" i="9"/>
  <c r="U286" i="9"/>
  <c r="U287" i="9"/>
  <c r="U288" i="9"/>
  <c r="U289" i="9"/>
  <c r="U290" i="9"/>
  <c r="U291" i="9"/>
  <c r="U292" i="9"/>
  <c r="U293" i="9"/>
  <c r="U294" i="9"/>
  <c r="U295" i="9"/>
  <c r="U296" i="9"/>
  <c r="U297" i="9"/>
  <c r="U298" i="9"/>
  <c r="U299" i="9"/>
  <c r="U300" i="9"/>
  <c r="U301" i="9"/>
  <c r="U302" i="9"/>
  <c r="U303" i="9"/>
  <c r="U304" i="9"/>
  <c r="U305" i="9"/>
  <c r="U306" i="9"/>
  <c r="U307" i="9"/>
  <c r="U308" i="9"/>
  <c r="U309" i="9"/>
  <c r="U310" i="9"/>
  <c r="U311" i="9"/>
  <c r="U312" i="9"/>
  <c r="U313" i="9"/>
  <c r="U314" i="9"/>
  <c r="U315" i="9"/>
  <c r="U316" i="9"/>
  <c r="U317" i="9"/>
  <c r="U318" i="9"/>
  <c r="U319" i="9"/>
  <c r="U320" i="9"/>
  <c r="U321" i="9"/>
  <c r="U322" i="9"/>
  <c r="U323" i="9"/>
  <c r="U324" i="9"/>
  <c r="U325" i="9"/>
  <c r="U326" i="9"/>
  <c r="U327" i="9"/>
  <c r="U328" i="9"/>
  <c r="U329" i="9"/>
  <c r="U330" i="9"/>
  <c r="U331" i="9"/>
  <c r="U332" i="9"/>
  <c r="U333" i="9"/>
  <c r="U334" i="9"/>
  <c r="U335" i="9"/>
  <c r="U336" i="9"/>
  <c r="U337" i="9"/>
  <c r="U338" i="9"/>
  <c r="U339" i="9"/>
  <c r="U340" i="9"/>
  <c r="U341" i="9"/>
  <c r="U342" i="9"/>
  <c r="U343" i="9"/>
  <c r="U344" i="9"/>
  <c r="U345" i="9"/>
  <c r="U346" i="9"/>
  <c r="U347" i="9"/>
  <c r="U348" i="9"/>
  <c r="U349" i="9"/>
  <c r="U350" i="9"/>
  <c r="U351" i="9"/>
  <c r="U352" i="9"/>
  <c r="U353" i="9"/>
  <c r="U354" i="9"/>
  <c r="U355" i="9"/>
  <c r="U356" i="9"/>
  <c r="U357" i="9"/>
  <c r="U358" i="9"/>
  <c r="U359" i="9"/>
  <c r="U360" i="9"/>
  <c r="U361" i="9"/>
  <c r="U362" i="9"/>
  <c r="U363" i="9"/>
  <c r="U364" i="9"/>
  <c r="U365" i="9"/>
  <c r="U366" i="9"/>
  <c r="U367" i="9"/>
  <c r="U368" i="9"/>
  <c r="U369" i="9"/>
  <c r="U370" i="9"/>
  <c r="U371" i="9"/>
  <c r="U372" i="9"/>
  <c r="U373" i="9"/>
  <c r="U374" i="9"/>
  <c r="U375" i="9"/>
  <c r="U376" i="9"/>
  <c r="U377" i="9"/>
  <c r="U378" i="9"/>
  <c r="U379" i="9"/>
  <c r="U380" i="9"/>
  <c r="U381" i="9"/>
  <c r="U382" i="9"/>
  <c r="U383" i="9"/>
  <c r="U384" i="9"/>
  <c r="U385" i="9"/>
  <c r="U386" i="9"/>
  <c r="U387" i="9"/>
  <c r="U388" i="9"/>
  <c r="U389" i="9"/>
  <c r="U390" i="9"/>
  <c r="U391" i="9"/>
  <c r="U392" i="9"/>
  <c r="U393" i="9"/>
  <c r="U394" i="9"/>
  <c r="U395" i="9"/>
  <c r="U396" i="9"/>
  <c r="U397" i="9"/>
  <c r="U398" i="9"/>
  <c r="U399" i="9"/>
  <c r="U400" i="9"/>
  <c r="U401" i="9"/>
  <c r="U402" i="9"/>
  <c r="U403" i="9"/>
  <c r="U404" i="9"/>
  <c r="U405" i="9"/>
  <c r="U406" i="9"/>
  <c r="U407" i="9"/>
  <c r="U408" i="9"/>
  <c r="U409" i="9"/>
  <c r="U410" i="9"/>
  <c r="U411" i="9"/>
  <c r="U412" i="9"/>
  <c r="U413" i="9"/>
  <c r="U414" i="9"/>
  <c r="U415" i="9"/>
  <c r="U416" i="9"/>
  <c r="U417" i="9"/>
  <c r="U418" i="9"/>
  <c r="U419" i="9"/>
  <c r="U420" i="9"/>
  <c r="U421" i="9"/>
  <c r="U422" i="9"/>
  <c r="U423" i="9"/>
  <c r="U424" i="9"/>
  <c r="U425" i="9"/>
  <c r="U426" i="9"/>
  <c r="U427" i="9"/>
  <c r="U428" i="9"/>
  <c r="U429" i="9"/>
  <c r="U430" i="9"/>
  <c r="U431" i="9"/>
  <c r="U432" i="9"/>
  <c r="U433" i="9"/>
  <c r="U434" i="9"/>
  <c r="U435" i="9"/>
  <c r="U436" i="9"/>
  <c r="U437" i="9"/>
  <c r="U438" i="9"/>
  <c r="U439" i="9"/>
  <c r="U440" i="9"/>
  <c r="U441" i="9"/>
  <c r="U442" i="9"/>
  <c r="U443" i="9"/>
  <c r="U444" i="9"/>
  <c r="U445" i="9"/>
  <c r="U446" i="9"/>
  <c r="U447" i="9"/>
  <c r="U448" i="9"/>
  <c r="U449" i="9"/>
  <c r="U450" i="9"/>
  <c r="U451" i="9"/>
  <c r="U452" i="9"/>
  <c r="U453" i="9"/>
  <c r="U454" i="9"/>
  <c r="U455" i="9"/>
  <c r="U456" i="9"/>
  <c r="U457" i="9"/>
  <c r="U458" i="9"/>
  <c r="U459" i="9"/>
  <c r="U460" i="9"/>
  <c r="U461" i="9"/>
  <c r="U462" i="9"/>
  <c r="U463" i="9"/>
  <c r="U464" i="9"/>
  <c r="U465" i="9"/>
  <c r="U466" i="9"/>
  <c r="U467" i="9"/>
  <c r="U468" i="9"/>
  <c r="U469" i="9"/>
  <c r="U470" i="9"/>
  <c r="U471" i="9"/>
  <c r="U472" i="9"/>
  <c r="U473" i="9"/>
  <c r="U474" i="9"/>
  <c r="U475" i="9"/>
  <c r="U476" i="9"/>
  <c r="U477" i="9"/>
  <c r="U478" i="9"/>
  <c r="U479" i="9"/>
  <c r="U480" i="9"/>
  <c r="U481" i="9"/>
  <c r="U482" i="9"/>
  <c r="U483" i="9"/>
  <c r="U484" i="9"/>
  <c r="U485" i="9"/>
  <c r="U486" i="9"/>
  <c r="U487" i="9"/>
  <c r="U488" i="9"/>
  <c r="U489" i="9"/>
  <c r="U490" i="9"/>
  <c r="U491" i="9"/>
  <c r="U492" i="9"/>
  <c r="U493" i="9"/>
  <c r="U494" i="9"/>
  <c r="U495" i="9"/>
  <c r="U496" i="9"/>
  <c r="U497" i="9"/>
  <c r="U498" i="9"/>
  <c r="U499" i="9"/>
  <c r="U500" i="9"/>
  <c r="U501" i="9"/>
  <c r="U502" i="9"/>
  <c r="U503" i="9"/>
  <c r="U504" i="9"/>
  <c r="U505" i="9"/>
  <c r="U506" i="9"/>
  <c r="U507" i="9"/>
  <c r="U508" i="9"/>
  <c r="U509" i="9"/>
  <c r="U510" i="9"/>
  <c r="U511" i="9"/>
  <c r="U512" i="9"/>
  <c r="U513" i="9"/>
  <c r="U514" i="9"/>
  <c r="U515" i="9"/>
  <c r="U516" i="9"/>
  <c r="U517" i="9"/>
  <c r="U518" i="9"/>
  <c r="U519" i="9"/>
  <c r="U520" i="9"/>
  <c r="U521" i="9"/>
  <c r="U522" i="9"/>
  <c r="U523" i="9"/>
  <c r="U524" i="9"/>
  <c r="U525" i="9"/>
  <c r="U526" i="9"/>
  <c r="U527" i="9"/>
  <c r="U528" i="9"/>
  <c r="U529" i="9"/>
  <c r="U530" i="9"/>
  <c r="U531" i="9"/>
  <c r="U532" i="9"/>
  <c r="U533" i="9"/>
  <c r="U534" i="9"/>
  <c r="U535" i="9"/>
  <c r="U536" i="9"/>
  <c r="U537" i="9"/>
  <c r="U538" i="9"/>
  <c r="U539" i="9"/>
  <c r="U540" i="9"/>
  <c r="U541" i="9"/>
  <c r="U542" i="9"/>
  <c r="U543" i="9"/>
  <c r="U544" i="9"/>
  <c r="U545" i="9"/>
  <c r="U546" i="9"/>
  <c r="U547" i="9"/>
  <c r="U548" i="9"/>
  <c r="U549" i="9"/>
  <c r="U550" i="9"/>
  <c r="U551" i="9"/>
  <c r="U552" i="9"/>
  <c r="U553" i="9"/>
  <c r="U554" i="9"/>
  <c r="U555" i="9"/>
  <c r="U556" i="9"/>
  <c r="U557" i="9"/>
  <c r="U558" i="9"/>
  <c r="U559" i="9"/>
  <c r="U560" i="9"/>
  <c r="U561" i="9"/>
  <c r="U562" i="9"/>
  <c r="U563" i="9"/>
  <c r="U564" i="9"/>
  <c r="U565" i="9"/>
  <c r="U566" i="9"/>
  <c r="U567" i="9"/>
  <c r="U568" i="9"/>
  <c r="U569" i="9"/>
  <c r="U570" i="9"/>
  <c r="U571" i="9"/>
  <c r="U572" i="9"/>
  <c r="U573" i="9"/>
  <c r="U574" i="9"/>
  <c r="U575" i="9"/>
  <c r="U576" i="9"/>
  <c r="U577" i="9"/>
  <c r="U578" i="9"/>
  <c r="U579" i="9"/>
  <c r="U580" i="9"/>
  <c r="U581" i="9"/>
  <c r="U582" i="9"/>
  <c r="U583" i="9"/>
  <c r="U584" i="9"/>
  <c r="U585" i="9"/>
  <c r="U586" i="9"/>
  <c r="U587" i="9"/>
  <c r="U588" i="9"/>
  <c r="U589" i="9"/>
  <c r="U590" i="9"/>
  <c r="U591" i="9"/>
  <c r="U592" i="9"/>
  <c r="U593" i="9"/>
  <c r="U594" i="9"/>
  <c r="U595" i="9"/>
  <c r="U596" i="9"/>
  <c r="U597" i="9"/>
  <c r="U598" i="9"/>
  <c r="U599" i="9"/>
  <c r="U600" i="9"/>
  <c r="U601" i="9"/>
  <c r="U602" i="9"/>
  <c r="U603" i="9"/>
  <c r="U604" i="9"/>
  <c r="U605" i="9"/>
  <c r="U606" i="9"/>
  <c r="U607" i="9"/>
  <c r="U608" i="9"/>
  <c r="U609" i="9"/>
  <c r="U610" i="9"/>
  <c r="U611" i="9"/>
  <c r="U612" i="9"/>
  <c r="U613" i="9"/>
  <c r="U614" i="9"/>
  <c r="U615" i="9"/>
  <c r="U616" i="9"/>
  <c r="U617" i="9"/>
  <c r="U618" i="9"/>
  <c r="U619" i="9"/>
  <c r="U620" i="9"/>
  <c r="U621" i="9"/>
  <c r="U622" i="9"/>
  <c r="U623" i="9"/>
  <c r="U624" i="9"/>
  <c r="U625" i="9"/>
  <c r="U626" i="9"/>
  <c r="U627" i="9"/>
  <c r="U628" i="9"/>
  <c r="U629" i="9"/>
  <c r="U630" i="9"/>
  <c r="U631" i="9"/>
  <c r="U632" i="9"/>
  <c r="U633" i="9"/>
  <c r="U634" i="9"/>
  <c r="U635" i="9"/>
  <c r="U636" i="9"/>
  <c r="U637" i="9"/>
  <c r="U638" i="9"/>
  <c r="U639" i="9"/>
  <c r="U640" i="9"/>
  <c r="U641" i="9"/>
  <c r="U642" i="9"/>
  <c r="U643" i="9"/>
  <c r="U644" i="9"/>
  <c r="U645" i="9"/>
  <c r="U646" i="9"/>
  <c r="U647" i="9"/>
  <c r="U648" i="9"/>
  <c r="U649" i="9"/>
  <c r="U650" i="9"/>
  <c r="U651" i="9"/>
  <c r="U652" i="9"/>
  <c r="U653" i="9"/>
  <c r="U654" i="9"/>
  <c r="U655" i="9"/>
  <c r="U656" i="9"/>
  <c r="U657" i="9"/>
  <c r="U658" i="9"/>
  <c r="U659" i="9"/>
  <c r="U660" i="9"/>
  <c r="U661" i="9"/>
  <c r="U662" i="9"/>
  <c r="U663" i="9"/>
  <c r="U664" i="9"/>
  <c r="U665" i="9"/>
  <c r="U666" i="9"/>
  <c r="U667" i="9"/>
  <c r="U668" i="9"/>
  <c r="U669" i="9"/>
  <c r="U670" i="9"/>
  <c r="U671" i="9"/>
  <c r="U672" i="9"/>
  <c r="U673" i="9"/>
  <c r="U674" i="9"/>
  <c r="U675" i="9"/>
  <c r="U676" i="9"/>
  <c r="U677" i="9"/>
  <c r="U678" i="9"/>
  <c r="U679" i="9"/>
  <c r="U680" i="9"/>
  <c r="U681" i="9"/>
  <c r="U682" i="9"/>
  <c r="U683" i="9"/>
  <c r="U684" i="9"/>
  <c r="U685" i="9"/>
  <c r="U686" i="9"/>
  <c r="U687" i="9"/>
  <c r="U688" i="9"/>
  <c r="U689" i="9"/>
  <c r="U690" i="9"/>
  <c r="U691" i="9"/>
  <c r="U692" i="9"/>
  <c r="U693" i="9"/>
  <c r="U694" i="9"/>
  <c r="U695" i="9"/>
  <c r="U696" i="9"/>
  <c r="U697" i="9"/>
  <c r="U698" i="9"/>
  <c r="U699" i="9"/>
  <c r="U700" i="9"/>
  <c r="U701" i="9"/>
  <c r="U702" i="9"/>
  <c r="U703" i="9"/>
  <c r="U704" i="9"/>
  <c r="U705" i="9"/>
  <c r="U706" i="9"/>
  <c r="U707" i="9"/>
  <c r="U708" i="9"/>
  <c r="U709" i="9"/>
  <c r="U710" i="9"/>
  <c r="U711" i="9"/>
  <c r="U712" i="9"/>
  <c r="U713" i="9"/>
  <c r="U714" i="9"/>
  <c r="U715" i="9"/>
  <c r="U716" i="9"/>
  <c r="U717" i="9"/>
  <c r="U718" i="9"/>
  <c r="U719" i="9"/>
  <c r="U720" i="9"/>
  <c r="U721" i="9"/>
  <c r="U722" i="9"/>
  <c r="U723" i="9"/>
  <c r="U724" i="9"/>
  <c r="U725" i="9"/>
  <c r="U726" i="9"/>
  <c r="U727" i="9"/>
  <c r="U728" i="9"/>
  <c r="U729" i="9"/>
  <c r="U730" i="9"/>
  <c r="U731" i="9"/>
  <c r="U732" i="9"/>
  <c r="U733" i="9"/>
  <c r="U734" i="9"/>
  <c r="U735" i="9"/>
  <c r="U736" i="9"/>
  <c r="U737" i="9"/>
  <c r="U738" i="9"/>
  <c r="U739" i="9"/>
  <c r="U740" i="9"/>
  <c r="U741" i="9"/>
  <c r="U742" i="9"/>
  <c r="U743" i="9"/>
  <c r="U744" i="9"/>
  <c r="U745" i="9"/>
  <c r="U746" i="9"/>
  <c r="U747" i="9"/>
  <c r="U748" i="9"/>
  <c r="U749" i="9"/>
  <c r="U750" i="9"/>
  <c r="U751" i="9"/>
  <c r="U752" i="9"/>
  <c r="U753" i="9"/>
  <c r="U754" i="9"/>
  <c r="U755" i="9"/>
  <c r="U756" i="9"/>
  <c r="U757" i="9"/>
  <c r="U758" i="9"/>
  <c r="U759" i="9"/>
  <c r="U760" i="9"/>
  <c r="U761" i="9"/>
  <c r="U762" i="9"/>
  <c r="U763" i="9"/>
  <c r="U764" i="9"/>
  <c r="U765" i="9"/>
  <c r="U766" i="9"/>
  <c r="U767" i="9"/>
  <c r="U768" i="9"/>
  <c r="U769" i="9"/>
  <c r="U770" i="9"/>
  <c r="U771" i="9"/>
  <c r="U772" i="9"/>
  <c r="U773" i="9"/>
  <c r="U774" i="9"/>
  <c r="U775" i="9"/>
  <c r="U776" i="9"/>
  <c r="U777" i="9"/>
  <c r="U778" i="9"/>
  <c r="U779" i="9"/>
  <c r="U780" i="9"/>
  <c r="U781" i="9"/>
  <c r="U782" i="9"/>
  <c r="U783" i="9"/>
  <c r="U784" i="9"/>
  <c r="U785" i="9"/>
  <c r="U786" i="9"/>
  <c r="U787" i="9"/>
  <c r="U788" i="9"/>
  <c r="U789" i="9"/>
  <c r="U790" i="9"/>
  <c r="U791" i="9"/>
  <c r="U792" i="9"/>
  <c r="U793" i="9"/>
  <c r="U794" i="9"/>
  <c r="U795" i="9"/>
  <c r="U796" i="9"/>
  <c r="U797" i="9"/>
  <c r="U798" i="9"/>
  <c r="U799" i="9"/>
  <c r="U800" i="9"/>
  <c r="U801" i="9"/>
  <c r="U802" i="9"/>
  <c r="U803" i="9"/>
  <c r="U804" i="9"/>
  <c r="U805" i="9"/>
  <c r="U806" i="9"/>
  <c r="U807" i="9"/>
  <c r="U808" i="9"/>
  <c r="U809" i="9"/>
  <c r="U810" i="9"/>
  <c r="U811" i="9"/>
  <c r="U812" i="9"/>
  <c r="U813" i="9"/>
  <c r="U814" i="9"/>
  <c r="U815" i="9"/>
  <c r="U816" i="9"/>
  <c r="U817" i="9"/>
  <c r="U818" i="9"/>
  <c r="U819" i="9"/>
  <c r="U820" i="9"/>
  <c r="U821" i="9"/>
  <c r="U822" i="9"/>
  <c r="U823" i="9"/>
  <c r="U824" i="9"/>
  <c r="U825" i="9"/>
  <c r="U826" i="9"/>
  <c r="U827" i="9"/>
  <c r="U828" i="9"/>
  <c r="U829" i="9"/>
  <c r="U830" i="9"/>
  <c r="U831" i="9"/>
  <c r="U832" i="9"/>
  <c r="U833" i="9"/>
  <c r="U834" i="9"/>
  <c r="U835" i="9"/>
  <c r="U836" i="9"/>
  <c r="U837" i="9"/>
  <c r="U838" i="9"/>
  <c r="U839" i="9"/>
  <c r="U840" i="9"/>
  <c r="U841" i="9"/>
  <c r="U842" i="9"/>
  <c r="U843" i="9"/>
  <c r="U844" i="9"/>
  <c r="U845" i="9"/>
  <c r="U846" i="9"/>
  <c r="U847" i="9"/>
  <c r="U848" i="9"/>
  <c r="U849" i="9"/>
  <c r="U850" i="9"/>
  <c r="U851" i="9"/>
  <c r="U852" i="9"/>
  <c r="U853" i="9"/>
  <c r="U854" i="9"/>
  <c r="U855" i="9"/>
  <c r="U856" i="9"/>
  <c r="U857" i="9"/>
  <c r="U858" i="9"/>
  <c r="U859" i="9"/>
  <c r="U860" i="9"/>
  <c r="U861" i="9"/>
  <c r="U862" i="9"/>
  <c r="U863" i="9"/>
  <c r="U864" i="9"/>
  <c r="U865" i="9"/>
  <c r="U866" i="9"/>
  <c r="U867" i="9"/>
  <c r="U868" i="9"/>
  <c r="U869" i="9"/>
  <c r="U870" i="9"/>
  <c r="U871" i="9"/>
  <c r="U872" i="9"/>
  <c r="U873" i="9"/>
  <c r="U874" i="9"/>
  <c r="U875" i="9"/>
  <c r="U876" i="9"/>
  <c r="U877" i="9"/>
  <c r="U878" i="9"/>
  <c r="U879" i="9"/>
  <c r="U880" i="9"/>
  <c r="U881" i="9"/>
  <c r="U882" i="9"/>
  <c r="U883" i="9"/>
  <c r="U884" i="9"/>
  <c r="U885" i="9"/>
  <c r="U886" i="9"/>
  <c r="U887" i="9"/>
  <c r="U888" i="9"/>
  <c r="U889" i="9"/>
  <c r="U890" i="9"/>
  <c r="U891" i="9"/>
  <c r="U892" i="9"/>
  <c r="U893" i="9"/>
  <c r="U894" i="9"/>
  <c r="U895" i="9"/>
  <c r="U896" i="9"/>
  <c r="U897" i="9"/>
  <c r="U898" i="9"/>
  <c r="U899" i="9"/>
  <c r="U900" i="9"/>
  <c r="U901" i="9"/>
  <c r="U902" i="9"/>
  <c r="U903" i="9"/>
  <c r="U904" i="9"/>
  <c r="U905" i="9"/>
  <c r="U906" i="9"/>
  <c r="U907" i="9"/>
  <c r="U908" i="9"/>
  <c r="U909" i="9"/>
  <c r="U910" i="9"/>
  <c r="U911" i="9"/>
  <c r="U912" i="9"/>
  <c r="U913" i="9"/>
  <c r="U914" i="9"/>
  <c r="U915" i="9"/>
  <c r="U916" i="9"/>
  <c r="U917" i="9"/>
  <c r="U918" i="9"/>
  <c r="U919" i="9"/>
  <c r="U920" i="9"/>
  <c r="U921" i="9"/>
  <c r="U922" i="9"/>
  <c r="U923" i="9"/>
  <c r="U924" i="9"/>
  <c r="U925" i="9"/>
  <c r="U926" i="9"/>
  <c r="U927" i="9"/>
  <c r="U928" i="9"/>
  <c r="U929" i="9"/>
  <c r="U930" i="9"/>
  <c r="U931" i="9"/>
  <c r="U932" i="9"/>
  <c r="U933" i="9"/>
  <c r="U934" i="9"/>
  <c r="U935" i="9"/>
  <c r="U936" i="9"/>
  <c r="U937" i="9"/>
  <c r="U938" i="9"/>
  <c r="U939" i="9"/>
  <c r="U940" i="9"/>
  <c r="U941" i="9"/>
  <c r="U942" i="9"/>
  <c r="U943" i="9"/>
  <c r="U944" i="9"/>
  <c r="U945" i="9"/>
  <c r="U946" i="9"/>
  <c r="U947" i="9"/>
  <c r="U948" i="9"/>
  <c r="U949" i="9"/>
  <c r="U950" i="9"/>
  <c r="U951" i="9"/>
  <c r="U952" i="9"/>
  <c r="U953" i="9"/>
  <c r="U954" i="9"/>
  <c r="U955" i="9"/>
  <c r="U956" i="9"/>
  <c r="U957" i="9"/>
  <c r="U958" i="9"/>
  <c r="U959" i="9"/>
  <c r="U960" i="9"/>
  <c r="U961" i="9"/>
  <c r="U962" i="9"/>
  <c r="U963" i="9"/>
  <c r="U964" i="9"/>
  <c r="U965" i="9"/>
  <c r="U966" i="9"/>
  <c r="U967" i="9"/>
  <c r="U968" i="9"/>
  <c r="U969" i="9"/>
  <c r="U970" i="9"/>
  <c r="U971" i="9"/>
  <c r="U972" i="9"/>
  <c r="U973" i="9"/>
  <c r="U974" i="9"/>
  <c r="U975" i="9"/>
  <c r="U976" i="9"/>
  <c r="U977" i="9"/>
  <c r="U978" i="9"/>
  <c r="U979" i="9"/>
  <c r="U980" i="9"/>
  <c r="U981" i="9"/>
  <c r="U982" i="9"/>
  <c r="U983" i="9"/>
  <c r="U984" i="9"/>
  <c r="U985" i="9"/>
  <c r="U986" i="9"/>
  <c r="U987" i="9"/>
  <c r="U988" i="9"/>
  <c r="U989" i="9"/>
  <c r="U990" i="9"/>
  <c r="U991" i="9"/>
  <c r="U992" i="9"/>
  <c r="U993" i="9"/>
  <c r="U994" i="9"/>
  <c r="U995" i="9"/>
  <c r="U996" i="9"/>
  <c r="U997" i="9"/>
  <c r="U998" i="9"/>
  <c r="U999" i="9"/>
  <c r="U1000" i="9"/>
  <c r="U1001" i="9"/>
  <c r="U1002" i="9"/>
  <c r="U1003" i="9"/>
  <c r="U1004" i="9"/>
  <c r="U1005" i="9"/>
  <c r="U1006" i="9"/>
  <c r="U1007" i="9"/>
  <c r="U1008" i="9"/>
  <c r="U1009" i="9"/>
  <c r="U1010" i="9"/>
  <c r="U1011" i="9"/>
  <c r="U1012" i="9"/>
  <c r="U1013" i="9"/>
  <c r="U1014" i="9"/>
  <c r="U1015" i="9"/>
  <c r="U1016" i="9"/>
  <c r="U1017" i="9"/>
  <c r="U1018" i="9"/>
  <c r="U1019" i="9"/>
  <c r="U1020" i="9"/>
  <c r="U1021" i="9"/>
  <c r="U1022" i="9"/>
  <c r="U1023" i="9"/>
  <c r="U1024" i="9"/>
  <c r="U1025" i="9"/>
  <c r="U1026" i="9"/>
  <c r="U1027" i="9"/>
  <c r="U1028" i="9"/>
  <c r="U1029" i="9"/>
  <c r="U1030" i="9"/>
  <c r="U1031" i="9"/>
  <c r="U1032" i="9"/>
  <c r="U1033" i="9"/>
  <c r="U1034" i="9"/>
  <c r="U1035" i="9"/>
  <c r="U1036" i="9"/>
  <c r="U1037" i="9"/>
  <c r="U1038" i="9"/>
  <c r="U1039" i="9"/>
  <c r="U1040" i="9"/>
  <c r="U1041" i="9"/>
  <c r="U1042" i="9"/>
  <c r="U1043" i="9"/>
  <c r="U1044" i="9"/>
  <c r="U1045" i="9"/>
  <c r="U1046" i="9"/>
  <c r="U1047" i="9"/>
  <c r="U1048" i="9"/>
  <c r="U1049" i="9"/>
  <c r="U1050" i="9"/>
  <c r="U1051" i="9"/>
  <c r="U1052" i="9"/>
  <c r="U1053" i="9"/>
  <c r="U1054" i="9"/>
  <c r="U1055" i="9"/>
  <c r="U1056" i="9"/>
  <c r="U1057" i="9"/>
  <c r="U1058" i="9"/>
  <c r="U1059" i="9"/>
  <c r="U1060" i="9"/>
  <c r="U1061" i="9"/>
  <c r="U1062" i="9"/>
  <c r="U1063" i="9"/>
  <c r="U1064" i="9"/>
  <c r="U1065" i="9"/>
  <c r="U1066" i="9"/>
  <c r="U1067" i="9"/>
  <c r="U1068" i="9"/>
  <c r="U1069" i="9"/>
  <c r="U1070" i="9"/>
  <c r="U1071" i="9"/>
  <c r="U1072" i="9"/>
  <c r="U1073" i="9"/>
  <c r="U1074" i="9"/>
  <c r="U1075" i="9"/>
  <c r="U1076" i="9"/>
  <c r="U1077" i="9"/>
  <c r="U1078" i="9"/>
  <c r="U1079" i="9"/>
  <c r="U1080" i="9"/>
  <c r="U1081" i="9"/>
  <c r="U1082" i="9"/>
  <c r="U1083" i="9"/>
  <c r="U1084" i="9"/>
  <c r="U1085" i="9"/>
  <c r="U1086" i="9"/>
  <c r="U1087" i="9"/>
  <c r="U1088" i="9"/>
  <c r="U1089" i="9"/>
  <c r="U1090" i="9"/>
  <c r="U1091" i="9"/>
  <c r="U1092" i="9"/>
  <c r="U1093" i="9"/>
  <c r="U1094" i="9"/>
  <c r="U1095" i="9"/>
  <c r="U1096" i="9"/>
  <c r="U1097" i="9"/>
  <c r="U1098" i="9"/>
  <c r="U1099" i="9"/>
  <c r="U1100" i="9"/>
  <c r="U1101" i="9"/>
  <c r="U1102" i="9"/>
  <c r="U1103" i="9"/>
  <c r="U1104" i="9"/>
  <c r="U1105" i="9"/>
  <c r="U1106" i="9"/>
  <c r="U1107" i="9"/>
  <c r="U1108" i="9"/>
  <c r="U1109" i="9"/>
  <c r="U1110" i="9"/>
  <c r="U1111" i="9"/>
  <c r="U1112" i="9"/>
  <c r="U1113" i="9"/>
  <c r="U1114" i="9"/>
  <c r="U1115" i="9"/>
  <c r="U1116" i="9"/>
  <c r="U1117" i="9"/>
  <c r="U1118" i="9"/>
  <c r="U1119" i="9"/>
  <c r="U1120" i="9"/>
  <c r="U1121" i="9"/>
  <c r="U1122" i="9"/>
  <c r="U1123" i="9"/>
  <c r="U1124" i="9"/>
  <c r="U1125" i="9"/>
  <c r="U1126" i="9"/>
  <c r="U1127" i="9"/>
  <c r="U1128" i="9"/>
  <c r="U1129" i="9"/>
  <c r="U1130" i="9"/>
  <c r="U1131" i="9"/>
  <c r="U1132" i="9"/>
  <c r="U1133" i="9"/>
  <c r="U1134" i="9"/>
  <c r="U1135" i="9"/>
  <c r="U1136" i="9"/>
  <c r="U1137" i="9"/>
  <c r="U1138" i="9"/>
  <c r="U1139" i="9"/>
  <c r="U1140" i="9"/>
  <c r="U1141" i="9"/>
  <c r="U1142" i="9"/>
  <c r="U1143" i="9"/>
  <c r="U1144" i="9"/>
  <c r="U1145" i="9"/>
  <c r="U1146" i="9"/>
  <c r="U1147" i="9"/>
  <c r="U1148" i="9"/>
  <c r="U1149" i="9"/>
  <c r="U1150" i="9"/>
  <c r="U1151" i="9"/>
  <c r="U1152" i="9"/>
  <c r="U1153" i="9"/>
  <c r="U1154" i="9"/>
  <c r="U1155" i="9"/>
  <c r="U1156" i="9"/>
  <c r="U1157" i="9"/>
  <c r="U1158" i="9"/>
  <c r="U1159" i="9"/>
  <c r="U1160" i="9"/>
  <c r="U1161" i="9"/>
  <c r="U1162" i="9"/>
  <c r="U1163" i="9"/>
  <c r="U1164" i="9"/>
  <c r="U1165" i="9"/>
  <c r="U1166" i="9"/>
  <c r="U1167" i="9"/>
  <c r="U1168" i="9"/>
  <c r="U1169" i="9"/>
  <c r="U1170" i="9"/>
  <c r="U1171" i="9"/>
  <c r="U1172" i="9"/>
  <c r="U1173" i="9"/>
  <c r="U1174" i="9"/>
  <c r="U1175" i="9"/>
  <c r="U1176" i="9"/>
  <c r="U1177" i="9"/>
  <c r="U1178" i="9"/>
  <c r="U1179" i="9"/>
  <c r="U1180" i="9"/>
  <c r="U1181" i="9"/>
  <c r="U1182" i="9"/>
  <c r="U1183" i="9"/>
  <c r="U1184" i="9"/>
  <c r="U1185" i="9"/>
  <c r="U1186" i="9"/>
  <c r="U1187" i="9"/>
  <c r="U1188" i="9"/>
  <c r="U1189" i="9"/>
  <c r="U1190" i="9"/>
  <c r="U1191" i="9"/>
  <c r="U1192" i="9"/>
  <c r="U1193" i="9"/>
  <c r="U1194" i="9"/>
  <c r="U1195" i="9"/>
  <c r="U1196" i="9"/>
  <c r="U1197" i="9"/>
  <c r="U1198" i="9"/>
  <c r="U1199" i="9"/>
  <c r="U1200" i="9"/>
  <c r="U1201" i="9"/>
  <c r="U1202" i="9"/>
  <c r="U1203" i="9"/>
  <c r="U1204" i="9"/>
  <c r="U1205" i="9"/>
  <c r="U1206" i="9"/>
  <c r="U1207" i="9"/>
  <c r="U1208" i="9"/>
  <c r="U1209" i="9"/>
  <c r="U1210" i="9"/>
  <c r="U1211" i="9"/>
  <c r="U1212" i="9"/>
  <c r="U1213" i="9"/>
  <c r="U1214" i="9"/>
  <c r="U1215" i="9"/>
  <c r="U1216" i="9"/>
  <c r="U1217" i="9"/>
  <c r="U1218" i="9"/>
  <c r="U1219" i="9"/>
  <c r="U1220" i="9"/>
  <c r="U1221" i="9"/>
  <c r="U1222" i="9"/>
  <c r="U1223" i="9"/>
  <c r="U1224" i="9"/>
  <c r="U1225" i="9"/>
  <c r="U1226" i="9"/>
  <c r="U1227" i="9"/>
  <c r="U1228" i="9"/>
  <c r="U1229" i="9"/>
  <c r="U1230" i="9"/>
  <c r="U1231" i="9"/>
  <c r="U1232" i="9"/>
  <c r="U1233" i="9"/>
  <c r="U1234" i="9"/>
  <c r="U1235" i="9"/>
  <c r="U1236" i="9"/>
  <c r="U1237" i="9"/>
  <c r="U1238" i="9"/>
  <c r="U1239" i="9"/>
  <c r="U1240" i="9"/>
  <c r="U1241" i="9"/>
  <c r="U1242" i="9"/>
  <c r="U1243" i="9"/>
  <c r="U1244" i="9"/>
  <c r="U1245" i="9"/>
  <c r="U1246" i="9"/>
  <c r="U1247" i="9"/>
  <c r="U1248" i="9"/>
  <c r="U1249" i="9"/>
  <c r="U1250" i="9"/>
  <c r="U1251" i="9"/>
  <c r="U1252" i="9"/>
  <c r="U1253" i="9"/>
  <c r="U1254" i="9"/>
  <c r="U1255" i="9"/>
  <c r="U1256" i="9"/>
  <c r="U1257" i="9"/>
  <c r="U1258" i="9"/>
  <c r="U1259" i="9"/>
  <c r="U1260" i="9"/>
  <c r="U1261" i="9"/>
  <c r="U1262" i="9"/>
  <c r="U1263" i="9"/>
  <c r="U1264" i="9"/>
  <c r="U1265" i="9"/>
  <c r="U1266" i="9"/>
  <c r="U1267" i="9"/>
  <c r="U1268" i="9"/>
  <c r="U1269" i="9"/>
  <c r="U1270" i="9"/>
  <c r="U1271" i="9"/>
  <c r="U1272" i="9"/>
  <c r="U1273" i="9"/>
  <c r="U1274" i="9"/>
  <c r="U1275" i="9"/>
  <c r="U1276" i="9"/>
  <c r="U1277" i="9"/>
  <c r="U1278" i="9"/>
  <c r="U1279" i="9"/>
  <c r="U1280" i="9"/>
  <c r="U1281" i="9"/>
  <c r="U1282" i="9"/>
  <c r="U1283" i="9"/>
  <c r="U1284" i="9"/>
  <c r="U1285" i="9"/>
  <c r="U1286" i="9"/>
  <c r="U1287" i="9"/>
  <c r="U1288" i="9"/>
  <c r="U1289" i="9"/>
  <c r="U1290" i="9"/>
  <c r="U1291" i="9"/>
  <c r="U1292" i="9"/>
  <c r="U1293" i="9"/>
  <c r="U1294" i="9"/>
  <c r="U1295" i="9"/>
  <c r="U1296" i="9"/>
  <c r="U1297" i="9"/>
  <c r="U1298" i="9"/>
  <c r="U1299" i="9"/>
  <c r="U1300" i="9"/>
  <c r="U1301" i="9"/>
  <c r="U1302" i="9"/>
  <c r="U1303" i="9"/>
  <c r="U1304" i="9"/>
  <c r="U1305" i="9"/>
  <c r="U1306" i="9"/>
  <c r="U1307" i="9"/>
  <c r="U1308" i="9"/>
  <c r="U1309" i="9"/>
  <c r="U1310" i="9"/>
  <c r="U1311" i="9"/>
  <c r="U1312" i="9"/>
  <c r="U1313" i="9"/>
  <c r="U1314" i="9"/>
  <c r="U1315" i="9"/>
  <c r="U1316" i="9"/>
  <c r="U1317" i="9"/>
  <c r="U1318" i="9"/>
  <c r="U1319" i="9"/>
  <c r="U1320" i="9"/>
  <c r="U1321" i="9"/>
  <c r="U1322" i="9"/>
  <c r="U1323" i="9"/>
  <c r="U1324" i="9"/>
  <c r="U1325" i="9"/>
  <c r="U1326" i="9"/>
  <c r="U1327" i="9"/>
  <c r="U1328" i="9"/>
  <c r="U1329" i="9"/>
  <c r="U1330" i="9"/>
  <c r="U1331" i="9"/>
  <c r="U1332" i="9"/>
  <c r="U1333" i="9"/>
  <c r="U1334" i="9"/>
  <c r="U1335" i="9"/>
  <c r="U1336" i="9"/>
  <c r="U1337" i="9"/>
  <c r="U1338" i="9"/>
  <c r="U1339" i="9"/>
  <c r="U1340" i="9"/>
  <c r="U1341" i="9"/>
  <c r="U1342" i="9"/>
  <c r="U1343" i="9"/>
  <c r="U1344" i="9"/>
  <c r="U1345" i="9"/>
  <c r="U1346" i="9"/>
  <c r="U1347" i="9"/>
  <c r="U1348" i="9"/>
  <c r="U1349" i="9"/>
  <c r="U1350" i="9"/>
  <c r="U1351" i="9"/>
  <c r="U1352" i="9"/>
  <c r="U1353" i="9"/>
  <c r="U1354" i="9"/>
  <c r="U1355" i="9"/>
  <c r="U1356" i="9"/>
  <c r="U1357" i="9"/>
  <c r="U1358" i="9"/>
  <c r="U1359" i="9"/>
  <c r="U1360" i="9"/>
  <c r="U1361" i="9"/>
  <c r="U1362" i="9"/>
  <c r="U1363" i="9"/>
  <c r="U1364" i="9"/>
  <c r="U1365" i="9"/>
  <c r="U1366" i="9"/>
  <c r="U1367" i="9"/>
  <c r="U1368" i="9"/>
  <c r="U1369" i="9"/>
  <c r="U1370" i="9"/>
  <c r="U1371" i="9"/>
  <c r="U1372" i="9"/>
  <c r="U1373" i="9"/>
  <c r="U1374" i="9"/>
  <c r="U1375" i="9"/>
  <c r="U1376" i="9"/>
  <c r="U1377" i="9"/>
  <c r="U1378" i="9"/>
  <c r="U1379" i="9"/>
  <c r="U1380" i="9"/>
  <c r="U1381" i="9"/>
  <c r="U1382" i="9"/>
  <c r="U1383" i="9"/>
  <c r="U1384" i="9"/>
  <c r="U1385" i="9"/>
  <c r="U1386" i="9"/>
  <c r="U1387" i="9"/>
  <c r="U1388" i="9"/>
  <c r="U1389" i="9"/>
  <c r="U1390" i="9"/>
  <c r="U1391" i="9"/>
  <c r="U1392" i="9"/>
  <c r="U1393" i="9"/>
  <c r="U1394" i="9"/>
  <c r="U1395" i="9"/>
  <c r="U1396" i="9"/>
  <c r="U1397" i="9"/>
  <c r="U1398" i="9"/>
  <c r="U1399" i="9"/>
  <c r="U1400" i="9"/>
  <c r="U1401" i="9"/>
  <c r="U1402" i="9"/>
  <c r="U1403" i="9"/>
  <c r="U1404" i="9"/>
  <c r="U1405" i="9"/>
  <c r="U1406" i="9"/>
  <c r="U1407" i="9"/>
  <c r="U1408" i="9"/>
  <c r="U1409" i="9"/>
  <c r="U1410" i="9"/>
  <c r="U1411" i="9"/>
  <c r="U1412" i="9"/>
  <c r="U1413" i="9"/>
  <c r="U1414" i="9"/>
  <c r="U1415" i="9"/>
  <c r="U1416" i="9"/>
  <c r="U1417" i="9"/>
  <c r="U1418" i="9"/>
  <c r="U1419" i="9"/>
  <c r="U1420" i="9"/>
  <c r="U1421" i="9"/>
  <c r="U1422" i="9"/>
  <c r="U1423" i="9"/>
  <c r="U1424" i="9"/>
  <c r="U1425" i="9"/>
  <c r="U1426" i="9"/>
  <c r="U1427" i="9"/>
  <c r="U1428" i="9"/>
  <c r="U1429" i="9"/>
  <c r="U1430" i="9"/>
  <c r="U1431" i="9"/>
  <c r="U1432" i="9"/>
  <c r="U1433" i="9"/>
  <c r="U1434" i="9"/>
  <c r="U1435" i="9"/>
  <c r="U1436" i="9"/>
  <c r="U1437" i="9"/>
  <c r="U1438" i="9"/>
  <c r="U1439" i="9"/>
  <c r="U1440" i="9"/>
  <c r="U1441" i="9"/>
  <c r="U1442" i="9"/>
  <c r="U1443" i="9"/>
  <c r="U1444" i="9"/>
  <c r="U1445" i="9"/>
  <c r="U1446" i="9"/>
  <c r="U1447" i="9"/>
  <c r="U1448" i="9"/>
  <c r="U1449" i="9"/>
  <c r="U1450" i="9"/>
  <c r="U1451" i="9"/>
  <c r="U1452" i="9"/>
  <c r="U1453" i="9"/>
  <c r="U1454" i="9"/>
  <c r="U1455" i="9"/>
  <c r="U1456" i="9"/>
  <c r="U1457" i="9"/>
  <c r="U1458" i="9"/>
  <c r="U1459" i="9"/>
  <c r="U1460" i="9"/>
  <c r="U1461" i="9"/>
  <c r="U1462" i="9"/>
  <c r="U1463" i="9"/>
  <c r="U1464" i="9"/>
  <c r="U1465" i="9"/>
  <c r="U1466" i="9"/>
  <c r="U1467" i="9"/>
  <c r="U1468" i="9"/>
  <c r="U1469" i="9"/>
  <c r="U1470" i="9"/>
  <c r="U1471" i="9"/>
  <c r="U1472" i="9"/>
  <c r="U1473" i="9"/>
  <c r="U1474" i="9"/>
  <c r="U1475" i="9"/>
  <c r="U1476" i="9"/>
  <c r="U1477" i="9"/>
  <c r="U1478" i="9"/>
  <c r="U1479" i="9"/>
  <c r="U1480" i="9"/>
  <c r="U1481" i="9"/>
  <c r="U1482" i="9"/>
  <c r="U1483" i="9"/>
  <c r="U1484" i="9"/>
  <c r="U1485" i="9"/>
  <c r="U1486" i="9"/>
  <c r="U1487" i="9"/>
  <c r="U1488" i="9"/>
  <c r="U1489" i="9"/>
  <c r="U1490" i="9"/>
  <c r="U1491" i="9"/>
  <c r="U1492" i="9"/>
  <c r="U1493" i="9"/>
  <c r="U1494" i="9"/>
  <c r="U1495" i="9"/>
  <c r="U1496" i="9"/>
  <c r="U1497" i="9"/>
  <c r="U1498" i="9"/>
  <c r="U1499" i="9"/>
  <c r="U1500" i="9"/>
  <c r="U1501" i="9"/>
  <c r="U1502" i="9"/>
  <c r="U1503" i="9"/>
  <c r="U1504" i="9"/>
  <c r="U1505" i="9"/>
  <c r="U1506" i="9"/>
  <c r="U1507" i="9"/>
  <c r="U1508" i="9"/>
  <c r="U1509" i="9"/>
  <c r="U1510" i="9"/>
  <c r="U1511" i="9"/>
  <c r="U1512" i="9"/>
  <c r="U1513" i="9"/>
  <c r="U1514" i="9"/>
  <c r="U1515" i="9"/>
  <c r="U1516" i="9"/>
  <c r="U1517" i="9"/>
  <c r="U1518" i="9"/>
  <c r="U1519" i="9"/>
  <c r="U1520" i="9"/>
  <c r="U1521" i="9"/>
  <c r="U1522" i="9"/>
  <c r="U1523" i="9"/>
  <c r="U1524" i="9"/>
  <c r="U1525" i="9"/>
  <c r="U1526" i="9"/>
  <c r="U1527" i="9"/>
  <c r="U1528" i="9"/>
  <c r="U1529" i="9"/>
  <c r="U1530" i="9"/>
  <c r="U1531" i="9"/>
  <c r="U1532" i="9"/>
  <c r="U1533" i="9"/>
  <c r="U1534" i="9"/>
  <c r="U1535" i="9"/>
  <c r="U1536" i="9"/>
  <c r="U1537" i="9"/>
  <c r="U1538" i="9"/>
  <c r="U1539" i="9"/>
  <c r="U1540" i="9"/>
  <c r="U1541" i="9"/>
  <c r="U1542" i="9"/>
  <c r="U1543" i="9"/>
  <c r="U1544" i="9"/>
  <c r="U1545" i="9"/>
  <c r="U1546" i="9"/>
  <c r="U1547" i="9"/>
  <c r="U1548" i="9"/>
  <c r="U1549" i="9"/>
  <c r="U1550" i="9"/>
  <c r="U1551" i="9"/>
  <c r="U1552" i="9"/>
  <c r="U1553" i="9"/>
  <c r="U1554" i="9"/>
  <c r="U1555" i="9"/>
  <c r="U1556" i="9"/>
  <c r="U1557" i="9"/>
  <c r="U1558" i="9"/>
  <c r="U1559" i="9"/>
  <c r="U1560" i="9"/>
  <c r="U1561" i="9"/>
  <c r="U1562" i="9"/>
  <c r="U1563" i="9"/>
  <c r="U1564" i="9"/>
  <c r="U1565" i="9"/>
  <c r="U1566" i="9"/>
  <c r="U1567" i="9"/>
  <c r="U1568" i="9"/>
  <c r="U1569" i="9"/>
  <c r="U1570" i="9"/>
  <c r="U1571" i="9"/>
  <c r="U1572" i="9"/>
  <c r="U1573" i="9"/>
  <c r="U1574" i="9"/>
  <c r="U1575" i="9"/>
  <c r="U1576" i="9"/>
  <c r="U1577" i="9"/>
  <c r="U1578" i="9"/>
  <c r="U1579" i="9"/>
  <c r="U1580" i="9"/>
  <c r="U1581" i="9"/>
  <c r="U1582" i="9"/>
  <c r="U1583" i="9"/>
  <c r="U1584" i="9"/>
  <c r="U1585" i="9"/>
  <c r="U1586" i="9"/>
  <c r="U1587" i="9"/>
  <c r="U1588" i="9"/>
  <c r="U1589" i="9"/>
  <c r="U1590" i="9"/>
  <c r="U1591" i="9"/>
  <c r="U1592" i="9"/>
  <c r="U1593" i="9"/>
  <c r="U1594" i="9"/>
  <c r="U1595" i="9"/>
  <c r="U1596" i="9"/>
  <c r="U1597" i="9"/>
  <c r="U1598" i="9"/>
  <c r="U1599" i="9"/>
  <c r="U1600" i="9"/>
  <c r="U1601" i="9"/>
  <c r="U1602" i="9"/>
  <c r="U1603" i="9"/>
  <c r="U1604" i="9"/>
  <c r="U1605" i="9"/>
  <c r="U1606" i="9"/>
  <c r="U1607" i="9"/>
  <c r="U1608" i="9"/>
  <c r="U1609" i="9"/>
  <c r="U1610" i="9"/>
  <c r="U1611" i="9"/>
  <c r="U1612" i="9"/>
  <c r="U1613" i="9"/>
  <c r="U1614" i="9"/>
  <c r="U1615" i="9"/>
  <c r="U1616" i="9"/>
  <c r="U1617" i="9"/>
  <c r="U1618" i="9"/>
  <c r="U1619" i="9"/>
  <c r="U1620" i="9"/>
  <c r="U1621" i="9"/>
  <c r="U1622" i="9"/>
  <c r="U1623" i="9"/>
  <c r="U1624" i="9"/>
  <c r="U1625" i="9"/>
  <c r="U1626" i="9"/>
  <c r="U1627" i="9"/>
  <c r="U1628" i="9"/>
  <c r="U1629" i="9"/>
  <c r="U1630" i="9"/>
  <c r="U1631" i="9"/>
  <c r="U1632" i="9"/>
  <c r="U1633" i="9"/>
  <c r="U1634" i="9"/>
  <c r="U1635" i="9"/>
  <c r="U1636" i="9"/>
  <c r="U1637" i="9"/>
  <c r="U1638" i="9"/>
  <c r="U1639" i="9"/>
  <c r="U1640" i="9"/>
  <c r="U1641" i="9"/>
  <c r="U1642" i="9"/>
  <c r="U1643" i="9"/>
  <c r="U1644" i="9"/>
  <c r="U1645" i="9"/>
  <c r="U1646" i="9"/>
  <c r="U1647" i="9"/>
  <c r="U1648" i="9"/>
  <c r="U1649" i="9"/>
  <c r="U1650" i="9"/>
  <c r="U1651" i="9"/>
  <c r="U1652" i="9"/>
  <c r="U1653" i="9"/>
  <c r="U1654" i="9"/>
  <c r="U1655" i="9"/>
  <c r="U1656" i="9"/>
  <c r="U1657" i="9"/>
  <c r="U1658" i="9"/>
  <c r="U1659" i="9"/>
  <c r="U1660" i="9"/>
  <c r="U1661" i="9"/>
  <c r="U1662" i="9"/>
  <c r="U1663" i="9"/>
  <c r="U1664" i="9"/>
  <c r="U1665" i="9"/>
  <c r="U1666" i="9"/>
  <c r="U1667" i="9"/>
  <c r="U1668" i="9"/>
  <c r="U1669" i="9"/>
  <c r="U1670" i="9"/>
  <c r="U1671" i="9"/>
  <c r="U1672" i="9"/>
  <c r="U1673" i="9"/>
  <c r="U1674" i="9"/>
  <c r="U1675" i="9"/>
  <c r="U1676" i="9"/>
  <c r="U1677" i="9"/>
  <c r="U1678" i="9"/>
  <c r="U1679" i="9"/>
  <c r="U1680" i="9"/>
  <c r="U1681" i="9"/>
  <c r="U1682" i="9"/>
  <c r="U1683" i="9"/>
  <c r="U1684" i="9"/>
  <c r="U1685" i="9"/>
  <c r="U1686" i="9"/>
  <c r="U1687" i="9"/>
  <c r="U1688" i="9"/>
  <c r="U1689" i="9"/>
  <c r="U1690" i="9"/>
  <c r="U1691" i="9"/>
  <c r="U1692" i="9"/>
  <c r="U1693" i="9"/>
  <c r="U1694" i="9"/>
  <c r="U1695" i="9"/>
  <c r="U1696" i="9"/>
  <c r="U1697" i="9"/>
  <c r="U1698" i="9"/>
  <c r="U1699" i="9"/>
  <c r="U1700" i="9"/>
  <c r="U1701" i="9"/>
  <c r="U1702" i="9"/>
  <c r="U1703" i="9"/>
  <c r="U1704" i="9"/>
  <c r="U1705" i="9"/>
  <c r="U1706" i="9"/>
  <c r="U1707" i="9"/>
  <c r="U1708" i="9"/>
  <c r="U1709" i="9"/>
  <c r="U1710" i="9"/>
  <c r="U1711" i="9"/>
  <c r="U1712" i="9"/>
  <c r="U1713" i="9"/>
  <c r="U1714" i="9"/>
  <c r="U1715" i="9"/>
  <c r="U1716" i="9"/>
  <c r="U1717" i="9"/>
  <c r="U1718" i="9"/>
  <c r="U1719" i="9"/>
  <c r="U1720" i="9"/>
  <c r="U1721" i="9"/>
  <c r="U1722" i="9"/>
  <c r="U1723" i="9"/>
  <c r="U1724" i="9"/>
  <c r="U1725" i="9"/>
  <c r="U1726" i="9"/>
  <c r="U1727" i="9"/>
  <c r="U1728" i="9"/>
  <c r="U1729" i="9"/>
  <c r="U1730" i="9"/>
  <c r="U1731" i="9"/>
  <c r="U1732" i="9"/>
  <c r="U1733" i="9"/>
  <c r="U1734" i="9"/>
  <c r="U1735" i="9"/>
  <c r="U1736" i="9"/>
  <c r="U1737" i="9"/>
  <c r="U1738" i="9"/>
  <c r="U1739" i="9"/>
  <c r="U1740" i="9"/>
  <c r="U1741" i="9"/>
  <c r="U1742" i="9"/>
  <c r="U1743" i="9"/>
  <c r="U1744" i="9"/>
  <c r="U1745" i="9"/>
  <c r="U1746" i="9"/>
  <c r="U1747" i="9"/>
  <c r="U1748" i="9"/>
  <c r="U1749" i="9"/>
  <c r="U1750" i="9"/>
  <c r="U1751" i="9"/>
  <c r="U1752" i="9"/>
  <c r="U1753" i="9"/>
  <c r="U1754" i="9"/>
  <c r="U1755" i="9"/>
  <c r="U1756" i="9"/>
  <c r="U1757" i="9"/>
  <c r="U1758" i="9"/>
  <c r="U1759" i="9"/>
  <c r="U1760" i="9"/>
  <c r="U1761" i="9"/>
  <c r="U1762" i="9"/>
  <c r="U1763" i="9"/>
  <c r="U1764" i="9"/>
  <c r="U1765" i="9"/>
  <c r="U1766" i="9"/>
  <c r="U1767" i="9"/>
  <c r="U1768" i="9"/>
  <c r="U1769" i="9"/>
  <c r="U1770" i="9"/>
  <c r="U1771" i="9"/>
  <c r="U1772" i="9"/>
  <c r="U1773" i="9"/>
  <c r="U1774" i="9"/>
  <c r="U1775" i="9"/>
  <c r="U1776" i="9"/>
  <c r="U1777" i="9"/>
  <c r="U1778" i="9"/>
  <c r="U1779" i="9"/>
  <c r="U1780" i="9"/>
  <c r="U1781" i="9"/>
  <c r="U1782" i="9"/>
  <c r="U1783" i="9"/>
  <c r="U1784" i="9"/>
  <c r="U1785" i="9"/>
  <c r="U1786" i="9"/>
  <c r="U1787" i="9"/>
  <c r="U1788" i="9"/>
  <c r="U1789" i="9"/>
  <c r="U1790" i="9"/>
  <c r="U1791" i="9"/>
  <c r="U1792" i="9"/>
  <c r="U1793" i="9"/>
  <c r="U1794" i="9"/>
  <c r="U1795" i="9"/>
  <c r="U1796" i="9"/>
  <c r="U1797" i="9"/>
  <c r="U1798" i="9"/>
  <c r="U1799" i="9"/>
  <c r="U1800" i="9"/>
  <c r="U1801" i="9"/>
  <c r="U1802" i="9"/>
  <c r="U1803" i="9"/>
  <c r="U1804" i="9"/>
  <c r="U1805" i="9"/>
  <c r="U1806" i="9"/>
  <c r="U1807" i="9"/>
  <c r="U1808" i="9"/>
  <c r="U1809" i="9"/>
  <c r="U1810" i="9"/>
  <c r="U1811" i="9"/>
  <c r="U1812" i="9"/>
  <c r="U1813" i="9"/>
  <c r="U1814" i="9"/>
  <c r="U1815" i="9"/>
  <c r="U1816" i="9"/>
  <c r="U1817" i="9"/>
  <c r="U1818" i="9"/>
  <c r="U1819" i="9"/>
  <c r="U1820" i="9"/>
  <c r="U1821" i="9"/>
  <c r="U1822" i="9"/>
  <c r="U1823" i="9"/>
  <c r="U1824" i="9"/>
  <c r="U1825" i="9"/>
  <c r="U1826" i="9"/>
  <c r="U1827" i="9"/>
  <c r="U1828" i="9"/>
  <c r="U1829" i="9"/>
  <c r="U1830" i="9"/>
  <c r="U1831" i="9"/>
  <c r="U1832" i="9"/>
  <c r="U1833" i="9"/>
  <c r="U1834" i="9"/>
  <c r="U1835" i="9"/>
  <c r="U1836" i="9"/>
  <c r="U1837" i="9"/>
  <c r="U1838" i="9"/>
  <c r="U1839" i="9"/>
  <c r="U1840" i="9"/>
  <c r="U1841" i="9"/>
  <c r="U1842" i="9"/>
  <c r="U1843" i="9"/>
  <c r="U1844" i="9"/>
  <c r="U1845" i="9"/>
  <c r="U1846" i="9"/>
  <c r="U1847" i="9"/>
  <c r="U1848" i="9"/>
  <c r="U1849" i="9"/>
  <c r="U1850" i="9"/>
  <c r="U1851" i="9"/>
  <c r="U1852" i="9"/>
  <c r="U1853" i="9"/>
  <c r="U1854" i="9"/>
  <c r="U1855" i="9"/>
  <c r="U1856" i="9"/>
  <c r="U1857" i="9"/>
  <c r="U1858" i="9"/>
  <c r="U1859" i="9"/>
  <c r="U1860" i="9"/>
  <c r="U1861" i="9"/>
  <c r="U1862" i="9"/>
  <c r="U1863" i="9"/>
  <c r="U1864" i="9"/>
  <c r="U1865" i="9"/>
  <c r="U1866" i="9"/>
  <c r="U1867" i="9"/>
  <c r="U1868" i="9"/>
  <c r="U1869" i="9"/>
  <c r="U1870" i="9"/>
  <c r="U1871" i="9"/>
  <c r="U1872" i="9"/>
  <c r="U1873" i="9"/>
  <c r="U1874" i="9"/>
  <c r="U1875" i="9"/>
  <c r="U1876" i="9"/>
  <c r="U1877" i="9"/>
  <c r="U1878" i="9"/>
  <c r="U1879" i="9"/>
  <c r="U1880" i="9"/>
  <c r="U1881" i="9"/>
  <c r="U1882" i="9"/>
  <c r="U1883" i="9"/>
  <c r="U1884" i="9"/>
  <c r="U1885" i="9"/>
  <c r="U1886" i="9"/>
  <c r="U1887" i="9"/>
  <c r="U1888" i="9"/>
  <c r="U1889" i="9"/>
  <c r="U1890" i="9"/>
  <c r="U1891" i="9"/>
  <c r="U1892" i="9"/>
  <c r="U1893" i="9"/>
  <c r="U1894" i="9"/>
  <c r="U1895" i="9"/>
  <c r="U1896" i="9"/>
  <c r="U1897" i="9"/>
  <c r="U1898" i="9"/>
  <c r="U1899" i="9"/>
  <c r="U1900" i="9"/>
  <c r="U1901" i="9"/>
  <c r="U1902" i="9"/>
  <c r="U1903" i="9"/>
  <c r="U1904" i="9"/>
  <c r="U1905" i="9"/>
  <c r="U1906" i="9"/>
  <c r="U1907" i="9"/>
  <c r="U1908" i="9"/>
  <c r="U1909" i="9"/>
  <c r="U1910" i="9"/>
  <c r="U1911" i="9"/>
  <c r="U1912" i="9"/>
  <c r="U1913" i="9"/>
  <c r="U1914" i="9"/>
  <c r="U1915" i="9"/>
  <c r="U1916" i="9"/>
  <c r="U1917" i="9"/>
  <c r="U1918" i="9"/>
  <c r="U1919" i="9"/>
  <c r="U1920" i="9"/>
  <c r="U1921" i="9"/>
  <c r="U1922" i="9"/>
  <c r="U1923" i="9"/>
  <c r="U1924" i="9"/>
  <c r="U1925" i="9"/>
  <c r="U1926" i="9"/>
  <c r="U1927" i="9"/>
  <c r="U1928" i="9"/>
  <c r="U1929" i="9"/>
  <c r="U1930" i="9"/>
  <c r="U1931" i="9"/>
  <c r="U1932" i="9"/>
  <c r="U1933" i="9"/>
  <c r="U1934" i="9"/>
  <c r="U1935" i="9"/>
  <c r="U1936" i="9"/>
  <c r="U1937" i="9"/>
  <c r="U1938" i="9"/>
  <c r="U1939" i="9"/>
  <c r="U1940" i="9"/>
  <c r="U1941" i="9"/>
  <c r="U1942" i="9"/>
  <c r="U1943" i="9"/>
  <c r="U1944" i="9"/>
  <c r="U1945" i="9"/>
  <c r="U1946" i="9"/>
  <c r="U1947" i="9"/>
  <c r="U1948" i="9"/>
  <c r="U1949" i="9"/>
  <c r="U1950" i="9"/>
  <c r="U1951" i="9"/>
  <c r="U1952" i="9"/>
  <c r="U1953" i="9"/>
  <c r="U1954" i="9"/>
  <c r="U1955" i="9"/>
  <c r="U1956" i="9"/>
  <c r="U1957" i="9"/>
  <c r="U1958" i="9"/>
  <c r="U1959" i="9"/>
  <c r="U1960" i="9"/>
  <c r="U1961" i="9"/>
  <c r="U1962" i="9"/>
  <c r="U1963" i="9"/>
  <c r="U1964" i="9"/>
  <c r="U1965" i="9"/>
  <c r="U1966" i="9"/>
  <c r="U1967" i="9"/>
  <c r="U1968" i="9"/>
  <c r="U1969" i="9"/>
  <c r="U1970" i="9"/>
  <c r="U1971" i="9"/>
  <c r="U1972" i="9"/>
  <c r="U1973" i="9"/>
  <c r="U1974" i="9"/>
  <c r="U1975" i="9"/>
  <c r="U1976" i="9"/>
  <c r="U1977" i="9"/>
  <c r="U1978" i="9"/>
  <c r="U1979" i="9"/>
  <c r="U1980" i="9"/>
  <c r="U1981" i="9"/>
  <c r="U1982" i="9"/>
  <c r="U1983" i="9"/>
  <c r="U1984" i="9"/>
  <c r="U1985" i="9"/>
  <c r="U1986" i="9"/>
  <c r="U1987" i="9"/>
  <c r="U1988" i="9"/>
  <c r="U1989" i="9"/>
  <c r="U1990" i="9"/>
  <c r="U1991" i="9"/>
  <c r="U1992" i="9"/>
  <c r="U1993" i="9"/>
  <c r="U1994" i="9"/>
  <c r="U1995" i="9"/>
  <c r="U1996" i="9"/>
  <c r="U1997" i="9"/>
  <c r="U1998" i="9"/>
  <c r="U1999" i="9"/>
  <c r="U2000" i="9"/>
  <c r="U2001" i="9"/>
  <c r="U2002" i="9"/>
  <c r="U2003" i="9"/>
  <c r="U2004" i="9"/>
  <c r="U2005" i="9"/>
  <c r="U2006" i="9"/>
  <c r="U2007" i="9"/>
  <c r="U2008" i="9"/>
  <c r="U2009" i="9"/>
  <c r="U2010" i="9"/>
  <c r="U2011" i="9"/>
  <c r="U2012" i="9"/>
  <c r="U2013" i="9"/>
  <c r="U2014" i="9"/>
  <c r="U2015" i="9"/>
  <c r="U2016" i="9"/>
  <c r="U2017" i="9"/>
  <c r="U2018" i="9"/>
  <c r="U2019" i="9"/>
  <c r="U2020" i="9"/>
  <c r="U2021" i="9"/>
  <c r="U2022" i="9"/>
  <c r="U2023" i="9"/>
  <c r="U2024" i="9"/>
  <c r="U2025" i="9"/>
  <c r="U2026" i="9"/>
  <c r="U2027" i="9"/>
  <c r="U2028" i="9"/>
  <c r="U2029" i="9"/>
  <c r="U2030" i="9"/>
  <c r="U2031" i="9"/>
  <c r="U2032" i="9"/>
  <c r="U2033" i="9"/>
  <c r="U2034" i="9"/>
  <c r="U2035" i="9"/>
  <c r="U2036" i="9"/>
  <c r="U2037" i="9"/>
  <c r="U2038" i="9"/>
  <c r="U2039" i="9"/>
  <c r="U2040" i="9"/>
  <c r="U2041" i="9"/>
  <c r="U2042" i="9"/>
  <c r="U2043" i="9"/>
  <c r="U2044" i="9"/>
  <c r="U2045" i="9"/>
  <c r="U2046" i="9"/>
  <c r="U2047" i="9"/>
  <c r="U2048" i="9"/>
  <c r="U2049" i="9"/>
  <c r="U2050" i="9"/>
  <c r="U2051" i="9"/>
  <c r="U2052" i="9"/>
  <c r="U2053" i="9"/>
  <c r="U2054" i="9"/>
  <c r="U2055" i="9"/>
  <c r="U2056" i="9"/>
  <c r="U2057" i="9"/>
  <c r="U2058" i="9"/>
  <c r="U2059" i="9"/>
  <c r="U2060" i="9"/>
  <c r="U2061" i="9"/>
  <c r="U2062" i="9"/>
  <c r="U2063" i="9"/>
  <c r="U2064" i="9"/>
  <c r="U2065" i="9"/>
  <c r="U2066" i="9"/>
  <c r="U2067" i="9"/>
  <c r="U2068" i="9"/>
  <c r="U2069" i="9"/>
  <c r="U2070" i="9"/>
  <c r="U2071" i="9"/>
  <c r="U2072" i="9"/>
  <c r="U2073" i="9"/>
  <c r="U2074" i="9"/>
  <c r="U2075" i="9"/>
  <c r="U2076" i="9"/>
  <c r="U2077" i="9"/>
  <c r="U2078" i="9"/>
  <c r="U2079" i="9"/>
  <c r="U2080" i="9"/>
  <c r="U2081" i="9"/>
  <c r="U2082" i="9"/>
  <c r="U2083" i="9"/>
  <c r="U2084" i="9"/>
  <c r="U2085" i="9"/>
  <c r="U2086" i="9"/>
  <c r="U2087" i="9"/>
  <c r="U2088" i="9"/>
  <c r="U2089" i="9"/>
  <c r="U2090" i="9"/>
  <c r="U2091" i="9"/>
  <c r="U2092" i="9"/>
  <c r="U2093" i="9"/>
  <c r="U2094" i="9"/>
  <c r="U2095" i="9"/>
  <c r="U2096" i="9"/>
  <c r="U2097" i="9"/>
  <c r="U2098" i="9"/>
  <c r="U2099" i="9"/>
  <c r="U2100" i="9"/>
  <c r="U2101" i="9"/>
  <c r="U2102" i="9"/>
  <c r="U2103" i="9"/>
  <c r="U2104" i="9"/>
  <c r="U2105" i="9"/>
  <c r="U2106" i="9"/>
  <c r="U2107" i="9"/>
  <c r="U2108" i="9"/>
  <c r="U2109" i="9"/>
  <c r="U2110" i="9"/>
  <c r="U2111" i="9"/>
  <c r="U2112" i="9"/>
  <c r="U2113" i="9"/>
  <c r="U2114" i="9"/>
  <c r="U2115" i="9"/>
  <c r="U2116" i="9"/>
  <c r="U2117" i="9"/>
  <c r="U2118" i="9"/>
  <c r="U2119" i="9"/>
  <c r="U2120" i="9"/>
  <c r="U2121" i="9"/>
  <c r="U2122" i="9"/>
  <c r="U2123" i="9"/>
  <c r="U2124" i="9"/>
  <c r="U2125" i="9"/>
  <c r="U2126" i="9"/>
  <c r="U2127" i="9"/>
  <c r="U2128" i="9"/>
  <c r="U2129" i="9"/>
  <c r="U2130" i="9"/>
  <c r="U2131" i="9"/>
  <c r="U2132" i="9"/>
  <c r="U2133" i="9"/>
  <c r="U2134" i="9"/>
  <c r="U2135" i="9"/>
  <c r="U2136" i="9"/>
  <c r="U2137" i="9"/>
  <c r="U2138" i="9"/>
  <c r="U2139" i="9"/>
  <c r="U2140" i="9"/>
  <c r="U2141" i="9"/>
  <c r="U2142" i="9"/>
  <c r="U2143" i="9"/>
  <c r="U2144" i="9"/>
  <c r="U2145" i="9"/>
  <c r="U2146" i="9"/>
  <c r="U2147" i="9"/>
  <c r="U2148" i="9"/>
  <c r="U2149" i="9"/>
  <c r="U2150" i="9"/>
  <c r="U2151" i="9"/>
  <c r="U2152" i="9"/>
  <c r="U2153" i="9"/>
  <c r="U2154" i="9"/>
  <c r="U2155" i="9"/>
  <c r="U2156" i="9"/>
  <c r="U2157" i="9"/>
  <c r="U2158" i="9"/>
  <c r="U2159" i="9"/>
  <c r="U2160" i="9"/>
  <c r="U2161" i="9"/>
  <c r="U2162" i="9"/>
  <c r="U2163" i="9"/>
  <c r="U2164" i="9"/>
  <c r="U2165" i="9"/>
  <c r="U2166" i="9"/>
  <c r="U2167" i="9"/>
  <c r="U2168" i="9"/>
  <c r="U2169" i="9"/>
  <c r="U2170" i="9"/>
  <c r="U2171" i="9"/>
  <c r="U2172" i="9"/>
  <c r="U2173" i="9"/>
  <c r="U2174" i="9"/>
  <c r="U2175" i="9"/>
  <c r="U2176" i="9"/>
  <c r="U2177" i="9"/>
  <c r="U2178" i="9"/>
  <c r="U2179" i="9"/>
  <c r="U2180" i="9"/>
  <c r="U2181" i="9"/>
  <c r="U2182" i="9"/>
  <c r="U2183" i="9"/>
  <c r="U2184" i="9"/>
  <c r="U2185" i="9"/>
  <c r="U2186" i="9"/>
  <c r="U2187" i="9"/>
  <c r="U2188" i="9"/>
  <c r="U2189" i="9"/>
  <c r="U2190" i="9"/>
  <c r="U2191" i="9"/>
  <c r="U2192" i="9"/>
  <c r="U2193" i="9"/>
  <c r="U2194" i="9"/>
  <c r="U2195" i="9"/>
  <c r="U2196" i="9"/>
  <c r="U2197" i="9"/>
  <c r="U2198" i="9"/>
  <c r="U2199" i="9"/>
  <c r="U2200" i="9"/>
  <c r="U2201" i="9"/>
  <c r="U2202" i="9"/>
  <c r="U2203" i="9"/>
  <c r="U2204" i="9"/>
  <c r="U2205" i="9"/>
  <c r="U2206" i="9"/>
  <c r="U2207" i="9"/>
  <c r="U2208" i="9"/>
  <c r="U2209" i="9"/>
  <c r="U2210" i="9"/>
  <c r="U2211" i="9"/>
  <c r="U2212" i="9"/>
  <c r="U2213" i="9"/>
  <c r="U2214" i="9"/>
  <c r="U2215" i="9"/>
  <c r="U2216" i="9"/>
  <c r="U2217" i="9"/>
  <c r="U2218" i="9"/>
  <c r="U2219" i="9"/>
  <c r="U2220" i="9"/>
  <c r="U2221" i="9"/>
  <c r="U2222" i="9"/>
  <c r="U2223" i="9"/>
  <c r="U2224" i="9"/>
  <c r="U2225" i="9"/>
  <c r="U2226" i="9"/>
  <c r="U2227" i="9"/>
  <c r="U2228" i="9"/>
  <c r="U2229" i="9"/>
  <c r="U2230" i="9"/>
  <c r="U2231" i="9"/>
  <c r="U2232" i="9"/>
  <c r="U2233" i="9"/>
  <c r="U2234" i="9"/>
  <c r="U2235" i="9"/>
  <c r="U2236" i="9"/>
  <c r="U2237" i="9"/>
  <c r="U2238" i="9"/>
  <c r="U2239" i="9"/>
  <c r="U2240" i="9"/>
  <c r="U2241" i="9"/>
  <c r="U2242" i="9"/>
  <c r="U2243" i="9"/>
  <c r="U2244" i="9"/>
  <c r="U2245" i="9"/>
  <c r="U2246" i="9"/>
  <c r="U2247" i="9"/>
  <c r="U2248" i="9"/>
  <c r="U2249" i="9"/>
  <c r="U2250" i="9"/>
  <c r="U2251" i="9"/>
  <c r="U2252" i="9"/>
  <c r="U2253" i="9"/>
  <c r="U2254" i="9"/>
  <c r="U2255" i="9"/>
  <c r="U2256" i="9"/>
  <c r="U2257" i="9"/>
  <c r="U2258" i="9"/>
  <c r="U2259" i="9"/>
  <c r="U2260" i="9"/>
  <c r="U2261" i="9"/>
  <c r="U2262" i="9"/>
  <c r="U2263" i="9"/>
  <c r="U2264" i="9"/>
  <c r="U2265" i="9"/>
  <c r="U2266" i="9"/>
  <c r="U2267" i="9"/>
  <c r="U2268" i="9"/>
  <c r="U2269" i="9"/>
  <c r="U2270" i="9"/>
  <c r="U2271" i="9"/>
  <c r="U2272" i="9"/>
  <c r="U2273" i="9"/>
  <c r="U2274" i="9"/>
  <c r="U2275" i="9"/>
  <c r="U2276" i="9"/>
  <c r="U2277" i="9"/>
  <c r="U2278" i="9"/>
  <c r="U2279" i="9"/>
  <c r="U2280" i="9"/>
  <c r="U2281" i="9"/>
  <c r="U2282" i="9"/>
  <c r="U2283" i="9"/>
  <c r="U2284" i="9"/>
  <c r="U2285" i="9"/>
  <c r="U2286" i="9"/>
  <c r="U2287" i="9"/>
  <c r="U2288" i="9"/>
  <c r="U2289" i="9"/>
  <c r="U2290" i="9"/>
  <c r="U2291" i="9"/>
  <c r="U2292" i="9"/>
  <c r="U2293" i="9"/>
  <c r="U2294" i="9"/>
  <c r="U2295" i="9"/>
  <c r="U2296" i="9"/>
  <c r="U2297" i="9"/>
  <c r="U2298" i="9"/>
  <c r="U2299" i="9"/>
  <c r="U2300" i="9"/>
  <c r="U2301" i="9"/>
  <c r="U2302" i="9"/>
  <c r="U2303" i="9"/>
  <c r="U2304" i="9"/>
  <c r="U2305" i="9"/>
  <c r="U2306" i="9"/>
  <c r="U2307" i="9"/>
  <c r="U2308" i="9"/>
  <c r="U2309" i="9"/>
  <c r="U2310" i="9"/>
  <c r="U2311" i="9"/>
  <c r="U2312" i="9"/>
  <c r="U2313" i="9"/>
  <c r="U2314" i="9"/>
  <c r="U2315" i="9"/>
  <c r="U2316" i="9"/>
  <c r="U2317" i="9"/>
  <c r="U2318" i="9"/>
  <c r="U2319" i="9"/>
  <c r="U2320" i="9"/>
  <c r="U2321" i="9"/>
  <c r="U2322" i="9"/>
  <c r="U2323" i="9"/>
  <c r="U2324" i="9"/>
  <c r="U2325" i="9"/>
  <c r="U2326" i="9"/>
  <c r="U2327" i="9"/>
  <c r="U2328" i="9"/>
  <c r="U2329" i="9"/>
  <c r="U2330" i="9"/>
  <c r="U2331" i="9"/>
  <c r="U2332" i="9"/>
  <c r="U2333" i="9"/>
  <c r="U2334" i="9"/>
  <c r="U2335" i="9"/>
  <c r="U2336" i="9"/>
  <c r="U2337" i="9"/>
  <c r="U2338" i="9"/>
  <c r="U2339" i="9"/>
  <c r="U2340" i="9"/>
  <c r="U2341" i="9"/>
  <c r="U2342" i="9"/>
  <c r="U2343" i="9"/>
  <c r="U2344" i="9"/>
  <c r="U2345" i="9"/>
  <c r="U2346" i="9"/>
  <c r="U2347" i="9"/>
  <c r="U2348" i="9"/>
  <c r="U2349" i="9"/>
  <c r="U2350" i="9"/>
  <c r="U2351" i="9"/>
  <c r="U2352" i="9"/>
  <c r="U2353" i="9"/>
  <c r="U2354" i="9"/>
  <c r="U2355" i="9"/>
  <c r="U2356" i="9"/>
  <c r="U2357" i="9"/>
  <c r="U2358" i="9"/>
  <c r="U2359" i="9"/>
  <c r="U2360" i="9"/>
  <c r="U2361" i="9"/>
  <c r="U2362" i="9"/>
  <c r="U2363" i="9"/>
  <c r="U2364" i="9"/>
  <c r="U2365" i="9"/>
  <c r="U2366" i="9"/>
  <c r="U2367" i="9"/>
  <c r="U2368" i="9"/>
  <c r="U2369" i="9"/>
  <c r="U2370" i="9"/>
  <c r="U2371" i="9"/>
  <c r="U2372" i="9"/>
  <c r="U2373" i="9"/>
  <c r="U2374" i="9"/>
  <c r="U2375" i="9"/>
  <c r="U2376" i="9"/>
  <c r="U2377" i="9"/>
  <c r="U2378" i="9"/>
  <c r="U2379" i="9"/>
  <c r="U2380" i="9"/>
  <c r="U2381" i="9"/>
  <c r="U2382" i="9"/>
  <c r="U2383" i="9"/>
  <c r="U2384" i="9"/>
  <c r="U2385" i="9"/>
  <c r="U2386" i="9"/>
  <c r="U2387" i="9"/>
  <c r="U2388" i="9"/>
  <c r="U2389" i="9"/>
  <c r="U2390" i="9"/>
  <c r="U2391" i="9"/>
  <c r="U2392" i="9"/>
  <c r="U2393" i="9"/>
  <c r="U2394" i="9"/>
  <c r="U2395" i="9"/>
  <c r="U2396" i="9"/>
  <c r="U2397" i="9"/>
  <c r="U2398" i="9"/>
  <c r="U2399" i="9"/>
  <c r="U2400" i="9"/>
  <c r="U2401" i="9"/>
  <c r="U2402" i="9"/>
  <c r="U2403" i="9"/>
  <c r="U2404" i="9"/>
  <c r="U2405" i="9"/>
  <c r="U2406" i="9"/>
  <c r="U2407" i="9"/>
  <c r="U2408" i="9"/>
  <c r="U2409" i="9"/>
  <c r="U2410" i="9"/>
  <c r="U2411" i="9"/>
  <c r="U2412" i="9"/>
  <c r="U2413" i="9"/>
  <c r="U2414" i="9"/>
  <c r="U2415" i="9"/>
  <c r="U2416" i="9"/>
  <c r="U2417" i="9"/>
  <c r="U2418" i="9"/>
  <c r="U2419" i="9"/>
  <c r="U2420" i="9"/>
  <c r="U2421" i="9"/>
  <c r="U2422" i="9"/>
  <c r="U2423" i="9"/>
  <c r="U2424" i="9"/>
  <c r="U2425" i="9"/>
  <c r="U2426" i="9"/>
  <c r="U2427" i="9"/>
  <c r="U2428" i="9"/>
  <c r="U2429" i="9"/>
  <c r="U2430" i="9"/>
  <c r="U2431" i="9"/>
  <c r="U2432" i="9"/>
  <c r="U2433" i="9"/>
  <c r="U2434" i="9"/>
  <c r="U2435" i="9"/>
  <c r="U2436" i="9"/>
  <c r="U2437" i="9"/>
  <c r="U2438" i="9"/>
  <c r="U2439" i="9"/>
  <c r="U2440" i="9"/>
  <c r="U2441" i="9"/>
  <c r="U2442" i="9"/>
  <c r="U2443" i="9"/>
  <c r="U2444" i="9"/>
  <c r="U2445" i="9"/>
  <c r="U2446" i="9"/>
  <c r="U2447" i="9"/>
  <c r="U2448" i="9"/>
  <c r="U2449" i="9"/>
  <c r="U2450" i="9"/>
  <c r="U2451" i="9"/>
  <c r="U2452" i="9"/>
  <c r="U2453" i="9"/>
  <c r="U2454" i="9"/>
  <c r="U2455" i="9"/>
  <c r="U2456" i="9"/>
  <c r="U2457" i="9"/>
  <c r="U2458" i="9"/>
  <c r="U2459" i="9"/>
  <c r="U2460" i="9"/>
  <c r="U2461" i="9"/>
  <c r="U2462" i="9"/>
  <c r="U2463" i="9"/>
  <c r="U2464" i="9"/>
  <c r="U2465" i="9"/>
  <c r="U2466" i="9"/>
  <c r="U2467" i="9"/>
  <c r="U2468" i="9"/>
  <c r="U2469" i="9"/>
  <c r="U2470" i="9"/>
  <c r="U2471" i="9"/>
  <c r="U2472" i="9"/>
  <c r="U2473" i="9"/>
  <c r="U2474" i="9"/>
  <c r="U2475" i="9"/>
  <c r="U2476" i="9"/>
  <c r="U2477" i="9"/>
  <c r="U2478" i="9"/>
  <c r="U2479" i="9"/>
  <c r="U2480" i="9"/>
  <c r="U2481" i="9"/>
  <c r="U2482" i="9"/>
  <c r="U2483" i="9"/>
  <c r="U2484" i="9"/>
  <c r="U2485" i="9"/>
  <c r="U2486" i="9"/>
  <c r="U2487" i="9"/>
  <c r="U2488" i="9"/>
  <c r="U2489" i="9"/>
  <c r="U2490" i="9"/>
  <c r="U2491" i="9"/>
  <c r="U2492" i="9"/>
  <c r="U2493" i="9"/>
  <c r="U2494" i="9"/>
  <c r="U2495" i="9"/>
  <c r="U2496" i="9"/>
  <c r="U2497" i="9"/>
  <c r="U2498" i="9"/>
  <c r="U2499" i="9"/>
  <c r="U2500" i="9"/>
  <c r="U2501" i="9"/>
  <c r="U2502" i="9"/>
  <c r="U2503" i="9"/>
  <c r="U2504" i="9"/>
  <c r="U2505" i="9"/>
  <c r="U2506" i="9"/>
  <c r="U2507" i="9"/>
  <c r="U2508" i="9"/>
  <c r="U2509" i="9"/>
  <c r="U2510" i="9"/>
  <c r="U2511" i="9"/>
  <c r="U2512" i="9"/>
  <c r="U2513" i="9"/>
  <c r="U2514" i="9"/>
  <c r="U2515" i="9"/>
  <c r="U2516" i="9"/>
  <c r="U2517" i="9"/>
  <c r="U2518" i="9"/>
  <c r="U2519" i="9"/>
  <c r="U2520" i="9"/>
  <c r="U2521" i="9"/>
  <c r="U2522" i="9"/>
  <c r="U2523" i="9"/>
  <c r="U2524" i="9"/>
  <c r="U2525" i="9"/>
  <c r="U2526" i="9"/>
  <c r="U2527" i="9"/>
  <c r="U2528" i="9"/>
  <c r="U2529" i="9"/>
  <c r="U2530" i="9"/>
  <c r="U2531" i="9"/>
  <c r="U2532" i="9"/>
  <c r="U2533" i="9"/>
  <c r="U2534" i="9"/>
  <c r="U2535" i="9"/>
  <c r="U2536" i="9"/>
  <c r="U2537" i="9"/>
  <c r="U2538" i="9"/>
  <c r="U2539" i="9"/>
  <c r="U2540" i="9"/>
  <c r="U2541" i="9"/>
  <c r="U2542" i="9"/>
  <c r="U2543" i="9"/>
  <c r="U2544" i="9"/>
  <c r="U2545" i="9"/>
  <c r="U2546" i="9"/>
  <c r="U2547" i="9"/>
  <c r="U2548" i="9"/>
  <c r="U2549" i="9"/>
  <c r="U2550" i="9"/>
  <c r="U2551" i="9"/>
  <c r="U2552" i="9"/>
  <c r="U2553" i="9"/>
  <c r="U2554" i="9"/>
  <c r="U2555" i="9"/>
  <c r="U2556" i="9"/>
  <c r="U2557" i="9"/>
  <c r="U2558" i="9"/>
  <c r="U2559" i="9"/>
  <c r="U2560" i="9"/>
  <c r="U2561" i="9"/>
  <c r="U2562" i="9"/>
  <c r="U2563" i="9"/>
  <c r="U2564" i="9"/>
  <c r="U2565" i="9"/>
  <c r="U2566" i="9"/>
  <c r="U2567" i="9"/>
  <c r="U2568" i="9"/>
  <c r="U2569" i="9"/>
  <c r="U2570" i="9"/>
  <c r="U2571" i="9"/>
  <c r="U2572" i="9"/>
  <c r="U2573" i="9"/>
  <c r="U2574" i="9"/>
  <c r="U2575" i="9"/>
  <c r="U2576" i="9"/>
  <c r="U2577" i="9"/>
  <c r="U2578" i="9"/>
  <c r="U2579" i="9"/>
  <c r="U2580" i="9"/>
  <c r="U2581" i="9"/>
  <c r="U2582" i="9"/>
  <c r="U2583" i="9"/>
  <c r="U2584" i="9"/>
  <c r="U2585" i="9"/>
  <c r="U2586" i="9"/>
  <c r="U2587" i="9"/>
  <c r="U2588" i="9"/>
  <c r="U2589" i="9"/>
  <c r="U2590" i="9"/>
  <c r="U2591" i="9"/>
  <c r="U2592" i="9"/>
  <c r="U2593" i="9"/>
  <c r="U2594" i="9"/>
  <c r="U2595" i="9"/>
  <c r="U2596" i="9"/>
  <c r="U2597" i="9"/>
  <c r="U2598" i="9"/>
  <c r="U2599" i="9"/>
  <c r="U2600" i="9"/>
  <c r="U2601" i="9"/>
  <c r="U2602" i="9"/>
  <c r="U2603" i="9"/>
  <c r="U2604" i="9"/>
  <c r="U2605" i="9"/>
  <c r="U2606" i="9"/>
  <c r="U2607" i="9"/>
  <c r="U2608" i="9"/>
  <c r="U2609" i="9"/>
  <c r="U2610" i="9"/>
  <c r="U2611" i="9"/>
  <c r="U2612" i="9"/>
  <c r="U2613" i="9"/>
  <c r="U2614" i="9"/>
  <c r="U2615" i="9"/>
  <c r="U2616" i="9"/>
  <c r="U2617" i="9"/>
  <c r="U2618" i="9"/>
  <c r="U2619" i="9"/>
  <c r="U2620" i="9"/>
  <c r="U2621" i="9"/>
  <c r="U2622" i="9"/>
  <c r="U2623" i="9"/>
  <c r="U2624" i="9"/>
  <c r="U2625" i="9"/>
  <c r="U2626" i="9"/>
  <c r="U2627" i="9"/>
  <c r="U2628" i="9"/>
  <c r="U2629" i="9"/>
  <c r="U2630" i="9"/>
  <c r="U2631" i="9"/>
  <c r="U2632" i="9"/>
  <c r="U2633" i="9"/>
  <c r="U2634" i="9"/>
  <c r="U2635" i="9"/>
  <c r="U2636" i="9"/>
  <c r="U2637" i="9"/>
  <c r="U2638" i="9"/>
  <c r="U2639" i="9"/>
  <c r="U2640" i="9"/>
  <c r="U2641" i="9"/>
  <c r="U2642" i="9"/>
  <c r="U2643" i="9"/>
  <c r="U2644" i="9"/>
  <c r="U2645" i="9"/>
  <c r="U2646" i="9"/>
  <c r="U2647" i="9"/>
  <c r="U2648" i="9"/>
  <c r="U2649" i="9"/>
  <c r="U2650" i="9"/>
  <c r="U2651" i="9"/>
  <c r="U2652" i="9"/>
  <c r="U2653" i="9"/>
  <c r="U2654" i="9"/>
  <c r="U2655" i="9"/>
  <c r="U2656" i="9"/>
  <c r="U2657" i="9"/>
  <c r="U2658" i="9"/>
  <c r="U2659" i="9"/>
  <c r="U2660" i="9"/>
  <c r="U2661" i="9"/>
  <c r="U2662" i="9"/>
  <c r="U2663" i="9"/>
  <c r="U2664" i="9"/>
  <c r="U2665" i="9"/>
  <c r="U2666" i="9"/>
  <c r="U2667" i="9"/>
  <c r="U2668" i="9"/>
  <c r="U2669" i="9"/>
  <c r="U2670" i="9"/>
  <c r="U2671" i="9"/>
  <c r="U2672" i="9"/>
  <c r="U2673" i="9"/>
  <c r="U2674" i="9"/>
  <c r="U2675" i="9"/>
  <c r="U2676" i="9"/>
  <c r="U2677" i="9"/>
  <c r="U2678" i="9"/>
  <c r="U2679" i="9"/>
  <c r="U2680" i="9"/>
  <c r="U2681" i="9"/>
  <c r="U2682" i="9"/>
  <c r="U2683" i="9"/>
  <c r="U2684" i="9"/>
  <c r="U2685" i="9"/>
  <c r="U2686" i="9"/>
  <c r="U2687" i="9"/>
  <c r="U2688" i="9"/>
  <c r="U2689" i="9"/>
  <c r="U2690" i="9"/>
  <c r="U2691" i="9"/>
  <c r="U2692" i="9"/>
  <c r="U2693" i="9"/>
  <c r="U2694" i="9"/>
  <c r="U2695" i="9"/>
  <c r="U2696" i="9"/>
  <c r="U2697" i="9"/>
  <c r="U2698" i="9"/>
  <c r="U2699" i="9"/>
  <c r="U2700" i="9"/>
  <c r="U2701" i="9"/>
  <c r="U2702" i="9"/>
  <c r="U2703" i="9"/>
  <c r="U2704" i="9"/>
  <c r="U2705" i="9"/>
  <c r="U2706" i="9"/>
  <c r="U2707" i="9"/>
  <c r="U2708" i="9"/>
  <c r="U2709" i="9"/>
  <c r="U2710" i="9"/>
  <c r="U2711" i="9"/>
  <c r="U2712" i="9"/>
  <c r="U2713" i="9"/>
  <c r="U2714" i="9"/>
  <c r="U2715" i="9"/>
  <c r="U2716" i="9"/>
  <c r="U2717" i="9"/>
  <c r="U2718" i="9"/>
  <c r="U2719" i="9"/>
  <c r="U2720" i="9"/>
  <c r="U2721" i="9"/>
  <c r="U2722" i="9"/>
  <c r="U2723" i="9"/>
  <c r="U2724" i="9"/>
  <c r="U2725" i="9"/>
  <c r="U2726" i="9"/>
  <c r="U2727" i="9"/>
  <c r="U2728" i="9"/>
  <c r="U2729" i="9"/>
  <c r="U2730" i="9"/>
  <c r="U2731" i="9"/>
  <c r="U2732" i="9"/>
  <c r="U2733" i="9"/>
  <c r="U2734" i="9"/>
  <c r="U2735" i="9"/>
  <c r="U2736" i="9"/>
  <c r="U2737" i="9"/>
  <c r="U2738" i="9"/>
  <c r="U2739" i="9"/>
  <c r="U2740" i="9"/>
  <c r="U2741" i="9"/>
  <c r="U2742" i="9"/>
  <c r="U2743" i="9"/>
  <c r="U2744" i="9"/>
  <c r="U2745" i="9"/>
  <c r="U2746" i="9"/>
  <c r="U2747" i="9"/>
  <c r="U2748" i="9"/>
  <c r="U2749" i="9"/>
  <c r="U2750" i="9"/>
  <c r="U2751" i="9"/>
  <c r="U2752" i="9"/>
  <c r="U2753" i="9"/>
  <c r="U2754" i="9"/>
  <c r="U2755" i="9"/>
  <c r="U2756" i="9"/>
  <c r="U2757" i="9"/>
  <c r="U2758" i="9"/>
  <c r="U2759" i="9"/>
  <c r="U2760" i="9"/>
  <c r="U2761" i="9"/>
  <c r="U2762" i="9"/>
  <c r="U2763" i="9"/>
  <c r="U2764" i="9"/>
  <c r="U2765" i="9"/>
  <c r="U2766" i="9"/>
  <c r="U2767" i="9"/>
  <c r="U2768" i="9"/>
  <c r="U2769" i="9"/>
  <c r="U2770" i="9"/>
  <c r="U2771" i="9"/>
  <c r="U2772" i="9"/>
  <c r="U2773" i="9"/>
  <c r="U2774" i="9"/>
  <c r="U2775" i="9"/>
  <c r="U2776" i="9"/>
  <c r="U2777" i="9"/>
  <c r="U2778" i="9"/>
  <c r="U2779" i="9"/>
  <c r="U2780" i="9"/>
  <c r="U2781" i="9"/>
  <c r="U2782" i="9"/>
  <c r="U2783" i="9"/>
  <c r="U2784" i="9"/>
  <c r="U2785" i="9"/>
  <c r="U2786" i="9"/>
  <c r="U2787" i="9"/>
  <c r="U2788" i="9"/>
  <c r="U2789" i="9"/>
  <c r="U2790" i="9"/>
  <c r="U2791" i="9"/>
  <c r="U2792" i="9"/>
  <c r="U2793" i="9"/>
  <c r="U2794" i="9"/>
  <c r="U2795" i="9"/>
  <c r="U2796" i="9"/>
  <c r="U2797" i="9"/>
  <c r="U2798" i="9"/>
  <c r="U2799" i="9"/>
  <c r="U2800" i="9"/>
  <c r="U2801" i="9"/>
  <c r="U2802" i="9"/>
  <c r="U2803" i="9"/>
  <c r="U2804" i="9"/>
  <c r="U2805" i="9"/>
  <c r="U2806" i="9"/>
  <c r="U2807" i="9"/>
  <c r="U2808" i="9"/>
  <c r="U2809" i="9"/>
  <c r="U2810" i="9"/>
  <c r="U2811" i="9"/>
  <c r="U2812" i="9"/>
  <c r="U2813" i="9"/>
  <c r="U2814" i="9"/>
  <c r="U2815" i="9"/>
  <c r="U2816" i="9"/>
  <c r="U2817" i="9"/>
  <c r="U2818" i="9"/>
  <c r="U2819" i="9"/>
  <c r="U2820" i="9"/>
  <c r="U2821" i="9"/>
  <c r="U2822" i="9"/>
  <c r="U2823" i="9"/>
  <c r="U2824" i="9"/>
  <c r="U2825" i="9"/>
  <c r="U2826" i="9"/>
  <c r="U2827" i="9"/>
  <c r="U2828" i="9"/>
  <c r="U2829" i="9"/>
  <c r="U2830" i="9"/>
  <c r="U2831" i="9"/>
  <c r="U2832" i="9"/>
  <c r="U2833" i="9"/>
  <c r="U2834" i="9"/>
  <c r="U2835" i="9"/>
  <c r="U2836" i="9"/>
  <c r="U2837" i="9"/>
  <c r="U2838" i="9"/>
  <c r="U2839" i="9"/>
  <c r="U2840" i="9"/>
  <c r="U2841" i="9"/>
  <c r="U2842" i="9"/>
  <c r="U2843" i="9"/>
  <c r="U2844" i="9"/>
  <c r="U2845" i="9"/>
  <c r="U2846" i="9"/>
  <c r="U2847" i="9"/>
  <c r="U2848" i="9"/>
  <c r="U2849" i="9"/>
  <c r="U2850" i="9"/>
  <c r="U2851" i="9"/>
  <c r="U2852" i="9"/>
  <c r="U2853" i="9"/>
  <c r="U2854" i="9"/>
  <c r="U2855" i="9"/>
  <c r="U2856" i="9"/>
  <c r="U2857" i="9"/>
  <c r="U2858" i="9"/>
  <c r="U2859" i="9"/>
  <c r="U2860" i="9"/>
  <c r="U2861" i="9"/>
  <c r="U2862" i="9"/>
  <c r="U2863" i="9"/>
  <c r="U2864" i="9"/>
  <c r="U2865" i="9"/>
  <c r="U2866" i="9"/>
  <c r="U2867" i="9"/>
  <c r="U2868" i="9"/>
  <c r="U2869" i="9"/>
  <c r="U2870" i="9"/>
  <c r="U2871" i="9"/>
  <c r="U2872" i="9"/>
  <c r="U2873" i="9"/>
  <c r="U2874" i="9"/>
  <c r="U2875" i="9"/>
  <c r="U2876" i="9"/>
  <c r="U2877" i="9"/>
  <c r="U2878" i="9"/>
  <c r="U2879" i="9"/>
  <c r="U2880" i="9"/>
  <c r="U2881" i="9"/>
  <c r="U2882" i="9"/>
  <c r="U2883" i="9"/>
  <c r="U2884" i="9"/>
  <c r="U2885" i="9"/>
  <c r="U2886" i="9"/>
  <c r="U2887" i="9"/>
  <c r="U2888" i="9"/>
  <c r="U2889" i="9"/>
  <c r="U2890" i="9"/>
  <c r="U2891" i="9"/>
  <c r="U2892" i="9"/>
  <c r="U2893" i="9"/>
  <c r="U2894" i="9"/>
  <c r="U2895" i="9"/>
  <c r="U2896" i="9"/>
  <c r="U2897" i="9"/>
  <c r="U2898" i="9"/>
  <c r="U2899" i="9"/>
  <c r="U2900" i="9"/>
  <c r="U2901" i="9"/>
  <c r="U2902" i="9"/>
  <c r="U2903" i="9"/>
  <c r="U2904" i="9"/>
  <c r="U2905" i="9"/>
  <c r="U2906" i="9"/>
  <c r="U2907" i="9"/>
  <c r="U2908" i="9"/>
  <c r="U2909" i="9"/>
  <c r="U2910" i="9"/>
  <c r="U2911" i="9"/>
  <c r="U2912" i="9"/>
  <c r="U2913" i="9"/>
  <c r="U2914" i="9"/>
  <c r="U2915" i="9"/>
  <c r="U2916" i="9"/>
  <c r="U2917" i="9"/>
  <c r="U2918" i="9"/>
  <c r="U2919" i="9"/>
  <c r="U2920" i="9"/>
  <c r="U2921" i="9"/>
  <c r="U2922" i="9"/>
  <c r="U2923" i="9"/>
  <c r="U2924" i="9"/>
  <c r="U2925" i="9"/>
  <c r="U2926" i="9"/>
  <c r="U2927" i="9"/>
  <c r="U2928" i="9"/>
  <c r="U2929" i="9"/>
  <c r="U2930" i="9"/>
  <c r="U2931" i="9"/>
  <c r="U2932" i="9"/>
  <c r="U2933" i="9"/>
  <c r="U2934" i="9"/>
  <c r="U2935" i="9"/>
  <c r="U2936" i="9"/>
  <c r="U2937" i="9"/>
  <c r="U2938" i="9"/>
  <c r="U2939" i="9"/>
  <c r="U2940" i="9"/>
  <c r="U2941" i="9"/>
  <c r="U2942" i="9"/>
  <c r="U2943" i="9"/>
  <c r="U2944" i="9"/>
  <c r="U2945" i="9"/>
  <c r="U2946" i="9"/>
  <c r="U2947" i="9"/>
  <c r="U2948" i="9"/>
  <c r="U2949" i="9"/>
  <c r="U2950" i="9"/>
  <c r="U2951" i="9"/>
  <c r="U2952" i="9"/>
  <c r="U2953" i="9"/>
  <c r="U2954" i="9"/>
  <c r="U2955" i="9"/>
  <c r="U2956" i="9"/>
  <c r="U2957" i="9"/>
  <c r="U2958" i="9"/>
  <c r="U2959" i="9"/>
  <c r="U2960" i="9"/>
  <c r="U2961" i="9"/>
  <c r="U2962" i="9"/>
  <c r="U2963" i="9"/>
  <c r="U2964" i="9"/>
  <c r="U2965" i="9"/>
  <c r="U2966" i="9"/>
  <c r="U2967" i="9"/>
  <c r="U2968" i="9"/>
  <c r="U2969" i="9"/>
  <c r="U2970" i="9"/>
  <c r="U2971" i="9"/>
  <c r="U2972" i="9"/>
  <c r="U2973" i="9"/>
  <c r="U2974" i="9"/>
  <c r="U2975" i="9"/>
  <c r="U2976" i="9"/>
  <c r="U2977" i="9"/>
  <c r="U2978" i="9"/>
  <c r="U2979" i="9"/>
  <c r="U2980" i="9"/>
  <c r="U2981" i="9"/>
  <c r="U2982" i="9"/>
  <c r="U2983" i="9"/>
  <c r="U2984" i="9"/>
  <c r="U2985" i="9"/>
  <c r="U2986" i="9"/>
  <c r="U2987" i="9"/>
  <c r="U2988" i="9"/>
  <c r="U2989" i="9"/>
  <c r="U2990" i="9"/>
  <c r="U2991" i="9"/>
  <c r="U2992" i="9"/>
  <c r="U2993" i="9"/>
  <c r="U2994" i="9"/>
  <c r="U2995" i="9"/>
  <c r="U2996" i="9"/>
  <c r="U2997" i="9"/>
  <c r="U2998" i="9"/>
  <c r="U2999" i="9"/>
  <c r="U3000" i="9"/>
  <c r="U3001" i="9"/>
  <c r="U3002" i="9"/>
  <c r="U3003" i="9"/>
  <c r="U3004" i="9"/>
  <c r="U3005" i="9"/>
  <c r="U3006" i="9"/>
  <c r="U3007" i="9"/>
  <c r="U3008" i="9"/>
  <c r="U3009" i="9"/>
  <c r="U3010" i="9"/>
  <c r="U3011" i="9"/>
  <c r="U3012" i="9"/>
  <c r="U3013" i="9"/>
  <c r="U3014" i="9"/>
  <c r="U3015" i="9"/>
  <c r="U3016" i="9"/>
  <c r="U3017" i="9"/>
  <c r="U3018" i="9"/>
  <c r="U3019" i="9"/>
  <c r="U3020" i="9"/>
  <c r="U3021" i="9"/>
  <c r="U3022" i="9"/>
  <c r="U3023" i="9"/>
  <c r="U3024" i="9"/>
  <c r="U3025" i="9"/>
  <c r="U3026" i="9"/>
  <c r="U3027" i="9"/>
  <c r="U3028" i="9"/>
  <c r="U3029" i="9"/>
  <c r="U3030" i="9"/>
  <c r="U3031" i="9"/>
  <c r="U3032" i="9"/>
  <c r="U3033" i="9"/>
  <c r="U3034" i="9"/>
  <c r="U3035" i="9"/>
  <c r="U3036" i="9"/>
  <c r="U3037" i="9"/>
  <c r="U3038" i="9"/>
  <c r="U3039" i="9"/>
  <c r="U3040" i="9"/>
  <c r="U3041" i="9"/>
  <c r="U3042" i="9"/>
  <c r="U3043" i="9"/>
  <c r="U3044" i="9"/>
  <c r="U3045" i="9"/>
  <c r="U3046" i="9"/>
  <c r="U3047" i="9"/>
  <c r="U3048" i="9"/>
  <c r="U3049" i="9"/>
  <c r="U3050" i="9"/>
  <c r="U3051" i="9"/>
  <c r="U3052" i="9"/>
  <c r="U3053" i="9"/>
  <c r="U3054" i="9"/>
  <c r="U3055" i="9"/>
  <c r="U3056" i="9"/>
  <c r="U3057" i="9"/>
  <c r="U3058" i="9"/>
  <c r="U3059" i="9"/>
  <c r="U3060" i="9"/>
  <c r="U3061" i="9"/>
  <c r="U3062" i="9"/>
  <c r="U3063" i="9"/>
  <c r="U3064" i="9"/>
  <c r="U3065" i="9"/>
  <c r="U3066" i="9"/>
  <c r="U3067" i="9"/>
  <c r="U3068" i="9"/>
  <c r="U3069" i="9"/>
  <c r="U3070" i="9"/>
  <c r="U3071" i="9"/>
  <c r="U3072" i="9"/>
  <c r="U3073" i="9"/>
  <c r="U3074" i="9"/>
  <c r="U3075" i="9"/>
  <c r="U3076" i="9"/>
  <c r="U3077" i="9"/>
  <c r="U3078" i="9"/>
  <c r="U3079" i="9"/>
  <c r="U3080" i="9"/>
  <c r="U3081" i="9"/>
  <c r="U3082" i="9"/>
  <c r="U3083" i="9"/>
  <c r="U3084" i="9"/>
  <c r="U3085" i="9"/>
  <c r="U3086" i="9"/>
  <c r="U3087" i="9"/>
  <c r="U3088" i="9"/>
  <c r="U3089" i="9"/>
  <c r="U3090" i="9"/>
  <c r="U3091" i="9"/>
  <c r="U3092" i="9"/>
  <c r="U3093" i="9"/>
  <c r="U3094" i="9"/>
  <c r="U3095" i="9"/>
  <c r="U3096" i="9"/>
  <c r="U3097" i="9"/>
  <c r="U3098" i="9"/>
  <c r="U3099" i="9"/>
  <c r="U3100" i="9"/>
  <c r="U3101" i="9"/>
  <c r="U3102" i="9"/>
  <c r="U3103" i="9"/>
  <c r="U3104" i="9"/>
  <c r="U3105" i="9"/>
  <c r="U3106" i="9"/>
  <c r="U3107" i="9"/>
  <c r="U3108" i="9"/>
  <c r="U3109" i="9"/>
  <c r="U3110" i="9"/>
  <c r="U3111" i="9"/>
  <c r="U3112" i="9"/>
  <c r="U3113" i="9"/>
  <c r="U3114" i="9"/>
  <c r="U3115" i="9"/>
  <c r="U3116" i="9"/>
  <c r="U3117" i="9"/>
  <c r="U3118" i="9"/>
  <c r="U3119" i="9"/>
  <c r="U3120" i="9"/>
  <c r="U3121" i="9"/>
  <c r="U3122" i="9"/>
  <c r="U3123" i="9"/>
  <c r="U3124" i="9"/>
  <c r="U3125" i="9"/>
  <c r="U3126" i="9"/>
  <c r="U3127" i="9"/>
  <c r="U3128" i="9"/>
  <c r="U3129" i="9"/>
  <c r="U3130" i="9"/>
  <c r="U3131" i="9"/>
  <c r="U3132" i="9"/>
  <c r="U3133" i="9"/>
  <c r="U3134" i="9"/>
  <c r="U3135" i="9"/>
  <c r="U3136" i="9"/>
  <c r="U3137" i="9"/>
  <c r="U3138" i="9"/>
  <c r="U3139" i="9"/>
  <c r="U3140" i="9"/>
  <c r="U3141" i="9"/>
  <c r="U3142" i="9"/>
  <c r="U3143" i="9"/>
  <c r="U3144" i="9"/>
  <c r="U3145" i="9"/>
  <c r="U3146" i="9"/>
  <c r="U3147" i="9"/>
  <c r="U3148" i="9"/>
  <c r="U3149" i="9"/>
  <c r="U3150" i="9"/>
  <c r="U3151" i="9"/>
  <c r="U3152" i="9"/>
  <c r="U3153" i="9"/>
  <c r="U3154" i="9"/>
  <c r="U3155" i="9"/>
  <c r="U3156" i="9"/>
  <c r="U3157" i="9"/>
  <c r="U3158" i="9"/>
  <c r="U3159" i="9"/>
  <c r="U3160" i="9"/>
  <c r="U3161" i="9"/>
  <c r="U3162" i="9"/>
  <c r="U3163" i="9"/>
  <c r="U3164" i="9"/>
  <c r="U3165" i="9"/>
  <c r="U3166" i="9"/>
  <c r="U3167" i="9"/>
  <c r="U3168" i="9"/>
  <c r="U3169" i="9"/>
  <c r="U3170" i="9"/>
  <c r="U3171" i="9"/>
  <c r="U3172" i="9"/>
  <c r="U3173" i="9"/>
  <c r="U3174" i="9"/>
  <c r="U3175" i="9"/>
  <c r="U3176" i="9"/>
  <c r="U3177" i="9"/>
  <c r="U3178" i="9"/>
  <c r="U3179" i="9"/>
  <c r="U3180" i="9"/>
  <c r="U3181" i="9"/>
  <c r="U3182" i="9"/>
  <c r="U3183" i="9"/>
  <c r="U3184" i="9"/>
  <c r="U3185" i="9"/>
  <c r="U3186" i="9"/>
  <c r="U3187" i="9"/>
  <c r="U3188" i="9"/>
  <c r="U3189" i="9"/>
  <c r="U3190" i="9"/>
  <c r="U3191" i="9"/>
  <c r="U3192" i="9"/>
  <c r="U3193" i="9"/>
  <c r="U3194" i="9"/>
  <c r="U3195" i="9"/>
  <c r="U3196" i="9"/>
  <c r="U3197" i="9"/>
  <c r="U3198" i="9"/>
  <c r="U3199" i="9"/>
  <c r="U3200" i="9"/>
  <c r="U3201" i="9"/>
  <c r="U3202" i="9"/>
  <c r="U3203" i="9"/>
  <c r="U3204" i="9"/>
  <c r="U3205" i="9"/>
  <c r="U3206" i="9"/>
  <c r="U3207" i="9"/>
  <c r="U3208" i="9"/>
  <c r="U3209" i="9"/>
  <c r="U3210" i="9"/>
  <c r="U3211" i="9"/>
  <c r="U3212" i="9"/>
  <c r="U3213" i="9"/>
  <c r="U3214" i="9"/>
  <c r="U3215" i="9"/>
  <c r="U3216" i="9"/>
  <c r="U3217" i="9"/>
  <c r="U3218" i="9"/>
  <c r="U3219" i="9"/>
  <c r="U3220" i="9"/>
  <c r="U3221" i="9"/>
  <c r="U3222" i="9"/>
  <c r="U3223" i="9"/>
  <c r="U3224" i="9"/>
  <c r="U3225" i="9"/>
  <c r="U3226" i="9"/>
  <c r="U3227" i="9"/>
  <c r="U3228" i="9"/>
  <c r="U3229" i="9"/>
  <c r="U3230" i="9"/>
  <c r="U3231" i="9"/>
  <c r="U3232" i="9"/>
  <c r="U3233" i="9"/>
  <c r="U3234" i="9"/>
  <c r="U3235" i="9"/>
  <c r="U3236" i="9"/>
  <c r="U3237" i="9"/>
  <c r="U3238" i="9"/>
  <c r="U3239" i="9"/>
  <c r="U3240" i="9"/>
  <c r="U3241" i="9"/>
  <c r="U3242" i="9"/>
  <c r="U3243" i="9"/>
  <c r="U3244" i="9"/>
  <c r="U3245" i="9"/>
  <c r="U3246" i="9"/>
  <c r="U3247" i="9"/>
  <c r="U3248" i="9"/>
  <c r="U3249" i="9"/>
  <c r="U3250" i="9"/>
  <c r="U3251" i="9"/>
  <c r="U3252" i="9"/>
  <c r="U3253" i="9"/>
  <c r="U3254" i="9"/>
  <c r="U3255" i="9"/>
  <c r="U3256" i="9"/>
  <c r="U3257" i="9"/>
  <c r="U3258" i="9"/>
  <c r="U3259" i="9"/>
  <c r="U3260" i="9"/>
  <c r="U3261" i="9"/>
  <c r="U3262" i="9"/>
  <c r="U3263" i="9"/>
  <c r="U3264" i="9"/>
  <c r="U3265" i="9"/>
  <c r="U3266" i="9"/>
  <c r="U3267" i="9"/>
  <c r="U3268" i="9"/>
  <c r="U3269" i="9"/>
  <c r="U3270" i="9"/>
  <c r="U3271" i="9"/>
  <c r="U3272" i="9"/>
  <c r="U3273" i="9"/>
  <c r="U3274" i="9"/>
  <c r="U3275" i="9"/>
  <c r="U3276" i="9"/>
  <c r="U3277" i="9"/>
  <c r="U3278" i="9"/>
  <c r="U3279" i="9"/>
  <c r="U3280" i="9"/>
  <c r="U3281" i="9"/>
  <c r="U3282" i="9"/>
  <c r="U3283" i="9"/>
  <c r="U3284" i="9"/>
  <c r="U3285" i="9"/>
  <c r="U3286" i="9"/>
  <c r="U3287" i="9"/>
  <c r="U3288" i="9"/>
  <c r="U3289" i="9"/>
  <c r="U3290" i="9"/>
  <c r="U3291" i="9"/>
  <c r="U3292" i="9"/>
  <c r="U3293" i="9"/>
  <c r="U3294" i="9"/>
  <c r="U3295" i="9"/>
  <c r="U3296" i="9"/>
  <c r="U3297" i="9"/>
  <c r="U3298" i="9"/>
  <c r="U3299" i="9"/>
  <c r="U3300" i="9"/>
  <c r="U3301" i="9"/>
  <c r="U3302" i="9"/>
  <c r="U3303" i="9"/>
  <c r="U3304" i="9"/>
  <c r="U3305" i="9"/>
  <c r="U3306" i="9"/>
  <c r="U3307" i="9"/>
  <c r="U3308" i="9"/>
  <c r="U3309" i="9"/>
  <c r="U3310" i="9"/>
  <c r="U3311" i="9"/>
  <c r="U3312" i="9"/>
  <c r="U3313" i="9"/>
  <c r="U3314" i="9"/>
  <c r="U3315" i="9"/>
  <c r="U3316" i="9"/>
  <c r="U3317" i="9"/>
  <c r="U3318" i="9"/>
  <c r="U3319" i="9"/>
  <c r="U3320" i="9"/>
  <c r="U3321" i="9"/>
  <c r="U3322" i="9"/>
  <c r="U3323" i="9"/>
  <c r="U3324" i="9"/>
  <c r="U3325" i="9"/>
  <c r="U3326" i="9"/>
  <c r="U3327" i="9"/>
  <c r="U3328" i="9"/>
  <c r="U3329" i="9"/>
  <c r="U3330" i="9"/>
  <c r="U3331" i="9"/>
  <c r="U3332" i="9"/>
  <c r="U3333" i="9"/>
  <c r="U3334" i="9"/>
  <c r="U3335" i="9"/>
  <c r="U3336" i="9"/>
  <c r="U3337" i="9"/>
  <c r="U3338" i="9"/>
  <c r="U3339" i="9"/>
  <c r="U3340" i="9"/>
  <c r="U3341" i="9"/>
  <c r="U3342" i="9"/>
  <c r="U3343" i="9"/>
  <c r="U3344" i="9"/>
  <c r="U3345" i="9"/>
  <c r="U3346" i="9"/>
  <c r="U3347" i="9"/>
  <c r="U3348" i="9"/>
  <c r="U3349" i="9"/>
  <c r="U3350" i="9"/>
  <c r="U3351" i="9"/>
  <c r="U3352" i="9"/>
  <c r="U3353" i="9"/>
  <c r="U3354" i="9"/>
  <c r="U3355" i="9"/>
  <c r="U3356" i="9"/>
  <c r="U3357" i="9"/>
  <c r="U3358" i="9"/>
  <c r="U3359" i="9"/>
  <c r="U3360" i="9"/>
  <c r="U3361" i="9"/>
  <c r="U3362" i="9"/>
  <c r="U3363" i="9"/>
  <c r="U3364" i="9"/>
  <c r="U3365" i="9"/>
  <c r="U3366" i="9"/>
  <c r="U3367" i="9"/>
  <c r="U3368" i="9"/>
  <c r="U3369" i="9"/>
  <c r="U3370" i="9"/>
  <c r="U3371" i="9"/>
  <c r="U3372" i="9"/>
  <c r="U3373" i="9"/>
  <c r="U3374" i="9"/>
  <c r="U3375" i="9"/>
  <c r="U3376" i="9"/>
  <c r="U3377" i="9"/>
  <c r="U3378" i="9"/>
  <c r="U3379" i="9"/>
  <c r="U3380" i="9"/>
  <c r="U3381" i="9"/>
  <c r="U3382" i="9"/>
  <c r="U3383" i="9"/>
  <c r="U3384" i="9"/>
  <c r="U3385" i="9"/>
  <c r="U3386" i="9"/>
  <c r="U3387" i="9"/>
  <c r="U3388" i="9"/>
  <c r="U3389" i="9"/>
  <c r="U3390" i="9"/>
  <c r="U3391" i="9"/>
  <c r="U3392" i="9"/>
  <c r="U3393" i="9"/>
  <c r="U3394" i="9"/>
  <c r="U3395" i="9"/>
  <c r="U3396" i="9"/>
  <c r="U3397" i="9"/>
  <c r="U3398" i="9"/>
  <c r="U3399" i="9"/>
  <c r="U3400" i="9"/>
  <c r="U3401" i="9"/>
  <c r="U3402" i="9"/>
  <c r="U3403" i="9"/>
  <c r="U3404" i="9"/>
  <c r="U3405" i="9"/>
  <c r="U3406" i="9"/>
  <c r="U3407" i="9"/>
  <c r="U3408" i="9"/>
  <c r="U3409" i="9"/>
  <c r="U3410" i="9"/>
  <c r="U3411" i="9"/>
  <c r="U3412" i="9"/>
  <c r="U3413" i="9"/>
  <c r="U3414" i="9"/>
  <c r="U3415" i="9"/>
  <c r="U3416" i="9"/>
  <c r="U3417" i="9"/>
  <c r="U3418" i="9"/>
  <c r="U3419" i="9"/>
  <c r="U3420" i="9"/>
  <c r="U3421" i="9"/>
  <c r="U3422" i="9"/>
  <c r="U3423" i="9"/>
  <c r="U3424" i="9"/>
  <c r="U3425" i="9"/>
  <c r="U3426" i="9"/>
  <c r="U3427" i="9"/>
  <c r="U3428" i="9"/>
  <c r="U3429" i="9"/>
  <c r="U3430" i="9"/>
  <c r="U3431" i="9"/>
  <c r="U3432" i="9"/>
  <c r="U3433" i="9"/>
  <c r="U3434" i="9"/>
  <c r="U3435" i="9"/>
  <c r="U3436" i="9"/>
  <c r="U3437" i="9"/>
  <c r="U3438" i="9"/>
  <c r="U3439" i="9"/>
  <c r="U3440" i="9"/>
  <c r="U3441" i="9"/>
  <c r="U3442" i="9"/>
  <c r="U3443" i="9"/>
  <c r="U3444" i="9"/>
  <c r="U3445" i="9"/>
  <c r="U3446" i="9"/>
  <c r="U3447" i="9"/>
  <c r="U3448" i="9"/>
  <c r="U3449" i="9"/>
  <c r="U3450" i="9"/>
  <c r="U3451" i="9"/>
  <c r="U3452" i="9"/>
  <c r="U3453" i="9"/>
  <c r="U3454" i="9"/>
  <c r="U3455" i="9"/>
  <c r="U3456" i="9"/>
  <c r="U3457" i="9"/>
  <c r="U3458" i="9"/>
  <c r="U3459" i="9"/>
  <c r="U3460" i="9"/>
  <c r="U3461" i="9"/>
  <c r="U3462" i="9"/>
  <c r="U3463" i="9"/>
  <c r="U3464" i="9"/>
  <c r="U3465" i="9"/>
  <c r="U3466" i="9"/>
  <c r="U3467" i="9"/>
  <c r="U3468" i="9"/>
  <c r="U3469" i="9"/>
  <c r="U3470" i="9"/>
  <c r="U3471" i="9"/>
  <c r="U3472" i="9"/>
  <c r="U3473" i="9"/>
  <c r="U3474" i="9"/>
  <c r="U3475" i="9"/>
  <c r="U3476" i="9"/>
  <c r="U3477" i="9"/>
  <c r="U3478" i="9"/>
  <c r="U3479" i="9"/>
  <c r="U3480" i="9"/>
  <c r="U3481" i="9"/>
  <c r="U3482" i="9"/>
  <c r="U3483" i="9"/>
  <c r="U3484" i="9"/>
  <c r="U3485" i="9"/>
  <c r="U3486" i="9"/>
  <c r="U3487" i="9"/>
  <c r="U3488" i="9"/>
  <c r="U3489" i="9"/>
  <c r="U3490" i="9"/>
  <c r="U3491" i="9"/>
  <c r="U3492" i="9"/>
  <c r="U3493" i="9"/>
  <c r="U3494" i="9"/>
  <c r="U3495" i="9"/>
  <c r="U3496" i="9"/>
  <c r="U3497" i="9"/>
  <c r="U3498" i="9"/>
  <c r="U3499" i="9"/>
  <c r="U3500" i="9"/>
  <c r="U3501" i="9"/>
  <c r="U3502" i="9"/>
  <c r="U3503" i="9"/>
  <c r="U3504" i="9"/>
  <c r="U3505" i="9"/>
  <c r="U3506" i="9"/>
  <c r="U3507" i="9"/>
  <c r="U3508" i="9"/>
  <c r="U3509" i="9"/>
  <c r="U3510" i="9"/>
  <c r="U3511" i="9"/>
  <c r="U3512" i="9"/>
  <c r="U3513" i="9"/>
  <c r="U3514" i="9"/>
  <c r="U3515" i="9"/>
  <c r="U3516" i="9"/>
  <c r="U3517" i="9"/>
  <c r="U3518" i="9"/>
  <c r="U3519" i="9"/>
  <c r="U3520" i="9"/>
  <c r="U3521" i="9"/>
  <c r="U3522" i="9"/>
  <c r="U3523" i="9"/>
  <c r="U3524" i="9"/>
  <c r="U3525" i="9"/>
  <c r="U3526" i="9"/>
  <c r="U3527" i="9"/>
  <c r="U3528" i="9"/>
  <c r="U3529" i="9"/>
  <c r="U3530" i="9"/>
  <c r="U3531" i="9"/>
  <c r="U3532" i="9"/>
  <c r="U3533" i="9"/>
  <c r="U3534" i="9"/>
  <c r="U3535" i="9"/>
  <c r="U3536" i="9"/>
  <c r="U3537" i="9"/>
  <c r="U3538" i="9"/>
  <c r="U3539" i="9"/>
  <c r="U3540" i="9"/>
  <c r="U3541" i="9"/>
  <c r="U3542" i="9"/>
  <c r="U3543" i="9"/>
  <c r="U3544" i="9"/>
  <c r="U3545" i="9"/>
  <c r="U3546" i="9"/>
  <c r="U3547" i="9"/>
  <c r="U3548" i="9"/>
  <c r="U3549" i="9"/>
  <c r="U3550" i="9"/>
  <c r="U3551" i="9"/>
  <c r="U3552" i="9"/>
  <c r="U3553" i="9"/>
  <c r="U3554" i="9"/>
  <c r="U3555" i="9"/>
  <c r="U3556" i="9"/>
  <c r="U3557" i="9"/>
  <c r="U3558" i="9"/>
  <c r="U3559" i="9"/>
  <c r="U3560" i="9"/>
  <c r="U3561" i="9"/>
  <c r="U3562" i="9"/>
  <c r="U3563" i="9"/>
  <c r="U3564" i="9"/>
  <c r="U3565" i="9"/>
  <c r="U3566" i="9"/>
  <c r="U3567" i="9"/>
  <c r="U3568" i="9"/>
  <c r="U3569" i="9"/>
  <c r="U3570" i="9"/>
  <c r="U3571" i="9"/>
  <c r="U3572" i="9"/>
  <c r="U3573" i="9"/>
  <c r="U3574" i="9"/>
  <c r="U3575" i="9"/>
  <c r="U3576" i="9"/>
  <c r="U3577" i="9"/>
  <c r="U3578" i="9"/>
  <c r="U3579" i="9"/>
  <c r="U3580" i="9"/>
  <c r="U3581" i="9"/>
  <c r="U3582" i="9"/>
  <c r="U3583" i="9"/>
  <c r="U3584" i="9"/>
  <c r="U3585" i="9"/>
  <c r="U3586" i="9"/>
  <c r="U3587" i="9"/>
  <c r="U3588" i="9"/>
  <c r="U3589" i="9"/>
  <c r="U3590" i="9"/>
  <c r="U3591" i="9"/>
  <c r="U3592" i="9"/>
  <c r="U3593" i="9"/>
  <c r="U3594" i="9"/>
  <c r="U3595" i="9"/>
  <c r="U3596" i="9"/>
  <c r="U3597" i="9"/>
  <c r="U3598" i="9"/>
  <c r="U3599" i="9"/>
  <c r="U3600" i="9"/>
  <c r="U3601" i="9"/>
  <c r="U3602" i="9"/>
  <c r="U3603" i="9"/>
  <c r="U3604" i="9"/>
  <c r="U3605" i="9"/>
  <c r="U3606" i="9"/>
  <c r="U3607" i="9"/>
  <c r="U3608" i="9"/>
  <c r="U3609" i="9"/>
  <c r="U3610" i="9"/>
  <c r="U3611" i="9"/>
  <c r="U3612" i="9"/>
  <c r="U3613" i="9"/>
  <c r="U3614" i="9"/>
  <c r="U3615" i="9"/>
  <c r="U3616" i="9"/>
  <c r="U3617" i="9"/>
  <c r="U3618" i="9"/>
  <c r="U3619" i="9"/>
  <c r="U3620" i="9"/>
  <c r="U3621" i="9"/>
  <c r="U3622" i="9"/>
  <c r="U3623" i="9"/>
  <c r="U3624" i="9"/>
  <c r="U3625" i="9"/>
  <c r="U3626" i="9"/>
  <c r="U3627" i="9"/>
  <c r="U3628" i="9"/>
  <c r="U3629" i="9"/>
  <c r="U3630" i="9"/>
  <c r="U3631" i="9"/>
  <c r="U3632" i="9"/>
  <c r="U3633" i="9"/>
  <c r="U3634" i="9"/>
  <c r="U3635" i="9"/>
  <c r="U3636" i="9"/>
  <c r="U3637" i="9"/>
  <c r="U3638" i="9"/>
  <c r="U3639" i="9"/>
  <c r="U3640" i="9"/>
  <c r="U3641" i="9"/>
  <c r="U3642" i="9"/>
  <c r="U3643" i="9"/>
  <c r="U3644" i="9"/>
  <c r="U3645" i="9"/>
  <c r="U3646" i="9"/>
  <c r="U3647" i="9"/>
  <c r="U3648" i="9"/>
  <c r="U3649" i="9"/>
  <c r="U3650" i="9"/>
  <c r="U3651" i="9"/>
  <c r="U3652" i="9"/>
  <c r="U3653" i="9"/>
  <c r="U3654" i="9"/>
  <c r="U3655" i="9"/>
  <c r="U3656" i="9"/>
  <c r="U3657" i="9"/>
  <c r="U3658" i="9"/>
  <c r="U3659" i="9"/>
  <c r="U3660" i="9"/>
  <c r="U3661" i="9"/>
  <c r="U3662" i="9"/>
  <c r="U3663" i="9"/>
  <c r="U3664" i="9"/>
  <c r="U3665" i="9"/>
  <c r="U3666" i="9"/>
  <c r="U3667" i="9"/>
  <c r="U3668" i="9"/>
  <c r="U3669" i="9"/>
  <c r="U3670" i="9"/>
  <c r="U3671" i="9"/>
  <c r="U3672" i="9"/>
  <c r="U3673" i="9"/>
  <c r="U3674" i="9"/>
  <c r="U3675" i="9"/>
  <c r="U3676" i="9"/>
  <c r="U3677" i="9"/>
  <c r="U3678" i="9"/>
  <c r="U3679" i="9"/>
  <c r="U3680" i="9"/>
  <c r="U3681" i="9"/>
  <c r="U3682" i="9"/>
  <c r="U3683" i="9"/>
  <c r="U3684" i="9"/>
  <c r="U3685" i="9"/>
  <c r="U3686" i="9"/>
  <c r="U3687" i="9"/>
  <c r="U3688" i="9"/>
  <c r="U3689" i="9"/>
  <c r="U3690" i="9"/>
  <c r="U3691" i="9"/>
  <c r="U3692" i="9"/>
  <c r="U3693" i="9"/>
  <c r="U3694" i="9"/>
  <c r="U3695" i="9"/>
  <c r="U3696" i="9"/>
  <c r="U3697" i="9"/>
  <c r="U3698" i="9"/>
  <c r="U3699" i="9"/>
  <c r="U3700" i="9"/>
  <c r="U3701" i="9"/>
  <c r="U3702" i="9"/>
  <c r="U3703" i="9"/>
  <c r="U3704" i="9"/>
  <c r="U3705" i="9"/>
  <c r="U3706" i="9"/>
  <c r="U3707" i="9"/>
  <c r="U3708" i="9"/>
  <c r="U3709" i="9"/>
  <c r="U3710" i="9"/>
  <c r="U3711" i="9"/>
  <c r="U3712" i="9"/>
  <c r="U3713" i="9"/>
  <c r="U3714" i="9"/>
  <c r="U3715" i="9"/>
  <c r="U3716" i="9"/>
  <c r="U3717" i="9"/>
  <c r="U3718" i="9"/>
  <c r="U3719" i="9"/>
  <c r="U3720" i="9"/>
  <c r="U3721" i="9"/>
  <c r="U3722" i="9"/>
  <c r="U3723" i="9"/>
  <c r="U3724" i="9"/>
  <c r="U3725" i="9"/>
  <c r="U3726" i="9"/>
  <c r="U3727" i="9"/>
  <c r="U3728" i="9"/>
  <c r="U3729" i="9"/>
  <c r="U3730" i="9"/>
  <c r="U3731" i="9"/>
  <c r="U3732" i="9"/>
  <c r="U3733" i="9"/>
  <c r="U3734" i="9"/>
  <c r="U3735" i="9"/>
  <c r="U3736" i="9"/>
  <c r="U3737" i="9"/>
  <c r="U3738" i="9"/>
  <c r="U3739" i="9"/>
  <c r="U3740" i="9"/>
  <c r="U3741" i="9"/>
  <c r="U3742" i="9"/>
  <c r="U3743" i="9"/>
  <c r="U3744" i="9"/>
  <c r="U3745" i="9"/>
  <c r="U3746" i="9"/>
  <c r="U3747" i="9"/>
  <c r="U3748" i="9"/>
  <c r="U3749" i="9"/>
  <c r="U3750" i="9"/>
  <c r="U3751" i="9"/>
  <c r="U3752" i="9"/>
  <c r="U3753" i="9"/>
  <c r="U3754" i="9"/>
  <c r="U3755" i="9"/>
  <c r="U3756" i="9"/>
  <c r="U3757" i="9"/>
  <c r="U3758" i="9"/>
  <c r="U3759" i="9"/>
  <c r="U3760" i="9"/>
  <c r="U3761" i="9"/>
  <c r="U3762" i="9"/>
  <c r="U3763" i="9"/>
  <c r="U3764" i="9"/>
  <c r="U3765" i="9"/>
  <c r="U3766" i="9"/>
  <c r="U3767" i="9"/>
  <c r="U3768" i="9"/>
  <c r="U3769" i="9"/>
  <c r="U3770" i="9"/>
  <c r="U3771" i="9"/>
  <c r="U3772" i="9"/>
  <c r="U3773" i="9"/>
  <c r="U3774" i="9"/>
  <c r="U3775" i="9"/>
  <c r="U3776" i="9"/>
  <c r="U3777" i="9"/>
  <c r="U3778" i="9"/>
  <c r="U3779" i="9"/>
  <c r="U3780" i="9"/>
  <c r="U3781" i="9"/>
  <c r="U3782" i="9"/>
  <c r="U3783" i="9"/>
  <c r="U3784" i="9"/>
  <c r="U3785" i="9"/>
  <c r="U3786" i="9"/>
  <c r="U3787" i="9"/>
  <c r="U3788" i="9"/>
  <c r="U3789" i="9"/>
  <c r="U3790" i="9"/>
  <c r="U3791" i="9"/>
  <c r="U3792" i="9"/>
  <c r="U3793" i="9"/>
  <c r="U3794" i="9"/>
  <c r="U3795" i="9"/>
  <c r="U3796" i="9"/>
  <c r="U3797" i="9"/>
  <c r="U3798" i="9"/>
  <c r="U3799" i="9"/>
  <c r="U3800" i="9"/>
  <c r="U3801" i="9"/>
  <c r="U3802" i="9"/>
  <c r="U3803" i="9"/>
  <c r="U3804" i="9"/>
  <c r="U3805" i="9"/>
  <c r="U3806" i="9"/>
  <c r="U3807" i="9"/>
  <c r="U3808" i="9"/>
  <c r="U3809" i="9"/>
  <c r="U3810" i="9"/>
  <c r="U3811" i="9"/>
  <c r="U3812" i="9"/>
  <c r="U3813" i="9"/>
  <c r="U3814" i="9"/>
  <c r="U3815" i="9"/>
  <c r="U3816" i="9"/>
  <c r="U3817" i="9"/>
  <c r="U3818" i="9"/>
  <c r="U3819" i="9"/>
  <c r="U3820" i="9"/>
  <c r="U3821" i="9"/>
  <c r="U3822" i="9"/>
  <c r="U3823" i="9"/>
  <c r="U3824" i="9"/>
  <c r="U3825" i="9"/>
  <c r="U3826" i="9"/>
  <c r="U3827" i="9"/>
  <c r="U3828" i="9"/>
  <c r="U3829" i="9"/>
  <c r="U3830" i="9"/>
  <c r="U3831" i="9"/>
  <c r="U3832" i="9"/>
  <c r="U3833" i="9"/>
  <c r="U3834" i="9"/>
  <c r="U3835" i="9"/>
  <c r="U3836" i="9"/>
  <c r="U3837" i="9"/>
  <c r="U3838" i="9"/>
  <c r="U3839" i="9"/>
  <c r="U3840" i="9"/>
  <c r="U3841" i="9"/>
  <c r="U3842" i="9"/>
  <c r="U3843" i="9"/>
  <c r="U3844" i="9"/>
  <c r="U3845" i="9"/>
  <c r="U3846" i="9"/>
  <c r="U3847" i="9"/>
  <c r="U3848" i="9"/>
  <c r="U3849" i="9"/>
  <c r="U3850" i="9"/>
  <c r="U3851" i="9"/>
  <c r="U3852" i="9"/>
  <c r="U3853" i="9"/>
  <c r="U3854" i="9"/>
  <c r="U3855" i="9"/>
  <c r="U3856" i="9"/>
  <c r="U3857" i="9"/>
  <c r="U3858" i="9"/>
  <c r="U3859" i="9"/>
  <c r="U3860" i="9"/>
  <c r="U3861" i="9"/>
  <c r="U3862" i="9"/>
  <c r="U3863" i="9"/>
  <c r="U3864" i="9"/>
  <c r="U3865" i="9"/>
  <c r="U3866" i="9"/>
  <c r="U3867" i="9"/>
  <c r="U3868" i="9"/>
  <c r="U3869" i="9"/>
  <c r="U3870" i="9"/>
  <c r="U3871" i="9"/>
  <c r="U3872" i="9"/>
  <c r="U3873" i="9"/>
  <c r="U3874" i="9"/>
  <c r="U3875" i="9"/>
  <c r="U3876" i="9"/>
  <c r="U3877" i="9"/>
  <c r="U3878" i="9"/>
  <c r="U3879" i="9"/>
  <c r="U3880" i="9"/>
  <c r="U3881" i="9"/>
  <c r="U3882" i="9"/>
  <c r="U3883" i="9"/>
  <c r="U3884" i="9"/>
  <c r="U3885" i="9"/>
  <c r="U3886" i="9"/>
  <c r="U3887" i="9"/>
  <c r="U3888" i="9"/>
  <c r="U3889" i="9"/>
  <c r="U3890" i="9"/>
  <c r="U3891" i="9"/>
  <c r="U3892" i="9"/>
  <c r="U3893" i="9"/>
  <c r="U3894" i="9"/>
  <c r="U3895" i="9"/>
  <c r="U3896" i="9"/>
  <c r="U3897" i="9"/>
  <c r="U3898" i="9"/>
  <c r="U3899" i="9"/>
  <c r="U3900" i="9"/>
  <c r="U3901" i="9"/>
  <c r="U3902" i="9"/>
  <c r="U3903" i="9"/>
  <c r="U3904" i="9"/>
  <c r="U3905" i="9"/>
  <c r="U3906" i="9"/>
  <c r="U3907" i="9"/>
  <c r="U3908" i="9"/>
  <c r="U3909" i="9"/>
  <c r="U3910" i="9"/>
  <c r="U3911" i="9"/>
  <c r="U3912" i="9"/>
  <c r="U3913" i="9"/>
  <c r="U3914" i="9"/>
  <c r="U3915" i="9"/>
  <c r="U3916" i="9"/>
  <c r="U3917" i="9"/>
  <c r="U3918" i="9"/>
  <c r="U3919" i="9"/>
  <c r="U3920" i="9"/>
  <c r="U3921" i="9"/>
  <c r="U3922" i="9"/>
  <c r="U3923" i="9"/>
  <c r="U3924" i="9"/>
  <c r="U3925" i="9"/>
  <c r="U3926" i="9"/>
  <c r="U3927" i="9"/>
  <c r="U3928" i="9"/>
  <c r="U3929" i="9"/>
  <c r="U3930" i="9"/>
  <c r="U3931" i="9"/>
  <c r="U3932" i="9"/>
  <c r="U3933" i="9"/>
  <c r="U3934" i="9"/>
  <c r="U3935" i="9"/>
  <c r="U3936" i="9"/>
  <c r="U3937" i="9"/>
  <c r="U3938" i="9"/>
  <c r="U3939" i="9"/>
  <c r="U3940" i="9"/>
  <c r="U3941" i="9"/>
  <c r="U3942" i="9"/>
  <c r="U3943" i="9"/>
  <c r="U3944" i="9"/>
  <c r="U3945" i="9"/>
  <c r="U3946" i="9"/>
  <c r="U3947" i="9"/>
  <c r="U3948" i="9"/>
  <c r="U3949" i="9"/>
  <c r="U3950" i="9"/>
  <c r="U3951" i="9"/>
  <c r="U3952" i="9"/>
  <c r="U3953" i="9"/>
  <c r="U3954" i="9"/>
  <c r="U3955" i="9"/>
  <c r="U3956" i="9"/>
  <c r="U3957" i="9"/>
  <c r="U3958" i="9"/>
  <c r="U3959" i="9"/>
  <c r="U3960" i="9"/>
  <c r="U3961" i="9"/>
  <c r="U3962" i="9"/>
  <c r="U3963" i="9"/>
  <c r="U3964" i="9"/>
  <c r="U3965" i="9"/>
  <c r="U3966" i="9"/>
  <c r="U3967" i="9"/>
  <c r="U3968" i="9"/>
  <c r="U3969" i="9"/>
  <c r="U3970" i="9"/>
  <c r="U3971" i="9"/>
  <c r="U3972" i="9"/>
  <c r="U3973" i="9"/>
  <c r="U3974" i="9"/>
  <c r="U3975" i="9"/>
  <c r="U3976" i="9"/>
  <c r="U3977" i="9"/>
  <c r="U3978" i="9"/>
  <c r="U3979" i="9"/>
  <c r="U3980" i="9"/>
  <c r="U3981" i="9"/>
  <c r="U3982" i="9"/>
  <c r="U3983" i="9"/>
  <c r="U3984" i="9"/>
  <c r="U3985" i="9"/>
  <c r="U3986" i="9"/>
  <c r="U3987" i="9"/>
  <c r="U3988" i="9"/>
  <c r="U3989" i="9"/>
  <c r="U3990" i="9"/>
  <c r="U3991" i="9"/>
  <c r="U3992" i="9"/>
  <c r="U3993" i="9"/>
  <c r="U3994" i="9"/>
  <c r="U3995" i="9"/>
  <c r="U3996" i="9"/>
  <c r="U3997" i="9"/>
  <c r="U3998" i="9"/>
  <c r="U3999" i="9"/>
  <c r="U4000" i="9"/>
  <c r="U4001" i="9"/>
  <c r="U4002" i="9"/>
  <c r="U4003" i="9"/>
  <c r="U4004" i="9"/>
  <c r="U4005" i="9"/>
  <c r="U4006" i="9"/>
  <c r="U4007" i="9"/>
  <c r="U4008" i="9"/>
  <c r="U4009" i="9"/>
  <c r="U4010" i="9"/>
  <c r="U4011" i="9"/>
  <c r="U4012" i="9"/>
  <c r="U4013" i="9"/>
  <c r="U4014" i="9"/>
  <c r="U4015" i="9"/>
  <c r="U4016" i="9"/>
  <c r="U4017" i="9"/>
  <c r="U4018" i="9"/>
  <c r="U4019" i="9"/>
  <c r="U4020" i="9"/>
  <c r="U4021" i="9"/>
  <c r="U4022" i="9"/>
  <c r="U4023" i="9"/>
  <c r="U4024" i="9"/>
  <c r="U4025" i="9"/>
  <c r="U4026" i="9"/>
  <c r="U4027" i="9"/>
  <c r="U4028" i="9"/>
  <c r="U4029" i="9"/>
  <c r="U4030" i="9"/>
  <c r="U4031" i="9"/>
  <c r="U4032" i="9"/>
  <c r="U4033" i="9"/>
  <c r="U4034" i="9"/>
  <c r="U4035" i="9"/>
  <c r="U4036" i="9"/>
  <c r="U4037" i="9"/>
  <c r="U4038" i="9"/>
  <c r="U4039" i="9"/>
  <c r="U4040" i="9"/>
  <c r="U4041" i="9"/>
  <c r="U4042" i="9"/>
  <c r="U4043" i="9"/>
  <c r="U4044" i="9"/>
  <c r="U4045" i="9"/>
  <c r="U4046" i="9"/>
  <c r="U4047" i="9"/>
  <c r="U4048" i="9"/>
  <c r="U4049" i="9"/>
  <c r="U4050" i="9"/>
  <c r="U4051" i="9"/>
  <c r="U4052" i="9"/>
  <c r="U4053" i="9"/>
  <c r="U4054" i="9"/>
  <c r="U4055" i="9"/>
  <c r="U4056" i="9"/>
  <c r="U4057" i="9"/>
  <c r="U4058" i="9"/>
  <c r="U4059" i="9"/>
  <c r="U4060" i="9"/>
  <c r="U4061" i="9"/>
  <c r="U4062" i="9"/>
  <c r="U4063" i="9"/>
  <c r="U4064" i="9"/>
  <c r="U4065" i="9"/>
  <c r="U4066" i="9"/>
  <c r="U4067" i="9"/>
  <c r="U4068" i="9"/>
  <c r="U4069" i="9"/>
  <c r="U4070" i="9"/>
  <c r="U4071" i="9"/>
  <c r="U4072" i="9"/>
  <c r="U4073" i="9"/>
  <c r="U4074" i="9"/>
  <c r="U4075" i="9"/>
  <c r="U4076" i="9"/>
  <c r="U4077" i="9"/>
  <c r="U4078" i="9"/>
  <c r="U4079" i="9"/>
  <c r="U4080" i="9"/>
  <c r="U4081" i="9"/>
  <c r="U4082" i="9"/>
  <c r="U4083" i="9"/>
  <c r="U4084" i="9"/>
  <c r="U4085" i="9"/>
  <c r="U4086" i="9"/>
  <c r="U4087" i="9"/>
  <c r="U4088" i="9"/>
  <c r="U4089" i="9"/>
  <c r="U4090" i="9"/>
  <c r="U4091" i="9"/>
  <c r="U4092" i="9"/>
  <c r="U4093" i="9"/>
  <c r="U4094" i="9"/>
  <c r="U4095" i="9"/>
  <c r="U4096" i="9"/>
  <c r="U4097" i="9"/>
  <c r="U4098" i="9"/>
  <c r="U4099" i="9"/>
  <c r="U4100" i="9"/>
  <c r="U4101" i="9"/>
  <c r="U4102" i="9"/>
  <c r="U4103" i="9"/>
  <c r="U4104" i="9"/>
  <c r="U4105" i="9"/>
  <c r="U4106" i="9"/>
  <c r="U4107" i="9"/>
  <c r="U4108" i="9"/>
  <c r="U4109" i="9"/>
  <c r="U4110" i="9"/>
  <c r="U4111" i="9"/>
  <c r="U4112" i="9"/>
  <c r="U4113" i="9"/>
  <c r="U4114" i="9"/>
  <c r="U4115" i="9"/>
  <c r="U4116" i="9"/>
  <c r="U4117" i="9"/>
  <c r="U4118" i="9"/>
  <c r="U4119" i="9"/>
  <c r="U4120" i="9"/>
  <c r="U4121" i="9"/>
  <c r="U4122" i="9"/>
  <c r="U4123" i="9"/>
  <c r="U4124" i="9"/>
  <c r="U4125" i="9"/>
  <c r="U4126" i="9"/>
  <c r="U4127" i="9"/>
  <c r="U4128" i="9"/>
  <c r="U4129" i="9"/>
  <c r="U4130" i="9"/>
  <c r="U4131" i="9"/>
  <c r="U4132" i="9"/>
  <c r="U4133" i="9"/>
  <c r="U4134" i="9"/>
  <c r="U4135" i="9"/>
  <c r="U4136" i="9"/>
  <c r="U4137" i="9"/>
  <c r="U4138" i="9"/>
  <c r="U4139" i="9"/>
  <c r="U4140" i="9"/>
  <c r="U4141" i="9"/>
  <c r="U4142" i="9"/>
  <c r="U4143" i="9"/>
  <c r="U4144" i="9"/>
  <c r="U4145" i="9"/>
  <c r="U4146" i="9"/>
  <c r="U4147" i="9"/>
  <c r="U4148" i="9"/>
  <c r="U4149" i="9"/>
  <c r="U4150" i="9"/>
  <c r="U4151" i="9"/>
  <c r="U4152" i="9"/>
  <c r="U4153" i="9"/>
  <c r="U4154" i="9"/>
  <c r="U4155" i="9"/>
  <c r="U4156" i="9"/>
  <c r="U4157" i="9"/>
  <c r="U4158" i="9"/>
  <c r="U4159" i="9"/>
  <c r="U4160" i="9"/>
  <c r="U4161" i="9"/>
  <c r="U4162" i="9"/>
  <c r="U4163" i="9"/>
  <c r="U4164" i="9"/>
  <c r="U4165" i="9"/>
  <c r="U4166" i="9"/>
  <c r="U4167" i="9"/>
  <c r="U4168" i="9"/>
  <c r="U4169" i="9"/>
  <c r="U4170" i="9"/>
  <c r="U4171" i="9"/>
  <c r="U4172" i="9"/>
  <c r="U4173" i="9"/>
  <c r="U4174" i="9"/>
  <c r="U4175" i="9"/>
  <c r="U4176" i="9"/>
  <c r="U4177" i="9"/>
  <c r="U4178" i="9"/>
  <c r="U4179" i="9"/>
  <c r="U4180" i="9"/>
  <c r="U4181" i="9"/>
  <c r="U4182" i="9"/>
  <c r="U4183" i="9"/>
  <c r="U4184" i="9"/>
  <c r="U4185" i="9"/>
  <c r="U4186" i="9"/>
  <c r="U4187" i="9"/>
  <c r="U4188" i="9"/>
  <c r="U4189" i="9"/>
  <c r="U4190" i="9"/>
  <c r="U4191" i="9"/>
  <c r="U4192" i="9"/>
  <c r="U4193" i="9"/>
  <c r="U4194" i="9"/>
  <c r="U4195" i="9"/>
  <c r="U4196" i="9"/>
  <c r="U4197" i="9"/>
  <c r="U4198" i="9"/>
  <c r="U4199" i="9"/>
  <c r="U4200" i="9"/>
  <c r="U4201" i="9"/>
  <c r="U4202" i="9"/>
  <c r="U4203" i="9"/>
  <c r="U4204" i="9"/>
  <c r="U4205" i="9"/>
  <c r="U4206" i="9"/>
  <c r="U4207" i="9"/>
  <c r="U4208" i="9"/>
  <c r="U4209" i="9"/>
  <c r="U4210" i="9"/>
  <c r="U4211" i="9"/>
  <c r="U4212" i="9"/>
  <c r="U4213" i="9"/>
  <c r="U4214" i="9"/>
  <c r="U4215" i="9"/>
  <c r="U4216" i="9"/>
  <c r="U4217" i="9"/>
  <c r="U4218" i="9"/>
  <c r="U4219" i="9"/>
  <c r="U4220" i="9"/>
  <c r="U4221" i="9"/>
  <c r="U4222" i="9"/>
  <c r="U4223" i="9"/>
  <c r="U4224" i="9"/>
  <c r="U4225" i="9"/>
  <c r="U4226" i="9"/>
  <c r="U4227" i="9"/>
  <c r="U4228" i="9"/>
  <c r="U4229" i="9"/>
  <c r="U4230" i="9"/>
  <c r="U4231" i="9"/>
  <c r="U4232" i="9"/>
  <c r="U4233" i="9"/>
  <c r="U4234" i="9"/>
  <c r="U4235" i="9"/>
  <c r="U4236" i="9"/>
  <c r="U4237" i="9"/>
  <c r="U4238" i="9"/>
  <c r="U4239" i="9"/>
  <c r="U4240" i="9"/>
  <c r="U4241" i="9"/>
  <c r="U4242" i="9"/>
  <c r="U4243" i="9"/>
  <c r="U4244" i="9"/>
  <c r="U4245" i="9"/>
  <c r="U4246" i="9"/>
  <c r="U4247" i="9"/>
  <c r="U4248" i="9"/>
  <c r="U4249" i="9"/>
  <c r="U4250" i="9"/>
  <c r="U4251" i="9"/>
  <c r="U4252" i="9"/>
  <c r="U4253" i="9"/>
  <c r="U4254" i="9"/>
  <c r="U4255" i="9"/>
  <c r="U4256" i="9"/>
  <c r="U4257" i="9"/>
  <c r="U4258" i="9"/>
  <c r="U4259" i="9"/>
  <c r="U4260" i="9"/>
  <c r="U4261" i="9"/>
  <c r="U4262" i="9"/>
  <c r="U4263" i="9"/>
  <c r="U4264" i="9"/>
  <c r="U4265" i="9"/>
  <c r="U4266" i="9"/>
  <c r="U4267" i="9"/>
  <c r="U4268" i="9"/>
  <c r="U4269" i="9"/>
  <c r="U4270" i="9"/>
  <c r="U4271" i="9"/>
  <c r="U4272" i="9"/>
  <c r="U4273" i="9"/>
  <c r="U4274" i="9"/>
  <c r="U4275" i="9"/>
  <c r="U4276" i="9"/>
  <c r="U4277" i="9"/>
  <c r="U4278" i="9"/>
  <c r="U4279" i="9"/>
  <c r="U4280" i="9"/>
  <c r="U4281" i="9"/>
  <c r="U4282" i="9"/>
  <c r="U4283" i="9"/>
  <c r="U4284" i="9"/>
  <c r="U4285" i="9"/>
  <c r="U4286" i="9"/>
  <c r="U4287" i="9"/>
  <c r="U4288" i="9"/>
  <c r="U4289" i="9"/>
  <c r="U4290" i="9"/>
  <c r="U4291" i="9"/>
  <c r="U4292" i="9"/>
  <c r="U4293" i="9"/>
  <c r="U4294" i="9"/>
  <c r="U4295" i="9"/>
  <c r="U4296" i="9"/>
  <c r="U4297" i="9"/>
  <c r="U4298" i="9"/>
  <c r="U4299" i="9"/>
  <c r="U4300" i="9"/>
  <c r="U4301" i="9"/>
  <c r="U4302" i="9"/>
  <c r="U4303" i="9"/>
  <c r="U4304" i="9"/>
  <c r="U4305" i="9"/>
  <c r="U4306" i="9"/>
  <c r="U4307" i="9"/>
  <c r="U4308" i="9"/>
  <c r="U4309" i="9"/>
  <c r="U4310" i="9"/>
  <c r="U4311" i="9"/>
  <c r="U4312" i="9"/>
  <c r="U4313" i="9"/>
  <c r="U4314" i="9"/>
  <c r="U4315" i="9"/>
  <c r="U4316" i="9"/>
  <c r="U4317" i="9"/>
  <c r="U4318" i="9"/>
  <c r="U4319" i="9"/>
  <c r="U4320" i="9"/>
  <c r="U4321" i="9"/>
  <c r="U4322" i="9"/>
  <c r="U4323" i="9"/>
  <c r="U4324" i="9"/>
  <c r="U4325" i="9"/>
  <c r="U4326" i="9"/>
  <c r="U4327" i="9"/>
  <c r="U4328" i="9"/>
  <c r="U4329" i="9"/>
  <c r="U4330" i="9"/>
  <c r="U4331" i="9"/>
  <c r="U4332" i="9"/>
  <c r="U4333" i="9"/>
  <c r="U4334" i="9"/>
  <c r="U4335" i="9"/>
  <c r="U4336" i="9"/>
  <c r="U4337" i="9"/>
  <c r="U4338" i="9"/>
  <c r="U4339" i="9"/>
  <c r="U4340" i="9"/>
  <c r="U4341" i="9"/>
  <c r="U4342" i="9"/>
  <c r="U4343" i="9"/>
  <c r="U4344" i="9"/>
  <c r="U4345" i="9"/>
  <c r="U4346" i="9"/>
  <c r="U4347" i="9"/>
  <c r="U4348" i="9"/>
  <c r="U4349" i="9"/>
  <c r="U4350" i="9"/>
  <c r="U4351" i="9"/>
  <c r="U4352" i="9"/>
  <c r="U4353" i="9"/>
  <c r="U4354" i="9"/>
  <c r="U4355" i="9"/>
  <c r="U4356" i="9"/>
  <c r="U4357" i="9"/>
  <c r="U4358" i="9"/>
  <c r="U4359" i="9"/>
  <c r="U4360" i="9"/>
  <c r="U4361" i="9"/>
  <c r="U4362" i="9"/>
  <c r="U4363" i="9"/>
  <c r="U4364" i="9"/>
  <c r="U4365" i="9"/>
  <c r="U4366" i="9"/>
  <c r="U4367" i="9"/>
  <c r="U4368" i="9"/>
  <c r="U4369" i="9"/>
  <c r="U4370" i="9"/>
  <c r="U4371" i="9"/>
  <c r="U4372" i="9"/>
  <c r="U4373" i="9"/>
  <c r="U4374" i="9"/>
  <c r="U4375" i="9"/>
  <c r="U4376" i="9"/>
  <c r="U4377" i="9"/>
  <c r="U4378" i="9"/>
  <c r="U4379" i="9"/>
  <c r="U4380" i="9"/>
  <c r="U4381" i="9"/>
  <c r="U4382" i="9"/>
  <c r="U4383" i="9"/>
  <c r="U4384" i="9"/>
  <c r="U4385" i="9"/>
  <c r="U4386" i="9"/>
  <c r="U4387" i="9"/>
  <c r="U4388" i="9"/>
  <c r="U4389" i="9"/>
  <c r="U4390" i="9"/>
  <c r="U4391" i="9"/>
  <c r="U4392" i="9"/>
  <c r="U4393" i="9"/>
  <c r="U4394" i="9"/>
  <c r="U4395" i="9"/>
  <c r="U4396" i="9"/>
  <c r="U4397" i="9"/>
  <c r="U4398" i="9"/>
  <c r="U4399" i="9"/>
  <c r="U4400" i="9"/>
  <c r="U4401" i="9"/>
  <c r="U4402" i="9"/>
  <c r="U4403" i="9"/>
  <c r="U4404" i="9"/>
  <c r="U4405" i="9"/>
  <c r="U4406" i="9"/>
  <c r="U4407" i="9"/>
  <c r="U4408" i="9"/>
  <c r="U4409" i="9"/>
  <c r="U4410" i="9"/>
  <c r="U4411" i="9"/>
  <c r="U4412" i="9"/>
  <c r="U4413" i="9"/>
  <c r="U4414" i="9"/>
  <c r="U4415" i="9"/>
  <c r="U4416" i="9"/>
  <c r="U4417" i="9"/>
  <c r="U4418" i="9"/>
  <c r="U4419" i="9"/>
  <c r="U4420" i="9"/>
  <c r="U4421" i="9"/>
  <c r="U4422" i="9"/>
  <c r="U4423" i="9"/>
  <c r="U4424" i="9"/>
  <c r="U4425" i="9"/>
  <c r="U4426" i="9"/>
  <c r="U4427" i="9"/>
  <c r="U4428" i="9"/>
  <c r="U4429" i="9"/>
  <c r="U4430" i="9"/>
  <c r="U4431" i="9"/>
  <c r="U4432" i="9"/>
  <c r="U4433" i="9"/>
  <c r="U4434" i="9"/>
  <c r="U4435" i="9"/>
  <c r="U4436" i="9"/>
  <c r="U4437" i="9"/>
  <c r="U4438" i="9"/>
  <c r="U4439" i="9"/>
  <c r="U4440" i="9"/>
  <c r="U4441" i="9"/>
  <c r="U4442" i="9"/>
  <c r="U4443" i="9"/>
  <c r="U4444" i="9"/>
  <c r="U4445" i="9"/>
  <c r="U4446" i="9"/>
  <c r="U4447" i="9"/>
  <c r="U4448" i="9"/>
  <c r="U4449" i="9"/>
  <c r="U4450" i="9"/>
  <c r="U4451" i="9"/>
  <c r="U4452" i="9"/>
  <c r="U4453" i="9"/>
  <c r="U4454" i="9"/>
  <c r="U4455" i="9"/>
  <c r="U4456" i="9"/>
  <c r="U4457" i="9"/>
  <c r="U4458" i="9"/>
  <c r="U4459" i="9"/>
  <c r="U4460" i="9"/>
  <c r="U4461" i="9"/>
  <c r="U4462" i="9"/>
  <c r="U4463" i="9"/>
  <c r="U4464" i="9"/>
  <c r="U4465" i="9"/>
  <c r="U4466" i="9"/>
  <c r="U4467" i="9"/>
  <c r="U4468" i="9"/>
  <c r="U4469" i="9"/>
  <c r="U4470" i="9"/>
  <c r="U4471" i="9"/>
  <c r="U4472" i="9"/>
  <c r="U4473" i="9"/>
  <c r="U4474" i="9"/>
  <c r="U4475" i="9"/>
  <c r="U4476" i="9"/>
  <c r="U4477" i="9"/>
  <c r="U4478" i="9"/>
  <c r="U4479" i="9"/>
  <c r="U4480" i="9"/>
  <c r="U4481" i="9"/>
  <c r="U4482" i="9"/>
  <c r="U4483" i="9"/>
  <c r="U4484" i="9"/>
  <c r="U4485" i="9"/>
  <c r="U4486" i="9"/>
  <c r="U4487" i="9"/>
  <c r="U4488" i="9"/>
  <c r="U4489" i="9"/>
  <c r="U4490" i="9"/>
  <c r="U4491" i="9"/>
  <c r="U4492" i="9"/>
  <c r="U4493" i="9"/>
  <c r="U4494" i="9"/>
  <c r="U4495" i="9"/>
  <c r="U4496" i="9"/>
  <c r="U4497" i="9"/>
  <c r="U4498" i="9"/>
  <c r="U4499" i="9"/>
  <c r="U4500" i="9"/>
  <c r="U4501" i="9"/>
  <c r="U4502" i="9"/>
  <c r="U4503" i="9"/>
  <c r="U4504" i="9"/>
  <c r="U4505" i="9"/>
  <c r="U4506" i="9"/>
  <c r="U4507" i="9"/>
  <c r="U4508" i="9"/>
  <c r="U4509" i="9"/>
  <c r="U4510" i="9"/>
  <c r="U4511" i="9"/>
  <c r="U4512" i="9"/>
  <c r="U4513" i="9"/>
  <c r="U4514" i="9"/>
  <c r="U4515" i="9"/>
  <c r="U4516" i="9"/>
  <c r="U4517" i="9"/>
  <c r="U4518" i="9"/>
  <c r="U4519" i="9"/>
  <c r="U4520" i="9"/>
  <c r="U4521" i="9"/>
  <c r="U4522" i="9"/>
  <c r="U4523" i="9"/>
  <c r="U4524" i="9"/>
  <c r="U4525" i="9"/>
  <c r="U4526" i="9"/>
  <c r="U4527" i="9"/>
  <c r="U4528" i="9"/>
  <c r="U4529" i="9"/>
  <c r="U4530" i="9"/>
  <c r="U4531" i="9"/>
  <c r="U4532" i="9"/>
  <c r="U4533" i="9"/>
  <c r="U4534" i="9"/>
  <c r="U4535" i="9"/>
  <c r="U4536" i="9"/>
  <c r="U4537" i="9"/>
  <c r="U4538" i="9"/>
  <c r="U4539" i="9"/>
  <c r="U4540" i="9"/>
  <c r="U4541" i="9"/>
  <c r="U4542" i="9"/>
  <c r="U4543" i="9"/>
  <c r="U4544" i="9"/>
  <c r="U4545" i="9"/>
  <c r="U4546" i="9"/>
  <c r="U4547" i="9"/>
  <c r="U4548" i="9"/>
  <c r="U4549" i="9"/>
  <c r="U4550" i="9"/>
  <c r="U4551" i="9"/>
  <c r="U4552" i="9"/>
  <c r="U4553" i="9"/>
  <c r="U4554" i="9"/>
  <c r="U4555" i="9"/>
  <c r="U4556" i="9"/>
  <c r="U4557" i="9"/>
  <c r="U4558" i="9"/>
  <c r="U4559" i="9"/>
  <c r="U4560" i="9"/>
  <c r="U4561" i="9"/>
  <c r="U4562" i="9"/>
  <c r="U4563" i="9"/>
  <c r="U4564" i="9"/>
  <c r="U4565" i="9"/>
  <c r="U4566" i="9"/>
  <c r="U4567" i="9"/>
  <c r="U4568" i="9"/>
  <c r="U4569" i="9"/>
  <c r="U4570" i="9"/>
  <c r="U4571" i="9"/>
  <c r="U4572" i="9"/>
  <c r="U4573" i="9"/>
  <c r="U4574" i="9"/>
  <c r="U4575" i="9"/>
  <c r="U4576" i="9"/>
  <c r="U4577" i="9"/>
  <c r="U4578" i="9"/>
  <c r="U4579" i="9"/>
  <c r="U4580" i="9"/>
  <c r="U4581" i="9"/>
  <c r="U4582" i="9"/>
  <c r="U4583" i="9"/>
  <c r="U4584" i="9"/>
  <c r="U4585" i="9"/>
  <c r="U4586" i="9"/>
  <c r="U4587" i="9"/>
  <c r="U4588" i="9"/>
  <c r="U4589" i="9"/>
  <c r="U4590" i="9"/>
  <c r="U4591" i="9"/>
  <c r="U4592" i="9"/>
  <c r="U4593" i="9"/>
  <c r="U4594" i="9"/>
  <c r="U4595" i="9"/>
  <c r="U4596" i="9"/>
  <c r="U4597" i="9"/>
  <c r="U4598" i="9"/>
  <c r="U4599" i="9"/>
  <c r="U4600" i="9"/>
  <c r="U4601" i="9"/>
  <c r="U4602" i="9"/>
  <c r="U4603" i="9"/>
  <c r="U4604" i="9"/>
  <c r="U4605" i="9"/>
  <c r="U4606" i="9"/>
  <c r="U4607" i="9"/>
  <c r="U4608" i="9"/>
  <c r="U4609" i="9"/>
  <c r="U4610" i="9"/>
  <c r="U4611" i="9"/>
  <c r="U4612" i="9"/>
  <c r="U4613" i="9"/>
  <c r="U4614" i="9"/>
  <c r="U4615" i="9"/>
  <c r="U4616" i="9"/>
  <c r="U4617" i="9"/>
  <c r="U4618" i="9"/>
  <c r="U4619" i="9"/>
  <c r="U4620" i="9"/>
  <c r="U4621" i="9"/>
  <c r="U4622" i="9"/>
  <c r="U4623" i="9"/>
  <c r="U4624" i="9"/>
  <c r="U4625" i="9"/>
  <c r="U4626" i="9"/>
  <c r="U4627" i="9"/>
  <c r="U4628" i="9"/>
  <c r="U4629" i="9"/>
  <c r="U4630" i="9"/>
  <c r="U4631" i="9"/>
  <c r="U4632" i="9"/>
  <c r="U4633" i="9"/>
  <c r="U4634" i="9"/>
  <c r="U4635" i="9"/>
  <c r="U4636" i="9"/>
  <c r="U4637" i="9"/>
  <c r="U4638" i="9"/>
  <c r="U4639" i="9"/>
  <c r="U4640" i="9"/>
  <c r="U4641" i="9"/>
  <c r="U4642" i="9"/>
  <c r="U4643" i="9"/>
  <c r="U4644" i="9"/>
  <c r="U4645" i="9"/>
  <c r="U4646" i="9"/>
  <c r="U4647" i="9"/>
  <c r="U4648" i="9"/>
  <c r="U4649" i="9"/>
  <c r="U4650" i="9"/>
  <c r="U4651" i="9"/>
  <c r="U4652" i="9"/>
  <c r="U4653" i="9"/>
  <c r="U4654" i="9"/>
  <c r="U4655" i="9"/>
  <c r="U4656" i="9"/>
  <c r="U4657" i="9"/>
  <c r="U4658" i="9"/>
  <c r="U4659" i="9"/>
  <c r="U4660" i="9"/>
  <c r="U4661" i="9"/>
  <c r="U4662" i="9"/>
  <c r="U4663" i="9"/>
  <c r="U4664" i="9"/>
  <c r="U4665" i="9"/>
  <c r="U4666" i="9"/>
  <c r="U4667" i="9"/>
  <c r="U4668" i="9"/>
  <c r="U4669" i="9"/>
  <c r="U4670" i="9"/>
  <c r="U4671" i="9"/>
  <c r="U4672" i="9"/>
  <c r="U4673" i="9"/>
  <c r="U4674" i="9"/>
  <c r="U4675" i="9"/>
  <c r="U4676" i="9"/>
  <c r="U4677" i="9"/>
  <c r="U4678" i="9"/>
  <c r="U4679" i="9"/>
  <c r="U4680" i="9"/>
  <c r="U4681" i="9"/>
  <c r="U4682" i="9"/>
  <c r="U4683" i="9"/>
  <c r="U4684" i="9"/>
  <c r="U4685" i="9"/>
  <c r="U4686" i="9"/>
  <c r="U4687" i="9"/>
  <c r="U4688" i="9"/>
  <c r="U4689" i="9"/>
  <c r="U4690" i="9"/>
  <c r="U4691" i="9"/>
  <c r="U4692" i="9"/>
  <c r="U4693" i="9"/>
  <c r="U4694" i="9"/>
  <c r="U4695" i="9"/>
  <c r="U4696" i="9"/>
  <c r="U4697" i="9"/>
  <c r="U4698" i="9"/>
  <c r="U4699" i="9"/>
  <c r="U4700" i="9"/>
  <c r="U4701" i="9"/>
  <c r="U4702" i="9"/>
  <c r="U4703" i="9"/>
  <c r="U4704" i="9"/>
  <c r="U4705" i="9"/>
  <c r="U4706" i="9"/>
  <c r="U4707" i="9"/>
  <c r="U4708" i="9"/>
  <c r="U4709" i="9"/>
  <c r="U4710" i="9"/>
  <c r="U4711" i="9"/>
  <c r="U4712" i="9"/>
  <c r="U4713" i="9"/>
  <c r="U4714" i="9"/>
  <c r="U4715" i="9"/>
  <c r="U4716" i="9"/>
  <c r="U4717" i="9"/>
  <c r="U4718" i="9"/>
  <c r="U4719" i="9"/>
  <c r="U4720" i="9"/>
  <c r="U4721" i="9"/>
  <c r="U4722" i="9"/>
  <c r="U4723" i="9"/>
  <c r="U4724" i="9"/>
  <c r="U4725" i="9"/>
  <c r="U4726" i="9"/>
  <c r="U4727" i="9"/>
  <c r="U4728" i="9"/>
  <c r="U4729" i="9"/>
  <c r="U4730" i="9"/>
  <c r="U4731" i="9"/>
  <c r="U4732" i="9"/>
  <c r="U4733" i="9"/>
  <c r="U4734" i="9"/>
  <c r="U4735" i="9"/>
  <c r="U4736" i="9"/>
  <c r="U4737" i="9"/>
  <c r="U4738" i="9"/>
  <c r="U4739" i="9"/>
  <c r="U4740" i="9"/>
  <c r="U4741" i="9"/>
  <c r="U4742" i="9"/>
  <c r="U4743" i="9"/>
  <c r="U4744" i="9"/>
  <c r="U4745" i="9"/>
  <c r="U4746" i="9"/>
  <c r="U4747" i="9"/>
  <c r="U4748" i="9"/>
  <c r="U4749" i="9"/>
  <c r="U4750" i="9"/>
  <c r="U4751" i="9"/>
  <c r="U4752" i="9"/>
  <c r="U4753" i="9"/>
  <c r="U4754" i="9"/>
  <c r="U4755" i="9"/>
  <c r="U4756" i="9"/>
  <c r="U4757" i="9"/>
  <c r="U4758" i="9"/>
  <c r="U4759" i="9"/>
  <c r="U4760" i="9"/>
  <c r="U4761" i="9"/>
  <c r="U4762" i="9"/>
  <c r="U4763" i="9"/>
  <c r="U4764" i="9"/>
  <c r="U4765" i="9"/>
  <c r="U4766" i="9"/>
  <c r="U4767" i="9"/>
  <c r="U4768" i="9"/>
  <c r="U4769" i="9"/>
  <c r="U4770" i="9"/>
  <c r="U4771" i="9"/>
  <c r="U4772" i="9"/>
  <c r="U4773" i="9"/>
  <c r="U4774" i="9"/>
  <c r="U4775" i="9"/>
  <c r="U4776" i="9"/>
  <c r="U4777" i="9"/>
  <c r="U4778" i="9"/>
  <c r="U4779" i="9"/>
  <c r="U4780" i="9"/>
  <c r="U4781" i="9"/>
  <c r="U4782" i="9"/>
  <c r="U4783" i="9"/>
  <c r="U4784" i="9"/>
  <c r="U4785" i="9"/>
  <c r="U4786" i="9"/>
  <c r="U4787" i="9"/>
  <c r="U4788" i="9"/>
  <c r="U4789" i="9"/>
  <c r="U4790" i="9"/>
  <c r="U4791" i="9"/>
  <c r="U4792" i="9"/>
  <c r="U4793" i="9"/>
  <c r="U4794" i="9"/>
  <c r="U4795" i="9"/>
  <c r="U4796" i="9"/>
  <c r="U4797" i="9"/>
  <c r="U4798" i="9"/>
  <c r="U4799" i="9"/>
  <c r="U4800" i="9"/>
  <c r="U4801" i="9"/>
  <c r="U4802" i="9"/>
  <c r="U4803" i="9"/>
  <c r="U4804" i="9"/>
  <c r="U4805" i="9"/>
  <c r="U4806" i="9"/>
  <c r="U4807" i="9"/>
  <c r="U4808" i="9"/>
  <c r="U4809" i="9"/>
  <c r="U4810" i="9"/>
  <c r="U4811" i="9"/>
  <c r="U4812" i="9"/>
  <c r="U4813" i="9"/>
  <c r="U4814" i="9"/>
  <c r="U4815" i="9"/>
  <c r="U4816" i="9"/>
  <c r="U4817" i="9"/>
  <c r="U4818" i="9"/>
  <c r="U4819" i="9"/>
  <c r="U4820" i="9"/>
  <c r="U4821" i="9"/>
  <c r="U4822" i="9"/>
  <c r="U4823" i="9"/>
  <c r="U4824" i="9"/>
  <c r="U4825" i="9"/>
  <c r="U4826" i="9"/>
  <c r="U4827" i="9"/>
  <c r="U4828" i="9"/>
  <c r="U4829" i="9"/>
  <c r="U4830" i="9"/>
  <c r="U4831" i="9"/>
  <c r="U4832" i="9"/>
  <c r="U4833" i="9"/>
  <c r="U4834" i="9"/>
  <c r="U4835" i="9"/>
  <c r="U4836" i="9"/>
  <c r="U4837" i="9"/>
  <c r="U4838" i="9"/>
  <c r="U4839" i="9"/>
  <c r="U4840" i="9"/>
  <c r="U4841" i="9"/>
  <c r="U4842" i="9"/>
  <c r="U4843" i="9"/>
  <c r="U4844" i="9"/>
  <c r="U4845" i="9"/>
  <c r="U4846" i="9"/>
  <c r="U4847" i="9"/>
  <c r="U4848" i="9"/>
  <c r="U4849" i="9"/>
  <c r="U4850" i="9"/>
  <c r="U4851" i="9"/>
  <c r="U4852" i="9"/>
  <c r="U4853" i="9"/>
  <c r="U4854" i="9"/>
  <c r="U4855" i="9"/>
  <c r="U4856" i="9"/>
  <c r="U4857" i="9"/>
  <c r="U4858" i="9"/>
  <c r="U4859" i="9"/>
  <c r="U4860" i="9"/>
  <c r="U4861" i="9"/>
  <c r="U4862" i="9"/>
  <c r="U4863" i="9"/>
  <c r="U4864" i="9"/>
  <c r="U4865" i="9"/>
  <c r="U4866" i="9"/>
  <c r="U4867" i="9"/>
  <c r="U4868" i="9"/>
  <c r="U4869" i="9"/>
  <c r="U4870" i="9"/>
  <c r="U4871" i="9"/>
  <c r="U4872" i="9"/>
  <c r="U4873" i="9"/>
  <c r="U4874" i="9"/>
  <c r="U4875" i="9"/>
  <c r="U4876" i="9"/>
  <c r="U4877" i="9"/>
  <c r="U4878" i="9"/>
  <c r="U4879" i="9"/>
  <c r="U4880" i="9"/>
  <c r="U4881" i="9"/>
  <c r="U4882" i="9"/>
  <c r="U4883" i="9"/>
  <c r="U4884" i="9"/>
  <c r="U4885" i="9"/>
  <c r="U4886" i="9"/>
  <c r="U4887" i="9"/>
  <c r="U4888" i="9"/>
  <c r="U4889" i="9"/>
  <c r="U4890" i="9"/>
  <c r="U4891" i="9"/>
  <c r="U4892" i="9"/>
  <c r="U4893" i="9"/>
  <c r="U4894" i="9"/>
  <c r="U4895" i="9"/>
  <c r="U4896" i="9"/>
  <c r="U4897" i="9"/>
  <c r="U4898" i="9"/>
  <c r="U4899" i="9"/>
  <c r="U4900" i="9"/>
  <c r="U4901" i="9"/>
  <c r="U4902" i="9"/>
  <c r="U4903" i="9"/>
  <c r="U4904" i="9"/>
  <c r="U4905" i="9"/>
  <c r="U4906" i="9"/>
  <c r="U4907" i="9"/>
  <c r="U4908" i="9"/>
  <c r="U4909" i="9"/>
  <c r="U4910" i="9"/>
  <c r="U4911" i="9"/>
  <c r="U4912" i="9"/>
  <c r="U4913" i="9"/>
  <c r="U4914" i="9"/>
  <c r="U4915" i="9"/>
  <c r="U4916" i="9"/>
  <c r="U4917" i="9"/>
  <c r="U4918" i="9"/>
  <c r="U4919" i="9"/>
  <c r="U4920" i="9"/>
  <c r="U4921" i="9"/>
  <c r="U4922" i="9"/>
  <c r="U4923" i="9"/>
  <c r="U4924" i="9"/>
  <c r="U4925" i="9"/>
  <c r="U4926" i="9"/>
  <c r="U4927" i="9"/>
  <c r="U4928" i="9"/>
  <c r="U4929" i="9"/>
  <c r="U4930" i="9"/>
  <c r="U4931" i="9"/>
  <c r="U4932" i="9"/>
  <c r="U4933" i="9"/>
  <c r="U4934" i="9"/>
  <c r="U4935" i="9"/>
  <c r="U4936" i="9"/>
  <c r="U4937" i="9"/>
  <c r="U4938" i="9"/>
  <c r="U4939" i="9"/>
  <c r="U4940" i="9"/>
  <c r="U4941" i="9"/>
  <c r="U4942" i="9"/>
  <c r="U4943" i="9"/>
  <c r="U4944" i="9"/>
  <c r="U4945" i="9"/>
  <c r="U4946" i="9"/>
  <c r="U4947" i="9"/>
  <c r="U4948" i="9"/>
  <c r="U4949" i="9"/>
  <c r="U4950" i="9"/>
  <c r="U4951" i="9"/>
  <c r="U4952" i="9"/>
  <c r="U4953" i="9"/>
  <c r="U4954" i="9"/>
  <c r="U4955" i="9"/>
  <c r="U4956" i="9"/>
  <c r="U4957" i="9"/>
  <c r="U4958" i="9"/>
  <c r="U4959" i="9"/>
  <c r="U4960" i="9"/>
  <c r="U4961" i="9"/>
  <c r="U4962" i="9"/>
  <c r="U4963" i="9"/>
  <c r="U4964" i="9"/>
  <c r="U4965" i="9"/>
  <c r="U4966" i="9"/>
  <c r="U4967" i="9"/>
  <c r="U4968" i="9"/>
  <c r="U4969" i="9"/>
  <c r="U4970" i="9"/>
  <c r="U4971" i="9"/>
  <c r="U4972" i="9"/>
  <c r="U4973" i="9"/>
  <c r="U4974" i="9"/>
  <c r="U4975" i="9"/>
  <c r="U4976" i="9"/>
  <c r="U4977" i="9"/>
  <c r="U4978" i="9"/>
  <c r="U4979" i="9"/>
  <c r="U4980" i="9"/>
  <c r="U4981" i="9"/>
  <c r="U4982" i="9"/>
  <c r="U4983" i="9"/>
  <c r="U4984" i="9"/>
  <c r="U4985" i="9"/>
  <c r="U4986" i="9"/>
  <c r="U4987" i="9"/>
  <c r="U4988" i="9"/>
  <c r="U4989" i="9"/>
  <c r="U4990" i="9"/>
  <c r="U4991" i="9"/>
  <c r="U4992" i="9"/>
  <c r="U4993" i="9"/>
  <c r="U4994" i="9"/>
  <c r="U4995" i="9"/>
  <c r="U4996" i="9"/>
  <c r="U4997" i="9"/>
  <c r="U4998" i="9"/>
  <c r="U4999" i="9"/>
  <c r="U5000" i="9"/>
  <c r="U5001" i="9"/>
  <c r="U5002" i="9"/>
  <c r="U5003" i="9"/>
  <c r="U5004" i="9"/>
  <c r="U5005" i="9"/>
  <c r="U5006" i="9"/>
  <c r="U5007" i="9"/>
  <c r="U5008" i="9"/>
  <c r="U5009" i="9"/>
  <c r="U5010" i="9"/>
  <c r="U5011" i="9"/>
  <c r="U5012" i="9"/>
  <c r="U5013" i="9"/>
  <c r="U5014" i="9"/>
  <c r="U5015" i="9"/>
  <c r="U5016" i="9"/>
  <c r="U5017" i="9"/>
  <c r="U5018" i="9"/>
  <c r="U5019" i="9"/>
  <c r="U5020" i="9"/>
  <c r="U5021" i="9"/>
  <c r="U5022" i="9"/>
  <c r="U5023" i="9"/>
  <c r="U5024" i="9"/>
  <c r="U5025" i="9"/>
  <c r="U5026" i="9"/>
  <c r="U5027" i="9"/>
  <c r="U5028" i="9"/>
  <c r="U5029" i="9"/>
  <c r="U5030" i="9"/>
  <c r="U5031" i="9"/>
  <c r="U5032" i="9"/>
  <c r="U5033" i="9"/>
  <c r="U5034" i="9"/>
  <c r="U5035" i="9"/>
  <c r="U5036" i="9"/>
  <c r="U5037" i="9"/>
  <c r="U5038" i="9"/>
  <c r="U5039" i="9"/>
  <c r="U5040" i="9"/>
  <c r="U5041" i="9"/>
  <c r="U5042" i="9"/>
  <c r="U5043" i="9"/>
  <c r="U5044" i="9"/>
  <c r="U5045" i="9"/>
  <c r="U5046" i="9"/>
  <c r="U5047" i="9"/>
  <c r="U5048" i="9"/>
  <c r="U5049" i="9"/>
  <c r="U5050" i="9"/>
  <c r="U5051" i="9"/>
  <c r="U5052" i="9"/>
  <c r="U5053" i="9"/>
  <c r="U5054" i="9"/>
  <c r="U5055" i="9"/>
  <c r="U5056" i="9"/>
  <c r="U5057" i="9"/>
  <c r="U5058" i="9"/>
  <c r="U5059" i="9"/>
  <c r="U5060" i="9"/>
  <c r="U5061" i="9"/>
  <c r="U5062" i="9"/>
  <c r="U5063" i="9"/>
  <c r="U5064" i="9"/>
  <c r="U5065" i="9"/>
  <c r="U5066" i="9"/>
  <c r="U5067" i="9"/>
  <c r="U5068" i="9"/>
  <c r="U5069" i="9"/>
  <c r="U5070" i="9"/>
  <c r="U5071" i="9"/>
  <c r="U5072" i="9"/>
  <c r="U5073" i="9"/>
  <c r="U5074" i="9"/>
  <c r="U5075" i="9"/>
  <c r="U5076" i="9"/>
  <c r="U5077" i="9"/>
  <c r="U5078" i="9"/>
  <c r="U5079" i="9"/>
  <c r="U5080" i="9"/>
  <c r="U5081" i="9"/>
  <c r="U5082" i="9"/>
  <c r="U5083" i="9"/>
  <c r="U5084" i="9"/>
  <c r="U5085" i="9"/>
  <c r="U5086" i="9"/>
  <c r="U5087" i="9"/>
  <c r="U5088" i="9"/>
  <c r="U5089" i="9"/>
  <c r="U5090" i="9"/>
  <c r="U5091" i="9"/>
  <c r="U5092" i="9"/>
  <c r="U5093" i="9"/>
  <c r="U5094" i="9"/>
  <c r="U5095" i="9"/>
  <c r="U5096" i="9"/>
  <c r="U5097" i="9"/>
  <c r="U5098" i="9"/>
  <c r="U5099" i="9"/>
  <c r="U5100" i="9"/>
  <c r="U5101" i="9"/>
  <c r="U5102" i="9"/>
  <c r="U5103" i="9"/>
  <c r="U5104" i="9"/>
  <c r="U5105" i="9"/>
  <c r="U5106" i="9"/>
  <c r="U5107" i="9"/>
  <c r="U5108" i="9"/>
  <c r="U5109" i="9"/>
  <c r="U5110" i="9"/>
  <c r="U5111" i="9"/>
  <c r="U5112" i="9"/>
  <c r="U5113" i="9"/>
  <c r="U5114" i="9"/>
  <c r="U5115" i="9"/>
  <c r="U5116" i="9"/>
  <c r="U5117" i="9"/>
  <c r="U5118" i="9"/>
  <c r="U5119" i="9"/>
  <c r="U5120" i="9"/>
  <c r="U5121" i="9"/>
  <c r="U5122" i="9"/>
  <c r="U5123" i="9"/>
  <c r="U5124" i="9"/>
  <c r="U5125" i="9"/>
  <c r="U5126" i="9"/>
  <c r="U5127" i="9"/>
  <c r="U5128" i="9"/>
  <c r="U5129" i="9"/>
  <c r="U5130" i="9"/>
  <c r="U5131" i="9"/>
  <c r="U5132" i="9"/>
  <c r="U5133" i="9"/>
  <c r="U5134" i="9"/>
  <c r="U5135" i="9"/>
  <c r="U5136" i="9"/>
  <c r="U5137" i="9"/>
  <c r="U5138" i="9"/>
  <c r="U5139" i="9"/>
  <c r="U5140" i="9"/>
  <c r="U5141" i="9"/>
  <c r="U5142" i="9"/>
  <c r="U5143" i="9"/>
  <c r="U5144" i="9"/>
  <c r="U5145" i="9"/>
  <c r="U5146" i="9"/>
  <c r="U5147" i="9"/>
  <c r="U5148" i="9"/>
  <c r="U5149" i="9"/>
  <c r="U5150" i="9"/>
  <c r="U5151" i="9"/>
  <c r="U5152" i="9"/>
  <c r="U5153" i="9"/>
  <c r="U5154" i="9"/>
  <c r="U5155" i="9"/>
  <c r="U5156" i="9"/>
  <c r="U5157" i="9"/>
  <c r="U5158" i="9"/>
  <c r="U5159" i="9"/>
  <c r="U5160" i="9"/>
  <c r="U5161" i="9"/>
  <c r="U5162" i="9"/>
  <c r="U5163" i="9"/>
  <c r="U5164" i="9"/>
  <c r="U5165" i="9"/>
  <c r="U5166" i="9"/>
  <c r="U5167" i="9"/>
  <c r="U5168" i="9"/>
  <c r="U5169" i="9"/>
  <c r="U5170" i="9"/>
  <c r="U5171" i="9"/>
  <c r="U5172" i="9"/>
  <c r="U5173" i="9"/>
  <c r="U5174" i="9"/>
  <c r="U5175" i="9"/>
  <c r="U5176" i="9"/>
  <c r="U5177" i="9"/>
  <c r="U5178" i="9"/>
  <c r="U5179" i="9"/>
  <c r="U5180" i="9"/>
  <c r="U5181" i="9"/>
  <c r="U5182" i="9"/>
  <c r="U5183" i="9"/>
  <c r="U5184" i="9"/>
  <c r="U5185" i="9"/>
  <c r="U5186" i="9"/>
  <c r="U5187" i="9"/>
  <c r="U5188" i="9"/>
  <c r="U5189" i="9"/>
  <c r="U5190" i="9"/>
  <c r="U5191" i="9"/>
  <c r="U5192" i="9"/>
  <c r="U5193" i="9"/>
  <c r="U5194" i="9"/>
  <c r="U5195" i="9"/>
  <c r="U5196" i="9"/>
  <c r="U5197" i="9"/>
  <c r="U5198" i="9"/>
  <c r="U5199" i="9"/>
  <c r="U5200" i="9"/>
  <c r="U5201" i="9"/>
  <c r="U5202" i="9"/>
  <c r="U5203" i="9"/>
  <c r="U5204" i="9"/>
  <c r="U5205" i="9"/>
  <c r="U5206" i="9"/>
  <c r="U5207" i="9"/>
  <c r="U5208" i="9"/>
  <c r="U5209" i="9"/>
  <c r="U5210" i="9"/>
  <c r="U5211" i="9"/>
  <c r="U5212" i="9"/>
  <c r="U5213" i="9"/>
  <c r="U5214" i="9"/>
  <c r="U5215" i="9"/>
  <c r="U5216" i="9"/>
  <c r="U5217" i="9"/>
  <c r="U5218" i="9"/>
  <c r="U5219" i="9"/>
  <c r="U5220" i="9"/>
  <c r="U5221" i="9"/>
  <c r="U5222" i="9"/>
  <c r="U5223" i="9"/>
  <c r="U5224" i="9"/>
  <c r="U5225" i="9"/>
  <c r="U5226" i="9"/>
  <c r="U5227" i="9"/>
  <c r="U5228" i="9"/>
  <c r="U5229" i="9"/>
  <c r="U5230" i="9"/>
  <c r="U5231" i="9"/>
  <c r="U5232" i="9"/>
  <c r="U5233" i="9"/>
  <c r="U5234" i="9"/>
  <c r="U5235" i="9"/>
  <c r="U5236" i="9"/>
  <c r="U5237" i="9"/>
  <c r="U5238" i="9"/>
  <c r="U5239" i="9"/>
  <c r="U5240" i="9"/>
  <c r="U5241" i="9"/>
  <c r="U5242" i="9"/>
  <c r="U5243" i="9"/>
  <c r="U5244" i="9"/>
  <c r="U5245" i="9"/>
  <c r="U5246" i="9"/>
  <c r="U5247" i="9"/>
  <c r="U5248" i="9"/>
  <c r="U5249" i="9"/>
  <c r="U5250" i="9"/>
  <c r="U5251" i="9"/>
  <c r="U5252" i="9"/>
  <c r="U5253" i="9"/>
  <c r="U5254" i="9"/>
  <c r="U5255" i="9"/>
  <c r="U5256" i="9"/>
  <c r="U5257" i="9"/>
  <c r="U5258" i="9"/>
  <c r="U5259" i="9"/>
  <c r="U5260" i="9"/>
  <c r="U5261" i="9"/>
  <c r="U5262" i="9"/>
  <c r="U5263" i="9"/>
  <c r="U5264" i="9"/>
  <c r="U5265" i="9"/>
  <c r="U5266" i="9"/>
  <c r="U5267" i="9"/>
  <c r="U5268" i="9"/>
  <c r="U5269" i="9"/>
  <c r="U5270" i="9"/>
  <c r="U5271" i="9"/>
  <c r="U5272" i="9"/>
  <c r="U5273" i="9"/>
  <c r="U5274" i="9"/>
  <c r="U5275" i="9"/>
  <c r="U5276" i="9"/>
  <c r="U5277" i="9"/>
  <c r="U5278" i="9"/>
  <c r="U5279" i="9"/>
  <c r="U5280" i="9"/>
  <c r="U5281" i="9"/>
  <c r="U5282" i="9"/>
  <c r="U5283" i="9"/>
  <c r="U5284" i="9"/>
  <c r="U5285" i="9"/>
  <c r="U5286" i="9"/>
  <c r="U5287" i="9"/>
  <c r="U5288" i="9"/>
  <c r="U5289" i="9"/>
  <c r="U5290" i="9"/>
  <c r="U5291" i="9"/>
  <c r="U5292" i="9"/>
  <c r="U5293" i="9"/>
  <c r="U5294" i="9"/>
  <c r="U5295" i="9"/>
  <c r="U5296" i="9"/>
  <c r="U5297" i="9"/>
  <c r="U5298" i="9"/>
  <c r="U5299" i="9"/>
  <c r="U5300" i="9"/>
  <c r="U5301" i="9"/>
  <c r="U5302" i="9"/>
  <c r="U5303" i="9"/>
  <c r="U5304" i="9"/>
  <c r="U5305" i="9"/>
  <c r="U5306" i="9"/>
  <c r="U5307" i="9"/>
  <c r="U5308" i="9"/>
  <c r="U5309" i="9"/>
  <c r="U5310" i="9"/>
  <c r="U5311" i="9"/>
  <c r="U5312" i="9"/>
  <c r="U5313" i="9"/>
  <c r="U5314" i="9"/>
  <c r="U5315" i="9"/>
  <c r="U5316" i="9"/>
  <c r="U5317" i="9"/>
  <c r="U5318" i="9"/>
  <c r="U5319" i="9"/>
  <c r="U5320" i="9"/>
  <c r="U5321" i="9"/>
  <c r="U5322" i="9"/>
  <c r="U5323" i="9"/>
  <c r="U5324" i="9"/>
  <c r="U5325" i="9"/>
  <c r="U5326" i="9"/>
  <c r="U5327" i="9"/>
  <c r="U5328" i="9"/>
  <c r="U5329" i="9"/>
  <c r="U5330" i="9"/>
  <c r="U5331" i="9"/>
  <c r="U5332" i="9"/>
  <c r="U5333" i="9"/>
  <c r="U5334" i="9"/>
  <c r="U5335" i="9"/>
  <c r="U5336" i="9"/>
  <c r="U5337" i="9"/>
  <c r="U5338" i="9"/>
  <c r="U5339" i="9"/>
  <c r="U5340" i="9"/>
  <c r="U5341" i="9"/>
  <c r="U5342" i="9"/>
  <c r="U5343" i="9"/>
  <c r="U5344" i="9"/>
  <c r="U5345" i="9"/>
  <c r="U5346" i="9"/>
  <c r="U5347" i="9"/>
  <c r="U5348" i="9"/>
  <c r="U5349" i="9"/>
  <c r="U5350" i="9"/>
  <c r="U5351" i="9"/>
  <c r="U5352" i="9"/>
  <c r="U5353" i="9"/>
  <c r="U5354" i="9"/>
  <c r="U5355" i="9"/>
  <c r="U5356" i="9"/>
  <c r="U5357" i="9"/>
  <c r="U5358" i="9"/>
  <c r="U5359" i="9"/>
  <c r="U5360" i="9"/>
  <c r="U5361" i="9"/>
  <c r="U5362" i="9"/>
  <c r="U5363" i="9"/>
  <c r="U5364" i="9"/>
  <c r="U5365" i="9"/>
  <c r="U5366" i="9"/>
  <c r="U5367" i="9"/>
  <c r="U5368" i="9"/>
  <c r="U5369" i="9"/>
  <c r="U5370" i="9"/>
  <c r="U5371" i="9"/>
  <c r="U5372" i="9"/>
  <c r="U5373" i="9"/>
  <c r="U5374" i="9"/>
  <c r="U5375" i="9"/>
  <c r="U5376" i="9"/>
  <c r="U5377" i="9"/>
  <c r="U5378" i="9"/>
  <c r="U5379" i="9"/>
  <c r="U5380" i="9"/>
  <c r="U5381" i="9"/>
  <c r="U5382" i="9"/>
  <c r="U5383" i="9"/>
  <c r="U5384" i="9"/>
  <c r="U5385" i="9"/>
  <c r="U5386" i="9"/>
  <c r="U5387" i="9"/>
  <c r="U5388" i="9"/>
  <c r="U5389" i="9"/>
  <c r="U5390" i="9"/>
  <c r="U5391" i="9"/>
  <c r="U5392" i="9"/>
  <c r="U5393" i="9"/>
  <c r="U5394" i="9"/>
  <c r="U5395" i="9"/>
  <c r="U5396" i="9"/>
  <c r="U5397" i="9"/>
  <c r="U5398" i="9"/>
  <c r="U5399" i="9"/>
  <c r="U5400" i="9"/>
  <c r="U5401" i="9"/>
  <c r="U5402" i="9"/>
  <c r="U5403" i="9"/>
  <c r="U5404" i="9"/>
  <c r="U5405" i="9"/>
  <c r="U5406" i="9"/>
  <c r="U5407" i="9"/>
  <c r="U5408" i="9"/>
  <c r="U5409" i="9"/>
  <c r="U5410" i="9"/>
  <c r="U5411" i="9"/>
  <c r="U5412" i="9"/>
  <c r="U5413" i="9"/>
  <c r="U5414" i="9"/>
  <c r="U5415" i="9"/>
  <c r="U5416" i="9"/>
  <c r="U5417" i="9"/>
  <c r="U5418" i="9"/>
  <c r="U5419" i="9"/>
  <c r="U5420" i="9"/>
  <c r="U5421" i="9"/>
  <c r="U5422" i="9"/>
  <c r="U5423" i="9"/>
  <c r="U5424" i="9"/>
  <c r="U5425" i="9"/>
  <c r="U5426" i="9"/>
  <c r="U5427" i="9"/>
  <c r="U5428" i="9"/>
  <c r="U5429" i="9"/>
  <c r="U5430" i="9"/>
  <c r="U5431" i="9"/>
  <c r="U5432" i="9"/>
  <c r="U5433" i="9"/>
  <c r="U5434" i="9"/>
  <c r="U5435" i="9"/>
  <c r="U5436" i="9"/>
  <c r="U5437" i="9"/>
  <c r="U5438" i="9"/>
  <c r="U5439" i="9"/>
  <c r="U5440" i="9"/>
  <c r="U5441" i="9"/>
  <c r="U5442" i="9"/>
  <c r="U5443" i="9"/>
  <c r="U5444" i="9"/>
  <c r="U5445" i="9"/>
  <c r="U5446" i="9"/>
  <c r="U5447" i="9"/>
  <c r="U5448" i="9"/>
  <c r="U5449" i="9"/>
  <c r="U5450" i="9"/>
  <c r="U5451" i="9"/>
  <c r="U5452" i="9"/>
  <c r="U5453" i="9"/>
  <c r="U5454" i="9"/>
  <c r="U5455" i="9"/>
  <c r="U5456" i="9"/>
  <c r="U5457" i="9"/>
  <c r="U5458" i="9"/>
  <c r="U5459" i="9"/>
  <c r="U5460" i="9"/>
  <c r="U5461" i="9"/>
  <c r="U5462" i="9"/>
  <c r="U5463" i="9"/>
  <c r="U5464" i="9"/>
  <c r="U5465" i="9"/>
  <c r="U5466" i="9"/>
  <c r="U5467" i="9"/>
  <c r="U5468" i="9"/>
  <c r="U5469" i="9"/>
  <c r="U5470" i="9"/>
  <c r="U5471" i="9"/>
  <c r="U5472" i="9"/>
  <c r="U5473" i="9"/>
  <c r="U5474" i="9"/>
  <c r="U5475" i="9"/>
  <c r="U5476" i="9"/>
  <c r="U5477" i="9"/>
  <c r="U5478" i="9"/>
  <c r="U5479" i="9"/>
  <c r="U5480" i="9"/>
  <c r="U5481" i="9"/>
  <c r="U5482" i="9"/>
  <c r="U5483" i="9"/>
  <c r="U5484" i="9"/>
  <c r="U5485" i="9"/>
  <c r="U5486" i="9"/>
  <c r="U5487" i="9"/>
  <c r="U5488" i="9"/>
  <c r="U5489" i="9"/>
  <c r="U5490" i="9"/>
  <c r="U5491" i="9"/>
  <c r="U5492" i="9"/>
  <c r="U5493" i="9"/>
  <c r="U5494" i="9"/>
  <c r="U5495" i="9"/>
  <c r="U5496" i="9"/>
  <c r="U5497" i="9"/>
  <c r="U5498" i="9"/>
  <c r="U5499" i="9"/>
  <c r="U5500" i="9"/>
  <c r="U5501" i="9"/>
  <c r="U5502" i="9"/>
  <c r="U5503" i="9"/>
  <c r="U5504" i="9"/>
  <c r="U5505" i="9"/>
  <c r="U5506" i="9"/>
  <c r="U5507" i="9"/>
  <c r="U5508" i="9"/>
  <c r="U5509" i="9"/>
  <c r="U5510" i="9"/>
  <c r="U5511" i="9"/>
  <c r="U5512" i="9"/>
  <c r="U5513" i="9"/>
  <c r="U5514" i="9"/>
  <c r="U5515" i="9"/>
  <c r="U5516" i="9"/>
  <c r="U5517" i="9"/>
  <c r="U5518" i="9"/>
  <c r="U5519" i="9"/>
  <c r="U5520" i="9"/>
  <c r="U5521" i="9"/>
  <c r="U5522" i="9"/>
  <c r="U5523" i="9"/>
  <c r="U5524" i="9"/>
  <c r="U5525" i="9"/>
  <c r="U5526" i="9"/>
  <c r="U5527" i="9"/>
  <c r="U5528" i="9"/>
  <c r="U5529" i="9"/>
  <c r="U5530" i="9"/>
  <c r="U5531" i="9"/>
  <c r="U5532" i="9"/>
  <c r="U5533" i="9"/>
  <c r="U5534" i="9"/>
  <c r="U5535" i="9"/>
  <c r="U5536" i="9"/>
  <c r="U5537" i="9"/>
  <c r="U5538" i="9"/>
  <c r="U5539" i="9"/>
  <c r="U5540" i="9"/>
  <c r="U5541" i="9"/>
  <c r="U5542" i="9"/>
  <c r="U5543" i="9"/>
  <c r="U5544" i="9"/>
  <c r="U5545" i="9"/>
  <c r="U5546" i="9"/>
  <c r="U5547" i="9"/>
  <c r="U5548" i="9"/>
  <c r="U5549" i="9"/>
  <c r="U5550" i="9"/>
  <c r="U5551" i="9"/>
  <c r="U5552" i="9"/>
  <c r="U5553" i="9"/>
  <c r="U5554" i="9"/>
  <c r="U5555" i="9"/>
  <c r="U5556" i="9"/>
  <c r="U5557" i="9"/>
  <c r="U5558" i="9"/>
  <c r="U5559" i="9"/>
  <c r="U5560" i="9"/>
  <c r="U5561" i="9"/>
  <c r="U5562" i="9"/>
  <c r="U5563" i="9"/>
  <c r="U5564" i="9"/>
  <c r="U5565" i="9"/>
  <c r="U5566" i="9"/>
  <c r="U5567" i="9"/>
  <c r="U5568" i="9"/>
  <c r="U5569" i="9"/>
  <c r="U5570" i="9"/>
  <c r="U5571" i="9"/>
  <c r="U5572" i="9"/>
  <c r="U5573" i="9"/>
  <c r="U5574" i="9"/>
  <c r="U5575" i="9"/>
  <c r="U5576" i="9"/>
  <c r="U5577" i="9"/>
  <c r="U5578" i="9"/>
  <c r="U5579" i="9"/>
  <c r="U5580" i="9"/>
  <c r="U5581" i="9"/>
  <c r="U5582" i="9"/>
  <c r="U5583" i="9"/>
  <c r="U5584" i="9"/>
  <c r="U5585" i="9"/>
  <c r="U5586" i="9"/>
  <c r="U5587" i="9"/>
  <c r="U5588" i="9"/>
  <c r="U5589" i="9"/>
  <c r="U5590" i="9"/>
  <c r="U5591" i="9"/>
  <c r="U5592" i="9"/>
  <c r="U5593" i="9"/>
  <c r="U5594" i="9"/>
  <c r="U5595" i="9"/>
  <c r="U5596" i="9"/>
  <c r="U5597" i="9"/>
  <c r="U5598" i="9"/>
  <c r="U5599" i="9"/>
  <c r="U5600" i="9"/>
  <c r="U5601" i="9"/>
  <c r="U5602" i="9"/>
  <c r="U5603" i="9"/>
  <c r="U5604" i="9"/>
  <c r="U5605" i="9"/>
  <c r="U5606" i="9"/>
  <c r="U5607" i="9"/>
  <c r="U5608" i="9"/>
  <c r="U5609" i="9"/>
  <c r="U5610" i="9"/>
  <c r="U5611" i="9"/>
  <c r="U5612" i="9"/>
  <c r="U5613" i="9"/>
  <c r="U5614" i="9"/>
  <c r="U5615" i="9"/>
  <c r="U5616" i="9"/>
  <c r="U5617" i="9"/>
  <c r="U5618" i="9"/>
  <c r="U5619" i="9"/>
  <c r="U5620" i="9"/>
  <c r="U5621" i="9"/>
  <c r="U5622" i="9"/>
  <c r="U5623" i="9"/>
  <c r="U5624" i="9"/>
  <c r="U5625" i="9"/>
  <c r="U5626" i="9"/>
  <c r="U5627" i="9"/>
  <c r="U5628" i="9"/>
  <c r="U5629" i="9"/>
  <c r="U5630" i="9"/>
  <c r="U5631" i="9"/>
  <c r="U5632" i="9"/>
  <c r="U5633" i="9"/>
  <c r="U5634" i="9"/>
  <c r="U5635" i="9"/>
  <c r="U5636" i="9"/>
  <c r="U5637" i="9"/>
  <c r="U5638" i="9"/>
  <c r="U5639" i="9"/>
  <c r="U5640" i="9"/>
  <c r="U5641" i="9"/>
  <c r="U5642" i="9"/>
  <c r="U5643" i="9"/>
  <c r="U5644" i="9"/>
  <c r="U5645" i="9"/>
  <c r="U5646" i="9"/>
  <c r="U5647" i="9"/>
  <c r="U5648" i="9"/>
  <c r="U5649" i="9"/>
  <c r="U5650" i="9"/>
  <c r="U5651" i="9"/>
  <c r="U5652" i="9"/>
  <c r="U5653" i="9"/>
  <c r="U5654" i="9"/>
  <c r="U5655" i="9"/>
  <c r="U5656" i="9"/>
  <c r="U5657" i="9"/>
  <c r="U5658" i="9"/>
  <c r="U5659" i="9"/>
  <c r="U5660" i="9"/>
  <c r="U5661" i="9"/>
  <c r="U5662" i="9"/>
  <c r="U5663" i="9"/>
  <c r="U5664" i="9"/>
  <c r="U5665" i="9"/>
  <c r="U5666" i="9"/>
  <c r="U5667" i="9"/>
  <c r="U5668" i="9"/>
  <c r="U5669" i="9"/>
  <c r="U5670" i="9"/>
  <c r="U5671" i="9"/>
  <c r="U5672" i="9"/>
  <c r="U5673" i="9"/>
  <c r="U5674" i="9"/>
  <c r="U5675" i="9"/>
  <c r="U5676" i="9"/>
  <c r="U5677" i="9"/>
  <c r="U5678" i="9"/>
  <c r="U5679" i="9"/>
  <c r="U5680" i="9"/>
  <c r="U5681" i="9"/>
  <c r="U5682" i="9"/>
  <c r="U5683" i="9"/>
  <c r="U5684" i="9"/>
  <c r="U5685" i="9"/>
  <c r="U5686" i="9"/>
  <c r="U5687" i="9"/>
  <c r="U5688" i="9"/>
  <c r="U5689" i="9"/>
  <c r="U5690" i="9"/>
  <c r="U5691" i="9"/>
  <c r="U5692" i="9"/>
  <c r="U5693" i="9"/>
  <c r="U5694" i="9"/>
  <c r="U5695" i="9"/>
  <c r="U5696" i="9"/>
  <c r="U5697" i="9"/>
  <c r="U5698" i="9"/>
  <c r="U5699" i="9"/>
  <c r="U5700" i="9"/>
  <c r="U5701" i="9"/>
  <c r="U5702" i="9"/>
  <c r="U5703" i="9"/>
  <c r="U5704" i="9"/>
  <c r="U5705" i="9"/>
  <c r="U5706" i="9"/>
  <c r="U5707" i="9"/>
  <c r="U5708" i="9"/>
  <c r="U5709" i="9"/>
  <c r="U5710" i="9"/>
  <c r="U5711" i="9"/>
  <c r="U5712" i="9"/>
  <c r="U5713" i="9"/>
  <c r="U5714" i="9"/>
  <c r="U5715" i="9"/>
  <c r="U5716" i="9"/>
  <c r="U5717" i="9"/>
  <c r="U5718" i="9"/>
  <c r="U5719" i="9"/>
  <c r="U5720" i="9"/>
  <c r="U5721" i="9"/>
  <c r="U5722" i="9"/>
  <c r="U5723" i="9"/>
  <c r="U5724" i="9"/>
  <c r="U5725" i="9"/>
  <c r="U5726" i="9"/>
  <c r="U5727" i="9"/>
  <c r="U5728" i="9"/>
  <c r="U5729" i="9"/>
  <c r="U5730" i="9"/>
  <c r="U5731" i="9"/>
  <c r="U5732" i="9"/>
  <c r="U5733" i="9"/>
  <c r="U5734" i="9"/>
  <c r="U5735" i="9"/>
  <c r="U5736" i="9"/>
  <c r="U5737" i="9"/>
  <c r="U5738" i="9"/>
  <c r="U5739" i="9"/>
  <c r="U5740" i="9"/>
  <c r="U5741" i="9"/>
  <c r="U5742" i="9"/>
  <c r="U5743" i="9"/>
  <c r="U5744" i="9"/>
  <c r="U5745" i="9"/>
  <c r="U5746" i="9"/>
  <c r="U5747" i="9"/>
  <c r="U5748" i="9"/>
  <c r="U5749" i="9"/>
  <c r="U5750" i="9"/>
  <c r="U5751" i="9"/>
  <c r="U5752" i="9"/>
  <c r="U5753" i="9"/>
  <c r="U5754" i="9"/>
  <c r="U5755" i="9"/>
  <c r="U5756" i="9"/>
  <c r="U5757" i="9"/>
  <c r="U5758" i="9"/>
  <c r="U5759" i="9"/>
  <c r="U5760" i="9"/>
  <c r="U5761" i="9"/>
  <c r="U5762" i="9"/>
  <c r="U5763" i="9"/>
  <c r="U5764" i="9"/>
  <c r="U5765" i="9"/>
  <c r="U5766" i="9"/>
  <c r="U5767" i="9"/>
  <c r="U5768" i="9"/>
  <c r="U5769" i="9"/>
  <c r="U5770" i="9"/>
  <c r="U5771" i="9"/>
  <c r="U5772" i="9"/>
  <c r="U5773" i="9"/>
  <c r="U5774" i="9"/>
  <c r="U5775" i="9"/>
  <c r="U5776" i="9"/>
  <c r="U5777" i="9"/>
  <c r="U5778" i="9"/>
  <c r="U5779" i="9"/>
  <c r="U5780" i="9"/>
  <c r="U5781" i="9"/>
  <c r="U5782" i="9"/>
  <c r="U5783" i="9"/>
  <c r="U5784" i="9"/>
  <c r="U5785" i="9"/>
  <c r="U5786" i="9"/>
  <c r="U5787" i="9"/>
  <c r="U5788" i="9"/>
  <c r="U5789" i="9"/>
  <c r="U5790" i="9"/>
  <c r="U5791" i="9"/>
  <c r="U5792" i="9"/>
  <c r="U5793" i="9"/>
  <c r="U5794" i="9"/>
  <c r="U5795" i="9"/>
  <c r="U5796" i="9"/>
  <c r="U5797" i="9"/>
  <c r="U5798" i="9"/>
  <c r="U5799" i="9"/>
  <c r="U5800" i="9"/>
  <c r="U5801" i="9"/>
  <c r="U5802" i="9"/>
  <c r="U5803" i="9"/>
  <c r="U5804" i="9"/>
  <c r="U5805" i="9"/>
  <c r="U5806" i="9"/>
  <c r="U5807" i="9"/>
  <c r="U5808" i="9"/>
  <c r="U5809" i="9"/>
  <c r="U5810" i="9"/>
  <c r="U5811" i="9"/>
  <c r="U5812" i="9"/>
  <c r="U5813" i="9"/>
  <c r="U5814" i="9"/>
  <c r="U5815" i="9"/>
  <c r="U5816" i="9"/>
  <c r="U5817" i="9"/>
  <c r="U5818" i="9"/>
  <c r="U5819" i="9"/>
  <c r="U5820" i="9"/>
  <c r="U5821" i="9"/>
  <c r="U5822" i="9"/>
  <c r="U5823" i="9"/>
  <c r="U5824" i="9"/>
  <c r="U5825" i="9"/>
  <c r="U5826" i="9"/>
  <c r="U5827" i="9"/>
  <c r="U5828" i="9"/>
  <c r="U5829" i="9"/>
  <c r="U5830" i="9"/>
  <c r="U5831" i="9"/>
  <c r="U5832" i="9"/>
  <c r="U5833" i="9"/>
  <c r="U5834" i="9"/>
  <c r="U5835" i="9"/>
  <c r="U5836" i="9"/>
  <c r="U5837" i="9"/>
  <c r="U5838" i="9"/>
  <c r="U5839" i="9"/>
  <c r="U5840" i="9"/>
  <c r="U5841" i="9"/>
  <c r="U5842" i="9"/>
  <c r="U5843" i="9"/>
  <c r="U5844" i="9"/>
  <c r="U5845" i="9"/>
  <c r="U5846" i="9"/>
  <c r="U5847" i="9"/>
  <c r="U5848" i="9"/>
  <c r="U5849" i="9"/>
  <c r="U5850" i="9"/>
  <c r="U5851" i="9"/>
  <c r="U5852" i="9"/>
  <c r="U5853" i="9"/>
  <c r="U5854" i="9"/>
  <c r="U5855" i="9"/>
  <c r="U5856" i="9"/>
  <c r="U5857" i="9"/>
  <c r="U5858" i="9"/>
  <c r="U5859" i="9"/>
  <c r="U5860" i="9"/>
  <c r="U5861" i="9"/>
  <c r="U5862" i="9"/>
  <c r="U5863" i="9"/>
  <c r="U5864" i="9"/>
  <c r="U5865" i="9"/>
  <c r="U5866" i="9"/>
  <c r="U5867" i="9"/>
  <c r="U5868" i="9"/>
  <c r="U5869" i="9"/>
  <c r="U5870" i="9"/>
  <c r="U5871" i="9"/>
  <c r="U5872" i="9"/>
  <c r="U5873" i="9"/>
  <c r="U5874" i="9"/>
  <c r="U5875" i="9"/>
  <c r="U5876" i="9"/>
  <c r="U5877" i="9"/>
  <c r="U5878" i="9"/>
  <c r="U5879" i="9"/>
  <c r="U5880" i="9"/>
  <c r="U5881" i="9"/>
  <c r="U5882" i="9"/>
  <c r="U5883" i="9"/>
  <c r="U5884" i="9"/>
  <c r="U5885" i="9"/>
  <c r="U5886" i="9"/>
  <c r="U5887" i="9"/>
  <c r="U5888" i="9"/>
  <c r="U5889" i="9"/>
  <c r="U5890" i="9"/>
  <c r="U5891" i="9"/>
  <c r="U5892" i="9"/>
  <c r="U5893" i="9"/>
  <c r="U5894" i="9"/>
  <c r="U5895" i="9"/>
  <c r="U5896" i="9"/>
  <c r="U5897" i="9"/>
  <c r="U5898" i="9"/>
  <c r="U5899" i="9"/>
  <c r="U5900" i="9"/>
  <c r="U5901" i="9"/>
  <c r="U5902" i="9"/>
  <c r="U5903" i="9"/>
  <c r="U5904" i="9"/>
  <c r="U5905" i="9"/>
  <c r="U5906" i="9"/>
  <c r="U5907" i="9"/>
  <c r="U5908" i="9"/>
  <c r="U5909" i="9"/>
  <c r="U5910" i="9"/>
  <c r="U5911" i="9"/>
  <c r="U5912" i="9"/>
  <c r="U5913" i="9"/>
  <c r="U5914" i="9"/>
  <c r="U5915" i="9"/>
  <c r="U5916" i="9"/>
  <c r="U5917" i="9"/>
  <c r="U5918" i="9"/>
  <c r="U5919" i="9"/>
  <c r="U5920" i="9"/>
  <c r="U5921" i="9"/>
  <c r="U5922" i="9"/>
  <c r="U5923" i="9"/>
  <c r="U5924" i="9"/>
  <c r="U5925" i="9"/>
  <c r="U5926" i="9"/>
  <c r="U5927" i="9"/>
  <c r="U5928" i="9"/>
  <c r="U5929" i="9"/>
  <c r="U5930" i="9"/>
  <c r="U5931" i="9"/>
  <c r="U5932" i="9"/>
  <c r="U5933" i="9"/>
  <c r="U5934" i="9"/>
  <c r="U5935" i="9"/>
  <c r="U5936" i="9"/>
  <c r="U5937" i="9"/>
  <c r="U5938" i="9"/>
  <c r="U5939" i="9"/>
  <c r="U5940" i="9"/>
  <c r="U5941" i="9"/>
  <c r="U5942" i="9"/>
  <c r="U5943" i="9"/>
  <c r="U5944" i="9"/>
  <c r="U5945" i="9"/>
  <c r="U5946" i="9"/>
  <c r="U5947" i="9"/>
  <c r="U5948" i="9"/>
  <c r="U5949" i="9"/>
  <c r="U5950" i="9"/>
  <c r="U5951" i="9"/>
  <c r="U5952" i="9"/>
  <c r="U5953" i="9"/>
  <c r="U5954" i="9"/>
  <c r="U5955" i="9"/>
  <c r="U5956" i="9"/>
  <c r="U5957" i="9"/>
  <c r="U5958" i="9"/>
  <c r="U5959" i="9"/>
  <c r="U5960" i="9"/>
  <c r="U5961" i="9"/>
  <c r="U5962" i="9"/>
  <c r="U5963" i="9"/>
  <c r="U5964" i="9"/>
  <c r="U5965" i="9"/>
  <c r="U5966" i="9"/>
  <c r="U5967" i="9"/>
  <c r="U5968" i="9"/>
  <c r="U5969" i="9"/>
  <c r="U5970" i="9"/>
  <c r="U5971" i="9"/>
  <c r="U5972" i="9"/>
  <c r="U5973" i="9"/>
  <c r="U5974" i="9"/>
  <c r="U5975" i="9"/>
  <c r="U5976" i="9"/>
  <c r="U5977" i="9"/>
  <c r="U5978" i="9"/>
  <c r="U5979" i="9"/>
  <c r="U5980" i="9"/>
  <c r="U5981" i="9"/>
  <c r="U5982" i="9"/>
  <c r="U5983" i="9"/>
  <c r="U5984" i="9"/>
  <c r="U5985" i="9"/>
  <c r="U5986" i="9"/>
  <c r="U5987" i="9"/>
  <c r="U5988" i="9"/>
  <c r="U5989" i="9"/>
  <c r="U5990" i="9"/>
  <c r="U5991" i="9"/>
  <c r="U5992" i="9"/>
  <c r="U5993" i="9"/>
  <c r="U5994" i="9"/>
  <c r="U5995" i="9"/>
  <c r="U5996" i="9"/>
  <c r="U5997" i="9"/>
  <c r="U5998" i="9"/>
  <c r="U5999" i="9"/>
  <c r="U6000" i="9"/>
  <c r="U6001" i="9"/>
  <c r="U6002" i="9"/>
  <c r="U6003" i="9"/>
  <c r="U6004" i="9"/>
  <c r="U6005" i="9"/>
  <c r="U6006" i="9"/>
  <c r="U6007" i="9"/>
  <c r="U6008" i="9"/>
  <c r="U6009" i="9"/>
  <c r="U6010" i="9"/>
  <c r="U6011" i="9"/>
  <c r="U6012" i="9"/>
  <c r="U6013" i="9"/>
  <c r="U6014" i="9"/>
  <c r="U6015" i="9"/>
  <c r="U6016" i="9"/>
  <c r="U6017" i="9"/>
  <c r="U6018" i="9"/>
  <c r="U6019" i="9"/>
  <c r="U6020" i="9"/>
  <c r="U6021" i="9"/>
  <c r="U6022" i="9"/>
  <c r="U6023" i="9"/>
  <c r="U6024" i="9"/>
  <c r="U6025" i="9"/>
  <c r="U6026" i="9"/>
  <c r="U6027" i="9"/>
  <c r="U6028" i="9"/>
  <c r="U6029" i="9"/>
  <c r="U6030" i="9"/>
  <c r="U6031" i="9"/>
  <c r="U6032" i="9"/>
  <c r="U6033" i="9"/>
  <c r="U6034" i="9"/>
  <c r="U6035" i="9"/>
  <c r="U6036" i="9"/>
  <c r="U6037" i="9"/>
  <c r="U6038" i="9"/>
  <c r="U6039" i="9"/>
  <c r="U6040" i="9"/>
  <c r="U6041" i="9"/>
  <c r="U6042" i="9"/>
  <c r="U6043" i="9"/>
  <c r="U6044" i="9"/>
  <c r="U6045" i="9"/>
  <c r="U6046" i="9"/>
  <c r="U6047" i="9"/>
  <c r="U6048" i="9"/>
  <c r="U6049" i="9"/>
  <c r="U6050" i="9"/>
  <c r="U6051" i="9"/>
  <c r="U6052" i="9"/>
  <c r="U6053" i="9"/>
  <c r="U6054" i="9"/>
  <c r="U6055" i="9"/>
  <c r="U6056" i="9"/>
  <c r="U6057" i="9"/>
  <c r="U6058" i="9"/>
  <c r="U6059" i="9"/>
  <c r="U6060" i="9"/>
  <c r="U6061" i="9"/>
  <c r="U6062" i="9"/>
  <c r="U6063" i="9"/>
  <c r="U6064" i="9"/>
  <c r="U6065" i="9"/>
  <c r="U6066" i="9"/>
  <c r="U6067" i="9"/>
  <c r="U6068" i="9"/>
  <c r="U6069" i="9"/>
  <c r="U6070" i="9"/>
  <c r="U6071" i="9"/>
  <c r="U6072" i="9"/>
  <c r="U6073" i="9"/>
  <c r="U6074" i="9"/>
  <c r="U6075" i="9"/>
  <c r="U6076" i="9"/>
  <c r="U6077" i="9"/>
  <c r="U6078" i="9"/>
  <c r="U6079" i="9"/>
  <c r="U6080" i="9"/>
  <c r="U6081" i="9"/>
  <c r="U6082" i="9"/>
  <c r="U6083" i="9"/>
  <c r="U6084" i="9"/>
  <c r="U6085" i="9"/>
  <c r="U6086" i="9"/>
  <c r="U6087" i="9"/>
  <c r="U6088" i="9"/>
  <c r="U6089" i="9"/>
  <c r="U6090" i="9"/>
  <c r="U6091" i="9"/>
  <c r="U6092" i="9"/>
  <c r="U6093" i="9"/>
  <c r="U6094" i="9"/>
  <c r="U6095" i="9"/>
  <c r="U6096" i="9"/>
  <c r="U6097" i="9"/>
  <c r="U6098" i="9"/>
  <c r="U6099" i="9"/>
  <c r="U6100" i="9"/>
  <c r="U6101" i="9"/>
  <c r="U6102" i="9"/>
  <c r="U6103" i="9"/>
  <c r="U6104" i="9"/>
  <c r="U6105" i="9"/>
  <c r="U6106" i="9"/>
  <c r="U6107" i="9"/>
  <c r="U6108" i="9"/>
  <c r="U6109" i="9"/>
  <c r="U6110" i="9"/>
  <c r="U6111" i="9"/>
  <c r="U6112" i="9"/>
  <c r="U6113" i="9"/>
  <c r="U6114" i="9"/>
  <c r="U6115" i="9"/>
  <c r="U6116" i="9"/>
  <c r="U6117" i="9"/>
  <c r="U6118" i="9"/>
  <c r="U6119" i="9"/>
  <c r="U6120" i="9"/>
  <c r="U6121" i="9"/>
  <c r="U6122" i="9"/>
  <c r="U6123" i="9"/>
  <c r="U6124" i="9"/>
  <c r="U6125" i="9"/>
  <c r="U6126" i="9"/>
  <c r="U6127" i="9"/>
  <c r="U6128" i="9"/>
  <c r="U6129" i="9"/>
  <c r="U6130" i="9"/>
  <c r="U6131" i="9"/>
  <c r="U6132" i="9"/>
  <c r="U6133" i="9"/>
  <c r="U6134" i="9"/>
  <c r="U6135" i="9"/>
  <c r="U6136" i="9"/>
  <c r="U6137" i="9"/>
  <c r="U6138" i="9"/>
  <c r="U6139" i="9"/>
  <c r="U6140" i="9"/>
  <c r="U6141" i="9"/>
  <c r="U6142" i="9"/>
  <c r="U6143" i="9"/>
  <c r="U6144" i="9"/>
  <c r="U6145" i="9"/>
  <c r="U6146" i="9"/>
  <c r="U6147" i="9"/>
  <c r="U6148" i="9"/>
  <c r="U6149" i="9"/>
  <c r="U6150" i="9"/>
  <c r="U6151" i="9"/>
  <c r="U6152" i="9"/>
  <c r="U6153" i="9"/>
  <c r="U6154" i="9"/>
  <c r="U6155" i="9"/>
  <c r="U6156" i="9"/>
  <c r="U6157" i="9"/>
  <c r="U6158" i="9"/>
  <c r="U6159" i="9"/>
  <c r="U6160" i="9"/>
  <c r="U6161" i="9"/>
  <c r="U6162" i="9"/>
  <c r="U6163" i="9"/>
  <c r="U6164" i="9"/>
  <c r="U6165" i="9"/>
  <c r="U6166" i="9"/>
  <c r="U6167" i="9"/>
  <c r="U6168" i="9"/>
  <c r="U6169" i="9"/>
  <c r="U6170" i="9"/>
  <c r="U6171" i="9"/>
  <c r="U6172" i="9"/>
  <c r="U6173" i="9"/>
  <c r="U6174" i="9"/>
  <c r="U6175" i="9"/>
  <c r="U6176" i="9"/>
  <c r="U6177" i="9"/>
  <c r="U6178" i="9"/>
  <c r="U6179" i="9"/>
  <c r="U6180" i="9"/>
  <c r="U6181" i="9"/>
  <c r="U6182" i="9"/>
  <c r="U6183" i="9"/>
  <c r="U6184" i="9"/>
  <c r="U6185" i="9"/>
  <c r="U6186" i="9"/>
  <c r="U6187" i="9"/>
  <c r="U6188" i="9"/>
  <c r="U6189" i="9"/>
  <c r="U6190" i="9"/>
  <c r="U6191" i="9"/>
  <c r="U6192" i="9"/>
  <c r="U6193" i="9"/>
  <c r="U6194" i="9"/>
  <c r="U6195" i="9"/>
  <c r="U6196" i="9"/>
  <c r="U6197" i="9"/>
  <c r="U6198" i="9"/>
  <c r="U6199" i="9"/>
  <c r="U6200" i="9"/>
  <c r="U6201" i="9"/>
  <c r="U6202" i="9"/>
  <c r="U6203" i="9"/>
  <c r="U6204" i="9"/>
  <c r="U6205" i="9"/>
  <c r="U6206" i="9"/>
  <c r="U6207" i="9"/>
  <c r="U6208" i="9"/>
  <c r="U6209" i="9"/>
  <c r="U6210" i="9"/>
  <c r="U6211" i="9"/>
  <c r="U6212" i="9"/>
  <c r="U6213" i="9"/>
  <c r="U6214" i="9"/>
  <c r="U6215" i="9"/>
  <c r="U6216" i="9"/>
  <c r="U6217" i="9"/>
  <c r="U6218" i="9"/>
  <c r="U6219" i="9"/>
  <c r="U6220" i="9"/>
  <c r="U6221" i="9"/>
  <c r="U6222" i="9"/>
  <c r="U6223" i="9"/>
  <c r="U6224" i="9"/>
  <c r="U6225" i="9"/>
  <c r="U6226" i="9"/>
  <c r="U6227" i="9"/>
  <c r="U6228" i="9"/>
  <c r="U6229" i="9"/>
  <c r="U6230" i="9"/>
  <c r="U6231" i="9"/>
  <c r="U6232" i="9"/>
  <c r="U6233" i="9"/>
  <c r="U6234" i="9"/>
  <c r="U6235" i="9"/>
  <c r="U6236" i="9"/>
  <c r="U6237" i="9"/>
  <c r="U6238" i="9"/>
  <c r="U6239" i="9"/>
  <c r="U6240" i="9"/>
  <c r="U6241" i="9"/>
  <c r="U6242" i="9"/>
  <c r="U6243" i="9"/>
  <c r="U6244" i="9"/>
  <c r="U6245" i="9"/>
  <c r="U6246" i="9"/>
  <c r="U6247" i="9"/>
  <c r="U6248" i="9"/>
  <c r="U6249" i="9"/>
  <c r="U6250" i="9"/>
  <c r="U6251" i="9"/>
  <c r="U6252" i="9"/>
  <c r="U6253" i="9"/>
  <c r="U6254" i="9"/>
  <c r="U6255" i="9"/>
  <c r="U6256" i="9"/>
  <c r="U6257" i="9"/>
  <c r="U6258" i="9"/>
  <c r="U6259" i="9"/>
  <c r="U6260" i="9"/>
  <c r="U6261" i="9"/>
  <c r="U6262" i="9"/>
  <c r="U6263" i="9"/>
  <c r="U6264" i="9"/>
  <c r="U6265" i="9"/>
  <c r="U6266" i="9"/>
  <c r="U6267" i="9"/>
  <c r="U6268" i="9"/>
  <c r="U6269" i="9"/>
  <c r="U6270" i="9"/>
  <c r="U6271" i="9"/>
  <c r="U6272" i="9"/>
  <c r="U6273" i="9"/>
  <c r="U6274" i="9"/>
  <c r="U6275" i="9"/>
  <c r="U6276" i="9"/>
  <c r="U6277" i="9"/>
  <c r="U6278" i="9"/>
  <c r="U6279" i="9"/>
  <c r="U6280" i="9"/>
  <c r="U6281" i="9"/>
  <c r="U6282" i="9"/>
  <c r="U6283" i="9"/>
  <c r="U6284" i="9"/>
  <c r="U6285" i="9"/>
  <c r="U6286" i="9"/>
  <c r="U6287" i="9"/>
  <c r="U6288" i="9"/>
  <c r="U6289" i="9"/>
  <c r="U6290" i="9"/>
  <c r="U6291" i="9"/>
  <c r="U6292" i="9"/>
  <c r="U6293" i="9"/>
  <c r="U6294" i="9"/>
  <c r="U6295" i="9"/>
  <c r="U6296" i="9"/>
  <c r="U6297" i="9"/>
  <c r="U6298" i="9"/>
  <c r="U6299" i="9"/>
  <c r="U6300" i="9"/>
  <c r="U6301" i="9"/>
  <c r="U6302" i="9"/>
  <c r="U6303" i="9"/>
  <c r="U6304" i="9"/>
  <c r="U6305" i="9"/>
  <c r="U6306" i="9"/>
  <c r="U6307" i="9"/>
  <c r="U6308" i="9"/>
  <c r="U6309" i="9"/>
  <c r="U6310" i="9"/>
  <c r="U6311" i="9"/>
  <c r="U6312" i="9"/>
  <c r="U6313" i="9"/>
  <c r="U6314" i="9"/>
  <c r="U6315" i="9"/>
  <c r="U6316" i="9"/>
  <c r="U6317" i="9"/>
  <c r="U6318" i="9"/>
  <c r="U6319" i="9"/>
  <c r="U6320" i="9"/>
  <c r="U6321" i="9"/>
  <c r="U6322" i="9"/>
  <c r="U6323" i="9"/>
  <c r="U6324" i="9"/>
  <c r="U6325" i="9"/>
  <c r="U6326" i="9"/>
  <c r="U6327" i="9"/>
  <c r="U6328" i="9"/>
  <c r="U6329" i="9"/>
  <c r="U6330" i="9"/>
  <c r="U6331" i="9"/>
  <c r="U6332" i="9"/>
  <c r="U6333" i="9"/>
  <c r="U6334" i="9"/>
  <c r="U6335" i="9"/>
  <c r="U6336" i="9"/>
  <c r="U6337" i="9"/>
  <c r="U6338" i="9"/>
  <c r="U6339" i="9"/>
  <c r="U6340" i="9"/>
  <c r="U6341" i="9"/>
  <c r="U6342" i="9"/>
  <c r="U6343" i="9"/>
  <c r="U6344" i="9"/>
  <c r="U6345" i="9"/>
  <c r="U6346" i="9"/>
  <c r="U6347" i="9"/>
  <c r="U6348" i="9"/>
  <c r="U6349" i="9"/>
  <c r="U6350" i="9"/>
  <c r="U6351" i="9"/>
  <c r="U6352" i="9"/>
  <c r="U6353" i="9"/>
  <c r="U6354" i="9"/>
  <c r="U6355" i="9"/>
  <c r="U6356" i="9"/>
  <c r="U6357" i="9"/>
  <c r="U6358" i="9"/>
  <c r="U6359" i="9"/>
  <c r="U6360" i="9"/>
  <c r="U6361" i="9"/>
  <c r="U6362" i="9"/>
  <c r="U6363" i="9"/>
  <c r="U6364" i="9"/>
  <c r="U6365" i="9"/>
  <c r="U6366" i="9"/>
  <c r="U6367" i="9"/>
  <c r="U6368" i="9"/>
  <c r="U6369" i="9"/>
  <c r="U6370" i="9"/>
  <c r="U6371" i="9"/>
  <c r="U6372" i="9"/>
  <c r="U6373" i="9"/>
  <c r="U6374" i="9"/>
  <c r="U6375" i="9"/>
  <c r="U6376" i="9"/>
  <c r="U6377" i="9"/>
  <c r="U6378" i="9"/>
  <c r="U6379" i="9"/>
  <c r="U6380" i="9"/>
  <c r="U6381" i="9"/>
  <c r="U6382" i="9"/>
  <c r="U6383" i="9"/>
  <c r="U6384" i="9"/>
  <c r="U6385" i="9"/>
  <c r="U6386" i="9"/>
  <c r="U6387" i="9"/>
  <c r="U6388" i="9"/>
  <c r="U6389" i="9"/>
  <c r="U6390" i="9"/>
  <c r="U6391" i="9"/>
  <c r="U6392" i="9"/>
  <c r="U6393" i="9"/>
  <c r="U6394" i="9"/>
  <c r="U6395" i="9"/>
  <c r="U6396" i="9"/>
  <c r="U6397" i="9"/>
  <c r="U6398" i="9"/>
  <c r="U6399" i="9"/>
  <c r="U6400" i="9"/>
  <c r="U6401" i="9"/>
  <c r="U6402" i="9"/>
  <c r="U6403" i="9"/>
  <c r="U6404" i="9"/>
  <c r="U6405" i="9"/>
  <c r="U6406" i="9"/>
  <c r="U6407" i="9"/>
  <c r="U6408" i="9"/>
  <c r="U6409" i="9"/>
  <c r="U6410" i="9"/>
  <c r="U6411" i="9"/>
  <c r="U6412" i="9"/>
  <c r="U6413" i="9"/>
  <c r="U6414" i="9"/>
  <c r="U6415" i="9"/>
  <c r="U6416" i="9"/>
  <c r="U6417" i="9"/>
  <c r="U6418" i="9"/>
  <c r="U6419" i="9"/>
  <c r="U6420" i="9"/>
  <c r="U6421" i="9"/>
  <c r="U6422" i="9"/>
  <c r="U6423" i="9"/>
  <c r="U6424" i="9"/>
  <c r="U6425" i="9"/>
  <c r="U6426" i="9"/>
  <c r="U6427" i="9"/>
  <c r="U6428" i="9"/>
  <c r="U6429" i="9"/>
  <c r="U6430" i="9"/>
  <c r="U6431" i="9"/>
  <c r="U6432" i="9"/>
  <c r="U6433" i="9"/>
  <c r="U6434" i="9"/>
  <c r="U6435" i="9"/>
  <c r="U6436" i="9"/>
  <c r="U6437" i="9"/>
  <c r="U6438" i="9"/>
  <c r="U6439" i="9"/>
  <c r="U6440" i="9"/>
  <c r="U6441" i="9"/>
  <c r="U6442" i="9"/>
  <c r="U6443" i="9"/>
  <c r="U6444" i="9"/>
  <c r="U6445" i="9"/>
  <c r="U6446" i="9"/>
  <c r="U6447" i="9"/>
  <c r="U6448" i="9"/>
  <c r="U6449" i="9"/>
  <c r="U6450" i="9"/>
  <c r="U6451" i="9"/>
  <c r="U6452" i="9"/>
  <c r="U6453" i="9"/>
  <c r="U6454" i="9"/>
  <c r="U6455" i="9"/>
  <c r="U6456" i="9"/>
  <c r="U6457" i="9"/>
  <c r="U6458" i="9"/>
  <c r="U6459" i="9"/>
  <c r="U6460" i="9"/>
  <c r="U6461" i="9"/>
  <c r="U6462" i="9"/>
  <c r="U6463" i="9"/>
  <c r="U6464" i="9"/>
  <c r="U6465" i="9"/>
  <c r="U6466" i="9"/>
  <c r="U6467" i="9"/>
  <c r="U6468" i="9"/>
  <c r="U6469" i="9"/>
  <c r="U6470" i="9"/>
  <c r="U6471" i="9"/>
  <c r="U6472" i="9"/>
  <c r="U6473" i="9"/>
  <c r="U6474" i="9"/>
  <c r="U6475" i="9"/>
  <c r="U6476" i="9"/>
  <c r="U6477" i="9"/>
  <c r="U6478" i="9"/>
  <c r="U6479" i="9"/>
  <c r="U6480" i="9"/>
  <c r="U6481" i="9"/>
  <c r="U6482" i="9"/>
  <c r="U6483" i="9"/>
  <c r="U6484" i="9"/>
  <c r="U6485" i="9"/>
  <c r="U6486" i="9"/>
  <c r="U6487" i="9"/>
  <c r="U6488" i="9"/>
  <c r="U6489" i="9"/>
  <c r="U6490" i="9"/>
  <c r="U6491" i="9"/>
  <c r="U6492" i="9"/>
  <c r="U6493" i="9"/>
  <c r="U6494" i="9"/>
  <c r="U6495" i="9"/>
  <c r="U6496" i="9"/>
  <c r="U6497" i="9"/>
  <c r="U6498" i="9"/>
  <c r="U6499" i="9"/>
  <c r="U6500" i="9"/>
  <c r="U6501" i="9"/>
  <c r="U6502" i="9"/>
  <c r="U6503" i="9"/>
  <c r="U6504" i="9"/>
  <c r="U6505" i="9"/>
  <c r="U6506" i="9"/>
  <c r="U6507" i="9"/>
  <c r="U6508" i="9"/>
  <c r="U6509" i="9"/>
  <c r="U6510" i="9"/>
  <c r="U6511" i="9"/>
  <c r="U6512" i="9"/>
  <c r="U6513" i="9"/>
  <c r="U6514" i="9"/>
  <c r="U6515" i="9"/>
  <c r="U6516" i="9"/>
  <c r="U6517" i="9"/>
  <c r="U6518" i="9"/>
  <c r="U6519" i="9"/>
  <c r="U6520" i="9"/>
  <c r="U6521" i="9"/>
  <c r="U6522" i="9"/>
  <c r="U6523" i="9"/>
  <c r="U6524" i="9"/>
  <c r="U6525" i="9"/>
  <c r="U6526" i="9"/>
  <c r="U6527" i="9"/>
  <c r="U6528" i="9"/>
  <c r="U6529" i="9"/>
  <c r="U6530" i="9"/>
  <c r="U6531" i="9"/>
  <c r="U6532" i="9"/>
  <c r="U6533" i="9"/>
  <c r="U6534" i="9"/>
  <c r="U6535" i="9"/>
  <c r="U6536" i="9"/>
  <c r="U6537" i="9"/>
  <c r="U6538" i="9"/>
  <c r="U6539" i="9"/>
  <c r="U6540" i="9"/>
  <c r="U6541" i="9"/>
  <c r="U6542" i="9"/>
  <c r="U6543" i="9"/>
  <c r="U6544" i="9"/>
  <c r="U6545" i="9"/>
  <c r="U6546" i="9"/>
  <c r="U6547" i="9"/>
  <c r="U6548" i="9"/>
  <c r="U6549" i="9"/>
  <c r="U6550" i="9"/>
  <c r="U6551" i="9"/>
  <c r="U6552" i="9"/>
  <c r="U6553" i="9"/>
  <c r="U6554" i="9"/>
  <c r="U6555" i="9"/>
  <c r="U6556" i="9"/>
  <c r="U6557" i="9"/>
  <c r="U6558" i="9"/>
  <c r="U6559" i="9"/>
  <c r="U6560" i="9"/>
  <c r="U6561" i="9"/>
  <c r="U6562" i="9"/>
  <c r="U6563" i="9"/>
  <c r="U6564" i="9"/>
  <c r="U6565" i="9"/>
  <c r="U6566" i="9"/>
  <c r="U6567" i="9"/>
  <c r="U6568" i="9"/>
  <c r="U6569" i="9"/>
  <c r="U6570" i="9"/>
  <c r="U6571" i="9"/>
  <c r="U6572" i="9"/>
  <c r="U6573" i="9"/>
  <c r="U6574" i="9"/>
  <c r="U6575" i="9"/>
  <c r="U6576" i="9"/>
  <c r="U6577" i="9"/>
  <c r="U6578" i="9"/>
  <c r="U6579" i="9"/>
  <c r="U6580" i="9"/>
  <c r="U6581" i="9"/>
  <c r="U6582" i="9"/>
  <c r="U6583" i="9"/>
  <c r="U6584" i="9"/>
  <c r="U6585" i="9"/>
  <c r="U6586" i="9"/>
  <c r="U6587" i="9"/>
  <c r="U6588" i="9"/>
  <c r="U6589" i="9"/>
  <c r="U6590" i="9"/>
  <c r="U6591" i="9"/>
  <c r="U6592" i="9"/>
  <c r="U6593" i="9"/>
  <c r="U6594" i="9"/>
  <c r="U6595" i="9"/>
  <c r="U6596" i="9"/>
  <c r="U6597" i="9"/>
  <c r="U6598" i="9"/>
  <c r="U6599" i="9"/>
  <c r="U6600" i="9"/>
  <c r="U6601" i="9"/>
  <c r="U6602" i="9"/>
  <c r="U6603" i="9"/>
  <c r="U6604" i="9"/>
  <c r="U6605" i="9"/>
  <c r="U6606" i="9"/>
  <c r="U6607" i="9"/>
  <c r="U6608" i="9"/>
  <c r="U6609" i="9"/>
  <c r="U6610" i="9"/>
  <c r="U6611" i="9"/>
  <c r="U6612" i="9"/>
  <c r="U6613" i="9"/>
  <c r="U6614" i="9"/>
  <c r="U6615" i="9"/>
  <c r="U6616" i="9"/>
  <c r="U6617" i="9"/>
  <c r="U6618" i="9"/>
  <c r="U6619" i="9"/>
  <c r="U6620" i="9"/>
  <c r="U6621" i="9"/>
  <c r="U6622" i="9"/>
  <c r="U6623" i="9"/>
  <c r="U6624" i="9"/>
  <c r="U6625" i="9"/>
  <c r="U6626" i="9"/>
  <c r="U6627" i="9"/>
  <c r="U6628" i="9"/>
  <c r="U6629" i="9"/>
  <c r="U6630" i="9"/>
  <c r="U6631" i="9"/>
  <c r="U6632" i="9"/>
  <c r="U6633" i="9"/>
  <c r="U6634" i="9"/>
  <c r="U6635" i="9"/>
  <c r="U6636" i="9"/>
  <c r="U6637" i="9"/>
  <c r="U6638" i="9"/>
  <c r="U6639" i="9"/>
  <c r="U6640" i="9"/>
  <c r="U6641" i="9"/>
  <c r="U6642" i="9"/>
  <c r="U6643" i="9"/>
  <c r="U6644" i="9"/>
  <c r="U6645" i="9"/>
  <c r="U6646" i="9"/>
  <c r="U6647" i="9"/>
  <c r="U6648" i="9"/>
  <c r="U6649" i="9"/>
  <c r="U6650" i="9"/>
  <c r="U6651" i="9"/>
  <c r="U6652" i="9"/>
  <c r="U6653" i="9"/>
  <c r="U6654" i="9"/>
  <c r="U6655" i="9"/>
  <c r="U6656" i="9"/>
  <c r="U6657" i="9"/>
  <c r="U6658" i="9"/>
  <c r="U6659" i="9"/>
  <c r="U6660" i="9"/>
  <c r="U6661" i="9"/>
  <c r="U6662" i="9"/>
  <c r="U6663" i="9"/>
  <c r="U6664" i="9"/>
  <c r="U6665" i="9"/>
  <c r="U6666" i="9"/>
  <c r="U6667" i="9"/>
  <c r="U6668" i="9"/>
  <c r="U6669" i="9"/>
  <c r="U6670" i="9"/>
  <c r="U6671" i="9"/>
  <c r="U6672" i="9"/>
  <c r="U6673" i="9"/>
  <c r="U6674" i="9"/>
  <c r="U6675" i="9"/>
  <c r="U6676" i="9"/>
  <c r="U6677" i="9"/>
  <c r="U6678" i="9"/>
  <c r="U6679" i="9"/>
  <c r="U6680" i="9"/>
  <c r="U6681" i="9"/>
  <c r="U6682" i="9"/>
  <c r="U6683" i="9"/>
  <c r="U6684" i="9"/>
  <c r="U6685" i="9"/>
  <c r="U6686" i="9"/>
  <c r="U6687" i="9"/>
  <c r="U6688" i="9"/>
  <c r="U6689" i="9"/>
  <c r="U6690" i="9"/>
  <c r="U6691" i="9"/>
  <c r="U6692" i="9"/>
  <c r="U6693" i="9"/>
  <c r="U6694" i="9"/>
  <c r="U6695" i="9"/>
  <c r="U6696" i="9"/>
  <c r="U6697" i="9"/>
  <c r="U6698" i="9"/>
  <c r="U6699" i="9"/>
  <c r="U6700" i="9"/>
  <c r="U6701" i="9"/>
  <c r="U6702" i="9"/>
  <c r="U6703" i="9"/>
  <c r="U6704" i="9"/>
  <c r="U6705" i="9"/>
  <c r="U6706" i="9"/>
  <c r="U6707" i="9"/>
  <c r="U6708" i="9"/>
  <c r="U6709" i="9"/>
  <c r="U6710" i="9"/>
  <c r="U6711" i="9"/>
  <c r="U6712" i="9"/>
  <c r="U6713" i="9"/>
  <c r="U6714" i="9"/>
  <c r="U6715" i="9"/>
  <c r="U6716" i="9"/>
  <c r="U6717" i="9"/>
  <c r="U6718" i="9"/>
  <c r="U6719" i="9"/>
  <c r="U6720" i="9"/>
  <c r="U6721" i="9"/>
  <c r="U6722" i="9"/>
  <c r="U6723" i="9"/>
  <c r="U6724" i="9"/>
  <c r="U6725" i="9"/>
  <c r="U6726" i="9"/>
  <c r="U6727" i="9"/>
  <c r="U6728" i="9"/>
  <c r="U6729" i="9"/>
  <c r="U6730" i="9"/>
  <c r="U6731" i="9"/>
  <c r="U6732" i="9"/>
  <c r="U6733" i="9"/>
  <c r="U6734" i="9"/>
  <c r="U6735" i="9"/>
  <c r="U6736" i="9"/>
  <c r="U6737" i="9"/>
  <c r="U6738" i="9"/>
  <c r="U6739" i="9"/>
  <c r="U6740" i="9"/>
  <c r="U6741" i="9"/>
  <c r="U6742" i="9"/>
  <c r="U6743" i="9"/>
  <c r="U6744" i="9"/>
  <c r="U6745" i="9"/>
  <c r="U6746" i="9"/>
  <c r="U6747" i="9"/>
  <c r="U6748" i="9"/>
  <c r="U6749" i="9"/>
  <c r="U6750" i="9"/>
  <c r="U6751" i="9"/>
  <c r="U6752" i="9"/>
  <c r="U6753" i="9"/>
  <c r="U6754" i="9"/>
  <c r="U6755" i="9"/>
  <c r="U6756" i="9"/>
  <c r="U6757" i="9"/>
  <c r="U6758" i="9"/>
  <c r="U6759" i="9"/>
  <c r="U6760" i="9"/>
  <c r="U6761" i="9"/>
  <c r="U6762" i="9"/>
  <c r="U6763" i="9"/>
  <c r="U6764" i="9"/>
  <c r="U6765" i="9"/>
  <c r="U6766" i="9"/>
  <c r="U6767" i="9"/>
  <c r="U6768" i="9"/>
  <c r="U6769" i="9"/>
  <c r="U6770" i="9"/>
  <c r="U6771" i="9"/>
  <c r="U6772" i="9"/>
  <c r="U6773" i="9"/>
  <c r="U6774" i="9"/>
  <c r="U6775" i="9"/>
  <c r="U6776" i="9"/>
  <c r="U6777" i="9"/>
  <c r="U6778" i="9"/>
  <c r="U6779" i="9"/>
  <c r="U6780" i="9"/>
  <c r="U6781" i="9"/>
  <c r="U6782" i="9"/>
  <c r="U6783" i="9"/>
  <c r="U6784" i="9"/>
  <c r="U6785" i="9"/>
  <c r="U6786" i="9"/>
  <c r="U6787" i="9"/>
  <c r="U6788" i="9"/>
  <c r="U6789" i="9"/>
  <c r="U6790" i="9"/>
  <c r="U6791" i="9"/>
  <c r="U6792" i="9"/>
  <c r="U6793" i="9"/>
  <c r="U6794" i="9"/>
  <c r="U6795" i="9"/>
  <c r="U6796" i="9"/>
  <c r="U6797" i="9"/>
  <c r="U6798" i="9"/>
  <c r="U6799" i="9"/>
  <c r="U6800" i="9"/>
  <c r="U6801" i="9"/>
  <c r="U6802" i="9"/>
  <c r="U6803" i="9"/>
  <c r="U6804" i="9"/>
  <c r="U6805" i="9"/>
  <c r="U6806" i="9"/>
  <c r="U6807" i="9"/>
  <c r="U6808" i="9"/>
  <c r="U6809" i="9"/>
  <c r="U6810" i="9"/>
  <c r="U6811" i="9"/>
  <c r="U6812" i="9"/>
  <c r="U6813" i="9"/>
  <c r="U6814" i="9"/>
  <c r="U6815" i="9"/>
  <c r="U6816" i="9"/>
  <c r="U6817" i="9"/>
  <c r="U6818" i="9"/>
  <c r="U6819" i="9"/>
  <c r="U6820" i="9"/>
  <c r="U6821" i="9"/>
  <c r="U6822" i="9"/>
  <c r="U6823" i="9"/>
  <c r="U6824" i="9"/>
  <c r="U6825" i="9"/>
  <c r="U6826" i="9"/>
  <c r="U6827" i="9"/>
  <c r="U6828" i="9"/>
  <c r="U6829" i="9"/>
  <c r="U6830" i="9"/>
  <c r="U6831" i="9"/>
  <c r="U6832" i="9"/>
  <c r="U6833" i="9"/>
  <c r="U6834" i="9"/>
  <c r="U6835" i="9"/>
  <c r="U6836" i="9"/>
  <c r="U6837" i="9"/>
  <c r="U6838" i="9"/>
  <c r="U6839" i="9"/>
  <c r="U6840" i="9"/>
  <c r="U6841" i="9"/>
  <c r="U6842" i="9"/>
  <c r="U6843" i="9"/>
  <c r="U6844" i="9"/>
  <c r="U6845" i="9"/>
  <c r="U6846" i="9"/>
  <c r="U6847" i="9"/>
  <c r="U6848" i="9"/>
  <c r="U6849" i="9"/>
  <c r="U6850" i="9"/>
  <c r="U6851" i="9"/>
  <c r="U6852" i="9"/>
  <c r="U6853" i="9"/>
  <c r="U6854" i="9"/>
  <c r="U6855" i="9"/>
  <c r="U6856" i="9"/>
  <c r="U6857" i="9"/>
  <c r="U6858" i="9"/>
  <c r="U6859" i="9"/>
  <c r="U6860" i="9"/>
  <c r="U6861" i="9"/>
  <c r="U6862" i="9"/>
  <c r="U6863" i="9"/>
  <c r="U6864" i="9"/>
  <c r="U6865" i="9"/>
  <c r="U6866" i="9"/>
  <c r="U6867" i="9"/>
  <c r="U6868" i="9"/>
  <c r="U6869" i="9"/>
  <c r="U6870" i="9"/>
  <c r="U6871" i="9"/>
  <c r="U6872" i="9"/>
  <c r="U6873" i="9"/>
  <c r="U6874" i="9"/>
  <c r="U6875" i="9"/>
  <c r="U6876" i="9"/>
  <c r="U6877" i="9"/>
  <c r="U6878" i="9"/>
  <c r="U6879" i="9"/>
  <c r="U6880" i="9"/>
  <c r="U6881" i="9"/>
  <c r="U6882" i="9"/>
  <c r="U6883" i="9"/>
  <c r="U6884" i="9"/>
  <c r="U6885" i="9"/>
  <c r="U6886" i="9"/>
  <c r="U6887" i="9"/>
  <c r="U6888" i="9"/>
  <c r="U6889" i="9"/>
  <c r="U6890" i="9"/>
  <c r="U6891" i="9"/>
  <c r="U6892" i="9"/>
  <c r="U6893" i="9"/>
  <c r="U6894" i="9"/>
  <c r="U6895" i="9"/>
  <c r="U6896" i="9"/>
  <c r="U6897" i="9"/>
  <c r="U6898" i="9"/>
  <c r="U6899" i="9"/>
  <c r="U6900" i="9"/>
  <c r="U6901" i="9"/>
  <c r="U6902" i="9"/>
  <c r="U6903" i="9"/>
  <c r="U6904" i="9"/>
  <c r="U6905" i="9"/>
  <c r="U6906" i="9"/>
  <c r="U6907" i="9"/>
  <c r="U6908" i="9"/>
  <c r="U6909" i="9"/>
  <c r="U6910" i="9"/>
  <c r="U6911" i="9"/>
  <c r="U6912" i="9"/>
  <c r="U6913" i="9"/>
  <c r="U6914" i="9"/>
  <c r="U6915" i="9"/>
  <c r="U6916" i="9"/>
  <c r="U6917" i="9"/>
  <c r="U6918" i="9"/>
  <c r="U6919" i="9"/>
  <c r="U6920" i="9"/>
  <c r="U6921" i="9"/>
  <c r="U6922" i="9"/>
  <c r="U6923" i="9"/>
  <c r="U6924" i="9"/>
  <c r="U6925" i="9"/>
  <c r="U6926" i="9"/>
  <c r="U6927" i="9"/>
  <c r="U6928" i="9"/>
  <c r="U6929" i="9"/>
  <c r="U6930" i="9"/>
  <c r="U6931" i="9"/>
  <c r="U6932" i="9"/>
  <c r="U6933" i="9"/>
  <c r="U6934" i="9"/>
  <c r="U6935" i="9"/>
  <c r="U6936" i="9"/>
  <c r="U6937" i="9"/>
  <c r="U6938" i="9"/>
  <c r="U6939" i="9"/>
  <c r="U6940" i="9"/>
  <c r="U6941" i="9"/>
  <c r="U6942" i="9"/>
  <c r="U6943" i="9"/>
  <c r="U6944" i="9"/>
  <c r="U6945" i="9"/>
  <c r="U6946" i="9"/>
  <c r="U6947" i="9"/>
  <c r="U6948" i="9"/>
  <c r="U6949" i="9"/>
  <c r="U6950" i="9"/>
  <c r="U6951" i="9"/>
  <c r="U6952" i="9"/>
  <c r="U6953" i="9"/>
  <c r="U6954" i="9"/>
  <c r="U6955" i="9"/>
  <c r="U6956" i="9"/>
  <c r="U6957" i="9"/>
  <c r="U6958" i="9"/>
  <c r="U6959" i="9"/>
  <c r="U6960" i="9"/>
  <c r="U6961" i="9"/>
  <c r="U6962" i="9"/>
  <c r="U6963" i="9"/>
  <c r="U6964" i="9"/>
  <c r="U6965" i="9"/>
  <c r="U6966" i="9"/>
  <c r="U6967" i="9"/>
  <c r="U6968" i="9"/>
  <c r="U6969" i="9"/>
  <c r="U6970" i="9"/>
  <c r="U6971" i="9"/>
  <c r="U6972" i="9"/>
  <c r="U6973" i="9"/>
  <c r="U6974" i="9"/>
  <c r="U6975" i="9"/>
  <c r="U6976" i="9"/>
  <c r="U6977" i="9"/>
  <c r="U6978" i="9"/>
  <c r="U6979" i="9"/>
  <c r="U6980" i="9"/>
  <c r="U6981" i="9"/>
  <c r="U6982" i="9"/>
  <c r="U6983" i="9"/>
  <c r="U6984" i="9"/>
  <c r="U6985" i="9"/>
  <c r="U6986" i="9"/>
  <c r="U6987" i="9"/>
  <c r="U6988" i="9"/>
  <c r="U6989" i="9"/>
  <c r="U6990" i="9"/>
  <c r="U6991" i="9"/>
  <c r="U6992" i="9"/>
  <c r="U6993" i="9"/>
  <c r="U6994" i="9"/>
  <c r="U6995" i="9"/>
  <c r="U6996" i="9"/>
  <c r="U6997" i="9"/>
  <c r="U6998" i="9"/>
  <c r="U6999" i="9"/>
  <c r="U7000" i="9"/>
  <c r="U7001" i="9"/>
  <c r="U7002" i="9"/>
  <c r="U7003" i="9"/>
  <c r="U7004" i="9"/>
  <c r="U7005" i="9"/>
  <c r="U7006" i="9"/>
  <c r="U7007" i="9"/>
  <c r="U7008" i="9"/>
  <c r="U7009" i="9"/>
  <c r="U7010" i="9"/>
  <c r="U7011" i="9"/>
  <c r="U7012" i="9"/>
  <c r="U7013" i="9"/>
  <c r="U7014" i="9"/>
  <c r="U7015" i="9"/>
  <c r="U7016" i="9"/>
  <c r="U7017" i="9"/>
  <c r="U7018" i="9"/>
  <c r="U7019" i="9"/>
  <c r="U7020" i="9"/>
  <c r="U7021" i="9"/>
  <c r="U7022" i="9"/>
  <c r="U7023" i="9"/>
  <c r="U7024" i="9"/>
  <c r="U7025" i="9"/>
  <c r="U7026" i="9"/>
  <c r="U7027" i="9"/>
  <c r="U7028" i="9"/>
  <c r="U7029" i="9"/>
  <c r="U7030" i="9"/>
  <c r="U7031" i="9"/>
  <c r="U7032" i="9"/>
  <c r="U7033" i="9"/>
  <c r="U7034" i="9"/>
  <c r="U7035" i="9"/>
  <c r="U7036" i="9"/>
  <c r="U7037" i="9"/>
  <c r="U7038" i="9"/>
  <c r="U7039" i="9"/>
  <c r="U7040" i="9"/>
  <c r="U7041" i="9"/>
  <c r="U7042" i="9"/>
  <c r="U7043" i="9"/>
  <c r="U7044" i="9"/>
  <c r="U7045" i="9"/>
  <c r="U7046" i="9"/>
  <c r="U7047" i="9"/>
  <c r="U7048" i="9"/>
  <c r="U7049" i="9"/>
  <c r="U7050" i="9"/>
  <c r="U7051" i="9"/>
  <c r="U7052" i="9"/>
  <c r="U7053" i="9"/>
  <c r="U7054" i="9"/>
  <c r="U7055" i="9"/>
  <c r="U7056" i="9"/>
  <c r="U7057" i="9"/>
  <c r="U7058" i="9"/>
  <c r="U7059" i="9"/>
  <c r="U7060" i="9"/>
  <c r="U7061" i="9"/>
  <c r="U7062" i="9"/>
  <c r="U7063" i="9"/>
  <c r="U7064" i="9"/>
  <c r="U7065" i="9"/>
  <c r="U7066" i="9"/>
  <c r="U7067" i="9"/>
  <c r="U7068" i="9"/>
  <c r="U7069" i="9"/>
  <c r="U7070" i="9"/>
  <c r="U7071" i="9"/>
  <c r="U7072" i="9"/>
  <c r="U7073" i="9"/>
  <c r="U7074" i="9"/>
  <c r="U7075" i="9"/>
  <c r="U7076" i="9"/>
  <c r="U7077" i="9"/>
  <c r="U7078" i="9"/>
  <c r="U7079" i="9"/>
  <c r="U7080" i="9"/>
  <c r="U7081" i="9"/>
  <c r="U7082" i="9"/>
  <c r="U7083" i="9"/>
  <c r="U7084" i="9"/>
  <c r="U7085" i="9"/>
  <c r="U7086" i="9"/>
  <c r="U7087" i="9"/>
  <c r="U7088" i="9"/>
  <c r="U7089" i="9"/>
  <c r="U7090" i="9"/>
  <c r="U7091" i="9"/>
  <c r="U7092" i="9"/>
  <c r="U7093" i="9"/>
  <c r="U7094" i="9"/>
  <c r="U7095" i="9"/>
  <c r="U7096" i="9"/>
  <c r="U7097" i="9"/>
  <c r="U7098" i="9"/>
  <c r="U7099" i="9"/>
  <c r="U7100" i="9"/>
  <c r="U7101" i="9"/>
  <c r="U7102" i="9"/>
  <c r="U7103" i="9"/>
  <c r="U7104" i="9"/>
  <c r="U7105" i="9"/>
  <c r="U7106" i="9"/>
  <c r="U7107" i="9"/>
  <c r="U7108" i="9"/>
  <c r="U7109" i="9"/>
  <c r="U7110" i="9"/>
  <c r="U7111" i="9"/>
  <c r="U7112" i="9"/>
  <c r="U7113" i="9"/>
  <c r="U7114" i="9"/>
  <c r="U7115" i="9"/>
  <c r="U7116" i="9"/>
  <c r="U7117" i="9"/>
  <c r="U7118" i="9"/>
  <c r="U7119" i="9"/>
  <c r="U7120" i="9"/>
  <c r="U7121" i="9"/>
  <c r="U7122" i="9"/>
  <c r="U7123" i="9"/>
  <c r="U7124" i="9"/>
  <c r="U7125" i="9"/>
  <c r="U7126" i="9"/>
  <c r="U7127" i="9"/>
  <c r="U7128" i="9"/>
  <c r="U7129" i="9"/>
  <c r="U7130" i="9"/>
  <c r="U7131" i="9"/>
  <c r="U7132" i="9"/>
  <c r="U7133" i="9"/>
  <c r="U7134" i="9"/>
  <c r="U7135" i="9"/>
  <c r="U7136" i="9"/>
  <c r="U7137" i="9"/>
  <c r="U7138" i="9"/>
  <c r="U7139" i="9"/>
  <c r="U7140" i="9"/>
  <c r="U7141" i="9"/>
  <c r="U7142" i="9"/>
  <c r="U7143" i="9"/>
  <c r="U7144" i="9"/>
  <c r="U7145" i="9"/>
  <c r="U7146" i="9"/>
  <c r="U7147" i="9"/>
  <c r="U7148" i="9"/>
  <c r="U7149" i="9"/>
  <c r="U7150" i="9"/>
  <c r="U7151" i="9"/>
  <c r="U7152" i="9"/>
  <c r="U7153" i="9"/>
  <c r="U7154" i="9"/>
  <c r="U7155" i="9"/>
  <c r="U7156" i="9"/>
  <c r="U7157" i="9"/>
  <c r="U7158" i="9"/>
  <c r="U7159" i="9"/>
  <c r="U7160" i="9"/>
  <c r="U7161" i="9"/>
  <c r="U7162" i="9"/>
  <c r="U7163" i="9"/>
  <c r="U7164" i="9"/>
  <c r="U7165" i="9"/>
  <c r="U7166" i="9"/>
  <c r="U7167" i="9"/>
  <c r="U7168" i="9"/>
  <c r="U7169" i="9"/>
  <c r="U7170" i="9"/>
  <c r="U7171" i="9"/>
  <c r="U7172" i="9"/>
  <c r="U7173" i="9"/>
  <c r="U7174" i="9"/>
  <c r="U7175" i="9"/>
  <c r="U7176" i="9"/>
  <c r="U7177" i="9"/>
  <c r="U7178" i="9"/>
  <c r="U7179" i="9"/>
  <c r="U7180" i="9"/>
  <c r="U7181" i="9"/>
  <c r="U7182" i="9"/>
  <c r="U7183" i="9"/>
  <c r="U7184" i="9"/>
  <c r="U7185" i="9"/>
  <c r="U7186" i="9"/>
  <c r="U7187" i="9"/>
  <c r="U7188" i="9"/>
  <c r="U7189" i="9"/>
  <c r="U7190" i="9"/>
  <c r="U7191" i="9"/>
  <c r="U7192" i="9"/>
  <c r="U7193" i="9"/>
  <c r="U7194" i="9"/>
  <c r="U7195" i="9"/>
  <c r="U7196" i="9"/>
  <c r="U7197" i="9"/>
  <c r="U7198" i="9"/>
  <c r="U7199" i="9"/>
  <c r="U7200" i="9"/>
  <c r="U7201" i="9"/>
  <c r="U7202" i="9"/>
  <c r="U7203" i="9"/>
  <c r="U7204" i="9"/>
  <c r="U7205" i="9"/>
  <c r="U7206" i="9"/>
  <c r="U7207" i="9"/>
  <c r="U7208" i="9"/>
  <c r="U7209" i="9"/>
  <c r="U7210" i="9"/>
  <c r="U7211" i="9"/>
  <c r="U7212" i="9"/>
  <c r="U7213" i="9"/>
  <c r="U7214" i="9"/>
  <c r="U7215" i="9"/>
  <c r="U7216" i="9"/>
  <c r="U7217" i="9"/>
  <c r="U7218" i="9"/>
  <c r="U7219" i="9"/>
  <c r="U7220" i="9"/>
  <c r="U7221" i="9"/>
  <c r="U7222" i="9"/>
  <c r="U7223" i="9"/>
  <c r="U7224" i="9"/>
  <c r="U7225" i="9"/>
  <c r="U7226" i="9"/>
  <c r="U7227" i="9"/>
  <c r="U7228" i="9"/>
  <c r="U7229" i="9"/>
  <c r="U7230" i="9"/>
  <c r="U7231" i="9"/>
  <c r="U7232" i="9"/>
  <c r="U7233" i="9"/>
  <c r="U7234" i="9"/>
  <c r="U7235" i="9"/>
  <c r="U7236" i="9"/>
  <c r="U7237" i="9"/>
  <c r="U7238" i="9"/>
  <c r="U7239" i="9"/>
  <c r="U7240" i="9"/>
  <c r="U7241" i="9"/>
  <c r="U7242" i="9"/>
  <c r="U7243" i="9"/>
  <c r="U7244" i="9"/>
  <c r="U7245" i="9"/>
  <c r="U7246" i="9"/>
  <c r="U7247" i="9"/>
  <c r="U7248" i="9"/>
  <c r="U7249" i="9"/>
  <c r="U7250" i="9"/>
  <c r="U7251" i="9"/>
  <c r="U7252" i="9"/>
  <c r="U7253" i="9"/>
  <c r="U7254" i="9"/>
  <c r="U7255" i="9"/>
  <c r="U7256" i="9"/>
  <c r="U7257" i="9"/>
  <c r="U7258" i="9"/>
  <c r="U7259" i="9"/>
  <c r="U7260" i="9"/>
  <c r="U7261" i="9"/>
  <c r="U7262" i="9"/>
  <c r="U7263" i="9"/>
  <c r="U7264" i="9"/>
  <c r="U7265" i="9"/>
  <c r="U7266" i="9"/>
  <c r="U7267" i="9"/>
  <c r="U7268" i="9"/>
  <c r="U7269" i="9"/>
  <c r="U7270" i="9"/>
  <c r="U7271" i="9"/>
  <c r="U7272" i="9"/>
  <c r="U7273" i="9"/>
  <c r="U7274" i="9"/>
  <c r="U7275" i="9"/>
  <c r="U7276" i="9"/>
  <c r="U7277" i="9"/>
  <c r="U7278" i="9"/>
  <c r="U7279" i="9"/>
  <c r="U7280" i="9"/>
  <c r="U7281" i="9"/>
  <c r="U7282" i="9"/>
  <c r="U7283" i="9"/>
  <c r="U7284" i="9"/>
  <c r="U7285" i="9"/>
  <c r="U7286" i="9"/>
  <c r="U7287" i="9"/>
  <c r="U7288" i="9"/>
  <c r="U7289" i="9"/>
  <c r="U7290" i="9"/>
  <c r="U7291" i="9"/>
  <c r="U7292" i="9"/>
  <c r="U7293" i="9"/>
  <c r="U7294" i="9"/>
  <c r="U7295" i="9"/>
  <c r="U7296" i="9"/>
  <c r="U7297" i="9"/>
  <c r="U7298" i="9"/>
  <c r="U7299" i="9"/>
  <c r="U7300" i="9"/>
  <c r="U7301" i="9"/>
  <c r="U7302" i="9"/>
  <c r="U7303" i="9"/>
  <c r="U7304" i="9"/>
  <c r="U7305" i="9"/>
  <c r="U7306" i="9"/>
  <c r="U7307" i="9"/>
  <c r="U7308" i="9"/>
  <c r="U7309" i="9"/>
  <c r="U7310" i="9"/>
  <c r="U7311" i="9"/>
  <c r="U7312" i="9"/>
  <c r="U7313" i="9"/>
  <c r="U7314" i="9"/>
  <c r="U7315" i="9"/>
  <c r="U7316" i="9"/>
  <c r="U7317" i="9"/>
  <c r="U7318" i="9"/>
  <c r="U7319" i="9"/>
  <c r="U7320" i="9"/>
  <c r="U7321" i="9"/>
  <c r="U7322" i="9"/>
  <c r="U7323" i="9"/>
  <c r="U7324" i="9"/>
  <c r="U7325" i="9"/>
  <c r="U7326" i="9"/>
  <c r="U7327" i="9"/>
  <c r="U7328" i="9"/>
  <c r="U7329" i="9"/>
  <c r="U7330" i="9"/>
  <c r="U7331" i="9"/>
  <c r="U7332" i="9"/>
  <c r="U7333" i="9"/>
  <c r="U7334" i="9"/>
  <c r="U7335" i="9"/>
  <c r="U7336" i="9"/>
  <c r="U7337" i="9"/>
  <c r="U7338" i="9"/>
  <c r="U7339" i="9"/>
  <c r="U7340" i="9"/>
  <c r="U7341" i="9"/>
  <c r="U7342" i="9"/>
  <c r="U7343" i="9"/>
  <c r="U7344" i="9"/>
  <c r="U7345" i="9"/>
  <c r="U7346" i="9"/>
  <c r="U7347" i="9"/>
  <c r="U7348" i="9"/>
  <c r="U7349" i="9"/>
  <c r="U7350" i="9"/>
  <c r="U7351" i="9"/>
  <c r="U7352" i="9"/>
  <c r="U7353" i="9"/>
  <c r="U7354" i="9"/>
  <c r="U7355" i="9"/>
  <c r="U7356" i="9"/>
  <c r="U7357" i="9"/>
  <c r="U7358" i="9"/>
  <c r="U7359" i="9"/>
  <c r="U7360" i="9"/>
  <c r="U7361" i="9"/>
  <c r="U7362" i="9"/>
  <c r="U7363" i="9"/>
  <c r="U7364" i="9"/>
  <c r="U7365" i="9"/>
  <c r="U7366" i="9"/>
  <c r="U7367" i="9"/>
  <c r="U7368" i="9"/>
  <c r="U7369" i="9"/>
  <c r="U7370" i="9"/>
  <c r="U7371" i="9"/>
  <c r="U7372" i="9"/>
  <c r="U7373" i="9"/>
  <c r="U7374" i="9"/>
  <c r="U7375" i="9"/>
  <c r="U7376" i="9"/>
  <c r="U7377" i="9"/>
  <c r="U7378" i="9"/>
  <c r="U7379" i="9"/>
  <c r="U7380" i="9"/>
  <c r="U7381" i="9"/>
  <c r="U7382" i="9"/>
  <c r="U7383" i="9"/>
  <c r="U7384" i="9"/>
  <c r="U7385" i="9"/>
  <c r="U7386" i="9"/>
  <c r="U7387" i="9"/>
  <c r="U7388" i="9"/>
  <c r="U7389" i="9"/>
  <c r="U7390" i="9"/>
  <c r="U7391" i="9"/>
  <c r="U7392" i="9"/>
  <c r="U7393" i="9"/>
  <c r="U7394" i="9"/>
  <c r="U7395" i="9"/>
  <c r="U7396" i="9"/>
  <c r="U7397" i="9"/>
  <c r="U7398" i="9"/>
  <c r="U7399" i="9"/>
  <c r="U7400" i="9"/>
  <c r="U7401" i="9"/>
  <c r="U7402" i="9"/>
  <c r="U7403" i="9"/>
  <c r="U7404" i="9"/>
  <c r="U7405" i="9"/>
  <c r="U7406" i="9"/>
  <c r="U7407" i="9"/>
  <c r="U7408" i="9"/>
  <c r="U7409" i="9"/>
  <c r="U7410" i="9"/>
  <c r="U7411" i="9"/>
  <c r="U7412" i="9"/>
  <c r="U7413" i="9"/>
  <c r="U7414" i="9"/>
  <c r="U7415" i="9"/>
  <c r="U7416" i="9"/>
  <c r="U7417" i="9"/>
  <c r="U7418" i="9"/>
  <c r="U7419" i="9"/>
  <c r="U7420" i="9"/>
  <c r="U7421" i="9"/>
  <c r="U7422" i="9"/>
  <c r="U7423" i="9"/>
  <c r="U7424" i="9"/>
  <c r="U7425" i="9"/>
  <c r="U7426" i="9"/>
  <c r="U7427" i="9"/>
  <c r="U7428" i="9"/>
  <c r="U7429" i="9"/>
  <c r="U7430" i="9"/>
  <c r="U7431" i="9"/>
  <c r="U7432" i="9"/>
  <c r="U7433" i="9"/>
  <c r="U7434" i="9"/>
  <c r="U7435" i="9"/>
  <c r="U7436" i="9"/>
  <c r="U7437" i="9"/>
  <c r="U7438" i="9"/>
  <c r="U7439" i="9"/>
  <c r="U7440" i="9"/>
  <c r="U7441" i="9"/>
  <c r="U7442" i="9"/>
  <c r="U7443" i="9"/>
  <c r="U7444" i="9"/>
  <c r="U7445" i="9"/>
  <c r="U7446" i="9"/>
  <c r="U7447" i="9"/>
  <c r="U7448" i="9"/>
  <c r="U7449" i="9"/>
  <c r="U7450" i="9"/>
  <c r="U7451" i="9"/>
  <c r="U7452" i="9"/>
  <c r="U7453" i="9"/>
  <c r="U7454" i="9"/>
  <c r="U7455" i="9"/>
  <c r="U7456" i="9"/>
  <c r="U7457" i="9"/>
  <c r="U7458" i="9"/>
  <c r="U7459" i="9"/>
  <c r="U7460" i="9"/>
  <c r="U7461" i="9"/>
  <c r="U7462" i="9"/>
  <c r="U7463" i="9"/>
  <c r="U7464" i="9"/>
  <c r="U7465" i="9"/>
  <c r="U7466" i="9"/>
  <c r="U7467" i="9"/>
  <c r="U7468" i="9"/>
  <c r="U7469" i="9"/>
  <c r="U7470" i="9"/>
  <c r="U7471" i="9"/>
  <c r="U7472" i="9"/>
  <c r="U7473" i="9"/>
  <c r="U7474" i="9"/>
  <c r="U7475" i="9"/>
  <c r="U7476" i="9"/>
  <c r="U7477" i="9"/>
  <c r="U7478" i="9"/>
  <c r="U7479" i="9"/>
  <c r="U7480" i="9"/>
  <c r="U7481" i="9"/>
  <c r="U7482" i="9"/>
  <c r="U7483" i="9"/>
  <c r="U7484" i="9"/>
  <c r="U7485" i="9"/>
  <c r="U7486" i="9"/>
  <c r="U7487" i="9"/>
  <c r="U7488" i="9"/>
  <c r="U7489" i="9"/>
  <c r="U7490" i="9"/>
  <c r="U7491" i="9"/>
  <c r="U7492" i="9"/>
  <c r="U7493" i="9"/>
  <c r="U7494" i="9"/>
  <c r="U7495" i="9"/>
  <c r="U7496" i="9"/>
  <c r="U7497" i="9"/>
  <c r="U7498" i="9"/>
  <c r="U7499" i="9"/>
  <c r="U7500" i="9"/>
  <c r="U7501" i="9"/>
  <c r="U7502" i="9"/>
  <c r="U7503" i="9"/>
  <c r="U7504" i="9"/>
  <c r="U7505" i="9"/>
  <c r="U7506" i="9"/>
  <c r="U7507" i="9"/>
  <c r="U7508" i="9"/>
  <c r="U7509" i="9"/>
  <c r="U7510" i="9"/>
  <c r="U7511" i="9"/>
  <c r="U7512" i="9"/>
  <c r="U7513" i="9"/>
  <c r="U7514" i="9"/>
  <c r="U7515" i="9"/>
  <c r="U7516" i="9"/>
  <c r="U7517" i="9"/>
  <c r="U7518" i="9"/>
  <c r="U7519" i="9"/>
  <c r="U7520" i="9"/>
  <c r="U7521" i="9"/>
  <c r="U7522" i="9"/>
  <c r="U7523" i="9"/>
  <c r="U7524" i="9"/>
  <c r="U7525" i="9"/>
  <c r="U7526" i="9"/>
  <c r="U7527" i="9"/>
  <c r="U7528" i="9"/>
  <c r="U7529" i="9"/>
  <c r="U7530" i="9"/>
  <c r="U7531" i="9"/>
  <c r="U7532" i="9"/>
  <c r="U7533" i="9"/>
  <c r="U7534" i="9"/>
  <c r="U7535" i="9"/>
  <c r="U7536" i="9"/>
  <c r="U7537" i="9"/>
  <c r="U7538" i="9"/>
  <c r="U7539" i="9"/>
  <c r="U7540" i="9"/>
  <c r="U7541" i="9"/>
  <c r="U7542" i="9"/>
  <c r="U7543" i="9"/>
  <c r="U7544" i="9"/>
  <c r="U7545" i="9"/>
  <c r="U7546" i="9"/>
  <c r="U7547" i="9"/>
  <c r="U7548" i="9"/>
  <c r="U7549" i="9"/>
  <c r="U7550" i="9"/>
  <c r="U7551" i="9"/>
  <c r="U7552" i="9"/>
  <c r="U7553" i="9"/>
  <c r="U7554" i="9"/>
  <c r="U7555" i="9"/>
  <c r="U7556" i="9"/>
  <c r="U7557" i="9"/>
  <c r="U7558" i="9"/>
  <c r="U7559" i="9"/>
  <c r="U7560" i="9"/>
  <c r="U7561" i="9"/>
  <c r="U7562" i="9"/>
  <c r="U7563" i="9"/>
  <c r="U7564" i="9"/>
  <c r="U7565" i="9"/>
  <c r="U7566" i="9"/>
  <c r="U7567" i="9"/>
  <c r="U7568" i="9"/>
  <c r="U7569" i="9"/>
  <c r="U7570" i="9"/>
  <c r="U7571" i="9"/>
  <c r="U7572" i="9"/>
  <c r="U7573" i="9"/>
  <c r="U7574" i="9"/>
  <c r="U7575" i="9"/>
  <c r="U7576" i="9"/>
  <c r="U7577" i="9"/>
  <c r="U7578" i="9"/>
  <c r="U7579" i="9"/>
  <c r="U7580" i="9"/>
  <c r="U7581" i="9"/>
  <c r="U7582" i="9"/>
  <c r="U7583" i="9"/>
  <c r="U7584" i="9"/>
  <c r="U7585" i="9"/>
  <c r="U7586" i="9"/>
  <c r="U7587" i="9"/>
  <c r="U7588" i="9"/>
  <c r="U7589" i="9"/>
  <c r="U7590" i="9"/>
  <c r="U7591" i="9"/>
  <c r="U7592" i="9"/>
  <c r="U7593" i="9"/>
  <c r="U7594" i="9"/>
  <c r="U7595" i="9"/>
  <c r="U7596" i="9"/>
  <c r="U7597" i="9"/>
  <c r="U7598" i="9"/>
  <c r="U7599" i="9"/>
  <c r="U7600" i="9"/>
  <c r="U7601" i="9"/>
  <c r="U7602" i="9"/>
  <c r="U7603" i="9"/>
  <c r="U7604" i="9"/>
  <c r="U7605" i="9"/>
  <c r="U7606" i="9"/>
  <c r="U7607" i="9"/>
  <c r="U7608" i="9"/>
  <c r="U7609" i="9"/>
  <c r="U7610" i="9"/>
  <c r="U7611" i="9"/>
  <c r="U7612" i="9"/>
  <c r="U7613" i="9"/>
  <c r="U7614" i="9"/>
  <c r="U7615" i="9"/>
  <c r="U7616" i="9"/>
  <c r="U7617" i="9"/>
  <c r="U7618" i="9"/>
  <c r="U7619" i="9"/>
  <c r="U7620" i="9"/>
  <c r="U7621" i="9"/>
  <c r="U7622" i="9"/>
  <c r="U7623" i="9"/>
  <c r="U7624" i="9"/>
  <c r="U7625" i="9"/>
  <c r="U7626" i="9"/>
  <c r="U7627" i="9"/>
  <c r="U7628" i="9"/>
  <c r="U7629" i="9"/>
  <c r="U7630" i="9"/>
  <c r="U7631" i="9"/>
  <c r="U7632" i="9"/>
  <c r="U7633" i="9"/>
  <c r="U7634" i="9"/>
  <c r="U7635" i="9"/>
  <c r="U7636" i="9"/>
  <c r="U7637" i="9"/>
  <c r="U7638" i="9"/>
  <c r="U7639" i="9"/>
  <c r="U7640" i="9"/>
  <c r="U7641" i="9"/>
  <c r="U7642" i="9"/>
  <c r="U7643" i="9"/>
  <c r="U7644" i="9"/>
  <c r="U7645" i="9"/>
  <c r="U7646" i="9"/>
  <c r="U7647" i="9"/>
  <c r="U7648" i="9"/>
  <c r="U7649" i="9"/>
  <c r="U7650" i="9"/>
  <c r="U7651" i="9"/>
  <c r="U7652" i="9"/>
  <c r="U7653" i="9"/>
  <c r="U7654" i="9"/>
  <c r="U7655" i="9"/>
  <c r="U7656" i="9"/>
  <c r="U7657" i="9"/>
  <c r="U7658" i="9"/>
  <c r="U7659" i="9"/>
  <c r="U7660" i="9"/>
  <c r="U7661" i="9"/>
  <c r="U7662" i="9"/>
  <c r="U7663" i="9"/>
  <c r="U7664" i="9"/>
  <c r="U7665" i="9"/>
  <c r="U7666" i="9"/>
  <c r="U7667" i="9"/>
  <c r="U7668" i="9"/>
  <c r="U7669" i="9"/>
  <c r="U7670" i="9"/>
  <c r="U7671" i="9"/>
  <c r="U7672" i="9"/>
  <c r="U7673" i="9"/>
  <c r="U7674" i="9"/>
  <c r="U7675" i="9"/>
  <c r="U7676" i="9"/>
  <c r="U7677" i="9"/>
  <c r="U7678" i="9"/>
  <c r="U7679" i="9"/>
  <c r="U7680" i="9"/>
  <c r="U7681" i="9"/>
  <c r="U7682" i="9"/>
  <c r="U7683" i="9"/>
  <c r="U7684" i="9"/>
  <c r="U7685" i="9"/>
  <c r="U7686" i="9"/>
  <c r="U7687" i="9"/>
  <c r="U7688" i="9"/>
  <c r="U7689" i="9"/>
  <c r="U7690" i="9"/>
  <c r="U7691" i="9"/>
  <c r="U7692" i="9"/>
  <c r="U7693" i="9"/>
  <c r="U7694" i="9"/>
  <c r="U7695" i="9"/>
  <c r="U7696" i="9"/>
  <c r="U7697" i="9"/>
  <c r="U7698" i="9"/>
  <c r="U7699" i="9"/>
  <c r="U7700" i="9"/>
  <c r="U7701" i="9"/>
  <c r="U7702" i="9"/>
  <c r="U7703" i="9"/>
  <c r="U7704" i="9"/>
  <c r="U7705" i="9"/>
  <c r="U7706" i="9"/>
  <c r="U7707" i="9"/>
  <c r="U7708" i="9"/>
  <c r="U7709" i="9"/>
  <c r="U7710" i="9"/>
  <c r="U7711" i="9"/>
  <c r="U7712" i="9"/>
  <c r="U7713" i="9"/>
  <c r="U7714" i="9"/>
  <c r="U7715" i="9"/>
  <c r="U7716" i="9"/>
  <c r="U7717" i="9"/>
  <c r="U7718" i="9"/>
  <c r="U7719" i="9"/>
  <c r="U7720" i="9"/>
  <c r="U7721" i="9"/>
  <c r="U7722" i="9"/>
  <c r="U7723" i="9"/>
  <c r="U7724" i="9"/>
  <c r="U7725" i="9"/>
  <c r="U7726" i="9"/>
  <c r="U7727" i="9"/>
  <c r="U7728" i="9"/>
  <c r="U7729" i="9"/>
  <c r="U7730" i="9"/>
  <c r="U7731" i="9"/>
  <c r="U7732" i="9"/>
  <c r="U7733" i="9"/>
  <c r="U7734" i="9"/>
  <c r="U7735" i="9"/>
  <c r="U7736" i="9"/>
  <c r="U7737" i="9"/>
  <c r="U7738" i="9"/>
  <c r="U7739" i="9"/>
  <c r="U7740" i="9"/>
  <c r="U7741" i="9"/>
  <c r="U7742" i="9"/>
  <c r="U7743" i="9"/>
  <c r="U7744" i="9"/>
  <c r="U7745" i="9"/>
  <c r="U7746" i="9"/>
  <c r="U7747" i="9"/>
  <c r="U7748" i="9"/>
  <c r="U7749" i="9"/>
  <c r="U7750" i="9"/>
  <c r="U7751" i="9"/>
  <c r="U7752" i="9"/>
  <c r="U7753" i="9"/>
  <c r="U7754" i="9"/>
  <c r="U7755" i="9"/>
  <c r="U7756" i="9"/>
  <c r="U7757" i="9"/>
  <c r="U7758" i="9"/>
  <c r="U7759" i="9"/>
  <c r="U7760" i="9"/>
  <c r="U7761" i="9"/>
  <c r="U7762" i="9"/>
  <c r="U7763" i="9"/>
  <c r="U7764" i="9"/>
  <c r="U7765" i="9"/>
  <c r="U7766" i="9"/>
  <c r="U7767" i="9"/>
  <c r="U7768" i="9"/>
  <c r="U7769" i="9"/>
  <c r="U7770" i="9"/>
  <c r="U7771" i="9"/>
  <c r="U7772" i="9"/>
  <c r="U7773" i="9"/>
  <c r="U7774" i="9"/>
  <c r="U7775" i="9"/>
  <c r="U7776" i="9"/>
  <c r="U7777" i="9"/>
  <c r="U7778" i="9"/>
  <c r="U7779" i="9"/>
  <c r="U7780" i="9"/>
  <c r="U7781" i="9"/>
  <c r="U7782" i="9"/>
  <c r="U7783" i="9"/>
  <c r="U7784" i="9"/>
  <c r="U7785" i="9"/>
  <c r="U7786" i="9"/>
  <c r="U7787" i="9"/>
  <c r="U7788" i="9"/>
  <c r="U7789" i="9"/>
  <c r="U7790" i="9"/>
  <c r="U7791" i="9"/>
  <c r="U7792" i="9"/>
  <c r="U7793" i="9"/>
  <c r="U7794" i="9"/>
  <c r="U7795" i="9"/>
  <c r="U7796" i="9"/>
  <c r="U7797" i="9"/>
  <c r="U7798" i="9"/>
  <c r="U7799" i="9"/>
  <c r="U7800" i="9"/>
  <c r="U7801" i="9"/>
  <c r="U7802" i="9"/>
  <c r="U7803" i="9"/>
  <c r="U7804" i="9"/>
  <c r="U7805" i="9"/>
  <c r="U7806" i="9"/>
  <c r="U7807" i="9"/>
  <c r="U7808" i="9"/>
  <c r="U7809" i="9"/>
  <c r="U7811" i="9"/>
  <c r="U7812" i="9"/>
  <c r="U7813" i="9"/>
  <c r="U7814" i="9"/>
  <c r="U7815" i="9"/>
  <c r="U7816" i="9"/>
  <c r="U7817" i="9"/>
  <c r="U7818" i="9"/>
  <c r="U7819" i="9"/>
  <c r="U7820" i="9"/>
  <c r="U7821" i="9"/>
  <c r="U7822" i="9"/>
  <c r="U7823" i="9"/>
  <c r="U7824" i="9"/>
  <c r="U7825" i="9"/>
  <c r="U7826" i="9"/>
  <c r="U7827" i="9"/>
  <c r="U7828" i="9"/>
  <c r="U7829" i="9"/>
  <c r="U7830" i="9"/>
  <c r="U7831" i="9"/>
  <c r="U7832" i="9"/>
  <c r="U7833" i="9"/>
  <c r="U7834" i="9"/>
  <c r="U7835" i="9"/>
  <c r="U7836" i="9"/>
  <c r="U7837" i="9"/>
  <c r="U7838" i="9"/>
  <c r="U7839" i="9"/>
  <c r="U7840" i="9"/>
  <c r="U7841" i="9"/>
  <c r="U7842" i="9"/>
  <c r="U7843" i="9"/>
  <c r="U7844" i="9"/>
  <c r="U7845" i="9"/>
  <c r="U7846" i="9"/>
  <c r="U7847" i="9"/>
  <c r="U7848" i="9"/>
  <c r="U7849" i="9"/>
  <c r="U7850" i="9"/>
  <c r="U7851" i="9"/>
  <c r="U7852" i="9"/>
  <c r="U7853" i="9"/>
  <c r="U7854" i="9"/>
  <c r="U7855" i="9"/>
  <c r="U7856" i="9"/>
  <c r="U7857" i="9"/>
  <c r="U7858" i="9"/>
  <c r="U7859" i="9"/>
  <c r="U7860" i="9"/>
  <c r="U7861" i="9"/>
  <c r="U7862" i="9"/>
  <c r="U7863" i="9"/>
  <c r="U7864" i="9"/>
  <c r="U7865" i="9"/>
  <c r="U7866" i="9"/>
  <c r="U7867" i="9"/>
  <c r="U7868" i="9"/>
  <c r="U7869" i="9"/>
  <c r="U7870" i="9"/>
  <c r="U7871" i="9"/>
  <c r="U7872" i="9"/>
  <c r="U7873" i="9"/>
  <c r="U7874" i="9"/>
  <c r="U7875" i="9"/>
  <c r="U7876" i="9"/>
  <c r="U7877" i="9"/>
  <c r="U7878" i="9"/>
  <c r="U7879" i="9"/>
  <c r="U7880" i="9"/>
  <c r="U7881" i="9"/>
  <c r="U7882" i="9"/>
  <c r="U7883" i="9"/>
  <c r="U7884" i="9"/>
  <c r="U7885" i="9"/>
  <c r="U7886" i="9"/>
  <c r="U7887" i="9"/>
  <c r="U7888" i="9"/>
  <c r="U7889" i="9"/>
  <c r="U7890" i="9"/>
  <c r="U7891" i="9"/>
  <c r="U7892" i="9"/>
  <c r="U7893" i="9"/>
  <c r="U7894" i="9"/>
  <c r="U7895" i="9"/>
  <c r="U7896" i="9"/>
  <c r="U7897" i="9"/>
  <c r="U7898" i="9"/>
  <c r="U7899" i="9"/>
  <c r="U7900" i="9"/>
  <c r="U7901" i="9"/>
  <c r="U7902" i="9"/>
  <c r="U7903" i="9"/>
  <c r="U7904" i="9"/>
  <c r="U7905" i="9"/>
  <c r="U7906" i="9"/>
  <c r="U7907" i="9"/>
  <c r="U7908" i="9"/>
  <c r="U7909" i="9"/>
  <c r="U7910" i="9"/>
  <c r="U7911" i="9"/>
  <c r="U7912" i="9"/>
  <c r="U7913" i="9"/>
  <c r="U7914" i="9"/>
  <c r="U7915" i="9"/>
  <c r="U7916" i="9"/>
  <c r="U7917" i="9"/>
  <c r="U7918" i="9"/>
  <c r="U7919" i="9"/>
  <c r="U7920" i="9"/>
  <c r="U7921" i="9"/>
  <c r="U7922" i="9"/>
  <c r="U7923" i="9"/>
  <c r="U7924" i="9"/>
  <c r="U7925" i="9"/>
  <c r="U7926" i="9"/>
  <c r="U7927" i="9"/>
  <c r="U7928" i="9"/>
  <c r="U7929" i="9"/>
  <c r="U7930" i="9"/>
  <c r="U7931" i="9"/>
  <c r="U7932" i="9"/>
  <c r="U7933" i="9"/>
  <c r="U7934" i="9"/>
  <c r="U7935" i="9"/>
  <c r="U7936" i="9"/>
  <c r="U7937" i="9"/>
  <c r="U7938" i="9"/>
  <c r="U7939" i="9"/>
  <c r="U7940" i="9"/>
  <c r="U7941" i="9"/>
  <c r="U7942" i="9"/>
  <c r="U7943" i="9"/>
  <c r="U7944" i="9"/>
  <c r="U7945" i="9"/>
  <c r="U7946" i="9"/>
  <c r="U7947" i="9"/>
  <c r="U7948" i="9"/>
  <c r="U7949" i="9"/>
  <c r="U7950" i="9"/>
  <c r="U7951" i="9"/>
  <c r="U7952" i="9"/>
  <c r="U7953" i="9"/>
  <c r="U7954" i="9"/>
  <c r="U7955" i="9"/>
  <c r="U7956" i="9"/>
  <c r="U7957" i="9"/>
  <c r="U7958" i="9"/>
  <c r="U7959" i="9"/>
  <c r="U7960" i="9"/>
  <c r="U7961" i="9"/>
  <c r="U7962" i="9"/>
  <c r="U7963" i="9"/>
  <c r="U7964" i="9"/>
  <c r="U7965" i="9"/>
  <c r="U7966" i="9"/>
  <c r="U7967" i="9"/>
  <c r="U7968" i="9"/>
  <c r="U7969" i="9"/>
  <c r="U7970" i="9"/>
  <c r="U7971" i="9"/>
  <c r="U7972" i="9"/>
  <c r="U7973" i="9"/>
  <c r="U7974" i="9"/>
  <c r="U7975" i="9"/>
  <c r="U7976" i="9"/>
  <c r="U7977" i="9"/>
  <c r="U7978" i="9"/>
  <c r="U7979" i="9"/>
  <c r="U7980" i="9"/>
  <c r="U7981" i="9"/>
  <c r="U7982" i="9"/>
  <c r="U7983" i="9"/>
  <c r="U7984" i="9"/>
  <c r="U7985" i="9"/>
  <c r="U7986" i="9"/>
  <c r="U7987" i="9"/>
  <c r="U7988" i="9"/>
  <c r="U7989" i="9"/>
  <c r="U7990" i="9"/>
  <c r="U7991" i="9"/>
  <c r="U7992" i="9"/>
  <c r="U7993" i="9"/>
  <c r="U7995" i="9"/>
  <c r="U7996" i="9"/>
  <c r="U7997" i="9"/>
  <c r="U7998" i="9"/>
  <c r="U7999" i="9"/>
  <c r="U8000" i="9"/>
  <c r="V3" i="5"/>
  <c r="V4" i="5"/>
  <c r="V5" i="5"/>
  <c r="V6" i="5"/>
  <c r="V7" i="5"/>
  <c r="V8" i="5"/>
  <c r="V9" i="5"/>
  <c r="V10" i="5"/>
  <c r="X10" i="5" s="1"/>
  <c r="V11" i="5"/>
  <c r="X11" i="5" s="1"/>
  <c r="V12" i="5"/>
  <c r="X12" i="5" s="1"/>
  <c r="V13" i="5"/>
  <c r="X13" i="5" s="1"/>
  <c r="V14" i="5"/>
  <c r="X14" i="5" s="1"/>
  <c r="V15" i="5"/>
  <c r="X15" i="5" s="1"/>
  <c r="V16" i="5"/>
  <c r="X16" i="5" s="1"/>
  <c r="V17" i="5"/>
  <c r="X17" i="5" s="1"/>
  <c r="V18" i="5"/>
  <c r="X18" i="5" s="1"/>
  <c r="X19" i="5"/>
  <c r="X20" i="5"/>
  <c r="X21" i="5"/>
  <c r="X22" i="5"/>
  <c r="X23" i="5"/>
  <c r="X24" i="5"/>
  <c r="X25" i="5"/>
  <c r="X26" i="5"/>
  <c r="X27" i="5"/>
  <c r="X28" i="5"/>
  <c r="X29" i="5"/>
  <c r="X30" i="5"/>
  <c r="X31" i="5"/>
  <c r="X32" i="5"/>
  <c r="X33" i="5"/>
  <c r="X34" i="5"/>
  <c r="X35" i="5"/>
  <c r="X36" i="5"/>
  <c r="X37" i="5"/>
  <c r="X38" i="5"/>
  <c r="X39" i="5"/>
  <c r="X40" i="5"/>
  <c r="X41" i="5"/>
  <c r="V42" i="5"/>
  <c r="X42" i="5" s="1"/>
  <c r="V43" i="5"/>
  <c r="V44" i="5"/>
  <c r="V45" i="5"/>
  <c r="V46" i="5"/>
  <c r="V47" i="5"/>
  <c r="V48" i="5"/>
  <c r="T4" i="5"/>
  <c r="T5" i="5"/>
  <c r="T6" i="5"/>
  <c r="T7" i="5"/>
  <c r="T44" i="5"/>
  <c r="T45" i="5"/>
  <c r="T59" i="5"/>
  <c r="T60" i="5"/>
  <c r="T64" i="5"/>
  <c r="T65" i="5"/>
  <c r="T3" i="5"/>
  <c r="R4" i="5"/>
  <c r="R5" i="5"/>
  <c r="R6" i="5"/>
  <c r="R29" i="5"/>
  <c r="R30" i="5"/>
  <c r="R31" i="5"/>
  <c r="R3" i="5"/>
  <c r="D212" i="5" l="1"/>
  <c r="D220" i="5"/>
  <c r="D228" i="5"/>
  <c r="D236" i="5"/>
  <c r="D244" i="5"/>
  <c r="D252" i="5"/>
  <c r="D260" i="5"/>
  <c r="C218" i="5"/>
  <c r="C226" i="5"/>
  <c r="A218" i="5"/>
  <c r="A226" i="5"/>
  <c r="D213" i="5"/>
  <c r="D221" i="5"/>
  <c r="D229" i="5"/>
  <c r="D237" i="5"/>
  <c r="D245" i="5"/>
  <c r="D253" i="5"/>
  <c r="D211" i="5"/>
  <c r="C219" i="5"/>
  <c r="C211" i="5"/>
  <c r="A219" i="5"/>
  <c r="A227" i="5"/>
  <c r="D214" i="5"/>
  <c r="D222" i="5"/>
  <c r="D230" i="5"/>
  <c r="D238" i="5"/>
  <c r="D246" i="5"/>
  <c r="D254" i="5"/>
  <c r="C212" i="5"/>
  <c r="C220" i="5"/>
  <c r="A212" i="5"/>
  <c r="A220" i="5"/>
  <c r="A211" i="5"/>
  <c r="D215" i="5"/>
  <c r="D223" i="5"/>
  <c r="D231" i="5"/>
  <c r="D239" i="5"/>
  <c r="D247" i="5"/>
  <c r="D255" i="5"/>
  <c r="C213" i="5"/>
  <c r="C221" i="5"/>
  <c r="A213" i="5"/>
  <c r="A221" i="5"/>
  <c r="D216" i="5"/>
  <c r="D224" i="5"/>
  <c r="D232" i="5"/>
  <c r="D240" i="5"/>
  <c r="D248" i="5"/>
  <c r="D256" i="5"/>
  <c r="C214" i="5"/>
  <c r="C222" i="5"/>
  <c r="A214" i="5"/>
  <c r="A222" i="5"/>
  <c r="D217" i="5"/>
  <c r="D225" i="5"/>
  <c r="D233" i="5"/>
  <c r="D241" i="5"/>
  <c r="D249" i="5"/>
  <c r="D257" i="5"/>
  <c r="C215" i="5"/>
  <c r="C223" i="5"/>
  <c r="A215" i="5"/>
  <c r="A223" i="5"/>
  <c r="D218" i="5"/>
  <c r="D226" i="5"/>
  <c r="D234" i="5"/>
  <c r="D242" i="5"/>
  <c r="D250" i="5"/>
  <c r="D258" i="5"/>
  <c r="C216" i="5"/>
  <c r="C224" i="5"/>
  <c r="A216" i="5"/>
  <c r="A224" i="5"/>
  <c r="D219" i="5"/>
  <c r="D227" i="5"/>
  <c r="D235" i="5"/>
  <c r="D243" i="5"/>
  <c r="D251" i="5"/>
  <c r="D259" i="5"/>
  <c r="C217" i="5"/>
  <c r="C225" i="5"/>
  <c r="A217" i="5"/>
  <c r="A225" i="5"/>
  <c r="A229" i="5"/>
  <c r="A235" i="5"/>
  <c r="A241" i="5"/>
  <c r="A247" i="5"/>
  <c r="A253" i="5"/>
  <c r="A259" i="5"/>
  <c r="A230" i="5"/>
  <c r="A236" i="5"/>
  <c r="A242" i="5"/>
  <c r="A248" i="5"/>
  <c r="A254" i="5"/>
  <c r="A260" i="5"/>
  <c r="A231" i="5"/>
  <c r="A237" i="5"/>
  <c r="A243" i="5"/>
  <c r="A249" i="5"/>
  <c r="A255" i="5"/>
  <c r="A232" i="5"/>
  <c r="A238" i="5"/>
  <c r="A244" i="5"/>
  <c r="A250" i="5"/>
  <c r="A256" i="5"/>
  <c r="A233" i="5"/>
  <c r="A239" i="5"/>
  <c r="A245" i="5"/>
  <c r="A251" i="5"/>
  <c r="A257" i="5"/>
  <c r="A228" i="5"/>
  <c r="A234" i="5"/>
  <c r="A240" i="5"/>
  <c r="A246" i="5"/>
  <c r="A252" i="5"/>
  <c r="A258" i="5"/>
  <c r="F4" i="5"/>
  <c r="F5" i="5" s="1"/>
  <c r="N13" i="9"/>
  <c r="M15" i="9"/>
  <c r="N15" i="9" s="1"/>
  <c r="N18" i="9"/>
  <c r="M19" i="9"/>
  <c r="N19" i="9" s="1"/>
  <c r="M17" i="9"/>
  <c r="N17" i="9" s="1"/>
  <c r="V7999" i="9"/>
  <c r="W7999" i="9" s="1"/>
  <c r="M7999" i="9" s="1"/>
  <c r="N7999" i="9" s="1"/>
  <c r="V7987" i="9"/>
  <c r="W7987" i="9" s="1"/>
  <c r="M7987" i="9" s="1"/>
  <c r="N7987" i="9" s="1"/>
  <c r="V7981" i="9"/>
  <c r="W7981" i="9" s="1"/>
  <c r="M7981" i="9" s="1"/>
  <c r="N7981" i="9" s="1"/>
  <c r="V7975" i="9"/>
  <c r="W7975" i="9" s="1"/>
  <c r="M7975" i="9" s="1"/>
  <c r="N7975" i="9" s="1"/>
  <c r="V7969" i="9"/>
  <c r="W7969" i="9" s="1"/>
  <c r="M7969" i="9" s="1"/>
  <c r="N7969" i="9" s="1"/>
  <c r="V7963" i="9"/>
  <c r="W7963" i="9" s="1"/>
  <c r="V7957" i="9"/>
  <c r="W7957" i="9" s="1"/>
  <c r="M7957" i="9" s="1"/>
  <c r="N7957" i="9" s="1"/>
  <c r="V7951" i="9"/>
  <c r="W7951" i="9" s="1"/>
  <c r="M7951" i="9" s="1"/>
  <c r="N7951" i="9" s="1"/>
  <c r="V7939" i="9"/>
  <c r="W7939" i="9" s="1"/>
  <c r="M7939" i="9" s="1"/>
  <c r="N7939" i="9" s="1"/>
  <c r="V7933" i="9"/>
  <c r="W7933" i="9" s="1"/>
  <c r="M7933" i="9" s="1"/>
  <c r="N7933" i="9" s="1"/>
  <c r="V7927" i="9"/>
  <c r="W7927" i="9" s="1"/>
  <c r="M7927" i="9" s="1"/>
  <c r="N7927" i="9" s="1"/>
  <c r="V7915" i="9"/>
  <c r="W7915" i="9" s="1"/>
  <c r="V7909" i="9"/>
  <c r="W7909" i="9" s="1"/>
  <c r="M7909" i="9" s="1"/>
  <c r="N7909" i="9" s="1"/>
  <c r="V7903" i="9"/>
  <c r="W7903" i="9" s="1"/>
  <c r="M7903" i="9" s="1"/>
  <c r="N7903" i="9" s="1"/>
  <c r="V7891" i="9"/>
  <c r="W7891" i="9" s="1"/>
  <c r="M7891" i="9" s="1"/>
  <c r="N7891" i="9" s="1"/>
  <c r="V7885" i="9"/>
  <c r="W7885" i="9" s="1"/>
  <c r="M7885" i="9" s="1"/>
  <c r="N7885" i="9" s="1"/>
  <c r="V7879" i="9"/>
  <c r="W7879" i="9" s="1"/>
  <c r="M7879" i="9" s="1"/>
  <c r="N7879" i="9" s="1"/>
  <c r="V7873" i="9"/>
  <c r="W7873" i="9" s="1"/>
  <c r="V7867" i="9"/>
  <c r="W7867" i="9" s="1"/>
  <c r="M7867" i="9" s="1"/>
  <c r="N7867" i="9" s="1"/>
  <c r="V7861" i="9"/>
  <c r="W7861" i="9" s="1"/>
  <c r="M7861" i="9" s="1"/>
  <c r="N7861" i="9" s="1"/>
  <c r="V7855" i="9"/>
  <c r="W7855" i="9" s="1"/>
  <c r="M7855" i="9" s="1"/>
  <c r="N7855" i="9" s="1"/>
  <c r="V7843" i="9"/>
  <c r="W7843" i="9" s="1"/>
  <c r="M7843" i="9" s="1"/>
  <c r="N7843" i="9" s="1"/>
  <c r="V7837" i="9"/>
  <c r="W7837" i="9" s="1"/>
  <c r="M7837" i="9" s="1"/>
  <c r="N7837" i="9" s="1"/>
  <c r="V7831" i="9"/>
  <c r="W7831" i="9" s="1"/>
  <c r="V7819" i="9"/>
  <c r="W7819" i="9" s="1"/>
  <c r="M7819" i="9" s="1"/>
  <c r="N7819" i="9" s="1"/>
  <c r="V7813" i="9"/>
  <c r="W7813" i="9" s="1"/>
  <c r="M7813" i="9" s="1"/>
  <c r="N7813" i="9" s="1"/>
  <c r="V7806" i="9"/>
  <c r="W7806" i="9" s="1"/>
  <c r="M7806" i="9" s="1"/>
  <c r="N7806" i="9" s="1"/>
  <c r="V7794" i="9"/>
  <c r="W7794" i="9" s="1"/>
  <c r="M7794" i="9" s="1"/>
  <c r="N7794" i="9" s="1"/>
  <c r="V7788" i="9"/>
  <c r="W7788" i="9" s="1"/>
  <c r="M7788" i="9" s="1"/>
  <c r="N7788" i="9" s="1"/>
  <c r="V7782" i="9"/>
  <c r="W7782" i="9" s="1"/>
  <c r="V7770" i="9"/>
  <c r="W7770" i="9" s="1"/>
  <c r="M7770" i="9" s="1"/>
  <c r="N7770" i="9" s="1"/>
  <c r="V7764" i="9"/>
  <c r="W7764" i="9" s="1"/>
  <c r="M7764" i="9" s="1"/>
  <c r="N7764" i="9" s="1"/>
  <c r="V7758" i="9"/>
  <c r="W7758" i="9" s="1"/>
  <c r="M7758" i="9" s="1"/>
  <c r="N7758" i="9" s="1"/>
  <c r="V7746" i="9"/>
  <c r="W7746" i="9" s="1"/>
  <c r="M7746" i="9" s="1"/>
  <c r="N7746" i="9" s="1"/>
  <c r="V7740" i="9"/>
  <c r="W7740" i="9" s="1"/>
  <c r="M7740" i="9" s="1"/>
  <c r="N7740" i="9" s="1"/>
  <c r="V7734" i="9"/>
  <c r="W7734" i="9" s="1"/>
  <c r="V7722" i="9"/>
  <c r="W7722" i="9" s="1"/>
  <c r="M7722" i="9" s="1"/>
  <c r="N7722" i="9" s="1"/>
  <c r="V7716" i="9"/>
  <c r="W7716" i="9" s="1"/>
  <c r="M7716" i="9" s="1"/>
  <c r="N7716" i="9" s="1"/>
  <c r="V7710" i="9"/>
  <c r="W7710" i="9" s="1"/>
  <c r="M7710" i="9" s="1"/>
  <c r="N7710" i="9" s="1"/>
  <c r="V7698" i="9"/>
  <c r="W7698" i="9" s="1"/>
  <c r="M7698" i="9" s="1"/>
  <c r="N7698" i="9" s="1"/>
  <c r="V7692" i="9"/>
  <c r="W7692" i="9" s="1"/>
  <c r="M7692" i="9" s="1"/>
  <c r="N7692" i="9" s="1"/>
  <c r="V7686" i="9"/>
  <c r="W7686" i="9" s="1"/>
  <c r="V7674" i="9"/>
  <c r="W7674" i="9" s="1"/>
  <c r="M7674" i="9" s="1"/>
  <c r="N7674" i="9" s="1"/>
  <c r="V7668" i="9"/>
  <c r="W7668" i="9" s="1"/>
  <c r="M7668" i="9" s="1"/>
  <c r="N7668" i="9" s="1"/>
  <c r="V7662" i="9"/>
  <c r="W7662" i="9" s="1"/>
  <c r="M7662" i="9" s="1"/>
  <c r="N7662" i="9" s="1"/>
  <c r="V7656" i="9"/>
  <c r="W7656" i="9" s="1"/>
  <c r="M7656" i="9" s="1"/>
  <c r="N7656" i="9" s="1"/>
  <c r="V7650" i="9"/>
  <c r="W7650" i="9" s="1"/>
  <c r="M7650" i="9" s="1"/>
  <c r="N7650" i="9" s="1"/>
  <c r="V7644" i="9"/>
  <c r="W7644" i="9" s="1"/>
  <c r="V7638" i="9"/>
  <c r="W7638" i="9" s="1"/>
  <c r="M7638" i="9" s="1"/>
  <c r="N7638" i="9" s="1"/>
  <c r="V7626" i="9"/>
  <c r="W7626" i="9" s="1"/>
  <c r="M7626" i="9" s="1"/>
  <c r="N7626" i="9" s="1"/>
  <c r="V7620" i="9"/>
  <c r="W7620" i="9" s="1"/>
  <c r="M7620" i="9" s="1"/>
  <c r="N7620" i="9" s="1"/>
  <c r="V7614" i="9"/>
  <c r="W7614" i="9" s="1"/>
  <c r="M7614" i="9" s="1"/>
  <c r="N7614" i="9" s="1"/>
  <c r="V7602" i="9"/>
  <c r="W7602" i="9" s="1"/>
  <c r="M7602" i="9" s="1"/>
  <c r="N7602" i="9" s="1"/>
  <c r="V7596" i="9"/>
  <c r="W7596" i="9" s="1"/>
  <c r="V7590" i="9"/>
  <c r="W7590" i="9" s="1"/>
  <c r="M7590" i="9" s="1"/>
  <c r="N7590" i="9" s="1"/>
  <c r="V7578" i="9"/>
  <c r="W7578" i="9" s="1"/>
  <c r="M7578" i="9" s="1"/>
  <c r="N7578" i="9" s="1"/>
  <c r="V7572" i="9"/>
  <c r="W7572" i="9" s="1"/>
  <c r="M7572" i="9" s="1"/>
  <c r="N7572" i="9" s="1"/>
  <c r="V7566" i="9"/>
  <c r="W7566" i="9" s="1"/>
  <c r="M7566" i="9" s="1"/>
  <c r="N7566" i="9" s="1"/>
  <c r="V7554" i="9"/>
  <c r="W7554" i="9" s="1"/>
  <c r="M7554" i="9" s="1"/>
  <c r="N7554" i="9" s="1"/>
  <c r="V7548" i="9"/>
  <c r="W7548" i="9" s="1"/>
  <c r="V7542" i="9"/>
  <c r="W7542" i="9" s="1"/>
  <c r="M7542" i="9" s="1"/>
  <c r="N7542" i="9" s="1"/>
  <c r="V7530" i="9"/>
  <c r="W7530" i="9" s="1"/>
  <c r="M7530" i="9" s="1"/>
  <c r="N7530" i="9" s="1"/>
  <c r="V7524" i="9"/>
  <c r="W7524" i="9" s="1"/>
  <c r="M7524" i="9" s="1"/>
  <c r="N7524" i="9" s="1"/>
  <c r="V7518" i="9"/>
  <c r="W7518" i="9" s="1"/>
  <c r="M7518" i="9" s="1"/>
  <c r="N7518" i="9" s="1"/>
  <c r="V7506" i="9"/>
  <c r="W7506" i="9" s="1"/>
  <c r="M7506" i="9" s="1"/>
  <c r="N7506" i="9" s="1"/>
  <c r="V7500" i="9"/>
  <c r="W7500" i="9" s="1"/>
  <c r="V7494" i="9"/>
  <c r="W7494" i="9" s="1"/>
  <c r="M7494" i="9" s="1"/>
  <c r="N7494" i="9" s="1"/>
  <c r="V7482" i="9"/>
  <c r="W7482" i="9" s="1"/>
  <c r="M7482" i="9" s="1"/>
  <c r="N7482" i="9" s="1"/>
  <c r="V7476" i="9"/>
  <c r="W7476" i="9" s="1"/>
  <c r="M7476" i="9" s="1"/>
  <c r="N7476" i="9" s="1"/>
  <c r="V7470" i="9"/>
  <c r="W7470" i="9" s="1"/>
  <c r="M7470" i="9" s="1"/>
  <c r="N7470" i="9" s="1"/>
  <c r="V7458" i="9"/>
  <c r="W7458" i="9" s="1"/>
  <c r="M7458" i="9" s="1"/>
  <c r="N7458" i="9" s="1"/>
  <c r="V7452" i="9"/>
  <c r="W7452" i="9" s="1"/>
  <c r="V7446" i="9"/>
  <c r="W7446" i="9" s="1"/>
  <c r="M7446" i="9" s="1"/>
  <c r="N7446" i="9" s="1"/>
  <c r="V7434" i="9"/>
  <c r="W7434" i="9" s="1"/>
  <c r="M7434" i="9" s="1"/>
  <c r="N7434" i="9" s="1"/>
  <c r="V7428" i="9"/>
  <c r="W7428" i="9" s="1"/>
  <c r="M7428" i="9" s="1"/>
  <c r="N7428" i="9" s="1"/>
  <c r="V7422" i="9"/>
  <c r="W7422" i="9" s="1"/>
  <c r="M7422" i="9" s="1"/>
  <c r="N7422" i="9" s="1"/>
  <c r="V7410" i="9"/>
  <c r="W7410" i="9" s="1"/>
  <c r="M7410" i="9" s="1"/>
  <c r="N7410" i="9" s="1"/>
  <c r="V7404" i="9"/>
  <c r="W7404" i="9" s="1"/>
  <c r="V7398" i="9"/>
  <c r="W7398" i="9" s="1"/>
  <c r="M7398" i="9" s="1"/>
  <c r="N7398" i="9" s="1"/>
  <c r="V7386" i="9"/>
  <c r="W7386" i="9" s="1"/>
  <c r="M7386" i="9" s="1"/>
  <c r="N7386" i="9" s="1"/>
  <c r="V7380" i="9"/>
  <c r="W7380" i="9" s="1"/>
  <c r="M7380" i="9" s="1"/>
  <c r="N7380" i="9" s="1"/>
  <c r="V7374" i="9"/>
  <c r="W7374" i="9" s="1"/>
  <c r="M7374" i="9" s="1"/>
  <c r="N7374" i="9" s="1"/>
  <c r="V7362" i="9"/>
  <c r="W7362" i="9" s="1"/>
  <c r="M7362" i="9" s="1"/>
  <c r="N7362" i="9" s="1"/>
  <c r="V7356" i="9"/>
  <c r="W7356" i="9" s="1"/>
  <c r="V7350" i="9"/>
  <c r="W7350" i="9" s="1"/>
  <c r="M7350" i="9" s="1"/>
  <c r="N7350" i="9" s="1"/>
  <c r="V7338" i="9"/>
  <c r="W7338" i="9" s="1"/>
  <c r="M7338" i="9" s="1"/>
  <c r="N7338" i="9" s="1"/>
  <c r="V7332" i="9"/>
  <c r="W7332" i="9" s="1"/>
  <c r="M7332" i="9" s="1"/>
  <c r="N7332" i="9" s="1"/>
  <c r="V7326" i="9"/>
  <c r="W7326" i="9" s="1"/>
  <c r="M7326" i="9" s="1"/>
  <c r="N7326" i="9" s="1"/>
  <c r="V7314" i="9"/>
  <c r="W7314" i="9" s="1"/>
  <c r="M7314" i="9" s="1"/>
  <c r="N7314" i="9" s="1"/>
  <c r="V7308" i="9"/>
  <c r="W7308" i="9" s="1"/>
  <c r="V7302" i="9"/>
  <c r="W7302" i="9" s="1"/>
  <c r="M7302" i="9" s="1"/>
  <c r="N7302" i="9" s="1"/>
  <c r="V7296" i="9"/>
  <c r="W7296" i="9" s="1"/>
  <c r="M7296" i="9" s="1"/>
  <c r="N7296" i="9" s="1"/>
  <c r="V7290" i="9"/>
  <c r="W7290" i="9" s="1"/>
  <c r="M7290" i="9" s="1"/>
  <c r="N7290" i="9" s="1"/>
  <c r="V7284" i="9"/>
  <c r="W7284" i="9" s="1"/>
  <c r="M7284" i="9" s="1"/>
  <c r="N7284" i="9" s="1"/>
  <c r="V7278" i="9"/>
  <c r="W7278" i="9" s="1"/>
  <c r="M7278" i="9" s="1"/>
  <c r="N7278" i="9" s="1"/>
  <c r="V7266" i="9"/>
  <c r="W7266" i="9" s="1"/>
  <c r="V7260" i="9"/>
  <c r="W7260" i="9" s="1"/>
  <c r="M7260" i="9" s="1"/>
  <c r="N7260" i="9" s="1"/>
  <c r="V7254" i="9"/>
  <c r="W7254" i="9" s="1"/>
  <c r="M7254" i="9" s="1"/>
  <c r="N7254" i="9" s="1"/>
  <c r="V7242" i="9"/>
  <c r="W7242" i="9" s="1"/>
  <c r="M7242" i="9" s="1"/>
  <c r="N7242" i="9" s="1"/>
  <c r="V7236" i="9"/>
  <c r="W7236" i="9" s="1"/>
  <c r="M7236" i="9" s="1"/>
  <c r="N7236" i="9" s="1"/>
  <c r="V7230" i="9"/>
  <c r="W7230" i="9" s="1"/>
  <c r="M7230" i="9" s="1"/>
  <c r="N7230" i="9" s="1"/>
  <c r="V7218" i="9"/>
  <c r="W7218" i="9" s="1"/>
  <c r="V7212" i="9"/>
  <c r="W7212" i="9" s="1"/>
  <c r="M7212" i="9" s="1"/>
  <c r="N7212" i="9" s="1"/>
  <c r="V7206" i="9"/>
  <c r="W7206" i="9" s="1"/>
  <c r="M7206" i="9" s="1"/>
  <c r="N7206" i="9" s="1"/>
  <c r="V7194" i="9"/>
  <c r="W7194" i="9" s="1"/>
  <c r="M7194" i="9" s="1"/>
  <c r="N7194" i="9" s="1"/>
  <c r="V7188" i="9"/>
  <c r="W7188" i="9" s="1"/>
  <c r="M7188" i="9" s="1"/>
  <c r="N7188" i="9" s="1"/>
  <c r="V7182" i="9"/>
  <c r="W7182" i="9" s="1"/>
  <c r="M7182" i="9" s="1"/>
  <c r="N7182" i="9" s="1"/>
  <c r="V7170" i="9"/>
  <c r="W7170" i="9" s="1"/>
  <c r="V7164" i="9"/>
  <c r="W7164" i="9" s="1"/>
  <c r="M7164" i="9" s="1"/>
  <c r="N7164" i="9" s="1"/>
  <c r="V7158" i="9"/>
  <c r="W7158" i="9" s="1"/>
  <c r="M7158" i="9" s="1"/>
  <c r="N7158" i="9" s="1"/>
  <c r="V7146" i="9"/>
  <c r="W7146" i="9" s="1"/>
  <c r="M7146" i="9" s="1"/>
  <c r="N7146" i="9" s="1"/>
  <c r="V7140" i="9"/>
  <c r="W7140" i="9" s="1"/>
  <c r="M7140" i="9" s="1"/>
  <c r="N7140" i="9" s="1"/>
  <c r="V7134" i="9"/>
  <c r="W7134" i="9" s="1"/>
  <c r="M7134" i="9" s="1"/>
  <c r="N7134" i="9" s="1"/>
  <c r="V7122" i="9"/>
  <c r="W7122" i="9" s="1"/>
  <c r="V7116" i="9"/>
  <c r="W7116" i="9" s="1"/>
  <c r="M7116" i="9" s="1"/>
  <c r="N7116" i="9" s="1"/>
  <c r="V7110" i="9"/>
  <c r="W7110" i="9" s="1"/>
  <c r="M7110" i="9" s="1"/>
  <c r="N7110" i="9" s="1"/>
  <c r="V7104" i="9"/>
  <c r="W7104" i="9" s="1"/>
  <c r="M7104" i="9" s="1"/>
  <c r="N7104" i="9" s="1"/>
  <c r="V7098" i="9"/>
  <c r="W7098" i="9" s="1"/>
  <c r="M7098" i="9" s="1"/>
  <c r="N7098" i="9" s="1"/>
  <c r="V7092" i="9"/>
  <c r="W7092" i="9" s="1"/>
  <c r="M7092" i="9" s="1"/>
  <c r="N7092" i="9" s="1"/>
  <c r="V7086" i="9"/>
  <c r="W7086" i="9" s="1"/>
  <c r="V7074" i="9"/>
  <c r="W7074" i="9" s="1"/>
  <c r="M7074" i="9" s="1"/>
  <c r="N7074" i="9" s="1"/>
  <c r="V7068" i="9"/>
  <c r="W7068" i="9" s="1"/>
  <c r="M7068" i="9" s="1"/>
  <c r="N7068" i="9" s="1"/>
  <c r="V7062" i="9"/>
  <c r="W7062" i="9" s="1"/>
  <c r="M7062" i="9" s="1"/>
  <c r="N7062" i="9" s="1"/>
  <c r="V7050" i="9"/>
  <c r="W7050" i="9" s="1"/>
  <c r="M7050" i="9" s="1"/>
  <c r="N7050" i="9" s="1"/>
  <c r="V7044" i="9"/>
  <c r="W7044" i="9" s="1"/>
  <c r="M7044" i="9" s="1"/>
  <c r="N7044" i="9" s="1"/>
  <c r="V7038" i="9"/>
  <c r="W7038" i="9" s="1"/>
  <c r="V7026" i="9"/>
  <c r="W7026" i="9" s="1"/>
  <c r="M7026" i="9" s="1"/>
  <c r="N7026" i="9" s="1"/>
  <c r="V7020" i="9"/>
  <c r="W7020" i="9" s="1"/>
  <c r="M7020" i="9" s="1"/>
  <c r="N7020" i="9" s="1"/>
  <c r="V7014" i="9"/>
  <c r="W7014" i="9" s="1"/>
  <c r="M7014" i="9" s="1"/>
  <c r="N7014" i="9" s="1"/>
  <c r="V7002" i="9"/>
  <c r="W7002" i="9" s="1"/>
  <c r="M7002" i="9" s="1"/>
  <c r="N7002" i="9" s="1"/>
  <c r="V6996" i="9"/>
  <c r="W6996" i="9" s="1"/>
  <c r="M6996" i="9" s="1"/>
  <c r="N6996" i="9" s="1"/>
  <c r="V6990" i="9"/>
  <c r="W6990" i="9" s="1"/>
  <c r="V6978" i="9"/>
  <c r="W6978" i="9" s="1"/>
  <c r="M6978" i="9" s="1"/>
  <c r="N6978" i="9" s="1"/>
  <c r="V6972" i="9"/>
  <c r="W6972" i="9" s="1"/>
  <c r="M6972" i="9" s="1"/>
  <c r="N6972" i="9" s="1"/>
  <c r="V6966" i="9"/>
  <c r="W6966" i="9" s="1"/>
  <c r="M6966" i="9" s="1"/>
  <c r="N6966" i="9" s="1"/>
  <c r="V6954" i="9"/>
  <c r="W6954" i="9" s="1"/>
  <c r="M6954" i="9" s="1"/>
  <c r="N6954" i="9" s="1"/>
  <c r="V6948" i="9"/>
  <c r="W6948" i="9" s="1"/>
  <c r="M6948" i="9" s="1"/>
  <c r="N6948" i="9" s="1"/>
  <c r="V6942" i="9"/>
  <c r="W6942" i="9" s="1"/>
  <c r="V6930" i="9"/>
  <c r="W6930" i="9" s="1"/>
  <c r="M6930" i="9" s="1"/>
  <c r="N6930" i="9" s="1"/>
  <c r="V6924" i="9"/>
  <c r="W6924" i="9" s="1"/>
  <c r="M6924" i="9" s="1"/>
  <c r="N6924" i="9" s="1"/>
  <c r="V6918" i="9"/>
  <c r="W6918" i="9" s="1"/>
  <c r="M6918" i="9" s="1"/>
  <c r="N6918" i="9" s="1"/>
  <c r="V6906" i="9"/>
  <c r="W6906" i="9" s="1"/>
  <c r="M6906" i="9" s="1"/>
  <c r="N6906" i="9" s="1"/>
  <c r="V6900" i="9"/>
  <c r="W6900" i="9" s="1"/>
  <c r="M6900" i="9" s="1"/>
  <c r="N6900" i="9" s="1"/>
  <c r="V6894" i="9"/>
  <c r="W6894" i="9" s="1"/>
  <c r="V6882" i="9"/>
  <c r="W6882" i="9" s="1"/>
  <c r="M6882" i="9" s="1"/>
  <c r="N6882" i="9" s="1"/>
  <c r="V6876" i="9"/>
  <c r="W6876" i="9" s="1"/>
  <c r="M6876" i="9" s="1"/>
  <c r="N6876" i="9" s="1"/>
  <c r="V6870" i="9"/>
  <c r="W6870" i="9" s="1"/>
  <c r="M6870" i="9" s="1"/>
  <c r="N6870" i="9" s="1"/>
  <c r="V6858" i="9"/>
  <c r="W6858" i="9" s="1"/>
  <c r="M6858" i="9" s="1"/>
  <c r="N6858" i="9" s="1"/>
  <c r="V6852" i="9"/>
  <c r="W6852" i="9" s="1"/>
  <c r="M6852" i="9" s="1"/>
  <c r="N6852" i="9" s="1"/>
  <c r="V6846" i="9"/>
  <c r="W6846" i="9" s="1"/>
  <c r="V6834" i="9"/>
  <c r="W6834" i="9" s="1"/>
  <c r="M6834" i="9" s="1"/>
  <c r="N6834" i="9" s="1"/>
  <c r="V6828" i="9"/>
  <c r="W6828" i="9" s="1"/>
  <c r="M6828" i="9" s="1"/>
  <c r="N6828" i="9" s="1"/>
  <c r="V6822" i="9"/>
  <c r="W6822" i="9" s="1"/>
  <c r="M6822" i="9" s="1"/>
  <c r="N6822" i="9" s="1"/>
  <c r="V6810" i="9"/>
  <c r="W6810" i="9" s="1"/>
  <c r="M6810" i="9" s="1"/>
  <c r="N6810" i="9" s="1"/>
  <c r="V6804" i="9"/>
  <c r="W6804" i="9" s="1"/>
  <c r="M6804" i="9" s="1"/>
  <c r="N6804" i="9" s="1"/>
  <c r="V6798" i="9"/>
  <c r="W6798" i="9" s="1"/>
  <c r="V6786" i="9"/>
  <c r="W6786" i="9" s="1"/>
  <c r="M6786" i="9" s="1"/>
  <c r="N6786" i="9" s="1"/>
  <c r="V6780" i="9"/>
  <c r="W6780" i="9" s="1"/>
  <c r="M6780" i="9" s="1"/>
  <c r="N6780" i="9" s="1"/>
  <c r="V6774" i="9"/>
  <c r="W6774" i="9" s="1"/>
  <c r="M6774" i="9" s="1"/>
  <c r="N6774" i="9" s="1"/>
  <c r="V6762" i="9"/>
  <c r="W6762" i="9" s="1"/>
  <c r="M6762" i="9" s="1"/>
  <c r="N6762" i="9" s="1"/>
  <c r="V6756" i="9"/>
  <c r="W6756" i="9" s="1"/>
  <c r="M6756" i="9" s="1"/>
  <c r="N6756" i="9" s="1"/>
  <c r="V6750" i="9"/>
  <c r="W6750" i="9" s="1"/>
  <c r="V6744" i="9"/>
  <c r="W6744" i="9" s="1"/>
  <c r="M6744" i="9" s="1"/>
  <c r="N6744" i="9" s="1"/>
  <c r="V6738" i="9"/>
  <c r="W6738" i="9" s="1"/>
  <c r="M6738" i="9" s="1"/>
  <c r="N6738" i="9" s="1"/>
  <c r="V6732" i="9"/>
  <c r="W6732" i="9" s="1"/>
  <c r="M6732" i="9" s="1"/>
  <c r="N6732" i="9" s="1"/>
  <c r="V6726" i="9"/>
  <c r="W6726" i="9" s="1"/>
  <c r="M6726" i="9" s="1"/>
  <c r="N6726" i="9" s="1"/>
  <c r="V6714" i="9"/>
  <c r="W6714" i="9" s="1"/>
  <c r="M6714" i="9" s="1"/>
  <c r="N6714" i="9" s="1"/>
  <c r="V6708" i="9"/>
  <c r="W6708" i="9" s="1"/>
  <c r="V6702" i="9"/>
  <c r="W6702" i="9" s="1"/>
  <c r="M6702" i="9" s="1"/>
  <c r="N6702" i="9" s="1"/>
  <c r="V6690" i="9"/>
  <c r="W6690" i="9" s="1"/>
  <c r="M6690" i="9" s="1"/>
  <c r="N6690" i="9" s="1"/>
  <c r="V6684" i="9"/>
  <c r="W6684" i="9" s="1"/>
  <c r="M6684" i="9" s="1"/>
  <c r="N6684" i="9" s="1"/>
  <c r="V6678" i="9"/>
  <c r="W6678" i="9" s="1"/>
  <c r="M6678" i="9" s="1"/>
  <c r="N6678" i="9" s="1"/>
  <c r="V6666" i="9"/>
  <c r="W6666" i="9" s="1"/>
  <c r="M6666" i="9" s="1"/>
  <c r="N6666" i="9" s="1"/>
  <c r="V6660" i="9"/>
  <c r="W6660" i="9" s="1"/>
  <c r="V6654" i="9"/>
  <c r="W6654" i="9" s="1"/>
  <c r="M6654" i="9" s="1"/>
  <c r="N6654" i="9" s="1"/>
  <c r="V6642" i="9"/>
  <c r="W6642" i="9" s="1"/>
  <c r="M6642" i="9" s="1"/>
  <c r="N6642" i="9" s="1"/>
  <c r="V6636" i="9"/>
  <c r="W6636" i="9" s="1"/>
  <c r="M6636" i="9" s="1"/>
  <c r="N6636" i="9" s="1"/>
  <c r="V6630" i="9"/>
  <c r="W6630" i="9" s="1"/>
  <c r="M6630" i="9" s="1"/>
  <c r="N6630" i="9" s="1"/>
  <c r="V6618" i="9"/>
  <c r="W6618" i="9" s="1"/>
  <c r="M6618" i="9" s="1"/>
  <c r="N6618" i="9" s="1"/>
  <c r="V6612" i="9"/>
  <c r="W6612" i="9" s="1"/>
  <c r="V6606" i="9"/>
  <c r="W6606" i="9" s="1"/>
  <c r="M6606" i="9" s="1"/>
  <c r="N6606" i="9" s="1"/>
  <c r="V6594" i="9"/>
  <c r="W6594" i="9" s="1"/>
  <c r="M6594" i="9" s="1"/>
  <c r="N6594" i="9" s="1"/>
  <c r="V6588" i="9"/>
  <c r="W6588" i="9" s="1"/>
  <c r="M6588" i="9" s="1"/>
  <c r="N6588" i="9" s="1"/>
  <c r="V6582" i="9"/>
  <c r="W6582" i="9" s="1"/>
  <c r="M6582" i="9" s="1"/>
  <c r="N6582" i="9" s="1"/>
  <c r="V6570" i="9"/>
  <c r="W6570" i="9" s="1"/>
  <c r="M6570" i="9" s="1"/>
  <c r="N6570" i="9" s="1"/>
  <c r="V6564" i="9"/>
  <c r="W6564" i="9" s="1"/>
  <c r="V6558" i="9"/>
  <c r="W6558" i="9" s="1"/>
  <c r="M6558" i="9" s="1"/>
  <c r="N6558" i="9" s="1"/>
  <c r="V6552" i="9"/>
  <c r="W6552" i="9" s="1"/>
  <c r="M6552" i="9" s="1"/>
  <c r="N6552" i="9" s="1"/>
  <c r="V6546" i="9"/>
  <c r="W6546" i="9" s="1"/>
  <c r="M6546" i="9" s="1"/>
  <c r="N6546" i="9" s="1"/>
  <c r="V6540" i="9"/>
  <c r="W6540" i="9" s="1"/>
  <c r="M6540" i="9" s="1"/>
  <c r="N6540" i="9" s="1"/>
  <c r="V6534" i="9"/>
  <c r="W6534" i="9" s="1"/>
  <c r="M6534" i="9" s="1"/>
  <c r="N6534" i="9" s="1"/>
  <c r="V6522" i="9"/>
  <c r="W6522" i="9" s="1"/>
  <c r="V6516" i="9"/>
  <c r="W6516" i="9" s="1"/>
  <c r="M6516" i="9" s="1"/>
  <c r="N6516" i="9" s="1"/>
  <c r="V6510" i="9"/>
  <c r="W6510" i="9" s="1"/>
  <c r="M6510" i="9" s="1"/>
  <c r="N6510" i="9" s="1"/>
  <c r="V6498" i="9"/>
  <c r="W6498" i="9" s="1"/>
  <c r="M6498" i="9" s="1"/>
  <c r="N6498" i="9" s="1"/>
  <c r="V6492" i="9"/>
  <c r="W6492" i="9" s="1"/>
  <c r="M6492" i="9" s="1"/>
  <c r="N6492" i="9" s="1"/>
  <c r="V6486" i="9"/>
  <c r="W6486" i="9" s="1"/>
  <c r="M6486" i="9" s="1"/>
  <c r="N6486" i="9" s="1"/>
  <c r="V6474" i="9"/>
  <c r="W6474" i="9" s="1"/>
  <c r="V6468" i="9"/>
  <c r="W6468" i="9" s="1"/>
  <c r="M6468" i="9" s="1"/>
  <c r="N6468" i="9" s="1"/>
  <c r="V6462" i="9"/>
  <c r="W6462" i="9" s="1"/>
  <c r="M6462" i="9" s="1"/>
  <c r="N6462" i="9" s="1"/>
  <c r="V6450" i="9"/>
  <c r="W6450" i="9" s="1"/>
  <c r="M6450" i="9" s="1"/>
  <c r="N6450" i="9" s="1"/>
  <c r="V6444" i="9"/>
  <c r="W6444" i="9" s="1"/>
  <c r="M6444" i="9" s="1"/>
  <c r="N6444" i="9" s="1"/>
  <c r="V6438" i="9"/>
  <c r="W6438" i="9" s="1"/>
  <c r="M6438" i="9" s="1"/>
  <c r="N6438" i="9" s="1"/>
  <c r="V6432" i="9"/>
  <c r="W6432" i="9" s="1"/>
  <c r="V6426" i="9"/>
  <c r="W6426" i="9" s="1"/>
  <c r="M6426" i="9" s="1"/>
  <c r="N6426" i="9" s="1"/>
  <c r="V6420" i="9"/>
  <c r="W6420" i="9" s="1"/>
  <c r="M6420" i="9" s="1"/>
  <c r="N6420" i="9" s="1"/>
  <c r="V6414" i="9"/>
  <c r="W6414" i="9" s="1"/>
  <c r="M6414" i="9" s="1"/>
  <c r="N6414" i="9" s="1"/>
  <c r="V6402" i="9"/>
  <c r="W6402" i="9" s="1"/>
  <c r="M6402" i="9" s="1"/>
  <c r="N6402" i="9" s="1"/>
  <c r="V6396" i="9"/>
  <c r="W6396" i="9" s="1"/>
  <c r="M6396" i="9" s="1"/>
  <c r="N6396" i="9" s="1"/>
  <c r="V6390" i="9"/>
  <c r="W6390" i="9" s="1"/>
  <c r="V6378" i="9"/>
  <c r="W6378" i="9" s="1"/>
  <c r="M6378" i="9" s="1"/>
  <c r="N6378" i="9" s="1"/>
  <c r="V6372" i="9"/>
  <c r="W6372" i="9" s="1"/>
  <c r="M6372" i="9" s="1"/>
  <c r="N6372" i="9" s="1"/>
  <c r="V6366" i="9"/>
  <c r="W6366" i="9" s="1"/>
  <c r="M6366" i="9" s="1"/>
  <c r="N6366" i="9" s="1"/>
  <c r="V6354" i="9"/>
  <c r="W6354" i="9" s="1"/>
  <c r="M6354" i="9" s="1"/>
  <c r="N6354" i="9" s="1"/>
  <c r="V6348" i="9"/>
  <c r="W6348" i="9" s="1"/>
  <c r="M6348" i="9" s="1"/>
  <c r="N6348" i="9" s="1"/>
  <c r="V6342" i="9"/>
  <c r="W6342" i="9" s="1"/>
  <c r="V6330" i="9"/>
  <c r="W6330" i="9" s="1"/>
  <c r="M6330" i="9" s="1"/>
  <c r="N6330" i="9" s="1"/>
  <c r="V6324" i="9"/>
  <c r="W6324" i="9" s="1"/>
  <c r="M6324" i="9" s="1"/>
  <c r="N6324" i="9" s="1"/>
  <c r="V6318" i="9"/>
  <c r="W6318" i="9" s="1"/>
  <c r="M6318" i="9" s="1"/>
  <c r="N6318" i="9" s="1"/>
  <c r="V6306" i="9"/>
  <c r="W6306" i="9" s="1"/>
  <c r="M6306" i="9" s="1"/>
  <c r="N6306" i="9" s="1"/>
  <c r="V6300" i="9"/>
  <c r="W6300" i="9" s="1"/>
  <c r="M6300" i="9" s="1"/>
  <c r="N6300" i="9" s="1"/>
  <c r="V6294" i="9"/>
  <c r="W6294" i="9" s="1"/>
  <c r="V6282" i="9"/>
  <c r="W6282" i="9" s="1"/>
  <c r="M6282" i="9" s="1"/>
  <c r="N6282" i="9" s="1"/>
  <c r="V6276" i="9"/>
  <c r="W6276" i="9" s="1"/>
  <c r="M6276" i="9" s="1"/>
  <c r="N6276" i="9" s="1"/>
  <c r="V6270" i="9"/>
  <c r="W6270" i="9" s="1"/>
  <c r="M6270" i="9" s="1"/>
  <c r="N6270" i="9" s="1"/>
  <c r="V6258" i="9"/>
  <c r="W6258" i="9" s="1"/>
  <c r="M6258" i="9" s="1"/>
  <c r="N6258" i="9" s="1"/>
  <c r="V6252" i="9"/>
  <c r="W6252" i="9" s="1"/>
  <c r="M6252" i="9" s="1"/>
  <c r="N6252" i="9" s="1"/>
  <c r="V6246" i="9"/>
  <c r="W6246" i="9" s="1"/>
  <c r="V6240" i="9"/>
  <c r="W6240" i="9" s="1"/>
  <c r="M6240" i="9" s="1"/>
  <c r="N6240" i="9" s="1"/>
  <c r="V6234" i="9"/>
  <c r="W6234" i="9" s="1"/>
  <c r="M6234" i="9" s="1"/>
  <c r="N6234" i="9" s="1"/>
  <c r="V6228" i="9"/>
  <c r="W6228" i="9" s="1"/>
  <c r="M6228" i="9" s="1"/>
  <c r="N6228" i="9" s="1"/>
  <c r="V6222" i="9"/>
  <c r="W6222" i="9" s="1"/>
  <c r="M6222" i="9" s="1"/>
  <c r="N6222" i="9" s="1"/>
  <c r="V6210" i="9"/>
  <c r="W6210" i="9" s="1"/>
  <c r="M6210" i="9" s="1"/>
  <c r="N6210" i="9" s="1"/>
  <c r="V6204" i="9"/>
  <c r="W6204" i="9" s="1"/>
  <c r="V6198" i="9"/>
  <c r="W6198" i="9" s="1"/>
  <c r="M6198" i="9" s="1"/>
  <c r="N6198" i="9" s="1"/>
  <c r="V6186" i="9"/>
  <c r="W6186" i="9" s="1"/>
  <c r="M6186" i="9" s="1"/>
  <c r="N6186" i="9" s="1"/>
  <c r="V6180" i="9"/>
  <c r="W6180" i="9" s="1"/>
  <c r="M6180" i="9" s="1"/>
  <c r="N6180" i="9" s="1"/>
  <c r="V6174" i="9"/>
  <c r="W6174" i="9" s="1"/>
  <c r="M6174" i="9" s="1"/>
  <c r="N6174" i="9" s="1"/>
  <c r="V6162" i="9"/>
  <c r="W6162" i="9" s="1"/>
  <c r="M6162" i="9" s="1"/>
  <c r="N6162" i="9" s="1"/>
  <c r="V6156" i="9"/>
  <c r="W6156" i="9" s="1"/>
  <c r="V6150" i="9"/>
  <c r="W6150" i="9" s="1"/>
  <c r="M6150" i="9" s="1"/>
  <c r="N6150" i="9" s="1"/>
  <c r="V6138" i="9"/>
  <c r="W6138" i="9" s="1"/>
  <c r="M6138" i="9" s="1"/>
  <c r="N6138" i="9" s="1"/>
  <c r="V6132" i="9"/>
  <c r="W6132" i="9" s="1"/>
  <c r="M6132" i="9" s="1"/>
  <c r="N6132" i="9" s="1"/>
  <c r="V6126" i="9"/>
  <c r="W6126" i="9" s="1"/>
  <c r="M6126" i="9" s="1"/>
  <c r="N6126" i="9" s="1"/>
  <c r="V6114" i="9"/>
  <c r="W6114" i="9" s="1"/>
  <c r="M6114" i="9" s="1"/>
  <c r="N6114" i="9" s="1"/>
  <c r="V6108" i="9"/>
  <c r="W6108" i="9" s="1"/>
  <c r="V6102" i="9"/>
  <c r="W6102" i="9" s="1"/>
  <c r="M6102" i="9" s="1"/>
  <c r="N6102" i="9" s="1"/>
  <c r="V6090" i="9"/>
  <c r="W6090" i="9" s="1"/>
  <c r="M6090" i="9" s="1"/>
  <c r="N6090" i="9" s="1"/>
  <c r="V6084" i="9"/>
  <c r="W6084" i="9" s="1"/>
  <c r="M6084" i="9" s="1"/>
  <c r="N6084" i="9" s="1"/>
  <c r="V6078" i="9"/>
  <c r="W6078" i="9" s="1"/>
  <c r="M6078" i="9" s="1"/>
  <c r="N6078" i="9" s="1"/>
  <c r="V6066" i="9"/>
  <c r="W6066" i="9" s="1"/>
  <c r="M6066" i="9" s="1"/>
  <c r="N6066" i="9" s="1"/>
  <c r="V6060" i="9"/>
  <c r="W6060" i="9" s="1"/>
  <c r="V6054" i="9"/>
  <c r="W6054" i="9" s="1"/>
  <c r="M6054" i="9" s="1"/>
  <c r="N6054" i="9" s="1"/>
  <c r="V6042" i="9"/>
  <c r="W6042" i="9" s="1"/>
  <c r="M6042" i="9" s="1"/>
  <c r="N6042" i="9" s="1"/>
  <c r="V6036" i="9"/>
  <c r="W6036" i="9" s="1"/>
  <c r="M6036" i="9" s="1"/>
  <c r="N6036" i="9" s="1"/>
  <c r="V6030" i="9"/>
  <c r="W6030" i="9" s="1"/>
  <c r="M6030" i="9" s="1"/>
  <c r="N6030" i="9" s="1"/>
  <c r="V6018" i="9"/>
  <c r="W6018" i="9" s="1"/>
  <c r="M6018" i="9" s="1"/>
  <c r="N6018" i="9" s="1"/>
  <c r="V6012" i="9"/>
  <c r="W6012" i="9" s="1"/>
  <c r="V6006" i="9"/>
  <c r="W6006" i="9" s="1"/>
  <c r="M6006" i="9" s="1"/>
  <c r="N6006" i="9" s="1"/>
  <c r="V5994" i="9"/>
  <c r="W5994" i="9" s="1"/>
  <c r="M5994" i="9" s="1"/>
  <c r="N5994" i="9" s="1"/>
  <c r="V5988" i="9"/>
  <c r="W5988" i="9" s="1"/>
  <c r="M5988" i="9" s="1"/>
  <c r="N5988" i="9" s="1"/>
  <c r="V5982" i="9"/>
  <c r="W5982" i="9" s="1"/>
  <c r="M5982" i="9" s="1"/>
  <c r="N5982" i="9" s="1"/>
  <c r="V5970" i="9"/>
  <c r="W5970" i="9" s="1"/>
  <c r="M5970" i="9" s="1"/>
  <c r="N5970" i="9" s="1"/>
  <c r="V5964" i="9"/>
  <c r="W5964" i="9" s="1"/>
  <c r="V5958" i="9"/>
  <c r="W5958" i="9" s="1"/>
  <c r="M5958" i="9" s="1"/>
  <c r="N5958" i="9" s="1"/>
  <c r="V5946" i="9"/>
  <c r="W5946" i="9" s="1"/>
  <c r="M5946" i="9" s="1"/>
  <c r="N5946" i="9" s="1"/>
  <c r="V5940" i="9"/>
  <c r="W5940" i="9" s="1"/>
  <c r="M5940" i="9" s="1"/>
  <c r="N5940" i="9" s="1"/>
  <c r="V5934" i="9"/>
  <c r="W5934" i="9" s="1"/>
  <c r="M5934" i="9" s="1"/>
  <c r="N5934" i="9" s="1"/>
  <c r="V5922" i="9"/>
  <c r="W5922" i="9" s="1"/>
  <c r="M5922" i="9" s="1"/>
  <c r="N5922" i="9" s="1"/>
  <c r="V5916" i="9"/>
  <c r="W5916" i="9" s="1"/>
  <c r="V5910" i="9"/>
  <c r="W5910" i="9" s="1"/>
  <c r="M5910" i="9" s="1"/>
  <c r="N5910" i="9" s="1"/>
  <c r="V5898" i="9"/>
  <c r="W5898" i="9" s="1"/>
  <c r="M5898" i="9" s="1"/>
  <c r="N5898" i="9" s="1"/>
  <c r="V5892" i="9"/>
  <c r="W5892" i="9" s="1"/>
  <c r="M5892" i="9" s="1"/>
  <c r="N5892" i="9" s="1"/>
  <c r="V5886" i="9"/>
  <c r="W5886" i="9" s="1"/>
  <c r="M5886" i="9" s="1"/>
  <c r="N5886" i="9" s="1"/>
  <c r="V5874" i="9"/>
  <c r="W5874" i="9" s="1"/>
  <c r="M5874" i="9" s="1"/>
  <c r="N5874" i="9" s="1"/>
  <c r="V5868" i="9"/>
  <c r="W5868" i="9" s="1"/>
  <c r="V5862" i="9"/>
  <c r="W5862" i="9" s="1"/>
  <c r="M5862" i="9" s="1"/>
  <c r="N5862" i="9" s="1"/>
  <c r="V5850" i="9"/>
  <c r="W5850" i="9" s="1"/>
  <c r="M5850" i="9" s="1"/>
  <c r="N5850" i="9" s="1"/>
  <c r="V5844" i="9"/>
  <c r="W5844" i="9" s="1"/>
  <c r="M5844" i="9" s="1"/>
  <c r="N5844" i="9" s="1"/>
  <c r="V5838" i="9"/>
  <c r="W5838" i="9" s="1"/>
  <c r="M5838" i="9" s="1"/>
  <c r="N5838" i="9" s="1"/>
  <c r="V5826" i="9"/>
  <c r="W5826" i="9" s="1"/>
  <c r="M5826" i="9" s="1"/>
  <c r="N5826" i="9" s="1"/>
  <c r="V5820" i="9"/>
  <c r="W5820" i="9" s="1"/>
  <c r="V5814" i="9"/>
  <c r="W5814" i="9" s="1"/>
  <c r="M5814" i="9" s="1"/>
  <c r="N5814" i="9" s="1"/>
  <c r="V5802" i="9"/>
  <c r="W5802" i="9" s="1"/>
  <c r="M5802" i="9" s="1"/>
  <c r="N5802" i="9" s="1"/>
  <c r="V5796" i="9"/>
  <c r="W5796" i="9" s="1"/>
  <c r="M5796" i="9" s="1"/>
  <c r="N5796" i="9" s="1"/>
  <c r="V5790" i="9"/>
  <c r="W5790" i="9" s="1"/>
  <c r="M5790" i="9" s="1"/>
  <c r="N5790" i="9" s="1"/>
  <c r="V5778" i="9"/>
  <c r="W5778" i="9" s="1"/>
  <c r="M5778" i="9" s="1"/>
  <c r="N5778" i="9" s="1"/>
  <c r="V5772" i="9"/>
  <c r="W5772" i="9" s="1"/>
  <c r="V5766" i="9"/>
  <c r="W5766" i="9" s="1"/>
  <c r="M5766" i="9" s="1"/>
  <c r="N5766" i="9" s="1"/>
  <c r="V5760" i="9"/>
  <c r="W5760" i="9" s="1"/>
  <c r="M5760" i="9" s="1"/>
  <c r="N5760" i="9" s="1"/>
  <c r="V5754" i="9"/>
  <c r="W5754" i="9" s="1"/>
  <c r="M5754" i="9" s="1"/>
  <c r="N5754" i="9" s="1"/>
  <c r="V5748" i="9"/>
  <c r="W5748" i="9" s="1"/>
  <c r="M5748" i="9" s="1"/>
  <c r="N5748" i="9" s="1"/>
  <c r="V5742" i="9"/>
  <c r="W5742" i="9" s="1"/>
  <c r="M5742" i="9" s="1"/>
  <c r="N5742" i="9" s="1"/>
  <c r="V5730" i="9"/>
  <c r="W5730" i="9" s="1"/>
  <c r="V5724" i="9"/>
  <c r="W5724" i="9" s="1"/>
  <c r="M5724" i="9" s="1"/>
  <c r="N5724" i="9" s="1"/>
  <c r="V5718" i="9"/>
  <c r="W5718" i="9" s="1"/>
  <c r="M5718" i="9" s="1"/>
  <c r="N5718" i="9" s="1"/>
  <c r="V5706" i="9"/>
  <c r="W5706" i="9" s="1"/>
  <c r="M5706" i="9" s="1"/>
  <c r="N5706" i="9" s="1"/>
  <c r="V5700" i="9"/>
  <c r="W5700" i="9" s="1"/>
  <c r="M5700" i="9" s="1"/>
  <c r="N5700" i="9" s="1"/>
  <c r="V5694" i="9"/>
  <c r="W5694" i="9" s="1"/>
  <c r="M5694" i="9" s="1"/>
  <c r="N5694" i="9" s="1"/>
  <c r="V5682" i="9"/>
  <c r="W5682" i="9" s="1"/>
  <c r="V5676" i="9"/>
  <c r="W5676" i="9" s="1"/>
  <c r="M5676" i="9" s="1"/>
  <c r="N5676" i="9" s="1"/>
  <c r="V5670" i="9"/>
  <c r="W5670" i="9" s="1"/>
  <c r="M5670" i="9" s="1"/>
  <c r="N5670" i="9" s="1"/>
  <c r="V5658" i="9"/>
  <c r="W5658" i="9" s="1"/>
  <c r="M5658" i="9" s="1"/>
  <c r="N5658" i="9" s="1"/>
  <c r="V5652" i="9"/>
  <c r="W5652" i="9" s="1"/>
  <c r="M5652" i="9" s="1"/>
  <c r="N5652" i="9" s="1"/>
  <c r="V5646" i="9"/>
  <c r="W5646" i="9" s="1"/>
  <c r="M5646" i="9" s="1"/>
  <c r="N5646" i="9" s="1"/>
  <c r="V5634" i="9"/>
  <c r="W5634" i="9" s="1"/>
  <c r="V5628" i="9"/>
  <c r="W5628" i="9" s="1"/>
  <c r="M5628" i="9" s="1"/>
  <c r="N5628" i="9" s="1"/>
  <c r="V5622" i="9"/>
  <c r="W5622" i="9" s="1"/>
  <c r="M5622" i="9" s="1"/>
  <c r="N5622" i="9" s="1"/>
  <c r="V5610" i="9"/>
  <c r="W5610" i="9" s="1"/>
  <c r="M5610" i="9" s="1"/>
  <c r="N5610" i="9" s="1"/>
  <c r="V5604" i="9"/>
  <c r="W5604" i="9" s="1"/>
  <c r="M5604" i="9" s="1"/>
  <c r="N5604" i="9" s="1"/>
  <c r="V5598" i="9"/>
  <c r="W5598" i="9" s="1"/>
  <c r="M5598" i="9" s="1"/>
  <c r="N5598" i="9" s="1"/>
  <c r="V5586" i="9"/>
  <c r="W5586" i="9" s="1"/>
  <c r="V5580" i="9"/>
  <c r="W5580" i="9" s="1"/>
  <c r="M5580" i="9" s="1"/>
  <c r="N5580" i="9" s="1"/>
  <c r="V5574" i="9"/>
  <c r="W5574" i="9" s="1"/>
  <c r="M5574" i="9" s="1"/>
  <c r="N5574" i="9" s="1"/>
  <c r="V5568" i="9"/>
  <c r="W5568" i="9" s="1"/>
  <c r="M5568" i="9" s="1"/>
  <c r="N5568" i="9" s="1"/>
  <c r="V5562" i="9"/>
  <c r="W5562" i="9" s="1"/>
  <c r="M5562" i="9" s="1"/>
  <c r="N5562" i="9" s="1"/>
  <c r="V5556" i="9"/>
  <c r="W5556" i="9" s="1"/>
  <c r="M5556" i="9" s="1"/>
  <c r="N5556" i="9" s="1"/>
  <c r="V5550" i="9"/>
  <c r="W5550" i="9" s="1"/>
  <c r="V5538" i="9"/>
  <c r="W5538" i="9" s="1"/>
  <c r="M5538" i="9" s="1"/>
  <c r="N5538" i="9" s="1"/>
  <c r="V5532" i="9"/>
  <c r="W5532" i="9" s="1"/>
  <c r="M5532" i="9" s="1"/>
  <c r="N5532" i="9" s="1"/>
  <c r="V5526" i="9"/>
  <c r="W5526" i="9" s="1"/>
  <c r="M5526" i="9" s="1"/>
  <c r="N5526" i="9" s="1"/>
  <c r="V5514" i="9"/>
  <c r="W5514" i="9" s="1"/>
  <c r="M5514" i="9" s="1"/>
  <c r="N5514" i="9" s="1"/>
  <c r="V5508" i="9"/>
  <c r="W5508" i="9" s="1"/>
  <c r="M5508" i="9" s="1"/>
  <c r="N5508" i="9" s="1"/>
  <c r="V5502" i="9"/>
  <c r="W5502" i="9" s="1"/>
  <c r="V5490" i="9"/>
  <c r="W5490" i="9" s="1"/>
  <c r="M5490" i="9" s="1"/>
  <c r="N5490" i="9" s="1"/>
  <c r="V5484" i="9"/>
  <c r="W5484" i="9" s="1"/>
  <c r="M5484" i="9" s="1"/>
  <c r="N5484" i="9" s="1"/>
  <c r="V5478" i="9"/>
  <c r="W5478" i="9" s="1"/>
  <c r="M5478" i="9" s="1"/>
  <c r="N5478" i="9" s="1"/>
  <c r="V5466" i="9"/>
  <c r="W5466" i="9" s="1"/>
  <c r="M5466" i="9" s="1"/>
  <c r="N5466" i="9" s="1"/>
  <c r="V5460" i="9"/>
  <c r="W5460" i="9" s="1"/>
  <c r="M5460" i="9" s="1"/>
  <c r="N5460" i="9" s="1"/>
  <c r="V5454" i="9"/>
  <c r="W5454" i="9" s="1"/>
  <c r="V5442" i="9"/>
  <c r="W5442" i="9" s="1"/>
  <c r="M5442" i="9" s="1"/>
  <c r="N5442" i="9" s="1"/>
  <c r="V5436" i="9"/>
  <c r="W5436" i="9" s="1"/>
  <c r="M5436" i="9" s="1"/>
  <c r="N5436" i="9" s="1"/>
  <c r="V5430" i="9"/>
  <c r="W5430" i="9" s="1"/>
  <c r="M5430" i="9" s="1"/>
  <c r="N5430" i="9" s="1"/>
  <c r="V5418" i="9"/>
  <c r="W5418" i="9" s="1"/>
  <c r="M5418" i="9" s="1"/>
  <c r="N5418" i="9" s="1"/>
  <c r="V5412" i="9"/>
  <c r="W5412" i="9" s="1"/>
  <c r="M5412" i="9" s="1"/>
  <c r="N5412" i="9" s="1"/>
  <c r="V5406" i="9"/>
  <c r="W5406" i="9" s="1"/>
  <c r="V5394" i="9"/>
  <c r="W5394" i="9" s="1"/>
  <c r="M5394" i="9" s="1"/>
  <c r="N5394" i="9" s="1"/>
  <c r="V5388" i="9"/>
  <c r="W5388" i="9" s="1"/>
  <c r="M5388" i="9" s="1"/>
  <c r="N5388" i="9" s="1"/>
  <c r="V5382" i="9"/>
  <c r="W5382" i="9" s="1"/>
  <c r="M5382" i="9" s="1"/>
  <c r="N5382" i="9" s="1"/>
  <c r="V5370" i="9"/>
  <c r="W5370" i="9" s="1"/>
  <c r="M5370" i="9" s="1"/>
  <c r="N5370" i="9" s="1"/>
  <c r="V5364" i="9"/>
  <c r="W5364" i="9" s="1"/>
  <c r="M5364" i="9" s="1"/>
  <c r="N5364" i="9" s="1"/>
  <c r="V5358" i="9"/>
  <c r="W5358" i="9" s="1"/>
  <c r="V5346" i="9"/>
  <c r="W5346" i="9" s="1"/>
  <c r="M5346" i="9" s="1"/>
  <c r="N5346" i="9" s="1"/>
  <c r="V5340" i="9"/>
  <c r="W5340" i="9" s="1"/>
  <c r="M5340" i="9" s="1"/>
  <c r="N5340" i="9" s="1"/>
  <c r="V5334" i="9"/>
  <c r="W5334" i="9" s="1"/>
  <c r="M5334" i="9" s="1"/>
  <c r="N5334" i="9" s="1"/>
  <c r="V5322" i="9"/>
  <c r="W5322" i="9" s="1"/>
  <c r="M5322" i="9" s="1"/>
  <c r="N5322" i="9" s="1"/>
  <c r="V5316" i="9"/>
  <c r="W5316" i="9" s="1"/>
  <c r="M5316" i="9" s="1"/>
  <c r="N5316" i="9" s="1"/>
  <c r="V5310" i="9"/>
  <c r="W5310" i="9" s="1"/>
  <c r="V5298" i="9"/>
  <c r="W5298" i="9" s="1"/>
  <c r="M5298" i="9" s="1"/>
  <c r="N5298" i="9" s="1"/>
  <c r="V5292" i="9"/>
  <c r="W5292" i="9" s="1"/>
  <c r="M5292" i="9" s="1"/>
  <c r="N5292" i="9" s="1"/>
  <c r="V5286" i="9"/>
  <c r="W5286" i="9" s="1"/>
  <c r="M5286" i="9" s="1"/>
  <c r="N5286" i="9" s="1"/>
  <c r="V5274" i="9"/>
  <c r="W5274" i="9" s="1"/>
  <c r="M5274" i="9" s="1"/>
  <c r="N5274" i="9" s="1"/>
  <c r="V5268" i="9"/>
  <c r="W5268" i="9" s="1"/>
  <c r="M5268" i="9" s="1"/>
  <c r="N5268" i="9" s="1"/>
  <c r="V5262" i="9"/>
  <c r="W5262" i="9" s="1"/>
  <c r="V5250" i="9"/>
  <c r="W5250" i="9" s="1"/>
  <c r="M5250" i="9" s="1"/>
  <c r="N5250" i="9" s="1"/>
  <c r="V5244" i="9"/>
  <c r="W5244" i="9" s="1"/>
  <c r="M5244" i="9" s="1"/>
  <c r="N5244" i="9" s="1"/>
  <c r="V5238" i="9"/>
  <c r="W5238" i="9" s="1"/>
  <c r="M5238" i="9" s="1"/>
  <c r="N5238" i="9" s="1"/>
  <c r="V5226" i="9"/>
  <c r="W5226" i="9" s="1"/>
  <c r="M5226" i="9" s="1"/>
  <c r="N5226" i="9" s="1"/>
  <c r="V5220" i="9"/>
  <c r="W5220" i="9" s="1"/>
  <c r="M5220" i="9" s="1"/>
  <c r="N5220" i="9" s="1"/>
  <c r="V5214" i="9"/>
  <c r="W5214" i="9" s="1"/>
  <c r="V5208" i="9"/>
  <c r="W5208" i="9" s="1"/>
  <c r="M5208" i="9" s="1"/>
  <c r="N5208" i="9" s="1"/>
  <c r="V5202" i="9"/>
  <c r="W5202" i="9" s="1"/>
  <c r="M5202" i="9" s="1"/>
  <c r="N5202" i="9" s="1"/>
  <c r="V5196" i="9"/>
  <c r="W5196" i="9" s="1"/>
  <c r="M5196" i="9" s="1"/>
  <c r="N5196" i="9" s="1"/>
  <c r="V5190" i="9"/>
  <c r="W5190" i="9" s="1"/>
  <c r="M5190" i="9" s="1"/>
  <c r="N5190" i="9" s="1"/>
  <c r="V5178" i="9"/>
  <c r="W5178" i="9" s="1"/>
  <c r="M5178" i="9" s="1"/>
  <c r="N5178" i="9" s="1"/>
  <c r="V5172" i="9"/>
  <c r="W5172" i="9" s="1"/>
  <c r="V5166" i="9"/>
  <c r="W5166" i="9" s="1"/>
  <c r="M5166" i="9" s="1"/>
  <c r="N5166" i="9" s="1"/>
  <c r="V5154" i="9"/>
  <c r="W5154" i="9" s="1"/>
  <c r="M5154" i="9" s="1"/>
  <c r="N5154" i="9" s="1"/>
  <c r="V5148" i="9"/>
  <c r="W5148" i="9" s="1"/>
  <c r="M5148" i="9" s="1"/>
  <c r="N5148" i="9" s="1"/>
  <c r="V5142" i="9"/>
  <c r="W5142" i="9" s="1"/>
  <c r="M5142" i="9" s="1"/>
  <c r="N5142" i="9" s="1"/>
  <c r="V5130" i="9"/>
  <c r="W5130" i="9" s="1"/>
  <c r="M5130" i="9" s="1"/>
  <c r="N5130" i="9" s="1"/>
  <c r="V5124" i="9"/>
  <c r="W5124" i="9" s="1"/>
  <c r="V5118" i="9"/>
  <c r="W5118" i="9" s="1"/>
  <c r="M5118" i="9" s="1"/>
  <c r="N5118" i="9" s="1"/>
  <c r="V5106" i="9"/>
  <c r="W5106" i="9" s="1"/>
  <c r="M5106" i="9" s="1"/>
  <c r="N5106" i="9" s="1"/>
  <c r="V5100" i="9"/>
  <c r="W5100" i="9" s="1"/>
  <c r="M5100" i="9" s="1"/>
  <c r="N5100" i="9" s="1"/>
  <c r="V5094" i="9"/>
  <c r="W5094" i="9" s="1"/>
  <c r="M5094" i="9" s="1"/>
  <c r="N5094" i="9" s="1"/>
  <c r="V5082" i="9"/>
  <c r="W5082" i="9" s="1"/>
  <c r="M5082" i="9" s="1"/>
  <c r="N5082" i="9" s="1"/>
  <c r="V5076" i="9"/>
  <c r="W5076" i="9" s="1"/>
  <c r="V5070" i="9"/>
  <c r="W5070" i="9" s="1"/>
  <c r="M5070" i="9" s="1"/>
  <c r="N5070" i="9" s="1"/>
  <c r="V5058" i="9"/>
  <c r="W5058" i="9" s="1"/>
  <c r="M5058" i="9" s="1"/>
  <c r="N5058" i="9" s="1"/>
  <c r="V5052" i="9"/>
  <c r="W5052" i="9" s="1"/>
  <c r="M5052" i="9" s="1"/>
  <c r="N5052" i="9" s="1"/>
  <c r="V5046" i="9"/>
  <c r="W5046" i="9" s="1"/>
  <c r="M5046" i="9" s="1"/>
  <c r="N5046" i="9" s="1"/>
  <c r="V5034" i="9"/>
  <c r="W5034" i="9" s="1"/>
  <c r="M5034" i="9" s="1"/>
  <c r="N5034" i="9" s="1"/>
  <c r="V5028" i="9"/>
  <c r="W5028" i="9" s="1"/>
  <c r="V5022" i="9"/>
  <c r="W5022" i="9" s="1"/>
  <c r="M5022" i="9" s="1"/>
  <c r="N5022" i="9" s="1"/>
  <c r="V5016" i="9"/>
  <c r="W5016" i="9" s="1"/>
  <c r="M5016" i="9" s="1"/>
  <c r="N5016" i="9" s="1"/>
  <c r="V5010" i="9"/>
  <c r="W5010" i="9" s="1"/>
  <c r="M5010" i="9" s="1"/>
  <c r="N5010" i="9" s="1"/>
  <c r="V5004" i="9"/>
  <c r="W5004" i="9" s="1"/>
  <c r="M5004" i="9" s="1"/>
  <c r="N5004" i="9" s="1"/>
  <c r="V4998" i="9"/>
  <c r="W4998" i="9" s="1"/>
  <c r="M4998" i="9" s="1"/>
  <c r="N4998" i="9" s="1"/>
  <c r="V4986" i="9"/>
  <c r="W4986" i="9" s="1"/>
  <c r="V4980" i="9"/>
  <c r="W4980" i="9" s="1"/>
  <c r="M4980" i="9" s="1"/>
  <c r="N4980" i="9" s="1"/>
  <c r="V4974" i="9"/>
  <c r="W4974" i="9" s="1"/>
  <c r="M4974" i="9" s="1"/>
  <c r="N4974" i="9" s="1"/>
  <c r="V4962" i="9"/>
  <c r="W4962" i="9" s="1"/>
  <c r="M4962" i="9" s="1"/>
  <c r="N4962" i="9" s="1"/>
  <c r="V4956" i="9"/>
  <c r="W4956" i="9" s="1"/>
  <c r="M4956" i="9" s="1"/>
  <c r="N4956" i="9" s="1"/>
  <c r="V4950" i="9"/>
  <c r="W4950" i="9" s="1"/>
  <c r="M4950" i="9" s="1"/>
  <c r="N4950" i="9" s="1"/>
  <c r="V4938" i="9"/>
  <c r="W4938" i="9" s="1"/>
  <c r="V4932" i="9"/>
  <c r="W4932" i="9" s="1"/>
  <c r="M4932" i="9" s="1"/>
  <c r="N4932" i="9" s="1"/>
  <c r="V4926" i="9"/>
  <c r="W4926" i="9" s="1"/>
  <c r="M4926" i="9" s="1"/>
  <c r="N4926" i="9" s="1"/>
  <c r="V4914" i="9"/>
  <c r="W4914" i="9" s="1"/>
  <c r="M4914" i="9" s="1"/>
  <c r="N4914" i="9" s="1"/>
  <c r="V4908" i="9"/>
  <c r="W4908" i="9" s="1"/>
  <c r="M4908" i="9" s="1"/>
  <c r="N4908" i="9" s="1"/>
  <c r="V4902" i="9"/>
  <c r="W4902" i="9" s="1"/>
  <c r="M4902" i="9" s="1"/>
  <c r="N4902" i="9" s="1"/>
  <c r="V4896" i="9"/>
  <c r="W4896" i="9" s="1"/>
  <c r="V4890" i="9"/>
  <c r="W4890" i="9" s="1"/>
  <c r="M4890" i="9" s="1"/>
  <c r="N4890" i="9" s="1"/>
  <c r="V4884" i="9"/>
  <c r="W4884" i="9" s="1"/>
  <c r="M4884" i="9" s="1"/>
  <c r="N4884" i="9" s="1"/>
  <c r="V4878" i="9"/>
  <c r="W4878" i="9" s="1"/>
  <c r="M4878" i="9" s="1"/>
  <c r="N4878" i="9" s="1"/>
  <c r="V4866" i="9"/>
  <c r="W4866" i="9" s="1"/>
  <c r="M4866" i="9" s="1"/>
  <c r="N4866" i="9" s="1"/>
  <c r="V4860" i="9"/>
  <c r="W4860" i="9" s="1"/>
  <c r="M4860" i="9" s="1"/>
  <c r="N4860" i="9" s="1"/>
  <c r="V4854" i="9"/>
  <c r="W4854" i="9" s="1"/>
  <c r="V4842" i="9"/>
  <c r="W4842" i="9" s="1"/>
  <c r="M4842" i="9" s="1"/>
  <c r="N4842" i="9" s="1"/>
  <c r="V4836" i="9"/>
  <c r="W4836" i="9" s="1"/>
  <c r="M4836" i="9" s="1"/>
  <c r="N4836" i="9" s="1"/>
  <c r="V4830" i="9"/>
  <c r="W4830" i="9" s="1"/>
  <c r="M4830" i="9" s="1"/>
  <c r="N4830" i="9" s="1"/>
  <c r="V4818" i="9"/>
  <c r="W4818" i="9" s="1"/>
  <c r="M4818" i="9" s="1"/>
  <c r="N4818" i="9" s="1"/>
  <c r="V4812" i="9"/>
  <c r="W4812" i="9" s="1"/>
  <c r="M4812" i="9" s="1"/>
  <c r="N4812" i="9" s="1"/>
  <c r="V4806" i="9"/>
  <c r="W4806" i="9" s="1"/>
  <c r="V4794" i="9"/>
  <c r="W4794" i="9" s="1"/>
  <c r="M4794" i="9" s="1"/>
  <c r="N4794" i="9" s="1"/>
  <c r="V4788" i="9"/>
  <c r="W4788" i="9" s="1"/>
  <c r="M4788" i="9" s="1"/>
  <c r="N4788" i="9" s="1"/>
  <c r="V4782" i="9"/>
  <c r="W4782" i="9" s="1"/>
  <c r="M4782" i="9" s="1"/>
  <c r="N4782" i="9" s="1"/>
  <c r="V4770" i="9"/>
  <c r="W4770" i="9" s="1"/>
  <c r="M4770" i="9" s="1"/>
  <c r="N4770" i="9" s="1"/>
  <c r="V4764" i="9"/>
  <c r="W4764" i="9" s="1"/>
  <c r="M4764" i="9" s="1"/>
  <c r="N4764" i="9" s="1"/>
  <c r="V4758" i="9"/>
  <c r="W4758" i="9" s="1"/>
  <c r="V4746" i="9"/>
  <c r="W4746" i="9" s="1"/>
  <c r="M4746" i="9" s="1"/>
  <c r="N4746" i="9" s="1"/>
  <c r="V4740" i="9"/>
  <c r="W4740" i="9" s="1"/>
  <c r="M4740" i="9" s="1"/>
  <c r="N4740" i="9" s="1"/>
  <c r="V4734" i="9"/>
  <c r="W4734" i="9" s="1"/>
  <c r="M4734" i="9" s="1"/>
  <c r="N4734" i="9" s="1"/>
  <c r="V4722" i="9"/>
  <c r="W4722" i="9" s="1"/>
  <c r="M4722" i="9" s="1"/>
  <c r="N4722" i="9" s="1"/>
  <c r="V4716" i="9"/>
  <c r="W4716" i="9" s="1"/>
  <c r="M4716" i="9" s="1"/>
  <c r="N4716" i="9" s="1"/>
  <c r="V4710" i="9"/>
  <c r="W4710" i="9" s="1"/>
  <c r="V4704" i="9"/>
  <c r="W4704" i="9" s="1"/>
  <c r="M4704" i="9" s="1"/>
  <c r="N4704" i="9" s="1"/>
  <c r="V4698" i="9"/>
  <c r="W4698" i="9" s="1"/>
  <c r="M4698" i="9" s="1"/>
  <c r="N4698" i="9" s="1"/>
  <c r="V4692" i="9"/>
  <c r="W4692" i="9" s="1"/>
  <c r="M4692" i="9" s="1"/>
  <c r="N4692" i="9" s="1"/>
  <c r="V4686" i="9"/>
  <c r="W4686" i="9" s="1"/>
  <c r="M4686" i="9" s="1"/>
  <c r="N4686" i="9" s="1"/>
  <c r="V4674" i="9"/>
  <c r="W4674" i="9" s="1"/>
  <c r="M4674" i="9" s="1"/>
  <c r="N4674" i="9" s="1"/>
  <c r="V4668" i="9"/>
  <c r="W4668" i="9" s="1"/>
  <c r="V4662" i="9"/>
  <c r="W4662" i="9" s="1"/>
  <c r="M4662" i="9" s="1"/>
  <c r="N4662" i="9" s="1"/>
  <c r="V4650" i="9"/>
  <c r="W4650" i="9" s="1"/>
  <c r="M4650" i="9" s="1"/>
  <c r="N4650" i="9" s="1"/>
  <c r="V4644" i="9"/>
  <c r="W4644" i="9" s="1"/>
  <c r="M4644" i="9" s="1"/>
  <c r="N4644" i="9" s="1"/>
  <c r="V4638" i="9"/>
  <c r="W4638" i="9" s="1"/>
  <c r="M4638" i="9" s="1"/>
  <c r="N4638" i="9" s="1"/>
  <c r="V4626" i="9"/>
  <c r="W4626" i="9" s="1"/>
  <c r="M4626" i="9" s="1"/>
  <c r="N4626" i="9" s="1"/>
  <c r="V4620" i="9"/>
  <c r="W4620" i="9" s="1"/>
  <c r="V4614" i="9"/>
  <c r="W4614" i="9" s="1"/>
  <c r="M4614" i="9" s="1"/>
  <c r="N4614" i="9" s="1"/>
  <c r="V4602" i="9"/>
  <c r="W4602" i="9" s="1"/>
  <c r="M4602" i="9" s="1"/>
  <c r="N4602" i="9" s="1"/>
  <c r="V4596" i="9"/>
  <c r="W4596" i="9" s="1"/>
  <c r="M4596" i="9" s="1"/>
  <c r="N4596" i="9" s="1"/>
  <c r="V4590" i="9"/>
  <c r="W4590" i="9" s="1"/>
  <c r="M4590" i="9" s="1"/>
  <c r="N4590" i="9" s="1"/>
  <c r="V4578" i="9"/>
  <c r="W4578" i="9" s="1"/>
  <c r="M4578" i="9" s="1"/>
  <c r="N4578" i="9" s="1"/>
  <c r="V4572" i="9"/>
  <c r="W4572" i="9" s="1"/>
  <c r="V4566" i="9"/>
  <c r="W4566" i="9" s="1"/>
  <c r="M4566" i="9" s="1"/>
  <c r="N4566" i="9" s="1"/>
  <c r="V4554" i="9"/>
  <c r="W4554" i="9" s="1"/>
  <c r="M4554" i="9" s="1"/>
  <c r="N4554" i="9" s="1"/>
  <c r="V4548" i="9"/>
  <c r="W4548" i="9" s="1"/>
  <c r="M4548" i="9" s="1"/>
  <c r="N4548" i="9" s="1"/>
  <c r="V4542" i="9"/>
  <c r="W4542" i="9" s="1"/>
  <c r="M4542" i="9" s="1"/>
  <c r="N4542" i="9" s="1"/>
  <c r="V4530" i="9"/>
  <c r="W4530" i="9" s="1"/>
  <c r="M4530" i="9" s="1"/>
  <c r="N4530" i="9" s="1"/>
  <c r="V4524" i="9"/>
  <c r="W4524" i="9" s="1"/>
  <c r="V4518" i="9"/>
  <c r="W4518" i="9" s="1"/>
  <c r="M4518" i="9" s="1"/>
  <c r="N4518" i="9" s="1"/>
  <c r="V4506" i="9"/>
  <c r="W4506" i="9" s="1"/>
  <c r="M4506" i="9" s="1"/>
  <c r="N4506" i="9" s="1"/>
  <c r="V4500" i="9"/>
  <c r="W4500" i="9" s="1"/>
  <c r="M4500" i="9" s="1"/>
  <c r="N4500" i="9" s="1"/>
  <c r="V4494" i="9"/>
  <c r="W4494" i="9" s="1"/>
  <c r="M4494" i="9" s="1"/>
  <c r="N4494" i="9" s="1"/>
  <c r="V4482" i="9"/>
  <c r="W4482" i="9" s="1"/>
  <c r="M4482" i="9" s="1"/>
  <c r="N4482" i="9" s="1"/>
  <c r="V4476" i="9"/>
  <c r="W4476" i="9" s="1"/>
  <c r="V4470" i="9"/>
  <c r="W4470" i="9" s="1"/>
  <c r="M4470" i="9" s="1"/>
  <c r="N4470" i="9" s="1"/>
  <c r="V4458" i="9"/>
  <c r="W4458" i="9" s="1"/>
  <c r="M4458" i="9" s="1"/>
  <c r="N4458" i="9" s="1"/>
  <c r="V4452" i="9"/>
  <c r="W4452" i="9" s="1"/>
  <c r="M4452" i="9" s="1"/>
  <c r="N4452" i="9" s="1"/>
  <c r="V4446" i="9"/>
  <c r="W4446" i="9" s="1"/>
  <c r="M4446" i="9" s="1"/>
  <c r="N4446" i="9" s="1"/>
  <c r="V4434" i="9"/>
  <c r="W4434" i="9" s="1"/>
  <c r="M4434" i="9" s="1"/>
  <c r="N4434" i="9" s="1"/>
  <c r="V4428" i="9"/>
  <c r="W4428" i="9" s="1"/>
  <c r="V4422" i="9"/>
  <c r="W4422" i="9" s="1"/>
  <c r="M4422" i="9" s="1"/>
  <c r="N4422" i="9" s="1"/>
  <c r="V4410" i="9"/>
  <c r="W4410" i="9" s="1"/>
  <c r="M4410" i="9" s="1"/>
  <c r="N4410" i="9" s="1"/>
  <c r="V4404" i="9"/>
  <c r="W4404" i="9" s="1"/>
  <c r="M4404" i="9" s="1"/>
  <c r="N4404" i="9" s="1"/>
  <c r="V4398" i="9"/>
  <c r="W4398" i="9" s="1"/>
  <c r="M4398" i="9" s="1"/>
  <c r="N4398" i="9" s="1"/>
  <c r="V4386" i="9"/>
  <c r="W4386" i="9" s="1"/>
  <c r="M4386" i="9" s="1"/>
  <c r="N4386" i="9" s="1"/>
  <c r="V4380" i="9"/>
  <c r="W4380" i="9" s="1"/>
  <c r="V4374" i="9"/>
  <c r="W4374" i="9" s="1"/>
  <c r="M4374" i="9" s="1"/>
  <c r="N4374" i="9" s="1"/>
  <c r="V4362" i="9"/>
  <c r="W4362" i="9" s="1"/>
  <c r="M4362" i="9" s="1"/>
  <c r="N4362" i="9" s="1"/>
  <c r="V4356" i="9"/>
  <c r="W4356" i="9" s="1"/>
  <c r="M4356" i="9" s="1"/>
  <c r="N4356" i="9" s="1"/>
  <c r="V4350" i="9"/>
  <c r="W4350" i="9" s="1"/>
  <c r="M4350" i="9" s="1"/>
  <c r="N4350" i="9" s="1"/>
  <c r="V4338" i="9"/>
  <c r="W4338" i="9" s="1"/>
  <c r="M4338" i="9" s="1"/>
  <c r="N4338" i="9" s="1"/>
  <c r="V4332" i="9"/>
  <c r="W4332" i="9" s="1"/>
  <c r="V4326" i="9"/>
  <c r="W4326" i="9" s="1"/>
  <c r="M4326" i="9" s="1"/>
  <c r="N4326" i="9" s="1"/>
  <c r="V4314" i="9"/>
  <c r="W4314" i="9" s="1"/>
  <c r="M4314" i="9" s="1"/>
  <c r="N4314" i="9" s="1"/>
  <c r="V4308" i="9"/>
  <c r="W4308" i="9" s="1"/>
  <c r="M4308" i="9" s="1"/>
  <c r="N4308" i="9" s="1"/>
  <c r="V4302" i="9"/>
  <c r="W4302" i="9" s="1"/>
  <c r="M4302" i="9" s="1"/>
  <c r="N4302" i="9" s="1"/>
  <c r="V4290" i="9"/>
  <c r="W4290" i="9" s="1"/>
  <c r="M4290" i="9" s="1"/>
  <c r="N4290" i="9" s="1"/>
  <c r="V4284" i="9"/>
  <c r="W4284" i="9" s="1"/>
  <c r="V4278" i="9"/>
  <c r="W4278" i="9" s="1"/>
  <c r="M4278" i="9" s="1"/>
  <c r="N4278" i="9" s="1"/>
  <c r="V4266" i="9"/>
  <c r="W4266" i="9" s="1"/>
  <c r="M4266" i="9" s="1"/>
  <c r="N4266" i="9" s="1"/>
  <c r="V4260" i="9"/>
  <c r="W4260" i="9" s="1"/>
  <c r="M4260" i="9" s="1"/>
  <c r="N4260" i="9" s="1"/>
  <c r="V4254" i="9"/>
  <c r="W4254" i="9" s="1"/>
  <c r="M4254" i="9" s="1"/>
  <c r="N4254" i="9" s="1"/>
  <c r="V4242" i="9"/>
  <c r="W4242" i="9" s="1"/>
  <c r="M4242" i="9" s="1"/>
  <c r="N4242" i="9" s="1"/>
  <c r="V4236" i="9"/>
  <c r="W4236" i="9" s="1"/>
  <c r="V4230" i="9"/>
  <c r="W4230" i="9" s="1"/>
  <c r="M4230" i="9" s="1"/>
  <c r="N4230" i="9" s="1"/>
  <c r="V4224" i="9"/>
  <c r="W4224" i="9" s="1"/>
  <c r="M4224" i="9" s="1"/>
  <c r="N4224" i="9" s="1"/>
  <c r="V4218" i="9"/>
  <c r="W4218" i="9" s="1"/>
  <c r="M4218" i="9" s="1"/>
  <c r="N4218" i="9" s="1"/>
  <c r="V4212" i="9"/>
  <c r="W4212" i="9" s="1"/>
  <c r="M4212" i="9" s="1"/>
  <c r="N4212" i="9" s="1"/>
  <c r="V4206" i="9"/>
  <c r="W4206" i="9" s="1"/>
  <c r="M4206" i="9" s="1"/>
  <c r="N4206" i="9" s="1"/>
  <c r="V4194" i="9"/>
  <c r="W4194" i="9" s="1"/>
  <c r="V4188" i="9"/>
  <c r="W4188" i="9" s="1"/>
  <c r="M4188" i="9" s="1"/>
  <c r="N4188" i="9" s="1"/>
  <c r="V4182" i="9"/>
  <c r="W4182" i="9" s="1"/>
  <c r="M4182" i="9" s="1"/>
  <c r="N4182" i="9" s="1"/>
  <c r="V4170" i="9"/>
  <c r="W4170" i="9" s="1"/>
  <c r="M4170" i="9" s="1"/>
  <c r="N4170" i="9" s="1"/>
  <c r="V4164" i="9"/>
  <c r="W4164" i="9" s="1"/>
  <c r="M4164" i="9" s="1"/>
  <c r="N4164" i="9" s="1"/>
  <c r="V4158" i="9"/>
  <c r="W4158" i="9" s="1"/>
  <c r="M4158" i="9" s="1"/>
  <c r="N4158" i="9" s="1"/>
  <c r="V4146" i="9"/>
  <c r="W4146" i="9" s="1"/>
  <c r="V4140" i="9"/>
  <c r="W4140" i="9" s="1"/>
  <c r="M4140" i="9" s="1"/>
  <c r="N4140" i="9" s="1"/>
  <c r="V4134" i="9"/>
  <c r="W4134" i="9" s="1"/>
  <c r="M4134" i="9" s="1"/>
  <c r="N4134" i="9" s="1"/>
  <c r="V4122" i="9"/>
  <c r="W4122" i="9" s="1"/>
  <c r="M4122" i="9" s="1"/>
  <c r="N4122" i="9" s="1"/>
  <c r="V4116" i="9"/>
  <c r="W4116" i="9" s="1"/>
  <c r="M4116" i="9" s="1"/>
  <c r="N4116" i="9" s="1"/>
  <c r="V4110" i="9"/>
  <c r="W4110" i="9" s="1"/>
  <c r="M4110" i="9" s="1"/>
  <c r="N4110" i="9" s="1"/>
  <c r="V4098" i="9"/>
  <c r="W4098" i="9" s="1"/>
  <c r="V4092" i="9"/>
  <c r="W4092" i="9" s="1"/>
  <c r="M4092" i="9" s="1"/>
  <c r="N4092" i="9" s="1"/>
  <c r="V4086" i="9"/>
  <c r="W4086" i="9" s="1"/>
  <c r="M4086" i="9" s="1"/>
  <c r="N4086" i="9" s="1"/>
  <c r="V4074" i="9"/>
  <c r="W4074" i="9" s="1"/>
  <c r="M4074" i="9" s="1"/>
  <c r="N4074" i="9" s="1"/>
  <c r="V4068" i="9"/>
  <c r="W4068" i="9" s="1"/>
  <c r="M4068" i="9" s="1"/>
  <c r="N4068" i="9" s="1"/>
  <c r="V4062" i="9"/>
  <c r="W4062" i="9" s="1"/>
  <c r="M4062" i="9" s="1"/>
  <c r="N4062" i="9" s="1"/>
  <c r="V4050" i="9"/>
  <c r="W4050" i="9" s="1"/>
  <c r="V4044" i="9"/>
  <c r="W4044" i="9" s="1"/>
  <c r="M4044" i="9" s="1"/>
  <c r="N4044" i="9" s="1"/>
  <c r="V4038" i="9"/>
  <c r="W4038" i="9" s="1"/>
  <c r="M4038" i="9" s="1"/>
  <c r="N4038" i="9" s="1"/>
  <c r="V4032" i="9"/>
  <c r="W4032" i="9" s="1"/>
  <c r="M4032" i="9" s="1"/>
  <c r="N4032" i="9" s="1"/>
  <c r="V4026" i="9"/>
  <c r="W4026" i="9" s="1"/>
  <c r="M4026" i="9" s="1"/>
  <c r="N4026" i="9" s="1"/>
  <c r="V4020" i="9"/>
  <c r="W4020" i="9" s="1"/>
  <c r="M4020" i="9" s="1"/>
  <c r="N4020" i="9" s="1"/>
  <c r="V4014" i="9"/>
  <c r="W4014" i="9" s="1"/>
  <c r="V4002" i="9"/>
  <c r="W4002" i="9" s="1"/>
  <c r="M4002" i="9" s="1"/>
  <c r="N4002" i="9" s="1"/>
  <c r="V3996" i="9"/>
  <c r="W3996" i="9" s="1"/>
  <c r="M3996" i="9" s="1"/>
  <c r="N3996" i="9" s="1"/>
  <c r="V3990" i="9"/>
  <c r="W3990" i="9" s="1"/>
  <c r="M3990" i="9" s="1"/>
  <c r="N3990" i="9" s="1"/>
  <c r="V3978" i="9"/>
  <c r="W3978" i="9" s="1"/>
  <c r="M3978" i="9" s="1"/>
  <c r="N3978" i="9" s="1"/>
  <c r="V3972" i="9"/>
  <c r="W3972" i="9" s="1"/>
  <c r="M3972" i="9" s="1"/>
  <c r="N3972" i="9" s="1"/>
  <c r="V3966" i="9"/>
  <c r="W3966" i="9" s="1"/>
  <c r="V3954" i="9"/>
  <c r="W3954" i="9" s="1"/>
  <c r="M3954" i="9" s="1"/>
  <c r="N3954" i="9" s="1"/>
  <c r="V3948" i="9"/>
  <c r="W3948" i="9" s="1"/>
  <c r="M3948" i="9" s="1"/>
  <c r="N3948" i="9" s="1"/>
  <c r="V3942" i="9"/>
  <c r="W3942" i="9" s="1"/>
  <c r="M3942" i="9" s="1"/>
  <c r="N3942" i="9" s="1"/>
  <c r="V3930" i="9"/>
  <c r="W3930" i="9" s="1"/>
  <c r="M3930" i="9" s="1"/>
  <c r="N3930" i="9" s="1"/>
  <c r="V3924" i="9"/>
  <c r="W3924" i="9" s="1"/>
  <c r="M3924" i="9" s="1"/>
  <c r="N3924" i="9" s="1"/>
  <c r="V3918" i="9"/>
  <c r="W3918" i="9" s="1"/>
  <c r="V3906" i="9"/>
  <c r="W3906" i="9" s="1"/>
  <c r="M3906" i="9" s="1"/>
  <c r="N3906" i="9" s="1"/>
  <c r="V3900" i="9"/>
  <c r="W3900" i="9" s="1"/>
  <c r="M3900" i="9" s="1"/>
  <c r="N3900" i="9" s="1"/>
  <c r="V3894" i="9"/>
  <c r="W3894" i="9" s="1"/>
  <c r="M3894" i="9" s="1"/>
  <c r="N3894" i="9" s="1"/>
  <c r="V3882" i="9"/>
  <c r="W3882" i="9" s="1"/>
  <c r="M3882" i="9" s="1"/>
  <c r="N3882" i="9" s="1"/>
  <c r="V3876" i="9"/>
  <c r="W3876" i="9" s="1"/>
  <c r="M3876" i="9" s="1"/>
  <c r="N3876" i="9" s="1"/>
  <c r="V3870" i="9"/>
  <c r="W3870" i="9" s="1"/>
  <c r="V3858" i="9"/>
  <c r="W3858" i="9" s="1"/>
  <c r="M3858" i="9" s="1"/>
  <c r="N3858" i="9" s="1"/>
  <c r="V3852" i="9"/>
  <c r="W3852" i="9" s="1"/>
  <c r="M3852" i="9" s="1"/>
  <c r="N3852" i="9" s="1"/>
  <c r="V3846" i="9"/>
  <c r="W3846" i="9" s="1"/>
  <c r="M3846" i="9" s="1"/>
  <c r="N3846" i="9" s="1"/>
  <c r="V3834" i="9"/>
  <c r="W3834" i="9" s="1"/>
  <c r="M3834" i="9" s="1"/>
  <c r="N3834" i="9" s="1"/>
  <c r="V3828" i="9"/>
  <c r="W3828" i="9" s="1"/>
  <c r="M3828" i="9" s="1"/>
  <c r="N3828" i="9" s="1"/>
  <c r="V3822" i="9"/>
  <c r="W3822" i="9" s="1"/>
  <c r="V3810" i="9"/>
  <c r="W3810" i="9" s="1"/>
  <c r="M3810" i="9" s="1"/>
  <c r="N3810" i="9" s="1"/>
  <c r="V3804" i="9"/>
  <c r="W3804" i="9" s="1"/>
  <c r="M3804" i="9" s="1"/>
  <c r="N3804" i="9" s="1"/>
  <c r="V3798" i="9"/>
  <c r="W3798" i="9" s="1"/>
  <c r="M3798" i="9" s="1"/>
  <c r="N3798" i="9" s="1"/>
  <c r="V3786" i="9"/>
  <c r="W3786" i="9" s="1"/>
  <c r="M3786" i="9" s="1"/>
  <c r="N3786" i="9" s="1"/>
  <c r="V3780" i="9"/>
  <c r="W3780" i="9" s="1"/>
  <c r="M3780" i="9" s="1"/>
  <c r="N3780" i="9" s="1"/>
  <c r="V3774" i="9"/>
  <c r="W3774" i="9" s="1"/>
  <c r="V3762" i="9"/>
  <c r="W3762" i="9" s="1"/>
  <c r="M3762" i="9" s="1"/>
  <c r="N3762" i="9" s="1"/>
  <c r="V3756" i="9"/>
  <c r="W3756" i="9" s="1"/>
  <c r="M3756" i="9" s="1"/>
  <c r="N3756" i="9" s="1"/>
  <c r="V3750" i="9"/>
  <c r="W3750" i="9" s="1"/>
  <c r="M3750" i="9" s="1"/>
  <c r="N3750" i="9" s="1"/>
  <c r="V3738" i="9"/>
  <c r="W3738" i="9" s="1"/>
  <c r="M3738" i="9" s="1"/>
  <c r="N3738" i="9" s="1"/>
  <c r="V3732" i="9"/>
  <c r="W3732" i="9" s="1"/>
  <c r="M3732" i="9" s="1"/>
  <c r="N3732" i="9" s="1"/>
  <c r="V3726" i="9"/>
  <c r="W3726" i="9" s="1"/>
  <c r="V3714" i="9"/>
  <c r="W3714" i="9" s="1"/>
  <c r="M3714" i="9" s="1"/>
  <c r="N3714" i="9" s="1"/>
  <c r="V3708" i="9"/>
  <c r="W3708" i="9" s="1"/>
  <c r="M3708" i="9" s="1"/>
  <c r="N3708" i="9" s="1"/>
  <c r="V3702" i="9"/>
  <c r="W3702" i="9" s="1"/>
  <c r="M3702" i="9" s="1"/>
  <c r="N3702" i="9" s="1"/>
  <c r="V3690" i="9"/>
  <c r="W3690" i="9" s="1"/>
  <c r="M3690" i="9" s="1"/>
  <c r="N3690" i="9" s="1"/>
  <c r="V3684" i="9"/>
  <c r="W3684" i="9" s="1"/>
  <c r="M3684" i="9" s="1"/>
  <c r="N3684" i="9" s="1"/>
  <c r="V3678" i="9"/>
  <c r="W3678" i="9" s="1"/>
  <c r="V3672" i="9"/>
  <c r="W3672" i="9" s="1"/>
  <c r="M3672" i="9" s="1"/>
  <c r="N3672" i="9" s="1"/>
  <c r="V3666" i="9"/>
  <c r="W3666" i="9" s="1"/>
  <c r="M3666" i="9" s="1"/>
  <c r="N3666" i="9" s="1"/>
  <c r="V3660" i="9"/>
  <c r="W3660" i="9" s="1"/>
  <c r="M3660" i="9" s="1"/>
  <c r="N3660" i="9" s="1"/>
  <c r="V3654" i="9"/>
  <c r="W3654" i="9" s="1"/>
  <c r="M3654" i="9" s="1"/>
  <c r="N3654" i="9" s="1"/>
  <c r="V3642" i="9"/>
  <c r="W3642" i="9" s="1"/>
  <c r="M3642" i="9" s="1"/>
  <c r="N3642" i="9" s="1"/>
  <c r="V3636" i="9"/>
  <c r="W3636" i="9" s="1"/>
  <c r="V3630" i="9"/>
  <c r="W3630" i="9" s="1"/>
  <c r="M3630" i="9" s="1"/>
  <c r="N3630" i="9" s="1"/>
  <c r="V3618" i="9"/>
  <c r="W3618" i="9" s="1"/>
  <c r="M3618" i="9" s="1"/>
  <c r="N3618" i="9" s="1"/>
  <c r="V3612" i="9"/>
  <c r="W3612" i="9" s="1"/>
  <c r="M3612" i="9" s="1"/>
  <c r="N3612" i="9" s="1"/>
  <c r="V3606" i="9"/>
  <c r="W3606" i="9" s="1"/>
  <c r="M3606" i="9" s="1"/>
  <c r="N3606" i="9" s="1"/>
  <c r="V3594" i="9"/>
  <c r="W3594" i="9" s="1"/>
  <c r="M3594" i="9" s="1"/>
  <c r="N3594" i="9" s="1"/>
  <c r="V3588" i="9"/>
  <c r="W3588" i="9" s="1"/>
  <c r="V3582" i="9"/>
  <c r="W3582" i="9" s="1"/>
  <c r="M3582" i="9" s="1"/>
  <c r="N3582" i="9" s="1"/>
  <c r="V3570" i="9"/>
  <c r="W3570" i="9" s="1"/>
  <c r="M3570" i="9" s="1"/>
  <c r="N3570" i="9" s="1"/>
  <c r="V3564" i="9"/>
  <c r="W3564" i="9" s="1"/>
  <c r="M3564" i="9" s="1"/>
  <c r="N3564" i="9" s="1"/>
  <c r="V3558" i="9"/>
  <c r="W3558" i="9" s="1"/>
  <c r="M3558" i="9" s="1"/>
  <c r="N3558" i="9" s="1"/>
  <c r="V3546" i="9"/>
  <c r="W3546" i="9" s="1"/>
  <c r="M3546" i="9" s="1"/>
  <c r="N3546" i="9" s="1"/>
  <c r="V3540" i="9"/>
  <c r="W3540" i="9" s="1"/>
  <c r="V3534" i="9"/>
  <c r="W3534" i="9" s="1"/>
  <c r="M3534" i="9" s="1"/>
  <c r="N3534" i="9" s="1"/>
  <c r="V3522" i="9"/>
  <c r="W3522" i="9" s="1"/>
  <c r="M3522" i="9" s="1"/>
  <c r="N3522" i="9" s="1"/>
  <c r="V3516" i="9"/>
  <c r="W3516" i="9" s="1"/>
  <c r="M3516" i="9" s="1"/>
  <c r="N3516" i="9" s="1"/>
  <c r="V3510" i="9"/>
  <c r="W3510" i="9" s="1"/>
  <c r="M3510" i="9" s="1"/>
  <c r="N3510" i="9" s="1"/>
  <c r="V3498" i="9"/>
  <c r="W3498" i="9" s="1"/>
  <c r="M3498" i="9" s="1"/>
  <c r="N3498" i="9" s="1"/>
  <c r="V3492" i="9"/>
  <c r="W3492" i="9" s="1"/>
  <c r="V3486" i="9"/>
  <c r="W3486" i="9" s="1"/>
  <c r="M3486" i="9" s="1"/>
  <c r="N3486" i="9" s="1"/>
  <c r="V3480" i="9"/>
  <c r="W3480" i="9" s="1"/>
  <c r="M3480" i="9" s="1"/>
  <c r="N3480" i="9" s="1"/>
  <c r="V3474" i="9"/>
  <c r="W3474" i="9" s="1"/>
  <c r="M3474" i="9" s="1"/>
  <c r="N3474" i="9" s="1"/>
  <c r="V3468" i="9"/>
  <c r="W3468" i="9" s="1"/>
  <c r="M3468" i="9" s="1"/>
  <c r="N3468" i="9" s="1"/>
  <c r="V3462" i="9"/>
  <c r="W3462" i="9" s="1"/>
  <c r="M3462" i="9" s="1"/>
  <c r="N3462" i="9" s="1"/>
  <c r="V3456" i="9"/>
  <c r="W3456" i="9" s="1"/>
  <c r="V3450" i="9"/>
  <c r="W3450" i="9" s="1"/>
  <c r="M3450" i="9" s="1"/>
  <c r="N3450" i="9" s="1"/>
  <c r="V3444" i="9"/>
  <c r="W3444" i="9" s="1"/>
  <c r="M3444" i="9" s="1"/>
  <c r="N3444" i="9" s="1"/>
  <c r="V3438" i="9"/>
  <c r="W3438" i="9" s="1"/>
  <c r="M3438" i="9" s="1"/>
  <c r="N3438" i="9" s="1"/>
  <c r="V3426" i="9"/>
  <c r="W3426" i="9" s="1"/>
  <c r="M3426" i="9" s="1"/>
  <c r="N3426" i="9" s="1"/>
  <c r="V3420" i="9"/>
  <c r="W3420" i="9" s="1"/>
  <c r="M3420" i="9" s="1"/>
  <c r="N3420" i="9" s="1"/>
  <c r="V3414" i="9"/>
  <c r="W3414" i="9" s="1"/>
  <c r="V3402" i="9"/>
  <c r="W3402" i="9" s="1"/>
  <c r="M3402" i="9" s="1"/>
  <c r="N3402" i="9" s="1"/>
  <c r="V3396" i="9"/>
  <c r="W3396" i="9" s="1"/>
  <c r="M3396" i="9" s="1"/>
  <c r="N3396" i="9" s="1"/>
  <c r="V3390" i="9"/>
  <c r="W3390" i="9" s="1"/>
  <c r="M3390" i="9" s="1"/>
  <c r="N3390" i="9" s="1"/>
  <c r="V3378" i="9"/>
  <c r="W3378" i="9" s="1"/>
  <c r="M3378" i="9" s="1"/>
  <c r="N3378" i="9" s="1"/>
  <c r="V3372" i="9"/>
  <c r="W3372" i="9" s="1"/>
  <c r="M3372" i="9" s="1"/>
  <c r="N3372" i="9" s="1"/>
  <c r="V3366" i="9"/>
  <c r="W3366" i="9" s="1"/>
  <c r="V3360" i="9"/>
  <c r="W3360" i="9" s="1"/>
  <c r="M3360" i="9" s="1"/>
  <c r="N3360" i="9" s="1"/>
  <c r="V3354" i="9"/>
  <c r="W3354" i="9" s="1"/>
  <c r="M3354" i="9" s="1"/>
  <c r="N3354" i="9" s="1"/>
  <c r="V3348" i="9"/>
  <c r="W3348" i="9" s="1"/>
  <c r="M3348" i="9" s="1"/>
  <c r="N3348" i="9" s="1"/>
  <c r="V3342" i="9"/>
  <c r="W3342" i="9" s="1"/>
  <c r="M3342" i="9" s="1"/>
  <c r="N3342" i="9" s="1"/>
  <c r="V3330" i="9"/>
  <c r="W3330" i="9" s="1"/>
  <c r="M3330" i="9" s="1"/>
  <c r="N3330" i="9" s="1"/>
  <c r="V3324" i="9"/>
  <c r="W3324" i="9" s="1"/>
  <c r="V3318" i="9"/>
  <c r="W3318" i="9" s="1"/>
  <c r="M3318" i="9" s="1"/>
  <c r="N3318" i="9" s="1"/>
  <c r="V3306" i="9"/>
  <c r="W3306" i="9" s="1"/>
  <c r="M3306" i="9" s="1"/>
  <c r="N3306" i="9" s="1"/>
  <c r="V3300" i="9"/>
  <c r="W3300" i="9" s="1"/>
  <c r="M3300" i="9" s="1"/>
  <c r="N3300" i="9" s="1"/>
  <c r="V3294" i="9"/>
  <c r="W3294" i="9" s="1"/>
  <c r="M3294" i="9" s="1"/>
  <c r="N3294" i="9" s="1"/>
  <c r="V3282" i="9"/>
  <c r="W3282" i="9" s="1"/>
  <c r="M3282" i="9" s="1"/>
  <c r="N3282" i="9" s="1"/>
  <c r="V3276" i="9"/>
  <c r="W3276" i="9" s="1"/>
  <c r="V3270" i="9"/>
  <c r="W3270" i="9" s="1"/>
  <c r="M3270" i="9" s="1"/>
  <c r="N3270" i="9" s="1"/>
  <c r="V3258" i="9"/>
  <c r="W3258" i="9" s="1"/>
  <c r="M3258" i="9" s="1"/>
  <c r="N3258" i="9" s="1"/>
  <c r="V3252" i="9"/>
  <c r="W3252" i="9" s="1"/>
  <c r="M3252" i="9" s="1"/>
  <c r="N3252" i="9" s="1"/>
  <c r="V3246" i="9"/>
  <c r="W3246" i="9" s="1"/>
  <c r="M3246" i="9" s="1"/>
  <c r="N3246" i="9" s="1"/>
  <c r="V3234" i="9"/>
  <c r="W3234" i="9" s="1"/>
  <c r="M3234" i="9" s="1"/>
  <c r="N3234" i="9" s="1"/>
  <c r="V3228" i="9"/>
  <c r="W3228" i="9" s="1"/>
  <c r="V3222" i="9"/>
  <c r="W3222" i="9" s="1"/>
  <c r="M3222" i="9" s="1"/>
  <c r="N3222" i="9" s="1"/>
  <c r="V7992" i="9"/>
  <c r="W7992" i="9" s="1"/>
  <c r="M7992" i="9" s="1"/>
  <c r="N7992" i="9" s="1"/>
  <c r="V7986" i="9"/>
  <c r="W7986" i="9" s="1"/>
  <c r="M7986" i="9" s="1"/>
  <c r="N7986" i="9" s="1"/>
  <c r="V7980" i="9"/>
  <c r="W7980" i="9" s="1"/>
  <c r="M7980" i="9" s="1"/>
  <c r="N7980" i="9" s="1"/>
  <c r="V7968" i="9"/>
  <c r="W7968" i="9" s="1"/>
  <c r="M7968" i="9" s="1"/>
  <c r="N7968" i="9" s="1"/>
  <c r="V7962" i="9"/>
  <c r="W7962" i="9" s="1"/>
  <c r="V7956" i="9"/>
  <c r="W7956" i="9" s="1"/>
  <c r="M7956" i="9" s="1"/>
  <c r="N7956" i="9" s="1"/>
  <c r="V7944" i="9"/>
  <c r="W7944" i="9" s="1"/>
  <c r="M7944" i="9" s="1"/>
  <c r="N7944" i="9" s="1"/>
  <c r="V7938" i="9"/>
  <c r="W7938" i="9" s="1"/>
  <c r="M7938" i="9" s="1"/>
  <c r="N7938" i="9" s="1"/>
  <c r="V7932" i="9"/>
  <c r="W7932" i="9" s="1"/>
  <c r="M7932" i="9" s="1"/>
  <c r="N7932" i="9" s="1"/>
  <c r="V7920" i="9"/>
  <c r="W7920" i="9" s="1"/>
  <c r="M7920" i="9" s="1"/>
  <c r="N7920" i="9" s="1"/>
  <c r="V7914" i="9"/>
  <c r="W7914" i="9" s="1"/>
  <c r="V7908" i="9"/>
  <c r="W7908" i="9" s="1"/>
  <c r="M7908" i="9" s="1"/>
  <c r="N7908" i="9" s="1"/>
  <c r="V7896" i="9"/>
  <c r="W7896" i="9" s="1"/>
  <c r="M7896" i="9" s="1"/>
  <c r="N7896" i="9" s="1"/>
  <c r="V7890" i="9"/>
  <c r="W7890" i="9" s="1"/>
  <c r="M7890" i="9" s="1"/>
  <c r="N7890" i="9" s="1"/>
  <c r="V7884" i="9"/>
  <c r="W7884" i="9" s="1"/>
  <c r="M7884" i="9" s="1"/>
  <c r="N7884" i="9" s="1"/>
  <c r="V7872" i="9"/>
  <c r="W7872" i="9" s="1"/>
  <c r="M7872" i="9" s="1"/>
  <c r="N7872" i="9" s="1"/>
  <c r="V7866" i="9"/>
  <c r="W7866" i="9" s="1"/>
  <c r="V7860" i="9"/>
  <c r="W7860" i="9" s="1"/>
  <c r="M7860" i="9" s="1"/>
  <c r="N7860" i="9" s="1"/>
  <c r="V7848" i="9"/>
  <c r="W7848" i="9" s="1"/>
  <c r="M7848" i="9" s="1"/>
  <c r="N7848" i="9" s="1"/>
  <c r="V7842" i="9"/>
  <c r="W7842" i="9" s="1"/>
  <c r="M7842" i="9" s="1"/>
  <c r="N7842" i="9" s="1"/>
  <c r="V7836" i="9"/>
  <c r="W7836" i="9" s="1"/>
  <c r="M7836" i="9" s="1"/>
  <c r="N7836" i="9" s="1"/>
  <c r="V7824" i="9"/>
  <c r="W7824" i="9" s="1"/>
  <c r="M7824" i="9" s="1"/>
  <c r="N7824" i="9" s="1"/>
  <c r="V7818" i="9"/>
  <c r="W7818" i="9" s="1"/>
  <c r="V7812" i="9"/>
  <c r="W7812" i="9" s="1"/>
  <c r="M7812" i="9" s="1"/>
  <c r="N7812" i="9" s="1"/>
  <c r="V7799" i="9"/>
  <c r="W7799" i="9" s="1"/>
  <c r="M7799" i="9" s="1"/>
  <c r="N7799" i="9" s="1"/>
  <c r="V7793" i="9"/>
  <c r="W7793" i="9" s="1"/>
  <c r="M7793" i="9" s="1"/>
  <c r="N7793" i="9" s="1"/>
  <c r="V7787" i="9"/>
  <c r="W7787" i="9" s="1"/>
  <c r="M7787" i="9" s="1"/>
  <c r="N7787" i="9" s="1"/>
  <c r="V7775" i="9"/>
  <c r="W7775" i="9" s="1"/>
  <c r="M7775" i="9" s="1"/>
  <c r="N7775" i="9" s="1"/>
  <c r="V7769" i="9"/>
  <c r="W7769" i="9" s="1"/>
  <c r="V7763" i="9"/>
  <c r="W7763" i="9" s="1"/>
  <c r="M7763" i="9" s="1"/>
  <c r="N7763" i="9" s="1"/>
  <c r="V7751" i="9"/>
  <c r="W7751" i="9" s="1"/>
  <c r="M7751" i="9" s="1"/>
  <c r="N7751" i="9" s="1"/>
  <c r="V7745" i="9"/>
  <c r="W7745" i="9" s="1"/>
  <c r="M7745" i="9" s="1"/>
  <c r="N7745" i="9" s="1"/>
  <c r="V7739" i="9"/>
  <c r="W7739" i="9" s="1"/>
  <c r="M7739" i="9" s="1"/>
  <c r="N7739" i="9" s="1"/>
  <c r="V7727" i="9"/>
  <c r="W7727" i="9" s="1"/>
  <c r="M7727" i="9" s="1"/>
  <c r="N7727" i="9" s="1"/>
  <c r="V7721" i="9"/>
  <c r="W7721" i="9" s="1"/>
  <c r="V7715" i="9"/>
  <c r="W7715" i="9" s="1"/>
  <c r="M7715" i="9" s="1"/>
  <c r="N7715" i="9" s="1"/>
  <c r="V7703" i="9"/>
  <c r="W7703" i="9" s="1"/>
  <c r="M7703" i="9" s="1"/>
  <c r="N7703" i="9" s="1"/>
  <c r="V7697" i="9"/>
  <c r="W7697" i="9" s="1"/>
  <c r="M7697" i="9" s="1"/>
  <c r="N7697" i="9" s="1"/>
  <c r="V7691" i="9"/>
  <c r="W7691" i="9" s="1"/>
  <c r="M7691" i="9" s="1"/>
  <c r="N7691" i="9" s="1"/>
  <c r="V7679" i="9"/>
  <c r="W7679" i="9" s="1"/>
  <c r="M7679" i="9" s="1"/>
  <c r="N7679" i="9" s="1"/>
  <c r="V7673" i="9"/>
  <c r="W7673" i="9" s="1"/>
  <c r="V7667" i="9"/>
  <c r="W7667" i="9" s="1"/>
  <c r="M7667" i="9" s="1"/>
  <c r="N7667" i="9" s="1"/>
  <c r="V7655" i="9"/>
  <c r="W7655" i="9" s="1"/>
  <c r="M7655" i="9" s="1"/>
  <c r="N7655" i="9" s="1"/>
  <c r="V7649" i="9"/>
  <c r="W7649" i="9" s="1"/>
  <c r="M7649" i="9" s="1"/>
  <c r="N7649" i="9" s="1"/>
  <c r="V7643" i="9"/>
  <c r="W7643" i="9" s="1"/>
  <c r="M7643" i="9" s="1"/>
  <c r="N7643" i="9" s="1"/>
  <c r="V7631" i="9"/>
  <c r="W7631" i="9" s="1"/>
  <c r="M7631" i="9" s="1"/>
  <c r="N7631" i="9" s="1"/>
  <c r="V7625" i="9"/>
  <c r="W7625" i="9" s="1"/>
  <c r="V7619" i="9"/>
  <c r="W7619" i="9" s="1"/>
  <c r="M7619" i="9" s="1"/>
  <c r="N7619" i="9" s="1"/>
  <c r="V7607" i="9"/>
  <c r="W7607" i="9" s="1"/>
  <c r="M7607" i="9" s="1"/>
  <c r="N7607" i="9" s="1"/>
  <c r="V7601" i="9"/>
  <c r="W7601" i="9" s="1"/>
  <c r="M7601" i="9" s="1"/>
  <c r="N7601" i="9" s="1"/>
  <c r="V7595" i="9"/>
  <c r="W7595" i="9" s="1"/>
  <c r="M7595" i="9" s="1"/>
  <c r="N7595" i="9" s="1"/>
  <c r="V7583" i="9"/>
  <c r="W7583" i="9" s="1"/>
  <c r="M7583" i="9" s="1"/>
  <c r="N7583" i="9" s="1"/>
  <c r="V7577" i="9"/>
  <c r="W7577" i="9" s="1"/>
  <c r="V7571" i="9"/>
  <c r="W7571" i="9" s="1"/>
  <c r="M7571" i="9" s="1"/>
  <c r="N7571" i="9" s="1"/>
  <c r="V7559" i="9"/>
  <c r="W7559" i="9" s="1"/>
  <c r="M7559" i="9" s="1"/>
  <c r="N7559" i="9" s="1"/>
  <c r="V7553" i="9"/>
  <c r="W7553" i="9" s="1"/>
  <c r="M7553" i="9" s="1"/>
  <c r="N7553" i="9" s="1"/>
  <c r="V7547" i="9"/>
  <c r="W7547" i="9" s="1"/>
  <c r="M7547" i="9" s="1"/>
  <c r="N7547" i="9" s="1"/>
  <c r="V7535" i="9"/>
  <c r="W7535" i="9" s="1"/>
  <c r="M7535" i="9" s="1"/>
  <c r="N7535" i="9" s="1"/>
  <c r="V7529" i="9"/>
  <c r="W7529" i="9" s="1"/>
  <c r="V7523" i="9"/>
  <c r="W7523" i="9" s="1"/>
  <c r="M7523" i="9" s="1"/>
  <c r="N7523" i="9" s="1"/>
  <c r="V7511" i="9"/>
  <c r="W7511" i="9" s="1"/>
  <c r="M7511" i="9" s="1"/>
  <c r="N7511" i="9" s="1"/>
  <c r="V7505" i="9"/>
  <c r="W7505" i="9" s="1"/>
  <c r="M7505" i="9" s="1"/>
  <c r="N7505" i="9" s="1"/>
  <c r="V7499" i="9"/>
  <c r="W7499" i="9" s="1"/>
  <c r="M7499" i="9" s="1"/>
  <c r="N7499" i="9" s="1"/>
  <c r="V7487" i="9"/>
  <c r="W7487" i="9" s="1"/>
  <c r="M7487" i="9" s="1"/>
  <c r="N7487" i="9" s="1"/>
  <c r="V7481" i="9"/>
  <c r="W7481" i="9" s="1"/>
  <c r="V7475" i="9"/>
  <c r="W7475" i="9" s="1"/>
  <c r="M7475" i="9" s="1"/>
  <c r="N7475" i="9" s="1"/>
  <c r="V7463" i="9"/>
  <c r="W7463" i="9" s="1"/>
  <c r="M7463" i="9" s="1"/>
  <c r="N7463" i="9" s="1"/>
  <c r="V7457" i="9"/>
  <c r="W7457" i="9" s="1"/>
  <c r="M7457" i="9" s="1"/>
  <c r="N7457" i="9" s="1"/>
  <c r="V7451" i="9"/>
  <c r="W7451" i="9" s="1"/>
  <c r="M7451" i="9" s="1"/>
  <c r="N7451" i="9" s="1"/>
  <c r="V7439" i="9"/>
  <c r="W7439" i="9" s="1"/>
  <c r="M7439" i="9" s="1"/>
  <c r="N7439" i="9" s="1"/>
  <c r="V7433" i="9"/>
  <c r="W7433" i="9" s="1"/>
  <c r="V7427" i="9"/>
  <c r="W7427" i="9" s="1"/>
  <c r="M7427" i="9" s="1"/>
  <c r="N7427" i="9" s="1"/>
  <c r="V7415" i="9"/>
  <c r="W7415" i="9" s="1"/>
  <c r="M7415" i="9" s="1"/>
  <c r="N7415" i="9" s="1"/>
  <c r="V7409" i="9"/>
  <c r="W7409" i="9" s="1"/>
  <c r="M7409" i="9" s="1"/>
  <c r="N7409" i="9" s="1"/>
  <c r="V7403" i="9"/>
  <c r="W7403" i="9" s="1"/>
  <c r="M7403" i="9" s="1"/>
  <c r="N7403" i="9" s="1"/>
  <c r="V7391" i="9"/>
  <c r="W7391" i="9" s="1"/>
  <c r="M7391" i="9" s="1"/>
  <c r="N7391" i="9" s="1"/>
  <c r="V7385" i="9"/>
  <c r="W7385" i="9" s="1"/>
  <c r="V7379" i="9"/>
  <c r="W7379" i="9" s="1"/>
  <c r="M7379" i="9" s="1"/>
  <c r="N7379" i="9" s="1"/>
  <c r="V7367" i="9"/>
  <c r="W7367" i="9" s="1"/>
  <c r="M7367" i="9" s="1"/>
  <c r="N7367" i="9" s="1"/>
  <c r="V7361" i="9"/>
  <c r="W7361" i="9" s="1"/>
  <c r="M7361" i="9" s="1"/>
  <c r="N7361" i="9" s="1"/>
  <c r="V7355" i="9"/>
  <c r="W7355" i="9" s="1"/>
  <c r="M7355" i="9" s="1"/>
  <c r="N7355" i="9" s="1"/>
  <c r="V7343" i="9"/>
  <c r="W7343" i="9" s="1"/>
  <c r="M7343" i="9" s="1"/>
  <c r="N7343" i="9" s="1"/>
  <c r="V7337" i="9"/>
  <c r="W7337" i="9" s="1"/>
  <c r="V7331" i="9"/>
  <c r="W7331" i="9" s="1"/>
  <c r="M7331" i="9" s="1"/>
  <c r="N7331" i="9" s="1"/>
  <c r="V7319" i="9"/>
  <c r="W7319" i="9" s="1"/>
  <c r="M7319" i="9" s="1"/>
  <c r="N7319" i="9" s="1"/>
  <c r="V7313" i="9"/>
  <c r="W7313" i="9" s="1"/>
  <c r="M7313" i="9" s="1"/>
  <c r="N7313" i="9" s="1"/>
  <c r="V7307" i="9"/>
  <c r="W7307" i="9" s="1"/>
  <c r="M7307" i="9" s="1"/>
  <c r="N7307" i="9" s="1"/>
  <c r="V7295" i="9"/>
  <c r="W7295" i="9" s="1"/>
  <c r="M7295" i="9" s="1"/>
  <c r="N7295" i="9" s="1"/>
  <c r="V7289" i="9"/>
  <c r="W7289" i="9" s="1"/>
  <c r="V7283" i="9"/>
  <c r="W7283" i="9" s="1"/>
  <c r="M7283" i="9" s="1"/>
  <c r="N7283" i="9" s="1"/>
  <c r="V7271" i="9"/>
  <c r="W7271" i="9" s="1"/>
  <c r="M7271" i="9" s="1"/>
  <c r="N7271" i="9" s="1"/>
  <c r="V7265" i="9"/>
  <c r="W7265" i="9" s="1"/>
  <c r="M7265" i="9" s="1"/>
  <c r="N7265" i="9" s="1"/>
  <c r="V7259" i="9"/>
  <c r="W7259" i="9" s="1"/>
  <c r="M7259" i="9" s="1"/>
  <c r="N7259" i="9" s="1"/>
  <c r="V7247" i="9"/>
  <c r="W7247" i="9" s="1"/>
  <c r="M7247" i="9" s="1"/>
  <c r="N7247" i="9" s="1"/>
  <c r="V7241" i="9"/>
  <c r="W7241" i="9" s="1"/>
  <c r="V7235" i="9"/>
  <c r="W7235" i="9" s="1"/>
  <c r="M7235" i="9" s="1"/>
  <c r="N7235" i="9" s="1"/>
  <c r="V7223" i="9"/>
  <c r="W7223" i="9" s="1"/>
  <c r="M7223" i="9" s="1"/>
  <c r="N7223" i="9" s="1"/>
  <c r="V7217" i="9"/>
  <c r="W7217" i="9" s="1"/>
  <c r="M7217" i="9" s="1"/>
  <c r="N7217" i="9" s="1"/>
  <c r="V7211" i="9"/>
  <c r="W7211" i="9" s="1"/>
  <c r="M7211" i="9" s="1"/>
  <c r="N7211" i="9" s="1"/>
  <c r="V7199" i="9"/>
  <c r="W7199" i="9" s="1"/>
  <c r="M7199" i="9" s="1"/>
  <c r="N7199" i="9" s="1"/>
  <c r="V7193" i="9"/>
  <c r="W7193" i="9" s="1"/>
  <c r="V7187" i="9"/>
  <c r="W7187" i="9" s="1"/>
  <c r="M7187" i="9" s="1"/>
  <c r="N7187" i="9" s="1"/>
  <c r="V7175" i="9"/>
  <c r="W7175" i="9" s="1"/>
  <c r="M7175" i="9" s="1"/>
  <c r="N7175" i="9" s="1"/>
  <c r="V7169" i="9"/>
  <c r="W7169" i="9" s="1"/>
  <c r="M7169" i="9" s="1"/>
  <c r="N7169" i="9" s="1"/>
  <c r="V7163" i="9"/>
  <c r="W7163" i="9" s="1"/>
  <c r="M7163" i="9" s="1"/>
  <c r="N7163" i="9" s="1"/>
  <c r="V7151" i="9"/>
  <c r="W7151" i="9" s="1"/>
  <c r="M7151" i="9" s="1"/>
  <c r="N7151" i="9" s="1"/>
  <c r="V7145" i="9"/>
  <c r="W7145" i="9" s="1"/>
  <c r="V7139" i="9"/>
  <c r="W7139" i="9" s="1"/>
  <c r="M7139" i="9" s="1"/>
  <c r="N7139" i="9" s="1"/>
  <c r="V7127" i="9"/>
  <c r="W7127" i="9" s="1"/>
  <c r="M7127" i="9" s="1"/>
  <c r="N7127" i="9" s="1"/>
  <c r="V7121" i="9"/>
  <c r="W7121" i="9" s="1"/>
  <c r="M7121" i="9" s="1"/>
  <c r="N7121" i="9" s="1"/>
  <c r="V7115" i="9"/>
  <c r="W7115" i="9" s="1"/>
  <c r="M7115" i="9" s="1"/>
  <c r="N7115" i="9" s="1"/>
  <c r="V7103" i="9"/>
  <c r="W7103" i="9" s="1"/>
  <c r="M7103" i="9" s="1"/>
  <c r="N7103" i="9" s="1"/>
  <c r="V7097" i="9"/>
  <c r="W7097" i="9" s="1"/>
  <c r="V7091" i="9"/>
  <c r="W7091" i="9" s="1"/>
  <c r="M7091" i="9" s="1"/>
  <c r="N7091" i="9" s="1"/>
  <c r="V7079" i="9"/>
  <c r="W7079" i="9" s="1"/>
  <c r="M7079" i="9" s="1"/>
  <c r="N7079" i="9" s="1"/>
  <c r="V7073" i="9"/>
  <c r="W7073" i="9" s="1"/>
  <c r="M7073" i="9" s="1"/>
  <c r="N7073" i="9" s="1"/>
  <c r="V7067" i="9"/>
  <c r="W7067" i="9" s="1"/>
  <c r="M7067" i="9" s="1"/>
  <c r="N7067" i="9" s="1"/>
  <c r="V7055" i="9"/>
  <c r="W7055" i="9" s="1"/>
  <c r="M7055" i="9" s="1"/>
  <c r="N7055" i="9" s="1"/>
  <c r="V7049" i="9"/>
  <c r="W7049" i="9" s="1"/>
  <c r="V7043" i="9"/>
  <c r="W7043" i="9" s="1"/>
  <c r="M7043" i="9" s="1"/>
  <c r="N7043" i="9" s="1"/>
  <c r="V7031" i="9"/>
  <c r="W7031" i="9" s="1"/>
  <c r="M7031" i="9" s="1"/>
  <c r="N7031" i="9" s="1"/>
  <c r="V7025" i="9"/>
  <c r="W7025" i="9" s="1"/>
  <c r="M7025" i="9" s="1"/>
  <c r="N7025" i="9" s="1"/>
  <c r="V7019" i="9"/>
  <c r="W7019" i="9" s="1"/>
  <c r="M7019" i="9" s="1"/>
  <c r="N7019" i="9" s="1"/>
  <c r="V7007" i="9"/>
  <c r="W7007" i="9" s="1"/>
  <c r="M7007" i="9" s="1"/>
  <c r="N7007" i="9" s="1"/>
  <c r="V7001" i="9"/>
  <c r="W7001" i="9" s="1"/>
  <c r="V6995" i="9"/>
  <c r="W6995" i="9" s="1"/>
  <c r="M6995" i="9" s="1"/>
  <c r="N6995" i="9" s="1"/>
  <c r="V6983" i="9"/>
  <c r="W6983" i="9" s="1"/>
  <c r="M6983" i="9" s="1"/>
  <c r="N6983" i="9" s="1"/>
  <c r="V6977" i="9"/>
  <c r="W6977" i="9" s="1"/>
  <c r="M6977" i="9" s="1"/>
  <c r="N6977" i="9" s="1"/>
  <c r="V6971" i="9"/>
  <c r="W6971" i="9" s="1"/>
  <c r="M6971" i="9" s="1"/>
  <c r="N6971" i="9" s="1"/>
  <c r="V6959" i="9"/>
  <c r="W6959" i="9" s="1"/>
  <c r="M6959" i="9" s="1"/>
  <c r="N6959" i="9" s="1"/>
  <c r="V6953" i="9"/>
  <c r="W6953" i="9" s="1"/>
  <c r="V6947" i="9"/>
  <c r="W6947" i="9" s="1"/>
  <c r="M6947" i="9" s="1"/>
  <c r="N6947" i="9" s="1"/>
  <c r="V6935" i="9"/>
  <c r="W6935" i="9" s="1"/>
  <c r="M6935" i="9" s="1"/>
  <c r="N6935" i="9" s="1"/>
  <c r="V6929" i="9"/>
  <c r="W6929" i="9" s="1"/>
  <c r="M6929" i="9" s="1"/>
  <c r="N6929" i="9" s="1"/>
  <c r="V6923" i="9"/>
  <c r="W6923" i="9" s="1"/>
  <c r="M6923" i="9" s="1"/>
  <c r="N6923" i="9" s="1"/>
  <c r="V6911" i="9"/>
  <c r="W6911" i="9" s="1"/>
  <c r="M6911" i="9" s="1"/>
  <c r="N6911" i="9" s="1"/>
  <c r="V6905" i="9"/>
  <c r="W6905" i="9" s="1"/>
  <c r="V6899" i="9"/>
  <c r="W6899" i="9" s="1"/>
  <c r="M6899" i="9" s="1"/>
  <c r="N6899" i="9" s="1"/>
  <c r="V6887" i="9"/>
  <c r="W6887" i="9" s="1"/>
  <c r="M6887" i="9" s="1"/>
  <c r="N6887" i="9" s="1"/>
  <c r="V6881" i="9"/>
  <c r="W6881" i="9" s="1"/>
  <c r="M6881" i="9" s="1"/>
  <c r="N6881" i="9" s="1"/>
  <c r="V6875" i="9"/>
  <c r="W6875" i="9" s="1"/>
  <c r="M6875" i="9" s="1"/>
  <c r="N6875" i="9" s="1"/>
  <c r="V6863" i="9"/>
  <c r="W6863" i="9" s="1"/>
  <c r="M6863" i="9" s="1"/>
  <c r="N6863" i="9" s="1"/>
  <c r="V6857" i="9"/>
  <c r="W6857" i="9" s="1"/>
  <c r="V6851" i="9"/>
  <c r="W6851" i="9" s="1"/>
  <c r="M6851" i="9" s="1"/>
  <c r="N6851" i="9" s="1"/>
  <c r="V6839" i="9"/>
  <c r="W6839" i="9" s="1"/>
  <c r="M6839" i="9" s="1"/>
  <c r="N6839" i="9" s="1"/>
  <c r="V6833" i="9"/>
  <c r="W6833" i="9" s="1"/>
  <c r="M6833" i="9" s="1"/>
  <c r="N6833" i="9" s="1"/>
  <c r="V6827" i="9"/>
  <c r="W6827" i="9" s="1"/>
  <c r="M6827" i="9" s="1"/>
  <c r="N6827" i="9" s="1"/>
  <c r="V6815" i="9"/>
  <c r="W6815" i="9" s="1"/>
  <c r="M6815" i="9" s="1"/>
  <c r="N6815" i="9" s="1"/>
  <c r="V6809" i="9"/>
  <c r="W6809" i="9" s="1"/>
  <c r="V6803" i="9"/>
  <c r="W6803" i="9" s="1"/>
  <c r="M6803" i="9" s="1"/>
  <c r="N6803" i="9" s="1"/>
  <c r="V6791" i="9"/>
  <c r="W6791" i="9" s="1"/>
  <c r="M6791" i="9" s="1"/>
  <c r="N6791" i="9" s="1"/>
  <c r="V6785" i="9"/>
  <c r="W6785" i="9" s="1"/>
  <c r="M6785" i="9" s="1"/>
  <c r="N6785" i="9" s="1"/>
  <c r="V6779" i="9"/>
  <c r="W6779" i="9" s="1"/>
  <c r="M6779" i="9" s="1"/>
  <c r="N6779" i="9" s="1"/>
  <c r="V6767" i="9"/>
  <c r="W6767" i="9" s="1"/>
  <c r="M6767" i="9" s="1"/>
  <c r="N6767" i="9" s="1"/>
  <c r="V6761" i="9"/>
  <c r="W6761" i="9" s="1"/>
  <c r="V6755" i="9"/>
  <c r="W6755" i="9" s="1"/>
  <c r="M6755" i="9" s="1"/>
  <c r="N6755" i="9" s="1"/>
  <c r="V6743" i="9"/>
  <c r="W6743" i="9" s="1"/>
  <c r="M6743" i="9" s="1"/>
  <c r="N6743" i="9" s="1"/>
  <c r="V6737" i="9"/>
  <c r="W6737" i="9" s="1"/>
  <c r="M6737" i="9" s="1"/>
  <c r="N6737" i="9" s="1"/>
  <c r="V6731" i="9"/>
  <c r="W6731" i="9" s="1"/>
  <c r="M6731" i="9" s="1"/>
  <c r="N6731" i="9" s="1"/>
  <c r="V6719" i="9"/>
  <c r="W6719" i="9" s="1"/>
  <c r="M6719" i="9" s="1"/>
  <c r="N6719" i="9" s="1"/>
  <c r="V6713" i="9"/>
  <c r="W6713" i="9" s="1"/>
  <c r="V6707" i="9"/>
  <c r="W6707" i="9" s="1"/>
  <c r="M6707" i="9" s="1"/>
  <c r="N6707" i="9" s="1"/>
  <c r="V6695" i="9"/>
  <c r="W6695" i="9" s="1"/>
  <c r="M6695" i="9" s="1"/>
  <c r="N6695" i="9" s="1"/>
  <c r="V6689" i="9"/>
  <c r="W6689" i="9" s="1"/>
  <c r="M6689" i="9" s="1"/>
  <c r="N6689" i="9" s="1"/>
  <c r="V6683" i="9"/>
  <c r="W6683" i="9" s="1"/>
  <c r="M6683" i="9" s="1"/>
  <c r="N6683" i="9" s="1"/>
  <c r="V6671" i="9"/>
  <c r="W6671" i="9" s="1"/>
  <c r="M6671" i="9" s="1"/>
  <c r="N6671" i="9" s="1"/>
  <c r="V6665" i="9"/>
  <c r="W6665" i="9" s="1"/>
  <c r="V6659" i="9"/>
  <c r="W6659" i="9" s="1"/>
  <c r="M6659" i="9" s="1"/>
  <c r="N6659" i="9" s="1"/>
  <c r="V6647" i="9"/>
  <c r="W6647" i="9" s="1"/>
  <c r="M6647" i="9" s="1"/>
  <c r="N6647" i="9" s="1"/>
  <c r="V6641" i="9"/>
  <c r="W6641" i="9" s="1"/>
  <c r="M6641" i="9" s="1"/>
  <c r="N6641" i="9" s="1"/>
  <c r="V6635" i="9"/>
  <c r="W6635" i="9" s="1"/>
  <c r="M6635" i="9" s="1"/>
  <c r="N6635" i="9" s="1"/>
  <c r="V6623" i="9"/>
  <c r="W6623" i="9" s="1"/>
  <c r="M6623" i="9" s="1"/>
  <c r="N6623" i="9" s="1"/>
  <c r="V6617" i="9"/>
  <c r="W6617" i="9" s="1"/>
  <c r="V6611" i="9"/>
  <c r="W6611" i="9" s="1"/>
  <c r="M6611" i="9" s="1"/>
  <c r="N6611" i="9" s="1"/>
  <c r="V6599" i="9"/>
  <c r="W6599" i="9" s="1"/>
  <c r="M6599" i="9" s="1"/>
  <c r="N6599" i="9" s="1"/>
  <c r="V6593" i="9"/>
  <c r="W6593" i="9" s="1"/>
  <c r="M6593" i="9" s="1"/>
  <c r="N6593" i="9" s="1"/>
  <c r="V6587" i="9"/>
  <c r="W6587" i="9" s="1"/>
  <c r="M6587" i="9" s="1"/>
  <c r="N6587" i="9" s="1"/>
  <c r="V6575" i="9"/>
  <c r="W6575" i="9" s="1"/>
  <c r="M6575" i="9" s="1"/>
  <c r="N6575" i="9" s="1"/>
  <c r="V6569" i="9"/>
  <c r="W6569" i="9" s="1"/>
  <c r="V6563" i="9"/>
  <c r="W6563" i="9" s="1"/>
  <c r="M6563" i="9" s="1"/>
  <c r="N6563" i="9" s="1"/>
  <c r="V6551" i="9"/>
  <c r="W6551" i="9" s="1"/>
  <c r="M6551" i="9" s="1"/>
  <c r="N6551" i="9" s="1"/>
  <c r="V6545" i="9"/>
  <c r="W6545" i="9" s="1"/>
  <c r="M6545" i="9" s="1"/>
  <c r="N6545" i="9" s="1"/>
  <c r="V6539" i="9"/>
  <c r="W6539" i="9" s="1"/>
  <c r="M6539" i="9" s="1"/>
  <c r="N6539" i="9" s="1"/>
  <c r="V6527" i="9"/>
  <c r="W6527" i="9" s="1"/>
  <c r="M6527" i="9" s="1"/>
  <c r="N6527" i="9" s="1"/>
  <c r="V6521" i="9"/>
  <c r="W6521" i="9" s="1"/>
  <c r="V6515" i="9"/>
  <c r="W6515" i="9" s="1"/>
  <c r="M6515" i="9" s="1"/>
  <c r="N6515" i="9" s="1"/>
  <c r="V6503" i="9"/>
  <c r="W6503" i="9" s="1"/>
  <c r="M6503" i="9" s="1"/>
  <c r="N6503" i="9" s="1"/>
  <c r="V6497" i="9"/>
  <c r="W6497" i="9" s="1"/>
  <c r="M6497" i="9" s="1"/>
  <c r="N6497" i="9" s="1"/>
  <c r="V6491" i="9"/>
  <c r="W6491" i="9" s="1"/>
  <c r="M6491" i="9" s="1"/>
  <c r="N6491" i="9" s="1"/>
  <c r="V6479" i="9"/>
  <c r="W6479" i="9" s="1"/>
  <c r="M6479" i="9" s="1"/>
  <c r="N6479" i="9" s="1"/>
  <c r="V6473" i="9"/>
  <c r="W6473" i="9" s="1"/>
  <c r="V6467" i="9"/>
  <c r="W6467" i="9" s="1"/>
  <c r="M6467" i="9" s="1"/>
  <c r="N6467" i="9" s="1"/>
  <c r="V6455" i="9"/>
  <c r="W6455" i="9" s="1"/>
  <c r="M6455" i="9" s="1"/>
  <c r="N6455" i="9" s="1"/>
  <c r="V6449" i="9"/>
  <c r="W6449" i="9" s="1"/>
  <c r="M6449" i="9" s="1"/>
  <c r="N6449" i="9" s="1"/>
  <c r="V6443" i="9"/>
  <c r="W6443" i="9" s="1"/>
  <c r="M6443" i="9" s="1"/>
  <c r="N6443" i="9" s="1"/>
  <c r="V6431" i="9"/>
  <c r="W6431" i="9" s="1"/>
  <c r="M6431" i="9" s="1"/>
  <c r="N6431" i="9" s="1"/>
  <c r="V6425" i="9"/>
  <c r="W6425" i="9" s="1"/>
  <c r="V6419" i="9"/>
  <c r="W6419" i="9" s="1"/>
  <c r="M6419" i="9" s="1"/>
  <c r="N6419" i="9" s="1"/>
  <c r="V6407" i="9"/>
  <c r="W6407" i="9" s="1"/>
  <c r="M6407" i="9" s="1"/>
  <c r="N6407" i="9" s="1"/>
  <c r="V6401" i="9"/>
  <c r="W6401" i="9" s="1"/>
  <c r="M6401" i="9" s="1"/>
  <c r="N6401" i="9" s="1"/>
  <c r="V6395" i="9"/>
  <c r="W6395" i="9" s="1"/>
  <c r="M6395" i="9" s="1"/>
  <c r="N6395" i="9" s="1"/>
  <c r="V6383" i="9"/>
  <c r="W6383" i="9" s="1"/>
  <c r="M6383" i="9" s="1"/>
  <c r="N6383" i="9" s="1"/>
  <c r="V6377" i="9"/>
  <c r="W6377" i="9" s="1"/>
  <c r="V6371" i="9"/>
  <c r="W6371" i="9" s="1"/>
  <c r="M6371" i="9" s="1"/>
  <c r="N6371" i="9" s="1"/>
  <c r="V6359" i="9"/>
  <c r="W6359" i="9" s="1"/>
  <c r="M6359" i="9" s="1"/>
  <c r="N6359" i="9" s="1"/>
  <c r="V6353" i="9"/>
  <c r="W6353" i="9" s="1"/>
  <c r="M6353" i="9" s="1"/>
  <c r="N6353" i="9" s="1"/>
  <c r="V6347" i="9"/>
  <c r="W6347" i="9" s="1"/>
  <c r="M6347" i="9" s="1"/>
  <c r="N6347" i="9" s="1"/>
  <c r="V6335" i="9"/>
  <c r="W6335" i="9" s="1"/>
  <c r="M6335" i="9" s="1"/>
  <c r="N6335" i="9" s="1"/>
  <c r="V6329" i="9"/>
  <c r="W6329" i="9" s="1"/>
  <c r="V6323" i="9"/>
  <c r="W6323" i="9" s="1"/>
  <c r="M6323" i="9" s="1"/>
  <c r="N6323" i="9" s="1"/>
  <c r="V6311" i="9"/>
  <c r="W6311" i="9" s="1"/>
  <c r="M6311" i="9" s="1"/>
  <c r="N6311" i="9" s="1"/>
  <c r="V6305" i="9"/>
  <c r="W6305" i="9" s="1"/>
  <c r="M6305" i="9" s="1"/>
  <c r="N6305" i="9" s="1"/>
  <c r="V6299" i="9"/>
  <c r="W6299" i="9" s="1"/>
  <c r="M6299" i="9" s="1"/>
  <c r="N6299" i="9" s="1"/>
  <c r="V6287" i="9"/>
  <c r="W6287" i="9" s="1"/>
  <c r="M6287" i="9" s="1"/>
  <c r="N6287" i="9" s="1"/>
  <c r="V6281" i="9"/>
  <c r="W6281" i="9" s="1"/>
  <c r="V6275" i="9"/>
  <c r="W6275" i="9" s="1"/>
  <c r="M6275" i="9" s="1"/>
  <c r="N6275" i="9" s="1"/>
  <c r="V6263" i="9"/>
  <c r="W6263" i="9" s="1"/>
  <c r="M6263" i="9" s="1"/>
  <c r="N6263" i="9" s="1"/>
  <c r="V6257" i="9"/>
  <c r="W6257" i="9" s="1"/>
  <c r="M6257" i="9" s="1"/>
  <c r="N6257" i="9" s="1"/>
  <c r="V6251" i="9"/>
  <c r="W6251" i="9" s="1"/>
  <c r="M6251" i="9" s="1"/>
  <c r="N6251" i="9" s="1"/>
  <c r="V6239" i="9"/>
  <c r="W6239" i="9" s="1"/>
  <c r="M6239" i="9" s="1"/>
  <c r="N6239" i="9" s="1"/>
  <c r="V6233" i="9"/>
  <c r="W6233" i="9" s="1"/>
  <c r="V6227" i="9"/>
  <c r="W6227" i="9" s="1"/>
  <c r="M6227" i="9" s="1"/>
  <c r="N6227" i="9" s="1"/>
  <c r="V6215" i="9"/>
  <c r="W6215" i="9" s="1"/>
  <c r="M6215" i="9" s="1"/>
  <c r="N6215" i="9" s="1"/>
  <c r="V6209" i="9"/>
  <c r="W6209" i="9" s="1"/>
  <c r="M6209" i="9" s="1"/>
  <c r="N6209" i="9" s="1"/>
  <c r="V6203" i="9"/>
  <c r="W6203" i="9" s="1"/>
  <c r="M6203" i="9" s="1"/>
  <c r="N6203" i="9" s="1"/>
  <c r="V6191" i="9"/>
  <c r="W6191" i="9" s="1"/>
  <c r="M6191" i="9" s="1"/>
  <c r="N6191" i="9" s="1"/>
  <c r="V6185" i="9"/>
  <c r="W6185" i="9" s="1"/>
  <c r="V6179" i="9"/>
  <c r="W6179" i="9" s="1"/>
  <c r="M6179" i="9" s="1"/>
  <c r="N6179" i="9" s="1"/>
  <c r="V6167" i="9"/>
  <c r="W6167" i="9" s="1"/>
  <c r="M6167" i="9" s="1"/>
  <c r="N6167" i="9" s="1"/>
  <c r="V6161" i="9"/>
  <c r="W6161" i="9" s="1"/>
  <c r="M6161" i="9" s="1"/>
  <c r="N6161" i="9" s="1"/>
  <c r="V6155" i="9"/>
  <c r="W6155" i="9" s="1"/>
  <c r="M6155" i="9" s="1"/>
  <c r="N6155" i="9" s="1"/>
  <c r="V6143" i="9"/>
  <c r="W6143" i="9" s="1"/>
  <c r="M6143" i="9" s="1"/>
  <c r="N6143" i="9" s="1"/>
  <c r="V6137" i="9"/>
  <c r="W6137" i="9" s="1"/>
  <c r="V6131" i="9"/>
  <c r="W6131" i="9" s="1"/>
  <c r="M6131" i="9" s="1"/>
  <c r="N6131" i="9" s="1"/>
  <c r="V6119" i="9"/>
  <c r="W6119" i="9" s="1"/>
  <c r="M6119" i="9" s="1"/>
  <c r="N6119" i="9" s="1"/>
  <c r="V6113" i="9"/>
  <c r="W6113" i="9" s="1"/>
  <c r="M6113" i="9" s="1"/>
  <c r="N6113" i="9" s="1"/>
  <c r="V6107" i="9"/>
  <c r="W6107" i="9" s="1"/>
  <c r="M6107" i="9" s="1"/>
  <c r="N6107" i="9" s="1"/>
  <c r="V6095" i="9"/>
  <c r="W6095" i="9" s="1"/>
  <c r="M6095" i="9" s="1"/>
  <c r="N6095" i="9" s="1"/>
  <c r="V6089" i="9"/>
  <c r="W6089" i="9" s="1"/>
  <c r="V6083" i="9"/>
  <c r="W6083" i="9" s="1"/>
  <c r="M6083" i="9" s="1"/>
  <c r="N6083" i="9" s="1"/>
  <c r="V6071" i="9"/>
  <c r="W6071" i="9" s="1"/>
  <c r="M6071" i="9" s="1"/>
  <c r="N6071" i="9" s="1"/>
  <c r="V6065" i="9"/>
  <c r="W6065" i="9" s="1"/>
  <c r="M6065" i="9" s="1"/>
  <c r="N6065" i="9" s="1"/>
  <c r="V6059" i="9"/>
  <c r="W6059" i="9" s="1"/>
  <c r="M6059" i="9" s="1"/>
  <c r="N6059" i="9" s="1"/>
  <c r="V6047" i="9"/>
  <c r="W6047" i="9" s="1"/>
  <c r="M6047" i="9" s="1"/>
  <c r="N6047" i="9" s="1"/>
  <c r="V6041" i="9"/>
  <c r="W6041" i="9" s="1"/>
  <c r="V6035" i="9"/>
  <c r="W6035" i="9" s="1"/>
  <c r="M6035" i="9" s="1"/>
  <c r="N6035" i="9" s="1"/>
  <c r="V6023" i="9"/>
  <c r="W6023" i="9" s="1"/>
  <c r="M6023" i="9" s="1"/>
  <c r="N6023" i="9" s="1"/>
  <c r="V6017" i="9"/>
  <c r="W6017" i="9" s="1"/>
  <c r="M6017" i="9" s="1"/>
  <c r="N6017" i="9" s="1"/>
  <c r="V6011" i="9"/>
  <c r="W6011" i="9" s="1"/>
  <c r="M6011" i="9" s="1"/>
  <c r="N6011" i="9" s="1"/>
  <c r="V5999" i="9"/>
  <c r="W5999" i="9" s="1"/>
  <c r="M5999" i="9" s="1"/>
  <c r="N5999" i="9" s="1"/>
  <c r="V5993" i="9"/>
  <c r="W5993" i="9" s="1"/>
  <c r="V5987" i="9"/>
  <c r="W5987" i="9" s="1"/>
  <c r="M5987" i="9" s="1"/>
  <c r="N5987" i="9" s="1"/>
  <c r="V5975" i="9"/>
  <c r="W5975" i="9" s="1"/>
  <c r="M5975" i="9" s="1"/>
  <c r="N5975" i="9" s="1"/>
  <c r="V5969" i="9"/>
  <c r="W5969" i="9" s="1"/>
  <c r="M5969" i="9" s="1"/>
  <c r="N5969" i="9" s="1"/>
  <c r="V5963" i="9"/>
  <c r="W5963" i="9" s="1"/>
  <c r="M5963" i="9" s="1"/>
  <c r="N5963" i="9" s="1"/>
  <c r="V5951" i="9"/>
  <c r="W5951" i="9" s="1"/>
  <c r="M5951" i="9" s="1"/>
  <c r="N5951" i="9" s="1"/>
  <c r="V5945" i="9"/>
  <c r="W5945" i="9" s="1"/>
  <c r="V5939" i="9"/>
  <c r="W5939" i="9" s="1"/>
  <c r="M5939" i="9" s="1"/>
  <c r="N5939" i="9" s="1"/>
  <c r="V5927" i="9"/>
  <c r="W5927" i="9" s="1"/>
  <c r="M5927" i="9" s="1"/>
  <c r="N5927" i="9" s="1"/>
  <c r="V5921" i="9"/>
  <c r="W5921" i="9" s="1"/>
  <c r="M5921" i="9" s="1"/>
  <c r="N5921" i="9" s="1"/>
  <c r="V5915" i="9"/>
  <c r="W5915" i="9" s="1"/>
  <c r="M5915" i="9" s="1"/>
  <c r="N5915" i="9" s="1"/>
  <c r="V5903" i="9"/>
  <c r="W5903" i="9" s="1"/>
  <c r="M5903" i="9" s="1"/>
  <c r="N5903" i="9" s="1"/>
  <c r="V5897" i="9"/>
  <c r="W5897" i="9" s="1"/>
  <c r="V5891" i="9"/>
  <c r="W5891" i="9" s="1"/>
  <c r="M5891" i="9" s="1"/>
  <c r="N5891" i="9" s="1"/>
  <c r="V5879" i="9"/>
  <c r="W5879" i="9" s="1"/>
  <c r="M5879" i="9" s="1"/>
  <c r="N5879" i="9" s="1"/>
  <c r="V5873" i="9"/>
  <c r="W5873" i="9" s="1"/>
  <c r="M5873" i="9" s="1"/>
  <c r="N5873" i="9" s="1"/>
  <c r="V5867" i="9"/>
  <c r="W5867" i="9" s="1"/>
  <c r="M5867" i="9" s="1"/>
  <c r="N5867" i="9" s="1"/>
  <c r="V5855" i="9"/>
  <c r="W5855" i="9" s="1"/>
  <c r="M5855" i="9" s="1"/>
  <c r="N5855" i="9" s="1"/>
  <c r="V5849" i="9"/>
  <c r="W5849" i="9" s="1"/>
  <c r="V5843" i="9"/>
  <c r="W5843" i="9" s="1"/>
  <c r="M5843" i="9" s="1"/>
  <c r="N5843" i="9" s="1"/>
  <c r="V5831" i="9"/>
  <c r="W5831" i="9" s="1"/>
  <c r="M5831" i="9" s="1"/>
  <c r="N5831" i="9" s="1"/>
  <c r="V5825" i="9"/>
  <c r="W5825" i="9" s="1"/>
  <c r="M5825" i="9" s="1"/>
  <c r="N5825" i="9" s="1"/>
  <c r="V5819" i="9"/>
  <c r="W5819" i="9" s="1"/>
  <c r="M5819" i="9" s="1"/>
  <c r="N5819" i="9" s="1"/>
  <c r="V5807" i="9"/>
  <c r="W5807" i="9" s="1"/>
  <c r="M5807" i="9" s="1"/>
  <c r="N5807" i="9" s="1"/>
  <c r="V5801" i="9"/>
  <c r="W5801" i="9" s="1"/>
  <c r="V5795" i="9"/>
  <c r="W5795" i="9" s="1"/>
  <c r="M5795" i="9" s="1"/>
  <c r="N5795" i="9" s="1"/>
  <c r="V5783" i="9"/>
  <c r="W5783" i="9" s="1"/>
  <c r="M5783" i="9" s="1"/>
  <c r="N5783" i="9" s="1"/>
  <c r="V5777" i="9"/>
  <c r="W5777" i="9" s="1"/>
  <c r="M5777" i="9" s="1"/>
  <c r="N5777" i="9" s="1"/>
  <c r="V5771" i="9"/>
  <c r="W5771" i="9" s="1"/>
  <c r="M5771" i="9" s="1"/>
  <c r="N5771" i="9" s="1"/>
  <c r="V5759" i="9"/>
  <c r="W5759" i="9" s="1"/>
  <c r="M5759" i="9" s="1"/>
  <c r="N5759" i="9" s="1"/>
  <c r="V5753" i="9"/>
  <c r="W5753" i="9" s="1"/>
  <c r="V5747" i="9"/>
  <c r="W5747" i="9" s="1"/>
  <c r="M5747" i="9" s="1"/>
  <c r="N5747" i="9" s="1"/>
  <c r="V5735" i="9"/>
  <c r="W5735" i="9" s="1"/>
  <c r="M5735" i="9" s="1"/>
  <c r="N5735" i="9" s="1"/>
  <c r="V5729" i="9"/>
  <c r="W5729" i="9" s="1"/>
  <c r="M5729" i="9" s="1"/>
  <c r="N5729" i="9" s="1"/>
  <c r="V5723" i="9"/>
  <c r="W5723" i="9" s="1"/>
  <c r="M5723" i="9" s="1"/>
  <c r="N5723" i="9" s="1"/>
  <c r="V5711" i="9"/>
  <c r="W5711" i="9" s="1"/>
  <c r="M5711" i="9" s="1"/>
  <c r="N5711" i="9" s="1"/>
  <c r="V5705" i="9"/>
  <c r="W5705" i="9" s="1"/>
  <c r="V5699" i="9"/>
  <c r="W5699" i="9" s="1"/>
  <c r="M5699" i="9" s="1"/>
  <c r="N5699" i="9" s="1"/>
  <c r="V5687" i="9"/>
  <c r="W5687" i="9" s="1"/>
  <c r="M5687" i="9" s="1"/>
  <c r="N5687" i="9" s="1"/>
  <c r="V5681" i="9"/>
  <c r="W5681" i="9" s="1"/>
  <c r="M5681" i="9" s="1"/>
  <c r="N5681" i="9" s="1"/>
  <c r="V5675" i="9"/>
  <c r="W5675" i="9" s="1"/>
  <c r="M5675" i="9" s="1"/>
  <c r="N5675" i="9" s="1"/>
  <c r="V5663" i="9"/>
  <c r="W5663" i="9" s="1"/>
  <c r="M5663" i="9" s="1"/>
  <c r="N5663" i="9" s="1"/>
  <c r="V5657" i="9"/>
  <c r="W5657" i="9" s="1"/>
  <c r="V5651" i="9"/>
  <c r="W5651" i="9" s="1"/>
  <c r="M5651" i="9" s="1"/>
  <c r="N5651" i="9" s="1"/>
  <c r="V5639" i="9"/>
  <c r="W5639" i="9" s="1"/>
  <c r="M5639" i="9" s="1"/>
  <c r="N5639" i="9" s="1"/>
  <c r="V5633" i="9"/>
  <c r="W5633" i="9" s="1"/>
  <c r="M5633" i="9" s="1"/>
  <c r="N5633" i="9" s="1"/>
  <c r="V5627" i="9"/>
  <c r="W5627" i="9" s="1"/>
  <c r="M5627" i="9" s="1"/>
  <c r="N5627" i="9" s="1"/>
  <c r="V5615" i="9"/>
  <c r="W5615" i="9" s="1"/>
  <c r="M5615" i="9" s="1"/>
  <c r="N5615" i="9" s="1"/>
  <c r="V5609" i="9"/>
  <c r="W5609" i="9" s="1"/>
  <c r="V5603" i="9"/>
  <c r="W5603" i="9" s="1"/>
  <c r="M5603" i="9" s="1"/>
  <c r="N5603" i="9" s="1"/>
  <c r="V5591" i="9"/>
  <c r="W5591" i="9" s="1"/>
  <c r="M5591" i="9" s="1"/>
  <c r="N5591" i="9" s="1"/>
  <c r="V5585" i="9"/>
  <c r="W5585" i="9" s="1"/>
  <c r="M5585" i="9" s="1"/>
  <c r="N5585" i="9" s="1"/>
  <c r="V5579" i="9"/>
  <c r="W5579" i="9" s="1"/>
  <c r="M5579" i="9" s="1"/>
  <c r="N5579" i="9" s="1"/>
  <c r="V5567" i="9"/>
  <c r="W5567" i="9" s="1"/>
  <c r="M5567" i="9" s="1"/>
  <c r="N5567" i="9" s="1"/>
  <c r="V5561" i="9"/>
  <c r="W5561" i="9" s="1"/>
  <c r="V5555" i="9"/>
  <c r="W5555" i="9" s="1"/>
  <c r="M5555" i="9" s="1"/>
  <c r="N5555" i="9" s="1"/>
  <c r="V5543" i="9"/>
  <c r="W5543" i="9" s="1"/>
  <c r="M5543" i="9" s="1"/>
  <c r="N5543" i="9" s="1"/>
  <c r="V5537" i="9"/>
  <c r="W5537" i="9" s="1"/>
  <c r="M5537" i="9" s="1"/>
  <c r="N5537" i="9" s="1"/>
  <c r="V5531" i="9"/>
  <c r="W5531" i="9" s="1"/>
  <c r="M5531" i="9" s="1"/>
  <c r="N5531" i="9" s="1"/>
  <c r="V5519" i="9"/>
  <c r="W5519" i="9" s="1"/>
  <c r="M5519" i="9" s="1"/>
  <c r="N5519" i="9" s="1"/>
  <c r="V5513" i="9"/>
  <c r="W5513" i="9" s="1"/>
  <c r="V5507" i="9"/>
  <c r="W5507" i="9" s="1"/>
  <c r="M5507" i="9" s="1"/>
  <c r="N5507" i="9" s="1"/>
  <c r="V5495" i="9"/>
  <c r="W5495" i="9" s="1"/>
  <c r="M5495" i="9" s="1"/>
  <c r="N5495" i="9" s="1"/>
  <c r="V5489" i="9"/>
  <c r="W5489" i="9" s="1"/>
  <c r="M5489" i="9" s="1"/>
  <c r="N5489" i="9" s="1"/>
  <c r="V5483" i="9"/>
  <c r="W5483" i="9" s="1"/>
  <c r="M5483" i="9" s="1"/>
  <c r="N5483" i="9" s="1"/>
  <c r="V5471" i="9"/>
  <c r="W5471" i="9" s="1"/>
  <c r="M5471" i="9" s="1"/>
  <c r="N5471" i="9" s="1"/>
  <c r="V5465" i="9"/>
  <c r="W5465" i="9" s="1"/>
  <c r="V5459" i="9"/>
  <c r="W5459" i="9" s="1"/>
  <c r="M5459" i="9" s="1"/>
  <c r="N5459" i="9" s="1"/>
  <c r="V5447" i="9"/>
  <c r="W5447" i="9" s="1"/>
  <c r="M5447" i="9" s="1"/>
  <c r="N5447" i="9" s="1"/>
  <c r="V5441" i="9"/>
  <c r="W5441" i="9" s="1"/>
  <c r="M5441" i="9" s="1"/>
  <c r="N5441" i="9" s="1"/>
  <c r="V5435" i="9"/>
  <c r="W5435" i="9" s="1"/>
  <c r="M5435" i="9" s="1"/>
  <c r="N5435" i="9" s="1"/>
  <c r="V5423" i="9"/>
  <c r="W5423" i="9" s="1"/>
  <c r="M5423" i="9" s="1"/>
  <c r="N5423" i="9" s="1"/>
  <c r="V5417" i="9"/>
  <c r="W5417" i="9" s="1"/>
  <c r="V5411" i="9"/>
  <c r="W5411" i="9" s="1"/>
  <c r="M5411" i="9" s="1"/>
  <c r="N5411" i="9" s="1"/>
  <c r="V5399" i="9"/>
  <c r="W5399" i="9" s="1"/>
  <c r="M5399" i="9" s="1"/>
  <c r="N5399" i="9" s="1"/>
  <c r="V5393" i="9"/>
  <c r="W5393" i="9" s="1"/>
  <c r="M5393" i="9" s="1"/>
  <c r="N5393" i="9" s="1"/>
  <c r="V5387" i="9"/>
  <c r="W5387" i="9" s="1"/>
  <c r="M5387" i="9" s="1"/>
  <c r="N5387" i="9" s="1"/>
  <c r="V5375" i="9"/>
  <c r="W5375" i="9" s="1"/>
  <c r="M5375" i="9" s="1"/>
  <c r="N5375" i="9" s="1"/>
  <c r="V5369" i="9"/>
  <c r="W5369" i="9" s="1"/>
  <c r="V5363" i="9"/>
  <c r="W5363" i="9" s="1"/>
  <c r="M5363" i="9" s="1"/>
  <c r="N5363" i="9" s="1"/>
  <c r="V5351" i="9"/>
  <c r="W5351" i="9" s="1"/>
  <c r="M5351" i="9" s="1"/>
  <c r="N5351" i="9" s="1"/>
  <c r="V5345" i="9"/>
  <c r="W5345" i="9" s="1"/>
  <c r="M5345" i="9" s="1"/>
  <c r="N5345" i="9" s="1"/>
  <c r="V5339" i="9"/>
  <c r="W5339" i="9" s="1"/>
  <c r="M5339" i="9" s="1"/>
  <c r="N5339" i="9" s="1"/>
  <c r="V5327" i="9"/>
  <c r="W5327" i="9" s="1"/>
  <c r="M5327" i="9" s="1"/>
  <c r="N5327" i="9" s="1"/>
  <c r="V5321" i="9"/>
  <c r="W5321" i="9" s="1"/>
  <c r="V5315" i="9"/>
  <c r="W5315" i="9" s="1"/>
  <c r="M5315" i="9" s="1"/>
  <c r="N5315" i="9" s="1"/>
  <c r="V5303" i="9"/>
  <c r="W5303" i="9" s="1"/>
  <c r="M5303" i="9" s="1"/>
  <c r="N5303" i="9" s="1"/>
  <c r="V5297" i="9"/>
  <c r="W5297" i="9" s="1"/>
  <c r="M5297" i="9" s="1"/>
  <c r="N5297" i="9" s="1"/>
  <c r="V5291" i="9"/>
  <c r="W5291" i="9" s="1"/>
  <c r="M5291" i="9" s="1"/>
  <c r="N5291" i="9" s="1"/>
  <c r="V5279" i="9"/>
  <c r="W5279" i="9" s="1"/>
  <c r="M5279" i="9" s="1"/>
  <c r="N5279" i="9" s="1"/>
  <c r="V5273" i="9"/>
  <c r="W5273" i="9" s="1"/>
  <c r="V5267" i="9"/>
  <c r="W5267" i="9" s="1"/>
  <c r="M5267" i="9" s="1"/>
  <c r="N5267" i="9" s="1"/>
  <c r="V5255" i="9"/>
  <c r="W5255" i="9" s="1"/>
  <c r="M5255" i="9" s="1"/>
  <c r="N5255" i="9" s="1"/>
  <c r="V5249" i="9"/>
  <c r="W5249" i="9" s="1"/>
  <c r="M5249" i="9" s="1"/>
  <c r="N5249" i="9" s="1"/>
  <c r="V5243" i="9"/>
  <c r="W5243" i="9" s="1"/>
  <c r="M5243" i="9" s="1"/>
  <c r="N5243" i="9" s="1"/>
  <c r="V5231" i="9"/>
  <c r="W5231" i="9" s="1"/>
  <c r="V5225" i="9"/>
  <c r="W5225" i="9" s="1"/>
  <c r="M5225" i="9" s="1"/>
  <c r="N5225" i="9" s="1"/>
  <c r="V5219" i="9"/>
  <c r="W5219" i="9" s="1"/>
  <c r="M5219" i="9" s="1"/>
  <c r="N5219" i="9" s="1"/>
  <c r="V5207" i="9"/>
  <c r="W5207" i="9" s="1"/>
  <c r="M5207" i="9" s="1"/>
  <c r="N5207" i="9" s="1"/>
  <c r="V5201" i="9"/>
  <c r="W5201" i="9" s="1"/>
  <c r="M5201" i="9" s="1"/>
  <c r="N5201" i="9" s="1"/>
  <c r="V5195" i="9"/>
  <c r="W5195" i="9" s="1"/>
  <c r="V5183" i="9"/>
  <c r="W5183" i="9" s="1"/>
  <c r="V5177" i="9"/>
  <c r="W5177" i="9" s="1"/>
  <c r="M5177" i="9" s="1"/>
  <c r="N5177" i="9" s="1"/>
  <c r="V5171" i="9"/>
  <c r="W5171" i="9" s="1"/>
  <c r="M5171" i="9" s="1"/>
  <c r="N5171" i="9" s="1"/>
  <c r="V5159" i="9"/>
  <c r="W5159" i="9" s="1"/>
  <c r="M5159" i="9" s="1"/>
  <c r="N5159" i="9" s="1"/>
  <c r="V5153" i="9"/>
  <c r="W5153" i="9" s="1"/>
  <c r="M5153" i="9" s="1"/>
  <c r="N5153" i="9" s="1"/>
  <c r="V5147" i="9"/>
  <c r="W5147" i="9" s="1"/>
  <c r="M5147" i="9" s="1"/>
  <c r="N5147" i="9" s="1"/>
  <c r="V5135" i="9"/>
  <c r="W5135" i="9" s="1"/>
  <c r="V5129" i="9"/>
  <c r="W5129" i="9" s="1"/>
  <c r="M5129" i="9" s="1"/>
  <c r="N5129" i="9" s="1"/>
  <c r="V5123" i="9"/>
  <c r="W5123" i="9" s="1"/>
  <c r="M5123" i="9" s="1"/>
  <c r="N5123" i="9" s="1"/>
  <c r="V5111" i="9"/>
  <c r="W5111" i="9" s="1"/>
  <c r="M5111" i="9" s="1"/>
  <c r="N5111" i="9" s="1"/>
  <c r="V5105" i="9"/>
  <c r="W5105" i="9" s="1"/>
  <c r="M5105" i="9" s="1"/>
  <c r="N5105" i="9" s="1"/>
  <c r="V5099" i="9"/>
  <c r="W5099" i="9" s="1"/>
  <c r="V5087" i="9"/>
  <c r="W5087" i="9" s="1"/>
  <c r="M5087" i="9" s="1"/>
  <c r="N5087" i="9" s="1"/>
  <c r="V5081" i="9"/>
  <c r="W5081" i="9" s="1"/>
  <c r="V5075" i="9"/>
  <c r="W5075" i="9" s="1"/>
  <c r="M5075" i="9" s="1"/>
  <c r="N5075" i="9" s="1"/>
  <c r="V5063" i="9"/>
  <c r="W5063" i="9" s="1"/>
  <c r="M5063" i="9" s="1"/>
  <c r="N5063" i="9" s="1"/>
  <c r="V5057" i="9"/>
  <c r="W5057" i="9" s="1"/>
  <c r="M5057" i="9" s="1"/>
  <c r="N5057" i="9" s="1"/>
  <c r="V5051" i="9"/>
  <c r="W5051" i="9" s="1"/>
  <c r="V5039" i="9"/>
  <c r="W5039" i="9" s="1"/>
  <c r="M5039" i="9" s="1"/>
  <c r="N5039" i="9" s="1"/>
  <c r="V5033" i="9"/>
  <c r="W5033" i="9" s="1"/>
  <c r="M5033" i="9" s="1"/>
  <c r="N5033" i="9" s="1"/>
  <c r="V5027" i="9"/>
  <c r="W5027" i="9" s="1"/>
  <c r="M5027" i="9" s="1"/>
  <c r="N5027" i="9" s="1"/>
  <c r="V5015" i="9"/>
  <c r="W5015" i="9" s="1"/>
  <c r="M5015" i="9" s="1"/>
  <c r="N5015" i="9" s="1"/>
  <c r="V5009" i="9"/>
  <c r="W5009" i="9" s="1"/>
  <c r="M5009" i="9" s="1"/>
  <c r="N5009" i="9" s="1"/>
  <c r="V5003" i="9"/>
  <c r="W5003" i="9" s="1"/>
  <c r="M5003" i="9" s="1"/>
  <c r="N5003" i="9" s="1"/>
  <c r="V4991" i="9"/>
  <c r="W4991" i="9" s="1"/>
  <c r="M4991" i="9" s="1"/>
  <c r="N4991" i="9" s="1"/>
  <c r="V4985" i="9"/>
  <c r="W4985" i="9" s="1"/>
  <c r="M4985" i="9" s="1"/>
  <c r="N4985" i="9" s="1"/>
  <c r="V4979" i="9"/>
  <c r="W4979" i="9" s="1"/>
  <c r="M4979" i="9" s="1"/>
  <c r="N4979" i="9" s="1"/>
  <c r="V4967" i="9"/>
  <c r="W4967" i="9" s="1"/>
  <c r="M4967" i="9" s="1"/>
  <c r="N4967" i="9" s="1"/>
  <c r="V4961" i="9"/>
  <c r="W4961" i="9" s="1"/>
  <c r="V4955" i="9"/>
  <c r="W4955" i="9" s="1"/>
  <c r="M4955" i="9" s="1"/>
  <c r="N4955" i="9" s="1"/>
  <c r="V4943" i="9"/>
  <c r="W4943" i="9" s="1"/>
  <c r="M4943" i="9" s="1"/>
  <c r="N4943" i="9" s="1"/>
  <c r="V4937" i="9"/>
  <c r="W4937" i="9" s="1"/>
  <c r="M4937" i="9" s="1"/>
  <c r="N4937" i="9" s="1"/>
  <c r="V4931" i="9"/>
  <c r="W4931" i="9" s="1"/>
  <c r="M4931" i="9" s="1"/>
  <c r="N4931" i="9" s="1"/>
  <c r="V4919" i="9"/>
  <c r="W4919" i="9" s="1"/>
  <c r="M4919" i="9" s="1"/>
  <c r="N4919" i="9" s="1"/>
  <c r="V4913" i="9"/>
  <c r="W4913" i="9" s="1"/>
  <c r="M4913" i="9" s="1"/>
  <c r="N4913" i="9" s="1"/>
  <c r="V4907" i="9"/>
  <c r="W4907" i="9" s="1"/>
  <c r="M4907" i="9" s="1"/>
  <c r="N4907" i="9" s="1"/>
  <c r="V4895" i="9"/>
  <c r="W4895" i="9" s="1"/>
  <c r="M4895" i="9" s="1"/>
  <c r="N4895" i="9" s="1"/>
  <c r="V4889" i="9"/>
  <c r="W4889" i="9" s="1"/>
  <c r="M4889" i="9" s="1"/>
  <c r="N4889" i="9" s="1"/>
  <c r="V4883" i="9"/>
  <c r="W4883" i="9" s="1"/>
  <c r="V4871" i="9"/>
  <c r="W4871" i="9" s="1"/>
  <c r="M4871" i="9" s="1"/>
  <c r="N4871" i="9" s="1"/>
  <c r="V4865" i="9"/>
  <c r="W4865" i="9" s="1"/>
  <c r="V4859" i="9"/>
  <c r="W4859" i="9" s="1"/>
  <c r="M4859" i="9" s="1"/>
  <c r="N4859" i="9" s="1"/>
  <c r="V4847" i="9"/>
  <c r="W4847" i="9" s="1"/>
  <c r="M4847" i="9" s="1"/>
  <c r="N4847" i="9" s="1"/>
  <c r="V4841" i="9"/>
  <c r="W4841" i="9" s="1"/>
  <c r="M4841" i="9" s="1"/>
  <c r="N4841" i="9" s="1"/>
  <c r="V4835" i="9"/>
  <c r="W4835" i="9" s="1"/>
  <c r="V4823" i="9"/>
  <c r="W4823" i="9" s="1"/>
  <c r="M4823" i="9" s="1"/>
  <c r="N4823" i="9" s="1"/>
  <c r="V4817" i="9"/>
  <c r="W4817" i="9" s="1"/>
  <c r="V4811" i="9"/>
  <c r="W4811" i="9" s="1"/>
  <c r="M4811" i="9" s="1"/>
  <c r="N4811" i="9" s="1"/>
  <c r="V4799" i="9"/>
  <c r="W4799" i="9" s="1"/>
  <c r="M4799" i="9" s="1"/>
  <c r="N4799" i="9" s="1"/>
  <c r="V4793" i="9"/>
  <c r="W4793" i="9" s="1"/>
  <c r="M4793" i="9" s="1"/>
  <c r="N4793" i="9" s="1"/>
  <c r="V4787" i="9"/>
  <c r="W4787" i="9" s="1"/>
  <c r="V4775" i="9"/>
  <c r="W4775" i="9" s="1"/>
  <c r="V4769" i="9"/>
  <c r="W4769" i="9" s="1"/>
  <c r="M4769" i="9" s="1"/>
  <c r="N4769" i="9" s="1"/>
  <c r="V4763" i="9"/>
  <c r="W4763" i="9" s="1"/>
  <c r="M4763" i="9" s="1"/>
  <c r="N4763" i="9" s="1"/>
  <c r="V4751" i="9"/>
  <c r="W4751" i="9" s="1"/>
  <c r="M4751" i="9" s="1"/>
  <c r="N4751" i="9" s="1"/>
  <c r="V4745" i="9"/>
  <c r="W4745" i="9" s="1"/>
  <c r="V4739" i="9"/>
  <c r="W4739" i="9" s="1"/>
  <c r="M4739" i="9" s="1"/>
  <c r="N4739" i="9" s="1"/>
  <c r="V4727" i="9"/>
  <c r="W4727" i="9" s="1"/>
  <c r="V4721" i="9"/>
  <c r="W4721" i="9" s="1"/>
  <c r="M4721" i="9" s="1"/>
  <c r="N4721" i="9" s="1"/>
  <c r="V4715" i="9"/>
  <c r="W4715" i="9" s="1"/>
  <c r="M4715" i="9" s="1"/>
  <c r="N4715" i="9" s="1"/>
  <c r="V4703" i="9"/>
  <c r="W4703" i="9" s="1"/>
  <c r="M4703" i="9" s="1"/>
  <c r="N4703" i="9" s="1"/>
  <c r="V4697" i="9"/>
  <c r="W4697" i="9" s="1"/>
  <c r="M4697" i="9" s="1"/>
  <c r="N4697" i="9" s="1"/>
  <c r="V4691" i="9"/>
  <c r="W4691" i="9" s="1"/>
  <c r="M4691" i="9" s="1"/>
  <c r="N4691" i="9" s="1"/>
  <c r="V4679" i="9"/>
  <c r="W4679" i="9" s="1"/>
  <c r="V4673" i="9"/>
  <c r="W4673" i="9" s="1"/>
  <c r="M4673" i="9" s="1"/>
  <c r="N4673" i="9" s="1"/>
  <c r="V4667" i="9"/>
  <c r="W4667" i="9" s="1"/>
  <c r="M4667" i="9" s="1"/>
  <c r="N4667" i="9" s="1"/>
  <c r="V4655" i="9"/>
  <c r="W4655" i="9" s="1"/>
  <c r="M4655" i="9" s="1"/>
  <c r="N4655" i="9" s="1"/>
  <c r="V4649" i="9"/>
  <c r="W4649" i="9" s="1"/>
  <c r="V4643" i="9"/>
  <c r="W4643" i="9" s="1"/>
  <c r="M4643" i="9" s="1"/>
  <c r="N4643" i="9" s="1"/>
  <c r="V4631" i="9"/>
  <c r="W4631" i="9" s="1"/>
  <c r="V4625" i="9"/>
  <c r="W4625" i="9" s="1"/>
  <c r="M4625" i="9" s="1"/>
  <c r="N4625" i="9" s="1"/>
  <c r="V4619" i="9"/>
  <c r="W4619" i="9" s="1"/>
  <c r="M4619" i="9" s="1"/>
  <c r="N4619" i="9" s="1"/>
  <c r="V4607" i="9"/>
  <c r="W4607" i="9" s="1"/>
  <c r="M4607" i="9" s="1"/>
  <c r="N4607" i="9" s="1"/>
  <c r="V4601" i="9"/>
  <c r="W4601" i="9" s="1"/>
  <c r="V4595" i="9"/>
  <c r="W4595" i="9" s="1"/>
  <c r="M4595" i="9" s="1"/>
  <c r="N4595" i="9" s="1"/>
  <c r="V4583" i="9"/>
  <c r="W4583" i="9" s="1"/>
  <c r="V4577" i="9"/>
  <c r="W4577" i="9" s="1"/>
  <c r="M4577" i="9" s="1"/>
  <c r="N4577" i="9" s="1"/>
  <c r="V4571" i="9"/>
  <c r="W4571" i="9" s="1"/>
  <c r="M4571" i="9" s="1"/>
  <c r="N4571" i="9" s="1"/>
  <c r="V4559" i="9"/>
  <c r="W4559" i="9" s="1"/>
  <c r="M4559" i="9" s="1"/>
  <c r="N4559" i="9" s="1"/>
  <c r="V4553" i="9"/>
  <c r="W4553" i="9" s="1"/>
  <c r="V4547" i="9"/>
  <c r="W4547" i="9" s="1"/>
  <c r="M4547" i="9" s="1"/>
  <c r="N4547" i="9" s="1"/>
  <c r="V4535" i="9"/>
  <c r="W4535" i="9" s="1"/>
  <c r="V4529" i="9"/>
  <c r="W4529" i="9" s="1"/>
  <c r="M4529" i="9" s="1"/>
  <c r="N4529" i="9" s="1"/>
  <c r="V4523" i="9"/>
  <c r="W4523" i="9" s="1"/>
  <c r="M4523" i="9" s="1"/>
  <c r="N4523" i="9" s="1"/>
  <c r="V4511" i="9"/>
  <c r="W4511" i="9" s="1"/>
  <c r="M4511" i="9" s="1"/>
  <c r="N4511" i="9" s="1"/>
  <c r="V4505" i="9"/>
  <c r="W4505" i="9" s="1"/>
  <c r="V4499" i="9"/>
  <c r="W4499" i="9" s="1"/>
  <c r="M4499" i="9" s="1"/>
  <c r="N4499" i="9" s="1"/>
  <c r="V4487" i="9"/>
  <c r="W4487" i="9" s="1"/>
  <c r="V4481" i="9"/>
  <c r="W4481" i="9" s="1"/>
  <c r="M4481" i="9" s="1"/>
  <c r="N4481" i="9" s="1"/>
  <c r="V4475" i="9"/>
  <c r="W4475" i="9" s="1"/>
  <c r="M4475" i="9" s="1"/>
  <c r="N4475" i="9" s="1"/>
  <c r="V4463" i="9"/>
  <c r="W4463" i="9" s="1"/>
  <c r="M4463" i="9" s="1"/>
  <c r="N4463" i="9" s="1"/>
  <c r="V4457" i="9"/>
  <c r="W4457" i="9" s="1"/>
  <c r="V4451" i="9"/>
  <c r="W4451" i="9" s="1"/>
  <c r="M4451" i="9" s="1"/>
  <c r="N4451" i="9" s="1"/>
  <c r="V4439" i="9"/>
  <c r="W4439" i="9" s="1"/>
  <c r="V4433" i="9"/>
  <c r="W4433" i="9" s="1"/>
  <c r="M4433" i="9" s="1"/>
  <c r="N4433" i="9" s="1"/>
  <c r="V4427" i="9"/>
  <c r="W4427" i="9" s="1"/>
  <c r="M4427" i="9" s="1"/>
  <c r="N4427" i="9" s="1"/>
  <c r="V4415" i="9"/>
  <c r="W4415" i="9" s="1"/>
  <c r="M4415" i="9" s="1"/>
  <c r="N4415" i="9" s="1"/>
  <c r="V4409" i="9"/>
  <c r="W4409" i="9" s="1"/>
  <c r="V4403" i="9"/>
  <c r="W4403" i="9" s="1"/>
  <c r="M4403" i="9" s="1"/>
  <c r="N4403" i="9" s="1"/>
  <c r="V4391" i="9"/>
  <c r="W4391" i="9" s="1"/>
  <c r="V4385" i="9"/>
  <c r="W4385" i="9" s="1"/>
  <c r="M4385" i="9" s="1"/>
  <c r="N4385" i="9" s="1"/>
  <c r="V4379" i="9"/>
  <c r="W4379" i="9" s="1"/>
  <c r="M4379" i="9" s="1"/>
  <c r="N4379" i="9" s="1"/>
  <c r="V4367" i="9"/>
  <c r="W4367" i="9" s="1"/>
  <c r="M4367" i="9" s="1"/>
  <c r="N4367" i="9" s="1"/>
  <c r="V4361" i="9"/>
  <c r="W4361" i="9" s="1"/>
  <c r="V4355" i="9"/>
  <c r="W4355" i="9" s="1"/>
  <c r="M4355" i="9" s="1"/>
  <c r="N4355" i="9" s="1"/>
  <c r="V4343" i="9"/>
  <c r="W4343" i="9" s="1"/>
  <c r="V4337" i="9"/>
  <c r="W4337" i="9" s="1"/>
  <c r="M4337" i="9" s="1"/>
  <c r="N4337" i="9" s="1"/>
  <c r="V4331" i="9"/>
  <c r="W4331" i="9" s="1"/>
  <c r="M4331" i="9" s="1"/>
  <c r="N4331" i="9" s="1"/>
  <c r="V4319" i="9"/>
  <c r="W4319" i="9" s="1"/>
  <c r="M4319" i="9" s="1"/>
  <c r="N4319" i="9" s="1"/>
  <c r="V4313" i="9"/>
  <c r="W4313" i="9" s="1"/>
  <c r="V4307" i="9"/>
  <c r="W4307" i="9" s="1"/>
  <c r="M4307" i="9" s="1"/>
  <c r="N4307" i="9" s="1"/>
  <c r="V4295" i="9"/>
  <c r="W4295" i="9" s="1"/>
  <c r="V4289" i="9"/>
  <c r="W4289" i="9" s="1"/>
  <c r="M4289" i="9" s="1"/>
  <c r="N4289" i="9" s="1"/>
  <c r="V4283" i="9"/>
  <c r="W4283" i="9" s="1"/>
  <c r="M4283" i="9" s="1"/>
  <c r="N4283" i="9" s="1"/>
  <c r="V4271" i="9"/>
  <c r="W4271" i="9" s="1"/>
  <c r="M4271" i="9" s="1"/>
  <c r="N4271" i="9" s="1"/>
  <c r="V4265" i="9"/>
  <c r="W4265" i="9" s="1"/>
  <c r="V4259" i="9"/>
  <c r="W4259" i="9" s="1"/>
  <c r="M4259" i="9" s="1"/>
  <c r="N4259" i="9" s="1"/>
  <c r="V4247" i="9"/>
  <c r="W4247" i="9" s="1"/>
  <c r="V4241" i="9"/>
  <c r="W4241" i="9" s="1"/>
  <c r="M4241" i="9" s="1"/>
  <c r="N4241" i="9" s="1"/>
  <c r="V4235" i="9"/>
  <c r="W4235" i="9" s="1"/>
  <c r="M4235" i="9" s="1"/>
  <c r="N4235" i="9" s="1"/>
  <c r="V4223" i="9"/>
  <c r="W4223" i="9" s="1"/>
  <c r="M4223" i="9" s="1"/>
  <c r="N4223" i="9" s="1"/>
  <c r="V4217" i="9"/>
  <c r="W4217" i="9" s="1"/>
  <c r="V4211" i="9"/>
  <c r="W4211" i="9" s="1"/>
  <c r="M4211" i="9" s="1"/>
  <c r="N4211" i="9" s="1"/>
  <c r="V4199" i="9"/>
  <c r="W4199" i="9" s="1"/>
  <c r="V4193" i="9"/>
  <c r="W4193" i="9" s="1"/>
  <c r="M4193" i="9" s="1"/>
  <c r="N4193" i="9" s="1"/>
  <c r="V4187" i="9"/>
  <c r="W4187" i="9" s="1"/>
  <c r="M4187" i="9" s="1"/>
  <c r="N4187" i="9" s="1"/>
  <c r="V4175" i="9"/>
  <c r="W4175" i="9" s="1"/>
  <c r="M4175" i="9" s="1"/>
  <c r="N4175" i="9" s="1"/>
  <c r="V4169" i="9"/>
  <c r="W4169" i="9" s="1"/>
  <c r="V4163" i="9"/>
  <c r="W4163" i="9" s="1"/>
  <c r="M4163" i="9" s="1"/>
  <c r="N4163" i="9" s="1"/>
  <c r="V4151" i="9"/>
  <c r="W4151" i="9" s="1"/>
  <c r="V4145" i="9"/>
  <c r="W4145" i="9" s="1"/>
  <c r="M4145" i="9" s="1"/>
  <c r="N4145" i="9" s="1"/>
  <c r="V4139" i="9"/>
  <c r="W4139" i="9" s="1"/>
  <c r="M4139" i="9" s="1"/>
  <c r="N4139" i="9" s="1"/>
  <c r="V4127" i="9"/>
  <c r="W4127" i="9" s="1"/>
  <c r="M4127" i="9" s="1"/>
  <c r="N4127" i="9" s="1"/>
  <c r="V4121" i="9"/>
  <c r="W4121" i="9" s="1"/>
  <c r="V4115" i="9"/>
  <c r="W4115" i="9" s="1"/>
  <c r="M4115" i="9" s="1"/>
  <c r="N4115" i="9" s="1"/>
  <c r="V4103" i="9"/>
  <c r="W4103" i="9" s="1"/>
  <c r="V4097" i="9"/>
  <c r="W4097" i="9" s="1"/>
  <c r="M4097" i="9" s="1"/>
  <c r="N4097" i="9" s="1"/>
  <c r="V4091" i="9"/>
  <c r="W4091" i="9" s="1"/>
  <c r="M4091" i="9" s="1"/>
  <c r="N4091" i="9" s="1"/>
  <c r="V4079" i="9"/>
  <c r="W4079" i="9" s="1"/>
  <c r="M4079" i="9" s="1"/>
  <c r="N4079" i="9" s="1"/>
  <c r="V4073" i="9"/>
  <c r="W4073" i="9" s="1"/>
  <c r="M4073" i="9" s="1"/>
  <c r="N4073" i="9" s="1"/>
  <c r="V4067" i="9"/>
  <c r="W4067" i="9" s="1"/>
  <c r="M4067" i="9" s="1"/>
  <c r="N4067" i="9" s="1"/>
  <c r="V4055" i="9"/>
  <c r="W4055" i="9" s="1"/>
  <c r="V4049" i="9"/>
  <c r="W4049" i="9" s="1"/>
  <c r="M4049" i="9" s="1"/>
  <c r="N4049" i="9" s="1"/>
  <c r="V4043" i="9"/>
  <c r="W4043" i="9" s="1"/>
  <c r="M4043" i="9" s="1"/>
  <c r="N4043" i="9" s="1"/>
  <c r="V4031" i="9"/>
  <c r="W4031" i="9" s="1"/>
  <c r="M4031" i="9" s="1"/>
  <c r="N4031" i="9" s="1"/>
  <c r="V4025" i="9"/>
  <c r="W4025" i="9" s="1"/>
  <c r="V4019" i="9"/>
  <c r="W4019" i="9" s="1"/>
  <c r="M4019" i="9" s="1"/>
  <c r="N4019" i="9" s="1"/>
  <c r="V4007" i="9"/>
  <c r="W4007" i="9" s="1"/>
  <c r="V4001" i="9"/>
  <c r="W4001" i="9" s="1"/>
  <c r="M4001" i="9" s="1"/>
  <c r="N4001" i="9" s="1"/>
  <c r="V3995" i="9"/>
  <c r="W3995" i="9" s="1"/>
  <c r="M3995" i="9" s="1"/>
  <c r="N3995" i="9" s="1"/>
  <c r="V3983" i="9"/>
  <c r="W3983" i="9" s="1"/>
  <c r="M3983" i="9" s="1"/>
  <c r="N3983" i="9" s="1"/>
  <c r="V3977" i="9"/>
  <c r="W3977" i="9" s="1"/>
  <c r="V3971" i="9"/>
  <c r="W3971" i="9" s="1"/>
  <c r="M3971" i="9" s="1"/>
  <c r="N3971" i="9" s="1"/>
  <c r="V3959" i="9"/>
  <c r="W3959" i="9" s="1"/>
  <c r="V3953" i="9"/>
  <c r="W3953" i="9" s="1"/>
  <c r="M3953" i="9" s="1"/>
  <c r="N3953" i="9" s="1"/>
  <c r="V3947" i="9"/>
  <c r="W3947" i="9" s="1"/>
  <c r="M3947" i="9" s="1"/>
  <c r="N3947" i="9" s="1"/>
  <c r="V3935" i="9"/>
  <c r="W3935" i="9" s="1"/>
  <c r="M3935" i="9" s="1"/>
  <c r="N3935" i="9" s="1"/>
  <c r="V3929" i="9"/>
  <c r="W3929" i="9" s="1"/>
  <c r="V3923" i="9"/>
  <c r="W3923" i="9" s="1"/>
  <c r="M3923" i="9" s="1"/>
  <c r="N3923" i="9" s="1"/>
  <c r="V3911" i="9"/>
  <c r="W3911" i="9" s="1"/>
  <c r="M3911" i="9" s="1"/>
  <c r="N3911" i="9" s="1"/>
  <c r="V3905" i="9"/>
  <c r="W3905" i="9" s="1"/>
  <c r="M3905" i="9" s="1"/>
  <c r="N3905" i="9" s="1"/>
  <c r="V3899" i="9"/>
  <c r="W3899" i="9" s="1"/>
  <c r="M3899" i="9" s="1"/>
  <c r="N3899" i="9" s="1"/>
  <c r="V3887" i="9"/>
  <c r="W3887" i="9" s="1"/>
  <c r="M3887" i="9" s="1"/>
  <c r="N3887" i="9" s="1"/>
  <c r="V3881" i="9"/>
  <c r="W3881" i="9" s="1"/>
  <c r="V3875" i="9"/>
  <c r="W3875" i="9" s="1"/>
  <c r="M3875" i="9" s="1"/>
  <c r="N3875" i="9" s="1"/>
  <c r="V3863" i="9"/>
  <c r="W3863" i="9" s="1"/>
  <c r="V3857" i="9"/>
  <c r="W3857" i="9" s="1"/>
  <c r="M3857" i="9" s="1"/>
  <c r="N3857" i="9" s="1"/>
  <c r="V3851" i="9"/>
  <c r="W3851" i="9" s="1"/>
  <c r="M3851" i="9" s="1"/>
  <c r="N3851" i="9" s="1"/>
  <c r="V3839" i="9"/>
  <c r="W3839" i="9" s="1"/>
  <c r="M3839" i="9" s="1"/>
  <c r="N3839" i="9" s="1"/>
  <c r="V3833" i="9"/>
  <c r="W3833" i="9" s="1"/>
  <c r="V3827" i="9"/>
  <c r="W3827" i="9" s="1"/>
  <c r="M3827" i="9" s="1"/>
  <c r="N3827" i="9" s="1"/>
  <c r="V3815" i="9"/>
  <c r="W3815" i="9" s="1"/>
  <c r="V3809" i="9"/>
  <c r="W3809" i="9" s="1"/>
  <c r="M3809" i="9" s="1"/>
  <c r="N3809" i="9" s="1"/>
  <c r="V3803" i="9"/>
  <c r="W3803" i="9" s="1"/>
  <c r="M3803" i="9" s="1"/>
  <c r="N3803" i="9" s="1"/>
  <c r="V3791" i="9"/>
  <c r="W3791" i="9" s="1"/>
  <c r="M3791" i="9" s="1"/>
  <c r="N3791" i="9" s="1"/>
  <c r="V3785" i="9"/>
  <c r="W3785" i="9" s="1"/>
  <c r="V3779" i="9"/>
  <c r="W3779" i="9" s="1"/>
  <c r="M3779" i="9" s="1"/>
  <c r="N3779" i="9" s="1"/>
  <c r="V3767" i="9"/>
  <c r="W3767" i="9" s="1"/>
  <c r="V3761" i="9"/>
  <c r="W3761" i="9" s="1"/>
  <c r="M3761" i="9" s="1"/>
  <c r="N3761" i="9" s="1"/>
  <c r="V3755" i="9"/>
  <c r="W3755" i="9" s="1"/>
  <c r="M3755" i="9" s="1"/>
  <c r="N3755" i="9" s="1"/>
  <c r="V3743" i="9"/>
  <c r="W3743" i="9" s="1"/>
  <c r="M3743" i="9" s="1"/>
  <c r="N3743" i="9" s="1"/>
  <c r="V3737" i="9"/>
  <c r="W3737" i="9" s="1"/>
  <c r="V3731" i="9"/>
  <c r="W3731" i="9" s="1"/>
  <c r="M3731" i="9" s="1"/>
  <c r="N3731" i="9" s="1"/>
  <c r="V3719" i="9"/>
  <c r="W3719" i="9" s="1"/>
  <c r="V3713" i="9"/>
  <c r="W3713" i="9" s="1"/>
  <c r="M3713" i="9" s="1"/>
  <c r="N3713" i="9" s="1"/>
  <c r="V3707" i="9"/>
  <c r="W3707" i="9" s="1"/>
  <c r="M3707" i="9" s="1"/>
  <c r="N3707" i="9" s="1"/>
  <c r="V3695" i="9"/>
  <c r="W3695" i="9" s="1"/>
  <c r="M3695" i="9" s="1"/>
  <c r="N3695" i="9" s="1"/>
  <c r="V3689" i="9"/>
  <c r="W3689" i="9" s="1"/>
  <c r="V3683" i="9"/>
  <c r="W3683" i="9" s="1"/>
  <c r="M3683" i="9" s="1"/>
  <c r="N3683" i="9" s="1"/>
  <c r="V3671" i="9"/>
  <c r="W3671" i="9" s="1"/>
  <c r="V3665" i="9"/>
  <c r="W3665" i="9" s="1"/>
  <c r="M3665" i="9" s="1"/>
  <c r="N3665" i="9" s="1"/>
  <c r="V3659" i="9"/>
  <c r="W3659" i="9" s="1"/>
  <c r="M3659" i="9" s="1"/>
  <c r="N3659" i="9" s="1"/>
  <c r="V3647" i="9"/>
  <c r="W3647" i="9" s="1"/>
  <c r="M3647" i="9" s="1"/>
  <c r="N3647" i="9" s="1"/>
  <c r="V3641" i="9"/>
  <c r="W3641" i="9" s="1"/>
  <c r="V3635" i="9"/>
  <c r="W3635" i="9" s="1"/>
  <c r="M3635" i="9" s="1"/>
  <c r="N3635" i="9" s="1"/>
  <c r="V3623" i="9"/>
  <c r="W3623" i="9" s="1"/>
  <c r="V3617" i="9"/>
  <c r="W3617" i="9" s="1"/>
  <c r="M3617" i="9" s="1"/>
  <c r="N3617" i="9" s="1"/>
  <c r="V3611" i="9"/>
  <c r="W3611" i="9" s="1"/>
  <c r="M3611" i="9" s="1"/>
  <c r="N3611" i="9" s="1"/>
  <c r="V3599" i="9"/>
  <c r="W3599" i="9" s="1"/>
  <c r="M3599" i="9" s="1"/>
  <c r="N3599" i="9" s="1"/>
  <c r="V3593" i="9"/>
  <c r="W3593" i="9" s="1"/>
  <c r="V3587" i="9"/>
  <c r="W3587" i="9" s="1"/>
  <c r="M3587" i="9" s="1"/>
  <c r="N3587" i="9" s="1"/>
  <c r="V3575" i="9"/>
  <c r="W3575" i="9" s="1"/>
  <c r="V3569" i="9"/>
  <c r="W3569" i="9" s="1"/>
  <c r="M3569" i="9" s="1"/>
  <c r="N3569" i="9" s="1"/>
  <c r="V3563" i="9"/>
  <c r="W3563" i="9" s="1"/>
  <c r="M3563" i="9" s="1"/>
  <c r="N3563" i="9" s="1"/>
  <c r="V3551" i="9"/>
  <c r="W3551" i="9" s="1"/>
  <c r="M3551" i="9" s="1"/>
  <c r="N3551" i="9" s="1"/>
  <c r="V3545" i="9"/>
  <c r="W3545" i="9" s="1"/>
  <c r="V3539" i="9"/>
  <c r="W3539" i="9" s="1"/>
  <c r="M3539" i="9" s="1"/>
  <c r="N3539" i="9" s="1"/>
  <c r="V3527" i="9"/>
  <c r="W3527" i="9" s="1"/>
  <c r="V3521" i="9"/>
  <c r="W3521" i="9" s="1"/>
  <c r="M3521" i="9" s="1"/>
  <c r="N3521" i="9" s="1"/>
  <c r="V3515" i="9"/>
  <c r="W3515" i="9" s="1"/>
  <c r="M3515" i="9" s="1"/>
  <c r="N3515" i="9" s="1"/>
  <c r="V3503" i="9"/>
  <c r="W3503" i="9" s="1"/>
  <c r="M3503" i="9" s="1"/>
  <c r="N3503" i="9" s="1"/>
  <c r="V3497" i="9"/>
  <c r="W3497" i="9" s="1"/>
  <c r="V3491" i="9"/>
  <c r="W3491" i="9" s="1"/>
  <c r="M3491" i="9" s="1"/>
  <c r="N3491" i="9" s="1"/>
  <c r="V3479" i="9"/>
  <c r="W3479" i="9" s="1"/>
  <c r="V3473" i="9"/>
  <c r="W3473" i="9" s="1"/>
  <c r="M3473" i="9" s="1"/>
  <c r="N3473" i="9" s="1"/>
  <c r="V3467" i="9"/>
  <c r="W3467" i="9" s="1"/>
  <c r="M3467" i="9" s="1"/>
  <c r="N3467" i="9" s="1"/>
  <c r="V3455" i="9"/>
  <c r="W3455" i="9" s="1"/>
  <c r="M3455" i="9" s="1"/>
  <c r="N3455" i="9" s="1"/>
  <c r="V3449" i="9"/>
  <c r="W3449" i="9" s="1"/>
  <c r="V3443" i="9"/>
  <c r="W3443" i="9" s="1"/>
  <c r="M3443" i="9" s="1"/>
  <c r="N3443" i="9" s="1"/>
  <c r="V3431" i="9"/>
  <c r="W3431" i="9" s="1"/>
  <c r="V3425" i="9"/>
  <c r="W3425" i="9" s="1"/>
  <c r="M3425" i="9" s="1"/>
  <c r="N3425" i="9" s="1"/>
  <c r="V3419" i="9"/>
  <c r="W3419" i="9" s="1"/>
  <c r="M3419" i="9" s="1"/>
  <c r="N3419" i="9" s="1"/>
  <c r="V3407" i="9"/>
  <c r="W3407" i="9" s="1"/>
  <c r="M3407" i="9" s="1"/>
  <c r="N3407" i="9" s="1"/>
  <c r="V3401" i="9"/>
  <c r="W3401" i="9" s="1"/>
  <c r="V3395" i="9"/>
  <c r="W3395" i="9" s="1"/>
  <c r="M3395" i="9" s="1"/>
  <c r="N3395" i="9" s="1"/>
  <c r="V3383" i="9"/>
  <c r="W3383" i="9" s="1"/>
  <c r="M3383" i="9" s="1"/>
  <c r="N3383" i="9" s="1"/>
  <c r="V3377" i="9"/>
  <c r="W3377" i="9" s="1"/>
  <c r="M3377" i="9" s="1"/>
  <c r="N3377" i="9" s="1"/>
  <c r="V3371" i="9"/>
  <c r="W3371" i="9" s="1"/>
  <c r="M3371" i="9" s="1"/>
  <c r="N3371" i="9" s="1"/>
  <c r="V3359" i="9"/>
  <c r="W3359" i="9" s="1"/>
  <c r="M3359" i="9" s="1"/>
  <c r="N3359" i="9" s="1"/>
  <c r="V3353" i="9"/>
  <c r="W3353" i="9" s="1"/>
  <c r="V3347" i="9"/>
  <c r="W3347" i="9" s="1"/>
  <c r="M3347" i="9" s="1"/>
  <c r="N3347" i="9" s="1"/>
  <c r="V3335" i="9"/>
  <c r="W3335" i="9" s="1"/>
  <c r="V3329" i="9"/>
  <c r="W3329" i="9" s="1"/>
  <c r="M3329" i="9" s="1"/>
  <c r="N3329" i="9" s="1"/>
  <c r="V3323" i="9"/>
  <c r="W3323" i="9" s="1"/>
  <c r="M3323" i="9" s="1"/>
  <c r="N3323" i="9" s="1"/>
  <c r="V3311" i="9"/>
  <c r="W3311" i="9" s="1"/>
  <c r="M3311" i="9" s="1"/>
  <c r="N3311" i="9" s="1"/>
  <c r="V3305" i="9"/>
  <c r="W3305" i="9" s="1"/>
  <c r="V3299" i="9"/>
  <c r="W3299" i="9" s="1"/>
  <c r="M3299" i="9" s="1"/>
  <c r="N3299" i="9" s="1"/>
  <c r="V3287" i="9"/>
  <c r="W3287" i="9" s="1"/>
  <c r="V3281" i="9"/>
  <c r="W3281" i="9" s="1"/>
  <c r="M3281" i="9" s="1"/>
  <c r="N3281" i="9" s="1"/>
  <c r="V3275" i="9"/>
  <c r="W3275" i="9" s="1"/>
  <c r="M3275" i="9" s="1"/>
  <c r="N3275" i="9" s="1"/>
  <c r="V3263" i="9"/>
  <c r="W3263" i="9" s="1"/>
  <c r="M3263" i="9" s="1"/>
  <c r="N3263" i="9" s="1"/>
  <c r="V3257" i="9"/>
  <c r="W3257" i="9" s="1"/>
  <c r="M3257" i="9" s="1"/>
  <c r="N3257" i="9" s="1"/>
  <c r="V3251" i="9"/>
  <c r="W3251" i="9" s="1"/>
  <c r="M3251" i="9" s="1"/>
  <c r="N3251" i="9" s="1"/>
  <c r="V3239" i="9"/>
  <c r="W3239" i="9" s="1"/>
  <c r="V3233" i="9"/>
  <c r="W3233" i="9" s="1"/>
  <c r="M3233" i="9" s="1"/>
  <c r="N3233" i="9" s="1"/>
  <c r="V3227" i="9"/>
  <c r="W3227" i="9" s="1"/>
  <c r="M3227" i="9" s="1"/>
  <c r="N3227" i="9" s="1"/>
  <c r="V3215" i="9"/>
  <c r="W3215" i="9" s="1"/>
  <c r="M3215" i="9" s="1"/>
  <c r="N3215" i="9" s="1"/>
  <c r="V3209" i="9"/>
  <c r="W3209" i="9" s="1"/>
  <c r="V3203" i="9"/>
  <c r="W3203" i="9" s="1"/>
  <c r="M3203" i="9" s="1"/>
  <c r="N3203" i="9" s="1"/>
  <c r="V3191" i="9"/>
  <c r="W3191" i="9" s="1"/>
  <c r="V3185" i="9"/>
  <c r="W3185" i="9" s="1"/>
  <c r="M3185" i="9" s="1"/>
  <c r="N3185" i="9" s="1"/>
  <c r="V3179" i="9"/>
  <c r="W3179" i="9" s="1"/>
  <c r="M3179" i="9" s="1"/>
  <c r="N3179" i="9" s="1"/>
  <c r="V3167" i="9"/>
  <c r="W3167" i="9" s="1"/>
  <c r="M3167" i="9" s="1"/>
  <c r="N3167" i="9" s="1"/>
  <c r="V3161" i="9"/>
  <c r="W3161" i="9" s="1"/>
  <c r="V3155" i="9"/>
  <c r="W3155" i="9" s="1"/>
  <c r="M3155" i="9" s="1"/>
  <c r="N3155" i="9" s="1"/>
  <c r="V3143" i="9"/>
  <c r="W3143" i="9" s="1"/>
  <c r="M3143" i="9" s="1"/>
  <c r="N3143" i="9" s="1"/>
  <c r="V3137" i="9"/>
  <c r="W3137" i="9" s="1"/>
  <c r="M3137" i="9" s="1"/>
  <c r="N3137" i="9" s="1"/>
  <c r="V3131" i="9"/>
  <c r="W3131" i="9" s="1"/>
  <c r="M3131" i="9" s="1"/>
  <c r="N3131" i="9" s="1"/>
  <c r="V3119" i="9"/>
  <c r="W3119" i="9" s="1"/>
  <c r="M3119" i="9" s="1"/>
  <c r="N3119" i="9" s="1"/>
  <c r="V3113" i="9"/>
  <c r="W3113" i="9" s="1"/>
  <c r="M3113" i="9" s="1"/>
  <c r="N3113" i="9" s="1"/>
  <c r="V3107" i="9"/>
  <c r="W3107" i="9" s="1"/>
  <c r="M3107" i="9" s="1"/>
  <c r="N3107" i="9" s="1"/>
  <c r="V3095" i="9"/>
  <c r="W3095" i="9" s="1"/>
  <c r="V3089" i="9"/>
  <c r="W3089" i="9" s="1"/>
  <c r="M3089" i="9" s="1"/>
  <c r="N3089" i="9" s="1"/>
  <c r="V3083" i="9"/>
  <c r="W3083" i="9" s="1"/>
  <c r="M3083" i="9" s="1"/>
  <c r="N3083" i="9" s="1"/>
  <c r="V3071" i="9"/>
  <c r="W3071" i="9" s="1"/>
  <c r="M3071" i="9" s="1"/>
  <c r="N3071" i="9" s="1"/>
  <c r="V3065" i="9"/>
  <c r="W3065" i="9" s="1"/>
  <c r="V3059" i="9"/>
  <c r="W3059" i="9" s="1"/>
  <c r="M3059" i="9" s="1"/>
  <c r="N3059" i="9" s="1"/>
  <c r="V3047" i="9"/>
  <c r="W3047" i="9" s="1"/>
  <c r="V3041" i="9"/>
  <c r="W3041" i="9" s="1"/>
  <c r="M3041" i="9" s="1"/>
  <c r="N3041" i="9" s="1"/>
  <c r="V3035" i="9"/>
  <c r="W3035" i="9" s="1"/>
  <c r="M3035" i="9" s="1"/>
  <c r="N3035" i="9" s="1"/>
  <c r="V3023" i="9"/>
  <c r="W3023" i="9" s="1"/>
  <c r="M3023" i="9" s="1"/>
  <c r="N3023" i="9" s="1"/>
  <c r="V3017" i="9"/>
  <c r="W3017" i="9" s="1"/>
  <c r="V3011" i="9"/>
  <c r="W3011" i="9" s="1"/>
  <c r="M3011" i="9" s="1"/>
  <c r="N3011" i="9" s="1"/>
  <c r="V2999" i="9"/>
  <c r="W2999" i="9" s="1"/>
  <c r="V2993" i="9"/>
  <c r="W2993" i="9" s="1"/>
  <c r="M2993" i="9" s="1"/>
  <c r="N2993" i="9" s="1"/>
  <c r="V2987" i="9"/>
  <c r="W2987" i="9" s="1"/>
  <c r="M2987" i="9" s="1"/>
  <c r="N2987" i="9" s="1"/>
  <c r="V2975" i="9"/>
  <c r="W2975" i="9" s="1"/>
  <c r="M2975" i="9" s="1"/>
  <c r="N2975" i="9" s="1"/>
  <c r="V2969" i="9"/>
  <c r="W2969" i="9" s="1"/>
  <c r="V2963" i="9"/>
  <c r="W2963" i="9" s="1"/>
  <c r="M2963" i="9" s="1"/>
  <c r="N2963" i="9" s="1"/>
  <c r="V2951" i="9"/>
  <c r="W2951" i="9" s="1"/>
  <c r="V2945" i="9"/>
  <c r="W2945" i="9" s="1"/>
  <c r="M2945" i="9" s="1"/>
  <c r="N2945" i="9" s="1"/>
  <c r="V2939" i="9"/>
  <c r="W2939" i="9" s="1"/>
  <c r="M2939" i="9" s="1"/>
  <c r="N2939" i="9" s="1"/>
  <c r="V2927" i="9"/>
  <c r="W2927" i="9" s="1"/>
  <c r="M2927" i="9" s="1"/>
  <c r="N2927" i="9" s="1"/>
  <c r="V2921" i="9"/>
  <c r="W2921" i="9" s="1"/>
  <c r="V2915" i="9"/>
  <c r="W2915" i="9" s="1"/>
  <c r="M2915" i="9" s="1"/>
  <c r="N2915" i="9" s="1"/>
  <c r="V2903" i="9"/>
  <c r="W2903" i="9" s="1"/>
  <c r="V2897" i="9"/>
  <c r="W2897" i="9" s="1"/>
  <c r="M2897" i="9" s="1"/>
  <c r="N2897" i="9" s="1"/>
  <c r="V2891" i="9"/>
  <c r="W2891" i="9" s="1"/>
  <c r="M2891" i="9" s="1"/>
  <c r="N2891" i="9" s="1"/>
  <c r="V2879" i="9"/>
  <c r="W2879" i="9" s="1"/>
  <c r="M2879" i="9" s="1"/>
  <c r="N2879" i="9" s="1"/>
  <c r="V2873" i="9"/>
  <c r="W2873" i="9" s="1"/>
  <c r="V2867" i="9"/>
  <c r="W2867" i="9" s="1"/>
  <c r="M2867" i="9" s="1"/>
  <c r="N2867" i="9" s="1"/>
  <c r="V2855" i="9"/>
  <c r="W2855" i="9" s="1"/>
  <c r="V2849" i="9"/>
  <c r="W2849" i="9" s="1"/>
  <c r="M2849" i="9" s="1"/>
  <c r="N2849" i="9" s="1"/>
  <c r="V2843" i="9"/>
  <c r="W2843" i="9" s="1"/>
  <c r="M2843" i="9" s="1"/>
  <c r="N2843" i="9" s="1"/>
  <c r="V2831" i="9"/>
  <c r="W2831" i="9" s="1"/>
  <c r="M2831" i="9" s="1"/>
  <c r="N2831" i="9" s="1"/>
  <c r="V2825" i="9"/>
  <c r="W2825" i="9" s="1"/>
  <c r="V2819" i="9"/>
  <c r="W2819" i="9" s="1"/>
  <c r="M2819" i="9" s="1"/>
  <c r="N2819" i="9" s="1"/>
  <c r="V2807" i="9"/>
  <c r="W2807" i="9" s="1"/>
  <c r="V2801" i="9"/>
  <c r="W2801" i="9" s="1"/>
  <c r="M2801" i="9" s="1"/>
  <c r="N2801" i="9" s="1"/>
  <c r="V2795" i="9"/>
  <c r="W2795" i="9" s="1"/>
  <c r="M2795" i="9" s="1"/>
  <c r="N2795" i="9" s="1"/>
  <c r="V2783" i="9"/>
  <c r="W2783" i="9" s="1"/>
  <c r="M2783" i="9" s="1"/>
  <c r="N2783" i="9" s="1"/>
  <c r="V2777" i="9"/>
  <c r="W2777" i="9" s="1"/>
  <c r="V2771" i="9"/>
  <c r="W2771" i="9" s="1"/>
  <c r="M2771" i="9" s="1"/>
  <c r="N2771" i="9" s="1"/>
  <c r="V2759" i="9"/>
  <c r="W2759" i="9" s="1"/>
  <c r="V2753" i="9"/>
  <c r="W2753" i="9" s="1"/>
  <c r="M2753" i="9" s="1"/>
  <c r="N2753" i="9" s="1"/>
  <c r="V2747" i="9"/>
  <c r="W2747" i="9" s="1"/>
  <c r="M2747" i="9" s="1"/>
  <c r="N2747" i="9" s="1"/>
  <c r="V2735" i="9"/>
  <c r="W2735" i="9" s="1"/>
  <c r="M2735" i="9" s="1"/>
  <c r="N2735" i="9" s="1"/>
  <c r="V2729" i="9"/>
  <c r="W2729" i="9" s="1"/>
  <c r="V2723" i="9"/>
  <c r="W2723" i="9" s="1"/>
  <c r="M2723" i="9" s="1"/>
  <c r="N2723" i="9" s="1"/>
  <c r="V2711" i="9"/>
  <c r="W2711" i="9" s="1"/>
  <c r="V2705" i="9"/>
  <c r="W2705" i="9" s="1"/>
  <c r="M2705" i="9" s="1"/>
  <c r="N2705" i="9" s="1"/>
  <c r="V2699" i="9"/>
  <c r="W2699" i="9" s="1"/>
  <c r="M2699" i="9" s="1"/>
  <c r="N2699" i="9" s="1"/>
  <c r="V7997" i="9"/>
  <c r="W7997" i="9" s="1"/>
  <c r="M7997" i="9" s="1"/>
  <c r="N7997" i="9" s="1"/>
  <c r="V7991" i="9"/>
  <c r="W7991" i="9" s="1"/>
  <c r="V7979" i="9"/>
  <c r="W7979" i="9" s="1"/>
  <c r="M7979" i="9" s="1"/>
  <c r="N7979" i="9" s="1"/>
  <c r="V7973" i="9"/>
  <c r="W7973" i="9" s="1"/>
  <c r="V7967" i="9"/>
  <c r="W7967" i="9" s="1"/>
  <c r="M7967" i="9" s="1"/>
  <c r="N7967" i="9" s="1"/>
  <c r="V7961" i="9"/>
  <c r="W7961" i="9" s="1"/>
  <c r="M7961" i="9" s="1"/>
  <c r="N7961" i="9" s="1"/>
  <c r="V7955" i="9"/>
  <c r="W7955" i="9" s="1"/>
  <c r="M7955" i="9" s="1"/>
  <c r="N7955" i="9" s="1"/>
  <c r="V7949" i="9"/>
  <c r="W7949" i="9" s="1"/>
  <c r="V7943" i="9"/>
  <c r="W7943" i="9" s="1"/>
  <c r="M7943" i="9" s="1"/>
  <c r="N7943" i="9" s="1"/>
  <c r="V7931" i="9"/>
  <c r="W7931" i="9" s="1"/>
  <c r="V7925" i="9"/>
  <c r="W7925" i="9" s="1"/>
  <c r="M7925" i="9" s="1"/>
  <c r="N7925" i="9" s="1"/>
  <c r="V7919" i="9"/>
  <c r="W7919" i="9" s="1"/>
  <c r="M7919" i="9" s="1"/>
  <c r="N7919" i="9" s="1"/>
  <c r="V7907" i="9"/>
  <c r="W7907" i="9" s="1"/>
  <c r="M7907" i="9" s="1"/>
  <c r="N7907" i="9" s="1"/>
  <c r="V7901" i="9"/>
  <c r="W7901" i="9" s="1"/>
  <c r="V7895" i="9"/>
  <c r="W7895" i="9" s="1"/>
  <c r="M7895" i="9" s="1"/>
  <c r="N7895" i="9" s="1"/>
  <c r="V7883" i="9"/>
  <c r="W7883" i="9" s="1"/>
  <c r="M7883" i="9" s="1"/>
  <c r="N7883" i="9" s="1"/>
  <c r="V7877" i="9"/>
  <c r="W7877" i="9" s="1"/>
  <c r="M7877" i="9" s="1"/>
  <c r="N7877" i="9" s="1"/>
  <c r="V7871" i="9"/>
  <c r="W7871" i="9" s="1"/>
  <c r="M7871" i="9" s="1"/>
  <c r="N7871" i="9" s="1"/>
  <c r="V7859" i="9"/>
  <c r="W7859" i="9" s="1"/>
  <c r="M7859" i="9" s="1"/>
  <c r="N7859" i="9" s="1"/>
  <c r="V7853" i="9"/>
  <c r="W7853" i="9" s="1"/>
  <c r="V7847" i="9"/>
  <c r="W7847" i="9" s="1"/>
  <c r="M7847" i="9" s="1"/>
  <c r="N7847" i="9" s="1"/>
  <c r="V7835" i="9"/>
  <c r="W7835" i="9" s="1"/>
  <c r="M7835" i="9" s="1"/>
  <c r="N7835" i="9" s="1"/>
  <c r="V7829" i="9"/>
  <c r="W7829" i="9" s="1"/>
  <c r="M7829" i="9" s="1"/>
  <c r="N7829" i="9" s="1"/>
  <c r="V7823" i="9"/>
  <c r="W7823" i="9" s="1"/>
  <c r="M7823" i="9" s="1"/>
  <c r="N7823" i="9" s="1"/>
  <c r="V7811" i="9"/>
  <c r="W7811" i="9" s="1"/>
  <c r="M7811" i="9" s="1"/>
  <c r="N7811" i="9" s="1"/>
  <c r="V7804" i="9"/>
  <c r="W7804" i="9" s="1"/>
  <c r="V7798" i="9"/>
  <c r="W7798" i="9" s="1"/>
  <c r="M7798" i="9" s="1"/>
  <c r="N7798" i="9" s="1"/>
  <c r="V7786" i="9"/>
  <c r="W7786" i="9" s="1"/>
  <c r="M7786" i="9" s="1"/>
  <c r="N7786" i="9" s="1"/>
  <c r="V7780" i="9"/>
  <c r="W7780" i="9" s="1"/>
  <c r="M7780" i="9" s="1"/>
  <c r="N7780" i="9" s="1"/>
  <c r="V7774" i="9"/>
  <c r="W7774" i="9" s="1"/>
  <c r="M7774" i="9" s="1"/>
  <c r="N7774" i="9" s="1"/>
  <c r="V7762" i="9"/>
  <c r="W7762" i="9" s="1"/>
  <c r="M7762" i="9" s="1"/>
  <c r="N7762" i="9" s="1"/>
  <c r="V7756" i="9"/>
  <c r="W7756" i="9" s="1"/>
  <c r="V7750" i="9"/>
  <c r="W7750" i="9" s="1"/>
  <c r="M7750" i="9" s="1"/>
  <c r="N7750" i="9" s="1"/>
  <c r="V7744" i="9"/>
  <c r="W7744" i="9" s="1"/>
  <c r="V7738" i="9"/>
  <c r="W7738" i="9" s="1"/>
  <c r="M7738" i="9" s="1"/>
  <c r="N7738" i="9" s="1"/>
  <c r="V7732" i="9"/>
  <c r="W7732" i="9" s="1"/>
  <c r="M7732" i="9" s="1"/>
  <c r="N7732" i="9" s="1"/>
  <c r="V7726" i="9"/>
  <c r="W7726" i="9" s="1"/>
  <c r="M7726" i="9" s="1"/>
  <c r="N7726" i="9" s="1"/>
  <c r="V7714" i="9"/>
  <c r="W7714" i="9" s="1"/>
  <c r="V7708" i="9"/>
  <c r="W7708" i="9" s="1"/>
  <c r="M7708" i="9" s="1"/>
  <c r="N7708" i="9" s="1"/>
  <c r="V7702" i="9"/>
  <c r="W7702" i="9" s="1"/>
  <c r="V7690" i="9"/>
  <c r="W7690" i="9" s="1"/>
  <c r="M7690" i="9" s="1"/>
  <c r="N7690" i="9" s="1"/>
  <c r="V7684" i="9"/>
  <c r="W7684" i="9" s="1"/>
  <c r="M7684" i="9" s="1"/>
  <c r="N7684" i="9" s="1"/>
  <c r="V7678" i="9"/>
  <c r="W7678" i="9" s="1"/>
  <c r="M7678" i="9" s="1"/>
  <c r="N7678" i="9" s="1"/>
  <c r="V7666" i="9"/>
  <c r="W7666" i="9" s="1"/>
  <c r="V7660" i="9"/>
  <c r="W7660" i="9" s="1"/>
  <c r="M7660" i="9" s="1"/>
  <c r="N7660" i="9" s="1"/>
  <c r="V7654" i="9"/>
  <c r="W7654" i="9" s="1"/>
  <c r="V7642" i="9"/>
  <c r="W7642" i="9" s="1"/>
  <c r="M7642" i="9" s="1"/>
  <c r="N7642" i="9" s="1"/>
  <c r="V7636" i="9"/>
  <c r="W7636" i="9" s="1"/>
  <c r="M7636" i="9" s="1"/>
  <c r="N7636" i="9" s="1"/>
  <c r="V7630" i="9"/>
  <c r="W7630" i="9" s="1"/>
  <c r="M7630" i="9" s="1"/>
  <c r="N7630" i="9" s="1"/>
  <c r="V7618" i="9"/>
  <c r="W7618" i="9" s="1"/>
  <c r="V7612" i="9"/>
  <c r="W7612" i="9" s="1"/>
  <c r="M7612" i="9" s="1"/>
  <c r="N7612" i="9" s="1"/>
  <c r="V7606" i="9"/>
  <c r="W7606" i="9" s="1"/>
  <c r="V7594" i="9"/>
  <c r="W7594" i="9" s="1"/>
  <c r="M7594" i="9" s="1"/>
  <c r="N7594" i="9" s="1"/>
  <c r="V7588" i="9"/>
  <c r="W7588" i="9" s="1"/>
  <c r="M7588" i="9" s="1"/>
  <c r="N7588" i="9" s="1"/>
  <c r="V7582" i="9"/>
  <c r="W7582" i="9" s="1"/>
  <c r="M7582" i="9" s="1"/>
  <c r="N7582" i="9" s="1"/>
  <c r="V7576" i="9"/>
  <c r="W7576" i="9" s="1"/>
  <c r="V7570" i="9"/>
  <c r="W7570" i="9" s="1"/>
  <c r="M7570" i="9" s="1"/>
  <c r="N7570" i="9" s="1"/>
  <c r="V7564" i="9"/>
  <c r="W7564" i="9" s="1"/>
  <c r="V7558" i="9"/>
  <c r="W7558" i="9" s="1"/>
  <c r="M7558" i="9" s="1"/>
  <c r="N7558" i="9" s="1"/>
  <c r="V7546" i="9"/>
  <c r="W7546" i="9" s="1"/>
  <c r="M7546" i="9" s="1"/>
  <c r="N7546" i="9" s="1"/>
  <c r="V7540" i="9"/>
  <c r="W7540" i="9" s="1"/>
  <c r="M7540" i="9" s="1"/>
  <c r="N7540" i="9" s="1"/>
  <c r="V7534" i="9"/>
  <c r="W7534" i="9" s="1"/>
  <c r="V7522" i="9"/>
  <c r="W7522" i="9" s="1"/>
  <c r="M7522" i="9" s="1"/>
  <c r="N7522" i="9" s="1"/>
  <c r="V7516" i="9"/>
  <c r="W7516" i="9" s="1"/>
  <c r="M7516" i="9" s="1"/>
  <c r="N7516" i="9" s="1"/>
  <c r="V7510" i="9"/>
  <c r="W7510" i="9" s="1"/>
  <c r="M7510" i="9" s="1"/>
  <c r="N7510" i="9" s="1"/>
  <c r="V7498" i="9"/>
  <c r="W7498" i="9" s="1"/>
  <c r="M7498" i="9" s="1"/>
  <c r="N7498" i="9" s="1"/>
  <c r="V7492" i="9"/>
  <c r="W7492" i="9" s="1"/>
  <c r="M7492" i="9" s="1"/>
  <c r="N7492" i="9" s="1"/>
  <c r="V7486" i="9"/>
  <c r="W7486" i="9" s="1"/>
  <c r="V7474" i="9"/>
  <c r="W7474" i="9" s="1"/>
  <c r="M7474" i="9" s="1"/>
  <c r="N7474" i="9" s="1"/>
  <c r="V7468" i="9"/>
  <c r="W7468" i="9" s="1"/>
  <c r="V7462" i="9"/>
  <c r="W7462" i="9" s="1"/>
  <c r="M7462" i="9" s="1"/>
  <c r="N7462" i="9" s="1"/>
  <c r="V7456" i="9"/>
  <c r="W7456" i="9" s="1"/>
  <c r="M7456" i="9" s="1"/>
  <c r="N7456" i="9" s="1"/>
  <c r="V7450" i="9"/>
  <c r="W7450" i="9" s="1"/>
  <c r="M7450" i="9" s="1"/>
  <c r="N7450" i="9" s="1"/>
  <c r="V7444" i="9"/>
  <c r="W7444" i="9" s="1"/>
  <c r="V7438" i="9"/>
  <c r="W7438" i="9" s="1"/>
  <c r="M7438" i="9" s="1"/>
  <c r="N7438" i="9" s="1"/>
  <c r="V7426" i="9"/>
  <c r="W7426" i="9" s="1"/>
  <c r="V7420" i="9"/>
  <c r="W7420" i="9" s="1"/>
  <c r="M7420" i="9" s="1"/>
  <c r="N7420" i="9" s="1"/>
  <c r="V7414" i="9"/>
  <c r="W7414" i="9" s="1"/>
  <c r="M7414" i="9" s="1"/>
  <c r="N7414" i="9" s="1"/>
  <c r="V7402" i="9"/>
  <c r="W7402" i="9" s="1"/>
  <c r="M7402" i="9" s="1"/>
  <c r="N7402" i="9" s="1"/>
  <c r="V7396" i="9"/>
  <c r="W7396" i="9" s="1"/>
  <c r="V7390" i="9"/>
  <c r="W7390" i="9" s="1"/>
  <c r="M7390" i="9" s="1"/>
  <c r="N7390" i="9" s="1"/>
  <c r="V7378" i="9"/>
  <c r="W7378" i="9" s="1"/>
  <c r="V7372" i="9"/>
  <c r="W7372" i="9" s="1"/>
  <c r="M7372" i="9" s="1"/>
  <c r="N7372" i="9" s="1"/>
  <c r="V7366" i="9"/>
  <c r="W7366" i="9" s="1"/>
  <c r="M7366" i="9" s="1"/>
  <c r="N7366" i="9" s="1"/>
  <c r="V7354" i="9"/>
  <c r="W7354" i="9" s="1"/>
  <c r="M7354" i="9" s="1"/>
  <c r="N7354" i="9" s="1"/>
  <c r="V7348" i="9"/>
  <c r="W7348" i="9" s="1"/>
  <c r="V7342" i="9"/>
  <c r="W7342" i="9" s="1"/>
  <c r="M7342" i="9" s="1"/>
  <c r="N7342" i="9" s="1"/>
  <c r="V7330" i="9"/>
  <c r="W7330" i="9" s="1"/>
  <c r="V7324" i="9"/>
  <c r="W7324" i="9" s="1"/>
  <c r="M7324" i="9" s="1"/>
  <c r="N7324" i="9" s="1"/>
  <c r="V7318" i="9"/>
  <c r="W7318" i="9" s="1"/>
  <c r="M7318" i="9" s="1"/>
  <c r="N7318" i="9" s="1"/>
  <c r="V7306" i="9"/>
  <c r="W7306" i="9" s="1"/>
  <c r="M7306" i="9" s="1"/>
  <c r="N7306" i="9" s="1"/>
  <c r="V7300" i="9"/>
  <c r="W7300" i="9" s="1"/>
  <c r="V7294" i="9"/>
  <c r="W7294" i="9" s="1"/>
  <c r="M7294" i="9" s="1"/>
  <c r="N7294" i="9" s="1"/>
  <c r="V7282" i="9"/>
  <c r="W7282" i="9" s="1"/>
  <c r="V7276" i="9"/>
  <c r="W7276" i="9" s="1"/>
  <c r="M7276" i="9" s="1"/>
  <c r="N7276" i="9" s="1"/>
  <c r="V7270" i="9"/>
  <c r="W7270" i="9" s="1"/>
  <c r="M7270" i="9" s="1"/>
  <c r="N7270" i="9" s="1"/>
  <c r="V7264" i="9"/>
  <c r="W7264" i="9" s="1"/>
  <c r="M7264" i="9" s="1"/>
  <c r="N7264" i="9" s="1"/>
  <c r="V7258" i="9"/>
  <c r="W7258" i="9" s="1"/>
  <c r="V7252" i="9"/>
  <c r="W7252" i="9" s="1"/>
  <c r="M7252" i="9" s="1"/>
  <c r="N7252" i="9" s="1"/>
  <c r="V7246" i="9"/>
  <c r="W7246" i="9" s="1"/>
  <c r="V7234" i="9"/>
  <c r="W7234" i="9" s="1"/>
  <c r="M7234" i="9" s="1"/>
  <c r="N7234" i="9" s="1"/>
  <c r="V7228" i="9"/>
  <c r="W7228" i="9" s="1"/>
  <c r="M7228" i="9" s="1"/>
  <c r="N7228" i="9" s="1"/>
  <c r="V7222" i="9"/>
  <c r="W7222" i="9" s="1"/>
  <c r="M7222" i="9" s="1"/>
  <c r="N7222" i="9" s="1"/>
  <c r="V7210" i="9"/>
  <c r="W7210" i="9" s="1"/>
  <c r="V7204" i="9"/>
  <c r="W7204" i="9" s="1"/>
  <c r="M7204" i="9" s="1"/>
  <c r="N7204" i="9" s="1"/>
  <c r="V7198" i="9"/>
  <c r="W7198" i="9" s="1"/>
  <c r="V7186" i="9"/>
  <c r="W7186" i="9" s="1"/>
  <c r="M7186" i="9" s="1"/>
  <c r="N7186" i="9" s="1"/>
  <c r="V7180" i="9"/>
  <c r="W7180" i="9" s="1"/>
  <c r="M7180" i="9" s="1"/>
  <c r="N7180" i="9" s="1"/>
  <c r="V7174" i="9"/>
  <c r="W7174" i="9" s="1"/>
  <c r="M7174" i="9" s="1"/>
  <c r="N7174" i="9" s="1"/>
  <c r="V7162" i="9"/>
  <c r="W7162" i="9" s="1"/>
  <c r="V7156" i="9"/>
  <c r="W7156" i="9" s="1"/>
  <c r="M7156" i="9" s="1"/>
  <c r="N7156" i="9" s="1"/>
  <c r="V7150" i="9"/>
  <c r="W7150" i="9" s="1"/>
  <c r="V7138" i="9"/>
  <c r="W7138" i="9" s="1"/>
  <c r="M7138" i="9" s="1"/>
  <c r="N7138" i="9" s="1"/>
  <c r="V7132" i="9"/>
  <c r="W7132" i="9" s="1"/>
  <c r="M7132" i="9" s="1"/>
  <c r="N7132" i="9" s="1"/>
  <c r="V7126" i="9"/>
  <c r="W7126" i="9" s="1"/>
  <c r="M7126" i="9" s="1"/>
  <c r="N7126" i="9" s="1"/>
  <c r="V7114" i="9"/>
  <c r="W7114" i="9" s="1"/>
  <c r="M7114" i="9" s="1"/>
  <c r="N7114" i="9" s="1"/>
  <c r="V7108" i="9"/>
  <c r="W7108" i="9" s="1"/>
  <c r="M7108" i="9" s="1"/>
  <c r="N7108" i="9" s="1"/>
  <c r="V7102" i="9"/>
  <c r="W7102" i="9" s="1"/>
  <c r="M7102" i="9" s="1"/>
  <c r="N7102" i="9" s="1"/>
  <c r="V7090" i="9"/>
  <c r="W7090" i="9" s="1"/>
  <c r="M7090" i="9" s="1"/>
  <c r="N7090" i="9" s="1"/>
  <c r="V7084" i="9"/>
  <c r="W7084" i="9" s="1"/>
  <c r="M7084" i="9" s="1"/>
  <c r="N7084" i="9" s="1"/>
  <c r="V7078" i="9"/>
  <c r="W7078" i="9" s="1"/>
  <c r="M7078" i="9" s="1"/>
  <c r="N7078" i="9" s="1"/>
  <c r="V7066" i="9"/>
  <c r="W7066" i="9" s="1"/>
  <c r="M7066" i="9" s="1"/>
  <c r="N7066" i="9" s="1"/>
  <c r="V7060" i="9"/>
  <c r="W7060" i="9" s="1"/>
  <c r="M7060" i="9" s="1"/>
  <c r="N7060" i="9" s="1"/>
  <c r="V7054" i="9"/>
  <c r="W7054" i="9" s="1"/>
  <c r="V7042" i="9"/>
  <c r="W7042" i="9" s="1"/>
  <c r="M7042" i="9" s="1"/>
  <c r="N7042" i="9" s="1"/>
  <c r="V7036" i="9"/>
  <c r="W7036" i="9" s="1"/>
  <c r="M7036" i="9" s="1"/>
  <c r="N7036" i="9" s="1"/>
  <c r="V7030" i="9"/>
  <c r="W7030" i="9" s="1"/>
  <c r="M7030" i="9" s="1"/>
  <c r="N7030" i="9" s="1"/>
  <c r="V7018" i="9"/>
  <c r="W7018" i="9" s="1"/>
  <c r="M7018" i="9" s="1"/>
  <c r="N7018" i="9" s="1"/>
  <c r="V7012" i="9"/>
  <c r="W7012" i="9" s="1"/>
  <c r="M7012" i="9" s="1"/>
  <c r="N7012" i="9" s="1"/>
  <c r="V7006" i="9"/>
  <c r="W7006" i="9" s="1"/>
  <c r="V6994" i="9"/>
  <c r="W6994" i="9" s="1"/>
  <c r="M6994" i="9" s="1"/>
  <c r="N6994" i="9" s="1"/>
  <c r="V6988" i="9"/>
  <c r="W6988" i="9" s="1"/>
  <c r="M6988" i="9" s="1"/>
  <c r="N6988" i="9" s="1"/>
  <c r="V6982" i="9"/>
  <c r="W6982" i="9" s="1"/>
  <c r="M6982" i="9" s="1"/>
  <c r="N6982" i="9" s="1"/>
  <c r="V6970" i="9"/>
  <c r="W6970" i="9" s="1"/>
  <c r="M6970" i="9" s="1"/>
  <c r="N6970" i="9" s="1"/>
  <c r="V6964" i="9"/>
  <c r="W6964" i="9" s="1"/>
  <c r="M6964" i="9" s="1"/>
  <c r="N6964" i="9" s="1"/>
  <c r="V6958" i="9"/>
  <c r="W6958" i="9" s="1"/>
  <c r="V6946" i="9"/>
  <c r="W6946" i="9" s="1"/>
  <c r="M6946" i="9" s="1"/>
  <c r="N6946" i="9" s="1"/>
  <c r="V6940" i="9"/>
  <c r="W6940" i="9" s="1"/>
  <c r="M6940" i="9" s="1"/>
  <c r="N6940" i="9" s="1"/>
  <c r="V6934" i="9"/>
  <c r="W6934" i="9" s="1"/>
  <c r="M6934" i="9" s="1"/>
  <c r="N6934" i="9" s="1"/>
  <c r="V6922" i="9"/>
  <c r="W6922" i="9" s="1"/>
  <c r="V6916" i="9"/>
  <c r="W6916" i="9" s="1"/>
  <c r="M6916" i="9" s="1"/>
  <c r="N6916" i="9" s="1"/>
  <c r="V6910" i="9"/>
  <c r="W6910" i="9" s="1"/>
  <c r="V6898" i="9"/>
  <c r="W6898" i="9" s="1"/>
  <c r="M6898" i="9" s="1"/>
  <c r="N6898" i="9" s="1"/>
  <c r="V6892" i="9"/>
  <c r="W6892" i="9" s="1"/>
  <c r="M6892" i="9" s="1"/>
  <c r="N6892" i="9" s="1"/>
  <c r="V6886" i="9"/>
  <c r="W6886" i="9" s="1"/>
  <c r="M6886" i="9" s="1"/>
  <c r="N6886" i="9" s="1"/>
  <c r="V6874" i="9"/>
  <c r="W6874" i="9" s="1"/>
  <c r="V6868" i="9"/>
  <c r="W6868" i="9" s="1"/>
  <c r="M6868" i="9" s="1"/>
  <c r="N6868" i="9" s="1"/>
  <c r="V6862" i="9"/>
  <c r="W6862" i="9" s="1"/>
  <c r="V6850" i="9"/>
  <c r="W6850" i="9" s="1"/>
  <c r="M6850" i="9" s="1"/>
  <c r="N6850" i="9" s="1"/>
  <c r="V6844" i="9"/>
  <c r="W6844" i="9" s="1"/>
  <c r="M6844" i="9" s="1"/>
  <c r="N6844" i="9" s="1"/>
  <c r="V6838" i="9"/>
  <c r="W6838" i="9" s="1"/>
  <c r="M6838" i="9" s="1"/>
  <c r="N6838" i="9" s="1"/>
  <c r="V6826" i="9"/>
  <c r="W6826" i="9" s="1"/>
  <c r="V6820" i="9"/>
  <c r="W6820" i="9" s="1"/>
  <c r="M6820" i="9" s="1"/>
  <c r="N6820" i="9" s="1"/>
  <c r="V6814" i="9"/>
  <c r="W6814" i="9" s="1"/>
  <c r="M6814" i="9" s="1"/>
  <c r="N6814" i="9" s="1"/>
  <c r="V6802" i="9"/>
  <c r="W6802" i="9" s="1"/>
  <c r="M6802" i="9" s="1"/>
  <c r="N6802" i="9" s="1"/>
  <c r="V6796" i="9"/>
  <c r="W6796" i="9" s="1"/>
  <c r="M6796" i="9" s="1"/>
  <c r="N6796" i="9" s="1"/>
  <c r="V6790" i="9"/>
  <c r="W6790" i="9" s="1"/>
  <c r="M6790" i="9" s="1"/>
  <c r="N6790" i="9" s="1"/>
  <c r="V6784" i="9"/>
  <c r="W6784" i="9" s="1"/>
  <c r="V6778" i="9"/>
  <c r="W6778" i="9" s="1"/>
  <c r="M6778" i="9" s="1"/>
  <c r="N6778" i="9" s="1"/>
  <c r="V6772" i="9"/>
  <c r="W6772" i="9" s="1"/>
  <c r="V6766" i="9"/>
  <c r="W6766" i="9" s="1"/>
  <c r="M6766" i="9" s="1"/>
  <c r="N6766" i="9" s="1"/>
  <c r="V6754" i="9"/>
  <c r="W6754" i="9" s="1"/>
  <c r="M6754" i="9" s="1"/>
  <c r="N6754" i="9" s="1"/>
  <c r="V6748" i="9"/>
  <c r="W6748" i="9" s="1"/>
  <c r="M6748" i="9" s="1"/>
  <c r="N6748" i="9" s="1"/>
  <c r="V6742" i="9"/>
  <c r="W6742" i="9" s="1"/>
  <c r="V6730" i="9"/>
  <c r="W6730" i="9" s="1"/>
  <c r="M6730" i="9" s="1"/>
  <c r="N6730" i="9" s="1"/>
  <c r="V6724" i="9"/>
  <c r="W6724" i="9" s="1"/>
  <c r="V6718" i="9"/>
  <c r="W6718" i="9" s="1"/>
  <c r="M6718" i="9" s="1"/>
  <c r="N6718" i="9" s="1"/>
  <c r="V6706" i="9"/>
  <c r="W6706" i="9" s="1"/>
  <c r="M6706" i="9" s="1"/>
  <c r="N6706" i="9" s="1"/>
  <c r="V6700" i="9"/>
  <c r="W6700" i="9" s="1"/>
  <c r="M6700" i="9" s="1"/>
  <c r="N6700" i="9" s="1"/>
  <c r="V6694" i="9"/>
  <c r="W6694" i="9" s="1"/>
  <c r="V6682" i="9"/>
  <c r="W6682" i="9" s="1"/>
  <c r="M6682" i="9" s="1"/>
  <c r="N6682" i="9" s="1"/>
  <c r="V6676" i="9"/>
  <c r="W6676" i="9" s="1"/>
  <c r="M6676" i="9" s="1"/>
  <c r="N6676" i="9" s="1"/>
  <c r="V6670" i="9"/>
  <c r="W6670" i="9" s="1"/>
  <c r="M6670" i="9" s="1"/>
  <c r="N6670" i="9" s="1"/>
  <c r="V6658" i="9"/>
  <c r="W6658" i="9" s="1"/>
  <c r="M6658" i="9" s="1"/>
  <c r="N6658" i="9" s="1"/>
  <c r="V6652" i="9"/>
  <c r="W6652" i="9" s="1"/>
  <c r="M6652" i="9" s="1"/>
  <c r="N6652" i="9" s="1"/>
  <c r="V6646" i="9"/>
  <c r="W6646" i="9" s="1"/>
  <c r="V6634" i="9"/>
  <c r="W6634" i="9" s="1"/>
  <c r="M6634" i="9" s="1"/>
  <c r="N6634" i="9" s="1"/>
  <c r="V6628" i="9"/>
  <c r="W6628" i="9" s="1"/>
  <c r="V6622" i="9"/>
  <c r="W6622" i="9" s="1"/>
  <c r="M6622" i="9" s="1"/>
  <c r="N6622" i="9" s="1"/>
  <c r="V6610" i="9"/>
  <c r="W6610" i="9" s="1"/>
  <c r="M6610" i="9" s="1"/>
  <c r="N6610" i="9" s="1"/>
  <c r="V6604" i="9"/>
  <c r="W6604" i="9" s="1"/>
  <c r="M6604" i="9" s="1"/>
  <c r="N6604" i="9" s="1"/>
  <c r="V6598" i="9"/>
  <c r="W6598" i="9" s="1"/>
  <c r="V6592" i="9"/>
  <c r="W6592" i="9" s="1"/>
  <c r="M6592" i="9" s="1"/>
  <c r="N6592" i="9" s="1"/>
  <c r="V6586" i="9"/>
  <c r="W6586" i="9" s="1"/>
  <c r="V6580" i="9"/>
  <c r="W6580" i="9" s="1"/>
  <c r="M6580" i="9" s="1"/>
  <c r="N6580" i="9" s="1"/>
  <c r="V6574" i="9"/>
  <c r="W6574" i="9" s="1"/>
  <c r="M6574" i="9" s="1"/>
  <c r="N6574" i="9" s="1"/>
  <c r="V6562" i="9"/>
  <c r="W6562" i="9" s="1"/>
  <c r="M6562" i="9" s="1"/>
  <c r="N6562" i="9" s="1"/>
  <c r="V6556" i="9"/>
  <c r="W6556" i="9" s="1"/>
  <c r="V6550" i="9"/>
  <c r="W6550" i="9" s="1"/>
  <c r="M6550" i="9" s="1"/>
  <c r="N6550" i="9" s="1"/>
  <c r="V6538" i="9"/>
  <c r="W6538" i="9" s="1"/>
  <c r="V6532" i="9"/>
  <c r="W6532" i="9" s="1"/>
  <c r="M6532" i="9" s="1"/>
  <c r="N6532" i="9" s="1"/>
  <c r="V6526" i="9"/>
  <c r="W6526" i="9" s="1"/>
  <c r="M6526" i="9" s="1"/>
  <c r="N6526" i="9" s="1"/>
  <c r="V6514" i="9"/>
  <c r="W6514" i="9" s="1"/>
  <c r="M6514" i="9" s="1"/>
  <c r="N6514" i="9" s="1"/>
  <c r="V6508" i="9"/>
  <c r="W6508" i="9" s="1"/>
  <c r="V6502" i="9"/>
  <c r="W6502" i="9" s="1"/>
  <c r="M6502" i="9" s="1"/>
  <c r="N6502" i="9" s="1"/>
  <c r="V6490" i="9"/>
  <c r="W6490" i="9" s="1"/>
  <c r="M6490" i="9" s="1"/>
  <c r="N6490" i="9" s="1"/>
  <c r="V6484" i="9"/>
  <c r="W6484" i="9" s="1"/>
  <c r="M6484" i="9" s="1"/>
  <c r="N6484" i="9" s="1"/>
  <c r="V6478" i="9"/>
  <c r="W6478" i="9" s="1"/>
  <c r="M6478" i="9" s="1"/>
  <c r="N6478" i="9" s="1"/>
  <c r="V6466" i="9"/>
  <c r="W6466" i="9" s="1"/>
  <c r="M6466" i="9" s="1"/>
  <c r="N6466" i="9" s="1"/>
  <c r="V6460" i="9"/>
  <c r="W6460" i="9" s="1"/>
  <c r="V6454" i="9"/>
  <c r="W6454" i="9" s="1"/>
  <c r="M6454" i="9" s="1"/>
  <c r="N6454" i="9" s="1"/>
  <c r="V6442" i="9"/>
  <c r="W6442" i="9" s="1"/>
  <c r="V6436" i="9"/>
  <c r="W6436" i="9" s="1"/>
  <c r="M6436" i="9" s="1"/>
  <c r="N6436" i="9" s="1"/>
  <c r="V6430" i="9"/>
  <c r="W6430" i="9" s="1"/>
  <c r="M6430" i="9" s="1"/>
  <c r="N6430" i="9" s="1"/>
  <c r="V6418" i="9"/>
  <c r="W6418" i="9" s="1"/>
  <c r="M6418" i="9" s="1"/>
  <c r="N6418" i="9" s="1"/>
  <c r="V6412" i="9"/>
  <c r="W6412" i="9" s="1"/>
  <c r="V6406" i="9"/>
  <c r="W6406" i="9" s="1"/>
  <c r="M6406" i="9" s="1"/>
  <c r="N6406" i="9" s="1"/>
  <c r="V6394" i="9"/>
  <c r="W6394" i="9" s="1"/>
  <c r="V6388" i="9"/>
  <c r="W6388" i="9" s="1"/>
  <c r="M6388" i="9" s="1"/>
  <c r="N6388" i="9" s="1"/>
  <c r="V6382" i="9"/>
  <c r="W6382" i="9" s="1"/>
  <c r="M6382" i="9" s="1"/>
  <c r="N6382" i="9" s="1"/>
  <c r="V6370" i="9"/>
  <c r="W6370" i="9" s="1"/>
  <c r="M6370" i="9" s="1"/>
  <c r="N6370" i="9" s="1"/>
  <c r="V6364" i="9"/>
  <c r="W6364" i="9" s="1"/>
  <c r="V6358" i="9"/>
  <c r="W6358" i="9" s="1"/>
  <c r="M6358" i="9" s="1"/>
  <c r="N6358" i="9" s="1"/>
  <c r="V6346" i="9"/>
  <c r="W6346" i="9" s="1"/>
  <c r="V6340" i="9"/>
  <c r="W6340" i="9" s="1"/>
  <c r="M6340" i="9" s="1"/>
  <c r="N6340" i="9" s="1"/>
  <c r="V6334" i="9"/>
  <c r="W6334" i="9" s="1"/>
  <c r="M6334" i="9" s="1"/>
  <c r="N6334" i="9" s="1"/>
  <c r="V6322" i="9"/>
  <c r="W6322" i="9" s="1"/>
  <c r="M6322" i="9" s="1"/>
  <c r="N6322" i="9" s="1"/>
  <c r="V6316" i="9"/>
  <c r="W6316" i="9" s="1"/>
  <c r="V6310" i="9"/>
  <c r="W6310" i="9" s="1"/>
  <c r="M6310" i="9" s="1"/>
  <c r="N6310" i="9" s="1"/>
  <c r="V6298" i="9"/>
  <c r="W6298" i="9" s="1"/>
  <c r="V6292" i="9"/>
  <c r="W6292" i="9" s="1"/>
  <c r="M6292" i="9" s="1"/>
  <c r="N6292" i="9" s="1"/>
  <c r="V6286" i="9"/>
  <c r="W6286" i="9" s="1"/>
  <c r="M6286" i="9" s="1"/>
  <c r="N6286" i="9" s="1"/>
  <c r="V6274" i="9"/>
  <c r="W6274" i="9" s="1"/>
  <c r="M6274" i="9" s="1"/>
  <c r="N6274" i="9" s="1"/>
  <c r="V6268" i="9"/>
  <c r="W6268" i="9" s="1"/>
  <c r="V6262" i="9"/>
  <c r="W6262" i="9" s="1"/>
  <c r="M6262" i="9" s="1"/>
  <c r="N6262" i="9" s="1"/>
  <c r="V6250" i="9"/>
  <c r="W6250" i="9" s="1"/>
  <c r="V6244" i="9"/>
  <c r="W6244" i="9" s="1"/>
  <c r="M6244" i="9" s="1"/>
  <c r="N6244" i="9" s="1"/>
  <c r="V6238" i="9"/>
  <c r="W6238" i="9" s="1"/>
  <c r="M6238" i="9" s="1"/>
  <c r="N6238" i="9" s="1"/>
  <c r="V6232" i="9"/>
  <c r="W6232" i="9" s="1"/>
  <c r="M6232" i="9" s="1"/>
  <c r="N6232" i="9" s="1"/>
  <c r="V6226" i="9"/>
  <c r="W6226" i="9" s="1"/>
  <c r="V6220" i="9"/>
  <c r="W6220" i="9" s="1"/>
  <c r="M6220" i="9" s="1"/>
  <c r="N6220" i="9" s="1"/>
  <c r="V6214" i="9"/>
  <c r="W6214" i="9" s="1"/>
  <c r="M6214" i="9" s="1"/>
  <c r="N6214" i="9" s="1"/>
  <c r="V6202" i="9"/>
  <c r="W6202" i="9" s="1"/>
  <c r="M6202" i="9" s="1"/>
  <c r="N6202" i="9" s="1"/>
  <c r="V6196" i="9"/>
  <c r="W6196" i="9" s="1"/>
  <c r="M6196" i="9" s="1"/>
  <c r="N6196" i="9" s="1"/>
  <c r="V6190" i="9"/>
  <c r="W6190" i="9" s="1"/>
  <c r="M6190" i="9" s="1"/>
  <c r="N6190" i="9" s="1"/>
  <c r="V6178" i="9"/>
  <c r="W6178" i="9" s="1"/>
  <c r="V6172" i="9"/>
  <c r="W6172" i="9" s="1"/>
  <c r="M6172" i="9" s="1"/>
  <c r="N6172" i="9" s="1"/>
  <c r="V6166" i="9"/>
  <c r="W6166" i="9" s="1"/>
  <c r="M6166" i="9" s="1"/>
  <c r="N6166" i="9" s="1"/>
  <c r="V6154" i="9"/>
  <c r="W6154" i="9" s="1"/>
  <c r="M6154" i="9" s="1"/>
  <c r="N6154" i="9" s="1"/>
  <c r="V6148" i="9"/>
  <c r="W6148" i="9" s="1"/>
  <c r="M6148" i="9" s="1"/>
  <c r="N6148" i="9" s="1"/>
  <c r="V6142" i="9"/>
  <c r="W6142" i="9" s="1"/>
  <c r="M6142" i="9" s="1"/>
  <c r="N6142" i="9" s="1"/>
  <c r="V6130" i="9"/>
  <c r="W6130" i="9" s="1"/>
  <c r="V6124" i="9"/>
  <c r="W6124" i="9" s="1"/>
  <c r="M6124" i="9" s="1"/>
  <c r="N6124" i="9" s="1"/>
  <c r="V6118" i="9"/>
  <c r="W6118" i="9" s="1"/>
  <c r="M6118" i="9" s="1"/>
  <c r="N6118" i="9" s="1"/>
  <c r="V6106" i="9"/>
  <c r="W6106" i="9" s="1"/>
  <c r="M6106" i="9" s="1"/>
  <c r="N6106" i="9" s="1"/>
  <c r="V6100" i="9"/>
  <c r="W6100" i="9" s="1"/>
  <c r="M6100" i="9" s="1"/>
  <c r="N6100" i="9" s="1"/>
  <c r="V6094" i="9"/>
  <c r="W6094" i="9" s="1"/>
  <c r="M6094" i="9" s="1"/>
  <c r="N6094" i="9" s="1"/>
  <c r="V6082" i="9"/>
  <c r="W6082" i="9" s="1"/>
  <c r="V6076" i="9"/>
  <c r="W6076" i="9" s="1"/>
  <c r="M6076" i="9" s="1"/>
  <c r="N6076" i="9" s="1"/>
  <c r="V6070" i="9"/>
  <c r="W6070" i="9" s="1"/>
  <c r="M6070" i="9" s="1"/>
  <c r="N6070" i="9" s="1"/>
  <c r="V6058" i="9"/>
  <c r="W6058" i="9" s="1"/>
  <c r="M6058" i="9" s="1"/>
  <c r="N6058" i="9" s="1"/>
  <c r="V6052" i="9"/>
  <c r="W6052" i="9" s="1"/>
  <c r="M6052" i="9" s="1"/>
  <c r="N6052" i="9" s="1"/>
  <c r="V6046" i="9"/>
  <c r="W6046" i="9" s="1"/>
  <c r="M6046" i="9" s="1"/>
  <c r="N6046" i="9" s="1"/>
  <c r="V6040" i="9"/>
  <c r="W6040" i="9" s="1"/>
  <c r="M6040" i="9" s="1"/>
  <c r="N6040" i="9" s="1"/>
  <c r="V6034" i="9"/>
  <c r="W6034" i="9" s="1"/>
  <c r="M6034" i="9" s="1"/>
  <c r="N6034" i="9" s="1"/>
  <c r="V6028" i="9"/>
  <c r="W6028" i="9" s="1"/>
  <c r="V6022" i="9"/>
  <c r="W6022" i="9" s="1"/>
  <c r="M6022" i="9" s="1"/>
  <c r="N6022" i="9" s="1"/>
  <c r="V6010" i="9"/>
  <c r="W6010" i="9" s="1"/>
  <c r="M6010" i="9" s="1"/>
  <c r="N6010" i="9" s="1"/>
  <c r="V6004" i="9"/>
  <c r="W6004" i="9" s="1"/>
  <c r="M6004" i="9" s="1"/>
  <c r="N6004" i="9" s="1"/>
  <c r="V5998" i="9"/>
  <c r="W5998" i="9" s="1"/>
  <c r="V5986" i="9"/>
  <c r="W5986" i="9" s="1"/>
  <c r="M5986" i="9" s="1"/>
  <c r="N5986" i="9" s="1"/>
  <c r="V5980" i="9"/>
  <c r="W5980" i="9" s="1"/>
  <c r="M5980" i="9" s="1"/>
  <c r="N5980" i="9" s="1"/>
  <c r="V5974" i="9"/>
  <c r="W5974" i="9" s="1"/>
  <c r="M5974" i="9" s="1"/>
  <c r="N5974" i="9" s="1"/>
  <c r="V5962" i="9"/>
  <c r="W5962" i="9" s="1"/>
  <c r="M5962" i="9" s="1"/>
  <c r="N5962" i="9" s="1"/>
  <c r="V5956" i="9"/>
  <c r="W5956" i="9" s="1"/>
  <c r="M5956" i="9" s="1"/>
  <c r="N5956" i="9" s="1"/>
  <c r="V5950" i="9"/>
  <c r="W5950" i="9" s="1"/>
  <c r="V5938" i="9"/>
  <c r="W5938" i="9" s="1"/>
  <c r="M5938" i="9" s="1"/>
  <c r="N5938" i="9" s="1"/>
  <c r="V5932" i="9"/>
  <c r="W5932" i="9" s="1"/>
  <c r="V5926" i="9"/>
  <c r="W5926" i="9" s="1"/>
  <c r="M5926" i="9" s="1"/>
  <c r="N5926" i="9" s="1"/>
  <c r="V5920" i="9"/>
  <c r="W5920" i="9" s="1"/>
  <c r="M5920" i="9" s="1"/>
  <c r="N5920" i="9" s="1"/>
  <c r="V5914" i="9"/>
  <c r="W5914" i="9" s="1"/>
  <c r="M5914" i="9" s="1"/>
  <c r="N5914" i="9" s="1"/>
  <c r="V5908" i="9"/>
  <c r="W5908" i="9" s="1"/>
  <c r="V5902" i="9"/>
  <c r="W5902" i="9" s="1"/>
  <c r="M5902" i="9" s="1"/>
  <c r="N5902" i="9" s="1"/>
  <c r="V5890" i="9"/>
  <c r="W5890" i="9" s="1"/>
  <c r="V5884" i="9"/>
  <c r="W5884" i="9" s="1"/>
  <c r="M5884" i="9" s="1"/>
  <c r="N5884" i="9" s="1"/>
  <c r="V5878" i="9"/>
  <c r="W5878" i="9" s="1"/>
  <c r="M5878" i="9" s="1"/>
  <c r="N5878" i="9" s="1"/>
  <c r="V5866" i="9"/>
  <c r="W5866" i="9" s="1"/>
  <c r="M5866" i="9" s="1"/>
  <c r="N5866" i="9" s="1"/>
  <c r="V5860" i="9"/>
  <c r="W5860" i="9" s="1"/>
  <c r="V5854" i="9"/>
  <c r="W5854" i="9" s="1"/>
  <c r="M5854" i="9" s="1"/>
  <c r="N5854" i="9" s="1"/>
  <c r="V5842" i="9"/>
  <c r="W5842" i="9" s="1"/>
  <c r="V5836" i="9"/>
  <c r="W5836" i="9" s="1"/>
  <c r="M5836" i="9" s="1"/>
  <c r="N5836" i="9" s="1"/>
  <c r="V5830" i="9"/>
  <c r="W5830" i="9" s="1"/>
  <c r="M5830" i="9" s="1"/>
  <c r="N5830" i="9" s="1"/>
  <c r="V5818" i="9"/>
  <c r="W5818" i="9" s="1"/>
  <c r="M5818" i="9" s="1"/>
  <c r="N5818" i="9" s="1"/>
  <c r="V5812" i="9"/>
  <c r="W5812" i="9" s="1"/>
  <c r="V5806" i="9"/>
  <c r="W5806" i="9" s="1"/>
  <c r="M5806" i="9" s="1"/>
  <c r="N5806" i="9" s="1"/>
  <c r="V5794" i="9"/>
  <c r="W5794" i="9" s="1"/>
  <c r="V5788" i="9"/>
  <c r="W5788" i="9" s="1"/>
  <c r="M5788" i="9" s="1"/>
  <c r="N5788" i="9" s="1"/>
  <c r="V5782" i="9"/>
  <c r="W5782" i="9" s="1"/>
  <c r="M5782" i="9" s="1"/>
  <c r="N5782" i="9" s="1"/>
  <c r="V5770" i="9"/>
  <c r="W5770" i="9" s="1"/>
  <c r="M5770" i="9" s="1"/>
  <c r="N5770" i="9" s="1"/>
  <c r="V5764" i="9"/>
  <c r="W5764" i="9" s="1"/>
  <c r="V5758" i="9"/>
  <c r="W5758" i="9" s="1"/>
  <c r="M5758" i="9" s="1"/>
  <c r="N5758" i="9" s="1"/>
  <c r="V5746" i="9"/>
  <c r="W5746" i="9" s="1"/>
  <c r="V5740" i="9"/>
  <c r="W5740" i="9" s="1"/>
  <c r="M5740" i="9" s="1"/>
  <c r="N5740" i="9" s="1"/>
  <c r="V5734" i="9"/>
  <c r="W5734" i="9" s="1"/>
  <c r="M5734" i="9" s="1"/>
  <c r="N5734" i="9" s="1"/>
  <c r="V5728" i="9"/>
  <c r="W5728" i="9" s="1"/>
  <c r="M5728" i="9" s="1"/>
  <c r="N5728" i="9" s="1"/>
  <c r="V5722" i="9"/>
  <c r="W5722" i="9" s="1"/>
  <c r="V5716" i="9"/>
  <c r="W5716" i="9" s="1"/>
  <c r="M5716" i="9" s="1"/>
  <c r="N5716" i="9" s="1"/>
  <c r="V5710" i="9"/>
  <c r="W5710" i="9" s="1"/>
  <c r="V5698" i="9"/>
  <c r="W5698" i="9" s="1"/>
  <c r="M5698" i="9" s="1"/>
  <c r="N5698" i="9" s="1"/>
  <c r="V5692" i="9"/>
  <c r="W5692" i="9" s="1"/>
  <c r="M5692" i="9" s="1"/>
  <c r="N5692" i="9" s="1"/>
  <c r="V5686" i="9"/>
  <c r="W5686" i="9" s="1"/>
  <c r="M5686" i="9" s="1"/>
  <c r="N5686" i="9" s="1"/>
  <c r="V5674" i="9"/>
  <c r="W5674" i="9" s="1"/>
  <c r="V5668" i="9"/>
  <c r="W5668" i="9" s="1"/>
  <c r="M5668" i="9" s="1"/>
  <c r="N5668" i="9" s="1"/>
  <c r="V5662" i="9"/>
  <c r="W5662" i="9" s="1"/>
  <c r="V5650" i="9"/>
  <c r="W5650" i="9" s="1"/>
  <c r="M5650" i="9" s="1"/>
  <c r="N5650" i="9" s="1"/>
  <c r="V5644" i="9"/>
  <c r="W5644" i="9" s="1"/>
  <c r="M5644" i="9" s="1"/>
  <c r="N5644" i="9" s="1"/>
  <c r="V5638" i="9"/>
  <c r="W5638" i="9" s="1"/>
  <c r="M5638" i="9" s="1"/>
  <c r="N5638" i="9" s="1"/>
  <c r="V5626" i="9"/>
  <c r="W5626" i="9" s="1"/>
  <c r="V5620" i="9"/>
  <c r="W5620" i="9" s="1"/>
  <c r="M5620" i="9" s="1"/>
  <c r="N5620" i="9" s="1"/>
  <c r="V5614" i="9"/>
  <c r="W5614" i="9" s="1"/>
  <c r="V5602" i="9"/>
  <c r="W5602" i="9" s="1"/>
  <c r="M5602" i="9" s="1"/>
  <c r="N5602" i="9" s="1"/>
  <c r="V5596" i="9"/>
  <c r="W5596" i="9" s="1"/>
  <c r="M5596" i="9" s="1"/>
  <c r="N5596" i="9" s="1"/>
  <c r="V5590" i="9"/>
  <c r="W5590" i="9" s="1"/>
  <c r="M5590" i="9" s="1"/>
  <c r="N5590" i="9" s="1"/>
  <c r="V5578" i="9"/>
  <c r="W5578" i="9" s="1"/>
  <c r="V5572" i="9"/>
  <c r="W5572" i="9" s="1"/>
  <c r="M5572" i="9" s="1"/>
  <c r="N5572" i="9" s="1"/>
  <c r="V5566" i="9"/>
  <c r="W5566" i="9" s="1"/>
  <c r="V5554" i="9"/>
  <c r="W5554" i="9" s="1"/>
  <c r="M5554" i="9" s="1"/>
  <c r="N5554" i="9" s="1"/>
  <c r="V5548" i="9"/>
  <c r="W5548" i="9" s="1"/>
  <c r="M5548" i="9" s="1"/>
  <c r="N5548" i="9" s="1"/>
  <c r="V5542" i="9"/>
  <c r="W5542" i="9" s="1"/>
  <c r="M5542" i="9" s="1"/>
  <c r="N5542" i="9" s="1"/>
  <c r="V5530" i="9"/>
  <c r="W5530" i="9" s="1"/>
  <c r="V5524" i="9"/>
  <c r="W5524" i="9" s="1"/>
  <c r="M5524" i="9" s="1"/>
  <c r="N5524" i="9" s="1"/>
  <c r="V5518" i="9"/>
  <c r="W5518" i="9" s="1"/>
  <c r="V5506" i="9"/>
  <c r="W5506" i="9" s="1"/>
  <c r="M5506" i="9" s="1"/>
  <c r="N5506" i="9" s="1"/>
  <c r="V5500" i="9"/>
  <c r="W5500" i="9" s="1"/>
  <c r="M5500" i="9" s="1"/>
  <c r="N5500" i="9" s="1"/>
  <c r="V5494" i="9"/>
  <c r="W5494" i="9" s="1"/>
  <c r="M5494" i="9" s="1"/>
  <c r="N5494" i="9" s="1"/>
  <c r="V5482" i="9"/>
  <c r="W5482" i="9" s="1"/>
  <c r="V5476" i="9"/>
  <c r="W5476" i="9" s="1"/>
  <c r="M5476" i="9" s="1"/>
  <c r="N5476" i="9" s="1"/>
  <c r="V5470" i="9"/>
  <c r="W5470" i="9" s="1"/>
  <c r="M5470" i="9" s="1"/>
  <c r="N5470" i="9" s="1"/>
  <c r="V5458" i="9"/>
  <c r="W5458" i="9" s="1"/>
  <c r="M5458" i="9" s="1"/>
  <c r="N5458" i="9" s="1"/>
  <c r="V5452" i="9"/>
  <c r="W5452" i="9" s="1"/>
  <c r="M5452" i="9" s="1"/>
  <c r="N5452" i="9" s="1"/>
  <c r="V5446" i="9"/>
  <c r="W5446" i="9" s="1"/>
  <c r="M5446" i="9" s="1"/>
  <c r="N5446" i="9" s="1"/>
  <c r="V5434" i="9"/>
  <c r="W5434" i="9" s="1"/>
  <c r="V5428" i="9"/>
  <c r="W5428" i="9" s="1"/>
  <c r="M5428" i="9" s="1"/>
  <c r="N5428" i="9" s="1"/>
  <c r="V5422" i="9"/>
  <c r="W5422" i="9" s="1"/>
  <c r="V5410" i="9"/>
  <c r="W5410" i="9" s="1"/>
  <c r="M5410" i="9" s="1"/>
  <c r="N5410" i="9" s="1"/>
  <c r="V5404" i="9"/>
  <c r="W5404" i="9" s="1"/>
  <c r="M5404" i="9" s="1"/>
  <c r="N5404" i="9" s="1"/>
  <c r="V5398" i="9"/>
  <c r="W5398" i="9" s="1"/>
  <c r="M5398" i="9" s="1"/>
  <c r="N5398" i="9" s="1"/>
  <c r="V5386" i="9"/>
  <c r="W5386" i="9" s="1"/>
  <c r="V5380" i="9"/>
  <c r="W5380" i="9" s="1"/>
  <c r="M5380" i="9" s="1"/>
  <c r="N5380" i="9" s="1"/>
  <c r="V5374" i="9"/>
  <c r="W5374" i="9" s="1"/>
  <c r="V5362" i="9"/>
  <c r="W5362" i="9" s="1"/>
  <c r="M5362" i="9" s="1"/>
  <c r="N5362" i="9" s="1"/>
  <c r="V5356" i="9"/>
  <c r="W5356" i="9" s="1"/>
  <c r="M5356" i="9" s="1"/>
  <c r="N5356" i="9" s="1"/>
  <c r="V5350" i="9"/>
  <c r="W5350" i="9" s="1"/>
  <c r="M5350" i="9" s="1"/>
  <c r="N5350" i="9" s="1"/>
  <c r="V5338" i="9"/>
  <c r="W5338" i="9" s="1"/>
  <c r="V5332" i="9"/>
  <c r="W5332" i="9" s="1"/>
  <c r="M5332" i="9" s="1"/>
  <c r="N5332" i="9" s="1"/>
  <c r="V5326" i="9"/>
  <c r="W5326" i="9" s="1"/>
  <c r="V5314" i="9"/>
  <c r="W5314" i="9" s="1"/>
  <c r="M5314" i="9" s="1"/>
  <c r="N5314" i="9" s="1"/>
  <c r="V5308" i="9"/>
  <c r="W5308" i="9" s="1"/>
  <c r="M5308" i="9" s="1"/>
  <c r="N5308" i="9" s="1"/>
  <c r="V5302" i="9"/>
  <c r="W5302" i="9" s="1"/>
  <c r="M5302" i="9" s="1"/>
  <c r="N5302" i="9" s="1"/>
  <c r="V5290" i="9"/>
  <c r="W5290" i="9" s="1"/>
  <c r="V5284" i="9"/>
  <c r="W5284" i="9" s="1"/>
  <c r="M5284" i="9" s="1"/>
  <c r="N5284" i="9" s="1"/>
  <c r="V5278" i="9"/>
  <c r="W5278" i="9" s="1"/>
  <c r="V5266" i="9"/>
  <c r="W5266" i="9" s="1"/>
  <c r="M5266" i="9" s="1"/>
  <c r="N5266" i="9" s="1"/>
  <c r="V5260" i="9"/>
  <c r="W5260" i="9" s="1"/>
  <c r="M5260" i="9" s="1"/>
  <c r="N5260" i="9" s="1"/>
  <c r="V5254" i="9"/>
  <c r="W5254" i="9" s="1"/>
  <c r="M5254" i="9" s="1"/>
  <c r="N5254" i="9" s="1"/>
  <c r="V5248" i="9"/>
  <c r="W5248" i="9" s="1"/>
  <c r="V5242" i="9"/>
  <c r="W5242" i="9" s="1"/>
  <c r="M5242" i="9" s="1"/>
  <c r="N5242" i="9" s="1"/>
  <c r="V5236" i="9"/>
  <c r="W5236" i="9" s="1"/>
  <c r="V5230" i="9"/>
  <c r="W5230" i="9" s="1"/>
  <c r="M5230" i="9" s="1"/>
  <c r="N5230" i="9" s="1"/>
  <c r="V5218" i="9"/>
  <c r="W5218" i="9" s="1"/>
  <c r="M5218" i="9" s="1"/>
  <c r="N5218" i="9" s="1"/>
  <c r="V5212" i="9"/>
  <c r="W5212" i="9" s="1"/>
  <c r="M5212" i="9" s="1"/>
  <c r="N5212" i="9" s="1"/>
  <c r="V5206" i="9"/>
  <c r="W5206" i="9" s="1"/>
  <c r="V5194" i="9"/>
  <c r="W5194" i="9" s="1"/>
  <c r="M5194" i="9" s="1"/>
  <c r="N5194" i="9" s="1"/>
  <c r="V5188" i="9"/>
  <c r="W5188" i="9" s="1"/>
  <c r="V5182" i="9"/>
  <c r="W5182" i="9" s="1"/>
  <c r="M5182" i="9" s="1"/>
  <c r="N5182" i="9" s="1"/>
  <c r="V5170" i="9"/>
  <c r="W5170" i="9" s="1"/>
  <c r="M5170" i="9" s="1"/>
  <c r="N5170" i="9" s="1"/>
  <c r="V5164" i="9"/>
  <c r="W5164" i="9" s="1"/>
  <c r="M5164" i="9" s="1"/>
  <c r="N5164" i="9" s="1"/>
  <c r="V5158" i="9"/>
  <c r="W5158" i="9" s="1"/>
  <c r="V5146" i="9"/>
  <c r="W5146" i="9" s="1"/>
  <c r="M5146" i="9" s="1"/>
  <c r="N5146" i="9" s="1"/>
  <c r="V5140" i="9"/>
  <c r="W5140" i="9" s="1"/>
  <c r="V5134" i="9"/>
  <c r="W5134" i="9" s="1"/>
  <c r="M5134" i="9" s="1"/>
  <c r="N5134" i="9" s="1"/>
  <c r="V5122" i="9"/>
  <c r="W5122" i="9" s="1"/>
  <c r="M5122" i="9" s="1"/>
  <c r="N5122" i="9" s="1"/>
  <c r="V5116" i="9"/>
  <c r="W5116" i="9" s="1"/>
  <c r="M5116" i="9" s="1"/>
  <c r="N5116" i="9" s="1"/>
  <c r="V5110" i="9"/>
  <c r="W5110" i="9" s="1"/>
  <c r="V5098" i="9"/>
  <c r="W5098" i="9" s="1"/>
  <c r="M5098" i="9" s="1"/>
  <c r="N5098" i="9" s="1"/>
  <c r="V5092" i="9"/>
  <c r="W5092" i="9" s="1"/>
  <c r="M5092" i="9" s="1"/>
  <c r="N5092" i="9" s="1"/>
  <c r="V5086" i="9"/>
  <c r="W5086" i="9" s="1"/>
  <c r="M5086" i="9" s="1"/>
  <c r="N5086" i="9" s="1"/>
  <c r="V5074" i="9"/>
  <c r="W5074" i="9" s="1"/>
  <c r="M5074" i="9" s="1"/>
  <c r="N5074" i="9" s="1"/>
  <c r="V5068" i="9"/>
  <c r="W5068" i="9" s="1"/>
  <c r="M5068" i="9" s="1"/>
  <c r="N5068" i="9" s="1"/>
  <c r="V5062" i="9"/>
  <c r="W5062" i="9" s="1"/>
  <c r="V5056" i="9"/>
  <c r="W5056" i="9" s="1"/>
  <c r="M5056" i="9" s="1"/>
  <c r="N5056" i="9" s="1"/>
  <c r="V5050" i="9"/>
  <c r="W5050" i="9" s="1"/>
  <c r="M5050" i="9" s="1"/>
  <c r="N5050" i="9" s="1"/>
  <c r="V5044" i="9"/>
  <c r="W5044" i="9" s="1"/>
  <c r="M5044" i="9" s="1"/>
  <c r="N5044" i="9" s="1"/>
  <c r="V5038" i="9"/>
  <c r="W5038" i="9" s="1"/>
  <c r="M5038" i="9" s="1"/>
  <c r="N5038" i="9" s="1"/>
  <c r="V5026" i="9"/>
  <c r="W5026" i="9" s="1"/>
  <c r="M5026" i="9" s="1"/>
  <c r="N5026" i="9" s="1"/>
  <c r="V5020" i="9"/>
  <c r="W5020" i="9" s="1"/>
  <c r="V5014" i="9"/>
  <c r="W5014" i="9" s="1"/>
  <c r="M5014" i="9" s="1"/>
  <c r="N5014" i="9" s="1"/>
  <c r="V5002" i="9"/>
  <c r="W5002" i="9" s="1"/>
  <c r="V4996" i="9"/>
  <c r="W4996" i="9" s="1"/>
  <c r="M4996" i="9" s="1"/>
  <c r="N4996" i="9" s="1"/>
  <c r="V4990" i="9"/>
  <c r="W4990" i="9" s="1"/>
  <c r="M4990" i="9" s="1"/>
  <c r="N4990" i="9" s="1"/>
  <c r="V4978" i="9"/>
  <c r="W4978" i="9" s="1"/>
  <c r="M4978" i="9" s="1"/>
  <c r="N4978" i="9" s="1"/>
  <c r="V4972" i="9"/>
  <c r="W4972" i="9" s="1"/>
  <c r="V4966" i="9"/>
  <c r="W4966" i="9" s="1"/>
  <c r="M4966" i="9" s="1"/>
  <c r="N4966" i="9" s="1"/>
  <c r="V4954" i="9"/>
  <c r="W4954" i="9" s="1"/>
  <c r="V4948" i="9"/>
  <c r="W4948" i="9" s="1"/>
  <c r="M4948" i="9" s="1"/>
  <c r="N4948" i="9" s="1"/>
  <c r="V4942" i="9"/>
  <c r="W4942" i="9" s="1"/>
  <c r="M4942" i="9" s="1"/>
  <c r="N4942" i="9" s="1"/>
  <c r="V4930" i="9"/>
  <c r="W4930" i="9" s="1"/>
  <c r="M4930" i="9" s="1"/>
  <c r="N4930" i="9" s="1"/>
  <c r="V4924" i="9"/>
  <c r="W4924" i="9" s="1"/>
  <c r="V4918" i="9"/>
  <c r="W4918" i="9" s="1"/>
  <c r="M4918" i="9" s="1"/>
  <c r="N4918" i="9" s="1"/>
  <c r="V4906" i="9"/>
  <c r="W4906" i="9" s="1"/>
  <c r="V4900" i="9"/>
  <c r="W4900" i="9" s="1"/>
  <c r="M4900" i="9" s="1"/>
  <c r="N4900" i="9" s="1"/>
  <c r="V4894" i="9"/>
  <c r="W4894" i="9" s="1"/>
  <c r="M4894" i="9" s="1"/>
  <c r="N4894" i="9" s="1"/>
  <c r="V4882" i="9"/>
  <c r="W4882" i="9" s="1"/>
  <c r="M4882" i="9" s="1"/>
  <c r="N4882" i="9" s="1"/>
  <c r="V4876" i="9"/>
  <c r="W4876" i="9" s="1"/>
  <c r="V4870" i="9"/>
  <c r="W4870" i="9" s="1"/>
  <c r="M4870" i="9" s="1"/>
  <c r="N4870" i="9" s="1"/>
  <c r="V4858" i="9"/>
  <c r="W4858" i="9" s="1"/>
  <c r="V4852" i="9"/>
  <c r="W4852" i="9" s="1"/>
  <c r="M4852" i="9" s="1"/>
  <c r="N4852" i="9" s="1"/>
  <c r="V4846" i="9"/>
  <c r="W4846" i="9" s="1"/>
  <c r="M4846" i="9" s="1"/>
  <c r="N4846" i="9" s="1"/>
  <c r="V4834" i="9"/>
  <c r="W4834" i="9" s="1"/>
  <c r="M4834" i="9" s="1"/>
  <c r="N4834" i="9" s="1"/>
  <c r="V4828" i="9"/>
  <c r="W4828" i="9" s="1"/>
  <c r="V4822" i="9"/>
  <c r="W4822" i="9" s="1"/>
  <c r="M4822" i="9" s="1"/>
  <c r="N4822" i="9" s="1"/>
  <c r="V4810" i="9"/>
  <c r="W4810" i="9" s="1"/>
  <c r="V4804" i="9"/>
  <c r="W4804" i="9" s="1"/>
  <c r="M4804" i="9" s="1"/>
  <c r="N4804" i="9" s="1"/>
  <c r="V4798" i="9"/>
  <c r="W4798" i="9" s="1"/>
  <c r="M4798" i="9" s="1"/>
  <c r="N4798" i="9" s="1"/>
  <c r="V4786" i="9"/>
  <c r="W4786" i="9" s="1"/>
  <c r="M4786" i="9" s="1"/>
  <c r="N4786" i="9" s="1"/>
  <c r="V4780" i="9"/>
  <c r="W4780" i="9" s="1"/>
  <c r="V4774" i="9"/>
  <c r="W4774" i="9" s="1"/>
  <c r="M4774" i="9" s="1"/>
  <c r="N4774" i="9" s="1"/>
  <c r="V4762" i="9"/>
  <c r="W4762" i="9" s="1"/>
  <c r="V4756" i="9"/>
  <c r="W4756" i="9" s="1"/>
  <c r="M4756" i="9" s="1"/>
  <c r="V4750" i="9"/>
  <c r="W4750" i="9" s="1"/>
  <c r="M4750" i="9" s="1"/>
  <c r="N4750" i="9" s="1"/>
  <c r="V4738" i="9"/>
  <c r="W4738" i="9" s="1"/>
  <c r="M4738" i="9" s="1"/>
  <c r="N4738" i="9" s="1"/>
  <c r="V4732" i="9"/>
  <c r="W4732" i="9" s="1"/>
  <c r="V4726" i="9"/>
  <c r="W4726" i="9" s="1"/>
  <c r="M4726" i="9" s="1"/>
  <c r="N4726" i="9" s="1"/>
  <c r="V4714" i="9"/>
  <c r="W4714" i="9" s="1"/>
  <c r="V4708" i="9"/>
  <c r="W4708" i="9" s="1"/>
  <c r="M4708" i="9" s="1"/>
  <c r="N4708" i="9" s="1"/>
  <c r="V4702" i="9"/>
  <c r="W4702" i="9" s="1"/>
  <c r="M4702" i="9" s="1"/>
  <c r="N4702" i="9" s="1"/>
  <c r="V4696" i="9"/>
  <c r="W4696" i="9" s="1"/>
  <c r="M4696" i="9" s="1"/>
  <c r="N4696" i="9" s="1"/>
  <c r="V4690" i="9"/>
  <c r="W4690" i="9" s="1"/>
  <c r="V4684" i="9"/>
  <c r="W4684" i="9" s="1"/>
  <c r="M4684" i="9" s="1"/>
  <c r="N4684" i="9" s="1"/>
  <c r="V4678" i="9"/>
  <c r="W4678" i="9" s="1"/>
  <c r="M4678" i="9" s="1"/>
  <c r="N4678" i="9" s="1"/>
  <c r="V4666" i="9"/>
  <c r="W4666" i="9" s="1"/>
  <c r="M4666" i="9" s="1"/>
  <c r="N4666" i="9" s="1"/>
  <c r="V4660" i="9"/>
  <c r="W4660" i="9" s="1"/>
  <c r="M4660" i="9" s="1"/>
  <c r="N4660" i="9" s="1"/>
  <c r="V4654" i="9"/>
  <c r="W4654" i="9" s="1"/>
  <c r="M4654" i="9" s="1"/>
  <c r="N4654" i="9" s="1"/>
  <c r="V4642" i="9"/>
  <c r="W4642" i="9" s="1"/>
  <c r="V4636" i="9"/>
  <c r="W4636" i="9" s="1"/>
  <c r="M4636" i="9" s="1"/>
  <c r="N4636" i="9" s="1"/>
  <c r="V4630" i="9"/>
  <c r="W4630" i="9" s="1"/>
  <c r="M4630" i="9" s="1"/>
  <c r="N4630" i="9" s="1"/>
  <c r="V4618" i="9"/>
  <c r="W4618" i="9" s="1"/>
  <c r="M4618" i="9" s="1"/>
  <c r="N4618" i="9" s="1"/>
  <c r="V4612" i="9"/>
  <c r="W4612" i="9" s="1"/>
  <c r="M4612" i="9" s="1"/>
  <c r="N4612" i="9" s="1"/>
  <c r="V4606" i="9"/>
  <c r="W4606" i="9" s="1"/>
  <c r="M4606" i="9" s="1"/>
  <c r="N4606" i="9" s="1"/>
  <c r="V4594" i="9"/>
  <c r="W4594" i="9" s="1"/>
  <c r="V4588" i="9"/>
  <c r="W4588" i="9" s="1"/>
  <c r="M4588" i="9" s="1"/>
  <c r="N4588" i="9" s="1"/>
  <c r="V4582" i="9"/>
  <c r="W4582" i="9" s="1"/>
  <c r="V4570" i="9"/>
  <c r="W4570" i="9" s="1"/>
  <c r="M4570" i="9" s="1"/>
  <c r="N4570" i="9" s="1"/>
  <c r="V4564" i="9"/>
  <c r="W4564" i="9" s="1"/>
  <c r="M4564" i="9" s="1"/>
  <c r="N4564" i="9" s="1"/>
  <c r="V4558" i="9"/>
  <c r="W4558" i="9" s="1"/>
  <c r="M4558" i="9" s="1"/>
  <c r="N4558" i="9" s="1"/>
  <c r="V4546" i="9"/>
  <c r="W4546" i="9" s="1"/>
  <c r="V4540" i="9"/>
  <c r="W4540" i="9" s="1"/>
  <c r="M4540" i="9" s="1"/>
  <c r="N4540" i="9" s="1"/>
  <c r="V4534" i="9"/>
  <c r="W4534" i="9" s="1"/>
  <c r="V4522" i="9"/>
  <c r="W4522" i="9" s="1"/>
  <c r="M4522" i="9" s="1"/>
  <c r="N4522" i="9" s="1"/>
  <c r="V4516" i="9"/>
  <c r="W4516" i="9" s="1"/>
  <c r="M4516" i="9" s="1"/>
  <c r="N4516" i="9" s="1"/>
  <c r="V4510" i="9"/>
  <c r="W4510" i="9" s="1"/>
  <c r="M4510" i="9" s="1"/>
  <c r="N4510" i="9" s="1"/>
  <c r="V4504" i="9"/>
  <c r="W4504" i="9" s="1"/>
  <c r="M4504" i="9" s="1"/>
  <c r="N4504" i="9" s="1"/>
  <c r="V4498" i="9"/>
  <c r="W4498" i="9" s="1"/>
  <c r="M4498" i="9" s="1"/>
  <c r="N4498" i="9" s="1"/>
  <c r="V4492" i="9"/>
  <c r="W4492" i="9" s="1"/>
  <c r="V4486" i="9"/>
  <c r="W4486" i="9" s="1"/>
  <c r="M4486" i="9" s="1"/>
  <c r="N4486" i="9" s="1"/>
  <c r="V4474" i="9"/>
  <c r="W4474" i="9" s="1"/>
  <c r="M4474" i="9" s="1"/>
  <c r="N4474" i="9" s="1"/>
  <c r="V4468" i="9"/>
  <c r="W4468" i="9" s="1"/>
  <c r="M4468" i="9" s="1"/>
  <c r="N4468" i="9" s="1"/>
  <c r="V4462" i="9"/>
  <c r="W4462" i="9" s="1"/>
  <c r="V4450" i="9"/>
  <c r="W4450" i="9" s="1"/>
  <c r="M4450" i="9" s="1"/>
  <c r="N4450" i="9" s="1"/>
  <c r="V4444" i="9"/>
  <c r="W4444" i="9" s="1"/>
  <c r="V4438" i="9"/>
  <c r="W4438" i="9" s="1"/>
  <c r="M4438" i="9" s="1"/>
  <c r="N4438" i="9" s="1"/>
  <c r="V4426" i="9"/>
  <c r="W4426" i="9" s="1"/>
  <c r="M4426" i="9" s="1"/>
  <c r="N4426" i="9" s="1"/>
  <c r="V4420" i="9"/>
  <c r="W4420" i="9" s="1"/>
  <c r="M4420" i="9" s="1"/>
  <c r="N4420" i="9" s="1"/>
  <c r="V4414" i="9"/>
  <c r="W4414" i="9" s="1"/>
  <c r="V4402" i="9"/>
  <c r="W4402" i="9" s="1"/>
  <c r="M4402" i="9" s="1"/>
  <c r="N4402" i="9" s="1"/>
  <c r="V4396" i="9"/>
  <c r="W4396" i="9" s="1"/>
  <c r="V4390" i="9"/>
  <c r="W4390" i="9" s="1"/>
  <c r="M4390" i="9" s="1"/>
  <c r="N4390" i="9" s="1"/>
  <c r="V4384" i="9"/>
  <c r="W4384" i="9" s="1"/>
  <c r="M4384" i="9" s="1"/>
  <c r="N4384" i="9" s="1"/>
  <c r="V4378" i="9"/>
  <c r="W4378" i="9" s="1"/>
  <c r="M4378" i="9" s="1"/>
  <c r="N4378" i="9" s="1"/>
  <c r="V4372" i="9"/>
  <c r="W4372" i="9" s="1"/>
  <c r="V4366" i="9"/>
  <c r="W4366" i="9" s="1"/>
  <c r="M4366" i="9" s="1"/>
  <c r="N4366" i="9" s="1"/>
  <c r="V4354" i="9"/>
  <c r="W4354" i="9" s="1"/>
  <c r="V4348" i="9"/>
  <c r="W4348" i="9" s="1"/>
  <c r="M4348" i="9" s="1"/>
  <c r="N4348" i="9" s="1"/>
  <c r="V4342" i="9"/>
  <c r="W4342" i="9" s="1"/>
  <c r="M4342" i="9" s="1"/>
  <c r="N4342" i="9" s="1"/>
  <c r="V4330" i="9"/>
  <c r="W4330" i="9" s="1"/>
  <c r="M4330" i="9" s="1"/>
  <c r="N4330" i="9" s="1"/>
  <c r="V4324" i="9"/>
  <c r="W4324" i="9" s="1"/>
  <c r="V4318" i="9"/>
  <c r="W4318" i="9" s="1"/>
  <c r="M4318" i="9" s="1"/>
  <c r="N4318" i="9" s="1"/>
  <c r="V4306" i="9"/>
  <c r="W4306" i="9" s="1"/>
  <c r="V4300" i="9"/>
  <c r="W4300" i="9" s="1"/>
  <c r="M4300" i="9" s="1"/>
  <c r="N4300" i="9" s="1"/>
  <c r="V4294" i="9"/>
  <c r="W4294" i="9" s="1"/>
  <c r="M4294" i="9" s="1"/>
  <c r="N4294" i="9" s="1"/>
  <c r="V4282" i="9"/>
  <c r="W4282" i="9" s="1"/>
  <c r="M4282" i="9" s="1"/>
  <c r="N4282" i="9" s="1"/>
  <c r="V4276" i="9"/>
  <c r="W4276" i="9" s="1"/>
  <c r="V4270" i="9"/>
  <c r="W4270" i="9" s="1"/>
  <c r="M4270" i="9" s="1"/>
  <c r="N4270" i="9" s="1"/>
  <c r="V4258" i="9"/>
  <c r="W4258" i="9" s="1"/>
  <c r="V4252" i="9"/>
  <c r="W4252" i="9" s="1"/>
  <c r="M4252" i="9" s="1"/>
  <c r="N4252" i="9" s="1"/>
  <c r="V4246" i="9"/>
  <c r="W4246" i="9" s="1"/>
  <c r="M4246" i="9" s="1"/>
  <c r="N4246" i="9" s="1"/>
  <c r="V4234" i="9"/>
  <c r="W4234" i="9" s="1"/>
  <c r="M4234" i="9" s="1"/>
  <c r="N4234" i="9" s="1"/>
  <c r="V4228" i="9"/>
  <c r="W4228" i="9" s="1"/>
  <c r="V4222" i="9"/>
  <c r="W4222" i="9" s="1"/>
  <c r="M4222" i="9" s="1"/>
  <c r="N4222" i="9" s="1"/>
  <c r="V4210" i="9"/>
  <c r="W4210" i="9" s="1"/>
  <c r="V4204" i="9"/>
  <c r="W4204" i="9" s="1"/>
  <c r="M4204" i="9" s="1"/>
  <c r="N4204" i="9" s="1"/>
  <c r="V4198" i="9"/>
  <c r="W4198" i="9" s="1"/>
  <c r="M4198" i="9" s="1"/>
  <c r="N4198" i="9" s="1"/>
  <c r="V4192" i="9"/>
  <c r="W4192" i="9" s="1"/>
  <c r="M4192" i="9" s="1"/>
  <c r="N4192" i="9" s="1"/>
  <c r="V4186" i="9"/>
  <c r="W4186" i="9" s="1"/>
  <c r="V4180" i="9"/>
  <c r="W4180" i="9" s="1"/>
  <c r="M4180" i="9" s="1"/>
  <c r="N4180" i="9" s="1"/>
  <c r="V4174" i="9"/>
  <c r="W4174" i="9" s="1"/>
  <c r="V4162" i="9"/>
  <c r="W4162" i="9" s="1"/>
  <c r="M4162" i="9" s="1"/>
  <c r="N4162" i="9" s="1"/>
  <c r="V4156" i="9"/>
  <c r="W4156" i="9" s="1"/>
  <c r="M4156" i="9" s="1"/>
  <c r="N4156" i="9" s="1"/>
  <c r="V4150" i="9"/>
  <c r="W4150" i="9" s="1"/>
  <c r="M4150" i="9" s="1"/>
  <c r="N4150" i="9" s="1"/>
  <c r="V4138" i="9"/>
  <c r="W4138" i="9" s="1"/>
  <c r="V4132" i="9"/>
  <c r="W4132" i="9" s="1"/>
  <c r="M4132" i="9" s="1"/>
  <c r="N4132" i="9" s="1"/>
  <c r="V4126" i="9"/>
  <c r="W4126" i="9" s="1"/>
  <c r="V4114" i="9"/>
  <c r="W4114" i="9" s="1"/>
  <c r="M4114" i="9" s="1"/>
  <c r="N4114" i="9" s="1"/>
  <c r="V4108" i="9"/>
  <c r="W4108" i="9" s="1"/>
  <c r="M4108" i="9" s="1"/>
  <c r="N4108" i="9" s="1"/>
  <c r="V4102" i="9"/>
  <c r="W4102" i="9" s="1"/>
  <c r="M4102" i="9" s="1"/>
  <c r="N4102" i="9" s="1"/>
  <c r="V4090" i="9"/>
  <c r="W4090" i="9" s="1"/>
  <c r="V4084" i="9"/>
  <c r="W4084" i="9" s="1"/>
  <c r="M4084" i="9" s="1"/>
  <c r="N4084" i="9" s="1"/>
  <c r="V4078" i="9"/>
  <c r="W4078" i="9" s="1"/>
  <c r="V4066" i="9"/>
  <c r="W4066" i="9" s="1"/>
  <c r="M4066" i="9" s="1"/>
  <c r="N4066" i="9" s="1"/>
  <c r="V4060" i="9"/>
  <c r="W4060" i="9" s="1"/>
  <c r="M4060" i="9" s="1"/>
  <c r="N4060" i="9" s="1"/>
  <c r="V4054" i="9"/>
  <c r="W4054" i="9" s="1"/>
  <c r="M4054" i="9" s="1"/>
  <c r="N4054" i="9" s="1"/>
  <c r="V4042" i="9"/>
  <c r="W4042" i="9" s="1"/>
  <c r="V4036" i="9"/>
  <c r="W4036" i="9" s="1"/>
  <c r="M4036" i="9" s="1"/>
  <c r="N4036" i="9" s="1"/>
  <c r="V4030" i="9"/>
  <c r="W4030" i="9" s="1"/>
  <c r="V4018" i="9"/>
  <c r="W4018" i="9" s="1"/>
  <c r="M4018" i="9" s="1"/>
  <c r="N4018" i="9" s="1"/>
  <c r="V4012" i="9"/>
  <c r="W4012" i="9" s="1"/>
  <c r="M4012" i="9" s="1"/>
  <c r="N4012" i="9" s="1"/>
  <c r="V4006" i="9"/>
  <c r="W4006" i="9" s="1"/>
  <c r="M4006" i="9" s="1"/>
  <c r="N4006" i="9" s="1"/>
  <c r="V3994" i="9"/>
  <c r="W3994" i="9" s="1"/>
  <c r="V3988" i="9"/>
  <c r="W3988" i="9" s="1"/>
  <c r="M3988" i="9" s="1"/>
  <c r="N3988" i="9" s="1"/>
  <c r="V3982" i="9"/>
  <c r="W3982" i="9" s="1"/>
  <c r="V3970" i="9"/>
  <c r="W3970" i="9" s="1"/>
  <c r="M3970" i="9" s="1"/>
  <c r="N3970" i="9" s="1"/>
  <c r="V3964" i="9"/>
  <c r="W3964" i="9" s="1"/>
  <c r="M3964" i="9" s="1"/>
  <c r="N3964" i="9" s="1"/>
  <c r="V3958" i="9"/>
  <c r="W3958" i="9" s="1"/>
  <c r="M3958" i="9" s="1"/>
  <c r="N3958" i="9" s="1"/>
  <c r="V3946" i="9"/>
  <c r="W3946" i="9" s="1"/>
  <c r="V3940" i="9"/>
  <c r="W3940" i="9" s="1"/>
  <c r="M3940" i="9" s="1"/>
  <c r="N3940" i="9" s="1"/>
  <c r="V3934" i="9"/>
  <c r="W3934" i="9" s="1"/>
  <c r="V3922" i="9"/>
  <c r="W3922" i="9" s="1"/>
  <c r="M3922" i="9" s="1"/>
  <c r="N3922" i="9" s="1"/>
  <c r="V3916" i="9"/>
  <c r="W3916" i="9" s="1"/>
  <c r="M3916" i="9" s="1"/>
  <c r="N3916" i="9" s="1"/>
  <c r="V3910" i="9"/>
  <c r="W3910" i="9" s="1"/>
  <c r="M3910" i="9" s="1"/>
  <c r="N3910" i="9" s="1"/>
  <c r="V3898" i="9"/>
  <c r="W3898" i="9" s="1"/>
  <c r="V3892" i="9"/>
  <c r="W3892" i="9" s="1"/>
  <c r="M3892" i="9" s="1"/>
  <c r="N3892" i="9" s="1"/>
  <c r="V3886" i="9"/>
  <c r="W3886" i="9" s="1"/>
  <c r="V3874" i="9"/>
  <c r="W3874" i="9" s="1"/>
  <c r="M3874" i="9" s="1"/>
  <c r="N3874" i="9" s="1"/>
  <c r="V3868" i="9"/>
  <c r="W3868" i="9" s="1"/>
  <c r="M3868" i="9" s="1"/>
  <c r="N3868" i="9" s="1"/>
  <c r="V3862" i="9"/>
  <c r="W3862" i="9" s="1"/>
  <c r="M3862" i="9" s="1"/>
  <c r="N3862" i="9" s="1"/>
  <c r="V3850" i="9"/>
  <c r="W3850" i="9" s="1"/>
  <c r="V3844" i="9"/>
  <c r="W3844" i="9" s="1"/>
  <c r="M3844" i="9" s="1"/>
  <c r="N3844" i="9" s="1"/>
  <c r="V3838" i="9"/>
  <c r="W3838" i="9" s="1"/>
  <c r="M3838" i="9" s="1"/>
  <c r="N3838" i="9" s="1"/>
  <c r="V3826" i="9"/>
  <c r="W3826" i="9" s="1"/>
  <c r="M3826" i="9" s="1"/>
  <c r="N3826" i="9" s="1"/>
  <c r="V3820" i="9"/>
  <c r="W3820" i="9" s="1"/>
  <c r="M3820" i="9" s="1"/>
  <c r="N3820" i="9" s="1"/>
  <c r="V3814" i="9"/>
  <c r="W3814" i="9" s="1"/>
  <c r="M3814" i="9" s="1"/>
  <c r="N3814" i="9" s="1"/>
  <c r="V3802" i="9"/>
  <c r="W3802" i="9" s="1"/>
  <c r="V3796" i="9"/>
  <c r="W3796" i="9" s="1"/>
  <c r="M3796" i="9" s="1"/>
  <c r="N3796" i="9" s="1"/>
  <c r="V3790" i="9"/>
  <c r="W3790" i="9" s="1"/>
  <c r="V3778" i="9"/>
  <c r="W3778" i="9" s="1"/>
  <c r="M3778" i="9" s="1"/>
  <c r="N3778" i="9" s="1"/>
  <c r="V3772" i="9"/>
  <c r="W3772" i="9" s="1"/>
  <c r="M3772" i="9" s="1"/>
  <c r="N3772" i="9" s="1"/>
  <c r="V3766" i="9"/>
  <c r="W3766" i="9" s="1"/>
  <c r="M3766" i="9" s="1"/>
  <c r="N3766" i="9" s="1"/>
  <c r="V3754" i="9"/>
  <c r="W3754" i="9" s="1"/>
  <c r="V3748" i="9"/>
  <c r="W3748" i="9" s="1"/>
  <c r="M3748" i="9" s="1"/>
  <c r="N3748" i="9" s="1"/>
  <c r="V3742" i="9"/>
  <c r="W3742" i="9" s="1"/>
  <c r="V3730" i="9"/>
  <c r="W3730" i="9" s="1"/>
  <c r="M3730" i="9" s="1"/>
  <c r="N3730" i="9" s="1"/>
  <c r="V3724" i="9"/>
  <c r="W3724" i="9" s="1"/>
  <c r="M3724" i="9" s="1"/>
  <c r="N3724" i="9" s="1"/>
  <c r="V3718" i="9"/>
  <c r="W3718" i="9" s="1"/>
  <c r="M3718" i="9" s="1"/>
  <c r="N3718" i="9" s="1"/>
  <c r="V3712" i="9"/>
  <c r="W3712" i="9" s="1"/>
  <c r="V3706" i="9"/>
  <c r="W3706" i="9" s="1"/>
  <c r="M3706" i="9" s="1"/>
  <c r="N3706" i="9" s="1"/>
  <c r="V3700" i="9"/>
  <c r="W3700" i="9" s="1"/>
  <c r="V3694" i="9"/>
  <c r="W3694" i="9" s="1"/>
  <c r="M3694" i="9" s="1"/>
  <c r="N3694" i="9" s="1"/>
  <c r="V3682" i="9"/>
  <c r="W3682" i="9" s="1"/>
  <c r="M3682" i="9" s="1"/>
  <c r="N3682" i="9" s="1"/>
  <c r="V3676" i="9"/>
  <c r="W3676" i="9" s="1"/>
  <c r="M3676" i="9" s="1"/>
  <c r="N3676" i="9" s="1"/>
  <c r="V3670" i="9"/>
  <c r="W3670" i="9" s="1"/>
  <c r="V3658" i="9"/>
  <c r="W3658" i="9" s="1"/>
  <c r="M3658" i="9" s="1"/>
  <c r="N3658" i="9" s="1"/>
  <c r="V3652" i="9"/>
  <c r="W3652" i="9" s="1"/>
  <c r="V3646" i="9"/>
  <c r="W3646" i="9" s="1"/>
  <c r="M3646" i="9" s="1"/>
  <c r="N3646" i="9" s="1"/>
  <c r="V3634" i="9"/>
  <c r="W3634" i="9" s="1"/>
  <c r="M3634" i="9" s="1"/>
  <c r="N3634" i="9" s="1"/>
  <c r="V3628" i="9"/>
  <c r="W3628" i="9" s="1"/>
  <c r="M3628" i="9" s="1"/>
  <c r="N3628" i="9" s="1"/>
  <c r="V3622" i="9"/>
  <c r="W3622" i="9" s="1"/>
  <c r="V3610" i="9"/>
  <c r="W3610" i="9" s="1"/>
  <c r="M3610" i="9" s="1"/>
  <c r="N3610" i="9" s="1"/>
  <c r="V3604" i="9"/>
  <c r="W3604" i="9" s="1"/>
  <c r="V3598" i="9"/>
  <c r="W3598" i="9" s="1"/>
  <c r="M3598" i="9" s="1"/>
  <c r="N3598" i="9" s="1"/>
  <c r="V3586" i="9"/>
  <c r="W3586" i="9" s="1"/>
  <c r="M3586" i="9" s="1"/>
  <c r="N3586" i="9" s="1"/>
  <c r="V3580" i="9"/>
  <c r="W3580" i="9" s="1"/>
  <c r="M3580" i="9" s="1"/>
  <c r="N3580" i="9" s="1"/>
  <c r="V3574" i="9"/>
  <c r="W3574" i="9" s="1"/>
  <c r="V3562" i="9"/>
  <c r="W3562" i="9" s="1"/>
  <c r="M3562" i="9" s="1"/>
  <c r="N3562" i="9" s="1"/>
  <c r="V3556" i="9"/>
  <c r="W3556" i="9" s="1"/>
  <c r="V3550" i="9"/>
  <c r="W3550" i="9" s="1"/>
  <c r="M3550" i="9" s="1"/>
  <c r="N3550" i="9" s="1"/>
  <c r="V3538" i="9"/>
  <c r="W3538" i="9" s="1"/>
  <c r="M3538" i="9" s="1"/>
  <c r="N3538" i="9" s="1"/>
  <c r="V3532" i="9"/>
  <c r="W3532" i="9" s="1"/>
  <c r="M3532" i="9" s="1"/>
  <c r="N3532" i="9" s="1"/>
  <c r="V3526" i="9"/>
  <c r="W3526" i="9" s="1"/>
  <c r="V3520" i="9"/>
  <c r="W3520" i="9" s="1"/>
  <c r="M3520" i="9" s="1"/>
  <c r="N3520" i="9" s="1"/>
  <c r="V3514" i="9"/>
  <c r="W3514" i="9" s="1"/>
  <c r="M3514" i="9" s="1"/>
  <c r="N3514" i="9" s="1"/>
  <c r="V3508" i="9"/>
  <c r="W3508" i="9" s="1"/>
  <c r="M3508" i="9" s="1"/>
  <c r="N3508" i="9" s="1"/>
  <c r="V3502" i="9"/>
  <c r="W3502" i="9" s="1"/>
  <c r="M3502" i="9" s="1"/>
  <c r="N3502" i="9" s="1"/>
  <c r="V3490" i="9"/>
  <c r="W3490" i="9" s="1"/>
  <c r="M3490" i="9" s="1"/>
  <c r="N3490" i="9" s="1"/>
  <c r="V3484" i="9"/>
  <c r="W3484" i="9" s="1"/>
  <c r="V3478" i="9"/>
  <c r="W3478" i="9" s="1"/>
  <c r="M3478" i="9" s="1"/>
  <c r="N3478" i="9" s="1"/>
  <c r="V3466" i="9"/>
  <c r="W3466" i="9" s="1"/>
  <c r="V3460" i="9"/>
  <c r="W3460" i="9" s="1"/>
  <c r="M3460" i="9" s="1"/>
  <c r="N3460" i="9" s="1"/>
  <c r="V3454" i="9"/>
  <c r="W3454" i="9" s="1"/>
  <c r="M3454" i="9" s="1"/>
  <c r="N3454" i="9" s="1"/>
  <c r="V3442" i="9"/>
  <c r="W3442" i="9" s="1"/>
  <c r="M3442" i="9" s="1"/>
  <c r="N3442" i="9" s="1"/>
  <c r="V3436" i="9"/>
  <c r="W3436" i="9" s="1"/>
  <c r="V3430" i="9"/>
  <c r="W3430" i="9" s="1"/>
  <c r="M3430" i="9" s="1"/>
  <c r="N3430" i="9" s="1"/>
  <c r="V3418" i="9"/>
  <c r="W3418" i="9" s="1"/>
  <c r="V3412" i="9"/>
  <c r="W3412" i="9" s="1"/>
  <c r="M3412" i="9" s="1"/>
  <c r="N3412" i="9" s="1"/>
  <c r="V3406" i="9"/>
  <c r="W3406" i="9" s="1"/>
  <c r="M3406" i="9" s="1"/>
  <c r="N3406" i="9" s="1"/>
  <c r="V3394" i="9"/>
  <c r="W3394" i="9" s="1"/>
  <c r="M3394" i="9" s="1"/>
  <c r="N3394" i="9" s="1"/>
  <c r="V3388" i="9"/>
  <c r="W3388" i="9" s="1"/>
  <c r="V3382" i="9"/>
  <c r="W3382" i="9" s="1"/>
  <c r="M3382" i="9" s="1"/>
  <c r="N3382" i="9" s="1"/>
  <c r="V3370" i="9"/>
  <c r="W3370" i="9" s="1"/>
  <c r="V3364" i="9"/>
  <c r="W3364" i="9" s="1"/>
  <c r="M3364" i="9" s="1"/>
  <c r="N3364" i="9" s="1"/>
  <c r="V3358" i="9"/>
  <c r="W3358" i="9" s="1"/>
  <c r="M3358" i="9" s="1"/>
  <c r="N3358" i="9" s="1"/>
  <c r="V3346" i="9"/>
  <c r="W3346" i="9" s="1"/>
  <c r="M3346" i="9" s="1"/>
  <c r="N3346" i="9" s="1"/>
  <c r="V7996" i="9"/>
  <c r="W7996" i="9" s="1"/>
  <c r="V7984" i="9"/>
  <c r="W7984" i="9" s="1"/>
  <c r="M7984" i="9" s="1"/>
  <c r="N7984" i="9" s="1"/>
  <c r="V7978" i="9"/>
  <c r="W7978" i="9" s="1"/>
  <c r="M7978" i="9" s="1"/>
  <c r="N7978" i="9" s="1"/>
  <c r="V7972" i="9"/>
  <c r="W7972" i="9" s="1"/>
  <c r="M7972" i="9" s="1"/>
  <c r="N7972" i="9" s="1"/>
  <c r="V7960" i="9"/>
  <c r="W7960" i="9" s="1"/>
  <c r="M7960" i="9" s="1"/>
  <c r="N7960" i="9" s="1"/>
  <c r="V7954" i="9"/>
  <c r="W7954" i="9" s="1"/>
  <c r="M7954" i="9" s="1"/>
  <c r="N7954" i="9" s="1"/>
  <c r="V7948" i="9"/>
  <c r="W7948" i="9" s="1"/>
  <c r="V7936" i="9"/>
  <c r="W7936" i="9" s="1"/>
  <c r="M7936" i="9" s="1"/>
  <c r="N7936" i="9" s="1"/>
  <c r="V7930" i="9"/>
  <c r="W7930" i="9" s="1"/>
  <c r="M7930" i="9" s="1"/>
  <c r="N7930" i="9" s="1"/>
  <c r="V7924" i="9"/>
  <c r="W7924" i="9" s="1"/>
  <c r="M7924" i="9" s="1"/>
  <c r="N7924" i="9" s="1"/>
  <c r="V7912" i="9"/>
  <c r="W7912" i="9" s="1"/>
  <c r="M7912" i="9" s="1"/>
  <c r="N7912" i="9" s="1"/>
  <c r="V7906" i="9"/>
  <c r="W7906" i="9" s="1"/>
  <c r="M7906" i="9" s="1"/>
  <c r="N7906" i="9" s="1"/>
  <c r="V7900" i="9"/>
  <c r="W7900" i="9" s="1"/>
  <c r="V7888" i="9"/>
  <c r="W7888" i="9" s="1"/>
  <c r="M7888" i="9" s="1"/>
  <c r="N7888" i="9" s="1"/>
  <c r="V7882" i="9"/>
  <c r="W7882" i="9" s="1"/>
  <c r="V7876" i="9"/>
  <c r="W7876" i="9" s="1"/>
  <c r="M7876" i="9" s="1"/>
  <c r="N7876" i="9" s="1"/>
  <c r="V7864" i="9"/>
  <c r="W7864" i="9" s="1"/>
  <c r="M7864" i="9" s="1"/>
  <c r="N7864" i="9" s="1"/>
  <c r="V7858" i="9"/>
  <c r="W7858" i="9" s="1"/>
  <c r="M7858" i="9" s="1"/>
  <c r="N7858" i="9" s="1"/>
  <c r="V7852" i="9"/>
  <c r="W7852" i="9" s="1"/>
  <c r="V7840" i="9"/>
  <c r="W7840" i="9" s="1"/>
  <c r="M7840" i="9" s="1"/>
  <c r="N7840" i="9" s="1"/>
  <c r="V7834" i="9"/>
  <c r="W7834" i="9" s="1"/>
  <c r="V7828" i="9"/>
  <c r="W7828" i="9" s="1"/>
  <c r="M7828" i="9" s="1"/>
  <c r="N7828" i="9" s="1"/>
  <c r="V7816" i="9"/>
  <c r="W7816" i="9" s="1"/>
  <c r="M7816" i="9" s="1"/>
  <c r="N7816" i="9" s="1"/>
  <c r="V7809" i="9"/>
  <c r="W7809" i="9" s="1"/>
  <c r="M7809" i="9" s="1"/>
  <c r="N7809" i="9" s="1"/>
  <c r="V7803" i="9"/>
  <c r="W7803" i="9" s="1"/>
  <c r="V7791" i="9"/>
  <c r="W7791" i="9" s="1"/>
  <c r="M7791" i="9" s="1"/>
  <c r="N7791" i="9" s="1"/>
  <c r="V7785" i="9"/>
  <c r="W7785" i="9" s="1"/>
  <c r="V7779" i="9"/>
  <c r="W7779" i="9" s="1"/>
  <c r="M7779" i="9" s="1"/>
  <c r="N7779" i="9" s="1"/>
  <c r="V7767" i="9"/>
  <c r="W7767" i="9" s="1"/>
  <c r="M7767" i="9" s="1"/>
  <c r="N7767" i="9" s="1"/>
  <c r="V7761" i="9"/>
  <c r="W7761" i="9" s="1"/>
  <c r="M7761" i="9" s="1"/>
  <c r="N7761" i="9" s="1"/>
  <c r="V7755" i="9"/>
  <c r="W7755" i="9" s="1"/>
  <c r="V7743" i="9"/>
  <c r="W7743" i="9" s="1"/>
  <c r="M7743" i="9" s="1"/>
  <c r="N7743" i="9" s="1"/>
  <c r="V7737" i="9"/>
  <c r="W7737" i="9" s="1"/>
  <c r="V7731" i="9"/>
  <c r="W7731" i="9" s="1"/>
  <c r="M7731" i="9" s="1"/>
  <c r="N7731" i="9" s="1"/>
  <c r="V7719" i="9"/>
  <c r="W7719" i="9" s="1"/>
  <c r="M7719" i="9" s="1"/>
  <c r="N7719" i="9" s="1"/>
  <c r="V7713" i="9"/>
  <c r="W7713" i="9" s="1"/>
  <c r="M7713" i="9" s="1"/>
  <c r="N7713" i="9" s="1"/>
  <c r="V7707" i="9"/>
  <c r="W7707" i="9" s="1"/>
  <c r="V7695" i="9"/>
  <c r="W7695" i="9" s="1"/>
  <c r="M7695" i="9" s="1"/>
  <c r="N7695" i="9" s="1"/>
  <c r="V7689" i="9"/>
  <c r="W7689" i="9" s="1"/>
  <c r="V7683" i="9"/>
  <c r="W7683" i="9" s="1"/>
  <c r="M7683" i="9" s="1"/>
  <c r="N7683" i="9" s="1"/>
  <c r="V7671" i="9"/>
  <c r="W7671" i="9" s="1"/>
  <c r="M7671" i="9" s="1"/>
  <c r="N7671" i="9" s="1"/>
  <c r="V7665" i="9"/>
  <c r="W7665" i="9" s="1"/>
  <c r="M7665" i="9" s="1"/>
  <c r="N7665" i="9" s="1"/>
  <c r="V7659" i="9"/>
  <c r="W7659" i="9" s="1"/>
  <c r="V7647" i="9"/>
  <c r="W7647" i="9" s="1"/>
  <c r="M7647" i="9" s="1"/>
  <c r="N7647" i="9" s="1"/>
  <c r="V7641" i="9"/>
  <c r="W7641" i="9" s="1"/>
  <c r="V7635" i="9"/>
  <c r="W7635" i="9" s="1"/>
  <c r="M7635" i="9" s="1"/>
  <c r="N7635" i="9" s="1"/>
  <c r="V7623" i="9"/>
  <c r="W7623" i="9" s="1"/>
  <c r="M7623" i="9" s="1"/>
  <c r="N7623" i="9" s="1"/>
  <c r="V7617" i="9"/>
  <c r="W7617" i="9" s="1"/>
  <c r="M7617" i="9" s="1"/>
  <c r="N7617" i="9" s="1"/>
  <c r="V7611" i="9"/>
  <c r="W7611" i="9" s="1"/>
  <c r="V7599" i="9"/>
  <c r="W7599" i="9" s="1"/>
  <c r="M7599" i="9" s="1"/>
  <c r="N7599" i="9" s="1"/>
  <c r="V7593" i="9"/>
  <c r="W7593" i="9" s="1"/>
  <c r="V7587" i="9"/>
  <c r="W7587" i="9" s="1"/>
  <c r="M7587" i="9" s="1"/>
  <c r="N7587" i="9" s="1"/>
  <c r="V7575" i="9"/>
  <c r="W7575" i="9" s="1"/>
  <c r="M7575" i="9" s="1"/>
  <c r="N7575" i="9" s="1"/>
  <c r="V7569" i="9"/>
  <c r="W7569" i="9" s="1"/>
  <c r="M7569" i="9" s="1"/>
  <c r="N7569" i="9" s="1"/>
  <c r="V7563" i="9"/>
  <c r="W7563" i="9" s="1"/>
  <c r="V7551" i="9"/>
  <c r="W7551" i="9" s="1"/>
  <c r="M7551" i="9" s="1"/>
  <c r="N7551" i="9" s="1"/>
  <c r="V7545" i="9"/>
  <c r="W7545" i="9" s="1"/>
  <c r="V7539" i="9"/>
  <c r="W7539" i="9" s="1"/>
  <c r="M7539" i="9" s="1"/>
  <c r="N7539" i="9" s="1"/>
  <c r="V7527" i="9"/>
  <c r="W7527" i="9" s="1"/>
  <c r="M7527" i="9" s="1"/>
  <c r="N7527" i="9" s="1"/>
  <c r="V7521" i="9"/>
  <c r="W7521" i="9" s="1"/>
  <c r="M7521" i="9" s="1"/>
  <c r="N7521" i="9" s="1"/>
  <c r="V7515" i="9"/>
  <c r="W7515" i="9" s="1"/>
  <c r="V7503" i="9"/>
  <c r="W7503" i="9" s="1"/>
  <c r="M7503" i="9" s="1"/>
  <c r="N7503" i="9" s="1"/>
  <c r="V7497" i="9"/>
  <c r="W7497" i="9" s="1"/>
  <c r="V7491" i="9"/>
  <c r="W7491" i="9" s="1"/>
  <c r="M7491" i="9" s="1"/>
  <c r="N7491" i="9" s="1"/>
  <c r="V7479" i="9"/>
  <c r="W7479" i="9" s="1"/>
  <c r="M7479" i="9" s="1"/>
  <c r="N7479" i="9" s="1"/>
  <c r="V7473" i="9"/>
  <c r="W7473" i="9" s="1"/>
  <c r="M7473" i="9" s="1"/>
  <c r="N7473" i="9" s="1"/>
  <c r="V7467" i="9"/>
  <c r="W7467" i="9" s="1"/>
  <c r="V7455" i="9"/>
  <c r="W7455" i="9" s="1"/>
  <c r="M7455" i="9" s="1"/>
  <c r="N7455" i="9" s="1"/>
  <c r="V7449" i="9"/>
  <c r="W7449" i="9" s="1"/>
  <c r="V7443" i="9"/>
  <c r="W7443" i="9" s="1"/>
  <c r="M7443" i="9" s="1"/>
  <c r="N7443" i="9" s="1"/>
  <c r="V7431" i="9"/>
  <c r="W7431" i="9" s="1"/>
  <c r="M7431" i="9" s="1"/>
  <c r="N7431" i="9" s="1"/>
  <c r="V7425" i="9"/>
  <c r="W7425" i="9" s="1"/>
  <c r="M7425" i="9" s="1"/>
  <c r="N7425" i="9" s="1"/>
  <c r="V7419" i="9"/>
  <c r="W7419" i="9" s="1"/>
  <c r="M7419" i="9" s="1"/>
  <c r="N7419" i="9" s="1"/>
  <c r="V7407" i="9"/>
  <c r="W7407" i="9" s="1"/>
  <c r="M7407" i="9" s="1"/>
  <c r="N7407" i="9" s="1"/>
  <c r="V7401" i="9"/>
  <c r="W7401" i="9" s="1"/>
  <c r="V7395" i="9"/>
  <c r="W7395" i="9" s="1"/>
  <c r="M7395" i="9" s="1"/>
  <c r="N7395" i="9" s="1"/>
  <c r="V7383" i="9"/>
  <c r="W7383" i="9" s="1"/>
  <c r="M7383" i="9" s="1"/>
  <c r="N7383" i="9" s="1"/>
  <c r="V7377" i="9"/>
  <c r="W7377" i="9" s="1"/>
  <c r="M7377" i="9" s="1"/>
  <c r="N7377" i="9" s="1"/>
  <c r="V7371" i="9"/>
  <c r="W7371" i="9" s="1"/>
  <c r="M7371" i="9" s="1"/>
  <c r="N7371" i="9" s="1"/>
  <c r="V7359" i="9"/>
  <c r="W7359" i="9" s="1"/>
  <c r="V7353" i="9"/>
  <c r="W7353" i="9" s="1"/>
  <c r="M7353" i="9" s="1"/>
  <c r="N7353" i="9" s="1"/>
  <c r="V7347" i="9"/>
  <c r="W7347" i="9" s="1"/>
  <c r="M7347" i="9" s="1"/>
  <c r="N7347" i="9" s="1"/>
  <c r="V7335" i="9"/>
  <c r="W7335" i="9" s="1"/>
  <c r="M7335" i="9" s="1"/>
  <c r="N7335" i="9" s="1"/>
  <c r="V7329" i="9"/>
  <c r="W7329" i="9" s="1"/>
  <c r="M7329" i="9" s="1"/>
  <c r="N7329" i="9" s="1"/>
  <c r="V7323" i="9"/>
  <c r="W7323" i="9" s="1"/>
  <c r="M7323" i="9" s="1"/>
  <c r="N7323" i="9" s="1"/>
  <c r="V7311" i="9"/>
  <c r="W7311" i="9" s="1"/>
  <c r="V7305" i="9"/>
  <c r="W7305" i="9" s="1"/>
  <c r="M7305" i="9" s="1"/>
  <c r="N7305" i="9" s="1"/>
  <c r="V7299" i="9"/>
  <c r="W7299" i="9" s="1"/>
  <c r="M7299" i="9" s="1"/>
  <c r="N7299" i="9" s="1"/>
  <c r="V7287" i="9"/>
  <c r="W7287" i="9" s="1"/>
  <c r="M7287" i="9" s="1"/>
  <c r="N7287" i="9" s="1"/>
  <c r="V7281" i="9"/>
  <c r="W7281" i="9" s="1"/>
  <c r="M7281" i="9" s="1"/>
  <c r="N7281" i="9" s="1"/>
  <c r="V7275" i="9"/>
  <c r="W7275" i="9" s="1"/>
  <c r="M7275" i="9" s="1"/>
  <c r="N7275" i="9" s="1"/>
  <c r="V7263" i="9"/>
  <c r="W7263" i="9" s="1"/>
  <c r="V7257" i="9"/>
  <c r="W7257" i="9" s="1"/>
  <c r="M7257" i="9" s="1"/>
  <c r="N7257" i="9" s="1"/>
  <c r="V7251" i="9"/>
  <c r="W7251" i="9" s="1"/>
  <c r="M7251" i="9" s="1"/>
  <c r="N7251" i="9" s="1"/>
  <c r="V7239" i="9"/>
  <c r="W7239" i="9" s="1"/>
  <c r="M7239" i="9" s="1"/>
  <c r="N7239" i="9" s="1"/>
  <c r="V7233" i="9"/>
  <c r="W7233" i="9" s="1"/>
  <c r="M7233" i="9" s="1"/>
  <c r="N7233" i="9" s="1"/>
  <c r="V7227" i="9"/>
  <c r="W7227" i="9" s="1"/>
  <c r="M7227" i="9" s="1"/>
  <c r="N7227" i="9" s="1"/>
  <c r="V7215" i="9"/>
  <c r="W7215" i="9" s="1"/>
  <c r="V7209" i="9"/>
  <c r="W7209" i="9" s="1"/>
  <c r="M7209" i="9" s="1"/>
  <c r="N7209" i="9" s="1"/>
  <c r="V7203" i="9"/>
  <c r="W7203" i="9" s="1"/>
  <c r="M7203" i="9" s="1"/>
  <c r="N7203" i="9" s="1"/>
  <c r="V7191" i="9"/>
  <c r="W7191" i="9" s="1"/>
  <c r="V7185" i="9"/>
  <c r="W7185" i="9" s="1"/>
  <c r="V7179" i="9"/>
  <c r="W7179" i="9" s="1"/>
  <c r="M7179" i="9" s="1"/>
  <c r="N7179" i="9" s="1"/>
  <c r="V7167" i="9"/>
  <c r="W7167" i="9" s="1"/>
  <c r="V7161" i="9"/>
  <c r="W7161" i="9" s="1"/>
  <c r="M7161" i="9" s="1"/>
  <c r="N7161" i="9" s="1"/>
  <c r="V7155" i="9"/>
  <c r="W7155" i="9" s="1"/>
  <c r="M7155" i="9" s="1"/>
  <c r="N7155" i="9" s="1"/>
  <c r="V7143" i="9"/>
  <c r="W7143" i="9" s="1"/>
  <c r="M7143" i="9" s="1"/>
  <c r="N7143" i="9" s="1"/>
  <c r="V7137" i="9"/>
  <c r="W7137" i="9" s="1"/>
  <c r="V7131" i="9"/>
  <c r="W7131" i="9" s="1"/>
  <c r="M7131" i="9" s="1"/>
  <c r="N7131" i="9" s="1"/>
  <c r="V7119" i="9"/>
  <c r="W7119" i="9" s="1"/>
  <c r="V7113" i="9"/>
  <c r="W7113" i="9" s="1"/>
  <c r="M7113" i="9" s="1"/>
  <c r="N7113" i="9" s="1"/>
  <c r="V7107" i="9"/>
  <c r="W7107" i="9" s="1"/>
  <c r="M7107" i="9" s="1"/>
  <c r="N7107" i="9" s="1"/>
  <c r="V7095" i="9"/>
  <c r="W7095" i="9" s="1"/>
  <c r="M7095" i="9" s="1"/>
  <c r="N7095" i="9" s="1"/>
  <c r="V7089" i="9"/>
  <c r="W7089" i="9" s="1"/>
  <c r="M7089" i="9" s="1"/>
  <c r="N7089" i="9" s="1"/>
  <c r="V7083" i="9"/>
  <c r="W7083" i="9" s="1"/>
  <c r="M7083" i="9" s="1"/>
  <c r="N7083" i="9" s="1"/>
  <c r="V7071" i="9"/>
  <c r="W7071" i="9" s="1"/>
  <c r="V7065" i="9"/>
  <c r="W7065" i="9" s="1"/>
  <c r="M7065" i="9" s="1"/>
  <c r="N7065" i="9" s="1"/>
  <c r="V7059" i="9"/>
  <c r="W7059" i="9" s="1"/>
  <c r="M7059" i="9" s="1"/>
  <c r="N7059" i="9" s="1"/>
  <c r="V7047" i="9"/>
  <c r="W7047" i="9" s="1"/>
  <c r="V7041" i="9"/>
  <c r="W7041" i="9" s="1"/>
  <c r="M7041" i="9" s="1"/>
  <c r="N7041" i="9" s="1"/>
  <c r="V7035" i="9"/>
  <c r="W7035" i="9" s="1"/>
  <c r="M7035" i="9" s="1"/>
  <c r="N7035" i="9" s="1"/>
  <c r="V7023" i="9"/>
  <c r="W7023" i="9" s="1"/>
  <c r="V7017" i="9"/>
  <c r="W7017" i="9" s="1"/>
  <c r="M7017" i="9" s="1"/>
  <c r="N7017" i="9" s="1"/>
  <c r="V7011" i="9"/>
  <c r="W7011" i="9" s="1"/>
  <c r="M7011" i="9" s="1"/>
  <c r="N7011" i="9" s="1"/>
  <c r="V6999" i="9"/>
  <c r="W6999" i="9" s="1"/>
  <c r="M6999" i="9" s="1"/>
  <c r="N6999" i="9" s="1"/>
  <c r="V6993" i="9"/>
  <c r="W6993" i="9" s="1"/>
  <c r="M6993" i="9" s="1"/>
  <c r="N6993" i="9" s="1"/>
  <c r="V6987" i="9"/>
  <c r="W6987" i="9" s="1"/>
  <c r="M6987" i="9" s="1"/>
  <c r="N6987" i="9" s="1"/>
  <c r="V6975" i="9"/>
  <c r="W6975" i="9" s="1"/>
  <c r="V6969" i="9"/>
  <c r="W6969" i="9" s="1"/>
  <c r="M6969" i="9" s="1"/>
  <c r="N6969" i="9" s="1"/>
  <c r="V6963" i="9"/>
  <c r="W6963" i="9" s="1"/>
  <c r="M6963" i="9" s="1"/>
  <c r="N6963" i="9" s="1"/>
  <c r="V6951" i="9"/>
  <c r="W6951" i="9" s="1"/>
  <c r="M6951" i="9" s="1"/>
  <c r="N6951" i="9" s="1"/>
  <c r="V6945" i="9"/>
  <c r="W6945" i="9" s="1"/>
  <c r="M6945" i="9" s="1"/>
  <c r="N6945" i="9" s="1"/>
  <c r="V6939" i="9"/>
  <c r="W6939" i="9" s="1"/>
  <c r="M6939" i="9" s="1"/>
  <c r="N6939" i="9" s="1"/>
  <c r="V6927" i="9"/>
  <c r="W6927" i="9" s="1"/>
  <c r="V6921" i="9"/>
  <c r="W6921" i="9" s="1"/>
  <c r="M6921" i="9" s="1"/>
  <c r="N6921" i="9" s="1"/>
  <c r="V6915" i="9"/>
  <c r="W6915" i="9" s="1"/>
  <c r="M6915" i="9" s="1"/>
  <c r="N6915" i="9" s="1"/>
  <c r="V6903" i="9"/>
  <c r="W6903" i="9" s="1"/>
  <c r="V6897" i="9"/>
  <c r="W6897" i="9" s="1"/>
  <c r="V6891" i="9"/>
  <c r="W6891" i="9" s="1"/>
  <c r="M6891" i="9" s="1"/>
  <c r="N6891" i="9" s="1"/>
  <c r="V6879" i="9"/>
  <c r="W6879" i="9" s="1"/>
  <c r="V6873" i="9"/>
  <c r="W6873" i="9" s="1"/>
  <c r="M6873" i="9" s="1"/>
  <c r="N6873" i="9" s="1"/>
  <c r="V6867" i="9"/>
  <c r="W6867" i="9" s="1"/>
  <c r="M6867" i="9" s="1"/>
  <c r="N6867" i="9" s="1"/>
  <c r="V6855" i="9"/>
  <c r="W6855" i="9" s="1"/>
  <c r="M6855" i="9" s="1"/>
  <c r="N6855" i="9" s="1"/>
  <c r="V6849" i="9"/>
  <c r="W6849" i="9" s="1"/>
  <c r="M6849" i="9" s="1"/>
  <c r="N6849" i="9" s="1"/>
  <c r="V6843" i="9"/>
  <c r="W6843" i="9" s="1"/>
  <c r="M6843" i="9" s="1"/>
  <c r="N6843" i="9" s="1"/>
  <c r="V6831" i="9"/>
  <c r="W6831" i="9" s="1"/>
  <c r="V6825" i="9"/>
  <c r="W6825" i="9" s="1"/>
  <c r="M6825" i="9" s="1"/>
  <c r="N6825" i="9" s="1"/>
  <c r="V6819" i="9"/>
  <c r="W6819" i="9" s="1"/>
  <c r="V6807" i="9"/>
  <c r="W6807" i="9" s="1"/>
  <c r="M6807" i="9" s="1"/>
  <c r="N6807" i="9" s="1"/>
  <c r="V6801" i="9"/>
  <c r="W6801" i="9" s="1"/>
  <c r="M6801" i="9" s="1"/>
  <c r="N6801" i="9" s="1"/>
  <c r="V6795" i="9"/>
  <c r="W6795" i="9" s="1"/>
  <c r="V6783" i="9"/>
  <c r="W6783" i="9" s="1"/>
  <c r="M6783" i="9" s="1"/>
  <c r="N6783" i="9" s="1"/>
  <c r="V6777" i="9"/>
  <c r="W6777" i="9" s="1"/>
  <c r="M6777" i="9" s="1"/>
  <c r="N6777" i="9" s="1"/>
  <c r="V6771" i="9"/>
  <c r="W6771" i="9" s="1"/>
  <c r="M6771" i="9" s="1"/>
  <c r="N6771" i="9" s="1"/>
  <c r="V6759" i="9"/>
  <c r="W6759" i="9" s="1"/>
  <c r="M6759" i="9" s="1"/>
  <c r="N6759" i="9" s="1"/>
  <c r="V6753" i="9"/>
  <c r="W6753" i="9" s="1"/>
  <c r="M6753" i="9" s="1"/>
  <c r="N6753" i="9" s="1"/>
  <c r="V6747" i="9"/>
  <c r="W6747" i="9" s="1"/>
  <c r="V6735" i="9"/>
  <c r="W6735" i="9" s="1"/>
  <c r="M6735" i="9" s="1"/>
  <c r="N6735" i="9" s="1"/>
  <c r="V6729" i="9"/>
  <c r="W6729" i="9" s="1"/>
  <c r="M6729" i="9" s="1"/>
  <c r="N6729" i="9" s="1"/>
  <c r="V6723" i="9"/>
  <c r="W6723" i="9" s="1"/>
  <c r="M6723" i="9" s="1"/>
  <c r="N6723" i="9" s="1"/>
  <c r="V6711" i="9"/>
  <c r="W6711" i="9" s="1"/>
  <c r="M6711" i="9" s="1"/>
  <c r="N6711" i="9" s="1"/>
  <c r="V6705" i="9"/>
  <c r="W6705" i="9" s="1"/>
  <c r="M6705" i="9" s="1"/>
  <c r="N6705" i="9" s="1"/>
  <c r="V6699" i="9"/>
  <c r="W6699" i="9" s="1"/>
  <c r="V6687" i="9"/>
  <c r="W6687" i="9" s="1"/>
  <c r="M6687" i="9" s="1"/>
  <c r="N6687" i="9" s="1"/>
  <c r="V6681" i="9"/>
  <c r="W6681" i="9" s="1"/>
  <c r="M6681" i="9" s="1"/>
  <c r="N6681" i="9" s="1"/>
  <c r="V6675" i="9"/>
  <c r="W6675" i="9" s="1"/>
  <c r="V6663" i="9"/>
  <c r="W6663" i="9" s="1"/>
  <c r="M6663" i="9" s="1"/>
  <c r="N6663" i="9" s="1"/>
  <c r="V6657" i="9"/>
  <c r="W6657" i="9" s="1"/>
  <c r="M6657" i="9" s="1"/>
  <c r="N6657" i="9" s="1"/>
  <c r="V6651" i="9"/>
  <c r="W6651" i="9" s="1"/>
  <c r="M6651" i="9" s="1"/>
  <c r="N6651" i="9" s="1"/>
  <c r="V6639" i="9"/>
  <c r="W6639" i="9" s="1"/>
  <c r="M6639" i="9" s="1"/>
  <c r="N6639" i="9" s="1"/>
  <c r="V6633" i="9"/>
  <c r="W6633" i="9" s="1"/>
  <c r="M6633" i="9" s="1"/>
  <c r="N6633" i="9" s="1"/>
  <c r="V6627" i="9"/>
  <c r="W6627" i="9" s="1"/>
  <c r="V6615" i="9"/>
  <c r="W6615" i="9" s="1"/>
  <c r="M6615" i="9" s="1"/>
  <c r="N6615" i="9" s="1"/>
  <c r="V6609" i="9"/>
  <c r="W6609" i="9" s="1"/>
  <c r="M6609" i="9" s="1"/>
  <c r="N6609" i="9" s="1"/>
  <c r="V6603" i="9"/>
  <c r="W6603" i="9" s="1"/>
  <c r="V6591" i="9"/>
  <c r="W6591" i="9" s="1"/>
  <c r="M6591" i="9" s="1"/>
  <c r="N6591" i="9" s="1"/>
  <c r="V6585" i="9"/>
  <c r="W6585" i="9" s="1"/>
  <c r="M6585" i="9" s="1"/>
  <c r="N6585" i="9" s="1"/>
  <c r="V6579" i="9"/>
  <c r="W6579" i="9" s="1"/>
  <c r="M6579" i="9" s="1"/>
  <c r="N6579" i="9" s="1"/>
  <c r="V6567" i="9"/>
  <c r="W6567" i="9" s="1"/>
  <c r="M6567" i="9" s="1"/>
  <c r="N6567" i="9" s="1"/>
  <c r="V6561" i="9"/>
  <c r="W6561" i="9" s="1"/>
  <c r="M6561" i="9" s="1"/>
  <c r="N6561" i="9" s="1"/>
  <c r="V6555" i="9"/>
  <c r="W6555" i="9" s="1"/>
  <c r="M6555" i="9" s="1"/>
  <c r="N6555" i="9" s="1"/>
  <c r="V6543" i="9"/>
  <c r="W6543" i="9" s="1"/>
  <c r="M6543" i="9" s="1"/>
  <c r="N6543" i="9" s="1"/>
  <c r="V6537" i="9"/>
  <c r="W6537" i="9" s="1"/>
  <c r="M6537" i="9" s="1"/>
  <c r="N6537" i="9" s="1"/>
  <c r="V6531" i="9"/>
  <c r="W6531" i="9" s="1"/>
  <c r="M6531" i="9" s="1"/>
  <c r="N6531" i="9" s="1"/>
  <c r="V6519" i="9"/>
  <c r="W6519" i="9" s="1"/>
  <c r="M6519" i="9" s="1"/>
  <c r="N6519" i="9" s="1"/>
  <c r="V6513" i="9"/>
  <c r="W6513" i="9" s="1"/>
  <c r="M6513" i="9" s="1"/>
  <c r="N6513" i="9" s="1"/>
  <c r="V6507" i="9"/>
  <c r="W6507" i="9" s="1"/>
  <c r="M6507" i="9" s="1"/>
  <c r="N6507" i="9" s="1"/>
  <c r="V6495" i="9"/>
  <c r="W6495" i="9" s="1"/>
  <c r="M6495" i="9" s="1"/>
  <c r="N6495" i="9" s="1"/>
  <c r="V6489" i="9"/>
  <c r="W6489" i="9" s="1"/>
  <c r="M6489" i="9" s="1"/>
  <c r="N6489" i="9" s="1"/>
  <c r="V6483" i="9"/>
  <c r="W6483" i="9" s="1"/>
  <c r="M6483" i="9" s="1"/>
  <c r="N6483" i="9" s="1"/>
  <c r="V6471" i="9"/>
  <c r="W6471" i="9" s="1"/>
  <c r="M6471" i="9" s="1"/>
  <c r="N6471" i="9" s="1"/>
  <c r="V6465" i="9"/>
  <c r="W6465" i="9" s="1"/>
  <c r="M6465" i="9" s="1"/>
  <c r="N6465" i="9" s="1"/>
  <c r="V6459" i="9"/>
  <c r="W6459" i="9" s="1"/>
  <c r="V6447" i="9"/>
  <c r="W6447" i="9" s="1"/>
  <c r="M6447" i="9" s="1"/>
  <c r="N6447" i="9" s="1"/>
  <c r="V6441" i="9"/>
  <c r="W6441" i="9" s="1"/>
  <c r="M6441" i="9" s="1"/>
  <c r="N6441" i="9" s="1"/>
  <c r="V6435" i="9"/>
  <c r="W6435" i="9" s="1"/>
  <c r="M6435" i="9" s="1"/>
  <c r="N6435" i="9" s="1"/>
  <c r="V6423" i="9"/>
  <c r="W6423" i="9" s="1"/>
  <c r="M6423" i="9" s="1"/>
  <c r="N6423" i="9" s="1"/>
  <c r="V6417" i="9"/>
  <c r="W6417" i="9" s="1"/>
  <c r="M6417" i="9" s="1"/>
  <c r="N6417" i="9" s="1"/>
  <c r="V6411" i="9"/>
  <c r="W6411" i="9" s="1"/>
  <c r="M6411" i="9" s="1"/>
  <c r="N6411" i="9" s="1"/>
  <c r="V6399" i="9"/>
  <c r="W6399" i="9" s="1"/>
  <c r="M6399" i="9" s="1"/>
  <c r="N6399" i="9" s="1"/>
  <c r="V6393" i="9"/>
  <c r="W6393" i="9" s="1"/>
  <c r="M6393" i="9" s="1"/>
  <c r="N6393" i="9" s="1"/>
  <c r="V6387" i="9"/>
  <c r="W6387" i="9" s="1"/>
  <c r="V6375" i="9"/>
  <c r="W6375" i="9" s="1"/>
  <c r="M6375" i="9" s="1"/>
  <c r="N6375" i="9" s="1"/>
  <c r="V6369" i="9"/>
  <c r="W6369" i="9" s="1"/>
  <c r="M6369" i="9" s="1"/>
  <c r="N6369" i="9" s="1"/>
  <c r="V6363" i="9"/>
  <c r="W6363" i="9" s="1"/>
  <c r="M6363" i="9" s="1"/>
  <c r="N6363" i="9" s="1"/>
  <c r="V6351" i="9"/>
  <c r="W6351" i="9" s="1"/>
  <c r="M6351" i="9" s="1"/>
  <c r="N6351" i="9" s="1"/>
  <c r="V6345" i="9"/>
  <c r="W6345" i="9" s="1"/>
  <c r="M6345" i="9" s="1"/>
  <c r="N6345" i="9" s="1"/>
  <c r="V6339" i="9"/>
  <c r="W6339" i="9" s="1"/>
  <c r="M6339" i="9" s="1"/>
  <c r="N6339" i="9" s="1"/>
  <c r="V6327" i="9"/>
  <c r="W6327" i="9" s="1"/>
  <c r="M6327" i="9" s="1"/>
  <c r="N6327" i="9" s="1"/>
  <c r="V6321" i="9"/>
  <c r="W6321" i="9" s="1"/>
  <c r="M6321" i="9" s="1"/>
  <c r="N6321" i="9" s="1"/>
  <c r="V6315" i="9"/>
  <c r="W6315" i="9" s="1"/>
  <c r="V6303" i="9"/>
  <c r="W6303" i="9" s="1"/>
  <c r="M6303" i="9" s="1"/>
  <c r="N6303" i="9" s="1"/>
  <c r="V6297" i="9"/>
  <c r="W6297" i="9" s="1"/>
  <c r="M6297" i="9" s="1"/>
  <c r="N6297" i="9" s="1"/>
  <c r="V6291" i="9"/>
  <c r="W6291" i="9" s="1"/>
  <c r="V6279" i="9"/>
  <c r="W6279" i="9" s="1"/>
  <c r="M6279" i="9" s="1"/>
  <c r="N6279" i="9" s="1"/>
  <c r="V6273" i="9"/>
  <c r="W6273" i="9" s="1"/>
  <c r="M6273" i="9" s="1"/>
  <c r="N6273" i="9" s="1"/>
  <c r="V6267" i="9"/>
  <c r="W6267" i="9" s="1"/>
  <c r="V6255" i="9"/>
  <c r="W6255" i="9" s="1"/>
  <c r="M6255" i="9" s="1"/>
  <c r="N6255" i="9" s="1"/>
  <c r="V6249" i="9"/>
  <c r="W6249" i="9" s="1"/>
  <c r="M6249" i="9" s="1"/>
  <c r="N6249" i="9" s="1"/>
  <c r="V6243" i="9"/>
  <c r="W6243" i="9" s="1"/>
  <c r="M6243" i="9" s="1"/>
  <c r="N6243" i="9" s="1"/>
  <c r="V6231" i="9"/>
  <c r="W6231" i="9" s="1"/>
  <c r="M6231" i="9" s="1"/>
  <c r="N6231" i="9" s="1"/>
  <c r="V6225" i="9"/>
  <c r="W6225" i="9" s="1"/>
  <c r="M6225" i="9" s="1"/>
  <c r="N6225" i="9" s="1"/>
  <c r="V6219" i="9"/>
  <c r="W6219" i="9" s="1"/>
  <c r="M6219" i="9" s="1"/>
  <c r="N6219" i="9" s="1"/>
  <c r="V6207" i="9"/>
  <c r="W6207" i="9" s="1"/>
  <c r="M6207" i="9" s="1"/>
  <c r="N6207" i="9" s="1"/>
  <c r="V6201" i="9"/>
  <c r="W6201" i="9" s="1"/>
  <c r="M6201" i="9" s="1"/>
  <c r="N6201" i="9" s="1"/>
  <c r="V6195" i="9"/>
  <c r="W6195" i="9" s="1"/>
  <c r="M6195" i="9" s="1"/>
  <c r="N6195" i="9" s="1"/>
  <c r="V6183" i="9"/>
  <c r="W6183" i="9" s="1"/>
  <c r="M6183" i="9" s="1"/>
  <c r="N6183" i="9" s="1"/>
  <c r="V6177" i="9"/>
  <c r="W6177" i="9" s="1"/>
  <c r="M6177" i="9" s="1"/>
  <c r="N6177" i="9" s="1"/>
  <c r="V6171" i="9"/>
  <c r="W6171" i="9" s="1"/>
  <c r="V6159" i="9"/>
  <c r="W6159" i="9" s="1"/>
  <c r="M6159" i="9" s="1"/>
  <c r="N6159" i="9" s="1"/>
  <c r="V6153" i="9"/>
  <c r="W6153" i="9" s="1"/>
  <c r="M6153" i="9" s="1"/>
  <c r="N6153" i="9" s="1"/>
  <c r="V6147" i="9"/>
  <c r="W6147" i="9" s="1"/>
  <c r="M6147" i="9" s="1"/>
  <c r="N6147" i="9" s="1"/>
  <c r="V6135" i="9"/>
  <c r="W6135" i="9" s="1"/>
  <c r="M6135" i="9" s="1"/>
  <c r="N6135" i="9" s="1"/>
  <c r="V6129" i="9"/>
  <c r="W6129" i="9" s="1"/>
  <c r="M6129" i="9" s="1"/>
  <c r="N6129" i="9" s="1"/>
  <c r="V6123" i="9"/>
  <c r="W6123" i="9" s="1"/>
  <c r="V6111" i="9"/>
  <c r="W6111" i="9" s="1"/>
  <c r="M6111" i="9" s="1"/>
  <c r="N6111" i="9" s="1"/>
  <c r="V6105" i="9"/>
  <c r="W6105" i="9" s="1"/>
  <c r="M6105" i="9" s="1"/>
  <c r="N6105" i="9" s="1"/>
  <c r="V6099" i="9"/>
  <c r="W6099" i="9" s="1"/>
  <c r="M6099" i="9" s="1"/>
  <c r="N6099" i="9" s="1"/>
  <c r="V6087" i="9"/>
  <c r="W6087" i="9" s="1"/>
  <c r="M6087" i="9" s="1"/>
  <c r="N6087" i="9" s="1"/>
  <c r="V6081" i="9"/>
  <c r="W6081" i="9" s="1"/>
  <c r="M6081" i="9" s="1"/>
  <c r="N6081" i="9" s="1"/>
  <c r="V6075" i="9"/>
  <c r="W6075" i="9" s="1"/>
  <c r="M6075" i="9" s="1"/>
  <c r="N6075" i="9" s="1"/>
  <c r="V6063" i="9"/>
  <c r="W6063" i="9" s="1"/>
  <c r="M6063" i="9" s="1"/>
  <c r="N6063" i="9" s="1"/>
  <c r="V6057" i="9"/>
  <c r="W6057" i="9" s="1"/>
  <c r="M6057" i="9" s="1"/>
  <c r="N6057" i="9" s="1"/>
  <c r="V6051" i="9"/>
  <c r="W6051" i="9" s="1"/>
  <c r="M6051" i="9" s="1"/>
  <c r="N6051" i="9" s="1"/>
  <c r="V6039" i="9"/>
  <c r="W6039" i="9" s="1"/>
  <c r="M6039" i="9" s="1"/>
  <c r="N6039" i="9" s="1"/>
  <c r="V6033" i="9"/>
  <c r="W6033" i="9" s="1"/>
  <c r="M6033" i="9" s="1"/>
  <c r="N6033" i="9" s="1"/>
  <c r="V6027" i="9"/>
  <c r="W6027" i="9" s="1"/>
  <c r="V6015" i="9"/>
  <c r="W6015" i="9" s="1"/>
  <c r="M6015" i="9" s="1"/>
  <c r="N6015" i="9" s="1"/>
  <c r="V6009" i="9"/>
  <c r="W6009" i="9" s="1"/>
  <c r="M6009" i="9" s="1"/>
  <c r="N6009" i="9" s="1"/>
  <c r="V6003" i="9"/>
  <c r="W6003" i="9" s="1"/>
  <c r="V5991" i="9"/>
  <c r="W5991" i="9" s="1"/>
  <c r="M5991" i="9" s="1"/>
  <c r="N5991" i="9" s="1"/>
  <c r="V5985" i="9"/>
  <c r="W5985" i="9" s="1"/>
  <c r="M5985" i="9" s="1"/>
  <c r="N5985" i="9" s="1"/>
  <c r="V5979" i="9"/>
  <c r="W5979" i="9" s="1"/>
  <c r="M5979" i="9" s="1"/>
  <c r="N5979" i="9" s="1"/>
  <c r="V5967" i="9"/>
  <c r="W5967" i="9" s="1"/>
  <c r="M5967" i="9" s="1"/>
  <c r="N5967" i="9" s="1"/>
  <c r="V5961" i="9"/>
  <c r="W5961" i="9" s="1"/>
  <c r="M5961" i="9" s="1"/>
  <c r="N5961" i="9" s="1"/>
  <c r="V5955" i="9"/>
  <c r="W5955" i="9" s="1"/>
  <c r="V5943" i="9"/>
  <c r="W5943" i="9" s="1"/>
  <c r="M5943" i="9" s="1"/>
  <c r="N5943" i="9" s="1"/>
  <c r="V5937" i="9"/>
  <c r="W5937" i="9" s="1"/>
  <c r="M5937" i="9" s="1"/>
  <c r="N5937" i="9" s="1"/>
  <c r="V5931" i="9"/>
  <c r="W5931" i="9" s="1"/>
  <c r="M5931" i="9" s="1"/>
  <c r="N5931" i="9" s="1"/>
  <c r="V5919" i="9"/>
  <c r="W5919" i="9" s="1"/>
  <c r="M5919" i="9" s="1"/>
  <c r="N5919" i="9" s="1"/>
  <c r="V5913" i="9"/>
  <c r="W5913" i="9" s="1"/>
  <c r="M5913" i="9" s="1"/>
  <c r="N5913" i="9" s="1"/>
  <c r="V5907" i="9"/>
  <c r="W5907" i="9" s="1"/>
  <c r="M5907" i="9" s="1"/>
  <c r="N5907" i="9" s="1"/>
  <c r="V5895" i="9"/>
  <c r="W5895" i="9" s="1"/>
  <c r="M5895" i="9" s="1"/>
  <c r="N5895" i="9" s="1"/>
  <c r="V5889" i="9"/>
  <c r="W5889" i="9" s="1"/>
  <c r="M5889" i="9" s="1"/>
  <c r="N5889" i="9" s="1"/>
  <c r="V5883" i="9"/>
  <c r="W5883" i="9" s="1"/>
  <c r="V5871" i="9"/>
  <c r="W5871" i="9" s="1"/>
  <c r="V5865" i="9"/>
  <c r="W5865" i="9" s="1"/>
  <c r="M5865" i="9" s="1"/>
  <c r="N5865" i="9" s="1"/>
  <c r="V5859" i="9"/>
  <c r="W5859" i="9" s="1"/>
  <c r="M5859" i="9" s="1"/>
  <c r="N5859" i="9" s="1"/>
  <c r="V5847" i="9"/>
  <c r="W5847" i="9" s="1"/>
  <c r="M5847" i="9" s="1"/>
  <c r="N5847" i="9" s="1"/>
  <c r="V5841" i="9"/>
  <c r="W5841" i="9" s="1"/>
  <c r="M5841" i="9" s="1"/>
  <c r="N5841" i="9" s="1"/>
  <c r="V5835" i="9"/>
  <c r="W5835" i="9" s="1"/>
  <c r="V5823" i="9"/>
  <c r="W5823" i="9" s="1"/>
  <c r="V5817" i="9"/>
  <c r="W5817" i="9" s="1"/>
  <c r="M5817" i="9" s="1"/>
  <c r="N5817" i="9" s="1"/>
  <c r="V5811" i="9"/>
  <c r="W5811" i="9" s="1"/>
  <c r="M5811" i="9" s="1"/>
  <c r="N5811" i="9" s="1"/>
  <c r="V5799" i="9"/>
  <c r="W5799" i="9" s="1"/>
  <c r="M5799" i="9" s="1"/>
  <c r="N5799" i="9" s="1"/>
  <c r="V5793" i="9"/>
  <c r="W5793" i="9" s="1"/>
  <c r="V5787" i="9"/>
  <c r="W5787" i="9" s="1"/>
  <c r="M5787" i="9" s="1"/>
  <c r="N5787" i="9" s="1"/>
  <c r="V5775" i="9"/>
  <c r="W5775" i="9" s="1"/>
  <c r="M5775" i="9" s="1"/>
  <c r="N5775" i="9" s="1"/>
  <c r="V5769" i="9"/>
  <c r="W5769" i="9" s="1"/>
  <c r="M5769" i="9" s="1"/>
  <c r="N5769" i="9" s="1"/>
  <c r="V5763" i="9"/>
  <c r="W5763" i="9" s="1"/>
  <c r="M5763" i="9" s="1"/>
  <c r="N5763" i="9" s="1"/>
  <c r="V5751" i="9"/>
  <c r="W5751" i="9" s="1"/>
  <c r="M5751" i="9" s="1"/>
  <c r="N5751" i="9" s="1"/>
  <c r="V5745" i="9"/>
  <c r="W5745" i="9" s="1"/>
  <c r="M5745" i="9" s="1"/>
  <c r="N5745" i="9" s="1"/>
  <c r="V5739" i="9"/>
  <c r="W5739" i="9" s="1"/>
  <c r="V5727" i="9"/>
  <c r="W5727" i="9" s="1"/>
  <c r="M5727" i="9" s="1"/>
  <c r="N5727" i="9" s="1"/>
  <c r="V5721" i="9"/>
  <c r="W5721" i="9" s="1"/>
  <c r="M5721" i="9" s="1"/>
  <c r="N5721" i="9" s="1"/>
  <c r="V5715" i="9"/>
  <c r="W5715" i="9" s="1"/>
  <c r="M5715" i="9" s="1"/>
  <c r="N5715" i="9" s="1"/>
  <c r="V5703" i="9"/>
  <c r="W5703" i="9" s="1"/>
  <c r="M5703" i="9" s="1"/>
  <c r="N5703" i="9" s="1"/>
  <c r="V5697" i="9"/>
  <c r="W5697" i="9" s="1"/>
  <c r="M5697" i="9" s="1"/>
  <c r="N5697" i="9" s="1"/>
  <c r="V5691" i="9"/>
  <c r="W5691" i="9" s="1"/>
  <c r="M5691" i="9" s="1"/>
  <c r="N5691" i="9" s="1"/>
  <c r="V5679" i="9"/>
  <c r="W5679" i="9" s="1"/>
  <c r="M5679" i="9" s="1"/>
  <c r="N5679" i="9" s="1"/>
  <c r="V5673" i="9"/>
  <c r="W5673" i="9" s="1"/>
  <c r="M5673" i="9" s="1"/>
  <c r="N5673" i="9" s="1"/>
  <c r="V5667" i="9"/>
  <c r="W5667" i="9" s="1"/>
  <c r="V5655" i="9"/>
  <c r="W5655" i="9" s="1"/>
  <c r="M5655" i="9" s="1"/>
  <c r="N5655" i="9" s="1"/>
  <c r="V5649" i="9"/>
  <c r="W5649" i="9" s="1"/>
  <c r="M5649" i="9" s="1"/>
  <c r="N5649" i="9" s="1"/>
  <c r="V5643" i="9"/>
  <c r="W5643" i="9" s="1"/>
  <c r="M5643" i="9" s="1"/>
  <c r="N5643" i="9" s="1"/>
  <c r="V5631" i="9"/>
  <c r="W5631" i="9" s="1"/>
  <c r="M5631" i="9" s="1"/>
  <c r="N5631" i="9" s="1"/>
  <c r="V5625" i="9"/>
  <c r="W5625" i="9" s="1"/>
  <c r="M5625" i="9" s="1"/>
  <c r="N5625" i="9" s="1"/>
  <c r="V5619" i="9"/>
  <c r="W5619" i="9" s="1"/>
  <c r="V5607" i="9"/>
  <c r="W5607" i="9" s="1"/>
  <c r="M5607" i="9" s="1"/>
  <c r="N5607" i="9" s="1"/>
  <c r="V5601" i="9"/>
  <c r="W5601" i="9" s="1"/>
  <c r="M5601" i="9" s="1"/>
  <c r="N5601" i="9" s="1"/>
  <c r="V5595" i="9"/>
  <c r="W5595" i="9" s="1"/>
  <c r="V5583" i="9"/>
  <c r="W5583" i="9" s="1"/>
  <c r="M5583" i="9" s="1"/>
  <c r="N5583" i="9" s="1"/>
  <c r="V5577" i="9"/>
  <c r="W5577" i="9" s="1"/>
  <c r="M5577" i="9" s="1"/>
  <c r="N5577" i="9" s="1"/>
  <c r="V5571" i="9"/>
  <c r="W5571" i="9" s="1"/>
  <c r="M5571" i="9" s="1"/>
  <c r="N5571" i="9" s="1"/>
  <c r="V5559" i="9"/>
  <c r="W5559" i="9" s="1"/>
  <c r="M5559" i="9" s="1"/>
  <c r="N5559" i="9" s="1"/>
  <c r="V5553" i="9"/>
  <c r="W5553" i="9" s="1"/>
  <c r="M5553" i="9" s="1"/>
  <c r="N5553" i="9" s="1"/>
  <c r="V5547" i="9"/>
  <c r="W5547" i="9" s="1"/>
  <c r="M5547" i="9" s="1"/>
  <c r="N5547" i="9" s="1"/>
  <c r="V5535" i="9"/>
  <c r="W5535" i="9" s="1"/>
  <c r="M5535" i="9" s="1"/>
  <c r="N5535" i="9" s="1"/>
  <c r="V5529" i="9"/>
  <c r="W5529" i="9" s="1"/>
  <c r="M5529" i="9" s="1"/>
  <c r="N5529" i="9" s="1"/>
  <c r="V5523" i="9"/>
  <c r="W5523" i="9" s="1"/>
  <c r="V5511" i="9"/>
  <c r="W5511" i="9" s="1"/>
  <c r="M5511" i="9" s="1"/>
  <c r="N5511" i="9" s="1"/>
  <c r="V5505" i="9"/>
  <c r="W5505" i="9" s="1"/>
  <c r="M5505" i="9" s="1"/>
  <c r="N5505" i="9" s="1"/>
  <c r="V5499" i="9"/>
  <c r="W5499" i="9" s="1"/>
  <c r="M5499" i="9" s="1"/>
  <c r="N5499" i="9" s="1"/>
  <c r="V5487" i="9"/>
  <c r="W5487" i="9" s="1"/>
  <c r="M5487" i="9" s="1"/>
  <c r="N5487" i="9" s="1"/>
  <c r="V5481" i="9"/>
  <c r="W5481" i="9" s="1"/>
  <c r="M5481" i="9" s="1"/>
  <c r="N5481" i="9" s="1"/>
  <c r="V5475" i="9"/>
  <c r="W5475" i="9" s="1"/>
  <c r="M5475" i="9" s="1"/>
  <c r="N5475" i="9" s="1"/>
  <c r="V5463" i="9"/>
  <c r="W5463" i="9" s="1"/>
  <c r="M5463" i="9" s="1"/>
  <c r="N5463" i="9" s="1"/>
  <c r="V5457" i="9"/>
  <c r="W5457" i="9" s="1"/>
  <c r="M5457" i="9" s="1"/>
  <c r="N5457" i="9" s="1"/>
  <c r="V5451" i="9"/>
  <c r="W5451" i="9" s="1"/>
  <c r="V5439" i="9"/>
  <c r="W5439" i="9" s="1"/>
  <c r="M5439" i="9" s="1"/>
  <c r="N5439" i="9" s="1"/>
  <c r="V5433" i="9"/>
  <c r="W5433" i="9" s="1"/>
  <c r="M5433" i="9" s="1"/>
  <c r="N5433" i="9" s="1"/>
  <c r="V5427" i="9"/>
  <c r="W5427" i="9" s="1"/>
  <c r="M5427" i="9" s="1"/>
  <c r="N5427" i="9" s="1"/>
  <c r="V5415" i="9"/>
  <c r="W5415" i="9" s="1"/>
  <c r="M5415" i="9" s="1"/>
  <c r="N5415" i="9" s="1"/>
  <c r="V5409" i="9"/>
  <c r="W5409" i="9" s="1"/>
  <c r="M5409" i="9" s="1"/>
  <c r="N5409" i="9" s="1"/>
  <c r="V5403" i="9"/>
  <c r="W5403" i="9" s="1"/>
  <c r="V5391" i="9"/>
  <c r="W5391" i="9" s="1"/>
  <c r="M5391" i="9" s="1"/>
  <c r="N5391" i="9" s="1"/>
  <c r="V5385" i="9"/>
  <c r="W5385" i="9" s="1"/>
  <c r="M5385" i="9" s="1"/>
  <c r="N5385" i="9" s="1"/>
  <c r="V5379" i="9"/>
  <c r="W5379" i="9" s="1"/>
  <c r="M5379" i="9" s="1"/>
  <c r="N5379" i="9" s="1"/>
  <c r="V5367" i="9"/>
  <c r="W5367" i="9" s="1"/>
  <c r="M5367" i="9" s="1"/>
  <c r="N5367" i="9" s="1"/>
  <c r="V5361" i="9"/>
  <c r="W5361" i="9" s="1"/>
  <c r="M5361" i="9" s="1"/>
  <c r="N5361" i="9" s="1"/>
  <c r="V5355" i="9"/>
  <c r="W5355" i="9" s="1"/>
  <c r="M5355" i="9" s="1"/>
  <c r="N5355" i="9" s="1"/>
  <c r="V5343" i="9"/>
  <c r="W5343" i="9" s="1"/>
  <c r="M5343" i="9" s="1"/>
  <c r="N5343" i="9" s="1"/>
  <c r="V5337" i="9"/>
  <c r="W5337" i="9" s="1"/>
  <c r="M5337" i="9" s="1"/>
  <c r="N5337" i="9" s="1"/>
  <c r="V5331" i="9"/>
  <c r="W5331" i="9" s="1"/>
  <c r="M5331" i="9" s="1"/>
  <c r="N5331" i="9" s="1"/>
  <c r="V5319" i="9"/>
  <c r="W5319" i="9" s="1"/>
  <c r="M5319" i="9" s="1"/>
  <c r="N5319" i="9" s="1"/>
  <c r="V5313" i="9"/>
  <c r="W5313" i="9" s="1"/>
  <c r="M5313" i="9" s="1"/>
  <c r="N5313" i="9" s="1"/>
  <c r="V5307" i="9"/>
  <c r="W5307" i="9" s="1"/>
  <c r="V5295" i="9"/>
  <c r="W5295" i="9" s="1"/>
  <c r="M5295" i="9" s="1"/>
  <c r="N5295" i="9" s="1"/>
  <c r="V5289" i="9"/>
  <c r="W5289" i="9" s="1"/>
  <c r="M5289" i="9" s="1"/>
  <c r="N5289" i="9" s="1"/>
  <c r="V5283" i="9"/>
  <c r="W5283" i="9" s="1"/>
  <c r="M5283" i="9" s="1"/>
  <c r="N5283" i="9" s="1"/>
  <c r="V5271" i="9"/>
  <c r="W5271" i="9" s="1"/>
  <c r="M5271" i="9" s="1"/>
  <c r="N5271" i="9" s="1"/>
  <c r="V5265" i="9"/>
  <c r="W5265" i="9" s="1"/>
  <c r="M5265" i="9" s="1"/>
  <c r="N5265" i="9" s="1"/>
  <c r="V5259" i="9"/>
  <c r="W5259" i="9" s="1"/>
  <c r="M5259" i="9" s="1"/>
  <c r="N5259" i="9" s="1"/>
  <c r="V5247" i="9"/>
  <c r="W5247" i="9" s="1"/>
  <c r="M5247" i="9" s="1"/>
  <c r="N5247" i="9" s="1"/>
  <c r="V5241" i="9"/>
  <c r="W5241" i="9" s="1"/>
  <c r="M5241" i="9" s="1"/>
  <c r="N5241" i="9" s="1"/>
  <c r="V5235" i="9"/>
  <c r="W5235" i="9" s="1"/>
  <c r="M5235" i="9" s="1"/>
  <c r="N5235" i="9" s="1"/>
  <c r="V5223" i="9"/>
  <c r="W5223" i="9" s="1"/>
  <c r="M5223" i="9" s="1"/>
  <c r="N5223" i="9" s="1"/>
  <c r="V5217" i="9"/>
  <c r="W5217" i="9" s="1"/>
  <c r="M5217" i="9" s="1"/>
  <c r="N5217" i="9" s="1"/>
  <c r="V5211" i="9"/>
  <c r="W5211" i="9" s="1"/>
  <c r="M5211" i="9" s="1"/>
  <c r="N5211" i="9" s="1"/>
  <c r="V5199" i="9"/>
  <c r="W5199" i="9" s="1"/>
  <c r="M5199" i="9" s="1"/>
  <c r="N5199" i="9" s="1"/>
  <c r="V5193" i="9"/>
  <c r="W5193" i="9" s="1"/>
  <c r="M5193" i="9" s="1"/>
  <c r="N5193" i="9" s="1"/>
  <c r="V5187" i="9"/>
  <c r="W5187" i="9" s="1"/>
  <c r="M5187" i="9" s="1"/>
  <c r="N5187" i="9" s="1"/>
  <c r="V5175" i="9"/>
  <c r="W5175" i="9" s="1"/>
  <c r="M5175" i="9" s="1"/>
  <c r="N5175" i="9" s="1"/>
  <c r="V5169" i="9"/>
  <c r="W5169" i="9" s="1"/>
  <c r="M5169" i="9" s="1"/>
  <c r="N5169" i="9" s="1"/>
  <c r="V5163" i="9"/>
  <c r="W5163" i="9" s="1"/>
  <c r="V5151" i="9"/>
  <c r="W5151" i="9" s="1"/>
  <c r="M5151" i="9" s="1"/>
  <c r="N5151" i="9" s="1"/>
  <c r="V5145" i="9"/>
  <c r="W5145" i="9" s="1"/>
  <c r="M5145" i="9" s="1"/>
  <c r="N5145" i="9" s="1"/>
  <c r="V5139" i="9"/>
  <c r="W5139" i="9" s="1"/>
  <c r="M5139" i="9" s="1"/>
  <c r="N5139" i="9" s="1"/>
  <c r="V5127" i="9"/>
  <c r="W5127" i="9" s="1"/>
  <c r="M5127" i="9" s="1"/>
  <c r="N5127" i="9" s="1"/>
  <c r="V5121" i="9"/>
  <c r="W5121" i="9" s="1"/>
  <c r="M5121" i="9" s="1"/>
  <c r="N5121" i="9" s="1"/>
  <c r="V5115" i="9"/>
  <c r="W5115" i="9" s="1"/>
  <c r="M5115" i="9" s="1"/>
  <c r="N5115" i="9" s="1"/>
  <c r="V5103" i="9"/>
  <c r="W5103" i="9" s="1"/>
  <c r="M5103" i="9" s="1"/>
  <c r="N5103" i="9" s="1"/>
  <c r="V5097" i="9"/>
  <c r="W5097" i="9" s="1"/>
  <c r="M5097" i="9" s="1"/>
  <c r="N5097" i="9" s="1"/>
  <c r="V5091" i="9"/>
  <c r="W5091" i="9" s="1"/>
  <c r="V5079" i="9"/>
  <c r="W5079" i="9" s="1"/>
  <c r="M5079" i="9" s="1"/>
  <c r="N5079" i="9" s="1"/>
  <c r="V5073" i="9"/>
  <c r="W5073" i="9" s="1"/>
  <c r="M5073" i="9" s="1"/>
  <c r="N5073" i="9" s="1"/>
  <c r="V5067" i="9"/>
  <c r="W5067" i="9" s="1"/>
  <c r="M5067" i="9" s="1"/>
  <c r="N5067" i="9" s="1"/>
  <c r="V5055" i="9"/>
  <c r="W5055" i="9" s="1"/>
  <c r="M5055" i="9" s="1"/>
  <c r="N5055" i="9" s="1"/>
  <c r="V5049" i="9"/>
  <c r="W5049" i="9" s="1"/>
  <c r="M5049" i="9" s="1"/>
  <c r="N5049" i="9" s="1"/>
  <c r="V5043" i="9"/>
  <c r="W5043" i="9" s="1"/>
  <c r="M5043" i="9" s="1"/>
  <c r="N5043" i="9" s="1"/>
  <c r="V5031" i="9"/>
  <c r="W5031" i="9" s="1"/>
  <c r="M5031" i="9" s="1"/>
  <c r="N5031" i="9" s="1"/>
  <c r="V5025" i="9"/>
  <c r="W5025" i="9" s="1"/>
  <c r="M5025" i="9" s="1"/>
  <c r="N5025" i="9" s="1"/>
  <c r="V5019" i="9"/>
  <c r="W5019" i="9" s="1"/>
  <c r="V5007" i="9"/>
  <c r="W5007" i="9" s="1"/>
  <c r="M5007" i="9" s="1"/>
  <c r="N5007" i="9" s="1"/>
  <c r="V5001" i="9"/>
  <c r="W5001" i="9" s="1"/>
  <c r="M5001" i="9" s="1"/>
  <c r="N5001" i="9" s="1"/>
  <c r="V4995" i="9"/>
  <c r="W4995" i="9" s="1"/>
  <c r="M4995" i="9" s="1"/>
  <c r="N4995" i="9" s="1"/>
  <c r="V4983" i="9"/>
  <c r="W4983" i="9" s="1"/>
  <c r="M4983" i="9" s="1"/>
  <c r="N4983" i="9" s="1"/>
  <c r="V4977" i="9"/>
  <c r="W4977" i="9" s="1"/>
  <c r="M4977" i="9" s="1"/>
  <c r="N4977" i="9" s="1"/>
  <c r="V4971" i="9"/>
  <c r="W4971" i="9" s="1"/>
  <c r="V4959" i="9"/>
  <c r="W4959" i="9" s="1"/>
  <c r="M4959" i="9" s="1"/>
  <c r="N4959" i="9" s="1"/>
  <c r="V4953" i="9"/>
  <c r="W4953" i="9" s="1"/>
  <c r="M4953" i="9" s="1"/>
  <c r="N4953" i="9" s="1"/>
  <c r="V4947" i="9"/>
  <c r="W4947" i="9" s="1"/>
  <c r="M4947" i="9" s="1"/>
  <c r="N4947" i="9" s="1"/>
  <c r="V4935" i="9"/>
  <c r="W4935" i="9" s="1"/>
  <c r="M4935" i="9" s="1"/>
  <c r="N4935" i="9" s="1"/>
  <c r="V4929" i="9"/>
  <c r="W4929" i="9" s="1"/>
  <c r="M4929" i="9" s="1"/>
  <c r="N4929" i="9" s="1"/>
  <c r="V4923" i="9"/>
  <c r="W4923" i="9" s="1"/>
  <c r="M4923" i="9" s="1"/>
  <c r="N4923" i="9" s="1"/>
  <c r="V4911" i="9"/>
  <c r="W4911" i="9" s="1"/>
  <c r="M4911" i="9" s="1"/>
  <c r="N4911" i="9" s="1"/>
  <c r="V4905" i="9"/>
  <c r="W4905" i="9" s="1"/>
  <c r="M4905" i="9" s="1"/>
  <c r="N4905" i="9" s="1"/>
  <c r="V4899" i="9"/>
  <c r="W4899" i="9" s="1"/>
  <c r="M4899" i="9" s="1"/>
  <c r="N4899" i="9" s="1"/>
  <c r="V4887" i="9"/>
  <c r="W4887" i="9" s="1"/>
  <c r="M4887" i="9" s="1"/>
  <c r="N4887" i="9" s="1"/>
  <c r="V4881" i="9"/>
  <c r="W4881" i="9" s="1"/>
  <c r="M4881" i="9" s="1"/>
  <c r="N4881" i="9" s="1"/>
  <c r="V4875" i="9"/>
  <c r="W4875" i="9" s="1"/>
  <c r="V4863" i="9"/>
  <c r="W4863" i="9" s="1"/>
  <c r="M4863" i="9" s="1"/>
  <c r="N4863" i="9" s="1"/>
  <c r="V4857" i="9"/>
  <c r="W4857" i="9" s="1"/>
  <c r="M4857" i="9" s="1"/>
  <c r="N4857" i="9" s="1"/>
  <c r="V4851" i="9"/>
  <c r="W4851" i="9" s="1"/>
  <c r="M4851" i="9" s="1"/>
  <c r="N4851" i="9" s="1"/>
  <c r="V4839" i="9"/>
  <c r="W4839" i="9" s="1"/>
  <c r="M4839" i="9" s="1"/>
  <c r="N4839" i="9" s="1"/>
  <c r="V4833" i="9"/>
  <c r="W4833" i="9" s="1"/>
  <c r="M4833" i="9" s="1"/>
  <c r="N4833" i="9" s="1"/>
  <c r="V4827" i="9"/>
  <c r="W4827" i="9" s="1"/>
  <c r="M4827" i="9" s="1"/>
  <c r="N4827" i="9" s="1"/>
  <c r="V4815" i="9"/>
  <c r="W4815" i="9" s="1"/>
  <c r="M4815" i="9" s="1"/>
  <c r="N4815" i="9" s="1"/>
  <c r="V4809" i="9"/>
  <c r="W4809" i="9" s="1"/>
  <c r="M4809" i="9" s="1"/>
  <c r="N4809" i="9" s="1"/>
  <c r="V4803" i="9"/>
  <c r="W4803" i="9" s="1"/>
  <c r="M4803" i="9" s="1"/>
  <c r="N4803" i="9" s="1"/>
  <c r="V4791" i="9"/>
  <c r="W4791" i="9" s="1"/>
  <c r="M4791" i="9" s="1"/>
  <c r="N4791" i="9" s="1"/>
  <c r="V4785" i="9"/>
  <c r="W4785" i="9" s="1"/>
  <c r="M4785" i="9" s="1"/>
  <c r="N4785" i="9" s="1"/>
  <c r="V4779" i="9"/>
  <c r="W4779" i="9" s="1"/>
  <c r="M4779" i="9" s="1"/>
  <c r="N4779" i="9" s="1"/>
  <c r="V4767" i="9"/>
  <c r="W4767" i="9" s="1"/>
  <c r="M4767" i="9" s="1"/>
  <c r="N4767" i="9" s="1"/>
  <c r="V4761" i="9"/>
  <c r="W4761" i="9" s="1"/>
  <c r="M4761" i="9" s="1"/>
  <c r="N4761" i="9" s="1"/>
  <c r="V4755" i="9"/>
  <c r="W4755" i="9" s="1"/>
  <c r="M4755" i="9" s="1"/>
  <c r="N4755" i="9" s="1"/>
  <c r="V4743" i="9"/>
  <c r="W4743" i="9" s="1"/>
  <c r="V4737" i="9"/>
  <c r="W4737" i="9" s="1"/>
  <c r="M4737" i="9" s="1"/>
  <c r="N4737" i="9" s="1"/>
  <c r="V4731" i="9"/>
  <c r="W4731" i="9" s="1"/>
  <c r="V4719" i="9"/>
  <c r="W4719" i="9" s="1"/>
  <c r="M4719" i="9" s="1"/>
  <c r="N4719" i="9" s="1"/>
  <c r="V4713" i="9"/>
  <c r="W4713" i="9" s="1"/>
  <c r="M4713" i="9" s="1"/>
  <c r="N4713" i="9" s="1"/>
  <c r="V4707" i="9"/>
  <c r="W4707" i="9" s="1"/>
  <c r="M4707" i="9" s="1"/>
  <c r="N4707" i="9" s="1"/>
  <c r="V4695" i="9"/>
  <c r="W4695" i="9" s="1"/>
  <c r="M4695" i="9" s="1"/>
  <c r="N4695" i="9" s="1"/>
  <c r="V4689" i="9"/>
  <c r="W4689" i="9" s="1"/>
  <c r="M4689" i="9" s="1"/>
  <c r="N4689" i="9" s="1"/>
  <c r="V4683" i="9"/>
  <c r="W4683" i="9" s="1"/>
  <c r="M4683" i="9" s="1"/>
  <c r="N4683" i="9" s="1"/>
  <c r="V4671" i="9"/>
  <c r="W4671" i="9" s="1"/>
  <c r="M4671" i="9" s="1"/>
  <c r="N4671" i="9" s="1"/>
  <c r="V4665" i="9"/>
  <c r="W4665" i="9" s="1"/>
  <c r="M4665" i="9" s="1"/>
  <c r="N4665" i="9" s="1"/>
  <c r="V4659" i="9"/>
  <c r="W4659" i="9" s="1"/>
  <c r="V4647" i="9"/>
  <c r="W4647" i="9" s="1"/>
  <c r="M4647" i="9" s="1"/>
  <c r="N4647" i="9" s="1"/>
  <c r="V4641" i="9"/>
  <c r="W4641" i="9" s="1"/>
  <c r="M4641" i="9" s="1"/>
  <c r="N4641" i="9" s="1"/>
  <c r="V4635" i="9"/>
  <c r="W4635" i="9" s="1"/>
  <c r="M4635" i="9" s="1"/>
  <c r="N4635" i="9" s="1"/>
  <c r="V4623" i="9"/>
  <c r="W4623" i="9" s="1"/>
  <c r="M4623" i="9" s="1"/>
  <c r="N4623" i="9" s="1"/>
  <c r="V4617" i="9"/>
  <c r="W4617" i="9" s="1"/>
  <c r="M4617" i="9" s="1"/>
  <c r="N4617" i="9" s="1"/>
  <c r="V4611" i="9"/>
  <c r="W4611" i="9" s="1"/>
  <c r="M4611" i="9" s="1"/>
  <c r="N4611" i="9" s="1"/>
  <c r="V4599" i="9"/>
  <c r="W4599" i="9" s="1"/>
  <c r="M4599" i="9" s="1"/>
  <c r="N4599" i="9" s="1"/>
  <c r="V4593" i="9"/>
  <c r="W4593" i="9" s="1"/>
  <c r="M4593" i="9" s="1"/>
  <c r="N4593" i="9" s="1"/>
  <c r="V4587" i="9"/>
  <c r="W4587" i="9" s="1"/>
  <c r="V4575" i="9"/>
  <c r="W4575" i="9" s="1"/>
  <c r="M4575" i="9" s="1"/>
  <c r="N4575" i="9" s="1"/>
  <c r="V4569" i="9"/>
  <c r="W4569" i="9" s="1"/>
  <c r="M4569" i="9" s="1"/>
  <c r="N4569" i="9" s="1"/>
  <c r="V4563" i="9"/>
  <c r="W4563" i="9" s="1"/>
  <c r="M4563" i="9" s="1"/>
  <c r="N4563" i="9" s="1"/>
  <c r="V4551" i="9"/>
  <c r="W4551" i="9" s="1"/>
  <c r="M4551" i="9" s="1"/>
  <c r="N4551" i="9" s="1"/>
  <c r="V4545" i="9"/>
  <c r="W4545" i="9" s="1"/>
  <c r="M4545" i="9" s="1"/>
  <c r="N4545" i="9" s="1"/>
  <c r="V4539" i="9"/>
  <c r="W4539" i="9" s="1"/>
  <c r="V4527" i="9"/>
  <c r="W4527" i="9" s="1"/>
  <c r="M4527" i="9" s="1"/>
  <c r="N4527" i="9" s="1"/>
  <c r="V4521" i="9"/>
  <c r="W4521" i="9" s="1"/>
  <c r="M4521" i="9" s="1"/>
  <c r="N4521" i="9" s="1"/>
  <c r="V4515" i="9"/>
  <c r="W4515" i="9" s="1"/>
  <c r="M4515" i="9" s="1"/>
  <c r="N4515" i="9" s="1"/>
  <c r="V4503" i="9"/>
  <c r="W4503" i="9" s="1"/>
  <c r="M4503" i="9" s="1"/>
  <c r="N4503" i="9" s="1"/>
  <c r="V4497" i="9"/>
  <c r="W4497" i="9" s="1"/>
  <c r="M4497" i="9" s="1"/>
  <c r="N4497" i="9" s="1"/>
  <c r="V4491" i="9"/>
  <c r="W4491" i="9" s="1"/>
  <c r="M4491" i="9" s="1"/>
  <c r="N4491" i="9" s="1"/>
  <c r="V4479" i="9"/>
  <c r="W4479" i="9" s="1"/>
  <c r="M4479" i="9" s="1"/>
  <c r="N4479" i="9" s="1"/>
  <c r="V4473" i="9"/>
  <c r="W4473" i="9" s="1"/>
  <c r="M4473" i="9" s="1"/>
  <c r="N4473" i="9" s="1"/>
  <c r="V4467" i="9"/>
  <c r="W4467" i="9" s="1"/>
  <c r="M4467" i="9" s="1"/>
  <c r="N4467" i="9" s="1"/>
  <c r="V4455" i="9"/>
  <c r="W4455" i="9" s="1"/>
  <c r="M4455" i="9" s="1"/>
  <c r="N4455" i="9" s="1"/>
  <c r="V4449" i="9"/>
  <c r="W4449" i="9" s="1"/>
  <c r="M4449" i="9" s="1"/>
  <c r="N4449" i="9" s="1"/>
  <c r="V4443" i="9"/>
  <c r="W4443" i="9" s="1"/>
  <c r="M4443" i="9" s="1"/>
  <c r="N4443" i="9" s="1"/>
  <c r="V4431" i="9"/>
  <c r="W4431" i="9" s="1"/>
  <c r="M4431" i="9" s="1"/>
  <c r="N4431" i="9" s="1"/>
  <c r="V4425" i="9"/>
  <c r="W4425" i="9" s="1"/>
  <c r="M4425" i="9" s="1"/>
  <c r="N4425" i="9" s="1"/>
  <c r="V4419" i="9"/>
  <c r="W4419" i="9" s="1"/>
  <c r="M4419" i="9" s="1"/>
  <c r="N4419" i="9" s="1"/>
  <c r="V4407" i="9"/>
  <c r="W4407" i="9" s="1"/>
  <c r="M4407" i="9" s="1"/>
  <c r="N4407" i="9" s="1"/>
  <c r="V4401" i="9"/>
  <c r="W4401" i="9" s="1"/>
  <c r="M4401" i="9" s="1"/>
  <c r="N4401" i="9" s="1"/>
  <c r="V4395" i="9"/>
  <c r="W4395" i="9" s="1"/>
  <c r="M4395" i="9" s="1"/>
  <c r="N4395" i="9" s="1"/>
  <c r="V4383" i="9"/>
  <c r="W4383" i="9" s="1"/>
  <c r="M4383" i="9" s="1"/>
  <c r="N4383" i="9" s="1"/>
  <c r="V4377" i="9"/>
  <c r="W4377" i="9" s="1"/>
  <c r="M4377" i="9" s="1"/>
  <c r="N4377" i="9" s="1"/>
  <c r="V4371" i="9"/>
  <c r="W4371" i="9" s="1"/>
  <c r="V4359" i="9"/>
  <c r="W4359" i="9" s="1"/>
  <c r="M4359" i="9" s="1"/>
  <c r="N4359" i="9" s="1"/>
  <c r="V4353" i="9"/>
  <c r="W4353" i="9" s="1"/>
  <c r="M4353" i="9" s="1"/>
  <c r="N4353" i="9" s="1"/>
  <c r="V4347" i="9"/>
  <c r="W4347" i="9" s="1"/>
  <c r="M4347" i="9" s="1"/>
  <c r="N4347" i="9" s="1"/>
  <c r="V4335" i="9"/>
  <c r="W4335" i="9" s="1"/>
  <c r="M4335" i="9" s="1"/>
  <c r="N4335" i="9" s="1"/>
  <c r="V4329" i="9"/>
  <c r="W4329" i="9" s="1"/>
  <c r="M4329" i="9" s="1"/>
  <c r="N4329" i="9" s="1"/>
  <c r="V4323" i="9"/>
  <c r="W4323" i="9" s="1"/>
  <c r="V4311" i="9"/>
  <c r="W4311" i="9" s="1"/>
  <c r="M4311" i="9" s="1"/>
  <c r="N4311" i="9" s="1"/>
  <c r="V4305" i="9"/>
  <c r="W4305" i="9" s="1"/>
  <c r="M4305" i="9" s="1"/>
  <c r="N4305" i="9" s="1"/>
  <c r="V4299" i="9"/>
  <c r="W4299" i="9" s="1"/>
  <c r="V4287" i="9"/>
  <c r="W4287" i="9" s="1"/>
  <c r="M4287" i="9" s="1"/>
  <c r="N4287" i="9" s="1"/>
  <c r="V4281" i="9"/>
  <c r="W4281" i="9" s="1"/>
  <c r="M4281" i="9" s="1"/>
  <c r="N4281" i="9" s="1"/>
  <c r="V4275" i="9"/>
  <c r="W4275" i="9" s="1"/>
  <c r="M4275" i="9" s="1"/>
  <c r="N4275" i="9" s="1"/>
  <c r="V4263" i="9"/>
  <c r="W4263" i="9" s="1"/>
  <c r="M4263" i="9" s="1"/>
  <c r="N4263" i="9" s="1"/>
  <c r="V4257" i="9"/>
  <c r="W4257" i="9" s="1"/>
  <c r="M4257" i="9" s="1"/>
  <c r="N4257" i="9" s="1"/>
  <c r="V4251" i="9"/>
  <c r="W4251" i="9" s="1"/>
  <c r="M4251" i="9" s="1"/>
  <c r="N4251" i="9" s="1"/>
  <c r="V4239" i="9"/>
  <c r="W4239" i="9" s="1"/>
  <c r="M4239" i="9" s="1"/>
  <c r="N4239" i="9" s="1"/>
  <c r="V4233" i="9"/>
  <c r="W4233" i="9" s="1"/>
  <c r="M4233" i="9" s="1"/>
  <c r="N4233" i="9" s="1"/>
  <c r="V4227" i="9"/>
  <c r="W4227" i="9" s="1"/>
  <c r="V4215" i="9"/>
  <c r="W4215" i="9" s="1"/>
  <c r="M4215" i="9" s="1"/>
  <c r="N4215" i="9" s="1"/>
  <c r="V4209" i="9"/>
  <c r="W4209" i="9" s="1"/>
  <c r="M4209" i="9" s="1"/>
  <c r="N4209" i="9" s="1"/>
  <c r="V4203" i="9"/>
  <c r="W4203" i="9" s="1"/>
  <c r="M4203" i="9" s="1"/>
  <c r="N4203" i="9" s="1"/>
  <c r="V4191" i="9"/>
  <c r="W4191" i="9" s="1"/>
  <c r="M4191" i="9" s="1"/>
  <c r="N4191" i="9" s="1"/>
  <c r="V4185" i="9"/>
  <c r="W4185" i="9" s="1"/>
  <c r="M4185" i="9" s="1"/>
  <c r="N4185" i="9" s="1"/>
  <c r="V4179" i="9"/>
  <c r="W4179" i="9" s="1"/>
  <c r="M4179" i="9" s="1"/>
  <c r="N4179" i="9" s="1"/>
  <c r="V4167" i="9"/>
  <c r="W4167" i="9" s="1"/>
  <c r="M4167" i="9" s="1"/>
  <c r="N4167" i="9" s="1"/>
  <c r="V4161" i="9"/>
  <c r="W4161" i="9" s="1"/>
  <c r="M4161" i="9" s="1"/>
  <c r="N4161" i="9" s="1"/>
  <c r="V4155" i="9"/>
  <c r="W4155" i="9" s="1"/>
  <c r="M4155" i="9" s="1"/>
  <c r="N4155" i="9" s="1"/>
  <c r="V4143" i="9"/>
  <c r="W4143" i="9" s="1"/>
  <c r="M4143" i="9" s="1"/>
  <c r="N4143" i="9" s="1"/>
  <c r="V4137" i="9"/>
  <c r="W4137" i="9" s="1"/>
  <c r="M4137" i="9" s="1"/>
  <c r="N4137" i="9" s="1"/>
  <c r="V4131" i="9"/>
  <c r="W4131" i="9" s="1"/>
  <c r="M4131" i="9" s="1"/>
  <c r="N4131" i="9" s="1"/>
  <c r="V4119" i="9"/>
  <c r="W4119" i="9" s="1"/>
  <c r="M4119" i="9" s="1"/>
  <c r="N4119" i="9" s="1"/>
  <c r="V4113" i="9"/>
  <c r="W4113" i="9" s="1"/>
  <c r="M4113" i="9" s="1"/>
  <c r="N4113" i="9" s="1"/>
  <c r="V4107" i="9"/>
  <c r="W4107" i="9" s="1"/>
  <c r="V4095" i="9"/>
  <c r="W4095" i="9" s="1"/>
  <c r="M4095" i="9" s="1"/>
  <c r="N4095" i="9" s="1"/>
  <c r="V4089" i="9"/>
  <c r="W4089" i="9" s="1"/>
  <c r="M4089" i="9" s="1"/>
  <c r="N4089" i="9" s="1"/>
  <c r="V4083" i="9"/>
  <c r="W4083" i="9" s="1"/>
  <c r="V4071" i="9"/>
  <c r="W4071" i="9" s="1"/>
  <c r="M4071" i="9" s="1"/>
  <c r="N4071" i="9" s="1"/>
  <c r="V4065" i="9"/>
  <c r="W4065" i="9" s="1"/>
  <c r="M4065" i="9" s="1"/>
  <c r="N4065" i="9" s="1"/>
  <c r="V4059" i="9"/>
  <c r="W4059" i="9" s="1"/>
  <c r="M4059" i="9" s="1"/>
  <c r="N4059" i="9" s="1"/>
  <c r="V4047" i="9"/>
  <c r="W4047" i="9" s="1"/>
  <c r="M4047" i="9" s="1"/>
  <c r="N4047" i="9" s="1"/>
  <c r="V4041" i="9"/>
  <c r="W4041" i="9" s="1"/>
  <c r="M4041" i="9" s="1"/>
  <c r="N4041" i="9" s="1"/>
  <c r="V4035" i="9"/>
  <c r="W4035" i="9" s="1"/>
  <c r="V4023" i="9"/>
  <c r="W4023" i="9" s="1"/>
  <c r="M4023" i="9" s="1"/>
  <c r="N4023" i="9" s="1"/>
  <c r="V4017" i="9"/>
  <c r="W4017" i="9" s="1"/>
  <c r="M4017" i="9" s="1"/>
  <c r="N4017" i="9" s="1"/>
  <c r="V4011" i="9"/>
  <c r="W4011" i="9" s="1"/>
  <c r="V3999" i="9"/>
  <c r="W3999" i="9" s="1"/>
  <c r="M3999" i="9" s="1"/>
  <c r="N3999" i="9" s="1"/>
  <c r="V3993" i="9"/>
  <c r="W3993" i="9" s="1"/>
  <c r="M3993" i="9" s="1"/>
  <c r="N3993" i="9" s="1"/>
  <c r="V3987" i="9"/>
  <c r="W3987" i="9" s="1"/>
  <c r="M3987" i="9" s="1"/>
  <c r="N3987" i="9" s="1"/>
  <c r="V3975" i="9"/>
  <c r="W3975" i="9" s="1"/>
  <c r="M3975" i="9" s="1"/>
  <c r="N3975" i="9" s="1"/>
  <c r="V3969" i="9"/>
  <c r="W3969" i="9" s="1"/>
  <c r="M3969" i="9" s="1"/>
  <c r="N3969" i="9" s="1"/>
  <c r="V3963" i="9"/>
  <c r="W3963" i="9" s="1"/>
  <c r="M3963" i="9" s="1"/>
  <c r="N3963" i="9" s="1"/>
  <c r="V3951" i="9"/>
  <c r="W3951" i="9" s="1"/>
  <c r="M3951" i="9" s="1"/>
  <c r="N3951" i="9" s="1"/>
  <c r="V3945" i="9"/>
  <c r="W3945" i="9" s="1"/>
  <c r="M3945" i="9" s="1"/>
  <c r="N3945" i="9" s="1"/>
  <c r="V3939" i="9"/>
  <c r="W3939" i="9" s="1"/>
  <c r="M3939" i="9" s="1"/>
  <c r="N3939" i="9" s="1"/>
  <c r="V3927" i="9"/>
  <c r="W3927" i="9" s="1"/>
  <c r="M3927" i="9" s="1"/>
  <c r="N3927" i="9" s="1"/>
  <c r="V3921" i="9"/>
  <c r="W3921" i="9" s="1"/>
  <c r="M3921" i="9" s="1"/>
  <c r="N3921" i="9" s="1"/>
  <c r="V3915" i="9"/>
  <c r="W3915" i="9" s="1"/>
  <c r="M3915" i="9" s="1"/>
  <c r="N3915" i="9" s="1"/>
  <c r="V3903" i="9"/>
  <c r="W3903" i="9" s="1"/>
  <c r="M3903" i="9" s="1"/>
  <c r="N3903" i="9" s="1"/>
  <c r="V3897" i="9"/>
  <c r="W3897" i="9" s="1"/>
  <c r="M3897" i="9" s="1"/>
  <c r="N3897" i="9" s="1"/>
  <c r="V3891" i="9"/>
  <c r="W3891" i="9" s="1"/>
  <c r="M3891" i="9" s="1"/>
  <c r="N3891" i="9" s="1"/>
  <c r="V3879" i="9"/>
  <c r="W3879" i="9" s="1"/>
  <c r="M3879" i="9" s="1"/>
  <c r="N3879" i="9" s="1"/>
  <c r="V3873" i="9"/>
  <c r="W3873" i="9" s="1"/>
  <c r="M3873" i="9" s="1"/>
  <c r="N3873" i="9" s="1"/>
  <c r="V3867" i="9"/>
  <c r="W3867" i="9" s="1"/>
  <c r="V3855" i="9"/>
  <c r="W3855" i="9" s="1"/>
  <c r="M3855" i="9" s="1"/>
  <c r="N3855" i="9" s="1"/>
  <c r="V3849" i="9"/>
  <c r="W3849" i="9" s="1"/>
  <c r="M3849" i="9" s="1"/>
  <c r="N3849" i="9" s="1"/>
  <c r="V3843" i="9"/>
  <c r="W3843" i="9" s="1"/>
  <c r="M3843" i="9" s="1"/>
  <c r="N3843" i="9" s="1"/>
  <c r="V3831" i="9"/>
  <c r="W3831" i="9" s="1"/>
  <c r="M3831" i="9" s="1"/>
  <c r="N3831" i="9" s="1"/>
  <c r="V3825" i="9"/>
  <c r="W3825" i="9" s="1"/>
  <c r="M3825" i="9" s="1"/>
  <c r="N3825" i="9" s="1"/>
  <c r="V3819" i="9"/>
  <c r="W3819" i="9" s="1"/>
  <c r="M3819" i="9" s="1"/>
  <c r="N3819" i="9" s="1"/>
  <c r="V3807" i="9"/>
  <c r="W3807" i="9" s="1"/>
  <c r="M3807" i="9" s="1"/>
  <c r="N3807" i="9" s="1"/>
  <c r="V3801" i="9"/>
  <c r="W3801" i="9" s="1"/>
  <c r="M3801" i="9" s="1"/>
  <c r="N3801" i="9" s="1"/>
  <c r="V3795" i="9"/>
  <c r="W3795" i="9" s="1"/>
  <c r="V3783" i="9"/>
  <c r="W3783" i="9" s="1"/>
  <c r="M3783" i="9" s="1"/>
  <c r="N3783" i="9" s="1"/>
  <c r="V3777" i="9"/>
  <c r="W3777" i="9" s="1"/>
  <c r="M3777" i="9" s="1"/>
  <c r="N3777" i="9" s="1"/>
  <c r="V3771" i="9"/>
  <c r="W3771" i="9" s="1"/>
  <c r="M3771" i="9" s="1"/>
  <c r="N3771" i="9" s="1"/>
  <c r="V3759" i="9"/>
  <c r="W3759" i="9" s="1"/>
  <c r="M3759" i="9" s="1"/>
  <c r="N3759" i="9" s="1"/>
  <c r="V3753" i="9"/>
  <c r="W3753" i="9" s="1"/>
  <c r="M3753" i="9" s="1"/>
  <c r="N3753" i="9" s="1"/>
  <c r="V3747" i="9"/>
  <c r="W3747" i="9" s="1"/>
  <c r="M3747" i="9" s="1"/>
  <c r="N3747" i="9" s="1"/>
  <c r="V3735" i="9"/>
  <c r="W3735" i="9" s="1"/>
  <c r="M3735" i="9" s="1"/>
  <c r="N3735" i="9" s="1"/>
  <c r="V3729" i="9"/>
  <c r="W3729" i="9" s="1"/>
  <c r="M3729" i="9" s="1"/>
  <c r="N3729" i="9" s="1"/>
  <c r="V3723" i="9"/>
  <c r="W3723" i="9" s="1"/>
  <c r="V3711" i="9"/>
  <c r="W3711" i="9" s="1"/>
  <c r="M3711" i="9" s="1"/>
  <c r="N3711" i="9" s="1"/>
  <c r="V3705" i="9"/>
  <c r="W3705" i="9" s="1"/>
  <c r="M3705" i="9" s="1"/>
  <c r="N3705" i="9" s="1"/>
  <c r="V3699" i="9"/>
  <c r="W3699" i="9" s="1"/>
  <c r="M3699" i="9" s="1"/>
  <c r="N3699" i="9" s="1"/>
  <c r="V3687" i="9"/>
  <c r="W3687" i="9" s="1"/>
  <c r="M3687" i="9" s="1"/>
  <c r="N3687" i="9" s="1"/>
  <c r="V3681" i="9"/>
  <c r="W3681" i="9" s="1"/>
  <c r="M3681" i="9" s="1"/>
  <c r="N3681" i="9" s="1"/>
  <c r="V3675" i="9"/>
  <c r="W3675" i="9" s="1"/>
  <c r="V3663" i="9"/>
  <c r="W3663" i="9" s="1"/>
  <c r="M3663" i="9" s="1"/>
  <c r="N3663" i="9" s="1"/>
  <c r="V3657" i="9"/>
  <c r="W3657" i="9" s="1"/>
  <c r="M3657" i="9" s="1"/>
  <c r="N3657" i="9" s="1"/>
  <c r="V3651" i="9"/>
  <c r="W3651" i="9" s="1"/>
  <c r="M3651" i="9" s="1"/>
  <c r="N3651" i="9" s="1"/>
  <c r="V3639" i="9"/>
  <c r="W3639" i="9" s="1"/>
  <c r="M3639" i="9" s="1"/>
  <c r="N3639" i="9" s="1"/>
  <c r="V3633" i="9"/>
  <c r="W3633" i="9" s="1"/>
  <c r="M3633" i="9" s="1"/>
  <c r="N3633" i="9" s="1"/>
  <c r="V3627" i="9"/>
  <c r="W3627" i="9" s="1"/>
  <c r="M3627" i="9" s="1"/>
  <c r="N3627" i="9" s="1"/>
  <c r="V3615" i="9"/>
  <c r="W3615" i="9" s="1"/>
  <c r="M3615" i="9" s="1"/>
  <c r="N3615" i="9" s="1"/>
  <c r="V3609" i="9"/>
  <c r="W3609" i="9" s="1"/>
  <c r="M3609" i="9" s="1"/>
  <c r="N3609" i="9" s="1"/>
  <c r="V3603" i="9"/>
  <c r="W3603" i="9" s="1"/>
  <c r="M3603" i="9" s="1"/>
  <c r="N3603" i="9" s="1"/>
  <c r="V3591" i="9"/>
  <c r="W3591" i="9" s="1"/>
  <c r="M3591" i="9" s="1"/>
  <c r="N3591" i="9" s="1"/>
  <c r="V3585" i="9"/>
  <c r="W3585" i="9" s="1"/>
  <c r="M3585" i="9" s="1"/>
  <c r="N3585" i="9" s="1"/>
  <c r="V3579" i="9"/>
  <c r="W3579" i="9" s="1"/>
  <c r="V3567" i="9"/>
  <c r="W3567" i="9" s="1"/>
  <c r="M3567" i="9" s="1"/>
  <c r="N3567" i="9" s="1"/>
  <c r="V3561" i="9"/>
  <c r="W3561" i="9" s="1"/>
  <c r="M3561" i="9" s="1"/>
  <c r="N3561" i="9" s="1"/>
  <c r="V3555" i="9"/>
  <c r="W3555" i="9" s="1"/>
  <c r="M3555" i="9" s="1"/>
  <c r="N3555" i="9" s="1"/>
  <c r="V3543" i="9"/>
  <c r="W3543" i="9" s="1"/>
  <c r="V3537" i="9"/>
  <c r="W3537" i="9" s="1"/>
  <c r="M3537" i="9" s="1"/>
  <c r="N3537" i="9" s="1"/>
  <c r="V3531" i="9"/>
  <c r="W3531" i="9" s="1"/>
  <c r="M3531" i="9" s="1"/>
  <c r="N3531" i="9" s="1"/>
  <c r="V3519" i="9"/>
  <c r="W3519" i="9" s="1"/>
  <c r="M3519" i="9" s="1"/>
  <c r="N3519" i="9" s="1"/>
  <c r="V3513" i="9"/>
  <c r="W3513" i="9" s="1"/>
  <c r="M3513" i="9" s="1"/>
  <c r="N3513" i="9" s="1"/>
  <c r="V3507" i="9"/>
  <c r="W3507" i="9" s="1"/>
  <c r="M3507" i="9" s="1"/>
  <c r="N3507" i="9" s="1"/>
  <c r="V3495" i="9"/>
  <c r="W3495" i="9" s="1"/>
  <c r="M3495" i="9" s="1"/>
  <c r="N3495" i="9" s="1"/>
  <c r="V3489" i="9"/>
  <c r="W3489" i="9" s="1"/>
  <c r="M3489" i="9" s="1"/>
  <c r="N3489" i="9" s="1"/>
  <c r="V3483" i="9"/>
  <c r="W3483" i="9" s="1"/>
  <c r="V3471" i="9"/>
  <c r="W3471" i="9" s="1"/>
  <c r="V3465" i="9"/>
  <c r="W3465" i="9" s="1"/>
  <c r="M3465" i="9" s="1"/>
  <c r="N3465" i="9" s="1"/>
  <c r="V3459" i="9"/>
  <c r="W3459" i="9" s="1"/>
  <c r="M3459" i="9" s="1"/>
  <c r="N3459" i="9" s="1"/>
  <c r="V3447" i="9"/>
  <c r="W3447" i="9" s="1"/>
  <c r="M3447" i="9" s="1"/>
  <c r="N3447" i="9" s="1"/>
  <c r="V3441" i="9"/>
  <c r="W3441" i="9" s="1"/>
  <c r="M3441" i="9" s="1"/>
  <c r="N3441" i="9" s="1"/>
  <c r="V3435" i="9"/>
  <c r="W3435" i="9" s="1"/>
  <c r="V3423" i="9"/>
  <c r="W3423" i="9" s="1"/>
  <c r="M3423" i="9" s="1"/>
  <c r="N3423" i="9" s="1"/>
  <c r="V3417" i="9"/>
  <c r="W3417" i="9" s="1"/>
  <c r="M3417" i="9" s="1"/>
  <c r="N3417" i="9" s="1"/>
  <c r="V3411" i="9"/>
  <c r="W3411" i="9" s="1"/>
  <c r="M3411" i="9" s="1"/>
  <c r="N3411" i="9" s="1"/>
  <c r="V3399" i="9"/>
  <c r="W3399" i="9" s="1"/>
  <c r="M3399" i="9" s="1"/>
  <c r="N3399" i="9" s="1"/>
  <c r="V3393" i="9"/>
  <c r="W3393" i="9" s="1"/>
  <c r="M3393" i="9" s="1"/>
  <c r="N3393" i="9" s="1"/>
  <c r="V3387" i="9"/>
  <c r="W3387" i="9" s="1"/>
  <c r="M3387" i="9" s="1"/>
  <c r="N3387" i="9" s="1"/>
  <c r="V3375" i="9"/>
  <c r="W3375" i="9" s="1"/>
  <c r="M3375" i="9" s="1"/>
  <c r="N3375" i="9" s="1"/>
  <c r="V3369" i="9"/>
  <c r="W3369" i="9" s="1"/>
  <c r="M3369" i="9" s="1"/>
  <c r="N3369" i="9" s="1"/>
  <c r="V3363" i="9"/>
  <c r="W3363" i="9" s="1"/>
  <c r="M3363" i="9" s="1"/>
  <c r="N3363" i="9" s="1"/>
  <c r="V3351" i="9"/>
  <c r="W3351" i="9" s="1"/>
  <c r="M3351" i="9" s="1"/>
  <c r="N3351" i="9" s="1"/>
  <c r="V3345" i="9"/>
  <c r="W3345" i="9" s="1"/>
  <c r="M3345" i="9" s="1"/>
  <c r="N3345" i="9" s="1"/>
  <c r="V3339" i="9"/>
  <c r="W3339" i="9" s="1"/>
  <c r="V3327" i="9"/>
  <c r="W3327" i="9" s="1"/>
  <c r="M3327" i="9" s="1"/>
  <c r="N3327" i="9" s="1"/>
  <c r="V3321" i="9"/>
  <c r="W3321" i="9" s="1"/>
  <c r="M3321" i="9" s="1"/>
  <c r="N3321" i="9" s="1"/>
  <c r="V3315" i="9"/>
  <c r="W3315" i="9" s="1"/>
  <c r="M3315" i="9" s="1"/>
  <c r="N3315" i="9" s="1"/>
  <c r="V3303" i="9"/>
  <c r="W3303" i="9" s="1"/>
  <c r="M3303" i="9" s="1"/>
  <c r="N3303" i="9" s="1"/>
  <c r="V3297" i="9"/>
  <c r="W3297" i="9" s="1"/>
  <c r="M3297" i="9" s="1"/>
  <c r="N3297" i="9" s="1"/>
  <c r="V3291" i="9"/>
  <c r="W3291" i="9" s="1"/>
  <c r="V3279" i="9"/>
  <c r="W3279" i="9" s="1"/>
  <c r="M3279" i="9" s="1"/>
  <c r="N3279" i="9" s="1"/>
  <c r="V3273" i="9"/>
  <c r="W3273" i="9" s="1"/>
  <c r="M3273" i="9" s="1"/>
  <c r="N3273" i="9" s="1"/>
  <c r="V3267" i="9"/>
  <c r="W3267" i="9" s="1"/>
  <c r="V3255" i="9"/>
  <c r="W3255" i="9" s="1"/>
  <c r="M3255" i="9" s="1"/>
  <c r="N3255" i="9" s="1"/>
  <c r="V3249" i="9"/>
  <c r="W3249" i="9" s="1"/>
  <c r="M3249" i="9" s="1"/>
  <c r="N3249" i="9" s="1"/>
  <c r="V3243" i="9"/>
  <c r="W3243" i="9" s="1"/>
  <c r="M3243" i="9" s="1"/>
  <c r="N3243" i="9" s="1"/>
  <c r="V3231" i="9"/>
  <c r="W3231" i="9" s="1"/>
  <c r="M3231" i="9" s="1"/>
  <c r="N3231" i="9" s="1"/>
  <c r="V3225" i="9"/>
  <c r="W3225" i="9" s="1"/>
  <c r="M3225" i="9" s="1"/>
  <c r="N3225" i="9" s="1"/>
  <c r="V3219" i="9"/>
  <c r="W3219" i="9" s="1"/>
  <c r="M3219" i="9" s="1"/>
  <c r="N3219" i="9" s="1"/>
  <c r="V3207" i="9"/>
  <c r="W3207" i="9" s="1"/>
  <c r="M3207" i="9" s="1"/>
  <c r="N3207" i="9" s="1"/>
  <c r="V3201" i="9"/>
  <c r="W3201" i="9" s="1"/>
  <c r="M3201" i="9" s="1"/>
  <c r="N3201" i="9" s="1"/>
  <c r="V3195" i="9"/>
  <c r="W3195" i="9" s="1"/>
  <c r="M3195" i="9" s="1"/>
  <c r="N3195" i="9" s="1"/>
  <c r="V3183" i="9"/>
  <c r="W3183" i="9" s="1"/>
  <c r="M3183" i="9" s="1"/>
  <c r="N3183" i="9" s="1"/>
  <c r="V3177" i="9"/>
  <c r="W3177" i="9" s="1"/>
  <c r="M3177" i="9" s="1"/>
  <c r="N3177" i="9" s="1"/>
  <c r="V3171" i="9"/>
  <c r="W3171" i="9" s="1"/>
  <c r="V3159" i="9"/>
  <c r="W3159" i="9" s="1"/>
  <c r="M3159" i="9" s="1"/>
  <c r="N3159" i="9" s="1"/>
  <c r="V3153" i="9"/>
  <c r="W3153" i="9" s="1"/>
  <c r="M3153" i="9" s="1"/>
  <c r="N3153" i="9" s="1"/>
  <c r="V3147" i="9"/>
  <c r="W3147" i="9" s="1"/>
  <c r="M3147" i="9" s="1"/>
  <c r="N3147" i="9" s="1"/>
  <c r="V3135" i="9"/>
  <c r="W3135" i="9" s="1"/>
  <c r="M3135" i="9" s="1"/>
  <c r="N3135" i="9" s="1"/>
  <c r="V3129" i="9"/>
  <c r="W3129" i="9" s="1"/>
  <c r="M3129" i="9" s="1"/>
  <c r="N3129" i="9" s="1"/>
  <c r="V3123" i="9"/>
  <c r="W3123" i="9" s="1"/>
  <c r="M3123" i="9" s="1"/>
  <c r="N3123" i="9" s="1"/>
  <c r="V3111" i="9"/>
  <c r="W3111" i="9" s="1"/>
  <c r="M3111" i="9" s="1"/>
  <c r="N3111" i="9" s="1"/>
  <c r="V3105" i="9"/>
  <c r="W3105" i="9" s="1"/>
  <c r="M3105" i="9" s="1"/>
  <c r="N3105" i="9" s="1"/>
  <c r="V3099" i="9"/>
  <c r="W3099" i="9" s="1"/>
  <c r="M3099" i="9" s="1"/>
  <c r="N3099" i="9" s="1"/>
  <c r="V3087" i="9"/>
  <c r="W3087" i="9" s="1"/>
  <c r="M3087" i="9" s="1"/>
  <c r="N3087" i="9" s="1"/>
  <c r="V3081" i="9"/>
  <c r="W3081" i="9" s="1"/>
  <c r="M3081" i="9" s="1"/>
  <c r="N3081" i="9" s="1"/>
  <c r="V3075" i="9"/>
  <c r="W3075" i="9" s="1"/>
  <c r="M3075" i="9" s="1"/>
  <c r="N3075" i="9" s="1"/>
  <c r="V3063" i="9"/>
  <c r="W3063" i="9" s="1"/>
  <c r="M3063" i="9" s="1"/>
  <c r="N3063" i="9" s="1"/>
  <c r="V3057" i="9"/>
  <c r="W3057" i="9" s="1"/>
  <c r="M3057" i="9" s="1"/>
  <c r="N3057" i="9" s="1"/>
  <c r="V3051" i="9"/>
  <c r="W3051" i="9" s="1"/>
  <c r="M3051" i="9" s="1"/>
  <c r="N3051" i="9" s="1"/>
  <c r="V3039" i="9"/>
  <c r="W3039" i="9" s="1"/>
  <c r="M3039" i="9" s="1"/>
  <c r="N3039" i="9" s="1"/>
  <c r="V3033" i="9"/>
  <c r="W3033" i="9" s="1"/>
  <c r="M3033" i="9" s="1"/>
  <c r="N3033" i="9" s="1"/>
  <c r="V3027" i="9"/>
  <c r="W3027" i="9" s="1"/>
  <c r="M3027" i="9" s="1"/>
  <c r="N3027" i="9" s="1"/>
  <c r="V3015" i="9"/>
  <c r="W3015" i="9" s="1"/>
  <c r="M3015" i="9" s="1"/>
  <c r="N3015" i="9" s="1"/>
  <c r="V3009" i="9"/>
  <c r="W3009" i="9" s="1"/>
  <c r="M3009" i="9" s="1"/>
  <c r="N3009" i="9" s="1"/>
  <c r="V3003" i="9"/>
  <c r="W3003" i="9" s="1"/>
  <c r="M3003" i="9" s="1"/>
  <c r="N3003" i="9" s="1"/>
  <c r="V2991" i="9"/>
  <c r="W2991" i="9" s="1"/>
  <c r="M2991" i="9" s="1"/>
  <c r="N2991" i="9" s="1"/>
  <c r="V2985" i="9"/>
  <c r="W2985" i="9" s="1"/>
  <c r="M2985" i="9" s="1"/>
  <c r="N2985" i="9" s="1"/>
  <c r="V2979" i="9"/>
  <c r="W2979" i="9" s="1"/>
  <c r="M2979" i="9" s="1"/>
  <c r="N2979" i="9" s="1"/>
  <c r="V2967" i="9"/>
  <c r="W2967" i="9" s="1"/>
  <c r="V2961" i="9"/>
  <c r="W2961" i="9" s="1"/>
  <c r="M2961" i="9" s="1"/>
  <c r="N2961" i="9" s="1"/>
  <c r="V2955" i="9"/>
  <c r="W2955" i="9" s="1"/>
  <c r="V2943" i="9"/>
  <c r="W2943" i="9" s="1"/>
  <c r="M2943" i="9" s="1"/>
  <c r="N2943" i="9" s="1"/>
  <c r="V2937" i="9"/>
  <c r="W2937" i="9" s="1"/>
  <c r="M2937" i="9" s="1"/>
  <c r="N2937" i="9" s="1"/>
  <c r="V2931" i="9"/>
  <c r="W2931" i="9" s="1"/>
  <c r="V2919" i="9"/>
  <c r="W2919" i="9" s="1"/>
  <c r="M2919" i="9" s="1"/>
  <c r="N2919" i="9" s="1"/>
  <c r="V2913" i="9"/>
  <c r="W2913" i="9" s="1"/>
  <c r="M2913" i="9" s="1"/>
  <c r="N2913" i="9" s="1"/>
  <c r="V2907" i="9"/>
  <c r="W2907" i="9" s="1"/>
  <c r="M2907" i="9" s="1"/>
  <c r="N2907" i="9" s="1"/>
  <c r="V2895" i="9"/>
  <c r="W2895" i="9" s="1"/>
  <c r="M2895" i="9" s="1"/>
  <c r="N2895" i="9" s="1"/>
  <c r="V2889" i="9"/>
  <c r="W2889" i="9" s="1"/>
  <c r="M2889" i="9" s="1"/>
  <c r="N2889" i="9" s="1"/>
  <c r="V2883" i="9"/>
  <c r="W2883" i="9" s="1"/>
  <c r="M2883" i="9" s="1"/>
  <c r="N2883" i="9" s="1"/>
  <c r="V2871" i="9"/>
  <c r="W2871" i="9" s="1"/>
  <c r="M2871" i="9" s="1"/>
  <c r="N2871" i="9" s="1"/>
  <c r="V2865" i="9"/>
  <c r="W2865" i="9" s="1"/>
  <c r="M2865" i="9" s="1"/>
  <c r="N2865" i="9" s="1"/>
  <c r="V2859" i="9"/>
  <c r="W2859" i="9" s="1"/>
  <c r="V2847" i="9"/>
  <c r="W2847" i="9" s="1"/>
  <c r="M2847" i="9" s="1"/>
  <c r="N2847" i="9" s="1"/>
  <c r="V2841" i="9"/>
  <c r="W2841" i="9" s="1"/>
  <c r="M2841" i="9" s="1"/>
  <c r="N2841" i="9" s="1"/>
  <c r="V2835" i="9"/>
  <c r="W2835" i="9" s="1"/>
  <c r="M2835" i="9" s="1"/>
  <c r="N2835" i="9" s="1"/>
  <c r="V2823" i="9"/>
  <c r="W2823" i="9" s="1"/>
  <c r="M2823" i="9" s="1"/>
  <c r="N2823" i="9" s="1"/>
  <c r="V7995" i="9"/>
  <c r="W7995" i="9" s="1"/>
  <c r="V7989" i="9"/>
  <c r="W7989" i="9" s="1"/>
  <c r="M7989" i="9" s="1"/>
  <c r="N7989" i="9" s="1"/>
  <c r="V7983" i="9"/>
  <c r="W7983" i="9" s="1"/>
  <c r="M7983" i="9" s="1"/>
  <c r="N7983" i="9" s="1"/>
  <c r="V7971" i="9"/>
  <c r="W7971" i="9" s="1"/>
  <c r="M7971" i="9" s="1"/>
  <c r="N7971" i="9" s="1"/>
  <c r="V7965" i="9"/>
  <c r="W7965" i="9" s="1"/>
  <c r="M7965" i="9" s="1"/>
  <c r="N7965" i="9" s="1"/>
  <c r="V7959" i="9"/>
  <c r="W7959" i="9" s="1"/>
  <c r="V7947" i="9"/>
  <c r="W7947" i="9" s="1"/>
  <c r="M7947" i="9" s="1"/>
  <c r="N7947" i="9" s="1"/>
  <c r="V7941" i="9"/>
  <c r="W7941" i="9" s="1"/>
  <c r="M7941" i="9" s="1"/>
  <c r="N7941" i="9" s="1"/>
  <c r="V7935" i="9"/>
  <c r="W7935" i="9" s="1"/>
  <c r="M7935" i="9" s="1"/>
  <c r="N7935" i="9" s="1"/>
  <c r="V7923" i="9"/>
  <c r="W7923" i="9" s="1"/>
  <c r="M7923" i="9" s="1"/>
  <c r="N7923" i="9" s="1"/>
  <c r="V7917" i="9"/>
  <c r="W7917" i="9" s="1"/>
  <c r="V7911" i="9"/>
  <c r="W7911" i="9" s="1"/>
  <c r="M7911" i="9" s="1"/>
  <c r="N7911" i="9" s="1"/>
  <c r="V7899" i="9"/>
  <c r="W7899" i="9" s="1"/>
  <c r="M7899" i="9" s="1"/>
  <c r="N7899" i="9" s="1"/>
  <c r="V7893" i="9"/>
  <c r="W7893" i="9" s="1"/>
  <c r="M7893" i="9" s="1"/>
  <c r="N7893" i="9" s="1"/>
  <c r="V7887" i="9"/>
  <c r="W7887" i="9" s="1"/>
  <c r="M7887" i="9" s="1"/>
  <c r="N7887" i="9" s="1"/>
  <c r="V7875" i="9"/>
  <c r="W7875" i="9" s="1"/>
  <c r="M7875" i="9" s="1"/>
  <c r="N7875" i="9" s="1"/>
  <c r="V7869" i="9"/>
  <c r="W7869" i="9" s="1"/>
  <c r="M7869" i="9" s="1"/>
  <c r="N7869" i="9" s="1"/>
  <c r="V7863" i="9"/>
  <c r="W7863" i="9" s="1"/>
  <c r="M7863" i="9" s="1"/>
  <c r="N7863" i="9" s="1"/>
  <c r="V7851" i="9"/>
  <c r="W7851" i="9" s="1"/>
  <c r="M7851" i="9" s="1"/>
  <c r="N7851" i="9" s="1"/>
  <c r="V7845" i="9"/>
  <c r="W7845" i="9" s="1"/>
  <c r="V7839" i="9"/>
  <c r="W7839" i="9" s="1"/>
  <c r="M7839" i="9" s="1"/>
  <c r="N7839" i="9" s="1"/>
  <c r="V7827" i="9"/>
  <c r="W7827" i="9" s="1"/>
  <c r="M7827" i="9" s="1"/>
  <c r="N7827" i="9" s="1"/>
  <c r="V7821" i="9"/>
  <c r="W7821" i="9" s="1"/>
  <c r="M7821" i="9" s="1"/>
  <c r="N7821" i="9" s="1"/>
  <c r="V7815" i="9"/>
  <c r="W7815" i="9" s="1"/>
  <c r="M7815" i="9" s="1"/>
  <c r="N7815" i="9" s="1"/>
  <c r="V7802" i="9"/>
  <c r="W7802" i="9" s="1"/>
  <c r="V7796" i="9"/>
  <c r="W7796" i="9" s="1"/>
  <c r="M7796" i="9" s="1"/>
  <c r="N7796" i="9" s="1"/>
  <c r="V7790" i="9"/>
  <c r="W7790" i="9" s="1"/>
  <c r="M7790" i="9" s="1"/>
  <c r="N7790" i="9" s="1"/>
  <c r="V7784" i="9"/>
  <c r="W7784" i="9" s="1"/>
  <c r="M7784" i="9" s="1"/>
  <c r="N7784" i="9" s="1"/>
  <c r="V7778" i="9"/>
  <c r="W7778" i="9" s="1"/>
  <c r="M7778" i="9" s="1"/>
  <c r="N7778" i="9" s="1"/>
  <c r="V7772" i="9"/>
  <c r="W7772" i="9" s="1"/>
  <c r="M7772" i="9" s="1"/>
  <c r="N7772" i="9" s="1"/>
  <c r="V7766" i="9"/>
  <c r="W7766" i="9" s="1"/>
  <c r="V7754" i="9"/>
  <c r="W7754" i="9" s="1"/>
  <c r="M7754" i="9" s="1"/>
  <c r="N7754" i="9" s="1"/>
  <c r="V7748" i="9"/>
  <c r="W7748" i="9" s="1"/>
  <c r="M7748" i="9" s="1"/>
  <c r="N7748" i="9" s="1"/>
  <c r="V7742" i="9"/>
  <c r="W7742" i="9" s="1"/>
  <c r="M7742" i="9" s="1"/>
  <c r="N7742" i="9" s="1"/>
  <c r="V7730" i="9"/>
  <c r="W7730" i="9" s="1"/>
  <c r="M7730" i="9" s="1"/>
  <c r="N7730" i="9" s="1"/>
  <c r="V7724" i="9"/>
  <c r="W7724" i="9" s="1"/>
  <c r="V7718" i="9"/>
  <c r="W7718" i="9" s="1"/>
  <c r="M7718" i="9" s="1"/>
  <c r="N7718" i="9" s="1"/>
  <c r="V7706" i="9"/>
  <c r="W7706" i="9" s="1"/>
  <c r="M7706" i="9" s="1"/>
  <c r="N7706" i="9" s="1"/>
  <c r="V7700" i="9"/>
  <c r="W7700" i="9" s="1"/>
  <c r="M7700" i="9" s="1"/>
  <c r="N7700" i="9" s="1"/>
  <c r="V7694" i="9"/>
  <c r="W7694" i="9" s="1"/>
  <c r="M7694" i="9" s="1"/>
  <c r="N7694" i="9" s="1"/>
  <c r="V7682" i="9"/>
  <c r="W7682" i="9" s="1"/>
  <c r="M7682" i="9" s="1"/>
  <c r="N7682" i="9" s="1"/>
  <c r="V7676" i="9"/>
  <c r="W7676" i="9" s="1"/>
  <c r="V7670" i="9"/>
  <c r="W7670" i="9" s="1"/>
  <c r="M7670" i="9" s="1"/>
  <c r="N7670" i="9" s="1"/>
  <c r="V7658" i="9"/>
  <c r="W7658" i="9" s="1"/>
  <c r="M7658" i="9" s="1"/>
  <c r="N7658" i="9" s="1"/>
  <c r="V7652" i="9"/>
  <c r="W7652" i="9" s="1"/>
  <c r="M7652" i="9" s="1"/>
  <c r="N7652" i="9" s="1"/>
  <c r="V7646" i="9"/>
  <c r="W7646" i="9" s="1"/>
  <c r="M7646" i="9" s="1"/>
  <c r="N7646" i="9" s="1"/>
  <c r="V7634" i="9"/>
  <c r="W7634" i="9" s="1"/>
  <c r="M7634" i="9" s="1"/>
  <c r="N7634" i="9" s="1"/>
  <c r="V7628" i="9"/>
  <c r="W7628" i="9" s="1"/>
  <c r="M7628" i="9" s="1"/>
  <c r="N7628" i="9" s="1"/>
  <c r="V7622" i="9"/>
  <c r="W7622" i="9" s="1"/>
  <c r="M7622" i="9" s="1"/>
  <c r="N7622" i="9" s="1"/>
  <c r="V7616" i="9"/>
  <c r="W7616" i="9" s="1"/>
  <c r="M7616" i="9" s="1"/>
  <c r="N7616" i="9" s="1"/>
  <c r="V7610" i="9"/>
  <c r="W7610" i="9" s="1"/>
  <c r="M7610" i="9" s="1"/>
  <c r="N7610" i="9" s="1"/>
  <c r="V7604" i="9"/>
  <c r="W7604" i="9" s="1"/>
  <c r="M7604" i="9" s="1"/>
  <c r="N7604" i="9" s="1"/>
  <c r="V7598" i="9"/>
  <c r="W7598" i="9" s="1"/>
  <c r="V7586" i="9"/>
  <c r="W7586" i="9" s="1"/>
  <c r="M7586" i="9" s="1"/>
  <c r="N7586" i="9" s="1"/>
  <c r="V7580" i="9"/>
  <c r="W7580" i="9" s="1"/>
  <c r="M7580" i="9" s="1"/>
  <c r="N7580" i="9" s="1"/>
  <c r="V7574" i="9"/>
  <c r="W7574" i="9" s="1"/>
  <c r="M7574" i="9" s="1"/>
  <c r="N7574" i="9" s="1"/>
  <c r="V7562" i="9"/>
  <c r="W7562" i="9" s="1"/>
  <c r="M7562" i="9" s="1"/>
  <c r="N7562" i="9" s="1"/>
  <c r="V7556" i="9"/>
  <c r="W7556" i="9" s="1"/>
  <c r="M7556" i="9" s="1"/>
  <c r="N7556" i="9" s="1"/>
  <c r="V7550" i="9"/>
  <c r="W7550" i="9" s="1"/>
  <c r="V7538" i="9"/>
  <c r="W7538" i="9" s="1"/>
  <c r="V7532" i="9"/>
  <c r="W7532" i="9" s="1"/>
  <c r="M7532" i="9" s="1"/>
  <c r="N7532" i="9" s="1"/>
  <c r="V7526" i="9"/>
  <c r="W7526" i="9" s="1"/>
  <c r="M7526" i="9" s="1"/>
  <c r="N7526" i="9" s="1"/>
  <c r="V7514" i="9"/>
  <c r="W7514" i="9" s="1"/>
  <c r="M7514" i="9" s="1"/>
  <c r="N7514" i="9" s="1"/>
  <c r="V7508" i="9"/>
  <c r="W7508" i="9" s="1"/>
  <c r="M7508" i="9" s="1"/>
  <c r="N7508" i="9" s="1"/>
  <c r="V7502" i="9"/>
  <c r="W7502" i="9" s="1"/>
  <c r="V7490" i="9"/>
  <c r="W7490" i="9" s="1"/>
  <c r="M7490" i="9" s="1"/>
  <c r="N7490" i="9" s="1"/>
  <c r="V7484" i="9"/>
  <c r="W7484" i="9" s="1"/>
  <c r="M7484" i="9" s="1"/>
  <c r="N7484" i="9" s="1"/>
  <c r="V7478" i="9"/>
  <c r="W7478" i="9" s="1"/>
  <c r="M7478" i="9" s="1"/>
  <c r="N7478" i="9" s="1"/>
  <c r="V7466" i="9"/>
  <c r="W7466" i="9" s="1"/>
  <c r="M7466" i="9" s="1"/>
  <c r="N7466" i="9" s="1"/>
  <c r="V7460" i="9"/>
  <c r="W7460" i="9" s="1"/>
  <c r="M7460" i="9" s="1"/>
  <c r="N7460" i="9" s="1"/>
  <c r="V7454" i="9"/>
  <c r="W7454" i="9" s="1"/>
  <c r="M7454" i="9" s="1"/>
  <c r="N7454" i="9" s="1"/>
  <c r="V7442" i="9"/>
  <c r="W7442" i="9" s="1"/>
  <c r="M7442" i="9" s="1"/>
  <c r="N7442" i="9" s="1"/>
  <c r="V7436" i="9"/>
  <c r="W7436" i="9" s="1"/>
  <c r="M7436" i="9" s="1"/>
  <c r="N7436" i="9" s="1"/>
  <c r="V7430" i="9"/>
  <c r="W7430" i="9" s="1"/>
  <c r="M7430" i="9" s="1"/>
  <c r="N7430" i="9" s="1"/>
  <c r="V7418" i="9"/>
  <c r="W7418" i="9" s="1"/>
  <c r="M7418" i="9" s="1"/>
  <c r="N7418" i="9" s="1"/>
  <c r="V7412" i="9"/>
  <c r="W7412" i="9" s="1"/>
  <c r="M7412" i="9" s="1"/>
  <c r="N7412" i="9" s="1"/>
  <c r="V7406" i="9"/>
  <c r="W7406" i="9" s="1"/>
  <c r="M7406" i="9" s="1"/>
  <c r="N7406" i="9" s="1"/>
  <c r="V7394" i="9"/>
  <c r="W7394" i="9" s="1"/>
  <c r="M7394" i="9" s="1"/>
  <c r="N7394" i="9" s="1"/>
  <c r="V7388" i="9"/>
  <c r="W7388" i="9" s="1"/>
  <c r="M7388" i="9" s="1"/>
  <c r="N7388" i="9" s="1"/>
  <c r="V7382" i="9"/>
  <c r="W7382" i="9" s="1"/>
  <c r="M7382" i="9" s="1"/>
  <c r="N7382" i="9" s="1"/>
  <c r="V7370" i="9"/>
  <c r="W7370" i="9" s="1"/>
  <c r="M7370" i="9" s="1"/>
  <c r="N7370" i="9" s="1"/>
  <c r="V7364" i="9"/>
  <c r="W7364" i="9" s="1"/>
  <c r="M7364" i="9" s="1"/>
  <c r="N7364" i="9" s="1"/>
  <c r="V7358" i="9"/>
  <c r="W7358" i="9" s="1"/>
  <c r="M7358" i="9" s="1"/>
  <c r="N7358" i="9" s="1"/>
  <c r="V7346" i="9"/>
  <c r="W7346" i="9" s="1"/>
  <c r="M7346" i="9" s="1"/>
  <c r="N7346" i="9" s="1"/>
  <c r="V7340" i="9"/>
  <c r="W7340" i="9" s="1"/>
  <c r="M7340" i="9" s="1"/>
  <c r="N7340" i="9" s="1"/>
  <c r="V7334" i="9"/>
  <c r="W7334" i="9" s="1"/>
  <c r="M7334" i="9" s="1"/>
  <c r="N7334" i="9" s="1"/>
  <c r="V7322" i="9"/>
  <c r="W7322" i="9" s="1"/>
  <c r="M7322" i="9" s="1"/>
  <c r="N7322" i="9" s="1"/>
  <c r="V7316" i="9"/>
  <c r="W7316" i="9" s="1"/>
  <c r="M7316" i="9" s="1"/>
  <c r="N7316" i="9" s="1"/>
  <c r="V7310" i="9"/>
  <c r="W7310" i="9" s="1"/>
  <c r="M7310" i="9" s="1"/>
  <c r="N7310" i="9" s="1"/>
  <c r="V7298" i="9"/>
  <c r="W7298" i="9" s="1"/>
  <c r="V7292" i="9"/>
  <c r="W7292" i="9" s="1"/>
  <c r="M7292" i="9" s="1"/>
  <c r="N7292" i="9" s="1"/>
  <c r="V7286" i="9"/>
  <c r="W7286" i="9" s="1"/>
  <c r="M7286" i="9" s="1"/>
  <c r="N7286" i="9" s="1"/>
  <c r="V7274" i="9"/>
  <c r="W7274" i="9" s="1"/>
  <c r="M7274" i="9" s="1"/>
  <c r="N7274" i="9" s="1"/>
  <c r="V7268" i="9"/>
  <c r="W7268" i="9" s="1"/>
  <c r="M7268" i="9" s="1"/>
  <c r="N7268" i="9" s="1"/>
  <c r="V7262" i="9"/>
  <c r="W7262" i="9" s="1"/>
  <c r="M7262" i="9" s="1"/>
  <c r="N7262" i="9" s="1"/>
  <c r="V7256" i="9"/>
  <c r="W7256" i="9" s="1"/>
  <c r="M7256" i="9" s="1"/>
  <c r="N7256" i="9" s="1"/>
  <c r="V7250" i="9"/>
  <c r="W7250" i="9" s="1"/>
  <c r="M7250" i="9" s="1"/>
  <c r="N7250" i="9" s="1"/>
  <c r="V7244" i="9"/>
  <c r="W7244" i="9" s="1"/>
  <c r="M7244" i="9" s="1"/>
  <c r="N7244" i="9" s="1"/>
  <c r="V7238" i="9"/>
  <c r="W7238" i="9" s="1"/>
  <c r="M7238" i="9" s="1"/>
  <c r="N7238" i="9" s="1"/>
  <c r="V7226" i="9"/>
  <c r="W7226" i="9" s="1"/>
  <c r="M7226" i="9" s="1"/>
  <c r="N7226" i="9" s="1"/>
  <c r="V7220" i="9"/>
  <c r="W7220" i="9" s="1"/>
  <c r="M7220" i="9" s="1"/>
  <c r="N7220" i="9" s="1"/>
  <c r="V7214" i="9"/>
  <c r="W7214" i="9" s="1"/>
  <c r="M7214" i="9" s="1"/>
  <c r="N7214" i="9" s="1"/>
  <c r="V7202" i="9"/>
  <c r="W7202" i="9" s="1"/>
  <c r="M7202" i="9" s="1"/>
  <c r="N7202" i="9" s="1"/>
  <c r="V7196" i="9"/>
  <c r="W7196" i="9" s="1"/>
  <c r="V7190" i="9"/>
  <c r="W7190" i="9" s="1"/>
  <c r="M7190" i="9" s="1"/>
  <c r="N7190" i="9" s="1"/>
  <c r="V7178" i="9"/>
  <c r="W7178" i="9" s="1"/>
  <c r="M7178" i="9" s="1"/>
  <c r="N7178" i="9" s="1"/>
  <c r="V7172" i="9"/>
  <c r="W7172" i="9" s="1"/>
  <c r="M7172" i="9" s="1"/>
  <c r="N7172" i="9" s="1"/>
  <c r="V7166" i="9"/>
  <c r="W7166" i="9" s="1"/>
  <c r="M7166" i="9" s="1"/>
  <c r="N7166" i="9" s="1"/>
  <c r="V7154" i="9"/>
  <c r="W7154" i="9" s="1"/>
  <c r="V7148" i="9"/>
  <c r="W7148" i="9" s="1"/>
  <c r="M7148" i="9" s="1"/>
  <c r="N7148" i="9" s="1"/>
  <c r="V7142" i="9"/>
  <c r="W7142" i="9" s="1"/>
  <c r="M7142" i="9" s="1"/>
  <c r="N7142" i="9" s="1"/>
  <c r="V7130" i="9"/>
  <c r="W7130" i="9" s="1"/>
  <c r="M7130" i="9" s="1"/>
  <c r="N7130" i="9" s="1"/>
  <c r="V7124" i="9"/>
  <c r="W7124" i="9" s="1"/>
  <c r="M7124" i="9" s="1"/>
  <c r="N7124" i="9" s="1"/>
  <c r="V7118" i="9"/>
  <c r="W7118" i="9" s="1"/>
  <c r="V7106" i="9"/>
  <c r="W7106" i="9" s="1"/>
  <c r="M7106" i="9" s="1"/>
  <c r="N7106" i="9" s="1"/>
  <c r="V7100" i="9"/>
  <c r="W7100" i="9" s="1"/>
  <c r="M7100" i="9" s="1"/>
  <c r="N7100" i="9" s="1"/>
  <c r="V7094" i="9"/>
  <c r="W7094" i="9" s="1"/>
  <c r="M7094" i="9" s="1"/>
  <c r="N7094" i="9" s="1"/>
  <c r="V7082" i="9"/>
  <c r="W7082" i="9" s="1"/>
  <c r="M7082" i="9" s="1"/>
  <c r="N7082" i="9" s="1"/>
  <c r="V7076" i="9"/>
  <c r="W7076" i="9" s="1"/>
  <c r="V7070" i="9"/>
  <c r="W7070" i="9" s="1"/>
  <c r="M7070" i="9" s="1"/>
  <c r="N7070" i="9" s="1"/>
  <c r="V7064" i="9"/>
  <c r="W7064" i="9" s="1"/>
  <c r="M7064" i="9" s="1"/>
  <c r="N7064" i="9" s="1"/>
  <c r="V7058" i="9"/>
  <c r="W7058" i="9" s="1"/>
  <c r="M7058" i="9" s="1"/>
  <c r="N7058" i="9" s="1"/>
  <c r="V7052" i="9"/>
  <c r="W7052" i="9" s="1"/>
  <c r="M7052" i="9" s="1"/>
  <c r="N7052" i="9" s="1"/>
  <c r="V7046" i="9"/>
  <c r="W7046" i="9" s="1"/>
  <c r="M7046" i="9" s="1"/>
  <c r="N7046" i="9" s="1"/>
  <c r="V7034" i="9"/>
  <c r="W7034" i="9" s="1"/>
  <c r="M7034" i="9" s="1"/>
  <c r="N7034" i="9" s="1"/>
  <c r="V7028" i="9"/>
  <c r="W7028" i="9" s="1"/>
  <c r="M7028" i="9" s="1"/>
  <c r="N7028" i="9" s="1"/>
  <c r="V7022" i="9"/>
  <c r="W7022" i="9" s="1"/>
  <c r="M7022" i="9" s="1"/>
  <c r="N7022" i="9" s="1"/>
  <c r="V7010" i="9"/>
  <c r="W7010" i="9" s="1"/>
  <c r="M7010" i="9" s="1"/>
  <c r="N7010" i="9" s="1"/>
  <c r="V7004" i="9"/>
  <c r="W7004" i="9" s="1"/>
  <c r="M7004" i="9" s="1"/>
  <c r="N7004" i="9" s="1"/>
  <c r="V6998" i="9"/>
  <c r="W6998" i="9" s="1"/>
  <c r="M6998" i="9" s="1"/>
  <c r="N6998" i="9" s="1"/>
  <c r="V6986" i="9"/>
  <c r="W6986" i="9" s="1"/>
  <c r="M6986" i="9" s="1"/>
  <c r="N6986" i="9" s="1"/>
  <c r="V6980" i="9"/>
  <c r="W6980" i="9" s="1"/>
  <c r="M6980" i="9" s="1"/>
  <c r="N6980" i="9" s="1"/>
  <c r="V6974" i="9"/>
  <c r="W6974" i="9" s="1"/>
  <c r="M6974" i="9" s="1"/>
  <c r="N6974" i="9" s="1"/>
  <c r="V6962" i="9"/>
  <c r="W6962" i="9" s="1"/>
  <c r="M6962" i="9" s="1"/>
  <c r="N6962" i="9" s="1"/>
  <c r="V6956" i="9"/>
  <c r="W6956" i="9" s="1"/>
  <c r="M6956" i="9" s="1"/>
  <c r="N6956" i="9" s="1"/>
  <c r="V6950" i="9"/>
  <c r="W6950" i="9" s="1"/>
  <c r="M6950" i="9" s="1"/>
  <c r="N6950" i="9" s="1"/>
  <c r="V6944" i="9"/>
  <c r="W6944" i="9" s="1"/>
  <c r="M6944" i="9" s="1"/>
  <c r="N6944" i="9" s="1"/>
  <c r="V6938" i="9"/>
  <c r="W6938" i="9" s="1"/>
  <c r="M6938" i="9" s="1"/>
  <c r="N6938" i="9" s="1"/>
  <c r="V6932" i="9"/>
  <c r="W6932" i="9" s="1"/>
  <c r="M6932" i="9" s="1"/>
  <c r="N6932" i="9" s="1"/>
  <c r="V6926" i="9"/>
  <c r="W6926" i="9" s="1"/>
  <c r="M6926" i="9" s="1"/>
  <c r="N6926" i="9" s="1"/>
  <c r="V6914" i="9"/>
  <c r="W6914" i="9" s="1"/>
  <c r="M6914" i="9" s="1"/>
  <c r="N6914" i="9" s="1"/>
  <c r="V6908" i="9"/>
  <c r="W6908" i="9" s="1"/>
  <c r="M6908" i="9" s="1"/>
  <c r="N6908" i="9" s="1"/>
  <c r="V6902" i="9"/>
  <c r="W6902" i="9" s="1"/>
  <c r="M6902" i="9" s="1"/>
  <c r="N6902" i="9" s="1"/>
  <c r="V6890" i="9"/>
  <c r="W6890" i="9" s="1"/>
  <c r="V6884" i="9"/>
  <c r="W6884" i="9" s="1"/>
  <c r="M6884" i="9" s="1"/>
  <c r="N6884" i="9" s="1"/>
  <c r="V6878" i="9"/>
  <c r="W6878" i="9" s="1"/>
  <c r="M6878" i="9" s="1"/>
  <c r="N6878" i="9" s="1"/>
  <c r="V6866" i="9"/>
  <c r="W6866" i="9" s="1"/>
  <c r="M6866" i="9" s="1"/>
  <c r="N6866" i="9" s="1"/>
  <c r="V6860" i="9"/>
  <c r="W6860" i="9" s="1"/>
  <c r="M6860" i="9" s="1"/>
  <c r="N6860" i="9" s="1"/>
  <c r="V6854" i="9"/>
  <c r="W6854" i="9" s="1"/>
  <c r="M6854" i="9" s="1"/>
  <c r="N6854" i="9" s="1"/>
  <c r="V6842" i="9"/>
  <c r="W6842" i="9" s="1"/>
  <c r="M6842" i="9" s="1"/>
  <c r="N6842" i="9" s="1"/>
  <c r="V6836" i="9"/>
  <c r="W6836" i="9" s="1"/>
  <c r="M6836" i="9" s="1"/>
  <c r="N6836" i="9" s="1"/>
  <c r="V6830" i="9"/>
  <c r="W6830" i="9" s="1"/>
  <c r="M6830" i="9" s="1"/>
  <c r="N6830" i="9" s="1"/>
  <c r="V6818" i="9"/>
  <c r="W6818" i="9" s="1"/>
  <c r="M6818" i="9" s="1"/>
  <c r="N6818" i="9" s="1"/>
  <c r="V6812" i="9"/>
  <c r="W6812" i="9" s="1"/>
  <c r="M6812" i="9" s="1"/>
  <c r="N6812" i="9" s="1"/>
  <c r="V6806" i="9"/>
  <c r="W6806" i="9" s="1"/>
  <c r="M6806" i="9" s="1"/>
  <c r="N6806" i="9" s="1"/>
  <c r="V6794" i="9"/>
  <c r="W6794" i="9" s="1"/>
  <c r="M6794" i="9" s="1"/>
  <c r="N6794" i="9" s="1"/>
  <c r="V6788" i="9"/>
  <c r="W6788" i="9" s="1"/>
  <c r="M6788" i="9" s="1"/>
  <c r="N6788" i="9" s="1"/>
  <c r="V6782" i="9"/>
  <c r="W6782" i="9" s="1"/>
  <c r="V6770" i="9"/>
  <c r="W6770" i="9" s="1"/>
  <c r="M6770" i="9" s="1"/>
  <c r="N6770" i="9" s="1"/>
  <c r="V6764" i="9"/>
  <c r="W6764" i="9" s="1"/>
  <c r="M6764" i="9" s="1"/>
  <c r="N6764" i="9" s="1"/>
  <c r="V6758" i="9"/>
  <c r="W6758" i="9" s="1"/>
  <c r="M6758" i="9" s="1"/>
  <c r="N6758" i="9" s="1"/>
  <c r="V6752" i="9"/>
  <c r="W6752" i="9" s="1"/>
  <c r="M6752" i="9" s="1"/>
  <c r="N6752" i="9" s="1"/>
  <c r="V6746" i="9"/>
  <c r="W6746" i="9" s="1"/>
  <c r="V6740" i="9"/>
  <c r="W6740" i="9" s="1"/>
  <c r="M6740" i="9" s="1"/>
  <c r="N6740" i="9" s="1"/>
  <c r="V6734" i="9"/>
  <c r="W6734" i="9" s="1"/>
  <c r="M6734" i="9" s="1"/>
  <c r="N6734" i="9" s="1"/>
  <c r="V6722" i="9"/>
  <c r="W6722" i="9" s="1"/>
  <c r="M6722" i="9" s="1"/>
  <c r="N6722" i="9" s="1"/>
  <c r="V6716" i="9"/>
  <c r="W6716" i="9" s="1"/>
  <c r="M6716" i="9" s="1"/>
  <c r="N6716" i="9" s="1"/>
  <c r="V6710" i="9"/>
  <c r="W6710" i="9" s="1"/>
  <c r="V6698" i="9"/>
  <c r="W6698" i="9" s="1"/>
  <c r="M6698" i="9" s="1"/>
  <c r="N6698" i="9" s="1"/>
  <c r="V6692" i="9"/>
  <c r="W6692" i="9" s="1"/>
  <c r="M6692" i="9" s="1"/>
  <c r="N6692" i="9" s="1"/>
  <c r="V6686" i="9"/>
  <c r="W6686" i="9" s="1"/>
  <c r="M6686" i="9" s="1"/>
  <c r="N6686" i="9" s="1"/>
  <c r="V6674" i="9"/>
  <c r="W6674" i="9" s="1"/>
  <c r="M6674" i="9" s="1"/>
  <c r="N6674" i="9" s="1"/>
  <c r="V6668" i="9"/>
  <c r="W6668" i="9" s="1"/>
  <c r="M6668" i="9" s="1"/>
  <c r="N6668" i="9" s="1"/>
  <c r="V6662" i="9"/>
  <c r="W6662" i="9" s="1"/>
  <c r="M6662" i="9" s="1"/>
  <c r="N6662" i="9" s="1"/>
  <c r="V6650" i="9"/>
  <c r="W6650" i="9" s="1"/>
  <c r="M6650" i="9" s="1"/>
  <c r="N6650" i="9" s="1"/>
  <c r="V6644" i="9"/>
  <c r="W6644" i="9" s="1"/>
  <c r="M6644" i="9" s="1"/>
  <c r="N6644" i="9" s="1"/>
  <c r="V6638" i="9"/>
  <c r="W6638" i="9" s="1"/>
  <c r="M6638" i="9" s="1"/>
  <c r="N6638" i="9" s="1"/>
  <c r="V6626" i="9"/>
  <c r="W6626" i="9" s="1"/>
  <c r="M6626" i="9" s="1"/>
  <c r="N6626" i="9" s="1"/>
  <c r="V6620" i="9"/>
  <c r="W6620" i="9" s="1"/>
  <c r="M6620" i="9" s="1"/>
  <c r="N6620" i="9" s="1"/>
  <c r="V6614" i="9"/>
  <c r="W6614" i="9" s="1"/>
  <c r="M6614" i="9" s="1"/>
  <c r="N6614" i="9" s="1"/>
  <c r="V6602" i="9"/>
  <c r="W6602" i="9" s="1"/>
  <c r="M6602" i="9" s="1"/>
  <c r="N6602" i="9" s="1"/>
  <c r="V6596" i="9"/>
  <c r="W6596" i="9" s="1"/>
  <c r="M6596" i="9" s="1"/>
  <c r="N6596" i="9" s="1"/>
  <c r="V6590" i="9"/>
  <c r="W6590" i="9" s="1"/>
  <c r="M6590" i="9" s="1"/>
  <c r="N6590" i="9" s="1"/>
  <c r="V6578" i="9"/>
  <c r="W6578" i="9" s="1"/>
  <c r="M6578" i="9" s="1"/>
  <c r="N6578" i="9" s="1"/>
  <c r="V6572" i="9"/>
  <c r="W6572" i="9" s="1"/>
  <c r="M6572" i="9" s="1"/>
  <c r="N6572" i="9" s="1"/>
  <c r="V6566" i="9"/>
  <c r="W6566" i="9" s="1"/>
  <c r="M6566" i="9" s="1"/>
  <c r="N6566" i="9" s="1"/>
  <c r="V6554" i="9"/>
  <c r="W6554" i="9" s="1"/>
  <c r="M6554" i="9" s="1"/>
  <c r="N6554" i="9" s="1"/>
  <c r="V6548" i="9"/>
  <c r="W6548" i="9" s="1"/>
  <c r="M6548" i="9" s="1"/>
  <c r="N6548" i="9" s="1"/>
  <c r="V6542" i="9"/>
  <c r="W6542" i="9" s="1"/>
  <c r="M6542" i="9" s="1"/>
  <c r="N6542" i="9" s="1"/>
  <c r="V6530" i="9"/>
  <c r="W6530" i="9" s="1"/>
  <c r="M6530" i="9" s="1"/>
  <c r="N6530" i="9" s="1"/>
  <c r="V6524" i="9"/>
  <c r="W6524" i="9" s="1"/>
  <c r="M6524" i="9" s="1"/>
  <c r="N6524" i="9" s="1"/>
  <c r="V6518" i="9"/>
  <c r="W6518" i="9" s="1"/>
  <c r="M6518" i="9" s="1"/>
  <c r="N6518" i="9" s="1"/>
  <c r="V6506" i="9"/>
  <c r="W6506" i="9" s="1"/>
  <c r="M6506" i="9" s="1"/>
  <c r="N6506" i="9" s="1"/>
  <c r="V6500" i="9"/>
  <c r="W6500" i="9" s="1"/>
  <c r="M6500" i="9" s="1"/>
  <c r="N6500" i="9" s="1"/>
  <c r="V6494" i="9"/>
  <c r="W6494" i="9" s="1"/>
  <c r="M6494" i="9" s="1"/>
  <c r="N6494" i="9" s="1"/>
  <c r="V6482" i="9"/>
  <c r="W6482" i="9" s="1"/>
  <c r="M6482" i="9" s="1"/>
  <c r="N6482" i="9" s="1"/>
  <c r="V6476" i="9"/>
  <c r="W6476" i="9" s="1"/>
  <c r="M6476" i="9" s="1"/>
  <c r="N6476" i="9" s="1"/>
  <c r="V6470" i="9"/>
  <c r="W6470" i="9" s="1"/>
  <c r="M6470" i="9" s="1"/>
  <c r="N6470" i="9" s="1"/>
  <c r="V6458" i="9"/>
  <c r="W6458" i="9" s="1"/>
  <c r="M6458" i="9" s="1"/>
  <c r="N6458" i="9" s="1"/>
  <c r="V6452" i="9"/>
  <c r="W6452" i="9" s="1"/>
  <c r="M6452" i="9" s="1"/>
  <c r="N6452" i="9" s="1"/>
  <c r="V6446" i="9"/>
  <c r="W6446" i="9" s="1"/>
  <c r="M6446" i="9" s="1"/>
  <c r="N6446" i="9" s="1"/>
  <c r="V6434" i="9"/>
  <c r="W6434" i="9" s="1"/>
  <c r="M6434" i="9" s="1"/>
  <c r="N6434" i="9" s="1"/>
  <c r="V6428" i="9"/>
  <c r="W6428" i="9" s="1"/>
  <c r="M6428" i="9" s="1"/>
  <c r="N6428" i="9" s="1"/>
  <c r="V6422" i="9"/>
  <c r="W6422" i="9" s="1"/>
  <c r="M6422" i="9" s="1"/>
  <c r="N6422" i="9" s="1"/>
  <c r="V6410" i="9"/>
  <c r="W6410" i="9" s="1"/>
  <c r="M6410" i="9" s="1"/>
  <c r="N6410" i="9" s="1"/>
  <c r="V6404" i="9"/>
  <c r="W6404" i="9" s="1"/>
  <c r="M6404" i="9" s="1"/>
  <c r="N6404" i="9" s="1"/>
  <c r="V6398" i="9"/>
  <c r="W6398" i="9" s="1"/>
  <c r="M6398" i="9" s="1"/>
  <c r="N6398" i="9" s="1"/>
  <c r="V6386" i="9"/>
  <c r="W6386" i="9" s="1"/>
  <c r="M6386" i="9" s="1"/>
  <c r="N6386" i="9" s="1"/>
  <c r="V6380" i="9"/>
  <c r="W6380" i="9" s="1"/>
  <c r="M6380" i="9" s="1"/>
  <c r="N6380" i="9" s="1"/>
  <c r="V6374" i="9"/>
  <c r="W6374" i="9" s="1"/>
  <c r="M6374" i="9" s="1"/>
  <c r="N6374" i="9" s="1"/>
  <c r="V6362" i="9"/>
  <c r="W6362" i="9" s="1"/>
  <c r="M6362" i="9" s="1"/>
  <c r="N6362" i="9" s="1"/>
  <c r="V6356" i="9"/>
  <c r="W6356" i="9" s="1"/>
  <c r="M6356" i="9" s="1"/>
  <c r="N6356" i="9" s="1"/>
  <c r="V6350" i="9"/>
  <c r="W6350" i="9" s="1"/>
  <c r="V6338" i="9"/>
  <c r="W6338" i="9" s="1"/>
  <c r="M6338" i="9" s="1"/>
  <c r="N6338" i="9" s="1"/>
  <c r="V6332" i="9"/>
  <c r="W6332" i="9" s="1"/>
  <c r="M6332" i="9" s="1"/>
  <c r="N6332" i="9" s="1"/>
  <c r="V6326" i="9"/>
  <c r="W6326" i="9" s="1"/>
  <c r="M6326" i="9" s="1"/>
  <c r="N6326" i="9" s="1"/>
  <c r="V6314" i="9"/>
  <c r="W6314" i="9" s="1"/>
  <c r="M6314" i="9" s="1"/>
  <c r="N6314" i="9" s="1"/>
  <c r="V6308" i="9"/>
  <c r="W6308" i="9" s="1"/>
  <c r="M6308" i="9" s="1"/>
  <c r="N6308" i="9" s="1"/>
  <c r="V6302" i="9"/>
  <c r="W6302" i="9" s="1"/>
  <c r="V6290" i="9"/>
  <c r="W6290" i="9" s="1"/>
  <c r="M6290" i="9" s="1"/>
  <c r="N6290" i="9" s="1"/>
  <c r="V6284" i="9"/>
  <c r="W6284" i="9" s="1"/>
  <c r="M6284" i="9" s="1"/>
  <c r="N6284" i="9" s="1"/>
  <c r="V6278" i="9"/>
  <c r="W6278" i="9" s="1"/>
  <c r="M6278" i="9" s="1"/>
  <c r="N6278" i="9" s="1"/>
  <c r="V6272" i="9"/>
  <c r="W6272" i="9" s="1"/>
  <c r="M6272" i="9" s="1"/>
  <c r="N6272" i="9" s="1"/>
  <c r="V6266" i="9"/>
  <c r="W6266" i="9" s="1"/>
  <c r="V6260" i="9"/>
  <c r="W6260" i="9" s="1"/>
  <c r="M6260" i="9" s="1"/>
  <c r="N6260" i="9" s="1"/>
  <c r="V6254" i="9"/>
  <c r="W6254" i="9" s="1"/>
  <c r="M6254" i="9" s="1"/>
  <c r="N6254" i="9" s="1"/>
  <c r="V6242" i="9"/>
  <c r="W6242" i="9" s="1"/>
  <c r="M6242" i="9" s="1"/>
  <c r="N6242" i="9" s="1"/>
  <c r="V6236" i="9"/>
  <c r="W6236" i="9" s="1"/>
  <c r="M6236" i="9" s="1"/>
  <c r="N6236" i="9" s="1"/>
  <c r="V6230" i="9"/>
  <c r="W6230" i="9" s="1"/>
  <c r="V6218" i="9"/>
  <c r="W6218" i="9" s="1"/>
  <c r="M6218" i="9" s="1"/>
  <c r="N6218" i="9" s="1"/>
  <c r="V6212" i="9"/>
  <c r="W6212" i="9" s="1"/>
  <c r="M6212" i="9" s="1"/>
  <c r="N6212" i="9" s="1"/>
  <c r="V6206" i="9"/>
  <c r="W6206" i="9" s="1"/>
  <c r="M6206" i="9" s="1"/>
  <c r="N6206" i="9" s="1"/>
  <c r="V6194" i="9"/>
  <c r="W6194" i="9" s="1"/>
  <c r="M6194" i="9" s="1"/>
  <c r="N6194" i="9" s="1"/>
  <c r="V6188" i="9"/>
  <c r="W6188" i="9" s="1"/>
  <c r="M6188" i="9" s="1"/>
  <c r="N6188" i="9" s="1"/>
  <c r="V6182" i="9"/>
  <c r="W6182" i="9" s="1"/>
  <c r="M6182" i="9" s="1"/>
  <c r="N6182" i="9" s="1"/>
  <c r="V6170" i="9"/>
  <c r="W6170" i="9" s="1"/>
  <c r="M6170" i="9" s="1"/>
  <c r="N6170" i="9" s="1"/>
  <c r="V6164" i="9"/>
  <c r="W6164" i="9" s="1"/>
  <c r="M6164" i="9" s="1"/>
  <c r="N6164" i="9" s="1"/>
  <c r="V6158" i="9"/>
  <c r="W6158" i="9" s="1"/>
  <c r="M6158" i="9" s="1"/>
  <c r="N6158" i="9" s="1"/>
  <c r="V6146" i="9"/>
  <c r="W6146" i="9" s="1"/>
  <c r="V6140" i="9"/>
  <c r="W6140" i="9" s="1"/>
  <c r="M6140" i="9" s="1"/>
  <c r="N6140" i="9" s="1"/>
  <c r="V6134" i="9"/>
  <c r="W6134" i="9" s="1"/>
  <c r="M6134" i="9" s="1"/>
  <c r="N6134" i="9" s="1"/>
  <c r="V6122" i="9"/>
  <c r="W6122" i="9" s="1"/>
  <c r="M6122" i="9" s="1"/>
  <c r="N6122" i="9" s="1"/>
  <c r="V6116" i="9"/>
  <c r="W6116" i="9" s="1"/>
  <c r="M6116" i="9" s="1"/>
  <c r="N6116" i="9" s="1"/>
  <c r="V6110" i="9"/>
  <c r="W6110" i="9" s="1"/>
  <c r="M6110" i="9" s="1"/>
  <c r="N6110" i="9" s="1"/>
  <c r="V6098" i="9"/>
  <c r="W6098" i="9" s="1"/>
  <c r="M6098" i="9" s="1"/>
  <c r="N6098" i="9" s="1"/>
  <c r="V6092" i="9"/>
  <c r="W6092" i="9" s="1"/>
  <c r="M6092" i="9" s="1"/>
  <c r="N6092" i="9" s="1"/>
  <c r="V6086" i="9"/>
  <c r="W6086" i="9" s="1"/>
  <c r="M6086" i="9" s="1"/>
  <c r="N6086" i="9" s="1"/>
  <c r="V6080" i="9"/>
  <c r="W6080" i="9" s="1"/>
  <c r="M6080" i="9" s="1"/>
  <c r="N6080" i="9" s="1"/>
  <c r="V6074" i="9"/>
  <c r="W6074" i="9" s="1"/>
  <c r="M6074" i="9" s="1"/>
  <c r="N6074" i="9" s="1"/>
  <c r="V6068" i="9"/>
  <c r="W6068" i="9" s="1"/>
  <c r="M6068" i="9" s="1"/>
  <c r="N6068" i="9" s="1"/>
  <c r="V6062" i="9"/>
  <c r="W6062" i="9" s="1"/>
  <c r="M6062" i="9" s="1"/>
  <c r="N6062" i="9" s="1"/>
  <c r="V6050" i="9"/>
  <c r="W6050" i="9" s="1"/>
  <c r="V6044" i="9"/>
  <c r="W6044" i="9" s="1"/>
  <c r="M6044" i="9" s="1"/>
  <c r="N6044" i="9" s="1"/>
  <c r="V6038" i="9"/>
  <c r="W6038" i="9" s="1"/>
  <c r="V6026" i="9"/>
  <c r="W6026" i="9" s="1"/>
  <c r="M6026" i="9" s="1"/>
  <c r="N6026" i="9" s="1"/>
  <c r="V6020" i="9"/>
  <c r="W6020" i="9" s="1"/>
  <c r="M6020" i="9" s="1"/>
  <c r="N6020" i="9" s="1"/>
  <c r="V6014" i="9"/>
  <c r="W6014" i="9" s="1"/>
  <c r="M6014" i="9" s="1"/>
  <c r="N6014" i="9" s="1"/>
  <c r="V6002" i="9"/>
  <c r="W6002" i="9" s="1"/>
  <c r="M6002" i="9" s="1"/>
  <c r="N6002" i="9" s="1"/>
  <c r="V5996" i="9"/>
  <c r="W5996" i="9" s="1"/>
  <c r="M5996" i="9" s="1"/>
  <c r="N5996" i="9" s="1"/>
  <c r="V5990" i="9"/>
  <c r="W5990" i="9" s="1"/>
  <c r="V5978" i="9"/>
  <c r="W5978" i="9" s="1"/>
  <c r="M5978" i="9" s="1"/>
  <c r="N5978" i="9" s="1"/>
  <c r="V5972" i="9"/>
  <c r="W5972" i="9" s="1"/>
  <c r="M5972" i="9" s="1"/>
  <c r="N5972" i="9" s="1"/>
  <c r="V5966" i="9"/>
  <c r="W5966" i="9" s="1"/>
  <c r="M5966" i="9" s="1"/>
  <c r="N5966" i="9" s="1"/>
  <c r="V5954" i="9"/>
  <c r="W5954" i="9" s="1"/>
  <c r="M5954" i="9" s="1"/>
  <c r="N5954" i="9" s="1"/>
  <c r="V5948" i="9"/>
  <c r="W5948" i="9" s="1"/>
  <c r="M5948" i="9" s="1"/>
  <c r="N5948" i="9" s="1"/>
  <c r="V5942" i="9"/>
  <c r="W5942" i="9" s="1"/>
  <c r="M5942" i="9" s="1"/>
  <c r="N5942" i="9" s="1"/>
  <c r="V5930" i="9"/>
  <c r="W5930" i="9" s="1"/>
  <c r="M5930" i="9" s="1"/>
  <c r="N5930" i="9" s="1"/>
  <c r="V5924" i="9"/>
  <c r="W5924" i="9" s="1"/>
  <c r="M5924" i="9" s="1"/>
  <c r="N5924" i="9" s="1"/>
  <c r="V5918" i="9"/>
  <c r="W5918" i="9" s="1"/>
  <c r="M5918" i="9" s="1"/>
  <c r="N5918" i="9" s="1"/>
  <c r="V5906" i="9"/>
  <c r="W5906" i="9" s="1"/>
  <c r="M5906" i="9" s="1"/>
  <c r="N5906" i="9" s="1"/>
  <c r="V5900" i="9"/>
  <c r="W5900" i="9" s="1"/>
  <c r="M5900" i="9" s="1"/>
  <c r="N5900" i="9" s="1"/>
  <c r="V5894" i="9"/>
  <c r="W5894" i="9" s="1"/>
  <c r="M5894" i="9" s="1"/>
  <c r="N5894" i="9" s="1"/>
  <c r="V5882" i="9"/>
  <c r="W5882" i="9" s="1"/>
  <c r="M5882" i="9" s="1"/>
  <c r="N5882" i="9" s="1"/>
  <c r="V5876" i="9"/>
  <c r="W5876" i="9" s="1"/>
  <c r="M5876" i="9" s="1"/>
  <c r="N5876" i="9" s="1"/>
  <c r="V5870" i="9"/>
  <c r="W5870" i="9" s="1"/>
  <c r="V5858" i="9"/>
  <c r="W5858" i="9" s="1"/>
  <c r="M5858" i="9" s="1"/>
  <c r="N5858" i="9" s="1"/>
  <c r="V5852" i="9"/>
  <c r="W5852" i="9" s="1"/>
  <c r="M5852" i="9" s="1"/>
  <c r="N5852" i="9" s="1"/>
  <c r="V5846" i="9"/>
  <c r="W5846" i="9" s="1"/>
  <c r="M5846" i="9" s="1"/>
  <c r="N5846" i="9" s="1"/>
  <c r="V5834" i="9"/>
  <c r="W5834" i="9" s="1"/>
  <c r="M5834" i="9" s="1"/>
  <c r="N5834" i="9" s="1"/>
  <c r="V5828" i="9"/>
  <c r="W5828" i="9" s="1"/>
  <c r="M5828" i="9" s="1"/>
  <c r="N5828" i="9" s="1"/>
  <c r="V5822" i="9"/>
  <c r="W5822" i="9" s="1"/>
  <c r="M5822" i="9" s="1"/>
  <c r="N5822" i="9" s="1"/>
  <c r="V5810" i="9"/>
  <c r="W5810" i="9" s="1"/>
  <c r="M5810" i="9" s="1"/>
  <c r="N5810" i="9" s="1"/>
  <c r="V5804" i="9"/>
  <c r="W5804" i="9" s="1"/>
  <c r="M5804" i="9" s="1"/>
  <c r="N5804" i="9" s="1"/>
  <c r="V5798" i="9"/>
  <c r="W5798" i="9" s="1"/>
  <c r="M5798" i="9" s="1"/>
  <c r="N5798" i="9" s="1"/>
  <c r="V5786" i="9"/>
  <c r="W5786" i="9" s="1"/>
  <c r="M5786" i="9" s="1"/>
  <c r="N5786" i="9" s="1"/>
  <c r="V5780" i="9"/>
  <c r="W5780" i="9" s="1"/>
  <c r="M5780" i="9" s="1"/>
  <c r="N5780" i="9" s="1"/>
  <c r="V5774" i="9"/>
  <c r="W5774" i="9" s="1"/>
  <c r="M5774" i="9" s="1"/>
  <c r="N5774" i="9" s="1"/>
  <c r="V5762" i="9"/>
  <c r="W5762" i="9" s="1"/>
  <c r="M5762" i="9" s="1"/>
  <c r="N5762" i="9" s="1"/>
  <c r="V5756" i="9"/>
  <c r="W5756" i="9" s="1"/>
  <c r="M5756" i="9" s="1"/>
  <c r="N5756" i="9" s="1"/>
  <c r="V5750" i="9"/>
  <c r="W5750" i="9" s="1"/>
  <c r="M5750" i="9" s="1"/>
  <c r="N5750" i="9" s="1"/>
  <c r="V5738" i="9"/>
  <c r="W5738" i="9" s="1"/>
  <c r="M5738" i="9" s="1"/>
  <c r="N5738" i="9" s="1"/>
  <c r="V5732" i="9"/>
  <c r="W5732" i="9" s="1"/>
  <c r="M5732" i="9" s="1"/>
  <c r="N5732" i="9" s="1"/>
  <c r="V5726" i="9"/>
  <c r="W5726" i="9" s="1"/>
  <c r="V5720" i="9"/>
  <c r="W5720" i="9" s="1"/>
  <c r="M5720" i="9" s="1"/>
  <c r="N5720" i="9" s="1"/>
  <c r="V5714" i="9"/>
  <c r="W5714" i="9" s="1"/>
  <c r="M5714" i="9" s="1"/>
  <c r="N5714" i="9" s="1"/>
  <c r="V5708" i="9"/>
  <c r="W5708" i="9" s="1"/>
  <c r="M5708" i="9" s="1"/>
  <c r="N5708" i="9" s="1"/>
  <c r="V5702" i="9"/>
  <c r="W5702" i="9" s="1"/>
  <c r="M5702" i="9" s="1"/>
  <c r="N5702" i="9" s="1"/>
  <c r="V5690" i="9"/>
  <c r="W5690" i="9" s="1"/>
  <c r="M5690" i="9" s="1"/>
  <c r="N5690" i="9" s="1"/>
  <c r="V5684" i="9"/>
  <c r="W5684" i="9" s="1"/>
  <c r="V5678" i="9"/>
  <c r="W5678" i="9" s="1"/>
  <c r="M5678" i="9" s="1"/>
  <c r="N5678" i="9" s="1"/>
  <c r="V5666" i="9"/>
  <c r="W5666" i="9" s="1"/>
  <c r="M5666" i="9" s="1"/>
  <c r="N5666" i="9" s="1"/>
  <c r="V5660" i="9"/>
  <c r="W5660" i="9" s="1"/>
  <c r="M5660" i="9" s="1"/>
  <c r="N5660" i="9" s="1"/>
  <c r="V5654" i="9"/>
  <c r="W5654" i="9" s="1"/>
  <c r="M5654" i="9" s="1"/>
  <c r="N5654" i="9" s="1"/>
  <c r="V5642" i="9"/>
  <c r="W5642" i="9" s="1"/>
  <c r="M5642" i="9" s="1"/>
  <c r="N5642" i="9" s="1"/>
  <c r="V5636" i="9"/>
  <c r="W5636" i="9" s="1"/>
  <c r="M5636" i="9" s="1"/>
  <c r="N5636" i="9" s="1"/>
  <c r="V5630" i="9"/>
  <c r="W5630" i="9" s="1"/>
  <c r="M5630" i="9" s="1"/>
  <c r="N5630" i="9" s="1"/>
  <c r="V5618" i="9"/>
  <c r="W5618" i="9" s="1"/>
  <c r="M5618" i="9" s="1"/>
  <c r="N5618" i="9" s="1"/>
  <c r="V5612" i="9"/>
  <c r="W5612" i="9" s="1"/>
  <c r="M5612" i="9" s="1"/>
  <c r="N5612" i="9" s="1"/>
  <c r="V5606" i="9"/>
  <c r="W5606" i="9" s="1"/>
  <c r="V5594" i="9"/>
  <c r="W5594" i="9" s="1"/>
  <c r="M5594" i="9" s="1"/>
  <c r="N5594" i="9" s="1"/>
  <c r="V5588" i="9"/>
  <c r="W5588" i="9" s="1"/>
  <c r="M5588" i="9" s="1"/>
  <c r="N5588" i="9" s="1"/>
  <c r="V5582" i="9"/>
  <c r="W5582" i="9" s="1"/>
  <c r="M5582" i="9" s="1"/>
  <c r="N5582" i="9" s="1"/>
  <c r="V5570" i="9"/>
  <c r="W5570" i="9" s="1"/>
  <c r="M5570" i="9" s="1"/>
  <c r="N5570" i="9" s="1"/>
  <c r="V5564" i="9"/>
  <c r="W5564" i="9" s="1"/>
  <c r="M5564" i="9" s="1"/>
  <c r="N5564" i="9" s="1"/>
  <c r="V5558" i="9"/>
  <c r="W5558" i="9" s="1"/>
  <c r="M5558" i="9" s="1"/>
  <c r="N5558" i="9" s="1"/>
  <c r="V5546" i="9"/>
  <c r="W5546" i="9" s="1"/>
  <c r="M5546" i="9" s="1"/>
  <c r="N5546" i="9" s="1"/>
  <c r="V5540" i="9"/>
  <c r="W5540" i="9" s="1"/>
  <c r="M5540" i="9" s="1"/>
  <c r="N5540" i="9" s="1"/>
  <c r="V5534" i="9"/>
  <c r="W5534" i="9" s="1"/>
  <c r="M5534" i="9" s="1"/>
  <c r="N5534" i="9" s="1"/>
  <c r="V5528" i="9"/>
  <c r="W5528" i="9" s="1"/>
  <c r="M5528" i="9" s="1"/>
  <c r="N5528" i="9" s="1"/>
  <c r="V5522" i="9"/>
  <c r="W5522" i="9" s="1"/>
  <c r="M5522" i="9" s="1"/>
  <c r="N5522" i="9" s="1"/>
  <c r="V5516" i="9"/>
  <c r="W5516" i="9" s="1"/>
  <c r="M5516" i="9" s="1"/>
  <c r="N5516" i="9" s="1"/>
  <c r="V5510" i="9"/>
  <c r="W5510" i="9" s="1"/>
  <c r="M5510" i="9" s="1"/>
  <c r="N5510" i="9" s="1"/>
  <c r="V5498" i="9"/>
  <c r="W5498" i="9" s="1"/>
  <c r="M5498" i="9" s="1"/>
  <c r="N5498" i="9" s="1"/>
  <c r="V5492" i="9"/>
  <c r="W5492" i="9" s="1"/>
  <c r="V5486" i="9"/>
  <c r="W5486" i="9" s="1"/>
  <c r="M5486" i="9" s="1"/>
  <c r="N5486" i="9" s="1"/>
  <c r="V5474" i="9"/>
  <c r="W5474" i="9" s="1"/>
  <c r="M5474" i="9" s="1"/>
  <c r="N5474" i="9" s="1"/>
  <c r="V5468" i="9"/>
  <c r="W5468" i="9" s="1"/>
  <c r="V5462" i="9"/>
  <c r="W5462" i="9" s="1"/>
  <c r="V5450" i="9"/>
  <c r="W5450" i="9" s="1"/>
  <c r="M5450" i="9" s="1"/>
  <c r="N5450" i="9" s="1"/>
  <c r="V5444" i="9"/>
  <c r="W5444" i="9" s="1"/>
  <c r="M5444" i="9" s="1"/>
  <c r="N5444" i="9" s="1"/>
  <c r="V5438" i="9"/>
  <c r="W5438" i="9" s="1"/>
  <c r="M5438" i="9" s="1"/>
  <c r="N5438" i="9" s="1"/>
  <c r="V5426" i="9"/>
  <c r="W5426" i="9" s="1"/>
  <c r="M5426" i="9" s="1"/>
  <c r="N5426" i="9" s="1"/>
  <c r="V5420" i="9"/>
  <c r="W5420" i="9" s="1"/>
  <c r="V5414" i="9"/>
  <c r="W5414" i="9" s="1"/>
  <c r="M5414" i="9" s="1"/>
  <c r="N5414" i="9" s="1"/>
  <c r="V5408" i="9"/>
  <c r="W5408" i="9" s="1"/>
  <c r="M5408" i="9" s="1"/>
  <c r="N5408" i="9" s="1"/>
  <c r="V5402" i="9"/>
  <c r="W5402" i="9" s="1"/>
  <c r="V5396" i="9"/>
  <c r="W5396" i="9" s="1"/>
  <c r="M5396" i="9" s="1"/>
  <c r="N5396" i="9" s="1"/>
  <c r="V5390" i="9"/>
  <c r="W5390" i="9" s="1"/>
  <c r="M5390" i="9" s="1"/>
  <c r="N5390" i="9" s="1"/>
  <c r="V5378" i="9"/>
  <c r="W5378" i="9" s="1"/>
  <c r="M5378" i="9" s="1"/>
  <c r="N5378" i="9" s="1"/>
  <c r="V5372" i="9"/>
  <c r="W5372" i="9" s="1"/>
  <c r="M5372" i="9" s="1"/>
  <c r="N5372" i="9" s="1"/>
  <c r="V5366" i="9"/>
  <c r="W5366" i="9" s="1"/>
  <c r="M5366" i="9" s="1"/>
  <c r="N5366" i="9" s="1"/>
  <c r="V5354" i="9"/>
  <c r="W5354" i="9" s="1"/>
  <c r="M5354" i="9" s="1"/>
  <c r="N5354" i="9" s="1"/>
  <c r="V5348" i="9"/>
  <c r="W5348" i="9" s="1"/>
  <c r="M5348" i="9" s="1"/>
  <c r="N5348" i="9" s="1"/>
  <c r="V5342" i="9"/>
  <c r="W5342" i="9" s="1"/>
  <c r="M5342" i="9" s="1"/>
  <c r="N5342" i="9" s="1"/>
  <c r="V5330" i="9"/>
  <c r="W5330" i="9" s="1"/>
  <c r="M5330" i="9" s="1"/>
  <c r="N5330" i="9" s="1"/>
  <c r="V5324" i="9"/>
  <c r="W5324" i="9" s="1"/>
  <c r="M5324" i="9" s="1"/>
  <c r="N5324" i="9" s="1"/>
  <c r="V5318" i="9"/>
  <c r="W5318" i="9" s="1"/>
  <c r="M5318" i="9" s="1"/>
  <c r="N5318" i="9" s="1"/>
  <c r="V5306" i="9"/>
  <c r="W5306" i="9" s="1"/>
  <c r="M5306" i="9" s="1"/>
  <c r="N5306" i="9" s="1"/>
  <c r="V5300" i="9"/>
  <c r="W5300" i="9" s="1"/>
  <c r="M5300" i="9" s="1"/>
  <c r="N5300" i="9" s="1"/>
  <c r="V5294" i="9"/>
  <c r="W5294" i="9" s="1"/>
  <c r="M5294" i="9" s="1"/>
  <c r="N5294" i="9" s="1"/>
  <c r="V5282" i="9"/>
  <c r="W5282" i="9" s="1"/>
  <c r="M5282" i="9" s="1"/>
  <c r="N5282" i="9" s="1"/>
  <c r="V5276" i="9"/>
  <c r="W5276" i="9" s="1"/>
  <c r="M5276" i="9" s="1"/>
  <c r="N5276" i="9" s="1"/>
  <c r="V5270" i="9"/>
  <c r="W5270" i="9" s="1"/>
  <c r="V5258" i="9"/>
  <c r="W5258" i="9" s="1"/>
  <c r="M5258" i="9" s="1"/>
  <c r="N5258" i="9" s="1"/>
  <c r="V5252" i="9"/>
  <c r="W5252" i="9" s="1"/>
  <c r="M5252" i="9" s="1"/>
  <c r="N5252" i="9" s="1"/>
  <c r="V5246" i="9"/>
  <c r="W5246" i="9" s="1"/>
  <c r="M5246" i="9" s="1"/>
  <c r="N5246" i="9" s="1"/>
  <c r="V5234" i="9"/>
  <c r="W5234" i="9" s="1"/>
  <c r="V5228" i="9"/>
  <c r="W5228" i="9" s="1"/>
  <c r="M5228" i="9" s="1"/>
  <c r="N5228" i="9" s="1"/>
  <c r="V5222" i="9"/>
  <c r="W5222" i="9" s="1"/>
  <c r="M5222" i="9" s="1"/>
  <c r="N5222" i="9" s="1"/>
  <c r="V5216" i="9"/>
  <c r="W5216" i="9" s="1"/>
  <c r="M5216" i="9" s="1"/>
  <c r="N5216" i="9" s="1"/>
  <c r="V5210" i="9"/>
  <c r="W5210" i="9" s="1"/>
  <c r="M5210" i="9" s="1"/>
  <c r="N5210" i="9" s="1"/>
  <c r="V5204" i="9"/>
  <c r="W5204" i="9" s="1"/>
  <c r="M5204" i="9" s="1"/>
  <c r="N5204" i="9" s="1"/>
  <c r="V5198" i="9"/>
  <c r="W5198" i="9" s="1"/>
  <c r="V5186" i="9"/>
  <c r="W5186" i="9" s="1"/>
  <c r="M5186" i="9" s="1"/>
  <c r="N5186" i="9" s="1"/>
  <c r="V5180" i="9"/>
  <c r="W5180" i="9" s="1"/>
  <c r="M5180" i="9" s="1"/>
  <c r="N5180" i="9" s="1"/>
  <c r="V5174" i="9"/>
  <c r="W5174" i="9" s="1"/>
  <c r="M5174" i="9" s="1"/>
  <c r="N5174" i="9" s="1"/>
  <c r="V5162" i="9"/>
  <c r="W5162" i="9" s="1"/>
  <c r="M5162" i="9" s="1"/>
  <c r="N5162" i="9" s="1"/>
  <c r="V5156" i="9"/>
  <c r="W5156" i="9" s="1"/>
  <c r="M5156" i="9" s="1"/>
  <c r="N5156" i="9" s="1"/>
  <c r="V5150" i="9"/>
  <c r="W5150" i="9" s="1"/>
  <c r="M5150" i="9" s="1"/>
  <c r="N5150" i="9" s="1"/>
  <c r="V5138" i="9"/>
  <c r="W5138" i="9" s="1"/>
  <c r="M5138" i="9" s="1"/>
  <c r="N5138" i="9" s="1"/>
  <c r="V5132" i="9"/>
  <c r="W5132" i="9" s="1"/>
  <c r="M5132" i="9" s="1"/>
  <c r="N5132" i="9" s="1"/>
  <c r="V5126" i="9"/>
  <c r="W5126" i="9" s="1"/>
  <c r="M5126" i="9" s="1"/>
  <c r="N5126" i="9" s="1"/>
  <c r="V5114" i="9"/>
  <c r="W5114" i="9" s="1"/>
  <c r="M5114" i="9" s="1"/>
  <c r="N5114" i="9" s="1"/>
  <c r="V5108" i="9"/>
  <c r="W5108" i="9" s="1"/>
  <c r="M5108" i="9" s="1"/>
  <c r="N5108" i="9" s="1"/>
  <c r="V5102" i="9"/>
  <c r="W5102" i="9" s="1"/>
  <c r="M5102" i="9" s="1"/>
  <c r="N5102" i="9" s="1"/>
  <c r="V5090" i="9"/>
  <c r="W5090" i="9" s="1"/>
  <c r="M5090" i="9" s="1"/>
  <c r="N5090" i="9" s="1"/>
  <c r="V5084" i="9"/>
  <c r="W5084" i="9" s="1"/>
  <c r="M5084" i="9" s="1"/>
  <c r="N5084" i="9" s="1"/>
  <c r="V5078" i="9"/>
  <c r="W5078" i="9" s="1"/>
  <c r="V5066" i="9"/>
  <c r="W5066" i="9" s="1"/>
  <c r="M5066" i="9" s="1"/>
  <c r="N5066" i="9" s="1"/>
  <c r="V5060" i="9"/>
  <c r="W5060" i="9" s="1"/>
  <c r="M5060" i="9" s="1"/>
  <c r="N5060" i="9" s="1"/>
  <c r="V5054" i="9"/>
  <c r="W5054" i="9" s="1"/>
  <c r="V5042" i="9"/>
  <c r="W5042" i="9" s="1"/>
  <c r="V5036" i="9"/>
  <c r="W5036" i="9" s="1"/>
  <c r="M5036" i="9" s="1"/>
  <c r="N5036" i="9" s="1"/>
  <c r="V5030" i="9"/>
  <c r="W5030" i="9" s="1"/>
  <c r="M5030" i="9" s="1"/>
  <c r="N5030" i="9" s="1"/>
  <c r="V5018" i="9"/>
  <c r="W5018" i="9" s="1"/>
  <c r="M5018" i="9" s="1"/>
  <c r="N5018" i="9" s="1"/>
  <c r="V5012" i="9"/>
  <c r="W5012" i="9" s="1"/>
  <c r="M5012" i="9" s="1"/>
  <c r="N5012" i="9" s="1"/>
  <c r="V5006" i="9"/>
  <c r="W5006" i="9" s="1"/>
  <c r="V4994" i="9"/>
  <c r="W4994" i="9" s="1"/>
  <c r="M4994" i="9" s="1"/>
  <c r="N4994" i="9" s="1"/>
  <c r="V4988" i="9"/>
  <c r="W4988" i="9" s="1"/>
  <c r="M4988" i="9" s="1"/>
  <c r="N4988" i="9" s="1"/>
  <c r="V4982" i="9"/>
  <c r="W4982" i="9" s="1"/>
  <c r="M4982" i="9" s="1"/>
  <c r="N4982" i="9" s="1"/>
  <c r="V4970" i="9"/>
  <c r="W4970" i="9" s="1"/>
  <c r="M4970" i="9" s="1"/>
  <c r="N4970" i="9" s="1"/>
  <c r="V4964" i="9"/>
  <c r="W4964" i="9" s="1"/>
  <c r="M4964" i="9" s="1"/>
  <c r="N4964" i="9" s="1"/>
  <c r="V4958" i="9"/>
  <c r="W4958" i="9" s="1"/>
  <c r="M4958" i="9" s="1"/>
  <c r="N4958" i="9" s="1"/>
  <c r="V4946" i="9"/>
  <c r="W4946" i="9" s="1"/>
  <c r="M4946" i="9" s="1"/>
  <c r="N4946" i="9" s="1"/>
  <c r="V4940" i="9"/>
  <c r="W4940" i="9" s="1"/>
  <c r="M4940" i="9" s="1"/>
  <c r="N4940" i="9" s="1"/>
  <c r="V4934" i="9"/>
  <c r="W4934" i="9" s="1"/>
  <c r="M4934" i="9" s="1"/>
  <c r="N4934" i="9" s="1"/>
  <c r="V4922" i="9"/>
  <c r="W4922" i="9" s="1"/>
  <c r="M4922" i="9" s="1"/>
  <c r="N4922" i="9" s="1"/>
  <c r="V4916" i="9"/>
  <c r="W4916" i="9" s="1"/>
  <c r="M4916" i="9" s="1"/>
  <c r="N4916" i="9" s="1"/>
  <c r="V4910" i="9"/>
  <c r="W4910" i="9" s="1"/>
  <c r="M4910" i="9" s="1"/>
  <c r="N4910" i="9" s="1"/>
  <c r="V4898" i="9"/>
  <c r="W4898" i="9" s="1"/>
  <c r="M4898" i="9" s="1"/>
  <c r="N4898" i="9" s="1"/>
  <c r="V4892" i="9"/>
  <c r="W4892" i="9" s="1"/>
  <c r="M4892" i="9" s="1"/>
  <c r="N4892" i="9" s="1"/>
  <c r="V4886" i="9"/>
  <c r="W4886" i="9" s="1"/>
  <c r="M4886" i="9" s="1"/>
  <c r="N4886" i="9" s="1"/>
  <c r="V4874" i="9"/>
  <c r="W4874" i="9" s="1"/>
  <c r="M4874" i="9" s="1"/>
  <c r="N4874" i="9" s="1"/>
  <c r="V4868" i="9"/>
  <c r="W4868" i="9" s="1"/>
  <c r="M4868" i="9" s="1"/>
  <c r="N4868" i="9" s="1"/>
  <c r="V4862" i="9"/>
  <c r="W4862" i="9" s="1"/>
  <c r="M4862" i="9" s="1"/>
  <c r="N4862" i="9" s="1"/>
  <c r="V4850" i="9"/>
  <c r="W4850" i="9" s="1"/>
  <c r="M4850" i="9" s="1"/>
  <c r="N4850" i="9" s="1"/>
  <c r="V4844" i="9"/>
  <c r="W4844" i="9" s="1"/>
  <c r="V4838" i="9"/>
  <c r="W4838" i="9" s="1"/>
  <c r="M4838" i="9" s="1"/>
  <c r="N4838" i="9" s="1"/>
  <c r="V4826" i="9"/>
  <c r="W4826" i="9" s="1"/>
  <c r="V4820" i="9"/>
  <c r="W4820" i="9" s="1"/>
  <c r="M4820" i="9" s="1"/>
  <c r="N4820" i="9" s="1"/>
  <c r="V4814" i="9"/>
  <c r="W4814" i="9" s="1"/>
  <c r="M4814" i="9" s="1"/>
  <c r="N4814" i="9" s="1"/>
  <c r="V4802" i="9"/>
  <c r="W4802" i="9" s="1"/>
  <c r="M4802" i="9" s="1"/>
  <c r="N4802" i="9" s="1"/>
  <c r="V4796" i="9"/>
  <c r="W4796" i="9" s="1"/>
  <c r="M4796" i="9" s="1"/>
  <c r="N4796" i="9" s="1"/>
  <c r="V4790" i="9"/>
  <c r="W4790" i="9" s="1"/>
  <c r="M4790" i="9" s="1"/>
  <c r="N4790" i="9" s="1"/>
  <c r="V4778" i="9"/>
  <c r="W4778" i="9" s="1"/>
  <c r="M4778" i="9" s="1"/>
  <c r="N4778" i="9" s="1"/>
  <c r="V4772" i="9"/>
  <c r="W4772" i="9" s="1"/>
  <c r="M4772" i="9" s="1"/>
  <c r="N4772" i="9" s="1"/>
  <c r="V4766" i="9"/>
  <c r="W4766" i="9" s="1"/>
  <c r="V4754" i="9"/>
  <c r="W4754" i="9" s="1"/>
  <c r="M4754" i="9" s="1"/>
  <c r="N4754" i="9" s="1"/>
  <c r="V4748" i="9"/>
  <c r="W4748" i="9" s="1"/>
  <c r="M4748" i="9" s="1"/>
  <c r="N4748" i="9" s="1"/>
  <c r="V4742" i="9"/>
  <c r="W4742" i="9" s="1"/>
  <c r="M4742" i="9" s="1"/>
  <c r="N4742" i="9" s="1"/>
  <c r="V4736" i="9"/>
  <c r="W4736" i="9" s="1"/>
  <c r="M4736" i="9" s="1"/>
  <c r="N4736" i="9" s="1"/>
  <c r="V4730" i="9"/>
  <c r="W4730" i="9" s="1"/>
  <c r="M4730" i="9" s="1"/>
  <c r="N4730" i="9" s="1"/>
  <c r="V4724" i="9"/>
  <c r="W4724" i="9" s="1"/>
  <c r="M4724" i="9" s="1"/>
  <c r="N4724" i="9" s="1"/>
  <c r="V4718" i="9"/>
  <c r="W4718" i="9" s="1"/>
  <c r="M4718" i="9" s="1"/>
  <c r="N4718" i="9" s="1"/>
  <c r="V4706" i="9"/>
  <c r="W4706" i="9" s="1"/>
  <c r="M4706" i="9" s="1"/>
  <c r="N4706" i="9" s="1"/>
  <c r="V4700" i="9"/>
  <c r="W4700" i="9" s="1"/>
  <c r="V4694" i="9"/>
  <c r="W4694" i="9" s="1"/>
  <c r="M4694" i="9" s="1"/>
  <c r="N4694" i="9" s="1"/>
  <c r="V4682" i="9"/>
  <c r="W4682" i="9" s="1"/>
  <c r="M4682" i="9" s="1"/>
  <c r="N4682" i="9" s="1"/>
  <c r="V4676" i="9"/>
  <c r="W4676" i="9" s="1"/>
  <c r="M4676" i="9" s="1"/>
  <c r="N4676" i="9" s="1"/>
  <c r="V4670" i="9"/>
  <c r="W4670" i="9" s="1"/>
  <c r="M4670" i="9" s="1"/>
  <c r="N4670" i="9" s="1"/>
  <c r="V4658" i="9"/>
  <c r="W4658" i="9" s="1"/>
  <c r="M4658" i="9" s="1"/>
  <c r="N4658" i="9" s="1"/>
  <c r="V4652" i="9"/>
  <c r="W4652" i="9" s="1"/>
  <c r="V4646" i="9"/>
  <c r="W4646" i="9" s="1"/>
  <c r="M4646" i="9" s="1"/>
  <c r="N4646" i="9" s="1"/>
  <c r="V4634" i="9"/>
  <c r="W4634" i="9" s="1"/>
  <c r="M4634" i="9" s="1"/>
  <c r="N4634" i="9" s="1"/>
  <c r="V4628" i="9"/>
  <c r="W4628" i="9" s="1"/>
  <c r="V4622" i="9"/>
  <c r="W4622" i="9" s="1"/>
  <c r="V4610" i="9"/>
  <c r="W4610" i="9" s="1"/>
  <c r="M4610" i="9" s="1"/>
  <c r="N4610" i="9" s="1"/>
  <c r="V4604" i="9"/>
  <c r="W4604" i="9" s="1"/>
  <c r="V4598" i="9"/>
  <c r="W4598" i="9" s="1"/>
  <c r="M4598" i="9" s="1"/>
  <c r="N4598" i="9" s="1"/>
  <c r="V4586" i="9"/>
  <c r="W4586" i="9" s="1"/>
  <c r="M4586" i="9" s="1"/>
  <c r="N4586" i="9" s="1"/>
  <c r="V4580" i="9"/>
  <c r="W4580" i="9" s="1"/>
  <c r="V4574" i="9"/>
  <c r="W4574" i="9" s="1"/>
  <c r="M4574" i="9" s="1"/>
  <c r="N4574" i="9" s="1"/>
  <c r="V4562" i="9"/>
  <c r="W4562" i="9" s="1"/>
  <c r="M4562" i="9" s="1"/>
  <c r="N4562" i="9" s="1"/>
  <c r="V4556" i="9"/>
  <c r="W4556" i="9" s="1"/>
  <c r="V4550" i="9"/>
  <c r="W4550" i="9" s="1"/>
  <c r="M4550" i="9" s="1"/>
  <c r="N4550" i="9" s="1"/>
  <c r="V4544" i="9"/>
  <c r="W4544" i="9" s="1"/>
  <c r="M4544" i="9" s="1"/>
  <c r="N4544" i="9" s="1"/>
  <c r="V4538" i="9"/>
  <c r="W4538" i="9" s="1"/>
  <c r="M4538" i="9" s="1"/>
  <c r="N4538" i="9" s="1"/>
  <c r="V4532" i="9"/>
  <c r="W4532" i="9" s="1"/>
  <c r="M4532" i="9" s="1"/>
  <c r="N4532" i="9" s="1"/>
  <c r="V4526" i="9"/>
  <c r="W4526" i="9" s="1"/>
  <c r="M4526" i="9" s="1"/>
  <c r="N4526" i="9" s="1"/>
  <c r="V4514" i="9"/>
  <c r="W4514" i="9" s="1"/>
  <c r="M4514" i="9" s="1"/>
  <c r="N4514" i="9" s="1"/>
  <c r="V4508" i="9"/>
  <c r="W4508" i="9" s="1"/>
  <c r="M4508" i="9" s="1"/>
  <c r="N4508" i="9" s="1"/>
  <c r="V4502" i="9"/>
  <c r="W4502" i="9" s="1"/>
  <c r="M4502" i="9" s="1"/>
  <c r="N4502" i="9" s="1"/>
  <c r="V4490" i="9"/>
  <c r="W4490" i="9" s="1"/>
  <c r="M4490" i="9" s="1"/>
  <c r="N4490" i="9" s="1"/>
  <c r="V4484" i="9"/>
  <c r="W4484" i="9" s="1"/>
  <c r="M4484" i="9" s="1"/>
  <c r="N4484" i="9" s="1"/>
  <c r="V4478" i="9"/>
  <c r="W4478" i="9" s="1"/>
  <c r="M4478" i="9" s="1"/>
  <c r="N4478" i="9" s="1"/>
  <c r="V4466" i="9"/>
  <c r="W4466" i="9" s="1"/>
  <c r="M4466" i="9" s="1"/>
  <c r="N4466" i="9" s="1"/>
  <c r="V4460" i="9"/>
  <c r="W4460" i="9" s="1"/>
  <c r="M4460" i="9" s="1"/>
  <c r="N4460" i="9" s="1"/>
  <c r="V4454" i="9"/>
  <c r="W4454" i="9" s="1"/>
  <c r="M4454" i="9" s="1"/>
  <c r="N4454" i="9" s="1"/>
  <c r="V4442" i="9"/>
  <c r="W4442" i="9" s="1"/>
  <c r="M4442" i="9" s="1"/>
  <c r="N4442" i="9" s="1"/>
  <c r="V4436" i="9"/>
  <c r="W4436" i="9" s="1"/>
  <c r="M4436" i="9" s="1"/>
  <c r="N4436" i="9" s="1"/>
  <c r="V4430" i="9"/>
  <c r="W4430" i="9" s="1"/>
  <c r="V4418" i="9"/>
  <c r="W4418" i="9" s="1"/>
  <c r="M4418" i="9" s="1"/>
  <c r="N4418" i="9" s="1"/>
  <c r="V4412" i="9"/>
  <c r="W4412" i="9" s="1"/>
  <c r="M4412" i="9" s="1"/>
  <c r="N4412" i="9" s="1"/>
  <c r="V4406" i="9"/>
  <c r="W4406" i="9" s="1"/>
  <c r="M4406" i="9" s="1"/>
  <c r="N4406" i="9" s="1"/>
  <c r="V4394" i="9"/>
  <c r="W4394" i="9" s="1"/>
  <c r="M4394" i="9" s="1"/>
  <c r="N4394" i="9" s="1"/>
  <c r="V4388" i="9"/>
  <c r="W4388" i="9" s="1"/>
  <c r="M4388" i="9" s="1"/>
  <c r="V4382" i="9"/>
  <c r="W4382" i="9" s="1"/>
  <c r="M4382" i="9" s="1"/>
  <c r="N4382" i="9" s="1"/>
  <c r="V4370" i="9"/>
  <c r="W4370" i="9" s="1"/>
  <c r="M4370" i="9" s="1"/>
  <c r="N4370" i="9" s="1"/>
  <c r="V4364" i="9"/>
  <c r="W4364" i="9" s="1"/>
  <c r="M4364" i="9" s="1"/>
  <c r="N4364" i="9" s="1"/>
  <c r="V4358" i="9"/>
  <c r="W4358" i="9" s="1"/>
  <c r="M4358" i="9" s="1"/>
  <c r="N4358" i="9" s="1"/>
  <c r="V4346" i="9"/>
  <c r="W4346" i="9" s="1"/>
  <c r="V4340" i="9"/>
  <c r="W4340" i="9" s="1"/>
  <c r="M4340" i="9" s="1"/>
  <c r="N4340" i="9" s="1"/>
  <c r="V4334" i="9"/>
  <c r="W4334" i="9" s="1"/>
  <c r="M4334" i="9" s="1"/>
  <c r="N4334" i="9" s="1"/>
  <c r="V4322" i="9"/>
  <c r="W4322" i="9" s="1"/>
  <c r="M4322" i="9" s="1"/>
  <c r="N4322" i="9" s="1"/>
  <c r="V4316" i="9"/>
  <c r="W4316" i="9" s="1"/>
  <c r="M4316" i="9" s="1"/>
  <c r="N4316" i="9" s="1"/>
  <c r="V4310" i="9"/>
  <c r="W4310" i="9" s="1"/>
  <c r="M4310" i="9" s="1"/>
  <c r="N4310" i="9" s="1"/>
  <c r="V4298" i="9"/>
  <c r="W4298" i="9" s="1"/>
  <c r="M4298" i="9" s="1"/>
  <c r="N4298" i="9" s="1"/>
  <c r="V4292" i="9"/>
  <c r="W4292" i="9" s="1"/>
  <c r="M4292" i="9" s="1"/>
  <c r="N4292" i="9" s="1"/>
  <c r="V4286" i="9"/>
  <c r="W4286" i="9" s="1"/>
  <c r="M4286" i="9" s="1"/>
  <c r="N4286" i="9" s="1"/>
  <c r="V4274" i="9"/>
  <c r="W4274" i="9" s="1"/>
  <c r="M4274" i="9" s="1"/>
  <c r="N4274" i="9" s="1"/>
  <c r="V4268" i="9"/>
  <c r="W4268" i="9" s="1"/>
  <c r="M4268" i="9" s="1"/>
  <c r="N4268" i="9" s="1"/>
  <c r="V4262" i="9"/>
  <c r="W4262" i="9" s="1"/>
  <c r="M4262" i="9" s="1"/>
  <c r="N4262" i="9" s="1"/>
  <c r="V4250" i="9"/>
  <c r="W4250" i="9" s="1"/>
  <c r="M4250" i="9" s="1"/>
  <c r="N4250" i="9" s="1"/>
  <c r="V4244" i="9"/>
  <c r="W4244" i="9" s="1"/>
  <c r="M4244" i="9" s="1"/>
  <c r="N4244" i="9" s="1"/>
  <c r="V4238" i="9"/>
  <c r="W4238" i="9" s="1"/>
  <c r="M4238" i="9" s="1"/>
  <c r="N4238" i="9" s="1"/>
  <c r="V4226" i="9"/>
  <c r="W4226" i="9" s="1"/>
  <c r="V4220" i="9"/>
  <c r="W4220" i="9" s="1"/>
  <c r="M4220" i="9" s="1"/>
  <c r="N4220" i="9" s="1"/>
  <c r="V4214" i="9"/>
  <c r="W4214" i="9" s="1"/>
  <c r="M4214" i="9" s="1"/>
  <c r="N4214" i="9" s="1"/>
  <c r="V4202" i="9"/>
  <c r="W4202" i="9" s="1"/>
  <c r="V4196" i="9"/>
  <c r="W4196" i="9" s="1"/>
  <c r="M4196" i="9" s="1"/>
  <c r="N4196" i="9" s="1"/>
  <c r="V4190" i="9"/>
  <c r="W4190" i="9" s="1"/>
  <c r="M4190" i="9" s="1"/>
  <c r="N4190" i="9" s="1"/>
  <c r="V4184" i="9"/>
  <c r="W4184" i="9" s="1"/>
  <c r="M4184" i="9" s="1"/>
  <c r="N4184" i="9" s="1"/>
  <c r="V4178" i="9"/>
  <c r="W4178" i="9" s="1"/>
  <c r="M4178" i="9" s="1"/>
  <c r="N4178" i="9" s="1"/>
  <c r="V4172" i="9"/>
  <c r="W4172" i="9" s="1"/>
  <c r="V4166" i="9"/>
  <c r="W4166" i="9" s="1"/>
  <c r="M4166" i="9" s="1"/>
  <c r="N4166" i="9" s="1"/>
  <c r="V4154" i="9"/>
  <c r="W4154" i="9" s="1"/>
  <c r="M4154" i="9" s="1"/>
  <c r="N4154" i="9" s="1"/>
  <c r="V4148" i="9"/>
  <c r="W4148" i="9" s="1"/>
  <c r="M4148" i="9" s="1"/>
  <c r="N4148" i="9" s="1"/>
  <c r="V4142" i="9"/>
  <c r="W4142" i="9" s="1"/>
  <c r="M4142" i="9" s="1"/>
  <c r="N4142" i="9" s="1"/>
  <c r="V4130" i="9"/>
  <c r="W4130" i="9" s="1"/>
  <c r="M4130" i="9" s="1"/>
  <c r="N4130" i="9" s="1"/>
  <c r="V4124" i="9"/>
  <c r="W4124" i="9" s="1"/>
  <c r="V4118" i="9"/>
  <c r="W4118" i="9" s="1"/>
  <c r="M4118" i="9" s="1"/>
  <c r="N4118" i="9" s="1"/>
  <c r="V4106" i="9"/>
  <c r="W4106" i="9" s="1"/>
  <c r="M4106" i="9" s="1"/>
  <c r="N4106" i="9" s="1"/>
  <c r="V4100" i="9"/>
  <c r="W4100" i="9" s="1"/>
  <c r="M4100" i="9" s="1"/>
  <c r="N4100" i="9" s="1"/>
  <c r="V4094" i="9"/>
  <c r="W4094" i="9" s="1"/>
  <c r="M4094" i="9" s="1"/>
  <c r="N4094" i="9" s="1"/>
  <c r="V4082" i="9"/>
  <c r="W4082" i="9" s="1"/>
  <c r="M4082" i="9" s="1"/>
  <c r="N4082" i="9" s="1"/>
  <c r="V4076" i="9"/>
  <c r="W4076" i="9" s="1"/>
  <c r="V4070" i="9"/>
  <c r="W4070" i="9" s="1"/>
  <c r="M4070" i="9" s="1"/>
  <c r="N4070" i="9" s="1"/>
  <c r="V4058" i="9"/>
  <c r="W4058" i="9" s="1"/>
  <c r="V4052" i="9"/>
  <c r="W4052" i="9" s="1"/>
  <c r="M4052" i="9" s="1"/>
  <c r="N4052" i="9" s="1"/>
  <c r="V4046" i="9"/>
  <c r="W4046" i="9" s="1"/>
  <c r="M4046" i="9" s="1"/>
  <c r="N4046" i="9" s="1"/>
  <c r="V4034" i="9"/>
  <c r="W4034" i="9" s="1"/>
  <c r="M4034" i="9" s="1"/>
  <c r="N4034" i="9" s="1"/>
  <c r="V4028" i="9"/>
  <c r="W4028" i="9" s="1"/>
  <c r="M4028" i="9" s="1"/>
  <c r="N4028" i="9" s="1"/>
  <c r="V4022" i="9"/>
  <c r="W4022" i="9" s="1"/>
  <c r="M4022" i="9" s="1"/>
  <c r="N4022" i="9" s="1"/>
  <c r="V4010" i="9"/>
  <c r="W4010" i="9" s="1"/>
  <c r="M4010" i="9" s="1"/>
  <c r="N4010" i="9" s="1"/>
  <c r="V4004" i="9"/>
  <c r="W4004" i="9" s="1"/>
  <c r="M4004" i="9" s="1"/>
  <c r="N4004" i="9" s="1"/>
  <c r="V3998" i="9"/>
  <c r="W3998" i="9" s="1"/>
  <c r="M3998" i="9" s="1"/>
  <c r="N3998" i="9" s="1"/>
  <c r="V3992" i="9"/>
  <c r="W3992" i="9" s="1"/>
  <c r="M3992" i="9" s="1"/>
  <c r="N3992" i="9" s="1"/>
  <c r="V3986" i="9"/>
  <c r="W3986" i="9" s="1"/>
  <c r="M3986" i="9" s="1"/>
  <c r="N3986" i="9" s="1"/>
  <c r="V3980" i="9"/>
  <c r="W3980" i="9" s="1"/>
  <c r="M3980" i="9" s="1"/>
  <c r="N3980" i="9" s="1"/>
  <c r="V3974" i="9"/>
  <c r="W3974" i="9" s="1"/>
  <c r="M3974" i="9" s="1"/>
  <c r="N3974" i="9" s="1"/>
  <c r="V3962" i="9"/>
  <c r="W3962" i="9" s="1"/>
  <c r="M3962" i="9" s="1"/>
  <c r="N3962" i="9" s="1"/>
  <c r="V3956" i="9"/>
  <c r="W3956" i="9" s="1"/>
  <c r="V3950" i="9"/>
  <c r="W3950" i="9" s="1"/>
  <c r="M3950" i="9" s="1"/>
  <c r="N3950" i="9" s="1"/>
  <c r="V3938" i="9"/>
  <c r="W3938" i="9" s="1"/>
  <c r="M3938" i="9" s="1"/>
  <c r="N3938" i="9" s="1"/>
  <c r="V3932" i="9"/>
  <c r="W3932" i="9" s="1"/>
  <c r="M3932" i="9" s="1"/>
  <c r="N3932" i="9" s="1"/>
  <c r="V3926" i="9"/>
  <c r="W3926" i="9" s="1"/>
  <c r="V3914" i="9"/>
  <c r="W3914" i="9" s="1"/>
  <c r="M3914" i="9" s="1"/>
  <c r="N3914" i="9" s="1"/>
  <c r="V3908" i="9"/>
  <c r="W3908" i="9" s="1"/>
  <c r="M3908" i="9" s="1"/>
  <c r="N3908" i="9" s="1"/>
  <c r="V3902" i="9"/>
  <c r="W3902" i="9" s="1"/>
  <c r="M3902" i="9" s="1"/>
  <c r="N3902" i="9" s="1"/>
  <c r="V3890" i="9"/>
  <c r="W3890" i="9" s="1"/>
  <c r="M3890" i="9" s="1"/>
  <c r="N3890" i="9" s="1"/>
  <c r="V3884" i="9"/>
  <c r="W3884" i="9" s="1"/>
  <c r="M3884" i="9" s="1"/>
  <c r="N3884" i="9" s="1"/>
  <c r="V3878" i="9"/>
  <c r="W3878" i="9" s="1"/>
  <c r="M3878" i="9" s="1"/>
  <c r="N3878" i="9" s="1"/>
  <c r="V3872" i="9"/>
  <c r="W3872" i="9" s="1"/>
  <c r="M3872" i="9" s="1"/>
  <c r="N3872" i="9" s="1"/>
  <c r="V3866" i="9"/>
  <c r="W3866" i="9" s="1"/>
  <c r="M3866" i="9" s="1"/>
  <c r="N3866" i="9" s="1"/>
  <c r="V3860" i="9"/>
  <c r="W3860" i="9" s="1"/>
  <c r="M3860" i="9" s="1"/>
  <c r="N3860" i="9" s="1"/>
  <c r="V3854" i="9"/>
  <c r="W3854" i="9" s="1"/>
  <c r="M3854" i="9" s="1"/>
  <c r="N3854" i="9" s="1"/>
  <c r="V3842" i="9"/>
  <c r="W3842" i="9" s="1"/>
  <c r="M3842" i="9" s="1"/>
  <c r="N3842" i="9" s="1"/>
  <c r="V3836" i="9"/>
  <c r="W3836" i="9" s="1"/>
  <c r="M3836" i="9" s="1"/>
  <c r="N3836" i="9" s="1"/>
  <c r="V3830" i="9"/>
  <c r="W3830" i="9" s="1"/>
  <c r="M3830" i="9" s="1"/>
  <c r="N3830" i="9" s="1"/>
  <c r="V3818" i="9"/>
  <c r="W3818" i="9" s="1"/>
  <c r="M3818" i="9" s="1"/>
  <c r="N3818" i="9" s="1"/>
  <c r="V3812" i="9"/>
  <c r="W3812" i="9" s="1"/>
  <c r="M3812" i="9" s="1"/>
  <c r="N3812" i="9" s="1"/>
  <c r="V3806" i="9"/>
  <c r="W3806" i="9" s="1"/>
  <c r="M3806" i="9" s="1"/>
  <c r="N3806" i="9" s="1"/>
  <c r="V3794" i="9"/>
  <c r="W3794" i="9" s="1"/>
  <c r="M3794" i="9" s="1"/>
  <c r="N3794" i="9" s="1"/>
  <c r="V3788" i="9"/>
  <c r="W3788" i="9" s="1"/>
  <c r="V3782" i="9"/>
  <c r="W3782" i="9" s="1"/>
  <c r="M3782" i="9" s="1"/>
  <c r="N3782" i="9" s="1"/>
  <c r="V3770" i="9"/>
  <c r="W3770" i="9" s="1"/>
  <c r="M3770" i="9" s="1"/>
  <c r="N3770" i="9" s="1"/>
  <c r="V3764" i="9"/>
  <c r="W3764" i="9" s="1"/>
  <c r="M3764" i="9" s="1"/>
  <c r="N3764" i="9" s="1"/>
  <c r="V3758" i="9"/>
  <c r="W3758" i="9" s="1"/>
  <c r="V3746" i="9"/>
  <c r="W3746" i="9" s="1"/>
  <c r="M3746" i="9" s="1"/>
  <c r="N3746" i="9" s="1"/>
  <c r="V3740" i="9"/>
  <c r="W3740" i="9" s="1"/>
  <c r="M3740" i="9" s="1"/>
  <c r="N3740" i="9" s="1"/>
  <c r="V3734" i="9"/>
  <c r="W3734" i="9" s="1"/>
  <c r="M3734" i="9" s="1"/>
  <c r="N3734" i="9" s="1"/>
  <c r="V3722" i="9"/>
  <c r="W3722" i="9" s="1"/>
  <c r="M3722" i="9" s="1"/>
  <c r="N3722" i="9" s="1"/>
  <c r="V3716" i="9"/>
  <c r="W3716" i="9" s="1"/>
  <c r="M3716" i="9" s="1"/>
  <c r="N3716" i="9" s="1"/>
  <c r="V3710" i="9"/>
  <c r="W3710" i="9" s="1"/>
  <c r="V3698" i="9"/>
  <c r="W3698" i="9" s="1"/>
  <c r="M3698" i="9" s="1"/>
  <c r="N3698" i="9" s="1"/>
  <c r="V3692" i="9"/>
  <c r="W3692" i="9" s="1"/>
  <c r="M3692" i="9" s="1"/>
  <c r="N3692" i="9" s="1"/>
  <c r="V3686" i="9"/>
  <c r="W3686" i="9" s="1"/>
  <c r="M3686" i="9" s="1"/>
  <c r="N3686" i="9" s="1"/>
  <c r="V3680" i="9"/>
  <c r="W3680" i="9" s="1"/>
  <c r="M3680" i="9" s="1"/>
  <c r="N3680" i="9" s="1"/>
  <c r="V3674" i="9"/>
  <c r="W3674" i="9" s="1"/>
  <c r="M3674" i="9" s="1"/>
  <c r="N3674" i="9" s="1"/>
  <c r="V3668" i="9"/>
  <c r="W3668" i="9" s="1"/>
  <c r="M3668" i="9" s="1"/>
  <c r="N3668" i="9" s="1"/>
  <c r="V3662" i="9"/>
  <c r="W3662" i="9" s="1"/>
  <c r="M3662" i="9" s="1"/>
  <c r="N3662" i="9" s="1"/>
  <c r="V3650" i="9"/>
  <c r="W3650" i="9" s="1"/>
  <c r="V3644" i="9"/>
  <c r="W3644" i="9" s="1"/>
  <c r="M3644" i="9" s="1"/>
  <c r="N3644" i="9" s="1"/>
  <c r="V3638" i="9"/>
  <c r="W3638" i="9" s="1"/>
  <c r="M3638" i="9" s="1"/>
  <c r="N3638" i="9" s="1"/>
  <c r="V3626" i="9"/>
  <c r="W3626" i="9" s="1"/>
  <c r="M3626" i="9" s="1"/>
  <c r="N3626" i="9" s="1"/>
  <c r="V3620" i="9"/>
  <c r="W3620" i="9" s="1"/>
  <c r="M3620" i="9" s="1"/>
  <c r="N3620" i="9" s="1"/>
  <c r="V3614" i="9"/>
  <c r="W3614" i="9" s="1"/>
  <c r="M3614" i="9" s="1"/>
  <c r="N3614" i="9" s="1"/>
  <c r="V3602" i="9"/>
  <c r="W3602" i="9" s="1"/>
  <c r="M3602" i="9" s="1"/>
  <c r="N3602" i="9" s="1"/>
  <c r="V3596" i="9"/>
  <c r="W3596" i="9" s="1"/>
  <c r="M3596" i="9" s="1"/>
  <c r="N3596" i="9" s="1"/>
  <c r="V3590" i="9"/>
  <c r="W3590" i="9" s="1"/>
  <c r="M3590" i="9" s="1"/>
  <c r="N3590" i="9" s="1"/>
  <c r="V3578" i="9"/>
  <c r="W3578" i="9" s="1"/>
  <c r="M3578" i="9" s="1"/>
  <c r="N3578" i="9" s="1"/>
  <c r="V3572" i="9"/>
  <c r="W3572" i="9" s="1"/>
  <c r="M3572" i="9" s="1"/>
  <c r="N3572" i="9" s="1"/>
  <c r="V3566" i="9"/>
  <c r="W3566" i="9" s="1"/>
  <c r="M3566" i="9" s="1"/>
  <c r="N3566" i="9" s="1"/>
  <c r="V3554" i="9"/>
  <c r="W3554" i="9" s="1"/>
  <c r="M3554" i="9" s="1"/>
  <c r="N3554" i="9" s="1"/>
  <c r="V3548" i="9"/>
  <c r="W3548" i="9" s="1"/>
  <c r="M3548" i="9" s="1"/>
  <c r="N3548" i="9" s="1"/>
  <c r="V3542" i="9"/>
  <c r="W3542" i="9" s="1"/>
  <c r="V3530" i="9"/>
  <c r="W3530" i="9" s="1"/>
  <c r="M3530" i="9" s="1"/>
  <c r="N3530" i="9" s="1"/>
  <c r="V3524" i="9"/>
  <c r="W3524" i="9" s="1"/>
  <c r="M3524" i="9" s="1"/>
  <c r="N3524" i="9" s="1"/>
  <c r="V3518" i="9"/>
  <c r="W3518" i="9" s="1"/>
  <c r="M3518" i="9" s="1"/>
  <c r="N3518" i="9" s="1"/>
  <c r="V3506" i="9"/>
  <c r="W3506" i="9" s="1"/>
  <c r="V3500" i="9"/>
  <c r="W3500" i="9" s="1"/>
  <c r="M3500" i="9" s="1"/>
  <c r="N3500" i="9" s="1"/>
  <c r="V3494" i="9"/>
  <c r="W3494" i="9" s="1"/>
  <c r="M3494" i="9" s="1"/>
  <c r="N3494" i="9" s="1"/>
  <c r="V3482" i="9"/>
  <c r="W3482" i="9" s="1"/>
  <c r="M3482" i="9" s="1"/>
  <c r="N3482" i="9" s="1"/>
  <c r="V3476" i="9"/>
  <c r="W3476" i="9" s="1"/>
  <c r="M3476" i="9" s="1"/>
  <c r="N3476" i="9" s="1"/>
  <c r="V3470" i="9"/>
  <c r="W3470" i="9" s="1"/>
  <c r="M3470" i="9" s="1"/>
  <c r="N3470" i="9" s="1"/>
  <c r="V3458" i="9"/>
  <c r="W3458" i="9" s="1"/>
  <c r="M3458" i="9" s="1"/>
  <c r="N3458" i="9" s="1"/>
  <c r="V3452" i="9"/>
  <c r="W3452" i="9" s="1"/>
  <c r="M3452" i="9" s="1"/>
  <c r="N3452" i="9" s="1"/>
  <c r="V3446" i="9"/>
  <c r="W3446" i="9" s="1"/>
  <c r="M3446" i="9" s="1"/>
  <c r="N3446" i="9" s="1"/>
  <c r="V3434" i="9"/>
  <c r="W3434" i="9" s="1"/>
  <c r="M3434" i="9" s="1"/>
  <c r="N3434" i="9" s="1"/>
  <c r="V3428" i="9"/>
  <c r="W3428" i="9" s="1"/>
  <c r="M3428" i="9" s="1"/>
  <c r="N3428" i="9" s="1"/>
  <c r="V3422" i="9"/>
  <c r="W3422" i="9" s="1"/>
  <c r="M3422" i="9" s="1"/>
  <c r="N3422" i="9" s="1"/>
  <c r="V3416" i="9"/>
  <c r="W3416" i="9" s="1"/>
  <c r="M3416" i="9" s="1"/>
  <c r="N3416" i="9" s="1"/>
  <c r="V3410" i="9"/>
  <c r="W3410" i="9" s="1"/>
  <c r="M3410" i="9" s="1"/>
  <c r="N3410" i="9" s="1"/>
  <c r="V3404" i="9"/>
  <c r="W3404" i="9" s="1"/>
  <c r="M3404" i="9" s="1"/>
  <c r="N3404" i="9" s="1"/>
  <c r="V3398" i="9"/>
  <c r="W3398" i="9" s="1"/>
  <c r="M3398" i="9" s="1"/>
  <c r="N3398" i="9" s="1"/>
  <c r="V3386" i="9"/>
  <c r="W3386" i="9" s="1"/>
  <c r="M3386" i="9" s="1"/>
  <c r="N3386" i="9" s="1"/>
  <c r="V3380" i="9"/>
  <c r="W3380" i="9" s="1"/>
  <c r="V3374" i="9"/>
  <c r="W3374" i="9" s="1"/>
  <c r="V3362" i="9"/>
  <c r="W3362" i="9" s="1"/>
  <c r="M3362" i="9" s="1"/>
  <c r="N3362" i="9" s="1"/>
  <c r="V3356" i="9"/>
  <c r="W3356" i="9" s="1"/>
  <c r="M3356" i="9" s="1"/>
  <c r="N3356" i="9" s="1"/>
  <c r="V3350" i="9"/>
  <c r="W3350" i="9" s="1"/>
  <c r="M3350" i="9" s="1"/>
  <c r="N3350" i="9" s="1"/>
  <c r="V3338" i="9"/>
  <c r="W3338" i="9" s="1"/>
  <c r="M3338" i="9" s="1"/>
  <c r="N3338" i="9" s="1"/>
  <c r="V8000" i="9"/>
  <c r="W8000" i="9" s="1"/>
  <c r="M8000" i="9" s="1"/>
  <c r="N8000" i="9" s="1"/>
  <c r="V7988" i="9"/>
  <c r="W7988" i="9" s="1"/>
  <c r="M7988" i="9" s="1"/>
  <c r="N7988" i="9" s="1"/>
  <c r="V7976" i="9"/>
  <c r="W7976" i="9" s="1"/>
  <c r="M7976" i="9" s="1"/>
  <c r="N7976" i="9" s="1"/>
  <c r="V7970" i="9"/>
  <c r="W7970" i="9" s="1"/>
  <c r="M7970" i="9" s="1"/>
  <c r="N7970" i="9" s="1"/>
  <c r="V7964" i="9"/>
  <c r="W7964" i="9" s="1"/>
  <c r="M7964" i="9" s="1"/>
  <c r="N7964" i="9" s="1"/>
  <c r="V7952" i="9"/>
  <c r="W7952" i="9" s="1"/>
  <c r="M7952" i="9" s="1"/>
  <c r="N7952" i="9" s="1"/>
  <c r="V7946" i="9"/>
  <c r="W7946" i="9" s="1"/>
  <c r="M7946" i="9" s="1"/>
  <c r="N7946" i="9" s="1"/>
  <c r="V7940" i="9"/>
  <c r="W7940" i="9" s="1"/>
  <c r="M7940" i="9" s="1"/>
  <c r="N7940" i="9" s="1"/>
  <c r="V7928" i="9"/>
  <c r="W7928" i="9" s="1"/>
  <c r="M7928" i="9" s="1"/>
  <c r="N7928" i="9" s="1"/>
  <c r="V7922" i="9"/>
  <c r="W7922" i="9" s="1"/>
  <c r="M7922" i="9" s="1"/>
  <c r="N7922" i="9" s="1"/>
  <c r="V7916" i="9"/>
  <c r="W7916" i="9" s="1"/>
  <c r="M7916" i="9" s="1"/>
  <c r="N7916" i="9" s="1"/>
  <c r="V7904" i="9"/>
  <c r="W7904" i="9" s="1"/>
  <c r="M7904" i="9" s="1"/>
  <c r="N7904" i="9" s="1"/>
  <c r="V7898" i="9"/>
  <c r="W7898" i="9" s="1"/>
  <c r="V7892" i="9"/>
  <c r="W7892" i="9" s="1"/>
  <c r="M7892" i="9" s="1"/>
  <c r="N7892" i="9" s="1"/>
  <c r="V7880" i="9"/>
  <c r="W7880" i="9" s="1"/>
  <c r="M7880" i="9" s="1"/>
  <c r="N7880" i="9" s="1"/>
  <c r="V7874" i="9"/>
  <c r="W7874" i="9" s="1"/>
  <c r="M7874" i="9" s="1"/>
  <c r="N7874" i="9" s="1"/>
  <c r="V7868" i="9"/>
  <c r="W7868" i="9" s="1"/>
  <c r="M7868" i="9" s="1"/>
  <c r="N7868" i="9" s="1"/>
  <c r="V7856" i="9"/>
  <c r="W7856" i="9" s="1"/>
  <c r="M7856" i="9" s="1"/>
  <c r="N7856" i="9" s="1"/>
  <c r="V7850" i="9"/>
  <c r="W7850" i="9" s="1"/>
  <c r="M7850" i="9" s="1"/>
  <c r="N7850" i="9" s="1"/>
  <c r="V7844" i="9"/>
  <c r="W7844" i="9" s="1"/>
  <c r="M7844" i="9" s="1"/>
  <c r="N7844" i="9" s="1"/>
  <c r="V7832" i="9"/>
  <c r="W7832" i="9" s="1"/>
  <c r="M7832" i="9" s="1"/>
  <c r="N7832" i="9" s="1"/>
  <c r="V7826" i="9"/>
  <c r="W7826" i="9" s="1"/>
  <c r="M7826" i="9" s="1"/>
  <c r="N7826" i="9" s="1"/>
  <c r="V7820" i="9"/>
  <c r="W7820" i="9" s="1"/>
  <c r="M7820" i="9" s="1"/>
  <c r="N7820" i="9" s="1"/>
  <c r="V7807" i="9"/>
  <c r="W7807" i="9" s="1"/>
  <c r="M7807" i="9" s="1"/>
  <c r="N7807" i="9" s="1"/>
  <c r="V7801" i="9"/>
  <c r="W7801" i="9" s="1"/>
  <c r="V7795" i="9"/>
  <c r="W7795" i="9" s="1"/>
  <c r="M7795" i="9" s="1"/>
  <c r="N7795" i="9" s="1"/>
  <c r="V7783" i="9"/>
  <c r="W7783" i="9" s="1"/>
  <c r="M7783" i="9" s="1"/>
  <c r="N7783" i="9" s="1"/>
  <c r="V7777" i="9"/>
  <c r="W7777" i="9" s="1"/>
  <c r="M7777" i="9" s="1"/>
  <c r="N7777" i="9" s="1"/>
  <c r="V7771" i="9"/>
  <c r="W7771" i="9" s="1"/>
  <c r="M7771" i="9" s="1"/>
  <c r="N7771" i="9" s="1"/>
  <c r="V7759" i="9"/>
  <c r="W7759" i="9" s="1"/>
  <c r="M7759" i="9" s="1"/>
  <c r="N7759" i="9" s="1"/>
  <c r="V7753" i="9"/>
  <c r="W7753" i="9" s="1"/>
  <c r="V7747" i="9"/>
  <c r="W7747" i="9" s="1"/>
  <c r="M7747" i="9" s="1"/>
  <c r="N7747" i="9" s="1"/>
  <c r="V7735" i="9"/>
  <c r="W7735" i="9" s="1"/>
  <c r="M7735" i="9" s="1"/>
  <c r="N7735" i="9" s="1"/>
  <c r="V7729" i="9"/>
  <c r="W7729" i="9" s="1"/>
  <c r="M7729" i="9" s="1"/>
  <c r="N7729" i="9" s="1"/>
  <c r="V7723" i="9"/>
  <c r="W7723" i="9" s="1"/>
  <c r="M7723" i="9" s="1"/>
  <c r="N7723" i="9" s="1"/>
  <c r="V7711" i="9"/>
  <c r="W7711" i="9" s="1"/>
  <c r="M7711" i="9" s="1"/>
  <c r="N7711" i="9" s="1"/>
  <c r="V7705" i="9"/>
  <c r="W7705" i="9" s="1"/>
  <c r="M7705" i="9" s="1"/>
  <c r="N7705" i="9" s="1"/>
  <c r="V7699" i="9"/>
  <c r="W7699" i="9" s="1"/>
  <c r="M7699" i="9" s="1"/>
  <c r="N7699" i="9" s="1"/>
  <c r="V7687" i="9"/>
  <c r="W7687" i="9" s="1"/>
  <c r="M7687" i="9" s="1"/>
  <c r="N7687" i="9" s="1"/>
  <c r="V7681" i="9"/>
  <c r="W7681" i="9" s="1"/>
  <c r="M7681" i="9" s="1"/>
  <c r="N7681" i="9" s="1"/>
  <c r="V7675" i="9"/>
  <c r="W7675" i="9" s="1"/>
  <c r="M7675" i="9" s="1"/>
  <c r="N7675" i="9" s="1"/>
  <c r="V7663" i="9"/>
  <c r="W7663" i="9" s="1"/>
  <c r="M7663" i="9" s="1"/>
  <c r="N7663" i="9" s="1"/>
  <c r="V7657" i="9"/>
  <c r="W7657" i="9" s="1"/>
  <c r="M7657" i="9" s="1"/>
  <c r="N7657" i="9" s="1"/>
  <c r="V7651" i="9"/>
  <c r="W7651" i="9" s="1"/>
  <c r="M7651" i="9" s="1"/>
  <c r="N7651" i="9" s="1"/>
  <c r="V7639" i="9"/>
  <c r="W7639" i="9" s="1"/>
  <c r="M7639" i="9" s="1"/>
  <c r="N7639" i="9" s="1"/>
  <c r="V7633" i="9"/>
  <c r="W7633" i="9" s="1"/>
  <c r="M7633" i="9" s="1"/>
  <c r="N7633" i="9" s="1"/>
  <c r="V7627" i="9"/>
  <c r="W7627" i="9" s="1"/>
  <c r="V7615" i="9"/>
  <c r="W7615" i="9" s="1"/>
  <c r="M7615" i="9" s="1"/>
  <c r="N7615" i="9" s="1"/>
  <c r="V7609" i="9"/>
  <c r="W7609" i="9" s="1"/>
  <c r="V7603" i="9"/>
  <c r="W7603" i="9" s="1"/>
  <c r="M7603" i="9" s="1"/>
  <c r="N7603" i="9" s="1"/>
  <c r="V7591" i="9"/>
  <c r="W7591" i="9" s="1"/>
  <c r="M7591" i="9" s="1"/>
  <c r="N7591" i="9" s="1"/>
  <c r="V7585" i="9"/>
  <c r="W7585" i="9" s="1"/>
  <c r="M7585" i="9" s="1"/>
  <c r="N7585" i="9" s="1"/>
  <c r="V7579" i="9"/>
  <c r="W7579" i="9" s="1"/>
  <c r="V7567" i="9"/>
  <c r="W7567" i="9" s="1"/>
  <c r="M7567" i="9" s="1"/>
  <c r="N7567" i="9" s="1"/>
  <c r="V7561" i="9"/>
  <c r="W7561" i="9" s="1"/>
  <c r="M7561" i="9" s="1"/>
  <c r="N7561" i="9" s="1"/>
  <c r="V7555" i="9"/>
  <c r="W7555" i="9" s="1"/>
  <c r="M7555" i="9" s="1"/>
  <c r="N7555" i="9" s="1"/>
  <c r="V7543" i="9"/>
  <c r="W7543" i="9" s="1"/>
  <c r="M7543" i="9" s="1"/>
  <c r="N7543" i="9" s="1"/>
  <c r="V7537" i="9"/>
  <c r="W7537" i="9" s="1"/>
  <c r="M7537" i="9" s="1"/>
  <c r="N7537" i="9" s="1"/>
  <c r="V7531" i="9"/>
  <c r="W7531" i="9" s="1"/>
  <c r="V7519" i="9"/>
  <c r="W7519" i="9" s="1"/>
  <c r="M7519" i="9" s="1"/>
  <c r="N7519" i="9" s="1"/>
  <c r="V7513" i="9"/>
  <c r="W7513" i="9" s="1"/>
  <c r="M7513" i="9" s="1"/>
  <c r="N7513" i="9" s="1"/>
  <c r="V7507" i="9"/>
  <c r="W7507" i="9" s="1"/>
  <c r="M7507" i="9" s="1"/>
  <c r="N7507" i="9" s="1"/>
  <c r="V7495" i="9"/>
  <c r="W7495" i="9" s="1"/>
  <c r="M7495" i="9" s="1"/>
  <c r="N7495" i="9" s="1"/>
  <c r="V7489" i="9"/>
  <c r="W7489" i="9" s="1"/>
  <c r="M7489" i="9" s="1"/>
  <c r="N7489" i="9" s="1"/>
  <c r="V7483" i="9"/>
  <c r="W7483" i="9" s="1"/>
  <c r="V7471" i="9"/>
  <c r="W7471" i="9" s="1"/>
  <c r="M7471" i="9" s="1"/>
  <c r="N7471" i="9" s="1"/>
  <c r="V7465" i="9"/>
  <c r="W7465" i="9" s="1"/>
  <c r="V7459" i="9"/>
  <c r="W7459" i="9" s="1"/>
  <c r="M7459" i="9" s="1"/>
  <c r="N7459" i="9" s="1"/>
  <c r="V7447" i="9"/>
  <c r="W7447" i="9" s="1"/>
  <c r="M7447" i="9" s="1"/>
  <c r="N7447" i="9" s="1"/>
  <c r="V7441" i="9"/>
  <c r="W7441" i="9" s="1"/>
  <c r="V7435" i="9"/>
  <c r="W7435" i="9" s="1"/>
  <c r="M7435" i="9" s="1"/>
  <c r="N7435" i="9" s="1"/>
  <c r="V7423" i="9"/>
  <c r="W7423" i="9" s="1"/>
  <c r="M7423" i="9" s="1"/>
  <c r="N7423" i="9" s="1"/>
  <c r="V7417" i="9"/>
  <c r="W7417" i="9" s="1"/>
  <c r="M7417" i="9" s="1"/>
  <c r="N7417" i="9" s="1"/>
  <c r="V7411" i="9"/>
  <c r="W7411" i="9" s="1"/>
  <c r="M7411" i="9" s="1"/>
  <c r="N7411" i="9" s="1"/>
  <c r="V7399" i="9"/>
  <c r="W7399" i="9" s="1"/>
  <c r="M7399" i="9" s="1"/>
  <c r="N7399" i="9" s="1"/>
  <c r="V7393" i="9"/>
  <c r="W7393" i="9" s="1"/>
  <c r="M7393" i="9" s="1"/>
  <c r="N7393" i="9" s="1"/>
  <c r="V7387" i="9"/>
  <c r="W7387" i="9" s="1"/>
  <c r="M7387" i="9" s="1"/>
  <c r="N7387" i="9" s="1"/>
  <c r="V7375" i="9"/>
  <c r="W7375" i="9" s="1"/>
  <c r="M7375" i="9" s="1"/>
  <c r="N7375" i="9" s="1"/>
  <c r="V7369" i="9"/>
  <c r="W7369" i="9" s="1"/>
  <c r="M7369" i="9" s="1"/>
  <c r="N7369" i="9" s="1"/>
  <c r="V7363" i="9"/>
  <c r="W7363" i="9" s="1"/>
  <c r="V7351" i="9"/>
  <c r="W7351" i="9" s="1"/>
  <c r="M7351" i="9" s="1"/>
  <c r="N7351" i="9" s="1"/>
  <c r="V7345" i="9"/>
  <c r="W7345" i="9" s="1"/>
  <c r="M7345" i="9" s="1"/>
  <c r="N7345" i="9" s="1"/>
  <c r="V7339" i="9"/>
  <c r="W7339" i="9" s="1"/>
  <c r="M7339" i="9" s="1"/>
  <c r="N7339" i="9" s="1"/>
  <c r="V7327" i="9"/>
  <c r="W7327" i="9" s="1"/>
  <c r="M7327" i="9" s="1"/>
  <c r="N7327" i="9" s="1"/>
  <c r="V7321" i="9"/>
  <c r="W7321" i="9" s="1"/>
  <c r="V7315" i="9"/>
  <c r="W7315" i="9" s="1"/>
  <c r="M7315" i="9" s="1"/>
  <c r="N7315" i="9" s="1"/>
  <c r="V7303" i="9"/>
  <c r="W7303" i="9" s="1"/>
  <c r="M7303" i="9" s="1"/>
  <c r="N7303" i="9" s="1"/>
  <c r="V7297" i="9"/>
  <c r="W7297" i="9" s="1"/>
  <c r="M7297" i="9" s="1"/>
  <c r="N7297" i="9" s="1"/>
  <c r="V7291" i="9"/>
  <c r="W7291" i="9" s="1"/>
  <c r="M7291" i="9" s="1"/>
  <c r="N7291" i="9" s="1"/>
  <c r="V7279" i="9"/>
  <c r="W7279" i="9" s="1"/>
  <c r="M7279" i="9" s="1"/>
  <c r="N7279" i="9" s="1"/>
  <c r="V7273" i="9"/>
  <c r="W7273" i="9" s="1"/>
  <c r="M7273" i="9" s="1"/>
  <c r="N7273" i="9" s="1"/>
  <c r="V7267" i="9"/>
  <c r="W7267" i="9" s="1"/>
  <c r="M7267" i="9" s="1"/>
  <c r="N7267" i="9" s="1"/>
  <c r="V7255" i="9"/>
  <c r="W7255" i="9" s="1"/>
  <c r="M7255" i="9" s="1"/>
  <c r="N7255" i="9" s="1"/>
  <c r="V7249" i="9"/>
  <c r="W7249" i="9" s="1"/>
  <c r="M7249" i="9" s="1"/>
  <c r="N7249" i="9" s="1"/>
  <c r="V7243" i="9"/>
  <c r="W7243" i="9" s="1"/>
  <c r="M7243" i="9" s="1"/>
  <c r="N7243" i="9" s="1"/>
  <c r="V7231" i="9"/>
  <c r="W7231" i="9" s="1"/>
  <c r="M7231" i="9" s="1"/>
  <c r="N7231" i="9" s="1"/>
  <c r="V7225" i="9"/>
  <c r="W7225" i="9" s="1"/>
  <c r="M7225" i="9" s="1"/>
  <c r="N7225" i="9" s="1"/>
  <c r="V7219" i="9"/>
  <c r="W7219" i="9" s="1"/>
  <c r="M7219" i="9" s="1"/>
  <c r="N7219" i="9" s="1"/>
  <c r="V7207" i="9"/>
  <c r="W7207" i="9" s="1"/>
  <c r="M7207" i="9" s="1"/>
  <c r="N7207" i="9" s="1"/>
  <c r="V7201" i="9"/>
  <c r="W7201" i="9" s="1"/>
  <c r="M7201" i="9" s="1"/>
  <c r="N7201" i="9" s="1"/>
  <c r="V7195" i="9"/>
  <c r="W7195" i="9" s="1"/>
  <c r="M7195" i="9" s="1"/>
  <c r="N7195" i="9" s="1"/>
  <c r="V7183" i="9"/>
  <c r="W7183" i="9" s="1"/>
  <c r="M7183" i="9" s="1"/>
  <c r="N7183" i="9" s="1"/>
  <c r="V7177" i="9"/>
  <c r="W7177" i="9" s="1"/>
  <c r="V7171" i="9"/>
  <c r="W7171" i="9" s="1"/>
  <c r="M7171" i="9" s="1"/>
  <c r="N7171" i="9" s="1"/>
  <c r="V7159" i="9"/>
  <c r="W7159" i="9" s="1"/>
  <c r="M7159" i="9" s="1"/>
  <c r="N7159" i="9" s="1"/>
  <c r="V7153" i="9"/>
  <c r="W7153" i="9" s="1"/>
  <c r="M7153" i="9" s="1"/>
  <c r="N7153" i="9" s="1"/>
  <c r="V7147" i="9"/>
  <c r="W7147" i="9" s="1"/>
  <c r="M7147" i="9" s="1"/>
  <c r="N7147" i="9" s="1"/>
  <c r="V7135" i="9"/>
  <c r="W7135" i="9" s="1"/>
  <c r="M7135" i="9" s="1"/>
  <c r="N7135" i="9" s="1"/>
  <c r="V7129" i="9"/>
  <c r="W7129" i="9" s="1"/>
  <c r="M7129" i="9" s="1"/>
  <c r="N7129" i="9" s="1"/>
  <c r="V7123" i="9"/>
  <c r="W7123" i="9" s="1"/>
  <c r="M7123" i="9" s="1"/>
  <c r="N7123" i="9" s="1"/>
  <c r="V7111" i="9"/>
  <c r="W7111" i="9" s="1"/>
  <c r="M7111" i="9" s="1"/>
  <c r="N7111" i="9" s="1"/>
  <c r="V7105" i="9"/>
  <c r="W7105" i="9" s="1"/>
  <c r="M7105" i="9" s="1"/>
  <c r="N7105" i="9" s="1"/>
  <c r="V7099" i="9"/>
  <c r="W7099" i="9" s="1"/>
  <c r="M7099" i="9" s="1"/>
  <c r="N7099" i="9" s="1"/>
  <c r="V7087" i="9"/>
  <c r="W7087" i="9" s="1"/>
  <c r="M7087" i="9" s="1"/>
  <c r="N7087" i="9" s="1"/>
  <c r="V7081" i="9"/>
  <c r="W7081" i="9" s="1"/>
  <c r="M7081" i="9" s="1"/>
  <c r="N7081" i="9" s="1"/>
  <c r="V7075" i="9"/>
  <c r="W7075" i="9" s="1"/>
  <c r="M7075" i="9" s="1"/>
  <c r="N7075" i="9" s="1"/>
  <c r="V7063" i="9"/>
  <c r="W7063" i="9" s="1"/>
  <c r="M7063" i="9" s="1"/>
  <c r="N7063" i="9" s="1"/>
  <c r="V7057" i="9"/>
  <c r="W7057" i="9" s="1"/>
  <c r="M7057" i="9" s="1"/>
  <c r="N7057" i="9" s="1"/>
  <c r="V7051" i="9"/>
  <c r="W7051" i="9" s="1"/>
  <c r="M7051" i="9" s="1"/>
  <c r="N7051" i="9" s="1"/>
  <c r="V7039" i="9"/>
  <c r="W7039" i="9" s="1"/>
  <c r="M7039" i="9" s="1"/>
  <c r="N7039" i="9" s="1"/>
  <c r="V7033" i="9"/>
  <c r="W7033" i="9" s="1"/>
  <c r="V7027" i="9"/>
  <c r="W7027" i="9" s="1"/>
  <c r="M7027" i="9" s="1"/>
  <c r="N7027" i="9" s="1"/>
  <c r="V7015" i="9"/>
  <c r="W7015" i="9" s="1"/>
  <c r="M7015" i="9" s="1"/>
  <c r="N7015" i="9" s="1"/>
  <c r="V7009" i="9"/>
  <c r="W7009" i="9" s="1"/>
  <c r="M7009" i="9" s="1"/>
  <c r="N7009" i="9" s="1"/>
  <c r="V7003" i="9"/>
  <c r="W7003" i="9" s="1"/>
  <c r="V6991" i="9"/>
  <c r="W6991" i="9" s="1"/>
  <c r="M6991" i="9" s="1"/>
  <c r="N6991" i="9" s="1"/>
  <c r="V6985" i="9"/>
  <c r="W6985" i="9" s="1"/>
  <c r="M6985" i="9" s="1"/>
  <c r="N6985" i="9" s="1"/>
  <c r="V6979" i="9"/>
  <c r="W6979" i="9" s="1"/>
  <c r="M6979" i="9" s="1"/>
  <c r="N6979" i="9" s="1"/>
  <c r="V6967" i="9"/>
  <c r="W6967" i="9" s="1"/>
  <c r="M6967" i="9" s="1"/>
  <c r="N6967" i="9" s="1"/>
  <c r="V6961" i="9"/>
  <c r="W6961" i="9" s="1"/>
  <c r="M6961" i="9" s="1"/>
  <c r="N6961" i="9" s="1"/>
  <c r="V6955" i="9"/>
  <c r="W6955" i="9" s="1"/>
  <c r="M6955" i="9" s="1"/>
  <c r="N6955" i="9" s="1"/>
  <c r="V6943" i="9"/>
  <c r="W6943" i="9" s="1"/>
  <c r="M6943" i="9" s="1"/>
  <c r="N6943" i="9" s="1"/>
  <c r="V6937" i="9"/>
  <c r="W6937" i="9" s="1"/>
  <c r="M6937" i="9" s="1"/>
  <c r="N6937" i="9" s="1"/>
  <c r="V6931" i="9"/>
  <c r="W6931" i="9" s="1"/>
  <c r="M6931" i="9" s="1"/>
  <c r="N6931" i="9" s="1"/>
  <c r="V6919" i="9"/>
  <c r="W6919" i="9" s="1"/>
  <c r="M6919" i="9" s="1"/>
  <c r="N6919" i="9" s="1"/>
  <c r="V6913" i="9"/>
  <c r="W6913" i="9" s="1"/>
  <c r="M6913" i="9" s="1"/>
  <c r="N6913" i="9" s="1"/>
  <c r="V6907" i="9"/>
  <c r="W6907" i="9" s="1"/>
  <c r="V6895" i="9"/>
  <c r="W6895" i="9" s="1"/>
  <c r="M6895" i="9" s="1"/>
  <c r="N6895" i="9" s="1"/>
  <c r="V6889" i="9"/>
  <c r="W6889" i="9" s="1"/>
  <c r="V6883" i="9"/>
  <c r="W6883" i="9" s="1"/>
  <c r="M6883" i="9" s="1"/>
  <c r="N6883" i="9" s="1"/>
  <c r="V6871" i="9"/>
  <c r="W6871" i="9" s="1"/>
  <c r="M6871" i="9" s="1"/>
  <c r="N6871" i="9" s="1"/>
  <c r="V6865" i="9"/>
  <c r="W6865" i="9" s="1"/>
  <c r="M6865" i="9" s="1"/>
  <c r="N6865" i="9" s="1"/>
  <c r="V6859" i="9"/>
  <c r="W6859" i="9" s="1"/>
  <c r="V6847" i="9"/>
  <c r="W6847" i="9" s="1"/>
  <c r="M6847" i="9" s="1"/>
  <c r="N6847" i="9" s="1"/>
  <c r="V6841" i="9"/>
  <c r="W6841" i="9" s="1"/>
  <c r="M6841" i="9" s="1"/>
  <c r="N6841" i="9" s="1"/>
  <c r="V6835" i="9"/>
  <c r="W6835" i="9" s="1"/>
  <c r="M6835" i="9" s="1"/>
  <c r="N6835" i="9" s="1"/>
  <c r="V6823" i="9"/>
  <c r="W6823" i="9" s="1"/>
  <c r="M6823" i="9" s="1"/>
  <c r="N6823" i="9" s="1"/>
  <c r="V6817" i="9"/>
  <c r="W6817" i="9" s="1"/>
  <c r="V6811" i="9"/>
  <c r="W6811" i="9" s="1"/>
  <c r="M6811" i="9" s="1"/>
  <c r="N6811" i="9" s="1"/>
  <c r="V6799" i="9"/>
  <c r="W6799" i="9" s="1"/>
  <c r="M6799" i="9" s="1"/>
  <c r="N6799" i="9" s="1"/>
  <c r="V6793" i="9"/>
  <c r="W6793" i="9" s="1"/>
  <c r="M6793" i="9" s="1"/>
  <c r="N6793" i="9" s="1"/>
  <c r="V6787" i="9"/>
  <c r="W6787" i="9" s="1"/>
  <c r="M6787" i="9" s="1"/>
  <c r="N6787" i="9" s="1"/>
  <c r="V6775" i="9"/>
  <c r="W6775" i="9" s="1"/>
  <c r="V6769" i="9"/>
  <c r="W6769" i="9" s="1"/>
  <c r="M6769" i="9" s="1"/>
  <c r="N6769" i="9" s="1"/>
  <c r="V6763" i="9"/>
  <c r="W6763" i="9" s="1"/>
  <c r="M6763" i="9" s="1"/>
  <c r="N6763" i="9" s="1"/>
  <c r="V6751" i="9"/>
  <c r="W6751" i="9" s="1"/>
  <c r="M6751" i="9" s="1"/>
  <c r="N6751" i="9" s="1"/>
  <c r="V6745" i="9"/>
  <c r="W6745" i="9" s="1"/>
  <c r="M6745" i="9" s="1"/>
  <c r="N6745" i="9" s="1"/>
  <c r="V6739" i="9"/>
  <c r="W6739" i="9" s="1"/>
  <c r="M6739" i="9" s="1"/>
  <c r="N6739" i="9" s="1"/>
  <c r="V6727" i="9"/>
  <c r="W6727" i="9" s="1"/>
  <c r="M6727" i="9" s="1"/>
  <c r="N6727" i="9" s="1"/>
  <c r="V6721" i="9"/>
  <c r="W6721" i="9" s="1"/>
  <c r="M6721" i="9" s="1"/>
  <c r="N6721" i="9" s="1"/>
  <c r="V6715" i="9"/>
  <c r="W6715" i="9" s="1"/>
  <c r="M6715" i="9" s="1"/>
  <c r="N6715" i="9" s="1"/>
  <c r="V6703" i="9"/>
  <c r="W6703" i="9" s="1"/>
  <c r="M6703" i="9" s="1"/>
  <c r="N6703" i="9" s="1"/>
  <c r="V6697" i="9"/>
  <c r="W6697" i="9" s="1"/>
  <c r="M6697" i="9" s="1"/>
  <c r="N6697" i="9" s="1"/>
  <c r="V6691" i="9"/>
  <c r="W6691" i="9" s="1"/>
  <c r="M6691" i="9" s="1"/>
  <c r="N6691" i="9" s="1"/>
  <c r="V6679" i="9"/>
  <c r="W6679" i="9" s="1"/>
  <c r="M6679" i="9" s="1"/>
  <c r="N6679" i="9" s="1"/>
  <c r="V6673" i="9"/>
  <c r="W6673" i="9" s="1"/>
  <c r="M6673" i="9" s="1"/>
  <c r="N6673" i="9" s="1"/>
  <c r="V6667" i="9"/>
  <c r="W6667" i="9" s="1"/>
  <c r="M6667" i="9" s="1"/>
  <c r="N6667" i="9" s="1"/>
  <c r="V6655" i="9"/>
  <c r="W6655" i="9" s="1"/>
  <c r="M6655" i="9" s="1"/>
  <c r="N6655" i="9" s="1"/>
  <c r="V6649" i="9"/>
  <c r="W6649" i="9" s="1"/>
  <c r="M6649" i="9" s="1"/>
  <c r="N6649" i="9" s="1"/>
  <c r="V6643" i="9"/>
  <c r="W6643" i="9" s="1"/>
  <c r="M6643" i="9" s="1"/>
  <c r="N6643" i="9" s="1"/>
  <c r="V6631" i="9"/>
  <c r="W6631" i="9" s="1"/>
  <c r="M6631" i="9" s="1"/>
  <c r="N6631" i="9" s="1"/>
  <c r="V6625" i="9"/>
  <c r="W6625" i="9" s="1"/>
  <c r="M6625" i="9" s="1"/>
  <c r="N6625" i="9" s="1"/>
  <c r="V6619" i="9"/>
  <c r="W6619" i="9" s="1"/>
  <c r="M6619" i="9" s="1"/>
  <c r="N6619" i="9" s="1"/>
  <c r="V6607" i="9"/>
  <c r="W6607" i="9" s="1"/>
  <c r="M6607" i="9" s="1"/>
  <c r="N6607" i="9" s="1"/>
  <c r="V6601" i="9"/>
  <c r="W6601" i="9" s="1"/>
  <c r="V6595" i="9"/>
  <c r="W6595" i="9" s="1"/>
  <c r="M6595" i="9" s="1"/>
  <c r="N6595" i="9" s="1"/>
  <c r="V6583" i="9"/>
  <c r="W6583" i="9" s="1"/>
  <c r="M6583" i="9" s="1"/>
  <c r="N6583" i="9" s="1"/>
  <c r="V6577" i="9"/>
  <c r="W6577" i="9" s="1"/>
  <c r="M6577" i="9" s="1"/>
  <c r="N6577" i="9" s="1"/>
  <c r="V6571" i="9"/>
  <c r="W6571" i="9" s="1"/>
  <c r="M6571" i="9" s="1"/>
  <c r="N6571" i="9" s="1"/>
  <c r="V6559" i="9"/>
  <c r="W6559" i="9" s="1"/>
  <c r="M6559" i="9" s="1"/>
  <c r="N6559" i="9" s="1"/>
  <c r="V6553" i="9"/>
  <c r="W6553" i="9" s="1"/>
  <c r="M6553" i="9" s="1"/>
  <c r="N6553" i="9" s="1"/>
  <c r="V6547" i="9"/>
  <c r="W6547" i="9" s="1"/>
  <c r="V6535" i="9"/>
  <c r="W6535" i="9" s="1"/>
  <c r="M6535" i="9" s="1"/>
  <c r="N6535" i="9" s="1"/>
  <c r="V6529" i="9"/>
  <c r="W6529" i="9" s="1"/>
  <c r="M6529" i="9" s="1"/>
  <c r="N6529" i="9" s="1"/>
  <c r="V6523" i="9"/>
  <c r="W6523" i="9" s="1"/>
  <c r="M6523" i="9" s="1"/>
  <c r="N6523" i="9" s="1"/>
  <c r="V6511" i="9"/>
  <c r="W6511" i="9" s="1"/>
  <c r="M6511" i="9" s="1"/>
  <c r="N6511" i="9" s="1"/>
  <c r="V6505" i="9"/>
  <c r="W6505" i="9" s="1"/>
  <c r="V6499" i="9"/>
  <c r="W6499" i="9" s="1"/>
  <c r="V6487" i="9"/>
  <c r="W6487" i="9" s="1"/>
  <c r="M6487" i="9" s="1"/>
  <c r="N6487" i="9" s="1"/>
  <c r="V6481" i="9"/>
  <c r="W6481" i="9" s="1"/>
  <c r="M6481" i="9" s="1"/>
  <c r="N6481" i="9" s="1"/>
  <c r="V6475" i="9"/>
  <c r="W6475" i="9" s="1"/>
  <c r="M6475" i="9" s="1"/>
  <c r="N6475" i="9" s="1"/>
  <c r="V6463" i="9"/>
  <c r="W6463" i="9" s="1"/>
  <c r="M6463" i="9" s="1"/>
  <c r="N6463" i="9" s="1"/>
  <c r="V6457" i="9"/>
  <c r="W6457" i="9" s="1"/>
  <c r="V6451" i="9"/>
  <c r="W6451" i="9" s="1"/>
  <c r="V6439" i="9"/>
  <c r="W6439" i="9" s="1"/>
  <c r="M6439" i="9" s="1"/>
  <c r="N6439" i="9" s="1"/>
  <c r="V6433" i="9"/>
  <c r="W6433" i="9" s="1"/>
  <c r="M6433" i="9" s="1"/>
  <c r="N6433" i="9" s="1"/>
  <c r="V6427" i="9"/>
  <c r="W6427" i="9" s="1"/>
  <c r="M6427" i="9" s="1"/>
  <c r="N6427" i="9" s="1"/>
  <c r="V6415" i="9"/>
  <c r="W6415" i="9" s="1"/>
  <c r="M6415" i="9" s="1"/>
  <c r="N6415" i="9" s="1"/>
  <c r="V6409" i="9"/>
  <c r="W6409" i="9" s="1"/>
  <c r="M6409" i="9" s="1"/>
  <c r="N6409" i="9" s="1"/>
  <c r="V6403" i="9"/>
  <c r="W6403" i="9" s="1"/>
  <c r="M6403" i="9" s="1"/>
  <c r="N6403" i="9" s="1"/>
  <c r="V6391" i="9"/>
  <c r="W6391" i="9" s="1"/>
  <c r="M6391" i="9" s="1"/>
  <c r="N6391" i="9" s="1"/>
  <c r="V6385" i="9"/>
  <c r="W6385" i="9" s="1"/>
  <c r="M6385" i="9" s="1"/>
  <c r="N6385" i="9" s="1"/>
  <c r="V6379" i="9"/>
  <c r="W6379" i="9" s="1"/>
  <c r="M6379" i="9" s="1"/>
  <c r="N6379" i="9" s="1"/>
  <c r="V6367" i="9"/>
  <c r="W6367" i="9" s="1"/>
  <c r="M6367" i="9" s="1"/>
  <c r="N6367" i="9" s="1"/>
  <c r="V6361" i="9"/>
  <c r="W6361" i="9" s="1"/>
  <c r="M6361" i="9" s="1"/>
  <c r="N6361" i="9" s="1"/>
  <c r="V6355" i="9"/>
  <c r="W6355" i="9" s="1"/>
  <c r="V6343" i="9"/>
  <c r="W6343" i="9" s="1"/>
  <c r="M6343" i="9" s="1"/>
  <c r="N6343" i="9" s="1"/>
  <c r="V6337" i="9"/>
  <c r="W6337" i="9" s="1"/>
  <c r="M6337" i="9" s="1"/>
  <c r="N6337" i="9" s="1"/>
  <c r="V6331" i="9"/>
  <c r="W6331" i="9" s="1"/>
  <c r="V6319" i="9"/>
  <c r="W6319" i="9" s="1"/>
  <c r="M6319" i="9" s="1"/>
  <c r="N6319" i="9" s="1"/>
  <c r="V6313" i="9"/>
  <c r="W6313" i="9" s="1"/>
  <c r="V6307" i="9"/>
  <c r="W6307" i="9" s="1"/>
  <c r="M6307" i="9" s="1"/>
  <c r="N6307" i="9" s="1"/>
  <c r="V6295" i="9"/>
  <c r="W6295" i="9" s="1"/>
  <c r="M6295" i="9" s="1"/>
  <c r="N6295" i="9" s="1"/>
  <c r="V6289" i="9"/>
  <c r="W6289" i="9" s="1"/>
  <c r="M6289" i="9" s="1"/>
  <c r="N6289" i="9" s="1"/>
  <c r="V6283" i="9"/>
  <c r="W6283" i="9" s="1"/>
  <c r="V6271" i="9"/>
  <c r="W6271" i="9" s="1"/>
  <c r="M6271" i="9" s="1"/>
  <c r="N6271" i="9" s="1"/>
  <c r="V6265" i="9"/>
  <c r="W6265" i="9" s="1"/>
  <c r="M6265" i="9" s="1"/>
  <c r="N6265" i="9" s="1"/>
  <c r="V6259" i="9"/>
  <c r="W6259" i="9" s="1"/>
  <c r="V6247" i="9"/>
  <c r="W6247" i="9" s="1"/>
  <c r="M6247" i="9" s="1"/>
  <c r="N6247" i="9" s="1"/>
  <c r="V6241" i="9"/>
  <c r="W6241" i="9" s="1"/>
  <c r="M6241" i="9" s="1"/>
  <c r="N6241" i="9" s="1"/>
  <c r="V6235" i="9"/>
  <c r="W6235" i="9" s="1"/>
  <c r="V6223" i="9"/>
  <c r="W6223" i="9" s="1"/>
  <c r="M6223" i="9" s="1"/>
  <c r="N6223" i="9" s="1"/>
  <c r="V6217" i="9"/>
  <c r="W6217" i="9" s="1"/>
  <c r="M6217" i="9" s="1"/>
  <c r="N6217" i="9" s="1"/>
  <c r="V6211" i="9"/>
  <c r="W6211" i="9" s="1"/>
  <c r="V6199" i="9"/>
  <c r="W6199" i="9" s="1"/>
  <c r="M6199" i="9" s="1"/>
  <c r="N6199" i="9" s="1"/>
  <c r="V6193" i="9"/>
  <c r="W6193" i="9" s="1"/>
  <c r="M6193" i="9" s="1"/>
  <c r="N6193" i="9" s="1"/>
  <c r="V6187" i="9"/>
  <c r="W6187" i="9" s="1"/>
  <c r="V6175" i="9"/>
  <c r="W6175" i="9" s="1"/>
  <c r="M6175" i="9" s="1"/>
  <c r="N6175" i="9" s="1"/>
  <c r="V6169" i="9"/>
  <c r="W6169" i="9" s="1"/>
  <c r="V6163" i="9"/>
  <c r="W6163" i="9" s="1"/>
  <c r="M6163" i="9" s="1"/>
  <c r="N6163" i="9" s="1"/>
  <c r="V6151" i="9"/>
  <c r="W6151" i="9" s="1"/>
  <c r="M6151" i="9" s="1"/>
  <c r="N6151" i="9" s="1"/>
  <c r="V6145" i="9"/>
  <c r="W6145" i="9" s="1"/>
  <c r="V6139" i="9"/>
  <c r="W6139" i="9" s="1"/>
  <c r="M6139" i="9" s="1"/>
  <c r="N6139" i="9" s="1"/>
  <c r="V6127" i="9"/>
  <c r="W6127" i="9" s="1"/>
  <c r="M6127" i="9" s="1"/>
  <c r="N6127" i="9" s="1"/>
  <c r="V6121" i="9"/>
  <c r="W6121" i="9" s="1"/>
  <c r="M6121" i="9" s="1"/>
  <c r="N6121" i="9" s="1"/>
  <c r="V6115" i="9"/>
  <c r="W6115" i="9" s="1"/>
  <c r="M6115" i="9" s="1"/>
  <c r="N6115" i="9" s="1"/>
  <c r="V6103" i="9"/>
  <c r="W6103" i="9" s="1"/>
  <c r="M6103" i="9" s="1"/>
  <c r="N6103" i="9" s="1"/>
  <c r="V6097" i="9"/>
  <c r="W6097" i="9" s="1"/>
  <c r="M6097" i="9" s="1"/>
  <c r="N6097" i="9" s="1"/>
  <c r="V6091" i="9"/>
  <c r="W6091" i="9" s="1"/>
  <c r="M6091" i="9" s="1"/>
  <c r="N6091" i="9" s="1"/>
  <c r="V6079" i="9"/>
  <c r="W6079" i="9" s="1"/>
  <c r="M6079" i="9" s="1"/>
  <c r="N6079" i="9" s="1"/>
  <c r="V6073" i="9"/>
  <c r="W6073" i="9" s="1"/>
  <c r="M6073" i="9" s="1"/>
  <c r="N6073" i="9" s="1"/>
  <c r="V6067" i="9"/>
  <c r="W6067" i="9" s="1"/>
  <c r="M6067" i="9" s="1"/>
  <c r="N6067" i="9" s="1"/>
  <c r="V6055" i="9"/>
  <c r="W6055" i="9" s="1"/>
  <c r="M6055" i="9" s="1"/>
  <c r="N6055" i="9" s="1"/>
  <c r="V6049" i="9"/>
  <c r="W6049" i="9" s="1"/>
  <c r="M6049" i="9" s="1"/>
  <c r="N6049" i="9" s="1"/>
  <c r="V6043" i="9"/>
  <c r="W6043" i="9" s="1"/>
  <c r="M6043" i="9" s="1"/>
  <c r="N6043" i="9" s="1"/>
  <c r="V6031" i="9"/>
  <c r="W6031" i="9" s="1"/>
  <c r="M6031" i="9" s="1"/>
  <c r="N6031" i="9" s="1"/>
  <c r="V6025" i="9"/>
  <c r="W6025" i="9" s="1"/>
  <c r="V6019" i="9"/>
  <c r="W6019" i="9" s="1"/>
  <c r="M6019" i="9" s="1"/>
  <c r="N6019" i="9" s="1"/>
  <c r="V6007" i="9"/>
  <c r="W6007" i="9" s="1"/>
  <c r="M6007" i="9" s="1"/>
  <c r="N6007" i="9" s="1"/>
  <c r="V6001" i="9"/>
  <c r="W6001" i="9" s="1"/>
  <c r="M6001" i="9" s="1"/>
  <c r="N6001" i="9" s="1"/>
  <c r="V5995" i="9"/>
  <c r="W5995" i="9" s="1"/>
  <c r="V5983" i="9"/>
  <c r="W5983" i="9" s="1"/>
  <c r="M5983" i="9" s="1"/>
  <c r="N5983" i="9" s="1"/>
  <c r="V5977" i="9"/>
  <c r="W5977" i="9" s="1"/>
  <c r="M5977" i="9" s="1"/>
  <c r="N5977" i="9" s="1"/>
  <c r="V5971" i="9"/>
  <c r="W5971" i="9" s="1"/>
  <c r="M5971" i="9" s="1"/>
  <c r="N5971" i="9" s="1"/>
  <c r="V5959" i="9"/>
  <c r="W5959" i="9" s="1"/>
  <c r="M5959" i="9" s="1"/>
  <c r="N5959" i="9" s="1"/>
  <c r="V5953" i="9"/>
  <c r="W5953" i="9" s="1"/>
  <c r="M5953" i="9" s="1"/>
  <c r="N5953" i="9" s="1"/>
  <c r="V5947" i="9"/>
  <c r="W5947" i="9" s="1"/>
  <c r="M5947" i="9" s="1"/>
  <c r="N5947" i="9" s="1"/>
  <c r="V5935" i="9"/>
  <c r="W5935" i="9" s="1"/>
  <c r="M5935" i="9" s="1"/>
  <c r="N5935" i="9" s="1"/>
  <c r="V5929" i="9"/>
  <c r="W5929" i="9" s="1"/>
  <c r="M5929" i="9" s="1"/>
  <c r="N5929" i="9" s="1"/>
  <c r="V5923" i="9"/>
  <c r="W5923" i="9" s="1"/>
  <c r="M5923" i="9" s="1"/>
  <c r="N5923" i="9" s="1"/>
  <c r="V5911" i="9"/>
  <c r="W5911" i="9" s="1"/>
  <c r="M5911" i="9" s="1"/>
  <c r="N5911" i="9" s="1"/>
  <c r="V5905" i="9"/>
  <c r="W5905" i="9" s="1"/>
  <c r="M5905" i="9" s="1"/>
  <c r="N5905" i="9" s="1"/>
  <c r="V5899" i="9"/>
  <c r="W5899" i="9" s="1"/>
  <c r="M5899" i="9" s="1"/>
  <c r="N5899" i="9" s="1"/>
  <c r="V5887" i="9"/>
  <c r="W5887" i="9" s="1"/>
  <c r="M5887" i="9" s="1"/>
  <c r="N5887" i="9" s="1"/>
  <c r="V5881" i="9"/>
  <c r="W5881" i="9" s="1"/>
  <c r="V5875" i="9"/>
  <c r="W5875" i="9" s="1"/>
  <c r="M5875" i="9" s="1"/>
  <c r="N5875" i="9" s="1"/>
  <c r="V5863" i="9"/>
  <c r="W5863" i="9" s="1"/>
  <c r="M5863" i="9" s="1"/>
  <c r="N5863" i="9" s="1"/>
  <c r="V5857" i="9"/>
  <c r="W5857" i="9" s="1"/>
  <c r="M5857" i="9" s="1"/>
  <c r="N5857" i="9" s="1"/>
  <c r="V5851" i="9"/>
  <c r="W5851" i="9" s="1"/>
  <c r="M5851" i="9" s="1"/>
  <c r="N5851" i="9" s="1"/>
  <c r="V5839" i="9"/>
  <c r="W5839" i="9" s="1"/>
  <c r="M5839" i="9" s="1"/>
  <c r="N5839" i="9" s="1"/>
  <c r="V5833" i="9"/>
  <c r="W5833" i="9" s="1"/>
  <c r="M5833" i="9" s="1"/>
  <c r="N5833" i="9" s="1"/>
  <c r="V5827" i="9"/>
  <c r="W5827" i="9" s="1"/>
  <c r="M5827" i="9" s="1"/>
  <c r="N5827" i="9" s="1"/>
  <c r="V5815" i="9"/>
  <c r="W5815" i="9" s="1"/>
  <c r="M5815" i="9" s="1"/>
  <c r="N5815" i="9" s="1"/>
  <c r="V5809" i="9"/>
  <c r="W5809" i="9" s="1"/>
  <c r="V5803" i="9"/>
  <c r="W5803" i="9" s="1"/>
  <c r="M5803" i="9" s="1"/>
  <c r="N5803" i="9" s="1"/>
  <c r="V5791" i="9"/>
  <c r="W5791" i="9" s="1"/>
  <c r="M5791" i="9" s="1"/>
  <c r="N5791" i="9" s="1"/>
  <c r="V5785" i="9"/>
  <c r="W5785" i="9" s="1"/>
  <c r="M5785" i="9" s="1"/>
  <c r="N5785" i="9" s="1"/>
  <c r="V5779" i="9"/>
  <c r="W5779" i="9" s="1"/>
  <c r="M5779" i="9" s="1"/>
  <c r="N5779" i="9" s="1"/>
  <c r="V5767" i="9"/>
  <c r="W5767" i="9" s="1"/>
  <c r="V5761" i="9"/>
  <c r="W5761" i="9" s="1"/>
  <c r="M5761" i="9" s="1"/>
  <c r="N5761" i="9" s="1"/>
  <c r="V5755" i="9"/>
  <c r="W5755" i="9" s="1"/>
  <c r="M5755" i="9" s="1"/>
  <c r="N5755" i="9" s="1"/>
  <c r="V5743" i="9"/>
  <c r="W5743" i="9" s="1"/>
  <c r="M5743" i="9" s="1"/>
  <c r="N5743" i="9" s="1"/>
  <c r="V5737" i="9"/>
  <c r="W5737" i="9" s="1"/>
  <c r="V5731" i="9"/>
  <c r="W5731" i="9" s="1"/>
  <c r="V5719" i="9"/>
  <c r="W5719" i="9" s="1"/>
  <c r="M5719" i="9" s="1"/>
  <c r="N5719" i="9" s="1"/>
  <c r="V5713" i="9"/>
  <c r="W5713" i="9" s="1"/>
  <c r="M5713" i="9" s="1"/>
  <c r="N5713" i="9" s="1"/>
  <c r="V5707" i="9"/>
  <c r="W5707" i="9" s="1"/>
  <c r="M5707" i="9" s="1"/>
  <c r="N5707" i="9" s="1"/>
  <c r="V5695" i="9"/>
  <c r="W5695" i="9" s="1"/>
  <c r="M5695" i="9" s="1"/>
  <c r="N5695" i="9" s="1"/>
  <c r="V5689" i="9"/>
  <c r="W5689" i="9" s="1"/>
  <c r="M5689" i="9" s="1"/>
  <c r="N5689" i="9" s="1"/>
  <c r="V5683" i="9"/>
  <c r="W5683" i="9" s="1"/>
  <c r="V5671" i="9"/>
  <c r="W5671" i="9" s="1"/>
  <c r="M5671" i="9" s="1"/>
  <c r="N5671" i="9" s="1"/>
  <c r="V5665" i="9"/>
  <c r="W5665" i="9" s="1"/>
  <c r="M5665" i="9" s="1"/>
  <c r="N5665" i="9" s="1"/>
  <c r="V5659" i="9"/>
  <c r="W5659" i="9" s="1"/>
  <c r="M5659" i="9" s="1"/>
  <c r="N5659" i="9" s="1"/>
  <c r="V5647" i="9"/>
  <c r="W5647" i="9" s="1"/>
  <c r="M5647" i="9" s="1"/>
  <c r="N5647" i="9" s="1"/>
  <c r="V5641" i="9"/>
  <c r="W5641" i="9" s="1"/>
  <c r="M5641" i="9" s="1"/>
  <c r="N5641" i="9" s="1"/>
  <c r="V5635" i="9"/>
  <c r="W5635" i="9" s="1"/>
  <c r="V5623" i="9"/>
  <c r="W5623" i="9" s="1"/>
  <c r="M5623" i="9" s="1"/>
  <c r="N5623" i="9" s="1"/>
  <c r="V5617" i="9"/>
  <c r="W5617" i="9" s="1"/>
  <c r="M5617" i="9" s="1"/>
  <c r="N5617" i="9" s="1"/>
  <c r="V5611" i="9"/>
  <c r="W5611" i="9" s="1"/>
  <c r="M5611" i="9" s="1"/>
  <c r="N5611" i="9" s="1"/>
  <c r="V5599" i="9"/>
  <c r="W5599" i="9" s="1"/>
  <c r="M5599" i="9" s="1"/>
  <c r="N5599" i="9" s="1"/>
  <c r="V5593" i="9"/>
  <c r="W5593" i="9" s="1"/>
  <c r="M5593" i="9" s="1"/>
  <c r="N5593" i="9" s="1"/>
  <c r="V5587" i="9"/>
  <c r="W5587" i="9" s="1"/>
  <c r="M5587" i="9" s="1"/>
  <c r="N5587" i="9" s="1"/>
  <c r="V5575" i="9"/>
  <c r="W5575" i="9" s="1"/>
  <c r="M5575" i="9" s="1"/>
  <c r="N5575" i="9" s="1"/>
  <c r="V5569" i="9"/>
  <c r="W5569" i="9" s="1"/>
  <c r="M5569" i="9" s="1"/>
  <c r="N5569" i="9" s="1"/>
  <c r="V5563" i="9"/>
  <c r="W5563" i="9" s="1"/>
  <c r="M5563" i="9" s="1"/>
  <c r="N5563" i="9" s="1"/>
  <c r="V5551" i="9"/>
  <c r="W5551" i="9" s="1"/>
  <c r="M5551" i="9" s="1"/>
  <c r="N5551" i="9" s="1"/>
  <c r="V5545" i="9"/>
  <c r="W5545" i="9" s="1"/>
  <c r="M5545" i="9" s="1"/>
  <c r="N5545" i="9" s="1"/>
  <c r="V5539" i="9"/>
  <c r="W5539" i="9" s="1"/>
  <c r="M5539" i="9" s="1"/>
  <c r="N5539" i="9" s="1"/>
  <c r="V5527" i="9"/>
  <c r="W5527" i="9" s="1"/>
  <c r="M5527" i="9" s="1"/>
  <c r="N5527" i="9" s="1"/>
  <c r="V5521" i="9"/>
  <c r="W5521" i="9" s="1"/>
  <c r="M5521" i="9" s="1"/>
  <c r="N5521" i="9" s="1"/>
  <c r="V5515" i="9"/>
  <c r="W5515" i="9" s="1"/>
  <c r="M5515" i="9" s="1"/>
  <c r="N5515" i="9" s="1"/>
  <c r="V5503" i="9"/>
  <c r="W5503" i="9" s="1"/>
  <c r="M5503" i="9" s="1"/>
  <c r="N5503" i="9" s="1"/>
  <c r="V5497" i="9"/>
  <c r="W5497" i="9" s="1"/>
  <c r="M5497" i="9" s="1"/>
  <c r="N5497" i="9" s="1"/>
  <c r="V5491" i="9"/>
  <c r="W5491" i="9" s="1"/>
  <c r="M5491" i="9" s="1"/>
  <c r="N5491" i="9" s="1"/>
  <c r="V5479" i="9"/>
  <c r="W5479" i="9" s="1"/>
  <c r="M5479" i="9" s="1"/>
  <c r="N5479" i="9" s="1"/>
  <c r="V5473" i="9"/>
  <c r="W5473" i="9" s="1"/>
  <c r="M5473" i="9" s="1"/>
  <c r="N5473" i="9" s="1"/>
  <c r="V5467" i="9"/>
  <c r="W5467" i="9" s="1"/>
  <c r="M5467" i="9" s="1"/>
  <c r="N5467" i="9" s="1"/>
  <c r="V5455" i="9"/>
  <c r="W5455" i="9" s="1"/>
  <c r="M5455" i="9" s="1"/>
  <c r="N5455" i="9" s="1"/>
  <c r="V5449" i="9"/>
  <c r="W5449" i="9" s="1"/>
  <c r="V5443" i="9"/>
  <c r="W5443" i="9" s="1"/>
  <c r="M5443" i="9" s="1"/>
  <c r="N5443" i="9" s="1"/>
  <c r="V5431" i="9"/>
  <c r="W5431" i="9" s="1"/>
  <c r="M5431" i="9" s="1"/>
  <c r="N5431" i="9" s="1"/>
  <c r="V5425" i="9"/>
  <c r="W5425" i="9" s="1"/>
  <c r="M5425" i="9" s="1"/>
  <c r="N5425" i="9" s="1"/>
  <c r="V5419" i="9"/>
  <c r="W5419" i="9" s="1"/>
  <c r="M5419" i="9" s="1"/>
  <c r="N5419" i="9" s="1"/>
  <c r="V5407" i="9"/>
  <c r="W5407" i="9" s="1"/>
  <c r="M5407" i="9" s="1"/>
  <c r="N5407" i="9" s="1"/>
  <c r="V5401" i="9"/>
  <c r="W5401" i="9" s="1"/>
  <c r="M5401" i="9" s="1"/>
  <c r="N5401" i="9" s="1"/>
  <c r="V5395" i="9"/>
  <c r="W5395" i="9" s="1"/>
  <c r="M5395" i="9" s="1"/>
  <c r="N5395" i="9" s="1"/>
  <c r="V5383" i="9"/>
  <c r="W5383" i="9" s="1"/>
  <c r="M5383" i="9" s="1"/>
  <c r="N5383" i="9" s="1"/>
  <c r="V5377" i="9"/>
  <c r="W5377" i="9" s="1"/>
  <c r="V5371" i="9"/>
  <c r="W5371" i="9" s="1"/>
  <c r="M5371" i="9" s="1"/>
  <c r="N5371" i="9" s="1"/>
  <c r="V5359" i="9"/>
  <c r="W5359" i="9" s="1"/>
  <c r="M5359" i="9" s="1"/>
  <c r="N5359" i="9" s="1"/>
  <c r="V5353" i="9"/>
  <c r="W5353" i="9" s="1"/>
  <c r="M5353" i="9" s="1"/>
  <c r="N5353" i="9" s="1"/>
  <c r="V5347" i="9"/>
  <c r="W5347" i="9" s="1"/>
  <c r="M5347" i="9" s="1"/>
  <c r="N5347" i="9" s="1"/>
  <c r="V5335" i="9"/>
  <c r="W5335" i="9" s="1"/>
  <c r="V5329" i="9"/>
  <c r="W5329" i="9" s="1"/>
  <c r="M5329" i="9" s="1"/>
  <c r="N5329" i="9" s="1"/>
  <c r="V5323" i="9"/>
  <c r="W5323" i="9" s="1"/>
  <c r="M5323" i="9" s="1"/>
  <c r="N5323" i="9" s="1"/>
  <c r="V5311" i="9"/>
  <c r="W5311" i="9" s="1"/>
  <c r="M5311" i="9" s="1"/>
  <c r="N5311" i="9" s="1"/>
  <c r="V5305" i="9"/>
  <c r="W5305" i="9" s="1"/>
  <c r="V5299" i="9"/>
  <c r="W5299" i="9" s="1"/>
  <c r="M5299" i="9" s="1"/>
  <c r="N5299" i="9" s="1"/>
  <c r="V5287" i="9"/>
  <c r="W5287" i="9" s="1"/>
  <c r="M5287" i="9" s="1"/>
  <c r="N5287" i="9" s="1"/>
  <c r="V5281" i="9"/>
  <c r="W5281" i="9" s="1"/>
  <c r="M5281" i="9" s="1"/>
  <c r="N5281" i="9" s="1"/>
  <c r="V5275" i="9"/>
  <c r="W5275" i="9" s="1"/>
  <c r="M5275" i="9" s="1"/>
  <c r="N5275" i="9" s="1"/>
  <c r="V5263" i="9"/>
  <c r="W5263" i="9" s="1"/>
  <c r="M5263" i="9" s="1"/>
  <c r="N5263" i="9" s="1"/>
  <c r="V5257" i="9"/>
  <c r="W5257" i="9" s="1"/>
  <c r="M5257" i="9" s="1"/>
  <c r="N5257" i="9" s="1"/>
  <c r="V5251" i="9"/>
  <c r="W5251" i="9" s="1"/>
  <c r="M5251" i="9" s="1"/>
  <c r="N5251" i="9" s="1"/>
  <c r="V5239" i="9"/>
  <c r="W5239" i="9" s="1"/>
  <c r="M5239" i="9" s="1"/>
  <c r="N5239" i="9" s="1"/>
  <c r="V5233" i="9"/>
  <c r="W5233" i="9" s="1"/>
  <c r="M5233" i="9" s="1"/>
  <c r="N5233" i="9" s="1"/>
  <c r="V5227" i="9"/>
  <c r="W5227" i="9" s="1"/>
  <c r="M5227" i="9" s="1"/>
  <c r="N5227" i="9" s="1"/>
  <c r="V5215" i="9"/>
  <c r="W5215" i="9" s="1"/>
  <c r="M5215" i="9" s="1"/>
  <c r="N5215" i="9" s="1"/>
  <c r="V5209" i="9"/>
  <c r="W5209" i="9" s="1"/>
  <c r="M5209" i="9" s="1"/>
  <c r="N5209" i="9" s="1"/>
  <c r="V5203" i="9"/>
  <c r="W5203" i="9" s="1"/>
  <c r="M5203" i="9" s="1"/>
  <c r="N5203" i="9" s="1"/>
  <c r="V5191" i="9"/>
  <c r="W5191" i="9" s="1"/>
  <c r="M5191" i="9" s="1"/>
  <c r="N5191" i="9" s="1"/>
  <c r="V5185" i="9"/>
  <c r="W5185" i="9" s="1"/>
  <c r="M5185" i="9" s="1"/>
  <c r="N5185" i="9" s="1"/>
  <c r="V5179" i="9"/>
  <c r="W5179" i="9" s="1"/>
  <c r="M5179" i="9" s="1"/>
  <c r="N5179" i="9" s="1"/>
  <c r="V5167" i="9"/>
  <c r="W5167" i="9" s="1"/>
  <c r="M5167" i="9" s="1"/>
  <c r="N5167" i="9" s="1"/>
  <c r="V5161" i="9"/>
  <c r="W5161" i="9" s="1"/>
  <c r="V5155" i="9"/>
  <c r="W5155" i="9" s="1"/>
  <c r="M5155" i="9" s="1"/>
  <c r="N5155" i="9" s="1"/>
  <c r="V5143" i="9"/>
  <c r="W5143" i="9" s="1"/>
  <c r="M5143" i="9" s="1"/>
  <c r="N5143" i="9" s="1"/>
  <c r="V5137" i="9"/>
  <c r="W5137" i="9" s="1"/>
  <c r="M5137" i="9" s="1"/>
  <c r="N5137" i="9" s="1"/>
  <c r="V5131" i="9"/>
  <c r="W5131" i="9" s="1"/>
  <c r="M5131" i="9" s="1"/>
  <c r="N5131" i="9" s="1"/>
  <c r="V5119" i="9"/>
  <c r="W5119" i="9" s="1"/>
  <c r="M5119" i="9" s="1"/>
  <c r="N5119" i="9" s="1"/>
  <c r="V5113" i="9"/>
  <c r="W5113" i="9" s="1"/>
  <c r="M5113" i="9" s="1"/>
  <c r="N5113" i="9" s="1"/>
  <c r="V5107" i="9"/>
  <c r="W5107" i="9" s="1"/>
  <c r="M5107" i="9" s="1"/>
  <c r="N5107" i="9" s="1"/>
  <c r="V5095" i="9"/>
  <c r="W5095" i="9" s="1"/>
  <c r="M5095" i="9" s="1"/>
  <c r="N5095" i="9" s="1"/>
  <c r="V5089" i="9"/>
  <c r="W5089" i="9" s="1"/>
  <c r="M5089" i="9" s="1"/>
  <c r="N5089" i="9" s="1"/>
  <c r="V5083" i="9"/>
  <c r="W5083" i="9" s="1"/>
  <c r="M5083" i="9" s="1"/>
  <c r="N5083" i="9" s="1"/>
  <c r="V5071" i="9"/>
  <c r="W5071" i="9" s="1"/>
  <c r="M5071" i="9" s="1"/>
  <c r="N5071" i="9" s="1"/>
  <c r="V5065" i="9"/>
  <c r="W5065" i="9" s="1"/>
  <c r="M5065" i="9" s="1"/>
  <c r="N5065" i="9" s="1"/>
  <c r="V5059" i="9"/>
  <c r="W5059" i="9" s="1"/>
  <c r="M5059" i="9" s="1"/>
  <c r="N5059" i="9" s="1"/>
  <c r="V5047" i="9"/>
  <c r="W5047" i="9" s="1"/>
  <c r="M5047" i="9" s="1"/>
  <c r="N5047" i="9" s="1"/>
  <c r="V5041" i="9"/>
  <c r="W5041" i="9" s="1"/>
  <c r="M5041" i="9" s="1"/>
  <c r="N5041" i="9" s="1"/>
  <c r="V5035" i="9"/>
  <c r="W5035" i="9" s="1"/>
  <c r="M5035" i="9" s="1"/>
  <c r="N5035" i="9" s="1"/>
  <c r="V5023" i="9"/>
  <c r="W5023" i="9" s="1"/>
  <c r="M5023" i="9" s="1"/>
  <c r="N5023" i="9" s="1"/>
  <c r="V5017" i="9"/>
  <c r="W5017" i="9" s="1"/>
  <c r="M5017" i="9" s="1"/>
  <c r="N5017" i="9" s="1"/>
  <c r="V5011" i="9"/>
  <c r="W5011" i="9" s="1"/>
  <c r="M5011" i="9" s="1"/>
  <c r="N5011" i="9" s="1"/>
  <c r="V4999" i="9"/>
  <c r="W4999" i="9" s="1"/>
  <c r="M4999" i="9" s="1"/>
  <c r="N4999" i="9" s="1"/>
  <c r="V4993" i="9"/>
  <c r="W4993" i="9" s="1"/>
  <c r="M4993" i="9" s="1"/>
  <c r="N4993" i="9" s="1"/>
  <c r="V4987" i="9"/>
  <c r="W4987" i="9" s="1"/>
  <c r="M4987" i="9" s="1"/>
  <c r="N4987" i="9" s="1"/>
  <c r="V4975" i="9"/>
  <c r="W4975" i="9" s="1"/>
  <c r="V4969" i="9"/>
  <c r="W4969" i="9" s="1"/>
  <c r="M4969" i="9" s="1"/>
  <c r="N4969" i="9" s="1"/>
  <c r="V4963" i="9"/>
  <c r="W4963" i="9" s="1"/>
  <c r="M4963" i="9" s="1"/>
  <c r="N4963" i="9" s="1"/>
  <c r="V4951" i="9"/>
  <c r="W4951" i="9" s="1"/>
  <c r="M4951" i="9" s="1"/>
  <c r="N4951" i="9" s="1"/>
  <c r="V4945" i="9"/>
  <c r="W4945" i="9" s="1"/>
  <c r="M4945" i="9" s="1"/>
  <c r="N4945" i="9" s="1"/>
  <c r="V4939" i="9"/>
  <c r="W4939" i="9" s="1"/>
  <c r="M4939" i="9" s="1"/>
  <c r="N4939" i="9" s="1"/>
  <c r="V4927" i="9"/>
  <c r="W4927" i="9" s="1"/>
  <c r="M4927" i="9" s="1"/>
  <c r="N4927" i="9" s="1"/>
  <c r="V4921" i="9"/>
  <c r="W4921" i="9" s="1"/>
  <c r="M4921" i="9" s="1"/>
  <c r="N4921" i="9" s="1"/>
  <c r="V4915" i="9"/>
  <c r="W4915" i="9" s="1"/>
  <c r="M4915" i="9" s="1"/>
  <c r="N4915" i="9" s="1"/>
  <c r="V4903" i="9"/>
  <c r="W4903" i="9" s="1"/>
  <c r="M4903" i="9" s="1"/>
  <c r="N4903" i="9" s="1"/>
  <c r="V4897" i="9"/>
  <c r="W4897" i="9" s="1"/>
  <c r="V4891" i="9"/>
  <c r="W4891" i="9" s="1"/>
  <c r="M4891" i="9" s="1"/>
  <c r="N4891" i="9" s="1"/>
  <c r="V4879" i="9"/>
  <c r="W4879" i="9" s="1"/>
  <c r="M4879" i="9" s="1"/>
  <c r="N4879" i="9" s="1"/>
  <c r="V4873" i="9"/>
  <c r="W4873" i="9" s="1"/>
  <c r="M4873" i="9" s="1"/>
  <c r="N4873" i="9" s="1"/>
  <c r="V4867" i="9"/>
  <c r="W4867" i="9" s="1"/>
  <c r="M4867" i="9" s="1"/>
  <c r="N4867" i="9" s="1"/>
  <c r="V4855" i="9"/>
  <c r="W4855" i="9" s="1"/>
  <c r="M4855" i="9" s="1"/>
  <c r="N4855" i="9" s="1"/>
  <c r="V4849" i="9"/>
  <c r="W4849" i="9" s="1"/>
  <c r="V4843" i="9"/>
  <c r="W4843" i="9" s="1"/>
  <c r="M4843" i="9" s="1"/>
  <c r="N4843" i="9" s="1"/>
  <c r="V4831" i="9"/>
  <c r="W4831" i="9" s="1"/>
  <c r="M4831" i="9" s="1"/>
  <c r="N4831" i="9" s="1"/>
  <c r="V4825" i="9"/>
  <c r="W4825" i="9" s="1"/>
  <c r="M4825" i="9" s="1"/>
  <c r="N4825" i="9" s="1"/>
  <c r="V4819" i="9"/>
  <c r="W4819" i="9" s="1"/>
  <c r="M4819" i="9" s="1"/>
  <c r="N4819" i="9" s="1"/>
  <c r="V4807" i="9"/>
  <c r="W4807" i="9" s="1"/>
  <c r="M4807" i="9" s="1"/>
  <c r="N4807" i="9" s="1"/>
  <c r="V4801" i="9"/>
  <c r="W4801" i="9" s="1"/>
  <c r="M4801" i="9" s="1"/>
  <c r="N4801" i="9" s="1"/>
  <c r="V4795" i="9"/>
  <c r="W4795" i="9" s="1"/>
  <c r="M4795" i="9" s="1"/>
  <c r="N4795" i="9" s="1"/>
  <c r="V4783" i="9"/>
  <c r="W4783" i="9" s="1"/>
  <c r="M4783" i="9" s="1"/>
  <c r="N4783" i="9" s="1"/>
  <c r="V4777" i="9"/>
  <c r="W4777" i="9" s="1"/>
  <c r="M4777" i="9" s="1"/>
  <c r="N4777" i="9" s="1"/>
  <c r="V4771" i="9"/>
  <c r="W4771" i="9" s="1"/>
  <c r="V4759" i="9"/>
  <c r="W4759" i="9" s="1"/>
  <c r="M4759" i="9" s="1"/>
  <c r="N4759" i="9" s="1"/>
  <c r="V4753" i="9"/>
  <c r="W4753" i="9" s="1"/>
  <c r="M4753" i="9" s="1"/>
  <c r="N4753" i="9" s="1"/>
  <c r="V4747" i="9"/>
  <c r="W4747" i="9" s="1"/>
  <c r="M4747" i="9" s="1"/>
  <c r="N4747" i="9" s="1"/>
  <c r="V4735" i="9"/>
  <c r="W4735" i="9" s="1"/>
  <c r="V4729" i="9"/>
  <c r="W4729" i="9" s="1"/>
  <c r="M4729" i="9" s="1"/>
  <c r="N4729" i="9" s="1"/>
  <c r="V4723" i="9"/>
  <c r="W4723" i="9" s="1"/>
  <c r="M4723" i="9" s="1"/>
  <c r="N4723" i="9" s="1"/>
  <c r="V4711" i="9"/>
  <c r="W4711" i="9" s="1"/>
  <c r="M4711" i="9" s="1"/>
  <c r="N4711" i="9" s="1"/>
  <c r="V4705" i="9"/>
  <c r="W4705" i="9" s="1"/>
  <c r="M4705" i="9" s="1"/>
  <c r="N4705" i="9" s="1"/>
  <c r="V4699" i="9"/>
  <c r="W4699" i="9" s="1"/>
  <c r="M4699" i="9" s="1"/>
  <c r="N4699" i="9" s="1"/>
  <c r="V4687" i="9"/>
  <c r="W4687" i="9" s="1"/>
  <c r="M4687" i="9" s="1"/>
  <c r="N4687" i="9" s="1"/>
  <c r="V4681" i="9"/>
  <c r="W4681" i="9" s="1"/>
  <c r="M4681" i="9" s="1"/>
  <c r="N4681" i="9" s="1"/>
  <c r="V4675" i="9"/>
  <c r="W4675" i="9" s="1"/>
  <c r="M4675" i="9" s="1"/>
  <c r="N4675" i="9" s="1"/>
  <c r="V4663" i="9"/>
  <c r="W4663" i="9" s="1"/>
  <c r="M4663" i="9" s="1"/>
  <c r="N4663" i="9" s="1"/>
  <c r="V4657" i="9"/>
  <c r="W4657" i="9" s="1"/>
  <c r="V4651" i="9"/>
  <c r="W4651" i="9" s="1"/>
  <c r="M4651" i="9" s="1"/>
  <c r="N4651" i="9" s="1"/>
  <c r="V4639" i="9"/>
  <c r="W4639" i="9" s="1"/>
  <c r="M4639" i="9" s="1"/>
  <c r="N4639" i="9" s="1"/>
  <c r="V4633" i="9"/>
  <c r="W4633" i="9" s="1"/>
  <c r="M4633" i="9" s="1"/>
  <c r="N4633" i="9" s="1"/>
  <c r="V4627" i="9"/>
  <c r="W4627" i="9" s="1"/>
  <c r="M4627" i="9" s="1"/>
  <c r="N4627" i="9" s="1"/>
  <c r="V4615" i="9"/>
  <c r="W4615" i="9" s="1"/>
  <c r="M4615" i="9" s="1"/>
  <c r="N4615" i="9" s="1"/>
  <c r="V4609" i="9"/>
  <c r="W4609" i="9" s="1"/>
  <c r="M4609" i="9" s="1"/>
  <c r="N4609" i="9" s="1"/>
  <c r="V4603" i="9"/>
  <c r="W4603" i="9" s="1"/>
  <c r="V4591" i="9"/>
  <c r="W4591" i="9" s="1"/>
  <c r="M4591" i="9" s="1"/>
  <c r="N4591" i="9" s="1"/>
  <c r="V4585" i="9"/>
  <c r="W4585" i="9" s="1"/>
  <c r="M4585" i="9" s="1"/>
  <c r="N4585" i="9" s="1"/>
  <c r="V4579" i="9"/>
  <c r="W4579" i="9" s="1"/>
  <c r="M4579" i="9" s="1"/>
  <c r="N4579" i="9" s="1"/>
  <c r="V4567" i="9"/>
  <c r="W4567" i="9" s="1"/>
  <c r="M4567" i="9" s="1"/>
  <c r="N4567" i="9" s="1"/>
  <c r="V4561" i="9"/>
  <c r="W4561" i="9" s="1"/>
  <c r="M4561" i="9" s="1"/>
  <c r="N4561" i="9" s="1"/>
  <c r="V4555" i="9"/>
  <c r="W4555" i="9" s="1"/>
  <c r="V4543" i="9"/>
  <c r="W4543" i="9" s="1"/>
  <c r="M4543" i="9" s="1"/>
  <c r="N4543" i="9" s="1"/>
  <c r="V4537" i="9"/>
  <c r="W4537" i="9" s="1"/>
  <c r="M4537" i="9" s="1"/>
  <c r="N4537" i="9" s="1"/>
  <c r="V4531" i="9"/>
  <c r="W4531" i="9" s="1"/>
  <c r="V4519" i="9"/>
  <c r="W4519" i="9" s="1"/>
  <c r="M4519" i="9" s="1"/>
  <c r="N4519" i="9" s="1"/>
  <c r="V4513" i="9"/>
  <c r="W4513" i="9" s="1"/>
  <c r="M4513" i="9" s="1"/>
  <c r="N4513" i="9" s="1"/>
  <c r="V4507" i="9"/>
  <c r="W4507" i="9" s="1"/>
  <c r="M4507" i="9" s="1"/>
  <c r="N4507" i="9" s="1"/>
  <c r="V4495" i="9"/>
  <c r="W4495" i="9" s="1"/>
  <c r="M4495" i="9" s="1"/>
  <c r="N4495" i="9" s="1"/>
  <c r="V4489" i="9"/>
  <c r="W4489" i="9" s="1"/>
  <c r="M4489" i="9" s="1"/>
  <c r="N4489" i="9" s="1"/>
  <c r="V4483" i="9"/>
  <c r="W4483" i="9" s="1"/>
  <c r="V4471" i="9"/>
  <c r="W4471" i="9" s="1"/>
  <c r="M4471" i="9" s="1"/>
  <c r="N4471" i="9" s="1"/>
  <c r="V4465" i="9"/>
  <c r="W4465" i="9" s="1"/>
  <c r="M4465" i="9" s="1"/>
  <c r="N4465" i="9" s="1"/>
  <c r="V4459" i="9"/>
  <c r="W4459" i="9" s="1"/>
  <c r="M4459" i="9" s="1"/>
  <c r="N4459" i="9" s="1"/>
  <c r="V4447" i="9"/>
  <c r="W4447" i="9" s="1"/>
  <c r="M4447" i="9" s="1"/>
  <c r="N4447" i="9" s="1"/>
  <c r="V4441" i="9"/>
  <c r="W4441" i="9" s="1"/>
  <c r="V4435" i="9"/>
  <c r="W4435" i="9" s="1"/>
  <c r="M4435" i="9" s="1"/>
  <c r="N4435" i="9" s="1"/>
  <c r="V4423" i="9"/>
  <c r="W4423" i="9" s="1"/>
  <c r="M4423" i="9" s="1"/>
  <c r="N4423" i="9" s="1"/>
  <c r="V4417" i="9"/>
  <c r="W4417" i="9" s="1"/>
  <c r="M4417" i="9" s="1"/>
  <c r="N4417" i="9" s="1"/>
  <c r="V4411" i="9"/>
  <c r="W4411" i="9" s="1"/>
  <c r="M4411" i="9" s="1"/>
  <c r="N4411" i="9" s="1"/>
  <c r="V4399" i="9"/>
  <c r="W4399" i="9" s="1"/>
  <c r="M4399" i="9" s="1"/>
  <c r="N4399" i="9" s="1"/>
  <c r="V4393" i="9"/>
  <c r="W4393" i="9" s="1"/>
  <c r="M4393" i="9" s="1"/>
  <c r="N4393" i="9" s="1"/>
  <c r="V4387" i="9"/>
  <c r="W4387" i="9" s="1"/>
  <c r="M4387" i="9" s="1"/>
  <c r="N4387" i="9" s="1"/>
  <c r="V4375" i="9"/>
  <c r="W4375" i="9" s="1"/>
  <c r="M4375" i="9" s="1"/>
  <c r="N4375" i="9" s="1"/>
  <c r="V4369" i="9"/>
  <c r="W4369" i="9" s="1"/>
  <c r="M4369" i="9" s="1"/>
  <c r="N4369" i="9" s="1"/>
  <c r="V4363" i="9"/>
  <c r="W4363" i="9" s="1"/>
  <c r="M4363" i="9" s="1"/>
  <c r="N4363" i="9" s="1"/>
  <c r="V4351" i="9"/>
  <c r="W4351" i="9" s="1"/>
  <c r="M4351" i="9" s="1"/>
  <c r="N4351" i="9" s="1"/>
  <c r="V4345" i="9"/>
  <c r="W4345" i="9" s="1"/>
  <c r="M4345" i="9" s="1"/>
  <c r="N4345" i="9" s="1"/>
  <c r="V4339" i="9"/>
  <c r="W4339" i="9" s="1"/>
  <c r="M4339" i="9" s="1"/>
  <c r="N4339" i="9" s="1"/>
  <c r="V4327" i="9"/>
  <c r="W4327" i="9" s="1"/>
  <c r="M4327" i="9" s="1"/>
  <c r="N4327" i="9" s="1"/>
  <c r="V4321" i="9"/>
  <c r="W4321" i="9" s="1"/>
  <c r="M4321" i="9" s="1"/>
  <c r="N4321" i="9" s="1"/>
  <c r="V4315" i="9"/>
  <c r="W4315" i="9" s="1"/>
  <c r="M4315" i="9" s="1"/>
  <c r="N4315" i="9" s="1"/>
  <c r="V4303" i="9"/>
  <c r="W4303" i="9" s="1"/>
  <c r="M4303" i="9" s="1"/>
  <c r="N4303" i="9" s="1"/>
  <c r="V4297" i="9"/>
  <c r="W4297" i="9" s="1"/>
  <c r="M4297" i="9" s="1"/>
  <c r="N4297" i="9" s="1"/>
  <c r="V4291" i="9"/>
  <c r="W4291" i="9" s="1"/>
  <c r="M4291" i="9" s="1"/>
  <c r="N4291" i="9" s="1"/>
  <c r="V4279" i="9"/>
  <c r="W4279" i="9" s="1"/>
  <c r="M4279" i="9" s="1"/>
  <c r="N4279" i="9" s="1"/>
  <c r="V4273" i="9"/>
  <c r="W4273" i="9" s="1"/>
  <c r="M4273" i="9" s="1"/>
  <c r="N4273" i="9" s="1"/>
  <c r="V4267" i="9"/>
  <c r="W4267" i="9" s="1"/>
  <c r="M4267" i="9" s="1"/>
  <c r="N4267" i="9" s="1"/>
  <c r="V4255" i="9"/>
  <c r="W4255" i="9" s="1"/>
  <c r="V4249" i="9"/>
  <c r="W4249" i="9" s="1"/>
  <c r="M4249" i="9" s="1"/>
  <c r="N4249" i="9" s="1"/>
  <c r="V4243" i="9"/>
  <c r="W4243" i="9" s="1"/>
  <c r="M4243" i="9" s="1"/>
  <c r="N4243" i="9" s="1"/>
  <c r="V4231" i="9"/>
  <c r="W4231" i="9" s="1"/>
  <c r="M4231" i="9" s="1"/>
  <c r="N4231" i="9" s="1"/>
  <c r="V4225" i="9"/>
  <c r="W4225" i="9" s="1"/>
  <c r="M4225" i="9" s="1"/>
  <c r="N4225" i="9" s="1"/>
  <c r="V4219" i="9"/>
  <c r="W4219" i="9" s="1"/>
  <c r="M4219" i="9" s="1"/>
  <c r="N4219" i="9" s="1"/>
  <c r="V4207" i="9"/>
  <c r="W4207" i="9" s="1"/>
  <c r="M4207" i="9" s="1"/>
  <c r="N4207" i="9" s="1"/>
  <c r="V4201" i="9"/>
  <c r="W4201" i="9" s="1"/>
  <c r="M4201" i="9" s="1"/>
  <c r="N4201" i="9" s="1"/>
  <c r="V4195" i="9"/>
  <c r="W4195" i="9" s="1"/>
  <c r="M4195" i="9" s="1"/>
  <c r="N4195" i="9" s="1"/>
  <c r="V4183" i="9"/>
  <c r="W4183" i="9" s="1"/>
  <c r="M4183" i="9" s="1"/>
  <c r="N4183" i="9" s="1"/>
  <c r="V4177" i="9"/>
  <c r="W4177" i="9" s="1"/>
  <c r="M4177" i="9" s="1"/>
  <c r="N4177" i="9" s="1"/>
  <c r="V4171" i="9"/>
  <c r="W4171" i="9" s="1"/>
  <c r="M4171" i="9" s="1"/>
  <c r="N4171" i="9" s="1"/>
  <c r="V4159" i="9"/>
  <c r="W4159" i="9" s="1"/>
  <c r="M4159" i="9" s="1"/>
  <c r="N4159" i="9" s="1"/>
  <c r="V4153" i="9"/>
  <c r="W4153" i="9" s="1"/>
  <c r="V4147" i="9"/>
  <c r="W4147" i="9" s="1"/>
  <c r="M4147" i="9" s="1"/>
  <c r="N4147" i="9" s="1"/>
  <c r="V4135" i="9"/>
  <c r="W4135" i="9" s="1"/>
  <c r="M4135" i="9" s="1"/>
  <c r="N4135" i="9" s="1"/>
  <c r="V4129" i="9"/>
  <c r="W4129" i="9" s="1"/>
  <c r="M4129" i="9" s="1"/>
  <c r="N4129" i="9" s="1"/>
  <c r="V4123" i="9"/>
  <c r="W4123" i="9" s="1"/>
  <c r="M4123" i="9" s="1"/>
  <c r="N4123" i="9" s="1"/>
  <c r="V4111" i="9"/>
  <c r="W4111" i="9" s="1"/>
  <c r="M4111" i="9" s="1"/>
  <c r="N4111" i="9" s="1"/>
  <c r="V4105" i="9"/>
  <c r="W4105" i="9" s="1"/>
  <c r="M4105" i="9" s="1"/>
  <c r="N4105" i="9" s="1"/>
  <c r="V4099" i="9"/>
  <c r="W4099" i="9" s="1"/>
  <c r="M4099" i="9" s="1"/>
  <c r="N4099" i="9" s="1"/>
  <c r="V4087" i="9"/>
  <c r="W4087" i="9" s="1"/>
  <c r="M4087" i="9" s="1"/>
  <c r="N4087" i="9" s="1"/>
  <c r="V4081" i="9"/>
  <c r="W4081" i="9" s="1"/>
  <c r="M4081" i="9" s="1"/>
  <c r="N4081" i="9" s="1"/>
  <c r="V4075" i="9"/>
  <c r="W4075" i="9" s="1"/>
  <c r="M4075" i="9" s="1"/>
  <c r="N4075" i="9" s="1"/>
  <c r="V4063" i="9"/>
  <c r="W4063" i="9" s="1"/>
  <c r="M4063" i="9" s="1"/>
  <c r="N4063" i="9" s="1"/>
  <c r="V4057" i="9"/>
  <c r="W4057" i="9" s="1"/>
  <c r="M4057" i="9" s="1"/>
  <c r="N4057" i="9" s="1"/>
  <c r="V4051" i="9"/>
  <c r="W4051" i="9" s="1"/>
  <c r="M4051" i="9" s="1"/>
  <c r="N4051" i="9" s="1"/>
  <c r="V4039" i="9"/>
  <c r="W4039" i="9" s="1"/>
  <c r="M4039" i="9" s="1"/>
  <c r="N4039" i="9" s="1"/>
  <c r="V4033" i="9"/>
  <c r="W4033" i="9" s="1"/>
  <c r="M4033" i="9" s="1"/>
  <c r="N4033" i="9" s="1"/>
  <c r="V4027" i="9"/>
  <c r="W4027" i="9" s="1"/>
  <c r="V4015" i="9"/>
  <c r="W4015" i="9" s="1"/>
  <c r="M4015" i="9" s="1"/>
  <c r="N4015" i="9" s="1"/>
  <c r="V4009" i="9"/>
  <c r="W4009" i="9" s="1"/>
  <c r="M4009" i="9" s="1"/>
  <c r="N4009" i="9" s="1"/>
  <c r="V4003" i="9"/>
  <c r="W4003" i="9" s="1"/>
  <c r="M4003" i="9" s="1"/>
  <c r="N4003" i="9" s="1"/>
  <c r="V3991" i="9"/>
  <c r="W3991" i="9" s="1"/>
  <c r="M3991" i="9" s="1"/>
  <c r="N3991" i="9" s="1"/>
  <c r="V3985" i="9"/>
  <c r="W3985" i="9" s="1"/>
  <c r="V3979" i="9"/>
  <c r="W3979" i="9" s="1"/>
  <c r="M3979" i="9" s="1"/>
  <c r="N3979" i="9" s="1"/>
  <c r="V3967" i="9"/>
  <c r="W3967" i="9" s="1"/>
  <c r="M3967" i="9" s="1"/>
  <c r="N3967" i="9" s="1"/>
  <c r="V3961" i="9"/>
  <c r="W3961" i="9" s="1"/>
  <c r="V3955" i="9"/>
  <c r="W3955" i="9" s="1"/>
  <c r="M3955" i="9" s="1"/>
  <c r="N3955" i="9" s="1"/>
  <c r="V3943" i="9"/>
  <c r="W3943" i="9" s="1"/>
  <c r="M3943" i="9" s="1"/>
  <c r="N3943" i="9" s="1"/>
  <c r="V3937" i="9"/>
  <c r="W3937" i="9" s="1"/>
  <c r="M3937" i="9" s="1"/>
  <c r="N3937" i="9" s="1"/>
  <c r="V3931" i="9"/>
  <c r="W3931" i="9" s="1"/>
  <c r="M3931" i="9" s="1"/>
  <c r="N3931" i="9" s="1"/>
  <c r="V3919" i="9"/>
  <c r="W3919" i="9" s="1"/>
  <c r="V3913" i="9"/>
  <c r="W3913" i="9" s="1"/>
  <c r="M3913" i="9" s="1"/>
  <c r="N3913" i="9" s="1"/>
  <c r="V3907" i="9"/>
  <c r="W3907" i="9" s="1"/>
  <c r="M3907" i="9" s="1"/>
  <c r="N3907" i="9" s="1"/>
  <c r="V3895" i="9"/>
  <c r="W3895" i="9" s="1"/>
  <c r="M3895" i="9" s="1"/>
  <c r="N3895" i="9" s="1"/>
  <c r="V3889" i="9"/>
  <c r="W3889" i="9" s="1"/>
  <c r="V3883" i="9"/>
  <c r="W3883" i="9" s="1"/>
  <c r="M3883" i="9" s="1"/>
  <c r="N3883" i="9" s="1"/>
  <c r="V3871" i="9"/>
  <c r="W3871" i="9" s="1"/>
  <c r="M3871" i="9" s="1"/>
  <c r="N3871" i="9" s="1"/>
  <c r="V3865" i="9"/>
  <c r="W3865" i="9" s="1"/>
  <c r="M3865" i="9" s="1"/>
  <c r="N3865" i="9" s="1"/>
  <c r="V3859" i="9"/>
  <c r="W3859" i="9" s="1"/>
  <c r="M3859" i="9" s="1"/>
  <c r="N3859" i="9" s="1"/>
  <c r="V3847" i="9"/>
  <c r="W3847" i="9" s="1"/>
  <c r="M3847" i="9" s="1"/>
  <c r="N3847" i="9" s="1"/>
  <c r="V3841" i="9"/>
  <c r="W3841" i="9" s="1"/>
  <c r="M3841" i="9" s="1"/>
  <c r="N3841" i="9" s="1"/>
  <c r="V3835" i="9"/>
  <c r="W3835" i="9" s="1"/>
  <c r="V3823" i="9"/>
  <c r="W3823" i="9" s="1"/>
  <c r="M3823" i="9" s="1"/>
  <c r="N3823" i="9" s="1"/>
  <c r="V3817" i="9"/>
  <c r="W3817" i="9" s="1"/>
  <c r="M3817" i="9" s="1"/>
  <c r="N3817" i="9" s="1"/>
  <c r="V3811" i="9"/>
  <c r="W3811" i="9" s="1"/>
  <c r="M3811" i="9" s="1"/>
  <c r="N3811" i="9" s="1"/>
  <c r="V3799" i="9"/>
  <c r="W3799" i="9" s="1"/>
  <c r="M3799" i="9" s="1"/>
  <c r="N3799" i="9" s="1"/>
  <c r="V3793" i="9"/>
  <c r="W3793" i="9" s="1"/>
  <c r="V3787" i="9"/>
  <c r="W3787" i="9" s="1"/>
  <c r="V3775" i="9"/>
  <c r="W3775" i="9" s="1"/>
  <c r="M3775" i="9" s="1"/>
  <c r="N3775" i="9" s="1"/>
  <c r="V3769" i="9"/>
  <c r="W3769" i="9" s="1"/>
  <c r="M3769" i="9" s="1"/>
  <c r="N3769" i="9" s="1"/>
  <c r="V3763" i="9"/>
  <c r="W3763" i="9" s="1"/>
  <c r="M3763" i="9" s="1"/>
  <c r="N3763" i="9" s="1"/>
  <c r="V3751" i="9"/>
  <c r="W3751" i="9" s="1"/>
  <c r="M3751" i="9" s="1"/>
  <c r="N3751" i="9" s="1"/>
  <c r="V3745" i="9"/>
  <c r="W3745" i="9" s="1"/>
  <c r="V3739" i="9"/>
  <c r="W3739" i="9" s="1"/>
  <c r="M3739" i="9" s="1"/>
  <c r="N3739" i="9" s="1"/>
  <c r="V3727" i="9"/>
  <c r="W3727" i="9" s="1"/>
  <c r="M3727" i="9" s="1"/>
  <c r="N3727" i="9" s="1"/>
  <c r="V3721" i="9"/>
  <c r="W3721" i="9" s="1"/>
  <c r="M3721" i="9" s="1"/>
  <c r="N3721" i="9" s="1"/>
  <c r="V3715" i="9"/>
  <c r="W3715" i="9" s="1"/>
  <c r="V3703" i="9"/>
  <c r="W3703" i="9" s="1"/>
  <c r="M3703" i="9" s="1"/>
  <c r="N3703" i="9" s="1"/>
  <c r="V3697" i="9"/>
  <c r="W3697" i="9" s="1"/>
  <c r="V3691" i="9"/>
  <c r="W3691" i="9" s="1"/>
  <c r="M3691" i="9" s="1"/>
  <c r="N3691" i="9" s="1"/>
  <c r="V3679" i="9"/>
  <c r="W3679" i="9" s="1"/>
  <c r="M3679" i="9" s="1"/>
  <c r="N3679" i="9" s="1"/>
  <c r="V3673" i="9"/>
  <c r="W3673" i="9" s="1"/>
  <c r="M3673" i="9" s="1"/>
  <c r="N3673" i="9" s="1"/>
  <c r="V3667" i="9"/>
  <c r="W3667" i="9" s="1"/>
  <c r="M3667" i="9" s="1"/>
  <c r="N3667" i="9" s="1"/>
  <c r="V3655" i="9"/>
  <c r="W3655" i="9" s="1"/>
  <c r="V3649" i="9"/>
  <c r="W3649" i="9" s="1"/>
  <c r="M3649" i="9" s="1"/>
  <c r="N3649" i="9" s="1"/>
  <c r="V3643" i="9"/>
  <c r="W3643" i="9" s="1"/>
  <c r="M3643" i="9" s="1"/>
  <c r="N3643" i="9" s="1"/>
  <c r="V3631" i="9"/>
  <c r="W3631" i="9" s="1"/>
  <c r="M3631" i="9" s="1"/>
  <c r="N3631" i="9" s="1"/>
  <c r="V3625" i="9"/>
  <c r="W3625" i="9" s="1"/>
  <c r="M3625" i="9" s="1"/>
  <c r="N3625" i="9" s="1"/>
  <c r="V3619" i="9"/>
  <c r="W3619" i="9" s="1"/>
  <c r="M3619" i="9" s="1"/>
  <c r="N3619" i="9" s="1"/>
  <c r="V3607" i="9"/>
  <c r="W3607" i="9" s="1"/>
  <c r="V3601" i="9"/>
  <c r="W3601" i="9" s="1"/>
  <c r="M3601" i="9" s="1"/>
  <c r="N3601" i="9" s="1"/>
  <c r="V3595" i="9"/>
  <c r="W3595" i="9" s="1"/>
  <c r="M3595" i="9" s="1"/>
  <c r="N3595" i="9" s="1"/>
  <c r="V3583" i="9"/>
  <c r="W3583" i="9" s="1"/>
  <c r="M3583" i="9" s="1"/>
  <c r="N3583" i="9" s="1"/>
  <c r="V3577" i="9"/>
  <c r="W3577" i="9" s="1"/>
  <c r="V3571" i="9"/>
  <c r="W3571" i="9" s="1"/>
  <c r="M3571" i="9" s="1"/>
  <c r="N3571" i="9" s="1"/>
  <c r="V3559" i="9"/>
  <c r="W3559" i="9" s="1"/>
  <c r="V3553" i="9"/>
  <c r="W3553" i="9" s="1"/>
  <c r="V3547" i="9"/>
  <c r="W3547" i="9" s="1"/>
  <c r="M3547" i="9" s="1"/>
  <c r="N3547" i="9" s="1"/>
  <c r="V3535" i="9"/>
  <c r="W3535" i="9" s="1"/>
  <c r="M3535" i="9" s="1"/>
  <c r="N3535" i="9" s="1"/>
  <c r="V3529" i="9"/>
  <c r="W3529" i="9" s="1"/>
  <c r="M3529" i="9" s="1"/>
  <c r="N3529" i="9" s="1"/>
  <c r="V3523" i="9"/>
  <c r="W3523" i="9" s="1"/>
  <c r="M3523" i="9" s="1"/>
  <c r="N3523" i="9" s="1"/>
  <c r="V3511" i="9"/>
  <c r="W3511" i="9" s="1"/>
  <c r="V3505" i="9"/>
  <c r="W3505" i="9" s="1"/>
  <c r="M3505" i="9" s="1"/>
  <c r="N3505" i="9" s="1"/>
  <c r="V3499" i="9"/>
  <c r="W3499" i="9" s="1"/>
  <c r="M3499" i="9" s="1"/>
  <c r="N3499" i="9" s="1"/>
  <c r="V3487" i="9"/>
  <c r="W3487" i="9" s="1"/>
  <c r="M3487" i="9" s="1"/>
  <c r="N3487" i="9" s="1"/>
  <c r="V3481" i="9"/>
  <c r="W3481" i="9" s="1"/>
  <c r="M3481" i="9" s="1"/>
  <c r="N3481" i="9" s="1"/>
  <c r="V3475" i="9"/>
  <c r="W3475" i="9" s="1"/>
  <c r="M3475" i="9" s="1"/>
  <c r="N3475" i="9" s="1"/>
  <c r="V3463" i="9"/>
  <c r="W3463" i="9" s="1"/>
  <c r="M3463" i="9" s="1"/>
  <c r="N3463" i="9" s="1"/>
  <c r="V3457" i="9"/>
  <c r="W3457" i="9" s="1"/>
  <c r="M3457" i="9" s="1"/>
  <c r="N3457" i="9" s="1"/>
  <c r="V3451" i="9"/>
  <c r="W3451" i="9" s="1"/>
  <c r="V3439" i="9"/>
  <c r="W3439" i="9" s="1"/>
  <c r="M3439" i="9" s="1"/>
  <c r="N3439" i="9" s="1"/>
  <c r="V3433" i="9"/>
  <c r="W3433" i="9" s="1"/>
  <c r="M3433" i="9" s="1"/>
  <c r="N3433" i="9" s="1"/>
  <c r="V3427" i="9"/>
  <c r="W3427" i="9" s="1"/>
  <c r="M3427" i="9" s="1"/>
  <c r="N3427" i="9" s="1"/>
  <c r="V3415" i="9"/>
  <c r="W3415" i="9" s="1"/>
  <c r="M3415" i="9" s="1"/>
  <c r="N3415" i="9" s="1"/>
  <c r="V3409" i="9"/>
  <c r="W3409" i="9" s="1"/>
  <c r="M3409" i="9" s="1"/>
  <c r="N3409" i="9" s="1"/>
  <c r="V3403" i="9"/>
  <c r="W3403" i="9" s="1"/>
  <c r="V3391" i="9"/>
  <c r="W3391" i="9" s="1"/>
  <c r="M3391" i="9" s="1"/>
  <c r="N3391" i="9" s="1"/>
  <c r="V3385" i="9"/>
  <c r="W3385" i="9" s="1"/>
  <c r="M3385" i="9" s="1"/>
  <c r="N3385" i="9" s="1"/>
  <c r="V3379" i="9"/>
  <c r="W3379" i="9" s="1"/>
  <c r="M3379" i="9" s="1"/>
  <c r="N3379" i="9" s="1"/>
  <c r="V3367" i="9"/>
  <c r="W3367" i="9" s="1"/>
  <c r="M3367" i="9" s="1"/>
  <c r="N3367" i="9" s="1"/>
  <c r="V3361" i="9"/>
  <c r="W3361" i="9" s="1"/>
  <c r="M3361" i="9" s="1"/>
  <c r="N3361" i="9" s="1"/>
  <c r="V3355" i="9"/>
  <c r="W3355" i="9" s="1"/>
  <c r="V3343" i="9"/>
  <c r="W3343" i="9" s="1"/>
  <c r="M3343" i="9" s="1"/>
  <c r="N3343" i="9" s="1"/>
  <c r="V3337" i="9"/>
  <c r="W3337" i="9" s="1"/>
  <c r="M3337" i="9" s="1"/>
  <c r="N3337" i="9" s="1"/>
  <c r="V3331" i="9"/>
  <c r="W3331" i="9" s="1"/>
  <c r="M3331" i="9" s="1"/>
  <c r="N3331" i="9" s="1"/>
  <c r="V3319" i="9"/>
  <c r="W3319" i="9" s="1"/>
  <c r="M3319" i="9" s="1"/>
  <c r="N3319" i="9" s="1"/>
  <c r="V3313" i="9"/>
  <c r="W3313" i="9" s="1"/>
  <c r="M3313" i="9" s="1"/>
  <c r="N3313" i="9" s="1"/>
  <c r="V3307" i="9"/>
  <c r="W3307" i="9" s="1"/>
  <c r="M3307" i="9" s="1"/>
  <c r="N3307" i="9" s="1"/>
  <c r="V3295" i="9"/>
  <c r="W3295" i="9" s="1"/>
  <c r="M3295" i="9" s="1"/>
  <c r="N3295" i="9" s="1"/>
  <c r="V3289" i="9"/>
  <c r="W3289" i="9" s="1"/>
  <c r="M3289" i="9" s="1"/>
  <c r="N3289" i="9" s="1"/>
  <c r="V3283" i="9"/>
  <c r="W3283" i="9" s="1"/>
  <c r="V3271" i="9"/>
  <c r="W3271" i="9" s="1"/>
  <c r="M3271" i="9" s="1"/>
  <c r="N3271" i="9" s="1"/>
  <c r="V3265" i="9"/>
  <c r="W3265" i="9" s="1"/>
  <c r="M3265" i="9" s="1"/>
  <c r="N3265" i="9" s="1"/>
  <c r="V3259" i="9"/>
  <c r="W3259" i="9" s="1"/>
  <c r="M3259" i="9" s="1"/>
  <c r="N3259" i="9" s="1"/>
  <c r="V3247" i="9"/>
  <c r="W3247" i="9" s="1"/>
  <c r="M3247" i="9" s="1"/>
  <c r="N3247" i="9" s="1"/>
  <c r="V3241" i="9"/>
  <c r="W3241" i="9" s="1"/>
  <c r="V3235" i="9"/>
  <c r="W3235" i="9" s="1"/>
  <c r="M3235" i="9" s="1"/>
  <c r="N3235" i="9" s="1"/>
  <c r="V3223" i="9"/>
  <c r="W3223" i="9" s="1"/>
  <c r="M3223" i="9" s="1"/>
  <c r="N3223" i="9" s="1"/>
  <c r="V3217" i="9"/>
  <c r="W3217" i="9" s="1"/>
  <c r="M3217" i="9" s="1"/>
  <c r="N3217" i="9" s="1"/>
  <c r="V3211" i="9"/>
  <c r="W3211" i="9" s="1"/>
  <c r="M3211" i="9" s="1"/>
  <c r="N3211" i="9" s="1"/>
  <c r="V3199" i="9"/>
  <c r="W3199" i="9" s="1"/>
  <c r="M3199" i="9" s="1"/>
  <c r="N3199" i="9" s="1"/>
  <c r="V3193" i="9"/>
  <c r="W3193" i="9" s="1"/>
  <c r="M3193" i="9" s="1"/>
  <c r="N3193" i="9" s="1"/>
  <c r="V3187" i="9"/>
  <c r="W3187" i="9" s="1"/>
  <c r="M3187" i="9" s="1"/>
  <c r="N3187" i="9" s="1"/>
  <c r="V3175" i="9"/>
  <c r="W3175" i="9" s="1"/>
  <c r="M3175" i="9" s="1"/>
  <c r="N3175" i="9" s="1"/>
  <c r="V3169" i="9"/>
  <c r="W3169" i="9" s="1"/>
  <c r="M3169" i="9" s="1"/>
  <c r="N3169" i="9" s="1"/>
  <c r="V3163" i="9"/>
  <c r="W3163" i="9" s="1"/>
  <c r="M3163" i="9" s="1"/>
  <c r="N3163" i="9" s="1"/>
  <c r="V3151" i="9"/>
  <c r="W3151" i="9" s="1"/>
  <c r="M3151" i="9" s="1"/>
  <c r="N3151" i="9" s="1"/>
  <c r="V3145" i="9"/>
  <c r="W3145" i="9" s="1"/>
  <c r="V3139" i="9"/>
  <c r="W3139" i="9" s="1"/>
  <c r="M3139" i="9" s="1"/>
  <c r="N3139" i="9" s="1"/>
  <c r="V3127" i="9"/>
  <c r="W3127" i="9" s="1"/>
  <c r="M3127" i="9" s="1"/>
  <c r="N3127" i="9" s="1"/>
  <c r="V3121" i="9"/>
  <c r="W3121" i="9" s="1"/>
  <c r="V3115" i="9"/>
  <c r="W3115" i="9" s="1"/>
  <c r="M3115" i="9" s="1"/>
  <c r="N3115" i="9" s="1"/>
  <c r="V3103" i="9"/>
  <c r="W3103" i="9" s="1"/>
  <c r="M3103" i="9" s="1"/>
  <c r="N3103" i="9" s="1"/>
  <c r="V3097" i="9"/>
  <c r="W3097" i="9" s="1"/>
  <c r="M3097" i="9" s="1"/>
  <c r="N3097" i="9" s="1"/>
  <c r="V3091" i="9"/>
  <c r="W3091" i="9" s="1"/>
  <c r="M3091" i="9" s="1"/>
  <c r="N3091" i="9" s="1"/>
  <c r="V3079" i="9"/>
  <c r="W3079" i="9" s="1"/>
  <c r="M3079" i="9" s="1"/>
  <c r="N3079" i="9" s="1"/>
  <c r="V3073" i="9"/>
  <c r="W3073" i="9" s="1"/>
  <c r="M3073" i="9" s="1"/>
  <c r="N3073" i="9" s="1"/>
  <c r="V3067" i="9"/>
  <c r="W3067" i="9" s="1"/>
  <c r="M3067" i="9" s="1"/>
  <c r="N3067" i="9" s="1"/>
  <c r="V3055" i="9"/>
  <c r="W3055" i="9" s="1"/>
  <c r="M3055" i="9" s="1"/>
  <c r="N3055" i="9" s="1"/>
  <c r="V3049" i="9"/>
  <c r="W3049" i="9" s="1"/>
  <c r="M3049" i="9" s="1"/>
  <c r="N3049" i="9" s="1"/>
  <c r="V3043" i="9"/>
  <c r="W3043" i="9" s="1"/>
  <c r="M3043" i="9" s="1"/>
  <c r="N3043" i="9" s="1"/>
  <c r="V3031" i="9"/>
  <c r="W3031" i="9" s="1"/>
  <c r="M3031" i="9" s="1"/>
  <c r="N3031" i="9" s="1"/>
  <c r="V3025" i="9"/>
  <c r="W3025" i="9" s="1"/>
  <c r="M3025" i="9" s="1"/>
  <c r="N3025" i="9" s="1"/>
  <c r="V3019" i="9"/>
  <c r="W3019" i="9" s="1"/>
  <c r="V3007" i="9"/>
  <c r="W3007" i="9" s="1"/>
  <c r="M3007" i="9" s="1"/>
  <c r="N3007" i="9" s="1"/>
  <c r="V3001" i="9"/>
  <c r="W3001" i="9" s="1"/>
  <c r="M3001" i="9" s="1"/>
  <c r="N3001" i="9" s="1"/>
  <c r="V2995" i="9"/>
  <c r="W2995" i="9" s="1"/>
  <c r="M2995" i="9" s="1"/>
  <c r="N2995" i="9" s="1"/>
  <c r="V2983" i="9"/>
  <c r="W2983" i="9" s="1"/>
  <c r="M2983" i="9" s="1"/>
  <c r="N2983" i="9" s="1"/>
  <c r="V2977" i="9"/>
  <c r="W2977" i="9" s="1"/>
  <c r="M2977" i="9" s="1"/>
  <c r="N2977" i="9" s="1"/>
  <c r="V2971" i="9"/>
  <c r="W2971" i="9" s="1"/>
  <c r="V2959" i="9"/>
  <c r="W2959" i="9" s="1"/>
  <c r="M2959" i="9" s="1"/>
  <c r="N2959" i="9" s="1"/>
  <c r="V2953" i="9"/>
  <c r="W2953" i="9" s="1"/>
  <c r="M2953" i="9" s="1"/>
  <c r="N2953" i="9" s="1"/>
  <c r="V2947" i="9"/>
  <c r="W2947" i="9" s="1"/>
  <c r="M2947" i="9" s="1"/>
  <c r="N2947" i="9" s="1"/>
  <c r="V2935" i="9"/>
  <c r="W2935" i="9" s="1"/>
  <c r="M2935" i="9" s="1"/>
  <c r="N2935" i="9" s="1"/>
  <c r="V2929" i="9"/>
  <c r="W2929" i="9" s="1"/>
  <c r="M2929" i="9" s="1"/>
  <c r="N2929" i="9" s="1"/>
  <c r="V2923" i="9"/>
  <c r="W2923" i="9" s="1"/>
  <c r="V2911" i="9"/>
  <c r="W2911" i="9" s="1"/>
  <c r="M2911" i="9" s="1"/>
  <c r="N2911" i="9" s="1"/>
  <c r="V2905" i="9"/>
  <c r="W2905" i="9" s="1"/>
  <c r="M2905" i="9" s="1"/>
  <c r="N2905" i="9" s="1"/>
  <c r="V2899" i="9"/>
  <c r="W2899" i="9" s="1"/>
  <c r="M2899" i="9" s="1"/>
  <c r="N2899" i="9" s="1"/>
  <c r="V2887" i="9"/>
  <c r="W2887" i="9" s="1"/>
  <c r="M2887" i="9" s="1"/>
  <c r="N2887" i="9" s="1"/>
  <c r="V2881" i="9"/>
  <c r="W2881" i="9" s="1"/>
  <c r="M2881" i="9" s="1"/>
  <c r="N2881" i="9" s="1"/>
  <c r="V2875" i="9"/>
  <c r="W2875" i="9" s="1"/>
  <c r="M2875" i="9" s="1"/>
  <c r="N2875" i="9" s="1"/>
  <c r="V2863" i="9"/>
  <c r="W2863" i="9" s="1"/>
  <c r="M2863" i="9" s="1"/>
  <c r="N2863" i="9" s="1"/>
  <c r="V2857" i="9"/>
  <c r="W2857" i="9" s="1"/>
  <c r="M2857" i="9" s="1"/>
  <c r="N2857" i="9" s="1"/>
  <c r="V2851" i="9"/>
  <c r="W2851" i="9" s="1"/>
  <c r="V2839" i="9"/>
  <c r="W2839" i="9" s="1"/>
  <c r="M2839" i="9" s="1"/>
  <c r="N2839" i="9" s="1"/>
  <c r="V2833" i="9"/>
  <c r="W2833" i="9" s="1"/>
  <c r="M2833" i="9" s="1"/>
  <c r="N2833" i="9" s="1"/>
  <c r="V2827" i="9"/>
  <c r="W2827" i="9" s="1"/>
  <c r="V2815" i="9"/>
  <c r="W2815" i="9" s="1"/>
  <c r="M2815" i="9" s="1"/>
  <c r="N2815" i="9" s="1"/>
  <c r="V2809" i="9"/>
  <c r="W2809" i="9" s="1"/>
  <c r="V2803" i="9"/>
  <c r="W2803" i="9" s="1"/>
  <c r="M2803" i="9" s="1"/>
  <c r="N2803" i="9" s="1"/>
  <c r="V2791" i="9"/>
  <c r="W2791" i="9" s="1"/>
  <c r="M2791" i="9" s="1"/>
  <c r="N2791" i="9" s="1"/>
  <c r="V2785" i="9"/>
  <c r="W2785" i="9" s="1"/>
  <c r="M2785" i="9" s="1"/>
  <c r="N2785" i="9" s="1"/>
  <c r="V2779" i="9"/>
  <c r="W2779" i="9" s="1"/>
  <c r="M2779" i="9" s="1"/>
  <c r="N2779" i="9" s="1"/>
  <c r="V2767" i="9"/>
  <c r="W2767" i="9" s="1"/>
  <c r="M2767" i="9" s="1"/>
  <c r="N2767" i="9" s="1"/>
  <c r="V2761" i="9"/>
  <c r="W2761" i="9" s="1"/>
  <c r="M2761" i="9" s="1"/>
  <c r="N2761" i="9" s="1"/>
  <c r="V2755" i="9"/>
  <c r="W2755" i="9" s="1"/>
  <c r="M2755" i="9" s="1"/>
  <c r="N2755" i="9" s="1"/>
  <c r="V3332" i="9"/>
  <c r="W3332" i="9" s="1"/>
  <c r="M3332" i="9" s="1"/>
  <c r="N3332" i="9" s="1"/>
  <c r="V3326" i="9"/>
  <c r="W3326" i="9" s="1"/>
  <c r="M3326" i="9" s="1"/>
  <c r="N3326" i="9" s="1"/>
  <c r="V3314" i="9"/>
  <c r="W3314" i="9" s="1"/>
  <c r="M3314" i="9" s="1"/>
  <c r="N3314" i="9" s="1"/>
  <c r="V3308" i="9"/>
  <c r="W3308" i="9" s="1"/>
  <c r="M3308" i="9" s="1"/>
  <c r="N3308" i="9" s="1"/>
  <c r="V3302" i="9"/>
  <c r="W3302" i="9" s="1"/>
  <c r="M3302" i="9" s="1"/>
  <c r="N3302" i="9" s="1"/>
  <c r="V3290" i="9"/>
  <c r="W3290" i="9" s="1"/>
  <c r="M3290" i="9" s="1"/>
  <c r="N3290" i="9" s="1"/>
  <c r="V3284" i="9"/>
  <c r="W3284" i="9" s="1"/>
  <c r="M3284" i="9" s="1"/>
  <c r="N3284" i="9" s="1"/>
  <c r="V3278" i="9"/>
  <c r="W3278" i="9" s="1"/>
  <c r="M3278" i="9" s="1"/>
  <c r="N3278" i="9" s="1"/>
  <c r="V3266" i="9"/>
  <c r="W3266" i="9" s="1"/>
  <c r="M3266" i="9" s="1"/>
  <c r="N3266" i="9" s="1"/>
  <c r="V3260" i="9"/>
  <c r="W3260" i="9" s="1"/>
  <c r="M3260" i="9" s="1"/>
  <c r="N3260" i="9" s="1"/>
  <c r="V3254" i="9"/>
  <c r="W3254" i="9" s="1"/>
  <c r="M3254" i="9" s="1"/>
  <c r="N3254" i="9" s="1"/>
  <c r="V3242" i="9"/>
  <c r="W3242" i="9" s="1"/>
  <c r="M3242" i="9" s="1"/>
  <c r="N3242" i="9" s="1"/>
  <c r="V3236" i="9"/>
  <c r="W3236" i="9" s="1"/>
  <c r="M3236" i="9" s="1"/>
  <c r="N3236" i="9" s="1"/>
  <c r="V3230" i="9"/>
  <c r="W3230" i="9" s="1"/>
  <c r="M3230" i="9" s="1"/>
  <c r="N3230" i="9" s="1"/>
  <c r="V3218" i="9"/>
  <c r="W3218" i="9" s="1"/>
  <c r="M3218" i="9" s="1"/>
  <c r="N3218" i="9" s="1"/>
  <c r="V3212" i="9"/>
  <c r="W3212" i="9" s="1"/>
  <c r="M3212" i="9" s="1"/>
  <c r="N3212" i="9" s="1"/>
  <c r="V3206" i="9"/>
  <c r="W3206" i="9" s="1"/>
  <c r="M3206" i="9" s="1"/>
  <c r="N3206" i="9" s="1"/>
  <c r="V3200" i="9"/>
  <c r="W3200" i="9" s="1"/>
  <c r="M3200" i="9" s="1"/>
  <c r="N3200" i="9" s="1"/>
  <c r="V3194" i="9"/>
  <c r="W3194" i="9" s="1"/>
  <c r="M3194" i="9" s="1"/>
  <c r="N3194" i="9" s="1"/>
  <c r="V3188" i="9"/>
  <c r="W3188" i="9" s="1"/>
  <c r="M3188" i="9" s="1"/>
  <c r="N3188" i="9" s="1"/>
  <c r="V3182" i="9"/>
  <c r="W3182" i="9" s="1"/>
  <c r="V3170" i="9"/>
  <c r="W3170" i="9" s="1"/>
  <c r="M3170" i="9" s="1"/>
  <c r="N3170" i="9" s="1"/>
  <c r="V3164" i="9"/>
  <c r="W3164" i="9" s="1"/>
  <c r="M3164" i="9" s="1"/>
  <c r="N3164" i="9" s="1"/>
  <c r="V3158" i="9"/>
  <c r="W3158" i="9" s="1"/>
  <c r="M3158" i="9" s="1"/>
  <c r="N3158" i="9" s="1"/>
  <c r="V3146" i="9"/>
  <c r="W3146" i="9" s="1"/>
  <c r="M3146" i="9" s="1"/>
  <c r="N3146" i="9" s="1"/>
  <c r="V3140" i="9"/>
  <c r="W3140" i="9" s="1"/>
  <c r="M3140" i="9" s="1"/>
  <c r="N3140" i="9" s="1"/>
  <c r="V3134" i="9"/>
  <c r="W3134" i="9" s="1"/>
  <c r="V3122" i="9"/>
  <c r="W3122" i="9" s="1"/>
  <c r="M3122" i="9" s="1"/>
  <c r="N3122" i="9" s="1"/>
  <c r="V3116" i="9"/>
  <c r="W3116" i="9" s="1"/>
  <c r="M3116" i="9" s="1"/>
  <c r="N3116" i="9" s="1"/>
  <c r="V3110" i="9"/>
  <c r="W3110" i="9" s="1"/>
  <c r="M3110" i="9" s="1"/>
  <c r="N3110" i="9" s="1"/>
  <c r="V3104" i="9"/>
  <c r="W3104" i="9" s="1"/>
  <c r="M3104" i="9" s="1"/>
  <c r="N3104" i="9" s="1"/>
  <c r="V3098" i="9"/>
  <c r="W3098" i="9" s="1"/>
  <c r="M3098" i="9" s="1"/>
  <c r="N3098" i="9" s="1"/>
  <c r="V3092" i="9"/>
  <c r="W3092" i="9" s="1"/>
  <c r="V3086" i="9"/>
  <c r="W3086" i="9" s="1"/>
  <c r="M3086" i="9" s="1"/>
  <c r="N3086" i="9" s="1"/>
  <c r="V3080" i="9"/>
  <c r="W3080" i="9" s="1"/>
  <c r="M3080" i="9" s="1"/>
  <c r="N3080" i="9" s="1"/>
  <c r="V3074" i="9"/>
  <c r="W3074" i="9" s="1"/>
  <c r="M3074" i="9" s="1"/>
  <c r="N3074" i="9" s="1"/>
  <c r="V3068" i="9"/>
  <c r="W3068" i="9" s="1"/>
  <c r="M3068" i="9" s="1"/>
  <c r="N3068" i="9" s="1"/>
  <c r="V3062" i="9"/>
  <c r="W3062" i="9" s="1"/>
  <c r="M3062" i="9" s="1"/>
  <c r="N3062" i="9" s="1"/>
  <c r="V3056" i="9"/>
  <c r="W3056" i="9" s="1"/>
  <c r="M3056" i="9" s="1"/>
  <c r="N3056" i="9" s="1"/>
  <c r="V3050" i="9"/>
  <c r="W3050" i="9" s="1"/>
  <c r="M3050" i="9" s="1"/>
  <c r="N3050" i="9" s="1"/>
  <c r="V3044" i="9"/>
  <c r="W3044" i="9" s="1"/>
  <c r="M3044" i="9" s="1"/>
  <c r="N3044" i="9" s="1"/>
  <c r="V3038" i="9"/>
  <c r="W3038" i="9" s="1"/>
  <c r="M3038" i="9" s="1"/>
  <c r="N3038" i="9" s="1"/>
  <c r="V3032" i="9"/>
  <c r="W3032" i="9" s="1"/>
  <c r="M3032" i="9" s="1"/>
  <c r="N3032" i="9" s="1"/>
  <c r="V3026" i="9"/>
  <c r="W3026" i="9" s="1"/>
  <c r="M3026" i="9" s="1"/>
  <c r="N3026" i="9" s="1"/>
  <c r="V3020" i="9"/>
  <c r="W3020" i="9" s="1"/>
  <c r="M3020" i="9" s="1"/>
  <c r="N3020" i="9" s="1"/>
  <c r="V3014" i="9"/>
  <c r="W3014" i="9" s="1"/>
  <c r="M3014" i="9" s="1"/>
  <c r="N3014" i="9" s="1"/>
  <c r="V3008" i="9"/>
  <c r="W3008" i="9" s="1"/>
  <c r="V3002" i="9"/>
  <c r="W3002" i="9" s="1"/>
  <c r="M3002" i="9" s="1"/>
  <c r="N3002" i="9" s="1"/>
  <c r="V2996" i="9"/>
  <c r="W2996" i="9" s="1"/>
  <c r="M2996" i="9" s="1"/>
  <c r="N2996" i="9" s="1"/>
  <c r="V2990" i="9"/>
  <c r="W2990" i="9" s="1"/>
  <c r="M2990" i="9" s="1"/>
  <c r="N2990" i="9" s="1"/>
  <c r="V2984" i="9"/>
  <c r="W2984" i="9" s="1"/>
  <c r="M2984" i="9" s="1"/>
  <c r="N2984" i="9" s="1"/>
  <c r="V2978" i="9"/>
  <c r="W2978" i="9" s="1"/>
  <c r="M2978" i="9" s="1"/>
  <c r="N2978" i="9" s="1"/>
  <c r="V2972" i="9"/>
  <c r="W2972" i="9" s="1"/>
  <c r="M2972" i="9" s="1"/>
  <c r="N2972" i="9" s="1"/>
  <c r="V2966" i="9"/>
  <c r="W2966" i="9" s="1"/>
  <c r="M2966" i="9" s="1"/>
  <c r="N2966" i="9" s="1"/>
  <c r="V2960" i="9"/>
  <c r="W2960" i="9" s="1"/>
  <c r="M2960" i="9" s="1"/>
  <c r="N2960" i="9" s="1"/>
  <c r="V2954" i="9"/>
  <c r="W2954" i="9" s="1"/>
  <c r="M2954" i="9" s="1"/>
  <c r="N2954" i="9" s="1"/>
  <c r="V2948" i="9"/>
  <c r="W2948" i="9" s="1"/>
  <c r="M2948" i="9" s="1"/>
  <c r="N2948" i="9" s="1"/>
  <c r="V2942" i="9"/>
  <c r="W2942" i="9" s="1"/>
  <c r="M2942" i="9" s="1"/>
  <c r="N2942" i="9" s="1"/>
  <c r="V2936" i="9"/>
  <c r="W2936" i="9" s="1"/>
  <c r="V2930" i="9"/>
  <c r="W2930" i="9" s="1"/>
  <c r="M2930" i="9" s="1"/>
  <c r="N2930" i="9" s="1"/>
  <c r="V2924" i="9"/>
  <c r="W2924" i="9" s="1"/>
  <c r="M2924" i="9" s="1"/>
  <c r="N2924" i="9" s="1"/>
  <c r="V2918" i="9"/>
  <c r="W2918" i="9" s="1"/>
  <c r="V2912" i="9"/>
  <c r="W2912" i="9" s="1"/>
  <c r="M2912" i="9" s="1"/>
  <c r="N2912" i="9" s="1"/>
  <c r="V2906" i="9"/>
  <c r="W2906" i="9" s="1"/>
  <c r="M2906" i="9" s="1"/>
  <c r="N2906" i="9" s="1"/>
  <c r="V2900" i="9"/>
  <c r="W2900" i="9" s="1"/>
  <c r="M2900" i="9" s="1"/>
  <c r="N2900" i="9" s="1"/>
  <c r="V2894" i="9"/>
  <c r="W2894" i="9" s="1"/>
  <c r="M2894" i="9" s="1"/>
  <c r="N2894" i="9" s="1"/>
  <c r="V2888" i="9"/>
  <c r="W2888" i="9" s="1"/>
  <c r="M2888" i="9" s="1"/>
  <c r="N2888" i="9" s="1"/>
  <c r="V2882" i="9"/>
  <c r="W2882" i="9" s="1"/>
  <c r="M2882" i="9" s="1"/>
  <c r="N2882" i="9" s="1"/>
  <c r="V2876" i="9"/>
  <c r="W2876" i="9" s="1"/>
  <c r="M2876" i="9" s="1"/>
  <c r="N2876" i="9" s="1"/>
  <c r="V2870" i="9"/>
  <c r="W2870" i="9" s="1"/>
  <c r="M2870" i="9" s="1"/>
  <c r="N2870" i="9" s="1"/>
  <c r="V2864" i="9"/>
  <c r="W2864" i="9" s="1"/>
  <c r="M2864" i="9" s="1"/>
  <c r="N2864" i="9" s="1"/>
  <c r="V2858" i="9"/>
  <c r="W2858" i="9" s="1"/>
  <c r="M2858" i="9" s="1"/>
  <c r="N2858" i="9" s="1"/>
  <c r="V2852" i="9"/>
  <c r="W2852" i="9" s="1"/>
  <c r="M2852" i="9" s="1"/>
  <c r="N2852" i="9" s="1"/>
  <c r="V2846" i="9"/>
  <c r="W2846" i="9" s="1"/>
  <c r="M2846" i="9" s="1"/>
  <c r="N2846" i="9" s="1"/>
  <c r="V2840" i="9"/>
  <c r="W2840" i="9" s="1"/>
  <c r="V2834" i="9"/>
  <c r="W2834" i="9" s="1"/>
  <c r="M2834" i="9" s="1"/>
  <c r="N2834" i="9" s="1"/>
  <c r="V2828" i="9"/>
  <c r="W2828" i="9" s="1"/>
  <c r="M2828" i="9" s="1"/>
  <c r="N2828" i="9" s="1"/>
  <c r="V2822" i="9"/>
  <c r="W2822" i="9" s="1"/>
  <c r="M2822" i="9" s="1"/>
  <c r="N2822" i="9" s="1"/>
  <c r="V2816" i="9"/>
  <c r="W2816" i="9" s="1"/>
  <c r="M2816" i="9" s="1"/>
  <c r="N2816" i="9" s="1"/>
  <c r="V2810" i="9"/>
  <c r="W2810" i="9" s="1"/>
  <c r="M2810" i="9" s="1"/>
  <c r="N2810" i="9" s="1"/>
  <c r="V2804" i="9"/>
  <c r="W2804" i="9" s="1"/>
  <c r="V2798" i="9"/>
  <c r="W2798" i="9" s="1"/>
  <c r="M2798" i="9" s="1"/>
  <c r="N2798" i="9" s="1"/>
  <c r="V2792" i="9"/>
  <c r="W2792" i="9" s="1"/>
  <c r="M2792" i="9" s="1"/>
  <c r="N2792" i="9" s="1"/>
  <c r="V2786" i="9"/>
  <c r="W2786" i="9" s="1"/>
  <c r="M2786" i="9" s="1"/>
  <c r="N2786" i="9" s="1"/>
  <c r="V2780" i="9"/>
  <c r="W2780" i="9" s="1"/>
  <c r="M2780" i="9" s="1"/>
  <c r="N2780" i="9" s="1"/>
  <c r="V2774" i="9"/>
  <c r="W2774" i="9" s="1"/>
  <c r="M2774" i="9" s="1"/>
  <c r="N2774" i="9" s="1"/>
  <c r="V2768" i="9"/>
  <c r="W2768" i="9" s="1"/>
  <c r="V2762" i="9"/>
  <c r="W2762" i="9" s="1"/>
  <c r="M2762" i="9" s="1"/>
  <c r="N2762" i="9" s="1"/>
  <c r="V2756" i="9"/>
  <c r="W2756" i="9" s="1"/>
  <c r="V2750" i="9"/>
  <c r="W2750" i="9" s="1"/>
  <c r="M2750" i="9" s="1"/>
  <c r="N2750" i="9" s="1"/>
  <c r="V2744" i="9"/>
  <c r="W2744" i="9" s="1"/>
  <c r="M2744" i="9" s="1"/>
  <c r="N2744" i="9" s="1"/>
  <c r="V2738" i="9"/>
  <c r="W2738" i="9" s="1"/>
  <c r="M2738" i="9" s="1"/>
  <c r="N2738" i="9" s="1"/>
  <c r="V2732" i="9"/>
  <c r="W2732" i="9" s="1"/>
  <c r="M2732" i="9" s="1"/>
  <c r="N2732" i="9" s="1"/>
  <c r="V2726" i="9"/>
  <c r="W2726" i="9" s="1"/>
  <c r="M2726" i="9" s="1"/>
  <c r="N2726" i="9" s="1"/>
  <c r="V2720" i="9"/>
  <c r="W2720" i="9" s="1"/>
  <c r="M2720" i="9" s="1"/>
  <c r="N2720" i="9" s="1"/>
  <c r="V2714" i="9"/>
  <c r="W2714" i="9" s="1"/>
  <c r="V2708" i="9"/>
  <c r="W2708" i="9" s="1"/>
  <c r="M2708" i="9" s="1"/>
  <c r="N2708" i="9" s="1"/>
  <c r="V2702" i="9"/>
  <c r="W2702" i="9" s="1"/>
  <c r="M2702" i="9" s="1"/>
  <c r="N2702" i="9" s="1"/>
  <c r="V2696" i="9"/>
  <c r="W2696" i="9" s="1"/>
  <c r="M2696" i="9" s="1"/>
  <c r="N2696" i="9" s="1"/>
  <c r="V2690" i="9"/>
  <c r="W2690" i="9" s="1"/>
  <c r="V2684" i="9"/>
  <c r="W2684" i="9" s="1"/>
  <c r="M2684" i="9" s="1"/>
  <c r="N2684" i="9" s="1"/>
  <c r="V2678" i="9"/>
  <c r="W2678" i="9" s="1"/>
  <c r="M2678" i="9" s="1"/>
  <c r="N2678" i="9" s="1"/>
  <c r="V2672" i="9"/>
  <c r="W2672" i="9" s="1"/>
  <c r="M2672" i="9" s="1"/>
  <c r="N2672" i="9" s="1"/>
  <c r="V2666" i="9"/>
  <c r="W2666" i="9" s="1"/>
  <c r="M2666" i="9" s="1"/>
  <c r="N2666" i="9" s="1"/>
  <c r="V2660" i="9"/>
  <c r="W2660" i="9" s="1"/>
  <c r="V2654" i="9"/>
  <c r="W2654" i="9" s="1"/>
  <c r="M2654" i="9" s="1"/>
  <c r="N2654" i="9" s="1"/>
  <c r="V2648" i="9"/>
  <c r="W2648" i="9" s="1"/>
  <c r="M2648" i="9" s="1"/>
  <c r="N2648" i="9" s="1"/>
  <c r="V2642" i="9"/>
  <c r="W2642" i="9" s="1"/>
  <c r="M2642" i="9" s="1"/>
  <c r="N2642" i="9" s="1"/>
  <c r="V2636" i="9"/>
  <c r="W2636" i="9" s="1"/>
  <c r="M2636" i="9" s="1"/>
  <c r="N2636" i="9" s="1"/>
  <c r="V2630" i="9"/>
  <c r="W2630" i="9" s="1"/>
  <c r="M2630" i="9" s="1"/>
  <c r="N2630" i="9" s="1"/>
  <c r="V2624" i="9"/>
  <c r="W2624" i="9" s="1"/>
  <c r="M2624" i="9" s="1"/>
  <c r="N2624" i="9" s="1"/>
  <c r="V2618" i="9"/>
  <c r="W2618" i="9" s="1"/>
  <c r="M2618" i="9" s="1"/>
  <c r="N2618" i="9" s="1"/>
  <c r="V2612" i="9"/>
  <c r="W2612" i="9" s="1"/>
  <c r="M2612" i="9" s="1"/>
  <c r="N2612" i="9" s="1"/>
  <c r="V2606" i="9"/>
  <c r="W2606" i="9" s="1"/>
  <c r="M2606" i="9" s="1"/>
  <c r="N2606" i="9" s="1"/>
  <c r="V2600" i="9"/>
  <c r="W2600" i="9" s="1"/>
  <c r="M2600" i="9" s="1"/>
  <c r="N2600" i="9" s="1"/>
  <c r="V2594" i="9"/>
  <c r="W2594" i="9" s="1"/>
  <c r="V2588" i="9"/>
  <c r="W2588" i="9" s="1"/>
  <c r="M2588" i="9" s="1"/>
  <c r="N2588" i="9" s="1"/>
  <c r="V2582" i="9"/>
  <c r="W2582" i="9" s="1"/>
  <c r="M2582" i="9" s="1"/>
  <c r="N2582" i="9" s="1"/>
  <c r="V2576" i="9"/>
  <c r="W2576" i="9" s="1"/>
  <c r="M2576" i="9" s="1"/>
  <c r="N2576" i="9" s="1"/>
  <c r="V2570" i="9"/>
  <c r="W2570" i="9" s="1"/>
  <c r="M2570" i="9" s="1"/>
  <c r="N2570" i="9" s="1"/>
  <c r="V2564" i="9"/>
  <c r="W2564" i="9" s="1"/>
  <c r="M2564" i="9" s="1"/>
  <c r="N2564" i="9" s="1"/>
  <c r="V2558" i="9"/>
  <c r="W2558" i="9" s="1"/>
  <c r="M2558" i="9" s="1"/>
  <c r="N2558" i="9" s="1"/>
  <c r="V2552" i="9"/>
  <c r="W2552" i="9" s="1"/>
  <c r="M2552" i="9" s="1"/>
  <c r="N2552" i="9" s="1"/>
  <c r="V2546" i="9"/>
  <c r="W2546" i="9" s="1"/>
  <c r="M2546" i="9" s="1"/>
  <c r="N2546" i="9" s="1"/>
  <c r="V2540" i="9"/>
  <c r="W2540" i="9" s="1"/>
  <c r="M2540" i="9" s="1"/>
  <c r="N2540" i="9" s="1"/>
  <c r="V2534" i="9"/>
  <c r="W2534" i="9" s="1"/>
  <c r="M2534" i="9" s="1"/>
  <c r="N2534" i="9" s="1"/>
  <c r="V2528" i="9"/>
  <c r="W2528" i="9" s="1"/>
  <c r="M2528" i="9" s="1"/>
  <c r="N2528" i="9" s="1"/>
  <c r="V2522" i="9"/>
  <c r="W2522" i="9" s="1"/>
  <c r="M2522" i="9" s="1"/>
  <c r="N2522" i="9" s="1"/>
  <c r="V2516" i="9"/>
  <c r="W2516" i="9" s="1"/>
  <c r="V2510" i="9"/>
  <c r="W2510" i="9" s="1"/>
  <c r="M2510" i="9" s="1"/>
  <c r="N2510" i="9" s="1"/>
  <c r="V2504" i="9"/>
  <c r="W2504" i="9" s="1"/>
  <c r="M2504" i="9" s="1"/>
  <c r="N2504" i="9" s="1"/>
  <c r="V2498" i="9"/>
  <c r="W2498" i="9" s="1"/>
  <c r="M2498" i="9" s="1"/>
  <c r="N2498" i="9" s="1"/>
  <c r="V2492" i="9"/>
  <c r="W2492" i="9" s="1"/>
  <c r="M2492" i="9" s="1"/>
  <c r="N2492" i="9" s="1"/>
  <c r="V2486" i="9"/>
  <c r="W2486" i="9" s="1"/>
  <c r="M2486" i="9" s="1"/>
  <c r="N2486" i="9" s="1"/>
  <c r="V2480" i="9"/>
  <c r="W2480" i="9" s="1"/>
  <c r="V2474" i="9"/>
  <c r="W2474" i="9" s="1"/>
  <c r="M2474" i="9" s="1"/>
  <c r="N2474" i="9" s="1"/>
  <c r="V2468" i="9"/>
  <c r="W2468" i="9" s="1"/>
  <c r="M2468" i="9" s="1"/>
  <c r="N2468" i="9" s="1"/>
  <c r="V2462" i="9"/>
  <c r="W2462" i="9" s="1"/>
  <c r="M2462" i="9" s="1"/>
  <c r="N2462" i="9" s="1"/>
  <c r="V2456" i="9"/>
  <c r="W2456" i="9" s="1"/>
  <c r="M2456" i="9" s="1"/>
  <c r="N2456" i="9" s="1"/>
  <c r="V2450" i="9"/>
  <c r="W2450" i="9" s="1"/>
  <c r="M2450" i="9" s="1"/>
  <c r="N2450" i="9" s="1"/>
  <c r="V2444" i="9"/>
  <c r="W2444" i="9" s="1"/>
  <c r="V2438" i="9"/>
  <c r="W2438" i="9" s="1"/>
  <c r="M2438" i="9" s="1"/>
  <c r="N2438" i="9" s="1"/>
  <c r="V2432" i="9"/>
  <c r="W2432" i="9" s="1"/>
  <c r="M2432" i="9" s="1"/>
  <c r="N2432" i="9" s="1"/>
  <c r="V2426" i="9"/>
  <c r="W2426" i="9" s="1"/>
  <c r="M2426" i="9" s="1"/>
  <c r="N2426" i="9" s="1"/>
  <c r="V2420" i="9"/>
  <c r="W2420" i="9" s="1"/>
  <c r="M2420" i="9" s="1"/>
  <c r="N2420" i="9" s="1"/>
  <c r="V2414" i="9"/>
  <c r="W2414" i="9" s="1"/>
  <c r="M2414" i="9" s="1"/>
  <c r="N2414" i="9" s="1"/>
  <c r="V2408" i="9"/>
  <c r="W2408" i="9" s="1"/>
  <c r="M2408" i="9" s="1"/>
  <c r="N2408" i="9" s="1"/>
  <c r="V2402" i="9"/>
  <c r="W2402" i="9" s="1"/>
  <c r="M2402" i="9" s="1"/>
  <c r="N2402" i="9" s="1"/>
  <c r="V2396" i="9"/>
  <c r="W2396" i="9" s="1"/>
  <c r="M2396" i="9" s="1"/>
  <c r="N2396" i="9" s="1"/>
  <c r="V2390" i="9"/>
  <c r="W2390" i="9" s="1"/>
  <c r="V2384" i="9"/>
  <c r="W2384" i="9" s="1"/>
  <c r="M2384" i="9" s="1"/>
  <c r="N2384" i="9" s="1"/>
  <c r="V2378" i="9"/>
  <c r="W2378" i="9" s="1"/>
  <c r="M2378" i="9" s="1"/>
  <c r="N2378" i="9" s="1"/>
  <c r="V2372" i="9"/>
  <c r="W2372" i="9" s="1"/>
  <c r="M2372" i="9" s="1"/>
  <c r="N2372" i="9" s="1"/>
  <c r="V2366" i="9"/>
  <c r="W2366" i="9" s="1"/>
  <c r="M2366" i="9" s="1"/>
  <c r="N2366" i="9" s="1"/>
  <c r="V2360" i="9"/>
  <c r="W2360" i="9" s="1"/>
  <c r="V2354" i="9"/>
  <c r="W2354" i="9" s="1"/>
  <c r="M2354" i="9" s="1"/>
  <c r="N2354" i="9" s="1"/>
  <c r="V2348" i="9"/>
  <c r="W2348" i="9" s="1"/>
  <c r="M2348" i="9" s="1"/>
  <c r="N2348" i="9" s="1"/>
  <c r="V2342" i="9"/>
  <c r="W2342" i="9" s="1"/>
  <c r="M2342" i="9" s="1"/>
  <c r="N2342" i="9" s="1"/>
  <c r="V2336" i="9"/>
  <c r="W2336" i="9" s="1"/>
  <c r="M2336" i="9" s="1"/>
  <c r="N2336" i="9" s="1"/>
  <c r="V2330" i="9"/>
  <c r="W2330" i="9" s="1"/>
  <c r="M2330" i="9" s="1"/>
  <c r="N2330" i="9" s="1"/>
  <c r="V2324" i="9"/>
  <c r="W2324" i="9" s="1"/>
  <c r="M2324" i="9" s="1"/>
  <c r="N2324" i="9" s="1"/>
  <c r="V2318" i="9"/>
  <c r="W2318" i="9" s="1"/>
  <c r="M2318" i="9" s="1"/>
  <c r="N2318" i="9" s="1"/>
  <c r="V2312" i="9"/>
  <c r="W2312" i="9" s="1"/>
  <c r="M2312" i="9" s="1"/>
  <c r="N2312" i="9" s="1"/>
  <c r="V2306" i="9"/>
  <c r="W2306" i="9" s="1"/>
  <c r="M2306" i="9" s="1"/>
  <c r="N2306" i="9" s="1"/>
  <c r="V2300" i="9"/>
  <c r="W2300" i="9" s="1"/>
  <c r="M2300" i="9" s="1"/>
  <c r="N2300" i="9" s="1"/>
  <c r="V2294" i="9"/>
  <c r="W2294" i="9" s="1"/>
  <c r="M2294" i="9" s="1"/>
  <c r="N2294" i="9" s="1"/>
  <c r="V2288" i="9"/>
  <c r="W2288" i="9" s="1"/>
  <c r="M2288" i="9" s="1"/>
  <c r="N2288" i="9" s="1"/>
  <c r="V2282" i="9"/>
  <c r="W2282" i="9" s="1"/>
  <c r="V2276" i="9"/>
  <c r="W2276" i="9" s="1"/>
  <c r="M2276" i="9" s="1"/>
  <c r="N2276" i="9" s="1"/>
  <c r="V2270" i="9"/>
  <c r="W2270" i="9" s="1"/>
  <c r="M2270" i="9" s="1"/>
  <c r="N2270" i="9" s="1"/>
  <c r="V2264" i="9"/>
  <c r="W2264" i="9" s="1"/>
  <c r="V2258" i="9"/>
  <c r="W2258" i="9" s="1"/>
  <c r="V2252" i="9"/>
  <c r="W2252" i="9" s="1"/>
  <c r="V2246" i="9"/>
  <c r="W2246" i="9" s="1"/>
  <c r="M2246" i="9" s="1"/>
  <c r="N2246" i="9" s="1"/>
  <c r="V2240" i="9"/>
  <c r="W2240" i="9" s="1"/>
  <c r="M2240" i="9" s="1"/>
  <c r="N2240" i="9" s="1"/>
  <c r="V2234" i="9"/>
  <c r="W2234" i="9" s="1"/>
  <c r="M2234" i="9" s="1"/>
  <c r="N2234" i="9" s="1"/>
  <c r="V2228" i="9"/>
  <c r="W2228" i="9" s="1"/>
  <c r="M2228" i="9" s="1"/>
  <c r="N2228" i="9" s="1"/>
  <c r="V2222" i="9"/>
  <c r="W2222" i="9" s="1"/>
  <c r="M2222" i="9" s="1"/>
  <c r="N2222" i="9" s="1"/>
  <c r="V2216" i="9"/>
  <c r="W2216" i="9" s="1"/>
  <c r="M2216" i="9" s="1"/>
  <c r="N2216" i="9" s="1"/>
  <c r="V2210" i="9"/>
  <c r="W2210" i="9" s="1"/>
  <c r="V2204" i="9"/>
  <c r="W2204" i="9" s="1"/>
  <c r="M2204" i="9" s="1"/>
  <c r="N2204" i="9" s="1"/>
  <c r="V2198" i="9"/>
  <c r="W2198" i="9" s="1"/>
  <c r="M2198" i="9" s="1"/>
  <c r="N2198" i="9" s="1"/>
  <c r="V2192" i="9"/>
  <c r="W2192" i="9" s="1"/>
  <c r="M2192" i="9" s="1"/>
  <c r="N2192" i="9" s="1"/>
  <c r="V2186" i="9"/>
  <c r="W2186" i="9" s="1"/>
  <c r="M2186" i="9" s="1"/>
  <c r="N2186" i="9" s="1"/>
  <c r="V2180" i="9"/>
  <c r="W2180" i="9" s="1"/>
  <c r="V2174" i="9"/>
  <c r="W2174" i="9" s="1"/>
  <c r="M2174" i="9" s="1"/>
  <c r="N2174" i="9" s="1"/>
  <c r="V2168" i="9"/>
  <c r="W2168" i="9" s="1"/>
  <c r="M2168" i="9" s="1"/>
  <c r="N2168" i="9" s="1"/>
  <c r="V2162" i="9"/>
  <c r="W2162" i="9" s="1"/>
  <c r="M2162" i="9" s="1"/>
  <c r="N2162" i="9" s="1"/>
  <c r="V2156" i="9"/>
  <c r="W2156" i="9" s="1"/>
  <c r="M2156" i="9" s="1"/>
  <c r="N2156" i="9" s="1"/>
  <c r="V2150" i="9"/>
  <c r="W2150" i="9" s="1"/>
  <c r="M2150" i="9" s="1"/>
  <c r="N2150" i="9" s="1"/>
  <c r="V2144" i="9"/>
  <c r="W2144" i="9" s="1"/>
  <c r="V2138" i="9"/>
  <c r="W2138" i="9" s="1"/>
  <c r="M2138" i="9" s="1"/>
  <c r="N2138" i="9" s="1"/>
  <c r="V2132" i="9"/>
  <c r="W2132" i="9" s="1"/>
  <c r="M2132" i="9" s="1"/>
  <c r="N2132" i="9" s="1"/>
  <c r="V2126" i="9"/>
  <c r="W2126" i="9" s="1"/>
  <c r="V2120" i="9"/>
  <c r="W2120" i="9" s="1"/>
  <c r="M2120" i="9" s="1"/>
  <c r="N2120" i="9" s="1"/>
  <c r="V2114" i="9"/>
  <c r="W2114" i="9" s="1"/>
  <c r="M2114" i="9" s="1"/>
  <c r="N2114" i="9" s="1"/>
  <c r="V2108" i="9"/>
  <c r="W2108" i="9" s="1"/>
  <c r="M2108" i="9" s="1"/>
  <c r="N2108" i="9" s="1"/>
  <c r="V2102" i="9"/>
  <c r="W2102" i="9" s="1"/>
  <c r="M2102" i="9" s="1"/>
  <c r="N2102" i="9" s="1"/>
  <c r="V2096" i="9"/>
  <c r="W2096" i="9" s="1"/>
  <c r="M2096" i="9" s="1"/>
  <c r="N2096" i="9" s="1"/>
  <c r="V2090" i="9"/>
  <c r="W2090" i="9" s="1"/>
  <c r="M2090" i="9" s="1"/>
  <c r="N2090" i="9" s="1"/>
  <c r="V2084" i="9"/>
  <c r="W2084" i="9" s="1"/>
  <c r="M2084" i="9" s="1"/>
  <c r="N2084" i="9" s="1"/>
  <c r="V2078" i="9"/>
  <c r="W2078" i="9" s="1"/>
  <c r="M2078" i="9" s="1"/>
  <c r="N2078" i="9" s="1"/>
  <c r="V2072" i="9"/>
  <c r="W2072" i="9" s="1"/>
  <c r="M2072" i="9" s="1"/>
  <c r="N2072" i="9" s="1"/>
  <c r="V2066" i="9"/>
  <c r="W2066" i="9" s="1"/>
  <c r="M2066" i="9" s="1"/>
  <c r="N2066" i="9" s="1"/>
  <c r="V2060" i="9"/>
  <c r="W2060" i="9" s="1"/>
  <c r="M2060" i="9" s="1"/>
  <c r="N2060" i="9" s="1"/>
  <c r="V2054" i="9"/>
  <c r="W2054" i="9" s="1"/>
  <c r="M2054" i="9" s="1"/>
  <c r="N2054" i="9" s="1"/>
  <c r="V2048" i="9"/>
  <c r="W2048" i="9" s="1"/>
  <c r="M2048" i="9" s="1"/>
  <c r="N2048" i="9" s="1"/>
  <c r="V2042" i="9"/>
  <c r="W2042" i="9" s="1"/>
  <c r="M2042" i="9" s="1"/>
  <c r="N2042" i="9" s="1"/>
  <c r="V2036" i="9"/>
  <c r="W2036" i="9" s="1"/>
  <c r="V2030" i="9"/>
  <c r="W2030" i="9" s="1"/>
  <c r="M2030" i="9" s="1"/>
  <c r="N2030" i="9" s="1"/>
  <c r="V2024" i="9"/>
  <c r="W2024" i="9" s="1"/>
  <c r="M2024" i="9" s="1"/>
  <c r="N2024" i="9" s="1"/>
  <c r="V2018" i="9"/>
  <c r="W2018" i="9" s="1"/>
  <c r="M2018" i="9" s="1"/>
  <c r="N2018" i="9" s="1"/>
  <c r="V2012" i="9"/>
  <c r="W2012" i="9" s="1"/>
  <c r="M2012" i="9" s="1"/>
  <c r="N2012" i="9" s="1"/>
  <c r="V2006" i="9"/>
  <c r="W2006" i="9" s="1"/>
  <c r="M2006" i="9" s="1"/>
  <c r="N2006" i="9" s="1"/>
  <c r="V2000" i="9"/>
  <c r="W2000" i="9" s="1"/>
  <c r="M2000" i="9" s="1"/>
  <c r="N2000" i="9" s="1"/>
  <c r="V1994" i="9"/>
  <c r="W1994" i="9" s="1"/>
  <c r="M1994" i="9" s="1"/>
  <c r="N1994" i="9" s="1"/>
  <c r="V1988" i="9"/>
  <c r="W1988" i="9" s="1"/>
  <c r="M1988" i="9" s="1"/>
  <c r="N1988" i="9" s="1"/>
  <c r="V1982" i="9"/>
  <c r="W1982" i="9" s="1"/>
  <c r="V1976" i="9"/>
  <c r="W1976" i="9" s="1"/>
  <c r="M1976" i="9" s="1"/>
  <c r="N1976" i="9" s="1"/>
  <c r="V1970" i="9"/>
  <c r="W1970" i="9" s="1"/>
  <c r="M1970" i="9" s="1"/>
  <c r="N1970" i="9" s="1"/>
  <c r="V1964" i="9"/>
  <c r="W1964" i="9" s="1"/>
  <c r="M1964" i="9" s="1"/>
  <c r="N1964" i="9" s="1"/>
  <c r="V1958" i="9"/>
  <c r="W1958" i="9" s="1"/>
  <c r="M1958" i="9" s="1"/>
  <c r="N1958" i="9" s="1"/>
  <c r="V1952" i="9"/>
  <c r="W1952" i="9" s="1"/>
  <c r="M1952" i="9" s="1"/>
  <c r="N1952" i="9" s="1"/>
  <c r="V1946" i="9"/>
  <c r="W1946" i="9" s="1"/>
  <c r="M1946" i="9" s="1"/>
  <c r="N1946" i="9" s="1"/>
  <c r="V1940" i="9"/>
  <c r="W1940" i="9" s="1"/>
  <c r="M1940" i="9" s="1"/>
  <c r="N1940" i="9" s="1"/>
  <c r="V1934" i="9"/>
  <c r="W1934" i="9" s="1"/>
  <c r="M1934" i="9" s="1"/>
  <c r="N1934" i="9" s="1"/>
  <c r="V1928" i="9"/>
  <c r="W1928" i="9" s="1"/>
  <c r="M1928" i="9" s="1"/>
  <c r="N1928" i="9" s="1"/>
  <c r="V1922" i="9"/>
  <c r="W1922" i="9" s="1"/>
  <c r="M1922" i="9" s="1"/>
  <c r="N1922" i="9" s="1"/>
  <c r="V1916" i="9"/>
  <c r="W1916" i="9" s="1"/>
  <c r="M1916" i="9" s="1"/>
  <c r="N1916" i="9" s="1"/>
  <c r="V1910" i="9"/>
  <c r="W1910" i="9" s="1"/>
  <c r="M1910" i="9" s="1"/>
  <c r="N1910" i="9" s="1"/>
  <c r="V1904" i="9"/>
  <c r="W1904" i="9" s="1"/>
  <c r="M1904" i="9" s="1"/>
  <c r="N1904" i="9" s="1"/>
  <c r="V1898" i="9"/>
  <c r="W1898" i="9" s="1"/>
  <c r="M1898" i="9" s="1"/>
  <c r="N1898" i="9" s="1"/>
  <c r="V1892" i="9"/>
  <c r="W1892" i="9" s="1"/>
  <c r="M1892" i="9" s="1"/>
  <c r="N1892" i="9" s="1"/>
  <c r="V1886" i="9"/>
  <c r="W1886" i="9" s="1"/>
  <c r="M1886" i="9" s="1"/>
  <c r="N1886" i="9" s="1"/>
  <c r="V1880" i="9"/>
  <c r="W1880" i="9" s="1"/>
  <c r="M1880" i="9" s="1"/>
  <c r="N1880" i="9" s="1"/>
  <c r="V1874" i="9"/>
  <c r="W1874" i="9" s="1"/>
  <c r="V1868" i="9"/>
  <c r="W1868" i="9" s="1"/>
  <c r="M1868" i="9" s="1"/>
  <c r="N1868" i="9" s="1"/>
  <c r="V1862" i="9"/>
  <c r="W1862" i="9" s="1"/>
  <c r="M1862" i="9" s="1"/>
  <c r="N1862" i="9" s="1"/>
  <c r="V1856" i="9"/>
  <c r="W1856" i="9" s="1"/>
  <c r="M1856" i="9" s="1"/>
  <c r="N1856" i="9" s="1"/>
  <c r="V1850" i="9"/>
  <c r="W1850" i="9" s="1"/>
  <c r="M1850" i="9" s="1"/>
  <c r="N1850" i="9" s="1"/>
  <c r="V1844" i="9"/>
  <c r="W1844" i="9" s="1"/>
  <c r="M1844" i="9" s="1"/>
  <c r="N1844" i="9" s="1"/>
  <c r="V1838" i="9"/>
  <c r="W1838" i="9" s="1"/>
  <c r="M1838" i="9" s="1"/>
  <c r="N1838" i="9" s="1"/>
  <c r="V1832" i="9"/>
  <c r="W1832" i="9" s="1"/>
  <c r="M1832" i="9" s="1"/>
  <c r="N1832" i="9" s="1"/>
  <c r="V1826" i="9"/>
  <c r="W1826" i="9" s="1"/>
  <c r="M1826" i="9" s="1"/>
  <c r="N1826" i="9" s="1"/>
  <c r="V1820" i="9"/>
  <c r="W1820" i="9" s="1"/>
  <c r="M1820" i="9" s="1"/>
  <c r="N1820" i="9" s="1"/>
  <c r="V1814" i="9"/>
  <c r="W1814" i="9" s="1"/>
  <c r="M1814" i="9" s="1"/>
  <c r="N1814" i="9" s="1"/>
  <c r="V1808" i="9"/>
  <c r="W1808" i="9" s="1"/>
  <c r="M1808" i="9" s="1"/>
  <c r="N1808" i="9" s="1"/>
  <c r="V1802" i="9"/>
  <c r="W1802" i="9" s="1"/>
  <c r="M1802" i="9" s="1"/>
  <c r="N1802" i="9" s="1"/>
  <c r="V1796" i="9"/>
  <c r="W1796" i="9" s="1"/>
  <c r="V1790" i="9"/>
  <c r="W1790" i="9" s="1"/>
  <c r="M1790" i="9" s="1"/>
  <c r="N1790" i="9" s="1"/>
  <c r="V1784" i="9"/>
  <c r="W1784" i="9" s="1"/>
  <c r="M1784" i="9" s="1"/>
  <c r="N1784" i="9" s="1"/>
  <c r="V1778" i="9"/>
  <c r="W1778" i="9" s="1"/>
  <c r="M1778" i="9" s="1"/>
  <c r="N1778" i="9" s="1"/>
  <c r="V1772" i="9"/>
  <c r="W1772" i="9" s="1"/>
  <c r="M1772" i="9" s="1"/>
  <c r="N1772" i="9" s="1"/>
  <c r="V1766" i="9"/>
  <c r="W1766" i="9" s="1"/>
  <c r="M1766" i="9" s="1"/>
  <c r="N1766" i="9" s="1"/>
  <c r="V1760" i="9"/>
  <c r="W1760" i="9" s="1"/>
  <c r="M1760" i="9" s="1"/>
  <c r="N1760" i="9" s="1"/>
  <c r="V1754" i="9"/>
  <c r="W1754" i="9" s="1"/>
  <c r="M1754" i="9" s="1"/>
  <c r="N1754" i="9" s="1"/>
  <c r="V1748" i="9"/>
  <c r="W1748" i="9" s="1"/>
  <c r="M1748" i="9" s="1"/>
  <c r="N1748" i="9" s="1"/>
  <c r="V1742" i="9"/>
  <c r="W1742" i="9" s="1"/>
  <c r="M1742" i="9" s="1"/>
  <c r="N1742" i="9" s="1"/>
  <c r="V1736" i="9"/>
  <c r="W1736" i="9" s="1"/>
  <c r="M1736" i="9" s="1"/>
  <c r="N1736" i="9" s="1"/>
  <c r="V1730" i="9"/>
  <c r="W1730" i="9" s="1"/>
  <c r="M1730" i="9" s="1"/>
  <c r="N1730" i="9" s="1"/>
  <c r="V1724" i="9"/>
  <c r="W1724" i="9" s="1"/>
  <c r="M1724" i="9" s="1"/>
  <c r="N1724" i="9" s="1"/>
  <c r="V1718" i="9"/>
  <c r="W1718" i="9" s="1"/>
  <c r="M1718" i="9" s="1"/>
  <c r="N1718" i="9" s="1"/>
  <c r="V1712" i="9"/>
  <c r="W1712" i="9" s="1"/>
  <c r="M1712" i="9" s="1"/>
  <c r="N1712" i="9" s="1"/>
  <c r="V1706" i="9"/>
  <c r="W1706" i="9" s="1"/>
  <c r="V1700" i="9"/>
  <c r="W1700" i="9" s="1"/>
  <c r="M1700" i="9" s="1"/>
  <c r="N1700" i="9" s="1"/>
  <c r="V1694" i="9"/>
  <c r="W1694" i="9" s="1"/>
  <c r="M1694" i="9" s="1"/>
  <c r="N1694" i="9" s="1"/>
  <c r="V1688" i="9"/>
  <c r="W1688" i="9" s="1"/>
  <c r="M1688" i="9" s="1"/>
  <c r="N1688" i="9" s="1"/>
  <c r="V1682" i="9"/>
  <c r="W1682" i="9" s="1"/>
  <c r="V1670" i="9"/>
  <c r="W1670" i="9" s="1"/>
  <c r="M1670" i="9" s="1"/>
  <c r="N1670" i="9" s="1"/>
  <c r="V1664" i="9"/>
  <c r="W1664" i="9" s="1"/>
  <c r="M1664" i="9" s="1"/>
  <c r="N1664" i="9" s="1"/>
  <c r="V1658" i="9"/>
  <c r="W1658" i="9" s="1"/>
  <c r="M1658" i="9" s="1"/>
  <c r="N1658" i="9" s="1"/>
  <c r="V1652" i="9"/>
  <c r="W1652" i="9" s="1"/>
  <c r="M1652" i="9" s="1"/>
  <c r="N1652" i="9" s="1"/>
  <c r="V1646" i="9"/>
  <c r="W1646" i="9" s="1"/>
  <c r="V1640" i="9"/>
  <c r="W1640" i="9" s="1"/>
  <c r="M1640" i="9" s="1"/>
  <c r="N1640" i="9" s="1"/>
  <c r="V1634" i="9"/>
  <c r="W1634" i="9" s="1"/>
  <c r="V1628" i="9"/>
  <c r="W1628" i="9" s="1"/>
  <c r="M1628" i="9" s="1"/>
  <c r="N1628" i="9" s="1"/>
  <c r="V1622" i="9"/>
  <c r="W1622" i="9" s="1"/>
  <c r="V1616" i="9"/>
  <c r="W1616" i="9" s="1"/>
  <c r="M1616" i="9" s="1"/>
  <c r="N1616" i="9" s="1"/>
  <c r="V1610" i="9"/>
  <c r="W1610" i="9" s="1"/>
  <c r="M1610" i="9" s="1"/>
  <c r="N1610" i="9" s="1"/>
  <c r="V1598" i="9"/>
  <c r="W1598" i="9" s="1"/>
  <c r="M1598" i="9" s="1"/>
  <c r="N1598" i="9" s="1"/>
  <c r="V1592" i="9"/>
  <c r="W1592" i="9" s="1"/>
  <c r="M1592" i="9" s="1"/>
  <c r="N1592" i="9" s="1"/>
  <c r="V1586" i="9"/>
  <c r="W1586" i="9" s="1"/>
  <c r="M1586" i="9" s="1"/>
  <c r="N1586" i="9" s="1"/>
  <c r="V1580" i="9"/>
  <c r="W1580" i="9" s="1"/>
  <c r="M1580" i="9" s="1"/>
  <c r="N1580" i="9" s="1"/>
  <c r="V1574" i="9"/>
  <c r="W1574" i="9" s="1"/>
  <c r="M1574" i="9" s="1"/>
  <c r="N1574" i="9" s="1"/>
  <c r="V1568" i="9"/>
  <c r="W1568" i="9" s="1"/>
  <c r="M1568" i="9" s="1"/>
  <c r="N1568" i="9" s="1"/>
  <c r="V1562" i="9"/>
  <c r="W1562" i="9" s="1"/>
  <c r="M1562" i="9" s="1"/>
  <c r="N1562" i="9" s="1"/>
  <c r="V1550" i="9"/>
  <c r="W1550" i="9" s="1"/>
  <c r="V1544" i="9"/>
  <c r="W1544" i="9" s="1"/>
  <c r="M1544" i="9" s="1"/>
  <c r="N1544" i="9" s="1"/>
  <c r="V1538" i="9"/>
  <c r="W1538" i="9" s="1"/>
  <c r="M1538" i="9" s="1"/>
  <c r="N1538" i="9" s="1"/>
  <c r="V1532" i="9"/>
  <c r="W1532" i="9" s="1"/>
  <c r="M1532" i="9" s="1"/>
  <c r="N1532" i="9" s="1"/>
  <c r="V1526" i="9"/>
  <c r="W1526" i="9" s="1"/>
  <c r="V1520" i="9"/>
  <c r="W1520" i="9" s="1"/>
  <c r="M1520" i="9" s="1"/>
  <c r="N1520" i="9" s="1"/>
  <c r="V1514" i="9"/>
  <c r="W1514" i="9" s="1"/>
  <c r="V1502" i="9"/>
  <c r="W1502" i="9" s="1"/>
  <c r="M1502" i="9" s="1"/>
  <c r="N1502" i="9" s="1"/>
  <c r="V1496" i="9"/>
  <c r="W1496" i="9" s="1"/>
  <c r="M1496" i="9" s="1"/>
  <c r="N1496" i="9" s="1"/>
  <c r="V1490" i="9"/>
  <c r="W1490" i="9" s="1"/>
  <c r="M1490" i="9" s="1"/>
  <c r="N1490" i="9" s="1"/>
  <c r="V1478" i="9"/>
  <c r="W1478" i="9" s="1"/>
  <c r="M1478" i="9" s="1"/>
  <c r="N1478" i="9" s="1"/>
  <c r="V1472" i="9"/>
  <c r="W1472" i="9" s="1"/>
  <c r="M1472" i="9" s="1"/>
  <c r="N1472" i="9" s="1"/>
  <c r="V1466" i="9"/>
  <c r="W1466" i="9" s="1"/>
  <c r="V1460" i="9"/>
  <c r="W1460" i="9" s="1"/>
  <c r="M1460" i="9" s="1"/>
  <c r="N1460" i="9" s="1"/>
  <c r="V1454" i="9"/>
  <c r="W1454" i="9" s="1"/>
  <c r="M1454" i="9" s="1"/>
  <c r="N1454" i="9" s="1"/>
  <c r="V1448" i="9"/>
  <c r="W1448" i="9" s="1"/>
  <c r="M1448" i="9" s="1"/>
  <c r="N1448" i="9" s="1"/>
  <c r="V1442" i="9"/>
  <c r="W1442" i="9" s="1"/>
  <c r="M1442" i="9" s="1"/>
  <c r="N1442" i="9" s="1"/>
  <c r="V1436" i="9"/>
  <c r="W1436" i="9" s="1"/>
  <c r="V1430" i="9"/>
  <c r="W1430" i="9" s="1"/>
  <c r="M1430" i="9" s="1"/>
  <c r="N1430" i="9" s="1"/>
  <c r="V1424" i="9"/>
  <c r="W1424" i="9" s="1"/>
  <c r="M1424" i="9" s="1"/>
  <c r="N1424" i="9" s="1"/>
  <c r="V1418" i="9"/>
  <c r="W1418" i="9" s="1"/>
  <c r="M1418" i="9" s="1"/>
  <c r="N1418" i="9" s="1"/>
  <c r="V1406" i="9"/>
  <c r="W1406" i="9" s="1"/>
  <c r="V1400" i="9"/>
  <c r="W1400" i="9" s="1"/>
  <c r="M1400" i="9" s="1"/>
  <c r="N1400" i="9" s="1"/>
  <c r="V1394" i="9"/>
  <c r="W1394" i="9" s="1"/>
  <c r="V1388" i="9"/>
  <c r="W1388" i="9" s="1"/>
  <c r="M1388" i="9" s="1"/>
  <c r="N1388" i="9" s="1"/>
  <c r="V1382" i="9"/>
  <c r="W1382" i="9" s="1"/>
  <c r="M1382" i="9" s="1"/>
  <c r="N1382" i="9" s="1"/>
  <c r="V1376" i="9"/>
  <c r="W1376" i="9" s="1"/>
  <c r="M1376" i="9" s="1"/>
  <c r="N1376" i="9" s="1"/>
  <c r="V1370" i="9"/>
  <c r="W1370" i="9" s="1"/>
  <c r="M1370" i="9" s="1"/>
  <c r="N1370" i="9" s="1"/>
  <c r="V1358" i="9"/>
  <c r="W1358" i="9" s="1"/>
  <c r="V1352" i="9"/>
  <c r="W1352" i="9" s="1"/>
  <c r="V1346" i="9"/>
  <c r="W1346" i="9" s="1"/>
  <c r="M1346" i="9" s="1"/>
  <c r="N1346" i="9" s="1"/>
  <c r="V1340" i="9"/>
  <c r="W1340" i="9" s="1"/>
  <c r="M1340" i="9" s="1"/>
  <c r="N1340" i="9" s="1"/>
  <c r="V1334" i="9"/>
  <c r="W1334" i="9" s="1"/>
  <c r="M1334" i="9" s="1"/>
  <c r="N1334" i="9" s="1"/>
  <c r="V1328" i="9"/>
  <c r="W1328" i="9" s="1"/>
  <c r="M1328" i="9" s="1"/>
  <c r="N1328" i="9" s="1"/>
  <c r="V1322" i="9"/>
  <c r="W1322" i="9" s="1"/>
  <c r="M1322" i="9" s="1"/>
  <c r="N1322" i="9" s="1"/>
  <c r="V1310" i="9"/>
  <c r="W1310" i="9" s="1"/>
  <c r="M1310" i="9" s="1"/>
  <c r="N1310" i="9" s="1"/>
  <c r="V1304" i="9"/>
  <c r="W1304" i="9" s="1"/>
  <c r="M1304" i="9" s="1"/>
  <c r="N1304" i="9" s="1"/>
  <c r="V1298" i="9"/>
  <c r="W1298" i="9" s="1"/>
  <c r="M1298" i="9" s="1"/>
  <c r="N1298" i="9" s="1"/>
  <c r="V1286" i="9"/>
  <c r="W1286" i="9" s="1"/>
  <c r="M1286" i="9" s="1"/>
  <c r="N1286" i="9" s="1"/>
  <c r="V1280" i="9"/>
  <c r="W1280" i="9" s="1"/>
  <c r="M1280" i="9" s="1"/>
  <c r="N1280" i="9" s="1"/>
  <c r="V1274" i="9"/>
  <c r="W1274" i="9" s="1"/>
  <c r="M1274" i="9" s="1"/>
  <c r="N1274" i="9" s="1"/>
  <c r="V1268" i="9"/>
  <c r="W1268" i="9" s="1"/>
  <c r="M1268" i="9" s="1"/>
  <c r="N1268" i="9" s="1"/>
  <c r="V1262" i="9"/>
  <c r="W1262" i="9" s="1"/>
  <c r="M1262" i="9" s="1"/>
  <c r="N1262" i="9" s="1"/>
  <c r="V1256" i="9"/>
  <c r="W1256" i="9" s="1"/>
  <c r="M1256" i="9" s="1"/>
  <c r="N1256" i="9" s="1"/>
  <c r="V1250" i="9"/>
  <c r="W1250" i="9" s="1"/>
  <c r="M1250" i="9" s="1"/>
  <c r="N1250" i="9" s="1"/>
  <c r="V1244" i="9"/>
  <c r="W1244" i="9" s="1"/>
  <c r="M1244" i="9" s="1"/>
  <c r="N1244" i="9" s="1"/>
  <c r="V1238" i="9"/>
  <c r="W1238" i="9" s="1"/>
  <c r="M1238" i="9" s="1"/>
  <c r="N1238" i="9" s="1"/>
  <c r="V1232" i="9"/>
  <c r="W1232" i="9" s="1"/>
  <c r="M1232" i="9" s="1"/>
  <c r="N1232" i="9" s="1"/>
  <c r="V1226" i="9"/>
  <c r="W1226" i="9" s="1"/>
  <c r="M1226" i="9" s="1"/>
  <c r="N1226" i="9" s="1"/>
  <c r="V1214" i="9"/>
  <c r="W1214" i="9" s="1"/>
  <c r="M1214" i="9" s="1"/>
  <c r="N1214" i="9" s="1"/>
  <c r="V1208" i="9"/>
  <c r="W1208" i="9" s="1"/>
  <c r="M1208" i="9" s="1"/>
  <c r="N1208" i="9" s="1"/>
  <c r="V1202" i="9"/>
  <c r="W1202" i="9" s="1"/>
  <c r="V1196" i="9"/>
  <c r="W1196" i="9" s="1"/>
  <c r="M1196" i="9" s="1"/>
  <c r="N1196" i="9" s="1"/>
  <c r="V1190" i="9"/>
  <c r="W1190" i="9" s="1"/>
  <c r="M1190" i="9" s="1"/>
  <c r="N1190" i="9" s="1"/>
  <c r="V1184" i="9"/>
  <c r="W1184" i="9" s="1"/>
  <c r="M1184" i="9" s="1"/>
  <c r="N1184" i="9" s="1"/>
  <c r="V1178" i="9"/>
  <c r="W1178" i="9" s="1"/>
  <c r="V1166" i="9"/>
  <c r="W1166" i="9" s="1"/>
  <c r="M1166" i="9" s="1"/>
  <c r="N1166" i="9" s="1"/>
  <c r="V1160" i="9"/>
  <c r="W1160" i="9" s="1"/>
  <c r="V1154" i="9"/>
  <c r="W1154" i="9" s="1"/>
  <c r="M1154" i="9" s="1"/>
  <c r="N1154" i="9" s="1"/>
  <c r="V1148" i="9"/>
  <c r="W1148" i="9" s="1"/>
  <c r="M1148" i="9" s="1"/>
  <c r="N1148" i="9" s="1"/>
  <c r="V1142" i="9"/>
  <c r="W1142" i="9" s="1"/>
  <c r="V1136" i="9"/>
  <c r="W1136" i="9" s="1"/>
  <c r="M1136" i="9" s="1"/>
  <c r="N1136" i="9" s="1"/>
  <c r="V1130" i="9"/>
  <c r="W1130" i="9" s="1"/>
  <c r="M1130" i="9" s="1"/>
  <c r="N1130" i="9" s="1"/>
  <c r="V1118" i="9"/>
  <c r="W1118" i="9" s="1"/>
  <c r="M1118" i="9" s="1"/>
  <c r="N1118" i="9" s="1"/>
  <c r="V1112" i="9"/>
  <c r="W1112" i="9" s="1"/>
  <c r="M1112" i="9" s="1"/>
  <c r="N1112" i="9" s="1"/>
  <c r="V1106" i="9"/>
  <c r="W1106" i="9" s="1"/>
  <c r="M1106" i="9" s="1"/>
  <c r="N1106" i="9" s="1"/>
  <c r="V1094" i="9"/>
  <c r="W1094" i="9" s="1"/>
  <c r="V1088" i="9"/>
  <c r="W1088" i="9" s="1"/>
  <c r="M1088" i="9" s="1"/>
  <c r="N1088" i="9" s="1"/>
  <c r="V1082" i="9"/>
  <c r="W1082" i="9" s="1"/>
  <c r="M1082" i="9" s="1"/>
  <c r="N1082" i="9" s="1"/>
  <c r="V1076" i="9"/>
  <c r="W1076" i="9" s="1"/>
  <c r="M1076" i="9" s="1"/>
  <c r="N1076" i="9" s="1"/>
  <c r="V1070" i="9"/>
  <c r="W1070" i="9" s="1"/>
  <c r="M1070" i="9" s="1"/>
  <c r="N1070" i="9" s="1"/>
  <c r="V1064" i="9"/>
  <c r="W1064" i="9" s="1"/>
  <c r="M1064" i="9" s="1"/>
  <c r="N1064" i="9" s="1"/>
  <c r="V1058" i="9"/>
  <c r="W1058" i="9" s="1"/>
  <c r="M1058" i="9" s="1"/>
  <c r="N1058" i="9" s="1"/>
  <c r="V1052" i="9"/>
  <c r="W1052" i="9" s="1"/>
  <c r="M1052" i="9" s="1"/>
  <c r="N1052" i="9" s="1"/>
  <c r="V1046" i="9"/>
  <c r="W1046" i="9" s="1"/>
  <c r="M1046" i="9" s="1"/>
  <c r="N1046" i="9" s="1"/>
  <c r="V1040" i="9"/>
  <c r="W1040" i="9" s="1"/>
  <c r="M1040" i="9" s="1"/>
  <c r="N1040" i="9" s="1"/>
  <c r="V1034" i="9"/>
  <c r="W1034" i="9" s="1"/>
  <c r="M1034" i="9" s="1"/>
  <c r="N1034" i="9" s="1"/>
  <c r="V1022" i="9"/>
  <c r="W1022" i="9" s="1"/>
  <c r="V1016" i="9"/>
  <c r="W1016" i="9" s="1"/>
  <c r="V1010" i="9"/>
  <c r="W1010" i="9" s="1"/>
  <c r="M1010" i="9" s="1"/>
  <c r="N1010" i="9" s="1"/>
  <c r="V1004" i="9"/>
  <c r="W1004" i="9" s="1"/>
  <c r="M1004" i="9" s="1"/>
  <c r="N1004" i="9" s="1"/>
  <c r="V998" i="9"/>
  <c r="W998" i="9" s="1"/>
  <c r="M998" i="9" s="1"/>
  <c r="N998" i="9" s="1"/>
  <c r="V992" i="9"/>
  <c r="W992" i="9" s="1"/>
  <c r="M992" i="9" s="1"/>
  <c r="N992" i="9" s="1"/>
  <c r="V986" i="9"/>
  <c r="W986" i="9" s="1"/>
  <c r="M986" i="9" s="1"/>
  <c r="N986" i="9" s="1"/>
  <c r="V974" i="9"/>
  <c r="W974" i="9" s="1"/>
  <c r="M974" i="9" s="1"/>
  <c r="N974" i="9" s="1"/>
  <c r="V968" i="9"/>
  <c r="W968" i="9" s="1"/>
  <c r="V962" i="9"/>
  <c r="W962" i="9" s="1"/>
  <c r="M962" i="9" s="1"/>
  <c r="N962" i="9" s="1"/>
  <c r="V956" i="9"/>
  <c r="W956" i="9" s="1"/>
  <c r="M956" i="9" s="1"/>
  <c r="N956" i="9" s="1"/>
  <c r="V950" i="9"/>
  <c r="W950" i="9" s="1"/>
  <c r="M950" i="9" s="1"/>
  <c r="N950" i="9" s="1"/>
  <c r="V944" i="9"/>
  <c r="W944" i="9" s="1"/>
  <c r="V938" i="9"/>
  <c r="W938" i="9" s="1"/>
  <c r="M938" i="9" s="1"/>
  <c r="N938" i="9" s="1"/>
  <c r="V926" i="9"/>
  <c r="W926" i="9" s="1"/>
  <c r="M926" i="9" s="1"/>
  <c r="N926" i="9" s="1"/>
  <c r="V920" i="9"/>
  <c r="W920" i="9" s="1"/>
  <c r="M920" i="9" s="1"/>
  <c r="N920" i="9" s="1"/>
  <c r="V914" i="9"/>
  <c r="W914" i="9" s="1"/>
  <c r="M914" i="9" s="1"/>
  <c r="N914" i="9" s="1"/>
  <c r="V902" i="9"/>
  <c r="W902" i="9" s="1"/>
  <c r="V896" i="9"/>
  <c r="W896" i="9" s="1"/>
  <c r="M896" i="9" s="1"/>
  <c r="N896" i="9" s="1"/>
  <c r="V890" i="9"/>
  <c r="W890" i="9" s="1"/>
  <c r="M890" i="9" s="1"/>
  <c r="N890" i="9" s="1"/>
  <c r="V884" i="9"/>
  <c r="W884" i="9" s="1"/>
  <c r="M884" i="9" s="1"/>
  <c r="N884" i="9" s="1"/>
  <c r="V878" i="9"/>
  <c r="W878" i="9" s="1"/>
  <c r="V872" i="9"/>
  <c r="W872" i="9" s="1"/>
  <c r="M872" i="9" s="1"/>
  <c r="N872" i="9" s="1"/>
  <c r="V866" i="9"/>
  <c r="W866" i="9" s="1"/>
  <c r="V860" i="9"/>
  <c r="W860" i="9" s="1"/>
  <c r="M860" i="9" s="1"/>
  <c r="N860" i="9" s="1"/>
  <c r="V854" i="9"/>
  <c r="W854" i="9" s="1"/>
  <c r="M854" i="9" s="1"/>
  <c r="N854" i="9" s="1"/>
  <c r="V848" i="9"/>
  <c r="W848" i="9" s="1"/>
  <c r="M848" i="9" s="1"/>
  <c r="N848" i="9" s="1"/>
  <c r="V842" i="9"/>
  <c r="W842" i="9" s="1"/>
  <c r="M842" i="9" s="1"/>
  <c r="N842" i="9" s="1"/>
  <c r="V830" i="9"/>
  <c r="W830" i="9" s="1"/>
  <c r="M830" i="9" s="1"/>
  <c r="N830" i="9" s="1"/>
  <c r="V824" i="9"/>
  <c r="W824" i="9" s="1"/>
  <c r="M824" i="9" s="1"/>
  <c r="N824" i="9" s="1"/>
  <c r="V818" i="9"/>
  <c r="W818" i="9" s="1"/>
  <c r="M818" i="9" s="1"/>
  <c r="N818" i="9" s="1"/>
  <c r="V812" i="9"/>
  <c r="W812" i="9" s="1"/>
  <c r="M812" i="9" s="1"/>
  <c r="N812" i="9" s="1"/>
  <c r="V806" i="9"/>
  <c r="W806" i="9" s="1"/>
  <c r="M806" i="9" s="1"/>
  <c r="N806" i="9" s="1"/>
  <c r="V800" i="9"/>
  <c r="W800" i="9" s="1"/>
  <c r="M800" i="9" s="1"/>
  <c r="N800" i="9" s="1"/>
  <c r="V794" i="9"/>
  <c r="W794" i="9" s="1"/>
  <c r="M794" i="9" s="1"/>
  <c r="N794" i="9" s="1"/>
  <c r="V782" i="9"/>
  <c r="W782" i="9" s="1"/>
  <c r="V776" i="9"/>
  <c r="W776" i="9" s="1"/>
  <c r="M776" i="9" s="1"/>
  <c r="N776" i="9" s="1"/>
  <c r="V770" i="9"/>
  <c r="W770" i="9" s="1"/>
  <c r="M770" i="9" s="1"/>
  <c r="N770" i="9" s="1"/>
  <c r="V764" i="9"/>
  <c r="W764" i="9" s="1"/>
  <c r="M764" i="9" s="1"/>
  <c r="N764" i="9" s="1"/>
  <c r="V758" i="9"/>
  <c r="W758" i="9" s="1"/>
  <c r="M758" i="9" s="1"/>
  <c r="N758" i="9" s="1"/>
  <c r="V752" i="9"/>
  <c r="W752" i="9" s="1"/>
  <c r="M752" i="9" s="1"/>
  <c r="N752" i="9" s="1"/>
  <c r="V746" i="9"/>
  <c r="W746" i="9" s="1"/>
  <c r="V734" i="9"/>
  <c r="W734" i="9" s="1"/>
  <c r="M734" i="9" s="1"/>
  <c r="N734" i="9" s="1"/>
  <c r="V728" i="9"/>
  <c r="W728" i="9" s="1"/>
  <c r="M728" i="9" s="1"/>
  <c r="N728" i="9" s="1"/>
  <c r="V722" i="9"/>
  <c r="W722" i="9" s="1"/>
  <c r="V710" i="9"/>
  <c r="W710" i="9" s="1"/>
  <c r="M710" i="9" s="1"/>
  <c r="N710" i="9" s="1"/>
  <c r="V704" i="9"/>
  <c r="W704" i="9" s="1"/>
  <c r="M704" i="9" s="1"/>
  <c r="N704" i="9" s="1"/>
  <c r="V698" i="9"/>
  <c r="W698" i="9" s="1"/>
  <c r="M698" i="9" s="1"/>
  <c r="N698" i="9" s="1"/>
  <c r="V692" i="9"/>
  <c r="W692" i="9" s="1"/>
  <c r="M692" i="9" s="1"/>
  <c r="N692" i="9" s="1"/>
  <c r="V686" i="9"/>
  <c r="W686" i="9" s="1"/>
  <c r="M686" i="9" s="1"/>
  <c r="N686" i="9" s="1"/>
  <c r="V680" i="9"/>
  <c r="W680" i="9" s="1"/>
  <c r="M680" i="9" s="1"/>
  <c r="N680" i="9" s="1"/>
  <c r="V674" i="9"/>
  <c r="W674" i="9" s="1"/>
  <c r="M674" i="9" s="1"/>
  <c r="N674" i="9" s="1"/>
  <c r="V668" i="9"/>
  <c r="W668" i="9" s="1"/>
  <c r="M668" i="9" s="1"/>
  <c r="N668" i="9" s="1"/>
  <c r="V662" i="9"/>
  <c r="W662" i="9" s="1"/>
  <c r="M662" i="9" s="1"/>
  <c r="N662" i="9" s="1"/>
  <c r="V656" i="9"/>
  <c r="W656" i="9" s="1"/>
  <c r="M656" i="9" s="1"/>
  <c r="N656" i="9" s="1"/>
  <c r="V650" i="9"/>
  <c r="W650" i="9" s="1"/>
  <c r="M650" i="9" s="1"/>
  <c r="N650" i="9" s="1"/>
  <c r="V638" i="9"/>
  <c r="W638" i="9" s="1"/>
  <c r="M638" i="9" s="1"/>
  <c r="N638" i="9" s="1"/>
  <c r="V632" i="9"/>
  <c r="W632" i="9" s="1"/>
  <c r="M632" i="9" s="1"/>
  <c r="N632" i="9" s="1"/>
  <c r="V626" i="9"/>
  <c r="W626" i="9" s="1"/>
  <c r="M626" i="9" s="1"/>
  <c r="N626" i="9" s="1"/>
  <c r="V620" i="9"/>
  <c r="W620" i="9" s="1"/>
  <c r="V614" i="9"/>
  <c r="W614" i="9" s="1"/>
  <c r="M614" i="9" s="1"/>
  <c r="N614" i="9" s="1"/>
  <c r="V608" i="9"/>
  <c r="W608" i="9" s="1"/>
  <c r="M608" i="9" s="1"/>
  <c r="N608" i="9" s="1"/>
  <c r="V602" i="9"/>
  <c r="W602" i="9" s="1"/>
  <c r="V590" i="9"/>
  <c r="W590" i="9" s="1"/>
  <c r="M590" i="9" s="1"/>
  <c r="N590" i="9" s="1"/>
  <c r="V584" i="9"/>
  <c r="W584" i="9" s="1"/>
  <c r="M584" i="9" s="1"/>
  <c r="N584" i="9" s="1"/>
  <c r="V578" i="9"/>
  <c r="W578" i="9" s="1"/>
  <c r="M578" i="9" s="1"/>
  <c r="N578" i="9" s="1"/>
  <c r="V572" i="9"/>
  <c r="W572" i="9" s="1"/>
  <c r="M572" i="9" s="1"/>
  <c r="N572" i="9" s="1"/>
  <c r="V566" i="9"/>
  <c r="W566" i="9" s="1"/>
  <c r="V560" i="9"/>
  <c r="W560" i="9" s="1"/>
  <c r="M560" i="9" s="1"/>
  <c r="N560" i="9" s="1"/>
  <c r="V554" i="9"/>
  <c r="W554" i="9" s="1"/>
  <c r="M554" i="9" s="1"/>
  <c r="N554" i="9" s="1"/>
  <c r="V542" i="9"/>
  <c r="W542" i="9" s="1"/>
  <c r="M542" i="9" s="1"/>
  <c r="N542" i="9" s="1"/>
  <c r="V536" i="9"/>
  <c r="W536" i="9" s="1"/>
  <c r="M536" i="9" s="1"/>
  <c r="N536" i="9" s="1"/>
  <c r="V530" i="9"/>
  <c r="W530" i="9" s="1"/>
  <c r="M530" i="9" s="1"/>
  <c r="N530" i="9" s="1"/>
  <c r="V518" i="9"/>
  <c r="W518" i="9" s="1"/>
  <c r="V512" i="9"/>
  <c r="W512" i="9" s="1"/>
  <c r="M512" i="9" s="1"/>
  <c r="N512" i="9" s="1"/>
  <c r="V506" i="9"/>
  <c r="W506" i="9" s="1"/>
  <c r="M506" i="9" s="1"/>
  <c r="N506" i="9" s="1"/>
  <c r="V500" i="9"/>
  <c r="W500" i="9" s="1"/>
  <c r="M500" i="9" s="1"/>
  <c r="N500" i="9" s="1"/>
  <c r="V494" i="9"/>
  <c r="W494" i="9" s="1"/>
  <c r="M494" i="9" s="1"/>
  <c r="N494" i="9" s="1"/>
  <c r="V488" i="9"/>
  <c r="W488" i="9" s="1"/>
  <c r="M488" i="9" s="1"/>
  <c r="N488" i="9" s="1"/>
  <c r="V482" i="9"/>
  <c r="W482" i="9" s="1"/>
  <c r="M482" i="9" s="1"/>
  <c r="N482" i="9" s="1"/>
  <c r="V470" i="9"/>
  <c r="W470" i="9" s="1"/>
  <c r="M470" i="9" s="1"/>
  <c r="N470" i="9" s="1"/>
  <c r="V464" i="9"/>
  <c r="W464" i="9" s="1"/>
  <c r="M464" i="9" s="1"/>
  <c r="N464" i="9" s="1"/>
  <c r="V458" i="9"/>
  <c r="W458" i="9" s="1"/>
  <c r="V446" i="9"/>
  <c r="W446" i="9" s="1"/>
  <c r="M446" i="9" s="1"/>
  <c r="N446" i="9" s="1"/>
  <c r="V440" i="9"/>
  <c r="W440" i="9" s="1"/>
  <c r="M440" i="9" s="1"/>
  <c r="N440" i="9" s="1"/>
  <c r="V434" i="9"/>
  <c r="W434" i="9" s="1"/>
  <c r="M434" i="9" s="1"/>
  <c r="N434" i="9" s="1"/>
  <c r="V428" i="9"/>
  <c r="W428" i="9" s="1"/>
  <c r="M428" i="9" s="1"/>
  <c r="N428" i="9" s="1"/>
  <c r="V422" i="9"/>
  <c r="W422" i="9" s="1"/>
  <c r="M422" i="9" s="1"/>
  <c r="N422" i="9" s="1"/>
  <c r="V416" i="9"/>
  <c r="W416" i="9" s="1"/>
  <c r="M416" i="9" s="1"/>
  <c r="N416" i="9" s="1"/>
  <c r="V410" i="9"/>
  <c r="W410" i="9" s="1"/>
  <c r="M410" i="9" s="1"/>
  <c r="N410" i="9" s="1"/>
  <c r="V398" i="9"/>
  <c r="W398" i="9" s="1"/>
  <c r="M398" i="9" s="1"/>
  <c r="N398" i="9" s="1"/>
  <c r="V392" i="9"/>
  <c r="W392" i="9" s="1"/>
  <c r="M392" i="9" s="1"/>
  <c r="N392" i="9" s="1"/>
  <c r="V386" i="9"/>
  <c r="W386" i="9" s="1"/>
  <c r="M386" i="9" s="1"/>
  <c r="N386" i="9" s="1"/>
  <c r="V380" i="9"/>
  <c r="W380" i="9" s="1"/>
  <c r="M380" i="9" s="1"/>
  <c r="N380" i="9" s="1"/>
  <c r="V374" i="9"/>
  <c r="W374" i="9" s="1"/>
  <c r="V368" i="9"/>
  <c r="W368" i="9" s="1"/>
  <c r="M368" i="9" s="1"/>
  <c r="N368" i="9" s="1"/>
  <c r="V362" i="9"/>
  <c r="W362" i="9" s="1"/>
  <c r="M362" i="9" s="1"/>
  <c r="N362" i="9" s="1"/>
  <c r="V350" i="9"/>
  <c r="W350" i="9" s="1"/>
  <c r="M350" i="9" s="1"/>
  <c r="N350" i="9" s="1"/>
  <c r="V344" i="9"/>
  <c r="W344" i="9" s="1"/>
  <c r="M344" i="9" s="1"/>
  <c r="N344" i="9" s="1"/>
  <c r="V338" i="9"/>
  <c r="W338" i="9" s="1"/>
  <c r="V326" i="9"/>
  <c r="W326" i="9" s="1"/>
  <c r="M326" i="9" s="1"/>
  <c r="N326" i="9" s="1"/>
  <c r="V320" i="9"/>
  <c r="W320" i="9" s="1"/>
  <c r="V314" i="9"/>
  <c r="W314" i="9" s="1"/>
  <c r="M314" i="9" s="1"/>
  <c r="N314" i="9" s="1"/>
  <c r="V308" i="9"/>
  <c r="W308" i="9" s="1"/>
  <c r="M308" i="9" s="1"/>
  <c r="N308" i="9" s="1"/>
  <c r="V302" i="9"/>
  <c r="W302" i="9" s="1"/>
  <c r="M302" i="9" s="1"/>
  <c r="N302" i="9" s="1"/>
  <c r="V296" i="9"/>
  <c r="W296" i="9" s="1"/>
  <c r="V290" i="9"/>
  <c r="W290" i="9" s="1"/>
  <c r="M290" i="9" s="1"/>
  <c r="N290" i="9" s="1"/>
  <c r="V278" i="9"/>
  <c r="W278" i="9" s="1"/>
  <c r="V272" i="9"/>
  <c r="W272" i="9" s="1"/>
  <c r="M272" i="9" s="1"/>
  <c r="N272" i="9" s="1"/>
  <c r="V266" i="9"/>
  <c r="W266" i="9" s="1"/>
  <c r="M266" i="9" s="1"/>
  <c r="N266" i="9" s="1"/>
  <c r="V254" i="9"/>
  <c r="W254" i="9" s="1"/>
  <c r="V248" i="9"/>
  <c r="W248" i="9" s="1"/>
  <c r="M248" i="9" s="1"/>
  <c r="N248" i="9" s="1"/>
  <c r="V242" i="9"/>
  <c r="W242" i="9" s="1"/>
  <c r="V236" i="9"/>
  <c r="W236" i="9" s="1"/>
  <c r="M236" i="9" s="1"/>
  <c r="N236" i="9" s="1"/>
  <c r="V230" i="9"/>
  <c r="W230" i="9" s="1"/>
  <c r="M230" i="9" s="1"/>
  <c r="N230" i="9" s="1"/>
  <c r="V224" i="9"/>
  <c r="W224" i="9" s="1"/>
  <c r="M224" i="9" s="1"/>
  <c r="N224" i="9" s="1"/>
  <c r="V218" i="9"/>
  <c r="W218" i="9" s="1"/>
  <c r="V206" i="9"/>
  <c r="W206" i="9" s="1"/>
  <c r="M206" i="9" s="1"/>
  <c r="N206" i="9" s="1"/>
  <c r="V200" i="9"/>
  <c r="W200" i="9" s="1"/>
  <c r="M200" i="9" s="1"/>
  <c r="N200" i="9" s="1"/>
  <c r="V194" i="9"/>
  <c r="W194" i="9" s="1"/>
  <c r="M194" i="9" s="1"/>
  <c r="N194" i="9" s="1"/>
  <c r="V188" i="9"/>
  <c r="W188" i="9" s="1"/>
  <c r="V182" i="9"/>
  <c r="W182" i="9" s="1"/>
  <c r="M182" i="9" s="1"/>
  <c r="N182" i="9" s="1"/>
  <c r="V176" i="9"/>
  <c r="W176" i="9" s="1"/>
  <c r="M176" i="9" s="1"/>
  <c r="N176" i="9" s="1"/>
  <c r="V170" i="9"/>
  <c r="W170" i="9" s="1"/>
  <c r="M170" i="9" s="1"/>
  <c r="N170" i="9" s="1"/>
  <c r="V158" i="9"/>
  <c r="W158" i="9" s="1"/>
  <c r="M158" i="9" s="1"/>
  <c r="N158" i="9" s="1"/>
  <c r="V152" i="9"/>
  <c r="W152" i="9" s="1"/>
  <c r="V146" i="9"/>
  <c r="W146" i="9" s="1"/>
  <c r="V134" i="9"/>
  <c r="W134" i="9" s="1"/>
  <c r="M134" i="9" s="1"/>
  <c r="N134" i="9" s="1"/>
  <c r="V128" i="9"/>
  <c r="W128" i="9" s="1"/>
  <c r="M128" i="9" s="1"/>
  <c r="N128" i="9" s="1"/>
  <c r="V122" i="9"/>
  <c r="W122" i="9" s="1"/>
  <c r="V116" i="9"/>
  <c r="W116" i="9" s="1"/>
  <c r="M116" i="9" s="1"/>
  <c r="N116" i="9" s="1"/>
  <c r="V110" i="9"/>
  <c r="W110" i="9" s="1"/>
  <c r="M110" i="9" s="1"/>
  <c r="N110" i="9" s="1"/>
  <c r="V104" i="9"/>
  <c r="W104" i="9" s="1"/>
  <c r="M104" i="9" s="1"/>
  <c r="N104" i="9" s="1"/>
  <c r="V98" i="9"/>
  <c r="W98" i="9" s="1"/>
  <c r="V86" i="9"/>
  <c r="W86" i="9" s="1"/>
  <c r="M86" i="9" s="1"/>
  <c r="N86" i="9" s="1"/>
  <c r="V80" i="9"/>
  <c r="W80" i="9" s="1"/>
  <c r="M80" i="9" s="1"/>
  <c r="N80" i="9" s="1"/>
  <c r="V74" i="9"/>
  <c r="W74" i="9" s="1"/>
  <c r="M74" i="9" s="1"/>
  <c r="N74" i="9" s="1"/>
  <c r="V62" i="9"/>
  <c r="W62" i="9" s="1"/>
  <c r="M62" i="9" s="1"/>
  <c r="N62" i="9" s="1"/>
  <c r="V56" i="9"/>
  <c r="W56" i="9" s="1"/>
  <c r="M56" i="9" s="1"/>
  <c r="N56" i="9" s="1"/>
  <c r="V50" i="9"/>
  <c r="W50" i="9" s="1"/>
  <c r="V44" i="9"/>
  <c r="W44" i="9" s="1"/>
  <c r="M44" i="9" s="1"/>
  <c r="N44" i="9" s="1"/>
  <c r="V38" i="9"/>
  <c r="W38" i="9" s="1"/>
  <c r="M38" i="9" s="1"/>
  <c r="N38" i="9" s="1"/>
  <c r="V32" i="9"/>
  <c r="W32" i="9" s="1"/>
  <c r="M32" i="9" s="1"/>
  <c r="N32" i="9" s="1"/>
  <c r="V26" i="9"/>
  <c r="W26" i="9" s="1"/>
  <c r="V2743" i="9"/>
  <c r="W2743" i="9" s="1"/>
  <c r="M2743" i="9" s="1"/>
  <c r="N2743" i="9" s="1"/>
  <c r="V2737" i="9"/>
  <c r="W2737" i="9" s="1"/>
  <c r="M2737" i="9" s="1"/>
  <c r="N2737" i="9" s="1"/>
  <c r="V2731" i="9"/>
  <c r="W2731" i="9" s="1"/>
  <c r="M2731" i="9" s="1"/>
  <c r="N2731" i="9" s="1"/>
  <c r="V2719" i="9"/>
  <c r="W2719" i="9" s="1"/>
  <c r="M2719" i="9" s="1"/>
  <c r="N2719" i="9" s="1"/>
  <c r="V2713" i="9"/>
  <c r="W2713" i="9" s="1"/>
  <c r="M2713" i="9" s="1"/>
  <c r="N2713" i="9" s="1"/>
  <c r="V2707" i="9"/>
  <c r="W2707" i="9" s="1"/>
  <c r="M2707" i="9" s="1"/>
  <c r="N2707" i="9" s="1"/>
  <c r="V2695" i="9"/>
  <c r="W2695" i="9" s="1"/>
  <c r="M2695" i="9" s="1"/>
  <c r="N2695" i="9" s="1"/>
  <c r="V2689" i="9"/>
  <c r="W2689" i="9" s="1"/>
  <c r="M2689" i="9" s="1"/>
  <c r="N2689" i="9" s="1"/>
  <c r="V2683" i="9"/>
  <c r="W2683" i="9" s="1"/>
  <c r="M2683" i="9" s="1"/>
  <c r="N2683" i="9" s="1"/>
  <c r="V2671" i="9"/>
  <c r="W2671" i="9" s="1"/>
  <c r="M2671" i="9" s="1"/>
  <c r="N2671" i="9" s="1"/>
  <c r="V2665" i="9"/>
  <c r="W2665" i="9" s="1"/>
  <c r="M2665" i="9" s="1"/>
  <c r="N2665" i="9" s="1"/>
  <c r="V2659" i="9"/>
  <c r="W2659" i="9" s="1"/>
  <c r="M2659" i="9" s="1"/>
  <c r="N2659" i="9" s="1"/>
  <c r="V2647" i="9"/>
  <c r="W2647" i="9" s="1"/>
  <c r="M2647" i="9" s="1"/>
  <c r="N2647" i="9" s="1"/>
  <c r="V2641" i="9"/>
  <c r="W2641" i="9" s="1"/>
  <c r="M2641" i="9" s="1"/>
  <c r="N2641" i="9" s="1"/>
  <c r="V2635" i="9"/>
  <c r="W2635" i="9" s="1"/>
  <c r="M2635" i="9" s="1"/>
  <c r="N2635" i="9" s="1"/>
  <c r="V2623" i="9"/>
  <c r="W2623" i="9" s="1"/>
  <c r="M2623" i="9" s="1"/>
  <c r="N2623" i="9" s="1"/>
  <c r="V2617" i="9"/>
  <c r="W2617" i="9" s="1"/>
  <c r="V2611" i="9"/>
  <c r="W2611" i="9" s="1"/>
  <c r="M2611" i="9" s="1"/>
  <c r="N2611" i="9" s="1"/>
  <c r="V2599" i="9"/>
  <c r="W2599" i="9" s="1"/>
  <c r="M2599" i="9" s="1"/>
  <c r="N2599" i="9" s="1"/>
  <c r="V2593" i="9"/>
  <c r="W2593" i="9" s="1"/>
  <c r="M2593" i="9" s="1"/>
  <c r="N2593" i="9" s="1"/>
  <c r="V2587" i="9"/>
  <c r="W2587" i="9" s="1"/>
  <c r="M2587" i="9" s="1"/>
  <c r="N2587" i="9" s="1"/>
  <c r="V2575" i="9"/>
  <c r="W2575" i="9" s="1"/>
  <c r="M2575" i="9" s="1"/>
  <c r="N2575" i="9" s="1"/>
  <c r="V2569" i="9"/>
  <c r="W2569" i="9" s="1"/>
  <c r="M2569" i="9" s="1"/>
  <c r="N2569" i="9" s="1"/>
  <c r="V2563" i="9"/>
  <c r="W2563" i="9" s="1"/>
  <c r="V2551" i="9"/>
  <c r="W2551" i="9" s="1"/>
  <c r="M2551" i="9" s="1"/>
  <c r="N2551" i="9" s="1"/>
  <c r="V2545" i="9"/>
  <c r="W2545" i="9" s="1"/>
  <c r="M2545" i="9" s="1"/>
  <c r="N2545" i="9" s="1"/>
  <c r="V2539" i="9"/>
  <c r="W2539" i="9" s="1"/>
  <c r="V2527" i="9"/>
  <c r="W2527" i="9" s="1"/>
  <c r="M2527" i="9" s="1"/>
  <c r="N2527" i="9" s="1"/>
  <c r="V2521" i="9"/>
  <c r="W2521" i="9" s="1"/>
  <c r="M2521" i="9" s="1"/>
  <c r="N2521" i="9" s="1"/>
  <c r="V2515" i="9"/>
  <c r="W2515" i="9" s="1"/>
  <c r="M2515" i="9" s="1"/>
  <c r="N2515" i="9" s="1"/>
  <c r="V2503" i="9"/>
  <c r="W2503" i="9" s="1"/>
  <c r="M2503" i="9" s="1"/>
  <c r="N2503" i="9" s="1"/>
  <c r="V2497" i="9"/>
  <c r="W2497" i="9" s="1"/>
  <c r="M2497" i="9" s="1"/>
  <c r="N2497" i="9" s="1"/>
  <c r="V2491" i="9"/>
  <c r="W2491" i="9" s="1"/>
  <c r="M2491" i="9" s="1"/>
  <c r="N2491" i="9" s="1"/>
  <c r="V2479" i="9"/>
  <c r="W2479" i="9" s="1"/>
  <c r="M2479" i="9" s="1"/>
  <c r="N2479" i="9" s="1"/>
  <c r="V2473" i="9"/>
  <c r="W2473" i="9" s="1"/>
  <c r="M2473" i="9" s="1"/>
  <c r="N2473" i="9" s="1"/>
  <c r="V2467" i="9"/>
  <c r="W2467" i="9" s="1"/>
  <c r="M2467" i="9" s="1"/>
  <c r="N2467" i="9" s="1"/>
  <c r="V2455" i="9"/>
  <c r="W2455" i="9" s="1"/>
  <c r="M2455" i="9" s="1"/>
  <c r="N2455" i="9" s="1"/>
  <c r="V2449" i="9"/>
  <c r="W2449" i="9" s="1"/>
  <c r="M2449" i="9" s="1"/>
  <c r="N2449" i="9" s="1"/>
  <c r="V2443" i="9"/>
  <c r="W2443" i="9" s="1"/>
  <c r="V2431" i="9"/>
  <c r="W2431" i="9" s="1"/>
  <c r="M2431" i="9" s="1"/>
  <c r="N2431" i="9" s="1"/>
  <c r="V2425" i="9"/>
  <c r="W2425" i="9" s="1"/>
  <c r="M2425" i="9" s="1"/>
  <c r="N2425" i="9" s="1"/>
  <c r="V2419" i="9"/>
  <c r="W2419" i="9" s="1"/>
  <c r="M2419" i="9" s="1"/>
  <c r="N2419" i="9" s="1"/>
  <c r="V2407" i="9"/>
  <c r="W2407" i="9" s="1"/>
  <c r="M2407" i="9" s="1"/>
  <c r="N2407" i="9" s="1"/>
  <c r="V2401" i="9"/>
  <c r="W2401" i="9" s="1"/>
  <c r="M2401" i="9" s="1"/>
  <c r="N2401" i="9" s="1"/>
  <c r="V2395" i="9"/>
  <c r="W2395" i="9" s="1"/>
  <c r="M2395" i="9" s="1"/>
  <c r="N2395" i="9" s="1"/>
  <c r="V2383" i="9"/>
  <c r="W2383" i="9" s="1"/>
  <c r="M2383" i="9" s="1"/>
  <c r="N2383" i="9" s="1"/>
  <c r="V2377" i="9"/>
  <c r="W2377" i="9" s="1"/>
  <c r="V2371" i="9"/>
  <c r="W2371" i="9" s="1"/>
  <c r="M2371" i="9" s="1"/>
  <c r="N2371" i="9" s="1"/>
  <c r="V2359" i="9"/>
  <c r="W2359" i="9" s="1"/>
  <c r="M2359" i="9" s="1"/>
  <c r="N2359" i="9" s="1"/>
  <c r="V2353" i="9"/>
  <c r="W2353" i="9" s="1"/>
  <c r="M2353" i="9" s="1"/>
  <c r="N2353" i="9" s="1"/>
  <c r="V2347" i="9"/>
  <c r="W2347" i="9" s="1"/>
  <c r="V2335" i="9"/>
  <c r="W2335" i="9" s="1"/>
  <c r="M2335" i="9" s="1"/>
  <c r="N2335" i="9" s="1"/>
  <c r="V2329" i="9"/>
  <c r="W2329" i="9" s="1"/>
  <c r="V2323" i="9"/>
  <c r="W2323" i="9" s="1"/>
  <c r="M2323" i="9" s="1"/>
  <c r="N2323" i="9" s="1"/>
  <c r="V2311" i="9"/>
  <c r="W2311" i="9" s="1"/>
  <c r="M2311" i="9" s="1"/>
  <c r="N2311" i="9" s="1"/>
  <c r="V2305" i="9"/>
  <c r="W2305" i="9" s="1"/>
  <c r="M2305" i="9" s="1"/>
  <c r="N2305" i="9" s="1"/>
  <c r="V2299" i="9"/>
  <c r="W2299" i="9" s="1"/>
  <c r="M2299" i="9" s="1"/>
  <c r="N2299" i="9" s="1"/>
  <c r="V2287" i="9"/>
  <c r="W2287" i="9" s="1"/>
  <c r="M2287" i="9" s="1"/>
  <c r="N2287" i="9" s="1"/>
  <c r="V2281" i="9"/>
  <c r="W2281" i="9" s="1"/>
  <c r="M2281" i="9" s="1"/>
  <c r="N2281" i="9" s="1"/>
  <c r="V2275" i="9"/>
  <c r="W2275" i="9" s="1"/>
  <c r="M2275" i="9" s="1"/>
  <c r="N2275" i="9" s="1"/>
  <c r="V2263" i="9"/>
  <c r="W2263" i="9" s="1"/>
  <c r="M2263" i="9" s="1"/>
  <c r="N2263" i="9" s="1"/>
  <c r="V2257" i="9"/>
  <c r="W2257" i="9" s="1"/>
  <c r="M2257" i="9" s="1"/>
  <c r="N2257" i="9" s="1"/>
  <c r="V2251" i="9"/>
  <c r="W2251" i="9" s="1"/>
  <c r="M2251" i="9" s="1"/>
  <c r="N2251" i="9" s="1"/>
  <c r="V2239" i="9"/>
  <c r="W2239" i="9" s="1"/>
  <c r="M2239" i="9" s="1"/>
  <c r="N2239" i="9" s="1"/>
  <c r="V2233" i="9"/>
  <c r="W2233" i="9" s="1"/>
  <c r="M2233" i="9" s="1"/>
  <c r="N2233" i="9" s="1"/>
  <c r="V2227" i="9"/>
  <c r="W2227" i="9" s="1"/>
  <c r="M2227" i="9" s="1"/>
  <c r="N2227" i="9" s="1"/>
  <c r="V2215" i="9"/>
  <c r="W2215" i="9" s="1"/>
  <c r="M2215" i="9" s="1"/>
  <c r="N2215" i="9" s="1"/>
  <c r="V2209" i="9"/>
  <c r="W2209" i="9" s="1"/>
  <c r="M2209" i="9" s="1"/>
  <c r="N2209" i="9" s="1"/>
  <c r="V2203" i="9"/>
  <c r="W2203" i="9" s="1"/>
  <c r="M2203" i="9" s="1"/>
  <c r="N2203" i="9" s="1"/>
  <c r="V2191" i="9"/>
  <c r="W2191" i="9" s="1"/>
  <c r="M2191" i="9" s="1"/>
  <c r="N2191" i="9" s="1"/>
  <c r="V2185" i="9"/>
  <c r="W2185" i="9" s="1"/>
  <c r="M2185" i="9" s="1"/>
  <c r="N2185" i="9" s="1"/>
  <c r="V2179" i="9"/>
  <c r="W2179" i="9" s="1"/>
  <c r="M2179" i="9" s="1"/>
  <c r="N2179" i="9" s="1"/>
  <c r="V2167" i="9"/>
  <c r="W2167" i="9" s="1"/>
  <c r="M2167" i="9" s="1"/>
  <c r="N2167" i="9" s="1"/>
  <c r="V2161" i="9"/>
  <c r="W2161" i="9" s="1"/>
  <c r="V2155" i="9"/>
  <c r="W2155" i="9" s="1"/>
  <c r="M2155" i="9" s="1"/>
  <c r="N2155" i="9" s="1"/>
  <c r="V2143" i="9"/>
  <c r="W2143" i="9" s="1"/>
  <c r="M2143" i="9" s="1"/>
  <c r="N2143" i="9" s="1"/>
  <c r="V2137" i="9"/>
  <c r="W2137" i="9" s="1"/>
  <c r="M2137" i="9" s="1"/>
  <c r="N2137" i="9" s="1"/>
  <c r="V2131" i="9"/>
  <c r="W2131" i="9" s="1"/>
  <c r="M2131" i="9" s="1"/>
  <c r="N2131" i="9" s="1"/>
  <c r="V2119" i="9"/>
  <c r="W2119" i="9" s="1"/>
  <c r="M2119" i="9" s="1"/>
  <c r="N2119" i="9" s="1"/>
  <c r="V2113" i="9"/>
  <c r="W2113" i="9" s="1"/>
  <c r="M2113" i="9" s="1"/>
  <c r="N2113" i="9" s="1"/>
  <c r="V2107" i="9"/>
  <c r="W2107" i="9" s="1"/>
  <c r="V2095" i="9"/>
  <c r="W2095" i="9" s="1"/>
  <c r="M2095" i="9" s="1"/>
  <c r="N2095" i="9" s="1"/>
  <c r="V2089" i="9"/>
  <c r="W2089" i="9" s="1"/>
  <c r="M2089" i="9" s="1"/>
  <c r="N2089" i="9" s="1"/>
  <c r="V2083" i="9"/>
  <c r="W2083" i="9" s="1"/>
  <c r="M2083" i="9" s="1"/>
  <c r="N2083" i="9" s="1"/>
  <c r="V2071" i="9"/>
  <c r="W2071" i="9" s="1"/>
  <c r="M2071" i="9" s="1"/>
  <c r="N2071" i="9" s="1"/>
  <c r="V2065" i="9"/>
  <c r="W2065" i="9" s="1"/>
  <c r="M2065" i="9" s="1"/>
  <c r="N2065" i="9" s="1"/>
  <c r="V2059" i="9"/>
  <c r="W2059" i="9" s="1"/>
  <c r="M2059" i="9" s="1"/>
  <c r="N2059" i="9" s="1"/>
  <c r="V2047" i="9"/>
  <c r="W2047" i="9" s="1"/>
  <c r="M2047" i="9" s="1"/>
  <c r="N2047" i="9" s="1"/>
  <c r="V2041" i="9"/>
  <c r="W2041" i="9" s="1"/>
  <c r="M2041" i="9" s="1"/>
  <c r="N2041" i="9" s="1"/>
  <c r="V2035" i="9"/>
  <c r="W2035" i="9" s="1"/>
  <c r="V2023" i="9"/>
  <c r="W2023" i="9" s="1"/>
  <c r="M2023" i="9" s="1"/>
  <c r="N2023" i="9" s="1"/>
  <c r="V2017" i="9"/>
  <c r="W2017" i="9" s="1"/>
  <c r="M2017" i="9" s="1"/>
  <c r="N2017" i="9" s="1"/>
  <c r="V2011" i="9"/>
  <c r="W2011" i="9" s="1"/>
  <c r="M2011" i="9" s="1"/>
  <c r="N2011" i="9" s="1"/>
  <c r="V1999" i="9"/>
  <c r="W1999" i="9" s="1"/>
  <c r="V1993" i="9"/>
  <c r="W1993" i="9" s="1"/>
  <c r="M1993" i="9" s="1"/>
  <c r="N1993" i="9" s="1"/>
  <c r="V1987" i="9"/>
  <c r="W1987" i="9" s="1"/>
  <c r="M1987" i="9" s="1"/>
  <c r="N1987" i="9" s="1"/>
  <c r="V1975" i="9"/>
  <c r="W1975" i="9" s="1"/>
  <c r="M1975" i="9" s="1"/>
  <c r="N1975" i="9" s="1"/>
  <c r="V1969" i="9"/>
  <c r="W1969" i="9" s="1"/>
  <c r="M1969" i="9" s="1"/>
  <c r="N1969" i="9" s="1"/>
  <c r="V1963" i="9"/>
  <c r="W1963" i="9" s="1"/>
  <c r="M1963" i="9" s="1"/>
  <c r="N1963" i="9" s="1"/>
  <c r="V1951" i="9"/>
  <c r="W1951" i="9" s="1"/>
  <c r="M1951" i="9" s="1"/>
  <c r="N1951" i="9" s="1"/>
  <c r="V1945" i="9"/>
  <c r="W1945" i="9" s="1"/>
  <c r="M1945" i="9" s="1"/>
  <c r="N1945" i="9" s="1"/>
  <c r="V1939" i="9"/>
  <c r="W1939" i="9" s="1"/>
  <c r="M1939" i="9" s="1"/>
  <c r="N1939" i="9" s="1"/>
  <c r="V1927" i="9"/>
  <c r="W1927" i="9" s="1"/>
  <c r="M1927" i="9" s="1"/>
  <c r="N1927" i="9" s="1"/>
  <c r="V1921" i="9"/>
  <c r="W1921" i="9" s="1"/>
  <c r="M1921" i="9" s="1"/>
  <c r="N1921" i="9" s="1"/>
  <c r="V1915" i="9"/>
  <c r="W1915" i="9" s="1"/>
  <c r="M1915" i="9" s="1"/>
  <c r="N1915" i="9" s="1"/>
  <c r="V1903" i="9"/>
  <c r="W1903" i="9" s="1"/>
  <c r="M1903" i="9" s="1"/>
  <c r="N1903" i="9" s="1"/>
  <c r="V1897" i="9"/>
  <c r="W1897" i="9" s="1"/>
  <c r="M1897" i="9" s="1"/>
  <c r="N1897" i="9" s="1"/>
  <c r="V1891" i="9"/>
  <c r="W1891" i="9" s="1"/>
  <c r="M1891" i="9" s="1"/>
  <c r="N1891" i="9" s="1"/>
  <c r="V1879" i="9"/>
  <c r="W1879" i="9" s="1"/>
  <c r="M1879" i="9" s="1"/>
  <c r="N1879" i="9" s="1"/>
  <c r="V1873" i="9"/>
  <c r="W1873" i="9" s="1"/>
  <c r="M1873" i="9" s="1"/>
  <c r="N1873" i="9" s="1"/>
  <c r="V1855" i="9"/>
  <c r="W1855" i="9" s="1"/>
  <c r="M1855" i="9" s="1"/>
  <c r="N1855" i="9" s="1"/>
  <c r="V1849" i="9"/>
  <c r="W1849" i="9" s="1"/>
  <c r="M1849" i="9" s="1"/>
  <c r="N1849" i="9" s="1"/>
  <c r="V1831" i="9"/>
  <c r="W1831" i="9" s="1"/>
  <c r="M1831" i="9" s="1"/>
  <c r="N1831" i="9" s="1"/>
  <c r="V1825" i="9"/>
  <c r="W1825" i="9" s="1"/>
  <c r="M1825" i="9" s="1"/>
  <c r="N1825" i="9" s="1"/>
  <c r="V1807" i="9"/>
  <c r="W1807" i="9" s="1"/>
  <c r="M1807" i="9" s="1"/>
  <c r="N1807" i="9" s="1"/>
  <c r="V1801" i="9"/>
  <c r="W1801" i="9" s="1"/>
  <c r="M1801" i="9" s="1"/>
  <c r="N1801" i="9" s="1"/>
  <c r="V1783" i="9"/>
  <c r="W1783" i="9" s="1"/>
  <c r="V1777" i="9"/>
  <c r="W1777" i="9" s="1"/>
  <c r="M1777" i="9" s="1"/>
  <c r="N1777" i="9" s="1"/>
  <c r="V1759" i="9"/>
  <c r="W1759" i="9" s="1"/>
  <c r="M1759" i="9" s="1"/>
  <c r="N1759" i="9" s="1"/>
  <c r="V1753" i="9"/>
  <c r="W1753" i="9" s="1"/>
  <c r="M1753" i="9" s="1"/>
  <c r="N1753" i="9" s="1"/>
  <c r="V1735" i="9"/>
  <c r="W1735" i="9" s="1"/>
  <c r="M1735" i="9" s="1"/>
  <c r="N1735" i="9" s="1"/>
  <c r="V1729" i="9"/>
  <c r="W1729" i="9" s="1"/>
  <c r="M1729" i="9" s="1"/>
  <c r="N1729" i="9" s="1"/>
  <c r="V1711" i="9"/>
  <c r="W1711" i="9" s="1"/>
  <c r="M1711" i="9" s="1"/>
  <c r="N1711" i="9" s="1"/>
  <c r="V1705" i="9"/>
  <c r="W1705" i="9" s="1"/>
  <c r="M1705" i="9" s="1"/>
  <c r="N1705" i="9" s="1"/>
  <c r="V1687" i="9"/>
  <c r="W1687" i="9" s="1"/>
  <c r="M1687" i="9" s="1"/>
  <c r="N1687" i="9" s="1"/>
  <c r="V1681" i="9"/>
  <c r="W1681" i="9" s="1"/>
  <c r="M1681" i="9" s="1"/>
  <c r="N1681" i="9" s="1"/>
  <c r="V1669" i="9"/>
  <c r="W1669" i="9" s="1"/>
  <c r="V1663" i="9"/>
  <c r="W1663" i="9" s="1"/>
  <c r="M1663" i="9" s="1"/>
  <c r="N1663" i="9" s="1"/>
  <c r="V1657" i="9"/>
  <c r="W1657" i="9" s="1"/>
  <c r="M1657" i="9" s="1"/>
  <c r="N1657" i="9" s="1"/>
  <c r="V1639" i="9"/>
  <c r="W1639" i="9" s="1"/>
  <c r="M1639" i="9" s="1"/>
  <c r="N1639" i="9" s="1"/>
  <c r="V1633" i="9"/>
  <c r="W1633" i="9" s="1"/>
  <c r="M1633" i="9" s="1"/>
  <c r="N1633" i="9" s="1"/>
  <c r="V1615" i="9"/>
  <c r="W1615" i="9" s="1"/>
  <c r="V1609" i="9"/>
  <c r="W1609" i="9" s="1"/>
  <c r="M1609" i="9" s="1"/>
  <c r="N1609" i="9" s="1"/>
  <c r="V1591" i="9"/>
  <c r="W1591" i="9" s="1"/>
  <c r="M1591" i="9" s="1"/>
  <c r="N1591" i="9" s="1"/>
  <c r="V1585" i="9"/>
  <c r="W1585" i="9" s="1"/>
  <c r="M1585" i="9" s="1"/>
  <c r="N1585" i="9" s="1"/>
  <c r="V1567" i="9"/>
  <c r="W1567" i="9" s="1"/>
  <c r="M1567" i="9" s="1"/>
  <c r="N1567" i="9" s="1"/>
  <c r="V1561" i="9"/>
  <c r="W1561" i="9" s="1"/>
  <c r="M1561" i="9" s="1"/>
  <c r="N1561" i="9" s="1"/>
  <c r="V1543" i="9"/>
  <c r="W1543" i="9" s="1"/>
  <c r="M1543" i="9" s="1"/>
  <c r="N1543" i="9" s="1"/>
  <c r="V1537" i="9"/>
  <c r="W1537" i="9" s="1"/>
  <c r="M1537" i="9" s="1"/>
  <c r="N1537" i="9" s="1"/>
  <c r="V1519" i="9"/>
  <c r="W1519" i="9" s="1"/>
  <c r="V1513" i="9"/>
  <c r="W1513" i="9" s="1"/>
  <c r="M1513" i="9" s="1"/>
  <c r="N1513" i="9" s="1"/>
  <c r="V1495" i="9"/>
  <c r="W1495" i="9" s="1"/>
  <c r="M1495" i="9" s="1"/>
  <c r="N1495" i="9" s="1"/>
  <c r="V1489" i="9"/>
  <c r="W1489" i="9" s="1"/>
  <c r="M1489" i="9" s="1"/>
  <c r="N1489" i="9" s="1"/>
  <c r="V1477" i="9"/>
  <c r="W1477" i="9" s="1"/>
  <c r="V1471" i="9"/>
  <c r="W1471" i="9" s="1"/>
  <c r="M1471" i="9" s="1"/>
  <c r="N1471" i="9" s="1"/>
  <c r="V1465" i="9"/>
  <c r="W1465" i="9" s="1"/>
  <c r="M1465" i="9" s="1"/>
  <c r="N1465" i="9" s="1"/>
  <c r="V1447" i="9"/>
  <c r="W1447" i="9" s="1"/>
  <c r="M1447" i="9" s="1"/>
  <c r="N1447" i="9" s="1"/>
  <c r="V1441" i="9"/>
  <c r="W1441" i="9" s="1"/>
  <c r="M1441" i="9" s="1"/>
  <c r="N1441" i="9" s="1"/>
  <c r="V1423" i="9"/>
  <c r="W1423" i="9" s="1"/>
  <c r="M1423" i="9" s="1"/>
  <c r="N1423" i="9" s="1"/>
  <c r="V1417" i="9"/>
  <c r="W1417" i="9" s="1"/>
  <c r="M1417" i="9" s="1"/>
  <c r="N1417" i="9" s="1"/>
  <c r="V1399" i="9"/>
  <c r="W1399" i="9" s="1"/>
  <c r="M1399" i="9" s="1"/>
  <c r="N1399" i="9" s="1"/>
  <c r="V1393" i="9"/>
  <c r="W1393" i="9" s="1"/>
  <c r="M1393" i="9" s="1"/>
  <c r="N1393" i="9" s="1"/>
  <c r="V1375" i="9"/>
  <c r="W1375" i="9" s="1"/>
  <c r="M1375" i="9" s="1"/>
  <c r="N1375" i="9" s="1"/>
  <c r="V1369" i="9"/>
  <c r="W1369" i="9" s="1"/>
  <c r="M1369" i="9" s="1"/>
  <c r="N1369" i="9" s="1"/>
  <c r="V1351" i="9"/>
  <c r="W1351" i="9" s="1"/>
  <c r="M1351" i="9" s="1"/>
  <c r="N1351" i="9" s="1"/>
  <c r="V1345" i="9"/>
  <c r="W1345" i="9" s="1"/>
  <c r="M1345" i="9" s="1"/>
  <c r="N1345" i="9" s="1"/>
  <c r="V1327" i="9"/>
  <c r="W1327" i="9" s="1"/>
  <c r="M1327" i="9" s="1"/>
  <c r="N1327" i="9" s="1"/>
  <c r="V1321" i="9"/>
  <c r="W1321" i="9" s="1"/>
  <c r="M1321" i="9" s="1"/>
  <c r="N1321" i="9" s="1"/>
  <c r="V1303" i="9"/>
  <c r="W1303" i="9" s="1"/>
  <c r="M1303" i="9" s="1"/>
  <c r="N1303" i="9" s="1"/>
  <c r="V1297" i="9"/>
  <c r="W1297" i="9" s="1"/>
  <c r="M1297" i="9" s="1"/>
  <c r="N1297" i="9" s="1"/>
  <c r="V1285" i="9"/>
  <c r="W1285" i="9" s="1"/>
  <c r="M1285" i="9" s="1"/>
  <c r="N1285" i="9" s="1"/>
  <c r="V1279" i="9"/>
  <c r="W1279" i="9" s="1"/>
  <c r="M1279" i="9" s="1"/>
  <c r="N1279" i="9" s="1"/>
  <c r="V1273" i="9"/>
  <c r="W1273" i="9" s="1"/>
  <c r="M1273" i="9" s="1"/>
  <c r="N1273" i="9" s="1"/>
  <c r="V1255" i="9"/>
  <c r="W1255" i="9" s="1"/>
  <c r="M1255" i="9" s="1"/>
  <c r="N1255" i="9" s="1"/>
  <c r="V1249" i="9"/>
  <c r="W1249" i="9" s="1"/>
  <c r="M1249" i="9" s="1"/>
  <c r="N1249" i="9" s="1"/>
  <c r="V1231" i="9"/>
  <c r="W1231" i="9" s="1"/>
  <c r="M1231" i="9" s="1"/>
  <c r="N1231" i="9" s="1"/>
  <c r="V1225" i="9"/>
  <c r="W1225" i="9" s="1"/>
  <c r="M1225" i="9" s="1"/>
  <c r="N1225" i="9" s="1"/>
  <c r="V1207" i="9"/>
  <c r="W1207" i="9" s="1"/>
  <c r="M1207" i="9" s="1"/>
  <c r="N1207" i="9" s="1"/>
  <c r="V1201" i="9"/>
  <c r="W1201" i="9" s="1"/>
  <c r="M1201" i="9" s="1"/>
  <c r="N1201" i="9" s="1"/>
  <c r="V1183" i="9"/>
  <c r="W1183" i="9" s="1"/>
  <c r="M1183" i="9" s="1"/>
  <c r="N1183" i="9" s="1"/>
  <c r="V1177" i="9"/>
  <c r="W1177" i="9" s="1"/>
  <c r="M1177" i="9" s="1"/>
  <c r="N1177" i="9" s="1"/>
  <c r="V1159" i="9"/>
  <c r="W1159" i="9" s="1"/>
  <c r="M1159" i="9" s="1"/>
  <c r="N1159" i="9" s="1"/>
  <c r="V1153" i="9"/>
  <c r="W1153" i="9" s="1"/>
  <c r="M1153" i="9" s="1"/>
  <c r="N1153" i="9" s="1"/>
  <c r="V1135" i="9"/>
  <c r="W1135" i="9" s="1"/>
  <c r="V1129" i="9"/>
  <c r="W1129" i="9" s="1"/>
  <c r="M1129" i="9" s="1"/>
  <c r="N1129" i="9" s="1"/>
  <c r="V1111" i="9"/>
  <c r="W1111" i="9" s="1"/>
  <c r="M1111" i="9" s="1"/>
  <c r="N1111" i="9" s="1"/>
  <c r="V1105" i="9"/>
  <c r="W1105" i="9" s="1"/>
  <c r="M1105" i="9" s="1"/>
  <c r="N1105" i="9" s="1"/>
  <c r="V1093" i="9"/>
  <c r="W1093" i="9" s="1"/>
  <c r="M1093" i="9" s="1"/>
  <c r="N1093" i="9" s="1"/>
  <c r="V1087" i="9"/>
  <c r="W1087" i="9" s="1"/>
  <c r="M1087" i="9" s="1"/>
  <c r="N1087" i="9" s="1"/>
  <c r="V1081" i="9"/>
  <c r="W1081" i="9" s="1"/>
  <c r="M1081" i="9" s="1"/>
  <c r="N1081" i="9" s="1"/>
  <c r="V1063" i="9"/>
  <c r="W1063" i="9" s="1"/>
  <c r="M1063" i="9" s="1"/>
  <c r="N1063" i="9" s="1"/>
  <c r="V1057" i="9"/>
  <c r="W1057" i="9" s="1"/>
  <c r="M1057" i="9" s="1"/>
  <c r="N1057" i="9" s="1"/>
  <c r="V1039" i="9"/>
  <c r="W1039" i="9" s="1"/>
  <c r="V1033" i="9"/>
  <c r="W1033" i="9" s="1"/>
  <c r="M1033" i="9" s="1"/>
  <c r="N1033" i="9" s="1"/>
  <c r="V1015" i="9"/>
  <c r="W1015" i="9" s="1"/>
  <c r="M1015" i="9" s="1"/>
  <c r="N1015" i="9" s="1"/>
  <c r="V1009" i="9"/>
  <c r="W1009" i="9" s="1"/>
  <c r="M1009" i="9" s="1"/>
  <c r="N1009" i="9" s="1"/>
  <c r="V991" i="9"/>
  <c r="W991" i="9" s="1"/>
  <c r="M991" i="9" s="1"/>
  <c r="N991" i="9" s="1"/>
  <c r="V985" i="9"/>
  <c r="W985" i="9" s="1"/>
  <c r="M985" i="9" s="1"/>
  <c r="N985" i="9" s="1"/>
  <c r="V967" i="9"/>
  <c r="W967" i="9" s="1"/>
  <c r="M967" i="9" s="1"/>
  <c r="N967" i="9" s="1"/>
  <c r="V961" i="9"/>
  <c r="W961" i="9" s="1"/>
  <c r="M961" i="9" s="1"/>
  <c r="N961" i="9" s="1"/>
  <c r="V943" i="9"/>
  <c r="W943" i="9" s="1"/>
  <c r="V937" i="9"/>
  <c r="W937" i="9" s="1"/>
  <c r="M937" i="9" s="1"/>
  <c r="N937" i="9" s="1"/>
  <c r="V919" i="9"/>
  <c r="W919" i="9" s="1"/>
  <c r="M919" i="9" s="1"/>
  <c r="N919" i="9" s="1"/>
  <c r="V913" i="9"/>
  <c r="W913" i="9" s="1"/>
  <c r="M913" i="9" s="1"/>
  <c r="N913" i="9" s="1"/>
  <c r="V895" i="9"/>
  <c r="W895" i="9" s="1"/>
  <c r="M895" i="9" s="1"/>
  <c r="N895" i="9" s="1"/>
  <c r="V889" i="9"/>
  <c r="W889" i="9" s="1"/>
  <c r="M889" i="9" s="1"/>
  <c r="N889" i="9" s="1"/>
  <c r="V871" i="9"/>
  <c r="W871" i="9" s="1"/>
  <c r="V865" i="9"/>
  <c r="W865" i="9" s="1"/>
  <c r="M865" i="9" s="1"/>
  <c r="N865" i="9" s="1"/>
  <c r="V847" i="9"/>
  <c r="W847" i="9" s="1"/>
  <c r="M847" i="9" s="1"/>
  <c r="N847" i="9" s="1"/>
  <c r="V841" i="9"/>
  <c r="W841" i="9" s="1"/>
  <c r="V823" i="9"/>
  <c r="W823" i="9" s="1"/>
  <c r="M823" i="9" s="1"/>
  <c r="N823" i="9" s="1"/>
  <c r="V817" i="9"/>
  <c r="W817" i="9" s="1"/>
  <c r="M817" i="9" s="1"/>
  <c r="N817" i="9" s="1"/>
  <c r="V799" i="9"/>
  <c r="W799" i="9" s="1"/>
  <c r="M799" i="9" s="1"/>
  <c r="N799" i="9" s="1"/>
  <c r="V793" i="9"/>
  <c r="W793" i="9" s="1"/>
  <c r="M793" i="9" s="1"/>
  <c r="N793" i="9" s="1"/>
  <c r="V775" i="9"/>
  <c r="W775" i="9" s="1"/>
  <c r="M775" i="9" s="1"/>
  <c r="N775" i="9" s="1"/>
  <c r="V769" i="9"/>
  <c r="W769" i="9" s="1"/>
  <c r="M769" i="9" s="1"/>
  <c r="N769" i="9" s="1"/>
  <c r="V751" i="9"/>
  <c r="W751" i="9" s="1"/>
  <c r="V745" i="9"/>
  <c r="W745" i="9" s="1"/>
  <c r="M745" i="9" s="1"/>
  <c r="N745" i="9" s="1"/>
  <c r="V727" i="9"/>
  <c r="W727" i="9" s="1"/>
  <c r="M727" i="9" s="1"/>
  <c r="N727" i="9" s="1"/>
  <c r="V721" i="9"/>
  <c r="W721" i="9" s="1"/>
  <c r="M721" i="9" s="1"/>
  <c r="N721" i="9" s="1"/>
  <c r="V703" i="9"/>
  <c r="W703" i="9" s="1"/>
  <c r="M703" i="9" s="1"/>
  <c r="N703" i="9" s="1"/>
  <c r="V697" i="9"/>
  <c r="W697" i="9" s="1"/>
  <c r="M697" i="9" s="1"/>
  <c r="N697" i="9" s="1"/>
  <c r="V679" i="9"/>
  <c r="W679" i="9" s="1"/>
  <c r="M679" i="9" s="1"/>
  <c r="N679" i="9" s="1"/>
  <c r="V673" i="9"/>
  <c r="W673" i="9" s="1"/>
  <c r="M673" i="9" s="1"/>
  <c r="N673" i="9" s="1"/>
  <c r="V655" i="9"/>
  <c r="W655" i="9" s="1"/>
  <c r="M655" i="9" s="1"/>
  <c r="N655" i="9" s="1"/>
  <c r="V649" i="9"/>
  <c r="W649" i="9" s="1"/>
  <c r="V637" i="9"/>
  <c r="W637" i="9" s="1"/>
  <c r="M637" i="9" s="1"/>
  <c r="N637" i="9" s="1"/>
  <c r="V631" i="9"/>
  <c r="W631" i="9" s="1"/>
  <c r="V625" i="9"/>
  <c r="W625" i="9" s="1"/>
  <c r="M625" i="9" s="1"/>
  <c r="N625" i="9" s="1"/>
  <c r="V607" i="9"/>
  <c r="W607" i="9" s="1"/>
  <c r="M607" i="9" s="1"/>
  <c r="N607" i="9" s="1"/>
  <c r="V601" i="9"/>
  <c r="W601" i="9" s="1"/>
  <c r="V583" i="9"/>
  <c r="W583" i="9" s="1"/>
  <c r="M583" i="9" s="1"/>
  <c r="N583" i="9" s="1"/>
  <c r="V577" i="9"/>
  <c r="W577" i="9" s="1"/>
  <c r="M577" i="9" s="1"/>
  <c r="N577" i="9" s="1"/>
  <c r="V559" i="9"/>
  <c r="W559" i="9" s="1"/>
  <c r="V553" i="9"/>
  <c r="W553" i="9" s="1"/>
  <c r="M553" i="9" s="1"/>
  <c r="N553" i="9" s="1"/>
  <c r="V535" i="9"/>
  <c r="W535" i="9" s="1"/>
  <c r="M535" i="9" s="1"/>
  <c r="N535" i="9" s="1"/>
  <c r="V529" i="9"/>
  <c r="W529" i="9" s="1"/>
  <c r="M529" i="9" s="1"/>
  <c r="N529" i="9" s="1"/>
  <c r="V517" i="9"/>
  <c r="W517" i="9" s="1"/>
  <c r="M517" i="9" s="1"/>
  <c r="N517" i="9" s="1"/>
  <c r="V511" i="9"/>
  <c r="W511" i="9" s="1"/>
  <c r="M511" i="9" s="1"/>
  <c r="N511" i="9" s="1"/>
  <c r="V505" i="9"/>
  <c r="W505" i="9" s="1"/>
  <c r="M505" i="9" s="1"/>
  <c r="N505" i="9" s="1"/>
  <c r="V487" i="9"/>
  <c r="W487" i="9" s="1"/>
  <c r="M487" i="9" s="1"/>
  <c r="N487" i="9" s="1"/>
  <c r="V481" i="9"/>
  <c r="W481" i="9" s="1"/>
  <c r="M481" i="9" s="1"/>
  <c r="N481" i="9" s="1"/>
  <c r="V463" i="9"/>
  <c r="W463" i="9" s="1"/>
  <c r="M463" i="9" s="1"/>
  <c r="N463" i="9" s="1"/>
  <c r="V457" i="9"/>
  <c r="W457" i="9" s="1"/>
  <c r="M457" i="9" s="1"/>
  <c r="N457" i="9" s="1"/>
  <c r="V439" i="9"/>
  <c r="W439" i="9" s="1"/>
  <c r="M439" i="9" s="1"/>
  <c r="N439" i="9" s="1"/>
  <c r="V433" i="9"/>
  <c r="W433" i="9" s="1"/>
  <c r="M433" i="9" s="1"/>
  <c r="N433" i="9" s="1"/>
  <c r="V415" i="9"/>
  <c r="W415" i="9" s="1"/>
  <c r="M415" i="9" s="1"/>
  <c r="N415" i="9" s="1"/>
  <c r="V409" i="9"/>
  <c r="W409" i="9" s="1"/>
  <c r="M409" i="9" s="1"/>
  <c r="N409" i="9" s="1"/>
  <c r="V391" i="9"/>
  <c r="W391" i="9" s="1"/>
  <c r="M391" i="9" s="1"/>
  <c r="N391" i="9" s="1"/>
  <c r="V385" i="9"/>
  <c r="W385" i="9" s="1"/>
  <c r="V367" i="9"/>
  <c r="W367" i="9" s="1"/>
  <c r="M367" i="9" s="1"/>
  <c r="N367" i="9" s="1"/>
  <c r="V361" i="9"/>
  <c r="W361" i="9" s="1"/>
  <c r="M361" i="9" s="1"/>
  <c r="N361" i="9" s="1"/>
  <c r="V343" i="9"/>
  <c r="W343" i="9" s="1"/>
  <c r="M343" i="9" s="1"/>
  <c r="N343" i="9" s="1"/>
  <c r="V337" i="9"/>
  <c r="W337" i="9" s="1"/>
  <c r="M337" i="9" s="1"/>
  <c r="N337" i="9" s="1"/>
  <c r="V319" i="9"/>
  <c r="W319" i="9" s="1"/>
  <c r="V313" i="9"/>
  <c r="W313" i="9" s="1"/>
  <c r="M313" i="9" s="1"/>
  <c r="N313" i="9" s="1"/>
  <c r="V295" i="9"/>
  <c r="W295" i="9" s="1"/>
  <c r="M295" i="9" s="1"/>
  <c r="N295" i="9" s="1"/>
  <c r="V289" i="9"/>
  <c r="W289" i="9" s="1"/>
  <c r="M289" i="9" s="1"/>
  <c r="N289" i="9" s="1"/>
  <c r="V271" i="9"/>
  <c r="W271" i="9" s="1"/>
  <c r="M271" i="9" s="1"/>
  <c r="N271" i="9" s="1"/>
  <c r="V265" i="9"/>
  <c r="W265" i="9" s="1"/>
  <c r="V247" i="9"/>
  <c r="W247" i="9" s="1"/>
  <c r="M247" i="9" s="1"/>
  <c r="N247" i="9" s="1"/>
  <c r="V241" i="9"/>
  <c r="W241" i="9" s="1"/>
  <c r="M241" i="9" s="1"/>
  <c r="N241" i="9" s="1"/>
  <c r="V223" i="9"/>
  <c r="W223" i="9" s="1"/>
  <c r="M223" i="9" s="1"/>
  <c r="N223" i="9" s="1"/>
  <c r="V217" i="9"/>
  <c r="W217" i="9" s="1"/>
  <c r="V205" i="9"/>
  <c r="W205" i="9" s="1"/>
  <c r="V199" i="9"/>
  <c r="W199" i="9" s="1"/>
  <c r="M199" i="9" s="1"/>
  <c r="N199" i="9" s="1"/>
  <c r="V193" i="9"/>
  <c r="W193" i="9" s="1"/>
  <c r="M193" i="9" s="1"/>
  <c r="N193" i="9" s="1"/>
  <c r="V175" i="9"/>
  <c r="W175" i="9" s="1"/>
  <c r="M175" i="9" s="1"/>
  <c r="N175" i="9" s="1"/>
  <c r="V169" i="9"/>
  <c r="W169" i="9" s="1"/>
  <c r="M169" i="9" s="1"/>
  <c r="N169" i="9" s="1"/>
  <c r="V151" i="9"/>
  <c r="W151" i="9" s="1"/>
  <c r="M151" i="9" s="1"/>
  <c r="N151" i="9" s="1"/>
  <c r="V145" i="9"/>
  <c r="W145" i="9" s="1"/>
  <c r="V127" i="9"/>
  <c r="W127" i="9" s="1"/>
  <c r="M127" i="9" s="1"/>
  <c r="N127" i="9" s="1"/>
  <c r="V121" i="9"/>
  <c r="W121" i="9" s="1"/>
  <c r="V103" i="9"/>
  <c r="W103" i="9" s="1"/>
  <c r="M103" i="9" s="1"/>
  <c r="N103" i="9" s="1"/>
  <c r="V97" i="9"/>
  <c r="W97" i="9" s="1"/>
  <c r="M97" i="9" s="1"/>
  <c r="N97" i="9" s="1"/>
  <c r="V79" i="9"/>
  <c r="W79" i="9" s="1"/>
  <c r="M79" i="9" s="1"/>
  <c r="N79" i="9" s="1"/>
  <c r="V73" i="9"/>
  <c r="W73" i="9" s="1"/>
  <c r="M73" i="9" s="1"/>
  <c r="N73" i="9" s="1"/>
  <c r="V61" i="9"/>
  <c r="W61" i="9" s="1"/>
  <c r="V55" i="9"/>
  <c r="W55" i="9" s="1"/>
  <c r="V49" i="9"/>
  <c r="W49" i="9" s="1"/>
  <c r="M49" i="9" s="1"/>
  <c r="N49" i="9" s="1"/>
  <c r="V31" i="9"/>
  <c r="W31" i="9" s="1"/>
  <c r="M31" i="9" s="1"/>
  <c r="N31" i="9" s="1"/>
  <c r="V25" i="9"/>
  <c r="W25" i="9" s="1"/>
  <c r="M25" i="9" s="1"/>
  <c r="N25" i="9" s="1"/>
  <c r="V3210" i="9"/>
  <c r="W3210" i="9" s="1"/>
  <c r="M3210" i="9" s="1"/>
  <c r="N3210" i="9" s="1"/>
  <c r="V3204" i="9"/>
  <c r="W3204" i="9" s="1"/>
  <c r="M3204" i="9" s="1"/>
  <c r="N3204" i="9" s="1"/>
  <c r="V3198" i="9"/>
  <c r="W3198" i="9" s="1"/>
  <c r="M3198" i="9" s="1"/>
  <c r="N3198" i="9" s="1"/>
  <c r="V3186" i="9"/>
  <c r="W3186" i="9" s="1"/>
  <c r="M3186" i="9" s="1"/>
  <c r="N3186" i="9" s="1"/>
  <c r="V3180" i="9"/>
  <c r="W3180" i="9" s="1"/>
  <c r="M3180" i="9" s="1"/>
  <c r="N3180" i="9" s="1"/>
  <c r="V3174" i="9"/>
  <c r="W3174" i="9" s="1"/>
  <c r="M3174" i="9" s="1"/>
  <c r="N3174" i="9" s="1"/>
  <c r="V3168" i="9"/>
  <c r="W3168" i="9" s="1"/>
  <c r="V3162" i="9"/>
  <c r="W3162" i="9" s="1"/>
  <c r="M3162" i="9" s="1"/>
  <c r="N3162" i="9" s="1"/>
  <c r="V3156" i="9"/>
  <c r="W3156" i="9" s="1"/>
  <c r="M3156" i="9" s="1"/>
  <c r="N3156" i="9" s="1"/>
  <c r="V3150" i="9"/>
  <c r="W3150" i="9" s="1"/>
  <c r="M3150" i="9" s="1"/>
  <c r="N3150" i="9" s="1"/>
  <c r="V3138" i="9"/>
  <c r="W3138" i="9" s="1"/>
  <c r="M3138" i="9" s="1"/>
  <c r="N3138" i="9" s="1"/>
  <c r="V3132" i="9"/>
  <c r="W3132" i="9" s="1"/>
  <c r="M3132" i="9" s="1"/>
  <c r="N3132" i="9" s="1"/>
  <c r="V3126" i="9"/>
  <c r="W3126" i="9" s="1"/>
  <c r="M3126" i="9" s="1"/>
  <c r="N3126" i="9" s="1"/>
  <c r="V3114" i="9"/>
  <c r="W3114" i="9" s="1"/>
  <c r="M3114" i="9" s="1"/>
  <c r="N3114" i="9" s="1"/>
  <c r="V3108" i="9"/>
  <c r="W3108" i="9" s="1"/>
  <c r="M3108" i="9" s="1"/>
  <c r="N3108" i="9" s="1"/>
  <c r="V3102" i="9"/>
  <c r="W3102" i="9" s="1"/>
  <c r="V3096" i="9"/>
  <c r="W3096" i="9" s="1"/>
  <c r="M3096" i="9" s="1"/>
  <c r="N3096" i="9" s="1"/>
  <c r="V3090" i="9"/>
  <c r="W3090" i="9" s="1"/>
  <c r="M3090" i="9" s="1"/>
  <c r="N3090" i="9" s="1"/>
  <c r="V3084" i="9"/>
  <c r="W3084" i="9" s="1"/>
  <c r="M3084" i="9" s="1"/>
  <c r="N3084" i="9" s="1"/>
  <c r="V3078" i="9"/>
  <c r="W3078" i="9" s="1"/>
  <c r="M3078" i="9" s="1"/>
  <c r="N3078" i="9" s="1"/>
  <c r="V3072" i="9"/>
  <c r="W3072" i="9" s="1"/>
  <c r="M3072" i="9" s="1"/>
  <c r="N3072" i="9" s="1"/>
  <c r="V3066" i="9"/>
  <c r="W3066" i="9" s="1"/>
  <c r="M3066" i="9" s="1"/>
  <c r="N3066" i="9" s="1"/>
  <c r="V3060" i="9"/>
  <c r="W3060" i="9" s="1"/>
  <c r="M3060" i="9" s="1"/>
  <c r="N3060" i="9" s="1"/>
  <c r="V3054" i="9"/>
  <c r="W3054" i="9" s="1"/>
  <c r="M3054" i="9" s="1"/>
  <c r="N3054" i="9" s="1"/>
  <c r="V3048" i="9"/>
  <c r="W3048" i="9" s="1"/>
  <c r="M3048" i="9" s="1"/>
  <c r="N3048" i="9" s="1"/>
  <c r="V3042" i="9"/>
  <c r="W3042" i="9" s="1"/>
  <c r="M3042" i="9" s="1"/>
  <c r="N3042" i="9" s="1"/>
  <c r="V3036" i="9"/>
  <c r="W3036" i="9" s="1"/>
  <c r="M3036" i="9" s="1"/>
  <c r="N3036" i="9" s="1"/>
  <c r="V3030" i="9"/>
  <c r="W3030" i="9" s="1"/>
  <c r="M3030" i="9" s="1"/>
  <c r="N3030" i="9" s="1"/>
  <c r="V3024" i="9"/>
  <c r="W3024" i="9" s="1"/>
  <c r="M3024" i="9" s="1"/>
  <c r="N3024" i="9" s="1"/>
  <c r="V3018" i="9"/>
  <c r="W3018" i="9" s="1"/>
  <c r="M3018" i="9" s="1"/>
  <c r="N3018" i="9" s="1"/>
  <c r="V3012" i="9"/>
  <c r="W3012" i="9" s="1"/>
  <c r="M3012" i="9" s="1"/>
  <c r="N3012" i="9" s="1"/>
  <c r="V3006" i="9"/>
  <c r="W3006" i="9" s="1"/>
  <c r="M3006" i="9" s="1"/>
  <c r="N3006" i="9" s="1"/>
  <c r="V3000" i="9"/>
  <c r="W3000" i="9" s="1"/>
  <c r="M3000" i="9" s="1"/>
  <c r="N3000" i="9" s="1"/>
  <c r="V2994" i="9"/>
  <c r="W2994" i="9" s="1"/>
  <c r="V2988" i="9"/>
  <c r="W2988" i="9" s="1"/>
  <c r="M2988" i="9" s="1"/>
  <c r="N2988" i="9" s="1"/>
  <c r="V2982" i="9"/>
  <c r="W2982" i="9" s="1"/>
  <c r="V2976" i="9"/>
  <c r="W2976" i="9" s="1"/>
  <c r="M2976" i="9" s="1"/>
  <c r="N2976" i="9" s="1"/>
  <c r="V2970" i="9"/>
  <c r="W2970" i="9" s="1"/>
  <c r="M2970" i="9" s="1"/>
  <c r="N2970" i="9" s="1"/>
  <c r="V2964" i="9"/>
  <c r="W2964" i="9" s="1"/>
  <c r="M2964" i="9" s="1"/>
  <c r="N2964" i="9" s="1"/>
  <c r="V2958" i="9"/>
  <c r="W2958" i="9" s="1"/>
  <c r="M2958" i="9" s="1"/>
  <c r="N2958" i="9" s="1"/>
  <c r="V2952" i="9"/>
  <c r="W2952" i="9" s="1"/>
  <c r="V2946" i="9"/>
  <c r="W2946" i="9" s="1"/>
  <c r="M2946" i="9" s="1"/>
  <c r="N2946" i="9" s="1"/>
  <c r="V2940" i="9"/>
  <c r="W2940" i="9" s="1"/>
  <c r="V2934" i="9"/>
  <c r="W2934" i="9" s="1"/>
  <c r="M2934" i="9" s="1"/>
  <c r="N2934" i="9" s="1"/>
  <c r="V2928" i="9"/>
  <c r="W2928" i="9" s="1"/>
  <c r="M2928" i="9" s="1"/>
  <c r="N2928" i="9" s="1"/>
  <c r="V2922" i="9"/>
  <c r="W2922" i="9" s="1"/>
  <c r="M2922" i="9" s="1"/>
  <c r="N2922" i="9" s="1"/>
  <c r="V2916" i="9"/>
  <c r="W2916" i="9" s="1"/>
  <c r="M2916" i="9" s="1"/>
  <c r="N2916" i="9" s="1"/>
  <c r="V2910" i="9"/>
  <c r="W2910" i="9" s="1"/>
  <c r="M2910" i="9" s="1"/>
  <c r="N2910" i="9" s="1"/>
  <c r="V2904" i="9"/>
  <c r="W2904" i="9" s="1"/>
  <c r="M2904" i="9" s="1"/>
  <c r="N2904" i="9" s="1"/>
  <c r="V2898" i="9"/>
  <c r="W2898" i="9" s="1"/>
  <c r="M2898" i="9" s="1"/>
  <c r="N2898" i="9" s="1"/>
  <c r="V2892" i="9"/>
  <c r="W2892" i="9" s="1"/>
  <c r="M2892" i="9" s="1"/>
  <c r="N2892" i="9" s="1"/>
  <c r="V2886" i="9"/>
  <c r="W2886" i="9" s="1"/>
  <c r="V2880" i="9"/>
  <c r="W2880" i="9" s="1"/>
  <c r="M2880" i="9" s="1"/>
  <c r="N2880" i="9" s="1"/>
  <c r="V2874" i="9"/>
  <c r="W2874" i="9" s="1"/>
  <c r="V2868" i="9"/>
  <c r="W2868" i="9" s="1"/>
  <c r="M2868" i="9" s="1"/>
  <c r="N2868" i="9" s="1"/>
  <c r="V2862" i="9"/>
  <c r="W2862" i="9" s="1"/>
  <c r="M2862" i="9" s="1"/>
  <c r="N2862" i="9" s="1"/>
  <c r="V2856" i="9"/>
  <c r="W2856" i="9" s="1"/>
  <c r="M2856" i="9" s="1"/>
  <c r="N2856" i="9" s="1"/>
  <c r="V2850" i="9"/>
  <c r="W2850" i="9" s="1"/>
  <c r="V2844" i="9"/>
  <c r="W2844" i="9" s="1"/>
  <c r="V2838" i="9"/>
  <c r="W2838" i="9" s="1"/>
  <c r="M2838" i="9" s="1"/>
  <c r="N2838" i="9" s="1"/>
  <c r="V2832" i="9"/>
  <c r="W2832" i="9" s="1"/>
  <c r="M2832" i="9" s="1"/>
  <c r="N2832" i="9" s="1"/>
  <c r="V2826" i="9"/>
  <c r="W2826" i="9" s="1"/>
  <c r="M2826" i="9" s="1"/>
  <c r="N2826" i="9" s="1"/>
  <c r="V2820" i="9"/>
  <c r="W2820" i="9" s="1"/>
  <c r="V2814" i="9"/>
  <c r="W2814" i="9" s="1"/>
  <c r="M2814" i="9" s="1"/>
  <c r="N2814" i="9" s="1"/>
  <c r="V2808" i="9"/>
  <c r="W2808" i="9" s="1"/>
  <c r="M2808" i="9" s="1"/>
  <c r="N2808" i="9" s="1"/>
  <c r="V2802" i="9"/>
  <c r="W2802" i="9" s="1"/>
  <c r="M2802" i="9" s="1"/>
  <c r="N2802" i="9" s="1"/>
  <c r="V2796" i="9"/>
  <c r="W2796" i="9" s="1"/>
  <c r="M2796" i="9" s="1"/>
  <c r="N2796" i="9" s="1"/>
  <c r="V2790" i="9"/>
  <c r="W2790" i="9" s="1"/>
  <c r="M2790" i="9" s="1"/>
  <c r="N2790" i="9" s="1"/>
  <c r="V2784" i="9"/>
  <c r="W2784" i="9" s="1"/>
  <c r="V2778" i="9"/>
  <c r="W2778" i="9" s="1"/>
  <c r="M2778" i="9" s="1"/>
  <c r="N2778" i="9" s="1"/>
  <c r="V2772" i="9"/>
  <c r="W2772" i="9" s="1"/>
  <c r="V2766" i="9"/>
  <c r="W2766" i="9" s="1"/>
  <c r="M2766" i="9" s="1"/>
  <c r="N2766" i="9" s="1"/>
  <c r="V2760" i="9"/>
  <c r="W2760" i="9" s="1"/>
  <c r="M2760" i="9" s="1"/>
  <c r="N2760" i="9" s="1"/>
  <c r="V2754" i="9"/>
  <c r="W2754" i="9" s="1"/>
  <c r="V2748" i="9"/>
  <c r="W2748" i="9" s="1"/>
  <c r="M2748" i="9" s="1"/>
  <c r="N2748" i="9" s="1"/>
  <c r="V2742" i="9"/>
  <c r="W2742" i="9" s="1"/>
  <c r="V2736" i="9"/>
  <c r="W2736" i="9" s="1"/>
  <c r="V2730" i="9"/>
  <c r="W2730" i="9" s="1"/>
  <c r="M2730" i="9" s="1"/>
  <c r="N2730" i="9" s="1"/>
  <c r="V2724" i="9"/>
  <c r="W2724" i="9" s="1"/>
  <c r="V2718" i="9"/>
  <c r="W2718" i="9" s="1"/>
  <c r="M2718" i="9" s="1"/>
  <c r="N2718" i="9" s="1"/>
  <c r="V2712" i="9"/>
  <c r="W2712" i="9" s="1"/>
  <c r="M2712" i="9" s="1"/>
  <c r="N2712" i="9" s="1"/>
  <c r="V2706" i="9"/>
  <c r="W2706" i="9" s="1"/>
  <c r="M2706" i="9" s="1"/>
  <c r="N2706" i="9" s="1"/>
  <c r="V2700" i="9"/>
  <c r="W2700" i="9" s="1"/>
  <c r="V2694" i="9"/>
  <c r="W2694" i="9" s="1"/>
  <c r="M2694" i="9" s="1"/>
  <c r="N2694" i="9" s="1"/>
  <c r="V2688" i="9"/>
  <c r="W2688" i="9" s="1"/>
  <c r="M2688" i="9" s="1"/>
  <c r="N2688" i="9" s="1"/>
  <c r="V2682" i="9"/>
  <c r="W2682" i="9" s="1"/>
  <c r="M2682" i="9" s="1"/>
  <c r="N2682" i="9" s="1"/>
  <c r="V2676" i="9"/>
  <c r="W2676" i="9" s="1"/>
  <c r="M2676" i="9" s="1"/>
  <c r="N2676" i="9" s="1"/>
  <c r="V2670" i="9"/>
  <c r="W2670" i="9" s="1"/>
  <c r="M2670" i="9" s="1"/>
  <c r="N2670" i="9" s="1"/>
  <c r="V2664" i="9"/>
  <c r="W2664" i="9" s="1"/>
  <c r="V2658" i="9"/>
  <c r="W2658" i="9" s="1"/>
  <c r="M2658" i="9" s="1"/>
  <c r="N2658" i="9" s="1"/>
  <c r="V2652" i="9"/>
  <c r="W2652" i="9" s="1"/>
  <c r="M2652" i="9" s="1"/>
  <c r="N2652" i="9" s="1"/>
  <c r="V2646" i="9"/>
  <c r="W2646" i="9" s="1"/>
  <c r="M2646" i="9" s="1"/>
  <c r="N2646" i="9" s="1"/>
  <c r="V2640" i="9"/>
  <c r="W2640" i="9" s="1"/>
  <c r="M2640" i="9" s="1"/>
  <c r="N2640" i="9" s="1"/>
  <c r="V2634" i="9"/>
  <c r="W2634" i="9" s="1"/>
  <c r="M2634" i="9" s="1"/>
  <c r="N2634" i="9" s="1"/>
  <c r="V2628" i="9"/>
  <c r="W2628" i="9" s="1"/>
  <c r="V2622" i="9"/>
  <c r="W2622" i="9" s="1"/>
  <c r="M2622" i="9" s="1"/>
  <c r="N2622" i="9" s="1"/>
  <c r="V2616" i="9"/>
  <c r="W2616" i="9" s="1"/>
  <c r="M2616" i="9" s="1"/>
  <c r="N2616" i="9" s="1"/>
  <c r="V2610" i="9"/>
  <c r="W2610" i="9" s="1"/>
  <c r="M2610" i="9" s="1"/>
  <c r="N2610" i="9" s="1"/>
  <c r="V2604" i="9"/>
  <c r="W2604" i="9" s="1"/>
  <c r="M2604" i="9" s="1"/>
  <c r="N2604" i="9" s="1"/>
  <c r="V2598" i="9"/>
  <c r="W2598" i="9" s="1"/>
  <c r="M2598" i="9" s="1"/>
  <c r="N2598" i="9" s="1"/>
  <c r="V2592" i="9"/>
  <c r="W2592" i="9" s="1"/>
  <c r="V2586" i="9"/>
  <c r="W2586" i="9" s="1"/>
  <c r="M2586" i="9" s="1"/>
  <c r="N2586" i="9" s="1"/>
  <c r="V2580" i="9"/>
  <c r="W2580" i="9" s="1"/>
  <c r="M2580" i="9" s="1"/>
  <c r="N2580" i="9" s="1"/>
  <c r="V2574" i="9"/>
  <c r="W2574" i="9" s="1"/>
  <c r="M2574" i="9" s="1"/>
  <c r="N2574" i="9" s="1"/>
  <c r="V2568" i="9"/>
  <c r="W2568" i="9" s="1"/>
  <c r="M2568" i="9" s="1"/>
  <c r="N2568" i="9" s="1"/>
  <c r="V2562" i="9"/>
  <c r="W2562" i="9" s="1"/>
  <c r="M2562" i="9" s="1"/>
  <c r="N2562" i="9" s="1"/>
  <c r="V2556" i="9"/>
  <c r="W2556" i="9" s="1"/>
  <c r="V2550" i="9"/>
  <c r="W2550" i="9" s="1"/>
  <c r="M2550" i="9" s="1"/>
  <c r="N2550" i="9" s="1"/>
  <c r="V2544" i="9"/>
  <c r="W2544" i="9" s="1"/>
  <c r="M2544" i="9" s="1"/>
  <c r="N2544" i="9" s="1"/>
  <c r="V2538" i="9"/>
  <c r="W2538" i="9" s="1"/>
  <c r="M2538" i="9" s="1"/>
  <c r="N2538" i="9" s="1"/>
  <c r="V2532" i="9"/>
  <c r="W2532" i="9" s="1"/>
  <c r="M2532" i="9" s="1"/>
  <c r="N2532" i="9" s="1"/>
  <c r="V2526" i="9"/>
  <c r="W2526" i="9" s="1"/>
  <c r="M2526" i="9" s="1"/>
  <c r="N2526" i="9" s="1"/>
  <c r="V2520" i="9"/>
  <c r="W2520" i="9" s="1"/>
  <c r="M2520" i="9" s="1"/>
  <c r="N2520" i="9" s="1"/>
  <c r="V2514" i="9"/>
  <c r="W2514" i="9" s="1"/>
  <c r="V2508" i="9"/>
  <c r="W2508" i="9" s="1"/>
  <c r="M2508" i="9" s="1"/>
  <c r="N2508" i="9" s="1"/>
  <c r="V2502" i="9"/>
  <c r="W2502" i="9" s="1"/>
  <c r="M2502" i="9" s="1"/>
  <c r="N2502" i="9" s="1"/>
  <c r="V2496" i="9"/>
  <c r="W2496" i="9" s="1"/>
  <c r="M2496" i="9" s="1"/>
  <c r="N2496" i="9" s="1"/>
  <c r="V2490" i="9"/>
  <c r="W2490" i="9" s="1"/>
  <c r="V2484" i="9"/>
  <c r="W2484" i="9" s="1"/>
  <c r="M2484" i="9" s="1"/>
  <c r="N2484" i="9" s="1"/>
  <c r="V2478" i="9"/>
  <c r="W2478" i="9" s="1"/>
  <c r="M2478" i="9" s="1"/>
  <c r="N2478" i="9" s="1"/>
  <c r="V2472" i="9"/>
  <c r="W2472" i="9" s="1"/>
  <c r="M2472" i="9" s="1"/>
  <c r="N2472" i="9" s="1"/>
  <c r="V2466" i="9"/>
  <c r="W2466" i="9" s="1"/>
  <c r="M2466" i="9" s="1"/>
  <c r="N2466" i="9" s="1"/>
  <c r="V2460" i="9"/>
  <c r="W2460" i="9" s="1"/>
  <c r="M2460" i="9" s="1"/>
  <c r="N2460" i="9" s="1"/>
  <c r="V2454" i="9"/>
  <c r="W2454" i="9" s="1"/>
  <c r="V2448" i="9"/>
  <c r="W2448" i="9" s="1"/>
  <c r="M2448" i="9" s="1"/>
  <c r="N2448" i="9" s="1"/>
  <c r="V2442" i="9"/>
  <c r="W2442" i="9" s="1"/>
  <c r="M2442" i="9" s="1"/>
  <c r="N2442" i="9" s="1"/>
  <c r="V2436" i="9"/>
  <c r="W2436" i="9" s="1"/>
  <c r="V2430" i="9"/>
  <c r="W2430" i="9" s="1"/>
  <c r="M2430" i="9" s="1"/>
  <c r="N2430" i="9" s="1"/>
  <c r="V2424" i="9"/>
  <c r="W2424" i="9" s="1"/>
  <c r="M2424" i="9" s="1"/>
  <c r="N2424" i="9" s="1"/>
  <c r="V2418" i="9"/>
  <c r="W2418" i="9" s="1"/>
  <c r="V2412" i="9"/>
  <c r="W2412" i="9" s="1"/>
  <c r="M2412" i="9" s="1"/>
  <c r="N2412" i="9" s="1"/>
  <c r="V2406" i="9"/>
  <c r="W2406" i="9" s="1"/>
  <c r="M2406" i="9" s="1"/>
  <c r="N2406" i="9" s="1"/>
  <c r="V2400" i="9"/>
  <c r="W2400" i="9" s="1"/>
  <c r="V2394" i="9"/>
  <c r="W2394" i="9" s="1"/>
  <c r="M2394" i="9" s="1"/>
  <c r="N2394" i="9" s="1"/>
  <c r="V2388" i="9"/>
  <c r="W2388" i="9" s="1"/>
  <c r="V2382" i="9"/>
  <c r="W2382" i="9" s="1"/>
  <c r="V2376" i="9"/>
  <c r="W2376" i="9" s="1"/>
  <c r="V2370" i="9"/>
  <c r="W2370" i="9" s="1"/>
  <c r="M2370" i="9" s="1"/>
  <c r="N2370" i="9" s="1"/>
  <c r="V2364" i="9"/>
  <c r="W2364" i="9" s="1"/>
  <c r="M2364" i="9" s="1"/>
  <c r="N2364" i="9" s="1"/>
  <c r="V2358" i="9"/>
  <c r="W2358" i="9" s="1"/>
  <c r="M2358" i="9" s="1"/>
  <c r="N2358" i="9" s="1"/>
  <c r="V2352" i="9"/>
  <c r="W2352" i="9" s="1"/>
  <c r="M2352" i="9" s="1"/>
  <c r="N2352" i="9" s="1"/>
  <c r="V2346" i="9"/>
  <c r="W2346" i="9" s="1"/>
  <c r="V2340" i="9"/>
  <c r="W2340" i="9" s="1"/>
  <c r="M2340" i="9" s="1"/>
  <c r="N2340" i="9" s="1"/>
  <c r="V2334" i="9"/>
  <c r="W2334" i="9" s="1"/>
  <c r="V2328" i="9"/>
  <c r="W2328" i="9" s="1"/>
  <c r="M2328" i="9" s="1"/>
  <c r="N2328" i="9" s="1"/>
  <c r="V2322" i="9"/>
  <c r="W2322" i="9" s="1"/>
  <c r="V2316" i="9"/>
  <c r="W2316" i="9" s="1"/>
  <c r="M2316" i="9" s="1"/>
  <c r="N2316" i="9" s="1"/>
  <c r="V2310" i="9"/>
  <c r="W2310" i="9" s="1"/>
  <c r="M2310" i="9" s="1"/>
  <c r="N2310" i="9" s="1"/>
  <c r="V2304" i="9"/>
  <c r="W2304" i="9" s="1"/>
  <c r="M2304" i="9" s="1"/>
  <c r="N2304" i="9" s="1"/>
  <c r="V2298" i="9"/>
  <c r="W2298" i="9" s="1"/>
  <c r="M2298" i="9" s="1"/>
  <c r="N2298" i="9" s="1"/>
  <c r="V2292" i="9"/>
  <c r="W2292" i="9" s="1"/>
  <c r="M2292" i="9" s="1"/>
  <c r="N2292" i="9" s="1"/>
  <c r="V2286" i="9"/>
  <c r="W2286" i="9" s="1"/>
  <c r="M2286" i="9" s="1"/>
  <c r="N2286" i="9" s="1"/>
  <c r="V2280" i="9"/>
  <c r="W2280" i="9" s="1"/>
  <c r="M2280" i="9" s="1"/>
  <c r="N2280" i="9" s="1"/>
  <c r="V2274" i="9"/>
  <c r="W2274" i="9" s="1"/>
  <c r="M2274" i="9" s="1"/>
  <c r="N2274" i="9" s="1"/>
  <c r="V2268" i="9"/>
  <c r="W2268" i="9" s="1"/>
  <c r="M2268" i="9" s="1"/>
  <c r="N2268" i="9" s="1"/>
  <c r="V2262" i="9"/>
  <c r="W2262" i="9" s="1"/>
  <c r="V2256" i="9"/>
  <c r="W2256" i="9" s="1"/>
  <c r="M2256" i="9" s="1"/>
  <c r="N2256" i="9" s="1"/>
  <c r="V2250" i="9"/>
  <c r="W2250" i="9" s="1"/>
  <c r="M2250" i="9" s="1"/>
  <c r="N2250" i="9" s="1"/>
  <c r="V2244" i="9"/>
  <c r="W2244" i="9" s="1"/>
  <c r="M2244" i="9" s="1"/>
  <c r="N2244" i="9" s="1"/>
  <c r="V2238" i="9"/>
  <c r="W2238" i="9" s="1"/>
  <c r="V2232" i="9"/>
  <c r="W2232" i="9" s="1"/>
  <c r="M2232" i="9" s="1"/>
  <c r="N2232" i="9" s="1"/>
  <c r="V2226" i="9"/>
  <c r="W2226" i="9" s="1"/>
  <c r="V2220" i="9"/>
  <c r="W2220" i="9" s="1"/>
  <c r="M2220" i="9" s="1"/>
  <c r="N2220" i="9" s="1"/>
  <c r="V2214" i="9"/>
  <c r="W2214" i="9" s="1"/>
  <c r="V2208" i="9"/>
  <c r="W2208" i="9" s="1"/>
  <c r="M2208" i="9" s="1"/>
  <c r="N2208" i="9" s="1"/>
  <c r="V2202" i="9"/>
  <c r="W2202" i="9" s="1"/>
  <c r="M2202" i="9" s="1"/>
  <c r="N2202" i="9" s="1"/>
  <c r="V2196" i="9"/>
  <c r="W2196" i="9" s="1"/>
  <c r="M2196" i="9" s="1"/>
  <c r="N2196" i="9" s="1"/>
  <c r="V2190" i="9"/>
  <c r="W2190" i="9" s="1"/>
  <c r="M2190" i="9" s="1"/>
  <c r="N2190" i="9" s="1"/>
  <c r="V2184" i="9"/>
  <c r="W2184" i="9" s="1"/>
  <c r="M2184" i="9" s="1"/>
  <c r="N2184" i="9" s="1"/>
  <c r="V2178" i="9"/>
  <c r="W2178" i="9" s="1"/>
  <c r="M2178" i="9" s="1"/>
  <c r="N2178" i="9" s="1"/>
  <c r="V2172" i="9"/>
  <c r="W2172" i="9" s="1"/>
  <c r="M2172" i="9" s="1"/>
  <c r="N2172" i="9" s="1"/>
  <c r="V2166" i="9"/>
  <c r="W2166" i="9" s="1"/>
  <c r="M2166" i="9" s="1"/>
  <c r="N2166" i="9" s="1"/>
  <c r="V2160" i="9"/>
  <c r="W2160" i="9" s="1"/>
  <c r="M2160" i="9" s="1"/>
  <c r="N2160" i="9" s="1"/>
  <c r="V2154" i="9"/>
  <c r="W2154" i="9" s="1"/>
  <c r="V2148" i="9"/>
  <c r="W2148" i="9" s="1"/>
  <c r="M2148" i="9" s="1"/>
  <c r="N2148" i="9" s="1"/>
  <c r="V2142" i="9"/>
  <c r="W2142" i="9" s="1"/>
  <c r="M2142" i="9" s="1"/>
  <c r="N2142" i="9" s="1"/>
  <c r="V2136" i="9"/>
  <c r="W2136" i="9" s="1"/>
  <c r="M2136" i="9" s="1"/>
  <c r="N2136" i="9" s="1"/>
  <c r="V2130" i="9"/>
  <c r="W2130" i="9" s="1"/>
  <c r="V2124" i="9"/>
  <c r="W2124" i="9" s="1"/>
  <c r="M2124" i="9" s="1"/>
  <c r="N2124" i="9" s="1"/>
  <c r="V2118" i="9"/>
  <c r="W2118" i="9" s="1"/>
  <c r="V2112" i="9"/>
  <c r="W2112" i="9" s="1"/>
  <c r="M2112" i="9" s="1"/>
  <c r="N2112" i="9" s="1"/>
  <c r="V2106" i="9"/>
  <c r="W2106" i="9" s="1"/>
  <c r="M2106" i="9" s="1"/>
  <c r="N2106" i="9" s="1"/>
  <c r="V2100" i="9"/>
  <c r="W2100" i="9" s="1"/>
  <c r="M2100" i="9" s="1"/>
  <c r="N2100" i="9" s="1"/>
  <c r="V2094" i="9"/>
  <c r="W2094" i="9" s="1"/>
  <c r="V2088" i="9"/>
  <c r="W2088" i="9" s="1"/>
  <c r="M2088" i="9" s="1"/>
  <c r="N2088" i="9" s="1"/>
  <c r="V2082" i="9"/>
  <c r="W2082" i="9" s="1"/>
  <c r="M2082" i="9" s="1"/>
  <c r="N2082" i="9" s="1"/>
  <c r="V2076" i="9"/>
  <c r="W2076" i="9" s="1"/>
  <c r="M2076" i="9" s="1"/>
  <c r="N2076" i="9" s="1"/>
  <c r="V2070" i="9"/>
  <c r="W2070" i="9" s="1"/>
  <c r="M2070" i="9" s="1"/>
  <c r="N2070" i="9" s="1"/>
  <c r="V2064" i="9"/>
  <c r="W2064" i="9" s="1"/>
  <c r="V2058" i="9"/>
  <c r="W2058" i="9" s="1"/>
  <c r="V2052" i="9"/>
  <c r="W2052" i="9" s="1"/>
  <c r="M2052" i="9" s="1"/>
  <c r="N2052" i="9" s="1"/>
  <c r="V2046" i="9"/>
  <c r="W2046" i="9" s="1"/>
  <c r="V2040" i="9"/>
  <c r="W2040" i="9" s="1"/>
  <c r="M2040" i="9" s="1"/>
  <c r="N2040" i="9" s="1"/>
  <c r="V2034" i="9"/>
  <c r="W2034" i="9" s="1"/>
  <c r="M2034" i="9" s="1"/>
  <c r="N2034" i="9" s="1"/>
  <c r="V2028" i="9"/>
  <c r="W2028" i="9" s="1"/>
  <c r="M2028" i="9" s="1"/>
  <c r="N2028" i="9" s="1"/>
  <c r="V2022" i="9"/>
  <c r="W2022" i="9" s="1"/>
  <c r="V2016" i="9"/>
  <c r="W2016" i="9" s="1"/>
  <c r="M2016" i="9" s="1"/>
  <c r="N2016" i="9" s="1"/>
  <c r="V2010" i="9"/>
  <c r="W2010" i="9" s="1"/>
  <c r="V2004" i="9"/>
  <c r="W2004" i="9" s="1"/>
  <c r="M2004" i="9" s="1"/>
  <c r="N2004" i="9" s="1"/>
  <c r="V1998" i="9"/>
  <c r="W1998" i="9" s="1"/>
  <c r="M1998" i="9" s="1"/>
  <c r="N1998" i="9" s="1"/>
  <c r="V1992" i="9"/>
  <c r="W1992" i="9" s="1"/>
  <c r="M1992" i="9" s="1"/>
  <c r="N1992" i="9" s="1"/>
  <c r="V1986" i="9"/>
  <c r="W1986" i="9" s="1"/>
  <c r="V1980" i="9"/>
  <c r="W1980" i="9" s="1"/>
  <c r="M1980" i="9" s="1"/>
  <c r="N1980" i="9" s="1"/>
  <c r="V1974" i="9"/>
  <c r="W1974" i="9" s="1"/>
  <c r="M1974" i="9" s="1"/>
  <c r="N1974" i="9" s="1"/>
  <c r="V1968" i="9"/>
  <c r="W1968" i="9" s="1"/>
  <c r="M1968" i="9" s="1"/>
  <c r="N1968" i="9" s="1"/>
  <c r="V1962" i="9"/>
  <c r="W1962" i="9" s="1"/>
  <c r="M1962" i="9" s="1"/>
  <c r="N1962" i="9" s="1"/>
  <c r="V1956" i="9"/>
  <c r="W1956" i="9" s="1"/>
  <c r="M1956" i="9" s="1"/>
  <c r="N1956" i="9" s="1"/>
  <c r="V1950" i="9"/>
  <c r="W1950" i="9" s="1"/>
  <c r="M1950" i="9" s="1"/>
  <c r="N1950" i="9" s="1"/>
  <c r="V1944" i="9"/>
  <c r="W1944" i="9" s="1"/>
  <c r="M1944" i="9" s="1"/>
  <c r="N1944" i="9" s="1"/>
  <c r="V1938" i="9"/>
  <c r="W1938" i="9" s="1"/>
  <c r="V1932" i="9"/>
  <c r="W1932" i="9" s="1"/>
  <c r="M1932" i="9" s="1"/>
  <c r="N1932" i="9" s="1"/>
  <c r="V1926" i="9"/>
  <c r="W1926" i="9" s="1"/>
  <c r="M1926" i="9" s="1"/>
  <c r="N1926" i="9" s="1"/>
  <c r="V1920" i="9"/>
  <c r="W1920" i="9" s="1"/>
  <c r="M1920" i="9" s="1"/>
  <c r="N1920" i="9" s="1"/>
  <c r="V1914" i="9"/>
  <c r="W1914" i="9" s="1"/>
  <c r="V1908" i="9"/>
  <c r="W1908" i="9" s="1"/>
  <c r="M1908" i="9" s="1"/>
  <c r="N1908" i="9" s="1"/>
  <c r="V1902" i="9"/>
  <c r="W1902" i="9" s="1"/>
  <c r="V1896" i="9"/>
  <c r="W1896" i="9" s="1"/>
  <c r="M1896" i="9" s="1"/>
  <c r="N1896" i="9" s="1"/>
  <c r="V1890" i="9"/>
  <c r="W1890" i="9" s="1"/>
  <c r="M1890" i="9" s="1"/>
  <c r="N1890" i="9" s="1"/>
  <c r="V1884" i="9"/>
  <c r="W1884" i="9" s="1"/>
  <c r="M1884" i="9" s="1"/>
  <c r="N1884" i="9" s="1"/>
  <c r="V1878" i="9"/>
  <c r="W1878" i="9" s="1"/>
  <c r="M1878" i="9" s="1"/>
  <c r="N1878" i="9" s="1"/>
  <c r="V1872" i="9"/>
  <c r="W1872" i="9" s="1"/>
  <c r="M1872" i="9" s="1"/>
  <c r="N1872" i="9" s="1"/>
  <c r="V1866" i="9"/>
  <c r="W1866" i="9" s="1"/>
  <c r="M1866" i="9" s="1"/>
  <c r="N1866" i="9" s="1"/>
  <c r="V1860" i="9"/>
  <c r="W1860" i="9" s="1"/>
  <c r="M1860" i="9" s="1"/>
  <c r="N1860" i="9" s="1"/>
  <c r="V1854" i="9"/>
  <c r="W1854" i="9" s="1"/>
  <c r="V1848" i="9"/>
  <c r="W1848" i="9" s="1"/>
  <c r="V1842" i="9"/>
  <c r="W1842" i="9" s="1"/>
  <c r="M1842" i="9" s="1"/>
  <c r="N1842" i="9" s="1"/>
  <c r="V1836" i="9"/>
  <c r="W1836" i="9" s="1"/>
  <c r="M1836" i="9" s="1"/>
  <c r="N1836" i="9" s="1"/>
  <c r="V1830" i="9"/>
  <c r="W1830" i="9" s="1"/>
  <c r="V1824" i="9"/>
  <c r="W1824" i="9" s="1"/>
  <c r="M1824" i="9" s="1"/>
  <c r="N1824" i="9" s="1"/>
  <c r="V1818" i="9"/>
  <c r="W1818" i="9" s="1"/>
  <c r="V1812" i="9"/>
  <c r="W1812" i="9" s="1"/>
  <c r="V1806" i="9"/>
  <c r="W1806" i="9" s="1"/>
  <c r="M1806" i="9" s="1"/>
  <c r="N1806" i="9" s="1"/>
  <c r="V1800" i="9"/>
  <c r="W1800" i="9" s="1"/>
  <c r="M1800" i="9" s="1"/>
  <c r="N1800" i="9" s="1"/>
  <c r="V1794" i="9"/>
  <c r="W1794" i="9" s="1"/>
  <c r="V1788" i="9"/>
  <c r="W1788" i="9" s="1"/>
  <c r="M1788" i="9" s="1"/>
  <c r="N1788" i="9" s="1"/>
  <c r="V1782" i="9"/>
  <c r="W1782" i="9" s="1"/>
  <c r="V1776" i="9"/>
  <c r="W1776" i="9" s="1"/>
  <c r="V1770" i="9"/>
  <c r="W1770" i="9" s="1"/>
  <c r="M1770" i="9" s="1"/>
  <c r="N1770" i="9" s="1"/>
  <c r="V1764" i="9"/>
  <c r="W1764" i="9" s="1"/>
  <c r="M1764" i="9" s="1"/>
  <c r="N1764" i="9" s="1"/>
  <c r="V1758" i="9"/>
  <c r="W1758" i="9" s="1"/>
  <c r="M1758" i="9" s="1"/>
  <c r="N1758" i="9" s="1"/>
  <c r="V1752" i="9"/>
  <c r="W1752" i="9" s="1"/>
  <c r="M1752" i="9" s="1"/>
  <c r="N1752" i="9" s="1"/>
  <c r="V1746" i="9"/>
  <c r="W1746" i="9" s="1"/>
  <c r="M1746" i="9" s="1"/>
  <c r="N1746" i="9" s="1"/>
  <c r="V1740" i="9"/>
  <c r="W1740" i="9" s="1"/>
  <c r="M1740" i="9" s="1"/>
  <c r="N1740" i="9" s="1"/>
  <c r="V1734" i="9"/>
  <c r="W1734" i="9" s="1"/>
  <c r="M1734" i="9" s="1"/>
  <c r="N1734" i="9" s="1"/>
  <c r="V1728" i="9"/>
  <c r="W1728" i="9" s="1"/>
  <c r="M1728" i="9" s="1"/>
  <c r="N1728" i="9" s="1"/>
  <c r="V1722" i="9"/>
  <c r="W1722" i="9" s="1"/>
  <c r="M1722" i="9" s="1"/>
  <c r="N1722" i="9" s="1"/>
  <c r="V1716" i="9"/>
  <c r="W1716" i="9" s="1"/>
  <c r="M1716" i="9" s="1"/>
  <c r="N1716" i="9" s="1"/>
  <c r="V1710" i="9"/>
  <c r="W1710" i="9" s="1"/>
  <c r="M1710" i="9" s="1"/>
  <c r="N1710" i="9" s="1"/>
  <c r="V1704" i="9"/>
  <c r="W1704" i="9" s="1"/>
  <c r="M1704" i="9" s="1"/>
  <c r="N1704" i="9" s="1"/>
  <c r="V1698" i="9"/>
  <c r="W1698" i="9" s="1"/>
  <c r="M1698" i="9" s="1"/>
  <c r="N1698" i="9" s="1"/>
  <c r="V1692" i="9"/>
  <c r="W1692" i="9" s="1"/>
  <c r="M1692" i="9" s="1"/>
  <c r="N1692" i="9" s="1"/>
  <c r="V1686" i="9"/>
  <c r="W1686" i="9" s="1"/>
  <c r="V1680" i="9"/>
  <c r="W1680" i="9" s="1"/>
  <c r="M1680" i="9" s="1"/>
  <c r="N1680" i="9" s="1"/>
  <c r="V1674" i="9"/>
  <c r="W1674" i="9" s="1"/>
  <c r="M1674" i="9" s="1"/>
  <c r="N1674" i="9" s="1"/>
  <c r="V1662" i="9"/>
  <c r="W1662" i="9" s="1"/>
  <c r="V1656" i="9"/>
  <c r="W1656" i="9" s="1"/>
  <c r="M1656" i="9" s="1"/>
  <c r="N1656" i="9" s="1"/>
  <c r="V1650" i="9"/>
  <c r="W1650" i="9" s="1"/>
  <c r="M1650" i="9" s="1"/>
  <c r="N1650" i="9" s="1"/>
  <c r="V1644" i="9"/>
  <c r="W1644" i="9" s="1"/>
  <c r="M1644" i="9" s="1"/>
  <c r="N1644" i="9" s="1"/>
  <c r="V1638" i="9"/>
  <c r="W1638" i="9" s="1"/>
  <c r="V1632" i="9"/>
  <c r="W1632" i="9" s="1"/>
  <c r="M1632" i="9" s="1"/>
  <c r="N1632" i="9" s="1"/>
  <c r="V1626" i="9"/>
  <c r="W1626" i="9" s="1"/>
  <c r="M1626" i="9" s="1"/>
  <c r="N1626" i="9" s="1"/>
  <c r="V1620" i="9"/>
  <c r="W1620" i="9" s="1"/>
  <c r="M1620" i="9" s="1"/>
  <c r="N1620" i="9" s="1"/>
  <c r="V1614" i="9"/>
  <c r="W1614" i="9" s="1"/>
  <c r="M1614" i="9" s="1"/>
  <c r="N1614" i="9" s="1"/>
  <c r="V1608" i="9"/>
  <c r="W1608" i="9" s="1"/>
  <c r="M1608" i="9" s="1"/>
  <c r="N1608" i="9" s="1"/>
  <c r="V1602" i="9"/>
  <c r="W1602" i="9" s="1"/>
  <c r="V1596" i="9"/>
  <c r="W1596" i="9" s="1"/>
  <c r="M1596" i="9" s="1"/>
  <c r="N1596" i="9" s="1"/>
  <c r="V1590" i="9"/>
  <c r="W1590" i="9" s="1"/>
  <c r="V1584" i="9"/>
  <c r="W1584" i="9" s="1"/>
  <c r="M1584" i="9" s="1"/>
  <c r="N1584" i="9" s="1"/>
  <c r="V1578" i="9"/>
  <c r="W1578" i="9" s="1"/>
  <c r="M1578" i="9" s="1"/>
  <c r="N1578" i="9" s="1"/>
  <c r="V1566" i="9"/>
  <c r="W1566" i="9" s="1"/>
  <c r="V1560" i="9"/>
  <c r="W1560" i="9" s="1"/>
  <c r="M1560" i="9" s="1"/>
  <c r="N1560" i="9" s="1"/>
  <c r="V1554" i="9"/>
  <c r="W1554" i="9" s="1"/>
  <c r="M1554" i="9" s="1"/>
  <c r="N1554" i="9" s="1"/>
  <c r="V1542" i="9"/>
  <c r="W1542" i="9" s="1"/>
  <c r="V1536" i="9"/>
  <c r="W1536" i="9" s="1"/>
  <c r="M1536" i="9" s="1"/>
  <c r="N1536" i="9" s="1"/>
  <c r="V1530" i="9"/>
  <c r="W1530" i="9" s="1"/>
  <c r="M1530" i="9" s="1"/>
  <c r="N1530" i="9" s="1"/>
  <c r="V1524" i="9"/>
  <c r="W1524" i="9" s="1"/>
  <c r="M1524" i="9" s="1"/>
  <c r="N1524" i="9" s="1"/>
  <c r="V1518" i="9"/>
  <c r="W1518" i="9" s="1"/>
  <c r="M1518" i="9" s="1"/>
  <c r="N1518" i="9" s="1"/>
  <c r="V1512" i="9"/>
  <c r="W1512" i="9" s="1"/>
  <c r="M1512" i="9" s="1"/>
  <c r="N1512" i="9" s="1"/>
  <c r="V1506" i="9"/>
  <c r="W1506" i="9" s="1"/>
  <c r="V1500" i="9"/>
  <c r="W1500" i="9" s="1"/>
  <c r="M1500" i="9" s="1"/>
  <c r="N1500" i="9" s="1"/>
  <c r="V1494" i="9"/>
  <c r="W1494" i="9" s="1"/>
  <c r="M1494" i="9" s="1"/>
  <c r="N1494" i="9" s="1"/>
  <c r="V1488" i="9"/>
  <c r="W1488" i="9" s="1"/>
  <c r="V1482" i="9"/>
  <c r="W1482" i="9" s="1"/>
  <c r="M1482" i="9" s="1"/>
  <c r="N1482" i="9" s="1"/>
  <c r="V1470" i="9"/>
  <c r="W1470" i="9" s="1"/>
  <c r="M1470" i="9" s="1"/>
  <c r="N1470" i="9" s="1"/>
  <c r="V1464" i="9"/>
  <c r="W1464" i="9" s="1"/>
  <c r="V1458" i="9"/>
  <c r="W1458" i="9" s="1"/>
  <c r="V1452" i="9"/>
  <c r="W1452" i="9" s="1"/>
  <c r="M1452" i="9" s="1"/>
  <c r="N1452" i="9" s="1"/>
  <c r="V1446" i="9"/>
  <c r="W1446" i="9" s="1"/>
  <c r="V1440" i="9"/>
  <c r="W1440" i="9" s="1"/>
  <c r="M1440" i="9" s="1"/>
  <c r="N1440" i="9" s="1"/>
  <c r="V1434" i="9"/>
  <c r="W1434" i="9" s="1"/>
  <c r="M1434" i="9" s="1"/>
  <c r="N1434" i="9" s="1"/>
  <c r="V1422" i="9"/>
  <c r="W1422" i="9" s="1"/>
  <c r="V1416" i="9"/>
  <c r="W1416" i="9" s="1"/>
  <c r="M1416" i="9" s="1"/>
  <c r="N1416" i="9" s="1"/>
  <c r="V1410" i="9"/>
  <c r="W1410" i="9" s="1"/>
  <c r="M1410" i="9" s="1"/>
  <c r="N1410" i="9" s="1"/>
  <c r="V1404" i="9"/>
  <c r="W1404" i="9" s="1"/>
  <c r="M1404" i="9" s="1"/>
  <c r="N1404" i="9" s="1"/>
  <c r="V1398" i="9"/>
  <c r="W1398" i="9" s="1"/>
  <c r="V1392" i="9"/>
  <c r="W1392" i="9" s="1"/>
  <c r="M1392" i="9" s="1"/>
  <c r="N1392" i="9" s="1"/>
  <c r="V1386" i="9"/>
  <c r="W1386" i="9" s="1"/>
  <c r="V1374" i="9"/>
  <c r="W1374" i="9" s="1"/>
  <c r="M1374" i="9" s="1"/>
  <c r="N1374" i="9" s="1"/>
  <c r="V1368" i="9"/>
  <c r="W1368" i="9" s="1"/>
  <c r="M1368" i="9" s="1"/>
  <c r="N1368" i="9" s="1"/>
  <c r="V1362" i="9"/>
  <c r="W1362" i="9" s="1"/>
  <c r="V1350" i="9"/>
  <c r="W1350" i="9" s="1"/>
  <c r="M1350" i="9" s="1"/>
  <c r="N1350" i="9" s="1"/>
  <c r="V1344" i="9"/>
  <c r="W1344" i="9" s="1"/>
  <c r="M1344" i="9" s="1"/>
  <c r="N1344" i="9" s="1"/>
  <c r="V1338" i="9"/>
  <c r="W1338" i="9" s="1"/>
  <c r="V1332" i="9"/>
  <c r="W1332" i="9" s="1"/>
  <c r="M1332" i="9" s="1"/>
  <c r="N1332" i="9" s="1"/>
  <c r="V1326" i="9"/>
  <c r="W1326" i="9" s="1"/>
  <c r="M1326" i="9" s="1"/>
  <c r="N1326" i="9" s="1"/>
  <c r="V1320" i="9"/>
  <c r="W1320" i="9" s="1"/>
  <c r="M1320" i="9" s="1"/>
  <c r="N1320" i="9" s="1"/>
  <c r="V1314" i="9"/>
  <c r="W1314" i="9" s="1"/>
  <c r="M1314" i="9" s="1"/>
  <c r="N1314" i="9" s="1"/>
  <c r="V1308" i="9"/>
  <c r="W1308" i="9" s="1"/>
  <c r="M1308" i="9" s="1"/>
  <c r="N1308" i="9" s="1"/>
  <c r="V1302" i="9"/>
  <c r="W1302" i="9" s="1"/>
  <c r="V1296" i="9"/>
  <c r="W1296" i="9" s="1"/>
  <c r="M1296" i="9" s="1"/>
  <c r="N1296" i="9" s="1"/>
  <c r="V1290" i="9"/>
  <c r="W1290" i="9" s="1"/>
  <c r="V1278" i="9"/>
  <c r="W1278" i="9" s="1"/>
  <c r="M1278" i="9" s="1"/>
  <c r="N1278" i="9" s="1"/>
  <c r="V1272" i="9"/>
  <c r="W1272" i="9" s="1"/>
  <c r="M1272" i="9" s="1"/>
  <c r="N1272" i="9" s="1"/>
  <c r="V1266" i="9"/>
  <c r="W1266" i="9" s="1"/>
  <c r="M1266" i="9" s="1"/>
  <c r="N1266" i="9" s="1"/>
  <c r="V1260" i="9"/>
  <c r="W1260" i="9" s="1"/>
  <c r="M1260" i="9" s="1"/>
  <c r="N1260" i="9" s="1"/>
  <c r="V1254" i="9"/>
  <c r="W1254" i="9" s="1"/>
  <c r="V1248" i="9"/>
  <c r="W1248" i="9" s="1"/>
  <c r="M1248" i="9" s="1"/>
  <c r="N1248" i="9" s="1"/>
  <c r="V1242" i="9"/>
  <c r="W1242" i="9" s="1"/>
  <c r="V1230" i="9"/>
  <c r="W1230" i="9" s="1"/>
  <c r="M1230" i="9" s="1"/>
  <c r="N1230" i="9" s="1"/>
  <c r="V1224" i="9"/>
  <c r="W1224" i="9" s="1"/>
  <c r="M1224" i="9" s="1"/>
  <c r="N1224" i="9" s="1"/>
  <c r="V1218" i="9"/>
  <c r="W1218" i="9" s="1"/>
  <c r="M1218" i="9" s="1"/>
  <c r="N1218" i="9" s="1"/>
  <c r="V1212" i="9"/>
  <c r="W1212" i="9" s="1"/>
  <c r="M1212" i="9" s="1"/>
  <c r="N1212" i="9" s="1"/>
  <c r="V1206" i="9"/>
  <c r="W1206" i="9" s="1"/>
  <c r="V1200" i="9"/>
  <c r="W1200" i="9" s="1"/>
  <c r="M1200" i="9" s="1"/>
  <c r="N1200" i="9" s="1"/>
  <c r="V1194" i="9"/>
  <c r="W1194" i="9" s="1"/>
  <c r="V1182" i="9"/>
  <c r="W1182" i="9" s="1"/>
  <c r="M1182" i="9" s="1"/>
  <c r="N1182" i="9" s="1"/>
  <c r="V1176" i="9"/>
  <c r="W1176" i="9" s="1"/>
  <c r="V1170" i="9"/>
  <c r="W1170" i="9" s="1"/>
  <c r="V1158" i="9"/>
  <c r="W1158" i="9" s="1"/>
  <c r="M1158" i="9" s="1"/>
  <c r="N1158" i="9" s="1"/>
  <c r="V1152" i="9"/>
  <c r="W1152" i="9" s="1"/>
  <c r="M1152" i="9" s="1"/>
  <c r="N1152" i="9" s="1"/>
  <c r="V1146" i="9"/>
  <c r="W1146" i="9" s="1"/>
  <c r="V1140" i="9"/>
  <c r="W1140" i="9" s="1"/>
  <c r="M1140" i="9" s="1"/>
  <c r="N1140" i="9" s="1"/>
  <c r="V1134" i="9"/>
  <c r="W1134" i="9" s="1"/>
  <c r="V1128" i="9"/>
  <c r="W1128" i="9" s="1"/>
  <c r="M1128" i="9" s="1"/>
  <c r="N1128" i="9" s="1"/>
  <c r="V1122" i="9"/>
  <c r="W1122" i="9" s="1"/>
  <c r="M1122" i="9" s="1"/>
  <c r="N1122" i="9" s="1"/>
  <c r="V1116" i="9"/>
  <c r="W1116" i="9" s="1"/>
  <c r="M1116" i="9" s="1"/>
  <c r="N1116" i="9" s="1"/>
  <c r="V1110" i="9"/>
  <c r="W1110" i="9" s="1"/>
  <c r="M1110" i="9" s="1"/>
  <c r="N1110" i="9" s="1"/>
  <c r="V1104" i="9"/>
  <c r="W1104" i="9" s="1"/>
  <c r="M1104" i="9" s="1"/>
  <c r="N1104" i="9" s="1"/>
  <c r="V1098" i="9"/>
  <c r="W1098" i="9" s="1"/>
  <c r="V1086" i="9"/>
  <c r="W1086" i="9" s="1"/>
  <c r="V1080" i="9"/>
  <c r="W1080" i="9" s="1"/>
  <c r="M1080" i="9" s="1"/>
  <c r="N1080" i="9" s="1"/>
  <c r="V1074" i="9"/>
  <c r="W1074" i="9" s="1"/>
  <c r="M1074" i="9" s="1"/>
  <c r="N1074" i="9" s="1"/>
  <c r="V1068" i="9"/>
  <c r="W1068" i="9" s="1"/>
  <c r="M1068" i="9" s="1"/>
  <c r="N1068" i="9" s="1"/>
  <c r="V1062" i="9"/>
  <c r="W1062" i="9" s="1"/>
  <c r="V1056" i="9"/>
  <c r="W1056" i="9" s="1"/>
  <c r="M1056" i="9" s="1"/>
  <c r="N1056" i="9" s="1"/>
  <c r="V1050" i="9"/>
  <c r="W1050" i="9" s="1"/>
  <c r="M1050" i="9" s="1"/>
  <c r="N1050" i="9" s="1"/>
  <c r="V1038" i="9"/>
  <c r="W1038" i="9" s="1"/>
  <c r="M1038" i="9" s="1"/>
  <c r="N1038" i="9" s="1"/>
  <c r="V1032" i="9"/>
  <c r="W1032" i="9" s="1"/>
  <c r="M1032" i="9" s="1"/>
  <c r="N1032" i="9" s="1"/>
  <c r="V1026" i="9"/>
  <c r="W1026" i="9" s="1"/>
  <c r="V1020" i="9"/>
  <c r="W1020" i="9" s="1"/>
  <c r="M1020" i="9" s="1"/>
  <c r="N1020" i="9" s="1"/>
  <c r="V1014" i="9"/>
  <c r="W1014" i="9" s="1"/>
  <c r="M1014" i="9" s="1"/>
  <c r="N1014" i="9" s="1"/>
  <c r="V1008" i="9"/>
  <c r="W1008" i="9" s="1"/>
  <c r="M1008" i="9" s="1"/>
  <c r="N1008" i="9" s="1"/>
  <c r="V1002" i="9"/>
  <c r="W1002" i="9" s="1"/>
  <c r="M1002" i="9" s="1"/>
  <c r="N1002" i="9" s="1"/>
  <c r="V990" i="9"/>
  <c r="W990" i="9" s="1"/>
  <c r="V984" i="9"/>
  <c r="W984" i="9" s="1"/>
  <c r="M984" i="9" s="1"/>
  <c r="N984" i="9" s="1"/>
  <c r="V978" i="9"/>
  <c r="W978" i="9" s="1"/>
  <c r="V966" i="9"/>
  <c r="W966" i="9" s="1"/>
  <c r="M966" i="9" s="1"/>
  <c r="N966" i="9" s="1"/>
  <c r="V960" i="9"/>
  <c r="W960" i="9" s="1"/>
  <c r="M960" i="9" s="1"/>
  <c r="N960" i="9" s="1"/>
  <c r="V954" i="9"/>
  <c r="W954" i="9" s="1"/>
  <c r="M954" i="9" s="1"/>
  <c r="N954" i="9" s="1"/>
  <c r="V948" i="9"/>
  <c r="W948" i="9" s="1"/>
  <c r="M948" i="9" s="1"/>
  <c r="N948" i="9" s="1"/>
  <c r="V942" i="9"/>
  <c r="W942" i="9" s="1"/>
  <c r="V936" i="9"/>
  <c r="W936" i="9" s="1"/>
  <c r="M936" i="9" s="1"/>
  <c r="N936" i="9" s="1"/>
  <c r="V930" i="9"/>
  <c r="W930" i="9" s="1"/>
  <c r="V924" i="9"/>
  <c r="W924" i="9" s="1"/>
  <c r="M924" i="9" s="1"/>
  <c r="N924" i="9" s="1"/>
  <c r="V918" i="9"/>
  <c r="W918" i="9" s="1"/>
  <c r="V912" i="9"/>
  <c r="W912" i="9" s="1"/>
  <c r="M912" i="9" s="1"/>
  <c r="N912" i="9" s="1"/>
  <c r="V906" i="9"/>
  <c r="W906" i="9" s="1"/>
  <c r="V894" i="9"/>
  <c r="W894" i="9" s="1"/>
  <c r="M894" i="9" s="1"/>
  <c r="N894" i="9" s="1"/>
  <c r="V888" i="9"/>
  <c r="W888" i="9" s="1"/>
  <c r="M888" i="9" s="1"/>
  <c r="N888" i="9" s="1"/>
  <c r="V882" i="9"/>
  <c r="W882" i="9" s="1"/>
  <c r="V876" i="9"/>
  <c r="W876" i="9" s="1"/>
  <c r="M876" i="9" s="1"/>
  <c r="N876" i="9" s="1"/>
  <c r="V870" i="9"/>
  <c r="W870" i="9" s="1"/>
  <c r="V864" i="9"/>
  <c r="W864" i="9" s="1"/>
  <c r="M864" i="9" s="1"/>
  <c r="N864" i="9" s="1"/>
  <c r="V858" i="9"/>
  <c r="W858" i="9" s="1"/>
  <c r="M858" i="9" s="1"/>
  <c r="N858" i="9" s="1"/>
  <c r="V846" i="9"/>
  <c r="W846" i="9" s="1"/>
  <c r="M846" i="9" s="1"/>
  <c r="N846" i="9" s="1"/>
  <c r="V840" i="9"/>
  <c r="W840" i="9" s="1"/>
  <c r="V834" i="9"/>
  <c r="W834" i="9" s="1"/>
  <c r="M834" i="9" s="1"/>
  <c r="N834" i="9" s="1"/>
  <c r="V828" i="9"/>
  <c r="W828" i="9" s="1"/>
  <c r="M828" i="9" s="1"/>
  <c r="N828" i="9" s="1"/>
  <c r="V822" i="9"/>
  <c r="W822" i="9" s="1"/>
  <c r="V816" i="9"/>
  <c r="W816" i="9" s="1"/>
  <c r="M816" i="9" s="1"/>
  <c r="N816" i="9" s="1"/>
  <c r="V810" i="9"/>
  <c r="W810" i="9" s="1"/>
  <c r="V798" i="9"/>
  <c r="W798" i="9" s="1"/>
  <c r="V792" i="9"/>
  <c r="W792" i="9" s="1"/>
  <c r="M792" i="9" s="1"/>
  <c r="N792" i="9" s="1"/>
  <c r="V786" i="9"/>
  <c r="W786" i="9" s="1"/>
  <c r="M786" i="9" s="1"/>
  <c r="N786" i="9" s="1"/>
  <c r="V774" i="9"/>
  <c r="W774" i="9" s="1"/>
  <c r="V768" i="9"/>
  <c r="W768" i="9" s="1"/>
  <c r="M768" i="9" s="1"/>
  <c r="N768" i="9" s="1"/>
  <c r="V762" i="9"/>
  <c r="W762" i="9" s="1"/>
  <c r="V756" i="9"/>
  <c r="W756" i="9" s="1"/>
  <c r="M756" i="9" s="1"/>
  <c r="N756" i="9" s="1"/>
  <c r="V750" i="9"/>
  <c r="W750" i="9" s="1"/>
  <c r="M750" i="9" s="1"/>
  <c r="N750" i="9" s="1"/>
  <c r="V744" i="9"/>
  <c r="W744" i="9" s="1"/>
  <c r="M744" i="9" s="1"/>
  <c r="N744" i="9" s="1"/>
  <c r="V738" i="9"/>
  <c r="W738" i="9" s="1"/>
  <c r="M738" i="9" s="1"/>
  <c r="N738" i="9" s="1"/>
  <c r="V732" i="9"/>
  <c r="W732" i="9" s="1"/>
  <c r="M732" i="9" s="1"/>
  <c r="N732" i="9" s="1"/>
  <c r="V726" i="9"/>
  <c r="W726" i="9" s="1"/>
  <c r="M726" i="9" s="1"/>
  <c r="N726" i="9" s="1"/>
  <c r="V720" i="9"/>
  <c r="W720" i="9" s="1"/>
  <c r="M720" i="9" s="1"/>
  <c r="N720" i="9" s="1"/>
  <c r="V714" i="9"/>
  <c r="W714" i="9" s="1"/>
  <c r="V702" i="9"/>
  <c r="W702" i="9" s="1"/>
  <c r="M702" i="9" s="1"/>
  <c r="N702" i="9" s="1"/>
  <c r="V696" i="9"/>
  <c r="W696" i="9" s="1"/>
  <c r="V690" i="9"/>
  <c r="W690" i="9" s="1"/>
  <c r="M690" i="9" s="1"/>
  <c r="N690" i="9" s="1"/>
  <c r="V684" i="9"/>
  <c r="W684" i="9" s="1"/>
  <c r="M684" i="9" s="1"/>
  <c r="N684" i="9" s="1"/>
  <c r="V678" i="9"/>
  <c r="W678" i="9" s="1"/>
  <c r="M678" i="9" s="1"/>
  <c r="N678" i="9" s="1"/>
  <c r="V672" i="9"/>
  <c r="W672" i="9" s="1"/>
  <c r="M672" i="9" s="1"/>
  <c r="N672" i="9" s="1"/>
  <c r="V666" i="9"/>
  <c r="W666" i="9" s="1"/>
  <c r="M666" i="9" s="1"/>
  <c r="N666" i="9" s="1"/>
  <c r="V654" i="9"/>
  <c r="W654" i="9" s="1"/>
  <c r="V648" i="9"/>
  <c r="W648" i="9" s="1"/>
  <c r="M648" i="9" s="1"/>
  <c r="N648" i="9" s="1"/>
  <c r="V642" i="9"/>
  <c r="W642" i="9" s="1"/>
  <c r="M642" i="9" s="1"/>
  <c r="N642" i="9" s="1"/>
  <c r="V636" i="9"/>
  <c r="W636" i="9" s="1"/>
  <c r="M636" i="9" s="1"/>
  <c r="N636" i="9" s="1"/>
  <c r="V630" i="9"/>
  <c r="W630" i="9" s="1"/>
  <c r="M630" i="9" s="1"/>
  <c r="N630" i="9" s="1"/>
  <c r="V624" i="9"/>
  <c r="W624" i="9" s="1"/>
  <c r="V618" i="9"/>
  <c r="W618" i="9" s="1"/>
  <c r="V606" i="9"/>
  <c r="W606" i="9" s="1"/>
  <c r="M606" i="9" s="1"/>
  <c r="N606" i="9" s="1"/>
  <c r="V600" i="9"/>
  <c r="W600" i="9" s="1"/>
  <c r="M600" i="9" s="1"/>
  <c r="N600" i="9" s="1"/>
  <c r="V594" i="9"/>
  <c r="W594" i="9" s="1"/>
  <c r="V582" i="9"/>
  <c r="W582" i="9" s="1"/>
  <c r="M582" i="9" s="1"/>
  <c r="N582" i="9" s="1"/>
  <c r="V576" i="9"/>
  <c r="W576" i="9" s="1"/>
  <c r="V570" i="9"/>
  <c r="W570" i="9" s="1"/>
  <c r="M570" i="9" s="1"/>
  <c r="N570" i="9" s="1"/>
  <c r="V564" i="9"/>
  <c r="W564" i="9" s="1"/>
  <c r="M564" i="9" s="1"/>
  <c r="N564" i="9" s="1"/>
  <c r="V558" i="9"/>
  <c r="W558" i="9" s="1"/>
  <c r="V552" i="9"/>
  <c r="W552" i="9" s="1"/>
  <c r="M552" i="9" s="1"/>
  <c r="N552" i="9" s="1"/>
  <c r="V546" i="9"/>
  <c r="W546" i="9" s="1"/>
  <c r="V534" i="9"/>
  <c r="W534" i="9" s="1"/>
  <c r="M534" i="9" s="1"/>
  <c r="N534" i="9" s="1"/>
  <c r="V528" i="9"/>
  <c r="W528" i="9" s="1"/>
  <c r="M528" i="9" s="1"/>
  <c r="N528" i="9" s="1"/>
  <c r="V522" i="9"/>
  <c r="W522" i="9" s="1"/>
  <c r="M522" i="9" s="1"/>
  <c r="N522" i="9" s="1"/>
  <c r="V510" i="9"/>
  <c r="W510" i="9" s="1"/>
  <c r="V504" i="9"/>
  <c r="W504" i="9" s="1"/>
  <c r="V498" i="9"/>
  <c r="W498" i="9" s="1"/>
  <c r="V492" i="9"/>
  <c r="W492" i="9" s="1"/>
  <c r="M492" i="9" s="1"/>
  <c r="N492" i="9" s="1"/>
  <c r="V486" i="9"/>
  <c r="W486" i="9" s="1"/>
  <c r="M486" i="9" s="1"/>
  <c r="N486" i="9" s="1"/>
  <c r="V480" i="9"/>
  <c r="W480" i="9" s="1"/>
  <c r="M480" i="9" s="1"/>
  <c r="N480" i="9" s="1"/>
  <c r="V474" i="9"/>
  <c r="W474" i="9" s="1"/>
  <c r="M474" i="9" s="1"/>
  <c r="N474" i="9" s="1"/>
  <c r="V462" i="9"/>
  <c r="W462" i="9" s="1"/>
  <c r="V456" i="9"/>
  <c r="W456" i="9" s="1"/>
  <c r="M456" i="9" s="1"/>
  <c r="N456" i="9" s="1"/>
  <c r="V450" i="9"/>
  <c r="W450" i="9" s="1"/>
  <c r="M450" i="9" s="1"/>
  <c r="N450" i="9" s="1"/>
  <c r="V444" i="9"/>
  <c r="W444" i="9" s="1"/>
  <c r="M444" i="9" s="1"/>
  <c r="N444" i="9" s="1"/>
  <c r="V438" i="9"/>
  <c r="W438" i="9" s="1"/>
  <c r="M438" i="9" s="1"/>
  <c r="N438" i="9" s="1"/>
  <c r="V432" i="9"/>
  <c r="W432" i="9" s="1"/>
  <c r="V426" i="9"/>
  <c r="W426" i="9" s="1"/>
  <c r="V414" i="9"/>
  <c r="W414" i="9" s="1"/>
  <c r="M414" i="9" s="1"/>
  <c r="N414" i="9" s="1"/>
  <c r="V408" i="9"/>
  <c r="W408" i="9" s="1"/>
  <c r="M408" i="9" s="1"/>
  <c r="N408" i="9" s="1"/>
  <c r="V402" i="9"/>
  <c r="W402" i="9" s="1"/>
  <c r="V390" i="9"/>
  <c r="W390" i="9" s="1"/>
  <c r="M390" i="9" s="1"/>
  <c r="N390" i="9" s="1"/>
  <c r="V384" i="9"/>
  <c r="W384" i="9" s="1"/>
  <c r="M384" i="9" s="1"/>
  <c r="N384" i="9" s="1"/>
  <c r="V378" i="9"/>
  <c r="W378" i="9" s="1"/>
  <c r="V372" i="9"/>
  <c r="W372" i="9" s="1"/>
  <c r="M372" i="9" s="1"/>
  <c r="N372" i="9" s="1"/>
  <c r="V366" i="9"/>
  <c r="W366" i="9" s="1"/>
  <c r="M366" i="9" s="1"/>
  <c r="N366" i="9" s="1"/>
  <c r="V360" i="9"/>
  <c r="W360" i="9" s="1"/>
  <c r="M360" i="9" s="1"/>
  <c r="N360" i="9" s="1"/>
  <c r="V354" i="9"/>
  <c r="W354" i="9" s="1"/>
  <c r="V342" i="9"/>
  <c r="W342" i="9" s="1"/>
  <c r="M342" i="9" s="1"/>
  <c r="N342" i="9" s="1"/>
  <c r="V336" i="9"/>
  <c r="W336" i="9" s="1"/>
  <c r="M336" i="9" s="1"/>
  <c r="N336" i="9" s="1"/>
  <c r="V330" i="9"/>
  <c r="W330" i="9" s="1"/>
  <c r="V318" i="9"/>
  <c r="W318" i="9" s="1"/>
  <c r="M318" i="9" s="1"/>
  <c r="N318" i="9" s="1"/>
  <c r="V312" i="9"/>
  <c r="W312" i="9" s="1"/>
  <c r="V306" i="9"/>
  <c r="W306" i="9" s="1"/>
  <c r="V300" i="9"/>
  <c r="W300" i="9" s="1"/>
  <c r="M300" i="9" s="1"/>
  <c r="N300" i="9" s="1"/>
  <c r="V294" i="9"/>
  <c r="W294" i="9" s="1"/>
  <c r="M294" i="9" s="1"/>
  <c r="N294" i="9" s="1"/>
  <c r="V288" i="9"/>
  <c r="W288" i="9" s="1"/>
  <c r="M288" i="9" s="1"/>
  <c r="N288" i="9" s="1"/>
  <c r="V282" i="9"/>
  <c r="W282" i="9" s="1"/>
  <c r="M282" i="9" s="1"/>
  <c r="N282" i="9" s="1"/>
  <c r="V270" i="9"/>
  <c r="W270" i="9" s="1"/>
  <c r="V264" i="9"/>
  <c r="W264" i="9" s="1"/>
  <c r="M264" i="9" s="1"/>
  <c r="N264" i="9" s="1"/>
  <c r="V258" i="9"/>
  <c r="W258" i="9" s="1"/>
  <c r="M258" i="9" s="1"/>
  <c r="N258" i="9" s="1"/>
  <c r="V252" i="9"/>
  <c r="W252" i="9" s="1"/>
  <c r="M252" i="9" s="1"/>
  <c r="N252" i="9" s="1"/>
  <c r="V246" i="9"/>
  <c r="W246" i="9" s="1"/>
  <c r="M246" i="9" s="1"/>
  <c r="N246" i="9" s="1"/>
  <c r="V240" i="9"/>
  <c r="W240" i="9" s="1"/>
  <c r="V234" i="9"/>
  <c r="W234" i="9" s="1"/>
  <c r="V222" i="9"/>
  <c r="W222" i="9" s="1"/>
  <c r="M222" i="9" s="1"/>
  <c r="N222" i="9" s="1"/>
  <c r="V216" i="9"/>
  <c r="W216" i="9" s="1"/>
  <c r="M216" i="9" s="1"/>
  <c r="N216" i="9" s="1"/>
  <c r="V210" i="9"/>
  <c r="W210" i="9" s="1"/>
  <c r="V198" i="9"/>
  <c r="W198" i="9" s="1"/>
  <c r="M198" i="9" s="1"/>
  <c r="N198" i="9" s="1"/>
  <c r="V192" i="9"/>
  <c r="W192" i="9" s="1"/>
  <c r="V186" i="9"/>
  <c r="W186" i="9" s="1"/>
  <c r="M186" i="9" s="1"/>
  <c r="N186" i="9" s="1"/>
  <c r="V180" i="9"/>
  <c r="W180" i="9" s="1"/>
  <c r="M180" i="9" s="1"/>
  <c r="N180" i="9" s="1"/>
  <c r="V174" i="9"/>
  <c r="W174" i="9" s="1"/>
  <c r="V168" i="9"/>
  <c r="W168" i="9" s="1"/>
  <c r="M168" i="9" s="1"/>
  <c r="N168" i="9" s="1"/>
  <c r="V162" i="9"/>
  <c r="W162" i="9" s="1"/>
  <c r="V150" i="9"/>
  <c r="W150" i="9" s="1"/>
  <c r="M150" i="9" s="1"/>
  <c r="N150" i="9" s="1"/>
  <c r="V144" i="9"/>
  <c r="W144" i="9" s="1"/>
  <c r="M144" i="9" s="1"/>
  <c r="N144" i="9" s="1"/>
  <c r="V138" i="9"/>
  <c r="W138" i="9" s="1"/>
  <c r="M138" i="9" s="1"/>
  <c r="N138" i="9" s="1"/>
  <c r="V126" i="9"/>
  <c r="W126" i="9" s="1"/>
  <c r="M126" i="9" s="1"/>
  <c r="N126" i="9" s="1"/>
  <c r="V120" i="9"/>
  <c r="W120" i="9" s="1"/>
  <c r="V114" i="9"/>
  <c r="W114" i="9" s="1"/>
  <c r="V108" i="9"/>
  <c r="W108" i="9" s="1"/>
  <c r="M108" i="9" s="1"/>
  <c r="N108" i="9" s="1"/>
  <c r="V102" i="9"/>
  <c r="W102" i="9" s="1"/>
  <c r="M102" i="9" s="1"/>
  <c r="N102" i="9" s="1"/>
  <c r="V96" i="9"/>
  <c r="W96" i="9" s="1"/>
  <c r="M96" i="9" s="1"/>
  <c r="N96" i="9" s="1"/>
  <c r="V90" i="9"/>
  <c r="W90" i="9" s="1"/>
  <c r="M90" i="9" s="1"/>
  <c r="N90" i="9" s="1"/>
  <c r="V78" i="9"/>
  <c r="W78" i="9" s="1"/>
  <c r="V72" i="9"/>
  <c r="W72" i="9" s="1"/>
  <c r="V66" i="9"/>
  <c r="W66" i="9" s="1"/>
  <c r="M66" i="9" s="1"/>
  <c r="N66" i="9" s="1"/>
  <c r="V60" i="9"/>
  <c r="W60" i="9" s="1"/>
  <c r="M60" i="9" s="1"/>
  <c r="N60" i="9" s="1"/>
  <c r="V54" i="9"/>
  <c r="W54" i="9" s="1"/>
  <c r="V48" i="9"/>
  <c r="W48" i="9" s="1"/>
  <c r="V42" i="9"/>
  <c r="W42" i="9" s="1"/>
  <c r="V30" i="9"/>
  <c r="W30" i="9" s="1"/>
  <c r="M30" i="9" s="1"/>
  <c r="N30" i="9" s="1"/>
  <c r="V24" i="9"/>
  <c r="W24" i="9" s="1"/>
  <c r="M24" i="9" s="1"/>
  <c r="N24" i="9" s="1"/>
  <c r="V2687" i="9"/>
  <c r="W2687" i="9" s="1"/>
  <c r="M2687" i="9" s="1"/>
  <c r="N2687" i="9" s="1"/>
  <c r="V2681" i="9"/>
  <c r="W2681" i="9" s="1"/>
  <c r="M2681" i="9" s="1"/>
  <c r="N2681" i="9" s="1"/>
  <c r="V2675" i="9"/>
  <c r="W2675" i="9" s="1"/>
  <c r="V2663" i="9"/>
  <c r="W2663" i="9" s="1"/>
  <c r="V2657" i="9"/>
  <c r="W2657" i="9" s="1"/>
  <c r="M2657" i="9" s="1"/>
  <c r="N2657" i="9" s="1"/>
  <c r="V2651" i="9"/>
  <c r="W2651" i="9" s="1"/>
  <c r="V2639" i="9"/>
  <c r="W2639" i="9" s="1"/>
  <c r="M2639" i="9" s="1"/>
  <c r="N2639" i="9" s="1"/>
  <c r="V2633" i="9"/>
  <c r="W2633" i="9" s="1"/>
  <c r="M2633" i="9" s="1"/>
  <c r="N2633" i="9" s="1"/>
  <c r="V2627" i="9"/>
  <c r="W2627" i="9" s="1"/>
  <c r="M2627" i="9" s="1"/>
  <c r="N2627" i="9" s="1"/>
  <c r="V2615" i="9"/>
  <c r="W2615" i="9" s="1"/>
  <c r="M2615" i="9" s="1"/>
  <c r="N2615" i="9" s="1"/>
  <c r="V2609" i="9"/>
  <c r="W2609" i="9" s="1"/>
  <c r="M2609" i="9" s="1"/>
  <c r="N2609" i="9" s="1"/>
  <c r="V2603" i="9"/>
  <c r="W2603" i="9" s="1"/>
  <c r="M2603" i="9" s="1"/>
  <c r="N2603" i="9" s="1"/>
  <c r="V2591" i="9"/>
  <c r="W2591" i="9" s="1"/>
  <c r="V2585" i="9"/>
  <c r="W2585" i="9" s="1"/>
  <c r="M2585" i="9" s="1"/>
  <c r="N2585" i="9" s="1"/>
  <c r="V2579" i="9"/>
  <c r="W2579" i="9" s="1"/>
  <c r="M2579" i="9" s="1"/>
  <c r="N2579" i="9" s="1"/>
  <c r="V2567" i="9"/>
  <c r="W2567" i="9" s="1"/>
  <c r="M2567" i="9" s="1"/>
  <c r="N2567" i="9" s="1"/>
  <c r="V2561" i="9"/>
  <c r="W2561" i="9" s="1"/>
  <c r="M2561" i="9" s="1"/>
  <c r="N2561" i="9" s="1"/>
  <c r="V2555" i="9"/>
  <c r="W2555" i="9" s="1"/>
  <c r="M2555" i="9" s="1"/>
  <c r="N2555" i="9" s="1"/>
  <c r="V2543" i="9"/>
  <c r="W2543" i="9" s="1"/>
  <c r="M2543" i="9" s="1"/>
  <c r="N2543" i="9" s="1"/>
  <c r="V2537" i="9"/>
  <c r="W2537" i="9" s="1"/>
  <c r="M2537" i="9" s="1"/>
  <c r="N2537" i="9" s="1"/>
  <c r="V2531" i="9"/>
  <c r="W2531" i="9" s="1"/>
  <c r="V2519" i="9"/>
  <c r="W2519" i="9" s="1"/>
  <c r="M2519" i="9" s="1"/>
  <c r="N2519" i="9" s="1"/>
  <c r="V2513" i="9"/>
  <c r="W2513" i="9" s="1"/>
  <c r="M2513" i="9" s="1"/>
  <c r="N2513" i="9" s="1"/>
  <c r="V2507" i="9"/>
  <c r="W2507" i="9" s="1"/>
  <c r="V2495" i="9"/>
  <c r="W2495" i="9" s="1"/>
  <c r="V2489" i="9"/>
  <c r="W2489" i="9" s="1"/>
  <c r="M2489" i="9" s="1"/>
  <c r="N2489" i="9" s="1"/>
  <c r="V2483" i="9"/>
  <c r="W2483" i="9" s="1"/>
  <c r="M2483" i="9" s="1"/>
  <c r="N2483" i="9" s="1"/>
  <c r="V2471" i="9"/>
  <c r="W2471" i="9" s="1"/>
  <c r="M2471" i="9" s="1"/>
  <c r="N2471" i="9" s="1"/>
  <c r="V2465" i="9"/>
  <c r="W2465" i="9" s="1"/>
  <c r="M2465" i="9" s="1"/>
  <c r="N2465" i="9" s="1"/>
  <c r="V2459" i="9"/>
  <c r="W2459" i="9" s="1"/>
  <c r="V2447" i="9"/>
  <c r="W2447" i="9" s="1"/>
  <c r="M2447" i="9" s="1"/>
  <c r="N2447" i="9" s="1"/>
  <c r="V2441" i="9"/>
  <c r="W2441" i="9" s="1"/>
  <c r="M2441" i="9" s="1"/>
  <c r="N2441" i="9" s="1"/>
  <c r="V2435" i="9"/>
  <c r="W2435" i="9" s="1"/>
  <c r="M2435" i="9" s="1"/>
  <c r="N2435" i="9" s="1"/>
  <c r="V2423" i="9"/>
  <c r="W2423" i="9" s="1"/>
  <c r="M2423" i="9" s="1"/>
  <c r="N2423" i="9" s="1"/>
  <c r="V2417" i="9"/>
  <c r="W2417" i="9" s="1"/>
  <c r="M2417" i="9" s="1"/>
  <c r="N2417" i="9" s="1"/>
  <c r="V2411" i="9"/>
  <c r="W2411" i="9" s="1"/>
  <c r="M2411" i="9" s="1"/>
  <c r="N2411" i="9" s="1"/>
  <c r="V2399" i="9"/>
  <c r="W2399" i="9" s="1"/>
  <c r="V2393" i="9"/>
  <c r="W2393" i="9" s="1"/>
  <c r="M2393" i="9" s="1"/>
  <c r="N2393" i="9" s="1"/>
  <c r="V2387" i="9"/>
  <c r="W2387" i="9" s="1"/>
  <c r="M2387" i="9" s="1"/>
  <c r="N2387" i="9" s="1"/>
  <c r="V2375" i="9"/>
  <c r="W2375" i="9" s="1"/>
  <c r="M2375" i="9" s="1"/>
  <c r="N2375" i="9" s="1"/>
  <c r="V2369" i="9"/>
  <c r="W2369" i="9" s="1"/>
  <c r="M2369" i="9" s="1"/>
  <c r="N2369" i="9" s="1"/>
  <c r="V2363" i="9"/>
  <c r="W2363" i="9" s="1"/>
  <c r="V2351" i="9"/>
  <c r="W2351" i="9" s="1"/>
  <c r="V2345" i="9"/>
  <c r="W2345" i="9" s="1"/>
  <c r="M2345" i="9" s="1"/>
  <c r="N2345" i="9" s="1"/>
  <c r="V2339" i="9"/>
  <c r="W2339" i="9" s="1"/>
  <c r="M2339" i="9" s="1"/>
  <c r="N2339" i="9" s="1"/>
  <c r="V2327" i="9"/>
  <c r="W2327" i="9" s="1"/>
  <c r="V2321" i="9"/>
  <c r="W2321" i="9" s="1"/>
  <c r="M2321" i="9" s="1"/>
  <c r="N2321" i="9" s="1"/>
  <c r="V2315" i="9"/>
  <c r="W2315" i="9" s="1"/>
  <c r="M2315" i="9" s="1"/>
  <c r="N2315" i="9" s="1"/>
  <c r="V2303" i="9"/>
  <c r="W2303" i="9" s="1"/>
  <c r="V2297" i="9"/>
  <c r="W2297" i="9" s="1"/>
  <c r="M2297" i="9" s="1"/>
  <c r="N2297" i="9" s="1"/>
  <c r="V2291" i="9"/>
  <c r="W2291" i="9" s="1"/>
  <c r="M2291" i="9" s="1"/>
  <c r="N2291" i="9" s="1"/>
  <c r="V2279" i="9"/>
  <c r="W2279" i="9" s="1"/>
  <c r="V2273" i="9"/>
  <c r="W2273" i="9" s="1"/>
  <c r="M2273" i="9" s="1"/>
  <c r="N2273" i="9" s="1"/>
  <c r="V2267" i="9"/>
  <c r="W2267" i="9" s="1"/>
  <c r="M2267" i="9" s="1"/>
  <c r="N2267" i="9" s="1"/>
  <c r="V2255" i="9"/>
  <c r="W2255" i="9" s="1"/>
  <c r="V2249" i="9"/>
  <c r="W2249" i="9" s="1"/>
  <c r="M2249" i="9" s="1"/>
  <c r="N2249" i="9" s="1"/>
  <c r="V2243" i="9"/>
  <c r="W2243" i="9" s="1"/>
  <c r="V2231" i="9"/>
  <c r="W2231" i="9" s="1"/>
  <c r="V2225" i="9"/>
  <c r="W2225" i="9" s="1"/>
  <c r="M2225" i="9" s="1"/>
  <c r="N2225" i="9" s="1"/>
  <c r="V2219" i="9"/>
  <c r="W2219" i="9" s="1"/>
  <c r="M2219" i="9" s="1"/>
  <c r="N2219" i="9" s="1"/>
  <c r="V2207" i="9"/>
  <c r="W2207" i="9" s="1"/>
  <c r="V2201" i="9"/>
  <c r="W2201" i="9" s="1"/>
  <c r="M2201" i="9" s="1"/>
  <c r="N2201" i="9" s="1"/>
  <c r="V2195" i="9"/>
  <c r="W2195" i="9" s="1"/>
  <c r="V2183" i="9"/>
  <c r="W2183" i="9" s="1"/>
  <c r="V2177" i="9"/>
  <c r="W2177" i="9" s="1"/>
  <c r="M2177" i="9" s="1"/>
  <c r="N2177" i="9" s="1"/>
  <c r="V2171" i="9"/>
  <c r="W2171" i="9" s="1"/>
  <c r="M2171" i="9" s="1"/>
  <c r="N2171" i="9" s="1"/>
  <c r="V2159" i="9"/>
  <c r="W2159" i="9" s="1"/>
  <c r="V2153" i="9"/>
  <c r="W2153" i="9" s="1"/>
  <c r="V2147" i="9"/>
  <c r="W2147" i="9" s="1"/>
  <c r="V2135" i="9"/>
  <c r="W2135" i="9" s="1"/>
  <c r="V2129" i="9"/>
  <c r="W2129" i="9" s="1"/>
  <c r="M2129" i="9" s="1"/>
  <c r="N2129" i="9" s="1"/>
  <c r="V2123" i="9"/>
  <c r="W2123" i="9" s="1"/>
  <c r="M2123" i="9" s="1"/>
  <c r="N2123" i="9" s="1"/>
  <c r="V2111" i="9"/>
  <c r="W2111" i="9" s="1"/>
  <c r="V2105" i="9"/>
  <c r="W2105" i="9" s="1"/>
  <c r="M2105" i="9" s="1"/>
  <c r="N2105" i="9" s="1"/>
  <c r="V2099" i="9"/>
  <c r="W2099" i="9" s="1"/>
  <c r="M2099" i="9" s="1"/>
  <c r="N2099" i="9" s="1"/>
  <c r="V2087" i="9"/>
  <c r="W2087" i="9" s="1"/>
  <c r="V2081" i="9"/>
  <c r="W2081" i="9" s="1"/>
  <c r="M2081" i="9" s="1"/>
  <c r="N2081" i="9" s="1"/>
  <c r="V2075" i="9"/>
  <c r="W2075" i="9" s="1"/>
  <c r="M2075" i="9" s="1"/>
  <c r="N2075" i="9" s="1"/>
  <c r="V2063" i="9"/>
  <c r="W2063" i="9" s="1"/>
  <c r="V2057" i="9"/>
  <c r="W2057" i="9" s="1"/>
  <c r="M2057" i="9" s="1"/>
  <c r="N2057" i="9" s="1"/>
  <c r="V2051" i="9"/>
  <c r="W2051" i="9" s="1"/>
  <c r="M2051" i="9" s="1"/>
  <c r="N2051" i="9" s="1"/>
  <c r="V2039" i="9"/>
  <c r="W2039" i="9" s="1"/>
  <c r="M2039" i="9" s="1"/>
  <c r="N2039" i="9" s="1"/>
  <c r="V2033" i="9"/>
  <c r="W2033" i="9" s="1"/>
  <c r="M2033" i="9" s="1"/>
  <c r="N2033" i="9" s="1"/>
  <c r="V2027" i="9"/>
  <c r="W2027" i="9" s="1"/>
  <c r="V2015" i="9"/>
  <c r="W2015" i="9" s="1"/>
  <c r="V2009" i="9"/>
  <c r="W2009" i="9" s="1"/>
  <c r="M2009" i="9" s="1"/>
  <c r="N2009" i="9" s="1"/>
  <c r="V2003" i="9"/>
  <c r="W2003" i="9" s="1"/>
  <c r="M2003" i="9" s="1"/>
  <c r="N2003" i="9" s="1"/>
  <c r="V1991" i="9"/>
  <c r="W1991" i="9" s="1"/>
  <c r="V1985" i="9"/>
  <c r="W1985" i="9" s="1"/>
  <c r="M1985" i="9" s="1"/>
  <c r="N1985" i="9" s="1"/>
  <c r="V1979" i="9"/>
  <c r="W1979" i="9" s="1"/>
  <c r="V1967" i="9"/>
  <c r="W1967" i="9" s="1"/>
  <c r="V1961" i="9"/>
  <c r="W1961" i="9" s="1"/>
  <c r="M1961" i="9" s="1"/>
  <c r="N1961" i="9" s="1"/>
  <c r="V1955" i="9"/>
  <c r="W1955" i="9" s="1"/>
  <c r="M1955" i="9" s="1"/>
  <c r="N1955" i="9" s="1"/>
  <c r="V1943" i="9"/>
  <c r="W1943" i="9" s="1"/>
  <c r="V1937" i="9"/>
  <c r="W1937" i="9" s="1"/>
  <c r="M1937" i="9" s="1"/>
  <c r="N1937" i="9" s="1"/>
  <c r="V1931" i="9"/>
  <c r="W1931" i="9" s="1"/>
  <c r="V1919" i="9"/>
  <c r="W1919" i="9" s="1"/>
  <c r="V1913" i="9"/>
  <c r="W1913" i="9" s="1"/>
  <c r="M1913" i="9" s="1"/>
  <c r="N1913" i="9" s="1"/>
  <c r="V1907" i="9"/>
  <c r="W1907" i="9" s="1"/>
  <c r="M1907" i="9" s="1"/>
  <c r="N1907" i="9" s="1"/>
  <c r="V1895" i="9"/>
  <c r="W1895" i="9" s="1"/>
  <c r="M1895" i="9" s="1"/>
  <c r="N1895" i="9" s="1"/>
  <c r="V1889" i="9"/>
  <c r="W1889" i="9" s="1"/>
  <c r="M1889" i="9" s="1"/>
  <c r="N1889" i="9" s="1"/>
  <c r="V1871" i="9"/>
  <c r="W1871" i="9" s="1"/>
  <c r="M1871" i="9" s="1"/>
  <c r="N1871" i="9" s="1"/>
  <c r="V1865" i="9"/>
  <c r="W1865" i="9" s="1"/>
  <c r="V1847" i="9"/>
  <c r="W1847" i="9" s="1"/>
  <c r="M1847" i="9" s="1"/>
  <c r="N1847" i="9" s="1"/>
  <c r="V1841" i="9"/>
  <c r="W1841" i="9" s="1"/>
  <c r="M1841" i="9" s="1"/>
  <c r="N1841" i="9" s="1"/>
  <c r="V1823" i="9"/>
  <c r="W1823" i="9" s="1"/>
  <c r="V1817" i="9"/>
  <c r="W1817" i="9" s="1"/>
  <c r="M1817" i="9" s="1"/>
  <c r="N1817" i="9" s="1"/>
  <c r="V1799" i="9"/>
  <c r="W1799" i="9" s="1"/>
  <c r="M1799" i="9" s="1"/>
  <c r="N1799" i="9" s="1"/>
  <c r="V1793" i="9"/>
  <c r="W1793" i="9" s="1"/>
  <c r="M1793" i="9" s="1"/>
  <c r="N1793" i="9" s="1"/>
  <c r="V1775" i="9"/>
  <c r="W1775" i="9" s="1"/>
  <c r="M1775" i="9" s="1"/>
  <c r="N1775" i="9" s="1"/>
  <c r="V1769" i="9"/>
  <c r="W1769" i="9" s="1"/>
  <c r="M1769" i="9" s="1"/>
  <c r="N1769" i="9" s="1"/>
  <c r="V1751" i="9"/>
  <c r="W1751" i="9" s="1"/>
  <c r="V1745" i="9"/>
  <c r="W1745" i="9" s="1"/>
  <c r="M1745" i="9" s="1"/>
  <c r="N1745" i="9" s="1"/>
  <c r="V1727" i="9"/>
  <c r="W1727" i="9" s="1"/>
  <c r="M1727" i="9" s="1"/>
  <c r="N1727" i="9" s="1"/>
  <c r="V1721" i="9"/>
  <c r="W1721" i="9" s="1"/>
  <c r="V1709" i="9"/>
  <c r="W1709" i="9" s="1"/>
  <c r="M1709" i="9" s="1"/>
  <c r="N1709" i="9" s="1"/>
  <c r="V1703" i="9"/>
  <c r="W1703" i="9" s="1"/>
  <c r="M1703" i="9" s="1"/>
  <c r="N1703" i="9" s="1"/>
  <c r="V1697" i="9"/>
  <c r="W1697" i="9" s="1"/>
  <c r="M1697" i="9" s="1"/>
  <c r="N1697" i="9" s="1"/>
  <c r="V1679" i="9"/>
  <c r="W1679" i="9" s="1"/>
  <c r="M1679" i="9" s="1"/>
  <c r="N1679" i="9" s="1"/>
  <c r="V1673" i="9"/>
  <c r="W1673" i="9" s="1"/>
  <c r="M1673" i="9" s="1"/>
  <c r="N1673" i="9" s="1"/>
  <c r="V1655" i="9"/>
  <c r="W1655" i="9" s="1"/>
  <c r="V1649" i="9"/>
  <c r="W1649" i="9" s="1"/>
  <c r="M1649" i="9" s="1"/>
  <c r="N1649" i="9" s="1"/>
  <c r="V1631" i="9"/>
  <c r="W1631" i="9" s="1"/>
  <c r="V1625" i="9"/>
  <c r="W1625" i="9" s="1"/>
  <c r="V1607" i="9"/>
  <c r="W1607" i="9" s="1"/>
  <c r="M1607" i="9" s="1"/>
  <c r="N1607" i="9" s="1"/>
  <c r="V1601" i="9"/>
  <c r="W1601" i="9" s="1"/>
  <c r="M1601" i="9" s="1"/>
  <c r="N1601" i="9" s="1"/>
  <c r="V1583" i="9"/>
  <c r="W1583" i="9" s="1"/>
  <c r="M1583" i="9" s="1"/>
  <c r="N1583" i="9" s="1"/>
  <c r="V1577" i="9"/>
  <c r="W1577" i="9" s="1"/>
  <c r="M1577" i="9" s="1"/>
  <c r="N1577" i="9" s="1"/>
  <c r="V1559" i="9"/>
  <c r="W1559" i="9" s="1"/>
  <c r="M1559" i="9" s="1"/>
  <c r="N1559" i="9" s="1"/>
  <c r="V1553" i="9"/>
  <c r="W1553" i="9" s="1"/>
  <c r="V1541" i="9"/>
  <c r="W1541" i="9" s="1"/>
  <c r="M1541" i="9" s="1"/>
  <c r="N1541" i="9" s="1"/>
  <c r="V1535" i="9"/>
  <c r="W1535" i="9" s="1"/>
  <c r="M1535" i="9" s="1"/>
  <c r="N1535" i="9" s="1"/>
  <c r="V1529" i="9"/>
  <c r="W1529" i="9" s="1"/>
  <c r="V1511" i="9"/>
  <c r="W1511" i="9" s="1"/>
  <c r="V1505" i="9"/>
  <c r="W1505" i="9" s="1"/>
  <c r="M1505" i="9" s="1"/>
  <c r="N1505" i="9" s="1"/>
  <c r="V1487" i="9"/>
  <c r="W1487" i="9" s="1"/>
  <c r="V1481" i="9"/>
  <c r="W1481" i="9" s="1"/>
  <c r="M1481" i="9" s="1"/>
  <c r="N1481" i="9" s="1"/>
  <c r="V1463" i="9"/>
  <c r="W1463" i="9" s="1"/>
  <c r="M1463" i="9" s="1"/>
  <c r="N1463" i="9" s="1"/>
  <c r="V1457" i="9"/>
  <c r="W1457" i="9" s="1"/>
  <c r="M1457" i="9" s="1"/>
  <c r="V1439" i="9"/>
  <c r="W1439" i="9" s="1"/>
  <c r="V1433" i="9"/>
  <c r="W1433" i="9" s="1"/>
  <c r="M1433" i="9" s="1"/>
  <c r="N1433" i="9" s="1"/>
  <c r="V1415" i="9"/>
  <c r="W1415" i="9" s="1"/>
  <c r="V1409" i="9"/>
  <c r="W1409" i="9" s="1"/>
  <c r="M1409" i="9" s="1"/>
  <c r="N1409" i="9" s="1"/>
  <c r="V1391" i="9"/>
  <c r="W1391" i="9" s="1"/>
  <c r="M1391" i="9" s="1"/>
  <c r="N1391" i="9" s="1"/>
  <c r="V1385" i="9"/>
  <c r="W1385" i="9" s="1"/>
  <c r="M1385" i="9" s="1"/>
  <c r="N1385" i="9" s="1"/>
  <c r="V1367" i="9"/>
  <c r="W1367" i="9" s="1"/>
  <c r="M1367" i="9" s="1"/>
  <c r="N1367" i="9" s="1"/>
  <c r="V1361" i="9"/>
  <c r="W1361" i="9" s="1"/>
  <c r="M1361" i="9" s="1"/>
  <c r="N1361" i="9" s="1"/>
  <c r="V1349" i="9"/>
  <c r="W1349" i="9" s="1"/>
  <c r="V1343" i="9"/>
  <c r="W1343" i="9" s="1"/>
  <c r="M1343" i="9" s="1"/>
  <c r="N1343" i="9" s="1"/>
  <c r="V1337" i="9"/>
  <c r="W1337" i="9" s="1"/>
  <c r="M1337" i="9" s="1"/>
  <c r="N1337" i="9" s="1"/>
  <c r="V1319" i="9"/>
  <c r="W1319" i="9" s="1"/>
  <c r="M1319" i="9" s="1"/>
  <c r="V1313" i="9"/>
  <c r="W1313" i="9" s="1"/>
  <c r="M1313" i="9" s="1"/>
  <c r="N1313" i="9" s="1"/>
  <c r="V1295" i="9"/>
  <c r="W1295" i="9" s="1"/>
  <c r="M1295" i="9" s="1"/>
  <c r="N1295" i="9" s="1"/>
  <c r="V1289" i="9"/>
  <c r="W1289" i="9" s="1"/>
  <c r="M1289" i="9" s="1"/>
  <c r="N1289" i="9" s="1"/>
  <c r="V1271" i="9"/>
  <c r="W1271" i="9" s="1"/>
  <c r="V1265" i="9"/>
  <c r="W1265" i="9" s="1"/>
  <c r="M1265" i="9" s="1"/>
  <c r="V1247" i="9"/>
  <c r="W1247" i="9" s="1"/>
  <c r="M1247" i="9" s="1"/>
  <c r="V1241" i="9"/>
  <c r="W1241" i="9" s="1"/>
  <c r="M1241" i="9" s="1"/>
  <c r="N1241" i="9" s="1"/>
  <c r="V1223" i="9"/>
  <c r="W1223" i="9" s="1"/>
  <c r="M1223" i="9" s="1"/>
  <c r="N1223" i="9" s="1"/>
  <c r="V1217" i="9"/>
  <c r="W1217" i="9" s="1"/>
  <c r="V1199" i="9"/>
  <c r="W1199" i="9" s="1"/>
  <c r="V1193" i="9"/>
  <c r="W1193" i="9" s="1"/>
  <c r="M1193" i="9" s="1"/>
  <c r="V1175" i="9"/>
  <c r="W1175" i="9" s="1"/>
  <c r="M1175" i="9" s="1"/>
  <c r="N1175" i="9" s="1"/>
  <c r="V1169" i="9"/>
  <c r="W1169" i="9" s="1"/>
  <c r="M1169" i="9" s="1"/>
  <c r="N1169" i="9" s="1"/>
  <c r="V1157" i="9"/>
  <c r="W1157" i="9" s="1"/>
  <c r="M1157" i="9" s="1"/>
  <c r="N1157" i="9" s="1"/>
  <c r="V1151" i="9"/>
  <c r="W1151" i="9" s="1"/>
  <c r="V1145" i="9"/>
  <c r="W1145" i="9" s="1"/>
  <c r="M1145" i="9" s="1"/>
  <c r="N1145" i="9" s="1"/>
  <c r="V1127" i="9"/>
  <c r="W1127" i="9" s="1"/>
  <c r="M1127" i="9" s="1"/>
  <c r="V1121" i="9"/>
  <c r="W1121" i="9" s="1"/>
  <c r="M1121" i="9" s="1"/>
  <c r="V1103" i="9"/>
  <c r="W1103" i="9" s="1"/>
  <c r="M1103" i="9" s="1"/>
  <c r="N1103" i="9" s="1"/>
  <c r="V1097" i="9"/>
  <c r="W1097" i="9" s="1"/>
  <c r="M1097" i="9" s="1"/>
  <c r="N1097" i="9" s="1"/>
  <c r="V1079" i="9"/>
  <c r="W1079" i="9" s="1"/>
  <c r="V1073" i="9"/>
  <c r="W1073" i="9" s="1"/>
  <c r="V1055" i="9"/>
  <c r="W1055" i="9" s="1"/>
  <c r="M1055" i="9" s="1"/>
  <c r="N1055" i="9" s="1"/>
  <c r="V1049" i="9"/>
  <c r="W1049" i="9" s="1"/>
  <c r="M1049" i="9" s="1"/>
  <c r="V1031" i="9"/>
  <c r="W1031" i="9" s="1"/>
  <c r="M1031" i="9" s="1"/>
  <c r="N1031" i="9" s="1"/>
  <c r="V1025" i="9"/>
  <c r="W1025" i="9" s="1"/>
  <c r="V1007" i="9"/>
  <c r="W1007" i="9" s="1"/>
  <c r="V1001" i="9"/>
  <c r="W1001" i="9" s="1"/>
  <c r="M1001" i="9" s="1"/>
  <c r="N1001" i="9" s="1"/>
  <c r="V983" i="9"/>
  <c r="W983" i="9" s="1"/>
  <c r="M983" i="9" s="1"/>
  <c r="N983" i="9" s="1"/>
  <c r="V977" i="9"/>
  <c r="W977" i="9" s="1"/>
  <c r="M977" i="9" s="1"/>
  <c r="N977" i="9" s="1"/>
  <c r="V965" i="9"/>
  <c r="W965" i="9" s="1"/>
  <c r="M965" i="9" s="1"/>
  <c r="N965" i="9" s="1"/>
  <c r="V959" i="9"/>
  <c r="W959" i="9" s="1"/>
  <c r="M959" i="9" s="1"/>
  <c r="N959" i="9" s="1"/>
  <c r="V953" i="9"/>
  <c r="W953" i="9" s="1"/>
  <c r="V935" i="9"/>
  <c r="W935" i="9" s="1"/>
  <c r="M935" i="9" s="1"/>
  <c r="N935" i="9" s="1"/>
  <c r="V929" i="9"/>
  <c r="W929" i="9" s="1"/>
  <c r="M929" i="9" s="1"/>
  <c r="N929" i="9" s="1"/>
  <c r="V911" i="9"/>
  <c r="W911" i="9" s="1"/>
  <c r="M911" i="9" s="1"/>
  <c r="V905" i="9"/>
  <c r="W905" i="9" s="1"/>
  <c r="M905" i="9" s="1"/>
  <c r="V887" i="9"/>
  <c r="W887" i="9" s="1"/>
  <c r="M887" i="9" s="1"/>
  <c r="N887" i="9" s="1"/>
  <c r="V881" i="9"/>
  <c r="W881" i="9" s="1"/>
  <c r="M881" i="9" s="1"/>
  <c r="N881" i="9" s="1"/>
  <c r="V863" i="9"/>
  <c r="W863" i="9" s="1"/>
  <c r="M863" i="9" s="1"/>
  <c r="N863" i="9" s="1"/>
  <c r="V857" i="9"/>
  <c r="W857" i="9" s="1"/>
  <c r="M857" i="9" s="1"/>
  <c r="N857" i="9" s="1"/>
  <c r="V845" i="9"/>
  <c r="W845" i="9" s="1"/>
  <c r="M845" i="9" s="1"/>
  <c r="V839" i="9"/>
  <c r="W839" i="9" s="1"/>
  <c r="M839" i="9" s="1"/>
  <c r="N839" i="9" s="1"/>
  <c r="V833" i="9"/>
  <c r="W833" i="9" s="1"/>
  <c r="M833" i="9" s="1"/>
  <c r="N833" i="9" s="1"/>
  <c r="V815" i="9"/>
  <c r="W815" i="9" s="1"/>
  <c r="V809" i="9"/>
  <c r="W809" i="9" s="1"/>
  <c r="M809" i="9" s="1"/>
  <c r="N809" i="9" s="1"/>
  <c r="V791" i="9"/>
  <c r="W791" i="9" s="1"/>
  <c r="M791" i="9" s="1"/>
  <c r="N791" i="9" s="1"/>
  <c r="V785" i="9"/>
  <c r="W785" i="9" s="1"/>
  <c r="M785" i="9" s="1"/>
  <c r="N785" i="9" s="1"/>
  <c r="V767" i="9"/>
  <c r="W767" i="9" s="1"/>
  <c r="M767" i="9" s="1"/>
  <c r="N767" i="9" s="1"/>
  <c r="V761" i="9"/>
  <c r="W761" i="9" s="1"/>
  <c r="M761" i="9" s="1"/>
  <c r="V743" i="9"/>
  <c r="W743" i="9" s="1"/>
  <c r="V737" i="9"/>
  <c r="W737" i="9" s="1"/>
  <c r="M737" i="9" s="1"/>
  <c r="N737" i="9" s="1"/>
  <c r="V719" i="9"/>
  <c r="W719" i="9" s="1"/>
  <c r="V713" i="9"/>
  <c r="W713" i="9" s="1"/>
  <c r="V695" i="9"/>
  <c r="W695" i="9" s="1"/>
  <c r="M695" i="9" s="1"/>
  <c r="N695" i="9" s="1"/>
  <c r="V689" i="9"/>
  <c r="W689" i="9" s="1"/>
  <c r="M689" i="9" s="1"/>
  <c r="V671" i="9"/>
  <c r="W671" i="9" s="1"/>
  <c r="M671" i="9" s="1"/>
  <c r="N671" i="9" s="1"/>
  <c r="V665" i="9"/>
  <c r="W665" i="9" s="1"/>
  <c r="V647" i="9"/>
  <c r="W647" i="9" s="1"/>
  <c r="M647" i="9" s="1"/>
  <c r="N647" i="9" s="1"/>
  <c r="V641" i="9"/>
  <c r="W641" i="9" s="1"/>
  <c r="V623" i="9"/>
  <c r="W623" i="9" s="1"/>
  <c r="M623" i="9" s="1"/>
  <c r="V617" i="9"/>
  <c r="W617" i="9" s="1"/>
  <c r="M617" i="9" s="1"/>
  <c r="N617" i="9" s="1"/>
  <c r="V599" i="9"/>
  <c r="W599" i="9" s="1"/>
  <c r="V593" i="9"/>
  <c r="W593" i="9" s="1"/>
  <c r="M593" i="9" s="1"/>
  <c r="N593" i="9" s="1"/>
  <c r="V575" i="9"/>
  <c r="W575" i="9" s="1"/>
  <c r="M575" i="9" s="1"/>
  <c r="N575" i="9" s="1"/>
  <c r="V569" i="9"/>
  <c r="W569" i="9" s="1"/>
  <c r="V551" i="9"/>
  <c r="W551" i="9" s="1"/>
  <c r="M551" i="9" s="1"/>
  <c r="V545" i="9"/>
  <c r="W545" i="9" s="1"/>
  <c r="M545" i="9" s="1"/>
  <c r="N545" i="9" s="1"/>
  <c r="V527" i="9"/>
  <c r="W527" i="9" s="1"/>
  <c r="V521" i="9"/>
  <c r="W521" i="9" s="1"/>
  <c r="M521" i="9" s="1"/>
  <c r="N521" i="9" s="1"/>
  <c r="V503" i="9"/>
  <c r="W503" i="9" s="1"/>
  <c r="V497" i="9"/>
  <c r="W497" i="9" s="1"/>
  <c r="V479" i="9"/>
  <c r="W479" i="9" s="1"/>
  <c r="M479" i="9" s="1"/>
  <c r="V473" i="9"/>
  <c r="W473" i="9" s="1"/>
  <c r="M473" i="9" s="1"/>
  <c r="N473" i="9" s="1"/>
  <c r="V461" i="9"/>
  <c r="W461" i="9" s="1"/>
  <c r="V455" i="9"/>
  <c r="W455" i="9" s="1"/>
  <c r="M455" i="9" s="1"/>
  <c r="N455" i="9" s="1"/>
  <c r="V449" i="9"/>
  <c r="W449" i="9" s="1"/>
  <c r="M449" i="9" s="1"/>
  <c r="N449" i="9" s="1"/>
  <c r="V431" i="9"/>
  <c r="W431" i="9" s="1"/>
  <c r="V425" i="9"/>
  <c r="W425" i="9" s="1"/>
  <c r="M425" i="9" s="1"/>
  <c r="N425" i="9" s="1"/>
  <c r="V407" i="9"/>
  <c r="W407" i="9" s="1"/>
  <c r="M407" i="9" s="1"/>
  <c r="N407" i="9" s="1"/>
  <c r="V401" i="9"/>
  <c r="W401" i="9" s="1"/>
  <c r="V383" i="9"/>
  <c r="W383" i="9" s="1"/>
  <c r="M383" i="9" s="1"/>
  <c r="V377" i="9"/>
  <c r="W377" i="9" s="1"/>
  <c r="M377" i="9" s="1"/>
  <c r="N377" i="9" s="1"/>
  <c r="V359" i="9"/>
  <c r="W359" i="9" s="1"/>
  <c r="V353" i="9"/>
  <c r="W353" i="9" s="1"/>
  <c r="M353" i="9" s="1"/>
  <c r="N353" i="9" s="1"/>
  <c r="V335" i="9"/>
  <c r="W335" i="9" s="1"/>
  <c r="M335" i="9" s="1"/>
  <c r="N335" i="9" s="1"/>
  <c r="V329" i="9"/>
  <c r="W329" i="9" s="1"/>
  <c r="V317" i="9"/>
  <c r="W317" i="9" s="1"/>
  <c r="M317" i="9" s="1"/>
  <c r="N317" i="9" s="1"/>
  <c r="V311" i="9"/>
  <c r="W311" i="9" s="1"/>
  <c r="M311" i="9" s="1"/>
  <c r="V305" i="9"/>
  <c r="W305" i="9" s="1"/>
  <c r="M305" i="9" s="1"/>
  <c r="V287" i="9"/>
  <c r="W287" i="9" s="1"/>
  <c r="V281" i="9"/>
  <c r="W281" i="9" s="1"/>
  <c r="M281" i="9" s="1"/>
  <c r="N281" i="9" s="1"/>
  <c r="V263" i="9"/>
  <c r="W263" i="9" s="1"/>
  <c r="V257" i="9"/>
  <c r="W257" i="9" s="1"/>
  <c r="M257" i="9" s="1"/>
  <c r="N257" i="9" s="1"/>
  <c r="V239" i="9"/>
  <c r="W239" i="9" s="1"/>
  <c r="M239" i="9" s="1"/>
  <c r="V233" i="9"/>
  <c r="W233" i="9" s="1"/>
  <c r="M233" i="9" s="1"/>
  <c r="V215" i="9"/>
  <c r="W215" i="9" s="1"/>
  <c r="M215" i="9" s="1"/>
  <c r="N215" i="9" s="1"/>
  <c r="V209" i="9"/>
  <c r="W209" i="9" s="1"/>
  <c r="M209" i="9" s="1"/>
  <c r="N209" i="9" s="1"/>
  <c r="V191" i="9"/>
  <c r="W191" i="9" s="1"/>
  <c r="V185" i="9"/>
  <c r="W185" i="9" s="1"/>
  <c r="M185" i="9" s="1"/>
  <c r="N185" i="9" s="1"/>
  <c r="V167" i="9"/>
  <c r="W167" i="9" s="1"/>
  <c r="M167" i="9" s="1"/>
  <c r="V161" i="9"/>
  <c r="W161" i="9" s="1"/>
  <c r="M161" i="9" s="1"/>
  <c r="N161" i="9" s="1"/>
  <c r="V143" i="9"/>
  <c r="W143" i="9" s="1"/>
  <c r="M143" i="9" s="1"/>
  <c r="N143" i="9" s="1"/>
  <c r="V137" i="9"/>
  <c r="W137" i="9" s="1"/>
  <c r="M137" i="9" s="1"/>
  <c r="N137" i="9" s="1"/>
  <c r="V119" i="9"/>
  <c r="W119" i="9" s="1"/>
  <c r="V113" i="9"/>
  <c r="W113" i="9" s="1"/>
  <c r="M113" i="9" s="1"/>
  <c r="V95" i="9"/>
  <c r="W95" i="9" s="1"/>
  <c r="M95" i="9" s="1"/>
  <c r="V89" i="9"/>
  <c r="W89" i="9" s="1"/>
  <c r="M89" i="9" s="1"/>
  <c r="V71" i="9"/>
  <c r="W71" i="9" s="1"/>
  <c r="M71" i="9" s="1"/>
  <c r="N71" i="9" s="1"/>
  <c r="V65" i="9"/>
  <c r="W65" i="9" s="1"/>
  <c r="M65" i="9" s="1"/>
  <c r="N65" i="9" s="1"/>
  <c r="V47" i="9"/>
  <c r="W47" i="9" s="1"/>
  <c r="V41" i="9"/>
  <c r="W41" i="9" s="1"/>
  <c r="M41" i="9" s="1"/>
  <c r="V23" i="9"/>
  <c r="W23" i="9" s="1"/>
  <c r="M23" i="9" s="1"/>
  <c r="N23" i="9" s="1"/>
  <c r="V3340" i="9"/>
  <c r="W3340" i="9" s="1"/>
  <c r="V3334" i="9"/>
  <c r="W3334" i="9" s="1"/>
  <c r="M3334" i="9" s="1"/>
  <c r="N3334" i="9" s="1"/>
  <c r="V3322" i="9"/>
  <c r="W3322" i="9" s="1"/>
  <c r="M3322" i="9" s="1"/>
  <c r="N3322" i="9" s="1"/>
  <c r="V3316" i="9"/>
  <c r="W3316" i="9" s="1"/>
  <c r="V3310" i="9"/>
  <c r="W3310" i="9" s="1"/>
  <c r="M3310" i="9" s="1"/>
  <c r="N3310" i="9" s="1"/>
  <c r="V3298" i="9"/>
  <c r="W3298" i="9" s="1"/>
  <c r="M3298" i="9" s="1"/>
  <c r="N3298" i="9" s="1"/>
  <c r="V3292" i="9"/>
  <c r="W3292" i="9" s="1"/>
  <c r="V3286" i="9"/>
  <c r="W3286" i="9" s="1"/>
  <c r="M3286" i="9" s="1"/>
  <c r="N3286" i="9" s="1"/>
  <c r="V3274" i="9"/>
  <c r="W3274" i="9" s="1"/>
  <c r="M3274" i="9" s="1"/>
  <c r="N3274" i="9" s="1"/>
  <c r="V3268" i="9"/>
  <c r="W3268" i="9" s="1"/>
  <c r="V3262" i="9"/>
  <c r="W3262" i="9" s="1"/>
  <c r="M3262" i="9" s="1"/>
  <c r="N3262" i="9" s="1"/>
  <c r="V3250" i="9"/>
  <c r="W3250" i="9" s="1"/>
  <c r="M3250" i="9" s="1"/>
  <c r="N3250" i="9" s="1"/>
  <c r="V3244" i="9"/>
  <c r="W3244" i="9" s="1"/>
  <c r="V3238" i="9"/>
  <c r="W3238" i="9" s="1"/>
  <c r="M3238" i="9" s="1"/>
  <c r="N3238" i="9" s="1"/>
  <c r="V3226" i="9"/>
  <c r="W3226" i="9" s="1"/>
  <c r="M3226" i="9" s="1"/>
  <c r="N3226" i="9" s="1"/>
  <c r="V3220" i="9"/>
  <c r="W3220" i="9" s="1"/>
  <c r="V3214" i="9"/>
  <c r="W3214" i="9" s="1"/>
  <c r="M3214" i="9" s="1"/>
  <c r="N3214" i="9" s="1"/>
  <c r="V3202" i="9"/>
  <c r="W3202" i="9" s="1"/>
  <c r="M3202" i="9" s="1"/>
  <c r="N3202" i="9" s="1"/>
  <c r="V3196" i="9"/>
  <c r="W3196" i="9" s="1"/>
  <c r="V3190" i="9"/>
  <c r="W3190" i="9" s="1"/>
  <c r="M3190" i="9" s="1"/>
  <c r="N3190" i="9" s="1"/>
  <c r="V3178" i="9"/>
  <c r="W3178" i="9" s="1"/>
  <c r="V3172" i="9"/>
  <c r="W3172" i="9" s="1"/>
  <c r="V3166" i="9"/>
  <c r="W3166" i="9" s="1"/>
  <c r="M3166" i="9" s="1"/>
  <c r="N3166" i="9" s="1"/>
  <c r="V3160" i="9"/>
  <c r="W3160" i="9" s="1"/>
  <c r="M3160" i="9" s="1"/>
  <c r="N3160" i="9" s="1"/>
  <c r="V3154" i="9"/>
  <c r="W3154" i="9" s="1"/>
  <c r="M3154" i="9" s="1"/>
  <c r="N3154" i="9" s="1"/>
  <c r="V3148" i="9"/>
  <c r="W3148" i="9" s="1"/>
  <c r="V3142" i="9"/>
  <c r="W3142" i="9" s="1"/>
  <c r="M3142" i="9" s="1"/>
  <c r="N3142" i="9" s="1"/>
  <c r="V3130" i="9"/>
  <c r="W3130" i="9" s="1"/>
  <c r="V3124" i="9"/>
  <c r="W3124" i="9" s="1"/>
  <c r="M3124" i="9" s="1"/>
  <c r="N3124" i="9" s="1"/>
  <c r="V3118" i="9"/>
  <c r="W3118" i="9" s="1"/>
  <c r="M3118" i="9" s="1"/>
  <c r="N3118" i="9" s="1"/>
  <c r="V3112" i="9"/>
  <c r="W3112" i="9" s="1"/>
  <c r="V3106" i="9"/>
  <c r="W3106" i="9" s="1"/>
  <c r="V3100" i="9"/>
  <c r="W3100" i="9" s="1"/>
  <c r="V3094" i="9"/>
  <c r="W3094" i="9" s="1"/>
  <c r="M3094" i="9" s="1"/>
  <c r="N3094" i="9" s="1"/>
  <c r="V3088" i="9"/>
  <c r="W3088" i="9" s="1"/>
  <c r="M3088" i="9" s="1"/>
  <c r="N3088" i="9" s="1"/>
  <c r="V3082" i="9"/>
  <c r="W3082" i="9" s="1"/>
  <c r="M3082" i="9" s="1"/>
  <c r="N3082" i="9" s="1"/>
  <c r="V3076" i="9"/>
  <c r="W3076" i="9" s="1"/>
  <c r="V3070" i="9"/>
  <c r="W3070" i="9" s="1"/>
  <c r="V3064" i="9"/>
  <c r="W3064" i="9" s="1"/>
  <c r="M3064" i="9" s="1"/>
  <c r="N3064" i="9" s="1"/>
  <c r="V3058" i="9"/>
  <c r="W3058" i="9" s="1"/>
  <c r="V3052" i="9"/>
  <c r="W3052" i="9" s="1"/>
  <c r="M3052" i="9" s="1"/>
  <c r="N3052" i="9" s="1"/>
  <c r="V3046" i="9"/>
  <c r="W3046" i="9" s="1"/>
  <c r="M3046" i="9" s="1"/>
  <c r="N3046" i="9" s="1"/>
  <c r="V3040" i="9"/>
  <c r="W3040" i="9" s="1"/>
  <c r="V3034" i="9"/>
  <c r="W3034" i="9" s="1"/>
  <c r="M3034" i="9" s="1"/>
  <c r="N3034" i="9" s="1"/>
  <c r="V3028" i="9"/>
  <c r="W3028" i="9" s="1"/>
  <c r="V3022" i="9"/>
  <c r="W3022" i="9" s="1"/>
  <c r="V3016" i="9"/>
  <c r="W3016" i="9" s="1"/>
  <c r="M3016" i="9" s="1"/>
  <c r="N3016" i="9" s="1"/>
  <c r="V3010" i="9"/>
  <c r="W3010" i="9" s="1"/>
  <c r="V3004" i="9"/>
  <c r="W3004" i="9" s="1"/>
  <c r="V2998" i="9"/>
  <c r="W2998" i="9" s="1"/>
  <c r="M2998" i="9" s="1"/>
  <c r="N2998" i="9" s="1"/>
  <c r="V2992" i="9"/>
  <c r="W2992" i="9" s="1"/>
  <c r="M2992" i="9" s="1"/>
  <c r="N2992" i="9" s="1"/>
  <c r="V2986" i="9"/>
  <c r="W2986" i="9" s="1"/>
  <c r="M2986" i="9" s="1"/>
  <c r="N2986" i="9" s="1"/>
  <c r="V2980" i="9"/>
  <c r="W2980" i="9" s="1"/>
  <c r="V2974" i="9"/>
  <c r="W2974" i="9" s="1"/>
  <c r="M2974" i="9" s="1"/>
  <c r="N2974" i="9" s="1"/>
  <c r="V2968" i="9"/>
  <c r="W2968" i="9" s="1"/>
  <c r="V2962" i="9"/>
  <c r="W2962" i="9" s="1"/>
  <c r="M2962" i="9" s="1"/>
  <c r="N2962" i="9" s="1"/>
  <c r="V2956" i="9"/>
  <c r="W2956" i="9" s="1"/>
  <c r="M2956" i="9" s="1"/>
  <c r="N2956" i="9" s="1"/>
  <c r="V2950" i="9"/>
  <c r="W2950" i="9" s="1"/>
  <c r="V2944" i="9"/>
  <c r="W2944" i="9" s="1"/>
  <c r="V2938" i="9"/>
  <c r="W2938" i="9" s="1"/>
  <c r="V2932" i="9"/>
  <c r="W2932" i="9" s="1"/>
  <c r="M2932" i="9" s="1"/>
  <c r="N2932" i="9" s="1"/>
  <c r="V2926" i="9"/>
  <c r="W2926" i="9" s="1"/>
  <c r="M2926" i="9" s="1"/>
  <c r="N2926" i="9" s="1"/>
  <c r="V2920" i="9"/>
  <c r="W2920" i="9" s="1"/>
  <c r="M2920" i="9" s="1"/>
  <c r="N2920" i="9" s="1"/>
  <c r="V2914" i="9"/>
  <c r="W2914" i="9" s="1"/>
  <c r="V2908" i="9"/>
  <c r="W2908" i="9" s="1"/>
  <c r="M2908" i="9" s="1"/>
  <c r="N2908" i="9" s="1"/>
  <c r="V2902" i="9"/>
  <c r="W2902" i="9" s="1"/>
  <c r="V2896" i="9"/>
  <c r="W2896" i="9" s="1"/>
  <c r="V2890" i="9"/>
  <c r="W2890" i="9" s="1"/>
  <c r="M2890" i="9" s="1"/>
  <c r="N2890" i="9" s="1"/>
  <c r="V2884" i="9"/>
  <c r="W2884" i="9" s="1"/>
  <c r="V2878" i="9"/>
  <c r="W2878" i="9" s="1"/>
  <c r="M2878" i="9" s="1"/>
  <c r="N2878" i="9" s="1"/>
  <c r="V2872" i="9"/>
  <c r="W2872" i="9" s="1"/>
  <c r="M2872" i="9" s="1"/>
  <c r="N2872" i="9" s="1"/>
  <c r="V2866" i="9"/>
  <c r="W2866" i="9" s="1"/>
  <c r="M2866" i="9" s="1"/>
  <c r="N2866" i="9" s="1"/>
  <c r="V2860" i="9"/>
  <c r="W2860" i="9" s="1"/>
  <c r="V2854" i="9"/>
  <c r="W2854" i="9" s="1"/>
  <c r="M2854" i="9" s="1"/>
  <c r="N2854" i="9" s="1"/>
  <c r="V2848" i="9"/>
  <c r="W2848" i="9" s="1"/>
  <c r="V2842" i="9"/>
  <c r="W2842" i="9" s="1"/>
  <c r="V2836" i="9"/>
  <c r="W2836" i="9" s="1"/>
  <c r="M2836" i="9" s="1"/>
  <c r="N2836" i="9" s="1"/>
  <c r="V2830" i="9"/>
  <c r="W2830" i="9" s="1"/>
  <c r="M2830" i="9" s="1"/>
  <c r="N2830" i="9" s="1"/>
  <c r="V2824" i="9"/>
  <c r="W2824" i="9" s="1"/>
  <c r="V2818" i="9"/>
  <c r="W2818" i="9" s="1"/>
  <c r="M2818" i="9" s="1"/>
  <c r="N2818" i="9" s="1"/>
  <c r="V2812" i="9"/>
  <c r="W2812" i="9" s="1"/>
  <c r="V2806" i="9"/>
  <c r="W2806" i="9" s="1"/>
  <c r="V2800" i="9"/>
  <c r="W2800" i="9" s="1"/>
  <c r="M2800" i="9" s="1"/>
  <c r="N2800" i="9" s="1"/>
  <c r="V2794" i="9"/>
  <c r="W2794" i="9" s="1"/>
  <c r="M2794" i="9" s="1"/>
  <c r="N2794" i="9" s="1"/>
  <c r="V2788" i="9"/>
  <c r="W2788" i="9" s="1"/>
  <c r="V2782" i="9"/>
  <c r="W2782" i="9" s="1"/>
  <c r="M2782" i="9" s="1"/>
  <c r="N2782" i="9" s="1"/>
  <c r="V2776" i="9"/>
  <c r="W2776" i="9" s="1"/>
  <c r="M2776" i="9" s="1"/>
  <c r="N2776" i="9" s="1"/>
  <c r="V2770" i="9"/>
  <c r="W2770" i="9" s="1"/>
  <c r="V2764" i="9"/>
  <c r="W2764" i="9" s="1"/>
  <c r="M2764" i="9" s="1"/>
  <c r="N2764" i="9" s="1"/>
  <c r="V2758" i="9"/>
  <c r="W2758" i="9" s="1"/>
  <c r="M2758" i="9" s="1"/>
  <c r="N2758" i="9" s="1"/>
  <c r="V2752" i="9"/>
  <c r="W2752" i="9" s="1"/>
  <c r="V2746" i="9"/>
  <c r="W2746" i="9" s="1"/>
  <c r="M2746" i="9" s="1"/>
  <c r="N2746" i="9" s="1"/>
  <c r="V2740" i="9"/>
  <c r="W2740" i="9" s="1"/>
  <c r="V2734" i="9"/>
  <c r="W2734" i="9" s="1"/>
  <c r="V2728" i="9"/>
  <c r="W2728" i="9" s="1"/>
  <c r="M2728" i="9" s="1"/>
  <c r="N2728" i="9" s="1"/>
  <c r="V2722" i="9"/>
  <c r="W2722" i="9" s="1"/>
  <c r="M2722" i="9" s="1"/>
  <c r="N2722" i="9" s="1"/>
  <c r="V2716" i="9"/>
  <c r="W2716" i="9" s="1"/>
  <c r="V2710" i="9"/>
  <c r="W2710" i="9" s="1"/>
  <c r="M2710" i="9" s="1"/>
  <c r="N2710" i="9" s="1"/>
  <c r="V2704" i="9"/>
  <c r="W2704" i="9" s="1"/>
  <c r="V2698" i="9"/>
  <c r="W2698" i="9" s="1"/>
  <c r="V2692" i="9"/>
  <c r="W2692" i="9" s="1"/>
  <c r="V2686" i="9"/>
  <c r="W2686" i="9" s="1"/>
  <c r="V2680" i="9"/>
  <c r="W2680" i="9" s="1"/>
  <c r="V2674" i="9"/>
  <c r="W2674" i="9" s="1"/>
  <c r="M2674" i="9" s="1"/>
  <c r="N2674" i="9" s="1"/>
  <c r="V2668" i="9"/>
  <c r="W2668" i="9" s="1"/>
  <c r="V2662" i="9"/>
  <c r="W2662" i="9" s="1"/>
  <c r="M2662" i="9" s="1"/>
  <c r="N2662" i="9" s="1"/>
  <c r="V2656" i="9"/>
  <c r="W2656" i="9" s="1"/>
  <c r="M2656" i="9" s="1"/>
  <c r="N2656" i="9" s="1"/>
  <c r="V2650" i="9"/>
  <c r="W2650" i="9" s="1"/>
  <c r="M2650" i="9" s="1"/>
  <c r="N2650" i="9" s="1"/>
  <c r="V2644" i="9"/>
  <c r="W2644" i="9" s="1"/>
  <c r="V2638" i="9"/>
  <c r="W2638" i="9" s="1"/>
  <c r="V2632" i="9"/>
  <c r="W2632" i="9" s="1"/>
  <c r="M2632" i="9" s="1"/>
  <c r="N2632" i="9" s="1"/>
  <c r="V2626" i="9"/>
  <c r="W2626" i="9" s="1"/>
  <c r="V2620" i="9"/>
  <c r="W2620" i="9" s="1"/>
  <c r="V2614" i="9"/>
  <c r="W2614" i="9" s="1"/>
  <c r="M2614" i="9" s="1"/>
  <c r="N2614" i="9" s="1"/>
  <c r="V2608" i="9"/>
  <c r="W2608" i="9" s="1"/>
  <c r="V2602" i="9"/>
  <c r="W2602" i="9" s="1"/>
  <c r="M2602" i="9" s="1"/>
  <c r="N2602" i="9" s="1"/>
  <c r="V2596" i="9"/>
  <c r="W2596" i="9" s="1"/>
  <c r="V2590" i="9"/>
  <c r="W2590" i="9" s="1"/>
  <c r="V2584" i="9"/>
  <c r="W2584" i="9" s="1"/>
  <c r="M2584" i="9" s="1"/>
  <c r="N2584" i="9" s="1"/>
  <c r="V2578" i="9"/>
  <c r="W2578" i="9" s="1"/>
  <c r="M2578" i="9" s="1"/>
  <c r="N2578" i="9" s="1"/>
  <c r="V2572" i="9"/>
  <c r="W2572" i="9" s="1"/>
  <c r="V2566" i="9"/>
  <c r="W2566" i="9" s="1"/>
  <c r="M2566" i="9" s="1"/>
  <c r="N2566" i="9" s="1"/>
  <c r="V2560" i="9"/>
  <c r="W2560" i="9" s="1"/>
  <c r="M2560" i="9" s="1"/>
  <c r="N2560" i="9" s="1"/>
  <c r="V2554" i="9"/>
  <c r="W2554" i="9" s="1"/>
  <c r="V2548" i="9"/>
  <c r="W2548" i="9" s="1"/>
  <c r="M2548" i="9" s="1"/>
  <c r="N2548" i="9" s="1"/>
  <c r="V2542" i="9"/>
  <c r="W2542" i="9" s="1"/>
  <c r="M2542" i="9" s="1"/>
  <c r="N2542" i="9" s="1"/>
  <c r="V2536" i="9"/>
  <c r="W2536" i="9" s="1"/>
  <c r="V2530" i="9"/>
  <c r="W2530" i="9" s="1"/>
  <c r="M2530" i="9" s="1"/>
  <c r="N2530" i="9" s="1"/>
  <c r="V2524" i="9"/>
  <c r="W2524" i="9" s="1"/>
  <c r="V2518" i="9"/>
  <c r="W2518" i="9" s="1"/>
  <c r="V2512" i="9"/>
  <c r="W2512" i="9" s="1"/>
  <c r="M2512" i="9" s="1"/>
  <c r="N2512" i="9" s="1"/>
  <c r="V2506" i="9"/>
  <c r="W2506" i="9" s="1"/>
  <c r="M2506" i="9" s="1"/>
  <c r="N2506" i="9" s="1"/>
  <c r="V2500" i="9"/>
  <c r="W2500" i="9" s="1"/>
  <c r="M2500" i="9" s="1"/>
  <c r="N2500" i="9" s="1"/>
  <c r="V2494" i="9"/>
  <c r="W2494" i="9" s="1"/>
  <c r="M2494" i="9" s="1"/>
  <c r="N2494" i="9" s="1"/>
  <c r="V2488" i="9"/>
  <c r="W2488" i="9" s="1"/>
  <c r="M2488" i="9" s="1"/>
  <c r="N2488" i="9" s="1"/>
  <c r="V2482" i="9"/>
  <c r="W2482" i="9" s="1"/>
  <c r="V2476" i="9"/>
  <c r="W2476" i="9" s="1"/>
  <c r="V2470" i="9"/>
  <c r="W2470" i="9" s="1"/>
  <c r="V2464" i="9"/>
  <c r="W2464" i="9" s="1"/>
  <c r="V2458" i="9"/>
  <c r="W2458" i="9" s="1"/>
  <c r="V2452" i="9"/>
  <c r="W2452" i="9" s="1"/>
  <c r="M2452" i="9" s="1"/>
  <c r="N2452" i="9" s="1"/>
  <c r="V2446" i="9"/>
  <c r="W2446" i="9" s="1"/>
  <c r="V2440" i="9"/>
  <c r="W2440" i="9" s="1"/>
  <c r="M2440" i="9" s="1"/>
  <c r="N2440" i="9" s="1"/>
  <c r="V2434" i="9"/>
  <c r="W2434" i="9" s="1"/>
  <c r="V2428" i="9"/>
  <c r="W2428" i="9" s="1"/>
  <c r="V2422" i="9"/>
  <c r="W2422" i="9" s="1"/>
  <c r="M2422" i="9" s="1"/>
  <c r="N2422" i="9" s="1"/>
  <c r="V2416" i="9"/>
  <c r="W2416" i="9" s="1"/>
  <c r="M2416" i="9" s="1"/>
  <c r="N2416" i="9" s="1"/>
  <c r="V2410" i="9"/>
  <c r="W2410" i="9" s="1"/>
  <c r="V2404" i="9"/>
  <c r="W2404" i="9" s="1"/>
  <c r="M2404" i="9" s="1"/>
  <c r="N2404" i="9" s="1"/>
  <c r="V2398" i="9"/>
  <c r="W2398" i="9" s="1"/>
  <c r="M2398" i="9" s="1"/>
  <c r="N2398" i="9" s="1"/>
  <c r="V2392" i="9"/>
  <c r="W2392" i="9" s="1"/>
  <c r="M2392" i="9" s="1"/>
  <c r="N2392" i="9" s="1"/>
  <c r="V2386" i="9"/>
  <c r="W2386" i="9" s="1"/>
  <c r="M2386" i="9" s="1"/>
  <c r="N2386" i="9" s="1"/>
  <c r="V2380" i="9"/>
  <c r="W2380" i="9" s="1"/>
  <c r="M2380" i="9" s="1"/>
  <c r="N2380" i="9" s="1"/>
  <c r="V2374" i="9"/>
  <c r="W2374" i="9" s="1"/>
  <c r="V2368" i="9"/>
  <c r="W2368" i="9" s="1"/>
  <c r="V2362" i="9"/>
  <c r="W2362" i="9" s="1"/>
  <c r="V2356" i="9"/>
  <c r="W2356" i="9" s="1"/>
  <c r="V2350" i="9"/>
  <c r="W2350" i="9" s="1"/>
  <c r="M2350" i="9" s="1"/>
  <c r="N2350" i="9" s="1"/>
  <c r="V2344" i="9"/>
  <c r="W2344" i="9" s="1"/>
  <c r="M2344" i="9" s="1"/>
  <c r="N2344" i="9" s="1"/>
  <c r="V2338" i="9"/>
  <c r="W2338" i="9" s="1"/>
  <c r="V2332" i="9"/>
  <c r="W2332" i="9" s="1"/>
  <c r="V2326" i="9"/>
  <c r="W2326" i="9" s="1"/>
  <c r="M2326" i="9" s="1"/>
  <c r="N2326" i="9" s="1"/>
  <c r="V2320" i="9"/>
  <c r="W2320" i="9" s="1"/>
  <c r="V2314" i="9"/>
  <c r="W2314" i="9" s="1"/>
  <c r="M2314" i="9" s="1"/>
  <c r="N2314" i="9" s="1"/>
  <c r="V2308" i="9"/>
  <c r="W2308" i="9" s="1"/>
  <c r="M2308" i="9" s="1"/>
  <c r="N2308" i="9" s="1"/>
  <c r="V2302" i="9"/>
  <c r="W2302" i="9" s="1"/>
  <c r="V2296" i="9"/>
  <c r="W2296" i="9" s="1"/>
  <c r="V2290" i="9"/>
  <c r="W2290" i="9" s="1"/>
  <c r="M2290" i="9" s="1"/>
  <c r="N2290" i="9" s="1"/>
  <c r="V2284" i="9"/>
  <c r="W2284" i="9" s="1"/>
  <c r="V2278" i="9"/>
  <c r="W2278" i="9" s="1"/>
  <c r="M2278" i="9" s="1"/>
  <c r="N2278" i="9" s="1"/>
  <c r="V2272" i="9"/>
  <c r="W2272" i="9" s="1"/>
  <c r="M2272" i="9" s="1"/>
  <c r="N2272" i="9" s="1"/>
  <c r="V2266" i="9"/>
  <c r="W2266" i="9" s="1"/>
  <c r="V2260" i="9"/>
  <c r="W2260" i="9" s="1"/>
  <c r="M2260" i="9" s="1"/>
  <c r="N2260" i="9" s="1"/>
  <c r="V2254" i="9"/>
  <c r="W2254" i="9" s="1"/>
  <c r="M2254" i="9" s="1"/>
  <c r="N2254" i="9" s="1"/>
  <c r="V2248" i="9"/>
  <c r="W2248" i="9" s="1"/>
  <c r="V2242" i="9"/>
  <c r="W2242" i="9" s="1"/>
  <c r="V2236" i="9"/>
  <c r="W2236" i="9" s="1"/>
  <c r="M2236" i="9" s="1"/>
  <c r="N2236" i="9" s="1"/>
  <c r="V2230" i="9"/>
  <c r="W2230" i="9" s="1"/>
  <c r="V2224" i="9"/>
  <c r="W2224" i="9" s="1"/>
  <c r="M2224" i="9" s="1"/>
  <c r="N2224" i="9" s="1"/>
  <c r="V2218" i="9"/>
  <c r="W2218" i="9" s="1"/>
  <c r="M2218" i="9" s="1"/>
  <c r="N2218" i="9" s="1"/>
  <c r="V2212" i="9"/>
  <c r="W2212" i="9" s="1"/>
  <c r="V2206" i="9"/>
  <c r="W2206" i="9" s="1"/>
  <c r="V2200" i="9"/>
  <c r="W2200" i="9" s="1"/>
  <c r="V2194" i="9"/>
  <c r="W2194" i="9" s="1"/>
  <c r="V2188" i="9"/>
  <c r="W2188" i="9" s="1"/>
  <c r="M2188" i="9" s="1"/>
  <c r="N2188" i="9" s="1"/>
  <c r="V2182" i="9"/>
  <c r="W2182" i="9" s="1"/>
  <c r="M2182" i="9" s="1"/>
  <c r="N2182" i="9" s="1"/>
  <c r="V2176" i="9"/>
  <c r="W2176" i="9" s="1"/>
  <c r="M2176" i="9" s="1"/>
  <c r="N2176" i="9" s="1"/>
  <c r="V2170" i="9"/>
  <c r="W2170" i="9" s="1"/>
  <c r="V2164" i="9"/>
  <c r="W2164" i="9" s="1"/>
  <c r="M2164" i="9" s="1"/>
  <c r="N2164" i="9" s="1"/>
  <c r="V2158" i="9"/>
  <c r="W2158" i="9" s="1"/>
  <c r="V2152" i="9"/>
  <c r="W2152" i="9" s="1"/>
  <c r="M2152" i="9" s="1"/>
  <c r="N2152" i="9" s="1"/>
  <c r="V2146" i="9"/>
  <c r="W2146" i="9" s="1"/>
  <c r="M2146" i="9" s="1"/>
  <c r="N2146" i="9" s="1"/>
  <c r="V2140" i="9"/>
  <c r="W2140" i="9" s="1"/>
  <c r="V2134" i="9"/>
  <c r="W2134" i="9" s="1"/>
  <c r="V2128" i="9"/>
  <c r="W2128" i="9" s="1"/>
  <c r="M2128" i="9" s="1"/>
  <c r="N2128" i="9" s="1"/>
  <c r="V2122" i="9"/>
  <c r="W2122" i="9" s="1"/>
  <c r="M2122" i="9" s="1"/>
  <c r="N2122" i="9" s="1"/>
  <c r="V2116" i="9"/>
  <c r="W2116" i="9" s="1"/>
  <c r="M2116" i="9" s="1"/>
  <c r="N2116" i="9" s="1"/>
  <c r="V2110" i="9"/>
  <c r="W2110" i="9" s="1"/>
  <c r="M2110" i="9" s="1"/>
  <c r="N2110" i="9" s="1"/>
  <c r="V2104" i="9"/>
  <c r="W2104" i="9" s="1"/>
  <c r="V2098" i="9"/>
  <c r="W2098" i="9" s="1"/>
  <c r="V2092" i="9"/>
  <c r="W2092" i="9" s="1"/>
  <c r="M2092" i="9" s="1"/>
  <c r="N2092" i="9" s="1"/>
  <c r="V2086" i="9"/>
  <c r="W2086" i="9" s="1"/>
  <c r="V2080" i="9"/>
  <c r="W2080" i="9" s="1"/>
  <c r="M2080" i="9" s="1"/>
  <c r="N2080" i="9" s="1"/>
  <c r="V2074" i="9"/>
  <c r="W2074" i="9" s="1"/>
  <c r="M2074" i="9" s="1"/>
  <c r="N2074" i="9" s="1"/>
  <c r="V2068" i="9"/>
  <c r="W2068" i="9" s="1"/>
  <c r="V2062" i="9"/>
  <c r="W2062" i="9" s="1"/>
  <c r="M2062" i="9" s="1"/>
  <c r="N2062" i="9" s="1"/>
  <c r="V2056" i="9"/>
  <c r="W2056" i="9" s="1"/>
  <c r="M2056" i="9" s="1"/>
  <c r="N2056" i="9" s="1"/>
  <c r="V2050" i="9"/>
  <c r="W2050" i="9" s="1"/>
  <c r="V2044" i="9"/>
  <c r="W2044" i="9" s="1"/>
  <c r="M2044" i="9" s="1"/>
  <c r="N2044" i="9" s="1"/>
  <c r="V2038" i="9"/>
  <c r="W2038" i="9" s="1"/>
  <c r="V2032" i="9"/>
  <c r="W2032" i="9" s="1"/>
  <c r="V2026" i="9"/>
  <c r="W2026" i="9" s="1"/>
  <c r="M2026" i="9" s="1"/>
  <c r="N2026" i="9" s="1"/>
  <c r="V2020" i="9"/>
  <c r="W2020" i="9" s="1"/>
  <c r="M2020" i="9" s="1"/>
  <c r="N2020" i="9" s="1"/>
  <c r="V2014" i="9"/>
  <c r="W2014" i="9" s="1"/>
  <c r="V2008" i="9"/>
  <c r="W2008" i="9" s="1"/>
  <c r="V2002" i="9"/>
  <c r="W2002" i="9" s="1"/>
  <c r="M2002" i="9" s="1"/>
  <c r="N2002" i="9" s="1"/>
  <c r="V1996" i="9"/>
  <c r="W1996" i="9" s="1"/>
  <c r="V1990" i="9"/>
  <c r="W1990" i="9" s="1"/>
  <c r="M1990" i="9" s="1"/>
  <c r="N1990" i="9" s="1"/>
  <c r="V1984" i="9"/>
  <c r="W1984" i="9" s="1"/>
  <c r="M1984" i="9" s="1"/>
  <c r="N1984" i="9" s="1"/>
  <c r="V1978" i="9"/>
  <c r="W1978" i="9" s="1"/>
  <c r="V1972" i="9"/>
  <c r="W1972" i="9" s="1"/>
  <c r="V1966" i="9"/>
  <c r="W1966" i="9" s="1"/>
  <c r="V1960" i="9"/>
  <c r="W1960" i="9" s="1"/>
  <c r="M1960" i="9" s="1"/>
  <c r="N1960" i="9" s="1"/>
  <c r="V1954" i="9"/>
  <c r="W1954" i="9" s="1"/>
  <c r="M1954" i="9" s="1"/>
  <c r="N1954" i="9" s="1"/>
  <c r="V1948" i="9"/>
  <c r="W1948" i="9" s="1"/>
  <c r="M1948" i="9" s="1"/>
  <c r="N1948" i="9" s="1"/>
  <c r="V1942" i="9"/>
  <c r="W1942" i="9" s="1"/>
  <c r="V1936" i="9"/>
  <c r="W1936" i="9" s="1"/>
  <c r="M1936" i="9" s="1"/>
  <c r="N1936" i="9" s="1"/>
  <c r="V1930" i="9"/>
  <c r="W1930" i="9" s="1"/>
  <c r="V1924" i="9"/>
  <c r="W1924" i="9" s="1"/>
  <c r="V1918" i="9"/>
  <c r="W1918" i="9" s="1"/>
  <c r="M1918" i="9" s="1"/>
  <c r="N1918" i="9" s="1"/>
  <c r="V1912" i="9"/>
  <c r="W1912" i="9" s="1"/>
  <c r="M1912" i="9" s="1"/>
  <c r="N1912" i="9" s="1"/>
  <c r="V1906" i="9"/>
  <c r="W1906" i="9" s="1"/>
  <c r="M1906" i="9" s="1"/>
  <c r="N1906" i="9" s="1"/>
  <c r="V1900" i="9"/>
  <c r="W1900" i="9" s="1"/>
  <c r="V1894" i="9"/>
  <c r="W1894" i="9" s="1"/>
  <c r="M1894" i="9" s="1"/>
  <c r="N1894" i="9" s="1"/>
  <c r="V1888" i="9"/>
  <c r="W1888" i="9" s="1"/>
  <c r="V1882" i="9"/>
  <c r="W1882" i="9" s="1"/>
  <c r="V1876" i="9"/>
  <c r="W1876" i="9" s="1"/>
  <c r="V1870" i="9"/>
  <c r="W1870" i="9" s="1"/>
  <c r="V1864" i="9"/>
  <c r="W1864" i="9" s="1"/>
  <c r="M1864" i="9" s="1"/>
  <c r="N1864" i="9" s="1"/>
  <c r="V1858" i="9"/>
  <c r="W1858" i="9" s="1"/>
  <c r="M1858" i="9" s="1"/>
  <c r="N1858" i="9" s="1"/>
  <c r="V1852" i="9"/>
  <c r="W1852" i="9" s="1"/>
  <c r="V1846" i="9"/>
  <c r="W1846" i="9" s="1"/>
  <c r="V1840" i="9"/>
  <c r="W1840" i="9" s="1"/>
  <c r="M1840" i="9" s="1"/>
  <c r="N1840" i="9" s="1"/>
  <c r="V1834" i="9"/>
  <c r="W1834" i="9" s="1"/>
  <c r="V1828" i="9"/>
  <c r="W1828" i="9" s="1"/>
  <c r="M1828" i="9" s="1"/>
  <c r="N1828" i="9" s="1"/>
  <c r="V1822" i="9"/>
  <c r="W1822" i="9" s="1"/>
  <c r="M1822" i="9" s="1"/>
  <c r="N1822" i="9" s="1"/>
  <c r="V1816" i="9"/>
  <c r="W1816" i="9" s="1"/>
  <c r="V1810" i="9"/>
  <c r="W1810" i="9" s="1"/>
  <c r="M1810" i="9" s="1"/>
  <c r="N1810" i="9" s="1"/>
  <c r="V1804" i="9"/>
  <c r="W1804" i="9" s="1"/>
  <c r="M1804" i="9" s="1"/>
  <c r="N1804" i="9" s="1"/>
  <c r="V1798" i="9"/>
  <c r="W1798" i="9" s="1"/>
  <c r="V1792" i="9"/>
  <c r="W1792" i="9" s="1"/>
  <c r="M1792" i="9" s="1"/>
  <c r="N1792" i="9" s="1"/>
  <c r="V1786" i="9"/>
  <c r="W1786" i="9" s="1"/>
  <c r="M1786" i="9" s="1"/>
  <c r="N1786" i="9" s="1"/>
  <c r="V1780" i="9"/>
  <c r="W1780" i="9" s="1"/>
  <c r="V1774" i="9"/>
  <c r="W1774" i="9" s="1"/>
  <c r="M1774" i="9" s="1"/>
  <c r="N1774" i="9" s="1"/>
  <c r="V1768" i="9"/>
  <c r="W1768" i="9" s="1"/>
  <c r="M1768" i="9" s="1"/>
  <c r="N1768" i="9" s="1"/>
  <c r="V1762" i="9"/>
  <c r="W1762" i="9" s="1"/>
  <c r="V1756" i="9"/>
  <c r="W1756" i="9" s="1"/>
  <c r="M1756" i="9" s="1"/>
  <c r="N1756" i="9" s="1"/>
  <c r="V1750" i="9"/>
  <c r="W1750" i="9" s="1"/>
  <c r="M1750" i="9" s="1"/>
  <c r="N1750" i="9" s="1"/>
  <c r="V1744" i="9"/>
  <c r="W1744" i="9" s="1"/>
  <c r="V1738" i="9"/>
  <c r="W1738" i="9" s="1"/>
  <c r="M1738" i="9" s="1"/>
  <c r="N1738" i="9" s="1"/>
  <c r="V1732" i="9"/>
  <c r="W1732" i="9" s="1"/>
  <c r="V1726" i="9"/>
  <c r="W1726" i="9" s="1"/>
  <c r="V1720" i="9"/>
  <c r="W1720" i="9" s="1"/>
  <c r="M1720" i="9" s="1"/>
  <c r="N1720" i="9" s="1"/>
  <c r="V1714" i="9"/>
  <c r="W1714" i="9" s="1"/>
  <c r="M1714" i="9" s="1"/>
  <c r="N1714" i="9" s="1"/>
  <c r="V1708" i="9"/>
  <c r="W1708" i="9" s="1"/>
  <c r="V1702" i="9"/>
  <c r="W1702" i="9" s="1"/>
  <c r="M1702" i="9" s="1"/>
  <c r="N1702" i="9" s="1"/>
  <c r="V1696" i="9"/>
  <c r="W1696" i="9" s="1"/>
  <c r="M1696" i="9" s="1"/>
  <c r="N1696" i="9" s="1"/>
  <c r="V1690" i="9"/>
  <c r="W1690" i="9" s="1"/>
  <c r="V1684" i="9"/>
  <c r="W1684" i="9" s="1"/>
  <c r="V1678" i="9"/>
  <c r="W1678" i="9" s="1"/>
  <c r="M1678" i="9" s="1"/>
  <c r="N1678" i="9" s="1"/>
  <c r="V1672" i="9"/>
  <c r="W1672" i="9" s="1"/>
  <c r="V1666" i="9"/>
  <c r="W1666" i="9" s="1"/>
  <c r="V1660" i="9"/>
  <c r="W1660" i="9" s="1"/>
  <c r="M1660" i="9" s="1"/>
  <c r="N1660" i="9" s="1"/>
  <c r="V1654" i="9"/>
  <c r="W1654" i="9" s="1"/>
  <c r="V1648" i="9"/>
  <c r="W1648" i="9" s="1"/>
  <c r="V1642" i="9"/>
  <c r="W1642" i="9" s="1"/>
  <c r="M1642" i="9" s="1"/>
  <c r="N1642" i="9" s="1"/>
  <c r="V1630" i="9"/>
  <c r="W1630" i="9" s="1"/>
  <c r="V1624" i="9"/>
  <c r="W1624" i="9" s="1"/>
  <c r="V1618" i="9"/>
  <c r="W1618" i="9" s="1"/>
  <c r="V1606" i="9"/>
  <c r="W1606" i="9" s="1"/>
  <c r="M1606" i="9" s="1"/>
  <c r="N1606" i="9" s="1"/>
  <c r="V1600" i="9"/>
  <c r="W1600" i="9" s="1"/>
  <c r="V1594" i="9"/>
  <c r="W1594" i="9" s="1"/>
  <c r="V1588" i="9"/>
  <c r="W1588" i="9" s="1"/>
  <c r="V1582" i="9"/>
  <c r="W1582" i="9" s="1"/>
  <c r="V1576" i="9"/>
  <c r="W1576" i="9" s="1"/>
  <c r="V1570" i="9"/>
  <c r="W1570" i="9" s="1"/>
  <c r="V1564" i="9"/>
  <c r="W1564" i="9" s="1"/>
  <c r="V1558" i="9"/>
  <c r="W1558" i="9" s="1"/>
  <c r="V1552" i="9"/>
  <c r="W1552" i="9" s="1"/>
  <c r="V1546" i="9"/>
  <c r="W1546" i="9" s="1"/>
  <c r="V1534" i="9"/>
  <c r="W1534" i="9" s="1"/>
  <c r="V1528" i="9"/>
  <c r="W1528" i="9" s="1"/>
  <c r="M1528" i="9" s="1"/>
  <c r="N1528" i="9" s="1"/>
  <c r="V1522" i="9"/>
  <c r="W1522" i="9" s="1"/>
  <c r="V1516" i="9"/>
  <c r="W1516" i="9" s="1"/>
  <c r="V1510" i="9"/>
  <c r="W1510" i="9" s="1"/>
  <c r="V1504" i="9"/>
  <c r="W1504" i="9" s="1"/>
  <c r="V1498" i="9"/>
  <c r="W1498" i="9" s="1"/>
  <c r="V1486" i="9"/>
  <c r="W1486" i="9" s="1"/>
  <c r="V1480" i="9"/>
  <c r="W1480" i="9" s="1"/>
  <c r="V1474" i="9"/>
  <c r="W1474" i="9" s="1"/>
  <c r="V1468" i="9"/>
  <c r="W1468" i="9" s="1"/>
  <c r="M1468" i="9" s="1"/>
  <c r="N1468" i="9" s="1"/>
  <c r="V1462" i="9"/>
  <c r="W1462" i="9" s="1"/>
  <c r="V1456" i="9"/>
  <c r="W1456" i="9" s="1"/>
  <c r="V1450" i="9"/>
  <c r="W1450" i="9" s="1"/>
  <c r="V1438" i="9"/>
  <c r="W1438" i="9" s="1"/>
  <c r="V1432" i="9"/>
  <c r="W1432" i="9" s="1"/>
  <c r="V1426" i="9"/>
  <c r="W1426" i="9" s="1"/>
  <c r="V1414" i="9"/>
  <c r="W1414" i="9" s="1"/>
  <c r="V1408" i="9"/>
  <c r="W1408" i="9" s="1"/>
  <c r="V1402" i="9"/>
  <c r="W1402" i="9" s="1"/>
  <c r="V1396" i="9"/>
  <c r="W1396" i="9" s="1"/>
  <c r="V1390" i="9"/>
  <c r="W1390" i="9" s="1"/>
  <c r="V1384" i="9"/>
  <c r="W1384" i="9" s="1"/>
  <c r="V1378" i="9"/>
  <c r="W1378" i="9" s="1"/>
  <c r="V1372" i="9"/>
  <c r="W1372" i="9" s="1"/>
  <c r="V1366" i="9"/>
  <c r="W1366" i="9" s="1"/>
  <c r="V1360" i="9"/>
  <c r="W1360" i="9" s="1"/>
  <c r="V1354" i="9"/>
  <c r="W1354" i="9" s="1"/>
  <c r="V1342" i="9"/>
  <c r="W1342" i="9" s="1"/>
  <c r="V1336" i="9"/>
  <c r="W1336" i="9" s="1"/>
  <c r="V1330" i="9"/>
  <c r="W1330" i="9" s="1"/>
  <c r="V1324" i="9"/>
  <c r="W1324" i="9" s="1"/>
  <c r="V1318" i="9"/>
  <c r="W1318" i="9" s="1"/>
  <c r="V1312" i="9"/>
  <c r="W1312" i="9" s="1"/>
  <c r="V1306" i="9"/>
  <c r="W1306" i="9" s="1"/>
  <c r="V1294" i="9"/>
  <c r="W1294" i="9" s="1"/>
  <c r="V1288" i="9"/>
  <c r="W1288" i="9" s="1"/>
  <c r="V1282" i="9"/>
  <c r="W1282" i="9" s="1"/>
  <c r="V1276" i="9"/>
  <c r="W1276" i="9" s="1"/>
  <c r="V1270" i="9"/>
  <c r="W1270" i="9" s="1"/>
  <c r="V1264" i="9"/>
  <c r="W1264" i="9" s="1"/>
  <c r="V1258" i="9"/>
  <c r="W1258" i="9" s="1"/>
  <c r="V1246" i="9"/>
  <c r="W1246" i="9" s="1"/>
  <c r="V1240" i="9"/>
  <c r="W1240" i="9" s="1"/>
  <c r="M1240" i="9" s="1"/>
  <c r="N1240" i="9" s="1"/>
  <c r="V1234" i="9"/>
  <c r="W1234" i="9" s="1"/>
  <c r="V1222" i="9"/>
  <c r="W1222" i="9" s="1"/>
  <c r="V1216" i="9"/>
  <c r="W1216" i="9" s="1"/>
  <c r="V1210" i="9"/>
  <c r="W1210" i="9" s="1"/>
  <c r="V1204" i="9"/>
  <c r="W1204" i="9" s="1"/>
  <c r="V1198" i="9"/>
  <c r="W1198" i="9" s="1"/>
  <c r="V1192" i="9"/>
  <c r="W1192" i="9" s="1"/>
  <c r="V1186" i="9"/>
  <c r="W1186" i="9" s="1"/>
  <c r="V1180" i="9"/>
  <c r="W1180" i="9" s="1"/>
  <c r="V1174" i="9"/>
  <c r="W1174" i="9" s="1"/>
  <c r="V1168" i="9"/>
  <c r="W1168" i="9" s="1"/>
  <c r="V1162" i="9"/>
  <c r="W1162" i="9" s="1"/>
  <c r="V1150" i="9"/>
  <c r="W1150" i="9" s="1"/>
  <c r="V1144" i="9"/>
  <c r="W1144" i="9" s="1"/>
  <c r="V1138" i="9"/>
  <c r="W1138" i="9" s="1"/>
  <c r="V1132" i="9"/>
  <c r="W1132" i="9" s="1"/>
  <c r="V1126" i="9"/>
  <c r="W1126" i="9" s="1"/>
  <c r="M1126" i="9" s="1"/>
  <c r="V1120" i="9"/>
  <c r="W1120" i="9" s="1"/>
  <c r="V1114" i="9"/>
  <c r="W1114" i="9" s="1"/>
  <c r="V1102" i="9"/>
  <c r="W1102" i="9" s="1"/>
  <c r="V1096" i="9"/>
  <c r="W1096" i="9" s="1"/>
  <c r="M1096" i="9" s="1"/>
  <c r="N1096" i="9" s="1"/>
  <c r="V1090" i="9"/>
  <c r="W1090" i="9" s="1"/>
  <c r="M1090" i="9" s="1"/>
  <c r="V1084" i="9"/>
  <c r="W1084" i="9" s="1"/>
  <c r="V1078" i="9"/>
  <c r="W1078" i="9" s="1"/>
  <c r="V1072" i="9"/>
  <c r="W1072" i="9" s="1"/>
  <c r="V1066" i="9"/>
  <c r="W1066" i="9" s="1"/>
  <c r="V1054" i="9"/>
  <c r="W1054" i="9" s="1"/>
  <c r="M1054" i="9" s="1"/>
  <c r="V1048" i="9"/>
  <c r="W1048" i="9" s="1"/>
  <c r="V1042" i="9"/>
  <c r="W1042" i="9" s="1"/>
  <c r="V1030" i="9"/>
  <c r="W1030" i="9" s="1"/>
  <c r="V1024" i="9"/>
  <c r="W1024" i="9" s="1"/>
  <c r="V1018" i="9"/>
  <c r="W1018" i="9" s="1"/>
  <c r="V1012" i="9"/>
  <c r="W1012" i="9" s="1"/>
  <c r="V1006" i="9"/>
  <c r="W1006" i="9" s="1"/>
  <c r="V1000" i="9"/>
  <c r="W1000" i="9" s="1"/>
  <c r="V994" i="9"/>
  <c r="W994" i="9" s="1"/>
  <c r="M994" i="9" s="1"/>
  <c r="N994" i="9" s="1"/>
  <c r="V988" i="9"/>
  <c r="W988" i="9" s="1"/>
  <c r="V982" i="9"/>
  <c r="W982" i="9" s="1"/>
  <c r="V976" i="9"/>
  <c r="W976" i="9" s="1"/>
  <c r="M976" i="9" s="1"/>
  <c r="N976" i="9" s="1"/>
  <c r="V970" i="9"/>
  <c r="W970" i="9" s="1"/>
  <c r="V958" i="9"/>
  <c r="W958" i="9" s="1"/>
  <c r="V952" i="9"/>
  <c r="W952" i="9" s="1"/>
  <c r="V946" i="9"/>
  <c r="W946" i="9" s="1"/>
  <c r="V940" i="9"/>
  <c r="W940" i="9" s="1"/>
  <c r="V934" i="9"/>
  <c r="W934" i="9" s="1"/>
  <c r="V928" i="9"/>
  <c r="W928" i="9" s="1"/>
  <c r="V922" i="9"/>
  <c r="W922" i="9" s="1"/>
  <c r="V910" i="9"/>
  <c r="W910" i="9" s="1"/>
  <c r="M910" i="9" s="1"/>
  <c r="N910" i="9" s="1"/>
  <c r="V904" i="9"/>
  <c r="W904" i="9" s="1"/>
  <c r="V898" i="9"/>
  <c r="W898" i="9" s="1"/>
  <c r="M898" i="9" s="1"/>
  <c r="V892" i="9"/>
  <c r="W892" i="9" s="1"/>
  <c r="M892" i="9" s="1"/>
  <c r="V886" i="9"/>
  <c r="W886" i="9" s="1"/>
  <c r="M886" i="9" s="1"/>
  <c r="V880" i="9"/>
  <c r="W880" i="9" s="1"/>
  <c r="M880" i="9" s="1"/>
  <c r="V874" i="9"/>
  <c r="W874" i="9" s="1"/>
  <c r="M874" i="9" s="1"/>
  <c r="V862" i="9"/>
  <c r="W862" i="9" s="1"/>
  <c r="V856" i="9"/>
  <c r="W856" i="9" s="1"/>
  <c r="M856" i="9" s="1"/>
  <c r="V850" i="9"/>
  <c r="W850" i="9" s="1"/>
  <c r="M850" i="9" s="1"/>
  <c r="V838" i="9"/>
  <c r="W838" i="9" s="1"/>
  <c r="M838" i="9" s="1"/>
  <c r="V832" i="9"/>
  <c r="W832" i="9" s="1"/>
  <c r="V826" i="9"/>
  <c r="W826" i="9" s="1"/>
  <c r="V820" i="9"/>
  <c r="W820" i="9" s="1"/>
  <c r="M820" i="9" s="1"/>
  <c r="V814" i="9"/>
  <c r="W814" i="9" s="1"/>
  <c r="M814" i="9" s="1"/>
  <c r="V808" i="9"/>
  <c r="W808" i="9" s="1"/>
  <c r="M808" i="9" s="1"/>
  <c r="N808" i="9" s="1"/>
  <c r="V802" i="9"/>
  <c r="W802" i="9" s="1"/>
  <c r="M802" i="9" s="1"/>
  <c r="V796" i="9"/>
  <c r="W796" i="9" s="1"/>
  <c r="V790" i="9"/>
  <c r="W790" i="9" s="1"/>
  <c r="V784" i="9"/>
  <c r="W784" i="9" s="1"/>
  <c r="M784" i="9" s="1"/>
  <c r="V778" i="9"/>
  <c r="W778" i="9" s="1"/>
  <c r="M778" i="9" s="1"/>
  <c r="V766" i="9"/>
  <c r="W766" i="9" s="1"/>
  <c r="M766" i="9" s="1"/>
  <c r="V760" i="9"/>
  <c r="W760" i="9" s="1"/>
  <c r="V754" i="9"/>
  <c r="W754" i="9" s="1"/>
  <c r="V748" i="9"/>
  <c r="W748" i="9" s="1"/>
  <c r="V742" i="9"/>
  <c r="W742" i="9" s="1"/>
  <c r="M742" i="9" s="1"/>
  <c r="V736" i="9"/>
  <c r="W736" i="9" s="1"/>
  <c r="M736" i="9" s="1"/>
  <c r="V730" i="9"/>
  <c r="W730" i="9" s="1"/>
  <c r="M730" i="9" s="1"/>
  <c r="V718" i="9"/>
  <c r="W718" i="9" s="1"/>
  <c r="V712" i="9"/>
  <c r="W712" i="9" s="1"/>
  <c r="V706" i="9"/>
  <c r="W706" i="9" s="1"/>
  <c r="V700" i="9"/>
  <c r="W700" i="9" s="1"/>
  <c r="M700" i="9" s="1"/>
  <c r="V694" i="9"/>
  <c r="W694" i="9" s="1"/>
  <c r="M694" i="9" s="1"/>
  <c r="V688" i="9"/>
  <c r="W688" i="9" s="1"/>
  <c r="V682" i="9"/>
  <c r="W682" i="9" s="1"/>
  <c r="V670" i="9"/>
  <c r="W670" i="9" s="1"/>
  <c r="V664" i="9"/>
  <c r="W664" i="9" s="1"/>
  <c r="V658" i="9"/>
  <c r="W658" i="9" s="1"/>
  <c r="M658" i="9" s="1"/>
  <c r="V646" i="9"/>
  <c r="W646" i="9" s="1"/>
  <c r="V640" i="9"/>
  <c r="W640" i="9" s="1"/>
  <c r="M640" i="9" s="1"/>
  <c r="N640" i="9" s="1"/>
  <c r="V634" i="9"/>
  <c r="W634" i="9" s="1"/>
  <c r="V628" i="9"/>
  <c r="W628" i="9" s="1"/>
  <c r="V622" i="9"/>
  <c r="W622" i="9" s="1"/>
  <c r="V616" i="9"/>
  <c r="W616" i="9" s="1"/>
  <c r="V610" i="9"/>
  <c r="W610" i="9" s="1"/>
  <c r="V604" i="9"/>
  <c r="W604" i="9" s="1"/>
  <c r="M604" i="9" s="1"/>
  <c r="N604" i="9" s="1"/>
  <c r="V598" i="9"/>
  <c r="W598" i="9" s="1"/>
  <c r="V592" i="9"/>
  <c r="W592" i="9" s="1"/>
  <c r="V586" i="9"/>
  <c r="W586" i="9" s="1"/>
  <c r="V574" i="9"/>
  <c r="W574" i="9" s="1"/>
  <c r="M574" i="9" s="1"/>
  <c r="V568" i="9"/>
  <c r="W568" i="9" s="1"/>
  <c r="M568" i="9" s="1"/>
  <c r="V562" i="9"/>
  <c r="W562" i="9" s="1"/>
  <c r="M562" i="9" s="1"/>
  <c r="V556" i="9"/>
  <c r="W556" i="9" s="1"/>
  <c r="M556" i="9" s="1"/>
  <c r="V550" i="9"/>
  <c r="W550" i="9" s="1"/>
  <c r="M550" i="9" s="1"/>
  <c r="V544" i="9"/>
  <c r="W544" i="9" s="1"/>
  <c r="M544" i="9" s="1"/>
  <c r="N544" i="9" s="1"/>
  <c r="V538" i="9"/>
  <c r="W538" i="9" s="1"/>
  <c r="M538" i="9" s="1"/>
  <c r="V526" i="9"/>
  <c r="W526" i="9" s="1"/>
  <c r="M526" i="9" s="1"/>
  <c r="V520" i="9"/>
  <c r="W520" i="9" s="1"/>
  <c r="M520" i="9" s="1"/>
  <c r="V514" i="9"/>
  <c r="W514" i="9" s="1"/>
  <c r="M514" i="9" s="1"/>
  <c r="V508" i="9"/>
  <c r="W508" i="9" s="1"/>
  <c r="V502" i="9"/>
  <c r="W502" i="9" s="1"/>
  <c r="V496" i="9"/>
  <c r="W496" i="9" s="1"/>
  <c r="M496" i="9" s="1"/>
  <c r="V490" i="9"/>
  <c r="W490" i="9" s="1"/>
  <c r="M490" i="9" s="1"/>
  <c r="V478" i="9"/>
  <c r="W478" i="9" s="1"/>
  <c r="M478" i="9" s="1"/>
  <c r="V472" i="9"/>
  <c r="W472" i="9" s="1"/>
  <c r="V466" i="9"/>
  <c r="W466" i="9" s="1"/>
  <c r="V454" i="9"/>
  <c r="W454" i="9" s="1"/>
  <c r="M454" i="9" s="1"/>
  <c r="V448" i="9"/>
  <c r="W448" i="9" s="1"/>
  <c r="M448" i="9" s="1"/>
  <c r="V442" i="9"/>
  <c r="W442" i="9" s="1"/>
  <c r="M442" i="9" s="1"/>
  <c r="V436" i="9"/>
  <c r="W436" i="9" s="1"/>
  <c r="V430" i="9"/>
  <c r="W430" i="9" s="1"/>
  <c r="V424" i="9"/>
  <c r="W424" i="9" s="1"/>
  <c r="V418" i="9"/>
  <c r="W418" i="9" s="1"/>
  <c r="M418" i="9" s="1"/>
  <c r="V406" i="9"/>
  <c r="W406" i="9" s="1"/>
  <c r="M406" i="9" s="1"/>
  <c r="V400" i="9"/>
  <c r="W400" i="9" s="1"/>
  <c r="V394" i="9"/>
  <c r="W394" i="9" s="1"/>
  <c r="M394" i="9" s="1"/>
  <c r="N394" i="9" s="1"/>
  <c r="V382" i="9"/>
  <c r="W382" i="9" s="1"/>
  <c r="V376" i="9"/>
  <c r="W376" i="9" s="1"/>
  <c r="V370" i="9"/>
  <c r="W370" i="9" s="1"/>
  <c r="M370" i="9" s="1"/>
  <c r="V364" i="9"/>
  <c r="W364" i="9" s="1"/>
  <c r="V358" i="9"/>
  <c r="W358" i="9" s="1"/>
  <c r="V352" i="9"/>
  <c r="W352" i="9" s="1"/>
  <c r="M352" i="9" s="1"/>
  <c r="N352" i="9" s="1"/>
  <c r="V346" i="9"/>
  <c r="W346" i="9" s="1"/>
  <c r="V334" i="9"/>
  <c r="W334" i="9" s="1"/>
  <c r="V328" i="9"/>
  <c r="W328" i="9" s="1"/>
  <c r="M328" i="9" s="1"/>
  <c r="N328" i="9" s="1"/>
  <c r="V322" i="9"/>
  <c r="W322" i="9" s="1"/>
  <c r="V316" i="9"/>
  <c r="W316" i="9" s="1"/>
  <c r="V310" i="9"/>
  <c r="W310" i="9" s="1"/>
  <c r="V304" i="9"/>
  <c r="W304" i="9" s="1"/>
  <c r="V298" i="9"/>
  <c r="W298" i="9" s="1"/>
  <c r="V286" i="9"/>
  <c r="W286" i="9" s="1"/>
  <c r="M286" i="9" s="1"/>
  <c r="V280" i="9"/>
  <c r="W280" i="9" s="1"/>
  <c r="M280" i="9" s="1"/>
  <c r="V274" i="9"/>
  <c r="W274" i="9" s="1"/>
  <c r="M274" i="9" s="1"/>
  <c r="V262" i="9"/>
  <c r="W262" i="9" s="1"/>
  <c r="M262" i="9" s="1"/>
  <c r="V256" i="9"/>
  <c r="W256" i="9" s="1"/>
  <c r="V250" i="9"/>
  <c r="W250" i="9" s="1"/>
  <c r="V244" i="9"/>
  <c r="W244" i="9" s="1"/>
  <c r="V238" i="9"/>
  <c r="W238" i="9" s="1"/>
  <c r="M238" i="9" s="1"/>
  <c r="V232" i="9"/>
  <c r="W232" i="9" s="1"/>
  <c r="M232" i="9" s="1"/>
  <c r="V226" i="9"/>
  <c r="W226" i="9" s="1"/>
  <c r="M226" i="9" s="1"/>
  <c r="V214" i="9"/>
  <c r="W214" i="9" s="1"/>
  <c r="V208" i="9"/>
  <c r="W208" i="9" s="1"/>
  <c r="M208" i="9" s="1"/>
  <c r="V202" i="9"/>
  <c r="W202" i="9" s="1"/>
  <c r="M202" i="9" s="1"/>
  <c r="V190" i="9"/>
  <c r="W190" i="9" s="1"/>
  <c r="M190" i="9" s="1"/>
  <c r="V184" i="9"/>
  <c r="W184" i="9" s="1"/>
  <c r="V178" i="9"/>
  <c r="W178" i="9" s="1"/>
  <c r="V172" i="9"/>
  <c r="W172" i="9" s="1"/>
  <c r="V166" i="9"/>
  <c r="W166" i="9" s="1"/>
  <c r="M166" i="9" s="1"/>
  <c r="V160" i="9"/>
  <c r="W160" i="9" s="1"/>
  <c r="M160" i="9" s="1"/>
  <c r="N160" i="9" s="1"/>
  <c r="V154" i="9"/>
  <c r="W154" i="9" s="1"/>
  <c r="M154" i="9" s="1"/>
  <c r="V142" i="9"/>
  <c r="W142" i="9" s="1"/>
  <c r="V136" i="9"/>
  <c r="W136" i="9" s="1"/>
  <c r="V130" i="9"/>
  <c r="W130" i="9" s="1"/>
  <c r="V124" i="9"/>
  <c r="W124" i="9" s="1"/>
  <c r="M124" i="9" s="1"/>
  <c r="V118" i="9"/>
  <c r="W118" i="9" s="1"/>
  <c r="M118" i="9" s="1"/>
  <c r="V112" i="9"/>
  <c r="W112" i="9" s="1"/>
  <c r="V106" i="9"/>
  <c r="W106" i="9" s="1"/>
  <c r="V94" i="9"/>
  <c r="W94" i="9" s="1"/>
  <c r="V88" i="9"/>
  <c r="W88" i="9" s="1"/>
  <c r="M88" i="9" s="1"/>
  <c r="V82" i="9"/>
  <c r="W82" i="9" s="1"/>
  <c r="M82" i="9" s="1"/>
  <c r="V70" i="9"/>
  <c r="W70" i="9" s="1"/>
  <c r="V64" i="9"/>
  <c r="W64" i="9" s="1"/>
  <c r="V58" i="9"/>
  <c r="W58" i="9" s="1"/>
  <c r="V52" i="9"/>
  <c r="W52" i="9" s="1"/>
  <c r="V46" i="9"/>
  <c r="W46" i="9" s="1"/>
  <c r="M46" i="9" s="1"/>
  <c r="V40" i="9"/>
  <c r="W40" i="9" s="1"/>
  <c r="V34" i="9"/>
  <c r="W34" i="9" s="1"/>
  <c r="V22" i="9"/>
  <c r="W22" i="9" s="1"/>
  <c r="V2817" i="9"/>
  <c r="W2817" i="9" s="1"/>
  <c r="V2811" i="9"/>
  <c r="W2811" i="9" s="1"/>
  <c r="V2799" i="9"/>
  <c r="W2799" i="9" s="1"/>
  <c r="V2793" i="9"/>
  <c r="W2793" i="9" s="1"/>
  <c r="V2787" i="9"/>
  <c r="W2787" i="9" s="1"/>
  <c r="V2775" i="9"/>
  <c r="W2775" i="9" s="1"/>
  <c r="V2769" i="9"/>
  <c r="W2769" i="9" s="1"/>
  <c r="V2763" i="9"/>
  <c r="W2763" i="9" s="1"/>
  <c r="M2763" i="9" s="1"/>
  <c r="N2763" i="9" s="1"/>
  <c r="V2751" i="9"/>
  <c r="W2751" i="9" s="1"/>
  <c r="V2745" i="9"/>
  <c r="W2745" i="9" s="1"/>
  <c r="V2739" i="9"/>
  <c r="W2739" i="9" s="1"/>
  <c r="M2739" i="9" s="1"/>
  <c r="N2739" i="9" s="1"/>
  <c r="V2727" i="9"/>
  <c r="W2727" i="9" s="1"/>
  <c r="V2721" i="9"/>
  <c r="W2721" i="9" s="1"/>
  <c r="V2715" i="9"/>
  <c r="W2715" i="9" s="1"/>
  <c r="V2703" i="9"/>
  <c r="W2703" i="9" s="1"/>
  <c r="V2697" i="9"/>
  <c r="W2697" i="9" s="1"/>
  <c r="V2691" i="9"/>
  <c r="W2691" i="9" s="1"/>
  <c r="V2679" i="9"/>
  <c r="W2679" i="9" s="1"/>
  <c r="V2673" i="9"/>
  <c r="W2673" i="9" s="1"/>
  <c r="V2667" i="9"/>
  <c r="W2667" i="9" s="1"/>
  <c r="M2667" i="9" s="1"/>
  <c r="N2667" i="9" s="1"/>
  <c r="V2655" i="9"/>
  <c r="W2655" i="9" s="1"/>
  <c r="V2649" i="9"/>
  <c r="W2649" i="9" s="1"/>
  <c r="V2643" i="9"/>
  <c r="W2643" i="9" s="1"/>
  <c r="V2631" i="9"/>
  <c r="W2631" i="9" s="1"/>
  <c r="V2625" i="9"/>
  <c r="W2625" i="9" s="1"/>
  <c r="V2619" i="9"/>
  <c r="W2619" i="9" s="1"/>
  <c r="M2619" i="9" s="1"/>
  <c r="N2619" i="9" s="1"/>
  <c r="V2607" i="9"/>
  <c r="W2607" i="9" s="1"/>
  <c r="V2601" i="9"/>
  <c r="W2601" i="9" s="1"/>
  <c r="V2595" i="9"/>
  <c r="W2595" i="9" s="1"/>
  <c r="V2583" i="9"/>
  <c r="W2583" i="9" s="1"/>
  <c r="V2577" i="9"/>
  <c r="W2577" i="9" s="1"/>
  <c r="V2571" i="9"/>
  <c r="W2571" i="9" s="1"/>
  <c r="V2559" i="9"/>
  <c r="W2559" i="9" s="1"/>
  <c r="V2553" i="9"/>
  <c r="W2553" i="9" s="1"/>
  <c r="V2547" i="9"/>
  <c r="W2547" i="9" s="1"/>
  <c r="V2535" i="9"/>
  <c r="W2535" i="9" s="1"/>
  <c r="V2529" i="9"/>
  <c r="W2529" i="9" s="1"/>
  <c r="V2523" i="9"/>
  <c r="W2523" i="9" s="1"/>
  <c r="V2511" i="9"/>
  <c r="W2511" i="9" s="1"/>
  <c r="V2505" i="9"/>
  <c r="W2505" i="9" s="1"/>
  <c r="V2499" i="9"/>
  <c r="W2499" i="9" s="1"/>
  <c r="V2487" i="9"/>
  <c r="W2487" i="9" s="1"/>
  <c r="V2481" i="9"/>
  <c r="W2481" i="9" s="1"/>
  <c r="V2475" i="9"/>
  <c r="W2475" i="9" s="1"/>
  <c r="V2463" i="9"/>
  <c r="W2463" i="9" s="1"/>
  <c r="V2457" i="9"/>
  <c r="W2457" i="9" s="1"/>
  <c r="V2451" i="9"/>
  <c r="W2451" i="9" s="1"/>
  <c r="V2439" i="9"/>
  <c r="W2439" i="9" s="1"/>
  <c r="V2433" i="9"/>
  <c r="W2433" i="9" s="1"/>
  <c r="V2427" i="9"/>
  <c r="W2427" i="9" s="1"/>
  <c r="V2415" i="9"/>
  <c r="W2415" i="9" s="1"/>
  <c r="V2409" i="9"/>
  <c r="W2409" i="9" s="1"/>
  <c r="V2403" i="9"/>
  <c r="W2403" i="9" s="1"/>
  <c r="V2391" i="9"/>
  <c r="W2391" i="9" s="1"/>
  <c r="V2385" i="9"/>
  <c r="W2385" i="9" s="1"/>
  <c r="V2379" i="9"/>
  <c r="W2379" i="9" s="1"/>
  <c r="V2367" i="9"/>
  <c r="W2367" i="9" s="1"/>
  <c r="V2361" i="9"/>
  <c r="W2361" i="9" s="1"/>
  <c r="V2355" i="9"/>
  <c r="W2355" i="9" s="1"/>
  <c r="V2343" i="9"/>
  <c r="W2343" i="9" s="1"/>
  <c r="V2337" i="9"/>
  <c r="W2337" i="9" s="1"/>
  <c r="V2331" i="9"/>
  <c r="W2331" i="9" s="1"/>
  <c r="M2331" i="9" s="1"/>
  <c r="N2331" i="9" s="1"/>
  <c r="V2319" i="9"/>
  <c r="W2319" i="9" s="1"/>
  <c r="V2313" i="9"/>
  <c r="W2313" i="9" s="1"/>
  <c r="V2307" i="9"/>
  <c r="W2307" i="9" s="1"/>
  <c r="V2295" i="9"/>
  <c r="W2295" i="9" s="1"/>
  <c r="V2289" i="9"/>
  <c r="W2289" i="9" s="1"/>
  <c r="V2283" i="9"/>
  <c r="W2283" i="9" s="1"/>
  <c r="V2271" i="9"/>
  <c r="W2271" i="9" s="1"/>
  <c r="V2265" i="9"/>
  <c r="W2265" i="9" s="1"/>
  <c r="V2259" i="9"/>
  <c r="W2259" i="9" s="1"/>
  <c r="V2247" i="9"/>
  <c r="W2247" i="9" s="1"/>
  <c r="V2241" i="9"/>
  <c r="W2241" i="9" s="1"/>
  <c r="V2235" i="9"/>
  <c r="W2235" i="9" s="1"/>
  <c r="V2223" i="9"/>
  <c r="W2223" i="9" s="1"/>
  <c r="V2217" i="9"/>
  <c r="W2217" i="9" s="1"/>
  <c r="V2211" i="9"/>
  <c r="W2211" i="9" s="1"/>
  <c r="M2211" i="9" s="1"/>
  <c r="N2211" i="9" s="1"/>
  <c r="V2199" i="9"/>
  <c r="W2199" i="9" s="1"/>
  <c r="V2193" i="9"/>
  <c r="W2193" i="9" s="1"/>
  <c r="V2187" i="9"/>
  <c r="W2187" i="9" s="1"/>
  <c r="M2187" i="9" s="1"/>
  <c r="N2187" i="9" s="1"/>
  <c r="V2175" i="9"/>
  <c r="W2175" i="9" s="1"/>
  <c r="V2169" i="9"/>
  <c r="W2169" i="9" s="1"/>
  <c r="V2163" i="9"/>
  <c r="W2163" i="9" s="1"/>
  <c r="V2151" i="9"/>
  <c r="W2151" i="9" s="1"/>
  <c r="V2145" i="9"/>
  <c r="W2145" i="9" s="1"/>
  <c r="V2139" i="9"/>
  <c r="W2139" i="9" s="1"/>
  <c r="V2127" i="9"/>
  <c r="W2127" i="9" s="1"/>
  <c r="V2121" i="9"/>
  <c r="W2121" i="9" s="1"/>
  <c r="V2115" i="9"/>
  <c r="W2115" i="9" s="1"/>
  <c r="M2115" i="9" s="1"/>
  <c r="N2115" i="9" s="1"/>
  <c r="V2103" i="9"/>
  <c r="W2103" i="9" s="1"/>
  <c r="V2097" i="9"/>
  <c r="W2097" i="9" s="1"/>
  <c r="V2091" i="9"/>
  <c r="W2091" i="9" s="1"/>
  <c r="V2079" i="9"/>
  <c r="W2079" i="9" s="1"/>
  <c r="V2073" i="9"/>
  <c r="W2073" i="9" s="1"/>
  <c r="V2067" i="9"/>
  <c r="W2067" i="9" s="1"/>
  <c r="V2055" i="9"/>
  <c r="W2055" i="9" s="1"/>
  <c r="V2049" i="9"/>
  <c r="W2049" i="9" s="1"/>
  <c r="V2043" i="9"/>
  <c r="W2043" i="9" s="1"/>
  <c r="V2031" i="9"/>
  <c r="W2031" i="9" s="1"/>
  <c r="V2025" i="9"/>
  <c r="W2025" i="9" s="1"/>
  <c r="V2019" i="9"/>
  <c r="W2019" i="9" s="1"/>
  <c r="V2007" i="9"/>
  <c r="W2007" i="9" s="1"/>
  <c r="V2001" i="9"/>
  <c r="W2001" i="9" s="1"/>
  <c r="V1995" i="9"/>
  <c r="W1995" i="9" s="1"/>
  <c r="V1983" i="9"/>
  <c r="W1983" i="9" s="1"/>
  <c r="V1977" i="9"/>
  <c r="W1977" i="9" s="1"/>
  <c r="V1971" i="9"/>
  <c r="W1971" i="9" s="1"/>
  <c r="V1959" i="9"/>
  <c r="W1959" i="9" s="1"/>
  <c r="V1953" i="9"/>
  <c r="W1953" i="9" s="1"/>
  <c r="V1947" i="9"/>
  <c r="W1947" i="9" s="1"/>
  <c r="M1947" i="9" s="1"/>
  <c r="N1947" i="9" s="1"/>
  <c r="V1935" i="9"/>
  <c r="W1935" i="9" s="1"/>
  <c r="V1929" i="9"/>
  <c r="W1929" i="9" s="1"/>
  <c r="V1923" i="9"/>
  <c r="W1923" i="9" s="1"/>
  <c r="V1911" i="9"/>
  <c r="W1911" i="9" s="1"/>
  <c r="V1905" i="9"/>
  <c r="W1905" i="9" s="1"/>
  <c r="V1899" i="9"/>
  <c r="W1899" i="9" s="1"/>
  <c r="V1887" i="9"/>
  <c r="W1887" i="9" s="1"/>
  <c r="V1881" i="9"/>
  <c r="W1881" i="9" s="1"/>
  <c r="V1863" i="9"/>
  <c r="W1863" i="9" s="1"/>
  <c r="M1863" i="9" s="1"/>
  <c r="N1863" i="9" s="1"/>
  <c r="V1857" i="9"/>
  <c r="W1857" i="9" s="1"/>
  <c r="V1839" i="9"/>
  <c r="W1839" i="9" s="1"/>
  <c r="V1833" i="9"/>
  <c r="W1833" i="9" s="1"/>
  <c r="V1815" i="9"/>
  <c r="W1815" i="9" s="1"/>
  <c r="V1809" i="9"/>
  <c r="W1809" i="9" s="1"/>
  <c r="V1797" i="9"/>
  <c r="W1797" i="9" s="1"/>
  <c r="V1791" i="9"/>
  <c r="W1791" i="9" s="1"/>
  <c r="V1785" i="9"/>
  <c r="W1785" i="9" s="1"/>
  <c r="V1767" i="9"/>
  <c r="W1767" i="9" s="1"/>
  <c r="V1761" i="9"/>
  <c r="W1761" i="9" s="1"/>
  <c r="V1743" i="9"/>
  <c r="W1743" i="9" s="1"/>
  <c r="V1737" i="9"/>
  <c r="W1737" i="9" s="1"/>
  <c r="V1719" i="9"/>
  <c r="W1719" i="9" s="1"/>
  <c r="V1713" i="9"/>
  <c r="W1713" i="9" s="1"/>
  <c r="V1695" i="9"/>
  <c r="W1695" i="9" s="1"/>
  <c r="M1695" i="9" s="1"/>
  <c r="N1695" i="9" s="1"/>
  <c r="V1689" i="9"/>
  <c r="W1689" i="9" s="1"/>
  <c r="V1671" i="9"/>
  <c r="W1671" i="9" s="1"/>
  <c r="V1665" i="9"/>
  <c r="W1665" i="9" s="1"/>
  <c r="M1665" i="9" s="1"/>
  <c r="N1665" i="9" s="1"/>
  <c r="V1647" i="9"/>
  <c r="W1647" i="9" s="1"/>
  <c r="V1641" i="9"/>
  <c r="W1641" i="9" s="1"/>
  <c r="V1623" i="9"/>
  <c r="W1623" i="9" s="1"/>
  <c r="V1617" i="9"/>
  <c r="W1617" i="9" s="1"/>
  <c r="V1605" i="9"/>
  <c r="W1605" i="9" s="1"/>
  <c r="V1599" i="9"/>
  <c r="W1599" i="9" s="1"/>
  <c r="M1599" i="9" s="1"/>
  <c r="N1599" i="9" s="1"/>
  <c r="V1593" i="9"/>
  <c r="W1593" i="9" s="1"/>
  <c r="V1575" i="9"/>
  <c r="W1575" i="9" s="1"/>
  <c r="V1569" i="9"/>
  <c r="W1569" i="9" s="1"/>
  <c r="V1551" i="9"/>
  <c r="W1551" i="9" s="1"/>
  <c r="V1545" i="9"/>
  <c r="W1545" i="9" s="1"/>
  <c r="M1545" i="9" s="1"/>
  <c r="V1527" i="9"/>
  <c r="W1527" i="9" s="1"/>
  <c r="V1521" i="9"/>
  <c r="W1521" i="9" s="1"/>
  <c r="V1503" i="9"/>
  <c r="W1503" i="9" s="1"/>
  <c r="M1503" i="9" s="1"/>
  <c r="V1497" i="9"/>
  <c r="W1497" i="9" s="1"/>
  <c r="M1497" i="9" s="1"/>
  <c r="N1497" i="9" s="1"/>
  <c r="V1479" i="9"/>
  <c r="W1479" i="9" s="1"/>
  <c r="M1479" i="9" s="1"/>
  <c r="V1473" i="9"/>
  <c r="W1473" i="9" s="1"/>
  <c r="M1473" i="9" s="1"/>
  <c r="V1455" i="9"/>
  <c r="W1455" i="9" s="1"/>
  <c r="M1455" i="9" s="1"/>
  <c r="N1455" i="9" s="1"/>
  <c r="V1449" i="9"/>
  <c r="W1449" i="9" s="1"/>
  <c r="V1431" i="9"/>
  <c r="W1431" i="9" s="1"/>
  <c r="M1431" i="9" s="1"/>
  <c r="V1425" i="9"/>
  <c r="W1425" i="9" s="1"/>
  <c r="M1425" i="9" s="1"/>
  <c r="N1425" i="9" s="1"/>
  <c r="V1413" i="9"/>
  <c r="W1413" i="9" s="1"/>
  <c r="M1413" i="9" s="1"/>
  <c r="V1407" i="9"/>
  <c r="W1407" i="9" s="1"/>
  <c r="M1407" i="9" s="1"/>
  <c r="V1401" i="9"/>
  <c r="W1401" i="9" s="1"/>
  <c r="M1401" i="9" s="1"/>
  <c r="N1401" i="9" s="1"/>
  <c r="V1383" i="9"/>
  <c r="W1383" i="9" s="1"/>
  <c r="V1377" i="9"/>
  <c r="W1377" i="9" s="1"/>
  <c r="V1359" i="9"/>
  <c r="W1359" i="9" s="1"/>
  <c r="V1353" i="9"/>
  <c r="W1353" i="9" s="1"/>
  <c r="V1335" i="9"/>
  <c r="W1335" i="9" s="1"/>
  <c r="M1335" i="9" s="1"/>
  <c r="V1329" i="9"/>
  <c r="W1329" i="9" s="1"/>
  <c r="M1329" i="9" s="1"/>
  <c r="N1329" i="9" s="1"/>
  <c r="V1311" i="9"/>
  <c r="W1311" i="9" s="1"/>
  <c r="V1305" i="9"/>
  <c r="W1305" i="9" s="1"/>
  <c r="V1287" i="9"/>
  <c r="W1287" i="9" s="1"/>
  <c r="M1287" i="9" s="1"/>
  <c r="N1287" i="9" s="1"/>
  <c r="V1281" i="9"/>
  <c r="W1281" i="9" s="1"/>
  <c r="V1263" i="9"/>
  <c r="W1263" i="9" s="1"/>
  <c r="M1263" i="9" s="1"/>
  <c r="V1257" i="9"/>
  <c r="W1257" i="9" s="1"/>
  <c r="M1257" i="9" s="1"/>
  <c r="V1239" i="9"/>
  <c r="W1239" i="9" s="1"/>
  <c r="V1233" i="9"/>
  <c r="W1233" i="9" s="1"/>
  <c r="V1221" i="9"/>
  <c r="W1221" i="9" s="1"/>
  <c r="M1221" i="9" s="1"/>
  <c r="V1215" i="9"/>
  <c r="W1215" i="9" s="1"/>
  <c r="M1215" i="9" s="1"/>
  <c r="V1209" i="9"/>
  <c r="W1209" i="9" s="1"/>
  <c r="V1191" i="9"/>
  <c r="W1191" i="9" s="1"/>
  <c r="V1185" i="9"/>
  <c r="W1185" i="9" s="1"/>
  <c r="V1167" i="9"/>
  <c r="W1167" i="9" s="1"/>
  <c r="V1161" i="9"/>
  <c r="W1161" i="9" s="1"/>
  <c r="M1161" i="9" s="1"/>
  <c r="V1143" i="9"/>
  <c r="W1143" i="9" s="1"/>
  <c r="M1143" i="9" s="1"/>
  <c r="V1137" i="9"/>
  <c r="W1137" i="9" s="1"/>
  <c r="V1119" i="9"/>
  <c r="W1119" i="9" s="1"/>
  <c r="V1113" i="9"/>
  <c r="W1113" i="9" s="1"/>
  <c r="V1095" i="9"/>
  <c r="W1095" i="9" s="1"/>
  <c r="V1089" i="9"/>
  <c r="W1089" i="9" s="1"/>
  <c r="M1089" i="9" s="1"/>
  <c r="V1071" i="9"/>
  <c r="W1071" i="9" s="1"/>
  <c r="M1071" i="9" s="1"/>
  <c r="V1065" i="9"/>
  <c r="W1065" i="9" s="1"/>
  <c r="V1047" i="9"/>
  <c r="W1047" i="9" s="1"/>
  <c r="V1041" i="9"/>
  <c r="W1041" i="9" s="1"/>
  <c r="V1029" i="9"/>
  <c r="W1029" i="9" s="1"/>
  <c r="V1023" i="9"/>
  <c r="W1023" i="9" s="1"/>
  <c r="M1023" i="9" s="1"/>
  <c r="V1017" i="9"/>
  <c r="W1017" i="9" s="1"/>
  <c r="M1017" i="9" s="1"/>
  <c r="V999" i="9"/>
  <c r="W999" i="9" s="1"/>
  <c r="M999" i="9" s="1"/>
  <c r="V993" i="9"/>
  <c r="W993" i="9" s="1"/>
  <c r="M993" i="9" s="1"/>
  <c r="N993" i="9" s="1"/>
  <c r="V975" i="9"/>
  <c r="W975" i="9" s="1"/>
  <c r="V969" i="9"/>
  <c r="W969" i="9" s="1"/>
  <c r="V951" i="9"/>
  <c r="W951" i="9" s="1"/>
  <c r="M951" i="9" s="1"/>
  <c r="V945" i="9"/>
  <c r="W945" i="9" s="1"/>
  <c r="M945" i="9" s="1"/>
  <c r="V927" i="9"/>
  <c r="W927" i="9" s="1"/>
  <c r="M927" i="9" s="1"/>
  <c r="V921" i="9"/>
  <c r="W921" i="9" s="1"/>
  <c r="V909" i="9"/>
  <c r="W909" i="9" s="1"/>
  <c r="V903" i="9"/>
  <c r="W903" i="9" s="1"/>
  <c r="M903" i="9" s="1"/>
  <c r="V897" i="9"/>
  <c r="W897" i="9" s="1"/>
  <c r="M897" i="9" s="1"/>
  <c r="V879" i="9"/>
  <c r="W879" i="9" s="1"/>
  <c r="V873" i="9"/>
  <c r="W873" i="9" s="1"/>
  <c r="V855" i="9"/>
  <c r="W855" i="9" s="1"/>
  <c r="V849" i="9"/>
  <c r="W849" i="9" s="1"/>
  <c r="V831" i="9"/>
  <c r="W831" i="9" s="1"/>
  <c r="M831" i="9" s="1"/>
  <c r="V825" i="9"/>
  <c r="W825" i="9" s="1"/>
  <c r="M825" i="9" s="1"/>
  <c r="N825" i="9" s="1"/>
  <c r="V807" i="9"/>
  <c r="W807" i="9" s="1"/>
  <c r="V801" i="9"/>
  <c r="W801" i="9" s="1"/>
  <c r="V783" i="9"/>
  <c r="W783" i="9" s="1"/>
  <c r="M783" i="9" s="1"/>
  <c r="N783" i="9" s="1"/>
  <c r="V777" i="9"/>
  <c r="W777" i="9" s="1"/>
  <c r="V759" i="9"/>
  <c r="W759" i="9" s="1"/>
  <c r="M759" i="9" s="1"/>
  <c r="V753" i="9"/>
  <c r="W753" i="9" s="1"/>
  <c r="M753" i="9" s="1"/>
  <c r="N753" i="9" s="1"/>
  <c r="V735" i="9"/>
  <c r="W735" i="9" s="1"/>
  <c r="V729" i="9"/>
  <c r="W729" i="9" s="1"/>
  <c r="V711" i="9"/>
  <c r="W711" i="9" s="1"/>
  <c r="V705" i="9"/>
  <c r="W705" i="9" s="1"/>
  <c r="V687" i="9"/>
  <c r="W687" i="9" s="1"/>
  <c r="M687" i="9" s="1"/>
  <c r="V681" i="9"/>
  <c r="W681" i="9" s="1"/>
  <c r="M681" i="9" s="1"/>
  <c r="V663" i="9"/>
  <c r="W663" i="9" s="1"/>
  <c r="V657" i="9"/>
  <c r="W657" i="9" s="1"/>
  <c r="V639" i="9"/>
  <c r="W639" i="9" s="1"/>
  <c r="M639" i="9" s="1"/>
  <c r="N639" i="9" s="1"/>
  <c r="V633" i="9"/>
  <c r="W633" i="9" s="1"/>
  <c r="V615" i="9"/>
  <c r="W615" i="9" s="1"/>
  <c r="M615" i="9" s="1"/>
  <c r="V609" i="9"/>
  <c r="W609" i="9" s="1"/>
  <c r="M609" i="9" s="1"/>
  <c r="V591" i="9"/>
  <c r="W591" i="9" s="1"/>
  <c r="V585" i="9"/>
  <c r="W585" i="9" s="1"/>
  <c r="V573" i="9"/>
  <c r="W573" i="9" s="1"/>
  <c r="M573" i="9" s="1"/>
  <c r="N573" i="9" s="1"/>
  <c r="V567" i="9"/>
  <c r="W567" i="9" s="1"/>
  <c r="M567" i="9" s="1"/>
  <c r="V561" i="9"/>
  <c r="W561" i="9" s="1"/>
  <c r="V543" i="9"/>
  <c r="W543" i="9" s="1"/>
  <c r="M543" i="9" s="1"/>
  <c r="V537" i="9"/>
  <c r="W537" i="9" s="1"/>
  <c r="M537" i="9" s="1"/>
  <c r="V519" i="9"/>
  <c r="W519" i="9" s="1"/>
  <c r="V513" i="9"/>
  <c r="W513" i="9" s="1"/>
  <c r="M513" i="9" s="1"/>
  <c r="N513" i="9" s="1"/>
  <c r="V495" i="9"/>
  <c r="W495" i="9" s="1"/>
  <c r="M495" i="9" s="1"/>
  <c r="V489" i="9"/>
  <c r="W489" i="9" s="1"/>
  <c r="V471" i="9"/>
  <c r="W471" i="9" s="1"/>
  <c r="M471" i="9" s="1"/>
  <c r="N471" i="9" s="1"/>
  <c r="V465" i="9"/>
  <c r="W465" i="9" s="1"/>
  <c r="M465" i="9" s="1"/>
  <c r="V447" i="9"/>
  <c r="W447" i="9" s="1"/>
  <c r="V441" i="9"/>
  <c r="W441" i="9" s="1"/>
  <c r="M441" i="9" s="1"/>
  <c r="N441" i="9" s="1"/>
  <c r="V423" i="9"/>
  <c r="W423" i="9" s="1"/>
  <c r="M423" i="9" s="1"/>
  <c r="V417" i="9"/>
  <c r="W417" i="9" s="1"/>
  <c r="V399" i="9"/>
  <c r="W399" i="9" s="1"/>
  <c r="M399" i="9" s="1"/>
  <c r="V393" i="9"/>
  <c r="W393" i="9" s="1"/>
  <c r="M393" i="9" s="1"/>
  <c r="V375" i="9"/>
  <c r="W375" i="9" s="1"/>
  <c r="V369" i="9"/>
  <c r="W369" i="9" s="1"/>
  <c r="V351" i="9"/>
  <c r="W351" i="9" s="1"/>
  <c r="M351" i="9" s="1"/>
  <c r="V345" i="9"/>
  <c r="W345" i="9" s="1"/>
  <c r="V327" i="9"/>
  <c r="W327" i="9" s="1"/>
  <c r="M327" i="9" s="1"/>
  <c r="V321" i="9"/>
  <c r="W321" i="9" s="1"/>
  <c r="M321" i="9" s="1"/>
  <c r="V303" i="9"/>
  <c r="W303" i="9" s="1"/>
  <c r="V297" i="9"/>
  <c r="W297" i="9" s="1"/>
  <c r="V279" i="9"/>
  <c r="W279" i="9" s="1"/>
  <c r="M279" i="9" s="1"/>
  <c r="V273" i="9"/>
  <c r="W273" i="9" s="1"/>
  <c r="V261" i="9"/>
  <c r="W261" i="9" s="1"/>
  <c r="V255" i="9"/>
  <c r="W255" i="9" s="1"/>
  <c r="V249" i="9"/>
  <c r="W249" i="9" s="1"/>
  <c r="M249" i="9" s="1"/>
  <c r="V231" i="9"/>
  <c r="W231" i="9" s="1"/>
  <c r="V225" i="9"/>
  <c r="W225" i="9" s="1"/>
  <c r="V207" i="9"/>
  <c r="W207" i="9" s="1"/>
  <c r="M207" i="9" s="1"/>
  <c r="V201" i="9"/>
  <c r="W201" i="9" s="1"/>
  <c r="M201" i="9" s="1"/>
  <c r="N201" i="9" s="1"/>
  <c r="V183" i="9"/>
  <c r="W183" i="9" s="1"/>
  <c r="V177" i="9"/>
  <c r="W177" i="9" s="1"/>
  <c r="M177" i="9" s="1"/>
  <c r="V159" i="9"/>
  <c r="W159" i="9" s="1"/>
  <c r="M159" i="9" s="1"/>
  <c r="N159" i="9" s="1"/>
  <c r="V153" i="9"/>
  <c r="W153" i="9" s="1"/>
  <c r="V135" i="9"/>
  <c r="W135" i="9" s="1"/>
  <c r="M135" i="9" s="1"/>
  <c r="V129" i="9"/>
  <c r="W129" i="9" s="1"/>
  <c r="M129" i="9" s="1"/>
  <c r="N129" i="9" s="1"/>
  <c r="V111" i="9"/>
  <c r="W111" i="9" s="1"/>
  <c r="V105" i="9"/>
  <c r="W105" i="9" s="1"/>
  <c r="M105" i="9" s="1"/>
  <c r="V87" i="9"/>
  <c r="W87" i="9" s="1"/>
  <c r="V81" i="9"/>
  <c r="W81" i="9" s="1"/>
  <c r="V63" i="9"/>
  <c r="W63" i="9" s="1"/>
  <c r="M63" i="9" s="1"/>
  <c r="V57" i="9"/>
  <c r="W57" i="9" s="1"/>
  <c r="V39" i="9"/>
  <c r="W39" i="9" s="1"/>
  <c r="V33" i="9"/>
  <c r="W33" i="9" s="1"/>
  <c r="M33" i="9" s="1"/>
  <c r="O7" i="9"/>
  <c r="S1" i="5"/>
  <c r="R130" i="5"/>
  <c r="N4388" i="9"/>
  <c r="N4756" i="9"/>
  <c r="O11" i="9"/>
  <c r="O12" i="9"/>
  <c r="O13" i="9"/>
  <c r="P13" i="9" s="1"/>
  <c r="O14" i="9"/>
  <c r="P14" i="9" s="1"/>
  <c r="O16" i="9"/>
  <c r="P16" i="9" s="1"/>
  <c r="O10" i="9"/>
  <c r="O17" i="9"/>
  <c r="P17" i="9" s="1"/>
  <c r="Q18" i="9"/>
  <c r="O19" i="9"/>
  <c r="P19" i="9" s="1"/>
  <c r="O8" i="9"/>
  <c r="O15" i="9"/>
  <c r="P15" i="9" s="1"/>
  <c r="O9" i="9"/>
  <c r="O18" i="9"/>
  <c r="P18" i="9" s="1"/>
  <c r="W7998" i="9"/>
  <c r="W7974" i="9"/>
  <c r="W7950" i="9"/>
  <c r="W7926" i="9"/>
  <c r="W7902" i="9"/>
  <c r="W7878" i="9"/>
  <c r="W7854" i="9"/>
  <c r="W7830" i="9"/>
  <c r="W7805" i="9"/>
  <c r="W7781" i="9"/>
  <c r="W7757" i="9"/>
  <c r="W7733" i="9"/>
  <c r="W7709" i="9"/>
  <c r="W7685" i="9"/>
  <c r="W7661" i="9"/>
  <c r="W7637" i="9"/>
  <c r="W7613" i="9"/>
  <c r="W7589" i="9"/>
  <c r="W7565" i="9"/>
  <c r="W7541" i="9"/>
  <c r="W7517" i="9"/>
  <c r="W7493" i="9"/>
  <c r="W7469" i="9"/>
  <c r="W7445" i="9"/>
  <c r="W7421" i="9"/>
  <c r="W7397" i="9"/>
  <c r="W7373" i="9"/>
  <c r="W7349" i="9"/>
  <c r="W7325" i="9"/>
  <c r="W7301" i="9"/>
  <c r="W7277" i="9"/>
  <c r="W7253" i="9"/>
  <c r="W7229" i="9"/>
  <c r="W7205" i="9"/>
  <c r="W7181" i="9"/>
  <c r="W7157" i="9"/>
  <c r="W7133" i="9"/>
  <c r="W7109" i="9"/>
  <c r="W7085" i="9"/>
  <c r="W7061" i="9"/>
  <c r="W7037" i="9"/>
  <c r="W7013" i="9"/>
  <c r="W6989" i="9"/>
  <c r="W6965" i="9"/>
  <c r="W6941" i="9"/>
  <c r="W6917" i="9"/>
  <c r="W6893" i="9"/>
  <c r="W6869" i="9"/>
  <c r="W6845" i="9"/>
  <c r="W6821" i="9"/>
  <c r="W6797" i="9"/>
  <c r="W6773" i="9"/>
  <c r="W6749" i="9"/>
  <c r="W6725" i="9"/>
  <c r="W6701" i="9"/>
  <c r="W6677" i="9"/>
  <c r="W6653" i="9"/>
  <c r="W6629" i="9"/>
  <c r="W6605" i="9"/>
  <c r="W6581" i="9"/>
  <c r="W6557" i="9"/>
  <c r="W6533" i="9"/>
  <c r="W6509" i="9"/>
  <c r="W6485" i="9"/>
  <c r="W6461" i="9"/>
  <c r="W6437" i="9"/>
  <c r="W6413" i="9"/>
  <c r="W6389" i="9"/>
  <c r="W6365" i="9"/>
  <c r="W6341" i="9"/>
  <c r="W6317" i="9"/>
  <c r="W6293" i="9"/>
  <c r="W6269" i="9"/>
  <c r="W6245" i="9"/>
  <c r="W6221" i="9"/>
  <c r="W6197" i="9"/>
  <c r="W6173" i="9"/>
  <c r="W6149" i="9"/>
  <c r="W6125" i="9"/>
  <c r="W6101" i="9"/>
  <c r="W6077" i="9"/>
  <c r="W6053" i="9"/>
  <c r="W6029" i="9"/>
  <c r="W6005" i="9"/>
  <c r="W5981" i="9"/>
  <c r="W5957" i="9"/>
  <c r="W5933" i="9"/>
  <c r="W5909" i="9"/>
  <c r="W5885" i="9"/>
  <c r="W5861" i="9"/>
  <c r="W5837" i="9"/>
  <c r="W5813" i="9"/>
  <c r="W5789" i="9"/>
  <c r="W5765" i="9"/>
  <c r="W5741" i="9"/>
  <c r="W5717" i="9"/>
  <c r="W5693" i="9"/>
  <c r="W5669" i="9"/>
  <c r="W5645" i="9"/>
  <c r="W5621" i="9"/>
  <c r="W5597" i="9"/>
  <c r="W5573" i="9"/>
  <c r="W5549" i="9"/>
  <c r="W5525" i="9"/>
  <c r="W5501" i="9"/>
  <c r="W5477" i="9"/>
  <c r="W5453" i="9"/>
  <c r="W5429" i="9"/>
  <c r="W5405" i="9"/>
  <c r="W5381" i="9"/>
  <c r="W5357" i="9"/>
  <c r="W5333" i="9"/>
  <c r="W5309" i="9"/>
  <c r="W5285" i="9"/>
  <c r="W5261" i="9"/>
  <c r="W5237" i="9"/>
  <c r="W5213" i="9"/>
  <c r="W5189" i="9"/>
  <c r="W5165" i="9"/>
  <c r="W5141" i="9"/>
  <c r="W5117" i="9"/>
  <c r="W5093" i="9"/>
  <c r="W5069" i="9"/>
  <c r="W5045" i="9"/>
  <c r="W5021" i="9"/>
  <c r="W4997" i="9"/>
  <c r="W4973" i="9"/>
  <c r="W4949" i="9"/>
  <c r="W4925" i="9"/>
  <c r="W4901" i="9"/>
  <c r="W4877" i="9"/>
  <c r="W4853" i="9"/>
  <c r="W4829" i="9"/>
  <c r="W4805" i="9"/>
  <c r="W4781" i="9"/>
  <c r="W4757" i="9"/>
  <c r="W4733" i="9"/>
  <c r="W4709" i="9"/>
  <c r="W4685" i="9"/>
  <c r="W4661" i="9"/>
  <c r="W4637" i="9"/>
  <c r="W4613" i="9"/>
  <c r="W4589" i="9"/>
  <c r="W4565" i="9"/>
  <c r="W4541" i="9"/>
  <c r="W4517" i="9"/>
  <c r="W4493" i="9"/>
  <c r="W4469" i="9"/>
  <c r="W4445" i="9"/>
  <c r="W4421" i="9"/>
  <c r="W4397" i="9"/>
  <c r="W4373" i="9"/>
  <c r="W4349" i="9"/>
  <c r="W4325" i="9"/>
  <c r="W4301" i="9"/>
  <c r="W4277" i="9"/>
  <c r="W4253" i="9"/>
  <c r="W4229" i="9"/>
  <c r="W4205" i="9"/>
  <c r="W4181" i="9"/>
  <c r="W4157" i="9"/>
  <c r="W4133" i="9"/>
  <c r="W4109" i="9"/>
  <c r="W4085" i="9"/>
  <c r="W4061" i="9"/>
  <c r="W4037" i="9"/>
  <c r="W4013" i="9"/>
  <c r="W3989" i="9"/>
  <c r="W3965" i="9"/>
  <c r="W3941" i="9"/>
  <c r="W3917" i="9"/>
  <c r="W3893" i="9"/>
  <c r="W3869" i="9"/>
  <c r="W3845" i="9"/>
  <c r="W3821" i="9"/>
  <c r="W3797" i="9"/>
  <c r="W3773" i="9"/>
  <c r="W3749" i="9"/>
  <c r="W3725" i="9"/>
  <c r="W3701" i="9"/>
  <c r="W3677" i="9"/>
  <c r="W3653" i="9"/>
  <c r="W3629" i="9"/>
  <c r="W3605" i="9"/>
  <c r="W3581" i="9"/>
  <c r="W3557" i="9"/>
  <c r="W3533" i="9"/>
  <c r="W3509" i="9"/>
  <c r="W3485" i="9"/>
  <c r="W3461" i="9"/>
  <c r="W3437" i="9"/>
  <c r="W3413" i="9"/>
  <c r="W3389" i="9"/>
  <c r="W3365" i="9"/>
  <c r="W3341" i="9"/>
  <c r="W3317" i="9"/>
  <c r="W3293" i="9"/>
  <c r="W3269" i="9"/>
  <c r="W3245" i="9"/>
  <c r="W3221" i="9"/>
  <c r="W3197" i="9"/>
  <c r="W3173" i="9"/>
  <c r="W3149" i="9"/>
  <c r="W3125" i="9"/>
  <c r="W3101" i="9"/>
  <c r="W3077" i="9"/>
  <c r="W3053" i="9"/>
  <c r="W3029" i="9"/>
  <c r="W3005" i="9"/>
  <c r="W2981" i="9"/>
  <c r="W2957" i="9"/>
  <c r="W2933" i="9"/>
  <c r="W2909" i="9"/>
  <c r="W2885" i="9"/>
  <c r="W2861" i="9"/>
  <c r="W2837" i="9"/>
  <c r="W2813" i="9"/>
  <c r="W2789" i="9"/>
  <c r="W2765" i="9"/>
  <c r="W2741" i="9"/>
  <c r="W2717" i="9"/>
  <c r="W2693" i="9"/>
  <c r="W2669" i="9"/>
  <c r="W2645" i="9"/>
  <c r="W2621" i="9"/>
  <c r="W2597" i="9"/>
  <c r="W2573" i="9"/>
  <c r="W2549" i="9"/>
  <c r="W2525" i="9"/>
  <c r="W2501" i="9"/>
  <c r="W2477" i="9"/>
  <c r="W2453" i="9"/>
  <c r="W2429" i="9"/>
  <c r="W2405" i="9"/>
  <c r="W2381" i="9"/>
  <c r="W2357" i="9"/>
  <c r="W2333" i="9"/>
  <c r="W2309" i="9"/>
  <c r="W2285" i="9"/>
  <c r="W2261" i="9"/>
  <c r="W2237" i="9"/>
  <c r="W2213" i="9"/>
  <c r="W2189" i="9"/>
  <c r="W2165" i="9"/>
  <c r="W2141" i="9"/>
  <c r="W2117" i="9"/>
  <c r="W2093" i="9"/>
  <c r="W2069" i="9"/>
  <c r="W2045" i="9"/>
  <c r="W2021" i="9"/>
  <c r="W1997" i="9"/>
  <c r="W1973" i="9"/>
  <c r="W1949" i="9"/>
  <c r="W1925" i="9"/>
  <c r="W1901" i="9"/>
  <c r="W1883" i="9"/>
  <c r="W1877" i="9"/>
  <c r="W1859" i="9"/>
  <c r="W1853" i="9"/>
  <c r="W1835" i="9"/>
  <c r="W1829" i="9"/>
  <c r="W1811" i="9"/>
  <c r="W1805" i="9"/>
  <c r="W1787" i="9"/>
  <c r="W1781" i="9"/>
  <c r="W1763" i="9"/>
  <c r="W1757" i="9"/>
  <c r="W1739" i="9"/>
  <c r="W1733" i="9"/>
  <c r="W1715" i="9"/>
  <c r="W1691" i="9"/>
  <c r="W1685" i="9"/>
  <c r="W1667" i="9"/>
  <c r="W1661" i="9"/>
  <c r="W1643" i="9"/>
  <c r="W1637" i="9"/>
  <c r="W1619" i="9"/>
  <c r="W1613" i="9"/>
  <c r="W1595" i="9"/>
  <c r="W1589" i="9"/>
  <c r="W1571" i="9"/>
  <c r="W1565" i="9"/>
  <c r="W1547" i="9"/>
  <c r="W1523" i="9"/>
  <c r="W1517" i="9"/>
  <c r="M1517" i="9" s="1"/>
  <c r="W1499" i="9"/>
  <c r="M1499" i="9" s="1"/>
  <c r="W1493" i="9"/>
  <c r="W1475" i="9"/>
  <c r="W1469" i="9"/>
  <c r="M1469" i="9" s="1"/>
  <c r="W1451" i="9"/>
  <c r="M1451" i="9" s="1"/>
  <c r="W1445" i="9"/>
  <c r="M1445" i="9" s="1"/>
  <c r="W1427" i="9"/>
  <c r="W1421" i="9"/>
  <c r="W1403" i="9"/>
  <c r="W1397" i="9"/>
  <c r="M1397" i="9" s="1"/>
  <c r="W1379" i="9"/>
  <c r="M1379" i="9" s="1"/>
  <c r="W1373" i="9"/>
  <c r="M1373" i="9" s="1"/>
  <c r="W1355" i="9"/>
  <c r="W1331" i="9"/>
  <c r="W1325" i="9"/>
  <c r="W1307" i="9"/>
  <c r="M1307" i="9" s="1"/>
  <c r="W1301" i="9"/>
  <c r="M1301" i="9" s="1"/>
  <c r="W1283" i="9"/>
  <c r="W1277" i="9"/>
  <c r="W1259" i="9"/>
  <c r="W1253" i="9"/>
  <c r="W1235" i="9"/>
  <c r="M1235" i="9" s="1"/>
  <c r="W1229" i="9"/>
  <c r="M1229" i="9" s="1"/>
  <c r="W1211" i="9"/>
  <c r="W1205" i="9"/>
  <c r="W1187" i="9"/>
  <c r="W1181" i="9"/>
  <c r="W1163" i="9"/>
  <c r="M1163" i="9" s="1"/>
  <c r="W1139" i="9"/>
  <c r="M1139" i="9" s="1"/>
  <c r="W1133" i="9"/>
  <c r="M1133" i="9" s="1"/>
  <c r="W1115" i="9"/>
  <c r="W1109" i="9"/>
  <c r="W1091" i="9"/>
  <c r="W1085" i="9"/>
  <c r="M1085" i="9" s="1"/>
  <c r="W1067" i="9"/>
  <c r="M1067" i="9" s="1"/>
  <c r="W1061" i="9"/>
  <c r="M1061" i="9" s="1"/>
  <c r="W1043" i="9"/>
  <c r="W1037" i="9"/>
  <c r="W1019" i="9"/>
  <c r="W1013" i="9"/>
  <c r="M1013" i="9" s="1"/>
  <c r="W995" i="9"/>
  <c r="M995" i="9" s="1"/>
  <c r="W989" i="9"/>
  <c r="M989" i="9" s="1"/>
  <c r="W971" i="9"/>
  <c r="W947" i="9"/>
  <c r="W941" i="9"/>
  <c r="W923" i="9"/>
  <c r="M923" i="9" s="1"/>
  <c r="W917" i="9"/>
  <c r="M917" i="9" s="1"/>
  <c r="W899" i="9"/>
  <c r="W893" i="9"/>
  <c r="W875" i="9"/>
  <c r="W869" i="9"/>
  <c r="W851" i="9"/>
  <c r="M851" i="9" s="1"/>
  <c r="W827" i="9"/>
  <c r="W821" i="9"/>
  <c r="W803" i="9"/>
  <c r="M803" i="9" s="1"/>
  <c r="W797" i="9"/>
  <c r="M797" i="9" s="1"/>
  <c r="W779" i="9"/>
  <c r="W773" i="9"/>
  <c r="M773" i="9" s="1"/>
  <c r="W755" i="9"/>
  <c r="W749" i="9"/>
  <c r="W731" i="9"/>
  <c r="M731" i="9" s="1"/>
  <c r="W725" i="9"/>
  <c r="M725" i="9" s="1"/>
  <c r="W707" i="9"/>
  <c r="W701" i="9"/>
  <c r="M701" i="9" s="1"/>
  <c r="W683" i="9"/>
  <c r="W677" i="9"/>
  <c r="W659" i="9"/>
  <c r="M659" i="9" s="1"/>
  <c r="W653" i="9"/>
  <c r="M653" i="9" s="1"/>
  <c r="W635" i="9"/>
  <c r="W629" i="9"/>
  <c r="M629" i="9" s="1"/>
  <c r="W611" i="9"/>
  <c r="W605" i="9"/>
  <c r="W587" i="9"/>
  <c r="M587" i="9" s="1"/>
  <c r="W581" i="9"/>
  <c r="M581" i="9" s="1"/>
  <c r="W563" i="9"/>
  <c r="W557" i="9"/>
  <c r="M557" i="9" s="1"/>
  <c r="W539" i="9"/>
  <c r="W533" i="9"/>
  <c r="W515" i="9"/>
  <c r="M515" i="9" s="1"/>
  <c r="W509" i="9"/>
  <c r="M509" i="9" s="1"/>
  <c r="W491" i="9"/>
  <c r="W485" i="9"/>
  <c r="M485" i="9" s="1"/>
  <c r="W467" i="9"/>
  <c r="W443" i="9"/>
  <c r="M443" i="9" s="1"/>
  <c r="W437" i="9"/>
  <c r="M437" i="9" s="1"/>
  <c r="W419" i="9"/>
  <c r="W413" i="9"/>
  <c r="W395" i="9"/>
  <c r="W389" i="9"/>
  <c r="W371" i="9"/>
  <c r="M371" i="9" s="1"/>
  <c r="W365" i="9"/>
  <c r="M365" i="9" s="1"/>
  <c r="W347" i="9"/>
  <c r="W341" i="9"/>
  <c r="W323" i="9"/>
  <c r="W299" i="9"/>
  <c r="M299" i="9" s="1"/>
  <c r="W293" i="9"/>
  <c r="M293" i="9" s="1"/>
  <c r="W275" i="9"/>
  <c r="W269" i="9"/>
  <c r="W251" i="9"/>
  <c r="W245" i="9"/>
  <c r="M245" i="9" s="1"/>
  <c r="W227" i="9"/>
  <c r="M227" i="9" s="1"/>
  <c r="W221" i="9"/>
  <c r="M221" i="9" s="1"/>
  <c r="W203" i="9"/>
  <c r="W197" i="9"/>
  <c r="W179" i="9"/>
  <c r="W173" i="9"/>
  <c r="M173" i="9" s="1"/>
  <c r="W155" i="9"/>
  <c r="M155" i="9" s="1"/>
  <c r="W149" i="9"/>
  <c r="M149" i="9" s="1"/>
  <c r="W131" i="9"/>
  <c r="W125" i="9"/>
  <c r="W107" i="9"/>
  <c r="W101" i="9"/>
  <c r="M101" i="9" s="1"/>
  <c r="W83" i="9"/>
  <c r="M83" i="9" s="1"/>
  <c r="W77" i="9"/>
  <c r="M77" i="9" s="1"/>
  <c r="W59" i="9"/>
  <c r="W53" i="9"/>
  <c r="W35" i="9"/>
  <c r="W29" i="9"/>
  <c r="M29" i="9" s="1"/>
  <c r="W7985" i="9"/>
  <c r="W7937" i="9"/>
  <c r="W7913" i="9"/>
  <c r="W7889" i="9"/>
  <c r="W7865" i="9"/>
  <c r="W7841" i="9"/>
  <c r="W7817" i="9"/>
  <c r="W7792" i="9"/>
  <c r="W7768" i="9"/>
  <c r="W7720" i="9"/>
  <c r="W7696" i="9"/>
  <c r="W7672" i="9"/>
  <c r="W7648" i="9"/>
  <c r="W7624" i="9"/>
  <c r="W7600" i="9"/>
  <c r="W7552" i="9"/>
  <c r="W7528" i="9"/>
  <c r="W7504" i="9"/>
  <c r="W7480" i="9"/>
  <c r="W7432" i="9"/>
  <c r="W7408" i="9"/>
  <c r="W7384" i="9"/>
  <c r="W7360" i="9"/>
  <c r="W7336" i="9"/>
  <c r="W7312" i="9"/>
  <c r="W7288" i="9"/>
  <c r="W7240" i="9"/>
  <c r="W7216" i="9"/>
  <c r="W7192" i="9"/>
  <c r="W7168" i="9"/>
  <c r="W7144" i="9"/>
  <c r="W7120" i="9"/>
  <c r="W7096" i="9"/>
  <c r="W7072" i="9"/>
  <c r="W7048" i="9"/>
  <c r="W7024" i="9"/>
  <c r="W7000" i="9"/>
  <c r="W6976" i="9"/>
  <c r="W6952" i="9"/>
  <c r="W6928" i="9"/>
  <c r="W6904" i="9"/>
  <c r="W6880" i="9"/>
  <c r="W6856" i="9"/>
  <c r="W6832" i="9"/>
  <c r="W6808" i="9"/>
  <c r="W6760" i="9"/>
  <c r="W6736" i="9"/>
  <c r="W6712" i="9"/>
  <c r="W6688" i="9"/>
  <c r="W6664" i="9"/>
  <c r="W6640" i="9"/>
  <c r="W6616" i="9"/>
  <c r="W6568" i="9"/>
  <c r="W6544" i="9"/>
  <c r="W6520" i="9"/>
  <c r="W6496" i="9"/>
  <c r="W6472" i="9"/>
  <c r="W6448" i="9"/>
  <c r="W6424" i="9"/>
  <c r="W6400" i="9"/>
  <c r="W6376" i="9"/>
  <c r="W6352" i="9"/>
  <c r="W6328" i="9"/>
  <c r="W6304" i="9"/>
  <c r="W6280" i="9"/>
  <c r="W6256" i="9"/>
  <c r="W6208" i="9"/>
  <c r="W6184" i="9"/>
  <c r="W6160" i="9"/>
  <c r="W6136" i="9"/>
  <c r="W6112" i="9"/>
  <c r="W6088" i="9"/>
  <c r="W6064" i="9"/>
  <c r="W6016" i="9"/>
  <c r="W5992" i="9"/>
  <c r="W5968" i="9"/>
  <c r="W5944" i="9"/>
  <c r="W5896" i="9"/>
  <c r="W5872" i="9"/>
  <c r="W5848" i="9"/>
  <c r="W5824" i="9"/>
  <c r="W5800" i="9"/>
  <c r="W5776" i="9"/>
  <c r="W5752" i="9"/>
  <c r="W5704" i="9"/>
  <c r="W5680" i="9"/>
  <c r="W5656" i="9"/>
  <c r="W5632" i="9"/>
  <c r="W5608" i="9"/>
  <c r="W5584" i="9"/>
  <c r="W5560" i="9"/>
  <c r="W5536" i="9"/>
  <c r="W5512" i="9"/>
  <c r="W5488" i="9"/>
  <c r="W5464" i="9"/>
  <c r="W5440" i="9"/>
  <c r="W5416" i="9"/>
  <c r="W5392" i="9"/>
  <c r="W5368" i="9"/>
  <c r="W5344" i="9"/>
  <c r="W5320" i="9"/>
  <c r="W5296" i="9"/>
  <c r="W5272" i="9"/>
  <c r="W5224" i="9"/>
  <c r="W5200" i="9"/>
  <c r="W5176" i="9"/>
  <c r="W5152" i="9"/>
  <c r="W5128" i="9"/>
  <c r="W5104" i="9"/>
  <c r="W5080" i="9"/>
  <c r="W5032" i="9"/>
  <c r="W5008" i="9"/>
  <c r="W4984" i="9"/>
  <c r="W4960" i="9"/>
  <c r="W4936" i="9"/>
  <c r="W4912" i="9"/>
  <c r="W4888" i="9"/>
  <c r="W4864" i="9"/>
  <c r="W4840" i="9"/>
  <c r="W4816" i="9"/>
  <c r="W4792" i="9"/>
  <c r="W4768" i="9"/>
  <c r="W4744" i="9"/>
  <c r="W4720" i="9"/>
  <c r="W4672" i="9"/>
  <c r="W4648" i="9"/>
  <c r="W4624" i="9"/>
  <c r="W4600" i="9"/>
  <c r="W4576" i="9"/>
  <c r="W4552" i="9"/>
  <c r="W4528" i="9"/>
  <c r="W4480" i="9"/>
  <c r="W4456" i="9"/>
  <c r="W4432" i="9"/>
  <c r="W4408" i="9"/>
  <c r="W4360" i="9"/>
  <c r="W4336" i="9"/>
  <c r="W4312" i="9"/>
  <c r="W4288" i="9"/>
  <c r="W4264" i="9"/>
  <c r="W4240" i="9"/>
  <c r="W4216" i="9"/>
  <c r="W4168" i="9"/>
  <c r="W4144" i="9"/>
  <c r="W4120" i="9"/>
  <c r="W4096" i="9"/>
  <c r="W4072" i="9"/>
  <c r="W4048" i="9"/>
  <c r="W4024" i="9"/>
  <c r="W4000" i="9"/>
  <c r="W3976" i="9"/>
  <c r="W3952" i="9"/>
  <c r="W3928" i="9"/>
  <c r="W3904" i="9"/>
  <c r="W3880" i="9"/>
  <c r="W3856" i="9"/>
  <c r="W3832" i="9"/>
  <c r="W3808" i="9"/>
  <c r="W3784" i="9"/>
  <c r="W3760" i="9"/>
  <c r="W3736" i="9"/>
  <c r="W3688" i="9"/>
  <c r="W3664" i="9"/>
  <c r="W3640" i="9"/>
  <c r="W3616" i="9"/>
  <c r="W3592" i="9"/>
  <c r="W3568" i="9"/>
  <c r="W3544" i="9"/>
  <c r="W3496" i="9"/>
  <c r="W3472" i="9"/>
  <c r="W3448" i="9"/>
  <c r="W3424" i="9"/>
  <c r="W3400" i="9"/>
  <c r="W3376" i="9"/>
  <c r="W3352" i="9"/>
  <c r="W3328" i="9"/>
  <c r="W3304" i="9"/>
  <c r="W3280" i="9"/>
  <c r="W3256" i="9"/>
  <c r="W3232" i="9"/>
  <c r="W3208" i="9"/>
  <c r="W3184" i="9"/>
  <c r="W3136" i="9"/>
  <c r="W1636" i="9"/>
  <c r="W1612" i="9"/>
  <c r="W1540" i="9"/>
  <c r="W1492" i="9"/>
  <c r="W1444" i="9"/>
  <c r="W1420" i="9"/>
  <c r="W1348" i="9"/>
  <c r="W1300" i="9"/>
  <c r="W1252" i="9"/>
  <c r="W1228" i="9"/>
  <c r="W1156" i="9"/>
  <c r="W1108" i="9"/>
  <c r="W1060" i="9"/>
  <c r="W1036" i="9"/>
  <c r="W964" i="9"/>
  <c r="M964" i="9" s="1"/>
  <c r="W916" i="9"/>
  <c r="M916" i="9" s="1"/>
  <c r="W868" i="9"/>
  <c r="W844" i="9"/>
  <c r="M844" i="9" s="1"/>
  <c r="W772" i="9"/>
  <c r="W724" i="9"/>
  <c r="W676" i="9"/>
  <c r="M676" i="9" s="1"/>
  <c r="W652" i="9"/>
  <c r="W580" i="9"/>
  <c r="W532" i="9"/>
  <c r="W484" i="9"/>
  <c r="W460" i="9"/>
  <c r="W412" i="9"/>
  <c r="M412" i="9" s="1"/>
  <c r="W388" i="9"/>
  <c r="M388" i="9" s="1"/>
  <c r="W340" i="9"/>
  <c r="M340" i="9" s="1"/>
  <c r="W292" i="9"/>
  <c r="W268" i="9"/>
  <c r="W220" i="9"/>
  <c r="W196" i="9"/>
  <c r="M196" i="9" s="1"/>
  <c r="W148" i="9"/>
  <c r="W100" i="9"/>
  <c r="W76" i="9"/>
  <c r="W28" i="9"/>
  <c r="W7990" i="9"/>
  <c r="W7966" i="9"/>
  <c r="W7942" i="9"/>
  <c r="W7918" i="9"/>
  <c r="W7894" i="9"/>
  <c r="W7870" i="9"/>
  <c r="W7846" i="9"/>
  <c r="W7822" i="9"/>
  <c r="W7797" i="9"/>
  <c r="W7773" i="9"/>
  <c r="W7749" i="9"/>
  <c r="W7725" i="9"/>
  <c r="W7701" i="9"/>
  <c r="W7677" i="9"/>
  <c r="W7653" i="9"/>
  <c r="W7629" i="9"/>
  <c r="W7605" i="9"/>
  <c r="W7581" i="9"/>
  <c r="W7557" i="9"/>
  <c r="W7533" i="9"/>
  <c r="W7509" i="9"/>
  <c r="W7485" i="9"/>
  <c r="W7461" i="9"/>
  <c r="W7437" i="9"/>
  <c r="W7413" i="9"/>
  <c r="W7389" i="9"/>
  <c r="W7365" i="9"/>
  <c r="W7341" i="9"/>
  <c r="W7317" i="9"/>
  <c r="W7293" i="9"/>
  <c r="W7269" i="9"/>
  <c r="W7245" i="9"/>
  <c r="W7221" i="9"/>
  <c r="W7197" i="9"/>
  <c r="W7173" i="9"/>
  <c r="W7149" i="9"/>
  <c r="W7125" i="9"/>
  <c r="W7101" i="9"/>
  <c r="W7077" i="9"/>
  <c r="W7053" i="9"/>
  <c r="W7029" i="9"/>
  <c r="W7005" i="9"/>
  <c r="W6981" i="9"/>
  <c r="W6957" i="9"/>
  <c r="W6933" i="9"/>
  <c r="W6909" i="9"/>
  <c r="W6885" i="9"/>
  <c r="W6861" i="9"/>
  <c r="W6837" i="9"/>
  <c r="W6813" i="9"/>
  <c r="W6789" i="9"/>
  <c r="W6765" i="9"/>
  <c r="W6741" i="9"/>
  <c r="W6717" i="9"/>
  <c r="W6693" i="9"/>
  <c r="W6669" i="9"/>
  <c r="W6645" i="9"/>
  <c r="W6621" i="9"/>
  <c r="W6597" i="9"/>
  <c r="W6573" i="9"/>
  <c r="W6549" i="9"/>
  <c r="W6525" i="9"/>
  <c r="W6501" i="9"/>
  <c r="W6477" i="9"/>
  <c r="W6453" i="9"/>
  <c r="W6429" i="9"/>
  <c r="W6405" i="9"/>
  <c r="W6381" i="9"/>
  <c r="W6357" i="9"/>
  <c r="W6333" i="9"/>
  <c r="W6309" i="9"/>
  <c r="W6285" i="9"/>
  <c r="W6261" i="9"/>
  <c r="W6237" i="9"/>
  <c r="W6213" i="9"/>
  <c r="W6189" i="9"/>
  <c r="W6165" i="9"/>
  <c r="W6141" i="9"/>
  <c r="W6117" i="9"/>
  <c r="W6093" i="9"/>
  <c r="W6069" i="9"/>
  <c r="W6045" i="9"/>
  <c r="W6021" i="9"/>
  <c r="W5997" i="9"/>
  <c r="W5973" i="9"/>
  <c r="W5949" i="9"/>
  <c r="W5925" i="9"/>
  <c r="W5901" i="9"/>
  <c r="W5877" i="9"/>
  <c r="W5853" i="9"/>
  <c r="W5829" i="9"/>
  <c r="W5805" i="9"/>
  <c r="W5781" i="9"/>
  <c r="W5757" i="9"/>
  <c r="W5733" i="9"/>
  <c r="W5709" i="9"/>
  <c r="W5685" i="9"/>
  <c r="W5661" i="9"/>
  <c r="W5637" i="9"/>
  <c r="W5613" i="9"/>
  <c r="W5589" i="9"/>
  <c r="W5565" i="9"/>
  <c r="W5541" i="9"/>
  <c r="W5517" i="9"/>
  <c r="W5493" i="9"/>
  <c r="W5469" i="9"/>
  <c r="W5445" i="9"/>
  <c r="W5421" i="9"/>
  <c r="W5397" i="9"/>
  <c r="W5373" i="9"/>
  <c r="W5349" i="9"/>
  <c r="W5325" i="9"/>
  <c r="W5301" i="9"/>
  <c r="W5277" i="9"/>
  <c r="W5253" i="9"/>
  <c r="W5229" i="9"/>
  <c r="W5205" i="9"/>
  <c r="W5181" i="9"/>
  <c r="W5157" i="9"/>
  <c r="W5133" i="9"/>
  <c r="W5109" i="9"/>
  <c r="W5085" i="9"/>
  <c r="W5061" i="9"/>
  <c r="W5037" i="9"/>
  <c r="W5013" i="9"/>
  <c r="W4989" i="9"/>
  <c r="W4965" i="9"/>
  <c r="W4941" i="9"/>
  <c r="W4917" i="9"/>
  <c r="W4893" i="9"/>
  <c r="W4869" i="9"/>
  <c r="W4845" i="9"/>
  <c r="W4821" i="9"/>
  <c r="W4797" i="9"/>
  <c r="W4773" i="9"/>
  <c r="W4749" i="9"/>
  <c r="W4725" i="9"/>
  <c r="W4701" i="9"/>
  <c r="W4677" i="9"/>
  <c r="W4653" i="9"/>
  <c r="W4629" i="9"/>
  <c r="W4605" i="9"/>
  <c r="W4581" i="9"/>
  <c r="W4557" i="9"/>
  <c r="W4533" i="9"/>
  <c r="W4509" i="9"/>
  <c r="W4485" i="9"/>
  <c r="W4461" i="9"/>
  <c r="W4437" i="9"/>
  <c r="W4413" i="9"/>
  <c r="W4389" i="9"/>
  <c r="W4365" i="9"/>
  <c r="W4341" i="9"/>
  <c r="W4317" i="9"/>
  <c r="W4293" i="9"/>
  <c r="W4269" i="9"/>
  <c r="W4245" i="9"/>
  <c r="W4221" i="9"/>
  <c r="W4197" i="9"/>
  <c r="W4173" i="9"/>
  <c r="W4149" i="9"/>
  <c r="W4125" i="9"/>
  <c r="W4101" i="9"/>
  <c r="W4077" i="9"/>
  <c r="W4053" i="9"/>
  <c r="W4029" i="9"/>
  <c r="W4005" i="9"/>
  <c r="W3981" i="9"/>
  <c r="W3957" i="9"/>
  <c r="W3933" i="9"/>
  <c r="W3909" i="9"/>
  <c r="W3885" i="9"/>
  <c r="W3861" i="9"/>
  <c r="W3837" i="9"/>
  <c r="W3813" i="9"/>
  <c r="W3789" i="9"/>
  <c r="W3765" i="9"/>
  <c r="W3741" i="9"/>
  <c r="W3717" i="9"/>
  <c r="W3693" i="9"/>
  <c r="W3669" i="9"/>
  <c r="W3645" i="9"/>
  <c r="W3621" i="9"/>
  <c r="W3597" i="9"/>
  <c r="W3573" i="9"/>
  <c r="W3549" i="9"/>
  <c r="W3525" i="9"/>
  <c r="W3501" i="9"/>
  <c r="W3477" i="9"/>
  <c r="W3453" i="9"/>
  <c r="W3429" i="9"/>
  <c r="W3405" i="9"/>
  <c r="W3381" i="9"/>
  <c r="W3357" i="9"/>
  <c r="W3333" i="9"/>
  <c r="W3309" i="9"/>
  <c r="W3285" i="9"/>
  <c r="W3261" i="9"/>
  <c r="W3237" i="9"/>
  <c r="W3213" i="9"/>
  <c r="W3189" i="9"/>
  <c r="W3165" i="9"/>
  <c r="W3141" i="9"/>
  <c r="W3117" i="9"/>
  <c r="W3093" i="9"/>
  <c r="W3069" i="9"/>
  <c r="W3045" i="9"/>
  <c r="W3021" i="9"/>
  <c r="W2997" i="9"/>
  <c r="W2973" i="9"/>
  <c r="W2949" i="9"/>
  <c r="W2925" i="9"/>
  <c r="W2901" i="9"/>
  <c r="W2877" i="9"/>
  <c r="W2853" i="9"/>
  <c r="W2829" i="9"/>
  <c r="W2805" i="9"/>
  <c r="W2781" i="9"/>
  <c r="W2757" i="9"/>
  <c r="W2733" i="9"/>
  <c r="W2709" i="9"/>
  <c r="W2685" i="9"/>
  <c r="W2661" i="9"/>
  <c r="W2637" i="9"/>
  <c r="W2613" i="9"/>
  <c r="W2589" i="9"/>
  <c r="W2565" i="9"/>
  <c r="W2541" i="9"/>
  <c r="W2517" i="9"/>
  <c r="W2493" i="9"/>
  <c r="W2469" i="9"/>
  <c r="W2445" i="9"/>
  <c r="W2421" i="9"/>
  <c r="W2397" i="9"/>
  <c r="W2373" i="9"/>
  <c r="W2349" i="9"/>
  <c r="W2325" i="9"/>
  <c r="W2301" i="9"/>
  <c r="W2277" i="9"/>
  <c r="W2253" i="9"/>
  <c r="W2229" i="9"/>
  <c r="W2205" i="9"/>
  <c r="W2181" i="9"/>
  <c r="W2157" i="9"/>
  <c r="W2133" i="9"/>
  <c r="W2109" i="9"/>
  <c r="W2085" i="9"/>
  <c r="W2061" i="9"/>
  <c r="W2037" i="9"/>
  <c r="W2013" i="9"/>
  <c r="W1989" i="9"/>
  <c r="W1965" i="9"/>
  <c r="W1941" i="9"/>
  <c r="W1917" i="9"/>
  <c r="W1893" i="9"/>
  <c r="W1875" i="9"/>
  <c r="W1869" i="9"/>
  <c r="W1851" i="9"/>
  <c r="W1845" i="9"/>
  <c r="W1827" i="9"/>
  <c r="W1821" i="9"/>
  <c r="W1803" i="9"/>
  <c r="W1779" i="9"/>
  <c r="W1773" i="9"/>
  <c r="W1755" i="9"/>
  <c r="W1749" i="9"/>
  <c r="W1731" i="9"/>
  <c r="W1725" i="9"/>
  <c r="W1707" i="9"/>
  <c r="W1701" i="9"/>
  <c r="W1683" i="9"/>
  <c r="W1677" i="9"/>
  <c r="W1659" i="9"/>
  <c r="W1653" i="9"/>
  <c r="W1635" i="9"/>
  <c r="W1629" i="9"/>
  <c r="W1611" i="9"/>
  <c r="W1587" i="9"/>
  <c r="W1581" i="9"/>
  <c r="W1563" i="9"/>
  <c r="W1557" i="9"/>
  <c r="W1539" i="9"/>
  <c r="M1539" i="9" s="1"/>
  <c r="W1533" i="9"/>
  <c r="W1515" i="9"/>
  <c r="M1515" i="9" s="1"/>
  <c r="W1509" i="9"/>
  <c r="M1509" i="9" s="1"/>
  <c r="W1491" i="9"/>
  <c r="W1485" i="9"/>
  <c r="W1467" i="9"/>
  <c r="M1467" i="9" s="1"/>
  <c r="W1461" i="9"/>
  <c r="W1443" i="9"/>
  <c r="M1443" i="9" s="1"/>
  <c r="W1437" i="9"/>
  <c r="M1437" i="9" s="1"/>
  <c r="W1419" i="9"/>
  <c r="W1395" i="9"/>
  <c r="M1395" i="9" s="1"/>
  <c r="W1389" i="9"/>
  <c r="W1371" i="9"/>
  <c r="W1365" i="9"/>
  <c r="M1365" i="9" s="1"/>
  <c r="W1347" i="9"/>
  <c r="W1341" i="9"/>
  <c r="W1323" i="9"/>
  <c r="M1323" i="9" s="1"/>
  <c r="W1317" i="9"/>
  <c r="W1299" i="9"/>
  <c r="W1293" i="9"/>
  <c r="M1293" i="9" s="1"/>
  <c r="W1275" i="9"/>
  <c r="W1269" i="9"/>
  <c r="W1251" i="9"/>
  <c r="M1251" i="9" s="1"/>
  <c r="W1245" i="9"/>
  <c r="W1227" i="9"/>
  <c r="W1203" i="9"/>
  <c r="M1203" i="9" s="1"/>
  <c r="W1197" i="9"/>
  <c r="M1197" i="9" s="1"/>
  <c r="W1179" i="9"/>
  <c r="M1179" i="9" s="1"/>
  <c r="W1173" i="9"/>
  <c r="W1155" i="9"/>
  <c r="W1149" i="9"/>
  <c r="W1131" i="9"/>
  <c r="M1131" i="9" s="1"/>
  <c r="W1125" i="9"/>
  <c r="M1125" i="9" s="1"/>
  <c r="W1107" i="9"/>
  <c r="M1107" i="9" s="1"/>
  <c r="W1101" i="9"/>
  <c r="W1083" i="9"/>
  <c r="W1077" i="9"/>
  <c r="W1059" i="9"/>
  <c r="M1059" i="9" s="1"/>
  <c r="W1053" i="9"/>
  <c r="M1053" i="9" s="1"/>
  <c r="W1035" i="9"/>
  <c r="M1035" i="9" s="1"/>
  <c r="W1011" i="9"/>
  <c r="W1005" i="9"/>
  <c r="W987" i="9"/>
  <c r="W981" i="9"/>
  <c r="M981" i="9" s="1"/>
  <c r="W963" i="9"/>
  <c r="M963" i="9" s="1"/>
  <c r="W957" i="9"/>
  <c r="W939" i="9"/>
  <c r="W933" i="9"/>
  <c r="W915" i="9"/>
  <c r="W891" i="9"/>
  <c r="M891" i="9" s="1"/>
  <c r="W885" i="9"/>
  <c r="W867" i="9"/>
  <c r="M867" i="9" s="1"/>
  <c r="W861" i="9"/>
  <c r="M861" i="9" s="1"/>
  <c r="W843" i="9"/>
  <c r="W837" i="9"/>
  <c r="W819" i="9"/>
  <c r="M819" i="9" s="1"/>
  <c r="W813" i="9"/>
  <c r="W795" i="9"/>
  <c r="M795" i="9" s="1"/>
  <c r="W789" i="9"/>
  <c r="M789" i="9" s="1"/>
  <c r="W771" i="9"/>
  <c r="W765" i="9"/>
  <c r="W747" i="9"/>
  <c r="M747" i="9" s="1"/>
  <c r="W741" i="9"/>
  <c r="W723" i="9"/>
  <c r="M723" i="9" s="1"/>
  <c r="W717" i="9"/>
  <c r="M717" i="9" s="1"/>
  <c r="W699" i="9"/>
  <c r="W693" i="9"/>
  <c r="W675" i="9"/>
  <c r="M675" i="9" s="1"/>
  <c r="W669" i="9"/>
  <c r="W651" i="9"/>
  <c r="M651" i="9" s="1"/>
  <c r="W645" i="9"/>
  <c r="M645" i="9" s="1"/>
  <c r="W627" i="9"/>
  <c r="W621" i="9"/>
  <c r="W603" i="9"/>
  <c r="M603" i="9" s="1"/>
  <c r="W597" i="9"/>
  <c r="W579" i="9"/>
  <c r="M579" i="9" s="1"/>
  <c r="W555" i="9"/>
  <c r="W549" i="9"/>
  <c r="W531" i="9"/>
  <c r="W525" i="9"/>
  <c r="W507" i="9"/>
  <c r="M507" i="9" s="1"/>
  <c r="W501" i="9"/>
  <c r="M501" i="9" s="1"/>
  <c r="W483" i="9"/>
  <c r="W477" i="9"/>
  <c r="W459" i="9"/>
  <c r="W453" i="9"/>
  <c r="W435" i="9"/>
  <c r="M435" i="9" s="1"/>
  <c r="W429" i="9"/>
  <c r="M429" i="9" s="1"/>
  <c r="W411" i="9"/>
  <c r="W405" i="9"/>
  <c r="W387" i="9"/>
  <c r="W381" i="9"/>
  <c r="W363" i="9"/>
  <c r="M363" i="9" s="1"/>
  <c r="W357" i="9"/>
  <c r="M357" i="9" s="1"/>
  <c r="W339" i="9"/>
  <c r="W333" i="9"/>
  <c r="W315" i="9"/>
  <c r="W309" i="9"/>
  <c r="W291" i="9"/>
  <c r="M291" i="9" s="1"/>
  <c r="W285" i="9"/>
  <c r="M285" i="9" s="1"/>
  <c r="W267" i="9"/>
  <c r="W243" i="9"/>
  <c r="M243" i="9" s="1"/>
  <c r="W237" i="9"/>
  <c r="W219" i="9"/>
  <c r="M219" i="9" s="1"/>
  <c r="W213" i="9"/>
  <c r="M213" i="9" s="1"/>
  <c r="W195" i="9"/>
  <c r="W189" i="9"/>
  <c r="W171" i="9"/>
  <c r="M171" i="9" s="1"/>
  <c r="W165" i="9"/>
  <c r="W147" i="9"/>
  <c r="M147" i="9" s="1"/>
  <c r="W141" i="9"/>
  <c r="M141" i="9" s="1"/>
  <c r="W123" i="9"/>
  <c r="W117" i="9"/>
  <c r="W99" i="9"/>
  <c r="M99" i="9" s="1"/>
  <c r="W93" i="9"/>
  <c r="W75" i="9"/>
  <c r="M75" i="9" s="1"/>
  <c r="W69" i="9"/>
  <c r="M69" i="9" s="1"/>
  <c r="W51" i="9"/>
  <c r="W45" i="9"/>
  <c r="W27" i="9"/>
  <c r="M27" i="9" s="1"/>
  <c r="W21" i="9"/>
  <c r="W7977" i="9"/>
  <c r="W7953" i="9"/>
  <c r="W7929" i="9"/>
  <c r="W7905" i="9"/>
  <c r="W7881" i="9"/>
  <c r="W7857" i="9"/>
  <c r="W7833" i="9"/>
  <c r="W7808" i="9"/>
  <c r="W7760" i="9"/>
  <c r="W7736" i="9"/>
  <c r="W7712" i="9"/>
  <c r="W7688" i="9"/>
  <c r="W7664" i="9"/>
  <c r="W7640" i="9"/>
  <c r="W7592" i="9"/>
  <c r="W7568" i="9"/>
  <c r="W7544" i="9"/>
  <c r="W7520" i="9"/>
  <c r="W7496" i="9"/>
  <c r="W7472" i="9"/>
  <c r="W7448" i="9"/>
  <c r="W7424" i="9"/>
  <c r="W7400" i="9"/>
  <c r="W7376" i="9"/>
  <c r="W7352" i="9"/>
  <c r="W7328" i="9"/>
  <c r="W7304" i="9"/>
  <c r="W7280" i="9"/>
  <c r="W7232" i="9"/>
  <c r="W7208" i="9"/>
  <c r="W7184" i="9"/>
  <c r="W7160" i="9"/>
  <c r="W7136" i="9"/>
  <c r="W7112" i="9"/>
  <c r="W7088" i="9"/>
  <c r="W7040" i="9"/>
  <c r="W7016" i="9"/>
  <c r="W6992" i="9"/>
  <c r="W6968" i="9"/>
  <c r="W6920" i="9"/>
  <c r="W6896" i="9"/>
  <c r="W6872" i="9"/>
  <c r="W6848" i="9"/>
  <c r="W6824" i="9"/>
  <c r="W6800" i="9"/>
  <c r="W6776" i="9"/>
  <c r="W6728" i="9"/>
  <c r="W6704" i="9"/>
  <c r="W6680" i="9"/>
  <c r="W6656" i="9"/>
  <c r="W6632" i="9"/>
  <c r="W6608" i="9"/>
  <c r="W6584" i="9"/>
  <c r="W6560" i="9"/>
  <c r="W6536" i="9"/>
  <c r="W6512" i="9"/>
  <c r="W6488" i="9"/>
  <c r="W6464" i="9"/>
  <c r="W6440" i="9"/>
  <c r="W6416" i="9"/>
  <c r="W6392" i="9"/>
  <c r="W6368" i="9"/>
  <c r="W6344" i="9"/>
  <c r="W6320" i="9"/>
  <c r="W6296" i="9"/>
  <c r="W6248" i="9"/>
  <c r="W6224" i="9"/>
  <c r="W6200" i="9"/>
  <c r="W6176" i="9"/>
  <c r="W6152" i="9"/>
  <c r="W6128" i="9"/>
  <c r="W6104" i="9"/>
  <c r="W6056" i="9"/>
  <c r="W6032" i="9"/>
  <c r="W6008" i="9"/>
  <c r="W5984" i="9"/>
  <c r="W5960" i="9"/>
  <c r="W5936" i="9"/>
  <c r="W5912" i="9"/>
  <c r="W5888" i="9"/>
  <c r="W5864" i="9"/>
  <c r="W5840" i="9"/>
  <c r="W5816" i="9"/>
  <c r="W5792" i="9"/>
  <c r="W5768" i="9"/>
  <c r="W5744" i="9"/>
  <c r="W5696" i="9"/>
  <c r="W5672" i="9"/>
  <c r="W5648" i="9"/>
  <c r="W5624" i="9"/>
  <c r="W5600" i="9"/>
  <c r="W5576" i="9"/>
  <c r="W5552" i="9"/>
  <c r="W5504" i="9"/>
  <c r="W5480" i="9"/>
  <c r="W5456" i="9"/>
  <c r="W5432" i="9"/>
  <c r="W5384" i="9"/>
  <c r="W5360" i="9"/>
  <c r="W5336" i="9"/>
  <c r="W5312" i="9"/>
  <c r="W5288" i="9"/>
  <c r="W5264" i="9"/>
  <c r="W5240" i="9"/>
  <c r="W5192" i="9"/>
  <c r="W5168" i="9"/>
  <c r="W5144" i="9"/>
  <c r="W5120" i="9"/>
  <c r="W5096" i="9"/>
  <c r="W5072" i="9"/>
  <c r="W5048" i="9"/>
  <c r="W5024" i="9"/>
  <c r="W5000" i="9"/>
  <c r="W4976" i="9"/>
  <c r="W4952" i="9"/>
  <c r="W4928" i="9"/>
  <c r="W4904" i="9"/>
  <c r="W4880" i="9"/>
  <c r="W4856" i="9"/>
  <c r="W4832" i="9"/>
  <c r="W4808" i="9"/>
  <c r="W4784" i="9"/>
  <c r="W4760" i="9"/>
  <c r="W4712" i="9"/>
  <c r="W4688" i="9"/>
  <c r="W4664" i="9"/>
  <c r="W4640" i="9"/>
  <c r="W4616" i="9"/>
  <c r="W4592" i="9"/>
  <c r="W4568" i="9"/>
  <c r="W4520" i="9"/>
  <c r="W4496" i="9"/>
  <c r="W4472" i="9"/>
  <c r="W4448" i="9"/>
  <c r="W4424" i="9"/>
  <c r="W4400" i="9"/>
  <c r="W4376" i="9"/>
  <c r="W4352" i="9"/>
  <c r="W4328" i="9"/>
  <c r="W4304" i="9"/>
  <c r="W4280" i="9"/>
  <c r="W4256" i="9"/>
  <c r="W4232" i="9"/>
  <c r="W4208" i="9"/>
  <c r="W4160" i="9"/>
  <c r="W4136" i="9"/>
  <c r="W4112" i="9"/>
  <c r="W4088" i="9"/>
  <c r="W4064" i="9"/>
  <c r="W4040" i="9"/>
  <c r="W4016" i="9"/>
  <c r="W3968" i="9"/>
  <c r="W3944" i="9"/>
  <c r="W3920" i="9"/>
  <c r="W3896" i="9"/>
  <c r="W3848" i="9"/>
  <c r="W3824" i="9"/>
  <c r="W3800" i="9"/>
  <c r="W3776" i="9"/>
  <c r="W3752" i="9"/>
  <c r="W3728" i="9"/>
  <c r="W3704" i="9"/>
  <c r="W3656" i="9"/>
  <c r="W3632" i="9"/>
  <c r="W3608" i="9"/>
  <c r="W3584" i="9"/>
  <c r="W3560" i="9"/>
  <c r="W3536" i="9"/>
  <c r="W3512" i="9"/>
  <c r="W3488" i="9"/>
  <c r="W3464" i="9"/>
  <c r="W3440" i="9"/>
  <c r="W3392" i="9"/>
  <c r="W3368" i="9"/>
  <c r="W3344" i="9"/>
  <c r="W3320" i="9"/>
  <c r="W3296" i="9"/>
  <c r="W3272" i="9"/>
  <c r="W3248" i="9"/>
  <c r="W3224" i="9"/>
  <c r="W3176" i="9"/>
  <c r="W3152" i="9"/>
  <c r="W3128" i="9"/>
  <c r="W1676" i="9"/>
  <c r="W1604" i="9"/>
  <c r="W1556" i="9"/>
  <c r="W1508" i="9"/>
  <c r="W1484" i="9"/>
  <c r="W1412" i="9"/>
  <c r="W1364" i="9"/>
  <c r="W1316" i="9"/>
  <c r="W1292" i="9"/>
  <c r="W1220" i="9"/>
  <c r="W1172" i="9"/>
  <c r="W1124" i="9"/>
  <c r="W1100" i="9"/>
  <c r="W1028" i="9"/>
  <c r="W980" i="9"/>
  <c r="W932" i="9"/>
  <c r="W908" i="9"/>
  <c r="W836" i="9"/>
  <c r="W788" i="9"/>
  <c r="W740" i="9"/>
  <c r="W716" i="9"/>
  <c r="W644" i="9"/>
  <c r="W596" i="9"/>
  <c r="W548" i="9"/>
  <c r="W524" i="9"/>
  <c r="W476" i="9"/>
  <c r="W452" i="9"/>
  <c r="W404" i="9"/>
  <c r="W356" i="9"/>
  <c r="W332" i="9"/>
  <c r="W284" i="9"/>
  <c r="W260" i="9"/>
  <c r="W212" i="9"/>
  <c r="W164" i="9"/>
  <c r="W140" i="9"/>
  <c r="W92" i="9"/>
  <c r="W68" i="9"/>
  <c r="W20" i="9"/>
  <c r="W7982" i="9"/>
  <c r="W7958" i="9"/>
  <c r="W7934" i="9"/>
  <c r="W7910" i="9"/>
  <c r="W7886" i="9"/>
  <c r="W7862" i="9"/>
  <c r="W7838" i="9"/>
  <c r="W7814" i="9"/>
  <c r="W7789" i="9"/>
  <c r="W7765" i="9"/>
  <c r="W7741" i="9"/>
  <c r="W7717" i="9"/>
  <c r="W7693" i="9"/>
  <c r="W7669" i="9"/>
  <c r="W7645" i="9"/>
  <c r="W7621" i="9"/>
  <c r="W7597" i="9"/>
  <c r="W7573" i="9"/>
  <c r="W7549" i="9"/>
  <c r="W7525" i="9"/>
  <c r="W7501" i="9"/>
  <c r="W7477" i="9"/>
  <c r="W7453" i="9"/>
  <c r="W7429" i="9"/>
  <c r="W7405" i="9"/>
  <c r="W7381" i="9"/>
  <c r="W7357" i="9"/>
  <c r="W7333" i="9"/>
  <c r="W7309" i="9"/>
  <c r="W7285" i="9"/>
  <c r="W7261" i="9"/>
  <c r="W7237" i="9"/>
  <c r="W7213" i="9"/>
  <c r="W7189" i="9"/>
  <c r="W7165" i="9"/>
  <c r="W7141" i="9"/>
  <c r="W7117" i="9"/>
  <c r="W7093" i="9"/>
  <c r="W7069" i="9"/>
  <c r="W7045" i="9"/>
  <c r="W7021" i="9"/>
  <c r="W6997" i="9"/>
  <c r="W6973" i="9"/>
  <c r="W6949" i="9"/>
  <c r="W6925" i="9"/>
  <c r="W6901" i="9"/>
  <c r="W6877" i="9"/>
  <c r="W6853" i="9"/>
  <c r="W6829" i="9"/>
  <c r="W6805" i="9"/>
  <c r="W6781" i="9"/>
  <c r="W6757" i="9"/>
  <c r="W6733" i="9"/>
  <c r="W6709" i="9"/>
  <c r="W6685" i="9"/>
  <c r="W6661" i="9"/>
  <c r="W6637" i="9"/>
  <c r="W6613" i="9"/>
  <c r="W6589" i="9"/>
  <c r="W6565" i="9"/>
  <c r="W6541" i="9"/>
  <c r="W6517" i="9"/>
  <c r="W6493" i="9"/>
  <c r="W6469" i="9"/>
  <c r="W6445" i="9"/>
  <c r="W6421" i="9"/>
  <c r="W6397" i="9"/>
  <c r="W6373" i="9"/>
  <c r="W6349" i="9"/>
  <c r="W6325" i="9"/>
  <c r="W6301" i="9"/>
  <c r="W6277" i="9"/>
  <c r="W6253" i="9"/>
  <c r="W6229" i="9"/>
  <c r="W6205" i="9"/>
  <c r="W6181" i="9"/>
  <c r="W6157" i="9"/>
  <c r="W6133" i="9"/>
  <c r="W6109" i="9"/>
  <c r="W6085" i="9"/>
  <c r="W6061" i="9"/>
  <c r="W6037" i="9"/>
  <c r="W6013" i="9"/>
  <c r="W5989" i="9"/>
  <c r="W5965" i="9"/>
  <c r="W5941" i="9"/>
  <c r="W5917" i="9"/>
  <c r="W5893" i="9"/>
  <c r="W5869" i="9"/>
  <c r="W5845" i="9"/>
  <c r="W5821" i="9"/>
  <c r="W5797" i="9"/>
  <c r="W5773" i="9"/>
  <c r="W5749" i="9"/>
  <c r="W5725" i="9"/>
  <c r="W5701" i="9"/>
  <c r="W5677" i="9"/>
  <c r="W5653" i="9"/>
  <c r="W5629" i="9"/>
  <c r="W5605" i="9"/>
  <c r="W5581" i="9"/>
  <c r="W5557" i="9"/>
  <c r="W5533" i="9"/>
  <c r="W5509" i="9"/>
  <c r="W5485" i="9"/>
  <c r="W5461" i="9"/>
  <c r="W5437" i="9"/>
  <c r="W5413" i="9"/>
  <c r="W5389" i="9"/>
  <c r="W5365" i="9"/>
  <c r="W5341" i="9"/>
  <c r="W5317" i="9"/>
  <c r="W5293" i="9"/>
  <c r="W5269" i="9"/>
  <c r="W5245" i="9"/>
  <c r="W5221" i="9"/>
  <c r="W5197" i="9"/>
  <c r="W5173" i="9"/>
  <c r="W5149" i="9"/>
  <c r="W5125" i="9"/>
  <c r="W5101" i="9"/>
  <c r="W5077" i="9"/>
  <c r="W5053" i="9"/>
  <c r="W5029" i="9"/>
  <c r="W5005" i="9"/>
  <c r="W4981" i="9"/>
  <c r="W4957" i="9"/>
  <c r="W4933" i="9"/>
  <c r="W4909" i="9"/>
  <c r="W4885" i="9"/>
  <c r="W4861" i="9"/>
  <c r="W4837" i="9"/>
  <c r="W4813" i="9"/>
  <c r="W4789" i="9"/>
  <c r="W4765" i="9"/>
  <c r="W4741" i="9"/>
  <c r="W4717" i="9"/>
  <c r="W4693" i="9"/>
  <c r="W4669" i="9"/>
  <c r="W4645" i="9"/>
  <c r="W4621" i="9"/>
  <c r="W4597" i="9"/>
  <c r="W4573" i="9"/>
  <c r="W4549" i="9"/>
  <c r="W4525" i="9"/>
  <c r="W4501" i="9"/>
  <c r="W4477" i="9"/>
  <c r="W4453" i="9"/>
  <c r="W4429" i="9"/>
  <c r="W4405" i="9"/>
  <c r="W4381" i="9"/>
  <c r="W4357" i="9"/>
  <c r="W4333" i="9"/>
  <c r="W4309" i="9"/>
  <c r="W4285" i="9"/>
  <c r="W4261" i="9"/>
  <c r="W4237" i="9"/>
  <c r="W4213" i="9"/>
  <c r="W4189" i="9"/>
  <c r="W4165" i="9"/>
  <c r="W4141" i="9"/>
  <c r="W4117" i="9"/>
  <c r="W4093" i="9"/>
  <c r="W4069" i="9"/>
  <c r="W4045" i="9"/>
  <c r="W4021" i="9"/>
  <c r="W3997" i="9"/>
  <c r="W3973" i="9"/>
  <c r="W3949" i="9"/>
  <c r="W3925" i="9"/>
  <c r="W3901" i="9"/>
  <c r="W3877" i="9"/>
  <c r="W3853" i="9"/>
  <c r="W3829" i="9"/>
  <c r="W3805" i="9"/>
  <c r="W3781" i="9"/>
  <c r="W3757" i="9"/>
  <c r="W3733" i="9"/>
  <c r="W3709" i="9"/>
  <c r="W3685" i="9"/>
  <c r="W3661" i="9"/>
  <c r="W3637" i="9"/>
  <c r="W3613" i="9"/>
  <c r="W3589" i="9"/>
  <c r="W3565" i="9"/>
  <c r="W3541" i="9"/>
  <c r="W3517" i="9"/>
  <c r="W3493" i="9"/>
  <c r="W3469" i="9"/>
  <c r="W3445" i="9"/>
  <c r="W3421" i="9"/>
  <c r="W3397" i="9"/>
  <c r="W3373" i="9"/>
  <c r="W3349" i="9"/>
  <c r="W3325" i="9"/>
  <c r="W3301" i="9"/>
  <c r="W3277" i="9"/>
  <c r="W3253" i="9"/>
  <c r="W3229" i="9"/>
  <c r="W3205" i="9"/>
  <c r="W3181" i="9"/>
  <c r="W3157" i="9"/>
  <c r="W3133" i="9"/>
  <c r="W3109" i="9"/>
  <c r="W3085" i="9"/>
  <c r="W3061" i="9"/>
  <c r="W3037" i="9"/>
  <c r="W3013" i="9"/>
  <c r="W2989" i="9"/>
  <c r="W2965" i="9"/>
  <c r="W2941" i="9"/>
  <c r="W2917" i="9"/>
  <c r="W2893" i="9"/>
  <c r="W2869" i="9"/>
  <c r="W2845" i="9"/>
  <c r="W2821" i="9"/>
  <c r="W2797" i="9"/>
  <c r="W2773" i="9"/>
  <c r="W2749" i="9"/>
  <c r="W2725" i="9"/>
  <c r="W2701" i="9"/>
  <c r="W2677" i="9"/>
  <c r="W2653" i="9"/>
  <c r="W2629" i="9"/>
  <c r="W2605" i="9"/>
  <c r="W2581" i="9"/>
  <c r="W2557" i="9"/>
  <c r="W2533" i="9"/>
  <c r="W2509" i="9"/>
  <c r="W2485" i="9"/>
  <c r="W2461" i="9"/>
  <c r="W2437" i="9"/>
  <c r="W2413" i="9"/>
  <c r="W2389" i="9"/>
  <c r="W2365" i="9"/>
  <c r="W2341" i="9"/>
  <c r="W2317" i="9"/>
  <c r="W2293" i="9"/>
  <c r="W2269" i="9"/>
  <c r="W2245" i="9"/>
  <c r="W2221" i="9"/>
  <c r="W2197" i="9"/>
  <c r="W2173" i="9"/>
  <c r="W2149" i="9"/>
  <c r="W2125" i="9"/>
  <c r="W2101" i="9"/>
  <c r="W2077" i="9"/>
  <c r="W2053" i="9"/>
  <c r="W2029" i="9"/>
  <c r="W2005" i="9"/>
  <c r="W1981" i="9"/>
  <c r="W1957" i="9"/>
  <c r="W1933" i="9"/>
  <c r="W1909" i="9"/>
  <c r="W1885" i="9"/>
  <c r="W1867" i="9"/>
  <c r="W1861" i="9"/>
  <c r="W1843" i="9"/>
  <c r="W1837" i="9"/>
  <c r="W1819" i="9"/>
  <c r="W1813" i="9"/>
  <c r="W1795" i="9"/>
  <c r="W1789" i="9"/>
  <c r="W1771" i="9"/>
  <c r="W1765" i="9"/>
  <c r="W1747" i="9"/>
  <c r="W1741" i="9"/>
  <c r="W1723" i="9"/>
  <c r="W1717" i="9"/>
  <c r="W1699" i="9"/>
  <c r="W1693" i="9"/>
  <c r="W1675" i="9"/>
  <c r="W1651" i="9"/>
  <c r="W1645" i="9"/>
  <c r="W1627" i="9"/>
  <c r="W1621" i="9"/>
  <c r="W1603" i="9"/>
  <c r="W1597" i="9"/>
  <c r="W1579" i="9"/>
  <c r="W1573" i="9"/>
  <c r="W1555" i="9"/>
  <c r="W1549" i="9"/>
  <c r="W1531" i="9"/>
  <c r="W1525" i="9"/>
  <c r="W1507" i="9"/>
  <c r="W1501" i="9"/>
  <c r="W1483" i="9"/>
  <c r="W1459" i="9"/>
  <c r="W1453" i="9"/>
  <c r="W1435" i="9"/>
  <c r="W1429" i="9"/>
  <c r="W1411" i="9"/>
  <c r="W1405" i="9"/>
  <c r="W1387" i="9"/>
  <c r="W1381" i="9"/>
  <c r="W1363" i="9"/>
  <c r="W1357" i="9"/>
  <c r="W1339" i="9"/>
  <c r="W1333" i="9"/>
  <c r="W1315" i="9"/>
  <c r="W1309" i="9"/>
  <c r="W1291" i="9"/>
  <c r="W1267" i="9"/>
  <c r="W1261" i="9"/>
  <c r="W1243" i="9"/>
  <c r="W1237" i="9"/>
  <c r="W1219" i="9"/>
  <c r="W1213" i="9"/>
  <c r="W1195" i="9"/>
  <c r="W1189" i="9"/>
  <c r="W1171" i="9"/>
  <c r="W1165" i="9"/>
  <c r="W1147" i="9"/>
  <c r="W1141" i="9"/>
  <c r="W1123" i="9"/>
  <c r="W1117" i="9"/>
  <c r="W1099" i="9"/>
  <c r="W1075" i="9"/>
  <c r="W1069" i="9"/>
  <c r="W1051" i="9"/>
  <c r="W1045" i="9"/>
  <c r="W1027" i="9"/>
  <c r="W1021" i="9"/>
  <c r="W1003" i="9"/>
  <c r="W997" i="9"/>
  <c r="W979" i="9"/>
  <c r="W973" i="9"/>
  <c r="W955" i="9"/>
  <c r="W949" i="9"/>
  <c r="W931" i="9"/>
  <c r="W925" i="9"/>
  <c r="W907" i="9"/>
  <c r="W901" i="9"/>
  <c r="W883" i="9"/>
  <c r="W877" i="9"/>
  <c r="W859" i="9"/>
  <c r="W853" i="9"/>
  <c r="W835" i="9"/>
  <c r="W829" i="9"/>
  <c r="W811" i="9"/>
  <c r="W805" i="9"/>
  <c r="W787" i="9"/>
  <c r="W781" i="9"/>
  <c r="W763" i="9"/>
  <c r="W757" i="9"/>
  <c r="W739" i="9"/>
  <c r="W733" i="9"/>
  <c r="W715" i="9"/>
  <c r="W709" i="9"/>
  <c r="W691" i="9"/>
  <c r="W685" i="9"/>
  <c r="W667" i="9"/>
  <c r="W661" i="9"/>
  <c r="W643" i="9"/>
  <c r="W619" i="9"/>
  <c r="W613" i="9"/>
  <c r="W595" i="9"/>
  <c r="W589" i="9"/>
  <c r="W571" i="9"/>
  <c r="W565" i="9"/>
  <c r="W547" i="9"/>
  <c r="W541" i="9"/>
  <c r="W523" i="9"/>
  <c r="W499" i="9"/>
  <c r="W493" i="9"/>
  <c r="W475" i="9"/>
  <c r="W469" i="9"/>
  <c r="W451" i="9"/>
  <c r="W445" i="9"/>
  <c r="W427" i="9"/>
  <c r="W421" i="9"/>
  <c r="W403" i="9"/>
  <c r="W397" i="9"/>
  <c r="W379" i="9"/>
  <c r="W373" i="9"/>
  <c r="W355" i="9"/>
  <c r="W349" i="9"/>
  <c r="W331" i="9"/>
  <c r="W325" i="9"/>
  <c r="W307" i="9"/>
  <c r="W301" i="9"/>
  <c r="W283" i="9"/>
  <c r="W277" i="9"/>
  <c r="W259" i="9"/>
  <c r="W253" i="9"/>
  <c r="W235" i="9"/>
  <c r="W229" i="9"/>
  <c r="W211" i="9"/>
  <c r="W187" i="9"/>
  <c r="W181" i="9"/>
  <c r="W163" i="9"/>
  <c r="W157" i="9"/>
  <c r="W139" i="9"/>
  <c r="W133" i="9"/>
  <c r="W115" i="9"/>
  <c r="W109" i="9"/>
  <c r="W91" i="9"/>
  <c r="W85" i="9"/>
  <c r="W67" i="9"/>
  <c r="W43" i="9"/>
  <c r="W37" i="9"/>
  <c r="W7993" i="9"/>
  <c r="W7945" i="9"/>
  <c r="W7921" i="9"/>
  <c r="W7897" i="9"/>
  <c r="W7849" i="9"/>
  <c r="W7825" i="9"/>
  <c r="W7800" i="9"/>
  <c r="W7776" i="9"/>
  <c r="W7752" i="9"/>
  <c r="W7728" i="9"/>
  <c r="W7704" i="9"/>
  <c r="W7680" i="9"/>
  <c r="W7632" i="9"/>
  <c r="W7608" i="9"/>
  <c r="W7584" i="9"/>
  <c r="W7560" i="9"/>
  <c r="W7536" i="9"/>
  <c r="W7512" i="9"/>
  <c r="W7488" i="9"/>
  <c r="W7464" i="9"/>
  <c r="W7440" i="9"/>
  <c r="W7416" i="9"/>
  <c r="W7392" i="9"/>
  <c r="W7368" i="9"/>
  <c r="W7344" i="9"/>
  <c r="W7320" i="9"/>
  <c r="W7272" i="9"/>
  <c r="W7248" i="9"/>
  <c r="W7224" i="9"/>
  <c r="W7200" i="9"/>
  <c r="W7176" i="9"/>
  <c r="W7152" i="9"/>
  <c r="W7128" i="9"/>
  <c r="W7080" i="9"/>
  <c r="W7056" i="9"/>
  <c r="W7032" i="9"/>
  <c r="W7008" i="9"/>
  <c r="W6984" i="9"/>
  <c r="W6960" i="9"/>
  <c r="W6936" i="9"/>
  <c r="W6912" i="9"/>
  <c r="W6888" i="9"/>
  <c r="W6864" i="9"/>
  <c r="W6840" i="9"/>
  <c r="W6816" i="9"/>
  <c r="W6792" i="9"/>
  <c r="W6768" i="9"/>
  <c r="W6720" i="9"/>
  <c r="W6696" i="9"/>
  <c r="W6672" i="9"/>
  <c r="W6648" i="9"/>
  <c r="W6624" i="9"/>
  <c r="W6600" i="9"/>
  <c r="W6576" i="9"/>
  <c r="W6528" i="9"/>
  <c r="W6504" i="9"/>
  <c r="W6480" i="9"/>
  <c r="W6456" i="9"/>
  <c r="W6408" i="9"/>
  <c r="W6384" i="9"/>
  <c r="W6360" i="9"/>
  <c r="W6336" i="9"/>
  <c r="W6312" i="9"/>
  <c r="W6288" i="9"/>
  <c r="W6264" i="9"/>
  <c r="W6216" i="9"/>
  <c r="W6192" i="9"/>
  <c r="W6168" i="9"/>
  <c r="W6144" i="9"/>
  <c r="W6120" i="9"/>
  <c r="W6096" i="9"/>
  <c r="W6072" i="9"/>
  <c r="W6048" i="9"/>
  <c r="W6024" i="9"/>
  <c r="W6000" i="9"/>
  <c r="W5976" i="9"/>
  <c r="W5952" i="9"/>
  <c r="W5928" i="9"/>
  <c r="W5904" i="9"/>
  <c r="W5880" i="9"/>
  <c r="W5856" i="9"/>
  <c r="W5832" i="9"/>
  <c r="W5808" i="9"/>
  <c r="W5784" i="9"/>
  <c r="W5736" i="9"/>
  <c r="W5712" i="9"/>
  <c r="W5688" i="9"/>
  <c r="W5664" i="9"/>
  <c r="W5640" i="9"/>
  <c r="W5616" i="9"/>
  <c r="W5592" i="9"/>
  <c r="W5544" i="9"/>
  <c r="W5520" i="9"/>
  <c r="W5496" i="9"/>
  <c r="W5472" i="9"/>
  <c r="W5448" i="9"/>
  <c r="W5424" i="9"/>
  <c r="W5400" i="9"/>
  <c r="W5376" i="9"/>
  <c r="W5352" i="9"/>
  <c r="W5328" i="9"/>
  <c r="W5304" i="9"/>
  <c r="W5280" i="9"/>
  <c r="W5256" i="9"/>
  <c r="W5232" i="9"/>
  <c r="W5184" i="9"/>
  <c r="W5160" i="9"/>
  <c r="W5136" i="9"/>
  <c r="W5112" i="9"/>
  <c r="W5088" i="9"/>
  <c r="W5064" i="9"/>
  <c r="W5040" i="9"/>
  <c r="W4992" i="9"/>
  <c r="W4968" i="9"/>
  <c r="W4944" i="9"/>
  <c r="W4920" i="9"/>
  <c r="W4872" i="9"/>
  <c r="W4848" i="9"/>
  <c r="W4824" i="9"/>
  <c r="W4800" i="9"/>
  <c r="W4776" i="9"/>
  <c r="W4752" i="9"/>
  <c r="W4728" i="9"/>
  <c r="W4680" i="9"/>
  <c r="W4656" i="9"/>
  <c r="W4632" i="9"/>
  <c r="W4608" i="9"/>
  <c r="W4584" i="9"/>
  <c r="W4560" i="9"/>
  <c r="W4536" i="9"/>
  <c r="W4512" i="9"/>
  <c r="W4488" i="9"/>
  <c r="W4464" i="9"/>
  <c r="W4440" i="9"/>
  <c r="W4416" i="9"/>
  <c r="W4392" i="9"/>
  <c r="W4368" i="9"/>
  <c r="W4344" i="9"/>
  <c r="W4320" i="9"/>
  <c r="W4296" i="9"/>
  <c r="W4272" i="9"/>
  <c r="W4248" i="9"/>
  <c r="W4200" i="9"/>
  <c r="W4176" i="9"/>
  <c r="W4152" i="9"/>
  <c r="W4128" i="9"/>
  <c r="W4104" i="9"/>
  <c r="W4080" i="9"/>
  <c r="W4056" i="9"/>
  <c r="W4008" i="9"/>
  <c r="W3984" i="9"/>
  <c r="W3960" i="9"/>
  <c r="W3936" i="9"/>
  <c r="W3912" i="9"/>
  <c r="W3888" i="9"/>
  <c r="W3864" i="9"/>
  <c r="W3840" i="9"/>
  <c r="W3816" i="9"/>
  <c r="W3792" i="9"/>
  <c r="W3768" i="9"/>
  <c r="W3744" i="9"/>
  <c r="W3720" i="9"/>
  <c r="W3696" i="9"/>
  <c r="W3648" i="9"/>
  <c r="W3624" i="9"/>
  <c r="W3600" i="9"/>
  <c r="W3576" i="9"/>
  <c r="W3552" i="9"/>
  <c r="W3528" i="9"/>
  <c r="W3504" i="9"/>
  <c r="W3432" i="9"/>
  <c r="W3408" i="9"/>
  <c r="W3384" i="9"/>
  <c r="W3336" i="9"/>
  <c r="W3312" i="9"/>
  <c r="W3288" i="9"/>
  <c r="W3264" i="9"/>
  <c r="W3240" i="9"/>
  <c r="W3216" i="9"/>
  <c r="W3192" i="9"/>
  <c r="W3144" i="9"/>
  <c r="W3120" i="9"/>
  <c r="W1668" i="9"/>
  <c r="W1572" i="9"/>
  <c r="W1548" i="9"/>
  <c r="W1476" i="9"/>
  <c r="W1428" i="9"/>
  <c r="W1380" i="9"/>
  <c r="W1356" i="9"/>
  <c r="W1284" i="9"/>
  <c r="W1236" i="9"/>
  <c r="W1188" i="9"/>
  <c r="W1164" i="9"/>
  <c r="W1092" i="9"/>
  <c r="W1044" i="9"/>
  <c r="W996" i="9"/>
  <c r="W972" i="9"/>
  <c r="W900" i="9"/>
  <c r="W852" i="9"/>
  <c r="W804" i="9"/>
  <c r="W780" i="9"/>
  <c r="W708" i="9"/>
  <c r="W660" i="9"/>
  <c r="W612" i="9"/>
  <c r="W588" i="9"/>
  <c r="W540" i="9"/>
  <c r="W516" i="9"/>
  <c r="W468" i="9"/>
  <c r="W420" i="9"/>
  <c r="W396" i="9"/>
  <c r="W348" i="9"/>
  <c r="W324" i="9"/>
  <c r="W276" i="9"/>
  <c r="W228" i="9"/>
  <c r="W204" i="9"/>
  <c r="W156" i="9"/>
  <c r="W132" i="9"/>
  <c r="W84" i="9"/>
  <c r="W36" i="9"/>
  <c r="J4" i="5"/>
  <c r="K4" i="5" s="1"/>
  <c r="H4" i="5"/>
  <c r="O6338" i="9"/>
  <c r="P6338" i="9" s="1"/>
  <c r="O7999" i="9"/>
  <c r="P7999" i="9" s="1"/>
  <c r="O7991" i="9"/>
  <c r="P7991" i="9" s="1"/>
  <c r="O7983" i="9"/>
  <c r="P7983" i="9" s="1"/>
  <c r="O7975" i="9"/>
  <c r="P7975" i="9" s="1"/>
  <c r="O7967" i="9"/>
  <c r="P7967" i="9" s="1"/>
  <c r="O7959" i="9"/>
  <c r="P7959" i="9" s="1"/>
  <c r="O7951" i="9"/>
  <c r="P7951" i="9" s="1"/>
  <c r="O7943" i="9"/>
  <c r="P7943" i="9" s="1"/>
  <c r="O7935" i="9"/>
  <c r="P7935" i="9" s="1"/>
  <c r="O7927" i="9"/>
  <c r="P7927" i="9" s="1"/>
  <c r="O7919" i="9"/>
  <c r="P7919" i="9" s="1"/>
  <c r="O7911" i="9"/>
  <c r="P7911" i="9" s="1"/>
  <c r="O7903" i="9"/>
  <c r="P7903" i="9" s="1"/>
  <c r="O7895" i="9"/>
  <c r="P7895" i="9" s="1"/>
  <c r="O7887" i="9"/>
  <c r="P7887" i="9" s="1"/>
  <c r="O7879" i="9"/>
  <c r="P7879" i="9" s="1"/>
  <c r="O7871" i="9"/>
  <c r="P7871" i="9" s="1"/>
  <c r="O7863" i="9"/>
  <c r="P7863" i="9" s="1"/>
  <c r="O7855" i="9"/>
  <c r="P7855" i="9" s="1"/>
  <c r="O7847" i="9"/>
  <c r="P7847" i="9" s="1"/>
  <c r="O7839" i="9"/>
  <c r="P7839" i="9" s="1"/>
  <c r="O7831" i="9"/>
  <c r="P7831" i="9" s="1"/>
  <c r="O7823" i="9"/>
  <c r="P7823" i="9" s="1"/>
  <c r="O7815" i="9"/>
  <c r="P7815" i="9" s="1"/>
  <c r="O7807" i="9"/>
  <c r="P7807" i="9" s="1"/>
  <c r="O7799" i="9"/>
  <c r="P7799" i="9" s="1"/>
  <c r="O7791" i="9"/>
  <c r="P7791" i="9" s="1"/>
  <c r="O7783" i="9"/>
  <c r="P7783" i="9" s="1"/>
  <c r="O7775" i="9"/>
  <c r="P7775" i="9" s="1"/>
  <c r="O7767" i="9"/>
  <c r="P7767" i="9" s="1"/>
  <c r="O7759" i="9"/>
  <c r="P7759" i="9" s="1"/>
  <c r="O7751" i="9"/>
  <c r="P7751" i="9" s="1"/>
  <c r="O7743" i="9"/>
  <c r="P7743" i="9" s="1"/>
  <c r="O7735" i="9"/>
  <c r="P7735" i="9" s="1"/>
  <c r="O7727" i="9"/>
  <c r="P7727" i="9" s="1"/>
  <c r="O7719" i="9"/>
  <c r="P7719" i="9" s="1"/>
  <c r="O7711" i="9"/>
  <c r="P7711" i="9" s="1"/>
  <c r="O7703" i="9"/>
  <c r="P7703" i="9" s="1"/>
  <c r="O7695" i="9"/>
  <c r="P7695" i="9" s="1"/>
  <c r="O7687" i="9"/>
  <c r="P7687" i="9" s="1"/>
  <c r="O7679" i="9"/>
  <c r="P7679" i="9" s="1"/>
  <c r="O7671" i="9"/>
  <c r="P7671" i="9" s="1"/>
  <c r="O7663" i="9"/>
  <c r="P7663" i="9" s="1"/>
  <c r="O7655" i="9"/>
  <c r="P7655" i="9" s="1"/>
  <c r="O7647" i="9"/>
  <c r="P7647" i="9" s="1"/>
  <c r="O7639" i="9"/>
  <c r="P7639" i="9" s="1"/>
  <c r="O7631" i="9"/>
  <c r="P7631" i="9" s="1"/>
  <c r="O7623" i="9"/>
  <c r="P7623" i="9" s="1"/>
  <c r="O7615" i="9"/>
  <c r="P7615" i="9" s="1"/>
  <c r="O7607" i="9"/>
  <c r="P7607" i="9" s="1"/>
  <c r="O7599" i="9"/>
  <c r="P7599" i="9" s="1"/>
  <c r="O7591" i="9"/>
  <c r="P7591" i="9" s="1"/>
  <c r="O7583" i="9"/>
  <c r="P7583" i="9" s="1"/>
  <c r="O7575" i="9"/>
  <c r="P7575" i="9" s="1"/>
  <c r="O7567" i="9"/>
  <c r="P7567" i="9" s="1"/>
  <c r="O7559" i="9"/>
  <c r="P7559" i="9" s="1"/>
  <c r="O7551" i="9"/>
  <c r="P7551" i="9" s="1"/>
  <c r="O7543" i="9"/>
  <c r="P7543" i="9" s="1"/>
  <c r="O7535" i="9"/>
  <c r="P7535" i="9" s="1"/>
  <c r="O7527" i="9"/>
  <c r="P7527" i="9" s="1"/>
  <c r="O7519" i="9"/>
  <c r="P7519" i="9" s="1"/>
  <c r="O7511" i="9"/>
  <c r="P7511" i="9" s="1"/>
  <c r="O7503" i="9"/>
  <c r="P7503" i="9" s="1"/>
  <c r="O7495" i="9"/>
  <c r="P7495" i="9" s="1"/>
  <c r="O7487" i="9"/>
  <c r="P7487" i="9" s="1"/>
  <c r="O7479" i="9"/>
  <c r="P7479" i="9" s="1"/>
  <c r="O7471" i="9"/>
  <c r="P7471" i="9" s="1"/>
  <c r="O7463" i="9"/>
  <c r="P7463" i="9" s="1"/>
  <c r="O7455" i="9"/>
  <c r="P7455" i="9" s="1"/>
  <c r="O7447" i="9"/>
  <c r="P7447" i="9" s="1"/>
  <c r="O7439" i="9"/>
  <c r="P7439" i="9" s="1"/>
  <c r="O7431" i="9"/>
  <c r="P7431" i="9" s="1"/>
  <c r="O7423" i="9"/>
  <c r="P7423" i="9" s="1"/>
  <c r="O7415" i="9"/>
  <c r="P7415" i="9" s="1"/>
  <c r="O7407" i="9"/>
  <c r="P7407" i="9" s="1"/>
  <c r="O7399" i="9"/>
  <c r="P7399" i="9" s="1"/>
  <c r="O7391" i="9"/>
  <c r="P7391" i="9" s="1"/>
  <c r="O7383" i="9"/>
  <c r="P7383" i="9" s="1"/>
  <c r="O7375" i="9"/>
  <c r="P7375" i="9" s="1"/>
  <c r="O7367" i="9"/>
  <c r="P7367" i="9" s="1"/>
  <c r="O7359" i="9"/>
  <c r="P7359" i="9" s="1"/>
  <c r="O7351" i="9"/>
  <c r="P7351" i="9" s="1"/>
  <c r="O7343" i="9"/>
  <c r="P7343" i="9" s="1"/>
  <c r="O7335" i="9"/>
  <c r="P7335" i="9" s="1"/>
  <c r="O7327" i="9"/>
  <c r="P7327" i="9" s="1"/>
  <c r="O7319" i="9"/>
  <c r="P7319" i="9" s="1"/>
  <c r="O7311" i="9"/>
  <c r="P7311" i="9" s="1"/>
  <c r="O7303" i="9"/>
  <c r="P7303" i="9" s="1"/>
  <c r="O7295" i="9"/>
  <c r="P7295" i="9" s="1"/>
  <c r="O7287" i="9"/>
  <c r="P7287" i="9" s="1"/>
  <c r="O7279" i="9"/>
  <c r="P7279" i="9" s="1"/>
  <c r="O7271" i="9"/>
  <c r="P7271" i="9" s="1"/>
  <c r="O7263" i="9"/>
  <c r="P7263" i="9" s="1"/>
  <c r="O7255" i="9"/>
  <c r="P7255" i="9" s="1"/>
  <c r="O7247" i="9"/>
  <c r="P7247" i="9" s="1"/>
  <c r="O7239" i="9"/>
  <c r="P7239" i="9" s="1"/>
  <c r="O7231" i="9"/>
  <c r="P7231" i="9" s="1"/>
  <c r="O7223" i="9"/>
  <c r="P7223" i="9" s="1"/>
  <c r="O7215" i="9"/>
  <c r="P7215" i="9" s="1"/>
  <c r="O7207" i="9"/>
  <c r="P7207" i="9" s="1"/>
  <c r="O7199" i="9"/>
  <c r="P7199" i="9" s="1"/>
  <c r="O7191" i="9"/>
  <c r="P7191" i="9" s="1"/>
  <c r="O7183" i="9"/>
  <c r="P7183" i="9" s="1"/>
  <c r="O7175" i="9"/>
  <c r="P7175" i="9" s="1"/>
  <c r="O7167" i="9"/>
  <c r="P7167" i="9" s="1"/>
  <c r="O7159" i="9"/>
  <c r="P7159" i="9" s="1"/>
  <c r="O7151" i="9"/>
  <c r="P7151" i="9" s="1"/>
  <c r="O7143" i="9"/>
  <c r="P7143" i="9" s="1"/>
  <c r="O7135" i="9"/>
  <c r="P7135" i="9" s="1"/>
  <c r="O7127" i="9"/>
  <c r="P7127" i="9" s="1"/>
  <c r="O7119" i="9"/>
  <c r="P7119" i="9" s="1"/>
  <c r="O7110" i="9"/>
  <c r="P7110" i="9" s="1"/>
  <c r="O7101" i="9"/>
  <c r="P7101" i="9" s="1"/>
  <c r="O7092" i="9"/>
  <c r="P7092" i="9" s="1"/>
  <c r="O7083" i="9"/>
  <c r="P7083" i="9" s="1"/>
  <c r="O7074" i="9"/>
  <c r="P7074" i="9" s="1"/>
  <c r="O7065" i="9"/>
  <c r="P7065" i="9" s="1"/>
  <c r="O7055" i="9"/>
  <c r="P7055" i="9" s="1"/>
  <c r="O7046" i="9"/>
  <c r="P7046" i="9" s="1"/>
  <c r="O7037" i="9"/>
  <c r="P7037" i="9" s="1"/>
  <c r="O7028" i="9"/>
  <c r="P7028" i="9" s="1"/>
  <c r="O7019" i="9"/>
  <c r="P7019" i="9" s="1"/>
  <c r="O7010" i="9"/>
  <c r="P7010" i="9" s="1"/>
  <c r="O7001" i="9"/>
  <c r="P7001" i="9" s="1"/>
  <c r="O6991" i="9"/>
  <c r="P6991" i="9" s="1"/>
  <c r="O6982" i="9"/>
  <c r="P6982" i="9" s="1"/>
  <c r="O6973" i="9"/>
  <c r="P6973" i="9" s="1"/>
  <c r="O6964" i="9"/>
  <c r="P6964" i="9" s="1"/>
  <c r="O6955" i="9"/>
  <c r="P6955" i="9" s="1"/>
  <c r="O6946" i="9"/>
  <c r="P6946" i="9" s="1"/>
  <c r="O6937" i="9"/>
  <c r="P6937" i="9" s="1"/>
  <c r="O6927" i="9"/>
  <c r="P6927" i="9" s="1"/>
  <c r="O6918" i="9"/>
  <c r="P6918" i="9" s="1"/>
  <c r="O6909" i="9"/>
  <c r="P6909" i="9" s="1"/>
  <c r="O6899" i="9"/>
  <c r="P6899" i="9" s="1"/>
  <c r="O6889" i="9"/>
  <c r="P6889" i="9" s="1"/>
  <c r="O6877" i="9"/>
  <c r="P6877" i="9" s="1"/>
  <c r="O6867" i="9"/>
  <c r="P6867" i="9" s="1"/>
  <c r="O6857" i="9"/>
  <c r="P6857" i="9" s="1"/>
  <c r="O6845" i="9"/>
  <c r="P6845" i="9" s="1"/>
  <c r="O6835" i="9"/>
  <c r="P6835" i="9" s="1"/>
  <c r="O6825" i="9"/>
  <c r="P6825" i="9" s="1"/>
  <c r="O6813" i="9"/>
  <c r="P6813" i="9" s="1"/>
  <c r="O6797" i="9"/>
  <c r="P6797" i="9" s="1"/>
  <c r="O6781" i="9"/>
  <c r="P6781" i="9" s="1"/>
  <c r="O6765" i="9"/>
  <c r="P6765" i="9" s="1"/>
  <c r="O6749" i="9"/>
  <c r="P6749" i="9" s="1"/>
  <c r="O6733" i="9"/>
  <c r="P6733" i="9" s="1"/>
  <c r="O6717" i="9"/>
  <c r="P6717" i="9" s="1"/>
  <c r="O6701" i="9"/>
  <c r="P6701" i="9" s="1"/>
  <c r="O6685" i="9"/>
  <c r="P6685" i="9" s="1"/>
  <c r="O6669" i="9"/>
  <c r="P6669" i="9" s="1"/>
  <c r="O6653" i="9"/>
  <c r="P6653" i="9" s="1"/>
  <c r="O6637" i="9"/>
  <c r="P6637" i="9" s="1"/>
  <c r="O6621" i="9"/>
  <c r="P6621" i="9" s="1"/>
  <c r="O6605" i="9"/>
  <c r="P6605" i="9" s="1"/>
  <c r="O6589" i="9"/>
  <c r="P6589" i="9" s="1"/>
  <c r="O6573" i="9"/>
  <c r="P6573" i="9" s="1"/>
  <c r="O6557" i="9"/>
  <c r="P6557" i="9" s="1"/>
  <c r="O6541" i="9"/>
  <c r="P6541" i="9" s="1"/>
  <c r="O6525" i="9"/>
  <c r="P6525" i="9" s="1"/>
  <c r="O6509" i="9"/>
  <c r="P6509" i="9" s="1"/>
  <c r="O6493" i="9"/>
  <c r="P6493" i="9" s="1"/>
  <c r="O6477" i="9"/>
  <c r="P6477" i="9" s="1"/>
  <c r="O6461" i="9"/>
  <c r="P6461" i="9" s="1"/>
  <c r="O6445" i="9"/>
  <c r="P6445" i="9" s="1"/>
  <c r="O6429" i="9"/>
  <c r="P6429" i="9" s="1"/>
  <c r="O6413" i="9"/>
  <c r="P6413" i="9" s="1"/>
  <c r="O6386" i="9"/>
  <c r="P6386" i="9" s="1"/>
  <c r="O6354" i="9"/>
  <c r="P6354" i="9" s="1"/>
  <c r="O7998" i="9"/>
  <c r="P7998" i="9" s="1"/>
  <c r="O7990" i="9"/>
  <c r="P7990" i="9" s="1"/>
  <c r="O7982" i="9"/>
  <c r="P7982" i="9" s="1"/>
  <c r="O7974" i="9"/>
  <c r="P7974" i="9" s="1"/>
  <c r="O7966" i="9"/>
  <c r="P7966" i="9" s="1"/>
  <c r="O7958" i="9"/>
  <c r="P7958" i="9" s="1"/>
  <c r="O7950" i="9"/>
  <c r="P7950" i="9" s="1"/>
  <c r="O7942" i="9"/>
  <c r="P7942" i="9" s="1"/>
  <c r="O7934" i="9"/>
  <c r="P7934" i="9" s="1"/>
  <c r="O7926" i="9"/>
  <c r="P7926" i="9" s="1"/>
  <c r="O7918" i="9"/>
  <c r="P7918" i="9" s="1"/>
  <c r="O7910" i="9"/>
  <c r="P7910" i="9" s="1"/>
  <c r="O7902" i="9"/>
  <c r="P7902" i="9" s="1"/>
  <c r="O7894" i="9"/>
  <c r="P7894" i="9" s="1"/>
  <c r="O7886" i="9"/>
  <c r="P7886" i="9" s="1"/>
  <c r="O7878" i="9"/>
  <c r="P7878" i="9" s="1"/>
  <c r="O7870" i="9"/>
  <c r="P7870" i="9" s="1"/>
  <c r="O7862" i="9"/>
  <c r="P7862" i="9" s="1"/>
  <c r="O7854" i="9"/>
  <c r="P7854" i="9" s="1"/>
  <c r="O7846" i="9"/>
  <c r="P7846" i="9" s="1"/>
  <c r="O7838" i="9"/>
  <c r="P7838" i="9" s="1"/>
  <c r="O7830" i="9"/>
  <c r="P7830" i="9" s="1"/>
  <c r="O7822" i="9"/>
  <c r="P7822" i="9" s="1"/>
  <c r="O7814" i="9"/>
  <c r="P7814" i="9" s="1"/>
  <c r="O7806" i="9"/>
  <c r="P7806" i="9" s="1"/>
  <c r="O7798" i="9"/>
  <c r="P7798" i="9" s="1"/>
  <c r="O7790" i="9"/>
  <c r="P7790" i="9" s="1"/>
  <c r="O7782" i="9"/>
  <c r="P7782" i="9" s="1"/>
  <c r="O7774" i="9"/>
  <c r="P7774" i="9" s="1"/>
  <c r="O7766" i="9"/>
  <c r="P7766" i="9" s="1"/>
  <c r="O7758" i="9"/>
  <c r="P7758" i="9" s="1"/>
  <c r="O7750" i="9"/>
  <c r="P7750" i="9" s="1"/>
  <c r="O7742" i="9"/>
  <c r="P7742" i="9" s="1"/>
  <c r="O7734" i="9"/>
  <c r="P7734" i="9" s="1"/>
  <c r="O7726" i="9"/>
  <c r="P7726" i="9" s="1"/>
  <c r="O7718" i="9"/>
  <c r="P7718" i="9" s="1"/>
  <c r="O7710" i="9"/>
  <c r="P7710" i="9" s="1"/>
  <c r="O7702" i="9"/>
  <c r="P7702" i="9" s="1"/>
  <c r="O7694" i="9"/>
  <c r="P7694" i="9" s="1"/>
  <c r="O7686" i="9"/>
  <c r="P7686" i="9" s="1"/>
  <c r="O7678" i="9"/>
  <c r="P7678" i="9" s="1"/>
  <c r="O7670" i="9"/>
  <c r="P7670" i="9" s="1"/>
  <c r="O7662" i="9"/>
  <c r="P7662" i="9" s="1"/>
  <c r="O7654" i="9"/>
  <c r="P7654" i="9" s="1"/>
  <c r="O7646" i="9"/>
  <c r="P7646" i="9" s="1"/>
  <c r="O7638" i="9"/>
  <c r="P7638" i="9" s="1"/>
  <c r="O7630" i="9"/>
  <c r="P7630" i="9" s="1"/>
  <c r="O7622" i="9"/>
  <c r="P7622" i="9" s="1"/>
  <c r="O7614" i="9"/>
  <c r="P7614" i="9" s="1"/>
  <c r="O7606" i="9"/>
  <c r="P7606" i="9" s="1"/>
  <c r="O7598" i="9"/>
  <c r="P7598" i="9" s="1"/>
  <c r="O7590" i="9"/>
  <c r="P7590" i="9" s="1"/>
  <c r="O7582" i="9"/>
  <c r="P7582" i="9" s="1"/>
  <c r="O7574" i="9"/>
  <c r="P7574" i="9" s="1"/>
  <c r="O7566" i="9"/>
  <c r="P7566" i="9" s="1"/>
  <c r="O7558" i="9"/>
  <c r="P7558" i="9" s="1"/>
  <c r="O7550" i="9"/>
  <c r="P7550" i="9" s="1"/>
  <c r="O7542" i="9"/>
  <c r="P7542" i="9" s="1"/>
  <c r="O7534" i="9"/>
  <c r="P7534" i="9" s="1"/>
  <c r="O7526" i="9"/>
  <c r="P7526" i="9" s="1"/>
  <c r="O7518" i="9"/>
  <c r="P7518" i="9" s="1"/>
  <c r="O7510" i="9"/>
  <c r="P7510" i="9" s="1"/>
  <c r="O7502" i="9"/>
  <c r="P7502" i="9" s="1"/>
  <c r="O7494" i="9"/>
  <c r="P7494" i="9" s="1"/>
  <c r="O7486" i="9"/>
  <c r="P7486" i="9" s="1"/>
  <c r="O7478" i="9"/>
  <c r="P7478" i="9" s="1"/>
  <c r="O7470" i="9"/>
  <c r="P7470" i="9" s="1"/>
  <c r="O7462" i="9"/>
  <c r="P7462" i="9" s="1"/>
  <c r="O7454" i="9"/>
  <c r="P7454" i="9" s="1"/>
  <c r="O7446" i="9"/>
  <c r="P7446" i="9" s="1"/>
  <c r="O7438" i="9"/>
  <c r="P7438" i="9" s="1"/>
  <c r="O7430" i="9"/>
  <c r="P7430" i="9" s="1"/>
  <c r="O7422" i="9"/>
  <c r="P7422" i="9" s="1"/>
  <c r="O7414" i="9"/>
  <c r="P7414" i="9" s="1"/>
  <c r="O7406" i="9"/>
  <c r="P7406" i="9" s="1"/>
  <c r="O7398" i="9"/>
  <c r="P7398" i="9" s="1"/>
  <c r="O7390" i="9"/>
  <c r="P7390" i="9" s="1"/>
  <c r="O7382" i="9"/>
  <c r="P7382" i="9" s="1"/>
  <c r="O7374" i="9"/>
  <c r="P7374" i="9" s="1"/>
  <c r="O7366" i="9"/>
  <c r="P7366" i="9" s="1"/>
  <c r="O7358" i="9"/>
  <c r="P7358" i="9" s="1"/>
  <c r="O7350" i="9"/>
  <c r="P7350" i="9" s="1"/>
  <c r="O7342" i="9"/>
  <c r="P7342" i="9" s="1"/>
  <c r="O7334" i="9"/>
  <c r="P7334" i="9" s="1"/>
  <c r="O7326" i="9"/>
  <c r="P7326" i="9" s="1"/>
  <c r="O7318" i="9"/>
  <c r="P7318" i="9" s="1"/>
  <c r="O7310" i="9"/>
  <c r="P7310" i="9" s="1"/>
  <c r="O7302" i="9"/>
  <c r="P7302" i="9" s="1"/>
  <c r="O7294" i="9"/>
  <c r="P7294" i="9" s="1"/>
  <c r="O7286" i="9"/>
  <c r="P7286" i="9" s="1"/>
  <c r="O7278" i="9"/>
  <c r="P7278" i="9" s="1"/>
  <c r="O7270" i="9"/>
  <c r="P7270" i="9" s="1"/>
  <c r="O7262" i="9"/>
  <c r="P7262" i="9" s="1"/>
  <c r="O7254" i="9"/>
  <c r="P7254" i="9" s="1"/>
  <c r="O7246" i="9"/>
  <c r="P7246" i="9" s="1"/>
  <c r="O7238" i="9"/>
  <c r="P7238" i="9" s="1"/>
  <c r="O7230" i="9"/>
  <c r="P7230" i="9" s="1"/>
  <c r="O7222" i="9"/>
  <c r="P7222" i="9" s="1"/>
  <c r="O7214" i="9"/>
  <c r="P7214" i="9" s="1"/>
  <c r="O7206" i="9"/>
  <c r="P7206" i="9" s="1"/>
  <c r="O7198" i="9"/>
  <c r="P7198" i="9" s="1"/>
  <c r="O7190" i="9"/>
  <c r="P7190" i="9" s="1"/>
  <c r="O7182" i="9"/>
  <c r="P7182" i="9" s="1"/>
  <c r="O7174" i="9"/>
  <c r="P7174" i="9" s="1"/>
  <c r="O7166" i="9"/>
  <c r="P7166" i="9" s="1"/>
  <c r="O7158" i="9"/>
  <c r="P7158" i="9" s="1"/>
  <c r="O7150" i="9"/>
  <c r="P7150" i="9" s="1"/>
  <c r="O7142" i="9"/>
  <c r="P7142" i="9" s="1"/>
  <c r="O7134" i="9"/>
  <c r="P7134" i="9" s="1"/>
  <c r="O7126" i="9"/>
  <c r="P7126" i="9" s="1"/>
  <c r="O7118" i="9"/>
  <c r="P7118" i="9" s="1"/>
  <c r="O7109" i="9"/>
  <c r="P7109" i="9" s="1"/>
  <c r="O7100" i="9"/>
  <c r="P7100" i="9" s="1"/>
  <c r="O7091" i="9"/>
  <c r="P7091" i="9" s="1"/>
  <c r="O7082" i="9"/>
  <c r="P7082" i="9" s="1"/>
  <c r="O7073" i="9"/>
  <c r="P7073" i="9" s="1"/>
  <c r="O7063" i="9"/>
  <c r="P7063" i="9" s="1"/>
  <c r="O7054" i="9"/>
  <c r="P7054" i="9" s="1"/>
  <c r="O7045" i="9"/>
  <c r="P7045" i="9" s="1"/>
  <c r="O7036" i="9"/>
  <c r="P7036" i="9" s="1"/>
  <c r="O7027" i="9"/>
  <c r="P7027" i="9" s="1"/>
  <c r="O7018" i="9"/>
  <c r="P7018" i="9" s="1"/>
  <c r="O7009" i="9"/>
  <c r="P7009" i="9" s="1"/>
  <c r="O6999" i="9"/>
  <c r="P6999" i="9" s="1"/>
  <c r="O6990" i="9"/>
  <c r="P6990" i="9" s="1"/>
  <c r="O6981" i="9"/>
  <c r="P6981" i="9" s="1"/>
  <c r="O6972" i="9"/>
  <c r="P6972" i="9" s="1"/>
  <c r="O6963" i="9"/>
  <c r="P6963" i="9" s="1"/>
  <c r="O6954" i="9"/>
  <c r="P6954" i="9" s="1"/>
  <c r="O6945" i="9"/>
  <c r="P6945" i="9" s="1"/>
  <c r="O6935" i="9"/>
  <c r="P6935" i="9" s="1"/>
  <c r="O6926" i="9"/>
  <c r="P6926" i="9" s="1"/>
  <c r="O6917" i="9"/>
  <c r="P6917" i="9" s="1"/>
  <c r="O6908" i="9"/>
  <c r="P6908" i="9" s="1"/>
  <c r="O6898" i="9"/>
  <c r="P6898" i="9" s="1"/>
  <c r="O6887" i="9"/>
  <c r="P6887" i="9" s="1"/>
  <c r="O6876" i="9"/>
  <c r="P6876" i="9" s="1"/>
  <c r="O6866" i="9"/>
  <c r="P6866" i="9" s="1"/>
  <c r="O6855" i="9"/>
  <c r="P6855" i="9" s="1"/>
  <c r="O6844" i="9"/>
  <c r="P6844" i="9" s="1"/>
  <c r="O6834" i="9"/>
  <c r="P6834" i="9" s="1"/>
  <c r="O6823" i="9"/>
  <c r="P6823" i="9" s="1"/>
  <c r="O6810" i="9"/>
  <c r="P6810" i="9" s="1"/>
  <c r="O6794" i="9"/>
  <c r="P6794" i="9" s="1"/>
  <c r="O6778" i="9"/>
  <c r="P6778" i="9" s="1"/>
  <c r="O6762" i="9"/>
  <c r="P6762" i="9" s="1"/>
  <c r="O6746" i="9"/>
  <c r="P6746" i="9" s="1"/>
  <c r="O6730" i="9"/>
  <c r="P6730" i="9" s="1"/>
  <c r="O6714" i="9"/>
  <c r="P6714" i="9" s="1"/>
  <c r="O6698" i="9"/>
  <c r="P6698" i="9" s="1"/>
  <c r="O6682" i="9"/>
  <c r="P6682" i="9" s="1"/>
  <c r="O6666" i="9"/>
  <c r="P6666" i="9" s="1"/>
  <c r="O6650" i="9"/>
  <c r="P6650" i="9" s="1"/>
  <c r="O6634" i="9"/>
  <c r="P6634" i="9" s="1"/>
  <c r="O6618" i="9"/>
  <c r="P6618" i="9" s="1"/>
  <c r="O6602" i="9"/>
  <c r="P6602" i="9" s="1"/>
  <c r="O6586" i="9"/>
  <c r="P6586" i="9" s="1"/>
  <c r="O6570" i="9"/>
  <c r="P6570" i="9" s="1"/>
  <c r="O6554" i="9"/>
  <c r="P6554" i="9" s="1"/>
  <c r="O6538" i="9"/>
  <c r="P6538" i="9" s="1"/>
  <c r="O6522" i="9"/>
  <c r="P6522" i="9" s="1"/>
  <c r="O6506" i="9"/>
  <c r="P6506" i="9" s="1"/>
  <c r="O6490" i="9"/>
  <c r="P6490" i="9" s="1"/>
  <c r="O6474" i="9"/>
  <c r="P6474" i="9" s="1"/>
  <c r="O6458" i="9"/>
  <c r="P6458" i="9" s="1"/>
  <c r="O6442" i="9"/>
  <c r="P6442" i="9" s="1"/>
  <c r="O6426" i="9"/>
  <c r="P6426" i="9" s="1"/>
  <c r="O6410" i="9"/>
  <c r="P6410" i="9" s="1"/>
  <c r="O6385" i="9"/>
  <c r="P6385" i="9" s="1"/>
  <c r="O6353" i="9"/>
  <c r="P6353" i="9" s="1"/>
  <c r="O7997" i="9"/>
  <c r="P7997" i="9" s="1"/>
  <c r="O7989" i="9"/>
  <c r="P7989" i="9" s="1"/>
  <c r="O7981" i="9"/>
  <c r="P7981" i="9" s="1"/>
  <c r="O7973" i="9"/>
  <c r="P7973" i="9" s="1"/>
  <c r="O7965" i="9"/>
  <c r="P7965" i="9" s="1"/>
  <c r="O7957" i="9"/>
  <c r="P7957" i="9" s="1"/>
  <c r="O7949" i="9"/>
  <c r="P7949" i="9" s="1"/>
  <c r="O7941" i="9"/>
  <c r="P7941" i="9" s="1"/>
  <c r="O7933" i="9"/>
  <c r="P7933" i="9" s="1"/>
  <c r="O7925" i="9"/>
  <c r="P7925" i="9" s="1"/>
  <c r="O7917" i="9"/>
  <c r="P7917" i="9" s="1"/>
  <c r="O7909" i="9"/>
  <c r="P7909" i="9" s="1"/>
  <c r="O7901" i="9"/>
  <c r="P7901" i="9" s="1"/>
  <c r="O7893" i="9"/>
  <c r="P7893" i="9" s="1"/>
  <c r="O7885" i="9"/>
  <c r="P7885" i="9" s="1"/>
  <c r="O7877" i="9"/>
  <c r="P7877" i="9" s="1"/>
  <c r="O7869" i="9"/>
  <c r="P7869" i="9" s="1"/>
  <c r="O7861" i="9"/>
  <c r="P7861" i="9" s="1"/>
  <c r="O7853" i="9"/>
  <c r="P7853" i="9" s="1"/>
  <c r="O7845" i="9"/>
  <c r="P7845" i="9" s="1"/>
  <c r="O7837" i="9"/>
  <c r="P7837" i="9" s="1"/>
  <c r="O7829" i="9"/>
  <c r="P7829" i="9" s="1"/>
  <c r="O7821" i="9"/>
  <c r="P7821" i="9" s="1"/>
  <c r="O7813" i="9"/>
  <c r="P7813" i="9" s="1"/>
  <c r="O7805" i="9"/>
  <c r="P7805" i="9" s="1"/>
  <c r="O7797" i="9"/>
  <c r="P7797" i="9" s="1"/>
  <c r="O7789" i="9"/>
  <c r="P7789" i="9" s="1"/>
  <c r="O7781" i="9"/>
  <c r="P7781" i="9" s="1"/>
  <c r="O7773" i="9"/>
  <c r="P7773" i="9" s="1"/>
  <c r="O7765" i="9"/>
  <c r="P7765" i="9" s="1"/>
  <c r="O7757" i="9"/>
  <c r="P7757" i="9" s="1"/>
  <c r="O7749" i="9"/>
  <c r="P7749" i="9" s="1"/>
  <c r="O7741" i="9"/>
  <c r="P7741" i="9" s="1"/>
  <c r="O7733" i="9"/>
  <c r="P7733" i="9" s="1"/>
  <c r="O7725" i="9"/>
  <c r="P7725" i="9" s="1"/>
  <c r="O7717" i="9"/>
  <c r="P7717" i="9" s="1"/>
  <c r="O7709" i="9"/>
  <c r="P7709" i="9" s="1"/>
  <c r="O7701" i="9"/>
  <c r="P7701" i="9" s="1"/>
  <c r="O7693" i="9"/>
  <c r="P7693" i="9" s="1"/>
  <c r="O7685" i="9"/>
  <c r="P7685" i="9" s="1"/>
  <c r="O7677" i="9"/>
  <c r="P7677" i="9" s="1"/>
  <c r="O7669" i="9"/>
  <c r="P7669" i="9" s="1"/>
  <c r="O7661" i="9"/>
  <c r="P7661" i="9" s="1"/>
  <c r="O7653" i="9"/>
  <c r="P7653" i="9" s="1"/>
  <c r="O7645" i="9"/>
  <c r="P7645" i="9" s="1"/>
  <c r="O7637" i="9"/>
  <c r="P7637" i="9" s="1"/>
  <c r="O7629" i="9"/>
  <c r="P7629" i="9" s="1"/>
  <c r="O7621" i="9"/>
  <c r="P7621" i="9" s="1"/>
  <c r="O7613" i="9"/>
  <c r="P7613" i="9" s="1"/>
  <c r="O7605" i="9"/>
  <c r="P7605" i="9" s="1"/>
  <c r="O7597" i="9"/>
  <c r="P7597" i="9" s="1"/>
  <c r="O7589" i="9"/>
  <c r="P7589" i="9" s="1"/>
  <c r="O7581" i="9"/>
  <c r="P7581" i="9" s="1"/>
  <c r="O7573" i="9"/>
  <c r="P7573" i="9" s="1"/>
  <c r="O7565" i="9"/>
  <c r="P7565" i="9" s="1"/>
  <c r="O7557" i="9"/>
  <c r="P7557" i="9" s="1"/>
  <c r="O7549" i="9"/>
  <c r="P7549" i="9" s="1"/>
  <c r="O7541" i="9"/>
  <c r="P7541" i="9" s="1"/>
  <c r="O7533" i="9"/>
  <c r="P7533" i="9" s="1"/>
  <c r="O7525" i="9"/>
  <c r="P7525" i="9" s="1"/>
  <c r="O7517" i="9"/>
  <c r="P7517" i="9" s="1"/>
  <c r="O7509" i="9"/>
  <c r="P7509" i="9" s="1"/>
  <c r="O7501" i="9"/>
  <c r="P7501" i="9" s="1"/>
  <c r="O7493" i="9"/>
  <c r="P7493" i="9" s="1"/>
  <c r="O7485" i="9"/>
  <c r="P7485" i="9" s="1"/>
  <c r="O7477" i="9"/>
  <c r="P7477" i="9" s="1"/>
  <c r="O7469" i="9"/>
  <c r="P7469" i="9" s="1"/>
  <c r="O7461" i="9"/>
  <c r="P7461" i="9" s="1"/>
  <c r="O7453" i="9"/>
  <c r="P7453" i="9" s="1"/>
  <c r="O7445" i="9"/>
  <c r="P7445" i="9" s="1"/>
  <c r="O7437" i="9"/>
  <c r="P7437" i="9" s="1"/>
  <c r="O7429" i="9"/>
  <c r="P7429" i="9" s="1"/>
  <c r="O7421" i="9"/>
  <c r="P7421" i="9" s="1"/>
  <c r="O7413" i="9"/>
  <c r="P7413" i="9" s="1"/>
  <c r="O7405" i="9"/>
  <c r="P7405" i="9" s="1"/>
  <c r="O7397" i="9"/>
  <c r="P7397" i="9" s="1"/>
  <c r="O7389" i="9"/>
  <c r="P7389" i="9" s="1"/>
  <c r="O7381" i="9"/>
  <c r="P7381" i="9" s="1"/>
  <c r="O7373" i="9"/>
  <c r="P7373" i="9" s="1"/>
  <c r="O7365" i="9"/>
  <c r="P7365" i="9" s="1"/>
  <c r="O7357" i="9"/>
  <c r="P7357" i="9" s="1"/>
  <c r="O7349" i="9"/>
  <c r="P7349" i="9" s="1"/>
  <c r="O7341" i="9"/>
  <c r="P7341" i="9" s="1"/>
  <c r="O7333" i="9"/>
  <c r="P7333" i="9" s="1"/>
  <c r="O7325" i="9"/>
  <c r="P7325" i="9" s="1"/>
  <c r="O7317" i="9"/>
  <c r="P7317" i="9" s="1"/>
  <c r="O7309" i="9"/>
  <c r="P7309" i="9" s="1"/>
  <c r="O7301" i="9"/>
  <c r="P7301" i="9" s="1"/>
  <c r="O7293" i="9"/>
  <c r="P7293" i="9" s="1"/>
  <c r="O7285" i="9"/>
  <c r="P7285" i="9" s="1"/>
  <c r="O7277" i="9"/>
  <c r="P7277" i="9" s="1"/>
  <c r="O7269" i="9"/>
  <c r="P7269" i="9" s="1"/>
  <c r="O7261" i="9"/>
  <c r="P7261" i="9" s="1"/>
  <c r="O7253" i="9"/>
  <c r="P7253" i="9" s="1"/>
  <c r="O7245" i="9"/>
  <c r="P7245" i="9" s="1"/>
  <c r="O7237" i="9"/>
  <c r="P7237" i="9" s="1"/>
  <c r="O7229" i="9"/>
  <c r="P7229" i="9" s="1"/>
  <c r="O7221" i="9"/>
  <c r="P7221" i="9" s="1"/>
  <c r="O7213" i="9"/>
  <c r="P7213" i="9" s="1"/>
  <c r="O7205" i="9"/>
  <c r="P7205" i="9" s="1"/>
  <c r="O7197" i="9"/>
  <c r="P7197" i="9" s="1"/>
  <c r="O7189" i="9"/>
  <c r="P7189" i="9" s="1"/>
  <c r="O7181" i="9"/>
  <c r="P7181" i="9" s="1"/>
  <c r="O7173" i="9"/>
  <c r="P7173" i="9" s="1"/>
  <c r="O7165" i="9"/>
  <c r="P7165" i="9" s="1"/>
  <c r="O7157" i="9"/>
  <c r="P7157" i="9" s="1"/>
  <c r="O7149" i="9"/>
  <c r="P7149" i="9" s="1"/>
  <c r="O7141" i="9"/>
  <c r="P7141" i="9" s="1"/>
  <c r="O7133" i="9"/>
  <c r="P7133" i="9" s="1"/>
  <c r="O7125" i="9"/>
  <c r="P7125" i="9" s="1"/>
  <c r="O7117" i="9"/>
  <c r="P7117" i="9" s="1"/>
  <c r="O7108" i="9"/>
  <c r="P7108" i="9" s="1"/>
  <c r="O7099" i="9"/>
  <c r="P7099" i="9" s="1"/>
  <c r="O7090" i="9"/>
  <c r="P7090" i="9" s="1"/>
  <c r="O7081" i="9"/>
  <c r="P7081" i="9" s="1"/>
  <c r="O7071" i="9"/>
  <c r="P7071" i="9" s="1"/>
  <c r="O7062" i="9"/>
  <c r="P7062" i="9" s="1"/>
  <c r="O7053" i="9"/>
  <c r="P7053" i="9" s="1"/>
  <c r="O7044" i="9"/>
  <c r="P7044" i="9" s="1"/>
  <c r="O7035" i="9"/>
  <c r="P7035" i="9" s="1"/>
  <c r="O7026" i="9"/>
  <c r="P7026" i="9" s="1"/>
  <c r="O7017" i="9"/>
  <c r="P7017" i="9" s="1"/>
  <c r="O7007" i="9"/>
  <c r="P7007" i="9" s="1"/>
  <c r="O6998" i="9"/>
  <c r="P6998" i="9" s="1"/>
  <c r="O6989" i="9"/>
  <c r="P6989" i="9" s="1"/>
  <c r="O6980" i="9"/>
  <c r="P6980" i="9" s="1"/>
  <c r="O6971" i="9"/>
  <c r="P6971" i="9" s="1"/>
  <c r="O6962" i="9"/>
  <c r="P6962" i="9" s="1"/>
  <c r="O6953" i="9"/>
  <c r="P6953" i="9" s="1"/>
  <c r="O6943" i="9"/>
  <c r="P6943" i="9" s="1"/>
  <c r="O6934" i="9"/>
  <c r="P6934" i="9" s="1"/>
  <c r="O6925" i="9"/>
  <c r="P6925" i="9" s="1"/>
  <c r="O6916" i="9"/>
  <c r="P6916" i="9" s="1"/>
  <c r="O6907" i="9"/>
  <c r="P6907" i="9" s="1"/>
  <c r="O6897" i="9"/>
  <c r="P6897" i="9" s="1"/>
  <c r="O6885" i="9"/>
  <c r="P6885" i="9" s="1"/>
  <c r="O6875" i="9"/>
  <c r="P6875" i="9" s="1"/>
  <c r="O6865" i="9"/>
  <c r="P6865" i="9" s="1"/>
  <c r="O6853" i="9"/>
  <c r="P6853" i="9" s="1"/>
  <c r="O6843" i="9"/>
  <c r="P6843" i="9" s="1"/>
  <c r="O6833" i="9"/>
  <c r="P6833" i="9" s="1"/>
  <c r="O6821" i="9"/>
  <c r="P6821" i="9" s="1"/>
  <c r="O6809" i="9"/>
  <c r="P6809" i="9" s="1"/>
  <c r="O6793" i="9"/>
  <c r="P6793" i="9" s="1"/>
  <c r="O6777" i="9"/>
  <c r="P6777" i="9" s="1"/>
  <c r="O6761" i="9"/>
  <c r="P6761" i="9" s="1"/>
  <c r="O6745" i="9"/>
  <c r="P6745" i="9" s="1"/>
  <c r="O6729" i="9"/>
  <c r="P6729" i="9" s="1"/>
  <c r="O6713" i="9"/>
  <c r="P6713" i="9" s="1"/>
  <c r="O6697" i="9"/>
  <c r="P6697" i="9" s="1"/>
  <c r="O6681" i="9"/>
  <c r="P6681" i="9" s="1"/>
  <c r="O6665" i="9"/>
  <c r="P6665" i="9" s="1"/>
  <c r="O6649" i="9"/>
  <c r="P6649" i="9" s="1"/>
  <c r="O6633" i="9"/>
  <c r="P6633" i="9" s="1"/>
  <c r="O6617" i="9"/>
  <c r="P6617" i="9" s="1"/>
  <c r="O6601" i="9"/>
  <c r="P6601" i="9" s="1"/>
  <c r="O6585" i="9"/>
  <c r="P6585" i="9" s="1"/>
  <c r="O6569" i="9"/>
  <c r="P6569" i="9" s="1"/>
  <c r="O6553" i="9"/>
  <c r="P6553" i="9" s="1"/>
  <c r="O6537" i="9"/>
  <c r="P6537" i="9" s="1"/>
  <c r="O6521" i="9"/>
  <c r="P6521" i="9" s="1"/>
  <c r="O6505" i="9"/>
  <c r="P6505" i="9" s="1"/>
  <c r="O6489" i="9"/>
  <c r="P6489" i="9" s="1"/>
  <c r="O6473" i="9"/>
  <c r="P6473" i="9" s="1"/>
  <c r="O6457" i="9"/>
  <c r="P6457" i="9" s="1"/>
  <c r="O6441" i="9"/>
  <c r="P6441" i="9" s="1"/>
  <c r="O6425" i="9"/>
  <c r="P6425" i="9" s="1"/>
  <c r="O6409" i="9"/>
  <c r="P6409" i="9" s="1"/>
  <c r="O6378" i="9"/>
  <c r="P6378" i="9" s="1"/>
  <c r="O6346" i="9"/>
  <c r="P6346" i="9" s="1"/>
  <c r="O7996" i="9"/>
  <c r="P7996" i="9" s="1"/>
  <c r="O7988" i="9"/>
  <c r="P7988" i="9" s="1"/>
  <c r="O7980" i="9"/>
  <c r="P7980" i="9" s="1"/>
  <c r="O7972" i="9"/>
  <c r="P7972" i="9" s="1"/>
  <c r="O7964" i="9"/>
  <c r="P7964" i="9" s="1"/>
  <c r="O7956" i="9"/>
  <c r="P7956" i="9" s="1"/>
  <c r="O7948" i="9"/>
  <c r="P7948" i="9" s="1"/>
  <c r="O7940" i="9"/>
  <c r="P7940" i="9" s="1"/>
  <c r="O7932" i="9"/>
  <c r="P7932" i="9" s="1"/>
  <c r="O7924" i="9"/>
  <c r="P7924" i="9" s="1"/>
  <c r="O7916" i="9"/>
  <c r="P7916" i="9" s="1"/>
  <c r="O7908" i="9"/>
  <c r="P7908" i="9" s="1"/>
  <c r="O7900" i="9"/>
  <c r="P7900" i="9" s="1"/>
  <c r="O7892" i="9"/>
  <c r="P7892" i="9" s="1"/>
  <c r="O7884" i="9"/>
  <c r="P7884" i="9" s="1"/>
  <c r="O7876" i="9"/>
  <c r="P7876" i="9" s="1"/>
  <c r="O7868" i="9"/>
  <c r="P7868" i="9" s="1"/>
  <c r="O7860" i="9"/>
  <c r="P7860" i="9" s="1"/>
  <c r="O7852" i="9"/>
  <c r="P7852" i="9" s="1"/>
  <c r="O7844" i="9"/>
  <c r="P7844" i="9" s="1"/>
  <c r="O7836" i="9"/>
  <c r="P7836" i="9" s="1"/>
  <c r="O7828" i="9"/>
  <c r="P7828" i="9" s="1"/>
  <c r="O7820" i="9"/>
  <c r="P7820" i="9" s="1"/>
  <c r="O7812" i="9"/>
  <c r="P7812" i="9" s="1"/>
  <c r="O7804" i="9"/>
  <c r="P7804" i="9" s="1"/>
  <c r="O7796" i="9"/>
  <c r="P7796" i="9" s="1"/>
  <c r="O7788" i="9"/>
  <c r="P7788" i="9" s="1"/>
  <c r="O7780" i="9"/>
  <c r="P7780" i="9" s="1"/>
  <c r="O7772" i="9"/>
  <c r="P7772" i="9" s="1"/>
  <c r="O7764" i="9"/>
  <c r="P7764" i="9" s="1"/>
  <c r="O7756" i="9"/>
  <c r="P7756" i="9" s="1"/>
  <c r="O7748" i="9"/>
  <c r="P7748" i="9" s="1"/>
  <c r="O7740" i="9"/>
  <c r="P7740" i="9" s="1"/>
  <c r="O7732" i="9"/>
  <c r="P7732" i="9" s="1"/>
  <c r="O7724" i="9"/>
  <c r="P7724" i="9" s="1"/>
  <c r="O7716" i="9"/>
  <c r="P7716" i="9" s="1"/>
  <c r="O7708" i="9"/>
  <c r="P7708" i="9" s="1"/>
  <c r="O7700" i="9"/>
  <c r="P7700" i="9" s="1"/>
  <c r="O7692" i="9"/>
  <c r="P7692" i="9" s="1"/>
  <c r="O7684" i="9"/>
  <c r="P7684" i="9" s="1"/>
  <c r="O7676" i="9"/>
  <c r="P7676" i="9" s="1"/>
  <c r="O7668" i="9"/>
  <c r="P7668" i="9" s="1"/>
  <c r="O7660" i="9"/>
  <c r="P7660" i="9" s="1"/>
  <c r="O7652" i="9"/>
  <c r="P7652" i="9" s="1"/>
  <c r="O7644" i="9"/>
  <c r="P7644" i="9" s="1"/>
  <c r="O7636" i="9"/>
  <c r="P7636" i="9" s="1"/>
  <c r="O7628" i="9"/>
  <c r="P7628" i="9" s="1"/>
  <c r="O7620" i="9"/>
  <c r="P7620" i="9" s="1"/>
  <c r="O7612" i="9"/>
  <c r="P7612" i="9" s="1"/>
  <c r="O7604" i="9"/>
  <c r="P7604" i="9" s="1"/>
  <c r="O7596" i="9"/>
  <c r="P7596" i="9" s="1"/>
  <c r="O7588" i="9"/>
  <c r="P7588" i="9" s="1"/>
  <c r="O7580" i="9"/>
  <c r="P7580" i="9" s="1"/>
  <c r="O7572" i="9"/>
  <c r="P7572" i="9" s="1"/>
  <c r="O7564" i="9"/>
  <c r="P7564" i="9" s="1"/>
  <c r="O7556" i="9"/>
  <c r="P7556" i="9" s="1"/>
  <c r="O7548" i="9"/>
  <c r="P7548" i="9" s="1"/>
  <c r="O7540" i="9"/>
  <c r="P7540" i="9" s="1"/>
  <c r="O7532" i="9"/>
  <c r="P7532" i="9" s="1"/>
  <c r="O7524" i="9"/>
  <c r="P7524" i="9" s="1"/>
  <c r="O7516" i="9"/>
  <c r="P7516" i="9" s="1"/>
  <c r="O7508" i="9"/>
  <c r="P7508" i="9" s="1"/>
  <c r="O7500" i="9"/>
  <c r="P7500" i="9" s="1"/>
  <c r="O7492" i="9"/>
  <c r="P7492" i="9" s="1"/>
  <c r="O7484" i="9"/>
  <c r="P7484" i="9" s="1"/>
  <c r="O7476" i="9"/>
  <c r="P7476" i="9" s="1"/>
  <c r="O7468" i="9"/>
  <c r="P7468" i="9" s="1"/>
  <c r="O7460" i="9"/>
  <c r="P7460" i="9" s="1"/>
  <c r="O7452" i="9"/>
  <c r="P7452" i="9" s="1"/>
  <c r="O7444" i="9"/>
  <c r="P7444" i="9" s="1"/>
  <c r="O7436" i="9"/>
  <c r="P7436" i="9" s="1"/>
  <c r="O7428" i="9"/>
  <c r="P7428" i="9" s="1"/>
  <c r="O7420" i="9"/>
  <c r="P7420" i="9" s="1"/>
  <c r="O7412" i="9"/>
  <c r="P7412" i="9" s="1"/>
  <c r="O7404" i="9"/>
  <c r="P7404" i="9" s="1"/>
  <c r="O7396" i="9"/>
  <c r="P7396" i="9" s="1"/>
  <c r="O7388" i="9"/>
  <c r="P7388" i="9" s="1"/>
  <c r="O7380" i="9"/>
  <c r="P7380" i="9" s="1"/>
  <c r="O7372" i="9"/>
  <c r="P7372" i="9" s="1"/>
  <c r="O7364" i="9"/>
  <c r="P7364" i="9" s="1"/>
  <c r="O7356" i="9"/>
  <c r="P7356" i="9" s="1"/>
  <c r="O7348" i="9"/>
  <c r="P7348" i="9" s="1"/>
  <c r="O7340" i="9"/>
  <c r="P7340" i="9" s="1"/>
  <c r="O7332" i="9"/>
  <c r="P7332" i="9" s="1"/>
  <c r="O7324" i="9"/>
  <c r="P7324" i="9" s="1"/>
  <c r="O7316" i="9"/>
  <c r="P7316" i="9" s="1"/>
  <c r="O7308" i="9"/>
  <c r="P7308" i="9" s="1"/>
  <c r="O7300" i="9"/>
  <c r="P7300" i="9" s="1"/>
  <c r="O7292" i="9"/>
  <c r="P7292" i="9" s="1"/>
  <c r="O7284" i="9"/>
  <c r="P7284" i="9" s="1"/>
  <c r="O7276" i="9"/>
  <c r="P7276" i="9" s="1"/>
  <c r="O7268" i="9"/>
  <c r="P7268" i="9" s="1"/>
  <c r="O7260" i="9"/>
  <c r="P7260" i="9" s="1"/>
  <c r="O7252" i="9"/>
  <c r="P7252" i="9" s="1"/>
  <c r="O7244" i="9"/>
  <c r="P7244" i="9" s="1"/>
  <c r="O7236" i="9"/>
  <c r="P7236" i="9" s="1"/>
  <c r="O7228" i="9"/>
  <c r="P7228" i="9" s="1"/>
  <c r="O7220" i="9"/>
  <c r="P7220" i="9" s="1"/>
  <c r="O7212" i="9"/>
  <c r="P7212" i="9" s="1"/>
  <c r="O7204" i="9"/>
  <c r="P7204" i="9" s="1"/>
  <c r="O7196" i="9"/>
  <c r="P7196" i="9" s="1"/>
  <c r="O7188" i="9"/>
  <c r="P7188" i="9" s="1"/>
  <c r="O7180" i="9"/>
  <c r="P7180" i="9" s="1"/>
  <c r="O7172" i="9"/>
  <c r="P7172" i="9" s="1"/>
  <c r="O7164" i="9"/>
  <c r="P7164" i="9" s="1"/>
  <c r="O7156" i="9"/>
  <c r="P7156" i="9" s="1"/>
  <c r="O7148" i="9"/>
  <c r="P7148" i="9" s="1"/>
  <c r="O7140" i="9"/>
  <c r="P7140" i="9" s="1"/>
  <c r="O7132" i="9"/>
  <c r="P7132" i="9" s="1"/>
  <c r="O7124" i="9"/>
  <c r="P7124" i="9" s="1"/>
  <c r="O7116" i="9"/>
  <c r="P7116" i="9" s="1"/>
  <c r="O7107" i="9"/>
  <c r="P7107" i="9" s="1"/>
  <c r="O7098" i="9"/>
  <c r="P7098" i="9" s="1"/>
  <c r="O7089" i="9"/>
  <c r="P7089" i="9" s="1"/>
  <c r="O7079" i="9"/>
  <c r="P7079" i="9" s="1"/>
  <c r="O7070" i="9"/>
  <c r="P7070" i="9" s="1"/>
  <c r="O7061" i="9"/>
  <c r="P7061" i="9" s="1"/>
  <c r="O7052" i="9"/>
  <c r="P7052" i="9" s="1"/>
  <c r="O7043" i="9"/>
  <c r="P7043" i="9" s="1"/>
  <c r="O7034" i="9"/>
  <c r="P7034" i="9" s="1"/>
  <c r="O7025" i="9"/>
  <c r="P7025" i="9" s="1"/>
  <c r="O7015" i="9"/>
  <c r="P7015" i="9" s="1"/>
  <c r="O7006" i="9"/>
  <c r="P7006" i="9" s="1"/>
  <c r="O6997" i="9"/>
  <c r="P6997" i="9" s="1"/>
  <c r="O6988" i="9"/>
  <c r="P6988" i="9" s="1"/>
  <c r="O6979" i="9"/>
  <c r="P6979" i="9" s="1"/>
  <c r="O6970" i="9"/>
  <c r="P6970" i="9" s="1"/>
  <c r="O6961" i="9"/>
  <c r="P6961" i="9" s="1"/>
  <c r="O6951" i="9"/>
  <c r="P6951" i="9" s="1"/>
  <c r="O6942" i="9"/>
  <c r="P6942" i="9" s="1"/>
  <c r="O6933" i="9"/>
  <c r="P6933" i="9" s="1"/>
  <c r="O6924" i="9"/>
  <c r="P6924" i="9" s="1"/>
  <c r="O6915" i="9"/>
  <c r="P6915" i="9" s="1"/>
  <c r="O6906" i="9"/>
  <c r="P6906" i="9" s="1"/>
  <c r="O6895" i="9"/>
  <c r="P6895" i="9" s="1"/>
  <c r="O6884" i="9"/>
  <c r="P6884" i="9" s="1"/>
  <c r="O6874" i="9"/>
  <c r="P6874" i="9" s="1"/>
  <c r="O6863" i="9"/>
  <c r="P6863" i="9" s="1"/>
  <c r="O6852" i="9"/>
  <c r="P6852" i="9" s="1"/>
  <c r="O6842" i="9"/>
  <c r="P6842" i="9" s="1"/>
  <c r="O6831" i="9"/>
  <c r="P6831" i="9" s="1"/>
  <c r="O6820" i="9"/>
  <c r="P6820" i="9" s="1"/>
  <c r="O6807" i="9"/>
  <c r="P6807" i="9" s="1"/>
  <c r="O6791" i="9"/>
  <c r="P6791" i="9" s="1"/>
  <c r="O6775" i="9"/>
  <c r="P6775" i="9" s="1"/>
  <c r="O6759" i="9"/>
  <c r="P6759" i="9" s="1"/>
  <c r="O6743" i="9"/>
  <c r="P6743" i="9" s="1"/>
  <c r="O6727" i="9"/>
  <c r="P6727" i="9" s="1"/>
  <c r="O6711" i="9"/>
  <c r="P6711" i="9" s="1"/>
  <c r="O6695" i="9"/>
  <c r="P6695" i="9" s="1"/>
  <c r="O6679" i="9"/>
  <c r="P6679" i="9" s="1"/>
  <c r="O6663" i="9"/>
  <c r="P6663" i="9" s="1"/>
  <c r="O6647" i="9"/>
  <c r="P6647" i="9" s="1"/>
  <c r="O6631" i="9"/>
  <c r="P6631" i="9" s="1"/>
  <c r="O6615" i="9"/>
  <c r="P6615" i="9" s="1"/>
  <c r="O6599" i="9"/>
  <c r="P6599" i="9" s="1"/>
  <c r="O6583" i="9"/>
  <c r="P6583" i="9" s="1"/>
  <c r="O6567" i="9"/>
  <c r="P6567" i="9" s="1"/>
  <c r="O6551" i="9"/>
  <c r="P6551" i="9" s="1"/>
  <c r="O6535" i="9"/>
  <c r="P6535" i="9" s="1"/>
  <c r="O6519" i="9"/>
  <c r="P6519" i="9" s="1"/>
  <c r="O6503" i="9"/>
  <c r="P6503" i="9" s="1"/>
  <c r="O6487" i="9"/>
  <c r="P6487" i="9" s="1"/>
  <c r="O6471" i="9"/>
  <c r="P6471" i="9" s="1"/>
  <c r="O6455" i="9"/>
  <c r="P6455" i="9" s="1"/>
  <c r="O6439" i="9"/>
  <c r="P6439" i="9" s="1"/>
  <c r="O6423" i="9"/>
  <c r="P6423" i="9" s="1"/>
  <c r="O6405" i="9"/>
  <c r="P6405" i="9" s="1"/>
  <c r="O6377" i="9"/>
  <c r="P6377" i="9" s="1"/>
  <c r="O6345" i="9"/>
  <c r="P6345" i="9" s="1"/>
  <c r="O7995" i="9"/>
  <c r="P7995" i="9" s="1"/>
  <c r="O7987" i="9"/>
  <c r="P7987" i="9" s="1"/>
  <c r="O7979" i="9"/>
  <c r="P7979" i="9" s="1"/>
  <c r="O7971" i="9"/>
  <c r="P7971" i="9" s="1"/>
  <c r="O7963" i="9"/>
  <c r="P7963" i="9" s="1"/>
  <c r="O7955" i="9"/>
  <c r="P7955" i="9" s="1"/>
  <c r="O7947" i="9"/>
  <c r="P7947" i="9" s="1"/>
  <c r="O7939" i="9"/>
  <c r="P7939" i="9" s="1"/>
  <c r="O7931" i="9"/>
  <c r="P7931" i="9" s="1"/>
  <c r="O7923" i="9"/>
  <c r="P7923" i="9" s="1"/>
  <c r="O7915" i="9"/>
  <c r="P7915" i="9" s="1"/>
  <c r="O7907" i="9"/>
  <c r="P7907" i="9" s="1"/>
  <c r="O7899" i="9"/>
  <c r="P7899" i="9" s="1"/>
  <c r="O7891" i="9"/>
  <c r="P7891" i="9" s="1"/>
  <c r="O7883" i="9"/>
  <c r="P7883" i="9" s="1"/>
  <c r="O7875" i="9"/>
  <c r="P7875" i="9" s="1"/>
  <c r="O7867" i="9"/>
  <c r="P7867" i="9" s="1"/>
  <c r="O7859" i="9"/>
  <c r="P7859" i="9" s="1"/>
  <c r="O7851" i="9"/>
  <c r="P7851" i="9" s="1"/>
  <c r="O7843" i="9"/>
  <c r="P7843" i="9" s="1"/>
  <c r="O7835" i="9"/>
  <c r="P7835" i="9" s="1"/>
  <c r="O7827" i="9"/>
  <c r="P7827" i="9" s="1"/>
  <c r="O7819" i="9"/>
  <c r="P7819" i="9" s="1"/>
  <c r="O7811" i="9"/>
  <c r="P7811" i="9" s="1"/>
  <c r="O7803" i="9"/>
  <c r="P7803" i="9" s="1"/>
  <c r="O7795" i="9"/>
  <c r="P7795" i="9" s="1"/>
  <c r="O7787" i="9"/>
  <c r="P7787" i="9" s="1"/>
  <c r="O7779" i="9"/>
  <c r="P7779" i="9" s="1"/>
  <c r="O7771" i="9"/>
  <c r="P7771" i="9" s="1"/>
  <c r="O7763" i="9"/>
  <c r="P7763" i="9" s="1"/>
  <c r="O7755" i="9"/>
  <c r="P7755" i="9" s="1"/>
  <c r="O7747" i="9"/>
  <c r="P7747" i="9" s="1"/>
  <c r="O7739" i="9"/>
  <c r="P7739" i="9" s="1"/>
  <c r="O7731" i="9"/>
  <c r="P7731" i="9" s="1"/>
  <c r="O7723" i="9"/>
  <c r="P7723" i="9" s="1"/>
  <c r="O7715" i="9"/>
  <c r="P7715" i="9" s="1"/>
  <c r="O7707" i="9"/>
  <c r="P7707" i="9" s="1"/>
  <c r="O7699" i="9"/>
  <c r="P7699" i="9" s="1"/>
  <c r="O7691" i="9"/>
  <c r="P7691" i="9" s="1"/>
  <c r="O7683" i="9"/>
  <c r="P7683" i="9" s="1"/>
  <c r="O7675" i="9"/>
  <c r="P7675" i="9" s="1"/>
  <c r="O7667" i="9"/>
  <c r="P7667" i="9" s="1"/>
  <c r="O7659" i="9"/>
  <c r="P7659" i="9" s="1"/>
  <c r="O7651" i="9"/>
  <c r="P7651" i="9" s="1"/>
  <c r="O7643" i="9"/>
  <c r="P7643" i="9" s="1"/>
  <c r="O7635" i="9"/>
  <c r="P7635" i="9" s="1"/>
  <c r="O7627" i="9"/>
  <c r="P7627" i="9" s="1"/>
  <c r="O7619" i="9"/>
  <c r="P7619" i="9" s="1"/>
  <c r="O7611" i="9"/>
  <c r="P7611" i="9" s="1"/>
  <c r="O7603" i="9"/>
  <c r="P7603" i="9" s="1"/>
  <c r="O7595" i="9"/>
  <c r="P7595" i="9" s="1"/>
  <c r="O7587" i="9"/>
  <c r="P7587" i="9" s="1"/>
  <c r="O7579" i="9"/>
  <c r="P7579" i="9" s="1"/>
  <c r="O7571" i="9"/>
  <c r="P7571" i="9" s="1"/>
  <c r="O7563" i="9"/>
  <c r="P7563" i="9" s="1"/>
  <c r="O7555" i="9"/>
  <c r="P7555" i="9" s="1"/>
  <c r="O7547" i="9"/>
  <c r="P7547" i="9" s="1"/>
  <c r="O7539" i="9"/>
  <c r="P7539" i="9" s="1"/>
  <c r="O7531" i="9"/>
  <c r="P7531" i="9" s="1"/>
  <c r="O7523" i="9"/>
  <c r="P7523" i="9" s="1"/>
  <c r="O7515" i="9"/>
  <c r="P7515" i="9" s="1"/>
  <c r="O7507" i="9"/>
  <c r="P7507" i="9" s="1"/>
  <c r="O7499" i="9"/>
  <c r="P7499" i="9" s="1"/>
  <c r="O7491" i="9"/>
  <c r="P7491" i="9" s="1"/>
  <c r="O7483" i="9"/>
  <c r="P7483" i="9" s="1"/>
  <c r="O7475" i="9"/>
  <c r="P7475" i="9" s="1"/>
  <c r="O7467" i="9"/>
  <c r="P7467" i="9" s="1"/>
  <c r="O7459" i="9"/>
  <c r="P7459" i="9" s="1"/>
  <c r="O7451" i="9"/>
  <c r="P7451" i="9" s="1"/>
  <c r="O7443" i="9"/>
  <c r="P7443" i="9" s="1"/>
  <c r="O7435" i="9"/>
  <c r="P7435" i="9" s="1"/>
  <c r="O7427" i="9"/>
  <c r="P7427" i="9" s="1"/>
  <c r="O7419" i="9"/>
  <c r="P7419" i="9" s="1"/>
  <c r="O7411" i="9"/>
  <c r="P7411" i="9" s="1"/>
  <c r="O7403" i="9"/>
  <c r="P7403" i="9" s="1"/>
  <c r="O7395" i="9"/>
  <c r="P7395" i="9" s="1"/>
  <c r="O7387" i="9"/>
  <c r="P7387" i="9" s="1"/>
  <c r="O7379" i="9"/>
  <c r="P7379" i="9" s="1"/>
  <c r="O7371" i="9"/>
  <c r="P7371" i="9" s="1"/>
  <c r="O7363" i="9"/>
  <c r="P7363" i="9" s="1"/>
  <c r="O7355" i="9"/>
  <c r="P7355" i="9" s="1"/>
  <c r="O7347" i="9"/>
  <c r="P7347" i="9" s="1"/>
  <c r="O7339" i="9"/>
  <c r="P7339" i="9" s="1"/>
  <c r="O7331" i="9"/>
  <c r="P7331" i="9" s="1"/>
  <c r="O7323" i="9"/>
  <c r="P7323" i="9" s="1"/>
  <c r="O7315" i="9"/>
  <c r="P7315" i="9" s="1"/>
  <c r="O7307" i="9"/>
  <c r="P7307" i="9" s="1"/>
  <c r="O7299" i="9"/>
  <c r="P7299" i="9" s="1"/>
  <c r="O7291" i="9"/>
  <c r="P7291" i="9" s="1"/>
  <c r="O7283" i="9"/>
  <c r="P7283" i="9" s="1"/>
  <c r="O7275" i="9"/>
  <c r="P7275" i="9" s="1"/>
  <c r="O7267" i="9"/>
  <c r="P7267" i="9" s="1"/>
  <c r="O7259" i="9"/>
  <c r="P7259" i="9" s="1"/>
  <c r="O7251" i="9"/>
  <c r="P7251" i="9" s="1"/>
  <c r="O7243" i="9"/>
  <c r="P7243" i="9" s="1"/>
  <c r="O7235" i="9"/>
  <c r="P7235" i="9" s="1"/>
  <c r="O7227" i="9"/>
  <c r="P7227" i="9" s="1"/>
  <c r="O7219" i="9"/>
  <c r="P7219" i="9" s="1"/>
  <c r="O7211" i="9"/>
  <c r="P7211" i="9" s="1"/>
  <c r="O7203" i="9"/>
  <c r="P7203" i="9" s="1"/>
  <c r="O7195" i="9"/>
  <c r="P7195" i="9" s="1"/>
  <c r="O7187" i="9"/>
  <c r="P7187" i="9" s="1"/>
  <c r="O7179" i="9"/>
  <c r="P7179" i="9" s="1"/>
  <c r="O7171" i="9"/>
  <c r="P7171" i="9" s="1"/>
  <c r="O7163" i="9"/>
  <c r="P7163" i="9" s="1"/>
  <c r="O7155" i="9"/>
  <c r="P7155" i="9" s="1"/>
  <c r="O7147" i="9"/>
  <c r="P7147" i="9" s="1"/>
  <c r="O7139" i="9"/>
  <c r="P7139" i="9" s="1"/>
  <c r="O7131" i="9"/>
  <c r="P7131" i="9" s="1"/>
  <c r="O7123" i="9"/>
  <c r="P7123" i="9" s="1"/>
  <c r="O7115" i="9"/>
  <c r="P7115" i="9" s="1"/>
  <c r="O7106" i="9"/>
  <c r="P7106" i="9" s="1"/>
  <c r="O7097" i="9"/>
  <c r="P7097" i="9" s="1"/>
  <c r="O7087" i="9"/>
  <c r="P7087" i="9" s="1"/>
  <c r="O7078" i="9"/>
  <c r="P7078" i="9" s="1"/>
  <c r="O7069" i="9"/>
  <c r="P7069" i="9" s="1"/>
  <c r="O7060" i="9"/>
  <c r="P7060" i="9" s="1"/>
  <c r="O7051" i="9"/>
  <c r="P7051" i="9" s="1"/>
  <c r="O7042" i="9"/>
  <c r="P7042" i="9" s="1"/>
  <c r="O7033" i="9"/>
  <c r="P7033" i="9" s="1"/>
  <c r="O7023" i="9"/>
  <c r="P7023" i="9" s="1"/>
  <c r="O7014" i="9"/>
  <c r="P7014" i="9" s="1"/>
  <c r="O7005" i="9"/>
  <c r="P7005" i="9" s="1"/>
  <c r="O6996" i="9"/>
  <c r="P6996" i="9" s="1"/>
  <c r="O6987" i="9"/>
  <c r="P6987" i="9" s="1"/>
  <c r="O6978" i="9"/>
  <c r="P6978" i="9" s="1"/>
  <c r="O6969" i="9"/>
  <c r="P6969" i="9" s="1"/>
  <c r="O6959" i="9"/>
  <c r="P6959" i="9" s="1"/>
  <c r="O6950" i="9"/>
  <c r="P6950" i="9" s="1"/>
  <c r="O6941" i="9"/>
  <c r="P6941" i="9" s="1"/>
  <c r="O6932" i="9"/>
  <c r="P6932" i="9" s="1"/>
  <c r="O6923" i="9"/>
  <c r="P6923" i="9" s="1"/>
  <c r="O6914" i="9"/>
  <c r="P6914" i="9" s="1"/>
  <c r="O6905" i="9"/>
  <c r="P6905" i="9" s="1"/>
  <c r="O6893" i="9"/>
  <c r="P6893" i="9" s="1"/>
  <c r="O6883" i="9"/>
  <c r="P6883" i="9" s="1"/>
  <c r="O6873" i="9"/>
  <c r="P6873" i="9" s="1"/>
  <c r="O6861" i="9"/>
  <c r="P6861" i="9" s="1"/>
  <c r="O6851" i="9"/>
  <c r="P6851" i="9" s="1"/>
  <c r="O6841" i="9"/>
  <c r="P6841" i="9" s="1"/>
  <c r="O6829" i="9"/>
  <c r="P6829" i="9" s="1"/>
  <c r="O6819" i="9"/>
  <c r="P6819" i="9" s="1"/>
  <c r="O6805" i="9"/>
  <c r="P6805" i="9" s="1"/>
  <c r="O6789" i="9"/>
  <c r="P6789" i="9" s="1"/>
  <c r="O6773" i="9"/>
  <c r="P6773" i="9" s="1"/>
  <c r="O6757" i="9"/>
  <c r="P6757" i="9" s="1"/>
  <c r="O6741" i="9"/>
  <c r="P6741" i="9" s="1"/>
  <c r="O6725" i="9"/>
  <c r="P6725" i="9" s="1"/>
  <c r="O6709" i="9"/>
  <c r="P6709" i="9" s="1"/>
  <c r="O6693" i="9"/>
  <c r="P6693" i="9" s="1"/>
  <c r="O6677" i="9"/>
  <c r="P6677" i="9" s="1"/>
  <c r="O6661" i="9"/>
  <c r="P6661" i="9" s="1"/>
  <c r="O6645" i="9"/>
  <c r="P6645" i="9" s="1"/>
  <c r="O6629" i="9"/>
  <c r="P6629" i="9" s="1"/>
  <c r="O6613" i="9"/>
  <c r="P6613" i="9" s="1"/>
  <c r="O6597" i="9"/>
  <c r="P6597" i="9" s="1"/>
  <c r="O6581" i="9"/>
  <c r="P6581" i="9" s="1"/>
  <c r="O6565" i="9"/>
  <c r="P6565" i="9" s="1"/>
  <c r="O6549" i="9"/>
  <c r="P6549" i="9" s="1"/>
  <c r="O6533" i="9"/>
  <c r="P6533" i="9" s="1"/>
  <c r="O6517" i="9"/>
  <c r="P6517" i="9" s="1"/>
  <c r="O6501" i="9"/>
  <c r="P6501" i="9" s="1"/>
  <c r="O6485" i="9"/>
  <c r="P6485" i="9" s="1"/>
  <c r="O6469" i="9"/>
  <c r="P6469" i="9" s="1"/>
  <c r="O6453" i="9"/>
  <c r="P6453" i="9" s="1"/>
  <c r="O6437" i="9"/>
  <c r="P6437" i="9" s="1"/>
  <c r="O6421" i="9"/>
  <c r="P6421" i="9" s="1"/>
  <c r="O6402" i="9"/>
  <c r="P6402" i="9" s="1"/>
  <c r="O6370" i="9"/>
  <c r="P6370" i="9" s="1"/>
  <c r="Q22" i="9"/>
  <c r="Q30" i="9"/>
  <c r="Q38" i="9"/>
  <c r="Q46" i="9"/>
  <c r="Q54" i="9"/>
  <c r="Q62" i="9"/>
  <c r="Q23" i="9"/>
  <c r="Q31" i="9"/>
  <c r="Q39" i="9"/>
  <c r="Q47" i="9"/>
  <c r="Q55" i="9"/>
  <c r="Q63" i="9"/>
  <c r="Q25" i="9"/>
  <c r="Q33" i="9"/>
  <c r="Q41" i="9"/>
  <c r="Q49" i="9"/>
  <c r="Q57" i="9"/>
  <c r="Q65" i="9"/>
  <c r="Q73" i="9"/>
  <c r="Q81" i="9"/>
  <c r="Q89" i="9"/>
  <c r="Q97" i="9"/>
  <c r="Q105" i="9"/>
  <c r="Q113" i="9"/>
  <c r="Q121" i="9"/>
  <c r="Q129" i="9"/>
  <c r="Q137" i="9"/>
  <c r="Q145" i="9"/>
  <c r="Q153" i="9"/>
  <c r="Q161" i="9"/>
  <c r="Q169" i="9"/>
  <c r="Q26" i="9"/>
  <c r="Q34" i="9"/>
  <c r="Q42" i="9"/>
  <c r="Q50" i="9"/>
  <c r="Q58" i="9"/>
  <c r="Q66" i="9"/>
  <c r="Q27" i="9"/>
  <c r="Q35" i="9"/>
  <c r="Q43" i="9"/>
  <c r="Q51" i="9"/>
  <c r="Q59" i="9"/>
  <c r="Q67" i="9"/>
  <c r="Q75" i="9"/>
  <c r="Q83" i="9"/>
  <c r="Q91" i="9"/>
  <c r="Q99" i="9"/>
  <c r="Q107" i="9"/>
  <c r="Q115" i="9"/>
  <c r="Q123" i="9"/>
  <c r="Q131" i="9"/>
  <c r="Q139" i="9"/>
  <c r="Q147" i="9"/>
  <c r="Q155" i="9"/>
  <c r="Q163" i="9"/>
  <c r="Q171" i="9"/>
  <c r="Q179" i="9"/>
  <c r="Q187" i="9"/>
  <c r="Q195" i="9"/>
  <c r="Q203" i="9"/>
  <c r="Q211" i="9"/>
  <c r="Q219" i="9"/>
  <c r="Q227" i="9"/>
  <c r="Q235" i="9"/>
  <c r="Q243" i="9"/>
  <c r="Q251" i="9"/>
  <c r="Q259" i="9"/>
  <c r="Q267" i="9"/>
  <c r="Q275" i="9"/>
  <c r="Q283" i="9"/>
  <c r="Q291" i="9"/>
  <c r="Q299" i="9"/>
  <c r="Q307" i="9"/>
  <c r="Q28" i="9"/>
  <c r="Q48" i="9"/>
  <c r="Q69" i="9"/>
  <c r="Q79" i="9"/>
  <c r="Q90" i="9"/>
  <c r="Q101" i="9"/>
  <c r="Q111" i="9"/>
  <c r="Q122" i="9"/>
  <c r="Q133" i="9"/>
  <c r="Q143" i="9"/>
  <c r="Q154" i="9"/>
  <c r="Q165" i="9"/>
  <c r="Q175" i="9"/>
  <c r="Q184" i="9"/>
  <c r="Q193" i="9"/>
  <c r="Q202" i="9"/>
  <c r="Q212" i="9"/>
  <c r="Q221" i="9"/>
  <c r="Q230" i="9"/>
  <c r="Q239" i="9"/>
  <c r="Q248" i="9"/>
  <c r="Q257" i="9"/>
  <c r="Q266" i="9"/>
  <c r="Q276" i="9"/>
  <c r="Q285" i="9"/>
  <c r="Q294" i="9"/>
  <c r="Q303" i="9"/>
  <c r="Q312" i="9"/>
  <c r="Q320" i="9"/>
  <c r="Q328" i="9"/>
  <c r="Q336" i="9"/>
  <c r="Q344" i="9"/>
  <c r="Q352" i="9"/>
  <c r="Q360" i="9"/>
  <c r="Q368" i="9"/>
  <c r="Q376" i="9"/>
  <c r="Q384" i="9"/>
  <c r="Q392" i="9"/>
  <c r="Q400" i="9"/>
  <c r="Q408" i="9"/>
  <c r="Q416" i="9"/>
  <c r="Q424" i="9"/>
  <c r="Q432" i="9"/>
  <c r="Q440" i="9"/>
  <c r="Q448" i="9"/>
  <c r="Q456" i="9"/>
  <c r="Q464" i="9"/>
  <c r="Q472" i="9"/>
  <c r="Q480" i="9"/>
  <c r="Q488" i="9"/>
  <c r="Q496" i="9"/>
  <c r="Q504" i="9"/>
  <c r="Q512" i="9"/>
  <c r="Q520" i="9"/>
  <c r="Q528" i="9"/>
  <c r="Q536" i="9"/>
  <c r="Q544" i="9"/>
  <c r="Q552" i="9"/>
  <c r="Q560" i="9"/>
  <c r="Q568" i="9"/>
  <c r="Q576" i="9"/>
  <c r="Q584" i="9"/>
  <c r="Q592" i="9"/>
  <c r="Q600" i="9"/>
  <c r="Q608" i="9"/>
  <c r="Q616" i="9"/>
  <c r="Q624" i="9"/>
  <c r="Q632" i="9"/>
  <c r="Q640" i="9"/>
  <c r="Q648" i="9"/>
  <c r="Q656" i="9"/>
  <c r="Q664" i="9"/>
  <c r="Q672" i="9"/>
  <c r="Q680" i="9"/>
  <c r="Q688" i="9"/>
  <c r="Q696" i="9"/>
  <c r="Q704" i="9"/>
  <c r="Q712" i="9"/>
  <c r="Q720" i="9"/>
  <c r="Q728" i="9"/>
  <c r="Q736" i="9"/>
  <c r="Q744" i="9"/>
  <c r="Q752" i="9"/>
  <c r="Q760" i="9"/>
  <c r="Q768" i="9"/>
  <c r="Q776" i="9"/>
  <c r="Q784" i="9"/>
  <c r="Q792" i="9"/>
  <c r="Q800" i="9"/>
  <c r="Q808" i="9"/>
  <c r="Q816" i="9"/>
  <c r="Q824" i="9"/>
  <c r="Q832" i="9"/>
  <c r="Q840" i="9"/>
  <c r="Q848" i="9"/>
  <c r="Q856" i="9"/>
  <c r="Q864" i="9"/>
  <c r="Q872" i="9"/>
  <c r="Q880" i="9"/>
  <c r="Q888" i="9"/>
  <c r="Q896" i="9"/>
  <c r="Q904" i="9"/>
  <c r="Q912" i="9"/>
  <c r="Q920" i="9"/>
  <c r="Q928" i="9"/>
  <c r="Q936" i="9"/>
  <c r="Q944" i="9"/>
  <c r="Q952" i="9"/>
  <c r="Q960" i="9"/>
  <c r="Q968" i="9"/>
  <c r="Q976" i="9"/>
  <c r="Q984" i="9"/>
  <c r="Q992" i="9"/>
  <c r="Q1000" i="9"/>
  <c r="Q1008" i="9"/>
  <c r="Q1016" i="9"/>
  <c r="Q1024" i="9"/>
  <c r="Q1032" i="9"/>
  <c r="Q1040" i="9"/>
  <c r="Q29" i="9"/>
  <c r="Q52" i="9"/>
  <c r="Q70" i="9"/>
  <c r="Q80" i="9"/>
  <c r="Q92" i="9"/>
  <c r="Q102" i="9"/>
  <c r="Q112" i="9"/>
  <c r="Q124" i="9"/>
  <c r="Q134" i="9"/>
  <c r="Q144" i="9"/>
  <c r="Q156" i="9"/>
  <c r="Q166" i="9"/>
  <c r="Q176" i="9"/>
  <c r="Q185" i="9"/>
  <c r="Q194" i="9"/>
  <c r="Q204" i="9"/>
  <c r="Q213" i="9"/>
  <c r="Q222" i="9"/>
  <c r="Q231" i="9"/>
  <c r="Q240" i="9"/>
  <c r="Q249" i="9"/>
  <c r="Q258" i="9"/>
  <c r="Q268" i="9"/>
  <c r="Q277" i="9"/>
  <c r="Q286" i="9"/>
  <c r="Q295" i="9"/>
  <c r="Q304" i="9"/>
  <c r="Q313" i="9"/>
  <c r="Q321" i="9"/>
  <c r="Q329" i="9"/>
  <c r="Q337" i="9"/>
  <c r="Q345" i="9"/>
  <c r="Q353" i="9"/>
  <c r="Q361" i="9"/>
  <c r="Q369" i="9"/>
  <c r="Q377" i="9"/>
  <c r="Q385" i="9"/>
  <c r="Q393" i="9"/>
  <c r="Q401" i="9"/>
  <c r="Q409" i="9"/>
  <c r="Q417" i="9"/>
  <c r="Q425" i="9"/>
  <c r="Q433" i="9"/>
  <c r="Q441" i="9"/>
  <c r="Q449" i="9"/>
  <c r="Q457" i="9"/>
  <c r="Q465" i="9"/>
  <c r="Q473" i="9"/>
  <c r="Q481" i="9"/>
  <c r="Q489" i="9"/>
  <c r="Q497" i="9"/>
  <c r="Q505" i="9"/>
  <c r="Q513" i="9"/>
  <c r="Q521" i="9"/>
  <c r="Q529" i="9"/>
  <c r="Q537" i="9"/>
  <c r="Q545" i="9"/>
  <c r="Q553" i="9"/>
  <c r="Q561" i="9"/>
  <c r="Q569" i="9"/>
  <c r="Q577" i="9"/>
  <c r="Q585" i="9"/>
  <c r="Q593" i="9"/>
  <c r="Q601" i="9"/>
  <c r="Q609" i="9"/>
  <c r="Q617" i="9"/>
  <c r="Q625" i="9"/>
  <c r="Q633" i="9"/>
  <c r="Q641" i="9"/>
  <c r="Q649" i="9"/>
  <c r="Q657" i="9"/>
  <c r="Q665" i="9"/>
  <c r="Q673" i="9"/>
  <c r="Q681" i="9"/>
  <c r="Q689" i="9"/>
  <c r="Q697" i="9"/>
  <c r="Q705" i="9"/>
  <c r="Q713" i="9"/>
  <c r="Q721" i="9"/>
  <c r="Q729" i="9"/>
  <c r="Q737" i="9"/>
  <c r="Q745" i="9"/>
  <c r="Q753" i="9"/>
  <c r="Q761" i="9"/>
  <c r="Q769" i="9"/>
  <c r="Q777" i="9"/>
  <c r="Q785" i="9"/>
  <c r="Q793" i="9"/>
  <c r="Q801" i="9"/>
  <c r="Q809" i="9"/>
  <c r="Q817" i="9"/>
  <c r="Q825" i="9"/>
  <c r="Q833" i="9"/>
  <c r="Q841" i="9"/>
  <c r="Q849" i="9"/>
  <c r="Q857" i="9"/>
  <c r="Q865" i="9"/>
  <c r="Q873" i="9"/>
  <c r="Q881" i="9"/>
  <c r="Q889" i="9"/>
  <c r="Q897" i="9"/>
  <c r="Q905" i="9"/>
  <c r="Q913" i="9"/>
  <c r="Q921" i="9"/>
  <c r="Q929" i="9"/>
  <c r="Q937" i="9"/>
  <c r="Q945" i="9"/>
  <c r="Q953" i="9"/>
  <c r="Q961" i="9"/>
  <c r="Q969" i="9"/>
  <c r="Q977" i="9"/>
  <c r="Q985" i="9"/>
  <c r="Q993" i="9"/>
  <c r="Q1001" i="9"/>
  <c r="Q1009" i="9"/>
  <c r="Q1017" i="9"/>
  <c r="Q1025" i="9"/>
  <c r="Q1033" i="9"/>
  <c r="Q1041" i="9"/>
  <c r="Q1049" i="9"/>
  <c r="Q1057" i="9"/>
  <c r="Q1065" i="9"/>
  <c r="Q1073" i="9"/>
  <c r="Q1081" i="9"/>
  <c r="Q1089" i="9"/>
  <c r="Q1097" i="9"/>
  <c r="Q32" i="9"/>
  <c r="Q53" i="9"/>
  <c r="Q71" i="9"/>
  <c r="Q82" i="9"/>
  <c r="Q93" i="9"/>
  <c r="Q103" i="9"/>
  <c r="Q114" i="9"/>
  <c r="Q125" i="9"/>
  <c r="Q135" i="9"/>
  <c r="Q146" i="9"/>
  <c r="Q157" i="9"/>
  <c r="Q167" i="9"/>
  <c r="Q177" i="9"/>
  <c r="Q186" i="9"/>
  <c r="Q196" i="9"/>
  <c r="Q205" i="9"/>
  <c r="Q214" i="9"/>
  <c r="Q223" i="9"/>
  <c r="Q232" i="9"/>
  <c r="Q241" i="9"/>
  <c r="Q250" i="9"/>
  <c r="Q260" i="9"/>
  <c r="Q269" i="9"/>
  <c r="Q278" i="9"/>
  <c r="Q287" i="9"/>
  <c r="Q296" i="9"/>
  <c r="Q305" i="9"/>
  <c r="Q314" i="9"/>
  <c r="Q322" i="9"/>
  <c r="Q330" i="9"/>
  <c r="Q338" i="9"/>
  <c r="Q346" i="9"/>
  <c r="Q354" i="9"/>
  <c r="Q362" i="9"/>
  <c r="Q370" i="9"/>
  <c r="Q378" i="9"/>
  <c r="Q386" i="9"/>
  <c r="Q394" i="9"/>
  <c r="Q402" i="9"/>
  <c r="Q410" i="9"/>
  <c r="Q418" i="9"/>
  <c r="Q426" i="9"/>
  <c r="Q434" i="9"/>
  <c r="Q442" i="9"/>
  <c r="Q450" i="9"/>
  <c r="Q458" i="9"/>
  <c r="Q466" i="9"/>
  <c r="Q474" i="9"/>
  <c r="Q482" i="9"/>
  <c r="Q490" i="9"/>
  <c r="Q498" i="9"/>
  <c r="Q506" i="9"/>
  <c r="Q514" i="9"/>
  <c r="Q522" i="9"/>
  <c r="Q530" i="9"/>
  <c r="Q538" i="9"/>
  <c r="Q546" i="9"/>
  <c r="Q554" i="9"/>
  <c r="Q562" i="9"/>
  <c r="Q570" i="9"/>
  <c r="Q578" i="9"/>
  <c r="Q586" i="9"/>
  <c r="Q594" i="9"/>
  <c r="Q602" i="9"/>
  <c r="Q610" i="9"/>
  <c r="Q618" i="9"/>
  <c r="Q626" i="9"/>
  <c r="Q634" i="9"/>
  <c r="Q642" i="9"/>
  <c r="Q650" i="9"/>
  <c r="Q658" i="9"/>
  <c r="Q666" i="9"/>
  <c r="Q674" i="9"/>
  <c r="Q682" i="9"/>
  <c r="Q690" i="9"/>
  <c r="Q698" i="9"/>
  <c r="Q706" i="9"/>
  <c r="Q714" i="9"/>
  <c r="Q722" i="9"/>
  <c r="Q730" i="9"/>
  <c r="Q738" i="9"/>
  <c r="Q746" i="9"/>
  <c r="Q754" i="9"/>
  <c r="Q762" i="9"/>
  <c r="Q770" i="9"/>
  <c r="Q778" i="9"/>
  <c r="Q786" i="9"/>
  <c r="Q794" i="9"/>
  <c r="Q802" i="9"/>
  <c r="Q810" i="9"/>
  <c r="Q818" i="9"/>
  <c r="Q826" i="9"/>
  <c r="Q834" i="9"/>
  <c r="Q842" i="9"/>
  <c r="Q850" i="9"/>
  <c r="Q858" i="9"/>
  <c r="Q866" i="9"/>
  <c r="Q874" i="9"/>
  <c r="Q882" i="9"/>
  <c r="Q890" i="9"/>
  <c r="Q898" i="9"/>
  <c r="Q906" i="9"/>
  <c r="Q914" i="9"/>
  <c r="Q922" i="9"/>
  <c r="Q930" i="9"/>
  <c r="Q938" i="9"/>
  <c r="Q946" i="9"/>
  <c r="Q954" i="9"/>
  <c r="Q962" i="9"/>
  <c r="Q970" i="9"/>
  <c r="Q978" i="9"/>
  <c r="Q986" i="9"/>
  <c r="Q994" i="9"/>
  <c r="Q1002" i="9"/>
  <c r="Q1010" i="9"/>
  <c r="Q1018" i="9"/>
  <c r="Q1026" i="9"/>
  <c r="Q1034" i="9"/>
  <c r="Q1042" i="9"/>
  <c r="Q1050" i="9"/>
  <c r="Q1058" i="9"/>
  <c r="Q1066" i="9"/>
  <c r="Q1074" i="9"/>
  <c r="Q1082" i="9"/>
  <c r="Q1090" i="9"/>
  <c r="Q1098" i="9"/>
  <c r="Q1106" i="9"/>
  <c r="Q1114" i="9"/>
  <c r="Q1122" i="9"/>
  <c r="Q1130" i="9"/>
  <c r="Q1138" i="9"/>
  <c r="Q1146" i="9"/>
  <c r="Q1154" i="9"/>
  <c r="Q1162" i="9"/>
  <c r="Q1170" i="9"/>
  <c r="Q1178" i="9"/>
  <c r="Q1186" i="9"/>
  <c r="Q1194" i="9"/>
  <c r="Q1202" i="9"/>
  <c r="Q1210" i="9"/>
  <c r="Q1218" i="9"/>
  <c r="Q1226" i="9"/>
  <c r="Q1234" i="9"/>
  <c r="Q1242" i="9"/>
  <c r="Q1250" i="9"/>
  <c r="Q1258" i="9"/>
  <c r="Q1266" i="9"/>
  <c r="Q1274" i="9"/>
  <c r="Q1282" i="9"/>
  <c r="Q1290" i="9"/>
  <c r="Q1298" i="9"/>
  <c r="Q1306" i="9"/>
  <c r="Q1314" i="9"/>
  <c r="Q1322" i="9"/>
  <c r="Q1330" i="9"/>
  <c r="Q1338" i="9"/>
  <c r="Q1346" i="9"/>
  <c r="Q1354" i="9"/>
  <c r="Q1362" i="9"/>
  <c r="Q1370" i="9"/>
  <c r="Q1378" i="9"/>
  <c r="Q1386" i="9"/>
  <c r="Q1394" i="9"/>
  <c r="Q1402" i="9"/>
  <c r="Q1410" i="9"/>
  <c r="Q1418" i="9"/>
  <c r="Q1426" i="9"/>
  <c r="Q36" i="9"/>
  <c r="Q56" i="9"/>
  <c r="Q72" i="9"/>
  <c r="Q84" i="9"/>
  <c r="Q94" i="9"/>
  <c r="Q104" i="9"/>
  <c r="Q116" i="9"/>
  <c r="Q126" i="9"/>
  <c r="Q136" i="9"/>
  <c r="Q148" i="9"/>
  <c r="Q158" i="9"/>
  <c r="Q168" i="9"/>
  <c r="Q178" i="9"/>
  <c r="Q188" i="9"/>
  <c r="Q197" i="9"/>
  <c r="Q206" i="9"/>
  <c r="Q215" i="9"/>
  <c r="Q224" i="9"/>
  <c r="Q233" i="9"/>
  <c r="Q242" i="9"/>
  <c r="Q252" i="9"/>
  <c r="Q261" i="9"/>
  <c r="Q270" i="9"/>
  <c r="Q279" i="9"/>
  <c r="Q288" i="9"/>
  <c r="Q297" i="9"/>
  <c r="Q306" i="9"/>
  <c r="Q315" i="9"/>
  <c r="Q323" i="9"/>
  <c r="Q331" i="9"/>
  <c r="Q339" i="9"/>
  <c r="Q347" i="9"/>
  <c r="Q355" i="9"/>
  <c r="Q363" i="9"/>
  <c r="Q371" i="9"/>
  <c r="Q379" i="9"/>
  <c r="Q387" i="9"/>
  <c r="Q395" i="9"/>
  <c r="Q403" i="9"/>
  <c r="Q411" i="9"/>
  <c r="Q419" i="9"/>
  <c r="Q427" i="9"/>
  <c r="Q435" i="9"/>
  <c r="Q443" i="9"/>
  <c r="Q451" i="9"/>
  <c r="Q459" i="9"/>
  <c r="Q467" i="9"/>
  <c r="Q475" i="9"/>
  <c r="Q483" i="9"/>
  <c r="Q491" i="9"/>
  <c r="Q499" i="9"/>
  <c r="Q507" i="9"/>
  <c r="Q515" i="9"/>
  <c r="Q523" i="9"/>
  <c r="Q531" i="9"/>
  <c r="Q539" i="9"/>
  <c r="Q547" i="9"/>
  <c r="Q555" i="9"/>
  <c r="Q563" i="9"/>
  <c r="Q571" i="9"/>
  <c r="Q579" i="9"/>
  <c r="Q587" i="9"/>
  <c r="Q595" i="9"/>
  <c r="Q603" i="9"/>
  <c r="Q611" i="9"/>
  <c r="Q619" i="9"/>
  <c r="Q627" i="9"/>
  <c r="Q635" i="9"/>
  <c r="Q643" i="9"/>
  <c r="Q651" i="9"/>
  <c r="Q659" i="9"/>
  <c r="Q667" i="9"/>
  <c r="Q675" i="9"/>
  <c r="Q683" i="9"/>
  <c r="Q691" i="9"/>
  <c r="Q699" i="9"/>
  <c r="Q707" i="9"/>
  <c r="Q715" i="9"/>
  <c r="Q723" i="9"/>
  <c r="Q731" i="9"/>
  <c r="Q739" i="9"/>
  <c r="Q747" i="9"/>
  <c r="Q755" i="9"/>
  <c r="Q763" i="9"/>
  <c r="Q771" i="9"/>
  <c r="Q779" i="9"/>
  <c r="Q787" i="9"/>
  <c r="Q795" i="9"/>
  <c r="Q803" i="9"/>
  <c r="Q811" i="9"/>
  <c r="Q819" i="9"/>
  <c r="Q827" i="9"/>
  <c r="Q835" i="9"/>
  <c r="Q843" i="9"/>
  <c r="Q851" i="9"/>
  <c r="Q859" i="9"/>
  <c r="Q867" i="9"/>
  <c r="Q875" i="9"/>
  <c r="Q883" i="9"/>
  <c r="Q891" i="9"/>
  <c r="Q899" i="9"/>
  <c r="Q907" i="9"/>
  <c r="Q915" i="9"/>
  <c r="Q923" i="9"/>
  <c r="Q931" i="9"/>
  <c r="Q939" i="9"/>
  <c r="Q947" i="9"/>
  <c r="Q955" i="9"/>
  <c r="Q963" i="9"/>
  <c r="Q971" i="9"/>
  <c r="Q979" i="9"/>
  <c r="Q987" i="9"/>
  <c r="Q995" i="9"/>
  <c r="Q1003" i="9"/>
  <c r="Q1011" i="9"/>
  <c r="Q1019" i="9"/>
  <c r="Q1027" i="9"/>
  <c r="Q1035" i="9"/>
  <c r="Q1043" i="9"/>
  <c r="Q1051" i="9"/>
  <c r="Q1059" i="9"/>
  <c r="Q1067" i="9"/>
  <c r="Q1075" i="9"/>
  <c r="Q1083" i="9"/>
  <c r="Q1091" i="9"/>
  <c r="Q1099" i="9"/>
  <c r="Q1107" i="9"/>
  <c r="Q1115" i="9"/>
  <c r="Q1123" i="9"/>
  <c r="Q1131" i="9"/>
  <c r="Q1139" i="9"/>
  <c r="Q1147" i="9"/>
  <c r="Q1155" i="9"/>
  <c r="Q1163" i="9"/>
  <c r="Q1171" i="9"/>
  <c r="Q1179" i="9"/>
  <c r="Q1187" i="9"/>
  <c r="Q1195" i="9"/>
  <c r="Q1203" i="9"/>
  <c r="Q1211" i="9"/>
  <c r="Q1219" i="9"/>
  <c r="Q1227" i="9"/>
  <c r="Q1235" i="9"/>
  <c r="Q1243" i="9"/>
  <c r="Q1251" i="9"/>
  <c r="Q1259" i="9"/>
  <c r="Q1267" i="9"/>
  <c r="Q1275" i="9"/>
  <c r="Q1283" i="9"/>
  <c r="Q1291" i="9"/>
  <c r="Q1299" i="9"/>
  <c r="Q1307" i="9"/>
  <c r="Q1315" i="9"/>
  <c r="Q1323" i="9"/>
  <c r="Q1331" i="9"/>
  <c r="Q1339" i="9"/>
  <c r="Q1347" i="9"/>
  <c r="Q1355" i="9"/>
  <c r="Q1363" i="9"/>
  <c r="Q1371" i="9"/>
  <c r="Q1379" i="9"/>
  <c r="Q1387" i="9"/>
  <c r="Q1395" i="9"/>
  <c r="Q1403" i="9"/>
  <c r="Q1411" i="9"/>
  <c r="Q1419" i="9"/>
  <c r="Q1427" i="9"/>
  <c r="Q37" i="9"/>
  <c r="Q60" i="9"/>
  <c r="Q74" i="9"/>
  <c r="Q85" i="9"/>
  <c r="Q95" i="9"/>
  <c r="Q106" i="9"/>
  <c r="Q117" i="9"/>
  <c r="Q127" i="9"/>
  <c r="Q138" i="9"/>
  <c r="Q149" i="9"/>
  <c r="Q159" i="9"/>
  <c r="Q170" i="9"/>
  <c r="Q180" i="9"/>
  <c r="Q189" i="9"/>
  <c r="Q198" i="9"/>
  <c r="Q207" i="9"/>
  <c r="Q216" i="9"/>
  <c r="Q225" i="9"/>
  <c r="Q234" i="9"/>
  <c r="Q244" i="9"/>
  <c r="Q253" i="9"/>
  <c r="Q262" i="9"/>
  <c r="Q271" i="9"/>
  <c r="Q280" i="9"/>
  <c r="Q289" i="9"/>
  <c r="Q298" i="9"/>
  <c r="Q308" i="9"/>
  <c r="Q316" i="9"/>
  <c r="Q324" i="9"/>
  <c r="Q332" i="9"/>
  <c r="Q340" i="9"/>
  <c r="Q348" i="9"/>
  <c r="Q356" i="9"/>
  <c r="Q364" i="9"/>
  <c r="Q372" i="9"/>
  <c r="Q380" i="9"/>
  <c r="Q388" i="9"/>
  <c r="Q396" i="9"/>
  <c r="Q404" i="9"/>
  <c r="Q412" i="9"/>
  <c r="Q420" i="9"/>
  <c r="Q428" i="9"/>
  <c r="Q436" i="9"/>
  <c r="Q444" i="9"/>
  <c r="Q452" i="9"/>
  <c r="Q460" i="9"/>
  <c r="Q468" i="9"/>
  <c r="Q476" i="9"/>
  <c r="Q484" i="9"/>
  <c r="Q492" i="9"/>
  <c r="Q500" i="9"/>
  <c r="Q508" i="9"/>
  <c r="Q516" i="9"/>
  <c r="Q524" i="9"/>
  <c r="Q532" i="9"/>
  <c r="Q540" i="9"/>
  <c r="Q548" i="9"/>
  <c r="Q556" i="9"/>
  <c r="Q564" i="9"/>
  <c r="Q572" i="9"/>
  <c r="Q580" i="9"/>
  <c r="Q588" i="9"/>
  <c r="Q596" i="9"/>
  <c r="Q604" i="9"/>
  <c r="Q612" i="9"/>
  <c r="Q620" i="9"/>
  <c r="Q628" i="9"/>
  <c r="Q636" i="9"/>
  <c r="Q644" i="9"/>
  <c r="Q652" i="9"/>
  <c r="Q660" i="9"/>
  <c r="Q668" i="9"/>
  <c r="Q676" i="9"/>
  <c r="Q684" i="9"/>
  <c r="Q692" i="9"/>
  <c r="Q700" i="9"/>
  <c r="Q708" i="9"/>
  <c r="Q716" i="9"/>
  <c r="Q724" i="9"/>
  <c r="Q732" i="9"/>
  <c r="Q740" i="9"/>
  <c r="Q748" i="9"/>
  <c r="Q756" i="9"/>
  <c r="Q764" i="9"/>
  <c r="Q772" i="9"/>
  <c r="Q780" i="9"/>
  <c r="Q788" i="9"/>
  <c r="Q796" i="9"/>
  <c r="Q804" i="9"/>
  <c r="Q812" i="9"/>
  <c r="Q820" i="9"/>
  <c r="Q828" i="9"/>
  <c r="Q836" i="9"/>
  <c r="Q844" i="9"/>
  <c r="Q852" i="9"/>
  <c r="Q860" i="9"/>
  <c r="Q868" i="9"/>
  <c r="Q876" i="9"/>
  <c r="Q884" i="9"/>
  <c r="Q892" i="9"/>
  <c r="Q900" i="9"/>
  <c r="Q908" i="9"/>
  <c r="Q916" i="9"/>
  <c r="Q924" i="9"/>
  <c r="Q932" i="9"/>
  <c r="Q940" i="9"/>
  <c r="Q948" i="9"/>
  <c r="Q956" i="9"/>
  <c r="Q964" i="9"/>
  <c r="Q972" i="9"/>
  <c r="Q980" i="9"/>
  <c r="Q988" i="9"/>
  <c r="Q996" i="9"/>
  <c r="Q1004" i="9"/>
  <c r="Q1012" i="9"/>
  <c r="Q1020" i="9"/>
  <c r="Q1028" i="9"/>
  <c r="Q1036" i="9"/>
  <c r="Q1044" i="9"/>
  <c r="Q1052" i="9"/>
  <c r="Q1060" i="9"/>
  <c r="Q1068" i="9"/>
  <c r="Q1076" i="9"/>
  <c r="Q1084" i="9"/>
  <c r="Q20" i="9"/>
  <c r="Q40" i="9"/>
  <c r="Q61" i="9"/>
  <c r="Q76" i="9"/>
  <c r="Q86" i="9"/>
  <c r="Q96" i="9"/>
  <c r="Q108" i="9"/>
  <c r="Q118" i="9"/>
  <c r="Q128" i="9"/>
  <c r="Q140" i="9"/>
  <c r="Q150" i="9"/>
  <c r="Q160" i="9"/>
  <c r="Q172" i="9"/>
  <c r="Q181" i="9"/>
  <c r="Q190" i="9"/>
  <c r="Q199" i="9"/>
  <c r="Q208" i="9"/>
  <c r="Q217" i="9"/>
  <c r="Q226" i="9"/>
  <c r="Q236" i="9"/>
  <c r="Q245" i="9"/>
  <c r="Q254" i="9"/>
  <c r="Q263" i="9"/>
  <c r="Q272" i="9"/>
  <c r="Q281" i="9"/>
  <c r="Q290" i="9"/>
  <c r="Q300" i="9"/>
  <c r="Q309" i="9"/>
  <c r="Q317" i="9"/>
  <c r="Q325" i="9"/>
  <c r="Q333" i="9"/>
  <c r="Q341" i="9"/>
  <c r="Q349" i="9"/>
  <c r="Q357" i="9"/>
  <c r="Q365" i="9"/>
  <c r="Q373" i="9"/>
  <c r="Q381" i="9"/>
  <c r="Q389" i="9"/>
  <c r="Q397" i="9"/>
  <c r="Q405" i="9"/>
  <c r="Q413" i="9"/>
  <c r="Q421" i="9"/>
  <c r="Q429" i="9"/>
  <c r="Q437" i="9"/>
  <c r="Q445" i="9"/>
  <c r="Q453" i="9"/>
  <c r="Q461" i="9"/>
  <c r="Q469" i="9"/>
  <c r="Q477" i="9"/>
  <c r="Q485" i="9"/>
  <c r="Q493" i="9"/>
  <c r="Q501" i="9"/>
  <c r="Q509" i="9"/>
  <c r="Q517" i="9"/>
  <c r="Q525" i="9"/>
  <c r="Q533" i="9"/>
  <c r="Q541" i="9"/>
  <c r="Q549" i="9"/>
  <c r="Q557" i="9"/>
  <c r="Q565" i="9"/>
  <c r="Q573" i="9"/>
  <c r="Q581" i="9"/>
  <c r="Q589" i="9"/>
  <c r="Q597" i="9"/>
  <c r="Q605" i="9"/>
  <c r="Q613" i="9"/>
  <c r="Q621" i="9"/>
  <c r="Q629" i="9"/>
  <c r="Q637" i="9"/>
  <c r="Q645" i="9"/>
  <c r="Q653" i="9"/>
  <c r="Q661" i="9"/>
  <c r="Q669" i="9"/>
  <c r="Q677" i="9"/>
  <c r="Q685" i="9"/>
  <c r="Q693" i="9"/>
  <c r="Q701" i="9"/>
  <c r="Q709" i="9"/>
  <c r="Q717" i="9"/>
  <c r="Q725" i="9"/>
  <c r="Q733" i="9"/>
  <c r="Q741" i="9"/>
  <c r="Q749" i="9"/>
  <c r="Q757" i="9"/>
  <c r="Q765" i="9"/>
  <c r="Q773" i="9"/>
  <c r="Q781" i="9"/>
  <c r="Q789" i="9"/>
  <c r="Q797" i="9"/>
  <c r="Q805" i="9"/>
  <c r="Q813" i="9"/>
  <c r="Q821" i="9"/>
  <c r="Q829" i="9"/>
  <c r="Q837" i="9"/>
  <c r="Q845" i="9"/>
  <c r="Q853" i="9"/>
  <c r="Q861" i="9"/>
  <c r="Q869" i="9"/>
  <c r="Q877" i="9"/>
  <c r="Q885" i="9"/>
  <c r="Q893" i="9"/>
  <c r="Q901" i="9"/>
  <c r="Q909" i="9"/>
  <c r="Q917" i="9"/>
  <c r="Q925" i="9"/>
  <c r="Q933" i="9"/>
  <c r="Q941" i="9"/>
  <c r="Q949" i="9"/>
  <c r="Q957" i="9"/>
  <c r="Q965" i="9"/>
  <c r="Q973" i="9"/>
  <c r="Q981" i="9"/>
  <c r="Q989" i="9"/>
  <c r="Q997" i="9"/>
  <c r="Q1005" i="9"/>
  <c r="Q1013" i="9"/>
  <c r="Q1021" i="9"/>
  <c r="Q1029" i="9"/>
  <c r="Q1037" i="9"/>
  <c r="Q1045" i="9"/>
  <c r="Q1053" i="9"/>
  <c r="Q1061" i="9"/>
  <c r="Q1069" i="9"/>
  <c r="Q1077" i="9"/>
  <c r="Q1085" i="9"/>
  <c r="Q1093" i="9"/>
  <c r="Q1101" i="9"/>
  <c r="Q1109" i="9"/>
  <c r="Q1117" i="9"/>
  <c r="Q1125" i="9"/>
  <c r="Q1133" i="9"/>
  <c r="Q1141" i="9"/>
  <c r="Q1149" i="9"/>
  <c r="Q1157" i="9"/>
  <c r="Q1165" i="9"/>
  <c r="Q1173" i="9"/>
  <c r="Q1181" i="9"/>
  <c r="Q1189" i="9"/>
  <c r="Q1197" i="9"/>
  <c r="Q1205" i="9"/>
  <c r="Q1213" i="9"/>
  <c r="Q1221" i="9"/>
  <c r="Q1229" i="9"/>
  <c r="Q1237" i="9"/>
  <c r="Q1245" i="9"/>
  <c r="Q1253" i="9"/>
  <c r="Q1261" i="9"/>
  <c r="Q1269" i="9"/>
  <c r="Q1277" i="9"/>
  <c r="Q1285" i="9"/>
  <c r="Q1293" i="9"/>
  <c r="Q1301" i="9"/>
  <c r="Q1309" i="9"/>
  <c r="Q1317" i="9"/>
  <c r="Q1325" i="9"/>
  <c r="Q1333" i="9"/>
  <c r="Q1341" i="9"/>
  <c r="Q1349" i="9"/>
  <c r="Q1357" i="9"/>
  <c r="Q1365" i="9"/>
  <c r="Q1373" i="9"/>
  <c r="Q1381" i="9"/>
  <c r="Q1389" i="9"/>
  <c r="Q1397" i="9"/>
  <c r="Q21" i="9"/>
  <c r="Q44" i="9"/>
  <c r="Q64" i="9"/>
  <c r="Q77" i="9"/>
  <c r="Q87" i="9"/>
  <c r="Q98" i="9"/>
  <c r="Q109" i="9"/>
  <c r="Q119" i="9"/>
  <c r="Q130" i="9"/>
  <c r="Q141" i="9"/>
  <c r="Q151" i="9"/>
  <c r="Q162" i="9"/>
  <c r="Q173" i="9"/>
  <c r="Q182" i="9"/>
  <c r="Q191" i="9"/>
  <c r="Q200" i="9"/>
  <c r="Q209" i="9"/>
  <c r="Q218" i="9"/>
  <c r="Q228" i="9"/>
  <c r="Q237" i="9"/>
  <c r="Q246" i="9"/>
  <c r="Q255" i="9"/>
  <c r="Q264" i="9"/>
  <c r="Q273" i="9"/>
  <c r="Q282" i="9"/>
  <c r="Q292" i="9"/>
  <c r="Q301" i="9"/>
  <c r="Q310" i="9"/>
  <c r="Q318" i="9"/>
  <c r="Q326" i="9"/>
  <c r="Q334" i="9"/>
  <c r="Q342" i="9"/>
  <c r="Q350" i="9"/>
  <c r="Q358" i="9"/>
  <c r="Q366" i="9"/>
  <c r="Q374" i="9"/>
  <c r="Q382" i="9"/>
  <c r="Q390" i="9"/>
  <c r="Q398" i="9"/>
  <c r="Q406" i="9"/>
  <c r="Q414" i="9"/>
  <c r="Q422" i="9"/>
  <c r="Q430" i="9"/>
  <c r="Q438" i="9"/>
  <c r="Q446" i="9"/>
  <c r="Q454" i="9"/>
  <c r="Q462" i="9"/>
  <c r="Q470" i="9"/>
  <c r="Q478" i="9"/>
  <c r="Q486" i="9"/>
  <c r="Q494" i="9"/>
  <c r="Q502" i="9"/>
  <c r="Q510" i="9"/>
  <c r="Q518" i="9"/>
  <c r="Q526" i="9"/>
  <c r="Q534" i="9"/>
  <c r="Q542" i="9"/>
  <c r="Q550" i="9"/>
  <c r="Q558" i="9"/>
  <c r="Q566" i="9"/>
  <c r="Q574" i="9"/>
  <c r="Q582" i="9"/>
  <c r="Q590" i="9"/>
  <c r="Q598" i="9"/>
  <c r="Q606" i="9"/>
  <c r="Q614" i="9"/>
  <c r="Q622" i="9"/>
  <c r="Q630" i="9"/>
  <c r="Q638" i="9"/>
  <c r="Q646" i="9"/>
  <c r="Q654" i="9"/>
  <c r="Q662" i="9"/>
  <c r="Q670" i="9"/>
  <c r="Q678" i="9"/>
  <c r="Q686" i="9"/>
  <c r="Q694" i="9"/>
  <c r="Q702" i="9"/>
  <c r="Q710" i="9"/>
  <c r="Q718" i="9"/>
  <c r="Q726" i="9"/>
  <c r="Q734" i="9"/>
  <c r="Q742" i="9"/>
  <c r="Q750" i="9"/>
  <c r="Q758" i="9"/>
  <c r="Q766" i="9"/>
  <c r="Q774" i="9"/>
  <c r="Q782" i="9"/>
  <c r="Q790" i="9"/>
  <c r="Q798" i="9"/>
  <c r="Q806" i="9"/>
  <c r="Q814" i="9"/>
  <c r="Q822" i="9"/>
  <c r="Q830" i="9"/>
  <c r="Q838" i="9"/>
  <c r="Q846" i="9"/>
  <c r="Q854" i="9"/>
  <c r="Q862" i="9"/>
  <c r="Q870" i="9"/>
  <c r="Q878" i="9"/>
  <c r="Q886" i="9"/>
  <c r="Q894" i="9"/>
  <c r="Q902" i="9"/>
  <c r="Q910" i="9"/>
  <c r="Q918" i="9"/>
  <c r="Q926" i="9"/>
  <c r="Q934" i="9"/>
  <c r="Q942" i="9"/>
  <c r="Q950" i="9"/>
  <c r="Q958" i="9"/>
  <c r="Q966" i="9"/>
  <c r="Q974" i="9"/>
  <c r="Q982" i="9"/>
  <c r="Q990" i="9"/>
  <c r="Q998" i="9"/>
  <c r="Q1006" i="9"/>
  <c r="Q1014" i="9"/>
  <c r="Q1022" i="9"/>
  <c r="Q1030" i="9"/>
  <c r="Q1038" i="9"/>
  <c r="Q1046" i="9"/>
  <c r="Q1054" i="9"/>
  <c r="Q1062" i="9"/>
  <c r="Q1070" i="9"/>
  <c r="Q1078" i="9"/>
  <c r="Q1086" i="9"/>
  <c r="Q1094" i="9"/>
  <c r="Q1102" i="9"/>
  <c r="Q1110" i="9"/>
  <c r="Q1118" i="9"/>
  <c r="Q1126" i="9"/>
  <c r="Q1134" i="9"/>
  <c r="Q1142" i="9"/>
  <c r="Q1150" i="9"/>
  <c r="Q1158" i="9"/>
  <c r="Q1166" i="9"/>
  <c r="Q1174" i="9"/>
  <c r="Q1182" i="9"/>
  <c r="Q1190" i="9"/>
  <c r="Q1198" i="9"/>
  <c r="Q24" i="9"/>
  <c r="Q45" i="9"/>
  <c r="Q68" i="9"/>
  <c r="Q78" i="9"/>
  <c r="Q88" i="9"/>
  <c r="Q100" i="9"/>
  <c r="Q110" i="9"/>
  <c r="Q120" i="9"/>
  <c r="Q132" i="9"/>
  <c r="Q142" i="9"/>
  <c r="Q152" i="9"/>
  <c r="Q164" i="9"/>
  <c r="Q174" i="9"/>
  <c r="Q183" i="9"/>
  <c r="Q192" i="9"/>
  <c r="Q201" i="9"/>
  <c r="Q210" i="9"/>
  <c r="Q220" i="9"/>
  <c r="Q229" i="9"/>
  <c r="Q238" i="9"/>
  <c r="Q247" i="9"/>
  <c r="Q256" i="9"/>
  <c r="Q265" i="9"/>
  <c r="Q274" i="9"/>
  <c r="Q284" i="9"/>
  <c r="Q293" i="9"/>
  <c r="Q302" i="9"/>
  <c r="Q311" i="9"/>
  <c r="Q319" i="9"/>
  <c r="Q327" i="9"/>
  <c r="Q335" i="9"/>
  <c r="Q343" i="9"/>
  <c r="Q351" i="9"/>
  <c r="Q359" i="9"/>
  <c r="Q367" i="9"/>
  <c r="Q375" i="9"/>
  <c r="Q383" i="9"/>
  <c r="Q391" i="9"/>
  <c r="Q399" i="9"/>
  <c r="Q407" i="9"/>
  <c r="Q415" i="9"/>
  <c r="Q423" i="9"/>
  <c r="Q431" i="9"/>
  <c r="Q439" i="9"/>
  <c r="Q447" i="9"/>
  <c r="Q455" i="9"/>
  <c r="Q463" i="9"/>
  <c r="Q471" i="9"/>
  <c r="Q479" i="9"/>
  <c r="Q487" i="9"/>
  <c r="Q495" i="9"/>
  <c r="Q503" i="9"/>
  <c r="Q511" i="9"/>
  <c r="Q519" i="9"/>
  <c r="Q527" i="9"/>
  <c r="Q535" i="9"/>
  <c r="Q543" i="9"/>
  <c r="Q551" i="9"/>
  <c r="Q559" i="9"/>
  <c r="Q567" i="9"/>
  <c r="Q575" i="9"/>
  <c r="Q583" i="9"/>
  <c r="Q591" i="9"/>
  <c r="Q599" i="9"/>
  <c r="Q607" i="9"/>
  <c r="Q615" i="9"/>
  <c r="Q623" i="9"/>
  <c r="Q631" i="9"/>
  <c r="Q639" i="9"/>
  <c r="Q647" i="9"/>
  <c r="Q655" i="9"/>
  <c r="Q663" i="9"/>
  <c r="Q671" i="9"/>
  <c r="Q679" i="9"/>
  <c r="Q687" i="9"/>
  <c r="Q695" i="9"/>
  <c r="Q703" i="9"/>
  <c r="Q711" i="9"/>
  <c r="Q719" i="9"/>
  <c r="Q727" i="9"/>
  <c r="Q735" i="9"/>
  <c r="Q743" i="9"/>
  <c r="Q751" i="9"/>
  <c r="Q759" i="9"/>
  <c r="Q767" i="9"/>
  <c r="Q775" i="9"/>
  <c r="Q783" i="9"/>
  <c r="Q791" i="9"/>
  <c r="Q799" i="9"/>
  <c r="Q807" i="9"/>
  <c r="Q815" i="9"/>
  <c r="Q823" i="9"/>
  <c r="Q831" i="9"/>
  <c r="Q839" i="9"/>
  <c r="Q847" i="9"/>
  <c r="Q855" i="9"/>
  <c r="Q863" i="9"/>
  <c r="Q871" i="9"/>
  <c r="Q879" i="9"/>
  <c r="Q887" i="9"/>
  <c r="Q895" i="9"/>
  <c r="Q903" i="9"/>
  <c r="Q911" i="9"/>
  <c r="Q919" i="9"/>
  <c r="Q927" i="9"/>
  <c r="Q935" i="9"/>
  <c r="Q943" i="9"/>
  <c r="Q951" i="9"/>
  <c r="Q959" i="9"/>
  <c r="Q967" i="9"/>
  <c r="Q975" i="9"/>
  <c r="Q983" i="9"/>
  <c r="Q991" i="9"/>
  <c r="Q999" i="9"/>
  <c r="Q1007" i="9"/>
  <c r="Q1015" i="9"/>
  <c r="Q1023" i="9"/>
  <c r="Q1031" i="9"/>
  <c r="Q1039" i="9"/>
  <c r="Q1047" i="9"/>
  <c r="Q1055" i="9"/>
  <c r="Q1063" i="9"/>
  <c r="Q1071" i="9"/>
  <c r="Q1079" i="9"/>
  <c r="Q1087" i="9"/>
  <c r="Q1095" i="9"/>
  <c r="Q1103" i="9"/>
  <c r="Q1111" i="9"/>
  <c r="Q1119" i="9"/>
  <c r="Q1127" i="9"/>
  <c r="Q1135" i="9"/>
  <c r="Q1143" i="9"/>
  <c r="Q1151" i="9"/>
  <c r="Q1159" i="9"/>
  <c r="Q1167" i="9"/>
  <c r="Q1175" i="9"/>
  <c r="Q1183" i="9"/>
  <c r="Q1191" i="9"/>
  <c r="Q1199" i="9"/>
  <c r="Q1207" i="9"/>
  <c r="Q1215" i="9"/>
  <c r="Q1223" i="9"/>
  <c r="Q1231" i="9"/>
  <c r="Q1239" i="9"/>
  <c r="Q1247" i="9"/>
  <c r="Q1255" i="9"/>
  <c r="Q1263" i="9"/>
  <c r="Q1271" i="9"/>
  <c r="Q1279" i="9"/>
  <c r="Q1287" i="9"/>
  <c r="Q1295" i="9"/>
  <c r="Q1303" i="9"/>
  <c r="Q1311" i="9"/>
  <c r="Q1319" i="9"/>
  <c r="Q1327" i="9"/>
  <c r="Q1335" i="9"/>
  <c r="Q1343" i="9"/>
  <c r="Q1351" i="9"/>
  <c r="Q1359" i="9"/>
  <c r="Q1367" i="9"/>
  <c r="Q1375" i="9"/>
  <c r="Q1383" i="9"/>
  <c r="Q1391" i="9"/>
  <c r="Q1399" i="9"/>
  <c r="Q1407" i="9"/>
  <c r="Q1415" i="9"/>
  <c r="Q1423" i="9"/>
  <c r="Q1431" i="9"/>
  <c r="Q1439" i="9"/>
  <c r="Q1447" i="9"/>
  <c r="Q1455" i="9"/>
  <c r="Q1463" i="9"/>
  <c r="Q1471" i="9"/>
  <c r="Q1479" i="9"/>
  <c r="Q1487" i="9"/>
  <c r="Q1495" i="9"/>
  <c r="Q1503" i="9"/>
  <c r="Q1511" i="9"/>
  <c r="Q1519" i="9"/>
  <c r="Q1527" i="9"/>
  <c r="Q1092" i="9"/>
  <c r="Q1116" i="9"/>
  <c r="Q1137" i="9"/>
  <c r="Q1160" i="9"/>
  <c r="Q1180" i="9"/>
  <c r="Q1201" i="9"/>
  <c r="Q1217" i="9"/>
  <c r="Q1233" i="9"/>
  <c r="Q1249" i="9"/>
  <c r="Q1265" i="9"/>
  <c r="Q1281" i="9"/>
  <c r="Q1297" i="9"/>
  <c r="Q1313" i="9"/>
  <c r="Q1329" i="9"/>
  <c r="Q1345" i="9"/>
  <c r="Q1361" i="9"/>
  <c r="Q1377" i="9"/>
  <c r="Q1393" i="9"/>
  <c r="Q1408" i="9"/>
  <c r="Q1421" i="9"/>
  <c r="Q1433" i="9"/>
  <c r="Q1442" i="9"/>
  <c r="Q1451" i="9"/>
  <c r="Q1460" i="9"/>
  <c r="Q1469" i="9"/>
  <c r="Q1478" i="9"/>
  <c r="Q1488" i="9"/>
  <c r="Q1497" i="9"/>
  <c r="Q1506" i="9"/>
  <c r="Q1515" i="9"/>
  <c r="Q1524" i="9"/>
  <c r="Q1533" i="9"/>
  <c r="Q1541" i="9"/>
  <c r="Q1549" i="9"/>
  <c r="Q1557" i="9"/>
  <c r="Q1565" i="9"/>
  <c r="Q1573" i="9"/>
  <c r="Q1581" i="9"/>
  <c r="Q1589" i="9"/>
  <c r="Q1597" i="9"/>
  <c r="Q1605" i="9"/>
  <c r="Q1613" i="9"/>
  <c r="Q1621" i="9"/>
  <c r="Q1629" i="9"/>
  <c r="Q1637" i="9"/>
  <c r="Q1645" i="9"/>
  <c r="Q1653" i="9"/>
  <c r="Q1661" i="9"/>
  <c r="Q1669" i="9"/>
  <c r="Q1677" i="9"/>
  <c r="Q1685" i="9"/>
  <c r="Q1693" i="9"/>
  <c r="Q1701" i="9"/>
  <c r="Q1709" i="9"/>
  <c r="Q1717" i="9"/>
  <c r="Q1725" i="9"/>
  <c r="Q1733" i="9"/>
  <c r="Q1741" i="9"/>
  <c r="Q1749" i="9"/>
  <c r="Q1757" i="9"/>
  <c r="Q1765" i="9"/>
  <c r="Q1773" i="9"/>
  <c r="Q1781" i="9"/>
  <c r="Q1789" i="9"/>
  <c r="Q1797" i="9"/>
  <c r="Q1805" i="9"/>
  <c r="Q1813" i="9"/>
  <c r="Q1821" i="9"/>
  <c r="Q1829" i="9"/>
  <c r="Q1837" i="9"/>
  <c r="Q1845" i="9"/>
  <c r="Q1853" i="9"/>
  <c r="Q1861" i="9"/>
  <c r="Q1869" i="9"/>
  <c r="Q1877" i="9"/>
  <c r="Q1885" i="9"/>
  <c r="Q1893" i="9"/>
  <c r="Q1901" i="9"/>
  <c r="Q1909" i="9"/>
  <c r="Q1917" i="9"/>
  <c r="Q1925" i="9"/>
  <c r="Q1933" i="9"/>
  <c r="Q1941" i="9"/>
  <c r="Q1949" i="9"/>
  <c r="Q1957" i="9"/>
  <c r="Q1965" i="9"/>
  <c r="Q1973" i="9"/>
  <c r="Q1981" i="9"/>
  <c r="Q1989" i="9"/>
  <c r="Q1997" i="9"/>
  <c r="Q2005" i="9"/>
  <c r="Q2013" i="9"/>
  <c r="Q2021" i="9"/>
  <c r="Q2029" i="9"/>
  <c r="Q2037" i="9"/>
  <c r="Q2045" i="9"/>
  <c r="Q2053" i="9"/>
  <c r="Q2061" i="9"/>
  <c r="Q2069" i="9"/>
  <c r="Q2077" i="9"/>
  <c r="Q2085" i="9"/>
  <c r="Q2093" i="9"/>
  <c r="Q2101" i="9"/>
  <c r="Q2109" i="9"/>
  <c r="Q2117" i="9"/>
  <c r="Q2125" i="9"/>
  <c r="Q2133" i="9"/>
  <c r="Q2141" i="9"/>
  <c r="Q2149" i="9"/>
  <c r="Q2157" i="9"/>
  <c r="Q2165" i="9"/>
  <c r="Q2173" i="9"/>
  <c r="Q2181" i="9"/>
  <c r="Q2189" i="9"/>
  <c r="Q2197" i="9"/>
  <c r="Q2205" i="9"/>
  <c r="Q2213" i="9"/>
  <c r="Q2221" i="9"/>
  <c r="Q2229" i="9"/>
  <c r="Q2237" i="9"/>
  <c r="Q2245" i="9"/>
  <c r="Q2253" i="9"/>
  <c r="Q2261" i="9"/>
  <c r="Q2269" i="9"/>
  <c r="Q2277" i="9"/>
  <c r="Q2285" i="9"/>
  <c r="Q2293" i="9"/>
  <c r="Q2301" i="9"/>
  <c r="Q2309" i="9"/>
  <c r="Q2317" i="9"/>
  <c r="Q2325" i="9"/>
  <c r="Q2333" i="9"/>
  <c r="Q2341" i="9"/>
  <c r="Q2349" i="9"/>
  <c r="Q2357" i="9"/>
  <c r="Q2365" i="9"/>
  <c r="Q2373" i="9"/>
  <c r="Q2381" i="9"/>
  <c r="Q2389" i="9"/>
  <c r="Q2397" i="9"/>
  <c r="Q2405" i="9"/>
  <c r="Q2413" i="9"/>
  <c r="Q2421" i="9"/>
  <c r="Q2429" i="9"/>
  <c r="Q2437" i="9"/>
  <c r="Q2445" i="9"/>
  <c r="Q2453" i="9"/>
  <c r="Q2461" i="9"/>
  <c r="Q2469" i="9"/>
  <c r="Q2477" i="9"/>
  <c r="Q2485" i="9"/>
  <c r="Q2493" i="9"/>
  <c r="Q1096" i="9"/>
  <c r="Q1120" i="9"/>
  <c r="Q1140" i="9"/>
  <c r="Q1161" i="9"/>
  <c r="Q1184" i="9"/>
  <c r="Q1204" i="9"/>
  <c r="Q1220" i="9"/>
  <c r="Q1236" i="9"/>
  <c r="Q1252" i="9"/>
  <c r="Q1268" i="9"/>
  <c r="Q1284" i="9"/>
  <c r="Q1300" i="9"/>
  <c r="Q1316" i="9"/>
  <c r="Q1332" i="9"/>
  <c r="Q1348" i="9"/>
  <c r="Q1364" i="9"/>
  <c r="Q1380" i="9"/>
  <c r="Q1396" i="9"/>
  <c r="Q1409" i="9"/>
  <c r="Q1422" i="9"/>
  <c r="Q1434" i="9"/>
  <c r="Q1443" i="9"/>
  <c r="Q1452" i="9"/>
  <c r="Q1461" i="9"/>
  <c r="Q1470" i="9"/>
  <c r="Q1480" i="9"/>
  <c r="Q1489" i="9"/>
  <c r="Q1498" i="9"/>
  <c r="Q1507" i="9"/>
  <c r="Q1516" i="9"/>
  <c r="Q1525" i="9"/>
  <c r="Q1534" i="9"/>
  <c r="Q1542" i="9"/>
  <c r="Q1550" i="9"/>
  <c r="Q1558" i="9"/>
  <c r="Q1566" i="9"/>
  <c r="Q1574" i="9"/>
  <c r="Q1582" i="9"/>
  <c r="Q1590" i="9"/>
  <c r="Q1598" i="9"/>
  <c r="Q1606" i="9"/>
  <c r="Q1614" i="9"/>
  <c r="Q1622" i="9"/>
  <c r="Q1630" i="9"/>
  <c r="Q1638" i="9"/>
  <c r="Q1646" i="9"/>
  <c r="Q1654" i="9"/>
  <c r="Q1662" i="9"/>
  <c r="Q1670" i="9"/>
  <c r="Q1678" i="9"/>
  <c r="Q1686" i="9"/>
  <c r="Q1694" i="9"/>
  <c r="Q1702" i="9"/>
  <c r="Q1710" i="9"/>
  <c r="Q1718" i="9"/>
  <c r="Q1726" i="9"/>
  <c r="Q1734" i="9"/>
  <c r="Q1742" i="9"/>
  <c r="Q1750" i="9"/>
  <c r="Q1758" i="9"/>
  <c r="Q1766" i="9"/>
  <c r="Q1774" i="9"/>
  <c r="Q1782" i="9"/>
  <c r="Q1790" i="9"/>
  <c r="Q1798" i="9"/>
  <c r="Q1806" i="9"/>
  <c r="Q1814" i="9"/>
  <c r="Q1822" i="9"/>
  <c r="Q1830" i="9"/>
  <c r="Q1838" i="9"/>
  <c r="Q1846" i="9"/>
  <c r="Q1854" i="9"/>
  <c r="Q1862" i="9"/>
  <c r="Q1870" i="9"/>
  <c r="Q1878" i="9"/>
  <c r="Q1886" i="9"/>
  <c r="Q1894" i="9"/>
  <c r="Q1902" i="9"/>
  <c r="Q1910" i="9"/>
  <c r="Q1918" i="9"/>
  <c r="Q1926" i="9"/>
  <c r="Q1934" i="9"/>
  <c r="Q1942" i="9"/>
  <c r="Q1950" i="9"/>
  <c r="Q1958" i="9"/>
  <c r="Q1966" i="9"/>
  <c r="Q1974" i="9"/>
  <c r="Q1982" i="9"/>
  <c r="Q1990" i="9"/>
  <c r="Q1998" i="9"/>
  <c r="Q2006" i="9"/>
  <c r="Q2014" i="9"/>
  <c r="Q2022" i="9"/>
  <c r="Q2030" i="9"/>
  <c r="Q2038" i="9"/>
  <c r="Q2046" i="9"/>
  <c r="Q2054" i="9"/>
  <c r="Q2062" i="9"/>
  <c r="Q2070" i="9"/>
  <c r="Q2078" i="9"/>
  <c r="Q2086" i="9"/>
  <c r="Q2094" i="9"/>
  <c r="Q2102" i="9"/>
  <c r="Q2110" i="9"/>
  <c r="Q2118" i="9"/>
  <c r="Q2126" i="9"/>
  <c r="Q2134" i="9"/>
  <c r="Q2142" i="9"/>
  <c r="Q2150" i="9"/>
  <c r="Q2158" i="9"/>
  <c r="Q2166" i="9"/>
  <c r="Q2174" i="9"/>
  <c r="Q2182" i="9"/>
  <c r="Q2190" i="9"/>
  <c r="Q2198" i="9"/>
  <c r="Q2206" i="9"/>
  <c r="Q2214" i="9"/>
  <c r="Q2222" i="9"/>
  <c r="Q2230" i="9"/>
  <c r="Q2238" i="9"/>
  <c r="Q2246" i="9"/>
  <c r="Q2254" i="9"/>
  <c r="Q2262" i="9"/>
  <c r="Q2270" i="9"/>
  <c r="Q2278" i="9"/>
  <c r="Q2286" i="9"/>
  <c r="Q2294" i="9"/>
  <c r="Q2302" i="9"/>
  <c r="Q2310" i="9"/>
  <c r="Q2318" i="9"/>
  <c r="Q2326" i="9"/>
  <c r="Q2334" i="9"/>
  <c r="Q2342" i="9"/>
  <c r="Q2350" i="9"/>
  <c r="Q2358" i="9"/>
  <c r="Q2366" i="9"/>
  <c r="Q2374" i="9"/>
  <c r="Q2382" i="9"/>
  <c r="Q2390" i="9"/>
  <c r="Q2398" i="9"/>
  <c r="Q2406" i="9"/>
  <c r="Q2414" i="9"/>
  <c r="Q2422" i="9"/>
  <c r="Q2430" i="9"/>
  <c r="Q2438" i="9"/>
  <c r="Q2446" i="9"/>
  <c r="Q2454" i="9"/>
  <c r="Q2462" i="9"/>
  <c r="Q2470" i="9"/>
  <c r="Q2478" i="9"/>
  <c r="Q2486" i="9"/>
  <c r="Q2494" i="9"/>
  <c r="Q2502" i="9"/>
  <c r="Q2510" i="9"/>
  <c r="Q2518" i="9"/>
  <c r="Q2526" i="9"/>
  <c r="Q2534" i="9"/>
  <c r="Q2542" i="9"/>
  <c r="Q2550" i="9"/>
  <c r="Q2558" i="9"/>
  <c r="Q2566" i="9"/>
  <c r="Q2574" i="9"/>
  <c r="Q2582" i="9"/>
  <c r="Q1048" i="9"/>
  <c r="Q1100" i="9"/>
  <c r="Q1121" i="9"/>
  <c r="Q1144" i="9"/>
  <c r="Q1164" i="9"/>
  <c r="Q1185" i="9"/>
  <c r="Q1206" i="9"/>
  <c r="Q1222" i="9"/>
  <c r="Q1238" i="9"/>
  <c r="Q1254" i="9"/>
  <c r="Q1270" i="9"/>
  <c r="Q1286" i="9"/>
  <c r="Q1302" i="9"/>
  <c r="Q1318" i="9"/>
  <c r="Q1334" i="9"/>
  <c r="Q1350" i="9"/>
  <c r="Q1366" i="9"/>
  <c r="Q1382" i="9"/>
  <c r="Q1398" i="9"/>
  <c r="Q1412" i="9"/>
  <c r="Q1424" i="9"/>
  <c r="Q1435" i="9"/>
  <c r="Q1444" i="9"/>
  <c r="Q1453" i="9"/>
  <c r="Q1462" i="9"/>
  <c r="Q1472" i="9"/>
  <c r="Q1481" i="9"/>
  <c r="Q1490" i="9"/>
  <c r="Q1499" i="9"/>
  <c r="Q1508" i="9"/>
  <c r="Q1517" i="9"/>
  <c r="Q1526" i="9"/>
  <c r="Q1535" i="9"/>
  <c r="Q1543" i="9"/>
  <c r="Q1551" i="9"/>
  <c r="Q1559" i="9"/>
  <c r="Q1567" i="9"/>
  <c r="Q1575" i="9"/>
  <c r="Q1583" i="9"/>
  <c r="Q1591" i="9"/>
  <c r="Q1599" i="9"/>
  <c r="Q1607" i="9"/>
  <c r="Q1615" i="9"/>
  <c r="Q1623" i="9"/>
  <c r="Q1631" i="9"/>
  <c r="Q1639" i="9"/>
  <c r="Q1647" i="9"/>
  <c r="Q1655" i="9"/>
  <c r="Q1663" i="9"/>
  <c r="Q1671" i="9"/>
  <c r="Q1679" i="9"/>
  <c r="Q1687" i="9"/>
  <c r="Q1695" i="9"/>
  <c r="Q1703" i="9"/>
  <c r="Q1711" i="9"/>
  <c r="Q1719" i="9"/>
  <c r="Q1727" i="9"/>
  <c r="Q1735" i="9"/>
  <c r="Q1743" i="9"/>
  <c r="Q1751" i="9"/>
  <c r="Q1759" i="9"/>
  <c r="Q1767" i="9"/>
  <c r="Q1775" i="9"/>
  <c r="Q1783" i="9"/>
  <c r="Q1791" i="9"/>
  <c r="Q1799" i="9"/>
  <c r="Q1807" i="9"/>
  <c r="Q1815" i="9"/>
  <c r="Q1823" i="9"/>
  <c r="Q1831" i="9"/>
  <c r="Q1839" i="9"/>
  <c r="Q1847" i="9"/>
  <c r="Q1855" i="9"/>
  <c r="Q1863" i="9"/>
  <c r="Q1871" i="9"/>
  <c r="Q1879" i="9"/>
  <c r="Q1887" i="9"/>
  <c r="Q1895" i="9"/>
  <c r="Q1903" i="9"/>
  <c r="Q1911" i="9"/>
  <c r="Q1919" i="9"/>
  <c r="Q1927" i="9"/>
  <c r="Q1935" i="9"/>
  <c r="Q1943" i="9"/>
  <c r="Q1951" i="9"/>
  <c r="Q1959" i="9"/>
  <c r="Q1967" i="9"/>
  <c r="Q1975" i="9"/>
  <c r="Q1983" i="9"/>
  <c r="Q1991" i="9"/>
  <c r="Q1999" i="9"/>
  <c r="Q2007" i="9"/>
  <c r="Q2015" i="9"/>
  <c r="Q2023" i="9"/>
  <c r="Q2031" i="9"/>
  <c r="Q2039" i="9"/>
  <c r="Q2047" i="9"/>
  <c r="Q2055" i="9"/>
  <c r="Q2063" i="9"/>
  <c r="Q2071" i="9"/>
  <c r="Q2079" i="9"/>
  <c r="Q2087" i="9"/>
  <c r="Q2095" i="9"/>
  <c r="Q2103" i="9"/>
  <c r="Q2111" i="9"/>
  <c r="Q2119" i="9"/>
  <c r="Q2127" i="9"/>
  <c r="Q2135" i="9"/>
  <c r="Q2143" i="9"/>
  <c r="Q2151" i="9"/>
  <c r="Q2159" i="9"/>
  <c r="Q2167" i="9"/>
  <c r="Q2175" i="9"/>
  <c r="Q2183" i="9"/>
  <c r="Q2191" i="9"/>
  <c r="Q2199" i="9"/>
  <c r="Q2207" i="9"/>
  <c r="Q2215" i="9"/>
  <c r="Q2223" i="9"/>
  <c r="Q2231" i="9"/>
  <c r="Q2239" i="9"/>
  <c r="Q2247" i="9"/>
  <c r="Q2255" i="9"/>
  <c r="Q2263" i="9"/>
  <c r="Q2271" i="9"/>
  <c r="Q2279" i="9"/>
  <c r="Q2287" i="9"/>
  <c r="Q2295" i="9"/>
  <c r="Q2303" i="9"/>
  <c r="Q2311" i="9"/>
  <c r="Q2319" i="9"/>
  <c r="Q2327" i="9"/>
  <c r="Q2335" i="9"/>
  <c r="Q2343" i="9"/>
  <c r="Q2351" i="9"/>
  <c r="Q2359" i="9"/>
  <c r="Q2367" i="9"/>
  <c r="Q2375" i="9"/>
  <c r="Q2383" i="9"/>
  <c r="Q2391" i="9"/>
  <c r="Q2399" i="9"/>
  <c r="Q2407" i="9"/>
  <c r="Q2415" i="9"/>
  <c r="Q2423" i="9"/>
  <c r="Q2431" i="9"/>
  <c r="Q2439" i="9"/>
  <c r="Q2447" i="9"/>
  <c r="Q2455" i="9"/>
  <c r="Q2463" i="9"/>
  <c r="Q2471" i="9"/>
  <c r="Q2479" i="9"/>
  <c r="Q2487" i="9"/>
  <c r="Q2495" i="9"/>
  <c r="Q2503" i="9"/>
  <c r="Q2511" i="9"/>
  <c r="Q2519" i="9"/>
  <c r="Q2527" i="9"/>
  <c r="Q2535" i="9"/>
  <c r="Q2543" i="9"/>
  <c r="Q2551" i="9"/>
  <c r="Q2559" i="9"/>
  <c r="Q2567" i="9"/>
  <c r="Q2575" i="9"/>
  <c r="Q1056" i="9"/>
  <c r="Q1104" i="9"/>
  <c r="Q1124" i="9"/>
  <c r="Q1145" i="9"/>
  <c r="Q1168" i="9"/>
  <c r="Q1188" i="9"/>
  <c r="Q1208" i="9"/>
  <c r="Q1224" i="9"/>
  <c r="Q1240" i="9"/>
  <c r="Q1256" i="9"/>
  <c r="Q1272" i="9"/>
  <c r="Q1288" i="9"/>
  <c r="Q1304" i="9"/>
  <c r="Q1320" i="9"/>
  <c r="Q1336" i="9"/>
  <c r="Q1352" i="9"/>
  <c r="Q1368" i="9"/>
  <c r="Q1384" i="9"/>
  <c r="Q1400" i="9"/>
  <c r="Q1413" i="9"/>
  <c r="Q1425" i="9"/>
  <c r="Q1436" i="9"/>
  <c r="Q1445" i="9"/>
  <c r="Q1454" i="9"/>
  <c r="Q1464" i="9"/>
  <c r="Q1473" i="9"/>
  <c r="Q1482" i="9"/>
  <c r="Q1491" i="9"/>
  <c r="Q1500" i="9"/>
  <c r="Q1509" i="9"/>
  <c r="Q1518" i="9"/>
  <c r="Q1528" i="9"/>
  <c r="Q1536" i="9"/>
  <c r="Q1544" i="9"/>
  <c r="Q1552" i="9"/>
  <c r="Q1560" i="9"/>
  <c r="Q1568" i="9"/>
  <c r="Q1576" i="9"/>
  <c r="Q1584" i="9"/>
  <c r="Q1592" i="9"/>
  <c r="Q1600" i="9"/>
  <c r="Q1608" i="9"/>
  <c r="Q1616" i="9"/>
  <c r="Q1624" i="9"/>
  <c r="Q1632" i="9"/>
  <c r="Q1640" i="9"/>
  <c r="Q1648" i="9"/>
  <c r="Q1656" i="9"/>
  <c r="Q1664" i="9"/>
  <c r="Q1672" i="9"/>
  <c r="Q1680" i="9"/>
  <c r="Q1688" i="9"/>
  <c r="Q1696" i="9"/>
  <c r="Q1704" i="9"/>
  <c r="Q1712" i="9"/>
  <c r="Q1720" i="9"/>
  <c r="Q1728" i="9"/>
  <c r="Q1736" i="9"/>
  <c r="Q1744" i="9"/>
  <c r="Q1752" i="9"/>
  <c r="Q1760" i="9"/>
  <c r="Q1768" i="9"/>
  <c r="Q1776" i="9"/>
  <c r="Q1784" i="9"/>
  <c r="Q1792" i="9"/>
  <c r="Q1800" i="9"/>
  <c r="Q1808" i="9"/>
  <c r="Q1816" i="9"/>
  <c r="Q1824" i="9"/>
  <c r="Q1832" i="9"/>
  <c r="Q1840" i="9"/>
  <c r="Q1848" i="9"/>
  <c r="Q1856" i="9"/>
  <c r="Q1864" i="9"/>
  <c r="Q1872" i="9"/>
  <c r="Q1880" i="9"/>
  <c r="Q1888" i="9"/>
  <c r="Q1896" i="9"/>
  <c r="Q1904" i="9"/>
  <c r="Q1912" i="9"/>
  <c r="Q1920" i="9"/>
  <c r="Q1928" i="9"/>
  <c r="Q1936" i="9"/>
  <c r="Q1944" i="9"/>
  <c r="Q1952" i="9"/>
  <c r="Q1960" i="9"/>
  <c r="Q1968" i="9"/>
  <c r="Q1976" i="9"/>
  <c r="Q1984" i="9"/>
  <c r="Q1992" i="9"/>
  <c r="Q2000" i="9"/>
  <c r="Q2008" i="9"/>
  <c r="Q2016" i="9"/>
  <c r="Q2024" i="9"/>
  <c r="Q2032" i="9"/>
  <c r="Q2040" i="9"/>
  <c r="Q2048" i="9"/>
  <c r="Q2056" i="9"/>
  <c r="Q2064" i="9"/>
  <c r="Q2072" i="9"/>
  <c r="Q2080" i="9"/>
  <c r="Q2088" i="9"/>
  <c r="Q2096" i="9"/>
  <c r="Q2104" i="9"/>
  <c r="Q2112" i="9"/>
  <c r="Q2120" i="9"/>
  <c r="Q2128" i="9"/>
  <c r="Q2136" i="9"/>
  <c r="Q2144" i="9"/>
  <c r="Q2152" i="9"/>
  <c r="Q2160" i="9"/>
  <c r="Q2168" i="9"/>
  <c r="Q2176" i="9"/>
  <c r="Q2184" i="9"/>
  <c r="Q2192" i="9"/>
  <c r="Q2200" i="9"/>
  <c r="Q2208" i="9"/>
  <c r="Q2216" i="9"/>
  <c r="Q2224" i="9"/>
  <c r="Q2232" i="9"/>
  <c r="Q2240" i="9"/>
  <c r="Q2248" i="9"/>
  <c r="Q2256" i="9"/>
  <c r="Q2264" i="9"/>
  <c r="Q2272" i="9"/>
  <c r="Q2280" i="9"/>
  <c r="Q2288" i="9"/>
  <c r="Q2296" i="9"/>
  <c r="Q2304" i="9"/>
  <c r="Q2312" i="9"/>
  <c r="Q2320" i="9"/>
  <c r="Q2328" i="9"/>
  <c r="Q2336" i="9"/>
  <c r="Q2344" i="9"/>
  <c r="Q2352" i="9"/>
  <c r="Q2360" i="9"/>
  <c r="Q2368" i="9"/>
  <c r="Q2376" i="9"/>
  <c r="Q2384" i="9"/>
  <c r="Q2392" i="9"/>
  <c r="Q2400" i="9"/>
  <c r="Q2408" i="9"/>
  <c r="Q2416" i="9"/>
  <c r="Q2424" i="9"/>
  <c r="Q2432" i="9"/>
  <c r="Q2440" i="9"/>
  <c r="Q2448" i="9"/>
  <c r="Q2456" i="9"/>
  <c r="Q2464" i="9"/>
  <c r="Q2472" i="9"/>
  <c r="Q2480" i="9"/>
  <c r="Q2488" i="9"/>
  <c r="Q2496" i="9"/>
  <c r="Q2504" i="9"/>
  <c r="Q2512" i="9"/>
  <c r="Q2520" i="9"/>
  <c r="Q2528" i="9"/>
  <c r="Q2536" i="9"/>
  <c r="Q2544" i="9"/>
  <c r="Q2552" i="9"/>
  <c r="Q2560" i="9"/>
  <c r="Q2568" i="9"/>
  <c r="Q2576" i="9"/>
  <c r="Q2584" i="9"/>
  <c r="Q2592" i="9"/>
  <c r="Q2600" i="9"/>
  <c r="Q2608" i="9"/>
  <c r="Q2616" i="9"/>
  <c r="Q2624" i="9"/>
  <c r="Q2632" i="9"/>
  <c r="Q2640" i="9"/>
  <c r="Q2648" i="9"/>
  <c r="Q2656" i="9"/>
  <c r="Q2664" i="9"/>
  <c r="Q2672" i="9"/>
  <c r="Q2680" i="9"/>
  <c r="Q2688" i="9"/>
  <c r="Q2696" i="9"/>
  <c r="Q2704" i="9"/>
  <c r="Q2712" i="9"/>
  <c r="Q2720" i="9"/>
  <c r="Q2728" i="9"/>
  <c r="Q2736" i="9"/>
  <c r="Q2744" i="9"/>
  <c r="Q2752" i="9"/>
  <c r="Q2760" i="9"/>
  <c r="Q2768" i="9"/>
  <c r="Q2776" i="9"/>
  <c r="Q2784" i="9"/>
  <c r="Q2792" i="9"/>
  <c r="Q2800" i="9"/>
  <c r="Q2808" i="9"/>
  <c r="Q2816" i="9"/>
  <c r="Q2824" i="9"/>
  <c r="Q2832" i="9"/>
  <c r="Q2840" i="9"/>
  <c r="Q2848" i="9"/>
  <c r="Q2856" i="9"/>
  <c r="Q2864" i="9"/>
  <c r="Q2872" i="9"/>
  <c r="Q2880" i="9"/>
  <c r="Q2888" i="9"/>
  <c r="Q2896" i="9"/>
  <c r="Q2904" i="9"/>
  <c r="Q2912" i="9"/>
  <c r="Q2920" i="9"/>
  <c r="Q2928" i="9"/>
  <c r="Q2936" i="9"/>
  <c r="Q2944" i="9"/>
  <c r="Q2952" i="9"/>
  <c r="Q2960" i="9"/>
  <c r="Q2968" i="9"/>
  <c r="Q2976" i="9"/>
  <c r="Q2984" i="9"/>
  <c r="Q2992" i="9"/>
  <c r="Q3000" i="9"/>
  <c r="Q3008" i="9"/>
  <c r="Q3016" i="9"/>
  <c r="Q3024" i="9"/>
  <c r="Q3032" i="9"/>
  <c r="Q3040" i="9"/>
  <c r="Q3048" i="9"/>
  <c r="Q3056" i="9"/>
  <c r="Q1064" i="9"/>
  <c r="Q1105" i="9"/>
  <c r="Q1128" i="9"/>
  <c r="Q1148" i="9"/>
  <c r="Q1169" i="9"/>
  <c r="Q1192" i="9"/>
  <c r="Q1209" i="9"/>
  <c r="Q1225" i="9"/>
  <c r="Q1241" i="9"/>
  <c r="Q1257" i="9"/>
  <c r="Q1273" i="9"/>
  <c r="Q1289" i="9"/>
  <c r="Q1305" i="9"/>
  <c r="Q1321" i="9"/>
  <c r="Q1337" i="9"/>
  <c r="Q1353" i="9"/>
  <c r="Q1369" i="9"/>
  <c r="Q1385" i="9"/>
  <c r="Q1401" i="9"/>
  <c r="Q1414" i="9"/>
  <c r="Q1428" i="9"/>
  <c r="Q1437" i="9"/>
  <c r="Q1446" i="9"/>
  <c r="Q1456" i="9"/>
  <c r="Q1465" i="9"/>
  <c r="Q1474" i="9"/>
  <c r="Q1483" i="9"/>
  <c r="Q1492" i="9"/>
  <c r="Q1501" i="9"/>
  <c r="Q1510" i="9"/>
  <c r="Q1520" i="9"/>
  <c r="Q1529" i="9"/>
  <c r="Q1537" i="9"/>
  <c r="Q1545" i="9"/>
  <c r="Q1553" i="9"/>
  <c r="Q1561" i="9"/>
  <c r="Q1569" i="9"/>
  <c r="Q1577" i="9"/>
  <c r="Q1585" i="9"/>
  <c r="Q1593" i="9"/>
  <c r="Q1601" i="9"/>
  <c r="Q1609" i="9"/>
  <c r="Q1617" i="9"/>
  <c r="Q1625" i="9"/>
  <c r="Q1633" i="9"/>
  <c r="Q1641" i="9"/>
  <c r="Q1649" i="9"/>
  <c r="Q1657" i="9"/>
  <c r="Q1665" i="9"/>
  <c r="Q1673" i="9"/>
  <c r="Q1681" i="9"/>
  <c r="Q1689" i="9"/>
  <c r="Q1697" i="9"/>
  <c r="Q1705" i="9"/>
  <c r="Q1713" i="9"/>
  <c r="Q1721" i="9"/>
  <c r="Q1729" i="9"/>
  <c r="Q1737" i="9"/>
  <c r="Q1745" i="9"/>
  <c r="Q1753" i="9"/>
  <c r="Q1761" i="9"/>
  <c r="Q1769" i="9"/>
  <c r="Q1777" i="9"/>
  <c r="Q1785" i="9"/>
  <c r="Q1793" i="9"/>
  <c r="Q1801" i="9"/>
  <c r="Q1809" i="9"/>
  <c r="Q1817" i="9"/>
  <c r="Q1825" i="9"/>
  <c r="Q1833" i="9"/>
  <c r="Q1841" i="9"/>
  <c r="Q1849" i="9"/>
  <c r="Q1857" i="9"/>
  <c r="Q1865" i="9"/>
  <c r="Q1873" i="9"/>
  <c r="Q1881" i="9"/>
  <c r="Q1889" i="9"/>
  <c r="Q1897" i="9"/>
  <c r="Q1905" i="9"/>
  <c r="Q1913" i="9"/>
  <c r="Q1921" i="9"/>
  <c r="Q1929" i="9"/>
  <c r="Q1937" i="9"/>
  <c r="Q1945" i="9"/>
  <c r="Q1953" i="9"/>
  <c r="Q1961" i="9"/>
  <c r="Q1969" i="9"/>
  <c r="Q1977" i="9"/>
  <c r="Q1985" i="9"/>
  <c r="Q1993" i="9"/>
  <c r="Q2001" i="9"/>
  <c r="Q2009" i="9"/>
  <c r="Q2017" i="9"/>
  <c r="Q2025" i="9"/>
  <c r="Q2033" i="9"/>
  <c r="Q2041" i="9"/>
  <c r="Q2049" i="9"/>
  <c r="Q2057" i="9"/>
  <c r="Q2065" i="9"/>
  <c r="Q2073" i="9"/>
  <c r="Q2081" i="9"/>
  <c r="Q2089" i="9"/>
  <c r="Q2097" i="9"/>
  <c r="Q2105" i="9"/>
  <c r="Q2113" i="9"/>
  <c r="Q2121" i="9"/>
  <c r="Q2129" i="9"/>
  <c r="Q2137" i="9"/>
  <c r="Q2145" i="9"/>
  <c r="Q2153" i="9"/>
  <c r="Q2161" i="9"/>
  <c r="Q2169" i="9"/>
  <c r="Q2177" i="9"/>
  <c r="Q2185" i="9"/>
  <c r="Q2193" i="9"/>
  <c r="Q2201" i="9"/>
  <c r="Q2209" i="9"/>
  <c r="Q2217" i="9"/>
  <c r="Q2225" i="9"/>
  <c r="Q2233" i="9"/>
  <c r="Q2241" i="9"/>
  <c r="Q2249" i="9"/>
  <c r="Q2257" i="9"/>
  <c r="Q2265" i="9"/>
  <c r="Q2273" i="9"/>
  <c r="Q2281" i="9"/>
  <c r="Q2289" i="9"/>
  <c r="Q2297" i="9"/>
  <c r="Q2305" i="9"/>
  <c r="Q2313" i="9"/>
  <c r="Q2321" i="9"/>
  <c r="Q2329" i="9"/>
  <c r="Q2337" i="9"/>
  <c r="Q2345" i="9"/>
  <c r="Q2353" i="9"/>
  <c r="Q2361" i="9"/>
  <c r="Q2369" i="9"/>
  <c r="Q2377" i="9"/>
  <c r="Q2385" i="9"/>
  <c r="Q2393" i="9"/>
  <c r="Q2401" i="9"/>
  <c r="Q2409" i="9"/>
  <c r="Q2417" i="9"/>
  <c r="Q2425" i="9"/>
  <c r="Q2433" i="9"/>
  <c r="Q2441" i="9"/>
  <c r="Q2449" i="9"/>
  <c r="Q2457" i="9"/>
  <c r="Q2465" i="9"/>
  <c r="Q2473" i="9"/>
  <c r="Q2481" i="9"/>
  <c r="Q2489" i="9"/>
  <c r="Q2497" i="9"/>
  <c r="Q2505" i="9"/>
  <c r="Q2513" i="9"/>
  <c r="Q2521" i="9"/>
  <c r="Q2529" i="9"/>
  <c r="Q2537" i="9"/>
  <c r="Q2545" i="9"/>
  <c r="Q2553" i="9"/>
  <c r="Q2561" i="9"/>
  <c r="Q2569" i="9"/>
  <c r="Q2577" i="9"/>
  <c r="Q2585" i="9"/>
  <c r="Q2593" i="9"/>
  <c r="Q2601" i="9"/>
  <c r="Q2609" i="9"/>
  <c r="Q2617" i="9"/>
  <c r="Q2625" i="9"/>
  <c r="Q2633" i="9"/>
  <c r="Q1072" i="9"/>
  <c r="Q1108" i="9"/>
  <c r="Q1129" i="9"/>
  <c r="Q1152" i="9"/>
  <c r="Q1172" i="9"/>
  <c r="Q1193" i="9"/>
  <c r="Q1212" i="9"/>
  <c r="Q1228" i="9"/>
  <c r="Q1244" i="9"/>
  <c r="Q1260" i="9"/>
  <c r="Q1276" i="9"/>
  <c r="Q1292" i="9"/>
  <c r="Q1308" i="9"/>
  <c r="Q1324" i="9"/>
  <c r="Q1340" i="9"/>
  <c r="Q1356" i="9"/>
  <c r="Q1372" i="9"/>
  <c r="Q1388" i="9"/>
  <c r="Q1404" i="9"/>
  <c r="Q1416" i="9"/>
  <c r="Q1429" i="9"/>
  <c r="Q1438" i="9"/>
  <c r="Q1448" i="9"/>
  <c r="Q1457" i="9"/>
  <c r="Q1466" i="9"/>
  <c r="Q1475" i="9"/>
  <c r="Q1484" i="9"/>
  <c r="Q1493" i="9"/>
  <c r="Q1502" i="9"/>
  <c r="Q1512" i="9"/>
  <c r="Q1521" i="9"/>
  <c r="Q1530" i="9"/>
  <c r="Q1538" i="9"/>
  <c r="Q1546" i="9"/>
  <c r="Q1554" i="9"/>
  <c r="Q1562" i="9"/>
  <c r="Q1570" i="9"/>
  <c r="Q1578" i="9"/>
  <c r="Q1586" i="9"/>
  <c r="Q1594" i="9"/>
  <c r="Q1602" i="9"/>
  <c r="Q1610" i="9"/>
  <c r="Q1618" i="9"/>
  <c r="Q1626" i="9"/>
  <c r="Q1634" i="9"/>
  <c r="Q1642" i="9"/>
  <c r="Q1650" i="9"/>
  <c r="Q1658" i="9"/>
  <c r="Q1666" i="9"/>
  <c r="Q1674" i="9"/>
  <c r="Q1682" i="9"/>
  <c r="Q1690" i="9"/>
  <c r="Q1698" i="9"/>
  <c r="Q1706" i="9"/>
  <c r="Q1714" i="9"/>
  <c r="Q1722" i="9"/>
  <c r="Q1730" i="9"/>
  <c r="Q1738" i="9"/>
  <c r="Q1746" i="9"/>
  <c r="Q1754" i="9"/>
  <c r="Q1762" i="9"/>
  <c r="Q1770" i="9"/>
  <c r="Q1778" i="9"/>
  <c r="Q1786" i="9"/>
  <c r="Q1794" i="9"/>
  <c r="Q1802" i="9"/>
  <c r="Q1810" i="9"/>
  <c r="Q1818" i="9"/>
  <c r="Q1826" i="9"/>
  <c r="Q1834" i="9"/>
  <c r="Q1842" i="9"/>
  <c r="Q1850" i="9"/>
  <c r="Q1858" i="9"/>
  <c r="Q1866" i="9"/>
  <c r="Q1874" i="9"/>
  <c r="Q1882" i="9"/>
  <c r="Q1890" i="9"/>
  <c r="Q1898" i="9"/>
  <c r="Q1906" i="9"/>
  <c r="Q1914" i="9"/>
  <c r="Q1922" i="9"/>
  <c r="Q1930" i="9"/>
  <c r="Q1938" i="9"/>
  <c r="Q1946" i="9"/>
  <c r="Q1954" i="9"/>
  <c r="Q1962" i="9"/>
  <c r="Q1970" i="9"/>
  <c r="Q1978" i="9"/>
  <c r="Q1986" i="9"/>
  <c r="Q1994" i="9"/>
  <c r="Q2002" i="9"/>
  <c r="Q2010" i="9"/>
  <c r="Q2018" i="9"/>
  <c r="Q2026" i="9"/>
  <c r="Q2034" i="9"/>
  <c r="Q2042" i="9"/>
  <c r="Q2050" i="9"/>
  <c r="Q2058" i="9"/>
  <c r="Q2066" i="9"/>
  <c r="Q2074" i="9"/>
  <c r="Q2082" i="9"/>
  <c r="Q2090" i="9"/>
  <c r="Q2098" i="9"/>
  <c r="Q2106" i="9"/>
  <c r="Q2114" i="9"/>
  <c r="Q2122" i="9"/>
  <c r="Q2130" i="9"/>
  <c r="Q2138" i="9"/>
  <c r="Q2146" i="9"/>
  <c r="Q2154" i="9"/>
  <c r="Q2162" i="9"/>
  <c r="Q2170" i="9"/>
  <c r="Q2178" i="9"/>
  <c r="Q2186" i="9"/>
  <c r="Q2194" i="9"/>
  <c r="Q2202" i="9"/>
  <c r="Q2210" i="9"/>
  <c r="Q2218" i="9"/>
  <c r="Q2226" i="9"/>
  <c r="Q2234" i="9"/>
  <c r="Q2242" i="9"/>
  <c r="Q2250" i="9"/>
  <c r="Q2258" i="9"/>
  <c r="Q2266" i="9"/>
  <c r="Q2274" i="9"/>
  <c r="Q2282" i="9"/>
  <c r="Q2290" i="9"/>
  <c r="Q2298" i="9"/>
  <c r="Q2306" i="9"/>
  <c r="Q2314" i="9"/>
  <c r="Q2322" i="9"/>
  <c r="Q2330" i="9"/>
  <c r="Q2338" i="9"/>
  <c r="Q2346" i="9"/>
  <c r="Q2354" i="9"/>
  <c r="Q2362" i="9"/>
  <c r="Q2370" i="9"/>
  <c r="Q2378" i="9"/>
  <c r="Q2386" i="9"/>
  <c r="Q2394" i="9"/>
  <c r="Q2402" i="9"/>
  <c r="Q2410" i="9"/>
  <c r="Q2418" i="9"/>
  <c r="Q2426" i="9"/>
  <c r="Q2434" i="9"/>
  <c r="Q2442" i="9"/>
  <c r="Q2450" i="9"/>
  <c r="Q2458" i="9"/>
  <c r="Q1080" i="9"/>
  <c r="Q1112" i="9"/>
  <c r="Q1132" i="9"/>
  <c r="Q1153" i="9"/>
  <c r="Q1176" i="9"/>
  <c r="Q1196" i="9"/>
  <c r="Q1214" i="9"/>
  <c r="Q1230" i="9"/>
  <c r="Q1246" i="9"/>
  <c r="Q1262" i="9"/>
  <c r="Q1278" i="9"/>
  <c r="Q1294" i="9"/>
  <c r="Q1310" i="9"/>
  <c r="Q1326" i="9"/>
  <c r="Q1342" i="9"/>
  <c r="Q1358" i="9"/>
  <c r="Q1374" i="9"/>
  <c r="Q1390" i="9"/>
  <c r="Q1405" i="9"/>
  <c r="Q1417" i="9"/>
  <c r="Q1430" i="9"/>
  <c r="Q1440" i="9"/>
  <c r="Q1449" i="9"/>
  <c r="Q1458" i="9"/>
  <c r="Q1467" i="9"/>
  <c r="Q1476" i="9"/>
  <c r="Q1485" i="9"/>
  <c r="Q1494" i="9"/>
  <c r="Q1504" i="9"/>
  <c r="Q1513" i="9"/>
  <c r="Q1522" i="9"/>
  <c r="Q1531" i="9"/>
  <c r="Q1539" i="9"/>
  <c r="Q1547" i="9"/>
  <c r="Q1555" i="9"/>
  <c r="Q1563" i="9"/>
  <c r="Q1571" i="9"/>
  <c r="Q1579" i="9"/>
  <c r="Q1587" i="9"/>
  <c r="Q1595" i="9"/>
  <c r="Q1603" i="9"/>
  <c r="Q1611" i="9"/>
  <c r="Q1619" i="9"/>
  <c r="Q1627" i="9"/>
  <c r="Q1635" i="9"/>
  <c r="Q1643" i="9"/>
  <c r="Q1651" i="9"/>
  <c r="Q1659" i="9"/>
  <c r="Q1667" i="9"/>
  <c r="Q1675" i="9"/>
  <c r="Q1683" i="9"/>
  <c r="Q1691" i="9"/>
  <c r="Q1699" i="9"/>
  <c r="Q1707" i="9"/>
  <c r="Q1715" i="9"/>
  <c r="Q1723" i="9"/>
  <c r="Q1731" i="9"/>
  <c r="Q1739" i="9"/>
  <c r="Q1747" i="9"/>
  <c r="Q1755" i="9"/>
  <c r="Q1763" i="9"/>
  <c r="Q1771" i="9"/>
  <c r="Q1779" i="9"/>
  <c r="Q1787" i="9"/>
  <c r="Q1795" i="9"/>
  <c r="Q1803" i="9"/>
  <c r="Q1811" i="9"/>
  <c r="Q1819" i="9"/>
  <c r="Q1827" i="9"/>
  <c r="Q1835" i="9"/>
  <c r="Q1843" i="9"/>
  <c r="Q1851" i="9"/>
  <c r="Q1859" i="9"/>
  <c r="Q1867" i="9"/>
  <c r="Q1875" i="9"/>
  <c r="Q1883" i="9"/>
  <c r="Q1891" i="9"/>
  <c r="Q1899" i="9"/>
  <c r="Q1907" i="9"/>
  <c r="Q1915" i="9"/>
  <c r="Q1923" i="9"/>
  <c r="Q1931" i="9"/>
  <c r="Q1939" i="9"/>
  <c r="Q1947" i="9"/>
  <c r="Q1955" i="9"/>
  <c r="Q1963" i="9"/>
  <c r="Q1971" i="9"/>
  <c r="Q1979" i="9"/>
  <c r="Q1987" i="9"/>
  <c r="Q1995" i="9"/>
  <c r="Q2003" i="9"/>
  <c r="Q2011" i="9"/>
  <c r="Q2019" i="9"/>
  <c r="Q2027" i="9"/>
  <c r="Q2035" i="9"/>
  <c r="Q2043" i="9"/>
  <c r="Q2051" i="9"/>
  <c r="Q2059" i="9"/>
  <c r="Q2067" i="9"/>
  <c r="Q2075" i="9"/>
  <c r="Q2083" i="9"/>
  <c r="Q2091" i="9"/>
  <c r="Q2099" i="9"/>
  <c r="Q2107" i="9"/>
  <c r="Q2115" i="9"/>
  <c r="Q2123" i="9"/>
  <c r="Q2131" i="9"/>
  <c r="Q2139" i="9"/>
  <c r="Q2147" i="9"/>
  <c r="Q2155" i="9"/>
  <c r="Q2163" i="9"/>
  <c r="Q2171" i="9"/>
  <c r="Q2179" i="9"/>
  <c r="Q2187" i="9"/>
  <c r="Q2195" i="9"/>
  <c r="Q2203" i="9"/>
  <c r="Q2211" i="9"/>
  <c r="Q2219" i="9"/>
  <c r="Q2227" i="9"/>
  <c r="Q2235" i="9"/>
  <c r="Q2243" i="9"/>
  <c r="Q2251" i="9"/>
  <c r="Q2259" i="9"/>
  <c r="Q2267" i="9"/>
  <c r="Q2275" i="9"/>
  <c r="Q2283" i="9"/>
  <c r="Q2291" i="9"/>
  <c r="Q2299" i="9"/>
  <c r="Q2307" i="9"/>
  <c r="Q2315" i="9"/>
  <c r="Q2323" i="9"/>
  <c r="Q2331" i="9"/>
  <c r="Q2339" i="9"/>
  <c r="Q2347" i="9"/>
  <c r="Q2355" i="9"/>
  <c r="Q2363" i="9"/>
  <c r="Q2371" i="9"/>
  <c r="Q2379" i="9"/>
  <c r="Q2387" i="9"/>
  <c r="Q2395" i="9"/>
  <c r="Q2403" i="9"/>
  <c r="Q2411" i="9"/>
  <c r="Q2419" i="9"/>
  <c r="Q2427" i="9"/>
  <c r="Q2435" i="9"/>
  <c r="Q2443" i="9"/>
  <c r="Q2451" i="9"/>
  <c r="Q2459" i="9"/>
  <c r="Q2467" i="9"/>
  <c r="Q2475" i="9"/>
  <c r="Q2483" i="9"/>
  <c r="Q2491" i="9"/>
  <c r="Q2499" i="9"/>
  <c r="Q2507" i="9"/>
  <c r="Q2515" i="9"/>
  <c r="Q2523" i="9"/>
  <c r="Q2531" i="9"/>
  <c r="Q2539" i="9"/>
  <c r="Q2547" i="9"/>
  <c r="Q2555" i="9"/>
  <c r="Q1088" i="9"/>
  <c r="Q1113" i="9"/>
  <c r="Q1136" i="9"/>
  <c r="Q1156" i="9"/>
  <c r="Q1177" i="9"/>
  <c r="Q1200" i="9"/>
  <c r="Q1216" i="9"/>
  <c r="Q1232" i="9"/>
  <c r="Q1248" i="9"/>
  <c r="Q1264" i="9"/>
  <c r="Q1280" i="9"/>
  <c r="Q1296" i="9"/>
  <c r="Q1312" i="9"/>
  <c r="Q1328" i="9"/>
  <c r="Q1344" i="9"/>
  <c r="Q1360" i="9"/>
  <c r="Q1376" i="9"/>
  <c r="Q1392" i="9"/>
  <c r="Q1406" i="9"/>
  <c r="Q1420" i="9"/>
  <c r="Q1432" i="9"/>
  <c r="Q1441" i="9"/>
  <c r="Q1450" i="9"/>
  <c r="Q1459" i="9"/>
  <c r="Q1468" i="9"/>
  <c r="Q1477" i="9"/>
  <c r="Q1486" i="9"/>
  <c r="Q1496" i="9"/>
  <c r="Q1505" i="9"/>
  <c r="Q1514" i="9"/>
  <c r="Q1523" i="9"/>
  <c r="Q1532" i="9"/>
  <c r="Q1540" i="9"/>
  <c r="Q1548" i="9"/>
  <c r="Q1556" i="9"/>
  <c r="Q1564" i="9"/>
  <c r="Q1572" i="9"/>
  <c r="Q1580" i="9"/>
  <c r="Q1588" i="9"/>
  <c r="Q1596" i="9"/>
  <c r="Q1604" i="9"/>
  <c r="Q1612" i="9"/>
  <c r="Q1620" i="9"/>
  <c r="Q1628" i="9"/>
  <c r="Q1636" i="9"/>
  <c r="Q1644" i="9"/>
  <c r="Q1652" i="9"/>
  <c r="Q1660" i="9"/>
  <c r="Q1668" i="9"/>
  <c r="Q1676" i="9"/>
  <c r="Q1684" i="9"/>
  <c r="Q1692" i="9"/>
  <c r="Q1700" i="9"/>
  <c r="Q1708" i="9"/>
  <c r="Q1716" i="9"/>
  <c r="Q1724" i="9"/>
  <c r="Q1732" i="9"/>
  <c r="Q1740" i="9"/>
  <c r="Q1748" i="9"/>
  <c r="Q1756" i="9"/>
  <c r="Q1764" i="9"/>
  <c r="Q1772" i="9"/>
  <c r="Q1780" i="9"/>
  <c r="Q1788" i="9"/>
  <c r="Q1796" i="9"/>
  <c r="Q1804" i="9"/>
  <c r="Q1812" i="9"/>
  <c r="Q1820" i="9"/>
  <c r="Q1828" i="9"/>
  <c r="Q1836" i="9"/>
  <c r="Q1844" i="9"/>
  <c r="Q1852" i="9"/>
  <c r="Q1860" i="9"/>
  <c r="Q1868" i="9"/>
  <c r="Q1876" i="9"/>
  <c r="Q1884" i="9"/>
  <c r="Q1892" i="9"/>
  <c r="Q1900" i="9"/>
  <c r="Q1908" i="9"/>
  <c r="Q1916" i="9"/>
  <c r="Q1924" i="9"/>
  <c r="Q1932" i="9"/>
  <c r="Q1940" i="9"/>
  <c r="Q1948" i="9"/>
  <c r="Q1956" i="9"/>
  <c r="Q1964" i="9"/>
  <c r="Q1972" i="9"/>
  <c r="Q1980" i="9"/>
  <c r="Q1988" i="9"/>
  <c r="Q1996" i="9"/>
  <c r="Q2004" i="9"/>
  <c r="Q2012" i="9"/>
  <c r="Q2020" i="9"/>
  <c r="Q2028" i="9"/>
  <c r="Q2036" i="9"/>
  <c r="Q2044" i="9"/>
  <c r="Q2052" i="9"/>
  <c r="Q2060" i="9"/>
  <c r="Q2068" i="9"/>
  <c r="Q2076" i="9"/>
  <c r="Q2084" i="9"/>
  <c r="Q2092" i="9"/>
  <c r="Q2100" i="9"/>
  <c r="Q2108" i="9"/>
  <c r="Q2116" i="9"/>
  <c r="Q2124" i="9"/>
  <c r="Q2132" i="9"/>
  <c r="Q2140" i="9"/>
  <c r="Q2148" i="9"/>
  <c r="Q2156" i="9"/>
  <c r="Q2164" i="9"/>
  <c r="Q2172" i="9"/>
  <c r="Q2180" i="9"/>
  <c r="Q2188" i="9"/>
  <c r="Q2196" i="9"/>
  <c r="Q2204" i="9"/>
  <c r="Q2212" i="9"/>
  <c r="Q2220" i="9"/>
  <c r="Q2228" i="9"/>
  <c r="Q2236" i="9"/>
  <c r="Q2244" i="9"/>
  <c r="Q2252" i="9"/>
  <c r="Q2260" i="9"/>
  <c r="Q2268" i="9"/>
  <c r="Q2276" i="9"/>
  <c r="Q2284" i="9"/>
  <c r="Q2292" i="9"/>
  <c r="Q2300" i="9"/>
  <c r="Q2308" i="9"/>
  <c r="Q2316" i="9"/>
  <c r="Q2324" i="9"/>
  <c r="Q2332" i="9"/>
  <c r="Q2340" i="9"/>
  <c r="Q2348" i="9"/>
  <c r="Q2356" i="9"/>
  <c r="Q2364" i="9"/>
  <c r="Q2372" i="9"/>
  <c r="Q2380" i="9"/>
  <c r="Q2388" i="9"/>
  <c r="Q2396" i="9"/>
  <c r="Q2404" i="9"/>
  <c r="Q2412" i="9"/>
  <c r="Q2420" i="9"/>
  <c r="Q2428" i="9"/>
  <c r="Q2436" i="9"/>
  <c r="Q2444" i="9"/>
  <c r="Q2452" i="9"/>
  <c r="Q2460" i="9"/>
  <c r="Q2468" i="9"/>
  <c r="Q2476" i="9"/>
  <c r="Q2484" i="9"/>
  <c r="Q2492" i="9"/>
  <c r="Q2500" i="9"/>
  <c r="Q2508" i="9"/>
  <c r="Q2516" i="9"/>
  <c r="Q2524" i="9"/>
  <c r="Q2532" i="9"/>
  <c r="Q2540" i="9"/>
  <c r="Q2548" i="9"/>
  <c r="Q2556" i="9"/>
  <c r="Q2564" i="9"/>
  <c r="Q2572" i="9"/>
  <c r="Q2580" i="9"/>
  <c r="Q2588" i="9"/>
  <c r="Q2596" i="9"/>
  <c r="Q2604" i="9"/>
  <c r="Q2612" i="9"/>
  <c r="Q2620" i="9"/>
  <c r="Q2628" i="9"/>
  <c r="Q2636" i="9"/>
  <c r="Q2644" i="9"/>
  <c r="Q2652" i="9"/>
  <c r="Q2660" i="9"/>
  <c r="Q2668" i="9"/>
  <c r="Q2676" i="9"/>
  <c r="Q2684" i="9"/>
  <c r="Q2692" i="9"/>
  <c r="Q2700" i="9"/>
  <c r="Q2708" i="9"/>
  <c r="Q2716" i="9"/>
  <c r="Q2724" i="9"/>
  <c r="Q2732" i="9"/>
  <c r="Q2740" i="9"/>
  <c r="Q2748" i="9"/>
  <c r="Q2756" i="9"/>
  <c r="Q2764" i="9"/>
  <c r="Q2772" i="9"/>
  <c r="Q2780" i="9"/>
  <c r="Q2788" i="9"/>
  <c r="Q2796" i="9"/>
  <c r="Q2804" i="9"/>
  <c r="Q2812" i="9"/>
  <c r="Q2820" i="9"/>
  <c r="Q2828" i="9"/>
  <c r="Q2836" i="9"/>
  <c r="Q2844" i="9"/>
  <c r="Q2852" i="9"/>
  <c r="Q2860" i="9"/>
  <c r="Q2868" i="9"/>
  <c r="Q2876" i="9"/>
  <c r="Q2884" i="9"/>
  <c r="Q2892" i="9"/>
  <c r="Q2900" i="9"/>
  <c r="Q2908" i="9"/>
  <c r="Q2916" i="9"/>
  <c r="Q2924" i="9"/>
  <c r="Q2932" i="9"/>
  <c r="Q2940" i="9"/>
  <c r="Q2948" i="9"/>
  <c r="Q2956" i="9"/>
  <c r="Q2964" i="9"/>
  <c r="Q2972" i="9"/>
  <c r="Q2980" i="9"/>
  <c r="Q2988" i="9"/>
  <c r="Q2996" i="9"/>
  <c r="Q3004" i="9"/>
  <c r="Q3012" i="9"/>
  <c r="Q3020" i="9"/>
  <c r="Q3028" i="9"/>
  <c r="Q3036" i="9"/>
  <c r="Q3044" i="9"/>
  <c r="Q3052" i="9"/>
  <c r="Q3060" i="9"/>
  <c r="Q3068" i="9"/>
  <c r="Q3076" i="9"/>
  <c r="Q3084" i="9"/>
  <c r="Q3092" i="9"/>
  <c r="Q3100" i="9"/>
  <c r="Q2506" i="9"/>
  <c r="Q2538" i="9"/>
  <c r="Q2565" i="9"/>
  <c r="Q2586" i="9"/>
  <c r="Q2598" i="9"/>
  <c r="Q2611" i="9"/>
  <c r="Q2623" i="9"/>
  <c r="Q2637" i="9"/>
  <c r="Q2647" i="9"/>
  <c r="Q2658" i="9"/>
  <c r="Q2669" i="9"/>
  <c r="Q2679" i="9"/>
  <c r="Q2690" i="9"/>
  <c r="Q2701" i="9"/>
  <c r="Q2711" i="9"/>
  <c r="Q2722" i="9"/>
  <c r="Q2733" i="9"/>
  <c r="Q2743" i="9"/>
  <c r="Q2754" i="9"/>
  <c r="Q2765" i="9"/>
  <c r="Q2775" i="9"/>
  <c r="Q2786" i="9"/>
  <c r="Q2797" i="9"/>
  <c r="Q2807" i="9"/>
  <c r="Q2818" i="9"/>
  <c r="Q2829" i="9"/>
  <c r="Q2839" i="9"/>
  <c r="Q2850" i="9"/>
  <c r="Q2861" i="9"/>
  <c r="Q2871" i="9"/>
  <c r="Q2882" i="9"/>
  <c r="Q2893" i="9"/>
  <c r="Q2903" i="9"/>
  <c r="Q2914" i="9"/>
  <c r="Q2925" i="9"/>
  <c r="Q2935" i="9"/>
  <c r="Q2946" i="9"/>
  <c r="Q2957" i="9"/>
  <c r="Q2967" i="9"/>
  <c r="Q2978" i="9"/>
  <c r="Q2989" i="9"/>
  <c r="Q2999" i="9"/>
  <c r="Q3010" i="9"/>
  <c r="Q3021" i="9"/>
  <c r="Q3031" i="9"/>
  <c r="Q3042" i="9"/>
  <c r="Q3053" i="9"/>
  <c r="Q3063" i="9"/>
  <c r="Q3072" i="9"/>
  <c r="Q3081" i="9"/>
  <c r="Q3090" i="9"/>
  <c r="Q3099" i="9"/>
  <c r="Q3108" i="9"/>
  <c r="Q3116" i="9"/>
  <c r="Q3124" i="9"/>
  <c r="Q3132" i="9"/>
  <c r="Q3140" i="9"/>
  <c r="Q3148" i="9"/>
  <c r="Q3156" i="9"/>
  <c r="Q3164" i="9"/>
  <c r="Q3172" i="9"/>
  <c r="Q3180" i="9"/>
  <c r="Q3188" i="9"/>
  <c r="Q3196" i="9"/>
  <c r="Q3204" i="9"/>
  <c r="Q3212" i="9"/>
  <c r="Q3220" i="9"/>
  <c r="Q3228" i="9"/>
  <c r="Q3236" i="9"/>
  <c r="Q3244" i="9"/>
  <c r="Q3252" i="9"/>
  <c r="Q3260" i="9"/>
  <c r="Q3268" i="9"/>
  <c r="Q3276" i="9"/>
  <c r="Q3284" i="9"/>
  <c r="Q3292" i="9"/>
  <c r="Q3300" i="9"/>
  <c r="Q3308" i="9"/>
  <c r="Q3316" i="9"/>
  <c r="Q3324" i="9"/>
  <c r="Q3332" i="9"/>
  <c r="Q3340" i="9"/>
  <c r="Q3348" i="9"/>
  <c r="Q3356" i="9"/>
  <c r="Q3364" i="9"/>
  <c r="Q3372" i="9"/>
  <c r="Q3380" i="9"/>
  <c r="Q3388" i="9"/>
  <c r="Q3396" i="9"/>
  <c r="Q3404" i="9"/>
  <c r="Q3412" i="9"/>
  <c r="Q3420" i="9"/>
  <c r="Q3428" i="9"/>
  <c r="Q3436" i="9"/>
  <c r="Q3444" i="9"/>
  <c r="Q3452" i="9"/>
  <c r="Q3460" i="9"/>
  <c r="Q3468" i="9"/>
  <c r="Q3476" i="9"/>
  <c r="Q3484" i="9"/>
  <c r="Q3492" i="9"/>
  <c r="Q3500" i="9"/>
  <c r="Q3508" i="9"/>
  <c r="Q3516" i="9"/>
  <c r="Q3524" i="9"/>
  <c r="Q3532" i="9"/>
  <c r="Q3540" i="9"/>
  <c r="Q3548" i="9"/>
  <c r="Q3556" i="9"/>
  <c r="Q3564" i="9"/>
  <c r="Q3572" i="9"/>
  <c r="Q3580" i="9"/>
  <c r="Q3588" i="9"/>
  <c r="Q3596" i="9"/>
  <c r="Q3604" i="9"/>
  <c r="Q3612" i="9"/>
  <c r="Q3620" i="9"/>
  <c r="Q3628" i="9"/>
  <c r="Q3636" i="9"/>
  <c r="Q3644" i="9"/>
  <c r="Q3652" i="9"/>
  <c r="Q3660" i="9"/>
  <c r="Q3668" i="9"/>
  <c r="Q3676" i="9"/>
  <c r="Q3684" i="9"/>
  <c r="Q3692" i="9"/>
  <c r="Q3700" i="9"/>
  <c r="Q3708" i="9"/>
  <c r="Q3716" i="9"/>
  <c r="Q3724" i="9"/>
  <c r="Q3732" i="9"/>
  <c r="Q3740" i="9"/>
  <c r="Q3748" i="9"/>
  <c r="Q3756" i="9"/>
  <c r="Q3764" i="9"/>
  <c r="Q3772" i="9"/>
  <c r="Q3780" i="9"/>
  <c r="Q3788" i="9"/>
  <c r="Q3796" i="9"/>
  <c r="Q3804" i="9"/>
  <c r="Q3812" i="9"/>
  <c r="Q3820" i="9"/>
  <c r="Q3828" i="9"/>
  <c r="Q3836" i="9"/>
  <c r="Q3844" i="9"/>
  <c r="Q3852" i="9"/>
  <c r="Q3860" i="9"/>
  <c r="Q2509" i="9"/>
  <c r="Q2541" i="9"/>
  <c r="Q2570" i="9"/>
  <c r="Q2587" i="9"/>
  <c r="Q2599" i="9"/>
  <c r="Q2613" i="9"/>
  <c r="Q2626" i="9"/>
  <c r="Q2638" i="9"/>
  <c r="Q2649" i="9"/>
  <c r="Q2659" i="9"/>
  <c r="Q2670" i="9"/>
  <c r="Q2681" i="9"/>
  <c r="Q2691" i="9"/>
  <c r="Q2702" i="9"/>
  <c r="Q2713" i="9"/>
  <c r="Q2723" i="9"/>
  <c r="Q2734" i="9"/>
  <c r="Q2745" i="9"/>
  <c r="Q2755" i="9"/>
  <c r="Q2766" i="9"/>
  <c r="Q2777" i="9"/>
  <c r="Q2787" i="9"/>
  <c r="Q2798" i="9"/>
  <c r="Q2809" i="9"/>
  <c r="Q2819" i="9"/>
  <c r="Q2830" i="9"/>
  <c r="Q2841" i="9"/>
  <c r="Q2851" i="9"/>
  <c r="Q2862" i="9"/>
  <c r="Q2873" i="9"/>
  <c r="Q2883" i="9"/>
  <c r="Q2894" i="9"/>
  <c r="Q2905" i="9"/>
  <c r="Q2915" i="9"/>
  <c r="Q2926" i="9"/>
  <c r="Q2937" i="9"/>
  <c r="Q2947" i="9"/>
  <c r="Q2958" i="9"/>
  <c r="Q2969" i="9"/>
  <c r="Q2979" i="9"/>
  <c r="Q2990" i="9"/>
  <c r="Q3001" i="9"/>
  <c r="Q3011" i="9"/>
  <c r="Q3022" i="9"/>
  <c r="Q3033" i="9"/>
  <c r="Q3043" i="9"/>
  <c r="Q3054" i="9"/>
  <c r="Q3064" i="9"/>
  <c r="Q3073" i="9"/>
  <c r="Q3082" i="9"/>
  <c r="Q3091" i="9"/>
  <c r="Q3101" i="9"/>
  <c r="Q3109" i="9"/>
  <c r="Q3117" i="9"/>
  <c r="Q3125" i="9"/>
  <c r="Q3133" i="9"/>
  <c r="Q3141" i="9"/>
  <c r="Q3149" i="9"/>
  <c r="Q3157" i="9"/>
  <c r="Q3165" i="9"/>
  <c r="Q3173" i="9"/>
  <c r="Q3181" i="9"/>
  <c r="Q3189" i="9"/>
  <c r="Q3197" i="9"/>
  <c r="Q3205" i="9"/>
  <c r="Q3213" i="9"/>
  <c r="Q3221" i="9"/>
  <c r="Q3229" i="9"/>
  <c r="Q3237" i="9"/>
  <c r="Q3245" i="9"/>
  <c r="Q3253" i="9"/>
  <c r="Q3261" i="9"/>
  <c r="Q3269" i="9"/>
  <c r="Q3277" i="9"/>
  <c r="Q3285" i="9"/>
  <c r="Q3293" i="9"/>
  <c r="Q3301" i="9"/>
  <c r="Q3309" i="9"/>
  <c r="Q3317" i="9"/>
  <c r="Q3325" i="9"/>
  <c r="Q3333" i="9"/>
  <c r="Q3341" i="9"/>
  <c r="Q3349" i="9"/>
  <c r="Q3357" i="9"/>
  <c r="Q3365" i="9"/>
  <c r="Q3373" i="9"/>
  <c r="Q3381" i="9"/>
  <c r="Q3389" i="9"/>
  <c r="Q3397" i="9"/>
  <c r="Q3405" i="9"/>
  <c r="Q3413" i="9"/>
  <c r="Q3421" i="9"/>
  <c r="Q3429" i="9"/>
  <c r="Q3437" i="9"/>
  <c r="Q3445" i="9"/>
  <c r="Q3453" i="9"/>
  <c r="Q3461" i="9"/>
  <c r="Q3469" i="9"/>
  <c r="Q3477" i="9"/>
  <c r="Q3485" i="9"/>
  <c r="Q3493" i="9"/>
  <c r="Q3501" i="9"/>
  <c r="Q3509" i="9"/>
  <c r="Q3517" i="9"/>
  <c r="Q3525" i="9"/>
  <c r="Q3533" i="9"/>
  <c r="Q3541" i="9"/>
  <c r="Q3549" i="9"/>
  <c r="Q3557" i="9"/>
  <c r="Q3565" i="9"/>
  <c r="Q3573" i="9"/>
  <c r="Q3581" i="9"/>
  <c r="Q3589" i="9"/>
  <c r="Q3597" i="9"/>
  <c r="Q3605" i="9"/>
  <c r="Q3613" i="9"/>
  <c r="Q3621" i="9"/>
  <c r="Q3629" i="9"/>
  <c r="Q3637" i="9"/>
  <c r="Q3645" i="9"/>
  <c r="Q3653" i="9"/>
  <c r="Q3661" i="9"/>
  <c r="Q3669" i="9"/>
  <c r="Q3677" i="9"/>
  <c r="Q3685" i="9"/>
  <c r="Q3693" i="9"/>
  <c r="Q3701" i="9"/>
  <c r="Q3709" i="9"/>
  <c r="Q3717" i="9"/>
  <c r="Q3725" i="9"/>
  <c r="Q3733" i="9"/>
  <c r="Q3741" i="9"/>
  <c r="Q3749" i="9"/>
  <c r="Q3757" i="9"/>
  <c r="Q3765" i="9"/>
  <c r="Q3773" i="9"/>
  <c r="Q3781" i="9"/>
  <c r="Q3789" i="9"/>
  <c r="Q3797" i="9"/>
  <c r="Q3805" i="9"/>
  <c r="Q3813" i="9"/>
  <c r="Q3821" i="9"/>
  <c r="Q3829" i="9"/>
  <c r="Q3837" i="9"/>
  <c r="Q3845" i="9"/>
  <c r="Q3853" i="9"/>
  <c r="Q3861" i="9"/>
  <c r="Q3869" i="9"/>
  <c r="Q3877" i="9"/>
  <c r="Q3885" i="9"/>
  <c r="Q2466" i="9"/>
  <c r="Q2514" i="9"/>
  <c r="Q2546" i="9"/>
  <c r="Q2571" i="9"/>
  <c r="Q2589" i="9"/>
  <c r="Q2602" i="9"/>
  <c r="Q2614" i="9"/>
  <c r="Q2627" i="9"/>
  <c r="Q2639" i="9"/>
  <c r="Q2650" i="9"/>
  <c r="Q2661" i="9"/>
  <c r="Q2671" i="9"/>
  <c r="Q2682" i="9"/>
  <c r="Q2693" i="9"/>
  <c r="Q2703" i="9"/>
  <c r="Q2714" i="9"/>
  <c r="Q2725" i="9"/>
  <c r="Q2735" i="9"/>
  <c r="Q2746" i="9"/>
  <c r="Q2757" i="9"/>
  <c r="Q2767" i="9"/>
  <c r="Q2778" i="9"/>
  <c r="Q2789" i="9"/>
  <c r="Q2799" i="9"/>
  <c r="Q2810" i="9"/>
  <c r="Q2821" i="9"/>
  <c r="Q2831" i="9"/>
  <c r="Q2842" i="9"/>
  <c r="Q2853" i="9"/>
  <c r="Q2863" i="9"/>
  <c r="Q2874" i="9"/>
  <c r="Q2885" i="9"/>
  <c r="Q2895" i="9"/>
  <c r="Q2906" i="9"/>
  <c r="Q2917" i="9"/>
  <c r="Q2927" i="9"/>
  <c r="Q2938" i="9"/>
  <c r="Q2949" i="9"/>
  <c r="Q2959" i="9"/>
  <c r="Q2970" i="9"/>
  <c r="Q2981" i="9"/>
  <c r="Q2991" i="9"/>
  <c r="Q3002" i="9"/>
  <c r="Q3013" i="9"/>
  <c r="Q3023" i="9"/>
  <c r="Q3034" i="9"/>
  <c r="Q3045" i="9"/>
  <c r="Q3055" i="9"/>
  <c r="Q3065" i="9"/>
  <c r="Q3074" i="9"/>
  <c r="Q3083" i="9"/>
  <c r="Q3093" i="9"/>
  <c r="Q3102" i="9"/>
  <c r="Q3110" i="9"/>
  <c r="Q3118" i="9"/>
  <c r="Q3126" i="9"/>
  <c r="Q3134" i="9"/>
  <c r="Q3142" i="9"/>
  <c r="Q3150" i="9"/>
  <c r="Q3158" i="9"/>
  <c r="Q3166" i="9"/>
  <c r="Q3174" i="9"/>
  <c r="Q3182" i="9"/>
  <c r="Q3190" i="9"/>
  <c r="Q3198" i="9"/>
  <c r="Q3206" i="9"/>
  <c r="Q3214" i="9"/>
  <c r="Q3222" i="9"/>
  <c r="Q3230" i="9"/>
  <c r="Q3238" i="9"/>
  <c r="Q3246" i="9"/>
  <c r="Q3254" i="9"/>
  <c r="Q3262" i="9"/>
  <c r="Q3270" i="9"/>
  <c r="Q3278" i="9"/>
  <c r="Q3286" i="9"/>
  <c r="Q3294" i="9"/>
  <c r="Q3302" i="9"/>
  <c r="Q3310" i="9"/>
  <c r="Q3318" i="9"/>
  <c r="Q3326" i="9"/>
  <c r="Q3334" i="9"/>
  <c r="Q3342" i="9"/>
  <c r="Q3350" i="9"/>
  <c r="Q3358" i="9"/>
  <c r="Q3366" i="9"/>
  <c r="Q3374" i="9"/>
  <c r="Q3382" i="9"/>
  <c r="Q3390" i="9"/>
  <c r="Q3398" i="9"/>
  <c r="Q3406" i="9"/>
  <c r="Q3414" i="9"/>
  <c r="Q3422" i="9"/>
  <c r="Q3430" i="9"/>
  <c r="Q3438" i="9"/>
  <c r="Q3446" i="9"/>
  <c r="Q3454" i="9"/>
  <c r="Q3462" i="9"/>
  <c r="Q3470" i="9"/>
  <c r="Q3478" i="9"/>
  <c r="Q3486" i="9"/>
  <c r="Q3494" i="9"/>
  <c r="Q3502" i="9"/>
  <c r="Q3510" i="9"/>
  <c r="Q3518" i="9"/>
  <c r="Q3526" i="9"/>
  <c r="Q3534" i="9"/>
  <c r="Q3542" i="9"/>
  <c r="Q3550" i="9"/>
  <c r="Q3558" i="9"/>
  <c r="Q3566" i="9"/>
  <c r="Q3574" i="9"/>
  <c r="Q3582" i="9"/>
  <c r="Q3590" i="9"/>
  <c r="Q3598" i="9"/>
  <c r="Q3606" i="9"/>
  <c r="Q3614" i="9"/>
  <c r="Q3622" i="9"/>
  <c r="Q3630" i="9"/>
  <c r="Q3638" i="9"/>
  <c r="Q3646" i="9"/>
  <c r="Q3654" i="9"/>
  <c r="Q3662" i="9"/>
  <c r="Q3670" i="9"/>
  <c r="Q3678" i="9"/>
  <c r="Q3686" i="9"/>
  <c r="Q3694" i="9"/>
  <c r="Q3702" i="9"/>
  <c r="Q3710" i="9"/>
  <c r="Q3718" i="9"/>
  <c r="Q3726" i="9"/>
  <c r="Q3734" i="9"/>
  <c r="Q3742" i="9"/>
  <c r="Q3750" i="9"/>
  <c r="Q3758" i="9"/>
  <c r="Q3766" i="9"/>
  <c r="Q3774" i="9"/>
  <c r="Q3782" i="9"/>
  <c r="Q3790" i="9"/>
  <c r="Q3798" i="9"/>
  <c r="Q3806" i="9"/>
  <c r="Q3814" i="9"/>
  <c r="Q3822" i="9"/>
  <c r="Q3830" i="9"/>
  <c r="Q3838" i="9"/>
  <c r="Q3846" i="9"/>
  <c r="Q3854" i="9"/>
  <c r="Q3862" i="9"/>
  <c r="Q3870" i="9"/>
  <c r="Q3878" i="9"/>
  <c r="Q3886" i="9"/>
  <c r="Q3894" i="9"/>
  <c r="Q3902" i="9"/>
  <c r="Q3910" i="9"/>
  <c r="Q3918" i="9"/>
  <c r="Q3926" i="9"/>
  <c r="Q3934" i="9"/>
  <c r="Q3942" i="9"/>
  <c r="Q3950" i="9"/>
  <c r="Q3958" i="9"/>
  <c r="Q3966" i="9"/>
  <c r="Q3974" i="9"/>
  <c r="Q3982" i="9"/>
  <c r="Q3990" i="9"/>
  <c r="Q3998" i="9"/>
  <c r="Q4006" i="9"/>
  <c r="Q4014" i="9"/>
  <c r="Q4022" i="9"/>
  <c r="Q4030" i="9"/>
  <c r="Q4038" i="9"/>
  <c r="Q2474" i="9"/>
  <c r="Q2517" i="9"/>
  <c r="Q2549" i="9"/>
  <c r="Q2573" i="9"/>
  <c r="Q2590" i="9"/>
  <c r="Q2603" i="9"/>
  <c r="Q2615" i="9"/>
  <c r="Q2629" i="9"/>
  <c r="Q2641" i="9"/>
  <c r="Q2651" i="9"/>
  <c r="Q2662" i="9"/>
  <c r="Q2673" i="9"/>
  <c r="Q2683" i="9"/>
  <c r="Q2694" i="9"/>
  <c r="Q2705" i="9"/>
  <c r="Q2715" i="9"/>
  <c r="Q2726" i="9"/>
  <c r="Q2737" i="9"/>
  <c r="Q2747" i="9"/>
  <c r="Q2758" i="9"/>
  <c r="Q2769" i="9"/>
  <c r="Q2779" i="9"/>
  <c r="Q2790" i="9"/>
  <c r="Q2801" i="9"/>
  <c r="Q2811" i="9"/>
  <c r="Q2822" i="9"/>
  <c r="Q2833" i="9"/>
  <c r="Q2843" i="9"/>
  <c r="Q2854" i="9"/>
  <c r="Q2865" i="9"/>
  <c r="Q2875" i="9"/>
  <c r="Q2886" i="9"/>
  <c r="Q2897" i="9"/>
  <c r="Q2907" i="9"/>
  <c r="Q2918" i="9"/>
  <c r="Q2929" i="9"/>
  <c r="Q2939" i="9"/>
  <c r="Q2950" i="9"/>
  <c r="Q2961" i="9"/>
  <c r="Q2971" i="9"/>
  <c r="Q2982" i="9"/>
  <c r="Q2993" i="9"/>
  <c r="Q3003" i="9"/>
  <c r="Q3014" i="9"/>
  <c r="Q3025" i="9"/>
  <c r="Q3035" i="9"/>
  <c r="Q3046" i="9"/>
  <c r="Q3057" i="9"/>
  <c r="Q3066" i="9"/>
  <c r="Q3075" i="9"/>
  <c r="Q3085" i="9"/>
  <c r="Q3094" i="9"/>
  <c r="Q3103" i="9"/>
  <c r="Q3111" i="9"/>
  <c r="Q3119" i="9"/>
  <c r="Q3127" i="9"/>
  <c r="Q3135" i="9"/>
  <c r="Q3143" i="9"/>
  <c r="Q3151" i="9"/>
  <c r="Q3159" i="9"/>
  <c r="Q3167" i="9"/>
  <c r="Q3175" i="9"/>
  <c r="Q3183" i="9"/>
  <c r="Q3191" i="9"/>
  <c r="Q3199" i="9"/>
  <c r="Q3207" i="9"/>
  <c r="Q3215" i="9"/>
  <c r="Q3223" i="9"/>
  <c r="Q3231" i="9"/>
  <c r="Q3239" i="9"/>
  <c r="Q3247" i="9"/>
  <c r="Q3255" i="9"/>
  <c r="Q3263" i="9"/>
  <c r="Q3271" i="9"/>
  <c r="Q3279" i="9"/>
  <c r="Q3287" i="9"/>
  <c r="Q3295" i="9"/>
  <c r="Q3303" i="9"/>
  <c r="Q3311" i="9"/>
  <c r="Q3319" i="9"/>
  <c r="Q3327" i="9"/>
  <c r="Q3335" i="9"/>
  <c r="Q3343" i="9"/>
  <c r="Q3351" i="9"/>
  <c r="Q3359" i="9"/>
  <c r="Q3367" i="9"/>
  <c r="Q3375" i="9"/>
  <c r="Q3383" i="9"/>
  <c r="Q3391" i="9"/>
  <c r="Q3399" i="9"/>
  <c r="Q3407" i="9"/>
  <c r="Q3415" i="9"/>
  <c r="Q3423" i="9"/>
  <c r="Q3431" i="9"/>
  <c r="Q3439" i="9"/>
  <c r="Q3447" i="9"/>
  <c r="Q3455" i="9"/>
  <c r="Q3463" i="9"/>
  <c r="Q3471" i="9"/>
  <c r="Q3479" i="9"/>
  <c r="Q3487" i="9"/>
  <c r="Q3495" i="9"/>
  <c r="Q3503" i="9"/>
  <c r="Q3511" i="9"/>
  <c r="Q3519" i="9"/>
  <c r="Q3527" i="9"/>
  <c r="Q3535" i="9"/>
  <c r="Q3543" i="9"/>
  <c r="Q3551" i="9"/>
  <c r="Q3559" i="9"/>
  <c r="Q3567" i="9"/>
  <c r="Q3575" i="9"/>
  <c r="Q3583" i="9"/>
  <c r="Q3591" i="9"/>
  <c r="Q3599" i="9"/>
  <c r="Q3607" i="9"/>
  <c r="Q3615" i="9"/>
  <c r="Q3623" i="9"/>
  <c r="Q3631" i="9"/>
  <c r="Q3639" i="9"/>
  <c r="Q3647" i="9"/>
  <c r="Q3655" i="9"/>
  <c r="Q3663" i="9"/>
  <c r="Q3671" i="9"/>
  <c r="Q3679" i="9"/>
  <c r="Q3687" i="9"/>
  <c r="Q3695" i="9"/>
  <c r="Q3703" i="9"/>
  <c r="Q3711" i="9"/>
  <c r="Q3719" i="9"/>
  <c r="Q3727" i="9"/>
  <c r="Q3735" i="9"/>
  <c r="Q3743" i="9"/>
  <c r="Q3751" i="9"/>
  <c r="Q3759" i="9"/>
  <c r="Q3767" i="9"/>
  <c r="Q3775" i="9"/>
  <c r="Q3783" i="9"/>
  <c r="Q3791" i="9"/>
  <c r="Q3799" i="9"/>
  <c r="Q3807" i="9"/>
  <c r="Q3815" i="9"/>
  <c r="Q3823" i="9"/>
  <c r="Q3831" i="9"/>
  <c r="Q3839" i="9"/>
  <c r="Q3847" i="9"/>
  <c r="Q3855" i="9"/>
  <c r="Q3863" i="9"/>
  <c r="Q3871" i="9"/>
  <c r="Q3879" i="9"/>
  <c r="Q3887" i="9"/>
  <c r="Q3895" i="9"/>
  <c r="Q3903" i="9"/>
  <c r="Q3911" i="9"/>
  <c r="Q3919" i="9"/>
  <c r="Q3927" i="9"/>
  <c r="Q3935" i="9"/>
  <c r="Q3943" i="9"/>
  <c r="Q3951" i="9"/>
  <c r="Q3959" i="9"/>
  <c r="Q3967" i="9"/>
  <c r="Q3975" i="9"/>
  <c r="Q3983" i="9"/>
  <c r="Q3991" i="9"/>
  <c r="Q3999" i="9"/>
  <c r="Q4007" i="9"/>
  <c r="Q4015" i="9"/>
  <c r="Q4023" i="9"/>
  <c r="Q4031" i="9"/>
  <c r="Q4039" i="9"/>
  <c r="Q2482" i="9"/>
  <c r="Q2522" i="9"/>
  <c r="Q2554" i="9"/>
  <c r="Q2578" i="9"/>
  <c r="Q2591" i="9"/>
  <c r="Q2605" i="9"/>
  <c r="Q2618" i="9"/>
  <c r="Q2630" i="9"/>
  <c r="Q2642" i="9"/>
  <c r="Q2653" i="9"/>
  <c r="Q2663" i="9"/>
  <c r="Q2674" i="9"/>
  <c r="Q2685" i="9"/>
  <c r="Q2695" i="9"/>
  <c r="Q2706" i="9"/>
  <c r="Q2717" i="9"/>
  <c r="Q2727" i="9"/>
  <c r="Q2738" i="9"/>
  <c r="Q2749" i="9"/>
  <c r="Q2759" i="9"/>
  <c r="Q2770" i="9"/>
  <c r="Q2781" i="9"/>
  <c r="Q2791" i="9"/>
  <c r="Q2802" i="9"/>
  <c r="Q2813" i="9"/>
  <c r="Q2823" i="9"/>
  <c r="Q2834" i="9"/>
  <c r="Q2845" i="9"/>
  <c r="Q2855" i="9"/>
  <c r="Q2866" i="9"/>
  <c r="Q2877" i="9"/>
  <c r="Q2887" i="9"/>
  <c r="Q2898" i="9"/>
  <c r="Q2909" i="9"/>
  <c r="Q2919" i="9"/>
  <c r="Q2930" i="9"/>
  <c r="Q2941" i="9"/>
  <c r="Q2951" i="9"/>
  <c r="Q2962" i="9"/>
  <c r="Q2973" i="9"/>
  <c r="Q2983" i="9"/>
  <c r="Q2994" i="9"/>
  <c r="Q3005" i="9"/>
  <c r="Q3015" i="9"/>
  <c r="Q3026" i="9"/>
  <c r="Q3037" i="9"/>
  <c r="Q3047" i="9"/>
  <c r="Q3058" i="9"/>
  <c r="Q3067" i="9"/>
  <c r="Q3077" i="9"/>
  <c r="Q3086" i="9"/>
  <c r="Q3095" i="9"/>
  <c r="Q3104" i="9"/>
  <c r="Q3112" i="9"/>
  <c r="Q3120" i="9"/>
  <c r="Q3128" i="9"/>
  <c r="Q3136" i="9"/>
  <c r="Q3144" i="9"/>
  <c r="Q3152" i="9"/>
  <c r="Q3160" i="9"/>
  <c r="Q3168" i="9"/>
  <c r="Q3176" i="9"/>
  <c r="Q3184" i="9"/>
  <c r="Q3192" i="9"/>
  <c r="Q3200" i="9"/>
  <c r="Q3208" i="9"/>
  <c r="Q3216" i="9"/>
  <c r="Q3224" i="9"/>
  <c r="Q3232" i="9"/>
  <c r="Q3240" i="9"/>
  <c r="Q3248" i="9"/>
  <c r="Q3256" i="9"/>
  <c r="Q3264" i="9"/>
  <c r="Q3272" i="9"/>
  <c r="Q3280" i="9"/>
  <c r="Q3288" i="9"/>
  <c r="Q3296" i="9"/>
  <c r="Q3304" i="9"/>
  <c r="Q3312" i="9"/>
  <c r="Q3320" i="9"/>
  <c r="Q3328" i="9"/>
  <c r="Q3336" i="9"/>
  <c r="Q3344" i="9"/>
  <c r="Q3352" i="9"/>
  <c r="Q3360" i="9"/>
  <c r="Q3368" i="9"/>
  <c r="Q3376" i="9"/>
  <c r="Q3384" i="9"/>
  <c r="Q3392" i="9"/>
  <c r="Q3400" i="9"/>
  <c r="Q3408" i="9"/>
  <c r="Q3416" i="9"/>
  <c r="Q3424" i="9"/>
  <c r="Q3432" i="9"/>
  <c r="Q3440" i="9"/>
  <c r="Q3448" i="9"/>
  <c r="Q3456" i="9"/>
  <c r="Q3464" i="9"/>
  <c r="Q3472" i="9"/>
  <c r="Q3480" i="9"/>
  <c r="Q3488" i="9"/>
  <c r="Q3496" i="9"/>
  <c r="Q3504" i="9"/>
  <c r="Q3512" i="9"/>
  <c r="Q3520" i="9"/>
  <c r="Q3528" i="9"/>
  <c r="Q3536" i="9"/>
  <c r="Q3544" i="9"/>
  <c r="Q3552" i="9"/>
  <c r="Q3560" i="9"/>
  <c r="Q3568" i="9"/>
  <c r="Q3576" i="9"/>
  <c r="Q3584" i="9"/>
  <c r="Q3592" i="9"/>
  <c r="Q3600" i="9"/>
  <c r="Q3608" i="9"/>
  <c r="Q3616" i="9"/>
  <c r="Q3624" i="9"/>
  <c r="Q3632" i="9"/>
  <c r="Q3640" i="9"/>
  <c r="Q3648" i="9"/>
  <c r="Q3656" i="9"/>
  <c r="Q3664" i="9"/>
  <c r="Q3672" i="9"/>
  <c r="Q3680" i="9"/>
  <c r="Q3688" i="9"/>
  <c r="Q3696" i="9"/>
  <c r="Q3704" i="9"/>
  <c r="Q3712" i="9"/>
  <c r="Q3720" i="9"/>
  <c r="Q3728" i="9"/>
  <c r="Q3736" i="9"/>
  <c r="Q3744" i="9"/>
  <c r="Q3752" i="9"/>
  <c r="Q3760" i="9"/>
  <c r="Q3768" i="9"/>
  <c r="Q3776" i="9"/>
  <c r="Q3784" i="9"/>
  <c r="Q3792" i="9"/>
  <c r="Q3800" i="9"/>
  <c r="Q3808" i="9"/>
  <c r="Q3816" i="9"/>
  <c r="Q3824" i="9"/>
  <c r="Q3832" i="9"/>
  <c r="Q3840" i="9"/>
  <c r="Q3848" i="9"/>
  <c r="Q3856" i="9"/>
  <c r="Q3864" i="9"/>
  <c r="Q3872" i="9"/>
  <c r="Q3880" i="9"/>
  <c r="Q3888" i="9"/>
  <c r="Q3896" i="9"/>
  <c r="Q3904" i="9"/>
  <c r="Q2490" i="9"/>
  <c r="Q2525" i="9"/>
  <c r="Q2557" i="9"/>
  <c r="Q2579" i="9"/>
  <c r="Q2594" i="9"/>
  <c r="Q2606" i="9"/>
  <c r="Q2619" i="9"/>
  <c r="Q2631" i="9"/>
  <c r="Q2643" i="9"/>
  <c r="Q2654" i="9"/>
  <c r="Q2665" i="9"/>
  <c r="Q2675" i="9"/>
  <c r="Q2686" i="9"/>
  <c r="Q2697" i="9"/>
  <c r="Q2707" i="9"/>
  <c r="Q2718" i="9"/>
  <c r="Q2729" i="9"/>
  <c r="Q2739" i="9"/>
  <c r="Q2750" i="9"/>
  <c r="Q2761" i="9"/>
  <c r="Q2771" i="9"/>
  <c r="Q2782" i="9"/>
  <c r="Q2793" i="9"/>
  <c r="Q2803" i="9"/>
  <c r="Q2814" i="9"/>
  <c r="Q2825" i="9"/>
  <c r="Q2835" i="9"/>
  <c r="Q2846" i="9"/>
  <c r="Q2857" i="9"/>
  <c r="Q2867" i="9"/>
  <c r="Q2878" i="9"/>
  <c r="Q2889" i="9"/>
  <c r="Q2899" i="9"/>
  <c r="Q2910" i="9"/>
  <c r="Q2921" i="9"/>
  <c r="Q2931" i="9"/>
  <c r="Q2942" i="9"/>
  <c r="Q2953" i="9"/>
  <c r="Q2963" i="9"/>
  <c r="Q2974" i="9"/>
  <c r="Q2985" i="9"/>
  <c r="Q2995" i="9"/>
  <c r="Q3006" i="9"/>
  <c r="Q3017" i="9"/>
  <c r="Q3027" i="9"/>
  <c r="Q3038" i="9"/>
  <c r="Q3049" i="9"/>
  <c r="Q3059" i="9"/>
  <c r="Q3069" i="9"/>
  <c r="Q3078" i="9"/>
  <c r="Q3087" i="9"/>
  <c r="Q3096" i="9"/>
  <c r="Q3105" i="9"/>
  <c r="Q3113" i="9"/>
  <c r="Q3121" i="9"/>
  <c r="Q3129" i="9"/>
  <c r="Q3137" i="9"/>
  <c r="Q3145" i="9"/>
  <c r="Q3153" i="9"/>
  <c r="Q3161" i="9"/>
  <c r="Q3169" i="9"/>
  <c r="Q3177" i="9"/>
  <c r="Q3185" i="9"/>
  <c r="Q3193" i="9"/>
  <c r="Q3201" i="9"/>
  <c r="Q3209" i="9"/>
  <c r="Q3217" i="9"/>
  <c r="Q3225" i="9"/>
  <c r="Q3233" i="9"/>
  <c r="Q3241" i="9"/>
  <c r="Q3249" i="9"/>
  <c r="Q3257" i="9"/>
  <c r="Q3265" i="9"/>
  <c r="Q3273" i="9"/>
  <c r="Q3281" i="9"/>
  <c r="Q3289" i="9"/>
  <c r="Q3297" i="9"/>
  <c r="Q3305" i="9"/>
  <c r="Q3313" i="9"/>
  <c r="Q3321" i="9"/>
  <c r="Q3329" i="9"/>
  <c r="Q3337" i="9"/>
  <c r="Q3345" i="9"/>
  <c r="Q3353" i="9"/>
  <c r="Q3361" i="9"/>
  <c r="Q3369" i="9"/>
  <c r="Q3377" i="9"/>
  <c r="Q3385" i="9"/>
  <c r="Q3393" i="9"/>
  <c r="Q3401" i="9"/>
  <c r="Q3409" i="9"/>
  <c r="Q3417" i="9"/>
  <c r="Q3425" i="9"/>
  <c r="Q3433" i="9"/>
  <c r="Q3441" i="9"/>
  <c r="Q3449" i="9"/>
  <c r="Q3457" i="9"/>
  <c r="Q3465" i="9"/>
  <c r="Q3473" i="9"/>
  <c r="Q3481" i="9"/>
  <c r="Q3489" i="9"/>
  <c r="Q3497" i="9"/>
  <c r="Q3505" i="9"/>
  <c r="Q3513" i="9"/>
  <c r="Q3521" i="9"/>
  <c r="Q3529" i="9"/>
  <c r="Q3537" i="9"/>
  <c r="Q3545" i="9"/>
  <c r="Q3553" i="9"/>
  <c r="Q3561" i="9"/>
  <c r="Q3569" i="9"/>
  <c r="Q3577" i="9"/>
  <c r="Q3585" i="9"/>
  <c r="Q3593" i="9"/>
  <c r="Q3601" i="9"/>
  <c r="Q3609" i="9"/>
  <c r="Q3617" i="9"/>
  <c r="Q3625" i="9"/>
  <c r="Q3633" i="9"/>
  <c r="Q3641" i="9"/>
  <c r="Q3649" i="9"/>
  <c r="Q3657" i="9"/>
  <c r="Q3665" i="9"/>
  <c r="Q3673" i="9"/>
  <c r="Q3681" i="9"/>
  <c r="Q3689" i="9"/>
  <c r="Q3697" i="9"/>
  <c r="Q3705" i="9"/>
  <c r="Q3713" i="9"/>
  <c r="Q3721" i="9"/>
  <c r="Q3729" i="9"/>
  <c r="Q3737" i="9"/>
  <c r="Q3745" i="9"/>
  <c r="Q3753" i="9"/>
  <c r="Q3761" i="9"/>
  <c r="Q3769" i="9"/>
  <c r="Q3777" i="9"/>
  <c r="Q3785" i="9"/>
  <c r="Q3793" i="9"/>
  <c r="Q3801" i="9"/>
  <c r="Q3809" i="9"/>
  <c r="Q3817" i="9"/>
  <c r="Q3825" i="9"/>
  <c r="Q3833" i="9"/>
  <c r="Q3841" i="9"/>
  <c r="Q3849" i="9"/>
  <c r="Q3857" i="9"/>
  <c r="Q3865" i="9"/>
  <c r="Q3873" i="9"/>
  <c r="Q3881" i="9"/>
  <c r="Q3889" i="9"/>
  <c r="Q3897" i="9"/>
  <c r="Q3905" i="9"/>
  <c r="Q3913" i="9"/>
  <c r="Q3921" i="9"/>
  <c r="Q3929" i="9"/>
  <c r="Q3937" i="9"/>
  <c r="Q3945" i="9"/>
  <c r="Q3953" i="9"/>
  <c r="Q3961" i="9"/>
  <c r="Q3969" i="9"/>
  <c r="Q3977" i="9"/>
  <c r="Q3985" i="9"/>
  <c r="Q3993" i="9"/>
  <c r="Q4001" i="9"/>
  <c r="Q4009" i="9"/>
  <c r="Q4017" i="9"/>
  <c r="Q4025" i="9"/>
  <c r="Q4033" i="9"/>
  <c r="Q4041" i="9"/>
  <c r="Q4049" i="9"/>
  <c r="Q4057" i="9"/>
  <c r="Q4065" i="9"/>
  <c r="Q4073" i="9"/>
  <c r="Q4081" i="9"/>
  <c r="Q4089" i="9"/>
  <c r="Q4097" i="9"/>
  <c r="Q4105" i="9"/>
  <c r="Q4113" i="9"/>
  <c r="Q4121" i="9"/>
  <c r="Q4129" i="9"/>
  <c r="Q4137" i="9"/>
  <c r="Q4145" i="9"/>
  <c r="Q4153" i="9"/>
  <c r="Q2498" i="9"/>
  <c r="Q2530" i="9"/>
  <c r="Q2562" i="9"/>
  <c r="Q2581" i="9"/>
  <c r="Q2595" i="9"/>
  <c r="Q2607" i="9"/>
  <c r="Q2621" i="9"/>
  <c r="Q2634" i="9"/>
  <c r="Q2645" i="9"/>
  <c r="Q2655" i="9"/>
  <c r="Q2666" i="9"/>
  <c r="Q2677" i="9"/>
  <c r="Q2687" i="9"/>
  <c r="Q2698" i="9"/>
  <c r="Q2709" i="9"/>
  <c r="Q2719" i="9"/>
  <c r="Q2730" i="9"/>
  <c r="Q2741" i="9"/>
  <c r="Q2751" i="9"/>
  <c r="Q2762" i="9"/>
  <c r="Q2773" i="9"/>
  <c r="Q2783" i="9"/>
  <c r="Q2794" i="9"/>
  <c r="Q2805" i="9"/>
  <c r="Q2815" i="9"/>
  <c r="Q2826" i="9"/>
  <c r="Q2837" i="9"/>
  <c r="Q2847" i="9"/>
  <c r="Q2858" i="9"/>
  <c r="Q2869" i="9"/>
  <c r="Q2879" i="9"/>
  <c r="Q2890" i="9"/>
  <c r="Q2901" i="9"/>
  <c r="Q2911" i="9"/>
  <c r="Q2922" i="9"/>
  <c r="Q2933" i="9"/>
  <c r="Q2943" i="9"/>
  <c r="Q2954" i="9"/>
  <c r="Q2965" i="9"/>
  <c r="Q2975" i="9"/>
  <c r="Q2986" i="9"/>
  <c r="Q2997" i="9"/>
  <c r="Q3007" i="9"/>
  <c r="Q3018" i="9"/>
  <c r="Q3029" i="9"/>
  <c r="Q3039" i="9"/>
  <c r="Q3050" i="9"/>
  <c r="Q3061" i="9"/>
  <c r="Q3070" i="9"/>
  <c r="Q3079" i="9"/>
  <c r="Q3088" i="9"/>
  <c r="Q3097" i="9"/>
  <c r="Q3106" i="9"/>
  <c r="Q3114" i="9"/>
  <c r="Q3122" i="9"/>
  <c r="Q3130" i="9"/>
  <c r="Q3138" i="9"/>
  <c r="Q3146" i="9"/>
  <c r="Q3154" i="9"/>
  <c r="Q3162" i="9"/>
  <c r="Q3170" i="9"/>
  <c r="Q3178" i="9"/>
  <c r="Q3186" i="9"/>
  <c r="Q3194" i="9"/>
  <c r="Q3202" i="9"/>
  <c r="Q3210" i="9"/>
  <c r="Q3218" i="9"/>
  <c r="Q3226" i="9"/>
  <c r="Q3234" i="9"/>
  <c r="Q3242" i="9"/>
  <c r="Q3250" i="9"/>
  <c r="Q3258" i="9"/>
  <c r="Q3266" i="9"/>
  <c r="Q3274" i="9"/>
  <c r="Q3282" i="9"/>
  <c r="Q3290" i="9"/>
  <c r="Q3298" i="9"/>
  <c r="Q3306" i="9"/>
  <c r="Q3314" i="9"/>
  <c r="Q3322" i="9"/>
  <c r="Q3330" i="9"/>
  <c r="Q3338" i="9"/>
  <c r="Q3346" i="9"/>
  <c r="Q3354" i="9"/>
  <c r="Q3362" i="9"/>
  <c r="Q3370" i="9"/>
  <c r="Q3378" i="9"/>
  <c r="Q3386" i="9"/>
  <c r="Q3394" i="9"/>
  <c r="Q3402" i="9"/>
  <c r="Q3410" i="9"/>
  <c r="Q3418" i="9"/>
  <c r="Q3426" i="9"/>
  <c r="Q3434" i="9"/>
  <c r="Q3442" i="9"/>
  <c r="Q3450" i="9"/>
  <c r="Q3458" i="9"/>
  <c r="Q3466" i="9"/>
  <c r="Q3474" i="9"/>
  <c r="Q3482" i="9"/>
  <c r="Q3490" i="9"/>
  <c r="Q3498" i="9"/>
  <c r="Q3506" i="9"/>
  <c r="Q3514" i="9"/>
  <c r="Q3522" i="9"/>
  <c r="Q3530" i="9"/>
  <c r="Q3538" i="9"/>
  <c r="Q3546" i="9"/>
  <c r="Q3554" i="9"/>
  <c r="Q3562" i="9"/>
  <c r="Q3570" i="9"/>
  <c r="Q3578" i="9"/>
  <c r="Q3586" i="9"/>
  <c r="Q3594" i="9"/>
  <c r="Q3602" i="9"/>
  <c r="Q3610" i="9"/>
  <c r="Q3618" i="9"/>
  <c r="Q3626" i="9"/>
  <c r="Q3634" i="9"/>
  <c r="Q3642" i="9"/>
  <c r="Q3650" i="9"/>
  <c r="Q3658" i="9"/>
  <c r="Q3666" i="9"/>
  <c r="Q3674" i="9"/>
  <c r="Q3682" i="9"/>
  <c r="Q3690" i="9"/>
  <c r="Q3698" i="9"/>
  <c r="Q3706" i="9"/>
  <c r="Q3714" i="9"/>
  <c r="Q3722" i="9"/>
  <c r="Q3730" i="9"/>
  <c r="Q3738" i="9"/>
  <c r="Q3746" i="9"/>
  <c r="Q3754" i="9"/>
  <c r="Q3762" i="9"/>
  <c r="Q3770" i="9"/>
  <c r="Q3778" i="9"/>
  <c r="Q3786" i="9"/>
  <c r="Q3794" i="9"/>
  <c r="Q3802" i="9"/>
  <c r="Q3810" i="9"/>
  <c r="Q3818" i="9"/>
  <c r="Q3826" i="9"/>
  <c r="Q3834" i="9"/>
  <c r="Q3842" i="9"/>
  <c r="Q3850" i="9"/>
  <c r="Q3858" i="9"/>
  <c r="Q3866" i="9"/>
  <c r="Q3874" i="9"/>
  <c r="Q3882" i="9"/>
  <c r="Q3890" i="9"/>
  <c r="Q3898" i="9"/>
  <c r="Q3906" i="9"/>
  <c r="Q3914" i="9"/>
  <c r="Q3922" i="9"/>
  <c r="Q3930" i="9"/>
  <c r="Q3938" i="9"/>
  <c r="Q3946" i="9"/>
  <c r="Q3954" i="9"/>
  <c r="Q2501" i="9"/>
  <c r="Q2533" i="9"/>
  <c r="Q2563" i="9"/>
  <c r="Q2583" i="9"/>
  <c r="Q2597" i="9"/>
  <c r="Q2610" i="9"/>
  <c r="Q2622" i="9"/>
  <c r="Q2635" i="9"/>
  <c r="Q2646" i="9"/>
  <c r="Q2657" i="9"/>
  <c r="Q2667" i="9"/>
  <c r="Q2678" i="9"/>
  <c r="Q2689" i="9"/>
  <c r="Q2699" i="9"/>
  <c r="Q2710" i="9"/>
  <c r="Q2721" i="9"/>
  <c r="Q2731" i="9"/>
  <c r="Q2742" i="9"/>
  <c r="Q2753" i="9"/>
  <c r="Q2763" i="9"/>
  <c r="Q2774" i="9"/>
  <c r="Q2785" i="9"/>
  <c r="Q2795" i="9"/>
  <c r="Q2806" i="9"/>
  <c r="Q2817" i="9"/>
  <c r="Q2827" i="9"/>
  <c r="Q2838" i="9"/>
  <c r="Q2849" i="9"/>
  <c r="Q2859" i="9"/>
  <c r="Q2870" i="9"/>
  <c r="Q2881" i="9"/>
  <c r="Q2891" i="9"/>
  <c r="Q2902" i="9"/>
  <c r="Q2913" i="9"/>
  <c r="Q2923" i="9"/>
  <c r="Q2934" i="9"/>
  <c r="Q2945" i="9"/>
  <c r="Q2955" i="9"/>
  <c r="Q2966" i="9"/>
  <c r="Q2977" i="9"/>
  <c r="Q2987" i="9"/>
  <c r="Q2998" i="9"/>
  <c r="Q3009" i="9"/>
  <c r="Q3019" i="9"/>
  <c r="Q3030" i="9"/>
  <c r="Q3041" i="9"/>
  <c r="Q3051" i="9"/>
  <c r="Q3062" i="9"/>
  <c r="Q3071" i="9"/>
  <c r="Q3080" i="9"/>
  <c r="Q3089" i="9"/>
  <c r="Q3098" i="9"/>
  <c r="Q3107" i="9"/>
  <c r="Q3115" i="9"/>
  <c r="Q3123" i="9"/>
  <c r="Q3131" i="9"/>
  <c r="Q3139" i="9"/>
  <c r="Q3147" i="9"/>
  <c r="Q3155" i="9"/>
  <c r="Q3163" i="9"/>
  <c r="Q3171" i="9"/>
  <c r="Q3179" i="9"/>
  <c r="Q3187" i="9"/>
  <c r="Q3195" i="9"/>
  <c r="Q3203" i="9"/>
  <c r="Q3211" i="9"/>
  <c r="Q3219" i="9"/>
  <c r="Q3227" i="9"/>
  <c r="Q3235" i="9"/>
  <c r="Q3243" i="9"/>
  <c r="Q3251" i="9"/>
  <c r="Q3259" i="9"/>
  <c r="Q3267" i="9"/>
  <c r="Q3275" i="9"/>
  <c r="Q3283" i="9"/>
  <c r="Q3291" i="9"/>
  <c r="Q3299" i="9"/>
  <c r="Q3307" i="9"/>
  <c r="Q3315" i="9"/>
  <c r="Q3323" i="9"/>
  <c r="Q3331" i="9"/>
  <c r="Q3339" i="9"/>
  <c r="Q3347" i="9"/>
  <c r="Q3355" i="9"/>
  <c r="Q3363" i="9"/>
  <c r="Q3371" i="9"/>
  <c r="Q3379" i="9"/>
  <c r="Q3387" i="9"/>
  <c r="Q3395" i="9"/>
  <c r="Q3403" i="9"/>
  <c r="Q3411" i="9"/>
  <c r="Q3419" i="9"/>
  <c r="Q3427" i="9"/>
  <c r="Q3435" i="9"/>
  <c r="Q3443" i="9"/>
  <c r="Q3451" i="9"/>
  <c r="Q3459" i="9"/>
  <c r="Q3467" i="9"/>
  <c r="Q3475" i="9"/>
  <c r="Q3483" i="9"/>
  <c r="Q3491" i="9"/>
  <c r="Q3499" i="9"/>
  <c r="Q3507" i="9"/>
  <c r="Q3515" i="9"/>
  <c r="Q3523" i="9"/>
  <c r="Q3531" i="9"/>
  <c r="Q3539" i="9"/>
  <c r="Q3547" i="9"/>
  <c r="Q3555" i="9"/>
  <c r="Q3563" i="9"/>
  <c r="Q3571" i="9"/>
  <c r="Q3579" i="9"/>
  <c r="Q3587" i="9"/>
  <c r="Q3595" i="9"/>
  <c r="Q3603" i="9"/>
  <c r="Q3611" i="9"/>
  <c r="Q3619" i="9"/>
  <c r="Q3627" i="9"/>
  <c r="Q3635" i="9"/>
  <c r="Q3643" i="9"/>
  <c r="Q3651" i="9"/>
  <c r="Q3659" i="9"/>
  <c r="Q3667" i="9"/>
  <c r="Q3675" i="9"/>
  <c r="Q3683" i="9"/>
  <c r="Q3691" i="9"/>
  <c r="Q3699" i="9"/>
  <c r="Q3707" i="9"/>
  <c r="Q3715" i="9"/>
  <c r="Q3723" i="9"/>
  <c r="Q3731" i="9"/>
  <c r="Q3739" i="9"/>
  <c r="Q3747" i="9"/>
  <c r="Q3755" i="9"/>
  <c r="Q3763" i="9"/>
  <c r="Q3771" i="9"/>
  <c r="Q3779" i="9"/>
  <c r="Q3787" i="9"/>
  <c r="Q3795" i="9"/>
  <c r="Q3803" i="9"/>
  <c r="Q3811" i="9"/>
  <c r="Q3819" i="9"/>
  <c r="Q3827" i="9"/>
  <c r="Q3835" i="9"/>
  <c r="Q3843" i="9"/>
  <c r="Q3851" i="9"/>
  <c r="Q3859" i="9"/>
  <c r="Q3867" i="9"/>
  <c r="Q3875" i="9"/>
  <c r="Q3883" i="9"/>
  <c r="Q3891" i="9"/>
  <c r="Q3899" i="9"/>
  <c r="Q3907" i="9"/>
  <c r="Q3915" i="9"/>
  <c r="Q3923" i="9"/>
  <c r="Q3931" i="9"/>
  <c r="Q3939" i="9"/>
  <c r="Q3947" i="9"/>
  <c r="Q3955" i="9"/>
  <c r="Q3963" i="9"/>
  <c r="Q3971" i="9"/>
  <c r="Q3979" i="9"/>
  <c r="Q3987" i="9"/>
  <c r="Q3995" i="9"/>
  <c r="Q4003" i="9"/>
  <c r="Q4011" i="9"/>
  <c r="Q4019" i="9"/>
  <c r="Q4027" i="9"/>
  <c r="Q4035" i="9"/>
  <c r="Q4043" i="9"/>
  <c r="Q4051" i="9"/>
  <c r="Q4059" i="9"/>
  <c r="Q4067" i="9"/>
  <c r="Q4075" i="9"/>
  <c r="Q4083" i="9"/>
  <c r="Q4091" i="9"/>
  <c r="Q4099" i="9"/>
  <c r="Q4107" i="9"/>
  <c r="Q4115" i="9"/>
  <c r="Q4123" i="9"/>
  <c r="Q4131" i="9"/>
  <c r="Q4139" i="9"/>
  <c r="Q4147" i="9"/>
  <c r="Q4155" i="9"/>
  <c r="Q4163" i="9"/>
  <c r="Q4171" i="9"/>
  <c r="Q4179" i="9"/>
  <c r="Q4187" i="9"/>
  <c r="Q4195" i="9"/>
  <c r="Q4203" i="9"/>
  <c r="Q4211" i="9"/>
  <c r="Q4219" i="9"/>
  <c r="Q4227" i="9"/>
  <c r="Q4235" i="9"/>
  <c r="Q4243" i="9"/>
  <c r="Q4251" i="9"/>
  <c r="Q4259" i="9"/>
  <c r="Q4267" i="9"/>
  <c r="Q4275" i="9"/>
  <c r="Q4283" i="9"/>
  <c r="Q3901" i="9"/>
  <c r="Q3925" i="9"/>
  <c r="Q3948" i="9"/>
  <c r="Q3965" i="9"/>
  <c r="Q3981" i="9"/>
  <c r="Q3997" i="9"/>
  <c r="Q4013" i="9"/>
  <c r="Q4029" i="9"/>
  <c r="Q4045" i="9"/>
  <c r="Q4055" i="9"/>
  <c r="Q4066" i="9"/>
  <c r="Q4077" i="9"/>
  <c r="Q4087" i="9"/>
  <c r="Q4098" i="9"/>
  <c r="Q4109" i="9"/>
  <c r="Q4119" i="9"/>
  <c r="Q4130" i="9"/>
  <c r="Q4141" i="9"/>
  <c r="Q4151" i="9"/>
  <c r="Q4161" i="9"/>
  <c r="Q4170" i="9"/>
  <c r="Q4180" i="9"/>
  <c r="Q4189" i="9"/>
  <c r="Q4198" i="9"/>
  <c r="Q4207" i="9"/>
  <c r="Q4216" i="9"/>
  <c r="Q4225" i="9"/>
  <c r="Q4234" i="9"/>
  <c r="Q4244" i="9"/>
  <c r="Q4253" i="9"/>
  <c r="Q4262" i="9"/>
  <c r="Q4271" i="9"/>
  <c r="Q4280" i="9"/>
  <c r="Q4289" i="9"/>
  <c r="Q4297" i="9"/>
  <c r="Q4305" i="9"/>
  <c r="Q4313" i="9"/>
  <c r="Q4321" i="9"/>
  <c r="Q4329" i="9"/>
  <c r="Q4337" i="9"/>
  <c r="Q4345" i="9"/>
  <c r="Q4353" i="9"/>
  <c r="Q4361" i="9"/>
  <c r="Q4369" i="9"/>
  <c r="Q4377" i="9"/>
  <c r="Q4385" i="9"/>
  <c r="Q4393" i="9"/>
  <c r="Q4401" i="9"/>
  <c r="Q4409" i="9"/>
  <c r="Q4417" i="9"/>
  <c r="Q4425" i="9"/>
  <c r="Q4433" i="9"/>
  <c r="Q4441" i="9"/>
  <c r="Q4449" i="9"/>
  <c r="Q4457" i="9"/>
  <c r="Q4465" i="9"/>
  <c r="Q4473" i="9"/>
  <c r="Q4481" i="9"/>
  <c r="Q4489" i="9"/>
  <c r="Q4497" i="9"/>
  <c r="Q4505" i="9"/>
  <c r="Q4513" i="9"/>
  <c r="Q4521" i="9"/>
  <c r="Q4529" i="9"/>
  <c r="Q4537" i="9"/>
  <c r="Q4545" i="9"/>
  <c r="Q4553" i="9"/>
  <c r="Q4561" i="9"/>
  <c r="Q4569" i="9"/>
  <c r="Q4577" i="9"/>
  <c r="Q4585" i="9"/>
  <c r="Q4593" i="9"/>
  <c r="Q4601" i="9"/>
  <c r="Q4609" i="9"/>
  <c r="Q4617" i="9"/>
  <c r="Q4625" i="9"/>
  <c r="Q4633" i="9"/>
  <c r="Q4641" i="9"/>
  <c r="Q4649" i="9"/>
  <c r="Q4657" i="9"/>
  <c r="Q4665" i="9"/>
  <c r="Q4673" i="9"/>
  <c r="Q4681" i="9"/>
  <c r="Q4689" i="9"/>
  <c r="Q4697" i="9"/>
  <c r="Q4705" i="9"/>
  <c r="Q4713" i="9"/>
  <c r="Q4721" i="9"/>
  <c r="Q4729" i="9"/>
  <c r="Q4737" i="9"/>
  <c r="Q4745" i="9"/>
  <c r="Q4753" i="9"/>
  <c r="Q4761" i="9"/>
  <c r="Q4769" i="9"/>
  <c r="Q4777" i="9"/>
  <c r="Q4785" i="9"/>
  <c r="Q4793" i="9"/>
  <c r="Q4801" i="9"/>
  <c r="Q4809" i="9"/>
  <c r="Q4817" i="9"/>
  <c r="Q4825" i="9"/>
  <c r="Q4833" i="9"/>
  <c r="Q4841" i="9"/>
  <c r="Q4849" i="9"/>
  <c r="Q4857" i="9"/>
  <c r="Q4865" i="9"/>
  <c r="Q4873" i="9"/>
  <c r="Q4881" i="9"/>
  <c r="Q4889" i="9"/>
  <c r="Q4897" i="9"/>
  <c r="Q4905" i="9"/>
  <c r="Q4913" i="9"/>
  <c r="Q4921" i="9"/>
  <c r="Q4929" i="9"/>
  <c r="Q4937" i="9"/>
  <c r="Q4945" i="9"/>
  <c r="Q4953" i="9"/>
  <c r="Q4961" i="9"/>
  <c r="Q4969" i="9"/>
  <c r="Q4977" i="9"/>
  <c r="Q4985" i="9"/>
  <c r="Q4993" i="9"/>
  <c r="Q5001" i="9"/>
  <c r="Q5009" i="9"/>
  <c r="Q5017" i="9"/>
  <c r="Q5025" i="9"/>
  <c r="Q5033" i="9"/>
  <c r="Q5041" i="9"/>
  <c r="Q5049" i="9"/>
  <c r="Q5057" i="9"/>
  <c r="Q5065" i="9"/>
  <c r="Q5073" i="9"/>
  <c r="Q5081" i="9"/>
  <c r="Q5089" i="9"/>
  <c r="Q5097" i="9"/>
  <c r="Q5105" i="9"/>
  <c r="Q5113" i="9"/>
  <c r="Q5121" i="9"/>
  <c r="Q5129" i="9"/>
  <c r="Q5137" i="9"/>
  <c r="Q5145" i="9"/>
  <c r="Q5153" i="9"/>
  <c r="Q5161" i="9"/>
  <c r="Q5169" i="9"/>
  <c r="Q5177" i="9"/>
  <c r="Q5185" i="9"/>
  <c r="Q5193" i="9"/>
  <c r="Q5201" i="9"/>
  <c r="Q5209" i="9"/>
  <c r="Q5217" i="9"/>
  <c r="Q5225" i="9"/>
  <c r="Q5233" i="9"/>
  <c r="Q5241" i="9"/>
  <c r="Q5249" i="9"/>
  <c r="Q5257" i="9"/>
  <c r="Q5265" i="9"/>
  <c r="Q5273" i="9"/>
  <c r="Q5281" i="9"/>
  <c r="Q5289" i="9"/>
  <c r="Q5297" i="9"/>
  <c r="Q5305" i="9"/>
  <c r="Q5313" i="9"/>
  <c r="Q5321" i="9"/>
  <c r="Q5329" i="9"/>
  <c r="Q5337" i="9"/>
  <c r="Q5345" i="9"/>
  <c r="Q5353" i="9"/>
  <c r="Q5361" i="9"/>
  <c r="Q5369" i="9"/>
  <c r="Q5377" i="9"/>
  <c r="Q3908" i="9"/>
  <c r="Q3928" i="9"/>
  <c r="Q3949" i="9"/>
  <c r="Q3968" i="9"/>
  <c r="Q3984" i="9"/>
  <c r="Q4000" i="9"/>
  <c r="Q4016" i="9"/>
  <c r="Q4032" i="9"/>
  <c r="Q4046" i="9"/>
  <c r="Q4056" i="9"/>
  <c r="Q4068" i="9"/>
  <c r="Q4078" i="9"/>
  <c r="Q4088" i="9"/>
  <c r="Q4100" i="9"/>
  <c r="Q4110" i="9"/>
  <c r="Q4120" i="9"/>
  <c r="Q4132" i="9"/>
  <c r="Q4142" i="9"/>
  <c r="Q4152" i="9"/>
  <c r="Q4162" i="9"/>
  <c r="Q4172" i="9"/>
  <c r="Q4181" i="9"/>
  <c r="Q4190" i="9"/>
  <c r="Q4199" i="9"/>
  <c r="Q4208" i="9"/>
  <c r="Q4217" i="9"/>
  <c r="Q4226" i="9"/>
  <c r="Q4236" i="9"/>
  <c r="Q4245" i="9"/>
  <c r="Q4254" i="9"/>
  <c r="Q4263" i="9"/>
  <c r="Q4272" i="9"/>
  <c r="Q4281" i="9"/>
  <c r="Q4290" i="9"/>
  <c r="Q4298" i="9"/>
  <c r="Q4306" i="9"/>
  <c r="Q4314" i="9"/>
  <c r="Q4322" i="9"/>
  <c r="Q4330" i="9"/>
  <c r="Q4338" i="9"/>
  <c r="Q4346" i="9"/>
  <c r="Q4354" i="9"/>
  <c r="Q4362" i="9"/>
  <c r="Q4370" i="9"/>
  <c r="Q4378" i="9"/>
  <c r="Q4386" i="9"/>
  <c r="Q4394" i="9"/>
  <c r="Q4402" i="9"/>
  <c r="Q4410" i="9"/>
  <c r="Q4418" i="9"/>
  <c r="Q4426" i="9"/>
  <c r="Q4434" i="9"/>
  <c r="Q4442" i="9"/>
  <c r="Q4450" i="9"/>
  <c r="Q4458" i="9"/>
  <c r="Q4466" i="9"/>
  <c r="Q4474" i="9"/>
  <c r="Q4482" i="9"/>
  <c r="Q4490" i="9"/>
  <c r="Q4498" i="9"/>
  <c r="Q4506" i="9"/>
  <c r="Q4514" i="9"/>
  <c r="Q4522" i="9"/>
  <c r="Q4530" i="9"/>
  <c r="Q4538" i="9"/>
  <c r="Q4546" i="9"/>
  <c r="Q4554" i="9"/>
  <c r="Q4562" i="9"/>
  <c r="Q4570" i="9"/>
  <c r="Q4578" i="9"/>
  <c r="Q4586" i="9"/>
  <c r="Q4594" i="9"/>
  <c r="Q4602" i="9"/>
  <c r="Q4610" i="9"/>
  <c r="Q4618" i="9"/>
  <c r="Q4626" i="9"/>
  <c r="Q4634" i="9"/>
  <c r="Q4642" i="9"/>
  <c r="Q4650" i="9"/>
  <c r="Q4658" i="9"/>
  <c r="Q4666" i="9"/>
  <c r="Q4674" i="9"/>
  <c r="Q4682" i="9"/>
  <c r="Q4690" i="9"/>
  <c r="Q4698" i="9"/>
  <c r="Q4706" i="9"/>
  <c r="Q4714" i="9"/>
  <c r="Q4722" i="9"/>
  <c r="Q4730" i="9"/>
  <c r="Q4738" i="9"/>
  <c r="Q4746" i="9"/>
  <c r="Q4754" i="9"/>
  <c r="Q4762" i="9"/>
  <c r="Q4770" i="9"/>
  <c r="Q4778" i="9"/>
  <c r="Q4786" i="9"/>
  <c r="Q4794" i="9"/>
  <c r="Q4802" i="9"/>
  <c r="Q4810" i="9"/>
  <c r="Q4818" i="9"/>
  <c r="Q4826" i="9"/>
  <c r="Q4834" i="9"/>
  <c r="Q4842" i="9"/>
  <c r="Q4850" i="9"/>
  <c r="Q4858" i="9"/>
  <c r="Q4866" i="9"/>
  <c r="Q4874" i="9"/>
  <c r="Q4882" i="9"/>
  <c r="Q4890" i="9"/>
  <c r="Q4898" i="9"/>
  <c r="Q4906" i="9"/>
  <c r="Q4914" i="9"/>
  <c r="Q4922" i="9"/>
  <c r="Q4930" i="9"/>
  <c r="Q4938" i="9"/>
  <c r="Q4946" i="9"/>
  <c r="Q4954" i="9"/>
  <c r="Q4962" i="9"/>
  <c r="Q4970" i="9"/>
  <c r="Q4978" i="9"/>
  <c r="Q4986" i="9"/>
  <c r="Q4994" i="9"/>
  <c r="Q5002" i="9"/>
  <c r="Q5010" i="9"/>
  <c r="Q5018" i="9"/>
  <c r="Q5026" i="9"/>
  <c r="Q5034" i="9"/>
  <c r="Q5042" i="9"/>
  <c r="Q5050" i="9"/>
  <c r="Q5058" i="9"/>
  <c r="Q5066" i="9"/>
  <c r="Q5074" i="9"/>
  <c r="Q5082" i="9"/>
  <c r="Q5090" i="9"/>
  <c r="Q5098" i="9"/>
  <c r="Q5106" i="9"/>
  <c r="Q5114" i="9"/>
  <c r="Q5122" i="9"/>
  <c r="Q5130" i="9"/>
  <c r="Q5138" i="9"/>
  <c r="Q5146" i="9"/>
  <c r="Q5154" i="9"/>
  <c r="Q5162" i="9"/>
  <c r="Q5170" i="9"/>
  <c r="Q5178" i="9"/>
  <c r="Q5186" i="9"/>
  <c r="Q5194" i="9"/>
  <c r="Q5202" i="9"/>
  <c r="Q5210" i="9"/>
  <c r="Q5218" i="9"/>
  <c r="Q5226" i="9"/>
  <c r="Q5234" i="9"/>
  <c r="Q5242" i="9"/>
  <c r="Q5250" i="9"/>
  <c r="Q5258" i="9"/>
  <c r="Q5266" i="9"/>
  <c r="Q5274" i="9"/>
  <c r="Q5282" i="9"/>
  <c r="Q5290" i="9"/>
  <c r="Q5298" i="9"/>
  <c r="Q5306" i="9"/>
  <c r="Q5314" i="9"/>
  <c r="Q5322" i="9"/>
  <c r="Q5330" i="9"/>
  <c r="Q3868" i="9"/>
  <c r="Q3909" i="9"/>
  <c r="Q3932" i="9"/>
  <c r="Q3952" i="9"/>
  <c r="Q3970" i="9"/>
  <c r="Q3986" i="9"/>
  <c r="Q4002" i="9"/>
  <c r="Q4018" i="9"/>
  <c r="Q4034" i="9"/>
  <c r="Q4047" i="9"/>
  <c r="Q4058" i="9"/>
  <c r="Q4069" i="9"/>
  <c r="Q4079" i="9"/>
  <c r="Q4090" i="9"/>
  <c r="Q4101" i="9"/>
  <c r="Q4111" i="9"/>
  <c r="Q4122" i="9"/>
  <c r="Q4133" i="9"/>
  <c r="Q4143" i="9"/>
  <c r="Q4154" i="9"/>
  <c r="Q4164" i="9"/>
  <c r="Q4173" i="9"/>
  <c r="Q4182" i="9"/>
  <c r="Q4191" i="9"/>
  <c r="Q4200" i="9"/>
  <c r="Q4209" i="9"/>
  <c r="Q4218" i="9"/>
  <c r="Q4228" i="9"/>
  <c r="Q4237" i="9"/>
  <c r="Q4246" i="9"/>
  <c r="Q4255" i="9"/>
  <c r="Q4264" i="9"/>
  <c r="Q4273" i="9"/>
  <c r="Q4282" i="9"/>
  <c r="Q4291" i="9"/>
  <c r="Q4299" i="9"/>
  <c r="Q4307" i="9"/>
  <c r="Q4315" i="9"/>
  <c r="Q4323" i="9"/>
  <c r="Q4331" i="9"/>
  <c r="Q4339" i="9"/>
  <c r="Q4347" i="9"/>
  <c r="Q4355" i="9"/>
  <c r="Q4363" i="9"/>
  <c r="Q4371" i="9"/>
  <c r="Q4379" i="9"/>
  <c r="Q4387" i="9"/>
  <c r="Q4395" i="9"/>
  <c r="Q4403" i="9"/>
  <c r="Q4411" i="9"/>
  <c r="Q4419" i="9"/>
  <c r="Q4427" i="9"/>
  <c r="Q4435" i="9"/>
  <c r="Q4443" i="9"/>
  <c r="Q4451" i="9"/>
  <c r="Q4459" i="9"/>
  <c r="Q4467" i="9"/>
  <c r="Q4475" i="9"/>
  <c r="Q4483" i="9"/>
  <c r="Q4491" i="9"/>
  <c r="Q4499" i="9"/>
  <c r="Q4507" i="9"/>
  <c r="Q4515" i="9"/>
  <c r="Q4523" i="9"/>
  <c r="Q4531" i="9"/>
  <c r="Q4539" i="9"/>
  <c r="Q4547" i="9"/>
  <c r="Q4555" i="9"/>
  <c r="Q4563" i="9"/>
  <c r="Q4571" i="9"/>
  <c r="Q4579" i="9"/>
  <c r="Q4587" i="9"/>
  <c r="Q4595" i="9"/>
  <c r="Q4603" i="9"/>
  <c r="Q4611" i="9"/>
  <c r="Q4619" i="9"/>
  <c r="Q4627" i="9"/>
  <c r="Q4635" i="9"/>
  <c r="Q4643" i="9"/>
  <c r="Q4651" i="9"/>
  <c r="Q4659" i="9"/>
  <c r="Q4667" i="9"/>
  <c r="Q4675" i="9"/>
  <c r="Q4683" i="9"/>
  <c r="Q4691" i="9"/>
  <c r="Q4699" i="9"/>
  <c r="Q4707" i="9"/>
  <c r="Q4715" i="9"/>
  <c r="Q4723" i="9"/>
  <c r="Q4731" i="9"/>
  <c r="Q4739" i="9"/>
  <c r="Q4747" i="9"/>
  <c r="Q4755" i="9"/>
  <c r="Q4763" i="9"/>
  <c r="Q4771" i="9"/>
  <c r="Q4779" i="9"/>
  <c r="Q4787" i="9"/>
  <c r="Q4795" i="9"/>
  <c r="Q4803" i="9"/>
  <c r="Q4811" i="9"/>
  <c r="Q4819" i="9"/>
  <c r="Q4827" i="9"/>
  <c r="Q4835" i="9"/>
  <c r="Q4843" i="9"/>
  <c r="Q4851" i="9"/>
  <c r="Q4859" i="9"/>
  <c r="Q4867" i="9"/>
  <c r="Q4875" i="9"/>
  <c r="Q4883" i="9"/>
  <c r="Q4891" i="9"/>
  <c r="Q4899" i="9"/>
  <c r="Q4907" i="9"/>
  <c r="Q4915" i="9"/>
  <c r="Q4923" i="9"/>
  <c r="Q4931" i="9"/>
  <c r="Q4939" i="9"/>
  <c r="Q4947" i="9"/>
  <c r="Q4955" i="9"/>
  <c r="Q4963" i="9"/>
  <c r="Q4971" i="9"/>
  <c r="Q4979" i="9"/>
  <c r="Q4987" i="9"/>
  <c r="Q4995" i="9"/>
  <c r="Q5003" i="9"/>
  <c r="Q5011" i="9"/>
  <c r="Q5019" i="9"/>
  <c r="Q5027" i="9"/>
  <c r="Q5035" i="9"/>
  <c r="Q5043" i="9"/>
  <c r="Q5051" i="9"/>
  <c r="Q5059" i="9"/>
  <c r="Q5067" i="9"/>
  <c r="Q5075" i="9"/>
  <c r="Q5083" i="9"/>
  <c r="Q5091" i="9"/>
  <c r="Q5099" i="9"/>
  <c r="Q5107" i="9"/>
  <c r="Q5115" i="9"/>
  <c r="Q5123" i="9"/>
  <c r="Q5131" i="9"/>
  <c r="Q5139" i="9"/>
  <c r="Q5147" i="9"/>
  <c r="Q5155" i="9"/>
  <c r="Q5163" i="9"/>
  <c r="Q5171" i="9"/>
  <c r="Q5179" i="9"/>
  <c r="Q5187" i="9"/>
  <c r="Q5195" i="9"/>
  <c r="Q5203" i="9"/>
  <c r="Q5211" i="9"/>
  <c r="Q5219" i="9"/>
  <c r="Q5227" i="9"/>
  <c r="Q5235" i="9"/>
  <c r="Q5243" i="9"/>
  <c r="Q5251" i="9"/>
  <c r="Q5259" i="9"/>
  <c r="Q5267" i="9"/>
  <c r="Q5275" i="9"/>
  <c r="Q5283" i="9"/>
  <c r="Q5291" i="9"/>
  <c r="Q5299" i="9"/>
  <c r="Q5307" i="9"/>
  <c r="Q5315" i="9"/>
  <c r="Q5323" i="9"/>
  <c r="Q5331" i="9"/>
  <c r="Q5339" i="9"/>
  <c r="Q5347" i="9"/>
  <c r="Q5355" i="9"/>
  <c r="Q5363" i="9"/>
  <c r="Q5371" i="9"/>
  <c r="Q5379" i="9"/>
  <c r="Q5387" i="9"/>
  <c r="Q5395" i="9"/>
  <c r="Q5403" i="9"/>
  <c r="Q5411" i="9"/>
  <c r="Q5419" i="9"/>
  <c r="Q5427" i="9"/>
  <c r="Q5435" i="9"/>
  <c r="Q5443" i="9"/>
  <c r="Q5451" i="9"/>
  <c r="Q5459" i="9"/>
  <c r="Q5467" i="9"/>
  <c r="Q5475" i="9"/>
  <c r="Q5483" i="9"/>
  <c r="Q5491" i="9"/>
  <c r="Q5499" i="9"/>
  <c r="Q5507" i="9"/>
  <c r="Q5515" i="9"/>
  <c r="Q5523" i="9"/>
  <c r="Q5531" i="9"/>
  <c r="Q5539" i="9"/>
  <c r="Q5547" i="9"/>
  <c r="Q5555" i="9"/>
  <c r="Q5563" i="9"/>
  <c r="Q5571" i="9"/>
  <c r="Q5579" i="9"/>
  <c r="Q3876" i="9"/>
  <c r="Q3912" i="9"/>
  <c r="Q3933" i="9"/>
  <c r="Q3956" i="9"/>
  <c r="Q3972" i="9"/>
  <c r="Q3988" i="9"/>
  <c r="Q4004" i="9"/>
  <c r="Q4020" i="9"/>
  <c r="Q4036" i="9"/>
  <c r="Q4048" i="9"/>
  <c r="Q4060" i="9"/>
  <c r="Q4070" i="9"/>
  <c r="Q4080" i="9"/>
  <c r="Q4092" i="9"/>
  <c r="Q4102" i="9"/>
  <c r="Q4112" i="9"/>
  <c r="Q4124" i="9"/>
  <c r="Q4134" i="9"/>
  <c r="Q4144" i="9"/>
  <c r="Q4156" i="9"/>
  <c r="Q4165" i="9"/>
  <c r="Q4174" i="9"/>
  <c r="Q4183" i="9"/>
  <c r="Q4192" i="9"/>
  <c r="Q4201" i="9"/>
  <c r="Q4210" i="9"/>
  <c r="Q4220" i="9"/>
  <c r="Q4229" i="9"/>
  <c r="Q4238" i="9"/>
  <c r="Q4247" i="9"/>
  <c r="Q4256" i="9"/>
  <c r="Q4265" i="9"/>
  <c r="Q4274" i="9"/>
  <c r="Q4284" i="9"/>
  <c r="Q4292" i="9"/>
  <c r="Q4300" i="9"/>
  <c r="Q4308" i="9"/>
  <c r="Q4316" i="9"/>
  <c r="Q4324" i="9"/>
  <c r="Q4332" i="9"/>
  <c r="Q4340" i="9"/>
  <c r="Q4348" i="9"/>
  <c r="Q4356" i="9"/>
  <c r="Q4364" i="9"/>
  <c r="Q4372" i="9"/>
  <c r="Q4380" i="9"/>
  <c r="Q4388" i="9"/>
  <c r="Q4396" i="9"/>
  <c r="Q4404" i="9"/>
  <c r="Q4412" i="9"/>
  <c r="Q4420" i="9"/>
  <c r="Q4428" i="9"/>
  <c r="Q4436" i="9"/>
  <c r="Q4444" i="9"/>
  <c r="Q4452" i="9"/>
  <c r="Q4460" i="9"/>
  <c r="Q4468" i="9"/>
  <c r="Q4476" i="9"/>
  <c r="Q4484" i="9"/>
  <c r="Q4492" i="9"/>
  <c r="Q4500" i="9"/>
  <c r="Q4508" i="9"/>
  <c r="Q4516" i="9"/>
  <c r="Q4524" i="9"/>
  <c r="Q4532" i="9"/>
  <c r="Q4540" i="9"/>
  <c r="Q4548" i="9"/>
  <c r="Q4556" i="9"/>
  <c r="Q4564" i="9"/>
  <c r="Q4572" i="9"/>
  <c r="Q4580" i="9"/>
  <c r="Q4588" i="9"/>
  <c r="Q4596" i="9"/>
  <c r="Q4604" i="9"/>
  <c r="Q4612" i="9"/>
  <c r="Q4620" i="9"/>
  <c r="Q4628" i="9"/>
  <c r="Q4636" i="9"/>
  <c r="Q4644" i="9"/>
  <c r="Q4652" i="9"/>
  <c r="Q4660" i="9"/>
  <c r="Q4668" i="9"/>
  <c r="Q4676" i="9"/>
  <c r="Q4684" i="9"/>
  <c r="Q4692" i="9"/>
  <c r="Q4700" i="9"/>
  <c r="Q4708" i="9"/>
  <c r="Q4716" i="9"/>
  <c r="Q4724" i="9"/>
  <c r="Q4732" i="9"/>
  <c r="Q4740" i="9"/>
  <c r="Q4748" i="9"/>
  <c r="Q4756" i="9"/>
  <c r="Q4764" i="9"/>
  <c r="Q4772" i="9"/>
  <c r="Q4780" i="9"/>
  <c r="Q4788" i="9"/>
  <c r="Q4796" i="9"/>
  <c r="Q4804" i="9"/>
  <c r="Q4812" i="9"/>
  <c r="Q4820" i="9"/>
  <c r="Q4828" i="9"/>
  <c r="Q4836" i="9"/>
  <c r="Q4844" i="9"/>
  <c r="Q4852" i="9"/>
  <c r="Q4860" i="9"/>
  <c r="Q4868" i="9"/>
  <c r="Q4876" i="9"/>
  <c r="Q4884" i="9"/>
  <c r="Q4892" i="9"/>
  <c r="Q4900" i="9"/>
  <c r="Q4908" i="9"/>
  <c r="Q4916" i="9"/>
  <c r="Q4924" i="9"/>
  <c r="Q4932" i="9"/>
  <c r="Q4940" i="9"/>
  <c r="Q4948" i="9"/>
  <c r="Q4956" i="9"/>
  <c r="Q4964" i="9"/>
  <c r="Q4972" i="9"/>
  <c r="Q4980" i="9"/>
  <c r="Q4988" i="9"/>
  <c r="Q4996" i="9"/>
  <c r="Q5004" i="9"/>
  <c r="Q5012" i="9"/>
  <c r="Q5020" i="9"/>
  <c r="Q5028" i="9"/>
  <c r="Q5036" i="9"/>
  <c r="Q5044" i="9"/>
  <c r="Q5052" i="9"/>
  <c r="Q5060" i="9"/>
  <c r="Q5068" i="9"/>
  <c r="Q5076" i="9"/>
  <c r="Q5084" i="9"/>
  <c r="Q5092" i="9"/>
  <c r="Q5100" i="9"/>
  <c r="Q5108" i="9"/>
  <c r="Q5116" i="9"/>
  <c r="Q5124" i="9"/>
  <c r="Q5132" i="9"/>
  <c r="Q5140" i="9"/>
  <c r="Q5148" i="9"/>
  <c r="Q5156" i="9"/>
  <c r="Q5164" i="9"/>
  <c r="Q5172" i="9"/>
  <c r="Q5180" i="9"/>
  <c r="Q5188" i="9"/>
  <c r="Q5196" i="9"/>
  <c r="Q5204" i="9"/>
  <c r="Q5212" i="9"/>
  <c r="Q5220" i="9"/>
  <c r="Q5228" i="9"/>
  <c r="Q5236" i="9"/>
  <c r="Q5244" i="9"/>
  <c r="Q5252" i="9"/>
  <c r="Q5260" i="9"/>
  <c r="Q5268" i="9"/>
  <c r="Q5276" i="9"/>
  <c r="Q5284" i="9"/>
  <c r="Q5292" i="9"/>
  <c r="Q5300" i="9"/>
  <c r="Q5308" i="9"/>
  <c r="Q5316" i="9"/>
  <c r="Q5324" i="9"/>
  <c r="Q5332" i="9"/>
  <c r="Q5340" i="9"/>
  <c r="Q5348" i="9"/>
  <c r="Q5356" i="9"/>
  <c r="Q5364" i="9"/>
  <c r="Q5372" i="9"/>
  <c r="Q5380" i="9"/>
  <c r="Q5388" i="9"/>
  <c r="Q5396" i="9"/>
  <c r="Q5404" i="9"/>
  <c r="Q5412" i="9"/>
  <c r="Q5420" i="9"/>
  <c r="Q5428" i="9"/>
  <c r="Q5436" i="9"/>
  <c r="Q5444" i="9"/>
  <c r="Q5452" i="9"/>
  <c r="Q5460" i="9"/>
  <c r="Q5468" i="9"/>
  <c r="Q5476" i="9"/>
  <c r="Q5484" i="9"/>
  <c r="Q5492" i="9"/>
  <c r="Q5500" i="9"/>
  <c r="Q5508" i="9"/>
  <c r="Q5516" i="9"/>
  <c r="Q5524" i="9"/>
  <c r="Q5532" i="9"/>
  <c r="Q5540" i="9"/>
  <c r="Q5548" i="9"/>
  <c r="Q5556" i="9"/>
  <c r="Q5564" i="9"/>
  <c r="Q5572" i="9"/>
  <c r="Q5580" i="9"/>
  <c r="Q3884" i="9"/>
  <c r="Q3916" i="9"/>
  <c r="Q3936" i="9"/>
  <c r="Q3957" i="9"/>
  <c r="Q3973" i="9"/>
  <c r="Q3989" i="9"/>
  <c r="Q4005" i="9"/>
  <c r="Q4021" i="9"/>
  <c r="Q4037" i="9"/>
  <c r="Q4050" i="9"/>
  <c r="Q4061" i="9"/>
  <c r="Q4071" i="9"/>
  <c r="Q4082" i="9"/>
  <c r="Q4093" i="9"/>
  <c r="Q4103" i="9"/>
  <c r="Q4114" i="9"/>
  <c r="Q4125" i="9"/>
  <c r="Q4135" i="9"/>
  <c r="Q4146" i="9"/>
  <c r="Q4157" i="9"/>
  <c r="Q4166" i="9"/>
  <c r="Q4175" i="9"/>
  <c r="Q4184" i="9"/>
  <c r="Q4193" i="9"/>
  <c r="Q4202" i="9"/>
  <c r="Q4212" i="9"/>
  <c r="Q4221" i="9"/>
  <c r="Q4230" i="9"/>
  <c r="Q4239" i="9"/>
  <c r="Q4248" i="9"/>
  <c r="Q4257" i="9"/>
  <c r="Q4266" i="9"/>
  <c r="Q4276" i="9"/>
  <c r="Q4285" i="9"/>
  <c r="Q4293" i="9"/>
  <c r="Q4301" i="9"/>
  <c r="Q4309" i="9"/>
  <c r="Q4317" i="9"/>
  <c r="Q4325" i="9"/>
  <c r="Q4333" i="9"/>
  <c r="Q4341" i="9"/>
  <c r="Q4349" i="9"/>
  <c r="Q4357" i="9"/>
  <c r="Q4365" i="9"/>
  <c r="Q4373" i="9"/>
  <c r="Q4381" i="9"/>
  <c r="Q4389" i="9"/>
  <c r="Q4397" i="9"/>
  <c r="Q4405" i="9"/>
  <c r="Q4413" i="9"/>
  <c r="Q4421" i="9"/>
  <c r="Q4429" i="9"/>
  <c r="Q4437" i="9"/>
  <c r="Q4445" i="9"/>
  <c r="Q4453" i="9"/>
  <c r="Q4461" i="9"/>
  <c r="Q4469" i="9"/>
  <c r="Q4477" i="9"/>
  <c r="Q4485" i="9"/>
  <c r="Q4493" i="9"/>
  <c r="Q4501" i="9"/>
  <c r="Q4509" i="9"/>
  <c r="Q4517" i="9"/>
  <c r="Q4525" i="9"/>
  <c r="Q4533" i="9"/>
  <c r="Q4541" i="9"/>
  <c r="Q4549" i="9"/>
  <c r="Q4557" i="9"/>
  <c r="Q4565" i="9"/>
  <c r="Q4573" i="9"/>
  <c r="Q4581" i="9"/>
  <c r="Q4589" i="9"/>
  <c r="Q4597" i="9"/>
  <c r="Q4605" i="9"/>
  <c r="Q4613" i="9"/>
  <c r="Q4621" i="9"/>
  <c r="Q4629" i="9"/>
  <c r="Q4637" i="9"/>
  <c r="Q4645" i="9"/>
  <c r="Q4653" i="9"/>
  <c r="Q4661" i="9"/>
  <c r="Q4669" i="9"/>
  <c r="Q4677" i="9"/>
  <c r="Q4685" i="9"/>
  <c r="Q4693" i="9"/>
  <c r="Q4701" i="9"/>
  <c r="Q4709" i="9"/>
  <c r="Q4717" i="9"/>
  <c r="Q4725" i="9"/>
  <c r="Q4733" i="9"/>
  <c r="Q4741" i="9"/>
  <c r="Q4749" i="9"/>
  <c r="Q4757" i="9"/>
  <c r="Q4765" i="9"/>
  <c r="Q4773" i="9"/>
  <c r="Q4781" i="9"/>
  <c r="Q4789" i="9"/>
  <c r="Q4797" i="9"/>
  <c r="Q4805" i="9"/>
  <c r="Q4813" i="9"/>
  <c r="Q4821" i="9"/>
  <c r="Q4829" i="9"/>
  <c r="Q4837" i="9"/>
  <c r="Q4845" i="9"/>
  <c r="Q4853" i="9"/>
  <c r="Q4861" i="9"/>
  <c r="Q4869" i="9"/>
  <c r="Q4877" i="9"/>
  <c r="Q4885" i="9"/>
  <c r="Q4893" i="9"/>
  <c r="Q4901" i="9"/>
  <c r="Q4909" i="9"/>
  <c r="Q4917" i="9"/>
  <c r="Q4925" i="9"/>
  <c r="Q4933" i="9"/>
  <c r="Q4941" i="9"/>
  <c r="Q4949" i="9"/>
  <c r="Q4957" i="9"/>
  <c r="Q4965" i="9"/>
  <c r="Q4973" i="9"/>
  <c r="Q4981" i="9"/>
  <c r="Q4989" i="9"/>
  <c r="Q4997" i="9"/>
  <c r="Q5005" i="9"/>
  <c r="Q5013" i="9"/>
  <c r="Q5021" i="9"/>
  <c r="Q5029" i="9"/>
  <c r="Q5037" i="9"/>
  <c r="Q5045" i="9"/>
  <c r="Q5053" i="9"/>
  <c r="Q5061" i="9"/>
  <c r="Q5069" i="9"/>
  <c r="Q5077" i="9"/>
  <c r="Q5085" i="9"/>
  <c r="Q5093" i="9"/>
  <c r="Q5101" i="9"/>
  <c r="Q5109" i="9"/>
  <c r="Q5117" i="9"/>
  <c r="Q5125" i="9"/>
  <c r="Q5133" i="9"/>
  <c r="Q5141" i="9"/>
  <c r="Q5149" i="9"/>
  <c r="Q5157" i="9"/>
  <c r="Q5165" i="9"/>
  <c r="Q5173" i="9"/>
  <c r="Q5181" i="9"/>
  <c r="Q5189" i="9"/>
  <c r="Q5197" i="9"/>
  <c r="Q5205" i="9"/>
  <c r="Q5213" i="9"/>
  <c r="Q5221" i="9"/>
  <c r="Q5229" i="9"/>
  <c r="Q5237" i="9"/>
  <c r="Q5245" i="9"/>
  <c r="Q5253" i="9"/>
  <c r="Q5261" i="9"/>
  <c r="Q5269" i="9"/>
  <c r="Q5277" i="9"/>
  <c r="Q5285" i="9"/>
  <c r="Q5293" i="9"/>
  <c r="Q5301" i="9"/>
  <c r="Q5309" i="9"/>
  <c r="Q5317" i="9"/>
  <c r="Q5325" i="9"/>
  <c r="Q5333" i="9"/>
  <c r="Q5341" i="9"/>
  <c r="Q5349" i="9"/>
  <c r="Q5357" i="9"/>
  <c r="Q5365" i="9"/>
  <c r="Q5373" i="9"/>
  <c r="Q5381" i="9"/>
  <c r="Q5389" i="9"/>
  <c r="Q5397" i="9"/>
  <c r="Q5405" i="9"/>
  <c r="Q5413" i="9"/>
  <c r="Q5421" i="9"/>
  <c r="Q5429" i="9"/>
  <c r="Q5437" i="9"/>
  <c r="Q5445" i="9"/>
  <c r="Q5453" i="9"/>
  <c r="Q5461" i="9"/>
  <c r="Q5469" i="9"/>
  <c r="Q5477" i="9"/>
  <c r="Q5485" i="9"/>
  <c r="Q5493" i="9"/>
  <c r="Q5501" i="9"/>
  <c r="Q5509" i="9"/>
  <c r="Q5517" i="9"/>
  <c r="Q5525" i="9"/>
  <c r="Q3892" i="9"/>
  <c r="Q3917" i="9"/>
  <c r="Q3940" i="9"/>
  <c r="Q3960" i="9"/>
  <c r="Q3976" i="9"/>
  <c r="Q3992" i="9"/>
  <c r="Q4008" i="9"/>
  <c r="Q4024" i="9"/>
  <c r="Q4040" i="9"/>
  <c r="Q4052" i="9"/>
  <c r="Q4062" i="9"/>
  <c r="Q4072" i="9"/>
  <c r="Q4084" i="9"/>
  <c r="Q4094" i="9"/>
  <c r="Q4104" i="9"/>
  <c r="Q4116" i="9"/>
  <c r="Q4126" i="9"/>
  <c r="Q4136" i="9"/>
  <c r="Q4148" i="9"/>
  <c r="Q4158" i="9"/>
  <c r="Q4167" i="9"/>
  <c r="Q4176" i="9"/>
  <c r="Q4185" i="9"/>
  <c r="Q4194" i="9"/>
  <c r="Q4204" i="9"/>
  <c r="Q4213" i="9"/>
  <c r="Q4222" i="9"/>
  <c r="Q4231" i="9"/>
  <c r="Q4240" i="9"/>
  <c r="Q4249" i="9"/>
  <c r="Q4258" i="9"/>
  <c r="Q4268" i="9"/>
  <c r="Q4277" i="9"/>
  <c r="Q4286" i="9"/>
  <c r="Q4294" i="9"/>
  <c r="Q4302" i="9"/>
  <c r="Q4310" i="9"/>
  <c r="Q4318" i="9"/>
  <c r="Q4326" i="9"/>
  <c r="Q4334" i="9"/>
  <c r="Q4342" i="9"/>
  <c r="Q4350" i="9"/>
  <c r="Q4358" i="9"/>
  <c r="Q4366" i="9"/>
  <c r="Q4374" i="9"/>
  <c r="Q4382" i="9"/>
  <c r="Q4390" i="9"/>
  <c r="Q4398" i="9"/>
  <c r="Q4406" i="9"/>
  <c r="Q4414" i="9"/>
  <c r="Q4422" i="9"/>
  <c r="Q4430" i="9"/>
  <c r="Q4438" i="9"/>
  <c r="Q4446" i="9"/>
  <c r="Q4454" i="9"/>
  <c r="Q4462" i="9"/>
  <c r="Q4470" i="9"/>
  <c r="Q4478" i="9"/>
  <c r="Q4486" i="9"/>
  <c r="Q4494" i="9"/>
  <c r="Q4502" i="9"/>
  <c r="Q4510" i="9"/>
  <c r="Q4518" i="9"/>
  <c r="Q4526" i="9"/>
  <c r="Q4534" i="9"/>
  <c r="Q4542" i="9"/>
  <c r="Q4550" i="9"/>
  <c r="Q4558" i="9"/>
  <c r="Q4566" i="9"/>
  <c r="Q4574" i="9"/>
  <c r="Q4582" i="9"/>
  <c r="Q4590" i="9"/>
  <c r="Q4598" i="9"/>
  <c r="Q4606" i="9"/>
  <c r="Q4614" i="9"/>
  <c r="Q4622" i="9"/>
  <c r="Q4630" i="9"/>
  <c r="Q4638" i="9"/>
  <c r="Q4646" i="9"/>
  <c r="Q4654" i="9"/>
  <c r="Q4662" i="9"/>
  <c r="Q4670" i="9"/>
  <c r="Q4678" i="9"/>
  <c r="Q4686" i="9"/>
  <c r="Q4694" i="9"/>
  <c r="Q4702" i="9"/>
  <c r="Q4710" i="9"/>
  <c r="Q4718" i="9"/>
  <c r="Q4726" i="9"/>
  <c r="Q4734" i="9"/>
  <c r="Q4742" i="9"/>
  <c r="Q4750" i="9"/>
  <c r="Q4758" i="9"/>
  <c r="Q4766" i="9"/>
  <c r="Q4774" i="9"/>
  <c r="Q4782" i="9"/>
  <c r="Q4790" i="9"/>
  <c r="Q4798" i="9"/>
  <c r="Q4806" i="9"/>
  <c r="Q4814" i="9"/>
  <c r="Q4822" i="9"/>
  <c r="Q4830" i="9"/>
  <c r="Q4838" i="9"/>
  <c r="Q4846" i="9"/>
  <c r="Q4854" i="9"/>
  <c r="Q4862" i="9"/>
  <c r="Q4870" i="9"/>
  <c r="Q4878" i="9"/>
  <c r="Q4886" i="9"/>
  <c r="Q4894" i="9"/>
  <c r="Q4902" i="9"/>
  <c r="Q4910" i="9"/>
  <c r="Q4918" i="9"/>
  <c r="Q4926" i="9"/>
  <c r="Q4934" i="9"/>
  <c r="Q4942" i="9"/>
  <c r="Q4950" i="9"/>
  <c r="Q4958" i="9"/>
  <c r="Q4966" i="9"/>
  <c r="Q4974" i="9"/>
  <c r="Q4982" i="9"/>
  <c r="Q4990" i="9"/>
  <c r="Q4998" i="9"/>
  <c r="Q5006" i="9"/>
  <c r="Q5014" i="9"/>
  <c r="Q5022" i="9"/>
  <c r="Q5030" i="9"/>
  <c r="Q5038" i="9"/>
  <c r="Q5046" i="9"/>
  <c r="Q5054" i="9"/>
  <c r="Q5062" i="9"/>
  <c r="Q5070" i="9"/>
  <c r="Q5078" i="9"/>
  <c r="Q5086" i="9"/>
  <c r="Q5094" i="9"/>
  <c r="Q5102" i="9"/>
  <c r="Q5110" i="9"/>
  <c r="Q5118" i="9"/>
  <c r="Q5126" i="9"/>
  <c r="Q5134" i="9"/>
  <c r="Q5142" i="9"/>
  <c r="Q5150" i="9"/>
  <c r="Q5158" i="9"/>
  <c r="Q5166" i="9"/>
  <c r="Q5174" i="9"/>
  <c r="Q5182" i="9"/>
  <c r="Q5190" i="9"/>
  <c r="Q5198" i="9"/>
  <c r="Q5206" i="9"/>
  <c r="Q5214" i="9"/>
  <c r="Q5222" i="9"/>
  <c r="Q5230" i="9"/>
  <c r="Q5238" i="9"/>
  <c r="Q5246" i="9"/>
  <c r="Q5254" i="9"/>
  <c r="Q5262" i="9"/>
  <c r="Q5270" i="9"/>
  <c r="Q5278" i="9"/>
  <c r="Q5286" i="9"/>
  <c r="Q5294" i="9"/>
  <c r="Q5302" i="9"/>
  <c r="Q5310" i="9"/>
  <c r="Q5318" i="9"/>
  <c r="Q5326" i="9"/>
  <c r="Q5334" i="9"/>
  <c r="Q5342" i="9"/>
  <c r="Q5350" i="9"/>
  <c r="Q5358" i="9"/>
  <c r="Q5366" i="9"/>
  <c r="Q5374" i="9"/>
  <c r="Q5382" i="9"/>
  <c r="Q5390" i="9"/>
  <c r="Q5398" i="9"/>
  <c r="Q5406" i="9"/>
  <c r="Q5414" i="9"/>
  <c r="Q5422" i="9"/>
  <c r="Q5430" i="9"/>
  <c r="Q5438" i="9"/>
  <c r="Q5446" i="9"/>
  <c r="Q5454" i="9"/>
  <c r="Q5462" i="9"/>
  <c r="Q5470" i="9"/>
  <c r="Q5478" i="9"/>
  <c r="Q5486" i="9"/>
  <c r="Q5494" i="9"/>
  <c r="Q5502" i="9"/>
  <c r="Q5510" i="9"/>
  <c r="Q5518" i="9"/>
  <c r="Q5526" i="9"/>
  <c r="Q5534" i="9"/>
  <c r="Q5542" i="9"/>
  <c r="Q5550" i="9"/>
  <c r="Q5558" i="9"/>
  <c r="Q5566" i="9"/>
  <c r="Q5574" i="9"/>
  <c r="Q5582" i="9"/>
  <c r="Q5590" i="9"/>
  <c r="Q5598" i="9"/>
  <c r="Q5606" i="9"/>
  <c r="Q5614" i="9"/>
  <c r="Q5622" i="9"/>
  <c r="Q5630" i="9"/>
  <c r="Q5638" i="9"/>
  <c r="Q5646" i="9"/>
  <c r="Q3893" i="9"/>
  <c r="Q3920" i="9"/>
  <c r="Q3941" i="9"/>
  <c r="Q3962" i="9"/>
  <c r="Q3978" i="9"/>
  <c r="Q3994" i="9"/>
  <c r="Q4010" i="9"/>
  <c r="Q4026" i="9"/>
  <c r="Q4042" i="9"/>
  <c r="Q4053" i="9"/>
  <c r="Q4063" i="9"/>
  <c r="Q4074" i="9"/>
  <c r="Q4085" i="9"/>
  <c r="Q4095" i="9"/>
  <c r="Q4106" i="9"/>
  <c r="Q4117" i="9"/>
  <c r="Q4127" i="9"/>
  <c r="Q4138" i="9"/>
  <c r="Q4149" i="9"/>
  <c r="Q4159" i="9"/>
  <c r="Q4168" i="9"/>
  <c r="Q4177" i="9"/>
  <c r="Q4186" i="9"/>
  <c r="Q4196" i="9"/>
  <c r="Q4205" i="9"/>
  <c r="Q4214" i="9"/>
  <c r="Q4223" i="9"/>
  <c r="Q4232" i="9"/>
  <c r="Q4241" i="9"/>
  <c r="Q4250" i="9"/>
  <c r="Q4260" i="9"/>
  <c r="Q4269" i="9"/>
  <c r="Q4278" i="9"/>
  <c r="Q4287" i="9"/>
  <c r="Q4295" i="9"/>
  <c r="Q4303" i="9"/>
  <c r="Q4311" i="9"/>
  <c r="Q4319" i="9"/>
  <c r="Q4327" i="9"/>
  <c r="Q4335" i="9"/>
  <c r="Q4343" i="9"/>
  <c r="Q4351" i="9"/>
  <c r="Q4359" i="9"/>
  <c r="Q4367" i="9"/>
  <c r="Q4375" i="9"/>
  <c r="Q4383" i="9"/>
  <c r="Q4391" i="9"/>
  <c r="Q4399" i="9"/>
  <c r="Q4407" i="9"/>
  <c r="Q4415" i="9"/>
  <c r="Q4423" i="9"/>
  <c r="Q4431" i="9"/>
  <c r="Q4439" i="9"/>
  <c r="Q4447" i="9"/>
  <c r="Q4455" i="9"/>
  <c r="Q4463" i="9"/>
  <c r="Q4471" i="9"/>
  <c r="Q4479" i="9"/>
  <c r="Q4487" i="9"/>
  <c r="Q4495" i="9"/>
  <c r="Q4503" i="9"/>
  <c r="Q4511" i="9"/>
  <c r="Q4519" i="9"/>
  <c r="Q4527" i="9"/>
  <c r="Q4535" i="9"/>
  <c r="Q4543" i="9"/>
  <c r="Q4551" i="9"/>
  <c r="Q4559" i="9"/>
  <c r="Q4567" i="9"/>
  <c r="Q4575" i="9"/>
  <c r="Q4583" i="9"/>
  <c r="Q4591" i="9"/>
  <c r="Q4599" i="9"/>
  <c r="Q4607" i="9"/>
  <c r="Q4615" i="9"/>
  <c r="Q4623" i="9"/>
  <c r="Q4631" i="9"/>
  <c r="Q4639" i="9"/>
  <c r="Q4647" i="9"/>
  <c r="Q4655" i="9"/>
  <c r="Q4663" i="9"/>
  <c r="Q4671" i="9"/>
  <c r="Q4679" i="9"/>
  <c r="Q4687" i="9"/>
  <c r="Q4695" i="9"/>
  <c r="Q4703" i="9"/>
  <c r="Q4711" i="9"/>
  <c r="Q4719" i="9"/>
  <c r="Q4727" i="9"/>
  <c r="Q4735" i="9"/>
  <c r="Q4743" i="9"/>
  <c r="Q4751" i="9"/>
  <c r="Q4759" i="9"/>
  <c r="Q4767" i="9"/>
  <c r="Q4775" i="9"/>
  <c r="Q4783" i="9"/>
  <c r="Q4791" i="9"/>
  <c r="Q4799" i="9"/>
  <c r="Q4807" i="9"/>
  <c r="Q4815" i="9"/>
  <c r="Q4823" i="9"/>
  <c r="Q4831" i="9"/>
  <c r="Q4839" i="9"/>
  <c r="Q4847" i="9"/>
  <c r="Q4855" i="9"/>
  <c r="Q4863" i="9"/>
  <c r="Q4871" i="9"/>
  <c r="Q4879" i="9"/>
  <c r="Q4887" i="9"/>
  <c r="Q4895" i="9"/>
  <c r="Q4903" i="9"/>
  <c r="Q4911" i="9"/>
  <c r="Q4919" i="9"/>
  <c r="Q4927" i="9"/>
  <c r="Q4935" i="9"/>
  <c r="Q4943" i="9"/>
  <c r="Q4951" i="9"/>
  <c r="Q4959" i="9"/>
  <c r="Q4967" i="9"/>
  <c r="Q4975" i="9"/>
  <c r="Q4983" i="9"/>
  <c r="Q4991" i="9"/>
  <c r="Q4999" i="9"/>
  <c r="Q5007" i="9"/>
  <c r="Q5015" i="9"/>
  <c r="Q5023" i="9"/>
  <c r="Q5031" i="9"/>
  <c r="Q5039" i="9"/>
  <c r="Q5047" i="9"/>
  <c r="Q5055" i="9"/>
  <c r="Q5063" i="9"/>
  <c r="Q5071" i="9"/>
  <c r="Q5079" i="9"/>
  <c r="Q5087" i="9"/>
  <c r="Q5095" i="9"/>
  <c r="Q5103" i="9"/>
  <c r="Q5111" i="9"/>
  <c r="Q5119" i="9"/>
  <c r="Q5127" i="9"/>
  <c r="Q5135" i="9"/>
  <c r="Q5143" i="9"/>
  <c r="Q5151" i="9"/>
  <c r="Q5159" i="9"/>
  <c r="Q5167" i="9"/>
  <c r="Q5175" i="9"/>
  <c r="Q5183" i="9"/>
  <c r="Q5191" i="9"/>
  <c r="Q5199" i="9"/>
  <c r="Q5207" i="9"/>
  <c r="Q5215" i="9"/>
  <c r="Q5223" i="9"/>
  <c r="Q5231" i="9"/>
  <c r="Q5239" i="9"/>
  <c r="Q5247" i="9"/>
  <c r="Q5255" i="9"/>
  <c r="Q5263" i="9"/>
  <c r="Q5271" i="9"/>
  <c r="Q5279" i="9"/>
  <c r="Q5287" i="9"/>
  <c r="Q5295" i="9"/>
  <c r="Q5303" i="9"/>
  <c r="Q5311" i="9"/>
  <c r="Q5319" i="9"/>
  <c r="Q5327" i="9"/>
  <c r="Q5335" i="9"/>
  <c r="Q5343" i="9"/>
  <c r="Q5351" i="9"/>
  <c r="Q5359" i="9"/>
  <c r="Q5367" i="9"/>
  <c r="Q5375" i="9"/>
  <c r="Q5383" i="9"/>
  <c r="Q3900" i="9"/>
  <c r="Q3924" i="9"/>
  <c r="Q3944" i="9"/>
  <c r="Q3964" i="9"/>
  <c r="Q3980" i="9"/>
  <c r="Q3996" i="9"/>
  <c r="Q4012" i="9"/>
  <c r="Q4028" i="9"/>
  <c r="Q4044" i="9"/>
  <c r="Q4054" i="9"/>
  <c r="Q4064" i="9"/>
  <c r="Q4076" i="9"/>
  <c r="Q4086" i="9"/>
  <c r="Q4096" i="9"/>
  <c r="Q4108" i="9"/>
  <c r="Q4118" i="9"/>
  <c r="Q4128" i="9"/>
  <c r="Q4140" i="9"/>
  <c r="Q4150" i="9"/>
  <c r="Q4160" i="9"/>
  <c r="Q4169" i="9"/>
  <c r="Q4178" i="9"/>
  <c r="Q4188" i="9"/>
  <c r="Q4197" i="9"/>
  <c r="Q4206" i="9"/>
  <c r="Q4215" i="9"/>
  <c r="Q4224" i="9"/>
  <c r="Q4233" i="9"/>
  <c r="Q4242" i="9"/>
  <c r="Q4252" i="9"/>
  <c r="Q4261" i="9"/>
  <c r="Q4270" i="9"/>
  <c r="Q4279" i="9"/>
  <c r="Q4288" i="9"/>
  <c r="Q4296" i="9"/>
  <c r="Q4304" i="9"/>
  <c r="Q4312" i="9"/>
  <c r="Q4320" i="9"/>
  <c r="Q4328" i="9"/>
  <c r="Q4336" i="9"/>
  <c r="Q4344" i="9"/>
  <c r="Q4352" i="9"/>
  <c r="Q4360" i="9"/>
  <c r="Q4368" i="9"/>
  <c r="Q4376" i="9"/>
  <c r="Q4384" i="9"/>
  <c r="Q4392" i="9"/>
  <c r="Q4400" i="9"/>
  <c r="Q4408" i="9"/>
  <c r="Q4416" i="9"/>
  <c r="Q4424" i="9"/>
  <c r="Q4432" i="9"/>
  <c r="Q4440" i="9"/>
  <c r="Q4448" i="9"/>
  <c r="Q4456" i="9"/>
  <c r="Q4464" i="9"/>
  <c r="Q4472" i="9"/>
  <c r="Q4480" i="9"/>
  <c r="Q4488" i="9"/>
  <c r="Q4496" i="9"/>
  <c r="Q4504" i="9"/>
  <c r="Q4512" i="9"/>
  <c r="Q4520" i="9"/>
  <c r="Q4528" i="9"/>
  <c r="Q4536" i="9"/>
  <c r="Q4544" i="9"/>
  <c r="Q4552" i="9"/>
  <c r="Q4560" i="9"/>
  <c r="Q4568" i="9"/>
  <c r="Q4576" i="9"/>
  <c r="Q4584" i="9"/>
  <c r="Q4592" i="9"/>
  <c r="Q4600" i="9"/>
  <c r="Q4608" i="9"/>
  <c r="Q4616" i="9"/>
  <c r="Q4624" i="9"/>
  <c r="Q4632" i="9"/>
  <c r="Q4640" i="9"/>
  <c r="Q4648" i="9"/>
  <c r="Q4656" i="9"/>
  <c r="Q4664" i="9"/>
  <c r="Q4672" i="9"/>
  <c r="Q4680" i="9"/>
  <c r="Q4688" i="9"/>
  <c r="Q4696" i="9"/>
  <c r="Q4704" i="9"/>
  <c r="Q4712" i="9"/>
  <c r="Q4720" i="9"/>
  <c r="Q4728" i="9"/>
  <c r="Q4736" i="9"/>
  <c r="Q4744" i="9"/>
  <c r="Q4752" i="9"/>
  <c r="Q4760" i="9"/>
  <c r="Q4768" i="9"/>
  <c r="Q4776" i="9"/>
  <c r="Q4784" i="9"/>
  <c r="Q4792" i="9"/>
  <c r="Q4800" i="9"/>
  <c r="Q4808" i="9"/>
  <c r="Q4816" i="9"/>
  <c r="Q4824" i="9"/>
  <c r="Q4832" i="9"/>
  <c r="Q4840" i="9"/>
  <c r="Q4848" i="9"/>
  <c r="Q4856" i="9"/>
  <c r="Q4864" i="9"/>
  <c r="Q4872" i="9"/>
  <c r="Q4880" i="9"/>
  <c r="Q4888" i="9"/>
  <c r="Q4896" i="9"/>
  <c r="Q4904" i="9"/>
  <c r="Q4912" i="9"/>
  <c r="Q4920" i="9"/>
  <c r="Q4928" i="9"/>
  <c r="Q4936" i="9"/>
  <c r="Q4944" i="9"/>
  <c r="Q4952" i="9"/>
  <c r="Q4960" i="9"/>
  <c r="Q4968" i="9"/>
  <c r="Q4976" i="9"/>
  <c r="Q4984" i="9"/>
  <c r="Q4992" i="9"/>
  <c r="Q5000" i="9"/>
  <c r="Q5008" i="9"/>
  <c r="Q5016" i="9"/>
  <c r="Q5024" i="9"/>
  <c r="Q5032" i="9"/>
  <c r="Q5040" i="9"/>
  <c r="Q5048" i="9"/>
  <c r="Q5056" i="9"/>
  <c r="Q5064" i="9"/>
  <c r="Q5072" i="9"/>
  <c r="Q5080" i="9"/>
  <c r="Q5088" i="9"/>
  <c r="Q5096" i="9"/>
  <c r="Q5104" i="9"/>
  <c r="Q5112" i="9"/>
  <c r="Q5120" i="9"/>
  <c r="Q5128" i="9"/>
  <c r="Q5136" i="9"/>
  <c r="Q5144" i="9"/>
  <c r="Q5152" i="9"/>
  <c r="Q5160" i="9"/>
  <c r="Q5168" i="9"/>
  <c r="Q5176" i="9"/>
  <c r="Q5184" i="9"/>
  <c r="Q5192" i="9"/>
  <c r="Q5200" i="9"/>
  <c r="Q5208" i="9"/>
  <c r="Q5216" i="9"/>
  <c r="Q5224" i="9"/>
  <c r="Q5232" i="9"/>
  <c r="Q5240" i="9"/>
  <c r="Q5248" i="9"/>
  <c r="Q5256" i="9"/>
  <c r="Q5264" i="9"/>
  <c r="Q5272" i="9"/>
  <c r="Q5280" i="9"/>
  <c r="Q5288" i="9"/>
  <c r="Q5296" i="9"/>
  <c r="Q5304" i="9"/>
  <c r="Q5312" i="9"/>
  <c r="Q5320" i="9"/>
  <c r="Q5328" i="9"/>
  <c r="Q5336" i="9"/>
  <c r="Q5344" i="9"/>
  <c r="Q5352" i="9"/>
  <c r="Q5360" i="9"/>
  <c r="Q5368" i="9"/>
  <c r="Q5376" i="9"/>
  <c r="Q5384" i="9"/>
  <c r="Q5392" i="9"/>
  <c r="Q5400" i="9"/>
  <c r="Q5408" i="9"/>
  <c r="Q5416" i="9"/>
  <c r="Q5424" i="9"/>
  <c r="Q5432" i="9"/>
  <c r="Q5440" i="9"/>
  <c r="Q5448" i="9"/>
  <c r="Q5456" i="9"/>
  <c r="Q5464" i="9"/>
  <c r="Q5472" i="9"/>
  <c r="Q5480" i="9"/>
  <c r="Q5488" i="9"/>
  <c r="Q5496" i="9"/>
  <c r="Q5504" i="9"/>
  <c r="Q5512" i="9"/>
  <c r="Q5520" i="9"/>
  <c r="Q5528" i="9"/>
  <c r="Q5536" i="9"/>
  <c r="Q5544" i="9"/>
  <c r="Q5552" i="9"/>
  <c r="Q5560" i="9"/>
  <c r="Q5568" i="9"/>
  <c r="Q5576" i="9"/>
  <c r="Q5584" i="9"/>
  <c r="Q5592" i="9"/>
  <c r="Q5600" i="9"/>
  <c r="Q5608" i="9"/>
  <c r="Q5616" i="9"/>
  <c r="Q5624" i="9"/>
  <c r="Q5632" i="9"/>
  <c r="Q5640" i="9"/>
  <c r="Q5648" i="9"/>
  <c r="Q5656" i="9"/>
  <c r="Q5664" i="9"/>
  <c r="Q5672" i="9"/>
  <c r="Q5680" i="9"/>
  <c r="Q5688" i="9"/>
  <c r="Q5696" i="9"/>
  <c r="Q5704" i="9"/>
  <c r="Q5712" i="9"/>
  <c r="Q5720" i="9"/>
  <c r="Q5728" i="9"/>
  <c r="Q5736" i="9"/>
  <c r="Q5744" i="9"/>
  <c r="Q5752" i="9"/>
  <c r="Q5760" i="9"/>
  <c r="Q5768" i="9"/>
  <c r="Q5776" i="9"/>
  <c r="Q5784" i="9"/>
  <c r="Q5792" i="9"/>
  <c r="Q5800" i="9"/>
  <c r="Q5808" i="9"/>
  <c r="Q5816" i="9"/>
  <c r="Q5385" i="9"/>
  <c r="Q5407" i="9"/>
  <c r="Q5426" i="9"/>
  <c r="Q5449" i="9"/>
  <c r="Q5471" i="9"/>
  <c r="Q5490" i="9"/>
  <c r="Q5513" i="9"/>
  <c r="Q5533" i="9"/>
  <c r="Q5549" i="9"/>
  <c r="Q5565" i="9"/>
  <c r="Q5581" i="9"/>
  <c r="Q5593" i="9"/>
  <c r="Q5603" i="9"/>
  <c r="Q5613" i="9"/>
  <c r="Q5625" i="9"/>
  <c r="Q5635" i="9"/>
  <c r="Q5645" i="9"/>
  <c r="Q5655" i="9"/>
  <c r="Q5665" i="9"/>
  <c r="Q5674" i="9"/>
  <c r="Q5683" i="9"/>
  <c r="Q5692" i="9"/>
  <c r="Q5701" i="9"/>
  <c r="Q5710" i="9"/>
  <c r="Q5719" i="9"/>
  <c r="Q5729" i="9"/>
  <c r="Q5738" i="9"/>
  <c r="Q5747" i="9"/>
  <c r="Q5756" i="9"/>
  <c r="Q5765" i="9"/>
  <c r="Q5774" i="9"/>
  <c r="Q5783" i="9"/>
  <c r="Q5793" i="9"/>
  <c r="Q5802" i="9"/>
  <c r="Q5811" i="9"/>
  <c r="Q5820" i="9"/>
  <c r="Q5828" i="9"/>
  <c r="Q5836" i="9"/>
  <c r="Q5844" i="9"/>
  <c r="Q5852" i="9"/>
  <c r="Q5860" i="9"/>
  <c r="Q5868" i="9"/>
  <c r="Q5876" i="9"/>
  <c r="Q5884" i="9"/>
  <c r="Q5892" i="9"/>
  <c r="Q5900" i="9"/>
  <c r="Q5908" i="9"/>
  <c r="Q5916" i="9"/>
  <c r="Q5924" i="9"/>
  <c r="Q5932" i="9"/>
  <c r="Q5940" i="9"/>
  <c r="Q5948" i="9"/>
  <c r="Q5956" i="9"/>
  <c r="Q5964" i="9"/>
  <c r="Q5972" i="9"/>
  <c r="Q5980" i="9"/>
  <c r="Q5988" i="9"/>
  <c r="Q5996" i="9"/>
  <c r="Q6004" i="9"/>
  <c r="Q6012" i="9"/>
  <c r="Q6020" i="9"/>
  <c r="Q6028" i="9"/>
  <c r="Q6036" i="9"/>
  <c r="Q6044" i="9"/>
  <c r="Q6052" i="9"/>
  <c r="Q6060" i="9"/>
  <c r="Q6068" i="9"/>
  <c r="Q6076" i="9"/>
  <c r="Q6084" i="9"/>
  <c r="Q6092" i="9"/>
  <c r="Q6100" i="9"/>
  <c r="Q6108" i="9"/>
  <c r="Q6116" i="9"/>
  <c r="Q6124" i="9"/>
  <c r="Q6132" i="9"/>
  <c r="Q6140" i="9"/>
  <c r="Q6148" i="9"/>
  <c r="Q6156" i="9"/>
  <c r="Q6164" i="9"/>
  <c r="Q6172" i="9"/>
  <c r="Q6180" i="9"/>
  <c r="Q6188" i="9"/>
  <c r="Q6196" i="9"/>
  <c r="Q6204" i="9"/>
  <c r="Q6212" i="9"/>
  <c r="Q6220" i="9"/>
  <c r="Q6228" i="9"/>
  <c r="Q6236" i="9"/>
  <c r="Q6244" i="9"/>
  <c r="Q6252" i="9"/>
  <c r="Q6260" i="9"/>
  <c r="Q6268" i="9"/>
  <c r="Q6276" i="9"/>
  <c r="Q6284" i="9"/>
  <c r="Q6292" i="9"/>
  <c r="Q6300" i="9"/>
  <c r="Q6308" i="9"/>
  <c r="Q6316" i="9"/>
  <c r="Q6324" i="9"/>
  <c r="Q6332" i="9"/>
  <c r="Q6340" i="9"/>
  <c r="Q6348" i="9"/>
  <c r="Q6356" i="9"/>
  <c r="Q6364" i="9"/>
  <c r="Q6372" i="9"/>
  <c r="Q6380" i="9"/>
  <c r="Q6388" i="9"/>
  <c r="Q6396" i="9"/>
  <c r="Q6404" i="9"/>
  <c r="Q6412" i="9"/>
  <c r="Q6420" i="9"/>
  <c r="Q6428" i="9"/>
  <c r="Q6436" i="9"/>
  <c r="Q6444" i="9"/>
  <c r="Q6452" i="9"/>
  <c r="Q6460" i="9"/>
  <c r="Q6468" i="9"/>
  <c r="Q6476" i="9"/>
  <c r="Q6484" i="9"/>
  <c r="Q6492" i="9"/>
  <c r="Q6500" i="9"/>
  <c r="Q6508" i="9"/>
  <c r="Q6516" i="9"/>
  <c r="Q6524" i="9"/>
  <c r="Q6532" i="9"/>
  <c r="Q6540" i="9"/>
  <c r="Q6548" i="9"/>
  <c r="Q6556" i="9"/>
  <c r="Q6564" i="9"/>
  <c r="Q6572" i="9"/>
  <c r="Q6580" i="9"/>
  <c r="Q6588" i="9"/>
  <c r="Q6596" i="9"/>
  <c r="Q6604" i="9"/>
  <c r="Q6612" i="9"/>
  <c r="Q6620" i="9"/>
  <c r="Q6628" i="9"/>
  <c r="Q6636" i="9"/>
  <c r="Q6644" i="9"/>
  <c r="Q6652" i="9"/>
  <c r="Q6660" i="9"/>
  <c r="Q6668" i="9"/>
  <c r="Q6676" i="9"/>
  <c r="Q6684" i="9"/>
  <c r="Q6692" i="9"/>
  <c r="Q6700" i="9"/>
  <c r="Q6708" i="9"/>
  <c r="Q6716" i="9"/>
  <c r="Q6724" i="9"/>
  <c r="Q6732" i="9"/>
  <c r="Q6740" i="9"/>
  <c r="Q6748" i="9"/>
  <c r="Q6756" i="9"/>
  <c r="Q6764" i="9"/>
  <c r="Q6772" i="9"/>
  <c r="Q6780" i="9"/>
  <c r="Q6788" i="9"/>
  <c r="Q6796" i="9"/>
  <c r="Q6804" i="9"/>
  <c r="Q5386" i="9"/>
  <c r="Q5409" i="9"/>
  <c r="Q5431" i="9"/>
  <c r="Q5450" i="9"/>
  <c r="Q5473" i="9"/>
  <c r="Q5495" i="9"/>
  <c r="Q5514" i="9"/>
  <c r="Q5535" i="9"/>
  <c r="Q5551" i="9"/>
  <c r="Q5567" i="9"/>
  <c r="Q5583" i="9"/>
  <c r="Q5594" i="9"/>
  <c r="Q5604" i="9"/>
  <c r="Q5615" i="9"/>
  <c r="Q5626" i="9"/>
  <c r="Q5636" i="9"/>
  <c r="Q5647" i="9"/>
  <c r="Q5657" i="9"/>
  <c r="Q5666" i="9"/>
  <c r="Q5675" i="9"/>
  <c r="Q5684" i="9"/>
  <c r="Q5693" i="9"/>
  <c r="Q5702" i="9"/>
  <c r="Q5711" i="9"/>
  <c r="Q5721" i="9"/>
  <c r="Q5730" i="9"/>
  <c r="Q5739" i="9"/>
  <c r="Q5748" i="9"/>
  <c r="Q5757" i="9"/>
  <c r="Q5766" i="9"/>
  <c r="Q5775" i="9"/>
  <c r="Q5785" i="9"/>
  <c r="Q5794" i="9"/>
  <c r="Q5803" i="9"/>
  <c r="Q5812" i="9"/>
  <c r="Q5821" i="9"/>
  <c r="Q5829" i="9"/>
  <c r="Q5837" i="9"/>
  <c r="Q5845" i="9"/>
  <c r="Q5853" i="9"/>
  <c r="Q5861" i="9"/>
  <c r="Q5869" i="9"/>
  <c r="Q5877" i="9"/>
  <c r="Q5885" i="9"/>
  <c r="Q5893" i="9"/>
  <c r="Q5901" i="9"/>
  <c r="Q5909" i="9"/>
  <c r="Q5917" i="9"/>
  <c r="Q5925" i="9"/>
  <c r="Q5933" i="9"/>
  <c r="Q5941" i="9"/>
  <c r="Q5949" i="9"/>
  <c r="Q5957" i="9"/>
  <c r="Q5965" i="9"/>
  <c r="Q5973" i="9"/>
  <c r="Q5981" i="9"/>
  <c r="Q5989" i="9"/>
  <c r="Q5997" i="9"/>
  <c r="Q6005" i="9"/>
  <c r="Q6013" i="9"/>
  <c r="Q6021" i="9"/>
  <c r="Q6029" i="9"/>
  <c r="Q6037" i="9"/>
  <c r="Q6045" i="9"/>
  <c r="Q6053" i="9"/>
  <c r="Q6061" i="9"/>
  <c r="Q6069" i="9"/>
  <c r="Q6077" i="9"/>
  <c r="Q6085" i="9"/>
  <c r="Q6093" i="9"/>
  <c r="Q6101" i="9"/>
  <c r="Q6109" i="9"/>
  <c r="Q6117" i="9"/>
  <c r="Q6125" i="9"/>
  <c r="Q6133" i="9"/>
  <c r="Q6141" i="9"/>
  <c r="Q6149" i="9"/>
  <c r="Q6157" i="9"/>
  <c r="Q6165" i="9"/>
  <c r="Q6173" i="9"/>
  <c r="Q6181" i="9"/>
  <c r="Q6189" i="9"/>
  <c r="Q6197" i="9"/>
  <c r="Q6205" i="9"/>
  <c r="Q6213" i="9"/>
  <c r="Q6221" i="9"/>
  <c r="Q6229" i="9"/>
  <c r="Q6237" i="9"/>
  <c r="Q6245" i="9"/>
  <c r="Q6253" i="9"/>
  <c r="Q6261" i="9"/>
  <c r="Q6269" i="9"/>
  <c r="Q6277" i="9"/>
  <c r="Q6285" i="9"/>
  <c r="Q6293" i="9"/>
  <c r="Q6301" i="9"/>
  <c r="Q6309" i="9"/>
  <c r="Q6317" i="9"/>
  <c r="Q6325" i="9"/>
  <c r="Q6333" i="9"/>
  <c r="Q6341" i="9"/>
  <c r="Q6349" i="9"/>
  <c r="Q6357" i="9"/>
  <c r="Q6365" i="9"/>
  <c r="Q6373" i="9"/>
  <c r="Q6381" i="9"/>
  <c r="Q6389" i="9"/>
  <c r="Q6397" i="9"/>
  <c r="Q6405" i="9"/>
  <c r="Q6413" i="9"/>
  <c r="Q6421" i="9"/>
  <c r="Q6429" i="9"/>
  <c r="Q6437" i="9"/>
  <c r="Q6445" i="9"/>
  <c r="Q6453" i="9"/>
  <c r="Q6461" i="9"/>
  <c r="Q6469" i="9"/>
  <c r="Q6477" i="9"/>
  <c r="Q6485" i="9"/>
  <c r="Q6493" i="9"/>
  <c r="Q6501" i="9"/>
  <c r="Q6509" i="9"/>
  <c r="Q6517" i="9"/>
  <c r="Q6525" i="9"/>
  <c r="Q6533" i="9"/>
  <c r="Q6541" i="9"/>
  <c r="Q6549" i="9"/>
  <c r="Q6557" i="9"/>
  <c r="Q6565" i="9"/>
  <c r="Q6573" i="9"/>
  <c r="Q6581" i="9"/>
  <c r="Q6589" i="9"/>
  <c r="Q6597" i="9"/>
  <c r="Q6605" i="9"/>
  <c r="Q6613" i="9"/>
  <c r="Q6621" i="9"/>
  <c r="Q6629" i="9"/>
  <c r="Q6637" i="9"/>
  <c r="Q6645" i="9"/>
  <c r="Q6653" i="9"/>
  <c r="Q6661" i="9"/>
  <c r="Q6669" i="9"/>
  <c r="Q6677" i="9"/>
  <c r="Q6685" i="9"/>
  <c r="Q6693" i="9"/>
  <c r="Q6701" i="9"/>
  <c r="Q6709" i="9"/>
  <c r="Q6717" i="9"/>
  <c r="Q6725" i="9"/>
  <c r="Q6733" i="9"/>
  <c r="Q6741" i="9"/>
  <c r="Q6749" i="9"/>
  <c r="Q6757" i="9"/>
  <c r="Q6765" i="9"/>
  <c r="Q6773" i="9"/>
  <c r="Q6781" i="9"/>
  <c r="Q6789" i="9"/>
  <c r="Q6797" i="9"/>
  <c r="Q6805" i="9"/>
  <c r="Q6813" i="9"/>
  <c r="Q6821" i="9"/>
  <c r="Q6829" i="9"/>
  <c r="Q6837" i="9"/>
  <c r="Q6845" i="9"/>
  <c r="Q6853" i="9"/>
  <c r="Q6861" i="9"/>
  <c r="Q6869" i="9"/>
  <c r="Q6877" i="9"/>
  <c r="Q6885" i="9"/>
  <c r="Q6893" i="9"/>
  <c r="Q5338" i="9"/>
  <c r="Q5391" i="9"/>
  <c r="Q5410" i="9"/>
  <c r="Q5433" i="9"/>
  <c r="Q5455" i="9"/>
  <c r="Q5474" i="9"/>
  <c r="Q5497" i="9"/>
  <c r="Q5519" i="9"/>
  <c r="Q5537" i="9"/>
  <c r="Q5553" i="9"/>
  <c r="Q5569" i="9"/>
  <c r="Q5585" i="9"/>
  <c r="Q5595" i="9"/>
  <c r="Q5605" i="9"/>
  <c r="Q5617" i="9"/>
  <c r="Q5627" i="9"/>
  <c r="Q5637" i="9"/>
  <c r="Q5649" i="9"/>
  <c r="Q5658" i="9"/>
  <c r="Q5667" i="9"/>
  <c r="Q5676" i="9"/>
  <c r="Q5685" i="9"/>
  <c r="Q5694" i="9"/>
  <c r="Q5703" i="9"/>
  <c r="Q5713" i="9"/>
  <c r="Q5722" i="9"/>
  <c r="Q5731" i="9"/>
  <c r="Q5740" i="9"/>
  <c r="Q5749" i="9"/>
  <c r="Q5758" i="9"/>
  <c r="Q5767" i="9"/>
  <c r="Q5777" i="9"/>
  <c r="Q5786" i="9"/>
  <c r="Q5795" i="9"/>
  <c r="Q5804" i="9"/>
  <c r="Q5813" i="9"/>
  <c r="Q5822" i="9"/>
  <c r="Q5830" i="9"/>
  <c r="Q5838" i="9"/>
  <c r="Q5846" i="9"/>
  <c r="Q5854" i="9"/>
  <c r="Q5862" i="9"/>
  <c r="Q5870" i="9"/>
  <c r="Q5878" i="9"/>
  <c r="Q5886" i="9"/>
  <c r="Q5894" i="9"/>
  <c r="Q5902" i="9"/>
  <c r="Q5910" i="9"/>
  <c r="Q5918" i="9"/>
  <c r="Q5926" i="9"/>
  <c r="Q5934" i="9"/>
  <c r="Q5942" i="9"/>
  <c r="Q5950" i="9"/>
  <c r="Q5958" i="9"/>
  <c r="Q5966" i="9"/>
  <c r="Q5974" i="9"/>
  <c r="Q5982" i="9"/>
  <c r="Q5990" i="9"/>
  <c r="Q5998" i="9"/>
  <c r="Q6006" i="9"/>
  <c r="Q6014" i="9"/>
  <c r="Q6022" i="9"/>
  <c r="Q6030" i="9"/>
  <c r="Q6038" i="9"/>
  <c r="Q6046" i="9"/>
  <c r="Q6054" i="9"/>
  <c r="Q6062" i="9"/>
  <c r="Q6070" i="9"/>
  <c r="Q6078" i="9"/>
  <c r="Q6086" i="9"/>
  <c r="Q6094" i="9"/>
  <c r="Q6102" i="9"/>
  <c r="Q6110" i="9"/>
  <c r="Q6118" i="9"/>
  <c r="Q6126" i="9"/>
  <c r="Q6134" i="9"/>
  <c r="Q6142" i="9"/>
  <c r="Q6150" i="9"/>
  <c r="Q6158" i="9"/>
  <c r="Q6166" i="9"/>
  <c r="Q6174" i="9"/>
  <c r="Q6182" i="9"/>
  <c r="Q6190" i="9"/>
  <c r="Q6198" i="9"/>
  <c r="Q6206" i="9"/>
  <c r="Q6214" i="9"/>
  <c r="Q6222" i="9"/>
  <c r="Q6230" i="9"/>
  <c r="Q6238" i="9"/>
  <c r="Q6246" i="9"/>
  <c r="Q6254" i="9"/>
  <c r="Q6262" i="9"/>
  <c r="Q6270" i="9"/>
  <c r="Q6278" i="9"/>
  <c r="Q6286" i="9"/>
  <c r="Q6294" i="9"/>
  <c r="Q6302" i="9"/>
  <c r="Q6310" i="9"/>
  <c r="Q6318" i="9"/>
  <c r="Q6326" i="9"/>
  <c r="Q6334" i="9"/>
  <c r="Q6342" i="9"/>
  <c r="Q6350" i="9"/>
  <c r="Q6358" i="9"/>
  <c r="Q6366" i="9"/>
  <c r="Q6374" i="9"/>
  <c r="Q6382" i="9"/>
  <c r="Q6390" i="9"/>
  <c r="Q6398" i="9"/>
  <c r="Q6406" i="9"/>
  <c r="Q6414" i="9"/>
  <c r="Q6422" i="9"/>
  <c r="Q6430" i="9"/>
  <c r="Q6438" i="9"/>
  <c r="Q6446" i="9"/>
  <c r="Q6454" i="9"/>
  <c r="Q6462" i="9"/>
  <c r="Q6470" i="9"/>
  <c r="Q6478" i="9"/>
  <c r="Q6486" i="9"/>
  <c r="Q6494" i="9"/>
  <c r="Q6502" i="9"/>
  <c r="Q6510" i="9"/>
  <c r="Q6518" i="9"/>
  <c r="Q6526" i="9"/>
  <c r="Q6534" i="9"/>
  <c r="Q6542" i="9"/>
  <c r="Q6550" i="9"/>
  <c r="Q6558" i="9"/>
  <c r="Q6566" i="9"/>
  <c r="Q6574" i="9"/>
  <c r="Q6582" i="9"/>
  <c r="Q6590" i="9"/>
  <c r="Q6598" i="9"/>
  <c r="Q6606" i="9"/>
  <c r="Q6614" i="9"/>
  <c r="Q6622" i="9"/>
  <c r="Q6630" i="9"/>
  <c r="Q6638" i="9"/>
  <c r="Q6646" i="9"/>
  <c r="Q6654" i="9"/>
  <c r="Q6662" i="9"/>
  <c r="Q6670" i="9"/>
  <c r="Q6678" i="9"/>
  <c r="Q6686" i="9"/>
  <c r="Q6694" i="9"/>
  <c r="Q6702" i="9"/>
  <c r="Q6710" i="9"/>
  <c r="Q6718" i="9"/>
  <c r="Q6726" i="9"/>
  <c r="Q6734" i="9"/>
  <c r="Q6742" i="9"/>
  <c r="Q6750" i="9"/>
  <c r="Q6758" i="9"/>
  <c r="Q6766" i="9"/>
  <c r="Q6774" i="9"/>
  <c r="Q6782" i="9"/>
  <c r="Q6790" i="9"/>
  <c r="Q6798" i="9"/>
  <c r="Q6806" i="9"/>
  <c r="Q6814" i="9"/>
  <c r="Q6822" i="9"/>
  <c r="Q6830" i="9"/>
  <c r="Q6838" i="9"/>
  <c r="Q6846" i="9"/>
  <c r="Q6854" i="9"/>
  <c r="Q6862" i="9"/>
  <c r="Q6870" i="9"/>
  <c r="Q6878" i="9"/>
  <c r="Q6886" i="9"/>
  <c r="Q6894" i="9"/>
  <c r="Q6902" i="9"/>
  <c r="Q6910" i="9"/>
  <c r="Q6918" i="9"/>
  <c r="Q6926" i="9"/>
  <c r="Q6934" i="9"/>
  <c r="Q6942" i="9"/>
  <c r="Q6950" i="9"/>
  <c r="Q6958" i="9"/>
  <c r="Q6966" i="9"/>
  <c r="Q6974" i="9"/>
  <c r="Q6982" i="9"/>
  <c r="Q6990" i="9"/>
  <c r="Q6998" i="9"/>
  <c r="Q7006" i="9"/>
  <c r="Q7014" i="9"/>
  <c r="Q7022" i="9"/>
  <c r="Q7030" i="9"/>
  <c r="Q7038" i="9"/>
  <c r="Q7046" i="9"/>
  <c r="Q7054" i="9"/>
  <c r="Q7062" i="9"/>
  <c r="Q7070" i="9"/>
  <c r="Q7078" i="9"/>
  <c r="Q7086" i="9"/>
  <c r="Q7094" i="9"/>
  <c r="Q7102" i="9"/>
  <c r="Q7110" i="9"/>
  <c r="Q7118" i="9"/>
  <c r="Q7126" i="9"/>
  <c r="Q7134" i="9"/>
  <c r="Q7142" i="9"/>
  <c r="Q7150" i="9"/>
  <c r="Q7158" i="9"/>
  <c r="Q7166" i="9"/>
  <c r="Q7174" i="9"/>
  <c r="Q7182" i="9"/>
  <c r="Q7190" i="9"/>
  <c r="Q7198" i="9"/>
  <c r="Q7206" i="9"/>
  <c r="Q7214" i="9"/>
  <c r="Q7222" i="9"/>
  <c r="Q7230" i="9"/>
  <c r="Q7238" i="9"/>
  <c r="Q7246" i="9"/>
  <c r="Q7254" i="9"/>
  <c r="Q5346" i="9"/>
  <c r="Q5393" i="9"/>
  <c r="Q5415" i="9"/>
  <c r="Q5434" i="9"/>
  <c r="Q5457" i="9"/>
  <c r="Q5479" i="9"/>
  <c r="Q5498" i="9"/>
  <c r="Q5521" i="9"/>
  <c r="Q5538" i="9"/>
  <c r="Q5554" i="9"/>
  <c r="Q5570" i="9"/>
  <c r="Q5586" i="9"/>
  <c r="Q5596" i="9"/>
  <c r="Q5607" i="9"/>
  <c r="Q5618" i="9"/>
  <c r="Q5628" i="9"/>
  <c r="Q5639" i="9"/>
  <c r="Q5650" i="9"/>
  <c r="Q5659" i="9"/>
  <c r="Q5668" i="9"/>
  <c r="Q5677" i="9"/>
  <c r="Q5686" i="9"/>
  <c r="Q5695" i="9"/>
  <c r="Q5705" i="9"/>
  <c r="Q5714" i="9"/>
  <c r="Q5723" i="9"/>
  <c r="Q5732" i="9"/>
  <c r="Q5741" i="9"/>
  <c r="Q5750" i="9"/>
  <c r="Q5759" i="9"/>
  <c r="Q5769" i="9"/>
  <c r="Q5778" i="9"/>
  <c r="Q5787" i="9"/>
  <c r="Q5796" i="9"/>
  <c r="Q5805" i="9"/>
  <c r="Q5814" i="9"/>
  <c r="Q5823" i="9"/>
  <c r="Q5831" i="9"/>
  <c r="Q5839" i="9"/>
  <c r="Q5847" i="9"/>
  <c r="Q5855" i="9"/>
  <c r="Q5863" i="9"/>
  <c r="Q5871" i="9"/>
  <c r="Q5879" i="9"/>
  <c r="Q5887" i="9"/>
  <c r="Q5895" i="9"/>
  <c r="Q5903" i="9"/>
  <c r="Q5911" i="9"/>
  <c r="Q5919" i="9"/>
  <c r="Q5927" i="9"/>
  <c r="Q5935" i="9"/>
  <c r="Q5943" i="9"/>
  <c r="Q5951" i="9"/>
  <c r="Q5959" i="9"/>
  <c r="Q5967" i="9"/>
  <c r="Q5975" i="9"/>
  <c r="Q5983" i="9"/>
  <c r="Q5991" i="9"/>
  <c r="Q5999" i="9"/>
  <c r="Q6007" i="9"/>
  <c r="Q6015" i="9"/>
  <c r="Q6023" i="9"/>
  <c r="Q6031" i="9"/>
  <c r="Q6039" i="9"/>
  <c r="Q6047" i="9"/>
  <c r="Q6055" i="9"/>
  <c r="Q6063" i="9"/>
  <c r="Q6071" i="9"/>
  <c r="Q6079" i="9"/>
  <c r="Q6087" i="9"/>
  <c r="Q6095" i="9"/>
  <c r="Q6103" i="9"/>
  <c r="Q6111" i="9"/>
  <c r="Q6119" i="9"/>
  <c r="Q6127" i="9"/>
  <c r="Q6135" i="9"/>
  <c r="Q6143" i="9"/>
  <c r="Q6151" i="9"/>
  <c r="Q6159" i="9"/>
  <c r="Q6167" i="9"/>
  <c r="Q6175" i="9"/>
  <c r="Q6183" i="9"/>
  <c r="Q6191" i="9"/>
  <c r="Q6199" i="9"/>
  <c r="Q6207" i="9"/>
  <c r="Q6215" i="9"/>
  <c r="Q6223" i="9"/>
  <c r="Q6231" i="9"/>
  <c r="Q6239" i="9"/>
  <c r="Q6247" i="9"/>
  <c r="Q6255" i="9"/>
  <c r="Q6263" i="9"/>
  <c r="Q6271" i="9"/>
  <c r="Q6279" i="9"/>
  <c r="Q6287" i="9"/>
  <c r="Q6295" i="9"/>
  <c r="Q6303" i="9"/>
  <c r="Q6311" i="9"/>
  <c r="Q6319" i="9"/>
  <c r="Q6327" i="9"/>
  <c r="Q6335" i="9"/>
  <c r="Q6343" i="9"/>
  <c r="Q6351" i="9"/>
  <c r="Q6359" i="9"/>
  <c r="Q6367" i="9"/>
  <c r="Q6375" i="9"/>
  <c r="Q6383" i="9"/>
  <c r="Q6391" i="9"/>
  <c r="Q6399" i="9"/>
  <c r="Q6407" i="9"/>
  <c r="Q6415" i="9"/>
  <c r="Q6423" i="9"/>
  <c r="Q6431" i="9"/>
  <c r="Q6439" i="9"/>
  <c r="Q6447" i="9"/>
  <c r="Q6455" i="9"/>
  <c r="Q6463" i="9"/>
  <c r="Q6471" i="9"/>
  <c r="Q6479" i="9"/>
  <c r="Q6487" i="9"/>
  <c r="Q6495" i="9"/>
  <c r="Q6503" i="9"/>
  <c r="Q6511" i="9"/>
  <c r="Q6519" i="9"/>
  <c r="Q6527" i="9"/>
  <c r="Q6535" i="9"/>
  <c r="Q6543" i="9"/>
  <c r="Q6551" i="9"/>
  <c r="Q6559" i="9"/>
  <c r="Q6567" i="9"/>
  <c r="Q6575" i="9"/>
  <c r="Q6583" i="9"/>
  <c r="Q6591" i="9"/>
  <c r="Q6599" i="9"/>
  <c r="Q6607" i="9"/>
  <c r="Q6615" i="9"/>
  <c r="Q6623" i="9"/>
  <c r="Q6631" i="9"/>
  <c r="Q6639" i="9"/>
  <c r="Q6647" i="9"/>
  <c r="Q6655" i="9"/>
  <c r="Q6663" i="9"/>
  <c r="Q6671" i="9"/>
  <c r="Q6679" i="9"/>
  <c r="Q6687" i="9"/>
  <c r="Q6695" i="9"/>
  <c r="Q6703" i="9"/>
  <c r="Q6711" i="9"/>
  <c r="Q6719" i="9"/>
  <c r="Q6727" i="9"/>
  <c r="Q6735" i="9"/>
  <c r="Q6743" i="9"/>
  <c r="Q6751" i="9"/>
  <c r="Q6759" i="9"/>
  <c r="Q6767" i="9"/>
  <c r="Q6775" i="9"/>
  <c r="Q6783" i="9"/>
  <c r="Q6791" i="9"/>
  <c r="Q6799" i="9"/>
  <c r="Q6807" i="9"/>
  <c r="Q6815" i="9"/>
  <c r="Q6823" i="9"/>
  <c r="Q6831" i="9"/>
  <c r="Q6839" i="9"/>
  <c r="Q6847" i="9"/>
  <c r="Q6855" i="9"/>
  <c r="Q6863" i="9"/>
  <c r="Q6871" i="9"/>
  <c r="Q6879" i="9"/>
  <c r="Q6887" i="9"/>
  <c r="Q6895" i="9"/>
  <c r="Q6903" i="9"/>
  <c r="Q6911" i="9"/>
  <c r="Q6919" i="9"/>
  <c r="Q6927" i="9"/>
  <c r="Q6935" i="9"/>
  <c r="Q6943" i="9"/>
  <c r="Q6951" i="9"/>
  <c r="Q6959" i="9"/>
  <c r="Q6967" i="9"/>
  <c r="Q6975" i="9"/>
  <c r="Q6983" i="9"/>
  <c r="Q6991" i="9"/>
  <c r="Q6999" i="9"/>
  <c r="Q7007" i="9"/>
  <c r="Q7015" i="9"/>
  <c r="Q7023" i="9"/>
  <c r="Q7031" i="9"/>
  <c r="Q7039" i="9"/>
  <c r="Q7047" i="9"/>
  <c r="Q7055" i="9"/>
  <c r="Q7063" i="9"/>
  <c r="Q7071" i="9"/>
  <c r="Q7079" i="9"/>
  <c r="Q7087" i="9"/>
  <c r="Q7095" i="9"/>
  <c r="Q7103" i="9"/>
  <c r="Q7111" i="9"/>
  <c r="Q7119" i="9"/>
  <c r="Q7127" i="9"/>
  <c r="Q7135" i="9"/>
  <c r="Q7143" i="9"/>
  <c r="Q7151" i="9"/>
  <c r="Q7159" i="9"/>
  <c r="Q7167" i="9"/>
  <c r="Q7175" i="9"/>
  <c r="Q7183" i="9"/>
  <c r="Q7191" i="9"/>
  <c r="Q7199" i="9"/>
  <c r="Q7207" i="9"/>
  <c r="Q7215" i="9"/>
  <c r="Q7223" i="9"/>
  <c r="Q7231" i="9"/>
  <c r="Q7239" i="9"/>
  <c r="Q7247" i="9"/>
  <c r="Q5354" i="9"/>
  <c r="Q5394" i="9"/>
  <c r="Q5417" i="9"/>
  <c r="Q5439" i="9"/>
  <c r="Q5458" i="9"/>
  <c r="Q5481" i="9"/>
  <c r="Q5503" i="9"/>
  <c r="Q5522" i="9"/>
  <c r="Q5541" i="9"/>
  <c r="Q5557" i="9"/>
  <c r="Q5573" i="9"/>
  <c r="Q5587" i="9"/>
  <c r="Q5597" i="9"/>
  <c r="Q5609" i="9"/>
  <c r="Q5619" i="9"/>
  <c r="Q5629" i="9"/>
  <c r="Q5641" i="9"/>
  <c r="Q5651" i="9"/>
  <c r="Q5660" i="9"/>
  <c r="Q5669" i="9"/>
  <c r="Q5678" i="9"/>
  <c r="Q5687" i="9"/>
  <c r="Q5697" i="9"/>
  <c r="Q5706" i="9"/>
  <c r="Q5715" i="9"/>
  <c r="Q5724" i="9"/>
  <c r="Q5733" i="9"/>
  <c r="Q5742" i="9"/>
  <c r="Q5751" i="9"/>
  <c r="Q5761" i="9"/>
  <c r="Q5770" i="9"/>
  <c r="Q5779" i="9"/>
  <c r="Q5788" i="9"/>
  <c r="Q5797" i="9"/>
  <c r="Q5806" i="9"/>
  <c r="Q5815" i="9"/>
  <c r="Q5824" i="9"/>
  <c r="Q5832" i="9"/>
  <c r="Q5840" i="9"/>
  <c r="Q5848" i="9"/>
  <c r="Q5856" i="9"/>
  <c r="Q5864" i="9"/>
  <c r="Q5872" i="9"/>
  <c r="Q5880" i="9"/>
  <c r="Q5888" i="9"/>
  <c r="Q5896" i="9"/>
  <c r="Q5904" i="9"/>
  <c r="Q5912" i="9"/>
  <c r="Q5920" i="9"/>
  <c r="Q5928" i="9"/>
  <c r="Q5936" i="9"/>
  <c r="Q5944" i="9"/>
  <c r="Q5952" i="9"/>
  <c r="Q5960" i="9"/>
  <c r="Q5968" i="9"/>
  <c r="Q5976" i="9"/>
  <c r="Q5984" i="9"/>
  <c r="Q5992" i="9"/>
  <c r="Q6000" i="9"/>
  <c r="Q6008" i="9"/>
  <c r="Q6016" i="9"/>
  <c r="Q6024" i="9"/>
  <c r="Q6032" i="9"/>
  <c r="Q6040" i="9"/>
  <c r="Q6048" i="9"/>
  <c r="Q6056" i="9"/>
  <c r="Q6064" i="9"/>
  <c r="Q6072" i="9"/>
  <c r="Q6080" i="9"/>
  <c r="Q6088" i="9"/>
  <c r="Q6096" i="9"/>
  <c r="Q6104" i="9"/>
  <c r="Q6112" i="9"/>
  <c r="Q6120" i="9"/>
  <c r="Q6128" i="9"/>
  <c r="Q6136" i="9"/>
  <c r="Q6144" i="9"/>
  <c r="Q6152" i="9"/>
  <c r="Q6160" i="9"/>
  <c r="Q6168" i="9"/>
  <c r="Q6176" i="9"/>
  <c r="Q6184" i="9"/>
  <c r="Q6192" i="9"/>
  <c r="Q6200" i="9"/>
  <c r="Q6208" i="9"/>
  <c r="Q6216" i="9"/>
  <c r="Q6224" i="9"/>
  <c r="Q6232" i="9"/>
  <c r="Q6240" i="9"/>
  <c r="Q6248" i="9"/>
  <c r="Q6256" i="9"/>
  <c r="Q6264" i="9"/>
  <c r="Q6272" i="9"/>
  <c r="Q6280" i="9"/>
  <c r="Q6288" i="9"/>
  <c r="Q6296" i="9"/>
  <c r="Q6304" i="9"/>
  <c r="Q6312" i="9"/>
  <c r="Q6320" i="9"/>
  <c r="Q6328" i="9"/>
  <c r="Q6336" i="9"/>
  <c r="Q6344" i="9"/>
  <c r="Q6352" i="9"/>
  <c r="Q6360" i="9"/>
  <c r="Q6368" i="9"/>
  <c r="Q6376" i="9"/>
  <c r="Q6384" i="9"/>
  <c r="Q6392" i="9"/>
  <c r="Q6400" i="9"/>
  <c r="Q6408" i="9"/>
  <c r="Q6416" i="9"/>
  <c r="Q6424" i="9"/>
  <c r="Q6432" i="9"/>
  <c r="Q6440" i="9"/>
  <c r="Q6448" i="9"/>
  <c r="Q6456" i="9"/>
  <c r="Q6464" i="9"/>
  <c r="Q6472" i="9"/>
  <c r="Q6480" i="9"/>
  <c r="Q6488" i="9"/>
  <c r="Q6496" i="9"/>
  <c r="Q6504" i="9"/>
  <c r="Q6512" i="9"/>
  <c r="Q6520" i="9"/>
  <c r="Q6528" i="9"/>
  <c r="Q6536" i="9"/>
  <c r="Q6544" i="9"/>
  <c r="Q6552" i="9"/>
  <c r="Q6560" i="9"/>
  <c r="Q6568" i="9"/>
  <c r="Q6576" i="9"/>
  <c r="Q6584" i="9"/>
  <c r="Q6592" i="9"/>
  <c r="Q6600" i="9"/>
  <c r="Q6608" i="9"/>
  <c r="Q6616" i="9"/>
  <c r="Q6624" i="9"/>
  <c r="Q6632" i="9"/>
  <c r="Q6640" i="9"/>
  <c r="Q6648" i="9"/>
  <c r="Q6656" i="9"/>
  <c r="Q6664" i="9"/>
  <c r="Q6672" i="9"/>
  <c r="Q6680" i="9"/>
  <c r="Q6688" i="9"/>
  <c r="Q6696" i="9"/>
  <c r="Q6704" i="9"/>
  <c r="Q6712" i="9"/>
  <c r="Q6720" i="9"/>
  <c r="Q6728" i="9"/>
  <c r="Q6736" i="9"/>
  <c r="Q6744" i="9"/>
  <c r="Q6752" i="9"/>
  <c r="Q6760" i="9"/>
  <c r="Q6768" i="9"/>
  <c r="Q6776" i="9"/>
  <c r="Q6784" i="9"/>
  <c r="Q6792" i="9"/>
  <c r="Q6800" i="9"/>
  <c r="Q6808" i="9"/>
  <c r="Q6816" i="9"/>
  <c r="Q6824" i="9"/>
  <c r="Q6832" i="9"/>
  <c r="Q6840" i="9"/>
  <c r="Q5362" i="9"/>
  <c r="Q5399" i="9"/>
  <c r="Q5418" i="9"/>
  <c r="Q5441" i="9"/>
  <c r="Q5463" i="9"/>
  <c r="Q5482" i="9"/>
  <c r="Q5505" i="9"/>
  <c r="Q5527" i="9"/>
  <c r="Q5543" i="9"/>
  <c r="Q5559" i="9"/>
  <c r="Q5575" i="9"/>
  <c r="Q5588" i="9"/>
  <c r="Q5599" i="9"/>
  <c r="Q5610" i="9"/>
  <c r="Q5620" i="9"/>
  <c r="Q5631" i="9"/>
  <c r="Q5642" i="9"/>
  <c r="Q5652" i="9"/>
  <c r="Q5661" i="9"/>
  <c r="Q5670" i="9"/>
  <c r="Q5679" i="9"/>
  <c r="Q5689" i="9"/>
  <c r="Q5698" i="9"/>
  <c r="Q5707" i="9"/>
  <c r="Q5716" i="9"/>
  <c r="Q5725" i="9"/>
  <c r="Q5734" i="9"/>
  <c r="Q5743" i="9"/>
  <c r="Q5753" i="9"/>
  <c r="Q5762" i="9"/>
  <c r="Q5771" i="9"/>
  <c r="Q5780" i="9"/>
  <c r="Q5789" i="9"/>
  <c r="Q5798" i="9"/>
  <c r="Q5807" i="9"/>
  <c r="Q5817" i="9"/>
  <c r="Q5825" i="9"/>
  <c r="Q5833" i="9"/>
  <c r="Q5841" i="9"/>
  <c r="Q5849" i="9"/>
  <c r="Q5857" i="9"/>
  <c r="Q5865" i="9"/>
  <c r="Q5873" i="9"/>
  <c r="Q5881" i="9"/>
  <c r="Q5889" i="9"/>
  <c r="Q5897" i="9"/>
  <c r="Q5905" i="9"/>
  <c r="Q5913" i="9"/>
  <c r="Q5921" i="9"/>
  <c r="Q5929" i="9"/>
  <c r="Q5937" i="9"/>
  <c r="Q5945" i="9"/>
  <c r="Q5953" i="9"/>
  <c r="Q5961" i="9"/>
  <c r="Q5969" i="9"/>
  <c r="Q5977" i="9"/>
  <c r="Q5985" i="9"/>
  <c r="Q5993" i="9"/>
  <c r="Q6001" i="9"/>
  <c r="Q6009" i="9"/>
  <c r="Q6017" i="9"/>
  <c r="Q6025" i="9"/>
  <c r="Q6033" i="9"/>
  <c r="Q6041" i="9"/>
  <c r="Q6049" i="9"/>
  <c r="Q6057" i="9"/>
  <c r="Q6065" i="9"/>
  <c r="Q6073" i="9"/>
  <c r="Q6081" i="9"/>
  <c r="Q6089" i="9"/>
  <c r="Q6097" i="9"/>
  <c r="Q6105" i="9"/>
  <c r="Q6113" i="9"/>
  <c r="Q6121" i="9"/>
  <c r="Q6129" i="9"/>
  <c r="Q6137" i="9"/>
  <c r="Q6145" i="9"/>
  <c r="Q6153" i="9"/>
  <c r="Q6161" i="9"/>
  <c r="Q6169" i="9"/>
  <c r="Q6177" i="9"/>
  <c r="Q6185" i="9"/>
  <c r="Q6193" i="9"/>
  <c r="Q6201" i="9"/>
  <c r="Q6209" i="9"/>
  <c r="Q6217" i="9"/>
  <c r="Q6225" i="9"/>
  <c r="Q6233" i="9"/>
  <c r="Q6241" i="9"/>
  <c r="Q6249" i="9"/>
  <c r="Q6257" i="9"/>
  <c r="Q6265" i="9"/>
  <c r="Q6273" i="9"/>
  <c r="Q6281" i="9"/>
  <c r="Q6289" i="9"/>
  <c r="Q6297" i="9"/>
  <c r="Q6305" i="9"/>
  <c r="Q6313" i="9"/>
  <c r="Q6321" i="9"/>
  <c r="Q6329" i="9"/>
  <c r="Q6337" i="9"/>
  <c r="Q6345" i="9"/>
  <c r="Q6353" i="9"/>
  <c r="Q6361" i="9"/>
  <c r="Q6369" i="9"/>
  <c r="Q6377" i="9"/>
  <c r="Q6385" i="9"/>
  <c r="Q6393" i="9"/>
  <c r="Q6401" i="9"/>
  <c r="Q6409" i="9"/>
  <c r="Q6417" i="9"/>
  <c r="Q6425" i="9"/>
  <c r="Q6433" i="9"/>
  <c r="Q6441" i="9"/>
  <c r="Q6449" i="9"/>
  <c r="Q6457" i="9"/>
  <c r="Q6465" i="9"/>
  <c r="Q6473" i="9"/>
  <c r="Q6481" i="9"/>
  <c r="Q6489" i="9"/>
  <c r="Q6497" i="9"/>
  <c r="Q6505" i="9"/>
  <c r="Q6513" i="9"/>
  <c r="Q6521" i="9"/>
  <c r="Q6529" i="9"/>
  <c r="Q6537" i="9"/>
  <c r="Q6545" i="9"/>
  <c r="Q6553" i="9"/>
  <c r="Q6561" i="9"/>
  <c r="Q6569" i="9"/>
  <c r="Q6577" i="9"/>
  <c r="Q6585" i="9"/>
  <c r="Q6593" i="9"/>
  <c r="Q6601" i="9"/>
  <c r="Q6609" i="9"/>
  <c r="Q6617" i="9"/>
  <c r="Q6625" i="9"/>
  <c r="Q6633" i="9"/>
  <c r="Q6641" i="9"/>
  <c r="Q6649" i="9"/>
  <c r="Q6657" i="9"/>
  <c r="Q6665" i="9"/>
  <c r="Q6673" i="9"/>
  <c r="Q6681" i="9"/>
  <c r="Q6689" i="9"/>
  <c r="Q6697" i="9"/>
  <c r="Q6705" i="9"/>
  <c r="Q6713" i="9"/>
  <c r="Q6721" i="9"/>
  <c r="Q6729" i="9"/>
  <c r="Q6737" i="9"/>
  <c r="Q6745" i="9"/>
  <c r="Q6753" i="9"/>
  <c r="Q6761" i="9"/>
  <c r="Q6769" i="9"/>
  <c r="Q6777" i="9"/>
  <c r="Q6785" i="9"/>
  <c r="Q6793" i="9"/>
  <c r="Q6801" i="9"/>
  <c r="Q6809" i="9"/>
  <c r="Q6817" i="9"/>
  <c r="Q6825" i="9"/>
  <c r="Q6833" i="9"/>
  <c r="Q6841" i="9"/>
  <c r="Q6849" i="9"/>
  <c r="Q6857" i="9"/>
  <c r="Q6865" i="9"/>
  <c r="Q6873" i="9"/>
  <c r="Q6881" i="9"/>
  <c r="Q6889" i="9"/>
  <c r="Q6897" i="9"/>
  <c r="Q6905" i="9"/>
  <c r="Q6913" i="9"/>
  <c r="Q6921" i="9"/>
  <c r="Q6929" i="9"/>
  <c r="Q6937" i="9"/>
  <c r="Q6945" i="9"/>
  <c r="Q6953" i="9"/>
  <c r="Q6961" i="9"/>
  <c r="Q6969" i="9"/>
  <c r="Q6977" i="9"/>
  <c r="Q6985" i="9"/>
  <c r="Q6993" i="9"/>
  <c r="Q7001" i="9"/>
  <c r="Q7009" i="9"/>
  <c r="Q7017" i="9"/>
  <c r="Q7025" i="9"/>
  <c r="Q7033" i="9"/>
  <c r="Q7041" i="9"/>
  <c r="Q7049" i="9"/>
  <c r="Q7057" i="9"/>
  <c r="Q7065" i="9"/>
  <c r="Q7073" i="9"/>
  <c r="Q7081" i="9"/>
  <c r="Q7089" i="9"/>
  <c r="Q7097" i="9"/>
  <c r="Q7105" i="9"/>
  <c r="Q7113" i="9"/>
  <c r="Q7121" i="9"/>
  <c r="Q7129" i="9"/>
  <c r="Q7137" i="9"/>
  <c r="Q7145" i="9"/>
  <c r="Q7153" i="9"/>
  <c r="Q7161" i="9"/>
  <c r="Q7169" i="9"/>
  <c r="Q7177" i="9"/>
  <c r="Q7185" i="9"/>
  <c r="Q7193" i="9"/>
  <c r="Q7201" i="9"/>
  <c r="Q7209" i="9"/>
  <c r="Q7217" i="9"/>
  <c r="Q7225" i="9"/>
  <c r="Q7233" i="9"/>
  <c r="Q7241" i="9"/>
  <c r="Q7249" i="9"/>
  <c r="Q7257" i="9"/>
  <c r="Q7265" i="9"/>
  <c r="Q7273" i="9"/>
  <c r="Q7281" i="9"/>
  <c r="Q7289" i="9"/>
  <c r="Q7297" i="9"/>
  <c r="Q7305" i="9"/>
  <c r="Q7313" i="9"/>
  <c r="Q7321" i="9"/>
  <c r="Q7329" i="9"/>
  <c r="Q7337" i="9"/>
  <c r="Q7345" i="9"/>
  <c r="Q7353" i="9"/>
  <c r="Q7361" i="9"/>
  <c r="Q7369" i="9"/>
  <c r="Q5370" i="9"/>
  <c r="Q5401" i="9"/>
  <c r="Q5423" i="9"/>
  <c r="Q5442" i="9"/>
  <c r="Q5465" i="9"/>
  <c r="Q5487" i="9"/>
  <c r="Q5506" i="9"/>
  <c r="Q5529" i="9"/>
  <c r="Q5545" i="9"/>
  <c r="Q5561" i="9"/>
  <c r="Q5577" i="9"/>
  <c r="Q5589" i="9"/>
  <c r="Q5601" i="9"/>
  <c r="Q5611" i="9"/>
  <c r="Q5621" i="9"/>
  <c r="Q5633" i="9"/>
  <c r="Q5643" i="9"/>
  <c r="Q5653" i="9"/>
  <c r="Q5662" i="9"/>
  <c r="Q5671" i="9"/>
  <c r="Q5681" i="9"/>
  <c r="Q5690" i="9"/>
  <c r="Q5699" i="9"/>
  <c r="Q5708" i="9"/>
  <c r="Q5717" i="9"/>
  <c r="Q5726" i="9"/>
  <c r="Q5735" i="9"/>
  <c r="Q5745" i="9"/>
  <c r="Q5754" i="9"/>
  <c r="Q5763" i="9"/>
  <c r="Q5772" i="9"/>
  <c r="Q5781" i="9"/>
  <c r="Q5790" i="9"/>
  <c r="Q5799" i="9"/>
  <c r="Q5809" i="9"/>
  <c r="Q5818" i="9"/>
  <c r="Q5826" i="9"/>
  <c r="Q5834" i="9"/>
  <c r="Q5842" i="9"/>
  <c r="Q5850" i="9"/>
  <c r="Q5858" i="9"/>
  <c r="Q5866" i="9"/>
  <c r="Q5874" i="9"/>
  <c r="Q5882" i="9"/>
  <c r="Q5890" i="9"/>
  <c r="Q5898" i="9"/>
  <c r="Q5906" i="9"/>
  <c r="Q5914" i="9"/>
  <c r="Q5922" i="9"/>
  <c r="Q5930" i="9"/>
  <c r="Q5938" i="9"/>
  <c r="Q5946" i="9"/>
  <c r="Q5954" i="9"/>
  <c r="Q5962" i="9"/>
  <c r="Q5970" i="9"/>
  <c r="Q5978" i="9"/>
  <c r="Q5986" i="9"/>
  <c r="Q5994" i="9"/>
  <c r="Q6002" i="9"/>
  <c r="Q6010" i="9"/>
  <c r="Q6018" i="9"/>
  <c r="Q6026" i="9"/>
  <c r="Q6034" i="9"/>
  <c r="Q6042" i="9"/>
  <c r="Q6050" i="9"/>
  <c r="Q6058" i="9"/>
  <c r="Q6066" i="9"/>
  <c r="Q6074" i="9"/>
  <c r="Q6082" i="9"/>
  <c r="Q6090" i="9"/>
  <c r="Q6098" i="9"/>
  <c r="Q6106" i="9"/>
  <c r="Q6114" i="9"/>
  <c r="Q6122" i="9"/>
  <c r="Q6130" i="9"/>
  <c r="Q6138" i="9"/>
  <c r="Q6146" i="9"/>
  <c r="Q6154" i="9"/>
  <c r="Q6162" i="9"/>
  <c r="Q6170" i="9"/>
  <c r="Q6178" i="9"/>
  <c r="Q6186" i="9"/>
  <c r="Q6194" i="9"/>
  <c r="Q6202" i="9"/>
  <c r="Q6210" i="9"/>
  <c r="Q6218" i="9"/>
  <c r="Q6226" i="9"/>
  <c r="Q6234" i="9"/>
  <c r="Q6242" i="9"/>
  <c r="Q6250" i="9"/>
  <c r="Q6258" i="9"/>
  <c r="Q6266" i="9"/>
  <c r="Q6274" i="9"/>
  <c r="Q6282" i="9"/>
  <c r="Q6290" i="9"/>
  <c r="Q6298" i="9"/>
  <c r="Q6306" i="9"/>
  <c r="Q6314" i="9"/>
  <c r="Q6322" i="9"/>
  <c r="Q6330" i="9"/>
  <c r="Q6338" i="9"/>
  <c r="Q6346" i="9"/>
  <c r="Q6354" i="9"/>
  <c r="Q6362" i="9"/>
  <c r="Q6370" i="9"/>
  <c r="Q6378" i="9"/>
  <c r="Q6386" i="9"/>
  <c r="Q6394" i="9"/>
  <c r="Q6402" i="9"/>
  <c r="Q6410" i="9"/>
  <c r="Q6418" i="9"/>
  <c r="Q6426" i="9"/>
  <c r="Q6434" i="9"/>
  <c r="Q6442" i="9"/>
  <c r="Q6450" i="9"/>
  <c r="Q6458" i="9"/>
  <c r="Q6466" i="9"/>
  <c r="Q6474" i="9"/>
  <c r="Q6482" i="9"/>
  <c r="Q6490" i="9"/>
  <c r="Q6498" i="9"/>
  <c r="Q6506" i="9"/>
  <c r="Q6514" i="9"/>
  <c r="Q6522" i="9"/>
  <c r="Q6530" i="9"/>
  <c r="Q6538" i="9"/>
  <c r="Q6546" i="9"/>
  <c r="Q6554" i="9"/>
  <c r="Q6562" i="9"/>
  <c r="Q6570" i="9"/>
  <c r="Q6578" i="9"/>
  <c r="Q6586" i="9"/>
  <c r="Q6594" i="9"/>
  <c r="Q6602" i="9"/>
  <c r="Q6610" i="9"/>
  <c r="Q6618" i="9"/>
  <c r="Q6626" i="9"/>
  <c r="Q6634" i="9"/>
  <c r="Q6642" i="9"/>
  <c r="Q6650" i="9"/>
  <c r="Q6658" i="9"/>
  <c r="Q6666" i="9"/>
  <c r="Q6674" i="9"/>
  <c r="Q6682" i="9"/>
  <c r="Q6690" i="9"/>
  <c r="Q6698" i="9"/>
  <c r="Q6706" i="9"/>
  <c r="Q6714" i="9"/>
  <c r="Q6722" i="9"/>
  <c r="Q6730" i="9"/>
  <c r="Q6738" i="9"/>
  <c r="Q6746" i="9"/>
  <c r="Q6754" i="9"/>
  <c r="Q6762" i="9"/>
  <c r="Q6770" i="9"/>
  <c r="Q6778" i="9"/>
  <c r="Q6786" i="9"/>
  <c r="Q6794" i="9"/>
  <c r="Q6802" i="9"/>
  <c r="Q6810" i="9"/>
  <c r="Q6818" i="9"/>
  <c r="Q6826" i="9"/>
  <c r="Q6834" i="9"/>
  <c r="Q6842" i="9"/>
  <c r="Q6850" i="9"/>
  <c r="Q6858" i="9"/>
  <c r="Q6866" i="9"/>
  <c r="Q6874" i="9"/>
  <c r="Q6882" i="9"/>
  <c r="Q6890" i="9"/>
  <c r="Q6898" i="9"/>
  <c r="Q6906" i="9"/>
  <c r="Q6914" i="9"/>
  <c r="Q6922" i="9"/>
  <c r="Q6930" i="9"/>
  <c r="Q6938" i="9"/>
  <c r="Q5378" i="9"/>
  <c r="Q5402" i="9"/>
  <c r="Q5425" i="9"/>
  <c r="Q5447" i="9"/>
  <c r="Q5466" i="9"/>
  <c r="Q5489" i="9"/>
  <c r="Q5511" i="9"/>
  <c r="Q5530" i="9"/>
  <c r="Q5546" i="9"/>
  <c r="Q5562" i="9"/>
  <c r="Q5578" i="9"/>
  <c r="Q5591" i="9"/>
  <c r="Q5602" i="9"/>
  <c r="Q5612" i="9"/>
  <c r="Q5623" i="9"/>
  <c r="Q5634" i="9"/>
  <c r="Q5644" i="9"/>
  <c r="Q5654" i="9"/>
  <c r="Q5663" i="9"/>
  <c r="Q5673" i="9"/>
  <c r="Q5682" i="9"/>
  <c r="Q5691" i="9"/>
  <c r="Q5700" i="9"/>
  <c r="Q5709" i="9"/>
  <c r="Q5718" i="9"/>
  <c r="Q5727" i="9"/>
  <c r="Q5737" i="9"/>
  <c r="Q5746" i="9"/>
  <c r="Q5755" i="9"/>
  <c r="Q5764" i="9"/>
  <c r="Q5773" i="9"/>
  <c r="Q5782" i="9"/>
  <c r="Q5791" i="9"/>
  <c r="Q5801" i="9"/>
  <c r="Q5810" i="9"/>
  <c r="Q5819" i="9"/>
  <c r="Q5827" i="9"/>
  <c r="Q5835" i="9"/>
  <c r="Q5843" i="9"/>
  <c r="Q5851" i="9"/>
  <c r="Q5859" i="9"/>
  <c r="Q5867" i="9"/>
  <c r="Q5875" i="9"/>
  <c r="Q5883" i="9"/>
  <c r="Q5891" i="9"/>
  <c r="Q5899" i="9"/>
  <c r="Q5907" i="9"/>
  <c r="Q5915" i="9"/>
  <c r="Q5923" i="9"/>
  <c r="Q5931" i="9"/>
  <c r="Q5939" i="9"/>
  <c r="Q5947" i="9"/>
  <c r="Q5955" i="9"/>
  <c r="Q5963" i="9"/>
  <c r="Q5971" i="9"/>
  <c r="Q5979" i="9"/>
  <c r="Q5987" i="9"/>
  <c r="Q5995" i="9"/>
  <c r="Q6003" i="9"/>
  <c r="Q6011" i="9"/>
  <c r="Q6019" i="9"/>
  <c r="Q6027" i="9"/>
  <c r="Q6035" i="9"/>
  <c r="Q6043" i="9"/>
  <c r="Q6051" i="9"/>
  <c r="Q6059" i="9"/>
  <c r="Q6067" i="9"/>
  <c r="Q6075" i="9"/>
  <c r="Q6083" i="9"/>
  <c r="Q6091" i="9"/>
  <c r="Q6099" i="9"/>
  <c r="Q6107" i="9"/>
  <c r="Q6115" i="9"/>
  <c r="Q6123" i="9"/>
  <c r="Q6131" i="9"/>
  <c r="Q6139" i="9"/>
  <c r="Q6147" i="9"/>
  <c r="Q6155" i="9"/>
  <c r="Q6163" i="9"/>
  <c r="Q6171" i="9"/>
  <c r="Q6179" i="9"/>
  <c r="Q6187" i="9"/>
  <c r="Q6195" i="9"/>
  <c r="Q6203" i="9"/>
  <c r="Q6211" i="9"/>
  <c r="Q6219" i="9"/>
  <c r="Q6227" i="9"/>
  <c r="Q6235" i="9"/>
  <c r="Q6243" i="9"/>
  <c r="Q6251" i="9"/>
  <c r="Q6259" i="9"/>
  <c r="Q6267" i="9"/>
  <c r="Q6275" i="9"/>
  <c r="Q6283" i="9"/>
  <c r="Q6291" i="9"/>
  <c r="Q6299" i="9"/>
  <c r="Q6307" i="9"/>
  <c r="Q6315" i="9"/>
  <c r="Q6323" i="9"/>
  <c r="Q6331" i="9"/>
  <c r="Q6339" i="9"/>
  <c r="Q6347" i="9"/>
  <c r="Q6355" i="9"/>
  <c r="Q6363" i="9"/>
  <c r="Q6371" i="9"/>
  <c r="Q6379" i="9"/>
  <c r="Q6387" i="9"/>
  <c r="Q6395" i="9"/>
  <c r="Q6403" i="9"/>
  <c r="Q6411" i="9"/>
  <c r="Q6419" i="9"/>
  <c r="Q6427" i="9"/>
  <c r="Q6435" i="9"/>
  <c r="Q6443" i="9"/>
  <c r="Q6451" i="9"/>
  <c r="Q6459" i="9"/>
  <c r="Q6467" i="9"/>
  <c r="Q6475" i="9"/>
  <c r="Q6483" i="9"/>
  <c r="Q6491" i="9"/>
  <c r="Q6499" i="9"/>
  <c r="Q6507" i="9"/>
  <c r="Q6515" i="9"/>
  <c r="Q6523" i="9"/>
  <c r="Q6531" i="9"/>
  <c r="Q6539" i="9"/>
  <c r="Q6547" i="9"/>
  <c r="Q6555" i="9"/>
  <c r="Q6563" i="9"/>
  <c r="Q6571" i="9"/>
  <c r="Q6579" i="9"/>
  <c r="Q6587" i="9"/>
  <c r="Q6595" i="9"/>
  <c r="Q6603" i="9"/>
  <c r="Q6611" i="9"/>
  <c r="Q6619" i="9"/>
  <c r="Q6627" i="9"/>
  <c r="Q6635" i="9"/>
  <c r="Q6643" i="9"/>
  <c r="Q6651" i="9"/>
  <c r="Q6659" i="9"/>
  <c r="Q6667" i="9"/>
  <c r="Q6675" i="9"/>
  <c r="Q6683" i="9"/>
  <c r="Q6691" i="9"/>
  <c r="Q6699" i="9"/>
  <c r="Q6707" i="9"/>
  <c r="Q6715" i="9"/>
  <c r="Q6723" i="9"/>
  <c r="Q6731" i="9"/>
  <c r="Q6739" i="9"/>
  <c r="Q6747" i="9"/>
  <c r="Q6755" i="9"/>
  <c r="Q6763" i="9"/>
  <c r="Q6771" i="9"/>
  <c r="Q6779" i="9"/>
  <c r="Q6787" i="9"/>
  <c r="Q6795" i="9"/>
  <c r="Q6803" i="9"/>
  <c r="Q6811" i="9"/>
  <c r="Q6819" i="9"/>
  <c r="Q6827" i="9"/>
  <c r="Q6835" i="9"/>
  <c r="Q6843" i="9"/>
  <c r="Q6851" i="9"/>
  <c r="Q6859" i="9"/>
  <c r="Q6867" i="9"/>
  <c r="Q6875" i="9"/>
  <c r="Q6883" i="9"/>
  <c r="Q6891" i="9"/>
  <c r="Q6899" i="9"/>
  <c r="Q6907" i="9"/>
  <c r="Q6915" i="9"/>
  <c r="Q6923" i="9"/>
  <c r="Q6931" i="9"/>
  <c r="Q6939" i="9"/>
  <c r="Q6947" i="9"/>
  <c r="Q6955" i="9"/>
  <c r="Q6963" i="9"/>
  <c r="Q6971" i="9"/>
  <c r="Q6979" i="9"/>
  <c r="Q6987" i="9"/>
  <c r="Q6995" i="9"/>
  <c r="Q7003" i="9"/>
  <c r="Q7011" i="9"/>
  <c r="Q7019" i="9"/>
  <c r="Q7027" i="9"/>
  <c r="Q7035" i="9"/>
  <c r="Q7043" i="9"/>
  <c r="Q7051" i="9"/>
  <c r="Q7059" i="9"/>
  <c r="Q7067" i="9"/>
  <c r="Q7075" i="9"/>
  <c r="Q7083" i="9"/>
  <c r="Q7091" i="9"/>
  <c r="Q7099" i="9"/>
  <c r="Q7107" i="9"/>
  <c r="Q7115" i="9"/>
  <c r="Q7123" i="9"/>
  <c r="Q7131" i="9"/>
  <c r="Q7139" i="9"/>
  <c r="Q7147" i="9"/>
  <c r="Q7155" i="9"/>
  <c r="Q7163" i="9"/>
  <c r="Q7171" i="9"/>
  <c r="Q7179" i="9"/>
  <c r="Q7187" i="9"/>
  <c r="Q7195" i="9"/>
  <c r="Q7203" i="9"/>
  <c r="Q7211" i="9"/>
  <c r="Q7219" i="9"/>
  <c r="Q7227" i="9"/>
  <c r="Q7235" i="9"/>
  <c r="Q7243" i="9"/>
  <c r="Q7251" i="9"/>
  <c r="Q7259" i="9"/>
  <c r="Q7267" i="9"/>
  <c r="Q7275" i="9"/>
  <c r="Q7283" i="9"/>
  <c r="Q7291" i="9"/>
  <c r="Q7299" i="9"/>
  <c r="Q7307" i="9"/>
  <c r="Q7315" i="9"/>
  <c r="Q7323" i="9"/>
  <c r="Q7331" i="9"/>
  <c r="Q7339" i="9"/>
  <c r="Q7347" i="9"/>
  <c r="Q7355" i="9"/>
  <c r="Q7363" i="9"/>
  <c r="Q7371" i="9"/>
  <c r="Q7379" i="9"/>
  <c r="Q7387" i="9"/>
  <c r="Q7395" i="9"/>
  <c r="Q7403" i="9"/>
  <c r="Q7411" i="9"/>
  <c r="Q7419" i="9"/>
  <c r="Q7427" i="9"/>
  <c r="Q7435" i="9"/>
  <c r="Q7443" i="9"/>
  <c r="Q7451" i="9"/>
  <c r="Q7459" i="9"/>
  <c r="Q7467" i="9"/>
  <c r="Q7475" i="9"/>
  <c r="Q7483" i="9"/>
  <c r="Q7491" i="9"/>
  <c r="Q7499" i="9"/>
  <c r="Q7507" i="9"/>
  <c r="Q7515" i="9"/>
  <c r="Q7523" i="9"/>
  <c r="Q6852" i="9"/>
  <c r="Q6884" i="9"/>
  <c r="Q6909" i="9"/>
  <c r="Q6932" i="9"/>
  <c r="Q6949" i="9"/>
  <c r="Q6965" i="9"/>
  <c r="Q6981" i="9"/>
  <c r="Q6997" i="9"/>
  <c r="Q7013" i="9"/>
  <c r="Q7029" i="9"/>
  <c r="Q7045" i="9"/>
  <c r="Q7061" i="9"/>
  <c r="Q7077" i="9"/>
  <c r="Q7093" i="9"/>
  <c r="Q7109" i="9"/>
  <c r="Q7125" i="9"/>
  <c r="Q7141" i="9"/>
  <c r="Q7157" i="9"/>
  <c r="Q7173" i="9"/>
  <c r="Q7189" i="9"/>
  <c r="Q7205" i="9"/>
  <c r="Q7221" i="9"/>
  <c r="Q7237" i="9"/>
  <c r="Q7253" i="9"/>
  <c r="Q7264" i="9"/>
  <c r="Q7276" i="9"/>
  <c r="Q7286" i="9"/>
  <c r="Q7296" i="9"/>
  <c r="Q7308" i="9"/>
  <c r="Q7318" i="9"/>
  <c r="Q7328" i="9"/>
  <c r="Q7340" i="9"/>
  <c r="Q7350" i="9"/>
  <c r="Q7360" i="9"/>
  <c r="Q7372" i="9"/>
  <c r="Q7381" i="9"/>
  <c r="Q7390" i="9"/>
  <c r="Q7399" i="9"/>
  <c r="Q7408" i="9"/>
  <c r="Q7417" i="9"/>
  <c r="Q7426" i="9"/>
  <c r="Q7436" i="9"/>
  <c r="Q7445" i="9"/>
  <c r="Q7454" i="9"/>
  <c r="Q7463" i="9"/>
  <c r="Q7472" i="9"/>
  <c r="Q7481" i="9"/>
  <c r="Q7490" i="9"/>
  <c r="Q7500" i="9"/>
  <c r="Q7509" i="9"/>
  <c r="Q7518" i="9"/>
  <c r="Q7527" i="9"/>
  <c r="Q7535" i="9"/>
  <c r="Q7543" i="9"/>
  <c r="Q7551" i="9"/>
  <c r="Q7559" i="9"/>
  <c r="Q7567" i="9"/>
  <c r="Q7575" i="9"/>
  <c r="Q7583" i="9"/>
  <c r="Q7591" i="9"/>
  <c r="Q7599" i="9"/>
  <c r="Q7607" i="9"/>
  <c r="Q7615" i="9"/>
  <c r="Q7623" i="9"/>
  <c r="Q7631" i="9"/>
  <c r="Q7639" i="9"/>
  <c r="Q7647" i="9"/>
  <c r="Q7655" i="9"/>
  <c r="Q7663" i="9"/>
  <c r="Q7671" i="9"/>
  <c r="Q7679" i="9"/>
  <c r="Q7687" i="9"/>
  <c r="Q7695" i="9"/>
  <c r="Q7703" i="9"/>
  <c r="Q7711" i="9"/>
  <c r="Q7719" i="9"/>
  <c r="Q7727" i="9"/>
  <c r="Q7735" i="9"/>
  <c r="Q7743" i="9"/>
  <c r="Q7751" i="9"/>
  <c r="Q7759" i="9"/>
  <c r="Q7767" i="9"/>
  <c r="Q7775" i="9"/>
  <c r="Q7783" i="9"/>
  <c r="Q7791" i="9"/>
  <c r="Q7799" i="9"/>
  <c r="Q7807" i="9"/>
  <c r="Q7815" i="9"/>
  <c r="Q7823" i="9"/>
  <c r="Q7831" i="9"/>
  <c r="Q7839" i="9"/>
  <c r="Q7847" i="9"/>
  <c r="Q7855" i="9"/>
  <c r="Q7863" i="9"/>
  <c r="Q7871" i="9"/>
  <c r="Q7879" i="9"/>
  <c r="Q7887" i="9"/>
  <c r="Q7895" i="9"/>
  <c r="Q7903" i="9"/>
  <c r="Q7911" i="9"/>
  <c r="Q7919" i="9"/>
  <c r="Q7927" i="9"/>
  <c r="Q7935" i="9"/>
  <c r="Q7943" i="9"/>
  <c r="Q7951" i="9"/>
  <c r="Q7959" i="9"/>
  <c r="Q7967" i="9"/>
  <c r="Q7975" i="9"/>
  <c r="Q7983" i="9"/>
  <c r="Q7991" i="9"/>
  <c r="Q7999" i="9"/>
  <c r="O22" i="9"/>
  <c r="P22" i="9" s="1"/>
  <c r="O30" i="9"/>
  <c r="P30" i="9" s="1"/>
  <c r="O38" i="9"/>
  <c r="P38" i="9" s="1"/>
  <c r="O46" i="9"/>
  <c r="P46" i="9" s="1"/>
  <c r="O54" i="9"/>
  <c r="P54" i="9" s="1"/>
  <c r="O62" i="9"/>
  <c r="P62" i="9" s="1"/>
  <c r="O70" i="9"/>
  <c r="P70" i="9" s="1"/>
  <c r="O78" i="9"/>
  <c r="P78" i="9" s="1"/>
  <c r="O86" i="9"/>
  <c r="P86" i="9" s="1"/>
  <c r="O94" i="9"/>
  <c r="P94" i="9" s="1"/>
  <c r="O102" i="9"/>
  <c r="P102" i="9" s="1"/>
  <c r="O110" i="9"/>
  <c r="P110" i="9" s="1"/>
  <c r="O118" i="9"/>
  <c r="P118" i="9" s="1"/>
  <c r="O126" i="9"/>
  <c r="P126" i="9" s="1"/>
  <c r="O134" i="9"/>
  <c r="P134" i="9" s="1"/>
  <c r="O142" i="9"/>
  <c r="P142" i="9" s="1"/>
  <c r="O150" i="9"/>
  <c r="P150" i="9" s="1"/>
  <c r="O158" i="9"/>
  <c r="P158" i="9" s="1"/>
  <c r="O166" i="9"/>
  <c r="P166" i="9" s="1"/>
  <c r="O174" i="9"/>
  <c r="P174" i="9" s="1"/>
  <c r="O182" i="9"/>
  <c r="P182" i="9" s="1"/>
  <c r="O190" i="9"/>
  <c r="P190" i="9" s="1"/>
  <c r="O198" i="9"/>
  <c r="P198" i="9" s="1"/>
  <c r="O206" i="9"/>
  <c r="P206" i="9" s="1"/>
  <c r="O214" i="9"/>
  <c r="P214" i="9" s="1"/>
  <c r="O222" i="9"/>
  <c r="P222" i="9" s="1"/>
  <c r="O230" i="9"/>
  <c r="P230" i="9" s="1"/>
  <c r="O238" i="9"/>
  <c r="P238" i="9" s="1"/>
  <c r="O246" i="9"/>
  <c r="P246" i="9" s="1"/>
  <c r="O254" i="9"/>
  <c r="P254" i="9" s="1"/>
  <c r="O262" i="9"/>
  <c r="P262" i="9" s="1"/>
  <c r="O270" i="9"/>
  <c r="P270" i="9" s="1"/>
  <c r="O278" i="9"/>
  <c r="P278" i="9" s="1"/>
  <c r="O286" i="9"/>
  <c r="P286" i="9" s="1"/>
  <c r="O294" i="9"/>
  <c r="P294" i="9" s="1"/>
  <c r="O302" i="9"/>
  <c r="P302" i="9" s="1"/>
  <c r="O310" i="9"/>
  <c r="P310" i="9" s="1"/>
  <c r="O318" i="9"/>
  <c r="P318" i="9" s="1"/>
  <c r="O326" i="9"/>
  <c r="P326" i="9" s="1"/>
  <c r="O334" i="9"/>
  <c r="P334" i="9" s="1"/>
  <c r="O342" i="9"/>
  <c r="P342" i="9" s="1"/>
  <c r="O350" i="9"/>
  <c r="P350" i="9" s="1"/>
  <c r="O358" i="9"/>
  <c r="P358" i="9" s="1"/>
  <c r="O366" i="9"/>
  <c r="P366" i="9" s="1"/>
  <c r="O374" i="9"/>
  <c r="P374" i="9" s="1"/>
  <c r="O382" i="9"/>
  <c r="P382" i="9" s="1"/>
  <c r="O390" i="9"/>
  <c r="P390" i="9" s="1"/>
  <c r="O398" i="9"/>
  <c r="P398" i="9" s="1"/>
  <c r="O406" i="9"/>
  <c r="P406" i="9" s="1"/>
  <c r="O414" i="9"/>
  <c r="P414" i="9" s="1"/>
  <c r="O422" i="9"/>
  <c r="P422" i="9" s="1"/>
  <c r="O430" i="9"/>
  <c r="P430" i="9" s="1"/>
  <c r="O438" i="9"/>
  <c r="P438" i="9" s="1"/>
  <c r="O446" i="9"/>
  <c r="P446" i="9" s="1"/>
  <c r="O454" i="9"/>
  <c r="P454" i="9" s="1"/>
  <c r="O462" i="9"/>
  <c r="P462" i="9" s="1"/>
  <c r="O470" i="9"/>
  <c r="P470" i="9" s="1"/>
  <c r="O478" i="9"/>
  <c r="P478" i="9" s="1"/>
  <c r="O486" i="9"/>
  <c r="P486" i="9" s="1"/>
  <c r="O494" i="9"/>
  <c r="P494" i="9" s="1"/>
  <c r="O502" i="9"/>
  <c r="P502" i="9" s="1"/>
  <c r="O510" i="9"/>
  <c r="P510" i="9" s="1"/>
  <c r="O518" i="9"/>
  <c r="P518" i="9" s="1"/>
  <c r="O526" i="9"/>
  <c r="P526" i="9" s="1"/>
  <c r="O534" i="9"/>
  <c r="P534" i="9" s="1"/>
  <c r="O542" i="9"/>
  <c r="P542" i="9" s="1"/>
  <c r="O550" i="9"/>
  <c r="P550" i="9" s="1"/>
  <c r="O558" i="9"/>
  <c r="P558" i="9" s="1"/>
  <c r="O566" i="9"/>
  <c r="P566" i="9" s="1"/>
  <c r="O574" i="9"/>
  <c r="P574" i="9" s="1"/>
  <c r="O582" i="9"/>
  <c r="P582" i="9" s="1"/>
  <c r="O590" i="9"/>
  <c r="P590" i="9" s="1"/>
  <c r="O598" i="9"/>
  <c r="P598" i="9" s="1"/>
  <c r="O606" i="9"/>
  <c r="P606" i="9" s="1"/>
  <c r="O614" i="9"/>
  <c r="P614" i="9" s="1"/>
  <c r="O622" i="9"/>
  <c r="P622" i="9" s="1"/>
  <c r="O630" i="9"/>
  <c r="P630" i="9" s="1"/>
  <c r="O638" i="9"/>
  <c r="P638" i="9" s="1"/>
  <c r="O646" i="9"/>
  <c r="P646" i="9" s="1"/>
  <c r="O654" i="9"/>
  <c r="P654" i="9" s="1"/>
  <c r="O662" i="9"/>
  <c r="P662" i="9" s="1"/>
  <c r="O670" i="9"/>
  <c r="P670" i="9" s="1"/>
  <c r="O678" i="9"/>
  <c r="P678" i="9" s="1"/>
  <c r="O686" i="9"/>
  <c r="P686" i="9" s="1"/>
  <c r="O694" i="9"/>
  <c r="P694" i="9" s="1"/>
  <c r="O702" i="9"/>
  <c r="P702" i="9" s="1"/>
  <c r="O710" i="9"/>
  <c r="P710" i="9" s="1"/>
  <c r="O718" i="9"/>
  <c r="P718" i="9" s="1"/>
  <c r="O726" i="9"/>
  <c r="P726" i="9" s="1"/>
  <c r="O734" i="9"/>
  <c r="P734" i="9" s="1"/>
  <c r="O742" i="9"/>
  <c r="P742" i="9" s="1"/>
  <c r="O750" i="9"/>
  <c r="P750" i="9" s="1"/>
  <c r="O758" i="9"/>
  <c r="P758" i="9" s="1"/>
  <c r="O766" i="9"/>
  <c r="P766" i="9" s="1"/>
  <c r="O774" i="9"/>
  <c r="P774" i="9" s="1"/>
  <c r="O782" i="9"/>
  <c r="P782" i="9" s="1"/>
  <c r="O790" i="9"/>
  <c r="P790" i="9" s="1"/>
  <c r="O798" i="9"/>
  <c r="P798" i="9" s="1"/>
  <c r="O806" i="9"/>
  <c r="P806" i="9" s="1"/>
  <c r="O814" i="9"/>
  <c r="P814" i="9" s="1"/>
  <c r="O822" i="9"/>
  <c r="P822" i="9" s="1"/>
  <c r="O830" i="9"/>
  <c r="P830" i="9" s="1"/>
  <c r="O838" i="9"/>
  <c r="P838" i="9" s="1"/>
  <c r="O846" i="9"/>
  <c r="P846" i="9" s="1"/>
  <c r="O854" i="9"/>
  <c r="P854" i="9" s="1"/>
  <c r="O862" i="9"/>
  <c r="P862" i="9" s="1"/>
  <c r="O870" i="9"/>
  <c r="P870" i="9" s="1"/>
  <c r="O878" i="9"/>
  <c r="P878" i="9" s="1"/>
  <c r="O886" i="9"/>
  <c r="P886" i="9" s="1"/>
  <c r="O894" i="9"/>
  <c r="P894" i="9" s="1"/>
  <c r="O902" i="9"/>
  <c r="P902" i="9" s="1"/>
  <c r="O910" i="9"/>
  <c r="P910" i="9" s="1"/>
  <c r="O918" i="9"/>
  <c r="P918" i="9" s="1"/>
  <c r="O926" i="9"/>
  <c r="P926" i="9" s="1"/>
  <c r="O934" i="9"/>
  <c r="P934" i="9" s="1"/>
  <c r="O942" i="9"/>
  <c r="P942" i="9" s="1"/>
  <c r="O950" i="9"/>
  <c r="P950" i="9" s="1"/>
  <c r="O958" i="9"/>
  <c r="P958" i="9" s="1"/>
  <c r="O966" i="9"/>
  <c r="P966" i="9" s="1"/>
  <c r="O974" i="9"/>
  <c r="P974" i="9" s="1"/>
  <c r="O982" i="9"/>
  <c r="P982" i="9" s="1"/>
  <c r="O990" i="9"/>
  <c r="P990" i="9" s="1"/>
  <c r="O998" i="9"/>
  <c r="P998" i="9" s="1"/>
  <c r="O1006" i="9"/>
  <c r="P1006" i="9" s="1"/>
  <c r="O1014" i="9"/>
  <c r="P1014" i="9" s="1"/>
  <c r="O1022" i="9"/>
  <c r="P1022" i="9" s="1"/>
  <c r="O1030" i="9"/>
  <c r="P1030" i="9" s="1"/>
  <c r="O1038" i="9"/>
  <c r="P1038" i="9" s="1"/>
  <c r="O1046" i="9"/>
  <c r="P1046" i="9" s="1"/>
  <c r="O1054" i="9"/>
  <c r="P1054" i="9" s="1"/>
  <c r="O1062" i="9"/>
  <c r="P1062" i="9" s="1"/>
  <c r="O1070" i="9"/>
  <c r="P1070" i="9" s="1"/>
  <c r="O1078" i="9"/>
  <c r="P1078" i="9" s="1"/>
  <c r="O1086" i="9"/>
  <c r="P1086" i="9" s="1"/>
  <c r="O1094" i="9"/>
  <c r="P1094" i="9" s="1"/>
  <c r="O1102" i="9"/>
  <c r="P1102" i="9" s="1"/>
  <c r="O1110" i="9"/>
  <c r="P1110" i="9" s="1"/>
  <c r="O1118" i="9"/>
  <c r="P1118" i="9" s="1"/>
  <c r="O1126" i="9"/>
  <c r="P1126" i="9" s="1"/>
  <c r="O1134" i="9"/>
  <c r="P1134" i="9" s="1"/>
  <c r="O1142" i="9"/>
  <c r="P1142" i="9" s="1"/>
  <c r="O1150" i="9"/>
  <c r="P1150" i="9" s="1"/>
  <c r="O1158" i="9"/>
  <c r="P1158" i="9" s="1"/>
  <c r="O1166" i="9"/>
  <c r="P1166" i="9" s="1"/>
  <c r="O1174" i="9"/>
  <c r="P1174" i="9" s="1"/>
  <c r="Q6856" i="9"/>
  <c r="Q6888" i="9"/>
  <c r="Q6912" i="9"/>
  <c r="Q6933" i="9"/>
  <c r="Q6952" i="9"/>
  <c r="Q6968" i="9"/>
  <c r="Q6984" i="9"/>
  <c r="Q7000" i="9"/>
  <c r="Q7016" i="9"/>
  <c r="Q7032" i="9"/>
  <c r="Q7048" i="9"/>
  <c r="Q7064" i="9"/>
  <c r="Q7080" i="9"/>
  <c r="Q7096" i="9"/>
  <c r="Q7112" i="9"/>
  <c r="Q7128" i="9"/>
  <c r="Q7144" i="9"/>
  <c r="Q7160" i="9"/>
  <c r="Q7176" i="9"/>
  <c r="Q7192" i="9"/>
  <c r="Q7208" i="9"/>
  <c r="Q7224" i="9"/>
  <c r="Q7240" i="9"/>
  <c r="Q7255" i="9"/>
  <c r="Q7266" i="9"/>
  <c r="Q7277" i="9"/>
  <c r="Q7287" i="9"/>
  <c r="Q7298" i="9"/>
  <c r="Q7309" i="9"/>
  <c r="Q7319" i="9"/>
  <c r="Q7330" i="9"/>
  <c r="Q7341" i="9"/>
  <c r="Q7351" i="9"/>
  <c r="Q7362" i="9"/>
  <c r="Q7373" i="9"/>
  <c r="Q7382" i="9"/>
  <c r="Q7391" i="9"/>
  <c r="Q7400" i="9"/>
  <c r="Q7409" i="9"/>
  <c r="Q7418" i="9"/>
  <c r="Q7428" i="9"/>
  <c r="Q7437" i="9"/>
  <c r="Q7446" i="9"/>
  <c r="Q7455" i="9"/>
  <c r="Q7464" i="9"/>
  <c r="Q7473" i="9"/>
  <c r="Q7482" i="9"/>
  <c r="Q7492" i="9"/>
  <c r="Q7501" i="9"/>
  <c r="Q7510" i="9"/>
  <c r="Q7519" i="9"/>
  <c r="Q7528" i="9"/>
  <c r="Q7536" i="9"/>
  <c r="Q7544" i="9"/>
  <c r="Q7552" i="9"/>
  <c r="Q7560" i="9"/>
  <c r="Q7568" i="9"/>
  <c r="Q7576" i="9"/>
  <c r="Q7584" i="9"/>
  <c r="Q7592" i="9"/>
  <c r="Q7600" i="9"/>
  <c r="Q7608" i="9"/>
  <c r="Q7616" i="9"/>
  <c r="Q7624" i="9"/>
  <c r="Q7632" i="9"/>
  <c r="Q7640" i="9"/>
  <c r="Q7648" i="9"/>
  <c r="Q7656" i="9"/>
  <c r="Q7664" i="9"/>
  <c r="Q7672" i="9"/>
  <c r="Q7680" i="9"/>
  <c r="Q7688" i="9"/>
  <c r="Q7696" i="9"/>
  <c r="Q7704" i="9"/>
  <c r="Q7712" i="9"/>
  <c r="Q7720" i="9"/>
  <c r="Q7728" i="9"/>
  <c r="Q7736" i="9"/>
  <c r="Q7744" i="9"/>
  <c r="Q7752" i="9"/>
  <c r="Q7760" i="9"/>
  <c r="Q7768" i="9"/>
  <c r="Q7776" i="9"/>
  <c r="Q7784" i="9"/>
  <c r="Q7792" i="9"/>
  <c r="Q7800" i="9"/>
  <c r="Q7808" i="9"/>
  <c r="Q7816" i="9"/>
  <c r="Q7824" i="9"/>
  <c r="Q7832" i="9"/>
  <c r="Q7840" i="9"/>
  <c r="Q7848" i="9"/>
  <c r="Q7856" i="9"/>
  <c r="Q7864" i="9"/>
  <c r="Q7872" i="9"/>
  <c r="Q7880" i="9"/>
  <c r="Q7888" i="9"/>
  <c r="Q7896" i="9"/>
  <c r="Q7904" i="9"/>
  <c r="Q7912" i="9"/>
  <c r="Q7920" i="9"/>
  <c r="Q7928" i="9"/>
  <c r="Q7936" i="9"/>
  <c r="Q7944" i="9"/>
  <c r="Q7952" i="9"/>
  <c r="Q7960" i="9"/>
  <c r="Q7968" i="9"/>
  <c r="Q7976" i="9"/>
  <c r="Q7984" i="9"/>
  <c r="Q7992" i="9"/>
  <c r="Q8000" i="9"/>
  <c r="O23" i="9"/>
  <c r="P23" i="9" s="1"/>
  <c r="O31" i="9"/>
  <c r="P31" i="9" s="1"/>
  <c r="O39" i="9"/>
  <c r="P39" i="9" s="1"/>
  <c r="O47" i="9"/>
  <c r="P47" i="9" s="1"/>
  <c r="O55" i="9"/>
  <c r="P55" i="9" s="1"/>
  <c r="O63" i="9"/>
  <c r="P63" i="9" s="1"/>
  <c r="O71" i="9"/>
  <c r="P71" i="9" s="1"/>
  <c r="O79" i="9"/>
  <c r="P79" i="9" s="1"/>
  <c r="O87" i="9"/>
  <c r="P87" i="9" s="1"/>
  <c r="O95" i="9"/>
  <c r="P95" i="9" s="1"/>
  <c r="O103" i="9"/>
  <c r="P103" i="9" s="1"/>
  <c r="O111" i="9"/>
  <c r="P111" i="9" s="1"/>
  <c r="O119" i="9"/>
  <c r="P119" i="9" s="1"/>
  <c r="O127" i="9"/>
  <c r="P127" i="9" s="1"/>
  <c r="O135" i="9"/>
  <c r="P135" i="9" s="1"/>
  <c r="O143" i="9"/>
  <c r="P143" i="9" s="1"/>
  <c r="O151" i="9"/>
  <c r="P151" i="9" s="1"/>
  <c r="O159" i="9"/>
  <c r="P159" i="9" s="1"/>
  <c r="O167" i="9"/>
  <c r="P167" i="9" s="1"/>
  <c r="O175" i="9"/>
  <c r="P175" i="9" s="1"/>
  <c r="O183" i="9"/>
  <c r="P183" i="9" s="1"/>
  <c r="O191" i="9"/>
  <c r="P191" i="9" s="1"/>
  <c r="O199" i="9"/>
  <c r="P199" i="9" s="1"/>
  <c r="O207" i="9"/>
  <c r="P207" i="9" s="1"/>
  <c r="O215" i="9"/>
  <c r="P215" i="9" s="1"/>
  <c r="O223" i="9"/>
  <c r="P223" i="9" s="1"/>
  <c r="O231" i="9"/>
  <c r="P231" i="9" s="1"/>
  <c r="O239" i="9"/>
  <c r="P239" i="9" s="1"/>
  <c r="O247" i="9"/>
  <c r="P247" i="9" s="1"/>
  <c r="O255" i="9"/>
  <c r="P255" i="9" s="1"/>
  <c r="O263" i="9"/>
  <c r="P263" i="9" s="1"/>
  <c r="O271" i="9"/>
  <c r="P271" i="9" s="1"/>
  <c r="O279" i="9"/>
  <c r="P279" i="9" s="1"/>
  <c r="O287" i="9"/>
  <c r="P287" i="9" s="1"/>
  <c r="O295" i="9"/>
  <c r="P295" i="9" s="1"/>
  <c r="O303" i="9"/>
  <c r="P303" i="9" s="1"/>
  <c r="O311" i="9"/>
  <c r="P311" i="9" s="1"/>
  <c r="O319" i="9"/>
  <c r="P319" i="9" s="1"/>
  <c r="O327" i="9"/>
  <c r="P327" i="9" s="1"/>
  <c r="O335" i="9"/>
  <c r="P335" i="9" s="1"/>
  <c r="O343" i="9"/>
  <c r="P343" i="9" s="1"/>
  <c r="O351" i="9"/>
  <c r="P351" i="9" s="1"/>
  <c r="O359" i="9"/>
  <c r="P359" i="9" s="1"/>
  <c r="O367" i="9"/>
  <c r="P367" i="9" s="1"/>
  <c r="O375" i="9"/>
  <c r="P375" i="9" s="1"/>
  <c r="O383" i="9"/>
  <c r="P383" i="9" s="1"/>
  <c r="O391" i="9"/>
  <c r="P391" i="9" s="1"/>
  <c r="O399" i="9"/>
  <c r="P399" i="9" s="1"/>
  <c r="O407" i="9"/>
  <c r="P407" i="9" s="1"/>
  <c r="O415" i="9"/>
  <c r="P415" i="9" s="1"/>
  <c r="O423" i="9"/>
  <c r="P423" i="9" s="1"/>
  <c r="O431" i="9"/>
  <c r="P431" i="9" s="1"/>
  <c r="O439" i="9"/>
  <c r="P439" i="9" s="1"/>
  <c r="O447" i="9"/>
  <c r="P447" i="9" s="1"/>
  <c r="O455" i="9"/>
  <c r="P455" i="9" s="1"/>
  <c r="O463" i="9"/>
  <c r="P463" i="9" s="1"/>
  <c r="O471" i="9"/>
  <c r="P471" i="9" s="1"/>
  <c r="O479" i="9"/>
  <c r="P479" i="9" s="1"/>
  <c r="O487" i="9"/>
  <c r="P487" i="9" s="1"/>
  <c r="O495" i="9"/>
  <c r="P495" i="9" s="1"/>
  <c r="O503" i="9"/>
  <c r="P503" i="9" s="1"/>
  <c r="O511" i="9"/>
  <c r="P511" i="9" s="1"/>
  <c r="O519" i="9"/>
  <c r="P519" i="9" s="1"/>
  <c r="O527" i="9"/>
  <c r="P527" i="9" s="1"/>
  <c r="O535" i="9"/>
  <c r="P535" i="9" s="1"/>
  <c r="O543" i="9"/>
  <c r="P543" i="9" s="1"/>
  <c r="O551" i="9"/>
  <c r="P551" i="9" s="1"/>
  <c r="O559" i="9"/>
  <c r="P559" i="9" s="1"/>
  <c r="O567" i="9"/>
  <c r="P567" i="9" s="1"/>
  <c r="O575" i="9"/>
  <c r="P575" i="9" s="1"/>
  <c r="O583" i="9"/>
  <c r="P583" i="9" s="1"/>
  <c r="O591" i="9"/>
  <c r="P591" i="9" s="1"/>
  <c r="O599" i="9"/>
  <c r="P599" i="9" s="1"/>
  <c r="O607" i="9"/>
  <c r="P607" i="9" s="1"/>
  <c r="O615" i="9"/>
  <c r="P615" i="9" s="1"/>
  <c r="O623" i="9"/>
  <c r="P623" i="9" s="1"/>
  <c r="O631" i="9"/>
  <c r="P631" i="9" s="1"/>
  <c r="O639" i="9"/>
  <c r="P639" i="9" s="1"/>
  <c r="O647" i="9"/>
  <c r="P647" i="9" s="1"/>
  <c r="O655" i="9"/>
  <c r="P655" i="9" s="1"/>
  <c r="O663" i="9"/>
  <c r="P663" i="9" s="1"/>
  <c r="O671" i="9"/>
  <c r="P671" i="9" s="1"/>
  <c r="O679" i="9"/>
  <c r="P679" i="9" s="1"/>
  <c r="O687" i="9"/>
  <c r="P687" i="9" s="1"/>
  <c r="O695" i="9"/>
  <c r="P695" i="9" s="1"/>
  <c r="O703" i="9"/>
  <c r="P703" i="9" s="1"/>
  <c r="O711" i="9"/>
  <c r="P711" i="9" s="1"/>
  <c r="O719" i="9"/>
  <c r="P719" i="9" s="1"/>
  <c r="O727" i="9"/>
  <c r="P727" i="9" s="1"/>
  <c r="O735" i="9"/>
  <c r="P735" i="9" s="1"/>
  <c r="O743" i="9"/>
  <c r="P743" i="9" s="1"/>
  <c r="O751" i="9"/>
  <c r="P751" i="9" s="1"/>
  <c r="O759" i="9"/>
  <c r="P759" i="9" s="1"/>
  <c r="O767" i="9"/>
  <c r="P767" i="9" s="1"/>
  <c r="O775" i="9"/>
  <c r="P775" i="9" s="1"/>
  <c r="O783" i="9"/>
  <c r="P783" i="9" s="1"/>
  <c r="O791" i="9"/>
  <c r="P791" i="9" s="1"/>
  <c r="O799" i="9"/>
  <c r="P799" i="9" s="1"/>
  <c r="O807" i="9"/>
  <c r="P807" i="9" s="1"/>
  <c r="O815" i="9"/>
  <c r="P815" i="9" s="1"/>
  <c r="O823" i="9"/>
  <c r="P823" i="9" s="1"/>
  <c r="O831" i="9"/>
  <c r="P831" i="9" s="1"/>
  <c r="O839" i="9"/>
  <c r="P839" i="9" s="1"/>
  <c r="O847" i="9"/>
  <c r="P847" i="9" s="1"/>
  <c r="O855" i="9"/>
  <c r="P855" i="9" s="1"/>
  <c r="O863" i="9"/>
  <c r="P863" i="9" s="1"/>
  <c r="O871" i="9"/>
  <c r="P871" i="9" s="1"/>
  <c r="O879" i="9"/>
  <c r="P879" i="9" s="1"/>
  <c r="O887" i="9"/>
  <c r="P887" i="9" s="1"/>
  <c r="O895" i="9"/>
  <c r="P895" i="9" s="1"/>
  <c r="O903" i="9"/>
  <c r="P903" i="9" s="1"/>
  <c r="O911" i="9"/>
  <c r="P911" i="9" s="1"/>
  <c r="O919" i="9"/>
  <c r="P919" i="9" s="1"/>
  <c r="O927" i="9"/>
  <c r="P927" i="9" s="1"/>
  <c r="O935" i="9"/>
  <c r="P935" i="9" s="1"/>
  <c r="O943" i="9"/>
  <c r="P943" i="9" s="1"/>
  <c r="O951" i="9"/>
  <c r="P951" i="9" s="1"/>
  <c r="O959" i="9"/>
  <c r="P959" i="9" s="1"/>
  <c r="O967" i="9"/>
  <c r="P967" i="9" s="1"/>
  <c r="O975" i="9"/>
  <c r="P975" i="9" s="1"/>
  <c r="O983" i="9"/>
  <c r="P983" i="9" s="1"/>
  <c r="O991" i="9"/>
  <c r="P991" i="9" s="1"/>
  <c r="O999" i="9"/>
  <c r="P999" i="9" s="1"/>
  <c r="O1007" i="9"/>
  <c r="P1007" i="9" s="1"/>
  <c r="O1015" i="9"/>
  <c r="P1015" i="9" s="1"/>
  <c r="O1023" i="9"/>
  <c r="P1023" i="9" s="1"/>
  <c r="O1031" i="9"/>
  <c r="P1031" i="9" s="1"/>
  <c r="O1039" i="9"/>
  <c r="P1039" i="9" s="1"/>
  <c r="O1047" i="9"/>
  <c r="P1047" i="9" s="1"/>
  <c r="O1055" i="9"/>
  <c r="P1055" i="9" s="1"/>
  <c r="O1063" i="9"/>
  <c r="P1063" i="9" s="1"/>
  <c r="O1071" i="9"/>
  <c r="P1071" i="9" s="1"/>
  <c r="O1079" i="9"/>
  <c r="P1079" i="9" s="1"/>
  <c r="O1087" i="9"/>
  <c r="P1087" i="9" s="1"/>
  <c r="O1095" i="9"/>
  <c r="P1095" i="9" s="1"/>
  <c r="O1103" i="9"/>
  <c r="P1103" i="9" s="1"/>
  <c r="O1111" i="9"/>
  <c r="P1111" i="9" s="1"/>
  <c r="O1119" i="9"/>
  <c r="P1119" i="9" s="1"/>
  <c r="O1127" i="9"/>
  <c r="P1127" i="9" s="1"/>
  <c r="O1135" i="9"/>
  <c r="P1135" i="9" s="1"/>
  <c r="O1143" i="9"/>
  <c r="P1143" i="9" s="1"/>
  <c r="O1151" i="9"/>
  <c r="P1151" i="9" s="1"/>
  <c r="O1159" i="9"/>
  <c r="P1159" i="9" s="1"/>
  <c r="O1167" i="9"/>
  <c r="P1167" i="9" s="1"/>
  <c r="O1175" i="9"/>
  <c r="P1175" i="9" s="1"/>
  <c r="O1183" i="9"/>
  <c r="P1183" i="9" s="1"/>
  <c r="O1191" i="9"/>
  <c r="P1191" i="9" s="1"/>
  <c r="O1199" i="9"/>
  <c r="P1199" i="9" s="1"/>
  <c r="O1207" i="9"/>
  <c r="P1207" i="9" s="1"/>
  <c r="O1215" i="9"/>
  <c r="P1215" i="9" s="1"/>
  <c r="O1223" i="9"/>
  <c r="P1223" i="9" s="1"/>
  <c r="O1231" i="9"/>
  <c r="P1231" i="9" s="1"/>
  <c r="O1239" i="9"/>
  <c r="P1239" i="9" s="1"/>
  <c r="O1247" i="9"/>
  <c r="P1247" i="9" s="1"/>
  <c r="O1255" i="9"/>
  <c r="P1255" i="9" s="1"/>
  <c r="O1263" i="9"/>
  <c r="P1263" i="9" s="1"/>
  <c r="Q6812" i="9"/>
  <c r="Q6860" i="9"/>
  <c r="Q6892" i="9"/>
  <c r="Q6916" i="9"/>
  <c r="Q6936" i="9"/>
  <c r="Q6954" i="9"/>
  <c r="Q6970" i="9"/>
  <c r="Q6986" i="9"/>
  <c r="Q7002" i="9"/>
  <c r="Q7018" i="9"/>
  <c r="Q7034" i="9"/>
  <c r="Q7050" i="9"/>
  <c r="Q7066" i="9"/>
  <c r="Q7082" i="9"/>
  <c r="Q7098" i="9"/>
  <c r="Q7114" i="9"/>
  <c r="Q7130" i="9"/>
  <c r="Q7146" i="9"/>
  <c r="Q7162" i="9"/>
  <c r="Q7178" i="9"/>
  <c r="Q7194" i="9"/>
  <c r="Q7210" i="9"/>
  <c r="Q7226" i="9"/>
  <c r="Q7242" i="9"/>
  <c r="Q7256" i="9"/>
  <c r="Q7268" i="9"/>
  <c r="Q7278" i="9"/>
  <c r="Q7288" i="9"/>
  <c r="Q7300" i="9"/>
  <c r="Q7310" i="9"/>
  <c r="Q7320" i="9"/>
  <c r="Q7332" i="9"/>
  <c r="Q7342" i="9"/>
  <c r="Q7352" i="9"/>
  <c r="Q7364" i="9"/>
  <c r="Q7374" i="9"/>
  <c r="Q7383" i="9"/>
  <c r="Q7392" i="9"/>
  <c r="Q7401" i="9"/>
  <c r="Q7410" i="9"/>
  <c r="Q7420" i="9"/>
  <c r="Q7429" i="9"/>
  <c r="Q7438" i="9"/>
  <c r="Q7447" i="9"/>
  <c r="Q7456" i="9"/>
  <c r="Q7465" i="9"/>
  <c r="Q7474" i="9"/>
  <c r="Q7484" i="9"/>
  <c r="Q7493" i="9"/>
  <c r="Q7502" i="9"/>
  <c r="Q7511" i="9"/>
  <c r="Q7520" i="9"/>
  <c r="Q7529" i="9"/>
  <c r="Q7537" i="9"/>
  <c r="Q7545" i="9"/>
  <c r="Q7553" i="9"/>
  <c r="Q7561" i="9"/>
  <c r="Q7569" i="9"/>
  <c r="Q7577" i="9"/>
  <c r="Q7585" i="9"/>
  <c r="Q7593" i="9"/>
  <c r="Q7601" i="9"/>
  <c r="Q7609" i="9"/>
  <c r="Q7617" i="9"/>
  <c r="Q7625" i="9"/>
  <c r="Q7633" i="9"/>
  <c r="Q7641" i="9"/>
  <c r="Q7649" i="9"/>
  <c r="Q7657" i="9"/>
  <c r="Q7665" i="9"/>
  <c r="Q7673" i="9"/>
  <c r="Q7681" i="9"/>
  <c r="Q7689" i="9"/>
  <c r="Q7697" i="9"/>
  <c r="Q7705" i="9"/>
  <c r="Q7713" i="9"/>
  <c r="Q7721" i="9"/>
  <c r="Q7729" i="9"/>
  <c r="Q7737" i="9"/>
  <c r="Q7745" i="9"/>
  <c r="Q7753" i="9"/>
  <c r="Q7761" i="9"/>
  <c r="Q7769" i="9"/>
  <c r="Q7777" i="9"/>
  <c r="Q7785" i="9"/>
  <c r="Q7793" i="9"/>
  <c r="Q7801" i="9"/>
  <c r="Q7809" i="9"/>
  <c r="Q7817" i="9"/>
  <c r="Q7825" i="9"/>
  <c r="Q7833" i="9"/>
  <c r="Q7841" i="9"/>
  <c r="Q7849" i="9"/>
  <c r="Q7857" i="9"/>
  <c r="Q7865" i="9"/>
  <c r="Q7873" i="9"/>
  <c r="Q7881" i="9"/>
  <c r="Q7889" i="9"/>
  <c r="Q7897" i="9"/>
  <c r="Q7905" i="9"/>
  <c r="Q7913" i="9"/>
  <c r="Q7921" i="9"/>
  <c r="Q7929" i="9"/>
  <c r="Q7937" i="9"/>
  <c r="Q7945" i="9"/>
  <c r="Q7953" i="9"/>
  <c r="Q7961" i="9"/>
  <c r="Q7969" i="9"/>
  <c r="Q7977" i="9"/>
  <c r="Q7985" i="9"/>
  <c r="Q7993" i="9"/>
  <c r="O24" i="9"/>
  <c r="P24" i="9" s="1"/>
  <c r="O32" i="9"/>
  <c r="P32" i="9" s="1"/>
  <c r="O40" i="9"/>
  <c r="P40" i="9" s="1"/>
  <c r="O48" i="9"/>
  <c r="P48" i="9" s="1"/>
  <c r="O56" i="9"/>
  <c r="P56" i="9" s="1"/>
  <c r="O64" i="9"/>
  <c r="P64" i="9" s="1"/>
  <c r="O72" i="9"/>
  <c r="P72" i="9" s="1"/>
  <c r="O80" i="9"/>
  <c r="P80" i="9" s="1"/>
  <c r="O88" i="9"/>
  <c r="P88" i="9" s="1"/>
  <c r="O96" i="9"/>
  <c r="P96" i="9" s="1"/>
  <c r="O104" i="9"/>
  <c r="P104" i="9" s="1"/>
  <c r="O112" i="9"/>
  <c r="P112" i="9" s="1"/>
  <c r="O120" i="9"/>
  <c r="P120" i="9" s="1"/>
  <c r="O128" i="9"/>
  <c r="P128" i="9" s="1"/>
  <c r="O136" i="9"/>
  <c r="P136" i="9" s="1"/>
  <c r="O144" i="9"/>
  <c r="P144" i="9" s="1"/>
  <c r="O152" i="9"/>
  <c r="P152" i="9" s="1"/>
  <c r="O160" i="9"/>
  <c r="P160" i="9" s="1"/>
  <c r="O168" i="9"/>
  <c r="P168" i="9" s="1"/>
  <c r="O176" i="9"/>
  <c r="P176" i="9" s="1"/>
  <c r="O184" i="9"/>
  <c r="P184" i="9" s="1"/>
  <c r="O192" i="9"/>
  <c r="P192" i="9" s="1"/>
  <c r="O200" i="9"/>
  <c r="P200" i="9" s="1"/>
  <c r="O208" i="9"/>
  <c r="P208" i="9" s="1"/>
  <c r="O216" i="9"/>
  <c r="P216" i="9" s="1"/>
  <c r="O224" i="9"/>
  <c r="P224" i="9" s="1"/>
  <c r="O232" i="9"/>
  <c r="P232" i="9" s="1"/>
  <c r="O240" i="9"/>
  <c r="P240" i="9" s="1"/>
  <c r="O248" i="9"/>
  <c r="P248" i="9" s="1"/>
  <c r="O256" i="9"/>
  <c r="P256" i="9" s="1"/>
  <c r="O264" i="9"/>
  <c r="P264" i="9" s="1"/>
  <c r="O272" i="9"/>
  <c r="P272" i="9" s="1"/>
  <c r="O280" i="9"/>
  <c r="P280" i="9" s="1"/>
  <c r="O288" i="9"/>
  <c r="P288" i="9" s="1"/>
  <c r="O296" i="9"/>
  <c r="P296" i="9" s="1"/>
  <c r="O304" i="9"/>
  <c r="P304" i="9" s="1"/>
  <c r="O312" i="9"/>
  <c r="P312" i="9" s="1"/>
  <c r="O320" i="9"/>
  <c r="P320" i="9" s="1"/>
  <c r="O328" i="9"/>
  <c r="P328" i="9" s="1"/>
  <c r="O336" i="9"/>
  <c r="P336" i="9" s="1"/>
  <c r="O344" i="9"/>
  <c r="P344" i="9" s="1"/>
  <c r="O352" i="9"/>
  <c r="P352" i="9" s="1"/>
  <c r="O360" i="9"/>
  <c r="P360" i="9" s="1"/>
  <c r="O368" i="9"/>
  <c r="P368" i="9" s="1"/>
  <c r="O376" i="9"/>
  <c r="P376" i="9" s="1"/>
  <c r="O384" i="9"/>
  <c r="P384" i="9" s="1"/>
  <c r="O392" i="9"/>
  <c r="P392" i="9" s="1"/>
  <c r="O400" i="9"/>
  <c r="P400" i="9" s="1"/>
  <c r="O408" i="9"/>
  <c r="P408" i="9" s="1"/>
  <c r="O416" i="9"/>
  <c r="P416" i="9" s="1"/>
  <c r="O424" i="9"/>
  <c r="P424" i="9" s="1"/>
  <c r="O432" i="9"/>
  <c r="P432" i="9" s="1"/>
  <c r="O440" i="9"/>
  <c r="P440" i="9" s="1"/>
  <c r="O448" i="9"/>
  <c r="P448" i="9" s="1"/>
  <c r="O456" i="9"/>
  <c r="P456" i="9" s="1"/>
  <c r="O464" i="9"/>
  <c r="P464" i="9" s="1"/>
  <c r="O472" i="9"/>
  <c r="P472" i="9" s="1"/>
  <c r="O480" i="9"/>
  <c r="P480" i="9" s="1"/>
  <c r="O488" i="9"/>
  <c r="P488" i="9" s="1"/>
  <c r="O496" i="9"/>
  <c r="P496" i="9" s="1"/>
  <c r="O504" i="9"/>
  <c r="P504" i="9" s="1"/>
  <c r="O512" i="9"/>
  <c r="P512" i="9" s="1"/>
  <c r="O520" i="9"/>
  <c r="P520" i="9" s="1"/>
  <c r="O528" i="9"/>
  <c r="P528" i="9" s="1"/>
  <c r="O536" i="9"/>
  <c r="P536" i="9" s="1"/>
  <c r="O544" i="9"/>
  <c r="P544" i="9" s="1"/>
  <c r="O552" i="9"/>
  <c r="P552" i="9" s="1"/>
  <c r="O560" i="9"/>
  <c r="P560" i="9" s="1"/>
  <c r="O568" i="9"/>
  <c r="P568" i="9" s="1"/>
  <c r="O576" i="9"/>
  <c r="P576" i="9" s="1"/>
  <c r="O584" i="9"/>
  <c r="P584" i="9" s="1"/>
  <c r="O592" i="9"/>
  <c r="P592" i="9" s="1"/>
  <c r="O600" i="9"/>
  <c r="P600" i="9" s="1"/>
  <c r="O608" i="9"/>
  <c r="P608" i="9" s="1"/>
  <c r="O616" i="9"/>
  <c r="P616" i="9" s="1"/>
  <c r="O624" i="9"/>
  <c r="P624" i="9" s="1"/>
  <c r="O632" i="9"/>
  <c r="P632" i="9" s="1"/>
  <c r="O640" i="9"/>
  <c r="P640" i="9" s="1"/>
  <c r="O648" i="9"/>
  <c r="P648" i="9" s="1"/>
  <c r="O656" i="9"/>
  <c r="P656" i="9" s="1"/>
  <c r="O664" i="9"/>
  <c r="P664" i="9" s="1"/>
  <c r="O672" i="9"/>
  <c r="P672" i="9" s="1"/>
  <c r="O680" i="9"/>
  <c r="P680" i="9" s="1"/>
  <c r="O688" i="9"/>
  <c r="P688" i="9" s="1"/>
  <c r="O696" i="9"/>
  <c r="P696" i="9" s="1"/>
  <c r="O704" i="9"/>
  <c r="P704" i="9" s="1"/>
  <c r="O712" i="9"/>
  <c r="P712" i="9" s="1"/>
  <c r="O720" i="9"/>
  <c r="P720" i="9" s="1"/>
  <c r="O728" i="9"/>
  <c r="P728" i="9" s="1"/>
  <c r="O736" i="9"/>
  <c r="P736" i="9" s="1"/>
  <c r="O744" i="9"/>
  <c r="P744" i="9" s="1"/>
  <c r="O752" i="9"/>
  <c r="P752" i="9" s="1"/>
  <c r="O760" i="9"/>
  <c r="P760" i="9" s="1"/>
  <c r="O768" i="9"/>
  <c r="P768" i="9" s="1"/>
  <c r="O776" i="9"/>
  <c r="P776" i="9" s="1"/>
  <c r="O784" i="9"/>
  <c r="P784" i="9" s="1"/>
  <c r="O792" i="9"/>
  <c r="P792" i="9" s="1"/>
  <c r="O800" i="9"/>
  <c r="P800" i="9" s="1"/>
  <c r="O808" i="9"/>
  <c r="P808" i="9" s="1"/>
  <c r="O816" i="9"/>
  <c r="P816" i="9" s="1"/>
  <c r="O824" i="9"/>
  <c r="P824" i="9" s="1"/>
  <c r="O832" i="9"/>
  <c r="P832" i="9" s="1"/>
  <c r="O840" i="9"/>
  <c r="P840" i="9" s="1"/>
  <c r="O848" i="9"/>
  <c r="P848" i="9" s="1"/>
  <c r="O856" i="9"/>
  <c r="P856" i="9" s="1"/>
  <c r="O864" i="9"/>
  <c r="P864" i="9" s="1"/>
  <c r="O872" i="9"/>
  <c r="P872" i="9" s="1"/>
  <c r="O880" i="9"/>
  <c r="P880" i="9" s="1"/>
  <c r="O888" i="9"/>
  <c r="P888" i="9" s="1"/>
  <c r="O896" i="9"/>
  <c r="P896" i="9" s="1"/>
  <c r="O904" i="9"/>
  <c r="P904" i="9" s="1"/>
  <c r="O912" i="9"/>
  <c r="P912" i="9" s="1"/>
  <c r="O920" i="9"/>
  <c r="P920" i="9" s="1"/>
  <c r="O928" i="9"/>
  <c r="P928" i="9" s="1"/>
  <c r="O936" i="9"/>
  <c r="P936" i="9" s="1"/>
  <c r="O944" i="9"/>
  <c r="P944" i="9" s="1"/>
  <c r="O952" i="9"/>
  <c r="P952" i="9" s="1"/>
  <c r="O960" i="9"/>
  <c r="P960" i="9" s="1"/>
  <c r="O968" i="9"/>
  <c r="P968" i="9" s="1"/>
  <c r="O976" i="9"/>
  <c r="P976" i="9" s="1"/>
  <c r="O984" i="9"/>
  <c r="P984" i="9" s="1"/>
  <c r="O992" i="9"/>
  <c r="P992" i="9" s="1"/>
  <c r="O1000" i="9"/>
  <c r="P1000" i="9" s="1"/>
  <c r="O1008" i="9"/>
  <c r="P1008" i="9" s="1"/>
  <c r="O1016" i="9"/>
  <c r="P1016" i="9" s="1"/>
  <c r="O1024" i="9"/>
  <c r="P1024" i="9" s="1"/>
  <c r="O1032" i="9"/>
  <c r="P1032" i="9" s="1"/>
  <c r="O1040" i="9"/>
  <c r="P1040" i="9" s="1"/>
  <c r="O1048" i="9"/>
  <c r="P1048" i="9" s="1"/>
  <c r="O1056" i="9"/>
  <c r="P1056" i="9" s="1"/>
  <c r="O1064" i="9"/>
  <c r="P1064" i="9" s="1"/>
  <c r="O1072" i="9"/>
  <c r="P1072" i="9" s="1"/>
  <c r="O1080" i="9"/>
  <c r="P1080" i="9" s="1"/>
  <c r="O1088" i="9"/>
  <c r="P1088" i="9" s="1"/>
  <c r="O1096" i="9"/>
  <c r="P1096" i="9" s="1"/>
  <c r="O1104" i="9"/>
  <c r="P1104" i="9" s="1"/>
  <c r="O1112" i="9"/>
  <c r="P1112" i="9" s="1"/>
  <c r="O1120" i="9"/>
  <c r="P1120" i="9" s="1"/>
  <c r="O1128" i="9"/>
  <c r="P1128" i="9" s="1"/>
  <c r="O1136" i="9"/>
  <c r="P1136" i="9" s="1"/>
  <c r="O1144" i="9"/>
  <c r="P1144" i="9" s="1"/>
  <c r="O1152" i="9"/>
  <c r="P1152" i="9" s="1"/>
  <c r="O1160" i="9"/>
  <c r="P1160" i="9" s="1"/>
  <c r="O1168" i="9"/>
  <c r="P1168" i="9" s="1"/>
  <c r="O1176" i="9"/>
  <c r="P1176" i="9" s="1"/>
  <c r="O1184" i="9"/>
  <c r="P1184" i="9" s="1"/>
  <c r="O1192" i="9"/>
  <c r="P1192" i="9" s="1"/>
  <c r="O1200" i="9"/>
  <c r="P1200" i="9" s="1"/>
  <c r="O1208" i="9"/>
  <c r="P1208" i="9" s="1"/>
  <c r="O1216" i="9"/>
  <c r="P1216" i="9" s="1"/>
  <c r="O1224" i="9"/>
  <c r="P1224" i="9" s="1"/>
  <c r="O1232" i="9"/>
  <c r="P1232" i="9" s="1"/>
  <c r="O1240" i="9"/>
  <c r="P1240" i="9" s="1"/>
  <c r="O1248" i="9"/>
  <c r="P1248" i="9" s="1"/>
  <c r="O1256" i="9"/>
  <c r="P1256" i="9" s="1"/>
  <c r="O1264" i="9"/>
  <c r="P1264" i="9" s="1"/>
  <c r="O1272" i="9"/>
  <c r="P1272" i="9" s="1"/>
  <c r="O1280" i="9"/>
  <c r="P1280" i="9" s="1"/>
  <c r="O1288" i="9"/>
  <c r="P1288" i="9" s="1"/>
  <c r="O1296" i="9"/>
  <c r="P1296" i="9" s="1"/>
  <c r="O1304" i="9"/>
  <c r="P1304" i="9" s="1"/>
  <c r="O1312" i="9"/>
  <c r="P1312" i="9" s="1"/>
  <c r="O1320" i="9"/>
  <c r="P1320" i="9" s="1"/>
  <c r="O1328" i="9"/>
  <c r="P1328" i="9" s="1"/>
  <c r="O1336" i="9"/>
  <c r="P1336" i="9" s="1"/>
  <c r="O1344" i="9"/>
  <c r="P1344" i="9" s="1"/>
  <c r="O1352" i="9"/>
  <c r="P1352" i="9" s="1"/>
  <c r="O1360" i="9"/>
  <c r="P1360" i="9" s="1"/>
  <c r="O1368" i="9"/>
  <c r="P1368" i="9" s="1"/>
  <c r="O1376" i="9"/>
  <c r="P1376" i="9" s="1"/>
  <c r="O1384" i="9"/>
  <c r="P1384" i="9" s="1"/>
  <c r="O1392" i="9"/>
  <c r="P1392" i="9" s="1"/>
  <c r="O1400" i="9"/>
  <c r="P1400" i="9" s="1"/>
  <c r="O1408" i="9"/>
  <c r="P1408" i="9" s="1"/>
  <c r="O1416" i="9"/>
  <c r="P1416" i="9" s="1"/>
  <c r="O1424" i="9"/>
  <c r="P1424" i="9" s="1"/>
  <c r="O1432" i="9"/>
  <c r="P1432" i="9" s="1"/>
  <c r="O1440" i="9"/>
  <c r="P1440" i="9" s="1"/>
  <c r="O1448" i="9"/>
  <c r="P1448" i="9" s="1"/>
  <c r="O1456" i="9"/>
  <c r="P1456" i="9" s="1"/>
  <c r="O1464" i="9"/>
  <c r="P1464" i="9" s="1"/>
  <c r="O1472" i="9"/>
  <c r="P1472" i="9" s="1"/>
  <c r="O1480" i="9"/>
  <c r="P1480" i="9" s="1"/>
  <c r="O1488" i="9"/>
  <c r="P1488" i="9" s="1"/>
  <c r="O1496" i="9"/>
  <c r="P1496" i="9" s="1"/>
  <c r="O1504" i="9"/>
  <c r="P1504" i="9" s="1"/>
  <c r="O1512" i="9"/>
  <c r="P1512" i="9" s="1"/>
  <c r="O1520" i="9"/>
  <c r="P1520" i="9" s="1"/>
  <c r="O1528" i="9"/>
  <c r="P1528" i="9" s="1"/>
  <c r="O1536" i="9"/>
  <c r="P1536" i="9" s="1"/>
  <c r="O1544" i="9"/>
  <c r="P1544" i="9" s="1"/>
  <c r="O1552" i="9"/>
  <c r="P1552" i="9" s="1"/>
  <c r="O1560" i="9"/>
  <c r="P1560" i="9" s="1"/>
  <c r="O1568" i="9"/>
  <c r="P1568" i="9" s="1"/>
  <c r="O1576" i="9"/>
  <c r="P1576" i="9" s="1"/>
  <c r="O1584" i="9"/>
  <c r="P1584" i="9" s="1"/>
  <c r="O1592" i="9"/>
  <c r="P1592" i="9" s="1"/>
  <c r="O1600" i="9"/>
  <c r="P1600" i="9" s="1"/>
  <c r="O1608" i="9"/>
  <c r="P1608" i="9" s="1"/>
  <c r="O1616" i="9"/>
  <c r="P1616" i="9" s="1"/>
  <c r="O1624" i="9"/>
  <c r="P1624" i="9" s="1"/>
  <c r="O1632" i="9"/>
  <c r="P1632" i="9" s="1"/>
  <c r="O1640" i="9"/>
  <c r="P1640" i="9" s="1"/>
  <c r="O1648" i="9"/>
  <c r="P1648" i="9" s="1"/>
  <c r="O1656" i="9"/>
  <c r="P1656" i="9" s="1"/>
  <c r="O1664" i="9"/>
  <c r="P1664" i="9" s="1"/>
  <c r="O1672" i="9"/>
  <c r="P1672" i="9" s="1"/>
  <c r="O1680" i="9"/>
  <c r="P1680" i="9" s="1"/>
  <c r="O1688" i="9"/>
  <c r="P1688" i="9" s="1"/>
  <c r="O1696" i="9"/>
  <c r="P1696" i="9" s="1"/>
  <c r="O1704" i="9"/>
  <c r="P1704" i="9" s="1"/>
  <c r="Q6820" i="9"/>
  <c r="Q6864" i="9"/>
  <c r="Q6896" i="9"/>
  <c r="Q6917" i="9"/>
  <c r="Q6940" i="9"/>
  <c r="Q6956" i="9"/>
  <c r="Q6972" i="9"/>
  <c r="Q6988" i="9"/>
  <c r="Q7004" i="9"/>
  <c r="Q7020" i="9"/>
  <c r="Q7036" i="9"/>
  <c r="Q7052" i="9"/>
  <c r="Q7068" i="9"/>
  <c r="Q7084" i="9"/>
  <c r="Q7100" i="9"/>
  <c r="Q7116" i="9"/>
  <c r="Q7132" i="9"/>
  <c r="Q7148" i="9"/>
  <c r="Q7164" i="9"/>
  <c r="Q7180" i="9"/>
  <c r="Q7196" i="9"/>
  <c r="Q7212" i="9"/>
  <c r="Q7228" i="9"/>
  <c r="Q7244" i="9"/>
  <c r="Q7258" i="9"/>
  <c r="Q7269" i="9"/>
  <c r="Q7279" i="9"/>
  <c r="Q7290" i="9"/>
  <c r="Q7301" i="9"/>
  <c r="Q7311" i="9"/>
  <c r="Q7322" i="9"/>
  <c r="Q7333" i="9"/>
  <c r="Q7343" i="9"/>
  <c r="Q7354" i="9"/>
  <c r="Q7365" i="9"/>
  <c r="Q7375" i="9"/>
  <c r="Q7384" i="9"/>
  <c r="Q7393" i="9"/>
  <c r="Q7402" i="9"/>
  <c r="Q7412" i="9"/>
  <c r="Q7421" i="9"/>
  <c r="Q7430" i="9"/>
  <c r="Q7439" i="9"/>
  <c r="Q7448" i="9"/>
  <c r="Q7457" i="9"/>
  <c r="Q7466" i="9"/>
  <c r="Q7476" i="9"/>
  <c r="Q7485" i="9"/>
  <c r="Q7494" i="9"/>
  <c r="Q7503" i="9"/>
  <c r="Q7512" i="9"/>
  <c r="Q7521" i="9"/>
  <c r="Q7530" i="9"/>
  <c r="Q7538" i="9"/>
  <c r="Q7546" i="9"/>
  <c r="Q7554" i="9"/>
  <c r="Q7562" i="9"/>
  <c r="Q7570" i="9"/>
  <c r="Q7578" i="9"/>
  <c r="Q7586" i="9"/>
  <c r="Q7594" i="9"/>
  <c r="Q7602" i="9"/>
  <c r="Q7610" i="9"/>
  <c r="Q7618" i="9"/>
  <c r="Q7626" i="9"/>
  <c r="Q7634" i="9"/>
  <c r="Q7642" i="9"/>
  <c r="Q7650" i="9"/>
  <c r="Q7658" i="9"/>
  <c r="Q7666" i="9"/>
  <c r="Q7674" i="9"/>
  <c r="Q7682" i="9"/>
  <c r="Q7690" i="9"/>
  <c r="Q7698" i="9"/>
  <c r="Q7706" i="9"/>
  <c r="Q7714" i="9"/>
  <c r="Q7722" i="9"/>
  <c r="Q7730" i="9"/>
  <c r="Q7738" i="9"/>
  <c r="Q7746" i="9"/>
  <c r="Q7754" i="9"/>
  <c r="Q7762" i="9"/>
  <c r="Q7770" i="9"/>
  <c r="Q7778" i="9"/>
  <c r="Q7786" i="9"/>
  <c r="Q7794" i="9"/>
  <c r="Q7802" i="9"/>
  <c r="Q7818" i="9"/>
  <c r="Q7826" i="9"/>
  <c r="Q7834" i="9"/>
  <c r="Q7842" i="9"/>
  <c r="Q7850" i="9"/>
  <c r="Q7858" i="9"/>
  <c r="Q7866" i="9"/>
  <c r="Q7874" i="9"/>
  <c r="Q7882" i="9"/>
  <c r="Q7890" i="9"/>
  <c r="Q7898" i="9"/>
  <c r="Q7906" i="9"/>
  <c r="Q7914" i="9"/>
  <c r="Q7922" i="9"/>
  <c r="Q7930" i="9"/>
  <c r="Q7938" i="9"/>
  <c r="Q7946" i="9"/>
  <c r="Q7954" i="9"/>
  <c r="Q7962" i="9"/>
  <c r="Q7970" i="9"/>
  <c r="Q7978" i="9"/>
  <c r="Q7986" i="9"/>
  <c r="O25" i="9"/>
  <c r="P25" i="9" s="1"/>
  <c r="O33" i="9"/>
  <c r="P33" i="9" s="1"/>
  <c r="O41" i="9"/>
  <c r="P41" i="9" s="1"/>
  <c r="O49" i="9"/>
  <c r="P49" i="9" s="1"/>
  <c r="O57" i="9"/>
  <c r="P57" i="9" s="1"/>
  <c r="O65" i="9"/>
  <c r="P65" i="9" s="1"/>
  <c r="O73" i="9"/>
  <c r="P73" i="9" s="1"/>
  <c r="O81" i="9"/>
  <c r="P81" i="9" s="1"/>
  <c r="O89" i="9"/>
  <c r="P89" i="9" s="1"/>
  <c r="O97" i="9"/>
  <c r="P97" i="9" s="1"/>
  <c r="O105" i="9"/>
  <c r="P105" i="9" s="1"/>
  <c r="O113" i="9"/>
  <c r="P113" i="9" s="1"/>
  <c r="O121" i="9"/>
  <c r="P121" i="9" s="1"/>
  <c r="O129" i="9"/>
  <c r="P129" i="9" s="1"/>
  <c r="O137" i="9"/>
  <c r="P137" i="9" s="1"/>
  <c r="O145" i="9"/>
  <c r="P145" i="9" s="1"/>
  <c r="O153" i="9"/>
  <c r="P153" i="9" s="1"/>
  <c r="O161" i="9"/>
  <c r="P161" i="9" s="1"/>
  <c r="O169" i="9"/>
  <c r="P169" i="9" s="1"/>
  <c r="O177" i="9"/>
  <c r="P177" i="9" s="1"/>
  <c r="O185" i="9"/>
  <c r="P185" i="9" s="1"/>
  <c r="O193" i="9"/>
  <c r="P193" i="9" s="1"/>
  <c r="O201" i="9"/>
  <c r="P201" i="9" s="1"/>
  <c r="O209" i="9"/>
  <c r="P209" i="9" s="1"/>
  <c r="O217" i="9"/>
  <c r="P217" i="9" s="1"/>
  <c r="O225" i="9"/>
  <c r="P225" i="9" s="1"/>
  <c r="O233" i="9"/>
  <c r="P233" i="9" s="1"/>
  <c r="O241" i="9"/>
  <c r="P241" i="9" s="1"/>
  <c r="O249" i="9"/>
  <c r="P249" i="9" s="1"/>
  <c r="O257" i="9"/>
  <c r="P257" i="9" s="1"/>
  <c r="O265" i="9"/>
  <c r="P265" i="9" s="1"/>
  <c r="O273" i="9"/>
  <c r="P273" i="9" s="1"/>
  <c r="O281" i="9"/>
  <c r="P281" i="9" s="1"/>
  <c r="O289" i="9"/>
  <c r="P289" i="9" s="1"/>
  <c r="O297" i="9"/>
  <c r="P297" i="9" s="1"/>
  <c r="O305" i="9"/>
  <c r="P305" i="9" s="1"/>
  <c r="O313" i="9"/>
  <c r="P313" i="9" s="1"/>
  <c r="O321" i="9"/>
  <c r="P321" i="9" s="1"/>
  <c r="O329" i="9"/>
  <c r="P329" i="9" s="1"/>
  <c r="O337" i="9"/>
  <c r="P337" i="9" s="1"/>
  <c r="O345" i="9"/>
  <c r="P345" i="9" s="1"/>
  <c r="O353" i="9"/>
  <c r="P353" i="9" s="1"/>
  <c r="O361" i="9"/>
  <c r="P361" i="9" s="1"/>
  <c r="O369" i="9"/>
  <c r="P369" i="9" s="1"/>
  <c r="O377" i="9"/>
  <c r="P377" i="9" s="1"/>
  <c r="O385" i="9"/>
  <c r="P385" i="9" s="1"/>
  <c r="O393" i="9"/>
  <c r="P393" i="9" s="1"/>
  <c r="O401" i="9"/>
  <c r="P401" i="9" s="1"/>
  <c r="O409" i="9"/>
  <c r="P409" i="9" s="1"/>
  <c r="O417" i="9"/>
  <c r="P417" i="9" s="1"/>
  <c r="O425" i="9"/>
  <c r="P425" i="9" s="1"/>
  <c r="O433" i="9"/>
  <c r="P433" i="9" s="1"/>
  <c r="O441" i="9"/>
  <c r="P441" i="9" s="1"/>
  <c r="O449" i="9"/>
  <c r="P449" i="9" s="1"/>
  <c r="O457" i="9"/>
  <c r="P457" i="9" s="1"/>
  <c r="O465" i="9"/>
  <c r="P465" i="9" s="1"/>
  <c r="O473" i="9"/>
  <c r="P473" i="9" s="1"/>
  <c r="O481" i="9"/>
  <c r="P481" i="9" s="1"/>
  <c r="O489" i="9"/>
  <c r="P489" i="9" s="1"/>
  <c r="O497" i="9"/>
  <c r="P497" i="9" s="1"/>
  <c r="O505" i="9"/>
  <c r="P505" i="9" s="1"/>
  <c r="O513" i="9"/>
  <c r="P513" i="9" s="1"/>
  <c r="O521" i="9"/>
  <c r="P521" i="9" s="1"/>
  <c r="O529" i="9"/>
  <c r="P529" i="9" s="1"/>
  <c r="O537" i="9"/>
  <c r="P537" i="9" s="1"/>
  <c r="O545" i="9"/>
  <c r="P545" i="9" s="1"/>
  <c r="O553" i="9"/>
  <c r="P553" i="9" s="1"/>
  <c r="O561" i="9"/>
  <c r="P561" i="9" s="1"/>
  <c r="O569" i="9"/>
  <c r="P569" i="9" s="1"/>
  <c r="O577" i="9"/>
  <c r="P577" i="9" s="1"/>
  <c r="O585" i="9"/>
  <c r="P585" i="9" s="1"/>
  <c r="O593" i="9"/>
  <c r="P593" i="9" s="1"/>
  <c r="O601" i="9"/>
  <c r="P601" i="9" s="1"/>
  <c r="O609" i="9"/>
  <c r="P609" i="9" s="1"/>
  <c r="O617" i="9"/>
  <c r="P617" i="9" s="1"/>
  <c r="O625" i="9"/>
  <c r="P625" i="9" s="1"/>
  <c r="O633" i="9"/>
  <c r="P633" i="9" s="1"/>
  <c r="O641" i="9"/>
  <c r="P641" i="9" s="1"/>
  <c r="O649" i="9"/>
  <c r="P649" i="9" s="1"/>
  <c r="O657" i="9"/>
  <c r="P657" i="9" s="1"/>
  <c r="O665" i="9"/>
  <c r="P665" i="9" s="1"/>
  <c r="O673" i="9"/>
  <c r="P673" i="9" s="1"/>
  <c r="O681" i="9"/>
  <c r="P681" i="9" s="1"/>
  <c r="O689" i="9"/>
  <c r="P689" i="9" s="1"/>
  <c r="O697" i="9"/>
  <c r="P697" i="9" s="1"/>
  <c r="O705" i="9"/>
  <c r="P705" i="9" s="1"/>
  <c r="O713" i="9"/>
  <c r="P713" i="9" s="1"/>
  <c r="O721" i="9"/>
  <c r="P721" i="9" s="1"/>
  <c r="O729" i="9"/>
  <c r="P729" i="9" s="1"/>
  <c r="O737" i="9"/>
  <c r="P737" i="9" s="1"/>
  <c r="O745" i="9"/>
  <c r="P745" i="9" s="1"/>
  <c r="O753" i="9"/>
  <c r="P753" i="9" s="1"/>
  <c r="O761" i="9"/>
  <c r="P761" i="9" s="1"/>
  <c r="O769" i="9"/>
  <c r="P769" i="9" s="1"/>
  <c r="O777" i="9"/>
  <c r="P777" i="9" s="1"/>
  <c r="O785" i="9"/>
  <c r="P785" i="9" s="1"/>
  <c r="O793" i="9"/>
  <c r="P793" i="9" s="1"/>
  <c r="O801" i="9"/>
  <c r="P801" i="9" s="1"/>
  <c r="O809" i="9"/>
  <c r="P809" i="9" s="1"/>
  <c r="O817" i="9"/>
  <c r="P817" i="9" s="1"/>
  <c r="O825" i="9"/>
  <c r="P825" i="9" s="1"/>
  <c r="O833" i="9"/>
  <c r="P833" i="9" s="1"/>
  <c r="O841" i="9"/>
  <c r="P841" i="9" s="1"/>
  <c r="O849" i="9"/>
  <c r="P849" i="9" s="1"/>
  <c r="O857" i="9"/>
  <c r="P857" i="9" s="1"/>
  <c r="O865" i="9"/>
  <c r="P865" i="9" s="1"/>
  <c r="O873" i="9"/>
  <c r="P873" i="9" s="1"/>
  <c r="O881" i="9"/>
  <c r="P881" i="9" s="1"/>
  <c r="O889" i="9"/>
  <c r="P889" i="9" s="1"/>
  <c r="O897" i="9"/>
  <c r="P897" i="9" s="1"/>
  <c r="O905" i="9"/>
  <c r="P905" i="9" s="1"/>
  <c r="O913" i="9"/>
  <c r="P913" i="9" s="1"/>
  <c r="O921" i="9"/>
  <c r="P921" i="9" s="1"/>
  <c r="O929" i="9"/>
  <c r="P929" i="9" s="1"/>
  <c r="O937" i="9"/>
  <c r="P937" i="9" s="1"/>
  <c r="O945" i="9"/>
  <c r="P945" i="9" s="1"/>
  <c r="O953" i="9"/>
  <c r="P953" i="9" s="1"/>
  <c r="O961" i="9"/>
  <c r="P961" i="9" s="1"/>
  <c r="O969" i="9"/>
  <c r="P969" i="9" s="1"/>
  <c r="O977" i="9"/>
  <c r="P977" i="9" s="1"/>
  <c r="O985" i="9"/>
  <c r="P985" i="9" s="1"/>
  <c r="O993" i="9"/>
  <c r="P993" i="9" s="1"/>
  <c r="O1001" i="9"/>
  <c r="P1001" i="9" s="1"/>
  <c r="O1009" i="9"/>
  <c r="P1009" i="9" s="1"/>
  <c r="O1017" i="9"/>
  <c r="P1017" i="9" s="1"/>
  <c r="O1025" i="9"/>
  <c r="P1025" i="9" s="1"/>
  <c r="O1033" i="9"/>
  <c r="P1033" i="9" s="1"/>
  <c r="O1041" i="9"/>
  <c r="P1041" i="9" s="1"/>
  <c r="O1049" i="9"/>
  <c r="P1049" i="9" s="1"/>
  <c r="O1057" i="9"/>
  <c r="P1057" i="9" s="1"/>
  <c r="O1065" i="9"/>
  <c r="P1065" i="9" s="1"/>
  <c r="O1073" i="9"/>
  <c r="P1073" i="9" s="1"/>
  <c r="O1081" i="9"/>
  <c r="P1081" i="9" s="1"/>
  <c r="O1089" i="9"/>
  <c r="P1089" i="9" s="1"/>
  <c r="O1097" i="9"/>
  <c r="P1097" i="9" s="1"/>
  <c r="O1105" i="9"/>
  <c r="P1105" i="9" s="1"/>
  <c r="O1113" i="9"/>
  <c r="P1113" i="9" s="1"/>
  <c r="O1121" i="9"/>
  <c r="P1121" i="9" s="1"/>
  <c r="O1129" i="9"/>
  <c r="P1129" i="9" s="1"/>
  <c r="O1137" i="9"/>
  <c r="P1137" i="9" s="1"/>
  <c r="O1145" i="9"/>
  <c r="P1145" i="9" s="1"/>
  <c r="O1153" i="9"/>
  <c r="P1153" i="9" s="1"/>
  <c r="O1161" i="9"/>
  <c r="P1161" i="9" s="1"/>
  <c r="O1169" i="9"/>
  <c r="P1169" i="9" s="1"/>
  <c r="O1177" i="9"/>
  <c r="P1177" i="9" s="1"/>
  <c r="O1185" i="9"/>
  <c r="P1185" i="9" s="1"/>
  <c r="O1193" i="9"/>
  <c r="P1193" i="9" s="1"/>
  <c r="O1201" i="9"/>
  <c r="P1201" i="9" s="1"/>
  <c r="O1209" i="9"/>
  <c r="P1209" i="9" s="1"/>
  <c r="O1217" i="9"/>
  <c r="P1217" i="9" s="1"/>
  <c r="O1225" i="9"/>
  <c r="P1225" i="9" s="1"/>
  <c r="O1233" i="9"/>
  <c r="P1233" i="9" s="1"/>
  <c r="O1241" i="9"/>
  <c r="P1241" i="9" s="1"/>
  <c r="O1249" i="9"/>
  <c r="P1249" i="9" s="1"/>
  <c r="O1257" i="9"/>
  <c r="P1257" i="9" s="1"/>
  <c r="O1265" i="9"/>
  <c r="P1265" i="9" s="1"/>
  <c r="O1273" i="9"/>
  <c r="P1273" i="9" s="1"/>
  <c r="O1281" i="9"/>
  <c r="P1281" i="9" s="1"/>
  <c r="O1289" i="9"/>
  <c r="P1289" i="9" s="1"/>
  <c r="O1297" i="9"/>
  <c r="P1297" i="9" s="1"/>
  <c r="O1305" i="9"/>
  <c r="P1305" i="9" s="1"/>
  <c r="O1313" i="9"/>
  <c r="P1313" i="9" s="1"/>
  <c r="O1321" i="9"/>
  <c r="P1321" i="9" s="1"/>
  <c r="O1329" i="9"/>
  <c r="P1329" i="9" s="1"/>
  <c r="O1337" i="9"/>
  <c r="P1337" i="9" s="1"/>
  <c r="O1345" i="9"/>
  <c r="P1345" i="9" s="1"/>
  <c r="O1353" i="9"/>
  <c r="P1353" i="9" s="1"/>
  <c r="O1361" i="9"/>
  <c r="P1361" i="9" s="1"/>
  <c r="O1369" i="9"/>
  <c r="P1369" i="9" s="1"/>
  <c r="O1377" i="9"/>
  <c r="P1377" i="9" s="1"/>
  <c r="O1385" i="9"/>
  <c r="P1385" i="9" s="1"/>
  <c r="O1393" i="9"/>
  <c r="P1393" i="9" s="1"/>
  <c r="O1401" i="9"/>
  <c r="P1401" i="9" s="1"/>
  <c r="O1409" i="9"/>
  <c r="P1409" i="9" s="1"/>
  <c r="O1417" i="9"/>
  <c r="P1417" i="9" s="1"/>
  <c r="O1425" i="9"/>
  <c r="P1425" i="9" s="1"/>
  <c r="O1433" i="9"/>
  <c r="P1433" i="9" s="1"/>
  <c r="O1441" i="9"/>
  <c r="P1441" i="9" s="1"/>
  <c r="O1449" i="9"/>
  <c r="P1449" i="9" s="1"/>
  <c r="O1457" i="9"/>
  <c r="P1457" i="9" s="1"/>
  <c r="O1465" i="9"/>
  <c r="P1465" i="9" s="1"/>
  <c r="O1473" i="9"/>
  <c r="P1473" i="9" s="1"/>
  <c r="O1481" i="9"/>
  <c r="P1481" i="9" s="1"/>
  <c r="O1489" i="9"/>
  <c r="P1489" i="9" s="1"/>
  <c r="O1497" i="9"/>
  <c r="P1497" i="9" s="1"/>
  <c r="O1505" i="9"/>
  <c r="P1505" i="9" s="1"/>
  <c r="O1513" i="9"/>
  <c r="P1513" i="9" s="1"/>
  <c r="O1521" i="9"/>
  <c r="P1521" i="9" s="1"/>
  <c r="O1529" i="9"/>
  <c r="P1529" i="9" s="1"/>
  <c r="O1537" i="9"/>
  <c r="P1537" i="9" s="1"/>
  <c r="O1545" i="9"/>
  <c r="P1545" i="9" s="1"/>
  <c r="O1553" i="9"/>
  <c r="P1553" i="9" s="1"/>
  <c r="O1561" i="9"/>
  <c r="P1561" i="9" s="1"/>
  <c r="O1569" i="9"/>
  <c r="P1569" i="9" s="1"/>
  <c r="O1577" i="9"/>
  <c r="P1577" i="9" s="1"/>
  <c r="O1585" i="9"/>
  <c r="P1585" i="9" s="1"/>
  <c r="O1593" i="9"/>
  <c r="P1593" i="9" s="1"/>
  <c r="O1601" i="9"/>
  <c r="P1601" i="9" s="1"/>
  <c r="O1609" i="9"/>
  <c r="P1609" i="9" s="1"/>
  <c r="O1617" i="9"/>
  <c r="P1617" i="9" s="1"/>
  <c r="O1625" i="9"/>
  <c r="P1625" i="9" s="1"/>
  <c r="O1633" i="9"/>
  <c r="P1633" i="9" s="1"/>
  <c r="O1641" i="9"/>
  <c r="P1641" i="9" s="1"/>
  <c r="O1649" i="9"/>
  <c r="P1649" i="9" s="1"/>
  <c r="O1657" i="9"/>
  <c r="P1657" i="9" s="1"/>
  <c r="O1665" i="9"/>
  <c r="P1665" i="9" s="1"/>
  <c r="O1673" i="9"/>
  <c r="P1673" i="9" s="1"/>
  <c r="O1681" i="9"/>
  <c r="P1681" i="9" s="1"/>
  <c r="O1689" i="9"/>
  <c r="P1689" i="9" s="1"/>
  <c r="O1697" i="9"/>
  <c r="P1697" i="9" s="1"/>
  <c r="O1705" i="9"/>
  <c r="P1705" i="9" s="1"/>
  <c r="Q6828" i="9"/>
  <c r="Q6868" i="9"/>
  <c r="Q6900" i="9"/>
  <c r="Q6920" i="9"/>
  <c r="Q6941" i="9"/>
  <c r="Q6957" i="9"/>
  <c r="Q6973" i="9"/>
  <c r="Q6989" i="9"/>
  <c r="Q7005" i="9"/>
  <c r="Q7021" i="9"/>
  <c r="Q7037" i="9"/>
  <c r="Q7053" i="9"/>
  <c r="Q7069" i="9"/>
  <c r="Q7085" i="9"/>
  <c r="Q7101" i="9"/>
  <c r="Q7117" i="9"/>
  <c r="Q7133" i="9"/>
  <c r="Q7149" i="9"/>
  <c r="Q7165" i="9"/>
  <c r="Q7181" i="9"/>
  <c r="Q7197" i="9"/>
  <c r="Q7213" i="9"/>
  <c r="Q7229" i="9"/>
  <c r="Q7245" i="9"/>
  <c r="Q7260" i="9"/>
  <c r="Q7270" i="9"/>
  <c r="Q7280" i="9"/>
  <c r="Q7292" i="9"/>
  <c r="Q7302" i="9"/>
  <c r="Q7312" i="9"/>
  <c r="Q7324" i="9"/>
  <c r="Q7334" i="9"/>
  <c r="Q7344" i="9"/>
  <c r="Q7356" i="9"/>
  <c r="Q7366" i="9"/>
  <c r="Q7376" i="9"/>
  <c r="Q7385" i="9"/>
  <c r="Q7394" i="9"/>
  <c r="Q7404" i="9"/>
  <c r="Q7413" i="9"/>
  <c r="Q7422" i="9"/>
  <c r="Q7431" i="9"/>
  <c r="Q7440" i="9"/>
  <c r="Q7449" i="9"/>
  <c r="Q7458" i="9"/>
  <c r="Q7468" i="9"/>
  <c r="Q7477" i="9"/>
  <c r="Q7486" i="9"/>
  <c r="Q7495" i="9"/>
  <c r="Q7504" i="9"/>
  <c r="Q7513" i="9"/>
  <c r="Q7522" i="9"/>
  <c r="Q7531" i="9"/>
  <c r="Q7539" i="9"/>
  <c r="Q7547" i="9"/>
  <c r="Q7555" i="9"/>
  <c r="Q7563" i="9"/>
  <c r="Q7571" i="9"/>
  <c r="Q7579" i="9"/>
  <c r="Q7587" i="9"/>
  <c r="Q7595" i="9"/>
  <c r="Q7603" i="9"/>
  <c r="Q7611" i="9"/>
  <c r="Q7619" i="9"/>
  <c r="Q7627" i="9"/>
  <c r="Q7635" i="9"/>
  <c r="Q7643" i="9"/>
  <c r="Q7651" i="9"/>
  <c r="Q7659" i="9"/>
  <c r="Q7667" i="9"/>
  <c r="Q7675" i="9"/>
  <c r="Q7683" i="9"/>
  <c r="Q7691" i="9"/>
  <c r="Q7699" i="9"/>
  <c r="Q7707" i="9"/>
  <c r="Q7715" i="9"/>
  <c r="Q7723" i="9"/>
  <c r="Q7731" i="9"/>
  <c r="Q7739" i="9"/>
  <c r="Q7747" i="9"/>
  <c r="Q7755" i="9"/>
  <c r="Q7763" i="9"/>
  <c r="Q7771" i="9"/>
  <c r="Q7779" i="9"/>
  <c r="Q7787" i="9"/>
  <c r="Q7795" i="9"/>
  <c r="Q7803" i="9"/>
  <c r="Q7811" i="9"/>
  <c r="Q7819" i="9"/>
  <c r="Q7827" i="9"/>
  <c r="Q7835" i="9"/>
  <c r="Q7843" i="9"/>
  <c r="Q7851" i="9"/>
  <c r="Q7859" i="9"/>
  <c r="Q7867" i="9"/>
  <c r="Q7875" i="9"/>
  <c r="Q7883" i="9"/>
  <c r="Q7891" i="9"/>
  <c r="Q7899" i="9"/>
  <c r="Q7907" i="9"/>
  <c r="Q7915" i="9"/>
  <c r="Q7923" i="9"/>
  <c r="Q7931" i="9"/>
  <c r="Q7939" i="9"/>
  <c r="Q7947" i="9"/>
  <c r="Q7955" i="9"/>
  <c r="Q7963" i="9"/>
  <c r="Q7971" i="9"/>
  <c r="Q7979" i="9"/>
  <c r="Q7987" i="9"/>
  <c r="Q7995" i="9"/>
  <c r="O26" i="9"/>
  <c r="P26" i="9" s="1"/>
  <c r="O34" i="9"/>
  <c r="P34" i="9" s="1"/>
  <c r="O42" i="9"/>
  <c r="P42" i="9" s="1"/>
  <c r="O50" i="9"/>
  <c r="P50" i="9" s="1"/>
  <c r="O58" i="9"/>
  <c r="P58" i="9" s="1"/>
  <c r="O66" i="9"/>
  <c r="P66" i="9" s="1"/>
  <c r="O74" i="9"/>
  <c r="P74" i="9" s="1"/>
  <c r="O82" i="9"/>
  <c r="P82" i="9" s="1"/>
  <c r="O90" i="9"/>
  <c r="P90" i="9" s="1"/>
  <c r="O98" i="9"/>
  <c r="P98" i="9" s="1"/>
  <c r="O106" i="9"/>
  <c r="P106" i="9" s="1"/>
  <c r="O114" i="9"/>
  <c r="P114" i="9" s="1"/>
  <c r="O122" i="9"/>
  <c r="P122" i="9" s="1"/>
  <c r="O130" i="9"/>
  <c r="P130" i="9" s="1"/>
  <c r="O138" i="9"/>
  <c r="P138" i="9" s="1"/>
  <c r="O146" i="9"/>
  <c r="P146" i="9" s="1"/>
  <c r="O154" i="9"/>
  <c r="P154" i="9" s="1"/>
  <c r="O162" i="9"/>
  <c r="P162" i="9" s="1"/>
  <c r="O170" i="9"/>
  <c r="P170" i="9" s="1"/>
  <c r="O178" i="9"/>
  <c r="P178" i="9" s="1"/>
  <c r="O186" i="9"/>
  <c r="P186" i="9" s="1"/>
  <c r="O194" i="9"/>
  <c r="P194" i="9" s="1"/>
  <c r="O202" i="9"/>
  <c r="P202" i="9" s="1"/>
  <c r="O210" i="9"/>
  <c r="P210" i="9" s="1"/>
  <c r="O218" i="9"/>
  <c r="P218" i="9" s="1"/>
  <c r="O226" i="9"/>
  <c r="P226" i="9" s="1"/>
  <c r="O234" i="9"/>
  <c r="P234" i="9" s="1"/>
  <c r="O242" i="9"/>
  <c r="P242" i="9" s="1"/>
  <c r="O250" i="9"/>
  <c r="P250" i="9" s="1"/>
  <c r="O258" i="9"/>
  <c r="P258" i="9" s="1"/>
  <c r="O266" i="9"/>
  <c r="P266" i="9" s="1"/>
  <c r="O274" i="9"/>
  <c r="P274" i="9" s="1"/>
  <c r="O282" i="9"/>
  <c r="P282" i="9" s="1"/>
  <c r="O290" i="9"/>
  <c r="P290" i="9" s="1"/>
  <c r="O298" i="9"/>
  <c r="P298" i="9" s="1"/>
  <c r="O306" i="9"/>
  <c r="P306" i="9" s="1"/>
  <c r="O314" i="9"/>
  <c r="P314" i="9" s="1"/>
  <c r="O322" i="9"/>
  <c r="P322" i="9" s="1"/>
  <c r="O330" i="9"/>
  <c r="P330" i="9" s="1"/>
  <c r="O338" i="9"/>
  <c r="P338" i="9" s="1"/>
  <c r="O346" i="9"/>
  <c r="P346" i="9" s="1"/>
  <c r="O354" i="9"/>
  <c r="P354" i="9" s="1"/>
  <c r="O362" i="9"/>
  <c r="P362" i="9" s="1"/>
  <c r="O370" i="9"/>
  <c r="P370" i="9" s="1"/>
  <c r="O378" i="9"/>
  <c r="P378" i="9" s="1"/>
  <c r="O386" i="9"/>
  <c r="P386" i="9" s="1"/>
  <c r="O394" i="9"/>
  <c r="P394" i="9" s="1"/>
  <c r="O402" i="9"/>
  <c r="P402" i="9" s="1"/>
  <c r="O410" i="9"/>
  <c r="P410" i="9" s="1"/>
  <c r="O418" i="9"/>
  <c r="P418" i="9" s="1"/>
  <c r="O426" i="9"/>
  <c r="P426" i="9" s="1"/>
  <c r="O434" i="9"/>
  <c r="P434" i="9" s="1"/>
  <c r="O442" i="9"/>
  <c r="P442" i="9" s="1"/>
  <c r="O450" i="9"/>
  <c r="P450" i="9" s="1"/>
  <c r="O458" i="9"/>
  <c r="P458" i="9" s="1"/>
  <c r="O466" i="9"/>
  <c r="P466" i="9" s="1"/>
  <c r="O474" i="9"/>
  <c r="P474" i="9" s="1"/>
  <c r="O482" i="9"/>
  <c r="P482" i="9" s="1"/>
  <c r="O490" i="9"/>
  <c r="P490" i="9" s="1"/>
  <c r="O498" i="9"/>
  <c r="P498" i="9" s="1"/>
  <c r="O506" i="9"/>
  <c r="P506" i="9" s="1"/>
  <c r="O514" i="9"/>
  <c r="P514" i="9" s="1"/>
  <c r="O522" i="9"/>
  <c r="P522" i="9" s="1"/>
  <c r="O530" i="9"/>
  <c r="P530" i="9" s="1"/>
  <c r="O538" i="9"/>
  <c r="P538" i="9" s="1"/>
  <c r="O546" i="9"/>
  <c r="P546" i="9" s="1"/>
  <c r="O554" i="9"/>
  <c r="P554" i="9" s="1"/>
  <c r="O562" i="9"/>
  <c r="P562" i="9" s="1"/>
  <c r="O570" i="9"/>
  <c r="P570" i="9" s="1"/>
  <c r="O578" i="9"/>
  <c r="P578" i="9" s="1"/>
  <c r="O586" i="9"/>
  <c r="P586" i="9" s="1"/>
  <c r="O594" i="9"/>
  <c r="P594" i="9" s="1"/>
  <c r="O602" i="9"/>
  <c r="P602" i="9" s="1"/>
  <c r="O610" i="9"/>
  <c r="P610" i="9" s="1"/>
  <c r="O618" i="9"/>
  <c r="P618" i="9" s="1"/>
  <c r="O626" i="9"/>
  <c r="P626" i="9" s="1"/>
  <c r="O634" i="9"/>
  <c r="P634" i="9" s="1"/>
  <c r="O642" i="9"/>
  <c r="P642" i="9" s="1"/>
  <c r="O650" i="9"/>
  <c r="P650" i="9" s="1"/>
  <c r="O658" i="9"/>
  <c r="P658" i="9" s="1"/>
  <c r="O666" i="9"/>
  <c r="P666" i="9" s="1"/>
  <c r="O674" i="9"/>
  <c r="P674" i="9" s="1"/>
  <c r="O682" i="9"/>
  <c r="P682" i="9" s="1"/>
  <c r="O690" i="9"/>
  <c r="P690" i="9" s="1"/>
  <c r="O698" i="9"/>
  <c r="P698" i="9" s="1"/>
  <c r="O706" i="9"/>
  <c r="P706" i="9" s="1"/>
  <c r="O714" i="9"/>
  <c r="P714" i="9" s="1"/>
  <c r="O722" i="9"/>
  <c r="P722" i="9" s="1"/>
  <c r="O730" i="9"/>
  <c r="P730" i="9" s="1"/>
  <c r="O738" i="9"/>
  <c r="P738" i="9" s="1"/>
  <c r="O746" i="9"/>
  <c r="P746" i="9" s="1"/>
  <c r="O754" i="9"/>
  <c r="P754" i="9" s="1"/>
  <c r="O762" i="9"/>
  <c r="P762" i="9" s="1"/>
  <c r="O770" i="9"/>
  <c r="P770" i="9" s="1"/>
  <c r="O778" i="9"/>
  <c r="P778" i="9" s="1"/>
  <c r="O786" i="9"/>
  <c r="P786" i="9" s="1"/>
  <c r="O794" i="9"/>
  <c r="P794" i="9" s="1"/>
  <c r="O802" i="9"/>
  <c r="P802" i="9" s="1"/>
  <c r="O810" i="9"/>
  <c r="P810" i="9" s="1"/>
  <c r="O818" i="9"/>
  <c r="P818" i="9" s="1"/>
  <c r="O826" i="9"/>
  <c r="P826" i="9" s="1"/>
  <c r="O834" i="9"/>
  <c r="P834" i="9" s="1"/>
  <c r="O842" i="9"/>
  <c r="P842" i="9" s="1"/>
  <c r="O850" i="9"/>
  <c r="P850" i="9" s="1"/>
  <c r="O858" i="9"/>
  <c r="P858" i="9" s="1"/>
  <c r="O866" i="9"/>
  <c r="P866" i="9" s="1"/>
  <c r="O874" i="9"/>
  <c r="P874" i="9" s="1"/>
  <c r="O882" i="9"/>
  <c r="P882" i="9" s="1"/>
  <c r="O890" i="9"/>
  <c r="P890" i="9" s="1"/>
  <c r="O898" i="9"/>
  <c r="P898" i="9" s="1"/>
  <c r="O906" i="9"/>
  <c r="P906" i="9" s="1"/>
  <c r="O914" i="9"/>
  <c r="P914" i="9" s="1"/>
  <c r="O922" i="9"/>
  <c r="P922" i="9" s="1"/>
  <c r="O930" i="9"/>
  <c r="P930" i="9" s="1"/>
  <c r="O938" i="9"/>
  <c r="P938" i="9" s="1"/>
  <c r="O946" i="9"/>
  <c r="P946" i="9" s="1"/>
  <c r="O954" i="9"/>
  <c r="P954" i="9" s="1"/>
  <c r="O962" i="9"/>
  <c r="P962" i="9" s="1"/>
  <c r="O970" i="9"/>
  <c r="P970" i="9" s="1"/>
  <c r="O978" i="9"/>
  <c r="P978" i="9" s="1"/>
  <c r="O986" i="9"/>
  <c r="P986" i="9" s="1"/>
  <c r="O994" i="9"/>
  <c r="P994" i="9" s="1"/>
  <c r="O1002" i="9"/>
  <c r="P1002" i="9" s="1"/>
  <c r="O1010" i="9"/>
  <c r="P1010" i="9" s="1"/>
  <c r="O1018" i="9"/>
  <c r="P1018" i="9" s="1"/>
  <c r="O1026" i="9"/>
  <c r="P1026" i="9" s="1"/>
  <c r="O1034" i="9"/>
  <c r="P1034" i="9" s="1"/>
  <c r="O1042" i="9"/>
  <c r="P1042" i="9" s="1"/>
  <c r="O1050" i="9"/>
  <c r="P1050" i="9" s="1"/>
  <c r="O1058" i="9"/>
  <c r="P1058" i="9" s="1"/>
  <c r="O1066" i="9"/>
  <c r="P1066" i="9" s="1"/>
  <c r="O1074" i="9"/>
  <c r="P1074" i="9" s="1"/>
  <c r="O1082" i="9"/>
  <c r="P1082" i="9" s="1"/>
  <c r="O1090" i="9"/>
  <c r="P1090" i="9" s="1"/>
  <c r="O1098" i="9"/>
  <c r="P1098" i="9" s="1"/>
  <c r="O1106" i="9"/>
  <c r="P1106" i="9" s="1"/>
  <c r="O1114" i="9"/>
  <c r="P1114" i="9" s="1"/>
  <c r="O1122" i="9"/>
  <c r="P1122" i="9" s="1"/>
  <c r="O1130" i="9"/>
  <c r="P1130" i="9" s="1"/>
  <c r="O1138" i="9"/>
  <c r="P1138" i="9" s="1"/>
  <c r="O1146" i="9"/>
  <c r="P1146" i="9" s="1"/>
  <c r="O1154" i="9"/>
  <c r="P1154" i="9" s="1"/>
  <c r="O1162" i="9"/>
  <c r="P1162" i="9" s="1"/>
  <c r="O1170" i="9"/>
  <c r="P1170" i="9" s="1"/>
  <c r="O1178" i="9"/>
  <c r="P1178" i="9" s="1"/>
  <c r="O1186" i="9"/>
  <c r="P1186" i="9" s="1"/>
  <c r="O1194" i="9"/>
  <c r="P1194" i="9" s="1"/>
  <c r="O1202" i="9"/>
  <c r="P1202" i="9" s="1"/>
  <c r="O1210" i="9"/>
  <c r="P1210" i="9" s="1"/>
  <c r="O1218" i="9"/>
  <c r="P1218" i="9" s="1"/>
  <c r="O1226" i="9"/>
  <c r="P1226" i="9" s="1"/>
  <c r="O1234" i="9"/>
  <c r="P1234" i="9" s="1"/>
  <c r="O1242" i="9"/>
  <c r="P1242" i="9" s="1"/>
  <c r="O1250" i="9"/>
  <c r="P1250" i="9" s="1"/>
  <c r="O1258" i="9"/>
  <c r="P1258" i="9" s="1"/>
  <c r="O1266" i="9"/>
  <c r="P1266" i="9" s="1"/>
  <c r="O1274" i="9"/>
  <c r="P1274" i="9" s="1"/>
  <c r="O1282" i="9"/>
  <c r="P1282" i="9" s="1"/>
  <c r="O1290" i="9"/>
  <c r="P1290" i="9" s="1"/>
  <c r="O1298" i="9"/>
  <c r="P1298" i="9" s="1"/>
  <c r="O1306" i="9"/>
  <c r="P1306" i="9" s="1"/>
  <c r="O1314" i="9"/>
  <c r="P1314" i="9" s="1"/>
  <c r="O1322" i="9"/>
  <c r="P1322" i="9" s="1"/>
  <c r="O1330" i="9"/>
  <c r="P1330" i="9" s="1"/>
  <c r="O1338" i="9"/>
  <c r="P1338" i="9" s="1"/>
  <c r="O1346" i="9"/>
  <c r="P1346" i="9" s="1"/>
  <c r="O1354" i="9"/>
  <c r="P1354" i="9" s="1"/>
  <c r="O1362" i="9"/>
  <c r="P1362" i="9" s="1"/>
  <c r="O1370" i="9"/>
  <c r="P1370" i="9" s="1"/>
  <c r="O1378" i="9"/>
  <c r="P1378" i="9" s="1"/>
  <c r="O1386" i="9"/>
  <c r="P1386" i="9" s="1"/>
  <c r="O1394" i="9"/>
  <c r="P1394" i="9" s="1"/>
  <c r="O1402" i="9"/>
  <c r="P1402" i="9" s="1"/>
  <c r="O1410" i="9"/>
  <c r="P1410" i="9" s="1"/>
  <c r="O1418" i="9"/>
  <c r="P1418" i="9" s="1"/>
  <c r="O1426" i="9"/>
  <c r="P1426" i="9" s="1"/>
  <c r="O1434" i="9"/>
  <c r="P1434" i="9" s="1"/>
  <c r="O1442" i="9"/>
  <c r="P1442" i="9" s="1"/>
  <c r="O1450" i="9"/>
  <c r="P1450" i="9" s="1"/>
  <c r="O1458" i="9"/>
  <c r="P1458" i="9" s="1"/>
  <c r="O1466" i="9"/>
  <c r="P1466" i="9" s="1"/>
  <c r="O1474" i="9"/>
  <c r="P1474" i="9" s="1"/>
  <c r="O1482" i="9"/>
  <c r="P1482" i="9" s="1"/>
  <c r="O1490" i="9"/>
  <c r="P1490" i="9" s="1"/>
  <c r="O1498" i="9"/>
  <c r="P1498" i="9" s="1"/>
  <c r="O1506" i="9"/>
  <c r="P1506" i="9" s="1"/>
  <c r="O1514" i="9"/>
  <c r="P1514" i="9" s="1"/>
  <c r="O1522" i="9"/>
  <c r="P1522" i="9" s="1"/>
  <c r="O1530" i="9"/>
  <c r="P1530" i="9" s="1"/>
  <c r="O1538" i="9"/>
  <c r="P1538" i="9" s="1"/>
  <c r="O1546" i="9"/>
  <c r="P1546" i="9" s="1"/>
  <c r="O1554" i="9"/>
  <c r="P1554" i="9" s="1"/>
  <c r="O1562" i="9"/>
  <c r="P1562" i="9" s="1"/>
  <c r="O1570" i="9"/>
  <c r="P1570" i="9" s="1"/>
  <c r="O1578" i="9"/>
  <c r="P1578" i="9" s="1"/>
  <c r="O1586" i="9"/>
  <c r="P1586" i="9" s="1"/>
  <c r="O1594" i="9"/>
  <c r="P1594" i="9" s="1"/>
  <c r="O1602" i="9"/>
  <c r="P1602" i="9" s="1"/>
  <c r="O1610" i="9"/>
  <c r="P1610" i="9" s="1"/>
  <c r="O1618" i="9"/>
  <c r="P1618" i="9" s="1"/>
  <c r="O1626" i="9"/>
  <c r="P1626" i="9" s="1"/>
  <c r="O1634" i="9"/>
  <c r="P1634" i="9" s="1"/>
  <c r="O1642" i="9"/>
  <c r="P1642" i="9" s="1"/>
  <c r="O1650" i="9"/>
  <c r="P1650" i="9" s="1"/>
  <c r="O1658" i="9"/>
  <c r="P1658" i="9" s="1"/>
  <c r="O1666" i="9"/>
  <c r="P1666" i="9" s="1"/>
  <c r="O1674" i="9"/>
  <c r="P1674" i="9" s="1"/>
  <c r="O1682" i="9"/>
  <c r="P1682" i="9" s="1"/>
  <c r="O1690" i="9"/>
  <c r="P1690" i="9" s="1"/>
  <c r="O1698" i="9"/>
  <c r="P1698" i="9" s="1"/>
  <c r="O1706" i="9"/>
  <c r="P1706" i="9" s="1"/>
  <c r="O1714" i="9"/>
  <c r="P1714" i="9" s="1"/>
  <c r="O1722" i="9"/>
  <c r="P1722" i="9" s="1"/>
  <c r="O1730" i="9"/>
  <c r="P1730" i="9" s="1"/>
  <c r="O1738" i="9"/>
  <c r="P1738" i="9" s="1"/>
  <c r="O1746" i="9"/>
  <c r="P1746" i="9" s="1"/>
  <c r="O1754" i="9"/>
  <c r="P1754" i="9" s="1"/>
  <c r="O1762" i="9"/>
  <c r="P1762" i="9" s="1"/>
  <c r="O1770" i="9"/>
  <c r="P1770" i="9" s="1"/>
  <c r="O1778" i="9"/>
  <c r="P1778" i="9" s="1"/>
  <c r="O1786" i="9"/>
  <c r="P1786" i="9" s="1"/>
  <c r="O1794" i="9"/>
  <c r="P1794" i="9" s="1"/>
  <c r="O1802" i="9"/>
  <c r="P1802" i="9" s="1"/>
  <c r="O1810" i="9"/>
  <c r="P1810" i="9" s="1"/>
  <c r="O1818" i="9"/>
  <c r="P1818" i="9" s="1"/>
  <c r="O1826" i="9"/>
  <c r="P1826" i="9" s="1"/>
  <c r="O1834" i="9"/>
  <c r="P1834" i="9" s="1"/>
  <c r="O1842" i="9"/>
  <c r="P1842" i="9" s="1"/>
  <c r="Q6836" i="9"/>
  <c r="Q6872" i="9"/>
  <c r="Q6901" i="9"/>
  <c r="Q6924" i="9"/>
  <c r="Q6944" i="9"/>
  <c r="Q6960" i="9"/>
  <c r="Q6976" i="9"/>
  <c r="Q6992" i="9"/>
  <c r="Q7008" i="9"/>
  <c r="Q7024" i="9"/>
  <c r="Q7040" i="9"/>
  <c r="Q7056" i="9"/>
  <c r="Q7072" i="9"/>
  <c r="Q7088" i="9"/>
  <c r="Q7104" i="9"/>
  <c r="Q7120" i="9"/>
  <c r="Q7136" i="9"/>
  <c r="Q7152" i="9"/>
  <c r="Q7168" i="9"/>
  <c r="Q7184" i="9"/>
  <c r="Q7200" i="9"/>
  <c r="Q7216" i="9"/>
  <c r="Q7232" i="9"/>
  <c r="Q7248" i="9"/>
  <c r="Q7261" i="9"/>
  <c r="Q7271" i="9"/>
  <c r="Q7282" i="9"/>
  <c r="Q7293" i="9"/>
  <c r="Q7303" i="9"/>
  <c r="Q7314" i="9"/>
  <c r="Q7325" i="9"/>
  <c r="Q7335" i="9"/>
  <c r="Q7346" i="9"/>
  <c r="Q7357" i="9"/>
  <c r="Q7367" i="9"/>
  <c r="Q7377" i="9"/>
  <c r="Q7386" i="9"/>
  <c r="Q7396" i="9"/>
  <c r="Q7405" i="9"/>
  <c r="Q7414" i="9"/>
  <c r="Q7423" i="9"/>
  <c r="Q7432" i="9"/>
  <c r="Q7441" i="9"/>
  <c r="Q7450" i="9"/>
  <c r="Q7460" i="9"/>
  <c r="Q7469" i="9"/>
  <c r="Q7478" i="9"/>
  <c r="Q7487" i="9"/>
  <c r="Q7496" i="9"/>
  <c r="Q7505" i="9"/>
  <c r="Q7514" i="9"/>
  <c r="Q7524" i="9"/>
  <c r="Q7532" i="9"/>
  <c r="Q7540" i="9"/>
  <c r="Q7548" i="9"/>
  <c r="Q7556" i="9"/>
  <c r="Q7564" i="9"/>
  <c r="Q7572" i="9"/>
  <c r="Q7580" i="9"/>
  <c r="Q7588" i="9"/>
  <c r="Q7596" i="9"/>
  <c r="Q7604" i="9"/>
  <c r="Q7612" i="9"/>
  <c r="Q7620" i="9"/>
  <c r="Q7628" i="9"/>
  <c r="Q7636" i="9"/>
  <c r="Q7644" i="9"/>
  <c r="Q7652" i="9"/>
  <c r="Q7660" i="9"/>
  <c r="Q7668" i="9"/>
  <c r="Q7676" i="9"/>
  <c r="Q7684" i="9"/>
  <c r="Q7692" i="9"/>
  <c r="Q7700" i="9"/>
  <c r="Q7708" i="9"/>
  <c r="Q7716" i="9"/>
  <c r="Q7724" i="9"/>
  <c r="Q7732" i="9"/>
  <c r="Q7740" i="9"/>
  <c r="Q7748" i="9"/>
  <c r="Q7756" i="9"/>
  <c r="Q7764" i="9"/>
  <c r="Q7772" i="9"/>
  <c r="Q7780" i="9"/>
  <c r="Q7788" i="9"/>
  <c r="Q7796" i="9"/>
  <c r="Q7804" i="9"/>
  <c r="Q7812" i="9"/>
  <c r="Q7820" i="9"/>
  <c r="Q7828" i="9"/>
  <c r="Q7836" i="9"/>
  <c r="Q7844" i="9"/>
  <c r="Q7852" i="9"/>
  <c r="Q7860" i="9"/>
  <c r="Q7868" i="9"/>
  <c r="Q7876" i="9"/>
  <c r="Q7884" i="9"/>
  <c r="Q7892" i="9"/>
  <c r="Q7900" i="9"/>
  <c r="Q7908" i="9"/>
  <c r="Q7916" i="9"/>
  <c r="Q7924" i="9"/>
  <c r="Q7932" i="9"/>
  <c r="Q7940" i="9"/>
  <c r="Q7948" i="9"/>
  <c r="Q7956" i="9"/>
  <c r="Q7964" i="9"/>
  <c r="Q7972" i="9"/>
  <c r="Q7980" i="9"/>
  <c r="Q7988" i="9"/>
  <c r="Q7996" i="9"/>
  <c r="O27" i="9"/>
  <c r="P27" i="9" s="1"/>
  <c r="O35" i="9"/>
  <c r="P35" i="9" s="1"/>
  <c r="O43" i="9"/>
  <c r="P43" i="9" s="1"/>
  <c r="O51" i="9"/>
  <c r="P51" i="9" s="1"/>
  <c r="O59" i="9"/>
  <c r="P59" i="9" s="1"/>
  <c r="O67" i="9"/>
  <c r="P67" i="9" s="1"/>
  <c r="O75" i="9"/>
  <c r="P75" i="9" s="1"/>
  <c r="O83" i="9"/>
  <c r="P83" i="9" s="1"/>
  <c r="O91" i="9"/>
  <c r="P91" i="9" s="1"/>
  <c r="O99" i="9"/>
  <c r="P99" i="9" s="1"/>
  <c r="O107" i="9"/>
  <c r="P107" i="9" s="1"/>
  <c r="O115" i="9"/>
  <c r="P115" i="9" s="1"/>
  <c r="O123" i="9"/>
  <c r="P123" i="9" s="1"/>
  <c r="O131" i="9"/>
  <c r="P131" i="9" s="1"/>
  <c r="O139" i="9"/>
  <c r="P139" i="9" s="1"/>
  <c r="O147" i="9"/>
  <c r="P147" i="9" s="1"/>
  <c r="O155" i="9"/>
  <c r="P155" i="9" s="1"/>
  <c r="O163" i="9"/>
  <c r="P163" i="9" s="1"/>
  <c r="O171" i="9"/>
  <c r="P171" i="9" s="1"/>
  <c r="O179" i="9"/>
  <c r="P179" i="9" s="1"/>
  <c r="O187" i="9"/>
  <c r="P187" i="9" s="1"/>
  <c r="O195" i="9"/>
  <c r="P195" i="9" s="1"/>
  <c r="O203" i="9"/>
  <c r="P203" i="9" s="1"/>
  <c r="O211" i="9"/>
  <c r="P211" i="9" s="1"/>
  <c r="O219" i="9"/>
  <c r="P219" i="9" s="1"/>
  <c r="O227" i="9"/>
  <c r="P227" i="9" s="1"/>
  <c r="O235" i="9"/>
  <c r="P235" i="9" s="1"/>
  <c r="O243" i="9"/>
  <c r="P243" i="9" s="1"/>
  <c r="O251" i="9"/>
  <c r="P251" i="9" s="1"/>
  <c r="O259" i="9"/>
  <c r="P259" i="9" s="1"/>
  <c r="O267" i="9"/>
  <c r="P267" i="9" s="1"/>
  <c r="O275" i="9"/>
  <c r="P275" i="9" s="1"/>
  <c r="O283" i="9"/>
  <c r="P283" i="9" s="1"/>
  <c r="O291" i="9"/>
  <c r="P291" i="9" s="1"/>
  <c r="O299" i="9"/>
  <c r="P299" i="9" s="1"/>
  <c r="O307" i="9"/>
  <c r="P307" i="9" s="1"/>
  <c r="O315" i="9"/>
  <c r="P315" i="9" s="1"/>
  <c r="O323" i="9"/>
  <c r="P323" i="9" s="1"/>
  <c r="O331" i="9"/>
  <c r="P331" i="9" s="1"/>
  <c r="O339" i="9"/>
  <c r="P339" i="9" s="1"/>
  <c r="O347" i="9"/>
  <c r="P347" i="9" s="1"/>
  <c r="O355" i="9"/>
  <c r="P355" i="9" s="1"/>
  <c r="O363" i="9"/>
  <c r="P363" i="9" s="1"/>
  <c r="O371" i="9"/>
  <c r="P371" i="9" s="1"/>
  <c r="O379" i="9"/>
  <c r="P379" i="9" s="1"/>
  <c r="O387" i="9"/>
  <c r="P387" i="9" s="1"/>
  <c r="O395" i="9"/>
  <c r="P395" i="9" s="1"/>
  <c r="O403" i="9"/>
  <c r="P403" i="9" s="1"/>
  <c r="O411" i="9"/>
  <c r="P411" i="9" s="1"/>
  <c r="O419" i="9"/>
  <c r="P419" i="9" s="1"/>
  <c r="O427" i="9"/>
  <c r="P427" i="9" s="1"/>
  <c r="O435" i="9"/>
  <c r="P435" i="9" s="1"/>
  <c r="O443" i="9"/>
  <c r="P443" i="9" s="1"/>
  <c r="O451" i="9"/>
  <c r="P451" i="9" s="1"/>
  <c r="O459" i="9"/>
  <c r="P459" i="9" s="1"/>
  <c r="O467" i="9"/>
  <c r="P467" i="9" s="1"/>
  <c r="O475" i="9"/>
  <c r="P475" i="9" s="1"/>
  <c r="O483" i="9"/>
  <c r="P483" i="9" s="1"/>
  <c r="O491" i="9"/>
  <c r="P491" i="9" s="1"/>
  <c r="O499" i="9"/>
  <c r="P499" i="9" s="1"/>
  <c r="O507" i="9"/>
  <c r="P507" i="9" s="1"/>
  <c r="O515" i="9"/>
  <c r="P515" i="9" s="1"/>
  <c r="O523" i="9"/>
  <c r="P523" i="9" s="1"/>
  <c r="O531" i="9"/>
  <c r="P531" i="9" s="1"/>
  <c r="O539" i="9"/>
  <c r="P539" i="9" s="1"/>
  <c r="O547" i="9"/>
  <c r="P547" i="9" s="1"/>
  <c r="O555" i="9"/>
  <c r="P555" i="9" s="1"/>
  <c r="O563" i="9"/>
  <c r="P563" i="9" s="1"/>
  <c r="O571" i="9"/>
  <c r="P571" i="9" s="1"/>
  <c r="O579" i="9"/>
  <c r="P579" i="9" s="1"/>
  <c r="O587" i="9"/>
  <c r="P587" i="9" s="1"/>
  <c r="O595" i="9"/>
  <c r="P595" i="9" s="1"/>
  <c r="O603" i="9"/>
  <c r="P603" i="9" s="1"/>
  <c r="O611" i="9"/>
  <c r="P611" i="9" s="1"/>
  <c r="O619" i="9"/>
  <c r="P619" i="9" s="1"/>
  <c r="O627" i="9"/>
  <c r="P627" i="9" s="1"/>
  <c r="O635" i="9"/>
  <c r="P635" i="9" s="1"/>
  <c r="O643" i="9"/>
  <c r="P643" i="9" s="1"/>
  <c r="O651" i="9"/>
  <c r="P651" i="9" s="1"/>
  <c r="O659" i="9"/>
  <c r="P659" i="9" s="1"/>
  <c r="O667" i="9"/>
  <c r="P667" i="9" s="1"/>
  <c r="O675" i="9"/>
  <c r="P675" i="9" s="1"/>
  <c r="O683" i="9"/>
  <c r="P683" i="9" s="1"/>
  <c r="O691" i="9"/>
  <c r="P691" i="9" s="1"/>
  <c r="O699" i="9"/>
  <c r="P699" i="9" s="1"/>
  <c r="O707" i="9"/>
  <c r="P707" i="9" s="1"/>
  <c r="O715" i="9"/>
  <c r="P715" i="9" s="1"/>
  <c r="O723" i="9"/>
  <c r="P723" i="9" s="1"/>
  <c r="O731" i="9"/>
  <c r="P731" i="9" s="1"/>
  <c r="O739" i="9"/>
  <c r="P739" i="9" s="1"/>
  <c r="O747" i="9"/>
  <c r="P747" i="9" s="1"/>
  <c r="O755" i="9"/>
  <c r="P755" i="9" s="1"/>
  <c r="O763" i="9"/>
  <c r="P763" i="9" s="1"/>
  <c r="O771" i="9"/>
  <c r="P771" i="9" s="1"/>
  <c r="O779" i="9"/>
  <c r="P779" i="9" s="1"/>
  <c r="O787" i="9"/>
  <c r="P787" i="9" s="1"/>
  <c r="O795" i="9"/>
  <c r="P795" i="9" s="1"/>
  <c r="O803" i="9"/>
  <c r="P803" i="9" s="1"/>
  <c r="O811" i="9"/>
  <c r="P811" i="9" s="1"/>
  <c r="O819" i="9"/>
  <c r="P819" i="9" s="1"/>
  <c r="O827" i="9"/>
  <c r="P827" i="9" s="1"/>
  <c r="O835" i="9"/>
  <c r="P835" i="9" s="1"/>
  <c r="O843" i="9"/>
  <c r="P843" i="9" s="1"/>
  <c r="O851" i="9"/>
  <c r="P851" i="9" s="1"/>
  <c r="O859" i="9"/>
  <c r="P859" i="9" s="1"/>
  <c r="O867" i="9"/>
  <c r="P867" i="9" s="1"/>
  <c r="O875" i="9"/>
  <c r="P875" i="9" s="1"/>
  <c r="O883" i="9"/>
  <c r="P883" i="9" s="1"/>
  <c r="O891" i="9"/>
  <c r="P891" i="9" s="1"/>
  <c r="O899" i="9"/>
  <c r="P899" i="9" s="1"/>
  <c r="O907" i="9"/>
  <c r="P907" i="9" s="1"/>
  <c r="O915" i="9"/>
  <c r="P915" i="9" s="1"/>
  <c r="O923" i="9"/>
  <c r="P923" i="9" s="1"/>
  <c r="O931" i="9"/>
  <c r="P931" i="9" s="1"/>
  <c r="O939" i="9"/>
  <c r="P939" i="9" s="1"/>
  <c r="O947" i="9"/>
  <c r="P947" i="9" s="1"/>
  <c r="O955" i="9"/>
  <c r="P955" i="9" s="1"/>
  <c r="O963" i="9"/>
  <c r="P963" i="9" s="1"/>
  <c r="O971" i="9"/>
  <c r="P971" i="9" s="1"/>
  <c r="O979" i="9"/>
  <c r="P979" i="9" s="1"/>
  <c r="O987" i="9"/>
  <c r="P987" i="9" s="1"/>
  <c r="O995" i="9"/>
  <c r="P995" i="9" s="1"/>
  <c r="O1003" i="9"/>
  <c r="P1003" i="9" s="1"/>
  <c r="O1011" i="9"/>
  <c r="P1011" i="9" s="1"/>
  <c r="O1019" i="9"/>
  <c r="P1019" i="9" s="1"/>
  <c r="O1027" i="9"/>
  <c r="P1027" i="9" s="1"/>
  <c r="O1035" i="9"/>
  <c r="P1035" i="9" s="1"/>
  <c r="O1043" i="9"/>
  <c r="P1043" i="9" s="1"/>
  <c r="O1051" i="9"/>
  <c r="P1051" i="9" s="1"/>
  <c r="O1059" i="9"/>
  <c r="P1059" i="9" s="1"/>
  <c r="O1067" i="9"/>
  <c r="P1067" i="9" s="1"/>
  <c r="O1075" i="9"/>
  <c r="P1075" i="9" s="1"/>
  <c r="O1083" i="9"/>
  <c r="P1083" i="9" s="1"/>
  <c r="O1091" i="9"/>
  <c r="P1091" i="9" s="1"/>
  <c r="O1099" i="9"/>
  <c r="P1099" i="9" s="1"/>
  <c r="O1107" i="9"/>
  <c r="P1107" i="9" s="1"/>
  <c r="O1115" i="9"/>
  <c r="P1115" i="9" s="1"/>
  <c r="O1123" i="9"/>
  <c r="P1123" i="9" s="1"/>
  <c r="O1131" i="9"/>
  <c r="P1131" i="9" s="1"/>
  <c r="O1139" i="9"/>
  <c r="P1139" i="9" s="1"/>
  <c r="O1147" i="9"/>
  <c r="P1147" i="9" s="1"/>
  <c r="O1155" i="9"/>
  <c r="P1155" i="9" s="1"/>
  <c r="O1163" i="9"/>
  <c r="P1163" i="9" s="1"/>
  <c r="O1171" i="9"/>
  <c r="P1171" i="9" s="1"/>
  <c r="O1179" i="9"/>
  <c r="P1179" i="9" s="1"/>
  <c r="O1187" i="9"/>
  <c r="P1187" i="9" s="1"/>
  <c r="O1195" i="9"/>
  <c r="P1195" i="9" s="1"/>
  <c r="O1203" i="9"/>
  <c r="P1203" i="9" s="1"/>
  <c r="O1211" i="9"/>
  <c r="P1211" i="9" s="1"/>
  <c r="O1219" i="9"/>
  <c r="P1219" i="9" s="1"/>
  <c r="O1227" i="9"/>
  <c r="P1227" i="9" s="1"/>
  <c r="O1235" i="9"/>
  <c r="P1235" i="9" s="1"/>
  <c r="O1243" i="9"/>
  <c r="P1243" i="9" s="1"/>
  <c r="O1251" i="9"/>
  <c r="P1251" i="9" s="1"/>
  <c r="O1259" i="9"/>
  <c r="P1259" i="9" s="1"/>
  <c r="Q6844" i="9"/>
  <c r="Q6876" i="9"/>
  <c r="Q6904" i="9"/>
  <c r="Q6925" i="9"/>
  <c r="Q6946" i="9"/>
  <c r="Q6962" i="9"/>
  <c r="Q6978" i="9"/>
  <c r="Q6994" i="9"/>
  <c r="Q7010" i="9"/>
  <c r="Q7026" i="9"/>
  <c r="Q7042" i="9"/>
  <c r="Q7058" i="9"/>
  <c r="Q7074" i="9"/>
  <c r="Q7090" i="9"/>
  <c r="Q7106" i="9"/>
  <c r="Q7122" i="9"/>
  <c r="Q7138" i="9"/>
  <c r="Q7154" i="9"/>
  <c r="Q7170" i="9"/>
  <c r="Q7186" i="9"/>
  <c r="Q7202" i="9"/>
  <c r="Q7218" i="9"/>
  <c r="Q7234" i="9"/>
  <c r="Q7250" i="9"/>
  <c r="Q7262" i="9"/>
  <c r="Q7272" i="9"/>
  <c r="Q7284" i="9"/>
  <c r="Q7294" i="9"/>
  <c r="Q7304" i="9"/>
  <c r="Q7316" i="9"/>
  <c r="Q7326" i="9"/>
  <c r="Q7336" i="9"/>
  <c r="Q7348" i="9"/>
  <c r="Q7358" i="9"/>
  <c r="Q7368" i="9"/>
  <c r="Q7378" i="9"/>
  <c r="Q7388" i="9"/>
  <c r="Q7397" i="9"/>
  <c r="Q7406" i="9"/>
  <c r="Q7415" i="9"/>
  <c r="Q7424" i="9"/>
  <c r="Q7433" i="9"/>
  <c r="Q7442" i="9"/>
  <c r="Q7452" i="9"/>
  <c r="Q7461" i="9"/>
  <c r="Q7470" i="9"/>
  <c r="Q7479" i="9"/>
  <c r="Q7488" i="9"/>
  <c r="Q7497" i="9"/>
  <c r="Q7506" i="9"/>
  <c r="Q7516" i="9"/>
  <c r="Q7525" i="9"/>
  <c r="Q7533" i="9"/>
  <c r="Q7541" i="9"/>
  <c r="Q7549" i="9"/>
  <c r="Q7557" i="9"/>
  <c r="Q7565" i="9"/>
  <c r="Q7573" i="9"/>
  <c r="Q7581" i="9"/>
  <c r="Q7589" i="9"/>
  <c r="Q7597" i="9"/>
  <c r="Q7605" i="9"/>
  <c r="Q7613" i="9"/>
  <c r="Q7621" i="9"/>
  <c r="Q7629" i="9"/>
  <c r="Q7637" i="9"/>
  <c r="Q7645" i="9"/>
  <c r="Q7653" i="9"/>
  <c r="Q7661" i="9"/>
  <c r="Q7669" i="9"/>
  <c r="Q7677" i="9"/>
  <c r="Q7685" i="9"/>
  <c r="Q7693" i="9"/>
  <c r="Q7701" i="9"/>
  <c r="Q7709" i="9"/>
  <c r="Q7717" i="9"/>
  <c r="Q7725" i="9"/>
  <c r="Q7733" i="9"/>
  <c r="Q7741" i="9"/>
  <c r="Q7749" i="9"/>
  <c r="Q7757" i="9"/>
  <c r="Q7765" i="9"/>
  <c r="Q7773" i="9"/>
  <c r="Q7781" i="9"/>
  <c r="Q7789" i="9"/>
  <c r="Q7797" i="9"/>
  <c r="Q7805" i="9"/>
  <c r="Q7813" i="9"/>
  <c r="Q7821" i="9"/>
  <c r="Q7829" i="9"/>
  <c r="Q7837" i="9"/>
  <c r="Q7845" i="9"/>
  <c r="Q7853" i="9"/>
  <c r="Q7861" i="9"/>
  <c r="Q7869" i="9"/>
  <c r="Q7877" i="9"/>
  <c r="Q7885" i="9"/>
  <c r="Q7893" i="9"/>
  <c r="Q7901" i="9"/>
  <c r="Q7909" i="9"/>
  <c r="Q7917" i="9"/>
  <c r="Q7925" i="9"/>
  <c r="Q7933" i="9"/>
  <c r="Q7941" i="9"/>
  <c r="Q7949" i="9"/>
  <c r="Q7957" i="9"/>
  <c r="Q7965" i="9"/>
  <c r="Q7973" i="9"/>
  <c r="Q7981" i="9"/>
  <c r="Q7989" i="9"/>
  <c r="Q7997" i="9"/>
  <c r="O20" i="9"/>
  <c r="P20" i="9" s="1"/>
  <c r="O28" i="9"/>
  <c r="P28" i="9" s="1"/>
  <c r="O36" i="9"/>
  <c r="P36" i="9" s="1"/>
  <c r="O44" i="9"/>
  <c r="P44" i="9" s="1"/>
  <c r="O52" i="9"/>
  <c r="P52" i="9" s="1"/>
  <c r="O60" i="9"/>
  <c r="P60" i="9" s="1"/>
  <c r="O68" i="9"/>
  <c r="P68" i="9" s="1"/>
  <c r="O76" i="9"/>
  <c r="P76" i="9" s="1"/>
  <c r="O84" i="9"/>
  <c r="P84" i="9" s="1"/>
  <c r="O92" i="9"/>
  <c r="P92" i="9" s="1"/>
  <c r="O100" i="9"/>
  <c r="P100" i="9" s="1"/>
  <c r="O108" i="9"/>
  <c r="P108" i="9" s="1"/>
  <c r="O116" i="9"/>
  <c r="P116" i="9" s="1"/>
  <c r="O124" i="9"/>
  <c r="P124" i="9" s="1"/>
  <c r="O132" i="9"/>
  <c r="P132" i="9" s="1"/>
  <c r="O140" i="9"/>
  <c r="P140" i="9" s="1"/>
  <c r="O148" i="9"/>
  <c r="P148" i="9" s="1"/>
  <c r="O156" i="9"/>
  <c r="P156" i="9" s="1"/>
  <c r="O164" i="9"/>
  <c r="P164" i="9" s="1"/>
  <c r="O172" i="9"/>
  <c r="P172" i="9" s="1"/>
  <c r="O180" i="9"/>
  <c r="P180" i="9" s="1"/>
  <c r="O188" i="9"/>
  <c r="P188" i="9" s="1"/>
  <c r="O196" i="9"/>
  <c r="P196" i="9" s="1"/>
  <c r="O204" i="9"/>
  <c r="P204" i="9" s="1"/>
  <c r="O212" i="9"/>
  <c r="P212" i="9" s="1"/>
  <c r="O220" i="9"/>
  <c r="P220" i="9" s="1"/>
  <c r="O228" i="9"/>
  <c r="P228" i="9" s="1"/>
  <c r="O236" i="9"/>
  <c r="P236" i="9" s="1"/>
  <c r="O244" i="9"/>
  <c r="P244" i="9" s="1"/>
  <c r="O252" i="9"/>
  <c r="P252" i="9" s="1"/>
  <c r="O260" i="9"/>
  <c r="P260" i="9" s="1"/>
  <c r="O268" i="9"/>
  <c r="P268" i="9" s="1"/>
  <c r="O276" i="9"/>
  <c r="P276" i="9" s="1"/>
  <c r="O284" i="9"/>
  <c r="P284" i="9" s="1"/>
  <c r="O292" i="9"/>
  <c r="P292" i="9" s="1"/>
  <c r="O300" i="9"/>
  <c r="P300" i="9" s="1"/>
  <c r="O308" i="9"/>
  <c r="P308" i="9" s="1"/>
  <c r="O316" i="9"/>
  <c r="P316" i="9" s="1"/>
  <c r="O324" i="9"/>
  <c r="P324" i="9" s="1"/>
  <c r="O332" i="9"/>
  <c r="P332" i="9" s="1"/>
  <c r="O340" i="9"/>
  <c r="P340" i="9" s="1"/>
  <c r="O348" i="9"/>
  <c r="P348" i="9" s="1"/>
  <c r="O356" i="9"/>
  <c r="P356" i="9" s="1"/>
  <c r="O364" i="9"/>
  <c r="P364" i="9" s="1"/>
  <c r="O372" i="9"/>
  <c r="P372" i="9" s="1"/>
  <c r="O380" i="9"/>
  <c r="P380" i="9" s="1"/>
  <c r="O388" i="9"/>
  <c r="P388" i="9" s="1"/>
  <c r="O396" i="9"/>
  <c r="P396" i="9" s="1"/>
  <c r="O404" i="9"/>
  <c r="P404" i="9" s="1"/>
  <c r="O412" i="9"/>
  <c r="P412" i="9" s="1"/>
  <c r="O420" i="9"/>
  <c r="P420" i="9" s="1"/>
  <c r="O428" i="9"/>
  <c r="P428" i="9" s="1"/>
  <c r="O436" i="9"/>
  <c r="P436" i="9" s="1"/>
  <c r="O444" i="9"/>
  <c r="P444" i="9" s="1"/>
  <c r="O452" i="9"/>
  <c r="P452" i="9" s="1"/>
  <c r="O460" i="9"/>
  <c r="P460" i="9" s="1"/>
  <c r="O468" i="9"/>
  <c r="P468" i="9" s="1"/>
  <c r="O476" i="9"/>
  <c r="P476" i="9" s="1"/>
  <c r="O484" i="9"/>
  <c r="P484" i="9" s="1"/>
  <c r="O492" i="9"/>
  <c r="P492" i="9" s="1"/>
  <c r="O500" i="9"/>
  <c r="P500" i="9" s="1"/>
  <c r="O508" i="9"/>
  <c r="P508" i="9" s="1"/>
  <c r="O516" i="9"/>
  <c r="P516" i="9" s="1"/>
  <c r="O524" i="9"/>
  <c r="P524" i="9" s="1"/>
  <c r="O532" i="9"/>
  <c r="P532" i="9" s="1"/>
  <c r="O540" i="9"/>
  <c r="P540" i="9" s="1"/>
  <c r="O548" i="9"/>
  <c r="P548" i="9" s="1"/>
  <c r="O556" i="9"/>
  <c r="P556" i="9" s="1"/>
  <c r="O564" i="9"/>
  <c r="P564" i="9" s="1"/>
  <c r="O572" i="9"/>
  <c r="P572" i="9" s="1"/>
  <c r="O580" i="9"/>
  <c r="P580" i="9" s="1"/>
  <c r="O588" i="9"/>
  <c r="P588" i="9" s="1"/>
  <c r="O596" i="9"/>
  <c r="P596" i="9" s="1"/>
  <c r="O604" i="9"/>
  <c r="P604" i="9" s="1"/>
  <c r="O612" i="9"/>
  <c r="P612" i="9" s="1"/>
  <c r="O620" i="9"/>
  <c r="P620" i="9" s="1"/>
  <c r="O628" i="9"/>
  <c r="P628" i="9" s="1"/>
  <c r="O636" i="9"/>
  <c r="P636" i="9" s="1"/>
  <c r="O644" i="9"/>
  <c r="P644" i="9" s="1"/>
  <c r="O652" i="9"/>
  <c r="P652" i="9" s="1"/>
  <c r="O660" i="9"/>
  <c r="P660" i="9" s="1"/>
  <c r="O668" i="9"/>
  <c r="P668" i="9" s="1"/>
  <c r="O676" i="9"/>
  <c r="P676" i="9" s="1"/>
  <c r="O684" i="9"/>
  <c r="P684" i="9" s="1"/>
  <c r="O692" i="9"/>
  <c r="P692" i="9" s="1"/>
  <c r="O700" i="9"/>
  <c r="P700" i="9" s="1"/>
  <c r="O708" i="9"/>
  <c r="P708" i="9" s="1"/>
  <c r="O716" i="9"/>
  <c r="P716" i="9" s="1"/>
  <c r="O724" i="9"/>
  <c r="P724" i="9" s="1"/>
  <c r="O732" i="9"/>
  <c r="P732" i="9" s="1"/>
  <c r="O740" i="9"/>
  <c r="P740" i="9" s="1"/>
  <c r="O748" i="9"/>
  <c r="P748" i="9" s="1"/>
  <c r="O756" i="9"/>
  <c r="P756" i="9" s="1"/>
  <c r="O764" i="9"/>
  <c r="P764" i="9" s="1"/>
  <c r="O772" i="9"/>
  <c r="P772" i="9" s="1"/>
  <c r="O780" i="9"/>
  <c r="P780" i="9" s="1"/>
  <c r="O788" i="9"/>
  <c r="P788" i="9" s="1"/>
  <c r="O796" i="9"/>
  <c r="P796" i="9" s="1"/>
  <c r="O804" i="9"/>
  <c r="P804" i="9" s="1"/>
  <c r="O812" i="9"/>
  <c r="P812" i="9" s="1"/>
  <c r="O820" i="9"/>
  <c r="P820" i="9" s="1"/>
  <c r="O828" i="9"/>
  <c r="P828" i="9" s="1"/>
  <c r="O836" i="9"/>
  <c r="P836" i="9" s="1"/>
  <c r="O844" i="9"/>
  <c r="P844" i="9" s="1"/>
  <c r="O852" i="9"/>
  <c r="P852" i="9" s="1"/>
  <c r="O860" i="9"/>
  <c r="P860" i="9" s="1"/>
  <c r="O868" i="9"/>
  <c r="P868" i="9" s="1"/>
  <c r="O876" i="9"/>
  <c r="P876" i="9" s="1"/>
  <c r="O884" i="9"/>
  <c r="P884" i="9" s="1"/>
  <c r="O892" i="9"/>
  <c r="P892" i="9" s="1"/>
  <c r="O900" i="9"/>
  <c r="P900" i="9" s="1"/>
  <c r="O908" i="9"/>
  <c r="P908" i="9" s="1"/>
  <c r="O916" i="9"/>
  <c r="P916" i="9" s="1"/>
  <c r="O924" i="9"/>
  <c r="P924" i="9" s="1"/>
  <c r="O932" i="9"/>
  <c r="P932" i="9" s="1"/>
  <c r="O940" i="9"/>
  <c r="P940" i="9" s="1"/>
  <c r="O948" i="9"/>
  <c r="P948" i="9" s="1"/>
  <c r="O956" i="9"/>
  <c r="P956" i="9" s="1"/>
  <c r="O964" i="9"/>
  <c r="P964" i="9" s="1"/>
  <c r="O972" i="9"/>
  <c r="P972" i="9" s="1"/>
  <c r="O980" i="9"/>
  <c r="P980" i="9" s="1"/>
  <c r="O988" i="9"/>
  <c r="P988" i="9" s="1"/>
  <c r="O996" i="9"/>
  <c r="P996" i="9" s="1"/>
  <c r="O1004" i="9"/>
  <c r="P1004" i="9" s="1"/>
  <c r="O1012" i="9"/>
  <c r="P1012" i="9" s="1"/>
  <c r="O1020" i="9"/>
  <c r="P1020" i="9" s="1"/>
  <c r="O1028" i="9"/>
  <c r="P1028" i="9" s="1"/>
  <c r="O1036" i="9"/>
  <c r="P1036" i="9" s="1"/>
  <c r="O1044" i="9"/>
  <c r="P1044" i="9" s="1"/>
  <c r="O1052" i="9"/>
  <c r="P1052" i="9" s="1"/>
  <c r="O1060" i="9"/>
  <c r="P1060" i="9" s="1"/>
  <c r="O1068" i="9"/>
  <c r="P1068" i="9" s="1"/>
  <c r="O1076" i="9"/>
  <c r="P1076" i="9" s="1"/>
  <c r="O1084" i="9"/>
  <c r="P1084" i="9" s="1"/>
  <c r="O1092" i="9"/>
  <c r="P1092" i="9" s="1"/>
  <c r="O1100" i="9"/>
  <c r="P1100" i="9" s="1"/>
  <c r="O1108" i="9"/>
  <c r="P1108" i="9" s="1"/>
  <c r="O1116" i="9"/>
  <c r="P1116" i="9" s="1"/>
  <c r="O1124" i="9"/>
  <c r="P1124" i="9" s="1"/>
  <c r="O1132" i="9"/>
  <c r="P1132" i="9" s="1"/>
  <c r="O1140" i="9"/>
  <c r="P1140" i="9" s="1"/>
  <c r="O1148" i="9"/>
  <c r="P1148" i="9" s="1"/>
  <c r="O1156" i="9"/>
  <c r="P1156" i="9" s="1"/>
  <c r="O1164" i="9"/>
  <c r="P1164" i="9" s="1"/>
  <c r="O1172" i="9"/>
  <c r="P1172" i="9" s="1"/>
  <c r="O1180" i="9"/>
  <c r="P1180" i="9" s="1"/>
  <c r="O1188" i="9"/>
  <c r="P1188" i="9" s="1"/>
  <c r="O1196" i="9"/>
  <c r="P1196" i="9" s="1"/>
  <c r="O1204" i="9"/>
  <c r="P1204" i="9" s="1"/>
  <c r="O1212" i="9"/>
  <c r="P1212" i="9" s="1"/>
  <c r="O1220" i="9"/>
  <c r="P1220" i="9" s="1"/>
  <c r="O1228" i="9"/>
  <c r="P1228" i="9" s="1"/>
  <c r="O1236" i="9"/>
  <c r="P1236" i="9" s="1"/>
  <c r="O1244" i="9"/>
  <c r="P1244" i="9" s="1"/>
  <c r="O1252" i="9"/>
  <c r="P1252" i="9" s="1"/>
  <c r="O1260" i="9"/>
  <c r="P1260" i="9" s="1"/>
  <c r="O1268" i="9"/>
  <c r="P1268" i="9" s="1"/>
  <c r="O1276" i="9"/>
  <c r="P1276" i="9" s="1"/>
  <c r="O1284" i="9"/>
  <c r="P1284" i="9" s="1"/>
  <c r="O1292" i="9"/>
  <c r="P1292" i="9" s="1"/>
  <c r="O1300" i="9"/>
  <c r="P1300" i="9" s="1"/>
  <c r="O1308" i="9"/>
  <c r="P1308" i="9" s="1"/>
  <c r="O1316" i="9"/>
  <c r="P1316" i="9" s="1"/>
  <c r="O1324" i="9"/>
  <c r="P1324" i="9" s="1"/>
  <c r="O1332" i="9"/>
  <c r="P1332" i="9" s="1"/>
  <c r="O1340" i="9"/>
  <c r="P1340" i="9" s="1"/>
  <c r="O1348" i="9"/>
  <c r="P1348" i="9" s="1"/>
  <c r="O1356" i="9"/>
  <c r="P1356" i="9" s="1"/>
  <c r="O1364" i="9"/>
  <c r="P1364" i="9" s="1"/>
  <c r="O1372" i="9"/>
  <c r="P1372" i="9" s="1"/>
  <c r="O1380" i="9"/>
  <c r="P1380" i="9" s="1"/>
  <c r="O1388" i="9"/>
  <c r="P1388" i="9" s="1"/>
  <c r="O1396" i="9"/>
  <c r="P1396" i="9" s="1"/>
  <c r="Q6848" i="9"/>
  <c r="Q6880" i="9"/>
  <c r="Q6908" i="9"/>
  <c r="Q6928" i="9"/>
  <c r="Q6948" i="9"/>
  <c r="Q6964" i="9"/>
  <c r="Q6980" i="9"/>
  <c r="Q6996" i="9"/>
  <c r="Q7012" i="9"/>
  <c r="Q7028" i="9"/>
  <c r="Q7044" i="9"/>
  <c r="Q7060" i="9"/>
  <c r="Q7076" i="9"/>
  <c r="Q7092" i="9"/>
  <c r="Q7108" i="9"/>
  <c r="Q7124" i="9"/>
  <c r="Q7140" i="9"/>
  <c r="Q7156" i="9"/>
  <c r="Q7172" i="9"/>
  <c r="Q7188" i="9"/>
  <c r="Q7204" i="9"/>
  <c r="Q7220" i="9"/>
  <c r="Q7236" i="9"/>
  <c r="Q7252" i="9"/>
  <c r="Q7263" i="9"/>
  <c r="Q7274" i="9"/>
  <c r="Q7285" i="9"/>
  <c r="Q7295" i="9"/>
  <c r="Q7306" i="9"/>
  <c r="Q7317" i="9"/>
  <c r="Q7327" i="9"/>
  <c r="Q7338" i="9"/>
  <c r="Q7349" i="9"/>
  <c r="Q7359" i="9"/>
  <c r="Q7370" i="9"/>
  <c r="Q7380" i="9"/>
  <c r="Q7389" i="9"/>
  <c r="Q7398" i="9"/>
  <c r="Q7407" i="9"/>
  <c r="Q7416" i="9"/>
  <c r="Q7425" i="9"/>
  <c r="Q7434" i="9"/>
  <c r="Q7444" i="9"/>
  <c r="Q7453" i="9"/>
  <c r="Q7462" i="9"/>
  <c r="Q7471" i="9"/>
  <c r="Q7480" i="9"/>
  <c r="Q7489" i="9"/>
  <c r="Q7498" i="9"/>
  <c r="Q7508" i="9"/>
  <c r="Q7517" i="9"/>
  <c r="Q7526" i="9"/>
  <c r="Q7534" i="9"/>
  <c r="Q7542" i="9"/>
  <c r="Q7550" i="9"/>
  <c r="Q7558" i="9"/>
  <c r="Q7566" i="9"/>
  <c r="Q7574" i="9"/>
  <c r="Q7582" i="9"/>
  <c r="Q7590" i="9"/>
  <c r="Q7598" i="9"/>
  <c r="Q7606" i="9"/>
  <c r="Q7614" i="9"/>
  <c r="Q7622" i="9"/>
  <c r="Q7630" i="9"/>
  <c r="Q7638" i="9"/>
  <c r="Q7646" i="9"/>
  <c r="Q7654" i="9"/>
  <c r="Q7662" i="9"/>
  <c r="Q7670" i="9"/>
  <c r="Q7678" i="9"/>
  <c r="Q7686" i="9"/>
  <c r="Q7694" i="9"/>
  <c r="Q7702" i="9"/>
  <c r="Q7710" i="9"/>
  <c r="Q7718" i="9"/>
  <c r="Q7726" i="9"/>
  <c r="Q7734" i="9"/>
  <c r="Q7742" i="9"/>
  <c r="Q7750" i="9"/>
  <c r="Q7758" i="9"/>
  <c r="Q7766" i="9"/>
  <c r="Q7774" i="9"/>
  <c r="Q7782" i="9"/>
  <c r="Q7790" i="9"/>
  <c r="Q7798" i="9"/>
  <c r="Q7806" i="9"/>
  <c r="Q7814" i="9"/>
  <c r="Q7822" i="9"/>
  <c r="Q7830" i="9"/>
  <c r="Q7838" i="9"/>
  <c r="Q7846" i="9"/>
  <c r="Q7854" i="9"/>
  <c r="Q7862" i="9"/>
  <c r="Q7870" i="9"/>
  <c r="Q7878" i="9"/>
  <c r="Q7886" i="9"/>
  <c r="Q7894" i="9"/>
  <c r="Q7902" i="9"/>
  <c r="Q7910" i="9"/>
  <c r="Q7918" i="9"/>
  <c r="Q7926" i="9"/>
  <c r="Q7934" i="9"/>
  <c r="Q7942" i="9"/>
  <c r="Q7950" i="9"/>
  <c r="Q7958" i="9"/>
  <c r="Q7966" i="9"/>
  <c r="Q7974" i="9"/>
  <c r="Q7982" i="9"/>
  <c r="Q7990" i="9"/>
  <c r="Q7998" i="9"/>
  <c r="O21" i="9"/>
  <c r="P21" i="9" s="1"/>
  <c r="O29" i="9"/>
  <c r="P29" i="9" s="1"/>
  <c r="O37" i="9"/>
  <c r="P37" i="9" s="1"/>
  <c r="O45" i="9"/>
  <c r="P45" i="9" s="1"/>
  <c r="O53" i="9"/>
  <c r="P53" i="9" s="1"/>
  <c r="O61" i="9"/>
  <c r="P61" i="9" s="1"/>
  <c r="O69" i="9"/>
  <c r="P69" i="9" s="1"/>
  <c r="O77" i="9"/>
  <c r="P77" i="9" s="1"/>
  <c r="O85" i="9"/>
  <c r="P85" i="9" s="1"/>
  <c r="O93" i="9"/>
  <c r="P93" i="9" s="1"/>
  <c r="O101" i="9"/>
  <c r="P101" i="9" s="1"/>
  <c r="O109" i="9"/>
  <c r="P109" i="9" s="1"/>
  <c r="O117" i="9"/>
  <c r="P117" i="9" s="1"/>
  <c r="O125" i="9"/>
  <c r="P125" i="9" s="1"/>
  <c r="O133" i="9"/>
  <c r="P133" i="9" s="1"/>
  <c r="O141" i="9"/>
  <c r="P141" i="9" s="1"/>
  <c r="O149" i="9"/>
  <c r="P149" i="9" s="1"/>
  <c r="O157" i="9"/>
  <c r="P157" i="9" s="1"/>
  <c r="O165" i="9"/>
  <c r="P165" i="9" s="1"/>
  <c r="O173" i="9"/>
  <c r="P173" i="9" s="1"/>
  <c r="O181" i="9"/>
  <c r="P181" i="9" s="1"/>
  <c r="O189" i="9"/>
  <c r="P189" i="9" s="1"/>
  <c r="O197" i="9"/>
  <c r="P197" i="9" s="1"/>
  <c r="O205" i="9"/>
  <c r="P205" i="9" s="1"/>
  <c r="O213" i="9"/>
  <c r="P213" i="9" s="1"/>
  <c r="O221" i="9"/>
  <c r="P221" i="9" s="1"/>
  <c r="O229" i="9"/>
  <c r="P229" i="9" s="1"/>
  <c r="O237" i="9"/>
  <c r="P237" i="9" s="1"/>
  <c r="O245" i="9"/>
  <c r="P245" i="9" s="1"/>
  <c r="O253" i="9"/>
  <c r="P253" i="9" s="1"/>
  <c r="O261" i="9"/>
  <c r="P261" i="9" s="1"/>
  <c r="O269" i="9"/>
  <c r="P269" i="9" s="1"/>
  <c r="O277" i="9"/>
  <c r="P277" i="9" s="1"/>
  <c r="O285" i="9"/>
  <c r="P285" i="9" s="1"/>
  <c r="O293" i="9"/>
  <c r="P293" i="9" s="1"/>
  <c r="O301" i="9"/>
  <c r="P301" i="9" s="1"/>
  <c r="O309" i="9"/>
  <c r="P309" i="9" s="1"/>
  <c r="O317" i="9"/>
  <c r="P317" i="9" s="1"/>
  <c r="O325" i="9"/>
  <c r="P325" i="9" s="1"/>
  <c r="O333" i="9"/>
  <c r="P333" i="9" s="1"/>
  <c r="O341" i="9"/>
  <c r="P341" i="9" s="1"/>
  <c r="O349" i="9"/>
  <c r="P349" i="9" s="1"/>
  <c r="O357" i="9"/>
  <c r="P357" i="9" s="1"/>
  <c r="O365" i="9"/>
  <c r="P365" i="9" s="1"/>
  <c r="O373" i="9"/>
  <c r="P373" i="9" s="1"/>
  <c r="O381" i="9"/>
  <c r="P381" i="9" s="1"/>
  <c r="O389" i="9"/>
  <c r="P389" i="9" s="1"/>
  <c r="O397" i="9"/>
  <c r="P397" i="9" s="1"/>
  <c r="O405" i="9"/>
  <c r="P405" i="9" s="1"/>
  <c r="O413" i="9"/>
  <c r="P413" i="9" s="1"/>
  <c r="O421" i="9"/>
  <c r="P421" i="9" s="1"/>
  <c r="O429" i="9"/>
  <c r="P429" i="9" s="1"/>
  <c r="O437" i="9"/>
  <c r="P437" i="9" s="1"/>
  <c r="O445" i="9"/>
  <c r="P445" i="9" s="1"/>
  <c r="O453" i="9"/>
  <c r="P453" i="9" s="1"/>
  <c r="O461" i="9"/>
  <c r="P461" i="9" s="1"/>
  <c r="O469" i="9"/>
  <c r="P469" i="9" s="1"/>
  <c r="O477" i="9"/>
  <c r="P477" i="9" s="1"/>
  <c r="O485" i="9"/>
  <c r="P485" i="9" s="1"/>
  <c r="O493" i="9"/>
  <c r="P493" i="9" s="1"/>
  <c r="O501" i="9"/>
  <c r="P501" i="9" s="1"/>
  <c r="O509" i="9"/>
  <c r="P509" i="9" s="1"/>
  <c r="O517" i="9"/>
  <c r="P517" i="9" s="1"/>
  <c r="O525" i="9"/>
  <c r="P525" i="9" s="1"/>
  <c r="O533" i="9"/>
  <c r="P533" i="9" s="1"/>
  <c r="O541" i="9"/>
  <c r="P541" i="9" s="1"/>
  <c r="O549" i="9"/>
  <c r="P549" i="9" s="1"/>
  <c r="O557" i="9"/>
  <c r="P557" i="9" s="1"/>
  <c r="O565" i="9"/>
  <c r="P565" i="9" s="1"/>
  <c r="O573" i="9"/>
  <c r="P573" i="9" s="1"/>
  <c r="O581" i="9"/>
  <c r="P581" i="9" s="1"/>
  <c r="O589" i="9"/>
  <c r="P589" i="9" s="1"/>
  <c r="O597" i="9"/>
  <c r="P597" i="9" s="1"/>
  <c r="O605" i="9"/>
  <c r="P605" i="9" s="1"/>
  <c r="O613" i="9"/>
  <c r="P613" i="9" s="1"/>
  <c r="O621" i="9"/>
  <c r="P621" i="9" s="1"/>
  <c r="O629" i="9"/>
  <c r="P629" i="9" s="1"/>
  <c r="O637" i="9"/>
  <c r="P637" i="9" s="1"/>
  <c r="O645" i="9"/>
  <c r="P645" i="9" s="1"/>
  <c r="O653" i="9"/>
  <c r="P653" i="9" s="1"/>
  <c r="O661" i="9"/>
  <c r="P661" i="9" s="1"/>
  <c r="O669" i="9"/>
  <c r="P669" i="9" s="1"/>
  <c r="O677" i="9"/>
  <c r="P677" i="9" s="1"/>
  <c r="O685" i="9"/>
  <c r="P685" i="9" s="1"/>
  <c r="O693" i="9"/>
  <c r="P693" i="9" s="1"/>
  <c r="O701" i="9"/>
  <c r="P701" i="9" s="1"/>
  <c r="O709" i="9"/>
  <c r="P709" i="9" s="1"/>
  <c r="O717" i="9"/>
  <c r="P717" i="9" s="1"/>
  <c r="O725" i="9"/>
  <c r="P725" i="9" s="1"/>
  <c r="O733" i="9"/>
  <c r="P733" i="9" s="1"/>
  <c r="O741" i="9"/>
  <c r="P741" i="9" s="1"/>
  <c r="O749" i="9"/>
  <c r="P749" i="9" s="1"/>
  <c r="O757" i="9"/>
  <c r="P757" i="9" s="1"/>
  <c r="O765" i="9"/>
  <c r="P765" i="9" s="1"/>
  <c r="O773" i="9"/>
  <c r="P773" i="9" s="1"/>
  <c r="O781" i="9"/>
  <c r="P781" i="9" s="1"/>
  <c r="O789" i="9"/>
  <c r="P789" i="9" s="1"/>
  <c r="O797" i="9"/>
  <c r="P797" i="9" s="1"/>
  <c r="O805" i="9"/>
  <c r="P805" i="9" s="1"/>
  <c r="O813" i="9"/>
  <c r="P813" i="9" s="1"/>
  <c r="O821" i="9"/>
  <c r="P821" i="9" s="1"/>
  <c r="O829" i="9"/>
  <c r="P829" i="9" s="1"/>
  <c r="O837" i="9"/>
  <c r="P837" i="9" s="1"/>
  <c r="O845" i="9"/>
  <c r="P845" i="9" s="1"/>
  <c r="O853" i="9"/>
  <c r="P853" i="9" s="1"/>
  <c r="O861" i="9"/>
  <c r="P861" i="9" s="1"/>
  <c r="O869" i="9"/>
  <c r="P869" i="9" s="1"/>
  <c r="O877" i="9"/>
  <c r="P877" i="9" s="1"/>
  <c r="O885" i="9"/>
  <c r="P885" i="9" s="1"/>
  <c r="O893" i="9"/>
  <c r="P893" i="9" s="1"/>
  <c r="O901" i="9"/>
  <c r="P901" i="9" s="1"/>
  <c r="O909" i="9"/>
  <c r="P909" i="9" s="1"/>
  <c r="O917" i="9"/>
  <c r="P917" i="9" s="1"/>
  <c r="O925" i="9"/>
  <c r="P925" i="9" s="1"/>
  <c r="O933" i="9"/>
  <c r="P933" i="9" s="1"/>
  <c r="O941" i="9"/>
  <c r="P941" i="9" s="1"/>
  <c r="O949" i="9"/>
  <c r="P949" i="9" s="1"/>
  <c r="O957" i="9"/>
  <c r="P957" i="9" s="1"/>
  <c r="O965" i="9"/>
  <c r="P965" i="9" s="1"/>
  <c r="O973" i="9"/>
  <c r="P973" i="9" s="1"/>
  <c r="O981" i="9"/>
  <c r="P981" i="9" s="1"/>
  <c r="O989" i="9"/>
  <c r="P989" i="9" s="1"/>
  <c r="O997" i="9"/>
  <c r="P997" i="9" s="1"/>
  <c r="O1005" i="9"/>
  <c r="P1005" i="9" s="1"/>
  <c r="O1013" i="9"/>
  <c r="P1013" i="9" s="1"/>
  <c r="O1021" i="9"/>
  <c r="P1021" i="9" s="1"/>
  <c r="O1029" i="9"/>
  <c r="P1029" i="9" s="1"/>
  <c r="O1037" i="9"/>
  <c r="P1037" i="9" s="1"/>
  <c r="O1045" i="9"/>
  <c r="P1045" i="9" s="1"/>
  <c r="O1053" i="9"/>
  <c r="P1053" i="9" s="1"/>
  <c r="O1061" i="9"/>
  <c r="P1061" i="9" s="1"/>
  <c r="O1069" i="9"/>
  <c r="P1069" i="9" s="1"/>
  <c r="O1077" i="9"/>
  <c r="P1077" i="9" s="1"/>
  <c r="O1085" i="9"/>
  <c r="P1085" i="9" s="1"/>
  <c r="O1093" i="9"/>
  <c r="P1093" i="9" s="1"/>
  <c r="O1101" i="9"/>
  <c r="P1101" i="9" s="1"/>
  <c r="O1109" i="9"/>
  <c r="P1109" i="9" s="1"/>
  <c r="O1117" i="9"/>
  <c r="P1117" i="9" s="1"/>
  <c r="O1125" i="9"/>
  <c r="P1125" i="9" s="1"/>
  <c r="O1133" i="9"/>
  <c r="P1133" i="9" s="1"/>
  <c r="O1141" i="9"/>
  <c r="P1141" i="9" s="1"/>
  <c r="O1149" i="9"/>
  <c r="P1149" i="9" s="1"/>
  <c r="O1157" i="9"/>
  <c r="P1157" i="9" s="1"/>
  <c r="O1165" i="9"/>
  <c r="P1165" i="9" s="1"/>
  <c r="O1173" i="9"/>
  <c r="P1173" i="9" s="1"/>
  <c r="O1181" i="9"/>
  <c r="P1181" i="9" s="1"/>
  <c r="O1189" i="9"/>
  <c r="P1189" i="9" s="1"/>
  <c r="O1197" i="9"/>
  <c r="P1197" i="9" s="1"/>
  <c r="O1205" i="9"/>
  <c r="P1205" i="9" s="1"/>
  <c r="O1213" i="9"/>
  <c r="P1213" i="9" s="1"/>
  <c r="O1221" i="9"/>
  <c r="P1221" i="9" s="1"/>
  <c r="O1229" i="9"/>
  <c r="P1229" i="9" s="1"/>
  <c r="O1237" i="9"/>
  <c r="P1237" i="9" s="1"/>
  <c r="O1245" i="9"/>
  <c r="P1245" i="9" s="1"/>
  <c r="O1253" i="9"/>
  <c r="P1253" i="9" s="1"/>
  <c r="O1261" i="9"/>
  <c r="P1261" i="9" s="1"/>
  <c r="O1269" i="9"/>
  <c r="P1269" i="9" s="1"/>
  <c r="O1277" i="9"/>
  <c r="P1277" i="9" s="1"/>
  <c r="O1285" i="9"/>
  <c r="P1285" i="9" s="1"/>
  <c r="O1293" i="9"/>
  <c r="P1293" i="9" s="1"/>
  <c r="O1301" i="9"/>
  <c r="P1301" i="9" s="1"/>
  <c r="O1309" i="9"/>
  <c r="P1309" i="9" s="1"/>
  <c r="O1317" i="9"/>
  <c r="P1317" i="9" s="1"/>
  <c r="O1325" i="9"/>
  <c r="P1325" i="9" s="1"/>
  <c r="O1333" i="9"/>
  <c r="P1333" i="9" s="1"/>
  <c r="O1341" i="9"/>
  <c r="P1341" i="9" s="1"/>
  <c r="O1349" i="9"/>
  <c r="P1349" i="9" s="1"/>
  <c r="O1357" i="9"/>
  <c r="P1357" i="9" s="1"/>
  <c r="O1365" i="9"/>
  <c r="P1365" i="9" s="1"/>
  <c r="O1373" i="9"/>
  <c r="P1373" i="9" s="1"/>
  <c r="O1381" i="9"/>
  <c r="P1381" i="9" s="1"/>
  <c r="O1389" i="9"/>
  <c r="P1389" i="9" s="1"/>
  <c r="O1397" i="9"/>
  <c r="P1397" i="9" s="1"/>
  <c r="O1405" i="9"/>
  <c r="P1405" i="9" s="1"/>
  <c r="O1413" i="9"/>
  <c r="P1413" i="9" s="1"/>
  <c r="O1421" i="9"/>
  <c r="P1421" i="9" s="1"/>
  <c r="O1429" i="9"/>
  <c r="P1429" i="9" s="1"/>
  <c r="O1437" i="9"/>
  <c r="P1437" i="9" s="1"/>
  <c r="O1445" i="9"/>
  <c r="P1445" i="9" s="1"/>
  <c r="O1453" i="9"/>
  <c r="P1453" i="9" s="1"/>
  <c r="O1461" i="9"/>
  <c r="P1461" i="9" s="1"/>
  <c r="O1469" i="9"/>
  <c r="P1469" i="9" s="1"/>
  <c r="O1477" i="9"/>
  <c r="P1477" i="9" s="1"/>
  <c r="O1485" i="9"/>
  <c r="P1485" i="9" s="1"/>
  <c r="O1493" i="9"/>
  <c r="P1493" i="9" s="1"/>
  <c r="O1501" i="9"/>
  <c r="P1501" i="9" s="1"/>
  <c r="O1509" i="9"/>
  <c r="P1509" i="9" s="1"/>
  <c r="O1517" i="9"/>
  <c r="P1517" i="9" s="1"/>
  <c r="O1525" i="9"/>
  <c r="P1525" i="9" s="1"/>
  <c r="O1533" i="9"/>
  <c r="P1533" i="9" s="1"/>
  <c r="O1541" i="9"/>
  <c r="P1541" i="9" s="1"/>
  <c r="O1549" i="9"/>
  <c r="P1549" i="9" s="1"/>
  <c r="O1557" i="9"/>
  <c r="P1557" i="9" s="1"/>
  <c r="O1565" i="9"/>
  <c r="P1565" i="9" s="1"/>
  <c r="O1573" i="9"/>
  <c r="P1573" i="9" s="1"/>
  <c r="O1581" i="9"/>
  <c r="P1581" i="9" s="1"/>
  <c r="O1589" i="9"/>
  <c r="P1589" i="9" s="1"/>
  <c r="O1597" i="9"/>
  <c r="P1597" i="9" s="1"/>
  <c r="O1605" i="9"/>
  <c r="P1605" i="9" s="1"/>
  <c r="O1613" i="9"/>
  <c r="P1613" i="9" s="1"/>
  <c r="O1621" i="9"/>
  <c r="P1621" i="9" s="1"/>
  <c r="O1629" i="9"/>
  <c r="P1629" i="9" s="1"/>
  <c r="O1637" i="9"/>
  <c r="P1637" i="9" s="1"/>
  <c r="O1645" i="9"/>
  <c r="P1645" i="9" s="1"/>
  <c r="O1653" i="9"/>
  <c r="P1653" i="9" s="1"/>
  <c r="O1661" i="9"/>
  <c r="P1661" i="9" s="1"/>
  <c r="O1669" i="9"/>
  <c r="P1669" i="9" s="1"/>
  <c r="O1677" i="9"/>
  <c r="P1677" i="9" s="1"/>
  <c r="O1685" i="9"/>
  <c r="P1685" i="9" s="1"/>
  <c r="O1693" i="9"/>
  <c r="P1693" i="9" s="1"/>
  <c r="O1701" i="9"/>
  <c r="P1701" i="9" s="1"/>
  <c r="O1709" i="9"/>
  <c r="P1709" i="9" s="1"/>
  <c r="O1717" i="9"/>
  <c r="P1717" i="9" s="1"/>
  <c r="O1725" i="9"/>
  <c r="P1725" i="9" s="1"/>
  <c r="O1733" i="9"/>
  <c r="P1733" i="9" s="1"/>
  <c r="O1741" i="9"/>
  <c r="P1741" i="9" s="1"/>
  <c r="O1749" i="9"/>
  <c r="P1749" i="9" s="1"/>
  <c r="O1757" i="9"/>
  <c r="P1757" i="9" s="1"/>
  <c r="O1765" i="9"/>
  <c r="P1765" i="9" s="1"/>
  <c r="O1773" i="9"/>
  <c r="P1773" i="9" s="1"/>
  <c r="O1781" i="9"/>
  <c r="P1781" i="9" s="1"/>
  <c r="O1789" i="9"/>
  <c r="P1789" i="9" s="1"/>
  <c r="O1797" i="9"/>
  <c r="P1797" i="9" s="1"/>
  <c r="O1805" i="9"/>
  <c r="P1805" i="9" s="1"/>
  <c r="O1813" i="9"/>
  <c r="P1813" i="9" s="1"/>
  <c r="O1821" i="9"/>
  <c r="P1821" i="9" s="1"/>
  <c r="O1829" i="9"/>
  <c r="P1829" i="9" s="1"/>
  <c r="O1837" i="9"/>
  <c r="P1837" i="9" s="1"/>
  <c r="O1845" i="9"/>
  <c r="P1845" i="9" s="1"/>
  <c r="O1230" i="9"/>
  <c r="P1230" i="9" s="1"/>
  <c r="O1275" i="9"/>
  <c r="P1275" i="9" s="1"/>
  <c r="O1295" i="9"/>
  <c r="P1295" i="9" s="1"/>
  <c r="O1318" i="9"/>
  <c r="P1318" i="9" s="1"/>
  <c r="O1339" i="9"/>
  <c r="P1339" i="9" s="1"/>
  <c r="O1359" i="9"/>
  <c r="P1359" i="9" s="1"/>
  <c r="O1382" i="9"/>
  <c r="P1382" i="9" s="1"/>
  <c r="O1403" i="9"/>
  <c r="P1403" i="9" s="1"/>
  <c r="O1419" i="9"/>
  <c r="P1419" i="9" s="1"/>
  <c r="O1435" i="9"/>
  <c r="P1435" i="9" s="1"/>
  <c r="O1451" i="9"/>
  <c r="P1451" i="9" s="1"/>
  <c r="O1467" i="9"/>
  <c r="P1467" i="9" s="1"/>
  <c r="O1483" i="9"/>
  <c r="P1483" i="9" s="1"/>
  <c r="O1499" i="9"/>
  <c r="P1499" i="9" s="1"/>
  <c r="O1515" i="9"/>
  <c r="P1515" i="9" s="1"/>
  <c r="O1531" i="9"/>
  <c r="P1531" i="9" s="1"/>
  <c r="O1547" i="9"/>
  <c r="P1547" i="9" s="1"/>
  <c r="O1563" i="9"/>
  <c r="P1563" i="9" s="1"/>
  <c r="O1579" i="9"/>
  <c r="P1579" i="9" s="1"/>
  <c r="O1595" i="9"/>
  <c r="P1595" i="9" s="1"/>
  <c r="O1611" i="9"/>
  <c r="P1611" i="9" s="1"/>
  <c r="O1627" i="9"/>
  <c r="P1627" i="9" s="1"/>
  <c r="O1643" i="9"/>
  <c r="P1643" i="9" s="1"/>
  <c r="O1659" i="9"/>
  <c r="P1659" i="9" s="1"/>
  <c r="O1675" i="9"/>
  <c r="P1675" i="9" s="1"/>
  <c r="O1691" i="9"/>
  <c r="P1691" i="9" s="1"/>
  <c r="O1707" i="9"/>
  <c r="P1707" i="9" s="1"/>
  <c r="O1718" i="9"/>
  <c r="P1718" i="9" s="1"/>
  <c r="O1728" i="9"/>
  <c r="P1728" i="9" s="1"/>
  <c r="O1739" i="9"/>
  <c r="P1739" i="9" s="1"/>
  <c r="O1750" i="9"/>
  <c r="P1750" i="9" s="1"/>
  <c r="O1760" i="9"/>
  <c r="P1760" i="9" s="1"/>
  <c r="O1771" i="9"/>
  <c r="P1771" i="9" s="1"/>
  <c r="O1782" i="9"/>
  <c r="P1782" i="9" s="1"/>
  <c r="O1792" i="9"/>
  <c r="P1792" i="9" s="1"/>
  <c r="O1803" i="9"/>
  <c r="P1803" i="9" s="1"/>
  <c r="O1814" i="9"/>
  <c r="P1814" i="9" s="1"/>
  <c r="O1824" i="9"/>
  <c r="P1824" i="9" s="1"/>
  <c r="O1835" i="9"/>
  <c r="P1835" i="9" s="1"/>
  <c r="O1846" i="9"/>
  <c r="P1846" i="9" s="1"/>
  <c r="O1854" i="9"/>
  <c r="P1854" i="9" s="1"/>
  <c r="O1862" i="9"/>
  <c r="P1862" i="9" s="1"/>
  <c r="O1870" i="9"/>
  <c r="P1870" i="9" s="1"/>
  <c r="O1878" i="9"/>
  <c r="P1878" i="9" s="1"/>
  <c r="O1886" i="9"/>
  <c r="P1886" i="9" s="1"/>
  <c r="O1894" i="9"/>
  <c r="P1894" i="9" s="1"/>
  <c r="O1902" i="9"/>
  <c r="P1902" i="9" s="1"/>
  <c r="O1910" i="9"/>
  <c r="P1910" i="9" s="1"/>
  <c r="O1918" i="9"/>
  <c r="P1918" i="9" s="1"/>
  <c r="O1926" i="9"/>
  <c r="P1926" i="9" s="1"/>
  <c r="O1934" i="9"/>
  <c r="P1934" i="9" s="1"/>
  <c r="O1942" i="9"/>
  <c r="P1942" i="9" s="1"/>
  <c r="O1950" i="9"/>
  <c r="P1950" i="9" s="1"/>
  <c r="O1958" i="9"/>
  <c r="P1958" i="9" s="1"/>
  <c r="O1966" i="9"/>
  <c r="P1966" i="9" s="1"/>
  <c r="O1974" i="9"/>
  <c r="P1974" i="9" s="1"/>
  <c r="O1982" i="9"/>
  <c r="P1982" i="9" s="1"/>
  <c r="O1990" i="9"/>
  <c r="P1990" i="9" s="1"/>
  <c r="O1998" i="9"/>
  <c r="P1998" i="9" s="1"/>
  <c r="O2006" i="9"/>
  <c r="P2006" i="9" s="1"/>
  <c r="O2014" i="9"/>
  <c r="P2014" i="9" s="1"/>
  <c r="O2022" i="9"/>
  <c r="P2022" i="9" s="1"/>
  <c r="O2030" i="9"/>
  <c r="P2030" i="9" s="1"/>
  <c r="O2038" i="9"/>
  <c r="P2038" i="9" s="1"/>
  <c r="O2046" i="9"/>
  <c r="P2046" i="9" s="1"/>
  <c r="O2054" i="9"/>
  <c r="P2054" i="9" s="1"/>
  <c r="O2062" i="9"/>
  <c r="P2062" i="9" s="1"/>
  <c r="O2070" i="9"/>
  <c r="P2070" i="9" s="1"/>
  <c r="O2078" i="9"/>
  <c r="P2078" i="9" s="1"/>
  <c r="O2086" i="9"/>
  <c r="P2086" i="9" s="1"/>
  <c r="O2094" i="9"/>
  <c r="P2094" i="9" s="1"/>
  <c r="O2102" i="9"/>
  <c r="P2102" i="9" s="1"/>
  <c r="O2110" i="9"/>
  <c r="P2110" i="9" s="1"/>
  <c r="O2118" i="9"/>
  <c r="P2118" i="9" s="1"/>
  <c r="O2126" i="9"/>
  <c r="P2126" i="9" s="1"/>
  <c r="O2134" i="9"/>
  <c r="P2134" i="9" s="1"/>
  <c r="O2142" i="9"/>
  <c r="P2142" i="9" s="1"/>
  <c r="O2150" i="9"/>
  <c r="P2150" i="9" s="1"/>
  <c r="O2158" i="9"/>
  <c r="P2158" i="9" s="1"/>
  <c r="O2166" i="9"/>
  <c r="P2166" i="9" s="1"/>
  <c r="O2174" i="9"/>
  <c r="P2174" i="9" s="1"/>
  <c r="O2182" i="9"/>
  <c r="P2182" i="9" s="1"/>
  <c r="O2190" i="9"/>
  <c r="P2190" i="9" s="1"/>
  <c r="O2198" i="9"/>
  <c r="P2198" i="9" s="1"/>
  <c r="O2206" i="9"/>
  <c r="P2206" i="9" s="1"/>
  <c r="O2214" i="9"/>
  <c r="P2214" i="9" s="1"/>
  <c r="O2222" i="9"/>
  <c r="P2222" i="9" s="1"/>
  <c r="O2230" i="9"/>
  <c r="P2230" i="9" s="1"/>
  <c r="O2238" i="9"/>
  <c r="P2238" i="9" s="1"/>
  <c r="O2246" i="9"/>
  <c r="P2246" i="9" s="1"/>
  <c r="O2254" i="9"/>
  <c r="P2254" i="9" s="1"/>
  <c r="O2262" i="9"/>
  <c r="P2262" i="9" s="1"/>
  <c r="O2270" i="9"/>
  <c r="P2270" i="9" s="1"/>
  <c r="O2278" i="9"/>
  <c r="P2278" i="9" s="1"/>
  <c r="O2286" i="9"/>
  <c r="P2286" i="9" s="1"/>
  <c r="O2294" i="9"/>
  <c r="P2294" i="9" s="1"/>
  <c r="O2302" i="9"/>
  <c r="P2302" i="9" s="1"/>
  <c r="O2310" i="9"/>
  <c r="P2310" i="9" s="1"/>
  <c r="O2318" i="9"/>
  <c r="P2318" i="9" s="1"/>
  <c r="O2326" i="9"/>
  <c r="P2326" i="9" s="1"/>
  <c r="O2334" i="9"/>
  <c r="P2334" i="9" s="1"/>
  <c r="O2342" i="9"/>
  <c r="P2342" i="9" s="1"/>
  <c r="O2350" i="9"/>
  <c r="P2350" i="9" s="1"/>
  <c r="O2358" i="9"/>
  <c r="P2358" i="9" s="1"/>
  <c r="O2366" i="9"/>
  <c r="P2366" i="9" s="1"/>
  <c r="O2374" i="9"/>
  <c r="P2374" i="9" s="1"/>
  <c r="O2382" i="9"/>
  <c r="P2382" i="9" s="1"/>
  <c r="O2390" i="9"/>
  <c r="P2390" i="9" s="1"/>
  <c r="O2398" i="9"/>
  <c r="P2398" i="9" s="1"/>
  <c r="O2406" i="9"/>
  <c r="P2406" i="9" s="1"/>
  <c r="O2414" i="9"/>
  <c r="P2414" i="9" s="1"/>
  <c r="O2422" i="9"/>
  <c r="P2422" i="9" s="1"/>
  <c r="O2430" i="9"/>
  <c r="P2430" i="9" s="1"/>
  <c r="O2438" i="9"/>
  <c r="P2438" i="9" s="1"/>
  <c r="O2446" i="9"/>
  <c r="P2446" i="9" s="1"/>
  <c r="O2454" i="9"/>
  <c r="P2454" i="9" s="1"/>
  <c r="O2462" i="9"/>
  <c r="P2462" i="9" s="1"/>
  <c r="O2470" i="9"/>
  <c r="P2470" i="9" s="1"/>
  <c r="O2478" i="9"/>
  <c r="P2478" i="9" s="1"/>
  <c r="O2486" i="9"/>
  <c r="P2486" i="9" s="1"/>
  <c r="O2494" i="9"/>
  <c r="P2494" i="9" s="1"/>
  <c r="O2502" i="9"/>
  <c r="P2502" i="9" s="1"/>
  <c r="O2510" i="9"/>
  <c r="P2510" i="9" s="1"/>
  <c r="O2518" i="9"/>
  <c r="P2518" i="9" s="1"/>
  <c r="O2526" i="9"/>
  <c r="P2526" i="9" s="1"/>
  <c r="O2534" i="9"/>
  <c r="P2534" i="9" s="1"/>
  <c r="O2542" i="9"/>
  <c r="P2542" i="9" s="1"/>
  <c r="O2550" i="9"/>
  <c r="P2550" i="9" s="1"/>
  <c r="O2558" i="9"/>
  <c r="P2558" i="9" s="1"/>
  <c r="O2566" i="9"/>
  <c r="P2566" i="9" s="1"/>
  <c r="O2574" i="9"/>
  <c r="P2574" i="9" s="1"/>
  <c r="O2582" i="9"/>
  <c r="P2582" i="9" s="1"/>
  <c r="O2590" i="9"/>
  <c r="P2590" i="9" s="1"/>
  <c r="O2598" i="9"/>
  <c r="P2598" i="9" s="1"/>
  <c r="O2606" i="9"/>
  <c r="P2606" i="9" s="1"/>
  <c r="O2614" i="9"/>
  <c r="P2614" i="9" s="1"/>
  <c r="O2622" i="9"/>
  <c r="P2622" i="9" s="1"/>
  <c r="O2630" i="9"/>
  <c r="P2630" i="9" s="1"/>
  <c r="O2638" i="9"/>
  <c r="P2638" i="9" s="1"/>
  <c r="O2646" i="9"/>
  <c r="P2646" i="9" s="1"/>
  <c r="O2654" i="9"/>
  <c r="P2654" i="9" s="1"/>
  <c r="O2662" i="9"/>
  <c r="P2662" i="9" s="1"/>
  <c r="O2670" i="9"/>
  <c r="P2670" i="9" s="1"/>
  <c r="O2678" i="9"/>
  <c r="P2678" i="9" s="1"/>
  <c r="O2686" i="9"/>
  <c r="P2686" i="9" s="1"/>
  <c r="O2694" i="9"/>
  <c r="P2694" i="9" s="1"/>
  <c r="O2702" i="9"/>
  <c r="P2702" i="9" s="1"/>
  <c r="O2710" i="9"/>
  <c r="P2710" i="9" s="1"/>
  <c r="O2718" i="9"/>
  <c r="P2718" i="9" s="1"/>
  <c r="O2726" i="9"/>
  <c r="P2726" i="9" s="1"/>
  <c r="O2734" i="9"/>
  <c r="P2734" i="9" s="1"/>
  <c r="O2742" i="9"/>
  <c r="P2742" i="9" s="1"/>
  <c r="O2750" i="9"/>
  <c r="P2750" i="9" s="1"/>
  <c r="O2758" i="9"/>
  <c r="P2758" i="9" s="1"/>
  <c r="O2766" i="9"/>
  <c r="P2766" i="9" s="1"/>
  <c r="O2774" i="9"/>
  <c r="P2774" i="9" s="1"/>
  <c r="O2782" i="9"/>
  <c r="P2782" i="9" s="1"/>
  <c r="O2790" i="9"/>
  <c r="P2790" i="9" s="1"/>
  <c r="O2798" i="9"/>
  <c r="P2798" i="9" s="1"/>
  <c r="O2806" i="9"/>
  <c r="P2806" i="9" s="1"/>
  <c r="O2814" i="9"/>
  <c r="P2814" i="9" s="1"/>
  <c r="O2822" i="9"/>
  <c r="P2822" i="9" s="1"/>
  <c r="O2830" i="9"/>
  <c r="P2830" i="9" s="1"/>
  <c r="O2838" i="9"/>
  <c r="P2838" i="9" s="1"/>
  <c r="O2846" i="9"/>
  <c r="P2846" i="9" s="1"/>
  <c r="O2854" i="9"/>
  <c r="P2854" i="9" s="1"/>
  <c r="O2862" i="9"/>
  <c r="P2862" i="9" s="1"/>
  <c r="O2870" i="9"/>
  <c r="P2870" i="9" s="1"/>
  <c r="O2878" i="9"/>
  <c r="P2878" i="9" s="1"/>
  <c r="O2886" i="9"/>
  <c r="P2886" i="9" s="1"/>
  <c r="O2894" i="9"/>
  <c r="P2894" i="9" s="1"/>
  <c r="O2902" i="9"/>
  <c r="P2902" i="9" s="1"/>
  <c r="O2910" i="9"/>
  <c r="P2910" i="9" s="1"/>
  <c r="O2918" i="9"/>
  <c r="P2918" i="9" s="1"/>
  <c r="O2926" i="9"/>
  <c r="P2926" i="9" s="1"/>
  <c r="O2934" i="9"/>
  <c r="P2934" i="9" s="1"/>
  <c r="O2942" i="9"/>
  <c r="P2942" i="9" s="1"/>
  <c r="O2950" i="9"/>
  <c r="P2950" i="9" s="1"/>
  <c r="O2958" i="9"/>
  <c r="P2958" i="9" s="1"/>
  <c r="O2966" i="9"/>
  <c r="P2966" i="9" s="1"/>
  <c r="O2974" i="9"/>
  <c r="P2974" i="9" s="1"/>
  <c r="O2982" i="9"/>
  <c r="P2982" i="9" s="1"/>
  <c r="O2990" i="9"/>
  <c r="P2990" i="9" s="1"/>
  <c r="O2998" i="9"/>
  <c r="P2998" i="9" s="1"/>
  <c r="O3006" i="9"/>
  <c r="P3006" i="9" s="1"/>
  <c r="O3014" i="9"/>
  <c r="P3014" i="9" s="1"/>
  <c r="O3022" i="9"/>
  <c r="P3022" i="9" s="1"/>
  <c r="O3030" i="9"/>
  <c r="P3030" i="9" s="1"/>
  <c r="O3038" i="9"/>
  <c r="P3038" i="9" s="1"/>
  <c r="O3046" i="9"/>
  <c r="P3046" i="9" s="1"/>
  <c r="O3054" i="9"/>
  <c r="P3054" i="9" s="1"/>
  <c r="O3062" i="9"/>
  <c r="P3062" i="9" s="1"/>
  <c r="O3070" i="9"/>
  <c r="P3070" i="9" s="1"/>
  <c r="O3078" i="9"/>
  <c r="P3078" i="9" s="1"/>
  <c r="O3086" i="9"/>
  <c r="P3086" i="9" s="1"/>
  <c r="O3094" i="9"/>
  <c r="P3094" i="9" s="1"/>
  <c r="O3102" i="9"/>
  <c r="P3102" i="9" s="1"/>
  <c r="O3110" i="9"/>
  <c r="P3110" i="9" s="1"/>
  <c r="O3118" i="9"/>
  <c r="P3118" i="9" s="1"/>
  <c r="O3126" i="9"/>
  <c r="P3126" i="9" s="1"/>
  <c r="O3134" i="9"/>
  <c r="P3134" i="9" s="1"/>
  <c r="O3142" i="9"/>
  <c r="P3142" i="9" s="1"/>
  <c r="O3150" i="9"/>
  <c r="P3150" i="9" s="1"/>
  <c r="O3158" i="9"/>
  <c r="P3158" i="9" s="1"/>
  <c r="O3166" i="9"/>
  <c r="P3166" i="9" s="1"/>
  <c r="O3174" i="9"/>
  <c r="P3174" i="9" s="1"/>
  <c r="O3182" i="9"/>
  <c r="P3182" i="9" s="1"/>
  <c r="O3190" i="9"/>
  <c r="P3190" i="9" s="1"/>
  <c r="O3198" i="9"/>
  <c r="P3198" i="9" s="1"/>
  <c r="O3206" i="9"/>
  <c r="P3206" i="9" s="1"/>
  <c r="O3214" i="9"/>
  <c r="P3214" i="9" s="1"/>
  <c r="O3222" i="9"/>
  <c r="P3222" i="9" s="1"/>
  <c r="O3230" i="9"/>
  <c r="P3230" i="9" s="1"/>
  <c r="O3238" i="9"/>
  <c r="P3238" i="9" s="1"/>
  <c r="O3246" i="9"/>
  <c r="P3246" i="9" s="1"/>
  <c r="O3254" i="9"/>
  <c r="P3254" i="9" s="1"/>
  <c r="O3262" i="9"/>
  <c r="P3262" i="9" s="1"/>
  <c r="O3270" i="9"/>
  <c r="P3270" i="9" s="1"/>
  <c r="O3278" i="9"/>
  <c r="P3278" i="9" s="1"/>
  <c r="O3286" i="9"/>
  <c r="P3286" i="9" s="1"/>
  <c r="O3294" i="9"/>
  <c r="P3294" i="9" s="1"/>
  <c r="O3302" i="9"/>
  <c r="P3302" i="9" s="1"/>
  <c r="O3310" i="9"/>
  <c r="P3310" i="9" s="1"/>
  <c r="O3318" i="9"/>
  <c r="P3318" i="9" s="1"/>
  <c r="O3326" i="9"/>
  <c r="P3326" i="9" s="1"/>
  <c r="O3334" i="9"/>
  <c r="P3334" i="9" s="1"/>
  <c r="O3342" i="9"/>
  <c r="P3342" i="9" s="1"/>
  <c r="O3350" i="9"/>
  <c r="P3350" i="9" s="1"/>
  <c r="O3358" i="9"/>
  <c r="P3358" i="9" s="1"/>
  <c r="O3366" i="9"/>
  <c r="P3366" i="9" s="1"/>
  <c r="O3374" i="9"/>
  <c r="P3374" i="9" s="1"/>
  <c r="O3382" i="9"/>
  <c r="P3382" i="9" s="1"/>
  <c r="O3390" i="9"/>
  <c r="P3390" i="9" s="1"/>
  <c r="O3398" i="9"/>
  <c r="P3398" i="9" s="1"/>
  <c r="O3406" i="9"/>
  <c r="P3406" i="9" s="1"/>
  <c r="O3414" i="9"/>
  <c r="P3414" i="9" s="1"/>
  <c r="O3422" i="9"/>
  <c r="P3422" i="9" s="1"/>
  <c r="O3430" i="9"/>
  <c r="P3430" i="9" s="1"/>
  <c r="O3438" i="9"/>
  <c r="P3438" i="9" s="1"/>
  <c r="O3446" i="9"/>
  <c r="P3446" i="9" s="1"/>
  <c r="O3454" i="9"/>
  <c r="P3454" i="9" s="1"/>
  <c r="O3462" i="9"/>
  <c r="P3462" i="9" s="1"/>
  <c r="O3470" i="9"/>
  <c r="P3470" i="9" s="1"/>
  <c r="O3478" i="9"/>
  <c r="P3478" i="9" s="1"/>
  <c r="O3486" i="9"/>
  <c r="P3486" i="9" s="1"/>
  <c r="O3494" i="9"/>
  <c r="P3494" i="9" s="1"/>
  <c r="O3502" i="9"/>
  <c r="P3502" i="9" s="1"/>
  <c r="O3510" i="9"/>
  <c r="P3510" i="9" s="1"/>
  <c r="O3518" i="9"/>
  <c r="P3518" i="9" s="1"/>
  <c r="O3526" i="9"/>
  <c r="P3526" i="9" s="1"/>
  <c r="O3534" i="9"/>
  <c r="P3534" i="9" s="1"/>
  <c r="O3542" i="9"/>
  <c r="P3542" i="9" s="1"/>
  <c r="O3550" i="9"/>
  <c r="P3550" i="9" s="1"/>
  <c r="O3558" i="9"/>
  <c r="P3558" i="9" s="1"/>
  <c r="O3566" i="9"/>
  <c r="P3566" i="9" s="1"/>
  <c r="O3574" i="9"/>
  <c r="P3574" i="9" s="1"/>
  <c r="O3582" i="9"/>
  <c r="P3582" i="9" s="1"/>
  <c r="O3590" i="9"/>
  <c r="P3590" i="9" s="1"/>
  <c r="O3598" i="9"/>
  <c r="P3598" i="9" s="1"/>
  <c r="O3606" i="9"/>
  <c r="P3606" i="9" s="1"/>
  <c r="O3614" i="9"/>
  <c r="P3614" i="9" s="1"/>
  <c r="O3622" i="9"/>
  <c r="P3622" i="9" s="1"/>
  <c r="O3630" i="9"/>
  <c r="P3630" i="9" s="1"/>
  <c r="O3638" i="9"/>
  <c r="P3638" i="9" s="1"/>
  <c r="O3646" i="9"/>
  <c r="P3646" i="9" s="1"/>
  <c r="O3654" i="9"/>
  <c r="P3654" i="9" s="1"/>
  <c r="O3662" i="9"/>
  <c r="P3662" i="9" s="1"/>
  <c r="O3670" i="9"/>
  <c r="P3670" i="9" s="1"/>
  <c r="O3678" i="9"/>
  <c r="P3678" i="9" s="1"/>
  <c r="O3686" i="9"/>
  <c r="P3686" i="9" s="1"/>
  <c r="O3694" i="9"/>
  <c r="P3694" i="9" s="1"/>
  <c r="O3702" i="9"/>
  <c r="P3702" i="9" s="1"/>
  <c r="O3710" i="9"/>
  <c r="P3710" i="9" s="1"/>
  <c r="O3718" i="9"/>
  <c r="P3718" i="9" s="1"/>
  <c r="O3726" i="9"/>
  <c r="P3726" i="9" s="1"/>
  <c r="O3734" i="9"/>
  <c r="P3734" i="9" s="1"/>
  <c r="O3742" i="9"/>
  <c r="P3742" i="9" s="1"/>
  <c r="O3750" i="9"/>
  <c r="P3750" i="9" s="1"/>
  <c r="O3758" i="9"/>
  <c r="P3758" i="9" s="1"/>
  <c r="O3766" i="9"/>
  <c r="P3766" i="9" s="1"/>
  <c r="O3774" i="9"/>
  <c r="P3774" i="9" s="1"/>
  <c r="O3782" i="9"/>
  <c r="P3782" i="9" s="1"/>
  <c r="O3790" i="9"/>
  <c r="P3790" i="9" s="1"/>
  <c r="O3798" i="9"/>
  <c r="P3798" i="9" s="1"/>
  <c r="O3806" i="9"/>
  <c r="P3806" i="9" s="1"/>
  <c r="O3814" i="9"/>
  <c r="P3814" i="9" s="1"/>
  <c r="O3822" i="9"/>
  <c r="P3822" i="9" s="1"/>
  <c r="O3830" i="9"/>
  <c r="P3830" i="9" s="1"/>
  <c r="O3838" i="9"/>
  <c r="P3838" i="9" s="1"/>
  <c r="O3846" i="9"/>
  <c r="P3846" i="9" s="1"/>
  <c r="O3854" i="9"/>
  <c r="P3854" i="9" s="1"/>
  <c r="O3862" i="9"/>
  <c r="P3862" i="9" s="1"/>
  <c r="O3870" i="9"/>
  <c r="P3870" i="9" s="1"/>
  <c r="O3878" i="9"/>
  <c r="P3878" i="9" s="1"/>
  <c r="O3886" i="9"/>
  <c r="P3886" i="9" s="1"/>
  <c r="O3894" i="9"/>
  <c r="P3894" i="9" s="1"/>
  <c r="O3902" i="9"/>
  <c r="P3902" i="9" s="1"/>
  <c r="O3910" i="9"/>
  <c r="P3910" i="9" s="1"/>
  <c r="O3918" i="9"/>
  <c r="P3918" i="9" s="1"/>
  <c r="O3926" i="9"/>
  <c r="P3926" i="9" s="1"/>
  <c r="O3934" i="9"/>
  <c r="P3934" i="9" s="1"/>
  <c r="O3942" i="9"/>
  <c r="P3942" i="9" s="1"/>
  <c r="O3950" i="9"/>
  <c r="P3950" i="9" s="1"/>
  <c r="O3958" i="9"/>
  <c r="P3958" i="9" s="1"/>
  <c r="O3966" i="9"/>
  <c r="P3966" i="9" s="1"/>
  <c r="O3974" i="9"/>
  <c r="P3974" i="9" s="1"/>
  <c r="O3982" i="9"/>
  <c r="P3982" i="9" s="1"/>
  <c r="O3990" i="9"/>
  <c r="P3990" i="9" s="1"/>
  <c r="O3998" i="9"/>
  <c r="P3998" i="9" s="1"/>
  <c r="O4006" i="9"/>
  <c r="P4006" i="9" s="1"/>
  <c r="O4014" i="9"/>
  <c r="P4014" i="9" s="1"/>
  <c r="O1238" i="9"/>
  <c r="P1238" i="9" s="1"/>
  <c r="O1278" i="9"/>
  <c r="P1278" i="9" s="1"/>
  <c r="O1299" i="9"/>
  <c r="P1299" i="9" s="1"/>
  <c r="O1319" i="9"/>
  <c r="P1319" i="9" s="1"/>
  <c r="O1342" i="9"/>
  <c r="P1342" i="9" s="1"/>
  <c r="O1363" i="9"/>
  <c r="P1363" i="9" s="1"/>
  <c r="O1383" i="9"/>
  <c r="P1383" i="9" s="1"/>
  <c r="O1404" i="9"/>
  <c r="P1404" i="9" s="1"/>
  <c r="O1420" i="9"/>
  <c r="P1420" i="9" s="1"/>
  <c r="O1436" i="9"/>
  <c r="P1436" i="9" s="1"/>
  <c r="O1452" i="9"/>
  <c r="P1452" i="9" s="1"/>
  <c r="O1468" i="9"/>
  <c r="P1468" i="9" s="1"/>
  <c r="O1484" i="9"/>
  <c r="P1484" i="9" s="1"/>
  <c r="O1500" i="9"/>
  <c r="P1500" i="9" s="1"/>
  <c r="O1516" i="9"/>
  <c r="P1516" i="9" s="1"/>
  <c r="O1532" i="9"/>
  <c r="P1532" i="9" s="1"/>
  <c r="O1548" i="9"/>
  <c r="P1548" i="9" s="1"/>
  <c r="O1564" i="9"/>
  <c r="P1564" i="9" s="1"/>
  <c r="O1580" i="9"/>
  <c r="P1580" i="9" s="1"/>
  <c r="O1596" i="9"/>
  <c r="P1596" i="9" s="1"/>
  <c r="O1612" i="9"/>
  <c r="P1612" i="9" s="1"/>
  <c r="O1628" i="9"/>
  <c r="P1628" i="9" s="1"/>
  <c r="O1644" i="9"/>
  <c r="P1644" i="9" s="1"/>
  <c r="O1660" i="9"/>
  <c r="P1660" i="9" s="1"/>
  <c r="O1676" i="9"/>
  <c r="P1676" i="9" s="1"/>
  <c r="O1692" i="9"/>
  <c r="P1692" i="9" s="1"/>
  <c r="O1708" i="9"/>
  <c r="P1708" i="9" s="1"/>
  <c r="O1719" i="9"/>
  <c r="P1719" i="9" s="1"/>
  <c r="O1729" i="9"/>
  <c r="P1729" i="9" s="1"/>
  <c r="O1740" i="9"/>
  <c r="P1740" i="9" s="1"/>
  <c r="O1751" i="9"/>
  <c r="P1751" i="9" s="1"/>
  <c r="O1761" i="9"/>
  <c r="P1761" i="9" s="1"/>
  <c r="O1772" i="9"/>
  <c r="P1772" i="9" s="1"/>
  <c r="O1783" i="9"/>
  <c r="P1783" i="9" s="1"/>
  <c r="O1793" i="9"/>
  <c r="P1793" i="9" s="1"/>
  <c r="O1804" i="9"/>
  <c r="P1804" i="9" s="1"/>
  <c r="O1815" i="9"/>
  <c r="P1815" i="9" s="1"/>
  <c r="O1825" i="9"/>
  <c r="P1825" i="9" s="1"/>
  <c r="O1836" i="9"/>
  <c r="P1836" i="9" s="1"/>
  <c r="O1847" i="9"/>
  <c r="P1847" i="9" s="1"/>
  <c r="O1855" i="9"/>
  <c r="P1855" i="9" s="1"/>
  <c r="O1863" i="9"/>
  <c r="P1863" i="9" s="1"/>
  <c r="O1871" i="9"/>
  <c r="P1871" i="9" s="1"/>
  <c r="O1879" i="9"/>
  <c r="P1879" i="9" s="1"/>
  <c r="O1887" i="9"/>
  <c r="P1887" i="9" s="1"/>
  <c r="O1895" i="9"/>
  <c r="P1895" i="9" s="1"/>
  <c r="O1903" i="9"/>
  <c r="P1903" i="9" s="1"/>
  <c r="O1911" i="9"/>
  <c r="P1911" i="9" s="1"/>
  <c r="O1919" i="9"/>
  <c r="P1919" i="9" s="1"/>
  <c r="O1927" i="9"/>
  <c r="P1927" i="9" s="1"/>
  <c r="O1935" i="9"/>
  <c r="P1935" i="9" s="1"/>
  <c r="O1943" i="9"/>
  <c r="P1943" i="9" s="1"/>
  <c r="O1951" i="9"/>
  <c r="P1951" i="9" s="1"/>
  <c r="O1959" i="9"/>
  <c r="P1959" i="9" s="1"/>
  <c r="O1967" i="9"/>
  <c r="P1967" i="9" s="1"/>
  <c r="O1975" i="9"/>
  <c r="P1975" i="9" s="1"/>
  <c r="O1983" i="9"/>
  <c r="P1983" i="9" s="1"/>
  <c r="O1991" i="9"/>
  <c r="P1991" i="9" s="1"/>
  <c r="O1999" i="9"/>
  <c r="P1999" i="9" s="1"/>
  <c r="O2007" i="9"/>
  <c r="P2007" i="9" s="1"/>
  <c r="O2015" i="9"/>
  <c r="P2015" i="9" s="1"/>
  <c r="O2023" i="9"/>
  <c r="P2023" i="9" s="1"/>
  <c r="O2031" i="9"/>
  <c r="P2031" i="9" s="1"/>
  <c r="O2039" i="9"/>
  <c r="P2039" i="9" s="1"/>
  <c r="O2047" i="9"/>
  <c r="P2047" i="9" s="1"/>
  <c r="O2055" i="9"/>
  <c r="P2055" i="9" s="1"/>
  <c r="O2063" i="9"/>
  <c r="P2063" i="9" s="1"/>
  <c r="O2071" i="9"/>
  <c r="P2071" i="9" s="1"/>
  <c r="O2079" i="9"/>
  <c r="P2079" i="9" s="1"/>
  <c r="O2087" i="9"/>
  <c r="P2087" i="9" s="1"/>
  <c r="O2095" i="9"/>
  <c r="P2095" i="9" s="1"/>
  <c r="O2103" i="9"/>
  <c r="P2103" i="9" s="1"/>
  <c r="O2111" i="9"/>
  <c r="P2111" i="9" s="1"/>
  <c r="O2119" i="9"/>
  <c r="P2119" i="9" s="1"/>
  <c r="O2127" i="9"/>
  <c r="P2127" i="9" s="1"/>
  <c r="O2135" i="9"/>
  <c r="P2135" i="9" s="1"/>
  <c r="O2143" i="9"/>
  <c r="P2143" i="9" s="1"/>
  <c r="O2151" i="9"/>
  <c r="P2151" i="9" s="1"/>
  <c r="O2159" i="9"/>
  <c r="P2159" i="9" s="1"/>
  <c r="O2167" i="9"/>
  <c r="P2167" i="9" s="1"/>
  <c r="O2175" i="9"/>
  <c r="P2175" i="9" s="1"/>
  <c r="O2183" i="9"/>
  <c r="P2183" i="9" s="1"/>
  <c r="O2191" i="9"/>
  <c r="P2191" i="9" s="1"/>
  <c r="O2199" i="9"/>
  <c r="P2199" i="9" s="1"/>
  <c r="O2207" i="9"/>
  <c r="P2207" i="9" s="1"/>
  <c r="O2215" i="9"/>
  <c r="P2215" i="9" s="1"/>
  <c r="O2223" i="9"/>
  <c r="P2223" i="9" s="1"/>
  <c r="O2231" i="9"/>
  <c r="P2231" i="9" s="1"/>
  <c r="O2239" i="9"/>
  <c r="P2239" i="9" s="1"/>
  <c r="O2247" i="9"/>
  <c r="P2247" i="9" s="1"/>
  <c r="O2255" i="9"/>
  <c r="P2255" i="9" s="1"/>
  <c r="O2263" i="9"/>
  <c r="P2263" i="9" s="1"/>
  <c r="O2271" i="9"/>
  <c r="P2271" i="9" s="1"/>
  <c r="O2279" i="9"/>
  <c r="P2279" i="9" s="1"/>
  <c r="O2287" i="9"/>
  <c r="P2287" i="9" s="1"/>
  <c r="O2295" i="9"/>
  <c r="P2295" i="9" s="1"/>
  <c r="O2303" i="9"/>
  <c r="P2303" i="9" s="1"/>
  <c r="O2311" i="9"/>
  <c r="P2311" i="9" s="1"/>
  <c r="O2319" i="9"/>
  <c r="P2319" i="9" s="1"/>
  <c r="O2327" i="9"/>
  <c r="P2327" i="9" s="1"/>
  <c r="O2335" i="9"/>
  <c r="P2335" i="9" s="1"/>
  <c r="O2343" i="9"/>
  <c r="P2343" i="9" s="1"/>
  <c r="O2351" i="9"/>
  <c r="P2351" i="9" s="1"/>
  <c r="O2359" i="9"/>
  <c r="P2359" i="9" s="1"/>
  <c r="O2367" i="9"/>
  <c r="P2367" i="9" s="1"/>
  <c r="O2375" i="9"/>
  <c r="P2375" i="9" s="1"/>
  <c r="O2383" i="9"/>
  <c r="P2383" i="9" s="1"/>
  <c r="O2391" i="9"/>
  <c r="P2391" i="9" s="1"/>
  <c r="O2399" i="9"/>
  <c r="P2399" i="9" s="1"/>
  <c r="O2407" i="9"/>
  <c r="P2407" i="9" s="1"/>
  <c r="O2415" i="9"/>
  <c r="P2415" i="9" s="1"/>
  <c r="O2423" i="9"/>
  <c r="P2423" i="9" s="1"/>
  <c r="O2431" i="9"/>
  <c r="P2431" i="9" s="1"/>
  <c r="O2439" i="9"/>
  <c r="P2439" i="9" s="1"/>
  <c r="O2447" i="9"/>
  <c r="P2447" i="9" s="1"/>
  <c r="O2455" i="9"/>
  <c r="P2455" i="9" s="1"/>
  <c r="O2463" i="9"/>
  <c r="P2463" i="9" s="1"/>
  <c r="O2471" i="9"/>
  <c r="P2471" i="9" s="1"/>
  <c r="O2479" i="9"/>
  <c r="P2479" i="9" s="1"/>
  <c r="O2487" i="9"/>
  <c r="P2487" i="9" s="1"/>
  <c r="O2495" i="9"/>
  <c r="P2495" i="9" s="1"/>
  <c r="O2503" i="9"/>
  <c r="P2503" i="9" s="1"/>
  <c r="O2511" i="9"/>
  <c r="P2511" i="9" s="1"/>
  <c r="O2519" i="9"/>
  <c r="P2519" i="9" s="1"/>
  <c r="O2527" i="9"/>
  <c r="P2527" i="9" s="1"/>
  <c r="O2535" i="9"/>
  <c r="P2535" i="9" s="1"/>
  <c r="O2543" i="9"/>
  <c r="P2543" i="9" s="1"/>
  <c r="O2551" i="9"/>
  <c r="P2551" i="9" s="1"/>
  <c r="O2559" i="9"/>
  <c r="P2559" i="9" s="1"/>
  <c r="O2567" i="9"/>
  <c r="P2567" i="9" s="1"/>
  <c r="O2575" i="9"/>
  <c r="P2575" i="9" s="1"/>
  <c r="O2583" i="9"/>
  <c r="P2583" i="9" s="1"/>
  <c r="O2591" i="9"/>
  <c r="P2591" i="9" s="1"/>
  <c r="O2599" i="9"/>
  <c r="P2599" i="9" s="1"/>
  <c r="O2607" i="9"/>
  <c r="P2607" i="9" s="1"/>
  <c r="O2615" i="9"/>
  <c r="P2615" i="9" s="1"/>
  <c r="O2623" i="9"/>
  <c r="P2623" i="9" s="1"/>
  <c r="O2631" i="9"/>
  <c r="P2631" i="9" s="1"/>
  <c r="O2639" i="9"/>
  <c r="P2639" i="9" s="1"/>
  <c r="O2647" i="9"/>
  <c r="P2647" i="9" s="1"/>
  <c r="O2655" i="9"/>
  <c r="P2655" i="9" s="1"/>
  <c r="O2663" i="9"/>
  <c r="P2663" i="9" s="1"/>
  <c r="O2671" i="9"/>
  <c r="P2671" i="9" s="1"/>
  <c r="O2679" i="9"/>
  <c r="P2679" i="9" s="1"/>
  <c r="O2687" i="9"/>
  <c r="P2687" i="9" s="1"/>
  <c r="O2695" i="9"/>
  <c r="P2695" i="9" s="1"/>
  <c r="O2703" i="9"/>
  <c r="P2703" i="9" s="1"/>
  <c r="O2711" i="9"/>
  <c r="P2711" i="9" s="1"/>
  <c r="O2719" i="9"/>
  <c r="P2719" i="9" s="1"/>
  <c r="O2727" i="9"/>
  <c r="P2727" i="9" s="1"/>
  <c r="O2735" i="9"/>
  <c r="P2735" i="9" s="1"/>
  <c r="O2743" i="9"/>
  <c r="P2743" i="9" s="1"/>
  <c r="O2751" i="9"/>
  <c r="P2751" i="9" s="1"/>
  <c r="O2759" i="9"/>
  <c r="P2759" i="9" s="1"/>
  <c r="O2767" i="9"/>
  <c r="P2767" i="9" s="1"/>
  <c r="O2775" i="9"/>
  <c r="P2775" i="9" s="1"/>
  <c r="O2783" i="9"/>
  <c r="P2783" i="9" s="1"/>
  <c r="O2791" i="9"/>
  <c r="P2791" i="9" s="1"/>
  <c r="O2799" i="9"/>
  <c r="P2799" i="9" s="1"/>
  <c r="O2807" i="9"/>
  <c r="P2807" i="9" s="1"/>
  <c r="O2815" i="9"/>
  <c r="P2815" i="9" s="1"/>
  <c r="O2823" i="9"/>
  <c r="P2823" i="9" s="1"/>
  <c r="O2831" i="9"/>
  <c r="P2831" i="9" s="1"/>
  <c r="O2839" i="9"/>
  <c r="P2839" i="9" s="1"/>
  <c r="O2847" i="9"/>
  <c r="P2847" i="9" s="1"/>
  <c r="O2855" i="9"/>
  <c r="P2855" i="9" s="1"/>
  <c r="O2863" i="9"/>
  <c r="P2863" i="9" s="1"/>
  <c r="O2871" i="9"/>
  <c r="P2871" i="9" s="1"/>
  <c r="O2879" i="9"/>
  <c r="P2879" i="9" s="1"/>
  <c r="O2887" i="9"/>
  <c r="P2887" i="9" s="1"/>
  <c r="O2895" i="9"/>
  <c r="P2895" i="9" s="1"/>
  <c r="O2903" i="9"/>
  <c r="P2903" i="9" s="1"/>
  <c r="O2911" i="9"/>
  <c r="P2911" i="9" s="1"/>
  <c r="O2919" i="9"/>
  <c r="P2919" i="9" s="1"/>
  <c r="O2927" i="9"/>
  <c r="P2927" i="9" s="1"/>
  <c r="O2935" i="9"/>
  <c r="P2935" i="9" s="1"/>
  <c r="O2943" i="9"/>
  <c r="P2943" i="9" s="1"/>
  <c r="O2951" i="9"/>
  <c r="P2951" i="9" s="1"/>
  <c r="O2959" i="9"/>
  <c r="P2959" i="9" s="1"/>
  <c r="O2967" i="9"/>
  <c r="P2967" i="9" s="1"/>
  <c r="O2975" i="9"/>
  <c r="P2975" i="9" s="1"/>
  <c r="O2983" i="9"/>
  <c r="P2983" i="9" s="1"/>
  <c r="O2991" i="9"/>
  <c r="P2991" i="9" s="1"/>
  <c r="O2999" i="9"/>
  <c r="P2999" i="9" s="1"/>
  <c r="O3007" i="9"/>
  <c r="P3007" i="9" s="1"/>
  <c r="O3015" i="9"/>
  <c r="P3015" i="9" s="1"/>
  <c r="O3023" i="9"/>
  <c r="P3023" i="9" s="1"/>
  <c r="O3031" i="9"/>
  <c r="P3031" i="9" s="1"/>
  <c r="O3039" i="9"/>
  <c r="P3039" i="9" s="1"/>
  <c r="O3047" i="9"/>
  <c r="P3047" i="9" s="1"/>
  <c r="O3055" i="9"/>
  <c r="P3055" i="9" s="1"/>
  <c r="O3063" i="9"/>
  <c r="P3063" i="9" s="1"/>
  <c r="O3071" i="9"/>
  <c r="P3071" i="9" s="1"/>
  <c r="O3079" i="9"/>
  <c r="P3079" i="9" s="1"/>
  <c r="O3087" i="9"/>
  <c r="P3087" i="9" s="1"/>
  <c r="O3095" i="9"/>
  <c r="P3095" i="9" s="1"/>
  <c r="O3103" i="9"/>
  <c r="P3103" i="9" s="1"/>
  <c r="O3111" i="9"/>
  <c r="P3111" i="9" s="1"/>
  <c r="O3119" i="9"/>
  <c r="P3119" i="9" s="1"/>
  <c r="O3127" i="9"/>
  <c r="P3127" i="9" s="1"/>
  <c r="O3135" i="9"/>
  <c r="P3135" i="9" s="1"/>
  <c r="O3143" i="9"/>
  <c r="P3143" i="9" s="1"/>
  <c r="O3151" i="9"/>
  <c r="P3151" i="9" s="1"/>
  <c r="O3159" i="9"/>
  <c r="P3159" i="9" s="1"/>
  <c r="O3167" i="9"/>
  <c r="P3167" i="9" s="1"/>
  <c r="O3175" i="9"/>
  <c r="P3175" i="9" s="1"/>
  <c r="O3183" i="9"/>
  <c r="P3183" i="9" s="1"/>
  <c r="O3191" i="9"/>
  <c r="P3191" i="9" s="1"/>
  <c r="O3199" i="9"/>
  <c r="P3199" i="9" s="1"/>
  <c r="O3207" i="9"/>
  <c r="P3207" i="9" s="1"/>
  <c r="O3215" i="9"/>
  <c r="P3215" i="9" s="1"/>
  <c r="O3223" i="9"/>
  <c r="P3223" i="9" s="1"/>
  <c r="O3231" i="9"/>
  <c r="P3231" i="9" s="1"/>
  <c r="O3239" i="9"/>
  <c r="P3239" i="9" s="1"/>
  <c r="O3247" i="9"/>
  <c r="P3247" i="9" s="1"/>
  <c r="O3255" i="9"/>
  <c r="P3255" i="9" s="1"/>
  <c r="O3263" i="9"/>
  <c r="P3263" i="9" s="1"/>
  <c r="O3271" i="9"/>
  <c r="P3271" i="9" s="1"/>
  <c r="O3279" i="9"/>
  <c r="P3279" i="9" s="1"/>
  <c r="O3287" i="9"/>
  <c r="P3287" i="9" s="1"/>
  <c r="O3295" i="9"/>
  <c r="P3295" i="9" s="1"/>
  <c r="O3303" i="9"/>
  <c r="P3303" i="9" s="1"/>
  <c r="O3311" i="9"/>
  <c r="P3311" i="9" s="1"/>
  <c r="O3319" i="9"/>
  <c r="P3319" i="9" s="1"/>
  <c r="O3327" i="9"/>
  <c r="P3327" i="9" s="1"/>
  <c r="O3335" i="9"/>
  <c r="P3335" i="9" s="1"/>
  <c r="O3343" i="9"/>
  <c r="P3343" i="9" s="1"/>
  <c r="O3351" i="9"/>
  <c r="P3351" i="9" s="1"/>
  <c r="O3359" i="9"/>
  <c r="P3359" i="9" s="1"/>
  <c r="O3367" i="9"/>
  <c r="P3367" i="9" s="1"/>
  <c r="O3375" i="9"/>
  <c r="P3375" i="9" s="1"/>
  <c r="O3383" i="9"/>
  <c r="P3383" i="9" s="1"/>
  <c r="O3391" i="9"/>
  <c r="P3391" i="9" s="1"/>
  <c r="O3399" i="9"/>
  <c r="P3399" i="9" s="1"/>
  <c r="O3407" i="9"/>
  <c r="P3407" i="9" s="1"/>
  <c r="O3415" i="9"/>
  <c r="P3415" i="9" s="1"/>
  <c r="O3423" i="9"/>
  <c r="P3423" i="9" s="1"/>
  <c r="O3431" i="9"/>
  <c r="P3431" i="9" s="1"/>
  <c r="O3439" i="9"/>
  <c r="P3439" i="9" s="1"/>
  <c r="O3447" i="9"/>
  <c r="P3447" i="9" s="1"/>
  <c r="O3455" i="9"/>
  <c r="P3455" i="9" s="1"/>
  <c r="O3463" i="9"/>
  <c r="P3463" i="9" s="1"/>
  <c r="O3471" i="9"/>
  <c r="P3471" i="9" s="1"/>
  <c r="O3479" i="9"/>
  <c r="P3479" i="9" s="1"/>
  <c r="O3487" i="9"/>
  <c r="P3487" i="9" s="1"/>
  <c r="O3495" i="9"/>
  <c r="P3495" i="9" s="1"/>
  <c r="O3503" i="9"/>
  <c r="P3503" i="9" s="1"/>
  <c r="O3511" i="9"/>
  <c r="P3511" i="9" s="1"/>
  <c r="O3519" i="9"/>
  <c r="P3519" i="9" s="1"/>
  <c r="O3527" i="9"/>
  <c r="P3527" i="9" s="1"/>
  <c r="O3535" i="9"/>
  <c r="P3535" i="9" s="1"/>
  <c r="O3543" i="9"/>
  <c r="P3543" i="9" s="1"/>
  <c r="O3551" i="9"/>
  <c r="P3551" i="9" s="1"/>
  <c r="O3559" i="9"/>
  <c r="P3559" i="9" s="1"/>
  <c r="O3567" i="9"/>
  <c r="P3567" i="9" s="1"/>
  <c r="O3575" i="9"/>
  <c r="P3575" i="9" s="1"/>
  <c r="O3583" i="9"/>
  <c r="P3583" i="9" s="1"/>
  <c r="O3591" i="9"/>
  <c r="P3591" i="9" s="1"/>
  <c r="O3599" i="9"/>
  <c r="P3599" i="9" s="1"/>
  <c r="O3607" i="9"/>
  <c r="P3607" i="9" s="1"/>
  <c r="O3615" i="9"/>
  <c r="P3615" i="9" s="1"/>
  <c r="O3623" i="9"/>
  <c r="P3623" i="9" s="1"/>
  <c r="O3631" i="9"/>
  <c r="P3631" i="9" s="1"/>
  <c r="O3639" i="9"/>
  <c r="P3639" i="9" s="1"/>
  <c r="O3647" i="9"/>
  <c r="P3647" i="9" s="1"/>
  <c r="O3655" i="9"/>
  <c r="P3655" i="9" s="1"/>
  <c r="O3663" i="9"/>
  <c r="P3663" i="9" s="1"/>
  <c r="O3671" i="9"/>
  <c r="P3671" i="9" s="1"/>
  <c r="O3679" i="9"/>
  <c r="P3679" i="9" s="1"/>
  <c r="O3687" i="9"/>
  <c r="P3687" i="9" s="1"/>
  <c r="O3695" i="9"/>
  <c r="P3695" i="9" s="1"/>
  <c r="O3703" i="9"/>
  <c r="P3703" i="9" s="1"/>
  <c r="O3711" i="9"/>
  <c r="P3711" i="9" s="1"/>
  <c r="O3719" i="9"/>
  <c r="P3719" i="9" s="1"/>
  <c r="O3727" i="9"/>
  <c r="P3727" i="9" s="1"/>
  <c r="O3735" i="9"/>
  <c r="P3735" i="9" s="1"/>
  <c r="O3743" i="9"/>
  <c r="P3743" i="9" s="1"/>
  <c r="O3751" i="9"/>
  <c r="P3751" i="9" s="1"/>
  <c r="O3759" i="9"/>
  <c r="P3759" i="9" s="1"/>
  <c r="O3767" i="9"/>
  <c r="P3767" i="9" s="1"/>
  <c r="O3775" i="9"/>
  <c r="P3775" i="9" s="1"/>
  <c r="O3783" i="9"/>
  <c r="P3783" i="9" s="1"/>
  <c r="O3791" i="9"/>
  <c r="P3791" i="9" s="1"/>
  <c r="O3799" i="9"/>
  <c r="P3799" i="9" s="1"/>
  <c r="O3807" i="9"/>
  <c r="P3807" i="9" s="1"/>
  <c r="O3815" i="9"/>
  <c r="P3815" i="9" s="1"/>
  <c r="O3823" i="9"/>
  <c r="P3823" i="9" s="1"/>
  <c r="O3831" i="9"/>
  <c r="P3831" i="9" s="1"/>
  <c r="O3839" i="9"/>
  <c r="P3839" i="9" s="1"/>
  <c r="O3847" i="9"/>
  <c r="P3847" i="9" s="1"/>
  <c r="O3855" i="9"/>
  <c r="P3855" i="9" s="1"/>
  <c r="O3863" i="9"/>
  <c r="P3863" i="9" s="1"/>
  <c r="O3871" i="9"/>
  <c r="P3871" i="9" s="1"/>
  <c r="O3879" i="9"/>
  <c r="P3879" i="9" s="1"/>
  <c r="O3887" i="9"/>
  <c r="P3887" i="9" s="1"/>
  <c r="O3895" i="9"/>
  <c r="P3895" i="9" s="1"/>
  <c r="O3903" i="9"/>
  <c r="P3903" i="9" s="1"/>
  <c r="O3911" i="9"/>
  <c r="P3911" i="9" s="1"/>
  <c r="O3919" i="9"/>
  <c r="P3919" i="9" s="1"/>
  <c r="O3927" i="9"/>
  <c r="P3927" i="9" s="1"/>
  <c r="O3935" i="9"/>
  <c r="P3935" i="9" s="1"/>
  <c r="O3943" i="9"/>
  <c r="P3943" i="9" s="1"/>
  <c r="O3951" i="9"/>
  <c r="P3951" i="9" s="1"/>
  <c r="O3959" i="9"/>
  <c r="P3959" i="9" s="1"/>
  <c r="O3967" i="9"/>
  <c r="P3967" i="9" s="1"/>
  <c r="O3975" i="9"/>
  <c r="P3975" i="9" s="1"/>
  <c r="O3983" i="9"/>
  <c r="P3983" i="9" s="1"/>
  <c r="O3991" i="9"/>
  <c r="P3991" i="9" s="1"/>
  <c r="O3999" i="9"/>
  <c r="P3999" i="9" s="1"/>
  <c r="O4007" i="9"/>
  <c r="P4007" i="9" s="1"/>
  <c r="O4015" i="9"/>
  <c r="P4015" i="9" s="1"/>
  <c r="O4023" i="9"/>
  <c r="P4023" i="9" s="1"/>
  <c r="O4031" i="9"/>
  <c r="P4031" i="9" s="1"/>
  <c r="O4039" i="9"/>
  <c r="P4039" i="9" s="1"/>
  <c r="O4047" i="9"/>
  <c r="P4047" i="9" s="1"/>
  <c r="O4055" i="9"/>
  <c r="P4055" i="9" s="1"/>
  <c r="O4063" i="9"/>
  <c r="P4063" i="9" s="1"/>
  <c r="O4071" i="9"/>
  <c r="P4071" i="9" s="1"/>
  <c r="O4079" i="9"/>
  <c r="P4079" i="9" s="1"/>
  <c r="O4087" i="9"/>
  <c r="P4087" i="9" s="1"/>
  <c r="O4095" i="9"/>
  <c r="P4095" i="9" s="1"/>
  <c r="O4103" i="9"/>
  <c r="P4103" i="9" s="1"/>
  <c r="O4111" i="9"/>
  <c r="P4111" i="9" s="1"/>
  <c r="O4119" i="9"/>
  <c r="P4119" i="9" s="1"/>
  <c r="O1182" i="9"/>
  <c r="P1182" i="9" s="1"/>
  <c r="O1246" i="9"/>
  <c r="P1246" i="9" s="1"/>
  <c r="O1279" i="9"/>
  <c r="P1279" i="9" s="1"/>
  <c r="O1302" i="9"/>
  <c r="P1302" i="9" s="1"/>
  <c r="O1323" i="9"/>
  <c r="P1323" i="9" s="1"/>
  <c r="O1343" i="9"/>
  <c r="P1343" i="9" s="1"/>
  <c r="O1366" i="9"/>
  <c r="P1366" i="9" s="1"/>
  <c r="O1387" i="9"/>
  <c r="P1387" i="9" s="1"/>
  <c r="O1406" i="9"/>
  <c r="P1406" i="9" s="1"/>
  <c r="O1422" i="9"/>
  <c r="P1422" i="9" s="1"/>
  <c r="O1438" i="9"/>
  <c r="P1438" i="9" s="1"/>
  <c r="O1454" i="9"/>
  <c r="P1454" i="9" s="1"/>
  <c r="O1470" i="9"/>
  <c r="P1470" i="9" s="1"/>
  <c r="O1486" i="9"/>
  <c r="P1486" i="9" s="1"/>
  <c r="O1502" i="9"/>
  <c r="P1502" i="9" s="1"/>
  <c r="O1518" i="9"/>
  <c r="P1518" i="9" s="1"/>
  <c r="O1534" i="9"/>
  <c r="P1534" i="9" s="1"/>
  <c r="O1550" i="9"/>
  <c r="P1550" i="9" s="1"/>
  <c r="O1566" i="9"/>
  <c r="P1566" i="9" s="1"/>
  <c r="O1582" i="9"/>
  <c r="P1582" i="9" s="1"/>
  <c r="O1598" i="9"/>
  <c r="P1598" i="9" s="1"/>
  <c r="O1614" i="9"/>
  <c r="P1614" i="9" s="1"/>
  <c r="O1630" i="9"/>
  <c r="P1630" i="9" s="1"/>
  <c r="O1646" i="9"/>
  <c r="P1646" i="9" s="1"/>
  <c r="O1662" i="9"/>
  <c r="P1662" i="9" s="1"/>
  <c r="O1678" i="9"/>
  <c r="P1678" i="9" s="1"/>
  <c r="O1694" i="9"/>
  <c r="P1694" i="9" s="1"/>
  <c r="O1710" i="9"/>
  <c r="P1710" i="9" s="1"/>
  <c r="O1720" i="9"/>
  <c r="P1720" i="9" s="1"/>
  <c r="O1731" i="9"/>
  <c r="P1731" i="9" s="1"/>
  <c r="O1742" i="9"/>
  <c r="P1742" i="9" s="1"/>
  <c r="O1752" i="9"/>
  <c r="P1752" i="9" s="1"/>
  <c r="O1763" i="9"/>
  <c r="P1763" i="9" s="1"/>
  <c r="O1774" i="9"/>
  <c r="P1774" i="9" s="1"/>
  <c r="O1784" i="9"/>
  <c r="P1784" i="9" s="1"/>
  <c r="O1795" i="9"/>
  <c r="P1795" i="9" s="1"/>
  <c r="O1806" i="9"/>
  <c r="P1806" i="9" s="1"/>
  <c r="O1816" i="9"/>
  <c r="P1816" i="9" s="1"/>
  <c r="O1827" i="9"/>
  <c r="P1827" i="9" s="1"/>
  <c r="O1838" i="9"/>
  <c r="P1838" i="9" s="1"/>
  <c r="O1848" i="9"/>
  <c r="P1848" i="9" s="1"/>
  <c r="O1856" i="9"/>
  <c r="P1856" i="9" s="1"/>
  <c r="O1864" i="9"/>
  <c r="P1864" i="9" s="1"/>
  <c r="O1872" i="9"/>
  <c r="P1872" i="9" s="1"/>
  <c r="O1880" i="9"/>
  <c r="P1880" i="9" s="1"/>
  <c r="O1888" i="9"/>
  <c r="P1888" i="9" s="1"/>
  <c r="O1896" i="9"/>
  <c r="P1896" i="9" s="1"/>
  <c r="O1904" i="9"/>
  <c r="P1904" i="9" s="1"/>
  <c r="O1912" i="9"/>
  <c r="P1912" i="9" s="1"/>
  <c r="O1920" i="9"/>
  <c r="P1920" i="9" s="1"/>
  <c r="O1928" i="9"/>
  <c r="P1928" i="9" s="1"/>
  <c r="O1936" i="9"/>
  <c r="P1936" i="9" s="1"/>
  <c r="O1944" i="9"/>
  <c r="P1944" i="9" s="1"/>
  <c r="O1952" i="9"/>
  <c r="P1952" i="9" s="1"/>
  <c r="O1960" i="9"/>
  <c r="P1960" i="9" s="1"/>
  <c r="O1968" i="9"/>
  <c r="P1968" i="9" s="1"/>
  <c r="O1976" i="9"/>
  <c r="P1976" i="9" s="1"/>
  <c r="O1984" i="9"/>
  <c r="P1984" i="9" s="1"/>
  <c r="O1992" i="9"/>
  <c r="P1992" i="9" s="1"/>
  <c r="O2000" i="9"/>
  <c r="P2000" i="9" s="1"/>
  <c r="O2008" i="9"/>
  <c r="P2008" i="9" s="1"/>
  <c r="O2016" i="9"/>
  <c r="P2016" i="9" s="1"/>
  <c r="O2024" i="9"/>
  <c r="P2024" i="9" s="1"/>
  <c r="O2032" i="9"/>
  <c r="P2032" i="9" s="1"/>
  <c r="O2040" i="9"/>
  <c r="P2040" i="9" s="1"/>
  <c r="O2048" i="9"/>
  <c r="P2048" i="9" s="1"/>
  <c r="O2056" i="9"/>
  <c r="P2056" i="9" s="1"/>
  <c r="O2064" i="9"/>
  <c r="P2064" i="9" s="1"/>
  <c r="O2072" i="9"/>
  <c r="P2072" i="9" s="1"/>
  <c r="O2080" i="9"/>
  <c r="P2080" i="9" s="1"/>
  <c r="O2088" i="9"/>
  <c r="P2088" i="9" s="1"/>
  <c r="O2096" i="9"/>
  <c r="P2096" i="9" s="1"/>
  <c r="O2104" i="9"/>
  <c r="P2104" i="9" s="1"/>
  <c r="O2112" i="9"/>
  <c r="P2112" i="9" s="1"/>
  <c r="O2120" i="9"/>
  <c r="P2120" i="9" s="1"/>
  <c r="O2128" i="9"/>
  <c r="P2128" i="9" s="1"/>
  <c r="O2136" i="9"/>
  <c r="P2136" i="9" s="1"/>
  <c r="O2144" i="9"/>
  <c r="P2144" i="9" s="1"/>
  <c r="O2152" i="9"/>
  <c r="P2152" i="9" s="1"/>
  <c r="O2160" i="9"/>
  <c r="P2160" i="9" s="1"/>
  <c r="O2168" i="9"/>
  <c r="P2168" i="9" s="1"/>
  <c r="O2176" i="9"/>
  <c r="P2176" i="9" s="1"/>
  <c r="O2184" i="9"/>
  <c r="P2184" i="9" s="1"/>
  <c r="O2192" i="9"/>
  <c r="P2192" i="9" s="1"/>
  <c r="O2200" i="9"/>
  <c r="P2200" i="9" s="1"/>
  <c r="O2208" i="9"/>
  <c r="P2208" i="9" s="1"/>
  <c r="O2216" i="9"/>
  <c r="P2216" i="9" s="1"/>
  <c r="O2224" i="9"/>
  <c r="P2224" i="9" s="1"/>
  <c r="O2232" i="9"/>
  <c r="P2232" i="9" s="1"/>
  <c r="O2240" i="9"/>
  <c r="P2240" i="9" s="1"/>
  <c r="O2248" i="9"/>
  <c r="P2248" i="9" s="1"/>
  <c r="O2256" i="9"/>
  <c r="P2256" i="9" s="1"/>
  <c r="O2264" i="9"/>
  <c r="P2264" i="9" s="1"/>
  <c r="O2272" i="9"/>
  <c r="P2272" i="9" s="1"/>
  <c r="O2280" i="9"/>
  <c r="P2280" i="9" s="1"/>
  <c r="O2288" i="9"/>
  <c r="P2288" i="9" s="1"/>
  <c r="O2296" i="9"/>
  <c r="P2296" i="9" s="1"/>
  <c r="O2304" i="9"/>
  <c r="P2304" i="9" s="1"/>
  <c r="O2312" i="9"/>
  <c r="P2312" i="9" s="1"/>
  <c r="O2320" i="9"/>
  <c r="P2320" i="9" s="1"/>
  <c r="O2328" i="9"/>
  <c r="P2328" i="9" s="1"/>
  <c r="O2336" i="9"/>
  <c r="P2336" i="9" s="1"/>
  <c r="O2344" i="9"/>
  <c r="P2344" i="9" s="1"/>
  <c r="O2352" i="9"/>
  <c r="P2352" i="9" s="1"/>
  <c r="O2360" i="9"/>
  <c r="P2360" i="9" s="1"/>
  <c r="O2368" i="9"/>
  <c r="P2368" i="9" s="1"/>
  <c r="O2376" i="9"/>
  <c r="P2376" i="9" s="1"/>
  <c r="O2384" i="9"/>
  <c r="P2384" i="9" s="1"/>
  <c r="O2392" i="9"/>
  <c r="P2392" i="9" s="1"/>
  <c r="O2400" i="9"/>
  <c r="P2400" i="9" s="1"/>
  <c r="O2408" i="9"/>
  <c r="P2408" i="9" s="1"/>
  <c r="O2416" i="9"/>
  <c r="P2416" i="9" s="1"/>
  <c r="O2424" i="9"/>
  <c r="P2424" i="9" s="1"/>
  <c r="O2432" i="9"/>
  <c r="P2432" i="9" s="1"/>
  <c r="O2440" i="9"/>
  <c r="P2440" i="9" s="1"/>
  <c r="O2448" i="9"/>
  <c r="P2448" i="9" s="1"/>
  <c r="O2456" i="9"/>
  <c r="P2456" i="9" s="1"/>
  <c r="O2464" i="9"/>
  <c r="P2464" i="9" s="1"/>
  <c r="O2472" i="9"/>
  <c r="P2472" i="9" s="1"/>
  <c r="O2480" i="9"/>
  <c r="P2480" i="9" s="1"/>
  <c r="O2488" i="9"/>
  <c r="P2488" i="9" s="1"/>
  <c r="O2496" i="9"/>
  <c r="P2496" i="9" s="1"/>
  <c r="O2504" i="9"/>
  <c r="P2504" i="9" s="1"/>
  <c r="O2512" i="9"/>
  <c r="P2512" i="9" s="1"/>
  <c r="O2520" i="9"/>
  <c r="P2520" i="9" s="1"/>
  <c r="O2528" i="9"/>
  <c r="P2528" i="9" s="1"/>
  <c r="O2536" i="9"/>
  <c r="P2536" i="9" s="1"/>
  <c r="O2544" i="9"/>
  <c r="P2544" i="9" s="1"/>
  <c r="O2552" i="9"/>
  <c r="P2552" i="9" s="1"/>
  <c r="O2560" i="9"/>
  <c r="P2560" i="9" s="1"/>
  <c r="O2568" i="9"/>
  <c r="P2568" i="9" s="1"/>
  <c r="O2576" i="9"/>
  <c r="P2576" i="9" s="1"/>
  <c r="O2584" i="9"/>
  <c r="P2584" i="9" s="1"/>
  <c r="O2592" i="9"/>
  <c r="P2592" i="9" s="1"/>
  <c r="O2600" i="9"/>
  <c r="P2600" i="9" s="1"/>
  <c r="O2608" i="9"/>
  <c r="P2608" i="9" s="1"/>
  <c r="O2616" i="9"/>
  <c r="P2616" i="9" s="1"/>
  <c r="O2624" i="9"/>
  <c r="P2624" i="9" s="1"/>
  <c r="O2632" i="9"/>
  <c r="P2632" i="9" s="1"/>
  <c r="O2640" i="9"/>
  <c r="P2640" i="9" s="1"/>
  <c r="O2648" i="9"/>
  <c r="P2648" i="9" s="1"/>
  <c r="O2656" i="9"/>
  <c r="P2656" i="9" s="1"/>
  <c r="O2664" i="9"/>
  <c r="P2664" i="9" s="1"/>
  <c r="O2672" i="9"/>
  <c r="P2672" i="9" s="1"/>
  <c r="O2680" i="9"/>
  <c r="P2680" i="9" s="1"/>
  <c r="O2688" i="9"/>
  <c r="P2688" i="9" s="1"/>
  <c r="O2696" i="9"/>
  <c r="P2696" i="9" s="1"/>
  <c r="O2704" i="9"/>
  <c r="P2704" i="9" s="1"/>
  <c r="O2712" i="9"/>
  <c r="P2712" i="9" s="1"/>
  <c r="O2720" i="9"/>
  <c r="P2720" i="9" s="1"/>
  <c r="O2728" i="9"/>
  <c r="P2728" i="9" s="1"/>
  <c r="O2736" i="9"/>
  <c r="P2736" i="9" s="1"/>
  <c r="O2744" i="9"/>
  <c r="P2744" i="9" s="1"/>
  <c r="O2752" i="9"/>
  <c r="P2752" i="9" s="1"/>
  <c r="O2760" i="9"/>
  <c r="P2760" i="9" s="1"/>
  <c r="O2768" i="9"/>
  <c r="P2768" i="9" s="1"/>
  <c r="O2776" i="9"/>
  <c r="P2776" i="9" s="1"/>
  <c r="O2784" i="9"/>
  <c r="P2784" i="9" s="1"/>
  <c r="O2792" i="9"/>
  <c r="P2792" i="9" s="1"/>
  <c r="O2800" i="9"/>
  <c r="P2800" i="9" s="1"/>
  <c r="O2808" i="9"/>
  <c r="P2808" i="9" s="1"/>
  <c r="O2816" i="9"/>
  <c r="P2816" i="9" s="1"/>
  <c r="O2824" i="9"/>
  <c r="P2824" i="9" s="1"/>
  <c r="O2832" i="9"/>
  <c r="P2832" i="9" s="1"/>
  <c r="O2840" i="9"/>
  <c r="P2840" i="9" s="1"/>
  <c r="O2848" i="9"/>
  <c r="P2848" i="9" s="1"/>
  <c r="O2856" i="9"/>
  <c r="P2856" i="9" s="1"/>
  <c r="O2864" i="9"/>
  <c r="P2864" i="9" s="1"/>
  <c r="O2872" i="9"/>
  <c r="P2872" i="9" s="1"/>
  <c r="O2880" i="9"/>
  <c r="P2880" i="9" s="1"/>
  <c r="O2888" i="9"/>
  <c r="P2888" i="9" s="1"/>
  <c r="O2896" i="9"/>
  <c r="P2896" i="9" s="1"/>
  <c r="O2904" i="9"/>
  <c r="P2904" i="9" s="1"/>
  <c r="O2912" i="9"/>
  <c r="P2912" i="9" s="1"/>
  <c r="O2920" i="9"/>
  <c r="P2920" i="9" s="1"/>
  <c r="O2928" i="9"/>
  <c r="P2928" i="9" s="1"/>
  <c r="O2936" i="9"/>
  <c r="P2936" i="9" s="1"/>
  <c r="O2944" i="9"/>
  <c r="P2944" i="9" s="1"/>
  <c r="O2952" i="9"/>
  <c r="P2952" i="9" s="1"/>
  <c r="O2960" i="9"/>
  <c r="P2960" i="9" s="1"/>
  <c r="O2968" i="9"/>
  <c r="P2968" i="9" s="1"/>
  <c r="O2976" i="9"/>
  <c r="P2976" i="9" s="1"/>
  <c r="O2984" i="9"/>
  <c r="P2984" i="9" s="1"/>
  <c r="O2992" i="9"/>
  <c r="P2992" i="9" s="1"/>
  <c r="O3000" i="9"/>
  <c r="P3000" i="9" s="1"/>
  <c r="O3008" i="9"/>
  <c r="P3008" i="9" s="1"/>
  <c r="O3016" i="9"/>
  <c r="P3016" i="9" s="1"/>
  <c r="O3024" i="9"/>
  <c r="P3024" i="9" s="1"/>
  <c r="O3032" i="9"/>
  <c r="P3032" i="9" s="1"/>
  <c r="O3040" i="9"/>
  <c r="P3040" i="9" s="1"/>
  <c r="O3048" i="9"/>
  <c r="P3048" i="9" s="1"/>
  <c r="O3056" i="9"/>
  <c r="P3056" i="9" s="1"/>
  <c r="O3064" i="9"/>
  <c r="P3064" i="9" s="1"/>
  <c r="O3072" i="9"/>
  <c r="P3072" i="9" s="1"/>
  <c r="O3080" i="9"/>
  <c r="P3080" i="9" s="1"/>
  <c r="O3088" i="9"/>
  <c r="P3088" i="9" s="1"/>
  <c r="O3096" i="9"/>
  <c r="P3096" i="9" s="1"/>
  <c r="O3104" i="9"/>
  <c r="P3104" i="9" s="1"/>
  <c r="O3112" i="9"/>
  <c r="P3112" i="9" s="1"/>
  <c r="O3120" i="9"/>
  <c r="P3120" i="9" s="1"/>
  <c r="O3128" i="9"/>
  <c r="P3128" i="9" s="1"/>
  <c r="O3136" i="9"/>
  <c r="P3136" i="9" s="1"/>
  <c r="O3144" i="9"/>
  <c r="P3144" i="9" s="1"/>
  <c r="O3152" i="9"/>
  <c r="P3152" i="9" s="1"/>
  <c r="O3160" i="9"/>
  <c r="P3160" i="9" s="1"/>
  <c r="O3168" i="9"/>
  <c r="P3168" i="9" s="1"/>
  <c r="O3176" i="9"/>
  <c r="P3176" i="9" s="1"/>
  <c r="O3184" i="9"/>
  <c r="P3184" i="9" s="1"/>
  <c r="O3192" i="9"/>
  <c r="P3192" i="9" s="1"/>
  <c r="O3200" i="9"/>
  <c r="P3200" i="9" s="1"/>
  <c r="O3208" i="9"/>
  <c r="P3208" i="9" s="1"/>
  <c r="O3216" i="9"/>
  <c r="P3216" i="9" s="1"/>
  <c r="O3224" i="9"/>
  <c r="P3224" i="9" s="1"/>
  <c r="O3232" i="9"/>
  <c r="P3232" i="9" s="1"/>
  <c r="O3240" i="9"/>
  <c r="P3240" i="9" s="1"/>
  <c r="O3248" i="9"/>
  <c r="P3248" i="9" s="1"/>
  <c r="O3256" i="9"/>
  <c r="P3256" i="9" s="1"/>
  <c r="O3264" i="9"/>
  <c r="P3264" i="9" s="1"/>
  <c r="O3272" i="9"/>
  <c r="P3272" i="9" s="1"/>
  <c r="O3280" i="9"/>
  <c r="P3280" i="9" s="1"/>
  <c r="O3288" i="9"/>
  <c r="P3288" i="9" s="1"/>
  <c r="O3296" i="9"/>
  <c r="P3296" i="9" s="1"/>
  <c r="O3304" i="9"/>
  <c r="P3304" i="9" s="1"/>
  <c r="O3312" i="9"/>
  <c r="P3312" i="9" s="1"/>
  <c r="O3320" i="9"/>
  <c r="P3320" i="9" s="1"/>
  <c r="O3328" i="9"/>
  <c r="P3328" i="9" s="1"/>
  <c r="O3336" i="9"/>
  <c r="P3336" i="9" s="1"/>
  <c r="O3344" i="9"/>
  <c r="P3344" i="9" s="1"/>
  <c r="O3352" i="9"/>
  <c r="P3352" i="9" s="1"/>
  <c r="O3360" i="9"/>
  <c r="P3360" i="9" s="1"/>
  <c r="O3368" i="9"/>
  <c r="P3368" i="9" s="1"/>
  <c r="O3376" i="9"/>
  <c r="P3376" i="9" s="1"/>
  <c r="O3384" i="9"/>
  <c r="P3384" i="9" s="1"/>
  <c r="O3392" i="9"/>
  <c r="P3392" i="9" s="1"/>
  <c r="O3400" i="9"/>
  <c r="P3400" i="9" s="1"/>
  <c r="O3408" i="9"/>
  <c r="P3408" i="9" s="1"/>
  <c r="O3416" i="9"/>
  <c r="P3416" i="9" s="1"/>
  <c r="O3424" i="9"/>
  <c r="P3424" i="9" s="1"/>
  <c r="O3432" i="9"/>
  <c r="P3432" i="9" s="1"/>
  <c r="O3440" i="9"/>
  <c r="P3440" i="9" s="1"/>
  <c r="O3448" i="9"/>
  <c r="P3448" i="9" s="1"/>
  <c r="O3456" i="9"/>
  <c r="P3456" i="9" s="1"/>
  <c r="O3464" i="9"/>
  <c r="P3464" i="9" s="1"/>
  <c r="O3472" i="9"/>
  <c r="P3472" i="9" s="1"/>
  <c r="O3480" i="9"/>
  <c r="P3480" i="9" s="1"/>
  <c r="O3488" i="9"/>
  <c r="P3488" i="9" s="1"/>
  <c r="O3496" i="9"/>
  <c r="P3496" i="9" s="1"/>
  <c r="O3504" i="9"/>
  <c r="P3504" i="9" s="1"/>
  <c r="O3512" i="9"/>
  <c r="P3512" i="9" s="1"/>
  <c r="O3520" i="9"/>
  <c r="P3520" i="9" s="1"/>
  <c r="O3528" i="9"/>
  <c r="P3528" i="9" s="1"/>
  <c r="O3536" i="9"/>
  <c r="P3536" i="9" s="1"/>
  <c r="O3544" i="9"/>
  <c r="P3544" i="9" s="1"/>
  <c r="O3552" i="9"/>
  <c r="P3552" i="9" s="1"/>
  <c r="O3560" i="9"/>
  <c r="P3560" i="9" s="1"/>
  <c r="O3568" i="9"/>
  <c r="P3568" i="9" s="1"/>
  <c r="O3576" i="9"/>
  <c r="P3576" i="9" s="1"/>
  <c r="O3584" i="9"/>
  <c r="P3584" i="9" s="1"/>
  <c r="O3592" i="9"/>
  <c r="P3592" i="9" s="1"/>
  <c r="O3600" i="9"/>
  <c r="P3600" i="9" s="1"/>
  <c r="O3608" i="9"/>
  <c r="P3608" i="9" s="1"/>
  <c r="O3616" i="9"/>
  <c r="P3616" i="9" s="1"/>
  <c r="O3624" i="9"/>
  <c r="P3624" i="9" s="1"/>
  <c r="O3632" i="9"/>
  <c r="P3632" i="9" s="1"/>
  <c r="O3640" i="9"/>
  <c r="P3640" i="9" s="1"/>
  <c r="O3648" i="9"/>
  <c r="P3648" i="9" s="1"/>
  <c r="O3656" i="9"/>
  <c r="P3656" i="9" s="1"/>
  <c r="O3664" i="9"/>
  <c r="P3664" i="9" s="1"/>
  <c r="O3672" i="9"/>
  <c r="P3672" i="9" s="1"/>
  <c r="O3680" i="9"/>
  <c r="P3680" i="9" s="1"/>
  <c r="O3688" i="9"/>
  <c r="P3688" i="9" s="1"/>
  <c r="O3696" i="9"/>
  <c r="P3696" i="9" s="1"/>
  <c r="O3704" i="9"/>
  <c r="P3704" i="9" s="1"/>
  <c r="O3712" i="9"/>
  <c r="P3712" i="9" s="1"/>
  <c r="O3720" i="9"/>
  <c r="P3720" i="9" s="1"/>
  <c r="O3728" i="9"/>
  <c r="P3728" i="9" s="1"/>
  <c r="O3736" i="9"/>
  <c r="P3736" i="9" s="1"/>
  <c r="O3744" i="9"/>
  <c r="P3744" i="9" s="1"/>
  <c r="O3752" i="9"/>
  <c r="P3752" i="9" s="1"/>
  <c r="O3760" i="9"/>
  <c r="P3760" i="9" s="1"/>
  <c r="O3768" i="9"/>
  <c r="P3768" i="9" s="1"/>
  <c r="O3776" i="9"/>
  <c r="P3776" i="9" s="1"/>
  <c r="O3784" i="9"/>
  <c r="P3784" i="9" s="1"/>
  <c r="O3792" i="9"/>
  <c r="P3792" i="9" s="1"/>
  <c r="O3800" i="9"/>
  <c r="P3800" i="9" s="1"/>
  <c r="O3808" i="9"/>
  <c r="P3808" i="9" s="1"/>
  <c r="O3816" i="9"/>
  <c r="P3816" i="9" s="1"/>
  <c r="O3824" i="9"/>
  <c r="P3824" i="9" s="1"/>
  <c r="O3832" i="9"/>
  <c r="P3832" i="9" s="1"/>
  <c r="O3840" i="9"/>
  <c r="P3840" i="9" s="1"/>
  <c r="O3848" i="9"/>
  <c r="P3848" i="9" s="1"/>
  <c r="O3856" i="9"/>
  <c r="P3856" i="9" s="1"/>
  <c r="O3864" i="9"/>
  <c r="P3864" i="9" s="1"/>
  <c r="O3872" i="9"/>
  <c r="P3872" i="9" s="1"/>
  <c r="O3880" i="9"/>
  <c r="P3880" i="9" s="1"/>
  <c r="O3888" i="9"/>
  <c r="P3888" i="9" s="1"/>
  <c r="O3896" i="9"/>
  <c r="P3896" i="9" s="1"/>
  <c r="O3904" i="9"/>
  <c r="P3904" i="9" s="1"/>
  <c r="O3912" i="9"/>
  <c r="P3912" i="9" s="1"/>
  <c r="O3920" i="9"/>
  <c r="P3920" i="9" s="1"/>
  <c r="O3928" i="9"/>
  <c r="P3928" i="9" s="1"/>
  <c r="O3936" i="9"/>
  <c r="P3936" i="9" s="1"/>
  <c r="O3944" i="9"/>
  <c r="P3944" i="9" s="1"/>
  <c r="O3952" i="9"/>
  <c r="P3952" i="9" s="1"/>
  <c r="O3960" i="9"/>
  <c r="P3960" i="9" s="1"/>
  <c r="O3968" i="9"/>
  <c r="P3968" i="9" s="1"/>
  <c r="O3976" i="9"/>
  <c r="P3976" i="9" s="1"/>
  <c r="O3984" i="9"/>
  <c r="P3984" i="9" s="1"/>
  <c r="O3992" i="9"/>
  <c r="P3992" i="9" s="1"/>
  <c r="O4000" i="9"/>
  <c r="P4000" i="9" s="1"/>
  <c r="O4008" i="9"/>
  <c r="P4008" i="9" s="1"/>
  <c r="O4016" i="9"/>
  <c r="P4016" i="9" s="1"/>
  <c r="O4024" i="9"/>
  <c r="P4024" i="9" s="1"/>
  <c r="O4032" i="9"/>
  <c r="P4032" i="9" s="1"/>
  <c r="O4040" i="9"/>
  <c r="P4040" i="9" s="1"/>
  <c r="O4048" i="9"/>
  <c r="P4048" i="9" s="1"/>
  <c r="O4056" i="9"/>
  <c r="P4056" i="9" s="1"/>
  <c r="O4064" i="9"/>
  <c r="P4064" i="9" s="1"/>
  <c r="O4072" i="9"/>
  <c r="P4072" i="9" s="1"/>
  <c r="O4080" i="9"/>
  <c r="P4080" i="9" s="1"/>
  <c r="O4088" i="9"/>
  <c r="P4088" i="9" s="1"/>
  <c r="O4096" i="9"/>
  <c r="P4096" i="9" s="1"/>
  <c r="O4104" i="9"/>
  <c r="P4104" i="9" s="1"/>
  <c r="O4112" i="9"/>
  <c r="P4112" i="9" s="1"/>
  <c r="O4120" i="9"/>
  <c r="P4120" i="9" s="1"/>
  <c r="O4128" i="9"/>
  <c r="P4128" i="9" s="1"/>
  <c r="O4136" i="9"/>
  <c r="P4136" i="9" s="1"/>
  <c r="O4144" i="9"/>
  <c r="P4144" i="9" s="1"/>
  <c r="O4152" i="9"/>
  <c r="P4152" i="9" s="1"/>
  <c r="O4160" i="9"/>
  <c r="P4160" i="9" s="1"/>
  <c r="O4168" i="9"/>
  <c r="P4168" i="9" s="1"/>
  <c r="O4176" i="9"/>
  <c r="P4176" i="9" s="1"/>
  <c r="O4184" i="9"/>
  <c r="P4184" i="9" s="1"/>
  <c r="O4192" i="9"/>
  <c r="P4192" i="9" s="1"/>
  <c r="O4200" i="9"/>
  <c r="P4200" i="9" s="1"/>
  <c r="O4208" i="9"/>
  <c r="P4208" i="9" s="1"/>
  <c r="O4216" i="9"/>
  <c r="P4216" i="9" s="1"/>
  <c r="O4224" i="9"/>
  <c r="P4224" i="9" s="1"/>
  <c r="O4232" i="9"/>
  <c r="P4232" i="9" s="1"/>
  <c r="O4240" i="9"/>
  <c r="P4240" i="9" s="1"/>
  <c r="O4248" i="9"/>
  <c r="P4248" i="9" s="1"/>
  <c r="O1190" i="9"/>
  <c r="P1190" i="9" s="1"/>
  <c r="O1254" i="9"/>
  <c r="P1254" i="9" s="1"/>
  <c r="O1283" i="9"/>
  <c r="P1283" i="9" s="1"/>
  <c r="O1303" i="9"/>
  <c r="P1303" i="9" s="1"/>
  <c r="O1326" i="9"/>
  <c r="P1326" i="9" s="1"/>
  <c r="O1347" i="9"/>
  <c r="P1347" i="9" s="1"/>
  <c r="O1367" i="9"/>
  <c r="P1367" i="9" s="1"/>
  <c r="O1390" i="9"/>
  <c r="P1390" i="9" s="1"/>
  <c r="O1407" i="9"/>
  <c r="P1407" i="9" s="1"/>
  <c r="O1423" i="9"/>
  <c r="P1423" i="9" s="1"/>
  <c r="O1439" i="9"/>
  <c r="P1439" i="9" s="1"/>
  <c r="O1455" i="9"/>
  <c r="P1455" i="9" s="1"/>
  <c r="O1471" i="9"/>
  <c r="P1471" i="9" s="1"/>
  <c r="O1487" i="9"/>
  <c r="P1487" i="9" s="1"/>
  <c r="O1503" i="9"/>
  <c r="P1503" i="9" s="1"/>
  <c r="O1519" i="9"/>
  <c r="P1519" i="9" s="1"/>
  <c r="O1535" i="9"/>
  <c r="P1535" i="9" s="1"/>
  <c r="O1551" i="9"/>
  <c r="P1551" i="9" s="1"/>
  <c r="O1567" i="9"/>
  <c r="P1567" i="9" s="1"/>
  <c r="O1583" i="9"/>
  <c r="P1583" i="9" s="1"/>
  <c r="O1599" i="9"/>
  <c r="P1599" i="9" s="1"/>
  <c r="O1615" i="9"/>
  <c r="P1615" i="9" s="1"/>
  <c r="O1631" i="9"/>
  <c r="P1631" i="9" s="1"/>
  <c r="O1647" i="9"/>
  <c r="P1647" i="9" s="1"/>
  <c r="O1663" i="9"/>
  <c r="P1663" i="9" s="1"/>
  <c r="O1679" i="9"/>
  <c r="P1679" i="9" s="1"/>
  <c r="O1695" i="9"/>
  <c r="P1695" i="9" s="1"/>
  <c r="O1711" i="9"/>
  <c r="P1711" i="9" s="1"/>
  <c r="O1721" i="9"/>
  <c r="P1721" i="9" s="1"/>
  <c r="O1732" i="9"/>
  <c r="P1732" i="9" s="1"/>
  <c r="O1743" i="9"/>
  <c r="P1743" i="9" s="1"/>
  <c r="O1753" i="9"/>
  <c r="P1753" i="9" s="1"/>
  <c r="O1764" i="9"/>
  <c r="P1764" i="9" s="1"/>
  <c r="O1775" i="9"/>
  <c r="P1775" i="9" s="1"/>
  <c r="O1785" i="9"/>
  <c r="P1785" i="9" s="1"/>
  <c r="O1796" i="9"/>
  <c r="P1796" i="9" s="1"/>
  <c r="O1807" i="9"/>
  <c r="P1807" i="9" s="1"/>
  <c r="O1817" i="9"/>
  <c r="P1817" i="9" s="1"/>
  <c r="O1828" i="9"/>
  <c r="P1828" i="9" s="1"/>
  <c r="O1839" i="9"/>
  <c r="P1839" i="9" s="1"/>
  <c r="O1849" i="9"/>
  <c r="P1849" i="9" s="1"/>
  <c r="O1857" i="9"/>
  <c r="P1857" i="9" s="1"/>
  <c r="O1865" i="9"/>
  <c r="P1865" i="9" s="1"/>
  <c r="O1873" i="9"/>
  <c r="P1873" i="9" s="1"/>
  <c r="O1881" i="9"/>
  <c r="P1881" i="9" s="1"/>
  <c r="O1889" i="9"/>
  <c r="P1889" i="9" s="1"/>
  <c r="O1897" i="9"/>
  <c r="P1897" i="9" s="1"/>
  <c r="O1905" i="9"/>
  <c r="P1905" i="9" s="1"/>
  <c r="O1913" i="9"/>
  <c r="P1913" i="9" s="1"/>
  <c r="O1921" i="9"/>
  <c r="P1921" i="9" s="1"/>
  <c r="O1929" i="9"/>
  <c r="P1929" i="9" s="1"/>
  <c r="O1937" i="9"/>
  <c r="P1937" i="9" s="1"/>
  <c r="O1945" i="9"/>
  <c r="P1945" i="9" s="1"/>
  <c r="O1953" i="9"/>
  <c r="P1953" i="9" s="1"/>
  <c r="O1961" i="9"/>
  <c r="P1961" i="9" s="1"/>
  <c r="O1969" i="9"/>
  <c r="P1969" i="9" s="1"/>
  <c r="O1977" i="9"/>
  <c r="P1977" i="9" s="1"/>
  <c r="O1985" i="9"/>
  <c r="P1985" i="9" s="1"/>
  <c r="O1993" i="9"/>
  <c r="P1993" i="9" s="1"/>
  <c r="O2001" i="9"/>
  <c r="P2001" i="9" s="1"/>
  <c r="O2009" i="9"/>
  <c r="P2009" i="9" s="1"/>
  <c r="O2017" i="9"/>
  <c r="P2017" i="9" s="1"/>
  <c r="O2025" i="9"/>
  <c r="P2025" i="9" s="1"/>
  <c r="O2033" i="9"/>
  <c r="P2033" i="9" s="1"/>
  <c r="O2041" i="9"/>
  <c r="P2041" i="9" s="1"/>
  <c r="O2049" i="9"/>
  <c r="P2049" i="9" s="1"/>
  <c r="O2057" i="9"/>
  <c r="P2057" i="9" s="1"/>
  <c r="O2065" i="9"/>
  <c r="P2065" i="9" s="1"/>
  <c r="O2073" i="9"/>
  <c r="P2073" i="9" s="1"/>
  <c r="O2081" i="9"/>
  <c r="P2081" i="9" s="1"/>
  <c r="O2089" i="9"/>
  <c r="P2089" i="9" s="1"/>
  <c r="O2097" i="9"/>
  <c r="P2097" i="9" s="1"/>
  <c r="O2105" i="9"/>
  <c r="P2105" i="9" s="1"/>
  <c r="O2113" i="9"/>
  <c r="P2113" i="9" s="1"/>
  <c r="O2121" i="9"/>
  <c r="P2121" i="9" s="1"/>
  <c r="O2129" i="9"/>
  <c r="P2129" i="9" s="1"/>
  <c r="O2137" i="9"/>
  <c r="P2137" i="9" s="1"/>
  <c r="O2145" i="9"/>
  <c r="P2145" i="9" s="1"/>
  <c r="O2153" i="9"/>
  <c r="P2153" i="9" s="1"/>
  <c r="O2161" i="9"/>
  <c r="P2161" i="9" s="1"/>
  <c r="O2169" i="9"/>
  <c r="P2169" i="9" s="1"/>
  <c r="O2177" i="9"/>
  <c r="P2177" i="9" s="1"/>
  <c r="O2185" i="9"/>
  <c r="P2185" i="9" s="1"/>
  <c r="O2193" i="9"/>
  <c r="P2193" i="9" s="1"/>
  <c r="O2201" i="9"/>
  <c r="P2201" i="9" s="1"/>
  <c r="O2209" i="9"/>
  <c r="P2209" i="9" s="1"/>
  <c r="O2217" i="9"/>
  <c r="P2217" i="9" s="1"/>
  <c r="O2225" i="9"/>
  <c r="P2225" i="9" s="1"/>
  <c r="O2233" i="9"/>
  <c r="P2233" i="9" s="1"/>
  <c r="O2241" i="9"/>
  <c r="P2241" i="9" s="1"/>
  <c r="O2249" i="9"/>
  <c r="P2249" i="9" s="1"/>
  <c r="O2257" i="9"/>
  <c r="P2257" i="9" s="1"/>
  <c r="O2265" i="9"/>
  <c r="P2265" i="9" s="1"/>
  <c r="O2273" i="9"/>
  <c r="P2273" i="9" s="1"/>
  <c r="O2281" i="9"/>
  <c r="P2281" i="9" s="1"/>
  <c r="O2289" i="9"/>
  <c r="P2289" i="9" s="1"/>
  <c r="O2297" i="9"/>
  <c r="P2297" i="9" s="1"/>
  <c r="O2305" i="9"/>
  <c r="P2305" i="9" s="1"/>
  <c r="O2313" i="9"/>
  <c r="P2313" i="9" s="1"/>
  <c r="O2321" i="9"/>
  <c r="P2321" i="9" s="1"/>
  <c r="O2329" i="9"/>
  <c r="P2329" i="9" s="1"/>
  <c r="O2337" i="9"/>
  <c r="P2337" i="9" s="1"/>
  <c r="O2345" i="9"/>
  <c r="P2345" i="9" s="1"/>
  <c r="O2353" i="9"/>
  <c r="P2353" i="9" s="1"/>
  <c r="O2361" i="9"/>
  <c r="P2361" i="9" s="1"/>
  <c r="O2369" i="9"/>
  <c r="P2369" i="9" s="1"/>
  <c r="O2377" i="9"/>
  <c r="P2377" i="9" s="1"/>
  <c r="O2385" i="9"/>
  <c r="P2385" i="9" s="1"/>
  <c r="O2393" i="9"/>
  <c r="P2393" i="9" s="1"/>
  <c r="O2401" i="9"/>
  <c r="P2401" i="9" s="1"/>
  <c r="O2409" i="9"/>
  <c r="P2409" i="9" s="1"/>
  <c r="O2417" i="9"/>
  <c r="P2417" i="9" s="1"/>
  <c r="O2425" i="9"/>
  <c r="P2425" i="9" s="1"/>
  <c r="O2433" i="9"/>
  <c r="P2433" i="9" s="1"/>
  <c r="O2441" i="9"/>
  <c r="P2441" i="9" s="1"/>
  <c r="O2449" i="9"/>
  <c r="P2449" i="9" s="1"/>
  <c r="O2457" i="9"/>
  <c r="P2457" i="9" s="1"/>
  <c r="O2465" i="9"/>
  <c r="P2465" i="9" s="1"/>
  <c r="O2473" i="9"/>
  <c r="P2473" i="9" s="1"/>
  <c r="O2481" i="9"/>
  <c r="P2481" i="9" s="1"/>
  <c r="O2489" i="9"/>
  <c r="P2489" i="9" s="1"/>
  <c r="O2497" i="9"/>
  <c r="P2497" i="9" s="1"/>
  <c r="O2505" i="9"/>
  <c r="P2505" i="9" s="1"/>
  <c r="O2513" i="9"/>
  <c r="P2513" i="9" s="1"/>
  <c r="O2521" i="9"/>
  <c r="P2521" i="9" s="1"/>
  <c r="O2529" i="9"/>
  <c r="P2529" i="9" s="1"/>
  <c r="O2537" i="9"/>
  <c r="P2537" i="9" s="1"/>
  <c r="O2545" i="9"/>
  <c r="P2545" i="9" s="1"/>
  <c r="O2553" i="9"/>
  <c r="P2553" i="9" s="1"/>
  <c r="O2561" i="9"/>
  <c r="P2561" i="9" s="1"/>
  <c r="O2569" i="9"/>
  <c r="P2569" i="9" s="1"/>
  <c r="O2577" i="9"/>
  <c r="P2577" i="9" s="1"/>
  <c r="O2585" i="9"/>
  <c r="P2585" i="9" s="1"/>
  <c r="O2593" i="9"/>
  <c r="P2593" i="9" s="1"/>
  <c r="O2601" i="9"/>
  <c r="P2601" i="9" s="1"/>
  <c r="O2609" i="9"/>
  <c r="P2609" i="9" s="1"/>
  <c r="O2617" i="9"/>
  <c r="P2617" i="9" s="1"/>
  <c r="O2625" i="9"/>
  <c r="P2625" i="9" s="1"/>
  <c r="O2633" i="9"/>
  <c r="P2633" i="9" s="1"/>
  <c r="O2641" i="9"/>
  <c r="P2641" i="9" s="1"/>
  <c r="O2649" i="9"/>
  <c r="P2649" i="9" s="1"/>
  <c r="O2657" i="9"/>
  <c r="P2657" i="9" s="1"/>
  <c r="O2665" i="9"/>
  <c r="P2665" i="9" s="1"/>
  <c r="O2673" i="9"/>
  <c r="P2673" i="9" s="1"/>
  <c r="O2681" i="9"/>
  <c r="P2681" i="9" s="1"/>
  <c r="O2689" i="9"/>
  <c r="P2689" i="9" s="1"/>
  <c r="O2697" i="9"/>
  <c r="P2697" i="9" s="1"/>
  <c r="O2705" i="9"/>
  <c r="P2705" i="9" s="1"/>
  <c r="O2713" i="9"/>
  <c r="P2713" i="9" s="1"/>
  <c r="O2721" i="9"/>
  <c r="P2721" i="9" s="1"/>
  <c r="O2729" i="9"/>
  <c r="P2729" i="9" s="1"/>
  <c r="O2737" i="9"/>
  <c r="P2737" i="9" s="1"/>
  <c r="O2745" i="9"/>
  <c r="P2745" i="9" s="1"/>
  <c r="O2753" i="9"/>
  <c r="P2753" i="9" s="1"/>
  <c r="O2761" i="9"/>
  <c r="P2761" i="9" s="1"/>
  <c r="O2769" i="9"/>
  <c r="P2769" i="9" s="1"/>
  <c r="O2777" i="9"/>
  <c r="P2777" i="9" s="1"/>
  <c r="O2785" i="9"/>
  <c r="P2785" i="9" s="1"/>
  <c r="O2793" i="9"/>
  <c r="P2793" i="9" s="1"/>
  <c r="O2801" i="9"/>
  <c r="P2801" i="9" s="1"/>
  <c r="O2809" i="9"/>
  <c r="P2809" i="9" s="1"/>
  <c r="O2817" i="9"/>
  <c r="P2817" i="9" s="1"/>
  <c r="O2825" i="9"/>
  <c r="P2825" i="9" s="1"/>
  <c r="O2833" i="9"/>
  <c r="P2833" i="9" s="1"/>
  <c r="O2841" i="9"/>
  <c r="P2841" i="9" s="1"/>
  <c r="O2849" i="9"/>
  <c r="P2849" i="9" s="1"/>
  <c r="O2857" i="9"/>
  <c r="P2857" i="9" s="1"/>
  <c r="O2865" i="9"/>
  <c r="P2865" i="9" s="1"/>
  <c r="O2873" i="9"/>
  <c r="P2873" i="9" s="1"/>
  <c r="O2881" i="9"/>
  <c r="P2881" i="9" s="1"/>
  <c r="O2889" i="9"/>
  <c r="P2889" i="9" s="1"/>
  <c r="O2897" i="9"/>
  <c r="P2897" i="9" s="1"/>
  <c r="O2905" i="9"/>
  <c r="P2905" i="9" s="1"/>
  <c r="O2913" i="9"/>
  <c r="P2913" i="9" s="1"/>
  <c r="O2921" i="9"/>
  <c r="P2921" i="9" s="1"/>
  <c r="O2929" i="9"/>
  <c r="P2929" i="9" s="1"/>
  <c r="O2937" i="9"/>
  <c r="P2937" i="9" s="1"/>
  <c r="O2945" i="9"/>
  <c r="P2945" i="9" s="1"/>
  <c r="O2953" i="9"/>
  <c r="P2953" i="9" s="1"/>
  <c r="O2961" i="9"/>
  <c r="P2961" i="9" s="1"/>
  <c r="O2969" i="9"/>
  <c r="P2969" i="9" s="1"/>
  <c r="O2977" i="9"/>
  <c r="P2977" i="9" s="1"/>
  <c r="O2985" i="9"/>
  <c r="P2985" i="9" s="1"/>
  <c r="O2993" i="9"/>
  <c r="P2993" i="9" s="1"/>
  <c r="O3001" i="9"/>
  <c r="P3001" i="9" s="1"/>
  <c r="O3009" i="9"/>
  <c r="P3009" i="9" s="1"/>
  <c r="O3017" i="9"/>
  <c r="P3017" i="9" s="1"/>
  <c r="O3025" i="9"/>
  <c r="P3025" i="9" s="1"/>
  <c r="O3033" i="9"/>
  <c r="P3033" i="9" s="1"/>
  <c r="O3041" i="9"/>
  <c r="P3041" i="9" s="1"/>
  <c r="O3049" i="9"/>
  <c r="P3049" i="9" s="1"/>
  <c r="O3057" i="9"/>
  <c r="P3057" i="9" s="1"/>
  <c r="O3065" i="9"/>
  <c r="P3065" i="9" s="1"/>
  <c r="O3073" i="9"/>
  <c r="P3073" i="9" s="1"/>
  <c r="O3081" i="9"/>
  <c r="P3081" i="9" s="1"/>
  <c r="O3089" i="9"/>
  <c r="P3089" i="9" s="1"/>
  <c r="O3097" i="9"/>
  <c r="P3097" i="9" s="1"/>
  <c r="O3105" i="9"/>
  <c r="P3105" i="9" s="1"/>
  <c r="O3113" i="9"/>
  <c r="P3113" i="9" s="1"/>
  <c r="O3121" i="9"/>
  <c r="P3121" i="9" s="1"/>
  <c r="O3129" i="9"/>
  <c r="P3129" i="9" s="1"/>
  <c r="O3137" i="9"/>
  <c r="P3137" i="9" s="1"/>
  <c r="O3145" i="9"/>
  <c r="P3145" i="9" s="1"/>
  <c r="O3153" i="9"/>
  <c r="P3153" i="9" s="1"/>
  <c r="O3161" i="9"/>
  <c r="P3161" i="9" s="1"/>
  <c r="O3169" i="9"/>
  <c r="P3169" i="9" s="1"/>
  <c r="O3177" i="9"/>
  <c r="P3177" i="9" s="1"/>
  <c r="O3185" i="9"/>
  <c r="P3185" i="9" s="1"/>
  <c r="O3193" i="9"/>
  <c r="P3193" i="9" s="1"/>
  <c r="O3201" i="9"/>
  <c r="P3201" i="9" s="1"/>
  <c r="O3209" i="9"/>
  <c r="P3209" i="9" s="1"/>
  <c r="O3217" i="9"/>
  <c r="P3217" i="9" s="1"/>
  <c r="O3225" i="9"/>
  <c r="P3225" i="9" s="1"/>
  <c r="O3233" i="9"/>
  <c r="P3233" i="9" s="1"/>
  <c r="O3241" i="9"/>
  <c r="P3241" i="9" s="1"/>
  <c r="O3249" i="9"/>
  <c r="P3249" i="9" s="1"/>
  <c r="O3257" i="9"/>
  <c r="P3257" i="9" s="1"/>
  <c r="O3265" i="9"/>
  <c r="P3265" i="9" s="1"/>
  <c r="O3273" i="9"/>
  <c r="P3273" i="9" s="1"/>
  <c r="O3281" i="9"/>
  <c r="P3281" i="9" s="1"/>
  <c r="O3289" i="9"/>
  <c r="P3289" i="9" s="1"/>
  <c r="O3297" i="9"/>
  <c r="P3297" i="9" s="1"/>
  <c r="O3305" i="9"/>
  <c r="P3305" i="9" s="1"/>
  <c r="O3313" i="9"/>
  <c r="P3313" i="9" s="1"/>
  <c r="O3321" i="9"/>
  <c r="P3321" i="9" s="1"/>
  <c r="O3329" i="9"/>
  <c r="P3329" i="9" s="1"/>
  <c r="O3337" i="9"/>
  <c r="P3337" i="9" s="1"/>
  <c r="O3345" i="9"/>
  <c r="P3345" i="9" s="1"/>
  <c r="O3353" i="9"/>
  <c r="P3353" i="9" s="1"/>
  <c r="O3361" i="9"/>
  <c r="P3361" i="9" s="1"/>
  <c r="O3369" i="9"/>
  <c r="P3369" i="9" s="1"/>
  <c r="O3377" i="9"/>
  <c r="P3377" i="9" s="1"/>
  <c r="O3385" i="9"/>
  <c r="P3385" i="9" s="1"/>
  <c r="O3393" i="9"/>
  <c r="P3393" i="9" s="1"/>
  <c r="O3401" i="9"/>
  <c r="P3401" i="9" s="1"/>
  <c r="O3409" i="9"/>
  <c r="P3409" i="9" s="1"/>
  <c r="O3417" i="9"/>
  <c r="P3417" i="9" s="1"/>
  <c r="O3425" i="9"/>
  <c r="P3425" i="9" s="1"/>
  <c r="O3433" i="9"/>
  <c r="P3433" i="9" s="1"/>
  <c r="O3441" i="9"/>
  <c r="P3441" i="9" s="1"/>
  <c r="O3449" i="9"/>
  <c r="P3449" i="9" s="1"/>
  <c r="O3457" i="9"/>
  <c r="P3457" i="9" s="1"/>
  <c r="O3465" i="9"/>
  <c r="P3465" i="9" s="1"/>
  <c r="O3473" i="9"/>
  <c r="P3473" i="9" s="1"/>
  <c r="O3481" i="9"/>
  <c r="P3481" i="9" s="1"/>
  <c r="O3489" i="9"/>
  <c r="P3489" i="9" s="1"/>
  <c r="O3497" i="9"/>
  <c r="P3497" i="9" s="1"/>
  <c r="O3505" i="9"/>
  <c r="P3505" i="9" s="1"/>
  <c r="O3513" i="9"/>
  <c r="P3513" i="9" s="1"/>
  <c r="O3521" i="9"/>
  <c r="P3521" i="9" s="1"/>
  <c r="O3529" i="9"/>
  <c r="P3529" i="9" s="1"/>
  <c r="O3537" i="9"/>
  <c r="P3537" i="9" s="1"/>
  <c r="O3545" i="9"/>
  <c r="P3545" i="9" s="1"/>
  <c r="O3553" i="9"/>
  <c r="P3553" i="9" s="1"/>
  <c r="O3561" i="9"/>
  <c r="P3561" i="9" s="1"/>
  <c r="O3569" i="9"/>
  <c r="P3569" i="9" s="1"/>
  <c r="O3577" i="9"/>
  <c r="P3577" i="9" s="1"/>
  <c r="O3585" i="9"/>
  <c r="P3585" i="9" s="1"/>
  <c r="O3593" i="9"/>
  <c r="P3593" i="9" s="1"/>
  <c r="O3601" i="9"/>
  <c r="P3601" i="9" s="1"/>
  <c r="O3609" i="9"/>
  <c r="P3609" i="9" s="1"/>
  <c r="O3617" i="9"/>
  <c r="P3617" i="9" s="1"/>
  <c r="O3625" i="9"/>
  <c r="P3625" i="9" s="1"/>
  <c r="O3633" i="9"/>
  <c r="P3633" i="9" s="1"/>
  <c r="O3641" i="9"/>
  <c r="P3641" i="9" s="1"/>
  <c r="O3649" i="9"/>
  <c r="P3649" i="9" s="1"/>
  <c r="O3657" i="9"/>
  <c r="P3657" i="9" s="1"/>
  <c r="O3665" i="9"/>
  <c r="P3665" i="9" s="1"/>
  <c r="O3673" i="9"/>
  <c r="P3673" i="9" s="1"/>
  <c r="O3681" i="9"/>
  <c r="P3681" i="9" s="1"/>
  <c r="O3689" i="9"/>
  <c r="P3689" i="9" s="1"/>
  <c r="O3697" i="9"/>
  <c r="P3697" i="9" s="1"/>
  <c r="O3705" i="9"/>
  <c r="P3705" i="9" s="1"/>
  <c r="O3713" i="9"/>
  <c r="P3713" i="9" s="1"/>
  <c r="O3721" i="9"/>
  <c r="P3721" i="9" s="1"/>
  <c r="O3729" i="9"/>
  <c r="P3729" i="9" s="1"/>
  <c r="O3737" i="9"/>
  <c r="P3737" i="9" s="1"/>
  <c r="O3745" i="9"/>
  <c r="P3745" i="9" s="1"/>
  <c r="O3753" i="9"/>
  <c r="P3753" i="9" s="1"/>
  <c r="O3761" i="9"/>
  <c r="P3761" i="9" s="1"/>
  <c r="O3769" i="9"/>
  <c r="P3769" i="9" s="1"/>
  <c r="O3777" i="9"/>
  <c r="P3777" i="9" s="1"/>
  <c r="O3785" i="9"/>
  <c r="P3785" i="9" s="1"/>
  <c r="O3793" i="9"/>
  <c r="P3793" i="9" s="1"/>
  <c r="O3801" i="9"/>
  <c r="P3801" i="9" s="1"/>
  <c r="O3809" i="9"/>
  <c r="P3809" i="9" s="1"/>
  <c r="O3817" i="9"/>
  <c r="P3817" i="9" s="1"/>
  <c r="O3825" i="9"/>
  <c r="P3825" i="9" s="1"/>
  <c r="O3833" i="9"/>
  <c r="P3833" i="9" s="1"/>
  <c r="O3841" i="9"/>
  <c r="P3841" i="9" s="1"/>
  <c r="O3849" i="9"/>
  <c r="P3849" i="9" s="1"/>
  <c r="O3857" i="9"/>
  <c r="P3857" i="9" s="1"/>
  <c r="O3865" i="9"/>
  <c r="P3865" i="9" s="1"/>
  <c r="O3873" i="9"/>
  <c r="P3873" i="9" s="1"/>
  <c r="O3881" i="9"/>
  <c r="P3881" i="9" s="1"/>
  <c r="O3889" i="9"/>
  <c r="P3889" i="9" s="1"/>
  <c r="O3897" i="9"/>
  <c r="P3897" i="9" s="1"/>
  <c r="O3905" i="9"/>
  <c r="P3905" i="9" s="1"/>
  <c r="O3913" i="9"/>
  <c r="P3913" i="9" s="1"/>
  <c r="O3921" i="9"/>
  <c r="P3921" i="9" s="1"/>
  <c r="O3929" i="9"/>
  <c r="P3929" i="9" s="1"/>
  <c r="O3937" i="9"/>
  <c r="P3937" i="9" s="1"/>
  <c r="O3945" i="9"/>
  <c r="P3945" i="9" s="1"/>
  <c r="O3953" i="9"/>
  <c r="P3953" i="9" s="1"/>
  <c r="O3961" i="9"/>
  <c r="P3961" i="9" s="1"/>
  <c r="O3969" i="9"/>
  <c r="P3969" i="9" s="1"/>
  <c r="O3977" i="9"/>
  <c r="P3977" i="9" s="1"/>
  <c r="O3985" i="9"/>
  <c r="P3985" i="9" s="1"/>
  <c r="O3993" i="9"/>
  <c r="P3993" i="9" s="1"/>
  <c r="O4001" i="9"/>
  <c r="P4001" i="9" s="1"/>
  <c r="O4009" i="9"/>
  <c r="P4009" i="9" s="1"/>
  <c r="O4017" i="9"/>
  <c r="P4017" i="9" s="1"/>
  <c r="O4025" i="9"/>
  <c r="P4025" i="9" s="1"/>
  <c r="O4033" i="9"/>
  <c r="P4033" i="9" s="1"/>
  <c r="O4041" i="9"/>
  <c r="P4041" i="9" s="1"/>
  <c r="O4049" i="9"/>
  <c r="P4049" i="9" s="1"/>
  <c r="O4057" i="9"/>
  <c r="P4057" i="9" s="1"/>
  <c r="O4065" i="9"/>
  <c r="P4065" i="9" s="1"/>
  <c r="O4073" i="9"/>
  <c r="P4073" i="9" s="1"/>
  <c r="O4081" i="9"/>
  <c r="P4081" i="9" s="1"/>
  <c r="O4089" i="9"/>
  <c r="P4089" i="9" s="1"/>
  <c r="O4097" i="9"/>
  <c r="P4097" i="9" s="1"/>
  <c r="O4105" i="9"/>
  <c r="P4105" i="9" s="1"/>
  <c r="O4113" i="9"/>
  <c r="P4113" i="9" s="1"/>
  <c r="O4121" i="9"/>
  <c r="P4121" i="9" s="1"/>
  <c r="O4129" i="9"/>
  <c r="P4129" i="9" s="1"/>
  <c r="O4137" i="9"/>
  <c r="P4137" i="9" s="1"/>
  <c r="O4145" i="9"/>
  <c r="P4145" i="9" s="1"/>
  <c r="O4153" i="9"/>
  <c r="P4153" i="9" s="1"/>
  <c r="O4161" i="9"/>
  <c r="P4161" i="9" s="1"/>
  <c r="O4169" i="9"/>
  <c r="P4169" i="9" s="1"/>
  <c r="O4177" i="9"/>
  <c r="P4177" i="9" s="1"/>
  <c r="O4185" i="9"/>
  <c r="P4185" i="9" s="1"/>
  <c r="O4193" i="9"/>
  <c r="P4193" i="9" s="1"/>
  <c r="O4201" i="9"/>
  <c r="P4201" i="9" s="1"/>
  <c r="O4209" i="9"/>
  <c r="P4209" i="9" s="1"/>
  <c r="O4217" i="9"/>
  <c r="P4217" i="9" s="1"/>
  <c r="O4225" i="9"/>
  <c r="P4225" i="9" s="1"/>
  <c r="O4233" i="9"/>
  <c r="P4233" i="9" s="1"/>
  <c r="O4241" i="9"/>
  <c r="P4241" i="9" s="1"/>
  <c r="O4249" i="9"/>
  <c r="P4249" i="9" s="1"/>
  <c r="O1198" i="9"/>
  <c r="P1198" i="9" s="1"/>
  <c r="O1262" i="9"/>
  <c r="P1262" i="9" s="1"/>
  <c r="O1286" i="9"/>
  <c r="P1286" i="9" s="1"/>
  <c r="O1307" i="9"/>
  <c r="P1307" i="9" s="1"/>
  <c r="O1327" i="9"/>
  <c r="P1327" i="9" s="1"/>
  <c r="O1350" i="9"/>
  <c r="P1350" i="9" s="1"/>
  <c r="O1371" i="9"/>
  <c r="P1371" i="9" s="1"/>
  <c r="O1391" i="9"/>
  <c r="P1391" i="9" s="1"/>
  <c r="O1411" i="9"/>
  <c r="P1411" i="9" s="1"/>
  <c r="O1427" i="9"/>
  <c r="P1427" i="9" s="1"/>
  <c r="O1443" i="9"/>
  <c r="P1443" i="9" s="1"/>
  <c r="O1459" i="9"/>
  <c r="P1459" i="9" s="1"/>
  <c r="O1475" i="9"/>
  <c r="P1475" i="9" s="1"/>
  <c r="O1491" i="9"/>
  <c r="P1491" i="9" s="1"/>
  <c r="O1507" i="9"/>
  <c r="P1507" i="9" s="1"/>
  <c r="O1523" i="9"/>
  <c r="P1523" i="9" s="1"/>
  <c r="O1539" i="9"/>
  <c r="P1539" i="9" s="1"/>
  <c r="O1555" i="9"/>
  <c r="P1555" i="9" s="1"/>
  <c r="O1571" i="9"/>
  <c r="P1571" i="9" s="1"/>
  <c r="O1587" i="9"/>
  <c r="P1587" i="9" s="1"/>
  <c r="O1603" i="9"/>
  <c r="P1603" i="9" s="1"/>
  <c r="O1619" i="9"/>
  <c r="P1619" i="9" s="1"/>
  <c r="O1635" i="9"/>
  <c r="P1635" i="9" s="1"/>
  <c r="O1651" i="9"/>
  <c r="P1651" i="9" s="1"/>
  <c r="O1667" i="9"/>
  <c r="P1667" i="9" s="1"/>
  <c r="O1683" i="9"/>
  <c r="P1683" i="9" s="1"/>
  <c r="O1699" i="9"/>
  <c r="P1699" i="9" s="1"/>
  <c r="O1712" i="9"/>
  <c r="P1712" i="9" s="1"/>
  <c r="O1723" i="9"/>
  <c r="P1723" i="9" s="1"/>
  <c r="O1734" i="9"/>
  <c r="P1734" i="9" s="1"/>
  <c r="O1744" i="9"/>
  <c r="P1744" i="9" s="1"/>
  <c r="O1755" i="9"/>
  <c r="P1755" i="9" s="1"/>
  <c r="O1766" i="9"/>
  <c r="P1766" i="9" s="1"/>
  <c r="O1776" i="9"/>
  <c r="P1776" i="9" s="1"/>
  <c r="O1787" i="9"/>
  <c r="P1787" i="9" s="1"/>
  <c r="O1798" i="9"/>
  <c r="P1798" i="9" s="1"/>
  <c r="O1808" i="9"/>
  <c r="P1808" i="9" s="1"/>
  <c r="O1819" i="9"/>
  <c r="P1819" i="9" s="1"/>
  <c r="O1830" i="9"/>
  <c r="P1830" i="9" s="1"/>
  <c r="O1840" i="9"/>
  <c r="P1840" i="9" s="1"/>
  <c r="O1850" i="9"/>
  <c r="P1850" i="9" s="1"/>
  <c r="O1858" i="9"/>
  <c r="P1858" i="9" s="1"/>
  <c r="O1866" i="9"/>
  <c r="P1866" i="9" s="1"/>
  <c r="O1874" i="9"/>
  <c r="P1874" i="9" s="1"/>
  <c r="O1882" i="9"/>
  <c r="P1882" i="9" s="1"/>
  <c r="O1890" i="9"/>
  <c r="P1890" i="9" s="1"/>
  <c r="O1898" i="9"/>
  <c r="P1898" i="9" s="1"/>
  <c r="O1906" i="9"/>
  <c r="P1906" i="9" s="1"/>
  <c r="O1914" i="9"/>
  <c r="P1914" i="9" s="1"/>
  <c r="O1922" i="9"/>
  <c r="P1922" i="9" s="1"/>
  <c r="O1930" i="9"/>
  <c r="P1930" i="9" s="1"/>
  <c r="O1938" i="9"/>
  <c r="P1938" i="9" s="1"/>
  <c r="O1946" i="9"/>
  <c r="P1946" i="9" s="1"/>
  <c r="O1954" i="9"/>
  <c r="P1954" i="9" s="1"/>
  <c r="O1962" i="9"/>
  <c r="P1962" i="9" s="1"/>
  <c r="O1970" i="9"/>
  <c r="P1970" i="9" s="1"/>
  <c r="O1978" i="9"/>
  <c r="P1978" i="9" s="1"/>
  <c r="O1986" i="9"/>
  <c r="P1986" i="9" s="1"/>
  <c r="O1994" i="9"/>
  <c r="P1994" i="9" s="1"/>
  <c r="O2002" i="9"/>
  <c r="P2002" i="9" s="1"/>
  <c r="O2010" i="9"/>
  <c r="P2010" i="9" s="1"/>
  <c r="O2018" i="9"/>
  <c r="P2018" i="9" s="1"/>
  <c r="O2026" i="9"/>
  <c r="P2026" i="9" s="1"/>
  <c r="O2034" i="9"/>
  <c r="P2034" i="9" s="1"/>
  <c r="O2042" i="9"/>
  <c r="P2042" i="9" s="1"/>
  <c r="O2050" i="9"/>
  <c r="P2050" i="9" s="1"/>
  <c r="O2058" i="9"/>
  <c r="P2058" i="9" s="1"/>
  <c r="O2066" i="9"/>
  <c r="P2066" i="9" s="1"/>
  <c r="O2074" i="9"/>
  <c r="P2074" i="9" s="1"/>
  <c r="O2082" i="9"/>
  <c r="P2082" i="9" s="1"/>
  <c r="O2090" i="9"/>
  <c r="P2090" i="9" s="1"/>
  <c r="O2098" i="9"/>
  <c r="P2098" i="9" s="1"/>
  <c r="O2106" i="9"/>
  <c r="P2106" i="9" s="1"/>
  <c r="O2114" i="9"/>
  <c r="P2114" i="9" s="1"/>
  <c r="O2122" i="9"/>
  <c r="P2122" i="9" s="1"/>
  <c r="O2130" i="9"/>
  <c r="P2130" i="9" s="1"/>
  <c r="O2138" i="9"/>
  <c r="P2138" i="9" s="1"/>
  <c r="O2146" i="9"/>
  <c r="P2146" i="9" s="1"/>
  <c r="O2154" i="9"/>
  <c r="P2154" i="9" s="1"/>
  <c r="O2162" i="9"/>
  <c r="P2162" i="9" s="1"/>
  <c r="O2170" i="9"/>
  <c r="P2170" i="9" s="1"/>
  <c r="O2178" i="9"/>
  <c r="P2178" i="9" s="1"/>
  <c r="O2186" i="9"/>
  <c r="P2186" i="9" s="1"/>
  <c r="O2194" i="9"/>
  <c r="P2194" i="9" s="1"/>
  <c r="O2202" i="9"/>
  <c r="P2202" i="9" s="1"/>
  <c r="O2210" i="9"/>
  <c r="P2210" i="9" s="1"/>
  <c r="O2218" i="9"/>
  <c r="P2218" i="9" s="1"/>
  <c r="O2226" i="9"/>
  <c r="P2226" i="9" s="1"/>
  <c r="O2234" i="9"/>
  <c r="P2234" i="9" s="1"/>
  <c r="O2242" i="9"/>
  <c r="P2242" i="9" s="1"/>
  <c r="O2250" i="9"/>
  <c r="P2250" i="9" s="1"/>
  <c r="O2258" i="9"/>
  <c r="P2258" i="9" s="1"/>
  <c r="O2266" i="9"/>
  <c r="P2266" i="9" s="1"/>
  <c r="O2274" i="9"/>
  <c r="P2274" i="9" s="1"/>
  <c r="O2282" i="9"/>
  <c r="P2282" i="9" s="1"/>
  <c r="O2290" i="9"/>
  <c r="P2290" i="9" s="1"/>
  <c r="O2298" i="9"/>
  <c r="P2298" i="9" s="1"/>
  <c r="O2306" i="9"/>
  <c r="P2306" i="9" s="1"/>
  <c r="O2314" i="9"/>
  <c r="P2314" i="9" s="1"/>
  <c r="O2322" i="9"/>
  <c r="P2322" i="9" s="1"/>
  <c r="O2330" i="9"/>
  <c r="P2330" i="9" s="1"/>
  <c r="O2338" i="9"/>
  <c r="P2338" i="9" s="1"/>
  <c r="O2346" i="9"/>
  <c r="P2346" i="9" s="1"/>
  <c r="O2354" i="9"/>
  <c r="P2354" i="9" s="1"/>
  <c r="O2362" i="9"/>
  <c r="P2362" i="9" s="1"/>
  <c r="O2370" i="9"/>
  <c r="P2370" i="9" s="1"/>
  <c r="O2378" i="9"/>
  <c r="P2378" i="9" s="1"/>
  <c r="O2386" i="9"/>
  <c r="P2386" i="9" s="1"/>
  <c r="O2394" i="9"/>
  <c r="P2394" i="9" s="1"/>
  <c r="O2402" i="9"/>
  <c r="P2402" i="9" s="1"/>
  <c r="O2410" i="9"/>
  <c r="P2410" i="9" s="1"/>
  <c r="O2418" i="9"/>
  <c r="P2418" i="9" s="1"/>
  <c r="O2426" i="9"/>
  <c r="P2426" i="9" s="1"/>
  <c r="O2434" i="9"/>
  <c r="P2434" i="9" s="1"/>
  <c r="O2442" i="9"/>
  <c r="P2442" i="9" s="1"/>
  <c r="O2450" i="9"/>
  <c r="P2450" i="9" s="1"/>
  <c r="O2458" i="9"/>
  <c r="P2458" i="9" s="1"/>
  <c r="O2466" i="9"/>
  <c r="P2466" i="9" s="1"/>
  <c r="O2474" i="9"/>
  <c r="P2474" i="9" s="1"/>
  <c r="O2482" i="9"/>
  <c r="P2482" i="9" s="1"/>
  <c r="O2490" i="9"/>
  <c r="P2490" i="9" s="1"/>
  <c r="O2498" i="9"/>
  <c r="P2498" i="9" s="1"/>
  <c r="O2506" i="9"/>
  <c r="P2506" i="9" s="1"/>
  <c r="O2514" i="9"/>
  <c r="P2514" i="9" s="1"/>
  <c r="O2522" i="9"/>
  <c r="P2522" i="9" s="1"/>
  <c r="O2530" i="9"/>
  <c r="P2530" i="9" s="1"/>
  <c r="O2538" i="9"/>
  <c r="P2538" i="9" s="1"/>
  <c r="O2546" i="9"/>
  <c r="P2546" i="9" s="1"/>
  <c r="O2554" i="9"/>
  <c r="P2554" i="9" s="1"/>
  <c r="O2562" i="9"/>
  <c r="P2562" i="9" s="1"/>
  <c r="O2570" i="9"/>
  <c r="P2570" i="9" s="1"/>
  <c r="O2578" i="9"/>
  <c r="P2578" i="9" s="1"/>
  <c r="O2586" i="9"/>
  <c r="P2586" i="9" s="1"/>
  <c r="O2594" i="9"/>
  <c r="P2594" i="9" s="1"/>
  <c r="O2602" i="9"/>
  <c r="P2602" i="9" s="1"/>
  <c r="O2610" i="9"/>
  <c r="P2610" i="9" s="1"/>
  <c r="O2618" i="9"/>
  <c r="P2618" i="9" s="1"/>
  <c r="O2626" i="9"/>
  <c r="P2626" i="9" s="1"/>
  <c r="O2634" i="9"/>
  <c r="P2634" i="9" s="1"/>
  <c r="O2642" i="9"/>
  <c r="P2642" i="9" s="1"/>
  <c r="O2650" i="9"/>
  <c r="P2650" i="9" s="1"/>
  <c r="O2658" i="9"/>
  <c r="P2658" i="9" s="1"/>
  <c r="O2666" i="9"/>
  <c r="P2666" i="9" s="1"/>
  <c r="O2674" i="9"/>
  <c r="P2674" i="9" s="1"/>
  <c r="O2682" i="9"/>
  <c r="P2682" i="9" s="1"/>
  <c r="O2690" i="9"/>
  <c r="P2690" i="9" s="1"/>
  <c r="O2698" i="9"/>
  <c r="P2698" i="9" s="1"/>
  <c r="O2706" i="9"/>
  <c r="P2706" i="9" s="1"/>
  <c r="O2714" i="9"/>
  <c r="P2714" i="9" s="1"/>
  <c r="O2722" i="9"/>
  <c r="P2722" i="9" s="1"/>
  <c r="O2730" i="9"/>
  <c r="P2730" i="9" s="1"/>
  <c r="O2738" i="9"/>
  <c r="P2738" i="9" s="1"/>
  <c r="O2746" i="9"/>
  <c r="P2746" i="9" s="1"/>
  <c r="O2754" i="9"/>
  <c r="P2754" i="9" s="1"/>
  <c r="O2762" i="9"/>
  <c r="P2762" i="9" s="1"/>
  <c r="O2770" i="9"/>
  <c r="P2770" i="9" s="1"/>
  <c r="O2778" i="9"/>
  <c r="P2778" i="9" s="1"/>
  <c r="O2786" i="9"/>
  <c r="P2786" i="9" s="1"/>
  <c r="O2794" i="9"/>
  <c r="P2794" i="9" s="1"/>
  <c r="O2802" i="9"/>
  <c r="P2802" i="9" s="1"/>
  <c r="O2810" i="9"/>
  <c r="P2810" i="9" s="1"/>
  <c r="O2818" i="9"/>
  <c r="P2818" i="9" s="1"/>
  <c r="O2826" i="9"/>
  <c r="P2826" i="9" s="1"/>
  <c r="O2834" i="9"/>
  <c r="P2834" i="9" s="1"/>
  <c r="O2842" i="9"/>
  <c r="P2842" i="9" s="1"/>
  <c r="O2850" i="9"/>
  <c r="P2850" i="9" s="1"/>
  <c r="O2858" i="9"/>
  <c r="P2858" i="9" s="1"/>
  <c r="O2866" i="9"/>
  <c r="P2866" i="9" s="1"/>
  <c r="O2874" i="9"/>
  <c r="P2874" i="9" s="1"/>
  <c r="O2882" i="9"/>
  <c r="P2882" i="9" s="1"/>
  <c r="O2890" i="9"/>
  <c r="P2890" i="9" s="1"/>
  <c r="O2898" i="9"/>
  <c r="P2898" i="9" s="1"/>
  <c r="O2906" i="9"/>
  <c r="P2906" i="9" s="1"/>
  <c r="O2914" i="9"/>
  <c r="P2914" i="9" s="1"/>
  <c r="O2922" i="9"/>
  <c r="P2922" i="9" s="1"/>
  <c r="O2930" i="9"/>
  <c r="P2930" i="9" s="1"/>
  <c r="O2938" i="9"/>
  <c r="P2938" i="9" s="1"/>
  <c r="O2946" i="9"/>
  <c r="P2946" i="9" s="1"/>
  <c r="O2954" i="9"/>
  <c r="P2954" i="9" s="1"/>
  <c r="O2962" i="9"/>
  <c r="P2962" i="9" s="1"/>
  <c r="O2970" i="9"/>
  <c r="P2970" i="9" s="1"/>
  <c r="O2978" i="9"/>
  <c r="P2978" i="9" s="1"/>
  <c r="O2986" i="9"/>
  <c r="P2986" i="9" s="1"/>
  <c r="O2994" i="9"/>
  <c r="P2994" i="9" s="1"/>
  <c r="O3002" i="9"/>
  <c r="P3002" i="9" s="1"/>
  <c r="O3010" i="9"/>
  <c r="P3010" i="9" s="1"/>
  <c r="O3018" i="9"/>
  <c r="P3018" i="9" s="1"/>
  <c r="O3026" i="9"/>
  <c r="P3026" i="9" s="1"/>
  <c r="O3034" i="9"/>
  <c r="P3034" i="9" s="1"/>
  <c r="O3042" i="9"/>
  <c r="P3042" i="9" s="1"/>
  <c r="O3050" i="9"/>
  <c r="P3050" i="9" s="1"/>
  <c r="O3058" i="9"/>
  <c r="P3058" i="9" s="1"/>
  <c r="O3066" i="9"/>
  <c r="P3066" i="9" s="1"/>
  <c r="O3074" i="9"/>
  <c r="P3074" i="9" s="1"/>
  <c r="O3082" i="9"/>
  <c r="P3082" i="9" s="1"/>
  <c r="O3090" i="9"/>
  <c r="P3090" i="9" s="1"/>
  <c r="O3098" i="9"/>
  <c r="P3098" i="9" s="1"/>
  <c r="O3106" i="9"/>
  <c r="P3106" i="9" s="1"/>
  <c r="O3114" i="9"/>
  <c r="P3114" i="9" s="1"/>
  <c r="O3122" i="9"/>
  <c r="P3122" i="9" s="1"/>
  <c r="O3130" i="9"/>
  <c r="P3130" i="9" s="1"/>
  <c r="O3138" i="9"/>
  <c r="P3138" i="9" s="1"/>
  <c r="O3146" i="9"/>
  <c r="P3146" i="9" s="1"/>
  <c r="O3154" i="9"/>
  <c r="P3154" i="9" s="1"/>
  <c r="O3162" i="9"/>
  <c r="P3162" i="9" s="1"/>
  <c r="O3170" i="9"/>
  <c r="P3170" i="9" s="1"/>
  <c r="O3178" i="9"/>
  <c r="P3178" i="9" s="1"/>
  <c r="O3186" i="9"/>
  <c r="P3186" i="9" s="1"/>
  <c r="O3194" i="9"/>
  <c r="P3194" i="9" s="1"/>
  <c r="O3202" i="9"/>
  <c r="P3202" i="9" s="1"/>
  <c r="O3210" i="9"/>
  <c r="P3210" i="9" s="1"/>
  <c r="O3218" i="9"/>
  <c r="P3218" i="9" s="1"/>
  <c r="O3226" i="9"/>
  <c r="P3226" i="9" s="1"/>
  <c r="O3234" i="9"/>
  <c r="P3234" i="9" s="1"/>
  <c r="O3242" i="9"/>
  <c r="P3242" i="9" s="1"/>
  <c r="O3250" i="9"/>
  <c r="P3250" i="9" s="1"/>
  <c r="O3258" i="9"/>
  <c r="P3258" i="9" s="1"/>
  <c r="O3266" i="9"/>
  <c r="P3266" i="9" s="1"/>
  <c r="O3274" i="9"/>
  <c r="P3274" i="9" s="1"/>
  <c r="O3282" i="9"/>
  <c r="P3282" i="9" s="1"/>
  <c r="O3290" i="9"/>
  <c r="P3290" i="9" s="1"/>
  <c r="O3298" i="9"/>
  <c r="P3298" i="9" s="1"/>
  <c r="O3306" i="9"/>
  <c r="P3306" i="9" s="1"/>
  <c r="O3314" i="9"/>
  <c r="P3314" i="9" s="1"/>
  <c r="O3322" i="9"/>
  <c r="P3322" i="9" s="1"/>
  <c r="O3330" i="9"/>
  <c r="P3330" i="9" s="1"/>
  <c r="O3338" i="9"/>
  <c r="P3338" i="9" s="1"/>
  <c r="O3346" i="9"/>
  <c r="P3346" i="9" s="1"/>
  <c r="O3354" i="9"/>
  <c r="P3354" i="9" s="1"/>
  <c r="O3362" i="9"/>
  <c r="P3362" i="9" s="1"/>
  <c r="O3370" i="9"/>
  <c r="P3370" i="9" s="1"/>
  <c r="O3378" i="9"/>
  <c r="P3378" i="9" s="1"/>
  <c r="O3386" i="9"/>
  <c r="P3386" i="9" s="1"/>
  <c r="O3394" i="9"/>
  <c r="P3394" i="9" s="1"/>
  <c r="O3402" i="9"/>
  <c r="P3402" i="9" s="1"/>
  <c r="O3410" i="9"/>
  <c r="P3410" i="9" s="1"/>
  <c r="O3418" i="9"/>
  <c r="P3418" i="9" s="1"/>
  <c r="O3426" i="9"/>
  <c r="P3426" i="9" s="1"/>
  <c r="O3434" i="9"/>
  <c r="P3434" i="9" s="1"/>
  <c r="O3442" i="9"/>
  <c r="P3442" i="9" s="1"/>
  <c r="O3450" i="9"/>
  <c r="P3450" i="9" s="1"/>
  <c r="O3458" i="9"/>
  <c r="P3458" i="9" s="1"/>
  <c r="O3466" i="9"/>
  <c r="P3466" i="9" s="1"/>
  <c r="O3474" i="9"/>
  <c r="P3474" i="9" s="1"/>
  <c r="O3482" i="9"/>
  <c r="P3482" i="9" s="1"/>
  <c r="O3490" i="9"/>
  <c r="P3490" i="9" s="1"/>
  <c r="O3498" i="9"/>
  <c r="P3498" i="9" s="1"/>
  <c r="O3506" i="9"/>
  <c r="P3506" i="9" s="1"/>
  <c r="O3514" i="9"/>
  <c r="P3514" i="9" s="1"/>
  <c r="O3522" i="9"/>
  <c r="P3522" i="9" s="1"/>
  <c r="O3530" i="9"/>
  <c r="P3530" i="9" s="1"/>
  <c r="O3538" i="9"/>
  <c r="P3538" i="9" s="1"/>
  <c r="O3546" i="9"/>
  <c r="P3546" i="9" s="1"/>
  <c r="O3554" i="9"/>
  <c r="P3554" i="9" s="1"/>
  <c r="O3562" i="9"/>
  <c r="P3562" i="9" s="1"/>
  <c r="O3570" i="9"/>
  <c r="P3570" i="9" s="1"/>
  <c r="O3578" i="9"/>
  <c r="P3578" i="9" s="1"/>
  <c r="O3586" i="9"/>
  <c r="P3586" i="9" s="1"/>
  <c r="O3594" i="9"/>
  <c r="P3594" i="9" s="1"/>
  <c r="O3602" i="9"/>
  <c r="P3602" i="9" s="1"/>
  <c r="O3610" i="9"/>
  <c r="P3610" i="9" s="1"/>
  <c r="O3618" i="9"/>
  <c r="P3618" i="9" s="1"/>
  <c r="O3626" i="9"/>
  <c r="P3626" i="9" s="1"/>
  <c r="O3634" i="9"/>
  <c r="P3634" i="9" s="1"/>
  <c r="O3642" i="9"/>
  <c r="P3642" i="9" s="1"/>
  <c r="O3650" i="9"/>
  <c r="P3650" i="9" s="1"/>
  <c r="O3658" i="9"/>
  <c r="P3658" i="9" s="1"/>
  <c r="O3666" i="9"/>
  <c r="P3666" i="9" s="1"/>
  <c r="O3674" i="9"/>
  <c r="P3674" i="9" s="1"/>
  <c r="O3682" i="9"/>
  <c r="P3682" i="9" s="1"/>
  <c r="O3690" i="9"/>
  <c r="P3690" i="9" s="1"/>
  <c r="O3698" i="9"/>
  <c r="P3698" i="9" s="1"/>
  <c r="O3706" i="9"/>
  <c r="P3706" i="9" s="1"/>
  <c r="O3714" i="9"/>
  <c r="P3714" i="9" s="1"/>
  <c r="O3722" i="9"/>
  <c r="P3722" i="9" s="1"/>
  <c r="O3730" i="9"/>
  <c r="P3730" i="9" s="1"/>
  <c r="O3738" i="9"/>
  <c r="P3738" i="9" s="1"/>
  <c r="O3746" i="9"/>
  <c r="P3746" i="9" s="1"/>
  <c r="O3754" i="9"/>
  <c r="P3754" i="9" s="1"/>
  <c r="O3762" i="9"/>
  <c r="P3762" i="9" s="1"/>
  <c r="O3770" i="9"/>
  <c r="P3770" i="9" s="1"/>
  <c r="O3778" i="9"/>
  <c r="P3778" i="9" s="1"/>
  <c r="O3786" i="9"/>
  <c r="P3786" i="9" s="1"/>
  <c r="O3794" i="9"/>
  <c r="P3794" i="9" s="1"/>
  <c r="O3802" i="9"/>
  <c r="P3802" i="9" s="1"/>
  <c r="O3810" i="9"/>
  <c r="P3810" i="9" s="1"/>
  <c r="O3818" i="9"/>
  <c r="P3818" i="9" s="1"/>
  <c r="O3826" i="9"/>
  <c r="P3826" i="9" s="1"/>
  <c r="O3834" i="9"/>
  <c r="P3834" i="9" s="1"/>
  <c r="O3842" i="9"/>
  <c r="P3842" i="9" s="1"/>
  <c r="O3850" i="9"/>
  <c r="P3850" i="9" s="1"/>
  <c r="O3858" i="9"/>
  <c r="P3858" i="9" s="1"/>
  <c r="O3866" i="9"/>
  <c r="P3866" i="9" s="1"/>
  <c r="O3874" i="9"/>
  <c r="P3874" i="9" s="1"/>
  <c r="O3882" i="9"/>
  <c r="P3882" i="9" s="1"/>
  <c r="O3890" i="9"/>
  <c r="P3890" i="9" s="1"/>
  <c r="O3898" i="9"/>
  <c r="P3898" i="9" s="1"/>
  <c r="O3906" i="9"/>
  <c r="P3906" i="9" s="1"/>
  <c r="O3914" i="9"/>
  <c r="P3914" i="9" s="1"/>
  <c r="O3922" i="9"/>
  <c r="P3922" i="9" s="1"/>
  <c r="O3930" i="9"/>
  <c r="P3930" i="9" s="1"/>
  <c r="O3938" i="9"/>
  <c r="P3938" i="9" s="1"/>
  <c r="O3946" i="9"/>
  <c r="P3946" i="9" s="1"/>
  <c r="O3954" i="9"/>
  <c r="P3954" i="9" s="1"/>
  <c r="O3962" i="9"/>
  <c r="P3962" i="9" s="1"/>
  <c r="O3970" i="9"/>
  <c r="P3970" i="9" s="1"/>
  <c r="O3978" i="9"/>
  <c r="P3978" i="9" s="1"/>
  <c r="O3986" i="9"/>
  <c r="P3986" i="9" s="1"/>
  <c r="O3994" i="9"/>
  <c r="P3994" i="9" s="1"/>
  <c r="O4002" i="9"/>
  <c r="P4002" i="9" s="1"/>
  <c r="O4010" i="9"/>
  <c r="P4010" i="9" s="1"/>
  <c r="O4018" i="9"/>
  <c r="P4018" i="9" s="1"/>
  <c r="O4026" i="9"/>
  <c r="P4026" i="9" s="1"/>
  <c r="O4034" i="9"/>
  <c r="P4034" i="9" s="1"/>
  <c r="O4042" i="9"/>
  <c r="P4042" i="9" s="1"/>
  <c r="O4050" i="9"/>
  <c r="P4050" i="9" s="1"/>
  <c r="O4058" i="9"/>
  <c r="P4058" i="9" s="1"/>
  <c r="O4066" i="9"/>
  <c r="P4066" i="9" s="1"/>
  <c r="O4074" i="9"/>
  <c r="P4074" i="9" s="1"/>
  <c r="O4082" i="9"/>
  <c r="P4082" i="9" s="1"/>
  <c r="O4090" i="9"/>
  <c r="P4090" i="9" s="1"/>
  <c r="O4098" i="9"/>
  <c r="P4098" i="9" s="1"/>
  <c r="O1206" i="9"/>
  <c r="P1206" i="9" s="1"/>
  <c r="O1267" i="9"/>
  <c r="P1267" i="9" s="1"/>
  <c r="O1287" i="9"/>
  <c r="P1287" i="9" s="1"/>
  <c r="O1310" i="9"/>
  <c r="P1310" i="9" s="1"/>
  <c r="O1331" i="9"/>
  <c r="P1331" i="9" s="1"/>
  <c r="O1351" i="9"/>
  <c r="P1351" i="9" s="1"/>
  <c r="O1374" i="9"/>
  <c r="P1374" i="9" s="1"/>
  <c r="O1395" i="9"/>
  <c r="P1395" i="9" s="1"/>
  <c r="O1412" i="9"/>
  <c r="P1412" i="9" s="1"/>
  <c r="O1428" i="9"/>
  <c r="P1428" i="9" s="1"/>
  <c r="O1444" i="9"/>
  <c r="P1444" i="9" s="1"/>
  <c r="O1460" i="9"/>
  <c r="P1460" i="9" s="1"/>
  <c r="O1476" i="9"/>
  <c r="P1476" i="9" s="1"/>
  <c r="O1492" i="9"/>
  <c r="P1492" i="9" s="1"/>
  <c r="O1508" i="9"/>
  <c r="P1508" i="9" s="1"/>
  <c r="O1524" i="9"/>
  <c r="P1524" i="9" s="1"/>
  <c r="O1540" i="9"/>
  <c r="P1540" i="9" s="1"/>
  <c r="O1556" i="9"/>
  <c r="P1556" i="9" s="1"/>
  <c r="O1572" i="9"/>
  <c r="P1572" i="9" s="1"/>
  <c r="O1588" i="9"/>
  <c r="P1588" i="9" s="1"/>
  <c r="O1604" i="9"/>
  <c r="P1604" i="9" s="1"/>
  <c r="O1620" i="9"/>
  <c r="P1620" i="9" s="1"/>
  <c r="O1636" i="9"/>
  <c r="P1636" i="9" s="1"/>
  <c r="O1652" i="9"/>
  <c r="P1652" i="9" s="1"/>
  <c r="O1668" i="9"/>
  <c r="P1668" i="9" s="1"/>
  <c r="O1684" i="9"/>
  <c r="P1684" i="9" s="1"/>
  <c r="O1700" i="9"/>
  <c r="P1700" i="9" s="1"/>
  <c r="O1713" i="9"/>
  <c r="P1713" i="9" s="1"/>
  <c r="O1724" i="9"/>
  <c r="P1724" i="9" s="1"/>
  <c r="O1735" i="9"/>
  <c r="P1735" i="9" s="1"/>
  <c r="O1745" i="9"/>
  <c r="P1745" i="9" s="1"/>
  <c r="O1756" i="9"/>
  <c r="P1756" i="9" s="1"/>
  <c r="O1767" i="9"/>
  <c r="P1767" i="9" s="1"/>
  <c r="O1777" i="9"/>
  <c r="P1777" i="9" s="1"/>
  <c r="O1788" i="9"/>
  <c r="P1788" i="9" s="1"/>
  <c r="O1799" i="9"/>
  <c r="P1799" i="9" s="1"/>
  <c r="O1809" i="9"/>
  <c r="P1809" i="9" s="1"/>
  <c r="O1820" i="9"/>
  <c r="P1820" i="9" s="1"/>
  <c r="O1831" i="9"/>
  <c r="P1831" i="9" s="1"/>
  <c r="O1841" i="9"/>
  <c r="P1841" i="9" s="1"/>
  <c r="O1851" i="9"/>
  <c r="P1851" i="9" s="1"/>
  <c r="O1859" i="9"/>
  <c r="P1859" i="9" s="1"/>
  <c r="O1867" i="9"/>
  <c r="P1867" i="9" s="1"/>
  <c r="O1875" i="9"/>
  <c r="P1875" i="9" s="1"/>
  <c r="O1883" i="9"/>
  <c r="P1883" i="9" s="1"/>
  <c r="O1891" i="9"/>
  <c r="P1891" i="9" s="1"/>
  <c r="O1899" i="9"/>
  <c r="P1899" i="9" s="1"/>
  <c r="O1907" i="9"/>
  <c r="P1907" i="9" s="1"/>
  <c r="O1915" i="9"/>
  <c r="P1915" i="9" s="1"/>
  <c r="O1923" i="9"/>
  <c r="P1923" i="9" s="1"/>
  <c r="O1931" i="9"/>
  <c r="P1931" i="9" s="1"/>
  <c r="O1939" i="9"/>
  <c r="P1939" i="9" s="1"/>
  <c r="O1947" i="9"/>
  <c r="P1947" i="9" s="1"/>
  <c r="O1955" i="9"/>
  <c r="P1955" i="9" s="1"/>
  <c r="O1963" i="9"/>
  <c r="P1963" i="9" s="1"/>
  <c r="O1971" i="9"/>
  <c r="P1971" i="9" s="1"/>
  <c r="O1979" i="9"/>
  <c r="P1979" i="9" s="1"/>
  <c r="O1987" i="9"/>
  <c r="P1987" i="9" s="1"/>
  <c r="O1995" i="9"/>
  <c r="P1995" i="9" s="1"/>
  <c r="O2003" i="9"/>
  <c r="P2003" i="9" s="1"/>
  <c r="O2011" i="9"/>
  <c r="P2011" i="9" s="1"/>
  <c r="O2019" i="9"/>
  <c r="P2019" i="9" s="1"/>
  <c r="O2027" i="9"/>
  <c r="P2027" i="9" s="1"/>
  <c r="O2035" i="9"/>
  <c r="P2035" i="9" s="1"/>
  <c r="O2043" i="9"/>
  <c r="P2043" i="9" s="1"/>
  <c r="O2051" i="9"/>
  <c r="P2051" i="9" s="1"/>
  <c r="O2059" i="9"/>
  <c r="P2059" i="9" s="1"/>
  <c r="O2067" i="9"/>
  <c r="P2067" i="9" s="1"/>
  <c r="O2075" i="9"/>
  <c r="P2075" i="9" s="1"/>
  <c r="O2083" i="9"/>
  <c r="P2083" i="9" s="1"/>
  <c r="O2091" i="9"/>
  <c r="P2091" i="9" s="1"/>
  <c r="O2099" i="9"/>
  <c r="P2099" i="9" s="1"/>
  <c r="O2107" i="9"/>
  <c r="P2107" i="9" s="1"/>
  <c r="O2115" i="9"/>
  <c r="P2115" i="9" s="1"/>
  <c r="O2123" i="9"/>
  <c r="P2123" i="9" s="1"/>
  <c r="O2131" i="9"/>
  <c r="P2131" i="9" s="1"/>
  <c r="O2139" i="9"/>
  <c r="P2139" i="9" s="1"/>
  <c r="O2147" i="9"/>
  <c r="P2147" i="9" s="1"/>
  <c r="O2155" i="9"/>
  <c r="P2155" i="9" s="1"/>
  <c r="O2163" i="9"/>
  <c r="P2163" i="9" s="1"/>
  <c r="O2171" i="9"/>
  <c r="P2171" i="9" s="1"/>
  <c r="O2179" i="9"/>
  <c r="P2179" i="9" s="1"/>
  <c r="O2187" i="9"/>
  <c r="P2187" i="9" s="1"/>
  <c r="O2195" i="9"/>
  <c r="P2195" i="9" s="1"/>
  <c r="O2203" i="9"/>
  <c r="P2203" i="9" s="1"/>
  <c r="O2211" i="9"/>
  <c r="P2211" i="9" s="1"/>
  <c r="O2219" i="9"/>
  <c r="P2219" i="9" s="1"/>
  <c r="O2227" i="9"/>
  <c r="P2227" i="9" s="1"/>
  <c r="O2235" i="9"/>
  <c r="P2235" i="9" s="1"/>
  <c r="O2243" i="9"/>
  <c r="P2243" i="9" s="1"/>
  <c r="O2251" i="9"/>
  <c r="P2251" i="9" s="1"/>
  <c r="O2259" i="9"/>
  <c r="P2259" i="9" s="1"/>
  <c r="O2267" i="9"/>
  <c r="P2267" i="9" s="1"/>
  <c r="O2275" i="9"/>
  <c r="P2275" i="9" s="1"/>
  <c r="O2283" i="9"/>
  <c r="P2283" i="9" s="1"/>
  <c r="O2291" i="9"/>
  <c r="P2291" i="9" s="1"/>
  <c r="O2299" i="9"/>
  <c r="P2299" i="9" s="1"/>
  <c r="O2307" i="9"/>
  <c r="P2307" i="9" s="1"/>
  <c r="O2315" i="9"/>
  <c r="P2315" i="9" s="1"/>
  <c r="O2323" i="9"/>
  <c r="P2323" i="9" s="1"/>
  <c r="O2331" i="9"/>
  <c r="P2331" i="9" s="1"/>
  <c r="O2339" i="9"/>
  <c r="P2339" i="9" s="1"/>
  <c r="O2347" i="9"/>
  <c r="P2347" i="9" s="1"/>
  <c r="O2355" i="9"/>
  <c r="P2355" i="9" s="1"/>
  <c r="O2363" i="9"/>
  <c r="P2363" i="9" s="1"/>
  <c r="O2371" i="9"/>
  <c r="P2371" i="9" s="1"/>
  <c r="O2379" i="9"/>
  <c r="P2379" i="9" s="1"/>
  <c r="O2387" i="9"/>
  <c r="P2387" i="9" s="1"/>
  <c r="O2395" i="9"/>
  <c r="P2395" i="9" s="1"/>
  <c r="O2403" i="9"/>
  <c r="P2403" i="9" s="1"/>
  <c r="O2411" i="9"/>
  <c r="P2411" i="9" s="1"/>
  <c r="O2419" i="9"/>
  <c r="P2419" i="9" s="1"/>
  <c r="O2427" i="9"/>
  <c r="P2427" i="9" s="1"/>
  <c r="O2435" i="9"/>
  <c r="P2435" i="9" s="1"/>
  <c r="O2443" i="9"/>
  <c r="P2443" i="9" s="1"/>
  <c r="O2451" i="9"/>
  <c r="P2451" i="9" s="1"/>
  <c r="O2459" i="9"/>
  <c r="P2459" i="9" s="1"/>
  <c r="O2467" i="9"/>
  <c r="P2467" i="9" s="1"/>
  <c r="O2475" i="9"/>
  <c r="P2475" i="9" s="1"/>
  <c r="O2483" i="9"/>
  <c r="P2483" i="9" s="1"/>
  <c r="O2491" i="9"/>
  <c r="P2491" i="9" s="1"/>
  <c r="O2499" i="9"/>
  <c r="P2499" i="9" s="1"/>
  <c r="O2507" i="9"/>
  <c r="P2507" i="9" s="1"/>
  <c r="O2515" i="9"/>
  <c r="P2515" i="9" s="1"/>
  <c r="O2523" i="9"/>
  <c r="P2523" i="9" s="1"/>
  <c r="O2531" i="9"/>
  <c r="P2531" i="9" s="1"/>
  <c r="O2539" i="9"/>
  <c r="P2539" i="9" s="1"/>
  <c r="O2547" i="9"/>
  <c r="P2547" i="9" s="1"/>
  <c r="O2555" i="9"/>
  <c r="P2555" i="9" s="1"/>
  <c r="O2563" i="9"/>
  <c r="P2563" i="9" s="1"/>
  <c r="O2571" i="9"/>
  <c r="P2571" i="9" s="1"/>
  <c r="O2579" i="9"/>
  <c r="P2579" i="9" s="1"/>
  <c r="O2587" i="9"/>
  <c r="P2587" i="9" s="1"/>
  <c r="O2595" i="9"/>
  <c r="P2595" i="9" s="1"/>
  <c r="O2603" i="9"/>
  <c r="P2603" i="9" s="1"/>
  <c r="O2611" i="9"/>
  <c r="P2611" i="9" s="1"/>
  <c r="O2619" i="9"/>
  <c r="P2619" i="9" s="1"/>
  <c r="O2627" i="9"/>
  <c r="P2627" i="9" s="1"/>
  <c r="O2635" i="9"/>
  <c r="P2635" i="9" s="1"/>
  <c r="O2643" i="9"/>
  <c r="P2643" i="9" s="1"/>
  <c r="O2651" i="9"/>
  <c r="P2651" i="9" s="1"/>
  <c r="O2659" i="9"/>
  <c r="P2659" i="9" s="1"/>
  <c r="O2667" i="9"/>
  <c r="P2667" i="9" s="1"/>
  <c r="O2675" i="9"/>
  <c r="P2675" i="9" s="1"/>
  <c r="O2683" i="9"/>
  <c r="P2683" i="9" s="1"/>
  <c r="O2691" i="9"/>
  <c r="P2691" i="9" s="1"/>
  <c r="O2699" i="9"/>
  <c r="P2699" i="9" s="1"/>
  <c r="O2707" i="9"/>
  <c r="P2707" i="9" s="1"/>
  <c r="O2715" i="9"/>
  <c r="P2715" i="9" s="1"/>
  <c r="O2723" i="9"/>
  <c r="P2723" i="9" s="1"/>
  <c r="O2731" i="9"/>
  <c r="P2731" i="9" s="1"/>
  <c r="O2739" i="9"/>
  <c r="P2739" i="9" s="1"/>
  <c r="O2747" i="9"/>
  <c r="P2747" i="9" s="1"/>
  <c r="O2755" i="9"/>
  <c r="P2755" i="9" s="1"/>
  <c r="O2763" i="9"/>
  <c r="P2763" i="9" s="1"/>
  <c r="O2771" i="9"/>
  <c r="P2771" i="9" s="1"/>
  <c r="O2779" i="9"/>
  <c r="P2779" i="9" s="1"/>
  <c r="O2787" i="9"/>
  <c r="P2787" i="9" s="1"/>
  <c r="O2795" i="9"/>
  <c r="P2795" i="9" s="1"/>
  <c r="O2803" i="9"/>
  <c r="P2803" i="9" s="1"/>
  <c r="O2811" i="9"/>
  <c r="P2811" i="9" s="1"/>
  <c r="O2819" i="9"/>
  <c r="P2819" i="9" s="1"/>
  <c r="O2827" i="9"/>
  <c r="P2827" i="9" s="1"/>
  <c r="O2835" i="9"/>
  <c r="P2835" i="9" s="1"/>
  <c r="O2843" i="9"/>
  <c r="P2843" i="9" s="1"/>
  <c r="O2851" i="9"/>
  <c r="P2851" i="9" s="1"/>
  <c r="O2859" i="9"/>
  <c r="P2859" i="9" s="1"/>
  <c r="O2867" i="9"/>
  <c r="P2867" i="9" s="1"/>
  <c r="O2875" i="9"/>
  <c r="P2875" i="9" s="1"/>
  <c r="O2883" i="9"/>
  <c r="P2883" i="9" s="1"/>
  <c r="O2891" i="9"/>
  <c r="P2891" i="9" s="1"/>
  <c r="O2899" i="9"/>
  <c r="P2899" i="9" s="1"/>
  <c r="O2907" i="9"/>
  <c r="P2907" i="9" s="1"/>
  <c r="O2915" i="9"/>
  <c r="P2915" i="9" s="1"/>
  <c r="O2923" i="9"/>
  <c r="P2923" i="9" s="1"/>
  <c r="O2931" i="9"/>
  <c r="P2931" i="9" s="1"/>
  <c r="O2939" i="9"/>
  <c r="P2939" i="9" s="1"/>
  <c r="O2947" i="9"/>
  <c r="P2947" i="9" s="1"/>
  <c r="O2955" i="9"/>
  <c r="P2955" i="9" s="1"/>
  <c r="O2963" i="9"/>
  <c r="P2963" i="9" s="1"/>
  <c r="O2971" i="9"/>
  <c r="P2971" i="9" s="1"/>
  <c r="O2979" i="9"/>
  <c r="P2979" i="9" s="1"/>
  <c r="O2987" i="9"/>
  <c r="P2987" i="9" s="1"/>
  <c r="O2995" i="9"/>
  <c r="P2995" i="9" s="1"/>
  <c r="O3003" i="9"/>
  <c r="P3003" i="9" s="1"/>
  <c r="O3011" i="9"/>
  <c r="P3011" i="9" s="1"/>
  <c r="O3019" i="9"/>
  <c r="P3019" i="9" s="1"/>
  <c r="O3027" i="9"/>
  <c r="P3027" i="9" s="1"/>
  <c r="O3035" i="9"/>
  <c r="P3035" i="9" s="1"/>
  <c r="O3043" i="9"/>
  <c r="P3043" i="9" s="1"/>
  <c r="O3051" i="9"/>
  <c r="P3051" i="9" s="1"/>
  <c r="O3059" i="9"/>
  <c r="P3059" i="9" s="1"/>
  <c r="O3067" i="9"/>
  <c r="P3067" i="9" s="1"/>
  <c r="O3075" i="9"/>
  <c r="P3075" i="9" s="1"/>
  <c r="O3083" i="9"/>
  <c r="P3083" i="9" s="1"/>
  <c r="O3091" i="9"/>
  <c r="P3091" i="9" s="1"/>
  <c r="O3099" i="9"/>
  <c r="P3099" i="9" s="1"/>
  <c r="O3107" i="9"/>
  <c r="P3107" i="9" s="1"/>
  <c r="O3115" i="9"/>
  <c r="P3115" i="9" s="1"/>
  <c r="O3123" i="9"/>
  <c r="P3123" i="9" s="1"/>
  <c r="O3131" i="9"/>
  <c r="P3131" i="9" s="1"/>
  <c r="O3139" i="9"/>
  <c r="P3139" i="9" s="1"/>
  <c r="O3147" i="9"/>
  <c r="P3147" i="9" s="1"/>
  <c r="O3155" i="9"/>
  <c r="P3155" i="9" s="1"/>
  <c r="O3163" i="9"/>
  <c r="P3163" i="9" s="1"/>
  <c r="O3171" i="9"/>
  <c r="P3171" i="9" s="1"/>
  <c r="O3179" i="9"/>
  <c r="P3179" i="9" s="1"/>
  <c r="O3187" i="9"/>
  <c r="P3187" i="9" s="1"/>
  <c r="O3195" i="9"/>
  <c r="P3195" i="9" s="1"/>
  <c r="O3203" i="9"/>
  <c r="P3203" i="9" s="1"/>
  <c r="O3211" i="9"/>
  <c r="P3211" i="9" s="1"/>
  <c r="O3219" i="9"/>
  <c r="P3219" i="9" s="1"/>
  <c r="O3227" i="9"/>
  <c r="P3227" i="9" s="1"/>
  <c r="O3235" i="9"/>
  <c r="P3235" i="9" s="1"/>
  <c r="O3243" i="9"/>
  <c r="P3243" i="9" s="1"/>
  <c r="O3251" i="9"/>
  <c r="P3251" i="9" s="1"/>
  <c r="O3259" i="9"/>
  <c r="P3259" i="9" s="1"/>
  <c r="O3267" i="9"/>
  <c r="P3267" i="9" s="1"/>
  <c r="O3275" i="9"/>
  <c r="P3275" i="9" s="1"/>
  <c r="O3283" i="9"/>
  <c r="P3283" i="9" s="1"/>
  <c r="O3291" i="9"/>
  <c r="P3291" i="9" s="1"/>
  <c r="O3299" i="9"/>
  <c r="P3299" i="9" s="1"/>
  <c r="O3307" i="9"/>
  <c r="P3307" i="9" s="1"/>
  <c r="O3315" i="9"/>
  <c r="P3315" i="9" s="1"/>
  <c r="O3323" i="9"/>
  <c r="P3323" i="9" s="1"/>
  <c r="O3331" i="9"/>
  <c r="P3331" i="9" s="1"/>
  <c r="O3339" i="9"/>
  <c r="P3339" i="9" s="1"/>
  <c r="O3347" i="9"/>
  <c r="P3347" i="9" s="1"/>
  <c r="O3355" i="9"/>
  <c r="P3355" i="9" s="1"/>
  <c r="O3363" i="9"/>
  <c r="P3363" i="9" s="1"/>
  <c r="O3371" i="9"/>
  <c r="P3371" i="9" s="1"/>
  <c r="O3379" i="9"/>
  <c r="P3379" i="9" s="1"/>
  <c r="O3387" i="9"/>
  <c r="P3387" i="9" s="1"/>
  <c r="O3395" i="9"/>
  <c r="P3395" i="9" s="1"/>
  <c r="O3403" i="9"/>
  <c r="P3403" i="9" s="1"/>
  <c r="O3411" i="9"/>
  <c r="P3411" i="9" s="1"/>
  <c r="O3419" i="9"/>
  <c r="P3419" i="9" s="1"/>
  <c r="O3427" i="9"/>
  <c r="P3427" i="9" s="1"/>
  <c r="O3435" i="9"/>
  <c r="P3435" i="9" s="1"/>
  <c r="O3443" i="9"/>
  <c r="P3443" i="9" s="1"/>
  <c r="O3451" i="9"/>
  <c r="P3451" i="9" s="1"/>
  <c r="O3459" i="9"/>
  <c r="P3459" i="9" s="1"/>
  <c r="O3467" i="9"/>
  <c r="P3467" i="9" s="1"/>
  <c r="O3475" i="9"/>
  <c r="P3475" i="9" s="1"/>
  <c r="O3483" i="9"/>
  <c r="P3483" i="9" s="1"/>
  <c r="O3491" i="9"/>
  <c r="P3491" i="9" s="1"/>
  <c r="O3499" i="9"/>
  <c r="P3499" i="9" s="1"/>
  <c r="O3507" i="9"/>
  <c r="P3507" i="9" s="1"/>
  <c r="O3515" i="9"/>
  <c r="P3515" i="9" s="1"/>
  <c r="O3523" i="9"/>
  <c r="P3523" i="9" s="1"/>
  <c r="O3531" i="9"/>
  <c r="P3531" i="9" s="1"/>
  <c r="O3539" i="9"/>
  <c r="P3539" i="9" s="1"/>
  <c r="O3547" i="9"/>
  <c r="P3547" i="9" s="1"/>
  <c r="O3555" i="9"/>
  <c r="P3555" i="9" s="1"/>
  <c r="O3563" i="9"/>
  <c r="P3563" i="9" s="1"/>
  <c r="O3571" i="9"/>
  <c r="P3571" i="9" s="1"/>
  <c r="O3579" i="9"/>
  <c r="P3579" i="9" s="1"/>
  <c r="O3587" i="9"/>
  <c r="P3587" i="9" s="1"/>
  <c r="O3595" i="9"/>
  <c r="P3595" i="9" s="1"/>
  <c r="O3603" i="9"/>
  <c r="P3603" i="9" s="1"/>
  <c r="O3611" i="9"/>
  <c r="P3611" i="9" s="1"/>
  <c r="O3619" i="9"/>
  <c r="P3619" i="9" s="1"/>
  <c r="O3627" i="9"/>
  <c r="P3627" i="9" s="1"/>
  <c r="O3635" i="9"/>
  <c r="P3635" i="9" s="1"/>
  <c r="O3643" i="9"/>
  <c r="P3643" i="9" s="1"/>
  <c r="O3651" i="9"/>
  <c r="P3651" i="9" s="1"/>
  <c r="O3659" i="9"/>
  <c r="P3659" i="9" s="1"/>
  <c r="O3667" i="9"/>
  <c r="P3667" i="9" s="1"/>
  <c r="O3675" i="9"/>
  <c r="P3675" i="9" s="1"/>
  <c r="O3683" i="9"/>
  <c r="P3683" i="9" s="1"/>
  <c r="O3691" i="9"/>
  <c r="P3691" i="9" s="1"/>
  <c r="O3699" i="9"/>
  <c r="P3699" i="9" s="1"/>
  <c r="O3707" i="9"/>
  <c r="P3707" i="9" s="1"/>
  <c r="O3715" i="9"/>
  <c r="P3715" i="9" s="1"/>
  <c r="O3723" i="9"/>
  <c r="P3723" i="9" s="1"/>
  <c r="O3731" i="9"/>
  <c r="P3731" i="9" s="1"/>
  <c r="O3739" i="9"/>
  <c r="P3739" i="9" s="1"/>
  <c r="O3747" i="9"/>
  <c r="P3747" i="9" s="1"/>
  <c r="O3755" i="9"/>
  <c r="P3755" i="9" s="1"/>
  <c r="O3763" i="9"/>
  <c r="P3763" i="9" s="1"/>
  <c r="O3771" i="9"/>
  <c r="P3771" i="9" s="1"/>
  <c r="O3779" i="9"/>
  <c r="P3779" i="9" s="1"/>
  <c r="O3787" i="9"/>
  <c r="P3787" i="9" s="1"/>
  <c r="O3795" i="9"/>
  <c r="P3795" i="9" s="1"/>
  <c r="O3803" i="9"/>
  <c r="P3803" i="9" s="1"/>
  <c r="O3811" i="9"/>
  <c r="P3811" i="9" s="1"/>
  <c r="O3819" i="9"/>
  <c r="P3819" i="9" s="1"/>
  <c r="O3827" i="9"/>
  <c r="P3827" i="9" s="1"/>
  <c r="O3835" i="9"/>
  <c r="P3835" i="9" s="1"/>
  <c r="O3843" i="9"/>
  <c r="P3843" i="9" s="1"/>
  <c r="O3851" i="9"/>
  <c r="P3851" i="9" s="1"/>
  <c r="O3859" i="9"/>
  <c r="P3859" i="9" s="1"/>
  <c r="O3867" i="9"/>
  <c r="P3867" i="9" s="1"/>
  <c r="O3875" i="9"/>
  <c r="P3875" i="9" s="1"/>
  <c r="O3883" i="9"/>
  <c r="P3883" i="9" s="1"/>
  <c r="O3891" i="9"/>
  <c r="P3891" i="9" s="1"/>
  <c r="O3899" i="9"/>
  <c r="P3899" i="9" s="1"/>
  <c r="O3907" i="9"/>
  <c r="P3907" i="9" s="1"/>
  <c r="O3915" i="9"/>
  <c r="P3915" i="9" s="1"/>
  <c r="O3923" i="9"/>
  <c r="P3923" i="9" s="1"/>
  <c r="O3931" i="9"/>
  <c r="P3931" i="9" s="1"/>
  <c r="O3939" i="9"/>
  <c r="P3939" i="9" s="1"/>
  <c r="O3947" i="9"/>
  <c r="P3947" i="9" s="1"/>
  <c r="O3955" i="9"/>
  <c r="P3955" i="9" s="1"/>
  <c r="O3963" i="9"/>
  <c r="P3963" i="9" s="1"/>
  <c r="O3971" i="9"/>
  <c r="P3971" i="9" s="1"/>
  <c r="O3979" i="9"/>
  <c r="P3979" i="9" s="1"/>
  <c r="O3987" i="9"/>
  <c r="P3987" i="9" s="1"/>
  <c r="O3995" i="9"/>
  <c r="P3995" i="9" s="1"/>
  <c r="O4003" i="9"/>
  <c r="P4003" i="9" s="1"/>
  <c r="O4011" i="9"/>
  <c r="P4011" i="9" s="1"/>
  <c r="O4019" i="9"/>
  <c r="P4019" i="9" s="1"/>
  <c r="O4027" i="9"/>
  <c r="P4027" i="9" s="1"/>
  <c r="O4035" i="9"/>
  <c r="P4035" i="9" s="1"/>
  <c r="O4043" i="9"/>
  <c r="P4043" i="9" s="1"/>
  <c r="O4051" i="9"/>
  <c r="P4051" i="9" s="1"/>
  <c r="O4059" i="9"/>
  <c r="P4059" i="9" s="1"/>
  <c r="O4067" i="9"/>
  <c r="P4067" i="9" s="1"/>
  <c r="O4075" i="9"/>
  <c r="P4075" i="9" s="1"/>
  <c r="O4083" i="9"/>
  <c r="P4083" i="9" s="1"/>
  <c r="O4091" i="9"/>
  <c r="P4091" i="9" s="1"/>
  <c r="O4099" i="9"/>
  <c r="P4099" i="9" s="1"/>
  <c r="O4107" i="9"/>
  <c r="P4107" i="9" s="1"/>
  <c r="O4115" i="9"/>
  <c r="P4115" i="9" s="1"/>
  <c r="O4123" i="9"/>
  <c r="P4123" i="9" s="1"/>
  <c r="O4131" i="9"/>
  <c r="P4131" i="9" s="1"/>
  <c r="O4139" i="9"/>
  <c r="P4139" i="9" s="1"/>
  <c r="O4147" i="9"/>
  <c r="P4147" i="9" s="1"/>
  <c r="O4155" i="9"/>
  <c r="P4155" i="9" s="1"/>
  <c r="O4163" i="9"/>
  <c r="P4163" i="9" s="1"/>
  <c r="O4171" i="9"/>
  <c r="P4171" i="9" s="1"/>
  <c r="O1214" i="9"/>
  <c r="P1214" i="9" s="1"/>
  <c r="O1270" i="9"/>
  <c r="P1270" i="9" s="1"/>
  <c r="O1291" i="9"/>
  <c r="P1291" i="9" s="1"/>
  <c r="O1311" i="9"/>
  <c r="P1311" i="9" s="1"/>
  <c r="O1334" i="9"/>
  <c r="P1334" i="9" s="1"/>
  <c r="O1355" i="9"/>
  <c r="P1355" i="9" s="1"/>
  <c r="O1375" i="9"/>
  <c r="P1375" i="9" s="1"/>
  <c r="O1398" i="9"/>
  <c r="P1398" i="9" s="1"/>
  <c r="O1414" i="9"/>
  <c r="P1414" i="9" s="1"/>
  <c r="O1430" i="9"/>
  <c r="P1430" i="9" s="1"/>
  <c r="O1446" i="9"/>
  <c r="P1446" i="9" s="1"/>
  <c r="O1462" i="9"/>
  <c r="P1462" i="9" s="1"/>
  <c r="O1478" i="9"/>
  <c r="P1478" i="9" s="1"/>
  <c r="O1494" i="9"/>
  <c r="P1494" i="9" s="1"/>
  <c r="O1510" i="9"/>
  <c r="P1510" i="9" s="1"/>
  <c r="O1526" i="9"/>
  <c r="P1526" i="9" s="1"/>
  <c r="O1542" i="9"/>
  <c r="P1542" i="9" s="1"/>
  <c r="O1558" i="9"/>
  <c r="P1558" i="9" s="1"/>
  <c r="O1574" i="9"/>
  <c r="P1574" i="9" s="1"/>
  <c r="O1590" i="9"/>
  <c r="P1590" i="9" s="1"/>
  <c r="O1606" i="9"/>
  <c r="P1606" i="9" s="1"/>
  <c r="O1622" i="9"/>
  <c r="P1622" i="9" s="1"/>
  <c r="O1638" i="9"/>
  <c r="P1638" i="9" s="1"/>
  <c r="O1654" i="9"/>
  <c r="P1654" i="9" s="1"/>
  <c r="O1670" i="9"/>
  <c r="P1670" i="9" s="1"/>
  <c r="O1686" i="9"/>
  <c r="P1686" i="9" s="1"/>
  <c r="O1702" i="9"/>
  <c r="P1702" i="9" s="1"/>
  <c r="O1715" i="9"/>
  <c r="P1715" i="9" s="1"/>
  <c r="O1726" i="9"/>
  <c r="P1726" i="9" s="1"/>
  <c r="O1736" i="9"/>
  <c r="P1736" i="9" s="1"/>
  <c r="O1747" i="9"/>
  <c r="P1747" i="9" s="1"/>
  <c r="O1758" i="9"/>
  <c r="P1758" i="9" s="1"/>
  <c r="O1768" i="9"/>
  <c r="P1768" i="9" s="1"/>
  <c r="O1779" i="9"/>
  <c r="P1779" i="9" s="1"/>
  <c r="O1790" i="9"/>
  <c r="P1790" i="9" s="1"/>
  <c r="O1800" i="9"/>
  <c r="P1800" i="9" s="1"/>
  <c r="O1811" i="9"/>
  <c r="P1811" i="9" s="1"/>
  <c r="O1822" i="9"/>
  <c r="P1822" i="9" s="1"/>
  <c r="O1832" i="9"/>
  <c r="P1832" i="9" s="1"/>
  <c r="O1843" i="9"/>
  <c r="P1843" i="9" s="1"/>
  <c r="O1852" i="9"/>
  <c r="P1852" i="9" s="1"/>
  <c r="O1860" i="9"/>
  <c r="P1860" i="9" s="1"/>
  <c r="O1868" i="9"/>
  <c r="P1868" i="9" s="1"/>
  <c r="O1876" i="9"/>
  <c r="P1876" i="9" s="1"/>
  <c r="O1884" i="9"/>
  <c r="P1884" i="9" s="1"/>
  <c r="O1892" i="9"/>
  <c r="P1892" i="9" s="1"/>
  <c r="O1900" i="9"/>
  <c r="P1900" i="9" s="1"/>
  <c r="O1908" i="9"/>
  <c r="P1908" i="9" s="1"/>
  <c r="O1916" i="9"/>
  <c r="P1916" i="9" s="1"/>
  <c r="O1924" i="9"/>
  <c r="P1924" i="9" s="1"/>
  <c r="O1932" i="9"/>
  <c r="P1932" i="9" s="1"/>
  <c r="O1940" i="9"/>
  <c r="P1940" i="9" s="1"/>
  <c r="O1948" i="9"/>
  <c r="P1948" i="9" s="1"/>
  <c r="O1956" i="9"/>
  <c r="P1956" i="9" s="1"/>
  <c r="O1964" i="9"/>
  <c r="P1964" i="9" s="1"/>
  <c r="O1972" i="9"/>
  <c r="P1972" i="9" s="1"/>
  <c r="O1980" i="9"/>
  <c r="P1980" i="9" s="1"/>
  <c r="O1988" i="9"/>
  <c r="P1988" i="9" s="1"/>
  <c r="O1996" i="9"/>
  <c r="P1996" i="9" s="1"/>
  <c r="O2004" i="9"/>
  <c r="P2004" i="9" s="1"/>
  <c r="O2012" i="9"/>
  <c r="P2012" i="9" s="1"/>
  <c r="O2020" i="9"/>
  <c r="P2020" i="9" s="1"/>
  <c r="O2028" i="9"/>
  <c r="P2028" i="9" s="1"/>
  <c r="O2036" i="9"/>
  <c r="P2036" i="9" s="1"/>
  <c r="O2044" i="9"/>
  <c r="P2044" i="9" s="1"/>
  <c r="O2052" i="9"/>
  <c r="P2052" i="9" s="1"/>
  <c r="O2060" i="9"/>
  <c r="P2060" i="9" s="1"/>
  <c r="O2068" i="9"/>
  <c r="P2068" i="9" s="1"/>
  <c r="O2076" i="9"/>
  <c r="P2076" i="9" s="1"/>
  <c r="O2084" i="9"/>
  <c r="P2084" i="9" s="1"/>
  <c r="O2092" i="9"/>
  <c r="P2092" i="9" s="1"/>
  <c r="O2100" i="9"/>
  <c r="P2100" i="9" s="1"/>
  <c r="O2108" i="9"/>
  <c r="P2108" i="9" s="1"/>
  <c r="O2116" i="9"/>
  <c r="P2116" i="9" s="1"/>
  <c r="O2124" i="9"/>
  <c r="P2124" i="9" s="1"/>
  <c r="O2132" i="9"/>
  <c r="P2132" i="9" s="1"/>
  <c r="O2140" i="9"/>
  <c r="P2140" i="9" s="1"/>
  <c r="O2148" i="9"/>
  <c r="P2148" i="9" s="1"/>
  <c r="O2156" i="9"/>
  <c r="P2156" i="9" s="1"/>
  <c r="O2164" i="9"/>
  <c r="P2164" i="9" s="1"/>
  <c r="O2172" i="9"/>
  <c r="P2172" i="9" s="1"/>
  <c r="O2180" i="9"/>
  <c r="P2180" i="9" s="1"/>
  <c r="O2188" i="9"/>
  <c r="P2188" i="9" s="1"/>
  <c r="O2196" i="9"/>
  <c r="P2196" i="9" s="1"/>
  <c r="O2204" i="9"/>
  <c r="P2204" i="9" s="1"/>
  <c r="O2212" i="9"/>
  <c r="P2212" i="9" s="1"/>
  <c r="O2220" i="9"/>
  <c r="P2220" i="9" s="1"/>
  <c r="O2228" i="9"/>
  <c r="P2228" i="9" s="1"/>
  <c r="O2236" i="9"/>
  <c r="P2236" i="9" s="1"/>
  <c r="O2244" i="9"/>
  <c r="P2244" i="9" s="1"/>
  <c r="O2252" i="9"/>
  <c r="P2252" i="9" s="1"/>
  <c r="O2260" i="9"/>
  <c r="P2260" i="9" s="1"/>
  <c r="O2268" i="9"/>
  <c r="P2268" i="9" s="1"/>
  <c r="O2276" i="9"/>
  <c r="P2276" i="9" s="1"/>
  <c r="O2284" i="9"/>
  <c r="P2284" i="9" s="1"/>
  <c r="O2292" i="9"/>
  <c r="P2292" i="9" s="1"/>
  <c r="O2300" i="9"/>
  <c r="P2300" i="9" s="1"/>
  <c r="O2308" i="9"/>
  <c r="P2308" i="9" s="1"/>
  <c r="O2316" i="9"/>
  <c r="P2316" i="9" s="1"/>
  <c r="O2324" i="9"/>
  <c r="P2324" i="9" s="1"/>
  <c r="O2332" i="9"/>
  <c r="P2332" i="9" s="1"/>
  <c r="O2340" i="9"/>
  <c r="P2340" i="9" s="1"/>
  <c r="O2348" i="9"/>
  <c r="P2348" i="9" s="1"/>
  <c r="O2356" i="9"/>
  <c r="P2356" i="9" s="1"/>
  <c r="O2364" i="9"/>
  <c r="P2364" i="9" s="1"/>
  <c r="O2372" i="9"/>
  <c r="P2372" i="9" s="1"/>
  <c r="O2380" i="9"/>
  <c r="P2380" i="9" s="1"/>
  <c r="O2388" i="9"/>
  <c r="P2388" i="9" s="1"/>
  <c r="O2396" i="9"/>
  <c r="P2396" i="9" s="1"/>
  <c r="O2404" i="9"/>
  <c r="P2404" i="9" s="1"/>
  <c r="O2412" i="9"/>
  <c r="P2412" i="9" s="1"/>
  <c r="O2420" i="9"/>
  <c r="P2420" i="9" s="1"/>
  <c r="O2428" i="9"/>
  <c r="P2428" i="9" s="1"/>
  <c r="O2436" i="9"/>
  <c r="P2436" i="9" s="1"/>
  <c r="O2444" i="9"/>
  <c r="P2444" i="9" s="1"/>
  <c r="O2452" i="9"/>
  <c r="P2452" i="9" s="1"/>
  <c r="O2460" i="9"/>
  <c r="P2460" i="9" s="1"/>
  <c r="O2468" i="9"/>
  <c r="P2468" i="9" s="1"/>
  <c r="O2476" i="9"/>
  <c r="P2476" i="9" s="1"/>
  <c r="O2484" i="9"/>
  <c r="P2484" i="9" s="1"/>
  <c r="O2492" i="9"/>
  <c r="P2492" i="9" s="1"/>
  <c r="O2500" i="9"/>
  <c r="P2500" i="9" s="1"/>
  <c r="O2508" i="9"/>
  <c r="P2508" i="9" s="1"/>
  <c r="O2516" i="9"/>
  <c r="P2516" i="9" s="1"/>
  <c r="O2524" i="9"/>
  <c r="P2524" i="9" s="1"/>
  <c r="O2532" i="9"/>
  <c r="P2532" i="9" s="1"/>
  <c r="O2540" i="9"/>
  <c r="P2540" i="9" s="1"/>
  <c r="O2548" i="9"/>
  <c r="P2548" i="9" s="1"/>
  <c r="O2556" i="9"/>
  <c r="P2556" i="9" s="1"/>
  <c r="O2564" i="9"/>
  <c r="P2564" i="9" s="1"/>
  <c r="O2572" i="9"/>
  <c r="P2572" i="9" s="1"/>
  <c r="O2580" i="9"/>
  <c r="P2580" i="9" s="1"/>
  <c r="O2588" i="9"/>
  <c r="P2588" i="9" s="1"/>
  <c r="O2596" i="9"/>
  <c r="P2596" i="9" s="1"/>
  <c r="O2604" i="9"/>
  <c r="P2604" i="9" s="1"/>
  <c r="O2612" i="9"/>
  <c r="P2612" i="9" s="1"/>
  <c r="O2620" i="9"/>
  <c r="P2620" i="9" s="1"/>
  <c r="O2628" i="9"/>
  <c r="P2628" i="9" s="1"/>
  <c r="O2636" i="9"/>
  <c r="P2636" i="9" s="1"/>
  <c r="O2644" i="9"/>
  <c r="P2644" i="9" s="1"/>
  <c r="O2652" i="9"/>
  <c r="P2652" i="9" s="1"/>
  <c r="O2660" i="9"/>
  <c r="P2660" i="9" s="1"/>
  <c r="O2668" i="9"/>
  <c r="P2668" i="9" s="1"/>
  <c r="O2676" i="9"/>
  <c r="P2676" i="9" s="1"/>
  <c r="O2684" i="9"/>
  <c r="P2684" i="9" s="1"/>
  <c r="O2692" i="9"/>
  <c r="P2692" i="9" s="1"/>
  <c r="O2700" i="9"/>
  <c r="P2700" i="9" s="1"/>
  <c r="O2708" i="9"/>
  <c r="P2708" i="9" s="1"/>
  <c r="O2716" i="9"/>
  <c r="P2716" i="9" s="1"/>
  <c r="O2724" i="9"/>
  <c r="P2724" i="9" s="1"/>
  <c r="O2732" i="9"/>
  <c r="P2732" i="9" s="1"/>
  <c r="O2740" i="9"/>
  <c r="P2740" i="9" s="1"/>
  <c r="O2748" i="9"/>
  <c r="P2748" i="9" s="1"/>
  <c r="O2756" i="9"/>
  <c r="P2756" i="9" s="1"/>
  <c r="O2764" i="9"/>
  <c r="P2764" i="9" s="1"/>
  <c r="O2772" i="9"/>
  <c r="P2772" i="9" s="1"/>
  <c r="O2780" i="9"/>
  <c r="P2780" i="9" s="1"/>
  <c r="O2788" i="9"/>
  <c r="P2788" i="9" s="1"/>
  <c r="O2796" i="9"/>
  <c r="P2796" i="9" s="1"/>
  <c r="O2804" i="9"/>
  <c r="P2804" i="9" s="1"/>
  <c r="O2812" i="9"/>
  <c r="P2812" i="9" s="1"/>
  <c r="O2820" i="9"/>
  <c r="P2820" i="9" s="1"/>
  <c r="O2828" i="9"/>
  <c r="P2828" i="9" s="1"/>
  <c r="O2836" i="9"/>
  <c r="P2836" i="9" s="1"/>
  <c r="O2844" i="9"/>
  <c r="P2844" i="9" s="1"/>
  <c r="O2852" i="9"/>
  <c r="P2852" i="9" s="1"/>
  <c r="O2860" i="9"/>
  <c r="P2860" i="9" s="1"/>
  <c r="O2868" i="9"/>
  <c r="P2868" i="9" s="1"/>
  <c r="O2876" i="9"/>
  <c r="P2876" i="9" s="1"/>
  <c r="O2884" i="9"/>
  <c r="P2884" i="9" s="1"/>
  <c r="O2892" i="9"/>
  <c r="P2892" i="9" s="1"/>
  <c r="O2900" i="9"/>
  <c r="P2900" i="9" s="1"/>
  <c r="O2908" i="9"/>
  <c r="P2908" i="9" s="1"/>
  <c r="O2916" i="9"/>
  <c r="P2916" i="9" s="1"/>
  <c r="O2924" i="9"/>
  <c r="P2924" i="9" s="1"/>
  <c r="O2932" i="9"/>
  <c r="P2932" i="9" s="1"/>
  <c r="O2940" i="9"/>
  <c r="P2940" i="9" s="1"/>
  <c r="O2948" i="9"/>
  <c r="P2948" i="9" s="1"/>
  <c r="O2956" i="9"/>
  <c r="P2956" i="9" s="1"/>
  <c r="O2964" i="9"/>
  <c r="P2964" i="9" s="1"/>
  <c r="O2972" i="9"/>
  <c r="P2972" i="9" s="1"/>
  <c r="O2980" i="9"/>
  <c r="P2980" i="9" s="1"/>
  <c r="O2988" i="9"/>
  <c r="P2988" i="9" s="1"/>
  <c r="O2996" i="9"/>
  <c r="P2996" i="9" s="1"/>
  <c r="O3004" i="9"/>
  <c r="P3004" i="9" s="1"/>
  <c r="O3012" i="9"/>
  <c r="P3012" i="9" s="1"/>
  <c r="O3020" i="9"/>
  <c r="P3020" i="9" s="1"/>
  <c r="O3028" i="9"/>
  <c r="P3028" i="9" s="1"/>
  <c r="O3036" i="9"/>
  <c r="P3036" i="9" s="1"/>
  <c r="O3044" i="9"/>
  <c r="P3044" i="9" s="1"/>
  <c r="O3052" i="9"/>
  <c r="P3052" i="9" s="1"/>
  <c r="O3060" i="9"/>
  <c r="P3060" i="9" s="1"/>
  <c r="O3068" i="9"/>
  <c r="P3068" i="9" s="1"/>
  <c r="O3076" i="9"/>
  <c r="P3076" i="9" s="1"/>
  <c r="O3084" i="9"/>
  <c r="P3084" i="9" s="1"/>
  <c r="O3092" i="9"/>
  <c r="P3092" i="9" s="1"/>
  <c r="O3100" i="9"/>
  <c r="P3100" i="9" s="1"/>
  <c r="O3108" i="9"/>
  <c r="P3108" i="9" s="1"/>
  <c r="O3116" i="9"/>
  <c r="P3116" i="9" s="1"/>
  <c r="O3124" i="9"/>
  <c r="P3124" i="9" s="1"/>
  <c r="O3132" i="9"/>
  <c r="P3132" i="9" s="1"/>
  <c r="O3140" i="9"/>
  <c r="P3140" i="9" s="1"/>
  <c r="O3148" i="9"/>
  <c r="P3148" i="9" s="1"/>
  <c r="O3156" i="9"/>
  <c r="P3156" i="9" s="1"/>
  <c r="O3164" i="9"/>
  <c r="P3164" i="9" s="1"/>
  <c r="O3172" i="9"/>
  <c r="P3172" i="9" s="1"/>
  <c r="O3180" i="9"/>
  <c r="P3180" i="9" s="1"/>
  <c r="O3188" i="9"/>
  <c r="P3188" i="9" s="1"/>
  <c r="O3196" i="9"/>
  <c r="P3196" i="9" s="1"/>
  <c r="O3204" i="9"/>
  <c r="P3204" i="9" s="1"/>
  <c r="O3212" i="9"/>
  <c r="P3212" i="9" s="1"/>
  <c r="O3220" i="9"/>
  <c r="P3220" i="9" s="1"/>
  <c r="O3228" i="9"/>
  <c r="P3228" i="9" s="1"/>
  <c r="O3236" i="9"/>
  <c r="P3236" i="9" s="1"/>
  <c r="O3244" i="9"/>
  <c r="P3244" i="9" s="1"/>
  <c r="O3252" i="9"/>
  <c r="P3252" i="9" s="1"/>
  <c r="O3260" i="9"/>
  <c r="P3260" i="9" s="1"/>
  <c r="O3268" i="9"/>
  <c r="P3268" i="9" s="1"/>
  <c r="O3276" i="9"/>
  <c r="P3276" i="9" s="1"/>
  <c r="O3284" i="9"/>
  <c r="P3284" i="9" s="1"/>
  <c r="O3292" i="9"/>
  <c r="P3292" i="9" s="1"/>
  <c r="O3300" i="9"/>
  <c r="P3300" i="9" s="1"/>
  <c r="O3308" i="9"/>
  <c r="P3308" i="9" s="1"/>
  <c r="O3316" i="9"/>
  <c r="P3316" i="9" s="1"/>
  <c r="O3324" i="9"/>
  <c r="P3324" i="9" s="1"/>
  <c r="O3332" i="9"/>
  <c r="P3332" i="9" s="1"/>
  <c r="O3340" i="9"/>
  <c r="P3340" i="9" s="1"/>
  <c r="O3348" i="9"/>
  <c r="P3348" i="9" s="1"/>
  <c r="O3356" i="9"/>
  <c r="P3356" i="9" s="1"/>
  <c r="O3364" i="9"/>
  <c r="P3364" i="9" s="1"/>
  <c r="O3372" i="9"/>
  <c r="P3372" i="9" s="1"/>
  <c r="O3380" i="9"/>
  <c r="P3380" i="9" s="1"/>
  <c r="O3388" i="9"/>
  <c r="P3388" i="9" s="1"/>
  <c r="O3396" i="9"/>
  <c r="P3396" i="9" s="1"/>
  <c r="O3404" i="9"/>
  <c r="P3404" i="9" s="1"/>
  <c r="O3412" i="9"/>
  <c r="P3412" i="9" s="1"/>
  <c r="O3420" i="9"/>
  <c r="P3420" i="9" s="1"/>
  <c r="O3428" i="9"/>
  <c r="P3428" i="9" s="1"/>
  <c r="O3436" i="9"/>
  <c r="P3436" i="9" s="1"/>
  <c r="O3444" i="9"/>
  <c r="P3444" i="9" s="1"/>
  <c r="O3452" i="9"/>
  <c r="P3452" i="9" s="1"/>
  <c r="O3460" i="9"/>
  <c r="P3460" i="9" s="1"/>
  <c r="O3468" i="9"/>
  <c r="P3468" i="9" s="1"/>
  <c r="O3476" i="9"/>
  <c r="P3476" i="9" s="1"/>
  <c r="O3484" i="9"/>
  <c r="P3484" i="9" s="1"/>
  <c r="O3492" i="9"/>
  <c r="P3492" i="9" s="1"/>
  <c r="O3500" i="9"/>
  <c r="P3500" i="9" s="1"/>
  <c r="O3508" i="9"/>
  <c r="P3508" i="9" s="1"/>
  <c r="O3516" i="9"/>
  <c r="P3516" i="9" s="1"/>
  <c r="O3524" i="9"/>
  <c r="P3524" i="9" s="1"/>
  <c r="O3532" i="9"/>
  <c r="P3532" i="9" s="1"/>
  <c r="O3540" i="9"/>
  <c r="P3540" i="9" s="1"/>
  <c r="O3548" i="9"/>
  <c r="P3548" i="9" s="1"/>
  <c r="O3556" i="9"/>
  <c r="P3556" i="9" s="1"/>
  <c r="O3564" i="9"/>
  <c r="P3564" i="9" s="1"/>
  <c r="O3572" i="9"/>
  <c r="P3572" i="9" s="1"/>
  <c r="O3580" i="9"/>
  <c r="P3580" i="9" s="1"/>
  <c r="O3588" i="9"/>
  <c r="P3588" i="9" s="1"/>
  <c r="O3596" i="9"/>
  <c r="P3596" i="9" s="1"/>
  <c r="O3604" i="9"/>
  <c r="P3604" i="9" s="1"/>
  <c r="O3612" i="9"/>
  <c r="P3612" i="9" s="1"/>
  <c r="O3620" i="9"/>
  <c r="P3620" i="9" s="1"/>
  <c r="O3628" i="9"/>
  <c r="P3628" i="9" s="1"/>
  <c r="O3636" i="9"/>
  <c r="P3636" i="9" s="1"/>
  <c r="O3644" i="9"/>
  <c r="P3644" i="9" s="1"/>
  <c r="O3652" i="9"/>
  <c r="P3652" i="9" s="1"/>
  <c r="O3660" i="9"/>
  <c r="P3660" i="9" s="1"/>
  <c r="O3668" i="9"/>
  <c r="P3668" i="9" s="1"/>
  <c r="O3676" i="9"/>
  <c r="P3676" i="9" s="1"/>
  <c r="O3684" i="9"/>
  <c r="P3684" i="9" s="1"/>
  <c r="O3692" i="9"/>
  <c r="P3692" i="9" s="1"/>
  <c r="O3700" i="9"/>
  <c r="P3700" i="9" s="1"/>
  <c r="O3708" i="9"/>
  <c r="P3708" i="9" s="1"/>
  <c r="O3716" i="9"/>
  <c r="P3716" i="9" s="1"/>
  <c r="O3724" i="9"/>
  <c r="P3724" i="9" s="1"/>
  <c r="O3732" i="9"/>
  <c r="P3732" i="9" s="1"/>
  <c r="O3740" i="9"/>
  <c r="P3740" i="9" s="1"/>
  <c r="O3748" i="9"/>
  <c r="P3748" i="9" s="1"/>
  <c r="O3756" i="9"/>
  <c r="P3756" i="9" s="1"/>
  <c r="O3764" i="9"/>
  <c r="P3764" i="9" s="1"/>
  <c r="O3772" i="9"/>
  <c r="P3772" i="9" s="1"/>
  <c r="O3780" i="9"/>
  <c r="P3780" i="9" s="1"/>
  <c r="O3788" i="9"/>
  <c r="P3788" i="9" s="1"/>
  <c r="O3796" i="9"/>
  <c r="P3796" i="9" s="1"/>
  <c r="O3804" i="9"/>
  <c r="P3804" i="9" s="1"/>
  <c r="O3812" i="9"/>
  <c r="P3812" i="9" s="1"/>
  <c r="O3820" i="9"/>
  <c r="P3820" i="9" s="1"/>
  <c r="O3828" i="9"/>
  <c r="P3828" i="9" s="1"/>
  <c r="O3836" i="9"/>
  <c r="P3836" i="9" s="1"/>
  <c r="O3844" i="9"/>
  <c r="P3844" i="9" s="1"/>
  <c r="O3852" i="9"/>
  <c r="P3852" i="9" s="1"/>
  <c r="O3860" i="9"/>
  <c r="P3860" i="9" s="1"/>
  <c r="O3868" i="9"/>
  <c r="P3868" i="9" s="1"/>
  <c r="O3876" i="9"/>
  <c r="P3876" i="9" s="1"/>
  <c r="O3884" i="9"/>
  <c r="P3884" i="9" s="1"/>
  <c r="O3892" i="9"/>
  <c r="P3892" i="9" s="1"/>
  <c r="O3900" i="9"/>
  <c r="P3900" i="9" s="1"/>
  <c r="O3908" i="9"/>
  <c r="P3908" i="9" s="1"/>
  <c r="O3916" i="9"/>
  <c r="P3916" i="9" s="1"/>
  <c r="O3924" i="9"/>
  <c r="P3924" i="9" s="1"/>
  <c r="O3932" i="9"/>
  <c r="P3932" i="9" s="1"/>
  <c r="O3940" i="9"/>
  <c r="P3940" i="9" s="1"/>
  <c r="O3948" i="9"/>
  <c r="P3948" i="9" s="1"/>
  <c r="O3956" i="9"/>
  <c r="P3956" i="9" s="1"/>
  <c r="O3964" i="9"/>
  <c r="P3964" i="9" s="1"/>
  <c r="O3972" i="9"/>
  <c r="P3972" i="9" s="1"/>
  <c r="O3980" i="9"/>
  <c r="P3980" i="9" s="1"/>
  <c r="O3988" i="9"/>
  <c r="P3988" i="9" s="1"/>
  <c r="O3996" i="9"/>
  <c r="P3996" i="9" s="1"/>
  <c r="O4004" i="9"/>
  <c r="P4004" i="9" s="1"/>
  <c r="O4012" i="9"/>
  <c r="P4012" i="9" s="1"/>
  <c r="O4020" i="9"/>
  <c r="P4020" i="9" s="1"/>
  <c r="O4028" i="9"/>
  <c r="P4028" i="9" s="1"/>
  <c r="O4036" i="9"/>
  <c r="P4036" i="9" s="1"/>
  <c r="O4044" i="9"/>
  <c r="P4044" i="9" s="1"/>
  <c r="O4052" i="9"/>
  <c r="P4052" i="9" s="1"/>
  <c r="O4060" i="9"/>
  <c r="P4060" i="9" s="1"/>
  <c r="O4068" i="9"/>
  <c r="P4068" i="9" s="1"/>
  <c r="O4076" i="9"/>
  <c r="P4076" i="9" s="1"/>
  <c r="O4084" i="9"/>
  <c r="P4084" i="9" s="1"/>
  <c r="O4092" i="9"/>
  <c r="P4092" i="9" s="1"/>
  <c r="O4100" i="9"/>
  <c r="P4100" i="9" s="1"/>
  <c r="O4108" i="9"/>
  <c r="P4108" i="9" s="1"/>
  <c r="O4116" i="9"/>
  <c r="P4116" i="9" s="1"/>
  <c r="O4124" i="9"/>
  <c r="P4124" i="9" s="1"/>
  <c r="O4132" i="9"/>
  <c r="P4132" i="9" s="1"/>
  <c r="O1222" i="9"/>
  <c r="P1222" i="9" s="1"/>
  <c r="O1271" i="9"/>
  <c r="P1271" i="9" s="1"/>
  <c r="O1294" i="9"/>
  <c r="P1294" i="9" s="1"/>
  <c r="O1315" i="9"/>
  <c r="P1315" i="9" s="1"/>
  <c r="O1335" i="9"/>
  <c r="P1335" i="9" s="1"/>
  <c r="O1358" i="9"/>
  <c r="P1358" i="9" s="1"/>
  <c r="O1379" i="9"/>
  <c r="P1379" i="9" s="1"/>
  <c r="O1399" i="9"/>
  <c r="P1399" i="9" s="1"/>
  <c r="O1415" i="9"/>
  <c r="P1415" i="9" s="1"/>
  <c r="O1431" i="9"/>
  <c r="P1431" i="9" s="1"/>
  <c r="O1447" i="9"/>
  <c r="P1447" i="9" s="1"/>
  <c r="O1463" i="9"/>
  <c r="P1463" i="9" s="1"/>
  <c r="O1479" i="9"/>
  <c r="P1479" i="9" s="1"/>
  <c r="O1495" i="9"/>
  <c r="P1495" i="9" s="1"/>
  <c r="O1511" i="9"/>
  <c r="P1511" i="9" s="1"/>
  <c r="O1527" i="9"/>
  <c r="P1527" i="9" s="1"/>
  <c r="O1543" i="9"/>
  <c r="P1543" i="9" s="1"/>
  <c r="O1559" i="9"/>
  <c r="P1559" i="9" s="1"/>
  <c r="O1575" i="9"/>
  <c r="P1575" i="9" s="1"/>
  <c r="O1591" i="9"/>
  <c r="P1591" i="9" s="1"/>
  <c r="O1607" i="9"/>
  <c r="P1607" i="9" s="1"/>
  <c r="O1623" i="9"/>
  <c r="P1623" i="9" s="1"/>
  <c r="O1639" i="9"/>
  <c r="P1639" i="9" s="1"/>
  <c r="O1655" i="9"/>
  <c r="P1655" i="9" s="1"/>
  <c r="O1671" i="9"/>
  <c r="P1671" i="9" s="1"/>
  <c r="O1687" i="9"/>
  <c r="P1687" i="9" s="1"/>
  <c r="O1703" i="9"/>
  <c r="P1703" i="9" s="1"/>
  <c r="O1716" i="9"/>
  <c r="P1716" i="9" s="1"/>
  <c r="O1727" i="9"/>
  <c r="P1727" i="9" s="1"/>
  <c r="O1737" i="9"/>
  <c r="P1737" i="9" s="1"/>
  <c r="O1748" i="9"/>
  <c r="P1748" i="9" s="1"/>
  <c r="O1759" i="9"/>
  <c r="P1759" i="9" s="1"/>
  <c r="O1769" i="9"/>
  <c r="P1769" i="9" s="1"/>
  <c r="O1780" i="9"/>
  <c r="P1780" i="9" s="1"/>
  <c r="O1791" i="9"/>
  <c r="P1791" i="9" s="1"/>
  <c r="O1801" i="9"/>
  <c r="P1801" i="9" s="1"/>
  <c r="O1812" i="9"/>
  <c r="P1812" i="9" s="1"/>
  <c r="O1823" i="9"/>
  <c r="P1823" i="9" s="1"/>
  <c r="O1833" i="9"/>
  <c r="P1833" i="9" s="1"/>
  <c r="O1844" i="9"/>
  <c r="P1844" i="9" s="1"/>
  <c r="O1853" i="9"/>
  <c r="P1853" i="9" s="1"/>
  <c r="O1861" i="9"/>
  <c r="P1861" i="9" s="1"/>
  <c r="O1869" i="9"/>
  <c r="P1869" i="9" s="1"/>
  <c r="O1877" i="9"/>
  <c r="P1877" i="9" s="1"/>
  <c r="O1885" i="9"/>
  <c r="P1885" i="9" s="1"/>
  <c r="O1893" i="9"/>
  <c r="P1893" i="9" s="1"/>
  <c r="O1901" i="9"/>
  <c r="P1901" i="9" s="1"/>
  <c r="O1909" i="9"/>
  <c r="P1909" i="9" s="1"/>
  <c r="O1917" i="9"/>
  <c r="P1917" i="9" s="1"/>
  <c r="O1925" i="9"/>
  <c r="P1925" i="9" s="1"/>
  <c r="O1933" i="9"/>
  <c r="P1933" i="9" s="1"/>
  <c r="O1941" i="9"/>
  <c r="P1941" i="9" s="1"/>
  <c r="O1949" i="9"/>
  <c r="P1949" i="9" s="1"/>
  <c r="O1957" i="9"/>
  <c r="P1957" i="9" s="1"/>
  <c r="O1965" i="9"/>
  <c r="P1965" i="9" s="1"/>
  <c r="O1973" i="9"/>
  <c r="P1973" i="9" s="1"/>
  <c r="O1981" i="9"/>
  <c r="P1981" i="9" s="1"/>
  <c r="O1989" i="9"/>
  <c r="P1989" i="9" s="1"/>
  <c r="O1997" i="9"/>
  <c r="P1997" i="9" s="1"/>
  <c r="O2005" i="9"/>
  <c r="P2005" i="9" s="1"/>
  <c r="O2013" i="9"/>
  <c r="P2013" i="9" s="1"/>
  <c r="O2021" i="9"/>
  <c r="P2021" i="9" s="1"/>
  <c r="O2029" i="9"/>
  <c r="P2029" i="9" s="1"/>
  <c r="O2037" i="9"/>
  <c r="P2037" i="9" s="1"/>
  <c r="O2045" i="9"/>
  <c r="P2045" i="9" s="1"/>
  <c r="O2053" i="9"/>
  <c r="P2053" i="9" s="1"/>
  <c r="O2061" i="9"/>
  <c r="P2061" i="9" s="1"/>
  <c r="O2069" i="9"/>
  <c r="P2069" i="9" s="1"/>
  <c r="O2077" i="9"/>
  <c r="P2077" i="9" s="1"/>
  <c r="O2085" i="9"/>
  <c r="P2085" i="9" s="1"/>
  <c r="O2093" i="9"/>
  <c r="P2093" i="9" s="1"/>
  <c r="O2101" i="9"/>
  <c r="P2101" i="9" s="1"/>
  <c r="O2109" i="9"/>
  <c r="P2109" i="9" s="1"/>
  <c r="O2117" i="9"/>
  <c r="P2117" i="9" s="1"/>
  <c r="O2125" i="9"/>
  <c r="P2125" i="9" s="1"/>
  <c r="O2133" i="9"/>
  <c r="P2133" i="9" s="1"/>
  <c r="O2141" i="9"/>
  <c r="P2141" i="9" s="1"/>
  <c r="O2149" i="9"/>
  <c r="P2149" i="9" s="1"/>
  <c r="O2157" i="9"/>
  <c r="P2157" i="9" s="1"/>
  <c r="O2165" i="9"/>
  <c r="P2165" i="9" s="1"/>
  <c r="O2173" i="9"/>
  <c r="P2173" i="9" s="1"/>
  <c r="O2181" i="9"/>
  <c r="P2181" i="9" s="1"/>
  <c r="O2189" i="9"/>
  <c r="P2189" i="9" s="1"/>
  <c r="O2197" i="9"/>
  <c r="P2197" i="9" s="1"/>
  <c r="O2205" i="9"/>
  <c r="P2205" i="9" s="1"/>
  <c r="O2213" i="9"/>
  <c r="P2213" i="9" s="1"/>
  <c r="O2221" i="9"/>
  <c r="P2221" i="9" s="1"/>
  <c r="O2229" i="9"/>
  <c r="P2229" i="9" s="1"/>
  <c r="O2237" i="9"/>
  <c r="P2237" i="9" s="1"/>
  <c r="O2245" i="9"/>
  <c r="P2245" i="9" s="1"/>
  <c r="O2253" i="9"/>
  <c r="P2253" i="9" s="1"/>
  <c r="O2261" i="9"/>
  <c r="P2261" i="9" s="1"/>
  <c r="O2269" i="9"/>
  <c r="P2269" i="9" s="1"/>
  <c r="O2277" i="9"/>
  <c r="P2277" i="9" s="1"/>
  <c r="O2285" i="9"/>
  <c r="P2285" i="9" s="1"/>
  <c r="O2293" i="9"/>
  <c r="P2293" i="9" s="1"/>
  <c r="O2301" i="9"/>
  <c r="P2301" i="9" s="1"/>
  <c r="O2309" i="9"/>
  <c r="P2309" i="9" s="1"/>
  <c r="O2317" i="9"/>
  <c r="P2317" i="9" s="1"/>
  <c r="O2325" i="9"/>
  <c r="P2325" i="9" s="1"/>
  <c r="O2333" i="9"/>
  <c r="P2333" i="9" s="1"/>
  <c r="O2341" i="9"/>
  <c r="P2341" i="9" s="1"/>
  <c r="O2349" i="9"/>
  <c r="P2349" i="9" s="1"/>
  <c r="O2357" i="9"/>
  <c r="P2357" i="9" s="1"/>
  <c r="O2365" i="9"/>
  <c r="P2365" i="9" s="1"/>
  <c r="O2373" i="9"/>
  <c r="P2373" i="9" s="1"/>
  <c r="O2381" i="9"/>
  <c r="P2381" i="9" s="1"/>
  <c r="O2389" i="9"/>
  <c r="P2389" i="9" s="1"/>
  <c r="O2397" i="9"/>
  <c r="P2397" i="9" s="1"/>
  <c r="O2405" i="9"/>
  <c r="P2405" i="9" s="1"/>
  <c r="O2413" i="9"/>
  <c r="P2413" i="9" s="1"/>
  <c r="O2421" i="9"/>
  <c r="P2421" i="9" s="1"/>
  <c r="O2429" i="9"/>
  <c r="P2429" i="9" s="1"/>
  <c r="O2437" i="9"/>
  <c r="P2437" i="9" s="1"/>
  <c r="O2445" i="9"/>
  <c r="P2445" i="9" s="1"/>
  <c r="O2453" i="9"/>
  <c r="P2453" i="9" s="1"/>
  <c r="O2461" i="9"/>
  <c r="P2461" i="9" s="1"/>
  <c r="O2469" i="9"/>
  <c r="P2469" i="9" s="1"/>
  <c r="O2477" i="9"/>
  <c r="P2477" i="9" s="1"/>
  <c r="O2485" i="9"/>
  <c r="P2485" i="9" s="1"/>
  <c r="O2493" i="9"/>
  <c r="P2493" i="9" s="1"/>
  <c r="O2501" i="9"/>
  <c r="P2501" i="9" s="1"/>
  <c r="O2509" i="9"/>
  <c r="P2509" i="9" s="1"/>
  <c r="O2517" i="9"/>
  <c r="P2517" i="9" s="1"/>
  <c r="O2525" i="9"/>
  <c r="P2525" i="9" s="1"/>
  <c r="O2533" i="9"/>
  <c r="P2533" i="9" s="1"/>
  <c r="O2541" i="9"/>
  <c r="P2541" i="9" s="1"/>
  <c r="O2549" i="9"/>
  <c r="P2549" i="9" s="1"/>
  <c r="O2557" i="9"/>
  <c r="P2557" i="9" s="1"/>
  <c r="O2565" i="9"/>
  <c r="P2565" i="9" s="1"/>
  <c r="O2573" i="9"/>
  <c r="P2573" i="9" s="1"/>
  <c r="O2581" i="9"/>
  <c r="P2581" i="9" s="1"/>
  <c r="O2589" i="9"/>
  <c r="P2589" i="9" s="1"/>
  <c r="O2597" i="9"/>
  <c r="P2597" i="9" s="1"/>
  <c r="O2605" i="9"/>
  <c r="P2605" i="9" s="1"/>
  <c r="O2613" i="9"/>
  <c r="P2613" i="9" s="1"/>
  <c r="O2621" i="9"/>
  <c r="P2621" i="9" s="1"/>
  <c r="O2629" i="9"/>
  <c r="P2629" i="9" s="1"/>
  <c r="O2637" i="9"/>
  <c r="P2637" i="9" s="1"/>
  <c r="O2645" i="9"/>
  <c r="P2645" i="9" s="1"/>
  <c r="O2653" i="9"/>
  <c r="P2653" i="9" s="1"/>
  <c r="O2661" i="9"/>
  <c r="P2661" i="9" s="1"/>
  <c r="O2669" i="9"/>
  <c r="P2669" i="9" s="1"/>
  <c r="O2677" i="9"/>
  <c r="P2677" i="9" s="1"/>
  <c r="O2685" i="9"/>
  <c r="P2685" i="9" s="1"/>
  <c r="O2693" i="9"/>
  <c r="P2693" i="9" s="1"/>
  <c r="O2701" i="9"/>
  <c r="P2701" i="9" s="1"/>
  <c r="O2709" i="9"/>
  <c r="P2709" i="9" s="1"/>
  <c r="O2717" i="9"/>
  <c r="P2717" i="9" s="1"/>
  <c r="O2725" i="9"/>
  <c r="P2725" i="9" s="1"/>
  <c r="O2733" i="9"/>
  <c r="P2733" i="9" s="1"/>
  <c r="O2741" i="9"/>
  <c r="P2741" i="9" s="1"/>
  <c r="O2749" i="9"/>
  <c r="P2749" i="9" s="1"/>
  <c r="O2757" i="9"/>
  <c r="P2757" i="9" s="1"/>
  <c r="O2765" i="9"/>
  <c r="P2765" i="9" s="1"/>
  <c r="O2773" i="9"/>
  <c r="P2773" i="9" s="1"/>
  <c r="O2781" i="9"/>
  <c r="P2781" i="9" s="1"/>
  <c r="O2789" i="9"/>
  <c r="P2789" i="9" s="1"/>
  <c r="O2797" i="9"/>
  <c r="P2797" i="9" s="1"/>
  <c r="O2805" i="9"/>
  <c r="P2805" i="9" s="1"/>
  <c r="O2813" i="9"/>
  <c r="P2813" i="9" s="1"/>
  <c r="O2821" i="9"/>
  <c r="P2821" i="9" s="1"/>
  <c r="O2829" i="9"/>
  <c r="P2829" i="9" s="1"/>
  <c r="O2837" i="9"/>
  <c r="P2837" i="9" s="1"/>
  <c r="O2845" i="9"/>
  <c r="P2845" i="9" s="1"/>
  <c r="O2853" i="9"/>
  <c r="P2853" i="9" s="1"/>
  <c r="O2861" i="9"/>
  <c r="P2861" i="9" s="1"/>
  <c r="O2869" i="9"/>
  <c r="P2869" i="9" s="1"/>
  <c r="O2877" i="9"/>
  <c r="P2877" i="9" s="1"/>
  <c r="O2885" i="9"/>
  <c r="P2885" i="9" s="1"/>
  <c r="O2893" i="9"/>
  <c r="P2893" i="9" s="1"/>
  <c r="O2901" i="9"/>
  <c r="P2901" i="9" s="1"/>
  <c r="O2909" i="9"/>
  <c r="P2909" i="9" s="1"/>
  <c r="O2917" i="9"/>
  <c r="P2917" i="9" s="1"/>
  <c r="O2925" i="9"/>
  <c r="P2925" i="9" s="1"/>
  <c r="O2933" i="9"/>
  <c r="P2933" i="9" s="1"/>
  <c r="O2941" i="9"/>
  <c r="P2941" i="9" s="1"/>
  <c r="O2949" i="9"/>
  <c r="P2949" i="9" s="1"/>
  <c r="O2957" i="9"/>
  <c r="P2957" i="9" s="1"/>
  <c r="O2965" i="9"/>
  <c r="P2965" i="9" s="1"/>
  <c r="O2973" i="9"/>
  <c r="P2973" i="9" s="1"/>
  <c r="O2981" i="9"/>
  <c r="P2981" i="9" s="1"/>
  <c r="O2989" i="9"/>
  <c r="P2989" i="9" s="1"/>
  <c r="O2997" i="9"/>
  <c r="P2997" i="9" s="1"/>
  <c r="O3005" i="9"/>
  <c r="P3005" i="9" s="1"/>
  <c r="O3013" i="9"/>
  <c r="P3013" i="9" s="1"/>
  <c r="O3021" i="9"/>
  <c r="P3021" i="9" s="1"/>
  <c r="O3029" i="9"/>
  <c r="P3029" i="9" s="1"/>
  <c r="O3037" i="9"/>
  <c r="P3037" i="9" s="1"/>
  <c r="O3045" i="9"/>
  <c r="P3045" i="9" s="1"/>
  <c r="O3053" i="9"/>
  <c r="P3053" i="9" s="1"/>
  <c r="O3061" i="9"/>
  <c r="P3061" i="9" s="1"/>
  <c r="O3069" i="9"/>
  <c r="P3069" i="9" s="1"/>
  <c r="O3077" i="9"/>
  <c r="P3077" i="9" s="1"/>
  <c r="O3085" i="9"/>
  <c r="P3085" i="9" s="1"/>
  <c r="O3093" i="9"/>
  <c r="P3093" i="9" s="1"/>
  <c r="O3101" i="9"/>
  <c r="P3101" i="9" s="1"/>
  <c r="O3109" i="9"/>
  <c r="P3109" i="9" s="1"/>
  <c r="O3117" i="9"/>
  <c r="P3117" i="9" s="1"/>
  <c r="O3125" i="9"/>
  <c r="P3125" i="9" s="1"/>
  <c r="O3133" i="9"/>
  <c r="P3133" i="9" s="1"/>
  <c r="O3141" i="9"/>
  <c r="P3141" i="9" s="1"/>
  <c r="O3149" i="9"/>
  <c r="P3149" i="9" s="1"/>
  <c r="O3157" i="9"/>
  <c r="P3157" i="9" s="1"/>
  <c r="O3165" i="9"/>
  <c r="P3165" i="9" s="1"/>
  <c r="O3173" i="9"/>
  <c r="P3173" i="9" s="1"/>
  <c r="O3181" i="9"/>
  <c r="P3181" i="9" s="1"/>
  <c r="O3189" i="9"/>
  <c r="P3189" i="9" s="1"/>
  <c r="O3197" i="9"/>
  <c r="P3197" i="9" s="1"/>
  <c r="O3205" i="9"/>
  <c r="P3205" i="9" s="1"/>
  <c r="O3213" i="9"/>
  <c r="P3213" i="9" s="1"/>
  <c r="O3221" i="9"/>
  <c r="P3221" i="9" s="1"/>
  <c r="O3229" i="9"/>
  <c r="P3229" i="9" s="1"/>
  <c r="O3237" i="9"/>
  <c r="P3237" i="9" s="1"/>
  <c r="O3245" i="9"/>
  <c r="P3245" i="9" s="1"/>
  <c r="O3253" i="9"/>
  <c r="P3253" i="9" s="1"/>
  <c r="O3261" i="9"/>
  <c r="P3261" i="9" s="1"/>
  <c r="O3269" i="9"/>
  <c r="P3269" i="9" s="1"/>
  <c r="O3277" i="9"/>
  <c r="P3277" i="9" s="1"/>
  <c r="O3285" i="9"/>
  <c r="P3285" i="9" s="1"/>
  <c r="O3293" i="9"/>
  <c r="P3293" i="9" s="1"/>
  <c r="O3301" i="9"/>
  <c r="P3301" i="9" s="1"/>
  <c r="O3309" i="9"/>
  <c r="P3309" i="9" s="1"/>
  <c r="O3317" i="9"/>
  <c r="P3317" i="9" s="1"/>
  <c r="O3325" i="9"/>
  <c r="P3325" i="9" s="1"/>
  <c r="O3333" i="9"/>
  <c r="P3333" i="9" s="1"/>
  <c r="O3341" i="9"/>
  <c r="P3341" i="9" s="1"/>
  <c r="O3349" i="9"/>
  <c r="P3349" i="9" s="1"/>
  <c r="O3357" i="9"/>
  <c r="P3357" i="9" s="1"/>
  <c r="O3365" i="9"/>
  <c r="P3365" i="9" s="1"/>
  <c r="O3373" i="9"/>
  <c r="P3373" i="9" s="1"/>
  <c r="O3381" i="9"/>
  <c r="P3381" i="9" s="1"/>
  <c r="O3389" i="9"/>
  <c r="P3389" i="9" s="1"/>
  <c r="O3397" i="9"/>
  <c r="P3397" i="9" s="1"/>
  <c r="O3405" i="9"/>
  <c r="P3405" i="9" s="1"/>
  <c r="O3413" i="9"/>
  <c r="P3413" i="9" s="1"/>
  <c r="O3421" i="9"/>
  <c r="P3421" i="9" s="1"/>
  <c r="O3429" i="9"/>
  <c r="P3429" i="9" s="1"/>
  <c r="O3437" i="9"/>
  <c r="P3437" i="9" s="1"/>
  <c r="O3445" i="9"/>
  <c r="P3445" i="9" s="1"/>
  <c r="O3453" i="9"/>
  <c r="P3453" i="9" s="1"/>
  <c r="O3461" i="9"/>
  <c r="P3461" i="9" s="1"/>
  <c r="O3469" i="9"/>
  <c r="P3469" i="9" s="1"/>
  <c r="O3477" i="9"/>
  <c r="P3477" i="9" s="1"/>
  <c r="O3485" i="9"/>
  <c r="P3485" i="9" s="1"/>
  <c r="O3493" i="9"/>
  <c r="P3493" i="9" s="1"/>
  <c r="O3501" i="9"/>
  <c r="P3501" i="9" s="1"/>
  <c r="O3509" i="9"/>
  <c r="P3509" i="9" s="1"/>
  <c r="O3517" i="9"/>
  <c r="P3517" i="9" s="1"/>
  <c r="O3525" i="9"/>
  <c r="P3525" i="9" s="1"/>
  <c r="O3533" i="9"/>
  <c r="P3533" i="9" s="1"/>
  <c r="O3541" i="9"/>
  <c r="P3541" i="9" s="1"/>
  <c r="O3549" i="9"/>
  <c r="P3549" i="9" s="1"/>
  <c r="O3557" i="9"/>
  <c r="P3557" i="9" s="1"/>
  <c r="O3565" i="9"/>
  <c r="P3565" i="9" s="1"/>
  <c r="O3573" i="9"/>
  <c r="P3573" i="9" s="1"/>
  <c r="O3581" i="9"/>
  <c r="P3581" i="9" s="1"/>
  <c r="O3589" i="9"/>
  <c r="P3589" i="9" s="1"/>
  <c r="O3597" i="9"/>
  <c r="P3597" i="9" s="1"/>
  <c r="O3605" i="9"/>
  <c r="P3605" i="9" s="1"/>
  <c r="O3613" i="9"/>
  <c r="P3613" i="9" s="1"/>
  <c r="O3621" i="9"/>
  <c r="P3621" i="9" s="1"/>
  <c r="O3629" i="9"/>
  <c r="P3629" i="9" s="1"/>
  <c r="O3637" i="9"/>
  <c r="P3637" i="9" s="1"/>
  <c r="O3645" i="9"/>
  <c r="P3645" i="9" s="1"/>
  <c r="O3653" i="9"/>
  <c r="P3653" i="9" s="1"/>
  <c r="O3661" i="9"/>
  <c r="P3661" i="9" s="1"/>
  <c r="O3669" i="9"/>
  <c r="P3669" i="9" s="1"/>
  <c r="O3677" i="9"/>
  <c r="P3677" i="9" s="1"/>
  <c r="O3685" i="9"/>
  <c r="P3685" i="9" s="1"/>
  <c r="O3693" i="9"/>
  <c r="P3693" i="9" s="1"/>
  <c r="O3701" i="9"/>
  <c r="P3701" i="9" s="1"/>
  <c r="O3709" i="9"/>
  <c r="P3709" i="9" s="1"/>
  <c r="O3717" i="9"/>
  <c r="P3717" i="9" s="1"/>
  <c r="O3725" i="9"/>
  <c r="P3725" i="9" s="1"/>
  <c r="O3733" i="9"/>
  <c r="P3733" i="9" s="1"/>
  <c r="O3741" i="9"/>
  <c r="P3741" i="9" s="1"/>
  <c r="O3749" i="9"/>
  <c r="P3749" i="9" s="1"/>
  <c r="O3757" i="9"/>
  <c r="P3757" i="9" s="1"/>
  <c r="O3765" i="9"/>
  <c r="P3765" i="9" s="1"/>
  <c r="O3773" i="9"/>
  <c r="P3773" i="9" s="1"/>
  <c r="O3781" i="9"/>
  <c r="P3781" i="9" s="1"/>
  <c r="O3789" i="9"/>
  <c r="P3789" i="9" s="1"/>
  <c r="O3797" i="9"/>
  <c r="P3797" i="9" s="1"/>
  <c r="O3805" i="9"/>
  <c r="P3805" i="9" s="1"/>
  <c r="O3813" i="9"/>
  <c r="P3813" i="9" s="1"/>
  <c r="O3821" i="9"/>
  <c r="P3821" i="9" s="1"/>
  <c r="O3829" i="9"/>
  <c r="P3829" i="9" s="1"/>
  <c r="O3837" i="9"/>
  <c r="P3837" i="9" s="1"/>
  <c r="O3845" i="9"/>
  <c r="P3845" i="9" s="1"/>
  <c r="O3853" i="9"/>
  <c r="P3853" i="9" s="1"/>
  <c r="O3861" i="9"/>
  <c r="P3861" i="9" s="1"/>
  <c r="O3869" i="9"/>
  <c r="P3869" i="9" s="1"/>
  <c r="O3877" i="9"/>
  <c r="P3877" i="9" s="1"/>
  <c r="O3885" i="9"/>
  <c r="P3885" i="9" s="1"/>
  <c r="O3893" i="9"/>
  <c r="P3893" i="9" s="1"/>
  <c r="O3901" i="9"/>
  <c r="P3901" i="9" s="1"/>
  <c r="O3909" i="9"/>
  <c r="P3909" i="9" s="1"/>
  <c r="O3917" i="9"/>
  <c r="P3917" i="9" s="1"/>
  <c r="O3925" i="9"/>
  <c r="P3925" i="9" s="1"/>
  <c r="O3933" i="9"/>
  <c r="P3933" i="9" s="1"/>
  <c r="O3941" i="9"/>
  <c r="P3941" i="9" s="1"/>
  <c r="O3949" i="9"/>
  <c r="P3949" i="9" s="1"/>
  <c r="O3957" i="9"/>
  <c r="P3957" i="9" s="1"/>
  <c r="O3965" i="9"/>
  <c r="P3965" i="9" s="1"/>
  <c r="O3973" i="9"/>
  <c r="P3973" i="9" s="1"/>
  <c r="O3981" i="9"/>
  <c r="P3981" i="9" s="1"/>
  <c r="O3989" i="9"/>
  <c r="P3989" i="9" s="1"/>
  <c r="O3997" i="9"/>
  <c r="P3997" i="9" s="1"/>
  <c r="O4005" i="9"/>
  <c r="P4005" i="9" s="1"/>
  <c r="O4013" i="9"/>
  <c r="P4013" i="9" s="1"/>
  <c r="O4021" i="9"/>
  <c r="P4021" i="9" s="1"/>
  <c r="O4029" i="9"/>
  <c r="P4029" i="9" s="1"/>
  <c r="O4037" i="9"/>
  <c r="P4037" i="9" s="1"/>
  <c r="O4045" i="9"/>
  <c r="P4045" i="9" s="1"/>
  <c r="O4053" i="9"/>
  <c r="P4053" i="9" s="1"/>
  <c r="O4061" i="9"/>
  <c r="P4061" i="9" s="1"/>
  <c r="O4069" i="9"/>
  <c r="P4069" i="9" s="1"/>
  <c r="O4077" i="9"/>
  <c r="P4077" i="9" s="1"/>
  <c r="O4085" i="9"/>
  <c r="P4085" i="9" s="1"/>
  <c r="O4093" i="9"/>
  <c r="P4093" i="9" s="1"/>
  <c r="O4101" i="9"/>
  <c r="P4101" i="9" s="1"/>
  <c r="O4109" i="9"/>
  <c r="P4109" i="9" s="1"/>
  <c r="O4117" i="9"/>
  <c r="P4117" i="9" s="1"/>
  <c r="O4125" i="9"/>
  <c r="P4125" i="9" s="1"/>
  <c r="O4133" i="9"/>
  <c r="P4133" i="9" s="1"/>
  <c r="O4141" i="9"/>
  <c r="P4141" i="9" s="1"/>
  <c r="O4149" i="9"/>
  <c r="P4149" i="9" s="1"/>
  <c r="O4157" i="9"/>
  <c r="P4157" i="9" s="1"/>
  <c r="O4165" i="9"/>
  <c r="P4165" i="9" s="1"/>
  <c r="O4173" i="9"/>
  <c r="P4173" i="9" s="1"/>
  <c r="O4181" i="9"/>
  <c r="P4181" i="9" s="1"/>
  <c r="O4189" i="9"/>
  <c r="P4189" i="9" s="1"/>
  <c r="O4197" i="9"/>
  <c r="P4197" i="9" s="1"/>
  <c r="O4205" i="9"/>
  <c r="P4205" i="9" s="1"/>
  <c r="O4213" i="9"/>
  <c r="P4213" i="9" s="1"/>
  <c r="O4221" i="9"/>
  <c r="P4221" i="9" s="1"/>
  <c r="O4229" i="9"/>
  <c r="P4229" i="9" s="1"/>
  <c r="O4237" i="9"/>
  <c r="P4237" i="9" s="1"/>
  <c r="O4245" i="9"/>
  <c r="P4245" i="9" s="1"/>
  <c r="O4253" i="9"/>
  <c r="P4253" i="9" s="1"/>
  <c r="O4261" i="9"/>
  <c r="P4261" i="9" s="1"/>
  <c r="O4269" i="9"/>
  <c r="P4269" i="9" s="1"/>
  <c r="O4277" i="9"/>
  <c r="P4277" i="9" s="1"/>
  <c r="O4285" i="9"/>
  <c r="P4285" i="9" s="1"/>
  <c r="O4293" i="9"/>
  <c r="P4293" i="9" s="1"/>
  <c r="O4301" i="9"/>
  <c r="P4301" i="9" s="1"/>
  <c r="O4309" i="9"/>
  <c r="P4309" i="9" s="1"/>
  <c r="O4317" i="9"/>
  <c r="P4317" i="9" s="1"/>
  <c r="O4325" i="9"/>
  <c r="P4325" i="9" s="1"/>
  <c r="O4333" i="9"/>
  <c r="P4333" i="9" s="1"/>
  <c r="O4341" i="9"/>
  <c r="P4341" i="9" s="1"/>
  <c r="O4349" i="9"/>
  <c r="P4349" i="9" s="1"/>
  <c r="O4357" i="9"/>
  <c r="P4357" i="9" s="1"/>
  <c r="O4365" i="9"/>
  <c r="P4365" i="9" s="1"/>
  <c r="O4070" i="9"/>
  <c r="P4070" i="9" s="1"/>
  <c r="O4118" i="9"/>
  <c r="P4118" i="9" s="1"/>
  <c r="O4140" i="9"/>
  <c r="P4140" i="9" s="1"/>
  <c r="O4156" i="9"/>
  <c r="P4156" i="9" s="1"/>
  <c r="O4172" i="9"/>
  <c r="P4172" i="9" s="1"/>
  <c r="O4186" i="9"/>
  <c r="P4186" i="9" s="1"/>
  <c r="O4198" i="9"/>
  <c r="P4198" i="9" s="1"/>
  <c r="O4211" i="9"/>
  <c r="P4211" i="9" s="1"/>
  <c r="O4223" i="9"/>
  <c r="P4223" i="9" s="1"/>
  <c r="O4236" i="9"/>
  <c r="P4236" i="9" s="1"/>
  <c r="O4250" i="9"/>
  <c r="P4250" i="9" s="1"/>
  <c r="O4259" i="9"/>
  <c r="P4259" i="9" s="1"/>
  <c r="O4268" i="9"/>
  <c r="P4268" i="9" s="1"/>
  <c r="O4278" i="9"/>
  <c r="P4278" i="9" s="1"/>
  <c r="O4287" i="9"/>
  <c r="P4287" i="9" s="1"/>
  <c r="O4296" i="9"/>
  <c r="P4296" i="9" s="1"/>
  <c r="O4305" i="9"/>
  <c r="P4305" i="9" s="1"/>
  <c r="O4314" i="9"/>
  <c r="P4314" i="9" s="1"/>
  <c r="O4323" i="9"/>
  <c r="P4323" i="9" s="1"/>
  <c r="O4332" i="9"/>
  <c r="P4332" i="9" s="1"/>
  <c r="O4342" i="9"/>
  <c r="P4342" i="9" s="1"/>
  <c r="O4351" i="9"/>
  <c r="P4351" i="9" s="1"/>
  <c r="O4360" i="9"/>
  <c r="P4360" i="9" s="1"/>
  <c r="O4369" i="9"/>
  <c r="P4369" i="9" s="1"/>
  <c r="O4377" i="9"/>
  <c r="P4377" i="9" s="1"/>
  <c r="O4385" i="9"/>
  <c r="P4385" i="9" s="1"/>
  <c r="O4393" i="9"/>
  <c r="P4393" i="9" s="1"/>
  <c r="O4401" i="9"/>
  <c r="P4401" i="9" s="1"/>
  <c r="O4409" i="9"/>
  <c r="P4409" i="9" s="1"/>
  <c r="O4417" i="9"/>
  <c r="P4417" i="9" s="1"/>
  <c r="O4425" i="9"/>
  <c r="P4425" i="9" s="1"/>
  <c r="O4433" i="9"/>
  <c r="P4433" i="9" s="1"/>
  <c r="O4441" i="9"/>
  <c r="P4441" i="9" s="1"/>
  <c r="O4449" i="9"/>
  <c r="P4449" i="9" s="1"/>
  <c r="O4457" i="9"/>
  <c r="P4457" i="9" s="1"/>
  <c r="O4465" i="9"/>
  <c r="P4465" i="9" s="1"/>
  <c r="O4473" i="9"/>
  <c r="P4473" i="9" s="1"/>
  <c r="O4481" i="9"/>
  <c r="P4481" i="9" s="1"/>
  <c r="O4489" i="9"/>
  <c r="P4489" i="9" s="1"/>
  <c r="O4497" i="9"/>
  <c r="P4497" i="9" s="1"/>
  <c r="O4505" i="9"/>
  <c r="P4505" i="9" s="1"/>
  <c r="O4513" i="9"/>
  <c r="P4513" i="9" s="1"/>
  <c r="O4521" i="9"/>
  <c r="P4521" i="9" s="1"/>
  <c r="O4529" i="9"/>
  <c r="P4529" i="9" s="1"/>
  <c r="O4537" i="9"/>
  <c r="P4537" i="9" s="1"/>
  <c r="O4545" i="9"/>
  <c r="P4545" i="9" s="1"/>
  <c r="O4553" i="9"/>
  <c r="P4553" i="9" s="1"/>
  <c r="O4561" i="9"/>
  <c r="P4561" i="9" s="1"/>
  <c r="O4569" i="9"/>
  <c r="P4569" i="9" s="1"/>
  <c r="O4577" i="9"/>
  <c r="P4577" i="9" s="1"/>
  <c r="O4585" i="9"/>
  <c r="P4585" i="9" s="1"/>
  <c r="O4593" i="9"/>
  <c r="P4593" i="9" s="1"/>
  <c r="O4601" i="9"/>
  <c r="P4601" i="9" s="1"/>
  <c r="O4609" i="9"/>
  <c r="P4609" i="9" s="1"/>
  <c r="O4617" i="9"/>
  <c r="P4617" i="9" s="1"/>
  <c r="O4625" i="9"/>
  <c r="P4625" i="9" s="1"/>
  <c r="O4633" i="9"/>
  <c r="P4633" i="9" s="1"/>
  <c r="O4641" i="9"/>
  <c r="P4641" i="9" s="1"/>
  <c r="O4649" i="9"/>
  <c r="P4649" i="9" s="1"/>
  <c r="O4657" i="9"/>
  <c r="P4657" i="9" s="1"/>
  <c r="O4665" i="9"/>
  <c r="P4665" i="9" s="1"/>
  <c r="O4673" i="9"/>
  <c r="P4673" i="9" s="1"/>
  <c r="O4681" i="9"/>
  <c r="P4681" i="9" s="1"/>
  <c r="O4689" i="9"/>
  <c r="P4689" i="9" s="1"/>
  <c r="O4697" i="9"/>
  <c r="P4697" i="9" s="1"/>
  <c r="O4705" i="9"/>
  <c r="P4705" i="9" s="1"/>
  <c r="O4713" i="9"/>
  <c r="P4713" i="9" s="1"/>
  <c r="O4721" i="9"/>
  <c r="P4721" i="9" s="1"/>
  <c r="O4729" i="9"/>
  <c r="P4729" i="9" s="1"/>
  <c r="O4737" i="9"/>
  <c r="P4737" i="9" s="1"/>
  <c r="O4745" i="9"/>
  <c r="P4745" i="9" s="1"/>
  <c r="O4753" i="9"/>
  <c r="P4753" i="9" s="1"/>
  <c r="O4761" i="9"/>
  <c r="P4761" i="9" s="1"/>
  <c r="O4769" i="9"/>
  <c r="P4769" i="9" s="1"/>
  <c r="O4777" i="9"/>
  <c r="P4777" i="9" s="1"/>
  <c r="O4785" i="9"/>
  <c r="P4785" i="9" s="1"/>
  <c r="O4793" i="9"/>
  <c r="P4793" i="9" s="1"/>
  <c r="O4801" i="9"/>
  <c r="P4801" i="9" s="1"/>
  <c r="O4809" i="9"/>
  <c r="P4809" i="9" s="1"/>
  <c r="O4817" i="9"/>
  <c r="P4817" i="9" s="1"/>
  <c r="O4825" i="9"/>
  <c r="P4825" i="9" s="1"/>
  <c r="O4833" i="9"/>
  <c r="P4833" i="9" s="1"/>
  <c r="O4841" i="9"/>
  <c r="P4841" i="9" s="1"/>
  <c r="O4849" i="9"/>
  <c r="P4849" i="9" s="1"/>
  <c r="O4857" i="9"/>
  <c r="P4857" i="9" s="1"/>
  <c r="O4865" i="9"/>
  <c r="P4865" i="9" s="1"/>
  <c r="O4873" i="9"/>
  <c r="P4873" i="9" s="1"/>
  <c r="O4881" i="9"/>
  <c r="P4881" i="9" s="1"/>
  <c r="O4889" i="9"/>
  <c r="P4889" i="9" s="1"/>
  <c r="O4897" i="9"/>
  <c r="P4897" i="9" s="1"/>
  <c r="O4905" i="9"/>
  <c r="P4905" i="9" s="1"/>
  <c r="O4913" i="9"/>
  <c r="P4913" i="9" s="1"/>
  <c r="O4921" i="9"/>
  <c r="P4921" i="9" s="1"/>
  <c r="O4929" i="9"/>
  <c r="P4929" i="9" s="1"/>
  <c r="O4937" i="9"/>
  <c r="P4937" i="9" s="1"/>
  <c r="O4945" i="9"/>
  <c r="P4945" i="9" s="1"/>
  <c r="O4953" i="9"/>
  <c r="P4953" i="9" s="1"/>
  <c r="O4961" i="9"/>
  <c r="P4961" i="9" s="1"/>
  <c r="O4969" i="9"/>
  <c r="P4969" i="9" s="1"/>
  <c r="O4977" i="9"/>
  <c r="P4977" i="9" s="1"/>
  <c r="O4985" i="9"/>
  <c r="P4985" i="9" s="1"/>
  <c r="O4993" i="9"/>
  <c r="P4993" i="9" s="1"/>
  <c r="O5001" i="9"/>
  <c r="P5001" i="9" s="1"/>
  <c r="O5009" i="9"/>
  <c r="P5009" i="9" s="1"/>
  <c r="O5017" i="9"/>
  <c r="P5017" i="9" s="1"/>
  <c r="O5025" i="9"/>
  <c r="P5025" i="9" s="1"/>
  <c r="O5033" i="9"/>
  <c r="P5033" i="9" s="1"/>
  <c r="O5041" i="9"/>
  <c r="P5041" i="9" s="1"/>
  <c r="O5049" i="9"/>
  <c r="P5049" i="9" s="1"/>
  <c r="O5057" i="9"/>
  <c r="P5057" i="9" s="1"/>
  <c r="O5065" i="9"/>
  <c r="P5065" i="9" s="1"/>
  <c r="O5073" i="9"/>
  <c r="P5073" i="9" s="1"/>
  <c r="O5081" i="9"/>
  <c r="P5081" i="9" s="1"/>
  <c r="O5089" i="9"/>
  <c r="P5089" i="9" s="1"/>
  <c r="O5097" i="9"/>
  <c r="P5097" i="9" s="1"/>
  <c r="O5105" i="9"/>
  <c r="P5105" i="9" s="1"/>
  <c r="O5113" i="9"/>
  <c r="P5113" i="9" s="1"/>
  <c r="O5121" i="9"/>
  <c r="P5121" i="9" s="1"/>
  <c r="O5129" i="9"/>
  <c r="P5129" i="9" s="1"/>
  <c r="O5137" i="9"/>
  <c r="P5137" i="9" s="1"/>
  <c r="O5145" i="9"/>
  <c r="P5145" i="9" s="1"/>
  <c r="O5153" i="9"/>
  <c r="P5153" i="9" s="1"/>
  <c r="O5161" i="9"/>
  <c r="P5161" i="9" s="1"/>
  <c r="O5169" i="9"/>
  <c r="P5169" i="9" s="1"/>
  <c r="O5177" i="9"/>
  <c r="P5177" i="9" s="1"/>
  <c r="O5185" i="9"/>
  <c r="P5185" i="9" s="1"/>
  <c r="O5193" i="9"/>
  <c r="P5193" i="9" s="1"/>
  <c r="O5201" i="9"/>
  <c r="P5201" i="9" s="1"/>
  <c r="O5209" i="9"/>
  <c r="P5209" i="9" s="1"/>
  <c r="O5217" i="9"/>
  <c r="P5217" i="9" s="1"/>
  <c r="O5225" i="9"/>
  <c r="P5225" i="9" s="1"/>
  <c r="O5233" i="9"/>
  <c r="P5233" i="9" s="1"/>
  <c r="O5241" i="9"/>
  <c r="P5241" i="9" s="1"/>
  <c r="O5249" i="9"/>
  <c r="P5249" i="9" s="1"/>
  <c r="O5257" i="9"/>
  <c r="P5257" i="9" s="1"/>
  <c r="O5265" i="9"/>
  <c r="P5265" i="9" s="1"/>
  <c r="O5273" i="9"/>
  <c r="P5273" i="9" s="1"/>
  <c r="O5281" i="9"/>
  <c r="P5281" i="9" s="1"/>
  <c r="O5289" i="9"/>
  <c r="P5289" i="9" s="1"/>
  <c r="O5297" i="9"/>
  <c r="P5297" i="9" s="1"/>
  <c r="O5305" i="9"/>
  <c r="P5305" i="9" s="1"/>
  <c r="O5313" i="9"/>
  <c r="P5313" i="9" s="1"/>
  <c r="O5321" i="9"/>
  <c r="P5321" i="9" s="1"/>
  <c r="O5329" i="9"/>
  <c r="P5329" i="9" s="1"/>
  <c r="O5337" i="9"/>
  <c r="P5337" i="9" s="1"/>
  <c r="O5345" i="9"/>
  <c r="P5345" i="9" s="1"/>
  <c r="O5353" i="9"/>
  <c r="P5353" i="9" s="1"/>
  <c r="O5361" i="9"/>
  <c r="P5361" i="9" s="1"/>
  <c r="O5369" i="9"/>
  <c r="P5369" i="9" s="1"/>
  <c r="O5377" i="9"/>
  <c r="P5377" i="9" s="1"/>
  <c r="O5385" i="9"/>
  <c r="P5385" i="9" s="1"/>
  <c r="O5393" i="9"/>
  <c r="P5393" i="9" s="1"/>
  <c r="O5401" i="9"/>
  <c r="P5401" i="9" s="1"/>
  <c r="O5409" i="9"/>
  <c r="P5409" i="9" s="1"/>
  <c r="O5417" i="9"/>
  <c r="P5417" i="9" s="1"/>
  <c r="O5425" i="9"/>
  <c r="P5425" i="9" s="1"/>
  <c r="O5433" i="9"/>
  <c r="P5433" i="9" s="1"/>
  <c r="O5441" i="9"/>
  <c r="P5441" i="9" s="1"/>
  <c r="O5449" i="9"/>
  <c r="P5449" i="9" s="1"/>
  <c r="O5457" i="9"/>
  <c r="P5457" i="9" s="1"/>
  <c r="O5465" i="9"/>
  <c r="P5465" i="9" s="1"/>
  <c r="O5473" i="9"/>
  <c r="P5473" i="9" s="1"/>
  <c r="O5481" i="9"/>
  <c r="P5481" i="9" s="1"/>
  <c r="O5489" i="9"/>
  <c r="P5489" i="9" s="1"/>
  <c r="O5497" i="9"/>
  <c r="P5497" i="9" s="1"/>
  <c r="O5505" i="9"/>
  <c r="P5505" i="9" s="1"/>
  <c r="O5513" i="9"/>
  <c r="P5513" i="9" s="1"/>
  <c r="O5521" i="9"/>
  <c r="P5521" i="9" s="1"/>
  <c r="O5529" i="9"/>
  <c r="P5529" i="9" s="1"/>
  <c r="O5537" i="9"/>
  <c r="P5537" i="9" s="1"/>
  <c r="O5545" i="9"/>
  <c r="P5545" i="9" s="1"/>
  <c r="O5553" i="9"/>
  <c r="P5553" i="9" s="1"/>
  <c r="O5561" i="9"/>
  <c r="P5561" i="9" s="1"/>
  <c r="O5569" i="9"/>
  <c r="P5569" i="9" s="1"/>
  <c r="O5577" i="9"/>
  <c r="P5577" i="9" s="1"/>
  <c r="O5585" i="9"/>
  <c r="P5585" i="9" s="1"/>
  <c r="O5593" i="9"/>
  <c r="P5593" i="9" s="1"/>
  <c r="O5601" i="9"/>
  <c r="P5601" i="9" s="1"/>
  <c r="O5609" i="9"/>
  <c r="P5609" i="9" s="1"/>
  <c r="O5617" i="9"/>
  <c r="P5617" i="9" s="1"/>
  <c r="O5625" i="9"/>
  <c r="P5625" i="9" s="1"/>
  <c r="O5633" i="9"/>
  <c r="P5633" i="9" s="1"/>
  <c r="O5641" i="9"/>
  <c r="P5641" i="9" s="1"/>
  <c r="O5649" i="9"/>
  <c r="P5649" i="9" s="1"/>
  <c r="O5657" i="9"/>
  <c r="P5657" i="9" s="1"/>
  <c r="O5665" i="9"/>
  <c r="P5665" i="9" s="1"/>
  <c r="O5673" i="9"/>
  <c r="P5673" i="9" s="1"/>
  <c r="O5681" i="9"/>
  <c r="P5681" i="9" s="1"/>
  <c r="O5689" i="9"/>
  <c r="P5689" i="9" s="1"/>
  <c r="O5697" i="9"/>
  <c r="P5697" i="9" s="1"/>
  <c r="O5705" i="9"/>
  <c r="P5705" i="9" s="1"/>
  <c r="O5713" i="9"/>
  <c r="P5713" i="9" s="1"/>
  <c r="O5721" i="9"/>
  <c r="P5721" i="9" s="1"/>
  <c r="O5729" i="9"/>
  <c r="P5729" i="9" s="1"/>
  <c r="O5737" i="9"/>
  <c r="P5737" i="9" s="1"/>
  <c r="O5745" i="9"/>
  <c r="P5745" i="9" s="1"/>
  <c r="O5753" i="9"/>
  <c r="P5753" i="9" s="1"/>
  <c r="O5761" i="9"/>
  <c r="P5761" i="9" s="1"/>
  <c r="O5769" i="9"/>
  <c r="P5769" i="9" s="1"/>
  <c r="O5777" i="9"/>
  <c r="P5777" i="9" s="1"/>
  <c r="O5785" i="9"/>
  <c r="P5785" i="9" s="1"/>
  <c r="O5793" i="9"/>
  <c r="P5793" i="9" s="1"/>
  <c r="O5801" i="9"/>
  <c r="P5801" i="9" s="1"/>
  <c r="O5809" i="9"/>
  <c r="P5809" i="9" s="1"/>
  <c r="O5817" i="9"/>
  <c r="P5817" i="9" s="1"/>
  <c r="O5825" i="9"/>
  <c r="P5825" i="9" s="1"/>
  <c r="O5833" i="9"/>
  <c r="P5833" i="9" s="1"/>
  <c r="O5841" i="9"/>
  <c r="P5841" i="9" s="1"/>
  <c r="O5849" i="9"/>
  <c r="P5849" i="9" s="1"/>
  <c r="O5857" i="9"/>
  <c r="P5857" i="9" s="1"/>
  <c r="O5865" i="9"/>
  <c r="P5865" i="9" s="1"/>
  <c r="O5873" i="9"/>
  <c r="P5873" i="9" s="1"/>
  <c r="O5881" i="9"/>
  <c r="P5881" i="9" s="1"/>
  <c r="O5889" i="9"/>
  <c r="P5889" i="9" s="1"/>
  <c r="O5897" i="9"/>
  <c r="P5897" i="9" s="1"/>
  <c r="O5905" i="9"/>
  <c r="P5905" i="9" s="1"/>
  <c r="O5913" i="9"/>
  <c r="P5913" i="9" s="1"/>
  <c r="O5921" i="9"/>
  <c r="P5921" i="9" s="1"/>
  <c r="O5929" i="9"/>
  <c r="P5929" i="9" s="1"/>
  <c r="O5937" i="9"/>
  <c r="P5937" i="9" s="1"/>
  <c r="O5945" i="9"/>
  <c r="P5945" i="9" s="1"/>
  <c r="O5953" i="9"/>
  <c r="P5953" i="9" s="1"/>
  <c r="O5961" i="9"/>
  <c r="P5961" i="9" s="1"/>
  <c r="O5969" i="9"/>
  <c r="P5969" i="9" s="1"/>
  <c r="O5977" i="9"/>
  <c r="P5977" i="9" s="1"/>
  <c r="O5985" i="9"/>
  <c r="P5985" i="9" s="1"/>
  <c r="O5993" i="9"/>
  <c r="P5993" i="9" s="1"/>
  <c r="O6001" i="9"/>
  <c r="P6001" i="9" s="1"/>
  <c r="O6009" i="9"/>
  <c r="P6009" i="9" s="1"/>
  <c r="O6017" i="9"/>
  <c r="P6017" i="9" s="1"/>
  <c r="O6025" i="9"/>
  <c r="P6025" i="9" s="1"/>
  <c r="O6033" i="9"/>
  <c r="P6033" i="9" s="1"/>
  <c r="O6041" i="9"/>
  <c r="P6041" i="9" s="1"/>
  <c r="O6049" i="9"/>
  <c r="P6049" i="9" s="1"/>
  <c r="O6057" i="9"/>
  <c r="P6057" i="9" s="1"/>
  <c r="O6065" i="9"/>
  <c r="P6065" i="9" s="1"/>
  <c r="O6073" i="9"/>
  <c r="P6073" i="9" s="1"/>
  <c r="O6081" i="9"/>
  <c r="P6081" i="9" s="1"/>
  <c r="O6089" i="9"/>
  <c r="P6089" i="9" s="1"/>
  <c r="O6097" i="9"/>
  <c r="P6097" i="9" s="1"/>
  <c r="O6105" i="9"/>
  <c r="P6105" i="9" s="1"/>
  <c r="O6113" i="9"/>
  <c r="P6113" i="9" s="1"/>
  <c r="O6121" i="9"/>
  <c r="P6121" i="9" s="1"/>
  <c r="O6129" i="9"/>
  <c r="P6129" i="9" s="1"/>
  <c r="O6137" i="9"/>
  <c r="P6137" i="9" s="1"/>
  <c r="O6145" i="9"/>
  <c r="P6145" i="9" s="1"/>
  <c r="O6153" i="9"/>
  <c r="P6153" i="9" s="1"/>
  <c r="O6161" i="9"/>
  <c r="P6161" i="9" s="1"/>
  <c r="O6169" i="9"/>
  <c r="P6169" i="9" s="1"/>
  <c r="O6177" i="9"/>
  <c r="P6177" i="9" s="1"/>
  <c r="O6185" i="9"/>
  <c r="P6185" i="9" s="1"/>
  <c r="O6193" i="9"/>
  <c r="P6193" i="9" s="1"/>
  <c r="O6201" i="9"/>
  <c r="P6201" i="9" s="1"/>
  <c r="O6209" i="9"/>
  <c r="P6209" i="9" s="1"/>
  <c r="O6217" i="9"/>
  <c r="P6217" i="9" s="1"/>
  <c r="O6225" i="9"/>
  <c r="P6225" i="9" s="1"/>
  <c r="O6233" i="9"/>
  <c r="P6233" i="9" s="1"/>
  <c r="O6241" i="9"/>
  <c r="P6241" i="9" s="1"/>
  <c r="O6249" i="9"/>
  <c r="P6249" i="9" s="1"/>
  <c r="O6257" i="9"/>
  <c r="P6257" i="9" s="1"/>
  <c r="O6265" i="9"/>
  <c r="P6265" i="9" s="1"/>
  <c r="O6273" i="9"/>
  <c r="P6273" i="9" s="1"/>
  <c r="O6281" i="9"/>
  <c r="P6281" i="9" s="1"/>
  <c r="O6289" i="9"/>
  <c r="P6289" i="9" s="1"/>
  <c r="O6297" i="9"/>
  <c r="P6297" i="9" s="1"/>
  <c r="O6305" i="9"/>
  <c r="P6305" i="9" s="1"/>
  <c r="O6313" i="9"/>
  <c r="P6313" i="9" s="1"/>
  <c r="O6321" i="9"/>
  <c r="P6321" i="9" s="1"/>
  <c r="O6329" i="9"/>
  <c r="P6329" i="9" s="1"/>
  <c r="O4078" i="9"/>
  <c r="P4078" i="9" s="1"/>
  <c r="O4122" i="9"/>
  <c r="P4122" i="9" s="1"/>
  <c r="O4142" i="9"/>
  <c r="P4142" i="9" s="1"/>
  <c r="O4158" i="9"/>
  <c r="P4158" i="9" s="1"/>
  <c r="O4174" i="9"/>
  <c r="P4174" i="9" s="1"/>
  <c r="O4187" i="9"/>
  <c r="P4187" i="9" s="1"/>
  <c r="O4199" i="9"/>
  <c r="P4199" i="9" s="1"/>
  <c r="O4212" i="9"/>
  <c r="P4212" i="9" s="1"/>
  <c r="O4226" i="9"/>
  <c r="P4226" i="9" s="1"/>
  <c r="O4238" i="9"/>
  <c r="P4238" i="9" s="1"/>
  <c r="O4251" i="9"/>
  <c r="P4251" i="9" s="1"/>
  <c r="O4260" i="9"/>
  <c r="P4260" i="9" s="1"/>
  <c r="O4270" i="9"/>
  <c r="P4270" i="9" s="1"/>
  <c r="O4279" i="9"/>
  <c r="P4279" i="9" s="1"/>
  <c r="O4288" i="9"/>
  <c r="P4288" i="9" s="1"/>
  <c r="O4297" i="9"/>
  <c r="P4297" i="9" s="1"/>
  <c r="O4306" i="9"/>
  <c r="P4306" i="9" s="1"/>
  <c r="O4315" i="9"/>
  <c r="P4315" i="9" s="1"/>
  <c r="O4324" i="9"/>
  <c r="P4324" i="9" s="1"/>
  <c r="O4334" i="9"/>
  <c r="P4334" i="9" s="1"/>
  <c r="O4343" i="9"/>
  <c r="P4343" i="9" s="1"/>
  <c r="O4352" i="9"/>
  <c r="P4352" i="9" s="1"/>
  <c r="O4361" i="9"/>
  <c r="P4361" i="9" s="1"/>
  <c r="O4370" i="9"/>
  <c r="P4370" i="9" s="1"/>
  <c r="O4378" i="9"/>
  <c r="P4378" i="9" s="1"/>
  <c r="O4386" i="9"/>
  <c r="P4386" i="9" s="1"/>
  <c r="O4394" i="9"/>
  <c r="P4394" i="9" s="1"/>
  <c r="O4402" i="9"/>
  <c r="P4402" i="9" s="1"/>
  <c r="O4410" i="9"/>
  <c r="P4410" i="9" s="1"/>
  <c r="O4418" i="9"/>
  <c r="P4418" i="9" s="1"/>
  <c r="O4426" i="9"/>
  <c r="P4426" i="9" s="1"/>
  <c r="O4434" i="9"/>
  <c r="P4434" i="9" s="1"/>
  <c r="O4442" i="9"/>
  <c r="P4442" i="9" s="1"/>
  <c r="O4450" i="9"/>
  <c r="P4450" i="9" s="1"/>
  <c r="O4458" i="9"/>
  <c r="P4458" i="9" s="1"/>
  <c r="O4466" i="9"/>
  <c r="P4466" i="9" s="1"/>
  <c r="O4474" i="9"/>
  <c r="P4474" i="9" s="1"/>
  <c r="O4482" i="9"/>
  <c r="P4482" i="9" s="1"/>
  <c r="O4490" i="9"/>
  <c r="P4490" i="9" s="1"/>
  <c r="O4498" i="9"/>
  <c r="P4498" i="9" s="1"/>
  <c r="O4506" i="9"/>
  <c r="P4506" i="9" s="1"/>
  <c r="O4514" i="9"/>
  <c r="P4514" i="9" s="1"/>
  <c r="O4522" i="9"/>
  <c r="P4522" i="9" s="1"/>
  <c r="O4530" i="9"/>
  <c r="P4530" i="9" s="1"/>
  <c r="O4538" i="9"/>
  <c r="P4538" i="9" s="1"/>
  <c r="O4546" i="9"/>
  <c r="P4546" i="9" s="1"/>
  <c r="O4554" i="9"/>
  <c r="P4554" i="9" s="1"/>
  <c r="O4562" i="9"/>
  <c r="P4562" i="9" s="1"/>
  <c r="O4570" i="9"/>
  <c r="P4570" i="9" s="1"/>
  <c r="O4578" i="9"/>
  <c r="P4578" i="9" s="1"/>
  <c r="O4586" i="9"/>
  <c r="P4586" i="9" s="1"/>
  <c r="O4594" i="9"/>
  <c r="P4594" i="9" s="1"/>
  <c r="O4602" i="9"/>
  <c r="P4602" i="9" s="1"/>
  <c r="O4610" i="9"/>
  <c r="P4610" i="9" s="1"/>
  <c r="O4618" i="9"/>
  <c r="P4618" i="9" s="1"/>
  <c r="O4626" i="9"/>
  <c r="P4626" i="9" s="1"/>
  <c r="O4634" i="9"/>
  <c r="P4634" i="9" s="1"/>
  <c r="O4642" i="9"/>
  <c r="P4642" i="9" s="1"/>
  <c r="O4650" i="9"/>
  <c r="P4650" i="9" s="1"/>
  <c r="O4658" i="9"/>
  <c r="P4658" i="9" s="1"/>
  <c r="O4666" i="9"/>
  <c r="P4666" i="9" s="1"/>
  <c r="O4674" i="9"/>
  <c r="P4674" i="9" s="1"/>
  <c r="O4682" i="9"/>
  <c r="P4682" i="9" s="1"/>
  <c r="O4690" i="9"/>
  <c r="P4690" i="9" s="1"/>
  <c r="O4698" i="9"/>
  <c r="P4698" i="9" s="1"/>
  <c r="O4706" i="9"/>
  <c r="P4706" i="9" s="1"/>
  <c r="O4714" i="9"/>
  <c r="P4714" i="9" s="1"/>
  <c r="O4722" i="9"/>
  <c r="P4722" i="9" s="1"/>
  <c r="O4730" i="9"/>
  <c r="P4730" i="9" s="1"/>
  <c r="O4738" i="9"/>
  <c r="P4738" i="9" s="1"/>
  <c r="O4746" i="9"/>
  <c r="P4746" i="9" s="1"/>
  <c r="O4754" i="9"/>
  <c r="P4754" i="9" s="1"/>
  <c r="O4762" i="9"/>
  <c r="P4762" i="9" s="1"/>
  <c r="O4770" i="9"/>
  <c r="P4770" i="9" s="1"/>
  <c r="O4778" i="9"/>
  <c r="P4778" i="9" s="1"/>
  <c r="O4786" i="9"/>
  <c r="P4786" i="9" s="1"/>
  <c r="O4794" i="9"/>
  <c r="P4794" i="9" s="1"/>
  <c r="O4802" i="9"/>
  <c r="P4802" i="9" s="1"/>
  <c r="O4810" i="9"/>
  <c r="P4810" i="9" s="1"/>
  <c r="O4818" i="9"/>
  <c r="P4818" i="9" s="1"/>
  <c r="O4826" i="9"/>
  <c r="P4826" i="9" s="1"/>
  <c r="O4834" i="9"/>
  <c r="P4834" i="9" s="1"/>
  <c r="O4842" i="9"/>
  <c r="P4842" i="9" s="1"/>
  <c r="O4850" i="9"/>
  <c r="P4850" i="9" s="1"/>
  <c r="O4858" i="9"/>
  <c r="P4858" i="9" s="1"/>
  <c r="O4866" i="9"/>
  <c r="P4866" i="9" s="1"/>
  <c r="O4874" i="9"/>
  <c r="P4874" i="9" s="1"/>
  <c r="O4882" i="9"/>
  <c r="P4882" i="9" s="1"/>
  <c r="O4890" i="9"/>
  <c r="P4890" i="9" s="1"/>
  <c r="O4898" i="9"/>
  <c r="P4898" i="9" s="1"/>
  <c r="O4906" i="9"/>
  <c r="P4906" i="9" s="1"/>
  <c r="O4914" i="9"/>
  <c r="P4914" i="9" s="1"/>
  <c r="O4922" i="9"/>
  <c r="P4922" i="9" s="1"/>
  <c r="O4930" i="9"/>
  <c r="P4930" i="9" s="1"/>
  <c r="O4938" i="9"/>
  <c r="P4938" i="9" s="1"/>
  <c r="O4946" i="9"/>
  <c r="P4946" i="9" s="1"/>
  <c r="O4954" i="9"/>
  <c r="P4954" i="9" s="1"/>
  <c r="O4962" i="9"/>
  <c r="P4962" i="9" s="1"/>
  <c r="O4970" i="9"/>
  <c r="P4970" i="9" s="1"/>
  <c r="O4978" i="9"/>
  <c r="P4978" i="9" s="1"/>
  <c r="O4986" i="9"/>
  <c r="P4986" i="9" s="1"/>
  <c r="O4994" i="9"/>
  <c r="P4994" i="9" s="1"/>
  <c r="O5002" i="9"/>
  <c r="P5002" i="9" s="1"/>
  <c r="O5010" i="9"/>
  <c r="P5010" i="9" s="1"/>
  <c r="O5018" i="9"/>
  <c r="P5018" i="9" s="1"/>
  <c r="O5026" i="9"/>
  <c r="P5026" i="9" s="1"/>
  <c r="O5034" i="9"/>
  <c r="P5034" i="9" s="1"/>
  <c r="O5042" i="9"/>
  <c r="P5042" i="9" s="1"/>
  <c r="O5050" i="9"/>
  <c r="P5050" i="9" s="1"/>
  <c r="O5058" i="9"/>
  <c r="P5058" i="9" s="1"/>
  <c r="O5066" i="9"/>
  <c r="P5066" i="9" s="1"/>
  <c r="O5074" i="9"/>
  <c r="P5074" i="9" s="1"/>
  <c r="O5082" i="9"/>
  <c r="P5082" i="9" s="1"/>
  <c r="O5090" i="9"/>
  <c r="P5090" i="9" s="1"/>
  <c r="O5098" i="9"/>
  <c r="P5098" i="9" s="1"/>
  <c r="O5106" i="9"/>
  <c r="P5106" i="9" s="1"/>
  <c r="O5114" i="9"/>
  <c r="P5114" i="9" s="1"/>
  <c r="O5122" i="9"/>
  <c r="P5122" i="9" s="1"/>
  <c r="O5130" i="9"/>
  <c r="P5130" i="9" s="1"/>
  <c r="O5138" i="9"/>
  <c r="P5138" i="9" s="1"/>
  <c r="O5146" i="9"/>
  <c r="P5146" i="9" s="1"/>
  <c r="O5154" i="9"/>
  <c r="P5154" i="9" s="1"/>
  <c r="O5162" i="9"/>
  <c r="P5162" i="9" s="1"/>
  <c r="O5170" i="9"/>
  <c r="P5170" i="9" s="1"/>
  <c r="O5178" i="9"/>
  <c r="P5178" i="9" s="1"/>
  <c r="O5186" i="9"/>
  <c r="P5186" i="9" s="1"/>
  <c r="O5194" i="9"/>
  <c r="P5194" i="9" s="1"/>
  <c r="O5202" i="9"/>
  <c r="P5202" i="9" s="1"/>
  <c r="O5210" i="9"/>
  <c r="P5210" i="9" s="1"/>
  <c r="O5218" i="9"/>
  <c r="P5218" i="9" s="1"/>
  <c r="O5226" i="9"/>
  <c r="P5226" i="9" s="1"/>
  <c r="O5234" i="9"/>
  <c r="P5234" i="9" s="1"/>
  <c r="O5242" i="9"/>
  <c r="P5242" i="9" s="1"/>
  <c r="O5250" i="9"/>
  <c r="P5250" i="9" s="1"/>
  <c r="O5258" i="9"/>
  <c r="P5258" i="9" s="1"/>
  <c r="O5266" i="9"/>
  <c r="P5266" i="9" s="1"/>
  <c r="O5274" i="9"/>
  <c r="P5274" i="9" s="1"/>
  <c r="O5282" i="9"/>
  <c r="P5282" i="9" s="1"/>
  <c r="O5290" i="9"/>
  <c r="P5290" i="9" s="1"/>
  <c r="O5298" i="9"/>
  <c r="P5298" i="9" s="1"/>
  <c r="O5306" i="9"/>
  <c r="P5306" i="9" s="1"/>
  <c r="O5314" i="9"/>
  <c r="P5314" i="9" s="1"/>
  <c r="O5322" i="9"/>
  <c r="P5322" i="9" s="1"/>
  <c r="O5330" i="9"/>
  <c r="P5330" i="9" s="1"/>
  <c r="O5338" i="9"/>
  <c r="P5338" i="9" s="1"/>
  <c r="O5346" i="9"/>
  <c r="P5346" i="9" s="1"/>
  <c r="O5354" i="9"/>
  <c r="P5354" i="9" s="1"/>
  <c r="O5362" i="9"/>
  <c r="P5362" i="9" s="1"/>
  <c r="O5370" i="9"/>
  <c r="P5370" i="9" s="1"/>
  <c r="O5378" i="9"/>
  <c r="P5378" i="9" s="1"/>
  <c r="O5386" i="9"/>
  <c r="P5386" i="9" s="1"/>
  <c r="O5394" i="9"/>
  <c r="P5394" i="9" s="1"/>
  <c r="O5402" i="9"/>
  <c r="P5402" i="9" s="1"/>
  <c r="O5410" i="9"/>
  <c r="P5410" i="9" s="1"/>
  <c r="O5418" i="9"/>
  <c r="P5418" i="9" s="1"/>
  <c r="O5426" i="9"/>
  <c r="P5426" i="9" s="1"/>
  <c r="O5434" i="9"/>
  <c r="P5434" i="9" s="1"/>
  <c r="O5442" i="9"/>
  <c r="P5442" i="9" s="1"/>
  <c r="O5450" i="9"/>
  <c r="P5450" i="9" s="1"/>
  <c r="O5458" i="9"/>
  <c r="P5458" i="9" s="1"/>
  <c r="O5466" i="9"/>
  <c r="P5466" i="9" s="1"/>
  <c r="O5474" i="9"/>
  <c r="P5474" i="9" s="1"/>
  <c r="O5482" i="9"/>
  <c r="P5482" i="9" s="1"/>
  <c r="O5490" i="9"/>
  <c r="P5490" i="9" s="1"/>
  <c r="O5498" i="9"/>
  <c r="P5498" i="9" s="1"/>
  <c r="O5506" i="9"/>
  <c r="P5506" i="9" s="1"/>
  <c r="O5514" i="9"/>
  <c r="P5514" i="9" s="1"/>
  <c r="O5522" i="9"/>
  <c r="P5522" i="9" s="1"/>
  <c r="O5530" i="9"/>
  <c r="P5530" i="9" s="1"/>
  <c r="O5538" i="9"/>
  <c r="P5538" i="9" s="1"/>
  <c r="O5546" i="9"/>
  <c r="P5546" i="9" s="1"/>
  <c r="O5554" i="9"/>
  <c r="P5554" i="9" s="1"/>
  <c r="O5562" i="9"/>
  <c r="P5562" i="9" s="1"/>
  <c r="O5570" i="9"/>
  <c r="P5570" i="9" s="1"/>
  <c r="O5578" i="9"/>
  <c r="P5578" i="9" s="1"/>
  <c r="O5586" i="9"/>
  <c r="P5586" i="9" s="1"/>
  <c r="O5594" i="9"/>
  <c r="P5594" i="9" s="1"/>
  <c r="O5602" i="9"/>
  <c r="P5602" i="9" s="1"/>
  <c r="O5610" i="9"/>
  <c r="P5610" i="9" s="1"/>
  <c r="O5618" i="9"/>
  <c r="P5618" i="9" s="1"/>
  <c r="O5626" i="9"/>
  <c r="P5626" i="9" s="1"/>
  <c r="O5634" i="9"/>
  <c r="P5634" i="9" s="1"/>
  <c r="O5642" i="9"/>
  <c r="P5642" i="9" s="1"/>
  <c r="O5650" i="9"/>
  <c r="P5650" i="9" s="1"/>
  <c r="O5658" i="9"/>
  <c r="P5658" i="9" s="1"/>
  <c r="O5666" i="9"/>
  <c r="P5666" i="9" s="1"/>
  <c r="O5674" i="9"/>
  <c r="P5674" i="9" s="1"/>
  <c r="O5682" i="9"/>
  <c r="P5682" i="9" s="1"/>
  <c r="O5690" i="9"/>
  <c r="P5690" i="9" s="1"/>
  <c r="O5698" i="9"/>
  <c r="P5698" i="9" s="1"/>
  <c r="O5706" i="9"/>
  <c r="P5706" i="9" s="1"/>
  <c r="O5714" i="9"/>
  <c r="P5714" i="9" s="1"/>
  <c r="O5722" i="9"/>
  <c r="P5722" i="9" s="1"/>
  <c r="O5730" i="9"/>
  <c r="P5730" i="9" s="1"/>
  <c r="O5738" i="9"/>
  <c r="P5738" i="9" s="1"/>
  <c r="O5746" i="9"/>
  <c r="P5746" i="9" s="1"/>
  <c r="O5754" i="9"/>
  <c r="P5754" i="9" s="1"/>
  <c r="O5762" i="9"/>
  <c r="P5762" i="9" s="1"/>
  <c r="O5770" i="9"/>
  <c r="P5770" i="9" s="1"/>
  <c r="O5778" i="9"/>
  <c r="P5778" i="9" s="1"/>
  <c r="O5786" i="9"/>
  <c r="P5786" i="9" s="1"/>
  <c r="O5794" i="9"/>
  <c r="P5794" i="9" s="1"/>
  <c r="O5802" i="9"/>
  <c r="P5802" i="9" s="1"/>
  <c r="O5810" i="9"/>
  <c r="P5810" i="9" s="1"/>
  <c r="O5818" i="9"/>
  <c r="P5818" i="9" s="1"/>
  <c r="O5826" i="9"/>
  <c r="P5826" i="9" s="1"/>
  <c r="O5834" i="9"/>
  <c r="P5834" i="9" s="1"/>
  <c r="O5842" i="9"/>
  <c r="P5842" i="9" s="1"/>
  <c r="O5850" i="9"/>
  <c r="P5850" i="9" s="1"/>
  <c r="O5858" i="9"/>
  <c r="P5858" i="9" s="1"/>
  <c r="O5866" i="9"/>
  <c r="P5866" i="9" s="1"/>
  <c r="O5874" i="9"/>
  <c r="P5874" i="9" s="1"/>
  <c r="O5882" i="9"/>
  <c r="P5882" i="9" s="1"/>
  <c r="O5890" i="9"/>
  <c r="P5890" i="9" s="1"/>
  <c r="O5898" i="9"/>
  <c r="P5898" i="9" s="1"/>
  <c r="O5906" i="9"/>
  <c r="P5906" i="9" s="1"/>
  <c r="O5914" i="9"/>
  <c r="P5914" i="9" s="1"/>
  <c r="O5922" i="9"/>
  <c r="P5922" i="9" s="1"/>
  <c r="O5930" i="9"/>
  <c r="P5930" i="9" s="1"/>
  <c r="O5938" i="9"/>
  <c r="P5938" i="9" s="1"/>
  <c r="O5946" i="9"/>
  <c r="P5946" i="9" s="1"/>
  <c r="O5954" i="9"/>
  <c r="P5954" i="9" s="1"/>
  <c r="O5962" i="9"/>
  <c r="P5962" i="9" s="1"/>
  <c r="O5970" i="9"/>
  <c r="P5970" i="9" s="1"/>
  <c r="O5978" i="9"/>
  <c r="P5978" i="9" s="1"/>
  <c r="O5986" i="9"/>
  <c r="P5986" i="9" s="1"/>
  <c r="O5994" i="9"/>
  <c r="P5994" i="9" s="1"/>
  <c r="O6002" i="9"/>
  <c r="P6002" i="9" s="1"/>
  <c r="O6010" i="9"/>
  <c r="P6010" i="9" s="1"/>
  <c r="O6018" i="9"/>
  <c r="P6018" i="9" s="1"/>
  <c r="O6026" i="9"/>
  <c r="P6026" i="9" s="1"/>
  <c r="O6034" i="9"/>
  <c r="P6034" i="9" s="1"/>
  <c r="O6042" i="9"/>
  <c r="P6042" i="9" s="1"/>
  <c r="O6050" i="9"/>
  <c r="P6050" i="9" s="1"/>
  <c r="O6058" i="9"/>
  <c r="P6058" i="9" s="1"/>
  <c r="O6066" i="9"/>
  <c r="P6066" i="9" s="1"/>
  <c r="O6074" i="9"/>
  <c r="P6074" i="9" s="1"/>
  <c r="O6082" i="9"/>
  <c r="P6082" i="9" s="1"/>
  <c r="O6090" i="9"/>
  <c r="P6090" i="9" s="1"/>
  <c r="O6098" i="9"/>
  <c r="P6098" i="9" s="1"/>
  <c r="O6106" i="9"/>
  <c r="P6106" i="9" s="1"/>
  <c r="O6114" i="9"/>
  <c r="P6114" i="9" s="1"/>
  <c r="O6122" i="9"/>
  <c r="P6122" i="9" s="1"/>
  <c r="O6130" i="9"/>
  <c r="P6130" i="9" s="1"/>
  <c r="O6138" i="9"/>
  <c r="P6138" i="9" s="1"/>
  <c r="O6146" i="9"/>
  <c r="P6146" i="9" s="1"/>
  <c r="O6154" i="9"/>
  <c r="P6154" i="9" s="1"/>
  <c r="O6162" i="9"/>
  <c r="P6162" i="9" s="1"/>
  <c r="O6170" i="9"/>
  <c r="P6170" i="9" s="1"/>
  <c r="O6178" i="9"/>
  <c r="P6178" i="9" s="1"/>
  <c r="O6186" i="9"/>
  <c r="P6186" i="9" s="1"/>
  <c r="O6194" i="9"/>
  <c r="P6194" i="9" s="1"/>
  <c r="O6202" i="9"/>
  <c r="P6202" i="9" s="1"/>
  <c r="O6210" i="9"/>
  <c r="P6210" i="9" s="1"/>
  <c r="O6218" i="9"/>
  <c r="P6218" i="9" s="1"/>
  <c r="O6226" i="9"/>
  <c r="P6226" i="9" s="1"/>
  <c r="O6234" i="9"/>
  <c r="P6234" i="9" s="1"/>
  <c r="O6242" i="9"/>
  <c r="P6242" i="9" s="1"/>
  <c r="O6250" i="9"/>
  <c r="P6250" i="9" s="1"/>
  <c r="O6258" i="9"/>
  <c r="P6258" i="9" s="1"/>
  <c r="O6266" i="9"/>
  <c r="P6266" i="9" s="1"/>
  <c r="O6274" i="9"/>
  <c r="P6274" i="9" s="1"/>
  <c r="O6282" i="9"/>
  <c r="P6282" i="9" s="1"/>
  <c r="O6290" i="9"/>
  <c r="P6290" i="9" s="1"/>
  <c r="O6298" i="9"/>
  <c r="P6298" i="9" s="1"/>
  <c r="O6306" i="9"/>
  <c r="P6306" i="9" s="1"/>
  <c r="O6314" i="9"/>
  <c r="P6314" i="9" s="1"/>
  <c r="O6322" i="9"/>
  <c r="P6322" i="9" s="1"/>
  <c r="O6330" i="9"/>
  <c r="P6330" i="9" s="1"/>
  <c r="O4022" i="9"/>
  <c r="P4022" i="9" s="1"/>
  <c r="O4086" i="9"/>
  <c r="P4086" i="9" s="1"/>
  <c r="O4126" i="9"/>
  <c r="P4126" i="9" s="1"/>
  <c r="O4143" i="9"/>
  <c r="P4143" i="9" s="1"/>
  <c r="O4159" i="9"/>
  <c r="P4159" i="9" s="1"/>
  <c r="O4175" i="9"/>
  <c r="P4175" i="9" s="1"/>
  <c r="O4188" i="9"/>
  <c r="P4188" i="9" s="1"/>
  <c r="O4202" i="9"/>
  <c r="P4202" i="9" s="1"/>
  <c r="O4214" i="9"/>
  <c r="P4214" i="9" s="1"/>
  <c r="O4227" i="9"/>
  <c r="P4227" i="9" s="1"/>
  <c r="O4239" i="9"/>
  <c r="P4239" i="9" s="1"/>
  <c r="O4252" i="9"/>
  <c r="P4252" i="9" s="1"/>
  <c r="O4262" i="9"/>
  <c r="P4262" i="9" s="1"/>
  <c r="O4271" i="9"/>
  <c r="P4271" i="9" s="1"/>
  <c r="O4280" i="9"/>
  <c r="P4280" i="9" s="1"/>
  <c r="O4289" i="9"/>
  <c r="P4289" i="9" s="1"/>
  <c r="O4298" i="9"/>
  <c r="P4298" i="9" s="1"/>
  <c r="O4307" i="9"/>
  <c r="P4307" i="9" s="1"/>
  <c r="O4316" i="9"/>
  <c r="P4316" i="9" s="1"/>
  <c r="O4326" i="9"/>
  <c r="P4326" i="9" s="1"/>
  <c r="O4335" i="9"/>
  <c r="P4335" i="9" s="1"/>
  <c r="O4344" i="9"/>
  <c r="P4344" i="9" s="1"/>
  <c r="O4353" i="9"/>
  <c r="P4353" i="9" s="1"/>
  <c r="O4362" i="9"/>
  <c r="P4362" i="9" s="1"/>
  <c r="O4371" i="9"/>
  <c r="P4371" i="9" s="1"/>
  <c r="O4379" i="9"/>
  <c r="P4379" i="9" s="1"/>
  <c r="O4387" i="9"/>
  <c r="P4387" i="9" s="1"/>
  <c r="O4395" i="9"/>
  <c r="P4395" i="9" s="1"/>
  <c r="O4403" i="9"/>
  <c r="P4403" i="9" s="1"/>
  <c r="O4411" i="9"/>
  <c r="P4411" i="9" s="1"/>
  <c r="O4419" i="9"/>
  <c r="P4419" i="9" s="1"/>
  <c r="O4427" i="9"/>
  <c r="P4427" i="9" s="1"/>
  <c r="O4435" i="9"/>
  <c r="P4435" i="9" s="1"/>
  <c r="O4443" i="9"/>
  <c r="P4443" i="9" s="1"/>
  <c r="O4451" i="9"/>
  <c r="P4451" i="9" s="1"/>
  <c r="O4459" i="9"/>
  <c r="P4459" i="9" s="1"/>
  <c r="O4467" i="9"/>
  <c r="P4467" i="9" s="1"/>
  <c r="O4475" i="9"/>
  <c r="P4475" i="9" s="1"/>
  <c r="O4483" i="9"/>
  <c r="P4483" i="9" s="1"/>
  <c r="O4491" i="9"/>
  <c r="P4491" i="9" s="1"/>
  <c r="O4499" i="9"/>
  <c r="P4499" i="9" s="1"/>
  <c r="O4507" i="9"/>
  <c r="P4507" i="9" s="1"/>
  <c r="O4515" i="9"/>
  <c r="P4515" i="9" s="1"/>
  <c r="O4523" i="9"/>
  <c r="P4523" i="9" s="1"/>
  <c r="O4531" i="9"/>
  <c r="P4531" i="9" s="1"/>
  <c r="O4539" i="9"/>
  <c r="P4539" i="9" s="1"/>
  <c r="O4547" i="9"/>
  <c r="P4547" i="9" s="1"/>
  <c r="O4555" i="9"/>
  <c r="P4555" i="9" s="1"/>
  <c r="O4563" i="9"/>
  <c r="P4563" i="9" s="1"/>
  <c r="O4571" i="9"/>
  <c r="P4571" i="9" s="1"/>
  <c r="O4579" i="9"/>
  <c r="P4579" i="9" s="1"/>
  <c r="O4587" i="9"/>
  <c r="P4587" i="9" s="1"/>
  <c r="O4595" i="9"/>
  <c r="P4595" i="9" s="1"/>
  <c r="O4603" i="9"/>
  <c r="P4603" i="9" s="1"/>
  <c r="O4611" i="9"/>
  <c r="P4611" i="9" s="1"/>
  <c r="O4619" i="9"/>
  <c r="P4619" i="9" s="1"/>
  <c r="O4627" i="9"/>
  <c r="P4627" i="9" s="1"/>
  <c r="O4635" i="9"/>
  <c r="P4635" i="9" s="1"/>
  <c r="O4643" i="9"/>
  <c r="P4643" i="9" s="1"/>
  <c r="O4651" i="9"/>
  <c r="P4651" i="9" s="1"/>
  <c r="O4659" i="9"/>
  <c r="P4659" i="9" s="1"/>
  <c r="O4667" i="9"/>
  <c r="P4667" i="9" s="1"/>
  <c r="O4675" i="9"/>
  <c r="P4675" i="9" s="1"/>
  <c r="O4683" i="9"/>
  <c r="P4683" i="9" s="1"/>
  <c r="O4691" i="9"/>
  <c r="P4691" i="9" s="1"/>
  <c r="O4699" i="9"/>
  <c r="P4699" i="9" s="1"/>
  <c r="O4707" i="9"/>
  <c r="P4707" i="9" s="1"/>
  <c r="O4715" i="9"/>
  <c r="P4715" i="9" s="1"/>
  <c r="O4723" i="9"/>
  <c r="P4723" i="9" s="1"/>
  <c r="O4731" i="9"/>
  <c r="P4731" i="9" s="1"/>
  <c r="O4739" i="9"/>
  <c r="P4739" i="9" s="1"/>
  <c r="O4747" i="9"/>
  <c r="P4747" i="9" s="1"/>
  <c r="O4755" i="9"/>
  <c r="P4755" i="9" s="1"/>
  <c r="O4763" i="9"/>
  <c r="P4763" i="9" s="1"/>
  <c r="O4771" i="9"/>
  <c r="P4771" i="9" s="1"/>
  <c r="O4779" i="9"/>
  <c r="P4779" i="9" s="1"/>
  <c r="O4787" i="9"/>
  <c r="P4787" i="9" s="1"/>
  <c r="O4795" i="9"/>
  <c r="P4795" i="9" s="1"/>
  <c r="O4803" i="9"/>
  <c r="P4803" i="9" s="1"/>
  <c r="O4811" i="9"/>
  <c r="P4811" i="9" s="1"/>
  <c r="O4819" i="9"/>
  <c r="P4819" i="9" s="1"/>
  <c r="O4827" i="9"/>
  <c r="P4827" i="9" s="1"/>
  <c r="O4835" i="9"/>
  <c r="P4835" i="9" s="1"/>
  <c r="O4843" i="9"/>
  <c r="P4843" i="9" s="1"/>
  <c r="O4851" i="9"/>
  <c r="P4851" i="9" s="1"/>
  <c r="O4859" i="9"/>
  <c r="P4859" i="9" s="1"/>
  <c r="O4867" i="9"/>
  <c r="P4867" i="9" s="1"/>
  <c r="O4875" i="9"/>
  <c r="P4875" i="9" s="1"/>
  <c r="O4883" i="9"/>
  <c r="P4883" i="9" s="1"/>
  <c r="O4891" i="9"/>
  <c r="P4891" i="9" s="1"/>
  <c r="O4899" i="9"/>
  <c r="P4899" i="9" s="1"/>
  <c r="O4907" i="9"/>
  <c r="P4907" i="9" s="1"/>
  <c r="O4915" i="9"/>
  <c r="P4915" i="9" s="1"/>
  <c r="O4923" i="9"/>
  <c r="P4923" i="9" s="1"/>
  <c r="O4931" i="9"/>
  <c r="P4931" i="9" s="1"/>
  <c r="O4939" i="9"/>
  <c r="P4939" i="9" s="1"/>
  <c r="O4947" i="9"/>
  <c r="P4947" i="9" s="1"/>
  <c r="O4955" i="9"/>
  <c r="P4955" i="9" s="1"/>
  <c r="O4963" i="9"/>
  <c r="P4963" i="9" s="1"/>
  <c r="O4971" i="9"/>
  <c r="P4971" i="9" s="1"/>
  <c r="O4979" i="9"/>
  <c r="P4979" i="9" s="1"/>
  <c r="O4987" i="9"/>
  <c r="P4987" i="9" s="1"/>
  <c r="O4995" i="9"/>
  <c r="P4995" i="9" s="1"/>
  <c r="O5003" i="9"/>
  <c r="P5003" i="9" s="1"/>
  <c r="O5011" i="9"/>
  <c r="P5011" i="9" s="1"/>
  <c r="O5019" i="9"/>
  <c r="P5019" i="9" s="1"/>
  <c r="O5027" i="9"/>
  <c r="P5027" i="9" s="1"/>
  <c r="O5035" i="9"/>
  <c r="P5035" i="9" s="1"/>
  <c r="O5043" i="9"/>
  <c r="P5043" i="9" s="1"/>
  <c r="O5051" i="9"/>
  <c r="P5051" i="9" s="1"/>
  <c r="O5059" i="9"/>
  <c r="P5059" i="9" s="1"/>
  <c r="O5067" i="9"/>
  <c r="P5067" i="9" s="1"/>
  <c r="O5075" i="9"/>
  <c r="P5075" i="9" s="1"/>
  <c r="O5083" i="9"/>
  <c r="P5083" i="9" s="1"/>
  <c r="O5091" i="9"/>
  <c r="P5091" i="9" s="1"/>
  <c r="O5099" i="9"/>
  <c r="P5099" i="9" s="1"/>
  <c r="O5107" i="9"/>
  <c r="P5107" i="9" s="1"/>
  <c r="O5115" i="9"/>
  <c r="P5115" i="9" s="1"/>
  <c r="O5123" i="9"/>
  <c r="P5123" i="9" s="1"/>
  <c r="O5131" i="9"/>
  <c r="P5131" i="9" s="1"/>
  <c r="O5139" i="9"/>
  <c r="P5139" i="9" s="1"/>
  <c r="O5147" i="9"/>
  <c r="P5147" i="9" s="1"/>
  <c r="O5155" i="9"/>
  <c r="P5155" i="9" s="1"/>
  <c r="O5163" i="9"/>
  <c r="P5163" i="9" s="1"/>
  <c r="O5171" i="9"/>
  <c r="P5171" i="9" s="1"/>
  <c r="O5179" i="9"/>
  <c r="P5179" i="9" s="1"/>
  <c r="O5187" i="9"/>
  <c r="P5187" i="9" s="1"/>
  <c r="O5195" i="9"/>
  <c r="P5195" i="9" s="1"/>
  <c r="O5203" i="9"/>
  <c r="P5203" i="9" s="1"/>
  <c r="O5211" i="9"/>
  <c r="P5211" i="9" s="1"/>
  <c r="O5219" i="9"/>
  <c r="P5219" i="9" s="1"/>
  <c r="O5227" i="9"/>
  <c r="P5227" i="9" s="1"/>
  <c r="O5235" i="9"/>
  <c r="P5235" i="9" s="1"/>
  <c r="O5243" i="9"/>
  <c r="P5243" i="9" s="1"/>
  <c r="O5251" i="9"/>
  <c r="P5251" i="9" s="1"/>
  <c r="O5259" i="9"/>
  <c r="P5259" i="9" s="1"/>
  <c r="O5267" i="9"/>
  <c r="P5267" i="9" s="1"/>
  <c r="O5275" i="9"/>
  <c r="P5275" i="9" s="1"/>
  <c r="O5283" i="9"/>
  <c r="P5283" i="9" s="1"/>
  <c r="O5291" i="9"/>
  <c r="P5291" i="9" s="1"/>
  <c r="O5299" i="9"/>
  <c r="P5299" i="9" s="1"/>
  <c r="O5307" i="9"/>
  <c r="P5307" i="9" s="1"/>
  <c r="O5315" i="9"/>
  <c r="P5315" i="9" s="1"/>
  <c r="O5323" i="9"/>
  <c r="P5323" i="9" s="1"/>
  <c r="O5331" i="9"/>
  <c r="P5331" i="9" s="1"/>
  <c r="O5339" i="9"/>
  <c r="P5339" i="9" s="1"/>
  <c r="O5347" i="9"/>
  <c r="P5347" i="9" s="1"/>
  <c r="O5355" i="9"/>
  <c r="P5355" i="9" s="1"/>
  <c r="O5363" i="9"/>
  <c r="P5363" i="9" s="1"/>
  <c r="O5371" i="9"/>
  <c r="P5371" i="9" s="1"/>
  <c r="O5379" i="9"/>
  <c r="P5379" i="9" s="1"/>
  <c r="O5387" i="9"/>
  <c r="P5387" i="9" s="1"/>
  <c r="O5395" i="9"/>
  <c r="P5395" i="9" s="1"/>
  <c r="O5403" i="9"/>
  <c r="P5403" i="9" s="1"/>
  <c r="O5411" i="9"/>
  <c r="P5411" i="9" s="1"/>
  <c r="O5419" i="9"/>
  <c r="P5419" i="9" s="1"/>
  <c r="O5427" i="9"/>
  <c r="P5427" i="9" s="1"/>
  <c r="O5435" i="9"/>
  <c r="P5435" i="9" s="1"/>
  <c r="O5443" i="9"/>
  <c r="P5443" i="9" s="1"/>
  <c r="O5451" i="9"/>
  <c r="P5451" i="9" s="1"/>
  <c r="O5459" i="9"/>
  <c r="P5459" i="9" s="1"/>
  <c r="O5467" i="9"/>
  <c r="P5467" i="9" s="1"/>
  <c r="O5475" i="9"/>
  <c r="P5475" i="9" s="1"/>
  <c r="O5483" i="9"/>
  <c r="P5483" i="9" s="1"/>
  <c r="O5491" i="9"/>
  <c r="P5491" i="9" s="1"/>
  <c r="O5499" i="9"/>
  <c r="P5499" i="9" s="1"/>
  <c r="O5507" i="9"/>
  <c r="P5507" i="9" s="1"/>
  <c r="O5515" i="9"/>
  <c r="P5515" i="9" s="1"/>
  <c r="O5523" i="9"/>
  <c r="P5523" i="9" s="1"/>
  <c r="O5531" i="9"/>
  <c r="P5531" i="9" s="1"/>
  <c r="O5539" i="9"/>
  <c r="P5539" i="9" s="1"/>
  <c r="O5547" i="9"/>
  <c r="P5547" i="9" s="1"/>
  <c r="O5555" i="9"/>
  <c r="P5555" i="9" s="1"/>
  <c r="O5563" i="9"/>
  <c r="P5563" i="9" s="1"/>
  <c r="O5571" i="9"/>
  <c r="P5571" i="9" s="1"/>
  <c r="O5579" i="9"/>
  <c r="P5579" i="9" s="1"/>
  <c r="O5587" i="9"/>
  <c r="P5587" i="9" s="1"/>
  <c r="O5595" i="9"/>
  <c r="P5595" i="9" s="1"/>
  <c r="O5603" i="9"/>
  <c r="P5603" i="9" s="1"/>
  <c r="O5611" i="9"/>
  <c r="P5611" i="9" s="1"/>
  <c r="O5619" i="9"/>
  <c r="P5619" i="9" s="1"/>
  <c r="O5627" i="9"/>
  <c r="P5627" i="9" s="1"/>
  <c r="O5635" i="9"/>
  <c r="P5635" i="9" s="1"/>
  <c r="O5643" i="9"/>
  <c r="P5643" i="9" s="1"/>
  <c r="O5651" i="9"/>
  <c r="P5651" i="9" s="1"/>
  <c r="O5659" i="9"/>
  <c r="P5659" i="9" s="1"/>
  <c r="O5667" i="9"/>
  <c r="P5667" i="9" s="1"/>
  <c r="O5675" i="9"/>
  <c r="P5675" i="9" s="1"/>
  <c r="O5683" i="9"/>
  <c r="P5683" i="9" s="1"/>
  <c r="O5691" i="9"/>
  <c r="P5691" i="9" s="1"/>
  <c r="O5699" i="9"/>
  <c r="P5699" i="9" s="1"/>
  <c r="O5707" i="9"/>
  <c r="P5707" i="9" s="1"/>
  <c r="O5715" i="9"/>
  <c r="P5715" i="9" s="1"/>
  <c r="O5723" i="9"/>
  <c r="P5723" i="9" s="1"/>
  <c r="O5731" i="9"/>
  <c r="P5731" i="9" s="1"/>
  <c r="O5739" i="9"/>
  <c r="P5739" i="9" s="1"/>
  <c r="O5747" i="9"/>
  <c r="P5747" i="9" s="1"/>
  <c r="O5755" i="9"/>
  <c r="P5755" i="9" s="1"/>
  <c r="O5763" i="9"/>
  <c r="P5763" i="9" s="1"/>
  <c r="O5771" i="9"/>
  <c r="P5771" i="9" s="1"/>
  <c r="O5779" i="9"/>
  <c r="P5779" i="9" s="1"/>
  <c r="O5787" i="9"/>
  <c r="P5787" i="9" s="1"/>
  <c r="O5795" i="9"/>
  <c r="P5795" i="9" s="1"/>
  <c r="O5803" i="9"/>
  <c r="P5803" i="9" s="1"/>
  <c r="O5811" i="9"/>
  <c r="P5811" i="9" s="1"/>
  <c r="O5819" i="9"/>
  <c r="P5819" i="9" s="1"/>
  <c r="O5827" i="9"/>
  <c r="P5827" i="9" s="1"/>
  <c r="O5835" i="9"/>
  <c r="P5835" i="9" s="1"/>
  <c r="O5843" i="9"/>
  <c r="P5843" i="9" s="1"/>
  <c r="O5851" i="9"/>
  <c r="P5851" i="9" s="1"/>
  <c r="O5859" i="9"/>
  <c r="P5859" i="9" s="1"/>
  <c r="O5867" i="9"/>
  <c r="P5867" i="9" s="1"/>
  <c r="O5875" i="9"/>
  <c r="P5875" i="9" s="1"/>
  <c r="O5883" i="9"/>
  <c r="P5883" i="9" s="1"/>
  <c r="O5891" i="9"/>
  <c r="P5891" i="9" s="1"/>
  <c r="O5899" i="9"/>
  <c r="P5899" i="9" s="1"/>
  <c r="O5907" i="9"/>
  <c r="P5907" i="9" s="1"/>
  <c r="O5915" i="9"/>
  <c r="P5915" i="9" s="1"/>
  <c r="O5923" i="9"/>
  <c r="P5923" i="9" s="1"/>
  <c r="O5931" i="9"/>
  <c r="P5931" i="9" s="1"/>
  <c r="O5939" i="9"/>
  <c r="P5939" i="9" s="1"/>
  <c r="O5947" i="9"/>
  <c r="P5947" i="9" s="1"/>
  <c r="O5955" i="9"/>
  <c r="P5955" i="9" s="1"/>
  <c r="O5963" i="9"/>
  <c r="P5963" i="9" s="1"/>
  <c r="O5971" i="9"/>
  <c r="P5971" i="9" s="1"/>
  <c r="O5979" i="9"/>
  <c r="P5979" i="9" s="1"/>
  <c r="O5987" i="9"/>
  <c r="P5987" i="9" s="1"/>
  <c r="O5995" i="9"/>
  <c r="P5995" i="9" s="1"/>
  <c r="O6003" i="9"/>
  <c r="P6003" i="9" s="1"/>
  <c r="O6011" i="9"/>
  <c r="P6011" i="9" s="1"/>
  <c r="O6019" i="9"/>
  <c r="P6019" i="9" s="1"/>
  <c r="O6027" i="9"/>
  <c r="P6027" i="9" s="1"/>
  <c r="O6035" i="9"/>
  <c r="P6035" i="9" s="1"/>
  <c r="O6043" i="9"/>
  <c r="P6043" i="9" s="1"/>
  <c r="O6051" i="9"/>
  <c r="P6051" i="9" s="1"/>
  <c r="O6059" i="9"/>
  <c r="P6059" i="9" s="1"/>
  <c r="O6067" i="9"/>
  <c r="P6067" i="9" s="1"/>
  <c r="O6075" i="9"/>
  <c r="P6075" i="9" s="1"/>
  <c r="O6083" i="9"/>
  <c r="P6083" i="9" s="1"/>
  <c r="O6091" i="9"/>
  <c r="P6091" i="9" s="1"/>
  <c r="O6099" i="9"/>
  <c r="P6099" i="9" s="1"/>
  <c r="O6107" i="9"/>
  <c r="P6107" i="9" s="1"/>
  <c r="O6115" i="9"/>
  <c r="P6115" i="9" s="1"/>
  <c r="O6123" i="9"/>
  <c r="P6123" i="9" s="1"/>
  <c r="O6131" i="9"/>
  <c r="P6131" i="9" s="1"/>
  <c r="O6139" i="9"/>
  <c r="P6139" i="9" s="1"/>
  <c r="O6147" i="9"/>
  <c r="P6147" i="9" s="1"/>
  <c r="O6155" i="9"/>
  <c r="P6155" i="9" s="1"/>
  <c r="O6163" i="9"/>
  <c r="P6163" i="9" s="1"/>
  <c r="O6171" i="9"/>
  <c r="P6171" i="9" s="1"/>
  <c r="O6179" i="9"/>
  <c r="P6179" i="9" s="1"/>
  <c r="O6187" i="9"/>
  <c r="P6187" i="9" s="1"/>
  <c r="O6195" i="9"/>
  <c r="P6195" i="9" s="1"/>
  <c r="O6203" i="9"/>
  <c r="P6203" i="9" s="1"/>
  <c r="O6211" i="9"/>
  <c r="P6211" i="9" s="1"/>
  <c r="O6219" i="9"/>
  <c r="P6219" i="9" s="1"/>
  <c r="O6227" i="9"/>
  <c r="P6227" i="9" s="1"/>
  <c r="O6235" i="9"/>
  <c r="P6235" i="9" s="1"/>
  <c r="O6243" i="9"/>
  <c r="P6243" i="9" s="1"/>
  <c r="O6251" i="9"/>
  <c r="P6251" i="9" s="1"/>
  <c r="O6259" i="9"/>
  <c r="P6259" i="9" s="1"/>
  <c r="O6267" i="9"/>
  <c r="P6267" i="9" s="1"/>
  <c r="O6275" i="9"/>
  <c r="P6275" i="9" s="1"/>
  <c r="O6283" i="9"/>
  <c r="P6283" i="9" s="1"/>
  <c r="O6291" i="9"/>
  <c r="P6291" i="9" s="1"/>
  <c r="O6299" i="9"/>
  <c r="P6299" i="9" s="1"/>
  <c r="O6307" i="9"/>
  <c r="P6307" i="9" s="1"/>
  <c r="O6315" i="9"/>
  <c r="P6315" i="9" s="1"/>
  <c r="O6323" i="9"/>
  <c r="P6323" i="9" s="1"/>
  <c r="O6331" i="9"/>
  <c r="P6331" i="9" s="1"/>
  <c r="O6339" i="9"/>
  <c r="P6339" i="9" s="1"/>
  <c r="O6347" i="9"/>
  <c r="P6347" i="9" s="1"/>
  <c r="O6355" i="9"/>
  <c r="P6355" i="9" s="1"/>
  <c r="O6363" i="9"/>
  <c r="P6363" i="9" s="1"/>
  <c r="O6371" i="9"/>
  <c r="P6371" i="9" s="1"/>
  <c r="O6379" i="9"/>
  <c r="P6379" i="9" s="1"/>
  <c r="O6387" i="9"/>
  <c r="P6387" i="9" s="1"/>
  <c r="O6395" i="9"/>
  <c r="P6395" i="9" s="1"/>
  <c r="O6403" i="9"/>
  <c r="P6403" i="9" s="1"/>
  <c r="O6411" i="9"/>
  <c r="P6411" i="9" s="1"/>
  <c r="O6419" i="9"/>
  <c r="P6419" i="9" s="1"/>
  <c r="O6427" i="9"/>
  <c r="P6427" i="9" s="1"/>
  <c r="O6435" i="9"/>
  <c r="P6435" i="9" s="1"/>
  <c r="O6443" i="9"/>
  <c r="P6443" i="9" s="1"/>
  <c r="O6451" i="9"/>
  <c r="P6451" i="9" s="1"/>
  <c r="O6459" i="9"/>
  <c r="P6459" i="9" s="1"/>
  <c r="O6467" i="9"/>
  <c r="P6467" i="9" s="1"/>
  <c r="O6475" i="9"/>
  <c r="P6475" i="9" s="1"/>
  <c r="O6483" i="9"/>
  <c r="P6483" i="9" s="1"/>
  <c r="O6491" i="9"/>
  <c r="P6491" i="9" s="1"/>
  <c r="O6499" i="9"/>
  <c r="P6499" i="9" s="1"/>
  <c r="O6507" i="9"/>
  <c r="P6507" i="9" s="1"/>
  <c r="O6515" i="9"/>
  <c r="P6515" i="9" s="1"/>
  <c r="O6523" i="9"/>
  <c r="P6523" i="9" s="1"/>
  <c r="O6531" i="9"/>
  <c r="P6531" i="9" s="1"/>
  <c r="O6539" i="9"/>
  <c r="P6539" i="9" s="1"/>
  <c r="O6547" i="9"/>
  <c r="P6547" i="9" s="1"/>
  <c r="O6555" i="9"/>
  <c r="P6555" i="9" s="1"/>
  <c r="O6563" i="9"/>
  <c r="P6563" i="9" s="1"/>
  <c r="O6571" i="9"/>
  <c r="P6571" i="9" s="1"/>
  <c r="O6579" i="9"/>
  <c r="P6579" i="9" s="1"/>
  <c r="O6587" i="9"/>
  <c r="P6587" i="9" s="1"/>
  <c r="O6595" i="9"/>
  <c r="P6595" i="9" s="1"/>
  <c r="O6603" i="9"/>
  <c r="P6603" i="9" s="1"/>
  <c r="O6611" i="9"/>
  <c r="P6611" i="9" s="1"/>
  <c r="O6619" i="9"/>
  <c r="P6619" i="9" s="1"/>
  <c r="O6627" i="9"/>
  <c r="P6627" i="9" s="1"/>
  <c r="O6635" i="9"/>
  <c r="P6635" i="9" s="1"/>
  <c r="O6643" i="9"/>
  <c r="P6643" i="9" s="1"/>
  <c r="O6651" i="9"/>
  <c r="P6651" i="9" s="1"/>
  <c r="O6659" i="9"/>
  <c r="P6659" i="9" s="1"/>
  <c r="O6667" i="9"/>
  <c r="P6667" i="9" s="1"/>
  <c r="O6675" i="9"/>
  <c r="P6675" i="9" s="1"/>
  <c r="O6683" i="9"/>
  <c r="P6683" i="9" s="1"/>
  <c r="O6691" i="9"/>
  <c r="P6691" i="9" s="1"/>
  <c r="O6699" i="9"/>
  <c r="P6699" i="9" s="1"/>
  <c r="O6707" i="9"/>
  <c r="P6707" i="9" s="1"/>
  <c r="O6715" i="9"/>
  <c r="P6715" i="9" s="1"/>
  <c r="O6723" i="9"/>
  <c r="P6723" i="9" s="1"/>
  <c r="O6731" i="9"/>
  <c r="P6731" i="9" s="1"/>
  <c r="O6739" i="9"/>
  <c r="P6739" i="9" s="1"/>
  <c r="O6747" i="9"/>
  <c r="P6747" i="9" s="1"/>
  <c r="O6755" i="9"/>
  <c r="P6755" i="9" s="1"/>
  <c r="O6763" i="9"/>
  <c r="P6763" i="9" s="1"/>
  <c r="O6771" i="9"/>
  <c r="P6771" i="9" s="1"/>
  <c r="O6779" i="9"/>
  <c r="P6779" i="9" s="1"/>
  <c r="O6787" i="9"/>
  <c r="P6787" i="9" s="1"/>
  <c r="O6795" i="9"/>
  <c r="P6795" i="9" s="1"/>
  <c r="O6803" i="9"/>
  <c r="P6803" i="9" s="1"/>
  <c r="O6811" i="9"/>
  <c r="P6811" i="9" s="1"/>
  <c r="O4030" i="9"/>
  <c r="P4030" i="9" s="1"/>
  <c r="O4094" i="9"/>
  <c r="P4094" i="9" s="1"/>
  <c r="O4127" i="9"/>
  <c r="P4127" i="9" s="1"/>
  <c r="O4146" i="9"/>
  <c r="P4146" i="9" s="1"/>
  <c r="O4162" i="9"/>
  <c r="P4162" i="9" s="1"/>
  <c r="O4178" i="9"/>
  <c r="P4178" i="9" s="1"/>
  <c r="O4190" i="9"/>
  <c r="P4190" i="9" s="1"/>
  <c r="O4203" i="9"/>
  <c r="P4203" i="9" s="1"/>
  <c r="O4215" i="9"/>
  <c r="P4215" i="9" s="1"/>
  <c r="O4228" i="9"/>
  <c r="P4228" i="9" s="1"/>
  <c r="O4242" i="9"/>
  <c r="P4242" i="9" s="1"/>
  <c r="O4254" i="9"/>
  <c r="P4254" i="9" s="1"/>
  <c r="O4263" i="9"/>
  <c r="P4263" i="9" s="1"/>
  <c r="O4272" i="9"/>
  <c r="P4272" i="9" s="1"/>
  <c r="O4281" i="9"/>
  <c r="P4281" i="9" s="1"/>
  <c r="O4290" i="9"/>
  <c r="P4290" i="9" s="1"/>
  <c r="O4299" i="9"/>
  <c r="P4299" i="9" s="1"/>
  <c r="O4308" i="9"/>
  <c r="P4308" i="9" s="1"/>
  <c r="O4318" i="9"/>
  <c r="P4318" i="9" s="1"/>
  <c r="O4327" i="9"/>
  <c r="P4327" i="9" s="1"/>
  <c r="O4336" i="9"/>
  <c r="P4336" i="9" s="1"/>
  <c r="O4345" i="9"/>
  <c r="P4345" i="9" s="1"/>
  <c r="O4354" i="9"/>
  <c r="P4354" i="9" s="1"/>
  <c r="O4363" i="9"/>
  <c r="P4363" i="9" s="1"/>
  <c r="O4372" i="9"/>
  <c r="P4372" i="9" s="1"/>
  <c r="O4380" i="9"/>
  <c r="P4380" i="9" s="1"/>
  <c r="O4388" i="9"/>
  <c r="P4388" i="9" s="1"/>
  <c r="O4396" i="9"/>
  <c r="P4396" i="9" s="1"/>
  <c r="O4404" i="9"/>
  <c r="P4404" i="9" s="1"/>
  <c r="O4412" i="9"/>
  <c r="P4412" i="9" s="1"/>
  <c r="O4420" i="9"/>
  <c r="P4420" i="9" s="1"/>
  <c r="O4428" i="9"/>
  <c r="P4428" i="9" s="1"/>
  <c r="O4436" i="9"/>
  <c r="P4436" i="9" s="1"/>
  <c r="O4444" i="9"/>
  <c r="P4444" i="9" s="1"/>
  <c r="O4452" i="9"/>
  <c r="P4452" i="9" s="1"/>
  <c r="O4460" i="9"/>
  <c r="P4460" i="9" s="1"/>
  <c r="O4468" i="9"/>
  <c r="P4468" i="9" s="1"/>
  <c r="O4476" i="9"/>
  <c r="P4476" i="9" s="1"/>
  <c r="O4484" i="9"/>
  <c r="P4484" i="9" s="1"/>
  <c r="O4492" i="9"/>
  <c r="P4492" i="9" s="1"/>
  <c r="O4500" i="9"/>
  <c r="P4500" i="9" s="1"/>
  <c r="O4508" i="9"/>
  <c r="P4508" i="9" s="1"/>
  <c r="O4516" i="9"/>
  <c r="P4516" i="9" s="1"/>
  <c r="O4524" i="9"/>
  <c r="P4524" i="9" s="1"/>
  <c r="O4532" i="9"/>
  <c r="P4532" i="9" s="1"/>
  <c r="O4540" i="9"/>
  <c r="P4540" i="9" s="1"/>
  <c r="O4548" i="9"/>
  <c r="P4548" i="9" s="1"/>
  <c r="O4556" i="9"/>
  <c r="P4556" i="9" s="1"/>
  <c r="O4564" i="9"/>
  <c r="P4564" i="9" s="1"/>
  <c r="O4572" i="9"/>
  <c r="P4572" i="9" s="1"/>
  <c r="O4580" i="9"/>
  <c r="P4580" i="9" s="1"/>
  <c r="O4588" i="9"/>
  <c r="P4588" i="9" s="1"/>
  <c r="O4596" i="9"/>
  <c r="P4596" i="9" s="1"/>
  <c r="O4604" i="9"/>
  <c r="P4604" i="9" s="1"/>
  <c r="O4612" i="9"/>
  <c r="P4612" i="9" s="1"/>
  <c r="O4620" i="9"/>
  <c r="P4620" i="9" s="1"/>
  <c r="O4628" i="9"/>
  <c r="P4628" i="9" s="1"/>
  <c r="O4636" i="9"/>
  <c r="P4636" i="9" s="1"/>
  <c r="O4644" i="9"/>
  <c r="P4644" i="9" s="1"/>
  <c r="O4652" i="9"/>
  <c r="P4652" i="9" s="1"/>
  <c r="O4660" i="9"/>
  <c r="P4660" i="9" s="1"/>
  <c r="O4668" i="9"/>
  <c r="P4668" i="9" s="1"/>
  <c r="O4676" i="9"/>
  <c r="P4676" i="9" s="1"/>
  <c r="O4684" i="9"/>
  <c r="P4684" i="9" s="1"/>
  <c r="O4692" i="9"/>
  <c r="P4692" i="9" s="1"/>
  <c r="O4700" i="9"/>
  <c r="P4700" i="9" s="1"/>
  <c r="O4708" i="9"/>
  <c r="P4708" i="9" s="1"/>
  <c r="O4716" i="9"/>
  <c r="P4716" i="9" s="1"/>
  <c r="O4724" i="9"/>
  <c r="P4724" i="9" s="1"/>
  <c r="O4732" i="9"/>
  <c r="P4732" i="9" s="1"/>
  <c r="O4740" i="9"/>
  <c r="P4740" i="9" s="1"/>
  <c r="O4748" i="9"/>
  <c r="P4748" i="9" s="1"/>
  <c r="O4756" i="9"/>
  <c r="P4756" i="9" s="1"/>
  <c r="O4764" i="9"/>
  <c r="P4764" i="9" s="1"/>
  <c r="O4772" i="9"/>
  <c r="P4772" i="9" s="1"/>
  <c r="O4780" i="9"/>
  <c r="P4780" i="9" s="1"/>
  <c r="O4788" i="9"/>
  <c r="P4788" i="9" s="1"/>
  <c r="O4796" i="9"/>
  <c r="P4796" i="9" s="1"/>
  <c r="O4804" i="9"/>
  <c r="P4804" i="9" s="1"/>
  <c r="O4812" i="9"/>
  <c r="P4812" i="9" s="1"/>
  <c r="O4820" i="9"/>
  <c r="P4820" i="9" s="1"/>
  <c r="O4828" i="9"/>
  <c r="P4828" i="9" s="1"/>
  <c r="O4836" i="9"/>
  <c r="P4836" i="9" s="1"/>
  <c r="O4844" i="9"/>
  <c r="P4844" i="9" s="1"/>
  <c r="O4852" i="9"/>
  <c r="P4852" i="9" s="1"/>
  <c r="O4860" i="9"/>
  <c r="P4860" i="9" s="1"/>
  <c r="O4868" i="9"/>
  <c r="P4868" i="9" s="1"/>
  <c r="O4876" i="9"/>
  <c r="P4876" i="9" s="1"/>
  <c r="O4884" i="9"/>
  <c r="P4884" i="9" s="1"/>
  <c r="O4892" i="9"/>
  <c r="P4892" i="9" s="1"/>
  <c r="O4900" i="9"/>
  <c r="P4900" i="9" s="1"/>
  <c r="O4908" i="9"/>
  <c r="P4908" i="9" s="1"/>
  <c r="O4916" i="9"/>
  <c r="P4916" i="9" s="1"/>
  <c r="O4924" i="9"/>
  <c r="P4924" i="9" s="1"/>
  <c r="O4932" i="9"/>
  <c r="P4932" i="9" s="1"/>
  <c r="O4940" i="9"/>
  <c r="P4940" i="9" s="1"/>
  <c r="O4948" i="9"/>
  <c r="P4948" i="9" s="1"/>
  <c r="O4956" i="9"/>
  <c r="P4956" i="9" s="1"/>
  <c r="O4964" i="9"/>
  <c r="P4964" i="9" s="1"/>
  <c r="O4972" i="9"/>
  <c r="P4972" i="9" s="1"/>
  <c r="O4980" i="9"/>
  <c r="P4980" i="9" s="1"/>
  <c r="O4988" i="9"/>
  <c r="P4988" i="9" s="1"/>
  <c r="O4996" i="9"/>
  <c r="P4996" i="9" s="1"/>
  <c r="O5004" i="9"/>
  <c r="P5004" i="9" s="1"/>
  <c r="O5012" i="9"/>
  <c r="P5012" i="9" s="1"/>
  <c r="O5020" i="9"/>
  <c r="P5020" i="9" s="1"/>
  <c r="O5028" i="9"/>
  <c r="P5028" i="9" s="1"/>
  <c r="O5036" i="9"/>
  <c r="P5036" i="9" s="1"/>
  <c r="O5044" i="9"/>
  <c r="P5044" i="9" s="1"/>
  <c r="O5052" i="9"/>
  <c r="P5052" i="9" s="1"/>
  <c r="O5060" i="9"/>
  <c r="P5060" i="9" s="1"/>
  <c r="O5068" i="9"/>
  <c r="P5068" i="9" s="1"/>
  <c r="O5076" i="9"/>
  <c r="P5076" i="9" s="1"/>
  <c r="O5084" i="9"/>
  <c r="P5084" i="9" s="1"/>
  <c r="O5092" i="9"/>
  <c r="P5092" i="9" s="1"/>
  <c r="O5100" i="9"/>
  <c r="P5100" i="9" s="1"/>
  <c r="O5108" i="9"/>
  <c r="P5108" i="9" s="1"/>
  <c r="O5116" i="9"/>
  <c r="P5116" i="9" s="1"/>
  <c r="O5124" i="9"/>
  <c r="P5124" i="9" s="1"/>
  <c r="O5132" i="9"/>
  <c r="P5132" i="9" s="1"/>
  <c r="O5140" i="9"/>
  <c r="P5140" i="9" s="1"/>
  <c r="O5148" i="9"/>
  <c r="P5148" i="9" s="1"/>
  <c r="O5156" i="9"/>
  <c r="P5156" i="9" s="1"/>
  <c r="O5164" i="9"/>
  <c r="P5164" i="9" s="1"/>
  <c r="O5172" i="9"/>
  <c r="P5172" i="9" s="1"/>
  <c r="O5180" i="9"/>
  <c r="P5180" i="9" s="1"/>
  <c r="O5188" i="9"/>
  <c r="P5188" i="9" s="1"/>
  <c r="O5196" i="9"/>
  <c r="P5196" i="9" s="1"/>
  <c r="O5204" i="9"/>
  <c r="P5204" i="9" s="1"/>
  <c r="O5212" i="9"/>
  <c r="P5212" i="9" s="1"/>
  <c r="O5220" i="9"/>
  <c r="P5220" i="9" s="1"/>
  <c r="O5228" i="9"/>
  <c r="P5228" i="9" s="1"/>
  <c r="O5236" i="9"/>
  <c r="P5236" i="9" s="1"/>
  <c r="O5244" i="9"/>
  <c r="P5244" i="9" s="1"/>
  <c r="O5252" i="9"/>
  <c r="P5252" i="9" s="1"/>
  <c r="O5260" i="9"/>
  <c r="P5260" i="9" s="1"/>
  <c r="O5268" i="9"/>
  <c r="P5268" i="9" s="1"/>
  <c r="O5276" i="9"/>
  <c r="P5276" i="9" s="1"/>
  <c r="O5284" i="9"/>
  <c r="P5284" i="9" s="1"/>
  <c r="O5292" i="9"/>
  <c r="P5292" i="9" s="1"/>
  <c r="O5300" i="9"/>
  <c r="P5300" i="9" s="1"/>
  <c r="O5308" i="9"/>
  <c r="P5308" i="9" s="1"/>
  <c r="O5316" i="9"/>
  <c r="P5316" i="9" s="1"/>
  <c r="O5324" i="9"/>
  <c r="P5324" i="9" s="1"/>
  <c r="O5332" i="9"/>
  <c r="P5332" i="9" s="1"/>
  <c r="O5340" i="9"/>
  <c r="P5340" i="9" s="1"/>
  <c r="O5348" i="9"/>
  <c r="P5348" i="9" s="1"/>
  <c r="O5356" i="9"/>
  <c r="P5356" i="9" s="1"/>
  <c r="O5364" i="9"/>
  <c r="P5364" i="9" s="1"/>
  <c r="O5372" i="9"/>
  <c r="P5372" i="9" s="1"/>
  <c r="O5380" i="9"/>
  <c r="P5380" i="9" s="1"/>
  <c r="O5388" i="9"/>
  <c r="P5388" i="9" s="1"/>
  <c r="O5396" i="9"/>
  <c r="P5396" i="9" s="1"/>
  <c r="O5404" i="9"/>
  <c r="P5404" i="9" s="1"/>
  <c r="O5412" i="9"/>
  <c r="P5412" i="9" s="1"/>
  <c r="O5420" i="9"/>
  <c r="P5420" i="9" s="1"/>
  <c r="O5428" i="9"/>
  <c r="P5428" i="9" s="1"/>
  <c r="O5436" i="9"/>
  <c r="P5436" i="9" s="1"/>
  <c r="O5444" i="9"/>
  <c r="P5444" i="9" s="1"/>
  <c r="O5452" i="9"/>
  <c r="P5452" i="9" s="1"/>
  <c r="O5460" i="9"/>
  <c r="P5460" i="9" s="1"/>
  <c r="O5468" i="9"/>
  <c r="P5468" i="9" s="1"/>
  <c r="O5476" i="9"/>
  <c r="P5476" i="9" s="1"/>
  <c r="O5484" i="9"/>
  <c r="P5484" i="9" s="1"/>
  <c r="O5492" i="9"/>
  <c r="P5492" i="9" s="1"/>
  <c r="O5500" i="9"/>
  <c r="P5500" i="9" s="1"/>
  <c r="O5508" i="9"/>
  <c r="P5508" i="9" s="1"/>
  <c r="O5516" i="9"/>
  <c r="P5516" i="9" s="1"/>
  <c r="O5524" i="9"/>
  <c r="P5524" i="9" s="1"/>
  <c r="O5532" i="9"/>
  <c r="P5532" i="9" s="1"/>
  <c r="O5540" i="9"/>
  <c r="P5540" i="9" s="1"/>
  <c r="O5548" i="9"/>
  <c r="P5548" i="9" s="1"/>
  <c r="O5556" i="9"/>
  <c r="P5556" i="9" s="1"/>
  <c r="O5564" i="9"/>
  <c r="P5564" i="9" s="1"/>
  <c r="O5572" i="9"/>
  <c r="P5572" i="9" s="1"/>
  <c r="O5580" i="9"/>
  <c r="P5580" i="9" s="1"/>
  <c r="O5588" i="9"/>
  <c r="P5588" i="9" s="1"/>
  <c r="O5596" i="9"/>
  <c r="P5596" i="9" s="1"/>
  <c r="O5604" i="9"/>
  <c r="P5604" i="9" s="1"/>
  <c r="O5612" i="9"/>
  <c r="P5612" i="9" s="1"/>
  <c r="O5620" i="9"/>
  <c r="P5620" i="9" s="1"/>
  <c r="O5628" i="9"/>
  <c r="P5628" i="9" s="1"/>
  <c r="O5636" i="9"/>
  <c r="P5636" i="9" s="1"/>
  <c r="O5644" i="9"/>
  <c r="P5644" i="9" s="1"/>
  <c r="O5652" i="9"/>
  <c r="P5652" i="9" s="1"/>
  <c r="O5660" i="9"/>
  <c r="P5660" i="9" s="1"/>
  <c r="O5668" i="9"/>
  <c r="P5668" i="9" s="1"/>
  <c r="O5676" i="9"/>
  <c r="P5676" i="9" s="1"/>
  <c r="O5684" i="9"/>
  <c r="P5684" i="9" s="1"/>
  <c r="O5692" i="9"/>
  <c r="P5692" i="9" s="1"/>
  <c r="O5700" i="9"/>
  <c r="P5700" i="9" s="1"/>
  <c r="O5708" i="9"/>
  <c r="P5708" i="9" s="1"/>
  <c r="O5716" i="9"/>
  <c r="P5716" i="9" s="1"/>
  <c r="O5724" i="9"/>
  <c r="P5724" i="9" s="1"/>
  <c r="O5732" i="9"/>
  <c r="P5732" i="9" s="1"/>
  <c r="O5740" i="9"/>
  <c r="P5740" i="9" s="1"/>
  <c r="O5748" i="9"/>
  <c r="P5748" i="9" s="1"/>
  <c r="O5756" i="9"/>
  <c r="P5756" i="9" s="1"/>
  <c r="O5764" i="9"/>
  <c r="P5764" i="9" s="1"/>
  <c r="O5772" i="9"/>
  <c r="P5772" i="9" s="1"/>
  <c r="O5780" i="9"/>
  <c r="P5780" i="9" s="1"/>
  <c r="O5788" i="9"/>
  <c r="P5788" i="9" s="1"/>
  <c r="O5796" i="9"/>
  <c r="P5796" i="9" s="1"/>
  <c r="O5804" i="9"/>
  <c r="P5804" i="9" s="1"/>
  <c r="O5812" i="9"/>
  <c r="P5812" i="9" s="1"/>
  <c r="O5820" i="9"/>
  <c r="P5820" i="9" s="1"/>
  <c r="O5828" i="9"/>
  <c r="P5828" i="9" s="1"/>
  <c r="O5836" i="9"/>
  <c r="P5836" i="9" s="1"/>
  <c r="O5844" i="9"/>
  <c r="P5844" i="9" s="1"/>
  <c r="O5852" i="9"/>
  <c r="P5852" i="9" s="1"/>
  <c r="O5860" i="9"/>
  <c r="P5860" i="9" s="1"/>
  <c r="O5868" i="9"/>
  <c r="P5868" i="9" s="1"/>
  <c r="O5876" i="9"/>
  <c r="P5876" i="9" s="1"/>
  <c r="O5884" i="9"/>
  <c r="P5884" i="9" s="1"/>
  <c r="O5892" i="9"/>
  <c r="P5892" i="9" s="1"/>
  <c r="O5900" i="9"/>
  <c r="P5900" i="9" s="1"/>
  <c r="O5908" i="9"/>
  <c r="P5908" i="9" s="1"/>
  <c r="O5916" i="9"/>
  <c r="P5916" i="9" s="1"/>
  <c r="O5924" i="9"/>
  <c r="P5924" i="9" s="1"/>
  <c r="O5932" i="9"/>
  <c r="P5932" i="9" s="1"/>
  <c r="O5940" i="9"/>
  <c r="P5940" i="9" s="1"/>
  <c r="O5948" i="9"/>
  <c r="P5948" i="9" s="1"/>
  <c r="O5956" i="9"/>
  <c r="P5956" i="9" s="1"/>
  <c r="O5964" i="9"/>
  <c r="P5964" i="9" s="1"/>
  <c r="O5972" i="9"/>
  <c r="P5972" i="9" s="1"/>
  <c r="O5980" i="9"/>
  <c r="P5980" i="9" s="1"/>
  <c r="O5988" i="9"/>
  <c r="P5988" i="9" s="1"/>
  <c r="O5996" i="9"/>
  <c r="P5996" i="9" s="1"/>
  <c r="O6004" i="9"/>
  <c r="P6004" i="9" s="1"/>
  <c r="O6012" i="9"/>
  <c r="P6012" i="9" s="1"/>
  <c r="O6020" i="9"/>
  <c r="P6020" i="9" s="1"/>
  <c r="O6028" i="9"/>
  <c r="P6028" i="9" s="1"/>
  <c r="O6036" i="9"/>
  <c r="P6036" i="9" s="1"/>
  <c r="O6044" i="9"/>
  <c r="P6044" i="9" s="1"/>
  <c r="O6052" i="9"/>
  <c r="P6052" i="9" s="1"/>
  <c r="O6060" i="9"/>
  <c r="P6060" i="9" s="1"/>
  <c r="O6068" i="9"/>
  <c r="P6068" i="9" s="1"/>
  <c r="O6076" i="9"/>
  <c r="P6076" i="9" s="1"/>
  <c r="O6084" i="9"/>
  <c r="P6084" i="9" s="1"/>
  <c r="O6092" i="9"/>
  <c r="P6092" i="9" s="1"/>
  <c r="O6100" i="9"/>
  <c r="P6100" i="9" s="1"/>
  <c r="O6108" i="9"/>
  <c r="P6108" i="9" s="1"/>
  <c r="O6116" i="9"/>
  <c r="P6116" i="9" s="1"/>
  <c r="O6124" i="9"/>
  <c r="P6124" i="9" s="1"/>
  <c r="O6132" i="9"/>
  <c r="P6132" i="9" s="1"/>
  <c r="O6140" i="9"/>
  <c r="P6140" i="9" s="1"/>
  <c r="O6148" i="9"/>
  <c r="P6148" i="9" s="1"/>
  <c r="O6156" i="9"/>
  <c r="P6156" i="9" s="1"/>
  <c r="O6164" i="9"/>
  <c r="P6164" i="9" s="1"/>
  <c r="O6172" i="9"/>
  <c r="P6172" i="9" s="1"/>
  <c r="O6180" i="9"/>
  <c r="P6180" i="9" s="1"/>
  <c r="O6188" i="9"/>
  <c r="P6188" i="9" s="1"/>
  <c r="O6196" i="9"/>
  <c r="P6196" i="9" s="1"/>
  <c r="O6204" i="9"/>
  <c r="P6204" i="9" s="1"/>
  <c r="O6212" i="9"/>
  <c r="P6212" i="9" s="1"/>
  <c r="O6220" i="9"/>
  <c r="P6220" i="9" s="1"/>
  <c r="O6228" i="9"/>
  <c r="P6228" i="9" s="1"/>
  <c r="O6236" i="9"/>
  <c r="P6236" i="9" s="1"/>
  <c r="O6244" i="9"/>
  <c r="P6244" i="9" s="1"/>
  <c r="O6252" i="9"/>
  <c r="P6252" i="9" s="1"/>
  <c r="O6260" i="9"/>
  <c r="P6260" i="9" s="1"/>
  <c r="O6268" i="9"/>
  <c r="P6268" i="9" s="1"/>
  <c r="O6276" i="9"/>
  <c r="P6276" i="9" s="1"/>
  <c r="O6284" i="9"/>
  <c r="P6284" i="9" s="1"/>
  <c r="O6292" i="9"/>
  <c r="P6292" i="9" s="1"/>
  <c r="O6300" i="9"/>
  <c r="P6300" i="9" s="1"/>
  <c r="O6308" i="9"/>
  <c r="P6308" i="9" s="1"/>
  <c r="O6316" i="9"/>
  <c r="P6316" i="9" s="1"/>
  <c r="O6324" i="9"/>
  <c r="P6324" i="9" s="1"/>
  <c r="O6332" i="9"/>
  <c r="P6332" i="9" s="1"/>
  <c r="O6340" i="9"/>
  <c r="P6340" i="9" s="1"/>
  <c r="O6348" i="9"/>
  <c r="P6348" i="9" s="1"/>
  <c r="O6356" i="9"/>
  <c r="P6356" i="9" s="1"/>
  <c r="O6364" i="9"/>
  <c r="P6364" i="9" s="1"/>
  <c r="O6372" i="9"/>
  <c r="P6372" i="9" s="1"/>
  <c r="O6380" i="9"/>
  <c r="P6380" i="9" s="1"/>
  <c r="O6388" i="9"/>
  <c r="P6388" i="9" s="1"/>
  <c r="O6396" i="9"/>
  <c r="P6396" i="9" s="1"/>
  <c r="O6404" i="9"/>
  <c r="P6404" i="9" s="1"/>
  <c r="O6412" i="9"/>
  <c r="P6412" i="9" s="1"/>
  <c r="O6420" i="9"/>
  <c r="P6420" i="9" s="1"/>
  <c r="O6428" i="9"/>
  <c r="P6428" i="9" s="1"/>
  <c r="O6436" i="9"/>
  <c r="P6436" i="9" s="1"/>
  <c r="O6444" i="9"/>
  <c r="P6444" i="9" s="1"/>
  <c r="O6452" i="9"/>
  <c r="P6452" i="9" s="1"/>
  <c r="O6460" i="9"/>
  <c r="P6460" i="9" s="1"/>
  <c r="O6468" i="9"/>
  <c r="P6468" i="9" s="1"/>
  <c r="O6476" i="9"/>
  <c r="P6476" i="9" s="1"/>
  <c r="O6484" i="9"/>
  <c r="P6484" i="9" s="1"/>
  <c r="O6492" i="9"/>
  <c r="P6492" i="9" s="1"/>
  <c r="O6500" i="9"/>
  <c r="P6500" i="9" s="1"/>
  <c r="O6508" i="9"/>
  <c r="P6508" i="9" s="1"/>
  <c r="O6516" i="9"/>
  <c r="P6516" i="9" s="1"/>
  <c r="O6524" i="9"/>
  <c r="P6524" i="9" s="1"/>
  <c r="O6532" i="9"/>
  <c r="P6532" i="9" s="1"/>
  <c r="O6540" i="9"/>
  <c r="P6540" i="9" s="1"/>
  <c r="O6548" i="9"/>
  <c r="P6548" i="9" s="1"/>
  <c r="O6556" i="9"/>
  <c r="P6556" i="9" s="1"/>
  <c r="O6564" i="9"/>
  <c r="P6564" i="9" s="1"/>
  <c r="O6572" i="9"/>
  <c r="P6572" i="9" s="1"/>
  <c r="O6580" i="9"/>
  <c r="P6580" i="9" s="1"/>
  <c r="O6588" i="9"/>
  <c r="P6588" i="9" s="1"/>
  <c r="O6596" i="9"/>
  <c r="P6596" i="9" s="1"/>
  <c r="O6604" i="9"/>
  <c r="P6604" i="9" s="1"/>
  <c r="O6612" i="9"/>
  <c r="P6612" i="9" s="1"/>
  <c r="O6620" i="9"/>
  <c r="P6620" i="9" s="1"/>
  <c r="O6628" i="9"/>
  <c r="P6628" i="9" s="1"/>
  <c r="O6636" i="9"/>
  <c r="P6636" i="9" s="1"/>
  <c r="O6644" i="9"/>
  <c r="P6644" i="9" s="1"/>
  <c r="O6652" i="9"/>
  <c r="P6652" i="9" s="1"/>
  <c r="O6660" i="9"/>
  <c r="P6660" i="9" s="1"/>
  <c r="O6668" i="9"/>
  <c r="P6668" i="9" s="1"/>
  <c r="O6676" i="9"/>
  <c r="P6676" i="9" s="1"/>
  <c r="O6684" i="9"/>
  <c r="P6684" i="9" s="1"/>
  <c r="O6692" i="9"/>
  <c r="P6692" i="9" s="1"/>
  <c r="O6700" i="9"/>
  <c r="P6700" i="9" s="1"/>
  <c r="O6708" i="9"/>
  <c r="P6708" i="9" s="1"/>
  <c r="O6716" i="9"/>
  <c r="P6716" i="9" s="1"/>
  <c r="O6724" i="9"/>
  <c r="P6724" i="9" s="1"/>
  <c r="O6732" i="9"/>
  <c r="P6732" i="9" s="1"/>
  <c r="O6740" i="9"/>
  <c r="P6740" i="9" s="1"/>
  <c r="O6748" i="9"/>
  <c r="P6748" i="9" s="1"/>
  <c r="O6756" i="9"/>
  <c r="P6756" i="9" s="1"/>
  <c r="O6764" i="9"/>
  <c r="P6764" i="9" s="1"/>
  <c r="O6772" i="9"/>
  <c r="P6772" i="9" s="1"/>
  <c r="O6780" i="9"/>
  <c r="P6780" i="9" s="1"/>
  <c r="O6788" i="9"/>
  <c r="P6788" i="9" s="1"/>
  <c r="O6796" i="9"/>
  <c r="P6796" i="9" s="1"/>
  <c r="O6804" i="9"/>
  <c r="P6804" i="9" s="1"/>
  <c r="O6812" i="9"/>
  <c r="P6812" i="9" s="1"/>
  <c r="O4038" i="9"/>
  <c r="P4038" i="9" s="1"/>
  <c r="O4102" i="9"/>
  <c r="P4102" i="9" s="1"/>
  <c r="O4130" i="9"/>
  <c r="P4130" i="9" s="1"/>
  <c r="O4148" i="9"/>
  <c r="P4148" i="9" s="1"/>
  <c r="O4164" i="9"/>
  <c r="P4164" i="9" s="1"/>
  <c r="O4179" i="9"/>
  <c r="P4179" i="9" s="1"/>
  <c r="O4191" i="9"/>
  <c r="P4191" i="9" s="1"/>
  <c r="O4204" i="9"/>
  <c r="P4204" i="9" s="1"/>
  <c r="O4218" i="9"/>
  <c r="P4218" i="9" s="1"/>
  <c r="O4230" i="9"/>
  <c r="P4230" i="9" s="1"/>
  <c r="O4243" i="9"/>
  <c r="P4243" i="9" s="1"/>
  <c r="O4255" i="9"/>
  <c r="P4255" i="9" s="1"/>
  <c r="O4264" i="9"/>
  <c r="P4264" i="9" s="1"/>
  <c r="O4273" i="9"/>
  <c r="P4273" i="9" s="1"/>
  <c r="O4282" i="9"/>
  <c r="P4282" i="9" s="1"/>
  <c r="O4291" i="9"/>
  <c r="P4291" i="9" s="1"/>
  <c r="O4300" i="9"/>
  <c r="P4300" i="9" s="1"/>
  <c r="O4310" i="9"/>
  <c r="P4310" i="9" s="1"/>
  <c r="O4319" i="9"/>
  <c r="P4319" i="9" s="1"/>
  <c r="O4328" i="9"/>
  <c r="P4328" i="9" s="1"/>
  <c r="O4337" i="9"/>
  <c r="P4337" i="9" s="1"/>
  <c r="O4346" i="9"/>
  <c r="P4346" i="9" s="1"/>
  <c r="O4355" i="9"/>
  <c r="P4355" i="9" s="1"/>
  <c r="O4364" i="9"/>
  <c r="P4364" i="9" s="1"/>
  <c r="O4373" i="9"/>
  <c r="P4373" i="9" s="1"/>
  <c r="O4381" i="9"/>
  <c r="P4381" i="9" s="1"/>
  <c r="O4389" i="9"/>
  <c r="P4389" i="9" s="1"/>
  <c r="O4397" i="9"/>
  <c r="P4397" i="9" s="1"/>
  <c r="O4405" i="9"/>
  <c r="P4405" i="9" s="1"/>
  <c r="O4413" i="9"/>
  <c r="P4413" i="9" s="1"/>
  <c r="O4421" i="9"/>
  <c r="P4421" i="9" s="1"/>
  <c r="O4429" i="9"/>
  <c r="P4429" i="9" s="1"/>
  <c r="O4437" i="9"/>
  <c r="P4437" i="9" s="1"/>
  <c r="O4445" i="9"/>
  <c r="P4445" i="9" s="1"/>
  <c r="O4453" i="9"/>
  <c r="P4453" i="9" s="1"/>
  <c r="O4461" i="9"/>
  <c r="P4461" i="9" s="1"/>
  <c r="O4469" i="9"/>
  <c r="P4469" i="9" s="1"/>
  <c r="O4477" i="9"/>
  <c r="P4477" i="9" s="1"/>
  <c r="O4485" i="9"/>
  <c r="P4485" i="9" s="1"/>
  <c r="O4493" i="9"/>
  <c r="P4493" i="9" s="1"/>
  <c r="O4501" i="9"/>
  <c r="P4501" i="9" s="1"/>
  <c r="O4509" i="9"/>
  <c r="P4509" i="9" s="1"/>
  <c r="O4517" i="9"/>
  <c r="P4517" i="9" s="1"/>
  <c r="O4525" i="9"/>
  <c r="P4525" i="9" s="1"/>
  <c r="O4533" i="9"/>
  <c r="P4533" i="9" s="1"/>
  <c r="O4541" i="9"/>
  <c r="P4541" i="9" s="1"/>
  <c r="O4549" i="9"/>
  <c r="P4549" i="9" s="1"/>
  <c r="O4557" i="9"/>
  <c r="P4557" i="9" s="1"/>
  <c r="O4565" i="9"/>
  <c r="P4565" i="9" s="1"/>
  <c r="O4573" i="9"/>
  <c r="P4573" i="9" s="1"/>
  <c r="O4581" i="9"/>
  <c r="P4581" i="9" s="1"/>
  <c r="O4589" i="9"/>
  <c r="P4589" i="9" s="1"/>
  <c r="O4597" i="9"/>
  <c r="P4597" i="9" s="1"/>
  <c r="O4605" i="9"/>
  <c r="P4605" i="9" s="1"/>
  <c r="O4613" i="9"/>
  <c r="P4613" i="9" s="1"/>
  <c r="O4621" i="9"/>
  <c r="P4621" i="9" s="1"/>
  <c r="O4629" i="9"/>
  <c r="P4629" i="9" s="1"/>
  <c r="O4637" i="9"/>
  <c r="P4637" i="9" s="1"/>
  <c r="O4645" i="9"/>
  <c r="P4645" i="9" s="1"/>
  <c r="O4653" i="9"/>
  <c r="P4653" i="9" s="1"/>
  <c r="O4661" i="9"/>
  <c r="P4661" i="9" s="1"/>
  <c r="O4669" i="9"/>
  <c r="P4669" i="9" s="1"/>
  <c r="O4677" i="9"/>
  <c r="P4677" i="9" s="1"/>
  <c r="O4685" i="9"/>
  <c r="P4685" i="9" s="1"/>
  <c r="O4693" i="9"/>
  <c r="P4693" i="9" s="1"/>
  <c r="O4701" i="9"/>
  <c r="P4701" i="9" s="1"/>
  <c r="O4709" i="9"/>
  <c r="P4709" i="9" s="1"/>
  <c r="O4717" i="9"/>
  <c r="P4717" i="9" s="1"/>
  <c r="O4725" i="9"/>
  <c r="P4725" i="9" s="1"/>
  <c r="O4733" i="9"/>
  <c r="P4733" i="9" s="1"/>
  <c r="O4741" i="9"/>
  <c r="P4741" i="9" s="1"/>
  <c r="O4749" i="9"/>
  <c r="P4749" i="9" s="1"/>
  <c r="O4757" i="9"/>
  <c r="P4757" i="9" s="1"/>
  <c r="O4765" i="9"/>
  <c r="P4765" i="9" s="1"/>
  <c r="O4773" i="9"/>
  <c r="P4773" i="9" s="1"/>
  <c r="O4781" i="9"/>
  <c r="P4781" i="9" s="1"/>
  <c r="O4789" i="9"/>
  <c r="P4789" i="9" s="1"/>
  <c r="O4797" i="9"/>
  <c r="P4797" i="9" s="1"/>
  <c r="O4805" i="9"/>
  <c r="P4805" i="9" s="1"/>
  <c r="O4813" i="9"/>
  <c r="P4813" i="9" s="1"/>
  <c r="O4821" i="9"/>
  <c r="P4821" i="9" s="1"/>
  <c r="O4829" i="9"/>
  <c r="P4829" i="9" s="1"/>
  <c r="O4837" i="9"/>
  <c r="P4837" i="9" s="1"/>
  <c r="O4845" i="9"/>
  <c r="P4845" i="9" s="1"/>
  <c r="O4853" i="9"/>
  <c r="P4853" i="9" s="1"/>
  <c r="O4861" i="9"/>
  <c r="P4861" i="9" s="1"/>
  <c r="O4869" i="9"/>
  <c r="P4869" i="9" s="1"/>
  <c r="O4877" i="9"/>
  <c r="P4877" i="9" s="1"/>
  <c r="O4885" i="9"/>
  <c r="P4885" i="9" s="1"/>
  <c r="O4893" i="9"/>
  <c r="P4893" i="9" s="1"/>
  <c r="O4901" i="9"/>
  <c r="P4901" i="9" s="1"/>
  <c r="O4909" i="9"/>
  <c r="P4909" i="9" s="1"/>
  <c r="O4917" i="9"/>
  <c r="P4917" i="9" s="1"/>
  <c r="O4925" i="9"/>
  <c r="P4925" i="9" s="1"/>
  <c r="O4933" i="9"/>
  <c r="P4933" i="9" s="1"/>
  <c r="O4941" i="9"/>
  <c r="P4941" i="9" s="1"/>
  <c r="O4949" i="9"/>
  <c r="P4949" i="9" s="1"/>
  <c r="O4957" i="9"/>
  <c r="P4957" i="9" s="1"/>
  <c r="O4965" i="9"/>
  <c r="P4965" i="9" s="1"/>
  <c r="O4973" i="9"/>
  <c r="P4973" i="9" s="1"/>
  <c r="O4981" i="9"/>
  <c r="P4981" i="9" s="1"/>
  <c r="O4989" i="9"/>
  <c r="P4989" i="9" s="1"/>
  <c r="O4997" i="9"/>
  <c r="P4997" i="9" s="1"/>
  <c r="O5005" i="9"/>
  <c r="P5005" i="9" s="1"/>
  <c r="O5013" i="9"/>
  <c r="P5013" i="9" s="1"/>
  <c r="O5021" i="9"/>
  <c r="P5021" i="9" s="1"/>
  <c r="O5029" i="9"/>
  <c r="P5029" i="9" s="1"/>
  <c r="O5037" i="9"/>
  <c r="P5037" i="9" s="1"/>
  <c r="O5045" i="9"/>
  <c r="P5045" i="9" s="1"/>
  <c r="O5053" i="9"/>
  <c r="P5053" i="9" s="1"/>
  <c r="O5061" i="9"/>
  <c r="P5061" i="9" s="1"/>
  <c r="O5069" i="9"/>
  <c r="P5069" i="9" s="1"/>
  <c r="O5077" i="9"/>
  <c r="P5077" i="9" s="1"/>
  <c r="O5085" i="9"/>
  <c r="P5085" i="9" s="1"/>
  <c r="O5093" i="9"/>
  <c r="P5093" i="9" s="1"/>
  <c r="O5101" i="9"/>
  <c r="P5101" i="9" s="1"/>
  <c r="O5109" i="9"/>
  <c r="P5109" i="9" s="1"/>
  <c r="O5117" i="9"/>
  <c r="P5117" i="9" s="1"/>
  <c r="O5125" i="9"/>
  <c r="P5125" i="9" s="1"/>
  <c r="O5133" i="9"/>
  <c r="P5133" i="9" s="1"/>
  <c r="O5141" i="9"/>
  <c r="P5141" i="9" s="1"/>
  <c r="O5149" i="9"/>
  <c r="P5149" i="9" s="1"/>
  <c r="O5157" i="9"/>
  <c r="P5157" i="9" s="1"/>
  <c r="O5165" i="9"/>
  <c r="P5165" i="9" s="1"/>
  <c r="O5173" i="9"/>
  <c r="P5173" i="9" s="1"/>
  <c r="O5181" i="9"/>
  <c r="P5181" i="9" s="1"/>
  <c r="O5189" i="9"/>
  <c r="P5189" i="9" s="1"/>
  <c r="O5197" i="9"/>
  <c r="P5197" i="9" s="1"/>
  <c r="O5205" i="9"/>
  <c r="P5205" i="9" s="1"/>
  <c r="O5213" i="9"/>
  <c r="P5213" i="9" s="1"/>
  <c r="O5221" i="9"/>
  <c r="P5221" i="9" s="1"/>
  <c r="O5229" i="9"/>
  <c r="P5229" i="9" s="1"/>
  <c r="O5237" i="9"/>
  <c r="P5237" i="9" s="1"/>
  <c r="O5245" i="9"/>
  <c r="P5245" i="9" s="1"/>
  <c r="O5253" i="9"/>
  <c r="P5253" i="9" s="1"/>
  <c r="O5261" i="9"/>
  <c r="P5261" i="9" s="1"/>
  <c r="O5269" i="9"/>
  <c r="P5269" i="9" s="1"/>
  <c r="O5277" i="9"/>
  <c r="P5277" i="9" s="1"/>
  <c r="O5285" i="9"/>
  <c r="P5285" i="9" s="1"/>
  <c r="O5293" i="9"/>
  <c r="P5293" i="9" s="1"/>
  <c r="O5301" i="9"/>
  <c r="P5301" i="9" s="1"/>
  <c r="O5309" i="9"/>
  <c r="P5309" i="9" s="1"/>
  <c r="O5317" i="9"/>
  <c r="P5317" i="9" s="1"/>
  <c r="O5325" i="9"/>
  <c r="P5325" i="9" s="1"/>
  <c r="O5333" i="9"/>
  <c r="P5333" i="9" s="1"/>
  <c r="O5341" i="9"/>
  <c r="P5341" i="9" s="1"/>
  <c r="O5349" i="9"/>
  <c r="P5349" i="9" s="1"/>
  <c r="O5357" i="9"/>
  <c r="P5357" i="9" s="1"/>
  <c r="O5365" i="9"/>
  <c r="P5365" i="9" s="1"/>
  <c r="O5373" i="9"/>
  <c r="P5373" i="9" s="1"/>
  <c r="O5381" i="9"/>
  <c r="P5381" i="9" s="1"/>
  <c r="O5389" i="9"/>
  <c r="P5389" i="9" s="1"/>
  <c r="O5397" i="9"/>
  <c r="P5397" i="9" s="1"/>
  <c r="O5405" i="9"/>
  <c r="P5405" i="9" s="1"/>
  <c r="O5413" i="9"/>
  <c r="P5413" i="9" s="1"/>
  <c r="O5421" i="9"/>
  <c r="P5421" i="9" s="1"/>
  <c r="O5429" i="9"/>
  <c r="P5429" i="9" s="1"/>
  <c r="O5437" i="9"/>
  <c r="P5437" i="9" s="1"/>
  <c r="O5445" i="9"/>
  <c r="P5445" i="9" s="1"/>
  <c r="O5453" i="9"/>
  <c r="P5453" i="9" s="1"/>
  <c r="O5461" i="9"/>
  <c r="P5461" i="9" s="1"/>
  <c r="O5469" i="9"/>
  <c r="P5469" i="9" s="1"/>
  <c r="O5477" i="9"/>
  <c r="P5477" i="9" s="1"/>
  <c r="O5485" i="9"/>
  <c r="P5485" i="9" s="1"/>
  <c r="O5493" i="9"/>
  <c r="P5493" i="9" s="1"/>
  <c r="O5501" i="9"/>
  <c r="P5501" i="9" s="1"/>
  <c r="O5509" i="9"/>
  <c r="P5509" i="9" s="1"/>
  <c r="O5517" i="9"/>
  <c r="P5517" i="9" s="1"/>
  <c r="O5525" i="9"/>
  <c r="P5525" i="9" s="1"/>
  <c r="O5533" i="9"/>
  <c r="P5533" i="9" s="1"/>
  <c r="O5541" i="9"/>
  <c r="P5541" i="9" s="1"/>
  <c r="O5549" i="9"/>
  <c r="P5549" i="9" s="1"/>
  <c r="O5557" i="9"/>
  <c r="P5557" i="9" s="1"/>
  <c r="O5565" i="9"/>
  <c r="P5565" i="9" s="1"/>
  <c r="O5573" i="9"/>
  <c r="P5573" i="9" s="1"/>
  <c r="O5581" i="9"/>
  <c r="P5581" i="9" s="1"/>
  <c r="O5589" i="9"/>
  <c r="P5589" i="9" s="1"/>
  <c r="O5597" i="9"/>
  <c r="P5597" i="9" s="1"/>
  <c r="O5605" i="9"/>
  <c r="P5605" i="9" s="1"/>
  <c r="O5613" i="9"/>
  <c r="P5613" i="9" s="1"/>
  <c r="O5621" i="9"/>
  <c r="P5621" i="9" s="1"/>
  <c r="O5629" i="9"/>
  <c r="P5629" i="9" s="1"/>
  <c r="O5637" i="9"/>
  <c r="P5637" i="9" s="1"/>
  <c r="O5645" i="9"/>
  <c r="P5645" i="9" s="1"/>
  <c r="O5653" i="9"/>
  <c r="P5653" i="9" s="1"/>
  <c r="O5661" i="9"/>
  <c r="P5661" i="9" s="1"/>
  <c r="O5669" i="9"/>
  <c r="P5669" i="9" s="1"/>
  <c r="O5677" i="9"/>
  <c r="P5677" i="9" s="1"/>
  <c r="O5685" i="9"/>
  <c r="P5685" i="9" s="1"/>
  <c r="O5693" i="9"/>
  <c r="P5693" i="9" s="1"/>
  <c r="O5701" i="9"/>
  <c r="P5701" i="9" s="1"/>
  <c r="O5709" i="9"/>
  <c r="P5709" i="9" s="1"/>
  <c r="O5717" i="9"/>
  <c r="P5717" i="9" s="1"/>
  <c r="O5725" i="9"/>
  <c r="P5725" i="9" s="1"/>
  <c r="O5733" i="9"/>
  <c r="P5733" i="9" s="1"/>
  <c r="O5741" i="9"/>
  <c r="P5741" i="9" s="1"/>
  <c r="O5749" i="9"/>
  <c r="P5749" i="9" s="1"/>
  <c r="O5757" i="9"/>
  <c r="P5757" i="9" s="1"/>
  <c r="O5765" i="9"/>
  <c r="P5765" i="9" s="1"/>
  <c r="O5773" i="9"/>
  <c r="P5773" i="9" s="1"/>
  <c r="O5781" i="9"/>
  <c r="P5781" i="9" s="1"/>
  <c r="O5789" i="9"/>
  <c r="P5789" i="9" s="1"/>
  <c r="O5797" i="9"/>
  <c r="P5797" i="9" s="1"/>
  <c r="O5805" i="9"/>
  <c r="P5805" i="9" s="1"/>
  <c r="O5813" i="9"/>
  <c r="P5813" i="9" s="1"/>
  <c r="O5821" i="9"/>
  <c r="P5821" i="9" s="1"/>
  <c r="O5829" i="9"/>
  <c r="P5829" i="9" s="1"/>
  <c r="O5837" i="9"/>
  <c r="P5837" i="9" s="1"/>
  <c r="O5845" i="9"/>
  <c r="P5845" i="9" s="1"/>
  <c r="O5853" i="9"/>
  <c r="P5853" i="9" s="1"/>
  <c r="O5861" i="9"/>
  <c r="P5861" i="9" s="1"/>
  <c r="O5869" i="9"/>
  <c r="P5869" i="9" s="1"/>
  <c r="O5877" i="9"/>
  <c r="P5877" i="9" s="1"/>
  <c r="O5885" i="9"/>
  <c r="P5885" i="9" s="1"/>
  <c r="O5893" i="9"/>
  <c r="P5893" i="9" s="1"/>
  <c r="O5901" i="9"/>
  <c r="P5901" i="9" s="1"/>
  <c r="O5909" i="9"/>
  <c r="P5909" i="9" s="1"/>
  <c r="O5917" i="9"/>
  <c r="P5917" i="9" s="1"/>
  <c r="O5925" i="9"/>
  <c r="P5925" i="9" s="1"/>
  <c r="O5933" i="9"/>
  <c r="P5933" i="9" s="1"/>
  <c r="O5941" i="9"/>
  <c r="P5941" i="9" s="1"/>
  <c r="O5949" i="9"/>
  <c r="P5949" i="9" s="1"/>
  <c r="O5957" i="9"/>
  <c r="P5957" i="9" s="1"/>
  <c r="O5965" i="9"/>
  <c r="P5965" i="9" s="1"/>
  <c r="O5973" i="9"/>
  <c r="P5973" i="9" s="1"/>
  <c r="O5981" i="9"/>
  <c r="P5981" i="9" s="1"/>
  <c r="O5989" i="9"/>
  <c r="P5989" i="9" s="1"/>
  <c r="O5997" i="9"/>
  <c r="P5997" i="9" s="1"/>
  <c r="O6005" i="9"/>
  <c r="P6005" i="9" s="1"/>
  <c r="O6013" i="9"/>
  <c r="P6013" i="9" s="1"/>
  <c r="O6021" i="9"/>
  <c r="P6021" i="9" s="1"/>
  <c r="O6029" i="9"/>
  <c r="P6029" i="9" s="1"/>
  <c r="O6037" i="9"/>
  <c r="P6037" i="9" s="1"/>
  <c r="O6045" i="9"/>
  <c r="P6045" i="9" s="1"/>
  <c r="O6053" i="9"/>
  <c r="P6053" i="9" s="1"/>
  <c r="O6061" i="9"/>
  <c r="P6061" i="9" s="1"/>
  <c r="O6069" i="9"/>
  <c r="P6069" i="9" s="1"/>
  <c r="O6077" i="9"/>
  <c r="P6077" i="9" s="1"/>
  <c r="O6085" i="9"/>
  <c r="P6085" i="9" s="1"/>
  <c r="O6093" i="9"/>
  <c r="P6093" i="9" s="1"/>
  <c r="O6101" i="9"/>
  <c r="P6101" i="9" s="1"/>
  <c r="O6109" i="9"/>
  <c r="P6109" i="9" s="1"/>
  <c r="O6117" i="9"/>
  <c r="P6117" i="9" s="1"/>
  <c r="O6125" i="9"/>
  <c r="P6125" i="9" s="1"/>
  <c r="O6133" i="9"/>
  <c r="P6133" i="9" s="1"/>
  <c r="O6141" i="9"/>
  <c r="P6141" i="9" s="1"/>
  <c r="O6149" i="9"/>
  <c r="P6149" i="9" s="1"/>
  <c r="O6157" i="9"/>
  <c r="P6157" i="9" s="1"/>
  <c r="O6165" i="9"/>
  <c r="P6165" i="9" s="1"/>
  <c r="O6173" i="9"/>
  <c r="P6173" i="9" s="1"/>
  <c r="O6181" i="9"/>
  <c r="P6181" i="9" s="1"/>
  <c r="O6189" i="9"/>
  <c r="P6189" i="9" s="1"/>
  <c r="O6197" i="9"/>
  <c r="P6197" i="9" s="1"/>
  <c r="O6205" i="9"/>
  <c r="P6205" i="9" s="1"/>
  <c r="O6213" i="9"/>
  <c r="P6213" i="9" s="1"/>
  <c r="O6221" i="9"/>
  <c r="P6221" i="9" s="1"/>
  <c r="O6229" i="9"/>
  <c r="P6229" i="9" s="1"/>
  <c r="O6237" i="9"/>
  <c r="P6237" i="9" s="1"/>
  <c r="O6245" i="9"/>
  <c r="P6245" i="9" s="1"/>
  <c r="O6253" i="9"/>
  <c r="P6253" i="9" s="1"/>
  <c r="O6261" i="9"/>
  <c r="P6261" i="9" s="1"/>
  <c r="O6269" i="9"/>
  <c r="P6269" i="9" s="1"/>
  <c r="O6277" i="9"/>
  <c r="P6277" i="9" s="1"/>
  <c r="O6285" i="9"/>
  <c r="P6285" i="9" s="1"/>
  <c r="O6293" i="9"/>
  <c r="P6293" i="9" s="1"/>
  <c r="O6301" i="9"/>
  <c r="P6301" i="9" s="1"/>
  <c r="O6309" i="9"/>
  <c r="P6309" i="9" s="1"/>
  <c r="O6317" i="9"/>
  <c r="P6317" i="9" s="1"/>
  <c r="O6325" i="9"/>
  <c r="P6325" i="9" s="1"/>
  <c r="O6333" i="9"/>
  <c r="P6333" i="9" s="1"/>
  <c r="O6341" i="9"/>
  <c r="P6341" i="9" s="1"/>
  <c r="O6349" i="9"/>
  <c r="P6349" i="9" s="1"/>
  <c r="O6357" i="9"/>
  <c r="P6357" i="9" s="1"/>
  <c r="O6365" i="9"/>
  <c r="P6365" i="9" s="1"/>
  <c r="O6373" i="9"/>
  <c r="P6373" i="9" s="1"/>
  <c r="O6381" i="9"/>
  <c r="P6381" i="9" s="1"/>
  <c r="O6389" i="9"/>
  <c r="P6389" i="9" s="1"/>
  <c r="O6397" i="9"/>
  <c r="P6397" i="9" s="1"/>
  <c r="O4046" i="9"/>
  <c r="P4046" i="9" s="1"/>
  <c r="O4106" i="9"/>
  <c r="P4106" i="9" s="1"/>
  <c r="O4134" i="9"/>
  <c r="P4134" i="9" s="1"/>
  <c r="O4150" i="9"/>
  <c r="P4150" i="9" s="1"/>
  <c r="O4166" i="9"/>
  <c r="P4166" i="9" s="1"/>
  <c r="O4180" i="9"/>
  <c r="P4180" i="9" s="1"/>
  <c r="O4194" i="9"/>
  <c r="P4194" i="9" s="1"/>
  <c r="O4206" i="9"/>
  <c r="P4206" i="9" s="1"/>
  <c r="O4219" i="9"/>
  <c r="P4219" i="9" s="1"/>
  <c r="O4231" i="9"/>
  <c r="P4231" i="9" s="1"/>
  <c r="O4244" i="9"/>
  <c r="P4244" i="9" s="1"/>
  <c r="O4256" i="9"/>
  <c r="P4256" i="9" s="1"/>
  <c r="O4265" i="9"/>
  <c r="P4265" i="9" s="1"/>
  <c r="O4274" i="9"/>
  <c r="P4274" i="9" s="1"/>
  <c r="O4283" i="9"/>
  <c r="P4283" i="9" s="1"/>
  <c r="O4292" i="9"/>
  <c r="P4292" i="9" s="1"/>
  <c r="O4302" i="9"/>
  <c r="P4302" i="9" s="1"/>
  <c r="O4311" i="9"/>
  <c r="P4311" i="9" s="1"/>
  <c r="O4320" i="9"/>
  <c r="P4320" i="9" s="1"/>
  <c r="O4329" i="9"/>
  <c r="P4329" i="9" s="1"/>
  <c r="O4338" i="9"/>
  <c r="P4338" i="9" s="1"/>
  <c r="O4347" i="9"/>
  <c r="P4347" i="9" s="1"/>
  <c r="O4356" i="9"/>
  <c r="P4356" i="9" s="1"/>
  <c r="O4366" i="9"/>
  <c r="P4366" i="9" s="1"/>
  <c r="O4374" i="9"/>
  <c r="P4374" i="9" s="1"/>
  <c r="O4382" i="9"/>
  <c r="P4382" i="9" s="1"/>
  <c r="O4390" i="9"/>
  <c r="P4390" i="9" s="1"/>
  <c r="O4398" i="9"/>
  <c r="P4398" i="9" s="1"/>
  <c r="O4406" i="9"/>
  <c r="P4406" i="9" s="1"/>
  <c r="O4414" i="9"/>
  <c r="P4414" i="9" s="1"/>
  <c r="O4422" i="9"/>
  <c r="P4422" i="9" s="1"/>
  <c r="O4430" i="9"/>
  <c r="P4430" i="9" s="1"/>
  <c r="O4438" i="9"/>
  <c r="P4438" i="9" s="1"/>
  <c r="O4446" i="9"/>
  <c r="P4446" i="9" s="1"/>
  <c r="O4454" i="9"/>
  <c r="P4454" i="9" s="1"/>
  <c r="O4462" i="9"/>
  <c r="P4462" i="9" s="1"/>
  <c r="O4470" i="9"/>
  <c r="P4470" i="9" s="1"/>
  <c r="O4478" i="9"/>
  <c r="P4478" i="9" s="1"/>
  <c r="O4486" i="9"/>
  <c r="P4486" i="9" s="1"/>
  <c r="O4494" i="9"/>
  <c r="P4494" i="9" s="1"/>
  <c r="O4502" i="9"/>
  <c r="P4502" i="9" s="1"/>
  <c r="O4510" i="9"/>
  <c r="P4510" i="9" s="1"/>
  <c r="O4518" i="9"/>
  <c r="P4518" i="9" s="1"/>
  <c r="O4526" i="9"/>
  <c r="P4526" i="9" s="1"/>
  <c r="O4534" i="9"/>
  <c r="P4534" i="9" s="1"/>
  <c r="O4542" i="9"/>
  <c r="P4542" i="9" s="1"/>
  <c r="O4550" i="9"/>
  <c r="P4550" i="9" s="1"/>
  <c r="O4558" i="9"/>
  <c r="P4558" i="9" s="1"/>
  <c r="O4566" i="9"/>
  <c r="P4566" i="9" s="1"/>
  <c r="O4574" i="9"/>
  <c r="P4574" i="9" s="1"/>
  <c r="O4582" i="9"/>
  <c r="P4582" i="9" s="1"/>
  <c r="O4590" i="9"/>
  <c r="P4590" i="9" s="1"/>
  <c r="O4598" i="9"/>
  <c r="P4598" i="9" s="1"/>
  <c r="O4606" i="9"/>
  <c r="P4606" i="9" s="1"/>
  <c r="O4614" i="9"/>
  <c r="P4614" i="9" s="1"/>
  <c r="O4622" i="9"/>
  <c r="P4622" i="9" s="1"/>
  <c r="O4630" i="9"/>
  <c r="P4630" i="9" s="1"/>
  <c r="O4638" i="9"/>
  <c r="P4638" i="9" s="1"/>
  <c r="O4646" i="9"/>
  <c r="P4646" i="9" s="1"/>
  <c r="O4654" i="9"/>
  <c r="P4654" i="9" s="1"/>
  <c r="O4662" i="9"/>
  <c r="P4662" i="9" s="1"/>
  <c r="O4670" i="9"/>
  <c r="P4670" i="9" s="1"/>
  <c r="O4678" i="9"/>
  <c r="P4678" i="9" s="1"/>
  <c r="O4686" i="9"/>
  <c r="P4686" i="9" s="1"/>
  <c r="O4694" i="9"/>
  <c r="P4694" i="9" s="1"/>
  <c r="O4702" i="9"/>
  <c r="P4702" i="9" s="1"/>
  <c r="O4710" i="9"/>
  <c r="P4710" i="9" s="1"/>
  <c r="O4718" i="9"/>
  <c r="P4718" i="9" s="1"/>
  <c r="O4726" i="9"/>
  <c r="P4726" i="9" s="1"/>
  <c r="O4734" i="9"/>
  <c r="P4734" i="9" s="1"/>
  <c r="O4742" i="9"/>
  <c r="P4742" i="9" s="1"/>
  <c r="O4750" i="9"/>
  <c r="P4750" i="9" s="1"/>
  <c r="O4758" i="9"/>
  <c r="P4758" i="9" s="1"/>
  <c r="O4766" i="9"/>
  <c r="P4766" i="9" s="1"/>
  <c r="O4774" i="9"/>
  <c r="P4774" i="9" s="1"/>
  <c r="O4782" i="9"/>
  <c r="P4782" i="9" s="1"/>
  <c r="O4790" i="9"/>
  <c r="P4790" i="9" s="1"/>
  <c r="O4798" i="9"/>
  <c r="P4798" i="9" s="1"/>
  <c r="O4806" i="9"/>
  <c r="P4806" i="9" s="1"/>
  <c r="O4814" i="9"/>
  <c r="P4814" i="9" s="1"/>
  <c r="O4822" i="9"/>
  <c r="P4822" i="9" s="1"/>
  <c r="O4830" i="9"/>
  <c r="P4830" i="9" s="1"/>
  <c r="O4838" i="9"/>
  <c r="P4838" i="9" s="1"/>
  <c r="O4846" i="9"/>
  <c r="P4846" i="9" s="1"/>
  <c r="O4854" i="9"/>
  <c r="P4854" i="9" s="1"/>
  <c r="O4862" i="9"/>
  <c r="P4862" i="9" s="1"/>
  <c r="O4870" i="9"/>
  <c r="P4870" i="9" s="1"/>
  <c r="O4878" i="9"/>
  <c r="P4878" i="9" s="1"/>
  <c r="O4886" i="9"/>
  <c r="P4886" i="9" s="1"/>
  <c r="O4894" i="9"/>
  <c r="P4894" i="9" s="1"/>
  <c r="O4902" i="9"/>
  <c r="P4902" i="9" s="1"/>
  <c r="O4910" i="9"/>
  <c r="P4910" i="9" s="1"/>
  <c r="O4918" i="9"/>
  <c r="P4918" i="9" s="1"/>
  <c r="O4926" i="9"/>
  <c r="P4926" i="9" s="1"/>
  <c r="O4934" i="9"/>
  <c r="P4934" i="9" s="1"/>
  <c r="O4942" i="9"/>
  <c r="P4942" i="9" s="1"/>
  <c r="O4950" i="9"/>
  <c r="P4950" i="9" s="1"/>
  <c r="O4958" i="9"/>
  <c r="P4958" i="9" s="1"/>
  <c r="O4966" i="9"/>
  <c r="P4966" i="9" s="1"/>
  <c r="O4974" i="9"/>
  <c r="P4974" i="9" s="1"/>
  <c r="O4982" i="9"/>
  <c r="P4982" i="9" s="1"/>
  <c r="O4990" i="9"/>
  <c r="P4990" i="9" s="1"/>
  <c r="O4998" i="9"/>
  <c r="P4998" i="9" s="1"/>
  <c r="O5006" i="9"/>
  <c r="P5006" i="9" s="1"/>
  <c r="O5014" i="9"/>
  <c r="P5014" i="9" s="1"/>
  <c r="O5022" i="9"/>
  <c r="P5022" i="9" s="1"/>
  <c r="O5030" i="9"/>
  <c r="P5030" i="9" s="1"/>
  <c r="O5038" i="9"/>
  <c r="P5038" i="9" s="1"/>
  <c r="O5046" i="9"/>
  <c r="P5046" i="9" s="1"/>
  <c r="O5054" i="9"/>
  <c r="P5054" i="9" s="1"/>
  <c r="O5062" i="9"/>
  <c r="P5062" i="9" s="1"/>
  <c r="O5070" i="9"/>
  <c r="P5070" i="9" s="1"/>
  <c r="O5078" i="9"/>
  <c r="P5078" i="9" s="1"/>
  <c r="O5086" i="9"/>
  <c r="P5086" i="9" s="1"/>
  <c r="O5094" i="9"/>
  <c r="P5094" i="9" s="1"/>
  <c r="O5102" i="9"/>
  <c r="P5102" i="9" s="1"/>
  <c r="O5110" i="9"/>
  <c r="P5110" i="9" s="1"/>
  <c r="O5118" i="9"/>
  <c r="P5118" i="9" s="1"/>
  <c r="O5126" i="9"/>
  <c r="P5126" i="9" s="1"/>
  <c r="O5134" i="9"/>
  <c r="P5134" i="9" s="1"/>
  <c r="O5142" i="9"/>
  <c r="P5142" i="9" s="1"/>
  <c r="O5150" i="9"/>
  <c r="P5150" i="9" s="1"/>
  <c r="O5158" i="9"/>
  <c r="P5158" i="9" s="1"/>
  <c r="O5166" i="9"/>
  <c r="P5166" i="9" s="1"/>
  <c r="O5174" i="9"/>
  <c r="P5174" i="9" s="1"/>
  <c r="O5182" i="9"/>
  <c r="P5182" i="9" s="1"/>
  <c r="O5190" i="9"/>
  <c r="P5190" i="9" s="1"/>
  <c r="O5198" i="9"/>
  <c r="P5198" i="9" s="1"/>
  <c r="O5206" i="9"/>
  <c r="P5206" i="9" s="1"/>
  <c r="O5214" i="9"/>
  <c r="P5214" i="9" s="1"/>
  <c r="O5222" i="9"/>
  <c r="P5222" i="9" s="1"/>
  <c r="O5230" i="9"/>
  <c r="P5230" i="9" s="1"/>
  <c r="O5238" i="9"/>
  <c r="P5238" i="9" s="1"/>
  <c r="O5246" i="9"/>
  <c r="P5246" i="9" s="1"/>
  <c r="O5254" i="9"/>
  <c r="P5254" i="9" s="1"/>
  <c r="O5262" i="9"/>
  <c r="P5262" i="9" s="1"/>
  <c r="O5270" i="9"/>
  <c r="P5270" i="9" s="1"/>
  <c r="O5278" i="9"/>
  <c r="P5278" i="9" s="1"/>
  <c r="O5286" i="9"/>
  <c r="P5286" i="9" s="1"/>
  <c r="O5294" i="9"/>
  <c r="P5294" i="9" s="1"/>
  <c r="O5302" i="9"/>
  <c r="P5302" i="9" s="1"/>
  <c r="O5310" i="9"/>
  <c r="P5310" i="9" s="1"/>
  <c r="O5318" i="9"/>
  <c r="P5318" i="9" s="1"/>
  <c r="O5326" i="9"/>
  <c r="P5326" i="9" s="1"/>
  <c r="O5334" i="9"/>
  <c r="P5334" i="9" s="1"/>
  <c r="O5342" i="9"/>
  <c r="P5342" i="9" s="1"/>
  <c r="O5350" i="9"/>
  <c r="P5350" i="9" s="1"/>
  <c r="O5358" i="9"/>
  <c r="P5358" i="9" s="1"/>
  <c r="O5366" i="9"/>
  <c r="P5366" i="9" s="1"/>
  <c r="O5374" i="9"/>
  <c r="P5374" i="9" s="1"/>
  <c r="O5382" i="9"/>
  <c r="P5382" i="9" s="1"/>
  <c r="O5390" i="9"/>
  <c r="P5390" i="9" s="1"/>
  <c r="O5398" i="9"/>
  <c r="P5398" i="9" s="1"/>
  <c r="O5406" i="9"/>
  <c r="P5406" i="9" s="1"/>
  <c r="O5414" i="9"/>
  <c r="P5414" i="9" s="1"/>
  <c r="O5422" i="9"/>
  <c r="P5422" i="9" s="1"/>
  <c r="O5430" i="9"/>
  <c r="P5430" i="9" s="1"/>
  <c r="O5438" i="9"/>
  <c r="P5438" i="9" s="1"/>
  <c r="O5446" i="9"/>
  <c r="P5446" i="9" s="1"/>
  <c r="O5454" i="9"/>
  <c r="P5454" i="9" s="1"/>
  <c r="O5462" i="9"/>
  <c r="P5462" i="9" s="1"/>
  <c r="O5470" i="9"/>
  <c r="P5470" i="9" s="1"/>
  <c r="O5478" i="9"/>
  <c r="P5478" i="9" s="1"/>
  <c r="O5486" i="9"/>
  <c r="P5486" i="9" s="1"/>
  <c r="O5494" i="9"/>
  <c r="P5494" i="9" s="1"/>
  <c r="O5502" i="9"/>
  <c r="P5502" i="9" s="1"/>
  <c r="O5510" i="9"/>
  <c r="P5510" i="9" s="1"/>
  <c r="O5518" i="9"/>
  <c r="P5518" i="9" s="1"/>
  <c r="O5526" i="9"/>
  <c r="P5526" i="9" s="1"/>
  <c r="O5534" i="9"/>
  <c r="P5534" i="9" s="1"/>
  <c r="O5542" i="9"/>
  <c r="P5542" i="9" s="1"/>
  <c r="O5550" i="9"/>
  <c r="P5550" i="9" s="1"/>
  <c r="O5558" i="9"/>
  <c r="P5558" i="9" s="1"/>
  <c r="O5566" i="9"/>
  <c r="P5566" i="9" s="1"/>
  <c r="O5574" i="9"/>
  <c r="P5574" i="9" s="1"/>
  <c r="O5582" i="9"/>
  <c r="P5582" i="9" s="1"/>
  <c r="O5590" i="9"/>
  <c r="P5590" i="9" s="1"/>
  <c r="O5598" i="9"/>
  <c r="P5598" i="9" s="1"/>
  <c r="O5606" i="9"/>
  <c r="P5606" i="9" s="1"/>
  <c r="O5614" i="9"/>
  <c r="P5614" i="9" s="1"/>
  <c r="O5622" i="9"/>
  <c r="P5622" i="9" s="1"/>
  <c r="O5630" i="9"/>
  <c r="P5630" i="9" s="1"/>
  <c r="O5638" i="9"/>
  <c r="P5638" i="9" s="1"/>
  <c r="O5646" i="9"/>
  <c r="P5646" i="9" s="1"/>
  <c r="O5654" i="9"/>
  <c r="P5654" i="9" s="1"/>
  <c r="O5662" i="9"/>
  <c r="P5662" i="9" s="1"/>
  <c r="O5670" i="9"/>
  <c r="P5670" i="9" s="1"/>
  <c r="O5678" i="9"/>
  <c r="P5678" i="9" s="1"/>
  <c r="O5686" i="9"/>
  <c r="P5686" i="9" s="1"/>
  <c r="O5694" i="9"/>
  <c r="P5694" i="9" s="1"/>
  <c r="O5702" i="9"/>
  <c r="P5702" i="9" s="1"/>
  <c r="O5710" i="9"/>
  <c r="P5710" i="9" s="1"/>
  <c r="O5718" i="9"/>
  <c r="P5718" i="9" s="1"/>
  <c r="O5726" i="9"/>
  <c r="P5726" i="9" s="1"/>
  <c r="O5734" i="9"/>
  <c r="P5734" i="9" s="1"/>
  <c r="O5742" i="9"/>
  <c r="P5742" i="9" s="1"/>
  <c r="O5750" i="9"/>
  <c r="P5750" i="9" s="1"/>
  <c r="O5758" i="9"/>
  <c r="P5758" i="9" s="1"/>
  <c r="O5766" i="9"/>
  <c r="P5766" i="9" s="1"/>
  <c r="O5774" i="9"/>
  <c r="P5774" i="9" s="1"/>
  <c r="O5782" i="9"/>
  <c r="P5782" i="9" s="1"/>
  <c r="O5790" i="9"/>
  <c r="P5790" i="9" s="1"/>
  <c r="O5798" i="9"/>
  <c r="P5798" i="9" s="1"/>
  <c r="O5806" i="9"/>
  <c r="P5806" i="9" s="1"/>
  <c r="O5814" i="9"/>
  <c r="P5814" i="9" s="1"/>
  <c r="O5822" i="9"/>
  <c r="P5822" i="9" s="1"/>
  <c r="O5830" i="9"/>
  <c r="P5830" i="9" s="1"/>
  <c r="O5838" i="9"/>
  <c r="P5838" i="9" s="1"/>
  <c r="O5846" i="9"/>
  <c r="P5846" i="9" s="1"/>
  <c r="O5854" i="9"/>
  <c r="P5854" i="9" s="1"/>
  <c r="O5862" i="9"/>
  <c r="P5862" i="9" s="1"/>
  <c r="O5870" i="9"/>
  <c r="P5870" i="9" s="1"/>
  <c r="O5878" i="9"/>
  <c r="P5878" i="9" s="1"/>
  <c r="O5886" i="9"/>
  <c r="P5886" i="9" s="1"/>
  <c r="O5894" i="9"/>
  <c r="P5894" i="9" s="1"/>
  <c r="O5902" i="9"/>
  <c r="P5902" i="9" s="1"/>
  <c r="O5910" i="9"/>
  <c r="P5910" i="9" s="1"/>
  <c r="O5918" i="9"/>
  <c r="P5918" i="9" s="1"/>
  <c r="O5926" i="9"/>
  <c r="P5926" i="9" s="1"/>
  <c r="O5934" i="9"/>
  <c r="P5934" i="9" s="1"/>
  <c r="O5942" i="9"/>
  <c r="P5942" i="9" s="1"/>
  <c r="O5950" i="9"/>
  <c r="P5950" i="9" s="1"/>
  <c r="O5958" i="9"/>
  <c r="P5958" i="9" s="1"/>
  <c r="O5966" i="9"/>
  <c r="P5966" i="9" s="1"/>
  <c r="O5974" i="9"/>
  <c r="P5974" i="9" s="1"/>
  <c r="O5982" i="9"/>
  <c r="P5982" i="9" s="1"/>
  <c r="O5990" i="9"/>
  <c r="P5990" i="9" s="1"/>
  <c r="O5998" i="9"/>
  <c r="P5998" i="9" s="1"/>
  <c r="O6006" i="9"/>
  <c r="P6006" i="9" s="1"/>
  <c r="O6014" i="9"/>
  <c r="P6014" i="9" s="1"/>
  <c r="O6022" i="9"/>
  <c r="P6022" i="9" s="1"/>
  <c r="O6030" i="9"/>
  <c r="P6030" i="9" s="1"/>
  <c r="O6038" i="9"/>
  <c r="P6038" i="9" s="1"/>
  <c r="O6046" i="9"/>
  <c r="P6046" i="9" s="1"/>
  <c r="O6054" i="9"/>
  <c r="P6054" i="9" s="1"/>
  <c r="O6062" i="9"/>
  <c r="P6062" i="9" s="1"/>
  <c r="O6070" i="9"/>
  <c r="P6070" i="9" s="1"/>
  <c r="O6078" i="9"/>
  <c r="P6078" i="9" s="1"/>
  <c r="O6086" i="9"/>
  <c r="P6086" i="9" s="1"/>
  <c r="O6094" i="9"/>
  <c r="P6094" i="9" s="1"/>
  <c r="O6102" i="9"/>
  <c r="P6102" i="9" s="1"/>
  <c r="O6110" i="9"/>
  <c r="P6110" i="9" s="1"/>
  <c r="O6118" i="9"/>
  <c r="P6118" i="9" s="1"/>
  <c r="O6126" i="9"/>
  <c r="P6126" i="9" s="1"/>
  <c r="O6134" i="9"/>
  <c r="P6134" i="9" s="1"/>
  <c r="O6142" i="9"/>
  <c r="P6142" i="9" s="1"/>
  <c r="O6150" i="9"/>
  <c r="P6150" i="9" s="1"/>
  <c r="O6158" i="9"/>
  <c r="P6158" i="9" s="1"/>
  <c r="O6166" i="9"/>
  <c r="P6166" i="9" s="1"/>
  <c r="O6174" i="9"/>
  <c r="P6174" i="9" s="1"/>
  <c r="O6182" i="9"/>
  <c r="P6182" i="9" s="1"/>
  <c r="O6190" i="9"/>
  <c r="P6190" i="9" s="1"/>
  <c r="O6198" i="9"/>
  <c r="P6198" i="9" s="1"/>
  <c r="O6206" i="9"/>
  <c r="P6206" i="9" s="1"/>
  <c r="O6214" i="9"/>
  <c r="P6214" i="9" s="1"/>
  <c r="O6222" i="9"/>
  <c r="P6222" i="9" s="1"/>
  <c r="O6230" i="9"/>
  <c r="P6230" i="9" s="1"/>
  <c r="O6238" i="9"/>
  <c r="P6238" i="9" s="1"/>
  <c r="O6246" i="9"/>
  <c r="P6246" i="9" s="1"/>
  <c r="O6254" i="9"/>
  <c r="P6254" i="9" s="1"/>
  <c r="O6262" i="9"/>
  <c r="P6262" i="9" s="1"/>
  <c r="O6270" i="9"/>
  <c r="P6270" i="9" s="1"/>
  <c r="O6278" i="9"/>
  <c r="P6278" i="9" s="1"/>
  <c r="O6286" i="9"/>
  <c r="P6286" i="9" s="1"/>
  <c r="O6294" i="9"/>
  <c r="P6294" i="9" s="1"/>
  <c r="O6302" i="9"/>
  <c r="P6302" i="9" s="1"/>
  <c r="O6310" i="9"/>
  <c r="P6310" i="9" s="1"/>
  <c r="O6318" i="9"/>
  <c r="P6318" i="9" s="1"/>
  <c r="O6326" i="9"/>
  <c r="P6326" i="9" s="1"/>
  <c r="O6334" i="9"/>
  <c r="P6334" i="9" s="1"/>
  <c r="O6342" i="9"/>
  <c r="P6342" i="9" s="1"/>
  <c r="O6350" i="9"/>
  <c r="P6350" i="9" s="1"/>
  <c r="O6358" i="9"/>
  <c r="P6358" i="9" s="1"/>
  <c r="O6366" i="9"/>
  <c r="P6366" i="9" s="1"/>
  <c r="O6374" i="9"/>
  <c r="P6374" i="9" s="1"/>
  <c r="O6382" i="9"/>
  <c r="P6382" i="9" s="1"/>
  <c r="O6390" i="9"/>
  <c r="P6390" i="9" s="1"/>
  <c r="O6398" i="9"/>
  <c r="P6398" i="9" s="1"/>
  <c r="O6406" i="9"/>
  <c r="P6406" i="9" s="1"/>
  <c r="O6414" i="9"/>
  <c r="P6414" i="9" s="1"/>
  <c r="O6422" i="9"/>
  <c r="P6422" i="9" s="1"/>
  <c r="O6430" i="9"/>
  <c r="P6430" i="9" s="1"/>
  <c r="O6438" i="9"/>
  <c r="P6438" i="9" s="1"/>
  <c r="O6446" i="9"/>
  <c r="P6446" i="9" s="1"/>
  <c r="O6454" i="9"/>
  <c r="P6454" i="9" s="1"/>
  <c r="O6462" i="9"/>
  <c r="P6462" i="9" s="1"/>
  <c r="O6470" i="9"/>
  <c r="P6470" i="9" s="1"/>
  <c r="O6478" i="9"/>
  <c r="P6478" i="9" s="1"/>
  <c r="O6486" i="9"/>
  <c r="P6486" i="9" s="1"/>
  <c r="O6494" i="9"/>
  <c r="P6494" i="9" s="1"/>
  <c r="O6502" i="9"/>
  <c r="P6502" i="9" s="1"/>
  <c r="O6510" i="9"/>
  <c r="P6510" i="9" s="1"/>
  <c r="O6518" i="9"/>
  <c r="P6518" i="9" s="1"/>
  <c r="O6526" i="9"/>
  <c r="P6526" i="9" s="1"/>
  <c r="O6534" i="9"/>
  <c r="P6534" i="9" s="1"/>
  <c r="O6542" i="9"/>
  <c r="P6542" i="9" s="1"/>
  <c r="O6550" i="9"/>
  <c r="P6550" i="9" s="1"/>
  <c r="O6558" i="9"/>
  <c r="P6558" i="9" s="1"/>
  <c r="O6566" i="9"/>
  <c r="P6566" i="9" s="1"/>
  <c r="O6574" i="9"/>
  <c r="P6574" i="9" s="1"/>
  <c r="O6582" i="9"/>
  <c r="P6582" i="9" s="1"/>
  <c r="O6590" i="9"/>
  <c r="P6590" i="9" s="1"/>
  <c r="O6598" i="9"/>
  <c r="P6598" i="9" s="1"/>
  <c r="O6606" i="9"/>
  <c r="P6606" i="9" s="1"/>
  <c r="O6614" i="9"/>
  <c r="P6614" i="9" s="1"/>
  <c r="O6622" i="9"/>
  <c r="P6622" i="9" s="1"/>
  <c r="O6630" i="9"/>
  <c r="P6630" i="9" s="1"/>
  <c r="O6638" i="9"/>
  <c r="P6638" i="9" s="1"/>
  <c r="O6646" i="9"/>
  <c r="P6646" i="9" s="1"/>
  <c r="O6654" i="9"/>
  <c r="P6654" i="9" s="1"/>
  <c r="O6662" i="9"/>
  <c r="P6662" i="9" s="1"/>
  <c r="O6670" i="9"/>
  <c r="P6670" i="9" s="1"/>
  <c r="O6678" i="9"/>
  <c r="P6678" i="9" s="1"/>
  <c r="O6686" i="9"/>
  <c r="P6686" i="9" s="1"/>
  <c r="O6694" i="9"/>
  <c r="P6694" i="9" s="1"/>
  <c r="O6702" i="9"/>
  <c r="P6702" i="9" s="1"/>
  <c r="O6710" i="9"/>
  <c r="P6710" i="9" s="1"/>
  <c r="O6718" i="9"/>
  <c r="P6718" i="9" s="1"/>
  <c r="O6726" i="9"/>
  <c r="P6726" i="9" s="1"/>
  <c r="O6734" i="9"/>
  <c r="P6734" i="9" s="1"/>
  <c r="O6742" i="9"/>
  <c r="P6742" i="9" s="1"/>
  <c r="O6750" i="9"/>
  <c r="P6750" i="9" s="1"/>
  <c r="O6758" i="9"/>
  <c r="P6758" i="9" s="1"/>
  <c r="O6766" i="9"/>
  <c r="P6766" i="9" s="1"/>
  <c r="O6774" i="9"/>
  <c r="P6774" i="9" s="1"/>
  <c r="O6782" i="9"/>
  <c r="P6782" i="9" s="1"/>
  <c r="O6790" i="9"/>
  <c r="P6790" i="9" s="1"/>
  <c r="O6798" i="9"/>
  <c r="P6798" i="9" s="1"/>
  <c r="O6806" i="9"/>
  <c r="P6806" i="9" s="1"/>
  <c r="O6814" i="9"/>
  <c r="P6814" i="9" s="1"/>
  <c r="O6822" i="9"/>
  <c r="P6822" i="9" s="1"/>
  <c r="O6830" i="9"/>
  <c r="P6830" i="9" s="1"/>
  <c r="O6838" i="9"/>
  <c r="P6838" i="9" s="1"/>
  <c r="O6846" i="9"/>
  <c r="P6846" i="9" s="1"/>
  <c r="O6854" i="9"/>
  <c r="P6854" i="9" s="1"/>
  <c r="O6862" i="9"/>
  <c r="P6862" i="9" s="1"/>
  <c r="O6870" i="9"/>
  <c r="P6870" i="9" s="1"/>
  <c r="O6878" i="9"/>
  <c r="P6878" i="9" s="1"/>
  <c r="O6886" i="9"/>
  <c r="P6886" i="9" s="1"/>
  <c r="O6894" i="9"/>
  <c r="P6894" i="9" s="1"/>
  <c r="O6902" i="9"/>
  <c r="P6902" i="9" s="1"/>
  <c r="O4054" i="9"/>
  <c r="P4054" i="9" s="1"/>
  <c r="O4110" i="9"/>
  <c r="P4110" i="9" s="1"/>
  <c r="O4135" i="9"/>
  <c r="P4135" i="9" s="1"/>
  <c r="O4151" i="9"/>
  <c r="P4151" i="9" s="1"/>
  <c r="O4167" i="9"/>
  <c r="P4167" i="9" s="1"/>
  <c r="O4182" i="9"/>
  <c r="P4182" i="9" s="1"/>
  <c r="O4195" i="9"/>
  <c r="P4195" i="9" s="1"/>
  <c r="O4207" i="9"/>
  <c r="P4207" i="9" s="1"/>
  <c r="O4220" i="9"/>
  <c r="P4220" i="9" s="1"/>
  <c r="O4234" i="9"/>
  <c r="P4234" i="9" s="1"/>
  <c r="O4246" i="9"/>
  <c r="P4246" i="9" s="1"/>
  <c r="O4257" i="9"/>
  <c r="P4257" i="9" s="1"/>
  <c r="O4266" i="9"/>
  <c r="P4266" i="9" s="1"/>
  <c r="O4275" i="9"/>
  <c r="P4275" i="9" s="1"/>
  <c r="O4284" i="9"/>
  <c r="P4284" i="9" s="1"/>
  <c r="O4294" i="9"/>
  <c r="P4294" i="9" s="1"/>
  <c r="O4303" i="9"/>
  <c r="P4303" i="9" s="1"/>
  <c r="O4312" i="9"/>
  <c r="P4312" i="9" s="1"/>
  <c r="O4321" i="9"/>
  <c r="P4321" i="9" s="1"/>
  <c r="O4330" i="9"/>
  <c r="P4330" i="9" s="1"/>
  <c r="O4339" i="9"/>
  <c r="P4339" i="9" s="1"/>
  <c r="O4348" i="9"/>
  <c r="P4348" i="9" s="1"/>
  <c r="O4358" i="9"/>
  <c r="P4358" i="9" s="1"/>
  <c r="O4367" i="9"/>
  <c r="P4367" i="9" s="1"/>
  <c r="O4375" i="9"/>
  <c r="P4375" i="9" s="1"/>
  <c r="O4383" i="9"/>
  <c r="P4383" i="9" s="1"/>
  <c r="O4391" i="9"/>
  <c r="P4391" i="9" s="1"/>
  <c r="O4399" i="9"/>
  <c r="P4399" i="9" s="1"/>
  <c r="O4407" i="9"/>
  <c r="P4407" i="9" s="1"/>
  <c r="O4415" i="9"/>
  <c r="P4415" i="9" s="1"/>
  <c r="O4423" i="9"/>
  <c r="P4423" i="9" s="1"/>
  <c r="O4431" i="9"/>
  <c r="P4431" i="9" s="1"/>
  <c r="O4439" i="9"/>
  <c r="P4439" i="9" s="1"/>
  <c r="O4447" i="9"/>
  <c r="P4447" i="9" s="1"/>
  <c r="O4455" i="9"/>
  <c r="P4455" i="9" s="1"/>
  <c r="O4463" i="9"/>
  <c r="P4463" i="9" s="1"/>
  <c r="O4471" i="9"/>
  <c r="P4471" i="9" s="1"/>
  <c r="O4479" i="9"/>
  <c r="P4479" i="9" s="1"/>
  <c r="O4487" i="9"/>
  <c r="P4487" i="9" s="1"/>
  <c r="O4495" i="9"/>
  <c r="P4495" i="9" s="1"/>
  <c r="O4503" i="9"/>
  <c r="P4503" i="9" s="1"/>
  <c r="O4511" i="9"/>
  <c r="P4511" i="9" s="1"/>
  <c r="O4519" i="9"/>
  <c r="P4519" i="9" s="1"/>
  <c r="O4527" i="9"/>
  <c r="P4527" i="9" s="1"/>
  <c r="O4535" i="9"/>
  <c r="P4535" i="9" s="1"/>
  <c r="O4543" i="9"/>
  <c r="P4543" i="9" s="1"/>
  <c r="O4551" i="9"/>
  <c r="P4551" i="9" s="1"/>
  <c r="O4559" i="9"/>
  <c r="P4559" i="9" s="1"/>
  <c r="O4567" i="9"/>
  <c r="P4567" i="9" s="1"/>
  <c r="O4575" i="9"/>
  <c r="P4575" i="9" s="1"/>
  <c r="O4583" i="9"/>
  <c r="P4583" i="9" s="1"/>
  <c r="O4591" i="9"/>
  <c r="P4591" i="9" s="1"/>
  <c r="O4599" i="9"/>
  <c r="P4599" i="9" s="1"/>
  <c r="O4607" i="9"/>
  <c r="P4607" i="9" s="1"/>
  <c r="O4615" i="9"/>
  <c r="P4615" i="9" s="1"/>
  <c r="O4623" i="9"/>
  <c r="P4623" i="9" s="1"/>
  <c r="O4631" i="9"/>
  <c r="P4631" i="9" s="1"/>
  <c r="O4639" i="9"/>
  <c r="P4639" i="9" s="1"/>
  <c r="O4647" i="9"/>
  <c r="P4647" i="9" s="1"/>
  <c r="O4655" i="9"/>
  <c r="P4655" i="9" s="1"/>
  <c r="O4663" i="9"/>
  <c r="P4663" i="9" s="1"/>
  <c r="O4671" i="9"/>
  <c r="P4671" i="9" s="1"/>
  <c r="O4679" i="9"/>
  <c r="P4679" i="9" s="1"/>
  <c r="O4687" i="9"/>
  <c r="P4687" i="9" s="1"/>
  <c r="O4695" i="9"/>
  <c r="P4695" i="9" s="1"/>
  <c r="O4703" i="9"/>
  <c r="P4703" i="9" s="1"/>
  <c r="O4711" i="9"/>
  <c r="P4711" i="9" s="1"/>
  <c r="O4719" i="9"/>
  <c r="P4719" i="9" s="1"/>
  <c r="O4727" i="9"/>
  <c r="P4727" i="9" s="1"/>
  <c r="O4735" i="9"/>
  <c r="P4735" i="9" s="1"/>
  <c r="O4743" i="9"/>
  <c r="P4743" i="9" s="1"/>
  <c r="O4751" i="9"/>
  <c r="P4751" i="9" s="1"/>
  <c r="O4759" i="9"/>
  <c r="P4759" i="9" s="1"/>
  <c r="O4767" i="9"/>
  <c r="P4767" i="9" s="1"/>
  <c r="O4775" i="9"/>
  <c r="P4775" i="9" s="1"/>
  <c r="O4783" i="9"/>
  <c r="P4783" i="9" s="1"/>
  <c r="O4791" i="9"/>
  <c r="P4791" i="9" s="1"/>
  <c r="O4799" i="9"/>
  <c r="P4799" i="9" s="1"/>
  <c r="O4807" i="9"/>
  <c r="P4807" i="9" s="1"/>
  <c r="O4815" i="9"/>
  <c r="P4815" i="9" s="1"/>
  <c r="O4823" i="9"/>
  <c r="P4823" i="9" s="1"/>
  <c r="O4831" i="9"/>
  <c r="P4831" i="9" s="1"/>
  <c r="O4839" i="9"/>
  <c r="P4839" i="9" s="1"/>
  <c r="O4847" i="9"/>
  <c r="P4847" i="9" s="1"/>
  <c r="O4855" i="9"/>
  <c r="P4855" i="9" s="1"/>
  <c r="O4863" i="9"/>
  <c r="P4863" i="9" s="1"/>
  <c r="O4871" i="9"/>
  <c r="P4871" i="9" s="1"/>
  <c r="O4879" i="9"/>
  <c r="P4879" i="9" s="1"/>
  <c r="O4887" i="9"/>
  <c r="P4887" i="9" s="1"/>
  <c r="O4895" i="9"/>
  <c r="P4895" i="9" s="1"/>
  <c r="O4903" i="9"/>
  <c r="P4903" i="9" s="1"/>
  <c r="O4911" i="9"/>
  <c r="P4911" i="9" s="1"/>
  <c r="O4919" i="9"/>
  <c r="P4919" i="9" s="1"/>
  <c r="O4927" i="9"/>
  <c r="P4927" i="9" s="1"/>
  <c r="O4935" i="9"/>
  <c r="P4935" i="9" s="1"/>
  <c r="O4943" i="9"/>
  <c r="P4943" i="9" s="1"/>
  <c r="O4951" i="9"/>
  <c r="P4951" i="9" s="1"/>
  <c r="O4959" i="9"/>
  <c r="P4959" i="9" s="1"/>
  <c r="O4967" i="9"/>
  <c r="P4967" i="9" s="1"/>
  <c r="O4975" i="9"/>
  <c r="P4975" i="9" s="1"/>
  <c r="O4983" i="9"/>
  <c r="P4983" i="9" s="1"/>
  <c r="O4991" i="9"/>
  <c r="P4991" i="9" s="1"/>
  <c r="O4999" i="9"/>
  <c r="P4999" i="9" s="1"/>
  <c r="O5007" i="9"/>
  <c r="P5007" i="9" s="1"/>
  <c r="O5015" i="9"/>
  <c r="P5015" i="9" s="1"/>
  <c r="O5023" i="9"/>
  <c r="P5023" i="9" s="1"/>
  <c r="O5031" i="9"/>
  <c r="P5031" i="9" s="1"/>
  <c r="O5039" i="9"/>
  <c r="P5039" i="9" s="1"/>
  <c r="O5047" i="9"/>
  <c r="P5047" i="9" s="1"/>
  <c r="O5055" i="9"/>
  <c r="P5055" i="9" s="1"/>
  <c r="O5063" i="9"/>
  <c r="P5063" i="9" s="1"/>
  <c r="O5071" i="9"/>
  <c r="P5071" i="9" s="1"/>
  <c r="O5079" i="9"/>
  <c r="P5079" i="9" s="1"/>
  <c r="O5087" i="9"/>
  <c r="P5087" i="9" s="1"/>
  <c r="O5095" i="9"/>
  <c r="P5095" i="9" s="1"/>
  <c r="O5103" i="9"/>
  <c r="P5103" i="9" s="1"/>
  <c r="O5111" i="9"/>
  <c r="P5111" i="9" s="1"/>
  <c r="O5119" i="9"/>
  <c r="P5119" i="9" s="1"/>
  <c r="O5127" i="9"/>
  <c r="P5127" i="9" s="1"/>
  <c r="O5135" i="9"/>
  <c r="P5135" i="9" s="1"/>
  <c r="O5143" i="9"/>
  <c r="P5143" i="9" s="1"/>
  <c r="O5151" i="9"/>
  <c r="P5151" i="9" s="1"/>
  <c r="O5159" i="9"/>
  <c r="P5159" i="9" s="1"/>
  <c r="O5167" i="9"/>
  <c r="P5167" i="9" s="1"/>
  <c r="O5175" i="9"/>
  <c r="P5175" i="9" s="1"/>
  <c r="O5183" i="9"/>
  <c r="P5183" i="9" s="1"/>
  <c r="O5191" i="9"/>
  <c r="P5191" i="9" s="1"/>
  <c r="O5199" i="9"/>
  <c r="P5199" i="9" s="1"/>
  <c r="O5207" i="9"/>
  <c r="P5207" i="9" s="1"/>
  <c r="O5215" i="9"/>
  <c r="P5215" i="9" s="1"/>
  <c r="O5223" i="9"/>
  <c r="P5223" i="9" s="1"/>
  <c r="O5231" i="9"/>
  <c r="P5231" i="9" s="1"/>
  <c r="O5239" i="9"/>
  <c r="P5239" i="9" s="1"/>
  <c r="O5247" i="9"/>
  <c r="P5247" i="9" s="1"/>
  <c r="O5255" i="9"/>
  <c r="P5255" i="9" s="1"/>
  <c r="O5263" i="9"/>
  <c r="P5263" i="9" s="1"/>
  <c r="O5271" i="9"/>
  <c r="P5271" i="9" s="1"/>
  <c r="O5279" i="9"/>
  <c r="P5279" i="9" s="1"/>
  <c r="O5287" i="9"/>
  <c r="P5287" i="9" s="1"/>
  <c r="O5295" i="9"/>
  <c r="P5295" i="9" s="1"/>
  <c r="O5303" i="9"/>
  <c r="P5303" i="9" s="1"/>
  <c r="O5311" i="9"/>
  <c r="P5311" i="9" s="1"/>
  <c r="O5319" i="9"/>
  <c r="P5319" i="9" s="1"/>
  <c r="O5327" i="9"/>
  <c r="P5327" i="9" s="1"/>
  <c r="O5335" i="9"/>
  <c r="P5335" i="9" s="1"/>
  <c r="O5343" i="9"/>
  <c r="P5343" i="9" s="1"/>
  <c r="O5351" i="9"/>
  <c r="P5351" i="9" s="1"/>
  <c r="O5359" i="9"/>
  <c r="P5359" i="9" s="1"/>
  <c r="O5367" i="9"/>
  <c r="P5367" i="9" s="1"/>
  <c r="O5375" i="9"/>
  <c r="P5375" i="9" s="1"/>
  <c r="O5383" i="9"/>
  <c r="P5383" i="9" s="1"/>
  <c r="O5391" i="9"/>
  <c r="P5391" i="9" s="1"/>
  <c r="O5399" i="9"/>
  <c r="P5399" i="9" s="1"/>
  <c r="O5407" i="9"/>
  <c r="P5407" i="9" s="1"/>
  <c r="O5415" i="9"/>
  <c r="P5415" i="9" s="1"/>
  <c r="O5423" i="9"/>
  <c r="P5423" i="9" s="1"/>
  <c r="O5431" i="9"/>
  <c r="P5431" i="9" s="1"/>
  <c r="O5439" i="9"/>
  <c r="P5439" i="9" s="1"/>
  <c r="O5447" i="9"/>
  <c r="P5447" i="9" s="1"/>
  <c r="O5455" i="9"/>
  <c r="P5455" i="9" s="1"/>
  <c r="O5463" i="9"/>
  <c r="P5463" i="9" s="1"/>
  <c r="O5471" i="9"/>
  <c r="P5471" i="9" s="1"/>
  <c r="O5479" i="9"/>
  <c r="P5479" i="9" s="1"/>
  <c r="O5487" i="9"/>
  <c r="P5487" i="9" s="1"/>
  <c r="O5495" i="9"/>
  <c r="P5495" i="9" s="1"/>
  <c r="O5503" i="9"/>
  <c r="P5503" i="9" s="1"/>
  <c r="O5511" i="9"/>
  <c r="P5511" i="9" s="1"/>
  <c r="O5519" i="9"/>
  <c r="P5519" i="9" s="1"/>
  <c r="O5527" i="9"/>
  <c r="P5527" i="9" s="1"/>
  <c r="O5535" i="9"/>
  <c r="P5535" i="9" s="1"/>
  <c r="O5543" i="9"/>
  <c r="P5543" i="9" s="1"/>
  <c r="O5551" i="9"/>
  <c r="P5551" i="9" s="1"/>
  <c r="O5559" i="9"/>
  <c r="P5559" i="9" s="1"/>
  <c r="O5567" i="9"/>
  <c r="P5567" i="9" s="1"/>
  <c r="O5575" i="9"/>
  <c r="P5575" i="9" s="1"/>
  <c r="O5583" i="9"/>
  <c r="P5583" i="9" s="1"/>
  <c r="O5591" i="9"/>
  <c r="P5591" i="9" s="1"/>
  <c r="O5599" i="9"/>
  <c r="P5599" i="9" s="1"/>
  <c r="O5607" i="9"/>
  <c r="P5607" i="9" s="1"/>
  <c r="O5615" i="9"/>
  <c r="P5615" i="9" s="1"/>
  <c r="O5623" i="9"/>
  <c r="P5623" i="9" s="1"/>
  <c r="O5631" i="9"/>
  <c r="P5631" i="9" s="1"/>
  <c r="O5639" i="9"/>
  <c r="P5639" i="9" s="1"/>
  <c r="O5647" i="9"/>
  <c r="P5647" i="9" s="1"/>
  <c r="O5655" i="9"/>
  <c r="P5655" i="9" s="1"/>
  <c r="O5663" i="9"/>
  <c r="P5663" i="9" s="1"/>
  <c r="O5671" i="9"/>
  <c r="P5671" i="9" s="1"/>
  <c r="O5679" i="9"/>
  <c r="P5679" i="9" s="1"/>
  <c r="O5687" i="9"/>
  <c r="P5687" i="9" s="1"/>
  <c r="O5695" i="9"/>
  <c r="P5695" i="9" s="1"/>
  <c r="O5703" i="9"/>
  <c r="P5703" i="9" s="1"/>
  <c r="O5711" i="9"/>
  <c r="P5711" i="9" s="1"/>
  <c r="O5719" i="9"/>
  <c r="P5719" i="9" s="1"/>
  <c r="O5727" i="9"/>
  <c r="P5727" i="9" s="1"/>
  <c r="O5735" i="9"/>
  <c r="P5735" i="9" s="1"/>
  <c r="O5743" i="9"/>
  <c r="P5743" i="9" s="1"/>
  <c r="O5751" i="9"/>
  <c r="P5751" i="9" s="1"/>
  <c r="O5759" i="9"/>
  <c r="P5759" i="9" s="1"/>
  <c r="O5767" i="9"/>
  <c r="P5767" i="9" s="1"/>
  <c r="O5775" i="9"/>
  <c r="P5775" i="9" s="1"/>
  <c r="O5783" i="9"/>
  <c r="P5783" i="9" s="1"/>
  <c r="O5791" i="9"/>
  <c r="P5791" i="9" s="1"/>
  <c r="O5799" i="9"/>
  <c r="P5799" i="9" s="1"/>
  <c r="O5807" i="9"/>
  <c r="P5807" i="9" s="1"/>
  <c r="O5815" i="9"/>
  <c r="P5815" i="9" s="1"/>
  <c r="O5823" i="9"/>
  <c r="P5823" i="9" s="1"/>
  <c r="O5831" i="9"/>
  <c r="P5831" i="9" s="1"/>
  <c r="O5839" i="9"/>
  <c r="P5839" i="9" s="1"/>
  <c r="O5847" i="9"/>
  <c r="P5847" i="9" s="1"/>
  <c r="O5855" i="9"/>
  <c r="P5855" i="9" s="1"/>
  <c r="O5863" i="9"/>
  <c r="P5863" i="9" s="1"/>
  <c r="O5871" i="9"/>
  <c r="P5871" i="9" s="1"/>
  <c r="O5879" i="9"/>
  <c r="P5879" i="9" s="1"/>
  <c r="O5887" i="9"/>
  <c r="P5887" i="9" s="1"/>
  <c r="O5895" i="9"/>
  <c r="P5895" i="9" s="1"/>
  <c r="O5903" i="9"/>
  <c r="P5903" i="9" s="1"/>
  <c r="O5911" i="9"/>
  <c r="P5911" i="9" s="1"/>
  <c r="O5919" i="9"/>
  <c r="P5919" i="9" s="1"/>
  <c r="O5927" i="9"/>
  <c r="P5927" i="9" s="1"/>
  <c r="O5935" i="9"/>
  <c r="P5935" i="9" s="1"/>
  <c r="O5943" i="9"/>
  <c r="P5943" i="9" s="1"/>
  <c r="O5951" i="9"/>
  <c r="P5951" i="9" s="1"/>
  <c r="O5959" i="9"/>
  <c r="P5959" i="9" s="1"/>
  <c r="O5967" i="9"/>
  <c r="P5967" i="9" s="1"/>
  <c r="O5975" i="9"/>
  <c r="P5975" i="9" s="1"/>
  <c r="O5983" i="9"/>
  <c r="P5983" i="9" s="1"/>
  <c r="O5991" i="9"/>
  <c r="P5991" i="9" s="1"/>
  <c r="O5999" i="9"/>
  <c r="P5999" i="9" s="1"/>
  <c r="O6007" i="9"/>
  <c r="P6007" i="9" s="1"/>
  <c r="O6015" i="9"/>
  <c r="P6015" i="9" s="1"/>
  <c r="O6023" i="9"/>
  <c r="P6023" i="9" s="1"/>
  <c r="O6031" i="9"/>
  <c r="P6031" i="9" s="1"/>
  <c r="O6039" i="9"/>
  <c r="P6039" i="9" s="1"/>
  <c r="O6047" i="9"/>
  <c r="P6047" i="9" s="1"/>
  <c r="O6055" i="9"/>
  <c r="P6055" i="9" s="1"/>
  <c r="O6063" i="9"/>
  <c r="P6063" i="9" s="1"/>
  <c r="O6071" i="9"/>
  <c r="P6071" i="9" s="1"/>
  <c r="O6079" i="9"/>
  <c r="P6079" i="9" s="1"/>
  <c r="O6087" i="9"/>
  <c r="P6087" i="9" s="1"/>
  <c r="O6095" i="9"/>
  <c r="P6095" i="9" s="1"/>
  <c r="O6103" i="9"/>
  <c r="P6103" i="9" s="1"/>
  <c r="O6111" i="9"/>
  <c r="P6111" i="9" s="1"/>
  <c r="O6119" i="9"/>
  <c r="P6119" i="9" s="1"/>
  <c r="O6127" i="9"/>
  <c r="P6127" i="9" s="1"/>
  <c r="O6135" i="9"/>
  <c r="P6135" i="9" s="1"/>
  <c r="O6143" i="9"/>
  <c r="P6143" i="9" s="1"/>
  <c r="O6151" i="9"/>
  <c r="P6151" i="9" s="1"/>
  <c r="O6159" i="9"/>
  <c r="P6159" i="9" s="1"/>
  <c r="O6167" i="9"/>
  <c r="P6167" i="9" s="1"/>
  <c r="O6175" i="9"/>
  <c r="P6175" i="9" s="1"/>
  <c r="O6183" i="9"/>
  <c r="P6183" i="9" s="1"/>
  <c r="O6191" i="9"/>
  <c r="P6191" i="9" s="1"/>
  <c r="O6199" i="9"/>
  <c r="P6199" i="9" s="1"/>
  <c r="O6207" i="9"/>
  <c r="P6207" i="9" s="1"/>
  <c r="O6215" i="9"/>
  <c r="P6215" i="9" s="1"/>
  <c r="O6223" i="9"/>
  <c r="P6223" i="9" s="1"/>
  <c r="O6231" i="9"/>
  <c r="P6231" i="9" s="1"/>
  <c r="O6239" i="9"/>
  <c r="P6239" i="9" s="1"/>
  <c r="O6247" i="9"/>
  <c r="P6247" i="9" s="1"/>
  <c r="O6255" i="9"/>
  <c r="P6255" i="9" s="1"/>
  <c r="O6263" i="9"/>
  <c r="P6263" i="9" s="1"/>
  <c r="O6271" i="9"/>
  <c r="P6271" i="9" s="1"/>
  <c r="O6279" i="9"/>
  <c r="P6279" i="9" s="1"/>
  <c r="O6287" i="9"/>
  <c r="P6287" i="9" s="1"/>
  <c r="O6295" i="9"/>
  <c r="P6295" i="9" s="1"/>
  <c r="O6303" i="9"/>
  <c r="P6303" i="9" s="1"/>
  <c r="O6311" i="9"/>
  <c r="P6311" i="9" s="1"/>
  <c r="O6319" i="9"/>
  <c r="P6319" i="9" s="1"/>
  <c r="O6327" i="9"/>
  <c r="P6327" i="9" s="1"/>
  <c r="O6335" i="9"/>
  <c r="P6335" i="9" s="1"/>
  <c r="O6343" i="9"/>
  <c r="P6343" i="9" s="1"/>
  <c r="O6351" i="9"/>
  <c r="P6351" i="9" s="1"/>
  <c r="O6359" i="9"/>
  <c r="P6359" i="9" s="1"/>
  <c r="O6367" i="9"/>
  <c r="P6367" i="9" s="1"/>
  <c r="O6375" i="9"/>
  <c r="P6375" i="9" s="1"/>
  <c r="O6383" i="9"/>
  <c r="P6383" i="9" s="1"/>
  <c r="O6391" i="9"/>
  <c r="P6391" i="9" s="1"/>
  <c r="O6399" i="9"/>
  <c r="P6399" i="9" s="1"/>
  <c r="O6407" i="9"/>
  <c r="P6407" i="9" s="1"/>
  <c r="O4062" i="9"/>
  <c r="P4062" i="9" s="1"/>
  <c r="O4114" i="9"/>
  <c r="P4114" i="9" s="1"/>
  <c r="O4138" i="9"/>
  <c r="P4138" i="9" s="1"/>
  <c r="O4154" i="9"/>
  <c r="P4154" i="9" s="1"/>
  <c r="O4170" i="9"/>
  <c r="P4170" i="9" s="1"/>
  <c r="O4183" i="9"/>
  <c r="P4183" i="9" s="1"/>
  <c r="O4196" i="9"/>
  <c r="P4196" i="9" s="1"/>
  <c r="O4210" i="9"/>
  <c r="P4210" i="9" s="1"/>
  <c r="O4222" i="9"/>
  <c r="P4222" i="9" s="1"/>
  <c r="O4235" i="9"/>
  <c r="P4235" i="9" s="1"/>
  <c r="O4247" i="9"/>
  <c r="P4247" i="9" s="1"/>
  <c r="O4258" i="9"/>
  <c r="P4258" i="9" s="1"/>
  <c r="O4267" i="9"/>
  <c r="P4267" i="9" s="1"/>
  <c r="O4276" i="9"/>
  <c r="P4276" i="9" s="1"/>
  <c r="O4286" i="9"/>
  <c r="P4286" i="9" s="1"/>
  <c r="O4295" i="9"/>
  <c r="P4295" i="9" s="1"/>
  <c r="O4304" i="9"/>
  <c r="P4304" i="9" s="1"/>
  <c r="O4313" i="9"/>
  <c r="P4313" i="9" s="1"/>
  <c r="O4322" i="9"/>
  <c r="P4322" i="9" s="1"/>
  <c r="O4331" i="9"/>
  <c r="P4331" i="9" s="1"/>
  <c r="O4340" i="9"/>
  <c r="P4340" i="9" s="1"/>
  <c r="O4350" i="9"/>
  <c r="P4350" i="9" s="1"/>
  <c r="O4359" i="9"/>
  <c r="P4359" i="9" s="1"/>
  <c r="O4368" i="9"/>
  <c r="P4368" i="9" s="1"/>
  <c r="O4376" i="9"/>
  <c r="P4376" i="9" s="1"/>
  <c r="O4384" i="9"/>
  <c r="P4384" i="9" s="1"/>
  <c r="O4392" i="9"/>
  <c r="P4392" i="9" s="1"/>
  <c r="O4400" i="9"/>
  <c r="P4400" i="9" s="1"/>
  <c r="O4408" i="9"/>
  <c r="P4408" i="9" s="1"/>
  <c r="O4416" i="9"/>
  <c r="P4416" i="9" s="1"/>
  <c r="O4424" i="9"/>
  <c r="P4424" i="9" s="1"/>
  <c r="O4432" i="9"/>
  <c r="P4432" i="9" s="1"/>
  <c r="O4440" i="9"/>
  <c r="P4440" i="9" s="1"/>
  <c r="O4448" i="9"/>
  <c r="P4448" i="9" s="1"/>
  <c r="O4456" i="9"/>
  <c r="P4456" i="9" s="1"/>
  <c r="O4464" i="9"/>
  <c r="P4464" i="9" s="1"/>
  <c r="O4472" i="9"/>
  <c r="P4472" i="9" s="1"/>
  <c r="O4480" i="9"/>
  <c r="P4480" i="9" s="1"/>
  <c r="O4488" i="9"/>
  <c r="P4488" i="9" s="1"/>
  <c r="O4496" i="9"/>
  <c r="P4496" i="9" s="1"/>
  <c r="O4504" i="9"/>
  <c r="P4504" i="9" s="1"/>
  <c r="O4512" i="9"/>
  <c r="P4512" i="9" s="1"/>
  <c r="O4520" i="9"/>
  <c r="P4520" i="9" s="1"/>
  <c r="O4528" i="9"/>
  <c r="P4528" i="9" s="1"/>
  <c r="O4536" i="9"/>
  <c r="P4536" i="9" s="1"/>
  <c r="O4544" i="9"/>
  <c r="P4544" i="9" s="1"/>
  <c r="O4552" i="9"/>
  <c r="P4552" i="9" s="1"/>
  <c r="O4560" i="9"/>
  <c r="P4560" i="9" s="1"/>
  <c r="O4568" i="9"/>
  <c r="P4568" i="9" s="1"/>
  <c r="O4576" i="9"/>
  <c r="P4576" i="9" s="1"/>
  <c r="O4584" i="9"/>
  <c r="P4584" i="9" s="1"/>
  <c r="O4592" i="9"/>
  <c r="P4592" i="9" s="1"/>
  <c r="O4600" i="9"/>
  <c r="P4600" i="9" s="1"/>
  <c r="O4608" i="9"/>
  <c r="P4608" i="9" s="1"/>
  <c r="O4616" i="9"/>
  <c r="P4616" i="9" s="1"/>
  <c r="O4624" i="9"/>
  <c r="P4624" i="9" s="1"/>
  <c r="O4632" i="9"/>
  <c r="P4632" i="9" s="1"/>
  <c r="O4640" i="9"/>
  <c r="P4640" i="9" s="1"/>
  <c r="O4648" i="9"/>
  <c r="P4648" i="9" s="1"/>
  <c r="O4656" i="9"/>
  <c r="P4656" i="9" s="1"/>
  <c r="O4664" i="9"/>
  <c r="P4664" i="9" s="1"/>
  <c r="O4672" i="9"/>
  <c r="P4672" i="9" s="1"/>
  <c r="O4680" i="9"/>
  <c r="P4680" i="9" s="1"/>
  <c r="O4688" i="9"/>
  <c r="P4688" i="9" s="1"/>
  <c r="O4696" i="9"/>
  <c r="P4696" i="9" s="1"/>
  <c r="O4704" i="9"/>
  <c r="P4704" i="9" s="1"/>
  <c r="O4712" i="9"/>
  <c r="P4712" i="9" s="1"/>
  <c r="O4720" i="9"/>
  <c r="P4720" i="9" s="1"/>
  <c r="O4728" i="9"/>
  <c r="P4728" i="9" s="1"/>
  <c r="O4736" i="9"/>
  <c r="P4736" i="9" s="1"/>
  <c r="O4744" i="9"/>
  <c r="P4744" i="9" s="1"/>
  <c r="O4752" i="9"/>
  <c r="P4752" i="9" s="1"/>
  <c r="O4760" i="9"/>
  <c r="P4760" i="9" s="1"/>
  <c r="O4768" i="9"/>
  <c r="P4768" i="9" s="1"/>
  <c r="O4776" i="9"/>
  <c r="P4776" i="9" s="1"/>
  <c r="O4784" i="9"/>
  <c r="P4784" i="9" s="1"/>
  <c r="O4792" i="9"/>
  <c r="P4792" i="9" s="1"/>
  <c r="O4800" i="9"/>
  <c r="P4800" i="9" s="1"/>
  <c r="O4808" i="9"/>
  <c r="P4808" i="9" s="1"/>
  <c r="O4816" i="9"/>
  <c r="P4816" i="9" s="1"/>
  <c r="O4824" i="9"/>
  <c r="P4824" i="9" s="1"/>
  <c r="O4832" i="9"/>
  <c r="P4832" i="9" s="1"/>
  <c r="O4840" i="9"/>
  <c r="P4840" i="9" s="1"/>
  <c r="O4848" i="9"/>
  <c r="P4848" i="9" s="1"/>
  <c r="O4856" i="9"/>
  <c r="P4856" i="9" s="1"/>
  <c r="O4864" i="9"/>
  <c r="P4864" i="9" s="1"/>
  <c r="O4872" i="9"/>
  <c r="P4872" i="9" s="1"/>
  <c r="O4880" i="9"/>
  <c r="P4880" i="9" s="1"/>
  <c r="O4888" i="9"/>
  <c r="P4888" i="9" s="1"/>
  <c r="O4896" i="9"/>
  <c r="P4896" i="9" s="1"/>
  <c r="O4904" i="9"/>
  <c r="P4904" i="9" s="1"/>
  <c r="O4912" i="9"/>
  <c r="P4912" i="9" s="1"/>
  <c r="O4920" i="9"/>
  <c r="P4920" i="9" s="1"/>
  <c r="O4928" i="9"/>
  <c r="P4928" i="9" s="1"/>
  <c r="O4936" i="9"/>
  <c r="P4936" i="9" s="1"/>
  <c r="O4944" i="9"/>
  <c r="P4944" i="9" s="1"/>
  <c r="O4952" i="9"/>
  <c r="P4952" i="9" s="1"/>
  <c r="O4960" i="9"/>
  <c r="P4960" i="9" s="1"/>
  <c r="O4968" i="9"/>
  <c r="P4968" i="9" s="1"/>
  <c r="O4976" i="9"/>
  <c r="P4976" i="9" s="1"/>
  <c r="O4984" i="9"/>
  <c r="P4984" i="9" s="1"/>
  <c r="O4992" i="9"/>
  <c r="P4992" i="9" s="1"/>
  <c r="O5000" i="9"/>
  <c r="P5000" i="9" s="1"/>
  <c r="O5008" i="9"/>
  <c r="P5008" i="9" s="1"/>
  <c r="O5016" i="9"/>
  <c r="P5016" i="9" s="1"/>
  <c r="O5024" i="9"/>
  <c r="P5024" i="9" s="1"/>
  <c r="O5032" i="9"/>
  <c r="P5032" i="9" s="1"/>
  <c r="O5040" i="9"/>
  <c r="P5040" i="9" s="1"/>
  <c r="O5048" i="9"/>
  <c r="P5048" i="9" s="1"/>
  <c r="O5056" i="9"/>
  <c r="P5056" i="9" s="1"/>
  <c r="O5064" i="9"/>
  <c r="P5064" i="9" s="1"/>
  <c r="O5072" i="9"/>
  <c r="P5072" i="9" s="1"/>
  <c r="O5080" i="9"/>
  <c r="P5080" i="9" s="1"/>
  <c r="O5088" i="9"/>
  <c r="P5088" i="9" s="1"/>
  <c r="O5096" i="9"/>
  <c r="P5096" i="9" s="1"/>
  <c r="O5104" i="9"/>
  <c r="P5104" i="9" s="1"/>
  <c r="O5112" i="9"/>
  <c r="P5112" i="9" s="1"/>
  <c r="O5120" i="9"/>
  <c r="P5120" i="9" s="1"/>
  <c r="O5128" i="9"/>
  <c r="P5128" i="9" s="1"/>
  <c r="O5136" i="9"/>
  <c r="P5136" i="9" s="1"/>
  <c r="O5144" i="9"/>
  <c r="P5144" i="9" s="1"/>
  <c r="O5152" i="9"/>
  <c r="P5152" i="9" s="1"/>
  <c r="O5160" i="9"/>
  <c r="P5160" i="9" s="1"/>
  <c r="O5168" i="9"/>
  <c r="P5168" i="9" s="1"/>
  <c r="O5176" i="9"/>
  <c r="P5176" i="9" s="1"/>
  <c r="O5184" i="9"/>
  <c r="P5184" i="9" s="1"/>
  <c r="O5192" i="9"/>
  <c r="P5192" i="9" s="1"/>
  <c r="O5200" i="9"/>
  <c r="P5200" i="9" s="1"/>
  <c r="O5208" i="9"/>
  <c r="P5208" i="9" s="1"/>
  <c r="O5216" i="9"/>
  <c r="P5216" i="9" s="1"/>
  <c r="O5224" i="9"/>
  <c r="P5224" i="9" s="1"/>
  <c r="O5232" i="9"/>
  <c r="P5232" i="9" s="1"/>
  <c r="O5240" i="9"/>
  <c r="P5240" i="9" s="1"/>
  <c r="O5248" i="9"/>
  <c r="P5248" i="9" s="1"/>
  <c r="O5256" i="9"/>
  <c r="P5256" i="9" s="1"/>
  <c r="O5264" i="9"/>
  <c r="P5264" i="9" s="1"/>
  <c r="O5272" i="9"/>
  <c r="P5272" i="9" s="1"/>
  <c r="O5280" i="9"/>
  <c r="P5280" i="9" s="1"/>
  <c r="O5288" i="9"/>
  <c r="P5288" i="9" s="1"/>
  <c r="O5296" i="9"/>
  <c r="P5296" i="9" s="1"/>
  <c r="O5304" i="9"/>
  <c r="P5304" i="9" s="1"/>
  <c r="O5312" i="9"/>
  <c r="P5312" i="9" s="1"/>
  <c r="O5320" i="9"/>
  <c r="P5320" i="9" s="1"/>
  <c r="O5328" i="9"/>
  <c r="P5328" i="9" s="1"/>
  <c r="O5336" i="9"/>
  <c r="P5336" i="9" s="1"/>
  <c r="O5344" i="9"/>
  <c r="P5344" i="9" s="1"/>
  <c r="O5352" i="9"/>
  <c r="P5352" i="9" s="1"/>
  <c r="O5360" i="9"/>
  <c r="P5360" i="9" s="1"/>
  <c r="O5368" i="9"/>
  <c r="P5368" i="9" s="1"/>
  <c r="O5376" i="9"/>
  <c r="P5376" i="9" s="1"/>
  <c r="O5384" i="9"/>
  <c r="P5384" i="9" s="1"/>
  <c r="O5392" i="9"/>
  <c r="P5392" i="9" s="1"/>
  <c r="O5400" i="9"/>
  <c r="P5400" i="9" s="1"/>
  <c r="O5408" i="9"/>
  <c r="P5408" i="9" s="1"/>
  <c r="O5416" i="9"/>
  <c r="P5416" i="9" s="1"/>
  <c r="O5424" i="9"/>
  <c r="P5424" i="9" s="1"/>
  <c r="O5432" i="9"/>
  <c r="P5432" i="9" s="1"/>
  <c r="O5440" i="9"/>
  <c r="P5440" i="9" s="1"/>
  <c r="O5448" i="9"/>
  <c r="P5448" i="9" s="1"/>
  <c r="O5456" i="9"/>
  <c r="P5456" i="9" s="1"/>
  <c r="O5464" i="9"/>
  <c r="P5464" i="9" s="1"/>
  <c r="O5472" i="9"/>
  <c r="P5472" i="9" s="1"/>
  <c r="O5480" i="9"/>
  <c r="P5480" i="9" s="1"/>
  <c r="O5488" i="9"/>
  <c r="P5488" i="9" s="1"/>
  <c r="O5496" i="9"/>
  <c r="P5496" i="9" s="1"/>
  <c r="O5504" i="9"/>
  <c r="P5504" i="9" s="1"/>
  <c r="O5512" i="9"/>
  <c r="P5512" i="9" s="1"/>
  <c r="O5520" i="9"/>
  <c r="P5520" i="9" s="1"/>
  <c r="O5528" i="9"/>
  <c r="P5528" i="9" s="1"/>
  <c r="O5536" i="9"/>
  <c r="P5536" i="9" s="1"/>
  <c r="O5544" i="9"/>
  <c r="P5544" i="9" s="1"/>
  <c r="O5552" i="9"/>
  <c r="P5552" i="9" s="1"/>
  <c r="O5560" i="9"/>
  <c r="P5560" i="9" s="1"/>
  <c r="O5568" i="9"/>
  <c r="P5568" i="9" s="1"/>
  <c r="O5576" i="9"/>
  <c r="P5576" i="9" s="1"/>
  <c r="O5584" i="9"/>
  <c r="P5584" i="9" s="1"/>
  <c r="O5592" i="9"/>
  <c r="P5592" i="9" s="1"/>
  <c r="O5600" i="9"/>
  <c r="P5600" i="9" s="1"/>
  <c r="O5608" i="9"/>
  <c r="P5608" i="9" s="1"/>
  <c r="O5616" i="9"/>
  <c r="P5616" i="9" s="1"/>
  <c r="O5624" i="9"/>
  <c r="P5624" i="9" s="1"/>
  <c r="O5632" i="9"/>
  <c r="P5632" i="9" s="1"/>
  <c r="O5640" i="9"/>
  <c r="P5640" i="9" s="1"/>
  <c r="O5648" i="9"/>
  <c r="P5648" i="9" s="1"/>
  <c r="O5656" i="9"/>
  <c r="P5656" i="9" s="1"/>
  <c r="O5664" i="9"/>
  <c r="P5664" i="9" s="1"/>
  <c r="O5672" i="9"/>
  <c r="P5672" i="9" s="1"/>
  <c r="O5680" i="9"/>
  <c r="P5680" i="9" s="1"/>
  <c r="O5688" i="9"/>
  <c r="P5688" i="9" s="1"/>
  <c r="O5696" i="9"/>
  <c r="P5696" i="9" s="1"/>
  <c r="O5704" i="9"/>
  <c r="P5704" i="9" s="1"/>
  <c r="O5712" i="9"/>
  <c r="P5712" i="9" s="1"/>
  <c r="O5720" i="9"/>
  <c r="P5720" i="9" s="1"/>
  <c r="O5728" i="9"/>
  <c r="P5728" i="9" s="1"/>
  <c r="O5736" i="9"/>
  <c r="P5736" i="9" s="1"/>
  <c r="O5744" i="9"/>
  <c r="P5744" i="9" s="1"/>
  <c r="O5752" i="9"/>
  <c r="P5752" i="9" s="1"/>
  <c r="O5760" i="9"/>
  <c r="P5760" i="9" s="1"/>
  <c r="O5768" i="9"/>
  <c r="P5768" i="9" s="1"/>
  <c r="O5776" i="9"/>
  <c r="P5776" i="9" s="1"/>
  <c r="O5784" i="9"/>
  <c r="P5784" i="9" s="1"/>
  <c r="O5792" i="9"/>
  <c r="P5792" i="9" s="1"/>
  <c r="O5800" i="9"/>
  <c r="P5800" i="9" s="1"/>
  <c r="O5808" i="9"/>
  <c r="P5808" i="9" s="1"/>
  <c r="O5816" i="9"/>
  <c r="P5816" i="9" s="1"/>
  <c r="O5824" i="9"/>
  <c r="P5824" i="9" s="1"/>
  <c r="O5832" i="9"/>
  <c r="P5832" i="9" s="1"/>
  <c r="O5840" i="9"/>
  <c r="P5840" i="9" s="1"/>
  <c r="O5848" i="9"/>
  <c r="P5848" i="9" s="1"/>
  <c r="O5856" i="9"/>
  <c r="P5856" i="9" s="1"/>
  <c r="O5864" i="9"/>
  <c r="P5864" i="9" s="1"/>
  <c r="O5872" i="9"/>
  <c r="P5872" i="9" s="1"/>
  <c r="O5880" i="9"/>
  <c r="P5880" i="9" s="1"/>
  <c r="O5888" i="9"/>
  <c r="P5888" i="9" s="1"/>
  <c r="O5896" i="9"/>
  <c r="P5896" i="9" s="1"/>
  <c r="O5904" i="9"/>
  <c r="P5904" i="9" s="1"/>
  <c r="O5912" i="9"/>
  <c r="P5912" i="9" s="1"/>
  <c r="O5920" i="9"/>
  <c r="P5920" i="9" s="1"/>
  <c r="O5928" i="9"/>
  <c r="P5928" i="9" s="1"/>
  <c r="O5936" i="9"/>
  <c r="P5936" i="9" s="1"/>
  <c r="O5944" i="9"/>
  <c r="P5944" i="9" s="1"/>
  <c r="O5952" i="9"/>
  <c r="P5952" i="9" s="1"/>
  <c r="O5960" i="9"/>
  <c r="P5960" i="9" s="1"/>
  <c r="O5968" i="9"/>
  <c r="P5968" i="9" s="1"/>
  <c r="O5976" i="9"/>
  <c r="P5976" i="9" s="1"/>
  <c r="O5984" i="9"/>
  <c r="P5984" i="9" s="1"/>
  <c r="O5992" i="9"/>
  <c r="P5992" i="9" s="1"/>
  <c r="O6000" i="9"/>
  <c r="P6000" i="9" s="1"/>
  <c r="O6008" i="9"/>
  <c r="P6008" i="9" s="1"/>
  <c r="O6016" i="9"/>
  <c r="P6016" i="9" s="1"/>
  <c r="O6024" i="9"/>
  <c r="P6024" i="9" s="1"/>
  <c r="O6032" i="9"/>
  <c r="P6032" i="9" s="1"/>
  <c r="O6040" i="9"/>
  <c r="P6040" i="9" s="1"/>
  <c r="O6048" i="9"/>
  <c r="P6048" i="9" s="1"/>
  <c r="O6056" i="9"/>
  <c r="P6056" i="9" s="1"/>
  <c r="O6064" i="9"/>
  <c r="P6064" i="9" s="1"/>
  <c r="O6072" i="9"/>
  <c r="P6072" i="9" s="1"/>
  <c r="O6080" i="9"/>
  <c r="P6080" i="9" s="1"/>
  <c r="O6088" i="9"/>
  <c r="P6088" i="9" s="1"/>
  <c r="O6096" i="9"/>
  <c r="P6096" i="9" s="1"/>
  <c r="O6104" i="9"/>
  <c r="P6104" i="9" s="1"/>
  <c r="O6112" i="9"/>
  <c r="P6112" i="9" s="1"/>
  <c r="O6120" i="9"/>
  <c r="P6120" i="9" s="1"/>
  <c r="O6128" i="9"/>
  <c r="P6128" i="9" s="1"/>
  <c r="O6136" i="9"/>
  <c r="P6136" i="9" s="1"/>
  <c r="O6144" i="9"/>
  <c r="P6144" i="9" s="1"/>
  <c r="O6152" i="9"/>
  <c r="P6152" i="9" s="1"/>
  <c r="O6160" i="9"/>
  <c r="P6160" i="9" s="1"/>
  <c r="O6168" i="9"/>
  <c r="P6168" i="9" s="1"/>
  <c r="O6176" i="9"/>
  <c r="P6176" i="9" s="1"/>
  <c r="O6184" i="9"/>
  <c r="P6184" i="9" s="1"/>
  <c r="O6192" i="9"/>
  <c r="P6192" i="9" s="1"/>
  <c r="O6200" i="9"/>
  <c r="P6200" i="9" s="1"/>
  <c r="O6208" i="9"/>
  <c r="P6208" i="9" s="1"/>
  <c r="O6216" i="9"/>
  <c r="P6216" i="9" s="1"/>
  <c r="O6224" i="9"/>
  <c r="P6224" i="9" s="1"/>
  <c r="O6232" i="9"/>
  <c r="P6232" i="9" s="1"/>
  <c r="O6240" i="9"/>
  <c r="P6240" i="9" s="1"/>
  <c r="O6248" i="9"/>
  <c r="P6248" i="9" s="1"/>
  <c r="O6256" i="9"/>
  <c r="P6256" i="9" s="1"/>
  <c r="O6264" i="9"/>
  <c r="P6264" i="9" s="1"/>
  <c r="O6272" i="9"/>
  <c r="P6272" i="9" s="1"/>
  <c r="O6280" i="9"/>
  <c r="P6280" i="9" s="1"/>
  <c r="O6288" i="9"/>
  <c r="P6288" i="9" s="1"/>
  <c r="O6296" i="9"/>
  <c r="P6296" i="9" s="1"/>
  <c r="O6304" i="9"/>
  <c r="P6304" i="9" s="1"/>
  <c r="O6312" i="9"/>
  <c r="P6312" i="9" s="1"/>
  <c r="O6320" i="9"/>
  <c r="P6320" i="9" s="1"/>
  <c r="O6328" i="9"/>
  <c r="P6328" i="9" s="1"/>
  <c r="O6336" i="9"/>
  <c r="P6336" i="9" s="1"/>
  <c r="O6344" i="9"/>
  <c r="P6344" i="9" s="1"/>
  <c r="O6352" i="9"/>
  <c r="P6352" i="9" s="1"/>
  <c r="O6360" i="9"/>
  <c r="P6360" i="9" s="1"/>
  <c r="O6368" i="9"/>
  <c r="P6368" i="9" s="1"/>
  <c r="O6376" i="9"/>
  <c r="P6376" i="9" s="1"/>
  <c r="O6384" i="9"/>
  <c r="P6384" i="9" s="1"/>
  <c r="O6392" i="9"/>
  <c r="P6392" i="9" s="1"/>
  <c r="O6400" i="9"/>
  <c r="P6400" i="9" s="1"/>
  <c r="O6408" i="9"/>
  <c r="P6408" i="9" s="1"/>
  <c r="O6416" i="9"/>
  <c r="P6416" i="9" s="1"/>
  <c r="O6424" i="9"/>
  <c r="P6424" i="9" s="1"/>
  <c r="O6432" i="9"/>
  <c r="P6432" i="9" s="1"/>
  <c r="O6440" i="9"/>
  <c r="P6440" i="9" s="1"/>
  <c r="O6448" i="9"/>
  <c r="P6448" i="9" s="1"/>
  <c r="O6456" i="9"/>
  <c r="P6456" i="9" s="1"/>
  <c r="O6464" i="9"/>
  <c r="P6464" i="9" s="1"/>
  <c r="O6472" i="9"/>
  <c r="P6472" i="9" s="1"/>
  <c r="O6480" i="9"/>
  <c r="P6480" i="9" s="1"/>
  <c r="O6488" i="9"/>
  <c r="P6488" i="9" s="1"/>
  <c r="O6496" i="9"/>
  <c r="P6496" i="9" s="1"/>
  <c r="O6504" i="9"/>
  <c r="P6504" i="9" s="1"/>
  <c r="O6512" i="9"/>
  <c r="P6512" i="9" s="1"/>
  <c r="O6520" i="9"/>
  <c r="P6520" i="9" s="1"/>
  <c r="O6528" i="9"/>
  <c r="P6528" i="9" s="1"/>
  <c r="O6536" i="9"/>
  <c r="P6536" i="9" s="1"/>
  <c r="O6544" i="9"/>
  <c r="P6544" i="9" s="1"/>
  <c r="O6552" i="9"/>
  <c r="P6552" i="9" s="1"/>
  <c r="O6560" i="9"/>
  <c r="P6560" i="9" s="1"/>
  <c r="O6568" i="9"/>
  <c r="P6568" i="9" s="1"/>
  <c r="O6576" i="9"/>
  <c r="P6576" i="9" s="1"/>
  <c r="O6584" i="9"/>
  <c r="P6584" i="9" s="1"/>
  <c r="O6592" i="9"/>
  <c r="P6592" i="9" s="1"/>
  <c r="O6600" i="9"/>
  <c r="P6600" i="9" s="1"/>
  <c r="O6608" i="9"/>
  <c r="P6608" i="9" s="1"/>
  <c r="O6616" i="9"/>
  <c r="P6616" i="9" s="1"/>
  <c r="O6624" i="9"/>
  <c r="P6624" i="9" s="1"/>
  <c r="O6632" i="9"/>
  <c r="P6632" i="9" s="1"/>
  <c r="O6640" i="9"/>
  <c r="P6640" i="9" s="1"/>
  <c r="O6648" i="9"/>
  <c r="P6648" i="9" s="1"/>
  <c r="O6656" i="9"/>
  <c r="P6656" i="9" s="1"/>
  <c r="O6664" i="9"/>
  <c r="P6664" i="9" s="1"/>
  <c r="O6672" i="9"/>
  <c r="P6672" i="9" s="1"/>
  <c r="O6680" i="9"/>
  <c r="P6680" i="9" s="1"/>
  <c r="O6688" i="9"/>
  <c r="P6688" i="9" s="1"/>
  <c r="O6696" i="9"/>
  <c r="P6696" i="9" s="1"/>
  <c r="O6704" i="9"/>
  <c r="P6704" i="9" s="1"/>
  <c r="O6712" i="9"/>
  <c r="P6712" i="9" s="1"/>
  <c r="O6720" i="9"/>
  <c r="P6720" i="9" s="1"/>
  <c r="O6728" i="9"/>
  <c r="P6728" i="9" s="1"/>
  <c r="O6736" i="9"/>
  <c r="P6736" i="9" s="1"/>
  <c r="O6744" i="9"/>
  <c r="P6744" i="9" s="1"/>
  <c r="O6752" i="9"/>
  <c r="P6752" i="9" s="1"/>
  <c r="O6760" i="9"/>
  <c r="P6760" i="9" s="1"/>
  <c r="O6768" i="9"/>
  <c r="P6768" i="9" s="1"/>
  <c r="O6776" i="9"/>
  <c r="P6776" i="9" s="1"/>
  <c r="O6784" i="9"/>
  <c r="P6784" i="9" s="1"/>
  <c r="O6792" i="9"/>
  <c r="P6792" i="9" s="1"/>
  <c r="O6800" i="9"/>
  <c r="P6800" i="9" s="1"/>
  <c r="O6808" i="9"/>
  <c r="P6808" i="9" s="1"/>
  <c r="O6816" i="9"/>
  <c r="P6816" i="9" s="1"/>
  <c r="O6824" i="9"/>
  <c r="P6824" i="9" s="1"/>
  <c r="O6832" i="9"/>
  <c r="P6832" i="9" s="1"/>
  <c r="O6840" i="9"/>
  <c r="P6840" i="9" s="1"/>
  <c r="O6848" i="9"/>
  <c r="P6848" i="9" s="1"/>
  <c r="O6856" i="9"/>
  <c r="P6856" i="9" s="1"/>
  <c r="O6864" i="9"/>
  <c r="P6864" i="9" s="1"/>
  <c r="O6872" i="9"/>
  <c r="P6872" i="9" s="1"/>
  <c r="O6880" i="9"/>
  <c r="P6880" i="9" s="1"/>
  <c r="O6888" i="9"/>
  <c r="P6888" i="9" s="1"/>
  <c r="O6896" i="9"/>
  <c r="P6896" i="9" s="1"/>
  <c r="O6904" i="9"/>
  <c r="P6904" i="9" s="1"/>
  <c r="O6912" i="9"/>
  <c r="P6912" i="9" s="1"/>
  <c r="O6920" i="9"/>
  <c r="P6920" i="9" s="1"/>
  <c r="O6928" i="9"/>
  <c r="P6928" i="9" s="1"/>
  <c r="O6936" i="9"/>
  <c r="P6936" i="9" s="1"/>
  <c r="O6944" i="9"/>
  <c r="P6944" i="9" s="1"/>
  <c r="O6952" i="9"/>
  <c r="P6952" i="9" s="1"/>
  <c r="O6960" i="9"/>
  <c r="P6960" i="9" s="1"/>
  <c r="O6968" i="9"/>
  <c r="P6968" i="9" s="1"/>
  <c r="O6976" i="9"/>
  <c r="P6976" i="9" s="1"/>
  <c r="O6984" i="9"/>
  <c r="P6984" i="9" s="1"/>
  <c r="O6992" i="9"/>
  <c r="P6992" i="9" s="1"/>
  <c r="O7000" i="9"/>
  <c r="P7000" i="9" s="1"/>
  <c r="O7008" i="9"/>
  <c r="P7008" i="9" s="1"/>
  <c r="O7016" i="9"/>
  <c r="P7016" i="9" s="1"/>
  <c r="O7024" i="9"/>
  <c r="P7024" i="9" s="1"/>
  <c r="O7032" i="9"/>
  <c r="P7032" i="9" s="1"/>
  <c r="O7040" i="9"/>
  <c r="P7040" i="9" s="1"/>
  <c r="O7048" i="9"/>
  <c r="P7048" i="9" s="1"/>
  <c r="O7056" i="9"/>
  <c r="P7056" i="9" s="1"/>
  <c r="O7064" i="9"/>
  <c r="P7064" i="9" s="1"/>
  <c r="O7072" i="9"/>
  <c r="P7072" i="9" s="1"/>
  <c r="O7080" i="9"/>
  <c r="P7080" i="9" s="1"/>
  <c r="O7088" i="9"/>
  <c r="P7088" i="9" s="1"/>
  <c r="O7096" i="9"/>
  <c r="P7096" i="9" s="1"/>
  <c r="O7104" i="9"/>
  <c r="P7104" i="9" s="1"/>
  <c r="O7112" i="9"/>
  <c r="P7112" i="9" s="1"/>
  <c r="O7994" i="9"/>
  <c r="O7986" i="9"/>
  <c r="P7986" i="9" s="1"/>
  <c r="O7978" i="9"/>
  <c r="P7978" i="9" s="1"/>
  <c r="O7970" i="9"/>
  <c r="P7970" i="9" s="1"/>
  <c r="O7962" i="9"/>
  <c r="P7962" i="9" s="1"/>
  <c r="O7954" i="9"/>
  <c r="P7954" i="9" s="1"/>
  <c r="O7946" i="9"/>
  <c r="P7946" i="9" s="1"/>
  <c r="O7938" i="9"/>
  <c r="P7938" i="9" s="1"/>
  <c r="O7930" i="9"/>
  <c r="P7930" i="9" s="1"/>
  <c r="O7922" i="9"/>
  <c r="P7922" i="9" s="1"/>
  <c r="O7914" i="9"/>
  <c r="P7914" i="9" s="1"/>
  <c r="O7906" i="9"/>
  <c r="P7906" i="9" s="1"/>
  <c r="O7898" i="9"/>
  <c r="P7898" i="9" s="1"/>
  <c r="O7890" i="9"/>
  <c r="P7890" i="9" s="1"/>
  <c r="O7882" i="9"/>
  <c r="P7882" i="9" s="1"/>
  <c r="O7874" i="9"/>
  <c r="P7874" i="9" s="1"/>
  <c r="O7866" i="9"/>
  <c r="P7866" i="9" s="1"/>
  <c r="O7858" i="9"/>
  <c r="P7858" i="9" s="1"/>
  <c r="O7850" i="9"/>
  <c r="P7850" i="9" s="1"/>
  <c r="O7842" i="9"/>
  <c r="P7842" i="9" s="1"/>
  <c r="O7834" i="9"/>
  <c r="P7834" i="9" s="1"/>
  <c r="O7826" i="9"/>
  <c r="P7826" i="9" s="1"/>
  <c r="O7818" i="9"/>
  <c r="P7818" i="9" s="1"/>
  <c r="O7810" i="9"/>
  <c r="P7810" i="9" s="1"/>
  <c r="O7802" i="9"/>
  <c r="P7802" i="9" s="1"/>
  <c r="O7794" i="9"/>
  <c r="P7794" i="9" s="1"/>
  <c r="O7786" i="9"/>
  <c r="P7786" i="9" s="1"/>
  <c r="O7778" i="9"/>
  <c r="P7778" i="9" s="1"/>
  <c r="O7770" i="9"/>
  <c r="P7770" i="9" s="1"/>
  <c r="O7762" i="9"/>
  <c r="P7762" i="9" s="1"/>
  <c r="O7754" i="9"/>
  <c r="P7754" i="9" s="1"/>
  <c r="O7746" i="9"/>
  <c r="P7746" i="9" s="1"/>
  <c r="O7738" i="9"/>
  <c r="P7738" i="9" s="1"/>
  <c r="O7730" i="9"/>
  <c r="P7730" i="9" s="1"/>
  <c r="O7722" i="9"/>
  <c r="P7722" i="9" s="1"/>
  <c r="O7714" i="9"/>
  <c r="P7714" i="9" s="1"/>
  <c r="O7706" i="9"/>
  <c r="P7706" i="9" s="1"/>
  <c r="O7698" i="9"/>
  <c r="P7698" i="9" s="1"/>
  <c r="O7690" i="9"/>
  <c r="P7690" i="9" s="1"/>
  <c r="O7682" i="9"/>
  <c r="P7682" i="9" s="1"/>
  <c r="O7674" i="9"/>
  <c r="P7674" i="9" s="1"/>
  <c r="O7666" i="9"/>
  <c r="P7666" i="9" s="1"/>
  <c r="O7658" i="9"/>
  <c r="P7658" i="9" s="1"/>
  <c r="O7650" i="9"/>
  <c r="P7650" i="9" s="1"/>
  <c r="O7642" i="9"/>
  <c r="P7642" i="9" s="1"/>
  <c r="O7634" i="9"/>
  <c r="P7634" i="9" s="1"/>
  <c r="O7626" i="9"/>
  <c r="P7626" i="9" s="1"/>
  <c r="O7618" i="9"/>
  <c r="P7618" i="9" s="1"/>
  <c r="O7610" i="9"/>
  <c r="P7610" i="9" s="1"/>
  <c r="O7602" i="9"/>
  <c r="P7602" i="9" s="1"/>
  <c r="O7594" i="9"/>
  <c r="P7594" i="9" s="1"/>
  <c r="O7586" i="9"/>
  <c r="P7586" i="9" s="1"/>
  <c r="O7578" i="9"/>
  <c r="P7578" i="9" s="1"/>
  <c r="O7570" i="9"/>
  <c r="P7570" i="9" s="1"/>
  <c r="O7562" i="9"/>
  <c r="P7562" i="9" s="1"/>
  <c r="O7554" i="9"/>
  <c r="P7554" i="9" s="1"/>
  <c r="O7546" i="9"/>
  <c r="P7546" i="9" s="1"/>
  <c r="O7538" i="9"/>
  <c r="P7538" i="9" s="1"/>
  <c r="O7530" i="9"/>
  <c r="P7530" i="9" s="1"/>
  <c r="O7522" i="9"/>
  <c r="P7522" i="9" s="1"/>
  <c r="O7514" i="9"/>
  <c r="P7514" i="9" s="1"/>
  <c r="O7506" i="9"/>
  <c r="P7506" i="9" s="1"/>
  <c r="O7498" i="9"/>
  <c r="P7498" i="9" s="1"/>
  <c r="O7490" i="9"/>
  <c r="P7490" i="9" s="1"/>
  <c r="O7482" i="9"/>
  <c r="P7482" i="9" s="1"/>
  <c r="O7474" i="9"/>
  <c r="P7474" i="9" s="1"/>
  <c r="O7466" i="9"/>
  <c r="P7466" i="9" s="1"/>
  <c r="O7458" i="9"/>
  <c r="P7458" i="9" s="1"/>
  <c r="O7450" i="9"/>
  <c r="P7450" i="9" s="1"/>
  <c r="O7442" i="9"/>
  <c r="P7442" i="9" s="1"/>
  <c r="O7434" i="9"/>
  <c r="P7434" i="9" s="1"/>
  <c r="O7426" i="9"/>
  <c r="P7426" i="9" s="1"/>
  <c r="O7418" i="9"/>
  <c r="P7418" i="9" s="1"/>
  <c r="O7410" i="9"/>
  <c r="P7410" i="9" s="1"/>
  <c r="O7402" i="9"/>
  <c r="P7402" i="9" s="1"/>
  <c r="O7394" i="9"/>
  <c r="P7394" i="9" s="1"/>
  <c r="O7386" i="9"/>
  <c r="P7386" i="9" s="1"/>
  <c r="O7378" i="9"/>
  <c r="P7378" i="9" s="1"/>
  <c r="O7370" i="9"/>
  <c r="P7370" i="9" s="1"/>
  <c r="O7362" i="9"/>
  <c r="P7362" i="9" s="1"/>
  <c r="O7354" i="9"/>
  <c r="P7354" i="9" s="1"/>
  <c r="O7346" i="9"/>
  <c r="P7346" i="9" s="1"/>
  <c r="O7338" i="9"/>
  <c r="P7338" i="9" s="1"/>
  <c r="O7330" i="9"/>
  <c r="P7330" i="9" s="1"/>
  <c r="O7322" i="9"/>
  <c r="P7322" i="9" s="1"/>
  <c r="O7314" i="9"/>
  <c r="P7314" i="9" s="1"/>
  <c r="O7306" i="9"/>
  <c r="P7306" i="9" s="1"/>
  <c r="O7298" i="9"/>
  <c r="P7298" i="9" s="1"/>
  <c r="O7290" i="9"/>
  <c r="P7290" i="9" s="1"/>
  <c r="O7282" i="9"/>
  <c r="P7282" i="9" s="1"/>
  <c r="O7274" i="9"/>
  <c r="P7274" i="9" s="1"/>
  <c r="O7266" i="9"/>
  <c r="P7266" i="9" s="1"/>
  <c r="O7258" i="9"/>
  <c r="P7258" i="9" s="1"/>
  <c r="O7250" i="9"/>
  <c r="P7250" i="9" s="1"/>
  <c r="O7242" i="9"/>
  <c r="P7242" i="9" s="1"/>
  <c r="O7234" i="9"/>
  <c r="P7234" i="9" s="1"/>
  <c r="O7226" i="9"/>
  <c r="P7226" i="9" s="1"/>
  <c r="O7218" i="9"/>
  <c r="P7218" i="9" s="1"/>
  <c r="O7210" i="9"/>
  <c r="P7210" i="9" s="1"/>
  <c r="O7202" i="9"/>
  <c r="P7202" i="9" s="1"/>
  <c r="O7194" i="9"/>
  <c r="P7194" i="9" s="1"/>
  <c r="O7186" i="9"/>
  <c r="P7186" i="9" s="1"/>
  <c r="O7178" i="9"/>
  <c r="P7178" i="9" s="1"/>
  <c r="O7170" i="9"/>
  <c r="P7170" i="9" s="1"/>
  <c r="O7162" i="9"/>
  <c r="P7162" i="9" s="1"/>
  <c r="O7154" i="9"/>
  <c r="P7154" i="9" s="1"/>
  <c r="O7146" i="9"/>
  <c r="P7146" i="9" s="1"/>
  <c r="O7138" i="9"/>
  <c r="P7138" i="9" s="1"/>
  <c r="O7130" i="9"/>
  <c r="P7130" i="9" s="1"/>
  <c r="O7122" i="9"/>
  <c r="P7122" i="9" s="1"/>
  <c r="O7114" i="9"/>
  <c r="P7114" i="9" s="1"/>
  <c r="O7105" i="9"/>
  <c r="P7105" i="9" s="1"/>
  <c r="O7095" i="9"/>
  <c r="P7095" i="9" s="1"/>
  <c r="O7086" i="9"/>
  <c r="P7086" i="9" s="1"/>
  <c r="O7077" i="9"/>
  <c r="P7077" i="9" s="1"/>
  <c r="O7068" i="9"/>
  <c r="P7068" i="9" s="1"/>
  <c r="O7059" i="9"/>
  <c r="P7059" i="9" s="1"/>
  <c r="O7050" i="9"/>
  <c r="P7050" i="9" s="1"/>
  <c r="O7041" i="9"/>
  <c r="P7041" i="9" s="1"/>
  <c r="O7031" i="9"/>
  <c r="P7031" i="9" s="1"/>
  <c r="O7022" i="9"/>
  <c r="P7022" i="9" s="1"/>
  <c r="O7013" i="9"/>
  <c r="P7013" i="9" s="1"/>
  <c r="O7004" i="9"/>
  <c r="P7004" i="9" s="1"/>
  <c r="O6995" i="9"/>
  <c r="P6995" i="9" s="1"/>
  <c r="O6986" i="9"/>
  <c r="P6986" i="9" s="1"/>
  <c r="O6977" i="9"/>
  <c r="P6977" i="9" s="1"/>
  <c r="O6967" i="9"/>
  <c r="P6967" i="9" s="1"/>
  <c r="O6958" i="9"/>
  <c r="P6958" i="9" s="1"/>
  <c r="O6949" i="9"/>
  <c r="P6949" i="9" s="1"/>
  <c r="O6940" i="9"/>
  <c r="P6940" i="9" s="1"/>
  <c r="O6931" i="9"/>
  <c r="P6931" i="9" s="1"/>
  <c r="O6922" i="9"/>
  <c r="P6922" i="9" s="1"/>
  <c r="O6913" i="9"/>
  <c r="P6913" i="9" s="1"/>
  <c r="O6903" i="9"/>
  <c r="P6903" i="9" s="1"/>
  <c r="O6892" i="9"/>
  <c r="P6892" i="9" s="1"/>
  <c r="O6882" i="9"/>
  <c r="P6882" i="9" s="1"/>
  <c r="O6871" i="9"/>
  <c r="P6871" i="9" s="1"/>
  <c r="O6860" i="9"/>
  <c r="P6860" i="9" s="1"/>
  <c r="O6850" i="9"/>
  <c r="P6850" i="9" s="1"/>
  <c r="O6839" i="9"/>
  <c r="P6839" i="9" s="1"/>
  <c r="O6828" i="9"/>
  <c r="P6828" i="9" s="1"/>
  <c r="O6818" i="9"/>
  <c r="P6818" i="9" s="1"/>
  <c r="O6802" i="9"/>
  <c r="P6802" i="9" s="1"/>
  <c r="O6786" i="9"/>
  <c r="P6786" i="9" s="1"/>
  <c r="O6770" i="9"/>
  <c r="P6770" i="9" s="1"/>
  <c r="O6754" i="9"/>
  <c r="P6754" i="9" s="1"/>
  <c r="O6738" i="9"/>
  <c r="P6738" i="9" s="1"/>
  <c r="O6722" i="9"/>
  <c r="P6722" i="9" s="1"/>
  <c r="O6706" i="9"/>
  <c r="P6706" i="9" s="1"/>
  <c r="O6690" i="9"/>
  <c r="P6690" i="9" s="1"/>
  <c r="O6674" i="9"/>
  <c r="P6674" i="9" s="1"/>
  <c r="O6658" i="9"/>
  <c r="P6658" i="9" s="1"/>
  <c r="O6642" i="9"/>
  <c r="P6642" i="9" s="1"/>
  <c r="O6626" i="9"/>
  <c r="P6626" i="9" s="1"/>
  <c r="O6610" i="9"/>
  <c r="P6610" i="9" s="1"/>
  <c r="O6594" i="9"/>
  <c r="P6594" i="9" s="1"/>
  <c r="O6578" i="9"/>
  <c r="P6578" i="9" s="1"/>
  <c r="O6562" i="9"/>
  <c r="P6562" i="9" s="1"/>
  <c r="O6546" i="9"/>
  <c r="P6546" i="9" s="1"/>
  <c r="O6530" i="9"/>
  <c r="P6530" i="9" s="1"/>
  <c r="O6514" i="9"/>
  <c r="P6514" i="9" s="1"/>
  <c r="O6498" i="9"/>
  <c r="P6498" i="9" s="1"/>
  <c r="O6482" i="9"/>
  <c r="P6482" i="9" s="1"/>
  <c r="O6466" i="9"/>
  <c r="P6466" i="9" s="1"/>
  <c r="O6450" i="9"/>
  <c r="P6450" i="9" s="1"/>
  <c r="O6434" i="9"/>
  <c r="P6434" i="9" s="1"/>
  <c r="O6418" i="9"/>
  <c r="P6418" i="9" s="1"/>
  <c r="O6401" i="9"/>
  <c r="P6401" i="9" s="1"/>
  <c r="O6369" i="9"/>
  <c r="P6369" i="9" s="1"/>
  <c r="O6337" i="9"/>
  <c r="P6337" i="9" s="1"/>
  <c r="O7993" i="9"/>
  <c r="P7993" i="9" s="1"/>
  <c r="O7985" i="9"/>
  <c r="P7985" i="9" s="1"/>
  <c r="O7977" i="9"/>
  <c r="P7977" i="9" s="1"/>
  <c r="O7969" i="9"/>
  <c r="P7969" i="9" s="1"/>
  <c r="O7961" i="9"/>
  <c r="P7961" i="9" s="1"/>
  <c r="O7953" i="9"/>
  <c r="P7953" i="9" s="1"/>
  <c r="O7945" i="9"/>
  <c r="P7945" i="9" s="1"/>
  <c r="O7937" i="9"/>
  <c r="P7937" i="9" s="1"/>
  <c r="O7929" i="9"/>
  <c r="P7929" i="9" s="1"/>
  <c r="O7921" i="9"/>
  <c r="P7921" i="9" s="1"/>
  <c r="O7913" i="9"/>
  <c r="P7913" i="9" s="1"/>
  <c r="O7905" i="9"/>
  <c r="P7905" i="9" s="1"/>
  <c r="O7897" i="9"/>
  <c r="P7897" i="9" s="1"/>
  <c r="O7889" i="9"/>
  <c r="P7889" i="9" s="1"/>
  <c r="O7881" i="9"/>
  <c r="P7881" i="9" s="1"/>
  <c r="O7873" i="9"/>
  <c r="P7873" i="9" s="1"/>
  <c r="O7865" i="9"/>
  <c r="P7865" i="9" s="1"/>
  <c r="O7857" i="9"/>
  <c r="P7857" i="9" s="1"/>
  <c r="O7849" i="9"/>
  <c r="P7849" i="9" s="1"/>
  <c r="O7841" i="9"/>
  <c r="P7841" i="9" s="1"/>
  <c r="O7833" i="9"/>
  <c r="P7833" i="9" s="1"/>
  <c r="O7825" i="9"/>
  <c r="P7825" i="9" s="1"/>
  <c r="O7817" i="9"/>
  <c r="P7817" i="9" s="1"/>
  <c r="O7809" i="9"/>
  <c r="P7809" i="9" s="1"/>
  <c r="O7801" i="9"/>
  <c r="P7801" i="9" s="1"/>
  <c r="O7793" i="9"/>
  <c r="P7793" i="9" s="1"/>
  <c r="O7785" i="9"/>
  <c r="P7785" i="9" s="1"/>
  <c r="O7777" i="9"/>
  <c r="P7777" i="9" s="1"/>
  <c r="O7769" i="9"/>
  <c r="P7769" i="9" s="1"/>
  <c r="O7761" i="9"/>
  <c r="P7761" i="9" s="1"/>
  <c r="O7753" i="9"/>
  <c r="P7753" i="9" s="1"/>
  <c r="O7745" i="9"/>
  <c r="P7745" i="9" s="1"/>
  <c r="O7737" i="9"/>
  <c r="P7737" i="9" s="1"/>
  <c r="O7729" i="9"/>
  <c r="P7729" i="9" s="1"/>
  <c r="O7721" i="9"/>
  <c r="P7721" i="9" s="1"/>
  <c r="O7713" i="9"/>
  <c r="P7713" i="9" s="1"/>
  <c r="O7705" i="9"/>
  <c r="P7705" i="9" s="1"/>
  <c r="O7697" i="9"/>
  <c r="P7697" i="9" s="1"/>
  <c r="O7689" i="9"/>
  <c r="P7689" i="9" s="1"/>
  <c r="O7681" i="9"/>
  <c r="P7681" i="9" s="1"/>
  <c r="O7673" i="9"/>
  <c r="P7673" i="9" s="1"/>
  <c r="O7665" i="9"/>
  <c r="P7665" i="9" s="1"/>
  <c r="O7657" i="9"/>
  <c r="P7657" i="9" s="1"/>
  <c r="O7649" i="9"/>
  <c r="P7649" i="9" s="1"/>
  <c r="O7641" i="9"/>
  <c r="P7641" i="9" s="1"/>
  <c r="O7633" i="9"/>
  <c r="P7633" i="9" s="1"/>
  <c r="O7625" i="9"/>
  <c r="P7625" i="9" s="1"/>
  <c r="O7617" i="9"/>
  <c r="P7617" i="9" s="1"/>
  <c r="O7609" i="9"/>
  <c r="P7609" i="9" s="1"/>
  <c r="O7601" i="9"/>
  <c r="P7601" i="9" s="1"/>
  <c r="O7593" i="9"/>
  <c r="P7593" i="9" s="1"/>
  <c r="O7585" i="9"/>
  <c r="P7585" i="9" s="1"/>
  <c r="O7577" i="9"/>
  <c r="P7577" i="9" s="1"/>
  <c r="O7569" i="9"/>
  <c r="P7569" i="9" s="1"/>
  <c r="O7561" i="9"/>
  <c r="P7561" i="9" s="1"/>
  <c r="O7553" i="9"/>
  <c r="P7553" i="9" s="1"/>
  <c r="O7545" i="9"/>
  <c r="P7545" i="9" s="1"/>
  <c r="O7537" i="9"/>
  <c r="P7537" i="9" s="1"/>
  <c r="O7529" i="9"/>
  <c r="P7529" i="9" s="1"/>
  <c r="O7521" i="9"/>
  <c r="P7521" i="9" s="1"/>
  <c r="O7513" i="9"/>
  <c r="P7513" i="9" s="1"/>
  <c r="O7505" i="9"/>
  <c r="P7505" i="9" s="1"/>
  <c r="O7497" i="9"/>
  <c r="P7497" i="9" s="1"/>
  <c r="O7489" i="9"/>
  <c r="P7489" i="9" s="1"/>
  <c r="O7481" i="9"/>
  <c r="P7481" i="9" s="1"/>
  <c r="O7473" i="9"/>
  <c r="P7473" i="9" s="1"/>
  <c r="O7465" i="9"/>
  <c r="P7465" i="9" s="1"/>
  <c r="O7457" i="9"/>
  <c r="P7457" i="9" s="1"/>
  <c r="O7449" i="9"/>
  <c r="P7449" i="9" s="1"/>
  <c r="O7441" i="9"/>
  <c r="P7441" i="9" s="1"/>
  <c r="O7433" i="9"/>
  <c r="P7433" i="9" s="1"/>
  <c r="O7425" i="9"/>
  <c r="P7425" i="9" s="1"/>
  <c r="O7417" i="9"/>
  <c r="P7417" i="9" s="1"/>
  <c r="O7409" i="9"/>
  <c r="P7409" i="9" s="1"/>
  <c r="O7401" i="9"/>
  <c r="P7401" i="9" s="1"/>
  <c r="O7393" i="9"/>
  <c r="P7393" i="9" s="1"/>
  <c r="O7385" i="9"/>
  <c r="P7385" i="9" s="1"/>
  <c r="O7377" i="9"/>
  <c r="P7377" i="9" s="1"/>
  <c r="O7369" i="9"/>
  <c r="P7369" i="9" s="1"/>
  <c r="O7361" i="9"/>
  <c r="P7361" i="9" s="1"/>
  <c r="O7353" i="9"/>
  <c r="P7353" i="9" s="1"/>
  <c r="O7345" i="9"/>
  <c r="P7345" i="9" s="1"/>
  <c r="O7337" i="9"/>
  <c r="P7337" i="9" s="1"/>
  <c r="O7329" i="9"/>
  <c r="P7329" i="9" s="1"/>
  <c r="O7321" i="9"/>
  <c r="P7321" i="9" s="1"/>
  <c r="O7313" i="9"/>
  <c r="P7313" i="9" s="1"/>
  <c r="O7305" i="9"/>
  <c r="P7305" i="9" s="1"/>
  <c r="O7297" i="9"/>
  <c r="P7297" i="9" s="1"/>
  <c r="O7289" i="9"/>
  <c r="P7289" i="9" s="1"/>
  <c r="O7281" i="9"/>
  <c r="P7281" i="9" s="1"/>
  <c r="O7273" i="9"/>
  <c r="P7273" i="9" s="1"/>
  <c r="O7265" i="9"/>
  <c r="P7265" i="9" s="1"/>
  <c r="O7257" i="9"/>
  <c r="P7257" i="9" s="1"/>
  <c r="O7249" i="9"/>
  <c r="P7249" i="9" s="1"/>
  <c r="O7241" i="9"/>
  <c r="P7241" i="9" s="1"/>
  <c r="O7233" i="9"/>
  <c r="P7233" i="9" s="1"/>
  <c r="O7225" i="9"/>
  <c r="P7225" i="9" s="1"/>
  <c r="O7217" i="9"/>
  <c r="P7217" i="9" s="1"/>
  <c r="O7209" i="9"/>
  <c r="P7209" i="9" s="1"/>
  <c r="O7201" i="9"/>
  <c r="P7201" i="9" s="1"/>
  <c r="O7193" i="9"/>
  <c r="P7193" i="9" s="1"/>
  <c r="O7185" i="9"/>
  <c r="P7185" i="9" s="1"/>
  <c r="O7177" i="9"/>
  <c r="P7177" i="9" s="1"/>
  <c r="O7169" i="9"/>
  <c r="P7169" i="9" s="1"/>
  <c r="O7161" i="9"/>
  <c r="P7161" i="9" s="1"/>
  <c r="O7153" i="9"/>
  <c r="P7153" i="9" s="1"/>
  <c r="O7145" i="9"/>
  <c r="P7145" i="9" s="1"/>
  <c r="O7137" i="9"/>
  <c r="P7137" i="9" s="1"/>
  <c r="O7129" i="9"/>
  <c r="P7129" i="9" s="1"/>
  <c r="O7121" i="9"/>
  <c r="P7121" i="9" s="1"/>
  <c r="O7113" i="9"/>
  <c r="P7113" i="9" s="1"/>
  <c r="O7103" i="9"/>
  <c r="P7103" i="9" s="1"/>
  <c r="O7094" i="9"/>
  <c r="P7094" i="9" s="1"/>
  <c r="O7085" i="9"/>
  <c r="P7085" i="9" s="1"/>
  <c r="O7076" i="9"/>
  <c r="P7076" i="9" s="1"/>
  <c r="O7067" i="9"/>
  <c r="P7067" i="9" s="1"/>
  <c r="O7058" i="9"/>
  <c r="P7058" i="9" s="1"/>
  <c r="O7049" i="9"/>
  <c r="P7049" i="9" s="1"/>
  <c r="O7039" i="9"/>
  <c r="P7039" i="9" s="1"/>
  <c r="O7030" i="9"/>
  <c r="P7030" i="9" s="1"/>
  <c r="O7021" i="9"/>
  <c r="P7021" i="9" s="1"/>
  <c r="O7012" i="9"/>
  <c r="P7012" i="9" s="1"/>
  <c r="O7003" i="9"/>
  <c r="P7003" i="9" s="1"/>
  <c r="O6994" i="9"/>
  <c r="P6994" i="9" s="1"/>
  <c r="O6985" i="9"/>
  <c r="P6985" i="9" s="1"/>
  <c r="O6975" i="9"/>
  <c r="P6975" i="9" s="1"/>
  <c r="O6966" i="9"/>
  <c r="P6966" i="9" s="1"/>
  <c r="O6957" i="9"/>
  <c r="P6957" i="9" s="1"/>
  <c r="O6948" i="9"/>
  <c r="P6948" i="9" s="1"/>
  <c r="O6939" i="9"/>
  <c r="P6939" i="9" s="1"/>
  <c r="O6930" i="9"/>
  <c r="P6930" i="9" s="1"/>
  <c r="O6921" i="9"/>
  <c r="P6921" i="9" s="1"/>
  <c r="O6911" i="9"/>
  <c r="P6911" i="9" s="1"/>
  <c r="O6901" i="9"/>
  <c r="P6901" i="9" s="1"/>
  <c r="O6891" i="9"/>
  <c r="P6891" i="9" s="1"/>
  <c r="O6881" i="9"/>
  <c r="P6881" i="9" s="1"/>
  <c r="O6869" i="9"/>
  <c r="P6869" i="9" s="1"/>
  <c r="O6859" i="9"/>
  <c r="P6859" i="9" s="1"/>
  <c r="O6849" i="9"/>
  <c r="P6849" i="9" s="1"/>
  <c r="O6837" i="9"/>
  <c r="P6837" i="9" s="1"/>
  <c r="O6827" i="9"/>
  <c r="P6827" i="9" s="1"/>
  <c r="O6817" i="9"/>
  <c r="P6817" i="9" s="1"/>
  <c r="O6801" i="9"/>
  <c r="P6801" i="9" s="1"/>
  <c r="O6785" i="9"/>
  <c r="P6785" i="9" s="1"/>
  <c r="O6769" i="9"/>
  <c r="P6769" i="9" s="1"/>
  <c r="O6753" i="9"/>
  <c r="P6753" i="9" s="1"/>
  <c r="O6737" i="9"/>
  <c r="P6737" i="9" s="1"/>
  <c r="O6721" i="9"/>
  <c r="P6721" i="9" s="1"/>
  <c r="O6705" i="9"/>
  <c r="P6705" i="9" s="1"/>
  <c r="O6689" i="9"/>
  <c r="P6689" i="9" s="1"/>
  <c r="O6673" i="9"/>
  <c r="P6673" i="9" s="1"/>
  <c r="O6657" i="9"/>
  <c r="P6657" i="9" s="1"/>
  <c r="O6641" i="9"/>
  <c r="P6641" i="9" s="1"/>
  <c r="O6625" i="9"/>
  <c r="P6625" i="9" s="1"/>
  <c r="O6609" i="9"/>
  <c r="P6609" i="9" s="1"/>
  <c r="O6593" i="9"/>
  <c r="P6593" i="9" s="1"/>
  <c r="O6577" i="9"/>
  <c r="P6577" i="9" s="1"/>
  <c r="O6561" i="9"/>
  <c r="P6561" i="9" s="1"/>
  <c r="O6545" i="9"/>
  <c r="P6545" i="9" s="1"/>
  <c r="O6529" i="9"/>
  <c r="P6529" i="9" s="1"/>
  <c r="O6513" i="9"/>
  <c r="P6513" i="9" s="1"/>
  <c r="O6497" i="9"/>
  <c r="P6497" i="9" s="1"/>
  <c r="O6481" i="9"/>
  <c r="P6481" i="9" s="1"/>
  <c r="O6465" i="9"/>
  <c r="P6465" i="9" s="1"/>
  <c r="O6449" i="9"/>
  <c r="P6449" i="9" s="1"/>
  <c r="O6433" i="9"/>
  <c r="P6433" i="9" s="1"/>
  <c r="O6417" i="9"/>
  <c r="P6417" i="9" s="1"/>
  <c r="O6394" i="9"/>
  <c r="P6394" i="9" s="1"/>
  <c r="O6362" i="9"/>
  <c r="P6362" i="9" s="1"/>
  <c r="O8000" i="9"/>
  <c r="P8000" i="9" s="1"/>
  <c r="O7992" i="9"/>
  <c r="P7992" i="9" s="1"/>
  <c r="O7984" i="9"/>
  <c r="P7984" i="9" s="1"/>
  <c r="O7976" i="9"/>
  <c r="P7976" i="9" s="1"/>
  <c r="O7968" i="9"/>
  <c r="P7968" i="9" s="1"/>
  <c r="O7960" i="9"/>
  <c r="P7960" i="9" s="1"/>
  <c r="O7952" i="9"/>
  <c r="P7952" i="9" s="1"/>
  <c r="O7944" i="9"/>
  <c r="P7944" i="9" s="1"/>
  <c r="O7936" i="9"/>
  <c r="P7936" i="9" s="1"/>
  <c r="O7928" i="9"/>
  <c r="P7928" i="9" s="1"/>
  <c r="O7920" i="9"/>
  <c r="P7920" i="9" s="1"/>
  <c r="O7912" i="9"/>
  <c r="P7912" i="9" s="1"/>
  <c r="O7904" i="9"/>
  <c r="P7904" i="9" s="1"/>
  <c r="O7896" i="9"/>
  <c r="P7896" i="9" s="1"/>
  <c r="O7888" i="9"/>
  <c r="P7888" i="9" s="1"/>
  <c r="O7880" i="9"/>
  <c r="P7880" i="9" s="1"/>
  <c r="O7872" i="9"/>
  <c r="P7872" i="9" s="1"/>
  <c r="O7864" i="9"/>
  <c r="P7864" i="9" s="1"/>
  <c r="O7856" i="9"/>
  <c r="P7856" i="9" s="1"/>
  <c r="O7848" i="9"/>
  <c r="P7848" i="9" s="1"/>
  <c r="O7840" i="9"/>
  <c r="P7840" i="9" s="1"/>
  <c r="O7832" i="9"/>
  <c r="P7832" i="9" s="1"/>
  <c r="O7824" i="9"/>
  <c r="P7824" i="9" s="1"/>
  <c r="O7816" i="9"/>
  <c r="P7816" i="9" s="1"/>
  <c r="O7808" i="9"/>
  <c r="P7808" i="9" s="1"/>
  <c r="O7800" i="9"/>
  <c r="P7800" i="9" s="1"/>
  <c r="O7792" i="9"/>
  <c r="P7792" i="9" s="1"/>
  <c r="O7784" i="9"/>
  <c r="P7784" i="9" s="1"/>
  <c r="O7776" i="9"/>
  <c r="P7776" i="9" s="1"/>
  <c r="O7768" i="9"/>
  <c r="P7768" i="9" s="1"/>
  <c r="O7760" i="9"/>
  <c r="P7760" i="9" s="1"/>
  <c r="O7752" i="9"/>
  <c r="P7752" i="9" s="1"/>
  <c r="O7744" i="9"/>
  <c r="P7744" i="9" s="1"/>
  <c r="O7736" i="9"/>
  <c r="P7736" i="9" s="1"/>
  <c r="O7728" i="9"/>
  <c r="P7728" i="9" s="1"/>
  <c r="O7720" i="9"/>
  <c r="P7720" i="9" s="1"/>
  <c r="O7712" i="9"/>
  <c r="P7712" i="9" s="1"/>
  <c r="O7704" i="9"/>
  <c r="P7704" i="9" s="1"/>
  <c r="O7696" i="9"/>
  <c r="P7696" i="9" s="1"/>
  <c r="O7688" i="9"/>
  <c r="P7688" i="9" s="1"/>
  <c r="O7680" i="9"/>
  <c r="P7680" i="9" s="1"/>
  <c r="O7672" i="9"/>
  <c r="P7672" i="9" s="1"/>
  <c r="O7664" i="9"/>
  <c r="P7664" i="9" s="1"/>
  <c r="O7656" i="9"/>
  <c r="P7656" i="9" s="1"/>
  <c r="O7648" i="9"/>
  <c r="P7648" i="9" s="1"/>
  <c r="O7640" i="9"/>
  <c r="P7640" i="9" s="1"/>
  <c r="O7632" i="9"/>
  <c r="P7632" i="9" s="1"/>
  <c r="O7624" i="9"/>
  <c r="P7624" i="9" s="1"/>
  <c r="O7616" i="9"/>
  <c r="P7616" i="9" s="1"/>
  <c r="O7608" i="9"/>
  <c r="P7608" i="9" s="1"/>
  <c r="O7600" i="9"/>
  <c r="P7600" i="9" s="1"/>
  <c r="O7592" i="9"/>
  <c r="P7592" i="9" s="1"/>
  <c r="O7584" i="9"/>
  <c r="P7584" i="9" s="1"/>
  <c r="O7576" i="9"/>
  <c r="P7576" i="9" s="1"/>
  <c r="O7568" i="9"/>
  <c r="P7568" i="9" s="1"/>
  <c r="O7560" i="9"/>
  <c r="P7560" i="9" s="1"/>
  <c r="O7552" i="9"/>
  <c r="P7552" i="9" s="1"/>
  <c r="O7544" i="9"/>
  <c r="P7544" i="9" s="1"/>
  <c r="O7536" i="9"/>
  <c r="P7536" i="9" s="1"/>
  <c r="O7528" i="9"/>
  <c r="P7528" i="9" s="1"/>
  <c r="O7520" i="9"/>
  <c r="P7520" i="9" s="1"/>
  <c r="O7512" i="9"/>
  <c r="P7512" i="9" s="1"/>
  <c r="O7504" i="9"/>
  <c r="P7504" i="9" s="1"/>
  <c r="O7496" i="9"/>
  <c r="P7496" i="9" s="1"/>
  <c r="O7488" i="9"/>
  <c r="P7488" i="9" s="1"/>
  <c r="O7480" i="9"/>
  <c r="P7480" i="9" s="1"/>
  <c r="O7472" i="9"/>
  <c r="P7472" i="9" s="1"/>
  <c r="O7464" i="9"/>
  <c r="P7464" i="9" s="1"/>
  <c r="O7456" i="9"/>
  <c r="P7456" i="9" s="1"/>
  <c r="O7448" i="9"/>
  <c r="P7448" i="9" s="1"/>
  <c r="O7440" i="9"/>
  <c r="P7440" i="9" s="1"/>
  <c r="O7432" i="9"/>
  <c r="P7432" i="9" s="1"/>
  <c r="O7424" i="9"/>
  <c r="P7424" i="9" s="1"/>
  <c r="O7416" i="9"/>
  <c r="P7416" i="9" s="1"/>
  <c r="O7408" i="9"/>
  <c r="P7408" i="9" s="1"/>
  <c r="O7400" i="9"/>
  <c r="P7400" i="9" s="1"/>
  <c r="O7392" i="9"/>
  <c r="P7392" i="9" s="1"/>
  <c r="O7384" i="9"/>
  <c r="P7384" i="9" s="1"/>
  <c r="O7376" i="9"/>
  <c r="P7376" i="9" s="1"/>
  <c r="O7368" i="9"/>
  <c r="P7368" i="9" s="1"/>
  <c r="O7360" i="9"/>
  <c r="P7360" i="9" s="1"/>
  <c r="O7352" i="9"/>
  <c r="P7352" i="9" s="1"/>
  <c r="O7344" i="9"/>
  <c r="P7344" i="9" s="1"/>
  <c r="O7336" i="9"/>
  <c r="P7336" i="9" s="1"/>
  <c r="O7328" i="9"/>
  <c r="P7328" i="9" s="1"/>
  <c r="O7320" i="9"/>
  <c r="P7320" i="9" s="1"/>
  <c r="O7312" i="9"/>
  <c r="P7312" i="9" s="1"/>
  <c r="O7304" i="9"/>
  <c r="P7304" i="9" s="1"/>
  <c r="O7296" i="9"/>
  <c r="P7296" i="9" s="1"/>
  <c r="O7288" i="9"/>
  <c r="P7288" i="9" s="1"/>
  <c r="O7280" i="9"/>
  <c r="P7280" i="9" s="1"/>
  <c r="O7272" i="9"/>
  <c r="P7272" i="9" s="1"/>
  <c r="O7264" i="9"/>
  <c r="P7264" i="9" s="1"/>
  <c r="O7256" i="9"/>
  <c r="P7256" i="9" s="1"/>
  <c r="O7248" i="9"/>
  <c r="P7248" i="9" s="1"/>
  <c r="O7240" i="9"/>
  <c r="P7240" i="9" s="1"/>
  <c r="O7232" i="9"/>
  <c r="P7232" i="9" s="1"/>
  <c r="O7224" i="9"/>
  <c r="P7224" i="9" s="1"/>
  <c r="O7216" i="9"/>
  <c r="P7216" i="9" s="1"/>
  <c r="O7208" i="9"/>
  <c r="P7208" i="9" s="1"/>
  <c r="O7200" i="9"/>
  <c r="P7200" i="9" s="1"/>
  <c r="O7192" i="9"/>
  <c r="P7192" i="9" s="1"/>
  <c r="O7184" i="9"/>
  <c r="P7184" i="9" s="1"/>
  <c r="O7176" i="9"/>
  <c r="P7176" i="9" s="1"/>
  <c r="O7168" i="9"/>
  <c r="P7168" i="9" s="1"/>
  <c r="O7160" i="9"/>
  <c r="P7160" i="9" s="1"/>
  <c r="O7152" i="9"/>
  <c r="P7152" i="9" s="1"/>
  <c r="O7144" i="9"/>
  <c r="P7144" i="9" s="1"/>
  <c r="O7136" i="9"/>
  <c r="P7136" i="9" s="1"/>
  <c r="O7128" i="9"/>
  <c r="P7128" i="9" s="1"/>
  <c r="O7120" i="9"/>
  <c r="P7120" i="9" s="1"/>
  <c r="O7111" i="9"/>
  <c r="P7111" i="9" s="1"/>
  <c r="O7102" i="9"/>
  <c r="P7102" i="9" s="1"/>
  <c r="O7093" i="9"/>
  <c r="P7093" i="9" s="1"/>
  <c r="O7084" i="9"/>
  <c r="P7084" i="9" s="1"/>
  <c r="O7075" i="9"/>
  <c r="P7075" i="9" s="1"/>
  <c r="O7066" i="9"/>
  <c r="P7066" i="9" s="1"/>
  <c r="O7057" i="9"/>
  <c r="P7057" i="9" s="1"/>
  <c r="O7047" i="9"/>
  <c r="P7047" i="9" s="1"/>
  <c r="O7038" i="9"/>
  <c r="P7038" i="9" s="1"/>
  <c r="O7029" i="9"/>
  <c r="P7029" i="9" s="1"/>
  <c r="O7020" i="9"/>
  <c r="P7020" i="9" s="1"/>
  <c r="O7011" i="9"/>
  <c r="P7011" i="9" s="1"/>
  <c r="O7002" i="9"/>
  <c r="P7002" i="9" s="1"/>
  <c r="O6993" i="9"/>
  <c r="P6993" i="9" s="1"/>
  <c r="O6983" i="9"/>
  <c r="P6983" i="9" s="1"/>
  <c r="O6974" i="9"/>
  <c r="P6974" i="9" s="1"/>
  <c r="O6965" i="9"/>
  <c r="P6965" i="9" s="1"/>
  <c r="O6956" i="9"/>
  <c r="P6956" i="9" s="1"/>
  <c r="O6947" i="9"/>
  <c r="P6947" i="9" s="1"/>
  <c r="O6938" i="9"/>
  <c r="P6938" i="9" s="1"/>
  <c r="O6929" i="9"/>
  <c r="P6929" i="9" s="1"/>
  <c r="O6919" i="9"/>
  <c r="P6919" i="9" s="1"/>
  <c r="O6910" i="9"/>
  <c r="P6910" i="9" s="1"/>
  <c r="O6900" i="9"/>
  <c r="P6900" i="9" s="1"/>
  <c r="O6890" i="9"/>
  <c r="P6890" i="9" s="1"/>
  <c r="O6879" i="9"/>
  <c r="P6879" i="9" s="1"/>
  <c r="O6868" i="9"/>
  <c r="P6868" i="9" s="1"/>
  <c r="O6858" i="9"/>
  <c r="P6858" i="9" s="1"/>
  <c r="O6847" i="9"/>
  <c r="P6847" i="9" s="1"/>
  <c r="O6836" i="9"/>
  <c r="P6836" i="9" s="1"/>
  <c r="O6826" i="9"/>
  <c r="P6826" i="9" s="1"/>
  <c r="O6815" i="9"/>
  <c r="P6815" i="9" s="1"/>
  <c r="O6799" i="9"/>
  <c r="P6799" i="9" s="1"/>
  <c r="O6783" i="9"/>
  <c r="P6783" i="9" s="1"/>
  <c r="O6767" i="9"/>
  <c r="P6767" i="9" s="1"/>
  <c r="O6751" i="9"/>
  <c r="P6751" i="9" s="1"/>
  <c r="O6735" i="9"/>
  <c r="P6735" i="9" s="1"/>
  <c r="O6719" i="9"/>
  <c r="P6719" i="9" s="1"/>
  <c r="O6703" i="9"/>
  <c r="P6703" i="9" s="1"/>
  <c r="O6687" i="9"/>
  <c r="P6687" i="9" s="1"/>
  <c r="O6671" i="9"/>
  <c r="P6671" i="9" s="1"/>
  <c r="O6655" i="9"/>
  <c r="P6655" i="9" s="1"/>
  <c r="O6639" i="9"/>
  <c r="P6639" i="9" s="1"/>
  <c r="O6623" i="9"/>
  <c r="P6623" i="9" s="1"/>
  <c r="O6607" i="9"/>
  <c r="P6607" i="9" s="1"/>
  <c r="O6591" i="9"/>
  <c r="P6591" i="9" s="1"/>
  <c r="O6575" i="9"/>
  <c r="P6575" i="9" s="1"/>
  <c r="O6559" i="9"/>
  <c r="P6559" i="9" s="1"/>
  <c r="O6543" i="9"/>
  <c r="P6543" i="9" s="1"/>
  <c r="O6527" i="9"/>
  <c r="P6527" i="9" s="1"/>
  <c r="O6511" i="9"/>
  <c r="P6511" i="9" s="1"/>
  <c r="O6495" i="9"/>
  <c r="P6495" i="9" s="1"/>
  <c r="O6479" i="9"/>
  <c r="P6479" i="9" s="1"/>
  <c r="O6463" i="9"/>
  <c r="P6463" i="9" s="1"/>
  <c r="O6447" i="9"/>
  <c r="P6447" i="9" s="1"/>
  <c r="O6431" i="9"/>
  <c r="P6431" i="9" s="1"/>
  <c r="O6415" i="9"/>
  <c r="P6415" i="9" s="1"/>
  <c r="O6393" i="9"/>
  <c r="P6393" i="9" s="1"/>
  <c r="O6361" i="9"/>
  <c r="P6361" i="9" s="1"/>
  <c r="G4" i="5" l="1"/>
  <c r="M2475" i="9"/>
  <c r="N2475" i="9" s="1"/>
  <c r="M2982" i="9"/>
  <c r="N2982" i="9" s="1"/>
  <c r="M6187" i="9"/>
  <c r="N6187" i="9" s="1"/>
  <c r="M1967" i="9"/>
  <c r="N1967" i="9" s="1"/>
  <c r="M6145" i="9"/>
  <c r="N6145" i="9" s="1"/>
  <c r="M5273" i="9"/>
  <c r="N5273" i="9" s="1"/>
  <c r="M7483" i="9"/>
  <c r="N7483" i="9" s="1"/>
  <c r="M3171" i="9"/>
  <c r="N3171" i="9" s="1"/>
  <c r="M4299" i="9"/>
  <c r="N4299" i="9" s="1"/>
  <c r="M7401" i="9"/>
  <c r="N7401" i="9" s="1"/>
  <c r="M2787" i="9"/>
  <c r="N2787" i="9" s="1"/>
  <c r="M234" i="9"/>
  <c r="N234" i="9" s="1"/>
  <c r="M7441" i="9"/>
  <c r="N7441" i="9" s="1"/>
  <c r="M5823" i="9"/>
  <c r="N5823" i="9" s="1"/>
  <c r="M244" i="9"/>
  <c r="N244" i="9" s="1"/>
  <c r="M7502" i="9"/>
  <c r="N7502" i="9" s="1"/>
  <c r="M2859" i="9"/>
  <c r="N2859" i="9" s="1"/>
  <c r="M84" i="9"/>
  <c r="N84" i="9" s="1"/>
  <c r="M324" i="9"/>
  <c r="N324" i="9" s="1"/>
  <c r="M540" i="9"/>
  <c r="N540" i="9" s="1"/>
  <c r="M804" i="9"/>
  <c r="N804" i="9" s="1"/>
  <c r="M1092" i="9"/>
  <c r="N1092" i="9" s="1"/>
  <c r="M1380" i="9"/>
  <c r="N1380" i="9" s="1"/>
  <c r="M3120" i="9"/>
  <c r="N3120" i="9" s="1"/>
  <c r="M3288" i="9"/>
  <c r="N3288" i="9" s="1"/>
  <c r="M3504" i="9"/>
  <c r="N3504" i="9" s="1"/>
  <c r="M3648" i="9"/>
  <c r="N3648" i="9" s="1"/>
  <c r="M3816" i="9"/>
  <c r="N3816" i="9" s="1"/>
  <c r="M3960" i="9"/>
  <c r="N3960" i="9" s="1"/>
  <c r="M4128" i="9"/>
  <c r="N4128" i="9" s="1"/>
  <c r="M4296" i="9"/>
  <c r="N4296" i="9" s="1"/>
  <c r="M4440" i="9"/>
  <c r="N4440" i="9" s="1"/>
  <c r="M4584" i="9"/>
  <c r="N4584" i="9" s="1"/>
  <c r="M4752" i="9"/>
  <c r="N4752" i="9" s="1"/>
  <c r="M4920" i="9"/>
  <c r="N4920" i="9" s="1"/>
  <c r="M5088" i="9"/>
  <c r="N5088" i="9" s="1"/>
  <c r="M5256" i="9"/>
  <c r="N5256" i="9" s="1"/>
  <c r="M5400" i="9"/>
  <c r="N5400" i="9" s="1"/>
  <c r="M5544" i="9"/>
  <c r="N5544" i="9" s="1"/>
  <c r="M5712" i="9"/>
  <c r="N5712" i="9" s="1"/>
  <c r="M5880" i="9"/>
  <c r="N5880" i="9" s="1"/>
  <c r="M6024" i="9"/>
  <c r="N6024" i="9" s="1"/>
  <c r="M6168" i="9"/>
  <c r="N6168" i="9" s="1"/>
  <c r="M6336" i="9"/>
  <c r="N6336" i="9" s="1"/>
  <c r="M6504" i="9"/>
  <c r="N6504" i="9" s="1"/>
  <c r="M6672" i="9"/>
  <c r="N6672" i="9" s="1"/>
  <c r="M6840" i="9"/>
  <c r="N6840" i="9" s="1"/>
  <c r="M6984" i="9"/>
  <c r="N6984" i="9" s="1"/>
  <c r="M7152" i="9"/>
  <c r="N7152" i="9" s="1"/>
  <c r="M7320" i="9"/>
  <c r="N7320" i="9" s="1"/>
  <c r="M7464" i="9"/>
  <c r="N7464" i="9" s="1"/>
  <c r="M7608" i="9"/>
  <c r="N7608" i="9" s="1"/>
  <c r="M7776" i="9"/>
  <c r="N7776" i="9" s="1"/>
  <c r="M7945" i="9"/>
  <c r="N7945" i="9" s="1"/>
  <c r="M91" i="9"/>
  <c r="N91" i="9" s="1"/>
  <c r="M163" i="9"/>
  <c r="N163" i="9" s="1"/>
  <c r="M253" i="9"/>
  <c r="N253" i="9" s="1"/>
  <c r="M325" i="9"/>
  <c r="N325" i="9" s="1"/>
  <c r="M397" i="9"/>
  <c r="N397" i="9" s="1"/>
  <c r="M469" i="9"/>
  <c r="N469" i="9" s="1"/>
  <c r="M547" i="9"/>
  <c r="N547" i="9" s="1"/>
  <c r="M619" i="9"/>
  <c r="N619" i="9" s="1"/>
  <c r="M709" i="9"/>
  <c r="N709" i="9" s="1"/>
  <c r="M781" i="9"/>
  <c r="N781" i="9" s="1"/>
  <c r="M853" i="9"/>
  <c r="N853" i="9" s="1"/>
  <c r="M925" i="9"/>
  <c r="N925" i="9" s="1"/>
  <c r="M997" i="9"/>
  <c r="N997" i="9" s="1"/>
  <c r="M1069" i="9"/>
  <c r="N1069" i="9" s="1"/>
  <c r="M1147" i="9"/>
  <c r="N1147" i="9" s="1"/>
  <c r="M1219" i="9"/>
  <c r="N1219" i="9" s="1"/>
  <c r="M1309" i="9"/>
  <c r="N1309" i="9" s="1"/>
  <c r="M1381" i="9"/>
  <c r="N1381" i="9" s="1"/>
  <c r="M1453" i="9"/>
  <c r="N1453" i="9" s="1"/>
  <c r="M1531" i="9"/>
  <c r="N1531" i="9" s="1"/>
  <c r="M1603" i="9"/>
  <c r="N1603" i="9" s="1"/>
  <c r="M1693" i="9"/>
  <c r="N1693" i="9" s="1"/>
  <c r="M1765" i="9"/>
  <c r="N1765" i="9" s="1"/>
  <c r="M1837" i="9"/>
  <c r="N1837" i="9" s="1"/>
  <c r="M1933" i="9"/>
  <c r="N1933" i="9" s="1"/>
  <c r="M2077" i="9"/>
  <c r="N2077" i="9" s="1"/>
  <c r="M2221" i="9"/>
  <c r="N2221" i="9" s="1"/>
  <c r="M2365" i="9"/>
  <c r="N2365" i="9" s="1"/>
  <c r="M2509" i="9"/>
  <c r="N2509" i="9" s="1"/>
  <c r="M2653" i="9"/>
  <c r="N2653" i="9" s="1"/>
  <c r="M2797" i="9"/>
  <c r="N2797" i="9" s="1"/>
  <c r="M2941" i="9"/>
  <c r="N2941" i="9" s="1"/>
  <c r="M3085" i="9"/>
  <c r="N3085" i="9" s="1"/>
  <c r="M3229" i="9"/>
  <c r="N3229" i="9" s="1"/>
  <c r="M3373" i="9"/>
  <c r="N3373" i="9" s="1"/>
  <c r="M3517" i="9"/>
  <c r="N3517" i="9" s="1"/>
  <c r="M3661" i="9"/>
  <c r="N3661" i="9" s="1"/>
  <c r="M3805" i="9"/>
  <c r="N3805" i="9" s="1"/>
  <c r="M3949" i="9"/>
  <c r="N3949" i="9" s="1"/>
  <c r="M4093" i="9"/>
  <c r="N4093" i="9" s="1"/>
  <c r="M4237" i="9"/>
  <c r="N4237" i="9" s="1"/>
  <c r="M4381" i="9"/>
  <c r="N4381" i="9" s="1"/>
  <c r="M4525" i="9"/>
  <c r="N4525" i="9" s="1"/>
  <c r="M4669" i="9"/>
  <c r="N4669" i="9" s="1"/>
  <c r="M4813" i="9"/>
  <c r="N4813" i="9" s="1"/>
  <c r="M4957" i="9"/>
  <c r="N4957" i="9" s="1"/>
  <c r="M5101" i="9"/>
  <c r="N5101" i="9" s="1"/>
  <c r="M5245" i="9"/>
  <c r="N5245" i="9" s="1"/>
  <c r="M5389" i="9"/>
  <c r="N5389" i="9" s="1"/>
  <c r="M5533" i="9"/>
  <c r="N5533" i="9" s="1"/>
  <c r="M5677" i="9"/>
  <c r="N5677" i="9" s="1"/>
  <c r="M5821" i="9"/>
  <c r="N5821" i="9" s="1"/>
  <c r="M5965" i="9"/>
  <c r="N5965" i="9" s="1"/>
  <c r="M6109" i="9"/>
  <c r="N6109" i="9" s="1"/>
  <c r="M6253" i="9"/>
  <c r="N6253" i="9" s="1"/>
  <c r="M6397" i="9"/>
  <c r="N6397" i="9" s="1"/>
  <c r="M6541" i="9"/>
  <c r="N6541" i="9" s="1"/>
  <c r="M6685" i="9"/>
  <c r="N6685" i="9" s="1"/>
  <c r="M6829" i="9"/>
  <c r="N6829" i="9" s="1"/>
  <c r="M6973" i="9"/>
  <c r="N6973" i="9" s="1"/>
  <c r="M7117" i="9"/>
  <c r="N7117" i="9" s="1"/>
  <c r="M7261" i="9"/>
  <c r="N7261" i="9" s="1"/>
  <c r="M7405" i="9"/>
  <c r="N7405" i="9" s="1"/>
  <c r="M7549" i="9"/>
  <c r="N7549" i="9" s="1"/>
  <c r="M7693" i="9"/>
  <c r="N7693" i="9" s="1"/>
  <c r="M7838" i="9"/>
  <c r="N7838" i="9" s="1"/>
  <c r="M7982" i="9"/>
  <c r="N7982" i="9" s="1"/>
  <c r="M212" i="9"/>
  <c r="N212" i="9" s="1"/>
  <c r="M452" i="9"/>
  <c r="N452" i="9" s="1"/>
  <c r="M716" i="9"/>
  <c r="N716" i="9" s="1"/>
  <c r="M980" i="9"/>
  <c r="N980" i="9" s="1"/>
  <c r="M1292" i="9"/>
  <c r="N1292" i="9" s="1"/>
  <c r="M1556" i="9"/>
  <c r="N1556" i="9" s="1"/>
  <c r="M3224" i="9"/>
  <c r="N3224" i="9" s="1"/>
  <c r="M3368" i="9"/>
  <c r="N3368" i="9" s="1"/>
  <c r="M3536" i="9"/>
  <c r="N3536" i="9" s="1"/>
  <c r="M3704" i="9"/>
  <c r="N3704" i="9" s="1"/>
  <c r="M3848" i="9"/>
  <c r="N3848" i="9" s="1"/>
  <c r="M4040" i="9"/>
  <c r="N4040" i="9" s="1"/>
  <c r="M4208" i="9"/>
  <c r="N4208" i="9" s="1"/>
  <c r="M4352" i="9"/>
  <c r="N4352" i="9" s="1"/>
  <c r="M4496" i="9"/>
  <c r="N4496" i="9" s="1"/>
  <c r="M4664" i="9"/>
  <c r="N4664" i="9" s="1"/>
  <c r="M4832" i="9"/>
  <c r="N4832" i="9" s="1"/>
  <c r="M4976" i="9"/>
  <c r="N4976" i="9" s="1"/>
  <c r="M5120" i="9"/>
  <c r="N5120" i="9" s="1"/>
  <c r="M5288" i="9"/>
  <c r="N5288" i="9" s="1"/>
  <c r="M5456" i="9"/>
  <c r="N5456" i="9" s="1"/>
  <c r="M5624" i="9"/>
  <c r="N5624" i="9" s="1"/>
  <c r="M5792" i="9"/>
  <c r="N5792" i="9" s="1"/>
  <c r="M5936" i="9"/>
  <c r="N5936" i="9" s="1"/>
  <c r="M6104" i="9"/>
  <c r="N6104" i="9" s="1"/>
  <c r="M6248" i="9"/>
  <c r="N6248" i="9" s="1"/>
  <c r="M6416" i="9"/>
  <c r="N6416" i="9" s="1"/>
  <c r="M6560" i="9"/>
  <c r="N6560" i="9" s="1"/>
  <c r="M6704" i="9"/>
  <c r="N6704" i="9" s="1"/>
  <c r="M6872" i="9"/>
  <c r="N6872" i="9" s="1"/>
  <c r="M7040" i="9"/>
  <c r="N7040" i="9" s="1"/>
  <c r="M7208" i="9"/>
  <c r="N7208" i="9" s="1"/>
  <c r="M7376" i="9"/>
  <c r="N7376" i="9" s="1"/>
  <c r="M7520" i="9"/>
  <c r="N7520" i="9" s="1"/>
  <c r="M7688" i="9"/>
  <c r="N7688" i="9" s="1"/>
  <c r="M7857" i="9"/>
  <c r="N7857" i="9" s="1"/>
  <c r="M1611" i="9"/>
  <c r="N1611" i="9" s="1"/>
  <c r="M1683" i="9"/>
  <c r="N1683" i="9" s="1"/>
  <c r="M1755" i="9"/>
  <c r="N1755" i="9" s="1"/>
  <c r="M1845" i="9"/>
  <c r="N1845" i="9" s="1"/>
  <c r="M1941" i="9"/>
  <c r="N1941" i="9" s="1"/>
  <c r="M2085" i="9"/>
  <c r="N2085" i="9" s="1"/>
  <c r="M2229" i="9"/>
  <c r="N2229" i="9" s="1"/>
  <c r="M2373" i="9"/>
  <c r="N2373" i="9" s="1"/>
  <c r="M2517" i="9"/>
  <c r="N2517" i="9" s="1"/>
  <c r="M2661" i="9"/>
  <c r="N2661" i="9" s="1"/>
  <c r="M2805" i="9"/>
  <c r="N2805" i="9" s="1"/>
  <c r="M2949" i="9"/>
  <c r="N2949" i="9" s="1"/>
  <c r="M3093" i="9"/>
  <c r="N3093" i="9" s="1"/>
  <c r="M3237" i="9"/>
  <c r="N3237" i="9" s="1"/>
  <c r="M3381" i="9"/>
  <c r="N3381" i="9" s="1"/>
  <c r="M3525" i="9"/>
  <c r="N3525" i="9" s="1"/>
  <c r="M3669" i="9"/>
  <c r="N3669" i="9" s="1"/>
  <c r="M3813" i="9"/>
  <c r="N3813" i="9" s="1"/>
  <c r="M3957" i="9"/>
  <c r="N3957" i="9" s="1"/>
  <c r="M4101" i="9"/>
  <c r="N4101" i="9" s="1"/>
  <c r="M4245" i="9"/>
  <c r="N4245" i="9" s="1"/>
  <c r="M4389" i="9"/>
  <c r="N4389" i="9" s="1"/>
  <c r="M4533" i="9"/>
  <c r="N4533" i="9" s="1"/>
  <c r="M4677" i="9"/>
  <c r="N4677" i="9" s="1"/>
  <c r="M4821" i="9"/>
  <c r="N4821" i="9" s="1"/>
  <c r="M4965" i="9"/>
  <c r="N4965" i="9" s="1"/>
  <c r="M5109" i="9"/>
  <c r="N5109" i="9" s="1"/>
  <c r="M5253" i="9"/>
  <c r="N5253" i="9" s="1"/>
  <c r="M5397" i="9"/>
  <c r="N5397" i="9" s="1"/>
  <c r="M5541" i="9"/>
  <c r="N5541" i="9" s="1"/>
  <c r="M5685" i="9"/>
  <c r="N5685" i="9" s="1"/>
  <c r="M5829" i="9"/>
  <c r="N5829" i="9" s="1"/>
  <c r="M5973" i="9"/>
  <c r="N5973" i="9" s="1"/>
  <c r="M6117" i="9"/>
  <c r="N6117" i="9" s="1"/>
  <c r="M6261" i="9"/>
  <c r="N6261" i="9" s="1"/>
  <c r="M6405" i="9"/>
  <c r="N6405" i="9" s="1"/>
  <c r="M6549" i="9"/>
  <c r="N6549" i="9" s="1"/>
  <c r="M6693" i="9"/>
  <c r="N6693" i="9" s="1"/>
  <c r="M6837" i="9"/>
  <c r="N6837" i="9" s="1"/>
  <c r="M6981" i="9"/>
  <c r="N6981" i="9" s="1"/>
  <c r="M7125" i="9"/>
  <c r="N7125" i="9" s="1"/>
  <c r="M7269" i="9"/>
  <c r="N7269" i="9" s="1"/>
  <c r="M7413" i="9"/>
  <c r="N7413" i="9" s="1"/>
  <c r="M7557" i="9"/>
  <c r="N7557" i="9" s="1"/>
  <c r="M7701" i="9"/>
  <c r="N7701" i="9" s="1"/>
  <c r="M7846" i="9"/>
  <c r="N7846" i="9" s="1"/>
  <c r="M7990" i="9"/>
  <c r="N7990" i="9" s="1"/>
  <c r="M1300" i="9"/>
  <c r="N1300" i="9" s="1"/>
  <c r="M1612" i="9"/>
  <c r="N1612" i="9" s="1"/>
  <c r="M3256" i="9"/>
  <c r="N3256" i="9" s="1"/>
  <c r="M3400" i="9"/>
  <c r="N3400" i="9" s="1"/>
  <c r="M3568" i="9"/>
  <c r="N3568" i="9" s="1"/>
  <c r="M3736" i="9"/>
  <c r="N3736" i="9" s="1"/>
  <c r="M3880" i="9"/>
  <c r="N3880" i="9" s="1"/>
  <c r="M4024" i="9"/>
  <c r="N4024" i="9" s="1"/>
  <c r="M4168" i="9"/>
  <c r="N4168" i="9" s="1"/>
  <c r="M4336" i="9"/>
  <c r="N4336" i="9" s="1"/>
  <c r="M4528" i="9"/>
  <c r="N4528" i="9" s="1"/>
  <c r="M4672" i="9"/>
  <c r="N4672" i="9" s="1"/>
  <c r="M4840" i="9"/>
  <c r="N4840" i="9" s="1"/>
  <c r="M4984" i="9"/>
  <c r="N4984" i="9" s="1"/>
  <c r="M5152" i="9"/>
  <c r="N5152" i="9" s="1"/>
  <c r="M5320" i="9"/>
  <c r="N5320" i="9" s="1"/>
  <c r="M5464" i="9"/>
  <c r="N5464" i="9" s="1"/>
  <c r="M5608" i="9"/>
  <c r="N5608" i="9" s="1"/>
  <c r="M5776" i="9"/>
  <c r="N5776" i="9" s="1"/>
  <c r="M5944" i="9"/>
  <c r="N5944" i="9" s="1"/>
  <c r="M6112" i="9"/>
  <c r="N6112" i="9" s="1"/>
  <c r="M6280" i="9"/>
  <c r="N6280" i="9" s="1"/>
  <c r="M6424" i="9"/>
  <c r="N6424" i="9" s="1"/>
  <c r="M6568" i="9"/>
  <c r="N6568" i="9" s="1"/>
  <c r="M6736" i="9"/>
  <c r="N6736" i="9" s="1"/>
  <c r="M6904" i="9"/>
  <c r="N6904" i="9" s="1"/>
  <c r="M7048" i="9"/>
  <c r="N7048" i="9" s="1"/>
  <c r="M7192" i="9"/>
  <c r="N7192" i="9" s="1"/>
  <c r="M7360" i="9"/>
  <c r="N7360" i="9" s="1"/>
  <c r="M7528" i="9"/>
  <c r="N7528" i="9" s="1"/>
  <c r="M7696" i="9"/>
  <c r="N7696" i="9" s="1"/>
  <c r="M7865" i="9"/>
  <c r="N7865" i="9" s="1"/>
  <c r="M1565" i="9"/>
  <c r="N1565" i="9" s="1"/>
  <c r="M1637" i="9"/>
  <c r="N1637" i="9" s="1"/>
  <c r="M1715" i="9"/>
  <c r="N1715" i="9" s="1"/>
  <c r="M1787" i="9"/>
  <c r="N1787" i="9" s="1"/>
  <c r="M1859" i="9"/>
  <c r="N1859" i="9" s="1"/>
  <c r="M1973" i="9"/>
  <c r="N1973" i="9" s="1"/>
  <c r="M2117" i="9"/>
  <c r="N2117" i="9" s="1"/>
  <c r="M2261" i="9"/>
  <c r="N2261" i="9" s="1"/>
  <c r="M2405" i="9"/>
  <c r="N2405" i="9" s="1"/>
  <c r="M2549" i="9"/>
  <c r="N2549" i="9" s="1"/>
  <c r="M2693" i="9"/>
  <c r="N2693" i="9" s="1"/>
  <c r="M2837" i="9"/>
  <c r="N2837" i="9" s="1"/>
  <c r="M2981" i="9"/>
  <c r="N2981" i="9" s="1"/>
  <c r="M3125" i="9"/>
  <c r="N3125" i="9" s="1"/>
  <c r="M3269" i="9"/>
  <c r="N3269" i="9" s="1"/>
  <c r="M3413" i="9"/>
  <c r="N3413" i="9" s="1"/>
  <c r="M3557" i="9"/>
  <c r="N3557" i="9" s="1"/>
  <c r="M3701" i="9"/>
  <c r="N3701" i="9" s="1"/>
  <c r="M3845" i="9"/>
  <c r="N3845" i="9" s="1"/>
  <c r="M3989" i="9"/>
  <c r="N3989" i="9" s="1"/>
  <c r="M4133" i="9"/>
  <c r="N4133" i="9" s="1"/>
  <c r="M4277" i="9"/>
  <c r="N4277" i="9" s="1"/>
  <c r="M4421" i="9"/>
  <c r="N4421" i="9" s="1"/>
  <c r="M4565" i="9"/>
  <c r="N4565" i="9" s="1"/>
  <c r="M4709" i="9"/>
  <c r="N4709" i="9" s="1"/>
  <c r="M4853" i="9"/>
  <c r="N4853" i="9" s="1"/>
  <c r="M4997" i="9"/>
  <c r="N4997" i="9" s="1"/>
  <c r="M5141" i="9"/>
  <c r="N5141" i="9" s="1"/>
  <c r="M5285" i="9"/>
  <c r="N5285" i="9" s="1"/>
  <c r="M5429" i="9"/>
  <c r="N5429" i="9" s="1"/>
  <c r="M5573" i="9"/>
  <c r="N5573" i="9" s="1"/>
  <c r="M5717" i="9"/>
  <c r="N5717" i="9" s="1"/>
  <c r="M5861" i="9"/>
  <c r="N5861" i="9" s="1"/>
  <c r="M6005" i="9"/>
  <c r="N6005" i="9" s="1"/>
  <c r="M6149" i="9"/>
  <c r="N6149" i="9" s="1"/>
  <c r="M6293" i="9"/>
  <c r="N6293" i="9" s="1"/>
  <c r="M6437" i="9"/>
  <c r="N6437" i="9" s="1"/>
  <c r="M6581" i="9"/>
  <c r="N6581" i="9" s="1"/>
  <c r="M6725" i="9"/>
  <c r="N6725" i="9" s="1"/>
  <c r="M6869" i="9"/>
  <c r="N6869" i="9" s="1"/>
  <c r="M7013" i="9"/>
  <c r="N7013" i="9" s="1"/>
  <c r="M7157" i="9"/>
  <c r="N7157" i="9" s="1"/>
  <c r="M7301" i="9"/>
  <c r="N7301" i="9" s="1"/>
  <c r="M7445" i="9"/>
  <c r="N7445" i="9" s="1"/>
  <c r="M7589" i="9"/>
  <c r="N7589" i="9" s="1"/>
  <c r="M7733" i="9"/>
  <c r="N7733" i="9" s="1"/>
  <c r="M7878" i="9"/>
  <c r="N7878" i="9" s="1"/>
  <c r="M1617" i="9"/>
  <c r="N1617" i="9" s="1"/>
  <c r="M1689" i="9"/>
  <c r="N1689" i="9" s="1"/>
  <c r="M1761" i="9"/>
  <c r="N1761" i="9" s="1"/>
  <c r="M1815" i="9"/>
  <c r="N1815" i="9" s="1"/>
  <c r="M1887" i="9"/>
  <c r="N1887" i="9" s="1"/>
  <c r="M1935" i="9"/>
  <c r="N1935" i="9" s="1"/>
  <c r="M1983" i="9"/>
  <c r="N1983" i="9" s="1"/>
  <c r="M2025" i="9"/>
  <c r="N2025" i="9" s="1"/>
  <c r="M2067" i="9"/>
  <c r="N2067" i="9" s="1"/>
  <c r="M2163" i="9"/>
  <c r="N2163" i="9" s="1"/>
  <c r="M2259" i="9"/>
  <c r="N2259" i="9" s="1"/>
  <c r="M2307" i="9"/>
  <c r="N2307" i="9" s="1"/>
  <c r="M2343" i="9"/>
  <c r="N2343" i="9" s="1"/>
  <c r="M2391" i="9"/>
  <c r="N2391" i="9" s="1"/>
  <c r="M2439" i="9"/>
  <c r="N2439" i="9" s="1"/>
  <c r="M2481" i="9"/>
  <c r="N2481" i="9" s="1"/>
  <c r="M2529" i="9"/>
  <c r="N2529" i="9" s="1"/>
  <c r="M2577" i="9"/>
  <c r="N2577" i="9" s="1"/>
  <c r="M2625" i="9"/>
  <c r="N2625" i="9" s="1"/>
  <c r="M2673" i="9"/>
  <c r="N2673" i="9" s="1"/>
  <c r="M2721" i="9"/>
  <c r="N2721" i="9" s="1"/>
  <c r="M2769" i="9"/>
  <c r="N2769" i="9" s="1"/>
  <c r="M2811" i="9"/>
  <c r="N2811" i="9" s="1"/>
  <c r="M1144" i="9"/>
  <c r="N1144" i="9" s="1"/>
  <c r="M1186" i="9"/>
  <c r="N1186" i="9" s="1"/>
  <c r="M1222" i="9"/>
  <c r="N1222" i="9" s="1"/>
  <c r="M1264" i="9"/>
  <c r="N1264" i="9" s="1"/>
  <c r="M1306" i="9"/>
  <c r="N1306" i="9" s="1"/>
  <c r="M1342" i="9"/>
  <c r="N1342" i="9" s="1"/>
  <c r="M1384" i="9"/>
  <c r="N1384" i="9" s="1"/>
  <c r="M1426" i="9"/>
  <c r="N1426" i="9" s="1"/>
  <c r="M1510" i="9"/>
  <c r="N1510" i="9" s="1"/>
  <c r="M1552" i="9"/>
  <c r="N1552" i="9" s="1"/>
  <c r="M1588" i="9"/>
  <c r="N1588" i="9" s="1"/>
  <c r="M1624" i="9"/>
  <c r="N1624" i="9" s="1"/>
  <c r="M1666" i="9"/>
  <c r="N1666" i="9" s="1"/>
  <c r="M1846" i="9"/>
  <c r="N1846" i="9" s="1"/>
  <c r="M1882" i="9"/>
  <c r="N1882" i="9" s="1"/>
  <c r="M2098" i="9"/>
  <c r="N2098" i="9" s="1"/>
  <c r="M2134" i="9"/>
  <c r="N2134" i="9" s="1"/>
  <c r="M2170" i="9"/>
  <c r="N2170" i="9" s="1"/>
  <c r="M2206" i="9"/>
  <c r="N2206" i="9" s="1"/>
  <c r="M2242" i="9"/>
  <c r="N2242" i="9" s="1"/>
  <c r="M2458" i="9"/>
  <c r="N2458" i="9" s="1"/>
  <c r="M2524" i="9"/>
  <c r="N2524" i="9" s="1"/>
  <c r="M2596" i="9"/>
  <c r="N2596" i="9" s="1"/>
  <c r="M2668" i="9"/>
  <c r="N2668" i="9" s="1"/>
  <c r="M2704" i="9"/>
  <c r="N2704" i="9" s="1"/>
  <c r="M2740" i="9"/>
  <c r="N2740" i="9" s="1"/>
  <c r="M2812" i="9"/>
  <c r="N2812" i="9" s="1"/>
  <c r="M2848" i="9"/>
  <c r="N2848" i="9" s="1"/>
  <c r="M2884" i="9"/>
  <c r="N2884" i="9" s="1"/>
  <c r="M3028" i="9"/>
  <c r="N3028" i="9" s="1"/>
  <c r="M3100" i="9"/>
  <c r="N3100" i="9" s="1"/>
  <c r="M3178" i="9"/>
  <c r="N3178" i="9" s="1"/>
  <c r="M3220" i="9"/>
  <c r="N3220" i="9" s="1"/>
  <c r="M3268" i="9"/>
  <c r="N3268" i="9" s="1"/>
  <c r="M3316" i="9"/>
  <c r="N3316" i="9" s="1"/>
  <c r="M1979" i="9"/>
  <c r="N1979" i="9" s="1"/>
  <c r="M2027" i="9"/>
  <c r="N2027" i="9" s="1"/>
  <c r="M2363" i="9"/>
  <c r="N2363" i="9" s="1"/>
  <c r="M2459" i="9"/>
  <c r="N2459" i="9" s="1"/>
  <c r="M2495" i="9"/>
  <c r="N2495" i="9" s="1"/>
  <c r="M2591" i="9"/>
  <c r="N2591" i="9" s="1"/>
  <c r="M54" i="9"/>
  <c r="N54" i="9" s="1"/>
  <c r="M174" i="9"/>
  <c r="N174" i="9" s="1"/>
  <c r="M378" i="9"/>
  <c r="N378" i="9" s="1"/>
  <c r="M498" i="9"/>
  <c r="N498" i="9" s="1"/>
  <c r="M546" i="9"/>
  <c r="N546" i="9" s="1"/>
  <c r="M576" i="9"/>
  <c r="N576" i="9" s="1"/>
  <c r="M624" i="9"/>
  <c r="N624" i="9" s="1"/>
  <c r="M774" i="9"/>
  <c r="N774" i="9" s="1"/>
  <c r="M978" i="9"/>
  <c r="N978" i="9" s="1"/>
  <c r="M1098" i="9"/>
  <c r="N1098" i="9" s="1"/>
  <c r="M1170" i="9"/>
  <c r="N1170" i="9" s="1"/>
  <c r="M1254" i="9"/>
  <c r="N1254" i="9" s="1"/>
  <c r="M1566" i="9"/>
  <c r="N1566" i="9" s="1"/>
  <c r="M1686" i="9"/>
  <c r="N1686" i="9" s="1"/>
  <c r="M1794" i="9"/>
  <c r="N1794" i="9" s="1"/>
  <c r="M1830" i="9"/>
  <c r="N1830" i="9" s="1"/>
  <c r="M1902" i="9"/>
  <c r="N1902" i="9" s="1"/>
  <c r="M1938" i="9"/>
  <c r="N1938" i="9" s="1"/>
  <c r="M2010" i="9"/>
  <c r="N2010" i="9" s="1"/>
  <c r="M2046" i="9"/>
  <c r="N2046" i="9" s="1"/>
  <c r="M2118" i="9"/>
  <c r="N2118" i="9" s="1"/>
  <c r="M2154" i="9"/>
  <c r="N2154" i="9" s="1"/>
  <c r="M2226" i="9"/>
  <c r="N2226" i="9" s="1"/>
  <c r="M2400" i="9"/>
  <c r="N2400" i="9" s="1"/>
  <c r="M2436" i="9"/>
  <c r="N2436" i="9" s="1"/>
  <c r="M2754" i="9"/>
  <c r="N2754" i="9" s="1"/>
  <c r="M3102" i="9"/>
  <c r="N3102" i="9" s="1"/>
  <c r="M841" i="9"/>
  <c r="N841" i="9" s="1"/>
  <c r="M2035" i="9"/>
  <c r="N2035" i="9" s="1"/>
  <c r="M2539" i="9"/>
  <c r="N2539" i="9" s="1"/>
  <c r="M122" i="9"/>
  <c r="N122" i="9" s="1"/>
  <c r="M296" i="9"/>
  <c r="N296" i="9" s="1"/>
  <c r="M338" i="9"/>
  <c r="N338" i="9" s="1"/>
  <c r="M374" i="9"/>
  <c r="N374" i="9" s="1"/>
  <c r="M458" i="9"/>
  <c r="N458" i="9" s="1"/>
  <c r="M620" i="9"/>
  <c r="N620" i="9" s="1"/>
  <c r="M944" i="9"/>
  <c r="N944" i="9" s="1"/>
  <c r="M1022" i="9"/>
  <c r="N1022" i="9" s="1"/>
  <c r="M1094" i="9"/>
  <c r="N1094" i="9" s="1"/>
  <c r="M1142" i="9"/>
  <c r="N1142" i="9" s="1"/>
  <c r="M2210" i="9"/>
  <c r="N2210" i="9" s="1"/>
  <c r="M2282" i="9"/>
  <c r="N2282" i="9" s="1"/>
  <c r="M2660" i="9"/>
  <c r="N2660" i="9" s="1"/>
  <c r="M2690" i="9"/>
  <c r="N2690" i="9" s="1"/>
  <c r="M2756" i="9"/>
  <c r="N2756" i="9" s="1"/>
  <c r="M2923" i="9"/>
  <c r="N2923" i="9" s="1"/>
  <c r="M2971" i="9"/>
  <c r="N2971" i="9" s="1"/>
  <c r="M3019" i="9"/>
  <c r="N3019" i="9" s="1"/>
  <c r="M3961" i="9"/>
  <c r="N3961" i="9" s="1"/>
  <c r="M4153" i="9"/>
  <c r="N4153" i="9" s="1"/>
  <c r="M4483" i="9"/>
  <c r="N4483" i="9" s="1"/>
  <c r="M4531" i="9"/>
  <c r="N4531" i="9" s="1"/>
  <c r="M4849" i="9"/>
  <c r="N4849" i="9" s="1"/>
  <c r="M4897" i="9"/>
  <c r="N4897" i="9" s="1"/>
  <c r="M5377" i="9"/>
  <c r="N5377" i="9" s="1"/>
  <c r="M7363" i="9"/>
  <c r="N7363" i="9" s="1"/>
  <c r="M3926" i="9"/>
  <c r="N3926" i="9" s="1"/>
  <c r="M6746" i="9"/>
  <c r="N6746" i="9" s="1"/>
  <c r="M7076" i="9"/>
  <c r="N7076" i="9" s="1"/>
  <c r="M7959" i="9"/>
  <c r="N7959" i="9" s="1"/>
  <c r="M3267" i="9"/>
  <c r="N3267" i="9" s="1"/>
  <c r="M3543" i="9"/>
  <c r="N3543" i="9" s="1"/>
  <c r="M3795" i="9"/>
  <c r="N3795" i="9" s="1"/>
  <c r="M4011" i="9"/>
  <c r="N4011" i="9" s="1"/>
  <c r="M4539" i="9"/>
  <c r="N4539" i="9" s="1"/>
  <c r="M4587" i="9"/>
  <c r="N4587" i="9" s="1"/>
  <c r="M6123" i="9"/>
  <c r="N6123" i="9" s="1"/>
  <c r="M6171" i="9"/>
  <c r="N6171" i="9" s="1"/>
  <c r="M6291" i="9"/>
  <c r="N6291" i="9" s="1"/>
  <c r="M6459" i="9"/>
  <c r="N6459" i="9" s="1"/>
  <c r="M6627" i="9"/>
  <c r="N6627" i="9" s="1"/>
  <c r="M6675" i="9"/>
  <c r="N6675" i="9" s="1"/>
  <c r="M6903" i="9"/>
  <c r="N6903" i="9" s="1"/>
  <c r="M7047" i="9"/>
  <c r="N7047" i="9" s="1"/>
  <c r="M7191" i="9"/>
  <c r="N7191" i="9" s="1"/>
  <c r="M315" i="9"/>
  <c r="N315" i="9" s="1"/>
  <c r="M387" i="9"/>
  <c r="N387" i="9" s="1"/>
  <c r="M459" i="9"/>
  <c r="N459" i="9" s="1"/>
  <c r="M531" i="9"/>
  <c r="N531" i="9" s="1"/>
  <c r="M711" i="9"/>
  <c r="N711" i="9" s="1"/>
  <c r="M855" i="9"/>
  <c r="N855" i="9" s="1"/>
  <c r="M1359" i="9"/>
  <c r="N1359" i="9" s="1"/>
  <c r="M298" i="9"/>
  <c r="N298" i="9" s="1"/>
  <c r="M334" i="9"/>
  <c r="N334" i="9" s="1"/>
  <c r="M586" i="9"/>
  <c r="N586" i="9" s="1"/>
  <c r="M622" i="9"/>
  <c r="N622" i="9" s="1"/>
  <c r="M946" i="9"/>
  <c r="N946" i="9" s="1"/>
  <c r="M982" i="9"/>
  <c r="N982" i="9" s="1"/>
  <c r="M1018" i="9"/>
  <c r="N1018" i="9" s="1"/>
  <c r="M329" i="9"/>
  <c r="N329" i="9" s="1"/>
  <c r="M401" i="9"/>
  <c r="N401" i="9" s="1"/>
  <c r="M869" i="9"/>
  <c r="N869" i="9" s="1"/>
  <c r="M941" i="9"/>
  <c r="N941" i="9" s="1"/>
  <c r="M132" i="9"/>
  <c r="N132" i="9" s="1"/>
  <c r="M348" i="9"/>
  <c r="N348" i="9" s="1"/>
  <c r="M588" i="9"/>
  <c r="N588" i="9" s="1"/>
  <c r="M852" i="9"/>
  <c r="N852" i="9" s="1"/>
  <c r="M1164" i="9"/>
  <c r="N1164" i="9" s="1"/>
  <c r="M1428" i="9"/>
  <c r="N1428" i="9" s="1"/>
  <c r="M3144" i="9"/>
  <c r="N3144" i="9" s="1"/>
  <c r="M3312" i="9"/>
  <c r="N3312" i="9" s="1"/>
  <c r="M3528" i="9"/>
  <c r="N3528" i="9" s="1"/>
  <c r="M3696" i="9"/>
  <c r="N3696" i="9" s="1"/>
  <c r="M3840" i="9"/>
  <c r="N3840" i="9" s="1"/>
  <c r="M3984" i="9"/>
  <c r="N3984" i="9" s="1"/>
  <c r="M4152" i="9"/>
  <c r="N4152" i="9" s="1"/>
  <c r="M4320" i="9"/>
  <c r="N4320" i="9" s="1"/>
  <c r="M4464" i="9"/>
  <c r="N4464" i="9" s="1"/>
  <c r="M4608" i="9"/>
  <c r="N4608" i="9" s="1"/>
  <c r="M4776" i="9"/>
  <c r="N4776" i="9" s="1"/>
  <c r="M4944" i="9"/>
  <c r="N4944" i="9" s="1"/>
  <c r="M5112" i="9"/>
  <c r="N5112" i="9" s="1"/>
  <c r="M5280" i="9"/>
  <c r="N5280" i="9" s="1"/>
  <c r="M5424" i="9"/>
  <c r="N5424" i="9" s="1"/>
  <c r="M5592" i="9"/>
  <c r="N5592" i="9" s="1"/>
  <c r="M5736" i="9"/>
  <c r="N5736" i="9" s="1"/>
  <c r="M5904" i="9"/>
  <c r="N5904" i="9" s="1"/>
  <c r="M6048" i="9"/>
  <c r="N6048" i="9" s="1"/>
  <c r="M6192" i="9"/>
  <c r="N6192" i="9" s="1"/>
  <c r="M6360" i="9"/>
  <c r="N6360" i="9" s="1"/>
  <c r="M6528" i="9"/>
  <c r="N6528" i="9" s="1"/>
  <c r="M6696" i="9"/>
  <c r="N6696" i="9" s="1"/>
  <c r="M6864" i="9"/>
  <c r="N6864" i="9" s="1"/>
  <c r="M7008" i="9"/>
  <c r="N7008" i="9" s="1"/>
  <c r="M7176" i="9"/>
  <c r="N7176" i="9" s="1"/>
  <c r="M7344" i="9"/>
  <c r="N7344" i="9" s="1"/>
  <c r="M7488" i="9"/>
  <c r="N7488" i="9" s="1"/>
  <c r="M7632" i="9"/>
  <c r="N7632" i="9" s="1"/>
  <c r="M7800" i="9"/>
  <c r="N7800" i="9" s="1"/>
  <c r="M7993" i="9"/>
  <c r="N7993" i="9" s="1"/>
  <c r="M109" i="9"/>
  <c r="N109" i="9" s="1"/>
  <c r="M181" i="9"/>
  <c r="N181" i="9" s="1"/>
  <c r="M259" i="9"/>
  <c r="N259" i="9" s="1"/>
  <c r="M331" i="9"/>
  <c r="N331" i="9" s="1"/>
  <c r="M403" i="9"/>
  <c r="N403" i="9" s="1"/>
  <c r="M475" i="9"/>
  <c r="N475" i="9" s="1"/>
  <c r="M565" i="9"/>
  <c r="N565" i="9" s="1"/>
  <c r="M643" i="9"/>
  <c r="N643" i="9" s="1"/>
  <c r="M715" i="9"/>
  <c r="N715" i="9" s="1"/>
  <c r="M787" i="9"/>
  <c r="N787" i="9" s="1"/>
  <c r="M859" i="9"/>
  <c r="N859" i="9" s="1"/>
  <c r="M931" i="9"/>
  <c r="N931" i="9" s="1"/>
  <c r="M1003" i="9"/>
  <c r="N1003" i="9" s="1"/>
  <c r="M1075" i="9"/>
  <c r="N1075" i="9" s="1"/>
  <c r="M1165" i="9"/>
  <c r="N1165" i="9" s="1"/>
  <c r="M1237" i="9"/>
  <c r="N1237" i="9" s="1"/>
  <c r="M1315" i="9"/>
  <c r="N1315" i="9" s="1"/>
  <c r="M1387" i="9"/>
  <c r="N1387" i="9" s="1"/>
  <c r="M1459" i="9"/>
  <c r="N1459" i="9" s="1"/>
  <c r="M1549" i="9"/>
  <c r="N1549" i="9" s="1"/>
  <c r="M1621" i="9"/>
  <c r="N1621" i="9" s="1"/>
  <c r="M1699" i="9"/>
  <c r="N1699" i="9" s="1"/>
  <c r="M1771" i="9"/>
  <c r="N1771" i="9" s="1"/>
  <c r="M1843" i="9"/>
  <c r="N1843" i="9" s="1"/>
  <c r="M1957" i="9"/>
  <c r="N1957" i="9" s="1"/>
  <c r="M2101" i="9"/>
  <c r="N2101" i="9" s="1"/>
  <c r="M2245" i="9"/>
  <c r="N2245" i="9" s="1"/>
  <c r="M2389" i="9"/>
  <c r="N2389" i="9" s="1"/>
  <c r="M2533" i="9"/>
  <c r="N2533" i="9" s="1"/>
  <c r="M2677" i="9"/>
  <c r="N2677" i="9" s="1"/>
  <c r="M2821" i="9"/>
  <c r="N2821" i="9" s="1"/>
  <c r="M2965" i="9"/>
  <c r="N2965" i="9" s="1"/>
  <c r="M3109" i="9"/>
  <c r="N3109" i="9" s="1"/>
  <c r="M3253" i="9"/>
  <c r="N3253" i="9" s="1"/>
  <c r="M3397" i="9"/>
  <c r="N3397" i="9" s="1"/>
  <c r="M3541" i="9"/>
  <c r="N3541" i="9" s="1"/>
  <c r="M3685" i="9"/>
  <c r="N3685" i="9" s="1"/>
  <c r="M3829" i="9"/>
  <c r="N3829" i="9" s="1"/>
  <c r="M3973" i="9"/>
  <c r="N3973" i="9" s="1"/>
  <c r="M4117" i="9"/>
  <c r="N4117" i="9" s="1"/>
  <c r="M4261" i="9"/>
  <c r="N4261" i="9" s="1"/>
  <c r="M4405" i="9"/>
  <c r="N4405" i="9" s="1"/>
  <c r="M4549" i="9"/>
  <c r="N4549" i="9" s="1"/>
  <c r="M4693" i="9"/>
  <c r="N4693" i="9" s="1"/>
  <c r="M4837" i="9"/>
  <c r="N4837" i="9" s="1"/>
  <c r="M4981" i="9"/>
  <c r="N4981" i="9" s="1"/>
  <c r="M5125" i="9"/>
  <c r="N5125" i="9" s="1"/>
  <c r="M5269" i="9"/>
  <c r="N5269" i="9" s="1"/>
  <c r="M5413" i="9"/>
  <c r="N5413" i="9" s="1"/>
  <c r="M5557" i="9"/>
  <c r="N5557" i="9" s="1"/>
  <c r="M5701" i="9"/>
  <c r="N5701" i="9" s="1"/>
  <c r="M5845" i="9"/>
  <c r="N5845" i="9" s="1"/>
  <c r="M5989" i="9"/>
  <c r="N5989" i="9" s="1"/>
  <c r="M6133" i="9"/>
  <c r="N6133" i="9" s="1"/>
  <c r="M6277" i="9"/>
  <c r="N6277" i="9" s="1"/>
  <c r="M6421" i="9"/>
  <c r="N6421" i="9" s="1"/>
  <c r="M6565" i="9"/>
  <c r="N6565" i="9" s="1"/>
  <c r="M6709" i="9"/>
  <c r="N6709" i="9" s="1"/>
  <c r="M6853" i="9"/>
  <c r="N6853" i="9" s="1"/>
  <c r="M6997" i="9"/>
  <c r="N6997" i="9" s="1"/>
  <c r="M7141" i="9"/>
  <c r="N7141" i="9" s="1"/>
  <c r="M7285" i="9"/>
  <c r="N7285" i="9" s="1"/>
  <c r="M7429" i="9"/>
  <c r="N7429" i="9" s="1"/>
  <c r="M7573" i="9"/>
  <c r="N7573" i="9" s="1"/>
  <c r="M7717" i="9"/>
  <c r="N7717" i="9" s="1"/>
  <c r="M7862" i="9"/>
  <c r="N7862" i="9" s="1"/>
  <c r="M20" i="9"/>
  <c r="N20" i="9" s="1"/>
  <c r="M260" i="9"/>
  <c r="N260" i="9" s="1"/>
  <c r="M476" i="9"/>
  <c r="N476" i="9" s="1"/>
  <c r="M740" i="9"/>
  <c r="N740" i="9" s="1"/>
  <c r="M1028" i="9"/>
  <c r="N1028" i="9" s="1"/>
  <c r="M1316" i="9"/>
  <c r="N1316" i="9" s="1"/>
  <c r="M1604" i="9"/>
  <c r="N1604" i="9" s="1"/>
  <c r="M3248" i="9"/>
  <c r="N3248" i="9" s="1"/>
  <c r="M3392" i="9"/>
  <c r="N3392" i="9" s="1"/>
  <c r="M3560" i="9"/>
  <c r="N3560" i="9" s="1"/>
  <c r="M3728" i="9"/>
  <c r="N3728" i="9" s="1"/>
  <c r="M3896" i="9"/>
  <c r="N3896" i="9" s="1"/>
  <c r="M4064" i="9"/>
  <c r="N4064" i="9" s="1"/>
  <c r="M4232" i="9"/>
  <c r="N4232" i="9" s="1"/>
  <c r="M4376" i="9"/>
  <c r="N4376" i="9" s="1"/>
  <c r="M4520" i="9"/>
  <c r="N4520" i="9" s="1"/>
  <c r="M4688" i="9"/>
  <c r="N4688" i="9" s="1"/>
  <c r="M4856" i="9"/>
  <c r="N4856" i="9" s="1"/>
  <c r="M5000" i="9"/>
  <c r="N5000" i="9" s="1"/>
  <c r="M5144" i="9"/>
  <c r="N5144" i="9" s="1"/>
  <c r="M5312" i="9"/>
  <c r="N5312" i="9" s="1"/>
  <c r="M5480" i="9"/>
  <c r="N5480" i="9" s="1"/>
  <c r="M5648" i="9"/>
  <c r="N5648" i="9" s="1"/>
  <c r="M5816" i="9"/>
  <c r="N5816" i="9" s="1"/>
  <c r="M5960" i="9"/>
  <c r="N5960" i="9" s="1"/>
  <c r="M6128" i="9"/>
  <c r="N6128" i="9" s="1"/>
  <c r="M6296" i="9"/>
  <c r="N6296" i="9" s="1"/>
  <c r="M6440" i="9"/>
  <c r="N6440" i="9" s="1"/>
  <c r="M6584" i="9"/>
  <c r="N6584" i="9" s="1"/>
  <c r="M6728" i="9"/>
  <c r="N6728" i="9" s="1"/>
  <c r="M6896" i="9"/>
  <c r="N6896" i="9" s="1"/>
  <c r="M7088" i="9"/>
  <c r="N7088" i="9" s="1"/>
  <c r="M7232" i="9"/>
  <c r="N7232" i="9" s="1"/>
  <c r="M7400" i="9"/>
  <c r="N7400" i="9" s="1"/>
  <c r="M7544" i="9"/>
  <c r="N7544" i="9" s="1"/>
  <c r="M7712" i="9"/>
  <c r="N7712" i="9" s="1"/>
  <c r="M7881" i="9"/>
  <c r="N7881" i="9" s="1"/>
  <c r="N27" i="9"/>
  <c r="N99" i="9"/>
  <c r="N171" i="9"/>
  <c r="N243" i="9"/>
  <c r="N1467" i="9"/>
  <c r="N1539" i="9"/>
  <c r="M1629" i="9"/>
  <c r="N1629" i="9" s="1"/>
  <c r="M1701" i="9"/>
  <c r="N1701" i="9" s="1"/>
  <c r="M1773" i="9"/>
  <c r="N1773" i="9" s="1"/>
  <c r="M1851" i="9"/>
  <c r="N1851" i="9" s="1"/>
  <c r="M1965" i="9"/>
  <c r="N1965" i="9" s="1"/>
  <c r="M2109" i="9"/>
  <c r="N2109" i="9" s="1"/>
  <c r="M2253" i="9"/>
  <c r="N2253" i="9" s="1"/>
  <c r="M2397" i="9"/>
  <c r="N2397" i="9" s="1"/>
  <c r="M2541" i="9"/>
  <c r="N2541" i="9" s="1"/>
  <c r="M2685" i="9"/>
  <c r="N2685" i="9" s="1"/>
  <c r="M2829" i="9"/>
  <c r="N2829" i="9" s="1"/>
  <c r="M2973" i="9"/>
  <c r="N2973" i="9" s="1"/>
  <c r="M3117" i="9"/>
  <c r="N3117" i="9" s="1"/>
  <c r="M3261" i="9"/>
  <c r="N3261" i="9" s="1"/>
  <c r="M3405" i="9"/>
  <c r="N3405" i="9" s="1"/>
  <c r="M3549" i="9"/>
  <c r="N3549" i="9" s="1"/>
  <c r="M3693" i="9"/>
  <c r="N3693" i="9" s="1"/>
  <c r="M3837" i="9"/>
  <c r="N3837" i="9" s="1"/>
  <c r="M3981" i="9"/>
  <c r="N3981" i="9" s="1"/>
  <c r="M4125" i="9"/>
  <c r="N4125" i="9" s="1"/>
  <c r="M4269" i="9"/>
  <c r="N4269" i="9" s="1"/>
  <c r="M4413" i="9"/>
  <c r="N4413" i="9" s="1"/>
  <c r="M4557" i="9"/>
  <c r="N4557" i="9" s="1"/>
  <c r="M4701" i="9"/>
  <c r="N4701" i="9" s="1"/>
  <c r="M4845" i="9"/>
  <c r="N4845" i="9" s="1"/>
  <c r="M4989" i="9"/>
  <c r="N4989" i="9" s="1"/>
  <c r="M5133" i="9"/>
  <c r="N5133" i="9" s="1"/>
  <c r="M5277" i="9"/>
  <c r="N5277" i="9" s="1"/>
  <c r="M5421" i="9"/>
  <c r="N5421" i="9" s="1"/>
  <c r="M5565" i="9"/>
  <c r="N5565" i="9" s="1"/>
  <c r="M5709" i="9"/>
  <c r="N5709" i="9" s="1"/>
  <c r="M5853" i="9"/>
  <c r="N5853" i="9" s="1"/>
  <c r="M5997" i="9"/>
  <c r="N5997" i="9" s="1"/>
  <c r="M6141" i="9"/>
  <c r="N6141" i="9" s="1"/>
  <c r="M6285" i="9"/>
  <c r="N6285" i="9" s="1"/>
  <c r="M6429" i="9"/>
  <c r="N6429" i="9" s="1"/>
  <c r="M6573" i="9"/>
  <c r="N6573" i="9" s="1"/>
  <c r="M6717" i="9"/>
  <c r="N6717" i="9" s="1"/>
  <c r="M6861" i="9"/>
  <c r="N6861" i="9" s="1"/>
  <c r="M7005" i="9"/>
  <c r="N7005" i="9" s="1"/>
  <c r="M7149" i="9"/>
  <c r="N7149" i="9" s="1"/>
  <c r="M7293" i="9"/>
  <c r="N7293" i="9" s="1"/>
  <c r="M7437" i="9"/>
  <c r="N7437" i="9" s="1"/>
  <c r="M7581" i="9"/>
  <c r="N7581" i="9" s="1"/>
  <c r="M7725" i="9"/>
  <c r="N7725" i="9" s="1"/>
  <c r="M7870" i="9"/>
  <c r="N7870" i="9" s="1"/>
  <c r="M1348" i="9"/>
  <c r="N1348" i="9" s="1"/>
  <c r="M1636" i="9"/>
  <c r="N1636" i="9" s="1"/>
  <c r="M3280" i="9"/>
  <c r="N3280" i="9" s="1"/>
  <c r="M3424" i="9"/>
  <c r="N3424" i="9" s="1"/>
  <c r="M3592" i="9"/>
  <c r="N3592" i="9" s="1"/>
  <c r="M3760" i="9"/>
  <c r="N3760" i="9" s="1"/>
  <c r="M3904" i="9"/>
  <c r="N3904" i="9" s="1"/>
  <c r="M4048" i="9"/>
  <c r="N4048" i="9" s="1"/>
  <c r="M4216" i="9"/>
  <c r="N4216" i="9" s="1"/>
  <c r="M4360" i="9"/>
  <c r="N4360" i="9" s="1"/>
  <c r="M4552" i="9"/>
  <c r="N4552" i="9" s="1"/>
  <c r="M4720" i="9"/>
  <c r="N4720" i="9" s="1"/>
  <c r="M4864" i="9"/>
  <c r="N4864" i="9" s="1"/>
  <c r="M5008" i="9"/>
  <c r="N5008" i="9" s="1"/>
  <c r="M5176" i="9"/>
  <c r="N5176" i="9" s="1"/>
  <c r="M5344" i="9"/>
  <c r="N5344" i="9" s="1"/>
  <c r="M5488" i="9"/>
  <c r="N5488" i="9" s="1"/>
  <c r="M5632" i="9"/>
  <c r="N5632" i="9" s="1"/>
  <c r="M5800" i="9"/>
  <c r="N5800" i="9" s="1"/>
  <c r="M5968" i="9"/>
  <c r="N5968" i="9" s="1"/>
  <c r="M6136" i="9"/>
  <c r="N6136" i="9" s="1"/>
  <c r="M6304" i="9"/>
  <c r="N6304" i="9" s="1"/>
  <c r="M6448" i="9"/>
  <c r="N6448" i="9" s="1"/>
  <c r="M6616" i="9"/>
  <c r="N6616" i="9" s="1"/>
  <c r="M6760" i="9"/>
  <c r="N6760" i="9" s="1"/>
  <c r="M6928" i="9"/>
  <c r="N6928" i="9" s="1"/>
  <c r="M7072" i="9"/>
  <c r="N7072" i="9" s="1"/>
  <c r="M7216" i="9"/>
  <c r="N7216" i="9" s="1"/>
  <c r="M7384" i="9"/>
  <c r="N7384" i="9" s="1"/>
  <c r="M7552" i="9"/>
  <c r="N7552" i="9" s="1"/>
  <c r="M7720" i="9"/>
  <c r="N7720" i="9" s="1"/>
  <c r="M7889" i="9"/>
  <c r="N7889" i="9" s="1"/>
  <c r="N509" i="9"/>
  <c r="N581" i="9"/>
  <c r="N653" i="9"/>
  <c r="N725" i="9"/>
  <c r="N797" i="9"/>
  <c r="M1493" i="9"/>
  <c r="N1493" i="9" s="1"/>
  <c r="M1571" i="9"/>
  <c r="N1571" i="9" s="1"/>
  <c r="M1643" i="9"/>
  <c r="N1643" i="9" s="1"/>
  <c r="M1733" i="9"/>
  <c r="N1733" i="9" s="1"/>
  <c r="M1805" i="9"/>
  <c r="N1805" i="9" s="1"/>
  <c r="M1877" i="9"/>
  <c r="N1877" i="9" s="1"/>
  <c r="M1997" i="9"/>
  <c r="N1997" i="9" s="1"/>
  <c r="M2141" i="9"/>
  <c r="N2141" i="9" s="1"/>
  <c r="M2285" i="9"/>
  <c r="N2285" i="9" s="1"/>
  <c r="M2429" i="9"/>
  <c r="N2429" i="9" s="1"/>
  <c r="M2573" i="9"/>
  <c r="N2573" i="9" s="1"/>
  <c r="M2717" i="9"/>
  <c r="N2717" i="9" s="1"/>
  <c r="M2861" i="9"/>
  <c r="N2861" i="9" s="1"/>
  <c r="M3005" i="9"/>
  <c r="N3005" i="9" s="1"/>
  <c r="M3149" i="9"/>
  <c r="N3149" i="9" s="1"/>
  <c r="M3293" i="9"/>
  <c r="N3293" i="9" s="1"/>
  <c r="M3437" i="9"/>
  <c r="N3437" i="9" s="1"/>
  <c r="M3581" i="9"/>
  <c r="N3581" i="9" s="1"/>
  <c r="M3725" i="9"/>
  <c r="N3725" i="9" s="1"/>
  <c r="M3869" i="9"/>
  <c r="N3869" i="9" s="1"/>
  <c r="M4013" i="9"/>
  <c r="N4013" i="9" s="1"/>
  <c r="M4157" i="9"/>
  <c r="N4157" i="9" s="1"/>
  <c r="M4301" i="9"/>
  <c r="N4301" i="9" s="1"/>
  <c r="M4445" i="9"/>
  <c r="N4445" i="9" s="1"/>
  <c r="M4589" i="9"/>
  <c r="N4589" i="9" s="1"/>
  <c r="M4733" i="9"/>
  <c r="N4733" i="9" s="1"/>
  <c r="M4877" i="9"/>
  <c r="N4877" i="9" s="1"/>
  <c r="M5021" i="9"/>
  <c r="N5021" i="9" s="1"/>
  <c r="M5165" i="9"/>
  <c r="N5165" i="9" s="1"/>
  <c r="M5309" i="9"/>
  <c r="N5309" i="9" s="1"/>
  <c r="M5453" i="9"/>
  <c r="N5453" i="9" s="1"/>
  <c r="M5597" i="9"/>
  <c r="N5597" i="9" s="1"/>
  <c r="M5741" i="9"/>
  <c r="N5741" i="9" s="1"/>
  <c r="M5885" i="9"/>
  <c r="N5885" i="9" s="1"/>
  <c r="M6029" i="9"/>
  <c r="N6029" i="9" s="1"/>
  <c r="M6173" i="9"/>
  <c r="N6173" i="9" s="1"/>
  <c r="M6317" i="9"/>
  <c r="N6317" i="9" s="1"/>
  <c r="M6461" i="9"/>
  <c r="N6461" i="9" s="1"/>
  <c r="M6605" i="9"/>
  <c r="N6605" i="9" s="1"/>
  <c r="M6749" i="9"/>
  <c r="N6749" i="9" s="1"/>
  <c r="M6893" i="9"/>
  <c r="N6893" i="9" s="1"/>
  <c r="M7037" i="9"/>
  <c r="N7037" i="9" s="1"/>
  <c r="M7181" i="9"/>
  <c r="N7181" i="9" s="1"/>
  <c r="M7325" i="9"/>
  <c r="N7325" i="9" s="1"/>
  <c r="M7469" i="9"/>
  <c r="N7469" i="9" s="1"/>
  <c r="M7613" i="9"/>
  <c r="N7613" i="9" s="1"/>
  <c r="M7757" i="9"/>
  <c r="N7757" i="9" s="1"/>
  <c r="M7902" i="9"/>
  <c r="N7902" i="9" s="1"/>
  <c r="N1431" i="9"/>
  <c r="M1623" i="9"/>
  <c r="N1623" i="9" s="1"/>
  <c r="M1767" i="9"/>
  <c r="N1767" i="9" s="1"/>
  <c r="M1833" i="9"/>
  <c r="N1833" i="9" s="1"/>
  <c r="M1899" i="9"/>
  <c r="N1899" i="9" s="1"/>
  <c r="M2031" i="9"/>
  <c r="N2031" i="9" s="1"/>
  <c r="M2073" i="9"/>
  <c r="N2073" i="9" s="1"/>
  <c r="M2121" i="9"/>
  <c r="N2121" i="9" s="1"/>
  <c r="M2169" i="9"/>
  <c r="N2169" i="9" s="1"/>
  <c r="M2217" i="9"/>
  <c r="N2217" i="9" s="1"/>
  <c r="M2265" i="9"/>
  <c r="N2265" i="9" s="1"/>
  <c r="M2313" i="9"/>
  <c r="N2313" i="9" s="1"/>
  <c r="M2355" i="9"/>
  <c r="N2355" i="9" s="1"/>
  <c r="M2403" i="9"/>
  <c r="N2403" i="9" s="1"/>
  <c r="M2451" i="9"/>
  <c r="N2451" i="9" s="1"/>
  <c r="M2487" i="9"/>
  <c r="N2487" i="9" s="1"/>
  <c r="M2535" i="9"/>
  <c r="N2535" i="9" s="1"/>
  <c r="M2583" i="9"/>
  <c r="N2583" i="9" s="1"/>
  <c r="M2631" i="9"/>
  <c r="N2631" i="9" s="1"/>
  <c r="M2679" i="9"/>
  <c r="N2679" i="9" s="1"/>
  <c r="M2727" i="9"/>
  <c r="N2727" i="9" s="1"/>
  <c r="M2775" i="9"/>
  <c r="N2775" i="9" s="1"/>
  <c r="M2817" i="9"/>
  <c r="N2817" i="9" s="1"/>
  <c r="N226" i="9"/>
  <c r="N550" i="9"/>
  <c r="N874" i="9"/>
  <c r="M1150" i="9"/>
  <c r="N1150" i="9" s="1"/>
  <c r="M1192" i="9"/>
  <c r="N1192" i="9" s="1"/>
  <c r="M1234" i="9"/>
  <c r="N1234" i="9" s="1"/>
  <c r="M1270" i="9"/>
  <c r="N1270" i="9" s="1"/>
  <c r="M1312" i="9"/>
  <c r="N1312" i="9" s="1"/>
  <c r="M1354" i="9"/>
  <c r="N1354" i="9" s="1"/>
  <c r="M1390" i="9"/>
  <c r="N1390" i="9" s="1"/>
  <c r="M1432" i="9"/>
  <c r="N1432" i="9" s="1"/>
  <c r="M1474" i="9"/>
  <c r="N1474" i="9" s="1"/>
  <c r="M1516" i="9"/>
  <c r="N1516" i="9" s="1"/>
  <c r="M1558" i="9"/>
  <c r="N1558" i="9" s="1"/>
  <c r="M1594" i="9"/>
  <c r="N1594" i="9" s="1"/>
  <c r="M1630" i="9"/>
  <c r="N1630" i="9" s="1"/>
  <c r="M1672" i="9"/>
  <c r="N1672" i="9" s="1"/>
  <c r="M1708" i="9"/>
  <c r="N1708" i="9" s="1"/>
  <c r="M1744" i="9"/>
  <c r="N1744" i="9" s="1"/>
  <c r="M1780" i="9"/>
  <c r="N1780" i="9" s="1"/>
  <c r="M1816" i="9"/>
  <c r="N1816" i="9" s="1"/>
  <c r="M1852" i="9"/>
  <c r="N1852" i="9" s="1"/>
  <c r="M1888" i="9"/>
  <c r="N1888" i="9" s="1"/>
  <c r="M1924" i="9"/>
  <c r="N1924" i="9" s="1"/>
  <c r="M1996" i="9"/>
  <c r="N1996" i="9" s="1"/>
  <c r="M2032" i="9"/>
  <c r="N2032" i="9" s="1"/>
  <c r="M2068" i="9"/>
  <c r="N2068" i="9" s="1"/>
  <c r="M2104" i="9"/>
  <c r="N2104" i="9" s="1"/>
  <c r="M2140" i="9"/>
  <c r="N2140" i="9" s="1"/>
  <c r="M2212" i="9"/>
  <c r="N2212" i="9" s="1"/>
  <c r="M2248" i="9"/>
  <c r="N2248" i="9" s="1"/>
  <c r="M2284" i="9"/>
  <c r="N2284" i="9" s="1"/>
  <c r="M2320" i="9"/>
  <c r="N2320" i="9" s="1"/>
  <c r="M2356" i="9"/>
  <c r="N2356" i="9" s="1"/>
  <c r="M2428" i="9"/>
  <c r="N2428" i="9" s="1"/>
  <c r="M2464" i="9"/>
  <c r="N2464" i="9" s="1"/>
  <c r="M2638" i="9"/>
  <c r="N2638" i="9" s="1"/>
  <c r="M3070" i="9"/>
  <c r="N3070" i="9" s="1"/>
  <c r="M3106" i="9"/>
  <c r="N3106" i="9" s="1"/>
  <c r="M3148" i="9"/>
  <c r="N3148" i="9" s="1"/>
  <c r="M1487" i="9"/>
  <c r="N1487" i="9" s="1"/>
  <c r="M1625" i="9"/>
  <c r="N1625" i="9" s="1"/>
  <c r="M1751" i="9"/>
  <c r="N1751" i="9" s="1"/>
  <c r="M1823" i="9"/>
  <c r="N1823" i="9" s="1"/>
  <c r="M1943" i="9"/>
  <c r="N1943" i="9" s="1"/>
  <c r="M2507" i="9"/>
  <c r="N2507" i="9" s="1"/>
  <c r="M426" i="9"/>
  <c r="N426" i="9" s="1"/>
  <c r="M462" i="9"/>
  <c r="N462" i="9" s="1"/>
  <c r="M504" i="9"/>
  <c r="N504" i="9" s="1"/>
  <c r="M714" i="9"/>
  <c r="N714" i="9" s="1"/>
  <c r="M822" i="9"/>
  <c r="N822" i="9" s="1"/>
  <c r="M906" i="9"/>
  <c r="N906" i="9" s="1"/>
  <c r="M942" i="9"/>
  <c r="N942" i="9" s="1"/>
  <c r="M1062" i="9"/>
  <c r="N1062" i="9" s="1"/>
  <c r="M1134" i="9"/>
  <c r="N1134" i="9" s="1"/>
  <c r="M1176" i="9"/>
  <c r="N1176" i="9" s="1"/>
  <c r="M1458" i="9"/>
  <c r="N1458" i="9" s="1"/>
  <c r="M2262" i="9"/>
  <c r="N2262" i="9" s="1"/>
  <c r="M2334" i="9"/>
  <c r="N2334" i="9" s="1"/>
  <c r="M2724" i="9"/>
  <c r="N2724" i="9" s="1"/>
  <c r="M2940" i="9"/>
  <c r="N2940" i="9" s="1"/>
  <c r="M55" i="9"/>
  <c r="N55" i="9" s="1"/>
  <c r="M121" i="9"/>
  <c r="N121" i="9" s="1"/>
  <c r="M385" i="9"/>
  <c r="N385" i="9" s="1"/>
  <c r="M649" i="9"/>
  <c r="N649" i="9" s="1"/>
  <c r="M218" i="9"/>
  <c r="N218" i="9" s="1"/>
  <c r="M254" i="9"/>
  <c r="N254" i="9" s="1"/>
  <c r="M746" i="9"/>
  <c r="N746" i="9" s="1"/>
  <c r="M782" i="9"/>
  <c r="N782" i="9" s="1"/>
  <c r="M866" i="9"/>
  <c r="N866" i="9" s="1"/>
  <c r="M902" i="9"/>
  <c r="N902" i="9" s="1"/>
  <c r="M1622" i="9"/>
  <c r="N1622" i="9" s="1"/>
  <c r="M1874" i="9"/>
  <c r="N1874" i="9" s="1"/>
  <c r="M1982" i="9"/>
  <c r="N1982" i="9" s="1"/>
  <c r="M2144" i="9"/>
  <c r="N2144" i="9" s="1"/>
  <c r="M2180" i="9"/>
  <c r="N2180" i="9" s="1"/>
  <c r="M2252" i="9"/>
  <c r="N2252" i="9" s="1"/>
  <c r="M2390" i="9"/>
  <c r="N2390" i="9" s="1"/>
  <c r="M2594" i="9"/>
  <c r="N2594" i="9" s="1"/>
  <c r="M2936" i="9"/>
  <c r="N2936" i="9" s="1"/>
  <c r="M3008" i="9"/>
  <c r="N3008" i="9" s="1"/>
  <c r="M3355" i="9"/>
  <c r="N3355" i="9" s="1"/>
  <c r="M3403" i="9"/>
  <c r="N3403" i="9" s="1"/>
  <c r="M3451" i="9"/>
  <c r="N3451" i="9" s="1"/>
  <c r="M3919" i="9"/>
  <c r="N3919" i="9" s="1"/>
  <c r="M4441" i="9"/>
  <c r="N4441" i="9" s="1"/>
  <c r="M5335" i="9"/>
  <c r="N5335" i="9" s="1"/>
  <c r="M5881" i="9"/>
  <c r="N5881" i="9" s="1"/>
  <c r="M6025" i="9"/>
  <c r="N6025" i="9" s="1"/>
  <c r="M6859" i="9"/>
  <c r="N6859" i="9" s="1"/>
  <c r="M6907" i="9"/>
  <c r="N6907" i="9" s="1"/>
  <c r="M7003" i="9"/>
  <c r="N7003" i="9" s="1"/>
  <c r="M7321" i="9"/>
  <c r="N7321" i="9" s="1"/>
  <c r="M3542" i="9"/>
  <c r="N3542" i="9" s="1"/>
  <c r="M3710" i="9"/>
  <c r="N3710" i="9" s="1"/>
  <c r="M3758" i="9"/>
  <c r="N3758" i="9" s="1"/>
  <c r="M4058" i="9"/>
  <c r="N4058" i="9" s="1"/>
  <c r="M4430" i="9"/>
  <c r="N4430" i="9" s="1"/>
  <c r="M5042" i="9"/>
  <c r="N5042" i="9" s="1"/>
  <c r="M5270" i="9"/>
  <c r="N5270" i="9" s="1"/>
  <c r="M5990" i="9"/>
  <c r="N5990" i="9" s="1"/>
  <c r="M6038" i="9"/>
  <c r="N6038" i="9" s="1"/>
  <c r="M6710" i="9"/>
  <c r="N6710" i="9" s="1"/>
  <c r="M7298" i="9"/>
  <c r="N7298" i="9" s="1"/>
  <c r="M7917" i="9"/>
  <c r="N7917" i="9" s="1"/>
  <c r="M2967" i="9"/>
  <c r="N2967" i="9" s="1"/>
  <c r="M3675" i="9"/>
  <c r="N3675" i="9" s="1"/>
  <c r="M3723" i="9"/>
  <c r="N3723" i="9" s="1"/>
  <c r="M4107" i="9"/>
  <c r="N4107" i="9" s="1"/>
  <c r="M4323" i="9"/>
  <c r="N4323" i="9" s="1"/>
  <c r="M4371" i="9"/>
  <c r="N4371" i="9" s="1"/>
  <c r="M4731" i="9"/>
  <c r="N4731" i="9" s="1"/>
  <c r="M5595" i="9"/>
  <c r="N5595" i="9" s="1"/>
  <c r="M6819" i="9"/>
  <c r="N6819" i="9" s="1"/>
  <c r="M5081" i="9"/>
  <c r="N5081" i="9" s="1"/>
  <c r="M933" i="9"/>
  <c r="N933" i="9" s="1"/>
  <c r="M969" i="9"/>
  <c r="N969" i="9" s="1"/>
  <c r="M1005" i="9"/>
  <c r="N1005" i="9" s="1"/>
  <c r="M1041" i="9"/>
  <c r="N1041" i="9" s="1"/>
  <c r="M1077" i="9"/>
  <c r="N1077" i="9" s="1"/>
  <c r="M1113" i="9"/>
  <c r="N1113" i="9" s="1"/>
  <c r="M1149" i="9"/>
  <c r="N1149" i="9" s="1"/>
  <c r="M1185" i="9"/>
  <c r="N1185" i="9" s="1"/>
  <c r="M52" i="9"/>
  <c r="N52" i="9" s="1"/>
  <c r="M268" i="9"/>
  <c r="N268" i="9" s="1"/>
  <c r="M304" i="9"/>
  <c r="N304" i="9" s="1"/>
  <c r="M376" i="9"/>
  <c r="N376" i="9" s="1"/>
  <c r="M484" i="9"/>
  <c r="N484" i="9" s="1"/>
  <c r="M592" i="9"/>
  <c r="N592" i="9" s="1"/>
  <c r="M628" i="9"/>
  <c r="N628" i="9" s="1"/>
  <c r="M664" i="9"/>
  <c r="N664" i="9" s="1"/>
  <c r="M772" i="9"/>
  <c r="N772" i="9" s="1"/>
  <c r="M952" i="9"/>
  <c r="N952" i="9" s="1"/>
  <c r="M988" i="9"/>
  <c r="N988" i="9" s="1"/>
  <c r="M1024" i="9"/>
  <c r="N1024" i="9" s="1"/>
  <c r="M1060" i="9"/>
  <c r="N1060" i="9" s="1"/>
  <c r="M47" i="9"/>
  <c r="N47" i="9" s="1"/>
  <c r="M119" i="9"/>
  <c r="N119" i="9" s="1"/>
  <c r="M191" i="9"/>
  <c r="N191" i="9" s="1"/>
  <c r="M263" i="9"/>
  <c r="N263" i="9" s="1"/>
  <c r="M875" i="9"/>
  <c r="N875" i="9" s="1"/>
  <c r="M947" i="9"/>
  <c r="N947" i="9" s="1"/>
  <c r="M1019" i="9"/>
  <c r="N1019" i="9" s="1"/>
  <c r="M1091" i="9"/>
  <c r="N1091" i="9" s="1"/>
  <c r="M1199" i="9"/>
  <c r="N1199" i="9" s="1"/>
  <c r="M1271" i="9"/>
  <c r="N1271" i="9" s="1"/>
  <c r="M1415" i="9"/>
  <c r="N1415" i="9" s="1"/>
  <c r="M156" i="9"/>
  <c r="N156" i="9" s="1"/>
  <c r="M396" i="9"/>
  <c r="N396" i="9" s="1"/>
  <c r="M612" i="9"/>
  <c r="N612" i="9" s="1"/>
  <c r="M900" i="9"/>
  <c r="N900" i="9" s="1"/>
  <c r="M1188" i="9"/>
  <c r="N1188" i="9" s="1"/>
  <c r="M1476" i="9"/>
  <c r="N1476" i="9" s="1"/>
  <c r="M3192" i="9"/>
  <c r="N3192" i="9" s="1"/>
  <c r="M3336" i="9"/>
  <c r="N3336" i="9" s="1"/>
  <c r="M3552" i="9"/>
  <c r="N3552" i="9" s="1"/>
  <c r="M3720" i="9"/>
  <c r="N3720" i="9" s="1"/>
  <c r="M3864" i="9"/>
  <c r="N3864" i="9" s="1"/>
  <c r="M4008" i="9"/>
  <c r="N4008" i="9" s="1"/>
  <c r="M4176" i="9"/>
  <c r="N4176" i="9" s="1"/>
  <c r="M4344" i="9"/>
  <c r="N4344" i="9" s="1"/>
  <c r="M4488" i="9"/>
  <c r="N4488" i="9" s="1"/>
  <c r="M4632" i="9"/>
  <c r="N4632" i="9" s="1"/>
  <c r="M4800" i="9"/>
  <c r="N4800" i="9" s="1"/>
  <c r="M4968" i="9"/>
  <c r="N4968" i="9" s="1"/>
  <c r="M5136" i="9"/>
  <c r="N5136" i="9" s="1"/>
  <c r="M5304" i="9"/>
  <c r="N5304" i="9" s="1"/>
  <c r="M5448" i="9"/>
  <c r="N5448" i="9" s="1"/>
  <c r="M5616" i="9"/>
  <c r="N5616" i="9" s="1"/>
  <c r="M5784" i="9"/>
  <c r="N5784" i="9" s="1"/>
  <c r="M5928" i="9"/>
  <c r="N5928" i="9" s="1"/>
  <c r="M6072" i="9"/>
  <c r="N6072" i="9" s="1"/>
  <c r="M6216" i="9"/>
  <c r="N6216" i="9" s="1"/>
  <c r="M6384" i="9"/>
  <c r="N6384" i="9" s="1"/>
  <c r="M6576" i="9"/>
  <c r="N6576" i="9" s="1"/>
  <c r="M6720" i="9"/>
  <c r="N6720" i="9" s="1"/>
  <c r="M6888" i="9"/>
  <c r="N6888" i="9" s="1"/>
  <c r="M7032" i="9"/>
  <c r="N7032" i="9" s="1"/>
  <c r="M7200" i="9"/>
  <c r="N7200" i="9" s="1"/>
  <c r="M7368" i="9"/>
  <c r="N7368" i="9" s="1"/>
  <c r="M7512" i="9"/>
  <c r="N7512" i="9" s="1"/>
  <c r="M7680" i="9"/>
  <c r="N7680" i="9" s="1"/>
  <c r="M7825" i="9"/>
  <c r="N7825" i="9" s="1"/>
  <c r="M37" i="9"/>
  <c r="N37" i="9" s="1"/>
  <c r="M115" i="9"/>
  <c r="N115" i="9" s="1"/>
  <c r="M187" i="9"/>
  <c r="N187" i="9" s="1"/>
  <c r="M277" i="9"/>
  <c r="N277" i="9" s="1"/>
  <c r="M349" i="9"/>
  <c r="N349" i="9" s="1"/>
  <c r="M421" i="9"/>
  <c r="N421" i="9" s="1"/>
  <c r="M493" i="9"/>
  <c r="N493" i="9" s="1"/>
  <c r="M571" i="9"/>
  <c r="N571" i="9" s="1"/>
  <c r="M661" i="9"/>
  <c r="N661" i="9" s="1"/>
  <c r="M733" i="9"/>
  <c r="N733" i="9" s="1"/>
  <c r="M805" i="9"/>
  <c r="N805" i="9" s="1"/>
  <c r="M877" i="9"/>
  <c r="N877" i="9" s="1"/>
  <c r="M949" i="9"/>
  <c r="N949" i="9" s="1"/>
  <c r="M1021" i="9"/>
  <c r="N1021" i="9" s="1"/>
  <c r="M1099" i="9"/>
  <c r="N1099" i="9" s="1"/>
  <c r="M1171" i="9"/>
  <c r="N1171" i="9" s="1"/>
  <c r="M1243" i="9"/>
  <c r="N1243" i="9" s="1"/>
  <c r="M1333" i="9"/>
  <c r="N1333" i="9" s="1"/>
  <c r="M1405" i="9"/>
  <c r="N1405" i="9" s="1"/>
  <c r="M1483" i="9"/>
  <c r="N1483" i="9" s="1"/>
  <c r="M1555" i="9"/>
  <c r="N1555" i="9" s="1"/>
  <c r="M1627" i="9"/>
  <c r="N1627" i="9" s="1"/>
  <c r="M1717" i="9"/>
  <c r="N1717" i="9" s="1"/>
  <c r="M1789" i="9"/>
  <c r="N1789" i="9" s="1"/>
  <c r="M1861" i="9"/>
  <c r="N1861" i="9" s="1"/>
  <c r="M1981" i="9"/>
  <c r="N1981" i="9" s="1"/>
  <c r="M2125" i="9"/>
  <c r="N2125" i="9" s="1"/>
  <c r="M2269" i="9"/>
  <c r="N2269" i="9" s="1"/>
  <c r="M2413" i="9"/>
  <c r="N2413" i="9" s="1"/>
  <c r="M2557" i="9"/>
  <c r="N2557" i="9" s="1"/>
  <c r="M2701" i="9"/>
  <c r="N2701" i="9" s="1"/>
  <c r="M2845" i="9"/>
  <c r="N2845" i="9" s="1"/>
  <c r="M2989" i="9"/>
  <c r="N2989" i="9" s="1"/>
  <c r="M3133" i="9"/>
  <c r="N3133" i="9" s="1"/>
  <c r="M3277" i="9"/>
  <c r="N3277" i="9" s="1"/>
  <c r="M3421" i="9"/>
  <c r="N3421" i="9" s="1"/>
  <c r="M3565" i="9"/>
  <c r="N3565" i="9" s="1"/>
  <c r="M3709" i="9"/>
  <c r="N3709" i="9" s="1"/>
  <c r="M3853" i="9"/>
  <c r="N3853" i="9" s="1"/>
  <c r="M3997" i="9"/>
  <c r="N3997" i="9" s="1"/>
  <c r="M4141" i="9"/>
  <c r="N4141" i="9" s="1"/>
  <c r="M4285" i="9"/>
  <c r="N4285" i="9" s="1"/>
  <c r="M4429" i="9"/>
  <c r="N4429" i="9" s="1"/>
  <c r="M4573" i="9"/>
  <c r="N4573" i="9" s="1"/>
  <c r="M4717" i="9"/>
  <c r="N4717" i="9" s="1"/>
  <c r="M4861" i="9"/>
  <c r="N4861" i="9" s="1"/>
  <c r="M5005" i="9"/>
  <c r="N5005" i="9" s="1"/>
  <c r="M5149" i="9"/>
  <c r="N5149" i="9" s="1"/>
  <c r="M5293" i="9"/>
  <c r="N5293" i="9" s="1"/>
  <c r="M5437" i="9"/>
  <c r="N5437" i="9" s="1"/>
  <c r="M5581" i="9"/>
  <c r="N5581" i="9" s="1"/>
  <c r="M5725" i="9"/>
  <c r="N5725" i="9" s="1"/>
  <c r="M5869" i="9"/>
  <c r="N5869" i="9" s="1"/>
  <c r="M6013" i="9"/>
  <c r="N6013" i="9" s="1"/>
  <c r="M6157" i="9"/>
  <c r="N6157" i="9" s="1"/>
  <c r="M6301" i="9"/>
  <c r="N6301" i="9" s="1"/>
  <c r="M6445" i="9"/>
  <c r="N6445" i="9" s="1"/>
  <c r="M6589" i="9"/>
  <c r="N6589" i="9" s="1"/>
  <c r="M6733" i="9"/>
  <c r="N6733" i="9" s="1"/>
  <c r="M6877" i="9"/>
  <c r="N6877" i="9" s="1"/>
  <c r="M7021" i="9"/>
  <c r="N7021" i="9" s="1"/>
  <c r="M7165" i="9"/>
  <c r="N7165" i="9" s="1"/>
  <c r="M7309" i="9"/>
  <c r="N7309" i="9" s="1"/>
  <c r="M7453" i="9"/>
  <c r="N7453" i="9" s="1"/>
  <c r="M7597" i="9"/>
  <c r="N7597" i="9" s="1"/>
  <c r="M7741" i="9"/>
  <c r="N7741" i="9" s="1"/>
  <c r="M7886" i="9"/>
  <c r="N7886" i="9" s="1"/>
  <c r="M68" i="9"/>
  <c r="N68" i="9" s="1"/>
  <c r="M284" i="9"/>
  <c r="N284" i="9" s="1"/>
  <c r="M524" i="9"/>
  <c r="N524" i="9" s="1"/>
  <c r="M788" i="9"/>
  <c r="N788" i="9" s="1"/>
  <c r="M1100" i="9"/>
  <c r="N1100" i="9" s="1"/>
  <c r="M1364" i="9"/>
  <c r="N1364" i="9" s="1"/>
  <c r="M1676" i="9"/>
  <c r="N1676" i="9" s="1"/>
  <c r="M3272" i="9"/>
  <c r="N3272" i="9" s="1"/>
  <c r="M3440" i="9"/>
  <c r="N3440" i="9" s="1"/>
  <c r="M3584" i="9"/>
  <c r="N3584" i="9" s="1"/>
  <c r="M3752" i="9"/>
  <c r="N3752" i="9" s="1"/>
  <c r="M3920" i="9"/>
  <c r="N3920" i="9" s="1"/>
  <c r="M4088" i="9"/>
  <c r="N4088" i="9" s="1"/>
  <c r="M4256" i="9"/>
  <c r="N4256" i="9" s="1"/>
  <c r="M4400" i="9"/>
  <c r="N4400" i="9" s="1"/>
  <c r="M4568" i="9"/>
  <c r="N4568" i="9" s="1"/>
  <c r="M4712" i="9"/>
  <c r="N4712" i="9" s="1"/>
  <c r="M4880" i="9"/>
  <c r="N4880" i="9" s="1"/>
  <c r="M5024" i="9"/>
  <c r="N5024" i="9" s="1"/>
  <c r="M5168" i="9"/>
  <c r="N5168" i="9" s="1"/>
  <c r="M5336" i="9"/>
  <c r="N5336" i="9" s="1"/>
  <c r="M5504" i="9"/>
  <c r="N5504" i="9" s="1"/>
  <c r="M5672" i="9"/>
  <c r="N5672" i="9" s="1"/>
  <c r="M5840" i="9"/>
  <c r="N5840" i="9" s="1"/>
  <c r="M5984" i="9"/>
  <c r="N5984" i="9" s="1"/>
  <c r="M6152" i="9"/>
  <c r="N6152" i="9" s="1"/>
  <c r="M6320" i="9"/>
  <c r="N6320" i="9" s="1"/>
  <c r="M6464" i="9"/>
  <c r="N6464" i="9" s="1"/>
  <c r="M6608" i="9"/>
  <c r="N6608" i="9" s="1"/>
  <c r="M6776" i="9"/>
  <c r="N6776" i="9" s="1"/>
  <c r="M6920" i="9"/>
  <c r="N6920" i="9" s="1"/>
  <c r="M7112" i="9"/>
  <c r="N7112" i="9" s="1"/>
  <c r="M7280" i="9"/>
  <c r="N7280" i="9" s="1"/>
  <c r="M7424" i="9"/>
  <c r="N7424" i="9" s="1"/>
  <c r="M7568" i="9"/>
  <c r="N7568" i="9" s="1"/>
  <c r="M7736" i="9"/>
  <c r="N7736" i="9" s="1"/>
  <c r="M7905" i="9"/>
  <c r="N7905" i="9" s="1"/>
  <c r="N645" i="9"/>
  <c r="N717" i="9"/>
  <c r="N789" i="9"/>
  <c r="N861" i="9"/>
  <c r="N1251" i="9"/>
  <c r="N1323" i="9"/>
  <c r="N1395" i="9"/>
  <c r="M1635" i="9"/>
  <c r="N1635" i="9" s="1"/>
  <c r="M1707" i="9"/>
  <c r="N1707" i="9" s="1"/>
  <c r="M1779" i="9"/>
  <c r="N1779" i="9" s="1"/>
  <c r="M1869" i="9"/>
  <c r="N1869" i="9" s="1"/>
  <c r="M1989" i="9"/>
  <c r="N1989" i="9" s="1"/>
  <c r="M2133" i="9"/>
  <c r="N2133" i="9" s="1"/>
  <c r="M2277" i="9"/>
  <c r="N2277" i="9" s="1"/>
  <c r="M2421" i="9"/>
  <c r="N2421" i="9" s="1"/>
  <c r="M2565" i="9"/>
  <c r="N2565" i="9" s="1"/>
  <c r="M2709" i="9"/>
  <c r="N2709" i="9" s="1"/>
  <c r="M2853" i="9"/>
  <c r="N2853" i="9" s="1"/>
  <c r="M2997" i="9"/>
  <c r="N2997" i="9" s="1"/>
  <c r="M3141" i="9"/>
  <c r="N3141" i="9" s="1"/>
  <c r="M3285" i="9"/>
  <c r="N3285" i="9" s="1"/>
  <c r="M3429" i="9"/>
  <c r="N3429" i="9" s="1"/>
  <c r="M3573" i="9"/>
  <c r="N3573" i="9" s="1"/>
  <c r="M3717" i="9"/>
  <c r="N3717" i="9" s="1"/>
  <c r="M3861" i="9"/>
  <c r="N3861" i="9" s="1"/>
  <c r="M4005" i="9"/>
  <c r="N4005" i="9" s="1"/>
  <c r="M4149" i="9"/>
  <c r="N4149" i="9" s="1"/>
  <c r="M4293" i="9"/>
  <c r="N4293" i="9" s="1"/>
  <c r="M4437" i="9"/>
  <c r="N4437" i="9" s="1"/>
  <c r="M4581" i="9"/>
  <c r="N4581" i="9" s="1"/>
  <c r="M4725" i="9"/>
  <c r="N4725" i="9" s="1"/>
  <c r="M4869" i="9"/>
  <c r="N4869" i="9" s="1"/>
  <c r="M5013" i="9"/>
  <c r="N5013" i="9" s="1"/>
  <c r="M5157" i="9"/>
  <c r="N5157" i="9" s="1"/>
  <c r="M5301" i="9"/>
  <c r="N5301" i="9" s="1"/>
  <c r="M5445" i="9"/>
  <c r="N5445" i="9" s="1"/>
  <c r="M5589" i="9"/>
  <c r="N5589" i="9" s="1"/>
  <c r="M5733" i="9"/>
  <c r="N5733" i="9" s="1"/>
  <c r="M5877" i="9"/>
  <c r="N5877" i="9" s="1"/>
  <c r="M6021" i="9"/>
  <c r="N6021" i="9" s="1"/>
  <c r="M6165" i="9"/>
  <c r="N6165" i="9" s="1"/>
  <c r="M6309" i="9"/>
  <c r="N6309" i="9" s="1"/>
  <c r="M6453" i="9"/>
  <c r="N6453" i="9" s="1"/>
  <c r="M6597" i="9"/>
  <c r="N6597" i="9" s="1"/>
  <c r="M6741" i="9"/>
  <c r="N6741" i="9" s="1"/>
  <c r="M6885" i="9"/>
  <c r="N6885" i="9" s="1"/>
  <c r="M7029" i="9"/>
  <c r="N7029" i="9" s="1"/>
  <c r="M7173" i="9"/>
  <c r="N7173" i="9" s="1"/>
  <c r="M7317" i="9"/>
  <c r="N7317" i="9" s="1"/>
  <c r="M7461" i="9"/>
  <c r="N7461" i="9" s="1"/>
  <c r="M7605" i="9"/>
  <c r="N7605" i="9" s="1"/>
  <c r="M7749" i="9"/>
  <c r="N7749" i="9" s="1"/>
  <c r="M7894" i="9"/>
  <c r="N7894" i="9" s="1"/>
  <c r="N844" i="9"/>
  <c r="M1420" i="9"/>
  <c r="N1420" i="9" s="1"/>
  <c r="M3136" i="9"/>
  <c r="N3136" i="9" s="1"/>
  <c r="M3304" i="9"/>
  <c r="N3304" i="9" s="1"/>
  <c r="M3448" i="9"/>
  <c r="N3448" i="9" s="1"/>
  <c r="M3616" i="9"/>
  <c r="N3616" i="9" s="1"/>
  <c r="M3784" i="9"/>
  <c r="N3784" i="9" s="1"/>
  <c r="M3928" i="9"/>
  <c r="N3928" i="9" s="1"/>
  <c r="M4072" i="9"/>
  <c r="N4072" i="9" s="1"/>
  <c r="M4240" i="9"/>
  <c r="N4240" i="9" s="1"/>
  <c r="M4408" i="9"/>
  <c r="N4408" i="9" s="1"/>
  <c r="M4576" i="9"/>
  <c r="N4576" i="9" s="1"/>
  <c r="M4744" i="9"/>
  <c r="N4744" i="9" s="1"/>
  <c r="M4888" i="9"/>
  <c r="N4888" i="9" s="1"/>
  <c r="M5032" i="9"/>
  <c r="N5032" i="9" s="1"/>
  <c r="M5200" i="9"/>
  <c r="N5200" i="9" s="1"/>
  <c r="M5368" i="9"/>
  <c r="N5368" i="9" s="1"/>
  <c r="M5512" i="9"/>
  <c r="N5512" i="9" s="1"/>
  <c r="M5656" i="9"/>
  <c r="N5656" i="9" s="1"/>
  <c r="M5824" i="9"/>
  <c r="N5824" i="9" s="1"/>
  <c r="M5992" i="9"/>
  <c r="N5992" i="9" s="1"/>
  <c r="M6160" i="9"/>
  <c r="N6160" i="9" s="1"/>
  <c r="M6328" i="9"/>
  <c r="N6328" i="9" s="1"/>
  <c r="M6472" i="9"/>
  <c r="N6472" i="9" s="1"/>
  <c r="M6640" i="9"/>
  <c r="N6640" i="9" s="1"/>
  <c r="M6808" i="9"/>
  <c r="N6808" i="9" s="1"/>
  <c r="M6952" i="9"/>
  <c r="N6952" i="9" s="1"/>
  <c r="M7096" i="9"/>
  <c r="N7096" i="9" s="1"/>
  <c r="M7240" i="9"/>
  <c r="N7240" i="9" s="1"/>
  <c r="M7408" i="9"/>
  <c r="N7408" i="9" s="1"/>
  <c r="M7600" i="9"/>
  <c r="N7600" i="9" s="1"/>
  <c r="M7768" i="9"/>
  <c r="N7768" i="9" s="1"/>
  <c r="M7913" i="9"/>
  <c r="N7913" i="9" s="1"/>
  <c r="N365" i="9"/>
  <c r="N437" i="9"/>
  <c r="N515" i="9"/>
  <c r="N587" i="9"/>
  <c r="N659" i="9"/>
  <c r="N731" i="9"/>
  <c r="N803" i="9"/>
  <c r="N1499" i="9"/>
  <c r="M1589" i="9"/>
  <c r="N1589" i="9" s="1"/>
  <c r="M1661" i="9"/>
  <c r="N1661" i="9" s="1"/>
  <c r="M1739" i="9"/>
  <c r="N1739" i="9" s="1"/>
  <c r="M1811" i="9"/>
  <c r="N1811" i="9" s="1"/>
  <c r="M1883" i="9"/>
  <c r="N1883" i="9" s="1"/>
  <c r="M2021" i="9"/>
  <c r="N2021" i="9" s="1"/>
  <c r="M2165" i="9"/>
  <c r="N2165" i="9" s="1"/>
  <c r="M2309" i="9"/>
  <c r="N2309" i="9" s="1"/>
  <c r="M2453" i="9"/>
  <c r="N2453" i="9" s="1"/>
  <c r="M2597" i="9"/>
  <c r="N2597" i="9" s="1"/>
  <c r="M2741" i="9"/>
  <c r="N2741" i="9" s="1"/>
  <c r="M2885" i="9"/>
  <c r="N2885" i="9" s="1"/>
  <c r="M3029" i="9"/>
  <c r="N3029" i="9" s="1"/>
  <c r="M3173" i="9"/>
  <c r="N3173" i="9" s="1"/>
  <c r="M3317" i="9"/>
  <c r="N3317" i="9" s="1"/>
  <c r="M3461" i="9"/>
  <c r="N3461" i="9" s="1"/>
  <c r="M3605" i="9"/>
  <c r="N3605" i="9" s="1"/>
  <c r="M3749" i="9"/>
  <c r="N3749" i="9" s="1"/>
  <c r="M3893" i="9"/>
  <c r="N3893" i="9" s="1"/>
  <c r="M4037" i="9"/>
  <c r="N4037" i="9" s="1"/>
  <c r="M4181" i="9"/>
  <c r="N4181" i="9" s="1"/>
  <c r="M4325" i="9"/>
  <c r="N4325" i="9" s="1"/>
  <c r="M4469" i="9"/>
  <c r="N4469" i="9" s="1"/>
  <c r="M4613" i="9"/>
  <c r="N4613" i="9" s="1"/>
  <c r="M4757" i="9"/>
  <c r="N4757" i="9" s="1"/>
  <c r="M4901" i="9"/>
  <c r="N4901" i="9" s="1"/>
  <c r="M5045" i="9"/>
  <c r="N5045" i="9" s="1"/>
  <c r="M5189" i="9"/>
  <c r="N5189" i="9" s="1"/>
  <c r="M5333" i="9"/>
  <c r="N5333" i="9" s="1"/>
  <c r="M5477" i="9"/>
  <c r="N5477" i="9" s="1"/>
  <c r="M5621" i="9"/>
  <c r="N5621" i="9" s="1"/>
  <c r="M5765" i="9"/>
  <c r="N5765" i="9" s="1"/>
  <c r="M5909" i="9"/>
  <c r="N5909" i="9" s="1"/>
  <c r="M6053" i="9"/>
  <c r="N6053" i="9" s="1"/>
  <c r="M6197" i="9"/>
  <c r="N6197" i="9" s="1"/>
  <c r="M6341" i="9"/>
  <c r="N6341" i="9" s="1"/>
  <c r="M6485" i="9"/>
  <c r="N6485" i="9" s="1"/>
  <c r="M6629" i="9"/>
  <c r="N6629" i="9" s="1"/>
  <c r="M6773" i="9"/>
  <c r="N6773" i="9" s="1"/>
  <c r="M6917" i="9"/>
  <c r="N6917" i="9" s="1"/>
  <c r="M7061" i="9"/>
  <c r="N7061" i="9" s="1"/>
  <c r="M7205" i="9"/>
  <c r="N7205" i="9" s="1"/>
  <c r="M7349" i="9"/>
  <c r="N7349" i="9" s="1"/>
  <c r="M7493" i="9"/>
  <c r="N7493" i="9" s="1"/>
  <c r="M7637" i="9"/>
  <c r="N7637" i="9" s="1"/>
  <c r="M7781" i="9"/>
  <c r="N7781" i="9" s="1"/>
  <c r="M7926" i="9"/>
  <c r="N7926" i="9" s="1"/>
  <c r="N63" i="9"/>
  <c r="N135" i="9"/>
  <c r="N207" i="9"/>
  <c r="N321" i="9"/>
  <c r="N393" i="9"/>
  <c r="N465" i="9"/>
  <c r="N537" i="9"/>
  <c r="N1257" i="9"/>
  <c r="N1503" i="9"/>
  <c r="M1575" i="9"/>
  <c r="N1575" i="9" s="1"/>
  <c r="M1641" i="9"/>
  <c r="N1641" i="9" s="1"/>
  <c r="M1713" i="9"/>
  <c r="N1713" i="9" s="1"/>
  <c r="M1785" i="9"/>
  <c r="N1785" i="9" s="1"/>
  <c r="M1839" i="9"/>
  <c r="N1839" i="9" s="1"/>
  <c r="M1905" i="9"/>
  <c r="N1905" i="9" s="1"/>
  <c r="M1953" i="9"/>
  <c r="N1953" i="9" s="1"/>
  <c r="M1995" i="9"/>
  <c r="N1995" i="9" s="1"/>
  <c r="M2043" i="9"/>
  <c r="N2043" i="9" s="1"/>
  <c r="M2079" i="9"/>
  <c r="N2079" i="9" s="1"/>
  <c r="M2127" i="9"/>
  <c r="N2127" i="9" s="1"/>
  <c r="M2175" i="9"/>
  <c r="N2175" i="9" s="1"/>
  <c r="M2223" i="9"/>
  <c r="N2223" i="9" s="1"/>
  <c r="M2271" i="9"/>
  <c r="N2271" i="9" s="1"/>
  <c r="M2319" i="9"/>
  <c r="N2319" i="9" s="1"/>
  <c r="M2361" i="9"/>
  <c r="N2361" i="9" s="1"/>
  <c r="M2409" i="9"/>
  <c r="N2409" i="9" s="1"/>
  <c r="M2457" i="9"/>
  <c r="N2457" i="9" s="1"/>
  <c r="M2499" i="9"/>
  <c r="N2499" i="9" s="1"/>
  <c r="M2547" i="9"/>
  <c r="N2547" i="9" s="1"/>
  <c r="M2595" i="9"/>
  <c r="N2595" i="9" s="1"/>
  <c r="M2643" i="9"/>
  <c r="N2643" i="9" s="1"/>
  <c r="M2691" i="9"/>
  <c r="N2691" i="9" s="1"/>
  <c r="N232" i="9"/>
  <c r="N262" i="9"/>
  <c r="N478" i="9"/>
  <c r="N514" i="9"/>
  <c r="N556" i="9"/>
  <c r="N802" i="9"/>
  <c r="N838" i="9"/>
  <c r="N880" i="9"/>
  <c r="M1162" i="9"/>
  <c r="N1162" i="9" s="1"/>
  <c r="M1198" i="9"/>
  <c r="N1198" i="9" s="1"/>
  <c r="M1276" i="9"/>
  <c r="N1276" i="9" s="1"/>
  <c r="M1318" i="9"/>
  <c r="N1318" i="9" s="1"/>
  <c r="M1360" i="9"/>
  <c r="N1360" i="9" s="1"/>
  <c r="M1396" i="9"/>
  <c r="N1396" i="9" s="1"/>
  <c r="M1438" i="9"/>
  <c r="N1438" i="9" s="1"/>
  <c r="M1480" i="9"/>
  <c r="N1480" i="9" s="1"/>
  <c r="M1522" i="9"/>
  <c r="N1522" i="9" s="1"/>
  <c r="M1564" i="9"/>
  <c r="N1564" i="9" s="1"/>
  <c r="M1600" i="9"/>
  <c r="N1600" i="9" s="1"/>
  <c r="M1930" i="9"/>
  <c r="N1930" i="9" s="1"/>
  <c r="M1966" i="9"/>
  <c r="N1966" i="9" s="1"/>
  <c r="M2038" i="9"/>
  <c r="N2038" i="9" s="1"/>
  <c r="M2362" i="9"/>
  <c r="N2362" i="9" s="1"/>
  <c r="M2434" i="9"/>
  <c r="N2434" i="9" s="1"/>
  <c r="M2470" i="9"/>
  <c r="N2470" i="9" s="1"/>
  <c r="M2536" i="9"/>
  <c r="N2536" i="9" s="1"/>
  <c r="M2572" i="9"/>
  <c r="N2572" i="9" s="1"/>
  <c r="M2608" i="9"/>
  <c r="N2608" i="9" s="1"/>
  <c r="M2644" i="9"/>
  <c r="N2644" i="9" s="1"/>
  <c r="M2680" i="9"/>
  <c r="N2680" i="9" s="1"/>
  <c r="M2716" i="9"/>
  <c r="N2716" i="9" s="1"/>
  <c r="M2752" i="9"/>
  <c r="N2752" i="9" s="1"/>
  <c r="M2788" i="9"/>
  <c r="N2788" i="9" s="1"/>
  <c r="M2824" i="9"/>
  <c r="N2824" i="9" s="1"/>
  <c r="M2860" i="9"/>
  <c r="N2860" i="9" s="1"/>
  <c r="M2896" i="9"/>
  <c r="N2896" i="9" s="1"/>
  <c r="M2968" i="9"/>
  <c r="N2968" i="9" s="1"/>
  <c r="M3004" i="9"/>
  <c r="N3004" i="9" s="1"/>
  <c r="M3040" i="9"/>
  <c r="N3040" i="9" s="1"/>
  <c r="M3076" i="9"/>
  <c r="N3076" i="9" s="1"/>
  <c r="M3112" i="9"/>
  <c r="N3112" i="9" s="1"/>
  <c r="M3196" i="9"/>
  <c r="N3196" i="9" s="1"/>
  <c r="N689" i="9"/>
  <c r="N761" i="9"/>
  <c r="M1631" i="9"/>
  <c r="N1631" i="9" s="1"/>
  <c r="M1991" i="9"/>
  <c r="N1991" i="9" s="1"/>
  <c r="M2087" i="9"/>
  <c r="N2087" i="9" s="1"/>
  <c r="M2135" i="9"/>
  <c r="N2135" i="9" s="1"/>
  <c r="M2183" i="9"/>
  <c r="N2183" i="9" s="1"/>
  <c r="M2231" i="9"/>
  <c r="N2231" i="9" s="1"/>
  <c r="M2279" i="9"/>
  <c r="N2279" i="9" s="1"/>
  <c r="M2327" i="9"/>
  <c r="N2327" i="9" s="1"/>
  <c r="M2651" i="9"/>
  <c r="N2651" i="9" s="1"/>
  <c r="M306" i="9"/>
  <c r="N306" i="9" s="1"/>
  <c r="M354" i="9"/>
  <c r="N354" i="9" s="1"/>
  <c r="M432" i="9"/>
  <c r="N432" i="9" s="1"/>
  <c r="M510" i="9"/>
  <c r="N510" i="9" s="1"/>
  <c r="M594" i="9"/>
  <c r="N594" i="9" s="1"/>
  <c r="M870" i="9"/>
  <c r="N870" i="9" s="1"/>
  <c r="M1026" i="9"/>
  <c r="N1026" i="9" s="1"/>
  <c r="M1302" i="9"/>
  <c r="N1302" i="9" s="1"/>
  <c r="M1338" i="9"/>
  <c r="N1338" i="9" s="1"/>
  <c r="M1386" i="9"/>
  <c r="N1386" i="9" s="1"/>
  <c r="M1422" i="9"/>
  <c r="N1422" i="9" s="1"/>
  <c r="M1464" i="9"/>
  <c r="N1464" i="9" s="1"/>
  <c r="M1506" i="9"/>
  <c r="N1506" i="9" s="1"/>
  <c r="M1914" i="9"/>
  <c r="N1914" i="9" s="1"/>
  <c r="M1986" i="9"/>
  <c r="N1986" i="9" s="1"/>
  <c r="M2022" i="9"/>
  <c r="N2022" i="9" s="1"/>
  <c r="M2058" i="9"/>
  <c r="N2058" i="9" s="1"/>
  <c r="M2094" i="9"/>
  <c r="N2094" i="9" s="1"/>
  <c r="M2130" i="9"/>
  <c r="N2130" i="9" s="1"/>
  <c r="M2238" i="9"/>
  <c r="N2238" i="9" s="1"/>
  <c r="M2376" i="9"/>
  <c r="N2376" i="9" s="1"/>
  <c r="M2514" i="9"/>
  <c r="N2514" i="9" s="1"/>
  <c r="M2874" i="9"/>
  <c r="N2874" i="9" s="1"/>
  <c r="M61" i="9"/>
  <c r="N61" i="9" s="1"/>
  <c r="M319" i="9"/>
  <c r="N319" i="9" s="1"/>
  <c r="M601" i="9"/>
  <c r="N601" i="9" s="1"/>
  <c r="M1999" i="9"/>
  <c r="N1999" i="9" s="1"/>
  <c r="M2329" i="9"/>
  <c r="N2329" i="9" s="1"/>
  <c r="M2377" i="9"/>
  <c r="N2377" i="9" s="1"/>
  <c r="M50" i="9"/>
  <c r="N50" i="9" s="1"/>
  <c r="M98" i="9"/>
  <c r="N98" i="9" s="1"/>
  <c r="M1706" i="9"/>
  <c r="N1706" i="9" s="1"/>
  <c r="M2258" i="9"/>
  <c r="N2258" i="9" s="1"/>
  <c r="M2360" i="9"/>
  <c r="N2360" i="9" s="1"/>
  <c r="M2768" i="9"/>
  <c r="N2768" i="9" s="1"/>
  <c r="M2804" i="9"/>
  <c r="N2804" i="9" s="1"/>
  <c r="M2840" i="9"/>
  <c r="N2840" i="9" s="1"/>
  <c r="M2851" i="9"/>
  <c r="N2851" i="9" s="1"/>
  <c r="M3121" i="9"/>
  <c r="N3121" i="9" s="1"/>
  <c r="M3553" i="9"/>
  <c r="N3553" i="9" s="1"/>
  <c r="M3787" i="9"/>
  <c r="N3787" i="9" s="1"/>
  <c r="M3835" i="9"/>
  <c r="N3835" i="9" s="1"/>
  <c r="M4027" i="9"/>
  <c r="N4027" i="9" s="1"/>
  <c r="M4255" i="9"/>
  <c r="N4255" i="9" s="1"/>
  <c r="M4771" i="9"/>
  <c r="N4771" i="9" s="1"/>
  <c r="M6169" i="9"/>
  <c r="N6169" i="9" s="1"/>
  <c r="M6211" i="9"/>
  <c r="N6211" i="9" s="1"/>
  <c r="M6259" i="9"/>
  <c r="N6259" i="9" s="1"/>
  <c r="M6355" i="9"/>
  <c r="N6355" i="9" s="1"/>
  <c r="M6451" i="9"/>
  <c r="N6451" i="9" s="1"/>
  <c r="M6499" i="9"/>
  <c r="N6499" i="9" s="1"/>
  <c r="M6547" i="9"/>
  <c r="N6547" i="9" s="1"/>
  <c r="M6817" i="9"/>
  <c r="N6817" i="9" s="1"/>
  <c r="M7465" i="9"/>
  <c r="N7465" i="9" s="1"/>
  <c r="M4202" i="9"/>
  <c r="N4202" i="9" s="1"/>
  <c r="M4346" i="9"/>
  <c r="N4346" i="9" s="1"/>
  <c r="M4556" i="9"/>
  <c r="N4556" i="9" s="1"/>
  <c r="M4604" i="9"/>
  <c r="N4604" i="9" s="1"/>
  <c r="M4652" i="9"/>
  <c r="N4652" i="9" s="1"/>
  <c r="M4700" i="9"/>
  <c r="N4700" i="9" s="1"/>
  <c r="M4826" i="9"/>
  <c r="N4826" i="9" s="1"/>
  <c r="M5006" i="9"/>
  <c r="N5006" i="9" s="1"/>
  <c r="M5054" i="9"/>
  <c r="N5054" i="9" s="1"/>
  <c r="M5198" i="9"/>
  <c r="N5198" i="9" s="1"/>
  <c r="M5234" i="9"/>
  <c r="N5234" i="9" s="1"/>
  <c r="M5402" i="9"/>
  <c r="N5402" i="9" s="1"/>
  <c r="M5492" i="9"/>
  <c r="N5492" i="9" s="1"/>
  <c r="M7538" i="9"/>
  <c r="N7538" i="9" s="1"/>
  <c r="M2931" i="9"/>
  <c r="N2931" i="9" s="1"/>
  <c r="M3471" i="9"/>
  <c r="N3471" i="9" s="1"/>
  <c r="M4875" i="9"/>
  <c r="N4875" i="9" s="1"/>
  <c r="M5163" i="9"/>
  <c r="N5163" i="9" s="1"/>
  <c r="M5739" i="9"/>
  <c r="N5739" i="9" s="1"/>
  <c r="M5955" i="9"/>
  <c r="N5955" i="9" s="1"/>
  <c r="M6003" i="9"/>
  <c r="N6003" i="9" s="1"/>
  <c r="M6387" i="9"/>
  <c r="N6387" i="9" s="1"/>
  <c r="M6603" i="9"/>
  <c r="N6603" i="9" s="1"/>
  <c r="M39" i="9"/>
  <c r="N39" i="9" s="1"/>
  <c r="M111" i="9"/>
  <c r="N111" i="9" s="1"/>
  <c r="M183" i="9"/>
  <c r="N183" i="9" s="1"/>
  <c r="M255" i="9"/>
  <c r="N255" i="9" s="1"/>
  <c r="M939" i="9"/>
  <c r="N939" i="9" s="1"/>
  <c r="M975" i="9"/>
  <c r="N975" i="9" s="1"/>
  <c r="M1011" i="9"/>
  <c r="N1011" i="9" s="1"/>
  <c r="M1047" i="9"/>
  <c r="N1047" i="9" s="1"/>
  <c r="M1083" i="9"/>
  <c r="N1083" i="9" s="1"/>
  <c r="M1119" i="9"/>
  <c r="N1119" i="9" s="1"/>
  <c r="M1155" i="9"/>
  <c r="N1155" i="9" s="1"/>
  <c r="M1191" i="9"/>
  <c r="N1191" i="9" s="1"/>
  <c r="M1227" i="9"/>
  <c r="N1227" i="9" s="1"/>
  <c r="M1299" i="9"/>
  <c r="N1299" i="9" s="1"/>
  <c r="M1371" i="9"/>
  <c r="N1371" i="9" s="1"/>
  <c r="M1551" i="9"/>
  <c r="N1551" i="9" s="1"/>
  <c r="M22" i="9"/>
  <c r="N22" i="9" s="1"/>
  <c r="M58" i="9"/>
  <c r="N58" i="9" s="1"/>
  <c r="M94" i="9"/>
  <c r="N94" i="9" s="1"/>
  <c r="M130" i="9"/>
  <c r="N130" i="9" s="1"/>
  <c r="M310" i="9"/>
  <c r="N310" i="9" s="1"/>
  <c r="M346" i="9"/>
  <c r="N346" i="9" s="1"/>
  <c r="M382" i="9"/>
  <c r="N382" i="9" s="1"/>
  <c r="M598" i="9"/>
  <c r="N598" i="9" s="1"/>
  <c r="M634" i="9"/>
  <c r="N634" i="9" s="1"/>
  <c r="M670" i="9"/>
  <c r="N670" i="9" s="1"/>
  <c r="M706" i="9"/>
  <c r="N706" i="9" s="1"/>
  <c r="M922" i="9"/>
  <c r="N922" i="9" s="1"/>
  <c r="M958" i="9"/>
  <c r="N958" i="9" s="1"/>
  <c r="M1030" i="9"/>
  <c r="N1030" i="9" s="1"/>
  <c r="M1066" i="9"/>
  <c r="N1066" i="9" s="1"/>
  <c r="M1102" i="9"/>
  <c r="N1102" i="9" s="1"/>
  <c r="M53" i="9"/>
  <c r="N53" i="9" s="1"/>
  <c r="M125" i="9"/>
  <c r="N125" i="9" s="1"/>
  <c r="M197" i="9"/>
  <c r="N197" i="9" s="1"/>
  <c r="M269" i="9"/>
  <c r="N269" i="9" s="1"/>
  <c r="M341" i="9"/>
  <c r="N341" i="9" s="1"/>
  <c r="M413" i="9"/>
  <c r="N413" i="9" s="1"/>
  <c r="M665" i="9"/>
  <c r="N665" i="9" s="1"/>
  <c r="M953" i="9"/>
  <c r="N953" i="9" s="1"/>
  <c r="M1025" i="9"/>
  <c r="N1025" i="9" s="1"/>
  <c r="M1205" i="9"/>
  <c r="N1205" i="9" s="1"/>
  <c r="M1277" i="9"/>
  <c r="N1277" i="9" s="1"/>
  <c r="M1349" i="9"/>
  <c r="N1349" i="9" s="1"/>
  <c r="M1421" i="9"/>
  <c r="N1421" i="9" s="1"/>
  <c r="M204" i="9"/>
  <c r="N204" i="9" s="1"/>
  <c r="M420" i="9"/>
  <c r="N420" i="9" s="1"/>
  <c r="M660" i="9"/>
  <c r="N660" i="9" s="1"/>
  <c r="M972" i="9"/>
  <c r="N972" i="9" s="1"/>
  <c r="M1236" i="9"/>
  <c r="N1236" i="9" s="1"/>
  <c r="M1548" i="9"/>
  <c r="N1548" i="9" s="1"/>
  <c r="M3216" i="9"/>
  <c r="N3216" i="9" s="1"/>
  <c r="M3384" i="9"/>
  <c r="N3384" i="9" s="1"/>
  <c r="M3576" i="9"/>
  <c r="N3576" i="9" s="1"/>
  <c r="M3744" i="9"/>
  <c r="N3744" i="9" s="1"/>
  <c r="M3888" i="9"/>
  <c r="N3888" i="9" s="1"/>
  <c r="M4056" i="9"/>
  <c r="N4056" i="9" s="1"/>
  <c r="M4200" i="9"/>
  <c r="N4200" i="9" s="1"/>
  <c r="M4368" i="9"/>
  <c r="N4368" i="9" s="1"/>
  <c r="M4512" i="9"/>
  <c r="N4512" i="9" s="1"/>
  <c r="M4656" i="9"/>
  <c r="N4656" i="9" s="1"/>
  <c r="M4824" i="9"/>
  <c r="N4824" i="9" s="1"/>
  <c r="M4992" i="9"/>
  <c r="N4992" i="9" s="1"/>
  <c r="M5160" i="9"/>
  <c r="N5160" i="9" s="1"/>
  <c r="M5328" i="9"/>
  <c r="N5328" i="9" s="1"/>
  <c r="M5472" i="9"/>
  <c r="N5472" i="9" s="1"/>
  <c r="M5640" i="9"/>
  <c r="N5640" i="9" s="1"/>
  <c r="M5808" i="9"/>
  <c r="N5808" i="9" s="1"/>
  <c r="M5952" i="9"/>
  <c r="N5952" i="9" s="1"/>
  <c r="M6096" i="9"/>
  <c r="N6096" i="9" s="1"/>
  <c r="M6264" i="9"/>
  <c r="N6264" i="9" s="1"/>
  <c r="M6408" i="9"/>
  <c r="N6408" i="9" s="1"/>
  <c r="M6600" i="9"/>
  <c r="N6600" i="9" s="1"/>
  <c r="M6768" i="9"/>
  <c r="N6768" i="9" s="1"/>
  <c r="M6912" i="9"/>
  <c r="N6912" i="9" s="1"/>
  <c r="M7056" i="9"/>
  <c r="N7056" i="9" s="1"/>
  <c r="M7224" i="9"/>
  <c r="N7224" i="9" s="1"/>
  <c r="M7392" i="9"/>
  <c r="N7392" i="9" s="1"/>
  <c r="M7536" i="9"/>
  <c r="N7536" i="9" s="1"/>
  <c r="M7704" i="9"/>
  <c r="N7704" i="9" s="1"/>
  <c r="M7849" i="9"/>
  <c r="N7849" i="9" s="1"/>
  <c r="M43" i="9"/>
  <c r="N43" i="9" s="1"/>
  <c r="M133" i="9"/>
  <c r="N133" i="9" s="1"/>
  <c r="M211" i="9"/>
  <c r="N211" i="9" s="1"/>
  <c r="M283" i="9"/>
  <c r="N283" i="9" s="1"/>
  <c r="M355" i="9"/>
  <c r="N355" i="9" s="1"/>
  <c r="M427" i="9"/>
  <c r="N427" i="9" s="1"/>
  <c r="M499" i="9"/>
  <c r="N499" i="9" s="1"/>
  <c r="M589" i="9"/>
  <c r="N589" i="9" s="1"/>
  <c r="M667" i="9"/>
  <c r="N667" i="9" s="1"/>
  <c r="M739" i="9"/>
  <c r="N739" i="9" s="1"/>
  <c r="M811" i="9"/>
  <c r="N811" i="9" s="1"/>
  <c r="M883" i="9"/>
  <c r="N883" i="9" s="1"/>
  <c r="M955" i="9"/>
  <c r="N955" i="9" s="1"/>
  <c r="M1027" i="9"/>
  <c r="N1027" i="9" s="1"/>
  <c r="M1117" i="9"/>
  <c r="N1117" i="9" s="1"/>
  <c r="M1189" i="9"/>
  <c r="N1189" i="9" s="1"/>
  <c r="M1261" i="9"/>
  <c r="N1261" i="9" s="1"/>
  <c r="M1339" i="9"/>
  <c r="N1339" i="9" s="1"/>
  <c r="M1411" i="9"/>
  <c r="N1411" i="9" s="1"/>
  <c r="M1501" i="9"/>
  <c r="N1501" i="9" s="1"/>
  <c r="M1573" i="9"/>
  <c r="N1573" i="9" s="1"/>
  <c r="M1645" i="9"/>
  <c r="N1645" i="9" s="1"/>
  <c r="M1723" i="9"/>
  <c r="N1723" i="9" s="1"/>
  <c r="M1795" i="9"/>
  <c r="N1795" i="9" s="1"/>
  <c r="M1867" i="9"/>
  <c r="N1867" i="9" s="1"/>
  <c r="M2005" i="9"/>
  <c r="N2005" i="9" s="1"/>
  <c r="M2149" i="9"/>
  <c r="N2149" i="9" s="1"/>
  <c r="M2293" i="9"/>
  <c r="N2293" i="9" s="1"/>
  <c r="M2437" i="9"/>
  <c r="N2437" i="9" s="1"/>
  <c r="M2581" i="9"/>
  <c r="N2581" i="9" s="1"/>
  <c r="M2725" i="9"/>
  <c r="N2725" i="9" s="1"/>
  <c r="M2869" i="9"/>
  <c r="N2869" i="9" s="1"/>
  <c r="M3013" i="9"/>
  <c r="N3013" i="9" s="1"/>
  <c r="M3157" i="9"/>
  <c r="N3157" i="9" s="1"/>
  <c r="M3301" i="9"/>
  <c r="N3301" i="9" s="1"/>
  <c r="M3445" i="9"/>
  <c r="N3445" i="9" s="1"/>
  <c r="M3589" i="9"/>
  <c r="N3589" i="9" s="1"/>
  <c r="M3733" i="9"/>
  <c r="N3733" i="9" s="1"/>
  <c r="M3877" i="9"/>
  <c r="N3877" i="9" s="1"/>
  <c r="M4021" i="9"/>
  <c r="N4021" i="9" s="1"/>
  <c r="M4165" i="9"/>
  <c r="N4165" i="9" s="1"/>
  <c r="M4309" i="9"/>
  <c r="N4309" i="9" s="1"/>
  <c r="M4453" i="9"/>
  <c r="N4453" i="9" s="1"/>
  <c r="M4597" i="9"/>
  <c r="N4597" i="9" s="1"/>
  <c r="M4741" i="9"/>
  <c r="N4741" i="9" s="1"/>
  <c r="M4885" i="9"/>
  <c r="N4885" i="9" s="1"/>
  <c r="M5029" i="9"/>
  <c r="N5029" i="9" s="1"/>
  <c r="M5173" i="9"/>
  <c r="N5173" i="9" s="1"/>
  <c r="M5317" i="9"/>
  <c r="N5317" i="9" s="1"/>
  <c r="M5461" i="9"/>
  <c r="N5461" i="9" s="1"/>
  <c r="M5605" i="9"/>
  <c r="N5605" i="9" s="1"/>
  <c r="M5749" i="9"/>
  <c r="N5749" i="9" s="1"/>
  <c r="M5893" i="9"/>
  <c r="N5893" i="9" s="1"/>
  <c r="M6037" i="9"/>
  <c r="N6037" i="9" s="1"/>
  <c r="M6181" i="9"/>
  <c r="N6181" i="9" s="1"/>
  <c r="M6325" i="9"/>
  <c r="N6325" i="9" s="1"/>
  <c r="M6469" i="9"/>
  <c r="N6469" i="9" s="1"/>
  <c r="M6613" i="9"/>
  <c r="N6613" i="9" s="1"/>
  <c r="M6757" i="9"/>
  <c r="N6757" i="9" s="1"/>
  <c r="M6901" i="9"/>
  <c r="N6901" i="9" s="1"/>
  <c r="M7045" i="9"/>
  <c r="N7045" i="9" s="1"/>
  <c r="M7189" i="9"/>
  <c r="N7189" i="9" s="1"/>
  <c r="M7333" i="9"/>
  <c r="N7333" i="9" s="1"/>
  <c r="M7477" i="9"/>
  <c r="N7477" i="9" s="1"/>
  <c r="M7621" i="9"/>
  <c r="N7621" i="9" s="1"/>
  <c r="M7765" i="9"/>
  <c r="N7765" i="9" s="1"/>
  <c r="M7910" i="9"/>
  <c r="N7910" i="9" s="1"/>
  <c r="M92" i="9"/>
  <c r="N92" i="9" s="1"/>
  <c r="M332" i="9"/>
  <c r="N332" i="9" s="1"/>
  <c r="M548" i="9"/>
  <c r="N548" i="9" s="1"/>
  <c r="M836" i="9"/>
  <c r="N836" i="9" s="1"/>
  <c r="M1124" i="9"/>
  <c r="N1124" i="9" s="1"/>
  <c r="M1412" i="9"/>
  <c r="N1412" i="9" s="1"/>
  <c r="M3128" i="9"/>
  <c r="N3128" i="9" s="1"/>
  <c r="M3296" i="9"/>
  <c r="N3296" i="9" s="1"/>
  <c r="M3464" i="9"/>
  <c r="N3464" i="9" s="1"/>
  <c r="M3608" i="9"/>
  <c r="N3608" i="9" s="1"/>
  <c r="M3776" i="9"/>
  <c r="N3776" i="9" s="1"/>
  <c r="M3944" i="9"/>
  <c r="N3944" i="9" s="1"/>
  <c r="M4112" i="9"/>
  <c r="N4112" i="9" s="1"/>
  <c r="M4280" i="9"/>
  <c r="N4280" i="9" s="1"/>
  <c r="M4424" i="9"/>
  <c r="N4424" i="9" s="1"/>
  <c r="M4592" i="9"/>
  <c r="N4592" i="9" s="1"/>
  <c r="M4760" i="9"/>
  <c r="N4760" i="9" s="1"/>
  <c r="M4904" i="9"/>
  <c r="N4904" i="9" s="1"/>
  <c r="M5048" i="9"/>
  <c r="N5048" i="9" s="1"/>
  <c r="M5192" i="9"/>
  <c r="N5192" i="9" s="1"/>
  <c r="M5360" i="9"/>
  <c r="N5360" i="9" s="1"/>
  <c r="M5552" i="9"/>
  <c r="N5552" i="9" s="1"/>
  <c r="M5696" i="9"/>
  <c r="N5696" i="9" s="1"/>
  <c r="M5864" i="9"/>
  <c r="N5864" i="9" s="1"/>
  <c r="M6008" i="9"/>
  <c r="N6008" i="9" s="1"/>
  <c r="M6176" i="9"/>
  <c r="N6176" i="9" s="1"/>
  <c r="M6344" i="9"/>
  <c r="N6344" i="9" s="1"/>
  <c r="M6488" i="9"/>
  <c r="N6488" i="9" s="1"/>
  <c r="M6632" i="9"/>
  <c r="N6632" i="9" s="1"/>
  <c r="M6800" i="9"/>
  <c r="N6800" i="9" s="1"/>
  <c r="M6968" i="9"/>
  <c r="N6968" i="9" s="1"/>
  <c r="M7136" i="9"/>
  <c r="N7136" i="9" s="1"/>
  <c r="M7304" i="9"/>
  <c r="N7304" i="9" s="1"/>
  <c r="M7448" i="9"/>
  <c r="N7448" i="9" s="1"/>
  <c r="M7592" i="9"/>
  <c r="N7592" i="9" s="1"/>
  <c r="M7760" i="9"/>
  <c r="N7760" i="9" s="1"/>
  <c r="M7929" i="9"/>
  <c r="N7929" i="9" s="1"/>
  <c r="N285" i="9"/>
  <c r="N357" i="9"/>
  <c r="N429" i="9"/>
  <c r="N501" i="9"/>
  <c r="N579" i="9"/>
  <c r="N651" i="9"/>
  <c r="N723" i="9"/>
  <c r="N795" i="9"/>
  <c r="N867" i="9"/>
  <c r="N1035" i="9"/>
  <c r="N1107" i="9"/>
  <c r="N1179" i="9"/>
  <c r="M1653" i="9"/>
  <c r="N1653" i="9" s="1"/>
  <c r="M1725" i="9"/>
  <c r="N1725" i="9" s="1"/>
  <c r="M1803" i="9"/>
  <c r="N1803" i="9" s="1"/>
  <c r="M1875" i="9"/>
  <c r="N1875" i="9" s="1"/>
  <c r="M2013" i="9"/>
  <c r="N2013" i="9" s="1"/>
  <c r="M2157" i="9"/>
  <c r="N2157" i="9" s="1"/>
  <c r="M2301" i="9"/>
  <c r="N2301" i="9" s="1"/>
  <c r="M2445" i="9"/>
  <c r="N2445" i="9" s="1"/>
  <c r="M2589" i="9"/>
  <c r="N2589" i="9" s="1"/>
  <c r="M2733" i="9"/>
  <c r="N2733" i="9" s="1"/>
  <c r="M2877" i="9"/>
  <c r="N2877" i="9" s="1"/>
  <c r="M3021" i="9"/>
  <c r="N3021" i="9" s="1"/>
  <c r="M3165" i="9"/>
  <c r="N3165" i="9" s="1"/>
  <c r="M3309" i="9"/>
  <c r="N3309" i="9" s="1"/>
  <c r="M3453" i="9"/>
  <c r="N3453" i="9" s="1"/>
  <c r="M3597" i="9"/>
  <c r="N3597" i="9" s="1"/>
  <c r="M3741" i="9"/>
  <c r="N3741" i="9" s="1"/>
  <c r="M3885" i="9"/>
  <c r="N3885" i="9" s="1"/>
  <c r="M4029" i="9"/>
  <c r="N4029" i="9" s="1"/>
  <c r="M4173" i="9"/>
  <c r="N4173" i="9" s="1"/>
  <c r="M4317" i="9"/>
  <c r="N4317" i="9" s="1"/>
  <c r="M4461" i="9"/>
  <c r="N4461" i="9" s="1"/>
  <c r="M4605" i="9"/>
  <c r="N4605" i="9" s="1"/>
  <c r="M4749" i="9"/>
  <c r="N4749" i="9" s="1"/>
  <c r="M4893" i="9"/>
  <c r="N4893" i="9" s="1"/>
  <c r="M5037" i="9"/>
  <c r="N5037" i="9" s="1"/>
  <c r="M5181" i="9"/>
  <c r="N5181" i="9" s="1"/>
  <c r="M5325" i="9"/>
  <c r="N5325" i="9" s="1"/>
  <c r="M5469" i="9"/>
  <c r="N5469" i="9" s="1"/>
  <c r="M5613" i="9"/>
  <c r="N5613" i="9" s="1"/>
  <c r="M5757" i="9"/>
  <c r="N5757" i="9" s="1"/>
  <c r="M5901" i="9"/>
  <c r="N5901" i="9" s="1"/>
  <c r="M6045" i="9"/>
  <c r="N6045" i="9" s="1"/>
  <c r="M6189" i="9"/>
  <c r="N6189" i="9" s="1"/>
  <c r="M6333" i="9"/>
  <c r="N6333" i="9" s="1"/>
  <c r="M6477" i="9"/>
  <c r="N6477" i="9" s="1"/>
  <c r="M6621" i="9"/>
  <c r="N6621" i="9" s="1"/>
  <c r="M6765" i="9"/>
  <c r="N6765" i="9" s="1"/>
  <c r="M6909" i="9"/>
  <c r="N6909" i="9" s="1"/>
  <c r="M7053" i="9"/>
  <c r="N7053" i="9" s="1"/>
  <c r="M7197" i="9"/>
  <c r="N7197" i="9" s="1"/>
  <c r="M7341" i="9"/>
  <c r="N7341" i="9" s="1"/>
  <c r="M7485" i="9"/>
  <c r="N7485" i="9" s="1"/>
  <c r="M7629" i="9"/>
  <c r="N7629" i="9" s="1"/>
  <c r="M7773" i="9"/>
  <c r="N7773" i="9" s="1"/>
  <c r="M7918" i="9"/>
  <c r="N7918" i="9" s="1"/>
  <c r="N340" i="9"/>
  <c r="M1156" i="9"/>
  <c r="N1156" i="9" s="1"/>
  <c r="M1444" i="9"/>
  <c r="N1444" i="9" s="1"/>
  <c r="M3184" i="9"/>
  <c r="N3184" i="9" s="1"/>
  <c r="M3328" i="9"/>
  <c r="N3328" i="9" s="1"/>
  <c r="M3472" i="9"/>
  <c r="N3472" i="9" s="1"/>
  <c r="M3640" i="9"/>
  <c r="N3640" i="9" s="1"/>
  <c r="M3808" i="9"/>
  <c r="N3808" i="9" s="1"/>
  <c r="M3952" i="9"/>
  <c r="N3952" i="9" s="1"/>
  <c r="M4096" i="9"/>
  <c r="N4096" i="9" s="1"/>
  <c r="M4264" i="9"/>
  <c r="N4264" i="9" s="1"/>
  <c r="M4432" i="9"/>
  <c r="N4432" i="9" s="1"/>
  <c r="M4600" i="9"/>
  <c r="N4600" i="9" s="1"/>
  <c r="M4768" i="9"/>
  <c r="N4768" i="9" s="1"/>
  <c r="M4912" i="9"/>
  <c r="N4912" i="9" s="1"/>
  <c r="M5080" i="9"/>
  <c r="N5080" i="9" s="1"/>
  <c r="M5224" i="9"/>
  <c r="N5224" i="9" s="1"/>
  <c r="M5392" i="9"/>
  <c r="N5392" i="9" s="1"/>
  <c r="M5536" i="9"/>
  <c r="N5536" i="9" s="1"/>
  <c r="M5680" i="9"/>
  <c r="N5680" i="9" s="1"/>
  <c r="M5848" i="9"/>
  <c r="N5848" i="9" s="1"/>
  <c r="M6016" i="9"/>
  <c r="N6016" i="9" s="1"/>
  <c r="M6184" i="9"/>
  <c r="N6184" i="9" s="1"/>
  <c r="M6352" i="9"/>
  <c r="N6352" i="9" s="1"/>
  <c r="M6496" i="9"/>
  <c r="N6496" i="9" s="1"/>
  <c r="M6664" i="9"/>
  <c r="N6664" i="9" s="1"/>
  <c r="M6832" i="9"/>
  <c r="N6832" i="9" s="1"/>
  <c r="M6976" i="9"/>
  <c r="N6976" i="9" s="1"/>
  <c r="M7120" i="9"/>
  <c r="N7120" i="9" s="1"/>
  <c r="M7288" i="9"/>
  <c r="N7288" i="9" s="1"/>
  <c r="M7432" i="9"/>
  <c r="N7432" i="9" s="1"/>
  <c r="M7624" i="9"/>
  <c r="N7624" i="9" s="1"/>
  <c r="M7792" i="9"/>
  <c r="N7792" i="9" s="1"/>
  <c r="M7937" i="9"/>
  <c r="N7937" i="9" s="1"/>
  <c r="N77" i="9"/>
  <c r="N149" i="9"/>
  <c r="N221" i="9"/>
  <c r="N293" i="9"/>
  <c r="N371" i="9"/>
  <c r="N443" i="9"/>
  <c r="N989" i="9"/>
  <c r="N1061" i="9"/>
  <c r="N1133" i="9"/>
  <c r="N1373" i="9"/>
  <c r="N1445" i="9"/>
  <c r="N1517" i="9"/>
  <c r="M1595" i="9"/>
  <c r="N1595" i="9" s="1"/>
  <c r="M1667" i="9"/>
  <c r="N1667" i="9" s="1"/>
  <c r="M1757" i="9"/>
  <c r="N1757" i="9" s="1"/>
  <c r="M1829" i="9"/>
  <c r="N1829" i="9" s="1"/>
  <c r="M1901" i="9"/>
  <c r="N1901" i="9" s="1"/>
  <c r="M2045" i="9"/>
  <c r="N2045" i="9" s="1"/>
  <c r="M2189" i="9"/>
  <c r="N2189" i="9" s="1"/>
  <c r="M2333" i="9"/>
  <c r="N2333" i="9" s="1"/>
  <c r="M2477" i="9"/>
  <c r="N2477" i="9" s="1"/>
  <c r="M2621" i="9"/>
  <c r="N2621" i="9" s="1"/>
  <c r="M2765" i="9"/>
  <c r="N2765" i="9" s="1"/>
  <c r="M2909" i="9"/>
  <c r="N2909" i="9" s="1"/>
  <c r="M3053" i="9"/>
  <c r="N3053" i="9" s="1"/>
  <c r="M3197" i="9"/>
  <c r="N3197" i="9" s="1"/>
  <c r="M3341" i="9"/>
  <c r="N3341" i="9" s="1"/>
  <c r="M3485" i="9"/>
  <c r="N3485" i="9" s="1"/>
  <c r="M3629" i="9"/>
  <c r="N3629" i="9" s="1"/>
  <c r="M3773" i="9"/>
  <c r="N3773" i="9" s="1"/>
  <c r="M3917" i="9"/>
  <c r="N3917" i="9" s="1"/>
  <c r="M4061" i="9"/>
  <c r="N4061" i="9" s="1"/>
  <c r="M4205" i="9"/>
  <c r="N4205" i="9" s="1"/>
  <c r="M4349" i="9"/>
  <c r="N4349" i="9" s="1"/>
  <c r="M4493" i="9"/>
  <c r="N4493" i="9" s="1"/>
  <c r="M4637" i="9"/>
  <c r="N4637" i="9" s="1"/>
  <c r="M4781" i="9"/>
  <c r="N4781" i="9" s="1"/>
  <c r="M4925" i="9"/>
  <c r="N4925" i="9" s="1"/>
  <c r="M5069" i="9"/>
  <c r="N5069" i="9" s="1"/>
  <c r="M5213" i="9"/>
  <c r="N5213" i="9" s="1"/>
  <c r="M5357" i="9"/>
  <c r="N5357" i="9" s="1"/>
  <c r="M5501" i="9"/>
  <c r="N5501" i="9" s="1"/>
  <c r="M5645" i="9"/>
  <c r="N5645" i="9" s="1"/>
  <c r="M5789" i="9"/>
  <c r="N5789" i="9" s="1"/>
  <c r="M5933" i="9"/>
  <c r="N5933" i="9" s="1"/>
  <c r="M6077" i="9"/>
  <c r="N6077" i="9" s="1"/>
  <c r="M6221" i="9"/>
  <c r="N6221" i="9" s="1"/>
  <c r="M6365" i="9"/>
  <c r="N6365" i="9" s="1"/>
  <c r="M6509" i="9"/>
  <c r="N6509" i="9" s="1"/>
  <c r="M6653" i="9"/>
  <c r="N6653" i="9" s="1"/>
  <c r="M6797" i="9"/>
  <c r="N6797" i="9" s="1"/>
  <c r="M6941" i="9"/>
  <c r="N6941" i="9" s="1"/>
  <c r="M7085" i="9"/>
  <c r="N7085" i="9" s="1"/>
  <c r="M7229" i="9"/>
  <c r="N7229" i="9" s="1"/>
  <c r="M7373" i="9"/>
  <c r="N7373" i="9" s="1"/>
  <c r="M7517" i="9"/>
  <c r="N7517" i="9" s="1"/>
  <c r="M7661" i="9"/>
  <c r="N7661" i="9" s="1"/>
  <c r="M7805" i="9"/>
  <c r="N7805" i="9" s="1"/>
  <c r="M7950" i="9"/>
  <c r="N7950" i="9" s="1"/>
  <c r="N327" i="9"/>
  <c r="N399" i="9"/>
  <c r="N543" i="9"/>
  <c r="N609" i="9"/>
  <c r="N681" i="9"/>
  <c r="N927" i="9"/>
  <c r="N999" i="9"/>
  <c r="N1263" i="9"/>
  <c r="M1593" i="9"/>
  <c r="N1593" i="9" s="1"/>
  <c r="M1647" i="9"/>
  <c r="N1647" i="9" s="1"/>
  <c r="M1719" i="9"/>
  <c r="N1719" i="9" s="1"/>
  <c r="M1791" i="9"/>
  <c r="N1791" i="9" s="1"/>
  <c r="M1857" i="9"/>
  <c r="N1857" i="9" s="1"/>
  <c r="M1911" i="9"/>
  <c r="N1911" i="9" s="1"/>
  <c r="M1959" i="9"/>
  <c r="N1959" i="9" s="1"/>
  <c r="M2001" i="9"/>
  <c r="N2001" i="9" s="1"/>
  <c r="M2049" i="9"/>
  <c r="N2049" i="9" s="1"/>
  <c r="M2091" i="9"/>
  <c r="N2091" i="9" s="1"/>
  <c r="M2139" i="9"/>
  <c r="N2139" i="9" s="1"/>
  <c r="M2235" i="9"/>
  <c r="N2235" i="9" s="1"/>
  <c r="M2283" i="9"/>
  <c r="N2283" i="9" s="1"/>
  <c r="M2367" i="9"/>
  <c r="N2367" i="9" s="1"/>
  <c r="M2415" i="9"/>
  <c r="N2415" i="9" s="1"/>
  <c r="M2463" i="9"/>
  <c r="N2463" i="9" s="1"/>
  <c r="M2505" i="9"/>
  <c r="N2505" i="9" s="1"/>
  <c r="M2553" i="9"/>
  <c r="N2553" i="9" s="1"/>
  <c r="M2601" i="9"/>
  <c r="N2601" i="9" s="1"/>
  <c r="M2649" i="9"/>
  <c r="N2649" i="9" s="1"/>
  <c r="M2697" i="9"/>
  <c r="N2697" i="9" s="1"/>
  <c r="M2745" i="9"/>
  <c r="N2745" i="9" s="1"/>
  <c r="N154" i="9"/>
  <c r="N190" i="9"/>
  <c r="N238" i="9"/>
  <c r="N274" i="9"/>
  <c r="N442" i="9"/>
  <c r="N490" i="9"/>
  <c r="N520" i="9"/>
  <c r="N562" i="9"/>
  <c r="N730" i="9"/>
  <c r="N766" i="9"/>
  <c r="N886" i="9"/>
  <c r="N1126" i="9"/>
  <c r="M1168" i="9"/>
  <c r="N1168" i="9" s="1"/>
  <c r="M1204" i="9"/>
  <c r="N1204" i="9" s="1"/>
  <c r="M1282" i="9"/>
  <c r="N1282" i="9" s="1"/>
  <c r="M1324" i="9"/>
  <c r="N1324" i="9" s="1"/>
  <c r="M1366" i="9"/>
  <c r="N1366" i="9" s="1"/>
  <c r="M1402" i="9"/>
  <c r="N1402" i="9" s="1"/>
  <c r="M1450" i="9"/>
  <c r="N1450" i="9" s="1"/>
  <c r="M1486" i="9"/>
  <c r="N1486" i="9" s="1"/>
  <c r="M1570" i="9"/>
  <c r="N1570" i="9" s="1"/>
  <c r="M1648" i="9"/>
  <c r="N1648" i="9" s="1"/>
  <c r="M1684" i="9"/>
  <c r="N1684" i="9" s="1"/>
  <c r="M1900" i="9"/>
  <c r="N1900" i="9" s="1"/>
  <c r="M1972" i="9"/>
  <c r="N1972" i="9" s="1"/>
  <c r="M2008" i="9"/>
  <c r="N2008" i="9" s="1"/>
  <c r="M2296" i="9"/>
  <c r="N2296" i="9" s="1"/>
  <c r="M2332" i="9"/>
  <c r="N2332" i="9" s="1"/>
  <c r="M2368" i="9"/>
  <c r="N2368" i="9" s="1"/>
  <c r="M2476" i="9"/>
  <c r="N2476" i="9" s="1"/>
  <c r="M2686" i="9"/>
  <c r="N2686" i="9" s="1"/>
  <c r="M2902" i="9"/>
  <c r="N2902" i="9" s="1"/>
  <c r="M2938" i="9"/>
  <c r="N2938" i="9" s="1"/>
  <c r="M3010" i="9"/>
  <c r="N3010" i="9" s="1"/>
  <c r="M3244" i="9"/>
  <c r="N3244" i="9" s="1"/>
  <c r="M3292" i="9"/>
  <c r="N3292" i="9" s="1"/>
  <c r="M3340" i="9"/>
  <c r="N3340" i="9" s="1"/>
  <c r="N89" i="9"/>
  <c r="N233" i="9"/>
  <c r="N305" i="9"/>
  <c r="N479" i="9"/>
  <c r="N551" i="9"/>
  <c r="N623" i="9"/>
  <c r="N905" i="9"/>
  <c r="M1511" i="9"/>
  <c r="N1511" i="9" s="1"/>
  <c r="M2147" i="9"/>
  <c r="N2147" i="9" s="1"/>
  <c r="M2195" i="9"/>
  <c r="N2195" i="9" s="1"/>
  <c r="M2243" i="9"/>
  <c r="N2243" i="9" s="1"/>
  <c r="M72" i="9"/>
  <c r="N72" i="9" s="1"/>
  <c r="M114" i="9"/>
  <c r="N114" i="9" s="1"/>
  <c r="M162" i="9"/>
  <c r="N162" i="9" s="1"/>
  <c r="M192" i="9"/>
  <c r="N192" i="9" s="1"/>
  <c r="M270" i="9"/>
  <c r="N270" i="9" s="1"/>
  <c r="M312" i="9"/>
  <c r="N312" i="9" s="1"/>
  <c r="M402" i="9"/>
  <c r="N402" i="9" s="1"/>
  <c r="M558" i="9"/>
  <c r="N558" i="9" s="1"/>
  <c r="M918" i="9"/>
  <c r="N918" i="9" s="1"/>
  <c r="M990" i="9"/>
  <c r="N990" i="9" s="1"/>
  <c r="M1146" i="9"/>
  <c r="N1146" i="9" s="1"/>
  <c r="M1194" i="9"/>
  <c r="N1194" i="9" s="1"/>
  <c r="M1542" i="9"/>
  <c r="N1542" i="9" s="1"/>
  <c r="M1590" i="9"/>
  <c r="N1590" i="9" s="1"/>
  <c r="M1662" i="9"/>
  <c r="N1662" i="9" s="1"/>
  <c r="M1776" i="9"/>
  <c r="N1776" i="9" s="1"/>
  <c r="M1812" i="9"/>
  <c r="N1812" i="9" s="1"/>
  <c r="M1848" i="9"/>
  <c r="N1848" i="9" s="1"/>
  <c r="M2064" i="9"/>
  <c r="N2064" i="9" s="1"/>
  <c r="M2346" i="9"/>
  <c r="N2346" i="9" s="1"/>
  <c r="M2382" i="9"/>
  <c r="N2382" i="9" s="1"/>
  <c r="M2418" i="9"/>
  <c r="N2418" i="9" s="1"/>
  <c r="M2454" i="9"/>
  <c r="N2454" i="9" s="1"/>
  <c r="M2490" i="9"/>
  <c r="N2490" i="9" s="1"/>
  <c r="M2556" i="9"/>
  <c r="N2556" i="9" s="1"/>
  <c r="M2592" i="9"/>
  <c r="N2592" i="9" s="1"/>
  <c r="M2628" i="9"/>
  <c r="N2628" i="9" s="1"/>
  <c r="M2664" i="9"/>
  <c r="N2664" i="9" s="1"/>
  <c r="M2700" i="9"/>
  <c r="N2700" i="9" s="1"/>
  <c r="M2736" i="9"/>
  <c r="N2736" i="9" s="1"/>
  <c r="M2772" i="9"/>
  <c r="N2772" i="9" s="1"/>
  <c r="M2844" i="9"/>
  <c r="N2844" i="9" s="1"/>
  <c r="M2952" i="9"/>
  <c r="N2952" i="9" s="1"/>
  <c r="M3168" i="9"/>
  <c r="N3168" i="9" s="1"/>
  <c r="M145" i="9"/>
  <c r="N145" i="9" s="1"/>
  <c r="M205" i="9"/>
  <c r="N205" i="9" s="1"/>
  <c r="M265" i="9"/>
  <c r="N265" i="9" s="1"/>
  <c r="M871" i="9"/>
  <c r="N871" i="9" s="1"/>
  <c r="M943" i="9"/>
  <c r="N943" i="9" s="1"/>
  <c r="M1135" i="9"/>
  <c r="N1135" i="9" s="1"/>
  <c r="M1519" i="9"/>
  <c r="N1519" i="9" s="1"/>
  <c r="M1783" i="9"/>
  <c r="N1783" i="9" s="1"/>
  <c r="M2107" i="9"/>
  <c r="N2107" i="9" s="1"/>
  <c r="M2563" i="9"/>
  <c r="N2563" i="9" s="1"/>
  <c r="M146" i="9"/>
  <c r="N146" i="9" s="1"/>
  <c r="M188" i="9"/>
  <c r="N188" i="9" s="1"/>
  <c r="M518" i="9"/>
  <c r="N518" i="9" s="1"/>
  <c r="M602" i="9"/>
  <c r="N602" i="9" s="1"/>
  <c r="M878" i="9"/>
  <c r="N878" i="9" s="1"/>
  <c r="M1160" i="9"/>
  <c r="N1160" i="9" s="1"/>
  <c r="M1202" i="9"/>
  <c r="N1202" i="9" s="1"/>
  <c r="M1352" i="9"/>
  <c r="N1352" i="9" s="1"/>
  <c r="M1394" i="9"/>
  <c r="N1394" i="9" s="1"/>
  <c r="M1436" i="9"/>
  <c r="N1436" i="9" s="1"/>
  <c r="M1466" i="9"/>
  <c r="N1466" i="9" s="1"/>
  <c r="M1514" i="9"/>
  <c r="N1514" i="9" s="1"/>
  <c r="M1550" i="9"/>
  <c r="N1550" i="9" s="1"/>
  <c r="M1634" i="9"/>
  <c r="N1634" i="9" s="1"/>
  <c r="M2264" i="9"/>
  <c r="N2264" i="9" s="1"/>
  <c r="M2809" i="9"/>
  <c r="N2809" i="9" s="1"/>
  <c r="M3511" i="9"/>
  <c r="N3511" i="9" s="1"/>
  <c r="M3559" i="9"/>
  <c r="N3559" i="9" s="1"/>
  <c r="M3607" i="9"/>
  <c r="N3607" i="9" s="1"/>
  <c r="M3655" i="9"/>
  <c r="N3655" i="9" s="1"/>
  <c r="M3697" i="9"/>
  <c r="N3697" i="9" s="1"/>
  <c r="M3745" i="9"/>
  <c r="N3745" i="9" s="1"/>
  <c r="M3793" i="9"/>
  <c r="N3793" i="9" s="1"/>
  <c r="M3889" i="9"/>
  <c r="N3889" i="9" s="1"/>
  <c r="M3985" i="9"/>
  <c r="N3985" i="9" s="1"/>
  <c r="M4555" i="9"/>
  <c r="N4555" i="9" s="1"/>
  <c r="M4603" i="9"/>
  <c r="N4603" i="9" s="1"/>
  <c r="M4735" i="9"/>
  <c r="N4735" i="9" s="1"/>
  <c r="M5161" i="9"/>
  <c r="N5161" i="9" s="1"/>
  <c r="M5305" i="9"/>
  <c r="N5305" i="9" s="1"/>
  <c r="M5449" i="9"/>
  <c r="N5449" i="9" s="1"/>
  <c r="M5995" i="9"/>
  <c r="N5995" i="9" s="1"/>
  <c r="M6313" i="9"/>
  <c r="N6313" i="9" s="1"/>
  <c r="M6457" i="9"/>
  <c r="N6457" i="9" s="1"/>
  <c r="M6505" i="9"/>
  <c r="N6505" i="9" s="1"/>
  <c r="M6775" i="9"/>
  <c r="N6775" i="9" s="1"/>
  <c r="M7609" i="9"/>
  <c r="N7609" i="9" s="1"/>
  <c r="M7753" i="9"/>
  <c r="N7753" i="9" s="1"/>
  <c r="M7801" i="9"/>
  <c r="N7801" i="9" s="1"/>
  <c r="M7898" i="9"/>
  <c r="N7898" i="9" s="1"/>
  <c r="M3374" i="9"/>
  <c r="N3374" i="9" s="1"/>
  <c r="M3506" i="9"/>
  <c r="N3506" i="9" s="1"/>
  <c r="M4076" i="9"/>
  <c r="N4076" i="9" s="1"/>
  <c r="M4124" i="9"/>
  <c r="N4124" i="9" s="1"/>
  <c r="M4172" i="9"/>
  <c r="N4172" i="9" s="1"/>
  <c r="M5684" i="9"/>
  <c r="N5684" i="9" s="1"/>
  <c r="M5726" i="9"/>
  <c r="N5726" i="9" s="1"/>
  <c r="M5870" i="9"/>
  <c r="N5870" i="9" s="1"/>
  <c r="M6050" i="9"/>
  <c r="N6050" i="9" s="1"/>
  <c r="M6266" i="9"/>
  <c r="N6266" i="9" s="1"/>
  <c r="M6302" i="9"/>
  <c r="N6302" i="9" s="1"/>
  <c r="M6350" i="9"/>
  <c r="N6350" i="9" s="1"/>
  <c r="M6890" i="9"/>
  <c r="N6890" i="9" s="1"/>
  <c r="M7550" i="9"/>
  <c r="N7550" i="9" s="1"/>
  <c r="M7598" i="9"/>
  <c r="N7598" i="9" s="1"/>
  <c r="M7676" i="9"/>
  <c r="N7676" i="9" s="1"/>
  <c r="M7766" i="9"/>
  <c r="N7766" i="9" s="1"/>
  <c r="M7802" i="9"/>
  <c r="N7802" i="9" s="1"/>
  <c r="M7845" i="9"/>
  <c r="N7845" i="9" s="1"/>
  <c r="M3291" i="9"/>
  <c r="N3291" i="9" s="1"/>
  <c r="M3339" i="9"/>
  <c r="N3339" i="9" s="1"/>
  <c r="M3435" i="9"/>
  <c r="N3435" i="9" s="1"/>
  <c r="M3483" i="9"/>
  <c r="N3483" i="9" s="1"/>
  <c r="M4743" i="9"/>
  <c r="N4743" i="9" s="1"/>
  <c r="M5523" i="9"/>
  <c r="N5523" i="9" s="1"/>
  <c r="M5793" i="9"/>
  <c r="N5793" i="9" s="1"/>
  <c r="M5871" i="9"/>
  <c r="N5871" i="9" s="1"/>
  <c r="M6267" i="9"/>
  <c r="N6267" i="9" s="1"/>
  <c r="M6315" i="9"/>
  <c r="N6315" i="9" s="1"/>
  <c r="M6699" i="9"/>
  <c r="N6699" i="9" s="1"/>
  <c r="M6747" i="9"/>
  <c r="N6747" i="9" s="1"/>
  <c r="M6831" i="9"/>
  <c r="N6831" i="9" s="1"/>
  <c r="M6879" i="9"/>
  <c r="N6879" i="9" s="1"/>
  <c r="M6927" i="9"/>
  <c r="N6927" i="9" s="1"/>
  <c r="M6975" i="9"/>
  <c r="N6975" i="9" s="1"/>
  <c r="M7023" i="9"/>
  <c r="N7023" i="9" s="1"/>
  <c r="M7071" i="9"/>
  <c r="N7071" i="9" s="1"/>
  <c r="M7119" i="9"/>
  <c r="N7119" i="9" s="1"/>
  <c r="M7167" i="9"/>
  <c r="N7167" i="9" s="1"/>
  <c r="M7215" i="9"/>
  <c r="N7215" i="9" s="1"/>
  <c r="M7263" i="9"/>
  <c r="N7263" i="9" s="1"/>
  <c r="M7311" i="9"/>
  <c r="N7311" i="9" s="1"/>
  <c r="M7359" i="9"/>
  <c r="N7359" i="9" s="1"/>
  <c r="M7449" i="9"/>
  <c r="N7449" i="9" s="1"/>
  <c r="M7497" i="9"/>
  <c r="N7497" i="9" s="1"/>
  <c r="M7545" i="9"/>
  <c r="N7545" i="9" s="1"/>
  <c r="M7593" i="9"/>
  <c r="N7593" i="9" s="1"/>
  <c r="M7641" i="9"/>
  <c r="N7641" i="9" s="1"/>
  <c r="M7689" i="9"/>
  <c r="N7689" i="9" s="1"/>
  <c r="M7737" i="9"/>
  <c r="N7737" i="9" s="1"/>
  <c r="M7785" i="9"/>
  <c r="N7785" i="9" s="1"/>
  <c r="M7834" i="9"/>
  <c r="N7834" i="9" s="1"/>
  <c r="M7882" i="9"/>
  <c r="N7882" i="9" s="1"/>
  <c r="M3370" i="9"/>
  <c r="N3370" i="9" s="1"/>
  <c r="M3418" i="9"/>
  <c r="N3418" i="9" s="1"/>
  <c r="M3466" i="9"/>
  <c r="N3466" i="9" s="1"/>
  <c r="M3556" i="9"/>
  <c r="N3556" i="9" s="1"/>
  <c r="M3604" i="9"/>
  <c r="N3604" i="9" s="1"/>
  <c r="M3652" i="9"/>
  <c r="N3652" i="9" s="1"/>
  <c r="M3700" i="9"/>
  <c r="N3700" i="9" s="1"/>
  <c r="M3742" i="9"/>
  <c r="N3742" i="9" s="1"/>
  <c r="M3790" i="9"/>
  <c r="N3790" i="9" s="1"/>
  <c r="M3886" i="9"/>
  <c r="N3886" i="9" s="1"/>
  <c r="M3934" i="9"/>
  <c r="N3934" i="9" s="1"/>
  <c r="M3982" i="9"/>
  <c r="N3982" i="9" s="1"/>
  <c r="M4030" i="9"/>
  <c r="N4030" i="9" s="1"/>
  <c r="M4078" i="9"/>
  <c r="N4078" i="9" s="1"/>
  <c r="M4126" i="9"/>
  <c r="N4126" i="9" s="1"/>
  <c r="M4174" i="9"/>
  <c r="N4174" i="9" s="1"/>
  <c r="M4210" i="9"/>
  <c r="N4210" i="9" s="1"/>
  <c r="M4258" i="9"/>
  <c r="N4258" i="9" s="1"/>
  <c r="M4306" i="9"/>
  <c r="N4306" i="9" s="1"/>
  <c r="M4354" i="9"/>
  <c r="N4354" i="9" s="1"/>
  <c r="M4396" i="9"/>
  <c r="N4396" i="9" s="1"/>
  <c r="M4444" i="9"/>
  <c r="N4444" i="9" s="1"/>
  <c r="M4492" i="9"/>
  <c r="N4492" i="9" s="1"/>
  <c r="M4534" i="9"/>
  <c r="N4534" i="9" s="1"/>
  <c r="M4582" i="9"/>
  <c r="N4582" i="9" s="1"/>
  <c r="M4714" i="9"/>
  <c r="N4714" i="9" s="1"/>
  <c r="M4762" i="9"/>
  <c r="N4762" i="9" s="1"/>
  <c r="M4810" i="9"/>
  <c r="N4810" i="9" s="1"/>
  <c r="M4858" i="9"/>
  <c r="N4858" i="9" s="1"/>
  <c r="M4906" i="9"/>
  <c r="N4906" i="9" s="1"/>
  <c r="M4954" i="9"/>
  <c r="N4954" i="9" s="1"/>
  <c r="M5002" i="9"/>
  <c r="N5002" i="9" s="1"/>
  <c r="M5140" i="9"/>
  <c r="N5140" i="9" s="1"/>
  <c r="M5188" i="9"/>
  <c r="N5188" i="9" s="1"/>
  <c r="M5236" i="9"/>
  <c r="N5236" i="9" s="1"/>
  <c r="M5278" i="9"/>
  <c r="N5278" i="9" s="1"/>
  <c r="M5326" i="9"/>
  <c r="N5326" i="9" s="1"/>
  <c r="M5374" i="9"/>
  <c r="N5374" i="9" s="1"/>
  <c r="M5422" i="9"/>
  <c r="N5422" i="9" s="1"/>
  <c r="M5518" i="9"/>
  <c r="N5518" i="9" s="1"/>
  <c r="M5566" i="9"/>
  <c r="N5566" i="9" s="1"/>
  <c r="M5614" i="9"/>
  <c r="N5614" i="9" s="1"/>
  <c r="M5662" i="9"/>
  <c r="N5662" i="9" s="1"/>
  <c r="M5710" i="9"/>
  <c r="N5710" i="9" s="1"/>
  <c r="M5746" i="9"/>
  <c r="N5746" i="9" s="1"/>
  <c r="M5794" i="9"/>
  <c r="N5794" i="9" s="1"/>
  <c r="M5842" i="9"/>
  <c r="N5842" i="9" s="1"/>
  <c r="M5890" i="9"/>
  <c r="N5890" i="9" s="1"/>
  <c r="M5932" i="9"/>
  <c r="N5932" i="9" s="1"/>
  <c r="M6028" i="9"/>
  <c r="N6028" i="9" s="1"/>
  <c r="M6250" i="9"/>
  <c r="N6250" i="9" s="1"/>
  <c r="M6298" i="9"/>
  <c r="N6298" i="9" s="1"/>
  <c r="M6346" i="9"/>
  <c r="N6346" i="9" s="1"/>
  <c r="M6394" i="9"/>
  <c r="N6394" i="9" s="1"/>
  <c r="M6442" i="9"/>
  <c r="N6442" i="9" s="1"/>
  <c r="M6538" i="9"/>
  <c r="N6538" i="9" s="1"/>
  <c r="M6586" i="9"/>
  <c r="N6586" i="9" s="1"/>
  <c r="M6628" i="9"/>
  <c r="N6628" i="9" s="1"/>
  <c r="M6724" i="9"/>
  <c r="N6724" i="9" s="1"/>
  <c r="M6772" i="9"/>
  <c r="N6772" i="9" s="1"/>
  <c r="M6862" i="9"/>
  <c r="N6862" i="9" s="1"/>
  <c r="M6910" i="9"/>
  <c r="N6910" i="9" s="1"/>
  <c r="M6958" i="9"/>
  <c r="N6958" i="9" s="1"/>
  <c r="M7006" i="9"/>
  <c r="N7006" i="9" s="1"/>
  <c r="M7054" i="9"/>
  <c r="N7054" i="9" s="1"/>
  <c r="M7150" i="9"/>
  <c r="N7150" i="9" s="1"/>
  <c r="M7198" i="9"/>
  <c r="N7198" i="9" s="1"/>
  <c r="M7246" i="9"/>
  <c r="N7246" i="9" s="1"/>
  <c r="M7282" i="9"/>
  <c r="N7282" i="9" s="1"/>
  <c r="M7330" i="9"/>
  <c r="N7330" i="9" s="1"/>
  <c r="M7378" i="9"/>
  <c r="N7378" i="9" s="1"/>
  <c r="M7426" i="9"/>
  <c r="N7426" i="9" s="1"/>
  <c r="M7468" i="9"/>
  <c r="N7468" i="9" s="1"/>
  <c r="M7564" i="9"/>
  <c r="N7564" i="9" s="1"/>
  <c r="M7606" i="9"/>
  <c r="N7606" i="9" s="1"/>
  <c r="M7654" i="9"/>
  <c r="N7654" i="9" s="1"/>
  <c r="M7702" i="9"/>
  <c r="N7702" i="9" s="1"/>
  <c r="M7744" i="9"/>
  <c r="N7744" i="9" s="1"/>
  <c r="M7931" i="9"/>
  <c r="N7931" i="9" s="1"/>
  <c r="M7973" i="9"/>
  <c r="N7973" i="9" s="1"/>
  <c r="M2711" i="9"/>
  <c r="N2711" i="9" s="1"/>
  <c r="M2759" i="9"/>
  <c r="N2759" i="9" s="1"/>
  <c r="M2807" i="9"/>
  <c r="N2807" i="9" s="1"/>
  <c r="M2855" i="9"/>
  <c r="N2855" i="9" s="1"/>
  <c r="M2903" i="9"/>
  <c r="N2903" i="9" s="1"/>
  <c r="M2951" i="9"/>
  <c r="N2951" i="9" s="1"/>
  <c r="M2999" i="9"/>
  <c r="N2999" i="9" s="1"/>
  <c r="M3047" i="9"/>
  <c r="N3047" i="9" s="1"/>
  <c r="M3095" i="9"/>
  <c r="N3095" i="9" s="1"/>
  <c r="M3191" i="9"/>
  <c r="N3191" i="9" s="1"/>
  <c r="M3239" i="9"/>
  <c r="N3239" i="9" s="1"/>
  <c r="M3287" i="9"/>
  <c r="N3287" i="9" s="1"/>
  <c r="M3335" i="9"/>
  <c r="N3335" i="9" s="1"/>
  <c r="M3431" i="9"/>
  <c r="N3431" i="9" s="1"/>
  <c r="M3479" i="9"/>
  <c r="N3479" i="9" s="1"/>
  <c r="M3527" i="9"/>
  <c r="N3527" i="9" s="1"/>
  <c r="M3575" i="9"/>
  <c r="N3575" i="9" s="1"/>
  <c r="M3623" i="9"/>
  <c r="N3623" i="9" s="1"/>
  <c r="M3671" i="9"/>
  <c r="N3671" i="9" s="1"/>
  <c r="M3719" i="9"/>
  <c r="N3719" i="9" s="1"/>
  <c r="M3767" i="9"/>
  <c r="N3767" i="9" s="1"/>
  <c r="M3815" i="9"/>
  <c r="N3815" i="9" s="1"/>
  <c r="M3863" i="9"/>
  <c r="N3863" i="9" s="1"/>
  <c r="M3959" i="9"/>
  <c r="N3959" i="9" s="1"/>
  <c r="M4007" i="9"/>
  <c r="N4007" i="9" s="1"/>
  <c r="M4055" i="9"/>
  <c r="N4055" i="9" s="1"/>
  <c r="M4103" i="9"/>
  <c r="N4103" i="9" s="1"/>
  <c r="M4151" i="9"/>
  <c r="N4151" i="9" s="1"/>
  <c r="M4199" i="9"/>
  <c r="N4199" i="9" s="1"/>
  <c r="M4247" i="9"/>
  <c r="N4247" i="9" s="1"/>
  <c r="M4295" i="9"/>
  <c r="N4295" i="9" s="1"/>
  <c r="M4343" i="9"/>
  <c r="N4343" i="9" s="1"/>
  <c r="M4391" i="9"/>
  <c r="N4391" i="9" s="1"/>
  <c r="M4439" i="9"/>
  <c r="N4439" i="9" s="1"/>
  <c r="M4487" i="9"/>
  <c r="N4487" i="9" s="1"/>
  <c r="M4535" i="9"/>
  <c r="N4535" i="9" s="1"/>
  <c r="M4583" i="9"/>
  <c r="N4583" i="9" s="1"/>
  <c r="M4631" i="9"/>
  <c r="N4631" i="9" s="1"/>
  <c r="M4679" i="9"/>
  <c r="N4679" i="9" s="1"/>
  <c r="M4727" i="9"/>
  <c r="N4727" i="9" s="1"/>
  <c r="M4775" i="9"/>
  <c r="N4775" i="9" s="1"/>
  <c r="M4817" i="9"/>
  <c r="N4817" i="9" s="1"/>
  <c r="M4865" i="9"/>
  <c r="N4865" i="9" s="1"/>
  <c r="M4961" i="9"/>
  <c r="N4961" i="9" s="1"/>
  <c r="M5051" i="9"/>
  <c r="N5051" i="9" s="1"/>
  <c r="M5099" i="9"/>
  <c r="N5099" i="9" s="1"/>
  <c r="M5135" i="9"/>
  <c r="N5135" i="9" s="1"/>
  <c r="M5183" i="9"/>
  <c r="N5183" i="9" s="1"/>
  <c r="M5231" i="9"/>
  <c r="N5231" i="9" s="1"/>
  <c r="M5321" i="9"/>
  <c r="N5321" i="9" s="1"/>
  <c r="M5369" i="9"/>
  <c r="N5369" i="9" s="1"/>
  <c r="M5417" i="9"/>
  <c r="N5417" i="9" s="1"/>
  <c r="M5465" i="9"/>
  <c r="N5465" i="9" s="1"/>
  <c r="M5513" i="9"/>
  <c r="N5513" i="9" s="1"/>
  <c r="M5561" i="9"/>
  <c r="N5561" i="9" s="1"/>
  <c r="M5609" i="9"/>
  <c r="N5609" i="9" s="1"/>
  <c r="M5657" i="9"/>
  <c r="N5657" i="9" s="1"/>
  <c r="M5705" i="9"/>
  <c r="N5705" i="9" s="1"/>
  <c r="M5753" i="9"/>
  <c r="N5753" i="9" s="1"/>
  <c r="M5801" i="9"/>
  <c r="N5801" i="9" s="1"/>
  <c r="M5849" i="9"/>
  <c r="N5849" i="9" s="1"/>
  <c r="M5897" i="9"/>
  <c r="N5897" i="9" s="1"/>
  <c r="M5945" i="9"/>
  <c r="N5945" i="9" s="1"/>
  <c r="M5993" i="9"/>
  <c r="N5993" i="9" s="1"/>
  <c r="M6041" i="9"/>
  <c r="N6041" i="9" s="1"/>
  <c r="M6089" i="9"/>
  <c r="N6089" i="9" s="1"/>
  <c r="M6137" i="9"/>
  <c r="N6137" i="9" s="1"/>
  <c r="M6185" i="9"/>
  <c r="N6185" i="9" s="1"/>
  <c r="M6233" i="9"/>
  <c r="N6233" i="9" s="1"/>
  <c r="M6281" i="9"/>
  <c r="N6281" i="9" s="1"/>
  <c r="M6329" i="9"/>
  <c r="N6329" i="9" s="1"/>
  <c r="M6377" i="9"/>
  <c r="N6377" i="9" s="1"/>
  <c r="M6425" i="9"/>
  <c r="N6425" i="9" s="1"/>
  <c r="M6473" i="9"/>
  <c r="N6473" i="9" s="1"/>
  <c r="M6521" i="9"/>
  <c r="N6521" i="9" s="1"/>
  <c r="M6569" i="9"/>
  <c r="N6569" i="9" s="1"/>
  <c r="M6617" i="9"/>
  <c r="N6617" i="9" s="1"/>
  <c r="M6665" i="9"/>
  <c r="N6665" i="9" s="1"/>
  <c r="M6713" i="9"/>
  <c r="N6713" i="9" s="1"/>
  <c r="M6761" i="9"/>
  <c r="N6761" i="9" s="1"/>
  <c r="M6809" i="9"/>
  <c r="N6809" i="9" s="1"/>
  <c r="M6857" i="9"/>
  <c r="N6857" i="9" s="1"/>
  <c r="M6905" i="9"/>
  <c r="N6905" i="9" s="1"/>
  <c r="M6953" i="9"/>
  <c r="N6953" i="9" s="1"/>
  <c r="M7001" i="9"/>
  <c r="N7001" i="9" s="1"/>
  <c r="M7049" i="9"/>
  <c r="N7049" i="9" s="1"/>
  <c r="M7097" i="9"/>
  <c r="N7097" i="9" s="1"/>
  <c r="M7145" i="9"/>
  <c r="N7145" i="9" s="1"/>
  <c r="M7193" i="9"/>
  <c r="N7193" i="9" s="1"/>
  <c r="M7241" i="9"/>
  <c r="N7241" i="9" s="1"/>
  <c r="M7289" i="9"/>
  <c r="N7289" i="9" s="1"/>
  <c r="M7337" i="9"/>
  <c r="N7337" i="9" s="1"/>
  <c r="M7385" i="9"/>
  <c r="N7385" i="9" s="1"/>
  <c r="M7433" i="9"/>
  <c r="N7433" i="9" s="1"/>
  <c r="M7481" i="9"/>
  <c r="N7481" i="9" s="1"/>
  <c r="M7529" i="9"/>
  <c r="N7529" i="9" s="1"/>
  <c r="M7577" i="9"/>
  <c r="N7577" i="9" s="1"/>
  <c r="M7625" i="9"/>
  <c r="N7625" i="9" s="1"/>
  <c r="M7673" i="9"/>
  <c r="N7673" i="9" s="1"/>
  <c r="M7721" i="9"/>
  <c r="N7721" i="9" s="1"/>
  <c r="M7769" i="9"/>
  <c r="N7769" i="9" s="1"/>
  <c r="M7818" i="9"/>
  <c r="N7818" i="9" s="1"/>
  <c r="M7866" i="9"/>
  <c r="N7866" i="9" s="1"/>
  <c r="M7914" i="9"/>
  <c r="N7914" i="9" s="1"/>
  <c r="M7962" i="9"/>
  <c r="N7962" i="9" s="1"/>
  <c r="M3228" i="9"/>
  <c r="N3228" i="9" s="1"/>
  <c r="M3276" i="9"/>
  <c r="N3276" i="9" s="1"/>
  <c r="M3324" i="9"/>
  <c r="N3324" i="9" s="1"/>
  <c r="M3366" i="9"/>
  <c r="N3366" i="9" s="1"/>
  <c r="M3414" i="9"/>
  <c r="N3414" i="9" s="1"/>
  <c r="M3456" i="9"/>
  <c r="N3456" i="9" s="1"/>
  <c r="M3492" i="9"/>
  <c r="N3492" i="9" s="1"/>
  <c r="M3540" i="9"/>
  <c r="N3540" i="9" s="1"/>
  <c r="M3588" i="9"/>
  <c r="N3588" i="9" s="1"/>
  <c r="M3636" i="9"/>
  <c r="N3636" i="9" s="1"/>
  <c r="M3678" i="9"/>
  <c r="N3678" i="9" s="1"/>
  <c r="M3726" i="9"/>
  <c r="N3726" i="9" s="1"/>
  <c r="M3774" i="9"/>
  <c r="N3774" i="9" s="1"/>
  <c r="M3822" i="9"/>
  <c r="N3822" i="9" s="1"/>
  <c r="M3870" i="9"/>
  <c r="N3870" i="9" s="1"/>
  <c r="M3918" i="9"/>
  <c r="N3918" i="9" s="1"/>
  <c r="M3966" i="9"/>
  <c r="N3966" i="9" s="1"/>
  <c r="M4014" i="9"/>
  <c r="N4014" i="9" s="1"/>
  <c r="M4050" i="9"/>
  <c r="N4050" i="9" s="1"/>
  <c r="M4098" i="9"/>
  <c r="N4098" i="9" s="1"/>
  <c r="M4146" i="9"/>
  <c r="N4146" i="9" s="1"/>
  <c r="M4194" i="9"/>
  <c r="N4194" i="9" s="1"/>
  <c r="M4236" i="9"/>
  <c r="N4236" i="9" s="1"/>
  <c r="M4284" i="9"/>
  <c r="N4284" i="9" s="1"/>
  <c r="M4332" i="9"/>
  <c r="N4332" i="9" s="1"/>
  <c r="M4380" i="9"/>
  <c r="N4380" i="9" s="1"/>
  <c r="M4428" i="9"/>
  <c r="N4428" i="9" s="1"/>
  <c r="M4476" i="9"/>
  <c r="N4476" i="9" s="1"/>
  <c r="M4524" i="9"/>
  <c r="N4524" i="9" s="1"/>
  <c r="M4572" i="9"/>
  <c r="N4572" i="9" s="1"/>
  <c r="M4620" i="9"/>
  <c r="N4620" i="9" s="1"/>
  <c r="M4668" i="9"/>
  <c r="N4668" i="9" s="1"/>
  <c r="M4710" i="9"/>
  <c r="N4710" i="9" s="1"/>
  <c r="M4758" i="9"/>
  <c r="N4758" i="9" s="1"/>
  <c r="M4806" i="9"/>
  <c r="N4806" i="9" s="1"/>
  <c r="M4854" i="9"/>
  <c r="N4854" i="9" s="1"/>
  <c r="M4896" i="9"/>
  <c r="N4896" i="9" s="1"/>
  <c r="M4938" i="9"/>
  <c r="N4938" i="9" s="1"/>
  <c r="M4986" i="9"/>
  <c r="N4986" i="9" s="1"/>
  <c r="M5028" i="9"/>
  <c r="N5028" i="9" s="1"/>
  <c r="M5076" i="9"/>
  <c r="N5076" i="9" s="1"/>
  <c r="M5124" i="9"/>
  <c r="N5124" i="9" s="1"/>
  <c r="M5172" i="9"/>
  <c r="N5172" i="9" s="1"/>
  <c r="M5214" i="9"/>
  <c r="N5214" i="9" s="1"/>
  <c r="M5262" i="9"/>
  <c r="N5262" i="9" s="1"/>
  <c r="M5310" i="9"/>
  <c r="N5310" i="9" s="1"/>
  <c r="M5358" i="9"/>
  <c r="N5358" i="9" s="1"/>
  <c r="M5406" i="9"/>
  <c r="N5406" i="9" s="1"/>
  <c r="M5454" i="9"/>
  <c r="N5454" i="9" s="1"/>
  <c r="M5502" i="9"/>
  <c r="N5502" i="9" s="1"/>
  <c r="M5550" i="9"/>
  <c r="N5550" i="9" s="1"/>
  <c r="M5586" i="9"/>
  <c r="N5586" i="9" s="1"/>
  <c r="M5634" i="9"/>
  <c r="N5634" i="9" s="1"/>
  <c r="M5682" i="9"/>
  <c r="N5682" i="9" s="1"/>
  <c r="M5730" i="9"/>
  <c r="N5730" i="9" s="1"/>
  <c r="M5772" i="9"/>
  <c r="N5772" i="9" s="1"/>
  <c r="M5820" i="9"/>
  <c r="N5820" i="9" s="1"/>
  <c r="M5868" i="9"/>
  <c r="N5868" i="9" s="1"/>
  <c r="M5916" i="9"/>
  <c r="N5916" i="9" s="1"/>
  <c r="M5964" i="9"/>
  <c r="N5964" i="9" s="1"/>
  <c r="M6012" i="9"/>
  <c r="N6012" i="9" s="1"/>
  <c r="M6060" i="9"/>
  <c r="N6060" i="9" s="1"/>
  <c r="M6108" i="9"/>
  <c r="N6108" i="9" s="1"/>
  <c r="M6156" i="9"/>
  <c r="N6156" i="9" s="1"/>
  <c r="M6204" i="9"/>
  <c r="N6204" i="9" s="1"/>
  <c r="M6246" i="9"/>
  <c r="N6246" i="9" s="1"/>
  <c r="M6294" i="9"/>
  <c r="N6294" i="9" s="1"/>
  <c r="M6342" i="9"/>
  <c r="N6342" i="9" s="1"/>
  <c r="M6390" i="9"/>
  <c r="N6390" i="9" s="1"/>
  <c r="M6432" i="9"/>
  <c r="N6432" i="9" s="1"/>
  <c r="M6474" i="9"/>
  <c r="N6474" i="9" s="1"/>
  <c r="M6522" i="9"/>
  <c r="N6522" i="9" s="1"/>
  <c r="M6564" i="9"/>
  <c r="N6564" i="9" s="1"/>
  <c r="M6612" i="9"/>
  <c r="N6612" i="9" s="1"/>
  <c r="M6660" i="9"/>
  <c r="N6660" i="9" s="1"/>
  <c r="M6708" i="9"/>
  <c r="N6708" i="9" s="1"/>
  <c r="M6750" i="9"/>
  <c r="N6750" i="9" s="1"/>
  <c r="M6798" i="9"/>
  <c r="N6798" i="9" s="1"/>
  <c r="M6846" i="9"/>
  <c r="N6846" i="9" s="1"/>
  <c r="M6894" i="9"/>
  <c r="N6894" i="9" s="1"/>
  <c r="M6942" i="9"/>
  <c r="N6942" i="9" s="1"/>
  <c r="M6990" i="9"/>
  <c r="N6990" i="9" s="1"/>
  <c r="M7038" i="9"/>
  <c r="N7038" i="9" s="1"/>
  <c r="M7086" i="9"/>
  <c r="N7086" i="9" s="1"/>
  <c r="M7122" i="9"/>
  <c r="N7122" i="9" s="1"/>
  <c r="M7170" i="9"/>
  <c r="N7170" i="9" s="1"/>
  <c r="M7218" i="9"/>
  <c r="N7218" i="9" s="1"/>
  <c r="M7266" i="9"/>
  <c r="N7266" i="9" s="1"/>
  <c r="M7308" i="9"/>
  <c r="N7308" i="9" s="1"/>
  <c r="M7356" i="9"/>
  <c r="N7356" i="9" s="1"/>
  <c r="M7404" i="9"/>
  <c r="N7404" i="9" s="1"/>
  <c r="M7452" i="9"/>
  <c r="N7452" i="9" s="1"/>
  <c r="M7500" i="9"/>
  <c r="N7500" i="9" s="1"/>
  <c r="M7548" i="9"/>
  <c r="N7548" i="9" s="1"/>
  <c r="M7596" i="9"/>
  <c r="N7596" i="9" s="1"/>
  <c r="M7644" i="9"/>
  <c r="N7644" i="9" s="1"/>
  <c r="M7686" i="9"/>
  <c r="N7686" i="9" s="1"/>
  <c r="M7734" i="9"/>
  <c r="N7734" i="9" s="1"/>
  <c r="M7782" i="9"/>
  <c r="N7782" i="9" s="1"/>
  <c r="M7831" i="9"/>
  <c r="N7831" i="9" s="1"/>
  <c r="M7873" i="9"/>
  <c r="N7873" i="9" s="1"/>
  <c r="M7915" i="9"/>
  <c r="N7915" i="9" s="1"/>
  <c r="M7963" i="9"/>
  <c r="N7963" i="9" s="1"/>
  <c r="M45" i="9"/>
  <c r="N45" i="9" s="1"/>
  <c r="M81" i="9"/>
  <c r="N81" i="9" s="1"/>
  <c r="M117" i="9"/>
  <c r="N117" i="9" s="1"/>
  <c r="M153" i="9"/>
  <c r="N153" i="9" s="1"/>
  <c r="M189" i="9"/>
  <c r="N189" i="9" s="1"/>
  <c r="M225" i="9"/>
  <c r="N225" i="9" s="1"/>
  <c r="M261" i="9"/>
  <c r="N261" i="9" s="1"/>
  <c r="M297" i="9"/>
  <c r="N297" i="9" s="1"/>
  <c r="M333" i="9"/>
  <c r="N333" i="9" s="1"/>
  <c r="M369" i="9"/>
  <c r="N369" i="9" s="1"/>
  <c r="M405" i="9"/>
  <c r="N405" i="9" s="1"/>
  <c r="M477" i="9"/>
  <c r="N477" i="9" s="1"/>
  <c r="M549" i="9"/>
  <c r="N549" i="9" s="1"/>
  <c r="M585" i="9"/>
  <c r="N585" i="9" s="1"/>
  <c r="M621" i="9"/>
  <c r="N621" i="9" s="1"/>
  <c r="M657" i="9"/>
  <c r="N657" i="9" s="1"/>
  <c r="M693" i="9"/>
  <c r="N693" i="9" s="1"/>
  <c r="M729" i="9"/>
  <c r="N729" i="9" s="1"/>
  <c r="M765" i="9"/>
  <c r="N765" i="9" s="1"/>
  <c r="M801" i="9"/>
  <c r="N801" i="9" s="1"/>
  <c r="M837" i="9"/>
  <c r="N837" i="9" s="1"/>
  <c r="M873" i="9"/>
  <c r="N873" i="9" s="1"/>
  <c r="M909" i="9"/>
  <c r="N909" i="9" s="1"/>
  <c r="M1233" i="9"/>
  <c r="N1233" i="9" s="1"/>
  <c r="M1269" i="9"/>
  <c r="N1269" i="9" s="1"/>
  <c r="M1305" i="9"/>
  <c r="N1305" i="9" s="1"/>
  <c r="M1341" i="9"/>
  <c r="N1341" i="9" s="1"/>
  <c r="M1377" i="9"/>
  <c r="N1377" i="9" s="1"/>
  <c r="M1449" i="9"/>
  <c r="N1449" i="9" s="1"/>
  <c r="M1485" i="9"/>
  <c r="N1485" i="9" s="1"/>
  <c r="M1521" i="9"/>
  <c r="N1521" i="9" s="1"/>
  <c r="M1557" i="9"/>
  <c r="N1557" i="9" s="1"/>
  <c r="M28" i="9"/>
  <c r="N28" i="9" s="1"/>
  <c r="M64" i="9"/>
  <c r="N64" i="9" s="1"/>
  <c r="M100" i="9"/>
  <c r="N100" i="9" s="1"/>
  <c r="M136" i="9"/>
  <c r="N136" i="9" s="1"/>
  <c r="M172" i="9"/>
  <c r="N172" i="9" s="1"/>
  <c r="M316" i="9"/>
  <c r="N316" i="9" s="1"/>
  <c r="M424" i="9"/>
  <c r="N424" i="9" s="1"/>
  <c r="M460" i="9"/>
  <c r="N460" i="9" s="1"/>
  <c r="M532" i="9"/>
  <c r="N532" i="9" s="1"/>
  <c r="M712" i="9"/>
  <c r="N712" i="9" s="1"/>
  <c r="M748" i="9"/>
  <c r="N748" i="9" s="1"/>
  <c r="M928" i="9"/>
  <c r="N928" i="9" s="1"/>
  <c r="M1000" i="9"/>
  <c r="N1000" i="9" s="1"/>
  <c r="M1036" i="9"/>
  <c r="N1036" i="9" s="1"/>
  <c r="M1072" i="9"/>
  <c r="N1072" i="9" s="1"/>
  <c r="M1108" i="9"/>
  <c r="N1108" i="9" s="1"/>
  <c r="M59" i="9"/>
  <c r="N59" i="9" s="1"/>
  <c r="M131" i="9"/>
  <c r="N131" i="9" s="1"/>
  <c r="M203" i="9"/>
  <c r="N203" i="9" s="1"/>
  <c r="M275" i="9"/>
  <c r="N275" i="9" s="1"/>
  <c r="M347" i="9"/>
  <c r="N347" i="9" s="1"/>
  <c r="M419" i="9"/>
  <c r="N419" i="9" s="1"/>
  <c r="M491" i="9"/>
  <c r="N491" i="9" s="1"/>
  <c r="M527" i="9"/>
  <c r="N527" i="9" s="1"/>
  <c r="M563" i="9"/>
  <c r="N563" i="9" s="1"/>
  <c r="M599" i="9"/>
  <c r="N599" i="9" s="1"/>
  <c r="M635" i="9"/>
  <c r="N635" i="9" s="1"/>
  <c r="M707" i="9"/>
  <c r="N707" i="9" s="1"/>
  <c r="M743" i="9"/>
  <c r="N743" i="9" s="1"/>
  <c r="M779" i="9"/>
  <c r="N779" i="9" s="1"/>
  <c r="M815" i="9"/>
  <c r="N815" i="9" s="1"/>
  <c r="M1211" i="9"/>
  <c r="N1211" i="9" s="1"/>
  <c r="M1283" i="9"/>
  <c r="N1283" i="9" s="1"/>
  <c r="M1355" i="9"/>
  <c r="N1355" i="9" s="1"/>
  <c r="M1427" i="9"/>
  <c r="N1427" i="9" s="1"/>
  <c r="M228" i="9"/>
  <c r="N228" i="9" s="1"/>
  <c r="M468" i="9"/>
  <c r="N468" i="9" s="1"/>
  <c r="M708" i="9"/>
  <c r="N708" i="9" s="1"/>
  <c r="M996" i="9"/>
  <c r="N996" i="9" s="1"/>
  <c r="M1284" i="9"/>
  <c r="N1284" i="9" s="1"/>
  <c r="M1572" i="9"/>
  <c r="N1572" i="9" s="1"/>
  <c r="M3240" i="9"/>
  <c r="N3240" i="9" s="1"/>
  <c r="M3408" i="9"/>
  <c r="N3408" i="9" s="1"/>
  <c r="M3600" i="9"/>
  <c r="N3600" i="9" s="1"/>
  <c r="M3768" i="9"/>
  <c r="N3768" i="9" s="1"/>
  <c r="M3912" i="9"/>
  <c r="N3912" i="9" s="1"/>
  <c r="M4080" i="9"/>
  <c r="N4080" i="9" s="1"/>
  <c r="M4248" i="9"/>
  <c r="N4248" i="9" s="1"/>
  <c r="M4392" i="9"/>
  <c r="N4392" i="9" s="1"/>
  <c r="M4536" i="9"/>
  <c r="N4536" i="9" s="1"/>
  <c r="M4680" i="9"/>
  <c r="N4680" i="9" s="1"/>
  <c r="M4848" i="9"/>
  <c r="N4848" i="9" s="1"/>
  <c r="M5040" i="9"/>
  <c r="N5040" i="9" s="1"/>
  <c r="M5184" i="9"/>
  <c r="N5184" i="9" s="1"/>
  <c r="M5352" i="9"/>
  <c r="N5352" i="9" s="1"/>
  <c r="M5496" i="9"/>
  <c r="N5496" i="9" s="1"/>
  <c r="M5664" i="9"/>
  <c r="N5664" i="9" s="1"/>
  <c r="M5832" i="9"/>
  <c r="N5832" i="9" s="1"/>
  <c r="M5976" i="9"/>
  <c r="N5976" i="9" s="1"/>
  <c r="M6120" i="9"/>
  <c r="N6120" i="9" s="1"/>
  <c r="M6288" i="9"/>
  <c r="N6288" i="9" s="1"/>
  <c r="M6456" i="9"/>
  <c r="N6456" i="9" s="1"/>
  <c r="M6624" i="9"/>
  <c r="N6624" i="9" s="1"/>
  <c r="M6792" i="9"/>
  <c r="N6792" i="9" s="1"/>
  <c r="M6936" i="9"/>
  <c r="N6936" i="9" s="1"/>
  <c r="M7080" i="9"/>
  <c r="N7080" i="9" s="1"/>
  <c r="M7248" i="9"/>
  <c r="N7248" i="9" s="1"/>
  <c r="M7416" i="9"/>
  <c r="N7416" i="9" s="1"/>
  <c r="M7560" i="9"/>
  <c r="N7560" i="9" s="1"/>
  <c r="M7728" i="9"/>
  <c r="N7728" i="9" s="1"/>
  <c r="M7897" i="9"/>
  <c r="N7897" i="9" s="1"/>
  <c r="M67" i="9"/>
  <c r="N67" i="9" s="1"/>
  <c r="M139" i="9"/>
  <c r="N139" i="9" s="1"/>
  <c r="M229" i="9"/>
  <c r="N229" i="9" s="1"/>
  <c r="M301" i="9"/>
  <c r="N301" i="9" s="1"/>
  <c r="M373" i="9"/>
  <c r="N373" i="9" s="1"/>
  <c r="M445" i="9"/>
  <c r="N445" i="9" s="1"/>
  <c r="M523" i="9"/>
  <c r="N523" i="9" s="1"/>
  <c r="M595" i="9"/>
  <c r="N595" i="9" s="1"/>
  <c r="M685" i="9"/>
  <c r="N685" i="9" s="1"/>
  <c r="M757" i="9"/>
  <c r="N757" i="9" s="1"/>
  <c r="M829" i="9"/>
  <c r="N829" i="9" s="1"/>
  <c r="M901" i="9"/>
  <c r="N901" i="9" s="1"/>
  <c r="M973" i="9"/>
  <c r="N973" i="9" s="1"/>
  <c r="M1045" i="9"/>
  <c r="N1045" i="9" s="1"/>
  <c r="M1123" i="9"/>
  <c r="N1123" i="9" s="1"/>
  <c r="M1195" i="9"/>
  <c r="N1195" i="9" s="1"/>
  <c r="M1267" i="9"/>
  <c r="N1267" i="9" s="1"/>
  <c r="M1357" i="9"/>
  <c r="N1357" i="9" s="1"/>
  <c r="M1429" i="9"/>
  <c r="N1429" i="9" s="1"/>
  <c r="M1507" i="9"/>
  <c r="N1507" i="9" s="1"/>
  <c r="M1579" i="9"/>
  <c r="N1579" i="9" s="1"/>
  <c r="M1651" i="9"/>
  <c r="N1651" i="9" s="1"/>
  <c r="M1741" i="9"/>
  <c r="N1741" i="9" s="1"/>
  <c r="M1813" i="9"/>
  <c r="N1813" i="9" s="1"/>
  <c r="M1885" i="9"/>
  <c r="N1885" i="9" s="1"/>
  <c r="M2029" i="9"/>
  <c r="N2029" i="9" s="1"/>
  <c r="M2173" i="9"/>
  <c r="N2173" i="9" s="1"/>
  <c r="M2317" i="9"/>
  <c r="N2317" i="9" s="1"/>
  <c r="M2461" i="9"/>
  <c r="N2461" i="9" s="1"/>
  <c r="M2605" i="9"/>
  <c r="N2605" i="9" s="1"/>
  <c r="M2749" i="9"/>
  <c r="N2749" i="9" s="1"/>
  <c r="M2893" i="9"/>
  <c r="N2893" i="9" s="1"/>
  <c r="M3037" i="9"/>
  <c r="N3037" i="9" s="1"/>
  <c r="M3181" i="9"/>
  <c r="N3181" i="9" s="1"/>
  <c r="M3325" i="9"/>
  <c r="N3325" i="9" s="1"/>
  <c r="M3469" i="9"/>
  <c r="N3469" i="9" s="1"/>
  <c r="M3613" i="9"/>
  <c r="N3613" i="9" s="1"/>
  <c r="M3757" i="9"/>
  <c r="N3757" i="9" s="1"/>
  <c r="M3901" i="9"/>
  <c r="N3901" i="9" s="1"/>
  <c r="M4045" i="9"/>
  <c r="N4045" i="9" s="1"/>
  <c r="M4189" i="9"/>
  <c r="N4189" i="9" s="1"/>
  <c r="M4333" i="9"/>
  <c r="N4333" i="9" s="1"/>
  <c r="M4477" i="9"/>
  <c r="N4477" i="9" s="1"/>
  <c r="M4621" i="9"/>
  <c r="N4621" i="9" s="1"/>
  <c r="M4765" i="9"/>
  <c r="N4765" i="9" s="1"/>
  <c r="M4909" i="9"/>
  <c r="N4909" i="9" s="1"/>
  <c r="M5053" i="9"/>
  <c r="N5053" i="9" s="1"/>
  <c r="M5197" i="9"/>
  <c r="N5197" i="9" s="1"/>
  <c r="M5341" i="9"/>
  <c r="N5341" i="9" s="1"/>
  <c r="M5485" i="9"/>
  <c r="N5485" i="9" s="1"/>
  <c r="M5629" i="9"/>
  <c r="N5629" i="9" s="1"/>
  <c r="M5773" i="9"/>
  <c r="N5773" i="9" s="1"/>
  <c r="M5917" i="9"/>
  <c r="N5917" i="9" s="1"/>
  <c r="M6061" i="9"/>
  <c r="N6061" i="9" s="1"/>
  <c r="M6205" i="9"/>
  <c r="N6205" i="9" s="1"/>
  <c r="M6349" i="9"/>
  <c r="N6349" i="9" s="1"/>
  <c r="M6493" i="9"/>
  <c r="N6493" i="9" s="1"/>
  <c r="M6637" i="9"/>
  <c r="N6637" i="9" s="1"/>
  <c r="M6781" i="9"/>
  <c r="N6781" i="9" s="1"/>
  <c r="M6925" i="9"/>
  <c r="N6925" i="9" s="1"/>
  <c r="M7069" i="9"/>
  <c r="N7069" i="9" s="1"/>
  <c r="M7213" i="9"/>
  <c r="N7213" i="9" s="1"/>
  <c r="M7357" i="9"/>
  <c r="N7357" i="9" s="1"/>
  <c r="M7501" i="9"/>
  <c r="N7501" i="9" s="1"/>
  <c r="M7645" i="9"/>
  <c r="N7645" i="9" s="1"/>
  <c r="M7789" i="9"/>
  <c r="N7789" i="9" s="1"/>
  <c r="M7934" i="9"/>
  <c r="N7934" i="9" s="1"/>
  <c r="M140" i="9"/>
  <c r="N140" i="9" s="1"/>
  <c r="M356" i="9"/>
  <c r="N356" i="9" s="1"/>
  <c r="M596" i="9"/>
  <c r="N596" i="9" s="1"/>
  <c r="M908" i="9"/>
  <c r="N908" i="9" s="1"/>
  <c r="M1172" i="9"/>
  <c r="N1172" i="9" s="1"/>
  <c r="M1484" i="9"/>
  <c r="N1484" i="9" s="1"/>
  <c r="M3152" i="9"/>
  <c r="N3152" i="9" s="1"/>
  <c r="M3320" i="9"/>
  <c r="N3320" i="9" s="1"/>
  <c r="M3488" i="9"/>
  <c r="N3488" i="9" s="1"/>
  <c r="M3632" i="9"/>
  <c r="N3632" i="9" s="1"/>
  <c r="M3800" i="9"/>
  <c r="N3800" i="9" s="1"/>
  <c r="M3968" i="9"/>
  <c r="N3968" i="9" s="1"/>
  <c r="M4136" i="9"/>
  <c r="N4136" i="9" s="1"/>
  <c r="M4304" i="9"/>
  <c r="N4304" i="9" s="1"/>
  <c r="M4448" i="9"/>
  <c r="N4448" i="9" s="1"/>
  <c r="M4616" i="9"/>
  <c r="N4616" i="9" s="1"/>
  <c r="M4784" i="9"/>
  <c r="N4784" i="9" s="1"/>
  <c r="M4928" i="9"/>
  <c r="N4928" i="9" s="1"/>
  <c r="M5072" i="9"/>
  <c r="N5072" i="9" s="1"/>
  <c r="M5240" i="9"/>
  <c r="N5240" i="9" s="1"/>
  <c r="M5384" i="9"/>
  <c r="N5384" i="9" s="1"/>
  <c r="M5576" i="9"/>
  <c r="N5576" i="9" s="1"/>
  <c r="M5744" i="9"/>
  <c r="N5744" i="9" s="1"/>
  <c r="M5888" i="9"/>
  <c r="N5888" i="9" s="1"/>
  <c r="M6032" i="9"/>
  <c r="N6032" i="9" s="1"/>
  <c r="M6200" i="9"/>
  <c r="N6200" i="9" s="1"/>
  <c r="M6368" i="9"/>
  <c r="N6368" i="9" s="1"/>
  <c r="M6512" i="9"/>
  <c r="N6512" i="9" s="1"/>
  <c r="M6656" i="9"/>
  <c r="N6656" i="9" s="1"/>
  <c r="M6824" i="9"/>
  <c r="N6824" i="9" s="1"/>
  <c r="M6992" i="9"/>
  <c r="N6992" i="9" s="1"/>
  <c r="M7160" i="9"/>
  <c r="N7160" i="9" s="1"/>
  <c r="M7328" i="9"/>
  <c r="N7328" i="9" s="1"/>
  <c r="M7472" i="9"/>
  <c r="N7472" i="9" s="1"/>
  <c r="M7640" i="9"/>
  <c r="N7640" i="9" s="1"/>
  <c r="M7808" i="9"/>
  <c r="N7808" i="9" s="1"/>
  <c r="M7953" i="9"/>
  <c r="N7953" i="9" s="1"/>
  <c r="N69" i="9"/>
  <c r="N141" i="9"/>
  <c r="N213" i="9"/>
  <c r="N291" i="9"/>
  <c r="N363" i="9"/>
  <c r="N435" i="9"/>
  <c r="N507" i="9"/>
  <c r="N963" i="9"/>
  <c r="N1053" i="9"/>
  <c r="N1125" i="9"/>
  <c r="N1197" i="9"/>
  <c r="N1437" i="9"/>
  <c r="N1509" i="9"/>
  <c r="M1581" i="9"/>
  <c r="N1581" i="9" s="1"/>
  <c r="M1659" i="9"/>
  <c r="N1659" i="9" s="1"/>
  <c r="M1731" i="9"/>
  <c r="N1731" i="9" s="1"/>
  <c r="M1821" i="9"/>
  <c r="N1821" i="9" s="1"/>
  <c r="M1893" i="9"/>
  <c r="N1893" i="9" s="1"/>
  <c r="M2037" i="9"/>
  <c r="N2037" i="9" s="1"/>
  <c r="M2181" i="9"/>
  <c r="N2181" i="9" s="1"/>
  <c r="M2325" i="9"/>
  <c r="N2325" i="9" s="1"/>
  <c r="M2469" i="9"/>
  <c r="N2469" i="9" s="1"/>
  <c r="M2613" i="9"/>
  <c r="N2613" i="9" s="1"/>
  <c r="M2757" i="9"/>
  <c r="N2757" i="9" s="1"/>
  <c r="M2901" i="9"/>
  <c r="N2901" i="9" s="1"/>
  <c r="M3045" i="9"/>
  <c r="N3045" i="9" s="1"/>
  <c r="M3189" i="9"/>
  <c r="N3189" i="9" s="1"/>
  <c r="M3333" i="9"/>
  <c r="N3333" i="9" s="1"/>
  <c r="M3477" i="9"/>
  <c r="N3477" i="9" s="1"/>
  <c r="M3621" i="9"/>
  <c r="N3621" i="9" s="1"/>
  <c r="M3765" i="9"/>
  <c r="N3765" i="9" s="1"/>
  <c r="M3909" i="9"/>
  <c r="N3909" i="9" s="1"/>
  <c r="M4053" i="9"/>
  <c r="N4053" i="9" s="1"/>
  <c r="M4197" i="9"/>
  <c r="N4197" i="9" s="1"/>
  <c r="M4341" i="9"/>
  <c r="N4341" i="9" s="1"/>
  <c r="M4485" i="9"/>
  <c r="N4485" i="9" s="1"/>
  <c r="M4629" i="9"/>
  <c r="N4629" i="9" s="1"/>
  <c r="M4773" i="9"/>
  <c r="N4773" i="9" s="1"/>
  <c r="M4917" i="9"/>
  <c r="N4917" i="9" s="1"/>
  <c r="M5061" i="9"/>
  <c r="N5061" i="9" s="1"/>
  <c r="M5205" i="9"/>
  <c r="N5205" i="9" s="1"/>
  <c r="M5349" i="9"/>
  <c r="N5349" i="9" s="1"/>
  <c r="M5493" i="9"/>
  <c r="N5493" i="9" s="1"/>
  <c r="M5637" i="9"/>
  <c r="N5637" i="9" s="1"/>
  <c r="M5781" i="9"/>
  <c r="N5781" i="9" s="1"/>
  <c r="M5925" i="9"/>
  <c r="N5925" i="9" s="1"/>
  <c r="M6069" i="9"/>
  <c r="N6069" i="9" s="1"/>
  <c r="M6213" i="9"/>
  <c r="N6213" i="9" s="1"/>
  <c r="M6357" i="9"/>
  <c r="N6357" i="9" s="1"/>
  <c r="M6501" i="9"/>
  <c r="N6501" i="9" s="1"/>
  <c r="M6645" i="9"/>
  <c r="N6645" i="9" s="1"/>
  <c r="M6789" i="9"/>
  <c r="N6789" i="9" s="1"/>
  <c r="M6933" i="9"/>
  <c r="N6933" i="9" s="1"/>
  <c r="M7077" i="9"/>
  <c r="N7077" i="9" s="1"/>
  <c r="M7221" i="9"/>
  <c r="N7221" i="9" s="1"/>
  <c r="M7365" i="9"/>
  <c r="N7365" i="9" s="1"/>
  <c r="M7509" i="9"/>
  <c r="N7509" i="9" s="1"/>
  <c r="M7653" i="9"/>
  <c r="N7653" i="9" s="1"/>
  <c r="M7797" i="9"/>
  <c r="N7797" i="9" s="1"/>
  <c r="M7942" i="9"/>
  <c r="N7942" i="9" s="1"/>
  <c r="N388" i="9"/>
  <c r="N916" i="9"/>
  <c r="M1228" i="9"/>
  <c r="N1228" i="9" s="1"/>
  <c r="M1492" i="9"/>
  <c r="N1492" i="9" s="1"/>
  <c r="M3208" i="9"/>
  <c r="N3208" i="9" s="1"/>
  <c r="M3352" i="9"/>
  <c r="N3352" i="9" s="1"/>
  <c r="M3496" i="9"/>
  <c r="N3496" i="9" s="1"/>
  <c r="M3664" i="9"/>
  <c r="N3664" i="9" s="1"/>
  <c r="M3832" i="9"/>
  <c r="N3832" i="9" s="1"/>
  <c r="M3976" i="9"/>
  <c r="N3976" i="9" s="1"/>
  <c r="M4120" i="9"/>
  <c r="N4120" i="9" s="1"/>
  <c r="M4288" i="9"/>
  <c r="N4288" i="9" s="1"/>
  <c r="M4456" i="9"/>
  <c r="N4456" i="9" s="1"/>
  <c r="M4624" i="9"/>
  <c r="N4624" i="9" s="1"/>
  <c r="M4792" i="9"/>
  <c r="N4792" i="9" s="1"/>
  <c r="M4936" i="9"/>
  <c r="N4936" i="9" s="1"/>
  <c r="M5104" i="9"/>
  <c r="N5104" i="9" s="1"/>
  <c r="M5272" i="9"/>
  <c r="N5272" i="9" s="1"/>
  <c r="M5416" i="9"/>
  <c r="N5416" i="9" s="1"/>
  <c r="M5560" i="9"/>
  <c r="N5560" i="9" s="1"/>
  <c r="M5704" i="9"/>
  <c r="N5704" i="9" s="1"/>
  <c r="M5872" i="9"/>
  <c r="N5872" i="9" s="1"/>
  <c r="M6064" i="9"/>
  <c r="N6064" i="9" s="1"/>
  <c r="M6208" i="9"/>
  <c r="N6208" i="9" s="1"/>
  <c r="M6376" i="9"/>
  <c r="N6376" i="9" s="1"/>
  <c r="M6520" i="9"/>
  <c r="N6520" i="9" s="1"/>
  <c r="M6688" i="9"/>
  <c r="N6688" i="9" s="1"/>
  <c r="M6856" i="9"/>
  <c r="N6856" i="9" s="1"/>
  <c r="M7000" i="9"/>
  <c r="N7000" i="9" s="1"/>
  <c r="M7144" i="9"/>
  <c r="N7144" i="9" s="1"/>
  <c r="M7312" i="9"/>
  <c r="N7312" i="9" s="1"/>
  <c r="M7480" i="9"/>
  <c r="N7480" i="9" s="1"/>
  <c r="M7648" i="9"/>
  <c r="N7648" i="9" s="1"/>
  <c r="M7817" i="9"/>
  <c r="N7817" i="9" s="1"/>
  <c r="M7985" i="9"/>
  <c r="N7985" i="9" s="1"/>
  <c r="N83" i="9"/>
  <c r="N155" i="9"/>
  <c r="N227" i="9"/>
  <c r="N299" i="9"/>
  <c r="N917" i="9"/>
  <c r="N995" i="9"/>
  <c r="N1067" i="9"/>
  <c r="N1139" i="9"/>
  <c r="N1229" i="9"/>
  <c r="N1301" i="9"/>
  <c r="N1379" i="9"/>
  <c r="N1451" i="9"/>
  <c r="M1523" i="9"/>
  <c r="N1523" i="9" s="1"/>
  <c r="M1613" i="9"/>
  <c r="N1613" i="9" s="1"/>
  <c r="M1685" i="9"/>
  <c r="N1685" i="9" s="1"/>
  <c r="M1763" i="9"/>
  <c r="N1763" i="9" s="1"/>
  <c r="M1835" i="9"/>
  <c r="N1835" i="9" s="1"/>
  <c r="M1925" i="9"/>
  <c r="N1925" i="9" s="1"/>
  <c r="M2069" i="9"/>
  <c r="N2069" i="9" s="1"/>
  <c r="M2213" i="9"/>
  <c r="N2213" i="9" s="1"/>
  <c r="M2357" i="9"/>
  <c r="N2357" i="9" s="1"/>
  <c r="M2501" i="9"/>
  <c r="N2501" i="9" s="1"/>
  <c r="M2645" i="9"/>
  <c r="N2645" i="9" s="1"/>
  <c r="M2789" i="9"/>
  <c r="N2789" i="9" s="1"/>
  <c r="M2933" i="9"/>
  <c r="N2933" i="9" s="1"/>
  <c r="M3077" i="9"/>
  <c r="N3077" i="9" s="1"/>
  <c r="M3221" i="9"/>
  <c r="N3221" i="9" s="1"/>
  <c r="M3365" i="9"/>
  <c r="N3365" i="9" s="1"/>
  <c r="M3509" i="9"/>
  <c r="N3509" i="9" s="1"/>
  <c r="M3653" i="9"/>
  <c r="N3653" i="9" s="1"/>
  <c r="M3797" i="9"/>
  <c r="N3797" i="9" s="1"/>
  <c r="M3941" i="9"/>
  <c r="N3941" i="9" s="1"/>
  <c r="M4085" i="9"/>
  <c r="N4085" i="9" s="1"/>
  <c r="M4229" i="9"/>
  <c r="N4229" i="9" s="1"/>
  <c r="M4373" i="9"/>
  <c r="N4373" i="9" s="1"/>
  <c r="M4517" i="9"/>
  <c r="N4517" i="9" s="1"/>
  <c r="M4661" i="9"/>
  <c r="N4661" i="9" s="1"/>
  <c r="M4805" i="9"/>
  <c r="N4805" i="9" s="1"/>
  <c r="M4949" i="9"/>
  <c r="N4949" i="9" s="1"/>
  <c r="M5093" i="9"/>
  <c r="N5093" i="9" s="1"/>
  <c r="M5237" i="9"/>
  <c r="N5237" i="9" s="1"/>
  <c r="M5381" i="9"/>
  <c r="N5381" i="9" s="1"/>
  <c r="M5525" i="9"/>
  <c r="N5525" i="9" s="1"/>
  <c r="M5669" i="9"/>
  <c r="N5669" i="9" s="1"/>
  <c r="M5813" i="9"/>
  <c r="N5813" i="9" s="1"/>
  <c r="M5957" i="9"/>
  <c r="N5957" i="9" s="1"/>
  <c r="M6101" i="9"/>
  <c r="N6101" i="9" s="1"/>
  <c r="M6245" i="9"/>
  <c r="N6245" i="9" s="1"/>
  <c r="M6389" i="9"/>
  <c r="N6389" i="9" s="1"/>
  <c r="M6533" i="9"/>
  <c r="N6533" i="9" s="1"/>
  <c r="M6677" i="9"/>
  <c r="N6677" i="9" s="1"/>
  <c r="M6821" i="9"/>
  <c r="N6821" i="9" s="1"/>
  <c r="M6965" i="9"/>
  <c r="N6965" i="9" s="1"/>
  <c r="M7109" i="9"/>
  <c r="N7109" i="9" s="1"/>
  <c r="M7253" i="9"/>
  <c r="N7253" i="9" s="1"/>
  <c r="M7397" i="9"/>
  <c r="N7397" i="9" s="1"/>
  <c r="M7541" i="9"/>
  <c r="N7541" i="9" s="1"/>
  <c r="M7685" i="9"/>
  <c r="N7685" i="9" s="1"/>
  <c r="M7830" i="9"/>
  <c r="N7830" i="9" s="1"/>
  <c r="M7974" i="9"/>
  <c r="N7974" i="9" s="1"/>
  <c r="N279" i="9"/>
  <c r="N615" i="9"/>
  <c r="N687" i="9"/>
  <c r="N759" i="9"/>
  <c r="N831" i="9"/>
  <c r="N897" i="9"/>
  <c r="N945" i="9"/>
  <c r="N1017" i="9"/>
  <c r="N1071" i="9"/>
  <c r="N1143" i="9"/>
  <c r="N1215" i="9"/>
  <c r="N1335" i="9"/>
  <c r="N1407" i="9"/>
  <c r="N1473" i="9"/>
  <c r="M1737" i="9"/>
  <c r="N1737" i="9" s="1"/>
  <c r="M1797" i="9"/>
  <c r="N1797" i="9" s="1"/>
  <c r="M1923" i="9"/>
  <c r="N1923" i="9" s="1"/>
  <c r="M1971" i="9"/>
  <c r="N1971" i="9" s="1"/>
  <c r="M2007" i="9"/>
  <c r="N2007" i="9" s="1"/>
  <c r="M2055" i="9"/>
  <c r="N2055" i="9" s="1"/>
  <c r="M2097" i="9"/>
  <c r="N2097" i="9" s="1"/>
  <c r="M2145" i="9"/>
  <c r="N2145" i="9" s="1"/>
  <c r="M2193" i="9"/>
  <c r="N2193" i="9" s="1"/>
  <c r="M2241" i="9"/>
  <c r="N2241" i="9" s="1"/>
  <c r="M2289" i="9"/>
  <c r="N2289" i="9" s="1"/>
  <c r="M2379" i="9"/>
  <c r="N2379" i="9" s="1"/>
  <c r="M2427" i="9"/>
  <c r="N2427" i="9" s="1"/>
  <c r="M2511" i="9"/>
  <c r="N2511" i="9" s="1"/>
  <c r="M2559" i="9"/>
  <c r="N2559" i="9" s="1"/>
  <c r="M2607" i="9"/>
  <c r="N2607" i="9" s="1"/>
  <c r="M2655" i="9"/>
  <c r="N2655" i="9" s="1"/>
  <c r="M2703" i="9"/>
  <c r="N2703" i="9" s="1"/>
  <c r="M2751" i="9"/>
  <c r="N2751" i="9" s="1"/>
  <c r="M2793" i="9"/>
  <c r="N2793" i="9" s="1"/>
  <c r="N82" i="9"/>
  <c r="N118" i="9"/>
  <c r="N202" i="9"/>
  <c r="N280" i="9"/>
  <c r="N406" i="9"/>
  <c r="N448" i="9"/>
  <c r="N496" i="9"/>
  <c r="N526" i="9"/>
  <c r="N568" i="9"/>
  <c r="N694" i="9"/>
  <c r="N736" i="9"/>
  <c r="N778" i="9"/>
  <c r="N814" i="9"/>
  <c r="N850" i="9"/>
  <c r="N892" i="9"/>
  <c r="N1090" i="9"/>
  <c r="M1132" i="9"/>
  <c r="N1132" i="9" s="1"/>
  <c r="M1174" i="9"/>
  <c r="N1174" i="9" s="1"/>
  <c r="M1210" i="9"/>
  <c r="N1210" i="9" s="1"/>
  <c r="M1246" i="9"/>
  <c r="N1246" i="9" s="1"/>
  <c r="M1288" i="9"/>
  <c r="N1288" i="9" s="1"/>
  <c r="M1330" i="9"/>
  <c r="N1330" i="9" s="1"/>
  <c r="M1372" i="9"/>
  <c r="N1372" i="9" s="1"/>
  <c r="M1408" i="9"/>
  <c r="N1408" i="9" s="1"/>
  <c r="M1456" i="9"/>
  <c r="N1456" i="9" s="1"/>
  <c r="M1498" i="9"/>
  <c r="N1498" i="9" s="1"/>
  <c r="M1534" i="9"/>
  <c r="N1534" i="9" s="1"/>
  <c r="M1576" i="9"/>
  <c r="N1576" i="9" s="1"/>
  <c r="M1654" i="9"/>
  <c r="N1654" i="9" s="1"/>
  <c r="M1690" i="9"/>
  <c r="N1690" i="9" s="1"/>
  <c r="M1726" i="9"/>
  <c r="N1726" i="9" s="1"/>
  <c r="M1762" i="9"/>
  <c r="N1762" i="9" s="1"/>
  <c r="M1798" i="9"/>
  <c r="N1798" i="9" s="1"/>
  <c r="M1834" i="9"/>
  <c r="N1834" i="9" s="1"/>
  <c r="M1870" i="9"/>
  <c r="N1870" i="9" s="1"/>
  <c r="M1942" i="9"/>
  <c r="N1942" i="9" s="1"/>
  <c r="M1978" i="9"/>
  <c r="N1978" i="9" s="1"/>
  <c r="M2014" i="9"/>
  <c r="N2014" i="9" s="1"/>
  <c r="M2050" i="9"/>
  <c r="N2050" i="9" s="1"/>
  <c r="M2086" i="9"/>
  <c r="N2086" i="9" s="1"/>
  <c r="M2158" i="9"/>
  <c r="N2158" i="9" s="1"/>
  <c r="M2194" i="9"/>
  <c r="N2194" i="9" s="1"/>
  <c r="M2230" i="9"/>
  <c r="N2230" i="9" s="1"/>
  <c r="M2266" i="9"/>
  <c r="N2266" i="9" s="1"/>
  <c r="M2302" i="9"/>
  <c r="N2302" i="9" s="1"/>
  <c r="M2338" i="9"/>
  <c r="N2338" i="9" s="1"/>
  <c r="M2374" i="9"/>
  <c r="N2374" i="9" s="1"/>
  <c r="M2410" i="9"/>
  <c r="N2410" i="9" s="1"/>
  <c r="M2446" i="9"/>
  <c r="N2446" i="9" s="1"/>
  <c r="M2482" i="9"/>
  <c r="N2482" i="9" s="1"/>
  <c r="M2620" i="9"/>
  <c r="N2620" i="9" s="1"/>
  <c r="M2692" i="9"/>
  <c r="N2692" i="9" s="1"/>
  <c r="M2944" i="9"/>
  <c r="N2944" i="9" s="1"/>
  <c r="M2980" i="9"/>
  <c r="N2980" i="9" s="1"/>
  <c r="N95" i="9"/>
  <c r="N167" i="9"/>
  <c r="N239" i="9"/>
  <c r="N311" i="9"/>
  <c r="N845" i="9"/>
  <c r="N911" i="9"/>
  <c r="N1049" i="9"/>
  <c r="N1121" i="9"/>
  <c r="N1247" i="9"/>
  <c r="N1319" i="9"/>
  <c r="N1457" i="9"/>
  <c r="M1529" i="9"/>
  <c r="N1529" i="9" s="1"/>
  <c r="M1655" i="9"/>
  <c r="N1655" i="9" s="1"/>
  <c r="M1721" i="9"/>
  <c r="N1721" i="9" s="1"/>
  <c r="M1865" i="9"/>
  <c r="N1865" i="9" s="1"/>
  <c r="M1919" i="9"/>
  <c r="N1919" i="9" s="1"/>
  <c r="M2153" i="9"/>
  <c r="N2153" i="9" s="1"/>
  <c r="M2531" i="9"/>
  <c r="N2531" i="9" s="1"/>
  <c r="M2663" i="9"/>
  <c r="N2663" i="9" s="1"/>
  <c r="M42" i="9"/>
  <c r="N42" i="9" s="1"/>
  <c r="M78" i="9"/>
  <c r="N78" i="9" s="1"/>
  <c r="M120" i="9"/>
  <c r="N120" i="9" s="1"/>
  <c r="M240" i="9"/>
  <c r="N240" i="9" s="1"/>
  <c r="M762" i="9"/>
  <c r="N762" i="9" s="1"/>
  <c r="M798" i="9"/>
  <c r="N798" i="9" s="1"/>
  <c r="M840" i="9"/>
  <c r="N840" i="9" s="1"/>
  <c r="M882" i="9"/>
  <c r="N882" i="9" s="1"/>
  <c r="M1242" i="9"/>
  <c r="N1242" i="9" s="1"/>
  <c r="M1398" i="9"/>
  <c r="N1398" i="9" s="1"/>
  <c r="M1782" i="9"/>
  <c r="N1782" i="9" s="1"/>
  <c r="M1818" i="9"/>
  <c r="N1818" i="9" s="1"/>
  <c r="M1854" i="9"/>
  <c r="N1854" i="9" s="1"/>
  <c r="M2214" i="9"/>
  <c r="N2214" i="9" s="1"/>
  <c r="M2388" i="9"/>
  <c r="N2388" i="9" s="1"/>
  <c r="M2742" i="9"/>
  <c r="N2742" i="9" s="1"/>
  <c r="M2850" i="9"/>
  <c r="N2850" i="9" s="1"/>
  <c r="M2886" i="9"/>
  <c r="N2886" i="9" s="1"/>
  <c r="M217" i="9"/>
  <c r="N217" i="9" s="1"/>
  <c r="M1477" i="9"/>
  <c r="N1477" i="9" s="1"/>
  <c r="M2161" i="9"/>
  <c r="N2161" i="9" s="1"/>
  <c r="M2347" i="9"/>
  <c r="N2347" i="9" s="1"/>
  <c r="M2443" i="9"/>
  <c r="N2443" i="9" s="1"/>
  <c r="M2617" i="9"/>
  <c r="N2617" i="9" s="1"/>
  <c r="M26" i="9"/>
  <c r="N26" i="9" s="1"/>
  <c r="M152" i="9"/>
  <c r="N152" i="9" s="1"/>
  <c r="M278" i="9"/>
  <c r="N278" i="9" s="1"/>
  <c r="M320" i="9"/>
  <c r="N320" i="9" s="1"/>
  <c r="M566" i="9"/>
  <c r="N566" i="9" s="1"/>
  <c r="M722" i="9"/>
  <c r="N722" i="9" s="1"/>
  <c r="M968" i="9"/>
  <c r="N968" i="9" s="1"/>
  <c r="M1358" i="9"/>
  <c r="N1358" i="9" s="1"/>
  <c r="M1682" i="9"/>
  <c r="N1682" i="9" s="1"/>
  <c r="M2036" i="9"/>
  <c r="N2036" i="9" s="1"/>
  <c r="M2126" i="9"/>
  <c r="N2126" i="9" s="1"/>
  <c r="M2714" i="9"/>
  <c r="N2714" i="9" s="1"/>
  <c r="M2918" i="9"/>
  <c r="N2918" i="9" s="1"/>
  <c r="M3092" i="9"/>
  <c r="N3092" i="9" s="1"/>
  <c r="M3134" i="9"/>
  <c r="N3134" i="9" s="1"/>
  <c r="M3182" i="9"/>
  <c r="N3182" i="9" s="1"/>
  <c r="M3283" i="9"/>
  <c r="N3283" i="9" s="1"/>
  <c r="M4657" i="9"/>
  <c r="N4657" i="9" s="1"/>
  <c r="M4975" i="9"/>
  <c r="N4975" i="9" s="1"/>
  <c r="M5635" i="9"/>
  <c r="N5635" i="9" s="1"/>
  <c r="M5683" i="9"/>
  <c r="N5683" i="9" s="1"/>
  <c r="M5731" i="9"/>
  <c r="N5731" i="9" s="1"/>
  <c r="M5767" i="9"/>
  <c r="N5767" i="9" s="1"/>
  <c r="M5809" i="9"/>
  <c r="N5809" i="9" s="1"/>
  <c r="M6601" i="9"/>
  <c r="N6601" i="9" s="1"/>
  <c r="M3380" i="9"/>
  <c r="N3380" i="9" s="1"/>
  <c r="M3650" i="9"/>
  <c r="N3650" i="9" s="1"/>
  <c r="M4622" i="9"/>
  <c r="N4622" i="9" s="1"/>
  <c r="M4844" i="9"/>
  <c r="N4844" i="9" s="1"/>
  <c r="M5462" i="9"/>
  <c r="N5462" i="9" s="1"/>
  <c r="M6230" i="9"/>
  <c r="N6230" i="9" s="1"/>
  <c r="M7154" i="9"/>
  <c r="N7154" i="9" s="1"/>
  <c r="M7196" i="9"/>
  <c r="N7196" i="9" s="1"/>
  <c r="M7724" i="9"/>
  <c r="N7724" i="9" s="1"/>
  <c r="M3579" i="9"/>
  <c r="N3579" i="9" s="1"/>
  <c r="M3867" i="9"/>
  <c r="N3867" i="9" s="1"/>
  <c r="M4035" i="9"/>
  <c r="N4035" i="9" s="1"/>
  <c r="M4083" i="9"/>
  <c r="N4083" i="9" s="1"/>
  <c r="M4659" i="9"/>
  <c r="N4659" i="9" s="1"/>
  <c r="M5091" i="9"/>
  <c r="N5091" i="9" s="1"/>
  <c r="M5307" i="9"/>
  <c r="N5307" i="9" s="1"/>
  <c r="M5835" i="9"/>
  <c r="N5835" i="9" s="1"/>
  <c r="M5883" i="9"/>
  <c r="N5883" i="9" s="1"/>
  <c r="M6795" i="9"/>
  <c r="N6795" i="9" s="1"/>
  <c r="M5195" i="9"/>
  <c r="N5195" i="9" s="1"/>
  <c r="M51" i="9"/>
  <c r="N51" i="9" s="1"/>
  <c r="M87" i="9"/>
  <c r="N87" i="9" s="1"/>
  <c r="M123" i="9"/>
  <c r="N123" i="9" s="1"/>
  <c r="M195" i="9"/>
  <c r="N195" i="9" s="1"/>
  <c r="M231" i="9"/>
  <c r="N231" i="9" s="1"/>
  <c r="M267" i="9"/>
  <c r="N267" i="9" s="1"/>
  <c r="M303" i="9"/>
  <c r="N303" i="9" s="1"/>
  <c r="M339" i="9"/>
  <c r="N339" i="9" s="1"/>
  <c r="M375" i="9"/>
  <c r="N375" i="9" s="1"/>
  <c r="M411" i="9"/>
  <c r="N411" i="9" s="1"/>
  <c r="M447" i="9"/>
  <c r="N447" i="9" s="1"/>
  <c r="M483" i="9"/>
  <c r="N483" i="9" s="1"/>
  <c r="M519" i="9"/>
  <c r="N519" i="9" s="1"/>
  <c r="M555" i="9"/>
  <c r="N555" i="9" s="1"/>
  <c r="M591" i="9"/>
  <c r="N591" i="9" s="1"/>
  <c r="M627" i="9"/>
  <c r="N627" i="9" s="1"/>
  <c r="M663" i="9"/>
  <c r="N663" i="9" s="1"/>
  <c r="M699" i="9"/>
  <c r="N699" i="9" s="1"/>
  <c r="M735" i="9"/>
  <c r="N735" i="9" s="1"/>
  <c r="M771" i="9"/>
  <c r="N771" i="9" s="1"/>
  <c r="M807" i="9"/>
  <c r="N807" i="9" s="1"/>
  <c r="M843" i="9"/>
  <c r="N843" i="9" s="1"/>
  <c r="M879" i="9"/>
  <c r="N879" i="9" s="1"/>
  <c r="M915" i="9"/>
  <c r="N915" i="9" s="1"/>
  <c r="M987" i="9"/>
  <c r="N987" i="9" s="1"/>
  <c r="M1095" i="9"/>
  <c r="N1095" i="9" s="1"/>
  <c r="M1167" i="9"/>
  <c r="N1167" i="9" s="1"/>
  <c r="M1239" i="9"/>
  <c r="N1239" i="9" s="1"/>
  <c r="M1275" i="9"/>
  <c r="N1275" i="9" s="1"/>
  <c r="M1311" i="9"/>
  <c r="N1311" i="9" s="1"/>
  <c r="M1347" i="9"/>
  <c r="N1347" i="9" s="1"/>
  <c r="M1383" i="9"/>
  <c r="N1383" i="9" s="1"/>
  <c r="M1419" i="9"/>
  <c r="N1419" i="9" s="1"/>
  <c r="M1491" i="9"/>
  <c r="N1491" i="9" s="1"/>
  <c r="M1527" i="9"/>
  <c r="N1527" i="9" s="1"/>
  <c r="M1563" i="9"/>
  <c r="N1563" i="9" s="1"/>
  <c r="M34" i="9"/>
  <c r="N34" i="9" s="1"/>
  <c r="M70" i="9"/>
  <c r="N70" i="9" s="1"/>
  <c r="M106" i="9"/>
  <c r="N106" i="9" s="1"/>
  <c r="M142" i="9"/>
  <c r="N142" i="9" s="1"/>
  <c r="M178" i="9"/>
  <c r="N178" i="9" s="1"/>
  <c r="M214" i="9"/>
  <c r="N214" i="9" s="1"/>
  <c r="M250" i="9"/>
  <c r="N250" i="9" s="1"/>
  <c r="M322" i="9"/>
  <c r="N322" i="9" s="1"/>
  <c r="M358" i="9"/>
  <c r="N358" i="9" s="1"/>
  <c r="M430" i="9"/>
  <c r="N430" i="9" s="1"/>
  <c r="M466" i="9"/>
  <c r="N466" i="9" s="1"/>
  <c r="M502" i="9"/>
  <c r="N502" i="9" s="1"/>
  <c r="M610" i="9"/>
  <c r="N610" i="9" s="1"/>
  <c r="M646" i="9"/>
  <c r="N646" i="9" s="1"/>
  <c r="M682" i="9"/>
  <c r="N682" i="9" s="1"/>
  <c r="M718" i="9"/>
  <c r="N718" i="9" s="1"/>
  <c r="M754" i="9"/>
  <c r="N754" i="9" s="1"/>
  <c r="M790" i="9"/>
  <c r="N790" i="9" s="1"/>
  <c r="M826" i="9"/>
  <c r="N826" i="9" s="1"/>
  <c r="M862" i="9"/>
  <c r="N862" i="9" s="1"/>
  <c r="M934" i="9"/>
  <c r="N934" i="9" s="1"/>
  <c r="M970" i="9"/>
  <c r="N970" i="9" s="1"/>
  <c r="M1006" i="9"/>
  <c r="N1006" i="9" s="1"/>
  <c r="M1042" i="9"/>
  <c r="N1042" i="9" s="1"/>
  <c r="M1078" i="9"/>
  <c r="N1078" i="9" s="1"/>
  <c r="M1114" i="9"/>
  <c r="N1114" i="9" s="1"/>
  <c r="M389" i="9"/>
  <c r="N389" i="9" s="1"/>
  <c r="M461" i="9"/>
  <c r="N461" i="9" s="1"/>
  <c r="M497" i="9"/>
  <c r="N497" i="9" s="1"/>
  <c r="M533" i="9"/>
  <c r="N533" i="9" s="1"/>
  <c r="M569" i="9"/>
  <c r="N569" i="9" s="1"/>
  <c r="M605" i="9"/>
  <c r="N605" i="9" s="1"/>
  <c r="M641" i="9"/>
  <c r="N641" i="9" s="1"/>
  <c r="M677" i="9"/>
  <c r="N677" i="9" s="1"/>
  <c r="M713" i="9"/>
  <c r="N713" i="9" s="1"/>
  <c r="M749" i="9"/>
  <c r="N749" i="9" s="1"/>
  <c r="M821" i="9"/>
  <c r="N821" i="9" s="1"/>
  <c r="M893" i="9"/>
  <c r="N893" i="9" s="1"/>
  <c r="M1037" i="9"/>
  <c r="N1037" i="9" s="1"/>
  <c r="M1073" i="9"/>
  <c r="N1073" i="9" s="1"/>
  <c r="M1109" i="9"/>
  <c r="N1109" i="9" s="1"/>
  <c r="M1181" i="9"/>
  <c r="N1181" i="9" s="1"/>
  <c r="M1217" i="9"/>
  <c r="N1217" i="9" s="1"/>
  <c r="M1253" i="9"/>
  <c r="N1253" i="9" s="1"/>
  <c r="M1325" i="9"/>
  <c r="N1325" i="9" s="1"/>
  <c r="M1553" i="9"/>
  <c r="N1553" i="9" s="1"/>
  <c r="M36" i="9"/>
  <c r="N36" i="9" s="1"/>
  <c r="M276" i="9"/>
  <c r="N276" i="9" s="1"/>
  <c r="M516" i="9"/>
  <c r="N516" i="9" s="1"/>
  <c r="M780" i="9"/>
  <c r="N780" i="9" s="1"/>
  <c r="M1044" i="9"/>
  <c r="N1044" i="9" s="1"/>
  <c r="M1356" i="9"/>
  <c r="N1356" i="9" s="1"/>
  <c r="M1668" i="9"/>
  <c r="N1668" i="9" s="1"/>
  <c r="M3264" i="9"/>
  <c r="N3264" i="9" s="1"/>
  <c r="M3432" i="9"/>
  <c r="N3432" i="9" s="1"/>
  <c r="M3624" i="9"/>
  <c r="N3624" i="9" s="1"/>
  <c r="M3792" i="9"/>
  <c r="N3792" i="9" s="1"/>
  <c r="M3936" i="9"/>
  <c r="N3936" i="9" s="1"/>
  <c r="M4104" i="9"/>
  <c r="N4104" i="9" s="1"/>
  <c r="M4272" i="9"/>
  <c r="N4272" i="9" s="1"/>
  <c r="M4416" i="9"/>
  <c r="N4416" i="9" s="1"/>
  <c r="M4560" i="9"/>
  <c r="N4560" i="9" s="1"/>
  <c r="M4728" i="9"/>
  <c r="N4728" i="9" s="1"/>
  <c r="M4872" i="9"/>
  <c r="N4872" i="9" s="1"/>
  <c r="M5064" i="9"/>
  <c r="N5064" i="9" s="1"/>
  <c r="M5232" i="9"/>
  <c r="N5232" i="9" s="1"/>
  <c r="M5376" i="9"/>
  <c r="N5376" i="9" s="1"/>
  <c r="M5520" i="9"/>
  <c r="N5520" i="9" s="1"/>
  <c r="M5688" i="9"/>
  <c r="N5688" i="9" s="1"/>
  <c r="M5856" i="9"/>
  <c r="N5856" i="9" s="1"/>
  <c r="M6000" i="9"/>
  <c r="N6000" i="9" s="1"/>
  <c r="M6144" i="9"/>
  <c r="N6144" i="9" s="1"/>
  <c r="M6312" i="9"/>
  <c r="N6312" i="9" s="1"/>
  <c r="M6480" i="9"/>
  <c r="N6480" i="9" s="1"/>
  <c r="M6648" i="9"/>
  <c r="N6648" i="9" s="1"/>
  <c r="M6816" i="9"/>
  <c r="N6816" i="9" s="1"/>
  <c r="M6960" i="9"/>
  <c r="N6960" i="9" s="1"/>
  <c r="M7128" i="9"/>
  <c r="N7128" i="9" s="1"/>
  <c r="M7272" i="9"/>
  <c r="N7272" i="9" s="1"/>
  <c r="M7440" i="9"/>
  <c r="N7440" i="9" s="1"/>
  <c r="M7584" i="9"/>
  <c r="N7584" i="9" s="1"/>
  <c r="M7752" i="9"/>
  <c r="N7752" i="9" s="1"/>
  <c r="M7921" i="9"/>
  <c r="N7921" i="9" s="1"/>
  <c r="M85" i="9"/>
  <c r="N85" i="9" s="1"/>
  <c r="M157" i="9"/>
  <c r="N157" i="9" s="1"/>
  <c r="M235" i="9"/>
  <c r="N235" i="9" s="1"/>
  <c r="M307" i="9"/>
  <c r="N307" i="9" s="1"/>
  <c r="M379" i="9"/>
  <c r="N379" i="9" s="1"/>
  <c r="M451" i="9"/>
  <c r="N451" i="9" s="1"/>
  <c r="M541" i="9"/>
  <c r="N541" i="9" s="1"/>
  <c r="M613" i="9"/>
  <c r="N613" i="9" s="1"/>
  <c r="M691" i="9"/>
  <c r="N691" i="9" s="1"/>
  <c r="M763" i="9"/>
  <c r="N763" i="9" s="1"/>
  <c r="M835" i="9"/>
  <c r="N835" i="9" s="1"/>
  <c r="M907" i="9"/>
  <c r="N907" i="9" s="1"/>
  <c r="M979" i="9"/>
  <c r="N979" i="9" s="1"/>
  <c r="M1051" i="9"/>
  <c r="N1051" i="9" s="1"/>
  <c r="M1141" i="9"/>
  <c r="N1141" i="9" s="1"/>
  <c r="M1213" i="9"/>
  <c r="N1213" i="9" s="1"/>
  <c r="M1291" i="9"/>
  <c r="N1291" i="9" s="1"/>
  <c r="M1363" i="9"/>
  <c r="N1363" i="9" s="1"/>
  <c r="M1435" i="9"/>
  <c r="N1435" i="9" s="1"/>
  <c r="M1525" i="9"/>
  <c r="N1525" i="9" s="1"/>
  <c r="M1597" i="9"/>
  <c r="N1597" i="9" s="1"/>
  <c r="M1675" i="9"/>
  <c r="N1675" i="9" s="1"/>
  <c r="M1747" i="9"/>
  <c r="N1747" i="9" s="1"/>
  <c r="M1819" i="9"/>
  <c r="N1819" i="9" s="1"/>
  <c r="M1909" i="9"/>
  <c r="N1909" i="9" s="1"/>
  <c r="M2053" i="9"/>
  <c r="N2053" i="9" s="1"/>
  <c r="M2197" i="9"/>
  <c r="N2197" i="9" s="1"/>
  <c r="M2341" i="9"/>
  <c r="N2341" i="9" s="1"/>
  <c r="M2485" i="9"/>
  <c r="N2485" i="9" s="1"/>
  <c r="M2629" i="9"/>
  <c r="N2629" i="9" s="1"/>
  <c r="M2773" i="9"/>
  <c r="N2773" i="9" s="1"/>
  <c r="M2917" i="9"/>
  <c r="N2917" i="9" s="1"/>
  <c r="M3061" i="9"/>
  <c r="N3061" i="9" s="1"/>
  <c r="M3205" i="9"/>
  <c r="N3205" i="9" s="1"/>
  <c r="M3349" i="9"/>
  <c r="N3349" i="9" s="1"/>
  <c r="M3493" i="9"/>
  <c r="N3493" i="9" s="1"/>
  <c r="M3637" i="9"/>
  <c r="N3637" i="9" s="1"/>
  <c r="M3781" i="9"/>
  <c r="N3781" i="9" s="1"/>
  <c r="M3925" i="9"/>
  <c r="N3925" i="9" s="1"/>
  <c r="M4069" i="9"/>
  <c r="N4069" i="9" s="1"/>
  <c r="M4213" i="9"/>
  <c r="N4213" i="9" s="1"/>
  <c r="M4357" i="9"/>
  <c r="N4357" i="9" s="1"/>
  <c r="M4501" i="9"/>
  <c r="N4501" i="9" s="1"/>
  <c r="M4645" i="9"/>
  <c r="N4645" i="9" s="1"/>
  <c r="M4789" i="9"/>
  <c r="N4789" i="9" s="1"/>
  <c r="M4933" i="9"/>
  <c r="N4933" i="9" s="1"/>
  <c r="M5077" i="9"/>
  <c r="N5077" i="9" s="1"/>
  <c r="M5221" i="9"/>
  <c r="N5221" i="9" s="1"/>
  <c r="M5365" i="9"/>
  <c r="N5365" i="9" s="1"/>
  <c r="M5509" i="9"/>
  <c r="N5509" i="9" s="1"/>
  <c r="M5653" i="9"/>
  <c r="N5653" i="9" s="1"/>
  <c r="M5797" i="9"/>
  <c r="N5797" i="9" s="1"/>
  <c r="M5941" i="9"/>
  <c r="N5941" i="9" s="1"/>
  <c r="M6085" i="9"/>
  <c r="N6085" i="9" s="1"/>
  <c r="M6229" i="9"/>
  <c r="N6229" i="9" s="1"/>
  <c r="M6373" i="9"/>
  <c r="N6373" i="9" s="1"/>
  <c r="M6517" i="9"/>
  <c r="N6517" i="9" s="1"/>
  <c r="M6661" i="9"/>
  <c r="N6661" i="9" s="1"/>
  <c r="M6805" i="9"/>
  <c r="N6805" i="9" s="1"/>
  <c r="M6949" i="9"/>
  <c r="N6949" i="9" s="1"/>
  <c r="M7093" i="9"/>
  <c r="N7093" i="9" s="1"/>
  <c r="M7237" i="9"/>
  <c r="N7237" i="9" s="1"/>
  <c r="M7381" i="9"/>
  <c r="N7381" i="9" s="1"/>
  <c r="M7525" i="9"/>
  <c r="N7525" i="9" s="1"/>
  <c r="M7669" i="9"/>
  <c r="N7669" i="9" s="1"/>
  <c r="M7814" i="9"/>
  <c r="N7814" i="9" s="1"/>
  <c r="M7958" i="9"/>
  <c r="N7958" i="9" s="1"/>
  <c r="M164" i="9"/>
  <c r="N164" i="9" s="1"/>
  <c r="M404" i="9"/>
  <c r="N404" i="9" s="1"/>
  <c r="M644" i="9"/>
  <c r="N644" i="9" s="1"/>
  <c r="M932" i="9"/>
  <c r="N932" i="9" s="1"/>
  <c r="M1220" i="9"/>
  <c r="N1220" i="9" s="1"/>
  <c r="M1508" i="9"/>
  <c r="N1508" i="9" s="1"/>
  <c r="M3176" i="9"/>
  <c r="N3176" i="9" s="1"/>
  <c r="M3344" i="9"/>
  <c r="N3344" i="9" s="1"/>
  <c r="M3512" i="9"/>
  <c r="N3512" i="9" s="1"/>
  <c r="M3656" i="9"/>
  <c r="N3656" i="9" s="1"/>
  <c r="M3824" i="9"/>
  <c r="N3824" i="9" s="1"/>
  <c r="M4016" i="9"/>
  <c r="N4016" i="9" s="1"/>
  <c r="M4160" i="9"/>
  <c r="N4160" i="9" s="1"/>
  <c r="M4328" i="9"/>
  <c r="N4328" i="9" s="1"/>
  <c r="M4472" i="9"/>
  <c r="N4472" i="9" s="1"/>
  <c r="M4640" i="9"/>
  <c r="N4640" i="9" s="1"/>
  <c r="M4808" i="9"/>
  <c r="N4808" i="9" s="1"/>
  <c r="M4952" i="9"/>
  <c r="N4952" i="9" s="1"/>
  <c r="M5096" i="9"/>
  <c r="N5096" i="9" s="1"/>
  <c r="M5264" i="9"/>
  <c r="N5264" i="9" s="1"/>
  <c r="M5432" i="9"/>
  <c r="N5432" i="9" s="1"/>
  <c r="M5600" i="9"/>
  <c r="N5600" i="9" s="1"/>
  <c r="M5768" i="9"/>
  <c r="N5768" i="9" s="1"/>
  <c r="M5912" i="9"/>
  <c r="N5912" i="9" s="1"/>
  <c r="M6056" i="9"/>
  <c r="N6056" i="9" s="1"/>
  <c r="M6224" i="9"/>
  <c r="N6224" i="9" s="1"/>
  <c r="M6392" i="9"/>
  <c r="N6392" i="9" s="1"/>
  <c r="M6536" i="9"/>
  <c r="N6536" i="9" s="1"/>
  <c r="M6680" i="9"/>
  <c r="N6680" i="9" s="1"/>
  <c r="M6848" i="9"/>
  <c r="N6848" i="9" s="1"/>
  <c r="M7016" i="9"/>
  <c r="N7016" i="9" s="1"/>
  <c r="M7184" i="9"/>
  <c r="N7184" i="9" s="1"/>
  <c r="M7352" i="9"/>
  <c r="N7352" i="9" s="1"/>
  <c r="M7496" i="9"/>
  <c r="N7496" i="9" s="1"/>
  <c r="M7664" i="9"/>
  <c r="N7664" i="9" s="1"/>
  <c r="M7833" i="9"/>
  <c r="N7833" i="9" s="1"/>
  <c r="M7977" i="9"/>
  <c r="N7977" i="9" s="1"/>
  <c r="N75" i="9"/>
  <c r="N147" i="9"/>
  <c r="N219" i="9"/>
  <c r="N603" i="9"/>
  <c r="N675" i="9"/>
  <c r="N747" i="9"/>
  <c r="N819" i="9"/>
  <c r="N891" i="9"/>
  <c r="N981" i="9"/>
  <c r="N1059" i="9"/>
  <c r="N1131" i="9"/>
  <c r="N1203" i="9"/>
  <c r="N1293" i="9"/>
  <c r="N1365" i="9"/>
  <c r="N1443" i="9"/>
  <c r="N1515" i="9"/>
  <c r="M1587" i="9"/>
  <c r="N1587" i="9" s="1"/>
  <c r="M1677" i="9"/>
  <c r="N1677" i="9" s="1"/>
  <c r="M1749" i="9"/>
  <c r="N1749" i="9" s="1"/>
  <c r="M1827" i="9"/>
  <c r="N1827" i="9" s="1"/>
  <c r="M1917" i="9"/>
  <c r="N1917" i="9" s="1"/>
  <c r="M2061" i="9"/>
  <c r="N2061" i="9" s="1"/>
  <c r="M2205" i="9"/>
  <c r="N2205" i="9" s="1"/>
  <c r="M2349" i="9"/>
  <c r="N2349" i="9" s="1"/>
  <c r="M2493" i="9"/>
  <c r="N2493" i="9" s="1"/>
  <c r="M2637" i="9"/>
  <c r="N2637" i="9" s="1"/>
  <c r="M2781" i="9"/>
  <c r="N2781" i="9" s="1"/>
  <c r="M2925" i="9"/>
  <c r="N2925" i="9" s="1"/>
  <c r="M3069" i="9"/>
  <c r="N3069" i="9" s="1"/>
  <c r="M3213" i="9"/>
  <c r="N3213" i="9" s="1"/>
  <c r="M3357" i="9"/>
  <c r="N3357" i="9" s="1"/>
  <c r="M3501" i="9"/>
  <c r="N3501" i="9" s="1"/>
  <c r="M3645" i="9"/>
  <c r="N3645" i="9" s="1"/>
  <c r="M3789" i="9"/>
  <c r="N3789" i="9" s="1"/>
  <c r="M3933" i="9"/>
  <c r="N3933" i="9" s="1"/>
  <c r="M4077" i="9"/>
  <c r="N4077" i="9" s="1"/>
  <c r="M4221" i="9"/>
  <c r="N4221" i="9" s="1"/>
  <c r="M4365" i="9"/>
  <c r="N4365" i="9" s="1"/>
  <c r="M4509" i="9"/>
  <c r="N4509" i="9" s="1"/>
  <c r="M4653" i="9"/>
  <c r="N4653" i="9" s="1"/>
  <c r="M4797" i="9"/>
  <c r="N4797" i="9" s="1"/>
  <c r="M4941" i="9"/>
  <c r="N4941" i="9" s="1"/>
  <c r="M5085" i="9"/>
  <c r="N5085" i="9" s="1"/>
  <c r="M5229" i="9"/>
  <c r="N5229" i="9" s="1"/>
  <c r="M5373" i="9"/>
  <c r="N5373" i="9" s="1"/>
  <c r="M5517" i="9"/>
  <c r="N5517" i="9" s="1"/>
  <c r="M5661" i="9"/>
  <c r="N5661" i="9" s="1"/>
  <c r="M5805" i="9"/>
  <c r="N5805" i="9" s="1"/>
  <c r="M5949" i="9"/>
  <c r="N5949" i="9" s="1"/>
  <c r="M6093" i="9"/>
  <c r="N6093" i="9" s="1"/>
  <c r="M6237" i="9"/>
  <c r="N6237" i="9" s="1"/>
  <c r="M6381" i="9"/>
  <c r="N6381" i="9" s="1"/>
  <c r="M6525" i="9"/>
  <c r="N6525" i="9" s="1"/>
  <c r="M6669" i="9"/>
  <c r="N6669" i="9" s="1"/>
  <c r="M6813" i="9"/>
  <c r="N6813" i="9" s="1"/>
  <c r="M6957" i="9"/>
  <c r="N6957" i="9" s="1"/>
  <c r="M7101" i="9"/>
  <c r="N7101" i="9" s="1"/>
  <c r="M7245" i="9"/>
  <c r="N7245" i="9" s="1"/>
  <c r="M7389" i="9"/>
  <c r="N7389" i="9" s="1"/>
  <c r="M7533" i="9"/>
  <c r="N7533" i="9" s="1"/>
  <c r="M7677" i="9"/>
  <c r="N7677" i="9" s="1"/>
  <c r="M7822" i="9"/>
  <c r="N7822" i="9" s="1"/>
  <c r="M7966" i="9"/>
  <c r="N7966" i="9" s="1"/>
  <c r="N196" i="9"/>
  <c r="N412" i="9"/>
  <c r="N676" i="9"/>
  <c r="N964" i="9"/>
  <c r="M1252" i="9"/>
  <c r="N1252" i="9" s="1"/>
  <c r="M1540" i="9"/>
  <c r="N1540" i="9" s="1"/>
  <c r="M3232" i="9"/>
  <c r="N3232" i="9" s="1"/>
  <c r="M3376" i="9"/>
  <c r="N3376" i="9" s="1"/>
  <c r="M3544" i="9"/>
  <c r="N3544" i="9" s="1"/>
  <c r="M3688" i="9"/>
  <c r="N3688" i="9" s="1"/>
  <c r="M3856" i="9"/>
  <c r="N3856" i="9" s="1"/>
  <c r="M4000" i="9"/>
  <c r="N4000" i="9" s="1"/>
  <c r="M4144" i="9"/>
  <c r="N4144" i="9" s="1"/>
  <c r="M4312" i="9"/>
  <c r="N4312" i="9" s="1"/>
  <c r="M4480" i="9"/>
  <c r="N4480" i="9" s="1"/>
  <c r="M4648" i="9"/>
  <c r="N4648" i="9" s="1"/>
  <c r="M4816" i="9"/>
  <c r="N4816" i="9" s="1"/>
  <c r="M4960" i="9"/>
  <c r="N4960" i="9" s="1"/>
  <c r="M5128" i="9"/>
  <c r="N5128" i="9" s="1"/>
  <c r="M5296" i="9"/>
  <c r="N5296" i="9" s="1"/>
  <c r="M5440" i="9"/>
  <c r="N5440" i="9" s="1"/>
  <c r="M5584" i="9"/>
  <c r="N5584" i="9" s="1"/>
  <c r="M5752" i="9"/>
  <c r="N5752" i="9" s="1"/>
  <c r="M5896" i="9"/>
  <c r="N5896" i="9" s="1"/>
  <c r="M6088" i="9"/>
  <c r="N6088" i="9" s="1"/>
  <c r="M6256" i="9"/>
  <c r="N6256" i="9" s="1"/>
  <c r="M6400" i="9"/>
  <c r="N6400" i="9" s="1"/>
  <c r="M6544" i="9"/>
  <c r="N6544" i="9" s="1"/>
  <c r="M6712" i="9"/>
  <c r="N6712" i="9" s="1"/>
  <c r="M6880" i="9"/>
  <c r="N6880" i="9" s="1"/>
  <c r="M7024" i="9"/>
  <c r="N7024" i="9" s="1"/>
  <c r="M7168" i="9"/>
  <c r="N7168" i="9" s="1"/>
  <c r="M7336" i="9"/>
  <c r="N7336" i="9" s="1"/>
  <c r="M7504" i="9"/>
  <c r="N7504" i="9" s="1"/>
  <c r="M7672" i="9"/>
  <c r="N7672" i="9" s="1"/>
  <c r="M7841" i="9"/>
  <c r="N7841" i="9" s="1"/>
  <c r="N29" i="9"/>
  <c r="N101" i="9"/>
  <c r="N173" i="9"/>
  <c r="N245" i="9"/>
  <c r="N485" i="9"/>
  <c r="N557" i="9"/>
  <c r="N629" i="9"/>
  <c r="N701" i="9"/>
  <c r="N773" i="9"/>
  <c r="N851" i="9"/>
  <c r="N923" i="9"/>
  <c r="N1013" i="9"/>
  <c r="N1085" i="9"/>
  <c r="N1163" i="9"/>
  <c r="N1235" i="9"/>
  <c r="N1307" i="9"/>
  <c r="N1397" i="9"/>
  <c r="N1469" i="9"/>
  <c r="M1547" i="9"/>
  <c r="N1547" i="9" s="1"/>
  <c r="M1619" i="9"/>
  <c r="N1619" i="9" s="1"/>
  <c r="M1691" i="9"/>
  <c r="N1691" i="9" s="1"/>
  <c r="M1781" i="9"/>
  <c r="N1781" i="9" s="1"/>
  <c r="M1853" i="9"/>
  <c r="N1853" i="9" s="1"/>
  <c r="M1949" i="9"/>
  <c r="N1949" i="9" s="1"/>
  <c r="M2093" i="9"/>
  <c r="N2093" i="9" s="1"/>
  <c r="M2237" i="9"/>
  <c r="N2237" i="9" s="1"/>
  <c r="M2381" i="9"/>
  <c r="N2381" i="9" s="1"/>
  <c r="M2525" i="9"/>
  <c r="N2525" i="9" s="1"/>
  <c r="M2669" i="9"/>
  <c r="N2669" i="9" s="1"/>
  <c r="M2813" i="9"/>
  <c r="N2813" i="9" s="1"/>
  <c r="M2957" i="9"/>
  <c r="N2957" i="9" s="1"/>
  <c r="M3101" i="9"/>
  <c r="N3101" i="9" s="1"/>
  <c r="M3245" i="9"/>
  <c r="N3245" i="9" s="1"/>
  <c r="M3389" i="9"/>
  <c r="N3389" i="9" s="1"/>
  <c r="M3533" i="9"/>
  <c r="N3533" i="9" s="1"/>
  <c r="M3677" i="9"/>
  <c r="N3677" i="9" s="1"/>
  <c r="M3821" i="9"/>
  <c r="N3821" i="9" s="1"/>
  <c r="M3965" i="9"/>
  <c r="N3965" i="9" s="1"/>
  <c r="M4109" i="9"/>
  <c r="N4109" i="9" s="1"/>
  <c r="M4253" i="9"/>
  <c r="N4253" i="9" s="1"/>
  <c r="M4397" i="9"/>
  <c r="N4397" i="9" s="1"/>
  <c r="M4541" i="9"/>
  <c r="N4541" i="9" s="1"/>
  <c r="M4685" i="9"/>
  <c r="N4685" i="9" s="1"/>
  <c r="M4829" i="9"/>
  <c r="N4829" i="9" s="1"/>
  <c r="M4973" i="9"/>
  <c r="N4973" i="9" s="1"/>
  <c r="M5117" i="9"/>
  <c r="N5117" i="9" s="1"/>
  <c r="M5261" i="9"/>
  <c r="N5261" i="9" s="1"/>
  <c r="M5405" i="9"/>
  <c r="N5405" i="9" s="1"/>
  <c r="M5549" i="9"/>
  <c r="N5549" i="9" s="1"/>
  <c r="M5693" i="9"/>
  <c r="N5693" i="9" s="1"/>
  <c r="M5837" i="9"/>
  <c r="N5837" i="9" s="1"/>
  <c r="M5981" i="9"/>
  <c r="N5981" i="9" s="1"/>
  <c r="M6125" i="9"/>
  <c r="N6125" i="9" s="1"/>
  <c r="M6269" i="9"/>
  <c r="N6269" i="9" s="1"/>
  <c r="M6413" i="9"/>
  <c r="N6413" i="9" s="1"/>
  <c r="M6557" i="9"/>
  <c r="N6557" i="9" s="1"/>
  <c r="M6701" i="9"/>
  <c r="N6701" i="9" s="1"/>
  <c r="M6845" i="9"/>
  <c r="N6845" i="9" s="1"/>
  <c r="M6989" i="9"/>
  <c r="N6989" i="9" s="1"/>
  <c r="M7133" i="9"/>
  <c r="N7133" i="9" s="1"/>
  <c r="M7277" i="9"/>
  <c r="N7277" i="9" s="1"/>
  <c r="M7421" i="9"/>
  <c r="N7421" i="9" s="1"/>
  <c r="M7565" i="9"/>
  <c r="N7565" i="9" s="1"/>
  <c r="M7709" i="9"/>
  <c r="N7709" i="9" s="1"/>
  <c r="M7854" i="9"/>
  <c r="N7854" i="9" s="1"/>
  <c r="M7998" i="9"/>
  <c r="N7998" i="9" s="1"/>
  <c r="N33" i="9"/>
  <c r="N105" i="9"/>
  <c r="N177" i="9"/>
  <c r="N249" i="9"/>
  <c r="N351" i="9"/>
  <c r="N423" i="9"/>
  <c r="N495" i="9"/>
  <c r="N567" i="9"/>
  <c r="N903" i="9"/>
  <c r="N951" i="9"/>
  <c r="N1023" i="9"/>
  <c r="N1089" i="9"/>
  <c r="N1161" i="9"/>
  <c r="N1221" i="9"/>
  <c r="N1413" i="9"/>
  <c r="N1479" i="9"/>
  <c r="N1545" i="9"/>
  <c r="M1605" i="9"/>
  <c r="N1605" i="9" s="1"/>
  <c r="M1671" i="9"/>
  <c r="N1671" i="9" s="1"/>
  <c r="M1743" i="9"/>
  <c r="N1743" i="9" s="1"/>
  <c r="M1809" i="9"/>
  <c r="N1809" i="9" s="1"/>
  <c r="M1881" i="9"/>
  <c r="N1881" i="9" s="1"/>
  <c r="M1929" i="9"/>
  <c r="N1929" i="9" s="1"/>
  <c r="M1977" i="9"/>
  <c r="N1977" i="9" s="1"/>
  <c r="M2019" i="9"/>
  <c r="N2019" i="9" s="1"/>
  <c r="M2103" i="9"/>
  <c r="N2103" i="9" s="1"/>
  <c r="M2151" i="9"/>
  <c r="N2151" i="9" s="1"/>
  <c r="M2199" i="9"/>
  <c r="N2199" i="9" s="1"/>
  <c r="M2247" i="9"/>
  <c r="N2247" i="9" s="1"/>
  <c r="M2295" i="9"/>
  <c r="N2295" i="9" s="1"/>
  <c r="M2337" i="9"/>
  <c r="N2337" i="9" s="1"/>
  <c r="M2385" i="9"/>
  <c r="N2385" i="9" s="1"/>
  <c r="M2433" i="9"/>
  <c r="N2433" i="9" s="1"/>
  <c r="M2523" i="9"/>
  <c r="N2523" i="9" s="1"/>
  <c r="M2571" i="9"/>
  <c r="N2571" i="9" s="1"/>
  <c r="M2715" i="9"/>
  <c r="N2715" i="9" s="1"/>
  <c r="M2799" i="9"/>
  <c r="N2799" i="9" s="1"/>
  <c r="N46" i="9"/>
  <c r="N88" i="9"/>
  <c r="N124" i="9"/>
  <c r="N166" i="9"/>
  <c r="N208" i="9"/>
  <c r="N286" i="9"/>
  <c r="N370" i="9"/>
  <c r="N418" i="9"/>
  <c r="N454" i="9"/>
  <c r="N538" i="9"/>
  <c r="N574" i="9"/>
  <c r="N658" i="9"/>
  <c r="N700" i="9"/>
  <c r="N742" i="9"/>
  <c r="N784" i="9"/>
  <c r="N820" i="9"/>
  <c r="N856" i="9"/>
  <c r="N898" i="9"/>
  <c r="N1054" i="9"/>
  <c r="M1138" i="9"/>
  <c r="N1138" i="9" s="1"/>
  <c r="M1180" i="9"/>
  <c r="N1180" i="9" s="1"/>
  <c r="M1216" i="9"/>
  <c r="N1216" i="9" s="1"/>
  <c r="M1258" i="9"/>
  <c r="N1258" i="9" s="1"/>
  <c r="M1294" i="9"/>
  <c r="N1294" i="9" s="1"/>
  <c r="M1336" i="9"/>
  <c r="N1336" i="9" s="1"/>
  <c r="M1378" i="9"/>
  <c r="N1378" i="9" s="1"/>
  <c r="M1414" i="9"/>
  <c r="N1414" i="9" s="1"/>
  <c r="M1462" i="9"/>
  <c r="N1462" i="9" s="1"/>
  <c r="M1504" i="9"/>
  <c r="N1504" i="9" s="1"/>
  <c r="M1546" i="9"/>
  <c r="N1546" i="9" s="1"/>
  <c r="M1582" i="9"/>
  <c r="N1582" i="9" s="1"/>
  <c r="M1618" i="9"/>
  <c r="N1618" i="9" s="1"/>
  <c r="M1732" i="9"/>
  <c r="N1732" i="9" s="1"/>
  <c r="M1876" i="9"/>
  <c r="N1876" i="9" s="1"/>
  <c r="M2200" i="9"/>
  <c r="N2200" i="9" s="1"/>
  <c r="M2518" i="9"/>
  <c r="N2518" i="9" s="1"/>
  <c r="M2554" i="9"/>
  <c r="N2554" i="9" s="1"/>
  <c r="M2590" i="9"/>
  <c r="N2590" i="9" s="1"/>
  <c r="M2626" i="9"/>
  <c r="N2626" i="9" s="1"/>
  <c r="M2698" i="9"/>
  <c r="N2698" i="9" s="1"/>
  <c r="M2734" i="9"/>
  <c r="N2734" i="9" s="1"/>
  <c r="M2770" i="9"/>
  <c r="N2770" i="9" s="1"/>
  <c r="M2806" i="9"/>
  <c r="N2806" i="9" s="1"/>
  <c r="M2842" i="9"/>
  <c r="N2842" i="9" s="1"/>
  <c r="M2914" i="9"/>
  <c r="N2914" i="9" s="1"/>
  <c r="M2950" i="9"/>
  <c r="N2950" i="9" s="1"/>
  <c r="M3022" i="9"/>
  <c r="N3022" i="9" s="1"/>
  <c r="M3058" i="9"/>
  <c r="N3058" i="9" s="1"/>
  <c r="M3130" i="9"/>
  <c r="N3130" i="9" s="1"/>
  <c r="M3172" i="9"/>
  <c r="N3172" i="9" s="1"/>
  <c r="N41" i="9"/>
  <c r="N113" i="9"/>
  <c r="N383" i="9"/>
  <c r="N1127" i="9"/>
  <c r="N1193" i="9"/>
  <c r="N1265" i="9"/>
  <c r="M1931" i="9"/>
  <c r="N1931" i="9" s="1"/>
  <c r="M2015" i="9"/>
  <c r="N2015" i="9" s="1"/>
  <c r="M2063" i="9"/>
  <c r="N2063" i="9" s="1"/>
  <c r="M2111" i="9"/>
  <c r="N2111" i="9" s="1"/>
  <c r="M2159" i="9"/>
  <c r="N2159" i="9" s="1"/>
  <c r="M2207" i="9"/>
  <c r="N2207" i="9" s="1"/>
  <c r="M2255" i="9"/>
  <c r="N2255" i="9" s="1"/>
  <c r="M2303" i="9"/>
  <c r="N2303" i="9" s="1"/>
  <c r="M2351" i="9"/>
  <c r="N2351" i="9" s="1"/>
  <c r="M2399" i="9"/>
  <c r="N2399" i="9" s="1"/>
  <c r="M2675" i="9"/>
  <c r="N2675" i="9" s="1"/>
  <c r="M48" i="9"/>
  <c r="N48" i="9" s="1"/>
  <c r="M210" i="9"/>
  <c r="N210" i="9" s="1"/>
  <c r="M330" i="9"/>
  <c r="N330" i="9" s="1"/>
  <c r="M618" i="9"/>
  <c r="N618" i="9" s="1"/>
  <c r="M654" i="9"/>
  <c r="N654" i="9" s="1"/>
  <c r="M696" i="9"/>
  <c r="N696" i="9" s="1"/>
  <c r="M810" i="9"/>
  <c r="N810" i="9" s="1"/>
  <c r="M930" i="9"/>
  <c r="N930" i="9" s="1"/>
  <c r="M1086" i="9"/>
  <c r="N1086" i="9" s="1"/>
  <c r="M1206" i="9"/>
  <c r="N1206" i="9" s="1"/>
  <c r="M1290" i="9"/>
  <c r="N1290" i="9" s="1"/>
  <c r="M1362" i="9"/>
  <c r="N1362" i="9" s="1"/>
  <c r="M1446" i="9"/>
  <c r="N1446" i="9" s="1"/>
  <c r="M1488" i="9"/>
  <c r="N1488" i="9" s="1"/>
  <c r="M1602" i="9"/>
  <c r="N1602" i="9" s="1"/>
  <c r="M1638" i="9"/>
  <c r="N1638" i="9" s="1"/>
  <c r="M2322" i="9"/>
  <c r="N2322" i="9" s="1"/>
  <c r="M2784" i="9"/>
  <c r="N2784" i="9" s="1"/>
  <c r="M2820" i="9"/>
  <c r="N2820" i="9" s="1"/>
  <c r="M2994" i="9"/>
  <c r="N2994" i="9" s="1"/>
  <c r="M559" i="9"/>
  <c r="N559" i="9" s="1"/>
  <c r="M631" i="9"/>
  <c r="N631" i="9" s="1"/>
  <c r="M751" i="9"/>
  <c r="N751" i="9" s="1"/>
  <c r="M1039" i="9"/>
  <c r="N1039" i="9" s="1"/>
  <c r="M1615" i="9"/>
  <c r="N1615" i="9" s="1"/>
  <c r="M1669" i="9"/>
  <c r="N1669" i="9" s="1"/>
  <c r="M242" i="9"/>
  <c r="N242" i="9" s="1"/>
  <c r="M1016" i="9"/>
  <c r="N1016" i="9" s="1"/>
  <c r="M1178" i="9"/>
  <c r="N1178" i="9" s="1"/>
  <c r="M1406" i="9"/>
  <c r="N1406" i="9" s="1"/>
  <c r="M1526" i="9"/>
  <c r="N1526" i="9" s="1"/>
  <c r="M1646" i="9"/>
  <c r="N1646" i="9" s="1"/>
  <c r="M1796" i="9"/>
  <c r="N1796" i="9" s="1"/>
  <c r="M2444" i="9"/>
  <c r="N2444" i="9" s="1"/>
  <c r="M2480" i="9"/>
  <c r="N2480" i="9" s="1"/>
  <c r="M2516" i="9"/>
  <c r="N2516" i="9" s="1"/>
  <c r="M2827" i="9"/>
  <c r="N2827" i="9" s="1"/>
  <c r="M3145" i="9"/>
  <c r="N3145" i="9" s="1"/>
  <c r="M3241" i="9"/>
  <c r="N3241" i="9" s="1"/>
  <c r="M3577" i="9"/>
  <c r="N3577" i="9" s="1"/>
  <c r="M3715" i="9"/>
  <c r="N3715" i="9" s="1"/>
  <c r="M5737" i="9"/>
  <c r="N5737" i="9" s="1"/>
  <c r="M6235" i="9"/>
  <c r="N6235" i="9" s="1"/>
  <c r="M6283" i="9"/>
  <c r="N6283" i="9" s="1"/>
  <c r="M6331" i="9"/>
  <c r="N6331" i="9" s="1"/>
  <c r="M6889" i="9"/>
  <c r="N6889" i="9" s="1"/>
  <c r="M7033" i="9"/>
  <c r="N7033" i="9" s="1"/>
  <c r="M7177" i="9"/>
  <c r="N7177" i="9" s="1"/>
  <c r="M7531" i="9"/>
  <c r="N7531" i="9" s="1"/>
  <c r="M7579" i="9"/>
  <c r="N7579" i="9" s="1"/>
  <c r="M7627" i="9"/>
  <c r="N7627" i="9" s="1"/>
  <c r="M3788" i="9"/>
  <c r="N3788" i="9" s="1"/>
  <c r="M3956" i="9"/>
  <c r="N3956" i="9" s="1"/>
  <c r="M4226" i="9"/>
  <c r="N4226" i="9" s="1"/>
  <c r="M4580" i="9"/>
  <c r="N4580" i="9" s="1"/>
  <c r="M4628" i="9"/>
  <c r="N4628" i="9" s="1"/>
  <c r="M4766" i="9"/>
  <c r="N4766" i="9" s="1"/>
  <c r="M5078" i="9"/>
  <c r="N5078" i="9" s="1"/>
  <c r="M5420" i="9"/>
  <c r="N5420" i="9" s="1"/>
  <c r="M5468" i="9"/>
  <c r="N5468" i="9" s="1"/>
  <c r="M5606" i="9"/>
  <c r="N5606" i="9" s="1"/>
  <c r="M6146" i="9"/>
  <c r="N6146" i="9" s="1"/>
  <c r="M6782" i="9"/>
  <c r="N6782" i="9" s="1"/>
  <c r="M7118" i="9"/>
  <c r="N7118" i="9" s="1"/>
  <c r="M7995" i="9"/>
  <c r="N7995" i="9" s="1"/>
  <c r="M2955" i="9"/>
  <c r="N2955" i="9" s="1"/>
  <c r="M4227" i="9"/>
  <c r="N4227" i="9" s="1"/>
  <c r="M4971" i="9"/>
  <c r="N4971" i="9" s="1"/>
  <c r="M5019" i="9"/>
  <c r="N5019" i="9" s="1"/>
  <c r="M5403" i="9"/>
  <c r="N5403" i="9" s="1"/>
  <c r="M5451" i="9"/>
  <c r="N5451" i="9" s="1"/>
  <c r="M5619" i="9"/>
  <c r="N5619" i="9" s="1"/>
  <c r="M5667" i="9"/>
  <c r="N5667" i="9" s="1"/>
  <c r="M6027" i="9"/>
  <c r="N6027" i="9" s="1"/>
  <c r="M6897" i="9"/>
  <c r="N6897" i="9" s="1"/>
  <c r="M7137" i="9"/>
  <c r="N7137" i="9" s="1"/>
  <c r="M7185" i="9"/>
  <c r="N7185" i="9" s="1"/>
  <c r="M7467" i="9"/>
  <c r="N7467" i="9" s="1"/>
  <c r="M7515" i="9"/>
  <c r="N7515" i="9" s="1"/>
  <c r="M7563" i="9"/>
  <c r="N7563" i="9" s="1"/>
  <c r="M7611" i="9"/>
  <c r="N7611" i="9" s="1"/>
  <c r="M7659" i="9"/>
  <c r="N7659" i="9" s="1"/>
  <c r="M7707" i="9"/>
  <c r="N7707" i="9" s="1"/>
  <c r="M7755" i="9"/>
  <c r="N7755" i="9" s="1"/>
  <c r="M7803" i="9"/>
  <c r="N7803" i="9" s="1"/>
  <c r="M7852" i="9"/>
  <c r="N7852" i="9" s="1"/>
  <c r="M7900" i="9"/>
  <c r="N7900" i="9" s="1"/>
  <c r="M7948" i="9"/>
  <c r="N7948" i="9" s="1"/>
  <c r="M7996" i="9"/>
  <c r="N7996" i="9" s="1"/>
  <c r="M3388" i="9"/>
  <c r="N3388" i="9" s="1"/>
  <c r="M3436" i="9"/>
  <c r="N3436" i="9" s="1"/>
  <c r="M3484" i="9"/>
  <c r="N3484" i="9" s="1"/>
  <c r="M3526" i="9"/>
  <c r="N3526" i="9" s="1"/>
  <c r="M3574" i="9"/>
  <c r="N3574" i="9" s="1"/>
  <c r="M3622" i="9"/>
  <c r="N3622" i="9" s="1"/>
  <c r="M3670" i="9"/>
  <c r="N3670" i="9" s="1"/>
  <c r="M3712" i="9"/>
  <c r="N3712" i="9" s="1"/>
  <c r="M3754" i="9"/>
  <c r="N3754" i="9" s="1"/>
  <c r="M3802" i="9"/>
  <c r="N3802" i="9" s="1"/>
  <c r="M3850" i="9"/>
  <c r="N3850" i="9" s="1"/>
  <c r="M3898" i="9"/>
  <c r="N3898" i="9" s="1"/>
  <c r="M3946" i="9"/>
  <c r="N3946" i="9" s="1"/>
  <c r="M3994" i="9"/>
  <c r="N3994" i="9" s="1"/>
  <c r="M4042" i="9"/>
  <c r="N4042" i="9" s="1"/>
  <c r="M4090" i="9"/>
  <c r="N4090" i="9" s="1"/>
  <c r="M4138" i="9"/>
  <c r="N4138" i="9" s="1"/>
  <c r="M4186" i="9"/>
  <c r="N4186" i="9" s="1"/>
  <c r="M4228" i="9"/>
  <c r="N4228" i="9" s="1"/>
  <c r="M4276" i="9"/>
  <c r="N4276" i="9" s="1"/>
  <c r="M4324" i="9"/>
  <c r="N4324" i="9" s="1"/>
  <c r="M4372" i="9"/>
  <c r="N4372" i="9" s="1"/>
  <c r="M4414" i="9"/>
  <c r="N4414" i="9" s="1"/>
  <c r="M4462" i="9"/>
  <c r="N4462" i="9" s="1"/>
  <c r="M4546" i="9"/>
  <c r="N4546" i="9" s="1"/>
  <c r="M4594" i="9"/>
  <c r="N4594" i="9" s="1"/>
  <c r="M4642" i="9"/>
  <c r="N4642" i="9" s="1"/>
  <c r="M4690" i="9"/>
  <c r="N4690" i="9" s="1"/>
  <c r="M4732" i="9"/>
  <c r="N4732" i="9" s="1"/>
  <c r="M4780" i="9"/>
  <c r="N4780" i="9" s="1"/>
  <c r="M4828" i="9"/>
  <c r="N4828" i="9" s="1"/>
  <c r="M4876" i="9"/>
  <c r="N4876" i="9" s="1"/>
  <c r="M4924" i="9"/>
  <c r="N4924" i="9" s="1"/>
  <c r="M4972" i="9"/>
  <c r="N4972" i="9" s="1"/>
  <c r="M5020" i="9"/>
  <c r="N5020" i="9" s="1"/>
  <c r="M5062" i="9"/>
  <c r="N5062" i="9" s="1"/>
  <c r="M5110" i="9"/>
  <c r="N5110" i="9" s="1"/>
  <c r="M5158" i="9"/>
  <c r="N5158" i="9" s="1"/>
  <c r="M5206" i="9"/>
  <c r="N5206" i="9" s="1"/>
  <c r="M5248" i="9"/>
  <c r="N5248" i="9" s="1"/>
  <c r="M5290" i="9"/>
  <c r="N5290" i="9" s="1"/>
  <c r="M5338" i="9"/>
  <c r="N5338" i="9" s="1"/>
  <c r="M5386" i="9"/>
  <c r="N5386" i="9" s="1"/>
  <c r="M5434" i="9"/>
  <c r="N5434" i="9" s="1"/>
  <c r="M5482" i="9"/>
  <c r="N5482" i="9" s="1"/>
  <c r="M5530" i="9"/>
  <c r="N5530" i="9" s="1"/>
  <c r="M5578" i="9"/>
  <c r="N5578" i="9" s="1"/>
  <c r="M5626" i="9"/>
  <c r="N5626" i="9" s="1"/>
  <c r="M5674" i="9"/>
  <c r="N5674" i="9" s="1"/>
  <c r="M5722" i="9"/>
  <c r="N5722" i="9" s="1"/>
  <c r="M5764" i="9"/>
  <c r="N5764" i="9" s="1"/>
  <c r="M5812" i="9"/>
  <c r="N5812" i="9" s="1"/>
  <c r="M5860" i="9"/>
  <c r="N5860" i="9" s="1"/>
  <c r="M5908" i="9"/>
  <c r="N5908" i="9" s="1"/>
  <c r="M5950" i="9"/>
  <c r="N5950" i="9" s="1"/>
  <c r="M5998" i="9"/>
  <c r="N5998" i="9" s="1"/>
  <c r="M6082" i="9"/>
  <c r="N6082" i="9" s="1"/>
  <c r="M6130" i="9"/>
  <c r="N6130" i="9" s="1"/>
  <c r="M6178" i="9"/>
  <c r="N6178" i="9" s="1"/>
  <c r="M6226" i="9"/>
  <c r="N6226" i="9" s="1"/>
  <c r="M6268" i="9"/>
  <c r="N6268" i="9" s="1"/>
  <c r="M6316" i="9"/>
  <c r="N6316" i="9" s="1"/>
  <c r="M6364" i="9"/>
  <c r="N6364" i="9" s="1"/>
  <c r="M6412" i="9"/>
  <c r="N6412" i="9" s="1"/>
  <c r="M6460" i="9"/>
  <c r="N6460" i="9" s="1"/>
  <c r="M6508" i="9"/>
  <c r="N6508" i="9" s="1"/>
  <c r="M6556" i="9"/>
  <c r="N6556" i="9" s="1"/>
  <c r="M6598" i="9"/>
  <c r="N6598" i="9" s="1"/>
  <c r="M6646" i="9"/>
  <c r="N6646" i="9" s="1"/>
  <c r="M6694" i="9"/>
  <c r="N6694" i="9" s="1"/>
  <c r="M6742" i="9"/>
  <c r="N6742" i="9" s="1"/>
  <c r="M6784" i="9"/>
  <c r="N6784" i="9" s="1"/>
  <c r="M6826" i="9"/>
  <c r="N6826" i="9" s="1"/>
  <c r="M6874" i="9"/>
  <c r="N6874" i="9" s="1"/>
  <c r="M6922" i="9"/>
  <c r="N6922" i="9" s="1"/>
  <c r="M7162" i="9"/>
  <c r="N7162" i="9" s="1"/>
  <c r="M7210" i="9"/>
  <c r="N7210" i="9" s="1"/>
  <c r="M7258" i="9"/>
  <c r="N7258" i="9" s="1"/>
  <c r="M7300" i="9"/>
  <c r="N7300" i="9" s="1"/>
  <c r="M7348" i="9"/>
  <c r="N7348" i="9" s="1"/>
  <c r="M7396" i="9"/>
  <c r="N7396" i="9" s="1"/>
  <c r="M7444" i="9"/>
  <c r="N7444" i="9" s="1"/>
  <c r="M7486" i="9"/>
  <c r="N7486" i="9" s="1"/>
  <c r="M7534" i="9"/>
  <c r="N7534" i="9" s="1"/>
  <c r="M7576" i="9"/>
  <c r="N7576" i="9" s="1"/>
  <c r="M7618" i="9"/>
  <c r="N7618" i="9" s="1"/>
  <c r="M7666" i="9"/>
  <c r="N7666" i="9" s="1"/>
  <c r="M7714" i="9"/>
  <c r="N7714" i="9" s="1"/>
  <c r="M7756" i="9"/>
  <c r="N7756" i="9" s="1"/>
  <c r="M7804" i="9"/>
  <c r="N7804" i="9" s="1"/>
  <c r="M7853" i="9"/>
  <c r="N7853" i="9" s="1"/>
  <c r="M7901" i="9"/>
  <c r="N7901" i="9" s="1"/>
  <c r="M7949" i="9"/>
  <c r="N7949" i="9" s="1"/>
  <c r="M7991" i="9"/>
  <c r="N7991" i="9" s="1"/>
  <c r="M2729" i="9"/>
  <c r="N2729" i="9" s="1"/>
  <c r="M2777" i="9"/>
  <c r="N2777" i="9" s="1"/>
  <c r="M2825" i="9"/>
  <c r="N2825" i="9" s="1"/>
  <c r="M2873" i="9"/>
  <c r="N2873" i="9" s="1"/>
  <c r="M2921" i="9"/>
  <c r="N2921" i="9" s="1"/>
  <c r="M2969" i="9"/>
  <c r="N2969" i="9" s="1"/>
  <c r="M3017" i="9"/>
  <c r="N3017" i="9" s="1"/>
  <c r="M3065" i="9"/>
  <c r="N3065" i="9" s="1"/>
  <c r="M3161" i="9"/>
  <c r="N3161" i="9" s="1"/>
  <c r="M3209" i="9"/>
  <c r="N3209" i="9" s="1"/>
  <c r="M3305" i="9"/>
  <c r="N3305" i="9" s="1"/>
  <c r="M3353" i="9"/>
  <c r="N3353" i="9" s="1"/>
  <c r="M3401" i="9"/>
  <c r="N3401" i="9" s="1"/>
  <c r="M3449" i="9"/>
  <c r="N3449" i="9" s="1"/>
  <c r="M3497" i="9"/>
  <c r="N3497" i="9" s="1"/>
  <c r="M3545" i="9"/>
  <c r="N3545" i="9" s="1"/>
  <c r="M3593" i="9"/>
  <c r="N3593" i="9" s="1"/>
  <c r="M3641" i="9"/>
  <c r="N3641" i="9" s="1"/>
  <c r="M3689" i="9"/>
  <c r="N3689" i="9" s="1"/>
  <c r="M3737" i="9"/>
  <c r="N3737" i="9" s="1"/>
  <c r="M3785" i="9"/>
  <c r="N3785" i="9" s="1"/>
  <c r="M3833" i="9"/>
  <c r="N3833" i="9" s="1"/>
  <c r="M3881" i="9"/>
  <c r="N3881" i="9" s="1"/>
  <c r="M3929" i="9"/>
  <c r="N3929" i="9" s="1"/>
  <c r="M3977" i="9"/>
  <c r="N3977" i="9" s="1"/>
  <c r="M4025" i="9"/>
  <c r="N4025" i="9" s="1"/>
  <c r="M4121" i="9"/>
  <c r="N4121" i="9" s="1"/>
  <c r="M4169" i="9"/>
  <c r="N4169" i="9" s="1"/>
  <c r="M4217" i="9"/>
  <c r="N4217" i="9" s="1"/>
  <c r="M4265" i="9"/>
  <c r="N4265" i="9" s="1"/>
  <c r="M4313" i="9"/>
  <c r="N4313" i="9" s="1"/>
  <c r="M4361" i="9"/>
  <c r="N4361" i="9" s="1"/>
  <c r="M4409" i="9"/>
  <c r="N4409" i="9" s="1"/>
  <c r="M4457" i="9"/>
  <c r="N4457" i="9" s="1"/>
  <c r="M4505" i="9"/>
  <c r="N4505" i="9" s="1"/>
  <c r="M4553" i="9"/>
  <c r="N4553" i="9" s="1"/>
  <c r="M4601" i="9"/>
  <c r="N4601" i="9" s="1"/>
  <c r="M4649" i="9"/>
  <c r="N4649" i="9" s="1"/>
  <c r="M4745" i="9"/>
  <c r="N4745" i="9" s="1"/>
  <c r="M4787" i="9"/>
  <c r="N4787" i="9" s="1"/>
  <c r="M4835" i="9"/>
  <c r="N4835" i="9" s="1"/>
  <c r="M4883" i="9"/>
  <c r="N4883" i="9" s="1"/>
  <c r="M21" i="9"/>
  <c r="N21" i="9" s="1"/>
  <c r="M57" i="9"/>
  <c r="N57" i="9" s="1"/>
  <c r="M93" i="9"/>
  <c r="N93" i="9" s="1"/>
  <c r="M165" i="9"/>
  <c r="N165" i="9" s="1"/>
  <c r="M237" i="9"/>
  <c r="N237" i="9" s="1"/>
  <c r="M273" i="9"/>
  <c r="N273" i="9" s="1"/>
  <c r="M309" i="9"/>
  <c r="N309" i="9" s="1"/>
  <c r="M345" i="9"/>
  <c r="N345" i="9" s="1"/>
  <c r="M381" i="9"/>
  <c r="N381" i="9" s="1"/>
  <c r="M417" i="9"/>
  <c r="N417" i="9" s="1"/>
  <c r="M453" i="9"/>
  <c r="N453" i="9" s="1"/>
  <c r="M489" i="9"/>
  <c r="N489" i="9" s="1"/>
  <c r="M525" i="9"/>
  <c r="N525" i="9" s="1"/>
  <c r="M561" i="9"/>
  <c r="N561" i="9" s="1"/>
  <c r="M597" i="9"/>
  <c r="N597" i="9" s="1"/>
  <c r="M633" i="9"/>
  <c r="N633" i="9" s="1"/>
  <c r="M669" i="9"/>
  <c r="N669" i="9" s="1"/>
  <c r="M705" i="9"/>
  <c r="N705" i="9" s="1"/>
  <c r="M741" i="9"/>
  <c r="N741" i="9" s="1"/>
  <c r="M777" i="9"/>
  <c r="N777" i="9" s="1"/>
  <c r="M813" i="9"/>
  <c r="N813" i="9" s="1"/>
  <c r="M849" i="9"/>
  <c r="N849" i="9" s="1"/>
  <c r="M885" i="9"/>
  <c r="N885" i="9" s="1"/>
  <c r="M921" i="9"/>
  <c r="N921" i="9" s="1"/>
  <c r="M957" i="9"/>
  <c r="N957" i="9" s="1"/>
  <c r="M1029" i="9"/>
  <c r="N1029" i="9" s="1"/>
  <c r="M1065" i="9"/>
  <c r="N1065" i="9" s="1"/>
  <c r="M1101" i="9"/>
  <c r="N1101" i="9" s="1"/>
  <c r="M1137" i="9"/>
  <c r="N1137" i="9" s="1"/>
  <c r="M1173" i="9"/>
  <c r="N1173" i="9" s="1"/>
  <c r="M1209" i="9"/>
  <c r="N1209" i="9" s="1"/>
  <c r="M1245" i="9"/>
  <c r="N1245" i="9" s="1"/>
  <c r="M1281" i="9"/>
  <c r="N1281" i="9" s="1"/>
  <c r="M1317" i="9"/>
  <c r="N1317" i="9" s="1"/>
  <c r="M1353" i="9"/>
  <c r="N1353" i="9" s="1"/>
  <c r="M1389" i="9"/>
  <c r="N1389" i="9" s="1"/>
  <c r="M1461" i="9"/>
  <c r="N1461" i="9" s="1"/>
  <c r="M1533" i="9"/>
  <c r="N1533" i="9" s="1"/>
  <c r="M1569" i="9"/>
  <c r="N1569" i="9" s="1"/>
  <c r="M40" i="9"/>
  <c r="N40" i="9" s="1"/>
  <c r="M76" i="9"/>
  <c r="N76" i="9" s="1"/>
  <c r="M112" i="9"/>
  <c r="N112" i="9" s="1"/>
  <c r="M148" i="9"/>
  <c r="N148" i="9" s="1"/>
  <c r="M184" i="9"/>
  <c r="N184" i="9" s="1"/>
  <c r="M220" i="9"/>
  <c r="N220" i="9" s="1"/>
  <c r="M256" i="9"/>
  <c r="N256" i="9" s="1"/>
  <c r="M292" i="9"/>
  <c r="N292" i="9" s="1"/>
  <c r="M364" i="9"/>
  <c r="N364" i="9" s="1"/>
  <c r="M400" i="9"/>
  <c r="N400" i="9" s="1"/>
  <c r="M436" i="9"/>
  <c r="N436" i="9" s="1"/>
  <c r="M472" i="9"/>
  <c r="N472" i="9" s="1"/>
  <c r="M508" i="9"/>
  <c r="N508" i="9" s="1"/>
  <c r="M580" i="9"/>
  <c r="N580" i="9" s="1"/>
  <c r="M616" i="9"/>
  <c r="N616" i="9" s="1"/>
  <c r="M652" i="9"/>
  <c r="N652" i="9" s="1"/>
  <c r="M688" i="9"/>
  <c r="N688" i="9" s="1"/>
  <c r="M724" i="9"/>
  <c r="N724" i="9" s="1"/>
  <c r="M760" i="9"/>
  <c r="N760" i="9" s="1"/>
  <c r="M796" i="9"/>
  <c r="N796" i="9" s="1"/>
  <c r="M832" i="9"/>
  <c r="N832" i="9" s="1"/>
  <c r="M868" i="9"/>
  <c r="N868" i="9" s="1"/>
  <c r="M904" i="9"/>
  <c r="N904" i="9" s="1"/>
  <c r="M940" i="9"/>
  <c r="N940" i="9" s="1"/>
  <c r="M1012" i="9"/>
  <c r="N1012" i="9" s="1"/>
  <c r="M1048" i="9"/>
  <c r="N1048" i="9" s="1"/>
  <c r="M1084" i="9"/>
  <c r="N1084" i="9" s="1"/>
  <c r="M1120" i="9"/>
  <c r="N1120" i="9" s="1"/>
  <c r="M35" i="9"/>
  <c r="N35" i="9" s="1"/>
  <c r="M107" i="9"/>
  <c r="N107" i="9" s="1"/>
  <c r="M179" i="9"/>
  <c r="N179" i="9" s="1"/>
  <c r="M251" i="9"/>
  <c r="N251" i="9" s="1"/>
  <c r="M287" i="9"/>
  <c r="N287" i="9" s="1"/>
  <c r="M323" i="9"/>
  <c r="N323" i="9" s="1"/>
  <c r="M359" i="9"/>
  <c r="N359" i="9" s="1"/>
  <c r="M395" i="9"/>
  <c r="N395" i="9" s="1"/>
  <c r="M431" i="9"/>
  <c r="N431" i="9" s="1"/>
  <c r="M467" i="9"/>
  <c r="N467" i="9" s="1"/>
  <c r="M503" i="9"/>
  <c r="N503" i="9" s="1"/>
  <c r="M539" i="9"/>
  <c r="N539" i="9" s="1"/>
  <c r="M611" i="9"/>
  <c r="N611" i="9" s="1"/>
  <c r="M683" i="9"/>
  <c r="N683" i="9" s="1"/>
  <c r="M719" i="9"/>
  <c r="N719" i="9" s="1"/>
  <c r="M755" i="9"/>
  <c r="N755" i="9" s="1"/>
  <c r="M827" i="9"/>
  <c r="N827" i="9" s="1"/>
  <c r="M899" i="9"/>
  <c r="N899" i="9" s="1"/>
  <c r="M971" i="9"/>
  <c r="N971" i="9" s="1"/>
  <c r="M1007" i="9"/>
  <c r="N1007" i="9" s="1"/>
  <c r="M1043" i="9"/>
  <c r="N1043" i="9" s="1"/>
  <c r="M1079" i="9"/>
  <c r="N1079" i="9" s="1"/>
  <c r="M1115" i="9"/>
  <c r="N1115" i="9" s="1"/>
  <c r="M1151" i="9"/>
  <c r="N1151" i="9" s="1"/>
  <c r="M1187" i="9"/>
  <c r="N1187" i="9" s="1"/>
  <c r="M1259" i="9"/>
  <c r="N1259" i="9" s="1"/>
  <c r="M1331" i="9"/>
  <c r="N1331" i="9" s="1"/>
  <c r="M1403" i="9"/>
  <c r="N1403" i="9" s="1"/>
  <c r="M1439" i="9"/>
  <c r="N1439" i="9" s="1"/>
  <c r="M1475" i="9"/>
  <c r="N1475" i="9" s="1"/>
  <c r="R7077" i="9"/>
  <c r="S7077" i="9" s="1"/>
  <c r="R6667" i="9"/>
  <c r="S6667" i="9" s="1"/>
  <c r="R6475" i="9"/>
  <c r="S6475" i="9" s="1"/>
  <c r="R6283" i="9"/>
  <c r="S6283" i="9" s="1"/>
  <c r="R6091" i="9"/>
  <c r="S6091" i="9" s="1"/>
  <c r="R5899" i="9"/>
  <c r="S5899" i="9" s="1"/>
  <c r="R2525" i="9"/>
  <c r="S2525" i="9" s="1"/>
  <c r="R2944" i="9"/>
  <c r="S2944" i="9" s="1"/>
  <c r="R2752" i="9"/>
  <c r="S2752" i="9" s="1"/>
  <c r="R2560" i="9"/>
  <c r="S2560" i="9" s="1"/>
  <c r="R2368" i="9"/>
  <c r="S2368" i="9" s="1"/>
  <c r="R2176" i="9"/>
  <c r="S2176" i="9" s="1"/>
  <c r="R1984" i="9"/>
  <c r="S1984" i="9" s="1"/>
  <c r="R2663" i="9"/>
  <c r="S2663" i="9" s="1"/>
  <c r="R285" i="9"/>
  <c r="S285" i="9" s="1"/>
  <c r="R252" i="9"/>
  <c r="S252" i="9" s="1"/>
  <c r="R7289" i="9"/>
  <c r="S7289" i="9" s="1"/>
  <c r="R5694" i="9"/>
  <c r="S5694" i="9" s="1"/>
  <c r="R1820" i="9"/>
  <c r="S1820" i="9" s="1"/>
  <c r="R1628" i="9"/>
  <c r="S1628" i="9" s="1"/>
  <c r="R106" i="9"/>
  <c r="S106" i="9" s="1"/>
  <c r="R6671" i="9"/>
  <c r="S6671" i="9" s="1"/>
  <c r="R5306" i="9"/>
  <c r="S5306" i="9" s="1"/>
  <c r="R5114" i="9"/>
  <c r="S5114" i="9" s="1"/>
  <c r="R4922" i="9"/>
  <c r="S4922" i="9" s="1"/>
  <c r="R4730" i="9"/>
  <c r="S4730" i="9" s="1"/>
  <c r="R4538" i="9"/>
  <c r="S4538" i="9" s="1"/>
  <c r="R2599" i="9"/>
  <c r="S2599" i="9" s="1"/>
  <c r="R42" i="9"/>
  <c r="S42" i="9" s="1"/>
  <c r="R7240" i="9"/>
  <c r="S7240" i="9" s="1"/>
  <c r="R6362" i="9"/>
  <c r="S6362" i="9" s="1"/>
  <c r="R6731" i="9"/>
  <c r="S6731" i="9" s="1"/>
  <c r="R6539" i="9"/>
  <c r="S6539" i="9" s="1"/>
  <c r="R6347" i="9"/>
  <c r="S6347" i="9" s="1"/>
  <c r="R6155" i="9"/>
  <c r="S6155" i="9" s="1"/>
  <c r="R5963" i="9"/>
  <c r="S5963" i="9" s="1"/>
  <c r="R4082" i="9"/>
  <c r="S4082" i="9" s="1"/>
  <c r="R1755" i="9"/>
  <c r="S1755" i="9" s="1"/>
  <c r="R3008" i="9"/>
  <c r="S3008" i="9" s="1"/>
  <c r="R2816" i="9"/>
  <c r="S2816" i="9" s="1"/>
  <c r="R2624" i="9"/>
  <c r="S2624" i="9" s="1"/>
  <c r="R2432" i="9"/>
  <c r="S2432" i="9" s="1"/>
  <c r="R2240" i="9"/>
  <c r="S2240" i="9" s="1"/>
  <c r="R2048" i="9"/>
  <c r="S2048" i="9" s="1"/>
  <c r="R1856" i="9"/>
  <c r="S1856" i="9" s="1"/>
  <c r="R7146" i="9"/>
  <c r="S7146" i="9" s="1"/>
  <c r="R5783" i="9"/>
  <c r="S5783" i="9" s="1"/>
  <c r="R4274" i="9"/>
  <c r="S4274" i="9" s="1"/>
  <c r="R3033" i="9"/>
  <c r="S3033" i="9" s="1"/>
  <c r="R6415" i="9"/>
  <c r="S6415" i="9" s="1"/>
  <c r="R6799" i="9"/>
  <c r="S6799" i="9" s="1"/>
  <c r="R7225" i="9"/>
  <c r="S7225" i="9" s="1"/>
  <c r="R5242" i="9"/>
  <c r="S5242" i="9" s="1"/>
  <c r="R5050" i="9"/>
  <c r="S5050" i="9" s="1"/>
  <c r="R4858" i="9"/>
  <c r="S4858" i="9" s="1"/>
  <c r="R4666" i="9"/>
  <c r="S4666" i="9" s="1"/>
  <c r="R4474" i="9"/>
  <c r="S4474" i="9" s="1"/>
  <c r="R2777" i="9"/>
  <c r="S2777" i="9" s="1"/>
  <c r="R2919" i="9"/>
  <c r="S2919" i="9" s="1"/>
  <c r="R4044" i="9"/>
  <c r="S4044" i="9" s="1"/>
  <c r="R1391" i="9"/>
  <c r="S1391" i="9" s="1"/>
  <c r="R1728" i="9"/>
  <c r="S1728" i="9" s="1"/>
  <c r="R6543" i="9"/>
  <c r="S6543" i="9" s="1"/>
  <c r="R4303" i="9"/>
  <c r="S4303" i="9" s="1"/>
  <c r="R5178" i="9"/>
  <c r="S5178" i="9" s="1"/>
  <c r="R4986" i="9"/>
  <c r="S4986" i="9" s="1"/>
  <c r="R4794" i="9"/>
  <c r="S4794" i="9" s="1"/>
  <c r="R4602" i="9"/>
  <c r="S4602" i="9" s="1"/>
  <c r="R4410" i="9"/>
  <c r="S4410" i="9" s="1"/>
  <c r="R7161" i="9"/>
  <c r="S7161" i="9" s="1"/>
  <c r="R7353" i="9"/>
  <c r="S7353" i="9" s="1"/>
  <c r="R6795" i="9"/>
  <c r="S6795" i="9" s="1"/>
  <c r="R6603" i="9"/>
  <c r="S6603" i="9" s="1"/>
  <c r="R6411" i="9"/>
  <c r="S6411" i="9" s="1"/>
  <c r="R6219" i="9"/>
  <c r="S6219" i="9" s="1"/>
  <c r="R6027" i="9"/>
  <c r="S6027" i="9" s="1"/>
  <c r="R5835" i="9"/>
  <c r="S5835" i="9" s="1"/>
  <c r="R5690" i="9"/>
  <c r="S5690" i="9" s="1"/>
  <c r="R5498" i="9"/>
  <c r="S5498" i="9" s="1"/>
  <c r="R2880" i="9"/>
  <c r="S2880" i="9" s="1"/>
  <c r="R2688" i="9"/>
  <c r="S2688" i="9" s="1"/>
  <c r="R2496" i="9"/>
  <c r="S2496" i="9" s="1"/>
  <c r="R2304" i="9"/>
  <c r="S2304" i="9" s="1"/>
  <c r="R2112" i="9"/>
  <c r="S2112" i="9" s="1"/>
  <c r="R1920" i="9"/>
  <c r="S1920" i="9" s="1"/>
  <c r="R4170" i="9"/>
  <c r="S4170" i="9" s="1"/>
  <c r="R1572" i="9"/>
  <c r="S1572" i="9" s="1"/>
  <c r="R2885" i="9"/>
  <c r="S2885" i="9" s="1"/>
  <c r="R1271" i="9"/>
  <c r="S1271" i="9" s="1"/>
  <c r="R1700" i="9"/>
  <c r="S1700" i="9" s="1"/>
  <c r="R6465" i="9"/>
  <c r="S6465" i="9" s="1"/>
  <c r="R6721" i="9"/>
  <c r="S6721" i="9" s="1"/>
  <c r="R6977" i="9"/>
  <c r="S6977" i="9" s="1"/>
  <c r="R7826" i="9"/>
  <c r="S7826" i="9" s="1"/>
  <c r="R7954" i="9"/>
  <c r="S7954" i="9" s="1"/>
  <c r="R6968" i="9"/>
  <c r="S6968" i="9" s="1"/>
  <c r="R6904" i="9"/>
  <c r="S6904" i="9" s="1"/>
  <c r="R6840" i="9"/>
  <c r="S6840" i="9" s="1"/>
  <c r="R6712" i="9"/>
  <c r="S6712" i="9" s="1"/>
  <c r="R6648" i="9"/>
  <c r="S6648" i="9" s="1"/>
  <c r="R6584" i="9"/>
  <c r="S6584" i="9" s="1"/>
  <c r="R6520" i="9"/>
  <c r="S6520" i="9" s="1"/>
  <c r="R6456" i="9"/>
  <c r="S6456" i="9" s="1"/>
  <c r="R6392" i="9"/>
  <c r="S6392" i="9" s="1"/>
  <c r="R6328" i="9"/>
  <c r="S6328" i="9" s="1"/>
  <c r="R6264" i="9"/>
  <c r="S6264" i="9" s="1"/>
  <c r="R6200" i="9"/>
  <c r="S6200" i="9" s="1"/>
  <c r="R6136" i="9"/>
  <c r="S6136" i="9" s="1"/>
  <c r="R6072" i="9"/>
  <c r="S6072" i="9" s="1"/>
  <c r="R6008" i="9"/>
  <c r="S6008" i="9" s="1"/>
  <c r="R5944" i="9"/>
  <c r="S5944" i="9" s="1"/>
  <c r="R5880" i="9"/>
  <c r="S5880" i="9" s="1"/>
  <c r="R6383" i="9"/>
  <c r="S6383" i="9" s="1"/>
  <c r="R6319" i="9"/>
  <c r="S6319" i="9" s="1"/>
  <c r="R6255" i="9"/>
  <c r="S6255" i="9" s="1"/>
  <c r="R6191" i="9"/>
  <c r="S6191" i="9" s="1"/>
  <c r="R6127" i="9"/>
  <c r="S6127" i="9" s="1"/>
  <c r="R6063" i="9"/>
  <c r="S6063" i="9" s="1"/>
  <c r="R5999" i="9"/>
  <c r="S5999" i="9" s="1"/>
  <c r="R5935" i="9"/>
  <c r="S5935" i="9" s="1"/>
  <c r="R5871" i="9"/>
  <c r="S5871" i="9" s="1"/>
  <c r="R5679" i="9"/>
  <c r="S5679" i="9" s="1"/>
  <c r="R5359" i="9"/>
  <c r="S5359" i="9" s="1"/>
  <c r="R5295" i="9"/>
  <c r="S5295" i="9" s="1"/>
  <c r="R5231" i="9"/>
  <c r="S5231" i="9" s="1"/>
  <c r="R5167" i="9"/>
  <c r="S5167" i="9" s="1"/>
  <c r="R5103" i="9"/>
  <c r="S5103" i="9" s="1"/>
  <c r="R5039" i="9"/>
  <c r="S5039" i="9" s="1"/>
  <c r="R4975" i="9"/>
  <c r="S4975" i="9" s="1"/>
  <c r="R4911" i="9"/>
  <c r="S4911" i="9" s="1"/>
  <c r="R4847" i="9"/>
  <c r="S4847" i="9" s="1"/>
  <c r="R4783" i="9"/>
  <c r="S4783" i="9" s="1"/>
  <c r="R4719" i="9"/>
  <c r="S4719" i="9" s="1"/>
  <c r="R4655" i="9"/>
  <c r="S4655" i="9" s="1"/>
  <c r="R4591" i="9"/>
  <c r="S4591" i="9" s="1"/>
  <c r="R4527" i="9"/>
  <c r="S4527" i="9" s="1"/>
  <c r="R4463" i="9"/>
  <c r="S4463" i="9" s="1"/>
  <c r="R4399" i="9"/>
  <c r="S4399" i="9" s="1"/>
  <c r="R6870" i="9"/>
  <c r="S6870" i="9" s="1"/>
  <c r="R6806" i="9"/>
  <c r="S6806" i="9" s="1"/>
  <c r="R6742" i="9"/>
  <c r="S6742" i="9" s="1"/>
  <c r="R6678" i="9"/>
  <c r="S6678" i="9" s="1"/>
  <c r="R6614" i="9"/>
  <c r="S6614" i="9" s="1"/>
  <c r="R6550" i="9"/>
  <c r="S6550" i="9" s="1"/>
  <c r="R6486" i="9"/>
  <c r="S6486" i="9" s="1"/>
  <c r="R6422" i="9"/>
  <c r="S6422" i="9" s="1"/>
  <c r="R6358" i="9"/>
  <c r="S6358" i="9" s="1"/>
  <c r="R6294" i="9"/>
  <c r="S6294" i="9" s="1"/>
  <c r="R6230" i="9"/>
  <c r="S6230" i="9" s="1"/>
  <c r="R6166" i="9"/>
  <c r="S6166" i="9" s="1"/>
  <c r="R6102" i="9"/>
  <c r="S6102" i="9" s="1"/>
  <c r="R6038" i="9"/>
  <c r="S6038" i="9" s="1"/>
  <c r="R5974" i="9"/>
  <c r="S5974" i="9" s="1"/>
  <c r="R5910" i="9"/>
  <c r="S5910" i="9" s="1"/>
  <c r="R5846" i="9"/>
  <c r="S5846" i="9" s="1"/>
  <c r="R4302" i="9"/>
  <c r="S4302" i="9" s="1"/>
  <c r="R6341" i="9"/>
  <c r="S6341" i="9" s="1"/>
  <c r="R6277" i="9"/>
  <c r="S6277" i="9" s="1"/>
  <c r="R6213" i="9"/>
  <c r="S6213" i="9" s="1"/>
  <c r="R6149" i="9"/>
  <c r="S6149" i="9" s="1"/>
  <c r="R6085" i="9"/>
  <c r="S6085" i="9" s="1"/>
  <c r="R6021" i="9"/>
  <c r="S6021" i="9" s="1"/>
  <c r="R5957" i="9"/>
  <c r="S5957" i="9" s="1"/>
  <c r="R5893" i="9"/>
  <c r="S5893" i="9" s="1"/>
  <c r="R5829" i="9"/>
  <c r="S5829" i="9" s="1"/>
  <c r="R5524" i="9"/>
  <c r="S5524" i="9" s="1"/>
  <c r="R5460" i="9"/>
  <c r="S5460" i="9" s="1"/>
  <c r="R5396" i="9"/>
  <c r="S5396" i="9" s="1"/>
  <c r="R5332" i="9"/>
  <c r="S5332" i="9" s="1"/>
  <c r="R5268" i="9"/>
  <c r="S5268" i="9" s="1"/>
  <c r="R5204" i="9"/>
  <c r="S5204" i="9" s="1"/>
  <c r="R5140" i="9"/>
  <c r="S5140" i="9" s="1"/>
  <c r="R5076" i="9"/>
  <c r="S5076" i="9" s="1"/>
  <c r="R5012" i="9"/>
  <c r="S5012" i="9" s="1"/>
  <c r="R4948" i="9"/>
  <c r="S4948" i="9" s="1"/>
  <c r="R4884" i="9"/>
  <c r="S4884" i="9" s="1"/>
  <c r="R4820" i="9"/>
  <c r="S4820" i="9" s="1"/>
  <c r="R4756" i="9"/>
  <c r="S4756" i="9" s="1"/>
  <c r="R4692" i="9"/>
  <c r="S4692" i="9" s="1"/>
  <c r="R4628" i="9"/>
  <c r="S4628" i="9" s="1"/>
  <c r="R4564" i="9"/>
  <c r="S4564" i="9" s="1"/>
  <c r="R7472" i="9"/>
  <c r="S7472" i="9" s="1"/>
  <c r="R6593" i="9"/>
  <c r="S6593" i="9" s="1"/>
  <c r="R7442" i="9"/>
  <c r="S7442" i="9" s="1"/>
  <c r="R7890" i="9"/>
  <c r="S7890" i="9" s="1"/>
  <c r="R7096" i="9"/>
  <c r="S7096" i="9" s="1"/>
  <c r="R6776" i="9"/>
  <c r="S6776" i="9" s="1"/>
  <c r="R6965" i="9"/>
  <c r="S6965" i="9" s="1"/>
  <c r="R5527" i="9"/>
  <c r="S5527" i="9" s="1"/>
  <c r="R5805" i="9"/>
  <c r="S5805" i="9" s="1"/>
  <c r="R6780" i="9"/>
  <c r="S6780" i="9" s="1"/>
  <c r="R6716" i="9"/>
  <c r="S6716" i="9" s="1"/>
  <c r="R6652" i="9"/>
  <c r="S6652" i="9" s="1"/>
  <c r="R6588" i="9"/>
  <c r="S6588" i="9" s="1"/>
  <c r="R6524" i="9"/>
  <c r="S6524" i="9" s="1"/>
  <c r="R6460" i="9"/>
  <c r="S6460" i="9" s="1"/>
  <c r="R6396" i="9"/>
  <c r="S6396" i="9" s="1"/>
  <c r="R6332" i="9"/>
  <c r="S6332" i="9" s="1"/>
  <c r="R6268" i="9"/>
  <c r="S6268" i="9" s="1"/>
  <c r="R6204" i="9"/>
  <c r="S6204" i="9" s="1"/>
  <c r="R6140" i="9"/>
  <c r="S6140" i="9" s="1"/>
  <c r="R6076" i="9"/>
  <c r="S6076" i="9" s="1"/>
  <c r="R6012" i="9"/>
  <c r="S6012" i="9" s="1"/>
  <c r="R5948" i="9"/>
  <c r="S5948" i="9" s="1"/>
  <c r="R5884" i="9"/>
  <c r="S5884" i="9" s="1"/>
  <c r="R5820" i="9"/>
  <c r="S5820" i="9" s="1"/>
  <c r="R5707" i="9"/>
  <c r="S5707" i="9" s="1"/>
  <c r="R6890" i="9"/>
  <c r="S6890" i="9" s="1"/>
  <c r="R7368" i="9"/>
  <c r="S7368" i="9" s="1"/>
  <c r="R6529" i="9"/>
  <c r="S6529" i="9" s="1"/>
  <c r="R6657" i="9"/>
  <c r="S6657" i="9" s="1"/>
  <c r="R6785" i="9"/>
  <c r="S6785" i="9" s="1"/>
  <c r="R7169" i="9"/>
  <c r="S7169" i="9" s="1"/>
  <c r="R7233" i="9"/>
  <c r="S7233" i="9" s="1"/>
  <c r="R7297" i="9"/>
  <c r="S7297" i="9" s="1"/>
  <c r="R7361" i="9"/>
  <c r="S7361" i="9" s="1"/>
  <c r="R6337" i="9"/>
  <c r="S6337" i="9" s="1"/>
  <c r="R5519" i="9"/>
  <c r="S5519" i="9" s="1"/>
  <c r="R5622" i="9"/>
  <c r="S5622" i="9" s="1"/>
  <c r="R5558" i="9"/>
  <c r="S5558" i="9" s="1"/>
  <c r="R5494" i="9"/>
  <c r="S5494" i="9" s="1"/>
  <c r="R5430" i="9"/>
  <c r="S5430" i="9" s="1"/>
  <c r="R5366" i="9"/>
  <c r="S5366" i="9" s="1"/>
  <c r="R5302" i="9"/>
  <c r="S5302" i="9" s="1"/>
  <c r="R5238" i="9"/>
  <c r="S5238" i="9" s="1"/>
  <c r="R5174" i="9"/>
  <c r="S5174" i="9" s="1"/>
  <c r="R5110" i="9"/>
  <c r="S5110" i="9" s="1"/>
  <c r="R5046" i="9"/>
  <c r="S5046" i="9" s="1"/>
  <c r="R4982" i="9"/>
  <c r="S4982" i="9" s="1"/>
  <c r="R4918" i="9"/>
  <c r="S4918" i="9" s="1"/>
  <c r="R4854" i="9"/>
  <c r="S4854" i="9" s="1"/>
  <c r="R4790" i="9"/>
  <c r="S4790" i="9" s="1"/>
  <c r="R4726" i="9"/>
  <c r="S4726" i="9" s="1"/>
  <c r="R4662" i="9"/>
  <c r="S4662" i="9" s="1"/>
  <c r="R4598" i="9"/>
  <c r="S4598" i="9" s="1"/>
  <c r="R4534" i="9"/>
  <c r="S4534" i="9" s="1"/>
  <c r="R4470" i="9"/>
  <c r="S4470" i="9" s="1"/>
  <c r="R4406" i="9"/>
  <c r="S4406" i="9" s="1"/>
  <c r="R5541" i="9"/>
  <c r="S5541" i="9" s="1"/>
  <c r="R4500" i="9"/>
  <c r="S4500" i="9" s="1"/>
  <c r="R4436" i="9"/>
  <c r="S4436" i="9" s="1"/>
  <c r="R4372" i="9"/>
  <c r="S4372" i="9" s="1"/>
  <c r="R4215" i="9"/>
  <c r="S4215" i="9" s="1"/>
  <c r="R4126" i="9"/>
  <c r="S4126" i="9" s="1"/>
  <c r="R6290" i="9"/>
  <c r="S6290" i="9" s="1"/>
  <c r="R6226" i="9"/>
  <c r="S6226" i="9" s="1"/>
  <c r="R6162" i="9"/>
  <c r="S6162" i="9" s="1"/>
  <c r="R6098" i="9"/>
  <c r="S6098" i="9" s="1"/>
  <c r="R6034" i="9"/>
  <c r="S6034" i="9" s="1"/>
  <c r="R5970" i="9"/>
  <c r="S5970" i="9" s="1"/>
  <c r="R5906" i="9"/>
  <c r="S5906" i="9" s="1"/>
  <c r="R5842" i="9"/>
  <c r="S5842" i="9" s="1"/>
  <c r="R5778" i="9"/>
  <c r="S5778" i="9" s="1"/>
  <c r="R5753" i="9"/>
  <c r="S5753" i="9" s="1"/>
  <c r="R4342" i="9"/>
  <c r="S4342" i="9" s="1"/>
  <c r="R4172" i="9"/>
  <c r="S4172" i="9" s="1"/>
  <c r="R4341" i="9"/>
  <c r="S4341" i="9" s="1"/>
  <c r="R4277" i="9"/>
  <c r="S4277" i="9" s="1"/>
  <c r="R4085" i="9"/>
  <c r="S4085" i="9" s="1"/>
  <c r="R2869" i="9"/>
  <c r="S2869" i="9" s="1"/>
  <c r="R2613" i="9"/>
  <c r="S2613" i="9" s="1"/>
  <c r="R1759" i="9"/>
  <c r="S1759" i="9" s="1"/>
  <c r="R1655" i="9"/>
  <c r="S1655" i="9" s="1"/>
  <c r="R1527" i="9"/>
  <c r="S1527" i="9" s="1"/>
  <c r="R1399" i="9"/>
  <c r="S1399" i="9" s="1"/>
  <c r="R3044" i="9"/>
  <c r="S3044" i="9" s="1"/>
  <c r="R2980" i="9"/>
  <c r="S2980" i="9" s="1"/>
  <c r="R2916" i="9"/>
  <c r="S2916" i="9" s="1"/>
  <c r="R2852" i="9"/>
  <c r="S2852" i="9" s="1"/>
  <c r="R2788" i="9"/>
  <c r="S2788" i="9" s="1"/>
  <c r="R2724" i="9"/>
  <c r="S2724" i="9" s="1"/>
  <c r="R2660" i="9"/>
  <c r="S2660" i="9" s="1"/>
  <c r="R2596" i="9"/>
  <c r="S2596" i="9" s="1"/>
  <c r="R2532" i="9"/>
  <c r="S2532" i="9" s="1"/>
  <c r="R2468" i="9"/>
  <c r="S2468" i="9" s="1"/>
  <c r="R2404" i="9"/>
  <c r="S2404" i="9" s="1"/>
  <c r="R2340" i="9"/>
  <c r="S2340" i="9" s="1"/>
  <c r="R2276" i="9"/>
  <c r="S2276" i="9" s="1"/>
  <c r="R2212" i="9"/>
  <c r="S2212" i="9" s="1"/>
  <c r="R2148" i="9"/>
  <c r="S2148" i="9" s="1"/>
  <c r="R2084" i="9"/>
  <c r="S2084" i="9" s="1"/>
  <c r="R2020" i="9"/>
  <c r="S2020" i="9" s="1"/>
  <c r="R1956" i="9"/>
  <c r="S1956" i="9" s="1"/>
  <c r="R1892" i="9"/>
  <c r="S1892" i="9" s="1"/>
  <c r="R1736" i="9"/>
  <c r="S1736" i="9" s="1"/>
  <c r="R1622" i="9"/>
  <c r="S1622" i="9" s="1"/>
  <c r="R1355" i="9"/>
  <c r="S1355" i="9" s="1"/>
  <c r="R2811" i="9"/>
  <c r="S2811" i="9" s="1"/>
  <c r="R2555" i="9"/>
  <c r="S2555" i="9" s="1"/>
  <c r="R2491" i="9"/>
  <c r="S2491" i="9" s="1"/>
  <c r="R2427" i="9"/>
  <c r="S2427" i="9" s="1"/>
  <c r="R2363" i="9"/>
  <c r="S2363" i="9" s="1"/>
  <c r="R2299" i="9"/>
  <c r="S2299" i="9" s="1"/>
  <c r="R2235" i="9"/>
  <c r="S2235" i="9" s="1"/>
  <c r="R2171" i="9"/>
  <c r="S2171" i="9" s="1"/>
  <c r="R2107" i="9"/>
  <c r="S2107" i="9" s="1"/>
  <c r="R2043" i="9"/>
  <c r="S2043" i="9" s="1"/>
  <c r="R1979" i="9"/>
  <c r="S1979" i="9" s="1"/>
  <c r="R1915" i="9"/>
  <c r="S1915" i="9" s="1"/>
  <c r="R1851" i="9"/>
  <c r="S1851" i="9" s="1"/>
  <c r="R3978" i="9"/>
  <c r="S3978" i="9" s="1"/>
  <c r="R2954" i="9"/>
  <c r="S2954" i="9" s="1"/>
  <c r="R2698" i="9"/>
  <c r="S2698" i="9" s="1"/>
  <c r="R2506" i="9"/>
  <c r="S2506" i="9" s="1"/>
  <c r="R1787" i="9"/>
  <c r="S1787" i="9" s="1"/>
  <c r="R1699" i="9"/>
  <c r="S1699" i="9" s="1"/>
  <c r="R1571" i="9"/>
  <c r="S1571" i="9" s="1"/>
  <c r="R2865" i="9"/>
  <c r="S2865" i="9" s="1"/>
  <c r="R4248" i="9"/>
  <c r="S4248" i="9" s="1"/>
  <c r="R4056" i="9"/>
  <c r="S4056" i="9" s="1"/>
  <c r="R3928" i="9"/>
  <c r="S3928" i="9" s="1"/>
  <c r="R3864" i="9"/>
  <c r="S3864" i="9" s="1"/>
  <c r="R3800" i="9"/>
  <c r="S3800" i="9" s="1"/>
  <c r="R3736" i="9"/>
  <c r="S3736" i="9" s="1"/>
  <c r="R3672" i="9"/>
  <c r="S3672" i="9" s="1"/>
  <c r="R3608" i="9"/>
  <c r="S3608" i="9" s="1"/>
  <c r="R3544" i="9"/>
  <c r="S3544" i="9" s="1"/>
  <c r="R3480" i="9"/>
  <c r="S3480" i="9" s="1"/>
  <c r="R3416" i="9"/>
  <c r="S3416" i="9" s="1"/>
  <c r="R3352" i="9"/>
  <c r="S3352" i="9" s="1"/>
  <c r="R3288" i="9"/>
  <c r="S3288" i="9" s="1"/>
  <c r="R3224" i="9"/>
  <c r="S3224" i="9" s="1"/>
  <c r="R3160" i="9"/>
  <c r="S3160" i="9" s="1"/>
  <c r="R1598" i="9"/>
  <c r="S1598" i="9" s="1"/>
  <c r="R4202" i="9"/>
  <c r="S4202" i="9" s="1"/>
  <c r="R5473" i="9"/>
  <c r="S5473" i="9" s="1"/>
  <c r="R4314" i="9"/>
  <c r="S4314" i="9" s="1"/>
  <c r="R4189" i="9"/>
  <c r="S4189" i="9" s="1"/>
  <c r="R4125" i="9"/>
  <c r="S4125" i="9" s="1"/>
  <c r="R3980" i="9"/>
  <c r="S3980" i="9" s="1"/>
  <c r="R2546" i="9"/>
  <c r="S2546" i="9" s="1"/>
  <c r="R5699" i="9"/>
  <c r="S5699" i="9" s="1"/>
  <c r="R5657" i="9"/>
  <c r="S5657" i="9" s="1"/>
  <c r="R4305" i="9"/>
  <c r="S4305" i="9" s="1"/>
  <c r="R3989" i="9"/>
  <c r="S3989" i="9" s="1"/>
  <c r="R2837" i="9"/>
  <c r="S2837" i="9" s="1"/>
  <c r="R1463" i="9"/>
  <c r="S1463" i="9" s="1"/>
  <c r="R3844" i="9"/>
  <c r="S3844" i="9" s="1"/>
  <c r="R3780" i="9"/>
  <c r="S3780" i="9" s="1"/>
  <c r="R3716" i="9"/>
  <c r="S3716" i="9" s="1"/>
  <c r="R3652" i="9"/>
  <c r="S3652" i="9" s="1"/>
  <c r="R3588" i="9"/>
  <c r="S3588" i="9" s="1"/>
  <c r="R3524" i="9"/>
  <c r="S3524" i="9" s="1"/>
  <c r="R3460" i="9"/>
  <c r="S3460" i="9" s="1"/>
  <c r="R3396" i="9"/>
  <c r="S3396" i="9" s="1"/>
  <c r="R3332" i="9"/>
  <c r="S3332" i="9" s="1"/>
  <c r="R3268" i="9"/>
  <c r="S3268" i="9" s="1"/>
  <c r="R3204" i="9"/>
  <c r="S3204" i="9" s="1"/>
  <c r="R3140" i="9"/>
  <c r="S3140" i="9" s="1"/>
  <c r="R1430" i="9"/>
  <c r="S1430" i="9" s="1"/>
  <c r="R4123" i="9"/>
  <c r="S4123" i="9" s="1"/>
  <c r="R4059" i="9"/>
  <c r="S4059" i="9" s="1"/>
  <c r="R3995" i="9"/>
  <c r="S3995" i="9" s="1"/>
  <c r="R3931" i="9"/>
  <c r="S3931" i="9" s="1"/>
  <c r="R3867" i="9"/>
  <c r="S3867" i="9" s="1"/>
  <c r="R3803" i="9"/>
  <c r="S3803" i="9" s="1"/>
  <c r="R3739" i="9"/>
  <c r="S3739" i="9" s="1"/>
  <c r="R3675" i="9"/>
  <c r="S3675" i="9" s="1"/>
  <c r="R3611" i="9"/>
  <c r="S3611" i="9" s="1"/>
  <c r="R3547" i="9"/>
  <c r="S3547" i="9" s="1"/>
  <c r="R3483" i="9"/>
  <c r="S3483" i="9" s="1"/>
  <c r="R3419" i="9"/>
  <c r="S3419" i="9" s="1"/>
  <c r="R3355" i="9"/>
  <c r="S3355" i="9" s="1"/>
  <c r="R3291" i="9"/>
  <c r="S3291" i="9" s="1"/>
  <c r="R3227" i="9"/>
  <c r="S3227" i="9" s="1"/>
  <c r="R3163" i="9"/>
  <c r="S3163" i="9" s="1"/>
  <c r="R3035" i="9"/>
  <c r="S3035" i="9" s="1"/>
  <c r="R2779" i="9"/>
  <c r="S2779" i="9" s="1"/>
  <c r="R1809" i="9"/>
  <c r="S1809" i="9" s="1"/>
  <c r="R2922" i="9"/>
  <c r="S2922" i="9" s="1"/>
  <c r="R2666" i="9"/>
  <c r="S2666" i="9" s="1"/>
  <c r="R1635" i="9"/>
  <c r="S1635" i="9" s="1"/>
  <c r="R4113" i="9"/>
  <c r="S4113" i="9" s="1"/>
  <c r="R4049" i="9"/>
  <c r="S4049" i="9" s="1"/>
  <c r="R3985" i="9"/>
  <c r="S3985" i="9" s="1"/>
  <c r="R3327" i="9"/>
  <c r="S3327" i="9" s="1"/>
  <c r="R3007" i="9"/>
  <c r="S3007" i="9" s="1"/>
  <c r="R2751" i="9"/>
  <c r="S2751" i="9" s="1"/>
  <c r="R3958" i="9"/>
  <c r="S3958" i="9" s="1"/>
  <c r="R3894" i="9"/>
  <c r="S3894" i="9" s="1"/>
  <c r="R3830" i="9"/>
  <c r="S3830" i="9" s="1"/>
  <c r="R3766" i="9"/>
  <c r="S3766" i="9" s="1"/>
  <c r="R3702" i="9"/>
  <c r="S3702" i="9" s="1"/>
  <c r="R3638" i="9"/>
  <c r="S3638" i="9" s="1"/>
  <c r="R3574" i="9"/>
  <c r="S3574" i="9" s="1"/>
  <c r="R3510" i="9"/>
  <c r="S3510" i="9" s="1"/>
  <c r="R3446" i="9"/>
  <c r="S3446" i="9" s="1"/>
  <c r="R3382" i="9"/>
  <c r="S3382" i="9" s="1"/>
  <c r="R3318" i="9"/>
  <c r="S3318" i="9" s="1"/>
  <c r="R3254" i="9"/>
  <c r="S3254" i="9" s="1"/>
  <c r="R3190" i="9"/>
  <c r="S3190" i="9" s="1"/>
  <c r="R3126" i="9"/>
  <c r="S3126" i="9" s="1"/>
  <c r="R2934" i="9"/>
  <c r="S2934" i="9" s="1"/>
  <c r="R2678" i="9"/>
  <c r="S2678" i="9" s="1"/>
  <c r="R1760" i="9"/>
  <c r="S1760" i="9" s="1"/>
  <c r="R1461" i="9"/>
  <c r="S1461" i="9" s="1"/>
  <c r="R181" i="9"/>
  <c r="S181" i="9" s="1"/>
  <c r="R117" i="9"/>
  <c r="S117" i="9" s="1"/>
  <c r="R1364" i="9"/>
  <c r="S1364" i="9" s="1"/>
  <c r="R1236" i="9"/>
  <c r="S1236" i="9" s="1"/>
  <c r="R1044" i="9"/>
  <c r="S1044" i="9" s="1"/>
  <c r="R980" i="9"/>
  <c r="S980" i="9" s="1"/>
  <c r="R916" i="9"/>
  <c r="S916" i="9" s="1"/>
  <c r="R852" i="9"/>
  <c r="S852" i="9" s="1"/>
  <c r="R788" i="9"/>
  <c r="S788" i="9" s="1"/>
  <c r="R724" i="9"/>
  <c r="S724" i="9" s="1"/>
  <c r="R660" i="9"/>
  <c r="S660" i="9" s="1"/>
  <c r="R596" i="9"/>
  <c r="S596" i="9" s="1"/>
  <c r="R532" i="9"/>
  <c r="S532" i="9" s="1"/>
  <c r="R468" i="9"/>
  <c r="S468" i="9" s="1"/>
  <c r="R404" i="9"/>
  <c r="S404" i="9" s="1"/>
  <c r="R340" i="9"/>
  <c r="S340" i="9" s="1"/>
  <c r="R1794" i="9"/>
  <c r="S1794" i="9" s="1"/>
  <c r="R1730" i="9"/>
  <c r="S1730" i="9" s="1"/>
  <c r="R1666" i="9"/>
  <c r="S1666" i="9" s="1"/>
  <c r="R1602" i="9"/>
  <c r="S1602" i="9" s="1"/>
  <c r="R1538" i="9"/>
  <c r="S1538" i="9" s="1"/>
  <c r="R1410" i="9"/>
  <c r="S1410" i="9" s="1"/>
  <c r="R1346" i="9"/>
  <c r="S1346" i="9" s="1"/>
  <c r="R1282" i="9"/>
  <c r="S1282" i="9" s="1"/>
  <c r="R1218" i="9"/>
  <c r="S1218" i="9" s="1"/>
  <c r="R1154" i="9"/>
  <c r="S1154" i="9" s="1"/>
  <c r="R1090" i="9"/>
  <c r="S1090" i="9" s="1"/>
  <c r="R1026" i="9"/>
  <c r="S1026" i="9" s="1"/>
  <c r="R962" i="9"/>
  <c r="S962" i="9" s="1"/>
  <c r="R898" i="9"/>
  <c r="S898" i="9" s="1"/>
  <c r="R834" i="9"/>
  <c r="S834" i="9" s="1"/>
  <c r="R770" i="9"/>
  <c r="S770" i="9" s="1"/>
  <c r="R706" i="9"/>
  <c r="S706" i="9" s="1"/>
  <c r="R642" i="9"/>
  <c r="S642" i="9" s="1"/>
  <c r="R578" i="9"/>
  <c r="S578" i="9" s="1"/>
  <c r="R514" i="9"/>
  <c r="S514" i="9" s="1"/>
  <c r="R450" i="9"/>
  <c r="S450" i="9" s="1"/>
  <c r="R386" i="9"/>
  <c r="S386" i="9" s="1"/>
  <c r="R322" i="9"/>
  <c r="S322" i="9" s="1"/>
  <c r="R258" i="9"/>
  <c r="S258" i="9" s="1"/>
  <c r="R1681" i="9"/>
  <c r="S1681" i="9" s="1"/>
  <c r="R1617" i="9"/>
  <c r="S1617" i="9" s="1"/>
  <c r="R1553" i="9"/>
  <c r="S1553" i="9" s="1"/>
  <c r="R1361" i="9"/>
  <c r="S1361" i="9" s="1"/>
  <c r="R1233" i="9"/>
  <c r="S1233" i="9" s="1"/>
  <c r="R1432" i="9"/>
  <c r="S1432" i="9" s="1"/>
  <c r="R1176" i="9"/>
  <c r="S1176" i="9" s="1"/>
  <c r="R175" i="9"/>
  <c r="S175" i="9" s="1"/>
  <c r="R238" i="9"/>
  <c r="S238" i="9" s="1"/>
  <c r="R2905" i="9"/>
  <c r="S2905" i="9" s="1"/>
  <c r="R2649" i="9"/>
  <c r="S2649" i="9" s="1"/>
  <c r="R3047" i="9"/>
  <c r="S3047" i="9" s="1"/>
  <c r="R2791" i="9"/>
  <c r="S2791" i="9" s="1"/>
  <c r="R1500" i="9"/>
  <c r="S1500" i="9" s="1"/>
  <c r="R3038" i="9"/>
  <c r="S3038" i="9" s="1"/>
  <c r="R2782" i="9"/>
  <c r="S2782" i="9" s="1"/>
  <c r="R1814" i="9"/>
  <c r="S1814" i="9" s="1"/>
  <c r="R1437" i="9"/>
  <c r="S1437" i="9" s="1"/>
  <c r="R60" i="9"/>
  <c r="S60" i="9" s="1"/>
  <c r="R298" i="9"/>
  <c r="S298" i="9" s="1"/>
  <c r="R185" i="9"/>
  <c r="S185" i="9" s="1"/>
  <c r="R1408" i="9"/>
  <c r="S1408" i="9" s="1"/>
  <c r="R1152" i="9"/>
  <c r="S1152" i="9" s="1"/>
  <c r="R1024" i="9"/>
  <c r="S1024" i="9" s="1"/>
  <c r="R960" i="9"/>
  <c r="S960" i="9" s="1"/>
  <c r="R896" i="9"/>
  <c r="S896" i="9" s="1"/>
  <c r="R832" i="9"/>
  <c r="S832" i="9" s="1"/>
  <c r="R768" i="9"/>
  <c r="S768" i="9" s="1"/>
  <c r="R704" i="9"/>
  <c r="S704" i="9" s="1"/>
  <c r="R640" i="9"/>
  <c r="S640" i="9" s="1"/>
  <c r="R576" i="9"/>
  <c r="S576" i="9" s="1"/>
  <c r="R512" i="9"/>
  <c r="S512" i="9" s="1"/>
  <c r="R448" i="9"/>
  <c r="S448" i="9" s="1"/>
  <c r="R384" i="9"/>
  <c r="S384" i="9" s="1"/>
  <c r="R320" i="9"/>
  <c r="S320" i="9" s="1"/>
  <c r="R192" i="9"/>
  <c r="S192" i="9" s="1"/>
  <c r="R215" i="9"/>
  <c r="S215" i="9" s="1"/>
  <c r="R278" i="9"/>
  <c r="S278" i="9" s="1"/>
  <c r="R3921" i="9"/>
  <c r="S3921" i="9" s="1"/>
  <c r="R3857" i="9"/>
  <c r="S3857" i="9" s="1"/>
  <c r="R3793" i="9"/>
  <c r="S3793" i="9" s="1"/>
  <c r="R3729" i="9"/>
  <c r="S3729" i="9" s="1"/>
  <c r="R3665" i="9"/>
  <c r="S3665" i="9" s="1"/>
  <c r="R3601" i="9"/>
  <c r="S3601" i="9" s="1"/>
  <c r="R3537" i="9"/>
  <c r="S3537" i="9" s="1"/>
  <c r="R3473" i="9"/>
  <c r="S3473" i="9" s="1"/>
  <c r="R3409" i="9"/>
  <c r="S3409" i="9" s="1"/>
  <c r="R3345" i="9"/>
  <c r="S3345" i="9" s="1"/>
  <c r="R3281" i="9"/>
  <c r="S3281" i="9" s="1"/>
  <c r="R3217" i="9"/>
  <c r="S3217" i="9" s="1"/>
  <c r="R3153" i="9"/>
  <c r="S3153" i="9" s="1"/>
  <c r="R2577" i="9"/>
  <c r="S2577" i="9" s="1"/>
  <c r="R2513" i="9"/>
  <c r="S2513" i="9" s="1"/>
  <c r="R2449" i="9"/>
  <c r="S2449" i="9" s="1"/>
  <c r="R2385" i="9"/>
  <c r="S2385" i="9" s="1"/>
  <c r="R2321" i="9"/>
  <c r="S2321" i="9" s="1"/>
  <c r="R2257" i="9"/>
  <c r="S2257" i="9" s="1"/>
  <c r="R2193" i="9"/>
  <c r="S2193" i="9" s="1"/>
  <c r="R2129" i="9"/>
  <c r="S2129" i="9" s="1"/>
  <c r="R2065" i="9"/>
  <c r="S2065" i="9" s="1"/>
  <c r="R2001" i="9"/>
  <c r="S2001" i="9" s="1"/>
  <c r="R1937" i="9"/>
  <c r="S1937" i="9" s="1"/>
  <c r="R1873" i="9"/>
  <c r="S1873" i="9" s="1"/>
  <c r="R1763" i="9"/>
  <c r="S1763" i="9" s="1"/>
  <c r="R1662" i="9"/>
  <c r="S1662" i="9" s="1"/>
  <c r="R1534" i="9"/>
  <c r="S1534" i="9" s="1"/>
  <c r="R2527" i="9"/>
  <c r="S2527" i="9" s="1"/>
  <c r="R2463" i="9"/>
  <c r="S2463" i="9" s="1"/>
  <c r="R2399" i="9"/>
  <c r="S2399" i="9" s="1"/>
  <c r="R2335" i="9"/>
  <c r="S2335" i="9" s="1"/>
  <c r="R2271" i="9"/>
  <c r="S2271" i="9" s="1"/>
  <c r="R2207" i="9"/>
  <c r="S2207" i="9" s="1"/>
  <c r="R2143" i="9"/>
  <c r="S2143" i="9" s="1"/>
  <c r="R2079" i="9"/>
  <c r="S2079" i="9" s="1"/>
  <c r="R2015" i="9"/>
  <c r="S2015" i="9" s="1"/>
  <c r="R1951" i="9"/>
  <c r="S1951" i="9" s="1"/>
  <c r="R1887" i="9"/>
  <c r="S1887" i="9" s="1"/>
  <c r="R1227" i="9"/>
  <c r="S1227" i="9" s="1"/>
  <c r="R1163" i="9"/>
  <c r="S1163" i="9" s="1"/>
  <c r="R1099" i="9"/>
  <c r="S1099" i="9" s="1"/>
  <c r="R1035" i="9"/>
  <c r="S1035" i="9" s="1"/>
  <c r="R971" i="9"/>
  <c r="S971" i="9" s="1"/>
  <c r="R907" i="9"/>
  <c r="S907" i="9" s="1"/>
  <c r="R843" i="9"/>
  <c r="S843" i="9" s="1"/>
  <c r="R779" i="9"/>
  <c r="S779" i="9" s="1"/>
  <c r="R715" i="9"/>
  <c r="S715" i="9" s="1"/>
  <c r="R651" i="9"/>
  <c r="S651" i="9" s="1"/>
  <c r="R587" i="9"/>
  <c r="S587" i="9" s="1"/>
  <c r="R523" i="9"/>
  <c r="S523" i="9" s="1"/>
  <c r="R459" i="9"/>
  <c r="S459" i="9" s="1"/>
  <c r="R395" i="9"/>
  <c r="S395" i="9" s="1"/>
  <c r="R331" i="9"/>
  <c r="S331" i="9" s="1"/>
  <c r="R226" i="9"/>
  <c r="S226" i="9" s="1"/>
  <c r="R1073" i="9"/>
  <c r="S1073" i="9" s="1"/>
  <c r="R1009" i="9"/>
  <c r="S1009" i="9" s="1"/>
  <c r="R945" i="9"/>
  <c r="S945" i="9" s="1"/>
  <c r="R881" i="9"/>
  <c r="S881" i="9" s="1"/>
  <c r="R817" i="9"/>
  <c r="S817" i="9" s="1"/>
  <c r="R753" i="9"/>
  <c r="S753" i="9" s="1"/>
  <c r="R689" i="9"/>
  <c r="S689" i="9" s="1"/>
  <c r="R625" i="9"/>
  <c r="S625" i="9" s="1"/>
  <c r="R561" i="9"/>
  <c r="S561" i="9" s="1"/>
  <c r="R497" i="9"/>
  <c r="S497" i="9" s="1"/>
  <c r="R433" i="9"/>
  <c r="S433" i="9" s="1"/>
  <c r="R369" i="9"/>
  <c r="S369" i="9" s="1"/>
  <c r="R177" i="9"/>
  <c r="S177" i="9" s="1"/>
  <c r="R271" i="9"/>
  <c r="S271" i="9" s="1"/>
  <c r="R143" i="9"/>
  <c r="S143" i="9" s="1"/>
  <c r="R1166" i="9"/>
  <c r="S1166" i="9" s="1"/>
  <c r="R1102" i="9"/>
  <c r="S1102" i="9" s="1"/>
  <c r="R1038" i="9"/>
  <c r="S1038" i="9" s="1"/>
  <c r="R974" i="9"/>
  <c r="S974" i="9" s="1"/>
  <c r="R910" i="9"/>
  <c r="S910" i="9" s="1"/>
  <c r="R846" i="9"/>
  <c r="S846" i="9" s="1"/>
  <c r="R782" i="9"/>
  <c r="S782" i="9" s="1"/>
  <c r="R718" i="9"/>
  <c r="S718" i="9" s="1"/>
  <c r="R654" i="9"/>
  <c r="S654" i="9" s="1"/>
  <c r="R590" i="9"/>
  <c r="S590" i="9" s="1"/>
  <c r="R526" i="9"/>
  <c r="S526" i="9" s="1"/>
  <c r="R462" i="9"/>
  <c r="S462" i="9" s="1"/>
  <c r="R398" i="9"/>
  <c r="S398" i="9" s="1"/>
  <c r="R334" i="9"/>
  <c r="S334" i="9" s="1"/>
  <c r="R78" i="9"/>
  <c r="S78" i="9" s="1"/>
  <c r="R6401" i="9"/>
  <c r="S6401" i="9" s="1"/>
  <c r="R7105" i="9"/>
  <c r="S7105" i="9" s="1"/>
  <c r="R5567" i="9"/>
  <c r="S5567" i="9" s="1"/>
  <c r="R5988" i="9"/>
  <c r="S5988" i="9" s="1"/>
  <c r="R5860" i="9"/>
  <c r="S5860" i="9" s="1"/>
  <c r="R5730" i="9"/>
  <c r="S5730" i="9" s="1"/>
  <c r="R4315" i="9"/>
  <c r="S4315" i="9" s="1"/>
  <c r="R5641" i="9"/>
  <c r="S5641" i="9" s="1"/>
  <c r="R3892" i="9"/>
  <c r="S3892" i="9" s="1"/>
  <c r="R3019" i="9"/>
  <c r="S3019" i="9" s="1"/>
  <c r="R3098" i="9"/>
  <c r="S3098" i="9" s="1"/>
  <c r="R2970" i="9"/>
  <c r="S2970" i="9" s="1"/>
  <c r="R2714" i="9"/>
  <c r="S2714" i="9" s="1"/>
  <c r="R4161" i="9"/>
  <c r="S4161" i="9" s="1"/>
  <c r="R7200" i="9"/>
  <c r="S7200" i="9" s="1"/>
  <c r="R7170" i="9"/>
  <c r="S7170" i="9" s="1"/>
  <c r="R4348" i="9"/>
  <c r="S4348" i="9" s="1"/>
  <c r="R4134" i="9"/>
  <c r="S4134" i="9" s="1"/>
  <c r="R6756" i="9"/>
  <c r="S6756" i="9" s="1"/>
  <c r="R6692" i="9"/>
  <c r="S6692" i="9" s="1"/>
  <c r="R6628" i="9"/>
  <c r="S6628" i="9" s="1"/>
  <c r="R6564" i="9"/>
  <c r="S6564" i="9" s="1"/>
  <c r="R6500" i="9"/>
  <c r="S6500" i="9" s="1"/>
  <c r="R6436" i="9"/>
  <c r="S6436" i="9" s="1"/>
  <c r="R6372" i="9"/>
  <c r="S6372" i="9" s="1"/>
  <c r="R6308" i="9"/>
  <c r="S6308" i="9" s="1"/>
  <c r="R6244" i="9"/>
  <c r="S6244" i="9" s="1"/>
  <c r="R6180" i="9"/>
  <c r="S6180" i="9" s="1"/>
  <c r="R6116" i="9"/>
  <c r="S6116" i="9" s="1"/>
  <c r="R6052" i="9"/>
  <c r="S6052" i="9" s="1"/>
  <c r="R5924" i="9"/>
  <c r="S5924" i="9" s="1"/>
  <c r="R5705" i="9"/>
  <c r="S5705" i="9" s="1"/>
  <c r="R5385" i="9"/>
  <c r="S5385" i="9" s="1"/>
  <c r="R2763" i="9"/>
  <c r="S2763" i="9" s="1"/>
  <c r="R7400" i="9"/>
  <c r="S7400" i="9" s="1"/>
  <c r="R7577" i="9"/>
  <c r="S7577" i="9" s="1"/>
  <c r="R7641" i="9"/>
  <c r="S7641" i="9" s="1"/>
  <c r="R7705" i="9"/>
  <c r="S7705" i="9" s="1"/>
  <c r="R7769" i="9"/>
  <c r="S7769" i="9" s="1"/>
  <c r="R7833" i="9"/>
  <c r="S7833" i="9" s="1"/>
  <c r="R7897" i="9"/>
  <c r="S7897" i="9" s="1"/>
  <c r="R7961" i="9"/>
  <c r="S7961" i="9" s="1"/>
  <c r="R6418" i="9"/>
  <c r="S6418" i="9" s="1"/>
  <c r="R6546" i="9"/>
  <c r="S6546" i="9" s="1"/>
  <c r="R6674" i="9"/>
  <c r="S6674" i="9" s="1"/>
  <c r="R6802" i="9"/>
  <c r="S6802" i="9" s="1"/>
  <c r="R6892" i="9"/>
  <c r="S6892" i="9" s="1"/>
  <c r="R7041" i="9"/>
  <c r="S7041" i="9" s="1"/>
  <c r="R7562" i="9"/>
  <c r="S7562" i="9" s="1"/>
  <c r="R7626" i="9"/>
  <c r="S7626" i="9" s="1"/>
  <c r="R7690" i="9"/>
  <c r="S7690" i="9" s="1"/>
  <c r="R7754" i="9"/>
  <c r="S7754" i="9" s="1"/>
  <c r="R5760" i="9"/>
  <c r="S5760" i="9" s="1"/>
  <c r="R5696" i="9"/>
  <c r="S5696" i="9" s="1"/>
  <c r="R5632" i="9"/>
  <c r="S5632" i="9" s="1"/>
  <c r="R5568" i="9"/>
  <c r="S5568" i="9" s="1"/>
  <c r="R5504" i="9"/>
  <c r="S5504" i="9" s="1"/>
  <c r="R5440" i="9"/>
  <c r="S5440" i="9" s="1"/>
  <c r="R5376" i="9"/>
  <c r="S5376" i="9" s="1"/>
  <c r="R5312" i="9"/>
  <c r="S5312" i="9" s="1"/>
  <c r="R5248" i="9"/>
  <c r="S5248" i="9" s="1"/>
  <c r="R5184" i="9"/>
  <c r="S5184" i="9" s="1"/>
  <c r="R5120" i="9"/>
  <c r="S5120" i="9" s="1"/>
  <c r="R5056" i="9"/>
  <c r="S5056" i="9" s="1"/>
  <c r="R4992" i="9"/>
  <c r="S4992" i="9" s="1"/>
  <c r="R4928" i="9"/>
  <c r="S4928" i="9" s="1"/>
  <c r="R4864" i="9"/>
  <c r="S4864" i="9" s="1"/>
  <c r="R4800" i="9"/>
  <c r="S4800" i="9" s="1"/>
  <c r="R4736" i="9"/>
  <c r="S4736" i="9" s="1"/>
  <c r="R4672" i="9"/>
  <c r="S4672" i="9" s="1"/>
  <c r="R4608" i="9"/>
  <c r="S4608" i="9" s="1"/>
  <c r="R4544" i="9"/>
  <c r="S4544" i="9" s="1"/>
  <c r="R4480" i="9"/>
  <c r="S4480" i="9" s="1"/>
  <c r="R4416" i="9"/>
  <c r="S4416" i="9" s="1"/>
  <c r="R5623" i="9"/>
  <c r="S5623" i="9" s="1"/>
  <c r="R7093" i="9"/>
  <c r="S7093" i="9" s="1"/>
  <c r="R7544" i="9"/>
  <c r="S7544" i="9" s="1"/>
  <c r="R7608" i="9"/>
  <c r="S7608" i="9" s="1"/>
  <c r="R7736" i="9"/>
  <c r="S7736" i="9" s="1"/>
  <c r="R7864" i="9"/>
  <c r="S7864" i="9" s="1"/>
  <c r="R7992" i="9"/>
  <c r="S7992" i="9" s="1"/>
  <c r="R6930" i="9"/>
  <c r="S6930" i="9" s="1"/>
  <c r="R6913" i="9"/>
  <c r="S6913" i="9" s="1"/>
  <c r="R7258" i="9"/>
  <c r="S7258" i="9" s="1"/>
  <c r="R4246" i="9"/>
  <c r="S4246" i="9" s="1"/>
  <c r="R5772" i="9"/>
  <c r="S5772" i="9" s="1"/>
  <c r="R7224" i="9"/>
  <c r="S7224" i="9" s="1"/>
  <c r="R7480" i="9"/>
  <c r="S7480" i="9" s="1"/>
  <c r="R7672" i="9"/>
  <c r="S7672" i="9" s="1"/>
  <c r="R7800" i="9"/>
  <c r="S7800" i="9" s="1"/>
  <c r="R7928" i="9"/>
  <c r="S7928" i="9" s="1"/>
  <c r="R6849" i="9"/>
  <c r="S6849" i="9" s="1"/>
  <c r="R7059" i="9"/>
  <c r="S7059" i="9" s="1"/>
  <c r="R7386" i="9"/>
  <c r="S7386" i="9" s="1"/>
  <c r="R7473" i="9"/>
  <c r="S7473" i="9" s="1"/>
  <c r="R6995" i="9"/>
  <c r="S6995" i="9" s="1"/>
  <c r="R7481" i="9"/>
  <c r="S7481" i="9" s="1"/>
  <c r="R6482" i="9"/>
  <c r="S6482" i="9" s="1"/>
  <c r="R6610" i="9"/>
  <c r="S6610" i="9" s="1"/>
  <c r="R6738" i="9"/>
  <c r="S6738" i="9" s="1"/>
  <c r="R6931" i="9"/>
  <c r="S6931" i="9" s="1"/>
  <c r="R7004" i="9"/>
  <c r="S7004" i="9" s="1"/>
  <c r="R7338" i="9"/>
  <c r="S7338" i="9" s="1"/>
  <c r="R7072" i="9"/>
  <c r="S7072" i="9" s="1"/>
  <c r="R6944" i="9"/>
  <c r="S6944" i="9" s="1"/>
  <c r="R6816" i="9"/>
  <c r="S6816" i="9" s="1"/>
  <c r="R6752" i="9"/>
  <c r="S6752" i="9" s="1"/>
  <c r="R6688" i="9"/>
  <c r="S6688" i="9" s="1"/>
  <c r="R6624" i="9"/>
  <c r="S6624" i="9" s="1"/>
  <c r="R6560" i="9"/>
  <c r="S6560" i="9" s="1"/>
  <c r="R6496" i="9"/>
  <c r="S6496" i="9" s="1"/>
  <c r="R6432" i="9"/>
  <c r="S6432" i="9" s="1"/>
  <c r="R6368" i="9"/>
  <c r="S6368" i="9" s="1"/>
  <c r="R6304" i="9"/>
  <c r="S6304" i="9" s="1"/>
  <c r="R6240" i="9"/>
  <c r="S6240" i="9" s="1"/>
  <c r="R6176" i="9"/>
  <c r="S6176" i="9" s="1"/>
  <c r="R6112" i="9"/>
  <c r="S6112" i="9" s="1"/>
  <c r="R6048" i="9"/>
  <c r="S6048" i="9" s="1"/>
  <c r="R5984" i="9"/>
  <c r="S5984" i="9" s="1"/>
  <c r="R5920" i="9"/>
  <c r="S5920" i="9" s="1"/>
  <c r="R5856" i="9"/>
  <c r="S5856" i="9" s="1"/>
  <c r="R4313" i="9"/>
  <c r="S4313" i="9" s="1"/>
  <c r="R6359" i="9"/>
  <c r="S6359" i="9" s="1"/>
  <c r="R6295" i="9"/>
  <c r="S6295" i="9" s="1"/>
  <c r="R6231" i="9"/>
  <c r="S6231" i="9" s="1"/>
  <c r="R6167" i="9"/>
  <c r="S6167" i="9" s="1"/>
  <c r="R6103" i="9"/>
  <c r="S6103" i="9" s="1"/>
  <c r="R6039" i="9"/>
  <c r="S6039" i="9" s="1"/>
  <c r="R5975" i="9"/>
  <c r="S5975" i="9" s="1"/>
  <c r="R5911" i="9"/>
  <c r="S5911" i="9" s="1"/>
  <c r="R5847" i="9"/>
  <c r="S5847" i="9" s="1"/>
  <c r="R5719" i="9"/>
  <c r="S5719" i="9" s="1"/>
  <c r="R5655" i="9"/>
  <c r="S5655" i="9" s="1"/>
  <c r="R5463" i="9"/>
  <c r="S5463" i="9" s="1"/>
  <c r="R5335" i="9"/>
  <c r="S5335" i="9" s="1"/>
  <c r="R5271" i="9"/>
  <c r="S5271" i="9" s="1"/>
  <c r="R5207" i="9"/>
  <c r="S5207" i="9" s="1"/>
  <c r="R5143" i="9"/>
  <c r="S5143" i="9" s="1"/>
  <c r="R5079" i="9"/>
  <c r="S5079" i="9" s="1"/>
  <c r="R5015" i="9"/>
  <c r="S5015" i="9" s="1"/>
  <c r="R4951" i="9"/>
  <c r="S4951" i="9" s="1"/>
  <c r="R4887" i="9"/>
  <c r="S4887" i="9" s="1"/>
  <c r="R4823" i="9"/>
  <c r="S4823" i="9" s="1"/>
  <c r="R4759" i="9"/>
  <c r="S4759" i="9" s="1"/>
  <c r="R4695" i="9"/>
  <c r="S4695" i="9" s="1"/>
  <c r="R4631" i="9"/>
  <c r="S4631" i="9" s="1"/>
  <c r="R4567" i="9"/>
  <c r="S4567" i="9" s="1"/>
  <c r="R4503" i="9"/>
  <c r="S4503" i="9" s="1"/>
  <c r="R4439" i="9"/>
  <c r="S4439" i="9" s="1"/>
  <c r="R4375" i="9"/>
  <c r="S4375" i="9" s="1"/>
  <c r="R4220" i="9"/>
  <c r="S4220" i="9" s="1"/>
  <c r="R4054" i="9"/>
  <c r="S4054" i="9" s="1"/>
  <c r="R4311" i="9"/>
  <c r="S4311" i="9" s="1"/>
  <c r="R5773" i="9"/>
  <c r="S5773" i="9" s="1"/>
  <c r="R5645" i="9"/>
  <c r="S5645" i="9" s="1"/>
  <c r="R4204" i="9"/>
  <c r="S4204" i="9" s="1"/>
  <c r="R5788" i="9"/>
  <c r="S5788" i="9" s="1"/>
  <c r="R5803" i="9"/>
  <c r="S5803" i="9" s="1"/>
  <c r="R6273" i="9"/>
  <c r="S6273" i="9" s="1"/>
  <c r="R6209" i="9"/>
  <c r="S6209" i="9" s="1"/>
  <c r="R6145" i="9"/>
  <c r="S6145" i="9" s="1"/>
  <c r="R6081" i="9"/>
  <c r="S6081" i="9" s="1"/>
  <c r="R6017" i="9"/>
  <c r="S6017" i="9" s="1"/>
  <c r="R5953" i="9"/>
  <c r="S5953" i="9" s="1"/>
  <c r="R5889" i="9"/>
  <c r="S5889" i="9" s="1"/>
  <c r="R5825" i="9"/>
  <c r="S5825" i="9" s="1"/>
  <c r="R4093" i="9"/>
  <c r="S4093" i="9" s="1"/>
  <c r="R3965" i="9"/>
  <c r="S3965" i="9" s="1"/>
  <c r="R2557" i="9"/>
  <c r="S2557" i="9" s="1"/>
  <c r="R2493" i="9"/>
  <c r="S2493" i="9" s="1"/>
  <c r="R2429" i="9"/>
  <c r="S2429" i="9" s="1"/>
  <c r="R2365" i="9"/>
  <c r="S2365" i="9" s="1"/>
  <c r="R2301" i="9"/>
  <c r="S2301" i="9" s="1"/>
  <c r="R2237" i="9"/>
  <c r="S2237" i="9" s="1"/>
  <c r="R2173" i="9"/>
  <c r="S2173" i="9" s="1"/>
  <c r="R2109" i="9"/>
  <c r="S2109" i="9" s="1"/>
  <c r="R2045" i="9"/>
  <c r="S2045" i="9" s="1"/>
  <c r="R1981" i="9"/>
  <c r="S1981" i="9" s="1"/>
  <c r="R1917" i="9"/>
  <c r="S1917" i="9" s="1"/>
  <c r="R1853" i="9"/>
  <c r="S1853" i="9" s="1"/>
  <c r="R2627" i="9"/>
  <c r="S2627" i="9" s="1"/>
  <c r="R3986" i="9"/>
  <c r="S3986" i="9" s="1"/>
  <c r="R3922" i="9"/>
  <c r="S3922" i="9" s="1"/>
  <c r="R3858" i="9"/>
  <c r="S3858" i="9" s="1"/>
  <c r="R3794" i="9"/>
  <c r="S3794" i="9" s="1"/>
  <c r="R3730" i="9"/>
  <c r="S3730" i="9" s="1"/>
  <c r="R3666" i="9"/>
  <c r="S3666" i="9" s="1"/>
  <c r="R3602" i="9"/>
  <c r="S3602" i="9" s="1"/>
  <c r="R3538" i="9"/>
  <c r="S3538" i="9" s="1"/>
  <c r="R3474" i="9"/>
  <c r="S3474" i="9" s="1"/>
  <c r="R3410" i="9"/>
  <c r="S3410" i="9" s="1"/>
  <c r="R3346" i="9"/>
  <c r="S3346" i="9" s="1"/>
  <c r="R3282" i="9"/>
  <c r="S3282" i="9" s="1"/>
  <c r="R3218" i="9"/>
  <c r="S3218" i="9" s="1"/>
  <c r="R3154" i="9"/>
  <c r="S3154" i="9" s="1"/>
  <c r="R2578" i="9"/>
  <c r="S2578" i="9" s="1"/>
  <c r="R4217" i="9"/>
  <c r="S4217" i="9" s="1"/>
  <c r="R2873" i="9"/>
  <c r="S2873" i="9" s="1"/>
  <c r="R4290" i="9"/>
  <c r="S4290" i="9" s="1"/>
  <c r="R5531" i="9"/>
  <c r="S5531" i="9" s="1"/>
  <c r="R5467" i="9"/>
  <c r="S5467" i="9" s="1"/>
  <c r="R5403" i="9"/>
  <c r="S5403" i="9" s="1"/>
  <c r="R5339" i="9"/>
  <c r="S5339" i="9" s="1"/>
  <c r="R5275" i="9"/>
  <c r="S5275" i="9" s="1"/>
  <c r="R5211" i="9"/>
  <c r="S5211" i="9" s="1"/>
  <c r="R5147" i="9"/>
  <c r="S5147" i="9" s="1"/>
  <c r="R5083" i="9"/>
  <c r="S5083" i="9" s="1"/>
  <c r="R5019" i="9"/>
  <c r="S5019" i="9" s="1"/>
  <c r="R4955" i="9"/>
  <c r="S4955" i="9" s="1"/>
  <c r="R4891" i="9"/>
  <c r="S4891" i="9" s="1"/>
  <c r="R4827" i="9"/>
  <c r="S4827" i="9" s="1"/>
  <c r="R4763" i="9"/>
  <c r="S4763" i="9" s="1"/>
  <c r="R4699" i="9"/>
  <c r="S4699" i="9" s="1"/>
  <c r="R4635" i="9"/>
  <c r="S4635" i="9" s="1"/>
  <c r="R4571" i="9"/>
  <c r="S4571" i="9" s="1"/>
  <c r="R4507" i="9"/>
  <c r="S4507" i="9" s="1"/>
  <c r="R4443" i="9"/>
  <c r="S4443" i="9" s="1"/>
  <c r="R4379" i="9"/>
  <c r="S4379" i="9" s="1"/>
  <c r="R4288" i="9"/>
  <c r="S4288" i="9" s="1"/>
  <c r="R4077" i="9"/>
  <c r="S4077" i="9" s="1"/>
  <c r="R3885" i="9"/>
  <c r="S3885" i="9" s="1"/>
  <c r="R3821" i="9"/>
  <c r="S3821" i="9" s="1"/>
  <c r="R3757" i="9"/>
  <c r="S3757" i="9" s="1"/>
  <c r="R3693" i="9"/>
  <c r="S3693" i="9" s="1"/>
  <c r="R3629" i="9"/>
  <c r="S3629" i="9" s="1"/>
  <c r="R3565" i="9"/>
  <c r="S3565" i="9" s="1"/>
  <c r="R3501" i="9"/>
  <c r="S3501" i="9" s="1"/>
  <c r="R3437" i="9"/>
  <c r="S3437" i="9" s="1"/>
  <c r="R3373" i="9"/>
  <c r="S3373" i="9" s="1"/>
  <c r="R3309" i="9"/>
  <c r="S3309" i="9" s="1"/>
  <c r="R3245" i="9"/>
  <c r="S3245" i="9" s="1"/>
  <c r="R3181" i="9"/>
  <c r="S3181" i="9" s="1"/>
  <c r="R3117" i="9"/>
  <c r="S3117" i="9" s="1"/>
  <c r="R2989" i="9"/>
  <c r="S2989" i="9" s="1"/>
  <c r="R2733" i="9"/>
  <c r="S2733" i="9" s="1"/>
  <c r="R1726" i="9"/>
  <c r="S1726" i="9" s="1"/>
  <c r="R2818" i="9"/>
  <c r="S2818" i="9" s="1"/>
  <c r="R2562" i="9"/>
  <c r="S2562" i="9" s="1"/>
  <c r="R2434" i="9"/>
  <c r="S2434" i="9" s="1"/>
  <c r="R2370" i="9"/>
  <c r="S2370" i="9" s="1"/>
  <c r="R2306" i="9"/>
  <c r="S2306" i="9" s="1"/>
  <c r="R2242" i="9"/>
  <c r="S2242" i="9" s="1"/>
  <c r="R2178" i="9"/>
  <c r="S2178" i="9" s="1"/>
  <c r="R2114" i="9"/>
  <c r="S2114" i="9" s="1"/>
  <c r="R2050" i="9"/>
  <c r="S2050" i="9" s="1"/>
  <c r="R1986" i="9"/>
  <c r="S1986" i="9" s="1"/>
  <c r="R1922" i="9"/>
  <c r="S1922" i="9" s="1"/>
  <c r="R1858" i="9"/>
  <c r="S1858" i="9" s="1"/>
  <c r="R2921" i="9"/>
  <c r="S2921" i="9" s="1"/>
  <c r="R2665" i="9"/>
  <c r="S2665" i="9" s="1"/>
  <c r="R1828" i="9"/>
  <c r="S1828" i="9" s="1"/>
  <c r="R1631" i="9"/>
  <c r="S1631" i="9" s="1"/>
  <c r="R4048" i="9"/>
  <c r="S4048" i="9" s="1"/>
  <c r="R3088" i="9"/>
  <c r="S3088" i="9" s="1"/>
  <c r="R1302" i="9"/>
  <c r="S1302" i="9" s="1"/>
  <c r="R1389" i="9"/>
  <c r="S1389" i="9" s="1"/>
  <c r="R1325" i="9"/>
  <c r="S1325" i="9" s="1"/>
  <c r="R1261" i="9"/>
  <c r="S1261" i="9" s="1"/>
  <c r="R1197" i="9"/>
  <c r="S1197" i="9" s="1"/>
  <c r="R1133" i="9"/>
  <c r="S1133" i="9" s="1"/>
  <c r="R1069" i="9"/>
  <c r="S1069" i="9" s="1"/>
  <c r="R1005" i="9"/>
  <c r="S1005" i="9" s="1"/>
  <c r="R941" i="9"/>
  <c r="S941" i="9" s="1"/>
  <c r="R877" i="9"/>
  <c r="S877" i="9" s="1"/>
  <c r="R813" i="9"/>
  <c r="S813" i="9" s="1"/>
  <c r="R749" i="9"/>
  <c r="S749" i="9" s="1"/>
  <c r="R685" i="9"/>
  <c r="S685" i="9" s="1"/>
  <c r="R621" i="9"/>
  <c r="S621" i="9" s="1"/>
  <c r="R557" i="9"/>
  <c r="S557" i="9" s="1"/>
  <c r="R493" i="9"/>
  <c r="S493" i="9" s="1"/>
  <c r="R429" i="9"/>
  <c r="S429" i="9" s="1"/>
  <c r="R365" i="9"/>
  <c r="S365" i="9" s="1"/>
  <c r="R109" i="9"/>
  <c r="S109" i="9" s="1"/>
  <c r="R1164" i="9"/>
  <c r="S1164" i="9" s="1"/>
  <c r="R5599" i="9"/>
  <c r="S5599" i="9" s="1"/>
  <c r="R4234" i="9"/>
  <c r="S4234" i="9" s="1"/>
  <c r="R5621" i="9"/>
  <c r="S5621" i="9" s="1"/>
  <c r="R5700" i="9"/>
  <c r="S5700" i="9" s="1"/>
  <c r="R4354" i="9"/>
  <c r="S4354" i="9" s="1"/>
  <c r="R6803" i="9"/>
  <c r="S6803" i="9" s="1"/>
  <c r="R6739" i="9"/>
  <c r="S6739" i="9" s="1"/>
  <c r="R6675" i="9"/>
  <c r="S6675" i="9" s="1"/>
  <c r="R6611" i="9"/>
  <c r="S6611" i="9" s="1"/>
  <c r="R6547" i="9"/>
  <c r="S6547" i="9" s="1"/>
  <c r="R6483" i="9"/>
  <c r="S6483" i="9" s="1"/>
  <c r="R6419" i="9"/>
  <c r="S6419" i="9" s="1"/>
  <c r="R6355" i="9"/>
  <c r="S6355" i="9" s="1"/>
  <c r="R6291" i="9"/>
  <c r="S6291" i="9" s="1"/>
  <c r="R6227" i="9"/>
  <c r="S6227" i="9" s="1"/>
  <c r="R6163" i="9"/>
  <c r="S6163" i="9" s="1"/>
  <c r="R6099" i="9"/>
  <c r="S6099" i="9" s="1"/>
  <c r="R6035" i="9"/>
  <c r="S6035" i="9" s="1"/>
  <c r="R5971" i="9"/>
  <c r="S5971" i="9" s="1"/>
  <c r="R5907" i="9"/>
  <c r="S5907" i="9" s="1"/>
  <c r="R5843" i="9"/>
  <c r="S5843" i="9" s="1"/>
  <c r="R5715" i="9"/>
  <c r="S5715" i="9" s="1"/>
  <c r="R4022" i="9"/>
  <c r="S4022" i="9" s="1"/>
  <c r="R5506" i="9"/>
  <c r="S5506" i="9" s="1"/>
  <c r="R5314" i="9"/>
  <c r="S5314" i="9" s="1"/>
  <c r="R5250" i="9"/>
  <c r="S5250" i="9" s="1"/>
  <c r="R5186" i="9"/>
  <c r="S5186" i="9" s="1"/>
  <c r="R5122" i="9"/>
  <c r="S5122" i="9" s="1"/>
  <c r="R5058" i="9"/>
  <c r="S5058" i="9" s="1"/>
  <c r="R4994" i="9"/>
  <c r="S4994" i="9" s="1"/>
  <c r="R4930" i="9"/>
  <c r="S4930" i="9" s="1"/>
  <c r="R4866" i="9"/>
  <c r="S4866" i="9" s="1"/>
  <c r="R4802" i="9"/>
  <c r="S4802" i="9" s="1"/>
  <c r="R4738" i="9"/>
  <c r="S4738" i="9" s="1"/>
  <c r="R4674" i="9"/>
  <c r="S4674" i="9" s="1"/>
  <c r="R4610" i="9"/>
  <c r="S4610" i="9" s="1"/>
  <c r="R4546" i="9"/>
  <c r="S4546" i="9" s="1"/>
  <c r="R4482" i="9"/>
  <c r="S4482" i="9" s="1"/>
  <c r="R4418" i="9"/>
  <c r="S4418" i="9" s="1"/>
  <c r="R4352" i="9"/>
  <c r="S4352" i="9" s="1"/>
  <c r="R4187" i="9"/>
  <c r="S4187" i="9" s="1"/>
  <c r="R4140" i="9"/>
  <c r="S4140" i="9" s="1"/>
  <c r="R1823" i="9"/>
  <c r="S1823" i="9" s="1"/>
  <c r="R3924" i="9"/>
  <c r="S3924" i="9" s="1"/>
  <c r="R1800" i="9"/>
  <c r="S1800" i="9" s="1"/>
  <c r="R2603" i="9"/>
  <c r="S2603" i="9" s="1"/>
  <c r="R1745" i="9"/>
  <c r="S1745" i="9" s="1"/>
  <c r="R1636" i="9"/>
  <c r="S1636" i="9" s="1"/>
  <c r="R4090" i="9"/>
  <c r="S4090" i="9" s="1"/>
  <c r="R2849" i="9"/>
  <c r="S2849" i="9" s="1"/>
  <c r="R5630" i="9"/>
  <c r="S5630" i="9" s="1"/>
  <c r="R5566" i="9"/>
  <c r="S5566" i="9" s="1"/>
  <c r="R5502" i="9"/>
  <c r="S5502" i="9" s="1"/>
  <c r="R5438" i="9"/>
  <c r="S5438" i="9" s="1"/>
  <c r="R5374" i="9"/>
  <c r="S5374" i="9" s="1"/>
  <c r="R5310" i="9"/>
  <c r="S5310" i="9" s="1"/>
  <c r="R5246" i="9"/>
  <c r="S5246" i="9" s="1"/>
  <c r="R5182" i="9"/>
  <c r="S5182" i="9" s="1"/>
  <c r="R5118" i="9"/>
  <c r="S5118" i="9" s="1"/>
  <c r="R5054" i="9"/>
  <c r="S5054" i="9" s="1"/>
  <c r="R4990" i="9"/>
  <c r="S4990" i="9" s="1"/>
  <c r="R4926" i="9"/>
  <c r="S4926" i="9" s="1"/>
  <c r="R4862" i="9"/>
  <c r="S4862" i="9" s="1"/>
  <c r="R4798" i="9"/>
  <c r="S4798" i="9" s="1"/>
  <c r="R4734" i="9"/>
  <c r="S4734" i="9" s="1"/>
  <c r="R4670" i="9"/>
  <c r="S4670" i="9" s="1"/>
  <c r="R4606" i="9"/>
  <c r="S4606" i="9" s="1"/>
  <c r="R4542" i="9"/>
  <c r="S4542" i="9" s="1"/>
  <c r="R4478" i="9"/>
  <c r="S4478" i="9" s="1"/>
  <c r="R4414" i="9"/>
  <c r="S4414" i="9" s="1"/>
  <c r="R6381" i="9"/>
  <c r="S6381" i="9" s="1"/>
  <c r="R6317" i="9"/>
  <c r="S6317" i="9" s="1"/>
  <c r="R6253" i="9"/>
  <c r="S6253" i="9" s="1"/>
  <c r="R6189" i="9"/>
  <c r="S6189" i="9" s="1"/>
  <c r="R6125" i="9"/>
  <c r="S6125" i="9" s="1"/>
  <c r="R6061" i="9"/>
  <c r="S6061" i="9" s="1"/>
  <c r="R5997" i="9"/>
  <c r="S5997" i="9" s="1"/>
  <c r="R5933" i="9"/>
  <c r="S5933" i="9" s="1"/>
  <c r="R5869" i="9"/>
  <c r="S5869" i="9" s="1"/>
  <c r="R5549" i="9"/>
  <c r="S5549" i="9" s="1"/>
  <c r="R4255" i="9"/>
  <c r="S4255" i="9" s="1"/>
  <c r="R5628" i="9"/>
  <c r="S5628" i="9" s="1"/>
  <c r="R5564" i="9"/>
  <c r="S5564" i="9" s="1"/>
  <c r="R5500" i="9"/>
  <c r="S5500" i="9" s="1"/>
  <c r="R5436" i="9"/>
  <c r="S5436" i="9" s="1"/>
  <c r="R5372" i="9"/>
  <c r="S5372" i="9" s="1"/>
  <c r="R5308" i="9"/>
  <c r="S5308" i="9" s="1"/>
  <c r="R5244" i="9"/>
  <c r="S5244" i="9" s="1"/>
  <c r="R5180" i="9"/>
  <c r="S5180" i="9" s="1"/>
  <c r="R5116" i="9"/>
  <c r="S5116" i="9" s="1"/>
  <c r="R5052" i="9"/>
  <c r="S5052" i="9" s="1"/>
  <c r="R4988" i="9"/>
  <c r="S4988" i="9" s="1"/>
  <c r="R4924" i="9"/>
  <c r="S4924" i="9" s="1"/>
  <c r="R4860" i="9"/>
  <c r="S4860" i="9" s="1"/>
  <c r="R4796" i="9"/>
  <c r="S4796" i="9" s="1"/>
  <c r="R4732" i="9"/>
  <c r="S4732" i="9" s="1"/>
  <c r="R4668" i="9"/>
  <c r="S4668" i="9" s="1"/>
  <c r="R4604" i="9"/>
  <c r="S4604" i="9" s="1"/>
  <c r="R4540" i="9"/>
  <c r="S4540" i="9" s="1"/>
  <c r="R4476" i="9"/>
  <c r="S4476" i="9" s="1"/>
  <c r="R4412" i="9"/>
  <c r="S4412" i="9" s="1"/>
  <c r="R4345" i="9"/>
  <c r="S4345" i="9" s="1"/>
  <c r="R4362" i="9"/>
  <c r="S4362" i="9" s="1"/>
  <c r="R5793" i="9"/>
  <c r="S5793" i="9" s="1"/>
  <c r="R5729" i="9"/>
  <c r="S5729" i="9" s="1"/>
  <c r="R5537" i="9"/>
  <c r="S5537" i="9" s="1"/>
  <c r="R5409" i="9"/>
  <c r="S5409" i="9" s="1"/>
  <c r="R4317" i="9"/>
  <c r="S4317" i="9" s="1"/>
  <c r="R3933" i="9"/>
  <c r="S3933" i="9" s="1"/>
  <c r="R2845" i="9"/>
  <c r="S2845" i="9" s="1"/>
  <c r="R2589" i="9"/>
  <c r="S2589" i="9" s="1"/>
  <c r="R1607" i="9"/>
  <c r="S1607" i="9" s="1"/>
  <c r="R1335" i="9"/>
  <c r="S1335" i="9" s="1"/>
  <c r="R3852" i="9"/>
  <c r="S3852" i="9" s="1"/>
  <c r="R3788" i="9"/>
  <c r="S3788" i="9" s="1"/>
  <c r="R3724" i="9"/>
  <c r="S3724" i="9" s="1"/>
  <c r="R3660" i="9"/>
  <c r="S3660" i="9" s="1"/>
  <c r="R3596" i="9"/>
  <c r="S3596" i="9" s="1"/>
  <c r="R3532" i="9"/>
  <c r="S3532" i="9" s="1"/>
  <c r="R3468" i="9"/>
  <c r="S3468" i="9" s="1"/>
  <c r="R3404" i="9"/>
  <c r="S3404" i="9" s="1"/>
  <c r="R3340" i="9"/>
  <c r="S3340" i="9" s="1"/>
  <c r="R3276" i="9"/>
  <c r="S3276" i="9" s="1"/>
  <c r="R3212" i="9"/>
  <c r="S3212" i="9" s="1"/>
  <c r="R3148" i="9"/>
  <c r="S3148" i="9" s="1"/>
  <c r="R3084" i="9"/>
  <c r="S3084" i="9" s="1"/>
  <c r="R3020" i="9"/>
  <c r="S3020" i="9" s="1"/>
  <c r="R2956" i="9"/>
  <c r="S2956" i="9" s="1"/>
  <c r="R2892" i="9"/>
  <c r="S2892" i="9" s="1"/>
  <c r="R2828" i="9"/>
  <c r="S2828" i="9" s="1"/>
  <c r="R2764" i="9"/>
  <c r="S2764" i="9" s="1"/>
  <c r="R2700" i="9"/>
  <c r="S2700" i="9" s="1"/>
  <c r="R2636" i="9"/>
  <c r="S2636" i="9" s="1"/>
  <c r="R2572" i="9"/>
  <c r="S2572" i="9" s="1"/>
  <c r="R2508" i="9"/>
  <c r="S2508" i="9" s="1"/>
  <c r="R2444" i="9"/>
  <c r="S2444" i="9" s="1"/>
  <c r="R2380" i="9"/>
  <c r="S2380" i="9" s="1"/>
  <c r="R2316" i="9"/>
  <c r="S2316" i="9" s="1"/>
  <c r="R2252" i="9"/>
  <c r="S2252" i="9" s="1"/>
  <c r="R2188" i="9"/>
  <c r="S2188" i="9" s="1"/>
  <c r="R2124" i="9"/>
  <c r="S2124" i="9" s="1"/>
  <c r="R2060" i="9"/>
  <c r="S2060" i="9" s="1"/>
  <c r="R1996" i="9"/>
  <c r="S1996" i="9" s="1"/>
  <c r="R1932" i="9"/>
  <c r="S1932" i="9" s="1"/>
  <c r="R1868" i="9"/>
  <c r="S1868" i="9" s="1"/>
  <c r="R1790" i="9"/>
  <c r="S1790" i="9" s="1"/>
  <c r="R1702" i="9"/>
  <c r="S1702" i="9" s="1"/>
  <c r="R1574" i="9"/>
  <c r="S1574" i="9" s="1"/>
  <c r="R1291" i="9"/>
  <c r="S1291" i="9" s="1"/>
  <c r="R4131" i="9"/>
  <c r="S4131" i="9" s="1"/>
  <c r="R4067" i="9"/>
  <c r="S4067" i="9" s="1"/>
  <c r="R4003" i="9"/>
  <c r="S4003" i="9" s="1"/>
  <c r="R3939" i="9"/>
  <c r="S3939" i="9" s="1"/>
  <c r="R3875" i="9"/>
  <c r="S3875" i="9" s="1"/>
  <c r="R3811" i="9"/>
  <c r="S3811" i="9" s="1"/>
  <c r="R3747" i="9"/>
  <c r="S3747" i="9" s="1"/>
  <c r="R3683" i="9"/>
  <c r="S3683" i="9" s="1"/>
  <c r="R3619" i="9"/>
  <c r="S3619" i="9" s="1"/>
  <c r="R3555" i="9"/>
  <c r="S3555" i="9" s="1"/>
  <c r="R3491" i="9"/>
  <c r="S3491" i="9" s="1"/>
  <c r="R3427" i="9"/>
  <c r="S3427" i="9" s="1"/>
  <c r="R3363" i="9"/>
  <c r="S3363" i="9" s="1"/>
  <c r="R3299" i="9"/>
  <c r="S3299" i="9" s="1"/>
  <c r="R3235" i="9"/>
  <c r="S3235" i="9" s="1"/>
  <c r="R3171" i="9"/>
  <c r="S3171" i="9" s="1"/>
  <c r="R3107" i="9"/>
  <c r="S3107" i="9" s="1"/>
  <c r="R3043" i="9"/>
  <c r="S3043" i="9" s="1"/>
  <c r="R2787" i="9"/>
  <c r="S2787" i="9" s="1"/>
  <c r="R2531" i="9"/>
  <c r="S2531" i="9" s="1"/>
  <c r="R2467" i="9"/>
  <c r="S2467" i="9" s="1"/>
  <c r="R2403" i="9"/>
  <c r="S2403" i="9" s="1"/>
  <c r="R2339" i="9"/>
  <c r="S2339" i="9" s="1"/>
  <c r="R2275" i="9"/>
  <c r="S2275" i="9" s="1"/>
  <c r="R2211" i="9"/>
  <c r="S2211" i="9" s="1"/>
  <c r="R2147" i="9"/>
  <c r="S2147" i="9" s="1"/>
  <c r="R2083" i="9"/>
  <c r="S2083" i="9" s="1"/>
  <c r="R2019" i="9"/>
  <c r="S2019" i="9" s="1"/>
  <c r="R1955" i="9"/>
  <c r="S1955" i="9" s="1"/>
  <c r="R1891" i="9"/>
  <c r="S1891" i="9" s="1"/>
  <c r="R1735" i="9"/>
  <c r="S1735" i="9" s="1"/>
  <c r="R1492" i="9"/>
  <c r="S1492" i="9" s="1"/>
  <c r="R2930" i="9"/>
  <c r="S2930" i="9" s="1"/>
  <c r="R2674" i="9"/>
  <c r="S2674" i="9" s="1"/>
  <c r="R2482" i="9"/>
  <c r="S2482" i="9" s="1"/>
  <c r="R1840" i="9"/>
  <c r="S1840" i="9" s="1"/>
  <c r="R4121" i="9"/>
  <c r="S4121" i="9" s="1"/>
  <c r="R4057" i="9"/>
  <c r="S4057" i="9" s="1"/>
  <c r="R3993" i="9"/>
  <c r="S3993" i="9" s="1"/>
  <c r="R3929" i="9"/>
  <c r="S3929" i="9" s="1"/>
  <c r="R3865" i="9"/>
  <c r="S3865" i="9" s="1"/>
  <c r="R3801" i="9"/>
  <c r="S3801" i="9" s="1"/>
  <c r="R3737" i="9"/>
  <c r="S3737" i="9" s="1"/>
  <c r="R3673" i="9"/>
  <c r="S3673" i="9" s="1"/>
  <c r="R3609" i="9"/>
  <c r="S3609" i="9" s="1"/>
  <c r="R3545" i="9"/>
  <c r="S3545" i="9" s="1"/>
  <c r="R3481" i="9"/>
  <c r="S3481" i="9" s="1"/>
  <c r="R3417" i="9"/>
  <c r="S3417" i="9" s="1"/>
  <c r="R3353" i="9"/>
  <c r="S3353" i="9" s="1"/>
  <c r="R3289" i="9"/>
  <c r="S3289" i="9" s="1"/>
  <c r="R3225" i="9"/>
  <c r="S3225" i="9" s="1"/>
  <c r="R3161" i="9"/>
  <c r="S3161" i="9" s="1"/>
  <c r="R3097" i="9"/>
  <c r="S3097" i="9" s="1"/>
  <c r="R2969" i="9"/>
  <c r="S2969" i="9" s="1"/>
  <c r="R2841" i="9"/>
  <c r="S2841" i="9" s="1"/>
  <c r="R2713" i="9"/>
  <c r="S2713" i="9" s="1"/>
  <c r="R2585" i="9"/>
  <c r="S2585" i="9" s="1"/>
  <c r="R2521" i="9"/>
  <c r="S2521" i="9" s="1"/>
  <c r="R2457" i="9"/>
  <c r="S2457" i="9" s="1"/>
  <c r="R2393" i="9"/>
  <c r="S2393" i="9" s="1"/>
  <c r="R2329" i="9"/>
  <c r="S2329" i="9" s="1"/>
  <c r="R2265" i="9"/>
  <c r="S2265" i="9" s="1"/>
  <c r="R2201" i="9"/>
  <c r="S2201" i="9" s="1"/>
  <c r="R2137" i="9"/>
  <c r="S2137" i="9" s="1"/>
  <c r="R2073" i="9"/>
  <c r="S2073" i="9" s="1"/>
  <c r="R2009" i="9"/>
  <c r="S2009" i="9" s="1"/>
  <c r="R1945" i="9"/>
  <c r="S1945" i="9" s="1"/>
  <c r="R1881" i="9"/>
  <c r="S1881" i="9" s="1"/>
  <c r="R1721" i="9"/>
  <c r="S1721" i="9" s="1"/>
  <c r="R1471" i="9"/>
  <c r="S1471" i="9" s="1"/>
  <c r="R1326" i="9"/>
  <c r="S1326" i="9" s="1"/>
  <c r="R1827" i="9"/>
  <c r="S1827" i="9" s="1"/>
  <c r="R3087" i="9"/>
  <c r="S3087" i="9" s="1"/>
  <c r="R2950" i="9"/>
  <c r="S2950" i="9" s="1"/>
  <c r="R2694" i="9"/>
  <c r="S2694" i="9" s="1"/>
  <c r="R261" i="9"/>
  <c r="S261" i="9" s="1"/>
  <c r="R164" i="9"/>
  <c r="S164" i="9" s="1"/>
  <c r="R1505" i="9"/>
  <c r="S1505" i="9" s="1"/>
  <c r="R1384" i="9"/>
  <c r="S1384" i="9" s="1"/>
  <c r="R1256" i="9"/>
  <c r="S1256" i="9" s="1"/>
  <c r="R1128" i="9"/>
  <c r="S1128" i="9" s="1"/>
  <c r="R1000" i="9"/>
  <c r="S1000" i="9" s="1"/>
  <c r="R936" i="9"/>
  <c r="S936" i="9" s="1"/>
  <c r="R872" i="9"/>
  <c r="S872" i="9" s="1"/>
  <c r="R808" i="9"/>
  <c r="S808" i="9" s="1"/>
  <c r="R744" i="9"/>
  <c r="S744" i="9" s="1"/>
  <c r="R680" i="9"/>
  <c r="S680" i="9" s="1"/>
  <c r="R616" i="9"/>
  <c r="S616" i="9" s="1"/>
  <c r="R552" i="9"/>
  <c r="S552" i="9" s="1"/>
  <c r="R488" i="9"/>
  <c r="S488" i="9" s="1"/>
  <c r="R424" i="9"/>
  <c r="S424" i="9" s="1"/>
  <c r="R360" i="9"/>
  <c r="S360" i="9" s="1"/>
  <c r="R104" i="9"/>
  <c r="S104" i="9" s="1"/>
  <c r="R191" i="9"/>
  <c r="S191" i="9" s="1"/>
  <c r="R1764" i="9"/>
  <c r="S1764" i="9" s="1"/>
  <c r="R3015" i="9"/>
  <c r="S3015" i="9" s="1"/>
  <c r="R2759" i="9"/>
  <c r="S2759" i="9" s="1"/>
  <c r="R3006" i="9"/>
  <c r="S3006" i="9" s="1"/>
  <c r="R2750" i="9"/>
  <c r="S2750" i="9" s="1"/>
  <c r="R2558" i="9"/>
  <c r="S2558" i="9" s="1"/>
  <c r="R2494" i="9"/>
  <c r="S2494" i="9" s="1"/>
  <c r="R2430" i="9"/>
  <c r="S2430" i="9" s="1"/>
  <c r="R2366" i="9"/>
  <c r="S2366" i="9" s="1"/>
  <c r="R2302" i="9"/>
  <c r="S2302" i="9" s="1"/>
  <c r="R2238" i="9"/>
  <c r="S2238" i="9" s="1"/>
  <c r="R2174" i="9"/>
  <c r="S2174" i="9" s="1"/>
  <c r="R2110" i="9"/>
  <c r="S2110" i="9" s="1"/>
  <c r="R2046" i="9"/>
  <c r="S2046" i="9" s="1"/>
  <c r="R1982" i="9"/>
  <c r="S1982" i="9" s="1"/>
  <c r="R1918" i="9"/>
  <c r="S1918" i="9" s="1"/>
  <c r="R1854" i="9"/>
  <c r="S1854" i="9" s="1"/>
  <c r="R1419" i="9"/>
  <c r="S1419" i="9" s="1"/>
  <c r="R1789" i="9"/>
  <c r="S1789" i="9" s="1"/>
  <c r="R1725" i="9"/>
  <c r="S1725" i="9" s="1"/>
  <c r="R1661" i="9"/>
  <c r="S1661" i="9" s="1"/>
  <c r="R1597" i="9"/>
  <c r="S1597" i="9" s="1"/>
  <c r="R1533" i="9"/>
  <c r="S1533" i="9" s="1"/>
  <c r="R61" i="9"/>
  <c r="S61" i="9" s="1"/>
  <c r="R1372" i="9"/>
  <c r="S1372" i="9" s="1"/>
  <c r="R1244" i="9"/>
  <c r="S1244" i="9" s="1"/>
  <c r="R156" i="9"/>
  <c r="S156" i="9" s="1"/>
  <c r="R1177" i="9"/>
  <c r="S1177" i="9" s="1"/>
  <c r="R1504" i="9"/>
  <c r="S1504" i="9" s="1"/>
  <c r="R1312" i="9"/>
  <c r="S1312" i="9" s="1"/>
  <c r="R1207" i="9"/>
  <c r="S1207" i="9" s="1"/>
  <c r="R1143" i="9"/>
  <c r="S1143" i="9" s="1"/>
  <c r="R1079" i="9"/>
  <c r="S1079" i="9" s="1"/>
  <c r="R1015" i="9"/>
  <c r="S1015" i="9" s="1"/>
  <c r="R951" i="9"/>
  <c r="S951" i="9" s="1"/>
  <c r="R887" i="9"/>
  <c r="S887" i="9" s="1"/>
  <c r="R823" i="9"/>
  <c r="S823" i="9" s="1"/>
  <c r="R759" i="9"/>
  <c r="S759" i="9" s="1"/>
  <c r="R695" i="9"/>
  <c r="S695" i="9" s="1"/>
  <c r="R631" i="9"/>
  <c r="S631" i="9" s="1"/>
  <c r="R567" i="9"/>
  <c r="S567" i="9" s="1"/>
  <c r="R503" i="9"/>
  <c r="S503" i="9" s="1"/>
  <c r="R439" i="9"/>
  <c r="S439" i="9" s="1"/>
  <c r="R375" i="9"/>
  <c r="S375" i="9" s="1"/>
  <c r="R311" i="9"/>
  <c r="S311" i="9" s="1"/>
  <c r="R55" i="9"/>
  <c r="S55" i="9" s="1"/>
  <c r="R1466" i="9"/>
  <c r="S1466" i="9" s="1"/>
  <c r="R250" i="9"/>
  <c r="S250" i="9" s="1"/>
  <c r="R137" i="9"/>
  <c r="S137" i="9" s="1"/>
  <c r="R73" i="9"/>
  <c r="S73" i="9" s="1"/>
  <c r="R1424" i="9"/>
  <c r="S1424" i="9" s="1"/>
  <c r="R1104" i="9"/>
  <c r="S1104" i="9" s="1"/>
  <c r="R231" i="9"/>
  <c r="S231" i="9" s="1"/>
  <c r="R294" i="9"/>
  <c r="S294" i="9" s="1"/>
  <c r="R38" i="9"/>
  <c r="S38" i="9" s="1"/>
  <c r="R4168" i="9"/>
  <c r="S4168" i="9" s="1"/>
  <c r="R4040" i="9"/>
  <c r="S4040" i="9" s="1"/>
  <c r="R3912" i="9"/>
  <c r="S3912" i="9" s="1"/>
  <c r="R3016" i="9"/>
  <c r="S3016" i="9" s="1"/>
  <c r="R2952" i="9"/>
  <c r="S2952" i="9" s="1"/>
  <c r="R2888" i="9"/>
  <c r="S2888" i="9" s="1"/>
  <c r="R2824" i="9"/>
  <c r="S2824" i="9" s="1"/>
  <c r="R2760" i="9"/>
  <c r="S2760" i="9" s="1"/>
  <c r="R2696" i="9"/>
  <c r="S2696" i="9" s="1"/>
  <c r="R2632" i="9"/>
  <c r="S2632" i="9" s="1"/>
  <c r="R2568" i="9"/>
  <c r="S2568" i="9" s="1"/>
  <c r="R2504" i="9"/>
  <c r="S2504" i="9" s="1"/>
  <c r="R2440" i="9"/>
  <c r="S2440" i="9" s="1"/>
  <c r="R2376" i="9"/>
  <c r="S2376" i="9" s="1"/>
  <c r="R2312" i="9"/>
  <c r="S2312" i="9" s="1"/>
  <c r="R2248" i="9"/>
  <c r="S2248" i="9" s="1"/>
  <c r="R2184" i="9"/>
  <c r="S2184" i="9" s="1"/>
  <c r="R2120" i="9"/>
  <c r="S2120" i="9" s="1"/>
  <c r="R2056" i="9"/>
  <c r="S2056" i="9" s="1"/>
  <c r="R1992" i="9"/>
  <c r="S1992" i="9" s="1"/>
  <c r="R1928" i="9"/>
  <c r="S1928" i="9" s="1"/>
  <c r="R1864" i="9"/>
  <c r="S1864" i="9" s="1"/>
  <c r="R3055" i="9"/>
  <c r="S3055" i="9" s="1"/>
  <c r="R2799" i="9"/>
  <c r="S2799" i="9" s="1"/>
  <c r="R1499" i="9"/>
  <c r="S1499" i="9" s="1"/>
  <c r="R50" i="9"/>
  <c r="S50" i="9" s="1"/>
  <c r="R1473" i="9"/>
  <c r="S1473" i="9" s="1"/>
  <c r="R1672" i="9"/>
  <c r="S1672" i="9" s="1"/>
  <c r="R1608" i="9"/>
  <c r="S1608" i="9" s="1"/>
  <c r="R1544" i="9"/>
  <c r="S1544" i="9" s="1"/>
  <c r="R264" i="9"/>
  <c r="S264" i="9" s="1"/>
  <c r="R4224" i="9"/>
  <c r="S4224" i="9" s="1"/>
  <c r="R3904" i="9"/>
  <c r="S3904" i="9" s="1"/>
  <c r="R3840" i="9"/>
  <c r="S3840" i="9" s="1"/>
  <c r="R3776" i="9"/>
  <c r="S3776" i="9" s="1"/>
  <c r="R3072" i="9"/>
  <c r="S3072" i="9" s="1"/>
  <c r="R4007" i="9"/>
  <c r="S4007" i="9" s="1"/>
  <c r="R3943" i="9"/>
  <c r="S3943" i="9" s="1"/>
  <c r="R3879" i="9"/>
  <c r="S3879" i="9" s="1"/>
  <c r="R3815" i="9"/>
  <c r="S3815" i="9" s="1"/>
  <c r="R3751" i="9"/>
  <c r="S3751" i="9" s="1"/>
  <c r="R3687" i="9"/>
  <c r="S3687" i="9" s="1"/>
  <c r="R3623" i="9"/>
  <c r="S3623" i="9" s="1"/>
  <c r="R3559" i="9"/>
  <c r="S3559" i="9" s="1"/>
  <c r="R3495" i="9"/>
  <c r="S3495" i="9" s="1"/>
  <c r="R3431" i="9"/>
  <c r="S3431" i="9" s="1"/>
  <c r="R3367" i="9"/>
  <c r="S3367" i="9" s="1"/>
  <c r="R3303" i="9"/>
  <c r="S3303" i="9" s="1"/>
  <c r="R3239" i="9"/>
  <c r="S3239" i="9" s="1"/>
  <c r="R3175" i="9"/>
  <c r="S3175" i="9" s="1"/>
  <c r="R3111" i="9"/>
  <c r="S3111" i="9" s="1"/>
  <c r="R2855" i="9"/>
  <c r="S2855" i="9" s="1"/>
  <c r="R2535" i="9"/>
  <c r="S2535" i="9" s="1"/>
  <c r="R2471" i="9"/>
  <c r="S2471" i="9" s="1"/>
  <c r="R2407" i="9"/>
  <c r="S2407" i="9" s="1"/>
  <c r="R2343" i="9"/>
  <c r="S2343" i="9" s="1"/>
  <c r="R2279" i="9"/>
  <c r="S2279" i="9" s="1"/>
  <c r="R2215" i="9"/>
  <c r="S2215" i="9" s="1"/>
  <c r="R2151" i="9"/>
  <c r="S2151" i="9" s="1"/>
  <c r="R2087" i="9"/>
  <c r="S2087" i="9" s="1"/>
  <c r="R2023" i="9"/>
  <c r="S2023" i="9" s="1"/>
  <c r="R1959" i="9"/>
  <c r="S1959" i="9" s="1"/>
  <c r="R1895" i="9"/>
  <c r="S1895" i="9" s="1"/>
  <c r="R1363" i="9"/>
  <c r="S1363" i="9" s="1"/>
  <c r="R2846" i="9"/>
  <c r="S2846" i="9" s="1"/>
  <c r="R1483" i="9"/>
  <c r="S1483" i="9" s="1"/>
  <c r="R221" i="9"/>
  <c r="S221" i="9" s="1"/>
  <c r="R93" i="9"/>
  <c r="S93" i="9" s="1"/>
  <c r="R1148" i="9"/>
  <c r="S1148" i="9" s="1"/>
  <c r="R188" i="9"/>
  <c r="S188" i="9" s="1"/>
  <c r="R1235" i="9"/>
  <c r="S1235" i="9" s="1"/>
  <c r="R1171" i="9"/>
  <c r="S1171" i="9" s="1"/>
  <c r="R1107" i="9"/>
  <c r="S1107" i="9" s="1"/>
  <c r="R1043" i="9"/>
  <c r="S1043" i="9" s="1"/>
  <c r="R979" i="9"/>
  <c r="S979" i="9" s="1"/>
  <c r="R915" i="9"/>
  <c r="S915" i="9" s="1"/>
  <c r="R851" i="9"/>
  <c r="S851" i="9" s="1"/>
  <c r="R787" i="9"/>
  <c r="S787" i="9" s="1"/>
  <c r="R723" i="9"/>
  <c r="S723" i="9" s="1"/>
  <c r="R659" i="9"/>
  <c r="S659" i="9" s="1"/>
  <c r="R595" i="9"/>
  <c r="S595" i="9" s="1"/>
  <c r="R531" i="9"/>
  <c r="S531" i="9" s="1"/>
  <c r="R467" i="9"/>
  <c r="S467" i="9" s="1"/>
  <c r="R403" i="9"/>
  <c r="S403" i="9" s="1"/>
  <c r="R339" i="9"/>
  <c r="S339" i="9" s="1"/>
  <c r="R1514" i="9"/>
  <c r="S1514" i="9" s="1"/>
  <c r="R1401" i="9"/>
  <c r="S1401" i="9" s="1"/>
  <c r="R1273" i="9"/>
  <c r="S1273" i="9" s="1"/>
  <c r="R1081" i="9"/>
  <c r="S1081" i="9" s="1"/>
  <c r="R1017" i="9"/>
  <c r="S1017" i="9" s="1"/>
  <c r="R953" i="9"/>
  <c r="S953" i="9" s="1"/>
  <c r="R889" i="9"/>
  <c r="S889" i="9" s="1"/>
  <c r="R825" i="9"/>
  <c r="S825" i="9" s="1"/>
  <c r="R761" i="9"/>
  <c r="S761" i="9" s="1"/>
  <c r="R697" i="9"/>
  <c r="S697" i="9" s="1"/>
  <c r="R633" i="9"/>
  <c r="S633" i="9" s="1"/>
  <c r="R569" i="9"/>
  <c r="S569" i="9" s="1"/>
  <c r="R505" i="9"/>
  <c r="S505" i="9" s="1"/>
  <c r="R441" i="9"/>
  <c r="S441" i="9" s="1"/>
  <c r="R377" i="9"/>
  <c r="S377" i="9" s="1"/>
  <c r="R313" i="9"/>
  <c r="S313" i="9" s="1"/>
  <c r="R1174" i="9"/>
  <c r="S1174" i="9" s="1"/>
  <c r="R1110" i="9"/>
  <c r="S1110" i="9" s="1"/>
  <c r="R1046" i="9"/>
  <c r="S1046" i="9" s="1"/>
  <c r="R982" i="9"/>
  <c r="S982" i="9" s="1"/>
  <c r="R918" i="9"/>
  <c r="S918" i="9" s="1"/>
  <c r="R854" i="9"/>
  <c r="S854" i="9" s="1"/>
  <c r="R790" i="9"/>
  <c r="S790" i="9" s="1"/>
  <c r="R726" i="9"/>
  <c r="S726" i="9" s="1"/>
  <c r="R662" i="9"/>
  <c r="S662" i="9" s="1"/>
  <c r="R598" i="9"/>
  <c r="S598" i="9" s="1"/>
  <c r="R534" i="9"/>
  <c r="S534" i="9" s="1"/>
  <c r="R470" i="9"/>
  <c r="S470" i="9" s="1"/>
  <c r="R406" i="9"/>
  <c r="S406" i="9" s="1"/>
  <c r="R342" i="9"/>
  <c r="S342" i="9" s="1"/>
  <c r="R150" i="9"/>
  <c r="S150" i="9" s="1"/>
  <c r="R7137" i="9"/>
  <c r="S7137" i="9" s="1"/>
  <c r="R7201" i="9"/>
  <c r="S7201" i="9" s="1"/>
  <c r="R7265" i="9"/>
  <c r="S7265" i="9" s="1"/>
  <c r="R7329" i="9"/>
  <c r="S7329" i="9" s="1"/>
  <c r="R7457" i="9"/>
  <c r="S7457" i="9" s="1"/>
  <c r="R6903" i="9"/>
  <c r="S6903" i="9" s="1"/>
  <c r="R7032" i="9"/>
  <c r="S7032" i="9" s="1"/>
  <c r="R5615" i="9"/>
  <c r="S5615" i="9" s="1"/>
  <c r="R5423" i="9"/>
  <c r="S5423" i="9" s="1"/>
  <c r="R5590" i="9"/>
  <c r="S5590" i="9" s="1"/>
  <c r="R5526" i="9"/>
  <c r="S5526" i="9" s="1"/>
  <c r="R5462" i="9"/>
  <c r="S5462" i="9" s="1"/>
  <c r="R5398" i="9"/>
  <c r="S5398" i="9" s="1"/>
  <c r="R5334" i="9"/>
  <c r="S5334" i="9" s="1"/>
  <c r="R5270" i="9"/>
  <c r="S5270" i="9" s="1"/>
  <c r="R5206" i="9"/>
  <c r="S5206" i="9" s="1"/>
  <c r="R5142" i="9"/>
  <c r="S5142" i="9" s="1"/>
  <c r="R5078" i="9"/>
  <c r="S5078" i="9" s="1"/>
  <c r="R5014" i="9"/>
  <c r="S5014" i="9" s="1"/>
  <c r="R4950" i="9"/>
  <c r="S4950" i="9" s="1"/>
  <c r="R4886" i="9"/>
  <c r="S4886" i="9" s="1"/>
  <c r="R4822" i="9"/>
  <c r="S4822" i="9" s="1"/>
  <c r="R4758" i="9"/>
  <c r="S4758" i="9" s="1"/>
  <c r="R4694" i="9"/>
  <c r="S4694" i="9" s="1"/>
  <c r="R4630" i="9"/>
  <c r="S4630" i="9" s="1"/>
  <c r="R4566" i="9"/>
  <c r="S4566" i="9" s="1"/>
  <c r="R4502" i="9"/>
  <c r="S4502" i="9" s="1"/>
  <c r="R4438" i="9"/>
  <c r="S4438" i="9" s="1"/>
  <c r="R4374" i="9"/>
  <c r="S4374" i="9" s="1"/>
  <c r="R4219" i="9"/>
  <c r="S4219" i="9" s="1"/>
  <c r="R4282" i="9"/>
  <c r="S4282" i="9" s="1"/>
  <c r="R5716" i="9"/>
  <c r="S5716" i="9" s="1"/>
  <c r="R5667" i="9"/>
  <c r="S5667" i="9" s="1"/>
  <c r="R5603" i="9"/>
  <c r="S5603" i="9" s="1"/>
  <c r="R4316" i="9"/>
  <c r="S4316" i="9" s="1"/>
  <c r="R5586" i="9"/>
  <c r="S5586" i="9" s="1"/>
  <c r="R5458" i="9"/>
  <c r="S5458" i="9" s="1"/>
  <c r="R4212" i="9"/>
  <c r="S4212" i="9" s="1"/>
  <c r="R5433" i="9"/>
  <c r="S5433" i="9" s="1"/>
  <c r="R3893" i="9"/>
  <c r="S3893" i="9" s="1"/>
  <c r="R3812" i="9"/>
  <c r="S3812" i="9" s="1"/>
  <c r="R3748" i="9"/>
  <c r="S3748" i="9" s="1"/>
  <c r="R3684" i="9"/>
  <c r="S3684" i="9" s="1"/>
  <c r="R3620" i="9"/>
  <c r="S3620" i="9" s="1"/>
  <c r="R3556" i="9"/>
  <c r="S3556" i="9" s="1"/>
  <c r="R3492" i="9"/>
  <c r="S3492" i="9" s="1"/>
  <c r="R3428" i="9"/>
  <c r="S3428" i="9" s="1"/>
  <c r="R3364" i="9"/>
  <c r="S3364" i="9" s="1"/>
  <c r="R3300" i="9"/>
  <c r="S3300" i="9" s="1"/>
  <c r="R3236" i="9"/>
  <c r="S3236" i="9" s="1"/>
  <c r="R3172" i="9"/>
  <c r="S3172" i="9" s="1"/>
  <c r="R3108" i="9"/>
  <c r="S3108" i="9" s="1"/>
  <c r="R1822" i="9"/>
  <c r="S1822" i="9" s="1"/>
  <c r="R4155" i="9"/>
  <c r="S4155" i="9" s="1"/>
  <c r="R4091" i="9"/>
  <c r="S4091" i="9" s="1"/>
  <c r="R4027" i="9"/>
  <c r="S4027" i="9" s="1"/>
  <c r="R3963" i="9"/>
  <c r="S3963" i="9" s="1"/>
  <c r="R3899" i="9"/>
  <c r="S3899" i="9" s="1"/>
  <c r="R3835" i="9"/>
  <c r="S3835" i="9" s="1"/>
  <c r="R3771" i="9"/>
  <c r="S3771" i="9" s="1"/>
  <c r="R3707" i="9"/>
  <c r="S3707" i="9" s="1"/>
  <c r="R3643" i="9"/>
  <c r="S3643" i="9" s="1"/>
  <c r="R3579" i="9"/>
  <c r="S3579" i="9" s="1"/>
  <c r="R3515" i="9"/>
  <c r="S3515" i="9" s="1"/>
  <c r="R3451" i="9"/>
  <c r="S3451" i="9" s="1"/>
  <c r="R3387" i="9"/>
  <c r="S3387" i="9" s="1"/>
  <c r="R3323" i="9"/>
  <c r="S3323" i="9" s="1"/>
  <c r="R3259" i="9"/>
  <c r="S3259" i="9" s="1"/>
  <c r="R3195" i="9"/>
  <c r="S3195" i="9" s="1"/>
  <c r="R3131" i="9"/>
  <c r="S3131" i="9" s="1"/>
  <c r="R2619" i="9"/>
  <c r="S2619" i="9" s="1"/>
  <c r="R1668" i="9"/>
  <c r="S1668" i="9" s="1"/>
  <c r="R1540" i="9"/>
  <c r="S1540" i="9" s="1"/>
  <c r="R4042" i="9"/>
  <c r="S4042" i="9" s="1"/>
  <c r="R3082" i="9"/>
  <c r="S3082" i="9" s="1"/>
  <c r="R4209" i="9"/>
  <c r="S4209" i="9" s="1"/>
  <c r="R4145" i="9"/>
  <c r="S4145" i="9" s="1"/>
  <c r="R4081" i="9"/>
  <c r="S4081" i="9" s="1"/>
  <c r="R4017" i="9"/>
  <c r="S4017" i="9" s="1"/>
  <c r="R3953" i="9"/>
  <c r="S3953" i="9" s="1"/>
  <c r="R3889" i="9"/>
  <c r="S3889" i="9" s="1"/>
  <c r="R3825" i="9"/>
  <c r="S3825" i="9" s="1"/>
  <c r="R3761" i="9"/>
  <c r="S3761" i="9" s="1"/>
  <c r="R3697" i="9"/>
  <c r="S3697" i="9" s="1"/>
  <c r="R3633" i="9"/>
  <c r="S3633" i="9" s="1"/>
  <c r="R3569" i="9"/>
  <c r="S3569" i="9" s="1"/>
  <c r="R3505" i="9"/>
  <c r="S3505" i="9" s="1"/>
  <c r="R3441" i="9"/>
  <c r="S3441" i="9" s="1"/>
  <c r="R3377" i="9"/>
  <c r="S3377" i="9" s="1"/>
  <c r="R3313" i="9"/>
  <c r="S3313" i="9" s="1"/>
  <c r="R3249" i="9"/>
  <c r="S3249" i="9" s="1"/>
  <c r="R3185" i="9"/>
  <c r="S3185" i="9" s="1"/>
  <c r="R3121" i="9"/>
  <c r="S3121" i="9" s="1"/>
  <c r="R2993" i="9"/>
  <c r="S2993" i="9" s="1"/>
  <c r="R2737" i="9"/>
  <c r="S2737" i="9" s="1"/>
  <c r="R2609" i="9"/>
  <c r="S2609" i="9" s="1"/>
  <c r="R2545" i="9"/>
  <c r="S2545" i="9" s="1"/>
  <c r="R2481" i="9"/>
  <c r="S2481" i="9" s="1"/>
  <c r="R2417" i="9"/>
  <c r="S2417" i="9" s="1"/>
  <c r="R2353" i="9"/>
  <c r="S2353" i="9" s="1"/>
  <c r="R2289" i="9"/>
  <c r="S2289" i="9" s="1"/>
  <c r="R2225" i="9"/>
  <c r="S2225" i="9" s="1"/>
  <c r="R2161" i="9"/>
  <c r="S2161" i="9" s="1"/>
  <c r="R2097" i="9"/>
  <c r="S2097" i="9" s="1"/>
  <c r="R2033" i="9"/>
  <c r="S2033" i="9" s="1"/>
  <c r="R1969" i="9"/>
  <c r="S1969" i="9" s="1"/>
  <c r="R1905" i="9"/>
  <c r="S1905" i="9" s="1"/>
  <c r="R1323" i="9"/>
  <c r="S1323" i="9" s="1"/>
  <c r="R2879" i="9"/>
  <c r="S2879" i="9" s="1"/>
  <c r="R2559" i="9"/>
  <c r="S2559" i="9" s="1"/>
  <c r="R2495" i="9"/>
  <c r="S2495" i="9" s="1"/>
  <c r="R2431" i="9"/>
  <c r="S2431" i="9" s="1"/>
  <c r="R2367" i="9"/>
  <c r="S2367" i="9" s="1"/>
  <c r="R2303" i="9"/>
  <c r="S2303" i="9" s="1"/>
  <c r="R2239" i="9"/>
  <c r="S2239" i="9" s="1"/>
  <c r="R2175" i="9"/>
  <c r="S2175" i="9" s="1"/>
  <c r="R2111" i="9"/>
  <c r="S2111" i="9" s="1"/>
  <c r="R2047" i="9"/>
  <c r="S2047" i="9" s="1"/>
  <c r="R1983" i="9"/>
  <c r="S1983" i="9" s="1"/>
  <c r="R1919" i="9"/>
  <c r="S1919" i="9" s="1"/>
  <c r="R1855" i="9"/>
  <c r="S1855" i="9" s="1"/>
  <c r="R1238" i="9"/>
  <c r="S1238" i="9" s="1"/>
  <c r="R3062" i="9"/>
  <c r="S3062" i="9" s="1"/>
  <c r="R2806" i="9"/>
  <c r="S2806" i="9" s="1"/>
  <c r="R1300" i="9"/>
  <c r="S1300" i="9" s="1"/>
  <c r="R1172" i="9"/>
  <c r="S1172" i="9" s="1"/>
  <c r="R148" i="9"/>
  <c r="S148" i="9" s="1"/>
  <c r="R1259" i="9"/>
  <c r="S1259" i="9" s="1"/>
  <c r="R1195" i="9"/>
  <c r="S1195" i="9" s="1"/>
  <c r="R1131" i="9"/>
  <c r="S1131" i="9" s="1"/>
  <c r="R1067" i="9"/>
  <c r="S1067" i="9" s="1"/>
  <c r="R1003" i="9"/>
  <c r="S1003" i="9" s="1"/>
  <c r="R939" i="9"/>
  <c r="S939" i="9" s="1"/>
  <c r="R875" i="9"/>
  <c r="S875" i="9" s="1"/>
  <c r="R811" i="9"/>
  <c r="S811" i="9" s="1"/>
  <c r="R747" i="9"/>
  <c r="S747" i="9" s="1"/>
  <c r="R683" i="9"/>
  <c r="S683" i="9" s="1"/>
  <c r="R619" i="9"/>
  <c r="S619" i="9" s="1"/>
  <c r="R555" i="9"/>
  <c r="S555" i="9" s="1"/>
  <c r="R491" i="9"/>
  <c r="S491" i="9" s="1"/>
  <c r="R427" i="9"/>
  <c r="S427" i="9" s="1"/>
  <c r="R363" i="9"/>
  <c r="S363" i="9" s="1"/>
  <c r="R194" i="9"/>
  <c r="S194" i="9" s="1"/>
  <c r="R1297" i="9"/>
  <c r="S1297" i="9" s="1"/>
  <c r="R1041" i="9"/>
  <c r="S1041" i="9" s="1"/>
  <c r="R977" i="9"/>
  <c r="S977" i="9" s="1"/>
  <c r="R913" i="9"/>
  <c r="S913" i="9" s="1"/>
  <c r="R849" i="9"/>
  <c r="S849" i="9" s="1"/>
  <c r="R785" i="9"/>
  <c r="S785" i="9" s="1"/>
  <c r="R721" i="9"/>
  <c r="S721" i="9" s="1"/>
  <c r="R657" i="9"/>
  <c r="S657" i="9" s="1"/>
  <c r="R593" i="9"/>
  <c r="S593" i="9" s="1"/>
  <c r="R529" i="9"/>
  <c r="S529" i="9" s="1"/>
  <c r="R465" i="9"/>
  <c r="S465" i="9" s="1"/>
  <c r="R401" i="9"/>
  <c r="S401" i="9" s="1"/>
  <c r="R337" i="9"/>
  <c r="S337" i="9" s="1"/>
  <c r="R1048" i="9"/>
  <c r="S1048" i="9" s="1"/>
  <c r="R1134" i="9"/>
  <c r="S1134" i="9" s="1"/>
  <c r="R1070" i="9"/>
  <c r="S1070" i="9" s="1"/>
  <c r="R1006" i="9"/>
  <c r="S1006" i="9" s="1"/>
  <c r="R942" i="9"/>
  <c r="S942" i="9" s="1"/>
  <c r="R878" i="9"/>
  <c r="S878" i="9" s="1"/>
  <c r="R814" i="9"/>
  <c r="S814" i="9" s="1"/>
  <c r="R750" i="9"/>
  <c r="S750" i="9" s="1"/>
  <c r="R686" i="9"/>
  <c r="S686" i="9" s="1"/>
  <c r="R622" i="9"/>
  <c r="S622" i="9" s="1"/>
  <c r="R558" i="9"/>
  <c r="S558" i="9" s="1"/>
  <c r="R494" i="9"/>
  <c r="S494" i="9" s="1"/>
  <c r="R430" i="9"/>
  <c r="S430" i="9" s="1"/>
  <c r="R366" i="9"/>
  <c r="S366" i="9" s="1"/>
  <c r="R7609" i="9"/>
  <c r="S7609" i="9" s="1"/>
  <c r="R7865" i="9"/>
  <c r="S7865" i="9" s="1"/>
  <c r="R7722" i="9"/>
  <c r="S7722" i="9" s="1"/>
  <c r="R5600" i="9"/>
  <c r="S5600" i="9" s="1"/>
  <c r="R5280" i="9"/>
  <c r="S5280" i="9" s="1"/>
  <c r="R5024" i="9"/>
  <c r="S5024" i="9" s="1"/>
  <c r="R4704" i="9"/>
  <c r="S4704" i="9" s="1"/>
  <c r="R6305" i="9"/>
  <c r="S6305" i="9" s="1"/>
  <c r="R6049" i="9"/>
  <c r="S6049" i="9" s="1"/>
  <c r="R4061" i="9"/>
  <c r="S4061" i="9" s="1"/>
  <c r="R2397" i="9"/>
  <c r="S2397" i="9" s="1"/>
  <c r="R2141" i="9"/>
  <c r="S2141" i="9" s="1"/>
  <c r="R1885" i="9"/>
  <c r="S1885" i="9" s="1"/>
  <c r="R1727" i="9"/>
  <c r="S1727" i="9" s="1"/>
  <c r="R2915" i="9"/>
  <c r="S2915" i="9" s="1"/>
  <c r="R3762" i="9"/>
  <c r="S3762" i="9" s="1"/>
  <c r="R7496" i="9"/>
  <c r="S7496" i="9" s="1"/>
  <c r="R7545" i="9"/>
  <c r="S7545" i="9" s="1"/>
  <c r="R7929" i="9"/>
  <c r="S7929" i="9" s="1"/>
  <c r="R7658" i="9"/>
  <c r="S7658" i="9" s="1"/>
  <c r="R7008" i="9"/>
  <c r="S7008" i="9" s="1"/>
  <c r="R5792" i="9"/>
  <c r="S5792" i="9" s="1"/>
  <c r="R5408" i="9"/>
  <c r="S5408" i="9" s="1"/>
  <c r="R4960" i="9"/>
  <c r="S4960" i="9" s="1"/>
  <c r="R4576" i="9"/>
  <c r="S4576" i="9" s="1"/>
  <c r="R5741" i="9"/>
  <c r="S5741" i="9" s="1"/>
  <c r="R4178" i="9"/>
  <c r="S4178" i="9" s="1"/>
  <c r="R5434" i="9"/>
  <c r="S5434" i="9" s="1"/>
  <c r="R5985" i="9"/>
  <c r="S5985" i="9" s="1"/>
  <c r="R2205" i="9"/>
  <c r="S2205" i="9" s="1"/>
  <c r="R2659" i="9"/>
  <c r="S2659" i="9" s="1"/>
  <c r="R3890" i="9"/>
  <c r="S3890" i="9" s="1"/>
  <c r="R3698" i="9"/>
  <c r="S3698" i="9" s="1"/>
  <c r="R3442" i="9"/>
  <c r="S3442" i="9" s="1"/>
  <c r="R7673" i="9"/>
  <c r="S7673" i="9" s="1"/>
  <c r="R7530" i="9"/>
  <c r="S7530" i="9" s="1"/>
  <c r="R5728" i="9"/>
  <c r="S5728" i="9" s="1"/>
  <c r="R5472" i="9"/>
  <c r="S5472" i="9" s="1"/>
  <c r="R5152" i="9"/>
  <c r="S5152" i="9" s="1"/>
  <c r="R4768" i="9"/>
  <c r="S4768" i="9" s="1"/>
  <c r="R4384" i="9"/>
  <c r="S4384" i="9" s="1"/>
  <c r="R4347" i="9"/>
  <c r="S4347" i="9" s="1"/>
  <c r="R6241" i="9"/>
  <c r="S6241" i="9" s="1"/>
  <c r="R5921" i="9"/>
  <c r="S5921" i="9" s="1"/>
  <c r="R2717" i="9"/>
  <c r="S2717" i="9" s="1"/>
  <c r="R2077" i="9"/>
  <c r="S2077" i="9" s="1"/>
  <c r="R3506" i="9"/>
  <c r="S3506" i="9" s="1"/>
  <c r="R7737" i="9"/>
  <c r="S7737" i="9" s="1"/>
  <c r="R7786" i="9"/>
  <c r="S7786" i="9" s="1"/>
  <c r="R5664" i="9"/>
  <c r="S5664" i="9" s="1"/>
  <c r="R5344" i="9"/>
  <c r="S5344" i="9" s="1"/>
  <c r="R5088" i="9"/>
  <c r="S5088" i="9" s="1"/>
  <c r="R4832" i="9"/>
  <c r="S4832" i="9" s="1"/>
  <c r="R4512" i="9"/>
  <c r="S4512" i="9" s="1"/>
  <c r="R5756" i="9"/>
  <c r="S5756" i="9" s="1"/>
  <c r="R4343" i="9"/>
  <c r="S4343" i="9" s="1"/>
  <c r="R6177" i="9"/>
  <c r="S6177" i="9" s="1"/>
  <c r="R2973" i="9"/>
  <c r="S2973" i="9" s="1"/>
  <c r="R2333" i="9"/>
  <c r="S2333" i="9" s="1"/>
  <c r="R1949" i="9"/>
  <c r="S1949" i="9" s="1"/>
  <c r="R3916" i="9"/>
  <c r="S3916" i="9" s="1"/>
  <c r="R3634" i="9"/>
  <c r="S3634" i="9" s="1"/>
  <c r="R7094" i="9"/>
  <c r="S7094" i="9" s="1"/>
  <c r="R7801" i="9"/>
  <c r="S7801" i="9" s="1"/>
  <c r="R7993" i="9"/>
  <c r="S7993" i="9" s="1"/>
  <c r="R7594" i="9"/>
  <c r="S7594" i="9" s="1"/>
  <c r="R5536" i="9"/>
  <c r="S5536" i="9" s="1"/>
  <c r="R5216" i="9"/>
  <c r="S5216" i="9" s="1"/>
  <c r="R4896" i="9"/>
  <c r="S4896" i="9" s="1"/>
  <c r="R4640" i="9"/>
  <c r="S4640" i="9" s="1"/>
  <c r="R4448" i="9"/>
  <c r="S4448" i="9" s="1"/>
  <c r="R4174" i="9"/>
  <c r="S4174" i="9" s="1"/>
  <c r="R6113" i="9"/>
  <c r="S6113" i="9" s="1"/>
  <c r="R5857" i="9"/>
  <c r="S5857" i="9" s="1"/>
  <c r="R2461" i="9"/>
  <c r="S2461" i="9" s="1"/>
  <c r="R2269" i="9"/>
  <c r="S2269" i="9" s="1"/>
  <c r="R2013" i="9"/>
  <c r="S2013" i="9" s="1"/>
  <c r="R1446" i="9"/>
  <c r="S1446" i="9" s="1"/>
  <c r="R3954" i="9"/>
  <c r="S3954" i="9" s="1"/>
  <c r="R3826" i="9"/>
  <c r="S3826" i="9" s="1"/>
  <c r="R3570" i="9"/>
  <c r="S3570" i="9" s="1"/>
  <c r="R3186" i="9"/>
  <c r="S3186" i="9" s="1"/>
  <c r="R3058" i="9"/>
  <c r="S3058" i="9" s="1"/>
  <c r="R2802" i="9"/>
  <c r="S2802" i="9" s="1"/>
  <c r="R7376" i="9"/>
  <c r="S7376" i="9" s="1"/>
  <c r="R6881" i="9"/>
  <c r="S6881" i="9" s="1"/>
  <c r="R7030" i="9"/>
  <c r="S7030" i="9" s="1"/>
  <c r="R6940" i="9"/>
  <c r="S6940" i="9" s="1"/>
  <c r="R7346" i="9"/>
  <c r="S7346" i="9" s="1"/>
  <c r="R7474" i="9"/>
  <c r="S7474" i="9" s="1"/>
  <c r="R7858" i="9"/>
  <c r="S7858" i="9" s="1"/>
  <c r="R7922" i="9"/>
  <c r="S7922" i="9" s="1"/>
  <c r="R7986" i="9"/>
  <c r="S7986" i="9" s="1"/>
  <c r="R6902" i="9"/>
  <c r="S6902" i="9" s="1"/>
  <c r="R6838" i="9"/>
  <c r="S6838" i="9" s="1"/>
  <c r="R6774" i="9"/>
  <c r="S6774" i="9" s="1"/>
  <c r="R6710" i="9"/>
  <c r="S6710" i="9" s="1"/>
  <c r="R6646" i="9"/>
  <c r="S6646" i="9" s="1"/>
  <c r="R6582" i="9"/>
  <c r="S6582" i="9" s="1"/>
  <c r="R6518" i="9"/>
  <c r="S6518" i="9" s="1"/>
  <c r="R6454" i="9"/>
  <c r="S6454" i="9" s="1"/>
  <c r="R6390" i="9"/>
  <c r="S6390" i="9" s="1"/>
  <c r="R6326" i="9"/>
  <c r="S6326" i="9" s="1"/>
  <c r="R6262" i="9"/>
  <c r="S6262" i="9" s="1"/>
  <c r="R6198" i="9"/>
  <c r="S6198" i="9" s="1"/>
  <c r="R6134" i="9"/>
  <c r="S6134" i="9" s="1"/>
  <c r="R6070" i="9"/>
  <c r="S6070" i="9" s="1"/>
  <c r="R6006" i="9"/>
  <c r="S6006" i="9" s="1"/>
  <c r="R5942" i="9"/>
  <c r="S5942" i="9" s="1"/>
  <c r="R5878" i="9"/>
  <c r="S5878" i="9" s="1"/>
  <c r="R5814" i="9"/>
  <c r="S5814" i="9" s="1"/>
  <c r="R6322" i="9"/>
  <c r="S6322" i="9" s="1"/>
  <c r="R6258" i="9"/>
  <c r="S6258" i="9" s="1"/>
  <c r="R6194" i="9"/>
  <c r="S6194" i="9" s="1"/>
  <c r="R6130" i="9"/>
  <c r="S6130" i="9" s="1"/>
  <c r="R6066" i="9"/>
  <c r="S6066" i="9" s="1"/>
  <c r="R6002" i="9"/>
  <c r="S6002" i="9" s="1"/>
  <c r="R5938" i="9"/>
  <c r="S5938" i="9" s="1"/>
  <c r="R5874" i="9"/>
  <c r="S5874" i="9" s="1"/>
  <c r="R5810" i="9"/>
  <c r="S5810" i="9" s="1"/>
  <c r="R5362" i="9"/>
  <c r="S5362" i="9" s="1"/>
  <c r="R4181" i="9"/>
  <c r="S4181" i="9" s="1"/>
  <c r="R3093" i="9"/>
  <c r="S3093" i="9" s="1"/>
  <c r="R2965" i="9"/>
  <c r="S2965" i="9" s="1"/>
  <c r="R2709" i="9"/>
  <c r="S2709" i="9" s="1"/>
  <c r="R2517" i="9"/>
  <c r="S2517" i="9" s="1"/>
  <c r="R4100" i="9"/>
  <c r="S4100" i="9" s="1"/>
  <c r="R3076" i="9"/>
  <c r="S3076" i="9" s="1"/>
  <c r="R3012" i="9"/>
  <c r="S3012" i="9" s="1"/>
  <c r="R2948" i="9"/>
  <c r="S2948" i="9" s="1"/>
  <c r="R2884" i="9"/>
  <c r="S2884" i="9" s="1"/>
  <c r="R2820" i="9"/>
  <c r="S2820" i="9" s="1"/>
  <c r="R2756" i="9"/>
  <c r="S2756" i="9" s="1"/>
  <c r="R2692" i="9"/>
  <c r="S2692" i="9" s="1"/>
  <c r="R2628" i="9"/>
  <c r="S2628" i="9" s="1"/>
  <c r="R2564" i="9"/>
  <c r="S2564" i="9" s="1"/>
  <c r="R2500" i="9"/>
  <c r="S2500" i="9" s="1"/>
  <c r="R2436" i="9"/>
  <c r="S2436" i="9" s="1"/>
  <c r="R2372" i="9"/>
  <c r="S2372" i="9" s="1"/>
  <c r="R2308" i="9"/>
  <c r="S2308" i="9" s="1"/>
  <c r="R2244" i="9"/>
  <c r="S2244" i="9" s="1"/>
  <c r="R2180" i="9"/>
  <c r="S2180" i="9" s="1"/>
  <c r="R2116" i="9"/>
  <c r="S2116" i="9" s="1"/>
  <c r="R2052" i="9"/>
  <c r="S2052" i="9" s="1"/>
  <c r="R1988" i="9"/>
  <c r="S1988" i="9" s="1"/>
  <c r="R1924" i="9"/>
  <c r="S1924" i="9" s="1"/>
  <c r="R1860" i="9"/>
  <c r="S1860" i="9" s="1"/>
  <c r="R3250" i="9"/>
  <c r="S3250" i="9" s="1"/>
  <c r="R1599" i="9"/>
  <c r="S1599" i="9" s="1"/>
  <c r="R4096" i="9"/>
  <c r="S4096" i="9" s="1"/>
  <c r="R7320" i="9"/>
  <c r="S7320" i="9" s="1"/>
  <c r="R7384" i="9"/>
  <c r="S7384" i="9" s="1"/>
  <c r="R7576" i="9"/>
  <c r="S7576" i="9" s="1"/>
  <c r="R7640" i="9"/>
  <c r="S7640" i="9" s="1"/>
  <c r="R7704" i="9"/>
  <c r="S7704" i="9" s="1"/>
  <c r="R7768" i="9"/>
  <c r="S7768" i="9" s="1"/>
  <c r="R7832" i="9"/>
  <c r="S7832" i="9" s="1"/>
  <c r="R7896" i="9"/>
  <c r="S7896" i="9" s="1"/>
  <c r="R7960" i="9"/>
  <c r="S7960" i="9" s="1"/>
  <c r="R6966" i="9"/>
  <c r="S6966" i="9" s="1"/>
  <c r="R6369" i="9"/>
  <c r="S6369" i="9" s="1"/>
  <c r="R6514" i="9"/>
  <c r="S6514" i="9" s="1"/>
  <c r="R6642" i="9"/>
  <c r="S6642" i="9" s="1"/>
  <c r="R6770" i="9"/>
  <c r="S6770" i="9" s="1"/>
  <c r="R7095" i="9"/>
  <c r="S7095" i="9" s="1"/>
  <c r="R7226" i="9"/>
  <c r="S7226" i="9" s="1"/>
  <c r="R5678" i="9"/>
  <c r="S5678" i="9" s="1"/>
  <c r="R5789" i="9"/>
  <c r="S5789" i="9" s="1"/>
  <c r="R5597" i="9"/>
  <c r="S5597" i="9" s="1"/>
  <c r="R4310" i="9"/>
  <c r="S4310" i="9" s="1"/>
  <c r="R5740" i="9"/>
  <c r="S5740" i="9" s="1"/>
  <c r="R4254" i="9"/>
  <c r="S4254" i="9" s="1"/>
  <c r="R5563" i="9"/>
  <c r="S5563" i="9" s="1"/>
  <c r="R5499" i="9"/>
  <c r="S5499" i="9" s="1"/>
  <c r="R5435" i="9"/>
  <c r="S5435" i="9" s="1"/>
  <c r="R5371" i="9"/>
  <c r="S5371" i="9" s="1"/>
  <c r="R5307" i="9"/>
  <c r="S5307" i="9" s="1"/>
  <c r="R5243" i="9"/>
  <c r="S5243" i="9" s="1"/>
  <c r="R5179" i="9"/>
  <c r="S5179" i="9" s="1"/>
  <c r="R5115" i="9"/>
  <c r="S5115" i="9" s="1"/>
  <c r="R5051" i="9"/>
  <c r="S5051" i="9" s="1"/>
  <c r="R4987" i="9"/>
  <c r="S4987" i="9" s="1"/>
  <c r="R4923" i="9"/>
  <c r="S4923" i="9" s="1"/>
  <c r="R4859" i="9"/>
  <c r="S4859" i="9" s="1"/>
  <c r="R4795" i="9"/>
  <c r="S4795" i="9" s="1"/>
  <c r="R4731" i="9"/>
  <c r="S4731" i="9" s="1"/>
  <c r="R4667" i="9"/>
  <c r="S4667" i="9" s="1"/>
  <c r="R4603" i="9"/>
  <c r="S4603" i="9" s="1"/>
  <c r="R4539" i="9"/>
  <c r="S4539" i="9" s="1"/>
  <c r="R4475" i="9"/>
  <c r="S4475" i="9" s="1"/>
  <c r="R4411" i="9"/>
  <c r="S4411" i="9" s="1"/>
  <c r="R4271" i="9"/>
  <c r="S4271" i="9" s="1"/>
  <c r="R5585" i="9"/>
  <c r="S5585" i="9" s="1"/>
  <c r="R3853" i="9"/>
  <c r="S3853" i="9" s="1"/>
  <c r="R3789" i="9"/>
  <c r="S3789" i="9" s="1"/>
  <c r="R3725" i="9"/>
  <c r="S3725" i="9" s="1"/>
  <c r="R3661" i="9"/>
  <c r="S3661" i="9" s="1"/>
  <c r="R3597" i="9"/>
  <c r="S3597" i="9" s="1"/>
  <c r="R3533" i="9"/>
  <c r="S3533" i="9" s="1"/>
  <c r="R3469" i="9"/>
  <c r="S3469" i="9" s="1"/>
  <c r="R3405" i="9"/>
  <c r="S3405" i="9" s="1"/>
  <c r="R3341" i="9"/>
  <c r="S3341" i="9" s="1"/>
  <c r="R3277" i="9"/>
  <c r="S3277" i="9" s="1"/>
  <c r="R3213" i="9"/>
  <c r="S3213" i="9" s="1"/>
  <c r="R3149" i="9"/>
  <c r="S3149" i="9" s="1"/>
  <c r="R1791" i="9"/>
  <c r="S1791" i="9" s="1"/>
  <c r="R4092" i="9"/>
  <c r="S4092" i="9" s="1"/>
  <c r="R3314" i="9"/>
  <c r="S3314" i="9" s="1"/>
  <c r="R6836" i="9"/>
  <c r="S6836" i="9" s="1"/>
  <c r="R7136" i="9"/>
  <c r="S7136" i="9" s="1"/>
  <c r="R6433" i="9"/>
  <c r="S6433" i="9" s="1"/>
  <c r="R6561" i="9"/>
  <c r="S6561" i="9" s="1"/>
  <c r="R6689" i="9"/>
  <c r="S6689" i="9" s="1"/>
  <c r="R6817" i="9"/>
  <c r="S6817" i="9" s="1"/>
  <c r="R7031" i="9"/>
  <c r="S7031" i="9" s="1"/>
  <c r="R7234" i="9"/>
  <c r="S7234" i="9" s="1"/>
  <c r="R7362" i="9"/>
  <c r="S7362" i="9" s="1"/>
  <c r="R6920" i="9"/>
  <c r="S6920" i="9" s="1"/>
  <c r="R4320" i="9"/>
  <c r="S4320" i="9" s="1"/>
  <c r="R5668" i="9"/>
  <c r="S5668" i="9" s="1"/>
  <c r="R4127" i="9"/>
  <c r="S4127" i="9" s="1"/>
  <c r="R6771" i="9"/>
  <c r="S6771" i="9" s="1"/>
  <c r="R6707" i="9"/>
  <c r="S6707" i="9" s="1"/>
  <c r="R6643" i="9"/>
  <c r="S6643" i="9" s="1"/>
  <c r="R6579" i="9"/>
  <c r="S6579" i="9" s="1"/>
  <c r="R6515" i="9"/>
  <c r="S6515" i="9" s="1"/>
  <c r="R6451" i="9"/>
  <c r="S6451" i="9" s="1"/>
  <c r="R6387" i="9"/>
  <c r="S6387" i="9" s="1"/>
  <c r="R6323" i="9"/>
  <c r="S6323" i="9" s="1"/>
  <c r="R6259" i="9"/>
  <c r="S6259" i="9" s="1"/>
  <c r="R6195" i="9"/>
  <c r="S6195" i="9" s="1"/>
  <c r="R6131" i="9"/>
  <c r="S6131" i="9" s="1"/>
  <c r="R6067" i="9"/>
  <c r="S6067" i="9" s="1"/>
  <c r="R6003" i="9"/>
  <c r="S6003" i="9" s="1"/>
  <c r="R5939" i="9"/>
  <c r="S5939" i="9" s="1"/>
  <c r="R5875" i="9"/>
  <c r="S5875" i="9" s="1"/>
  <c r="R5683" i="9"/>
  <c r="S5683" i="9" s="1"/>
  <c r="R5282" i="9"/>
  <c r="S5282" i="9" s="1"/>
  <c r="R5218" i="9"/>
  <c r="S5218" i="9" s="1"/>
  <c r="R5154" i="9"/>
  <c r="S5154" i="9" s="1"/>
  <c r="R5090" i="9"/>
  <c r="S5090" i="9" s="1"/>
  <c r="R5026" i="9"/>
  <c r="S5026" i="9" s="1"/>
  <c r="R4962" i="9"/>
  <c r="S4962" i="9" s="1"/>
  <c r="R4898" i="9"/>
  <c r="S4898" i="9" s="1"/>
  <c r="R4834" i="9"/>
  <c r="S4834" i="9" s="1"/>
  <c r="R4770" i="9"/>
  <c r="S4770" i="9" s="1"/>
  <c r="R4706" i="9"/>
  <c r="S4706" i="9" s="1"/>
  <c r="R4642" i="9"/>
  <c r="S4642" i="9" s="1"/>
  <c r="R4578" i="9"/>
  <c r="S4578" i="9" s="1"/>
  <c r="R4514" i="9"/>
  <c r="S4514" i="9" s="1"/>
  <c r="R4450" i="9"/>
  <c r="S4450" i="9" s="1"/>
  <c r="R4386" i="9"/>
  <c r="S4386" i="9" s="1"/>
  <c r="R5577" i="9"/>
  <c r="S5577" i="9" s="1"/>
  <c r="R4198" i="9"/>
  <c r="S4198" i="9" s="1"/>
  <c r="R3909" i="9"/>
  <c r="S3909" i="9" s="1"/>
  <c r="R3013" i="9"/>
  <c r="S3013" i="9" s="1"/>
  <c r="R2757" i="9"/>
  <c r="S2757" i="9" s="1"/>
  <c r="R1431" i="9"/>
  <c r="S1431" i="9" s="1"/>
  <c r="R4084" i="9"/>
  <c r="S4084" i="9" s="1"/>
  <c r="R3378" i="9"/>
  <c r="S3378" i="9" s="1"/>
  <c r="R3122" i="9"/>
  <c r="S3122" i="9" s="1"/>
  <c r="R7449" i="9"/>
  <c r="S7449" i="9" s="1"/>
  <c r="R6967" i="9"/>
  <c r="S6967" i="9" s="1"/>
  <c r="R7370" i="9"/>
  <c r="S7370" i="9" s="1"/>
  <c r="R6784" i="9"/>
  <c r="S6784" i="9" s="1"/>
  <c r="R6720" i="9"/>
  <c r="S6720" i="9" s="1"/>
  <c r="R6656" i="9"/>
  <c r="S6656" i="9" s="1"/>
  <c r="R6592" i="9"/>
  <c r="S6592" i="9" s="1"/>
  <c r="R6528" i="9"/>
  <c r="S6528" i="9" s="1"/>
  <c r="R6464" i="9"/>
  <c r="S6464" i="9" s="1"/>
  <c r="R6400" i="9"/>
  <c r="S6400" i="9" s="1"/>
  <c r="R6336" i="9"/>
  <c r="S6336" i="9" s="1"/>
  <c r="R6272" i="9"/>
  <c r="S6272" i="9" s="1"/>
  <c r="R6208" i="9"/>
  <c r="S6208" i="9" s="1"/>
  <c r="R6144" i="9"/>
  <c r="S6144" i="9" s="1"/>
  <c r="R6080" i="9"/>
  <c r="S6080" i="9" s="1"/>
  <c r="R6016" i="9"/>
  <c r="S6016" i="9" s="1"/>
  <c r="R5952" i="9"/>
  <c r="S5952" i="9" s="1"/>
  <c r="R5888" i="9"/>
  <c r="S5888" i="9" s="1"/>
  <c r="R5824" i="9"/>
  <c r="S5824" i="9" s="1"/>
  <c r="R6391" i="9"/>
  <c r="S6391" i="9" s="1"/>
  <c r="R6327" i="9"/>
  <c r="S6327" i="9" s="1"/>
  <c r="R6263" i="9"/>
  <c r="S6263" i="9" s="1"/>
  <c r="R6199" i="9"/>
  <c r="S6199" i="9" s="1"/>
  <c r="R6135" i="9"/>
  <c r="S6135" i="9" s="1"/>
  <c r="R6071" i="9"/>
  <c r="S6071" i="9" s="1"/>
  <c r="R6007" i="9"/>
  <c r="S6007" i="9" s="1"/>
  <c r="R5943" i="9"/>
  <c r="S5943" i="9" s="1"/>
  <c r="R5879" i="9"/>
  <c r="S5879" i="9" s="1"/>
  <c r="R5751" i="9"/>
  <c r="S5751" i="9" s="1"/>
  <c r="R5495" i="9"/>
  <c r="S5495" i="9" s="1"/>
  <c r="R5367" i="9"/>
  <c r="S5367" i="9" s="1"/>
  <c r="R5303" i="9"/>
  <c r="S5303" i="9" s="1"/>
  <c r="R5239" i="9"/>
  <c r="S5239" i="9" s="1"/>
  <c r="R5175" i="9"/>
  <c r="S5175" i="9" s="1"/>
  <c r="R5111" i="9"/>
  <c r="S5111" i="9" s="1"/>
  <c r="R5047" i="9"/>
  <c r="S5047" i="9" s="1"/>
  <c r="R4983" i="9"/>
  <c r="S4983" i="9" s="1"/>
  <c r="R4919" i="9"/>
  <c r="S4919" i="9" s="1"/>
  <c r="R4855" i="9"/>
  <c r="S4855" i="9" s="1"/>
  <c r="R4791" i="9"/>
  <c r="S4791" i="9" s="1"/>
  <c r="R4727" i="9"/>
  <c r="S4727" i="9" s="1"/>
  <c r="R4663" i="9"/>
  <c r="S4663" i="9" s="1"/>
  <c r="R4599" i="9"/>
  <c r="S4599" i="9" s="1"/>
  <c r="R4535" i="9"/>
  <c r="S4535" i="9" s="1"/>
  <c r="R4471" i="9"/>
  <c r="S4471" i="9" s="1"/>
  <c r="R4407" i="9"/>
  <c r="S4407" i="9" s="1"/>
  <c r="R4167" i="9"/>
  <c r="S4167" i="9" s="1"/>
  <c r="R5662" i="9"/>
  <c r="S5662" i="9" s="1"/>
  <c r="R6349" i="9"/>
  <c r="S6349" i="9" s="1"/>
  <c r="R6285" i="9"/>
  <c r="S6285" i="9" s="1"/>
  <c r="R6221" i="9"/>
  <c r="S6221" i="9" s="1"/>
  <c r="R6157" i="9"/>
  <c r="S6157" i="9" s="1"/>
  <c r="R6093" i="9"/>
  <c r="S6093" i="9" s="1"/>
  <c r="R6029" i="9"/>
  <c r="S6029" i="9" s="1"/>
  <c r="R5965" i="9"/>
  <c r="S5965" i="9" s="1"/>
  <c r="R5901" i="9"/>
  <c r="S5901" i="9" s="1"/>
  <c r="R5837" i="9"/>
  <c r="S5837" i="9" s="1"/>
  <c r="R5532" i="9"/>
  <c r="S5532" i="9" s="1"/>
  <c r="R5468" i="9"/>
  <c r="S5468" i="9" s="1"/>
  <c r="R5404" i="9"/>
  <c r="S5404" i="9" s="1"/>
  <c r="R5340" i="9"/>
  <c r="S5340" i="9" s="1"/>
  <c r="R5276" i="9"/>
  <c r="S5276" i="9" s="1"/>
  <c r="R5212" i="9"/>
  <c r="S5212" i="9" s="1"/>
  <c r="R5148" i="9"/>
  <c r="S5148" i="9" s="1"/>
  <c r="R5084" i="9"/>
  <c r="S5084" i="9" s="1"/>
  <c r="R5020" i="9"/>
  <c r="S5020" i="9" s="1"/>
  <c r="R4956" i="9"/>
  <c r="S4956" i="9" s="1"/>
  <c r="R4892" i="9"/>
  <c r="S4892" i="9" s="1"/>
  <c r="R4828" i="9"/>
  <c r="S4828" i="9" s="1"/>
  <c r="R4764" i="9"/>
  <c r="S4764" i="9" s="1"/>
  <c r="R4700" i="9"/>
  <c r="S4700" i="9" s="1"/>
  <c r="R4636" i="9"/>
  <c r="S4636" i="9" s="1"/>
  <c r="R4572" i="9"/>
  <c r="S4572" i="9" s="1"/>
  <c r="R4508" i="9"/>
  <c r="S4508" i="9" s="1"/>
  <c r="R4444" i="9"/>
  <c r="S4444" i="9" s="1"/>
  <c r="R4380" i="9"/>
  <c r="S4380" i="9" s="1"/>
  <c r="R4252" i="9"/>
  <c r="S4252" i="9" s="1"/>
  <c r="R4278" i="9"/>
  <c r="S4278" i="9" s="1"/>
  <c r="R4349" i="9"/>
  <c r="S4349" i="9" s="1"/>
  <c r="R4285" i="9"/>
  <c r="S4285" i="9" s="1"/>
  <c r="R4029" i="9"/>
  <c r="S4029" i="9" s="1"/>
  <c r="R2621" i="9"/>
  <c r="S2621" i="9" s="1"/>
  <c r="R1832" i="9"/>
  <c r="S1832" i="9" s="1"/>
  <c r="R7029" i="9"/>
  <c r="S7029" i="9" s="1"/>
  <c r="R7360" i="9"/>
  <c r="S7360" i="9" s="1"/>
  <c r="R6497" i="9"/>
  <c r="S6497" i="9" s="1"/>
  <c r="R6625" i="9"/>
  <c r="S6625" i="9" s="1"/>
  <c r="R6753" i="9"/>
  <c r="S6753" i="9" s="1"/>
  <c r="R6839" i="9"/>
  <c r="S6839" i="9" s="1"/>
  <c r="R7068" i="9"/>
  <c r="S7068" i="9" s="1"/>
  <c r="R7522" i="9"/>
  <c r="S7522" i="9" s="1"/>
  <c r="R6888" i="9"/>
  <c r="S6888" i="9" s="1"/>
  <c r="R4322" i="9"/>
  <c r="S4322" i="9" s="1"/>
  <c r="R4247" i="9"/>
  <c r="S4247" i="9" s="1"/>
  <c r="R5663" i="9"/>
  <c r="S5663" i="9" s="1"/>
  <c r="R5471" i="9"/>
  <c r="S5471" i="9" s="1"/>
  <c r="R5766" i="9"/>
  <c r="S5766" i="9" s="1"/>
  <c r="R4283" i="9"/>
  <c r="S4283" i="9" s="1"/>
  <c r="R5813" i="9"/>
  <c r="S5813" i="9" s="1"/>
  <c r="R4337" i="9"/>
  <c r="S4337" i="9" s="1"/>
  <c r="R6788" i="9"/>
  <c r="S6788" i="9" s="1"/>
  <c r="R6724" i="9"/>
  <c r="S6724" i="9" s="1"/>
  <c r="R6660" i="9"/>
  <c r="S6660" i="9" s="1"/>
  <c r="R6596" i="9"/>
  <c r="S6596" i="9" s="1"/>
  <c r="R6532" i="9"/>
  <c r="S6532" i="9" s="1"/>
  <c r="R6468" i="9"/>
  <c r="S6468" i="9" s="1"/>
  <c r="R6404" i="9"/>
  <c r="S6404" i="9" s="1"/>
  <c r="R6340" i="9"/>
  <c r="S6340" i="9" s="1"/>
  <c r="R6276" i="9"/>
  <c r="S6276" i="9" s="1"/>
  <c r="R6212" i="9"/>
  <c r="S6212" i="9" s="1"/>
  <c r="R6148" i="9"/>
  <c r="S6148" i="9" s="1"/>
  <c r="R6084" i="9"/>
  <c r="S6084" i="9" s="1"/>
  <c r="R6020" i="9"/>
  <c r="S6020" i="9" s="1"/>
  <c r="R5956" i="9"/>
  <c r="S5956" i="9" s="1"/>
  <c r="R5892" i="9"/>
  <c r="S5892" i="9" s="1"/>
  <c r="R5828" i="9"/>
  <c r="S5828" i="9" s="1"/>
  <c r="R5737" i="9"/>
  <c r="S5737" i="9" s="1"/>
  <c r="R4133" i="9"/>
  <c r="S4133" i="9" s="1"/>
  <c r="R1495" i="9"/>
  <c r="S1495" i="9" s="1"/>
  <c r="R3988" i="9"/>
  <c r="S3988" i="9" s="1"/>
  <c r="R3712" i="9"/>
  <c r="S3712" i="9" s="1"/>
  <c r="R3648" i="9"/>
  <c r="S3648" i="9" s="1"/>
  <c r="R3584" i="9"/>
  <c r="S3584" i="9" s="1"/>
  <c r="R3520" i="9"/>
  <c r="S3520" i="9" s="1"/>
  <c r="R3456" i="9"/>
  <c r="S3456" i="9" s="1"/>
  <c r="R3392" i="9"/>
  <c r="S3392" i="9" s="1"/>
  <c r="R3328" i="9"/>
  <c r="S3328" i="9" s="1"/>
  <c r="R3264" i="9"/>
  <c r="S3264" i="9" s="1"/>
  <c r="R3200" i="9"/>
  <c r="S3200" i="9" s="1"/>
  <c r="R3136" i="9"/>
  <c r="S3136" i="9" s="1"/>
  <c r="R1422" i="9"/>
  <c r="S1422" i="9" s="1"/>
  <c r="R1246" i="9"/>
  <c r="S1246" i="9" s="1"/>
  <c r="R1740" i="9"/>
  <c r="S1740" i="9" s="1"/>
  <c r="R2526" i="9"/>
  <c r="S2526" i="9" s="1"/>
  <c r="R2462" i="9"/>
  <c r="S2462" i="9" s="1"/>
  <c r="R2398" i="9"/>
  <c r="S2398" i="9" s="1"/>
  <c r="R2334" i="9"/>
  <c r="S2334" i="9" s="1"/>
  <c r="R2270" i="9"/>
  <c r="S2270" i="9" s="1"/>
  <c r="R2206" i="9"/>
  <c r="S2206" i="9" s="1"/>
  <c r="R2142" i="9"/>
  <c r="S2142" i="9" s="1"/>
  <c r="R2078" i="9"/>
  <c r="S2078" i="9" s="1"/>
  <c r="R2014" i="9"/>
  <c r="S2014" i="9" s="1"/>
  <c r="R1950" i="9"/>
  <c r="S1950" i="9" s="1"/>
  <c r="R1886" i="9"/>
  <c r="S1886" i="9" s="1"/>
  <c r="R1611" i="9"/>
  <c r="S1611" i="9" s="1"/>
  <c r="R1821" i="9"/>
  <c r="S1821" i="9" s="1"/>
  <c r="R1757" i="9"/>
  <c r="S1757" i="9" s="1"/>
  <c r="R1693" i="9"/>
  <c r="S1693" i="9" s="1"/>
  <c r="R1629" i="9"/>
  <c r="S1629" i="9" s="1"/>
  <c r="R1565" i="9"/>
  <c r="S1565" i="9" s="1"/>
  <c r="R1084" i="9"/>
  <c r="S1084" i="9" s="1"/>
  <c r="R1020" i="9"/>
  <c r="S1020" i="9" s="1"/>
  <c r="R956" i="9"/>
  <c r="S956" i="9" s="1"/>
  <c r="R892" i="9"/>
  <c r="S892" i="9" s="1"/>
  <c r="R828" i="9"/>
  <c r="S828" i="9" s="1"/>
  <c r="R764" i="9"/>
  <c r="S764" i="9" s="1"/>
  <c r="R700" i="9"/>
  <c r="S700" i="9" s="1"/>
  <c r="R636" i="9"/>
  <c r="S636" i="9" s="1"/>
  <c r="R572" i="9"/>
  <c r="S572" i="9" s="1"/>
  <c r="R508" i="9"/>
  <c r="S508" i="9" s="1"/>
  <c r="R444" i="9"/>
  <c r="S444" i="9" s="1"/>
  <c r="R380" i="9"/>
  <c r="S380" i="9" s="1"/>
  <c r="R316" i="9"/>
  <c r="S316" i="9" s="1"/>
  <c r="R124" i="9"/>
  <c r="S124" i="9" s="1"/>
  <c r="R1386" i="9"/>
  <c r="S1386" i="9" s="1"/>
  <c r="R1322" i="9"/>
  <c r="S1322" i="9" s="1"/>
  <c r="R1258" i="9"/>
  <c r="S1258" i="9" s="1"/>
  <c r="R1194" i="9"/>
  <c r="S1194" i="9" s="1"/>
  <c r="R1130" i="9"/>
  <c r="S1130" i="9" s="1"/>
  <c r="R1066" i="9"/>
  <c r="S1066" i="9" s="1"/>
  <c r="R1002" i="9"/>
  <c r="S1002" i="9" s="1"/>
  <c r="R938" i="9"/>
  <c r="S938" i="9" s="1"/>
  <c r="R874" i="9"/>
  <c r="S874" i="9" s="1"/>
  <c r="R810" i="9"/>
  <c r="S810" i="9" s="1"/>
  <c r="R746" i="9"/>
  <c r="S746" i="9" s="1"/>
  <c r="R682" i="9"/>
  <c r="S682" i="9" s="1"/>
  <c r="R618" i="9"/>
  <c r="S618" i="9" s="1"/>
  <c r="R554" i="9"/>
  <c r="S554" i="9" s="1"/>
  <c r="R490" i="9"/>
  <c r="S490" i="9" s="1"/>
  <c r="R426" i="9"/>
  <c r="S426" i="9" s="1"/>
  <c r="R362" i="9"/>
  <c r="S362" i="9" s="1"/>
  <c r="R234" i="9"/>
  <c r="S234" i="9" s="1"/>
  <c r="R170" i="9"/>
  <c r="S170" i="9" s="1"/>
  <c r="R1337" i="9"/>
  <c r="S1337" i="9" s="1"/>
  <c r="R1209" i="9"/>
  <c r="S1209" i="9" s="1"/>
  <c r="R1088" i="9"/>
  <c r="S1088" i="9" s="1"/>
  <c r="R64" i="9"/>
  <c r="S64" i="9" s="1"/>
  <c r="R1239" i="9"/>
  <c r="S1239" i="9" s="1"/>
  <c r="R1175" i="9"/>
  <c r="S1175" i="9" s="1"/>
  <c r="R1111" i="9"/>
  <c r="S1111" i="9" s="1"/>
  <c r="R1047" i="9"/>
  <c r="S1047" i="9" s="1"/>
  <c r="R983" i="9"/>
  <c r="S983" i="9" s="1"/>
  <c r="R919" i="9"/>
  <c r="S919" i="9" s="1"/>
  <c r="R855" i="9"/>
  <c r="S855" i="9" s="1"/>
  <c r="R791" i="9"/>
  <c r="S791" i="9" s="1"/>
  <c r="R727" i="9"/>
  <c r="S727" i="9" s="1"/>
  <c r="R663" i="9"/>
  <c r="S663" i="9" s="1"/>
  <c r="R599" i="9"/>
  <c r="S599" i="9" s="1"/>
  <c r="R535" i="9"/>
  <c r="S535" i="9" s="1"/>
  <c r="R471" i="9"/>
  <c r="S471" i="9" s="1"/>
  <c r="R407" i="9"/>
  <c r="S407" i="9" s="1"/>
  <c r="R343" i="9"/>
  <c r="S343" i="9" s="1"/>
  <c r="R151" i="9"/>
  <c r="S151" i="9" s="1"/>
  <c r="R23" i="9"/>
  <c r="S23" i="9" s="1"/>
  <c r="R214" i="9"/>
  <c r="S214" i="9" s="1"/>
  <c r="R2907" i="9"/>
  <c r="S2907" i="9" s="1"/>
  <c r="R2651" i="9"/>
  <c r="S2651" i="9" s="1"/>
  <c r="R1604" i="9"/>
  <c r="S1604" i="9" s="1"/>
  <c r="R3050" i="9"/>
  <c r="S3050" i="9" s="1"/>
  <c r="R2794" i="9"/>
  <c r="S2794" i="9" s="1"/>
  <c r="R1796" i="9"/>
  <c r="S1796" i="9" s="1"/>
  <c r="R1303" i="9"/>
  <c r="S1303" i="9" s="1"/>
  <c r="R3896" i="9"/>
  <c r="S3896" i="9" s="1"/>
  <c r="R3832" i="9"/>
  <c r="S3832" i="9" s="1"/>
  <c r="R3768" i="9"/>
  <c r="S3768" i="9" s="1"/>
  <c r="R3704" i="9"/>
  <c r="S3704" i="9" s="1"/>
  <c r="R3640" i="9"/>
  <c r="S3640" i="9" s="1"/>
  <c r="R3576" i="9"/>
  <c r="S3576" i="9" s="1"/>
  <c r="R3512" i="9"/>
  <c r="S3512" i="9" s="1"/>
  <c r="R3448" i="9"/>
  <c r="S3448" i="9" s="1"/>
  <c r="R3384" i="9"/>
  <c r="S3384" i="9" s="1"/>
  <c r="R3320" i="9"/>
  <c r="S3320" i="9" s="1"/>
  <c r="R3256" i="9"/>
  <c r="S3256" i="9" s="1"/>
  <c r="R3192" i="9"/>
  <c r="S3192" i="9" s="1"/>
  <c r="R3128" i="9"/>
  <c r="S3128" i="9" s="1"/>
  <c r="R3990" i="9"/>
  <c r="S3990" i="9" s="1"/>
  <c r="R3926" i="9"/>
  <c r="S3926" i="9" s="1"/>
  <c r="R3862" i="9"/>
  <c r="S3862" i="9" s="1"/>
  <c r="R3798" i="9"/>
  <c r="S3798" i="9" s="1"/>
  <c r="R3734" i="9"/>
  <c r="S3734" i="9" s="1"/>
  <c r="R3670" i="9"/>
  <c r="S3670" i="9" s="1"/>
  <c r="R3606" i="9"/>
  <c r="S3606" i="9" s="1"/>
  <c r="R3542" i="9"/>
  <c r="S3542" i="9" s="1"/>
  <c r="R3478" i="9"/>
  <c r="S3478" i="9" s="1"/>
  <c r="R3414" i="9"/>
  <c r="S3414" i="9" s="1"/>
  <c r="R3350" i="9"/>
  <c r="S3350" i="9" s="1"/>
  <c r="R3286" i="9"/>
  <c r="S3286" i="9" s="1"/>
  <c r="R3222" i="9"/>
  <c r="S3222" i="9" s="1"/>
  <c r="R3158" i="9"/>
  <c r="S3158" i="9" s="1"/>
  <c r="R1467" i="9"/>
  <c r="S1467" i="9" s="1"/>
  <c r="R1429" i="9"/>
  <c r="S1429" i="9" s="1"/>
  <c r="R1076" i="9"/>
  <c r="S1076" i="9" s="1"/>
  <c r="R1012" i="9"/>
  <c r="S1012" i="9" s="1"/>
  <c r="R948" i="9"/>
  <c r="S948" i="9" s="1"/>
  <c r="R884" i="9"/>
  <c r="S884" i="9" s="1"/>
  <c r="R820" i="9"/>
  <c r="S820" i="9" s="1"/>
  <c r="R756" i="9"/>
  <c r="S756" i="9" s="1"/>
  <c r="R692" i="9"/>
  <c r="S692" i="9" s="1"/>
  <c r="R628" i="9"/>
  <c r="S628" i="9" s="1"/>
  <c r="R564" i="9"/>
  <c r="S564" i="9" s="1"/>
  <c r="R500" i="9"/>
  <c r="S500" i="9" s="1"/>
  <c r="R436" i="9"/>
  <c r="S436" i="9" s="1"/>
  <c r="R372" i="9"/>
  <c r="S372" i="9" s="1"/>
  <c r="R308" i="9"/>
  <c r="S308" i="9" s="1"/>
  <c r="R1826" i="9"/>
  <c r="S1826" i="9" s="1"/>
  <c r="R1762" i="9"/>
  <c r="S1762" i="9" s="1"/>
  <c r="R1698" i="9"/>
  <c r="S1698" i="9" s="1"/>
  <c r="R1634" i="9"/>
  <c r="S1634" i="9" s="1"/>
  <c r="R1570" i="9"/>
  <c r="S1570" i="9" s="1"/>
  <c r="R1378" i="9"/>
  <c r="S1378" i="9" s="1"/>
  <c r="R1314" i="9"/>
  <c r="S1314" i="9" s="1"/>
  <c r="R1250" i="9"/>
  <c r="S1250" i="9" s="1"/>
  <c r="R1186" i="9"/>
  <c r="S1186" i="9" s="1"/>
  <c r="R1122" i="9"/>
  <c r="S1122" i="9" s="1"/>
  <c r="R1058" i="9"/>
  <c r="S1058" i="9" s="1"/>
  <c r="R994" i="9"/>
  <c r="S994" i="9" s="1"/>
  <c r="R930" i="9"/>
  <c r="S930" i="9" s="1"/>
  <c r="R866" i="9"/>
  <c r="S866" i="9" s="1"/>
  <c r="R802" i="9"/>
  <c r="S802" i="9" s="1"/>
  <c r="R738" i="9"/>
  <c r="S738" i="9" s="1"/>
  <c r="R674" i="9"/>
  <c r="S674" i="9" s="1"/>
  <c r="R610" i="9"/>
  <c r="S610" i="9" s="1"/>
  <c r="R546" i="9"/>
  <c r="S546" i="9" s="1"/>
  <c r="R482" i="9"/>
  <c r="S482" i="9" s="1"/>
  <c r="R418" i="9"/>
  <c r="S418" i="9" s="1"/>
  <c r="R354" i="9"/>
  <c r="S354" i="9" s="1"/>
  <c r="R1649" i="9"/>
  <c r="S1649" i="9" s="1"/>
  <c r="R1585" i="9"/>
  <c r="S1585" i="9" s="1"/>
  <c r="R1080" i="9"/>
  <c r="S1080" i="9" s="1"/>
  <c r="R184" i="9"/>
  <c r="S184" i="9" s="1"/>
  <c r="R120" i="9"/>
  <c r="S120" i="9" s="1"/>
  <c r="R56" i="9"/>
  <c r="S56" i="9" s="1"/>
  <c r="R1768" i="9"/>
  <c r="S1768" i="9" s="1"/>
  <c r="R2963" i="9"/>
  <c r="S2963" i="9" s="1"/>
  <c r="R2707" i="9"/>
  <c r="S2707" i="9" s="1"/>
  <c r="R1713" i="9"/>
  <c r="S1713" i="9" s="1"/>
  <c r="R2402" i="9"/>
  <c r="S2402" i="9" s="1"/>
  <c r="R2338" i="9"/>
  <c r="S2338" i="9" s="1"/>
  <c r="R2274" i="9"/>
  <c r="S2274" i="9" s="1"/>
  <c r="R2210" i="9"/>
  <c r="S2210" i="9" s="1"/>
  <c r="R2146" i="9"/>
  <c r="S2146" i="9" s="1"/>
  <c r="R2082" i="9"/>
  <c r="S2082" i="9" s="1"/>
  <c r="R2018" i="9"/>
  <c r="S2018" i="9" s="1"/>
  <c r="R1954" i="9"/>
  <c r="S1954" i="9" s="1"/>
  <c r="R1890" i="9"/>
  <c r="S1890" i="9" s="1"/>
  <c r="R1387" i="9"/>
  <c r="S1387" i="9" s="1"/>
  <c r="R4119" i="9"/>
  <c r="S4119" i="9" s="1"/>
  <c r="R3031" i="9"/>
  <c r="S3031" i="9" s="1"/>
  <c r="R2775" i="9"/>
  <c r="S2775" i="9" s="1"/>
  <c r="R1468" i="9"/>
  <c r="S1468" i="9" s="1"/>
  <c r="R2830" i="9"/>
  <c r="S2830" i="9" s="1"/>
  <c r="R1421" i="9"/>
  <c r="S1421" i="9" s="1"/>
  <c r="R1357" i="9"/>
  <c r="S1357" i="9" s="1"/>
  <c r="R1293" i="9"/>
  <c r="S1293" i="9" s="1"/>
  <c r="R1229" i="9"/>
  <c r="S1229" i="9" s="1"/>
  <c r="R1165" i="9"/>
  <c r="S1165" i="9" s="1"/>
  <c r="R1101" i="9"/>
  <c r="S1101" i="9" s="1"/>
  <c r="R1037" i="9"/>
  <c r="S1037" i="9" s="1"/>
  <c r="R973" i="9"/>
  <c r="S973" i="9" s="1"/>
  <c r="R909" i="9"/>
  <c r="S909" i="9" s="1"/>
  <c r="R845" i="9"/>
  <c r="S845" i="9" s="1"/>
  <c r="R781" i="9"/>
  <c r="S781" i="9" s="1"/>
  <c r="R717" i="9"/>
  <c r="S717" i="9" s="1"/>
  <c r="R653" i="9"/>
  <c r="S653" i="9" s="1"/>
  <c r="R589" i="9"/>
  <c r="S589" i="9" s="1"/>
  <c r="R525" i="9"/>
  <c r="S525" i="9" s="1"/>
  <c r="R461" i="9"/>
  <c r="S461" i="9" s="1"/>
  <c r="R397" i="9"/>
  <c r="S397" i="9" s="1"/>
  <c r="R333" i="9"/>
  <c r="S333" i="9" s="1"/>
  <c r="R108" i="9"/>
  <c r="S108" i="9" s="1"/>
  <c r="R1498" i="9"/>
  <c r="S1498" i="9" s="1"/>
  <c r="R297" i="9"/>
  <c r="S297" i="9" s="1"/>
  <c r="R169" i="9"/>
  <c r="S169" i="9" s="1"/>
  <c r="R105" i="9"/>
  <c r="S105" i="9" s="1"/>
  <c r="R41" i="9"/>
  <c r="S41" i="9" s="1"/>
  <c r="R1520" i="9"/>
  <c r="S1520" i="9" s="1"/>
  <c r="R112" i="9"/>
  <c r="S112" i="9" s="1"/>
  <c r="R263" i="9"/>
  <c r="S263" i="9" s="1"/>
  <c r="R135" i="9"/>
  <c r="S135" i="9" s="1"/>
  <c r="R1758" i="9"/>
  <c r="S1758" i="9" s="1"/>
  <c r="R2891" i="9"/>
  <c r="S2891" i="9" s="1"/>
  <c r="R2635" i="9"/>
  <c r="S2635" i="9" s="1"/>
  <c r="R2571" i="9"/>
  <c r="S2571" i="9" s="1"/>
  <c r="R2842" i="9"/>
  <c r="S2842" i="9" s="1"/>
  <c r="R1603" i="9"/>
  <c r="S1603" i="9" s="1"/>
  <c r="R3048" i="9"/>
  <c r="S3048" i="9" s="1"/>
  <c r="R2984" i="9"/>
  <c r="S2984" i="9" s="1"/>
  <c r="R2920" i="9"/>
  <c r="S2920" i="9" s="1"/>
  <c r="R2856" i="9"/>
  <c r="S2856" i="9" s="1"/>
  <c r="R2792" i="9"/>
  <c r="S2792" i="9" s="1"/>
  <c r="R2728" i="9"/>
  <c r="S2728" i="9" s="1"/>
  <c r="R2664" i="9"/>
  <c r="S2664" i="9" s="1"/>
  <c r="R2600" i="9"/>
  <c r="S2600" i="9" s="1"/>
  <c r="R2536" i="9"/>
  <c r="S2536" i="9" s="1"/>
  <c r="R2472" i="9"/>
  <c r="S2472" i="9" s="1"/>
  <c r="R2408" i="9"/>
  <c r="S2408" i="9" s="1"/>
  <c r="R2344" i="9"/>
  <c r="S2344" i="9" s="1"/>
  <c r="R2280" i="9"/>
  <c r="S2280" i="9" s="1"/>
  <c r="R2216" i="9"/>
  <c r="S2216" i="9" s="1"/>
  <c r="R2152" i="9"/>
  <c r="S2152" i="9" s="1"/>
  <c r="R2088" i="9"/>
  <c r="S2088" i="9" s="1"/>
  <c r="R2024" i="9"/>
  <c r="S2024" i="9" s="1"/>
  <c r="R1960" i="9"/>
  <c r="S1960" i="9" s="1"/>
  <c r="R1896" i="9"/>
  <c r="S1896" i="9" s="1"/>
  <c r="R1630" i="9"/>
  <c r="S1630" i="9" s="1"/>
  <c r="R1502" i="9"/>
  <c r="S1502" i="9" s="1"/>
  <c r="R1366" i="9"/>
  <c r="S1366" i="9" s="1"/>
  <c r="R4047" i="9"/>
  <c r="S4047" i="9" s="1"/>
  <c r="R2822" i="9"/>
  <c r="S2822" i="9" s="1"/>
  <c r="R2630" i="9"/>
  <c r="S2630" i="9" s="1"/>
  <c r="R1188" i="9"/>
  <c r="S1188" i="9" s="1"/>
  <c r="R228" i="9"/>
  <c r="S228" i="9" s="1"/>
  <c r="R274" i="9"/>
  <c r="S274" i="9" s="1"/>
  <c r="R1704" i="9"/>
  <c r="S1704" i="9" s="1"/>
  <c r="R1640" i="9"/>
  <c r="S1640" i="9" s="1"/>
  <c r="R1576" i="9"/>
  <c r="S1576" i="9" s="1"/>
  <c r="R1320" i="9"/>
  <c r="S1320" i="9" s="1"/>
  <c r="R190" i="9"/>
  <c r="S190" i="9" s="1"/>
  <c r="R3075" i="9"/>
  <c r="S3075" i="9" s="1"/>
  <c r="R2499" i="9"/>
  <c r="S2499" i="9" s="1"/>
  <c r="R2435" i="9"/>
  <c r="S2435" i="9" s="1"/>
  <c r="R2371" i="9"/>
  <c r="S2371" i="9" s="1"/>
  <c r="R2307" i="9"/>
  <c r="S2307" i="9" s="1"/>
  <c r="R2243" i="9"/>
  <c r="S2243" i="9" s="1"/>
  <c r="R2179" i="9"/>
  <c r="S2179" i="9" s="1"/>
  <c r="R2115" i="9"/>
  <c r="S2115" i="9" s="1"/>
  <c r="R2051" i="9"/>
  <c r="S2051" i="9" s="1"/>
  <c r="R1987" i="9"/>
  <c r="S1987" i="9" s="1"/>
  <c r="R1923" i="9"/>
  <c r="S1923" i="9" s="1"/>
  <c r="R1859" i="9"/>
  <c r="S1859" i="9" s="1"/>
  <c r="R1777" i="9"/>
  <c r="S1777" i="9" s="1"/>
  <c r="R4050" i="9"/>
  <c r="S4050" i="9" s="1"/>
  <c r="R3001" i="9"/>
  <c r="S3001" i="9" s="1"/>
  <c r="R2745" i="9"/>
  <c r="S2745" i="9" s="1"/>
  <c r="R1663" i="9"/>
  <c r="S1663" i="9" s="1"/>
  <c r="R1535" i="9"/>
  <c r="S1535" i="9" s="1"/>
  <c r="R4000" i="9"/>
  <c r="S4000" i="9" s="1"/>
  <c r="R1731" i="9"/>
  <c r="S1731" i="9" s="1"/>
  <c r="R4039" i="9"/>
  <c r="S4039" i="9" s="1"/>
  <c r="R3975" i="9"/>
  <c r="S3975" i="9" s="1"/>
  <c r="R3911" i="9"/>
  <c r="S3911" i="9" s="1"/>
  <c r="R3847" i="9"/>
  <c r="S3847" i="9" s="1"/>
  <c r="R3783" i="9"/>
  <c r="S3783" i="9" s="1"/>
  <c r="R3719" i="9"/>
  <c r="S3719" i="9" s="1"/>
  <c r="R3655" i="9"/>
  <c r="S3655" i="9" s="1"/>
  <c r="R3591" i="9"/>
  <c r="S3591" i="9" s="1"/>
  <c r="R3527" i="9"/>
  <c r="S3527" i="9" s="1"/>
  <c r="R3463" i="9"/>
  <c r="S3463" i="9" s="1"/>
  <c r="R3399" i="9"/>
  <c r="S3399" i="9" s="1"/>
  <c r="R3335" i="9"/>
  <c r="S3335" i="9" s="1"/>
  <c r="R3271" i="9"/>
  <c r="S3271" i="9" s="1"/>
  <c r="R3207" i="9"/>
  <c r="S3207" i="9" s="1"/>
  <c r="R3143" i="9"/>
  <c r="S3143" i="9" s="1"/>
  <c r="R2887" i="9"/>
  <c r="S2887" i="9" s="1"/>
  <c r="R1436" i="9"/>
  <c r="S1436" i="9" s="1"/>
  <c r="R2878" i="9"/>
  <c r="S2878" i="9" s="1"/>
  <c r="R1308" i="9"/>
  <c r="S1308" i="9" s="1"/>
  <c r="R74" i="9"/>
  <c r="S74" i="9" s="1"/>
  <c r="R1497" i="9"/>
  <c r="S1497" i="9" s="1"/>
  <c r="R1376" i="9"/>
  <c r="S1376" i="9" s="1"/>
  <c r="R1248" i="9"/>
  <c r="S1248" i="9" s="1"/>
  <c r="R224" i="9"/>
  <c r="S224" i="9" s="1"/>
  <c r="R32" i="9"/>
  <c r="S32" i="9" s="1"/>
  <c r="R1462" i="9"/>
  <c r="S1462" i="9" s="1"/>
  <c r="R1374" i="9"/>
  <c r="S1374" i="9" s="1"/>
  <c r="R1667" i="9"/>
  <c r="S1667" i="9" s="1"/>
  <c r="R1539" i="9"/>
  <c r="S1539" i="9" s="1"/>
  <c r="R1198" i="9"/>
  <c r="S1198" i="9" s="1"/>
  <c r="R2977" i="9"/>
  <c r="S2977" i="9" s="1"/>
  <c r="R2721" i="9"/>
  <c r="S2721" i="9" s="1"/>
  <c r="R1732" i="9"/>
  <c r="S1732" i="9" s="1"/>
  <c r="R3976" i="9"/>
  <c r="S3976" i="9" s="1"/>
  <c r="R1694" i="9"/>
  <c r="S1694" i="9" s="1"/>
  <c r="R1566" i="9"/>
  <c r="S1566" i="9" s="1"/>
  <c r="R2927" i="9"/>
  <c r="S2927" i="9" s="1"/>
  <c r="R2671" i="9"/>
  <c r="S2671" i="9" s="1"/>
  <c r="R2598" i="9"/>
  <c r="S2598" i="9" s="1"/>
  <c r="R1509" i="9"/>
  <c r="S1509" i="9" s="1"/>
  <c r="R101" i="9"/>
  <c r="S101" i="9" s="1"/>
  <c r="R257" i="9"/>
  <c r="S257" i="9" s="1"/>
  <c r="R1160" i="9"/>
  <c r="S1160" i="9" s="1"/>
  <c r="R1032" i="9"/>
  <c r="S1032" i="9" s="1"/>
  <c r="R968" i="9"/>
  <c r="S968" i="9" s="1"/>
  <c r="R904" i="9"/>
  <c r="S904" i="9" s="1"/>
  <c r="R840" i="9"/>
  <c r="S840" i="9" s="1"/>
  <c r="R776" i="9"/>
  <c r="S776" i="9" s="1"/>
  <c r="R712" i="9"/>
  <c r="S712" i="9" s="1"/>
  <c r="R648" i="9"/>
  <c r="S648" i="9" s="1"/>
  <c r="R584" i="9"/>
  <c r="S584" i="9" s="1"/>
  <c r="R520" i="9"/>
  <c r="S520" i="9" s="1"/>
  <c r="R456" i="9"/>
  <c r="S456" i="9" s="1"/>
  <c r="R392" i="9"/>
  <c r="S392" i="9" s="1"/>
  <c r="R328" i="9"/>
  <c r="S328" i="9" s="1"/>
  <c r="R287" i="9"/>
  <c r="S287" i="9" s="1"/>
  <c r="R159" i="9"/>
  <c r="S159" i="9" s="1"/>
  <c r="R7184" i="9"/>
  <c r="S7184" i="9" s="1"/>
  <c r="R6860" i="9"/>
  <c r="S6860" i="9" s="1"/>
  <c r="R7154" i="9"/>
  <c r="S7154" i="9" s="1"/>
  <c r="R6808" i="9"/>
  <c r="S6808" i="9" s="1"/>
  <c r="R6744" i="9"/>
  <c r="S6744" i="9" s="1"/>
  <c r="R6680" i="9"/>
  <c r="S6680" i="9" s="1"/>
  <c r="R6616" i="9"/>
  <c r="S6616" i="9" s="1"/>
  <c r="R6552" i="9"/>
  <c r="S6552" i="9" s="1"/>
  <c r="R6488" i="9"/>
  <c r="S6488" i="9" s="1"/>
  <c r="R6424" i="9"/>
  <c r="S6424" i="9" s="1"/>
  <c r="R6360" i="9"/>
  <c r="S6360" i="9" s="1"/>
  <c r="R6296" i="9"/>
  <c r="S6296" i="9" s="1"/>
  <c r="R6232" i="9"/>
  <c r="S6232" i="9" s="1"/>
  <c r="R6168" i="9"/>
  <c r="S6168" i="9" s="1"/>
  <c r="R6104" i="9"/>
  <c r="S6104" i="9" s="1"/>
  <c r="R6040" i="9"/>
  <c r="S6040" i="9" s="1"/>
  <c r="R5976" i="9"/>
  <c r="S5976" i="9" s="1"/>
  <c r="R5912" i="9"/>
  <c r="S5912" i="9" s="1"/>
  <c r="R5848" i="9"/>
  <c r="S5848" i="9" s="1"/>
  <c r="R6351" i="9"/>
  <c r="S6351" i="9" s="1"/>
  <c r="R6287" i="9"/>
  <c r="S6287" i="9" s="1"/>
  <c r="R6223" i="9"/>
  <c r="S6223" i="9" s="1"/>
  <c r="R6159" i="9"/>
  <c r="S6159" i="9" s="1"/>
  <c r="R6095" i="9"/>
  <c r="S6095" i="9" s="1"/>
  <c r="R6031" i="9"/>
  <c r="S6031" i="9" s="1"/>
  <c r="R5967" i="9"/>
  <c r="S5967" i="9" s="1"/>
  <c r="R5903" i="9"/>
  <c r="S5903" i="9" s="1"/>
  <c r="R5839" i="9"/>
  <c r="S5839" i="9" s="1"/>
  <c r="R5647" i="9"/>
  <c r="S5647" i="9" s="1"/>
  <c r="R5327" i="9"/>
  <c r="S5327" i="9" s="1"/>
  <c r="R5263" i="9"/>
  <c r="S5263" i="9" s="1"/>
  <c r="R5199" i="9"/>
  <c r="S5199" i="9" s="1"/>
  <c r="R5135" i="9"/>
  <c r="S5135" i="9" s="1"/>
  <c r="R5071" i="9"/>
  <c r="S5071" i="9" s="1"/>
  <c r="R5007" i="9"/>
  <c r="S5007" i="9" s="1"/>
  <c r="R4943" i="9"/>
  <c r="S4943" i="9" s="1"/>
  <c r="R4879" i="9"/>
  <c r="S4879" i="9" s="1"/>
  <c r="R4815" i="9"/>
  <c r="S4815" i="9" s="1"/>
  <c r="R4751" i="9"/>
  <c r="S4751" i="9" s="1"/>
  <c r="R4687" i="9"/>
  <c r="S4687" i="9" s="1"/>
  <c r="R4623" i="9"/>
  <c r="S4623" i="9" s="1"/>
  <c r="R4559" i="9"/>
  <c r="S4559" i="9" s="1"/>
  <c r="R4495" i="9"/>
  <c r="S4495" i="9" s="1"/>
  <c r="R4431" i="9"/>
  <c r="S4431" i="9" s="1"/>
  <c r="R4367" i="9"/>
  <c r="S4367" i="9" s="1"/>
  <c r="R4166" i="9"/>
  <c r="S4166" i="9" s="1"/>
  <c r="R6373" i="9"/>
  <c r="S6373" i="9" s="1"/>
  <c r="R6309" i="9"/>
  <c r="S6309" i="9" s="1"/>
  <c r="R6245" i="9"/>
  <c r="S6245" i="9" s="1"/>
  <c r="R6181" i="9"/>
  <c r="S6181" i="9" s="1"/>
  <c r="R6117" i="9"/>
  <c r="S6117" i="9" s="1"/>
  <c r="R6053" i="9"/>
  <c r="S6053" i="9" s="1"/>
  <c r="R5989" i="9"/>
  <c r="S5989" i="9" s="1"/>
  <c r="R5925" i="9"/>
  <c r="S5925" i="9" s="1"/>
  <c r="R5861" i="9"/>
  <c r="S5861" i="9" s="1"/>
  <c r="R4243" i="9"/>
  <c r="S4243" i="9" s="1"/>
  <c r="R5556" i="9"/>
  <c r="S5556" i="9" s="1"/>
  <c r="R5492" i="9"/>
  <c r="S5492" i="9" s="1"/>
  <c r="R5428" i="9"/>
  <c r="S5428" i="9" s="1"/>
  <c r="R5364" i="9"/>
  <c r="S5364" i="9" s="1"/>
  <c r="R5300" i="9"/>
  <c r="S5300" i="9" s="1"/>
  <c r="R5236" i="9"/>
  <c r="S5236" i="9" s="1"/>
  <c r="R5172" i="9"/>
  <c r="S5172" i="9" s="1"/>
  <c r="R5108" i="9"/>
  <c r="S5108" i="9" s="1"/>
  <c r="R5044" i="9"/>
  <c r="S5044" i="9" s="1"/>
  <c r="R4980" i="9"/>
  <c r="S4980" i="9" s="1"/>
  <c r="R4916" i="9"/>
  <c r="S4916" i="9" s="1"/>
  <c r="R4852" i="9"/>
  <c r="S4852" i="9" s="1"/>
  <c r="R4788" i="9"/>
  <c r="S4788" i="9" s="1"/>
  <c r="R4724" i="9"/>
  <c r="S4724" i="9" s="1"/>
  <c r="R4660" i="9"/>
  <c r="S4660" i="9" s="1"/>
  <c r="R4596" i="9"/>
  <c r="S4596" i="9" s="1"/>
  <c r="R4532" i="9"/>
  <c r="S4532" i="9" s="1"/>
  <c r="R4468" i="9"/>
  <c r="S4468" i="9" s="1"/>
  <c r="R4404" i="9"/>
  <c r="S4404" i="9" s="1"/>
  <c r="R5763" i="9"/>
  <c r="S5763" i="9" s="1"/>
  <c r="R5635" i="9"/>
  <c r="S5635" i="9" s="1"/>
  <c r="R5618" i="9"/>
  <c r="S5618" i="9" s="1"/>
  <c r="R4334" i="9"/>
  <c r="S4334" i="9" s="1"/>
  <c r="R5721" i="9"/>
  <c r="S5721" i="9" s="1"/>
  <c r="R4309" i="9"/>
  <c r="S4309" i="9" s="1"/>
  <c r="R1801" i="9"/>
  <c r="S1801" i="9" s="1"/>
  <c r="R4036" i="9"/>
  <c r="S4036" i="9" s="1"/>
  <c r="R3908" i="9"/>
  <c r="S3908" i="9" s="1"/>
  <c r="R7433" i="9"/>
  <c r="S7433" i="9" s="1"/>
  <c r="R6949" i="9"/>
  <c r="S6949" i="9" s="1"/>
  <c r="R7056" i="9"/>
  <c r="S7056" i="9" s="1"/>
  <c r="R5767" i="9"/>
  <c r="S5767" i="9" s="1"/>
  <c r="R5614" i="9"/>
  <c r="S5614" i="9" s="1"/>
  <c r="R5550" i="9"/>
  <c r="S5550" i="9" s="1"/>
  <c r="R5486" i="9"/>
  <c r="S5486" i="9" s="1"/>
  <c r="R5422" i="9"/>
  <c r="S5422" i="9" s="1"/>
  <c r="R5358" i="9"/>
  <c r="S5358" i="9" s="1"/>
  <c r="R5294" i="9"/>
  <c r="S5294" i="9" s="1"/>
  <c r="R5230" i="9"/>
  <c r="S5230" i="9" s="1"/>
  <c r="R5166" i="9"/>
  <c r="S5166" i="9" s="1"/>
  <c r="R5102" i="9"/>
  <c r="S5102" i="9" s="1"/>
  <c r="R5038" i="9"/>
  <c r="S5038" i="9" s="1"/>
  <c r="R4974" i="9"/>
  <c r="S4974" i="9" s="1"/>
  <c r="R4910" i="9"/>
  <c r="S4910" i="9" s="1"/>
  <c r="R4846" i="9"/>
  <c r="S4846" i="9" s="1"/>
  <c r="R4782" i="9"/>
  <c r="S4782" i="9" s="1"/>
  <c r="R4718" i="9"/>
  <c r="S4718" i="9" s="1"/>
  <c r="R4654" i="9"/>
  <c r="S4654" i="9" s="1"/>
  <c r="R4590" i="9"/>
  <c r="S4590" i="9" s="1"/>
  <c r="R4526" i="9"/>
  <c r="S4526" i="9" s="1"/>
  <c r="R4462" i="9"/>
  <c r="S4462" i="9" s="1"/>
  <c r="R4398" i="9"/>
  <c r="S4398" i="9" s="1"/>
  <c r="R5533" i="9"/>
  <c r="S5533" i="9" s="1"/>
  <c r="R5612" i="9"/>
  <c r="S5612" i="9" s="1"/>
  <c r="R5691" i="9"/>
  <c r="S5691" i="9" s="1"/>
  <c r="R4344" i="9"/>
  <c r="S4344" i="9" s="1"/>
  <c r="R4237" i="9"/>
  <c r="S4237" i="9" s="1"/>
  <c r="R2893" i="9"/>
  <c r="S2893" i="9" s="1"/>
  <c r="R2637" i="9"/>
  <c r="S2637" i="9" s="1"/>
  <c r="R1294" i="9"/>
  <c r="S1294" i="9" s="1"/>
  <c r="R3900" i="9"/>
  <c r="S3900" i="9" s="1"/>
  <c r="R3836" i="9"/>
  <c r="S3836" i="9" s="1"/>
  <c r="R3772" i="9"/>
  <c r="S3772" i="9" s="1"/>
  <c r="R3708" i="9"/>
  <c r="S3708" i="9" s="1"/>
  <c r="R3644" i="9"/>
  <c r="S3644" i="9" s="1"/>
  <c r="R3580" i="9"/>
  <c r="S3580" i="9" s="1"/>
  <c r="R3516" i="9"/>
  <c r="S3516" i="9" s="1"/>
  <c r="R3452" i="9"/>
  <c r="S3452" i="9" s="1"/>
  <c r="R3388" i="9"/>
  <c r="S3388" i="9" s="1"/>
  <c r="R3324" i="9"/>
  <c r="S3324" i="9" s="1"/>
  <c r="R3260" i="9"/>
  <c r="S3260" i="9" s="1"/>
  <c r="R3196" i="9"/>
  <c r="S3196" i="9" s="1"/>
  <c r="R3132" i="9"/>
  <c r="S3132" i="9" s="1"/>
  <c r="R4115" i="9"/>
  <c r="S4115" i="9" s="1"/>
  <c r="R4051" i="9"/>
  <c r="S4051" i="9" s="1"/>
  <c r="R3987" i="9"/>
  <c r="S3987" i="9" s="1"/>
  <c r="R3923" i="9"/>
  <c r="S3923" i="9" s="1"/>
  <c r="R3859" i="9"/>
  <c r="S3859" i="9" s="1"/>
  <c r="R3795" i="9"/>
  <c r="S3795" i="9" s="1"/>
  <c r="R3731" i="9"/>
  <c r="S3731" i="9" s="1"/>
  <c r="R6479" i="9"/>
  <c r="S6479" i="9" s="1"/>
  <c r="R6607" i="9"/>
  <c r="S6607" i="9" s="1"/>
  <c r="R6735" i="9"/>
  <c r="S6735" i="9" s="1"/>
  <c r="R7208" i="9"/>
  <c r="S7208" i="9" s="1"/>
  <c r="R7272" i="9"/>
  <c r="S7272" i="9" s="1"/>
  <c r="R7464" i="9"/>
  <c r="S7464" i="9" s="1"/>
  <c r="R7818" i="9"/>
  <c r="S7818" i="9" s="1"/>
  <c r="R7882" i="9"/>
  <c r="S7882" i="9" s="1"/>
  <c r="R7946" i="9"/>
  <c r="S7946" i="9" s="1"/>
  <c r="R6748" i="9"/>
  <c r="S6748" i="9" s="1"/>
  <c r="R6684" i="9"/>
  <c r="S6684" i="9" s="1"/>
  <c r="R6620" i="9"/>
  <c r="S6620" i="9" s="1"/>
  <c r="R6556" i="9"/>
  <c r="S6556" i="9" s="1"/>
  <c r="R6492" i="9"/>
  <c r="S6492" i="9" s="1"/>
  <c r="R6428" i="9"/>
  <c r="S6428" i="9" s="1"/>
  <c r="R6364" i="9"/>
  <c r="S6364" i="9" s="1"/>
  <c r="R6300" i="9"/>
  <c r="S6300" i="9" s="1"/>
  <c r="R6236" i="9"/>
  <c r="S6236" i="9" s="1"/>
  <c r="R6172" i="9"/>
  <c r="S6172" i="9" s="1"/>
  <c r="R6108" i="9"/>
  <c r="S6108" i="9" s="1"/>
  <c r="R6044" i="9"/>
  <c r="S6044" i="9" s="1"/>
  <c r="R5980" i="9"/>
  <c r="S5980" i="9" s="1"/>
  <c r="R5916" i="9"/>
  <c r="S5916" i="9" s="1"/>
  <c r="R5852" i="9"/>
  <c r="S5852" i="9" s="1"/>
  <c r="R5611" i="9"/>
  <c r="S5611" i="9" s="1"/>
  <c r="R5441" i="9"/>
  <c r="S5441" i="9" s="1"/>
  <c r="R3005" i="9"/>
  <c r="S3005" i="9" s="1"/>
  <c r="R2749" i="9"/>
  <c r="S2749" i="9" s="1"/>
  <c r="R3948" i="9"/>
  <c r="S3948" i="9" s="1"/>
  <c r="R6858" i="9"/>
  <c r="S6858" i="9" s="1"/>
  <c r="R7600" i="9"/>
  <c r="S7600" i="9" s="1"/>
  <c r="R7792" i="9"/>
  <c r="S7792" i="9" s="1"/>
  <c r="R7984" i="9"/>
  <c r="S7984" i="9" s="1"/>
  <c r="R7506" i="9"/>
  <c r="S7506" i="9" s="1"/>
  <c r="R5816" i="9"/>
  <c r="S5816" i="9" s="1"/>
  <c r="R5752" i="9"/>
  <c r="S5752" i="9" s="1"/>
  <c r="R5688" i="9"/>
  <c r="S5688" i="9" s="1"/>
  <c r="R5624" i="9"/>
  <c r="S5624" i="9" s="1"/>
  <c r="R5560" i="9"/>
  <c r="S5560" i="9" s="1"/>
  <c r="R5496" i="9"/>
  <c r="S5496" i="9" s="1"/>
  <c r="R5432" i="9"/>
  <c r="S5432" i="9" s="1"/>
  <c r="R5368" i="9"/>
  <c r="S5368" i="9" s="1"/>
  <c r="R5304" i="9"/>
  <c r="S5304" i="9" s="1"/>
  <c r="R5240" i="9"/>
  <c r="S5240" i="9" s="1"/>
  <c r="R5176" i="9"/>
  <c r="S5176" i="9" s="1"/>
  <c r="R5112" i="9"/>
  <c r="S5112" i="9" s="1"/>
  <c r="R5048" i="9"/>
  <c r="S5048" i="9" s="1"/>
  <c r="R4984" i="9"/>
  <c r="S4984" i="9" s="1"/>
  <c r="R4920" i="9"/>
  <c r="S4920" i="9" s="1"/>
  <c r="R4856" i="9"/>
  <c r="S4856" i="9" s="1"/>
  <c r="R4792" i="9"/>
  <c r="S4792" i="9" s="1"/>
  <c r="R4728" i="9"/>
  <c r="S4728" i="9" s="1"/>
  <c r="R4664" i="9"/>
  <c r="S4664" i="9" s="1"/>
  <c r="R4600" i="9"/>
  <c r="S4600" i="9" s="1"/>
  <c r="R4536" i="9"/>
  <c r="S4536" i="9" s="1"/>
  <c r="R4472" i="9"/>
  <c r="S4472" i="9" s="1"/>
  <c r="R4408" i="9"/>
  <c r="S4408" i="9" s="1"/>
  <c r="R4340" i="9"/>
  <c r="S4340" i="9" s="1"/>
  <c r="R5743" i="9"/>
  <c r="S5743" i="9" s="1"/>
  <c r="R5551" i="9"/>
  <c r="S5551" i="9" s="1"/>
  <c r="R5487" i="9"/>
  <c r="S5487" i="9" s="1"/>
  <c r="R4151" i="9"/>
  <c r="S4151" i="9" s="1"/>
  <c r="R4046" i="9"/>
  <c r="S4046" i="9" s="1"/>
  <c r="R5588" i="9"/>
  <c r="S5588" i="9" s="1"/>
  <c r="R4239" i="9"/>
  <c r="S4239" i="9" s="1"/>
  <c r="R5522" i="9"/>
  <c r="S5522" i="9" s="1"/>
  <c r="R4297" i="9"/>
  <c r="S4297" i="9" s="1"/>
  <c r="R6329" i="9"/>
  <c r="S6329" i="9" s="1"/>
  <c r="R6265" i="9"/>
  <c r="S6265" i="9" s="1"/>
  <c r="R6201" i="9"/>
  <c r="S6201" i="9" s="1"/>
  <c r="R6137" i="9"/>
  <c r="S6137" i="9" s="1"/>
  <c r="R6073" i="9"/>
  <c r="S6073" i="9" s="1"/>
  <c r="R6009" i="9"/>
  <c r="S6009" i="9" s="1"/>
  <c r="R5945" i="9"/>
  <c r="S5945" i="9" s="1"/>
  <c r="R5881" i="9"/>
  <c r="S5881" i="9" s="1"/>
  <c r="R5817" i="9"/>
  <c r="S5817" i="9" s="1"/>
  <c r="R5497" i="9"/>
  <c r="S5497" i="9" s="1"/>
  <c r="R4268" i="9"/>
  <c r="S4268" i="9" s="1"/>
  <c r="R2997" i="9"/>
  <c r="S2997" i="9" s="1"/>
  <c r="R2741" i="9"/>
  <c r="S2741" i="9" s="1"/>
  <c r="R2485" i="9"/>
  <c r="S2485" i="9" s="1"/>
  <c r="R2421" i="9"/>
  <c r="S2421" i="9" s="1"/>
  <c r="R2357" i="9"/>
  <c r="S2357" i="9" s="1"/>
  <c r="R2293" i="9"/>
  <c r="S2293" i="9" s="1"/>
  <c r="R2229" i="9"/>
  <c r="S2229" i="9" s="1"/>
  <c r="R2165" i="9"/>
  <c r="S2165" i="9" s="1"/>
  <c r="R2101" i="9"/>
  <c r="S2101" i="9" s="1"/>
  <c r="R2037" i="9"/>
  <c r="S2037" i="9" s="1"/>
  <c r="R1973" i="9"/>
  <c r="S1973" i="9" s="1"/>
  <c r="R1909" i="9"/>
  <c r="S1909" i="9" s="1"/>
  <c r="R4132" i="9"/>
  <c r="S4132" i="9" s="1"/>
  <c r="R3876" i="9"/>
  <c r="S3876" i="9" s="1"/>
  <c r="R1494" i="9"/>
  <c r="S1494" i="9" s="1"/>
  <c r="R2939" i="9"/>
  <c r="S2939" i="9" s="1"/>
  <c r="R2683" i="9"/>
  <c r="S2683" i="9" s="1"/>
  <c r="R7664" i="9"/>
  <c r="S7664" i="9" s="1"/>
  <c r="R7856" i="9"/>
  <c r="S7856" i="9" s="1"/>
  <c r="R7450" i="9"/>
  <c r="S7450" i="9" s="1"/>
  <c r="R6862" i="9"/>
  <c r="S6862" i="9" s="1"/>
  <c r="R6798" i="9"/>
  <c r="S6798" i="9" s="1"/>
  <c r="R6734" i="9"/>
  <c r="S6734" i="9" s="1"/>
  <c r="R6670" i="9"/>
  <c r="S6670" i="9" s="1"/>
  <c r="R6606" i="9"/>
  <c r="S6606" i="9" s="1"/>
  <c r="R6542" i="9"/>
  <c r="S6542" i="9" s="1"/>
  <c r="R6478" i="9"/>
  <c r="S6478" i="9" s="1"/>
  <c r="R6414" i="9"/>
  <c r="S6414" i="9" s="1"/>
  <c r="R6350" i="9"/>
  <c r="S6350" i="9" s="1"/>
  <c r="R6286" i="9"/>
  <c r="S6286" i="9" s="1"/>
  <c r="R6222" i="9"/>
  <c r="S6222" i="9" s="1"/>
  <c r="R6158" i="9"/>
  <c r="S6158" i="9" s="1"/>
  <c r="R6094" i="9"/>
  <c r="S6094" i="9" s="1"/>
  <c r="R6030" i="9"/>
  <c r="S6030" i="9" s="1"/>
  <c r="R5966" i="9"/>
  <c r="S5966" i="9" s="1"/>
  <c r="R5902" i="9"/>
  <c r="S5902" i="9" s="1"/>
  <c r="R5838" i="9"/>
  <c r="S5838" i="9" s="1"/>
  <c r="R5710" i="9"/>
  <c r="S5710" i="9" s="1"/>
  <c r="R4206" i="9"/>
  <c r="S4206" i="9" s="1"/>
  <c r="R5629" i="9"/>
  <c r="S5629" i="9" s="1"/>
  <c r="R4346" i="9"/>
  <c r="S4346" i="9" s="1"/>
  <c r="R4179" i="9"/>
  <c r="S4179" i="9" s="1"/>
  <c r="R4307" i="9"/>
  <c r="S4307" i="9" s="1"/>
  <c r="R6282" i="9"/>
  <c r="S6282" i="9" s="1"/>
  <c r="R6218" i="9"/>
  <c r="S6218" i="9" s="1"/>
  <c r="R6154" i="9"/>
  <c r="S6154" i="9" s="1"/>
  <c r="R6090" i="9"/>
  <c r="S6090" i="9" s="1"/>
  <c r="R6026" i="9"/>
  <c r="S6026" i="9" s="1"/>
  <c r="R5962" i="9"/>
  <c r="S5962" i="9" s="1"/>
  <c r="R5898" i="9"/>
  <c r="S5898" i="9" s="1"/>
  <c r="R5834" i="9"/>
  <c r="S5834" i="9" s="1"/>
  <c r="R5706" i="9"/>
  <c r="S5706" i="9" s="1"/>
  <c r="R5386" i="9"/>
  <c r="S5386" i="9" s="1"/>
  <c r="R4361" i="9"/>
  <c r="S4361" i="9" s="1"/>
  <c r="R5617" i="9"/>
  <c r="S5617" i="9" s="1"/>
  <c r="R4124" i="9"/>
  <c r="S4124" i="9" s="1"/>
  <c r="R3100" i="9"/>
  <c r="S3100" i="9" s="1"/>
  <c r="R3036" i="9"/>
  <c r="S3036" i="9" s="1"/>
  <c r="R2972" i="9"/>
  <c r="S2972" i="9" s="1"/>
  <c r="R2908" i="9"/>
  <c r="S2908" i="9" s="1"/>
  <c r="R2844" i="9"/>
  <c r="S2844" i="9" s="1"/>
  <c r="R2780" i="9"/>
  <c r="S2780" i="9" s="1"/>
  <c r="R2716" i="9"/>
  <c r="S2716" i="9" s="1"/>
  <c r="R2652" i="9"/>
  <c r="S2652" i="9" s="1"/>
  <c r="R2588" i="9"/>
  <c r="S2588" i="9" s="1"/>
  <c r="R2524" i="9"/>
  <c r="S2524" i="9" s="1"/>
  <c r="R2460" i="9"/>
  <c r="S2460" i="9" s="1"/>
  <c r="R2396" i="9"/>
  <c r="S2396" i="9" s="1"/>
  <c r="R2332" i="9"/>
  <c r="S2332" i="9" s="1"/>
  <c r="R2268" i="9"/>
  <c r="S2268" i="9" s="1"/>
  <c r="R2204" i="9"/>
  <c r="S2204" i="9" s="1"/>
  <c r="R2140" i="9"/>
  <c r="S2140" i="9" s="1"/>
  <c r="R2076" i="9"/>
  <c r="S2076" i="9" s="1"/>
  <c r="R2012" i="9"/>
  <c r="S2012" i="9" s="1"/>
  <c r="R1948" i="9"/>
  <c r="S1948" i="9" s="1"/>
  <c r="R1884" i="9"/>
  <c r="S1884" i="9" s="1"/>
  <c r="R7536" i="9"/>
  <c r="S7536" i="9" s="1"/>
  <c r="R7728" i="9"/>
  <c r="S7728" i="9" s="1"/>
  <c r="R7920" i="9"/>
  <c r="S7920" i="9" s="1"/>
  <c r="R7352" i="9"/>
  <c r="S7352" i="9" s="1"/>
  <c r="R6393" i="9"/>
  <c r="S6393" i="9" s="1"/>
  <c r="R6859" i="9"/>
  <c r="S6859" i="9" s="1"/>
  <c r="R6922" i="9"/>
  <c r="S6922" i="9" s="1"/>
  <c r="R7080" i="9"/>
  <c r="S7080" i="9" s="1"/>
  <c r="R6952" i="9"/>
  <c r="S6952" i="9" s="1"/>
  <c r="R4194" i="9"/>
  <c r="S4194" i="9" s="1"/>
  <c r="R4164" i="9"/>
  <c r="S4164" i="9" s="1"/>
  <c r="R5764" i="9"/>
  <c r="S5764" i="9" s="1"/>
  <c r="R4281" i="9"/>
  <c r="S4281" i="9" s="1"/>
  <c r="R5779" i="9"/>
  <c r="S5779" i="9" s="1"/>
  <c r="R5523" i="9"/>
  <c r="S5523" i="9" s="1"/>
  <c r="R5459" i="9"/>
  <c r="S5459" i="9" s="1"/>
  <c r="R5395" i="9"/>
  <c r="S5395" i="9" s="1"/>
  <c r="R5331" i="9"/>
  <c r="S5331" i="9" s="1"/>
  <c r="R5267" i="9"/>
  <c r="S5267" i="9" s="1"/>
  <c r="R5203" i="9"/>
  <c r="S5203" i="9" s="1"/>
  <c r="R5139" i="9"/>
  <c r="S5139" i="9" s="1"/>
  <c r="R5075" i="9"/>
  <c r="S5075" i="9" s="1"/>
  <c r="R5011" i="9"/>
  <c r="S5011" i="9" s="1"/>
  <c r="R4947" i="9"/>
  <c r="S4947" i="9" s="1"/>
  <c r="R4883" i="9"/>
  <c r="S4883" i="9" s="1"/>
  <c r="R4819" i="9"/>
  <c r="S4819" i="9" s="1"/>
  <c r="R4755" i="9"/>
  <c r="S4755" i="9" s="1"/>
  <c r="R4691" i="9"/>
  <c r="S4691" i="9" s="1"/>
  <c r="R4627" i="9"/>
  <c r="S4627" i="9" s="1"/>
  <c r="R4563" i="9"/>
  <c r="S4563" i="9" s="1"/>
  <c r="R4499" i="9"/>
  <c r="S4499" i="9" s="1"/>
  <c r="R4435" i="9"/>
  <c r="S4435" i="9" s="1"/>
  <c r="R4371" i="9"/>
  <c r="S4371" i="9" s="1"/>
  <c r="R4279" i="9"/>
  <c r="S4279" i="9" s="1"/>
  <c r="R3877" i="9"/>
  <c r="S3877" i="9" s="1"/>
  <c r="R3813" i="9"/>
  <c r="S3813" i="9" s="1"/>
  <c r="R3749" i="9"/>
  <c r="S3749" i="9" s="1"/>
  <c r="R3685" i="9"/>
  <c r="S3685" i="9" s="1"/>
  <c r="R3621" i="9"/>
  <c r="S3621" i="9" s="1"/>
  <c r="R3557" i="9"/>
  <c r="S3557" i="9" s="1"/>
  <c r="R3493" i="9"/>
  <c r="S3493" i="9" s="1"/>
  <c r="R3429" i="9"/>
  <c r="S3429" i="9" s="1"/>
  <c r="R3365" i="9"/>
  <c r="S3365" i="9" s="1"/>
  <c r="R3301" i="9"/>
  <c r="S3301" i="9" s="1"/>
  <c r="R3237" i="9"/>
  <c r="S3237" i="9" s="1"/>
  <c r="R3173" i="9"/>
  <c r="S3173" i="9" s="1"/>
  <c r="R3109" i="9"/>
  <c r="S3109" i="9" s="1"/>
  <c r="R3045" i="9"/>
  <c r="S3045" i="9" s="1"/>
  <c r="R2789" i="9"/>
  <c r="S2789" i="9" s="1"/>
  <c r="R1737" i="9"/>
  <c r="S1737" i="9" s="1"/>
  <c r="R1623" i="9"/>
  <c r="S1623" i="9" s="1"/>
  <c r="R4116" i="9"/>
  <c r="S4116" i="9" s="1"/>
  <c r="R1590" i="9"/>
  <c r="S1590" i="9" s="1"/>
  <c r="R2523" i="9"/>
  <c r="S2523" i="9" s="1"/>
  <c r="R2459" i="9"/>
  <c r="S2459" i="9" s="1"/>
  <c r="R2395" i="9"/>
  <c r="S2395" i="9" s="1"/>
  <c r="R2331" i="9"/>
  <c r="S2331" i="9" s="1"/>
  <c r="R2267" i="9"/>
  <c r="S2267" i="9" s="1"/>
  <c r="R2203" i="9"/>
  <c r="S2203" i="9" s="1"/>
  <c r="R2139" i="9"/>
  <c r="S2139" i="9" s="1"/>
  <c r="R2075" i="9"/>
  <c r="S2075" i="9" s="1"/>
  <c r="R2011" i="9"/>
  <c r="S2011" i="9" s="1"/>
  <c r="R1947" i="9"/>
  <c r="S1947" i="9" s="1"/>
  <c r="R1883" i="9"/>
  <c r="S1883" i="9" s="1"/>
  <c r="R4074" i="9"/>
  <c r="S4074" i="9" s="1"/>
  <c r="R3089" i="9"/>
  <c r="S3089" i="9" s="1"/>
  <c r="R3025" i="9"/>
  <c r="S3025" i="9" s="1"/>
  <c r="R2769" i="9"/>
  <c r="S2769" i="9" s="1"/>
  <c r="R1455" i="9"/>
  <c r="S1455" i="9" s="1"/>
  <c r="R3999" i="9"/>
  <c r="S3999" i="9" s="1"/>
  <c r="R3935" i="9"/>
  <c r="S3935" i="9" s="1"/>
  <c r="R3871" i="9"/>
  <c r="S3871" i="9" s="1"/>
  <c r="R3807" i="9"/>
  <c r="S3807" i="9" s="1"/>
  <c r="R3743" i="9"/>
  <c r="S3743" i="9" s="1"/>
  <c r="R3679" i="9"/>
  <c r="S3679" i="9" s="1"/>
  <c r="R3615" i="9"/>
  <c r="S3615" i="9" s="1"/>
  <c r="R3551" i="9"/>
  <c r="S3551" i="9" s="1"/>
  <c r="R3487" i="9"/>
  <c r="S3487" i="9" s="1"/>
  <c r="R3423" i="9"/>
  <c r="S3423" i="9" s="1"/>
  <c r="R3359" i="9"/>
  <c r="S3359" i="9" s="1"/>
  <c r="R3295" i="9"/>
  <c r="S3295" i="9" s="1"/>
  <c r="R3231" i="9"/>
  <c r="S3231" i="9" s="1"/>
  <c r="R3167" i="9"/>
  <c r="S3167" i="9" s="1"/>
  <c r="R3103" i="9"/>
  <c r="S3103" i="9" s="1"/>
  <c r="R1815" i="9"/>
  <c r="S1815" i="9" s="1"/>
  <c r="R1718" i="9"/>
  <c r="S1718" i="9" s="1"/>
  <c r="R52" i="9"/>
  <c r="S52" i="9" s="1"/>
  <c r="R290" i="9"/>
  <c r="S290" i="9" s="1"/>
  <c r="R98" i="9"/>
  <c r="S98" i="9" s="1"/>
  <c r="R241" i="9"/>
  <c r="S241" i="9" s="1"/>
  <c r="R3667" i="9"/>
  <c r="S3667" i="9" s="1"/>
  <c r="R3603" i="9"/>
  <c r="S3603" i="9" s="1"/>
  <c r="R3539" i="9"/>
  <c r="S3539" i="9" s="1"/>
  <c r="R3475" i="9"/>
  <c r="S3475" i="9" s="1"/>
  <c r="R3411" i="9"/>
  <c r="S3411" i="9" s="1"/>
  <c r="R3347" i="9"/>
  <c r="S3347" i="9" s="1"/>
  <c r="R3283" i="9"/>
  <c r="S3283" i="9" s="1"/>
  <c r="R3219" i="9"/>
  <c r="S3219" i="9" s="1"/>
  <c r="R3155" i="9"/>
  <c r="S3155" i="9" s="1"/>
  <c r="R4066" i="9"/>
  <c r="S4066" i="9" s="1"/>
  <c r="R2978" i="9"/>
  <c r="S2978" i="9" s="1"/>
  <c r="R2722" i="9"/>
  <c r="S2722" i="9" s="1"/>
  <c r="R2530" i="9"/>
  <c r="S2530" i="9" s="1"/>
  <c r="R1819" i="9"/>
  <c r="S1819" i="9" s="1"/>
  <c r="R4105" i="9"/>
  <c r="S4105" i="9" s="1"/>
  <c r="R4041" i="9"/>
  <c r="S4041" i="9" s="1"/>
  <c r="R3977" i="9"/>
  <c r="S3977" i="9" s="1"/>
  <c r="R3913" i="9"/>
  <c r="S3913" i="9" s="1"/>
  <c r="R3849" i="9"/>
  <c r="S3849" i="9" s="1"/>
  <c r="R3785" i="9"/>
  <c r="S3785" i="9" s="1"/>
  <c r="R3721" i="9"/>
  <c r="S3721" i="9" s="1"/>
  <c r="R3657" i="9"/>
  <c r="S3657" i="9" s="1"/>
  <c r="R3593" i="9"/>
  <c r="S3593" i="9" s="1"/>
  <c r="R3529" i="9"/>
  <c r="S3529" i="9" s="1"/>
  <c r="R3465" i="9"/>
  <c r="S3465" i="9" s="1"/>
  <c r="R3401" i="9"/>
  <c r="S3401" i="9" s="1"/>
  <c r="R3337" i="9"/>
  <c r="S3337" i="9" s="1"/>
  <c r="R3273" i="9"/>
  <c r="S3273" i="9" s="1"/>
  <c r="R3209" i="9"/>
  <c r="S3209" i="9" s="1"/>
  <c r="R3145" i="9"/>
  <c r="S3145" i="9" s="1"/>
  <c r="R2825" i="9"/>
  <c r="S2825" i="9" s="1"/>
  <c r="R2633" i="9"/>
  <c r="S2633" i="9" s="1"/>
  <c r="R2569" i="9"/>
  <c r="S2569" i="9" s="1"/>
  <c r="R2505" i="9"/>
  <c r="S2505" i="9" s="1"/>
  <c r="R2441" i="9"/>
  <c r="S2441" i="9" s="1"/>
  <c r="R2377" i="9"/>
  <c r="S2377" i="9" s="1"/>
  <c r="R2313" i="9"/>
  <c r="S2313" i="9" s="1"/>
  <c r="R2249" i="9"/>
  <c r="S2249" i="9" s="1"/>
  <c r="R2185" i="9"/>
  <c r="S2185" i="9" s="1"/>
  <c r="R2121" i="9"/>
  <c r="S2121" i="9" s="1"/>
  <c r="R2057" i="9"/>
  <c r="S2057" i="9" s="1"/>
  <c r="R1993" i="9"/>
  <c r="S1993" i="9" s="1"/>
  <c r="R1929" i="9"/>
  <c r="S1929" i="9" s="1"/>
  <c r="R1865" i="9"/>
  <c r="S1865" i="9" s="1"/>
  <c r="R1283" i="9"/>
  <c r="S1283" i="9" s="1"/>
  <c r="R2519" i="9"/>
  <c r="S2519" i="9" s="1"/>
  <c r="R2455" i="9"/>
  <c r="S2455" i="9" s="1"/>
  <c r="R2391" i="9"/>
  <c r="S2391" i="9" s="1"/>
  <c r="R2327" i="9"/>
  <c r="S2327" i="9" s="1"/>
  <c r="R2263" i="9"/>
  <c r="S2263" i="9" s="1"/>
  <c r="R2199" i="9"/>
  <c r="S2199" i="9" s="1"/>
  <c r="R2135" i="9"/>
  <c r="S2135" i="9" s="1"/>
  <c r="R2071" i="9"/>
  <c r="S2071" i="9" s="1"/>
  <c r="R2007" i="9"/>
  <c r="S2007" i="9" s="1"/>
  <c r="R1943" i="9"/>
  <c r="S1943" i="9" s="1"/>
  <c r="R1879" i="9"/>
  <c r="S1879" i="9" s="1"/>
  <c r="R1792" i="9"/>
  <c r="S1792" i="9" s="1"/>
  <c r="R1451" i="9"/>
  <c r="S1451" i="9" s="1"/>
  <c r="R1219" i="9"/>
  <c r="S1219" i="9" s="1"/>
  <c r="R1155" i="9"/>
  <c r="S1155" i="9" s="1"/>
  <c r="R1091" i="9"/>
  <c r="S1091" i="9" s="1"/>
  <c r="R1027" i="9"/>
  <c r="S1027" i="9" s="1"/>
  <c r="R963" i="9"/>
  <c r="S963" i="9" s="1"/>
  <c r="R899" i="9"/>
  <c r="S899" i="9" s="1"/>
  <c r="R835" i="9"/>
  <c r="S835" i="9" s="1"/>
  <c r="R771" i="9"/>
  <c r="S771" i="9" s="1"/>
  <c r="R707" i="9"/>
  <c r="S707" i="9" s="1"/>
  <c r="R643" i="9"/>
  <c r="S643" i="9" s="1"/>
  <c r="R579" i="9"/>
  <c r="S579" i="9" s="1"/>
  <c r="R515" i="9"/>
  <c r="S515" i="9" s="1"/>
  <c r="R451" i="9"/>
  <c r="S451" i="9" s="1"/>
  <c r="R387" i="9"/>
  <c r="S387" i="9" s="1"/>
  <c r="R323" i="9"/>
  <c r="S323" i="9" s="1"/>
  <c r="R1065" i="9"/>
  <c r="S1065" i="9" s="1"/>
  <c r="R1001" i="9"/>
  <c r="S1001" i="9" s="1"/>
  <c r="R937" i="9"/>
  <c r="S937" i="9" s="1"/>
  <c r="R873" i="9"/>
  <c r="S873" i="9" s="1"/>
  <c r="R809" i="9"/>
  <c r="S809" i="9" s="1"/>
  <c r="R745" i="9"/>
  <c r="S745" i="9" s="1"/>
  <c r="R681" i="9"/>
  <c r="S681" i="9" s="1"/>
  <c r="R617" i="9"/>
  <c r="S617" i="9" s="1"/>
  <c r="R553" i="9"/>
  <c r="S553" i="9" s="1"/>
  <c r="R489" i="9"/>
  <c r="S489" i="9" s="1"/>
  <c r="R425" i="9"/>
  <c r="S425" i="9" s="1"/>
  <c r="R361" i="9"/>
  <c r="S361" i="9" s="1"/>
  <c r="R2947" i="9"/>
  <c r="S2947" i="9" s="1"/>
  <c r="R2691" i="9"/>
  <c r="S2691" i="9" s="1"/>
  <c r="R2563" i="9"/>
  <c r="S2563" i="9" s="1"/>
  <c r="R2834" i="9"/>
  <c r="S2834" i="9" s="1"/>
  <c r="R1692" i="9"/>
  <c r="S1692" i="9" s="1"/>
  <c r="R1564" i="9"/>
  <c r="S1564" i="9" s="1"/>
  <c r="R189" i="9"/>
  <c r="S189" i="9" s="1"/>
  <c r="R28" i="9"/>
  <c r="S28" i="9" s="1"/>
  <c r="R992" i="9"/>
  <c r="S992" i="9" s="1"/>
  <c r="R928" i="9"/>
  <c r="S928" i="9" s="1"/>
  <c r="R864" i="9"/>
  <c r="S864" i="9" s="1"/>
  <c r="R800" i="9"/>
  <c r="S800" i="9" s="1"/>
  <c r="R736" i="9"/>
  <c r="S736" i="9" s="1"/>
  <c r="R672" i="9"/>
  <c r="S672" i="9" s="1"/>
  <c r="R608" i="9"/>
  <c r="S608" i="9" s="1"/>
  <c r="R544" i="9"/>
  <c r="S544" i="9" s="1"/>
  <c r="R480" i="9"/>
  <c r="S480" i="9" s="1"/>
  <c r="R416" i="9"/>
  <c r="S416" i="9" s="1"/>
  <c r="R352" i="9"/>
  <c r="S352" i="9" s="1"/>
  <c r="R1412" i="9"/>
  <c r="S1412" i="9" s="1"/>
  <c r="R3914" i="9"/>
  <c r="S3914" i="9" s="1"/>
  <c r="R3850" i="9"/>
  <c r="S3850" i="9" s="1"/>
  <c r="R3786" i="9"/>
  <c r="S3786" i="9" s="1"/>
  <c r="R3722" i="9"/>
  <c r="S3722" i="9" s="1"/>
  <c r="R3658" i="9"/>
  <c r="S3658" i="9" s="1"/>
  <c r="R3594" i="9"/>
  <c r="S3594" i="9" s="1"/>
  <c r="R3530" i="9"/>
  <c r="S3530" i="9" s="1"/>
  <c r="R3466" i="9"/>
  <c r="S3466" i="9" s="1"/>
  <c r="R3402" i="9"/>
  <c r="S3402" i="9" s="1"/>
  <c r="R3338" i="9"/>
  <c r="S3338" i="9" s="1"/>
  <c r="R3274" i="9"/>
  <c r="S3274" i="9" s="1"/>
  <c r="R3210" i="9"/>
  <c r="S3210" i="9" s="1"/>
  <c r="R3146" i="9"/>
  <c r="S3146" i="9" s="1"/>
  <c r="R2826" i="9"/>
  <c r="S2826" i="9" s="1"/>
  <c r="R1286" i="9"/>
  <c r="S1286" i="9" s="1"/>
  <c r="R1519" i="9"/>
  <c r="S1519" i="9" s="1"/>
  <c r="R1420" i="9"/>
  <c r="S1420" i="9" s="1"/>
  <c r="R2550" i="9"/>
  <c r="S2550" i="9" s="1"/>
  <c r="R2486" i="9"/>
  <c r="S2486" i="9" s="1"/>
  <c r="R2422" i="9"/>
  <c r="S2422" i="9" s="1"/>
  <c r="R2358" i="9"/>
  <c r="S2358" i="9" s="1"/>
  <c r="R2294" i="9"/>
  <c r="S2294" i="9" s="1"/>
  <c r="R2230" i="9"/>
  <c r="S2230" i="9" s="1"/>
  <c r="R2166" i="9"/>
  <c r="S2166" i="9" s="1"/>
  <c r="R2102" i="9"/>
  <c r="S2102" i="9" s="1"/>
  <c r="R2038" i="9"/>
  <c r="S2038" i="9" s="1"/>
  <c r="R1974" i="9"/>
  <c r="S1974" i="9" s="1"/>
  <c r="R1910" i="9"/>
  <c r="S1910" i="9" s="1"/>
  <c r="R1846" i="9"/>
  <c r="S1846" i="9" s="1"/>
  <c r="R1845" i="9"/>
  <c r="S1845" i="9" s="1"/>
  <c r="R1781" i="9"/>
  <c r="S1781" i="9" s="1"/>
  <c r="R1717" i="9"/>
  <c r="S1717" i="9" s="1"/>
  <c r="R1653" i="9"/>
  <c r="S1653" i="9" s="1"/>
  <c r="R1589" i="9"/>
  <c r="S1589" i="9" s="1"/>
  <c r="R1525" i="9"/>
  <c r="S1525" i="9" s="1"/>
  <c r="R212" i="9"/>
  <c r="S212" i="9" s="1"/>
  <c r="R2995" i="9"/>
  <c r="S2995" i="9" s="1"/>
  <c r="R2739" i="9"/>
  <c r="S2739" i="9" s="1"/>
  <c r="R1756" i="9"/>
  <c r="S1756" i="9" s="1"/>
  <c r="R1524" i="9"/>
  <c r="S1524" i="9" s="1"/>
  <c r="R3970" i="9"/>
  <c r="S3970" i="9" s="1"/>
  <c r="R3856" i="9"/>
  <c r="S3856" i="9" s="1"/>
  <c r="R3792" i="9"/>
  <c r="S3792" i="9" s="1"/>
  <c r="R3728" i="9"/>
  <c r="S3728" i="9" s="1"/>
  <c r="R3664" i="9"/>
  <c r="S3664" i="9" s="1"/>
  <c r="R3600" i="9"/>
  <c r="S3600" i="9" s="1"/>
  <c r="R3536" i="9"/>
  <c r="S3536" i="9" s="1"/>
  <c r="R3472" i="9"/>
  <c r="S3472" i="9" s="1"/>
  <c r="R3408" i="9"/>
  <c r="S3408" i="9" s="1"/>
  <c r="R3344" i="9"/>
  <c r="S3344" i="9" s="1"/>
  <c r="R3280" i="9"/>
  <c r="S3280" i="9" s="1"/>
  <c r="R3216" i="9"/>
  <c r="S3216" i="9" s="1"/>
  <c r="R3152" i="9"/>
  <c r="S3152" i="9" s="1"/>
  <c r="R3063" i="9"/>
  <c r="S3063" i="9" s="1"/>
  <c r="R2807" i="9"/>
  <c r="S2807" i="9" s="1"/>
  <c r="R1356" i="9"/>
  <c r="S1356" i="9" s="1"/>
  <c r="R1036" i="9"/>
  <c r="S1036" i="9" s="1"/>
  <c r="R972" i="9"/>
  <c r="S972" i="9" s="1"/>
  <c r="R908" i="9"/>
  <c r="S908" i="9" s="1"/>
  <c r="R844" i="9"/>
  <c r="S844" i="9" s="1"/>
  <c r="R780" i="9"/>
  <c r="S780" i="9" s="1"/>
  <c r="R716" i="9"/>
  <c r="S716" i="9" s="1"/>
  <c r="R652" i="9"/>
  <c r="S652" i="9" s="1"/>
  <c r="R588" i="9"/>
  <c r="S588" i="9" s="1"/>
  <c r="R524" i="9"/>
  <c r="S524" i="9" s="1"/>
  <c r="R460" i="9"/>
  <c r="S460" i="9" s="1"/>
  <c r="R396" i="9"/>
  <c r="S396" i="9" s="1"/>
  <c r="R332" i="9"/>
  <c r="S332" i="9" s="1"/>
  <c r="R140" i="9"/>
  <c r="S140" i="9" s="1"/>
  <c r="R1402" i="9"/>
  <c r="S1402" i="9" s="1"/>
  <c r="R1338" i="9"/>
  <c r="S1338" i="9" s="1"/>
  <c r="R1274" i="9"/>
  <c r="S1274" i="9" s="1"/>
  <c r="R1210" i="9"/>
  <c r="S1210" i="9" s="1"/>
  <c r="R1146" i="9"/>
  <c r="S1146" i="9" s="1"/>
  <c r="R1082" i="9"/>
  <c r="S1082" i="9" s="1"/>
  <c r="R1018" i="9"/>
  <c r="S1018" i="9" s="1"/>
  <c r="R954" i="9"/>
  <c r="S954" i="9" s="1"/>
  <c r="R890" i="9"/>
  <c r="S890" i="9" s="1"/>
  <c r="R826" i="9"/>
  <c r="S826" i="9" s="1"/>
  <c r="R762" i="9"/>
  <c r="S762" i="9" s="1"/>
  <c r="R698" i="9"/>
  <c r="S698" i="9" s="1"/>
  <c r="R634" i="9"/>
  <c r="S634" i="9" s="1"/>
  <c r="R570" i="9"/>
  <c r="S570" i="9" s="1"/>
  <c r="R506" i="9"/>
  <c r="S506" i="9" s="1"/>
  <c r="R442" i="9"/>
  <c r="S442" i="9" s="1"/>
  <c r="R378" i="9"/>
  <c r="S378" i="9" s="1"/>
  <c r="R314" i="9"/>
  <c r="S314" i="9" s="1"/>
  <c r="R144" i="9"/>
  <c r="S144" i="9" s="1"/>
  <c r="R2923" i="9"/>
  <c r="S2923" i="9" s="1"/>
  <c r="R2667" i="9"/>
  <c r="S2667" i="9" s="1"/>
  <c r="R2874" i="9"/>
  <c r="S2874" i="9" s="1"/>
  <c r="R2554" i="9"/>
  <c r="S2554" i="9" s="1"/>
  <c r="R2426" i="9"/>
  <c r="S2426" i="9" s="1"/>
  <c r="R2362" i="9"/>
  <c r="S2362" i="9" s="1"/>
  <c r="R2298" i="9"/>
  <c r="S2298" i="9" s="1"/>
  <c r="R2234" i="9"/>
  <c r="S2234" i="9" s="1"/>
  <c r="R2170" i="9"/>
  <c r="S2170" i="9" s="1"/>
  <c r="R2106" i="9"/>
  <c r="S2106" i="9" s="1"/>
  <c r="R2042" i="9"/>
  <c r="S2042" i="9" s="1"/>
  <c r="R1978" i="9"/>
  <c r="S1978" i="9" s="1"/>
  <c r="R1914" i="9"/>
  <c r="S1914" i="9" s="1"/>
  <c r="R1850" i="9"/>
  <c r="S1850" i="9" s="1"/>
  <c r="R1411" i="9"/>
  <c r="S1411" i="9" s="1"/>
  <c r="R1347" i="9"/>
  <c r="S1347" i="9" s="1"/>
  <c r="R1751" i="9"/>
  <c r="S1751" i="9" s="1"/>
  <c r="R1381" i="9"/>
  <c r="S1381" i="9" s="1"/>
  <c r="R1317" i="9"/>
  <c r="S1317" i="9" s="1"/>
  <c r="R1253" i="9"/>
  <c r="S1253" i="9" s="1"/>
  <c r="R1189" i="9"/>
  <c r="S1189" i="9" s="1"/>
  <c r="R1125" i="9"/>
  <c r="S1125" i="9" s="1"/>
  <c r="R1061" i="9"/>
  <c r="S1061" i="9" s="1"/>
  <c r="R997" i="9"/>
  <c r="S997" i="9" s="1"/>
  <c r="R933" i="9"/>
  <c r="S933" i="9" s="1"/>
  <c r="R869" i="9"/>
  <c r="S869" i="9" s="1"/>
  <c r="R805" i="9"/>
  <c r="S805" i="9" s="1"/>
  <c r="R741" i="9"/>
  <c r="S741" i="9" s="1"/>
  <c r="R677" i="9"/>
  <c r="S677" i="9" s="1"/>
  <c r="R613" i="9"/>
  <c r="S613" i="9" s="1"/>
  <c r="R549" i="9"/>
  <c r="S549" i="9" s="1"/>
  <c r="R485" i="9"/>
  <c r="S485" i="9" s="1"/>
  <c r="R421" i="9"/>
  <c r="S421" i="9" s="1"/>
  <c r="R357" i="9"/>
  <c r="S357" i="9" s="1"/>
  <c r="R229" i="9"/>
  <c r="S229" i="9" s="1"/>
  <c r="R1348" i="9"/>
  <c r="S1348" i="9" s="1"/>
  <c r="R1220" i="9"/>
  <c r="S1220" i="9" s="1"/>
  <c r="R68" i="9"/>
  <c r="S68" i="9" s="1"/>
  <c r="R178" i="9"/>
  <c r="S178" i="9" s="1"/>
  <c r="R129" i="9"/>
  <c r="S129" i="9" s="1"/>
  <c r="R65" i="9"/>
  <c r="S65" i="9" s="1"/>
  <c r="R7274" i="9"/>
  <c r="S7274" i="9" s="1"/>
  <c r="R7248" i="9"/>
  <c r="S7248" i="9" s="1"/>
  <c r="R7440" i="9"/>
  <c r="S7440" i="9" s="1"/>
  <c r="R7632" i="9"/>
  <c r="S7632" i="9" s="1"/>
  <c r="R7824" i="9"/>
  <c r="S7824" i="9" s="1"/>
  <c r="R7086" i="9"/>
  <c r="S7086" i="9" s="1"/>
  <c r="R5720" i="9"/>
  <c r="S5720" i="9" s="1"/>
  <c r="R5528" i="9"/>
  <c r="S5528" i="9" s="1"/>
  <c r="R5336" i="9"/>
  <c r="S5336" i="9" s="1"/>
  <c r="R5144" i="9"/>
  <c r="S5144" i="9" s="1"/>
  <c r="R4952" i="9"/>
  <c r="S4952" i="9" s="1"/>
  <c r="R4824" i="9"/>
  <c r="S4824" i="9" s="1"/>
  <c r="R4696" i="9"/>
  <c r="S4696" i="9" s="1"/>
  <c r="R4632" i="9"/>
  <c r="S4632" i="9" s="1"/>
  <c r="R4568" i="9"/>
  <c r="S4568" i="9" s="1"/>
  <c r="R4504" i="9"/>
  <c r="S4504" i="9" s="1"/>
  <c r="R4440" i="9"/>
  <c r="S4440" i="9" s="1"/>
  <c r="R5669" i="9"/>
  <c r="S5669" i="9" s="1"/>
  <c r="R5684" i="9"/>
  <c r="S5684" i="9" s="1"/>
  <c r="R4158" i="9"/>
  <c r="S4158" i="9" s="1"/>
  <c r="R6297" i="9"/>
  <c r="S6297" i="9" s="1"/>
  <c r="R6233" i="9"/>
  <c r="S6233" i="9" s="1"/>
  <c r="R6169" i="9"/>
  <c r="S6169" i="9" s="1"/>
  <c r="R6105" i="9"/>
  <c r="S6105" i="9" s="1"/>
  <c r="R6041" i="9"/>
  <c r="S6041" i="9" s="1"/>
  <c r="R5977" i="9"/>
  <c r="S5977" i="9" s="1"/>
  <c r="R5913" i="9"/>
  <c r="S5913" i="9" s="1"/>
  <c r="R5849" i="9"/>
  <c r="S5849" i="9" s="1"/>
  <c r="R5593" i="9"/>
  <c r="S5593" i="9" s="1"/>
  <c r="R5401" i="9"/>
  <c r="S5401" i="9" s="1"/>
  <c r="R4245" i="9"/>
  <c r="S4245" i="9" s="1"/>
  <c r="R4117" i="9"/>
  <c r="S4117" i="9" s="1"/>
  <c r="R2453" i="9"/>
  <c r="S2453" i="9" s="1"/>
  <c r="R2389" i="9"/>
  <c r="S2389" i="9" s="1"/>
  <c r="R2325" i="9"/>
  <c r="S2325" i="9" s="1"/>
  <c r="R2261" i="9"/>
  <c r="S2261" i="9" s="1"/>
  <c r="R2197" i="9"/>
  <c r="S2197" i="9" s="1"/>
  <c r="R2133" i="9"/>
  <c r="S2133" i="9" s="1"/>
  <c r="R2069" i="9"/>
  <c r="S2069" i="9" s="1"/>
  <c r="R2005" i="9"/>
  <c r="S2005" i="9" s="1"/>
  <c r="R1941" i="9"/>
  <c r="S1941" i="9" s="1"/>
  <c r="R1877" i="9"/>
  <c r="S1877" i="9" s="1"/>
  <c r="R1591" i="9"/>
  <c r="S1591" i="9" s="1"/>
  <c r="R1315" i="9"/>
  <c r="S1315" i="9" s="1"/>
  <c r="R3972" i="9"/>
  <c r="S3972" i="9" s="1"/>
  <c r="R1686" i="9"/>
  <c r="S1686" i="9" s="1"/>
  <c r="R1558" i="9"/>
  <c r="S1558" i="9" s="1"/>
  <c r="R7978" i="9"/>
  <c r="S7978" i="9" s="1"/>
  <c r="R6880" i="9"/>
  <c r="S6880" i="9" s="1"/>
  <c r="R6900" i="9"/>
  <c r="S6900" i="9" s="1"/>
  <c r="R7568" i="9"/>
  <c r="S7568" i="9" s="1"/>
  <c r="R7760" i="9"/>
  <c r="S7760" i="9" s="1"/>
  <c r="R7952" i="9"/>
  <c r="S7952" i="9" s="1"/>
  <c r="R5784" i="9"/>
  <c r="S5784" i="9" s="1"/>
  <c r="R5592" i="9"/>
  <c r="S5592" i="9" s="1"/>
  <c r="R5400" i="9"/>
  <c r="S5400" i="9" s="1"/>
  <c r="R5208" i="9"/>
  <c r="S5208" i="9" s="1"/>
  <c r="R5016" i="9"/>
  <c r="S5016" i="9" s="1"/>
  <c r="R4376" i="9"/>
  <c r="S4376" i="9" s="1"/>
  <c r="R6447" i="9"/>
  <c r="S6447" i="9" s="1"/>
  <c r="R6703" i="9"/>
  <c r="S6703" i="9" s="1"/>
  <c r="R7448" i="9"/>
  <c r="S7448" i="9" s="1"/>
  <c r="R6891" i="9"/>
  <c r="S6891" i="9" s="1"/>
  <c r="R6992" i="9"/>
  <c r="S6992" i="9" s="1"/>
  <c r="R6766" i="9"/>
  <c r="S6766" i="9" s="1"/>
  <c r="R6638" i="9"/>
  <c r="S6638" i="9" s="1"/>
  <c r="R6510" i="9"/>
  <c r="S6510" i="9" s="1"/>
  <c r="R6382" i="9"/>
  <c r="S6382" i="9" s="1"/>
  <c r="R6254" i="9"/>
  <c r="S6254" i="9" s="1"/>
  <c r="R6062" i="9"/>
  <c r="S6062" i="9" s="1"/>
  <c r="R5934" i="9"/>
  <c r="S5934" i="9" s="1"/>
  <c r="R5742" i="9"/>
  <c r="S5742" i="9" s="1"/>
  <c r="R4329" i="9"/>
  <c r="S4329" i="9" s="1"/>
  <c r="R5804" i="9"/>
  <c r="S5804" i="9" s="1"/>
  <c r="R6314" i="9"/>
  <c r="S6314" i="9" s="1"/>
  <c r="R6250" i="9"/>
  <c r="S6250" i="9" s="1"/>
  <c r="R6186" i="9"/>
  <c r="S6186" i="9" s="1"/>
  <c r="R6122" i="9"/>
  <c r="S6122" i="9" s="1"/>
  <c r="R6058" i="9"/>
  <c r="S6058" i="9" s="1"/>
  <c r="R5994" i="9"/>
  <c r="S5994" i="9" s="1"/>
  <c r="R5930" i="9"/>
  <c r="S5930" i="9" s="1"/>
  <c r="R5866" i="9"/>
  <c r="S5866" i="9" s="1"/>
  <c r="R5674" i="9"/>
  <c r="S5674" i="9" s="1"/>
  <c r="R4211" i="9"/>
  <c r="S4211" i="9" s="1"/>
  <c r="R4109" i="9"/>
  <c r="S4109" i="9" s="1"/>
  <c r="R3021" i="9"/>
  <c r="S3021" i="9" s="1"/>
  <c r="R2765" i="9"/>
  <c r="S2765" i="9" s="1"/>
  <c r="R2509" i="9"/>
  <c r="S2509" i="9" s="1"/>
  <c r="R3068" i="9"/>
  <c r="S3068" i="9" s="1"/>
  <c r="R3004" i="9"/>
  <c r="S3004" i="9" s="1"/>
  <c r="R2940" i="9"/>
  <c r="S2940" i="9" s="1"/>
  <c r="R2876" i="9"/>
  <c r="S2876" i="9" s="1"/>
  <c r="R2812" i="9"/>
  <c r="S2812" i="9" s="1"/>
  <c r="R2748" i="9"/>
  <c r="S2748" i="9" s="1"/>
  <c r="R2684" i="9"/>
  <c r="S2684" i="9" s="1"/>
  <c r="R2620" i="9"/>
  <c r="S2620" i="9" s="1"/>
  <c r="R2556" i="9"/>
  <c r="S2556" i="9" s="1"/>
  <c r="R2492" i="9"/>
  <c r="S2492" i="9" s="1"/>
  <c r="R7850" i="9"/>
  <c r="S7850" i="9" s="1"/>
  <c r="R7120" i="9"/>
  <c r="S7120" i="9" s="1"/>
  <c r="R7696" i="9"/>
  <c r="S7696" i="9" s="1"/>
  <c r="R7888" i="9"/>
  <c r="S7888" i="9" s="1"/>
  <c r="R7013" i="9"/>
  <c r="S7013" i="9" s="1"/>
  <c r="R7218" i="9"/>
  <c r="S7218" i="9" s="1"/>
  <c r="R5656" i="9"/>
  <c r="S5656" i="9" s="1"/>
  <c r="R5464" i="9"/>
  <c r="S5464" i="9" s="1"/>
  <c r="R5272" i="9"/>
  <c r="S5272" i="9" s="1"/>
  <c r="R5080" i="9"/>
  <c r="S5080" i="9" s="1"/>
  <c r="R4888" i="9"/>
  <c r="S4888" i="9" s="1"/>
  <c r="R4760" i="9"/>
  <c r="S4760" i="9" s="1"/>
  <c r="R6575" i="9"/>
  <c r="S6575" i="9" s="1"/>
  <c r="R6826" i="9"/>
  <c r="S6826" i="9" s="1"/>
  <c r="R7022" i="9"/>
  <c r="S7022" i="9" s="1"/>
  <c r="R7290" i="9"/>
  <c r="S7290" i="9" s="1"/>
  <c r="R6894" i="9"/>
  <c r="S6894" i="9" s="1"/>
  <c r="R6830" i="9"/>
  <c r="S6830" i="9" s="1"/>
  <c r="R6702" i="9"/>
  <c r="S6702" i="9" s="1"/>
  <c r="R6574" i="9"/>
  <c r="S6574" i="9" s="1"/>
  <c r="R6446" i="9"/>
  <c r="S6446" i="9" s="1"/>
  <c r="R6318" i="9"/>
  <c r="S6318" i="9" s="1"/>
  <c r="R6190" i="9"/>
  <c r="S6190" i="9" s="1"/>
  <c r="R6126" i="9"/>
  <c r="S6126" i="9" s="1"/>
  <c r="R5998" i="9"/>
  <c r="S5998" i="9" s="1"/>
  <c r="R5870" i="9"/>
  <c r="S5870" i="9" s="1"/>
  <c r="R7264" i="9"/>
  <c r="S7264" i="9" s="1"/>
  <c r="R7392" i="9"/>
  <c r="S7392" i="9" s="1"/>
  <c r="R6958" i="9"/>
  <c r="S6958" i="9" s="1"/>
  <c r="R7426" i="9"/>
  <c r="S7426" i="9" s="1"/>
  <c r="R6856" i="9"/>
  <c r="S6856" i="9" s="1"/>
  <c r="R4196" i="9"/>
  <c r="S4196" i="9" s="1"/>
  <c r="R5631" i="9"/>
  <c r="S5631" i="9" s="1"/>
  <c r="R5439" i="9"/>
  <c r="S5439" i="9" s="1"/>
  <c r="R4275" i="9"/>
  <c r="S4275" i="9" s="1"/>
  <c r="R5653" i="9"/>
  <c r="S5653" i="9" s="1"/>
  <c r="R5732" i="9"/>
  <c r="S5732" i="9" s="1"/>
  <c r="R5604" i="9"/>
  <c r="S5604" i="9" s="1"/>
  <c r="R4242" i="9"/>
  <c r="S4242" i="9" s="1"/>
  <c r="R5747" i="9"/>
  <c r="S5747" i="9" s="1"/>
  <c r="R5555" i="9"/>
  <c r="S5555" i="9" s="1"/>
  <c r="R7210" i="9"/>
  <c r="S7210" i="9" s="1"/>
  <c r="R7914" i="9"/>
  <c r="S7914" i="9" s="1"/>
  <c r="R5562" i="9"/>
  <c r="S5562" i="9" s="1"/>
  <c r="R7144" i="9"/>
  <c r="S7144" i="9" s="1"/>
  <c r="R6827" i="9"/>
  <c r="S6827" i="9" s="1"/>
  <c r="R7129" i="9"/>
  <c r="S7129" i="9" s="1"/>
  <c r="R7193" i="9"/>
  <c r="S7193" i="9" s="1"/>
  <c r="R7257" i="9"/>
  <c r="S7257" i="9" s="1"/>
  <c r="R7321" i="9"/>
  <c r="S7321" i="9" s="1"/>
  <c r="R7513" i="9"/>
  <c r="S7513" i="9" s="1"/>
  <c r="R7434" i="9"/>
  <c r="S7434" i="9" s="1"/>
  <c r="R4276" i="9"/>
  <c r="S4276" i="9" s="1"/>
  <c r="R5815" i="9"/>
  <c r="S5815" i="9" s="1"/>
  <c r="R4339" i="9"/>
  <c r="S4339" i="9" s="1"/>
  <c r="R5726" i="9"/>
  <c r="S5726" i="9" s="1"/>
  <c r="R4231" i="9"/>
  <c r="S4231" i="9" s="1"/>
  <c r="R4308" i="9"/>
  <c r="S4308" i="9" s="1"/>
  <c r="R6763" i="9"/>
  <c r="S6763" i="9" s="1"/>
  <c r="R6699" i="9"/>
  <c r="S6699" i="9" s="1"/>
  <c r="R6635" i="9"/>
  <c r="S6635" i="9" s="1"/>
  <c r="R6571" i="9"/>
  <c r="S6571" i="9" s="1"/>
  <c r="R6507" i="9"/>
  <c r="S6507" i="9" s="1"/>
  <c r="R6443" i="9"/>
  <c r="S6443" i="9" s="1"/>
  <c r="R6379" i="9"/>
  <c r="S6379" i="9" s="1"/>
  <c r="R6315" i="9"/>
  <c r="S6315" i="9" s="1"/>
  <c r="R6251" i="9"/>
  <c r="S6251" i="9" s="1"/>
  <c r="R6187" i="9"/>
  <c r="S6187" i="9" s="1"/>
  <c r="R6123" i="9"/>
  <c r="S6123" i="9" s="1"/>
  <c r="R6059" i="9"/>
  <c r="S6059" i="9" s="1"/>
  <c r="R5995" i="9"/>
  <c r="S5995" i="9" s="1"/>
  <c r="R5931" i="9"/>
  <c r="S5931" i="9" s="1"/>
  <c r="R5867" i="9"/>
  <c r="S5867" i="9" s="1"/>
  <c r="R5658" i="9"/>
  <c r="S5658" i="9" s="1"/>
  <c r="R5402" i="9"/>
  <c r="S5402" i="9" s="1"/>
  <c r="R5274" i="9"/>
  <c r="S5274" i="9" s="1"/>
  <c r="R5210" i="9"/>
  <c r="S5210" i="9" s="1"/>
  <c r="R5146" i="9"/>
  <c r="S5146" i="9" s="1"/>
  <c r="R5082" i="9"/>
  <c r="S5082" i="9" s="1"/>
  <c r="R5018" i="9"/>
  <c r="S5018" i="9" s="1"/>
  <c r="R4954" i="9"/>
  <c r="S4954" i="9" s="1"/>
  <c r="R4890" i="9"/>
  <c r="S4890" i="9" s="1"/>
  <c r="R4826" i="9"/>
  <c r="S4826" i="9" s="1"/>
  <c r="R4762" i="9"/>
  <c r="S4762" i="9" s="1"/>
  <c r="R4698" i="9"/>
  <c r="S4698" i="9" s="1"/>
  <c r="R4634" i="9"/>
  <c r="S4634" i="9" s="1"/>
  <c r="R4570" i="9"/>
  <c r="S4570" i="9" s="1"/>
  <c r="R4506" i="9"/>
  <c r="S4506" i="9" s="1"/>
  <c r="R4442" i="9"/>
  <c r="S4442" i="9" s="1"/>
  <c r="R4378" i="9"/>
  <c r="S4378" i="9" s="1"/>
  <c r="R5569" i="9"/>
  <c r="S5569" i="9" s="1"/>
  <c r="R2877" i="9"/>
  <c r="S2877" i="9" s="1"/>
  <c r="R1769" i="9"/>
  <c r="S1769" i="9" s="1"/>
  <c r="R1222" i="9"/>
  <c r="S1222" i="9" s="1"/>
  <c r="R3884" i="9"/>
  <c r="S3884" i="9" s="1"/>
  <c r="R5780" i="9"/>
  <c r="S5780" i="9" s="1"/>
  <c r="R3135" i="9"/>
  <c r="S3135" i="9" s="1"/>
  <c r="R1659" i="9"/>
  <c r="S1659" i="9" s="1"/>
  <c r="R110" i="9"/>
  <c r="S110" i="9" s="1"/>
  <c r="R7280" i="9"/>
  <c r="S7280" i="9" s="1"/>
  <c r="R7521" i="9"/>
  <c r="S7521" i="9" s="1"/>
  <c r="R5654" i="9"/>
  <c r="S5654" i="9" s="1"/>
  <c r="R5731" i="9"/>
  <c r="S5731" i="9" s="1"/>
  <c r="R5561" i="9"/>
  <c r="S5561" i="9" s="1"/>
  <c r="R4031" i="9"/>
  <c r="S4031" i="9" s="1"/>
  <c r="R3967" i="9"/>
  <c r="S3967" i="9" s="1"/>
  <c r="R3903" i="9"/>
  <c r="S3903" i="9" s="1"/>
  <c r="R3839" i="9"/>
  <c r="S3839" i="9" s="1"/>
  <c r="R3775" i="9"/>
  <c r="S3775" i="9" s="1"/>
  <c r="R3711" i="9"/>
  <c r="S3711" i="9" s="1"/>
  <c r="R3647" i="9"/>
  <c r="S3647" i="9" s="1"/>
  <c r="R3583" i="9"/>
  <c r="S3583" i="9" s="1"/>
  <c r="R3519" i="9"/>
  <c r="S3519" i="9" s="1"/>
  <c r="R3455" i="9"/>
  <c r="S3455" i="9" s="1"/>
  <c r="R3391" i="9"/>
  <c r="S3391" i="9" s="1"/>
  <c r="R3263" i="9"/>
  <c r="S3263" i="9" s="1"/>
  <c r="R3199" i="9"/>
  <c r="S3199" i="9" s="1"/>
  <c r="R1531" i="9"/>
  <c r="S1531" i="9" s="1"/>
  <c r="R1489" i="9"/>
  <c r="S1489" i="9" s="1"/>
  <c r="R1425" i="9"/>
  <c r="S1425" i="9" s="1"/>
  <c r="R1304" i="9"/>
  <c r="S1304" i="9" s="1"/>
  <c r="R2428" i="9"/>
  <c r="S2428" i="9" s="1"/>
  <c r="R2364" i="9"/>
  <c r="S2364" i="9" s="1"/>
  <c r="R2300" i="9"/>
  <c r="S2300" i="9" s="1"/>
  <c r="R2236" i="9"/>
  <c r="S2236" i="9" s="1"/>
  <c r="R2172" i="9"/>
  <c r="S2172" i="9" s="1"/>
  <c r="R2108" i="9"/>
  <c r="S2108" i="9" s="1"/>
  <c r="R2044" i="9"/>
  <c r="S2044" i="9" s="1"/>
  <c r="R1980" i="9"/>
  <c r="S1980" i="9" s="1"/>
  <c r="R1916" i="9"/>
  <c r="S1916" i="9" s="1"/>
  <c r="R1852" i="9"/>
  <c r="S1852" i="9" s="1"/>
  <c r="R2850" i="9"/>
  <c r="S2850" i="9" s="1"/>
  <c r="R1350" i="9"/>
  <c r="S1350" i="9" s="1"/>
  <c r="R4169" i="9"/>
  <c r="S4169" i="9" s="1"/>
  <c r="R2953" i="9"/>
  <c r="S2953" i="9" s="1"/>
  <c r="R2697" i="9"/>
  <c r="S2697" i="9" s="1"/>
  <c r="R4080" i="9"/>
  <c r="S4080" i="9" s="1"/>
  <c r="R3888" i="9"/>
  <c r="S3888" i="9" s="1"/>
  <c r="R3824" i="9"/>
  <c r="S3824" i="9" s="1"/>
  <c r="R3760" i="9"/>
  <c r="S3760" i="9" s="1"/>
  <c r="R3696" i="9"/>
  <c r="S3696" i="9" s="1"/>
  <c r="R3632" i="9"/>
  <c r="S3632" i="9" s="1"/>
  <c r="R3568" i="9"/>
  <c r="S3568" i="9" s="1"/>
  <c r="R3504" i="9"/>
  <c r="S3504" i="9" s="1"/>
  <c r="R3440" i="9"/>
  <c r="S3440" i="9" s="1"/>
  <c r="R3376" i="9"/>
  <c r="S3376" i="9" s="1"/>
  <c r="R3312" i="9"/>
  <c r="S3312" i="9" s="1"/>
  <c r="R3248" i="9"/>
  <c r="S3248" i="9" s="1"/>
  <c r="R3184" i="9"/>
  <c r="S3184" i="9" s="1"/>
  <c r="R3120" i="9"/>
  <c r="S3120" i="9" s="1"/>
  <c r="R1719" i="9"/>
  <c r="S1719" i="9" s="1"/>
  <c r="R1596" i="9"/>
  <c r="S1596" i="9" s="1"/>
  <c r="R3982" i="9"/>
  <c r="S3982" i="9" s="1"/>
  <c r="R3918" i="9"/>
  <c r="S3918" i="9" s="1"/>
  <c r="R3854" i="9"/>
  <c r="S3854" i="9" s="1"/>
  <c r="R3790" i="9"/>
  <c r="S3790" i="9" s="1"/>
  <c r="R3726" i="9"/>
  <c r="S3726" i="9" s="1"/>
  <c r="R3662" i="9"/>
  <c r="S3662" i="9" s="1"/>
  <c r="R3598" i="9"/>
  <c r="S3598" i="9" s="1"/>
  <c r="R3534" i="9"/>
  <c r="S3534" i="9" s="1"/>
  <c r="R3470" i="9"/>
  <c r="S3470" i="9" s="1"/>
  <c r="R3406" i="9"/>
  <c r="S3406" i="9" s="1"/>
  <c r="R3342" i="9"/>
  <c r="S3342" i="9" s="1"/>
  <c r="R3278" i="9"/>
  <c r="S3278" i="9" s="1"/>
  <c r="R3214" i="9"/>
  <c r="S3214" i="9" s="1"/>
  <c r="R3150" i="9"/>
  <c r="S3150" i="9" s="1"/>
  <c r="R1295" i="9"/>
  <c r="S1295" i="9" s="1"/>
  <c r="R205" i="9"/>
  <c r="S205" i="9" s="1"/>
  <c r="R141" i="9"/>
  <c r="S141" i="9" s="1"/>
  <c r="R1068" i="9"/>
  <c r="S1068" i="9" s="1"/>
  <c r="R1004" i="9"/>
  <c r="S1004" i="9" s="1"/>
  <c r="R940" i="9"/>
  <c r="S940" i="9" s="1"/>
  <c r="R876" i="9"/>
  <c r="S876" i="9" s="1"/>
  <c r="R812" i="9"/>
  <c r="S812" i="9" s="1"/>
  <c r="R748" i="9"/>
  <c r="S748" i="9" s="1"/>
  <c r="R684" i="9"/>
  <c r="S684" i="9" s="1"/>
  <c r="R620" i="9"/>
  <c r="S620" i="9" s="1"/>
  <c r="R556" i="9"/>
  <c r="S556" i="9" s="1"/>
  <c r="R492" i="9"/>
  <c r="S492" i="9" s="1"/>
  <c r="R428" i="9"/>
  <c r="S428" i="9" s="1"/>
  <c r="R364" i="9"/>
  <c r="S364" i="9" s="1"/>
  <c r="R44" i="9"/>
  <c r="S44" i="9" s="1"/>
  <c r="R1370" i="9"/>
  <c r="S1370" i="9" s="1"/>
  <c r="R1306" i="9"/>
  <c r="S1306" i="9" s="1"/>
  <c r="R1242" i="9"/>
  <c r="S1242" i="9" s="1"/>
  <c r="R1178" i="9"/>
  <c r="S1178" i="9" s="1"/>
  <c r="R1114" i="9"/>
  <c r="S1114" i="9" s="1"/>
  <c r="R1050" i="9"/>
  <c r="S1050" i="9" s="1"/>
  <c r="R986" i="9"/>
  <c r="S986" i="9" s="1"/>
  <c r="R922" i="9"/>
  <c r="S922" i="9" s="1"/>
  <c r="R858" i="9"/>
  <c r="S858" i="9" s="1"/>
  <c r="R794" i="9"/>
  <c r="S794" i="9" s="1"/>
  <c r="R730" i="9"/>
  <c r="S730" i="9" s="1"/>
  <c r="R666" i="9"/>
  <c r="S666" i="9" s="1"/>
  <c r="R602" i="9"/>
  <c r="S602" i="9" s="1"/>
  <c r="R538" i="9"/>
  <c r="S538" i="9" s="1"/>
  <c r="R474" i="9"/>
  <c r="S474" i="9" s="1"/>
  <c r="R410" i="9"/>
  <c r="S410" i="9" s="1"/>
  <c r="R346" i="9"/>
  <c r="S346" i="9" s="1"/>
  <c r="R218" i="9"/>
  <c r="S218" i="9" s="1"/>
  <c r="R90" i="9"/>
  <c r="S90" i="9" s="1"/>
  <c r="R5491" i="9"/>
  <c r="S5491" i="9" s="1"/>
  <c r="R5427" i="9"/>
  <c r="S5427" i="9" s="1"/>
  <c r="R5363" i="9"/>
  <c r="S5363" i="9" s="1"/>
  <c r="R5299" i="9"/>
  <c r="S5299" i="9" s="1"/>
  <c r="R5235" i="9"/>
  <c r="S5235" i="9" s="1"/>
  <c r="R5171" i="9"/>
  <c r="S5171" i="9" s="1"/>
  <c r="R5107" i="9"/>
  <c r="S5107" i="9" s="1"/>
  <c r="R5043" i="9"/>
  <c r="S5043" i="9" s="1"/>
  <c r="R4979" i="9"/>
  <c r="S4979" i="9" s="1"/>
  <c r="R4915" i="9"/>
  <c r="S4915" i="9" s="1"/>
  <c r="R4851" i="9"/>
  <c r="S4851" i="9" s="1"/>
  <c r="R4787" i="9"/>
  <c r="S4787" i="9" s="1"/>
  <c r="R4723" i="9"/>
  <c r="S4723" i="9" s="1"/>
  <c r="R4659" i="9"/>
  <c r="S4659" i="9" s="1"/>
  <c r="R4595" i="9"/>
  <c r="S4595" i="9" s="1"/>
  <c r="R4531" i="9"/>
  <c r="S4531" i="9" s="1"/>
  <c r="R4467" i="9"/>
  <c r="S4467" i="9" s="1"/>
  <c r="R4403" i="9"/>
  <c r="S4403" i="9" s="1"/>
  <c r="R4335" i="9"/>
  <c r="S4335" i="9" s="1"/>
  <c r="R4262" i="9"/>
  <c r="S4262" i="9" s="1"/>
  <c r="R5410" i="9"/>
  <c r="S5410" i="9" s="1"/>
  <c r="R4238" i="9"/>
  <c r="S4238" i="9" s="1"/>
  <c r="R4122" i="9"/>
  <c r="S4122" i="9" s="1"/>
  <c r="R5449" i="9"/>
  <c r="S5449" i="9" s="1"/>
  <c r="R4165" i="9"/>
  <c r="S4165" i="9" s="1"/>
  <c r="R4037" i="9"/>
  <c r="S4037" i="9" s="1"/>
  <c r="R3845" i="9"/>
  <c r="S3845" i="9" s="1"/>
  <c r="R3781" i="9"/>
  <c r="S3781" i="9" s="1"/>
  <c r="R3717" i="9"/>
  <c r="S3717" i="9" s="1"/>
  <c r="R3653" i="9"/>
  <c r="S3653" i="9" s="1"/>
  <c r="R3589" i="9"/>
  <c r="S3589" i="9" s="1"/>
  <c r="R3525" i="9"/>
  <c r="S3525" i="9" s="1"/>
  <c r="R3461" i="9"/>
  <c r="S3461" i="9" s="1"/>
  <c r="R3397" i="9"/>
  <c r="S3397" i="9" s="1"/>
  <c r="R3333" i="9"/>
  <c r="S3333" i="9" s="1"/>
  <c r="R3269" i="9"/>
  <c r="S3269" i="9" s="1"/>
  <c r="R3205" i="9"/>
  <c r="S3205" i="9" s="1"/>
  <c r="R3141" i="9"/>
  <c r="S3141" i="9" s="1"/>
  <c r="R1526" i="9"/>
  <c r="S1526" i="9" s="1"/>
  <c r="R3083" i="9"/>
  <c r="S3083" i="9" s="1"/>
  <c r="R1788" i="9"/>
  <c r="S1788" i="9" s="1"/>
  <c r="R2586" i="9"/>
  <c r="S2586" i="9" s="1"/>
  <c r="R2458" i="9"/>
  <c r="S2458" i="9" s="1"/>
  <c r="R2394" i="9"/>
  <c r="S2394" i="9" s="1"/>
  <c r="R2330" i="9"/>
  <c r="S2330" i="9" s="1"/>
  <c r="R2266" i="9"/>
  <c r="S2266" i="9" s="1"/>
  <c r="R2202" i="9"/>
  <c r="S2202" i="9" s="1"/>
  <c r="R2138" i="9"/>
  <c r="S2138" i="9" s="1"/>
  <c r="R2074" i="9"/>
  <c r="S2074" i="9" s="1"/>
  <c r="R2010" i="9"/>
  <c r="S2010" i="9" s="1"/>
  <c r="R1946" i="9"/>
  <c r="S1946" i="9" s="1"/>
  <c r="R1882" i="9"/>
  <c r="S1882" i="9" s="1"/>
  <c r="R1723" i="9"/>
  <c r="S1723" i="9" s="1"/>
  <c r="R3073" i="9"/>
  <c r="S3073" i="9" s="1"/>
  <c r="R2881" i="9"/>
  <c r="S2881" i="9" s="1"/>
  <c r="R1423" i="9"/>
  <c r="S1423" i="9" s="1"/>
  <c r="R4200" i="9"/>
  <c r="S4200" i="9" s="1"/>
  <c r="R4072" i="9"/>
  <c r="S4072" i="9" s="1"/>
  <c r="R2831" i="9"/>
  <c r="S2831" i="9" s="1"/>
  <c r="R1349" i="9"/>
  <c r="S1349" i="9" s="1"/>
  <c r="R1285" i="9"/>
  <c r="S1285" i="9" s="1"/>
  <c r="R1221" i="9"/>
  <c r="S1221" i="9" s="1"/>
  <c r="R1157" i="9"/>
  <c r="S1157" i="9" s="1"/>
  <c r="R1093" i="9"/>
  <c r="S1093" i="9" s="1"/>
  <c r="R1029" i="9"/>
  <c r="S1029" i="9" s="1"/>
  <c r="R965" i="9"/>
  <c r="S965" i="9" s="1"/>
  <c r="R901" i="9"/>
  <c r="S901" i="9" s="1"/>
  <c r="R837" i="9"/>
  <c r="S837" i="9" s="1"/>
  <c r="R773" i="9"/>
  <c r="S773" i="9" s="1"/>
  <c r="R709" i="9"/>
  <c r="S709" i="9" s="1"/>
  <c r="R645" i="9"/>
  <c r="S645" i="9" s="1"/>
  <c r="R581" i="9"/>
  <c r="S581" i="9" s="1"/>
  <c r="R517" i="9"/>
  <c r="S517" i="9" s="1"/>
  <c r="R453" i="9"/>
  <c r="S453" i="9" s="1"/>
  <c r="R389" i="9"/>
  <c r="S389" i="9" s="1"/>
  <c r="R325" i="9"/>
  <c r="S325" i="9" s="1"/>
  <c r="R292" i="9"/>
  <c r="S292" i="9" s="1"/>
  <c r="R36" i="9"/>
  <c r="S36" i="9" s="1"/>
  <c r="R225" i="9"/>
  <c r="S225" i="9" s="1"/>
  <c r="R161" i="9"/>
  <c r="S161" i="9" s="1"/>
  <c r="R97" i="9"/>
  <c r="S97" i="9" s="1"/>
  <c r="R33" i="9"/>
  <c r="S33" i="9" s="1"/>
  <c r="R1192" i="9"/>
  <c r="S1192" i="9" s="1"/>
  <c r="R254" i="9"/>
  <c r="S254" i="9" s="1"/>
  <c r="R62" i="9"/>
  <c r="S62" i="9" s="1"/>
  <c r="R1510" i="9"/>
  <c r="S1510" i="9" s="1"/>
  <c r="R2819" i="9"/>
  <c r="S2819" i="9" s="1"/>
  <c r="R2962" i="9"/>
  <c r="S2962" i="9" s="1"/>
  <c r="R2706" i="9"/>
  <c r="S2706" i="9" s="1"/>
  <c r="R1459" i="9"/>
  <c r="S1459" i="9" s="1"/>
  <c r="R1190" i="9"/>
  <c r="S1190" i="9" s="1"/>
  <c r="R3040" i="9"/>
  <c r="S3040" i="9" s="1"/>
  <c r="R2976" i="9"/>
  <c r="S2976" i="9" s="1"/>
  <c r="R2912" i="9"/>
  <c r="S2912" i="9" s="1"/>
  <c r="R2848" i="9"/>
  <c r="S2848" i="9" s="1"/>
  <c r="R2784" i="9"/>
  <c r="S2784" i="9" s="1"/>
  <c r="R2720" i="9"/>
  <c r="S2720" i="9" s="1"/>
  <c r="R2656" i="9"/>
  <c r="S2656" i="9" s="1"/>
  <c r="R2592" i="9"/>
  <c r="S2592" i="9" s="1"/>
  <c r="R2528" i="9"/>
  <c r="S2528" i="9" s="1"/>
  <c r="R2464" i="9"/>
  <c r="S2464" i="9" s="1"/>
  <c r="R2400" i="9"/>
  <c r="S2400" i="9" s="1"/>
  <c r="R2336" i="9"/>
  <c r="S2336" i="9" s="1"/>
  <c r="R2272" i="9"/>
  <c r="S2272" i="9" s="1"/>
  <c r="R2208" i="9"/>
  <c r="S2208" i="9" s="1"/>
  <c r="R2144" i="9"/>
  <c r="S2144" i="9" s="1"/>
  <c r="R2080" i="9"/>
  <c r="S2080" i="9" s="1"/>
  <c r="R2016" i="9"/>
  <c r="S2016" i="9" s="1"/>
  <c r="R1952" i="9"/>
  <c r="S1952" i="9" s="1"/>
  <c r="R1888" i="9"/>
  <c r="S1888" i="9" s="1"/>
  <c r="R1783" i="9"/>
  <c r="S1783" i="9" s="1"/>
  <c r="R1230" i="9"/>
  <c r="S1230" i="9" s="1"/>
  <c r="R125" i="9"/>
  <c r="S125" i="9" s="1"/>
  <c r="R288" i="9"/>
  <c r="S288" i="9" s="1"/>
  <c r="R6361" i="9"/>
  <c r="S6361" i="9" s="1"/>
  <c r="R6511" i="9"/>
  <c r="S6511" i="9" s="1"/>
  <c r="R6639" i="9"/>
  <c r="S6639" i="9" s="1"/>
  <c r="R6767" i="9"/>
  <c r="S6767" i="9" s="1"/>
  <c r="R7465" i="9"/>
  <c r="S7465" i="9" s="1"/>
  <c r="R5799" i="9"/>
  <c r="S5799" i="9" s="1"/>
  <c r="R5415" i="9"/>
  <c r="S5415" i="9" s="1"/>
  <c r="R5646" i="9"/>
  <c r="S5646" i="9" s="1"/>
  <c r="R5582" i="9"/>
  <c r="S5582" i="9" s="1"/>
  <c r="R5518" i="9"/>
  <c r="S5518" i="9" s="1"/>
  <c r="R5454" i="9"/>
  <c r="S5454" i="9" s="1"/>
  <c r="R5390" i="9"/>
  <c r="S5390" i="9" s="1"/>
  <c r="R5326" i="9"/>
  <c r="S5326" i="9" s="1"/>
  <c r="R5262" i="9"/>
  <c r="S5262" i="9" s="1"/>
  <c r="R5198" i="9"/>
  <c r="S5198" i="9" s="1"/>
  <c r="R5134" i="9"/>
  <c r="S5134" i="9" s="1"/>
  <c r="R5070" i="9"/>
  <c r="S5070" i="9" s="1"/>
  <c r="R5006" i="9"/>
  <c r="S5006" i="9" s="1"/>
  <c r="R4942" i="9"/>
  <c r="S4942" i="9" s="1"/>
  <c r="R4878" i="9"/>
  <c r="S4878" i="9" s="1"/>
  <c r="R4814" i="9"/>
  <c r="S4814" i="9" s="1"/>
  <c r="R4750" i="9"/>
  <c r="S4750" i="9" s="1"/>
  <c r="R4686" i="9"/>
  <c r="S4686" i="9" s="1"/>
  <c r="R4622" i="9"/>
  <c r="S4622" i="9" s="1"/>
  <c r="R4558" i="9"/>
  <c r="S4558" i="9" s="1"/>
  <c r="R4494" i="9"/>
  <c r="S4494" i="9" s="1"/>
  <c r="R4430" i="9"/>
  <c r="S4430" i="9" s="1"/>
  <c r="R4366" i="9"/>
  <c r="S4366" i="9" s="1"/>
  <c r="R5757" i="9"/>
  <c r="S5757" i="9" s="1"/>
  <c r="R4273" i="9"/>
  <c r="S4273" i="9" s="1"/>
  <c r="R5659" i="9"/>
  <c r="S5659" i="9" s="1"/>
  <c r="R4086" i="9"/>
  <c r="S4086" i="9" s="1"/>
  <c r="R4269" i="9"/>
  <c r="S4269" i="9" s="1"/>
  <c r="R4013" i="9"/>
  <c r="S4013" i="9" s="1"/>
  <c r="R1833" i="9"/>
  <c r="S1833" i="9" s="1"/>
  <c r="R1379" i="9"/>
  <c r="S1379" i="9" s="1"/>
  <c r="R3868" i="9"/>
  <c r="S3868" i="9" s="1"/>
  <c r="R3804" i="9"/>
  <c r="S3804" i="9" s="1"/>
  <c r="R3740" i="9"/>
  <c r="S3740" i="9" s="1"/>
  <c r="R3676" i="9"/>
  <c r="S3676" i="9" s="1"/>
  <c r="R3612" i="9"/>
  <c r="S3612" i="9" s="1"/>
  <c r="R3548" i="9"/>
  <c r="S3548" i="9" s="1"/>
  <c r="R3484" i="9"/>
  <c r="S3484" i="9" s="1"/>
  <c r="R3420" i="9"/>
  <c r="S3420" i="9" s="1"/>
  <c r="R3356" i="9"/>
  <c r="S3356" i="9" s="1"/>
  <c r="R3292" i="9"/>
  <c r="S3292" i="9" s="1"/>
  <c r="R3228" i="9"/>
  <c r="S3228" i="9" s="1"/>
  <c r="R3164" i="9"/>
  <c r="S3164" i="9" s="1"/>
  <c r="R4147" i="9"/>
  <c r="S4147" i="9" s="1"/>
  <c r="R4083" i="9"/>
  <c r="S4083" i="9" s="1"/>
  <c r="R4019" i="9"/>
  <c r="S4019" i="9" s="1"/>
  <c r="R3955" i="9"/>
  <c r="S3955" i="9" s="1"/>
  <c r="R3891" i="9"/>
  <c r="S3891" i="9" s="1"/>
  <c r="R3827" i="9"/>
  <c r="S3827" i="9" s="1"/>
  <c r="R3763" i="9"/>
  <c r="S3763" i="9" s="1"/>
  <c r="R3699" i="9"/>
  <c r="S3699" i="9" s="1"/>
  <c r="R3635" i="9"/>
  <c r="S3635" i="9" s="1"/>
  <c r="R3571" i="9"/>
  <c r="S3571" i="9" s="1"/>
  <c r="R3507" i="9"/>
  <c r="S3507" i="9" s="1"/>
  <c r="R3443" i="9"/>
  <c r="S3443" i="9" s="1"/>
  <c r="R3379" i="9"/>
  <c r="S3379" i="9" s="1"/>
  <c r="R3315" i="9"/>
  <c r="S3315" i="9" s="1"/>
  <c r="R3099" i="9"/>
  <c r="S3099" i="9" s="1"/>
  <c r="R1724" i="9"/>
  <c r="S1724" i="9" s="1"/>
  <c r="R3946" i="9"/>
  <c r="S3946" i="9" s="1"/>
  <c r="R3882" i="9"/>
  <c r="S3882" i="9" s="1"/>
  <c r="R3818" i="9"/>
  <c r="S3818" i="9" s="1"/>
  <c r="R3754" i="9"/>
  <c r="S3754" i="9" s="1"/>
  <c r="R3690" i="9"/>
  <c r="S3690" i="9" s="1"/>
  <c r="R3626" i="9"/>
  <c r="S3626" i="9" s="1"/>
  <c r="R3562" i="9"/>
  <c r="S3562" i="9" s="1"/>
  <c r="R3498" i="9"/>
  <c r="S3498" i="9" s="1"/>
  <c r="R3434" i="9"/>
  <c r="S3434" i="9" s="1"/>
  <c r="R3370" i="9"/>
  <c r="S3370" i="9" s="1"/>
  <c r="R3306" i="9"/>
  <c r="S3306" i="9" s="1"/>
  <c r="R3242" i="9"/>
  <c r="S3242" i="9" s="1"/>
  <c r="R3178" i="9"/>
  <c r="S3178" i="9" s="1"/>
  <c r="R3114" i="9"/>
  <c r="S3114" i="9" s="1"/>
  <c r="R2474" i="9"/>
  <c r="S2474" i="9" s="1"/>
  <c r="R4241" i="9"/>
  <c r="S4241" i="9" s="1"/>
  <c r="R2897" i="9"/>
  <c r="S2897" i="9" s="1"/>
  <c r="R2641" i="9"/>
  <c r="S2641" i="9" s="1"/>
  <c r="R4088" i="9"/>
  <c r="S4088" i="9" s="1"/>
  <c r="R3039" i="9"/>
  <c r="S3039" i="9" s="1"/>
  <c r="R2783" i="9"/>
  <c r="S2783" i="9" s="1"/>
  <c r="R2582" i="9"/>
  <c r="S2582" i="9" s="1"/>
  <c r="R2518" i="9"/>
  <c r="S2518" i="9" s="1"/>
  <c r="R2454" i="9"/>
  <c r="S2454" i="9" s="1"/>
  <c r="R2390" i="9"/>
  <c r="S2390" i="9" s="1"/>
  <c r="R2326" i="9"/>
  <c r="S2326" i="9" s="1"/>
  <c r="R2262" i="9"/>
  <c r="S2262" i="9" s="1"/>
  <c r="R2198" i="9"/>
  <c r="S2198" i="9" s="1"/>
  <c r="R2134" i="9"/>
  <c r="S2134" i="9" s="1"/>
  <c r="R2070" i="9"/>
  <c r="S2070" i="9" s="1"/>
  <c r="R2006" i="9"/>
  <c r="S2006" i="9" s="1"/>
  <c r="R1942" i="9"/>
  <c r="S1942" i="9" s="1"/>
  <c r="R1878" i="9"/>
  <c r="S1878" i="9" s="1"/>
  <c r="R1595" i="9"/>
  <c r="S1595" i="9" s="1"/>
  <c r="R1813" i="9"/>
  <c r="S1813" i="9" s="1"/>
  <c r="R1749" i="9"/>
  <c r="S1749" i="9" s="1"/>
  <c r="R1685" i="9"/>
  <c r="S1685" i="9" s="1"/>
  <c r="R1621" i="9"/>
  <c r="S1621" i="9" s="1"/>
  <c r="R1557" i="9"/>
  <c r="S1557" i="9" s="1"/>
  <c r="R1493" i="9"/>
  <c r="S1493" i="9" s="1"/>
  <c r="R149" i="9"/>
  <c r="S149" i="9" s="1"/>
  <c r="R1140" i="9"/>
  <c r="S1140" i="9" s="1"/>
  <c r="R248" i="9"/>
  <c r="S248" i="9" s="1"/>
  <c r="R3251" i="9"/>
  <c r="S3251" i="9" s="1"/>
  <c r="R3187" i="9"/>
  <c r="S3187" i="9" s="1"/>
  <c r="R3123" i="9"/>
  <c r="S3123" i="9" s="1"/>
  <c r="R2867" i="9"/>
  <c r="S2867" i="9" s="1"/>
  <c r="R4034" i="9"/>
  <c r="S4034" i="9" s="1"/>
  <c r="R4137" i="9"/>
  <c r="S4137" i="9" s="1"/>
  <c r="R4073" i="9"/>
  <c r="S4073" i="9" s="1"/>
  <c r="R4009" i="9"/>
  <c r="S4009" i="9" s="1"/>
  <c r="R3945" i="9"/>
  <c r="S3945" i="9" s="1"/>
  <c r="R3881" i="9"/>
  <c r="S3881" i="9" s="1"/>
  <c r="R3817" i="9"/>
  <c r="S3817" i="9" s="1"/>
  <c r="R3753" i="9"/>
  <c r="S3753" i="9" s="1"/>
  <c r="R3689" i="9"/>
  <c r="S3689" i="9" s="1"/>
  <c r="R3625" i="9"/>
  <c r="S3625" i="9" s="1"/>
  <c r="R3561" i="9"/>
  <c r="S3561" i="9" s="1"/>
  <c r="R3497" i="9"/>
  <c r="S3497" i="9" s="1"/>
  <c r="R3433" i="9"/>
  <c r="S3433" i="9" s="1"/>
  <c r="R3369" i="9"/>
  <c r="S3369" i="9" s="1"/>
  <c r="R3305" i="9"/>
  <c r="S3305" i="9" s="1"/>
  <c r="R3241" i="9"/>
  <c r="S3241" i="9" s="1"/>
  <c r="R3177" i="9"/>
  <c r="S3177" i="9" s="1"/>
  <c r="R3113" i="9"/>
  <c r="S3113" i="9" s="1"/>
  <c r="R2601" i="9"/>
  <c r="S2601" i="9" s="1"/>
  <c r="R2537" i="9"/>
  <c r="S2537" i="9" s="1"/>
  <c r="R2473" i="9"/>
  <c r="S2473" i="9" s="1"/>
  <c r="R2409" i="9"/>
  <c r="S2409" i="9" s="1"/>
  <c r="R2345" i="9"/>
  <c r="S2345" i="9" s="1"/>
  <c r="R2281" i="9"/>
  <c r="S2281" i="9" s="1"/>
  <c r="R2217" i="9"/>
  <c r="S2217" i="9" s="1"/>
  <c r="R2153" i="9"/>
  <c r="S2153" i="9" s="1"/>
  <c r="R2089" i="9"/>
  <c r="S2089" i="9" s="1"/>
  <c r="R2025" i="9"/>
  <c r="S2025" i="9" s="1"/>
  <c r="R1961" i="9"/>
  <c r="S1961" i="9" s="1"/>
  <c r="R1897" i="9"/>
  <c r="S1897" i="9" s="1"/>
  <c r="R3984" i="9"/>
  <c r="S3984" i="9" s="1"/>
  <c r="R2935" i="9"/>
  <c r="S2935" i="9" s="1"/>
  <c r="R2679" i="9"/>
  <c r="S2679" i="9" s="1"/>
  <c r="R2551" i="9"/>
  <c r="S2551" i="9" s="1"/>
  <c r="R2487" i="9"/>
  <c r="S2487" i="9" s="1"/>
  <c r="R2423" i="9"/>
  <c r="S2423" i="9" s="1"/>
  <c r="R2359" i="9"/>
  <c r="S2359" i="9" s="1"/>
  <c r="R2295" i="9"/>
  <c r="S2295" i="9" s="1"/>
  <c r="R2231" i="9"/>
  <c r="S2231" i="9" s="1"/>
  <c r="R2167" i="9"/>
  <c r="S2167" i="9" s="1"/>
  <c r="R2103" i="9"/>
  <c r="S2103" i="9" s="1"/>
  <c r="R2039" i="9"/>
  <c r="S2039" i="9" s="1"/>
  <c r="R1975" i="9"/>
  <c r="S1975" i="9" s="1"/>
  <c r="R1911" i="9"/>
  <c r="S1911" i="9" s="1"/>
  <c r="R1847" i="9"/>
  <c r="S1847" i="9" s="1"/>
  <c r="R1660" i="9"/>
  <c r="S1660" i="9" s="1"/>
  <c r="R1532" i="9"/>
  <c r="S1532" i="9" s="1"/>
  <c r="R2990" i="9"/>
  <c r="S2990" i="9" s="1"/>
  <c r="R2734" i="9"/>
  <c r="S2734" i="9" s="1"/>
  <c r="R2606" i="9"/>
  <c r="S2606" i="9" s="1"/>
  <c r="R1750" i="9"/>
  <c r="S1750" i="9" s="1"/>
  <c r="R1453" i="9"/>
  <c r="S1453" i="9" s="1"/>
  <c r="R1292" i="9"/>
  <c r="S1292" i="9" s="1"/>
  <c r="R1251" i="9"/>
  <c r="S1251" i="9" s="1"/>
  <c r="R1187" i="9"/>
  <c r="S1187" i="9" s="1"/>
  <c r="R1123" i="9"/>
  <c r="S1123" i="9" s="1"/>
  <c r="R1059" i="9"/>
  <c r="S1059" i="9" s="1"/>
  <c r="R995" i="9"/>
  <c r="S995" i="9" s="1"/>
  <c r="R931" i="9"/>
  <c r="S931" i="9" s="1"/>
  <c r="R867" i="9"/>
  <c r="S867" i="9" s="1"/>
  <c r="R803" i="9"/>
  <c r="S803" i="9" s="1"/>
  <c r="R739" i="9"/>
  <c r="S739" i="9" s="1"/>
  <c r="R675" i="9"/>
  <c r="S675" i="9" s="1"/>
  <c r="R611" i="9"/>
  <c r="S611" i="9" s="1"/>
  <c r="R547" i="9"/>
  <c r="S547" i="9" s="1"/>
  <c r="R483" i="9"/>
  <c r="S483" i="9" s="1"/>
  <c r="R419" i="9"/>
  <c r="S419" i="9" s="1"/>
  <c r="R355" i="9"/>
  <c r="S355" i="9" s="1"/>
  <c r="R1097" i="9"/>
  <c r="S1097" i="9" s="1"/>
  <c r="R1033" i="9"/>
  <c r="S1033" i="9" s="1"/>
  <c r="R969" i="9"/>
  <c r="S969" i="9" s="1"/>
  <c r="R905" i="9"/>
  <c r="S905" i="9" s="1"/>
  <c r="R841" i="9"/>
  <c r="S841" i="9" s="1"/>
  <c r="R777" i="9"/>
  <c r="S777" i="9" s="1"/>
  <c r="R713" i="9"/>
  <c r="S713" i="9" s="1"/>
  <c r="R649" i="9"/>
  <c r="S649" i="9" s="1"/>
  <c r="R585" i="9"/>
  <c r="S585" i="9" s="1"/>
  <c r="R521" i="9"/>
  <c r="S521" i="9" s="1"/>
  <c r="R457" i="9"/>
  <c r="S457" i="9" s="1"/>
  <c r="R393" i="9"/>
  <c r="S393" i="9" s="1"/>
  <c r="R329" i="9"/>
  <c r="S329" i="9" s="1"/>
  <c r="R2437" i="9"/>
  <c r="S2437" i="9" s="1"/>
  <c r="R2373" i="9"/>
  <c r="S2373" i="9" s="1"/>
  <c r="R2309" i="9"/>
  <c r="S2309" i="9" s="1"/>
  <c r="R2245" i="9"/>
  <c r="S2245" i="9" s="1"/>
  <c r="R2181" i="9"/>
  <c r="S2181" i="9" s="1"/>
  <c r="R2117" i="9"/>
  <c r="S2117" i="9" s="1"/>
  <c r="R2053" i="9"/>
  <c r="S2053" i="9" s="1"/>
  <c r="R1989" i="9"/>
  <c r="S1989" i="9" s="1"/>
  <c r="R1925" i="9"/>
  <c r="S1925" i="9" s="1"/>
  <c r="R1861" i="9"/>
  <c r="S1861" i="9" s="1"/>
  <c r="R4350" i="9"/>
  <c r="S4350" i="9" s="1"/>
  <c r="R4208" i="9"/>
  <c r="S4208" i="9" s="1"/>
  <c r="R2614" i="9"/>
  <c r="S2614" i="9" s="1"/>
  <c r="R1228" i="9"/>
  <c r="S1228" i="9" s="1"/>
  <c r="R3962" i="9"/>
  <c r="S3962" i="9" s="1"/>
  <c r="R2854" i="9"/>
  <c r="S2854" i="9" s="1"/>
  <c r="R1627" i="9"/>
  <c r="S1627" i="9" s="1"/>
  <c r="R7038" i="9"/>
  <c r="S7038" i="9" s="1"/>
  <c r="R6513" i="9"/>
  <c r="S6513" i="9" s="1"/>
  <c r="R6850" i="9"/>
  <c r="S6850" i="9" s="1"/>
  <c r="R7466" i="9"/>
  <c r="S7466" i="9" s="1"/>
  <c r="R4235" i="9"/>
  <c r="S4235" i="9" s="1"/>
  <c r="R5399" i="9"/>
  <c r="S5399" i="9" s="1"/>
  <c r="R6782" i="9"/>
  <c r="S6782" i="9" s="1"/>
  <c r="R6590" i="9"/>
  <c r="S6590" i="9" s="1"/>
  <c r="R6398" i="9"/>
  <c r="S6398" i="9" s="1"/>
  <c r="R6142" i="9"/>
  <c r="S6142" i="9" s="1"/>
  <c r="R5950" i="9"/>
  <c r="S5950" i="9" s="1"/>
  <c r="R5677" i="9"/>
  <c r="S5677" i="9" s="1"/>
  <c r="R5579" i="9"/>
  <c r="S5579" i="9" s="1"/>
  <c r="R5323" i="9"/>
  <c r="S5323" i="9" s="1"/>
  <c r="R4811" i="9"/>
  <c r="S4811" i="9" s="1"/>
  <c r="R4299" i="9"/>
  <c r="S4299" i="9" s="1"/>
  <c r="R7176" i="9"/>
  <c r="S7176" i="9" s="1"/>
  <c r="R7432" i="9"/>
  <c r="S7432" i="9" s="1"/>
  <c r="R6869" i="9"/>
  <c r="S6869" i="9" s="1"/>
  <c r="R6526" i="9"/>
  <c r="S6526" i="9" s="1"/>
  <c r="R6206" i="9"/>
  <c r="S6206" i="9" s="1"/>
  <c r="R5822" i="9"/>
  <c r="S5822" i="9" s="1"/>
  <c r="R4272" i="9"/>
  <c r="S4272" i="9" s="1"/>
  <c r="R5451" i="9"/>
  <c r="S5451" i="9" s="1"/>
  <c r="R5067" i="9"/>
  <c r="S5067" i="9" s="1"/>
  <c r="R4747" i="9"/>
  <c r="S4747" i="9" s="1"/>
  <c r="R4154" i="9"/>
  <c r="S4154" i="9" s="1"/>
  <c r="R6641" i="9"/>
  <c r="S6641" i="9" s="1"/>
  <c r="R6948" i="9"/>
  <c r="S6948" i="9" s="1"/>
  <c r="R7402" i="9"/>
  <c r="S7402" i="9" s="1"/>
  <c r="R6846" i="9"/>
  <c r="S6846" i="9" s="1"/>
  <c r="R6654" i="9"/>
  <c r="S6654" i="9" s="1"/>
  <c r="R6334" i="9"/>
  <c r="S6334" i="9" s="1"/>
  <c r="R6078" i="9"/>
  <c r="S6078" i="9" s="1"/>
  <c r="R5886" i="9"/>
  <c r="S5886" i="9" s="1"/>
  <c r="R5758" i="9"/>
  <c r="S5758" i="9" s="1"/>
  <c r="R4328" i="9"/>
  <c r="S4328" i="9" s="1"/>
  <c r="R5515" i="9"/>
  <c r="S5515" i="9" s="1"/>
  <c r="R5259" i="9"/>
  <c r="S5259" i="9" s="1"/>
  <c r="R5131" i="9"/>
  <c r="S5131" i="9" s="1"/>
  <c r="R4875" i="9"/>
  <c r="S4875" i="9" s="1"/>
  <c r="R7111" i="9"/>
  <c r="S7111" i="9" s="1"/>
  <c r="R6769" i="9"/>
  <c r="S6769" i="9" s="1"/>
  <c r="R5591" i="9"/>
  <c r="S5591" i="9" s="1"/>
  <c r="R6718" i="9"/>
  <c r="S6718" i="9" s="1"/>
  <c r="R6462" i="9"/>
  <c r="S6462" i="9" s="1"/>
  <c r="R6270" i="9"/>
  <c r="S6270" i="9" s="1"/>
  <c r="R6014" i="9"/>
  <c r="S6014" i="9" s="1"/>
  <c r="R5613" i="9"/>
  <c r="S5613" i="9" s="1"/>
  <c r="R5692" i="9"/>
  <c r="S5692" i="9" s="1"/>
  <c r="R5387" i="9"/>
  <c r="S5387" i="9" s="1"/>
  <c r="R5195" i="9"/>
  <c r="S5195" i="9" s="1"/>
  <c r="R5003" i="9"/>
  <c r="S5003" i="9" s="1"/>
  <c r="R4939" i="9"/>
  <c r="S4939" i="9" s="1"/>
  <c r="R5807" i="9"/>
  <c r="S5807" i="9" s="1"/>
  <c r="R5701" i="9"/>
  <c r="S5701" i="9" s="1"/>
  <c r="R4555" i="9"/>
  <c r="S4555" i="9" s="1"/>
  <c r="R6138" i="9"/>
  <c r="S6138" i="9" s="1"/>
  <c r="R5882" i="9"/>
  <c r="S5882" i="9" s="1"/>
  <c r="R5626" i="9"/>
  <c r="S5626" i="9" s="1"/>
  <c r="R5601" i="9"/>
  <c r="S5601" i="9" s="1"/>
  <c r="R3741" i="9"/>
  <c r="S3741" i="9" s="1"/>
  <c r="R3549" i="9"/>
  <c r="S3549" i="9" s="1"/>
  <c r="R3293" i="9"/>
  <c r="S3293" i="9" s="1"/>
  <c r="R4108" i="9"/>
  <c r="S4108" i="9" s="1"/>
  <c r="R2851" i="9"/>
  <c r="S2851" i="9" s="1"/>
  <c r="R1620" i="9"/>
  <c r="S1620" i="9" s="1"/>
  <c r="R2994" i="9"/>
  <c r="S2994" i="9" s="1"/>
  <c r="R2738" i="9"/>
  <c r="S2738" i="9" s="1"/>
  <c r="R2418" i="9"/>
  <c r="S2418" i="9" s="1"/>
  <c r="R2354" i="9"/>
  <c r="S2354" i="9" s="1"/>
  <c r="R2290" i="9"/>
  <c r="S2290" i="9" s="1"/>
  <c r="R2226" i="9"/>
  <c r="S2226" i="9" s="1"/>
  <c r="R2162" i="9"/>
  <c r="S2162" i="9" s="1"/>
  <c r="R2098" i="9"/>
  <c r="S2098" i="9" s="1"/>
  <c r="R2034" i="9"/>
  <c r="S2034" i="9" s="1"/>
  <c r="R1970" i="9"/>
  <c r="S1970" i="9" s="1"/>
  <c r="R1906" i="9"/>
  <c r="S1906" i="9" s="1"/>
  <c r="R4249" i="9"/>
  <c r="S4249" i="9" s="1"/>
  <c r="R4185" i="9"/>
  <c r="S4185" i="9" s="1"/>
  <c r="R1807" i="9"/>
  <c r="S1807" i="9" s="1"/>
  <c r="R4032" i="9"/>
  <c r="S4032" i="9" s="1"/>
  <c r="R1774" i="9"/>
  <c r="S1774" i="9" s="1"/>
  <c r="R4071" i="9"/>
  <c r="S4071" i="9" s="1"/>
  <c r="R2983" i="9"/>
  <c r="S2983" i="9" s="1"/>
  <c r="R2727" i="9"/>
  <c r="S2727" i="9" s="1"/>
  <c r="R3998" i="9"/>
  <c r="S3998" i="9" s="1"/>
  <c r="R3934" i="9"/>
  <c r="S3934" i="9" s="1"/>
  <c r="R3870" i="9"/>
  <c r="S3870" i="9" s="1"/>
  <c r="R3806" i="9"/>
  <c r="S3806" i="9" s="1"/>
  <c r="R3742" i="9"/>
  <c r="S3742" i="9" s="1"/>
  <c r="R3678" i="9"/>
  <c r="S3678" i="9" s="1"/>
  <c r="R3614" i="9"/>
  <c r="S3614" i="9" s="1"/>
  <c r="R3550" i="9"/>
  <c r="S3550" i="9" s="1"/>
  <c r="R3486" i="9"/>
  <c r="S3486" i="9" s="1"/>
  <c r="R3422" i="9"/>
  <c r="S3422" i="9" s="1"/>
  <c r="R3358" i="9"/>
  <c r="S3358" i="9" s="1"/>
  <c r="R3294" i="9"/>
  <c r="S3294" i="9" s="1"/>
  <c r="R3230" i="9"/>
  <c r="S3230" i="9" s="1"/>
  <c r="R3166" i="9"/>
  <c r="S3166" i="9" s="1"/>
  <c r="R3102" i="9"/>
  <c r="S3102" i="9" s="1"/>
  <c r="R2974" i="9"/>
  <c r="S2974" i="9" s="1"/>
  <c r="R2718" i="9"/>
  <c r="S2718" i="9" s="1"/>
  <c r="R1339" i="9"/>
  <c r="S1339" i="9" s="1"/>
  <c r="R1373" i="9"/>
  <c r="S1373" i="9" s="1"/>
  <c r="R1309" i="9"/>
  <c r="S1309" i="9" s="1"/>
  <c r="R1245" i="9"/>
  <c r="S1245" i="9" s="1"/>
  <c r="R1181" i="9"/>
  <c r="S1181" i="9" s="1"/>
  <c r="R1117" i="9"/>
  <c r="S1117" i="9" s="1"/>
  <c r="R1053" i="9"/>
  <c r="S1053" i="9" s="1"/>
  <c r="R989" i="9"/>
  <c r="S989" i="9" s="1"/>
  <c r="R925" i="9"/>
  <c r="S925" i="9" s="1"/>
  <c r="R861" i="9"/>
  <c r="S861" i="9" s="1"/>
  <c r="R797" i="9"/>
  <c r="S797" i="9" s="1"/>
  <c r="R733" i="9"/>
  <c r="S733" i="9" s="1"/>
  <c r="R669" i="9"/>
  <c r="S669" i="9" s="1"/>
  <c r="R605" i="9"/>
  <c r="S605" i="9" s="1"/>
  <c r="R541" i="9"/>
  <c r="S541" i="9" s="1"/>
  <c r="R477" i="9"/>
  <c r="S477" i="9" s="1"/>
  <c r="R413" i="9"/>
  <c r="S413" i="9" s="1"/>
  <c r="R349" i="9"/>
  <c r="S349" i="9" s="1"/>
  <c r="R157" i="9"/>
  <c r="S157" i="9" s="1"/>
  <c r="R29" i="9"/>
  <c r="S29" i="9" s="1"/>
  <c r="R1340" i="9"/>
  <c r="S1340" i="9" s="1"/>
  <c r="R1212" i="9"/>
  <c r="S1212" i="9" s="1"/>
  <c r="R1834" i="9"/>
  <c r="S1834" i="9" s="1"/>
  <c r="R1770" i="9"/>
  <c r="S1770" i="9" s="1"/>
  <c r="R1706" i="9"/>
  <c r="S1706" i="9" s="1"/>
  <c r="R1642" i="9"/>
  <c r="S1642" i="9" s="1"/>
  <c r="R1578" i="9"/>
  <c r="S1578" i="9" s="1"/>
  <c r="R1657" i="9"/>
  <c r="S1657" i="9" s="1"/>
  <c r="R1593" i="9"/>
  <c r="S1593" i="9" s="1"/>
  <c r="R1529" i="9"/>
  <c r="S1529" i="9" s="1"/>
  <c r="R1465" i="9"/>
  <c r="S1465" i="9" s="1"/>
  <c r="R121" i="9"/>
  <c r="S121" i="9" s="1"/>
  <c r="R57" i="9"/>
  <c r="S57" i="9" s="1"/>
  <c r="R1472" i="9"/>
  <c r="S1472" i="9" s="1"/>
  <c r="R1280" i="9"/>
  <c r="S1280" i="9" s="1"/>
  <c r="R128" i="9"/>
  <c r="S128" i="9" s="1"/>
  <c r="R87" i="9"/>
  <c r="S87" i="9" s="1"/>
  <c r="R22" i="9"/>
  <c r="S22" i="9" s="1"/>
  <c r="R4491" i="9"/>
  <c r="S4491" i="9" s="1"/>
  <c r="R4289" i="9"/>
  <c r="S4289" i="9" s="1"/>
  <c r="R6266" i="9"/>
  <c r="S6266" i="9" s="1"/>
  <c r="R6010" i="9"/>
  <c r="S6010" i="9" s="1"/>
  <c r="R3869" i="9"/>
  <c r="S3869" i="9" s="1"/>
  <c r="R3613" i="9"/>
  <c r="S3613" i="9" s="1"/>
  <c r="R3421" i="9"/>
  <c r="S3421" i="9" s="1"/>
  <c r="R3165" i="9"/>
  <c r="S3165" i="9" s="1"/>
  <c r="R4619" i="9"/>
  <c r="S4619" i="9" s="1"/>
  <c r="R6202" i="9"/>
  <c r="S6202" i="9" s="1"/>
  <c r="R5946" i="9"/>
  <c r="S5946" i="9" s="1"/>
  <c r="R5754" i="9"/>
  <c r="S5754" i="9" s="1"/>
  <c r="R4270" i="9"/>
  <c r="S4270" i="9" s="1"/>
  <c r="R4118" i="9"/>
  <c r="S4118" i="9" s="1"/>
  <c r="R3677" i="9"/>
  <c r="S3677" i="9" s="1"/>
  <c r="R3357" i="9"/>
  <c r="S3357" i="9" s="1"/>
  <c r="R3101" i="9"/>
  <c r="S3101" i="9" s="1"/>
  <c r="R2909" i="9"/>
  <c r="S2909" i="9" s="1"/>
  <c r="R1812" i="9"/>
  <c r="S1812" i="9" s="1"/>
  <c r="R7047" i="9"/>
  <c r="S7047" i="9" s="1"/>
  <c r="R4683" i="9"/>
  <c r="S4683" i="9" s="1"/>
  <c r="R4427" i="9"/>
  <c r="S4427" i="9" s="1"/>
  <c r="R6330" i="9"/>
  <c r="S6330" i="9" s="1"/>
  <c r="R6074" i="9"/>
  <c r="S6074" i="9" s="1"/>
  <c r="R5818" i="9"/>
  <c r="S5818" i="9" s="1"/>
  <c r="R3805" i="9"/>
  <c r="S3805" i="9" s="1"/>
  <c r="R3485" i="9"/>
  <c r="S3485" i="9" s="1"/>
  <c r="R3229" i="9"/>
  <c r="S3229" i="9" s="1"/>
  <c r="R2653" i="9"/>
  <c r="S2653" i="9" s="1"/>
  <c r="R7113" i="9"/>
  <c r="S7113" i="9" s="1"/>
  <c r="R7177" i="9"/>
  <c r="S7177" i="9" s="1"/>
  <c r="R7241" i="9"/>
  <c r="S7241" i="9" s="1"/>
  <c r="R7305" i="9"/>
  <c r="S7305" i="9" s="1"/>
  <c r="R7369" i="9"/>
  <c r="S7369" i="9" s="1"/>
  <c r="R7328" i="9"/>
  <c r="S7328" i="9" s="1"/>
  <c r="R7520" i="9"/>
  <c r="S7520" i="9" s="1"/>
  <c r="R7049" i="9"/>
  <c r="S7049" i="9" s="1"/>
  <c r="R7112" i="9"/>
  <c r="S7112" i="9" s="1"/>
  <c r="R6984" i="9"/>
  <c r="S6984" i="9" s="1"/>
  <c r="R5768" i="9"/>
  <c r="S5768" i="9" s="1"/>
  <c r="R5704" i="9"/>
  <c r="S5704" i="9" s="1"/>
  <c r="R5640" i="9"/>
  <c r="S5640" i="9" s="1"/>
  <c r="R5576" i="9"/>
  <c r="S5576" i="9" s="1"/>
  <c r="R5512" i="9"/>
  <c r="S5512" i="9" s="1"/>
  <c r="R5448" i="9"/>
  <c r="S5448" i="9" s="1"/>
  <c r="R5384" i="9"/>
  <c r="S5384" i="9" s="1"/>
  <c r="R5320" i="9"/>
  <c r="S5320" i="9" s="1"/>
  <c r="R5256" i="9"/>
  <c r="S5256" i="9" s="1"/>
  <c r="R5192" i="9"/>
  <c r="S5192" i="9" s="1"/>
  <c r="R5128" i="9"/>
  <c r="S5128" i="9" s="1"/>
  <c r="R5064" i="9"/>
  <c r="S5064" i="9" s="1"/>
  <c r="R6985" i="9"/>
  <c r="S6985" i="9" s="1"/>
  <c r="R5431" i="9"/>
  <c r="S5431" i="9" s="1"/>
  <c r="R6878" i="9"/>
  <c r="S6878" i="9" s="1"/>
  <c r="R6814" i="9"/>
  <c r="S6814" i="9" s="1"/>
  <c r="R6750" i="9"/>
  <c r="S6750" i="9" s="1"/>
  <c r="R6623" i="9"/>
  <c r="S6623" i="9" s="1"/>
  <c r="R6938" i="9"/>
  <c r="S6938" i="9" s="1"/>
  <c r="R7344" i="9"/>
  <c r="S7344" i="9" s="1"/>
  <c r="R6921" i="9"/>
  <c r="S6921" i="9" s="1"/>
  <c r="R7067" i="9"/>
  <c r="S7067" i="9" s="1"/>
  <c r="R7585" i="9"/>
  <c r="S7585" i="9" s="1"/>
  <c r="R7649" i="9"/>
  <c r="S7649" i="9" s="1"/>
  <c r="R7713" i="9"/>
  <c r="S7713" i="9" s="1"/>
  <c r="R7777" i="9"/>
  <c r="S7777" i="9" s="1"/>
  <c r="R7841" i="9"/>
  <c r="S7841" i="9" s="1"/>
  <c r="R7905" i="9"/>
  <c r="S7905" i="9" s="1"/>
  <c r="R7969" i="9"/>
  <c r="S7969" i="9" s="1"/>
  <c r="R7050" i="9"/>
  <c r="S7050" i="9" s="1"/>
  <c r="R7186" i="9"/>
  <c r="S7186" i="9" s="1"/>
  <c r="R7314" i="9"/>
  <c r="S7314" i="9" s="1"/>
  <c r="R7378" i="9"/>
  <c r="S7378" i="9" s="1"/>
  <c r="R7570" i="9"/>
  <c r="S7570" i="9" s="1"/>
  <c r="R7634" i="9"/>
  <c r="S7634" i="9" s="1"/>
  <c r="R7698" i="9"/>
  <c r="S7698" i="9" s="1"/>
  <c r="R7762" i="9"/>
  <c r="S7762" i="9" s="1"/>
  <c r="R7058" i="9"/>
  <c r="S7058" i="9" s="1"/>
  <c r="R6495" i="9"/>
  <c r="S6495" i="9" s="1"/>
  <c r="R6751" i="9"/>
  <c r="S6751" i="9" s="1"/>
  <c r="R7216" i="9"/>
  <c r="S7216" i="9" s="1"/>
  <c r="R7020" i="9"/>
  <c r="S7020" i="9" s="1"/>
  <c r="R7288" i="9"/>
  <c r="S7288" i="9" s="1"/>
  <c r="R7416" i="9"/>
  <c r="S7416" i="9" s="1"/>
  <c r="R7003" i="9"/>
  <c r="S7003" i="9" s="1"/>
  <c r="R6828" i="9"/>
  <c r="S6828" i="9" s="1"/>
  <c r="R7178" i="9"/>
  <c r="S7178" i="9" s="1"/>
  <c r="R7408" i="9"/>
  <c r="S7408" i="9" s="1"/>
  <c r="R6837" i="9"/>
  <c r="S6837" i="9" s="1"/>
  <c r="R6879" i="9"/>
  <c r="S6879" i="9" s="1"/>
  <c r="R7552" i="9"/>
  <c r="S7552" i="9" s="1"/>
  <c r="R7616" i="9"/>
  <c r="S7616" i="9" s="1"/>
  <c r="R7680" i="9"/>
  <c r="S7680" i="9" s="1"/>
  <c r="R7744" i="9"/>
  <c r="S7744" i="9" s="1"/>
  <c r="R7808" i="9"/>
  <c r="S7808" i="9" s="1"/>
  <c r="R7872" i="9"/>
  <c r="S7872" i="9" s="1"/>
  <c r="R7936" i="9"/>
  <c r="S7936" i="9" s="1"/>
  <c r="R8000" i="9"/>
  <c r="S8000" i="9" s="1"/>
  <c r="R6939" i="9"/>
  <c r="S6939" i="9" s="1"/>
  <c r="R7409" i="9"/>
  <c r="S7409" i="9" s="1"/>
  <c r="R7354" i="9"/>
  <c r="S7354" i="9" s="1"/>
  <c r="R7482" i="9"/>
  <c r="S7482" i="9" s="1"/>
  <c r="R6864" i="9"/>
  <c r="S6864" i="9" s="1"/>
  <c r="R5639" i="9"/>
  <c r="S5639" i="9" s="1"/>
  <c r="R4195" i="9"/>
  <c r="S4195" i="9" s="1"/>
  <c r="R4150" i="9"/>
  <c r="S4150" i="9" s="1"/>
  <c r="R6764" i="9"/>
  <c r="S6764" i="9" s="1"/>
  <c r="R6700" i="9"/>
  <c r="S6700" i="9" s="1"/>
  <c r="R6636" i="9"/>
  <c r="S6636" i="9" s="1"/>
  <c r="R6572" i="9"/>
  <c r="S6572" i="9" s="1"/>
  <c r="R6508" i="9"/>
  <c r="S6508" i="9" s="1"/>
  <c r="R6444" i="9"/>
  <c r="S6444" i="9" s="1"/>
  <c r="R6380" i="9"/>
  <c r="S6380" i="9" s="1"/>
  <c r="R6316" i="9"/>
  <c r="S6316" i="9" s="1"/>
  <c r="R6252" i="9"/>
  <c r="S6252" i="9" s="1"/>
  <c r="R6188" i="9"/>
  <c r="S6188" i="9" s="1"/>
  <c r="R6124" i="9"/>
  <c r="S6124" i="9" s="1"/>
  <c r="R6060" i="9"/>
  <c r="S6060" i="9" s="1"/>
  <c r="R5996" i="9"/>
  <c r="S5996" i="9" s="1"/>
  <c r="R5932" i="9"/>
  <c r="S5932" i="9" s="1"/>
  <c r="R5868" i="9"/>
  <c r="S5868" i="9" s="1"/>
  <c r="R5802" i="9"/>
  <c r="S5802" i="9" s="1"/>
  <c r="R5610" i="9"/>
  <c r="S5610" i="9" s="1"/>
  <c r="R5482" i="9"/>
  <c r="S5482" i="9" s="1"/>
  <c r="R5713" i="9"/>
  <c r="S5713" i="9" s="1"/>
  <c r="R4296" i="9"/>
  <c r="S4296" i="9" s="1"/>
  <c r="R3981" i="9"/>
  <c r="S3981" i="9" s="1"/>
  <c r="R3917" i="9"/>
  <c r="S3917" i="9" s="1"/>
  <c r="R2829" i="9"/>
  <c r="S2829" i="9" s="1"/>
  <c r="R1703" i="9"/>
  <c r="S1703" i="9" s="1"/>
  <c r="R1575" i="9"/>
  <c r="S1575" i="9" s="1"/>
  <c r="R5000" i="9"/>
  <c r="S5000" i="9" s="1"/>
  <c r="R4936" i="9"/>
  <c r="S4936" i="9" s="1"/>
  <c r="R4872" i="9"/>
  <c r="S4872" i="9" s="1"/>
  <c r="R4808" i="9"/>
  <c r="S4808" i="9" s="1"/>
  <c r="R4744" i="9"/>
  <c r="S4744" i="9" s="1"/>
  <c r="R4680" i="9"/>
  <c r="S4680" i="9" s="1"/>
  <c r="R4616" i="9"/>
  <c r="S4616" i="9" s="1"/>
  <c r="R4552" i="9"/>
  <c r="S4552" i="9" s="1"/>
  <c r="R4488" i="9"/>
  <c r="S4488" i="9" s="1"/>
  <c r="R4424" i="9"/>
  <c r="S4424" i="9" s="1"/>
  <c r="R4286" i="9"/>
  <c r="S4286" i="9" s="1"/>
  <c r="R4182" i="9"/>
  <c r="S4182" i="9" s="1"/>
  <c r="R4244" i="9"/>
  <c r="S4244" i="9" s="1"/>
  <c r="R5781" i="9"/>
  <c r="S5781" i="9" s="1"/>
  <c r="R5666" i="9"/>
  <c r="S5666" i="9" s="1"/>
  <c r="R5538" i="9"/>
  <c r="S5538" i="9" s="1"/>
  <c r="R5346" i="9"/>
  <c r="S5346" i="9" s="1"/>
  <c r="R6281" i="9"/>
  <c r="S6281" i="9" s="1"/>
  <c r="R6217" i="9"/>
  <c r="S6217" i="9" s="1"/>
  <c r="R6153" i="9"/>
  <c r="S6153" i="9" s="1"/>
  <c r="R6089" i="9"/>
  <c r="S6089" i="9" s="1"/>
  <c r="R6025" i="9"/>
  <c r="S6025" i="9" s="1"/>
  <c r="R5961" i="9"/>
  <c r="S5961" i="9" s="1"/>
  <c r="R5897" i="9"/>
  <c r="S5897" i="9" s="1"/>
  <c r="R5833" i="9"/>
  <c r="S5833" i="9" s="1"/>
  <c r="R4360" i="9"/>
  <c r="S4360" i="9" s="1"/>
  <c r="R4101" i="9"/>
  <c r="S4101" i="9" s="1"/>
  <c r="R3994" i="9"/>
  <c r="S3994" i="9" s="1"/>
  <c r="R3930" i="9"/>
  <c r="S3930" i="9" s="1"/>
  <c r="R3866" i="9"/>
  <c r="S3866" i="9" s="1"/>
  <c r="R3802" i="9"/>
  <c r="S3802" i="9" s="1"/>
  <c r="R3738" i="9"/>
  <c r="S3738" i="9" s="1"/>
  <c r="R3674" i="9"/>
  <c r="S3674" i="9" s="1"/>
  <c r="R3610" i="9"/>
  <c r="S3610" i="9" s="1"/>
  <c r="R3546" i="9"/>
  <c r="S3546" i="9" s="1"/>
  <c r="R3482" i="9"/>
  <c r="S3482" i="9" s="1"/>
  <c r="R3418" i="9"/>
  <c r="S3418" i="9" s="1"/>
  <c r="R3354" i="9"/>
  <c r="S3354" i="9" s="1"/>
  <c r="R3290" i="9"/>
  <c r="S3290" i="9" s="1"/>
  <c r="R3226" i="9"/>
  <c r="S3226" i="9" s="1"/>
  <c r="R3162" i="9"/>
  <c r="S3162" i="9" s="1"/>
  <c r="R1808" i="9"/>
  <c r="S1808" i="9" s="1"/>
  <c r="R1475" i="9"/>
  <c r="S1475" i="9" s="1"/>
  <c r="R2945" i="9"/>
  <c r="S2945" i="9" s="1"/>
  <c r="R2689" i="9"/>
  <c r="S2689" i="9" s="1"/>
  <c r="R4136" i="9"/>
  <c r="S4136" i="9" s="1"/>
  <c r="R3944" i="9"/>
  <c r="S3944" i="9" s="1"/>
  <c r="R6686" i="9"/>
  <c r="S6686" i="9" s="1"/>
  <c r="R6622" i="9"/>
  <c r="S6622" i="9" s="1"/>
  <c r="R6558" i="9"/>
  <c r="S6558" i="9" s="1"/>
  <c r="R6494" i="9"/>
  <c r="S6494" i="9" s="1"/>
  <c r="R6430" i="9"/>
  <c r="S6430" i="9" s="1"/>
  <c r="R6366" i="9"/>
  <c r="S6366" i="9" s="1"/>
  <c r="R6302" i="9"/>
  <c r="S6302" i="9" s="1"/>
  <c r="R6238" i="9"/>
  <c r="S6238" i="9" s="1"/>
  <c r="R6174" i="9"/>
  <c r="S6174" i="9" s="1"/>
  <c r="R6110" i="9"/>
  <c r="S6110" i="9" s="1"/>
  <c r="R6046" i="9"/>
  <c r="S6046" i="9" s="1"/>
  <c r="R5982" i="9"/>
  <c r="S5982" i="9" s="1"/>
  <c r="R5918" i="9"/>
  <c r="S5918" i="9" s="1"/>
  <c r="R5854" i="9"/>
  <c r="S5854" i="9" s="1"/>
  <c r="R5709" i="9"/>
  <c r="S5709" i="9" s="1"/>
  <c r="R5724" i="9"/>
  <c r="S5724" i="9" s="1"/>
  <c r="R5739" i="9"/>
  <c r="S5739" i="9" s="1"/>
  <c r="R6298" i="9"/>
  <c r="S6298" i="9" s="1"/>
  <c r="R6234" i="9"/>
  <c r="S6234" i="9" s="1"/>
  <c r="R6170" i="9"/>
  <c r="S6170" i="9" s="1"/>
  <c r="R6106" i="9"/>
  <c r="S6106" i="9" s="1"/>
  <c r="R6042" i="9"/>
  <c r="S6042" i="9" s="1"/>
  <c r="R5978" i="9"/>
  <c r="S5978" i="9" s="1"/>
  <c r="R5914" i="9"/>
  <c r="S5914" i="9" s="1"/>
  <c r="R5850" i="9"/>
  <c r="S5850" i="9" s="1"/>
  <c r="R5786" i="9"/>
  <c r="S5786" i="9" s="1"/>
  <c r="R5530" i="9"/>
  <c r="S5530" i="9" s="1"/>
  <c r="R5338" i="9"/>
  <c r="S5338" i="9" s="1"/>
  <c r="R4226" i="9"/>
  <c r="S4226" i="9" s="1"/>
  <c r="R5633" i="9"/>
  <c r="S5633" i="9" s="1"/>
  <c r="R2941" i="9"/>
  <c r="S2941" i="9" s="1"/>
  <c r="R2685" i="9"/>
  <c r="S2685" i="9" s="1"/>
  <c r="R3052" i="9"/>
  <c r="S3052" i="9" s="1"/>
  <c r="R2988" i="9"/>
  <c r="S2988" i="9" s="1"/>
  <c r="R2924" i="9"/>
  <c r="S2924" i="9" s="1"/>
  <c r="R2860" i="9"/>
  <c r="S2860" i="9" s="1"/>
  <c r="R2796" i="9"/>
  <c r="S2796" i="9" s="1"/>
  <c r="R2732" i="9"/>
  <c r="S2732" i="9" s="1"/>
  <c r="R2668" i="9"/>
  <c r="S2668" i="9" s="1"/>
  <c r="R2604" i="9"/>
  <c r="S2604" i="9" s="1"/>
  <c r="R2540" i="9"/>
  <c r="S2540" i="9" s="1"/>
  <c r="R2476" i="9"/>
  <c r="S2476" i="9" s="1"/>
  <c r="R2412" i="9"/>
  <c r="S2412" i="9" s="1"/>
  <c r="R2348" i="9"/>
  <c r="S2348" i="9" s="1"/>
  <c r="R2284" i="9"/>
  <c r="S2284" i="9" s="1"/>
  <c r="R2220" i="9"/>
  <c r="S2220" i="9" s="1"/>
  <c r="R2156" i="9"/>
  <c r="S2156" i="9" s="1"/>
  <c r="R4257" i="9"/>
  <c r="S4257" i="9" s="1"/>
  <c r="R5782" i="9"/>
  <c r="S5782" i="9" s="1"/>
  <c r="R5637" i="9"/>
  <c r="S5637" i="9" s="1"/>
  <c r="R4030" i="9"/>
  <c r="S4030" i="9" s="1"/>
  <c r="R5539" i="9"/>
  <c r="S5539" i="9" s="1"/>
  <c r="R5475" i="9"/>
  <c r="S5475" i="9" s="1"/>
  <c r="R5411" i="9"/>
  <c r="S5411" i="9" s="1"/>
  <c r="R5347" i="9"/>
  <c r="S5347" i="9" s="1"/>
  <c r="R5283" i="9"/>
  <c r="S5283" i="9" s="1"/>
  <c r="R5219" i="9"/>
  <c r="S5219" i="9" s="1"/>
  <c r="R5155" i="9"/>
  <c r="S5155" i="9" s="1"/>
  <c r="R5091" i="9"/>
  <c r="S5091" i="9" s="1"/>
  <c r="R5027" i="9"/>
  <c r="S5027" i="9" s="1"/>
  <c r="R4963" i="9"/>
  <c r="S4963" i="9" s="1"/>
  <c r="R4899" i="9"/>
  <c r="S4899" i="9" s="1"/>
  <c r="R4835" i="9"/>
  <c r="S4835" i="9" s="1"/>
  <c r="R4771" i="9"/>
  <c r="S4771" i="9" s="1"/>
  <c r="R4707" i="9"/>
  <c r="S4707" i="9" s="1"/>
  <c r="R4643" i="9"/>
  <c r="S4643" i="9" s="1"/>
  <c r="R4579" i="9"/>
  <c r="S4579" i="9" s="1"/>
  <c r="R4515" i="9"/>
  <c r="S4515" i="9" s="1"/>
  <c r="R4451" i="9"/>
  <c r="S4451" i="9" s="1"/>
  <c r="R4387" i="9"/>
  <c r="S4387" i="9" s="1"/>
  <c r="R5714" i="9"/>
  <c r="S5714" i="9" s="1"/>
  <c r="R5394" i="9"/>
  <c r="S5394" i="9" s="1"/>
  <c r="R5689" i="9"/>
  <c r="S5689" i="9" s="1"/>
  <c r="R4213" i="9"/>
  <c r="S4213" i="9" s="1"/>
  <c r="R3829" i="9"/>
  <c r="S3829" i="9" s="1"/>
  <c r="R3765" i="9"/>
  <c r="S3765" i="9" s="1"/>
  <c r="R3701" i="9"/>
  <c r="S3701" i="9" s="1"/>
  <c r="R3637" i="9"/>
  <c r="S3637" i="9" s="1"/>
  <c r="R3573" i="9"/>
  <c r="S3573" i="9" s="1"/>
  <c r="R3509" i="9"/>
  <c r="S3509" i="9" s="1"/>
  <c r="R3445" i="9"/>
  <c r="S3445" i="9" s="1"/>
  <c r="R3381" i="9"/>
  <c r="S3381" i="9" s="1"/>
  <c r="R3317" i="9"/>
  <c r="S3317" i="9" s="1"/>
  <c r="R3253" i="9"/>
  <c r="S3253" i="9" s="1"/>
  <c r="R3189" i="9"/>
  <c r="S3189" i="9" s="1"/>
  <c r="R3125" i="9"/>
  <c r="S3125" i="9" s="1"/>
  <c r="R2933" i="9"/>
  <c r="S2933" i="9" s="1"/>
  <c r="R2677" i="9"/>
  <c r="S2677" i="9" s="1"/>
  <c r="R4068" i="9"/>
  <c r="S4068" i="9" s="1"/>
  <c r="R7834" i="9"/>
  <c r="S7834" i="9" s="1"/>
  <c r="R7898" i="9"/>
  <c r="S7898" i="9" s="1"/>
  <c r="R7962" i="9"/>
  <c r="S7962" i="9" s="1"/>
  <c r="R7088" i="9"/>
  <c r="S7088" i="9" s="1"/>
  <c r="R6960" i="9"/>
  <c r="S6960" i="9" s="1"/>
  <c r="R4292" i="9"/>
  <c r="S4292" i="9" s="1"/>
  <c r="R5565" i="9"/>
  <c r="S5565" i="9" s="1"/>
  <c r="R5708" i="9"/>
  <c r="S5708" i="9" s="1"/>
  <c r="R6811" i="9"/>
  <c r="S6811" i="9" s="1"/>
  <c r="R6747" i="9"/>
  <c r="S6747" i="9" s="1"/>
  <c r="R6683" i="9"/>
  <c r="S6683" i="9" s="1"/>
  <c r="R6619" i="9"/>
  <c r="S6619" i="9" s="1"/>
  <c r="R6555" i="9"/>
  <c r="S6555" i="9" s="1"/>
  <c r="R6491" i="9"/>
  <c r="S6491" i="9" s="1"/>
  <c r="R6427" i="9"/>
  <c r="S6427" i="9" s="1"/>
  <c r="R6363" i="9"/>
  <c r="S6363" i="9" s="1"/>
  <c r="R6299" i="9"/>
  <c r="S6299" i="9" s="1"/>
  <c r="R6235" i="9"/>
  <c r="S6235" i="9" s="1"/>
  <c r="R6171" i="9"/>
  <c r="S6171" i="9" s="1"/>
  <c r="R6107" i="9"/>
  <c r="S6107" i="9" s="1"/>
  <c r="R6043" i="9"/>
  <c r="S6043" i="9" s="1"/>
  <c r="R5979" i="9"/>
  <c r="S5979" i="9" s="1"/>
  <c r="R5915" i="9"/>
  <c r="S5915" i="9" s="1"/>
  <c r="R5851" i="9"/>
  <c r="S5851" i="9" s="1"/>
  <c r="R5787" i="9"/>
  <c r="S5787" i="9" s="1"/>
  <c r="R5322" i="9"/>
  <c r="S5322" i="9" s="1"/>
  <c r="R5258" i="9"/>
  <c r="S5258" i="9" s="1"/>
  <c r="R5194" i="9"/>
  <c r="S5194" i="9" s="1"/>
  <c r="R5130" i="9"/>
  <c r="S5130" i="9" s="1"/>
  <c r="R5066" i="9"/>
  <c r="S5066" i="9" s="1"/>
  <c r="R5002" i="9"/>
  <c r="S5002" i="9" s="1"/>
  <c r="R4938" i="9"/>
  <c r="S4938" i="9" s="1"/>
  <c r="R4874" i="9"/>
  <c r="S4874" i="9" s="1"/>
  <c r="R4810" i="9"/>
  <c r="S4810" i="9" s="1"/>
  <c r="R4746" i="9"/>
  <c r="S4746" i="9" s="1"/>
  <c r="R4682" i="9"/>
  <c r="S4682" i="9" s="1"/>
  <c r="R4618" i="9"/>
  <c r="S4618" i="9" s="1"/>
  <c r="R4554" i="9"/>
  <c r="S4554" i="9" s="1"/>
  <c r="R4490" i="9"/>
  <c r="S4490" i="9" s="1"/>
  <c r="R4426" i="9"/>
  <c r="S4426" i="9" s="1"/>
  <c r="R4259" i="9"/>
  <c r="S4259" i="9" s="1"/>
  <c r="R3949" i="9"/>
  <c r="S3949" i="9" s="1"/>
  <c r="R1639" i="9"/>
  <c r="S1639" i="9" s="1"/>
  <c r="R4060" i="9"/>
  <c r="S4060" i="9" s="1"/>
  <c r="R7330" i="9"/>
  <c r="S7330" i="9" s="1"/>
  <c r="R6824" i="9"/>
  <c r="S6824" i="9" s="1"/>
  <c r="R6760" i="9"/>
  <c r="S6760" i="9" s="1"/>
  <c r="R6696" i="9"/>
  <c r="S6696" i="9" s="1"/>
  <c r="R6632" i="9"/>
  <c r="S6632" i="9" s="1"/>
  <c r="R6568" i="9"/>
  <c r="S6568" i="9" s="1"/>
  <c r="R6504" i="9"/>
  <c r="S6504" i="9" s="1"/>
  <c r="R6440" i="9"/>
  <c r="S6440" i="9" s="1"/>
  <c r="R6376" i="9"/>
  <c r="S6376" i="9" s="1"/>
  <c r="R6312" i="9"/>
  <c r="S6312" i="9" s="1"/>
  <c r="R6248" i="9"/>
  <c r="S6248" i="9" s="1"/>
  <c r="R6184" i="9"/>
  <c r="S6184" i="9" s="1"/>
  <c r="R6120" i="9"/>
  <c r="S6120" i="9" s="1"/>
  <c r="R6056" i="9"/>
  <c r="S6056" i="9" s="1"/>
  <c r="R5992" i="9"/>
  <c r="S5992" i="9" s="1"/>
  <c r="R5928" i="9"/>
  <c r="S5928" i="9" s="1"/>
  <c r="R5864" i="9"/>
  <c r="S5864" i="9" s="1"/>
  <c r="R6367" i="9"/>
  <c r="S6367" i="9" s="1"/>
  <c r="R6303" i="9"/>
  <c r="S6303" i="9" s="1"/>
  <c r="R6239" i="9"/>
  <c r="S6239" i="9" s="1"/>
  <c r="R6175" i="9"/>
  <c r="S6175" i="9" s="1"/>
  <c r="R6111" i="9"/>
  <c r="S6111" i="9" s="1"/>
  <c r="R6047" i="9"/>
  <c r="S6047" i="9" s="1"/>
  <c r="R5983" i="9"/>
  <c r="S5983" i="9" s="1"/>
  <c r="R5919" i="9"/>
  <c r="S5919" i="9" s="1"/>
  <c r="R5855" i="9"/>
  <c r="S5855" i="9" s="1"/>
  <c r="R5407" i="9"/>
  <c r="S5407" i="9" s="1"/>
  <c r="R5343" i="9"/>
  <c r="S5343" i="9" s="1"/>
  <c r="R5279" i="9"/>
  <c r="S5279" i="9" s="1"/>
  <c r="R5215" i="9"/>
  <c r="S5215" i="9" s="1"/>
  <c r="R5151" i="9"/>
  <c r="S5151" i="9" s="1"/>
  <c r="R5087" i="9"/>
  <c r="S5087" i="9" s="1"/>
  <c r="R5023" i="9"/>
  <c r="S5023" i="9" s="1"/>
  <c r="R4959" i="9"/>
  <c r="S4959" i="9" s="1"/>
  <c r="R4895" i="9"/>
  <c r="S4895" i="9" s="1"/>
  <c r="R4831" i="9"/>
  <c r="S4831" i="9" s="1"/>
  <c r="R4767" i="9"/>
  <c r="S4767" i="9" s="1"/>
  <c r="R4703" i="9"/>
  <c r="S4703" i="9" s="1"/>
  <c r="R4639" i="9"/>
  <c r="S4639" i="9" s="1"/>
  <c r="R4575" i="9"/>
  <c r="S4575" i="9" s="1"/>
  <c r="R4511" i="9"/>
  <c r="S4511" i="9" s="1"/>
  <c r="R4447" i="9"/>
  <c r="S4447" i="9" s="1"/>
  <c r="R4383" i="9"/>
  <c r="S4383" i="9" s="1"/>
  <c r="R4356" i="9"/>
  <c r="S4356" i="9" s="1"/>
  <c r="R6389" i="9"/>
  <c r="S6389" i="9" s="1"/>
  <c r="R6325" i="9"/>
  <c r="S6325" i="9" s="1"/>
  <c r="R6261" i="9"/>
  <c r="S6261" i="9" s="1"/>
  <c r="R6197" i="9"/>
  <c r="S6197" i="9" s="1"/>
  <c r="R6133" i="9"/>
  <c r="S6133" i="9" s="1"/>
  <c r="R6069" i="9"/>
  <c r="S6069" i="9" s="1"/>
  <c r="R6005" i="9"/>
  <c r="S6005" i="9" s="1"/>
  <c r="R5941" i="9"/>
  <c r="S5941" i="9" s="1"/>
  <c r="R5877" i="9"/>
  <c r="S5877" i="9" s="1"/>
  <c r="R5557" i="9"/>
  <c r="S5557" i="9" s="1"/>
  <c r="R5572" i="9"/>
  <c r="S5572" i="9" s="1"/>
  <c r="R5508" i="9"/>
  <c r="S5508" i="9" s="1"/>
  <c r="R5444" i="9"/>
  <c r="S5444" i="9" s="1"/>
  <c r="R5380" i="9"/>
  <c r="S5380" i="9" s="1"/>
  <c r="R5316" i="9"/>
  <c r="S5316" i="9" s="1"/>
  <c r="R5252" i="9"/>
  <c r="S5252" i="9" s="1"/>
  <c r="R5188" i="9"/>
  <c r="S5188" i="9" s="1"/>
  <c r="R5124" i="9"/>
  <c r="S5124" i="9" s="1"/>
  <c r="R5060" i="9"/>
  <c r="S5060" i="9" s="1"/>
  <c r="R4996" i="9"/>
  <c r="S4996" i="9" s="1"/>
  <c r="R4932" i="9"/>
  <c r="S4932" i="9" s="1"/>
  <c r="R4868" i="9"/>
  <c r="S4868" i="9" s="1"/>
  <c r="R4804" i="9"/>
  <c r="S4804" i="9" s="1"/>
  <c r="R4740" i="9"/>
  <c r="S4740" i="9" s="1"/>
  <c r="R4676" i="9"/>
  <c r="S4676" i="9" s="1"/>
  <c r="R4612" i="9"/>
  <c r="S4612" i="9" s="1"/>
  <c r="R4548" i="9"/>
  <c r="S4548" i="9" s="1"/>
  <c r="R4484" i="9"/>
  <c r="S4484" i="9" s="1"/>
  <c r="R4420" i="9"/>
  <c r="S4420" i="9" s="1"/>
  <c r="R5651" i="9"/>
  <c r="S5651" i="9" s="1"/>
  <c r="R4298" i="9"/>
  <c r="S4298" i="9" s="1"/>
  <c r="R5762" i="9"/>
  <c r="S5762" i="9" s="1"/>
  <c r="R5634" i="9"/>
  <c r="S5634" i="9" s="1"/>
  <c r="R4323" i="9"/>
  <c r="S4323" i="9" s="1"/>
  <c r="R4250" i="9"/>
  <c r="S4250" i="9" s="1"/>
  <c r="R4325" i="9"/>
  <c r="S4325" i="9" s="1"/>
  <c r="R4005" i="9"/>
  <c r="S4005" i="9" s="1"/>
  <c r="R2981" i="9"/>
  <c r="S2981" i="9" s="1"/>
  <c r="R2725" i="9"/>
  <c r="S2725" i="9" s="1"/>
  <c r="R2597" i="9"/>
  <c r="S2597" i="9" s="1"/>
  <c r="R4052" i="9"/>
  <c r="S4052" i="9" s="1"/>
  <c r="R1670" i="9"/>
  <c r="S1670" i="9" s="1"/>
  <c r="R1542" i="9"/>
  <c r="S1542" i="9" s="1"/>
  <c r="R1414" i="9"/>
  <c r="S1414" i="9" s="1"/>
  <c r="R2579" i="9"/>
  <c r="S2579" i="9" s="1"/>
  <c r="R4002" i="9"/>
  <c r="S4002" i="9" s="1"/>
  <c r="R2914" i="9"/>
  <c r="S2914" i="9" s="1"/>
  <c r="R2658" i="9"/>
  <c r="S2658" i="9" s="1"/>
  <c r="R2466" i="9"/>
  <c r="S2466" i="9" s="1"/>
  <c r="R1734" i="9"/>
  <c r="S1734" i="9" s="1"/>
  <c r="R3081" i="9"/>
  <c r="S3081" i="9" s="1"/>
  <c r="R3017" i="9"/>
  <c r="S3017" i="9" s="1"/>
  <c r="R2761" i="9"/>
  <c r="S2761" i="9" s="1"/>
  <c r="R4144" i="9"/>
  <c r="S4144" i="9" s="1"/>
  <c r="R1707" i="9"/>
  <c r="S1707" i="9" s="1"/>
  <c r="R1579" i="9"/>
  <c r="S1579" i="9" s="1"/>
  <c r="R1388" i="9"/>
  <c r="S1388" i="9" s="1"/>
  <c r="R1260" i="9"/>
  <c r="S1260" i="9" s="1"/>
  <c r="R1196" i="9"/>
  <c r="S1196" i="9" s="1"/>
  <c r="R236" i="9"/>
  <c r="S236" i="9" s="1"/>
  <c r="R154" i="9"/>
  <c r="S154" i="9" s="1"/>
  <c r="R1513" i="9"/>
  <c r="S1513" i="9" s="1"/>
  <c r="R1328" i="9"/>
  <c r="S1328" i="9" s="1"/>
  <c r="R1200" i="9"/>
  <c r="S1200" i="9" s="1"/>
  <c r="R1008" i="9"/>
  <c r="S1008" i="9" s="1"/>
  <c r="R944" i="9"/>
  <c r="S944" i="9" s="1"/>
  <c r="R880" i="9"/>
  <c r="S880" i="9" s="1"/>
  <c r="R816" i="9"/>
  <c r="S816" i="9" s="1"/>
  <c r="R752" i="9"/>
  <c r="S752" i="9" s="1"/>
  <c r="R688" i="9"/>
  <c r="S688" i="9" s="1"/>
  <c r="R624" i="9"/>
  <c r="S624" i="9" s="1"/>
  <c r="R560" i="9"/>
  <c r="S560" i="9" s="1"/>
  <c r="R496" i="9"/>
  <c r="S496" i="9" s="1"/>
  <c r="R432" i="9"/>
  <c r="S432" i="9" s="1"/>
  <c r="R368" i="9"/>
  <c r="S368" i="9" s="1"/>
  <c r="R240" i="9"/>
  <c r="S240" i="9" s="1"/>
  <c r="R2895" i="9"/>
  <c r="S2895" i="9" s="1"/>
  <c r="R2639" i="9"/>
  <c r="S2639" i="9" s="1"/>
  <c r="R1708" i="9"/>
  <c r="S1708" i="9" s="1"/>
  <c r="R1580" i="9"/>
  <c r="S1580" i="9" s="1"/>
  <c r="R1299" i="9"/>
  <c r="S1299" i="9" s="1"/>
  <c r="R2566" i="9"/>
  <c r="S2566" i="9" s="1"/>
  <c r="R2502" i="9"/>
  <c r="S2502" i="9" s="1"/>
  <c r="R2438" i="9"/>
  <c r="S2438" i="9" s="1"/>
  <c r="R2374" i="9"/>
  <c r="S2374" i="9" s="1"/>
  <c r="R2310" i="9"/>
  <c r="S2310" i="9" s="1"/>
  <c r="R2246" i="9"/>
  <c r="S2246" i="9" s="1"/>
  <c r="R2182" i="9"/>
  <c r="S2182" i="9" s="1"/>
  <c r="R2118" i="9"/>
  <c r="S2118" i="9" s="1"/>
  <c r="R2054" i="9"/>
  <c r="S2054" i="9" s="1"/>
  <c r="R1990" i="9"/>
  <c r="S1990" i="9" s="1"/>
  <c r="R1926" i="9"/>
  <c r="S1926" i="9" s="1"/>
  <c r="R1862" i="9"/>
  <c r="S1862" i="9" s="1"/>
  <c r="R1435" i="9"/>
  <c r="S1435" i="9" s="1"/>
  <c r="R1797" i="9"/>
  <c r="S1797" i="9" s="1"/>
  <c r="R1733" i="9"/>
  <c r="S1733" i="9" s="1"/>
  <c r="R1669" i="9"/>
  <c r="S1669" i="9" s="1"/>
  <c r="R1605" i="9"/>
  <c r="S1605" i="9" s="1"/>
  <c r="R1541" i="9"/>
  <c r="S1541" i="9" s="1"/>
  <c r="R197" i="9"/>
  <c r="S197" i="9" s="1"/>
  <c r="R69" i="9"/>
  <c r="S69" i="9" s="1"/>
  <c r="R1380" i="9"/>
  <c r="S1380" i="9" s="1"/>
  <c r="R1252" i="9"/>
  <c r="S1252" i="9" s="1"/>
  <c r="R1124" i="9"/>
  <c r="S1124" i="9" s="1"/>
  <c r="R1441" i="9"/>
  <c r="S1441" i="9" s="1"/>
  <c r="R1377" i="9"/>
  <c r="S1377" i="9" s="1"/>
  <c r="R1249" i="9"/>
  <c r="S1249" i="9" s="1"/>
  <c r="R1185" i="9"/>
  <c r="S1185" i="9" s="1"/>
  <c r="R1215" i="9"/>
  <c r="S1215" i="9" s="1"/>
  <c r="R1151" i="9"/>
  <c r="S1151" i="9" s="1"/>
  <c r="R1087" i="9"/>
  <c r="S1087" i="9" s="1"/>
  <c r="R1023" i="9"/>
  <c r="S1023" i="9" s="1"/>
  <c r="R959" i="9"/>
  <c r="S959" i="9" s="1"/>
  <c r="R895" i="9"/>
  <c r="S895" i="9" s="1"/>
  <c r="R831" i="9"/>
  <c r="S831" i="9" s="1"/>
  <c r="R767" i="9"/>
  <c r="S767" i="9" s="1"/>
  <c r="R703" i="9"/>
  <c r="S703" i="9" s="1"/>
  <c r="R639" i="9"/>
  <c r="S639" i="9" s="1"/>
  <c r="R575" i="9"/>
  <c r="S575" i="9" s="1"/>
  <c r="R511" i="9"/>
  <c r="S511" i="9" s="1"/>
  <c r="R447" i="9"/>
  <c r="S447" i="9" s="1"/>
  <c r="R383" i="9"/>
  <c r="S383" i="9" s="1"/>
  <c r="R319" i="9"/>
  <c r="S319" i="9" s="1"/>
  <c r="R127" i="9"/>
  <c r="S127" i="9" s="1"/>
  <c r="R63" i="9"/>
  <c r="S63" i="9" s="1"/>
  <c r="R2092" i="9"/>
  <c r="S2092" i="9" s="1"/>
  <c r="R2028" i="9"/>
  <c r="S2028" i="9" s="1"/>
  <c r="R1964" i="9"/>
  <c r="S1964" i="9" s="1"/>
  <c r="R1900" i="9"/>
  <c r="S1900" i="9" s="1"/>
  <c r="R2883" i="9"/>
  <c r="S2883" i="9" s="1"/>
  <c r="R3026" i="9"/>
  <c r="S3026" i="9" s="1"/>
  <c r="R2770" i="9"/>
  <c r="S2770" i="9" s="1"/>
  <c r="R1798" i="9"/>
  <c r="S1798" i="9" s="1"/>
  <c r="R3065" i="9"/>
  <c r="S3065" i="9" s="1"/>
  <c r="R1407" i="9"/>
  <c r="S1407" i="9" s="1"/>
  <c r="R4064" i="9"/>
  <c r="S4064" i="9" s="1"/>
  <c r="R3872" i="9"/>
  <c r="S3872" i="9" s="1"/>
  <c r="R3808" i="9"/>
  <c r="S3808" i="9" s="1"/>
  <c r="R3744" i="9"/>
  <c r="S3744" i="9" s="1"/>
  <c r="R3680" i="9"/>
  <c r="S3680" i="9" s="1"/>
  <c r="R3616" i="9"/>
  <c r="S3616" i="9" s="1"/>
  <c r="R3552" i="9"/>
  <c r="S3552" i="9" s="1"/>
  <c r="R3488" i="9"/>
  <c r="S3488" i="9" s="1"/>
  <c r="R3424" i="9"/>
  <c r="S3424" i="9" s="1"/>
  <c r="R3360" i="9"/>
  <c r="S3360" i="9" s="1"/>
  <c r="R3296" i="9"/>
  <c r="S3296" i="9" s="1"/>
  <c r="R3232" i="9"/>
  <c r="S3232" i="9" s="1"/>
  <c r="R3168" i="9"/>
  <c r="S3168" i="9" s="1"/>
  <c r="R3104" i="9"/>
  <c r="S3104" i="9" s="1"/>
  <c r="R1343" i="9"/>
  <c r="S1343" i="9" s="1"/>
  <c r="R4103" i="9"/>
  <c r="S4103" i="9" s="1"/>
  <c r="R3966" i="9"/>
  <c r="S3966" i="9" s="1"/>
  <c r="R3902" i="9"/>
  <c r="S3902" i="9" s="1"/>
  <c r="R3838" i="9"/>
  <c r="S3838" i="9" s="1"/>
  <c r="R3774" i="9"/>
  <c r="S3774" i="9" s="1"/>
  <c r="R3710" i="9"/>
  <c r="S3710" i="9" s="1"/>
  <c r="R3646" i="9"/>
  <c r="S3646" i="9" s="1"/>
  <c r="R3582" i="9"/>
  <c r="S3582" i="9" s="1"/>
  <c r="R3518" i="9"/>
  <c r="S3518" i="9" s="1"/>
  <c r="R3454" i="9"/>
  <c r="S3454" i="9" s="1"/>
  <c r="R3390" i="9"/>
  <c r="S3390" i="9" s="1"/>
  <c r="R3326" i="9"/>
  <c r="S3326" i="9" s="1"/>
  <c r="R3262" i="9"/>
  <c r="S3262" i="9" s="1"/>
  <c r="R3198" i="9"/>
  <c r="S3198" i="9" s="1"/>
  <c r="R3134" i="9"/>
  <c r="S3134" i="9" s="1"/>
  <c r="R1771" i="9"/>
  <c r="S1771" i="9" s="1"/>
  <c r="R1469" i="9"/>
  <c r="S1469" i="9" s="1"/>
  <c r="R1052" i="9"/>
  <c r="S1052" i="9" s="1"/>
  <c r="R988" i="9"/>
  <c r="S988" i="9" s="1"/>
  <c r="R924" i="9"/>
  <c r="S924" i="9" s="1"/>
  <c r="R860" i="9"/>
  <c r="S860" i="9" s="1"/>
  <c r="R796" i="9"/>
  <c r="S796" i="9" s="1"/>
  <c r="R732" i="9"/>
  <c r="S732" i="9" s="1"/>
  <c r="R668" i="9"/>
  <c r="S668" i="9" s="1"/>
  <c r="R604" i="9"/>
  <c r="S604" i="9" s="1"/>
  <c r="R540" i="9"/>
  <c r="S540" i="9" s="1"/>
  <c r="R476" i="9"/>
  <c r="S476" i="9" s="1"/>
  <c r="R412" i="9"/>
  <c r="S412" i="9" s="1"/>
  <c r="R348" i="9"/>
  <c r="S348" i="9" s="1"/>
  <c r="R1802" i="9"/>
  <c r="S1802" i="9" s="1"/>
  <c r="R1738" i="9"/>
  <c r="S1738" i="9" s="1"/>
  <c r="R1674" i="9"/>
  <c r="S1674" i="9" s="1"/>
  <c r="R1610" i="9"/>
  <c r="S1610" i="9" s="1"/>
  <c r="R1546" i="9"/>
  <c r="S1546" i="9" s="1"/>
  <c r="R1482" i="9"/>
  <c r="S1482" i="9" s="1"/>
  <c r="R1418" i="9"/>
  <c r="S1418" i="9" s="1"/>
  <c r="R1354" i="9"/>
  <c r="S1354" i="9" s="1"/>
  <c r="R1290" i="9"/>
  <c r="S1290" i="9" s="1"/>
  <c r="R1226" i="9"/>
  <c r="S1226" i="9" s="1"/>
  <c r="R1162" i="9"/>
  <c r="S1162" i="9" s="1"/>
  <c r="R1098" i="9"/>
  <c r="S1098" i="9" s="1"/>
  <c r="R1034" i="9"/>
  <c r="S1034" i="9" s="1"/>
  <c r="R970" i="9"/>
  <c r="S970" i="9" s="1"/>
  <c r="R906" i="9"/>
  <c r="S906" i="9" s="1"/>
  <c r="R842" i="9"/>
  <c r="S842" i="9" s="1"/>
  <c r="R778" i="9"/>
  <c r="S778" i="9" s="1"/>
  <c r="R714" i="9"/>
  <c r="S714" i="9" s="1"/>
  <c r="R650" i="9"/>
  <c r="S650" i="9" s="1"/>
  <c r="R586" i="9"/>
  <c r="S586" i="9" s="1"/>
  <c r="R522" i="9"/>
  <c r="S522" i="9" s="1"/>
  <c r="R458" i="9"/>
  <c r="S458" i="9" s="1"/>
  <c r="R394" i="9"/>
  <c r="S394" i="9" s="1"/>
  <c r="R330" i="9"/>
  <c r="S330" i="9" s="1"/>
  <c r="R1689" i="9"/>
  <c r="S1689" i="9" s="1"/>
  <c r="R1625" i="9"/>
  <c r="S1625" i="9" s="1"/>
  <c r="R1561" i="9"/>
  <c r="S1561" i="9" s="1"/>
  <c r="R1440" i="9"/>
  <c r="S1440" i="9" s="1"/>
  <c r="R160" i="9"/>
  <c r="S160" i="9" s="1"/>
  <c r="R247" i="9"/>
  <c r="S247" i="9" s="1"/>
  <c r="R119" i="9"/>
  <c r="S119" i="9" s="1"/>
  <c r="R2875" i="9"/>
  <c r="S2875" i="9" s="1"/>
  <c r="R1767" i="9"/>
  <c r="S1767" i="9" s="1"/>
  <c r="R3018" i="9"/>
  <c r="S3018" i="9" s="1"/>
  <c r="R2762" i="9"/>
  <c r="S2762" i="9" s="1"/>
  <c r="R2442" i="9"/>
  <c r="S2442" i="9" s="1"/>
  <c r="R2378" i="9"/>
  <c r="S2378" i="9" s="1"/>
  <c r="R2314" i="9"/>
  <c r="S2314" i="9" s="1"/>
  <c r="R2250" i="9"/>
  <c r="S2250" i="9" s="1"/>
  <c r="R2186" i="9"/>
  <c r="S2186" i="9" s="1"/>
  <c r="R2122" i="9"/>
  <c r="S2122" i="9" s="1"/>
  <c r="R2058" i="9"/>
  <c r="S2058" i="9" s="1"/>
  <c r="R1994" i="9"/>
  <c r="S1994" i="9" s="1"/>
  <c r="R1930" i="9"/>
  <c r="S1930" i="9" s="1"/>
  <c r="R1866" i="9"/>
  <c r="S1866" i="9" s="1"/>
  <c r="R1753" i="9"/>
  <c r="S1753" i="9" s="1"/>
  <c r="R4184" i="9"/>
  <c r="S4184" i="9" s="1"/>
  <c r="R3096" i="9"/>
  <c r="S3096" i="9" s="1"/>
  <c r="R1470" i="9"/>
  <c r="S1470" i="9" s="1"/>
  <c r="R4095" i="9"/>
  <c r="S4095" i="9" s="1"/>
  <c r="R1772" i="9"/>
  <c r="S1772" i="9" s="1"/>
  <c r="R1397" i="9"/>
  <c r="S1397" i="9" s="1"/>
  <c r="R1333" i="9"/>
  <c r="S1333" i="9" s="1"/>
  <c r="R1269" i="9"/>
  <c r="S1269" i="9" s="1"/>
  <c r="R1205" i="9"/>
  <c r="S1205" i="9" s="1"/>
  <c r="R1141" i="9"/>
  <c r="S1141" i="9" s="1"/>
  <c r="R1077" i="9"/>
  <c r="S1077" i="9" s="1"/>
  <c r="R1013" i="9"/>
  <c r="S1013" i="9" s="1"/>
  <c r="R949" i="9"/>
  <c r="S949" i="9" s="1"/>
  <c r="R885" i="9"/>
  <c r="S885" i="9" s="1"/>
  <c r="R821" i="9"/>
  <c r="S821" i="9" s="1"/>
  <c r="R757" i="9"/>
  <c r="S757" i="9" s="1"/>
  <c r="R693" i="9"/>
  <c r="S693" i="9" s="1"/>
  <c r="R629" i="9"/>
  <c r="S629" i="9" s="1"/>
  <c r="R565" i="9"/>
  <c r="S565" i="9" s="1"/>
  <c r="R501" i="9"/>
  <c r="S501" i="9" s="1"/>
  <c r="R437" i="9"/>
  <c r="S437" i="9" s="1"/>
  <c r="R373" i="9"/>
  <c r="S373" i="9" s="1"/>
  <c r="R309" i="9"/>
  <c r="S309" i="9" s="1"/>
  <c r="R1108" i="9"/>
  <c r="S1108" i="9" s="1"/>
  <c r="R273" i="9"/>
  <c r="S273" i="9" s="1"/>
  <c r="R145" i="9"/>
  <c r="S145" i="9" s="1"/>
  <c r="R81" i="9"/>
  <c r="S81" i="9" s="1"/>
  <c r="R280" i="9"/>
  <c r="S280" i="9" s="1"/>
  <c r="R88" i="9"/>
  <c r="S88" i="9" s="1"/>
  <c r="R303" i="9"/>
  <c r="S303" i="9" s="1"/>
  <c r="R174" i="9"/>
  <c r="S174" i="9" s="1"/>
  <c r="R46" i="9"/>
  <c r="S46" i="9" s="1"/>
  <c r="R1606" i="9"/>
  <c r="S1606" i="9" s="1"/>
  <c r="R2931" i="9"/>
  <c r="S2931" i="9" s="1"/>
  <c r="R2675" i="9"/>
  <c r="S2675" i="9" s="1"/>
  <c r="R2626" i="9"/>
  <c r="S2626" i="9" s="1"/>
  <c r="R1427" i="9"/>
  <c r="S1427" i="9" s="1"/>
  <c r="R3024" i="9"/>
  <c r="S3024" i="9" s="1"/>
  <c r="R2960" i="9"/>
  <c r="S2960" i="9" s="1"/>
  <c r="R2896" i="9"/>
  <c r="S2896" i="9" s="1"/>
  <c r="R2832" i="9"/>
  <c r="S2832" i="9" s="1"/>
  <c r="R2768" i="9"/>
  <c r="S2768" i="9" s="1"/>
  <c r="R2704" i="9"/>
  <c r="S2704" i="9" s="1"/>
  <c r="R2640" i="9"/>
  <c r="S2640" i="9" s="1"/>
  <c r="R2576" i="9"/>
  <c r="S2576" i="9" s="1"/>
  <c r="R2512" i="9"/>
  <c r="S2512" i="9" s="1"/>
  <c r="R2448" i="9"/>
  <c r="S2448" i="9" s="1"/>
  <c r="R2384" i="9"/>
  <c r="S2384" i="9" s="1"/>
  <c r="R2320" i="9"/>
  <c r="S2320" i="9" s="1"/>
  <c r="R2256" i="9"/>
  <c r="S2256" i="9" s="1"/>
  <c r="R2192" i="9"/>
  <c r="S2192" i="9" s="1"/>
  <c r="R2128" i="9"/>
  <c r="S2128" i="9" s="1"/>
  <c r="R2064" i="9"/>
  <c r="S2064" i="9" s="1"/>
  <c r="R2000" i="9"/>
  <c r="S2000" i="9" s="1"/>
  <c r="R1936" i="9"/>
  <c r="S1936" i="9" s="1"/>
  <c r="R1872" i="9"/>
  <c r="S1872" i="9" s="1"/>
  <c r="R4087" i="9"/>
  <c r="S4087" i="9" s="1"/>
  <c r="R2999" i="9"/>
  <c r="S2999" i="9" s="1"/>
  <c r="R2743" i="9"/>
  <c r="S2743" i="9" s="1"/>
  <c r="R2615" i="9"/>
  <c r="S2615" i="9" s="1"/>
  <c r="R3054" i="9"/>
  <c r="S3054" i="9" s="1"/>
  <c r="R2798" i="9"/>
  <c r="S2798" i="9" s="1"/>
  <c r="R1835" i="9"/>
  <c r="S1835" i="9" s="1"/>
  <c r="R1643" i="9"/>
  <c r="S1643" i="9" s="1"/>
  <c r="R76" i="9"/>
  <c r="S76" i="9" s="1"/>
  <c r="R186" i="9"/>
  <c r="S186" i="9" s="1"/>
  <c r="R58" i="9"/>
  <c r="S58" i="9" s="1"/>
  <c r="R1289" i="9"/>
  <c r="S1289" i="9" s="1"/>
  <c r="R1680" i="9"/>
  <c r="S1680" i="9" s="1"/>
  <c r="R1616" i="9"/>
  <c r="S1616" i="9" s="1"/>
  <c r="R1552" i="9"/>
  <c r="S1552" i="9" s="1"/>
  <c r="R80" i="9"/>
  <c r="S80" i="9" s="1"/>
  <c r="R103" i="9"/>
  <c r="S103" i="9" s="1"/>
  <c r="R230" i="9"/>
  <c r="S230" i="9" s="1"/>
  <c r="R166" i="9"/>
  <c r="S166" i="9" s="1"/>
  <c r="R2859" i="9"/>
  <c r="S2859" i="9" s="1"/>
  <c r="R2539" i="9"/>
  <c r="S2539" i="9" s="1"/>
  <c r="R2475" i="9"/>
  <c r="S2475" i="9" s="1"/>
  <c r="R2411" i="9"/>
  <c r="S2411" i="9" s="1"/>
  <c r="R2347" i="9"/>
  <c r="S2347" i="9" s="1"/>
  <c r="R2283" i="9"/>
  <c r="S2283" i="9" s="1"/>
  <c r="R2219" i="9"/>
  <c r="S2219" i="9" s="1"/>
  <c r="R2155" i="9"/>
  <c r="S2155" i="9" s="1"/>
  <c r="R2091" i="9"/>
  <c r="S2091" i="9" s="1"/>
  <c r="R2027" i="9"/>
  <c r="S2027" i="9" s="1"/>
  <c r="R1963" i="9"/>
  <c r="S1963" i="9" s="1"/>
  <c r="R1899" i="9"/>
  <c r="S1899" i="9" s="1"/>
  <c r="R1831" i="9"/>
  <c r="S1831" i="9" s="1"/>
  <c r="R1508" i="9"/>
  <c r="S1508" i="9" s="1"/>
  <c r="R2810" i="9"/>
  <c r="S2810" i="9" s="1"/>
  <c r="R1817" i="9"/>
  <c r="S1817" i="9" s="1"/>
  <c r="R1279" i="9"/>
  <c r="S1279" i="9" s="1"/>
  <c r="R4015" i="9"/>
  <c r="S4015" i="9" s="1"/>
  <c r="R3951" i="9"/>
  <c r="S3951" i="9" s="1"/>
  <c r="R3887" i="9"/>
  <c r="S3887" i="9" s="1"/>
  <c r="R3823" i="9"/>
  <c r="S3823" i="9" s="1"/>
  <c r="R3759" i="9"/>
  <c r="S3759" i="9" s="1"/>
  <c r="R3695" i="9"/>
  <c r="S3695" i="9" s="1"/>
  <c r="R3631" i="9"/>
  <c r="S3631" i="9" s="1"/>
  <c r="R3567" i="9"/>
  <c r="S3567" i="9" s="1"/>
  <c r="R3503" i="9"/>
  <c r="S3503" i="9" s="1"/>
  <c r="R3439" i="9"/>
  <c r="S3439" i="9" s="1"/>
  <c r="R3375" i="9"/>
  <c r="S3375" i="9" s="1"/>
  <c r="R3311" i="9"/>
  <c r="S3311" i="9" s="1"/>
  <c r="R3247" i="9"/>
  <c r="S3247" i="9" s="1"/>
  <c r="R3183" i="9"/>
  <c r="S3183" i="9" s="1"/>
  <c r="R3119" i="9"/>
  <c r="S3119" i="9" s="1"/>
  <c r="R1836" i="9"/>
  <c r="S1836" i="9" s="1"/>
  <c r="R1644" i="9"/>
  <c r="S1644" i="9" s="1"/>
  <c r="R3046" i="9"/>
  <c r="S3046" i="9" s="1"/>
  <c r="R2790" i="9"/>
  <c r="S2790" i="9" s="1"/>
  <c r="R1092" i="9"/>
  <c r="S1092" i="9" s="1"/>
  <c r="R260" i="9"/>
  <c r="S260" i="9" s="1"/>
  <c r="R1096" i="9"/>
  <c r="S1096" i="9" s="1"/>
  <c r="R200" i="9"/>
  <c r="S200" i="9" s="1"/>
  <c r="R3079" i="9"/>
  <c r="S3079" i="9" s="1"/>
  <c r="R5489" i="9"/>
  <c r="S5489" i="9" s="1"/>
  <c r="R4201" i="9"/>
  <c r="S4201" i="9" s="1"/>
  <c r="R4014" i="9"/>
  <c r="S4014" i="9" s="1"/>
  <c r="R3950" i="9"/>
  <c r="S3950" i="9" s="1"/>
  <c r="R3886" i="9"/>
  <c r="S3886" i="9" s="1"/>
  <c r="R3822" i="9"/>
  <c r="S3822" i="9" s="1"/>
  <c r="R3758" i="9"/>
  <c r="S3758" i="9" s="1"/>
  <c r="R3694" i="9"/>
  <c r="S3694" i="9" s="1"/>
  <c r="R3630" i="9"/>
  <c r="S3630" i="9" s="1"/>
  <c r="R3566" i="9"/>
  <c r="S3566" i="9" s="1"/>
  <c r="R3502" i="9"/>
  <c r="S3502" i="9" s="1"/>
  <c r="R3438" i="9"/>
  <c r="S3438" i="9" s="1"/>
  <c r="R3374" i="9"/>
  <c r="S3374" i="9" s="1"/>
  <c r="R3310" i="9"/>
  <c r="S3310" i="9" s="1"/>
  <c r="R3246" i="9"/>
  <c r="S3246" i="9" s="1"/>
  <c r="R3182" i="9"/>
  <c r="S3182" i="9" s="1"/>
  <c r="R3118" i="9"/>
  <c r="S3118" i="9" s="1"/>
  <c r="R2862" i="9"/>
  <c r="S2862" i="9" s="1"/>
  <c r="R6957" i="9"/>
  <c r="S6957" i="9" s="1"/>
  <c r="R7282" i="9"/>
  <c r="S7282" i="9" s="1"/>
  <c r="R7064" i="9"/>
  <c r="S7064" i="9" s="1"/>
  <c r="R7312" i="9"/>
  <c r="S7312" i="9" s="1"/>
  <c r="R7192" i="9"/>
  <c r="S7192" i="9" s="1"/>
  <c r="R7497" i="9"/>
  <c r="S7497" i="9" s="1"/>
  <c r="R7561" i="9"/>
  <c r="S7561" i="9" s="1"/>
  <c r="R7625" i="9"/>
  <c r="S7625" i="9" s="1"/>
  <c r="R7689" i="9"/>
  <c r="S7689" i="9" s="1"/>
  <c r="R7753" i="9"/>
  <c r="S7753" i="9" s="1"/>
  <c r="R7817" i="9"/>
  <c r="S7817" i="9" s="1"/>
  <c r="R7881" i="9"/>
  <c r="S7881" i="9" s="1"/>
  <c r="R7945" i="9"/>
  <c r="S7945" i="9" s="1"/>
  <c r="R7546" i="9"/>
  <c r="S7546" i="9" s="1"/>
  <c r="R7610" i="9"/>
  <c r="S7610" i="9" s="1"/>
  <c r="R7674" i="9"/>
  <c r="S7674" i="9" s="1"/>
  <c r="R7738" i="9"/>
  <c r="S7738" i="9" s="1"/>
  <c r="R7802" i="9"/>
  <c r="S7802" i="9" s="1"/>
  <c r="R6800" i="9"/>
  <c r="S6800" i="9" s="1"/>
  <c r="R6736" i="9"/>
  <c r="S6736" i="9" s="1"/>
  <c r="R6672" i="9"/>
  <c r="S6672" i="9" s="1"/>
  <c r="R6608" i="9"/>
  <c r="S6608" i="9" s="1"/>
  <c r="R6544" i="9"/>
  <c r="S6544" i="9" s="1"/>
  <c r="R6480" i="9"/>
  <c r="S6480" i="9" s="1"/>
  <c r="R6416" i="9"/>
  <c r="S6416" i="9" s="1"/>
  <c r="R6352" i="9"/>
  <c r="S6352" i="9" s="1"/>
  <c r="R6288" i="9"/>
  <c r="S6288" i="9" s="1"/>
  <c r="R6224" i="9"/>
  <c r="S6224" i="9" s="1"/>
  <c r="R6983" i="9"/>
  <c r="S6983" i="9" s="1"/>
  <c r="R7256" i="9"/>
  <c r="S7256" i="9" s="1"/>
  <c r="R6919" i="9"/>
  <c r="S6919" i="9" s="1"/>
  <c r="R6901" i="9"/>
  <c r="S6901" i="9" s="1"/>
  <c r="R7441" i="9"/>
  <c r="S7441" i="9" s="1"/>
  <c r="R6530" i="9"/>
  <c r="S6530" i="9" s="1"/>
  <c r="R6658" i="9"/>
  <c r="S6658" i="9" s="1"/>
  <c r="R6786" i="9"/>
  <c r="S6786" i="9" s="1"/>
  <c r="R7298" i="9"/>
  <c r="S7298" i="9" s="1"/>
  <c r="R7874" i="9"/>
  <c r="S7874" i="9" s="1"/>
  <c r="R7938" i="9"/>
  <c r="S7938" i="9" s="1"/>
  <c r="R6804" i="9"/>
  <c r="S6804" i="9" s="1"/>
  <c r="R6740" i="9"/>
  <c r="S6740" i="9" s="1"/>
  <c r="R6676" i="9"/>
  <c r="S6676" i="9" s="1"/>
  <c r="R6612" i="9"/>
  <c r="S6612" i="9" s="1"/>
  <c r="R6548" i="9"/>
  <c r="S6548" i="9" s="1"/>
  <c r="R6484" i="9"/>
  <c r="S6484" i="9" s="1"/>
  <c r="R6420" i="9"/>
  <c r="S6420" i="9" s="1"/>
  <c r="R6356" i="9"/>
  <c r="S6356" i="9" s="1"/>
  <c r="R6292" i="9"/>
  <c r="S6292" i="9" s="1"/>
  <c r="R6228" i="9"/>
  <c r="S6228" i="9" s="1"/>
  <c r="R6164" i="9"/>
  <c r="S6164" i="9" s="1"/>
  <c r="R6100" i="9"/>
  <c r="S6100" i="9" s="1"/>
  <c r="R6036" i="9"/>
  <c r="S6036" i="9" s="1"/>
  <c r="R5972" i="9"/>
  <c r="S5972" i="9" s="1"/>
  <c r="R5908" i="9"/>
  <c r="S5908" i="9" s="1"/>
  <c r="R5844" i="9"/>
  <c r="S5844" i="9" s="1"/>
  <c r="R7076" i="9"/>
  <c r="S7076" i="9" s="1"/>
  <c r="R7130" i="9"/>
  <c r="S7130" i="9" s="1"/>
  <c r="R7322" i="9"/>
  <c r="S7322" i="9" s="1"/>
  <c r="R7514" i="9"/>
  <c r="S7514" i="9" s="1"/>
  <c r="R7168" i="9"/>
  <c r="S7168" i="9" s="1"/>
  <c r="R7296" i="9"/>
  <c r="S7296" i="9" s="1"/>
  <c r="R7424" i="9"/>
  <c r="S7424" i="9" s="1"/>
  <c r="R7085" i="9"/>
  <c r="S7085" i="9" s="1"/>
  <c r="R7153" i="9"/>
  <c r="S7153" i="9" s="1"/>
  <c r="R7217" i="9"/>
  <c r="S7217" i="9" s="1"/>
  <c r="R7281" i="9"/>
  <c r="S7281" i="9" s="1"/>
  <c r="R7345" i="9"/>
  <c r="S7345" i="9" s="1"/>
  <c r="R6466" i="9"/>
  <c r="S6466" i="9" s="1"/>
  <c r="R6594" i="9"/>
  <c r="S6594" i="9" s="1"/>
  <c r="R6722" i="9"/>
  <c r="S6722" i="9" s="1"/>
  <c r="R7138" i="9"/>
  <c r="S7138" i="9" s="1"/>
  <c r="R7394" i="9"/>
  <c r="S7394" i="9" s="1"/>
  <c r="R5711" i="9"/>
  <c r="S5711" i="9" s="1"/>
  <c r="R5686" i="9"/>
  <c r="S5686" i="9" s="1"/>
  <c r="R4338" i="9"/>
  <c r="S4338" i="9" s="1"/>
  <c r="R4265" i="9"/>
  <c r="S4265" i="9" s="1"/>
  <c r="R5605" i="9"/>
  <c r="S5605" i="9" s="1"/>
  <c r="R4336" i="9"/>
  <c r="S4336" i="9" s="1"/>
  <c r="R6787" i="9"/>
  <c r="S6787" i="9" s="1"/>
  <c r="R6723" i="9"/>
  <c r="S6723" i="9" s="1"/>
  <c r="R6659" i="9"/>
  <c r="S6659" i="9" s="1"/>
  <c r="R6595" i="9"/>
  <c r="S6595" i="9" s="1"/>
  <c r="R6531" i="9"/>
  <c r="S6531" i="9" s="1"/>
  <c r="R6467" i="9"/>
  <c r="S6467" i="9" s="1"/>
  <c r="R6403" i="9"/>
  <c r="S6403" i="9" s="1"/>
  <c r="R6339" i="9"/>
  <c r="S6339" i="9" s="1"/>
  <c r="R6275" i="9"/>
  <c r="S6275" i="9" s="1"/>
  <c r="R6211" i="9"/>
  <c r="S6211" i="9" s="1"/>
  <c r="R6147" i="9"/>
  <c r="S6147" i="9" s="1"/>
  <c r="R6083" i="9"/>
  <c r="S6083" i="9" s="1"/>
  <c r="R6019" i="9"/>
  <c r="S6019" i="9" s="1"/>
  <c r="R5955" i="9"/>
  <c r="S5955" i="9" s="1"/>
  <c r="R5891" i="9"/>
  <c r="S5891" i="9" s="1"/>
  <c r="R5827" i="9"/>
  <c r="S5827" i="9" s="1"/>
  <c r="R4353" i="9"/>
  <c r="S4353" i="9" s="1"/>
  <c r="R5682" i="9"/>
  <c r="S5682" i="9" s="1"/>
  <c r="R5298" i="9"/>
  <c r="S5298" i="9" s="1"/>
  <c r="R5234" i="9"/>
  <c r="S5234" i="9" s="1"/>
  <c r="R5170" i="9"/>
  <c r="S5170" i="9" s="1"/>
  <c r="R5106" i="9"/>
  <c r="S5106" i="9" s="1"/>
  <c r="R5042" i="9"/>
  <c r="S5042" i="9" s="1"/>
  <c r="R4978" i="9"/>
  <c r="S4978" i="9" s="1"/>
  <c r="R4914" i="9"/>
  <c r="S4914" i="9" s="1"/>
  <c r="R4850" i="9"/>
  <c r="S4850" i="9" s="1"/>
  <c r="R4786" i="9"/>
  <c r="S4786" i="9" s="1"/>
  <c r="R4722" i="9"/>
  <c r="S4722" i="9" s="1"/>
  <c r="R4658" i="9"/>
  <c r="S4658" i="9" s="1"/>
  <c r="R4594" i="9"/>
  <c r="S4594" i="9" s="1"/>
  <c r="R4530" i="9"/>
  <c r="S4530" i="9" s="1"/>
  <c r="R4466" i="9"/>
  <c r="S4466" i="9" s="1"/>
  <c r="R4402" i="9"/>
  <c r="S4402" i="9" s="1"/>
  <c r="R5785" i="9"/>
  <c r="S5785" i="9" s="1"/>
  <c r="R5465" i="9"/>
  <c r="S5465" i="9" s="1"/>
  <c r="R4223" i="9"/>
  <c r="S4223" i="9" s="1"/>
  <c r="R3925" i="9"/>
  <c r="S3925" i="9" s="1"/>
  <c r="R2901" i="9"/>
  <c r="S2901" i="9" s="1"/>
  <c r="R2645" i="9"/>
  <c r="S2645" i="9" s="1"/>
  <c r="R1270" i="9"/>
  <c r="S1270" i="9" s="1"/>
  <c r="R2843" i="9"/>
  <c r="S2843" i="9" s="1"/>
  <c r="R2587" i="9"/>
  <c r="S2587" i="9" s="1"/>
  <c r="R2986" i="9"/>
  <c r="S2986" i="9" s="1"/>
  <c r="R2730" i="9"/>
  <c r="S2730" i="9" s="1"/>
  <c r="R2602" i="9"/>
  <c r="S2602" i="9" s="1"/>
  <c r="R6160" i="9"/>
  <c r="S6160" i="9" s="1"/>
  <c r="R6096" i="9"/>
  <c r="S6096" i="9" s="1"/>
  <c r="R6032" i="9"/>
  <c r="S6032" i="9" s="1"/>
  <c r="R5968" i="9"/>
  <c r="S5968" i="9" s="1"/>
  <c r="R5904" i="9"/>
  <c r="S5904" i="9" s="1"/>
  <c r="R5840" i="9"/>
  <c r="S5840" i="9" s="1"/>
  <c r="R4295" i="9"/>
  <c r="S4295" i="9" s="1"/>
  <c r="R6407" i="9"/>
  <c r="S6407" i="9" s="1"/>
  <c r="R6343" i="9"/>
  <c r="S6343" i="9" s="1"/>
  <c r="R6279" i="9"/>
  <c r="S6279" i="9" s="1"/>
  <c r="R6215" i="9"/>
  <c r="S6215" i="9" s="1"/>
  <c r="R6151" i="9"/>
  <c r="S6151" i="9" s="1"/>
  <c r="R6087" i="9"/>
  <c r="S6087" i="9" s="1"/>
  <c r="R6023" i="9"/>
  <c r="S6023" i="9" s="1"/>
  <c r="R5959" i="9"/>
  <c r="S5959" i="9" s="1"/>
  <c r="R5895" i="9"/>
  <c r="S5895" i="9" s="1"/>
  <c r="R5831" i="9"/>
  <c r="S5831" i="9" s="1"/>
  <c r="R5575" i="9"/>
  <c r="S5575" i="9" s="1"/>
  <c r="R5383" i="9"/>
  <c r="S5383" i="9" s="1"/>
  <c r="R5319" i="9"/>
  <c r="S5319" i="9" s="1"/>
  <c r="R5255" i="9"/>
  <c r="S5255" i="9" s="1"/>
  <c r="R5191" i="9"/>
  <c r="S5191" i="9" s="1"/>
  <c r="R5127" i="9"/>
  <c r="S5127" i="9" s="1"/>
  <c r="R5063" i="9"/>
  <c r="S5063" i="9" s="1"/>
  <c r="R4999" i="9"/>
  <c r="S4999" i="9" s="1"/>
  <c r="R4935" i="9"/>
  <c r="S4935" i="9" s="1"/>
  <c r="R4871" i="9"/>
  <c r="S4871" i="9" s="1"/>
  <c r="R4807" i="9"/>
  <c r="S4807" i="9" s="1"/>
  <c r="R4743" i="9"/>
  <c r="S4743" i="9" s="1"/>
  <c r="R4679" i="9"/>
  <c r="S4679" i="9" s="1"/>
  <c r="R4615" i="9"/>
  <c r="S4615" i="9" s="1"/>
  <c r="R4551" i="9"/>
  <c r="S4551" i="9" s="1"/>
  <c r="R4487" i="9"/>
  <c r="S4487" i="9" s="1"/>
  <c r="R4423" i="9"/>
  <c r="S4423" i="9" s="1"/>
  <c r="R6365" i="9"/>
  <c r="S6365" i="9" s="1"/>
  <c r="R6301" i="9"/>
  <c r="S6301" i="9" s="1"/>
  <c r="R6237" i="9"/>
  <c r="S6237" i="9" s="1"/>
  <c r="R6173" i="9"/>
  <c r="S6173" i="9" s="1"/>
  <c r="R6109" i="9"/>
  <c r="S6109" i="9" s="1"/>
  <c r="R6045" i="9"/>
  <c r="S6045" i="9" s="1"/>
  <c r="R5981" i="9"/>
  <c r="S5981" i="9" s="1"/>
  <c r="R5917" i="9"/>
  <c r="S5917" i="9" s="1"/>
  <c r="R5853" i="9"/>
  <c r="S5853" i="9" s="1"/>
  <c r="R5661" i="9"/>
  <c r="S5661" i="9" s="1"/>
  <c r="R4230" i="9"/>
  <c r="S4230" i="9" s="1"/>
  <c r="R5548" i="9"/>
  <c r="S5548" i="9" s="1"/>
  <c r="R5484" i="9"/>
  <c r="S5484" i="9" s="1"/>
  <c r="R5420" i="9"/>
  <c r="S5420" i="9" s="1"/>
  <c r="R5356" i="9"/>
  <c r="S5356" i="9" s="1"/>
  <c r="R5292" i="9"/>
  <c r="S5292" i="9" s="1"/>
  <c r="R5228" i="9"/>
  <c r="S5228" i="9" s="1"/>
  <c r="R5164" i="9"/>
  <c r="S5164" i="9" s="1"/>
  <c r="R5100" i="9"/>
  <c r="S5100" i="9" s="1"/>
  <c r="R5036" i="9"/>
  <c r="S5036" i="9" s="1"/>
  <c r="R4972" i="9"/>
  <c r="S4972" i="9" s="1"/>
  <c r="R4908" i="9"/>
  <c r="S4908" i="9" s="1"/>
  <c r="R4844" i="9"/>
  <c r="S4844" i="9" s="1"/>
  <c r="R4780" i="9"/>
  <c r="S4780" i="9" s="1"/>
  <c r="R4716" i="9"/>
  <c r="S4716" i="9" s="1"/>
  <c r="R4652" i="9"/>
  <c r="S4652" i="9" s="1"/>
  <c r="R4588" i="9"/>
  <c r="S4588" i="9" s="1"/>
  <c r="R4524" i="9"/>
  <c r="S4524" i="9" s="1"/>
  <c r="R4460" i="9"/>
  <c r="S4460" i="9" s="1"/>
  <c r="R4396" i="9"/>
  <c r="S4396" i="9" s="1"/>
  <c r="R5755" i="9"/>
  <c r="S5755" i="9" s="1"/>
  <c r="R5418" i="9"/>
  <c r="S5418" i="9" s="1"/>
  <c r="R4365" i="9"/>
  <c r="S4365" i="9" s="1"/>
  <c r="R4301" i="9"/>
  <c r="S4301" i="9" s="1"/>
  <c r="R2573" i="9"/>
  <c r="S2573" i="9" s="1"/>
  <c r="R1447" i="9"/>
  <c r="S1447" i="9" s="1"/>
  <c r="R4028" i="9"/>
  <c r="S4028" i="9" s="1"/>
  <c r="R2899" i="9"/>
  <c r="S2899" i="9" s="1"/>
  <c r="R2643" i="9"/>
  <c r="S2643" i="9" s="1"/>
  <c r="R2515" i="9"/>
  <c r="S2515" i="9" s="1"/>
  <c r="R2451" i="9"/>
  <c r="S2451" i="9" s="1"/>
  <c r="R2387" i="9"/>
  <c r="S2387" i="9" s="1"/>
  <c r="R2323" i="9"/>
  <c r="S2323" i="9" s="1"/>
  <c r="R2259" i="9"/>
  <c r="S2259" i="9" s="1"/>
  <c r="R2195" i="9"/>
  <c r="S2195" i="9" s="1"/>
  <c r="R2131" i="9"/>
  <c r="S2131" i="9" s="1"/>
  <c r="R2067" i="9"/>
  <c r="S2067" i="9" s="1"/>
  <c r="R2003" i="9"/>
  <c r="S2003" i="9" s="1"/>
  <c r="R1939" i="9"/>
  <c r="S1939" i="9" s="1"/>
  <c r="R1875" i="9"/>
  <c r="S1875" i="9" s="1"/>
  <c r="R1619" i="9"/>
  <c r="S1619" i="9" s="1"/>
  <c r="R4359" i="9"/>
  <c r="S4359" i="9" s="1"/>
  <c r="R5759" i="9"/>
  <c r="S5759" i="9" s="1"/>
  <c r="R5503" i="9"/>
  <c r="S5503" i="9" s="1"/>
  <c r="R5734" i="9"/>
  <c r="S5734" i="9" s="1"/>
  <c r="R5606" i="9"/>
  <c r="S5606" i="9" s="1"/>
  <c r="R5542" i="9"/>
  <c r="S5542" i="9" s="1"/>
  <c r="R5478" i="9"/>
  <c r="S5478" i="9" s="1"/>
  <c r="R5414" i="9"/>
  <c r="S5414" i="9" s="1"/>
  <c r="R5350" i="9"/>
  <c r="S5350" i="9" s="1"/>
  <c r="R5286" i="9"/>
  <c r="S5286" i="9" s="1"/>
  <c r="R5222" i="9"/>
  <c r="S5222" i="9" s="1"/>
  <c r="R5158" i="9"/>
  <c r="S5158" i="9" s="1"/>
  <c r="R5094" i="9"/>
  <c r="S5094" i="9" s="1"/>
  <c r="R5030" i="9"/>
  <c r="S5030" i="9" s="1"/>
  <c r="R4966" i="9"/>
  <c r="S4966" i="9" s="1"/>
  <c r="R4902" i="9"/>
  <c r="S4902" i="9" s="1"/>
  <c r="R4838" i="9"/>
  <c r="S4838" i="9" s="1"/>
  <c r="R4774" i="9"/>
  <c r="S4774" i="9" s="1"/>
  <c r="R4710" i="9"/>
  <c r="S4710" i="9" s="1"/>
  <c r="R4646" i="9"/>
  <c r="S4646" i="9" s="1"/>
  <c r="R4582" i="9"/>
  <c r="S4582" i="9" s="1"/>
  <c r="R4518" i="9"/>
  <c r="S4518" i="9" s="1"/>
  <c r="R4454" i="9"/>
  <c r="S4454" i="9" s="1"/>
  <c r="R4390" i="9"/>
  <c r="S4390" i="9" s="1"/>
  <c r="R5619" i="9"/>
  <c r="S5619" i="9" s="1"/>
  <c r="R5602" i="9"/>
  <c r="S5602" i="9" s="1"/>
  <c r="R5474" i="9"/>
  <c r="S5474" i="9" s="1"/>
  <c r="R5513" i="9"/>
  <c r="S5513" i="9" s="1"/>
  <c r="R3077" i="9"/>
  <c r="S3077" i="9" s="1"/>
  <c r="R2949" i="9"/>
  <c r="S2949" i="9" s="1"/>
  <c r="R2693" i="9"/>
  <c r="S2693" i="9" s="1"/>
  <c r="R4020" i="9"/>
  <c r="S4020" i="9" s="1"/>
  <c r="R3828" i="9"/>
  <c r="S3828" i="9" s="1"/>
  <c r="R3764" i="9"/>
  <c r="S3764" i="9" s="1"/>
  <c r="R3700" i="9"/>
  <c r="S3700" i="9" s="1"/>
  <c r="R3636" i="9"/>
  <c r="S3636" i="9" s="1"/>
  <c r="R3572" i="9"/>
  <c r="S3572" i="9" s="1"/>
  <c r="R3508" i="9"/>
  <c r="S3508" i="9" s="1"/>
  <c r="R3444" i="9"/>
  <c r="S3444" i="9" s="1"/>
  <c r="R3380" i="9"/>
  <c r="S3380" i="9" s="1"/>
  <c r="R3316" i="9"/>
  <c r="S3316" i="9" s="1"/>
  <c r="R3252" i="9"/>
  <c r="S3252" i="9" s="1"/>
  <c r="R3188" i="9"/>
  <c r="S3188" i="9" s="1"/>
  <c r="R3124" i="9"/>
  <c r="S3124" i="9" s="1"/>
  <c r="R1398" i="9"/>
  <c r="S1398" i="9" s="1"/>
  <c r="R4171" i="9"/>
  <c r="S4171" i="9" s="1"/>
  <c r="R4107" i="9"/>
  <c r="S4107" i="9" s="1"/>
  <c r="R4043" i="9"/>
  <c r="S4043" i="9" s="1"/>
  <c r="R3979" i="9"/>
  <c r="S3979" i="9" s="1"/>
  <c r="R3915" i="9"/>
  <c r="S3915" i="9" s="1"/>
  <c r="R3851" i="9"/>
  <c r="S3851" i="9" s="1"/>
  <c r="R3787" i="9"/>
  <c r="S3787" i="9" s="1"/>
  <c r="R3723" i="9"/>
  <c r="S3723" i="9" s="1"/>
  <c r="R3659" i="9"/>
  <c r="S3659" i="9" s="1"/>
  <c r="R3595" i="9"/>
  <c r="S3595" i="9" s="1"/>
  <c r="R3531" i="9"/>
  <c r="S3531" i="9" s="1"/>
  <c r="R3467" i="9"/>
  <c r="S3467" i="9" s="1"/>
  <c r="R3403" i="9"/>
  <c r="S3403" i="9" s="1"/>
  <c r="R3339" i="9"/>
  <c r="S3339" i="9" s="1"/>
  <c r="R3275" i="9"/>
  <c r="S3275" i="9" s="1"/>
  <c r="R3211" i="9"/>
  <c r="S3211" i="9" s="1"/>
  <c r="R3147" i="9"/>
  <c r="S3147" i="9" s="1"/>
  <c r="R2827" i="9"/>
  <c r="S2827" i="9" s="1"/>
  <c r="R3034" i="9"/>
  <c r="S3034" i="9" s="1"/>
  <c r="R2778" i="9"/>
  <c r="S2778" i="9" s="1"/>
  <c r="R2522" i="9"/>
  <c r="S2522" i="9" s="1"/>
  <c r="R4097" i="9"/>
  <c r="S4097" i="9" s="1"/>
  <c r="R4033" i="9"/>
  <c r="S4033" i="9" s="1"/>
  <c r="R3969" i="9"/>
  <c r="S3969" i="9" s="1"/>
  <c r="R3905" i="9"/>
  <c r="S3905" i="9" s="1"/>
  <c r="R3841" i="9"/>
  <c r="S3841" i="9" s="1"/>
  <c r="R3777" i="9"/>
  <c r="S3777" i="9" s="1"/>
  <c r="R3713" i="9"/>
  <c r="S3713" i="9" s="1"/>
  <c r="R3649" i="9"/>
  <c r="S3649" i="9" s="1"/>
  <c r="R3585" i="9"/>
  <c r="S3585" i="9" s="1"/>
  <c r="R5625" i="9"/>
  <c r="S5625" i="9" s="1"/>
  <c r="R4149" i="9"/>
  <c r="S4149" i="9" s="1"/>
  <c r="R3957" i="9"/>
  <c r="S3957" i="9" s="1"/>
  <c r="R1443" i="9"/>
  <c r="S1443" i="9" s="1"/>
  <c r="R2929" i="9"/>
  <c r="S2929" i="9" s="1"/>
  <c r="R2673" i="9"/>
  <c r="S2673" i="9" s="1"/>
  <c r="R5808" i="9"/>
  <c r="S5808" i="9" s="1"/>
  <c r="R5744" i="9"/>
  <c r="S5744" i="9" s="1"/>
  <c r="R5680" i="9"/>
  <c r="S5680" i="9" s="1"/>
  <c r="R5616" i="9"/>
  <c r="S5616" i="9" s="1"/>
  <c r="R5552" i="9"/>
  <c r="S5552" i="9" s="1"/>
  <c r="R5488" i="9"/>
  <c r="S5488" i="9" s="1"/>
  <c r="R5424" i="9"/>
  <c r="S5424" i="9" s="1"/>
  <c r="R5360" i="9"/>
  <c r="S5360" i="9" s="1"/>
  <c r="R5296" i="9"/>
  <c r="S5296" i="9" s="1"/>
  <c r="R5232" i="9"/>
  <c r="S5232" i="9" s="1"/>
  <c r="R5168" i="9"/>
  <c r="S5168" i="9" s="1"/>
  <c r="R5104" i="9"/>
  <c r="S5104" i="9" s="1"/>
  <c r="R5040" i="9"/>
  <c r="S5040" i="9" s="1"/>
  <c r="R4976" i="9"/>
  <c r="S4976" i="9" s="1"/>
  <c r="R4912" i="9"/>
  <c r="S4912" i="9" s="1"/>
  <c r="R4848" i="9"/>
  <c r="S4848" i="9" s="1"/>
  <c r="R4784" i="9"/>
  <c r="S4784" i="9" s="1"/>
  <c r="R4720" i="9"/>
  <c r="S4720" i="9" s="1"/>
  <c r="R4656" i="9"/>
  <c r="S4656" i="9" s="1"/>
  <c r="R4592" i="9"/>
  <c r="S4592" i="9" s="1"/>
  <c r="R4528" i="9"/>
  <c r="S4528" i="9" s="1"/>
  <c r="R4464" i="9"/>
  <c r="S4464" i="9" s="1"/>
  <c r="R4400" i="9"/>
  <c r="S4400" i="9" s="1"/>
  <c r="R4258" i="9"/>
  <c r="S4258" i="9" s="1"/>
  <c r="R5607" i="9"/>
  <c r="S5607" i="9" s="1"/>
  <c r="R5479" i="9"/>
  <c r="S5479" i="9" s="1"/>
  <c r="R5774" i="9"/>
  <c r="S5774" i="9" s="1"/>
  <c r="R4363" i="9"/>
  <c r="S4363" i="9" s="1"/>
  <c r="R5770" i="9"/>
  <c r="S5770" i="9" s="1"/>
  <c r="R4199" i="9"/>
  <c r="S4199" i="9" s="1"/>
  <c r="R6321" i="9"/>
  <c r="S6321" i="9" s="1"/>
  <c r="R6257" i="9"/>
  <c r="S6257" i="9" s="1"/>
  <c r="R6193" i="9"/>
  <c r="S6193" i="9" s="1"/>
  <c r="R6129" i="9"/>
  <c r="S6129" i="9" s="1"/>
  <c r="R6065" i="9"/>
  <c r="S6065" i="9" s="1"/>
  <c r="R6001" i="9"/>
  <c r="S6001" i="9" s="1"/>
  <c r="R5937" i="9"/>
  <c r="S5937" i="9" s="1"/>
  <c r="R5873" i="9"/>
  <c r="S5873" i="9" s="1"/>
  <c r="R5681" i="9"/>
  <c r="S5681" i="9" s="1"/>
  <c r="R4332" i="9"/>
  <c r="S4332" i="9" s="1"/>
  <c r="R4141" i="9"/>
  <c r="S4141" i="9" s="1"/>
  <c r="R3053" i="9"/>
  <c r="S3053" i="9" s="1"/>
  <c r="R2797" i="9"/>
  <c r="S2797" i="9" s="1"/>
  <c r="R2477" i="9"/>
  <c r="S2477" i="9" s="1"/>
  <c r="R2413" i="9"/>
  <c r="S2413" i="9" s="1"/>
  <c r="R2349" i="9"/>
  <c r="S2349" i="9" s="1"/>
  <c r="R2285" i="9"/>
  <c r="S2285" i="9" s="1"/>
  <c r="R2221" i="9"/>
  <c r="S2221" i="9" s="1"/>
  <c r="R2157" i="9"/>
  <c r="S2157" i="9" s="1"/>
  <c r="R2093" i="9"/>
  <c r="S2093" i="9" s="1"/>
  <c r="R2029" i="9"/>
  <c r="S2029" i="9" s="1"/>
  <c r="R1965" i="9"/>
  <c r="S1965" i="9" s="1"/>
  <c r="R1901" i="9"/>
  <c r="S1901" i="9" s="1"/>
  <c r="R1748" i="9"/>
  <c r="S1748" i="9" s="1"/>
  <c r="R1511" i="9"/>
  <c r="S1511" i="9" s="1"/>
  <c r="R1811" i="9"/>
  <c r="S1811" i="9" s="1"/>
  <c r="R3906" i="9"/>
  <c r="S3906" i="9" s="1"/>
  <c r="R3842" i="9"/>
  <c r="S3842" i="9" s="1"/>
  <c r="R3778" i="9"/>
  <c r="S3778" i="9" s="1"/>
  <c r="R3714" i="9"/>
  <c r="S3714" i="9" s="1"/>
  <c r="R3650" i="9"/>
  <c r="S3650" i="9" s="1"/>
  <c r="R3586" i="9"/>
  <c r="S3586" i="9" s="1"/>
  <c r="R3522" i="9"/>
  <c r="S3522" i="9" s="1"/>
  <c r="R3458" i="9"/>
  <c r="S3458" i="9" s="1"/>
  <c r="R3394" i="9"/>
  <c r="S3394" i="9" s="1"/>
  <c r="R3330" i="9"/>
  <c r="S3330" i="9" s="1"/>
  <c r="R3266" i="9"/>
  <c r="S3266" i="9" s="1"/>
  <c r="R3202" i="9"/>
  <c r="S3202" i="9" s="1"/>
  <c r="R3138" i="9"/>
  <c r="S3138" i="9" s="1"/>
  <c r="R2882" i="9"/>
  <c r="S2882" i="9" s="1"/>
  <c r="R2498" i="9"/>
  <c r="S2498" i="9" s="1"/>
  <c r="R1683" i="9"/>
  <c r="S1683" i="9" s="1"/>
  <c r="R1555" i="9"/>
  <c r="S1555" i="9" s="1"/>
  <c r="R2985" i="9"/>
  <c r="S2985" i="9" s="1"/>
  <c r="R2729" i="9"/>
  <c r="S2729" i="9" s="1"/>
  <c r="R5535" i="9"/>
  <c r="S5535" i="9" s="1"/>
  <c r="R6854" i="9"/>
  <c r="S6854" i="9" s="1"/>
  <c r="R6790" i="9"/>
  <c r="S6790" i="9" s="1"/>
  <c r="R6726" i="9"/>
  <c r="S6726" i="9" s="1"/>
  <c r="R6662" i="9"/>
  <c r="S6662" i="9" s="1"/>
  <c r="R6598" i="9"/>
  <c r="S6598" i="9" s="1"/>
  <c r="R6534" i="9"/>
  <c r="S6534" i="9" s="1"/>
  <c r="R6470" i="9"/>
  <c r="S6470" i="9" s="1"/>
  <c r="R6406" i="9"/>
  <c r="S6406" i="9" s="1"/>
  <c r="R6342" i="9"/>
  <c r="S6342" i="9" s="1"/>
  <c r="R6278" i="9"/>
  <c r="S6278" i="9" s="1"/>
  <c r="R6214" i="9"/>
  <c r="S6214" i="9" s="1"/>
  <c r="R6150" i="9"/>
  <c r="S6150" i="9" s="1"/>
  <c r="R6086" i="9"/>
  <c r="S6086" i="9" s="1"/>
  <c r="R6022" i="9"/>
  <c r="S6022" i="9" s="1"/>
  <c r="R5958" i="9"/>
  <c r="S5958" i="9" s="1"/>
  <c r="R5894" i="9"/>
  <c r="S5894" i="9" s="1"/>
  <c r="R5830" i="9"/>
  <c r="S5830" i="9" s="1"/>
  <c r="R5685" i="9"/>
  <c r="S5685" i="9" s="1"/>
  <c r="R5636" i="9"/>
  <c r="S5636" i="9" s="1"/>
  <c r="R6274" i="9"/>
  <c r="S6274" i="9" s="1"/>
  <c r="R6210" i="9"/>
  <c r="S6210" i="9" s="1"/>
  <c r="R6146" i="9"/>
  <c r="S6146" i="9" s="1"/>
  <c r="R6082" i="9"/>
  <c r="S6082" i="9" s="1"/>
  <c r="R6018" i="9"/>
  <c r="S6018" i="9" s="1"/>
  <c r="R5954" i="9"/>
  <c r="S5954" i="9" s="1"/>
  <c r="R5890" i="9"/>
  <c r="S5890" i="9" s="1"/>
  <c r="R5826" i="9"/>
  <c r="S5826" i="9" s="1"/>
  <c r="R4197" i="9"/>
  <c r="S4197" i="9" s="1"/>
  <c r="R4069" i="9"/>
  <c r="S4069" i="9" s="1"/>
  <c r="R3941" i="9"/>
  <c r="S3941" i="9" s="1"/>
  <c r="R2533" i="9"/>
  <c r="S2533" i="9" s="1"/>
  <c r="R3092" i="9"/>
  <c r="S3092" i="9" s="1"/>
  <c r="R3028" i="9"/>
  <c r="S3028" i="9" s="1"/>
  <c r="R2964" i="9"/>
  <c r="S2964" i="9" s="1"/>
  <c r="R2900" i="9"/>
  <c r="S2900" i="9" s="1"/>
  <c r="R2836" i="9"/>
  <c r="S2836" i="9" s="1"/>
  <c r="R2772" i="9"/>
  <c r="S2772" i="9" s="1"/>
  <c r="R2708" i="9"/>
  <c r="S2708" i="9" s="1"/>
  <c r="R2644" i="9"/>
  <c r="S2644" i="9" s="1"/>
  <c r="R2580" i="9"/>
  <c r="S2580" i="9" s="1"/>
  <c r="R2516" i="9"/>
  <c r="S2516" i="9" s="1"/>
  <c r="R2452" i="9"/>
  <c r="S2452" i="9" s="1"/>
  <c r="R2388" i="9"/>
  <c r="S2388" i="9" s="1"/>
  <c r="R2324" i="9"/>
  <c r="S2324" i="9" s="1"/>
  <c r="R2260" i="9"/>
  <c r="S2260" i="9" s="1"/>
  <c r="R2196" i="9"/>
  <c r="S2196" i="9" s="1"/>
  <c r="R2132" i="9"/>
  <c r="S2132" i="9" s="1"/>
  <c r="R2068" i="9"/>
  <c r="S2068" i="9" s="1"/>
  <c r="R2004" i="9"/>
  <c r="S2004" i="9" s="1"/>
  <c r="R1940" i="9"/>
  <c r="S1940" i="9" s="1"/>
  <c r="R1876" i="9"/>
  <c r="S1876" i="9" s="1"/>
  <c r="R2490" i="9"/>
  <c r="S2490" i="9" s="1"/>
  <c r="R4216" i="9"/>
  <c r="S4216" i="9" s="1"/>
  <c r="R3000" i="9"/>
  <c r="S3000" i="9" s="1"/>
  <c r="R2936" i="9"/>
  <c r="S2936" i="9" s="1"/>
  <c r="R2872" i="9"/>
  <c r="S2872" i="9" s="1"/>
  <c r="R2808" i="9"/>
  <c r="S2808" i="9" s="1"/>
  <c r="R2744" i="9"/>
  <c r="S2744" i="9" s="1"/>
  <c r="R2680" i="9"/>
  <c r="S2680" i="9" s="1"/>
  <c r="R2616" i="9"/>
  <c r="S2616" i="9" s="1"/>
  <c r="R2552" i="9"/>
  <c r="S2552" i="9" s="1"/>
  <c r="R2488" i="9"/>
  <c r="S2488" i="9" s="1"/>
  <c r="R2424" i="9"/>
  <c r="S2424" i="9" s="1"/>
  <c r="R2360" i="9"/>
  <c r="S2360" i="9" s="1"/>
  <c r="R2296" i="9"/>
  <c r="S2296" i="9" s="1"/>
  <c r="R2232" i="9"/>
  <c r="S2232" i="9" s="1"/>
  <c r="R2168" i="9"/>
  <c r="S2168" i="9" s="1"/>
  <c r="R2104" i="9"/>
  <c r="S2104" i="9" s="1"/>
  <c r="R2040" i="9"/>
  <c r="S2040" i="9" s="1"/>
  <c r="R1976" i="9"/>
  <c r="S1976" i="9" s="1"/>
  <c r="R1912" i="9"/>
  <c r="S1912" i="9" s="1"/>
  <c r="R1848" i="9"/>
  <c r="S1848" i="9" s="1"/>
  <c r="R1406" i="9"/>
  <c r="S1406" i="9" s="1"/>
  <c r="R4063" i="9"/>
  <c r="S4063" i="9" s="1"/>
  <c r="R1729" i="9"/>
  <c r="S1729" i="9" s="1"/>
  <c r="R3094" i="9"/>
  <c r="S3094" i="9" s="1"/>
  <c r="R213" i="9"/>
  <c r="S213" i="9" s="1"/>
  <c r="R1332" i="9"/>
  <c r="S1332" i="9" s="1"/>
  <c r="R1204" i="9"/>
  <c r="S1204" i="9" s="1"/>
  <c r="R180" i="9"/>
  <c r="S180" i="9" s="1"/>
  <c r="R1442" i="9"/>
  <c r="S1442" i="9" s="1"/>
  <c r="R34" i="9"/>
  <c r="S34" i="9" s="1"/>
  <c r="R1521" i="9"/>
  <c r="S1521" i="9" s="1"/>
  <c r="R1329" i="9"/>
  <c r="S1329" i="9" s="1"/>
  <c r="R1201" i="9"/>
  <c r="S1201" i="9" s="1"/>
  <c r="R305" i="9"/>
  <c r="S305" i="9" s="1"/>
  <c r="R1656" i="9"/>
  <c r="S1656" i="9" s="1"/>
  <c r="R1592" i="9"/>
  <c r="S1592" i="9" s="1"/>
  <c r="R1528" i="9"/>
  <c r="S1528" i="9" s="1"/>
  <c r="R142" i="9"/>
  <c r="S142" i="9" s="1"/>
  <c r="R3952" i="9"/>
  <c r="S3952" i="9" s="1"/>
  <c r="R1838" i="9"/>
  <c r="S1838" i="9" s="1"/>
  <c r="R1646" i="9"/>
  <c r="S1646" i="9" s="1"/>
  <c r="R4055" i="9"/>
  <c r="S4055" i="9" s="1"/>
  <c r="R3991" i="9"/>
  <c r="S3991" i="9" s="1"/>
  <c r="R3927" i="9"/>
  <c r="S3927" i="9" s="1"/>
  <c r="R3863" i="9"/>
  <c r="S3863" i="9" s="1"/>
  <c r="R3799" i="9"/>
  <c r="S3799" i="9" s="1"/>
  <c r="R3735" i="9"/>
  <c r="S3735" i="9" s="1"/>
  <c r="R3671" i="9"/>
  <c r="S3671" i="9" s="1"/>
  <c r="R3607" i="9"/>
  <c r="S3607" i="9" s="1"/>
  <c r="R3543" i="9"/>
  <c r="S3543" i="9" s="1"/>
  <c r="R3479" i="9"/>
  <c r="S3479" i="9" s="1"/>
  <c r="R3415" i="9"/>
  <c r="S3415" i="9" s="1"/>
  <c r="R3351" i="9"/>
  <c r="S3351" i="9" s="1"/>
  <c r="R3287" i="9"/>
  <c r="S3287" i="9" s="1"/>
  <c r="R3223" i="9"/>
  <c r="S3223" i="9" s="1"/>
  <c r="R3159" i="9"/>
  <c r="S3159" i="9" s="1"/>
  <c r="R2967" i="9"/>
  <c r="S2967" i="9" s="1"/>
  <c r="R2711" i="9"/>
  <c r="S2711" i="9" s="1"/>
  <c r="R1319" i="9"/>
  <c r="S1319" i="9" s="1"/>
  <c r="R3022" i="9"/>
  <c r="S3022" i="9" s="1"/>
  <c r="R2766" i="9"/>
  <c r="S2766" i="9" s="1"/>
  <c r="R1485" i="9"/>
  <c r="S1485" i="9" s="1"/>
  <c r="R1132" i="9"/>
  <c r="S1132" i="9" s="1"/>
  <c r="R1136" i="9"/>
  <c r="S1136" i="9" s="1"/>
  <c r="R71" i="9"/>
  <c r="S71" i="9" s="1"/>
  <c r="R134" i="9"/>
  <c r="S134" i="9" s="1"/>
  <c r="R3521" i="9"/>
  <c r="S3521" i="9" s="1"/>
  <c r="R3457" i="9"/>
  <c r="S3457" i="9" s="1"/>
  <c r="R3393" i="9"/>
  <c r="S3393" i="9" s="1"/>
  <c r="R3329" i="9"/>
  <c r="S3329" i="9" s="1"/>
  <c r="R3265" i="9"/>
  <c r="S3265" i="9" s="1"/>
  <c r="R3201" i="9"/>
  <c r="S3201" i="9" s="1"/>
  <c r="R3137" i="9"/>
  <c r="S3137" i="9" s="1"/>
  <c r="R2625" i="9"/>
  <c r="S2625" i="9" s="1"/>
  <c r="R2561" i="9"/>
  <c r="S2561" i="9" s="1"/>
  <c r="R2497" i="9"/>
  <c r="S2497" i="9" s="1"/>
  <c r="R2433" i="9"/>
  <c r="S2433" i="9" s="1"/>
  <c r="R2369" i="9"/>
  <c r="S2369" i="9" s="1"/>
  <c r="R2305" i="9"/>
  <c r="S2305" i="9" s="1"/>
  <c r="R2241" i="9"/>
  <c r="S2241" i="9" s="1"/>
  <c r="R2177" i="9"/>
  <c r="S2177" i="9" s="1"/>
  <c r="R2113" i="9"/>
  <c r="S2113" i="9" s="1"/>
  <c r="R2049" i="9"/>
  <c r="S2049" i="9" s="1"/>
  <c r="R1985" i="9"/>
  <c r="S1985" i="9" s="1"/>
  <c r="R1921" i="9"/>
  <c r="S1921" i="9" s="1"/>
  <c r="R1857" i="9"/>
  <c r="S1857" i="9" s="1"/>
  <c r="R1679" i="9"/>
  <c r="S1679" i="9" s="1"/>
  <c r="R1551" i="9"/>
  <c r="S1551" i="9" s="1"/>
  <c r="R4008" i="9"/>
  <c r="S4008" i="9" s="1"/>
  <c r="R2575" i="9"/>
  <c r="S2575" i="9" s="1"/>
  <c r="R2511" i="9"/>
  <c r="S2511" i="9" s="1"/>
  <c r="R2447" i="9"/>
  <c r="S2447" i="9" s="1"/>
  <c r="R2383" i="9"/>
  <c r="S2383" i="9" s="1"/>
  <c r="R2319" i="9"/>
  <c r="S2319" i="9" s="1"/>
  <c r="R2255" i="9"/>
  <c r="S2255" i="9" s="1"/>
  <c r="R2191" i="9"/>
  <c r="S2191" i="9" s="1"/>
  <c r="R2127" i="9"/>
  <c r="S2127" i="9" s="1"/>
  <c r="R2063" i="9"/>
  <c r="S2063" i="9" s="1"/>
  <c r="R1999" i="9"/>
  <c r="S1999" i="9" s="1"/>
  <c r="R1935" i="9"/>
  <c r="S1935" i="9" s="1"/>
  <c r="R1871" i="9"/>
  <c r="S1871" i="9" s="1"/>
  <c r="R1793" i="9"/>
  <c r="S1793" i="9" s="1"/>
  <c r="R3014" i="9"/>
  <c r="S3014" i="9" s="1"/>
  <c r="R2758" i="9"/>
  <c r="S2758" i="9" s="1"/>
  <c r="R1275" i="9"/>
  <c r="S1275" i="9" s="1"/>
  <c r="R1211" i="9"/>
  <c r="S1211" i="9" s="1"/>
  <c r="R1147" i="9"/>
  <c r="S1147" i="9" s="1"/>
  <c r="R1083" i="9"/>
  <c r="S1083" i="9" s="1"/>
  <c r="R1019" i="9"/>
  <c r="S1019" i="9" s="1"/>
  <c r="R955" i="9"/>
  <c r="S955" i="9" s="1"/>
  <c r="R891" i="9"/>
  <c r="S891" i="9" s="1"/>
  <c r="R827" i="9"/>
  <c r="S827" i="9" s="1"/>
  <c r="R763" i="9"/>
  <c r="S763" i="9" s="1"/>
  <c r="R699" i="9"/>
  <c r="S699" i="9" s="1"/>
  <c r="R635" i="9"/>
  <c r="S635" i="9" s="1"/>
  <c r="R571" i="9"/>
  <c r="S571" i="9" s="1"/>
  <c r="R507" i="9"/>
  <c r="S507" i="9" s="1"/>
  <c r="R443" i="9"/>
  <c r="S443" i="9" s="1"/>
  <c r="R379" i="9"/>
  <c r="S379" i="9" s="1"/>
  <c r="R315" i="9"/>
  <c r="S315" i="9" s="1"/>
  <c r="R1121" i="9"/>
  <c r="S1121" i="9" s="1"/>
  <c r="R1057" i="9"/>
  <c r="S1057" i="9" s="1"/>
  <c r="R993" i="9"/>
  <c r="S993" i="9" s="1"/>
  <c r="R929" i="9"/>
  <c r="S929" i="9" s="1"/>
  <c r="R865" i="9"/>
  <c r="S865" i="9" s="1"/>
  <c r="R801" i="9"/>
  <c r="S801" i="9" s="1"/>
  <c r="R737" i="9"/>
  <c r="S737" i="9" s="1"/>
  <c r="R673" i="9"/>
  <c r="S673" i="9" s="1"/>
  <c r="R609" i="9"/>
  <c r="S609" i="9" s="1"/>
  <c r="R545" i="9"/>
  <c r="S545" i="9" s="1"/>
  <c r="R481" i="9"/>
  <c r="S481" i="9" s="1"/>
  <c r="R417" i="9"/>
  <c r="S417" i="9" s="1"/>
  <c r="R353" i="9"/>
  <c r="S353" i="9" s="1"/>
  <c r="R1448" i="9"/>
  <c r="S1448" i="9" s="1"/>
  <c r="R1064" i="9"/>
  <c r="S1064" i="9" s="1"/>
  <c r="R232" i="9"/>
  <c r="S232" i="9" s="1"/>
  <c r="R168" i="9"/>
  <c r="S168" i="9" s="1"/>
  <c r="R1150" i="9"/>
  <c r="S1150" i="9" s="1"/>
  <c r="R1086" i="9"/>
  <c r="S1086" i="9" s="1"/>
  <c r="R1022" i="9"/>
  <c r="S1022" i="9" s="1"/>
  <c r="R958" i="9"/>
  <c r="S958" i="9" s="1"/>
  <c r="R894" i="9"/>
  <c r="S894" i="9" s="1"/>
  <c r="R830" i="9"/>
  <c r="S830" i="9" s="1"/>
  <c r="R766" i="9"/>
  <c r="S766" i="9" s="1"/>
  <c r="R702" i="9"/>
  <c r="S702" i="9" s="1"/>
  <c r="R638" i="9"/>
  <c r="S638" i="9" s="1"/>
  <c r="R574" i="9"/>
  <c r="S574" i="9" s="1"/>
  <c r="R510" i="9"/>
  <c r="S510" i="9" s="1"/>
  <c r="R446" i="9"/>
  <c r="S446" i="9" s="1"/>
  <c r="R382" i="9"/>
  <c r="S382" i="9" s="1"/>
  <c r="R318" i="9"/>
  <c r="S318" i="9" s="1"/>
  <c r="R4120" i="9"/>
  <c r="S4120" i="9" s="1"/>
  <c r="R1720" i="9"/>
  <c r="S1720" i="9" s="1"/>
  <c r="R2815" i="9"/>
  <c r="S2815" i="9" s="1"/>
  <c r="R2623" i="9"/>
  <c r="S2623" i="9" s="1"/>
  <c r="R2998" i="9"/>
  <c r="S2998" i="9" s="1"/>
  <c r="R2742" i="9"/>
  <c r="S2742" i="9" s="1"/>
  <c r="R1403" i="9"/>
  <c r="S1403" i="9" s="1"/>
  <c r="R276" i="9"/>
  <c r="S276" i="9" s="1"/>
  <c r="R84" i="9"/>
  <c r="S84" i="9" s="1"/>
  <c r="R20" i="9"/>
  <c r="S20" i="9" s="1"/>
  <c r="R984" i="9"/>
  <c r="S984" i="9" s="1"/>
  <c r="R920" i="9"/>
  <c r="S920" i="9" s="1"/>
  <c r="R856" i="9"/>
  <c r="S856" i="9" s="1"/>
  <c r="R792" i="9"/>
  <c r="S792" i="9" s="1"/>
  <c r="R728" i="9"/>
  <c r="S728" i="9" s="1"/>
  <c r="R664" i="9"/>
  <c r="S664" i="9" s="1"/>
  <c r="R600" i="9"/>
  <c r="S600" i="9" s="1"/>
  <c r="R536" i="9"/>
  <c r="S536" i="9" s="1"/>
  <c r="R472" i="9"/>
  <c r="S472" i="9" s="1"/>
  <c r="R408" i="9"/>
  <c r="S408" i="9" s="1"/>
  <c r="R344" i="9"/>
  <c r="S344" i="9" s="1"/>
  <c r="R1743" i="9"/>
  <c r="S1743" i="9" s="1"/>
  <c r="R4112" i="9"/>
  <c r="S4112" i="9" s="1"/>
  <c r="R1710" i="9"/>
  <c r="S1710" i="9" s="1"/>
  <c r="R1582" i="9"/>
  <c r="S1582" i="9" s="1"/>
  <c r="R1454" i="9"/>
  <c r="S1454" i="9" s="1"/>
  <c r="R2542" i="9"/>
  <c r="S2542" i="9" s="1"/>
  <c r="R2478" i="9"/>
  <c r="S2478" i="9" s="1"/>
  <c r="R2414" i="9"/>
  <c r="S2414" i="9" s="1"/>
  <c r="R2350" i="9"/>
  <c r="S2350" i="9" s="1"/>
  <c r="R2286" i="9"/>
  <c r="S2286" i="9" s="1"/>
  <c r="R2222" i="9"/>
  <c r="S2222" i="9" s="1"/>
  <c r="R2158" i="9"/>
  <c r="S2158" i="9" s="1"/>
  <c r="R2094" i="9"/>
  <c r="S2094" i="9" s="1"/>
  <c r="R2030" i="9"/>
  <c r="S2030" i="9" s="1"/>
  <c r="R1966" i="9"/>
  <c r="S1966" i="9" s="1"/>
  <c r="R1902" i="9"/>
  <c r="S1902" i="9" s="1"/>
  <c r="R1515" i="9"/>
  <c r="S1515" i="9" s="1"/>
  <c r="R1837" i="9"/>
  <c r="S1837" i="9" s="1"/>
  <c r="R1773" i="9"/>
  <c r="S1773" i="9" s="1"/>
  <c r="R1709" i="9"/>
  <c r="S1709" i="9" s="1"/>
  <c r="R1645" i="9"/>
  <c r="S1645" i="9" s="1"/>
  <c r="R1581" i="9"/>
  <c r="S1581" i="9" s="1"/>
  <c r="R173" i="9"/>
  <c r="S173" i="9" s="1"/>
  <c r="R45" i="9"/>
  <c r="S45" i="9" s="1"/>
  <c r="R122" i="9"/>
  <c r="S122" i="9" s="1"/>
  <c r="R1481" i="9"/>
  <c r="S1481" i="9" s="1"/>
  <c r="R208" i="9"/>
  <c r="S208" i="9" s="1"/>
  <c r="R1255" i="9"/>
  <c r="S1255" i="9" s="1"/>
  <c r="R1191" i="9"/>
  <c r="S1191" i="9" s="1"/>
  <c r="R1127" i="9"/>
  <c r="S1127" i="9" s="1"/>
  <c r="R1063" i="9"/>
  <c r="S1063" i="9" s="1"/>
  <c r="R999" i="9"/>
  <c r="S999" i="9" s="1"/>
  <c r="R935" i="9"/>
  <c r="S935" i="9" s="1"/>
  <c r="R871" i="9"/>
  <c r="S871" i="9" s="1"/>
  <c r="R807" i="9"/>
  <c r="S807" i="9" s="1"/>
  <c r="R743" i="9"/>
  <c r="S743" i="9" s="1"/>
  <c r="R679" i="9"/>
  <c r="S679" i="9" s="1"/>
  <c r="R615" i="9"/>
  <c r="S615" i="9" s="1"/>
  <c r="R551" i="9"/>
  <c r="S551" i="9" s="1"/>
  <c r="R487" i="9"/>
  <c r="S487" i="9" s="1"/>
  <c r="R423" i="9"/>
  <c r="S423" i="9" s="1"/>
  <c r="R359" i="9"/>
  <c r="S359" i="9" s="1"/>
  <c r="R39" i="9"/>
  <c r="S39" i="9" s="1"/>
  <c r="R2913" i="9"/>
  <c r="S2913" i="9" s="1"/>
  <c r="R2657" i="9"/>
  <c r="S2657" i="9" s="1"/>
  <c r="R1615" i="9"/>
  <c r="S1615" i="9" s="1"/>
  <c r="R4104" i="9"/>
  <c r="S4104" i="9" s="1"/>
  <c r="R3848" i="9"/>
  <c r="S3848" i="9" s="1"/>
  <c r="R3784" i="9"/>
  <c r="S3784" i="9" s="1"/>
  <c r="R3720" i="9"/>
  <c r="S3720" i="9" s="1"/>
  <c r="R3656" i="9"/>
  <c r="S3656" i="9" s="1"/>
  <c r="R3592" i="9"/>
  <c r="S3592" i="9" s="1"/>
  <c r="R3528" i="9"/>
  <c r="S3528" i="9" s="1"/>
  <c r="R3464" i="9"/>
  <c r="S3464" i="9" s="1"/>
  <c r="R3400" i="9"/>
  <c r="S3400" i="9" s="1"/>
  <c r="R3336" i="9"/>
  <c r="S3336" i="9" s="1"/>
  <c r="R3272" i="9"/>
  <c r="S3272" i="9" s="1"/>
  <c r="R3208" i="9"/>
  <c r="S3208" i="9" s="1"/>
  <c r="R3144" i="9"/>
  <c r="S3144" i="9" s="1"/>
  <c r="R3080" i="9"/>
  <c r="S3080" i="9" s="1"/>
  <c r="R1784" i="9"/>
  <c r="S1784" i="9" s="1"/>
  <c r="R2863" i="9"/>
  <c r="S2863" i="9" s="1"/>
  <c r="R1516" i="9"/>
  <c r="S1516" i="9" s="1"/>
  <c r="R1383" i="9"/>
  <c r="S1383" i="9" s="1"/>
  <c r="R4006" i="9"/>
  <c r="S4006" i="9" s="1"/>
  <c r="R3942" i="9"/>
  <c r="S3942" i="9" s="1"/>
  <c r="R3878" i="9"/>
  <c r="S3878" i="9" s="1"/>
  <c r="R3814" i="9"/>
  <c r="S3814" i="9" s="1"/>
  <c r="R3750" i="9"/>
  <c r="S3750" i="9" s="1"/>
  <c r="R3686" i="9"/>
  <c r="S3686" i="9" s="1"/>
  <c r="R3622" i="9"/>
  <c r="S3622" i="9" s="1"/>
  <c r="R3558" i="9"/>
  <c r="S3558" i="9" s="1"/>
  <c r="R3494" i="9"/>
  <c r="S3494" i="9" s="1"/>
  <c r="R3430" i="9"/>
  <c r="S3430" i="9" s="1"/>
  <c r="R3366" i="9"/>
  <c r="S3366" i="9" s="1"/>
  <c r="R3302" i="9"/>
  <c r="S3302" i="9" s="1"/>
  <c r="R3238" i="9"/>
  <c r="S3238" i="9" s="1"/>
  <c r="R3174" i="9"/>
  <c r="S3174" i="9" s="1"/>
  <c r="R3110" i="9"/>
  <c r="S3110" i="9" s="1"/>
  <c r="R293" i="9"/>
  <c r="S293" i="9" s="1"/>
  <c r="R1028" i="9"/>
  <c r="S1028" i="9" s="1"/>
  <c r="R964" i="9"/>
  <c r="S964" i="9" s="1"/>
  <c r="R900" i="9"/>
  <c r="S900" i="9" s="1"/>
  <c r="R836" i="9"/>
  <c r="S836" i="9" s="1"/>
  <c r="R772" i="9"/>
  <c r="S772" i="9" s="1"/>
  <c r="R708" i="9"/>
  <c r="S708" i="9" s="1"/>
  <c r="R644" i="9"/>
  <c r="S644" i="9" s="1"/>
  <c r="R580" i="9"/>
  <c r="S580" i="9" s="1"/>
  <c r="R516" i="9"/>
  <c r="S516" i="9" s="1"/>
  <c r="R452" i="9"/>
  <c r="S452" i="9" s="1"/>
  <c r="R388" i="9"/>
  <c r="S388" i="9" s="1"/>
  <c r="R324" i="9"/>
  <c r="S324" i="9" s="1"/>
  <c r="R1842" i="9"/>
  <c r="S1842" i="9" s="1"/>
  <c r="R1778" i="9"/>
  <c r="S1778" i="9" s="1"/>
  <c r="R1714" i="9"/>
  <c r="S1714" i="9" s="1"/>
  <c r="R1650" i="9"/>
  <c r="S1650" i="9" s="1"/>
  <c r="R1586" i="9"/>
  <c r="S1586" i="9" s="1"/>
  <c r="R1394" i="9"/>
  <c r="S1394" i="9" s="1"/>
  <c r="R1330" i="9"/>
  <c r="S1330" i="9" s="1"/>
  <c r="R1266" i="9"/>
  <c r="S1266" i="9" s="1"/>
  <c r="R1202" i="9"/>
  <c r="S1202" i="9" s="1"/>
  <c r="R1138" i="9"/>
  <c r="S1138" i="9" s="1"/>
  <c r="R1074" i="9"/>
  <c r="S1074" i="9" s="1"/>
  <c r="R1010" i="9"/>
  <c r="S1010" i="9" s="1"/>
  <c r="R946" i="9"/>
  <c r="S946" i="9" s="1"/>
  <c r="R882" i="9"/>
  <c r="S882" i="9" s="1"/>
  <c r="R818" i="9"/>
  <c r="S818" i="9" s="1"/>
  <c r="R754" i="9"/>
  <c r="S754" i="9" s="1"/>
  <c r="R690" i="9"/>
  <c r="S690" i="9" s="1"/>
  <c r="R626" i="9"/>
  <c r="S626" i="9" s="1"/>
  <c r="R562" i="9"/>
  <c r="S562" i="9" s="1"/>
  <c r="R498" i="9"/>
  <c r="S498" i="9" s="1"/>
  <c r="R434" i="9"/>
  <c r="S434" i="9" s="1"/>
  <c r="R370" i="9"/>
  <c r="S370" i="9" s="1"/>
  <c r="R242" i="9"/>
  <c r="S242" i="9" s="1"/>
  <c r="R1665" i="9"/>
  <c r="S1665" i="9" s="1"/>
  <c r="R1601" i="9"/>
  <c r="S1601" i="9" s="1"/>
  <c r="R1537" i="9"/>
  <c r="S1537" i="9" s="1"/>
  <c r="R1352" i="9"/>
  <c r="S1352" i="9" s="1"/>
  <c r="R1224" i="9"/>
  <c r="S1224" i="9" s="1"/>
  <c r="R95" i="9"/>
  <c r="S95" i="9" s="1"/>
  <c r="R286" i="9"/>
  <c r="S286" i="9" s="1"/>
  <c r="R4110" i="9"/>
  <c r="S4110" i="9" s="1"/>
  <c r="R2469" i="9"/>
  <c r="S2469" i="9" s="1"/>
  <c r="R2405" i="9"/>
  <c r="S2405" i="9" s="1"/>
  <c r="R2341" i="9"/>
  <c r="S2341" i="9" s="1"/>
  <c r="R2213" i="9"/>
  <c r="S2213" i="9" s="1"/>
  <c r="R2149" i="9"/>
  <c r="S2149" i="9" s="1"/>
  <c r="R2085" i="9"/>
  <c r="S2085" i="9" s="1"/>
  <c r="R2021" i="9"/>
  <c r="S2021" i="9" s="1"/>
  <c r="R1957" i="9"/>
  <c r="S1957" i="9" s="1"/>
  <c r="R1893" i="9"/>
  <c r="S1893" i="9" s="1"/>
  <c r="R1311" i="9"/>
  <c r="S1311" i="9" s="1"/>
  <c r="R4207" i="9"/>
  <c r="S4207" i="9" s="1"/>
  <c r="R4130" i="9"/>
  <c r="S4130" i="9" s="1"/>
  <c r="R1331" i="9"/>
  <c r="S1331" i="9" s="1"/>
  <c r="R3960" i="9"/>
  <c r="S3960" i="9" s="1"/>
  <c r="R2966" i="9"/>
  <c r="S2966" i="9" s="1"/>
  <c r="R2710" i="9"/>
  <c r="S2710" i="9" s="1"/>
  <c r="R1137" i="9"/>
  <c r="S1137" i="9" s="1"/>
  <c r="R1231" i="9"/>
  <c r="S1231" i="9" s="1"/>
  <c r="R1167" i="9"/>
  <c r="S1167" i="9" s="1"/>
  <c r="R1103" i="9"/>
  <c r="S1103" i="9" s="1"/>
  <c r="R1039" i="9"/>
  <c r="S1039" i="9" s="1"/>
  <c r="R975" i="9"/>
  <c r="S975" i="9" s="1"/>
  <c r="R911" i="9"/>
  <c r="S911" i="9" s="1"/>
  <c r="R847" i="9"/>
  <c r="S847" i="9" s="1"/>
  <c r="R783" i="9"/>
  <c r="S783" i="9" s="1"/>
  <c r="R719" i="9"/>
  <c r="S719" i="9" s="1"/>
  <c r="R655" i="9"/>
  <c r="S655" i="9" s="1"/>
  <c r="R591" i="9"/>
  <c r="S591" i="9" s="1"/>
  <c r="R527" i="9"/>
  <c r="S527" i="9" s="1"/>
  <c r="R463" i="9"/>
  <c r="S463" i="9" s="1"/>
  <c r="R399" i="9"/>
  <c r="S399" i="9" s="1"/>
  <c r="R335" i="9"/>
  <c r="S335" i="9" s="1"/>
  <c r="R1818" i="9"/>
  <c r="S1818" i="9" s="1"/>
  <c r="R1754" i="9"/>
  <c r="S1754" i="9" s="1"/>
  <c r="R1690" i="9"/>
  <c r="S1690" i="9" s="1"/>
  <c r="R1626" i="9"/>
  <c r="S1626" i="9" s="1"/>
  <c r="R1562" i="9"/>
  <c r="S1562" i="9" s="1"/>
  <c r="R1705" i="9"/>
  <c r="S1705" i="9" s="1"/>
  <c r="R1641" i="9"/>
  <c r="S1641" i="9" s="1"/>
  <c r="R1577" i="9"/>
  <c r="S1577" i="9" s="1"/>
  <c r="R1321" i="9"/>
  <c r="S1321" i="9" s="1"/>
  <c r="R4183" i="9"/>
  <c r="S4183" i="9" s="1"/>
  <c r="R1671" i="9"/>
  <c r="S1671" i="9" s="1"/>
  <c r="R1543" i="9"/>
  <c r="S1543" i="9" s="1"/>
  <c r="R1638" i="9"/>
  <c r="S1638" i="9" s="1"/>
  <c r="R1375" i="9"/>
  <c r="S1375" i="9" s="1"/>
  <c r="R1267" i="9"/>
  <c r="S1267" i="9" s="1"/>
  <c r="R2622" i="9"/>
  <c r="S2622" i="9" s="1"/>
  <c r="R1696" i="9"/>
  <c r="S1696" i="9" s="1"/>
  <c r="R1632" i="9"/>
  <c r="S1632" i="9" s="1"/>
  <c r="R1568" i="9"/>
  <c r="S1568" i="9" s="1"/>
  <c r="R96" i="9"/>
  <c r="S96" i="9" s="1"/>
  <c r="R1395" i="9"/>
  <c r="S1395" i="9" s="1"/>
  <c r="R265" i="9"/>
  <c r="S265" i="9" s="1"/>
  <c r="R1488" i="9"/>
  <c r="S1488" i="9" s="1"/>
  <c r="R1360" i="9"/>
  <c r="S1360" i="9" s="1"/>
  <c r="R1232" i="9"/>
  <c r="S1232" i="9" s="1"/>
  <c r="R1168" i="9"/>
  <c r="S1168" i="9" s="1"/>
  <c r="R1126" i="9"/>
  <c r="S1126" i="9" s="1"/>
  <c r="R1062" i="9"/>
  <c r="S1062" i="9" s="1"/>
  <c r="R998" i="9"/>
  <c r="S998" i="9" s="1"/>
  <c r="R934" i="9"/>
  <c r="S934" i="9" s="1"/>
  <c r="R870" i="9"/>
  <c r="S870" i="9" s="1"/>
  <c r="R806" i="9"/>
  <c r="S806" i="9" s="1"/>
  <c r="R742" i="9"/>
  <c r="S742" i="9" s="1"/>
  <c r="R678" i="9"/>
  <c r="S678" i="9" s="1"/>
  <c r="R614" i="9"/>
  <c r="S614" i="9" s="1"/>
  <c r="R550" i="9"/>
  <c r="S550" i="9" s="1"/>
  <c r="R486" i="9"/>
  <c r="S486" i="9" s="1"/>
  <c r="R422" i="9"/>
  <c r="S422" i="9" s="1"/>
  <c r="R358" i="9"/>
  <c r="S358" i="9" s="1"/>
  <c r="R102" i="9"/>
  <c r="S102" i="9" s="1"/>
  <c r="R2277" i="9"/>
  <c r="S2277" i="9" s="1"/>
  <c r="R6818" i="9"/>
  <c r="S6818" i="9" s="1"/>
  <c r="R5718" i="9"/>
  <c r="S5718" i="9" s="1"/>
  <c r="R4191" i="9"/>
  <c r="S4191" i="9" s="1"/>
  <c r="R6691" i="9"/>
  <c r="S6691" i="9" s="1"/>
  <c r="R6435" i="9"/>
  <c r="S6435" i="9" s="1"/>
  <c r="R6243" i="9"/>
  <c r="S6243" i="9" s="1"/>
  <c r="R5987" i="9"/>
  <c r="S5987" i="9" s="1"/>
  <c r="R5795" i="9"/>
  <c r="S5795" i="9" s="1"/>
  <c r="R5266" i="9"/>
  <c r="S5266" i="9" s="1"/>
  <c r="R5138" i="9"/>
  <c r="S5138" i="9" s="1"/>
  <c r="R5010" i="9"/>
  <c r="S5010" i="9" s="1"/>
  <c r="R4882" i="9"/>
  <c r="S4882" i="9" s="1"/>
  <c r="R6690" i="9"/>
  <c r="S6690" i="9" s="1"/>
  <c r="R4267" i="9"/>
  <c r="S4267" i="9" s="1"/>
  <c r="R5573" i="9"/>
  <c r="S5573" i="9" s="1"/>
  <c r="R6755" i="9"/>
  <c r="S6755" i="9" s="1"/>
  <c r="R6563" i="9"/>
  <c r="S6563" i="9" s="1"/>
  <c r="R6307" i="9"/>
  <c r="S6307" i="9" s="1"/>
  <c r="R6115" i="9"/>
  <c r="S6115" i="9" s="1"/>
  <c r="R5923" i="9"/>
  <c r="S5923" i="9" s="1"/>
  <c r="R5650" i="9"/>
  <c r="S5650" i="9" s="1"/>
  <c r="R5330" i="9"/>
  <c r="S5330" i="9" s="1"/>
  <c r="R5202" i="9"/>
  <c r="S5202" i="9" s="1"/>
  <c r="R5074" i="9"/>
  <c r="S5074" i="9" s="1"/>
  <c r="R4946" i="9"/>
  <c r="S4946" i="9" s="1"/>
  <c r="R7011" i="9"/>
  <c r="S7011" i="9" s="1"/>
  <c r="R6434" i="9"/>
  <c r="S6434" i="9" s="1"/>
  <c r="R6562" i="9"/>
  <c r="S6562" i="9" s="1"/>
  <c r="R6627" i="9"/>
  <c r="S6627" i="9" s="1"/>
  <c r="R6499" i="9"/>
  <c r="S6499" i="9" s="1"/>
  <c r="R6371" i="9"/>
  <c r="S6371" i="9" s="1"/>
  <c r="R6179" i="9"/>
  <c r="S6179" i="9" s="1"/>
  <c r="R6051" i="9"/>
  <c r="S6051" i="9" s="1"/>
  <c r="R5859" i="9"/>
  <c r="S5859" i="9" s="1"/>
  <c r="R4818" i="9"/>
  <c r="S4818" i="9" s="1"/>
  <c r="R6974" i="9"/>
  <c r="S6974" i="9" s="1"/>
  <c r="R7504" i="9"/>
  <c r="S7504" i="9" s="1"/>
  <c r="R7103" i="9"/>
  <c r="S7103" i="9" s="1"/>
  <c r="R7425" i="9"/>
  <c r="S7425" i="9" s="1"/>
  <c r="R7553" i="9"/>
  <c r="S7553" i="9" s="1"/>
  <c r="R7617" i="9"/>
  <c r="S7617" i="9" s="1"/>
  <c r="R7681" i="9"/>
  <c r="S7681" i="9" s="1"/>
  <c r="R7745" i="9"/>
  <c r="S7745" i="9" s="1"/>
  <c r="R7809" i="9"/>
  <c r="S7809" i="9" s="1"/>
  <c r="R7873" i="9"/>
  <c r="S7873" i="9" s="1"/>
  <c r="R7937" i="9"/>
  <c r="S7937" i="9" s="1"/>
  <c r="R6498" i="9"/>
  <c r="S6498" i="9" s="1"/>
  <c r="R6626" i="9"/>
  <c r="S6626" i="9" s="1"/>
  <c r="R6754" i="9"/>
  <c r="S6754" i="9" s="1"/>
  <c r="R7410" i="9"/>
  <c r="S7410" i="9" s="1"/>
  <c r="R7538" i="9"/>
  <c r="S7538" i="9" s="1"/>
  <c r="R7602" i="9"/>
  <c r="S7602" i="9" s="1"/>
  <c r="R7666" i="9"/>
  <c r="S7666" i="9" s="1"/>
  <c r="R7730" i="9"/>
  <c r="S7730" i="9" s="1"/>
  <c r="R7794" i="9"/>
  <c r="S7794" i="9" s="1"/>
  <c r="R7000" i="9"/>
  <c r="S7000" i="9" s="1"/>
  <c r="R6936" i="9"/>
  <c r="S6936" i="9" s="1"/>
  <c r="R6872" i="9"/>
  <c r="S6872" i="9" s="1"/>
  <c r="R4304" i="9"/>
  <c r="S4304" i="9" s="1"/>
  <c r="R4222" i="9"/>
  <c r="S4222" i="9" s="1"/>
  <c r="R4062" i="9"/>
  <c r="S4062" i="9" s="1"/>
  <c r="R5775" i="9"/>
  <c r="S5775" i="9" s="1"/>
  <c r="R5455" i="9"/>
  <c r="S5455" i="9" s="1"/>
  <c r="R5391" i="9"/>
  <c r="S5391" i="9" s="1"/>
  <c r="R4294" i="9"/>
  <c r="S4294" i="9" s="1"/>
  <c r="R5750" i="9"/>
  <c r="S5750" i="9" s="1"/>
  <c r="R7128" i="9"/>
  <c r="S7128" i="9" s="1"/>
  <c r="R6417" i="9"/>
  <c r="S6417" i="9" s="1"/>
  <c r="R6545" i="9"/>
  <c r="S6545" i="9" s="1"/>
  <c r="R6673" i="9"/>
  <c r="S6673" i="9" s="1"/>
  <c r="R6801" i="9"/>
  <c r="S6801" i="9" s="1"/>
  <c r="R7039" i="9"/>
  <c r="S7039" i="9" s="1"/>
  <c r="R7418" i="9"/>
  <c r="S7418" i="9" s="1"/>
  <c r="R7866" i="9"/>
  <c r="S7866" i="9" s="1"/>
  <c r="R7930" i="9"/>
  <c r="S7930" i="9" s="1"/>
  <c r="R6928" i="9"/>
  <c r="S6928" i="9" s="1"/>
  <c r="R5776" i="9"/>
  <c r="S5776" i="9" s="1"/>
  <c r="R5712" i="9"/>
  <c r="S5712" i="9" s="1"/>
  <c r="R5648" i="9"/>
  <c r="S5648" i="9" s="1"/>
  <c r="R5584" i="9"/>
  <c r="S5584" i="9" s="1"/>
  <c r="R5520" i="9"/>
  <c r="S5520" i="9" s="1"/>
  <c r="R5456" i="9"/>
  <c r="S5456" i="9" s="1"/>
  <c r="R5392" i="9"/>
  <c r="S5392" i="9" s="1"/>
  <c r="R5328" i="9"/>
  <c r="S5328" i="9" s="1"/>
  <c r="R5264" i="9"/>
  <c r="S5264" i="9" s="1"/>
  <c r="R5200" i="9"/>
  <c r="S5200" i="9" s="1"/>
  <c r="R5136" i="9"/>
  <c r="S5136" i="9" s="1"/>
  <c r="R5072" i="9"/>
  <c r="S5072" i="9" s="1"/>
  <c r="R5008" i="9"/>
  <c r="S5008" i="9" s="1"/>
  <c r="R4944" i="9"/>
  <c r="S4944" i="9" s="1"/>
  <c r="R4880" i="9"/>
  <c r="S4880" i="9" s="1"/>
  <c r="R4816" i="9"/>
  <c r="S4816" i="9" s="1"/>
  <c r="R4752" i="9"/>
  <c r="S4752" i="9" s="1"/>
  <c r="R4688" i="9"/>
  <c r="S4688" i="9" s="1"/>
  <c r="R4624" i="9"/>
  <c r="S4624" i="9" s="1"/>
  <c r="R4560" i="9"/>
  <c r="S4560" i="9" s="1"/>
  <c r="R4496" i="9"/>
  <c r="S4496" i="9" s="1"/>
  <c r="R4432" i="9"/>
  <c r="S4432" i="9" s="1"/>
  <c r="R4368" i="9"/>
  <c r="S4368" i="9" s="1"/>
  <c r="R5447" i="9"/>
  <c r="S5447" i="9" s="1"/>
  <c r="R4358" i="9"/>
  <c r="S4358" i="9" s="1"/>
  <c r="R6394" i="9"/>
  <c r="S6394" i="9" s="1"/>
  <c r="R6910" i="9"/>
  <c r="S6910" i="9" s="1"/>
  <c r="R7057" i="9"/>
  <c r="S7057" i="9" s="1"/>
  <c r="R7512" i="9"/>
  <c r="S7512" i="9" s="1"/>
  <c r="R6463" i="9"/>
  <c r="S6463" i="9" s="1"/>
  <c r="R6591" i="9"/>
  <c r="S6591" i="9" s="1"/>
  <c r="R6719" i="9"/>
  <c r="S6719" i="9" s="1"/>
  <c r="R6993" i="9"/>
  <c r="S6993" i="9" s="1"/>
  <c r="R7066" i="9"/>
  <c r="S7066" i="9" s="1"/>
  <c r="R7456" i="9"/>
  <c r="S7456" i="9" s="1"/>
  <c r="R7584" i="9"/>
  <c r="S7584" i="9" s="1"/>
  <c r="R7648" i="9"/>
  <c r="S7648" i="9" s="1"/>
  <c r="R7712" i="9"/>
  <c r="S7712" i="9" s="1"/>
  <c r="R7776" i="9"/>
  <c r="S7776" i="9" s="1"/>
  <c r="R7840" i="9"/>
  <c r="S7840" i="9" s="1"/>
  <c r="R7904" i="9"/>
  <c r="S7904" i="9" s="1"/>
  <c r="R7968" i="9"/>
  <c r="S7968" i="9" s="1"/>
  <c r="R6975" i="9"/>
  <c r="S6975" i="9" s="1"/>
  <c r="R7121" i="9"/>
  <c r="S7121" i="9" s="1"/>
  <c r="R7185" i="9"/>
  <c r="S7185" i="9" s="1"/>
  <c r="R7249" i="9"/>
  <c r="S7249" i="9" s="1"/>
  <c r="R7313" i="9"/>
  <c r="S7313" i="9" s="1"/>
  <c r="R7505" i="9"/>
  <c r="S7505" i="9" s="1"/>
  <c r="R6882" i="9"/>
  <c r="S6882" i="9" s="1"/>
  <c r="R7490" i="9"/>
  <c r="S7490" i="9" s="1"/>
  <c r="R7048" i="9"/>
  <c r="S7048" i="9" s="1"/>
  <c r="R6792" i="9"/>
  <c r="S6792" i="9" s="1"/>
  <c r="R6728" i="9"/>
  <c r="S6728" i="9" s="1"/>
  <c r="R6664" i="9"/>
  <c r="S6664" i="9" s="1"/>
  <c r="R6600" i="9"/>
  <c r="S6600" i="9" s="1"/>
  <c r="R6536" i="9"/>
  <c r="S6536" i="9" s="1"/>
  <c r="R6472" i="9"/>
  <c r="S6472" i="9" s="1"/>
  <c r="R6408" i="9"/>
  <c r="S6408" i="9" s="1"/>
  <c r="R6344" i="9"/>
  <c r="S6344" i="9" s="1"/>
  <c r="R6280" i="9"/>
  <c r="S6280" i="9" s="1"/>
  <c r="R6216" i="9"/>
  <c r="S6216" i="9" s="1"/>
  <c r="R6152" i="9"/>
  <c r="S6152" i="9" s="1"/>
  <c r="R6088" i="9"/>
  <c r="S6088" i="9" s="1"/>
  <c r="R6024" i="9"/>
  <c r="S6024" i="9" s="1"/>
  <c r="R5960" i="9"/>
  <c r="S5960" i="9" s="1"/>
  <c r="R5896" i="9"/>
  <c r="S5896" i="9" s="1"/>
  <c r="R5832" i="9"/>
  <c r="S5832" i="9" s="1"/>
  <c r="R6399" i="9"/>
  <c r="S6399" i="9" s="1"/>
  <c r="R6335" i="9"/>
  <c r="S6335" i="9" s="1"/>
  <c r="R6271" i="9"/>
  <c r="S6271" i="9" s="1"/>
  <c r="R6207" i="9"/>
  <c r="S6207" i="9" s="1"/>
  <c r="R6143" i="9"/>
  <c r="S6143" i="9" s="1"/>
  <c r="R6079" i="9"/>
  <c r="S6079" i="9" s="1"/>
  <c r="R6015" i="9"/>
  <c r="S6015" i="9" s="1"/>
  <c r="R5951" i="9"/>
  <c r="S5951" i="9" s="1"/>
  <c r="R5887" i="9"/>
  <c r="S5887" i="9" s="1"/>
  <c r="R5823" i="9"/>
  <c r="S5823" i="9" s="1"/>
  <c r="R5375" i="9"/>
  <c r="S5375" i="9" s="1"/>
  <c r="R5311" i="9"/>
  <c r="S5311" i="9" s="1"/>
  <c r="R5247" i="9"/>
  <c r="S5247" i="9" s="1"/>
  <c r="R5183" i="9"/>
  <c r="S5183" i="9" s="1"/>
  <c r="R5119" i="9"/>
  <c r="S5119" i="9" s="1"/>
  <c r="R5055" i="9"/>
  <c r="S5055" i="9" s="1"/>
  <c r="R4991" i="9"/>
  <c r="S4991" i="9" s="1"/>
  <c r="R4927" i="9"/>
  <c r="S4927" i="9" s="1"/>
  <c r="R4863" i="9"/>
  <c r="S4863" i="9" s="1"/>
  <c r="R4799" i="9"/>
  <c r="S4799" i="9" s="1"/>
  <c r="R4735" i="9"/>
  <c r="S4735" i="9" s="1"/>
  <c r="R4671" i="9"/>
  <c r="S4671" i="9" s="1"/>
  <c r="R4607" i="9"/>
  <c r="S4607" i="9" s="1"/>
  <c r="R4543" i="9"/>
  <c r="S4543" i="9" s="1"/>
  <c r="R4479" i="9"/>
  <c r="S4479" i="9" s="1"/>
  <c r="R4415" i="9"/>
  <c r="S4415" i="9" s="1"/>
  <c r="R6886" i="9"/>
  <c r="S6886" i="9" s="1"/>
  <c r="R6822" i="9"/>
  <c r="S6822" i="9" s="1"/>
  <c r="R6758" i="9"/>
  <c r="S6758" i="9" s="1"/>
  <c r="R6694" i="9"/>
  <c r="S6694" i="9" s="1"/>
  <c r="R6630" i="9"/>
  <c r="S6630" i="9" s="1"/>
  <c r="R6566" i="9"/>
  <c r="S6566" i="9" s="1"/>
  <c r="R6502" i="9"/>
  <c r="S6502" i="9" s="1"/>
  <c r="R6847" i="9"/>
  <c r="S6847" i="9" s="1"/>
  <c r="R6929" i="9"/>
  <c r="S6929" i="9" s="1"/>
  <c r="R7075" i="9"/>
  <c r="S7075" i="9" s="1"/>
  <c r="R7336" i="9"/>
  <c r="S7336" i="9" s="1"/>
  <c r="R6911" i="9"/>
  <c r="S6911" i="9" s="1"/>
  <c r="R7385" i="9"/>
  <c r="S7385" i="9" s="1"/>
  <c r="R7114" i="9"/>
  <c r="S7114" i="9" s="1"/>
  <c r="R7242" i="9"/>
  <c r="S7242" i="9" s="1"/>
  <c r="R7498" i="9"/>
  <c r="S7498" i="9" s="1"/>
  <c r="R7104" i="9"/>
  <c r="S7104" i="9" s="1"/>
  <c r="R6976" i="9"/>
  <c r="S6976" i="9" s="1"/>
  <c r="R6912" i="9"/>
  <c r="S6912" i="9" s="1"/>
  <c r="R6848" i="9"/>
  <c r="S6848" i="9" s="1"/>
  <c r="R5687" i="9"/>
  <c r="S5687" i="9" s="1"/>
  <c r="R5559" i="9"/>
  <c r="S5559" i="9" s="1"/>
  <c r="R4266" i="9"/>
  <c r="S4266" i="9" s="1"/>
  <c r="R5790" i="9"/>
  <c r="S5790" i="9" s="1"/>
  <c r="R5598" i="9"/>
  <c r="S5598" i="9" s="1"/>
  <c r="R5534" i="9"/>
  <c r="S5534" i="9" s="1"/>
  <c r="R5470" i="9"/>
  <c r="S5470" i="9" s="1"/>
  <c r="R5406" i="9"/>
  <c r="S5406" i="9" s="1"/>
  <c r="R5342" i="9"/>
  <c r="S5342" i="9" s="1"/>
  <c r="R5278" i="9"/>
  <c r="S5278" i="9" s="1"/>
  <c r="R5214" i="9"/>
  <c r="S5214" i="9" s="1"/>
  <c r="R5150" i="9"/>
  <c r="S5150" i="9" s="1"/>
  <c r="R5086" i="9"/>
  <c r="S5086" i="9" s="1"/>
  <c r="R5022" i="9"/>
  <c r="S5022" i="9" s="1"/>
  <c r="R4958" i="9"/>
  <c r="S4958" i="9" s="1"/>
  <c r="R4894" i="9"/>
  <c r="S4894" i="9" s="1"/>
  <c r="R4830" i="9"/>
  <c r="S4830" i="9" s="1"/>
  <c r="R4766" i="9"/>
  <c r="S4766" i="9" s="1"/>
  <c r="R4702" i="9"/>
  <c r="S4702" i="9" s="1"/>
  <c r="R4638" i="9"/>
  <c r="S4638" i="9" s="1"/>
  <c r="R4574" i="9"/>
  <c r="S4574" i="9" s="1"/>
  <c r="R4510" i="9"/>
  <c r="S4510" i="9" s="1"/>
  <c r="R4446" i="9"/>
  <c r="S4446" i="9" s="1"/>
  <c r="R4382" i="9"/>
  <c r="S4382" i="9" s="1"/>
  <c r="R4106" i="9"/>
  <c r="S4106" i="9" s="1"/>
  <c r="R4626" i="9"/>
  <c r="S4626" i="9" s="1"/>
  <c r="R4434" i="9"/>
  <c r="S4434" i="9" s="1"/>
  <c r="R4021" i="9"/>
  <c r="S4021" i="9" s="1"/>
  <c r="R2801" i="9"/>
  <c r="S2801" i="9" s="1"/>
  <c r="R1647" i="9"/>
  <c r="S1647" i="9" s="1"/>
  <c r="R2968" i="9"/>
  <c r="S2968" i="9" s="1"/>
  <c r="R2776" i="9"/>
  <c r="S2776" i="9" s="1"/>
  <c r="R2584" i="9"/>
  <c r="S2584" i="9" s="1"/>
  <c r="R2328" i="9"/>
  <c r="S2328" i="9" s="1"/>
  <c r="R2072" i="9"/>
  <c r="S2072" i="9" s="1"/>
  <c r="R1880" i="9"/>
  <c r="S1880" i="9" s="1"/>
  <c r="R2687" i="9"/>
  <c r="S2687" i="9" s="1"/>
  <c r="R2870" i="9"/>
  <c r="S2870" i="9" s="1"/>
  <c r="R130" i="9"/>
  <c r="S130" i="9" s="1"/>
  <c r="R209" i="9"/>
  <c r="S209" i="9" s="1"/>
  <c r="R1560" i="9"/>
  <c r="S1560" i="9" s="1"/>
  <c r="R239" i="9"/>
  <c r="S239" i="9" s="1"/>
  <c r="R4754" i="9"/>
  <c r="S4754" i="9" s="1"/>
  <c r="R4562" i="9"/>
  <c r="S4562" i="9" s="1"/>
  <c r="R1844" i="9"/>
  <c r="S1844" i="9" s="1"/>
  <c r="R3940" i="9"/>
  <c r="S3940" i="9" s="1"/>
  <c r="R1206" i="9"/>
  <c r="S1206" i="9" s="1"/>
  <c r="R3032" i="9"/>
  <c r="S3032" i="9" s="1"/>
  <c r="R2840" i="9"/>
  <c r="S2840" i="9" s="1"/>
  <c r="R2648" i="9"/>
  <c r="S2648" i="9" s="1"/>
  <c r="R2456" i="9"/>
  <c r="S2456" i="9" s="1"/>
  <c r="R2264" i="9"/>
  <c r="S2264" i="9" s="1"/>
  <c r="R2136" i="9"/>
  <c r="S2136" i="9" s="1"/>
  <c r="R1944" i="9"/>
  <c r="S1944" i="9" s="1"/>
  <c r="R1806" i="9"/>
  <c r="S1806" i="9" s="1"/>
  <c r="R2943" i="9"/>
  <c r="S2943" i="9" s="1"/>
  <c r="R245" i="9"/>
  <c r="S245" i="9" s="1"/>
  <c r="R66" i="9"/>
  <c r="S66" i="9" s="1"/>
  <c r="R1688" i="9"/>
  <c r="S1688" i="9" s="1"/>
  <c r="R6868" i="9"/>
  <c r="S6868" i="9" s="1"/>
  <c r="R6481" i="9"/>
  <c r="S6481" i="9" s="1"/>
  <c r="R6609" i="9"/>
  <c r="S6609" i="9" s="1"/>
  <c r="R6737" i="9"/>
  <c r="S6737" i="9" s="1"/>
  <c r="R7145" i="9"/>
  <c r="S7145" i="9" s="1"/>
  <c r="R7209" i="9"/>
  <c r="S7209" i="9" s="1"/>
  <c r="R7273" i="9"/>
  <c r="S7273" i="9" s="1"/>
  <c r="R7337" i="9"/>
  <c r="S7337" i="9" s="1"/>
  <c r="R7529" i="9"/>
  <c r="S7529" i="9" s="1"/>
  <c r="R7593" i="9"/>
  <c r="S7593" i="9" s="1"/>
  <c r="R7657" i="9"/>
  <c r="S7657" i="9" s="1"/>
  <c r="R7721" i="9"/>
  <c r="S7721" i="9" s="1"/>
  <c r="R7785" i="9"/>
  <c r="S7785" i="9" s="1"/>
  <c r="R7849" i="9"/>
  <c r="S7849" i="9" s="1"/>
  <c r="R7913" i="9"/>
  <c r="S7913" i="9" s="1"/>
  <c r="R7977" i="9"/>
  <c r="S7977" i="9" s="1"/>
  <c r="R6986" i="9"/>
  <c r="S6986" i="9" s="1"/>
  <c r="R7194" i="9"/>
  <c r="S7194" i="9" s="1"/>
  <c r="R7578" i="9"/>
  <c r="S7578" i="9" s="1"/>
  <c r="R7642" i="9"/>
  <c r="S7642" i="9" s="1"/>
  <c r="R7706" i="9"/>
  <c r="S7706" i="9" s="1"/>
  <c r="R7770" i="9"/>
  <c r="S7770" i="9" s="1"/>
  <c r="R7024" i="9"/>
  <c r="S7024" i="9" s="1"/>
  <c r="R6896" i="9"/>
  <c r="S6896" i="9" s="1"/>
  <c r="R6832" i="9"/>
  <c r="S6832" i="9" s="1"/>
  <c r="R6768" i="9"/>
  <c r="S6768" i="9" s="1"/>
  <c r="R6704" i="9"/>
  <c r="S6704" i="9" s="1"/>
  <c r="R6640" i="9"/>
  <c r="S6640" i="9" s="1"/>
  <c r="R6576" i="9"/>
  <c r="S6576" i="9" s="1"/>
  <c r="R6512" i="9"/>
  <c r="S6512" i="9" s="1"/>
  <c r="R6448" i="9"/>
  <c r="S6448" i="9" s="1"/>
  <c r="R6384" i="9"/>
  <c r="S6384" i="9" s="1"/>
  <c r="R6320" i="9"/>
  <c r="S6320" i="9" s="1"/>
  <c r="R6256" i="9"/>
  <c r="S6256" i="9" s="1"/>
  <c r="R6192" i="9"/>
  <c r="S6192" i="9" s="1"/>
  <c r="R6128" i="9"/>
  <c r="S6128" i="9" s="1"/>
  <c r="R6064" i="9"/>
  <c r="S6064" i="9" s="1"/>
  <c r="R6000" i="9"/>
  <c r="S6000" i="9" s="1"/>
  <c r="R5936" i="9"/>
  <c r="S5936" i="9" s="1"/>
  <c r="R5872" i="9"/>
  <c r="S5872" i="9" s="1"/>
  <c r="R4331" i="9"/>
  <c r="S4331" i="9" s="1"/>
  <c r="R6375" i="9"/>
  <c r="S6375" i="9" s="1"/>
  <c r="R6311" i="9"/>
  <c r="S6311" i="9" s="1"/>
  <c r="R6247" i="9"/>
  <c r="S6247" i="9" s="1"/>
  <c r="R6183" i="9"/>
  <c r="S6183" i="9" s="1"/>
  <c r="R6119" i="9"/>
  <c r="S6119" i="9" s="1"/>
  <c r="R6055" i="9"/>
  <c r="S6055" i="9" s="1"/>
  <c r="R5991" i="9"/>
  <c r="S5991" i="9" s="1"/>
  <c r="R5927" i="9"/>
  <c r="S5927" i="9" s="1"/>
  <c r="R5863" i="9"/>
  <c r="S5863" i="9" s="1"/>
  <c r="R5671" i="9"/>
  <c r="S5671" i="9" s="1"/>
  <c r="R5351" i="9"/>
  <c r="S5351" i="9" s="1"/>
  <c r="R5287" i="9"/>
  <c r="S5287" i="9" s="1"/>
  <c r="R5223" i="9"/>
  <c r="S5223" i="9" s="1"/>
  <c r="R5159" i="9"/>
  <c r="S5159" i="9" s="1"/>
  <c r="R5095" i="9"/>
  <c r="S5095" i="9" s="1"/>
  <c r="R5031" i="9"/>
  <c r="S5031" i="9" s="1"/>
  <c r="R4967" i="9"/>
  <c r="S4967" i="9" s="1"/>
  <c r="R4903" i="9"/>
  <c r="S4903" i="9" s="1"/>
  <c r="R4839" i="9"/>
  <c r="S4839" i="9" s="1"/>
  <c r="R4775" i="9"/>
  <c r="S4775" i="9" s="1"/>
  <c r="R4711" i="9"/>
  <c r="S4711" i="9" s="1"/>
  <c r="R4647" i="9"/>
  <c r="S4647" i="9" s="1"/>
  <c r="R4583" i="9"/>
  <c r="S4583" i="9" s="1"/>
  <c r="R4519" i="9"/>
  <c r="S4519" i="9" s="1"/>
  <c r="R4455" i="9"/>
  <c r="S4455" i="9" s="1"/>
  <c r="R4391" i="9"/>
  <c r="S4391" i="9" s="1"/>
  <c r="R4321" i="9"/>
  <c r="S4321" i="9" s="1"/>
  <c r="R4690" i="9"/>
  <c r="S4690" i="9" s="1"/>
  <c r="R4498" i="9"/>
  <c r="S4498" i="9" s="1"/>
  <c r="R4370" i="9"/>
  <c r="S4370" i="9" s="1"/>
  <c r="R3057" i="9"/>
  <c r="S3057" i="9" s="1"/>
  <c r="R1839" i="9"/>
  <c r="S1839" i="9" s="1"/>
  <c r="R2904" i="9"/>
  <c r="S2904" i="9" s="1"/>
  <c r="R2712" i="9"/>
  <c r="S2712" i="9" s="1"/>
  <c r="R2520" i="9"/>
  <c r="S2520" i="9" s="1"/>
  <c r="R2392" i="9"/>
  <c r="S2392" i="9" s="1"/>
  <c r="R2200" i="9"/>
  <c r="S2200" i="9" s="1"/>
  <c r="R2008" i="9"/>
  <c r="S2008" i="9" s="1"/>
  <c r="R1169" i="9"/>
  <c r="S1169" i="9" s="1"/>
  <c r="R1624" i="9"/>
  <c r="S1624" i="9" s="1"/>
  <c r="R216" i="9"/>
  <c r="S216" i="9" s="1"/>
  <c r="R6947" i="9"/>
  <c r="S6947" i="9" s="1"/>
  <c r="R6527" i="9"/>
  <c r="S6527" i="9" s="1"/>
  <c r="R6655" i="9"/>
  <c r="S6655" i="9" s="1"/>
  <c r="R6783" i="9"/>
  <c r="S6783" i="9" s="1"/>
  <c r="R6956" i="9"/>
  <c r="S6956" i="9" s="1"/>
  <c r="R7102" i="9"/>
  <c r="S7102" i="9" s="1"/>
  <c r="R7232" i="9"/>
  <c r="S7232" i="9" s="1"/>
  <c r="R7488" i="9"/>
  <c r="S7488" i="9" s="1"/>
  <c r="R7012" i="9"/>
  <c r="S7012" i="9" s="1"/>
  <c r="R7202" i="9"/>
  <c r="S7202" i="9" s="1"/>
  <c r="R7458" i="9"/>
  <c r="S7458" i="9" s="1"/>
  <c r="R7842" i="9"/>
  <c r="S7842" i="9" s="1"/>
  <c r="R7906" i="9"/>
  <c r="S7906" i="9" s="1"/>
  <c r="R7970" i="9"/>
  <c r="S7970" i="9" s="1"/>
  <c r="R5800" i="9"/>
  <c r="S5800" i="9" s="1"/>
  <c r="R5736" i="9"/>
  <c r="S5736" i="9" s="1"/>
  <c r="R5672" i="9"/>
  <c r="S5672" i="9" s="1"/>
  <c r="R5608" i="9"/>
  <c r="S5608" i="9" s="1"/>
  <c r="R5544" i="9"/>
  <c r="S5544" i="9" s="1"/>
  <c r="R5480" i="9"/>
  <c r="S5480" i="9" s="1"/>
  <c r="R5416" i="9"/>
  <c r="S5416" i="9" s="1"/>
  <c r="R5352" i="9"/>
  <c r="S5352" i="9" s="1"/>
  <c r="R5288" i="9"/>
  <c r="S5288" i="9" s="1"/>
  <c r="R5224" i="9"/>
  <c r="S5224" i="9" s="1"/>
  <c r="R5160" i="9"/>
  <c r="S5160" i="9" s="1"/>
  <c r="R5096" i="9"/>
  <c r="S5096" i="9" s="1"/>
  <c r="R5032" i="9"/>
  <c r="S5032" i="9" s="1"/>
  <c r="R4968" i="9"/>
  <c r="S4968" i="9" s="1"/>
  <c r="R4904" i="9"/>
  <c r="S4904" i="9" s="1"/>
  <c r="R4840" i="9"/>
  <c r="S4840" i="9" s="1"/>
  <c r="R4776" i="9"/>
  <c r="S4776" i="9" s="1"/>
  <c r="R4712" i="9"/>
  <c r="S4712" i="9" s="1"/>
  <c r="R4648" i="9"/>
  <c r="S4648" i="9" s="1"/>
  <c r="R4584" i="9"/>
  <c r="S4584" i="9" s="1"/>
  <c r="R4520" i="9"/>
  <c r="S4520" i="9" s="1"/>
  <c r="R4456" i="9"/>
  <c r="S4456" i="9" s="1"/>
  <c r="R4392" i="9"/>
  <c r="S4392" i="9" s="1"/>
  <c r="R4138" i="9"/>
  <c r="S4138" i="9" s="1"/>
  <c r="R5791" i="9"/>
  <c r="S5791" i="9" s="1"/>
  <c r="R5733" i="9"/>
  <c r="S5733" i="9" s="1"/>
  <c r="R6772" i="9"/>
  <c r="S6772" i="9" s="1"/>
  <c r="R6708" i="9"/>
  <c r="S6708" i="9" s="1"/>
  <c r="R6644" i="9"/>
  <c r="S6644" i="9" s="1"/>
  <c r="R6580" i="9"/>
  <c r="S6580" i="9" s="1"/>
  <c r="R6516" i="9"/>
  <c r="S6516" i="9" s="1"/>
  <c r="R6452" i="9"/>
  <c r="S6452" i="9" s="1"/>
  <c r="R6388" i="9"/>
  <c r="S6388" i="9" s="1"/>
  <c r="R6324" i="9"/>
  <c r="S6324" i="9" s="1"/>
  <c r="R6260" i="9"/>
  <c r="S6260" i="9" s="1"/>
  <c r="R6196" i="9"/>
  <c r="S6196" i="9" s="1"/>
  <c r="R6132" i="9"/>
  <c r="S6132" i="9" s="1"/>
  <c r="R6068" i="9"/>
  <c r="S6068" i="9" s="1"/>
  <c r="R6004" i="9"/>
  <c r="S6004" i="9" s="1"/>
  <c r="R5940" i="9"/>
  <c r="S5940" i="9" s="1"/>
  <c r="R5876" i="9"/>
  <c r="S5876" i="9" s="1"/>
  <c r="R5748" i="9"/>
  <c r="S5748" i="9" s="1"/>
  <c r="R5620" i="9"/>
  <c r="S5620" i="9" s="1"/>
  <c r="R4263" i="9"/>
  <c r="S4263" i="9" s="1"/>
  <c r="R4162" i="9"/>
  <c r="S4162" i="9" s="1"/>
  <c r="R5571" i="9"/>
  <c r="S5571" i="9" s="1"/>
  <c r="R5507" i="9"/>
  <c r="S5507" i="9" s="1"/>
  <c r="R5443" i="9"/>
  <c r="S5443" i="9" s="1"/>
  <c r="R5379" i="9"/>
  <c r="S5379" i="9" s="1"/>
  <c r="R5315" i="9"/>
  <c r="S5315" i="9" s="1"/>
  <c r="R5251" i="9"/>
  <c r="S5251" i="9" s="1"/>
  <c r="R5187" i="9"/>
  <c r="S5187" i="9" s="1"/>
  <c r="R5123" i="9"/>
  <c r="S5123" i="9" s="1"/>
  <c r="R5059" i="9"/>
  <c r="S5059" i="9" s="1"/>
  <c r="R4995" i="9"/>
  <c r="S4995" i="9" s="1"/>
  <c r="R4931" i="9"/>
  <c r="S4931" i="9" s="1"/>
  <c r="R4867" i="9"/>
  <c r="S4867" i="9" s="1"/>
  <c r="R4803" i="9"/>
  <c r="S4803" i="9" s="1"/>
  <c r="R4739" i="9"/>
  <c r="S4739" i="9" s="1"/>
  <c r="R4675" i="9"/>
  <c r="S4675" i="9" s="1"/>
  <c r="R4611" i="9"/>
  <c r="S4611" i="9" s="1"/>
  <c r="R4547" i="9"/>
  <c r="S4547" i="9" s="1"/>
  <c r="R4483" i="9"/>
  <c r="S4483" i="9" s="1"/>
  <c r="R4419" i="9"/>
  <c r="S4419" i="9" s="1"/>
  <c r="R4280" i="9"/>
  <c r="S4280" i="9" s="1"/>
  <c r="R4188" i="9"/>
  <c r="S4188" i="9" s="1"/>
  <c r="R5746" i="9"/>
  <c r="S5746" i="9" s="1"/>
  <c r="R5554" i="9"/>
  <c r="S5554" i="9" s="1"/>
  <c r="R5490" i="9"/>
  <c r="S5490" i="9" s="1"/>
  <c r="R5426" i="9"/>
  <c r="S5426" i="9" s="1"/>
  <c r="R4260" i="9"/>
  <c r="S4260" i="9" s="1"/>
  <c r="R4070" i="9"/>
  <c r="S4070" i="9" s="1"/>
  <c r="R4053" i="9"/>
  <c r="S4053" i="9" s="1"/>
  <c r="R3861" i="9"/>
  <c r="S3861" i="9" s="1"/>
  <c r="R3797" i="9"/>
  <c r="S3797" i="9" s="1"/>
  <c r="R3733" i="9"/>
  <c r="S3733" i="9" s="1"/>
  <c r="R3669" i="9"/>
  <c r="S3669" i="9" s="1"/>
  <c r="R3605" i="9"/>
  <c r="S3605" i="9" s="1"/>
  <c r="R3541" i="9"/>
  <c r="S3541" i="9" s="1"/>
  <c r="R3477" i="9"/>
  <c r="S3477" i="9" s="1"/>
  <c r="R3413" i="9"/>
  <c r="S3413" i="9" s="1"/>
  <c r="R3349" i="9"/>
  <c r="S3349" i="9" s="1"/>
  <c r="R3285" i="9"/>
  <c r="S3285" i="9" s="1"/>
  <c r="R3221" i="9"/>
  <c r="S3221" i="9" s="1"/>
  <c r="R3157" i="9"/>
  <c r="S3157" i="9" s="1"/>
  <c r="R3029" i="9"/>
  <c r="S3029" i="9" s="1"/>
  <c r="R2773" i="9"/>
  <c r="S2773" i="9" s="1"/>
  <c r="R1716" i="9"/>
  <c r="S1716" i="9" s="1"/>
  <c r="R1779" i="9"/>
  <c r="S1779" i="9" s="1"/>
  <c r="R5806" i="9"/>
  <c r="S5806" i="9" s="1"/>
  <c r="R4256" i="9"/>
  <c r="S4256" i="9" s="1"/>
  <c r="R5725" i="9"/>
  <c r="S5725" i="9" s="1"/>
  <c r="R4102" i="9"/>
  <c r="S4102" i="9" s="1"/>
  <c r="R5676" i="9"/>
  <c r="S5676" i="9" s="1"/>
  <c r="R4327" i="9"/>
  <c r="S4327" i="9" s="1"/>
  <c r="R4146" i="9"/>
  <c r="S4146" i="9" s="1"/>
  <c r="R6779" i="9"/>
  <c r="S6779" i="9" s="1"/>
  <c r="R6715" i="9"/>
  <c r="S6715" i="9" s="1"/>
  <c r="R6651" i="9"/>
  <c r="S6651" i="9" s="1"/>
  <c r="R6587" i="9"/>
  <c r="S6587" i="9" s="1"/>
  <c r="R6523" i="9"/>
  <c r="S6523" i="9" s="1"/>
  <c r="R6459" i="9"/>
  <c r="S6459" i="9" s="1"/>
  <c r="R6395" i="9"/>
  <c r="S6395" i="9" s="1"/>
  <c r="R6331" i="9"/>
  <c r="S6331" i="9" s="1"/>
  <c r="R6267" i="9"/>
  <c r="S6267" i="9" s="1"/>
  <c r="R6203" i="9"/>
  <c r="S6203" i="9" s="1"/>
  <c r="R6139" i="9"/>
  <c r="S6139" i="9" s="1"/>
  <c r="R6075" i="9"/>
  <c r="S6075" i="9" s="1"/>
  <c r="R6011" i="9"/>
  <c r="S6011" i="9" s="1"/>
  <c r="R5947" i="9"/>
  <c r="S5947" i="9" s="1"/>
  <c r="R5883" i="9"/>
  <c r="S5883" i="9" s="1"/>
  <c r="R5819" i="9"/>
  <c r="S5819" i="9" s="1"/>
  <c r="R5738" i="9"/>
  <c r="S5738" i="9" s="1"/>
  <c r="R5546" i="9"/>
  <c r="S5546" i="9" s="1"/>
  <c r="R5290" i="9"/>
  <c r="S5290" i="9" s="1"/>
  <c r="R5226" i="9"/>
  <c r="S5226" i="9" s="1"/>
  <c r="R5162" i="9"/>
  <c r="S5162" i="9" s="1"/>
  <c r="R5098" i="9"/>
  <c r="S5098" i="9" s="1"/>
  <c r="R5034" i="9"/>
  <c r="S5034" i="9" s="1"/>
  <c r="R4970" i="9"/>
  <c r="S4970" i="9" s="1"/>
  <c r="R4906" i="9"/>
  <c r="S4906" i="9" s="1"/>
  <c r="R4842" i="9"/>
  <c r="S4842" i="9" s="1"/>
  <c r="R4778" i="9"/>
  <c r="S4778" i="9" s="1"/>
  <c r="R4714" i="9"/>
  <c r="S4714" i="9" s="1"/>
  <c r="R4650" i="9"/>
  <c r="S4650" i="9" s="1"/>
  <c r="R4586" i="9"/>
  <c r="S4586" i="9" s="1"/>
  <c r="R4522" i="9"/>
  <c r="S4522" i="9" s="1"/>
  <c r="R4458" i="9"/>
  <c r="S4458" i="9" s="1"/>
  <c r="R4394" i="9"/>
  <c r="S4394" i="9" s="1"/>
  <c r="R4324" i="9"/>
  <c r="S4324" i="9" s="1"/>
  <c r="R6289" i="9"/>
  <c r="S6289" i="9" s="1"/>
  <c r="R6225" i="9"/>
  <c r="S6225" i="9" s="1"/>
  <c r="R6161" i="9"/>
  <c r="S6161" i="9" s="1"/>
  <c r="R6097" i="9"/>
  <c r="S6097" i="9" s="1"/>
  <c r="R6033" i="9"/>
  <c r="S6033" i="9" s="1"/>
  <c r="R5969" i="9"/>
  <c r="S5969" i="9" s="1"/>
  <c r="R5905" i="9"/>
  <c r="S5905" i="9" s="1"/>
  <c r="R5841" i="9"/>
  <c r="S5841" i="9" s="1"/>
  <c r="R5649" i="9"/>
  <c r="S5649" i="9" s="1"/>
  <c r="R5457" i="9"/>
  <c r="S5457" i="9" s="1"/>
  <c r="R5393" i="9"/>
  <c r="S5393" i="9" s="1"/>
  <c r="R4045" i="9"/>
  <c r="S4045" i="9" s="1"/>
  <c r="R3085" i="9"/>
  <c r="S3085" i="9" s="1"/>
  <c r="R2957" i="9"/>
  <c r="S2957" i="9" s="1"/>
  <c r="R2701" i="9"/>
  <c r="S2701" i="9" s="1"/>
  <c r="R2445" i="9"/>
  <c r="S2445" i="9" s="1"/>
  <c r="R2381" i="9"/>
  <c r="S2381" i="9" s="1"/>
  <c r="R2317" i="9"/>
  <c r="S2317" i="9" s="1"/>
  <c r="R2253" i="9"/>
  <c r="S2253" i="9" s="1"/>
  <c r="R2189" i="9"/>
  <c r="S2189" i="9" s="1"/>
  <c r="R2125" i="9"/>
  <c r="S2125" i="9" s="1"/>
  <c r="R2061" i="9"/>
  <c r="S2061" i="9" s="1"/>
  <c r="R1997" i="9"/>
  <c r="S1997" i="9" s="1"/>
  <c r="R1933" i="9"/>
  <c r="S1933" i="9" s="1"/>
  <c r="R1869" i="9"/>
  <c r="S1869" i="9" s="1"/>
  <c r="R3964" i="9"/>
  <c r="S3964" i="9" s="1"/>
  <c r="R6438" i="9"/>
  <c r="S6438" i="9" s="1"/>
  <c r="R6374" i="9"/>
  <c r="S6374" i="9" s="1"/>
  <c r="R6310" i="9"/>
  <c r="S6310" i="9" s="1"/>
  <c r="R6246" i="9"/>
  <c r="S6246" i="9" s="1"/>
  <c r="R6182" i="9"/>
  <c r="S6182" i="9" s="1"/>
  <c r="R6118" i="9"/>
  <c r="S6118" i="9" s="1"/>
  <c r="R6054" i="9"/>
  <c r="S6054" i="9" s="1"/>
  <c r="R5990" i="9"/>
  <c r="S5990" i="9" s="1"/>
  <c r="R5926" i="9"/>
  <c r="S5926" i="9" s="1"/>
  <c r="R5862" i="9"/>
  <c r="S5862" i="9" s="1"/>
  <c r="R5798" i="9"/>
  <c r="S5798" i="9" s="1"/>
  <c r="R6357" i="9"/>
  <c r="S6357" i="9" s="1"/>
  <c r="R6293" i="9"/>
  <c r="S6293" i="9" s="1"/>
  <c r="R6229" i="9"/>
  <c r="S6229" i="9" s="1"/>
  <c r="R6165" i="9"/>
  <c r="S6165" i="9" s="1"/>
  <c r="R6101" i="9"/>
  <c r="S6101" i="9" s="1"/>
  <c r="R6037" i="9"/>
  <c r="S6037" i="9" s="1"/>
  <c r="R5973" i="9"/>
  <c r="S5973" i="9" s="1"/>
  <c r="R5909" i="9"/>
  <c r="S5909" i="9" s="1"/>
  <c r="R5845" i="9"/>
  <c r="S5845" i="9" s="1"/>
  <c r="R5717" i="9"/>
  <c r="S5717" i="9" s="1"/>
  <c r="R5589" i="9"/>
  <c r="S5589" i="9" s="1"/>
  <c r="R4300" i="9"/>
  <c r="S4300" i="9" s="1"/>
  <c r="R4218" i="9"/>
  <c r="S4218" i="9" s="1"/>
  <c r="R4038" i="9"/>
  <c r="S4038" i="9" s="1"/>
  <c r="R5796" i="9"/>
  <c r="S5796" i="9" s="1"/>
  <c r="R5540" i="9"/>
  <c r="S5540" i="9" s="1"/>
  <c r="R5476" i="9"/>
  <c r="S5476" i="9" s="1"/>
  <c r="R5412" i="9"/>
  <c r="S5412" i="9" s="1"/>
  <c r="R5348" i="9"/>
  <c r="S5348" i="9" s="1"/>
  <c r="R5284" i="9"/>
  <c r="S5284" i="9" s="1"/>
  <c r="R5220" i="9"/>
  <c r="S5220" i="9" s="1"/>
  <c r="R5156" i="9"/>
  <c r="S5156" i="9" s="1"/>
  <c r="R5092" i="9"/>
  <c r="S5092" i="9" s="1"/>
  <c r="R5028" i="9"/>
  <c r="S5028" i="9" s="1"/>
  <c r="R4964" i="9"/>
  <c r="S4964" i="9" s="1"/>
  <c r="R4900" i="9"/>
  <c r="S4900" i="9" s="1"/>
  <c r="R4836" i="9"/>
  <c r="S4836" i="9" s="1"/>
  <c r="R4772" i="9"/>
  <c r="S4772" i="9" s="1"/>
  <c r="R4708" i="9"/>
  <c r="S4708" i="9" s="1"/>
  <c r="R4644" i="9"/>
  <c r="S4644" i="9" s="1"/>
  <c r="R4580" i="9"/>
  <c r="S4580" i="9" s="1"/>
  <c r="R4516" i="9"/>
  <c r="S4516" i="9" s="1"/>
  <c r="R4452" i="9"/>
  <c r="S4452" i="9" s="1"/>
  <c r="R4388" i="9"/>
  <c r="S4388" i="9" s="1"/>
  <c r="R4318" i="9"/>
  <c r="S4318" i="9" s="1"/>
  <c r="R5811" i="9"/>
  <c r="S5811" i="9" s="1"/>
  <c r="R6306" i="9"/>
  <c r="S6306" i="9" s="1"/>
  <c r="R6242" i="9"/>
  <c r="S6242" i="9" s="1"/>
  <c r="R6178" i="9"/>
  <c r="S6178" i="9" s="1"/>
  <c r="R6114" i="9"/>
  <c r="S6114" i="9" s="1"/>
  <c r="R6050" i="9"/>
  <c r="S6050" i="9" s="1"/>
  <c r="R5986" i="9"/>
  <c r="S5986" i="9" s="1"/>
  <c r="R5922" i="9"/>
  <c r="S5922" i="9" s="1"/>
  <c r="R5858" i="9"/>
  <c r="S5858" i="9" s="1"/>
  <c r="R4287" i="9"/>
  <c r="S4287" i="9" s="1"/>
  <c r="R4357" i="9"/>
  <c r="S4357" i="9" s="1"/>
  <c r="R4293" i="9"/>
  <c r="S4293" i="9" s="1"/>
  <c r="R4229" i="9"/>
  <c r="S4229" i="9" s="1"/>
  <c r="R2821" i="9"/>
  <c r="S2821" i="9" s="1"/>
  <c r="R2629" i="9"/>
  <c r="S2629" i="9" s="1"/>
  <c r="R2565" i="9"/>
  <c r="S2565" i="9" s="1"/>
  <c r="R2501" i="9"/>
  <c r="S2501" i="9" s="1"/>
  <c r="R1780" i="9"/>
  <c r="S1780" i="9" s="1"/>
  <c r="R3956" i="9"/>
  <c r="S3956" i="9" s="1"/>
  <c r="R3060" i="9"/>
  <c r="S3060" i="9" s="1"/>
  <c r="R2996" i="9"/>
  <c r="S2996" i="9" s="1"/>
  <c r="R2932" i="9"/>
  <c r="S2932" i="9" s="1"/>
  <c r="R2868" i="9"/>
  <c r="S2868" i="9" s="1"/>
  <c r="R2804" i="9"/>
  <c r="S2804" i="9" s="1"/>
  <c r="R2740" i="9"/>
  <c r="S2740" i="9" s="1"/>
  <c r="R2676" i="9"/>
  <c r="S2676" i="9" s="1"/>
  <c r="R2612" i="9"/>
  <c r="S2612" i="9" s="1"/>
  <c r="R2548" i="9"/>
  <c r="S2548" i="9" s="1"/>
  <c r="R2484" i="9"/>
  <c r="S2484" i="9" s="1"/>
  <c r="R2420" i="9"/>
  <c r="S2420" i="9" s="1"/>
  <c r="R2356" i="9"/>
  <c r="S2356" i="9" s="1"/>
  <c r="R2292" i="9"/>
  <c r="S2292" i="9" s="1"/>
  <c r="R2228" i="9"/>
  <c r="S2228" i="9" s="1"/>
  <c r="R2164" i="9"/>
  <c r="S2164" i="9" s="1"/>
  <c r="R2100" i="9"/>
  <c r="S2100" i="9" s="1"/>
  <c r="R2036" i="9"/>
  <c r="S2036" i="9" s="1"/>
  <c r="R1972" i="9"/>
  <c r="S1972" i="9" s="1"/>
  <c r="R1908" i="9"/>
  <c r="S1908" i="9" s="1"/>
  <c r="R1843" i="9"/>
  <c r="S1843" i="9" s="1"/>
  <c r="R5581" i="9"/>
  <c r="S5581" i="9" s="1"/>
  <c r="R4364" i="9"/>
  <c r="S4364" i="9" s="1"/>
  <c r="R4291" i="9"/>
  <c r="S4291" i="9" s="1"/>
  <c r="R5660" i="9"/>
  <c r="S5660" i="9" s="1"/>
  <c r="R5596" i="9"/>
  <c r="S5596" i="9" s="1"/>
  <c r="R4094" i="9"/>
  <c r="S4094" i="9" s="1"/>
  <c r="R5675" i="9"/>
  <c r="S5675" i="9" s="1"/>
  <c r="R5547" i="9"/>
  <c r="S5547" i="9" s="1"/>
  <c r="R5483" i="9"/>
  <c r="S5483" i="9" s="1"/>
  <c r="R5419" i="9"/>
  <c r="S5419" i="9" s="1"/>
  <c r="R5355" i="9"/>
  <c r="S5355" i="9" s="1"/>
  <c r="R5291" i="9"/>
  <c r="S5291" i="9" s="1"/>
  <c r="R5227" i="9"/>
  <c r="S5227" i="9" s="1"/>
  <c r="R5163" i="9"/>
  <c r="S5163" i="9" s="1"/>
  <c r="R5099" i="9"/>
  <c r="S5099" i="9" s="1"/>
  <c r="R5035" i="9"/>
  <c r="S5035" i="9" s="1"/>
  <c r="R4971" i="9"/>
  <c r="S4971" i="9" s="1"/>
  <c r="R4907" i="9"/>
  <c r="S4907" i="9" s="1"/>
  <c r="R4843" i="9"/>
  <c r="S4843" i="9" s="1"/>
  <c r="R4779" i="9"/>
  <c r="S4779" i="9" s="1"/>
  <c r="R4715" i="9"/>
  <c r="S4715" i="9" s="1"/>
  <c r="R4651" i="9"/>
  <c r="S4651" i="9" s="1"/>
  <c r="R4587" i="9"/>
  <c r="S4587" i="9" s="1"/>
  <c r="R4523" i="9"/>
  <c r="S4523" i="9" s="1"/>
  <c r="R4459" i="9"/>
  <c r="S4459" i="9" s="1"/>
  <c r="R4395" i="9"/>
  <c r="S4395" i="9" s="1"/>
  <c r="R4143" i="9"/>
  <c r="S4143" i="9" s="1"/>
  <c r="R5722" i="9"/>
  <c r="S5722" i="9" s="1"/>
  <c r="R5594" i="9"/>
  <c r="S5594" i="9" s="1"/>
  <c r="R4306" i="9"/>
  <c r="S4306" i="9" s="1"/>
  <c r="R4078" i="9"/>
  <c r="S4078" i="9" s="1"/>
  <c r="R5761" i="9"/>
  <c r="S5761" i="9" s="1"/>
  <c r="R5505" i="9"/>
  <c r="S5505" i="9" s="1"/>
  <c r="R4351" i="9"/>
  <c r="S4351" i="9" s="1"/>
  <c r="R4186" i="9"/>
  <c r="S4186" i="9" s="1"/>
  <c r="R4221" i="9"/>
  <c r="S4221" i="9" s="1"/>
  <c r="R3901" i="9"/>
  <c r="S3901" i="9" s="1"/>
  <c r="R3837" i="9"/>
  <c r="S3837" i="9" s="1"/>
  <c r="R3773" i="9"/>
  <c r="S3773" i="9" s="1"/>
  <c r="R3709" i="9"/>
  <c r="S3709" i="9" s="1"/>
  <c r="R3645" i="9"/>
  <c r="S3645" i="9" s="1"/>
  <c r="R3581" i="9"/>
  <c r="S3581" i="9" s="1"/>
  <c r="R3517" i="9"/>
  <c r="S3517" i="9" s="1"/>
  <c r="R3453" i="9"/>
  <c r="S3453" i="9" s="1"/>
  <c r="R3389" i="9"/>
  <c r="S3389" i="9" s="1"/>
  <c r="R3325" i="9"/>
  <c r="S3325" i="9" s="1"/>
  <c r="R3261" i="9"/>
  <c r="S3261" i="9" s="1"/>
  <c r="R3197" i="9"/>
  <c r="S3197" i="9" s="1"/>
  <c r="R3133" i="9"/>
  <c r="S3133" i="9" s="1"/>
  <c r="R2813" i="9"/>
  <c r="S2813" i="9" s="1"/>
  <c r="R1415" i="9"/>
  <c r="S1415" i="9" s="1"/>
  <c r="R4076" i="9"/>
  <c r="S4076" i="9" s="1"/>
  <c r="R4012" i="9"/>
  <c r="S4012" i="9" s="1"/>
  <c r="R3820" i="9"/>
  <c r="S3820" i="9" s="1"/>
  <c r="R3756" i="9"/>
  <c r="S3756" i="9" s="1"/>
  <c r="R3692" i="9"/>
  <c r="S3692" i="9" s="1"/>
  <c r="R3628" i="9"/>
  <c r="S3628" i="9" s="1"/>
  <c r="R3564" i="9"/>
  <c r="S3564" i="9" s="1"/>
  <c r="R3500" i="9"/>
  <c r="S3500" i="9" s="1"/>
  <c r="R3436" i="9"/>
  <c r="S3436" i="9" s="1"/>
  <c r="R3372" i="9"/>
  <c r="S3372" i="9" s="1"/>
  <c r="R3308" i="9"/>
  <c r="S3308" i="9" s="1"/>
  <c r="R3244" i="9"/>
  <c r="S3244" i="9" s="1"/>
  <c r="R3180" i="9"/>
  <c r="S3180" i="9" s="1"/>
  <c r="R3116" i="9"/>
  <c r="S3116" i="9" s="1"/>
  <c r="R4163" i="9"/>
  <c r="S4163" i="9" s="1"/>
  <c r="R4099" i="9"/>
  <c r="S4099" i="9" s="1"/>
  <c r="R4035" i="9"/>
  <c r="S4035" i="9" s="1"/>
  <c r="R6397" i="9"/>
  <c r="S6397" i="9" s="1"/>
  <c r="R6333" i="9"/>
  <c r="S6333" i="9" s="1"/>
  <c r="R6269" i="9"/>
  <c r="S6269" i="9" s="1"/>
  <c r="R6205" i="9"/>
  <c r="S6205" i="9" s="1"/>
  <c r="R6141" i="9"/>
  <c r="S6141" i="9" s="1"/>
  <c r="R6077" i="9"/>
  <c r="S6077" i="9" s="1"/>
  <c r="R6013" i="9"/>
  <c r="S6013" i="9" s="1"/>
  <c r="R5949" i="9"/>
  <c r="S5949" i="9" s="1"/>
  <c r="R5885" i="9"/>
  <c r="S5885" i="9" s="1"/>
  <c r="R5821" i="9"/>
  <c r="S5821" i="9" s="1"/>
  <c r="R6796" i="9"/>
  <c r="S6796" i="9" s="1"/>
  <c r="R6732" i="9"/>
  <c r="S6732" i="9" s="1"/>
  <c r="R6668" i="9"/>
  <c r="S6668" i="9" s="1"/>
  <c r="R6604" i="9"/>
  <c r="S6604" i="9" s="1"/>
  <c r="R6540" i="9"/>
  <c r="S6540" i="9" s="1"/>
  <c r="R6476" i="9"/>
  <c r="S6476" i="9" s="1"/>
  <c r="R6412" i="9"/>
  <c r="S6412" i="9" s="1"/>
  <c r="R6348" i="9"/>
  <c r="S6348" i="9" s="1"/>
  <c r="R6284" i="9"/>
  <c r="S6284" i="9" s="1"/>
  <c r="R6220" i="9"/>
  <c r="S6220" i="9" s="1"/>
  <c r="R6156" i="9"/>
  <c r="S6156" i="9" s="1"/>
  <c r="R6092" i="9"/>
  <c r="S6092" i="9" s="1"/>
  <c r="R6028" i="9"/>
  <c r="S6028" i="9" s="1"/>
  <c r="R5964" i="9"/>
  <c r="S5964" i="9" s="1"/>
  <c r="R5900" i="9"/>
  <c r="S5900" i="9" s="1"/>
  <c r="R5836" i="9"/>
  <c r="S5836" i="9" s="1"/>
  <c r="R5644" i="9"/>
  <c r="S5644" i="9" s="1"/>
  <c r="R5580" i="9"/>
  <c r="S5580" i="9" s="1"/>
  <c r="R5516" i="9"/>
  <c r="S5516" i="9" s="1"/>
  <c r="R5452" i="9"/>
  <c r="S5452" i="9" s="1"/>
  <c r="R5388" i="9"/>
  <c r="S5388" i="9" s="1"/>
  <c r="R5324" i="9"/>
  <c r="S5324" i="9" s="1"/>
  <c r="R5260" i="9"/>
  <c r="S5260" i="9" s="1"/>
  <c r="R5196" i="9"/>
  <c r="S5196" i="9" s="1"/>
  <c r="R5132" i="9"/>
  <c r="S5132" i="9" s="1"/>
  <c r="R5068" i="9"/>
  <c r="S5068" i="9" s="1"/>
  <c r="R5004" i="9"/>
  <c r="S5004" i="9" s="1"/>
  <c r="R4940" i="9"/>
  <c r="S4940" i="9" s="1"/>
  <c r="R4876" i="9"/>
  <c r="S4876" i="9" s="1"/>
  <c r="R4812" i="9"/>
  <c r="S4812" i="9" s="1"/>
  <c r="R4748" i="9"/>
  <c r="S4748" i="9" s="1"/>
  <c r="R4684" i="9"/>
  <c r="S4684" i="9" s="1"/>
  <c r="R4620" i="9"/>
  <c r="S4620" i="9" s="1"/>
  <c r="R4556" i="9"/>
  <c r="S4556" i="9" s="1"/>
  <c r="R4492" i="9"/>
  <c r="S4492" i="9" s="1"/>
  <c r="R4428" i="9"/>
  <c r="S4428" i="9" s="1"/>
  <c r="R4203" i="9"/>
  <c r="S4203" i="9" s="1"/>
  <c r="R5723" i="9"/>
  <c r="S5723" i="9" s="1"/>
  <c r="R5595" i="9"/>
  <c r="S5595" i="9" s="1"/>
  <c r="R4227" i="9"/>
  <c r="S4227" i="9" s="1"/>
  <c r="R5514" i="9"/>
  <c r="S5514" i="9" s="1"/>
  <c r="R5450" i="9"/>
  <c r="S5450" i="9" s="1"/>
  <c r="R5745" i="9"/>
  <c r="S5745" i="9" s="1"/>
  <c r="R5553" i="9"/>
  <c r="S5553" i="9" s="1"/>
  <c r="R4156" i="9"/>
  <c r="S4156" i="9" s="1"/>
  <c r="R4333" i="9"/>
  <c r="S4333" i="9" s="1"/>
  <c r="R2925" i="9"/>
  <c r="S2925" i="9" s="1"/>
  <c r="R2669" i="9"/>
  <c r="S2669" i="9" s="1"/>
  <c r="R2605" i="9"/>
  <c r="S2605" i="9" s="1"/>
  <c r="R3932" i="9"/>
  <c r="S3932" i="9" s="1"/>
  <c r="R1478" i="9"/>
  <c r="S1478" i="9" s="1"/>
  <c r="R5702" i="9"/>
  <c r="S5702" i="9" s="1"/>
  <c r="R5638" i="9"/>
  <c r="S5638" i="9" s="1"/>
  <c r="R5574" i="9"/>
  <c r="S5574" i="9" s="1"/>
  <c r="R5510" i="9"/>
  <c r="S5510" i="9" s="1"/>
  <c r="R5446" i="9"/>
  <c r="S5446" i="9" s="1"/>
  <c r="R5382" i="9"/>
  <c r="S5382" i="9" s="1"/>
  <c r="R5318" i="9"/>
  <c r="S5318" i="9" s="1"/>
  <c r="R5254" i="9"/>
  <c r="S5254" i="9" s="1"/>
  <c r="R5190" i="9"/>
  <c r="S5190" i="9" s="1"/>
  <c r="R5126" i="9"/>
  <c r="S5126" i="9" s="1"/>
  <c r="R5062" i="9"/>
  <c r="S5062" i="9" s="1"/>
  <c r="R4998" i="9"/>
  <c r="S4998" i="9" s="1"/>
  <c r="R4934" i="9"/>
  <c r="S4934" i="9" s="1"/>
  <c r="R4870" i="9"/>
  <c r="S4870" i="9" s="1"/>
  <c r="R4806" i="9"/>
  <c r="S4806" i="9" s="1"/>
  <c r="R4742" i="9"/>
  <c r="S4742" i="9" s="1"/>
  <c r="R4678" i="9"/>
  <c r="S4678" i="9" s="1"/>
  <c r="R4614" i="9"/>
  <c r="S4614" i="9" s="1"/>
  <c r="R4550" i="9"/>
  <c r="S4550" i="9" s="1"/>
  <c r="R4486" i="9"/>
  <c r="S4486" i="9" s="1"/>
  <c r="R4422" i="9"/>
  <c r="S4422" i="9" s="1"/>
  <c r="R5749" i="9"/>
  <c r="S5749" i="9" s="1"/>
  <c r="R4264" i="9"/>
  <c r="S4264" i="9" s="1"/>
  <c r="R4190" i="9"/>
  <c r="S4190" i="9" s="1"/>
  <c r="R4214" i="9"/>
  <c r="S4214" i="9" s="1"/>
  <c r="R5698" i="9"/>
  <c r="S5698" i="9" s="1"/>
  <c r="R5442" i="9"/>
  <c r="S5442" i="9" s="1"/>
  <c r="R5378" i="9"/>
  <c r="S5378" i="9" s="1"/>
  <c r="R6313" i="9"/>
  <c r="S6313" i="9" s="1"/>
  <c r="R6249" i="9"/>
  <c r="S6249" i="9" s="1"/>
  <c r="R6185" i="9"/>
  <c r="S6185" i="9" s="1"/>
  <c r="R6121" i="9"/>
  <c r="S6121" i="9" s="1"/>
  <c r="R6057" i="9"/>
  <c r="S6057" i="9" s="1"/>
  <c r="R5993" i="9"/>
  <c r="S5993" i="9" s="1"/>
  <c r="R5929" i="9"/>
  <c r="S5929" i="9" s="1"/>
  <c r="R5865" i="9"/>
  <c r="S5865" i="9" s="1"/>
  <c r="R5673" i="9"/>
  <c r="S5673" i="9" s="1"/>
  <c r="R5609" i="9"/>
  <c r="S5609" i="9" s="1"/>
  <c r="R5545" i="9"/>
  <c r="S5545" i="9" s="1"/>
  <c r="R5481" i="9"/>
  <c r="S5481" i="9" s="1"/>
  <c r="R5417" i="9"/>
  <c r="S5417" i="9" s="1"/>
  <c r="R4261" i="9"/>
  <c r="S4261" i="9" s="1"/>
  <c r="R2853" i="9"/>
  <c r="S2853" i="9" s="1"/>
  <c r="R3860" i="9"/>
  <c r="S3860" i="9" s="1"/>
  <c r="R3796" i="9"/>
  <c r="S3796" i="9" s="1"/>
  <c r="R3732" i="9"/>
  <c r="S3732" i="9" s="1"/>
  <c r="R3668" i="9"/>
  <c r="S3668" i="9" s="1"/>
  <c r="R3604" i="9"/>
  <c r="S3604" i="9" s="1"/>
  <c r="R3540" i="9"/>
  <c r="S3540" i="9" s="1"/>
  <c r="R3476" i="9"/>
  <c r="S3476" i="9" s="1"/>
  <c r="R3412" i="9"/>
  <c r="S3412" i="9" s="1"/>
  <c r="R3348" i="9"/>
  <c r="S3348" i="9" s="1"/>
  <c r="R3284" i="9"/>
  <c r="S3284" i="9" s="1"/>
  <c r="R3220" i="9"/>
  <c r="S3220" i="9" s="1"/>
  <c r="R3156" i="9"/>
  <c r="S3156" i="9" s="1"/>
  <c r="R1715" i="9"/>
  <c r="S1715" i="9" s="1"/>
  <c r="R2971" i="9"/>
  <c r="S2971" i="9" s="1"/>
  <c r="R2715" i="9"/>
  <c r="S2715" i="9" s="1"/>
  <c r="R1476" i="9"/>
  <c r="S1476" i="9" s="1"/>
  <c r="R4010" i="9"/>
  <c r="S4010" i="9" s="1"/>
  <c r="R2858" i="9"/>
  <c r="S2858" i="9" s="1"/>
  <c r="R2410" i="9"/>
  <c r="S2410" i="9" s="1"/>
  <c r="R2346" i="9"/>
  <c r="S2346" i="9" s="1"/>
  <c r="R2282" i="9"/>
  <c r="S2282" i="9" s="1"/>
  <c r="R2218" i="9"/>
  <c r="S2218" i="9" s="1"/>
  <c r="R2154" i="9"/>
  <c r="S2154" i="9" s="1"/>
  <c r="R2090" i="9"/>
  <c r="S2090" i="9" s="1"/>
  <c r="R2026" i="9"/>
  <c r="S2026" i="9" s="1"/>
  <c r="R1962" i="9"/>
  <c r="S1962" i="9" s="1"/>
  <c r="R1898" i="9"/>
  <c r="S1898" i="9" s="1"/>
  <c r="R1830" i="9"/>
  <c r="S1830" i="9" s="1"/>
  <c r="R1507" i="9"/>
  <c r="S1507" i="9" s="1"/>
  <c r="R1371" i="9"/>
  <c r="S1371" i="9" s="1"/>
  <c r="R2833" i="9"/>
  <c r="S2833" i="9" s="1"/>
  <c r="R1711" i="9"/>
  <c r="S1711" i="9" s="1"/>
  <c r="R1583" i="9"/>
  <c r="S1583" i="9" s="1"/>
  <c r="R3064" i="9"/>
  <c r="S3064" i="9" s="1"/>
  <c r="R1182" i="9"/>
  <c r="S1182" i="9" s="1"/>
  <c r="R2975" i="9"/>
  <c r="S2975" i="9" s="1"/>
  <c r="R2719" i="9"/>
  <c r="S2719" i="9" s="1"/>
  <c r="R1612" i="9"/>
  <c r="S1612" i="9" s="1"/>
  <c r="R1484" i="9"/>
  <c r="S1484" i="9" s="1"/>
  <c r="R1342" i="9"/>
  <c r="S1342" i="9" s="1"/>
  <c r="R2902" i="9"/>
  <c r="S2902" i="9" s="1"/>
  <c r="R2646" i="9"/>
  <c r="S2646" i="9" s="1"/>
  <c r="R1214" i="9"/>
  <c r="S1214" i="9" s="1"/>
  <c r="R3091" i="9"/>
  <c r="S3091" i="9" s="1"/>
  <c r="R3027" i="9"/>
  <c r="S3027" i="9" s="1"/>
  <c r="R2771" i="9"/>
  <c r="S2771" i="9" s="1"/>
  <c r="R1799" i="9"/>
  <c r="S1799" i="9" s="1"/>
  <c r="R1588" i="9"/>
  <c r="S1588" i="9" s="1"/>
  <c r="R3938" i="9"/>
  <c r="S3938" i="9" s="1"/>
  <c r="R3874" i="9"/>
  <c r="S3874" i="9" s="1"/>
  <c r="R3810" i="9"/>
  <c r="S3810" i="9" s="1"/>
  <c r="R3746" i="9"/>
  <c r="S3746" i="9" s="1"/>
  <c r="R3682" i="9"/>
  <c r="S3682" i="9" s="1"/>
  <c r="R3618" i="9"/>
  <c r="S3618" i="9" s="1"/>
  <c r="R3554" i="9"/>
  <c r="S3554" i="9" s="1"/>
  <c r="R3490" i="9"/>
  <c r="S3490" i="9" s="1"/>
  <c r="R3426" i="9"/>
  <c r="S3426" i="9" s="1"/>
  <c r="R3362" i="9"/>
  <c r="S3362" i="9" s="1"/>
  <c r="R3298" i="9"/>
  <c r="S3298" i="9" s="1"/>
  <c r="R3234" i="9"/>
  <c r="S3234" i="9" s="1"/>
  <c r="R3170" i="9"/>
  <c r="S3170" i="9" s="1"/>
  <c r="R3106" i="9"/>
  <c r="S3106" i="9" s="1"/>
  <c r="R3042" i="9"/>
  <c r="S3042" i="9" s="1"/>
  <c r="R2786" i="9"/>
  <c r="S2786" i="9" s="1"/>
  <c r="R2594" i="9"/>
  <c r="S2594" i="9" s="1"/>
  <c r="R1491" i="9"/>
  <c r="S1491" i="9" s="1"/>
  <c r="R4233" i="9"/>
  <c r="S4233" i="9" s="1"/>
  <c r="R2889" i="9"/>
  <c r="S2889" i="9" s="1"/>
  <c r="R1785" i="9"/>
  <c r="S1785" i="9" s="1"/>
  <c r="R1439" i="9"/>
  <c r="S1439" i="9" s="1"/>
  <c r="R4016" i="9"/>
  <c r="S4016" i="9" s="1"/>
  <c r="R3056" i="9"/>
  <c r="S3056" i="9" s="1"/>
  <c r="R2992" i="9"/>
  <c r="S2992" i="9" s="1"/>
  <c r="R2928" i="9"/>
  <c r="S2928" i="9" s="1"/>
  <c r="R2864" i="9"/>
  <c r="S2864" i="9" s="1"/>
  <c r="R2800" i="9"/>
  <c r="S2800" i="9" s="1"/>
  <c r="R2736" i="9"/>
  <c r="S2736" i="9" s="1"/>
  <c r="R2672" i="9"/>
  <c r="S2672" i="9" s="1"/>
  <c r="R2608" i="9"/>
  <c r="S2608" i="9" s="1"/>
  <c r="R2544" i="9"/>
  <c r="S2544" i="9" s="1"/>
  <c r="R2480" i="9"/>
  <c r="S2480" i="9" s="1"/>
  <c r="R2416" i="9"/>
  <c r="S2416" i="9" s="1"/>
  <c r="R2352" i="9"/>
  <c r="S2352" i="9" s="1"/>
  <c r="R2288" i="9"/>
  <c r="S2288" i="9" s="1"/>
  <c r="R2224" i="9"/>
  <c r="S2224" i="9" s="1"/>
  <c r="R2160" i="9"/>
  <c r="S2160" i="9" s="1"/>
  <c r="R2096" i="9"/>
  <c r="S2096" i="9" s="1"/>
  <c r="R2032" i="9"/>
  <c r="S2032" i="9" s="1"/>
  <c r="R1968" i="9"/>
  <c r="S1968" i="9" s="1"/>
  <c r="R1904" i="9"/>
  <c r="S1904" i="9" s="1"/>
  <c r="R1752" i="9"/>
  <c r="S1752" i="9" s="1"/>
  <c r="R1518" i="9"/>
  <c r="S1518" i="9" s="1"/>
  <c r="R2839" i="9"/>
  <c r="S2839" i="9" s="1"/>
  <c r="R1804" i="9"/>
  <c r="S1804" i="9" s="1"/>
  <c r="R2894" i="9"/>
  <c r="S2894" i="9" s="1"/>
  <c r="R2638" i="9"/>
  <c r="S2638" i="9" s="1"/>
  <c r="R2574" i="9"/>
  <c r="S2574" i="9" s="1"/>
  <c r="R2510" i="9"/>
  <c r="S2510" i="9" s="1"/>
  <c r="R2446" i="9"/>
  <c r="S2446" i="9" s="1"/>
  <c r="R2382" i="9"/>
  <c r="S2382" i="9" s="1"/>
  <c r="R2318" i="9"/>
  <c r="S2318" i="9" s="1"/>
  <c r="R2254" i="9"/>
  <c r="S2254" i="9" s="1"/>
  <c r="R2190" i="9"/>
  <c r="S2190" i="9" s="1"/>
  <c r="R2126" i="9"/>
  <c r="S2126" i="9" s="1"/>
  <c r="R2062" i="9"/>
  <c r="S2062" i="9" s="1"/>
  <c r="R1998" i="9"/>
  <c r="S1998" i="9" s="1"/>
  <c r="R2955" i="9"/>
  <c r="S2955" i="9" s="1"/>
  <c r="R2699" i="9"/>
  <c r="S2699" i="9" s="1"/>
  <c r="R2507" i="9"/>
  <c r="S2507" i="9" s="1"/>
  <c r="R2443" i="9"/>
  <c r="S2443" i="9" s="1"/>
  <c r="R2379" i="9"/>
  <c r="S2379" i="9" s="1"/>
  <c r="R2315" i="9"/>
  <c r="S2315" i="9" s="1"/>
  <c r="R2251" i="9"/>
  <c r="S2251" i="9" s="1"/>
  <c r="R2187" i="9"/>
  <c r="S2187" i="9" s="1"/>
  <c r="R2123" i="9"/>
  <c r="S2123" i="9" s="1"/>
  <c r="R2059" i="9"/>
  <c r="S2059" i="9" s="1"/>
  <c r="R1995" i="9"/>
  <c r="S1995" i="9" s="1"/>
  <c r="R1931" i="9"/>
  <c r="S1931" i="9" s="1"/>
  <c r="R1867" i="9"/>
  <c r="S1867" i="9" s="1"/>
  <c r="R1444" i="9"/>
  <c r="S1444" i="9" s="1"/>
  <c r="R1287" i="9"/>
  <c r="S1287" i="9" s="1"/>
  <c r="R4058" i="9"/>
  <c r="S4058" i="9" s="1"/>
  <c r="R2906" i="9"/>
  <c r="S2906" i="9" s="1"/>
  <c r="R2650" i="9"/>
  <c r="S2650" i="9" s="1"/>
  <c r="R2817" i="9"/>
  <c r="S2817" i="9" s="1"/>
  <c r="R1775" i="9"/>
  <c r="S1775" i="9" s="1"/>
  <c r="R1254" i="9"/>
  <c r="S1254" i="9" s="1"/>
  <c r="R3880" i="9"/>
  <c r="S3880" i="9" s="1"/>
  <c r="R3816" i="9"/>
  <c r="S3816" i="9" s="1"/>
  <c r="R3752" i="9"/>
  <c r="S3752" i="9" s="1"/>
  <c r="R3688" i="9"/>
  <c r="S3688" i="9" s="1"/>
  <c r="R3624" i="9"/>
  <c r="S3624" i="9" s="1"/>
  <c r="R3560" i="9"/>
  <c r="S3560" i="9" s="1"/>
  <c r="R3496" i="9"/>
  <c r="S3496" i="9" s="1"/>
  <c r="R3432" i="9"/>
  <c r="S3432" i="9" s="1"/>
  <c r="R3368" i="9"/>
  <c r="S3368" i="9" s="1"/>
  <c r="R3304" i="9"/>
  <c r="S3304" i="9" s="1"/>
  <c r="R3240" i="9"/>
  <c r="S3240" i="9" s="1"/>
  <c r="R3176" i="9"/>
  <c r="S3176" i="9" s="1"/>
  <c r="R3112" i="9"/>
  <c r="S3112" i="9" s="1"/>
  <c r="R1742" i="9"/>
  <c r="S1742" i="9" s="1"/>
  <c r="R4111" i="9"/>
  <c r="S4111" i="9" s="1"/>
  <c r="R3983" i="9"/>
  <c r="S3983" i="9" s="1"/>
  <c r="R3919" i="9"/>
  <c r="S3919" i="9" s="1"/>
  <c r="R3855" i="9"/>
  <c r="S3855" i="9" s="1"/>
  <c r="R3791" i="9"/>
  <c r="S3791" i="9" s="1"/>
  <c r="R3727" i="9"/>
  <c r="S3727" i="9" s="1"/>
  <c r="R3663" i="9"/>
  <c r="S3663" i="9" s="1"/>
  <c r="R3599" i="9"/>
  <c r="S3599" i="9" s="1"/>
  <c r="R3535" i="9"/>
  <c r="S3535" i="9" s="1"/>
  <c r="R3471" i="9"/>
  <c r="S3471" i="9" s="1"/>
  <c r="R3407" i="9"/>
  <c r="S3407" i="9" s="1"/>
  <c r="R3343" i="9"/>
  <c r="S3343" i="9" s="1"/>
  <c r="R3279" i="9"/>
  <c r="S3279" i="9" s="1"/>
  <c r="R3215" i="9"/>
  <c r="S3215" i="9" s="1"/>
  <c r="R3151" i="9"/>
  <c r="S3151" i="9" s="1"/>
  <c r="R3023" i="9"/>
  <c r="S3023" i="9" s="1"/>
  <c r="R2767" i="9"/>
  <c r="S2767" i="9" s="1"/>
  <c r="R3974" i="9"/>
  <c r="S3974" i="9" s="1"/>
  <c r="R3910" i="9"/>
  <c r="S3910" i="9" s="1"/>
  <c r="R3846" i="9"/>
  <c r="S3846" i="9" s="1"/>
  <c r="R3782" i="9"/>
  <c r="S3782" i="9" s="1"/>
  <c r="R3718" i="9"/>
  <c r="S3718" i="9" s="1"/>
  <c r="R3654" i="9"/>
  <c r="S3654" i="9" s="1"/>
  <c r="R3590" i="9"/>
  <c r="S3590" i="9" s="1"/>
  <c r="R3526" i="9"/>
  <c r="S3526" i="9" s="1"/>
  <c r="R3462" i="9"/>
  <c r="S3462" i="9" s="1"/>
  <c r="R3398" i="9"/>
  <c r="S3398" i="9" s="1"/>
  <c r="R3334" i="9"/>
  <c r="S3334" i="9" s="1"/>
  <c r="R3270" i="9"/>
  <c r="S3270" i="9" s="1"/>
  <c r="R3206" i="9"/>
  <c r="S3206" i="9" s="1"/>
  <c r="R3142" i="9"/>
  <c r="S3142" i="9" s="1"/>
  <c r="R2886" i="9"/>
  <c r="S2886" i="9" s="1"/>
  <c r="R3971" i="9"/>
  <c r="S3971" i="9" s="1"/>
  <c r="R3907" i="9"/>
  <c r="S3907" i="9" s="1"/>
  <c r="R3843" i="9"/>
  <c r="S3843" i="9" s="1"/>
  <c r="R3779" i="9"/>
  <c r="S3779" i="9" s="1"/>
  <c r="R3715" i="9"/>
  <c r="S3715" i="9" s="1"/>
  <c r="R3651" i="9"/>
  <c r="S3651" i="9" s="1"/>
  <c r="R3587" i="9"/>
  <c r="S3587" i="9" s="1"/>
  <c r="R3523" i="9"/>
  <c r="S3523" i="9" s="1"/>
  <c r="R3459" i="9"/>
  <c r="S3459" i="9" s="1"/>
  <c r="R3395" i="9"/>
  <c r="S3395" i="9" s="1"/>
  <c r="R3331" i="9"/>
  <c r="S3331" i="9" s="1"/>
  <c r="R3267" i="9"/>
  <c r="S3267" i="9" s="1"/>
  <c r="R3203" i="9"/>
  <c r="S3203" i="9" s="1"/>
  <c r="R3139" i="9"/>
  <c r="S3139" i="9" s="1"/>
  <c r="R3011" i="9"/>
  <c r="S3011" i="9" s="1"/>
  <c r="R2755" i="9"/>
  <c r="S2755" i="9" s="1"/>
  <c r="R1428" i="9"/>
  <c r="S1428" i="9" s="1"/>
  <c r="R3090" i="9"/>
  <c r="S3090" i="9" s="1"/>
  <c r="R2898" i="9"/>
  <c r="S2898" i="9" s="1"/>
  <c r="R2642" i="9"/>
  <c r="S2642" i="9" s="1"/>
  <c r="R2514" i="9"/>
  <c r="S2514" i="9" s="1"/>
  <c r="R2450" i="9"/>
  <c r="S2450" i="9" s="1"/>
  <c r="R2386" i="9"/>
  <c r="S2386" i="9" s="1"/>
  <c r="R2322" i="9"/>
  <c r="S2322" i="9" s="1"/>
  <c r="R2258" i="9"/>
  <c r="S2258" i="9" s="1"/>
  <c r="R2194" i="9"/>
  <c r="S2194" i="9" s="1"/>
  <c r="R2130" i="9"/>
  <c r="S2130" i="9" s="1"/>
  <c r="R2066" i="9"/>
  <c r="S2066" i="9" s="1"/>
  <c r="R2002" i="9"/>
  <c r="S2002" i="9" s="1"/>
  <c r="R1938" i="9"/>
  <c r="S1938" i="9" s="1"/>
  <c r="R1874" i="9"/>
  <c r="S1874" i="9" s="1"/>
  <c r="R1712" i="9"/>
  <c r="S1712" i="9" s="1"/>
  <c r="R1587" i="9"/>
  <c r="S1587" i="9" s="1"/>
  <c r="R1307" i="9"/>
  <c r="S1307" i="9" s="1"/>
  <c r="R4153" i="9"/>
  <c r="S4153" i="9" s="1"/>
  <c r="R4089" i="9"/>
  <c r="S4089" i="9" s="1"/>
  <c r="R4025" i="9"/>
  <c r="S4025" i="9" s="1"/>
  <c r="R3961" i="9"/>
  <c r="S3961" i="9" s="1"/>
  <c r="R3897" i="9"/>
  <c r="S3897" i="9" s="1"/>
  <c r="R3833" i="9"/>
  <c r="S3833" i="9" s="1"/>
  <c r="R3769" i="9"/>
  <c r="S3769" i="9" s="1"/>
  <c r="R3705" i="9"/>
  <c r="S3705" i="9" s="1"/>
  <c r="R3641" i="9"/>
  <c r="S3641" i="9" s="1"/>
  <c r="R3577" i="9"/>
  <c r="S3577" i="9" s="1"/>
  <c r="R3513" i="9"/>
  <c r="S3513" i="9" s="1"/>
  <c r="R3449" i="9"/>
  <c r="S3449" i="9" s="1"/>
  <c r="R3385" i="9"/>
  <c r="S3385" i="9" s="1"/>
  <c r="R3321" i="9"/>
  <c r="S3321" i="9" s="1"/>
  <c r="R3257" i="9"/>
  <c r="S3257" i="9" s="1"/>
  <c r="R3193" i="9"/>
  <c r="S3193" i="9" s="1"/>
  <c r="R3129" i="9"/>
  <c r="S3129" i="9" s="1"/>
  <c r="R2809" i="9"/>
  <c r="S2809" i="9" s="1"/>
  <c r="R2617" i="9"/>
  <c r="S2617" i="9" s="1"/>
  <c r="R2553" i="9"/>
  <c r="S2553" i="9" s="1"/>
  <c r="R2489" i="9"/>
  <c r="S2489" i="9" s="1"/>
  <c r="R2425" i="9"/>
  <c r="S2425" i="9" s="1"/>
  <c r="R2361" i="9"/>
  <c r="S2361" i="9" s="1"/>
  <c r="R2297" i="9"/>
  <c r="S2297" i="9" s="1"/>
  <c r="R2233" i="9"/>
  <c r="S2233" i="9" s="1"/>
  <c r="R2169" i="9"/>
  <c r="S2169" i="9" s="1"/>
  <c r="R2105" i="9"/>
  <c r="S2105" i="9" s="1"/>
  <c r="R2041" i="9"/>
  <c r="S2041" i="9" s="1"/>
  <c r="R1977" i="9"/>
  <c r="S1977" i="9" s="1"/>
  <c r="R1913" i="9"/>
  <c r="S1913" i="9" s="1"/>
  <c r="R1849" i="9"/>
  <c r="S1849" i="9" s="1"/>
  <c r="R3936" i="9"/>
  <c r="S3936" i="9" s="1"/>
  <c r="R1816" i="9"/>
  <c r="S1816" i="9" s="1"/>
  <c r="R1614" i="9"/>
  <c r="S1614" i="9" s="1"/>
  <c r="R2951" i="9"/>
  <c r="S2951" i="9" s="1"/>
  <c r="R2695" i="9"/>
  <c r="S2695" i="9" s="1"/>
  <c r="R2631" i="9"/>
  <c r="S2631" i="9" s="1"/>
  <c r="R2567" i="9"/>
  <c r="S2567" i="9" s="1"/>
  <c r="R2503" i="9"/>
  <c r="S2503" i="9" s="1"/>
  <c r="R2439" i="9"/>
  <c r="S2439" i="9" s="1"/>
  <c r="R2375" i="9"/>
  <c r="S2375" i="9" s="1"/>
  <c r="R2311" i="9"/>
  <c r="S2311" i="9" s="1"/>
  <c r="R2247" i="9"/>
  <c r="S2247" i="9" s="1"/>
  <c r="R2183" i="9"/>
  <c r="S2183" i="9" s="1"/>
  <c r="R2119" i="9"/>
  <c r="S2119" i="9" s="1"/>
  <c r="R2055" i="9"/>
  <c r="S2055" i="9" s="1"/>
  <c r="R1991" i="9"/>
  <c r="S1991" i="9" s="1"/>
  <c r="R1927" i="9"/>
  <c r="S1927" i="9" s="1"/>
  <c r="R1863" i="9"/>
  <c r="S1863" i="9" s="1"/>
  <c r="R2942" i="9"/>
  <c r="S2942" i="9" s="1"/>
  <c r="R2686" i="9"/>
  <c r="S2686" i="9" s="1"/>
  <c r="R1334" i="9"/>
  <c r="S1334" i="9" s="1"/>
  <c r="R3059" i="9"/>
  <c r="S3059" i="9" s="1"/>
  <c r="R2803" i="9"/>
  <c r="S2803" i="9" s="1"/>
  <c r="R2611" i="9"/>
  <c r="S2611" i="9" s="1"/>
  <c r="R2547" i="9"/>
  <c r="S2547" i="9" s="1"/>
  <c r="R2483" i="9"/>
  <c r="S2483" i="9" s="1"/>
  <c r="R2419" i="9"/>
  <c r="S2419" i="9" s="1"/>
  <c r="R2355" i="9"/>
  <c r="S2355" i="9" s="1"/>
  <c r="R2291" i="9"/>
  <c r="S2291" i="9" s="1"/>
  <c r="R2227" i="9"/>
  <c r="S2227" i="9" s="1"/>
  <c r="R2163" i="9"/>
  <c r="S2163" i="9" s="1"/>
  <c r="R2099" i="9"/>
  <c r="S2099" i="9" s="1"/>
  <c r="R2035" i="9"/>
  <c r="S2035" i="9" s="1"/>
  <c r="R1971" i="9"/>
  <c r="S1971" i="9" s="1"/>
  <c r="R1907" i="9"/>
  <c r="S1907" i="9" s="1"/>
  <c r="R1652" i="9"/>
  <c r="S1652" i="9" s="1"/>
  <c r="R4098" i="9"/>
  <c r="S4098" i="9" s="1"/>
  <c r="R3074" i="9"/>
  <c r="S3074" i="9" s="1"/>
  <c r="R3010" i="9"/>
  <c r="S3010" i="9" s="1"/>
  <c r="R2754" i="9"/>
  <c r="S2754" i="9" s="1"/>
  <c r="R1776" i="9"/>
  <c r="S1776" i="9" s="1"/>
  <c r="R1262" i="9"/>
  <c r="S1262" i="9" s="1"/>
  <c r="R2857" i="9"/>
  <c r="S2857" i="9" s="1"/>
  <c r="R1503" i="9"/>
  <c r="S1503" i="9" s="1"/>
  <c r="R4176" i="9"/>
  <c r="S4176" i="9" s="1"/>
  <c r="R3920" i="9"/>
  <c r="S3920" i="9" s="1"/>
  <c r="R4023" i="9"/>
  <c r="S4023" i="9" s="1"/>
  <c r="R3959" i="9"/>
  <c r="S3959" i="9" s="1"/>
  <c r="R3895" i="9"/>
  <c r="S3895" i="9" s="1"/>
  <c r="R3831" i="9"/>
  <c r="S3831" i="9" s="1"/>
  <c r="R3767" i="9"/>
  <c r="S3767" i="9" s="1"/>
  <c r="R3703" i="9"/>
  <c r="S3703" i="9" s="1"/>
  <c r="R3639" i="9"/>
  <c r="S3639" i="9" s="1"/>
  <c r="R3575" i="9"/>
  <c r="S3575" i="9" s="1"/>
  <c r="R3511" i="9"/>
  <c r="S3511" i="9" s="1"/>
  <c r="R3447" i="9"/>
  <c r="S3447" i="9" s="1"/>
  <c r="R3383" i="9"/>
  <c r="S3383" i="9" s="1"/>
  <c r="R3319" i="9"/>
  <c r="S3319" i="9" s="1"/>
  <c r="R3255" i="9"/>
  <c r="S3255" i="9" s="1"/>
  <c r="R3191" i="9"/>
  <c r="S3191" i="9" s="1"/>
  <c r="R3127" i="9"/>
  <c r="S3127" i="9" s="1"/>
  <c r="R2871" i="9"/>
  <c r="S2871" i="9" s="1"/>
  <c r="R1761" i="9"/>
  <c r="S1761" i="9" s="1"/>
  <c r="R1404" i="9"/>
  <c r="S1404" i="9" s="1"/>
  <c r="R2926" i="9"/>
  <c r="S2926" i="9" s="1"/>
  <c r="R2670" i="9"/>
  <c r="S2670" i="9" s="1"/>
  <c r="R4139" i="9"/>
  <c r="S4139" i="9" s="1"/>
  <c r="R4075" i="9"/>
  <c r="S4075" i="9" s="1"/>
  <c r="R4011" i="9"/>
  <c r="S4011" i="9" s="1"/>
  <c r="R3947" i="9"/>
  <c r="S3947" i="9" s="1"/>
  <c r="R3883" i="9"/>
  <c r="S3883" i="9" s="1"/>
  <c r="R3819" i="9"/>
  <c r="S3819" i="9" s="1"/>
  <c r="R3755" i="9"/>
  <c r="S3755" i="9" s="1"/>
  <c r="R3691" i="9"/>
  <c r="S3691" i="9" s="1"/>
  <c r="R3627" i="9"/>
  <c r="S3627" i="9" s="1"/>
  <c r="R3563" i="9"/>
  <c r="S3563" i="9" s="1"/>
  <c r="R3499" i="9"/>
  <c r="S3499" i="9" s="1"/>
  <c r="R3435" i="9"/>
  <c r="S3435" i="9" s="1"/>
  <c r="R3371" i="9"/>
  <c r="S3371" i="9" s="1"/>
  <c r="R3307" i="9"/>
  <c r="S3307" i="9" s="1"/>
  <c r="R3243" i="9"/>
  <c r="S3243" i="9" s="1"/>
  <c r="R3179" i="9"/>
  <c r="S3179" i="9" s="1"/>
  <c r="R3115" i="9"/>
  <c r="S3115" i="9" s="1"/>
  <c r="R2987" i="9"/>
  <c r="S2987" i="9" s="1"/>
  <c r="R2731" i="9"/>
  <c r="S2731" i="9" s="1"/>
  <c r="R3898" i="9"/>
  <c r="S3898" i="9" s="1"/>
  <c r="R3834" i="9"/>
  <c r="S3834" i="9" s="1"/>
  <c r="R3770" i="9"/>
  <c r="S3770" i="9" s="1"/>
  <c r="R3706" i="9"/>
  <c r="S3706" i="9" s="1"/>
  <c r="R3642" i="9"/>
  <c r="S3642" i="9" s="1"/>
  <c r="R3578" i="9"/>
  <c r="S3578" i="9" s="1"/>
  <c r="R3514" i="9"/>
  <c r="S3514" i="9" s="1"/>
  <c r="R3450" i="9"/>
  <c r="S3450" i="9" s="1"/>
  <c r="R3386" i="9"/>
  <c r="S3386" i="9" s="1"/>
  <c r="R3322" i="9"/>
  <c r="S3322" i="9" s="1"/>
  <c r="R3258" i="9"/>
  <c r="S3258" i="9" s="1"/>
  <c r="R3194" i="9"/>
  <c r="S3194" i="9" s="1"/>
  <c r="R3130" i="9"/>
  <c r="S3130" i="9" s="1"/>
  <c r="R2938" i="9"/>
  <c r="S2938" i="9" s="1"/>
  <c r="R2682" i="9"/>
  <c r="S2682" i="9" s="1"/>
  <c r="R1766" i="9"/>
  <c r="S1766" i="9" s="1"/>
  <c r="R4193" i="9"/>
  <c r="S4193" i="9" s="1"/>
  <c r="R4129" i="9"/>
  <c r="S4129" i="9" s="1"/>
  <c r="R4065" i="9"/>
  <c r="S4065" i="9" s="1"/>
  <c r="R4001" i="9"/>
  <c r="S4001" i="9" s="1"/>
  <c r="R3937" i="9"/>
  <c r="S3937" i="9" s="1"/>
  <c r="R3873" i="9"/>
  <c r="S3873" i="9" s="1"/>
  <c r="R3809" i="9"/>
  <c r="S3809" i="9" s="1"/>
  <c r="R3745" i="9"/>
  <c r="S3745" i="9" s="1"/>
  <c r="R3681" i="9"/>
  <c r="S3681" i="9" s="1"/>
  <c r="R3617" i="9"/>
  <c r="S3617" i="9" s="1"/>
  <c r="R3553" i="9"/>
  <c r="S3553" i="9" s="1"/>
  <c r="R3489" i="9"/>
  <c r="S3489" i="9" s="1"/>
  <c r="R3425" i="9"/>
  <c r="S3425" i="9" s="1"/>
  <c r="R3361" i="9"/>
  <c r="S3361" i="9" s="1"/>
  <c r="R3297" i="9"/>
  <c r="S3297" i="9" s="1"/>
  <c r="R3233" i="9"/>
  <c r="S3233" i="9" s="1"/>
  <c r="R3169" i="9"/>
  <c r="S3169" i="9" s="1"/>
  <c r="R3105" i="9"/>
  <c r="S3105" i="9" s="1"/>
  <c r="R3041" i="9"/>
  <c r="S3041" i="9" s="1"/>
  <c r="R2785" i="9"/>
  <c r="S2785" i="9" s="1"/>
  <c r="R2593" i="9"/>
  <c r="S2593" i="9" s="1"/>
  <c r="R2529" i="9"/>
  <c r="S2529" i="9" s="1"/>
  <c r="R2465" i="9"/>
  <c r="S2465" i="9" s="1"/>
  <c r="R2401" i="9"/>
  <c r="S2401" i="9" s="1"/>
  <c r="R2337" i="9"/>
  <c r="S2337" i="9" s="1"/>
  <c r="R2273" i="9"/>
  <c r="S2273" i="9" s="1"/>
  <c r="R2209" i="9"/>
  <c r="S2209" i="9" s="1"/>
  <c r="R2145" i="9"/>
  <c r="S2145" i="9" s="1"/>
  <c r="R2081" i="9"/>
  <c r="S2081" i="9" s="1"/>
  <c r="R2017" i="9"/>
  <c r="S2017" i="9" s="1"/>
  <c r="R1953" i="9"/>
  <c r="S1953" i="9" s="1"/>
  <c r="R1889" i="9"/>
  <c r="S1889" i="9" s="1"/>
  <c r="R1438" i="9"/>
  <c r="S1438" i="9" s="1"/>
  <c r="R2991" i="9"/>
  <c r="S2991" i="9" s="1"/>
  <c r="R2735" i="9"/>
  <c r="S2735" i="9" s="1"/>
  <c r="R2543" i="9"/>
  <c r="S2543" i="9" s="1"/>
  <c r="R2479" i="9"/>
  <c r="S2479" i="9" s="1"/>
  <c r="R2415" i="9"/>
  <c r="S2415" i="9" s="1"/>
  <c r="R2351" i="9"/>
  <c r="S2351" i="9" s="1"/>
  <c r="R2287" i="9"/>
  <c r="S2287" i="9" s="1"/>
  <c r="R2223" i="9"/>
  <c r="S2223" i="9" s="1"/>
  <c r="R2159" i="9"/>
  <c r="S2159" i="9" s="1"/>
  <c r="R2095" i="9"/>
  <c r="S2095" i="9" s="1"/>
  <c r="R2031" i="9"/>
  <c r="S2031" i="9" s="1"/>
  <c r="R1967" i="9"/>
  <c r="S1967" i="9" s="1"/>
  <c r="R1903" i="9"/>
  <c r="S1903" i="9" s="1"/>
  <c r="R2918" i="9"/>
  <c r="S2918" i="9" s="1"/>
  <c r="R2662" i="9"/>
  <c r="S2662" i="9" s="1"/>
  <c r="R2534" i="9"/>
  <c r="S2534" i="9" s="1"/>
  <c r="R2470" i="9"/>
  <c r="S2470" i="9" s="1"/>
  <c r="R2406" i="9"/>
  <c r="S2406" i="9" s="1"/>
  <c r="R1803" i="9"/>
  <c r="S1803" i="9" s="1"/>
  <c r="R1365" i="9"/>
  <c r="S1365" i="9" s="1"/>
  <c r="R1301" i="9"/>
  <c r="S1301" i="9" s="1"/>
  <c r="R1237" i="9"/>
  <c r="S1237" i="9" s="1"/>
  <c r="R1173" i="9"/>
  <c r="S1173" i="9" s="1"/>
  <c r="R1109" i="9"/>
  <c r="S1109" i="9" s="1"/>
  <c r="R1045" i="9"/>
  <c r="S1045" i="9" s="1"/>
  <c r="R981" i="9"/>
  <c r="S981" i="9" s="1"/>
  <c r="R917" i="9"/>
  <c r="S917" i="9" s="1"/>
  <c r="R853" i="9"/>
  <c r="S853" i="9" s="1"/>
  <c r="R789" i="9"/>
  <c r="S789" i="9" s="1"/>
  <c r="R725" i="9"/>
  <c r="S725" i="9" s="1"/>
  <c r="R661" i="9"/>
  <c r="S661" i="9" s="1"/>
  <c r="R597" i="9"/>
  <c r="S597" i="9" s="1"/>
  <c r="R533" i="9"/>
  <c r="S533" i="9" s="1"/>
  <c r="R469" i="9"/>
  <c r="S469" i="9" s="1"/>
  <c r="R405" i="9"/>
  <c r="S405" i="9" s="1"/>
  <c r="R341" i="9"/>
  <c r="S341" i="9" s="1"/>
  <c r="R277" i="9"/>
  <c r="S277" i="9" s="1"/>
  <c r="R85" i="9"/>
  <c r="S85" i="9" s="1"/>
  <c r="R21" i="9"/>
  <c r="S21" i="9" s="1"/>
  <c r="R1396" i="9"/>
  <c r="S1396" i="9" s="1"/>
  <c r="R1268" i="9"/>
  <c r="S1268" i="9" s="1"/>
  <c r="R244" i="9"/>
  <c r="S244" i="9" s="1"/>
  <c r="R1506" i="9"/>
  <c r="S1506" i="9" s="1"/>
  <c r="R162" i="9"/>
  <c r="S162" i="9" s="1"/>
  <c r="R1393" i="9"/>
  <c r="S1393" i="9" s="1"/>
  <c r="R1265" i="9"/>
  <c r="S1265" i="9" s="1"/>
  <c r="R113" i="9"/>
  <c r="S113" i="9" s="1"/>
  <c r="R49" i="9"/>
  <c r="S49" i="9" s="1"/>
  <c r="R1336" i="9"/>
  <c r="S1336" i="9" s="1"/>
  <c r="R1208" i="9"/>
  <c r="S1208" i="9" s="1"/>
  <c r="R1016" i="9"/>
  <c r="S1016" i="9" s="1"/>
  <c r="R952" i="9"/>
  <c r="S952" i="9" s="1"/>
  <c r="R888" i="9"/>
  <c r="S888" i="9" s="1"/>
  <c r="R824" i="9"/>
  <c r="S824" i="9" s="1"/>
  <c r="R760" i="9"/>
  <c r="S760" i="9" s="1"/>
  <c r="R696" i="9"/>
  <c r="S696" i="9" s="1"/>
  <c r="R632" i="9"/>
  <c r="S632" i="9" s="1"/>
  <c r="R568" i="9"/>
  <c r="S568" i="9" s="1"/>
  <c r="R504" i="9"/>
  <c r="S504" i="9" s="1"/>
  <c r="R440" i="9"/>
  <c r="S440" i="9" s="1"/>
  <c r="R376" i="9"/>
  <c r="S376" i="9" s="1"/>
  <c r="R312" i="9"/>
  <c r="S312" i="9" s="1"/>
  <c r="R79" i="9"/>
  <c r="S79" i="9" s="1"/>
  <c r="R206" i="9"/>
  <c r="S206" i="9" s="1"/>
  <c r="R1934" i="9"/>
  <c r="S1934" i="9" s="1"/>
  <c r="R1870" i="9"/>
  <c r="S1870" i="9" s="1"/>
  <c r="R1805" i="9"/>
  <c r="S1805" i="9" s="1"/>
  <c r="R1741" i="9"/>
  <c r="S1741" i="9" s="1"/>
  <c r="R1677" i="9"/>
  <c r="S1677" i="9" s="1"/>
  <c r="R1613" i="9"/>
  <c r="S1613" i="9" s="1"/>
  <c r="R1549" i="9"/>
  <c r="S1549" i="9" s="1"/>
  <c r="R269" i="9"/>
  <c r="S269" i="9" s="1"/>
  <c r="R77" i="9"/>
  <c r="S77" i="9" s="1"/>
  <c r="R1324" i="9"/>
  <c r="S1324" i="9" s="1"/>
  <c r="R172" i="9"/>
  <c r="S172" i="9" s="1"/>
  <c r="R1434" i="9"/>
  <c r="S1434" i="9" s="1"/>
  <c r="R282" i="9"/>
  <c r="S282" i="9" s="1"/>
  <c r="R26" i="9"/>
  <c r="S26" i="9" s="1"/>
  <c r="R1449" i="9"/>
  <c r="S1449" i="9" s="1"/>
  <c r="R1193" i="9"/>
  <c r="S1193" i="9" s="1"/>
  <c r="R1129" i="9"/>
  <c r="S1129" i="9" s="1"/>
  <c r="R233" i="9"/>
  <c r="S233" i="9" s="1"/>
  <c r="R1648" i="9"/>
  <c r="S1648" i="9" s="1"/>
  <c r="R1584" i="9"/>
  <c r="S1584" i="9" s="1"/>
  <c r="R1456" i="9"/>
  <c r="S1456" i="9" s="1"/>
  <c r="R1392" i="9"/>
  <c r="S1392" i="9" s="1"/>
  <c r="R1264" i="9"/>
  <c r="S1264" i="9" s="1"/>
  <c r="R176" i="9"/>
  <c r="S176" i="9" s="1"/>
  <c r="R1223" i="9"/>
  <c r="S1223" i="9" s="1"/>
  <c r="R1159" i="9"/>
  <c r="S1159" i="9" s="1"/>
  <c r="R1095" i="9"/>
  <c r="S1095" i="9" s="1"/>
  <c r="R1031" i="9"/>
  <c r="S1031" i="9" s="1"/>
  <c r="R967" i="9"/>
  <c r="S967" i="9" s="1"/>
  <c r="R903" i="9"/>
  <c r="S903" i="9" s="1"/>
  <c r="R839" i="9"/>
  <c r="S839" i="9" s="1"/>
  <c r="R775" i="9"/>
  <c r="S775" i="9" s="1"/>
  <c r="R711" i="9"/>
  <c r="S711" i="9" s="1"/>
  <c r="R647" i="9"/>
  <c r="S647" i="9" s="1"/>
  <c r="R583" i="9"/>
  <c r="S583" i="9" s="1"/>
  <c r="R519" i="9"/>
  <c r="S519" i="9" s="1"/>
  <c r="R455" i="9"/>
  <c r="S455" i="9" s="1"/>
  <c r="R391" i="9"/>
  <c r="S391" i="9" s="1"/>
  <c r="R327" i="9"/>
  <c r="S327" i="9" s="1"/>
  <c r="R199" i="9"/>
  <c r="S199" i="9" s="1"/>
  <c r="R1477" i="9"/>
  <c r="S1477" i="9" s="1"/>
  <c r="R1413" i="9"/>
  <c r="S1413" i="9" s="1"/>
  <c r="R1316" i="9"/>
  <c r="S1316" i="9" s="1"/>
  <c r="R1060" i="9"/>
  <c r="S1060" i="9" s="1"/>
  <c r="R996" i="9"/>
  <c r="S996" i="9" s="1"/>
  <c r="R932" i="9"/>
  <c r="S932" i="9" s="1"/>
  <c r="R868" i="9"/>
  <c r="S868" i="9" s="1"/>
  <c r="R804" i="9"/>
  <c r="S804" i="9" s="1"/>
  <c r="R740" i="9"/>
  <c r="S740" i="9" s="1"/>
  <c r="R676" i="9"/>
  <c r="S676" i="9" s="1"/>
  <c r="R612" i="9"/>
  <c r="S612" i="9" s="1"/>
  <c r="R548" i="9"/>
  <c r="S548" i="9" s="1"/>
  <c r="R484" i="9"/>
  <c r="S484" i="9" s="1"/>
  <c r="R420" i="9"/>
  <c r="S420" i="9" s="1"/>
  <c r="R356" i="9"/>
  <c r="S356" i="9" s="1"/>
  <c r="R100" i="9"/>
  <c r="S100" i="9" s="1"/>
  <c r="R1810" i="9"/>
  <c r="S1810" i="9" s="1"/>
  <c r="R1746" i="9"/>
  <c r="S1746" i="9" s="1"/>
  <c r="R1682" i="9"/>
  <c r="S1682" i="9" s="1"/>
  <c r="R1618" i="9"/>
  <c r="S1618" i="9" s="1"/>
  <c r="R1554" i="9"/>
  <c r="S1554" i="9" s="1"/>
  <c r="R1426" i="9"/>
  <c r="S1426" i="9" s="1"/>
  <c r="R1362" i="9"/>
  <c r="S1362" i="9" s="1"/>
  <c r="R1298" i="9"/>
  <c r="S1298" i="9" s="1"/>
  <c r="R1234" i="9"/>
  <c r="S1234" i="9" s="1"/>
  <c r="R1170" i="9"/>
  <c r="S1170" i="9" s="1"/>
  <c r="R1106" i="9"/>
  <c r="S1106" i="9" s="1"/>
  <c r="R1042" i="9"/>
  <c r="S1042" i="9" s="1"/>
  <c r="R978" i="9"/>
  <c r="S978" i="9" s="1"/>
  <c r="R914" i="9"/>
  <c r="S914" i="9" s="1"/>
  <c r="R850" i="9"/>
  <c r="S850" i="9" s="1"/>
  <c r="R786" i="9"/>
  <c r="S786" i="9" s="1"/>
  <c r="R722" i="9"/>
  <c r="S722" i="9" s="1"/>
  <c r="R658" i="9"/>
  <c r="S658" i="9" s="1"/>
  <c r="R594" i="9"/>
  <c r="S594" i="9" s="1"/>
  <c r="R530" i="9"/>
  <c r="S530" i="9" s="1"/>
  <c r="R466" i="9"/>
  <c r="S466" i="9" s="1"/>
  <c r="R402" i="9"/>
  <c r="S402" i="9" s="1"/>
  <c r="R338" i="9"/>
  <c r="S338" i="9" s="1"/>
  <c r="R210" i="9"/>
  <c r="S210" i="9" s="1"/>
  <c r="R146" i="9"/>
  <c r="S146" i="9" s="1"/>
  <c r="R1697" i="9"/>
  <c r="S1697" i="9" s="1"/>
  <c r="R1633" i="9"/>
  <c r="S1633" i="9" s="1"/>
  <c r="R1569" i="9"/>
  <c r="S1569" i="9" s="1"/>
  <c r="R1313" i="9"/>
  <c r="S1313" i="9" s="1"/>
  <c r="R289" i="9"/>
  <c r="S289" i="9" s="1"/>
  <c r="R1512" i="9"/>
  <c r="S1512" i="9" s="1"/>
  <c r="R296" i="9"/>
  <c r="S296" i="9" s="1"/>
  <c r="R126" i="9"/>
  <c r="S126" i="9" s="1"/>
  <c r="R1675" i="9"/>
  <c r="S1675" i="9" s="1"/>
  <c r="R1547" i="9"/>
  <c r="S1547" i="9" s="1"/>
  <c r="R1341" i="9"/>
  <c r="S1341" i="9" s="1"/>
  <c r="R1277" i="9"/>
  <c r="S1277" i="9" s="1"/>
  <c r="R1213" i="9"/>
  <c r="S1213" i="9" s="1"/>
  <c r="R1149" i="9"/>
  <c r="S1149" i="9" s="1"/>
  <c r="R1085" i="9"/>
  <c r="S1085" i="9" s="1"/>
  <c r="R1021" i="9"/>
  <c r="S1021" i="9" s="1"/>
  <c r="R957" i="9"/>
  <c r="S957" i="9" s="1"/>
  <c r="R893" i="9"/>
  <c r="S893" i="9" s="1"/>
  <c r="R829" i="9"/>
  <c r="S829" i="9" s="1"/>
  <c r="R765" i="9"/>
  <c r="S765" i="9" s="1"/>
  <c r="R701" i="9"/>
  <c r="S701" i="9" s="1"/>
  <c r="R637" i="9"/>
  <c r="S637" i="9" s="1"/>
  <c r="R573" i="9"/>
  <c r="S573" i="9" s="1"/>
  <c r="R509" i="9"/>
  <c r="S509" i="9" s="1"/>
  <c r="R445" i="9"/>
  <c r="S445" i="9" s="1"/>
  <c r="R381" i="9"/>
  <c r="S381" i="9" s="1"/>
  <c r="R317" i="9"/>
  <c r="S317" i="9" s="1"/>
  <c r="R1180" i="9"/>
  <c r="S1180" i="9" s="1"/>
  <c r="R1116" i="9"/>
  <c r="S1116" i="9" s="1"/>
  <c r="R284" i="9"/>
  <c r="S284" i="9" s="1"/>
  <c r="R92" i="9"/>
  <c r="S92" i="9" s="1"/>
  <c r="R1203" i="9"/>
  <c r="S1203" i="9" s="1"/>
  <c r="R1139" i="9"/>
  <c r="S1139" i="9" s="1"/>
  <c r="R1075" i="9"/>
  <c r="S1075" i="9" s="1"/>
  <c r="R1011" i="9"/>
  <c r="S1011" i="9" s="1"/>
  <c r="R947" i="9"/>
  <c r="S947" i="9" s="1"/>
  <c r="R883" i="9"/>
  <c r="S883" i="9" s="1"/>
  <c r="R819" i="9"/>
  <c r="S819" i="9" s="1"/>
  <c r="R755" i="9"/>
  <c r="S755" i="9" s="1"/>
  <c r="R691" i="9"/>
  <c r="S691" i="9" s="1"/>
  <c r="R627" i="9"/>
  <c r="S627" i="9" s="1"/>
  <c r="R563" i="9"/>
  <c r="S563" i="9" s="1"/>
  <c r="R499" i="9"/>
  <c r="S499" i="9" s="1"/>
  <c r="R435" i="9"/>
  <c r="S435" i="9" s="1"/>
  <c r="R371" i="9"/>
  <c r="S371" i="9" s="1"/>
  <c r="R266" i="9"/>
  <c r="S266" i="9" s="1"/>
  <c r="R138" i="9"/>
  <c r="S138" i="9" s="1"/>
  <c r="R1433" i="9"/>
  <c r="S1433" i="9" s="1"/>
  <c r="R1305" i="9"/>
  <c r="S1305" i="9" s="1"/>
  <c r="R1113" i="9"/>
  <c r="S1113" i="9" s="1"/>
  <c r="R1049" i="9"/>
  <c r="S1049" i="9" s="1"/>
  <c r="R985" i="9"/>
  <c r="S985" i="9" s="1"/>
  <c r="R921" i="9"/>
  <c r="S921" i="9" s="1"/>
  <c r="R857" i="9"/>
  <c r="S857" i="9" s="1"/>
  <c r="R793" i="9"/>
  <c r="S793" i="9" s="1"/>
  <c r="R729" i="9"/>
  <c r="S729" i="9" s="1"/>
  <c r="R665" i="9"/>
  <c r="S665" i="9" s="1"/>
  <c r="R601" i="9"/>
  <c r="S601" i="9" s="1"/>
  <c r="R537" i="9"/>
  <c r="S537" i="9" s="1"/>
  <c r="R473" i="9"/>
  <c r="S473" i="9" s="1"/>
  <c r="R409" i="9"/>
  <c r="S409" i="9" s="1"/>
  <c r="R345" i="9"/>
  <c r="S345" i="9" s="1"/>
  <c r="R153" i="9"/>
  <c r="S153" i="9" s="1"/>
  <c r="R89" i="9"/>
  <c r="S89" i="9" s="1"/>
  <c r="R25" i="9"/>
  <c r="S25" i="9" s="1"/>
  <c r="R1184" i="9"/>
  <c r="S1184" i="9" s="1"/>
  <c r="R1120" i="9"/>
  <c r="S1120" i="9" s="1"/>
  <c r="R183" i="9"/>
  <c r="S183" i="9" s="1"/>
  <c r="R1142" i="9"/>
  <c r="S1142" i="9" s="1"/>
  <c r="R1078" i="9"/>
  <c r="S1078" i="9" s="1"/>
  <c r="R1014" i="9"/>
  <c r="S1014" i="9" s="1"/>
  <c r="R950" i="9"/>
  <c r="S950" i="9" s="1"/>
  <c r="R886" i="9"/>
  <c r="S886" i="9" s="1"/>
  <c r="R822" i="9"/>
  <c r="S822" i="9" s="1"/>
  <c r="R758" i="9"/>
  <c r="S758" i="9" s="1"/>
  <c r="R694" i="9"/>
  <c r="S694" i="9" s="1"/>
  <c r="R630" i="9"/>
  <c r="S630" i="9" s="1"/>
  <c r="R566" i="9"/>
  <c r="S566" i="9" s="1"/>
  <c r="R502" i="9"/>
  <c r="S502" i="9" s="1"/>
  <c r="R438" i="9"/>
  <c r="S438" i="9" s="1"/>
  <c r="R374" i="9"/>
  <c r="S374" i="9" s="1"/>
  <c r="R310" i="9"/>
  <c r="S310" i="9" s="1"/>
  <c r="R118" i="9"/>
  <c r="S118" i="9" s="1"/>
  <c r="R54" i="9"/>
  <c r="S54" i="9" s="1"/>
  <c r="R1382" i="9"/>
  <c r="S1382" i="9" s="1"/>
  <c r="R1517" i="9"/>
  <c r="S1517" i="9" s="1"/>
  <c r="R237" i="9"/>
  <c r="S237" i="9" s="1"/>
  <c r="R1100" i="9"/>
  <c r="S1100" i="9" s="1"/>
  <c r="R204" i="9"/>
  <c r="S204" i="9" s="1"/>
  <c r="R1353" i="9"/>
  <c r="S1353" i="9" s="1"/>
  <c r="R1225" i="9"/>
  <c r="S1225" i="9" s="1"/>
  <c r="R1040" i="9"/>
  <c r="S1040" i="9" s="1"/>
  <c r="R976" i="9"/>
  <c r="S976" i="9" s="1"/>
  <c r="R912" i="9"/>
  <c r="S912" i="9" s="1"/>
  <c r="R848" i="9"/>
  <c r="S848" i="9" s="1"/>
  <c r="R784" i="9"/>
  <c r="S784" i="9" s="1"/>
  <c r="R720" i="9"/>
  <c r="S720" i="9" s="1"/>
  <c r="R656" i="9"/>
  <c r="S656" i="9" s="1"/>
  <c r="R592" i="9"/>
  <c r="S592" i="9" s="1"/>
  <c r="R528" i="9"/>
  <c r="S528" i="9" s="1"/>
  <c r="R464" i="9"/>
  <c r="S464" i="9" s="1"/>
  <c r="R400" i="9"/>
  <c r="S400" i="9" s="1"/>
  <c r="R336" i="9"/>
  <c r="S336" i="9" s="1"/>
  <c r="R272" i="9"/>
  <c r="S272" i="9" s="1"/>
  <c r="R2342" i="9"/>
  <c r="S2342" i="9" s="1"/>
  <c r="R2278" i="9"/>
  <c r="S2278" i="9" s="1"/>
  <c r="R2214" i="9"/>
  <c r="S2214" i="9" s="1"/>
  <c r="R2150" i="9"/>
  <c r="S2150" i="9" s="1"/>
  <c r="R2086" i="9"/>
  <c r="S2086" i="9" s="1"/>
  <c r="R2022" i="9"/>
  <c r="S2022" i="9" s="1"/>
  <c r="R1958" i="9"/>
  <c r="S1958" i="9" s="1"/>
  <c r="R1894" i="9"/>
  <c r="S1894" i="9" s="1"/>
  <c r="R1739" i="9"/>
  <c r="S1739" i="9" s="1"/>
  <c r="R1829" i="9"/>
  <c r="S1829" i="9" s="1"/>
  <c r="R1765" i="9"/>
  <c r="S1765" i="9" s="1"/>
  <c r="R1701" i="9"/>
  <c r="S1701" i="9" s="1"/>
  <c r="R1637" i="9"/>
  <c r="S1637" i="9" s="1"/>
  <c r="R1573" i="9"/>
  <c r="S1573" i="9" s="1"/>
  <c r="R1445" i="9"/>
  <c r="S1445" i="9" s="1"/>
  <c r="R165" i="9"/>
  <c r="S165" i="9" s="1"/>
  <c r="R37" i="9"/>
  <c r="S37" i="9" s="1"/>
  <c r="R196" i="9"/>
  <c r="S196" i="9" s="1"/>
  <c r="R132" i="9"/>
  <c r="S132" i="9" s="1"/>
  <c r="R1243" i="9"/>
  <c r="S1243" i="9" s="1"/>
  <c r="R1179" i="9"/>
  <c r="S1179" i="9" s="1"/>
  <c r="R1115" i="9"/>
  <c r="S1115" i="9" s="1"/>
  <c r="R1051" i="9"/>
  <c r="S1051" i="9" s="1"/>
  <c r="R987" i="9"/>
  <c r="S987" i="9" s="1"/>
  <c r="R923" i="9"/>
  <c r="S923" i="9" s="1"/>
  <c r="R859" i="9"/>
  <c r="S859" i="9" s="1"/>
  <c r="R795" i="9"/>
  <c r="S795" i="9" s="1"/>
  <c r="R731" i="9"/>
  <c r="S731" i="9" s="1"/>
  <c r="R667" i="9"/>
  <c r="S667" i="9" s="1"/>
  <c r="R603" i="9"/>
  <c r="S603" i="9" s="1"/>
  <c r="R539" i="9"/>
  <c r="S539" i="9" s="1"/>
  <c r="R475" i="9"/>
  <c r="S475" i="9" s="1"/>
  <c r="R411" i="9"/>
  <c r="S411" i="9" s="1"/>
  <c r="R347" i="9"/>
  <c r="S347" i="9" s="1"/>
  <c r="R1522" i="9"/>
  <c r="S1522" i="9" s="1"/>
  <c r="R306" i="9"/>
  <c r="S306" i="9" s="1"/>
  <c r="R114" i="9"/>
  <c r="S114" i="9" s="1"/>
  <c r="R1089" i="9"/>
  <c r="S1089" i="9" s="1"/>
  <c r="R1025" i="9"/>
  <c r="S1025" i="9" s="1"/>
  <c r="R961" i="9"/>
  <c r="S961" i="9" s="1"/>
  <c r="R897" i="9"/>
  <c r="S897" i="9" s="1"/>
  <c r="R833" i="9"/>
  <c r="S833" i="9" s="1"/>
  <c r="R769" i="9"/>
  <c r="S769" i="9" s="1"/>
  <c r="R705" i="9"/>
  <c r="S705" i="9" s="1"/>
  <c r="R641" i="9"/>
  <c r="S641" i="9" s="1"/>
  <c r="R577" i="9"/>
  <c r="S577" i="9" s="1"/>
  <c r="R513" i="9"/>
  <c r="S513" i="9" s="1"/>
  <c r="R449" i="9"/>
  <c r="S449" i="9" s="1"/>
  <c r="R385" i="9"/>
  <c r="S385" i="9" s="1"/>
  <c r="R321" i="9"/>
  <c r="S321" i="9" s="1"/>
  <c r="R193" i="9"/>
  <c r="S193" i="9" s="1"/>
  <c r="R1480" i="9"/>
  <c r="S1480" i="9" s="1"/>
  <c r="R1288" i="9"/>
  <c r="S1288" i="9" s="1"/>
  <c r="R72" i="9"/>
  <c r="S72" i="9" s="1"/>
  <c r="R1247" i="9"/>
  <c r="S1247" i="9" s="1"/>
  <c r="R1183" i="9"/>
  <c r="S1183" i="9" s="1"/>
  <c r="R1119" i="9"/>
  <c r="S1119" i="9" s="1"/>
  <c r="R1055" i="9"/>
  <c r="S1055" i="9" s="1"/>
  <c r="R991" i="9"/>
  <c r="S991" i="9" s="1"/>
  <c r="R927" i="9"/>
  <c r="S927" i="9" s="1"/>
  <c r="R863" i="9"/>
  <c r="S863" i="9" s="1"/>
  <c r="R799" i="9"/>
  <c r="S799" i="9" s="1"/>
  <c r="R735" i="9"/>
  <c r="S735" i="9" s="1"/>
  <c r="R671" i="9"/>
  <c r="S671" i="9" s="1"/>
  <c r="R607" i="9"/>
  <c r="S607" i="9" s="1"/>
  <c r="R543" i="9"/>
  <c r="S543" i="9" s="1"/>
  <c r="R479" i="9"/>
  <c r="S479" i="9" s="1"/>
  <c r="R415" i="9"/>
  <c r="S415" i="9" s="1"/>
  <c r="R351" i="9"/>
  <c r="S351" i="9" s="1"/>
  <c r="R223" i="9"/>
  <c r="S223" i="9" s="1"/>
  <c r="R31" i="9"/>
  <c r="S31" i="9" s="1"/>
  <c r="R1118" i="9"/>
  <c r="S1118" i="9" s="1"/>
  <c r="R1054" i="9"/>
  <c r="S1054" i="9" s="1"/>
  <c r="R990" i="9"/>
  <c r="S990" i="9" s="1"/>
  <c r="R926" i="9"/>
  <c r="S926" i="9" s="1"/>
  <c r="R862" i="9"/>
  <c r="S862" i="9" s="1"/>
  <c r="R798" i="9"/>
  <c r="S798" i="9" s="1"/>
  <c r="R734" i="9"/>
  <c r="S734" i="9" s="1"/>
  <c r="R670" i="9"/>
  <c r="S670" i="9" s="1"/>
  <c r="R606" i="9"/>
  <c r="S606" i="9" s="1"/>
  <c r="R542" i="9"/>
  <c r="S542" i="9" s="1"/>
  <c r="R478" i="9"/>
  <c r="S478" i="9" s="1"/>
  <c r="R414" i="9"/>
  <c r="S414" i="9" s="1"/>
  <c r="R350" i="9"/>
  <c r="S350" i="9" s="1"/>
  <c r="R158" i="9"/>
  <c r="S158" i="9" s="1"/>
  <c r="R2910" i="9"/>
  <c r="S2910" i="9" s="1"/>
  <c r="R2654" i="9"/>
  <c r="S2654" i="9" s="1"/>
  <c r="R2590" i="9"/>
  <c r="S2590" i="9" s="1"/>
  <c r="R1664" i="9"/>
  <c r="S1664" i="9" s="1"/>
  <c r="R1600" i="9"/>
  <c r="S1600" i="9" s="1"/>
  <c r="R1536" i="9"/>
  <c r="S1536" i="9" s="1"/>
  <c r="R4024" i="9"/>
  <c r="S4024" i="9" s="1"/>
  <c r="R2911" i="9"/>
  <c r="S2911" i="9" s="1"/>
  <c r="R2655" i="9"/>
  <c r="S2655" i="9" s="1"/>
  <c r="R2838" i="9"/>
  <c r="S2838" i="9" s="1"/>
  <c r="R1457" i="9"/>
  <c r="S1457" i="9" s="1"/>
  <c r="R1464" i="9"/>
  <c r="S1464" i="9" s="1"/>
  <c r="R1144" i="9"/>
  <c r="S1144" i="9" s="1"/>
  <c r="R3086" i="9"/>
  <c r="S3086" i="9" s="1"/>
  <c r="R1385" i="9"/>
  <c r="S1385" i="9" s="1"/>
  <c r="R1257" i="9"/>
  <c r="S1257" i="9" s="1"/>
  <c r="R1158" i="9"/>
  <c r="S1158" i="9" s="1"/>
  <c r="R1094" i="9"/>
  <c r="S1094" i="9" s="1"/>
  <c r="R1030" i="9"/>
  <c r="S1030" i="9" s="1"/>
  <c r="R966" i="9"/>
  <c r="S966" i="9" s="1"/>
  <c r="R902" i="9"/>
  <c r="S902" i="9" s="1"/>
  <c r="R838" i="9"/>
  <c r="S838" i="9" s="1"/>
  <c r="R774" i="9"/>
  <c r="S774" i="9" s="1"/>
  <c r="R710" i="9"/>
  <c r="S710" i="9" s="1"/>
  <c r="R646" i="9"/>
  <c r="S646" i="9" s="1"/>
  <c r="R582" i="9"/>
  <c r="S582" i="9" s="1"/>
  <c r="R518" i="9"/>
  <c r="S518" i="9" s="1"/>
  <c r="R454" i="9"/>
  <c r="S454" i="9" s="1"/>
  <c r="R390" i="9"/>
  <c r="S390" i="9" s="1"/>
  <c r="R326" i="9"/>
  <c r="S326" i="9" s="1"/>
  <c r="R262" i="9"/>
  <c r="S262" i="9" s="1"/>
  <c r="R4128" i="9"/>
  <c r="S4128" i="9" s="1"/>
  <c r="R217" i="9"/>
  <c r="S217" i="9" s="1"/>
  <c r="R1056" i="9"/>
  <c r="S1056" i="9" s="1"/>
  <c r="R182" i="9"/>
  <c r="S182" i="9" s="1"/>
  <c r="R1474" i="9"/>
  <c r="S1474" i="9" s="1"/>
  <c r="R1105" i="9"/>
  <c r="S1105" i="9" s="1"/>
  <c r="R1496" i="9"/>
  <c r="S1496" i="9" s="1"/>
  <c r="R1368" i="9"/>
  <c r="S1368" i="9" s="1"/>
  <c r="R1240" i="9"/>
  <c r="S1240" i="9" s="1"/>
  <c r="R152" i="9"/>
  <c r="S152" i="9" s="1"/>
  <c r="R1263" i="9"/>
  <c r="S1263" i="9" s="1"/>
  <c r="R1199" i="9"/>
  <c r="S1199" i="9" s="1"/>
  <c r="R1135" i="9"/>
  <c r="S1135" i="9" s="1"/>
  <c r="R1071" i="9"/>
  <c r="S1071" i="9" s="1"/>
  <c r="R1007" i="9"/>
  <c r="S1007" i="9" s="1"/>
  <c r="R943" i="9"/>
  <c r="S943" i="9" s="1"/>
  <c r="R879" i="9"/>
  <c r="S879" i="9" s="1"/>
  <c r="R815" i="9"/>
  <c r="S815" i="9" s="1"/>
  <c r="R751" i="9"/>
  <c r="S751" i="9" s="1"/>
  <c r="R687" i="9"/>
  <c r="S687" i="9" s="1"/>
  <c r="R623" i="9"/>
  <c r="S623" i="9" s="1"/>
  <c r="R559" i="9"/>
  <c r="S559" i="9" s="1"/>
  <c r="R495" i="9"/>
  <c r="S495" i="9" s="1"/>
  <c r="R431" i="9"/>
  <c r="S431" i="9" s="1"/>
  <c r="R367" i="9"/>
  <c r="S367" i="9" s="1"/>
  <c r="R47" i="9"/>
  <c r="S47" i="9" s="1"/>
  <c r="R302" i="9"/>
  <c r="S302" i="9" s="1"/>
  <c r="R1786" i="9"/>
  <c r="S1786" i="9" s="1"/>
  <c r="R1722" i="9"/>
  <c r="S1722" i="9" s="1"/>
  <c r="R1658" i="9"/>
  <c r="S1658" i="9" s="1"/>
  <c r="R1594" i="9"/>
  <c r="S1594" i="9" s="1"/>
  <c r="R1530" i="9"/>
  <c r="S1530" i="9" s="1"/>
  <c r="R1673" i="9"/>
  <c r="S1673" i="9" s="1"/>
  <c r="R1609" i="9"/>
  <c r="S1609" i="9" s="1"/>
  <c r="R1545" i="9"/>
  <c r="S1545" i="9" s="1"/>
  <c r="R1417" i="9"/>
  <c r="S1417" i="9" s="1"/>
  <c r="R1296" i="9"/>
  <c r="S1296" i="9" s="1"/>
  <c r="R295" i="9"/>
  <c r="S295" i="9" s="1"/>
  <c r="R167" i="9"/>
  <c r="S167" i="9" s="1"/>
  <c r="R4232" i="9"/>
  <c r="S4232" i="9" s="1"/>
  <c r="R4079" i="9"/>
  <c r="S4079" i="9" s="1"/>
  <c r="R1156" i="9"/>
  <c r="S1156" i="9" s="1"/>
  <c r="R1345" i="9"/>
  <c r="S1345" i="9" s="1"/>
  <c r="R1217" i="9"/>
  <c r="S1217" i="9" s="1"/>
  <c r="R1153" i="9"/>
  <c r="S1153" i="9" s="1"/>
  <c r="R222" i="9"/>
  <c r="S222" i="9" s="1"/>
  <c r="R94" i="9"/>
  <c r="S94" i="9" s="1"/>
  <c r="R30" i="9"/>
  <c r="S30" i="9" s="1"/>
  <c r="R18" i="9"/>
  <c r="S18" i="9" s="1"/>
  <c r="R7160" i="9"/>
  <c r="S7160" i="9" s="1"/>
  <c r="R5501" i="9"/>
  <c r="S5501" i="9" s="1"/>
  <c r="R5053" i="9"/>
  <c r="S5053" i="9" s="1"/>
  <c r="R4669" i="9"/>
  <c r="S4669" i="9" s="1"/>
  <c r="R7624" i="9"/>
  <c r="S7624" i="9" s="1"/>
  <c r="R4180" i="9"/>
  <c r="S4180" i="9" s="1"/>
  <c r="R5485" i="9"/>
  <c r="S5485" i="9" s="1"/>
  <c r="R5421" i="9"/>
  <c r="S5421" i="9" s="1"/>
  <c r="R5357" i="9"/>
  <c r="S5357" i="9" s="1"/>
  <c r="R5293" i="9"/>
  <c r="S5293" i="9" s="1"/>
  <c r="R5229" i="9"/>
  <c r="S5229" i="9" s="1"/>
  <c r="R5165" i="9"/>
  <c r="S5165" i="9" s="1"/>
  <c r="R5101" i="9"/>
  <c r="S5101" i="9" s="1"/>
  <c r="R5037" i="9"/>
  <c r="S5037" i="9" s="1"/>
  <c r="R4973" i="9"/>
  <c r="S4973" i="9" s="1"/>
  <c r="R4909" i="9"/>
  <c r="S4909" i="9" s="1"/>
  <c r="R4845" i="9"/>
  <c r="S4845" i="9" s="1"/>
  <c r="R4781" i="9"/>
  <c r="S4781" i="9" s="1"/>
  <c r="R4717" i="9"/>
  <c r="S4717" i="9" s="1"/>
  <c r="R4653" i="9"/>
  <c r="S4653" i="9" s="1"/>
  <c r="R4589" i="9"/>
  <c r="S4589" i="9" s="1"/>
  <c r="R4525" i="9"/>
  <c r="S4525" i="9" s="1"/>
  <c r="R4461" i="9"/>
  <c r="S4461" i="9" s="1"/>
  <c r="R4397" i="9"/>
  <c r="S4397" i="9" s="1"/>
  <c r="R4148" i="9"/>
  <c r="S4148" i="9" s="1"/>
  <c r="R5771" i="9"/>
  <c r="S5771" i="9" s="1"/>
  <c r="R5643" i="9"/>
  <c r="S5643" i="9" s="1"/>
  <c r="R5370" i="9"/>
  <c r="S5370" i="9" s="1"/>
  <c r="R5665" i="9"/>
  <c r="S5665" i="9" s="1"/>
  <c r="R5345" i="9"/>
  <c r="S5345" i="9" s="1"/>
  <c r="R5281" i="9"/>
  <c r="S5281" i="9" s="1"/>
  <c r="R5217" i="9"/>
  <c r="S5217" i="9" s="1"/>
  <c r="R5153" i="9"/>
  <c r="S5153" i="9" s="1"/>
  <c r="R5089" i="9"/>
  <c r="S5089" i="9" s="1"/>
  <c r="R5025" i="9"/>
  <c r="S5025" i="9" s="1"/>
  <c r="R4961" i="9"/>
  <c r="S4961" i="9" s="1"/>
  <c r="R4897" i="9"/>
  <c r="S4897" i="9" s="1"/>
  <c r="R4833" i="9"/>
  <c r="S4833" i="9" s="1"/>
  <c r="R4769" i="9"/>
  <c r="S4769" i="9" s="1"/>
  <c r="R4705" i="9"/>
  <c r="S4705" i="9" s="1"/>
  <c r="R4641" i="9"/>
  <c r="S4641" i="9" s="1"/>
  <c r="R4577" i="9"/>
  <c r="S4577" i="9" s="1"/>
  <c r="R4513" i="9"/>
  <c r="S4513" i="9" s="1"/>
  <c r="R4449" i="9"/>
  <c r="S4449" i="9" s="1"/>
  <c r="R4385" i="9"/>
  <c r="S4385" i="9" s="1"/>
  <c r="R4236" i="9"/>
  <c r="S4236" i="9" s="1"/>
  <c r="R4253" i="9"/>
  <c r="S4253" i="9" s="1"/>
  <c r="R3997" i="9"/>
  <c r="S3997" i="9" s="1"/>
  <c r="R3037" i="9"/>
  <c r="S3037" i="9" s="1"/>
  <c r="R2781" i="9"/>
  <c r="S2781" i="9" s="1"/>
  <c r="R1479" i="9"/>
  <c r="S1479" i="9" s="1"/>
  <c r="R2979" i="9"/>
  <c r="S2979" i="9" s="1"/>
  <c r="R2723" i="9"/>
  <c r="S2723" i="9" s="1"/>
  <c r="R2595" i="9"/>
  <c r="S2595" i="9" s="1"/>
  <c r="R1351" i="9"/>
  <c r="S1351" i="9" s="1"/>
  <c r="R4018" i="9"/>
  <c r="S4018" i="9" s="1"/>
  <c r="R2866" i="9"/>
  <c r="S2866" i="9" s="1"/>
  <c r="R2610" i="9"/>
  <c r="S2610" i="9" s="1"/>
  <c r="R1651" i="9"/>
  <c r="S1651" i="9" s="1"/>
  <c r="R1523" i="9"/>
  <c r="S1523" i="9" s="1"/>
  <c r="R4160" i="9"/>
  <c r="S4160" i="9" s="1"/>
  <c r="R3968" i="9"/>
  <c r="S3968" i="9" s="1"/>
  <c r="R1678" i="9"/>
  <c r="S1678" i="9" s="1"/>
  <c r="R1550" i="9"/>
  <c r="S1550" i="9" s="1"/>
  <c r="R1825" i="9"/>
  <c r="S1825" i="9" s="1"/>
  <c r="R1501" i="9"/>
  <c r="S1501" i="9" s="1"/>
  <c r="R1276" i="9"/>
  <c r="S1276" i="9" s="1"/>
  <c r="R275" i="9"/>
  <c r="S275" i="9" s="1"/>
  <c r="R211" i="9"/>
  <c r="S211" i="9" s="1"/>
  <c r="R147" i="9"/>
  <c r="S147" i="9" s="1"/>
  <c r="R83" i="9"/>
  <c r="S83" i="9" s="1"/>
  <c r="R1450" i="9"/>
  <c r="S1450" i="9" s="1"/>
  <c r="R1145" i="9"/>
  <c r="S1145" i="9" s="1"/>
  <c r="R249" i="9"/>
  <c r="S249" i="9" s="1"/>
  <c r="R1344" i="9"/>
  <c r="S1344" i="9" s="1"/>
  <c r="R1216" i="9"/>
  <c r="S1216" i="9" s="1"/>
  <c r="R256" i="9"/>
  <c r="S256" i="9" s="1"/>
  <c r="R279" i="9"/>
  <c r="S279" i="9" s="1"/>
  <c r="R86" i="9"/>
  <c r="S86" i="9" s="1"/>
  <c r="R6437" i="9"/>
  <c r="S6437" i="9" s="1"/>
  <c r="R6565" i="9"/>
  <c r="S6565" i="9" s="1"/>
  <c r="R6693" i="9"/>
  <c r="S6693" i="9" s="1"/>
  <c r="R6819" i="9"/>
  <c r="S6819" i="9" s="1"/>
  <c r="R6905" i="9"/>
  <c r="S6905" i="9" s="1"/>
  <c r="R6978" i="9"/>
  <c r="S6978" i="9" s="1"/>
  <c r="R7051" i="9"/>
  <c r="S7051" i="9" s="1"/>
  <c r="R7123" i="9"/>
  <c r="S7123" i="9" s="1"/>
  <c r="R7187" i="9"/>
  <c r="S7187" i="9" s="1"/>
  <c r="R7251" i="9"/>
  <c r="S7251" i="9" s="1"/>
  <c r="R7315" i="9"/>
  <c r="S7315" i="9" s="1"/>
  <c r="R7379" i="9"/>
  <c r="S7379" i="9" s="1"/>
  <c r="R7443" i="9"/>
  <c r="S7443" i="9" s="1"/>
  <c r="R7507" i="9"/>
  <c r="S7507" i="9" s="1"/>
  <c r="R7571" i="9"/>
  <c r="S7571" i="9" s="1"/>
  <c r="R7635" i="9"/>
  <c r="S7635" i="9" s="1"/>
  <c r="R7699" i="9"/>
  <c r="S7699" i="9" s="1"/>
  <c r="R7763" i="9"/>
  <c r="S7763" i="9" s="1"/>
  <c r="R7827" i="9"/>
  <c r="S7827" i="9" s="1"/>
  <c r="R7891" i="9"/>
  <c r="S7891" i="9" s="1"/>
  <c r="R7955" i="9"/>
  <c r="S7955" i="9" s="1"/>
  <c r="R6405" i="9"/>
  <c r="S6405" i="9" s="1"/>
  <c r="R6535" i="9"/>
  <c r="S6535" i="9" s="1"/>
  <c r="R6663" i="9"/>
  <c r="S6663" i="9" s="1"/>
  <c r="R6791" i="9"/>
  <c r="S6791" i="9" s="1"/>
  <c r="R6884" i="9"/>
  <c r="S6884" i="9" s="1"/>
  <c r="R6961" i="9"/>
  <c r="S6961" i="9" s="1"/>
  <c r="R7034" i="9"/>
  <c r="S7034" i="9" s="1"/>
  <c r="R7107" i="9"/>
  <c r="S7107" i="9" s="1"/>
  <c r="R7172" i="9"/>
  <c r="S7172" i="9" s="1"/>
  <c r="R7236" i="9"/>
  <c r="S7236" i="9" s="1"/>
  <c r="R7300" i="9"/>
  <c r="S7300" i="9" s="1"/>
  <c r="R7364" i="9"/>
  <c r="S7364" i="9" s="1"/>
  <c r="R7428" i="9"/>
  <c r="S7428" i="9" s="1"/>
  <c r="R7492" i="9"/>
  <c r="S7492" i="9" s="1"/>
  <c r="R7556" i="9"/>
  <c r="S7556" i="9" s="1"/>
  <c r="R7620" i="9"/>
  <c r="S7620" i="9" s="1"/>
  <c r="R7684" i="9"/>
  <c r="S7684" i="9" s="1"/>
  <c r="R7748" i="9"/>
  <c r="S7748" i="9" s="1"/>
  <c r="R7812" i="9"/>
  <c r="S7812" i="9" s="1"/>
  <c r="R7876" i="9"/>
  <c r="S7876" i="9" s="1"/>
  <c r="R7940" i="9"/>
  <c r="S7940" i="9" s="1"/>
  <c r="R6346" i="9"/>
  <c r="S6346" i="9" s="1"/>
  <c r="R6505" i="9"/>
  <c r="S6505" i="9" s="1"/>
  <c r="R6633" i="9"/>
  <c r="S6633" i="9" s="1"/>
  <c r="R6761" i="9"/>
  <c r="S6761" i="9" s="1"/>
  <c r="R6865" i="9"/>
  <c r="S6865" i="9" s="1"/>
  <c r="R6943" i="9"/>
  <c r="S6943" i="9" s="1"/>
  <c r="R7017" i="9"/>
  <c r="S7017" i="9" s="1"/>
  <c r="R7090" i="9"/>
  <c r="S7090" i="9" s="1"/>
  <c r="R7157" i="9"/>
  <c r="S7157" i="9" s="1"/>
  <c r="R7221" i="9"/>
  <c r="S7221" i="9" s="1"/>
  <c r="R7285" i="9"/>
  <c r="S7285" i="9" s="1"/>
  <c r="R7349" i="9"/>
  <c r="S7349" i="9" s="1"/>
  <c r="R7413" i="9"/>
  <c r="S7413" i="9" s="1"/>
  <c r="R7477" i="9"/>
  <c r="S7477" i="9" s="1"/>
  <c r="R7541" i="9"/>
  <c r="S7541" i="9" s="1"/>
  <c r="R7605" i="9"/>
  <c r="S7605" i="9" s="1"/>
  <c r="R7669" i="9"/>
  <c r="S7669" i="9" s="1"/>
  <c r="R7733" i="9"/>
  <c r="S7733" i="9" s="1"/>
  <c r="R7797" i="9"/>
  <c r="S7797" i="9" s="1"/>
  <c r="R7861" i="9"/>
  <c r="S7861" i="9" s="1"/>
  <c r="R7925" i="9"/>
  <c r="S7925" i="9" s="1"/>
  <c r="R7989" i="9"/>
  <c r="S7989" i="9" s="1"/>
  <c r="R6474" i="9"/>
  <c r="S6474" i="9" s="1"/>
  <c r="R6602" i="9"/>
  <c r="S6602" i="9" s="1"/>
  <c r="R6730" i="9"/>
  <c r="S6730" i="9" s="1"/>
  <c r="R6844" i="9"/>
  <c r="S6844" i="9" s="1"/>
  <c r="R6926" i="9"/>
  <c r="S6926" i="9" s="1"/>
  <c r="R6999" i="9"/>
  <c r="S6999" i="9" s="1"/>
  <c r="R7073" i="9"/>
  <c r="S7073" i="9" s="1"/>
  <c r="R7142" i="9"/>
  <c r="S7142" i="9" s="1"/>
  <c r="R7206" i="9"/>
  <c r="S7206" i="9" s="1"/>
  <c r="R7270" i="9"/>
  <c r="S7270" i="9" s="1"/>
  <c r="R7334" i="9"/>
  <c r="S7334" i="9" s="1"/>
  <c r="R7398" i="9"/>
  <c r="S7398" i="9" s="1"/>
  <c r="R7462" i="9"/>
  <c r="S7462" i="9" s="1"/>
  <c r="R7526" i="9"/>
  <c r="S7526" i="9" s="1"/>
  <c r="R7590" i="9"/>
  <c r="S7590" i="9" s="1"/>
  <c r="R7654" i="9"/>
  <c r="S7654" i="9" s="1"/>
  <c r="R7718" i="9"/>
  <c r="S7718" i="9" s="1"/>
  <c r="R7782" i="9"/>
  <c r="S7782" i="9" s="1"/>
  <c r="R7846" i="9"/>
  <c r="S7846" i="9" s="1"/>
  <c r="R7910" i="9"/>
  <c r="S7910" i="9" s="1"/>
  <c r="R7974" i="9"/>
  <c r="S7974" i="9" s="1"/>
  <c r="R6445" i="9"/>
  <c r="S6445" i="9" s="1"/>
  <c r="R6573" i="9"/>
  <c r="S6573" i="9" s="1"/>
  <c r="R6701" i="9"/>
  <c r="S6701" i="9" s="1"/>
  <c r="R6825" i="9"/>
  <c r="S6825" i="9" s="1"/>
  <c r="R6909" i="9"/>
  <c r="S6909" i="9" s="1"/>
  <c r="R6982" i="9"/>
  <c r="S6982" i="9" s="1"/>
  <c r="R7055" i="9"/>
  <c r="S7055" i="9" s="1"/>
  <c r="R7127" i="9"/>
  <c r="S7127" i="9" s="1"/>
  <c r="R7191" i="9"/>
  <c r="S7191" i="9" s="1"/>
  <c r="R7255" i="9"/>
  <c r="S7255" i="9" s="1"/>
  <c r="R7319" i="9"/>
  <c r="S7319" i="9" s="1"/>
  <c r="R7383" i="9"/>
  <c r="S7383" i="9" s="1"/>
  <c r="R7447" i="9"/>
  <c r="S7447" i="9" s="1"/>
  <c r="R7511" i="9"/>
  <c r="S7511" i="9" s="1"/>
  <c r="R7575" i="9"/>
  <c r="S7575" i="9" s="1"/>
  <c r="R7639" i="9"/>
  <c r="S7639" i="9" s="1"/>
  <c r="R7703" i="9"/>
  <c r="S7703" i="9" s="1"/>
  <c r="R7767" i="9"/>
  <c r="S7767" i="9" s="1"/>
  <c r="R7831" i="9"/>
  <c r="S7831" i="9" s="1"/>
  <c r="R7895" i="9"/>
  <c r="S7895" i="9" s="1"/>
  <c r="R7959" i="9"/>
  <c r="S7959" i="9" s="1"/>
  <c r="R5735" i="9"/>
  <c r="S5735" i="9" s="1"/>
  <c r="R4135" i="9"/>
  <c r="S4135" i="9" s="1"/>
  <c r="R5693" i="9"/>
  <c r="S5693" i="9" s="1"/>
  <c r="R5309" i="9"/>
  <c r="S5309" i="9" s="1"/>
  <c r="R4733" i="9"/>
  <c r="S4733" i="9" s="1"/>
  <c r="R7880" i="9"/>
  <c r="S7880" i="9" s="1"/>
  <c r="R4114" i="9"/>
  <c r="S4114" i="9" s="1"/>
  <c r="R6431" i="9"/>
  <c r="S6431" i="9" s="1"/>
  <c r="R7489" i="9"/>
  <c r="S7489" i="9" s="1"/>
  <c r="R5583" i="9"/>
  <c r="S5583" i="9" s="1"/>
  <c r="R5797" i="9"/>
  <c r="S5797" i="9" s="1"/>
  <c r="R5477" i="9"/>
  <c r="S5477" i="9" s="1"/>
  <c r="R5413" i="9"/>
  <c r="S5413" i="9" s="1"/>
  <c r="R5349" i="9"/>
  <c r="S5349" i="9" s="1"/>
  <c r="R5285" i="9"/>
  <c r="S5285" i="9" s="1"/>
  <c r="R5221" i="9"/>
  <c r="S5221" i="9" s="1"/>
  <c r="R5157" i="9"/>
  <c r="S5157" i="9" s="1"/>
  <c r="R5093" i="9"/>
  <c r="S5093" i="9" s="1"/>
  <c r="R5029" i="9"/>
  <c r="S5029" i="9" s="1"/>
  <c r="R4965" i="9"/>
  <c r="S4965" i="9" s="1"/>
  <c r="R4901" i="9"/>
  <c r="S4901" i="9" s="1"/>
  <c r="R4837" i="9"/>
  <c r="S4837" i="9" s="1"/>
  <c r="R4773" i="9"/>
  <c r="S4773" i="9" s="1"/>
  <c r="R4709" i="9"/>
  <c r="S4709" i="9" s="1"/>
  <c r="R4645" i="9"/>
  <c r="S4645" i="9" s="1"/>
  <c r="R4581" i="9"/>
  <c r="S4581" i="9" s="1"/>
  <c r="R4517" i="9"/>
  <c r="S4517" i="9" s="1"/>
  <c r="R4453" i="9"/>
  <c r="S4453" i="9" s="1"/>
  <c r="R4389" i="9"/>
  <c r="S4389" i="9" s="1"/>
  <c r="R4319" i="9"/>
  <c r="S4319" i="9" s="1"/>
  <c r="R5812" i="9"/>
  <c r="S5812" i="9" s="1"/>
  <c r="R5529" i="9"/>
  <c r="S5529" i="9" s="1"/>
  <c r="R5337" i="9"/>
  <c r="S5337" i="9" s="1"/>
  <c r="R5273" i="9"/>
  <c r="S5273" i="9" s="1"/>
  <c r="R5209" i="9"/>
  <c r="S5209" i="9" s="1"/>
  <c r="R5145" i="9"/>
  <c r="S5145" i="9" s="1"/>
  <c r="R5081" i="9"/>
  <c r="S5081" i="9" s="1"/>
  <c r="R5017" i="9"/>
  <c r="S5017" i="9" s="1"/>
  <c r="R4953" i="9"/>
  <c r="S4953" i="9" s="1"/>
  <c r="R4889" i="9"/>
  <c r="S4889" i="9" s="1"/>
  <c r="R4825" i="9"/>
  <c r="S4825" i="9" s="1"/>
  <c r="R4761" i="9"/>
  <c r="S4761" i="9" s="1"/>
  <c r="R4697" i="9"/>
  <c r="S4697" i="9" s="1"/>
  <c r="R4633" i="9"/>
  <c r="S4633" i="9" s="1"/>
  <c r="R4569" i="9"/>
  <c r="S4569" i="9" s="1"/>
  <c r="R4505" i="9"/>
  <c r="S4505" i="9" s="1"/>
  <c r="R4441" i="9"/>
  <c r="S4441" i="9" s="1"/>
  <c r="R4377" i="9"/>
  <c r="S4377" i="9" s="1"/>
  <c r="R2581" i="9"/>
  <c r="S2581" i="9" s="1"/>
  <c r="R2538" i="9"/>
  <c r="S2538" i="9" s="1"/>
  <c r="R1744" i="9"/>
  <c r="S1744" i="9" s="1"/>
  <c r="R4177" i="9"/>
  <c r="S4177" i="9" s="1"/>
  <c r="R2961" i="9"/>
  <c r="S2961" i="9" s="1"/>
  <c r="R2705" i="9"/>
  <c r="S2705" i="9" s="1"/>
  <c r="R4152" i="9"/>
  <c r="S4152" i="9" s="1"/>
  <c r="R2847" i="9"/>
  <c r="S2847" i="9" s="1"/>
  <c r="R2591" i="9"/>
  <c r="S2591" i="9" s="1"/>
  <c r="R3030" i="9"/>
  <c r="S3030" i="9" s="1"/>
  <c r="R2774" i="9"/>
  <c r="S2774" i="9" s="1"/>
  <c r="R1318" i="9"/>
  <c r="S1318" i="9" s="1"/>
  <c r="R116" i="9"/>
  <c r="S116" i="9" s="1"/>
  <c r="R267" i="9"/>
  <c r="S267" i="9" s="1"/>
  <c r="R203" i="9"/>
  <c r="S203" i="9" s="1"/>
  <c r="R139" i="9"/>
  <c r="S139" i="9" s="1"/>
  <c r="R75" i="9"/>
  <c r="S75" i="9" s="1"/>
  <c r="R1400" i="9"/>
  <c r="S1400" i="9" s="1"/>
  <c r="R1272" i="9"/>
  <c r="S1272" i="9" s="1"/>
  <c r="R207" i="9"/>
  <c r="S207" i="9" s="1"/>
  <c r="R270" i="9"/>
  <c r="S270" i="9" s="1"/>
  <c r="R6453" i="9"/>
  <c r="S6453" i="9" s="1"/>
  <c r="R6581" i="9"/>
  <c r="S6581" i="9" s="1"/>
  <c r="R6709" i="9"/>
  <c r="S6709" i="9" s="1"/>
  <c r="R6829" i="9"/>
  <c r="S6829" i="9" s="1"/>
  <c r="R6914" i="9"/>
  <c r="S6914" i="9" s="1"/>
  <c r="R6987" i="9"/>
  <c r="S6987" i="9" s="1"/>
  <c r="R7060" i="9"/>
  <c r="S7060" i="9" s="1"/>
  <c r="R7131" i="9"/>
  <c r="S7131" i="9" s="1"/>
  <c r="R7195" i="9"/>
  <c r="S7195" i="9" s="1"/>
  <c r="R7259" i="9"/>
  <c r="S7259" i="9" s="1"/>
  <c r="R7323" i="9"/>
  <c r="S7323" i="9" s="1"/>
  <c r="R7387" i="9"/>
  <c r="S7387" i="9" s="1"/>
  <c r="R7451" i="9"/>
  <c r="S7451" i="9" s="1"/>
  <c r="R7515" i="9"/>
  <c r="S7515" i="9" s="1"/>
  <c r="R7579" i="9"/>
  <c r="S7579" i="9" s="1"/>
  <c r="R7643" i="9"/>
  <c r="S7643" i="9" s="1"/>
  <c r="R7707" i="9"/>
  <c r="S7707" i="9" s="1"/>
  <c r="R7771" i="9"/>
  <c r="S7771" i="9" s="1"/>
  <c r="R7835" i="9"/>
  <c r="S7835" i="9" s="1"/>
  <c r="R7899" i="9"/>
  <c r="S7899" i="9" s="1"/>
  <c r="R7963" i="9"/>
  <c r="S7963" i="9" s="1"/>
  <c r="R6423" i="9"/>
  <c r="S6423" i="9" s="1"/>
  <c r="R6551" i="9"/>
  <c r="S6551" i="9" s="1"/>
  <c r="R6679" i="9"/>
  <c r="S6679" i="9" s="1"/>
  <c r="R6807" i="9"/>
  <c r="S6807" i="9" s="1"/>
  <c r="R6895" i="9"/>
  <c r="S6895" i="9" s="1"/>
  <c r="R6970" i="9"/>
  <c r="S6970" i="9" s="1"/>
  <c r="R7043" i="9"/>
  <c r="S7043" i="9" s="1"/>
  <c r="R7116" i="9"/>
  <c r="S7116" i="9" s="1"/>
  <c r="R7180" i="9"/>
  <c r="S7180" i="9" s="1"/>
  <c r="R7244" i="9"/>
  <c r="S7244" i="9" s="1"/>
  <c r="R7308" i="9"/>
  <c r="S7308" i="9" s="1"/>
  <c r="R7372" i="9"/>
  <c r="S7372" i="9" s="1"/>
  <c r="R7436" i="9"/>
  <c r="S7436" i="9" s="1"/>
  <c r="R7500" i="9"/>
  <c r="S7500" i="9" s="1"/>
  <c r="R7564" i="9"/>
  <c r="S7564" i="9" s="1"/>
  <c r="R7628" i="9"/>
  <c r="S7628" i="9" s="1"/>
  <c r="R7692" i="9"/>
  <c r="S7692" i="9" s="1"/>
  <c r="R7756" i="9"/>
  <c r="S7756" i="9" s="1"/>
  <c r="R7820" i="9"/>
  <c r="S7820" i="9" s="1"/>
  <c r="R7884" i="9"/>
  <c r="S7884" i="9" s="1"/>
  <c r="R7948" i="9"/>
  <c r="S7948" i="9" s="1"/>
  <c r="R6378" i="9"/>
  <c r="S6378" i="9" s="1"/>
  <c r="R6521" i="9"/>
  <c r="S6521" i="9" s="1"/>
  <c r="R6649" i="9"/>
  <c r="S6649" i="9" s="1"/>
  <c r="R6777" i="9"/>
  <c r="S6777" i="9" s="1"/>
  <c r="R6875" i="9"/>
  <c r="S6875" i="9" s="1"/>
  <c r="R6953" i="9"/>
  <c r="S6953" i="9" s="1"/>
  <c r="R7026" i="9"/>
  <c r="S7026" i="9" s="1"/>
  <c r="R7099" i="9"/>
  <c r="S7099" i="9" s="1"/>
  <c r="R7165" i="9"/>
  <c r="S7165" i="9" s="1"/>
  <c r="R7229" i="9"/>
  <c r="S7229" i="9" s="1"/>
  <c r="R7293" i="9"/>
  <c r="S7293" i="9" s="1"/>
  <c r="R7357" i="9"/>
  <c r="S7357" i="9" s="1"/>
  <c r="R7421" i="9"/>
  <c r="S7421" i="9" s="1"/>
  <c r="R7485" i="9"/>
  <c r="S7485" i="9" s="1"/>
  <c r="R7549" i="9"/>
  <c r="S7549" i="9" s="1"/>
  <c r="R7613" i="9"/>
  <c r="S7613" i="9" s="1"/>
  <c r="R7677" i="9"/>
  <c r="S7677" i="9" s="1"/>
  <c r="R7741" i="9"/>
  <c r="S7741" i="9" s="1"/>
  <c r="R7805" i="9"/>
  <c r="S7805" i="9" s="1"/>
  <c r="R7869" i="9"/>
  <c r="S7869" i="9" s="1"/>
  <c r="R7933" i="9"/>
  <c r="S7933" i="9" s="1"/>
  <c r="R7997" i="9"/>
  <c r="S7997" i="9" s="1"/>
  <c r="R6490" i="9"/>
  <c r="S6490" i="9" s="1"/>
  <c r="R6618" i="9"/>
  <c r="S6618" i="9" s="1"/>
  <c r="R6746" i="9"/>
  <c r="S6746" i="9" s="1"/>
  <c r="R6855" i="9"/>
  <c r="S6855" i="9" s="1"/>
  <c r="R6935" i="9"/>
  <c r="S6935" i="9" s="1"/>
  <c r="R7009" i="9"/>
  <c r="S7009" i="9" s="1"/>
  <c r="R7082" i="9"/>
  <c r="S7082" i="9" s="1"/>
  <c r="R7150" i="9"/>
  <c r="S7150" i="9" s="1"/>
  <c r="R7214" i="9"/>
  <c r="S7214" i="9" s="1"/>
  <c r="R7278" i="9"/>
  <c r="S7278" i="9" s="1"/>
  <c r="R7342" i="9"/>
  <c r="S7342" i="9" s="1"/>
  <c r="R7406" i="9"/>
  <c r="S7406" i="9" s="1"/>
  <c r="R7470" i="9"/>
  <c r="S7470" i="9" s="1"/>
  <c r="R7534" i="9"/>
  <c r="S7534" i="9" s="1"/>
  <c r="R7598" i="9"/>
  <c r="S7598" i="9" s="1"/>
  <c r="R7662" i="9"/>
  <c r="S7662" i="9" s="1"/>
  <c r="R7726" i="9"/>
  <c r="S7726" i="9" s="1"/>
  <c r="R7790" i="9"/>
  <c r="S7790" i="9" s="1"/>
  <c r="R7854" i="9"/>
  <c r="S7854" i="9" s="1"/>
  <c r="R7918" i="9"/>
  <c r="S7918" i="9" s="1"/>
  <c r="R7982" i="9"/>
  <c r="S7982" i="9" s="1"/>
  <c r="R6461" i="9"/>
  <c r="S6461" i="9" s="1"/>
  <c r="R6589" i="9"/>
  <c r="S6589" i="9" s="1"/>
  <c r="R6717" i="9"/>
  <c r="S6717" i="9" s="1"/>
  <c r="R6835" i="9"/>
  <c r="S6835" i="9" s="1"/>
  <c r="R6918" i="9"/>
  <c r="S6918" i="9" s="1"/>
  <c r="R6991" i="9"/>
  <c r="S6991" i="9" s="1"/>
  <c r="R7065" i="9"/>
  <c r="S7065" i="9" s="1"/>
  <c r="R7135" i="9"/>
  <c r="S7135" i="9" s="1"/>
  <c r="R7199" i="9"/>
  <c r="S7199" i="9" s="1"/>
  <c r="R7263" i="9"/>
  <c r="S7263" i="9" s="1"/>
  <c r="R7327" i="9"/>
  <c r="S7327" i="9" s="1"/>
  <c r="R7391" i="9"/>
  <c r="S7391" i="9" s="1"/>
  <c r="R7455" i="9"/>
  <c r="S7455" i="9" s="1"/>
  <c r="R7519" i="9"/>
  <c r="S7519" i="9" s="1"/>
  <c r="R7583" i="9"/>
  <c r="S7583" i="9" s="1"/>
  <c r="R7647" i="9"/>
  <c r="S7647" i="9" s="1"/>
  <c r="R7711" i="9"/>
  <c r="S7711" i="9" s="1"/>
  <c r="R7775" i="9"/>
  <c r="S7775" i="9" s="1"/>
  <c r="R7839" i="9"/>
  <c r="S7839" i="9" s="1"/>
  <c r="R7903" i="9"/>
  <c r="S7903" i="9" s="1"/>
  <c r="R7967" i="9"/>
  <c r="S7967" i="9" s="1"/>
  <c r="R6706" i="9"/>
  <c r="S6706" i="9" s="1"/>
  <c r="R5245" i="9"/>
  <c r="S5245" i="9" s="1"/>
  <c r="R4797" i="9"/>
  <c r="S4797" i="9" s="1"/>
  <c r="R4413" i="9"/>
  <c r="S4413" i="9" s="1"/>
  <c r="R7816" i="9"/>
  <c r="S7816" i="9" s="1"/>
  <c r="R6687" i="9"/>
  <c r="S6687" i="9" s="1"/>
  <c r="R6871" i="9"/>
  <c r="S6871" i="9" s="1"/>
  <c r="R7162" i="9"/>
  <c r="S7162" i="9" s="1"/>
  <c r="R4210" i="9"/>
  <c r="S4210" i="9" s="1"/>
  <c r="R5703" i="9"/>
  <c r="S5703" i="9" s="1"/>
  <c r="R5511" i="9"/>
  <c r="S5511" i="9" s="1"/>
  <c r="R4284" i="9"/>
  <c r="S4284" i="9" s="1"/>
  <c r="R5469" i="9"/>
  <c r="S5469" i="9" s="1"/>
  <c r="R5405" i="9"/>
  <c r="S5405" i="9" s="1"/>
  <c r="R5341" i="9"/>
  <c r="S5341" i="9" s="1"/>
  <c r="R5277" i="9"/>
  <c r="S5277" i="9" s="1"/>
  <c r="R5213" i="9"/>
  <c r="S5213" i="9" s="1"/>
  <c r="R5149" i="9"/>
  <c r="S5149" i="9" s="1"/>
  <c r="R5085" i="9"/>
  <c r="S5085" i="9" s="1"/>
  <c r="R5021" i="9"/>
  <c r="S5021" i="9" s="1"/>
  <c r="R4957" i="9"/>
  <c r="S4957" i="9" s="1"/>
  <c r="R4893" i="9"/>
  <c r="S4893" i="9" s="1"/>
  <c r="R4829" i="9"/>
  <c r="S4829" i="9" s="1"/>
  <c r="R4765" i="9"/>
  <c r="S4765" i="9" s="1"/>
  <c r="R4701" i="9"/>
  <c r="S4701" i="9" s="1"/>
  <c r="R4637" i="9"/>
  <c r="S4637" i="9" s="1"/>
  <c r="R4573" i="9"/>
  <c r="S4573" i="9" s="1"/>
  <c r="R4509" i="9"/>
  <c r="S4509" i="9" s="1"/>
  <c r="R4445" i="9"/>
  <c r="S4445" i="9" s="1"/>
  <c r="R4381" i="9"/>
  <c r="S4381" i="9" s="1"/>
  <c r="R5627" i="9"/>
  <c r="S5627" i="9" s="1"/>
  <c r="R4175" i="9"/>
  <c r="S4175" i="9" s="1"/>
  <c r="R5354" i="9"/>
  <c r="S5354" i="9" s="1"/>
  <c r="R4251" i="9"/>
  <c r="S4251" i="9" s="1"/>
  <c r="R4142" i="9"/>
  <c r="S4142" i="9" s="1"/>
  <c r="R5777" i="9"/>
  <c r="S5777" i="9" s="1"/>
  <c r="R5521" i="9"/>
  <c r="S5521" i="9" s="1"/>
  <c r="R5329" i="9"/>
  <c r="S5329" i="9" s="1"/>
  <c r="R5265" i="9"/>
  <c r="S5265" i="9" s="1"/>
  <c r="R5201" i="9"/>
  <c r="S5201" i="9" s="1"/>
  <c r="R5137" i="9"/>
  <c r="S5137" i="9" s="1"/>
  <c r="R5073" i="9"/>
  <c r="S5073" i="9" s="1"/>
  <c r="R5009" i="9"/>
  <c r="S5009" i="9" s="1"/>
  <c r="R4945" i="9"/>
  <c r="S4945" i="9" s="1"/>
  <c r="R4881" i="9"/>
  <c r="S4881" i="9" s="1"/>
  <c r="R4817" i="9"/>
  <c r="S4817" i="9" s="1"/>
  <c r="R4753" i="9"/>
  <c r="S4753" i="9" s="1"/>
  <c r="R4689" i="9"/>
  <c r="S4689" i="9" s="1"/>
  <c r="R4625" i="9"/>
  <c r="S4625" i="9" s="1"/>
  <c r="R4561" i="9"/>
  <c r="S4561" i="9" s="1"/>
  <c r="R4497" i="9"/>
  <c r="S4497" i="9" s="1"/>
  <c r="R4433" i="9"/>
  <c r="S4433" i="9" s="1"/>
  <c r="R4369" i="9"/>
  <c r="S4369" i="9" s="1"/>
  <c r="R4173" i="9"/>
  <c r="S4173" i="9" s="1"/>
  <c r="R2835" i="9"/>
  <c r="S2835" i="9" s="1"/>
  <c r="R1460" i="9"/>
  <c r="S1460" i="9" s="1"/>
  <c r="R1310" i="9"/>
  <c r="S1310" i="9" s="1"/>
  <c r="R1695" i="9"/>
  <c r="S1695" i="9" s="1"/>
  <c r="R1567" i="9"/>
  <c r="S1567" i="9" s="1"/>
  <c r="R3095" i="9"/>
  <c r="S3095" i="9" s="1"/>
  <c r="R2903" i="9"/>
  <c r="S2903" i="9" s="1"/>
  <c r="R2647" i="9"/>
  <c r="S2647" i="9" s="1"/>
  <c r="R2583" i="9"/>
  <c r="S2583" i="9" s="1"/>
  <c r="R2958" i="9"/>
  <c r="S2958" i="9" s="1"/>
  <c r="R2702" i="9"/>
  <c r="S2702" i="9" s="1"/>
  <c r="R300" i="9"/>
  <c r="S300" i="9" s="1"/>
  <c r="R259" i="9"/>
  <c r="S259" i="9" s="1"/>
  <c r="R195" i="9"/>
  <c r="S195" i="9" s="1"/>
  <c r="R131" i="9"/>
  <c r="S131" i="9" s="1"/>
  <c r="R67" i="9"/>
  <c r="S67" i="9" s="1"/>
  <c r="R1072" i="9"/>
  <c r="S1072" i="9" s="1"/>
  <c r="R304" i="9"/>
  <c r="S304" i="9" s="1"/>
  <c r="R48" i="9"/>
  <c r="S48" i="9" s="1"/>
  <c r="R198" i="9"/>
  <c r="S198" i="9" s="1"/>
  <c r="R70" i="9"/>
  <c r="S70" i="9" s="1"/>
  <c r="R6469" i="9"/>
  <c r="S6469" i="9" s="1"/>
  <c r="R6597" i="9"/>
  <c r="S6597" i="9" s="1"/>
  <c r="R6725" i="9"/>
  <c r="S6725" i="9" s="1"/>
  <c r="R6841" i="9"/>
  <c r="S6841" i="9" s="1"/>
  <c r="R6923" i="9"/>
  <c r="S6923" i="9" s="1"/>
  <c r="R6996" i="9"/>
  <c r="S6996" i="9" s="1"/>
  <c r="R7069" i="9"/>
  <c r="S7069" i="9" s="1"/>
  <c r="R7139" i="9"/>
  <c r="S7139" i="9" s="1"/>
  <c r="R7203" i="9"/>
  <c r="S7203" i="9" s="1"/>
  <c r="R7267" i="9"/>
  <c r="S7267" i="9" s="1"/>
  <c r="R7331" i="9"/>
  <c r="S7331" i="9" s="1"/>
  <c r="R7395" i="9"/>
  <c r="S7395" i="9" s="1"/>
  <c r="R7459" i="9"/>
  <c r="S7459" i="9" s="1"/>
  <c r="R7523" i="9"/>
  <c r="S7523" i="9" s="1"/>
  <c r="R7587" i="9"/>
  <c r="S7587" i="9" s="1"/>
  <c r="R7651" i="9"/>
  <c r="S7651" i="9" s="1"/>
  <c r="R7715" i="9"/>
  <c r="S7715" i="9" s="1"/>
  <c r="R7779" i="9"/>
  <c r="S7779" i="9" s="1"/>
  <c r="R7843" i="9"/>
  <c r="S7843" i="9" s="1"/>
  <c r="R7907" i="9"/>
  <c r="S7907" i="9" s="1"/>
  <c r="R7971" i="9"/>
  <c r="S7971" i="9" s="1"/>
  <c r="R6439" i="9"/>
  <c r="S6439" i="9" s="1"/>
  <c r="R6567" i="9"/>
  <c r="S6567" i="9" s="1"/>
  <c r="R6695" i="9"/>
  <c r="S6695" i="9" s="1"/>
  <c r="R6820" i="9"/>
  <c r="S6820" i="9" s="1"/>
  <c r="R6906" i="9"/>
  <c r="S6906" i="9" s="1"/>
  <c r="R6979" i="9"/>
  <c r="S6979" i="9" s="1"/>
  <c r="R7052" i="9"/>
  <c r="S7052" i="9" s="1"/>
  <c r="R7124" i="9"/>
  <c r="S7124" i="9" s="1"/>
  <c r="R7188" i="9"/>
  <c r="S7188" i="9" s="1"/>
  <c r="R7252" i="9"/>
  <c r="S7252" i="9" s="1"/>
  <c r="R7316" i="9"/>
  <c r="S7316" i="9" s="1"/>
  <c r="R7380" i="9"/>
  <c r="S7380" i="9" s="1"/>
  <c r="R7444" i="9"/>
  <c r="S7444" i="9" s="1"/>
  <c r="R7508" i="9"/>
  <c r="S7508" i="9" s="1"/>
  <c r="R7572" i="9"/>
  <c r="S7572" i="9" s="1"/>
  <c r="R7636" i="9"/>
  <c r="S7636" i="9" s="1"/>
  <c r="R7700" i="9"/>
  <c r="S7700" i="9" s="1"/>
  <c r="R7764" i="9"/>
  <c r="S7764" i="9" s="1"/>
  <c r="R7828" i="9"/>
  <c r="S7828" i="9" s="1"/>
  <c r="R7892" i="9"/>
  <c r="S7892" i="9" s="1"/>
  <c r="R7956" i="9"/>
  <c r="S7956" i="9" s="1"/>
  <c r="R6409" i="9"/>
  <c r="S6409" i="9" s="1"/>
  <c r="R6537" i="9"/>
  <c r="S6537" i="9" s="1"/>
  <c r="R6665" i="9"/>
  <c r="S6665" i="9" s="1"/>
  <c r="R6793" i="9"/>
  <c r="S6793" i="9" s="1"/>
  <c r="R6885" i="9"/>
  <c r="S6885" i="9" s="1"/>
  <c r="R6962" i="9"/>
  <c r="S6962" i="9" s="1"/>
  <c r="R7035" i="9"/>
  <c r="S7035" i="9" s="1"/>
  <c r="R7108" i="9"/>
  <c r="S7108" i="9" s="1"/>
  <c r="R7173" i="9"/>
  <c r="S7173" i="9" s="1"/>
  <c r="R7237" i="9"/>
  <c r="S7237" i="9" s="1"/>
  <c r="R7301" i="9"/>
  <c r="S7301" i="9" s="1"/>
  <c r="R7365" i="9"/>
  <c r="S7365" i="9" s="1"/>
  <c r="R7429" i="9"/>
  <c r="S7429" i="9" s="1"/>
  <c r="R7493" i="9"/>
  <c r="S7493" i="9" s="1"/>
  <c r="R7557" i="9"/>
  <c r="S7557" i="9" s="1"/>
  <c r="R7621" i="9"/>
  <c r="S7621" i="9" s="1"/>
  <c r="R7685" i="9"/>
  <c r="S7685" i="9" s="1"/>
  <c r="R7749" i="9"/>
  <c r="S7749" i="9" s="1"/>
  <c r="R7813" i="9"/>
  <c r="S7813" i="9" s="1"/>
  <c r="R7877" i="9"/>
  <c r="S7877" i="9" s="1"/>
  <c r="R7941" i="9"/>
  <c r="S7941" i="9" s="1"/>
  <c r="R6353" i="9"/>
  <c r="S6353" i="9" s="1"/>
  <c r="R6506" i="9"/>
  <c r="S6506" i="9" s="1"/>
  <c r="R6634" i="9"/>
  <c r="S6634" i="9" s="1"/>
  <c r="R6762" i="9"/>
  <c r="S6762" i="9" s="1"/>
  <c r="R6866" i="9"/>
  <c r="S6866" i="9" s="1"/>
  <c r="R6945" i="9"/>
  <c r="S6945" i="9" s="1"/>
  <c r="R7018" i="9"/>
  <c r="S7018" i="9" s="1"/>
  <c r="R7091" i="9"/>
  <c r="S7091" i="9" s="1"/>
  <c r="R7158" i="9"/>
  <c r="S7158" i="9" s="1"/>
  <c r="R7222" i="9"/>
  <c r="S7222" i="9" s="1"/>
  <c r="R7286" i="9"/>
  <c r="S7286" i="9" s="1"/>
  <c r="R7350" i="9"/>
  <c r="S7350" i="9" s="1"/>
  <c r="R7414" i="9"/>
  <c r="S7414" i="9" s="1"/>
  <c r="R7478" i="9"/>
  <c r="S7478" i="9" s="1"/>
  <c r="R7542" i="9"/>
  <c r="S7542" i="9" s="1"/>
  <c r="R7606" i="9"/>
  <c r="S7606" i="9" s="1"/>
  <c r="R7670" i="9"/>
  <c r="S7670" i="9" s="1"/>
  <c r="R7734" i="9"/>
  <c r="S7734" i="9" s="1"/>
  <c r="R7798" i="9"/>
  <c r="S7798" i="9" s="1"/>
  <c r="R7862" i="9"/>
  <c r="S7862" i="9" s="1"/>
  <c r="R7926" i="9"/>
  <c r="S7926" i="9" s="1"/>
  <c r="R7990" i="9"/>
  <c r="S7990" i="9" s="1"/>
  <c r="R6477" i="9"/>
  <c r="S6477" i="9" s="1"/>
  <c r="R6605" i="9"/>
  <c r="S6605" i="9" s="1"/>
  <c r="R6733" i="9"/>
  <c r="S6733" i="9" s="1"/>
  <c r="R6845" i="9"/>
  <c r="S6845" i="9" s="1"/>
  <c r="R6927" i="9"/>
  <c r="S6927" i="9" s="1"/>
  <c r="R7001" i="9"/>
  <c r="S7001" i="9" s="1"/>
  <c r="R7074" i="9"/>
  <c r="S7074" i="9" s="1"/>
  <c r="R7143" i="9"/>
  <c r="S7143" i="9" s="1"/>
  <c r="R7207" i="9"/>
  <c r="S7207" i="9" s="1"/>
  <c r="R7271" i="9"/>
  <c r="S7271" i="9" s="1"/>
  <c r="R7335" i="9"/>
  <c r="S7335" i="9" s="1"/>
  <c r="R7399" i="9"/>
  <c r="S7399" i="9" s="1"/>
  <c r="R7463" i="9"/>
  <c r="S7463" i="9" s="1"/>
  <c r="R7527" i="9"/>
  <c r="S7527" i="9" s="1"/>
  <c r="R7591" i="9"/>
  <c r="S7591" i="9" s="1"/>
  <c r="R7655" i="9"/>
  <c r="S7655" i="9" s="1"/>
  <c r="R7719" i="9"/>
  <c r="S7719" i="9" s="1"/>
  <c r="R7783" i="9"/>
  <c r="S7783" i="9" s="1"/>
  <c r="R7847" i="9"/>
  <c r="S7847" i="9" s="1"/>
  <c r="R7911" i="9"/>
  <c r="S7911" i="9" s="1"/>
  <c r="R7975" i="9"/>
  <c r="S7975" i="9" s="1"/>
  <c r="R5181" i="9"/>
  <c r="S5181" i="9" s="1"/>
  <c r="R7752" i="9"/>
  <c r="S7752" i="9" s="1"/>
  <c r="R7021" i="9"/>
  <c r="S7021" i="9" s="1"/>
  <c r="R6815" i="9"/>
  <c r="S6815" i="9" s="1"/>
  <c r="R7377" i="9"/>
  <c r="S7377" i="9" s="1"/>
  <c r="R7569" i="9"/>
  <c r="S7569" i="9" s="1"/>
  <c r="R7633" i="9"/>
  <c r="S7633" i="9" s="1"/>
  <c r="R7697" i="9"/>
  <c r="S7697" i="9" s="1"/>
  <c r="R7761" i="9"/>
  <c r="S7761" i="9" s="1"/>
  <c r="R7825" i="9"/>
  <c r="S7825" i="9" s="1"/>
  <c r="R7889" i="9"/>
  <c r="S7889" i="9" s="1"/>
  <c r="R7953" i="9"/>
  <c r="S7953" i="9" s="1"/>
  <c r="R7554" i="9"/>
  <c r="S7554" i="9" s="1"/>
  <c r="R7618" i="9"/>
  <c r="S7618" i="9" s="1"/>
  <c r="R7682" i="9"/>
  <c r="S7682" i="9" s="1"/>
  <c r="R7746" i="9"/>
  <c r="S7746" i="9" s="1"/>
  <c r="R5695" i="9"/>
  <c r="S5695" i="9" s="1"/>
  <c r="R5670" i="9"/>
  <c r="S5670" i="9" s="1"/>
  <c r="R5525" i="9"/>
  <c r="S5525" i="9" s="1"/>
  <c r="R5461" i="9"/>
  <c r="S5461" i="9" s="1"/>
  <c r="R5397" i="9"/>
  <c r="S5397" i="9" s="1"/>
  <c r="R5333" i="9"/>
  <c r="S5333" i="9" s="1"/>
  <c r="R5269" i="9"/>
  <c r="S5269" i="9" s="1"/>
  <c r="R5205" i="9"/>
  <c r="S5205" i="9" s="1"/>
  <c r="R5141" i="9"/>
  <c r="S5141" i="9" s="1"/>
  <c r="R5077" i="9"/>
  <c r="S5077" i="9" s="1"/>
  <c r="R5013" i="9"/>
  <c r="S5013" i="9" s="1"/>
  <c r="R4949" i="9"/>
  <c r="S4949" i="9" s="1"/>
  <c r="R4885" i="9"/>
  <c r="S4885" i="9" s="1"/>
  <c r="R4821" i="9"/>
  <c r="S4821" i="9" s="1"/>
  <c r="R4757" i="9"/>
  <c r="S4757" i="9" s="1"/>
  <c r="R4693" i="9"/>
  <c r="S4693" i="9" s="1"/>
  <c r="R4629" i="9"/>
  <c r="S4629" i="9" s="1"/>
  <c r="R4565" i="9"/>
  <c r="S4565" i="9" s="1"/>
  <c r="R4501" i="9"/>
  <c r="S4501" i="9" s="1"/>
  <c r="R4437" i="9"/>
  <c r="S4437" i="9" s="1"/>
  <c r="R4373" i="9"/>
  <c r="S4373" i="9" s="1"/>
  <c r="R4159" i="9"/>
  <c r="S4159" i="9" s="1"/>
  <c r="R5794" i="9"/>
  <c r="S5794" i="9" s="1"/>
  <c r="R5769" i="9"/>
  <c r="S5769" i="9" s="1"/>
  <c r="R5321" i="9"/>
  <c r="S5321" i="9" s="1"/>
  <c r="R5257" i="9"/>
  <c r="S5257" i="9" s="1"/>
  <c r="R5193" i="9"/>
  <c r="S5193" i="9" s="1"/>
  <c r="R5129" i="9"/>
  <c r="S5129" i="9" s="1"/>
  <c r="R5065" i="9"/>
  <c r="S5065" i="9" s="1"/>
  <c r="R5001" i="9"/>
  <c r="S5001" i="9" s="1"/>
  <c r="R4937" i="9"/>
  <c r="S4937" i="9" s="1"/>
  <c r="R4873" i="9"/>
  <c r="S4873" i="9" s="1"/>
  <c r="R4809" i="9"/>
  <c r="S4809" i="9" s="1"/>
  <c r="R4745" i="9"/>
  <c r="S4745" i="9" s="1"/>
  <c r="R4681" i="9"/>
  <c r="S4681" i="9" s="1"/>
  <c r="R4617" i="9"/>
  <c r="S4617" i="9" s="1"/>
  <c r="R4553" i="9"/>
  <c r="S4553" i="9" s="1"/>
  <c r="R4489" i="9"/>
  <c r="S4489" i="9" s="1"/>
  <c r="R4425" i="9"/>
  <c r="S4425" i="9" s="1"/>
  <c r="R3973" i="9"/>
  <c r="S3973" i="9" s="1"/>
  <c r="R1687" i="9"/>
  <c r="S1687" i="9" s="1"/>
  <c r="R1559" i="9"/>
  <c r="S1559" i="9" s="1"/>
  <c r="R1654" i="9"/>
  <c r="S1654" i="9" s="1"/>
  <c r="R1327" i="9"/>
  <c r="S1327" i="9" s="1"/>
  <c r="R4225" i="9"/>
  <c r="S4225" i="9" s="1"/>
  <c r="R3009" i="9"/>
  <c r="S3009" i="9" s="1"/>
  <c r="R2753" i="9"/>
  <c r="S2753" i="9" s="1"/>
  <c r="R2959" i="9"/>
  <c r="S2959" i="9" s="1"/>
  <c r="R2703" i="9"/>
  <c r="S2703" i="9" s="1"/>
  <c r="R1452" i="9"/>
  <c r="S1452" i="9" s="1"/>
  <c r="R3078" i="9"/>
  <c r="S3078" i="9" s="1"/>
  <c r="R1782" i="9"/>
  <c r="S1782" i="9" s="1"/>
  <c r="R1691" i="9"/>
  <c r="S1691" i="9" s="1"/>
  <c r="R1563" i="9"/>
  <c r="S1563" i="9" s="1"/>
  <c r="R133" i="9"/>
  <c r="S133" i="9" s="1"/>
  <c r="R251" i="9"/>
  <c r="S251" i="9" s="1"/>
  <c r="R187" i="9"/>
  <c r="S187" i="9" s="1"/>
  <c r="R123" i="9"/>
  <c r="S123" i="9" s="1"/>
  <c r="R59" i="9"/>
  <c r="S59" i="9" s="1"/>
  <c r="R1490" i="9"/>
  <c r="S1490" i="9" s="1"/>
  <c r="R82" i="9"/>
  <c r="S82" i="9" s="1"/>
  <c r="R40" i="9"/>
  <c r="S40" i="9" s="1"/>
  <c r="R255" i="9"/>
  <c r="S255" i="9" s="1"/>
  <c r="R6485" i="9"/>
  <c r="S6485" i="9" s="1"/>
  <c r="R6613" i="9"/>
  <c r="S6613" i="9" s="1"/>
  <c r="R6741" i="9"/>
  <c r="S6741" i="9" s="1"/>
  <c r="R6851" i="9"/>
  <c r="S6851" i="9" s="1"/>
  <c r="R6932" i="9"/>
  <c r="S6932" i="9" s="1"/>
  <c r="R7005" i="9"/>
  <c r="S7005" i="9" s="1"/>
  <c r="R7078" i="9"/>
  <c r="S7078" i="9" s="1"/>
  <c r="R7147" i="9"/>
  <c r="S7147" i="9" s="1"/>
  <c r="R7211" i="9"/>
  <c r="S7211" i="9" s="1"/>
  <c r="R7275" i="9"/>
  <c r="S7275" i="9" s="1"/>
  <c r="R7339" i="9"/>
  <c r="S7339" i="9" s="1"/>
  <c r="R7403" i="9"/>
  <c r="S7403" i="9" s="1"/>
  <c r="R7467" i="9"/>
  <c r="S7467" i="9" s="1"/>
  <c r="R7531" i="9"/>
  <c r="S7531" i="9" s="1"/>
  <c r="R7595" i="9"/>
  <c r="S7595" i="9" s="1"/>
  <c r="R7659" i="9"/>
  <c r="S7659" i="9" s="1"/>
  <c r="R7723" i="9"/>
  <c r="S7723" i="9" s="1"/>
  <c r="R7787" i="9"/>
  <c r="S7787" i="9" s="1"/>
  <c r="R7851" i="9"/>
  <c r="S7851" i="9" s="1"/>
  <c r="R7915" i="9"/>
  <c r="S7915" i="9" s="1"/>
  <c r="R7979" i="9"/>
  <c r="S7979" i="9" s="1"/>
  <c r="R6455" i="9"/>
  <c r="S6455" i="9" s="1"/>
  <c r="R6583" i="9"/>
  <c r="S6583" i="9" s="1"/>
  <c r="R6711" i="9"/>
  <c r="S6711" i="9" s="1"/>
  <c r="R6831" i="9"/>
  <c r="S6831" i="9" s="1"/>
  <c r="R6915" i="9"/>
  <c r="S6915" i="9" s="1"/>
  <c r="R6988" i="9"/>
  <c r="S6988" i="9" s="1"/>
  <c r="R7061" i="9"/>
  <c r="S7061" i="9" s="1"/>
  <c r="R7132" i="9"/>
  <c r="S7132" i="9" s="1"/>
  <c r="R7196" i="9"/>
  <c r="S7196" i="9" s="1"/>
  <c r="R7260" i="9"/>
  <c r="S7260" i="9" s="1"/>
  <c r="R7324" i="9"/>
  <c r="S7324" i="9" s="1"/>
  <c r="R7388" i="9"/>
  <c r="S7388" i="9" s="1"/>
  <c r="R7452" i="9"/>
  <c r="S7452" i="9" s="1"/>
  <c r="R7516" i="9"/>
  <c r="S7516" i="9" s="1"/>
  <c r="R7580" i="9"/>
  <c r="S7580" i="9" s="1"/>
  <c r="R7644" i="9"/>
  <c r="S7644" i="9" s="1"/>
  <c r="R7708" i="9"/>
  <c r="S7708" i="9" s="1"/>
  <c r="R7772" i="9"/>
  <c r="S7772" i="9" s="1"/>
  <c r="R7836" i="9"/>
  <c r="S7836" i="9" s="1"/>
  <c r="R7900" i="9"/>
  <c r="S7900" i="9" s="1"/>
  <c r="R7964" i="9"/>
  <c r="S7964" i="9" s="1"/>
  <c r="R6425" i="9"/>
  <c r="S6425" i="9" s="1"/>
  <c r="R6553" i="9"/>
  <c r="S6553" i="9" s="1"/>
  <c r="R6681" i="9"/>
  <c r="S6681" i="9" s="1"/>
  <c r="R6809" i="9"/>
  <c r="S6809" i="9" s="1"/>
  <c r="R6897" i="9"/>
  <c r="S6897" i="9" s="1"/>
  <c r="R6971" i="9"/>
  <c r="S6971" i="9" s="1"/>
  <c r="R7044" i="9"/>
  <c r="S7044" i="9" s="1"/>
  <c r="R7117" i="9"/>
  <c r="S7117" i="9" s="1"/>
  <c r="R7181" i="9"/>
  <c r="S7181" i="9" s="1"/>
  <c r="R7245" i="9"/>
  <c r="S7245" i="9" s="1"/>
  <c r="R7309" i="9"/>
  <c r="S7309" i="9" s="1"/>
  <c r="R7373" i="9"/>
  <c r="S7373" i="9" s="1"/>
  <c r="R7437" i="9"/>
  <c r="S7437" i="9" s="1"/>
  <c r="R7501" i="9"/>
  <c r="S7501" i="9" s="1"/>
  <c r="R7565" i="9"/>
  <c r="S7565" i="9" s="1"/>
  <c r="R7629" i="9"/>
  <c r="S7629" i="9" s="1"/>
  <c r="R7693" i="9"/>
  <c r="S7693" i="9" s="1"/>
  <c r="R7757" i="9"/>
  <c r="S7757" i="9" s="1"/>
  <c r="R7821" i="9"/>
  <c r="S7821" i="9" s="1"/>
  <c r="R7885" i="9"/>
  <c r="S7885" i="9" s="1"/>
  <c r="R7949" i="9"/>
  <c r="S7949" i="9" s="1"/>
  <c r="R6385" i="9"/>
  <c r="S6385" i="9" s="1"/>
  <c r="R6522" i="9"/>
  <c r="S6522" i="9" s="1"/>
  <c r="R6650" i="9"/>
  <c r="S6650" i="9" s="1"/>
  <c r="R6778" i="9"/>
  <c r="S6778" i="9" s="1"/>
  <c r="R6876" i="9"/>
  <c r="S6876" i="9" s="1"/>
  <c r="R6954" i="9"/>
  <c r="S6954" i="9" s="1"/>
  <c r="R7027" i="9"/>
  <c r="S7027" i="9" s="1"/>
  <c r="R7100" i="9"/>
  <c r="S7100" i="9" s="1"/>
  <c r="R7166" i="9"/>
  <c r="S7166" i="9" s="1"/>
  <c r="R7230" i="9"/>
  <c r="S7230" i="9" s="1"/>
  <c r="R7294" i="9"/>
  <c r="S7294" i="9" s="1"/>
  <c r="R7358" i="9"/>
  <c r="S7358" i="9" s="1"/>
  <c r="R7422" i="9"/>
  <c r="S7422" i="9" s="1"/>
  <c r="R7486" i="9"/>
  <c r="S7486" i="9" s="1"/>
  <c r="R7550" i="9"/>
  <c r="S7550" i="9" s="1"/>
  <c r="R7614" i="9"/>
  <c r="S7614" i="9" s="1"/>
  <c r="R7678" i="9"/>
  <c r="S7678" i="9" s="1"/>
  <c r="R7742" i="9"/>
  <c r="S7742" i="9" s="1"/>
  <c r="R7806" i="9"/>
  <c r="S7806" i="9" s="1"/>
  <c r="R7870" i="9"/>
  <c r="S7870" i="9" s="1"/>
  <c r="R7934" i="9"/>
  <c r="S7934" i="9" s="1"/>
  <c r="R7998" i="9"/>
  <c r="S7998" i="9" s="1"/>
  <c r="R6493" i="9"/>
  <c r="S6493" i="9" s="1"/>
  <c r="R6621" i="9"/>
  <c r="S6621" i="9" s="1"/>
  <c r="R6749" i="9"/>
  <c r="S6749" i="9" s="1"/>
  <c r="R6857" i="9"/>
  <c r="S6857" i="9" s="1"/>
  <c r="R6937" i="9"/>
  <c r="S6937" i="9" s="1"/>
  <c r="R7010" i="9"/>
  <c r="S7010" i="9" s="1"/>
  <c r="R7083" i="9"/>
  <c r="S7083" i="9" s="1"/>
  <c r="R7151" i="9"/>
  <c r="S7151" i="9" s="1"/>
  <c r="R7215" i="9"/>
  <c r="S7215" i="9" s="1"/>
  <c r="R7279" i="9"/>
  <c r="S7279" i="9" s="1"/>
  <c r="R7343" i="9"/>
  <c r="S7343" i="9" s="1"/>
  <c r="R7407" i="9"/>
  <c r="S7407" i="9" s="1"/>
  <c r="R7471" i="9"/>
  <c r="S7471" i="9" s="1"/>
  <c r="R7535" i="9"/>
  <c r="S7535" i="9" s="1"/>
  <c r="R7599" i="9"/>
  <c r="S7599" i="9" s="1"/>
  <c r="R7663" i="9"/>
  <c r="S7663" i="9" s="1"/>
  <c r="R7727" i="9"/>
  <c r="S7727" i="9" s="1"/>
  <c r="R7791" i="9"/>
  <c r="S7791" i="9" s="1"/>
  <c r="R7855" i="9"/>
  <c r="S7855" i="9" s="1"/>
  <c r="R7919" i="9"/>
  <c r="S7919" i="9" s="1"/>
  <c r="R7983" i="9"/>
  <c r="S7983" i="9" s="1"/>
  <c r="R7401" i="9"/>
  <c r="S7401" i="9" s="1"/>
  <c r="R5437" i="9"/>
  <c r="S5437" i="9" s="1"/>
  <c r="R4925" i="9"/>
  <c r="S4925" i="9" s="1"/>
  <c r="R4541" i="9"/>
  <c r="S4541" i="9" s="1"/>
  <c r="R7304" i="9"/>
  <c r="S7304" i="9" s="1"/>
  <c r="R7688" i="9"/>
  <c r="S7688" i="9" s="1"/>
  <c r="R7002" i="9"/>
  <c r="S7002" i="9" s="1"/>
  <c r="R7528" i="9"/>
  <c r="S7528" i="9" s="1"/>
  <c r="R7592" i="9"/>
  <c r="S7592" i="9" s="1"/>
  <c r="R7656" i="9"/>
  <c r="S7656" i="9" s="1"/>
  <c r="R7720" i="9"/>
  <c r="S7720" i="9" s="1"/>
  <c r="R7784" i="9"/>
  <c r="S7784" i="9" s="1"/>
  <c r="R7848" i="9"/>
  <c r="S7848" i="9" s="1"/>
  <c r="R7912" i="9"/>
  <c r="S7912" i="9" s="1"/>
  <c r="R7976" i="9"/>
  <c r="S7976" i="9" s="1"/>
  <c r="R6449" i="9"/>
  <c r="S6449" i="9" s="1"/>
  <c r="R6577" i="9"/>
  <c r="S6577" i="9" s="1"/>
  <c r="R6705" i="9"/>
  <c r="S6705" i="9" s="1"/>
  <c r="R7306" i="9"/>
  <c r="S7306" i="9" s="1"/>
  <c r="R7040" i="9"/>
  <c r="S7040" i="9" s="1"/>
  <c r="R5517" i="9"/>
  <c r="S5517" i="9" s="1"/>
  <c r="R5453" i="9"/>
  <c r="S5453" i="9" s="1"/>
  <c r="R5389" i="9"/>
  <c r="S5389" i="9" s="1"/>
  <c r="R5325" i="9"/>
  <c r="S5325" i="9" s="1"/>
  <c r="R5261" i="9"/>
  <c r="S5261" i="9" s="1"/>
  <c r="R5197" i="9"/>
  <c r="S5197" i="9" s="1"/>
  <c r="R5133" i="9"/>
  <c r="S5133" i="9" s="1"/>
  <c r="R5069" i="9"/>
  <c r="S5069" i="9" s="1"/>
  <c r="R5005" i="9"/>
  <c r="S5005" i="9" s="1"/>
  <c r="R4941" i="9"/>
  <c r="S4941" i="9" s="1"/>
  <c r="R4877" i="9"/>
  <c r="S4877" i="9" s="1"/>
  <c r="R4813" i="9"/>
  <c r="S4813" i="9" s="1"/>
  <c r="R4749" i="9"/>
  <c r="S4749" i="9" s="1"/>
  <c r="R4685" i="9"/>
  <c r="S4685" i="9" s="1"/>
  <c r="R4621" i="9"/>
  <c r="S4621" i="9" s="1"/>
  <c r="R4557" i="9"/>
  <c r="S4557" i="9" s="1"/>
  <c r="R4493" i="9"/>
  <c r="S4493" i="9" s="1"/>
  <c r="R4429" i="9"/>
  <c r="S4429" i="9" s="1"/>
  <c r="R6812" i="9"/>
  <c r="S6812" i="9" s="1"/>
  <c r="R4228" i="9"/>
  <c r="S4228" i="9" s="1"/>
  <c r="R4326" i="9"/>
  <c r="S4326" i="9" s="1"/>
  <c r="R5466" i="9"/>
  <c r="S5466" i="9" s="1"/>
  <c r="R5697" i="9"/>
  <c r="S5697" i="9" s="1"/>
  <c r="R5377" i="9"/>
  <c r="S5377" i="9" s="1"/>
  <c r="R5313" i="9"/>
  <c r="S5313" i="9" s="1"/>
  <c r="R5249" i="9"/>
  <c r="S5249" i="9" s="1"/>
  <c r="R5185" i="9"/>
  <c r="S5185" i="9" s="1"/>
  <c r="R5121" i="9"/>
  <c r="S5121" i="9" s="1"/>
  <c r="R5057" i="9"/>
  <c r="S5057" i="9" s="1"/>
  <c r="R4993" i="9"/>
  <c r="S4993" i="9" s="1"/>
  <c r="R4929" i="9"/>
  <c r="S4929" i="9" s="1"/>
  <c r="R4865" i="9"/>
  <c r="S4865" i="9" s="1"/>
  <c r="R4801" i="9"/>
  <c r="S4801" i="9" s="1"/>
  <c r="R4737" i="9"/>
  <c r="S4737" i="9" s="1"/>
  <c r="R4673" i="9"/>
  <c r="S4673" i="9" s="1"/>
  <c r="R4609" i="9"/>
  <c r="S4609" i="9" s="1"/>
  <c r="R4545" i="9"/>
  <c r="S4545" i="9" s="1"/>
  <c r="R4481" i="9"/>
  <c r="S4481" i="9" s="1"/>
  <c r="R4417" i="9"/>
  <c r="S4417" i="9" s="1"/>
  <c r="R4157" i="9"/>
  <c r="S4157" i="9" s="1"/>
  <c r="R3069" i="9"/>
  <c r="S3069" i="9" s="1"/>
  <c r="R1747" i="9"/>
  <c r="S1747" i="9" s="1"/>
  <c r="R1684" i="9"/>
  <c r="S1684" i="9" s="1"/>
  <c r="R1556" i="9"/>
  <c r="S1556" i="9" s="1"/>
  <c r="R2937" i="9"/>
  <c r="S2937" i="9" s="1"/>
  <c r="R2681" i="9"/>
  <c r="S2681" i="9" s="1"/>
  <c r="R4192" i="9"/>
  <c r="S4192" i="9" s="1"/>
  <c r="R1486" i="9"/>
  <c r="S1486" i="9" s="1"/>
  <c r="R2823" i="9"/>
  <c r="S2823" i="9" s="1"/>
  <c r="R1278" i="9"/>
  <c r="S1278" i="9" s="1"/>
  <c r="R3070" i="9"/>
  <c r="S3070" i="9" s="1"/>
  <c r="R2814" i="9"/>
  <c r="S2814" i="9" s="1"/>
  <c r="R1405" i="9"/>
  <c r="S1405" i="9" s="1"/>
  <c r="R253" i="9"/>
  <c r="S253" i="9" s="1"/>
  <c r="R220" i="9"/>
  <c r="S220" i="9" s="1"/>
  <c r="R307" i="9"/>
  <c r="S307" i="9" s="1"/>
  <c r="R243" i="9"/>
  <c r="S243" i="9" s="1"/>
  <c r="R179" i="9"/>
  <c r="S179" i="9" s="1"/>
  <c r="R115" i="9"/>
  <c r="S115" i="9" s="1"/>
  <c r="R51" i="9"/>
  <c r="S51" i="9" s="1"/>
  <c r="R202" i="9"/>
  <c r="S202" i="9" s="1"/>
  <c r="R1369" i="9"/>
  <c r="S1369" i="9" s="1"/>
  <c r="R1241" i="9"/>
  <c r="S1241" i="9" s="1"/>
  <c r="R281" i="9"/>
  <c r="S281" i="9" s="1"/>
  <c r="R246" i="9"/>
  <c r="S246" i="9" s="1"/>
  <c r="R6501" i="9"/>
  <c r="S6501" i="9" s="1"/>
  <c r="R6629" i="9"/>
  <c r="S6629" i="9" s="1"/>
  <c r="R6757" i="9"/>
  <c r="S6757" i="9" s="1"/>
  <c r="R6861" i="9"/>
  <c r="S6861" i="9" s="1"/>
  <c r="R6941" i="9"/>
  <c r="S6941" i="9" s="1"/>
  <c r="R7014" i="9"/>
  <c r="S7014" i="9" s="1"/>
  <c r="R7087" i="9"/>
  <c r="S7087" i="9" s="1"/>
  <c r="R7155" i="9"/>
  <c r="S7155" i="9" s="1"/>
  <c r="R7219" i="9"/>
  <c r="S7219" i="9" s="1"/>
  <c r="R7283" i="9"/>
  <c r="S7283" i="9" s="1"/>
  <c r="R7347" i="9"/>
  <c r="S7347" i="9" s="1"/>
  <c r="R7411" i="9"/>
  <c r="S7411" i="9" s="1"/>
  <c r="R7475" i="9"/>
  <c r="S7475" i="9" s="1"/>
  <c r="R7539" i="9"/>
  <c r="S7539" i="9" s="1"/>
  <c r="R7603" i="9"/>
  <c r="S7603" i="9" s="1"/>
  <c r="R7667" i="9"/>
  <c r="S7667" i="9" s="1"/>
  <c r="R7731" i="9"/>
  <c r="S7731" i="9" s="1"/>
  <c r="R7795" i="9"/>
  <c r="S7795" i="9" s="1"/>
  <c r="R7859" i="9"/>
  <c r="S7859" i="9" s="1"/>
  <c r="R7923" i="9"/>
  <c r="S7923" i="9" s="1"/>
  <c r="R7987" i="9"/>
  <c r="S7987" i="9" s="1"/>
  <c r="R6471" i="9"/>
  <c r="S6471" i="9" s="1"/>
  <c r="R6599" i="9"/>
  <c r="S6599" i="9" s="1"/>
  <c r="R6727" i="9"/>
  <c r="S6727" i="9" s="1"/>
  <c r="R6842" i="9"/>
  <c r="S6842" i="9" s="1"/>
  <c r="R6924" i="9"/>
  <c r="S6924" i="9" s="1"/>
  <c r="R6997" i="9"/>
  <c r="S6997" i="9" s="1"/>
  <c r="R7070" i="9"/>
  <c r="S7070" i="9" s="1"/>
  <c r="R7140" i="9"/>
  <c r="S7140" i="9" s="1"/>
  <c r="R7204" i="9"/>
  <c r="S7204" i="9" s="1"/>
  <c r="R7268" i="9"/>
  <c r="S7268" i="9" s="1"/>
  <c r="R7332" i="9"/>
  <c r="S7332" i="9" s="1"/>
  <c r="R7396" i="9"/>
  <c r="S7396" i="9" s="1"/>
  <c r="R7460" i="9"/>
  <c r="S7460" i="9" s="1"/>
  <c r="R7524" i="9"/>
  <c r="S7524" i="9" s="1"/>
  <c r="R7588" i="9"/>
  <c r="S7588" i="9" s="1"/>
  <c r="R7652" i="9"/>
  <c r="S7652" i="9" s="1"/>
  <c r="R7716" i="9"/>
  <c r="S7716" i="9" s="1"/>
  <c r="R7780" i="9"/>
  <c r="S7780" i="9" s="1"/>
  <c r="R7844" i="9"/>
  <c r="S7844" i="9" s="1"/>
  <c r="R7908" i="9"/>
  <c r="S7908" i="9" s="1"/>
  <c r="R7972" i="9"/>
  <c r="S7972" i="9" s="1"/>
  <c r="R6441" i="9"/>
  <c r="S6441" i="9" s="1"/>
  <c r="R6569" i="9"/>
  <c r="S6569" i="9" s="1"/>
  <c r="R6697" i="9"/>
  <c r="S6697" i="9" s="1"/>
  <c r="R6821" i="9"/>
  <c r="S6821" i="9" s="1"/>
  <c r="R6907" i="9"/>
  <c r="S6907" i="9" s="1"/>
  <c r="R6980" i="9"/>
  <c r="S6980" i="9" s="1"/>
  <c r="R7053" i="9"/>
  <c r="S7053" i="9" s="1"/>
  <c r="R7125" i="9"/>
  <c r="S7125" i="9" s="1"/>
  <c r="R7189" i="9"/>
  <c r="S7189" i="9" s="1"/>
  <c r="R7253" i="9"/>
  <c r="S7253" i="9" s="1"/>
  <c r="R7317" i="9"/>
  <c r="S7317" i="9" s="1"/>
  <c r="R7381" i="9"/>
  <c r="S7381" i="9" s="1"/>
  <c r="R7445" i="9"/>
  <c r="S7445" i="9" s="1"/>
  <c r="R7509" i="9"/>
  <c r="S7509" i="9" s="1"/>
  <c r="R7573" i="9"/>
  <c r="S7573" i="9" s="1"/>
  <c r="R7637" i="9"/>
  <c r="S7637" i="9" s="1"/>
  <c r="R7701" i="9"/>
  <c r="S7701" i="9" s="1"/>
  <c r="R7765" i="9"/>
  <c r="S7765" i="9" s="1"/>
  <c r="R7829" i="9"/>
  <c r="S7829" i="9" s="1"/>
  <c r="R7893" i="9"/>
  <c r="S7893" i="9" s="1"/>
  <c r="R7957" i="9"/>
  <c r="S7957" i="9" s="1"/>
  <c r="R6410" i="9"/>
  <c r="S6410" i="9" s="1"/>
  <c r="R6538" i="9"/>
  <c r="S6538" i="9" s="1"/>
  <c r="R6666" i="9"/>
  <c r="S6666" i="9" s="1"/>
  <c r="R6794" i="9"/>
  <c r="S6794" i="9" s="1"/>
  <c r="R6887" i="9"/>
  <c r="S6887" i="9" s="1"/>
  <c r="R6963" i="9"/>
  <c r="S6963" i="9" s="1"/>
  <c r="R7036" i="9"/>
  <c r="S7036" i="9" s="1"/>
  <c r="R7109" i="9"/>
  <c r="S7109" i="9" s="1"/>
  <c r="R7174" i="9"/>
  <c r="S7174" i="9" s="1"/>
  <c r="R7238" i="9"/>
  <c r="S7238" i="9" s="1"/>
  <c r="R7302" i="9"/>
  <c r="S7302" i="9" s="1"/>
  <c r="R7366" i="9"/>
  <c r="S7366" i="9" s="1"/>
  <c r="R7430" i="9"/>
  <c r="S7430" i="9" s="1"/>
  <c r="R7494" i="9"/>
  <c r="S7494" i="9" s="1"/>
  <c r="R7558" i="9"/>
  <c r="S7558" i="9" s="1"/>
  <c r="R7622" i="9"/>
  <c r="S7622" i="9" s="1"/>
  <c r="R7686" i="9"/>
  <c r="S7686" i="9" s="1"/>
  <c r="R7750" i="9"/>
  <c r="S7750" i="9" s="1"/>
  <c r="R7814" i="9"/>
  <c r="S7814" i="9" s="1"/>
  <c r="R7878" i="9"/>
  <c r="S7878" i="9" s="1"/>
  <c r="R7942" i="9"/>
  <c r="S7942" i="9" s="1"/>
  <c r="R6354" i="9"/>
  <c r="S6354" i="9" s="1"/>
  <c r="R6509" i="9"/>
  <c r="S6509" i="9" s="1"/>
  <c r="R6637" i="9"/>
  <c r="S6637" i="9" s="1"/>
  <c r="R6765" i="9"/>
  <c r="S6765" i="9" s="1"/>
  <c r="R6867" i="9"/>
  <c r="S6867" i="9" s="1"/>
  <c r="R6946" i="9"/>
  <c r="S6946" i="9" s="1"/>
  <c r="R7019" i="9"/>
  <c r="S7019" i="9" s="1"/>
  <c r="R7092" i="9"/>
  <c r="S7092" i="9" s="1"/>
  <c r="R7159" i="9"/>
  <c r="S7159" i="9" s="1"/>
  <c r="R7223" i="9"/>
  <c r="S7223" i="9" s="1"/>
  <c r="R7287" i="9"/>
  <c r="S7287" i="9" s="1"/>
  <c r="R7351" i="9"/>
  <c r="S7351" i="9" s="1"/>
  <c r="R7415" i="9"/>
  <c r="S7415" i="9" s="1"/>
  <c r="R7479" i="9"/>
  <c r="S7479" i="9" s="1"/>
  <c r="R7543" i="9"/>
  <c r="S7543" i="9" s="1"/>
  <c r="R7607" i="9"/>
  <c r="S7607" i="9" s="1"/>
  <c r="R7671" i="9"/>
  <c r="S7671" i="9" s="1"/>
  <c r="R7735" i="9"/>
  <c r="S7735" i="9" s="1"/>
  <c r="R7799" i="9"/>
  <c r="S7799" i="9" s="1"/>
  <c r="R7863" i="9"/>
  <c r="S7863" i="9" s="1"/>
  <c r="R7927" i="9"/>
  <c r="S7927" i="9" s="1"/>
  <c r="R7991" i="9"/>
  <c r="S7991" i="9" s="1"/>
  <c r="R5117" i="9"/>
  <c r="S5117" i="9" s="1"/>
  <c r="R4605" i="9"/>
  <c r="S4605" i="9" s="1"/>
  <c r="R7560" i="9"/>
  <c r="S7560" i="9" s="1"/>
  <c r="R7944" i="9"/>
  <c r="S7944" i="9" s="1"/>
  <c r="R7417" i="9"/>
  <c r="S7417" i="9" s="1"/>
  <c r="R6559" i="9"/>
  <c r="S6559" i="9" s="1"/>
  <c r="R7084" i="9"/>
  <c r="S7084" i="9" s="1"/>
  <c r="R7152" i="9"/>
  <c r="S7152" i="9" s="1"/>
  <c r="R6994" i="9"/>
  <c r="S6994" i="9" s="1"/>
  <c r="R7393" i="9"/>
  <c r="S7393" i="9" s="1"/>
  <c r="R7122" i="9"/>
  <c r="S7122" i="9" s="1"/>
  <c r="R7250" i="9"/>
  <c r="S7250" i="9" s="1"/>
  <c r="R4330" i="9"/>
  <c r="S4330" i="9" s="1"/>
  <c r="R5765" i="9"/>
  <c r="S5765" i="9" s="1"/>
  <c r="R5509" i="9"/>
  <c r="S5509" i="9" s="1"/>
  <c r="R5445" i="9"/>
  <c r="S5445" i="9" s="1"/>
  <c r="R5381" i="9"/>
  <c r="S5381" i="9" s="1"/>
  <c r="R5317" i="9"/>
  <c r="S5317" i="9" s="1"/>
  <c r="R5253" i="9"/>
  <c r="S5253" i="9" s="1"/>
  <c r="R5189" i="9"/>
  <c r="S5189" i="9" s="1"/>
  <c r="R5125" i="9"/>
  <c r="S5125" i="9" s="1"/>
  <c r="R5061" i="9"/>
  <c r="S5061" i="9" s="1"/>
  <c r="R4997" i="9"/>
  <c r="S4997" i="9" s="1"/>
  <c r="R4933" i="9"/>
  <c r="S4933" i="9" s="1"/>
  <c r="R4869" i="9"/>
  <c r="S4869" i="9" s="1"/>
  <c r="R4805" i="9"/>
  <c r="S4805" i="9" s="1"/>
  <c r="R4741" i="9"/>
  <c r="S4741" i="9" s="1"/>
  <c r="R4677" i="9"/>
  <c r="S4677" i="9" s="1"/>
  <c r="R4613" i="9"/>
  <c r="S4613" i="9" s="1"/>
  <c r="R4549" i="9"/>
  <c r="S4549" i="9" s="1"/>
  <c r="R4485" i="9"/>
  <c r="S4485" i="9" s="1"/>
  <c r="R4421" i="9"/>
  <c r="S4421" i="9" s="1"/>
  <c r="R4355" i="9"/>
  <c r="S4355" i="9" s="1"/>
  <c r="R5652" i="9"/>
  <c r="S5652" i="9" s="1"/>
  <c r="R5369" i="9"/>
  <c r="S5369" i="9" s="1"/>
  <c r="R5305" i="9"/>
  <c r="S5305" i="9" s="1"/>
  <c r="R5241" i="9"/>
  <c r="S5241" i="9" s="1"/>
  <c r="R5177" i="9"/>
  <c r="S5177" i="9" s="1"/>
  <c r="R5113" i="9"/>
  <c r="S5113" i="9" s="1"/>
  <c r="R5049" i="9"/>
  <c r="S5049" i="9" s="1"/>
  <c r="R4985" i="9"/>
  <c r="S4985" i="9" s="1"/>
  <c r="R4921" i="9"/>
  <c r="S4921" i="9" s="1"/>
  <c r="R4857" i="9"/>
  <c r="S4857" i="9" s="1"/>
  <c r="R4793" i="9"/>
  <c r="S4793" i="9" s="1"/>
  <c r="R4729" i="9"/>
  <c r="S4729" i="9" s="1"/>
  <c r="R4665" i="9"/>
  <c r="S4665" i="9" s="1"/>
  <c r="R4601" i="9"/>
  <c r="S4601" i="9" s="1"/>
  <c r="R4537" i="9"/>
  <c r="S4537" i="9" s="1"/>
  <c r="R4473" i="9"/>
  <c r="S4473" i="9" s="1"/>
  <c r="R4409" i="9"/>
  <c r="S4409" i="9" s="1"/>
  <c r="R3061" i="9"/>
  <c r="S3061" i="9" s="1"/>
  <c r="R2805" i="9"/>
  <c r="S2805" i="9" s="1"/>
  <c r="R2549" i="9"/>
  <c r="S2549" i="9" s="1"/>
  <c r="R4004" i="9"/>
  <c r="S4004" i="9" s="1"/>
  <c r="R3067" i="9"/>
  <c r="S3067" i="9" s="1"/>
  <c r="R3003" i="9"/>
  <c r="S3003" i="9" s="1"/>
  <c r="R2747" i="9"/>
  <c r="S2747" i="9" s="1"/>
  <c r="R2890" i="9"/>
  <c r="S2890" i="9" s="1"/>
  <c r="R2634" i="9"/>
  <c r="S2634" i="9" s="1"/>
  <c r="R2570" i="9"/>
  <c r="S2570" i="9" s="1"/>
  <c r="R1390" i="9"/>
  <c r="S1390" i="9" s="1"/>
  <c r="R3992" i="9"/>
  <c r="S3992" i="9" s="1"/>
  <c r="R3071" i="9"/>
  <c r="S3071" i="9" s="1"/>
  <c r="R1676" i="9"/>
  <c r="S1676" i="9" s="1"/>
  <c r="R1548" i="9"/>
  <c r="S1548" i="9" s="1"/>
  <c r="R53" i="9"/>
  <c r="S53" i="9" s="1"/>
  <c r="R299" i="9"/>
  <c r="S299" i="9" s="1"/>
  <c r="R235" i="9"/>
  <c r="S235" i="9" s="1"/>
  <c r="R171" i="9"/>
  <c r="S171" i="9" s="1"/>
  <c r="R107" i="9"/>
  <c r="S107" i="9" s="1"/>
  <c r="R43" i="9"/>
  <c r="S43" i="9" s="1"/>
  <c r="R1112" i="9"/>
  <c r="S1112" i="9" s="1"/>
  <c r="R24" i="9"/>
  <c r="S24" i="9" s="1"/>
  <c r="R111" i="9"/>
  <c r="S111" i="9" s="1"/>
  <c r="R6370" i="9"/>
  <c r="S6370" i="9" s="1"/>
  <c r="R6517" i="9"/>
  <c r="S6517" i="9" s="1"/>
  <c r="R6645" i="9"/>
  <c r="S6645" i="9" s="1"/>
  <c r="R6773" i="9"/>
  <c r="S6773" i="9" s="1"/>
  <c r="R6873" i="9"/>
  <c r="S6873" i="9" s="1"/>
  <c r="R6950" i="9"/>
  <c r="S6950" i="9" s="1"/>
  <c r="R7023" i="9"/>
  <c r="S7023" i="9" s="1"/>
  <c r="R7097" i="9"/>
  <c r="S7097" i="9" s="1"/>
  <c r="R7163" i="9"/>
  <c r="S7163" i="9" s="1"/>
  <c r="R7227" i="9"/>
  <c r="S7227" i="9" s="1"/>
  <c r="R7291" i="9"/>
  <c r="S7291" i="9" s="1"/>
  <c r="R7355" i="9"/>
  <c r="S7355" i="9" s="1"/>
  <c r="R7419" i="9"/>
  <c r="S7419" i="9" s="1"/>
  <c r="R7483" i="9"/>
  <c r="S7483" i="9" s="1"/>
  <c r="R7547" i="9"/>
  <c r="S7547" i="9" s="1"/>
  <c r="R7611" i="9"/>
  <c r="S7611" i="9" s="1"/>
  <c r="R7675" i="9"/>
  <c r="S7675" i="9" s="1"/>
  <c r="R7739" i="9"/>
  <c r="S7739" i="9" s="1"/>
  <c r="R7803" i="9"/>
  <c r="S7803" i="9" s="1"/>
  <c r="R7867" i="9"/>
  <c r="S7867" i="9" s="1"/>
  <c r="R7931" i="9"/>
  <c r="S7931" i="9" s="1"/>
  <c r="R7995" i="9"/>
  <c r="S7995" i="9" s="1"/>
  <c r="R6487" i="9"/>
  <c r="S6487" i="9" s="1"/>
  <c r="R6615" i="9"/>
  <c r="S6615" i="9" s="1"/>
  <c r="R6743" i="9"/>
  <c r="S6743" i="9" s="1"/>
  <c r="R6852" i="9"/>
  <c r="S6852" i="9" s="1"/>
  <c r="R6933" i="9"/>
  <c r="S6933" i="9" s="1"/>
  <c r="R7006" i="9"/>
  <c r="S7006" i="9" s="1"/>
  <c r="R7079" i="9"/>
  <c r="S7079" i="9" s="1"/>
  <c r="R7148" i="9"/>
  <c r="S7148" i="9" s="1"/>
  <c r="R7212" i="9"/>
  <c r="S7212" i="9" s="1"/>
  <c r="R7276" i="9"/>
  <c r="S7276" i="9" s="1"/>
  <c r="R7340" i="9"/>
  <c r="S7340" i="9" s="1"/>
  <c r="R7404" i="9"/>
  <c r="S7404" i="9" s="1"/>
  <c r="R7468" i="9"/>
  <c r="S7468" i="9" s="1"/>
  <c r="R7532" i="9"/>
  <c r="S7532" i="9" s="1"/>
  <c r="R7596" i="9"/>
  <c r="S7596" i="9" s="1"/>
  <c r="R7660" i="9"/>
  <c r="S7660" i="9" s="1"/>
  <c r="R7724" i="9"/>
  <c r="S7724" i="9" s="1"/>
  <c r="R7788" i="9"/>
  <c r="S7788" i="9" s="1"/>
  <c r="R7852" i="9"/>
  <c r="S7852" i="9" s="1"/>
  <c r="R7916" i="9"/>
  <c r="S7916" i="9" s="1"/>
  <c r="R7980" i="9"/>
  <c r="S7980" i="9" s="1"/>
  <c r="R6457" i="9"/>
  <c r="S6457" i="9" s="1"/>
  <c r="R6585" i="9"/>
  <c r="S6585" i="9" s="1"/>
  <c r="R6713" i="9"/>
  <c r="S6713" i="9" s="1"/>
  <c r="R6833" i="9"/>
  <c r="S6833" i="9" s="1"/>
  <c r="R6916" i="9"/>
  <c r="S6916" i="9" s="1"/>
  <c r="R6989" i="9"/>
  <c r="S6989" i="9" s="1"/>
  <c r="R7062" i="9"/>
  <c r="S7062" i="9" s="1"/>
  <c r="R7133" i="9"/>
  <c r="S7133" i="9" s="1"/>
  <c r="R7197" i="9"/>
  <c r="S7197" i="9" s="1"/>
  <c r="R7261" i="9"/>
  <c r="S7261" i="9" s="1"/>
  <c r="R7325" i="9"/>
  <c r="S7325" i="9" s="1"/>
  <c r="R7389" i="9"/>
  <c r="S7389" i="9" s="1"/>
  <c r="R7453" i="9"/>
  <c r="S7453" i="9" s="1"/>
  <c r="R7517" i="9"/>
  <c r="S7517" i="9" s="1"/>
  <c r="R7581" i="9"/>
  <c r="S7581" i="9" s="1"/>
  <c r="R7645" i="9"/>
  <c r="S7645" i="9" s="1"/>
  <c r="R7709" i="9"/>
  <c r="S7709" i="9" s="1"/>
  <c r="R7773" i="9"/>
  <c r="S7773" i="9" s="1"/>
  <c r="R7837" i="9"/>
  <c r="S7837" i="9" s="1"/>
  <c r="R7901" i="9"/>
  <c r="S7901" i="9" s="1"/>
  <c r="R7965" i="9"/>
  <c r="S7965" i="9" s="1"/>
  <c r="R6426" i="9"/>
  <c r="S6426" i="9" s="1"/>
  <c r="R6554" i="9"/>
  <c r="S6554" i="9" s="1"/>
  <c r="R6682" i="9"/>
  <c r="S6682" i="9" s="1"/>
  <c r="R6810" i="9"/>
  <c r="S6810" i="9" s="1"/>
  <c r="R6898" i="9"/>
  <c r="S6898" i="9" s="1"/>
  <c r="R6972" i="9"/>
  <c r="S6972" i="9" s="1"/>
  <c r="R7045" i="9"/>
  <c r="S7045" i="9" s="1"/>
  <c r="R7118" i="9"/>
  <c r="S7118" i="9" s="1"/>
  <c r="R7182" i="9"/>
  <c r="S7182" i="9" s="1"/>
  <c r="R7246" i="9"/>
  <c r="S7246" i="9" s="1"/>
  <c r="R7310" i="9"/>
  <c r="S7310" i="9" s="1"/>
  <c r="R7374" i="9"/>
  <c r="S7374" i="9" s="1"/>
  <c r="R7438" i="9"/>
  <c r="S7438" i="9" s="1"/>
  <c r="R7502" i="9"/>
  <c r="S7502" i="9" s="1"/>
  <c r="R7566" i="9"/>
  <c r="S7566" i="9" s="1"/>
  <c r="R7630" i="9"/>
  <c r="S7630" i="9" s="1"/>
  <c r="R7694" i="9"/>
  <c r="S7694" i="9" s="1"/>
  <c r="R7758" i="9"/>
  <c r="S7758" i="9" s="1"/>
  <c r="R7822" i="9"/>
  <c r="S7822" i="9" s="1"/>
  <c r="R7886" i="9"/>
  <c r="S7886" i="9" s="1"/>
  <c r="R7950" i="9"/>
  <c r="S7950" i="9" s="1"/>
  <c r="R6386" i="9"/>
  <c r="S6386" i="9" s="1"/>
  <c r="R6525" i="9"/>
  <c r="S6525" i="9" s="1"/>
  <c r="R6653" i="9"/>
  <c r="S6653" i="9" s="1"/>
  <c r="R6781" i="9"/>
  <c r="S6781" i="9" s="1"/>
  <c r="R6877" i="9"/>
  <c r="S6877" i="9" s="1"/>
  <c r="R6955" i="9"/>
  <c r="S6955" i="9" s="1"/>
  <c r="R7028" i="9"/>
  <c r="S7028" i="9" s="1"/>
  <c r="R7101" i="9"/>
  <c r="S7101" i="9" s="1"/>
  <c r="R7167" i="9"/>
  <c r="S7167" i="9" s="1"/>
  <c r="R7231" i="9"/>
  <c r="S7231" i="9" s="1"/>
  <c r="R7295" i="9"/>
  <c r="S7295" i="9" s="1"/>
  <c r="R7359" i="9"/>
  <c r="S7359" i="9" s="1"/>
  <c r="R7423" i="9"/>
  <c r="S7423" i="9" s="1"/>
  <c r="R7487" i="9"/>
  <c r="S7487" i="9" s="1"/>
  <c r="R7551" i="9"/>
  <c r="S7551" i="9" s="1"/>
  <c r="R7615" i="9"/>
  <c r="S7615" i="9" s="1"/>
  <c r="R7679" i="9"/>
  <c r="S7679" i="9" s="1"/>
  <c r="R7743" i="9"/>
  <c r="S7743" i="9" s="1"/>
  <c r="R7807" i="9"/>
  <c r="S7807" i="9" s="1"/>
  <c r="R7871" i="9"/>
  <c r="S7871" i="9" s="1"/>
  <c r="R7935" i="9"/>
  <c r="S7935" i="9" s="1"/>
  <c r="R7999" i="9"/>
  <c r="S7999" i="9" s="1"/>
  <c r="R6450" i="9"/>
  <c r="S6450" i="9" s="1"/>
  <c r="R5543" i="9"/>
  <c r="S5543" i="9" s="1"/>
  <c r="R5373" i="9"/>
  <c r="S5373" i="9" s="1"/>
  <c r="R4861" i="9"/>
  <c r="S4861" i="9" s="1"/>
  <c r="R4477" i="9"/>
  <c r="S4477" i="9" s="1"/>
  <c r="R5642" i="9"/>
  <c r="S5642" i="9" s="1"/>
  <c r="R5578" i="9"/>
  <c r="S5578" i="9" s="1"/>
  <c r="R5809" i="9"/>
  <c r="S5809" i="9" s="1"/>
  <c r="R5425" i="9"/>
  <c r="S5425" i="9" s="1"/>
  <c r="R5361" i="9"/>
  <c r="S5361" i="9" s="1"/>
  <c r="R5297" i="9"/>
  <c r="S5297" i="9" s="1"/>
  <c r="R5233" i="9"/>
  <c r="S5233" i="9" s="1"/>
  <c r="R5169" i="9"/>
  <c r="S5169" i="9" s="1"/>
  <c r="R5105" i="9"/>
  <c r="S5105" i="9" s="1"/>
  <c r="R5041" i="9"/>
  <c r="S5041" i="9" s="1"/>
  <c r="R4977" i="9"/>
  <c r="S4977" i="9" s="1"/>
  <c r="R4913" i="9"/>
  <c r="S4913" i="9" s="1"/>
  <c r="R4849" i="9"/>
  <c r="S4849" i="9" s="1"/>
  <c r="R4785" i="9"/>
  <c r="S4785" i="9" s="1"/>
  <c r="R4721" i="9"/>
  <c r="S4721" i="9" s="1"/>
  <c r="R4657" i="9"/>
  <c r="S4657" i="9" s="1"/>
  <c r="R4593" i="9"/>
  <c r="S4593" i="9" s="1"/>
  <c r="R4529" i="9"/>
  <c r="S4529" i="9" s="1"/>
  <c r="R4465" i="9"/>
  <c r="S4465" i="9" s="1"/>
  <c r="R4401" i="9"/>
  <c r="S4401" i="9" s="1"/>
  <c r="R4205" i="9"/>
  <c r="S4205" i="9" s="1"/>
  <c r="R2861" i="9"/>
  <c r="S2861" i="9" s="1"/>
  <c r="R2541" i="9"/>
  <c r="S2541" i="9" s="1"/>
  <c r="R3996" i="9"/>
  <c r="S3996" i="9" s="1"/>
  <c r="R1841" i="9"/>
  <c r="S1841" i="9" s="1"/>
  <c r="R2946" i="9"/>
  <c r="S2946" i="9" s="1"/>
  <c r="R2690" i="9"/>
  <c r="S2690" i="9" s="1"/>
  <c r="R3049" i="9"/>
  <c r="S3049" i="9" s="1"/>
  <c r="R2793" i="9"/>
  <c r="S2793" i="9" s="1"/>
  <c r="R1367" i="9"/>
  <c r="S1367" i="9" s="1"/>
  <c r="R4240" i="9"/>
  <c r="S4240" i="9" s="1"/>
  <c r="R1795" i="9"/>
  <c r="S1795" i="9" s="1"/>
  <c r="R301" i="9"/>
  <c r="S301" i="9" s="1"/>
  <c r="R268" i="9"/>
  <c r="S268" i="9" s="1"/>
  <c r="R291" i="9"/>
  <c r="S291" i="9" s="1"/>
  <c r="R227" i="9"/>
  <c r="S227" i="9" s="1"/>
  <c r="R163" i="9"/>
  <c r="S163" i="9" s="1"/>
  <c r="R99" i="9"/>
  <c r="S99" i="9" s="1"/>
  <c r="R35" i="9"/>
  <c r="S35" i="9" s="1"/>
  <c r="R1161" i="9"/>
  <c r="S1161" i="9" s="1"/>
  <c r="R201" i="9"/>
  <c r="S201" i="9" s="1"/>
  <c r="R6402" i="9"/>
  <c r="S6402" i="9" s="1"/>
  <c r="R6533" i="9"/>
  <c r="S6533" i="9" s="1"/>
  <c r="R6661" i="9"/>
  <c r="S6661" i="9" s="1"/>
  <c r="R6789" i="9"/>
  <c r="S6789" i="9" s="1"/>
  <c r="R6883" i="9"/>
  <c r="S6883" i="9" s="1"/>
  <c r="R6959" i="9"/>
  <c r="S6959" i="9" s="1"/>
  <c r="R7033" i="9"/>
  <c r="S7033" i="9" s="1"/>
  <c r="R7106" i="9"/>
  <c r="S7106" i="9" s="1"/>
  <c r="R7171" i="9"/>
  <c r="S7171" i="9" s="1"/>
  <c r="R7235" i="9"/>
  <c r="S7235" i="9" s="1"/>
  <c r="R7299" i="9"/>
  <c r="S7299" i="9" s="1"/>
  <c r="R7363" i="9"/>
  <c r="S7363" i="9" s="1"/>
  <c r="R7427" i="9"/>
  <c r="S7427" i="9" s="1"/>
  <c r="R7491" i="9"/>
  <c r="S7491" i="9" s="1"/>
  <c r="R7555" i="9"/>
  <c r="S7555" i="9" s="1"/>
  <c r="R7619" i="9"/>
  <c r="S7619" i="9" s="1"/>
  <c r="R7683" i="9"/>
  <c r="S7683" i="9" s="1"/>
  <c r="R7747" i="9"/>
  <c r="S7747" i="9" s="1"/>
  <c r="R7811" i="9"/>
  <c r="S7811" i="9" s="1"/>
  <c r="R7875" i="9"/>
  <c r="S7875" i="9" s="1"/>
  <c r="R7939" i="9"/>
  <c r="S7939" i="9" s="1"/>
  <c r="R6345" i="9"/>
  <c r="S6345" i="9" s="1"/>
  <c r="R6503" i="9"/>
  <c r="S6503" i="9" s="1"/>
  <c r="R6631" i="9"/>
  <c r="S6631" i="9" s="1"/>
  <c r="R6759" i="9"/>
  <c r="S6759" i="9" s="1"/>
  <c r="R6863" i="9"/>
  <c r="S6863" i="9" s="1"/>
  <c r="R6942" i="9"/>
  <c r="S6942" i="9" s="1"/>
  <c r="R7015" i="9"/>
  <c r="S7015" i="9" s="1"/>
  <c r="R7089" i="9"/>
  <c r="S7089" i="9" s="1"/>
  <c r="R7156" i="9"/>
  <c r="S7156" i="9" s="1"/>
  <c r="R7220" i="9"/>
  <c r="S7220" i="9" s="1"/>
  <c r="R7284" i="9"/>
  <c r="S7284" i="9" s="1"/>
  <c r="R7348" i="9"/>
  <c r="S7348" i="9" s="1"/>
  <c r="R7412" i="9"/>
  <c r="S7412" i="9" s="1"/>
  <c r="R7476" i="9"/>
  <c r="S7476" i="9" s="1"/>
  <c r="R7540" i="9"/>
  <c r="S7540" i="9" s="1"/>
  <c r="R7604" i="9"/>
  <c r="S7604" i="9" s="1"/>
  <c r="R7668" i="9"/>
  <c r="S7668" i="9" s="1"/>
  <c r="R7732" i="9"/>
  <c r="S7732" i="9" s="1"/>
  <c r="R7796" i="9"/>
  <c r="S7796" i="9" s="1"/>
  <c r="R7860" i="9"/>
  <c r="S7860" i="9" s="1"/>
  <c r="R7924" i="9"/>
  <c r="S7924" i="9" s="1"/>
  <c r="R7988" i="9"/>
  <c r="S7988" i="9" s="1"/>
  <c r="R6473" i="9"/>
  <c r="S6473" i="9" s="1"/>
  <c r="R6601" i="9"/>
  <c r="S6601" i="9" s="1"/>
  <c r="R6729" i="9"/>
  <c r="S6729" i="9" s="1"/>
  <c r="R6843" i="9"/>
  <c r="S6843" i="9" s="1"/>
  <c r="R6925" i="9"/>
  <c r="S6925" i="9" s="1"/>
  <c r="R6998" i="9"/>
  <c r="S6998" i="9" s="1"/>
  <c r="R7071" i="9"/>
  <c r="S7071" i="9" s="1"/>
  <c r="R7141" i="9"/>
  <c r="S7141" i="9" s="1"/>
  <c r="R7205" i="9"/>
  <c r="S7205" i="9" s="1"/>
  <c r="R7269" i="9"/>
  <c r="S7269" i="9" s="1"/>
  <c r="R7333" i="9"/>
  <c r="S7333" i="9" s="1"/>
  <c r="R7397" i="9"/>
  <c r="S7397" i="9" s="1"/>
  <c r="R7461" i="9"/>
  <c r="S7461" i="9" s="1"/>
  <c r="R7525" i="9"/>
  <c r="S7525" i="9" s="1"/>
  <c r="R7589" i="9"/>
  <c r="S7589" i="9" s="1"/>
  <c r="R7653" i="9"/>
  <c r="S7653" i="9" s="1"/>
  <c r="R7717" i="9"/>
  <c r="S7717" i="9" s="1"/>
  <c r="R7781" i="9"/>
  <c r="S7781" i="9" s="1"/>
  <c r="R7845" i="9"/>
  <c r="S7845" i="9" s="1"/>
  <c r="R7909" i="9"/>
  <c r="S7909" i="9" s="1"/>
  <c r="R7973" i="9"/>
  <c r="S7973" i="9" s="1"/>
  <c r="R6442" i="9"/>
  <c r="S6442" i="9" s="1"/>
  <c r="R6570" i="9"/>
  <c r="S6570" i="9" s="1"/>
  <c r="R6698" i="9"/>
  <c r="S6698" i="9" s="1"/>
  <c r="R6823" i="9"/>
  <c r="S6823" i="9" s="1"/>
  <c r="R6908" i="9"/>
  <c r="S6908" i="9" s="1"/>
  <c r="R6981" i="9"/>
  <c r="S6981" i="9" s="1"/>
  <c r="R7054" i="9"/>
  <c r="S7054" i="9" s="1"/>
  <c r="R7126" i="9"/>
  <c r="S7126" i="9" s="1"/>
  <c r="R7190" i="9"/>
  <c r="S7190" i="9" s="1"/>
  <c r="R7254" i="9"/>
  <c r="S7254" i="9" s="1"/>
  <c r="R7318" i="9"/>
  <c r="S7318" i="9" s="1"/>
  <c r="R7382" i="9"/>
  <c r="S7382" i="9" s="1"/>
  <c r="R7446" i="9"/>
  <c r="S7446" i="9" s="1"/>
  <c r="R7510" i="9"/>
  <c r="S7510" i="9" s="1"/>
  <c r="R7574" i="9"/>
  <c r="S7574" i="9" s="1"/>
  <c r="R7638" i="9"/>
  <c r="S7638" i="9" s="1"/>
  <c r="R7702" i="9"/>
  <c r="S7702" i="9" s="1"/>
  <c r="R7766" i="9"/>
  <c r="S7766" i="9" s="1"/>
  <c r="R7830" i="9"/>
  <c r="S7830" i="9" s="1"/>
  <c r="R7894" i="9"/>
  <c r="S7894" i="9" s="1"/>
  <c r="R7958" i="9"/>
  <c r="S7958" i="9" s="1"/>
  <c r="R6413" i="9"/>
  <c r="S6413" i="9" s="1"/>
  <c r="R6541" i="9"/>
  <c r="S6541" i="9" s="1"/>
  <c r="R6669" i="9"/>
  <c r="S6669" i="9" s="1"/>
  <c r="R6797" i="9"/>
  <c r="S6797" i="9" s="1"/>
  <c r="R6889" i="9"/>
  <c r="S6889" i="9" s="1"/>
  <c r="R6964" i="9"/>
  <c r="S6964" i="9" s="1"/>
  <c r="R7037" i="9"/>
  <c r="S7037" i="9" s="1"/>
  <c r="R7110" i="9"/>
  <c r="S7110" i="9" s="1"/>
  <c r="R7175" i="9"/>
  <c r="S7175" i="9" s="1"/>
  <c r="R7239" i="9"/>
  <c r="S7239" i="9" s="1"/>
  <c r="R7303" i="9"/>
  <c r="S7303" i="9" s="1"/>
  <c r="R7367" i="9"/>
  <c r="S7367" i="9" s="1"/>
  <c r="R7431" i="9"/>
  <c r="S7431" i="9" s="1"/>
  <c r="R7495" i="9"/>
  <c r="S7495" i="9" s="1"/>
  <c r="R7559" i="9"/>
  <c r="S7559" i="9" s="1"/>
  <c r="R7623" i="9"/>
  <c r="S7623" i="9" s="1"/>
  <c r="R7687" i="9"/>
  <c r="S7687" i="9" s="1"/>
  <c r="R7751" i="9"/>
  <c r="S7751" i="9" s="1"/>
  <c r="R7815" i="9"/>
  <c r="S7815" i="9" s="1"/>
  <c r="R7879" i="9"/>
  <c r="S7879" i="9" s="1"/>
  <c r="R7943" i="9"/>
  <c r="S7943" i="9" s="1"/>
  <c r="R6338" i="9"/>
  <c r="S6338" i="9" s="1"/>
  <c r="R6578" i="9"/>
  <c r="S6578" i="9" s="1"/>
  <c r="R4989" i="9"/>
  <c r="S4989" i="9" s="1"/>
  <c r="R7537" i="9"/>
  <c r="S7537" i="9" s="1"/>
  <c r="R7601" i="9"/>
  <c r="S7601" i="9" s="1"/>
  <c r="R7665" i="9"/>
  <c r="S7665" i="9" s="1"/>
  <c r="R7729" i="9"/>
  <c r="S7729" i="9" s="1"/>
  <c r="R7793" i="9"/>
  <c r="S7793" i="9" s="1"/>
  <c r="R7857" i="9"/>
  <c r="S7857" i="9" s="1"/>
  <c r="R7921" i="9"/>
  <c r="S7921" i="9" s="1"/>
  <c r="R7985" i="9"/>
  <c r="S7985" i="9" s="1"/>
  <c r="R7266" i="9"/>
  <c r="S7266" i="9" s="1"/>
  <c r="R7586" i="9"/>
  <c r="S7586" i="9" s="1"/>
  <c r="R7650" i="9"/>
  <c r="S7650" i="9" s="1"/>
  <c r="R7714" i="9"/>
  <c r="S7714" i="9" s="1"/>
  <c r="R7778" i="9"/>
  <c r="S7778" i="9" s="1"/>
  <c r="R7016" i="9"/>
  <c r="S7016" i="9" s="1"/>
  <c r="R5727" i="9"/>
  <c r="S5727" i="9" s="1"/>
  <c r="R4312" i="9"/>
  <c r="S4312" i="9" s="1"/>
  <c r="R5493" i="9"/>
  <c r="S5493" i="9" s="1"/>
  <c r="R5429" i="9"/>
  <c r="S5429" i="9" s="1"/>
  <c r="R5365" i="9"/>
  <c r="S5365" i="9" s="1"/>
  <c r="R5301" i="9"/>
  <c r="S5301" i="9" s="1"/>
  <c r="R5237" i="9"/>
  <c r="S5237" i="9" s="1"/>
  <c r="R5173" i="9"/>
  <c r="S5173" i="9" s="1"/>
  <c r="R5109" i="9"/>
  <c r="S5109" i="9" s="1"/>
  <c r="R5045" i="9"/>
  <c r="S5045" i="9" s="1"/>
  <c r="R4981" i="9"/>
  <c r="S4981" i="9" s="1"/>
  <c r="R4917" i="9"/>
  <c r="S4917" i="9" s="1"/>
  <c r="R4853" i="9"/>
  <c r="S4853" i="9" s="1"/>
  <c r="R4789" i="9"/>
  <c r="S4789" i="9" s="1"/>
  <c r="R4725" i="9"/>
  <c r="S4725" i="9" s="1"/>
  <c r="R4661" i="9"/>
  <c r="S4661" i="9" s="1"/>
  <c r="R4597" i="9"/>
  <c r="S4597" i="9" s="1"/>
  <c r="R4533" i="9"/>
  <c r="S4533" i="9" s="1"/>
  <c r="R4469" i="9"/>
  <c r="S4469" i="9" s="1"/>
  <c r="R4405" i="9"/>
  <c r="S4405" i="9" s="1"/>
  <c r="R5587" i="9"/>
  <c r="S5587" i="9" s="1"/>
  <c r="R5570" i="9"/>
  <c r="S5570" i="9" s="1"/>
  <c r="R5801" i="9"/>
  <c r="S5801" i="9" s="1"/>
  <c r="R5353" i="9"/>
  <c r="S5353" i="9" s="1"/>
  <c r="R5289" i="9"/>
  <c r="S5289" i="9" s="1"/>
  <c r="R5225" i="9"/>
  <c r="S5225" i="9" s="1"/>
  <c r="R5161" i="9"/>
  <c r="S5161" i="9" s="1"/>
  <c r="R5097" i="9"/>
  <c r="S5097" i="9" s="1"/>
  <c r="R5033" i="9"/>
  <c r="S5033" i="9" s="1"/>
  <c r="R4969" i="9"/>
  <c r="S4969" i="9" s="1"/>
  <c r="R4905" i="9"/>
  <c r="S4905" i="9" s="1"/>
  <c r="R4841" i="9"/>
  <c r="S4841" i="9" s="1"/>
  <c r="R4777" i="9"/>
  <c r="S4777" i="9" s="1"/>
  <c r="R4713" i="9"/>
  <c r="S4713" i="9" s="1"/>
  <c r="R4649" i="9"/>
  <c r="S4649" i="9" s="1"/>
  <c r="R4585" i="9"/>
  <c r="S4585" i="9" s="1"/>
  <c r="R4521" i="9"/>
  <c r="S4521" i="9" s="1"/>
  <c r="R4457" i="9"/>
  <c r="S4457" i="9" s="1"/>
  <c r="R4393" i="9"/>
  <c r="S4393" i="9" s="1"/>
  <c r="R2917" i="9"/>
  <c r="S2917" i="9" s="1"/>
  <c r="R2661" i="9"/>
  <c r="S2661" i="9" s="1"/>
  <c r="R1358" i="9"/>
  <c r="S1358" i="9" s="1"/>
  <c r="R3051" i="9"/>
  <c r="S3051" i="9" s="1"/>
  <c r="R2795" i="9"/>
  <c r="S2795" i="9" s="1"/>
  <c r="R4026" i="9"/>
  <c r="S4026" i="9" s="1"/>
  <c r="R3066" i="9"/>
  <c r="S3066" i="9" s="1"/>
  <c r="R3002" i="9"/>
  <c r="S3002" i="9" s="1"/>
  <c r="R2746" i="9"/>
  <c r="S2746" i="9" s="1"/>
  <c r="R2618" i="9"/>
  <c r="S2618" i="9" s="1"/>
  <c r="R1487" i="9"/>
  <c r="S1487" i="9" s="1"/>
  <c r="R2607" i="9"/>
  <c r="S2607" i="9" s="1"/>
  <c r="R2982" i="9"/>
  <c r="S2982" i="9" s="1"/>
  <c r="R2726" i="9"/>
  <c r="S2726" i="9" s="1"/>
  <c r="R1824" i="9"/>
  <c r="S1824" i="9" s="1"/>
  <c r="R1359" i="9"/>
  <c r="S1359" i="9" s="1"/>
  <c r="R1284" i="9"/>
  <c r="S1284" i="9" s="1"/>
  <c r="R283" i="9"/>
  <c r="S283" i="9" s="1"/>
  <c r="R219" i="9"/>
  <c r="S219" i="9" s="1"/>
  <c r="R155" i="9"/>
  <c r="S155" i="9" s="1"/>
  <c r="R91" i="9"/>
  <c r="S91" i="9" s="1"/>
  <c r="R27" i="9"/>
  <c r="S27" i="9" s="1"/>
  <c r="R1458" i="9"/>
  <c r="S1458" i="9" s="1"/>
  <c r="R1409" i="9"/>
  <c r="S1409" i="9" s="1"/>
  <c r="R1281" i="9"/>
  <c r="S1281" i="9" s="1"/>
  <c r="R1416" i="9"/>
  <c r="S1416" i="9" s="1"/>
  <c r="R136" i="9"/>
  <c r="S136" i="9" s="1"/>
  <c r="R6421" i="9"/>
  <c r="S6421" i="9" s="1"/>
  <c r="R6549" i="9"/>
  <c r="S6549" i="9" s="1"/>
  <c r="R6677" i="9"/>
  <c r="S6677" i="9" s="1"/>
  <c r="R6805" i="9"/>
  <c r="S6805" i="9" s="1"/>
  <c r="R6893" i="9"/>
  <c r="S6893" i="9" s="1"/>
  <c r="R6969" i="9"/>
  <c r="S6969" i="9" s="1"/>
  <c r="R7042" i="9"/>
  <c r="S7042" i="9" s="1"/>
  <c r="R7115" i="9"/>
  <c r="S7115" i="9" s="1"/>
  <c r="R7179" i="9"/>
  <c r="S7179" i="9" s="1"/>
  <c r="R7243" i="9"/>
  <c r="S7243" i="9" s="1"/>
  <c r="R7307" i="9"/>
  <c r="S7307" i="9" s="1"/>
  <c r="R7371" i="9"/>
  <c r="S7371" i="9" s="1"/>
  <c r="R7435" i="9"/>
  <c r="S7435" i="9" s="1"/>
  <c r="R7499" i="9"/>
  <c r="S7499" i="9" s="1"/>
  <c r="R7563" i="9"/>
  <c r="S7563" i="9" s="1"/>
  <c r="R7627" i="9"/>
  <c r="S7627" i="9" s="1"/>
  <c r="R7691" i="9"/>
  <c r="S7691" i="9" s="1"/>
  <c r="R7755" i="9"/>
  <c r="S7755" i="9" s="1"/>
  <c r="R7819" i="9"/>
  <c r="S7819" i="9" s="1"/>
  <c r="R7883" i="9"/>
  <c r="S7883" i="9" s="1"/>
  <c r="R7947" i="9"/>
  <c r="S7947" i="9" s="1"/>
  <c r="R6377" i="9"/>
  <c r="S6377" i="9" s="1"/>
  <c r="R6519" i="9"/>
  <c r="S6519" i="9" s="1"/>
  <c r="R6647" i="9"/>
  <c r="S6647" i="9" s="1"/>
  <c r="R6775" i="9"/>
  <c r="S6775" i="9" s="1"/>
  <c r="R6874" i="9"/>
  <c r="S6874" i="9" s="1"/>
  <c r="R6951" i="9"/>
  <c r="S6951" i="9" s="1"/>
  <c r="R7025" i="9"/>
  <c r="S7025" i="9" s="1"/>
  <c r="R7098" i="9"/>
  <c r="S7098" i="9" s="1"/>
  <c r="R7164" i="9"/>
  <c r="S7164" i="9" s="1"/>
  <c r="R7228" i="9"/>
  <c r="S7228" i="9" s="1"/>
  <c r="R7292" i="9"/>
  <c r="S7292" i="9" s="1"/>
  <c r="R7356" i="9"/>
  <c r="S7356" i="9" s="1"/>
  <c r="R7420" i="9"/>
  <c r="S7420" i="9" s="1"/>
  <c r="R7484" i="9"/>
  <c r="S7484" i="9" s="1"/>
  <c r="R7548" i="9"/>
  <c r="S7548" i="9" s="1"/>
  <c r="R7612" i="9"/>
  <c r="S7612" i="9" s="1"/>
  <c r="R7676" i="9"/>
  <c r="S7676" i="9" s="1"/>
  <c r="R7740" i="9"/>
  <c r="S7740" i="9" s="1"/>
  <c r="R7804" i="9"/>
  <c r="S7804" i="9" s="1"/>
  <c r="R7868" i="9"/>
  <c r="S7868" i="9" s="1"/>
  <c r="R7932" i="9"/>
  <c r="S7932" i="9" s="1"/>
  <c r="R7996" i="9"/>
  <c r="S7996" i="9" s="1"/>
  <c r="R6489" i="9"/>
  <c r="S6489" i="9" s="1"/>
  <c r="R6617" i="9"/>
  <c r="S6617" i="9" s="1"/>
  <c r="R6745" i="9"/>
  <c r="S6745" i="9" s="1"/>
  <c r="R6853" i="9"/>
  <c r="S6853" i="9" s="1"/>
  <c r="R6934" i="9"/>
  <c r="S6934" i="9" s="1"/>
  <c r="R7007" i="9"/>
  <c r="S7007" i="9" s="1"/>
  <c r="R7081" i="9"/>
  <c r="S7081" i="9" s="1"/>
  <c r="R7149" i="9"/>
  <c r="S7149" i="9" s="1"/>
  <c r="R7213" i="9"/>
  <c r="S7213" i="9" s="1"/>
  <c r="R7277" i="9"/>
  <c r="S7277" i="9" s="1"/>
  <c r="R7341" i="9"/>
  <c r="S7341" i="9" s="1"/>
  <c r="R7405" i="9"/>
  <c r="S7405" i="9" s="1"/>
  <c r="R7469" i="9"/>
  <c r="S7469" i="9" s="1"/>
  <c r="R7533" i="9"/>
  <c r="S7533" i="9" s="1"/>
  <c r="R7597" i="9"/>
  <c r="S7597" i="9" s="1"/>
  <c r="R7661" i="9"/>
  <c r="S7661" i="9" s="1"/>
  <c r="R7725" i="9"/>
  <c r="S7725" i="9" s="1"/>
  <c r="R7789" i="9"/>
  <c r="S7789" i="9" s="1"/>
  <c r="R7853" i="9"/>
  <c r="S7853" i="9" s="1"/>
  <c r="R7917" i="9"/>
  <c r="S7917" i="9" s="1"/>
  <c r="R7981" i="9"/>
  <c r="S7981" i="9" s="1"/>
  <c r="R6458" i="9"/>
  <c r="S6458" i="9" s="1"/>
  <c r="R6586" i="9"/>
  <c r="S6586" i="9" s="1"/>
  <c r="R6714" i="9"/>
  <c r="S6714" i="9" s="1"/>
  <c r="R6834" i="9"/>
  <c r="S6834" i="9" s="1"/>
  <c r="R6917" i="9"/>
  <c r="S6917" i="9" s="1"/>
  <c r="R6990" i="9"/>
  <c r="S6990" i="9" s="1"/>
  <c r="R7063" i="9"/>
  <c r="S7063" i="9" s="1"/>
  <c r="R7134" i="9"/>
  <c r="S7134" i="9" s="1"/>
  <c r="R7198" i="9"/>
  <c r="S7198" i="9" s="1"/>
  <c r="R7262" i="9"/>
  <c r="S7262" i="9" s="1"/>
  <c r="R7326" i="9"/>
  <c r="S7326" i="9" s="1"/>
  <c r="R7390" i="9"/>
  <c r="S7390" i="9" s="1"/>
  <c r="R7454" i="9"/>
  <c r="S7454" i="9" s="1"/>
  <c r="R7518" i="9"/>
  <c r="S7518" i="9" s="1"/>
  <c r="R7582" i="9"/>
  <c r="S7582" i="9" s="1"/>
  <c r="R7646" i="9"/>
  <c r="S7646" i="9" s="1"/>
  <c r="R7710" i="9"/>
  <c r="S7710" i="9" s="1"/>
  <c r="R7774" i="9"/>
  <c r="S7774" i="9" s="1"/>
  <c r="R7838" i="9"/>
  <c r="S7838" i="9" s="1"/>
  <c r="R7902" i="9"/>
  <c r="S7902" i="9" s="1"/>
  <c r="R7966" i="9"/>
  <c r="S7966" i="9" s="1"/>
  <c r="R6429" i="9"/>
  <c r="S6429" i="9" s="1"/>
  <c r="R6557" i="9"/>
  <c r="S6557" i="9" s="1"/>
  <c r="R6685" i="9"/>
  <c r="S6685" i="9" s="1"/>
  <c r="R6813" i="9"/>
  <c r="S6813" i="9" s="1"/>
  <c r="R6899" i="9"/>
  <c r="S6899" i="9" s="1"/>
  <c r="R6973" i="9"/>
  <c r="S6973" i="9" s="1"/>
  <c r="R7046" i="9"/>
  <c r="S7046" i="9" s="1"/>
  <c r="R7119" i="9"/>
  <c r="S7119" i="9" s="1"/>
  <c r="R7183" i="9"/>
  <c r="S7183" i="9" s="1"/>
  <c r="R7247" i="9"/>
  <c r="S7247" i="9" s="1"/>
  <c r="R7311" i="9"/>
  <c r="S7311" i="9" s="1"/>
  <c r="R7375" i="9"/>
  <c r="S7375" i="9" s="1"/>
  <c r="R7439" i="9"/>
  <c r="S7439" i="9" s="1"/>
  <c r="R7503" i="9"/>
  <c r="S7503" i="9" s="1"/>
  <c r="R7567" i="9"/>
  <c r="S7567" i="9" s="1"/>
  <c r="R7631" i="9"/>
  <c r="S7631" i="9" s="1"/>
  <c r="R7695" i="9"/>
  <c r="S7695" i="9" s="1"/>
  <c r="R7759" i="9"/>
  <c r="S7759" i="9" s="1"/>
  <c r="R7823" i="9"/>
  <c r="S7823" i="9" s="1"/>
  <c r="R7887" i="9"/>
  <c r="S7887" i="9" s="1"/>
  <c r="R7951" i="9"/>
  <c r="S7951" i="9" s="1"/>
  <c r="R131" i="5"/>
  <c r="R132" i="5" s="1"/>
  <c r="R133" i="5" s="1"/>
  <c r="R134" i="5" s="1"/>
  <c r="R135" i="5" s="1"/>
  <c r="R136" i="5" s="1"/>
  <c r="R137" i="5" s="1"/>
  <c r="R138" i="5" s="1"/>
  <c r="R139" i="5" s="1"/>
  <c r="R140" i="5" s="1"/>
  <c r="R141" i="5" s="1"/>
  <c r="S174" i="5"/>
  <c r="T174" i="5" s="1"/>
  <c r="Q15" i="9"/>
  <c r="Q19" i="9"/>
  <c r="J5" i="5"/>
  <c r="J6" i="5" s="1"/>
  <c r="H5" i="5"/>
  <c r="I4" i="5"/>
  <c r="G5" i="5"/>
  <c r="F6" i="5"/>
  <c r="R15" i="9" l="1"/>
  <c r="S15" i="9" s="1"/>
  <c r="R19" i="9"/>
  <c r="S19" i="9" s="1"/>
  <c r="R142" i="5"/>
  <c r="R143" i="5" s="1"/>
  <c r="R144" i="5" s="1"/>
  <c r="R145" i="5" s="1"/>
  <c r="R146" i="5" s="1"/>
  <c r="R147" i="5" s="1"/>
  <c r="R148" i="5" s="1"/>
  <c r="R149" i="5" s="1"/>
  <c r="R150" i="5" s="1"/>
  <c r="R151" i="5" s="1"/>
  <c r="R152" i="5" s="1"/>
  <c r="R153" i="5" s="1"/>
  <c r="R154" i="5" s="1"/>
  <c r="R155" i="5" s="1"/>
  <c r="R156" i="5" s="1"/>
  <c r="R157" i="5" s="1"/>
  <c r="R158" i="5" s="1"/>
  <c r="R159" i="5" s="1"/>
  <c r="R160" i="5" s="1"/>
  <c r="R161" i="5" s="1"/>
  <c r="R162" i="5" s="1"/>
  <c r="R163" i="5" s="1"/>
  <c r="R164" i="5" s="1"/>
  <c r="R165" i="5" s="1"/>
  <c r="R166" i="5" s="1"/>
  <c r="R167" i="5" s="1"/>
  <c r="R168" i="5" s="1"/>
  <c r="R169" i="5" s="1"/>
  <c r="R170" i="5" s="1"/>
  <c r="R171" i="5" s="1"/>
  <c r="R172" i="5" s="1"/>
  <c r="R173" i="5" s="1"/>
  <c r="R174" i="5" s="1"/>
  <c r="R175" i="5" s="1"/>
  <c r="R176" i="5" s="1"/>
  <c r="R177" i="5" s="1"/>
  <c r="R178" i="5" s="1"/>
  <c r="R179" i="5" s="1"/>
  <c r="R180" i="5" s="1"/>
  <c r="R181" i="5" s="1"/>
  <c r="R182" i="5" s="1"/>
  <c r="R183" i="5" s="1"/>
  <c r="R184" i="5" s="1"/>
  <c r="S175" i="5"/>
  <c r="T175" i="5" s="1"/>
  <c r="S182" i="5"/>
  <c r="T182" i="5" s="1"/>
  <c r="S185" i="5"/>
  <c r="T185" i="5" s="1"/>
  <c r="S176" i="5"/>
  <c r="T176" i="5" s="1"/>
  <c r="S178" i="5"/>
  <c r="T178" i="5" s="1"/>
  <c r="S177" i="5"/>
  <c r="T177" i="5" s="1"/>
  <c r="S179" i="5"/>
  <c r="T179" i="5" s="1"/>
  <c r="S183" i="5"/>
  <c r="T183" i="5" s="1"/>
  <c r="S180" i="5"/>
  <c r="T180" i="5" s="1"/>
  <c r="S184" i="5"/>
  <c r="T184" i="5" s="1"/>
  <c r="S181" i="5"/>
  <c r="T181" i="5" s="1"/>
  <c r="Q7810" i="9"/>
  <c r="C238" i="5"/>
  <c r="B238" i="5" s="1"/>
  <c r="K5" i="5"/>
  <c r="G6" i="5"/>
  <c r="F7" i="5"/>
  <c r="J7" i="5"/>
  <c r="K6" i="5"/>
  <c r="H6" i="5"/>
  <c r="I5" i="5"/>
  <c r="C242" i="5"/>
  <c r="B242" i="5" s="1"/>
  <c r="C234" i="5"/>
  <c r="B234" i="5" s="1"/>
  <c r="C230" i="5"/>
  <c r="B230" i="5" s="1"/>
  <c r="C258" i="5"/>
  <c r="B258" i="5" s="1"/>
  <c r="B226" i="5"/>
  <c r="C254" i="5"/>
  <c r="B254" i="5" s="1"/>
  <c r="B222" i="5"/>
  <c r="C250" i="5"/>
  <c r="B250" i="5" s="1"/>
  <c r="B218" i="5"/>
  <c r="C246" i="5"/>
  <c r="B246" i="5" s="1"/>
  <c r="B214" i="5"/>
  <c r="B211" i="5"/>
  <c r="C257" i="5"/>
  <c r="B257" i="5" s="1"/>
  <c r="C253" i="5"/>
  <c r="B253" i="5" s="1"/>
  <c r="C249" i="5"/>
  <c r="B249" i="5" s="1"/>
  <c r="C245" i="5"/>
  <c r="B245" i="5" s="1"/>
  <c r="C241" i="5"/>
  <c r="B241" i="5" s="1"/>
  <c r="C237" i="5"/>
  <c r="B237" i="5" s="1"/>
  <c r="C233" i="5"/>
  <c r="B233" i="5" s="1"/>
  <c r="C229" i="5"/>
  <c r="B229" i="5" s="1"/>
  <c r="B225" i="5"/>
  <c r="B221" i="5"/>
  <c r="B217" i="5"/>
  <c r="B213" i="5"/>
  <c r="C260" i="5"/>
  <c r="B260" i="5" s="1"/>
  <c r="C256" i="5"/>
  <c r="B256" i="5" s="1"/>
  <c r="C252" i="5"/>
  <c r="B252" i="5" s="1"/>
  <c r="C248" i="5"/>
  <c r="B248" i="5" s="1"/>
  <c r="C244" i="5"/>
  <c r="B244" i="5" s="1"/>
  <c r="C240" i="5"/>
  <c r="B240" i="5" s="1"/>
  <c r="C236" i="5"/>
  <c r="B236" i="5" s="1"/>
  <c r="C232" i="5"/>
  <c r="B232" i="5" s="1"/>
  <c r="C228" i="5"/>
  <c r="B228" i="5" s="1"/>
  <c r="B224" i="5"/>
  <c r="B220" i="5"/>
  <c r="B216" i="5"/>
  <c r="B212" i="5"/>
  <c r="C259" i="5"/>
  <c r="B259" i="5" s="1"/>
  <c r="C255" i="5"/>
  <c r="B255" i="5" s="1"/>
  <c r="C251" i="5"/>
  <c r="B251" i="5" s="1"/>
  <c r="C247" i="5"/>
  <c r="B247" i="5" s="1"/>
  <c r="C243" i="5"/>
  <c r="B243" i="5" s="1"/>
  <c r="C239" i="5"/>
  <c r="B239" i="5" s="1"/>
  <c r="C235" i="5"/>
  <c r="B235" i="5" s="1"/>
  <c r="C231" i="5"/>
  <c r="B231" i="5" s="1"/>
  <c r="C227" i="5"/>
  <c r="B227" i="5" s="1"/>
  <c r="B223" i="5"/>
  <c r="B219" i="5"/>
  <c r="B215" i="5"/>
  <c r="R7810" i="9" l="1"/>
  <c r="S7810" i="9" s="1"/>
  <c r="R185" i="5"/>
  <c r="S228" i="5"/>
  <c r="T228" i="5" s="1"/>
  <c r="S198" i="5"/>
  <c r="T198" i="5" s="1"/>
  <c r="S202" i="5"/>
  <c r="T202" i="5" s="1"/>
  <c r="S217" i="5"/>
  <c r="T217" i="5" s="1"/>
  <c r="S212" i="5"/>
  <c r="T212" i="5" s="1"/>
  <c r="S201" i="5"/>
  <c r="T201" i="5" s="1"/>
  <c r="S219" i="5"/>
  <c r="T219" i="5" s="1"/>
  <c r="S207" i="5"/>
  <c r="T207" i="5" s="1"/>
  <c r="S215" i="5"/>
  <c r="T215" i="5" s="1"/>
  <c r="S196" i="5"/>
  <c r="T196" i="5" s="1"/>
  <c r="S221" i="5"/>
  <c r="T221" i="5" s="1"/>
  <c r="S222" i="5"/>
  <c r="T222" i="5" s="1"/>
  <c r="S199" i="5"/>
  <c r="T199" i="5" s="1"/>
  <c r="S188" i="5"/>
  <c r="T188" i="5" s="1"/>
  <c r="S200" i="5"/>
  <c r="T200" i="5" s="1"/>
  <c r="S191" i="5"/>
  <c r="T191" i="5" s="1"/>
  <c r="S224" i="5"/>
  <c r="T224" i="5" s="1"/>
  <c r="S223" i="5"/>
  <c r="T223" i="5" s="1"/>
  <c r="S189" i="5"/>
  <c r="S192" i="5"/>
  <c r="T192" i="5" s="1"/>
  <c r="S227" i="5"/>
  <c r="T227" i="5" s="1"/>
  <c r="S210" i="5"/>
  <c r="T210" i="5" s="1"/>
  <c r="S226" i="5"/>
  <c r="T226" i="5" s="1"/>
  <c r="S213" i="5"/>
  <c r="T213" i="5" s="1"/>
  <c r="S194" i="5"/>
  <c r="T194" i="5" s="1"/>
  <c r="S193" i="5"/>
  <c r="T193" i="5" s="1"/>
  <c r="S218" i="5"/>
  <c r="T218" i="5" s="1"/>
  <c r="S195" i="5"/>
  <c r="T195" i="5" s="1"/>
  <c r="S204" i="5"/>
  <c r="T204" i="5" s="1"/>
  <c r="S225" i="5"/>
  <c r="T225" i="5" s="1"/>
  <c r="S205" i="5"/>
  <c r="T205" i="5" s="1"/>
  <c r="S211" i="5"/>
  <c r="T211" i="5" s="1"/>
  <c r="S190" i="5"/>
  <c r="S209" i="5"/>
  <c r="T209" i="5" s="1"/>
  <c r="S187" i="5"/>
  <c r="T187" i="5" s="1"/>
  <c r="S214" i="5"/>
  <c r="T214" i="5" s="1"/>
  <c r="S203" i="5"/>
  <c r="T203" i="5" s="1"/>
  <c r="S216" i="5"/>
  <c r="S206" i="5"/>
  <c r="T206" i="5" s="1"/>
  <c r="S197" i="5"/>
  <c r="T197" i="5" s="1"/>
  <c r="S186" i="5"/>
  <c r="T186" i="5" s="1"/>
  <c r="S220" i="5"/>
  <c r="T220" i="5" s="1"/>
  <c r="S208" i="5"/>
  <c r="T208" i="5" s="1"/>
  <c r="T9" i="9"/>
  <c r="I6" i="5"/>
  <c r="H7" i="5"/>
  <c r="G1" i="5"/>
  <c r="F1" i="5" s="1"/>
  <c r="I1" i="5"/>
  <c r="H1" i="5" s="1"/>
  <c r="K7" i="5"/>
  <c r="J8" i="5"/>
  <c r="F8" i="5"/>
  <c r="G7" i="5"/>
  <c r="T189" i="5" l="1"/>
  <c r="P7994" i="9"/>
  <c r="T190" i="5"/>
  <c r="Q7994" i="9"/>
  <c r="V9" i="9"/>
  <c r="W9" i="9" s="1"/>
  <c r="T7810" i="9"/>
  <c r="T216" i="5"/>
  <c r="R186" i="5"/>
  <c r="S229" i="5"/>
  <c r="T229" i="5" s="1"/>
  <c r="P10" i="9"/>
  <c r="P9" i="9"/>
  <c r="P8" i="9"/>
  <c r="P12" i="9"/>
  <c r="P11" i="9"/>
  <c r="Q17" i="9"/>
  <c r="Q16" i="9"/>
  <c r="Q14" i="9"/>
  <c r="Q13" i="9"/>
  <c r="Q12" i="9"/>
  <c r="Q10" i="9"/>
  <c r="Q11" i="9"/>
  <c r="Q9" i="9"/>
  <c r="Q8" i="9"/>
  <c r="F9" i="5"/>
  <c r="G8" i="5"/>
  <c r="K8" i="5"/>
  <c r="J9" i="5"/>
  <c r="I7" i="5"/>
  <c r="H8" i="5"/>
  <c r="R7994" i="9" l="1"/>
  <c r="M9" i="9"/>
  <c r="N9" i="9" s="1"/>
  <c r="U7810" i="9"/>
  <c r="V7810" i="9"/>
  <c r="W7810" i="9" s="1"/>
  <c r="R10" i="9"/>
  <c r="S10" i="9" s="1"/>
  <c r="R11" i="9"/>
  <c r="S11" i="9" s="1"/>
  <c r="R12" i="9"/>
  <c r="S12" i="9" s="1"/>
  <c r="R8" i="9"/>
  <c r="S8" i="9" s="1"/>
  <c r="R13" i="9"/>
  <c r="S13" i="9" s="1"/>
  <c r="R9" i="9"/>
  <c r="S9" i="9" s="1"/>
  <c r="R14" i="9"/>
  <c r="S14" i="9" s="1"/>
  <c r="R16" i="9"/>
  <c r="S16" i="9" s="1"/>
  <c r="R17" i="9"/>
  <c r="S17" i="9" s="1"/>
  <c r="R187" i="5"/>
  <c r="S230" i="5"/>
  <c r="T230" i="5" s="1"/>
  <c r="T16" i="9"/>
  <c r="V16" i="9" s="1"/>
  <c r="T14" i="9"/>
  <c r="V14" i="9" s="1"/>
  <c r="H9" i="5"/>
  <c r="I8" i="5"/>
  <c r="J10" i="5"/>
  <c r="K9" i="5"/>
  <c r="G9" i="5"/>
  <c r="F10" i="5"/>
  <c r="T12" i="9" l="1"/>
  <c r="V12" i="9" s="1"/>
  <c r="W12" i="9" s="1"/>
  <c r="S7994" i="9"/>
  <c r="T7994" i="9"/>
  <c r="M7810" i="9"/>
  <c r="N7810" i="9" s="1"/>
  <c r="T10" i="9"/>
  <c r="R188" i="5"/>
  <c r="S231" i="5"/>
  <c r="T231" i="5" s="1"/>
  <c r="T8" i="9"/>
  <c r="T11" i="9"/>
  <c r="V11" i="9" s="1"/>
  <c r="U10" i="9"/>
  <c r="W16" i="9"/>
  <c r="U16" i="9"/>
  <c r="W14" i="9"/>
  <c r="U14" i="9"/>
  <c r="G10" i="5"/>
  <c r="F11" i="5"/>
  <c r="G11" i="5" s="1"/>
  <c r="J11" i="5"/>
  <c r="K10" i="5"/>
  <c r="H10" i="5"/>
  <c r="I9" i="5"/>
  <c r="U12" i="9" l="1"/>
  <c r="M12" i="9" s="1"/>
  <c r="N12" i="9" s="1"/>
  <c r="U7994" i="9"/>
  <c r="V7994" i="9"/>
  <c r="W7994" i="9" s="1"/>
  <c r="M14" i="9"/>
  <c r="N14" i="9" s="1"/>
  <c r="M16" i="9"/>
  <c r="N16" i="9" s="1"/>
  <c r="V8" i="9"/>
  <c r="W8" i="9" s="1"/>
  <c r="V10" i="9"/>
  <c r="W10" i="9" s="1"/>
  <c r="M10" i="9" s="1"/>
  <c r="R189" i="5"/>
  <c r="S232" i="5"/>
  <c r="T232" i="5" s="1"/>
  <c r="U8" i="9"/>
  <c r="W11" i="9"/>
  <c r="U11" i="9"/>
  <c r="K11" i="5"/>
  <c r="J12" i="5"/>
  <c r="I10" i="5"/>
  <c r="H11" i="5"/>
  <c r="F12" i="5"/>
  <c r="M7994" i="9" l="1"/>
  <c r="N7994" i="9" s="1"/>
  <c r="M11" i="9"/>
  <c r="N11" i="9" s="1"/>
  <c r="M8" i="9"/>
  <c r="N8" i="9" s="1"/>
  <c r="N10" i="9"/>
  <c r="R190" i="5"/>
  <c r="S233" i="5"/>
  <c r="T233" i="5" s="1"/>
  <c r="F13" i="5"/>
  <c r="G12" i="5"/>
  <c r="I11" i="5"/>
  <c r="H12" i="5"/>
  <c r="K12" i="5"/>
  <c r="J13" i="5"/>
  <c r="R191" i="5" l="1"/>
  <c r="S234" i="5"/>
  <c r="T234" i="5" s="1"/>
  <c r="H13" i="5"/>
  <c r="I12" i="5"/>
  <c r="G13" i="5"/>
  <c r="F14" i="5"/>
  <c r="J14" i="5"/>
  <c r="K13" i="5"/>
  <c r="R192" i="5" l="1"/>
  <c r="S235" i="5"/>
  <c r="T235" i="5" s="1"/>
  <c r="J15" i="5"/>
  <c r="K14" i="5"/>
  <c r="H14" i="5"/>
  <c r="I13" i="5"/>
  <c r="G14" i="5"/>
  <c r="F15" i="5"/>
  <c r="R193" i="5" l="1"/>
  <c r="S236" i="5"/>
  <c r="T236" i="5" s="1"/>
  <c r="I14" i="5"/>
  <c r="H15" i="5"/>
  <c r="K15" i="5"/>
  <c r="J16" i="5"/>
  <c r="F16" i="5"/>
  <c r="G15" i="5"/>
  <c r="R194" i="5" l="1"/>
  <c r="S237" i="5"/>
  <c r="T237" i="5" s="1"/>
  <c r="K16" i="5"/>
  <c r="J17" i="5"/>
  <c r="F17" i="5"/>
  <c r="G16" i="5"/>
  <c r="I15" i="5"/>
  <c r="H16" i="5"/>
  <c r="R195" i="5" l="1"/>
  <c r="S238" i="5"/>
  <c r="T238" i="5" s="1"/>
  <c r="G17" i="5"/>
  <c r="F18" i="5"/>
  <c r="J18" i="5"/>
  <c r="K17" i="5"/>
  <c r="H17" i="5"/>
  <c r="I16" i="5"/>
  <c r="R196" i="5" l="1"/>
  <c r="S239" i="5"/>
  <c r="T239" i="5" s="1"/>
  <c r="J19" i="5"/>
  <c r="K19" i="5" s="1"/>
  <c r="K18" i="5"/>
  <c r="H18" i="5"/>
  <c r="I17" i="5"/>
  <c r="G18" i="5"/>
  <c r="F19" i="5"/>
  <c r="R197" i="5" l="1"/>
  <c r="S240" i="5"/>
  <c r="T240" i="5" s="1"/>
  <c r="I18" i="5"/>
  <c r="H19" i="5"/>
  <c r="F20" i="5"/>
  <c r="G19" i="5"/>
  <c r="R198" i="5" l="1"/>
  <c r="S241" i="5"/>
  <c r="I19" i="5"/>
  <c r="H20" i="5"/>
  <c r="G20" i="5"/>
  <c r="F21" i="5"/>
  <c r="T241" i="5" l="1"/>
  <c r="P7" i="9"/>
  <c r="R199" i="5"/>
  <c r="S242" i="5"/>
  <c r="T242" i="5" s="1"/>
  <c r="H21" i="5"/>
  <c r="I20" i="5"/>
  <c r="G21" i="5"/>
  <c r="F22" i="5"/>
  <c r="R200" i="5" l="1"/>
  <c r="S243" i="5"/>
  <c r="T243" i="5" s="1"/>
  <c r="G22" i="5"/>
  <c r="F23" i="5"/>
  <c r="I21" i="5"/>
  <c r="H22" i="5"/>
  <c r="R201" i="5" l="1"/>
  <c r="S244" i="5"/>
  <c r="T244" i="5" s="1"/>
  <c r="H23" i="5"/>
  <c r="I22" i="5"/>
  <c r="G23" i="5"/>
  <c r="F24" i="5"/>
  <c r="R202" i="5" l="1"/>
  <c r="S245" i="5"/>
  <c r="T245" i="5" s="1"/>
  <c r="G24" i="5"/>
  <c r="F25" i="5"/>
  <c r="I23" i="5"/>
  <c r="H24" i="5"/>
  <c r="R203" i="5" l="1"/>
  <c r="S246" i="5"/>
  <c r="T246" i="5" s="1"/>
  <c r="G25" i="5"/>
  <c r="F26" i="5"/>
  <c r="H25" i="5"/>
  <c r="I24" i="5"/>
  <c r="R204" i="5" l="1"/>
  <c r="S247" i="5"/>
  <c r="T247" i="5" s="1"/>
  <c r="G26" i="5"/>
  <c r="F27" i="5"/>
  <c r="I25" i="5"/>
  <c r="H26" i="5"/>
  <c r="R205" i="5" l="1"/>
  <c r="S248" i="5"/>
  <c r="T248" i="5" s="1"/>
  <c r="G27" i="5"/>
  <c r="F28" i="5"/>
  <c r="H27" i="5"/>
  <c r="I26" i="5"/>
  <c r="R206" i="5" l="1"/>
  <c r="S249" i="5"/>
  <c r="T249" i="5" s="1"/>
  <c r="G28" i="5"/>
  <c r="F29" i="5"/>
  <c r="I27" i="5"/>
  <c r="H28" i="5"/>
  <c r="R207" i="5" l="1"/>
  <c r="S250" i="5"/>
  <c r="T250" i="5" s="1"/>
  <c r="G29" i="5"/>
  <c r="F30" i="5"/>
  <c r="H29" i="5"/>
  <c r="I28" i="5"/>
  <c r="R208" i="5" l="1"/>
  <c r="S251" i="5"/>
  <c r="T251" i="5" s="1"/>
  <c r="G30" i="5"/>
  <c r="F31" i="5"/>
  <c r="I29" i="5"/>
  <c r="H30" i="5"/>
  <c r="R209" i="5" l="1"/>
  <c r="S252" i="5"/>
  <c r="T252" i="5" s="1"/>
  <c r="G31" i="5"/>
  <c r="F32" i="5"/>
  <c r="H31" i="5"/>
  <c r="I30" i="5"/>
  <c r="R210" i="5" l="1"/>
  <c r="S253" i="5"/>
  <c r="T253" i="5" s="1"/>
  <c r="I31" i="5"/>
  <c r="H32" i="5"/>
  <c r="G32" i="5"/>
  <c r="F33" i="5"/>
  <c r="R211" i="5" l="1"/>
  <c r="S254" i="5"/>
  <c r="T254" i="5" s="1"/>
  <c r="H33" i="5"/>
  <c r="I32" i="5"/>
  <c r="G33" i="5"/>
  <c r="F34" i="5"/>
  <c r="R212" i="5" l="1"/>
  <c r="S255" i="5"/>
  <c r="T255" i="5" s="1"/>
  <c r="G34" i="5"/>
  <c r="F35" i="5"/>
  <c r="I33" i="5"/>
  <c r="H34" i="5"/>
  <c r="R213" i="5" l="1"/>
  <c r="S256" i="5"/>
  <c r="T256" i="5" s="1"/>
  <c r="G35" i="5"/>
  <c r="F36" i="5"/>
  <c r="H35" i="5"/>
  <c r="I34" i="5"/>
  <c r="R214" i="5" l="1"/>
  <c r="S257" i="5"/>
  <c r="T257" i="5" s="1"/>
  <c r="G36" i="5"/>
  <c r="F37" i="5"/>
  <c r="I35" i="5"/>
  <c r="H36" i="5"/>
  <c r="I36" i="5" s="1"/>
  <c r="F38" i="5" l="1"/>
  <c r="G37" i="5"/>
  <c r="R215" i="5"/>
  <c r="S258" i="5"/>
  <c r="T258" i="5" s="1"/>
  <c r="F39" i="5" l="1"/>
  <c r="G38" i="5"/>
  <c r="R216" i="5"/>
  <c r="S259" i="5"/>
  <c r="T259" i="5" s="1"/>
  <c r="F40" i="5" l="1"/>
  <c r="G39" i="5"/>
  <c r="R217" i="5"/>
  <c r="S260" i="5"/>
  <c r="T260" i="5" s="1"/>
  <c r="G40" i="5" l="1"/>
  <c r="F41" i="5"/>
  <c r="R218" i="5"/>
  <c r="S261" i="5"/>
  <c r="T261" i="5" s="1"/>
  <c r="F42" i="5" l="1"/>
  <c r="G41" i="5"/>
  <c r="R219" i="5"/>
  <c r="S262" i="5"/>
  <c r="T262" i="5" s="1"/>
  <c r="F43" i="5" l="1"/>
  <c r="G42" i="5"/>
  <c r="R220" i="5"/>
  <c r="S263" i="5"/>
  <c r="T263" i="5" s="1"/>
  <c r="F44" i="5" l="1"/>
  <c r="G43" i="5"/>
  <c r="R221" i="5"/>
  <c r="S264" i="5"/>
  <c r="T264" i="5" s="1"/>
  <c r="F45" i="5" l="1"/>
  <c r="G44" i="5"/>
  <c r="R222" i="5"/>
  <c r="S265" i="5"/>
  <c r="T265" i="5" s="1"/>
  <c r="F46" i="5" l="1"/>
  <c r="G45" i="5"/>
  <c r="R223" i="5"/>
  <c r="S266" i="5"/>
  <c r="T266" i="5" s="1"/>
  <c r="F47" i="5" l="1"/>
  <c r="G46" i="5"/>
  <c r="R224" i="5"/>
  <c r="S267" i="5"/>
  <c r="T267" i="5" s="1"/>
  <c r="F48" i="5" l="1"/>
  <c r="G47" i="5"/>
  <c r="R225" i="5"/>
  <c r="S268" i="5"/>
  <c r="T268" i="5" s="1"/>
  <c r="F49" i="5" l="1"/>
  <c r="G48" i="5"/>
  <c r="S269" i="5"/>
  <c r="T269" i="5" s="1"/>
  <c r="F50" i="5" l="1"/>
  <c r="G49" i="5"/>
  <c r="S270" i="5"/>
  <c r="T270" i="5" s="1"/>
  <c r="F51" i="5" l="1"/>
  <c r="G50" i="5"/>
  <c r="S271" i="5"/>
  <c r="T271" i="5" s="1"/>
  <c r="F52" i="5" l="1"/>
  <c r="G51" i="5"/>
  <c r="S272" i="5"/>
  <c r="T272" i="5" s="1"/>
  <c r="F53" i="5" l="1"/>
  <c r="G52" i="5"/>
  <c r="Q7" i="9"/>
  <c r="R7" i="9" s="1"/>
  <c r="S7" i="9" s="1"/>
  <c r="S273" i="5"/>
  <c r="T273" i="5" s="1"/>
  <c r="F54" i="5" l="1"/>
  <c r="G53" i="5"/>
  <c r="S274" i="5"/>
  <c r="T274" i="5" s="1"/>
  <c r="F55" i="5" l="1"/>
  <c r="G54" i="5"/>
  <c r="T7" i="9"/>
  <c r="S275" i="5"/>
  <c r="T275" i="5" s="1"/>
  <c r="V7" i="9" l="1"/>
  <c r="W7" i="9" s="1"/>
  <c r="F56" i="5"/>
  <c r="G55" i="5"/>
  <c r="U7" i="9"/>
  <c r="S276" i="5"/>
  <c r="T276" i="5" s="1"/>
  <c r="M7" i="9" l="1"/>
  <c r="N7" i="9" s="1"/>
  <c r="F57" i="5"/>
  <c r="G56" i="5"/>
  <c r="S277" i="5"/>
  <c r="T277" i="5" s="1"/>
  <c r="F58" i="5" l="1"/>
  <c r="G57" i="5"/>
  <c r="S278" i="5"/>
  <c r="T278" i="5" s="1"/>
  <c r="C6" i="10"/>
  <c r="F59" i="5" l="1"/>
  <c r="G58" i="5"/>
  <c r="E6" i="10"/>
  <c r="C10" i="10"/>
  <c r="E10" i="10" s="1"/>
  <c r="C8" i="10"/>
  <c r="E8" i="10" s="1"/>
  <c r="F60" i="5" l="1"/>
  <c r="G59" i="5"/>
  <c r="E12" i="10"/>
  <c r="C12" i="10"/>
  <c r="E2" i="8"/>
  <c r="F61" i="5" l="1"/>
  <c r="G60" i="5"/>
  <c r="F62" i="5" l="1"/>
  <c r="G61" i="5"/>
  <c r="F63" i="5" l="1"/>
  <c r="G62" i="5"/>
  <c r="F64" i="5" l="1"/>
  <c r="G63" i="5"/>
  <c r="F65" i="5" l="1"/>
  <c r="G64" i="5"/>
  <c r="F66" i="5" l="1"/>
  <c r="G65" i="5"/>
  <c r="F67" i="5" l="1"/>
  <c r="G66" i="5"/>
  <c r="F68" i="5" l="1"/>
  <c r="G67" i="5"/>
  <c r="F69" i="5" l="1"/>
  <c r="G68" i="5"/>
  <c r="F70" i="5" l="1"/>
  <c r="G69" i="5"/>
  <c r="F71" i="5" l="1"/>
  <c r="G70" i="5"/>
  <c r="F72" i="5" l="1"/>
  <c r="G71" i="5"/>
  <c r="F73" i="5" l="1"/>
  <c r="G72" i="5"/>
  <c r="F74" i="5" l="1"/>
  <c r="G73" i="5"/>
  <c r="F75" i="5" l="1"/>
  <c r="G74" i="5"/>
  <c r="F76" i="5" l="1"/>
  <c r="G76" i="5" s="1"/>
  <c r="G75" i="5"/>
</calcChain>
</file>

<file path=xl/sharedStrings.xml><?xml version="1.0" encoding="utf-8"?>
<sst xmlns="http://schemas.openxmlformats.org/spreadsheetml/2006/main" count="4877" uniqueCount="987">
  <si>
    <t xml:space="preserve">1. Département musique classique </t>
  </si>
  <si>
    <t xml:space="preserve">1.1.Section formation musicale </t>
  </si>
  <si>
    <t xml:space="preserve">1.1.1. Sous-section éveil musical </t>
  </si>
  <si>
    <t xml:space="preserve">1.1.1.1. Branche éveil musical </t>
  </si>
  <si>
    <t xml:space="preserve">1.1.2. Sous-section formation musicale </t>
  </si>
  <si>
    <t xml:space="preserve">1.1.2.1. Branche formation musicale </t>
  </si>
  <si>
    <t xml:space="preserve">1.1.3. Sous-section formation musicale pour adultes </t>
  </si>
  <si>
    <t xml:space="preserve">1.1.3.1. Branche formation musicale pour adultes </t>
  </si>
  <si>
    <t xml:space="preserve">1.2.Section théorie musicale et écritures </t>
  </si>
  <si>
    <t xml:space="preserve">1.2.1. Sous-section culture musicale </t>
  </si>
  <si>
    <t xml:space="preserve">1.2.1.1. Branche culture musicale-cours d’écoute </t>
  </si>
  <si>
    <t xml:space="preserve">1.2.2. Sous-section analyse musicale </t>
  </si>
  <si>
    <t xml:space="preserve">1.2.2.1. Branche analyse musicale </t>
  </si>
  <si>
    <t xml:space="preserve">1.2.3. Sous-section contrepoint </t>
  </si>
  <si>
    <t xml:space="preserve">1.2.3.1. Branche contrepoint </t>
  </si>
  <si>
    <t xml:space="preserve">1.3.Section formation instrumentale </t>
  </si>
  <si>
    <t xml:space="preserve">1.3.1. Sous-section éveil instrumental </t>
  </si>
  <si>
    <t xml:space="preserve">1.3.1.1. Branche éveil instrumental </t>
  </si>
  <si>
    <t>1.3.2. Sous-section formation instrumentale</t>
  </si>
  <si>
    <t xml:space="preserve">1.3.2.1. Branche piano </t>
  </si>
  <si>
    <t xml:space="preserve">1.3.2.2. Branche orgue </t>
  </si>
  <si>
    <t xml:space="preserve">1.3.2.3. Branche clavecin </t>
  </si>
  <si>
    <t xml:space="preserve">1.3.2.4. Branche keyboard </t>
  </si>
  <si>
    <t xml:space="preserve">1.3.2.5. Branche accordéon </t>
  </si>
  <si>
    <t xml:space="preserve">1.3.2.6. Branche harpe </t>
  </si>
  <si>
    <t xml:space="preserve">1.3.2.7. Branche violon </t>
  </si>
  <si>
    <t>1.3.2.8. Branche violon-alto</t>
  </si>
  <si>
    <t xml:space="preserve">1.3.2.9. Branche violoncelle </t>
  </si>
  <si>
    <t xml:space="preserve">1.3.2.10. Branche contrebasse </t>
  </si>
  <si>
    <t>1.3.2.11. Branche mandoline</t>
  </si>
  <si>
    <t xml:space="preserve">1.3.2.12. Branche viole de gambe </t>
  </si>
  <si>
    <t xml:space="preserve">1.3.2.13. Branche guitare classique </t>
  </si>
  <si>
    <t xml:space="preserve">1.3.2.14. Branche guitare électrique </t>
  </si>
  <si>
    <t xml:space="preserve">1.3.2.15. Branche guitare basse </t>
  </si>
  <si>
    <t xml:space="preserve">1.3.2.16. Branche hautbois </t>
  </si>
  <si>
    <t xml:space="preserve">1.3.2.17. Branche cor anglais </t>
  </si>
  <si>
    <t xml:space="preserve">1.3.2.18. Branche basson </t>
  </si>
  <si>
    <t xml:space="preserve">1.3.2.19. Branche flûte à bec </t>
  </si>
  <si>
    <t xml:space="preserve">1.3.2.20. Branche flûte traversière </t>
  </si>
  <si>
    <t xml:space="preserve">1.3.2.21. Branche clarinette </t>
  </si>
  <si>
    <t xml:space="preserve">1.3.2.22. Branche clarinette basse </t>
  </si>
  <si>
    <t xml:space="preserve">1.3.2.23. Branche saxophone </t>
  </si>
  <si>
    <t xml:space="preserve">1.3.2.24. Branche petits cuivres (bugle, cornet, trompette) </t>
  </si>
  <si>
    <t xml:space="preserve">1.3.2.25. Branche alto en mib </t>
  </si>
  <si>
    <t>1.3.2.26. Branche cor en fa</t>
  </si>
  <si>
    <t xml:space="preserve">1.3.2.27. Branche trombone </t>
  </si>
  <si>
    <t xml:space="preserve">1.3.2.28. Branche trombone basse </t>
  </si>
  <si>
    <t xml:space="preserve">1.3.2.29. Branche gros cuivres (baryton, euphonium, tuba basse, contrebasse) </t>
  </si>
  <si>
    <t xml:space="preserve">1.3.2.30. Branche percussion </t>
  </si>
  <si>
    <t xml:space="preserve">1.3.2.31. Branche drumset </t>
  </si>
  <si>
    <t xml:space="preserve">1.3.2.32. Branche pratique au clavier </t>
  </si>
  <si>
    <t xml:space="preserve">1.3.3. Sous-section formation instrumentale pour adultes </t>
  </si>
  <si>
    <t xml:space="preserve">1.3.3.1. Branche formation instrumentale pour adultes </t>
  </si>
  <si>
    <t xml:space="preserve">1.3.4. Sous-section Lecture - déchiffrage </t>
  </si>
  <si>
    <t xml:space="preserve">1.3.4.1. Branche lecture - déchiffrage piano </t>
  </si>
  <si>
    <t xml:space="preserve">1.3.4.2. Branche lecture - déchiffrage cordes et mandoline </t>
  </si>
  <si>
    <t>1.3.4.3. Branche lecture - déchiffrage guitare</t>
  </si>
  <si>
    <t>1.3.4.4. Branche lecture - déchiffrage percussion</t>
  </si>
  <si>
    <t xml:space="preserve">1.3.4.5. Branche lecture - déchiffrage et transposition instruments à vent </t>
  </si>
  <si>
    <t xml:space="preserve">1.3.5. Sous-section musique de chambre </t>
  </si>
  <si>
    <t xml:space="preserve">1.3.5.1. Branche musique de chambre </t>
  </si>
  <si>
    <t xml:space="preserve">1.4.Section formation vocale </t>
  </si>
  <si>
    <t xml:space="preserve">1.4.1. Branche chant </t>
  </si>
  <si>
    <t xml:space="preserve">1.4.2. Branche art lyrique </t>
  </si>
  <si>
    <t xml:space="preserve">1.4.3. Branche formation vocale pour adultes </t>
  </si>
  <si>
    <t xml:space="preserve">1.5.Section direction </t>
  </si>
  <si>
    <t xml:space="preserve">1.5.1. Branche direction chorale </t>
  </si>
  <si>
    <t xml:space="preserve">1.5.2. Branche direction orchestre </t>
  </si>
  <si>
    <t xml:space="preserve">2. Département musique jazz </t>
  </si>
  <si>
    <t xml:space="preserve">2.1.Section formation instrumentale et vocale jazz </t>
  </si>
  <si>
    <t xml:space="preserve">2.1.1. Branches formation instrumentale et vocale jazz </t>
  </si>
  <si>
    <t xml:space="preserve">2.2.Section théorie musicale </t>
  </si>
  <si>
    <t xml:space="preserve">2.2.1. Branche histoire du jazz </t>
  </si>
  <si>
    <t xml:space="preserve">2.2.2. Branche analyse jazz </t>
  </si>
  <si>
    <t xml:space="preserve">2.2.3. Branche déchiffrage jazz </t>
  </si>
  <si>
    <t xml:space="preserve">2.2.4. Branche harmonie jazz </t>
  </si>
  <si>
    <t xml:space="preserve">3. Département diction et art dramatique </t>
  </si>
  <si>
    <t xml:space="preserve">3.1.Section diction </t>
  </si>
  <si>
    <t xml:space="preserve">3.1.1. Branche diction allemande </t>
  </si>
  <si>
    <t>3.1.2. Branche diction française</t>
  </si>
  <si>
    <t xml:space="preserve">3.1.3. Branche diction pour adultes </t>
  </si>
  <si>
    <t xml:space="preserve">3.2.Section art dramatique </t>
  </si>
  <si>
    <t xml:space="preserve">3.2.1. Branche art dramatique allemand </t>
  </si>
  <si>
    <t xml:space="preserve">3.2.2. Branche art dramatique français </t>
  </si>
  <si>
    <t xml:space="preserve">4. Département danse </t>
  </si>
  <si>
    <t xml:space="preserve">4.1.Section danse </t>
  </si>
  <si>
    <t xml:space="preserve">4.1.1. Branche danse classique </t>
  </si>
  <si>
    <t xml:space="preserve">4.1.2. Branche danse contemporaine </t>
  </si>
  <si>
    <t xml:space="preserve">4.1.3. Branche danse jazz </t>
  </si>
  <si>
    <t xml:space="preserve">4.1.4. Branche danse jazz pour adultes </t>
  </si>
  <si>
    <t xml:space="preserve">4.2.Section formation musicale pour danseurs </t>
  </si>
  <si>
    <t xml:space="preserve">4.2.1. Branche formation musicale pour danseurs </t>
  </si>
  <si>
    <t>Minutes</t>
  </si>
  <si>
    <t>Eveil musical 1</t>
  </si>
  <si>
    <t>Eveil musical 2</t>
  </si>
  <si>
    <t>Eveil musical 3</t>
  </si>
  <si>
    <t>Formation musicale 1</t>
  </si>
  <si>
    <t>Formation musicale 2</t>
  </si>
  <si>
    <t>Formation musicale 3</t>
  </si>
  <si>
    <t>Formation musicale 4</t>
  </si>
  <si>
    <t>Moyen 1</t>
  </si>
  <si>
    <t>Moyen 2</t>
  </si>
  <si>
    <t>Moyen spécialisé 1</t>
  </si>
  <si>
    <t>Moyen spécialisé 2</t>
  </si>
  <si>
    <t>Supérieur 1</t>
  </si>
  <si>
    <t>Supérieur 2</t>
  </si>
  <si>
    <t>Formation musicale 4 renforcée</t>
  </si>
  <si>
    <t>1.1.2.</t>
  </si>
  <si>
    <t>1.1.1.</t>
  </si>
  <si>
    <t>Formation musicale Adultes 1</t>
  </si>
  <si>
    <t>Formation musicale Adultes 2</t>
  </si>
  <si>
    <t>Formation musicale Adultes 1/ Adultes 2</t>
  </si>
  <si>
    <t>Formation musicale Adultes 3</t>
  </si>
  <si>
    <t>Formation musicale Adultes 4</t>
  </si>
  <si>
    <t>1.2.1.</t>
  </si>
  <si>
    <t>1.2.2.</t>
  </si>
  <si>
    <t>Inférieur</t>
  </si>
  <si>
    <t>Moyen spécialisé</t>
  </si>
  <si>
    <t>1.2.3.</t>
  </si>
  <si>
    <t>Inférieur 1</t>
  </si>
  <si>
    <t>Inférieur 2</t>
  </si>
  <si>
    <t>Inférieur 3</t>
  </si>
  <si>
    <t>Inférieur 4</t>
  </si>
  <si>
    <t>Pratique au clavier 1</t>
  </si>
  <si>
    <t>Pratique au clavier 2</t>
  </si>
  <si>
    <t>Pratique au clavier 3</t>
  </si>
  <si>
    <t>2.1.1.</t>
  </si>
  <si>
    <t>Supérieur</t>
  </si>
  <si>
    <t>2.2.1.</t>
  </si>
  <si>
    <t>2.2.2.</t>
  </si>
  <si>
    <t>Histoire du jazz 1</t>
  </si>
  <si>
    <t>Histoire du jazz 2</t>
  </si>
  <si>
    <t>2.2.3.</t>
  </si>
  <si>
    <t>Déchiffrage jazz Inférieur 1</t>
  </si>
  <si>
    <t>Déchiffrage jazz Moyen 1</t>
  </si>
  <si>
    <t>2.2.4.</t>
  </si>
  <si>
    <t>Année 1</t>
  </si>
  <si>
    <t>Année 2</t>
  </si>
  <si>
    <t>Année 3</t>
  </si>
  <si>
    <t>Année 4</t>
  </si>
  <si>
    <t>3.1.1.</t>
  </si>
  <si>
    <t>3.1.2.</t>
  </si>
  <si>
    <t>4.1.1.</t>
  </si>
  <si>
    <t>4.1.2.</t>
  </si>
  <si>
    <t>4.1.3.</t>
  </si>
  <si>
    <t>Formation musicale Adultes 3/ Adultes 4</t>
  </si>
  <si>
    <t>Adultes 1</t>
  </si>
  <si>
    <t>Adultes 2</t>
  </si>
  <si>
    <t>Adultes 3</t>
  </si>
  <si>
    <t>Adultes 4</t>
  </si>
  <si>
    <t>Adultes 5</t>
  </si>
  <si>
    <t>Adultes 6</t>
  </si>
  <si>
    <t>Adultes 7</t>
  </si>
  <si>
    <t>Adultes 1 qualifiante</t>
  </si>
  <si>
    <t>Adultes 2 qualifiante</t>
  </si>
  <si>
    <t>1.4.1.</t>
  </si>
  <si>
    <t>1.4.2.</t>
  </si>
  <si>
    <t>Eveil instrumental 1</t>
  </si>
  <si>
    <t>Eveil instrumental 2</t>
  </si>
  <si>
    <t>Eveil instrumental 3</t>
  </si>
  <si>
    <t>1.5.1.</t>
  </si>
  <si>
    <t>1.5.2.</t>
  </si>
  <si>
    <t>Numéro</t>
  </si>
  <si>
    <t>Cours</t>
  </si>
  <si>
    <t>Niveau</t>
  </si>
  <si>
    <t>Résultat</t>
  </si>
  <si>
    <t>Musique de chambre</t>
  </si>
  <si>
    <t>Résultats</t>
  </si>
  <si>
    <t>Type de cours</t>
  </si>
  <si>
    <t>Ecoles</t>
  </si>
  <si>
    <t>Differdange</t>
  </si>
  <si>
    <t>Dudelange</t>
  </si>
  <si>
    <t>Echternach</t>
  </si>
  <si>
    <t>Esch/Alzette</t>
  </si>
  <si>
    <t>Grevenmacher</t>
  </si>
  <si>
    <t>Käerjeng</t>
  </si>
  <si>
    <t>Luxembourg</t>
  </si>
  <si>
    <t>Mondorf-les-Bains</t>
  </si>
  <si>
    <t>Pétange</t>
  </si>
  <si>
    <t>SY Redange</t>
  </si>
  <si>
    <t>Wiltz</t>
  </si>
  <si>
    <t>SYNECOSPORT</t>
  </si>
  <si>
    <t>Berdorf</t>
  </si>
  <si>
    <t>Bettendorf</t>
  </si>
  <si>
    <t>Bous</t>
  </si>
  <si>
    <t>SY SICLER</t>
  </si>
  <si>
    <t>Colmar-Berg</t>
  </si>
  <si>
    <t>Erpeldange-sur-Sûre</t>
  </si>
  <si>
    <t>Esch-sur-Sûre</t>
  </si>
  <si>
    <t>Feulen</t>
  </si>
  <si>
    <t>Frisange</t>
  </si>
  <si>
    <t>Helperknapp</t>
  </si>
  <si>
    <t>Hesperange</t>
  </si>
  <si>
    <t>SY Harlange</t>
  </si>
  <si>
    <t>Larochette</t>
  </si>
  <si>
    <t>Mertzig</t>
  </si>
  <si>
    <t>Mondercange</t>
  </si>
  <si>
    <t>Reckange-sur-Mess</t>
  </si>
  <si>
    <t>Reisdorf</t>
  </si>
  <si>
    <t>Remich</t>
  </si>
  <si>
    <t>Rumelange</t>
  </si>
  <si>
    <t>Schengen</t>
  </si>
  <si>
    <t>Stadtbredimus</t>
  </si>
  <si>
    <t>Tandel</t>
  </si>
  <si>
    <t>Waldbredimus</t>
  </si>
  <si>
    <t>Entité</t>
  </si>
  <si>
    <t>Dénomination branche autorisée</t>
  </si>
  <si>
    <t>Cours collectif ou individuel?</t>
  </si>
  <si>
    <t>Minutes maximales</t>
  </si>
  <si>
    <t>Cours individuel</t>
  </si>
  <si>
    <t>Cours collectif</t>
  </si>
  <si>
    <t>30 minutes</t>
  </si>
  <si>
    <t>Composition</t>
  </si>
  <si>
    <t>60 minutes</t>
  </si>
  <si>
    <t>Harmonie</t>
  </si>
  <si>
    <t>Gymnastique vocale </t>
  </si>
  <si>
    <t>Mise en scène </t>
  </si>
  <si>
    <t>« World Music »</t>
  </si>
  <si>
    <t>Guitare d’accompagnement</t>
  </si>
  <si>
    <t>Guitare d’accompagnement </t>
  </si>
  <si>
    <t>Code théorique</t>
  </si>
  <si>
    <t>Minutes cours individuel</t>
  </si>
  <si>
    <t>Minutes cours collectif</t>
  </si>
  <si>
    <t>Minutes considérées</t>
  </si>
  <si>
    <t>Multiplicateur</t>
  </si>
  <si>
    <t>Minutes finales</t>
  </si>
  <si>
    <t>TOTAL</t>
  </si>
  <si>
    <t>Âge minimale</t>
  </si>
  <si>
    <t>Date de comparaison</t>
  </si>
  <si>
    <t>Age minimal</t>
  </si>
  <si>
    <t>Date pour âge minimum</t>
  </si>
  <si>
    <t>Formation instrumentale</t>
  </si>
  <si>
    <t>Diction française</t>
  </si>
  <si>
    <t>Section</t>
  </si>
  <si>
    <t>Instrument</t>
  </si>
  <si>
    <t>Section sans code</t>
  </si>
  <si>
    <t>Sous-section sans code</t>
  </si>
  <si>
    <t>Instrument sans code</t>
  </si>
  <si>
    <t>3.1.2. diction française</t>
  </si>
  <si>
    <t>1.3.2.8. violon-alto</t>
  </si>
  <si>
    <t>1.3.2.11. mandoline</t>
  </si>
  <si>
    <t>1.3.2.26. cor en fa</t>
  </si>
  <si>
    <t>1.3.4.3. lecture - déchiffrage guitare</t>
  </si>
  <si>
    <t>1.3.4.4. lecture - déchiffrage percussion</t>
  </si>
  <si>
    <t>Position Niveau</t>
  </si>
  <si>
    <t>Largeur Niveau</t>
  </si>
  <si>
    <t>Haut Cours</t>
  </si>
  <si>
    <t>Bas Cours</t>
  </si>
  <si>
    <t>Code Cours</t>
  </si>
  <si>
    <t>Code Section</t>
  </si>
  <si>
    <t>Minutes hebdomadaires</t>
  </si>
  <si>
    <t>Type cours</t>
  </si>
  <si>
    <t>9.9.Code Fin</t>
  </si>
  <si>
    <t>abandon</t>
  </si>
  <si>
    <t>Minutes prises en compte</t>
  </si>
  <si>
    <t>Personne de contact</t>
  </si>
  <si>
    <t>Nom
de l'élève</t>
  </si>
  <si>
    <t>Prénom
de l'élève</t>
  </si>
  <si>
    <t>inf 1.1</t>
  </si>
  <si>
    <t>inf 1.2</t>
  </si>
  <si>
    <t>inf 2.1</t>
  </si>
  <si>
    <t>inf 2.2</t>
  </si>
  <si>
    <t>inf 3.1</t>
  </si>
  <si>
    <t>inf 3.2</t>
  </si>
  <si>
    <t>inf 4.1</t>
  </si>
  <si>
    <t>inf 4.2</t>
  </si>
  <si>
    <t>inf 1.3</t>
  </si>
  <si>
    <t>inf 2.3</t>
  </si>
  <si>
    <t>inf 3.3</t>
  </si>
  <si>
    <t>inf 4.3</t>
  </si>
  <si>
    <t>m 1.1</t>
  </si>
  <si>
    <t>m 1.2</t>
  </si>
  <si>
    <t>m 2.1</t>
  </si>
  <si>
    <t>m 2.2</t>
  </si>
  <si>
    <t>ms 1.1</t>
  </si>
  <si>
    <t>ms 1.2</t>
  </si>
  <si>
    <t>ms 2.1</t>
  </si>
  <si>
    <t>ms 2.2</t>
  </si>
  <si>
    <t>s 1</t>
  </si>
  <si>
    <t>s 2</t>
  </si>
  <si>
    <t>m 1.3</t>
  </si>
  <si>
    <t>m 2.3</t>
  </si>
  <si>
    <t>ms 1.3</t>
  </si>
  <si>
    <t>ms 2.3</t>
  </si>
  <si>
    <t>s 3</t>
  </si>
  <si>
    <t>SY Diekirch-Ettelbruck (Cons. du Nord)</t>
  </si>
  <si>
    <t>Section/autorisation ministérielle</t>
  </si>
  <si>
    <t>Date de naissance
de l'élève (jj/mm/aaaa)</t>
  </si>
  <si>
    <t>Maximum minutes
selon RGD</t>
  </si>
  <si>
    <t>Branche/ Instrument</t>
  </si>
  <si>
    <t>1.301</t>
  </si>
  <si>
    <t>1.302</t>
  </si>
  <si>
    <t>1.303</t>
  </si>
  <si>
    <t>1.304</t>
  </si>
  <si>
    <t>1.305</t>
  </si>
  <si>
    <t>1.306</t>
  </si>
  <si>
    <t>1.307</t>
  </si>
  <si>
    <t>1.308</t>
  </si>
  <si>
    <t>1.309</t>
  </si>
  <si>
    <t>1.310</t>
  </si>
  <si>
    <t>1.311</t>
  </si>
  <si>
    <t>1.312</t>
  </si>
  <si>
    <t>1.313</t>
  </si>
  <si>
    <t>1.314</t>
  </si>
  <si>
    <t>1.315</t>
  </si>
  <si>
    <t>1.316</t>
  </si>
  <si>
    <t>1.317</t>
  </si>
  <si>
    <t>1.318</t>
  </si>
  <si>
    <t>1.319</t>
  </si>
  <si>
    <t>1.320</t>
  </si>
  <si>
    <t>1.321</t>
  </si>
  <si>
    <t>1.322</t>
  </si>
  <si>
    <t>1.323</t>
  </si>
  <si>
    <t>1.324</t>
  </si>
  <si>
    <t>1.325</t>
  </si>
  <si>
    <t>1.326</t>
  </si>
  <si>
    <t>1.327</t>
  </si>
  <si>
    <t>1.328</t>
  </si>
  <si>
    <t>1.329</t>
  </si>
  <si>
    <t>1.330</t>
  </si>
  <si>
    <t>1.331</t>
  </si>
  <si>
    <t>1.332</t>
  </si>
  <si>
    <t>1.301.</t>
  </si>
  <si>
    <t>1.302.</t>
  </si>
  <si>
    <t>1.303.</t>
  </si>
  <si>
    <t>1.308. violon-alto</t>
  </si>
  <si>
    <t>1.332.</t>
  </si>
  <si>
    <t>1.304.</t>
  </si>
  <si>
    <t>1.305.</t>
  </si>
  <si>
    <t>1.306.</t>
  </si>
  <si>
    <t>1.307.</t>
  </si>
  <si>
    <t>1.308.</t>
  </si>
  <si>
    <t>1.309.</t>
  </si>
  <si>
    <t>1.311.</t>
  </si>
  <si>
    <t>1.312.</t>
  </si>
  <si>
    <t>1.313.</t>
  </si>
  <si>
    <t>1.314.</t>
  </si>
  <si>
    <t>1.315.</t>
  </si>
  <si>
    <t>1.316.</t>
  </si>
  <si>
    <t>1.317.</t>
  </si>
  <si>
    <t>1.318.</t>
  </si>
  <si>
    <t>1.319.</t>
  </si>
  <si>
    <t>1.310.</t>
  </si>
  <si>
    <t>1.320.</t>
  </si>
  <si>
    <t>1.321.</t>
  </si>
  <si>
    <t>1.322.</t>
  </si>
  <si>
    <t>1.323.</t>
  </si>
  <si>
    <t>1.324.</t>
  </si>
  <si>
    <t>1.325.</t>
  </si>
  <si>
    <t>1.326.</t>
  </si>
  <si>
    <t>1.327.</t>
  </si>
  <si>
    <t>1.328.</t>
  </si>
  <si>
    <t>1.329.</t>
  </si>
  <si>
    <t>1.330.</t>
  </si>
  <si>
    <t>1.331.</t>
  </si>
  <si>
    <t>1.311. mandoline</t>
  </si>
  <si>
    <t>1.326. cor en fa</t>
  </si>
  <si>
    <t>Commentaire</t>
  </si>
  <si>
    <t>Culture musicale - cours d'écoute</t>
  </si>
  <si>
    <t>0.0.</t>
  </si>
  <si>
    <t>Niederanven (Regional Musekschoul Syrdall)</t>
  </si>
  <si>
    <t>Walferdange (Regional Musekschoul Uelzechtdall)</t>
  </si>
  <si>
    <t>Bertrange (Regional Musekschoul Westen)</t>
  </si>
  <si>
    <t>1.6.lecture - déchiffrage</t>
  </si>
  <si>
    <t>1.7.musique de chambre</t>
  </si>
  <si>
    <t>1.708. violon-alto</t>
  </si>
  <si>
    <t>1.711. mandoline</t>
  </si>
  <si>
    <t>1.726. cor en fa</t>
  </si>
  <si>
    <t>1.6.1.</t>
  </si>
  <si>
    <t>1.6.2.</t>
  </si>
  <si>
    <t>1.6.3.</t>
  </si>
  <si>
    <t>1.6.4.</t>
  </si>
  <si>
    <t>1.6.5.</t>
  </si>
  <si>
    <t>Supérieur 3</t>
  </si>
  <si>
    <t>Moyen 3</t>
  </si>
  <si>
    <t>1.6.3. Branche lecture - déchiffrage guitare</t>
  </si>
  <si>
    <t>1.6.4. Branche lecture - déchiffrage percussion</t>
  </si>
  <si>
    <t>Branche lecture - déchiffrage guitare</t>
  </si>
  <si>
    <t>1.2.1. culture musicale - cours d'écoute</t>
  </si>
  <si>
    <t>violon-alto</t>
  </si>
  <si>
    <t>mandoline</t>
  </si>
  <si>
    <t>cor en fa</t>
  </si>
  <si>
    <t>Branche lecture - déchiffrage percussion</t>
  </si>
  <si>
    <t>Code</t>
  </si>
  <si>
    <t>2.2.théorie musicale jazz</t>
  </si>
  <si>
    <t>Nom &amp; prénom de l'enseignant</t>
  </si>
  <si>
    <t>Nombre d'élèves dans le cours (seulement pour les cours collectifs et la musique de chambre)</t>
  </si>
  <si>
    <t>Inférieur 5</t>
  </si>
  <si>
    <t>Moyen spécialisé 3</t>
  </si>
  <si>
    <t>1.7.1. musique de chambre</t>
  </si>
  <si>
    <t>1.7.1.</t>
  </si>
  <si>
    <t>Inférieur 2.1</t>
  </si>
  <si>
    <t>Inférieur 4.1</t>
  </si>
  <si>
    <t>2.108. violon-alto</t>
  </si>
  <si>
    <t>2.111. mandoline</t>
  </si>
  <si>
    <t>2.126. cor en fa</t>
  </si>
  <si>
    <t>2.132. chant</t>
  </si>
  <si>
    <t>2.101.</t>
  </si>
  <si>
    <t>2.102.</t>
  </si>
  <si>
    <t>2.103.</t>
  </si>
  <si>
    <t>2.104.</t>
  </si>
  <si>
    <t>2.105.</t>
  </si>
  <si>
    <t>2.106.</t>
  </si>
  <si>
    <t>2.107.</t>
  </si>
  <si>
    <t>2.108.</t>
  </si>
  <si>
    <t>2.109.</t>
  </si>
  <si>
    <t>2.110.</t>
  </si>
  <si>
    <t>2.111.</t>
  </si>
  <si>
    <t>2.112.</t>
  </si>
  <si>
    <t>2.113.</t>
  </si>
  <si>
    <t>2.114.</t>
  </si>
  <si>
    <t>2.115.</t>
  </si>
  <si>
    <t>2.116.</t>
  </si>
  <si>
    <t>2.117.</t>
  </si>
  <si>
    <t>2.118.</t>
  </si>
  <si>
    <t>2.119.</t>
  </si>
  <si>
    <t>2.120.</t>
  </si>
  <si>
    <t>2.121.</t>
  </si>
  <si>
    <t>2.122.</t>
  </si>
  <si>
    <t>2.123.</t>
  </si>
  <si>
    <t>2.124.</t>
  </si>
  <si>
    <t>2.125.</t>
  </si>
  <si>
    <t>2.126.</t>
  </si>
  <si>
    <t>2.127.</t>
  </si>
  <si>
    <t>2.128.</t>
  </si>
  <si>
    <t>2.129.</t>
  </si>
  <si>
    <t>2.130.</t>
  </si>
  <si>
    <t>2.131.</t>
  </si>
  <si>
    <t>2.132.</t>
  </si>
  <si>
    <t>chant</t>
  </si>
  <si>
    <t>_____________________________, le __________</t>
  </si>
  <si>
    <t>Le collège des bourgmestre et échevins/ bureau du syndicat</t>
  </si>
  <si>
    <t>feuille n° ..... / .....</t>
  </si>
  <si>
    <t>Année scolaire</t>
  </si>
  <si>
    <t>Légende :</t>
  </si>
  <si>
    <r>
      <rPr>
        <b/>
        <sz val="18"/>
        <color rgb="FF00B0F0"/>
        <rFont val="SWISS"/>
      </rPr>
      <t>**</t>
    </r>
    <r>
      <rPr>
        <b/>
        <sz val="12"/>
        <color rgb="FF00B0F0"/>
        <rFont val="SWISS"/>
      </rPr>
      <t xml:space="preserve"> tous les autres cours, décharges (ancienneté, chef de section, tâche particulière, accompagnement au piano), accompagnement au piano, remplacements de cours, etc.</t>
    </r>
  </si>
  <si>
    <t xml:space="preserve">Enseignants    </t>
  </si>
  <si>
    <t>Date de naissance</t>
  </si>
  <si>
    <t>Qualité</t>
  </si>
  <si>
    <t>Rémunération ( coût brut )</t>
  </si>
  <si>
    <t>Emploi du temps suivant organisation scolaire</t>
  </si>
  <si>
    <t xml:space="preserve"> .... .. .. ...</t>
  </si>
  <si>
    <t xml:space="preserve"> - ( p )</t>
  </si>
  <si>
    <t xml:space="preserve">            - compris la charge patronale</t>
  </si>
  <si>
    <t>(Numéro d'identification national)</t>
  </si>
  <si>
    <t xml:space="preserve">    Professeur </t>
  </si>
  <si>
    <t xml:space="preserve">            - sans allocation de repas</t>
  </si>
  <si>
    <t>a)</t>
  </si>
  <si>
    <t>b)</t>
  </si>
  <si>
    <t>c)</t>
  </si>
  <si>
    <t>d)</t>
  </si>
  <si>
    <t>Nombre</t>
  </si>
  <si>
    <t>Par ordre alphabétique</t>
  </si>
  <si>
    <t xml:space="preserve"> - ( c )</t>
  </si>
  <si>
    <t>septembre à</t>
  </si>
  <si>
    <t>janvier à</t>
  </si>
  <si>
    <t>Total</t>
  </si>
  <si>
    <t>cours</t>
  </si>
  <si>
    <r>
      <t xml:space="preserve">autres </t>
    </r>
    <r>
      <rPr>
        <b/>
        <sz val="18"/>
        <color rgb="FF00B0F0"/>
        <rFont val="Arial"/>
        <family val="2"/>
      </rPr>
      <t>**</t>
    </r>
  </si>
  <si>
    <t>courant</t>
  </si>
  <si>
    <t>Nom            Prénom</t>
  </si>
  <si>
    <t>décembre</t>
  </si>
  <si>
    <t>août</t>
  </si>
  <si>
    <r>
      <t xml:space="preserve">collectifs </t>
    </r>
    <r>
      <rPr>
        <b/>
        <sz val="18"/>
        <color rgb="FFFF0000"/>
        <rFont val="Arial"/>
        <family val="2"/>
      </rPr>
      <t>*</t>
    </r>
  </si>
  <si>
    <r>
      <t xml:space="preserve">individuels </t>
    </r>
    <r>
      <rPr>
        <b/>
        <sz val="18"/>
        <color rgb="FFFF0000"/>
        <rFont val="Arial"/>
        <family val="2"/>
      </rPr>
      <t>*</t>
    </r>
  </si>
  <si>
    <t>(C ....)</t>
  </si>
  <si>
    <t>(I ....)</t>
  </si>
  <si>
    <t xml:space="preserve"> </t>
  </si>
  <si>
    <t xml:space="preserve"> ANNEE SCOLAIRE</t>
  </si>
  <si>
    <t xml:space="preserve"> - Commune / Syndicat de communes</t>
  </si>
  <si>
    <t xml:space="preserve"> - Type d'enseignement musical *</t>
  </si>
  <si>
    <r>
      <t xml:space="preserve">1.   </t>
    </r>
    <r>
      <rPr>
        <b/>
        <u/>
        <sz val="15"/>
        <rFont val="Arial"/>
        <family val="2"/>
      </rPr>
      <t>Nombre d'élèves inscrits par type de classe et en fonction de leur commune de résidence</t>
    </r>
  </si>
  <si>
    <t>tâches</t>
  </si>
  <si>
    <t>collectifs</t>
  </si>
  <si>
    <t>individuels</t>
  </si>
  <si>
    <t>administratives</t>
  </si>
  <si>
    <t xml:space="preserve">      a) résidents à la commune</t>
  </si>
  <si>
    <t xml:space="preserve">      b) non résidents à la commune</t>
  </si>
  <si>
    <t xml:space="preserve">      c) non résidents au Grand-Duché</t>
  </si>
  <si>
    <t xml:space="preserve">      TOTAL</t>
  </si>
  <si>
    <r>
      <t xml:space="preserve">2.   </t>
    </r>
    <r>
      <rPr>
        <b/>
        <u/>
        <sz val="15"/>
        <rFont val="Arial"/>
        <family val="2"/>
      </rPr>
      <t>Nombre d'heures d'enseignants hebdomadaires</t>
    </r>
  </si>
  <si>
    <r>
      <t xml:space="preserve">3.   </t>
    </r>
    <r>
      <rPr>
        <b/>
        <u/>
        <sz val="15"/>
        <rFont val="Arial"/>
        <family val="2"/>
      </rPr>
      <t>Dépenses en matière de l'enseignement musical par année scolaire à charge du budget communal</t>
    </r>
  </si>
  <si>
    <t>année scolaire</t>
  </si>
  <si>
    <t>début</t>
  </si>
  <si>
    <t>fin</t>
  </si>
  <si>
    <t>correspondance</t>
  </si>
  <si>
    <t>septembre -</t>
  </si>
  <si>
    <t>janvier -</t>
  </si>
  <si>
    <t>budgétaire</t>
  </si>
  <si>
    <t xml:space="preserve">   dont: charges sociales (part patronale)</t>
  </si>
  <si>
    <t xml:space="preserve">      TOTAL**</t>
  </si>
  <si>
    <r>
      <t xml:space="preserve">4.   </t>
    </r>
    <r>
      <rPr>
        <b/>
        <u/>
        <sz val="15"/>
        <rFont val="Arial"/>
        <family val="2"/>
      </rPr>
      <t>Recettes en matière de l'enseignement musical par année scolaire inscrites au budget communal</t>
    </r>
  </si>
  <si>
    <t xml:space="preserve"> - minerval percu</t>
  </si>
  <si>
    <t xml:space="preserve"> - taxe spécifique pour non-résidents percue</t>
  </si>
  <si>
    <t xml:space="preserve"> - recettes pour location d'instruments</t>
  </si>
  <si>
    <t xml:space="preserve"> *   A préciser: Conservatoire, Ecole de musique ou Cours de musique</t>
  </si>
  <si>
    <t xml:space="preserve"> ** En cas de besoin il est loisible de présenter le détail sur une feuille séparée</t>
  </si>
  <si>
    <t>Commune / Syndicat de communes:</t>
  </si>
  <si>
    <t>Commune/ Syndicat de communes:</t>
  </si>
  <si>
    <t>Type d'enseignement musical :</t>
  </si>
  <si>
    <t>sans examen</t>
  </si>
  <si>
    <r>
      <rPr>
        <b/>
        <sz val="18"/>
        <color rgb="FFFF0000"/>
        <rFont val="Arial"/>
        <family val="2"/>
      </rPr>
      <t>*</t>
    </r>
    <r>
      <rPr>
        <b/>
        <sz val="12"/>
        <color rgb="FFFF0000"/>
        <rFont val="Arial"/>
        <family val="2"/>
      </rPr>
      <t xml:space="preserve"> uniquement les branches/cours qui sont prévus par le règlement grand-ducal afférent du 10 avril 2020, ainsi que les branches/cours qui ont été approuvés par autorisation ministérielle telle que prévue par le même règlement grand-ducal </t>
    </r>
  </si>
  <si>
    <t xml:space="preserve"> ( en minutes hebdomadaires)</t>
  </si>
  <si>
    <t xml:space="preserve">    Chargé de cours + grade (E1, E2, E3 ou E3ter) </t>
  </si>
  <si>
    <t>Par la présente, le tableau ci-dessus est certifié exact.</t>
  </si>
  <si>
    <t xml:space="preserve">total des frais de personnel enseignants, coûts (uniquement pour les branches et cours qui sont prévus par le règlement grand-ducal du 12 septembre 2019 ainsi que les cours qui sont approuvés par autorisation ministérielle telle que prévue par le même règlement grand-ducal) </t>
  </si>
  <si>
    <t>frais de fonctionnement divers mais spécifiques à l'enseignement (remplaçants occasionnels (courte durée) des cours prévus par le règlement grand-ducal du 10 avril 2020, pianistes accompagnateurs en référence aux programmes d'études annexés au règlement grand-ducal du 10 avril 2020)</t>
  </si>
  <si>
    <t>autres frais de fonctionnement divers mais spécifiques à  l'enseignement (tous les autres cours, décharges (ancienneté, chef de section/département, tâche particulière, etc.),  direction, administration, frais administratifs, frais d'examens et de jurys d'examens (frais de route, transport, repas, nuitées, etc.), achat/location de partitions de musique, etc.)</t>
  </si>
  <si>
    <t>autres dépenses (infrastructures, achat/location d'instruments, entretien, gardiennage, parc automobile, frais d'assurance, etc.)</t>
  </si>
  <si>
    <t xml:space="preserve">autres dépenses sous forme de subside (aide) alloué au profit des élèves (remboursement entier/partiel du minerval dû; remboursement entier/partiel d'une taxe non-résidents payée par l'élève; etc.)  </t>
  </si>
  <si>
    <t>Eveil musical</t>
  </si>
  <si>
    <t>Formation musicale</t>
  </si>
  <si>
    <t>Formation musicale pour adultes</t>
  </si>
  <si>
    <t>Analyse musicale</t>
  </si>
  <si>
    <t>Contrepoint</t>
  </si>
  <si>
    <t>Eveil instrumental</t>
  </si>
  <si>
    <t>Formation instrumentale pour adultes</t>
  </si>
  <si>
    <t>Lecture - déchiffrage</t>
  </si>
  <si>
    <t>piano</t>
  </si>
  <si>
    <t>orgue</t>
  </si>
  <si>
    <t>clavecin</t>
  </si>
  <si>
    <t>keyboard</t>
  </si>
  <si>
    <t>accordéon</t>
  </si>
  <si>
    <t>harpe</t>
  </si>
  <si>
    <t>violon</t>
  </si>
  <si>
    <t>violoncelle</t>
  </si>
  <si>
    <t>contrebasse</t>
  </si>
  <si>
    <t>viole de gambe</t>
  </si>
  <si>
    <t>guitare classique</t>
  </si>
  <si>
    <t>guitare électrique</t>
  </si>
  <si>
    <t>guitare basse</t>
  </si>
  <si>
    <t>hautbois</t>
  </si>
  <si>
    <t>cor anglais</t>
  </si>
  <si>
    <t>basson</t>
  </si>
  <si>
    <t>flûte à bec</t>
  </si>
  <si>
    <t>flûte traversière</t>
  </si>
  <si>
    <t>clarinette</t>
  </si>
  <si>
    <t>clarinette basse</t>
  </si>
  <si>
    <t>saxophone</t>
  </si>
  <si>
    <t>petits cuivres (bugle, cornet, trompette)</t>
  </si>
  <si>
    <t>alto en mib</t>
  </si>
  <si>
    <t>trombone</t>
  </si>
  <si>
    <t>trombone basse</t>
  </si>
  <si>
    <t>gros cuivres (baryton, euphonium, tuba basse, contrebasse)</t>
  </si>
  <si>
    <t>percussion</t>
  </si>
  <si>
    <t>drumset</t>
  </si>
  <si>
    <t>pratique au clavier</t>
  </si>
  <si>
    <t>Branche lecture - déchiffrage piano</t>
  </si>
  <si>
    <t>Branche lecture - déchiffrage cordes et mandoline</t>
  </si>
  <si>
    <t>Branche lecture - déchiffrage et transposition instruments à vent</t>
  </si>
  <si>
    <t>formation vocale pour adultes</t>
  </si>
  <si>
    <t>diction pour adultes</t>
  </si>
  <si>
    <t>danse jazz pour adultes</t>
  </si>
  <si>
    <t>formation musicale pour adultes</t>
  </si>
  <si>
    <t>Chant</t>
  </si>
  <si>
    <t>Art lyrique</t>
  </si>
  <si>
    <t>Direction chorale</t>
  </si>
  <si>
    <t>Direction orchestre</t>
  </si>
  <si>
    <t>Histoire du jazz</t>
  </si>
  <si>
    <t>Analyse jazz</t>
  </si>
  <si>
    <t>Déchiffrage jazz</t>
  </si>
  <si>
    <t>Harmonie jazz</t>
  </si>
  <si>
    <t>Diction allemande</t>
  </si>
  <si>
    <t>Diction pour adultes</t>
  </si>
  <si>
    <t>Art dramatique allemand</t>
  </si>
  <si>
    <t>Art dramatique français</t>
  </si>
  <si>
    <t>Danse classique</t>
  </si>
  <si>
    <t>Danse contemporaine</t>
  </si>
  <si>
    <t>Danse jazz</t>
  </si>
  <si>
    <t>Formation musicale pour danseurs</t>
  </si>
  <si>
    <t>1.1.1. Sous-section éveil musical</t>
  </si>
  <si>
    <t>1.1.2. Sous-section formation musicale</t>
  </si>
  <si>
    <t>1.1.3. Sous-section formation musicale pour adultes</t>
  </si>
  <si>
    <t>1.2.1. Sous-section culture musicale</t>
  </si>
  <si>
    <t>1.2.2. Sous-section analyse musicale</t>
  </si>
  <si>
    <t>1.2.3. Sous-section contrepoint</t>
  </si>
  <si>
    <t>1.3.1. Sous-section éveil instrumental</t>
  </si>
  <si>
    <t>1.3.3. Sous-section formation instrumentale pour adultes</t>
  </si>
  <si>
    <t>1.3.4. Sous-section Lecture - déchiffrage</t>
  </si>
  <si>
    <t>1.3.5. Sous-section musique de chambre</t>
  </si>
  <si>
    <t>1.301. piano</t>
  </si>
  <si>
    <t>1.302. orgue</t>
  </si>
  <si>
    <t>1.303. clavecin</t>
  </si>
  <si>
    <t>1.304. keyboard</t>
  </si>
  <si>
    <t>1.305. accordéon</t>
  </si>
  <si>
    <t>1.306. harpe</t>
  </si>
  <si>
    <t>1.307. violon</t>
  </si>
  <si>
    <t>1.309. violoncelle</t>
  </si>
  <si>
    <t>1.310. contrebasse</t>
  </si>
  <si>
    <t>1.312. viole de gambe</t>
  </si>
  <si>
    <t>1.313. guitare classique</t>
  </si>
  <si>
    <t>1.314. guitare électrique</t>
  </si>
  <si>
    <t>1.315. guitare basse</t>
  </si>
  <si>
    <t>1.316. hautbois</t>
  </si>
  <si>
    <t>1.317. cor anglais</t>
  </si>
  <si>
    <t>1.318. basson</t>
  </si>
  <si>
    <t>1.319. flûte à bec</t>
  </si>
  <si>
    <t>1.320. flûte traversière</t>
  </si>
  <si>
    <t>1.321. clarinette</t>
  </si>
  <si>
    <t>1.322. clarinette basse</t>
  </si>
  <si>
    <t>1.323. saxophone</t>
  </si>
  <si>
    <t>1.324. petits cuivres (bugle, cornet, trompette)</t>
  </si>
  <si>
    <t>1.325. alto en mib</t>
  </si>
  <si>
    <t>1.327. trombone</t>
  </si>
  <si>
    <t>1.328. trombone basse</t>
  </si>
  <si>
    <t>1.329. gros cuivres (baryton, euphonium, tuba basse, contrebasse)</t>
  </si>
  <si>
    <t>1.330. percussion</t>
  </si>
  <si>
    <t>1.331. drumset</t>
  </si>
  <si>
    <t>1.332. pratique au clavier</t>
  </si>
  <si>
    <t>1.6.1. Branche lecture - déchiffrage piano</t>
  </si>
  <si>
    <t>1.6.2. Branche lecture - déchiffrage cordes et mandoline</t>
  </si>
  <si>
    <t>1.6.5. Branche lecture - déchiffrage et transposition instruments à vent</t>
  </si>
  <si>
    <t>1.701. piano</t>
  </si>
  <si>
    <t>1.702. orgue</t>
  </si>
  <si>
    <t>1.703. clavecin</t>
  </si>
  <si>
    <t>1.704. keyboard</t>
  </si>
  <si>
    <t>1.705. accordéon</t>
  </si>
  <si>
    <t>1.706. harpe</t>
  </si>
  <si>
    <t>1.707. violon</t>
  </si>
  <si>
    <t>1.709. violoncelle</t>
  </si>
  <si>
    <t>1.710. contrebasse</t>
  </si>
  <si>
    <t>1.712. viole de gambe</t>
  </si>
  <si>
    <t>1.713. guitare classique</t>
  </si>
  <si>
    <t>1.714. guitare électrique</t>
  </si>
  <si>
    <t>1.715. guitare basse</t>
  </si>
  <si>
    <t>1.716. hautbois</t>
  </si>
  <si>
    <t>1.717. cor anglais</t>
  </si>
  <si>
    <t>1.718. basson</t>
  </si>
  <si>
    <t>1.719. flûte à bec</t>
  </si>
  <si>
    <t>1.720. flûte traversière</t>
  </si>
  <si>
    <t>1.721. clarinette</t>
  </si>
  <si>
    <t>1.722. clarinette basse</t>
  </si>
  <si>
    <t>1.723. saxophone</t>
  </si>
  <si>
    <t>1.724. petits cuivres (bugle, cornet, trompette)</t>
  </si>
  <si>
    <t>1.725. alto en mib</t>
  </si>
  <si>
    <t>1.727. trombone</t>
  </si>
  <si>
    <t>1.728. trombone basse</t>
  </si>
  <si>
    <t>1.729. gros cuivres (baryton, euphonium, tuba basse, contrebasse)</t>
  </si>
  <si>
    <t>1.730. percussion</t>
  </si>
  <si>
    <t>1.731. drumset</t>
  </si>
  <si>
    <t>2.101. piano</t>
  </si>
  <si>
    <t>2.102. orgue</t>
  </si>
  <si>
    <t>2.103. clavecin</t>
  </si>
  <si>
    <t>2.104. keyboard</t>
  </si>
  <si>
    <t>2.105. accordéon</t>
  </si>
  <si>
    <t>2.106. harpe</t>
  </si>
  <si>
    <t>2.107. violon</t>
  </si>
  <si>
    <t>2.109. violoncelle</t>
  </si>
  <si>
    <t>2.110. contrebasse</t>
  </si>
  <si>
    <t>2.112. viole de gambe</t>
  </si>
  <si>
    <t>2.113. guitare classique</t>
  </si>
  <si>
    <t>2.114. guitare électrique</t>
  </si>
  <si>
    <t>2.115. guitare basse</t>
  </si>
  <si>
    <t>2.116. hautbois</t>
  </si>
  <si>
    <t>2.117. cor anglais</t>
  </si>
  <si>
    <t>2.118. basson</t>
  </si>
  <si>
    <t>2.119. flûte à bec</t>
  </si>
  <si>
    <t>2.120. flûte traversière</t>
  </si>
  <si>
    <t>2.121. clarinette</t>
  </si>
  <si>
    <t>2.122. clarinette basse</t>
  </si>
  <si>
    <t>2.123. saxophone</t>
  </si>
  <si>
    <t>2.124. petits cuivres (bugle, cornet, trompette)</t>
  </si>
  <si>
    <t>2.125. alto en mib</t>
  </si>
  <si>
    <t>2.127. trombone</t>
  </si>
  <si>
    <t>2.128. trombone basse</t>
  </si>
  <si>
    <t>2.129. gros cuivres (baryton, euphonium, tuba basse, contrebasse)</t>
  </si>
  <si>
    <t>2.130. percussion</t>
  </si>
  <si>
    <t>2.131. drumset</t>
  </si>
  <si>
    <t>1.4.1. Branche chant</t>
  </si>
  <si>
    <t>1.4.2. Branche art lyrique</t>
  </si>
  <si>
    <t>1.5.2. Branche direction orchestre</t>
  </si>
  <si>
    <t>2.2.1. Branche histoire du jazz</t>
  </si>
  <si>
    <t>2.2.2. Branche analyse jazz</t>
  </si>
  <si>
    <t>2.2.3. Branche déchiffrage jazz</t>
  </si>
  <si>
    <t>2.2.4. Branche harmonie jazz</t>
  </si>
  <si>
    <t>4.1.1. Branche danse classique</t>
  </si>
  <si>
    <t>4.1.2. Branche danse contemporaine</t>
  </si>
  <si>
    <t>4.1.3. Branche danse jazz</t>
  </si>
  <si>
    <t>1.1.formation musicale</t>
  </si>
  <si>
    <t>1.2.théorie musicale et écritures</t>
  </si>
  <si>
    <t>1.3.formation instrumentale</t>
  </si>
  <si>
    <t>1.4.formation vocale</t>
  </si>
  <si>
    <t>1.5.direction</t>
  </si>
  <si>
    <t>2.1.formation instrumentale et vocale jazz</t>
  </si>
  <si>
    <t>4.1.danse</t>
  </si>
  <si>
    <t>4.2.formation musicale pour danseurs</t>
  </si>
  <si>
    <t>1.1.1. éveil musical</t>
  </si>
  <si>
    <t>1.1.2. formation musicale</t>
  </si>
  <si>
    <t>1.2.2. analyse musicale</t>
  </si>
  <si>
    <t>1.2.3. contrepoint</t>
  </si>
  <si>
    <t>1.4.1. chant</t>
  </si>
  <si>
    <t>1.4.2. art lyrique</t>
  </si>
  <si>
    <t>1.5.2. direction orchestre</t>
  </si>
  <si>
    <t>2.2.1. histoire du jazz</t>
  </si>
  <si>
    <t>2.2.2. analyse jazz</t>
  </si>
  <si>
    <t>2.2.3. déchiffrage jazz</t>
  </si>
  <si>
    <t>2.2.4. harmonie jazz</t>
  </si>
  <si>
    <t>3.1.1. diction allemande</t>
  </si>
  <si>
    <t>4.1.1. danse classique</t>
  </si>
  <si>
    <t>4.1.2. danse contemporaine</t>
  </si>
  <si>
    <t>4.1.3. danse jazz</t>
  </si>
  <si>
    <t>1.1.1.1. éveil musical</t>
  </si>
  <si>
    <t>1.1.2.1. formation musicale</t>
  </si>
  <si>
    <t>1.1.3.1. formation musicale pour adultes</t>
  </si>
  <si>
    <t>1.2.1.1. culture musicale-cours d’écoute</t>
  </si>
  <si>
    <t>1.2.2.1. analyse musicale</t>
  </si>
  <si>
    <t>1.2.3.1. contrepoint</t>
  </si>
  <si>
    <t>1.3.1.1. éveil instrumental</t>
  </si>
  <si>
    <t>1.3.2.1. piano</t>
  </si>
  <si>
    <t>1.3.2.2. orgue</t>
  </si>
  <si>
    <t>1.3.2.3. clavecin</t>
  </si>
  <si>
    <t>1.3.2.4. keyboard</t>
  </si>
  <si>
    <t>1.3.2.5. accordéon</t>
  </si>
  <si>
    <t>1.3.2.6. harpe</t>
  </si>
  <si>
    <t>1.3.2.7. violon</t>
  </si>
  <si>
    <t>1.3.2.9. violoncelle</t>
  </si>
  <si>
    <t>1.3.2.10. contrebasse</t>
  </si>
  <si>
    <t>1.3.2.12. viole de gambe</t>
  </si>
  <si>
    <t>1.3.2.13. guitare classique</t>
  </si>
  <si>
    <t>1.3.2.14. guitare électrique</t>
  </si>
  <si>
    <t>1.3.2.15. guitare basse</t>
  </si>
  <si>
    <t>1.3.2.16. hautbois</t>
  </si>
  <si>
    <t>1.3.2.17. cor anglais</t>
  </si>
  <si>
    <t>1.3.2.18. basson</t>
  </si>
  <si>
    <t>1.3.2.19. flûte à bec</t>
  </si>
  <si>
    <t>1.3.2.20. flûte traversière</t>
  </si>
  <si>
    <t>1.3.2.21. clarinette</t>
  </si>
  <si>
    <t>1.3.2.22. clarinette basse</t>
  </si>
  <si>
    <t>1.3.2.23. saxophone</t>
  </si>
  <si>
    <t>1.3.2.24. petits cuivres (bugle, cornet, trompette)</t>
  </si>
  <si>
    <t>1.3.2.25. alto en mib</t>
  </si>
  <si>
    <t>1.3.2.27. trombone</t>
  </si>
  <si>
    <t>1.3.2.28. trombone basse</t>
  </si>
  <si>
    <t>1.3.2.29. gros cuivres (baryton, euphonium, tuba basse, contrebasse)</t>
  </si>
  <si>
    <t>1.3.2.30. percussion</t>
  </si>
  <si>
    <t>1.3.2.31. drumset</t>
  </si>
  <si>
    <t>1.3.2.32. pratique au clavier</t>
  </si>
  <si>
    <t>1.3.3.1. formation instrumentale pour adultes</t>
  </si>
  <si>
    <t>1.3.4.1. lecture - déchiffrage piano</t>
  </si>
  <si>
    <t>1.3.4.2. lecture - déchiffrage cordes et mandoline</t>
  </si>
  <si>
    <t>1.3.4.5. lecture - déchiffrage et transposition instruments à vent</t>
  </si>
  <si>
    <t>1.333. carillon</t>
  </si>
  <si>
    <t>1.333.</t>
  </si>
  <si>
    <t>carillon</t>
  </si>
  <si>
    <t>1.4.3. chant grégorien</t>
  </si>
  <si>
    <t>1.333</t>
  </si>
  <si>
    <t>1.4.3.</t>
  </si>
  <si>
    <t>1.2.4. harmonie</t>
  </si>
  <si>
    <t>1.2.4.</t>
  </si>
  <si>
    <t>1.2.4. Harmonie</t>
  </si>
  <si>
    <t>Chant grégorien</t>
  </si>
  <si>
    <t>1.4.3. Chant grégorien</t>
  </si>
  <si>
    <t>1.6.6. Branche lecture - déchiffrage harpe</t>
  </si>
  <si>
    <t>Branche lecture - déchiffrage harpe</t>
  </si>
  <si>
    <t>1.6.6.</t>
  </si>
  <si>
    <t>chant grégorien</t>
  </si>
  <si>
    <t>1.8.improvisation</t>
  </si>
  <si>
    <t>1.8.1. improvisation</t>
  </si>
  <si>
    <t>improvisation</t>
  </si>
  <si>
    <t>1.8.1.</t>
  </si>
  <si>
    <t>Italien pour chanteurs</t>
  </si>
  <si>
    <t>Musique de film</t>
  </si>
  <si>
    <t>5.1001</t>
  </si>
  <si>
    <t>5.1004</t>
  </si>
  <si>
    <t>5.1006</t>
  </si>
  <si>
    <t>Gymnastique vocale</t>
  </si>
  <si>
    <t>1.2.5.</t>
  </si>
  <si>
    <t>1.2.5. histoire de la musique</t>
  </si>
  <si>
    <t>1.2.7.</t>
  </si>
  <si>
    <t>1.2.8.</t>
  </si>
  <si>
    <t>1.2.6. instrumentation et orchestration</t>
  </si>
  <si>
    <t>1.2.7. fugue</t>
  </si>
  <si>
    <t>1.2.8. informatique musicale et création</t>
  </si>
  <si>
    <t>1.2.6.</t>
  </si>
  <si>
    <t>Moyen 4</t>
  </si>
  <si>
    <t>Histoire de la musique</t>
  </si>
  <si>
    <t>Instrumentation et orchestration</t>
  </si>
  <si>
    <t>Fugue</t>
  </si>
  <si>
    <t>Informatique musicale et création</t>
  </si>
  <si>
    <t xml:space="preserve">viole de gambe dessus </t>
  </si>
  <si>
    <t>viole de gambe basse</t>
  </si>
  <si>
    <t>guitare acoustique</t>
  </si>
  <si>
    <t>flûte piccolo</t>
  </si>
  <si>
    <t>clarinette mib</t>
  </si>
  <si>
    <t>percussion latine</t>
  </si>
  <si>
    <t>pratiques à l'orgue</t>
  </si>
  <si>
    <t>piano d'accompagnement</t>
  </si>
  <si>
    <t>combo</t>
  </si>
  <si>
    <t>technique cuivres</t>
  </si>
  <si>
    <t>Ensemble homophone</t>
  </si>
  <si>
    <t>Pratique collective instrumentale</t>
  </si>
  <si>
    <t>Harmonie pratique</t>
  </si>
  <si>
    <t xml:space="preserve">1.334. viole de gambe dessus </t>
  </si>
  <si>
    <t>1.335. viole de gambe basse</t>
  </si>
  <si>
    <t>1.336. guitare acoustique</t>
  </si>
  <si>
    <t>1.337. flûte piccolo</t>
  </si>
  <si>
    <t>1.338. clarinette mib</t>
  </si>
  <si>
    <t>1.339. percussion latine</t>
  </si>
  <si>
    <t>1.340. pratiques à l'orgue</t>
  </si>
  <si>
    <t>1.341. piano d'accompagnement</t>
  </si>
  <si>
    <t>1.342. combo</t>
  </si>
  <si>
    <t>1.343. technique cuivres</t>
  </si>
  <si>
    <t>1.344. Ensemble homophone</t>
  </si>
  <si>
    <t>1.345. Pratique collective instrumentale</t>
  </si>
  <si>
    <t>1.334.</t>
  </si>
  <si>
    <t>1.335.</t>
  </si>
  <si>
    <t>1.336.</t>
  </si>
  <si>
    <t>1.337.</t>
  </si>
  <si>
    <t>1.338.</t>
  </si>
  <si>
    <t>1.339.</t>
  </si>
  <si>
    <t>1.340.</t>
  </si>
  <si>
    <t>1.341.</t>
  </si>
  <si>
    <t>1.342.</t>
  </si>
  <si>
    <t>1.343.</t>
  </si>
  <si>
    <t>1.344.</t>
  </si>
  <si>
    <t>1.345.</t>
  </si>
  <si>
    <t>1.4.4. chant moderne</t>
  </si>
  <si>
    <t>1.4.5. formation chorale</t>
  </si>
  <si>
    <t>Chant moderne</t>
  </si>
  <si>
    <t>Formation chorale</t>
  </si>
  <si>
    <t>1.4.4.</t>
  </si>
  <si>
    <t>1.4.5.</t>
  </si>
  <si>
    <t>1.2.9. Harmonie pratique</t>
  </si>
  <si>
    <t>1.2.9.</t>
  </si>
  <si>
    <t>2.2.5. formation musicale jazz</t>
  </si>
  <si>
    <t>formation musicale jazz</t>
  </si>
  <si>
    <t>2.2.6. composition et arrangement jazz</t>
  </si>
  <si>
    <t>composition et arrangement jazz</t>
  </si>
  <si>
    <t>2.2.5.</t>
  </si>
  <si>
    <t>2.2.6</t>
  </si>
  <si>
    <t>Formation musicale jazz 1</t>
  </si>
  <si>
    <t>Formation musicale jazz 2</t>
  </si>
  <si>
    <t>Formation musicale jazz 3</t>
  </si>
  <si>
    <t>Formation musicale jazz 4</t>
  </si>
  <si>
    <t>Formation musicale jazz 5 moyen</t>
  </si>
  <si>
    <t>Formation musicale jazz 6 spécialisé</t>
  </si>
  <si>
    <t>cours de base scène</t>
  </si>
  <si>
    <t>formation théâtrale</t>
  </si>
  <si>
    <t>histoire du théâtre</t>
  </si>
  <si>
    <t>Année 5</t>
  </si>
  <si>
    <t>Année 6</t>
  </si>
  <si>
    <t>Année 7</t>
  </si>
  <si>
    <t>chorégraphie et kinésiologie</t>
  </si>
  <si>
    <t>histoire de la danse</t>
  </si>
  <si>
    <t>expression corporelle</t>
  </si>
  <si>
    <t>6.1.1. technique Alexander</t>
  </si>
  <si>
    <t>6.1.2. didactique et méthodologie</t>
  </si>
  <si>
    <t>technique Alexander</t>
  </si>
  <si>
    <t>didactique et méthodologie</t>
  </si>
  <si>
    <t>6.0.formation pour adultes</t>
  </si>
  <si>
    <t>6.0.2. formation vocale pour adultes</t>
  </si>
  <si>
    <t>6.0.3. diction pour adultes</t>
  </si>
  <si>
    <t>6.0.4. danse jazz pour adultes</t>
  </si>
  <si>
    <t>6.000. formation musicale pour adultes</t>
  </si>
  <si>
    <t>6.001. piano</t>
  </si>
  <si>
    <t>6.002. orgue</t>
  </si>
  <si>
    <t>6.003. clavecin</t>
  </si>
  <si>
    <t>6.004. keyboard</t>
  </si>
  <si>
    <t>6.005. accordéon</t>
  </si>
  <si>
    <t>6.006. harpe</t>
  </si>
  <si>
    <t>6.007. violon</t>
  </si>
  <si>
    <t>6.008. violon-alto</t>
  </si>
  <si>
    <t>6.009. violoncelle</t>
  </si>
  <si>
    <t>6.010. contrebasse</t>
  </si>
  <si>
    <t>6.011. mandoline</t>
  </si>
  <si>
    <t>6.012. viole de gambe</t>
  </si>
  <si>
    <t>6.013. guitare classique</t>
  </si>
  <si>
    <t>6.014. guitare électrique</t>
  </si>
  <si>
    <t>6.015. guitare basse</t>
  </si>
  <si>
    <t>6.016. hautbois</t>
  </si>
  <si>
    <t>6.017. cor anglais</t>
  </si>
  <si>
    <t>6.018. basson</t>
  </si>
  <si>
    <t>6.019. flûte à bec</t>
  </si>
  <si>
    <t>6.020. flûte traversière</t>
  </si>
  <si>
    <t>6.021. clarinette</t>
  </si>
  <si>
    <t>6.022. clarinette basse</t>
  </si>
  <si>
    <t>6.023. saxophone</t>
  </si>
  <si>
    <t>6.024. petits cuivres (bugle, cornet, trompette)</t>
  </si>
  <si>
    <t>6.025. alto en mib</t>
  </si>
  <si>
    <t>6.026. cor en fa</t>
  </si>
  <si>
    <t>6.027. trombone</t>
  </si>
  <si>
    <t>6.028. trombone basse</t>
  </si>
  <si>
    <t>6.029. gros cuivres (baryton, euphonium, tuba basse, contrebasse)</t>
  </si>
  <si>
    <t>6.030. percussion</t>
  </si>
  <si>
    <t>6.031. drumset</t>
  </si>
  <si>
    <t>6.032. carillon</t>
  </si>
  <si>
    <t>6.033. chant grégorien</t>
  </si>
  <si>
    <t xml:space="preserve">6.034. viole de gambe dessus </t>
  </si>
  <si>
    <t>6.035. viole de gambe basse</t>
  </si>
  <si>
    <t>6.036. guitare acoustique</t>
  </si>
  <si>
    <t>6.037. flûte piccolo</t>
  </si>
  <si>
    <t>6.038. clarinette mib</t>
  </si>
  <si>
    <t>6.039. percussion latine</t>
  </si>
  <si>
    <t>6.040. pratiques à l'orgue</t>
  </si>
  <si>
    <t>6.041. piano d'accompagnement</t>
  </si>
  <si>
    <t>6.1.autorisation ministérielle</t>
  </si>
  <si>
    <t>1.3.6.1. musique de chambre</t>
  </si>
  <si>
    <t>6.000.</t>
  </si>
  <si>
    <t>6.001.</t>
  </si>
  <si>
    <t>6.002.</t>
  </si>
  <si>
    <t>6.003.</t>
  </si>
  <si>
    <t>6.004.</t>
  </si>
  <si>
    <t>6.005.</t>
  </si>
  <si>
    <t>6.006.</t>
  </si>
  <si>
    <t>6.007.</t>
  </si>
  <si>
    <t>6.008.</t>
  </si>
  <si>
    <t>6.009.</t>
  </si>
  <si>
    <t>6.010.</t>
  </si>
  <si>
    <t>6.011.</t>
  </si>
  <si>
    <t>6.012.</t>
  </si>
  <si>
    <t>6.013.</t>
  </si>
  <si>
    <t>6.014.</t>
  </si>
  <si>
    <t>6.015.</t>
  </si>
  <si>
    <t>6.016.</t>
  </si>
  <si>
    <t>6.017.</t>
  </si>
  <si>
    <t>6.018.</t>
  </si>
  <si>
    <t>6.019.</t>
  </si>
  <si>
    <t>6.020.</t>
  </si>
  <si>
    <t>6.021.</t>
  </si>
  <si>
    <t>6.022.</t>
  </si>
  <si>
    <t>6.023.</t>
  </si>
  <si>
    <t>6.024.</t>
  </si>
  <si>
    <t>6.025.</t>
  </si>
  <si>
    <t>6.026.</t>
  </si>
  <si>
    <t>6.027.</t>
  </si>
  <si>
    <t>6.028.</t>
  </si>
  <si>
    <t>6.029.</t>
  </si>
  <si>
    <t>6.030.</t>
  </si>
  <si>
    <t>6.031.</t>
  </si>
  <si>
    <t>6.032.</t>
  </si>
  <si>
    <t>6.033.</t>
  </si>
  <si>
    <t>6.034.</t>
  </si>
  <si>
    <t>6.035.</t>
  </si>
  <si>
    <t>6.036.</t>
  </si>
  <si>
    <t>6.037.</t>
  </si>
  <si>
    <t>6.038.</t>
  </si>
  <si>
    <t>6.039.</t>
  </si>
  <si>
    <t>6.040.</t>
  </si>
  <si>
    <t>6.041.</t>
  </si>
  <si>
    <t>6.0.2.</t>
  </si>
  <si>
    <t>6.0.3.</t>
  </si>
  <si>
    <t>6.0.4.</t>
  </si>
  <si>
    <t>6.1001</t>
  </si>
  <si>
    <t>6.1004</t>
  </si>
  <si>
    <t>6.1006</t>
  </si>
  <si>
    <t>5.1.Technique Alexander et didactique-méthodologie</t>
  </si>
  <si>
    <t>5.1.1. technique Alexander</t>
  </si>
  <si>
    <t>5.1.2. didactique et méthodologie</t>
  </si>
  <si>
    <t>5.1.1.</t>
  </si>
  <si>
    <t>5.1.2.</t>
  </si>
  <si>
    <t>Inférieur 6.1</t>
  </si>
  <si>
    <t>Inférieur 3.1</t>
  </si>
  <si>
    <t>Inférieur 5.1</t>
  </si>
  <si>
    <t>Formation musicale pour danseurs 1</t>
  </si>
  <si>
    <t>Formation musicale pour danseurs 2</t>
  </si>
  <si>
    <t>4.1.4. formation musicale pour danseurs</t>
  </si>
  <si>
    <t>4.1.5. chorégraphie et kinésiologie</t>
  </si>
  <si>
    <t>4.1.6. histoire de la danse</t>
  </si>
  <si>
    <t>4.1.7. expression corporelle</t>
  </si>
  <si>
    <t>4.1.4.</t>
  </si>
  <si>
    <t>4.1.5.</t>
  </si>
  <si>
    <t>4.1.6.</t>
  </si>
  <si>
    <t>4.1.7.</t>
  </si>
  <si>
    <t>4.1.4. Branche formation musicale pour danseurs</t>
  </si>
  <si>
    <t>6.1001 Italien pour chanteurs</t>
  </si>
  <si>
    <t>6.1002 Composition</t>
  </si>
  <si>
    <t>6.1004 Gymnastique vocale </t>
  </si>
  <si>
    <t>6.1011 Guitare d’accompagnement</t>
  </si>
  <si>
    <t>1.5.1. direction chorale</t>
  </si>
  <si>
    <t>1.5.1. Branche direction chorale</t>
  </si>
  <si>
    <t>3.1.arts de la parole</t>
  </si>
  <si>
    <t>3.1.3. art dramatique allemand</t>
  </si>
  <si>
    <t>3.1.4. art dramatique français</t>
  </si>
  <si>
    <t>3.1.5. cours de base scène</t>
  </si>
  <si>
    <t>3.1.6. formation théâtrale</t>
  </si>
  <si>
    <t>3.1.7. histoire du théâtre</t>
  </si>
  <si>
    <t>3.1.8. diction luxembourgeoise</t>
  </si>
  <si>
    <t>3.1.3.</t>
  </si>
  <si>
    <t>3.1.4.</t>
  </si>
  <si>
    <t>3.1.5.</t>
  </si>
  <si>
    <t>3.1.6.</t>
  </si>
  <si>
    <t>3.1.7.</t>
  </si>
  <si>
    <t>3.1.8.</t>
  </si>
  <si>
    <t>2021/2022</t>
  </si>
  <si>
    <t>Annexe C à la circulaire n° 4160 du 15 juillet 2022</t>
  </si>
  <si>
    <t>Annexe B à la circulaire n° 4160 du 15 juillet 2022</t>
  </si>
  <si>
    <t>Annexe A2 à la circulaire n°4160 du 15 juillet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</si>
</sst>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_-;\-* #,##0_-;_-* &quot;-&quot;??_-;_-@_-"/>
  </numFmts>
  <fonts count="46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SWISS"/>
    </font>
    <font>
      <b/>
      <i/>
      <sz val="10"/>
      <color indexed="8"/>
      <name val="Arial"/>
      <family val="2"/>
    </font>
    <font>
      <b/>
      <sz val="8"/>
      <color indexed="8"/>
      <name val="Arial"/>
      <family val="2"/>
    </font>
    <font>
      <b/>
      <i/>
      <sz val="13"/>
      <name val="Arial"/>
      <family val="2"/>
    </font>
    <font>
      <b/>
      <i/>
      <sz val="14"/>
      <color indexed="8"/>
      <name val="Arial"/>
      <family val="2"/>
    </font>
    <font>
      <b/>
      <i/>
      <sz val="12"/>
      <color indexed="8"/>
      <name val="SWISS"/>
    </font>
    <font>
      <i/>
      <sz val="12"/>
      <color indexed="8"/>
      <name val="SWISS"/>
    </font>
    <font>
      <b/>
      <i/>
      <sz val="13"/>
      <color indexed="8"/>
      <name val="Arial"/>
      <family val="2"/>
    </font>
    <font>
      <b/>
      <sz val="13"/>
      <name val="Arial"/>
      <family val="2"/>
    </font>
    <font>
      <b/>
      <u/>
      <sz val="12"/>
      <name val="SWISS"/>
    </font>
    <font>
      <b/>
      <sz val="12"/>
      <color rgb="FFFF0000"/>
      <name val="Arial"/>
      <family val="2"/>
    </font>
    <font>
      <b/>
      <sz val="18"/>
      <color rgb="FFFF0000"/>
      <name val="Arial"/>
      <family val="2"/>
    </font>
    <font>
      <b/>
      <sz val="12"/>
      <color rgb="FF00B0F0"/>
      <name val="SWISS"/>
    </font>
    <font>
      <b/>
      <sz val="18"/>
      <color rgb="FF00B0F0"/>
      <name val="SWISS"/>
    </font>
    <font>
      <b/>
      <sz val="12"/>
      <name val="SWISS"/>
    </font>
    <font>
      <b/>
      <sz val="16"/>
      <color indexed="8"/>
      <name val="Arial"/>
      <family val="2"/>
    </font>
    <font>
      <b/>
      <sz val="12"/>
      <color theme="1"/>
      <name val="Arial"/>
      <family val="2"/>
    </font>
    <font>
      <b/>
      <sz val="12"/>
      <color indexed="8"/>
      <name val="Arial"/>
      <family val="2"/>
    </font>
    <font>
      <b/>
      <sz val="18"/>
      <color rgb="FF00B0F0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5"/>
      <name val="Arial"/>
      <family val="2"/>
    </font>
    <font>
      <b/>
      <sz val="14"/>
      <name val="Arial"/>
      <family val="2"/>
    </font>
    <font>
      <sz val="13"/>
      <name val="Arial"/>
      <family val="2"/>
    </font>
    <font>
      <sz val="14"/>
      <name val="Arial"/>
      <family val="2"/>
    </font>
    <font>
      <b/>
      <sz val="15"/>
      <name val="Arial"/>
      <family val="2"/>
    </font>
    <font>
      <b/>
      <u/>
      <sz val="15"/>
      <name val="Arial"/>
      <family val="2"/>
    </font>
    <font>
      <b/>
      <sz val="12"/>
      <name val="Arial"/>
      <family val="2"/>
    </font>
    <font>
      <sz val="13"/>
      <color indexed="10"/>
      <name val="Arial"/>
      <family val="2"/>
    </font>
    <font>
      <sz val="14"/>
      <color theme="1"/>
      <name val="Arial"/>
      <family val="2"/>
    </font>
    <font>
      <b/>
      <sz val="15"/>
      <color rgb="FFFF0000"/>
      <name val="Arial"/>
      <family val="2"/>
    </font>
    <font>
      <sz val="13"/>
      <color rgb="FFFF0000"/>
      <name val="Arial"/>
      <family val="2"/>
    </font>
    <font>
      <b/>
      <i/>
      <sz val="12"/>
      <color theme="0"/>
      <name val="SWISS"/>
    </font>
    <font>
      <b/>
      <sz val="13"/>
      <color theme="0"/>
      <name val="Arial"/>
      <family val="2"/>
    </font>
    <font>
      <b/>
      <sz val="14"/>
      <color theme="0"/>
      <name val="Arial"/>
      <family val="2"/>
    </font>
    <font>
      <b/>
      <sz val="10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8C8E"/>
        <bgColor indexed="64"/>
      </patternFill>
    </fill>
    <fill>
      <patternFill patternType="solid">
        <fgColor indexed="9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8C8E"/>
        <bgColor indexed="22"/>
      </patternFill>
    </fill>
  </fills>
  <borders count="65">
    <border>
      <left/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indexed="8"/>
      </left>
      <right/>
      <top style="double">
        <color indexed="8"/>
      </top>
      <bottom/>
      <diagonal/>
    </border>
    <border>
      <left/>
      <right style="double">
        <color indexed="8"/>
      </right>
      <top style="double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ck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ck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double">
        <color indexed="8"/>
      </left>
      <right/>
      <top/>
      <bottom style="double">
        <color indexed="8"/>
      </bottom>
      <diagonal/>
    </border>
    <border>
      <left/>
      <right style="double">
        <color indexed="8"/>
      </right>
      <top/>
      <bottom style="double">
        <color indexed="8"/>
      </bottom>
      <diagonal/>
    </border>
    <border>
      <left style="thin">
        <color indexed="8"/>
      </left>
      <right/>
      <top/>
      <bottom/>
      <diagonal/>
    </border>
    <border>
      <left style="thick">
        <color indexed="8"/>
      </left>
      <right/>
      <top/>
      <bottom/>
      <diagonal/>
    </border>
    <border>
      <left/>
      <right style="thick">
        <color indexed="8"/>
      </right>
      <top/>
      <bottom/>
      <diagonal/>
    </border>
    <border>
      <left style="thick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ck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ck">
        <color indexed="8"/>
      </left>
      <right style="thick">
        <color indexed="8"/>
      </right>
      <top style="thin">
        <color indexed="8"/>
      </top>
      <bottom/>
      <diagonal/>
    </border>
    <border>
      <left style="thin">
        <color indexed="8"/>
      </left>
      <right style="thick">
        <color indexed="8"/>
      </right>
      <top style="thin">
        <color indexed="8"/>
      </top>
      <bottom/>
      <diagonal/>
    </border>
    <border>
      <left style="thin">
        <color indexed="8"/>
      </left>
      <right style="thick">
        <color indexed="8"/>
      </right>
      <top/>
      <bottom/>
      <diagonal/>
    </border>
    <border>
      <left style="thick">
        <color indexed="8"/>
      </left>
      <right style="thick">
        <color indexed="8"/>
      </right>
      <top/>
      <bottom/>
      <diagonal/>
    </border>
    <border>
      <left style="thin">
        <color indexed="8"/>
      </left>
      <right/>
      <top/>
      <bottom style="thick">
        <color indexed="8"/>
      </bottom>
      <diagonal/>
    </border>
    <border>
      <left style="thick">
        <color indexed="8"/>
      </left>
      <right/>
      <top/>
      <bottom style="thick">
        <color indexed="8"/>
      </bottom>
      <diagonal/>
    </border>
    <border>
      <left style="thin">
        <color indexed="8"/>
      </left>
      <right style="thick">
        <color indexed="8"/>
      </right>
      <top/>
      <bottom style="thick">
        <color indexed="8"/>
      </bottom>
      <diagonal/>
    </border>
    <border>
      <left/>
      <right/>
      <top/>
      <bottom style="thick">
        <color indexed="8"/>
      </bottom>
      <diagonal/>
    </border>
    <border>
      <left style="thick">
        <color indexed="8"/>
      </left>
      <right style="thick">
        <color indexed="8"/>
      </right>
      <top/>
      <bottom style="thick">
        <color indexed="8"/>
      </bottom>
      <diagonal/>
    </border>
    <border>
      <left/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ck">
        <color indexed="8"/>
      </right>
      <top/>
      <bottom style="thin">
        <color indexed="8"/>
      </bottom>
      <diagonal/>
    </border>
    <border>
      <left style="thick">
        <color indexed="8"/>
      </left>
      <right style="thick">
        <color indexed="8"/>
      </right>
      <top/>
      <bottom style="thin">
        <color indexed="8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0" fontId="9" fillId="4" borderId="0"/>
    <xf numFmtId="0" fontId="30" fillId="0" borderId="0"/>
  </cellStyleXfs>
  <cellXfs count="213">
    <xf numFmtId="0" fontId="0" fillId="0" borderId="0" xfId="0"/>
    <xf numFmtId="0" fontId="0" fillId="0" borderId="0" xfId="0" applyAlignment="1">
      <alignment vertical="center"/>
    </xf>
    <xf numFmtId="0" fontId="0" fillId="2" borderId="0" xfId="0" applyFill="1"/>
    <xf numFmtId="0" fontId="0" fillId="0" borderId="0" xfId="0" applyFill="1"/>
    <xf numFmtId="0" fontId="3" fillId="3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Alignment="1">
      <alignment wrapText="1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4" xfId="0" applyFill="1" applyBorder="1"/>
    <xf numFmtId="0" fontId="0" fillId="0" borderId="1" xfId="0" applyFill="1" applyBorder="1"/>
    <xf numFmtId="0" fontId="0" fillId="0" borderId="6" xfId="0" applyFill="1" applyBorder="1"/>
    <xf numFmtId="0" fontId="4" fillId="3" borderId="0" xfId="0" applyFont="1" applyFill="1" applyBorder="1"/>
    <xf numFmtId="14" fontId="0" fillId="0" borderId="0" xfId="0" applyNumberFormat="1"/>
    <xf numFmtId="0" fontId="1" fillId="3" borderId="0" xfId="0" applyFont="1" applyFill="1"/>
    <xf numFmtId="0" fontId="1" fillId="3" borderId="0" xfId="0" applyFont="1" applyFill="1" applyAlignment="1"/>
    <xf numFmtId="0" fontId="2" fillId="3" borderId="0" xfId="0" applyFont="1" applyFill="1" applyAlignment="1"/>
    <xf numFmtId="14" fontId="4" fillId="3" borderId="0" xfId="0" applyNumberFormat="1" applyFont="1" applyFill="1"/>
    <xf numFmtId="0" fontId="5" fillId="0" borderId="6" xfId="0" applyFont="1" applyBorder="1"/>
    <xf numFmtId="0" fontId="5" fillId="0" borderId="7" xfId="0" applyFont="1" applyBorder="1"/>
    <xf numFmtId="0" fontId="5" fillId="0" borderId="8" xfId="0" applyFont="1" applyBorder="1"/>
    <xf numFmtId="164" fontId="0" fillId="0" borderId="0" xfId="1" applyNumberFormat="1" applyFont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7" fillId="0" borderId="0" xfId="0" applyFont="1" applyProtection="1">
      <protection locked="0"/>
    </xf>
    <xf numFmtId="14" fontId="7" fillId="0" borderId="0" xfId="0" applyNumberFormat="1" applyFont="1" applyProtection="1">
      <protection locked="0"/>
    </xf>
    <xf numFmtId="0" fontId="7" fillId="0" borderId="0" xfId="0" applyFont="1"/>
    <xf numFmtId="1" fontId="7" fillId="0" borderId="0" xfId="0" applyNumberFormat="1" applyFont="1"/>
    <xf numFmtId="14" fontId="7" fillId="0" borderId="0" xfId="0" applyNumberFormat="1" applyFont="1"/>
    <xf numFmtId="0" fontId="7" fillId="0" borderId="0" xfId="0" applyFont="1" applyAlignment="1" applyProtection="1">
      <alignment wrapText="1"/>
      <protection locked="0"/>
    </xf>
    <xf numFmtId="14" fontId="7" fillId="0" borderId="0" xfId="0" applyNumberFormat="1" applyFont="1" applyAlignment="1" applyProtection="1">
      <alignment wrapText="1"/>
      <protection locked="0"/>
    </xf>
    <xf numFmtId="0" fontId="3" fillId="3" borderId="0" xfId="0" applyFont="1" applyFill="1" applyAlignment="1">
      <alignment vertical="center" wrapText="1"/>
    </xf>
    <xf numFmtId="14" fontId="3" fillId="3" borderId="0" xfId="0" applyNumberFormat="1" applyFont="1" applyFill="1" applyAlignment="1">
      <alignment vertical="center"/>
    </xf>
    <xf numFmtId="0" fontId="7" fillId="0" borderId="0" xfId="0" applyFont="1" applyProtection="1"/>
    <xf numFmtId="49" fontId="0" fillId="0" borderId="0" xfId="0" applyNumberFormat="1"/>
    <xf numFmtId="3" fontId="0" fillId="2" borderId="0" xfId="0" applyNumberFormat="1" applyFill="1"/>
    <xf numFmtId="49" fontId="0" fillId="0" borderId="0" xfId="0" applyNumberFormat="1" applyBorder="1"/>
    <xf numFmtId="0" fontId="0" fillId="0" borderId="0" xfId="0" applyFill="1" applyBorder="1"/>
    <xf numFmtId="0" fontId="0" fillId="0" borderId="0" xfId="0" applyAlignment="1"/>
    <xf numFmtId="0" fontId="8" fillId="0" borderId="14" xfId="0" applyFont="1" applyBorder="1" applyAlignment="1">
      <alignment horizontal="justify" vertical="center" wrapText="1"/>
    </xf>
    <xf numFmtId="0" fontId="9" fillId="0" borderId="0" xfId="2" applyNumberFormat="1" applyFill="1"/>
    <xf numFmtId="0" fontId="10" fillId="0" borderId="0" xfId="2" applyNumberFormat="1" applyFont="1" applyFill="1"/>
    <xf numFmtId="0" fontId="11" fillId="0" borderId="0" xfId="2" applyNumberFormat="1" applyFont="1" applyFill="1"/>
    <xf numFmtId="0" fontId="9" fillId="4" borderId="0" xfId="2" applyNumberFormat="1"/>
    <xf numFmtId="0" fontId="13" fillId="0" borderId="0" xfId="2" applyNumberFormat="1" applyFont="1" applyFill="1"/>
    <xf numFmtId="0" fontId="14" fillId="0" borderId="0" xfId="2" applyNumberFormat="1" applyFont="1" applyFill="1"/>
    <xf numFmtId="0" fontId="15" fillId="0" borderId="0" xfId="2" applyNumberFormat="1" applyFont="1" applyFill="1"/>
    <xf numFmtId="0" fontId="14" fillId="0" borderId="0" xfId="2" applyNumberFormat="1" applyFont="1" applyFill="1" applyAlignment="1">
      <alignment horizontal="center"/>
    </xf>
    <xf numFmtId="0" fontId="25" fillId="0" borderId="19" xfId="2" applyNumberFormat="1" applyFont="1" applyFill="1" applyBorder="1" applyAlignment="1">
      <alignment horizontal="center" vertical="center"/>
    </xf>
    <xf numFmtId="0" fontId="25" fillId="0" borderId="26" xfId="2" applyNumberFormat="1" applyFont="1" applyFill="1" applyBorder="1" applyAlignment="1">
      <alignment horizontal="center" vertical="center"/>
    </xf>
    <xf numFmtId="0" fontId="25" fillId="0" borderId="26" xfId="2" applyNumberFormat="1" applyFont="1" applyFill="1" applyBorder="1" applyAlignment="1">
      <alignment vertical="center"/>
    </xf>
    <xf numFmtId="0" fontId="26" fillId="0" borderId="26" xfId="2" applyNumberFormat="1" applyFont="1" applyFill="1" applyBorder="1"/>
    <xf numFmtId="0" fontId="26" fillId="0" borderId="19" xfId="2" applyNumberFormat="1" applyFont="1" applyFill="1" applyBorder="1" applyAlignment="1">
      <alignment horizontal="center"/>
    </xf>
    <xf numFmtId="0" fontId="26" fillId="0" borderId="34" xfId="2" applyNumberFormat="1" applyFont="1" applyFill="1" applyBorder="1" applyAlignment="1">
      <alignment horizontal="center" vertical="center"/>
    </xf>
    <xf numFmtId="0" fontId="26" fillId="0" borderId="0" xfId="2" applyNumberFormat="1" applyFont="1" applyFill="1" applyBorder="1" applyAlignment="1">
      <alignment horizontal="center" vertical="center"/>
    </xf>
    <xf numFmtId="0" fontId="26" fillId="0" borderId="35" xfId="2" applyNumberFormat="1" applyFont="1" applyFill="1" applyBorder="1" applyAlignment="1">
      <alignment horizontal="center" vertical="center"/>
    </xf>
    <xf numFmtId="0" fontId="26" fillId="0" borderId="26" xfId="2" applyNumberFormat="1" applyFont="1" applyFill="1" applyBorder="1" applyAlignment="1">
      <alignment horizontal="center" vertical="top"/>
    </xf>
    <xf numFmtId="0" fontId="25" fillId="0" borderId="36" xfId="2" applyNumberFormat="1" applyFont="1" applyFill="1" applyBorder="1" applyAlignment="1">
      <alignment horizontal="center" vertical="center"/>
    </xf>
    <xf numFmtId="0" fontId="26" fillId="5" borderId="21" xfId="2" applyNumberFormat="1" applyFont="1" applyFill="1" applyBorder="1" applyAlignment="1">
      <alignment horizontal="center" vertical="center"/>
    </xf>
    <xf numFmtId="0" fontId="26" fillId="5" borderId="19" xfId="2" applyNumberFormat="1" applyFont="1" applyFill="1" applyBorder="1" applyAlignment="1">
      <alignment horizontal="center" vertical="center"/>
    </xf>
    <xf numFmtId="0" fontId="26" fillId="5" borderId="35" xfId="2" applyNumberFormat="1" applyFont="1" applyFill="1" applyBorder="1" applyAlignment="1">
      <alignment horizontal="center" vertical="center"/>
    </xf>
    <xf numFmtId="0" fontId="26" fillId="5" borderId="23" xfId="2" applyNumberFormat="1" applyFont="1" applyFill="1" applyBorder="1" applyAlignment="1">
      <alignment horizontal="center" vertical="center"/>
    </xf>
    <xf numFmtId="0" fontId="26" fillId="0" borderId="26" xfId="2" applyNumberFormat="1" applyFont="1" applyFill="1" applyBorder="1" applyAlignment="1">
      <alignment horizontal="center"/>
    </xf>
    <xf numFmtId="0" fontId="25" fillId="0" borderId="27" xfId="2" applyNumberFormat="1" applyFont="1" applyFill="1" applyBorder="1" applyAlignment="1">
      <alignment horizontal="center" vertical="center"/>
    </xf>
    <xf numFmtId="0" fontId="25" fillId="0" borderId="37" xfId="2" applyNumberFormat="1" applyFont="1" applyFill="1" applyBorder="1"/>
    <xf numFmtId="0" fontId="26" fillId="5" borderId="0" xfId="2" applyNumberFormat="1" applyFont="1" applyFill="1" applyBorder="1" applyAlignment="1">
      <alignment horizontal="center" vertical="center"/>
    </xf>
    <xf numFmtId="0" fontId="26" fillId="5" borderId="26" xfId="2" applyNumberFormat="1" applyFont="1" applyFill="1" applyBorder="1" applyAlignment="1">
      <alignment horizontal="center" vertical="center"/>
    </xf>
    <xf numFmtId="0" fontId="26" fillId="5" borderId="38" xfId="2" applyNumberFormat="1" applyFont="1" applyFill="1" applyBorder="1"/>
    <xf numFmtId="0" fontId="26" fillId="5" borderId="34" xfId="2" applyNumberFormat="1" applyFont="1" applyFill="1" applyBorder="1"/>
    <xf numFmtId="0" fontId="9" fillId="0" borderId="39" xfId="2" applyNumberFormat="1" applyFill="1" applyBorder="1"/>
    <xf numFmtId="0" fontId="28" fillId="0" borderId="39" xfId="2" applyNumberFormat="1" applyFont="1" applyFill="1" applyBorder="1"/>
    <xf numFmtId="0" fontId="25" fillId="0" borderId="40" xfId="2" applyNumberFormat="1" applyFont="1" applyFill="1" applyBorder="1" applyAlignment="1">
      <alignment horizontal="center" vertical="center"/>
    </xf>
    <xf numFmtId="0" fontId="25" fillId="0" borderId="39" xfId="2" applyNumberFormat="1" applyFont="1" applyFill="1" applyBorder="1" applyAlignment="1">
      <alignment horizontal="center" vertical="center"/>
    </xf>
    <xf numFmtId="0" fontId="28" fillId="0" borderId="41" xfId="2" applyNumberFormat="1" applyFont="1" applyFill="1" applyBorder="1"/>
    <xf numFmtId="0" fontId="26" fillId="0" borderId="42" xfId="2" applyNumberFormat="1" applyFont="1" applyFill="1" applyBorder="1" applyAlignment="1">
      <alignment horizontal="center" vertical="center"/>
    </xf>
    <xf numFmtId="0" fontId="26" fillId="0" borderId="39" xfId="2" applyNumberFormat="1" applyFont="1" applyFill="1" applyBorder="1" applyAlignment="1">
      <alignment horizontal="center" vertical="center"/>
    </xf>
    <xf numFmtId="0" fontId="29" fillId="0" borderId="43" xfId="2" applyNumberFormat="1" applyFont="1" applyFill="1" applyBorder="1"/>
    <xf numFmtId="0" fontId="29" fillId="0" borderId="44" xfId="2" applyNumberFormat="1" applyFont="1" applyFill="1" applyBorder="1"/>
    <xf numFmtId="0" fontId="9" fillId="0" borderId="45" xfId="2" applyNumberFormat="1" applyFill="1" applyBorder="1"/>
    <xf numFmtId="0" fontId="9" fillId="0" borderId="29" xfId="2" applyNumberFormat="1" applyFill="1" applyBorder="1"/>
    <xf numFmtId="0" fontId="9" fillId="0" borderId="46" xfId="2" applyNumberFormat="1" applyFill="1" applyBorder="1"/>
    <xf numFmtId="0" fontId="9" fillId="0" borderId="30" xfId="2" applyNumberFormat="1" applyFill="1" applyBorder="1"/>
    <xf numFmtId="0" fontId="9" fillId="0" borderId="47" xfId="2" applyNumberFormat="1" applyFill="1" applyBorder="1"/>
    <xf numFmtId="0" fontId="9" fillId="0" borderId="31" xfId="2" applyNumberFormat="1" applyFill="1" applyBorder="1"/>
    <xf numFmtId="0" fontId="9" fillId="0" borderId="0" xfId="2" applyNumberFormat="1" applyFill="1" applyBorder="1"/>
    <xf numFmtId="0" fontId="9" fillId="0" borderId="26" xfId="2" applyNumberFormat="1" applyFill="1" applyBorder="1"/>
    <xf numFmtId="0" fontId="9" fillId="4" borderId="48" xfId="2" applyNumberFormat="1" applyBorder="1"/>
    <xf numFmtId="0" fontId="9" fillId="4" borderId="49" xfId="2" applyNumberFormat="1" applyBorder="1"/>
    <xf numFmtId="0" fontId="9" fillId="0" borderId="33" xfId="2" applyNumberFormat="1" applyFill="1" applyBorder="1"/>
    <xf numFmtId="0" fontId="30" fillId="0" borderId="0" xfId="3"/>
    <xf numFmtId="0" fontId="32" fillId="0" borderId="0" xfId="3" applyFont="1"/>
    <xf numFmtId="0" fontId="33" fillId="0" borderId="0" xfId="3" applyFont="1"/>
    <xf numFmtId="0" fontId="17" fillId="0" borderId="0" xfId="3" applyFont="1" applyFill="1" applyAlignment="1">
      <alignment horizontal="center"/>
    </xf>
    <xf numFmtId="0" fontId="17" fillId="0" borderId="0" xfId="3" applyFont="1"/>
    <xf numFmtId="0" fontId="34" fillId="0" borderId="0" xfId="3" applyFont="1"/>
    <xf numFmtId="0" fontId="18" fillId="0" borderId="0" xfId="3" applyNumberFormat="1" applyFont="1" applyFill="1" applyAlignment="1">
      <alignment horizontal="center" vertical="center"/>
    </xf>
    <xf numFmtId="0" fontId="30" fillId="0" borderId="0" xfId="3" applyNumberFormat="1" applyFill="1"/>
    <xf numFmtId="0" fontId="30" fillId="0" borderId="0" xfId="3" applyNumberFormat="1"/>
    <xf numFmtId="0" fontId="35" fillId="0" borderId="0" xfId="3" applyFont="1" applyFill="1"/>
    <xf numFmtId="0" fontId="33" fillId="0" borderId="0" xfId="3" applyFont="1" applyFill="1"/>
    <xf numFmtId="0" fontId="17" fillId="0" borderId="0" xfId="3" applyFont="1" applyFill="1"/>
    <xf numFmtId="0" fontId="35" fillId="0" borderId="0" xfId="3" applyFont="1"/>
    <xf numFmtId="0" fontId="30" fillId="0" borderId="0" xfId="3" applyFont="1"/>
    <xf numFmtId="0" fontId="40" fillId="0" borderId="0" xfId="3" applyFont="1" applyFill="1"/>
    <xf numFmtId="0" fontId="41" fillId="0" borderId="0" xfId="3" applyFont="1" applyFill="1"/>
    <xf numFmtId="49" fontId="43" fillId="3" borderId="0" xfId="2" applyNumberFormat="1" applyFont="1" applyFill="1" applyAlignment="1">
      <alignment horizontal="center"/>
    </xf>
    <xf numFmtId="0" fontId="25" fillId="0" borderId="20" xfId="2" applyNumberFormat="1" applyFont="1" applyFill="1" applyBorder="1" applyAlignment="1">
      <alignment horizontal="center" vertical="center"/>
    </xf>
    <xf numFmtId="0" fontId="8" fillId="0" borderId="11" xfId="0" applyFont="1" applyBorder="1" applyAlignment="1">
      <alignment horizontal="left" vertical="center" indent="2"/>
    </xf>
    <xf numFmtId="0" fontId="9" fillId="4" borderId="12" xfId="2" applyNumberFormat="1" applyBorder="1"/>
    <xf numFmtId="0" fontId="0" fillId="0" borderId="11" xfId="0" applyBorder="1" applyAlignment="1">
      <alignment horizontal="left" indent="2"/>
    </xf>
    <xf numFmtId="0" fontId="0" fillId="0" borderId="61" xfId="0" applyBorder="1" applyAlignment="1">
      <alignment horizontal="left" indent="2"/>
    </xf>
    <xf numFmtId="0" fontId="9" fillId="0" borderId="62" xfId="2" applyNumberFormat="1" applyFill="1" applyBorder="1"/>
    <xf numFmtId="0" fontId="9" fillId="4" borderId="63" xfId="2" applyNumberFormat="1" applyBorder="1"/>
    <xf numFmtId="0" fontId="30" fillId="0" borderId="0" xfId="3" applyAlignment="1">
      <alignment wrapText="1"/>
    </xf>
    <xf numFmtId="0" fontId="33" fillId="0" borderId="0" xfId="3" applyFont="1" applyAlignment="1">
      <alignment wrapText="1"/>
    </xf>
    <xf numFmtId="0" fontId="12" fillId="0" borderId="0" xfId="3" applyFont="1" applyAlignment="1">
      <alignment wrapText="1"/>
    </xf>
    <xf numFmtId="0" fontId="33" fillId="0" borderId="0" xfId="3" applyFont="1" applyFill="1" applyAlignment="1">
      <alignment wrapText="1"/>
    </xf>
    <xf numFmtId="0" fontId="37" fillId="0" borderId="50" xfId="3" applyFont="1" applyFill="1" applyBorder="1" applyAlignment="1">
      <alignment horizontal="center" wrapText="1"/>
    </xf>
    <xf numFmtId="0" fontId="29" fillId="0" borderId="50" xfId="3" applyFont="1" applyFill="1" applyBorder="1" applyAlignment="1">
      <alignment wrapText="1"/>
    </xf>
    <xf numFmtId="0" fontId="37" fillId="0" borderId="51" xfId="3" applyFont="1" applyFill="1" applyBorder="1" applyAlignment="1">
      <alignment horizontal="center" wrapText="1"/>
    </xf>
    <xf numFmtId="0" fontId="33" fillId="0" borderId="50" xfId="3" applyFont="1" applyFill="1" applyBorder="1" applyAlignment="1">
      <alignment wrapText="1"/>
    </xf>
    <xf numFmtId="0" fontId="33" fillId="0" borderId="51" xfId="3" applyFont="1" applyFill="1" applyBorder="1" applyAlignment="1">
      <alignment wrapText="1"/>
    </xf>
    <xf numFmtId="0" fontId="33" fillId="0" borderId="52" xfId="3" applyFont="1" applyFill="1" applyBorder="1" applyAlignment="1">
      <alignment wrapText="1"/>
    </xf>
    <xf numFmtId="0" fontId="33" fillId="0" borderId="53" xfId="3" applyFont="1" applyFill="1" applyBorder="1" applyAlignment="1">
      <alignment wrapText="1"/>
    </xf>
    <xf numFmtId="0" fontId="38" fillId="0" borderId="50" xfId="3" applyFont="1" applyFill="1" applyBorder="1" applyAlignment="1">
      <alignment wrapText="1"/>
    </xf>
    <xf numFmtId="0" fontId="38" fillId="0" borderId="51" xfId="3" applyFont="1" applyFill="1" applyBorder="1" applyAlignment="1">
      <alignment wrapText="1"/>
    </xf>
    <xf numFmtId="0" fontId="37" fillId="0" borderId="50" xfId="3" applyFont="1" applyBorder="1" applyAlignment="1">
      <alignment horizontal="center" wrapText="1"/>
    </xf>
    <xf numFmtId="0" fontId="17" fillId="0" borderId="50" xfId="3" applyFont="1" applyBorder="1" applyAlignment="1">
      <alignment horizontal="center" wrapText="1"/>
    </xf>
    <xf numFmtId="0" fontId="37" fillId="0" borderId="52" xfId="3" applyFont="1" applyBorder="1" applyAlignment="1">
      <alignment horizontal="center" wrapText="1"/>
    </xf>
    <xf numFmtId="0" fontId="33" fillId="0" borderId="56" xfId="3" applyFont="1" applyBorder="1" applyAlignment="1">
      <alignment wrapText="1"/>
    </xf>
    <xf numFmtId="0" fontId="33" fillId="0" borderId="50" xfId="3" applyFont="1" applyBorder="1" applyAlignment="1">
      <alignment wrapText="1"/>
    </xf>
    <xf numFmtId="0" fontId="33" fillId="0" borderId="52" xfId="3" applyFont="1" applyBorder="1" applyAlignment="1">
      <alignment wrapText="1"/>
    </xf>
    <xf numFmtId="0" fontId="38" fillId="0" borderId="53" xfId="3" applyFont="1" applyFill="1" applyBorder="1" applyAlignment="1">
      <alignment wrapText="1"/>
    </xf>
    <xf numFmtId="0" fontId="41" fillId="0" borderId="0" xfId="3" applyFont="1" applyFill="1" applyAlignment="1">
      <alignment wrapText="1"/>
    </xf>
    <xf numFmtId="0" fontId="41" fillId="0" borderId="56" xfId="3" applyFont="1" applyFill="1" applyBorder="1" applyAlignment="1">
      <alignment wrapText="1"/>
    </xf>
    <xf numFmtId="0" fontId="33" fillId="0" borderId="56" xfId="3" applyFont="1" applyFill="1" applyBorder="1" applyAlignment="1">
      <alignment wrapText="1"/>
    </xf>
    <xf numFmtId="0" fontId="9" fillId="0" borderId="0" xfId="2" applyNumberFormat="1" applyFill="1" applyBorder="1" applyAlignment="1">
      <alignment wrapText="1"/>
    </xf>
    <xf numFmtId="0" fontId="9" fillId="4" borderId="12" xfId="2" applyNumberFormat="1" applyBorder="1" applyAlignment="1">
      <alignment wrapText="1"/>
    </xf>
    <xf numFmtId="0" fontId="9" fillId="0" borderId="62" xfId="2" applyNumberFormat="1" applyFill="1" applyBorder="1" applyAlignment="1">
      <alignment wrapText="1"/>
    </xf>
    <xf numFmtId="0" fontId="9" fillId="4" borderId="63" xfId="2" applyNumberFormat="1" applyBorder="1" applyAlignment="1">
      <alignment wrapText="1"/>
    </xf>
    <xf numFmtId="0" fontId="45" fillId="3" borderId="0" xfId="0" applyFont="1" applyFill="1" applyAlignment="1">
      <alignment horizontal="right" indent="2"/>
    </xf>
    <xf numFmtId="0" fontId="8" fillId="0" borderId="15" xfId="0" applyFont="1" applyBorder="1" applyAlignment="1" applyProtection="1">
      <alignment horizontal="left" vertical="center" indent="2"/>
      <protection locked="0"/>
    </xf>
    <xf numFmtId="0" fontId="0" fillId="0" borderId="15" xfId="0" applyBorder="1" applyAlignment="1" applyProtection="1">
      <alignment horizontal="left" indent="2"/>
      <protection locked="0"/>
    </xf>
    <xf numFmtId="0" fontId="0" fillId="0" borderId="15" xfId="0" applyBorder="1" applyProtection="1">
      <protection locked="0"/>
    </xf>
    <xf numFmtId="0" fontId="0" fillId="0" borderId="16" xfId="0" applyBorder="1" applyAlignment="1" applyProtection="1">
      <alignment horizontal="left" indent="2"/>
      <protection locked="0"/>
    </xf>
    <xf numFmtId="3" fontId="0" fillId="0" borderId="0" xfId="0" applyNumberFormat="1" applyFill="1"/>
    <xf numFmtId="0" fontId="7" fillId="0" borderId="0" xfId="0" applyFont="1" applyAlignment="1">
      <alignment horizontal="left" wrapText="1"/>
    </xf>
    <xf numFmtId="0" fontId="3" fillId="3" borderId="0" xfId="0" applyFont="1" applyFill="1" applyAlignment="1" applyProtection="1">
      <alignment horizontal="center"/>
      <protection locked="0"/>
    </xf>
    <xf numFmtId="0" fontId="8" fillId="0" borderId="9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left" vertical="center" wrapText="1"/>
    </xf>
    <xf numFmtId="0" fontId="8" fillId="0" borderId="10" xfId="0" applyFont="1" applyBorder="1" applyAlignment="1">
      <alignment horizontal="left" vertical="center" wrapText="1"/>
    </xf>
    <xf numFmtId="0" fontId="24" fillId="0" borderId="17" xfId="2" applyNumberFormat="1" applyFont="1" applyFill="1" applyBorder="1" applyAlignment="1">
      <alignment horizontal="center" vertical="center"/>
    </xf>
    <xf numFmtId="0" fontId="24" fillId="0" borderId="18" xfId="2" applyNumberFormat="1" applyFont="1" applyFill="1" applyBorder="1" applyAlignment="1">
      <alignment horizontal="center" vertical="center"/>
    </xf>
    <xf numFmtId="0" fontId="24" fillId="0" borderId="24" xfId="2" applyNumberFormat="1" applyFont="1" applyFill="1" applyBorder="1" applyAlignment="1">
      <alignment horizontal="center" vertical="center"/>
    </xf>
    <xf numFmtId="0" fontId="24" fillId="0" borderId="25" xfId="2" applyNumberFormat="1" applyFont="1" applyFill="1" applyBorder="1" applyAlignment="1">
      <alignment horizontal="center" vertical="center"/>
    </xf>
    <xf numFmtId="0" fontId="25" fillId="0" borderId="20" xfId="2" applyNumberFormat="1" applyFont="1" applyFill="1" applyBorder="1" applyAlignment="1">
      <alignment horizontal="center" vertical="center"/>
    </xf>
    <xf numFmtId="0" fontId="25" fillId="0" borderId="21" xfId="2" applyNumberFormat="1" applyFont="1" applyFill="1" applyBorder="1" applyAlignment="1">
      <alignment horizontal="center" vertical="center"/>
    </xf>
    <xf numFmtId="0" fontId="25" fillId="0" borderId="22" xfId="2" applyNumberFormat="1" applyFont="1" applyFill="1" applyBorder="1" applyAlignment="1">
      <alignment horizontal="center" vertical="center"/>
    </xf>
    <xf numFmtId="0" fontId="26" fillId="0" borderId="20" xfId="2" applyNumberFormat="1" applyFont="1" applyFill="1" applyBorder="1" applyAlignment="1">
      <alignment horizontal="center" vertical="center"/>
    </xf>
    <xf numFmtId="0" fontId="26" fillId="0" borderId="21" xfId="2" applyNumberFormat="1" applyFont="1" applyFill="1" applyBorder="1" applyAlignment="1">
      <alignment horizontal="center" vertical="center"/>
    </xf>
    <xf numFmtId="0" fontId="26" fillId="0" borderId="23" xfId="2" applyNumberFormat="1" applyFont="1" applyFill="1" applyBorder="1" applyAlignment="1">
      <alignment horizontal="center" vertical="center"/>
    </xf>
    <xf numFmtId="0" fontId="25" fillId="0" borderId="27" xfId="2" applyNumberFormat="1" applyFont="1" applyFill="1" applyBorder="1" applyAlignment="1">
      <alignment horizontal="left" vertical="center"/>
    </xf>
    <xf numFmtId="0" fontId="25" fillId="0" borderId="0" xfId="2" applyNumberFormat="1" applyFont="1" applyFill="1" applyBorder="1" applyAlignment="1">
      <alignment horizontal="left" vertical="center"/>
    </xf>
    <xf numFmtId="0" fontId="25" fillId="0" borderId="28" xfId="2" applyNumberFormat="1" applyFont="1" applyFill="1" applyBorder="1" applyAlignment="1">
      <alignment horizontal="left" vertical="center"/>
    </xf>
    <xf numFmtId="0" fontId="26" fillId="0" borderId="29" xfId="2" applyNumberFormat="1" applyFont="1" applyFill="1" applyBorder="1" applyAlignment="1">
      <alignment horizontal="center" vertical="center"/>
    </xf>
    <xf numFmtId="0" fontId="26" fillId="0" borderId="30" xfId="2" applyNumberFormat="1" applyFont="1" applyFill="1" applyBorder="1" applyAlignment="1">
      <alignment horizontal="center" vertical="center"/>
    </xf>
    <xf numFmtId="0" fontId="26" fillId="0" borderId="31" xfId="2" applyNumberFormat="1" applyFont="1" applyFill="1" applyBorder="1" applyAlignment="1">
      <alignment horizontal="center" vertical="center"/>
    </xf>
    <xf numFmtId="0" fontId="25" fillId="0" borderId="32" xfId="2" applyNumberFormat="1" applyFont="1" applyFill="1" applyBorder="1" applyAlignment="1">
      <alignment horizontal="center" vertical="center" wrapText="1"/>
    </xf>
    <xf numFmtId="0" fontId="25" fillId="0" borderId="29" xfId="2" applyNumberFormat="1" applyFont="1" applyFill="1" applyBorder="1" applyAlignment="1">
      <alignment horizontal="left" vertical="center"/>
    </xf>
    <xf numFmtId="0" fontId="25" fillId="0" borderId="30" xfId="2" applyNumberFormat="1" applyFont="1" applyFill="1" applyBorder="1" applyAlignment="1">
      <alignment horizontal="left" vertical="center"/>
    </xf>
    <xf numFmtId="0" fontId="25" fillId="0" borderId="33" xfId="2" applyNumberFormat="1" applyFont="1" applyFill="1" applyBorder="1" applyAlignment="1">
      <alignment horizontal="left" vertical="center"/>
    </xf>
    <xf numFmtId="0" fontId="25" fillId="0" borderId="37" xfId="2" applyNumberFormat="1" applyFont="1" applyFill="1" applyBorder="1" applyAlignment="1">
      <alignment horizontal="center" vertical="center" wrapText="1"/>
    </xf>
    <xf numFmtId="0" fontId="25" fillId="0" borderId="41" xfId="2" applyNumberFormat="1" applyFont="1" applyFill="1" applyBorder="1" applyAlignment="1">
      <alignment horizontal="center" vertical="center" wrapText="1"/>
    </xf>
    <xf numFmtId="0" fontId="18" fillId="0" borderId="0" xfId="2" applyNumberFormat="1" applyFont="1" applyFill="1" applyBorder="1" applyAlignment="1">
      <alignment horizontal="center" vertical="center"/>
    </xf>
    <xf numFmtId="0" fontId="19" fillId="5" borderId="0" xfId="2" applyNumberFormat="1" applyFont="1" applyFill="1" applyBorder="1" applyAlignment="1">
      <alignment horizontal="left" vertical="center" wrapText="1"/>
    </xf>
    <xf numFmtId="0" fontId="21" fillId="5" borderId="0" xfId="2" applyNumberFormat="1" applyFont="1" applyFill="1" applyBorder="1" applyAlignment="1">
      <alignment horizontal="left" vertical="center" wrapText="1"/>
    </xf>
    <xf numFmtId="0" fontId="23" fillId="0" borderId="0" xfId="2" applyNumberFormat="1" applyFont="1" applyFill="1" applyBorder="1" applyAlignment="1">
      <alignment horizontal="left" vertical="center" wrapText="1"/>
    </xf>
    <xf numFmtId="0" fontId="12" fillId="4" borderId="0" xfId="2" applyNumberFormat="1" applyFont="1" applyAlignment="1">
      <alignment horizontal="left"/>
    </xf>
    <xf numFmtId="0" fontId="42" fillId="3" borderId="0" xfId="2" applyNumberFormat="1" applyFont="1" applyFill="1" applyAlignment="1">
      <alignment horizontal="center"/>
    </xf>
    <xf numFmtId="0" fontId="16" fillId="0" borderId="0" xfId="2" applyNumberFormat="1" applyFont="1" applyFill="1" applyAlignment="1">
      <alignment horizontal="left"/>
    </xf>
    <xf numFmtId="0" fontId="14" fillId="0" borderId="58" xfId="2" applyNumberFormat="1" applyFont="1" applyFill="1" applyBorder="1" applyAlignment="1">
      <alignment horizontal="center"/>
    </xf>
    <xf numFmtId="0" fontId="14" fillId="0" borderId="59" xfId="2" applyNumberFormat="1" applyFont="1" applyFill="1" applyBorder="1" applyAlignment="1">
      <alignment horizontal="center"/>
    </xf>
    <xf numFmtId="0" fontId="14" fillId="0" borderId="60" xfId="2" applyNumberFormat="1" applyFont="1" applyFill="1" applyBorder="1" applyAlignment="1">
      <alignment horizontal="center"/>
    </xf>
    <xf numFmtId="0" fontId="12" fillId="0" borderId="0" xfId="2" applyNumberFormat="1" applyFont="1" applyFill="1" applyAlignment="1">
      <alignment horizontal="center"/>
    </xf>
    <xf numFmtId="0" fontId="39" fillId="0" borderId="54" xfId="3" applyFont="1" applyFill="1" applyBorder="1" applyAlignment="1">
      <alignment horizontal="justify" vertical="center" wrapText="1"/>
    </xf>
    <xf numFmtId="0" fontId="39" fillId="0" borderId="64" xfId="3" applyFont="1" applyFill="1" applyBorder="1" applyAlignment="1">
      <alignment horizontal="justify" vertical="center" wrapText="1"/>
    </xf>
    <xf numFmtId="0" fontId="39" fillId="0" borderId="55" xfId="3" applyFont="1" applyFill="1" applyBorder="1" applyAlignment="1">
      <alignment horizontal="justify" vertical="center" wrapText="1"/>
    </xf>
    <xf numFmtId="0" fontId="39" fillId="0" borderId="56" xfId="3" applyFont="1" applyFill="1" applyBorder="1" applyAlignment="1">
      <alignment horizontal="justify" vertical="center" wrapText="1"/>
    </xf>
    <xf numFmtId="0" fontId="34" fillId="0" borderId="0" xfId="3" applyFont="1" applyFill="1" applyAlignment="1">
      <alignment horizontal="left"/>
    </xf>
    <xf numFmtId="0" fontId="39" fillId="0" borderId="0" xfId="3" applyFont="1" applyFill="1" applyAlignment="1">
      <alignment horizontal="left" vertical="center" wrapText="1" indent="4"/>
    </xf>
    <xf numFmtId="0" fontId="39" fillId="0" borderId="57" xfId="3" applyFont="1" applyFill="1" applyBorder="1" applyAlignment="1">
      <alignment horizontal="left" vertical="center" wrapText="1" indent="4"/>
    </xf>
    <xf numFmtId="0" fontId="33" fillId="0" borderId="58" xfId="3" applyFont="1" applyBorder="1" applyAlignment="1">
      <alignment horizontal="center" wrapText="1"/>
    </xf>
    <xf numFmtId="0" fontId="33" fillId="0" borderId="59" xfId="3" applyFont="1" applyBorder="1" applyAlignment="1">
      <alignment horizontal="center" wrapText="1"/>
    </xf>
    <xf numFmtId="0" fontId="33" fillId="0" borderId="60" xfId="3" applyFont="1" applyBorder="1" applyAlignment="1">
      <alignment horizontal="center" wrapText="1"/>
    </xf>
    <xf numFmtId="0" fontId="23" fillId="0" borderId="0" xfId="3" applyNumberFormat="1" applyFont="1" applyFill="1" applyBorder="1" applyAlignment="1">
      <alignment horizontal="left" vertical="center" wrapText="1"/>
    </xf>
    <xf numFmtId="0" fontId="37" fillId="0" borderId="54" xfId="3" applyFont="1" applyBorder="1" applyAlignment="1">
      <alignment horizontal="center" wrapText="1"/>
    </xf>
    <xf numFmtId="0" fontId="37" fillId="0" borderId="55" xfId="3" applyFont="1" applyBorder="1" applyAlignment="1">
      <alignment horizontal="center" wrapText="1"/>
    </xf>
    <xf numFmtId="0" fontId="34" fillId="0" borderId="0" xfId="3" applyFont="1" applyAlignment="1">
      <alignment horizontal="left" vertical="center"/>
    </xf>
    <xf numFmtId="0" fontId="34" fillId="0" borderId="56" xfId="3" applyFont="1" applyFill="1" applyBorder="1" applyAlignment="1">
      <alignment horizontal="left" vertical="top" wrapText="1"/>
    </xf>
    <xf numFmtId="0" fontId="39" fillId="0" borderId="56" xfId="3" applyFont="1" applyFill="1" applyBorder="1" applyAlignment="1">
      <alignment horizontal="justify" vertical="top" wrapText="1"/>
    </xf>
    <xf numFmtId="0" fontId="31" fillId="0" borderId="0" xfId="3" applyFont="1" applyAlignment="1">
      <alignment horizontal="center"/>
    </xf>
    <xf numFmtId="49" fontId="44" fillId="6" borderId="0" xfId="3" applyNumberFormat="1" applyFont="1" applyFill="1" applyAlignment="1">
      <alignment horizontal="center"/>
    </xf>
    <xf numFmtId="0" fontId="12" fillId="0" borderId="0" xfId="3" quotePrefix="1" applyFont="1" applyAlignment="1">
      <alignment horizontal="center" wrapText="1"/>
    </xf>
  </cellXfs>
  <cellStyles count="4">
    <cellStyle name="Milliers" xfId="1" builtinId="3"/>
    <cellStyle name="Normal" xfId="0" builtinId="0"/>
    <cellStyle name="Normal 2" xfId="2"/>
    <cellStyle name="Normal 3" xfId="3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8C8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30480</xdr:colOff>
      <xdr:row>12</xdr:row>
      <xdr:rowOff>0</xdr:rowOff>
    </xdr:from>
    <xdr:to>
      <xdr:col>5</xdr:col>
      <xdr:colOff>114300</xdr:colOff>
      <xdr:row>12</xdr:row>
      <xdr:rowOff>182880</xdr:rowOff>
    </xdr:to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>
          <a:spLocks noChangeArrowheads="1"/>
        </xdr:cNvSpPr>
      </xdr:nvSpPr>
      <xdr:spPr bwMode="auto">
        <a:xfrm>
          <a:off x="3840480" y="2286000"/>
          <a:ext cx="838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7620</xdr:colOff>
      <xdr:row>1</xdr:row>
      <xdr:rowOff>0</xdr:rowOff>
    </xdr:from>
    <xdr:to>
      <xdr:col>9</xdr:col>
      <xdr:colOff>0</xdr:colOff>
      <xdr:row>6</xdr:row>
      <xdr:rowOff>160020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>
          <a:spLocks noChangeArrowheads="1"/>
        </xdr:cNvSpPr>
      </xdr:nvSpPr>
      <xdr:spPr bwMode="auto">
        <a:xfrm>
          <a:off x="3055620" y="161925"/>
          <a:ext cx="4735830" cy="119824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107763" dir="2700000" algn="ctr" rotWithShape="0">
            <a:srgbClr xmlns:mc="http://schemas.openxmlformats.org/markup-compatibility/2006" xmlns:a14="http://schemas.microsoft.com/office/drawing/2010/main" val="808080" mc:Ignorable="a14" a14:legacySpreadsheetColorIndex="23"/>
          </a:outerShdw>
        </a:effectLst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fr-FR" sz="1700" b="1" i="0" u="none" strike="noStrike" baseline="0">
              <a:solidFill>
                <a:srgbClr val="000000"/>
              </a:solidFill>
              <a:latin typeface="Arial"/>
              <a:cs typeface="Arial"/>
            </a:rPr>
            <a:t>Tableau synoptique de</a:t>
          </a:r>
        </a:p>
        <a:p>
          <a:pPr algn="ctr" rtl="0">
            <a:defRPr sz="1000"/>
          </a:pPr>
          <a:r>
            <a:rPr lang="fr-FR" sz="1700" b="1" i="0" u="none" strike="noStrike" baseline="0">
              <a:solidFill>
                <a:srgbClr val="000000"/>
              </a:solidFill>
              <a:latin typeface="Arial"/>
              <a:cs typeface="Arial"/>
            </a:rPr>
            <a:t>l'engagement du secteur communal</a:t>
          </a:r>
        </a:p>
        <a:p>
          <a:pPr algn="ctr" rtl="0">
            <a:defRPr sz="1000"/>
          </a:pPr>
          <a:r>
            <a:rPr lang="fr-FR" sz="1700" b="1" i="0" u="none" strike="noStrike" baseline="0">
              <a:solidFill>
                <a:srgbClr val="000000"/>
              </a:solidFill>
              <a:latin typeface="Arial"/>
              <a:cs typeface="Arial"/>
            </a:rPr>
            <a:t>dans l'enseignement musical</a:t>
          </a:r>
          <a:endParaRPr lang="fr-FR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xak833\AppData\Local\Microsoft\Windows\INetCache\Content.Outlook\ZKF6H3A1\Annexe%203880.g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ckpit"/>
      <sheetName val="Annexe A1 Cours"/>
      <sheetName val="Annexe A2 Certifié exact"/>
      <sheetName val="Annexe B Enseignants"/>
      <sheetName val="Annexe C Tableau synoptique"/>
      <sheetName val="Lists"/>
      <sheetName val="Maximum minutes"/>
      <sheetName val="Cours spéciaux"/>
      <sheetName val="Hiérarchie cou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14"/>
  <sheetViews>
    <sheetView workbookViewId="0">
      <selection activeCell="B18" sqref="B18"/>
    </sheetView>
  </sheetViews>
  <sheetFormatPr baseColWidth="10" defaultColWidth="8.7109375" defaultRowHeight="15"/>
  <cols>
    <col min="2" max="2" width="23.28515625" bestFit="1" customWidth="1"/>
    <col min="3" max="3" width="36.42578125" customWidth="1"/>
    <col min="4" max="4" width="12.42578125" bestFit="1" customWidth="1"/>
    <col min="5" max="5" width="14.7109375" bestFit="1" customWidth="1"/>
  </cols>
  <sheetData>
    <row r="2" spans="2:5">
      <c r="B2" t="s">
        <v>205</v>
      </c>
      <c r="C2" s="21">
        <f>'Annexe A1 Cours'!D2</f>
        <v>0</v>
      </c>
    </row>
    <row r="3" spans="2:5" ht="15.75" thickBot="1"/>
    <row r="4" spans="2:5" ht="15.75" thickTop="1">
      <c r="B4" s="7"/>
      <c r="C4" s="8" t="s">
        <v>223</v>
      </c>
      <c r="D4" s="8" t="s">
        <v>224</v>
      </c>
      <c r="E4" s="9" t="s">
        <v>225</v>
      </c>
    </row>
    <row r="5" spans="2:5">
      <c r="B5" s="10"/>
      <c r="C5" s="11"/>
      <c r="D5" s="11"/>
      <c r="E5" s="12"/>
    </row>
    <row r="6" spans="2:5">
      <c r="B6" s="10" t="s">
        <v>222</v>
      </c>
      <c r="C6" s="11">
        <f ca="1">SUMIF('Annexe A1 Cours'!S:S,"cours collectif",'Annexe A1 Cours'!N:N)</f>
        <v>0</v>
      </c>
      <c r="D6" s="11">
        <v>6.6666666666666666E-2</v>
      </c>
      <c r="E6" s="12">
        <f ca="1">C6*D6</f>
        <v>0</v>
      </c>
    </row>
    <row r="7" spans="2:5">
      <c r="B7" s="10"/>
      <c r="C7" s="11"/>
      <c r="D7" s="11"/>
      <c r="E7" s="12"/>
    </row>
    <row r="8" spans="2:5">
      <c r="B8" s="10" t="s">
        <v>221</v>
      </c>
      <c r="C8" s="11">
        <f ca="1">SUMIF('Annexe A1 Cours'!S:S,"cours individuel",'Annexe A1 Cours'!N:N)</f>
        <v>0</v>
      </c>
      <c r="D8" s="11">
        <v>1</v>
      </c>
      <c r="E8" s="12">
        <f ca="1">C8*D8</f>
        <v>0</v>
      </c>
    </row>
    <row r="9" spans="2:5">
      <c r="B9" s="10"/>
      <c r="C9" s="11"/>
      <c r="D9" s="11"/>
      <c r="E9" s="12"/>
    </row>
    <row r="10" spans="2:5">
      <c r="B10" s="10" t="s">
        <v>166</v>
      </c>
      <c r="C10" s="11">
        <f ca="1">SUMIF('Annexe A1 Cours'!S:S,"musique de chambre",'Annexe A1 Cours'!N:N)</f>
        <v>0</v>
      </c>
      <c r="D10" s="11">
        <v>0.25</v>
      </c>
      <c r="E10" s="12">
        <f ca="1">C10*D10</f>
        <v>0</v>
      </c>
    </row>
    <row r="11" spans="2:5">
      <c r="B11" s="10"/>
      <c r="C11" s="11"/>
      <c r="D11" s="11"/>
      <c r="E11" s="12"/>
    </row>
    <row r="12" spans="2:5" ht="19.5" thickBot="1">
      <c r="B12" s="25" t="s">
        <v>226</v>
      </c>
      <c r="C12" s="26">
        <f ca="1">SUM(C6:C10)</f>
        <v>0</v>
      </c>
      <c r="D12" s="26"/>
      <c r="E12" s="27">
        <f ca="1">SUM(E6:E10)</f>
        <v>0</v>
      </c>
    </row>
    <row r="13" spans="2:5" ht="15.75" thickTop="1"/>
    <row r="14" spans="2:5">
      <c r="B14" t="s">
        <v>230</v>
      </c>
      <c r="C14" s="24">
        <v>44440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40"/>
  <sheetViews>
    <sheetView topLeftCell="A100" zoomScaleNormal="100" workbookViewId="0">
      <selection activeCell="F194" sqref="F194:F201"/>
    </sheetView>
  </sheetViews>
  <sheetFormatPr baseColWidth="10" defaultColWidth="8.7109375" defaultRowHeight="15"/>
  <cols>
    <col min="1" max="1" width="49.5703125" bestFit="1" customWidth="1"/>
    <col min="2" max="2" width="26.7109375" customWidth="1"/>
    <col min="3" max="3" width="55.7109375" bestFit="1" customWidth="1"/>
    <col min="4" max="4" width="31.5703125" customWidth="1"/>
    <col min="6" max="6" width="11.28515625" bestFit="1" customWidth="1"/>
    <col min="7" max="7" width="44.42578125" bestFit="1" customWidth="1"/>
    <col min="8" max="8" width="12" bestFit="1" customWidth="1"/>
    <col min="9" max="9" width="39.7109375" bestFit="1" customWidth="1"/>
    <col min="10" max="10" width="12" bestFit="1" customWidth="1"/>
    <col min="11" max="11" width="39.7109375" bestFit="1" customWidth="1"/>
    <col min="13" max="13" width="12" bestFit="1" customWidth="1"/>
    <col min="15" max="15" width="43" bestFit="1" customWidth="1"/>
    <col min="17" max="17" width="43.42578125" bestFit="1" customWidth="1"/>
    <col min="18" max="18" width="43.42578125" customWidth="1"/>
    <col min="19" max="19" width="64.42578125" bestFit="1" customWidth="1"/>
    <col min="20" max="20" width="58.28515625" bestFit="1" customWidth="1"/>
    <col min="21" max="21" width="67" bestFit="1" customWidth="1"/>
    <col min="22" max="22" width="59.5703125" bestFit="1" customWidth="1"/>
    <col min="34" max="34" width="63.5703125" bestFit="1" customWidth="1"/>
  </cols>
  <sheetData>
    <row r="1" spans="1:24">
      <c r="F1" s="5" t="str">
        <f ca="1">"'Lists'!F3:F"&amp;3+G1-1</f>
        <v>'Lists'!F3:F153</v>
      </c>
      <c r="G1">
        <f ca="1">COUNTIF(D:D,G2)</f>
        <v>151</v>
      </c>
      <c r="H1" s="5" t="str">
        <f ca="1">"'Lists'!H3:H"&amp;3+I1-1</f>
        <v>'Lists'!H3:H27</v>
      </c>
      <c r="I1">
        <f ca="1">COUNTIF(D:D,I2)</f>
        <v>25</v>
      </c>
      <c r="J1" s="5" t="str">
        <f>"'Lists'!J3:J"&amp;3+K1-1</f>
        <v>'Lists'!J3:J19</v>
      </c>
      <c r="K1">
        <v>17</v>
      </c>
      <c r="S1">
        <f>COUNTIF('Cours spéciaux'!A:A,Cockpit!C2)</f>
        <v>0</v>
      </c>
      <c r="T1">
        <f>MATCH("1.1",S2:S109,1)</f>
        <v>1</v>
      </c>
    </row>
    <row r="2" spans="1:24" ht="19.5" thickBot="1">
      <c r="A2" s="4" t="s">
        <v>163</v>
      </c>
      <c r="B2" s="4" t="s">
        <v>383</v>
      </c>
      <c r="C2" s="4" t="s">
        <v>163</v>
      </c>
      <c r="D2" s="4" t="s">
        <v>168</v>
      </c>
      <c r="E2" s="5"/>
      <c r="F2" s="5">
        <v>0</v>
      </c>
      <c r="G2" s="4" t="s">
        <v>209</v>
      </c>
      <c r="H2">
        <v>0</v>
      </c>
      <c r="I2" s="4" t="s">
        <v>210</v>
      </c>
      <c r="J2">
        <v>0</v>
      </c>
      <c r="K2" s="4" t="s">
        <v>166</v>
      </c>
      <c r="L2" s="5"/>
      <c r="M2" s="4" t="s">
        <v>167</v>
      </c>
      <c r="N2" s="5"/>
      <c r="O2" s="4" t="s">
        <v>169</v>
      </c>
      <c r="Q2" s="4" t="s">
        <v>233</v>
      </c>
      <c r="R2" s="4" t="s">
        <v>235</v>
      </c>
      <c r="S2" s="4" t="s">
        <v>359</v>
      </c>
      <c r="T2" s="4" t="s">
        <v>236</v>
      </c>
      <c r="U2" s="4" t="s">
        <v>234</v>
      </c>
      <c r="V2" s="4" t="s">
        <v>237</v>
      </c>
    </row>
    <row r="3" spans="1:24" ht="15.75" thickTop="1">
      <c r="A3" s="7" t="s">
        <v>510</v>
      </c>
      <c r="B3" s="8" t="str">
        <f>LEFT(C3,6)</f>
        <v>1.1.1.</v>
      </c>
      <c r="C3" s="8" t="s">
        <v>570</v>
      </c>
      <c r="D3" s="8" t="s">
        <v>210</v>
      </c>
      <c r="F3" s="7">
        <f ca="1">IFERROR(MATCH($G$2,OFFSET($D$2,F2+1,0,100-F2),0)+F2,"")</f>
        <v>6</v>
      </c>
      <c r="G3" s="9" t="str">
        <f ca="1">IF(F3&lt;&gt;"",OFFSET($A$2,F3,0),"")</f>
        <v>Contrepoint</v>
      </c>
      <c r="H3" s="7">
        <f ca="1">IFERROR(MATCH($I$2,OFFSET($D$2,H2+1,0,100-H2),0)+H2,"")</f>
        <v>1</v>
      </c>
      <c r="I3" s="9" t="str">
        <f ca="1">IF(H3&lt;&gt;"",OFFSET($A$2,H3,0),"")</f>
        <v>Eveil musical</v>
      </c>
      <c r="J3" s="7">
        <f ca="1">IFERROR(MATCH($I$2,OFFSET($D$2,J2+1,0,100-J2),0)+J2,"")</f>
        <v>1</v>
      </c>
      <c r="K3" s="9" t="str">
        <f ca="1">IF(J3&lt;&gt;"",OFFSET($A$2,J3,0),"")</f>
        <v>Eveil musical</v>
      </c>
      <c r="M3" t="s">
        <v>253</v>
      </c>
      <c r="O3" t="s">
        <v>182</v>
      </c>
      <c r="Q3" t="s">
        <v>678</v>
      </c>
      <c r="R3" t="str">
        <f>IFERROR(RIGHT(Q3,LEN(Q3)-4),"")</f>
        <v>formation musicale</v>
      </c>
      <c r="S3" s="29" t="s">
        <v>686</v>
      </c>
      <c r="T3" s="30" t="str">
        <f t="shared" ref="T3:T65" si="0">IFERROR(RIGHT(S3,LEN(S3)-7),"")</f>
        <v>éveil musical</v>
      </c>
      <c r="U3" t="s">
        <v>701</v>
      </c>
      <c r="V3" t="str">
        <f>IFERROR(RIGHT(U3,LEN(U3)-9),"")</f>
        <v>éveil musical</v>
      </c>
    </row>
    <row r="4" spans="1:24">
      <c r="A4" s="10" t="s">
        <v>511</v>
      </c>
      <c r="B4" s="11" t="str">
        <f t="shared" ref="B4:B87" si="1">LEFT(C4,6)</f>
        <v>1.1.2.</v>
      </c>
      <c r="C4" s="11" t="s">
        <v>571</v>
      </c>
      <c r="D4" s="11" t="s">
        <v>210</v>
      </c>
      <c r="F4" s="10">
        <f t="shared" ref="F4:F67" ca="1" si="2">IFERROR(MATCH($G$2,OFFSET($D$2,F3+1,0,100-F3),0)+F3,"")</f>
        <v>7</v>
      </c>
      <c r="G4" s="12" t="str">
        <f t="shared" ref="G4:I37" ca="1" si="3">IF(F4&lt;&gt;"",OFFSET($A$2,F4,0),"")</f>
        <v>Harmonie</v>
      </c>
      <c r="H4" s="10">
        <f t="shared" ref="H4:H36" ca="1" si="4">IFERROR(MATCH($I$2,OFFSET($D$2,H3+1,0,100-H3),0)+H3,"")</f>
        <v>2</v>
      </c>
      <c r="I4" s="12" t="str">
        <f t="shared" ca="1" si="3"/>
        <v>Formation musicale</v>
      </c>
      <c r="J4" s="10">
        <f t="shared" ref="J4:J19" ca="1" si="5">IFERROR(MATCH($I$2,OFFSET($D$2,J3+1,0,100-J3),0)+J3,"")</f>
        <v>2</v>
      </c>
      <c r="K4" s="12" t="str">
        <f t="shared" ref="K4" ca="1" si="6">IF(J4&lt;&gt;"",OFFSET($A$2,J4,0),"")</f>
        <v>Formation musicale</v>
      </c>
      <c r="M4" t="s">
        <v>500</v>
      </c>
      <c r="O4" t="s">
        <v>362</v>
      </c>
      <c r="Q4" t="s">
        <v>679</v>
      </c>
      <c r="R4" t="str">
        <f t="shared" ref="R4:R5" si="7">IFERROR(RIGHT(Q4,LEN(Q4)-4),"")</f>
        <v>théorie musicale et écritures</v>
      </c>
      <c r="S4" s="31" t="s">
        <v>687</v>
      </c>
      <c r="T4" s="32" t="str">
        <f t="shared" si="0"/>
        <v>formation musicale</v>
      </c>
      <c r="U4" t="s">
        <v>702</v>
      </c>
      <c r="V4" t="str">
        <f t="shared" ref="V4:V48" si="8">IFERROR(RIGHT(U4,LEN(U4)-9),"")</f>
        <v>formation musicale</v>
      </c>
    </row>
    <row r="5" spans="1:24">
      <c r="A5" s="10" t="s">
        <v>512</v>
      </c>
      <c r="B5" s="11" t="str">
        <f t="shared" si="1"/>
        <v>1.1.3.</v>
      </c>
      <c r="C5" s="11" t="s">
        <v>572</v>
      </c>
      <c r="D5" s="11" t="s">
        <v>210</v>
      </c>
      <c r="F5" s="10">
        <f t="shared" ca="1" si="2"/>
        <v>9</v>
      </c>
      <c r="G5" s="12" t="str">
        <f t="shared" ca="1" si="3"/>
        <v>Instrumentation et orchestration</v>
      </c>
      <c r="H5" s="10">
        <f t="shared" ca="1" si="4"/>
        <v>3</v>
      </c>
      <c r="I5" s="12" t="str">
        <f t="shared" ca="1" si="3"/>
        <v>Formation musicale pour adultes</v>
      </c>
      <c r="J5" s="10">
        <f t="shared" ca="1" si="5"/>
        <v>3</v>
      </c>
      <c r="K5" s="12" t="str">
        <f t="shared" ref="K5" ca="1" si="9">IF(J5&lt;&gt;"",OFFSET($A$2,J5,0),"")</f>
        <v>Formation musicale pour adultes</v>
      </c>
      <c r="M5">
        <v>0</v>
      </c>
      <c r="O5" t="s">
        <v>183</v>
      </c>
      <c r="Q5" t="s">
        <v>680</v>
      </c>
      <c r="R5" t="str">
        <f t="shared" si="7"/>
        <v>formation instrumentale</v>
      </c>
      <c r="S5" s="31" t="s">
        <v>378</v>
      </c>
      <c r="T5" s="32" t="str">
        <f t="shared" si="0"/>
        <v>culture musicale - cours d'écoute</v>
      </c>
      <c r="U5" t="s">
        <v>703</v>
      </c>
      <c r="V5" t="str">
        <f t="shared" si="8"/>
        <v>formation musicale pour adultes</v>
      </c>
    </row>
    <row r="6" spans="1:24">
      <c r="A6" s="10" t="s">
        <v>358</v>
      </c>
      <c r="B6" s="11" t="str">
        <f t="shared" si="1"/>
        <v>1.2.1.</v>
      </c>
      <c r="C6" s="11" t="s">
        <v>573</v>
      </c>
      <c r="D6" s="11" t="s">
        <v>210</v>
      </c>
      <c r="F6" s="10">
        <f t="shared" ca="1" si="2"/>
        <v>10</v>
      </c>
      <c r="G6" s="12" t="str">
        <f t="shared" ca="1" si="3"/>
        <v>Fugue</v>
      </c>
      <c r="H6" s="10">
        <f t="shared" ca="1" si="4"/>
        <v>4</v>
      </c>
      <c r="I6" s="12" t="str">
        <f t="shared" ca="1" si="3"/>
        <v>Culture musicale - cours d'écoute</v>
      </c>
      <c r="J6" s="10">
        <f t="shared" ca="1" si="5"/>
        <v>4</v>
      </c>
      <c r="K6" s="12" t="str">
        <f t="shared" ref="K6" ca="1" si="10">IF(J6&lt;&gt;"",OFFSET($A$2,J6,0),"")</f>
        <v>Culture musicale - cours d'écoute</v>
      </c>
      <c r="M6">
        <v>1</v>
      </c>
      <c r="O6" t="s">
        <v>184</v>
      </c>
      <c r="Q6" t="s">
        <v>681</v>
      </c>
      <c r="R6" t="str">
        <f>IFERROR(RIGHT(Q6,LEN(Q6)-4),"")</f>
        <v>formation vocale</v>
      </c>
      <c r="S6" s="31" t="s">
        <v>688</v>
      </c>
      <c r="T6" s="32" t="str">
        <f t="shared" si="0"/>
        <v>analyse musicale</v>
      </c>
      <c r="U6" t="s">
        <v>704</v>
      </c>
      <c r="V6" t="str">
        <f t="shared" si="8"/>
        <v>culture musicale-cours d’écoute</v>
      </c>
    </row>
    <row r="7" spans="1:24">
      <c r="A7" s="10" t="s">
        <v>513</v>
      </c>
      <c r="B7" s="11" t="str">
        <f t="shared" si="1"/>
        <v>1.2.2.</v>
      </c>
      <c r="C7" s="11" t="s">
        <v>574</v>
      </c>
      <c r="D7" s="11" t="s">
        <v>210</v>
      </c>
      <c r="F7" s="10">
        <f t="shared" ca="1" si="2"/>
        <v>11</v>
      </c>
      <c r="G7" s="12" t="str">
        <f t="shared" ca="1" si="3"/>
        <v>Informatique musicale et création</v>
      </c>
      <c r="H7" s="10">
        <f t="shared" ca="1" si="4"/>
        <v>5</v>
      </c>
      <c r="I7" s="12" t="str">
        <f t="shared" ca="1" si="3"/>
        <v>Analyse musicale</v>
      </c>
      <c r="J7" s="10">
        <f t="shared" ca="1" si="5"/>
        <v>5</v>
      </c>
      <c r="K7" s="12" t="str">
        <f t="shared" ref="K7" ca="1" si="11">IF(J7&lt;&gt;"",OFFSET($A$2,J7,0),"")</f>
        <v>Analyse musicale</v>
      </c>
      <c r="M7">
        <v>2</v>
      </c>
      <c r="O7" t="s">
        <v>186</v>
      </c>
      <c r="Q7" t="s">
        <v>682</v>
      </c>
      <c r="R7" t="str">
        <f>IFERROR(RIGHT(Q7,LEN(Q7)-4),"")</f>
        <v>direction</v>
      </c>
      <c r="S7" s="31" t="s">
        <v>689</v>
      </c>
      <c r="T7" s="32" t="str">
        <f t="shared" si="0"/>
        <v>contrepoint</v>
      </c>
      <c r="U7" t="s">
        <v>705</v>
      </c>
      <c r="V7" t="str">
        <f t="shared" si="8"/>
        <v>analyse musicale</v>
      </c>
    </row>
    <row r="8" spans="1:24">
      <c r="A8" s="10" t="s">
        <v>514</v>
      </c>
      <c r="B8" s="11" t="str">
        <f t="shared" si="1"/>
        <v>1.2.3.</v>
      </c>
      <c r="C8" s="11" t="s">
        <v>575</v>
      </c>
      <c r="D8" s="11" t="s">
        <v>209</v>
      </c>
      <c r="F8" s="10">
        <f t="shared" ca="1" si="2"/>
        <v>12</v>
      </c>
      <c r="G8" s="12" t="str">
        <f t="shared" ca="1" si="3"/>
        <v>Harmonie pratique</v>
      </c>
      <c r="H8" s="10">
        <f t="shared" ca="1" si="4"/>
        <v>8</v>
      </c>
      <c r="I8" s="12" t="str">
        <f t="shared" ca="1" si="3"/>
        <v>Histoire de la musique</v>
      </c>
      <c r="J8" s="10">
        <f t="shared" ca="1" si="5"/>
        <v>8</v>
      </c>
      <c r="K8" s="12" t="str">
        <f t="shared" ref="K8" ca="1" si="12">IF(J8&lt;&gt;"",OFFSET($A$2,J8,0),"")</f>
        <v>Histoire de la musique</v>
      </c>
      <c r="M8">
        <v>3</v>
      </c>
      <c r="O8" t="s">
        <v>170</v>
      </c>
      <c r="Q8" t="s">
        <v>363</v>
      </c>
      <c r="R8" t="str">
        <f t="shared" ref="R8:R18" si="13">IFERROR(RIGHT(Q8,LEN(Q8)-4),"")</f>
        <v>lecture - déchiffrage</v>
      </c>
      <c r="S8" s="31" t="s">
        <v>747</v>
      </c>
      <c r="T8" s="32" t="str">
        <f t="shared" si="0"/>
        <v>harmonie</v>
      </c>
      <c r="U8" t="s">
        <v>706</v>
      </c>
      <c r="V8" t="str">
        <f t="shared" si="8"/>
        <v>contrepoint</v>
      </c>
    </row>
    <row r="9" spans="1:24">
      <c r="A9" s="10" t="s">
        <v>214</v>
      </c>
      <c r="B9" s="11" t="str">
        <f t="shared" si="1"/>
        <v>1.2.4.</v>
      </c>
      <c r="C9" s="47" t="s">
        <v>749</v>
      </c>
      <c r="D9" s="47" t="s">
        <v>209</v>
      </c>
      <c r="F9" s="10">
        <f t="shared" ca="1" si="2"/>
        <v>13</v>
      </c>
      <c r="G9" s="12" t="str">
        <f t="shared" ca="1" si="3"/>
        <v>Eveil instrumental</v>
      </c>
      <c r="H9" s="10">
        <f t="shared" ca="1" si="4"/>
        <v>59</v>
      </c>
      <c r="I9" s="12" t="str">
        <f t="shared" ca="1" si="3"/>
        <v>combo</v>
      </c>
      <c r="J9" s="10">
        <f t="shared" ca="1" si="5"/>
        <v>59</v>
      </c>
      <c r="K9" s="12" t="str">
        <f t="shared" ref="K9" ca="1" si="14">IF(J9&lt;&gt;"",OFFSET($A$2,J9,0),"")</f>
        <v>combo</v>
      </c>
      <c r="M9">
        <v>4</v>
      </c>
      <c r="O9" t="s">
        <v>171</v>
      </c>
      <c r="Q9" t="s">
        <v>364</v>
      </c>
      <c r="R9" t="str">
        <f t="shared" si="13"/>
        <v>musique de chambre</v>
      </c>
      <c r="S9" s="31" t="s">
        <v>767</v>
      </c>
      <c r="T9" s="32" t="str">
        <f t="shared" si="0"/>
        <v>histoire de la musique</v>
      </c>
      <c r="U9" t="s">
        <v>707</v>
      </c>
      <c r="V9" t="str">
        <f t="shared" si="8"/>
        <v>éveil instrumental</v>
      </c>
    </row>
    <row r="10" spans="1:24">
      <c r="A10" s="10" t="s">
        <v>775</v>
      </c>
      <c r="B10" s="47" t="str">
        <f t="shared" si="1"/>
        <v>1.2.5.</v>
      </c>
      <c r="C10" s="47" t="s">
        <v>767</v>
      </c>
      <c r="D10" s="47" t="s">
        <v>210</v>
      </c>
      <c r="F10" s="10">
        <f t="shared" ca="1" si="2"/>
        <v>14</v>
      </c>
      <c r="G10" s="12" t="str">
        <f t="shared" ca="1" si="3"/>
        <v>Formation instrumentale</v>
      </c>
      <c r="H10" s="10">
        <f t="shared" ca="1" si="4"/>
        <v>61</v>
      </c>
      <c r="I10" s="12" t="str">
        <f t="shared" ca="1" si="3"/>
        <v>Ensemble homophone</v>
      </c>
      <c r="J10" s="10">
        <f t="shared" ca="1" si="5"/>
        <v>61</v>
      </c>
      <c r="K10" s="12" t="str">
        <f t="shared" ref="K10" ca="1" si="15">IF(J10&lt;&gt;"",OFFSET($A$2,J10,0),"")</f>
        <v>Ensemble homophone</v>
      </c>
      <c r="M10">
        <v>5</v>
      </c>
      <c r="O10" t="s">
        <v>172</v>
      </c>
      <c r="Q10" t="s">
        <v>756</v>
      </c>
      <c r="R10" t="str">
        <f t="shared" si="13"/>
        <v>improvisation</v>
      </c>
      <c r="S10" s="31" t="s">
        <v>770</v>
      </c>
      <c r="T10" s="32" t="str">
        <f t="shared" si="0"/>
        <v>instrumentation et orchestration</v>
      </c>
      <c r="U10" t="s">
        <v>708</v>
      </c>
      <c r="V10" t="str">
        <f t="shared" si="8"/>
        <v>piano</v>
      </c>
      <c r="W10" s="44" t="s">
        <v>290</v>
      </c>
      <c r="X10" t="str">
        <f>W10&amp;". "&amp;V10</f>
        <v>1.301. piano</v>
      </c>
    </row>
    <row r="11" spans="1:24">
      <c r="A11" s="10" t="s">
        <v>776</v>
      </c>
      <c r="B11" s="47" t="str">
        <f t="shared" si="1"/>
        <v>1.2.6.</v>
      </c>
      <c r="C11" s="47" t="s">
        <v>770</v>
      </c>
      <c r="D11" s="47" t="s">
        <v>209</v>
      </c>
      <c r="F11" s="10">
        <f t="shared" ca="1" si="2"/>
        <v>15</v>
      </c>
      <c r="G11" s="12" t="str">
        <f ca="1">IF(F11&lt;&gt;"",OFFSET($A$2,F11,0),"")</f>
        <v>Formation instrumentale pour adultes</v>
      </c>
      <c r="H11" s="10">
        <f t="shared" ca="1" si="4"/>
        <v>62</v>
      </c>
      <c r="I11" s="12" t="str">
        <f t="shared" ca="1" si="3"/>
        <v>Pratique collective instrumentale</v>
      </c>
      <c r="J11" s="10">
        <f t="shared" ca="1" si="5"/>
        <v>62</v>
      </c>
      <c r="K11" s="12" t="str">
        <f t="shared" ref="K11" ca="1" si="16">IF(J11&lt;&gt;"",OFFSET($A$2,J11,0),"")</f>
        <v>Pratique collective instrumentale</v>
      </c>
      <c r="M11">
        <v>6</v>
      </c>
      <c r="O11" t="s">
        <v>187</v>
      </c>
      <c r="Q11" t="s">
        <v>683</v>
      </c>
      <c r="R11" t="str">
        <f t="shared" si="13"/>
        <v>formation instrumentale et vocale jazz</v>
      </c>
      <c r="S11" s="31" t="s">
        <v>771</v>
      </c>
      <c r="T11" s="32" t="str">
        <f t="shared" si="0"/>
        <v>fugue</v>
      </c>
      <c r="U11" t="s">
        <v>709</v>
      </c>
      <c r="V11" t="str">
        <f t="shared" si="8"/>
        <v>orgue</v>
      </c>
      <c r="W11" s="44" t="s">
        <v>291</v>
      </c>
      <c r="X11" t="str">
        <f t="shared" ref="X11:X41" si="17">W11&amp;". "&amp;V11</f>
        <v>1.302. orgue</v>
      </c>
    </row>
    <row r="12" spans="1:24">
      <c r="A12" s="10" t="s">
        <v>777</v>
      </c>
      <c r="B12" s="47" t="str">
        <f t="shared" si="1"/>
        <v>1.2.7.</v>
      </c>
      <c r="C12" s="47" t="s">
        <v>771</v>
      </c>
      <c r="D12" s="47" t="s">
        <v>209</v>
      </c>
      <c r="F12" s="10">
        <f t="shared" ca="1" si="2"/>
        <v>16</v>
      </c>
      <c r="G12" s="12" t="str">
        <f t="shared" ca="1" si="3"/>
        <v>Lecture - déchiffrage</v>
      </c>
      <c r="H12" s="10" t="str">
        <f t="shared" ca="1" si="4"/>
        <v/>
      </c>
      <c r="I12" s="12" t="str">
        <f t="shared" ca="1" si="3"/>
        <v/>
      </c>
      <c r="J12" s="10" t="str">
        <f t="shared" ca="1" si="5"/>
        <v/>
      </c>
      <c r="K12" s="12" t="str">
        <f t="shared" ref="K12" ca="1" si="18">IF(J12&lt;&gt;"",OFFSET($A$2,J12,0),"")</f>
        <v/>
      </c>
      <c r="M12">
        <v>7</v>
      </c>
      <c r="O12" t="s">
        <v>173</v>
      </c>
      <c r="Q12" t="s">
        <v>384</v>
      </c>
      <c r="R12" t="str">
        <f t="shared" si="13"/>
        <v>théorie musicale jazz</v>
      </c>
      <c r="S12" s="31" t="s">
        <v>772</v>
      </c>
      <c r="T12" s="32" t="str">
        <f t="shared" si="0"/>
        <v>informatique musicale et création</v>
      </c>
      <c r="U12" t="s">
        <v>710</v>
      </c>
      <c r="V12" t="str">
        <f t="shared" si="8"/>
        <v>clavecin</v>
      </c>
      <c r="W12" s="44" t="s">
        <v>292</v>
      </c>
      <c r="X12" t="str">
        <f t="shared" si="17"/>
        <v>1.303. clavecin</v>
      </c>
    </row>
    <row r="13" spans="1:24">
      <c r="A13" s="10" t="s">
        <v>778</v>
      </c>
      <c r="B13" s="47" t="str">
        <f t="shared" si="1"/>
        <v>1.2.8.</v>
      </c>
      <c r="C13" s="47" t="s">
        <v>772</v>
      </c>
      <c r="D13" s="47" t="s">
        <v>209</v>
      </c>
      <c r="F13" s="10">
        <f t="shared" ca="1" si="2"/>
        <v>18</v>
      </c>
      <c r="G13" s="12" t="str">
        <f t="shared" ca="1" si="3"/>
        <v>piano</v>
      </c>
      <c r="H13" s="10" t="str">
        <f t="shared" ca="1" si="4"/>
        <v/>
      </c>
      <c r="I13" s="12" t="str">
        <f t="shared" ca="1" si="3"/>
        <v/>
      </c>
      <c r="J13" s="10" t="str">
        <f t="shared" ca="1" si="5"/>
        <v/>
      </c>
      <c r="K13" s="12" t="str">
        <f t="shared" ref="K13" ca="1" si="19">IF(J13&lt;&gt;"",OFFSET($A$2,J13,0),"")</f>
        <v/>
      </c>
      <c r="M13">
        <v>8</v>
      </c>
      <c r="O13" t="s">
        <v>188</v>
      </c>
      <c r="Q13" t="s">
        <v>970</v>
      </c>
      <c r="R13" t="str">
        <f t="shared" si="13"/>
        <v>arts de la parole</v>
      </c>
      <c r="S13" s="31" t="s">
        <v>822</v>
      </c>
      <c r="T13" s="32" t="str">
        <f t="shared" si="0"/>
        <v>Harmonie pratique</v>
      </c>
      <c r="U13" t="s">
        <v>711</v>
      </c>
      <c r="V13" t="str">
        <f t="shared" si="8"/>
        <v>keyboard</v>
      </c>
      <c r="W13" s="44" t="s">
        <v>293</v>
      </c>
      <c r="X13" t="str">
        <f t="shared" si="17"/>
        <v>1.304. keyboard</v>
      </c>
    </row>
    <row r="14" spans="1:24">
      <c r="A14" s="10" t="s">
        <v>791</v>
      </c>
      <c r="B14" s="47" t="str">
        <f t="shared" si="1"/>
        <v>1.2.9.</v>
      </c>
      <c r="C14" s="47" t="s">
        <v>822</v>
      </c>
      <c r="D14" s="47" t="s">
        <v>209</v>
      </c>
      <c r="F14" s="10">
        <f t="shared" ca="1" si="2"/>
        <v>19</v>
      </c>
      <c r="G14" s="12" t="str">
        <f t="shared" ca="1" si="3"/>
        <v>orgue</v>
      </c>
      <c r="H14" s="10" t="str">
        <f t="shared" ca="1" si="4"/>
        <v/>
      </c>
      <c r="I14" s="12" t="str">
        <f t="shared" ca="1" si="3"/>
        <v/>
      </c>
      <c r="J14" s="10" t="str">
        <f t="shared" ca="1" si="5"/>
        <v/>
      </c>
      <c r="K14" s="12" t="str">
        <f t="shared" ref="K14" ca="1" si="20">IF(J14&lt;&gt;"",OFFSET($A$2,J14,0),"")</f>
        <v/>
      </c>
      <c r="M14">
        <v>9</v>
      </c>
      <c r="O14" t="s">
        <v>189</v>
      </c>
      <c r="Q14" t="s">
        <v>684</v>
      </c>
      <c r="R14" t="str">
        <f t="shared" si="13"/>
        <v>danse</v>
      </c>
      <c r="S14" s="31" t="s">
        <v>580</v>
      </c>
      <c r="T14" s="32" t="str">
        <f t="shared" si="0"/>
        <v>piano</v>
      </c>
      <c r="U14" t="s">
        <v>712</v>
      </c>
      <c r="V14" t="str">
        <f t="shared" si="8"/>
        <v>accordéon</v>
      </c>
      <c r="W14" s="44" t="s">
        <v>294</v>
      </c>
      <c r="X14" t="str">
        <f t="shared" si="17"/>
        <v>1.305. accordéon</v>
      </c>
    </row>
    <row r="15" spans="1:24">
      <c r="A15" s="10" t="s">
        <v>515</v>
      </c>
      <c r="B15" s="11" t="str">
        <f t="shared" si="1"/>
        <v>1.3.1.</v>
      </c>
      <c r="C15" s="11" t="s">
        <v>576</v>
      </c>
      <c r="D15" s="11" t="s">
        <v>209</v>
      </c>
      <c r="F15" s="10">
        <f t="shared" ca="1" si="2"/>
        <v>20</v>
      </c>
      <c r="G15" s="12" t="str">
        <f t="shared" ca="1" si="3"/>
        <v>clavecin</v>
      </c>
      <c r="H15" s="10" t="str">
        <f t="shared" ca="1" si="4"/>
        <v/>
      </c>
      <c r="I15" s="12" t="str">
        <f t="shared" ca="1" si="3"/>
        <v/>
      </c>
      <c r="J15" s="10" t="str">
        <f t="shared" ca="1" si="5"/>
        <v/>
      </c>
      <c r="K15" s="12" t="str">
        <f t="shared" ref="K15" ca="1" si="21">IF(J15&lt;&gt;"",OFFSET($A$2,J15,0),"")</f>
        <v/>
      </c>
      <c r="M15">
        <v>10</v>
      </c>
      <c r="O15" t="s">
        <v>190</v>
      </c>
      <c r="Q15" t="s">
        <v>685</v>
      </c>
      <c r="R15" t="str">
        <f t="shared" si="13"/>
        <v>formation musicale pour danseurs</v>
      </c>
      <c r="S15" s="31" t="s">
        <v>581</v>
      </c>
      <c r="T15" s="32" t="str">
        <f t="shared" si="0"/>
        <v>orgue</v>
      </c>
      <c r="U15" t="s">
        <v>713</v>
      </c>
      <c r="V15" t="str">
        <f t="shared" si="8"/>
        <v>harpe</v>
      </c>
      <c r="W15" s="44" t="s">
        <v>295</v>
      </c>
      <c r="X15" t="str">
        <f t="shared" si="17"/>
        <v>1.306. harpe</v>
      </c>
    </row>
    <row r="16" spans="1:24">
      <c r="A16" s="10" t="s">
        <v>231</v>
      </c>
      <c r="B16" s="11" t="str">
        <f t="shared" si="1"/>
        <v>1.3.2.</v>
      </c>
      <c r="C16" s="11" t="s">
        <v>18</v>
      </c>
      <c r="D16" s="11" t="s">
        <v>209</v>
      </c>
      <c r="F16" s="10">
        <f t="shared" ca="1" si="2"/>
        <v>21</v>
      </c>
      <c r="G16" s="12" t="str">
        <f t="shared" ca="1" si="3"/>
        <v>keyboard</v>
      </c>
      <c r="H16" s="10" t="str">
        <f t="shared" ca="1" si="4"/>
        <v/>
      </c>
      <c r="I16" s="12" t="str">
        <f t="shared" ca="1" si="3"/>
        <v/>
      </c>
      <c r="J16" s="10" t="str">
        <f t="shared" ca="1" si="5"/>
        <v/>
      </c>
      <c r="K16" s="12" t="str">
        <f t="shared" ref="K16" ca="1" si="22">IF(J16&lt;&gt;"",OFFSET($A$2,J16,0),"")</f>
        <v/>
      </c>
      <c r="M16">
        <v>11</v>
      </c>
      <c r="O16" t="s">
        <v>174</v>
      </c>
      <c r="Q16" t="s">
        <v>945</v>
      </c>
      <c r="R16" t="str">
        <f>IFERROR(RIGHT(Q16,LEN(Q16)-4),"")</f>
        <v>Technique Alexander et didactique-méthodologie</v>
      </c>
      <c r="S16" s="31" t="s">
        <v>582</v>
      </c>
      <c r="T16" s="32" t="str">
        <f t="shared" si="0"/>
        <v>clavecin</v>
      </c>
      <c r="U16" t="s">
        <v>714</v>
      </c>
      <c r="V16" t="str">
        <f t="shared" si="8"/>
        <v>violon</v>
      </c>
      <c r="W16" s="44" t="s">
        <v>296</v>
      </c>
      <c r="X16" t="str">
        <f t="shared" si="17"/>
        <v>1.307. violon</v>
      </c>
    </row>
    <row r="17" spans="1:24">
      <c r="A17" s="10" t="s">
        <v>516</v>
      </c>
      <c r="B17" s="11" t="str">
        <f t="shared" si="1"/>
        <v>1.3.3.</v>
      </c>
      <c r="C17" s="11" t="s">
        <v>577</v>
      </c>
      <c r="D17" s="11" t="s">
        <v>209</v>
      </c>
      <c r="F17" s="10">
        <f t="shared" ca="1" si="2"/>
        <v>22</v>
      </c>
      <c r="G17" s="12" t="str">
        <f t="shared" ca="1" si="3"/>
        <v>accordéon</v>
      </c>
      <c r="H17" s="10" t="str">
        <f t="shared" ca="1" si="4"/>
        <v/>
      </c>
      <c r="I17" s="12" t="str">
        <f t="shared" ca="1" si="3"/>
        <v/>
      </c>
      <c r="J17" s="10" t="str">
        <f t="shared" ca="1" si="5"/>
        <v/>
      </c>
      <c r="K17" s="12" t="str">
        <f t="shared" ref="K17" ca="1" si="23">IF(J17&lt;&gt;"",OFFSET($A$2,J17,0),"")</f>
        <v/>
      </c>
      <c r="M17">
        <v>12</v>
      </c>
      <c r="O17" t="s">
        <v>191</v>
      </c>
      <c r="Q17" t="s">
        <v>849</v>
      </c>
      <c r="R17" t="str">
        <f t="shared" si="13"/>
        <v>formation pour adultes</v>
      </c>
      <c r="S17" s="31" t="s">
        <v>583</v>
      </c>
      <c r="T17" s="32" t="str">
        <f t="shared" si="0"/>
        <v>keyboard</v>
      </c>
      <c r="U17" t="s">
        <v>239</v>
      </c>
      <c r="V17" t="str">
        <f t="shared" si="8"/>
        <v>violon-alto</v>
      </c>
      <c r="W17" s="44" t="s">
        <v>297</v>
      </c>
      <c r="X17" t="str">
        <f t="shared" si="17"/>
        <v>1.308. violon-alto</v>
      </c>
    </row>
    <row r="18" spans="1:24">
      <c r="A18" s="10" t="s">
        <v>517</v>
      </c>
      <c r="B18" s="11" t="str">
        <f t="shared" si="1"/>
        <v>1.3.4.</v>
      </c>
      <c r="C18" s="11" t="s">
        <v>578</v>
      </c>
      <c r="D18" s="11" t="s">
        <v>209</v>
      </c>
      <c r="F18" s="10">
        <f t="shared" ca="1" si="2"/>
        <v>23</v>
      </c>
      <c r="G18" s="12" t="str">
        <f t="shared" ca="1" si="3"/>
        <v>harpe</v>
      </c>
      <c r="H18" s="10" t="str">
        <f t="shared" ca="1" si="4"/>
        <v/>
      </c>
      <c r="I18" s="12" t="str">
        <f t="shared" ca="1" si="3"/>
        <v/>
      </c>
      <c r="J18" s="10" t="str">
        <f t="shared" ca="1" si="5"/>
        <v/>
      </c>
      <c r="K18" s="12" t="str">
        <f t="shared" ref="K18" ca="1" si="24">IF(J18&lt;&gt;"",OFFSET($A$2,J18,0),"")</f>
        <v/>
      </c>
      <c r="M18">
        <v>13</v>
      </c>
      <c r="O18" t="s">
        <v>192</v>
      </c>
      <c r="Q18" t="s">
        <v>895</v>
      </c>
      <c r="R18" t="str">
        <f t="shared" si="13"/>
        <v>autorisation ministérielle</v>
      </c>
      <c r="S18" s="31" t="s">
        <v>584</v>
      </c>
      <c r="T18" s="32" t="str">
        <f t="shared" si="0"/>
        <v>accordéon</v>
      </c>
      <c r="U18" t="s">
        <v>715</v>
      </c>
      <c r="V18" t="str">
        <f t="shared" si="8"/>
        <v>violoncelle</v>
      </c>
      <c r="W18" s="44" t="s">
        <v>298</v>
      </c>
      <c r="X18" t="str">
        <f t="shared" si="17"/>
        <v>1.309. violoncelle</v>
      </c>
    </row>
    <row r="19" spans="1:24">
      <c r="A19" s="10" t="s">
        <v>166</v>
      </c>
      <c r="B19" s="11" t="str">
        <f t="shared" si="1"/>
        <v>1.3.5.</v>
      </c>
      <c r="C19" s="11" t="s">
        <v>579</v>
      </c>
      <c r="D19" s="11" t="s">
        <v>166</v>
      </c>
      <c r="F19" s="10">
        <f t="shared" ca="1" si="2"/>
        <v>24</v>
      </c>
      <c r="G19" s="12" t="str">
        <f t="shared" ca="1" si="3"/>
        <v>violon</v>
      </c>
      <c r="H19" s="10" t="str">
        <f t="shared" ca="1" si="4"/>
        <v/>
      </c>
      <c r="I19" s="12" t="str">
        <f t="shared" ca="1" si="3"/>
        <v/>
      </c>
      <c r="J19" s="10" t="str">
        <f t="shared" ca="1" si="5"/>
        <v/>
      </c>
      <c r="K19" s="12" t="str">
        <f t="shared" ref="K19" ca="1" si="25">IF(J19&lt;&gt;"",OFFSET($A$2,J19,0),"")</f>
        <v/>
      </c>
      <c r="M19">
        <v>14</v>
      </c>
      <c r="O19" t="s">
        <v>175</v>
      </c>
      <c r="Q19" t="s">
        <v>252</v>
      </c>
      <c r="R19" t="str">
        <f>IFERROR(RIGHT(Q19,LEN(Q19)-4),"")</f>
        <v>Code Fin</v>
      </c>
      <c r="S19" s="31" t="s">
        <v>585</v>
      </c>
      <c r="T19" s="32" t="str">
        <f t="shared" si="0"/>
        <v>harpe</v>
      </c>
      <c r="U19" t="s">
        <v>716</v>
      </c>
      <c r="V19" t="str">
        <f>IFERROR(RIGHT(U19,LEN(U19)-10),"")</f>
        <v>contrebasse</v>
      </c>
      <c r="W19" s="44" t="s">
        <v>299</v>
      </c>
      <c r="X19" t="str">
        <f t="shared" si="17"/>
        <v>1.310. contrebasse</v>
      </c>
    </row>
    <row r="20" spans="1:24">
      <c r="A20" s="10" t="s">
        <v>518</v>
      </c>
      <c r="B20" s="11" t="str">
        <f t="shared" si="1"/>
        <v>1.301.</v>
      </c>
      <c r="C20" s="11" t="s">
        <v>580</v>
      </c>
      <c r="D20" s="11" t="s">
        <v>209</v>
      </c>
      <c r="F20" s="10">
        <f t="shared" ca="1" si="2"/>
        <v>25</v>
      </c>
      <c r="G20" s="12" t="str">
        <f t="shared" ca="1" si="3"/>
        <v>violon-alto</v>
      </c>
      <c r="H20" s="10" t="str">
        <f t="shared" ca="1" si="4"/>
        <v/>
      </c>
      <c r="I20" s="12" t="str">
        <f t="shared" ca="1" si="3"/>
        <v/>
      </c>
      <c r="J20" s="10"/>
      <c r="K20" s="12"/>
      <c r="M20">
        <v>15</v>
      </c>
      <c r="O20" t="s">
        <v>194</v>
      </c>
      <c r="R20" t="str">
        <f t="shared" ref="R20:R27" si="26">IFERROR(RIGHT(Q22,LEN(Q22)-4),"")</f>
        <v/>
      </c>
      <c r="S20" s="31" t="s">
        <v>586</v>
      </c>
      <c r="T20" s="32" t="str">
        <f t="shared" si="0"/>
        <v>violon</v>
      </c>
      <c r="U20" t="s">
        <v>240</v>
      </c>
      <c r="V20" t="str">
        <f t="shared" ref="V20:V41" si="27">IFERROR(RIGHT(U20,LEN(U20)-10),"")</f>
        <v>mandoline</v>
      </c>
      <c r="W20" s="44" t="s">
        <v>300</v>
      </c>
      <c r="X20" t="str">
        <f t="shared" si="17"/>
        <v>1.311. mandoline</v>
      </c>
    </row>
    <row r="21" spans="1:24">
      <c r="A21" s="10" t="s">
        <v>519</v>
      </c>
      <c r="B21" s="11" t="str">
        <f t="shared" si="1"/>
        <v>1.302.</v>
      </c>
      <c r="C21" s="11" t="s">
        <v>581</v>
      </c>
      <c r="D21" s="11" t="s">
        <v>209</v>
      </c>
      <c r="F21" s="10">
        <f t="shared" ca="1" si="2"/>
        <v>26</v>
      </c>
      <c r="G21" s="12" t="str">
        <f t="shared" ca="1" si="3"/>
        <v>violoncelle</v>
      </c>
      <c r="H21" s="10" t="str">
        <f t="shared" ca="1" si="4"/>
        <v/>
      </c>
      <c r="I21" s="12" t="str">
        <f t="shared" ca="1" si="3"/>
        <v/>
      </c>
      <c r="J21" s="10"/>
      <c r="K21" s="12"/>
      <c r="M21">
        <v>16</v>
      </c>
      <c r="O21" t="s">
        <v>176</v>
      </c>
      <c r="S21" s="31" t="s">
        <v>325</v>
      </c>
      <c r="T21" s="32" t="str">
        <f t="shared" si="0"/>
        <v>violon-alto</v>
      </c>
      <c r="U21" t="s">
        <v>717</v>
      </c>
      <c r="V21" t="str">
        <f t="shared" si="27"/>
        <v>viole de gambe</v>
      </c>
      <c r="W21" s="44" t="s">
        <v>301</v>
      </c>
      <c r="X21" t="str">
        <f t="shared" si="17"/>
        <v>1.312. viole de gambe</v>
      </c>
    </row>
    <row r="22" spans="1:24">
      <c r="A22" s="10" t="s">
        <v>520</v>
      </c>
      <c r="B22" s="11" t="str">
        <f t="shared" si="1"/>
        <v>1.303.</v>
      </c>
      <c r="C22" s="11" t="s">
        <v>582</v>
      </c>
      <c r="D22" s="11" t="s">
        <v>209</v>
      </c>
      <c r="F22" s="10">
        <f t="shared" ca="1" si="2"/>
        <v>27</v>
      </c>
      <c r="G22" s="12" t="str">
        <f t="shared" ca="1" si="3"/>
        <v>contrebasse</v>
      </c>
      <c r="H22" s="10" t="str">
        <f t="shared" ca="1" si="4"/>
        <v/>
      </c>
      <c r="I22" s="12" t="str">
        <f t="shared" ca="1" si="3"/>
        <v/>
      </c>
      <c r="J22" s="10"/>
      <c r="K22" s="12"/>
      <c r="M22">
        <v>17</v>
      </c>
      <c r="O22" t="s">
        <v>195</v>
      </c>
      <c r="S22" s="31" t="s">
        <v>587</v>
      </c>
      <c r="T22" s="32" t="str">
        <f t="shared" si="0"/>
        <v>violoncelle</v>
      </c>
      <c r="U22" t="s">
        <v>718</v>
      </c>
      <c r="V22" t="str">
        <f t="shared" si="27"/>
        <v>guitare classique</v>
      </c>
      <c r="W22" s="44" t="s">
        <v>302</v>
      </c>
      <c r="X22" t="str">
        <f t="shared" si="17"/>
        <v>1.313. guitare classique</v>
      </c>
    </row>
    <row r="23" spans="1:24">
      <c r="A23" s="10" t="s">
        <v>521</v>
      </c>
      <c r="B23" s="11" t="str">
        <f t="shared" si="1"/>
        <v>1.304.</v>
      </c>
      <c r="C23" s="11" t="s">
        <v>583</v>
      </c>
      <c r="D23" s="11" t="s">
        <v>209</v>
      </c>
      <c r="F23" s="10">
        <f t="shared" ca="1" si="2"/>
        <v>28</v>
      </c>
      <c r="G23" s="12" t="str">
        <f t="shared" ca="1" si="3"/>
        <v>mandoline</v>
      </c>
      <c r="H23" s="10" t="str">
        <f t="shared" ca="1" si="4"/>
        <v/>
      </c>
      <c r="I23" s="12" t="str">
        <f t="shared" ca="1" si="3"/>
        <v/>
      </c>
      <c r="J23" s="10"/>
      <c r="K23" s="12"/>
      <c r="M23">
        <v>18</v>
      </c>
      <c r="O23" t="s">
        <v>196</v>
      </c>
      <c r="S23" s="31" t="s">
        <v>588</v>
      </c>
      <c r="T23" s="32" t="str">
        <f t="shared" si="0"/>
        <v>contrebasse</v>
      </c>
      <c r="U23" t="s">
        <v>719</v>
      </c>
      <c r="V23" t="str">
        <f t="shared" si="27"/>
        <v>guitare électrique</v>
      </c>
      <c r="W23" s="44" t="s">
        <v>303</v>
      </c>
      <c r="X23" t="str">
        <f t="shared" si="17"/>
        <v>1.314. guitare électrique</v>
      </c>
    </row>
    <row r="24" spans="1:24">
      <c r="A24" s="10" t="s">
        <v>522</v>
      </c>
      <c r="B24" s="11" t="str">
        <f t="shared" si="1"/>
        <v>1.305.</v>
      </c>
      <c r="C24" s="11" t="s">
        <v>584</v>
      </c>
      <c r="D24" s="11" t="s">
        <v>209</v>
      </c>
      <c r="F24" s="10">
        <f t="shared" ca="1" si="2"/>
        <v>29</v>
      </c>
      <c r="G24" s="12" t="str">
        <f t="shared" ca="1" si="3"/>
        <v>viole de gambe</v>
      </c>
      <c r="H24" s="10" t="str">
        <f t="shared" ca="1" si="4"/>
        <v/>
      </c>
      <c r="I24" s="12" t="str">
        <f t="shared" ca="1" si="3"/>
        <v/>
      </c>
      <c r="J24" s="10"/>
      <c r="K24" s="12"/>
      <c r="M24">
        <v>19</v>
      </c>
      <c r="O24" t="s">
        <v>177</v>
      </c>
      <c r="S24" s="31" t="s">
        <v>355</v>
      </c>
      <c r="T24" s="32" t="str">
        <f t="shared" si="0"/>
        <v>mandoline</v>
      </c>
      <c r="U24" t="s">
        <v>720</v>
      </c>
      <c r="V24" t="str">
        <f t="shared" si="27"/>
        <v>guitare basse</v>
      </c>
      <c r="W24" s="44" t="s">
        <v>304</v>
      </c>
      <c r="X24" t="str">
        <f t="shared" si="17"/>
        <v>1.315. guitare basse</v>
      </c>
    </row>
    <row r="25" spans="1:24">
      <c r="A25" s="10" t="s">
        <v>523</v>
      </c>
      <c r="B25" s="11" t="str">
        <f t="shared" si="1"/>
        <v>1.306.</v>
      </c>
      <c r="C25" s="11" t="s">
        <v>585</v>
      </c>
      <c r="D25" s="11" t="s">
        <v>209</v>
      </c>
      <c r="F25" s="10">
        <f t="shared" ca="1" si="2"/>
        <v>30</v>
      </c>
      <c r="G25" s="12" t="str">
        <f t="shared" ca="1" si="3"/>
        <v>guitare classique</v>
      </c>
      <c r="H25" s="10" t="str">
        <f t="shared" ca="1" si="4"/>
        <v/>
      </c>
      <c r="I25" s="12" t="str">
        <f t="shared" ca="1" si="3"/>
        <v/>
      </c>
      <c r="J25" s="10"/>
      <c r="K25" s="12"/>
      <c r="M25">
        <v>20</v>
      </c>
      <c r="O25" t="s">
        <v>360</v>
      </c>
      <c r="R25" t="str">
        <f t="shared" si="26"/>
        <v/>
      </c>
      <c r="S25" s="31" t="s">
        <v>589</v>
      </c>
      <c r="T25" s="32" t="str">
        <f t="shared" si="0"/>
        <v>viole de gambe</v>
      </c>
      <c r="U25" t="s">
        <v>721</v>
      </c>
      <c r="V25" t="str">
        <f t="shared" si="27"/>
        <v>hautbois</v>
      </c>
      <c r="W25" s="44" t="s">
        <v>305</v>
      </c>
      <c r="X25" t="str">
        <f t="shared" si="17"/>
        <v>1.316. hautbois</v>
      </c>
    </row>
    <row r="26" spans="1:24">
      <c r="A26" s="10" t="s">
        <v>524</v>
      </c>
      <c r="B26" s="11" t="str">
        <f t="shared" si="1"/>
        <v>1.307.</v>
      </c>
      <c r="C26" s="11" t="s">
        <v>586</v>
      </c>
      <c r="D26" s="11" t="s">
        <v>209</v>
      </c>
      <c r="F26" s="10">
        <f t="shared" ca="1" si="2"/>
        <v>31</v>
      </c>
      <c r="G26" s="12" t="str">
        <f t="shared" ca="1" si="3"/>
        <v>guitare électrique</v>
      </c>
      <c r="H26" s="10" t="str">
        <f t="shared" ca="1" si="4"/>
        <v/>
      </c>
      <c r="I26" s="12" t="str">
        <f t="shared" ca="1" si="3"/>
        <v/>
      </c>
      <c r="J26" s="10"/>
      <c r="K26" s="12"/>
      <c r="M26">
        <v>21</v>
      </c>
      <c r="O26" t="s">
        <v>178</v>
      </c>
      <c r="R26" t="str">
        <f t="shared" si="26"/>
        <v/>
      </c>
      <c r="S26" s="31" t="s">
        <v>590</v>
      </c>
      <c r="T26" s="32" t="str">
        <f t="shared" si="0"/>
        <v>guitare classique</v>
      </c>
      <c r="U26" t="s">
        <v>722</v>
      </c>
      <c r="V26" t="str">
        <f t="shared" si="27"/>
        <v>cor anglais</v>
      </c>
      <c r="W26" s="44" t="s">
        <v>306</v>
      </c>
      <c r="X26" t="str">
        <f t="shared" si="17"/>
        <v>1.317. cor anglais</v>
      </c>
    </row>
    <row r="27" spans="1:24">
      <c r="A27" s="10" t="s">
        <v>379</v>
      </c>
      <c r="B27" s="11" t="str">
        <f t="shared" si="1"/>
        <v>1.308.</v>
      </c>
      <c r="C27" s="11" t="s">
        <v>325</v>
      </c>
      <c r="D27" s="11" t="s">
        <v>209</v>
      </c>
      <c r="F27" s="10">
        <f t="shared" ca="1" si="2"/>
        <v>32</v>
      </c>
      <c r="G27" s="12" t="str">
        <f t="shared" ca="1" si="3"/>
        <v>guitare basse</v>
      </c>
      <c r="H27" s="10" t="str">
        <f t="shared" ca="1" si="4"/>
        <v/>
      </c>
      <c r="I27" s="12" t="str">
        <f t="shared" ca="1" si="3"/>
        <v/>
      </c>
      <c r="J27" s="10"/>
      <c r="K27" s="12"/>
      <c r="M27">
        <v>22</v>
      </c>
      <c r="O27" t="s">
        <v>197</v>
      </c>
      <c r="R27" t="str">
        <f t="shared" si="26"/>
        <v/>
      </c>
      <c r="S27" s="31" t="s">
        <v>591</v>
      </c>
      <c r="T27" s="32" t="str">
        <f t="shared" si="0"/>
        <v>guitare électrique</v>
      </c>
      <c r="U27" t="s">
        <v>723</v>
      </c>
      <c r="V27" t="str">
        <f t="shared" si="27"/>
        <v>basson</v>
      </c>
      <c r="W27" s="44" t="s">
        <v>307</v>
      </c>
      <c r="X27" t="str">
        <f t="shared" si="17"/>
        <v>1.318. basson</v>
      </c>
    </row>
    <row r="28" spans="1:24">
      <c r="A28" s="10" t="s">
        <v>525</v>
      </c>
      <c r="B28" s="11" t="str">
        <f t="shared" si="1"/>
        <v>1.309.</v>
      </c>
      <c r="C28" s="11" t="s">
        <v>587</v>
      </c>
      <c r="D28" s="11" t="s">
        <v>209</v>
      </c>
      <c r="F28" s="10">
        <f t="shared" ca="1" si="2"/>
        <v>33</v>
      </c>
      <c r="G28" s="12" t="str">
        <f t="shared" ca="1" si="3"/>
        <v>hautbois</v>
      </c>
      <c r="H28" s="10" t="str">
        <f t="shared" ca="1" si="4"/>
        <v/>
      </c>
      <c r="I28" s="12" t="str">
        <f t="shared" ca="1" si="3"/>
        <v/>
      </c>
      <c r="J28" s="10"/>
      <c r="K28" s="12"/>
      <c r="M28">
        <v>23</v>
      </c>
      <c r="O28" t="s">
        <v>198</v>
      </c>
      <c r="S28" s="31" t="s">
        <v>592</v>
      </c>
      <c r="T28" s="32" t="str">
        <f t="shared" si="0"/>
        <v>guitare basse</v>
      </c>
      <c r="U28" t="s">
        <v>724</v>
      </c>
      <c r="V28" t="str">
        <f t="shared" si="27"/>
        <v>flûte à bec</v>
      </c>
      <c r="W28" s="44" t="s">
        <v>308</v>
      </c>
      <c r="X28" t="str">
        <f t="shared" si="17"/>
        <v>1.319. flûte à bec</v>
      </c>
    </row>
    <row r="29" spans="1:24">
      <c r="A29" s="10" t="s">
        <v>526</v>
      </c>
      <c r="B29" s="11" t="str">
        <f t="shared" si="1"/>
        <v>1.310.</v>
      </c>
      <c r="C29" s="11" t="s">
        <v>588</v>
      </c>
      <c r="D29" s="11" t="s">
        <v>209</v>
      </c>
      <c r="F29" s="10">
        <f t="shared" ca="1" si="2"/>
        <v>34</v>
      </c>
      <c r="G29" s="12" t="str">
        <f t="shared" ca="1" si="3"/>
        <v>cor anglais</v>
      </c>
      <c r="H29" s="10" t="str">
        <f t="shared" ca="1" si="4"/>
        <v/>
      </c>
      <c r="I29" s="12" t="str">
        <f t="shared" ca="1" si="3"/>
        <v/>
      </c>
      <c r="J29" s="10"/>
      <c r="K29" s="12"/>
      <c r="M29">
        <v>24</v>
      </c>
      <c r="O29" t="s">
        <v>199</v>
      </c>
      <c r="R29" t="str">
        <f>IFERROR(RIGHT(Q33,LEN(Q33)-4),"")</f>
        <v/>
      </c>
      <c r="S29" s="31" t="s">
        <v>593</v>
      </c>
      <c r="T29" s="32" t="str">
        <f t="shared" si="0"/>
        <v>hautbois</v>
      </c>
      <c r="U29" t="s">
        <v>725</v>
      </c>
      <c r="V29" t="str">
        <f t="shared" si="27"/>
        <v>flûte traversière</v>
      </c>
      <c r="W29" s="44" t="s">
        <v>309</v>
      </c>
      <c r="X29" t="str">
        <f t="shared" si="17"/>
        <v>1.320. flûte traversière</v>
      </c>
    </row>
    <row r="30" spans="1:24">
      <c r="A30" s="10" t="s">
        <v>380</v>
      </c>
      <c r="B30" s="11" t="str">
        <f t="shared" si="1"/>
        <v>1.311.</v>
      </c>
      <c r="C30" s="11" t="s">
        <v>355</v>
      </c>
      <c r="D30" s="11" t="s">
        <v>209</v>
      </c>
      <c r="F30" s="10">
        <f t="shared" ca="1" si="2"/>
        <v>35</v>
      </c>
      <c r="G30" s="12" t="str">
        <f t="shared" ca="1" si="3"/>
        <v>basson</v>
      </c>
      <c r="H30" s="10" t="str">
        <f t="shared" ca="1" si="4"/>
        <v/>
      </c>
      <c r="I30" s="12" t="str">
        <f t="shared" ca="1" si="3"/>
        <v/>
      </c>
      <c r="J30" s="10"/>
      <c r="K30" s="12"/>
      <c r="M30">
        <v>25</v>
      </c>
      <c r="O30" t="s">
        <v>200</v>
      </c>
      <c r="R30" t="str">
        <f>IFERROR(RIGHT(Q34,LEN(Q34)-4),"")</f>
        <v/>
      </c>
      <c r="S30" s="31" t="s">
        <v>594</v>
      </c>
      <c r="T30" s="32" t="str">
        <f t="shared" si="0"/>
        <v>cor anglais</v>
      </c>
      <c r="U30" t="s">
        <v>726</v>
      </c>
      <c r="V30" t="str">
        <f t="shared" si="27"/>
        <v>clarinette</v>
      </c>
      <c r="W30" s="44" t="s">
        <v>310</v>
      </c>
      <c r="X30" t="str">
        <f t="shared" si="17"/>
        <v>1.321. clarinette</v>
      </c>
    </row>
    <row r="31" spans="1:24">
      <c r="A31" s="10" t="s">
        <v>527</v>
      </c>
      <c r="B31" s="11" t="str">
        <f t="shared" si="1"/>
        <v>1.312.</v>
      </c>
      <c r="C31" s="11" t="s">
        <v>589</v>
      </c>
      <c r="D31" s="11" t="s">
        <v>209</v>
      </c>
      <c r="F31" s="10">
        <f t="shared" ca="1" si="2"/>
        <v>36</v>
      </c>
      <c r="G31" s="12" t="str">
        <f t="shared" ca="1" si="3"/>
        <v>flûte à bec</v>
      </c>
      <c r="H31" s="10" t="str">
        <f t="shared" ca="1" si="4"/>
        <v/>
      </c>
      <c r="I31" s="12" t="str">
        <f t="shared" ca="1" si="3"/>
        <v/>
      </c>
      <c r="J31" s="10"/>
      <c r="K31" s="12"/>
      <c r="M31">
        <v>26</v>
      </c>
      <c r="O31" t="s">
        <v>201</v>
      </c>
      <c r="R31" t="str">
        <f>IFERROR(RIGHT(Q35,LEN(Q35)-4),"")</f>
        <v/>
      </c>
      <c r="S31" s="31" t="s">
        <v>595</v>
      </c>
      <c r="T31" s="32" t="str">
        <f t="shared" si="0"/>
        <v>basson</v>
      </c>
      <c r="U31" t="s">
        <v>727</v>
      </c>
      <c r="V31" t="str">
        <f t="shared" si="27"/>
        <v>clarinette basse</v>
      </c>
      <c r="W31" s="44" t="s">
        <v>311</v>
      </c>
      <c r="X31" t="str">
        <f t="shared" si="17"/>
        <v>1.322. clarinette basse</v>
      </c>
    </row>
    <row r="32" spans="1:24">
      <c r="A32" s="10" t="s">
        <v>528</v>
      </c>
      <c r="B32" s="11" t="str">
        <f t="shared" si="1"/>
        <v>1.313.</v>
      </c>
      <c r="C32" s="11" t="s">
        <v>590</v>
      </c>
      <c r="D32" s="11" t="s">
        <v>209</v>
      </c>
      <c r="F32" s="10">
        <f t="shared" ref="F32:F36" ca="1" si="28">IFERROR(MATCH($G$2,OFFSET($D$2,F31+1,0,100-F31),0)+F31,"")</f>
        <v>37</v>
      </c>
      <c r="G32" s="12" t="str">
        <f t="shared" ca="1" si="3"/>
        <v>flûte traversière</v>
      </c>
      <c r="H32" s="10" t="str">
        <f t="shared" ca="1" si="4"/>
        <v/>
      </c>
      <c r="I32" s="12" t="str">
        <f t="shared" ca="1" si="3"/>
        <v/>
      </c>
      <c r="J32" s="10"/>
      <c r="K32" s="12"/>
      <c r="M32">
        <v>27</v>
      </c>
      <c r="O32" t="s">
        <v>202</v>
      </c>
      <c r="S32" s="31" t="s">
        <v>596</v>
      </c>
      <c r="T32" s="32" t="str">
        <f t="shared" si="0"/>
        <v>flûte à bec</v>
      </c>
      <c r="U32" t="s">
        <v>728</v>
      </c>
      <c r="V32" t="str">
        <f t="shared" si="27"/>
        <v>saxophone</v>
      </c>
      <c r="W32" s="44" t="s">
        <v>312</v>
      </c>
      <c r="X32" t="str">
        <f t="shared" si="17"/>
        <v>1.323. saxophone</v>
      </c>
    </row>
    <row r="33" spans="1:24">
      <c r="A33" s="10" t="s">
        <v>529</v>
      </c>
      <c r="B33" s="11" t="str">
        <f t="shared" si="1"/>
        <v>1.314.</v>
      </c>
      <c r="C33" s="11" t="s">
        <v>591</v>
      </c>
      <c r="D33" s="11" t="s">
        <v>209</v>
      </c>
      <c r="F33" s="10">
        <f t="shared" ca="1" si="28"/>
        <v>38</v>
      </c>
      <c r="G33" s="12" t="str">
        <f t="shared" ca="1" si="3"/>
        <v>clarinette</v>
      </c>
      <c r="H33" s="10" t="str">
        <f t="shared" ca="1" si="4"/>
        <v/>
      </c>
      <c r="I33" s="12" t="str">
        <f t="shared" ca="1" si="3"/>
        <v/>
      </c>
      <c r="J33" s="10"/>
      <c r="K33" s="12"/>
      <c r="M33">
        <v>28</v>
      </c>
      <c r="O33" t="s">
        <v>285</v>
      </c>
      <c r="S33" s="31" t="s">
        <v>597</v>
      </c>
      <c r="T33" s="32" t="str">
        <f t="shared" si="0"/>
        <v>flûte traversière</v>
      </c>
      <c r="U33" t="s">
        <v>729</v>
      </c>
      <c r="V33" t="str">
        <f t="shared" si="27"/>
        <v>petits cuivres (bugle, cornet, trompette)</v>
      </c>
      <c r="W33" s="44" t="s">
        <v>313</v>
      </c>
      <c r="X33" t="str">
        <f t="shared" si="17"/>
        <v>1.324. petits cuivres (bugle, cornet, trompette)</v>
      </c>
    </row>
    <row r="34" spans="1:24">
      <c r="A34" s="10" t="s">
        <v>530</v>
      </c>
      <c r="B34" s="11" t="str">
        <f t="shared" si="1"/>
        <v>1.315.</v>
      </c>
      <c r="C34" s="11" t="s">
        <v>592</v>
      </c>
      <c r="D34" s="11" t="s">
        <v>209</v>
      </c>
      <c r="F34" s="10">
        <f t="shared" ca="1" si="28"/>
        <v>39</v>
      </c>
      <c r="G34" s="12" t="str">
        <f t="shared" ca="1" si="3"/>
        <v>clarinette basse</v>
      </c>
      <c r="H34" s="10" t="str">
        <f t="shared" ca="1" si="4"/>
        <v/>
      </c>
      <c r="I34" s="12" t="str">
        <f t="shared" ca="1" si="3"/>
        <v/>
      </c>
      <c r="J34" s="10"/>
      <c r="K34" s="12"/>
      <c r="M34">
        <v>29</v>
      </c>
      <c r="O34" t="s">
        <v>193</v>
      </c>
      <c r="S34" s="31" t="s">
        <v>598</v>
      </c>
      <c r="T34" s="32" t="str">
        <f t="shared" si="0"/>
        <v>clarinette</v>
      </c>
      <c r="U34" t="s">
        <v>730</v>
      </c>
      <c r="V34" t="str">
        <f t="shared" si="27"/>
        <v>alto en mib</v>
      </c>
      <c r="W34" s="44" t="s">
        <v>314</v>
      </c>
      <c r="X34" t="str">
        <f t="shared" si="17"/>
        <v>1.325. alto en mib</v>
      </c>
    </row>
    <row r="35" spans="1:24">
      <c r="A35" s="10" t="s">
        <v>531</v>
      </c>
      <c r="B35" s="11" t="str">
        <f t="shared" si="1"/>
        <v>1.316.</v>
      </c>
      <c r="C35" s="11" t="s">
        <v>593</v>
      </c>
      <c r="D35" s="11" t="s">
        <v>209</v>
      </c>
      <c r="F35" s="10">
        <f t="shared" ca="1" si="28"/>
        <v>40</v>
      </c>
      <c r="G35" s="12" t="str">
        <f t="shared" ca="1" si="3"/>
        <v>saxophone</v>
      </c>
      <c r="H35" s="10" t="str">
        <f t="shared" ca="1" si="4"/>
        <v/>
      </c>
      <c r="I35" s="12" t="str">
        <f t="shared" ca="1" si="3"/>
        <v/>
      </c>
      <c r="J35" s="10"/>
      <c r="K35" s="12"/>
      <c r="M35">
        <v>30</v>
      </c>
      <c r="O35" t="s">
        <v>179</v>
      </c>
      <c r="S35" s="31" t="s">
        <v>599</v>
      </c>
      <c r="T35" s="32" t="str">
        <f t="shared" si="0"/>
        <v>clarinette basse</v>
      </c>
      <c r="U35" t="s">
        <v>241</v>
      </c>
      <c r="V35" t="str">
        <f t="shared" si="27"/>
        <v>cor en fa</v>
      </c>
      <c r="W35" s="44" t="s">
        <v>315</v>
      </c>
      <c r="X35" t="str">
        <f t="shared" si="17"/>
        <v>1.326. cor en fa</v>
      </c>
    </row>
    <row r="36" spans="1:24" ht="15.75" thickBot="1">
      <c r="A36" s="10" t="s">
        <v>532</v>
      </c>
      <c r="B36" s="11" t="str">
        <f t="shared" si="1"/>
        <v>1.317.</v>
      </c>
      <c r="C36" s="11" t="s">
        <v>594</v>
      </c>
      <c r="D36" s="11" t="s">
        <v>209</v>
      </c>
      <c r="F36" s="13">
        <f t="shared" ca="1" si="28"/>
        <v>41</v>
      </c>
      <c r="G36" s="15" t="str">
        <f t="shared" ca="1" si="3"/>
        <v>petits cuivres (bugle, cornet, trompette)</v>
      </c>
      <c r="H36" s="13" t="str">
        <f t="shared" ca="1" si="4"/>
        <v/>
      </c>
      <c r="I36" s="15" t="str">
        <f t="shared" ca="1" si="3"/>
        <v/>
      </c>
      <c r="J36" s="13"/>
      <c r="K36" s="15"/>
      <c r="M36">
        <v>31</v>
      </c>
      <c r="O36" t="s">
        <v>185</v>
      </c>
      <c r="S36" s="31" t="s">
        <v>600</v>
      </c>
      <c r="T36" s="32" t="str">
        <f t="shared" si="0"/>
        <v>saxophone</v>
      </c>
      <c r="U36" t="s">
        <v>731</v>
      </c>
      <c r="V36" t="str">
        <f t="shared" si="27"/>
        <v>trombone</v>
      </c>
      <c r="W36" s="44" t="s">
        <v>316</v>
      </c>
      <c r="X36" t="str">
        <f t="shared" si="17"/>
        <v>1.327. trombone</v>
      </c>
    </row>
    <row r="37" spans="1:24" ht="16.5" thickTop="1" thickBot="1">
      <c r="A37" s="10" t="s">
        <v>533</v>
      </c>
      <c r="B37" s="11" t="str">
        <f t="shared" si="1"/>
        <v>1.318.</v>
      </c>
      <c r="C37" s="11" t="s">
        <v>595</v>
      </c>
      <c r="D37" s="11" t="s">
        <v>209</v>
      </c>
      <c r="F37">
        <f t="shared" ca="1" si="2"/>
        <v>42</v>
      </c>
      <c r="G37" s="15" t="str">
        <f t="shared" ca="1" si="3"/>
        <v>alto en mib</v>
      </c>
      <c r="M37">
        <v>32</v>
      </c>
      <c r="O37" t="s">
        <v>181</v>
      </c>
      <c r="S37" s="31" t="s">
        <v>601</v>
      </c>
      <c r="T37" s="32" t="str">
        <f t="shared" si="0"/>
        <v>petits cuivres (bugle, cornet, trompette)</v>
      </c>
      <c r="U37" t="s">
        <v>732</v>
      </c>
      <c r="V37" t="str">
        <f t="shared" si="27"/>
        <v>trombone basse</v>
      </c>
      <c r="W37" s="44" t="s">
        <v>317</v>
      </c>
      <c r="X37" t="str">
        <f t="shared" si="17"/>
        <v>1.328. trombone basse</v>
      </c>
    </row>
    <row r="38" spans="1:24" ht="16.5" thickTop="1" thickBot="1">
      <c r="A38" s="10" t="s">
        <v>534</v>
      </c>
      <c r="B38" s="11" t="str">
        <f t="shared" si="1"/>
        <v>1.319.</v>
      </c>
      <c r="C38" s="11" t="s">
        <v>596</v>
      </c>
      <c r="D38" s="11" t="s">
        <v>209</v>
      </c>
      <c r="F38">
        <f t="shared" ca="1" si="2"/>
        <v>43</v>
      </c>
      <c r="G38" s="15" t="str">
        <f t="shared" ref="G38:G76" ca="1" si="29">IF(F38&lt;&gt;"",OFFSET($A$2,F38,0),"")</f>
        <v>cor en fa</v>
      </c>
      <c r="M38">
        <v>33</v>
      </c>
      <c r="O38" t="s">
        <v>203</v>
      </c>
      <c r="S38" s="31" t="s">
        <v>602</v>
      </c>
      <c r="T38" s="32" t="str">
        <f t="shared" si="0"/>
        <v>alto en mib</v>
      </c>
      <c r="U38" t="s">
        <v>733</v>
      </c>
      <c r="V38" t="str">
        <f t="shared" si="27"/>
        <v>gros cuivres (baryton, euphonium, tuba basse, contrebasse)</v>
      </c>
      <c r="W38" s="44" t="s">
        <v>318</v>
      </c>
      <c r="X38" t="str">
        <f t="shared" si="17"/>
        <v>1.329. gros cuivres (baryton, euphonium, tuba basse, contrebasse)</v>
      </c>
    </row>
    <row r="39" spans="1:24" ht="16.5" thickTop="1" thickBot="1">
      <c r="A39" s="10" t="s">
        <v>535</v>
      </c>
      <c r="B39" s="11" t="str">
        <f t="shared" si="1"/>
        <v>1.320.</v>
      </c>
      <c r="C39" s="11" t="s">
        <v>597</v>
      </c>
      <c r="D39" s="11" t="s">
        <v>209</v>
      </c>
      <c r="F39">
        <f t="shared" ca="1" si="2"/>
        <v>44</v>
      </c>
      <c r="G39" s="15" t="str">
        <f t="shared" ca="1" si="29"/>
        <v>trombone</v>
      </c>
      <c r="M39">
        <v>34</v>
      </c>
      <c r="O39" t="s">
        <v>204</v>
      </c>
      <c r="S39" s="31" t="s">
        <v>356</v>
      </c>
      <c r="T39" s="32" t="str">
        <f t="shared" si="0"/>
        <v>cor en fa</v>
      </c>
      <c r="U39" t="s">
        <v>734</v>
      </c>
      <c r="V39" t="str">
        <f t="shared" si="27"/>
        <v>percussion</v>
      </c>
      <c r="W39" s="44" t="s">
        <v>319</v>
      </c>
      <c r="X39" t="str">
        <f t="shared" si="17"/>
        <v>1.330. percussion</v>
      </c>
    </row>
    <row r="40" spans="1:24" ht="16.5" thickTop="1" thickBot="1">
      <c r="A40" s="10" t="s">
        <v>536</v>
      </c>
      <c r="B40" s="11" t="str">
        <f t="shared" si="1"/>
        <v>1.321.</v>
      </c>
      <c r="C40" s="11" t="s">
        <v>598</v>
      </c>
      <c r="D40" s="11" t="s">
        <v>209</v>
      </c>
      <c r="F40">
        <f t="shared" ca="1" si="2"/>
        <v>45</v>
      </c>
      <c r="G40" s="15" t="str">
        <f t="shared" ca="1" si="29"/>
        <v>trombone basse</v>
      </c>
      <c r="M40">
        <v>35</v>
      </c>
      <c r="O40" t="s">
        <v>361</v>
      </c>
      <c r="S40" s="31" t="s">
        <v>603</v>
      </c>
      <c r="T40" s="32" t="str">
        <f t="shared" si="0"/>
        <v>trombone</v>
      </c>
      <c r="U40" t="s">
        <v>735</v>
      </c>
      <c r="V40" t="str">
        <f t="shared" si="27"/>
        <v>drumset</v>
      </c>
      <c r="W40" s="44" t="s">
        <v>320</v>
      </c>
      <c r="X40" t="str">
        <f t="shared" si="17"/>
        <v>1.331. drumset</v>
      </c>
    </row>
    <row r="41" spans="1:24" ht="16.5" thickTop="1" thickBot="1">
      <c r="A41" s="10" t="s">
        <v>537</v>
      </c>
      <c r="B41" s="11" t="str">
        <f t="shared" si="1"/>
        <v>1.322.</v>
      </c>
      <c r="C41" s="11" t="s">
        <v>599</v>
      </c>
      <c r="D41" s="11" t="s">
        <v>209</v>
      </c>
      <c r="F41">
        <f t="shared" ca="1" si="2"/>
        <v>46</v>
      </c>
      <c r="G41" s="15" t="str">
        <f t="shared" ca="1" si="29"/>
        <v>gros cuivres (baryton, euphonium, tuba basse, contrebasse)</v>
      </c>
      <c r="M41">
        <v>36</v>
      </c>
      <c r="O41" t="s">
        <v>180</v>
      </c>
      <c r="S41" s="31" t="s">
        <v>604</v>
      </c>
      <c r="T41" s="32" t="str">
        <f t="shared" si="0"/>
        <v>trombone basse</v>
      </c>
      <c r="U41" t="s">
        <v>736</v>
      </c>
      <c r="V41" t="str">
        <f t="shared" si="27"/>
        <v>pratique au clavier</v>
      </c>
      <c r="W41" s="44" t="s">
        <v>321</v>
      </c>
      <c r="X41" t="str">
        <f t="shared" si="17"/>
        <v>1.332. pratique au clavier</v>
      </c>
    </row>
    <row r="42" spans="1:24" ht="16.5" thickTop="1" thickBot="1">
      <c r="A42" s="10" t="s">
        <v>538</v>
      </c>
      <c r="B42" s="11" t="str">
        <f t="shared" si="1"/>
        <v>1.323.</v>
      </c>
      <c r="C42" s="11" t="s">
        <v>600</v>
      </c>
      <c r="D42" s="11" t="s">
        <v>209</v>
      </c>
      <c r="F42">
        <f t="shared" ca="1" si="2"/>
        <v>47</v>
      </c>
      <c r="G42" s="15" t="str">
        <f t="shared" ca="1" si="29"/>
        <v>percussion</v>
      </c>
      <c r="M42">
        <v>37</v>
      </c>
      <c r="S42" s="31" t="s">
        <v>605</v>
      </c>
      <c r="T42" s="32" t="str">
        <f t="shared" si="0"/>
        <v>gros cuivres (baryton, euphonium, tuba basse, contrebasse)</v>
      </c>
      <c r="U42" t="s">
        <v>737</v>
      </c>
      <c r="V42" t="str">
        <f t="shared" si="8"/>
        <v>formation instrumentale pour adultes</v>
      </c>
      <c r="W42" s="44" t="s">
        <v>745</v>
      </c>
      <c r="X42" t="str">
        <f t="shared" ref="X42" si="30">W42&amp;". "&amp;V42</f>
        <v>1.333. formation instrumentale pour adultes</v>
      </c>
    </row>
    <row r="43" spans="1:24" ht="16.5" thickTop="1" thickBot="1">
      <c r="A43" s="10" t="s">
        <v>539</v>
      </c>
      <c r="B43" s="11" t="str">
        <f t="shared" si="1"/>
        <v>1.324.</v>
      </c>
      <c r="C43" s="11" t="s">
        <v>601</v>
      </c>
      <c r="D43" s="11" t="s">
        <v>209</v>
      </c>
      <c r="F43">
        <f t="shared" ca="1" si="2"/>
        <v>48</v>
      </c>
      <c r="G43" s="15" t="str">
        <f t="shared" ca="1" si="29"/>
        <v>drumset</v>
      </c>
      <c r="M43">
        <v>38</v>
      </c>
      <c r="S43" s="31" t="s">
        <v>606</v>
      </c>
      <c r="T43" s="32" t="str">
        <f t="shared" si="0"/>
        <v>percussion</v>
      </c>
      <c r="U43" t="s">
        <v>738</v>
      </c>
      <c r="V43" t="str">
        <f t="shared" si="8"/>
        <v>lecture - déchiffrage piano</v>
      </c>
    </row>
    <row r="44" spans="1:24" ht="16.5" thickTop="1" thickBot="1">
      <c r="A44" s="10" t="s">
        <v>540</v>
      </c>
      <c r="B44" s="11" t="str">
        <f t="shared" si="1"/>
        <v>1.325.</v>
      </c>
      <c r="C44" s="11" t="s">
        <v>602</v>
      </c>
      <c r="D44" s="11" t="s">
        <v>209</v>
      </c>
      <c r="F44">
        <f t="shared" ca="1" si="2"/>
        <v>49</v>
      </c>
      <c r="G44" s="15" t="str">
        <f t="shared" ca="1" si="29"/>
        <v>pratique au clavier</v>
      </c>
      <c r="M44">
        <v>39</v>
      </c>
      <c r="S44" s="31" t="s">
        <v>607</v>
      </c>
      <c r="T44" s="32" t="str">
        <f t="shared" si="0"/>
        <v>drumset</v>
      </c>
      <c r="U44" t="s">
        <v>739</v>
      </c>
      <c r="V44" t="str">
        <f t="shared" si="8"/>
        <v>lecture - déchiffrage cordes et mandoline</v>
      </c>
    </row>
    <row r="45" spans="1:24" ht="16.5" thickTop="1" thickBot="1">
      <c r="A45" s="10" t="s">
        <v>381</v>
      </c>
      <c r="B45" s="11" t="str">
        <f t="shared" si="1"/>
        <v>1.326.</v>
      </c>
      <c r="C45" s="11" t="s">
        <v>356</v>
      </c>
      <c r="D45" s="11" t="s">
        <v>209</v>
      </c>
      <c r="F45">
        <f t="shared" ca="1" si="2"/>
        <v>50</v>
      </c>
      <c r="G45" s="15" t="str">
        <f t="shared" ca="1" si="29"/>
        <v>carillon</v>
      </c>
      <c r="M45">
        <v>40</v>
      </c>
      <c r="S45" s="31" t="s">
        <v>608</v>
      </c>
      <c r="T45" s="32" t="str">
        <f t="shared" si="0"/>
        <v>pratique au clavier</v>
      </c>
      <c r="U45" t="s">
        <v>242</v>
      </c>
      <c r="V45" t="str">
        <f t="shared" si="8"/>
        <v>lecture - déchiffrage guitare</v>
      </c>
    </row>
    <row r="46" spans="1:24" ht="16.5" thickTop="1" thickBot="1">
      <c r="A46" s="10" t="s">
        <v>541</v>
      </c>
      <c r="B46" s="11" t="str">
        <f t="shared" si="1"/>
        <v>1.327.</v>
      </c>
      <c r="C46" s="11" t="s">
        <v>603</v>
      </c>
      <c r="D46" s="11" t="s">
        <v>209</v>
      </c>
      <c r="F46">
        <f t="shared" ca="1" si="2"/>
        <v>51</v>
      </c>
      <c r="G46" s="15" t="str">
        <f t="shared" ca="1" si="29"/>
        <v xml:space="preserve">viole de gambe dessus </v>
      </c>
      <c r="M46">
        <v>41</v>
      </c>
      <c r="S46" s="31" t="s">
        <v>741</v>
      </c>
      <c r="T46" s="32" t="str">
        <f t="shared" si="0"/>
        <v>carillon</v>
      </c>
      <c r="U46" t="s">
        <v>243</v>
      </c>
      <c r="V46" t="str">
        <f t="shared" si="8"/>
        <v>lecture - déchiffrage percussion</v>
      </c>
    </row>
    <row r="47" spans="1:24" ht="16.5" thickTop="1" thickBot="1">
      <c r="A47" s="10" t="s">
        <v>542</v>
      </c>
      <c r="B47" s="11" t="str">
        <f t="shared" si="1"/>
        <v>1.328.</v>
      </c>
      <c r="C47" s="11" t="s">
        <v>604</v>
      </c>
      <c r="D47" s="11" t="s">
        <v>209</v>
      </c>
      <c r="F47">
        <f t="shared" ca="1" si="2"/>
        <v>52</v>
      </c>
      <c r="G47" s="15" t="str">
        <f t="shared" ca="1" si="29"/>
        <v>viole de gambe basse</v>
      </c>
      <c r="M47">
        <v>42</v>
      </c>
      <c r="S47" s="31" t="s">
        <v>792</v>
      </c>
      <c r="T47" s="32" t="str">
        <f t="shared" si="0"/>
        <v xml:space="preserve">viole de gambe dessus </v>
      </c>
      <c r="U47" t="s">
        <v>740</v>
      </c>
      <c r="V47" t="str">
        <f t="shared" si="8"/>
        <v>lecture - déchiffrage et transposition instruments à vent</v>
      </c>
    </row>
    <row r="48" spans="1:24" ht="16.5" thickTop="1" thickBot="1">
      <c r="A48" s="10" t="s">
        <v>543</v>
      </c>
      <c r="B48" s="11" t="str">
        <f t="shared" si="1"/>
        <v>1.329.</v>
      </c>
      <c r="C48" s="11" t="s">
        <v>605</v>
      </c>
      <c r="D48" s="11" t="s">
        <v>209</v>
      </c>
      <c r="F48">
        <f t="shared" ca="1" si="2"/>
        <v>53</v>
      </c>
      <c r="G48" s="15" t="str">
        <f t="shared" ca="1" si="29"/>
        <v>guitare acoustique</v>
      </c>
      <c r="M48">
        <v>43</v>
      </c>
      <c r="S48" s="31" t="s">
        <v>793</v>
      </c>
      <c r="T48" s="32" t="str">
        <f t="shared" si="0"/>
        <v>viole de gambe basse</v>
      </c>
      <c r="U48" t="s">
        <v>896</v>
      </c>
      <c r="V48" t="str">
        <f t="shared" si="8"/>
        <v>musique de chambre</v>
      </c>
    </row>
    <row r="49" spans="1:24" ht="16.5" thickTop="1" thickBot="1">
      <c r="A49" s="10" t="s">
        <v>544</v>
      </c>
      <c r="B49" s="11" t="str">
        <f t="shared" si="1"/>
        <v>1.330.</v>
      </c>
      <c r="C49" s="11" t="s">
        <v>606</v>
      </c>
      <c r="D49" s="11" t="s">
        <v>209</v>
      </c>
      <c r="F49">
        <f t="shared" ca="1" si="2"/>
        <v>54</v>
      </c>
      <c r="G49" s="15" t="str">
        <f t="shared" ca="1" si="29"/>
        <v>flûte piccolo</v>
      </c>
      <c r="M49">
        <v>44</v>
      </c>
      <c r="S49" s="31" t="s">
        <v>794</v>
      </c>
      <c r="T49" s="32" t="str">
        <f t="shared" si="0"/>
        <v>guitare acoustique</v>
      </c>
      <c r="X49" t="str">
        <f t="shared" ref="X49:X74" si="31">W49&amp;" "&amp;V49</f>
        <v xml:space="preserve"> </v>
      </c>
    </row>
    <row r="50" spans="1:24" ht="16.5" thickTop="1" thickBot="1">
      <c r="A50" s="10" t="s">
        <v>545</v>
      </c>
      <c r="B50" s="11" t="str">
        <f t="shared" si="1"/>
        <v>1.331.</v>
      </c>
      <c r="C50" s="11" t="s">
        <v>607</v>
      </c>
      <c r="D50" s="11" t="s">
        <v>209</v>
      </c>
      <c r="F50">
        <f t="shared" ca="1" si="2"/>
        <v>55</v>
      </c>
      <c r="G50" s="15" t="str">
        <f t="shared" ca="1" si="29"/>
        <v>clarinette mib</v>
      </c>
      <c r="M50">
        <v>45</v>
      </c>
      <c r="S50" s="31" t="s">
        <v>795</v>
      </c>
      <c r="T50" s="32" t="str">
        <f t="shared" si="0"/>
        <v>flûte piccolo</v>
      </c>
      <c r="X50" t="str">
        <f t="shared" si="31"/>
        <v xml:space="preserve"> </v>
      </c>
    </row>
    <row r="51" spans="1:24" ht="16.5" thickTop="1" thickBot="1">
      <c r="A51" s="10" t="s">
        <v>546</v>
      </c>
      <c r="B51" s="11" t="str">
        <f t="shared" si="1"/>
        <v>1.332.</v>
      </c>
      <c r="C51" s="11" t="s">
        <v>608</v>
      </c>
      <c r="D51" s="11" t="s">
        <v>209</v>
      </c>
      <c r="F51">
        <f t="shared" ca="1" si="2"/>
        <v>56</v>
      </c>
      <c r="G51" s="15" t="str">
        <f t="shared" ca="1" si="29"/>
        <v>percussion latine</v>
      </c>
      <c r="M51">
        <v>46</v>
      </c>
      <c r="S51" s="31" t="s">
        <v>796</v>
      </c>
      <c r="T51" s="32" t="str">
        <f t="shared" si="0"/>
        <v>clarinette mib</v>
      </c>
      <c r="X51" t="str">
        <f t="shared" si="31"/>
        <v xml:space="preserve"> </v>
      </c>
    </row>
    <row r="52" spans="1:24" ht="16.5" thickTop="1" thickBot="1">
      <c r="A52" s="10" t="s">
        <v>743</v>
      </c>
      <c r="B52" s="11" t="str">
        <f t="shared" ref="B52:B64" si="32">LEFT(C52,6)</f>
        <v>1.333.</v>
      </c>
      <c r="C52" s="11" t="s">
        <v>741</v>
      </c>
      <c r="D52" s="11" t="s">
        <v>209</v>
      </c>
      <c r="F52">
        <f t="shared" ca="1" si="2"/>
        <v>57</v>
      </c>
      <c r="G52" s="15" t="str">
        <f t="shared" ca="1" si="29"/>
        <v>pratiques à l'orgue</v>
      </c>
      <c r="M52">
        <v>47</v>
      </c>
      <c r="S52" s="31" t="s">
        <v>797</v>
      </c>
      <c r="T52" s="32" t="str">
        <f t="shared" si="0"/>
        <v>percussion latine</v>
      </c>
      <c r="X52" t="str">
        <f t="shared" si="31"/>
        <v xml:space="preserve"> </v>
      </c>
    </row>
    <row r="53" spans="1:24" ht="16.5" thickTop="1" thickBot="1">
      <c r="A53" s="10" t="s">
        <v>779</v>
      </c>
      <c r="B53" s="11" t="str">
        <f t="shared" si="32"/>
        <v>1.334.</v>
      </c>
      <c r="C53" s="11" t="s">
        <v>792</v>
      </c>
      <c r="D53" s="47" t="s">
        <v>209</v>
      </c>
      <c r="F53">
        <f t="shared" ca="1" si="2"/>
        <v>58</v>
      </c>
      <c r="G53" s="15" t="str">
        <f t="shared" ca="1" si="29"/>
        <v>piano d'accompagnement</v>
      </c>
      <c r="M53">
        <v>48</v>
      </c>
      <c r="S53" s="31" t="s">
        <v>798</v>
      </c>
      <c r="T53" s="32" t="str">
        <f t="shared" si="0"/>
        <v>pratiques à l'orgue</v>
      </c>
      <c r="X53" t="str">
        <f t="shared" si="31"/>
        <v xml:space="preserve"> </v>
      </c>
    </row>
    <row r="54" spans="1:24" ht="16.5" thickTop="1" thickBot="1">
      <c r="A54" s="10" t="s">
        <v>780</v>
      </c>
      <c r="B54" s="11" t="str">
        <f t="shared" si="32"/>
        <v>1.335.</v>
      </c>
      <c r="C54" s="11" t="s">
        <v>793</v>
      </c>
      <c r="D54" s="47" t="s">
        <v>209</v>
      </c>
      <c r="F54">
        <f t="shared" ca="1" si="2"/>
        <v>60</v>
      </c>
      <c r="G54" s="15" t="str">
        <f t="shared" ca="1" si="29"/>
        <v>technique cuivres</v>
      </c>
      <c r="M54">
        <v>49</v>
      </c>
      <c r="S54" s="31" t="s">
        <v>799</v>
      </c>
      <c r="T54" s="32" t="str">
        <f t="shared" si="0"/>
        <v>piano d'accompagnement</v>
      </c>
      <c r="X54" t="str">
        <f t="shared" si="31"/>
        <v xml:space="preserve"> </v>
      </c>
    </row>
    <row r="55" spans="1:24" ht="16.5" thickTop="1" thickBot="1">
      <c r="A55" s="10" t="s">
        <v>781</v>
      </c>
      <c r="B55" s="11" t="str">
        <f t="shared" si="32"/>
        <v>1.336.</v>
      </c>
      <c r="C55" s="11" t="s">
        <v>794</v>
      </c>
      <c r="D55" s="47" t="s">
        <v>209</v>
      </c>
      <c r="F55">
        <f t="shared" ca="1" si="2"/>
        <v>63</v>
      </c>
      <c r="G55" s="15" t="str">
        <f t="shared" ca="1" si="29"/>
        <v>Branche lecture - déchiffrage piano</v>
      </c>
      <c r="M55">
        <v>50</v>
      </c>
      <c r="S55" s="31" t="s">
        <v>800</v>
      </c>
      <c r="T55" s="32" t="str">
        <f t="shared" si="0"/>
        <v>combo</v>
      </c>
      <c r="X55" t="str">
        <f t="shared" si="31"/>
        <v xml:space="preserve"> </v>
      </c>
    </row>
    <row r="56" spans="1:24" ht="16.5" thickTop="1" thickBot="1">
      <c r="A56" s="10" t="s">
        <v>782</v>
      </c>
      <c r="B56" s="11" t="str">
        <f t="shared" si="32"/>
        <v>1.337.</v>
      </c>
      <c r="C56" s="11" t="s">
        <v>795</v>
      </c>
      <c r="D56" s="47" t="s">
        <v>209</v>
      </c>
      <c r="F56">
        <f t="shared" ca="1" si="2"/>
        <v>64</v>
      </c>
      <c r="G56" s="15" t="str">
        <f t="shared" ca="1" si="29"/>
        <v>Branche lecture - déchiffrage cordes et mandoline</v>
      </c>
      <c r="M56">
        <v>51</v>
      </c>
      <c r="S56" s="31" t="s">
        <v>801</v>
      </c>
      <c r="T56" s="32" t="str">
        <f t="shared" si="0"/>
        <v>technique cuivres</v>
      </c>
      <c r="X56" t="str">
        <f t="shared" si="31"/>
        <v xml:space="preserve"> </v>
      </c>
    </row>
    <row r="57" spans="1:24" ht="16.5" thickTop="1" thickBot="1">
      <c r="A57" s="10" t="s">
        <v>783</v>
      </c>
      <c r="B57" s="11" t="str">
        <f t="shared" si="32"/>
        <v>1.338.</v>
      </c>
      <c r="C57" s="11" t="s">
        <v>796</v>
      </c>
      <c r="D57" s="47" t="s">
        <v>209</v>
      </c>
      <c r="F57">
        <f t="shared" ca="1" si="2"/>
        <v>65</v>
      </c>
      <c r="G57" s="15" t="str">
        <f t="shared" ca="1" si="29"/>
        <v>Branche lecture - déchiffrage guitare</v>
      </c>
      <c r="M57">
        <v>52</v>
      </c>
      <c r="S57" s="31" t="s">
        <v>802</v>
      </c>
      <c r="T57" s="32" t="str">
        <f t="shared" si="0"/>
        <v>Ensemble homophone</v>
      </c>
      <c r="X57" t="str">
        <f t="shared" si="31"/>
        <v xml:space="preserve"> </v>
      </c>
    </row>
    <row r="58" spans="1:24" ht="16.5" thickTop="1" thickBot="1">
      <c r="A58" s="10" t="s">
        <v>784</v>
      </c>
      <c r="B58" s="11" t="str">
        <f t="shared" si="32"/>
        <v>1.339.</v>
      </c>
      <c r="C58" s="11" t="s">
        <v>797</v>
      </c>
      <c r="D58" s="47" t="s">
        <v>209</v>
      </c>
      <c r="F58">
        <f t="shared" ca="1" si="2"/>
        <v>66</v>
      </c>
      <c r="G58" s="15" t="str">
        <f t="shared" ca="1" si="29"/>
        <v>Branche lecture - déchiffrage percussion</v>
      </c>
      <c r="M58">
        <v>53</v>
      </c>
      <c r="S58" s="31" t="s">
        <v>803</v>
      </c>
      <c r="T58" s="32" t="str">
        <f t="shared" si="0"/>
        <v>Pratique collective instrumentale</v>
      </c>
      <c r="X58" t="str">
        <f t="shared" si="31"/>
        <v xml:space="preserve"> </v>
      </c>
    </row>
    <row r="59" spans="1:24" ht="16.5" thickTop="1" thickBot="1">
      <c r="A59" s="10" t="s">
        <v>785</v>
      </c>
      <c r="B59" s="11" t="str">
        <f t="shared" si="32"/>
        <v>1.340.</v>
      </c>
      <c r="C59" s="11" t="s">
        <v>798</v>
      </c>
      <c r="D59" s="47" t="s">
        <v>209</v>
      </c>
      <c r="F59">
        <f t="shared" ca="1" si="2"/>
        <v>67</v>
      </c>
      <c r="G59" s="15" t="str">
        <f t="shared" ca="1" si="29"/>
        <v>Branche lecture - déchiffrage et transposition instruments à vent</v>
      </c>
      <c r="M59">
        <v>54</v>
      </c>
      <c r="S59" s="31" t="s">
        <v>690</v>
      </c>
      <c r="T59" s="32" t="str">
        <f t="shared" si="0"/>
        <v>chant</v>
      </c>
      <c r="X59" t="str">
        <f t="shared" si="31"/>
        <v xml:space="preserve"> </v>
      </c>
    </row>
    <row r="60" spans="1:24" ht="16.5" thickTop="1" thickBot="1">
      <c r="A60" s="10" t="s">
        <v>786</v>
      </c>
      <c r="B60" s="11" t="str">
        <f t="shared" si="32"/>
        <v>1.341.</v>
      </c>
      <c r="C60" s="11" t="s">
        <v>799</v>
      </c>
      <c r="D60" s="47" t="s">
        <v>209</v>
      </c>
      <c r="F60">
        <f t="shared" ca="1" si="2"/>
        <v>68</v>
      </c>
      <c r="G60" s="15" t="str">
        <f t="shared" ca="1" si="29"/>
        <v>Branche lecture - déchiffrage harpe</v>
      </c>
      <c r="M60">
        <v>55</v>
      </c>
      <c r="S60" s="31" t="s">
        <v>691</v>
      </c>
      <c r="T60" s="32" t="str">
        <f t="shared" si="0"/>
        <v>art lyrique</v>
      </c>
      <c r="X60" t="str">
        <f t="shared" si="31"/>
        <v xml:space="preserve"> </v>
      </c>
    </row>
    <row r="61" spans="1:24" ht="16.5" thickTop="1" thickBot="1">
      <c r="A61" s="10" t="s">
        <v>787</v>
      </c>
      <c r="B61" s="11" t="str">
        <f t="shared" si="32"/>
        <v>1.342.</v>
      </c>
      <c r="C61" s="11" t="s">
        <v>800</v>
      </c>
      <c r="D61" s="47" t="s">
        <v>210</v>
      </c>
      <c r="F61">
        <f t="shared" ca="1" si="2"/>
        <v>100</v>
      </c>
      <c r="G61" s="15" t="str">
        <f t="shared" ca="1" si="29"/>
        <v>improvisation</v>
      </c>
      <c r="M61">
        <v>56</v>
      </c>
      <c r="S61" s="31" t="s">
        <v>744</v>
      </c>
      <c r="T61" s="32" t="str">
        <f t="shared" si="0"/>
        <v>chant grégorien</v>
      </c>
      <c r="X61" t="str">
        <f t="shared" si="31"/>
        <v xml:space="preserve"> </v>
      </c>
    </row>
    <row r="62" spans="1:24" ht="16.5" thickTop="1" thickBot="1">
      <c r="A62" s="10" t="s">
        <v>788</v>
      </c>
      <c r="B62" s="11" t="str">
        <f t="shared" si="32"/>
        <v>1.343.</v>
      </c>
      <c r="C62" s="11" t="s">
        <v>801</v>
      </c>
      <c r="D62" s="47" t="s">
        <v>209</v>
      </c>
      <c r="F62" t="str">
        <f t="shared" ca="1" si="2"/>
        <v/>
      </c>
      <c r="G62" s="15" t="str">
        <f t="shared" ca="1" si="29"/>
        <v/>
      </c>
      <c r="M62">
        <v>57</v>
      </c>
      <c r="S62" s="31" t="s">
        <v>816</v>
      </c>
      <c r="T62" s="32" t="str">
        <f t="shared" si="0"/>
        <v>chant moderne</v>
      </c>
      <c r="X62" t="str">
        <f t="shared" si="31"/>
        <v xml:space="preserve"> </v>
      </c>
    </row>
    <row r="63" spans="1:24" ht="16.5" thickTop="1" thickBot="1">
      <c r="A63" s="10" t="s">
        <v>789</v>
      </c>
      <c r="B63" s="11" t="str">
        <f t="shared" si="32"/>
        <v>1.344.</v>
      </c>
      <c r="C63" s="11" t="s">
        <v>802</v>
      </c>
      <c r="D63" s="47" t="s">
        <v>210</v>
      </c>
      <c r="F63" t="str">
        <f t="shared" ca="1" si="2"/>
        <v/>
      </c>
      <c r="G63" s="15" t="str">
        <f t="shared" ca="1" si="29"/>
        <v/>
      </c>
      <c r="M63">
        <v>58</v>
      </c>
      <c r="S63" s="31" t="s">
        <v>817</v>
      </c>
      <c r="T63" s="32" t="str">
        <f t="shared" si="0"/>
        <v>formation chorale</v>
      </c>
      <c r="X63" t="str">
        <f t="shared" si="31"/>
        <v xml:space="preserve"> </v>
      </c>
    </row>
    <row r="64" spans="1:24" ht="16.5" thickTop="1" thickBot="1">
      <c r="A64" s="10" t="s">
        <v>790</v>
      </c>
      <c r="B64" s="11" t="str">
        <f t="shared" si="32"/>
        <v>1.345.</v>
      </c>
      <c r="C64" s="11" t="s">
        <v>803</v>
      </c>
      <c r="D64" s="47" t="s">
        <v>210</v>
      </c>
      <c r="F64" t="str">
        <f t="shared" ca="1" si="2"/>
        <v/>
      </c>
      <c r="G64" s="15" t="str">
        <f t="shared" ca="1" si="29"/>
        <v/>
      </c>
      <c r="M64">
        <v>59</v>
      </c>
      <c r="S64" s="31" t="s">
        <v>968</v>
      </c>
      <c r="T64" s="32" t="str">
        <f t="shared" si="0"/>
        <v>direction chorale</v>
      </c>
      <c r="X64" t="str">
        <f t="shared" si="31"/>
        <v xml:space="preserve"> </v>
      </c>
    </row>
    <row r="65" spans="1:24" ht="16.5" thickTop="1" thickBot="1">
      <c r="A65" s="10" t="s">
        <v>547</v>
      </c>
      <c r="B65" s="11" t="str">
        <f t="shared" si="1"/>
        <v>1.6.1.</v>
      </c>
      <c r="C65" s="11" t="s">
        <v>609</v>
      </c>
      <c r="D65" s="11" t="s">
        <v>209</v>
      </c>
      <c r="F65" t="str">
        <f t="shared" ca="1" si="2"/>
        <v/>
      </c>
      <c r="G65" s="15" t="str">
        <f t="shared" ca="1" si="29"/>
        <v/>
      </c>
      <c r="M65">
        <v>60</v>
      </c>
      <c r="S65" s="31" t="s">
        <v>692</v>
      </c>
      <c r="T65" s="32" t="str">
        <f t="shared" si="0"/>
        <v>direction orchestre</v>
      </c>
      <c r="X65" t="str">
        <f t="shared" si="31"/>
        <v xml:space="preserve"> </v>
      </c>
    </row>
    <row r="66" spans="1:24" ht="16.5" thickTop="1" thickBot="1">
      <c r="A66" s="10" t="s">
        <v>548</v>
      </c>
      <c r="B66" s="11" t="str">
        <f t="shared" si="1"/>
        <v>1.6.2.</v>
      </c>
      <c r="C66" s="11" t="s">
        <v>610</v>
      </c>
      <c r="D66" s="11" t="s">
        <v>209</v>
      </c>
      <c r="F66" t="str">
        <f t="shared" ca="1" si="2"/>
        <v/>
      </c>
      <c r="G66" s="15" t="str">
        <f t="shared" ca="1" si="29"/>
        <v/>
      </c>
      <c r="S66" s="31" t="s">
        <v>609</v>
      </c>
      <c r="T66" s="32" t="str">
        <f t="shared" ref="T66:T106" si="33">IFERROR(RIGHT(S66,LEN(S66)-7),"")</f>
        <v>Branche lecture - déchiffrage piano</v>
      </c>
      <c r="X66" t="str">
        <f t="shared" si="31"/>
        <v xml:space="preserve"> </v>
      </c>
    </row>
    <row r="67" spans="1:24" ht="16.5" thickTop="1" thickBot="1">
      <c r="A67" s="10" t="s">
        <v>377</v>
      </c>
      <c r="B67" s="11" t="str">
        <f t="shared" si="1"/>
        <v>1.6.3.</v>
      </c>
      <c r="C67" s="11" t="s">
        <v>375</v>
      </c>
      <c r="D67" s="11" t="s">
        <v>209</v>
      </c>
      <c r="F67" t="str">
        <f t="shared" ca="1" si="2"/>
        <v/>
      </c>
      <c r="G67" s="15" t="str">
        <f t="shared" ca="1" si="29"/>
        <v/>
      </c>
      <c r="S67" s="31" t="s">
        <v>610</v>
      </c>
      <c r="T67" s="32" t="str">
        <f t="shared" si="33"/>
        <v>Branche lecture - déchiffrage cordes et mandoline</v>
      </c>
      <c r="X67" t="str">
        <f t="shared" si="31"/>
        <v xml:space="preserve"> </v>
      </c>
    </row>
    <row r="68" spans="1:24" ht="16.5" thickTop="1" thickBot="1">
      <c r="A68" s="10" t="s">
        <v>382</v>
      </c>
      <c r="B68" s="11" t="str">
        <f t="shared" si="1"/>
        <v>1.6.4.</v>
      </c>
      <c r="C68" s="11" t="s">
        <v>376</v>
      </c>
      <c r="D68" s="11" t="s">
        <v>209</v>
      </c>
      <c r="F68" t="str">
        <f t="shared" ref="F68:F76" ca="1" si="34">IFERROR(MATCH($G$2,OFFSET($D$2,F67+1,0,100-F67),0)+F67,"")</f>
        <v/>
      </c>
      <c r="G68" s="15" t="str">
        <f t="shared" ca="1" si="29"/>
        <v/>
      </c>
      <c r="S68" s="31" t="s">
        <v>375</v>
      </c>
      <c r="T68" s="32" t="str">
        <f t="shared" si="33"/>
        <v>Branche lecture - déchiffrage guitare</v>
      </c>
      <c r="X68" t="str">
        <f t="shared" si="31"/>
        <v xml:space="preserve"> </v>
      </c>
    </row>
    <row r="69" spans="1:24" ht="16.5" thickTop="1" thickBot="1">
      <c r="A69" s="10" t="s">
        <v>549</v>
      </c>
      <c r="B69" s="11" t="str">
        <f t="shared" si="1"/>
        <v>1.6.5.</v>
      </c>
      <c r="C69" s="11" t="s">
        <v>611</v>
      </c>
      <c r="D69" s="11" t="s">
        <v>209</v>
      </c>
      <c r="F69" t="str">
        <f t="shared" ca="1" si="34"/>
        <v/>
      </c>
      <c r="G69" s="15" t="str">
        <f t="shared" ca="1" si="29"/>
        <v/>
      </c>
      <c r="S69" s="31" t="s">
        <v>376</v>
      </c>
      <c r="T69" s="32" t="str">
        <f t="shared" si="33"/>
        <v>Branche lecture - déchiffrage percussion</v>
      </c>
      <c r="X69" t="str">
        <f t="shared" si="31"/>
        <v xml:space="preserve"> </v>
      </c>
    </row>
    <row r="70" spans="1:24" ht="16.5" thickTop="1" thickBot="1">
      <c r="A70" s="10" t="s">
        <v>753</v>
      </c>
      <c r="B70" s="11" t="str">
        <f t="shared" ref="B70" si="35">LEFT(C70,6)</f>
        <v>1.6.6.</v>
      </c>
      <c r="C70" s="11" t="s">
        <v>752</v>
      </c>
      <c r="D70" s="11" t="s">
        <v>209</v>
      </c>
      <c r="F70" t="str">
        <f t="shared" ca="1" si="34"/>
        <v/>
      </c>
      <c r="G70" s="15" t="str">
        <f t="shared" ca="1" si="29"/>
        <v/>
      </c>
      <c r="S70" s="31" t="s">
        <v>611</v>
      </c>
      <c r="T70" s="32" t="str">
        <f t="shared" si="33"/>
        <v>Branche lecture - déchiffrage et transposition instruments à vent</v>
      </c>
      <c r="X70" t="str">
        <f t="shared" si="31"/>
        <v xml:space="preserve"> </v>
      </c>
    </row>
    <row r="71" spans="1:24" ht="16.5" thickTop="1" thickBot="1">
      <c r="A71" s="10" t="s">
        <v>518</v>
      </c>
      <c r="B71" s="11" t="str">
        <f t="shared" si="1"/>
        <v>1.701.</v>
      </c>
      <c r="C71" s="11" t="s">
        <v>612</v>
      </c>
      <c r="D71" s="11" t="s">
        <v>166</v>
      </c>
      <c r="F71" t="str">
        <f t="shared" ca="1" si="34"/>
        <v/>
      </c>
      <c r="G71" s="15" t="str">
        <f t="shared" ca="1" si="29"/>
        <v/>
      </c>
      <c r="S71" s="31" t="s">
        <v>752</v>
      </c>
      <c r="T71" s="32" t="str">
        <f t="shared" si="33"/>
        <v>Branche lecture - déchiffrage harpe</v>
      </c>
      <c r="X71" t="str">
        <f t="shared" si="31"/>
        <v xml:space="preserve"> </v>
      </c>
    </row>
    <row r="72" spans="1:24" ht="16.5" thickTop="1" thickBot="1">
      <c r="A72" s="10" t="s">
        <v>519</v>
      </c>
      <c r="B72" s="11" t="str">
        <f t="shared" si="1"/>
        <v>1.702.</v>
      </c>
      <c r="C72" s="11" t="s">
        <v>613</v>
      </c>
      <c r="D72" s="11" t="s">
        <v>166</v>
      </c>
      <c r="F72" t="str">
        <f t="shared" ca="1" si="34"/>
        <v/>
      </c>
      <c r="G72" s="15" t="str">
        <f t="shared" ca="1" si="29"/>
        <v/>
      </c>
      <c r="S72" s="31" t="s">
        <v>389</v>
      </c>
      <c r="T72" s="32" t="str">
        <f t="shared" si="33"/>
        <v>musique de chambre</v>
      </c>
      <c r="X72" t="str">
        <f t="shared" si="31"/>
        <v xml:space="preserve"> </v>
      </c>
    </row>
    <row r="73" spans="1:24" ht="16.5" thickTop="1" thickBot="1">
      <c r="A73" s="10" t="s">
        <v>520</v>
      </c>
      <c r="B73" s="11" t="str">
        <f t="shared" si="1"/>
        <v>1.703.</v>
      </c>
      <c r="C73" s="11" t="s">
        <v>614</v>
      </c>
      <c r="D73" s="11" t="s">
        <v>166</v>
      </c>
      <c r="F73" t="str">
        <f t="shared" ca="1" si="34"/>
        <v/>
      </c>
      <c r="G73" s="15" t="str">
        <f t="shared" ca="1" si="29"/>
        <v/>
      </c>
      <c r="S73" s="31" t="s">
        <v>757</v>
      </c>
      <c r="T73" s="32" t="str">
        <f t="shared" si="33"/>
        <v>improvisation</v>
      </c>
      <c r="X73" t="str">
        <f t="shared" si="31"/>
        <v xml:space="preserve"> </v>
      </c>
    </row>
    <row r="74" spans="1:24" ht="16.5" thickTop="1" thickBot="1">
      <c r="A74" s="10" t="s">
        <v>521</v>
      </c>
      <c r="B74" s="11" t="str">
        <f t="shared" si="1"/>
        <v>1.704.</v>
      </c>
      <c r="C74" s="11" t="s">
        <v>615</v>
      </c>
      <c r="D74" s="11" t="s">
        <v>166</v>
      </c>
      <c r="F74" t="str">
        <f t="shared" ca="1" si="34"/>
        <v/>
      </c>
      <c r="G74" s="15" t="str">
        <f t="shared" ca="1" si="29"/>
        <v/>
      </c>
      <c r="S74" s="31" t="s">
        <v>640</v>
      </c>
      <c r="T74" s="32" t="str">
        <f t="shared" si="33"/>
        <v>piano</v>
      </c>
      <c r="X74" t="str">
        <f t="shared" si="31"/>
        <v xml:space="preserve"> </v>
      </c>
    </row>
    <row r="75" spans="1:24" ht="16.5" thickTop="1" thickBot="1">
      <c r="A75" s="10" t="s">
        <v>522</v>
      </c>
      <c r="B75" s="11" t="str">
        <f t="shared" si="1"/>
        <v>1.705.</v>
      </c>
      <c r="C75" s="11" t="s">
        <v>616</v>
      </c>
      <c r="D75" s="11" t="s">
        <v>166</v>
      </c>
      <c r="F75" t="str">
        <f t="shared" ca="1" si="34"/>
        <v/>
      </c>
      <c r="G75" s="15" t="str">
        <f t="shared" ca="1" si="29"/>
        <v/>
      </c>
      <c r="S75" s="31" t="s">
        <v>641</v>
      </c>
      <c r="T75" s="32" t="str">
        <f t="shared" si="33"/>
        <v>orgue</v>
      </c>
      <c r="X75" t="str">
        <f t="shared" ref="X75:X138" si="36">W75&amp;" "&amp;V75</f>
        <v xml:space="preserve"> </v>
      </c>
    </row>
    <row r="76" spans="1:24" ht="16.5" thickTop="1" thickBot="1">
      <c r="A76" s="10" t="s">
        <v>523</v>
      </c>
      <c r="B76" s="11" t="str">
        <f t="shared" si="1"/>
        <v>1.706.</v>
      </c>
      <c r="C76" s="11" t="s">
        <v>617</v>
      </c>
      <c r="D76" s="11" t="s">
        <v>166</v>
      </c>
      <c r="F76" t="str">
        <f t="shared" ca="1" si="34"/>
        <v/>
      </c>
      <c r="G76" s="15" t="str">
        <f t="shared" ca="1" si="29"/>
        <v/>
      </c>
      <c r="S76" s="31" t="s">
        <v>642</v>
      </c>
      <c r="T76" s="32" t="str">
        <f t="shared" si="33"/>
        <v>clavecin</v>
      </c>
      <c r="X76" t="str">
        <f t="shared" si="36"/>
        <v xml:space="preserve"> </v>
      </c>
    </row>
    <row r="77" spans="1:24" ht="15.75" thickTop="1">
      <c r="A77" s="10" t="s">
        <v>524</v>
      </c>
      <c r="B77" s="11" t="str">
        <f t="shared" si="1"/>
        <v>1.707.</v>
      </c>
      <c r="C77" s="11" t="s">
        <v>618</v>
      </c>
      <c r="D77" s="11" t="s">
        <v>166</v>
      </c>
      <c r="S77" s="31" t="s">
        <v>643</v>
      </c>
      <c r="T77" s="32" t="str">
        <f t="shared" si="33"/>
        <v>keyboard</v>
      </c>
      <c r="X77" t="str">
        <f t="shared" si="36"/>
        <v xml:space="preserve"> </v>
      </c>
    </row>
    <row r="78" spans="1:24">
      <c r="A78" s="10" t="s">
        <v>379</v>
      </c>
      <c r="B78" s="11" t="str">
        <f t="shared" si="1"/>
        <v>1.708.</v>
      </c>
      <c r="C78" s="11" t="s">
        <v>365</v>
      </c>
      <c r="D78" s="11" t="s">
        <v>166</v>
      </c>
      <c r="S78" s="31" t="s">
        <v>644</v>
      </c>
      <c r="T78" s="32" t="str">
        <f t="shared" si="33"/>
        <v>accordéon</v>
      </c>
      <c r="X78" t="str">
        <f t="shared" si="36"/>
        <v xml:space="preserve"> </v>
      </c>
    </row>
    <row r="79" spans="1:24">
      <c r="A79" s="10" t="s">
        <v>525</v>
      </c>
      <c r="B79" s="11" t="str">
        <f t="shared" si="1"/>
        <v>1.709.</v>
      </c>
      <c r="C79" s="11" t="s">
        <v>619</v>
      </c>
      <c r="D79" s="11" t="s">
        <v>166</v>
      </c>
      <c r="S79" s="31" t="s">
        <v>645</v>
      </c>
      <c r="T79" s="32" t="str">
        <f t="shared" si="33"/>
        <v>harpe</v>
      </c>
      <c r="X79" t="str">
        <f t="shared" si="36"/>
        <v xml:space="preserve"> </v>
      </c>
    </row>
    <row r="80" spans="1:24">
      <c r="A80" s="10" t="s">
        <v>526</v>
      </c>
      <c r="B80" s="11" t="str">
        <f t="shared" si="1"/>
        <v>1.710.</v>
      </c>
      <c r="C80" s="11" t="s">
        <v>620</v>
      </c>
      <c r="D80" s="11" t="s">
        <v>166</v>
      </c>
      <c r="S80" s="31" t="s">
        <v>646</v>
      </c>
      <c r="T80" s="32" t="str">
        <f t="shared" si="33"/>
        <v>violon</v>
      </c>
      <c r="X80" t="str">
        <f t="shared" si="36"/>
        <v xml:space="preserve"> </v>
      </c>
    </row>
    <row r="81" spans="1:24">
      <c r="A81" s="10" t="s">
        <v>380</v>
      </c>
      <c r="B81" s="11" t="str">
        <f t="shared" si="1"/>
        <v>1.711.</v>
      </c>
      <c r="C81" s="11" t="s">
        <v>366</v>
      </c>
      <c r="D81" s="11" t="s">
        <v>166</v>
      </c>
      <c r="S81" s="31" t="s">
        <v>393</v>
      </c>
      <c r="T81" s="32" t="str">
        <f t="shared" si="33"/>
        <v>violon-alto</v>
      </c>
      <c r="X81" t="str">
        <f t="shared" si="36"/>
        <v xml:space="preserve"> </v>
      </c>
    </row>
    <row r="82" spans="1:24">
      <c r="A82" s="10" t="s">
        <v>527</v>
      </c>
      <c r="B82" s="11" t="str">
        <f t="shared" si="1"/>
        <v>1.712.</v>
      </c>
      <c r="C82" s="11" t="s">
        <v>621</v>
      </c>
      <c r="D82" s="11" t="s">
        <v>166</v>
      </c>
      <c r="S82" s="31" t="s">
        <v>647</v>
      </c>
      <c r="T82" s="32" t="str">
        <f t="shared" si="33"/>
        <v>violoncelle</v>
      </c>
      <c r="X82" t="str">
        <f t="shared" si="36"/>
        <v xml:space="preserve"> </v>
      </c>
    </row>
    <row r="83" spans="1:24">
      <c r="A83" s="10" t="s">
        <v>528</v>
      </c>
      <c r="B83" s="11" t="str">
        <f t="shared" si="1"/>
        <v>1.713.</v>
      </c>
      <c r="C83" s="11" t="s">
        <v>622</v>
      </c>
      <c r="D83" s="11" t="s">
        <v>166</v>
      </c>
      <c r="S83" s="31" t="s">
        <v>648</v>
      </c>
      <c r="T83" s="32" t="str">
        <f t="shared" si="33"/>
        <v>contrebasse</v>
      </c>
      <c r="X83" t="str">
        <f t="shared" si="36"/>
        <v xml:space="preserve"> </v>
      </c>
    </row>
    <row r="84" spans="1:24">
      <c r="A84" s="10" t="s">
        <v>529</v>
      </c>
      <c r="B84" s="11" t="str">
        <f t="shared" si="1"/>
        <v>1.714.</v>
      </c>
      <c r="C84" s="11" t="s">
        <v>623</v>
      </c>
      <c r="D84" s="11" t="s">
        <v>166</v>
      </c>
      <c r="S84" s="31" t="s">
        <v>394</v>
      </c>
      <c r="T84" s="32" t="str">
        <f t="shared" si="33"/>
        <v>mandoline</v>
      </c>
      <c r="X84" t="str">
        <f t="shared" si="36"/>
        <v xml:space="preserve"> </v>
      </c>
    </row>
    <row r="85" spans="1:24">
      <c r="A85" s="10" t="s">
        <v>530</v>
      </c>
      <c r="B85" s="11" t="str">
        <f t="shared" si="1"/>
        <v>1.715.</v>
      </c>
      <c r="C85" s="11" t="s">
        <v>624</v>
      </c>
      <c r="D85" s="11" t="s">
        <v>166</v>
      </c>
      <c r="S85" s="31" t="s">
        <v>649</v>
      </c>
      <c r="T85" s="32" t="str">
        <f t="shared" si="33"/>
        <v>viole de gambe</v>
      </c>
      <c r="X85" t="str">
        <f t="shared" si="36"/>
        <v xml:space="preserve"> </v>
      </c>
    </row>
    <row r="86" spans="1:24">
      <c r="A86" s="10" t="s">
        <v>531</v>
      </c>
      <c r="B86" s="11" t="str">
        <f t="shared" si="1"/>
        <v>1.716.</v>
      </c>
      <c r="C86" s="11" t="s">
        <v>625</v>
      </c>
      <c r="D86" s="11" t="s">
        <v>166</v>
      </c>
      <c r="S86" s="31" t="s">
        <v>650</v>
      </c>
      <c r="T86" s="32" t="str">
        <f t="shared" si="33"/>
        <v>guitare classique</v>
      </c>
      <c r="X86" t="str">
        <f t="shared" si="36"/>
        <v xml:space="preserve"> </v>
      </c>
    </row>
    <row r="87" spans="1:24">
      <c r="A87" s="10" t="s">
        <v>532</v>
      </c>
      <c r="B87" s="11" t="str">
        <f t="shared" si="1"/>
        <v>1.717.</v>
      </c>
      <c r="C87" s="11" t="s">
        <v>626</v>
      </c>
      <c r="D87" s="11" t="s">
        <v>166</v>
      </c>
      <c r="S87" s="31" t="s">
        <v>651</v>
      </c>
      <c r="T87" s="32" t="str">
        <f t="shared" si="33"/>
        <v>guitare électrique</v>
      </c>
      <c r="X87" t="str">
        <f t="shared" si="36"/>
        <v xml:space="preserve"> </v>
      </c>
    </row>
    <row r="88" spans="1:24">
      <c r="A88" s="10" t="s">
        <v>533</v>
      </c>
      <c r="B88" s="11" t="str">
        <f t="shared" ref="B88:B197" si="37">LEFT(C88,6)</f>
        <v>1.718.</v>
      </c>
      <c r="C88" s="11" t="s">
        <v>627</v>
      </c>
      <c r="D88" s="11" t="s">
        <v>166</v>
      </c>
      <c r="S88" s="31" t="s">
        <v>652</v>
      </c>
      <c r="T88" s="32" t="str">
        <f t="shared" si="33"/>
        <v>guitare basse</v>
      </c>
      <c r="X88" t="str">
        <f t="shared" si="36"/>
        <v xml:space="preserve"> </v>
      </c>
    </row>
    <row r="89" spans="1:24">
      <c r="A89" s="10" t="s">
        <v>534</v>
      </c>
      <c r="B89" s="11" t="str">
        <f t="shared" si="37"/>
        <v>1.719.</v>
      </c>
      <c r="C89" s="11" t="s">
        <v>628</v>
      </c>
      <c r="D89" s="11" t="s">
        <v>166</v>
      </c>
      <c r="S89" s="31" t="s">
        <v>653</v>
      </c>
      <c r="T89" s="32" t="str">
        <f t="shared" si="33"/>
        <v>hautbois</v>
      </c>
      <c r="X89" t="str">
        <f t="shared" si="36"/>
        <v xml:space="preserve"> </v>
      </c>
    </row>
    <row r="90" spans="1:24">
      <c r="A90" s="10" t="s">
        <v>535</v>
      </c>
      <c r="B90" s="11" t="str">
        <f t="shared" si="37"/>
        <v>1.720.</v>
      </c>
      <c r="C90" s="11" t="s">
        <v>629</v>
      </c>
      <c r="D90" s="11" t="s">
        <v>166</v>
      </c>
      <c r="S90" s="31" t="s">
        <v>654</v>
      </c>
      <c r="T90" s="32" t="str">
        <f t="shared" si="33"/>
        <v>cor anglais</v>
      </c>
      <c r="X90" t="str">
        <f t="shared" si="36"/>
        <v xml:space="preserve"> </v>
      </c>
    </row>
    <row r="91" spans="1:24">
      <c r="A91" s="10" t="s">
        <v>536</v>
      </c>
      <c r="B91" s="11" t="str">
        <f t="shared" si="37"/>
        <v>1.721.</v>
      </c>
      <c r="C91" s="11" t="s">
        <v>630</v>
      </c>
      <c r="D91" s="11" t="s">
        <v>166</v>
      </c>
      <c r="S91" s="31" t="s">
        <v>655</v>
      </c>
      <c r="T91" s="32" t="str">
        <f t="shared" si="33"/>
        <v>basson</v>
      </c>
      <c r="X91" t="str">
        <f t="shared" si="36"/>
        <v xml:space="preserve"> </v>
      </c>
    </row>
    <row r="92" spans="1:24">
      <c r="A92" s="10" t="s">
        <v>537</v>
      </c>
      <c r="B92" s="11" t="str">
        <f t="shared" si="37"/>
        <v>1.722.</v>
      </c>
      <c r="C92" s="11" t="s">
        <v>631</v>
      </c>
      <c r="D92" s="11" t="s">
        <v>166</v>
      </c>
      <c r="S92" s="31" t="s">
        <v>656</v>
      </c>
      <c r="T92" s="32" t="str">
        <f t="shared" si="33"/>
        <v>flûte à bec</v>
      </c>
      <c r="X92" t="str">
        <f t="shared" si="36"/>
        <v xml:space="preserve"> </v>
      </c>
    </row>
    <row r="93" spans="1:24">
      <c r="A93" s="10" t="s">
        <v>538</v>
      </c>
      <c r="B93" s="11" t="str">
        <f t="shared" si="37"/>
        <v>1.723.</v>
      </c>
      <c r="C93" s="11" t="s">
        <v>632</v>
      </c>
      <c r="D93" s="11" t="s">
        <v>166</v>
      </c>
      <c r="S93" s="31" t="s">
        <v>657</v>
      </c>
      <c r="T93" s="32" t="str">
        <f t="shared" si="33"/>
        <v>flûte traversière</v>
      </c>
      <c r="X93" t="str">
        <f t="shared" si="36"/>
        <v xml:space="preserve"> </v>
      </c>
    </row>
    <row r="94" spans="1:24">
      <c r="A94" s="10" t="s">
        <v>539</v>
      </c>
      <c r="B94" s="11" t="str">
        <f t="shared" si="37"/>
        <v>1.724.</v>
      </c>
      <c r="C94" s="11" t="s">
        <v>633</v>
      </c>
      <c r="D94" s="11" t="s">
        <v>166</v>
      </c>
      <c r="S94" s="31" t="s">
        <v>658</v>
      </c>
      <c r="T94" s="32" t="str">
        <f t="shared" si="33"/>
        <v>clarinette</v>
      </c>
      <c r="X94" t="str">
        <f t="shared" si="36"/>
        <v xml:space="preserve"> </v>
      </c>
    </row>
    <row r="95" spans="1:24">
      <c r="A95" s="10" t="s">
        <v>540</v>
      </c>
      <c r="B95" s="11" t="str">
        <f t="shared" si="37"/>
        <v>1.725.</v>
      </c>
      <c r="C95" s="11" t="s">
        <v>634</v>
      </c>
      <c r="D95" s="11" t="s">
        <v>166</v>
      </c>
      <c r="S95" s="31" t="s">
        <v>659</v>
      </c>
      <c r="T95" s="32" t="str">
        <f t="shared" si="33"/>
        <v>clarinette basse</v>
      </c>
      <c r="X95" t="str">
        <f t="shared" si="36"/>
        <v xml:space="preserve"> </v>
      </c>
    </row>
    <row r="96" spans="1:24">
      <c r="A96" s="10" t="s">
        <v>381</v>
      </c>
      <c r="B96" s="11" t="str">
        <f t="shared" si="37"/>
        <v>1.726.</v>
      </c>
      <c r="C96" s="11" t="s">
        <v>367</v>
      </c>
      <c r="D96" s="11" t="s">
        <v>166</v>
      </c>
      <c r="S96" s="31" t="s">
        <v>660</v>
      </c>
      <c r="T96" s="32" t="str">
        <f t="shared" si="33"/>
        <v>saxophone</v>
      </c>
      <c r="X96" t="str">
        <f t="shared" si="36"/>
        <v xml:space="preserve"> </v>
      </c>
    </row>
    <row r="97" spans="1:24">
      <c r="A97" s="10" t="s">
        <v>541</v>
      </c>
      <c r="B97" s="11" t="str">
        <f t="shared" si="37"/>
        <v>1.727.</v>
      </c>
      <c r="C97" s="11" t="s">
        <v>635</v>
      </c>
      <c r="D97" s="11" t="s">
        <v>166</v>
      </c>
      <c r="S97" s="31" t="s">
        <v>661</v>
      </c>
      <c r="T97" s="32" t="str">
        <f t="shared" si="33"/>
        <v>petits cuivres (bugle, cornet, trompette)</v>
      </c>
      <c r="X97" t="str">
        <f t="shared" si="36"/>
        <v xml:space="preserve"> </v>
      </c>
    </row>
    <row r="98" spans="1:24">
      <c r="A98" s="10" t="s">
        <v>542</v>
      </c>
      <c r="B98" s="11" t="str">
        <f t="shared" si="37"/>
        <v>1.728.</v>
      </c>
      <c r="C98" s="11" t="s">
        <v>636</v>
      </c>
      <c r="D98" s="11" t="s">
        <v>166</v>
      </c>
      <c r="S98" s="31" t="s">
        <v>662</v>
      </c>
      <c r="T98" s="32" t="str">
        <f t="shared" si="33"/>
        <v>alto en mib</v>
      </c>
      <c r="X98" t="str">
        <f t="shared" si="36"/>
        <v xml:space="preserve"> </v>
      </c>
    </row>
    <row r="99" spans="1:24">
      <c r="A99" s="10" t="s">
        <v>543</v>
      </c>
      <c r="B99" s="11" t="str">
        <f t="shared" si="37"/>
        <v>1.729.</v>
      </c>
      <c r="C99" s="11" t="s">
        <v>637</v>
      </c>
      <c r="D99" s="11" t="s">
        <v>166</v>
      </c>
      <c r="S99" s="31" t="s">
        <v>395</v>
      </c>
      <c r="T99" s="32" t="str">
        <f t="shared" si="33"/>
        <v>cor en fa</v>
      </c>
      <c r="X99" t="str">
        <f t="shared" si="36"/>
        <v xml:space="preserve"> </v>
      </c>
    </row>
    <row r="100" spans="1:24">
      <c r="A100" s="10" t="s">
        <v>544</v>
      </c>
      <c r="B100" s="11" t="str">
        <f t="shared" si="37"/>
        <v>1.730.</v>
      </c>
      <c r="C100" s="11" t="s">
        <v>638</v>
      </c>
      <c r="D100" s="11" t="s">
        <v>166</v>
      </c>
      <c r="S100" s="31" t="s">
        <v>663</v>
      </c>
      <c r="T100" s="32" t="str">
        <f t="shared" si="33"/>
        <v>trombone</v>
      </c>
      <c r="X100" t="str">
        <f t="shared" si="36"/>
        <v xml:space="preserve"> </v>
      </c>
    </row>
    <row r="101" spans="1:24">
      <c r="A101" s="10" t="s">
        <v>545</v>
      </c>
      <c r="B101" s="11" t="str">
        <f t="shared" si="37"/>
        <v>1.731.</v>
      </c>
      <c r="C101" s="11" t="s">
        <v>639</v>
      </c>
      <c r="D101" s="11" t="s">
        <v>166</v>
      </c>
      <c r="S101" s="31" t="s">
        <v>664</v>
      </c>
      <c r="T101" s="32" t="str">
        <f t="shared" si="33"/>
        <v>trombone basse</v>
      </c>
      <c r="X101" t="str">
        <f t="shared" si="36"/>
        <v xml:space="preserve"> </v>
      </c>
    </row>
    <row r="102" spans="1:24">
      <c r="A102" s="10" t="s">
        <v>758</v>
      </c>
      <c r="B102" s="47" t="str">
        <f t="shared" si="37"/>
        <v>1.8.1.</v>
      </c>
      <c r="C102" s="47" t="s">
        <v>757</v>
      </c>
      <c r="D102" s="47" t="s">
        <v>209</v>
      </c>
      <c r="S102" s="31" t="s">
        <v>665</v>
      </c>
      <c r="T102" s="32" t="str">
        <f t="shared" si="33"/>
        <v>gros cuivres (baryton, euphonium, tuba basse, contrebasse)</v>
      </c>
      <c r="X102" t="str">
        <f t="shared" si="36"/>
        <v xml:space="preserve"> </v>
      </c>
    </row>
    <row r="103" spans="1:24">
      <c r="A103" s="10" t="s">
        <v>550</v>
      </c>
      <c r="B103" s="11" t="str">
        <f t="shared" si="37"/>
        <v>6.0.2.</v>
      </c>
      <c r="C103" s="11" t="s">
        <v>850</v>
      </c>
      <c r="D103" s="47" t="s">
        <v>209</v>
      </c>
      <c r="S103" s="31" t="s">
        <v>666</v>
      </c>
      <c r="T103" s="32" t="str">
        <f t="shared" si="33"/>
        <v>percussion</v>
      </c>
      <c r="X103" t="str">
        <f t="shared" si="36"/>
        <v xml:space="preserve"> </v>
      </c>
    </row>
    <row r="104" spans="1:24">
      <c r="A104" s="10" t="s">
        <v>551</v>
      </c>
      <c r="B104" s="11" t="str">
        <f t="shared" si="37"/>
        <v>6.0.3.</v>
      </c>
      <c r="C104" s="11" t="s">
        <v>851</v>
      </c>
      <c r="D104" s="47" t="s">
        <v>209</v>
      </c>
      <c r="S104" s="31" t="s">
        <v>667</v>
      </c>
      <c r="T104" s="32" t="str">
        <f t="shared" si="33"/>
        <v>drumset</v>
      </c>
      <c r="X104" t="str">
        <f t="shared" si="36"/>
        <v xml:space="preserve"> </v>
      </c>
    </row>
    <row r="105" spans="1:24">
      <c r="A105" s="10" t="s">
        <v>552</v>
      </c>
      <c r="B105" s="11" t="str">
        <f t="shared" si="37"/>
        <v>6.0.4.</v>
      </c>
      <c r="C105" s="11" t="s">
        <v>852</v>
      </c>
      <c r="D105" s="47" t="s">
        <v>209</v>
      </c>
      <c r="S105" s="31" t="s">
        <v>396</v>
      </c>
      <c r="T105" s="32" t="str">
        <f t="shared" si="33"/>
        <v>chant</v>
      </c>
      <c r="X105" t="str">
        <f t="shared" si="36"/>
        <v xml:space="preserve"> </v>
      </c>
    </row>
    <row r="106" spans="1:24">
      <c r="A106" s="10" t="s">
        <v>518</v>
      </c>
      <c r="B106" s="47" t="s">
        <v>397</v>
      </c>
      <c r="C106" s="11" t="s">
        <v>640</v>
      </c>
      <c r="D106" s="47" t="s">
        <v>209</v>
      </c>
      <c r="S106" s="31" t="s">
        <v>693</v>
      </c>
      <c r="T106" s="32" t="str">
        <f t="shared" si="33"/>
        <v>histoire du jazz</v>
      </c>
      <c r="X106" t="str">
        <f t="shared" si="36"/>
        <v xml:space="preserve"> </v>
      </c>
    </row>
    <row r="107" spans="1:24">
      <c r="A107" s="10" t="s">
        <v>519</v>
      </c>
      <c r="B107" s="47" t="s">
        <v>398</v>
      </c>
      <c r="C107" s="11" t="s">
        <v>641</v>
      </c>
      <c r="D107" s="47" t="s">
        <v>209</v>
      </c>
      <c r="S107" s="31" t="s">
        <v>694</v>
      </c>
      <c r="T107" s="32" t="str">
        <f t="shared" ref="T107:T191" si="38">IFERROR(RIGHT(S107,LEN(S107)-7),"")</f>
        <v>analyse jazz</v>
      </c>
      <c r="X107" t="str">
        <f t="shared" si="36"/>
        <v xml:space="preserve"> </v>
      </c>
    </row>
    <row r="108" spans="1:24">
      <c r="A108" s="10" t="s">
        <v>520</v>
      </c>
      <c r="B108" s="47" t="s">
        <v>399</v>
      </c>
      <c r="C108" s="11" t="s">
        <v>642</v>
      </c>
      <c r="D108" s="47" t="s">
        <v>209</v>
      </c>
      <c r="S108" s="31" t="s">
        <v>695</v>
      </c>
      <c r="T108" s="32" t="str">
        <f t="shared" si="38"/>
        <v>déchiffrage jazz</v>
      </c>
      <c r="X108" t="str">
        <f t="shared" si="36"/>
        <v xml:space="preserve"> </v>
      </c>
    </row>
    <row r="109" spans="1:24">
      <c r="A109" s="10" t="s">
        <v>521</v>
      </c>
      <c r="B109" s="47" t="s">
        <v>400</v>
      </c>
      <c r="C109" s="11" t="s">
        <v>643</v>
      </c>
      <c r="D109" s="47" t="s">
        <v>209</v>
      </c>
      <c r="S109" s="31" t="s">
        <v>696</v>
      </c>
      <c r="T109" s="32" t="str">
        <f t="shared" si="38"/>
        <v>harmonie jazz</v>
      </c>
      <c r="X109" t="str">
        <f t="shared" si="36"/>
        <v xml:space="preserve"> </v>
      </c>
    </row>
    <row r="110" spans="1:24">
      <c r="A110" s="10" t="s">
        <v>522</v>
      </c>
      <c r="B110" s="47" t="s">
        <v>401</v>
      </c>
      <c r="C110" s="11" t="s">
        <v>644</v>
      </c>
      <c r="D110" s="47" t="s">
        <v>209</v>
      </c>
      <c r="S110" s="47" t="s">
        <v>824</v>
      </c>
      <c r="T110" s="32" t="str">
        <f t="shared" si="38"/>
        <v>formation musicale jazz</v>
      </c>
      <c r="X110" t="str">
        <f t="shared" si="36"/>
        <v xml:space="preserve"> </v>
      </c>
    </row>
    <row r="111" spans="1:24">
      <c r="A111" s="10" t="s">
        <v>523</v>
      </c>
      <c r="B111" s="47" t="s">
        <v>402</v>
      </c>
      <c r="C111" s="11" t="s">
        <v>645</v>
      </c>
      <c r="D111" s="47" t="s">
        <v>209</v>
      </c>
      <c r="S111" s="47" t="s">
        <v>826</v>
      </c>
      <c r="T111" s="32" t="str">
        <f t="shared" si="38"/>
        <v>composition et arrangement jazz</v>
      </c>
      <c r="X111" t="str">
        <f t="shared" si="36"/>
        <v xml:space="preserve"> </v>
      </c>
    </row>
    <row r="112" spans="1:24">
      <c r="A112" s="10" t="s">
        <v>524</v>
      </c>
      <c r="B112" s="47" t="s">
        <v>403</v>
      </c>
      <c r="C112" s="11" t="s">
        <v>646</v>
      </c>
      <c r="D112" s="47" t="s">
        <v>209</v>
      </c>
      <c r="S112" s="31" t="s">
        <v>697</v>
      </c>
      <c r="T112" s="32" t="str">
        <f t="shared" si="38"/>
        <v>diction allemande</v>
      </c>
      <c r="X112" t="str">
        <f t="shared" si="36"/>
        <v xml:space="preserve"> </v>
      </c>
    </row>
    <row r="113" spans="1:24">
      <c r="A113" s="10" t="s">
        <v>379</v>
      </c>
      <c r="B113" s="47" t="s">
        <v>404</v>
      </c>
      <c r="C113" s="11" t="s">
        <v>393</v>
      </c>
      <c r="D113" s="47" t="s">
        <v>209</v>
      </c>
      <c r="S113" s="31" t="s">
        <v>238</v>
      </c>
      <c r="T113" s="32" t="str">
        <f t="shared" si="38"/>
        <v>diction française</v>
      </c>
      <c r="X113" t="str">
        <f t="shared" si="36"/>
        <v xml:space="preserve"> </v>
      </c>
    </row>
    <row r="114" spans="1:24">
      <c r="A114" s="10" t="s">
        <v>525</v>
      </c>
      <c r="B114" s="47" t="s">
        <v>405</v>
      </c>
      <c r="C114" s="11" t="s">
        <v>647</v>
      </c>
      <c r="D114" s="47" t="s">
        <v>209</v>
      </c>
      <c r="S114" s="31" t="s">
        <v>971</v>
      </c>
      <c r="T114" s="32" t="str">
        <f t="shared" si="38"/>
        <v>art dramatique allemand</v>
      </c>
      <c r="X114" t="str">
        <f t="shared" si="36"/>
        <v xml:space="preserve"> </v>
      </c>
    </row>
    <row r="115" spans="1:24">
      <c r="A115" s="10" t="s">
        <v>526</v>
      </c>
      <c r="B115" s="47" t="s">
        <v>406</v>
      </c>
      <c r="C115" s="11" t="s">
        <v>648</v>
      </c>
      <c r="D115" s="47" t="s">
        <v>209</v>
      </c>
      <c r="S115" s="31" t="s">
        <v>972</v>
      </c>
      <c r="T115" s="32" t="str">
        <f t="shared" si="38"/>
        <v>art dramatique français</v>
      </c>
      <c r="X115" t="str">
        <f t="shared" si="36"/>
        <v xml:space="preserve"> </v>
      </c>
    </row>
    <row r="116" spans="1:24">
      <c r="A116" s="10" t="s">
        <v>380</v>
      </c>
      <c r="B116" s="47" t="s">
        <v>407</v>
      </c>
      <c r="C116" s="11" t="s">
        <v>394</v>
      </c>
      <c r="D116" s="47" t="s">
        <v>209</v>
      </c>
      <c r="S116" s="47" t="s">
        <v>973</v>
      </c>
      <c r="T116" s="32" t="str">
        <f t="shared" si="38"/>
        <v>cours de base scène</v>
      </c>
      <c r="X116" t="str">
        <f t="shared" si="36"/>
        <v xml:space="preserve"> </v>
      </c>
    </row>
    <row r="117" spans="1:24">
      <c r="A117" s="10" t="s">
        <v>527</v>
      </c>
      <c r="B117" s="47" t="s">
        <v>408</v>
      </c>
      <c r="C117" s="11" t="s">
        <v>649</v>
      </c>
      <c r="D117" s="47" t="s">
        <v>209</v>
      </c>
      <c r="S117" s="47" t="s">
        <v>974</v>
      </c>
      <c r="T117" s="32" t="str">
        <f t="shared" si="38"/>
        <v>formation théâtrale</v>
      </c>
      <c r="X117" t="str">
        <f t="shared" si="36"/>
        <v xml:space="preserve"> </v>
      </c>
    </row>
    <row r="118" spans="1:24">
      <c r="A118" s="10" t="s">
        <v>528</v>
      </c>
      <c r="B118" s="47" t="s">
        <v>409</v>
      </c>
      <c r="C118" s="11" t="s">
        <v>650</v>
      </c>
      <c r="D118" s="47" t="s">
        <v>209</v>
      </c>
      <c r="S118" s="47" t="s">
        <v>975</v>
      </c>
      <c r="T118" s="32" t="str">
        <f t="shared" si="38"/>
        <v>histoire du théâtre</v>
      </c>
      <c r="X118" t="str">
        <f t="shared" si="36"/>
        <v xml:space="preserve"> </v>
      </c>
    </row>
    <row r="119" spans="1:24">
      <c r="A119" s="10" t="s">
        <v>529</v>
      </c>
      <c r="B119" s="47" t="s">
        <v>410</v>
      </c>
      <c r="C119" s="11" t="s">
        <v>651</v>
      </c>
      <c r="D119" s="47" t="s">
        <v>209</v>
      </c>
      <c r="S119" s="47" t="s">
        <v>976</v>
      </c>
      <c r="T119" s="32" t="str">
        <f t="shared" si="38"/>
        <v>diction luxembourgeoise</v>
      </c>
      <c r="X119" t="str">
        <f t="shared" si="36"/>
        <v xml:space="preserve"> </v>
      </c>
    </row>
    <row r="120" spans="1:24">
      <c r="A120" s="10" t="s">
        <v>530</v>
      </c>
      <c r="B120" s="47" t="s">
        <v>411</v>
      </c>
      <c r="C120" s="11" t="s">
        <v>652</v>
      </c>
      <c r="D120" s="47" t="s">
        <v>209</v>
      </c>
      <c r="S120" s="31" t="s">
        <v>698</v>
      </c>
      <c r="T120" s="32" t="str">
        <f t="shared" si="38"/>
        <v>danse classique</v>
      </c>
      <c r="X120" t="str">
        <f t="shared" si="36"/>
        <v xml:space="preserve"> </v>
      </c>
    </row>
    <row r="121" spans="1:24">
      <c r="A121" s="10" t="s">
        <v>531</v>
      </c>
      <c r="B121" s="47" t="s">
        <v>412</v>
      </c>
      <c r="C121" s="11" t="s">
        <v>653</v>
      </c>
      <c r="D121" s="47" t="s">
        <v>209</v>
      </c>
      <c r="S121" s="31" t="s">
        <v>699</v>
      </c>
      <c r="T121" s="32" t="str">
        <f t="shared" si="38"/>
        <v>danse contemporaine</v>
      </c>
      <c r="X121" t="str">
        <f t="shared" si="36"/>
        <v xml:space="preserve"> </v>
      </c>
    </row>
    <row r="122" spans="1:24">
      <c r="A122" s="10" t="s">
        <v>532</v>
      </c>
      <c r="B122" s="47" t="s">
        <v>413</v>
      </c>
      <c r="C122" s="11" t="s">
        <v>654</v>
      </c>
      <c r="D122" s="47" t="s">
        <v>209</v>
      </c>
      <c r="S122" s="31" t="s">
        <v>700</v>
      </c>
      <c r="T122" s="32" t="str">
        <f t="shared" si="38"/>
        <v>danse jazz</v>
      </c>
      <c r="X122" t="str">
        <f t="shared" si="36"/>
        <v xml:space="preserve"> </v>
      </c>
    </row>
    <row r="123" spans="1:24">
      <c r="A123" s="10" t="s">
        <v>533</v>
      </c>
      <c r="B123" s="47" t="s">
        <v>414</v>
      </c>
      <c r="C123" s="11" t="s">
        <v>655</v>
      </c>
      <c r="D123" s="47" t="s">
        <v>209</v>
      </c>
      <c r="S123" s="31" t="s">
        <v>955</v>
      </c>
      <c r="T123" s="32" t="str">
        <f t="shared" si="38"/>
        <v>formation musicale pour danseurs</v>
      </c>
      <c r="X123" t="str">
        <f t="shared" si="36"/>
        <v xml:space="preserve"> </v>
      </c>
    </row>
    <row r="124" spans="1:24">
      <c r="A124" s="10" t="s">
        <v>534</v>
      </c>
      <c r="B124" s="47" t="s">
        <v>415</v>
      </c>
      <c r="C124" s="11" t="s">
        <v>656</v>
      </c>
      <c r="D124" s="47" t="s">
        <v>209</v>
      </c>
      <c r="S124" s="47" t="s">
        <v>956</v>
      </c>
      <c r="T124" s="32" t="str">
        <f t="shared" si="38"/>
        <v>chorégraphie et kinésiologie</v>
      </c>
      <c r="X124" t="str">
        <f t="shared" si="36"/>
        <v xml:space="preserve"> </v>
      </c>
    </row>
    <row r="125" spans="1:24">
      <c r="A125" s="10" t="s">
        <v>535</v>
      </c>
      <c r="B125" s="47" t="s">
        <v>416</v>
      </c>
      <c r="C125" s="11" t="s">
        <v>657</v>
      </c>
      <c r="D125" s="47" t="s">
        <v>209</v>
      </c>
      <c r="S125" s="47" t="s">
        <v>957</v>
      </c>
      <c r="T125" s="32" t="str">
        <f t="shared" si="38"/>
        <v>histoire de la danse</v>
      </c>
      <c r="X125" t="str">
        <f t="shared" si="36"/>
        <v xml:space="preserve"> </v>
      </c>
    </row>
    <row r="126" spans="1:24">
      <c r="A126" s="10" t="s">
        <v>536</v>
      </c>
      <c r="B126" s="47" t="s">
        <v>417</v>
      </c>
      <c r="C126" s="11" t="s">
        <v>658</v>
      </c>
      <c r="D126" s="47" t="s">
        <v>209</v>
      </c>
      <c r="S126" s="47" t="s">
        <v>958</v>
      </c>
      <c r="T126" s="32" t="str">
        <f t="shared" si="38"/>
        <v>expression corporelle</v>
      </c>
      <c r="X126" t="str">
        <f t="shared" si="36"/>
        <v xml:space="preserve"> </v>
      </c>
    </row>
    <row r="127" spans="1:24">
      <c r="A127" s="10" t="s">
        <v>537</v>
      </c>
      <c r="B127" s="47" t="s">
        <v>418</v>
      </c>
      <c r="C127" s="11" t="s">
        <v>659</v>
      </c>
      <c r="D127" s="47" t="s">
        <v>209</v>
      </c>
      <c r="S127" s="46" t="s">
        <v>946</v>
      </c>
      <c r="T127" s="32" t="str">
        <f>IFERROR(RIGHT(S127,LEN(S127)-7),"")</f>
        <v>technique Alexander</v>
      </c>
      <c r="X127" t="str">
        <f t="shared" si="36"/>
        <v xml:space="preserve"> </v>
      </c>
    </row>
    <row r="128" spans="1:24">
      <c r="A128" s="10" t="s">
        <v>538</v>
      </c>
      <c r="B128" s="47" t="s">
        <v>419</v>
      </c>
      <c r="C128" s="11" t="s">
        <v>660</v>
      </c>
      <c r="D128" s="47" t="s">
        <v>209</v>
      </c>
      <c r="S128" s="46" t="s">
        <v>947</v>
      </c>
      <c r="T128" s="32" t="str">
        <f>IFERROR(RIGHT(S128,LEN(S128)-7),"")</f>
        <v>didactique et méthodologie</v>
      </c>
      <c r="X128" t="str">
        <f t="shared" si="36"/>
        <v xml:space="preserve"> </v>
      </c>
    </row>
    <row r="129" spans="1:24" ht="15.75" thickBot="1">
      <c r="A129" s="10" t="s">
        <v>539</v>
      </c>
      <c r="B129" s="47" t="s">
        <v>420</v>
      </c>
      <c r="C129" s="11" t="s">
        <v>661</v>
      </c>
      <c r="D129" s="47" t="s">
        <v>209</v>
      </c>
      <c r="R129">
        <v>0</v>
      </c>
      <c r="S129" s="46" t="s">
        <v>850</v>
      </c>
      <c r="T129" s="32" t="str">
        <f t="shared" si="38"/>
        <v>formation vocale pour adultes</v>
      </c>
      <c r="X129" t="str">
        <f t="shared" si="36"/>
        <v xml:space="preserve"> </v>
      </c>
    </row>
    <row r="130" spans="1:24">
      <c r="A130" s="10" t="s">
        <v>540</v>
      </c>
      <c r="B130" s="47" t="s">
        <v>421</v>
      </c>
      <c r="C130" s="11" t="s">
        <v>662</v>
      </c>
      <c r="D130" s="47" t="s">
        <v>209</v>
      </c>
      <c r="R130" s="29" t="str">
        <f ca="1">IFERROR(MATCH(Cockpit!$C$2,OFFSET('Cours spéciaux'!$A$1,R129+1,0,1000),0)+R129,"")</f>
        <v/>
      </c>
      <c r="S130" s="46" t="s">
        <v>851</v>
      </c>
      <c r="T130" s="32" t="str">
        <f t="shared" si="38"/>
        <v>diction pour adultes</v>
      </c>
      <c r="X130" t="str">
        <f t="shared" si="36"/>
        <v xml:space="preserve"> </v>
      </c>
    </row>
    <row r="131" spans="1:24">
      <c r="A131" s="10" t="s">
        <v>381</v>
      </c>
      <c r="B131" s="47" t="s">
        <v>422</v>
      </c>
      <c r="C131" s="11" t="s">
        <v>395</v>
      </c>
      <c r="D131" s="47" t="s">
        <v>209</v>
      </c>
      <c r="R131" s="31" t="str">
        <f ca="1">IFERROR(MATCH(Cockpit!$C$2,OFFSET('Cours spéciaux'!$A$1,R130+1,0,1000),0)+R130,"")</f>
        <v/>
      </c>
      <c r="S131" s="46" t="s">
        <v>852</v>
      </c>
      <c r="T131" s="32" t="str">
        <f t="shared" si="38"/>
        <v>danse jazz pour adultes</v>
      </c>
      <c r="X131" t="str">
        <f t="shared" si="36"/>
        <v xml:space="preserve"> </v>
      </c>
    </row>
    <row r="132" spans="1:24">
      <c r="A132" s="10" t="s">
        <v>541</v>
      </c>
      <c r="B132" s="47" t="s">
        <v>423</v>
      </c>
      <c r="C132" s="11" t="s">
        <v>663</v>
      </c>
      <c r="D132" s="47" t="s">
        <v>209</v>
      </c>
      <c r="R132" s="31" t="str">
        <f ca="1">IFERROR(MATCH(Cockpit!$C$2,OFFSET('Cours spéciaux'!$A$1,R131+1,0,1000),0)+R131,"")</f>
        <v/>
      </c>
      <c r="S132" s="46" t="s">
        <v>853</v>
      </c>
      <c r="T132" s="32" t="str">
        <f t="shared" si="38"/>
        <v>formation musicale pour adultes</v>
      </c>
      <c r="X132" t="str">
        <f t="shared" si="36"/>
        <v xml:space="preserve"> </v>
      </c>
    </row>
    <row r="133" spans="1:24">
      <c r="A133" s="10" t="s">
        <v>542</v>
      </c>
      <c r="B133" s="47" t="s">
        <v>424</v>
      </c>
      <c r="C133" s="11" t="s">
        <v>664</v>
      </c>
      <c r="D133" s="47" t="s">
        <v>209</v>
      </c>
      <c r="R133" s="31" t="str">
        <f ca="1">IFERROR(MATCH(Cockpit!$C$2,OFFSET('Cours spéciaux'!$A$1,R132+1,0,1000),0)+R132,"")</f>
        <v/>
      </c>
      <c r="S133" s="46" t="s">
        <v>854</v>
      </c>
      <c r="T133" s="32" t="str">
        <f t="shared" si="38"/>
        <v>piano</v>
      </c>
      <c r="X133" t="str">
        <f t="shared" si="36"/>
        <v xml:space="preserve"> </v>
      </c>
    </row>
    <row r="134" spans="1:24">
      <c r="A134" s="10" t="s">
        <v>543</v>
      </c>
      <c r="B134" s="47" t="s">
        <v>425</v>
      </c>
      <c r="C134" s="11" t="s">
        <v>665</v>
      </c>
      <c r="D134" s="47" t="s">
        <v>209</v>
      </c>
      <c r="R134" s="31" t="str">
        <f ca="1">IFERROR(MATCH(Cockpit!$C$2,OFFSET('Cours spéciaux'!$A$1,R133+1,0,1000),0)+R133,"")</f>
        <v/>
      </c>
      <c r="S134" s="46" t="s">
        <v>855</v>
      </c>
      <c r="T134" s="32" t="str">
        <f t="shared" si="38"/>
        <v>orgue</v>
      </c>
      <c r="X134" t="str">
        <f t="shared" si="36"/>
        <v xml:space="preserve"> </v>
      </c>
    </row>
    <row r="135" spans="1:24">
      <c r="A135" s="10" t="s">
        <v>544</v>
      </c>
      <c r="B135" s="47" t="s">
        <v>426</v>
      </c>
      <c r="C135" s="11" t="s">
        <v>666</v>
      </c>
      <c r="D135" s="47" t="s">
        <v>209</v>
      </c>
      <c r="R135" s="31" t="str">
        <f ca="1">IFERROR(MATCH(Cockpit!$C$2,OFFSET('Cours spéciaux'!$A$1,R134+1,0,1000),0)+R134,"")</f>
        <v/>
      </c>
      <c r="S135" s="46" t="s">
        <v>856</v>
      </c>
      <c r="T135" s="32" t="str">
        <f t="shared" si="38"/>
        <v>clavecin</v>
      </c>
      <c r="X135" t="str">
        <f t="shared" si="36"/>
        <v xml:space="preserve"> </v>
      </c>
    </row>
    <row r="136" spans="1:24">
      <c r="A136" s="10" t="s">
        <v>545</v>
      </c>
      <c r="B136" s="47" t="s">
        <v>427</v>
      </c>
      <c r="C136" s="11" t="s">
        <v>667</v>
      </c>
      <c r="D136" s="47" t="s">
        <v>209</v>
      </c>
      <c r="R136" s="31" t="str">
        <f ca="1">IFERROR(MATCH(Cockpit!$C$2,OFFSET('Cours spéciaux'!$A$1,R135+1,0,1000),0)+R135,"")</f>
        <v/>
      </c>
      <c r="S136" s="46" t="s">
        <v>857</v>
      </c>
      <c r="T136" s="32" t="str">
        <f t="shared" si="38"/>
        <v>keyboard</v>
      </c>
      <c r="X136" t="str">
        <f t="shared" si="36"/>
        <v xml:space="preserve"> </v>
      </c>
    </row>
    <row r="137" spans="1:24">
      <c r="A137" s="10" t="s">
        <v>429</v>
      </c>
      <c r="B137" s="47" t="s">
        <v>428</v>
      </c>
      <c r="C137" s="11" t="s">
        <v>396</v>
      </c>
      <c r="D137" s="47" t="s">
        <v>209</v>
      </c>
      <c r="R137" s="31" t="str">
        <f ca="1">IFERROR(MATCH(Cockpit!$C$2,OFFSET('Cours spéciaux'!$A$1,R136+1,0,1000),0)+R136,"")</f>
        <v/>
      </c>
      <c r="S137" s="46" t="s">
        <v>858</v>
      </c>
      <c r="T137" s="32" t="str">
        <f t="shared" si="38"/>
        <v>accordéon</v>
      </c>
      <c r="X137" t="str">
        <f t="shared" si="36"/>
        <v xml:space="preserve"> </v>
      </c>
    </row>
    <row r="138" spans="1:24">
      <c r="A138" s="10" t="s">
        <v>553</v>
      </c>
      <c r="B138" s="11" t="str">
        <f t="shared" si="37"/>
        <v>6.000.</v>
      </c>
      <c r="C138" s="11" t="s">
        <v>853</v>
      </c>
      <c r="D138" s="47" t="s">
        <v>209</v>
      </c>
      <c r="R138" s="31" t="str">
        <f ca="1">IFERROR(MATCH(Cockpit!$C$2,OFFSET('Cours spéciaux'!$A$1,R137+1,0,1000),0)+R137,"")</f>
        <v/>
      </c>
      <c r="S138" s="46" t="s">
        <v>859</v>
      </c>
      <c r="T138" s="32" t="str">
        <f t="shared" si="38"/>
        <v>harpe</v>
      </c>
      <c r="X138" t="str">
        <f t="shared" si="36"/>
        <v xml:space="preserve"> </v>
      </c>
    </row>
    <row r="139" spans="1:24">
      <c r="A139" s="10" t="s">
        <v>518</v>
      </c>
      <c r="B139" s="11" t="str">
        <f t="shared" si="37"/>
        <v>6.001.</v>
      </c>
      <c r="C139" s="11" t="s">
        <v>854</v>
      </c>
      <c r="D139" s="47" t="s">
        <v>209</v>
      </c>
      <c r="R139" s="31" t="str">
        <f ca="1">IFERROR(MATCH(Cockpit!$C$2,OFFSET('Cours spéciaux'!$A$1,R138+1,0,1000),0)+R138,"")</f>
        <v/>
      </c>
      <c r="S139" s="46" t="s">
        <v>860</v>
      </c>
      <c r="T139" s="32" t="str">
        <f t="shared" si="38"/>
        <v>violon</v>
      </c>
      <c r="X139" t="str">
        <f t="shared" ref="X139:X202" si="39">W139&amp;" "&amp;V139</f>
        <v xml:space="preserve"> </v>
      </c>
    </row>
    <row r="140" spans="1:24">
      <c r="A140" s="10" t="s">
        <v>519</v>
      </c>
      <c r="B140" s="11" t="str">
        <f t="shared" si="37"/>
        <v>6.002.</v>
      </c>
      <c r="C140" s="11" t="s">
        <v>855</v>
      </c>
      <c r="D140" s="47" t="s">
        <v>209</v>
      </c>
      <c r="R140" s="31" t="str">
        <f ca="1">IFERROR(MATCH(Cockpit!$C$2,OFFSET('Cours spéciaux'!$A$1,R139+1,0,1000),0)+R139,"")</f>
        <v/>
      </c>
      <c r="S140" s="46" t="s">
        <v>861</v>
      </c>
      <c r="T140" s="32" t="str">
        <f t="shared" si="38"/>
        <v>violon-alto</v>
      </c>
      <c r="X140" t="str">
        <f t="shared" si="39"/>
        <v xml:space="preserve"> </v>
      </c>
    </row>
    <row r="141" spans="1:24">
      <c r="A141" s="10" t="s">
        <v>520</v>
      </c>
      <c r="B141" s="11" t="str">
        <f t="shared" si="37"/>
        <v>6.003.</v>
      </c>
      <c r="C141" s="11" t="s">
        <v>856</v>
      </c>
      <c r="D141" s="47" t="s">
        <v>209</v>
      </c>
      <c r="R141" s="31" t="str">
        <f ca="1">IFERROR(MATCH(Cockpit!$C$2,OFFSET('Cours spéciaux'!$A$1,R140+1,0,1000),0)+R140,"")</f>
        <v/>
      </c>
      <c r="S141" s="46" t="s">
        <v>862</v>
      </c>
      <c r="T141" s="32" t="str">
        <f t="shared" si="38"/>
        <v>violoncelle</v>
      </c>
      <c r="X141" t="str">
        <f t="shared" si="39"/>
        <v xml:space="preserve"> </v>
      </c>
    </row>
    <row r="142" spans="1:24">
      <c r="A142" s="10" t="s">
        <v>521</v>
      </c>
      <c r="B142" s="11" t="str">
        <f t="shared" si="37"/>
        <v>6.004.</v>
      </c>
      <c r="C142" s="11" t="s">
        <v>857</v>
      </c>
      <c r="D142" s="47" t="s">
        <v>209</v>
      </c>
      <c r="R142" s="31" t="str">
        <f ca="1">IFERROR(MATCH(Cockpit!$C$2,OFFSET('Cours spéciaux'!$A$1,R141+1,0,1000),0)+R141,"")</f>
        <v/>
      </c>
      <c r="S142" s="46" t="s">
        <v>863</v>
      </c>
      <c r="T142" s="32" t="str">
        <f t="shared" si="38"/>
        <v>contrebasse</v>
      </c>
      <c r="X142" t="str">
        <f t="shared" si="39"/>
        <v xml:space="preserve"> </v>
      </c>
    </row>
    <row r="143" spans="1:24">
      <c r="A143" s="10" t="s">
        <v>522</v>
      </c>
      <c r="B143" s="11" t="str">
        <f t="shared" si="37"/>
        <v>6.005.</v>
      </c>
      <c r="C143" s="11" t="s">
        <v>858</v>
      </c>
      <c r="D143" s="47" t="s">
        <v>209</v>
      </c>
      <c r="R143" s="31" t="str">
        <f ca="1">IFERROR(MATCH(Cockpit!$C$2,OFFSET('Cours spéciaux'!$A$1,R142+1,0,1000),0)+R142,"")</f>
        <v/>
      </c>
      <c r="S143" s="46" t="s">
        <v>864</v>
      </c>
      <c r="T143" s="32" t="str">
        <f t="shared" si="38"/>
        <v>mandoline</v>
      </c>
      <c r="X143" t="str">
        <f t="shared" si="39"/>
        <v xml:space="preserve"> </v>
      </c>
    </row>
    <row r="144" spans="1:24">
      <c r="A144" s="10" t="s">
        <v>523</v>
      </c>
      <c r="B144" s="11" t="str">
        <f t="shared" si="37"/>
        <v>6.006.</v>
      </c>
      <c r="C144" s="11" t="s">
        <v>859</v>
      </c>
      <c r="D144" s="47" t="s">
        <v>209</v>
      </c>
      <c r="R144" s="31" t="str">
        <f ca="1">IFERROR(MATCH(Cockpit!$C$2,OFFSET('Cours spéciaux'!$A$1,R143+1,0,1000),0)+R143,"")</f>
        <v/>
      </c>
      <c r="S144" s="46" t="s">
        <v>865</v>
      </c>
      <c r="T144" s="32" t="str">
        <f t="shared" si="38"/>
        <v>viole de gambe</v>
      </c>
      <c r="X144" t="str">
        <f t="shared" si="39"/>
        <v xml:space="preserve"> </v>
      </c>
    </row>
    <row r="145" spans="1:24">
      <c r="A145" s="10" t="s">
        <v>524</v>
      </c>
      <c r="B145" s="11" t="str">
        <f t="shared" si="37"/>
        <v>6.007.</v>
      </c>
      <c r="C145" s="11" t="s">
        <v>860</v>
      </c>
      <c r="D145" s="47" t="s">
        <v>209</v>
      </c>
      <c r="R145" s="31" t="str">
        <f ca="1">IFERROR(MATCH(Cockpit!$C$2,OFFSET('Cours spéciaux'!$A$1,R144+1,0,1000),0)+R144,"")</f>
        <v/>
      </c>
      <c r="S145" s="46" t="s">
        <v>866</v>
      </c>
      <c r="T145" s="32" t="str">
        <f t="shared" si="38"/>
        <v>guitare classique</v>
      </c>
      <c r="X145" t="str">
        <f t="shared" si="39"/>
        <v xml:space="preserve"> </v>
      </c>
    </row>
    <row r="146" spans="1:24">
      <c r="A146" s="10" t="s">
        <v>379</v>
      </c>
      <c r="B146" s="11" t="str">
        <f t="shared" si="37"/>
        <v>6.008.</v>
      </c>
      <c r="C146" s="11" t="s">
        <v>861</v>
      </c>
      <c r="D146" s="47" t="s">
        <v>209</v>
      </c>
      <c r="R146" s="31" t="str">
        <f ca="1">IFERROR(MATCH(Cockpit!$C$2,OFFSET('Cours spéciaux'!$A$1,R145+1,0,1000),0)+R145,"")</f>
        <v/>
      </c>
      <c r="S146" s="46" t="s">
        <v>867</v>
      </c>
      <c r="T146" s="32" t="str">
        <f t="shared" si="38"/>
        <v>guitare électrique</v>
      </c>
      <c r="X146" t="str">
        <f t="shared" si="39"/>
        <v xml:space="preserve"> </v>
      </c>
    </row>
    <row r="147" spans="1:24">
      <c r="A147" s="10" t="s">
        <v>525</v>
      </c>
      <c r="B147" s="11" t="str">
        <f t="shared" si="37"/>
        <v>6.009.</v>
      </c>
      <c r="C147" s="11" t="s">
        <v>862</v>
      </c>
      <c r="D147" s="47" t="s">
        <v>209</v>
      </c>
      <c r="R147" s="31" t="str">
        <f ca="1">IFERROR(MATCH(Cockpit!$C$2,OFFSET('Cours spéciaux'!$A$1,R146+1,0,1000),0)+R146,"")</f>
        <v/>
      </c>
      <c r="S147" s="46" t="s">
        <v>868</v>
      </c>
      <c r="T147" s="32" t="str">
        <f t="shared" si="38"/>
        <v>guitare basse</v>
      </c>
      <c r="X147" t="str">
        <f t="shared" si="39"/>
        <v xml:space="preserve"> </v>
      </c>
    </row>
    <row r="148" spans="1:24">
      <c r="A148" s="10" t="s">
        <v>526</v>
      </c>
      <c r="B148" s="11" t="str">
        <f t="shared" si="37"/>
        <v>6.010.</v>
      </c>
      <c r="C148" s="11" t="s">
        <v>863</v>
      </c>
      <c r="D148" s="47" t="s">
        <v>209</v>
      </c>
      <c r="R148" s="31" t="str">
        <f ca="1">IFERROR(MATCH(Cockpit!$C$2,OFFSET('Cours spéciaux'!$A$1,R147+1,0,1000),0)+R147,"")</f>
        <v/>
      </c>
      <c r="S148" s="46" t="s">
        <v>869</v>
      </c>
      <c r="T148" s="32" t="str">
        <f t="shared" si="38"/>
        <v>hautbois</v>
      </c>
      <c r="X148" t="str">
        <f t="shared" si="39"/>
        <v xml:space="preserve"> </v>
      </c>
    </row>
    <row r="149" spans="1:24">
      <c r="A149" s="10" t="s">
        <v>380</v>
      </c>
      <c r="B149" s="11" t="str">
        <f t="shared" si="37"/>
        <v>6.011.</v>
      </c>
      <c r="C149" s="11" t="s">
        <v>864</v>
      </c>
      <c r="D149" s="47" t="s">
        <v>209</v>
      </c>
      <c r="R149" s="31" t="str">
        <f ca="1">IFERROR(MATCH(Cockpit!$C$2,OFFSET('Cours spéciaux'!$A$1,R148+1,0,1000),0)+R148,"")</f>
        <v/>
      </c>
      <c r="S149" s="46" t="s">
        <v>870</v>
      </c>
      <c r="T149" s="32" t="str">
        <f t="shared" si="38"/>
        <v>cor anglais</v>
      </c>
      <c r="X149" t="str">
        <f t="shared" si="39"/>
        <v xml:space="preserve"> </v>
      </c>
    </row>
    <row r="150" spans="1:24">
      <c r="A150" s="10" t="s">
        <v>527</v>
      </c>
      <c r="B150" s="11" t="str">
        <f t="shared" si="37"/>
        <v>6.012.</v>
      </c>
      <c r="C150" s="11" t="s">
        <v>865</v>
      </c>
      <c r="D150" s="47" t="s">
        <v>209</v>
      </c>
      <c r="R150" s="31" t="str">
        <f ca="1">IFERROR(MATCH(Cockpit!$C$2,OFFSET('Cours spéciaux'!$A$1,R149+1,0,1000),0)+R149,"")</f>
        <v/>
      </c>
      <c r="S150" s="46" t="s">
        <v>871</v>
      </c>
      <c r="T150" s="32" t="str">
        <f t="shared" si="38"/>
        <v>basson</v>
      </c>
      <c r="X150" t="str">
        <f t="shared" si="39"/>
        <v xml:space="preserve"> </v>
      </c>
    </row>
    <row r="151" spans="1:24">
      <c r="A151" s="10" t="s">
        <v>528</v>
      </c>
      <c r="B151" s="11" t="str">
        <f t="shared" si="37"/>
        <v>6.013.</v>
      </c>
      <c r="C151" s="11" t="s">
        <v>866</v>
      </c>
      <c r="D151" s="47" t="s">
        <v>209</v>
      </c>
      <c r="R151" s="31" t="str">
        <f ca="1">IFERROR(MATCH(Cockpit!$C$2,OFFSET('Cours spéciaux'!$A$1,R150+1,0,1000),0)+R150,"")</f>
        <v/>
      </c>
      <c r="S151" s="46" t="s">
        <v>872</v>
      </c>
      <c r="T151" s="32" t="str">
        <f t="shared" si="38"/>
        <v>flûte à bec</v>
      </c>
      <c r="X151" t="str">
        <f t="shared" si="39"/>
        <v xml:space="preserve"> </v>
      </c>
    </row>
    <row r="152" spans="1:24">
      <c r="A152" s="10" t="s">
        <v>529</v>
      </c>
      <c r="B152" s="11" t="str">
        <f t="shared" si="37"/>
        <v>6.014.</v>
      </c>
      <c r="C152" s="11" t="s">
        <v>867</v>
      </c>
      <c r="D152" s="47" t="s">
        <v>209</v>
      </c>
      <c r="R152" s="31" t="str">
        <f ca="1">IFERROR(MATCH(Cockpit!$C$2,OFFSET('Cours spéciaux'!$A$1,R151+1,0,1000),0)+R151,"")</f>
        <v/>
      </c>
      <c r="S152" s="46" t="s">
        <v>873</v>
      </c>
      <c r="T152" s="32" t="str">
        <f t="shared" si="38"/>
        <v>flûte traversière</v>
      </c>
      <c r="X152" t="str">
        <f t="shared" si="39"/>
        <v xml:space="preserve"> </v>
      </c>
    </row>
    <row r="153" spans="1:24">
      <c r="A153" s="10" t="s">
        <v>530</v>
      </c>
      <c r="B153" s="11" t="str">
        <f t="shared" si="37"/>
        <v>6.015.</v>
      </c>
      <c r="C153" s="11" t="s">
        <v>868</v>
      </c>
      <c r="D153" s="47" t="s">
        <v>209</v>
      </c>
      <c r="R153" s="31" t="str">
        <f ca="1">IFERROR(MATCH(Cockpit!$C$2,OFFSET('Cours spéciaux'!$A$1,R152+1,0,1000),0)+R152,"")</f>
        <v/>
      </c>
      <c r="S153" s="46" t="s">
        <v>874</v>
      </c>
      <c r="T153" s="32" t="str">
        <f t="shared" si="38"/>
        <v>clarinette</v>
      </c>
      <c r="X153" t="str">
        <f t="shared" si="39"/>
        <v xml:space="preserve"> </v>
      </c>
    </row>
    <row r="154" spans="1:24">
      <c r="A154" s="10" t="s">
        <v>531</v>
      </c>
      <c r="B154" s="11" t="str">
        <f t="shared" si="37"/>
        <v>6.016.</v>
      </c>
      <c r="C154" s="11" t="s">
        <v>869</v>
      </c>
      <c r="D154" s="47" t="s">
        <v>209</v>
      </c>
      <c r="R154" s="31" t="str">
        <f ca="1">IFERROR(MATCH(Cockpit!$C$2,OFFSET('Cours spéciaux'!$A$1,R153+1,0,1000),0)+R153,"")</f>
        <v/>
      </c>
      <c r="S154" s="46" t="s">
        <v>875</v>
      </c>
      <c r="T154" s="32" t="str">
        <f t="shared" si="38"/>
        <v>clarinette basse</v>
      </c>
      <c r="X154" t="str">
        <f t="shared" si="39"/>
        <v xml:space="preserve"> </v>
      </c>
    </row>
    <row r="155" spans="1:24">
      <c r="A155" s="10" t="s">
        <v>532</v>
      </c>
      <c r="B155" s="11" t="str">
        <f t="shared" si="37"/>
        <v>6.017.</v>
      </c>
      <c r="C155" s="11" t="s">
        <v>870</v>
      </c>
      <c r="D155" s="47" t="s">
        <v>209</v>
      </c>
      <c r="R155" s="31" t="str">
        <f ca="1">IFERROR(MATCH(Cockpit!$C$2,OFFSET('Cours spéciaux'!$A$1,R154+1,0,1000),0)+R154,"")</f>
        <v/>
      </c>
      <c r="S155" s="46" t="s">
        <v>876</v>
      </c>
      <c r="T155" s="32" t="str">
        <f t="shared" si="38"/>
        <v>saxophone</v>
      </c>
      <c r="X155" t="str">
        <f t="shared" si="39"/>
        <v xml:space="preserve"> </v>
      </c>
    </row>
    <row r="156" spans="1:24">
      <c r="A156" s="10" t="s">
        <v>533</v>
      </c>
      <c r="B156" s="11" t="str">
        <f t="shared" si="37"/>
        <v>6.018.</v>
      </c>
      <c r="C156" s="11" t="s">
        <v>871</v>
      </c>
      <c r="D156" s="47" t="s">
        <v>209</v>
      </c>
      <c r="R156" s="31" t="str">
        <f ca="1">IFERROR(MATCH(Cockpit!$C$2,OFFSET('Cours spéciaux'!$A$1,R155+1,0,1000),0)+R155,"")</f>
        <v/>
      </c>
      <c r="S156" s="46" t="s">
        <v>877</v>
      </c>
      <c r="T156" s="32" t="str">
        <f t="shared" si="38"/>
        <v>petits cuivres (bugle, cornet, trompette)</v>
      </c>
      <c r="X156" t="str">
        <f t="shared" si="39"/>
        <v xml:space="preserve"> </v>
      </c>
    </row>
    <row r="157" spans="1:24">
      <c r="A157" s="10" t="s">
        <v>534</v>
      </c>
      <c r="B157" s="11" t="str">
        <f t="shared" si="37"/>
        <v>6.019.</v>
      </c>
      <c r="C157" s="11" t="s">
        <v>872</v>
      </c>
      <c r="D157" s="47" t="s">
        <v>209</v>
      </c>
      <c r="R157" s="31" t="str">
        <f ca="1">IFERROR(MATCH(Cockpit!$C$2,OFFSET('Cours spéciaux'!$A$1,R156+1,0,1000),0)+R156,"")</f>
        <v/>
      </c>
      <c r="S157" s="46" t="s">
        <v>878</v>
      </c>
      <c r="T157" s="32" t="str">
        <f t="shared" si="38"/>
        <v>alto en mib</v>
      </c>
      <c r="X157" t="str">
        <f t="shared" si="39"/>
        <v xml:space="preserve"> </v>
      </c>
    </row>
    <row r="158" spans="1:24">
      <c r="A158" s="10" t="s">
        <v>535</v>
      </c>
      <c r="B158" s="11" t="str">
        <f t="shared" si="37"/>
        <v>6.020.</v>
      </c>
      <c r="C158" s="11" t="s">
        <v>873</v>
      </c>
      <c r="D158" s="47" t="s">
        <v>209</v>
      </c>
      <c r="R158" s="31" t="str">
        <f ca="1">IFERROR(MATCH(Cockpit!$C$2,OFFSET('Cours spéciaux'!$A$1,R157+1,0,1000),0)+R157,"")</f>
        <v/>
      </c>
      <c r="S158" s="46" t="s">
        <v>879</v>
      </c>
      <c r="T158" s="32" t="str">
        <f t="shared" si="38"/>
        <v>cor en fa</v>
      </c>
      <c r="X158" t="str">
        <f t="shared" si="39"/>
        <v xml:space="preserve"> </v>
      </c>
    </row>
    <row r="159" spans="1:24">
      <c r="A159" s="10" t="s">
        <v>536</v>
      </c>
      <c r="B159" s="11" t="str">
        <f t="shared" si="37"/>
        <v>6.021.</v>
      </c>
      <c r="C159" s="11" t="s">
        <v>874</v>
      </c>
      <c r="D159" s="47" t="s">
        <v>209</v>
      </c>
      <c r="R159" s="31" t="str">
        <f ca="1">IFERROR(MATCH(Cockpit!$C$2,OFFSET('Cours spéciaux'!$A$1,R158+1,0,1000),0)+R158,"")</f>
        <v/>
      </c>
      <c r="S159" s="46" t="s">
        <v>880</v>
      </c>
      <c r="T159" s="32" t="str">
        <f t="shared" si="38"/>
        <v>trombone</v>
      </c>
      <c r="X159" t="str">
        <f t="shared" si="39"/>
        <v xml:space="preserve"> </v>
      </c>
    </row>
    <row r="160" spans="1:24">
      <c r="A160" s="10" t="s">
        <v>537</v>
      </c>
      <c r="B160" s="11" t="str">
        <f t="shared" si="37"/>
        <v>6.022.</v>
      </c>
      <c r="C160" s="11" t="s">
        <v>875</v>
      </c>
      <c r="D160" s="47" t="s">
        <v>209</v>
      </c>
      <c r="R160" s="31" t="str">
        <f ca="1">IFERROR(MATCH(Cockpit!$C$2,OFFSET('Cours spéciaux'!$A$1,R159+1,0,1000),0)+R159,"")</f>
        <v/>
      </c>
      <c r="S160" s="46" t="s">
        <v>881</v>
      </c>
      <c r="T160" s="32" t="str">
        <f t="shared" si="38"/>
        <v>trombone basse</v>
      </c>
      <c r="X160" t="str">
        <f t="shared" si="39"/>
        <v xml:space="preserve"> </v>
      </c>
    </row>
    <row r="161" spans="1:24">
      <c r="A161" s="10" t="s">
        <v>538</v>
      </c>
      <c r="B161" s="11" t="str">
        <f t="shared" si="37"/>
        <v>6.023.</v>
      </c>
      <c r="C161" s="11" t="s">
        <v>876</v>
      </c>
      <c r="D161" s="47" t="s">
        <v>209</v>
      </c>
      <c r="R161" s="31" t="str">
        <f ca="1">IFERROR(MATCH(Cockpit!$C$2,OFFSET('Cours spéciaux'!$A$1,R160+1,0,1000),0)+R160,"")</f>
        <v/>
      </c>
      <c r="S161" s="46" t="s">
        <v>882</v>
      </c>
      <c r="T161" s="32" t="str">
        <f t="shared" si="38"/>
        <v>gros cuivres (baryton, euphonium, tuba basse, contrebasse)</v>
      </c>
      <c r="X161" t="str">
        <f t="shared" si="39"/>
        <v xml:space="preserve"> </v>
      </c>
    </row>
    <row r="162" spans="1:24">
      <c r="A162" s="10" t="s">
        <v>539</v>
      </c>
      <c r="B162" s="11" t="str">
        <f t="shared" si="37"/>
        <v>6.024.</v>
      </c>
      <c r="C162" s="11" t="s">
        <v>877</v>
      </c>
      <c r="D162" s="47" t="s">
        <v>209</v>
      </c>
      <c r="R162" s="31" t="str">
        <f ca="1">IFERROR(MATCH(Cockpit!$C$2,OFFSET('Cours spéciaux'!$A$1,R161+1,0,1000),0)+R161,"")</f>
        <v/>
      </c>
      <c r="S162" s="46" t="s">
        <v>883</v>
      </c>
      <c r="T162" s="32" t="str">
        <f t="shared" si="38"/>
        <v>percussion</v>
      </c>
      <c r="X162" t="str">
        <f t="shared" si="39"/>
        <v xml:space="preserve"> </v>
      </c>
    </row>
    <row r="163" spans="1:24">
      <c r="A163" s="10" t="s">
        <v>540</v>
      </c>
      <c r="B163" s="11" t="str">
        <f t="shared" si="37"/>
        <v>6.025.</v>
      </c>
      <c r="C163" s="11" t="s">
        <v>878</v>
      </c>
      <c r="D163" s="47" t="s">
        <v>209</v>
      </c>
      <c r="R163" s="31" t="str">
        <f ca="1">IFERROR(MATCH(Cockpit!$C$2,OFFSET('Cours spéciaux'!$A$1,R162+1,0,1000),0)+R162,"")</f>
        <v/>
      </c>
      <c r="S163" s="46" t="s">
        <v>884</v>
      </c>
      <c r="T163" s="32" t="str">
        <f t="shared" si="38"/>
        <v>drumset</v>
      </c>
      <c r="X163" t="str">
        <f t="shared" si="39"/>
        <v xml:space="preserve"> </v>
      </c>
    </row>
    <row r="164" spans="1:24">
      <c r="A164" s="10" t="s">
        <v>381</v>
      </c>
      <c r="B164" s="11" t="str">
        <f t="shared" si="37"/>
        <v>6.026.</v>
      </c>
      <c r="C164" s="11" t="s">
        <v>879</v>
      </c>
      <c r="D164" s="47" t="s">
        <v>209</v>
      </c>
      <c r="R164" s="31" t="str">
        <f ca="1">IFERROR(MATCH(Cockpit!$C$2,OFFSET('Cours spéciaux'!$A$1,R163+1,0,1000),0)+R163,"")</f>
        <v/>
      </c>
      <c r="S164" s="46" t="s">
        <v>885</v>
      </c>
      <c r="T164" s="32" t="str">
        <f t="shared" si="38"/>
        <v>carillon</v>
      </c>
      <c r="X164" t="str">
        <f t="shared" si="39"/>
        <v xml:space="preserve"> </v>
      </c>
    </row>
    <row r="165" spans="1:24">
      <c r="A165" s="10" t="s">
        <v>541</v>
      </c>
      <c r="B165" s="11" t="str">
        <f t="shared" si="37"/>
        <v>6.027.</v>
      </c>
      <c r="C165" s="11" t="s">
        <v>880</v>
      </c>
      <c r="D165" s="47" t="s">
        <v>209</v>
      </c>
      <c r="R165" s="31" t="str">
        <f ca="1">IFERROR(MATCH(Cockpit!$C$2,OFFSET('Cours spéciaux'!$A$1,R164+1,0,1000),0)+R164,"")</f>
        <v/>
      </c>
      <c r="S165" s="46" t="s">
        <v>886</v>
      </c>
      <c r="T165" s="32" t="str">
        <f t="shared" si="38"/>
        <v>chant grégorien</v>
      </c>
      <c r="X165" t="str">
        <f t="shared" si="39"/>
        <v xml:space="preserve"> </v>
      </c>
    </row>
    <row r="166" spans="1:24">
      <c r="A166" s="10" t="s">
        <v>542</v>
      </c>
      <c r="B166" s="11" t="str">
        <f t="shared" si="37"/>
        <v>6.028.</v>
      </c>
      <c r="C166" s="11" t="s">
        <v>881</v>
      </c>
      <c r="D166" s="47" t="s">
        <v>209</v>
      </c>
      <c r="R166" s="31" t="str">
        <f ca="1">IFERROR(MATCH(Cockpit!$C$2,OFFSET('Cours spéciaux'!$A$1,R165+1,0,1000),0)+R165,"")</f>
        <v/>
      </c>
      <c r="S166" s="46" t="s">
        <v>887</v>
      </c>
      <c r="T166" s="32" t="str">
        <f t="shared" si="38"/>
        <v xml:space="preserve">viole de gambe dessus </v>
      </c>
      <c r="X166" t="str">
        <f t="shared" si="39"/>
        <v xml:space="preserve"> </v>
      </c>
    </row>
    <row r="167" spans="1:24">
      <c r="A167" s="10" t="s">
        <v>543</v>
      </c>
      <c r="B167" s="11" t="str">
        <f t="shared" si="37"/>
        <v>6.029.</v>
      </c>
      <c r="C167" s="11" t="s">
        <v>882</v>
      </c>
      <c r="D167" s="47" t="s">
        <v>209</v>
      </c>
      <c r="R167" s="31" t="str">
        <f ca="1">IFERROR(MATCH(Cockpit!$C$2,OFFSET('Cours spéciaux'!$A$1,R166+1,0,1000),0)+R166,"")</f>
        <v/>
      </c>
      <c r="S167" s="46" t="s">
        <v>888</v>
      </c>
      <c r="T167" s="32" t="str">
        <f t="shared" si="38"/>
        <v>viole de gambe basse</v>
      </c>
      <c r="X167" t="str">
        <f t="shared" si="39"/>
        <v xml:space="preserve"> </v>
      </c>
    </row>
    <row r="168" spans="1:24">
      <c r="A168" s="10" t="s">
        <v>544</v>
      </c>
      <c r="B168" s="11" t="str">
        <f t="shared" si="37"/>
        <v>6.030.</v>
      </c>
      <c r="C168" s="11" t="s">
        <v>883</v>
      </c>
      <c r="D168" s="47" t="s">
        <v>209</v>
      </c>
      <c r="R168" s="31" t="str">
        <f ca="1">IFERROR(MATCH(Cockpit!$C$2,OFFSET('Cours spéciaux'!$A$1,R167+1,0,1000),0)+R167,"")</f>
        <v/>
      </c>
      <c r="S168" s="46" t="s">
        <v>889</v>
      </c>
      <c r="T168" s="32" t="str">
        <f t="shared" si="38"/>
        <v>guitare acoustique</v>
      </c>
      <c r="X168" t="str">
        <f t="shared" si="39"/>
        <v xml:space="preserve"> </v>
      </c>
    </row>
    <row r="169" spans="1:24">
      <c r="A169" s="10" t="s">
        <v>545</v>
      </c>
      <c r="B169" s="11" t="str">
        <f t="shared" si="37"/>
        <v>6.031.</v>
      </c>
      <c r="C169" s="11" t="s">
        <v>884</v>
      </c>
      <c r="D169" s="47" t="s">
        <v>209</v>
      </c>
      <c r="R169" s="31" t="str">
        <f ca="1">IFERROR(MATCH(Cockpit!$C$2,OFFSET('Cours spéciaux'!$A$1,R168+1,0,1000),0)+R168,"")</f>
        <v/>
      </c>
      <c r="S169" s="46" t="s">
        <v>890</v>
      </c>
      <c r="T169" s="32" t="str">
        <f t="shared" si="38"/>
        <v>flûte piccolo</v>
      </c>
      <c r="X169" t="str">
        <f t="shared" si="39"/>
        <v xml:space="preserve"> </v>
      </c>
    </row>
    <row r="170" spans="1:24">
      <c r="A170" s="10" t="s">
        <v>743</v>
      </c>
      <c r="B170" s="11" t="str">
        <f t="shared" ref="B170:B179" si="40">LEFT(C170,6)</f>
        <v>6.032.</v>
      </c>
      <c r="C170" s="11" t="s">
        <v>885</v>
      </c>
      <c r="D170" s="47" t="s">
        <v>209</v>
      </c>
      <c r="R170" s="31" t="str">
        <f ca="1">IFERROR(MATCH(Cockpit!$C$2,OFFSET('Cours spéciaux'!$A$1,R169+1,0,1000),0)+R169,"")</f>
        <v/>
      </c>
      <c r="S170" s="46" t="s">
        <v>891</v>
      </c>
      <c r="T170" s="32" t="str">
        <f t="shared" si="38"/>
        <v>clarinette mib</v>
      </c>
      <c r="X170" t="str">
        <f t="shared" si="39"/>
        <v xml:space="preserve"> </v>
      </c>
    </row>
    <row r="171" spans="1:24">
      <c r="A171" s="10" t="s">
        <v>755</v>
      </c>
      <c r="B171" s="11" t="str">
        <f t="shared" si="40"/>
        <v>6.033.</v>
      </c>
      <c r="C171" s="11" t="s">
        <v>886</v>
      </c>
      <c r="D171" s="47" t="s">
        <v>210</v>
      </c>
      <c r="R171" s="31" t="str">
        <f ca="1">IFERROR(MATCH(Cockpit!$C$2,OFFSET('Cours spéciaux'!$A$1,R170+1,0,1000),0)+R170,"")</f>
        <v/>
      </c>
      <c r="S171" s="46" t="s">
        <v>892</v>
      </c>
      <c r="T171" s="32" t="str">
        <f t="shared" si="38"/>
        <v>percussion latine</v>
      </c>
      <c r="X171" t="str">
        <f t="shared" si="39"/>
        <v xml:space="preserve"> </v>
      </c>
    </row>
    <row r="172" spans="1:24">
      <c r="A172" s="10" t="s">
        <v>779</v>
      </c>
      <c r="B172" s="11" t="str">
        <f t="shared" si="40"/>
        <v>6.034.</v>
      </c>
      <c r="C172" s="11" t="s">
        <v>887</v>
      </c>
      <c r="D172" s="47" t="s">
        <v>209</v>
      </c>
      <c r="R172" s="31" t="str">
        <f ca="1">IFERROR(MATCH(Cockpit!$C$2,OFFSET('Cours spéciaux'!$A$1,R171+1,0,1000),0)+R171,"")</f>
        <v/>
      </c>
      <c r="S172" s="46" t="s">
        <v>893</v>
      </c>
      <c r="T172" s="32" t="str">
        <f t="shared" si="38"/>
        <v>pratiques à l'orgue</v>
      </c>
      <c r="X172" t="str">
        <f t="shared" si="39"/>
        <v xml:space="preserve"> </v>
      </c>
    </row>
    <row r="173" spans="1:24" ht="15.75" thickBot="1">
      <c r="A173" s="10" t="s">
        <v>780</v>
      </c>
      <c r="B173" s="11" t="str">
        <f t="shared" si="40"/>
        <v>6.035.</v>
      </c>
      <c r="C173" s="11" t="s">
        <v>888</v>
      </c>
      <c r="D173" s="47" t="s">
        <v>209</v>
      </c>
      <c r="R173" s="31" t="str">
        <f ca="1">IFERROR(MATCH(Cockpit!$C$2,OFFSET('Cours spéciaux'!$A$1,R172+1,0,1000),0)+R172,"")</f>
        <v/>
      </c>
      <c r="S173" s="46" t="s">
        <v>894</v>
      </c>
      <c r="T173" s="32" t="str">
        <f t="shared" si="38"/>
        <v>piano d'accompagnement</v>
      </c>
      <c r="X173" t="str">
        <f t="shared" si="39"/>
        <v xml:space="preserve"> </v>
      </c>
    </row>
    <row r="174" spans="1:24">
      <c r="A174" s="10" t="s">
        <v>781</v>
      </c>
      <c r="B174" s="11" t="str">
        <f t="shared" si="40"/>
        <v>6.036.</v>
      </c>
      <c r="C174" s="11" t="s">
        <v>889</v>
      </c>
      <c r="D174" s="47" t="s">
        <v>209</v>
      </c>
      <c r="R174" s="31" t="str">
        <f ca="1">IFERROR(MATCH(Cockpit!$C$2,OFFSET('Cours spéciaux'!$A$1,R173+1,0,1000),0)+R173,"")</f>
        <v/>
      </c>
      <c r="S174" s="33" t="str">
        <f ca="1">IFERROR(OFFSET('Cours spéciaux'!$F$1,Lists!R130,0),"9.9999")</f>
        <v>9.9999</v>
      </c>
      <c r="T174" s="32" t="str">
        <f t="shared" ca="1" si="38"/>
        <v/>
      </c>
      <c r="X174" t="str">
        <f t="shared" si="39"/>
        <v xml:space="preserve"> </v>
      </c>
    </row>
    <row r="175" spans="1:24">
      <c r="A175" s="10" t="s">
        <v>782</v>
      </c>
      <c r="B175" s="11" t="str">
        <f t="shared" si="40"/>
        <v>6.037.</v>
      </c>
      <c r="C175" s="11" t="s">
        <v>890</v>
      </c>
      <c r="D175" s="47" t="s">
        <v>209</v>
      </c>
      <c r="R175" s="31" t="str">
        <f ca="1">IFERROR(MATCH(Cockpit!$C$2,OFFSET('Cours spéciaux'!$A$1,R174+1,0,1000),0)+R174,"")</f>
        <v/>
      </c>
      <c r="S175" s="11" t="str">
        <f ca="1">IFERROR(OFFSET('Cours spéciaux'!$F$1,Lists!R131,0),"9.9999")</f>
        <v>9.9999</v>
      </c>
      <c r="T175" s="32" t="str">
        <f t="shared" ca="1" si="38"/>
        <v/>
      </c>
      <c r="X175" t="str">
        <f t="shared" si="39"/>
        <v xml:space="preserve"> </v>
      </c>
    </row>
    <row r="176" spans="1:24">
      <c r="A176" s="10" t="s">
        <v>783</v>
      </c>
      <c r="B176" s="11" t="str">
        <f t="shared" si="40"/>
        <v>6.038.</v>
      </c>
      <c r="C176" s="11" t="s">
        <v>891</v>
      </c>
      <c r="D176" s="47" t="s">
        <v>209</v>
      </c>
      <c r="R176" s="31" t="str">
        <f ca="1">IFERROR(MATCH(Cockpit!$C$2,OFFSET('Cours spéciaux'!$A$1,R175+1,0,1000),0)+R175,"")</f>
        <v/>
      </c>
      <c r="S176" s="11" t="str">
        <f ca="1">IFERROR(OFFSET('Cours spéciaux'!$F$1,Lists!R132,0),"9.9999")</f>
        <v>9.9999</v>
      </c>
      <c r="T176" s="32" t="str">
        <f t="shared" ca="1" si="38"/>
        <v/>
      </c>
      <c r="X176" t="str">
        <f t="shared" si="39"/>
        <v xml:space="preserve"> </v>
      </c>
    </row>
    <row r="177" spans="1:24">
      <c r="A177" s="10" t="s">
        <v>784</v>
      </c>
      <c r="B177" s="11" t="str">
        <f t="shared" si="40"/>
        <v>6.039.</v>
      </c>
      <c r="C177" s="11" t="s">
        <v>892</v>
      </c>
      <c r="D177" s="47" t="s">
        <v>209</v>
      </c>
      <c r="Q177">
        <f t="shared" ref="Q177:Q208" si="41">IF(P176=" ",LEFT(O176,LEN(O176)-1),O176)</f>
        <v>0</v>
      </c>
      <c r="R177" s="31" t="str">
        <f ca="1">IFERROR(MATCH(Cockpit!$C$2,OFFSET('Cours spéciaux'!$A$1,R176+1,0,1000),0)+R176,"")</f>
        <v/>
      </c>
      <c r="S177" s="11" t="str">
        <f ca="1">IFERROR(OFFSET('Cours spéciaux'!$F$1,Lists!R133,0),"9.9999")</f>
        <v>9.9999</v>
      </c>
      <c r="T177" s="32" t="str">
        <f t="shared" ca="1" si="38"/>
        <v/>
      </c>
      <c r="X177" t="str">
        <f t="shared" si="39"/>
        <v xml:space="preserve"> </v>
      </c>
    </row>
    <row r="178" spans="1:24">
      <c r="A178" s="10" t="s">
        <v>785</v>
      </c>
      <c r="B178" s="11" t="str">
        <f t="shared" si="40"/>
        <v>6.040.</v>
      </c>
      <c r="C178" s="11" t="s">
        <v>893</v>
      </c>
      <c r="D178" s="47" t="s">
        <v>209</v>
      </c>
      <c r="Q178">
        <f t="shared" si="41"/>
        <v>0</v>
      </c>
      <c r="R178" s="31" t="str">
        <f ca="1">IFERROR(MATCH(Cockpit!$C$2,OFFSET('Cours spéciaux'!$A$1,R177+1,0,1000),0)+R177,"")</f>
        <v/>
      </c>
      <c r="S178" s="11" t="str">
        <f ca="1">IFERROR(OFFSET('Cours spéciaux'!$F$1,Lists!R134,0),"9.9999")</f>
        <v>9.9999</v>
      </c>
      <c r="T178" s="32" t="str">
        <f t="shared" ca="1" si="38"/>
        <v/>
      </c>
      <c r="X178" t="str">
        <f t="shared" si="39"/>
        <v xml:space="preserve"> </v>
      </c>
    </row>
    <row r="179" spans="1:24">
      <c r="A179" s="10" t="s">
        <v>786</v>
      </c>
      <c r="B179" s="11" t="str">
        <f t="shared" si="40"/>
        <v>6.041.</v>
      </c>
      <c r="C179" s="11" t="s">
        <v>894</v>
      </c>
      <c r="D179" s="47" t="s">
        <v>209</v>
      </c>
      <c r="Q179">
        <f t="shared" si="41"/>
        <v>0</v>
      </c>
      <c r="R179" s="31" t="str">
        <f ca="1">IFERROR(MATCH(Cockpit!$C$2,OFFSET('Cours spéciaux'!$A$1,R178+1,0,1000),0)+R178,"")</f>
        <v/>
      </c>
      <c r="S179" s="11" t="str">
        <f ca="1">IFERROR(OFFSET('Cours spéciaux'!$F$1,Lists!R135,0),"9.9999")</f>
        <v>9.9999</v>
      </c>
      <c r="T179" s="32" t="str">
        <f t="shared" ca="1" si="38"/>
        <v/>
      </c>
      <c r="X179" t="str">
        <f t="shared" si="39"/>
        <v xml:space="preserve"> </v>
      </c>
    </row>
    <row r="180" spans="1:24">
      <c r="A180" s="10" t="s">
        <v>554</v>
      </c>
      <c r="B180" s="11" t="str">
        <f t="shared" si="37"/>
        <v>1.4.1.</v>
      </c>
      <c r="C180" s="11" t="s">
        <v>668</v>
      </c>
      <c r="D180" s="11" t="s">
        <v>209</v>
      </c>
      <c r="Q180">
        <f t="shared" si="41"/>
        <v>0</v>
      </c>
      <c r="R180" s="31" t="str">
        <f ca="1">IFERROR(MATCH(Cockpit!$C$2,OFFSET('Cours spéciaux'!$A$1,R179+1,0,1000),0)+R179,"")</f>
        <v/>
      </c>
      <c r="S180" s="11" t="str">
        <f ca="1">IFERROR(OFFSET('Cours spéciaux'!$F$1,Lists!R136,0),"9.9999")</f>
        <v>9.9999</v>
      </c>
      <c r="T180" s="32" t="str">
        <f t="shared" ca="1" si="38"/>
        <v/>
      </c>
      <c r="X180" t="str">
        <f t="shared" si="39"/>
        <v xml:space="preserve"> </v>
      </c>
    </row>
    <row r="181" spans="1:24">
      <c r="A181" s="10" t="s">
        <v>555</v>
      </c>
      <c r="B181" s="11" t="str">
        <f t="shared" si="37"/>
        <v>1.4.2.</v>
      </c>
      <c r="C181" s="11" t="s">
        <v>669</v>
      </c>
      <c r="D181" s="19" t="s">
        <v>209</v>
      </c>
      <c r="Q181">
        <f t="shared" si="41"/>
        <v>0</v>
      </c>
      <c r="R181" s="31" t="str">
        <f ca="1">IFERROR(MATCH(Cockpit!$C$2,OFFSET('Cours spéciaux'!$A$1,R180+1,0,1000),0)+R180,"")</f>
        <v/>
      </c>
      <c r="S181" s="11" t="str">
        <f ca="1">IFERROR(OFFSET('Cours spéciaux'!$F$1,Lists!R137,0),"9.9999")</f>
        <v>9.9999</v>
      </c>
      <c r="T181" s="32" t="str">
        <f t="shared" ca="1" si="38"/>
        <v/>
      </c>
      <c r="X181" t="str">
        <f t="shared" si="39"/>
        <v xml:space="preserve"> </v>
      </c>
    </row>
    <row r="182" spans="1:24">
      <c r="A182" s="10" t="s">
        <v>555</v>
      </c>
      <c r="B182" s="11" t="str">
        <f t="shared" si="37"/>
        <v>1.4.2.</v>
      </c>
      <c r="C182" s="11" t="s">
        <v>669</v>
      </c>
      <c r="D182" s="19" t="s">
        <v>210</v>
      </c>
      <c r="Q182">
        <f t="shared" si="41"/>
        <v>0</v>
      </c>
      <c r="R182" s="31" t="str">
        <f ca="1">IFERROR(MATCH(Cockpit!$C$2,OFFSET('Cours spéciaux'!$A$1,R181+1,0,1000),0)+R181,"")</f>
        <v/>
      </c>
      <c r="S182" s="11" t="str">
        <f ca="1">IFERROR(OFFSET('Cours spéciaux'!$F$1,Lists!R138,0),"9.9999")</f>
        <v>9.9999</v>
      </c>
      <c r="T182" s="32" t="str">
        <f t="shared" ca="1" si="38"/>
        <v/>
      </c>
      <c r="X182" t="str">
        <f t="shared" si="39"/>
        <v xml:space="preserve"> </v>
      </c>
    </row>
    <row r="183" spans="1:24">
      <c r="A183" s="10" t="s">
        <v>750</v>
      </c>
      <c r="B183" s="11" t="str">
        <f t="shared" si="37"/>
        <v>1.4.3.</v>
      </c>
      <c r="C183" s="11" t="s">
        <v>751</v>
      </c>
      <c r="D183" s="11" t="s">
        <v>210</v>
      </c>
      <c r="Q183">
        <f t="shared" si="41"/>
        <v>0</v>
      </c>
      <c r="R183" s="31" t="str">
        <f ca="1">IFERROR(MATCH(Cockpit!$C$2,OFFSET('Cours spéciaux'!$A$1,R182+1,0,1000),0)+R182,"")</f>
        <v/>
      </c>
      <c r="S183" s="11" t="str">
        <f ca="1">IFERROR(OFFSET('Cours spéciaux'!$F$1,Lists!R139,0),"9.9999")</f>
        <v>9.9999</v>
      </c>
      <c r="T183" s="32" t="str">
        <f t="shared" ca="1" si="38"/>
        <v/>
      </c>
      <c r="X183" t="str">
        <f t="shared" si="39"/>
        <v xml:space="preserve"> </v>
      </c>
    </row>
    <row r="184" spans="1:24">
      <c r="A184" s="10" t="s">
        <v>818</v>
      </c>
      <c r="B184" s="11" t="str">
        <f t="shared" si="37"/>
        <v>1.4.4.</v>
      </c>
      <c r="C184" s="11" t="s">
        <v>816</v>
      </c>
      <c r="D184" s="47" t="s">
        <v>209</v>
      </c>
      <c r="Q184">
        <f t="shared" si="41"/>
        <v>0</v>
      </c>
      <c r="R184" s="31" t="str">
        <f ca="1">IFERROR(MATCH(Cockpit!$C$2,OFFSET('Cours spéciaux'!$A$1,R183+1,0,1000),0)+R183,"")</f>
        <v/>
      </c>
      <c r="S184" s="11" t="str">
        <f ca="1">IFERROR(OFFSET('Cours spéciaux'!$F$1,Lists!R140,0),"9.9999")</f>
        <v>9.9999</v>
      </c>
      <c r="T184" s="32" t="str">
        <f t="shared" ca="1" si="38"/>
        <v/>
      </c>
      <c r="X184" t="str">
        <f t="shared" si="39"/>
        <v xml:space="preserve"> </v>
      </c>
    </row>
    <row r="185" spans="1:24">
      <c r="A185" s="10" t="s">
        <v>819</v>
      </c>
      <c r="B185" s="11" t="str">
        <f t="shared" si="37"/>
        <v>1.4.5.</v>
      </c>
      <c r="C185" s="11" t="s">
        <v>817</v>
      </c>
      <c r="D185" s="47" t="s">
        <v>210</v>
      </c>
      <c r="Q185">
        <f t="shared" si="41"/>
        <v>0</v>
      </c>
      <c r="R185" s="31" t="str">
        <f ca="1">IFERROR(MATCH(Cockpit!$C$2,OFFSET('Cours spéciaux'!$A$1,R184+1,0,1000),0)+R184,"")</f>
        <v/>
      </c>
      <c r="S185" s="11" t="str">
        <f ca="1">IFERROR(OFFSET('Cours spéciaux'!$F$1,Lists!R141,0),"9.9999")</f>
        <v>9.9999</v>
      </c>
      <c r="T185" s="32" t="str">
        <f t="shared" ca="1" si="38"/>
        <v/>
      </c>
      <c r="X185" t="str">
        <f t="shared" si="39"/>
        <v xml:space="preserve"> </v>
      </c>
    </row>
    <row r="186" spans="1:24">
      <c r="A186" s="10" t="s">
        <v>556</v>
      </c>
      <c r="B186" s="11" t="str">
        <f t="shared" si="37"/>
        <v>1.5.1.</v>
      </c>
      <c r="C186" s="11" t="s">
        <v>969</v>
      </c>
      <c r="D186" s="11" t="s">
        <v>209</v>
      </c>
      <c r="Q186">
        <f t="shared" si="41"/>
        <v>0</v>
      </c>
      <c r="R186" s="31" t="str">
        <f ca="1">IFERROR(MATCH(Cockpit!$C$2,OFFSET('Cours spéciaux'!$A$1,R185+1,0,1000),0)+R185,"")</f>
        <v/>
      </c>
      <c r="S186" s="11" t="str">
        <f ca="1">IFERROR(OFFSET('Cours spéciaux'!$F$1,Lists!R142,0),"9.9999")</f>
        <v>9.9999</v>
      </c>
      <c r="T186" s="32" t="str">
        <f t="shared" ca="1" si="38"/>
        <v/>
      </c>
      <c r="X186" t="str">
        <f t="shared" si="39"/>
        <v xml:space="preserve"> </v>
      </c>
    </row>
    <row r="187" spans="1:24">
      <c r="A187" s="10" t="s">
        <v>557</v>
      </c>
      <c r="B187" s="11" t="str">
        <f t="shared" si="37"/>
        <v>1.5.2.</v>
      </c>
      <c r="C187" s="11" t="s">
        <v>670</v>
      </c>
      <c r="D187" s="11" t="s">
        <v>209</v>
      </c>
      <c r="Q187">
        <f t="shared" si="41"/>
        <v>0</v>
      </c>
      <c r="R187" s="31" t="str">
        <f ca="1">IFERROR(MATCH(Cockpit!$C$2,OFFSET('Cours spéciaux'!$A$1,R186+1,0,1000),0)+R186,"")</f>
        <v/>
      </c>
      <c r="S187" s="11" t="str">
        <f ca="1">IFERROR(OFFSET('Cours spéciaux'!$F$1,Lists!R143,0),"9.9999")</f>
        <v>9.9999</v>
      </c>
      <c r="T187" s="32" t="str">
        <f t="shared" ca="1" si="38"/>
        <v/>
      </c>
      <c r="X187" t="str">
        <f t="shared" si="39"/>
        <v xml:space="preserve"> </v>
      </c>
    </row>
    <row r="188" spans="1:24">
      <c r="A188" s="10" t="s">
        <v>558</v>
      </c>
      <c r="B188" s="11" t="str">
        <f t="shared" si="37"/>
        <v>2.2.1.</v>
      </c>
      <c r="C188" s="11" t="s">
        <v>671</v>
      </c>
      <c r="D188" s="11" t="s">
        <v>210</v>
      </c>
      <c r="Q188">
        <f t="shared" si="41"/>
        <v>0</v>
      </c>
      <c r="R188" s="31" t="str">
        <f ca="1">IFERROR(MATCH(Cockpit!$C$2,OFFSET('Cours spéciaux'!$A$1,R187+1,0,1000),0)+R187,"")</f>
        <v/>
      </c>
      <c r="S188" s="11" t="str">
        <f ca="1">IFERROR(OFFSET('Cours spéciaux'!$F$1,Lists!R144,0),"9.9999")</f>
        <v>9.9999</v>
      </c>
      <c r="T188" s="32" t="str">
        <f t="shared" ca="1" si="38"/>
        <v/>
      </c>
      <c r="X188" t="str">
        <f t="shared" si="39"/>
        <v xml:space="preserve"> </v>
      </c>
    </row>
    <row r="189" spans="1:24">
      <c r="A189" s="10" t="s">
        <v>559</v>
      </c>
      <c r="B189" s="11" t="str">
        <f t="shared" si="37"/>
        <v>2.2.2.</v>
      </c>
      <c r="C189" s="11" t="s">
        <v>672</v>
      </c>
      <c r="D189" s="11" t="s">
        <v>210</v>
      </c>
      <c r="Q189">
        <f t="shared" si="41"/>
        <v>0</v>
      </c>
      <c r="R189" s="31" t="str">
        <f ca="1">IFERROR(MATCH(Cockpit!$C$2,OFFSET('Cours spéciaux'!$A$1,R188+1,0,1000),0)+R188,"")</f>
        <v/>
      </c>
      <c r="S189" s="11" t="str">
        <f ca="1">IFERROR(OFFSET('Cours spéciaux'!$F$1,Lists!R145,0),"9.9999")</f>
        <v>9.9999</v>
      </c>
      <c r="T189" s="32" t="str">
        <f t="shared" ca="1" si="38"/>
        <v/>
      </c>
      <c r="X189" t="str">
        <f t="shared" si="39"/>
        <v xml:space="preserve"> </v>
      </c>
    </row>
    <row r="190" spans="1:24">
      <c r="A190" s="10" t="s">
        <v>560</v>
      </c>
      <c r="B190" s="11" t="str">
        <f t="shared" si="37"/>
        <v>2.2.3.</v>
      </c>
      <c r="C190" s="11" t="s">
        <v>673</v>
      </c>
      <c r="D190" s="11" t="s">
        <v>209</v>
      </c>
      <c r="Q190">
        <f t="shared" si="41"/>
        <v>0</v>
      </c>
      <c r="R190" s="31" t="str">
        <f ca="1">IFERROR(MATCH(Cockpit!$C$2,OFFSET('Cours spéciaux'!$A$1,R189+1,0,1000),0)+R189,"")</f>
        <v/>
      </c>
      <c r="S190" s="11" t="str">
        <f ca="1">IFERROR(OFFSET('Cours spéciaux'!$F$1,Lists!R146,0),"9.9999")</f>
        <v>9.9999</v>
      </c>
      <c r="T190" s="32" t="str">
        <f t="shared" ca="1" si="38"/>
        <v/>
      </c>
      <c r="X190" t="str">
        <f t="shared" si="39"/>
        <v xml:space="preserve"> </v>
      </c>
    </row>
    <row r="191" spans="1:24">
      <c r="A191" s="10" t="s">
        <v>561</v>
      </c>
      <c r="B191" s="11" t="str">
        <f t="shared" si="37"/>
        <v>2.2.4.</v>
      </c>
      <c r="C191" s="11" t="s">
        <v>674</v>
      </c>
      <c r="D191" s="11" t="s">
        <v>209</v>
      </c>
      <c r="Q191">
        <f t="shared" si="41"/>
        <v>0</v>
      </c>
      <c r="R191" s="31" t="str">
        <f ca="1">IFERROR(MATCH(Cockpit!$C$2,OFFSET('Cours spéciaux'!$A$1,R190+1,0,1000),0)+R190,"")</f>
        <v/>
      </c>
      <c r="S191" s="11" t="str">
        <f ca="1">IFERROR(OFFSET('Cours spéciaux'!$F$1,Lists!R147,0),"9.9999")</f>
        <v>9.9999</v>
      </c>
      <c r="T191" s="32" t="str">
        <f t="shared" ca="1" si="38"/>
        <v/>
      </c>
      <c r="X191" t="str">
        <f t="shared" si="39"/>
        <v xml:space="preserve"> </v>
      </c>
    </row>
    <row r="192" spans="1:24">
      <c r="A192" s="10" t="s">
        <v>825</v>
      </c>
      <c r="B192" s="11" t="str">
        <f t="shared" si="37"/>
        <v>2.2.5.</v>
      </c>
      <c r="C192" s="47" t="s">
        <v>824</v>
      </c>
      <c r="D192" s="47" t="s">
        <v>210</v>
      </c>
      <c r="Q192">
        <f t="shared" si="41"/>
        <v>0</v>
      </c>
      <c r="R192" s="31" t="str">
        <f ca="1">IFERROR(MATCH(Cockpit!$C$2,OFFSET('Cours spéciaux'!$A$1,R191+1,0,1000),0)+R191,"")</f>
        <v/>
      </c>
      <c r="S192" s="11" t="str">
        <f ca="1">IFERROR(OFFSET('Cours spéciaux'!$F$1,Lists!R148,0),"9.9999")</f>
        <v>9.9999</v>
      </c>
      <c r="T192" s="32" t="str">
        <f t="shared" ref="T192:T255" ca="1" si="42">IFERROR(RIGHT(S192,LEN(S192)-7),"")</f>
        <v/>
      </c>
      <c r="X192" t="str">
        <f t="shared" si="39"/>
        <v xml:space="preserve"> </v>
      </c>
    </row>
    <row r="193" spans="1:24">
      <c r="A193" s="10" t="s">
        <v>827</v>
      </c>
      <c r="B193" s="11" t="str">
        <f t="shared" si="37"/>
        <v>2.2.6.</v>
      </c>
      <c r="C193" s="47" t="s">
        <v>826</v>
      </c>
      <c r="D193" s="47" t="s">
        <v>209</v>
      </c>
      <c r="Q193">
        <f t="shared" si="41"/>
        <v>0</v>
      </c>
      <c r="R193" s="31" t="str">
        <f ca="1">IFERROR(MATCH(Cockpit!$C$2,OFFSET('Cours spéciaux'!$A$1,R192+1,0,1000),0)+R192,"")</f>
        <v/>
      </c>
      <c r="S193" s="11" t="str">
        <f ca="1">IFERROR(OFFSET('Cours spéciaux'!$F$1,Lists!R149,0),"9.9999")</f>
        <v>9.9999</v>
      </c>
      <c r="T193" s="32" t="str">
        <f t="shared" ca="1" si="42"/>
        <v/>
      </c>
      <c r="X193" t="str">
        <f t="shared" si="39"/>
        <v xml:space="preserve"> </v>
      </c>
    </row>
    <row r="194" spans="1:24">
      <c r="A194" s="10" t="s">
        <v>562</v>
      </c>
      <c r="B194" s="11" t="str">
        <f t="shared" si="37"/>
        <v>3.1.1.</v>
      </c>
      <c r="C194" s="11" t="s">
        <v>697</v>
      </c>
      <c r="D194" s="11" t="s">
        <v>209</v>
      </c>
      <c r="F194" s="31"/>
      <c r="Q194">
        <f t="shared" si="41"/>
        <v>0</v>
      </c>
      <c r="R194" s="31" t="str">
        <f ca="1">IFERROR(MATCH(Cockpit!$C$2,OFFSET('Cours spéciaux'!$A$1,R193+1,0,1000),0)+R193,"")</f>
        <v/>
      </c>
      <c r="S194" s="11" t="str">
        <f ca="1">IFERROR(OFFSET('Cours spéciaux'!$F$1,Lists!R150,0),"9.9999")</f>
        <v>9.9999</v>
      </c>
      <c r="T194" s="32" t="str">
        <f t="shared" ca="1" si="42"/>
        <v/>
      </c>
      <c r="X194" t="str">
        <f t="shared" si="39"/>
        <v xml:space="preserve"> </v>
      </c>
    </row>
    <row r="195" spans="1:24">
      <c r="A195" s="10" t="s">
        <v>232</v>
      </c>
      <c r="B195" s="11" t="str">
        <f t="shared" si="37"/>
        <v>3.1.2.</v>
      </c>
      <c r="C195" s="11" t="s">
        <v>238</v>
      </c>
      <c r="D195" s="11" t="s">
        <v>209</v>
      </c>
      <c r="F195" s="31"/>
      <c r="Q195">
        <f t="shared" si="41"/>
        <v>0</v>
      </c>
      <c r="R195" s="31" t="str">
        <f ca="1">IFERROR(MATCH(Cockpit!$C$2,OFFSET('Cours spéciaux'!$A$1,R194+1,0,1000),0)+R194,"")</f>
        <v/>
      </c>
      <c r="S195" s="11" t="str">
        <f ca="1">IFERROR(OFFSET('Cours spéciaux'!$F$1,Lists!R151,0),"9.9999")</f>
        <v>9.9999</v>
      </c>
      <c r="T195" s="32" t="str">
        <f t="shared" ca="1" si="42"/>
        <v/>
      </c>
      <c r="X195" t="str">
        <f t="shared" si="39"/>
        <v xml:space="preserve"> </v>
      </c>
    </row>
    <row r="196" spans="1:24">
      <c r="A196" s="10" t="s">
        <v>563</v>
      </c>
      <c r="B196" s="11" t="str">
        <f t="shared" si="37"/>
        <v>3.1.3.</v>
      </c>
      <c r="C196" s="11" t="s">
        <v>971</v>
      </c>
      <c r="D196" s="11" t="s">
        <v>209</v>
      </c>
      <c r="F196" s="31"/>
      <c r="Q196">
        <f t="shared" si="41"/>
        <v>0</v>
      </c>
      <c r="R196" s="31" t="str">
        <f ca="1">IFERROR(MATCH(Cockpit!$C$2,OFFSET('Cours spéciaux'!$A$1,R195+1,0,1000),0)+R195,"")</f>
        <v/>
      </c>
      <c r="S196" s="11" t="str">
        <f ca="1">IFERROR(OFFSET('Cours spéciaux'!$F$1,Lists!R152,0),"9.9999")</f>
        <v>9.9999</v>
      </c>
      <c r="T196" s="32" t="str">
        <f t="shared" ca="1" si="42"/>
        <v/>
      </c>
      <c r="X196" t="str">
        <f t="shared" si="39"/>
        <v xml:space="preserve"> </v>
      </c>
    </row>
    <row r="197" spans="1:24">
      <c r="A197" s="10" t="s">
        <v>564</v>
      </c>
      <c r="B197" s="11" t="str">
        <f t="shared" si="37"/>
        <v>3.1.4.</v>
      </c>
      <c r="C197" s="11" t="s">
        <v>972</v>
      </c>
      <c r="D197" s="19" t="s">
        <v>209</v>
      </c>
      <c r="F197" s="31"/>
      <c r="Q197">
        <f t="shared" si="41"/>
        <v>0</v>
      </c>
      <c r="R197" s="31" t="str">
        <f ca="1">IFERROR(MATCH(Cockpit!$C$2,OFFSET('Cours spéciaux'!$A$1,R196+1,0,1000),0)+R196,"")</f>
        <v/>
      </c>
      <c r="S197" s="11" t="str">
        <f ca="1">IFERROR(OFFSET('Cours spéciaux'!$F$1,Lists!R153,0),"9.9999")</f>
        <v>9.9999</v>
      </c>
      <c r="T197" s="32" t="str">
        <f t="shared" ca="1" si="42"/>
        <v/>
      </c>
      <c r="X197" t="str">
        <f t="shared" si="39"/>
        <v xml:space="preserve"> </v>
      </c>
    </row>
    <row r="198" spans="1:24">
      <c r="A198" s="10" t="s">
        <v>565</v>
      </c>
      <c r="B198" s="11" t="str">
        <f t="shared" ref="B198:B260" si="43">LEFT(C198,6)</f>
        <v>3.1.5.</v>
      </c>
      <c r="C198" s="11" t="s">
        <v>973</v>
      </c>
      <c r="D198" s="19" t="s">
        <v>209</v>
      </c>
      <c r="F198" s="47"/>
      <c r="Q198">
        <f t="shared" si="41"/>
        <v>0</v>
      </c>
      <c r="R198" s="31" t="str">
        <f ca="1">IFERROR(MATCH(Cockpit!$C$2,OFFSET('Cours spéciaux'!$A$1,R197+1,0,1000),0)+R197,"")</f>
        <v/>
      </c>
      <c r="S198" s="11" t="str">
        <f ca="1">IFERROR(OFFSET('Cours spéciaux'!$F$1,Lists!R154,0),"9.9999")</f>
        <v>9.9999</v>
      </c>
      <c r="T198" s="32" t="str">
        <f t="shared" ca="1" si="42"/>
        <v/>
      </c>
      <c r="X198" t="str">
        <f t="shared" si="39"/>
        <v xml:space="preserve"> </v>
      </c>
    </row>
    <row r="199" spans="1:24">
      <c r="A199" s="10" t="s">
        <v>836</v>
      </c>
      <c r="B199" s="47" t="str">
        <f t="shared" si="43"/>
        <v>3.1.6.</v>
      </c>
      <c r="C199" s="47" t="s">
        <v>974</v>
      </c>
      <c r="D199" s="19" t="s">
        <v>210</v>
      </c>
      <c r="F199" s="47"/>
      <c r="Q199">
        <f t="shared" si="41"/>
        <v>0</v>
      </c>
      <c r="R199" s="31" t="str">
        <f ca="1">IFERROR(MATCH(Cockpit!$C$2,OFFSET('Cours spéciaux'!$A$1,R198+1,0,1000),0)+R198,"")</f>
        <v/>
      </c>
      <c r="S199" s="11" t="str">
        <f ca="1">IFERROR(OFFSET('Cours spéciaux'!$F$1,Lists!R155,0),"9.9999")</f>
        <v>9.9999</v>
      </c>
      <c r="T199" s="32" t="str">
        <f t="shared" ca="1" si="42"/>
        <v/>
      </c>
      <c r="X199" t="str">
        <f t="shared" si="39"/>
        <v xml:space="preserve"> </v>
      </c>
    </row>
    <row r="200" spans="1:24">
      <c r="A200" s="10" t="s">
        <v>837</v>
      </c>
      <c r="B200" s="47" t="str">
        <f t="shared" si="43"/>
        <v>3.1.7.</v>
      </c>
      <c r="C200" s="47" t="s">
        <v>975</v>
      </c>
      <c r="D200" s="19" t="s">
        <v>210</v>
      </c>
      <c r="F200" s="47"/>
      <c r="Q200">
        <f t="shared" si="41"/>
        <v>0</v>
      </c>
      <c r="R200" s="31" t="str">
        <f ca="1">IFERROR(MATCH(Cockpit!$C$2,OFFSET('Cours spéciaux'!$A$1,R199+1,0,1000),0)+R199,"")</f>
        <v/>
      </c>
      <c r="S200" s="11" t="str">
        <f ca="1">IFERROR(OFFSET('Cours spéciaux'!$F$1,Lists!R156,0),"9.9999")</f>
        <v>9.9999</v>
      </c>
      <c r="T200" s="32" t="str">
        <f t="shared" ca="1" si="42"/>
        <v/>
      </c>
      <c r="X200" t="str">
        <f t="shared" si="39"/>
        <v xml:space="preserve"> </v>
      </c>
    </row>
    <row r="201" spans="1:24">
      <c r="A201" s="10" t="s">
        <v>838</v>
      </c>
      <c r="B201" s="47" t="str">
        <f t="shared" si="43"/>
        <v>3.1.8.</v>
      </c>
      <c r="C201" s="47" t="s">
        <v>976</v>
      </c>
      <c r="D201" s="19" t="s">
        <v>209</v>
      </c>
      <c r="F201" s="47"/>
      <c r="Q201">
        <f t="shared" si="41"/>
        <v>0</v>
      </c>
      <c r="R201" s="31" t="str">
        <f ca="1">IFERROR(MATCH(Cockpit!$C$2,OFFSET('Cours spéciaux'!$A$1,R200+1,0,1000),0)+R200,"")</f>
        <v/>
      </c>
      <c r="S201" s="11" t="str">
        <f ca="1">IFERROR(OFFSET('Cours spéciaux'!$F$1,Lists!R157,0),"9.9999")</f>
        <v>9.9999</v>
      </c>
      <c r="T201" s="32" t="str">
        <f t="shared" ca="1" si="42"/>
        <v/>
      </c>
      <c r="X201" t="str">
        <f t="shared" si="39"/>
        <v xml:space="preserve"> </v>
      </c>
    </row>
    <row r="202" spans="1:24">
      <c r="A202" s="10" t="s">
        <v>847</v>
      </c>
      <c r="B202" s="47" t="str">
        <f t="shared" si="43"/>
        <v>6.1.1.</v>
      </c>
      <c r="C202" s="47" t="s">
        <v>845</v>
      </c>
      <c r="D202" s="19" t="s">
        <v>209</v>
      </c>
      <c r="Q202">
        <f t="shared" si="41"/>
        <v>0</v>
      </c>
      <c r="R202" s="31" t="str">
        <f ca="1">IFERROR(MATCH(Cockpit!$C$2,OFFSET('Cours spéciaux'!$A$1,R201+1,0,1000),0)+R201,"")</f>
        <v/>
      </c>
      <c r="S202" s="11" t="str">
        <f ca="1">IFERROR(OFFSET('Cours spéciaux'!$F$1,Lists!R158,0),"9.9999")</f>
        <v>9.9999</v>
      </c>
      <c r="T202" s="32" t="str">
        <f t="shared" ca="1" si="42"/>
        <v/>
      </c>
      <c r="X202" t="str">
        <f t="shared" si="39"/>
        <v xml:space="preserve"> </v>
      </c>
    </row>
    <row r="203" spans="1:24">
      <c r="A203" s="10" t="s">
        <v>848</v>
      </c>
      <c r="B203" s="47" t="str">
        <f t="shared" si="43"/>
        <v>6.1.2.</v>
      </c>
      <c r="C203" s="47" t="s">
        <v>846</v>
      </c>
      <c r="D203" s="19" t="s">
        <v>209</v>
      </c>
      <c r="Q203">
        <f t="shared" si="41"/>
        <v>0</v>
      </c>
      <c r="R203" s="31" t="str">
        <f ca="1">IFERROR(MATCH(Cockpit!$C$2,OFFSET('Cours spéciaux'!$A$1,R202+1,0,1000),0)+R202,"")</f>
        <v/>
      </c>
      <c r="S203" s="11" t="str">
        <f ca="1">IFERROR(OFFSET('Cours spéciaux'!$F$1,Lists!R159,0),"9.9999")</f>
        <v>9.9999</v>
      </c>
      <c r="T203" s="32" t="str">
        <f t="shared" ca="1" si="42"/>
        <v/>
      </c>
      <c r="X203" t="str">
        <f t="shared" ref="X203:X222" si="44">W203&amp;" "&amp;V203</f>
        <v xml:space="preserve"> </v>
      </c>
    </row>
    <row r="204" spans="1:24">
      <c r="A204" s="10" t="s">
        <v>566</v>
      </c>
      <c r="B204" s="11" t="str">
        <f t="shared" si="43"/>
        <v>4.1.1.</v>
      </c>
      <c r="C204" s="11" t="s">
        <v>675</v>
      </c>
      <c r="D204" s="11" t="s">
        <v>210</v>
      </c>
      <c r="Q204">
        <f t="shared" si="41"/>
        <v>0</v>
      </c>
      <c r="R204" s="31" t="str">
        <f ca="1">IFERROR(MATCH(Cockpit!$C$2,OFFSET('Cours spéciaux'!$A$1,R203+1,0,1000),0)+R203,"")</f>
        <v/>
      </c>
      <c r="S204" s="11" t="str">
        <f ca="1">IFERROR(OFFSET('Cours spéciaux'!$F$1,Lists!R160,0),"9.9999")</f>
        <v>9.9999</v>
      </c>
      <c r="T204" s="32" t="str">
        <f t="shared" ca="1" si="42"/>
        <v/>
      </c>
      <c r="X204" t="str">
        <f t="shared" si="44"/>
        <v xml:space="preserve"> </v>
      </c>
    </row>
    <row r="205" spans="1:24">
      <c r="A205" s="10" t="s">
        <v>567</v>
      </c>
      <c r="B205" s="11" t="str">
        <f t="shared" si="43"/>
        <v>4.1.2.</v>
      </c>
      <c r="C205" s="11" t="s">
        <v>676</v>
      </c>
      <c r="D205" s="11" t="s">
        <v>210</v>
      </c>
      <c r="Q205">
        <f t="shared" si="41"/>
        <v>0</v>
      </c>
      <c r="R205" s="31" t="str">
        <f ca="1">IFERROR(MATCH(Cockpit!$C$2,OFFSET('Cours spéciaux'!$A$1,R204+1,0,1000),0)+R204,"")</f>
        <v/>
      </c>
      <c r="S205" s="11" t="str">
        <f ca="1">IFERROR(OFFSET('Cours spéciaux'!$F$1,Lists!R161,0),"9.9999")</f>
        <v>9.9999</v>
      </c>
      <c r="T205" s="32" t="str">
        <f t="shared" ca="1" si="42"/>
        <v/>
      </c>
      <c r="X205" t="str">
        <f t="shared" si="44"/>
        <v xml:space="preserve"> </v>
      </c>
    </row>
    <row r="206" spans="1:24">
      <c r="A206" s="10" t="s">
        <v>568</v>
      </c>
      <c r="B206" s="11" t="str">
        <f t="shared" si="43"/>
        <v>4.1.3.</v>
      </c>
      <c r="C206" s="11" t="s">
        <v>677</v>
      </c>
      <c r="D206" s="11" t="s">
        <v>210</v>
      </c>
      <c r="Q206">
        <f t="shared" si="41"/>
        <v>0</v>
      </c>
      <c r="R206" s="31" t="str">
        <f ca="1">IFERROR(MATCH(Cockpit!$C$2,OFFSET('Cours spéciaux'!$A$1,R205+1,0,1000),0)+R205,"")</f>
        <v/>
      </c>
      <c r="S206" s="11" t="str">
        <f ca="1">IFERROR(OFFSET('Cours spéciaux'!$F$1,Lists!R162,0),"9.9999")</f>
        <v>9.9999</v>
      </c>
      <c r="T206" s="32" t="str">
        <f t="shared" ca="1" si="42"/>
        <v/>
      </c>
      <c r="X206" t="str">
        <f t="shared" si="44"/>
        <v xml:space="preserve"> </v>
      </c>
    </row>
    <row r="207" spans="1:24" ht="15.75" thickBot="1">
      <c r="A207" s="13" t="s">
        <v>569</v>
      </c>
      <c r="B207" s="11" t="str">
        <f t="shared" si="43"/>
        <v>4.1.4.</v>
      </c>
      <c r="C207" s="14" t="s">
        <v>963</v>
      </c>
      <c r="D207" s="14" t="s">
        <v>210</v>
      </c>
      <c r="Q207">
        <f t="shared" si="41"/>
        <v>0</v>
      </c>
      <c r="R207" s="31" t="str">
        <f ca="1">IFERROR(MATCH(Cockpit!$C$2,OFFSET('Cours spéciaux'!$A$1,R206+1,0,1000),0)+R206,"")</f>
        <v/>
      </c>
      <c r="S207" s="11" t="str">
        <f ca="1">IFERROR(OFFSET('Cours spéciaux'!$F$1,Lists!R163,0),"9.9999")</f>
        <v>9.9999</v>
      </c>
      <c r="T207" s="32" t="str">
        <f t="shared" ca="1" si="42"/>
        <v/>
      </c>
      <c r="X207" t="str">
        <f t="shared" si="44"/>
        <v xml:space="preserve"> </v>
      </c>
    </row>
    <row r="208" spans="1:24" ht="15.75" thickTop="1">
      <c r="A208" s="10" t="s">
        <v>842</v>
      </c>
      <c r="B208" s="11" t="str">
        <f t="shared" si="43"/>
        <v>4.1.5.</v>
      </c>
      <c r="C208" s="11" t="s">
        <v>956</v>
      </c>
      <c r="D208" s="47" t="s">
        <v>210</v>
      </c>
      <c r="Q208">
        <f t="shared" si="41"/>
        <v>0</v>
      </c>
      <c r="R208" s="31" t="str">
        <f ca="1">IFERROR(MATCH(Cockpit!$C$2,OFFSET('Cours spéciaux'!$A$1,R207+1,0,1000),0)+R207,"")</f>
        <v/>
      </c>
      <c r="S208" s="11" t="str">
        <f ca="1">IFERROR(OFFSET('Cours spéciaux'!$F$1,Lists!R164,0),"9.9999")</f>
        <v>9.9999</v>
      </c>
      <c r="T208" s="32" t="str">
        <f t="shared" ca="1" si="42"/>
        <v/>
      </c>
      <c r="X208" t="str">
        <f t="shared" si="44"/>
        <v xml:space="preserve"> </v>
      </c>
    </row>
    <row r="209" spans="1:24">
      <c r="A209" s="10" t="s">
        <v>843</v>
      </c>
      <c r="B209" s="11" t="str">
        <f t="shared" si="43"/>
        <v>4.1.6.</v>
      </c>
      <c r="C209" s="11" t="s">
        <v>957</v>
      </c>
      <c r="D209" s="47" t="s">
        <v>210</v>
      </c>
      <c r="Q209">
        <f t="shared" ref="Q209:Q240" si="45">IF(P208=" ",LEFT(O208,LEN(O208)-1),O208)</f>
        <v>0</v>
      </c>
      <c r="R209" s="31" t="str">
        <f ca="1">IFERROR(MATCH(Cockpit!$C$2,OFFSET('Cours spéciaux'!$A$1,R208+1,0,1000),0)+R208,"")</f>
        <v/>
      </c>
      <c r="S209" s="11" t="str">
        <f ca="1">IFERROR(OFFSET('Cours spéciaux'!$F$1,Lists!R165,0),"9.9999")</f>
        <v>9.9999</v>
      </c>
      <c r="T209" s="32" t="str">
        <f t="shared" ca="1" si="42"/>
        <v/>
      </c>
      <c r="X209" t="str">
        <f t="shared" si="44"/>
        <v xml:space="preserve"> </v>
      </c>
    </row>
    <row r="210" spans="1:24" ht="15.75" thickBot="1">
      <c r="A210" s="10" t="s">
        <v>844</v>
      </c>
      <c r="B210" s="11" t="str">
        <f t="shared" si="43"/>
        <v>4.1.7.</v>
      </c>
      <c r="C210" s="11" t="s">
        <v>958</v>
      </c>
      <c r="D210" s="47" t="s">
        <v>210</v>
      </c>
      <c r="Q210">
        <f t="shared" si="45"/>
        <v>0</v>
      </c>
      <c r="R210" s="31" t="str">
        <f ca="1">IFERROR(MATCH(Cockpit!$C$2,OFFSET('Cours spéciaux'!$A$1,R209+1,0,1000),0)+R209,"")</f>
        <v/>
      </c>
      <c r="S210" s="11" t="str">
        <f ca="1">IFERROR(OFFSET('Cours spéciaux'!$F$1,Lists!R166,0),"9.9999")</f>
        <v>9.9999</v>
      </c>
      <c r="T210" s="32" t="str">
        <f t="shared" ca="1" si="42"/>
        <v/>
      </c>
      <c r="X210" t="str">
        <f t="shared" si="44"/>
        <v xml:space="preserve"> </v>
      </c>
    </row>
    <row r="211" spans="1:24" ht="16.5" thickTop="1" thickBot="1">
      <c r="A211" s="17" t="str">
        <f ca="1">IF(ROW(A211)-ROW($A$210)&lt;=COUNTIF('Cours spéciaux'!$A:$A,Cockpit!$C$2),OFFSET('Cours spéciaux'!$A$1,MATCH(Cockpit!$C$2,'Cours spéciaux'!$A:$A,0)+ROW(A211)-ROW($A$211)-1,1),"")</f>
        <v/>
      </c>
      <c r="B211" s="11" t="str">
        <f t="shared" ca="1" si="43"/>
        <v/>
      </c>
      <c r="C211" s="8" t="str">
        <f ca="1">IF(ROW(A211)-ROW($A$210)&lt;=COUNTIF('Cours spéciaux'!$A:$A,Cockpit!$C$2),OFFSET('Cours spéciaux'!$A$1,MATCH(Cockpit!$C$2,'Cours spéciaux'!$A:$A,0)+ROW(A211)-ROW($A$211)-1,4),"")</f>
        <v/>
      </c>
      <c r="D211" s="9" t="str">
        <f ca="1">IF(ROW(A211)-ROW($A$210)&lt;=COUNTIF('Cours spéciaux'!$A:$A,Cockpit!$C$2),OFFSET('Cours spéciaux'!$A$1,MATCH(Cockpit!$C$2,'Cours spéciaux'!$A:$A,0)+ROW(A211)-ROW($A$211)-1,2),"")</f>
        <v/>
      </c>
      <c r="Q211">
        <f t="shared" si="45"/>
        <v>0</v>
      </c>
      <c r="R211" s="31" t="str">
        <f ca="1">IFERROR(MATCH(Cockpit!$C$2,OFFSET('Cours spéciaux'!$A$1,R210+1,0,1000),0)+R210,"")</f>
        <v/>
      </c>
      <c r="S211" s="11" t="str">
        <f ca="1">IFERROR(OFFSET('Cours spéciaux'!$F$1,Lists!R167,0),"9.9999")</f>
        <v>9.9999</v>
      </c>
      <c r="T211" s="32" t="str">
        <f t="shared" ca="1" si="42"/>
        <v/>
      </c>
      <c r="X211" t="str">
        <f t="shared" si="44"/>
        <v xml:space="preserve"> </v>
      </c>
    </row>
    <row r="212" spans="1:24" ht="16.5" thickTop="1" thickBot="1">
      <c r="A212" s="17" t="str">
        <f ca="1">IF(ROW(A212)-ROW($A$210)&lt;=COUNTIF('Cours spéciaux'!$A:$A,Cockpit!$C$2),OFFSET('Cours spéciaux'!$A$1,MATCH(Cockpit!$C$2,'Cours spéciaux'!$A:$A,0)+ROW(A212)-ROW($A$211)-1,1),"")</f>
        <v/>
      </c>
      <c r="B212" s="11" t="str">
        <f t="shared" ca="1" si="43"/>
        <v/>
      </c>
      <c r="C212" s="8" t="str">
        <f ca="1">IF(ROW(A212)-ROW($A$210)&lt;=COUNTIF('Cours spéciaux'!$A:$A,Cockpit!$C$2),OFFSET('Cours spéciaux'!$A$1,MATCH(Cockpit!$C$2,'Cours spéciaux'!$A:$A,0)+ROW(A212)-ROW($A$211)-1,4),"")</f>
        <v/>
      </c>
      <c r="D212" s="9" t="str">
        <f ca="1">IF(ROW(A212)-ROW($A$210)&lt;=COUNTIF('Cours spéciaux'!$A:$A,Cockpit!$C$2),OFFSET('Cours spéciaux'!$A$1,MATCH(Cockpit!$C$2,'Cours spéciaux'!$A:$A,0)+ROW(A212)-ROW($A$211)-1,2),"")</f>
        <v/>
      </c>
      <c r="Q212">
        <f t="shared" si="45"/>
        <v>0</v>
      </c>
      <c r="R212" s="31" t="str">
        <f ca="1">IFERROR(MATCH(Cockpit!$C$2,OFFSET('Cours spéciaux'!$A$1,R211+1,0,1000),0)+R211,"")</f>
        <v/>
      </c>
      <c r="S212" s="11" t="str">
        <f ca="1">IFERROR(OFFSET('Cours spéciaux'!$F$1,Lists!R168,0),"9.9999")</f>
        <v>9.9999</v>
      </c>
      <c r="T212" s="32" t="str">
        <f t="shared" ca="1" si="42"/>
        <v/>
      </c>
      <c r="X212" t="str">
        <f t="shared" si="44"/>
        <v xml:space="preserve"> </v>
      </c>
    </row>
    <row r="213" spans="1:24" ht="16.5" thickTop="1" thickBot="1">
      <c r="A213" s="17" t="str">
        <f ca="1">IF(ROW(A213)-ROW($A$210)&lt;=COUNTIF('Cours spéciaux'!$A:$A,Cockpit!$C$2),OFFSET('Cours spéciaux'!$A$1,MATCH(Cockpit!$C$2,'Cours spéciaux'!$A:$A,0)+ROW(A213)-ROW($A$211)-1,1),"")</f>
        <v/>
      </c>
      <c r="B213" s="11" t="str">
        <f t="shared" ca="1" si="43"/>
        <v/>
      </c>
      <c r="C213" s="8" t="str">
        <f ca="1">IF(ROW(A213)-ROW($A$210)&lt;=COUNTIF('Cours spéciaux'!$A:$A,Cockpit!$C$2),OFFSET('Cours spéciaux'!$A$1,MATCH(Cockpit!$C$2,'Cours spéciaux'!$A:$A,0)+ROW(A213)-ROW($A$211)-1,4),"")</f>
        <v/>
      </c>
      <c r="D213" s="9" t="str">
        <f ca="1">IF(ROW(A213)-ROW($A$210)&lt;=COUNTIF('Cours spéciaux'!$A:$A,Cockpit!$C$2),OFFSET('Cours spéciaux'!$A$1,MATCH(Cockpit!$C$2,'Cours spéciaux'!$A:$A,0)+ROW(A213)-ROW($A$211)-1,2),"")</f>
        <v/>
      </c>
      <c r="Q213">
        <f t="shared" si="45"/>
        <v>0</v>
      </c>
      <c r="R213" s="31" t="str">
        <f ca="1">IFERROR(MATCH(Cockpit!$C$2,OFFSET('Cours spéciaux'!$A$1,R212+1,0,1000),0)+R212,"")</f>
        <v/>
      </c>
      <c r="S213" s="11" t="str">
        <f ca="1">IFERROR(OFFSET('Cours spéciaux'!$F$1,Lists!R169,0),"9.9999")</f>
        <v>9.9999</v>
      </c>
      <c r="T213" s="32" t="str">
        <f t="shared" ca="1" si="42"/>
        <v/>
      </c>
      <c r="X213" t="str">
        <f t="shared" si="44"/>
        <v xml:space="preserve"> </v>
      </c>
    </row>
    <row r="214" spans="1:24" ht="16.5" thickTop="1" thickBot="1">
      <c r="A214" s="17" t="str">
        <f ca="1">IF(ROW(A214)-ROW($A$210)&lt;=COUNTIF('Cours spéciaux'!$A:$A,Cockpit!$C$2),OFFSET('Cours spéciaux'!$A$1,MATCH(Cockpit!$C$2,'Cours spéciaux'!$A:$A,0)+ROW(A214)-ROW($A$211)-1,1),"")</f>
        <v/>
      </c>
      <c r="B214" s="11" t="str">
        <f t="shared" ca="1" si="43"/>
        <v/>
      </c>
      <c r="C214" s="8" t="str">
        <f ca="1">IF(ROW(A214)-ROW($A$210)&lt;=COUNTIF('Cours spéciaux'!$A:$A,Cockpit!$C$2),OFFSET('Cours spéciaux'!$A$1,MATCH(Cockpit!$C$2,'Cours spéciaux'!$A:$A,0)+ROW(A214)-ROW($A$211)-1,4),"")</f>
        <v/>
      </c>
      <c r="D214" s="9" t="str">
        <f ca="1">IF(ROW(A214)-ROW($A$210)&lt;=COUNTIF('Cours spéciaux'!$A:$A,Cockpit!$C$2),OFFSET('Cours spéciaux'!$A$1,MATCH(Cockpit!$C$2,'Cours spéciaux'!$A:$A,0)+ROW(A214)-ROW($A$211)-1,2),"")</f>
        <v/>
      </c>
      <c r="Q214">
        <f t="shared" si="45"/>
        <v>0</v>
      </c>
      <c r="R214" s="31" t="str">
        <f ca="1">IFERROR(MATCH(Cockpit!$C$2,OFFSET('Cours spéciaux'!$A$1,R213+1,0,1000),0)+R213,"")</f>
        <v/>
      </c>
      <c r="S214" s="11" t="str">
        <f ca="1">IFERROR(OFFSET('Cours spéciaux'!$F$1,Lists!R170,0),"9.9999")</f>
        <v>9.9999</v>
      </c>
      <c r="T214" s="32" t="str">
        <f t="shared" ca="1" si="42"/>
        <v/>
      </c>
      <c r="X214" t="str">
        <f t="shared" si="44"/>
        <v xml:space="preserve"> </v>
      </c>
    </row>
    <row r="215" spans="1:24" ht="16.5" thickTop="1" thickBot="1">
      <c r="A215" s="17" t="str">
        <f ca="1">IF(ROW(A215)-ROW($A$210)&lt;=COUNTIF('Cours spéciaux'!$A:$A,Cockpit!$C$2),OFFSET('Cours spéciaux'!$A$1,MATCH(Cockpit!$C$2,'Cours spéciaux'!$A:$A,0)+ROW(A215)-ROW($A$211)-1,1),"")</f>
        <v/>
      </c>
      <c r="B215" s="11" t="str">
        <f t="shared" ca="1" si="43"/>
        <v/>
      </c>
      <c r="C215" s="8" t="str">
        <f ca="1">IF(ROW(A215)-ROW($A$210)&lt;=COUNTIF('Cours spéciaux'!$A:$A,Cockpit!$C$2),OFFSET('Cours spéciaux'!$A$1,MATCH(Cockpit!$C$2,'Cours spéciaux'!$A:$A,0)+ROW(A215)-ROW($A$211)-1,4),"")</f>
        <v/>
      </c>
      <c r="D215" s="9" t="str">
        <f ca="1">IF(ROW(A215)-ROW($A$210)&lt;=COUNTIF('Cours spéciaux'!$A:$A,Cockpit!$C$2),OFFSET('Cours spéciaux'!$A$1,MATCH(Cockpit!$C$2,'Cours spéciaux'!$A:$A,0)+ROW(A215)-ROW($A$211)-1,2),"")</f>
        <v/>
      </c>
      <c r="Q215">
        <f t="shared" si="45"/>
        <v>0</v>
      </c>
      <c r="R215" s="31" t="str">
        <f ca="1">IFERROR(MATCH(Cockpit!$C$2,OFFSET('Cours spéciaux'!$A$1,R214+1,0,1000),0)+R214,"")</f>
        <v/>
      </c>
      <c r="S215" s="11" t="str">
        <f ca="1">IFERROR(OFFSET('Cours spéciaux'!$F$1,Lists!R171,0),"9.9999")</f>
        <v>9.9999</v>
      </c>
      <c r="T215" s="32" t="str">
        <f t="shared" ca="1" si="42"/>
        <v/>
      </c>
      <c r="X215" t="str">
        <f t="shared" si="44"/>
        <v xml:space="preserve"> </v>
      </c>
    </row>
    <row r="216" spans="1:24" ht="16.5" thickTop="1" thickBot="1">
      <c r="A216" s="17" t="str">
        <f ca="1">IF(ROW(A216)-ROW($A$210)&lt;=COUNTIF('Cours spéciaux'!$A:$A,Cockpit!$C$2),OFFSET('Cours spéciaux'!$A$1,MATCH(Cockpit!$C$2,'Cours spéciaux'!$A:$A,0)+ROW(A216)-ROW($A$211)-1,1),"")</f>
        <v/>
      </c>
      <c r="B216" s="11" t="str">
        <f t="shared" ca="1" si="43"/>
        <v/>
      </c>
      <c r="C216" s="8" t="str">
        <f ca="1">IF(ROW(A216)-ROW($A$210)&lt;=COUNTIF('Cours spéciaux'!$A:$A,Cockpit!$C$2),OFFSET('Cours spéciaux'!$A$1,MATCH(Cockpit!$C$2,'Cours spéciaux'!$A:$A,0)+ROW(A216)-ROW($A$211)-1,4),"")</f>
        <v/>
      </c>
      <c r="D216" s="9" t="str">
        <f ca="1">IF(ROW(A216)-ROW($A$210)&lt;=COUNTIF('Cours spéciaux'!$A:$A,Cockpit!$C$2),OFFSET('Cours spéciaux'!$A$1,MATCH(Cockpit!$C$2,'Cours spéciaux'!$A:$A,0)+ROW(A216)-ROW($A$211)-1,2),"")</f>
        <v/>
      </c>
      <c r="Q216">
        <f t="shared" si="45"/>
        <v>0</v>
      </c>
      <c r="R216" s="31" t="str">
        <f ca="1">IFERROR(MATCH(Cockpit!$C$2,OFFSET('Cours spéciaux'!$A$1,R215+1,0,1000),0)+R215,"")</f>
        <v/>
      </c>
      <c r="S216" s="11" t="str">
        <f ca="1">IFERROR(OFFSET('Cours spéciaux'!$F$1,Lists!R172,0),"9.9999")</f>
        <v>9.9999</v>
      </c>
      <c r="T216" s="32" t="str">
        <f t="shared" ca="1" si="42"/>
        <v/>
      </c>
      <c r="X216" t="str">
        <f t="shared" si="44"/>
        <v xml:space="preserve"> </v>
      </c>
    </row>
    <row r="217" spans="1:24" ht="16.5" thickTop="1" thickBot="1">
      <c r="A217" s="17" t="str">
        <f ca="1">IF(ROW(A217)-ROW($A$210)&lt;=COUNTIF('Cours spéciaux'!$A:$A,Cockpit!$C$2),OFFSET('Cours spéciaux'!$A$1,MATCH(Cockpit!$C$2,'Cours spéciaux'!$A:$A,0)+ROW(A217)-ROW($A$211)-1,1),"")</f>
        <v/>
      </c>
      <c r="B217" s="11" t="str">
        <f t="shared" ca="1" si="43"/>
        <v/>
      </c>
      <c r="C217" s="8" t="str">
        <f ca="1">IF(ROW(A217)-ROW($A$210)&lt;=COUNTIF('Cours spéciaux'!$A:$A,Cockpit!$C$2),OFFSET('Cours spéciaux'!$A$1,MATCH(Cockpit!$C$2,'Cours spéciaux'!$A:$A,0)+ROW(A217)-ROW($A$211)-1,4),"")</f>
        <v/>
      </c>
      <c r="D217" s="9" t="str">
        <f ca="1">IF(ROW(A217)-ROW($A$210)&lt;=COUNTIF('Cours spéciaux'!$A:$A,Cockpit!$C$2),OFFSET('Cours spéciaux'!$A$1,MATCH(Cockpit!$C$2,'Cours spéciaux'!$A:$A,0)+ROW(A217)-ROW($A$211)-1,2),"")</f>
        <v/>
      </c>
      <c r="Q217">
        <f t="shared" si="45"/>
        <v>0</v>
      </c>
      <c r="R217" s="31" t="str">
        <f ca="1">IFERROR(MATCH(Cockpit!$C$2,OFFSET('Cours spéciaux'!$A$1,R216+1,0,1000),0)+R216,"")</f>
        <v/>
      </c>
      <c r="S217" s="11" t="str">
        <f ca="1">IFERROR(OFFSET('Cours spéciaux'!$F$1,Lists!R173,0),"9.9999")</f>
        <v>9.9999</v>
      </c>
      <c r="T217" s="32" t="str">
        <f t="shared" ca="1" si="42"/>
        <v/>
      </c>
      <c r="X217" t="str">
        <f t="shared" si="44"/>
        <v xml:space="preserve"> </v>
      </c>
    </row>
    <row r="218" spans="1:24" ht="16.5" thickTop="1" thickBot="1">
      <c r="A218" s="17" t="str">
        <f ca="1">IF(ROW(A218)-ROW($A$210)&lt;=COUNTIF('Cours spéciaux'!$A:$A,Cockpit!$C$2),OFFSET('Cours spéciaux'!$A$1,MATCH(Cockpit!$C$2,'Cours spéciaux'!$A:$A,0)+ROW(A218)-ROW($A$211)-1,1),"")</f>
        <v/>
      </c>
      <c r="B218" s="11" t="str">
        <f t="shared" ca="1" si="43"/>
        <v/>
      </c>
      <c r="C218" s="8" t="str">
        <f ca="1">IF(ROW(A218)-ROW($A$210)&lt;=COUNTIF('Cours spéciaux'!$A:$A,Cockpit!$C$2),OFFSET('Cours spéciaux'!$A$1,MATCH(Cockpit!$C$2,'Cours spéciaux'!$A:$A,0)+ROW(A218)-ROW($A$211)-1,4),"")</f>
        <v/>
      </c>
      <c r="D218" s="9" t="str">
        <f ca="1">IF(ROW(A218)-ROW($A$210)&lt;=COUNTIF('Cours spéciaux'!$A:$A,Cockpit!$C$2),OFFSET('Cours spéciaux'!$A$1,MATCH(Cockpit!$C$2,'Cours spéciaux'!$A:$A,0)+ROW(A218)-ROW($A$211)-1,2),"")</f>
        <v/>
      </c>
      <c r="Q218">
        <f t="shared" si="45"/>
        <v>0</v>
      </c>
      <c r="R218" s="31" t="str">
        <f ca="1">IFERROR(MATCH(Cockpit!$C$2,OFFSET('Cours spéciaux'!$A$1,R217+1,0,1000),0)+R217,"")</f>
        <v/>
      </c>
      <c r="S218" s="11" t="str">
        <f ca="1">IFERROR(OFFSET('Cours spéciaux'!$F$1,Lists!R174,0),"9.9999")</f>
        <v>9.9999</v>
      </c>
      <c r="T218" s="32" t="str">
        <f t="shared" ca="1" si="42"/>
        <v/>
      </c>
      <c r="X218" t="str">
        <f t="shared" si="44"/>
        <v xml:space="preserve"> </v>
      </c>
    </row>
    <row r="219" spans="1:24" ht="16.5" thickTop="1" thickBot="1">
      <c r="A219" s="17" t="str">
        <f ca="1">IF(ROW(A219)-ROW($A$210)&lt;=COUNTIF('Cours spéciaux'!$A:$A,Cockpit!$C$2),OFFSET('Cours spéciaux'!$A$1,MATCH(Cockpit!$C$2,'Cours spéciaux'!$A:$A,0)+ROW(A219)-ROW($A$211)-1,1),"")</f>
        <v/>
      </c>
      <c r="B219" s="11" t="str">
        <f t="shared" ca="1" si="43"/>
        <v/>
      </c>
      <c r="C219" s="8" t="str">
        <f ca="1">IF(ROW(A219)-ROW($A$210)&lt;=COUNTIF('Cours spéciaux'!$A:$A,Cockpit!$C$2),OFFSET('Cours spéciaux'!$A$1,MATCH(Cockpit!$C$2,'Cours spéciaux'!$A:$A,0)+ROW(A219)-ROW($A$211)-1,4),"")</f>
        <v/>
      </c>
      <c r="D219" s="9" t="str">
        <f ca="1">IF(ROW(A219)-ROW($A$210)&lt;=COUNTIF('Cours spéciaux'!$A:$A,Cockpit!$C$2),OFFSET('Cours spéciaux'!$A$1,MATCH(Cockpit!$C$2,'Cours spéciaux'!$A:$A,0)+ROW(A219)-ROW($A$211)-1,2),"")</f>
        <v/>
      </c>
      <c r="Q219">
        <f t="shared" si="45"/>
        <v>0</v>
      </c>
      <c r="R219" s="31" t="str">
        <f ca="1">IFERROR(MATCH(Cockpit!$C$2,OFFSET('Cours spéciaux'!$A$1,R218+1,0,1000),0)+R218,"")</f>
        <v/>
      </c>
      <c r="S219" s="11" t="str">
        <f ca="1">IFERROR(OFFSET('Cours spéciaux'!$F$1,Lists!R175,0),"9.9999")</f>
        <v>9.9999</v>
      </c>
      <c r="T219" s="32" t="str">
        <f t="shared" ca="1" si="42"/>
        <v/>
      </c>
      <c r="X219" t="str">
        <f t="shared" si="44"/>
        <v xml:space="preserve"> </v>
      </c>
    </row>
    <row r="220" spans="1:24" ht="16.5" thickTop="1" thickBot="1">
      <c r="A220" s="17" t="str">
        <f ca="1">IF(ROW(A220)-ROW($A$210)&lt;=COUNTIF('Cours spéciaux'!$A:$A,Cockpit!$C$2),OFFSET('Cours spéciaux'!$A$1,MATCH(Cockpit!$C$2,'Cours spéciaux'!$A:$A,0)+ROW(A220)-ROW($A$211)-1,1),"")</f>
        <v/>
      </c>
      <c r="B220" s="11" t="str">
        <f t="shared" ca="1" si="43"/>
        <v/>
      </c>
      <c r="C220" s="8" t="str">
        <f ca="1">IF(ROW(A220)-ROW($A$210)&lt;=COUNTIF('Cours spéciaux'!$A:$A,Cockpit!$C$2),OFFSET('Cours spéciaux'!$A$1,MATCH(Cockpit!$C$2,'Cours spéciaux'!$A:$A,0)+ROW(A220)-ROW($A$211)-1,4),"")</f>
        <v/>
      </c>
      <c r="D220" s="9" t="str">
        <f ca="1">IF(ROW(A220)-ROW($A$210)&lt;=COUNTIF('Cours spéciaux'!$A:$A,Cockpit!$C$2),OFFSET('Cours spéciaux'!$A$1,MATCH(Cockpit!$C$2,'Cours spéciaux'!$A:$A,0)+ROW(A220)-ROW($A$211)-1,2),"")</f>
        <v/>
      </c>
      <c r="Q220">
        <f t="shared" si="45"/>
        <v>0</v>
      </c>
      <c r="R220" s="31" t="str">
        <f ca="1">IFERROR(MATCH(Cockpit!$C$2,OFFSET('Cours spéciaux'!$A$1,R219+1,0,1000),0)+R219,"")</f>
        <v/>
      </c>
      <c r="S220" s="11" t="str">
        <f ca="1">IFERROR(OFFSET('Cours spéciaux'!$F$1,Lists!R176,0),"9.9999")</f>
        <v>9.9999</v>
      </c>
      <c r="T220" s="32" t="str">
        <f t="shared" ca="1" si="42"/>
        <v/>
      </c>
      <c r="X220" t="str">
        <f t="shared" si="44"/>
        <v xml:space="preserve"> </v>
      </c>
    </row>
    <row r="221" spans="1:24" ht="16.5" thickTop="1" thickBot="1">
      <c r="A221" s="17" t="str">
        <f ca="1">IF(ROW(A221)-ROW($A$210)&lt;=COUNTIF('Cours spéciaux'!$A:$A,Cockpit!$C$2),OFFSET('Cours spéciaux'!$A$1,MATCH(Cockpit!$C$2,'Cours spéciaux'!$A:$A,0)+ROW(A221)-ROW($A$211)-1,1),"")</f>
        <v/>
      </c>
      <c r="B221" s="11" t="str">
        <f t="shared" ca="1" si="43"/>
        <v/>
      </c>
      <c r="C221" s="8" t="str">
        <f ca="1">IF(ROW(A221)-ROW($A$210)&lt;=COUNTIF('Cours spéciaux'!$A:$A,Cockpit!$C$2),OFFSET('Cours spéciaux'!$A$1,MATCH(Cockpit!$C$2,'Cours spéciaux'!$A:$A,0)+ROW(A221)-ROW($A$211)-1,4),"")</f>
        <v/>
      </c>
      <c r="D221" s="9" t="str">
        <f ca="1">IF(ROW(A221)-ROW($A$210)&lt;=COUNTIF('Cours spéciaux'!$A:$A,Cockpit!$C$2),OFFSET('Cours spéciaux'!$A$1,MATCH(Cockpit!$C$2,'Cours spéciaux'!$A:$A,0)+ROW(A221)-ROW($A$211)-1,2),"")</f>
        <v/>
      </c>
      <c r="Q221">
        <f t="shared" si="45"/>
        <v>0</v>
      </c>
      <c r="R221" s="31" t="str">
        <f ca="1">IFERROR(MATCH(Cockpit!$C$2,OFFSET('Cours spéciaux'!$A$1,R220+1,0,1000),0)+R220,"")</f>
        <v/>
      </c>
      <c r="S221" s="11" t="str">
        <f ca="1">IFERROR(OFFSET('Cours spéciaux'!$F$1,Lists!R177,0),"9.9999")</f>
        <v>9.9999</v>
      </c>
      <c r="T221" s="32" t="str">
        <f t="shared" ca="1" si="42"/>
        <v/>
      </c>
      <c r="X221" t="str">
        <f t="shared" si="44"/>
        <v xml:space="preserve"> </v>
      </c>
    </row>
    <row r="222" spans="1:24" ht="16.5" thickTop="1" thickBot="1">
      <c r="A222" s="17" t="str">
        <f ca="1">IF(ROW(A222)-ROW($A$210)&lt;=COUNTIF('Cours spéciaux'!$A:$A,Cockpit!$C$2),OFFSET('Cours spéciaux'!$A$1,MATCH(Cockpit!$C$2,'Cours spéciaux'!$A:$A,0)+ROW(A222)-ROW($A$211)-1,1),"")</f>
        <v/>
      </c>
      <c r="B222" s="11" t="str">
        <f t="shared" ca="1" si="43"/>
        <v/>
      </c>
      <c r="C222" s="8" t="str">
        <f ca="1">IF(ROW(A222)-ROW($A$210)&lt;=COUNTIF('Cours spéciaux'!$A:$A,Cockpit!$C$2),OFFSET('Cours spéciaux'!$A$1,MATCH(Cockpit!$C$2,'Cours spéciaux'!$A:$A,0)+ROW(A222)-ROW($A$211)-1,4),"")</f>
        <v/>
      </c>
      <c r="D222" s="9" t="str">
        <f ca="1">IF(ROW(A222)-ROW($A$210)&lt;=COUNTIF('Cours spéciaux'!$A:$A,Cockpit!$C$2),OFFSET('Cours spéciaux'!$A$1,MATCH(Cockpit!$C$2,'Cours spéciaux'!$A:$A,0)+ROW(A222)-ROW($A$211)-1,2),"")</f>
        <v/>
      </c>
      <c r="Q222">
        <f t="shared" si="45"/>
        <v>0</v>
      </c>
      <c r="R222" s="31" t="str">
        <f ca="1">IFERROR(MATCH(Cockpit!$C$2,OFFSET('Cours spéciaux'!$A$1,R221+1,0,1000),0)+R221,"")</f>
        <v/>
      </c>
      <c r="S222" s="11" t="str">
        <f ca="1">IFERROR(OFFSET('Cours spéciaux'!$F$1,Lists!R178,0),"9.9999")</f>
        <v>9.9999</v>
      </c>
      <c r="T222" s="32" t="str">
        <f t="shared" ca="1" si="42"/>
        <v/>
      </c>
      <c r="X222" t="str">
        <f t="shared" si="44"/>
        <v xml:space="preserve"> </v>
      </c>
    </row>
    <row r="223" spans="1:24" ht="16.5" thickTop="1" thickBot="1">
      <c r="A223" s="17" t="str">
        <f ca="1">IF(ROW(A223)-ROW($A$210)&lt;=COUNTIF('Cours spéciaux'!$A:$A,Cockpit!$C$2),OFFSET('Cours spéciaux'!$A$1,MATCH(Cockpit!$C$2,'Cours spéciaux'!$A:$A,0)+ROW(A223)-ROW($A$211)-1,1),"")</f>
        <v/>
      </c>
      <c r="B223" s="11" t="str">
        <f t="shared" ca="1" si="43"/>
        <v/>
      </c>
      <c r="C223" s="8" t="str">
        <f ca="1">IF(ROW(A223)-ROW($A$210)&lt;=COUNTIF('Cours spéciaux'!$A:$A,Cockpit!$C$2),OFFSET('Cours spéciaux'!$A$1,MATCH(Cockpit!$C$2,'Cours spéciaux'!$A:$A,0)+ROW(A223)-ROW($A$211)-1,4),"")</f>
        <v/>
      </c>
      <c r="D223" s="9" t="str">
        <f ca="1">IF(ROW(A223)-ROW($A$210)&lt;=COUNTIF('Cours spéciaux'!$A:$A,Cockpit!$C$2),OFFSET('Cours spéciaux'!$A$1,MATCH(Cockpit!$C$2,'Cours spéciaux'!$A:$A,0)+ROW(A223)-ROW($A$211)-1,2),"")</f>
        <v/>
      </c>
      <c r="Q223">
        <f t="shared" si="45"/>
        <v>0</v>
      </c>
      <c r="R223" s="31" t="str">
        <f ca="1">IFERROR(MATCH(Cockpit!$C$2,OFFSET('Cours spéciaux'!$A$1,R222+1,0,1000),0)+R222,"")</f>
        <v/>
      </c>
      <c r="S223" s="11" t="str">
        <f ca="1">IFERROR(OFFSET('Cours spéciaux'!$F$1,Lists!R179,0),"9.9999")</f>
        <v>9.9999</v>
      </c>
      <c r="T223" s="32" t="str">
        <f t="shared" ca="1" si="42"/>
        <v/>
      </c>
    </row>
    <row r="224" spans="1:24" ht="16.5" thickTop="1" thickBot="1">
      <c r="A224" s="17" t="str">
        <f ca="1">IF(ROW(A224)-ROW($A$210)&lt;=COUNTIF('Cours spéciaux'!$A:$A,Cockpit!$C$2),OFFSET('Cours spéciaux'!$A$1,MATCH(Cockpit!$C$2,'Cours spéciaux'!$A:$A,0)+ROW(A224)-ROW($A$211)-1,1),"")</f>
        <v/>
      </c>
      <c r="B224" s="11" t="str">
        <f t="shared" ca="1" si="43"/>
        <v/>
      </c>
      <c r="C224" s="8" t="str">
        <f ca="1">IF(ROW(A224)-ROW($A$210)&lt;=COUNTIF('Cours spéciaux'!$A:$A,Cockpit!$C$2),OFFSET('Cours spéciaux'!$A$1,MATCH(Cockpit!$C$2,'Cours spéciaux'!$A:$A,0)+ROW(A224)-ROW($A$211)-1,4),"")</f>
        <v/>
      </c>
      <c r="D224" s="9" t="str">
        <f ca="1">IF(ROW(A224)-ROW($A$210)&lt;=COUNTIF('Cours spéciaux'!$A:$A,Cockpit!$C$2),OFFSET('Cours spéciaux'!$A$1,MATCH(Cockpit!$C$2,'Cours spéciaux'!$A:$A,0)+ROW(A224)-ROW($A$211)-1,2),"")</f>
        <v/>
      </c>
      <c r="Q224">
        <f t="shared" si="45"/>
        <v>0</v>
      </c>
      <c r="R224" s="31" t="str">
        <f ca="1">IFERROR(MATCH(Cockpit!$C$2,OFFSET('Cours spéciaux'!$A$1,R223+1,0,1000),0)+R223,"")</f>
        <v/>
      </c>
      <c r="S224" s="11" t="str">
        <f ca="1">IFERROR(OFFSET('Cours spéciaux'!$F$1,Lists!R180,0),"9.9999")</f>
        <v>9.9999</v>
      </c>
      <c r="T224" s="32" t="str">
        <f t="shared" ca="1" si="42"/>
        <v/>
      </c>
    </row>
    <row r="225" spans="1:20" ht="16.5" thickTop="1" thickBot="1">
      <c r="A225" s="17" t="str">
        <f ca="1">IF(ROW(A225)-ROW($A$210)&lt;=COUNTIF('Cours spéciaux'!$A:$A,Cockpit!$C$2),OFFSET('Cours spéciaux'!$A$1,MATCH(Cockpit!$C$2,'Cours spéciaux'!$A:$A,0)+ROW(A225)-ROW($A$211)-1,1),"")</f>
        <v/>
      </c>
      <c r="B225" s="11" t="str">
        <f t="shared" ca="1" si="43"/>
        <v/>
      </c>
      <c r="C225" s="8" t="str">
        <f ca="1">IF(ROW(A225)-ROW($A$210)&lt;=COUNTIF('Cours spéciaux'!$A:$A,Cockpit!$C$2),OFFSET('Cours spéciaux'!$A$1,MATCH(Cockpit!$C$2,'Cours spéciaux'!$A:$A,0)+ROW(A225)-ROW($A$211)-1,4),"")</f>
        <v/>
      </c>
      <c r="D225" s="9" t="str">
        <f ca="1">IF(ROW(A225)-ROW($A$210)&lt;=COUNTIF('Cours spéciaux'!$A:$A,Cockpit!$C$2),OFFSET('Cours spéciaux'!$A$1,MATCH(Cockpit!$C$2,'Cours spéciaux'!$A:$A,0)+ROW(A225)-ROW($A$211)-1,2),"")</f>
        <v/>
      </c>
      <c r="Q225">
        <f t="shared" si="45"/>
        <v>0</v>
      </c>
      <c r="R225" s="31" t="str">
        <f ca="1">IFERROR(MATCH(Cockpit!$C$2,OFFSET('Cours spéciaux'!$A$1,R224+1,0,1000),0)+R224,"")</f>
        <v/>
      </c>
      <c r="S225" s="11" t="str">
        <f ca="1">IFERROR(OFFSET('Cours spéciaux'!$F$1,Lists!R181,0),"9.9999")</f>
        <v>9.9999</v>
      </c>
      <c r="T225" s="32" t="str">
        <f t="shared" ca="1" si="42"/>
        <v/>
      </c>
    </row>
    <row r="226" spans="1:20" ht="16.5" thickTop="1" thickBot="1">
      <c r="A226" s="17" t="str">
        <f ca="1">IF(ROW(A226)-ROW($A$210)&lt;=COUNTIF('Cours spéciaux'!$A:$A,Cockpit!$C$2),OFFSET('Cours spéciaux'!$A$1,MATCH(Cockpit!$C$2,'Cours spéciaux'!$A:$A,0)+ROW(A226)-ROW($A$211)-1,1),"")</f>
        <v/>
      </c>
      <c r="B226" s="11" t="str">
        <f t="shared" ca="1" si="43"/>
        <v/>
      </c>
      <c r="C226" s="8" t="str">
        <f ca="1">IF(ROW(A226)-ROW($A$210)&lt;=COUNTIF('Cours spéciaux'!$A:$A,Cockpit!$C$2),OFFSET('Cours spéciaux'!$A$1,MATCH(Cockpit!$C$2,'Cours spéciaux'!$A:$A,0)+ROW(A226)-ROW($A$211)-1,4),"")</f>
        <v/>
      </c>
      <c r="D226" s="9" t="str">
        <f ca="1">IF(ROW(A226)-ROW($A$210)&lt;=COUNTIF('Cours spéciaux'!$A:$A,Cockpit!$C$2),OFFSET('Cours spéciaux'!$A$1,MATCH(Cockpit!$C$2,'Cours spéciaux'!$A:$A,0)+ROW(A226)-ROW($A$211)-1,2),"")</f>
        <v/>
      </c>
      <c r="Q226">
        <f t="shared" si="45"/>
        <v>0</v>
      </c>
      <c r="S226" s="11" t="str">
        <f ca="1">IFERROR(OFFSET('Cours spéciaux'!$F$1,Lists!R182,0),"9.9999")</f>
        <v>9.9999</v>
      </c>
      <c r="T226" s="32" t="str">
        <f t="shared" ca="1" si="42"/>
        <v/>
      </c>
    </row>
    <row r="227" spans="1:20" ht="16.5" thickTop="1" thickBot="1">
      <c r="A227" s="17" t="str">
        <f ca="1">IF(ROW(A227)-ROW($A$210)&lt;=COUNTIF('Cours spéciaux'!$A:$A,Cockpit!$C$2),OFFSET('Cours spéciaux'!$A$1,MATCH(Cockpit!$C$2,'Cours spéciaux'!$A:$A,0)+ROW(A227)-ROW($A$211)-1,1),"")</f>
        <v/>
      </c>
      <c r="B227" s="11" t="str">
        <f t="shared" ca="1" si="43"/>
        <v/>
      </c>
      <c r="C227" s="11" t="str">
        <f ca="1">IF(ROW(A227)-ROW($A$207)&lt;=COUNTIF('Cours spéciaux'!$A:$A,Cockpit!$C$2),OFFSET('Cours spéciaux'!$A$1,MATCH(Cockpit!$C$2,'Cours spéciaux'!$A:$A,0)+ROW(A227)-ROW($A$211)-1,4),"")</f>
        <v/>
      </c>
      <c r="D227" s="9" t="str">
        <f ca="1">IF(ROW(A227)-ROW($A$210)&lt;=COUNTIF('Cours spéciaux'!$A:$A,Cockpit!$C$2),OFFSET('Cours spéciaux'!$A$1,MATCH(Cockpit!$C$2,'Cours spéciaux'!$A:$A,0)+ROW(A227)-ROW($A$211)-1,2),"")</f>
        <v/>
      </c>
      <c r="Q227">
        <f t="shared" si="45"/>
        <v>0</v>
      </c>
      <c r="S227" s="11" t="str">
        <f ca="1">IFERROR(OFFSET('Cours spéciaux'!$F$1,Lists!R183,0),"9.9999")</f>
        <v>9.9999</v>
      </c>
      <c r="T227" s="32" t="str">
        <f t="shared" ca="1" si="42"/>
        <v/>
      </c>
    </row>
    <row r="228" spans="1:20" ht="16.5" thickTop="1" thickBot="1">
      <c r="A228" s="16" t="str">
        <f ca="1">IF(ROW(A228)-ROW($A$207)&lt;=COUNTIF('Cours spéciaux'!$A:$A,Cockpit!$C$2),OFFSET('Cours spéciaux'!$A$1,MATCH(Cockpit!$C$2,'Cours spéciaux'!$A:$A,0)+ROW(A228)-ROW($A$211)-1,1),"")</f>
        <v/>
      </c>
      <c r="B228" s="11" t="str">
        <f t="shared" ca="1" si="43"/>
        <v/>
      </c>
      <c r="C228" s="11" t="str">
        <f ca="1">IF(ROW(A228)-ROW($A$207)&lt;=COUNTIF('Cours spéciaux'!$A:$A,Cockpit!$C$2),OFFSET('Cours spéciaux'!$A$1,MATCH(Cockpit!$C$2,'Cours spéciaux'!$A:$A,0)+ROW(A228)-ROW($A$211)-1,4),"")</f>
        <v/>
      </c>
      <c r="D228" s="9" t="str">
        <f ca="1">IF(ROW(A228)-ROW($A$210)&lt;=COUNTIF('Cours spéciaux'!$A:$A,Cockpit!$C$2),OFFSET('Cours spéciaux'!$A$1,MATCH(Cockpit!$C$2,'Cours spéciaux'!$A:$A,0)+ROW(A228)-ROW($A$211)-1,2),"")</f>
        <v/>
      </c>
      <c r="Q228">
        <f t="shared" si="45"/>
        <v>0</v>
      </c>
      <c r="S228" s="11" t="str">
        <f ca="1">IFERROR(OFFSET('Cours spéciaux'!$F$1,Lists!R184,0),"9.9999")</f>
        <v>9.9999</v>
      </c>
      <c r="T228" s="32" t="str">
        <f t="shared" ca="1" si="42"/>
        <v/>
      </c>
    </row>
    <row r="229" spans="1:20" ht="16.5" thickTop="1" thickBot="1">
      <c r="A229" s="16" t="str">
        <f ca="1">IF(ROW(A229)-ROW($A$207)&lt;=COUNTIF('Cours spéciaux'!$A:$A,Cockpit!$C$2),OFFSET('Cours spéciaux'!$A$1,MATCH(Cockpit!$C$2,'Cours spéciaux'!$A:$A,0)+ROW(A229)-ROW($A$211)-1,1),"")</f>
        <v/>
      </c>
      <c r="B229" s="11" t="str">
        <f t="shared" ca="1" si="43"/>
        <v/>
      </c>
      <c r="C229" s="11" t="str">
        <f ca="1">IF(ROW(A229)-ROW($A$207)&lt;=COUNTIF('Cours spéciaux'!$A:$A,Cockpit!$C$2),OFFSET('Cours spéciaux'!$A$1,MATCH(Cockpit!$C$2,'Cours spéciaux'!$A:$A,0)+ROW(A229)-ROW($A$211)-1,4),"")</f>
        <v/>
      </c>
      <c r="D229" s="9" t="str">
        <f ca="1">IF(ROW(A229)-ROW($A$210)&lt;=COUNTIF('Cours spéciaux'!$A:$A,Cockpit!$C$2),OFFSET('Cours spéciaux'!$A$1,MATCH(Cockpit!$C$2,'Cours spéciaux'!$A:$A,0)+ROW(A229)-ROW($A$211)-1,2),"")</f>
        <v/>
      </c>
      <c r="Q229">
        <f t="shared" si="45"/>
        <v>0</v>
      </c>
      <c r="S229" s="11" t="str">
        <f ca="1">IFERROR(OFFSET('Cours spéciaux'!$F$1,Lists!R185,0),"9.9999")</f>
        <v>9.9999</v>
      </c>
      <c r="T229" s="32" t="str">
        <f t="shared" ca="1" si="42"/>
        <v/>
      </c>
    </row>
    <row r="230" spans="1:20" ht="16.5" thickTop="1" thickBot="1">
      <c r="A230" s="16" t="str">
        <f ca="1">IF(ROW(A230)-ROW($A$207)&lt;=COUNTIF('Cours spéciaux'!$A:$A,Cockpit!$C$2),OFFSET('Cours spéciaux'!$A$1,MATCH(Cockpit!$C$2,'Cours spéciaux'!$A:$A,0)+ROW(A230)-ROW($A$211)-1,1),"")</f>
        <v/>
      </c>
      <c r="B230" s="11" t="str">
        <f t="shared" ca="1" si="43"/>
        <v/>
      </c>
      <c r="C230" s="11" t="str">
        <f ca="1">IF(ROW(A230)-ROW($A$207)&lt;=COUNTIF('Cours spéciaux'!$A:$A,Cockpit!$C$2),OFFSET('Cours spéciaux'!$A$1,MATCH(Cockpit!$C$2,'Cours spéciaux'!$A:$A,0)+ROW(A230)-ROW($A$211)-1,4),"")</f>
        <v/>
      </c>
      <c r="D230" s="9" t="str">
        <f ca="1">IF(ROW(A230)-ROW($A$210)&lt;=COUNTIF('Cours spéciaux'!$A:$A,Cockpit!$C$2),OFFSET('Cours spéciaux'!$A$1,MATCH(Cockpit!$C$2,'Cours spéciaux'!$A:$A,0)+ROW(A230)-ROW($A$211)-1,2),"")</f>
        <v/>
      </c>
      <c r="Q230">
        <f t="shared" si="45"/>
        <v>0</v>
      </c>
      <c r="S230" s="11" t="str">
        <f ca="1">IFERROR(OFFSET('Cours spéciaux'!$F$1,Lists!R186,0),"9.9999")</f>
        <v>9.9999</v>
      </c>
      <c r="T230" s="32" t="str">
        <f t="shared" ca="1" si="42"/>
        <v/>
      </c>
    </row>
    <row r="231" spans="1:20" ht="16.5" thickTop="1" thickBot="1">
      <c r="A231" s="16" t="str">
        <f ca="1">IF(ROW(A231)-ROW($A$207)&lt;=COUNTIF('Cours spéciaux'!$A:$A,Cockpit!$C$2),OFFSET('Cours spéciaux'!$A$1,MATCH(Cockpit!$C$2,'Cours spéciaux'!$A:$A,0)+ROW(A231)-ROW($A$211)-1,1),"")</f>
        <v/>
      </c>
      <c r="B231" s="11" t="str">
        <f t="shared" ca="1" si="43"/>
        <v/>
      </c>
      <c r="C231" s="11" t="str">
        <f ca="1">IF(ROW(A231)-ROW($A$207)&lt;=COUNTIF('Cours spéciaux'!$A:$A,Cockpit!$C$2),OFFSET('Cours spéciaux'!$A$1,MATCH(Cockpit!$C$2,'Cours spéciaux'!$A:$A,0)+ROW(A231)-ROW($A$211)-1,4),"")</f>
        <v/>
      </c>
      <c r="D231" s="9" t="str">
        <f ca="1">IF(ROW(A231)-ROW($A$210)&lt;=COUNTIF('Cours spéciaux'!$A:$A,Cockpit!$C$2),OFFSET('Cours spéciaux'!$A$1,MATCH(Cockpit!$C$2,'Cours spéciaux'!$A:$A,0)+ROW(A231)-ROW($A$211)-1,2),"")</f>
        <v/>
      </c>
      <c r="Q231">
        <f t="shared" si="45"/>
        <v>0</v>
      </c>
      <c r="S231" s="11" t="str">
        <f ca="1">IFERROR(OFFSET('Cours spéciaux'!$F$1,Lists!R187,0),"9.9999")</f>
        <v>9.9999</v>
      </c>
      <c r="T231" s="32" t="str">
        <f t="shared" ca="1" si="42"/>
        <v/>
      </c>
    </row>
    <row r="232" spans="1:20" ht="16.5" thickTop="1" thickBot="1">
      <c r="A232" s="16" t="str">
        <f ca="1">IF(ROW(A232)-ROW($A$207)&lt;=COUNTIF('Cours spéciaux'!$A:$A,Cockpit!$C$2),OFFSET('Cours spéciaux'!$A$1,MATCH(Cockpit!$C$2,'Cours spéciaux'!$A:$A,0)+ROW(A232)-ROW($A$211)-1,1),"")</f>
        <v/>
      </c>
      <c r="B232" s="11" t="str">
        <f t="shared" ca="1" si="43"/>
        <v/>
      </c>
      <c r="C232" s="11" t="str">
        <f ca="1">IF(ROW(A232)-ROW($A$207)&lt;=COUNTIF('Cours spéciaux'!$A:$A,Cockpit!$C$2),OFFSET('Cours spéciaux'!$A$1,MATCH(Cockpit!$C$2,'Cours spéciaux'!$A:$A,0)+ROW(A232)-ROW($A$211)-1,4),"")</f>
        <v/>
      </c>
      <c r="D232" s="9" t="str">
        <f ca="1">IF(ROW(A232)-ROW($A$210)&lt;=COUNTIF('Cours spéciaux'!$A:$A,Cockpit!$C$2),OFFSET('Cours spéciaux'!$A$1,MATCH(Cockpit!$C$2,'Cours spéciaux'!$A:$A,0)+ROW(A232)-ROW($A$211)-1,2),"")</f>
        <v/>
      </c>
      <c r="Q232">
        <f t="shared" si="45"/>
        <v>0</v>
      </c>
      <c r="S232" s="11" t="str">
        <f ca="1">IFERROR(OFFSET('Cours spéciaux'!$F$1,Lists!R188,0),"9.9999")</f>
        <v>9.9999</v>
      </c>
      <c r="T232" s="32" t="str">
        <f t="shared" ca="1" si="42"/>
        <v/>
      </c>
    </row>
    <row r="233" spans="1:20" ht="16.5" thickTop="1" thickBot="1">
      <c r="A233" s="16" t="str">
        <f ca="1">IF(ROW(A233)-ROW($A$207)&lt;=COUNTIF('Cours spéciaux'!$A:$A,Cockpit!$C$2),OFFSET('Cours spéciaux'!$A$1,MATCH(Cockpit!$C$2,'Cours spéciaux'!$A:$A,0)+ROW(A233)-ROW($A$211)-1,1),"")</f>
        <v/>
      </c>
      <c r="B233" s="11" t="str">
        <f t="shared" ca="1" si="43"/>
        <v/>
      </c>
      <c r="C233" s="11" t="str">
        <f ca="1">IF(ROW(A233)-ROW($A$207)&lt;=COUNTIF('Cours spéciaux'!$A:$A,Cockpit!$C$2),OFFSET('Cours spéciaux'!$A$1,MATCH(Cockpit!$C$2,'Cours spéciaux'!$A:$A,0)+ROW(A233)-ROW($A$211)-1,4),"")</f>
        <v/>
      </c>
      <c r="D233" s="9" t="str">
        <f ca="1">IF(ROW(A233)-ROW($A$210)&lt;=COUNTIF('Cours spéciaux'!$A:$A,Cockpit!$C$2),OFFSET('Cours spéciaux'!$A$1,MATCH(Cockpit!$C$2,'Cours spéciaux'!$A:$A,0)+ROW(A233)-ROW($A$211)-1,2),"")</f>
        <v/>
      </c>
      <c r="Q233">
        <f t="shared" si="45"/>
        <v>0</v>
      </c>
      <c r="S233" s="11" t="str">
        <f ca="1">IFERROR(OFFSET('Cours spéciaux'!$F$1,Lists!R189,0),"9.9999")</f>
        <v>9.9999</v>
      </c>
      <c r="T233" s="32" t="str">
        <f t="shared" ca="1" si="42"/>
        <v/>
      </c>
    </row>
    <row r="234" spans="1:20" ht="16.5" thickTop="1" thickBot="1">
      <c r="A234" s="16" t="str">
        <f ca="1">IF(ROW(A234)-ROW($A$207)&lt;=COUNTIF('Cours spéciaux'!$A:$A,Cockpit!$C$2),OFFSET('Cours spéciaux'!$A$1,MATCH(Cockpit!$C$2,'Cours spéciaux'!$A:$A,0)+ROW(A234)-ROW($A$211)-1,1),"")</f>
        <v/>
      </c>
      <c r="B234" s="11" t="str">
        <f t="shared" ca="1" si="43"/>
        <v/>
      </c>
      <c r="C234" s="11" t="str">
        <f ca="1">IF(ROW(A234)-ROW($A$207)&lt;=COUNTIF('Cours spéciaux'!$A:$A,Cockpit!$C$2),OFFSET('Cours spéciaux'!$A$1,MATCH(Cockpit!$C$2,'Cours spéciaux'!$A:$A,0)+ROW(A234)-ROW($A$211)-1,4),"")</f>
        <v/>
      </c>
      <c r="D234" s="9" t="str">
        <f ca="1">IF(ROW(A234)-ROW($A$210)&lt;=COUNTIF('Cours spéciaux'!$A:$A,Cockpit!$C$2),OFFSET('Cours spéciaux'!$A$1,MATCH(Cockpit!$C$2,'Cours spéciaux'!$A:$A,0)+ROW(A234)-ROW($A$211)-1,2),"")</f>
        <v/>
      </c>
      <c r="Q234">
        <f t="shared" si="45"/>
        <v>0</v>
      </c>
      <c r="S234" s="11" t="str">
        <f ca="1">IFERROR(OFFSET('Cours spéciaux'!$F$1,Lists!R190,0),"9.9999")</f>
        <v>9.9999</v>
      </c>
      <c r="T234" s="32" t="str">
        <f t="shared" ca="1" si="42"/>
        <v/>
      </c>
    </row>
    <row r="235" spans="1:20" ht="16.5" thickTop="1" thickBot="1">
      <c r="A235" s="16" t="str">
        <f ca="1">IF(ROW(A235)-ROW($A$207)&lt;=COUNTIF('Cours spéciaux'!$A:$A,Cockpit!$C$2),OFFSET('Cours spéciaux'!$A$1,MATCH(Cockpit!$C$2,'Cours spéciaux'!$A:$A,0)+ROW(A235)-ROW($A$211)-1,1),"")</f>
        <v/>
      </c>
      <c r="B235" s="11" t="str">
        <f t="shared" ca="1" si="43"/>
        <v/>
      </c>
      <c r="C235" s="11" t="str">
        <f ca="1">IF(ROW(A235)-ROW($A$207)&lt;=COUNTIF('Cours spéciaux'!$A:$A,Cockpit!$C$2),OFFSET('Cours spéciaux'!$A$1,MATCH(Cockpit!$C$2,'Cours spéciaux'!$A:$A,0)+ROW(A235)-ROW($A$211)-1,4),"")</f>
        <v/>
      </c>
      <c r="D235" s="9" t="str">
        <f ca="1">IF(ROW(A235)-ROW($A$210)&lt;=COUNTIF('Cours spéciaux'!$A:$A,Cockpit!$C$2),OFFSET('Cours spéciaux'!$A$1,MATCH(Cockpit!$C$2,'Cours spéciaux'!$A:$A,0)+ROW(A235)-ROW($A$211)-1,2),"")</f>
        <v/>
      </c>
      <c r="Q235">
        <f t="shared" si="45"/>
        <v>0</v>
      </c>
      <c r="S235" s="11" t="str">
        <f ca="1">IFERROR(OFFSET('Cours spéciaux'!$F$1,Lists!R191,0),"9.9999")</f>
        <v>9.9999</v>
      </c>
      <c r="T235" s="32" t="str">
        <f t="shared" ca="1" si="42"/>
        <v/>
      </c>
    </row>
    <row r="236" spans="1:20" ht="16.5" thickTop="1" thickBot="1">
      <c r="A236" s="16" t="str">
        <f ca="1">IF(ROW(A236)-ROW($A$207)&lt;=COUNTIF('Cours spéciaux'!$A:$A,Cockpit!$C$2),OFFSET('Cours spéciaux'!$A$1,MATCH(Cockpit!$C$2,'Cours spéciaux'!$A:$A,0)+ROW(A236)-ROW($A$211)-1,1),"")</f>
        <v/>
      </c>
      <c r="B236" s="11" t="str">
        <f t="shared" ca="1" si="43"/>
        <v/>
      </c>
      <c r="C236" s="11" t="str">
        <f ca="1">IF(ROW(A236)-ROW($A$207)&lt;=COUNTIF('Cours spéciaux'!$A:$A,Cockpit!$C$2),OFFSET('Cours spéciaux'!$A$1,MATCH(Cockpit!$C$2,'Cours spéciaux'!$A:$A,0)+ROW(A236)-ROW($A$211)-1,4),"")</f>
        <v/>
      </c>
      <c r="D236" s="9" t="str">
        <f ca="1">IF(ROW(A236)-ROW($A$210)&lt;=COUNTIF('Cours spéciaux'!$A:$A,Cockpit!$C$2),OFFSET('Cours spéciaux'!$A$1,MATCH(Cockpit!$C$2,'Cours spéciaux'!$A:$A,0)+ROW(A236)-ROW($A$211)-1,2),"")</f>
        <v/>
      </c>
      <c r="Q236">
        <f t="shared" si="45"/>
        <v>0</v>
      </c>
      <c r="S236" s="11" t="str">
        <f ca="1">IFERROR(OFFSET('Cours spéciaux'!$F$1,Lists!R192,0),"9.9999")</f>
        <v>9.9999</v>
      </c>
      <c r="T236" s="32" t="str">
        <f t="shared" ca="1" si="42"/>
        <v/>
      </c>
    </row>
    <row r="237" spans="1:20" ht="16.5" thickTop="1" thickBot="1">
      <c r="A237" s="16" t="str">
        <f ca="1">IF(ROW(A237)-ROW($A$207)&lt;=COUNTIF('Cours spéciaux'!$A:$A,Cockpit!$C$2),OFFSET('Cours spéciaux'!$A$1,MATCH(Cockpit!$C$2,'Cours spéciaux'!$A:$A,0)+ROW(A237)-ROW($A$211)-1,1),"")</f>
        <v/>
      </c>
      <c r="B237" s="11" t="str">
        <f t="shared" ca="1" si="43"/>
        <v/>
      </c>
      <c r="C237" s="11" t="str">
        <f ca="1">IF(ROW(A237)-ROW($A$207)&lt;=COUNTIF('Cours spéciaux'!$A:$A,Cockpit!$C$2),OFFSET('Cours spéciaux'!$A$1,MATCH(Cockpit!$C$2,'Cours spéciaux'!$A:$A,0)+ROW(A237)-ROW($A$211)-1,4),"")</f>
        <v/>
      </c>
      <c r="D237" s="9" t="str">
        <f ca="1">IF(ROW(A237)-ROW($A$210)&lt;=COUNTIF('Cours spéciaux'!$A:$A,Cockpit!$C$2),OFFSET('Cours spéciaux'!$A$1,MATCH(Cockpit!$C$2,'Cours spéciaux'!$A:$A,0)+ROW(A237)-ROW($A$211)-1,2),"")</f>
        <v/>
      </c>
      <c r="Q237">
        <f t="shared" si="45"/>
        <v>0</v>
      </c>
      <c r="S237" s="11" t="str">
        <f ca="1">IFERROR(OFFSET('Cours spéciaux'!$F$1,Lists!R193,0),"9.9999")</f>
        <v>9.9999</v>
      </c>
      <c r="T237" s="32" t="str">
        <f t="shared" ca="1" si="42"/>
        <v/>
      </c>
    </row>
    <row r="238" spans="1:20" ht="16.5" thickTop="1" thickBot="1">
      <c r="A238" s="16" t="str">
        <f ca="1">IF(ROW(A238)-ROW($A$207)&lt;=COUNTIF('Cours spéciaux'!$A:$A,Cockpit!$C$2),OFFSET('Cours spéciaux'!$A$1,MATCH(Cockpit!$C$2,'Cours spéciaux'!$A:$A,0)+ROW(A238)-ROW($A$211)-1,1),"")</f>
        <v/>
      </c>
      <c r="B238" s="11" t="str">
        <f t="shared" ca="1" si="43"/>
        <v/>
      </c>
      <c r="C238" s="11" t="str">
        <f ca="1">IF(ROW(A238)-ROW($A$207)&lt;=COUNTIF('Cours spéciaux'!$A:$A,Cockpit!$C$2),OFFSET('Cours spéciaux'!$A$1,MATCH(Cockpit!$C$2,'Cours spéciaux'!$A:$A,0)+ROW(A238)-ROW($A$211)-1,4),"")</f>
        <v/>
      </c>
      <c r="D238" s="9" t="str">
        <f ca="1">IF(ROW(A238)-ROW($A$210)&lt;=COUNTIF('Cours spéciaux'!$A:$A,Cockpit!$C$2),OFFSET('Cours spéciaux'!$A$1,MATCH(Cockpit!$C$2,'Cours spéciaux'!$A:$A,0)+ROW(A238)-ROW($A$211)-1,2),"")</f>
        <v/>
      </c>
      <c r="Q238">
        <f t="shared" si="45"/>
        <v>0</v>
      </c>
      <c r="S238" s="11" t="str">
        <f ca="1">IFERROR(OFFSET('Cours spéciaux'!$F$1,Lists!R194,0),"9.9999")</f>
        <v>9.9999</v>
      </c>
      <c r="T238" s="32" t="str">
        <f t="shared" ca="1" si="42"/>
        <v/>
      </c>
    </row>
    <row r="239" spans="1:20" ht="16.5" thickTop="1" thickBot="1">
      <c r="A239" s="16" t="str">
        <f ca="1">IF(ROW(A239)-ROW($A$207)&lt;=COUNTIF('Cours spéciaux'!$A:$A,Cockpit!$C$2),OFFSET('Cours spéciaux'!$A$1,MATCH(Cockpit!$C$2,'Cours spéciaux'!$A:$A,0)+ROW(A239)-ROW($A$211)-1,1),"")</f>
        <v/>
      </c>
      <c r="B239" s="11" t="str">
        <f t="shared" ca="1" si="43"/>
        <v/>
      </c>
      <c r="C239" s="11" t="str">
        <f ca="1">IF(ROW(A239)-ROW($A$207)&lt;=COUNTIF('Cours spéciaux'!$A:$A,Cockpit!$C$2),OFFSET('Cours spéciaux'!$A$1,MATCH(Cockpit!$C$2,'Cours spéciaux'!$A:$A,0)+ROW(A239)-ROW($A$211)-1,4),"")</f>
        <v/>
      </c>
      <c r="D239" s="9" t="str">
        <f ca="1">IF(ROW(A239)-ROW($A$210)&lt;=COUNTIF('Cours spéciaux'!$A:$A,Cockpit!$C$2),OFFSET('Cours spéciaux'!$A$1,MATCH(Cockpit!$C$2,'Cours spéciaux'!$A:$A,0)+ROW(A239)-ROW($A$211)-1,2),"")</f>
        <v/>
      </c>
      <c r="Q239">
        <f t="shared" si="45"/>
        <v>0</v>
      </c>
      <c r="S239" s="11" t="str">
        <f ca="1">IFERROR(OFFSET('Cours spéciaux'!$F$1,Lists!R195,0),"9.9999")</f>
        <v>9.9999</v>
      </c>
      <c r="T239" s="32" t="str">
        <f t="shared" ca="1" si="42"/>
        <v/>
      </c>
    </row>
    <row r="240" spans="1:20" ht="16.5" thickTop="1" thickBot="1">
      <c r="A240" s="16" t="str">
        <f ca="1">IF(ROW(A240)-ROW($A$207)&lt;=COUNTIF('Cours spéciaux'!$A:$A,Cockpit!$C$2),OFFSET('Cours spéciaux'!$A$1,MATCH(Cockpit!$C$2,'Cours spéciaux'!$A:$A,0)+ROW(A240)-ROW($A$211)-1,1),"")</f>
        <v/>
      </c>
      <c r="B240" s="11" t="str">
        <f t="shared" ca="1" si="43"/>
        <v/>
      </c>
      <c r="C240" s="11" t="str">
        <f ca="1">IF(ROW(A240)-ROW($A$207)&lt;=COUNTIF('Cours spéciaux'!$A:$A,Cockpit!$C$2),OFFSET('Cours spéciaux'!$A$1,MATCH(Cockpit!$C$2,'Cours spéciaux'!$A:$A,0)+ROW(A240)-ROW($A$211)-1,4),"")</f>
        <v/>
      </c>
      <c r="D240" s="9" t="str">
        <f ca="1">IF(ROW(A240)-ROW($A$210)&lt;=COUNTIF('Cours spéciaux'!$A:$A,Cockpit!$C$2),OFFSET('Cours spéciaux'!$A$1,MATCH(Cockpit!$C$2,'Cours spéciaux'!$A:$A,0)+ROW(A240)-ROW($A$211)-1,2),"")</f>
        <v/>
      </c>
      <c r="Q240">
        <f t="shared" si="45"/>
        <v>0</v>
      </c>
      <c r="S240" s="11" t="str">
        <f ca="1">IFERROR(OFFSET('Cours spéciaux'!$F$1,Lists!R196,0),"9.9999")</f>
        <v>9.9999</v>
      </c>
      <c r="T240" s="32" t="str">
        <f t="shared" ca="1" si="42"/>
        <v/>
      </c>
    </row>
    <row r="241" spans="1:20" ht="16.5" thickTop="1" thickBot="1">
      <c r="A241" s="16" t="str">
        <f ca="1">IF(ROW(A241)-ROW($A$207)&lt;=COUNTIF('Cours spéciaux'!$A:$A,Cockpit!$C$2),OFFSET('Cours spéciaux'!$A$1,MATCH(Cockpit!$C$2,'Cours spéciaux'!$A:$A,0)+ROW(A241)-ROW($A$211)-1,1),"")</f>
        <v/>
      </c>
      <c r="B241" s="11" t="str">
        <f t="shared" ca="1" si="43"/>
        <v/>
      </c>
      <c r="C241" s="11" t="str">
        <f ca="1">IF(ROW(A241)-ROW($A$207)&lt;=COUNTIF('Cours spéciaux'!$A:$A,Cockpit!$C$2),OFFSET('Cours spéciaux'!$A$1,MATCH(Cockpit!$C$2,'Cours spéciaux'!$A:$A,0)+ROW(A241)-ROW($A$211)-1,4),"")</f>
        <v/>
      </c>
      <c r="D241" s="9" t="str">
        <f ca="1">IF(ROW(A241)-ROW($A$210)&lt;=COUNTIF('Cours spéciaux'!$A:$A,Cockpit!$C$2),OFFSET('Cours spéciaux'!$A$1,MATCH(Cockpit!$C$2,'Cours spéciaux'!$A:$A,0)+ROW(A241)-ROW($A$211)-1,2),"")</f>
        <v/>
      </c>
      <c r="Q241">
        <f t="shared" ref="Q241:Q272" si="46">IF(P240=" ",LEFT(O240,LEN(O240)-1),O240)</f>
        <v>0</v>
      </c>
      <c r="S241" s="11" t="str">
        <f ca="1">IFERROR(OFFSET('Cours spéciaux'!$F$1,Lists!R197,0),"9.9999")</f>
        <v>9.9999</v>
      </c>
      <c r="T241" s="32" t="str">
        <f t="shared" ca="1" si="42"/>
        <v/>
      </c>
    </row>
    <row r="242" spans="1:20" ht="16.5" thickTop="1" thickBot="1">
      <c r="A242" s="16" t="str">
        <f ca="1">IF(ROW(A242)-ROW($A$207)&lt;=COUNTIF('Cours spéciaux'!$A:$A,Cockpit!$C$2),OFFSET('Cours spéciaux'!$A$1,MATCH(Cockpit!$C$2,'Cours spéciaux'!$A:$A,0)+ROW(A242)-ROW($A$211)-1,1),"")</f>
        <v/>
      </c>
      <c r="B242" s="11" t="str">
        <f t="shared" ca="1" si="43"/>
        <v/>
      </c>
      <c r="C242" s="11" t="str">
        <f ca="1">IF(ROW(A242)-ROW($A$207)&lt;=COUNTIF('Cours spéciaux'!$A:$A,Cockpit!$C$2),OFFSET('Cours spéciaux'!$A$1,MATCH(Cockpit!$C$2,'Cours spéciaux'!$A:$A,0)+ROW(A242)-ROW($A$211)-1,4),"")</f>
        <v/>
      </c>
      <c r="D242" s="9" t="str">
        <f ca="1">IF(ROW(A242)-ROW($A$210)&lt;=COUNTIF('Cours spéciaux'!$A:$A,Cockpit!$C$2),OFFSET('Cours spéciaux'!$A$1,MATCH(Cockpit!$C$2,'Cours spéciaux'!$A:$A,0)+ROW(A242)-ROW($A$211)-1,2),"")</f>
        <v/>
      </c>
      <c r="Q242">
        <f t="shared" si="46"/>
        <v>0</v>
      </c>
      <c r="S242" s="11" t="str">
        <f ca="1">IFERROR(OFFSET('Cours spéciaux'!$F$1,Lists!R198,0),"9.9999")</f>
        <v>9.9999</v>
      </c>
      <c r="T242" s="32" t="str">
        <f t="shared" ca="1" si="42"/>
        <v/>
      </c>
    </row>
    <row r="243" spans="1:20" ht="16.5" thickTop="1" thickBot="1">
      <c r="A243" s="16" t="str">
        <f ca="1">IF(ROW(A243)-ROW($A$207)&lt;=COUNTIF('Cours spéciaux'!$A:$A,Cockpit!$C$2),OFFSET('Cours spéciaux'!$A$1,MATCH(Cockpit!$C$2,'Cours spéciaux'!$A:$A,0)+ROW(A243)-ROW($A$211)-1,1),"")</f>
        <v/>
      </c>
      <c r="B243" s="11" t="str">
        <f t="shared" ca="1" si="43"/>
        <v/>
      </c>
      <c r="C243" s="11" t="str">
        <f ca="1">IF(ROW(A243)-ROW($A$207)&lt;=COUNTIF('Cours spéciaux'!$A:$A,Cockpit!$C$2),OFFSET('Cours spéciaux'!$A$1,MATCH(Cockpit!$C$2,'Cours spéciaux'!$A:$A,0)+ROW(A243)-ROW($A$211)-1,4),"")</f>
        <v/>
      </c>
      <c r="D243" s="9" t="str">
        <f ca="1">IF(ROW(A243)-ROW($A$210)&lt;=COUNTIF('Cours spéciaux'!$A:$A,Cockpit!$C$2),OFFSET('Cours spéciaux'!$A$1,MATCH(Cockpit!$C$2,'Cours spéciaux'!$A:$A,0)+ROW(A243)-ROW($A$211)-1,2),"")</f>
        <v/>
      </c>
      <c r="Q243">
        <f t="shared" si="46"/>
        <v>0</v>
      </c>
      <c r="S243" s="11" t="str">
        <f ca="1">IFERROR(OFFSET('Cours spéciaux'!$F$1,Lists!R199,0),"9.9999")</f>
        <v>9.9999</v>
      </c>
      <c r="T243" s="32" t="str">
        <f t="shared" ca="1" si="42"/>
        <v/>
      </c>
    </row>
    <row r="244" spans="1:20" ht="16.5" thickTop="1" thickBot="1">
      <c r="A244" s="16" t="str">
        <f ca="1">IF(ROW(A244)-ROW($A$207)&lt;=COUNTIF('Cours spéciaux'!$A:$A,Cockpit!$C$2),OFFSET('Cours spéciaux'!$A$1,MATCH(Cockpit!$C$2,'Cours spéciaux'!$A:$A,0)+ROW(A244)-ROW($A$211)-1,1),"")</f>
        <v/>
      </c>
      <c r="B244" s="11" t="str">
        <f t="shared" ca="1" si="43"/>
        <v/>
      </c>
      <c r="C244" s="11" t="str">
        <f ca="1">IF(ROW(A244)-ROW($A$207)&lt;=COUNTIF('Cours spéciaux'!$A:$A,Cockpit!$C$2),OFFSET('Cours spéciaux'!$A$1,MATCH(Cockpit!$C$2,'Cours spéciaux'!$A:$A,0)+ROW(A244)-ROW($A$211)-1,4),"")</f>
        <v/>
      </c>
      <c r="D244" s="9" t="str">
        <f ca="1">IF(ROW(A244)-ROW($A$210)&lt;=COUNTIF('Cours spéciaux'!$A:$A,Cockpit!$C$2),OFFSET('Cours spéciaux'!$A$1,MATCH(Cockpit!$C$2,'Cours spéciaux'!$A:$A,0)+ROW(A244)-ROW($A$211)-1,2),"")</f>
        <v/>
      </c>
      <c r="Q244">
        <f t="shared" si="46"/>
        <v>0</v>
      </c>
      <c r="S244" s="11" t="str">
        <f ca="1">IFERROR(OFFSET('Cours spéciaux'!$F$1,Lists!R200,0),"9.9999")</f>
        <v>9.9999</v>
      </c>
      <c r="T244" s="32" t="str">
        <f t="shared" ca="1" si="42"/>
        <v/>
      </c>
    </row>
    <row r="245" spans="1:20" ht="16.5" thickTop="1" thickBot="1">
      <c r="A245" s="16" t="str">
        <f ca="1">IF(ROW(A245)-ROW($A$207)&lt;=COUNTIF('Cours spéciaux'!$A:$A,Cockpit!$C$2),OFFSET('Cours spéciaux'!$A$1,MATCH(Cockpit!$C$2,'Cours spéciaux'!$A:$A,0)+ROW(A245)-ROW($A$211)-1,1),"")</f>
        <v/>
      </c>
      <c r="B245" s="11" t="str">
        <f t="shared" ca="1" si="43"/>
        <v/>
      </c>
      <c r="C245" s="11" t="str">
        <f ca="1">IF(ROW(A245)-ROW($A$207)&lt;=COUNTIF('Cours spéciaux'!$A:$A,Cockpit!$C$2),OFFSET('Cours spéciaux'!$A$1,MATCH(Cockpit!$C$2,'Cours spéciaux'!$A:$A,0)+ROW(A245)-ROW($A$211)-1,4),"")</f>
        <v/>
      </c>
      <c r="D245" s="9" t="str">
        <f ca="1">IF(ROW(A245)-ROW($A$210)&lt;=COUNTIF('Cours spéciaux'!$A:$A,Cockpit!$C$2),OFFSET('Cours spéciaux'!$A$1,MATCH(Cockpit!$C$2,'Cours spéciaux'!$A:$A,0)+ROW(A245)-ROW($A$211)-1,2),"")</f>
        <v/>
      </c>
      <c r="Q245">
        <f t="shared" si="46"/>
        <v>0</v>
      </c>
      <c r="S245" s="11" t="str">
        <f ca="1">IFERROR(OFFSET('Cours spéciaux'!$F$1,Lists!R201,0),"9.9999")</f>
        <v>9.9999</v>
      </c>
      <c r="T245" s="32" t="str">
        <f t="shared" ca="1" si="42"/>
        <v/>
      </c>
    </row>
    <row r="246" spans="1:20" ht="16.5" thickTop="1" thickBot="1">
      <c r="A246" s="16" t="str">
        <f ca="1">IF(ROW(A246)-ROW($A$207)&lt;=COUNTIF('Cours spéciaux'!$A:$A,Cockpit!$C$2),OFFSET('Cours spéciaux'!$A$1,MATCH(Cockpit!$C$2,'Cours spéciaux'!$A:$A,0)+ROW(A246)-ROW($A$211)-1,1),"")</f>
        <v/>
      </c>
      <c r="B246" s="11" t="str">
        <f t="shared" ca="1" si="43"/>
        <v/>
      </c>
      <c r="C246" s="11" t="str">
        <f ca="1">IF(ROW(A246)-ROW($A$207)&lt;=COUNTIF('Cours spéciaux'!$A:$A,Cockpit!$C$2),OFFSET('Cours spéciaux'!$A$1,MATCH(Cockpit!$C$2,'Cours spéciaux'!$A:$A,0)+ROW(A246)-ROW($A$211)-1,4),"")</f>
        <v/>
      </c>
      <c r="D246" s="9" t="str">
        <f ca="1">IF(ROW(A246)-ROW($A$210)&lt;=COUNTIF('Cours spéciaux'!$A:$A,Cockpit!$C$2),OFFSET('Cours spéciaux'!$A$1,MATCH(Cockpit!$C$2,'Cours spéciaux'!$A:$A,0)+ROW(A246)-ROW($A$211)-1,2),"")</f>
        <v/>
      </c>
      <c r="Q246">
        <f t="shared" si="46"/>
        <v>0</v>
      </c>
      <c r="S246" s="11" t="str">
        <f ca="1">IFERROR(OFFSET('Cours spéciaux'!$F$1,Lists!R202,0),"9.9999")</f>
        <v>9.9999</v>
      </c>
      <c r="T246" s="32" t="str">
        <f t="shared" ca="1" si="42"/>
        <v/>
      </c>
    </row>
    <row r="247" spans="1:20" ht="16.5" thickTop="1" thickBot="1">
      <c r="A247" s="16" t="str">
        <f ca="1">IF(ROW(A247)-ROW($A$207)&lt;=COUNTIF('Cours spéciaux'!$A:$A,Cockpit!$C$2),OFFSET('Cours spéciaux'!$A$1,MATCH(Cockpit!$C$2,'Cours spéciaux'!$A:$A,0)+ROW(A247)-ROW($A$211)-1,1),"")</f>
        <v/>
      </c>
      <c r="B247" s="11" t="str">
        <f t="shared" ca="1" si="43"/>
        <v/>
      </c>
      <c r="C247" s="11" t="str">
        <f ca="1">IF(ROW(A247)-ROW($A$207)&lt;=COUNTIF('Cours spéciaux'!$A:$A,Cockpit!$C$2),OFFSET('Cours spéciaux'!$A$1,MATCH(Cockpit!$C$2,'Cours spéciaux'!$A:$A,0)+ROW(A247)-ROW($A$211)-1,4),"")</f>
        <v/>
      </c>
      <c r="D247" s="9" t="str">
        <f ca="1">IF(ROW(A247)-ROW($A$210)&lt;=COUNTIF('Cours spéciaux'!$A:$A,Cockpit!$C$2),OFFSET('Cours spéciaux'!$A$1,MATCH(Cockpit!$C$2,'Cours spéciaux'!$A:$A,0)+ROW(A247)-ROW($A$211)-1,2),"")</f>
        <v/>
      </c>
      <c r="Q247">
        <f t="shared" si="46"/>
        <v>0</v>
      </c>
      <c r="S247" s="11" t="str">
        <f ca="1">IFERROR(OFFSET('Cours spéciaux'!$F$1,Lists!R203,0),"9.9999")</f>
        <v>9.9999</v>
      </c>
      <c r="T247" s="32" t="str">
        <f t="shared" ca="1" si="42"/>
        <v/>
      </c>
    </row>
    <row r="248" spans="1:20" ht="16.5" thickTop="1" thickBot="1">
      <c r="A248" s="16" t="str">
        <f ca="1">IF(ROW(A248)-ROW($A$207)&lt;=COUNTIF('Cours spéciaux'!$A:$A,Cockpit!$C$2),OFFSET('Cours spéciaux'!$A$1,MATCH(Cockpit!$C$2,'Cours spéciaux'!$A:$A,0)+ROW(A248)-ROW($A$211)-1,1),"")</f>
        <v/>
      </c>
      <c r="B248" s="11" t="str">
        <f t="shared" ca="1" si="43"/>
        <v/>
      </c>
      <c r="C248" s="11" t="str">
        <f ca="1">IF(ROW(A248)-ROW($A$207)&lt;=COUNTIF('Cours spéciaux'!$A:$A,Cockpit!$C$2),OFFSET('Cours spéciaux'!$A$1,MATCH(Cockpit!$C$2,'Cours spéciaux'!$A:$A,0)+ROW(A248)-ROW($A$211)-1,4),"")</f>
        <v/>
      </c>
      <c r="D248" s="9" t="str">
        <f ca="1">IF(ROW(A248)-ROW($A$210)&lt;=COUNTIF('Cours spéciaux'!$A:$A,Cockpit!$C$2),OFFSET('Cours spéciaux'!$A$1,MATCH(Cockpit!$C$2,'Cours spéciaux'!$A:$A,0)+ROW(A248)-ROW($A$211)-1,2),"")</f>
        <v/>
      </c>
      <c r="Q248">
        <f t="shared" si="46"/>
        <v>0</v>
      </c>
      <c r="S248" s="11" t="str">
        <f ca="1">IFERROR(OFFSET('Cours spéciaux'!$F$1,Lists!R204,0),"9.9999")</f>
        <v>9.9999</v>
      </c>
      <c r="T248" s="32" t="str">
        <f t="shared" ca="1" si="42"/>
        <v/>
      </c>
    </row>
    <row r="249" spans="1:20" ht="16.5" thickTop="1" thickBot="1">
      <c r="A249" s="16" t="str">
        <f ca="1">IF(ROW(A249)-ROW($A$207)&lt;=COUNTIF('Cours spéciaux'!$A:$A,Cockpit!$C$2),OFFSET('Cours spéciaux'!$A$1,MATCH(Cockpit!$C$2,'Cours spéciaux'!$A:$A,0)+ROW(A249)-ROW($A$211)-1,1),"")</f>
        <v/>
      </c>
      <c r="B249" s="11" t="str">
        <f t="shared" ca="1" si="43"/>
        <v/>
      </c>
      <c r="C249" s="11" t="str">
        <f ca="1">IF(ROW(A249)-ROW($A$207)&lt;=COUNTIF('Cours spéciaux'!$A:$A,Cockpit!$C$2),OFFSET('Cours spéciaux'!$A$1,MATCH(Cockpit!$C$2,'Cours spéciaux'!$A:$A,0)+ROW(A249)-ROW($A$211)-1,4),"")</f>
        <v/>
      </c>
      <c r="D249" s="9" t="str">
        <f ca="1">IF(ROW(A249)-ROW($A$210)&lt;=COUNTIF('Cours spéciaux'!$A:$A,Cockpit!$C$2),OFFSET('Cours spéciaux'!$A$1,MATCH(Cockpit!$C$2,'Cours spéciaux'!$A:$A,0)+ROW(A249)-ROW($A$211)-1,2),"")</f>
        <v/>
      </c>
      <c r="Q249">
        <f t="shared" si="46"/>
        <v>0</v>
      </c>
      <c r="S249" s="11" t="str">
        <f ca="1">IFERROR(OFFSET('Cours spéciaux'!$F$1,Lists!R205,0),"9.9999")</f>
        <v>9.9999</v>
      </c>
      <c r="T249" s="32" t="str">
        <f t="shared" ca="1" si="42"/>
        <v/>
      </c>
    </row>
    <row r="250" spans="1:20" ht="16.5" thickTop="1" thickBot="1">
      <c r="A250" s="16" t="str">
        <f ca="1">IF(ROW(A250)-ROW($A$207)&lt;=COUNTIF('Cours spéciaux'!$A:$A,Cockpit!$C$2),OFFSET('Cours spéciaux'!$A$1,MATCH(Cockpit!$C$2,'Cours spéciaux'!$A:$A,0)+ROW(A250)-ROW($A$211)-1,1),"")</f>
        <v/>
      </c>
      <c r="B250" s="11" t="str">
        <f t="shared" ca="1" si="43"/>
        <v/>
      </c>
      <c r="C250" s="11" t="str">
        <f ca="1">IF(ROW(A250)-ROW($A$207)&lt;=COUNTIF('Cours spéciaux'!$A:$A,Cockpit!$C$2),OFFSET('Cours spéciaux'!$A$1,MATCH(Cockpit!$C$2,'Cours spéciaux'!$A:$A,0)+ROW(A250)-ROW($A$211)-1,4),"")</f>
        <v/>
      </c>
      <c r="D250" s="9" t="str">
        <f ca="1">IF(ROW(A250)-ROW($A$210)&lt;=COUNTIF('Cours spéciaux'!$A:$A,Cockpit!$C$2),OFFSET('Cours spéciaux'!$A$1,MATCH(Cockpit!$C$2,'Cours spéciaux'!$A:$A,0)+ROW(A250)-ROW($A$211)-1,2),"")</f>
        <v/>
      </c>
      <c r="Q250">
        <f t="shared" si="46"/>
        <v>0</v>
      </c>
      <c r="S250" s="11" t="str">
        <f ca="1">IFERROR(OFFSET('Cours spéciaux'!$F$1,Lists!R206,0),"9.9999")</f>
        <v>9.9999</v>
      </c>
      <c r="T250" s="32" t="str">
        <f t="shared" ca="1" si="42"/>
        <v/>
      </c>
    </row>
    <row r="251" spans="1:20" ht="16.5" thickTop="1" thickBot="1">
      <c r="A251" s="16" t="str">
        <f ca="1">IF(ROW(A251)-ROW($A$207)&lt;=COUNTIF('Cours spéciaux'!$A:$A,Cockpit!$C$2),OFFSET('Cours spéciaux'!$A$1,MATCH(Cockpit!$C$2,'Cours spéciaux'!$A:$A,0)+ROW(A251)-ROW($A$211)-1,1),"")</f>
        <v/>
      </c>
      <c r="B251" s="11" t="str">
        <f t="shared" ca="1" si="43"/>
        <v/>
      </c>
      <c r="C251" s="11" t="str">
        <f ca="1">IF(ROW(A251)-ROW($A$207)&lt;=COUNTIF('Cours spéciaux'!$A:$A,Cockpit!$C$2),OFFSET('Cours spéciaux'!$A$1,MATCH(Cockpit!$C$2,'Cours spéciaux'!$A:$A,0)+ROW(A251)-ROW($A$211)-1,4),"")</f>
        <v/>
      </c>
      <c r="D251" s="9" t="str">
        <f ca="1">IF(ROW(A251)-ROW($A$210)&lt;=COUNTIF('Cours spéciaux'!$A:$A,Cockpit!$C$2),OFFSET('Cours spéciaux'!$A$1,MATCH(Cockpit!$C$2,'Cours spéciaux'!$A:$A,0)+ROW(A251)-ROW($A$211)-1,2),"")</f>
        <v/>
      </c>
      <c r="Q251">
        <f t="shared" si="46"/>
        <v>0</v>
      </c>
      <c r="S251" s="11" t="str">
        <f ca="1">IFERROR(OFFSET('Cours spéciaux'!$F$1,Lists!R207,0),"9.9999")</f>
        <v>9.9999</v>
      </c>
      <c r="T251" s="32" t="str">
        <f t="shared" ca="1" si="42"/>
        <v/>
      </c>
    </row>
    <row r="252" spans="1:20" ht="16.5" thickTop="1" thickBot="1">
      <c r="A252" s="16" t="str">
        <f ca="1">IF(ROW(A252)-ROW($A$207)&lt;=COUNTIF('Cours spéciaux'!$A:$A,Cockpit!$C$2),OFFSET('Cours spéciaux'!$A$1,MATCH(Cockpit!$C$2,'Cours spéciaux'!$A:$A,0)+ROW(A252)-ROW($A$211)-1,1),"")</f>
        <v/>
      </c>
      <c r="B252" s="11" t="str">
        <f t="shared" ca="1" si="43"/>
        <v/>
      </c>
      <c r="C252" s="11" t="str">
        <f ca="1">IF(ROW(A252)-ROW($A$207)&lt;=COUNTIF('Cours spéciaux'!$A:$A,Cockpit!$C$2),OFFSET('Cours spéciaux'!$A$1,MATCH(Cockpit!$C$2,'Cours spéciaux'!$A:$A,0)+ROW(A252)-ROW($A$211)-1,4),"")</f>
        <v/>
      </c>
      <c r="D252" s="9" t="str">
        <f ca="1">IF(ROW(A252)-ROW($A$210)&lt;=COUNTIF('Cours spéciaux'!$A:$A,Cockpit!$C$2),OFFSET('Cours spéciaux'!$A$1,MATCH(Cockpit!$C$2,'Cours spéciaux'!$A:$A,0)+ROW(A252)-ROW($A$211)-1,2),"")</f>
        <v/>
      </c>
      <c r="Q252">
        <f t="shared" si="46"/>
        <v>0</v>
      </c>
      <c r="S252" s="11" t="str">
        <f ca="1">IFERROR(OFFSET('Cours spéciaux'!$F$1,Lists!R208,0),"9.9999")</f>
        <v>9.9999</v>
      </c>
      <c r="T252" s="32" t="str">
        <f t="shared" ca="1" si="42"/>
        <v/>
      </c>
    </row>
    <row r="253" spans="1:20" ht="16.5" thickTop="1" thickBot="1">
      <c r="A253" s="16" t="str">
        <f ca="1">IF(ROW(A253)-ROW($A$207)&lt;=COUNTIF('Cours spéciaux'!$A:$A,Cockpit!$C$2),OFFSET('Cours spéciaux'!$A$1,MATCH(Cockpit!$C$2,'Cours spéciaux'!$A:$A,0)+ROW(A253)-ROW($A$211)-1,1),"")</f>
        <v/>
      </c>
      <c r="B253" s="11" t="str">
        <f t="shared" ca="1" si="43"/>
        <v/>
      </c>
      <c r="C253" s="11" t="str">
        <f ca="1">IF(ROW(A253)-ROW($A$207)&lt;=COUNTIF('Cours spéciaux'!$A:$A,Cockpit!$C$2),OFFSET('Cours spéciaux'!$A$1,MATCH(Cockpit!$C$2,'Cours spéciaux'!$A:$A,0)+ROW(A253)-ROW($A$211)-1,4),"")</f>
        <v/>
      </c>
      <c r="D253" s="9" t="str">
        <f ca="1">IF(ROW(A253)-ROW($A$210)&lt;=COUNTIF('Cours spéciaux'!$A:$A,Cockpit!$C$2),OFFSET('Cours spéciaux'!$A$1,MATCH(Cockpit!$C$2,'Cours spéciaux'!$A:$A,0)+ROW(A253)-ROW($A$211)-1,2),"")</f>
        <v/>
      </c>
      <c r="Q253">
        <f t="shared" si="46"/>
        <v>0</v>
      </c>
      <c r="S253" s="11" t="str">
        <f ca="1">IFERROR(OFFSET('Cours spéciaux'!$F$1,Lists!R209,0),"9.9999")</f>
        <v>9.9999</v>
      </c>
      <c r="T253" s="32" t="str">
        <f t="shared" ca="1" si="42"/>
        <v/>
      </c>
    </row>
    <row r="254" spans="1:20" ht="16.5" thickTop="1" thickBot="1">
      <c r="A254" s="16" t="str">
        <f ca="1">IF(ROW(A254)-ROW($A$207)&lt;=COUNTIF('Cours spéciaux'!$A:$A,Cockpit!$C$2),OFFSET('Cours spéciaux'!$A$1,MATCH(Cockpit!$C$2,'Cours spéciaux'!$A:$A,0)+ROW(A254)-ROW($A$211)-1,1),"")</f>
        <v/>
      </c>
      <c r="B254" s="11" t="str">
        <f t="shared" ca="1" si="43"/>
        <v/>
      </c>
      <c r="C254" s="11" t="str">
        <f ca="1">IF(ROW(A254)-ROW($A$207)&lt;=COUNTIF('Cours spéciaux'!$A:$A,Cockpit!$C$2),OFFSET('Cours spéciaux'!$A$1,MATCH(Cockpit!$C$2,'Cours spéciaux'!$A:$A,0)+ROW(A254)-ROW($A$211)-1,4),"")</f>
        <v/>
      </c>
      <c r="D254" s="9" t="str">
        <f ca="1">IF(ROW(A254)-ROW($A$210)&lt;=COUNTIF('Cours spéciaux'!$A:$A,Cockpit!$C$2),OFFSET('Cours spéciaux'!$A$1,MATCH(Cockpit!$C$2,'Cours spéciaux'!$A:$A,0)+ROW(A254)-ROW($A$211)-1,2),"")</f>
        <v/>
      </c>
      <c r="Q254">
        <f t="shared" si="46"/>
        <v>0</v>
      </c>
      <c r="S254" s="11" t="str">
        <f ca="1">IFERROR(OFFSET('Cours spéciaux'!$F$1,Lists!R210,0),"9.9999")</f>
        <v>9.9999</v>
      </c>
      <c r="T254" s="32" t="str">
        <f t="shared" ca="1" si="42"/>
        <v/>
      </c>
    </row>
    <row r="255" spans="1:20" ht="16.5" thickTop="1" thickBot="1">
      <c r="A255" s="16" t="str">
        <f ca="1">IF(ROW(A255)-ROW($A$207)&lt;=COUNTIF('Cours spéciaux'!$A:$A,Cockpit!$C$2),OFFSET('Cours spéciaux'!$A$1,MATCH(Cockpit!$C$2,'Cours spéciaux'!$A:$A,0)+ROW(A255)-ROW($A$211)-1,1),"")</f>
        <v/>
      </c>
      <c r="B255" s="11" t="str">
        <f t="shared" ca="1" si="43"/>
        <v/>
      </c>
      <c r="C255" s="11" t="str">
        <f ca="1">IF(ROW(A255)-ROW($A$207)&lt;=COUNTIF('Cours spéciaux'!$A:$A,Cockpit!$C$2),OFFSET('Cours spéciaux'!$A$1,MATCH(Cockpit!$C$2,'Cours spéciaux'!$A:$A,0)+ROW(A255)-ROW($A$211)-1,4),"")</f>
        <v/>
      </c>
      <c r="D255" s="9" t="str">
        <f ca="1">IF(ROW(A255)-ROW($A$210)&lt;=COUNTIF('Cours spéciaux'!$A:$A,Cockpit!$C$2),OFFSET('Cours spéciaux'!$A$1,MATCH(Cockpit!$C$2,'Cours spéciaux'!$A:$A,0)+ROW(A255)-ROW($A$211)-1,2),"")</f>
        <v/>
      </c>
      <c r="Q255">
        <f t="shared" si="46"/>
        <v>0</v>
      </c>
      <c r="S255" s="11" t="str">
        <f ca="1">IFERROR(OFFSET('Cours spéciaux'!$F$1,Lists!R211,0),"9.9999")</f>
        <v>9.9999</v>
      </c>
      <c r="T255" s="32" t="str">
        <f t="shared" ca="1" si="42"/>
        <v/>
      </c>
    </row>
    <row r="256" spans="1:20" ht="16.5" thickTop="1" thickBot="1">
      <c r="A256" s="16" t="str">
        <f ca="1">IF(ROW(A256)-ROW($A$207)&lt;=COUNTIF('Cours spéciaux'!$A:$A,Cockpit!$C$2),OFFSET('Cours spéciaux'!$A$1,MATCH(Cockpit!$C$2,'Cours spéciaux'!$A:$A,0)+ROW(A256)-ROW($A$211)-1,1),"")</f>
        <v/>
      </c>
      <c r="B256" s="11" t="str">
        <f t="shared" ca="1" si="43"/>
        <v/>
      </c>
      <c r="C256" s="11" t="str">
        <f ca="1">IF(ROW(A256)-ROW($A$207)&lt;=COUNTIF('Cours spéciaux'!$A:$A,Cockpit!$C$2),OFFSET('Cours spéciaux'!$A$1,MATCH(Cockpit!$C$2,'Cours spéciaux'!$A:$A,0)+ROW(A256)-ROW($A$211)-1,4),"")</f>
        <v/>
      </c>
      <c r="D256" s="9" t="str">
        <f ca="1">IF(ROW(A256)-ROW($A$210)&lt;=COUNTIF('Cours spéciaux'!$A:$A,Cockpit!$C$2),OFFSET('Cours spéciaux'!$A$1,MATCH(Cockpit!$C$2,'Cours spéciaux'!$A:$A,0)+ROW(A256)-ROW($A$211)-1,2),"")</f>
        <v/>
      </c>
      <c r="Q256">
        <f t="shared" si="46"/>
        <v>0</v>
      </c>
      <c r="S256" s="11" t="str">
        <f ca="1">IFERROR(OFFSET('Cours spéciaux'!$F$1,Lists!R212,0),"9.9999")</f>
        <v>9.9999</v>
      </c>
      <c r="T256" s="32" t="str">
        <f t="shared" ref="T256:T309" ca="1" si="47">IFERROR(RIGHT(S256,LEN(S256)-7),"")</f>
        <v/>
      </c>
    </row>
    <row r="257" spans="1:20" ht="16.5" thickTop="1" thickBot="1">
      <c r="A257" s="16" t="str">
        <f ca="1">IF(ROW(A257)-ROW($A$207)&lt;=COUNTIF('Cours spéciaux'!$A:$A,Cockpit!$C$2),OFFSET('Cours spéciaux'!$A$1,MATCH(Cockpit!$C$2,'Cours spéciaux'!$A:$A,0)+ROW(A257)-ROW($A$211)-1,1),"")</f>
        <v/>
      </c>
      <c r="B257" s="11" t="str">
        <f t="shared" ca="1" si="43"/>
        <v/>
      </c>
      <c r="C257" s="11" t="str">
        <f ca="1">IF(ROW(A257)-ROW($A$207)&lt;=COUNTIF('Cours spéciaux'!$A:$A,Cockpit!$C$2),OFFSET('Cours spéciaux'!$A$1,MATCH(Cockpit!$C$2,'Cours spéciaux'!$A:$A,0)+ROW(A257)-ROW($A$211)-1,4),"")</f>
        <v/>
      </c>
      <c r="D257" s="9" t="str">
        <f ca="1">IF(ROW(A257)-ROW($A$210)&lt;=COUNTIF('Cours spéciaux'!$A:$A,Cockpit!$C$2),OFFSET('Cours spéciaux'!$A$1,MATCH(Cockpit!$C$2,'Cours spéciaux'!$A:$A,0)+ROW(A257)-ROW($A$211)-1,2),"")</f>
        <v/>
      </c>
      <c r="Q257">
        <f t="shared" si="46"/>
        <v>0</v>
      </c>
      <c r="S257" s="11" t="str">
        <f ca="1">IFERROR(OFFSET('Cours spéciaux'!$F$1,Lists!R213,0),"9.9999")</f>
        <v>9.9999</v>
      </c>
      <c r="T257" s="32" t="str">
        <f t="shared" ca="1" si="47"/>
        <v/>
      </c>
    </row>
    <row r="258" spans="1:20" ht="16.5" thickTop="1" thickBot="1">
      <c r="A258" s="16" t="str">
        <f ca="1">IF(ROW(A258)-ROW($A$207)&lt;=COUNTIF('Cours spéciaux'!$A:$A,Cockpit!$C$2),OFFSET('Cours spéciaux'!$A$1,MATCH(Cockpit!$C$2,'Cours spéciaux'!$A:$A,0)+ROW(A258)-ROW($A$211)-1,1),"")</f>
        <v/>
      </c>
      <c r="B258" s="11" t="str">
        <f t="shared" ca="1" si="43"/>
        <v/>
      </c>
      <c r="C258" s="11" t="str">
        <f ca="1">IF(ROW(A258)-ROW($A$207)&lt;=COUNTIF('Cours spéciaux'!$A:$A,Cockpit!$C$2),OFFSET('Cours spéciaux'!$A$1,MATCH(Cockpit!$C$2,'Cours spéciaux'!$A:$A,0)+ROW(A258)-ROW($A$211)-1,4),"")</f>
        <v/>
      </c>
      <c r="D258" s="9" t="str">
        <f ca="1">IF(ROW(A258)-ROW($A$210)&lt;=COUNTIF('Cours spéciaux'!$A:$A,Cockpit!$C$2),OFFSET('Cours spéciaux'!$A$1,MATCH(Cockpit!$C$2,'Cours spéciaux'!$A:$A,0)+ROW(A258)-ROW($A$211)-1,2),"")</f>
        <v/>
      </c>
      <c r="Q258">
        <f t="shared" si="46"/>
        <v>0</v>
      </c>
      <c r="S258" s="11" t="str">
        <f ca="1">IFERROR(OFFSET('Cours spéciaux'!$F$1,Lists!R214,0),"9.9999")</f>
        <v>9.9999</v>
      </c>
      <c r="T258" s="32" t="str">
        <f t="shared" ca="1" si="47"/>
        <v/>
      </c>
    </row>
    <row r="259" spans="1:20" ht="16.5" thickTop="1" thickBot="1">
      <c r="A259" s="16" t="str">
        <f ca="1">IF(ROW(A259)-ROW($A$207)&lt;=COUNTIF('Cours spéciaux'!$A:$A,Cockpit!$C$2),OFFSET('Cours spéciaux'!$A$1,MATCH(Cockpit!$C$2,'Cours spéciaux'!$A:$A,0)+ROW(A259)-ROW($A$211)-1,1),"")</f>
        <v/>
      </c>
      <c r="B259" s="11" t="str">
        <f t="shared" ca="1" si="43"/>
        <v/>
      </c>
      <c r="C259" s="11" t="str">
        <f ca="1">IF(ROW(A259)-ROW($A$207)&lt;=COUNTIF('Cours spéciaux'!$A:$A,Cockpit!$C$2),OFFSET('Cours spéciaux'!$A$1,MATCH(Cockpit!$C$2,'Cours spéciaux'!$A:$A,0)+ROW(A259)-ROW($A$211)-1,4),"")</f>
        <v/>
      </c>
      <c r="D259" s="9" t="str">
        <f ca="1">IF(ROW(A259)-ROW($A$210)&lt;=COUNTIF('Cours spéciaux'!$A:$A,Cockpit!$C$2),OFFSET('Cours spéciaux'!$A$1,MATCH(Cockpit!$C$2,'Cours spéciaux'!$A:$A,0)+ROW(A259)-ROW($A$211)-1,2),"")</f>
        <v/>
      </c>
      <c r="Q259">
        <f t="shared" si="46"/>
        <v>0</v>
      </c>
      <c r="S259" s="11" t="str">
        <f ca="1">IFERROR(OFFSET('Cours spéciaux'!$F$1,Lists!R215,0),"9.9999")</f>
        <v>9.9999</v>
      </c>
      <c r="T259" s="32" t="str">
        <f t="shared" ca="1" si="47"/>
        <v/>
      </c>
    </row>
    <row r="260" spans="1:20" ht="16.5" thickTop="1" thickBot="1">
      <c r="A260" s="18" t="str">
        <f ca="1">IF(ROW(A260)-ROW($A$207)&lt;=COUNTIF('Cours spéciaux'!$A:$A,Cockpit!$C$2),OFFSET('Cours spéciaux'!$A$1,MATCH(Cockpit!$C$2,'Cours spéciaux'!$A:$A,0)+ROW(A260)-ROW($A$211)-1,1),"")</f>
        <v/>
      </c>
      <c r="B260" s="14" t="str">
        <f t="shared" ca="1" si="43"/>
        <v/>
      </c>
      <c r="C260" s="14" t="str">
        <f ca="1">IF(ROW(A260)-ROW($A$207)&lt;=COUNTIF('Cours spéciaux'!$A:$A,Cockpit!$C$2),OFFSET('Cours spéciaux'!$A$1,MATCH(Cockpit!$C$2,'Cours spéciaux'!$A:$A,0)+ROW(A260)-ROW($A$211)-1,4),"")</f>
        <v/>
      </c>
      <c r="D260" s="9" t="str">
        <f ca="1">IF(ROW(A260)-ROW($A$210)&lt;=COUNTIF('Cours spéciaux'!$A:$A,Cockpit!$C$2),OFFSET('Cours spéciaux'!$A$1,MATCH(Cockpit!$C$2,'Cours spéciaux'!$A:$A,0)+ROW(A260)-ROW($A$211)-1,2),"")</f>
        <v/>
      </c>
      <c r="Q260">
        <f t="shared" si="46"/>
        <v>0</v>
      </c>
      <c r="S260" s="11" t="str">
        <f ca="1">IFERROR(OFFSET('Cours spéciaux'!$F$1,Lists!R216,0),"9.9999")</f>
        <v>9.9999</v>
      </c>
      <c r="T260" s="32" t="str">
        <f t="shared" ca="1" si="47"/>
        <v/>
      </c>
    </row>
    <row r="261" spans="1:20" ht="15.75" thickTop="1">
      <c r="Q261">
        <f t="shared" si="46"/>
        <v>0</v>
      </c>
      <c r="S261" s="11" t="str">
        <f ca="1">IFERROR(OFFSET('Cours spéciaux'!$F$1,Lists!R217,0),"9.9999")</f>
        <v>9.9999</v>
      </c>
      <c r="T261" s="32" t="str">
        <f t="shared" ca="1" si="47"/>
        <v/>
      </c>
    </row>
    <row r="262" spans="1:20">
      <c r="Q262">
        <f t="shared" si="46"/>
        <v>0</v>
      </c>
      <c r="S262" s="11" t="str">
        <f ca="1">IFERROR(OFFSET('Cours spéciaux'!$F$1,Lists!R218,0),"9.9999")</f>
        <v>9.9999</v>
      </c>
      <c r="T262" s="32" t="str">
        <f t="shared" ca="1" si="47"/>
        <v/>
      </c>
    </row>
    <row r="263" spans="1:20">
      <c r="Q263">
        <f t="shared" si="46"/>
        <v>0</v>
      </c>
      <c r="S263" s="11" t="str">
        <f ca="1">IFERROR(OFFSET('Cours spéciaux'!$F$1,Lists!R219,0),"9.9999")</f>
        <v>9.9999</v>
      </c>
      <c r="T263" s="32" t="str">
        <f t="shared" ca="1" si="47"/>
        <v/>
      </c>
    </row>
    <row r="264" spans="1:20">
      <c r="Q264">
        <f t="shared" si="46"/>
        <v>0</v>
      </c>
      <c r="S264" s="11" t="str">
        <f ca="1">IFERROR(OFFSET('Cours spéciaux'!$F$1,Lists!R220,0),"9.9999")</f>
        <v>9.9999</v>
      </c>
      <c r="T264" s="32" t="str">
        <f t="shared" ca="1" si="47"/>
        <v/>
      </c>
    </row>
    <row r="265" spans="1:20">
      <c r="Q265">
        <f t="shared" si="46"/>
        <v>0</v>
      </c>
      <c r="S265" s="11" t="str">
        <f ca="1">IFERROR(OFFSET('Cours spéciaux'!$F$1,Lists!R221,0),"9.9999")</f>
        <v>9.9999</v>
      </c>
      <c r="T265" s="32" t="str">
        <f t="shared" ca="1" si="47"/>
        <v/>
      </c>
    </row>
    <row r="266" spans="1:20">
      <c r="Q266">
        <f t="shared" si="46"/>
        <v>0</v>
      </c>
      <c r="S266" s="11" t="str">
        <f ca="1">IFERROR(OFFSET('Cours spéciaux'!$F$1,Lists!R222,0),"9.9999")</f>
        <v>9.9999</v>
      </c>
      <c r="T266" s="32" t="str">
        <f t="shared" ca="1" si="47"/>
        <v/>
      </c>
    </row>
    <row r="267" spans="1:20">
      <c r="Q267">
        <f t="shared" si="46"/>
        <v>0</v>
      </c>
      <c r="S267" s="11" t="str">
        <f ca="1">IFERROR(OFFSET('Cours spéciaux'!$F$1,Lists!R223,0),"9.9999")</f>
        <v>9.9999</v>
      </c>
      <c r="T267" s="32" t="str">
        <f t="shared" ca="1" si="47"/>
        <v/>
      </c>
    </row>
    <row r="268" spans="1:20">
      <c r="Q268">
        <f t="shared" si="46"/>
        <v>0</v>
      </c>
      <c r="S268" s="11" t="str">
        <f ca="1">IFERROR(OFFSET('Cours spéciaux'!$F$1,Lists!R224,0),"9.9999")</f>
        <v>9.9999</v>
      </c>
      <c r="T268" s="32" t="str">
        <f t="shared" ca="1" si="47"/>
        <v/>
      </c>
    </row>
    <row r="269" spans="1:20">
      <c r="Q269">
        <f t="shared" si="46"/>
        <v>0</v>
      </c>
      <c r="S269" s="11" t="str">
        <f ca="1">IFERROR(OFFSET('Cours spéciaux'!$F$1,Lists!R225,0),"9.9999")</f>
        <v>9.9999</v>
      </c>
      <c r="T269" s="32" t="str">
        <f t="shared" ca="1" si="47"/>
        <v/>
      </c>
    </row>
    <row r="270" spans="1:20">
      <c r="Q270">
        <f t="shared" si="46"/>
        <v>0</v>
      </c>
      <c r="S270" s="11" t="str">
        <f ca="1">IFERROR(OFFSET('Cours spéciaux'!$F$1,Lists!#REF!,0),"9.9999")</f>
        <v>9.9999</v>
      </c>
      <c r="T270" s="32" t="str">
        <f t="shared" ca="1" si="47"/>
        <v/>
      </c>
    </row>
    <row r="271" spans="1:20">
      <c r="Q271">
        <f t="shared" si="46"/>
        <v>0</v>
      </c>
      <c r="S271" s="11" t="str">
        <f ca="1">IFERROR(OFFSET('Cours spéciaux'!$F$1,Lists!#REF!,0),"9.9999")</f>
        <v>9.9999</v>
      </c>
      <c r="T271" s="32" t="str">
        <f t="shared" ca="1" si="47"/>
        <v/>
      </c>
    </row>
    <row r="272" spans="1:20">
      <c r="Q272">
        <f t="shared" si="46"/>
        <v>0</v>
      </c>
      <c r="S272" s="11" t="str">
        <f ca="1">IFERROR(OFFSET('Cours spéciaux'!$F$1,Lists!#REF!,0),"9.9999")</f>
        <v>9.9999</v>
      </c>
      <c r="T272" s="32" t="str">
        <f t="shared" ca="1" si="47"/>
        <v/>
      </c>
    </row>
    <row r="273" spans="17:20">
      <c r="Q273">
        <f t="shared" ref="Q273:Q296" si="48">IF(P272=" ",LEFT(O272,LEN(O272)-1),O272)</f>
        <v>0</v>
      </c>
      <c r="S273" s="11" t="str">
        <f ca="1">IFERROR(OFFSET('Cours spéciaux'!$F$1,Lists!#REF!,0),"9.9999")</f>
        <v>9.9999</v>
      </c>
      <c r="T273" s="32" t="str">
        <f t="shared" ca="1" si="47"/>
        <v/>
      </c>
    </row>
    <row r="274" spans="17:20">
      <c r="Q274">
        <f t="shared" si="48"/>
        <v>0</v>
      </c>
      <c r="S274" s="11" t="str">
        <f ca="1">IFERROR(OFFSET('Cours spéciaux'!$F$1,Lists!#REF!,0),"9.9999")</f>
        <v>9.9999</v>
      </c>
      <c r="T274" s="32" t="str">
        <f t="shared" ca="1" si="47"/>
        <v/>
      </c>
    </row>
    <row r="275" spans="17:20">
      <c r="Q275">
        <f t="shared" si="48"/>
        <v>0</v>
      </c>
      <c r="S275" s="11" t="str">
        <f ca="1">IFERROR(OFFSET('Cours spéciaux'!$F$1,Lists!#REF!,0),"9.9999")</f>
        <v>9.9999</v>
      </c>
      <c r="T275" s="32" t="str">
        <f t="shared" ca="1" si="47"/>
        <v/>
      </c>
    </row>
    <row r="276" spans="17:20">
      <c r="Q276">
        <f t="shared" si="48"/>
        <v>0</v>
      </c>
      <c r="S276" s="11" t="str">
        <f ca="1">IFERROR(OFFSET('Cours spéciaux'!$F$1,Lists!#REF!,0),"9.9999")</f>
        <v>9.9999</v>
      </c>
      <c r="T276" s="32" t="str">
        <f t="shared" ca="1" si="47"/>
        <v/>
      </c>
    </row>
    <row r="277" spans="17:20">
      <c r="Q277">
        <f t="shared" si="48"/>
        <v>0</v>
      </c>
      <c r="S277" s="11" t="str">
        <f ca="1">IFERROR(OFFSET('Cours spéciaux'!$F$1,Lists!#REF!,0),"9.9999")</f>
        <v>9.9999</v>
      </c>
      <c r="T277" s="32" t="str">
        <f t="shared" ca="1" si="47"/>
        <v/>
      </c>
    </row>
    <row r="278" spans="17:20">
      <c r="Q278">
        <f t="shared" si="48"/>
        <v>0</v>
      </c>
      <c r="S278" s="11" t="str">
        <f ca="1">IFERROR(OFFSET('Cours spéciaux'!$F$1,Lists!#REF!,0),"9.9999")</f>
        <v>9.9999</v>
      </c>
      <c r="T278" s="32" t="str">
        <f t="shared" ca="1" si="47"/>
        <v/>
      </c>
    </row>
    <row r="279" spans="17:20">
      <c r="Q279">
        <f t="shared" si="48"/>
        <v>0</v>
      </c>
      <c r="S279" s="11" t="str">
        <f ca="1">IFERROR(OFFSET('Cours spéciaux'!$F$1,Lists!#REF!,0),"9.9999")</f>
        <v>9.9999</v>
      </c>
      <c r="T279" s="32" t="str">
        <f t="shared" ca="1" si="47"/>
        <v/>
      </c>
    </row>
    <row r="280" spans="17:20">
      <c r="Q280">
        <f t="shared" si="48"/>
        <v>0</v>
      </c>
      <c r="S280" s="11" t="str">
        <f ca="1">IFERROR(OFFSET('Cours spéciaux'!$F$1,Lists!#REF!,0),"9.9999")</f>
        <v>9.9999</v>
      </c>
      <c r="T280" s="32" t="str">
        <f t="shared" ca="1" si="47"/>
        <v/>
      </c>
    </row>
    <row r="281" spans="17:20">
      <c r="Q281">
        <f t="shared" si="48"/>
        <v>0</v>
      </c>
      <c r="S281" s="11" t="str">
        <f ca="1">IFERROR(OFFSET('Cours spéciaux'!$F$1,Lists!#REF!,0),"9.9999")</f>
        <v>9.9999</v>
      </c>
      <c r="T281" s="32" t="str">
        <f t="shared" ca="1" si="47"/>
        <v/>
      </c>
    </row>
    <row r="282" spans="17:20">
      <c r="Q282">
        <f t="shared" si="48"/>
        <v>0</v>
      </c>
      <c r="S282" s="11" t="str">
        <f ca="1">IFERROR(OFFSET('Cours spéciaux'!$F$1,Lists!#REF!,0),"9.9999")</f>
        <v>9.9999</v>
      </c>
      <c r="T282" s="32" t="str">
        <f t="shared" ca="1" si="47"/>
        <v/>
      </c>
    </row>
    <row r="283" spans="17:20">
      <c r="Q283">
        <f t="shared" si="48"/>
        <v>0</v>
      </c>
      <c r="S283" s="11" t="str">
        <f ca="1">IFERROR(OFFSET('Cours spéciaux'!$F$1,Lists!#REF!,0),"9.9999")</f>
        <v>9.9999</v>
      </c>
      <c r="T283" s="32" t="str">
        <f t="shared" ca="1" si="47"/>
        <v/>
      </c>
    </row>
    <row r="284" spans="17:20">
      <c r="Q284">
        <f t="shared" si="48"/>
        <v>0</v>
      </c>
      <c r="S284" s="11" t="str">
        <f ca="1">IFERROR(OFFSET('Cours spéciaux'!$F$1,Lists!R226,0),"9.9999")</f>
        <v>Code théorique</v>
      </c>
      <c r="T284" s="32" t="str">
        <f t="shared" ca="1" si="47"/>
        <v>éorique</v>
      </c>
    </row>
    <row r="285" spans="17:20">
      <c r="Q285">
        <f t="shared" si="48"/>
        <v>0</v>
      </c>
      <c r="S285" s="11" t="str">
        <f ca="1">IFERROR(OFFSET('Cours spéciaux'!$F$1,Lists!R227,0),"9.9999")</f>
        <v>Code théorique</v>
      </c>
      <c r="T285" s="32" t="str">
        <f t="shared" ca="1" si="47"/>
        <v>éorique</v>
      </c>
    </row>
    <row r="286" spans="17:20">
      <c r="Q286">
        <f t="shared" si="48"/>
        <v>0</v>
      </c>
      <c r="S286" s="11" t="str">
        <f ca="1">IFERROR(OFFSET('Cours spéciaux'!$F$1,Lists!R228,0),"9.9999")</f>
        <v>Code théorique</v>
      </c>
      <c r="T286" s="32" t="str">
        <f t="shared" ca="1" si="47"/>
        <v>éorique</v>
      </c>
    </row>
    <row r="287" spans="17:20">
      <c r="Q287">
        <f t="shared" si="48"/>
        <v>0</v>
      </c>
      <c r="S287" s="11" t="str">
        <f ca="1">IFERROR(OFFSET('Cours spéciaux'!$F$1,Lists!R229,0),"9.9999")</f>
        <v>Code théorique</v>
      </c>
      <c r="T287" s="32" t="str">
        <f t="shared" ca="1" si="47"/>
        <v>éorique</v>
      </c>
    </row>
    <row r="288" spans="17:20">
      <c r="Q288">
        <f t="shared" si="48"/>
        <v>0</v>
      </c>
      <c r="S288" s="11" t="str">
        <f ca="1">IFERROR(OFFSET('Cours spéciaux'!$F$1,Lists!R230,0),"9.9999")</f>
        <v>Code théorique</v>
      </c>
      <c r="T288" s="32" t="str">
        <f t="shared" ca="1" si="47"/>
        <v>éorique</v>
      </c>
    </row>
    <row r="289" spans="17:20">
      <c r="Q289">
        <f t="shared" si="48"/>
        <v>0</v>
      </c>
      <c r="S289" s="11" t="str">
        <f ca="1">IFERROR(OFFSET('Cours spéciaux'!$F$1,Lists!R231,0),"9.9999")</f>
        <v>Code théorique</v>
      </c>
      <c r="T289" s="32" t="str">
        <f t="shared" ca="1" si="47"/>
        <v>éorique</v>
      </c>
    </row>
    <row r="290" spans="17:20">
      <c r="Q290">
        <f t="shared" si="48"/>
        <v>0</v>
      </c>
      <c r="S290" s="11" t="str">
        <f ca="1">IFERROR(OFFSET('Cours spéciaux'!$F$1,Lists!R232,0),"9.9999")</f>
        <v>Code théorique</v>
      </c>
      <c r="T290" s="32" t="str">
        <f t="shared" ca="1" si="47"/>
        <v>éorique</v>
      </c>
    </row>
    <row r="291" spans="17:20">
      <c r="Q291">
        <f t="shared" si="48"/>
        <v>0</v>
      </c>
      <c r="S291" s="11" t="str">
        <f ca="1">IFERROR(OFFSET('Cours spéciaux'!$F$1,Lists!R233,0),"9.9999")</f>
        <v>Code théorique</v>
      </c>
      <c r="T291" s="32" t="str">
        <f t="shared" ca="1" si="47"/>
        <v>éorique</v>
      </c>
    </row>
    <row r="292" spans="17:20">
      <c r="Q292">
        <f t="shared" si="48"/>
        <v>0</v>
      </c>
      <c r="S292" s="11" t="str">
        <f ca="1">IFERROR(OFFSET('Cours spéciaux'!$F$1,Lists!R234,0),"9.9999")</f>
        <v>Code théorique</v>
      </c>
      <c r="T292" s="32" t="str">
        <f t="shared" ca="1" si="47"/>
        <v>éorique</v>
      </c>
    </row>
    <row r="293" spans="17:20">
      <c r="Q293">
        <f t="shared" si="48"/>
        <v>0</v>
      </c>
      <c r="S293" s="11" t="str">
        <f ca="1">IFERROR(OFFSET('Cours spéciaux'!$F$1,Lists!R235,0),"9.9999")</f>
        <v>Code théorique</v>
      </c>
      <c r="T293" s="32" t="str">
        <f t="shared" ca="1" si="47"/>
        <v>éorique</v>
      </c>
    </row>
    <row r="294" spans="17:20">
      <c r="Q294">
        <f t="shared" si="48"/>
        <v>0</v>
      </c>
      <c r="S294" s="11" t="str">
        <f ca="1">IFERROR(OFFSET('Cours spéciaux'!$F$1,Lists!R236,0),"9.9999")</f>
        <v>Code théorique</v>
      </c>
      <c r="T294" s="32" t="str">
        <f t="shared" ca="1" si="47"/>
        <v>éorique</v>
      </c>
    </row>
    <row r="295" spans="17:20">
      <c r="Q295">
        <f t="shared" si="48"/>
        <v>0</v>
      </c>
      <c r="S295" s="11" t="str">
        <f ca="1">IFERROR(OFFSET('Cours spéciaux'!$F$1,Lists!R237,0),"9.9999")</f>
        <v>Code théorique</v>
      </c>
      <c r="T295" s="32" t="str">
        <f t="shared" ca="1" si="47"/>
        <v>éorique</v>
      </c>
    </row>
    <row r="296" spans="17:20">
      <c r="Q296">
        <f t="shared" si="48"/>
        <v>0</v>
      </c>
      <c r="S296" s="11" t="str">
        <f ca="1">IFERROR(OFFSET('Cours spéciaux'!$F$1,Lists!R238,0),"9.9999")</f>
        <v>Code théorique</v>
      </c>
      <c r="T296" s="32" t="str">
        <f t="shared" ca="1" si="47"/>
        <v>éorique</v>
      </c>
    </row>
    <row r="297" spans="17:20">
      <c r="S297" s="11" t="str">
        <f ca="1">IFERROR(OFFSET('Cours spéciaux'!$F$1,Lists!#REF!,0),"9.9999")</f>
        <v>9.9999</v>
      </c>
      <c r="T297" s="32" t="str">
        <f t="shared" ca="1" si="47"/>
        <v/>
      </c>
    </row>
    <row r="298" spans="17:20">
      <c r="S298" s="11" t="str">
        <f ca="1">IFERROR(OFFSET('Cours spéciaux'!$F$1,Lists!#REF!,0),"9.9999")</f>
        <v>9.9999</v>
      </c>
      <c r="T298" s="32" t="str">
        <f t="shared" ca="1" si="47"/>
        <v/>
      </c>
    </row>
    <row r="299" spans="17:20">
      <c r="S299" s="11" t="str">
        <f ca="1">IFERROR(OFFSET('Cours spéciaux'!$F$1,Lists!#REF!,0),"9.9999")</f>
        <v>9.9999</v>
      </c>
      <c r="T299" s="32" t="str">
        <f t="shared" ca="1" si="47"/>
        <v/>
      </c>
    </row>
    <row r="300" spans="17:20">
      <c r="S300" s="11" t="str">
        <f ca="1">IFERROR(OFFSET('Cours spéciaux'!$F$1,Lists!#REF!,0),"9.9999")</f>
        <v>9.9999</v>
      </c>
      <c r="T300" s="32" t="str">
        <f t="shared" ca="1" si="47"/>
        <v/>
      </c>
    </row>
    <row r="301" spans="17:20">
      <c r="S301" s="11" t="str">
        <f ca="1">IFERROR(OFFSET('Cours spéciaux'!$F$1,Lists!#REF!,0),"9.9999")</f>
        <v>9.9999</v>
      </c>
      <c r="T301" s="32" t="str">
        <f t="shared" ca="1" si="47"/>
        <v/>
      </c>
    </row>
    <row r="302" spans="17:20">
      <c r="S302" s="11" t="str">
        <f ca="1">IFERROR(OFFSET('Cours spéciaux'!$F$1,Lists!#REF!,0),"9.9999")</f>
        <v>9.9999</v>
      </c>
      <c r="T302" s="32" t="str">
        <f t="shared" ca="1" si="47"/>
        <v/>
      </c>
    </row>
    <row r="303" spans="17:20">
      <c r="S303" s="11" t="str">
        <f ca="1">IFERROR(OFFSET('Cours spéciaux'!$F$1,Lists!#REF!,0),"9.9999")</f>
        <v>9.9999</v>
      </c>
      <c r="T303" s="32" t="str">
        <f t="shared" ca="1" si="47"/>
        <v/>
      </c>
    </row>
    <row r="304" spans="17:20">
      <c r="S304" s="11" t="str">
        <f ca="1">IFERROR(OFFSET('Cours spéciaux'!$F$1,Lists!#REF!,0),"9.9999")</f>
        <v>9.9999</v>
      </c>
      <c r="T304" s="32" t="str">
        <f t="shared" ca="1" si="47"/>
        <v/>
      </c>
    </row>
    <row r="305" spans="19:20">
      <c r="S305" s="11" t="str">
        <f ca="1">IFERROR(OFFSET('Cours spéciaux'!$F$1,Lists!#REF!,0),"9.9999")</f>
        <v>9.9999</v>
      </c>
      <c r="T305" s="32" t="str">
        <f t="shared" ca="1" si="47"/>
        <v/>
      </c>
    </row>
    <row r="306" spans="19:20">
      <c r="S306" s="11" t="str">
        <f ca="1">IFERROR(OFFSET('Cours spéciaux'!$F$1,Lists!#REF!,0),"9.9999")</f>
        <v>9.9999</v>
      </c>
      <c r="T306" s="32" t="str">
        <f t="shared" ca="1" si="47"/>
        <v/>
      </c>
    </row>
    <row r="307" spans="19:20">
      <c r="S307" s="11" t="str">
        <f ca="1">IFERROR(OFFSET('Cours spéciaux'!$F$1,Lists!#REF!,0),"9.9999")</f>
        <v>9.9999</v>
      </c>
      <c r="T307" s="32" t="str">
        <f t="shared" ca="1" si="47"/>
        <v/>
      </c>
    </row>
    <row r="308" spans="19:20">
      <c r="S308" s="11" t="str">
        <f ca="1">IFERROR(OFFSET('Cours spéciaux'!$F$1,Lists!#REF!,0),"9.9999")</f>
        <v>9.9999</v>
      </c>
      <c r="T308" s="32" t="str">
        <f t="shared" ca="1" si="47"/>
        <v/>
      </c>
    </row>
    <row r="309" spans="19:20">
      <c r="S309" s="11" t="str">
        <f ca="1">IFERROR(OFFSET('Cours spéciaux'!$F$1,Lists!#REF!,0),"9.9999")</f>
        <v>9.9999</v>
      </c>
      <c r="T309" s="32" t="str">
        <f t="shared" ca="1" si="47"/>
        <v/>
      </c>
    </row>
    <row r="310" spans="19:20">
      <c r="S310" s="11" t="str">
        <f ca="1">IFERROR(OFFSET('Cours spéciaux'!$F$1,Lists!#REF!,0),"9.9999")</f>
        <v>9.9999</v>
      </c>
    </row>
    <row r="311" spans="19:20">
      <c r="S311" s="11" t="str">
        <f ca="1">IFERROR(OFFSET('Cours spéciaux'!$F$1,Lists!#REF!,0),"9.9999")</f>
        <v>9.9999</v>
      </c>
    </row>
    <row r="312" spans="19:20">
      <c r="S312" s="11" t="str">
        <f ca="1">IFERROR(OFFSET('Cours spéciaux'!$F$1,Lists!#REF!,0),"9.9999")</f>
        <v>9.9999</v>
      </c>
    </row>
    <row r="313" spans="19:20">
      <c r="S313" s="11" t="str">
        <f ca="1">IFERROR(OFFSET('Cours spéciaux'!$F$1,Lists!#REF!,0),"9.9999")</f>
        <v>9.9999</v>
      </c>
    </row>
    <row r="314" spans="19:20">
      <c r="S314" s="11" t="str">
        <f ca="1">IFERROR(OFFSET('Cours spéciaux'!$F$1,Lists!#REF!,0),"9.9999")</f>
        <v>9.9999</v>
      </c>
    </row>
    <row r="315" spans="19:20">
      <c r="S315" s="11" t="str">
        <f ca="1">IFERROR(OFFSET('Cours spéciaux'!$F$1,Lists!#REF!,0),"9.9999")</f>
        <v>9.9999</v>
      </c>
    </row>
    <row r="316" spans="19:20">
      <c r="S316" s="11" t="str">
        <f ca="1">IFERROR(OFFSET('Cours spéciaux'!$F$1,Lists!#REF!,0),"9.9999")</f>
        <v>9.9999</v>
      </c>
    </row>
    <row r="317" spans="19:20">
      <c r="S317" s="11" t="str">
        <f ca="1">IFERROR(OFFSET('Cours spéciaux'!$F$1,Lists!#REF!,0),"9.9999")</f>
        <v>9.9999</v>
      </c>
    </row>
    <row r="318" spans="19:20">
      <c r="S318" s="11" t="str">
        <f ca="1">IFERROR(OFFSET('Cours spéciaux'!$F$1,Lists!#REF!,0),"9.9999")</f>
        <v>9.9999</v>
      </c>
    </row>
    <row r="319" spans="19:20">
      <c r="S319" s="11" t="str">
        <f ca="1">IFERROR(OFFSET('Cours spéciaux'!$F$1,Lists!#REF!,0),"9.9999")</f>
        <v>9.9999</v>
      </c>
    </row>
    <row r="320" spans="19:20">
      <c r="S320" s="11" t="str">
        <f ca="1">IFERROR(OFFSET('Cours spéciaux'!$F$1,Lists!#REF!,0),"9.9999")</f>
        <v>9.9999</v>
      </c>
    </row>
    <row r="321" spans="19:19">
      <c r="S321" s="11" t="str">
        <f ca="1">IFERROR(OFFSET('Cours spéciaux'!$F$1,Lists!#REF!,0),"9.9999")</f>
        <v>9.9999</v>
      </c>
    </row>
    <row r="322" spans="19:19">
      <c r="S322" s="11" t="str">
        <f ca="1">IFERROR(OFFSET('Cours spéciaux'!$F$1,Lists!#REF!,0),"9.9999")</f>
        <v>9.9999</v>
      </c>
    </row>
    <row r="323" spans="19:19">
      <c r="S323" s="11" t="str">
        <f ca="1">IFERROR(OFFSET('Cours spéciaux'!$F$1,Lists!#REF!,0),"9.9999")</f>
        <v>9.9999</v>
      </c>
    </row>
    <row r="324" spans="19:19">
      <c r="S324" s="11" t="str">
        <f ca="1">IFERROR(OFFSET('Cours spéciaux'!$F$1,Lists!#REF!,0),"9.9999")</f>
        <v>9.9999</v>
      </c>
    </row>
    <row r="325" spans="19:19">
      <c r="S325" s="11" t="str">
        <f ca="1">IFERROR(OFFSET('Cours spéciaux'!$F$1,Lists!#REF!,0),"9.9999")</f>
        <v>9.9999</v>
      </c>
    </row>
    <row r="326" spans="19:19">
      <c r="S326" s="11" t="str">
        <f ca="1">IFERROR(OFFSET('Cours spéciaux'!$F$1,Lists!#REF!,0),"9.9999")</f>
        <v>9.9999</v>
      </c>
    </row>
    <row r="327" spans="19:19">
      <c r="S327" s="11" t="str">
        <f ca="1">IFERROR(OFFSET('Cours spéciaux'!$F$1,Lists!#REF!,0),"9.9999")</f>
        <v>9.9999</v>
      </c>
    </row>
    <row r="328" spans="19:19">
      <c r="S328" s="11" t="str">
        <f ca="1">IFERROR(OFFSET('Cours spéciaux'!$F$1,Lists!#REF!,0),"9.9999")</f>
        <v>9.9999</v>
      </c>
    </row>
    <row r="329" spans="19:19">
      <c r="S329" s="11" t="str">
        <f ca="1">IFERROR(OFFSET('Cours spéciaux'!$F$1,Lists!#REF!,0),"9.9999")</f>
        <v>9.9999</v>
      </c>
    </row>
    <row r="330" spans="19:19">
      <c r="S330" s="11" t="str">
        <f ca="1">IFERROR(OFFSET('Cours spéciaux'!$F$1,Lists!#REF!,0),"9.9999")</f>
        <v>9.9999</v>
      </c>
    </row>
    <row r="331" spans="19:19">
      <c r="S331" s="11" t="str">
        <f ca="1">IFERROR(OFFSET('Cours spéciaux'!$F$1,Lists!#REF!,0),"9.9999")</f>
        <v>9.9999</v>
      </c>
    </row>
    <row r="332" spans="19:19">
      <c r="S332" s="11" t="str">
        <f ca="1">IFERROR(OFFSET('Cours spéciaux'!$F$1,Lists!#REF!,0),"9.9999")</f>
        <v>9.9999</v>
      </c>
    </row>
    <row r="333" spans="19:19">
      <c r="S333" s="11" t="str">
        <f ca="1">IFERROR(OFFSET('Cours spéciaux'!$F$1,Lists!#REF!,0),"9.9999")</f>
        <v>9.9999</v>
      </c>
    </row>
    <row r="334" spans="19:19">
      <c r="S334" s="11" t="str">
        <f ca="1">IFERROR(OFFSET('Cours spéciaux'!$F$1,Lists!#REF!,0),"9.9999")</f>
        <v>9.9999</v>
      </c>
    </row>
    <row r="335" spans="19:19">
      <c r="S335" s="11" t="str">
        <f ca="1">IFERROR(OFFSET('Cours spéciaux'!$F$1,Lists!#REF!,0),"9.9999")</f>
        <v>9.9999</v>
      </c>
    </row>
    <row r="336" spans="19:19">
      <c r="S336" s="11" t="str">
        <f ca="1">IFERROR(OFFSET('Cours spéciaux'!$F$1,Lists!#REF!,0),"9.9999")</f>
        <v>9.9999</v>
      </c>
    </row>
    <row r="337" spans="19:19">
      <c r="S337" s="11" t="str">
        <f ca="1">IFERROR(OFFSET('Cours spéciaux'!$F$1,Lists!#REF!,0),"9.9999")</f>
        <v>9.9999</v>
      </c>
    </row>
    <row r="338" spans="19:19">
      <c r="S338" s="11" t="str">
        <f ca="1">IFERROR(OFFSET('Cours spéciaux'!$F$1,Lists!#REF!,0),"9.9999")</f>
        <v>9.9999</v>
      </c>
    </row>
    <row r="339" spans="19:19">
      <c r="S339" s="11" t="str">
        <f ca="1">IFERROR(OFFSET('Cours spéciaux'!$F$1,Lists!#REF!,0),"9.9999")</f>
        <v>9.9999</v>
      </c>
    </row>
    <row r="340" spans="19:19">
      <c r="S340" s="11" t="str">
        <f ca="1">IFERROR(OFFSET('Cours spéciaux'!$F$1,Lists!#REF!,0),"9.9999")</f>
        <v>9.9999</v>
      </c>
    </row>
  </sheetData>
  <sortState ref="S3:S94">
    <sortCondition ref="S3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F874"/>
  <sheetViews>
    <sheetView topLeftCell="A471" workbookViewId="0">
      <selection activeCell="C488" sqref="C488"/>
    </sheetView>
  </sheetViews>
  <sheetFormatPr baseColWidth="10" defaultColWidth="8.7109375" defaultRowHeight="15"/>
  <cols>
    <col min="1" max="1" width="12.28515625" bestFit="1" customWidth="1"/>
    <col min="2" max="2" width="7.42578125" bestFit="1" customWidth="1"/>
    <col min="3" max="3" width="53.7109375" bestFit="1" customWidth="1"/>
    <col min="4" max="4" width="27.28515625" bestFit="1" customWidth="1"/>
    <col min="5" max="5" width="34.7109375" bestFit="1" customWidth="1"/>
    <col min="6" max="6" width="27.28515625" bestFit="1" customWidth="1"/>
    <col min="7" max="7" width="29.7109375" bestFit="1" customWidth="1"/>
    <col min="8" max="8" width="34.7109375" bestFit="1" customWidth="1"/>
    <col min="9" max="9" width="17.5703125" bestFit="1" customWidth="1"/>
    <col min="10" max="14" width="26.28515625" bestFit="1" customWidth="1"/>
    <col min="15" max="22" width="17.5703125" bestFit="1" customWidth="1"/>
    <col min="23" max="25" width="16" bestFit="1" customWidth="1"/>
    <col min="26" max="28" width="24.5703125" bestFit="1" customWidth="1"/>
    <col min="29" max="30" width="18.42578125" bestFit="1" customWidth="1"/>
  </cols>
  <sheetData>
    <row r="2" spans="1:13">
      <c r="A2" t="s">
        <v>164</v>
      </c>
      <c r="B2" t="s">
        <v>108</v>
      </c>
      <c r="C2" t="s">
        <v>93</v>
      </c>
      <c r="D2" t="s">
        <v>94</v>
      </c>
      <c r="E2" t="s">
        <v>95</v>
      </c>
    </row>
    <row r="3" spans="1:13">
      <c r="A3" t="s">
        <v>92</v>
      </c>
      <c r="C3">
        <v>60</v>
      </c>
      <c r="D3">
        <v>60</v>
      </c>
      <c r="E3">
        <v>60</v>
      </c>
    </row>
    <row r="4" spans="1:13">
      <c r="A4" t="s">
        <v>229</v>
      </c>
      <c r="C4">
        <v>4</v>
      </c>
      <c r="D4">
        <v>5</v>
      </c>
      <c r="E4">
        <v>6</v>
      </c>
    </row>
    <row r="5" spans="1:13">
      <c r="A5" t="s">
        <v>164</v>
      </c>
      <c r="B5" t="s">
        <v>107</v>
      </c>
      <c r="C5" t="s">
        <v>96</v>
      </c>
      <c r="D5" t="s">
        <v>97</v>
      </c>
      <c r="E5" t="s">
        <v>98</v>
      </c>
      <c r="F5" t="s">
        <v>99</v>
      </c>
      <c r="G5" t="s">
        <v>106</v>
      </c>
      <c r="H5" t="s">
        <v>100</v>
      </c>
      <c r="I5" t="s">
        <v>101</v>
      </c>
      <c r="J5" t="s">
        <v>102</v>
      </c>
      <c r="K5" t="s">
        <v>103</v>
      </c>
      <c r="L5" t="s">
        <v>104</v>
      </c>
      <c r="M5" t="s">
        <v>105</v>
      </c>
    </row>
    <row r="6" spans="1:13">
      <c r="A6" t="s">
        <v>92</v>
      </c>
      <c r="C6">
        <v>60</v>
      </c>
      <c r="D6">
        <v>90</v>
      </c>
      <c r="E6">
        <v>120</v>
      </c>
      <c r="F6">
        <v>120</v>
      </c>
      <c r="G6">
        <v>60</v>
      </c>
      <c r="H6">
        <v>120</v>
      </c>
      <c r="I6">
        <v>120</v>
      </c>
      <c r="J6">
        <v>240</v>
      </c>
      <c r="K6">
        <v>240</v>
      </c>
      <c r="L6">
        <v>120</v>
      </c>
      <c r="M6">
        <v>120</v>
      </c>
    </row>
    <row r="7" spans="1:13">
      <c r="A7" t="s">
        <v>229</v>
      </c>
      <c r="C7">
        <v>7</v>
      </c>
      <c r="D7">
        <v>7</v>
      </c>
      <c r="E7">
        <v>7</v>
      </c>
      <c r="F7">
        <v>7</v>
      </c>
      <c r="G7">
        <v>7</v>
      </c>
      <c r="H7">
        <v>7</v>
      </c>
      <c r="I7">
        <v>7</v>
      </c>
      <c r="J7">
        <v>7</v>
      </c>
      <c r="K7">
        <v>7</v>
      </c>
      <c r="L7">
        <v>7</v>
      </c>
      <c r="M7">
        <v>7</v>
      </c>
    </row>
    <row r="8" spans="1:13">
      <c r="A8" t="s">
        <v>164</v>
      </c>
      <c r="B8" t="s">
        <v>114</v>
      </c>
      <c r="C8" t="s">
        <v>358</v>
      </c>
    </row>
    <row r="9" spans="1:13">
      <c r="A9" t="s">
        <v>92</v>
      </c>
      <c r="C9">
        <v>60</v>
      </c>
    </row>
    <row r="10" spans="1:13">
      <c r="A10" t="s">
        <v>229</v>
      </c>
    </row>
    <row r="11" spans="1:13">
      <c r="A11" t="s">
        <v>164</v>
      </c>
      <c r="B11" t="s">
        <v>115</v>
      </c>
      <c r="C11" t="s">
        <v>116</v>
      </c>
      <c r="D11" t="s">
        <v>117</v>
      </c>
      <c r="E11" t="s">
        <v>104</v>
      </c>
      <c r="F11" t="s">
        <v>105</v>
      </c>
    </row>
    <row r="12" spans="1:13">
      <c r="A12" t="s">
        <v>92</v>
      </c>
      <c r="C12">
        <v>120</v>
      </c>
      <c r="D12">
        <v>120</v>
      </c>
      <c r="E12">
        <v>90</v>
      </c>
      <c r="F12">
        <v>90</v>
      </c>
    </row>
    <row r="13" spans="1:13">
      <c r="A13" t="s">
        <v>229</v>
      </c>
    </row>
    <row r="14" spans="1:13">
      <c r="A14" t="s">
        <v>164</v>
      </c>
      <c r="B14" t="s">
        <v>118</v>
      </c>
      <c r="C14" t="s">
        <v>119</v>
      </c>
      <c r="D14" t="s">
        <v>120</v>
      </c>
      <c r="E14" t="s">
        <v>121</v>
      </c>
      <c r="F14" t="s">
        <v>122</v>
      </c>
      <c r="G14" t="s">
        <v>102</v>
      </c>
      <c r="H14" t="s">
        <v>103</v>
      </c>
      <c r="I14" t="s">
        <v>104</v>
      </c>
      <c r="J14" t="s">
        <v>105</v>
      </c>
    </row>
    <row r="15" spans="1:13">
      <c r="A15" t="s">
        <v>92</v>
      </c>
      <c r="C15">
        <v>30</v>
      </c>
      <c r="D15">
        <v>30</v>
      </c>
      <c r="E15">
        <v>45</v>
      </c>
      <c r="F15">
        <v>60</v>
      </c>
      <c r="G15">
        <v>60</v>
      </c>
      <c r="H15">
        <v>60</v>
      </c>
      <c r="I15">
        <v>90</v>
      </c>
      <c r="J15">
        <v>90</v>
      </c>
    </row>
    <row r="16" spans="1:13">
      <c r="A16" t="s">
        <v>229</v>
      </c>
    </row>
    <row r="17" spans="1:15">
      <c r="A17" t="s">
        <v>164</v>
      </c>
      <c r="B17" t="s">
        <v>748</v>
      </c>
      <c r="C17" t="s">
        <v>119</v>
      </c>
      <c r="D17" t="s">
        <v>120</v>
      </c>
      <c r="E17" t="s">
        <v>121</v>
      </c>
      <c r="F17" t="s">
        <v>122</v>
      </c>
      <c r="G17" t="s">
        <v>387</v>
      </c>
      <c r="H17" t="s">
        <v>100</v>
      </c>
      <c r="I17" t="s">
        <v>101</v>
      </c>
      <c r="J17" t="s">
        <v>374</v>
      </c>
      <c r="K17" t="s">
        <v>102</v>
      </c>
      <c r="L17" t="s">
        <v>103</v>
      </c>
      <c r="M17" t="s">
        <v>388</v>
      </c>
      <c r="N17" t="s">
        <v>104</v>
      </c>
      <c r="O17" t="s">
        <v>105</v>
      </c>
    </row>
    <row r="18" spans="1:15">
      <c r="A18" t="s">
        <v>92</v>
      </c>
      <c r="C18">
        <v>30</v>
      </c>
      <c r="D18">
        <v>30</v>
      </c>
      <c r="E18">
        <v>45</v>
      </c>
      <c r="F18">
        <v>60</v>
      </c>
      <c r="G18">
        <v>60</v>
      </c>
      <c r="H18">
        <v>60</v>
      </c>
      <c r="I18">
        <v>60</v>
      </c>
      <c r="J18">
        <v>60</v>
      </c>
      <c r="K18">
        <v>60</v>
      </c>
      <c r="L18">
        <v>60</v>
      </c>
      <c r="M18">
        <v>60</v>
      </c>
      <c r="N18">
        <v>90</v>
      </c>
      <c r="O18">
        <v>90</v>
      </c>
    </row>
    <row r="19" spans="1:15">
      <c r="A19" t="s">
        <v>229</v>
      </c>
    </row>
    <row r="20" spans="1:15">
      <c r="A20" t="s">
        <v>164</v>
      </c>
      <c r="B20" t="s">
        <v>766</v>
      </c>
      <c r="C20" t="s">
        <v>100</v>
      </c>
      <c r="D20" t="s">
        <v>101</v>
      </c>
    </row>
    <row r="21" spans="1:15">
      <c r="A21" t="s">
        <v>92</v>
      </c>
      <c r="C21">
        <v>60</v>
      </c>
      <c r="D21">
        <v>60</v>
      </c>
    </row>
    <row r="22" spans="1:15">
      <c r="A22" t="s">
        <v>229</v>
      </c>
    </row>
    <row r="23" spans="1:15">
      <c r="A23" t="s">
        <v>164</v>
      </c>
      <c r="B23" t="s">
        <v>773</v>
      </c>
      <c r="C23" t="s">
        <v>119</v>
      </c>
      <c r="D23" t="s">
        <v>120</v>
      </c>
      <c r="E23" t="s">
        <v>121</v>
      </c>
      <c r="F23" t="s">
        <v>122</v>
      </c>
      <c r="G23" t="s">
        <v>102</v>
      </c>
      <c r="H23" t="s">
        <v>103</v>
      </c>
      <c r="I23" t="s">
        <v>104</v>
      </c>
      <c r="J23" t="s">
        <v>105</v>
      </c>
    </row>
    <row r="24" spans="1:15">
      <c r="A24" t="s">
        <v>92</v>
      </c>
      <c r="C24">
        <v>60</v>
      </c>
      <c r="D24">
        <v>60</v>
      </c>
      <c r="E24">
        <v>60</v>
      </c>
      <c r="F24">
        <v>60</v>
      </c>
      <c r="G24">
        <v>60</v>
      </c>
      <c r="H24">
        <v>60</v>
      </c>
      <c r="I24">
        <v>60</v>
      </c>
      <c r="J24">
        <v>60</v>
      </c>
    </row>
    <row r="25" spans="1:15">
      <c r="A25" t="s">
        <v>229</v>
      </c>
    </row>
    <row r="26" spans="1:15">
      <c r="A26" t="s">
        <v>164</v>
      </c>
      <c r="B26" t="s">
        <v>768</v>
      </c>
      <c r="C26" t="s">
        <v>102</v>
      </c>
      <c r="D26" t="s">
        <v>103</v>
      </c>
      <c r="E26" t="s">
        <v>104</v>
      </c>
      <c r="F26" t="s">
        <v>105</v>
      </c>
    </row>
    <row r="27" spans="1:15">
      <c r="A27" t="s">
        <v>92</v>
      </c>
      <c r="C27">
        <v>60</v>
      </c>
      <c r="D27">
        <v>60</v>
      </c>
      <c r="E27">
        <v>60</v>
      </c>
      <c r="F27">
        <v>60</v>
      </c>
    </row>
    <row r="28" spans="1:15">
      <c r="A28" t="s">
        <v>229</v>
      </c>
    </row>
    <row r="29" spans="1:15">
      <c r="A29" t="s">
        <v>164</v>
      </c>
      <c r="B29" t="s">
        <v>769</v>
      </c>
      <c r="C29" t="s">
        <v>119</v>
      </c>
      <c r="D29" t="s">
        <v>120</v>
      </c>
      <c r="E29" t="s">
        <v>100</v>
      </c>
      <c r="F29" t="s">
        <v>101</v>
      </c>
      <c r="G29" t="s">
        <v>374</v>
      </c>
      <c r="H29" t="s">
        <v>774</v>
      </c>
    </row>
    <row r="30" spans="1:15">
      <c r="A30" t="s">
        <v>92</v>
      </c>
      <c r="C30">
        <v>60</v>
      </c>
      <c r="D30">
        <v>60</v>
      </c>
      <c r="E30">
        <v>60</v>
      </c>
      <c r="F30">
        <v>60</v>
      </c>
      <c r="G30">
        <v>60</v>
      </c>
      <c r="H30">
        <v>60</v>
      </c>
    </row>
    <row r="31" spans="1:15">
      <c r="A31" t="s">
        <v>229</v>
      </c>
    </row>
    <row r="32" spans="1:15">
      <c r="A32" t="s">
        <v>164</v>
      </c>
      <c r="B32" t="s">
        <v>823</v>
      </c>
      <c r="C32" t="s">
        <v>119</v>
      </c>
      <c r="D32" t="s">
        <v>120</v>
      </c>
      <c r="E32" t="s">
        <v>100</v>
      </c>
      <c r="F32" t="s">
        <v>101</v>
      </c>
      <c r="G32" t="s">
        <v>104</v>
      </c>
      <c r="H32" t="s">
        <v>105</v>
      </c>
    </row>
    <row r="33" spans="1:32">
      <c r="A33" t="s">
        <v>92</v>
      </c>
      <c r="C33">
        <v>30</v>
      </c>
      <c r="D33">
        <v>30</v>
      </c>
      <c r="E33">
        <v>45</v>
      </c>
      <c r="F33">
        <v>45</v>
      </c>
      <c r="G33">
        <v>60</v>
      </c>
      <c r="H33">
        <v>60</v>
      </c>
    </row>
    <row r="34" spans="1:32">
      <c r="A34" t="s">
        <v>229</v>
      </c>
    </row>
    <row r="35" spans="1:32">
      <c r="A35" t="s">
        <v>164</v>
      </c>
      <c r="B35" s="45" t="s">
        <v>322</v>
      </c>
      <c r="C35" t="s">
        <v>157</v>
      </c>
      <c r="D35" t="s">
        <v>158</v>
      </c>
      <c r="E35" t="s">
        <v>159</v>
      </c>
      <c r="F35" t="s">
        <v>258</v>
      </c>
      <c r="G35" t="s">
        <v>259</v>
      </c>
      <c r="H35" t="s">
        <v>266</v>
      </c>
      <c r="I35" t="s">
        <v>260</v>
      </c>
      <c r="J35" t="s">
        <v>261</v>
      </c>
      <c r="K35" t="s">
        <v>267</v>
      </c>
      <c r="L35" t="s">
        <v>262</v>
      </c>
      <c r="M35" t="s">
        <v>263</v>
      </c>
      <c r="N35" t="s">
        <v>268</v>
      </c>
      <c r="O35" t="s">
        <v>264</v>
      </c>
      <c r="P35" t="s">
        <v>265</v>
      </c>
      <c r="Q35" t="s">
        <v>269</v>
      </c>
      <c r="R35" t="s">
        <v>270</v>
      </c>
      <c r="S35" t="s">
        <v>271</v>
      </c>
      <c r="T35" t="s">
        <v>280</v>
      </c>
      <c r="U35" t="s">
        <v>272</v>
      </c>
      <c r="V35" t="s">
        <v>273</v>
      </c>
      <c r="W35" t="s">
        <v>281</v>
      </c>
      <c r="X35" t="s">
        <v>274</v>
      </c>
      <c r="Y35" t="s">
        <v>275</v>
      </c>
      <c r="Z35" t="s">
        <v>282</v>
      </c>
      <c r="AA35" t="s">
        <v>276</v>
      </c>
      <c r="AB35" t="s">
        <v>277</v>
      </c>
      <c r="AC35" t="s">
        <v>283</v>
      </c>
      <c r="AD35" t="s">
        <v>278</v>
      </c>
      <c r="AE35" t="s">
        <v>279</v>
      </c>
      <c r="AF35" t="s">
        <v>284</v>
      </c>
    </row>
    <row r="36" spans="1:32">
      <c r="A36" t="s">
        <v>92</v>
      </c>
      <c r="C36">
        <v>20</v>
      </c>
      <c r="D36" s="2">
        <v>30</v>
      </c>
      <c r="E36">
        <v>30</v>
      </c>
      <c r="F36">
        <v>30</v>
      </c>
      <c r="G36">
        <v>30</v>
      </c>
      <c r="H36">
        <v>30</v>
      </c>
      <c r="I36">
        <v>30</v>
      </c>
      <c r="J36">
        <v>30</v>
      </c>
      <c r="K36">
        <v>30</v>
      </c>
      <c r="L36" s="2">
        <v>45</v>
      </c>
      <c r="M36" s="2">
        <v>45</v>
      </c>
      <c r="N36" s="2">
        <v>45</v>
      </c>
      <c r="O36" s="2">
        <v>60</v>
      </c>
      <c r="P36" s="2">
        <v>60</v>
      </c>
      <c r="Q36" s="2">
        <v>60</v>
      </c>
      <c r="R36">
        <v>60</v>
      </c>
      <c r="S36">
        <v>60</v>
      </c>
      <c r="T36">
        <v>60</v>
      </c>
      <c r="U36">
        <v>60</v>
      </c>
      <c r="V36">
        <v>60</v>
      </c>
      <c r="W36">
        <v>60</v>
      </c>
      <c r="X36">
        <v>60</v>
      </c>
      <c r="Y36">
        <v>60</v>
      </c>
      <c r="Z36">
        <v>60</v>
      </c>
      <c r="AA36">
        <v>60</v>
      </c>
      <c r="AB36">
        <v>60</v>
      </c>
      <c r="AC36">
        <v>60</v>
      </c>
      <c r="AD36">
        <v>90</v>
      </c>
      <c r="AE36">
        <v>90</v>
      </c>
      <c r="AF36">
        <v>90</v>
      </c>
    </row>
    <row r="37" spans="1:32">
      <c r="A37" t="s">
        <v>229</v>
      </c>
      <c r="C37">
        <v>5</v>
      </c>
      <c r="D37" s="2">
        <v>6</v>
      </c>
      <c r="E37">
        <v>7</v>
      </c>
      <c r="F37">
        <v>8</v>
      </c>
      <c r="G37">
        <v>8</v>
      </c>
      <c r="H37">
        <v>8</v>
      </c>
      <c r="I37">
        <v>8</v>
      </c>
      <c r="J37">
        <v>8</v>
      </c>
      <c r="K37">
        <v>8</v>
      </c>
      <c r="L37" s="2">
        <v>8</v>
      </c>
      <c r="M37" s="2">
        <v>8</v>
      </c>
      <c r="N37" s="2">
        <v>8</v>
      </c>
      <c r="O37" s="2">
        <v>8</v>
      </c>
      <c r="P37" s="2">
        <v>8</v>
      </c>
      <c r="Q37" s="2">
        <v>8</v>
      </c>
      <c r="R37">
        <v>8</v>
      </c>
      <c r="S37">
        <v>8</v>
      </c>
      <c r="T37">
        <v>8</v>
      </c>
      <c r="U37">
        <v>8</v>
      </c>
      <c r="V37">
        <v>8</v>
      </c>
      <c r="W37">
        <v>8</v>
      </c>
      <c r="X37">
        <v>8</v>
      </c>
      <c r="Y37">
        <v>8</v>
      </c>
      <c r="Z37">
        <v>8</v>
      </c>
      <c r="AA37">
        <v>8</v>
      </c>
      <c r="AB37">
        <v>8</v>
      </c>
      <c r="AC37">
        <v>8</v>
      </c>
      <c r="AD37">
        <v>8</v>
      </c>
      <c r="AE37">
        <v>8</v>
      </c>
      <c r="AF37">
        <v>8</v>
      </c>
    </row>
    <row r="38" spans="1:32">
      <c r="A38" t="s">
        <v>164</v>
      </c>
      <c r="B38" s="45" t="s">
        <v>323</v>
      </c>
      <c r="C38" t="s">
        <v>157</v>
      </c>
      <c r="D38" t="s">
        <v>158</v>
      </c>
      <c r="E38" t="s">
        <v>159</v>
      </c>
      <c r="F38" t="s">
        <v>258</v>
      </c>
      <c r="G38" t="s">
        <v>259</v>
      </c>
      <c r="H38" t="s">
        <v>266</v>
      </c>
      <c r="I38" t="s">
        <v>260</v>
      </c>
      <c r="J38" t="s">
        <v>261</v>
      </c>
      <c r="K38" t="s">
        <v>267</v>
      </c>
      <c r="L38" t="s">
        <v>262</v>
      </c>
      <c r="M38" t="s">
        <v>263</v>
      </c>
      <c r="N38" t="s">
        <v>268</v>
      </c>
      <c r="O38" t="s">
        <v>264</v>
      </c>
      <c r="P38" t="s">
        <v>265</v>
      </c>
      <c r="Q38" t="s">
        <v>269</v>
      </c>
      <c r="R38" t="s">
        <v>270</v>
      </c>
      <c r="S38" t="s">
        <v>271</v>
      </c>
      <c r="T38" t="s">
        <v>280</v>
      </c>
      <c r="U38" t="s">
        <v>272</v>
      </c>
      <c r="V38" t="s">
        <v>273</v>
      </c>
      <c r="W38" t="s">
        <v>281</v>
      </c>
      <c r="X38" t="s">
        <v>274</v>
      </c>
      <c r="Y38" t="s">
        <v>275</v>
      </c>
      <c r="Z38" t="s">
        <v>282</v>
      </c>
      <c r="AA38" t="s">
        <v>276</v>
      </c>
      <c r="AB38" t="s">
        <v>277</v>
      </c>
      <c r="AC38" t="s">
        <v>283</v>
      </c>
      <c r="AD38" t="s">
        <v>278</v>
      </c>
      <c r="AE38" t="s">
        <v>279</v>
      </c>
      <c r="AF38" t="s">
        <v>284</v>
      </c>
    </row>
    <row r="39" spans="1:32">
      <c r="A39" t="s">
        <v>92</v>
      </c>
      <c r="C39">
        <v>20</v>
      </c>
      <c r="D39" s="2">
        <v>30</v>
      </c>
      <c r="E39">
        <v>30</v>
      </c>
      <c r="F39">
        <v>30</v>
      </c>
      <c r="G39">
        <v>30</v>
      </c>
      <c r="H39">
        <v>30</v>
      </c>
      <c r="I39">
        <v>30</v>
      </c>
      <c r="J39">
        <v>30</v>
      </c>
      <c r="K39">
        <v>30</v>
      </c>
      <c r="L39" s="2">
        <v>45</v>
      </c>
      <c r="M39" s="2">
        <v>45</v>
      </c>
      <c r="N39" s="2">
        <v>45</v>
      </c>
      <c r="O39" s="2">
        <v>60</v>
      </c>
      <c r="P39" s="2">
        <v>60</v>
      </c>
      <c r="Q39" s="2">
        <v>60</v>
      </c>
      <c r="R39">
        <v>60</v>
      </c>
      <c r="S39">
        <v>60</v>
      </c>
      <c r="T39">
        <v>60</v>
      </c>
      <c r="U39">
        <v>60</v>
      </c>
      <c r="V39">
        <v>60</v>
      </c>
      <c r="W39">
        <v>60</v>
      </c>
      <c r="X39">
        <v>60</v>
      </c>
      <c r="Y39">
        <v>60</v>
      </c>
      <c r="Z39">
        <v>60</v>
      </c>
      <c r="AA39">
        <v>60</v>
      </c>
      <c r="AB39">
        <v>60</v>
      </c>
      <c r="AC39">
        <v>60</v>
      </c>
      <c r="AD39">
        <v>90</v>
      </c>
      <c r="AE39">
        <v>90</v>
      </c>
      <c r="AF39">
        <v>90</v>
      </c>
    </row>
    <row r="40" spans="1:32">
      <c r="A40" t="s">
        <v>229</v>
      </c>
      <c r="C40">
        <v>5</v>
      </c>
      <c r="D40" s="2">
        <v>6</v>
      </c>
      <c r="E40">
        <v>7</v>
      </c>
      <c r="F40">
        <v>8</v>
      </c>
      <c r="G40">
        <v>8</v>
      </c>
      <c r="H40">
        <v>8</v>
      </c>
      <c r="I40">
        <v>8</v>
      </c>
      <c r="J40">
        <v>8</v>
      </c>
      <c r="K40">
        <v>8</v>
      </c>
      <c r="L40" s="2">
        <v>8</v>
      </c>
      <c r="M40" s="2">
        <v>8</v>
      </c>
      <c r="N40" s="2">
        <v>8</v>
      </c>
      <c r="O40" s="2">
        <v>8</v>
      </c>
      <c r="P40" s="2">
        <v>8</v>
      </c>
      <c r="Q40" s="2">
        <v>8</v>
      </c>
      <c r="R40">
        <v>8</v>
      </c>
      <c r="S40">
        <v>8</v>
      </c>
      <c r="T40">
        <v>8</v>
      </c>
      <c r="U40">
        <v>8</v>
      </c>
      <c r="V40">
        <v>8</v>
      </c>
      <c r="W40">
        <v>8</v>
      </c>
      <c r="X40">
        <v>8</v>
      </c>
      <c r="Y40">
        <v>8</v>
      </c>
      <c r="Z40">
        <v>8</v>
      </c>
      <c r="AA40">
        <v>8</v>
      </c>
      <c r="AB40">
        <v>8</v>
      </c>
      <c r="AC40">
        <v>8</v>
      </c>
      <c r="AD40">
        <v>8</v>
      </c>
      <c r="AE40">
        <v>8</v>
      </c>
      <c r="AF40">
        <v>8</v>
      </c>
    </row>
    <row r="41" spans="1:32">
      <c r="A41" t="s">
        <v>164</v>
      </c>
      <c r="B41" s="45" t="s">
        <v>324</v>
      </c>
      <c r="C41" t="s">
        <v>157</v>
      </c>
      <c r="D41" t="s">
        <v>158</v>
      </c>
      <c r="E41" t="s">
        <v>159</v>
      </c>
      <c r="F41" t="s">
        <v>258</v>
      </c>
      <c r="G41" t="s">
        <v>259</v>
      </c>
      <c r="H41" t="s">
        <v>266</v>
      </c>
      <c r="I41" t="s">
        <v>260</v>
      </c>
      <c r="J41" t="s">
        <v>261</v>
      </c>
      <c r="K41" t="s">
        <v>267</v>
      </c>
      <c r="L41" t="s">
        <v>262</v>
      </c>
      <c r="M41" t="s">
        <v>263</v>
      </c>
      <c r="N41" t="s">
        <v>268</v>
      </c>
      <c r="O41" t="s">
        <v>264</v>
      </c>
      <c r="P41" t="s">
        <v>265</v>
      </c>
      <c r="Q41" t="s">
        <v>269</v>
      </c>
      <c r="R41" t="s">
        <v>270</v>
      </c>
      <c r="S41" t="s">
        <v>271</v>
      </c>
      <c r="T41" t="s">
        <v>280</v>
      </c>
      <c r="U41" t="s">
        <v>272</v>
      </c>
      <c r="V41" t="s">
        <v>273</v>
      </c>
      <c r="W41" t="s">
        <v>281</v>
      </c>
      <c r="X41" t="s">
        <v>274</v>
      </c>
      <c r="Y41" t="s">
        <v>275</v>
      </c>
      <c r="Z41" t="s">
        <v>282</v>
      </c>
      <c r="AA41" t="s">
        <v>276</v>
      </c>
      <c r="AB41" t="s">
        <v>277</v>
      </c>
      <c r="AC41" t="s">
        <v>283</v>
      </c>
      <c r="AD41" t="s">
        <v>278</v>
      </c>
      <c r="AE41" t="s">
        <v>279</v>
      </c>
      <c r="AF41" t="s">
        <v>284</v>
      </c>
    </row>
    <row r="42" spans="1:32">
      <c r="A42" t="s">
        <v>92</v>
      </c>
      <c r="C42">
        <v>20</v>
      </c>
      <c r="D42" s="2">
        <v>30</v>
      </c>
      <c r="E42">
        <v>30</v>
      </c>
      <c r="F42">
        <v>30</v>
      </c>
      <c r="G42">
        <v>30</v>
      </c>
      <c r="H42">
        <v>30</v>
      </c>
      <c r="I42">
        <v>30</v>
      </c>
      <c r="J42">
        <v>30</v>
      </c>
      <c r="K42">
        <v>30</v>
      </c>
      <c r="L42" s="2">
        <v>45</v>
      </c>
      <c r="M42" s="2">
        <v>45</v>
      </c>
      <c r="N42" s="2">
        <v>45</v>
      </c>
      <c r="O42" s="2">
        <v>60</v>
      </c>
      <c r="P42" s="2">
        <v>60</v>
      </c>
      <c r="Q42" s="2">
        <v>60</v>
      </c>
      <c r="R42">
        <v>60</v>
      </c>
      <c r="S42">
        <v>60</v>
      </c>
      <c r="T42">
        <v>60</v>
      </c>
      <c r="U42">
        <v>60</v>
      </c>
      <c r="V42">
        <v>60</v>
      </c>
      <c r="W42">
        <v>60</v>
      </c>
      <c r="X42">
        <v>60</v>
      </c>
      <c r="Y42">
        <v>60</v>
      </c>
      <c r="Z42">
        <v>60</v>
      </c>
      <c r="AA42">
        <v>60</v>
      </c>
      <c r="AB42">
        <v>60</v>
      </c>
      <c r="AC42">
        <v>60</v>
      </c>
      <c r="AD42">
        <v>90</v>
      </c>
      <c r="AE42">
        <v>90</v>
      </c>
      <c r="AF42">
        <v>90</v>
      </c>
    </row>
    <row r="43" spans="1:32">
      <c r="A43" t="s">
        <v>229</v>
      </c>
      <c r="C43">
        <v>5</v>
      </c>
      <c r="D43" s="2">
        <v>6</v>
      </c>
      <c r="E43">
        <v>7</v>
      </c>
      <c r="F43">
        <v>8</v>
      </c>
      <c r="G43">
        <v>8</v>
      </c>
      <c r="H43">
        <v>8</v>
      </c>
      <c r="I43">
        <v>8</v>
      </c>
      <c r="J43">
        <v>8</v>
      </c>
      <c r="K43">
        <v>8</v>
      </c>
      <c r="L43" s="2">
        <v>8</v>
      </c>
      <c r="M43" s="2">
        <v>8</v>
      </c>
      <c r="N43" s="2">
        <v>8</v>
      </c>
      <c r="O43" s="2">
        <v>8</v>
      </c>
      <c r="P43" s="2">
        <v>8</v>
      </c>
      <c r="Q43" s="2">
        <v>8</v>
      </c>
      <c r="R43">
        <v>8</v>
      </c>
      <c r="S43">
        <v>8</v>
      </c>
      <c r="T43">
        <v>8</v>
      </c>
      <c r="U43">
        <v>8</v>
      </c>
      <c r="V43">
        <v>8</v>
      </c>
      <c r="W43">
        <v>8</v>
      </c>
      <c r="X43">
        <v>8</v>
      </c>
      <c r="Y43">
        <v>8</v>
      </c>
      <c r="Z43">
        <v>8</v>
      </c>
      <c r="AA43">
        <v>8</v>
      </c>
      <c r="AB43">
        <v>8</v>
      </c>
      <c r="AC43">
        <v>8</v>
      </c>
      <c r="AD43">
        <v>8</v>
      </c>
      <c r="AE43">
        <v>8</v>
      </c>
      <c r="AF43">
        <v>8</v>
      </c>
    </row>
    <row r="44" spans="1:32">
      <c r="A44" t="s">
        <v>164</v>
      </c>
      <c r="B44" s="45" t="s">
        <v>327</v>
      </c>
      <c r="C44" t="s">
        <v>157</v>
      </c>
      <c r="D44" t="s">
        <v>158</v>
      </c>
      <c r="E44" t="s">
        <v>159</v>
      </c>
      <c r="F44" t="s">
        <v>258</v>
      </c>
      <c r="G44" t="s">
        <v>259</v>
      </c>
      <c r="H44" t="s">
        <v>266</v>
      </c>
      <c r="I44" t="s">
        <v>260</v>
      </c>
      <c r="J44" t="s">
        <v>261</v>
      </c>
      <c r="K44" t="s">
        <v>267</v>
      </c>
      <c r="L44" t="s">
        <v>262</v>
      </c>
      <c r="M44" t="s">
        <v>263</v>
      </c>
      <c r="N44" t="s">
        <v>268</v>
      </c>
      <c r="O44" t="s">
        <v>264</v>
      </c>
      <c r="P44" t="s">
        <v>265</v>
      </c>
      <c r="Q44" t="s">
        <v>269</v>
      </c>
      <c r="R44" t="s">
        <v>270</v>
      </c>
      <c r="S44" t="s">
        <v>271</v>
      </c>
      <c r="T44" t="s">
        <v>280</v>
      </c>
      <c r="U44" t="s">
        <v>272</v>
      </c>
      <c r="V44" t="s">
        <v>273</v>
      </c>
      <c r="W44" t="s">
        <v>281</v>
      </c>
      <c r="X44" t="s">
        <v>274</v>
      </c>
      <c r="Y44" t="s">
        <v>275</v>
      </c>
      <c r="Z44" t="s">
        <v>282</v>
      </c>
      <c r="AA44" t="s">
        <v>276</v>
      </c>
      <c r="AB44" t="s">
        <v>277</v>
      </c>
      <c r="AC44" t="s">
        <v>283</v>
      </c>
      <c r="AD44" t="s">
        <v>278</v>
      </c>
      <c r="AE44" t="s">
        <v>279</v>
      </c>
      <c r="AF44" t="s">
        <v>284</v>
      </c>
    </row>
    <row r="45" spans="1:32">
      <c r="A45" t="s">
        <v>92</v>
      </c>
      <c r="C45">
        <v>20</v>
      </c>
      <c r="D45" s="2">
        <v>30</v>
      </c>
      <c r="E45">
        <v>30</v>
      </c>
      <c r="F45">
        <v>30</v>
      </c>
      <c r="G45">
        <v>30</v>
      </c>
      <c r="H45">
        <v>30</v>
      </c>
      <c r="I45">
        <v>30</v>
      </c>
      <c r="J45">
        <v>30</v>
      </c>
      <c r="K45">
        <v>30</v>
      </c>
      <c r="L45" s="2">
        <v>45</v>
      </c>
      <c r="M45" s="2">
        <v>45</v>
      </c>
      <c r="N45" s="2">
        <v>45</v>
      </c>
      <c r="O45" s="2">
        <v>60</v>
      </c>
      <c r="P45" s="2">
        <v>60</v>
      </c>
      <c r="Q45" s="2">
        <v>60</v>
      </c>
      <c r="R45">
        <v>60</v>
      </c>
      <c r="S45">
        <v>60</v>
      </c>
      <c r="T45">
        <v>60</v>
      </c>
      <c r="U45">
        <v>60</v>
      </c>
      <c r="V45">
        <v>60</v>
      </c>
      <c r="W45">
        <v>60</v>
      </c>
      <c r="X45">
        <v>60</v>
      </c>
      <c r="Y45">
        <v>60</v>
      </c>
      <c r="Z45">
        <v>60</v>
      </c>
      <c r="AA45">
        <v>60</v>
      </c>
      <c r="AB45">
        <v>60</v>
      </c>
      <c r="AC45">
        <v>60</v>
      </c>
      <c r="AD45">
        <v>90</v>
      </c>
      <c r="AE45">
        <v>90</v>
      </c>
      <c r="AF45">
        <v>90</v>
      </c>
    </row>
    <row r="46" spans="1:32">
      <c r="A46" t="s">
        <v>229</v>
      </c>
      <c r="C46">
        <v>5</v>
      </c>
      <c r="D46" s="2">
        <v>6</v>
      </c>
      <c r="E46">
        <v>7</v>
      </c>
      <c r="F46">
        <v>8</v>
      </c>
      <c r="G46">
        <v>8</v>
      </c>
      <c r="H46">
        <v>8</v>
      </c>
      <c r="I46">
        <v>8</v>
      </c>
      <c r="J46">
        <v>8</v>
      </c>
      <c r="K46">
        <v>8</v>
      </c>
      <c r="L46" s="2">
        <v>8</v>
      </c>
      <c r="M46" s="2">
        <v>8</v>
      </c>
      <c r="N46" s="2">
        <v>8</v>
      </c>
      <c r="O46" s="2">
        <v>8</v>
      </c>
      <c r="P46" s="2">
        <v>8</v>
      </c>
      <c r="Q46" s="2">
        <v>8</v>
      </c>
      <c r="R46">
        <v>8</v>
      </c>
      <c r="S46">
        <v>8</v>
      </c>
      <c r="T46">
        <v>8</v>
      </c>
      <c r="U46">
        <v>8</v>
      </c>
      <c r="V46">
        <v>8</v>
      </c>
      <c r="W46">
        <v>8</v>
      </c>
      <c r="X46">
        <v>8</v>
      </c>
      <c r="Y46">
        <v>8</v>
      </c>
      <c r="Z46">
        <v>8</v>
      </c>
      <c r="AA46">
        <v>8</v>
      </c>
      <c r="AB46">
        <v>8</v>
      </c>
      <c r="AC46">
        <v>8</v>
      </c>
      <c r="AD46">
        <v>8</v>
      </c>
      <c r="AE46">
        <v>8</v>
      </c>
      <c r="AF46">
        <v>8</v>
      </c>
    </row>
    <row r="47" spans="1:32">
      <c r="A47" t="s">
        <v>164</v>
      </c>
      <c r="B47" s="45" t="s">
        <v>328</v>
      </c>
      <c r="C47" t="s">
        <v>157</v>
      </c>
      <c r="D47" t="s">
        <v>158</v>
      </c>
      <c r="E47" t="s">
        <v>159</v>
      </c>
      <c r="F47" t="s">
        <v>258</v>
      </c>
      <c r="G47" t="s">
        <v>259</v>
      </c>
      <c r="H47" t="s">
        <v>266</v>
      </c>
      <c r="I47" t="s">
        <v>260</v>
      </c>
      <c r="J47" t="s">
        <v>261</v>
      </c>
      <c r="K47" t="s">
        <v>267</v>
      </c>
      <c r="L47" t="s">
        <v>262</v>
      </c>
      <c r="M47" t="s">
        <v>263</v>
      </c>
      <c r="N47" t="s">
        <v>268</v>
      </c>
      <c r="O47" t="s">
        <v>264</v>
      </c>
      <c r="P47" t="s">
        <v>265</v>
      </c>
      <c r="Q47" t="s">
        <v>269</v>
      </c>
      <c r="R47" t="s">
        <v>270</v>
      </c>
      <c r="S47" t="s">
        <v>271</v>
      </c>
      <c r="T47" t="s">
        <v>280</v>
      </c>
      <c r="U47" t="s">
        <v>272</v>
      </c>
      <c r="V47" t="s">
        <v>273</v>
      </c>
      <c r="W47" t="s">
        <v>281</v>
      </c>
      <c r="X47" t="s">
        <v>274</v>
      </c>
      <c r="Y47" t="s">
        <v>275</v>
      </c>
      <c r="Z47" t="s">
        <v>282</v>
      </c>
      <c r="AA47" t="s">
        <v>276</v>
      </c>
      <c r="AB47" t="s">
        <v>277</v>
      </c>
      <c r="AC47" t="s">
        <v>283</v>
      </c>
      <c r="AD47" t="s">
        <v>278</v>
      </c>
      <c r="AE47" t="s">
        <v>279</v>
      </c>
      <c r="AF47" t="s">
        <v>284</v>
      </c>
    </row>
    <row r="48" spans="1:32">
      <c r="A48" t="s">
        <v>92</v>
      </c>
      <c r="C48">
        <v>20</v>
      </c>
      <c r="D48" s="2">
        <v>30</v>
      </c>
      <c r="E48">
        <v>30</v>
      </c>
      <c r="F48">
        <v>30</v>
      </c>
      <c r="G48">
        <v>30</v>
      </c>
      <c r="H48">
        <v>30</v>
      </c>
      <c r="I48">
        <v>30</v>
      </c>
      <c r="J48">
        <v>30</v>
      </c>
      <c r="K48">
        <v>30</v>
      </c>
      <c r="L48" s="2">
        <v>45</v>
      </c>
      <c r="M48" s="2">
        <v>45</v>
      </c>
      <c r="N48" s="2">
        <v>45</v>
      </c>
      <c r="O48" s="2">
        <v>60</v>
      </c>
      <c r="P48" s="2">
        <v>60</v>
      </c>
      <c r="Q48" s="2">
        <v>60</v>
      </c>
      <c r="R48">
        <v>60</v>
      </c>
      <c r="S48">
        <v>60</v>
      </c>
      <c r="T48">
        <v>60</v>
      </c>
      <c r="U48">
        <v>60</v>
      </c>
      <c r="V48">
        <v>60</v>
      </c>
      <c r="W48">
        <v>60</v>
      </c>
      <c r="X48">
        <v>60</v>
      </c>
      <c r="Y48">
        <v>60</v>
      </c>
      <c r="Z48">
        <v>60</v>
      </c>
      <c r="AA48">
        <v>60</v>
      </c>
      <c r="AB48">
        <v>60</v>
      </c>
      <c r="AC48">
        <v>60</v>
      </c>
      <c r="AD48">
        <v>90</v>
      </c>
      <c r="AE48">
        <v>90</v>
      </c>
      <c r="AF48">
        <v>90</v>
      </c>
    </row>
    <row r="49" spans="1:32">
      <c r="A49" t="s">
        <v>229</v>
      </c>
      <c r="C49">
        <v>5</v>
      </c>
      <c r="D49" s="2">
        <v>6</v>
      </c>
      <c r="E49">
        <v>7</v>
      </c>
      <c r="F49">
        <v>8</v>
      </c>
      <c r="G49">
        <v>8</v>
      </c>
      <c r="H49">
        <v>8</v>
      </c>
      <c r="I49">
        <v>8</v>
      </c>
      <c r="J49">
        <v>8</v>
      </c>
      <c r="K49">
        <v>8</v>
      </c>
      <c r="L49" s="2">
        <v>8</v>
      </c>
      <c r="M49" s="2">
        <v>8</v>
      </c>
      <c r="N49" s="2">
        <v>8</v>
      </c>
      <c r="O49" s="2">
        <v>8</v>
      </c>
      <c r="P49" s="2">
        <v>8</v>
      </c>
      <c r="Q49" s="2">
        <v>8</v>
      </c>
      <c r="R49">
        <v>8</v>
      </c>
      <c r="S49">
        <v>8</v>
      </c>
      <c r="T49">
        <v>8</v>
      </c>
      <c r="U49">
        <v>8</v>
      </c>
      <c r="V49">
        <v>8</v>
      </c>
      <c r="W49">
        <v>8</v>
      </c>
      <c r="X49">
        <v>8</v>
      </c>
      <c r="Y49">
        <v>8</v>
      </c>
      <c r="Z49">
        <v>8</v>
      </c>
      <c r="AA49">
        <v>8</v>
      </c>
      <c r="AB49">
        <v>8</v>
      </c>
      <c r="AC49">
        <v>8</v>
      </c>
      <c r="AD49">
        <v>8</v>
      </c>
      <c r="AE49">
        <v>8</v>
      </c>
      <c r="AF49">
        <v>8</v>
      </c>
    </row>
    <row r="50" spans="1:32">
      <c r="A50" t="s">
        <v>164</v>
      </c>
      <c r="B50" s="45" t="s">
        <v>329</v>
      </c>
      <c r="C50" t="s">
        <v>157</v>
      </c>
      <c r="D50" t="s">
        <v>158</v>
      </c>
      <c r="E50" t="s">
        <v>159</v>
      </c>
      <c r="F50" t="s">
        <v>258</v>
      </c>
      <c r="G50" t="s">
        <v>259</v>
      </c>
      <c r="H50" t="s">
        <v>266</v>
      </c>
      <c r="I50" t="s">
        <v>260</v>
      </c>
      <c r="J50" t="s">
        <v>261</v>
      </c>
      <c r="K50" t="s">
        <v>267</v>
      </c>
      <c r="L50" t="s">
        <v>262</v>
      </c>
      <c r="M50" t="s">
        <v>263</v>
      </c>
      <c r="N50" t="s">
        <v>268</v>
      </c>
      <c r="O50" t="s">
        <v>264</v>
      </c>
      <c r="P50" t="s">
        <v>265</v>
      </c>
      <c r="Q50" t="s">
        <v>269</v>
      </c>
      <c r="R50" t="s">
        <v>270</v>
      </c>
      <c r="S50" t="s">
        <v>271</v>
      </c>
      <c r="T50" t="s">
        <v>280</v>
      </c>
      <c r="U50" t="s">
        <v>272</v>
      </c>
      <c r="V50" t="s">
        <v>273</v>
      </c>
      <c r="W50" t="s">
        <v>281</v>
      </c>
      <c r="X50" t="s">
        <v>274</v>
      </c>
      <c r="Y50" t="s">
        <v>275</v>
      </c>
      <c r="Z50" t="s">
        <v>282</v>
      </c>
      <c r="AA50" t="s">
        <v>276</v>
      </c>
      <c r="AB50" t="s">
        <v>277</v>
      </c>
      <c r="AC50" t="s">
        <v>283</v>
      </c>
      <c r="AD50" t="s">
        <v>278</v>
      </c>
      <c r="AE50" t="s">
        <v>279</v>
      </c>
      <c r="AF50" t="s">
        <v>284</v>
      </c>
    </row>
    <row r="51" spans="1:32">
      <c r="A51" t="s">
        <v>92</v>
      </c>
      <c r="C51">
        <v>20</v>
      </c>
      <c r="D51" s="2">
        <v>30</v>
      </c>
      <c r="E51">
        <v>30</v>
      </c>
      <c r="F51">
        <v>30</v>
      </c>
      <c r="G51">
        <v>30</v>
      </c>
      <c r="H51">
        <v>30</v>
      </c>
      <c r="I51">
        <v>30</v>
      </c>
      <c r="J51">
        <v>30</v>
      </c>
      <c r="K51">
        <v>30</v>
      </c>
      <c r="L51" s="2">
        <v>45</v>
      </c>
      <c r="M51" s="2">
        <v>45</v>
      </c>
      <c r="N51" s="2">
        <v>45</v>
      </c>
      <c r="O51" s="2">
        <v>60</v>
      </c>
      <c r="P51" s="2">
        <v>60</v>
      </c>
      <c r="Q51" s="2">
        <v>60</v>
      </c>
      <c r="R51">
        <v>60</v>
      </c>
      <c r="S51">
        <v>60</v>
      </c>
      <c r="T51">
        <v>60</v>
      </c>
      <c r="U51">
        <v>60</v>
      </c>
      <c r="V51">
        <v>60</v>
      </c>
      <c r="W51">
        <v>60</v>
      </c>
      <c r="X51">
        <v>60</v>
      </c>
      <c r="Y51">
        <v>60</v>
      </c>
      <c r="Z51">
        <v>60</v>
      </c>
      <c r="AA51">
        <v>60</v>
      </c>
      <c r="AB51">
        <v>60</v>
      </c>
      <c r="AC51">
        <v>60</v>
      </c>
      <c r="AD51">
        <v>90</v>
      </c>
      <c r="AE51">
        <v>90</v>
      </c>
      <c r="AF51">
        <v>90</v>
      </c>
    </row>
    <row r="52" spans="1:32">
      <c r="A52" t="s">
        <v>229</v>
      </c>
      <c r="C52">
        <v>5</v>
      </c>
      <c r="D52" s="2">
        <v>6</v>
      </c>
      <c r="E52">
        <v>7</v>
      </c>
      <c r="F52">
        <v>8</v>
      </c>
      <c r="G52">
        <v>8</v>
      </c>
      <c r="H52">
        <v>8</v>
      </c>
      <c r="I52">
        <v>8</v>
      </c>
      <c r="J52">
        <v>8</v>
      </c>
      <c r="K52">
        <v>8</v>
      </c>
      <c r="L52" s="2">
        <v>8</v>
      </c>
      <c r="M52" s="2">
        <v>8</v>
      </c>
      <c r="N52" s="2">
        <v>8</v>
      </c>
      <c r="O52" s="2">
        <v>8</v>
      </c>
      <c r="P52" s="2">
        <v>8</v>
      </c>
      <c r="Q52" s="2">
        <v>8</v>
      </c>
      <c r="R52">
        <v>8</v>
      </c>
      <c r="S52">
        <v>8</v>
      </c>
      <c r="T52">
        <v>8</v>
      </c>
      <c r="U52">
        <v>8</v>
      </c>
      <c r="V52">
        <v>8</v>
      </c>
      <c r="W52">
        <v>8</v>
      </c>
      <c r="X52">
        <v>8</v>
      </c>
      <c r="Y52">
        <v>8</v>
      </c>
      <c r="Z52">
        <v>8</v>
      </c>
      <c r="AA52">
        <v>8</v>
      </c>
      <c r="AB52">
        <v>8</v>
      </c>
      <c r="AC52">
        <v>8</v>
      </c>
      <c r="AD52">
        <v>8</v>
      </c>
      <c r="AE52">
        <v>8</v>
      </c>
      <c r="AF52">
        <v>8</v>
      </c>
    </row>
    <row r="53" spans="1:32">
      <c r="A53" t="s">
        <v>164</v>
      </c>
      <c r="B53" s="45" t="s">
        <v>330</v>
      </c>
      <c r="C53" t="s">
        <v>157</v>
      </c>
      <c r="D53" t="s">
        <v>158</v>
      </c>
      <c r="E53" t="s">
        <v>159</v>
      </c>
      <c r="F53" t="s">
        <v>258</v>
      </c>
      <c r="G53" t="s">
        <v>259</v>
      </c>
      <c r="H53" t="s">
        <v>266</v>
      </c>
      <c r="I53" t="s">
        <v>260</v>
      </c>
      <c r="J53" t="s">
        <v>261</v>
      </c>
      <c r="K53" t="s">
        <v>267</v>
      </c>
      <c r="L53" t="s">
        <v>262</v>
      </c>
      <c r="M53" t="s">
        <v>263</v>
      </c>
      <c r="N53" t="s">
        <v>268</v>
      </c>
      <c r="O53" t="s">
        <v>264</v>
      </c>
      <c r="P53" t="s">
        <v>265</v>
      </c>
      <c r="Q53" t="s">
        <v>269</v>
      </c>
      <c r="R53" t="s">
        <v>270</v>
      </c>
      <c r="S53" t="s">
        <v>271</v>
      </c>
      <c r="T53" t="s">
        <v>280</v>
      </c>
      <c r="U53" t="s">
        <v>272</v>
      </c>
      <c r="V53" t="s">
        <v>273</v>
      </c>
      <c r="W53" t="s">
        <v>281</v>
      </c>
      <c r="X53" t="s">
        <v>274</v>
      </c>
      <c r="Y53" t="s">
        <v>275</v>
      </c>
      <c r="Z53" t="s">
        <v>282</v>
      </c>
      <c r="AA53" t="s">
        <v>276</v>
      </c>
      <c r="AB53" t="s">
        <v>277</v>
      </c>
      <c r="AC53" t="s">
        <v>283</v>
      </c>
      <c r="AD53" t="s">
        <v>278</v>
      </c>
      <c r="AE53" t="s">
        <v>279</v>
      </c>
      <c r="AF53" t="s">
        <v>284</v>
      </c>
    </row>
    <row r="54" spans="1:32">
      <c r="A54" t="s">
        <v>92</v>
      </c>
      <c r="C54">
        <v>20</v>
      </c>
      <c r="D54" s="2">
        <v>30</v>
      </c>
      <c r="E54">
        <v>30</v>
      </c>
      <c r="F54">
        <v>30</v>
      </c>
      <c r="G54">
        <v>30</v>
      </c>
      <c r="H54">
        <v>30</v>
      </c>
      <c r="I54">
        <v>30</v>
      </c>
      <c r="J54">
        <v>30</v>
      </c>
      <c r="K54">
        <v>30</v>
      </c>
      <c r="L54" s="2">
        <v>45</v>
      </c>
      <c r="M54" s="2">
        <v>45</v>
      </c>
      <c r="N54" s="2">
        <v>45</v>
      </c>
      <c r="O54" s="2">
        <v>60</v>
      </c>
      <c r="P54" s="2">
        <v>60</v>
      </c>
      <c r="Q54" s="2">
        <v>60</v>
      </c>
      <c r="R54">
        <v>60</v>
      </c>
      <c r="S54">
        <v>60</v>
      </c>
      <c r="T54">
        <v>60</v>
      </c>
      <c r="U54">
        <v>60</v>
      </c>
      <c r="V54">
        <v>60</v>
      </c>
      <c r="W54">
        <v>60</v>
      </c>
      <c r="X54">
        <v>60</v>
      </c>
      <c r="Y54">
        <v>60</v>
      </c>
      <c r="Z54">
        <v>60</v>
      </c>
      <c r="AA54">
        <v>60</v>
      </c>
      <c r="AB54">
        <v>60</v>
      </c>
      <c r="AC54">
        <v>60</v>
      </c>
      <c r="AD54">
        <v>90</v>
      </c>
      <c r="AE54">
        <v>90</v>
      </c>
      <c r="AF54">
        <v>90</v>
      </c>
    </row>
    <row r="55" spans="1:32">
      <c r="A55" t="s">
        <v>229</v>
      </c>
      <c r="C55">
        <v>5</v>
      </c>
      <c r="D55" s="2">
        <v>6</v>
      </c>
      <c r="E55">
        <v>7</v>
      </c>
      <c r="F55">
        <v>8</v>
      </c>
      <c r="G55">
        <v>8</v>
      </c>
      <c r="H55">
        <v>8</v>
      </c>
      <c r="I55">
        <v>8</v>
      </c>
      <c r="J55">
        <v>8</v>
      </c>
      <c r="K55">
        <v>8</v>
      </c>
      <c r="L55" s="2">
        <v>8</v>
      </c>
      <c r="M55" s="2">
        <v>8</v>
      </c>
      <c r="N55" s="2">
        <v>8</v>
      </c>
      <c r="O55" s="2">
        <v>8</v>
      </c>
      <c r="P55" s="2">
        <v>8</v>
      </c>
      <c r="Q55" s="2">
        <v>8</v>
      </c>
      <c r="R55">
        <v>8</v>
      </c>
      <c r="S55">
        <v>8</v>
      </c>
      <c r="T55">
        <v>8</v>
      </c>
      <c r="U55">
        <v>8</v>
      </c>
      <c r="V55">
        <v>8</v>
      </c>
      <c r="W55">
        <v>8</v>
      </c>
      <c r="X55">
        <v>8</v>
      </c>
      <c r="Y55">
        <v>8</v>
      </c>
      <c r="Z55">
        <v>8</v>
      </c>
      <c r="AA55">
        <v>8</v>
      </c>
      <c r="AB55">
        <v>8</v>
      </c>
      <c r="AC55">
        <v>8</v>
      </c>
      <c r="AD55">
        <v>8</v>
      </c>
      <c r="AE55">
        <v>8</v>
      </c>
      <c r="AF55">
        <v>8</v>
      </c>
    </row>
    <row r="56" spans="1:32">
      <c r="A56" t="s">
        <v>164</v>
      </c>
      <c r="B56" s="45" t="s">
        <v>331</v>
      </c>
      <c r="C56" t="s">
        <v>157</v>
      </c>
      <c r="D56" t="s">
        <v>158</v>
      </c>
      <c r="E56" t="s">
        <v>159</v>
      </c>
      <c r="F56" t="s">
        <v>258</v>
      </c>
      <c r="G56" t="s">
        <v>259</v>
      </c>
      <c r="H56" t="s">
        <v>266</v>
      </c>
      <c r="I56" t="s">
        <v>260</v>
      </c>
      <c r="J56" t="s">
        <v>261</v>
      </c>
      <c r="K56" t="s">
        <v>267</v>
      </c>
      <c r="L56" t="s">
        <v>262</v>
      </c>
      <c r="M56" t="s">
        <v>263</v>
      </c>
      <c r="N56" t="s">
        <v>268</v>
      </c>
      <c r="O56" t="s">
        <v>264</v>
      </c>
      <c r="P56" t="s">
        <v>265</v>
      </c>
      <c r="Q56" t="s">
        <v>269</v>
      </c>
      <c r="R56" t="s">
        <v>270</v>
      </c>
      <c r="S56" t="s">
        <v>271</v>
      </c>
      <c r="T56" t="s">
        <v>280</v>
      </c>
      <c r="U56" t="s">
        <v>272</v>
      </c>
      <c r="V56" t="s">
        <v>273</v>
      </c>
      <c r="W56" t="s">
        <v>281</v>
      </c>
      <c r="X56" t="s">
        <v>274</v>
      </c>
      <c r="Y56" t="s">
        <v>275</v>
      </c>
      <c r="Z56" t="s">
        <v>282</v>
      </c>
      <c r="AA56" t="s">
        <v>276</v>
      </c>
      <c r="AB56" t="s">
        <v>277</v>
      </c>
      <c r="AC56" t="s">
        <v>283</v>
      </c>
      <c r="AD56" t="s">
        <v>278</v>
      </c>
      <c r="AE56" t="s">
        <v>279</v>
      </c>
      <c r="AF56" t="s">
        <v>284</v>
      </c>
    </row>
    <row r="57" spans="1:32">
      <c r="A57" t="s">
        <v>92</v>
      </c>
      <c r="C57">
        <v>20</v>
      </c>
      <c r="D57" s="2">
        <v>30</v>
      </c>
      <c r="E57">
        <v>30</v>
      </c>
      <c r="F57">
        <v>30</v>
      </c>
      <c r="G57">
        <v>30</v>
      </c>
      <c r="H57">
        <v>30</v>
      </c>
      <c r="I57">
        <v>30</v>
      </c>
      <c r="J57">
        <v>30</v>
      </c>
      <c r="K57">
        <v>30</v>
      </c>
      <c r="L57" s="2">
        <v>45</v>
      </c>
      <c r="M57" s="2">
        <v>45</v>
      </c>
      <c r="N57" s="2">
        <v>45</v>
      </c>
      <c r="O57" s="2">
        <v>60</v>
      </c>
      <c r="P57" s="2">
        <v>60</v>
      </c>
      <c r="Q57" s="2">
        <v>60</v>
      </c>
      <c r="R57">
        <v>60</v>
      </c>
      <c r="S57">
        <v>60</v>
      </c>
      <c r="T57">
        <v>60</v>
      </c>
      <c r="U57">
        <v>60</v>
      </c>
      <c r="V57">
        <v>60</v>
      </c>
      <c r="W57">
        <v>60</v>
      </c>
      <c r="X57">
        <v>60</v>
      </c>
      <c r="Y57">
        <v>60</v>
      </c>
      <c r="Z57">
        <v>60</v>
      </c>
      <c r="AA57">
        <v>60</v>
      </c>
      <c r="AB57">
        <v>60</v>
      </c>
      <c r="AC57">
        <v>60</v>
      </c>
      <c r="AD57">
        <v>90</v>
      </c>
      <c r="AE57">
        <v>90</v>
      </c>
      <c r="AF57">
        <v>90</v>
      </c>
    </row>
    <row r="58" spans="1:32">
      <c r="A58" t="s">
        <v>229</v>
      </c>
      <c r="C58">
        <v>5</v>
      </c>
      <c r="D58" s="2">
        <v>6</v>
      </c>
      <c r="E58">
        <v>7</v>
      </c>
      <c r="F58">
        <v>8</v>
      </c>
      <c r="G58">
        <v>8</v>
      </c>
      <c r="H58">
        <v>8</v>
      </c>
      <c r="I58">
        <v>8</v>
      </c>
      <c r="J58">
        <v>8</v>
      </c>
      <c r="K58">
        <v>8</v>
      </c>
      <c r="L58" s="2">
        <v>8</v>
      </c>
      <c r="M58" s="2">
        <v>8</v>
      </c>
      <c r="N58" s="2">
        <v>8</v>
      </c>
      <c r="O58" s="2">
        <v>8</v>
      </c>
      <c r="P58" s="2">
        <v>8</v>
      </c>
      <c r="Q58" s="2">
        <v>8</v>
      </c>
      <c r="R58">
        <v>8</v>
      </c>
      <c r="S58">
        <v>8</v>
      </c>
      <c r="T58">
        <v>8</v>
      </c>
      <c r="U58">
        <v>8</v>
      </c>
      <c r="V58">
        <v>8</v>
      </c>
      <c r="W58">
        <v>8</v>
      </c>
      <c r="X58">
        <v>8</v>
      </c>
      <c r="Y58">
        <v>8</v>
      </c>
      <c r="Z58">
        <v>8</v>
      </c>
      <c r="AA58">
        <v>8</v>
      </c>
      <c r="AB58">
        <v>8</v>
      </c>
      <c r="AC58">
        <v>8</v>
      </c>
      <c r="AD58">
        <v>8</v>
      </c>
      <c r="AE58">
        <v>8</v>
      </c>
      <c r="AF58">
        <v>8</v>
      </c>
    </row>
    <row r="59" spans="1:32">
      <c r="A59" t="s">
        <v>164</v>
      </c>
      <c r="B59" s="45" t="s">
        <v>332</v>
      </c>
      <c r="C59" t="s">
        <v>157</v>
      </c>
      <c r="D59" t="s">
        <v>158</v>
      </c>
      <c r="E59" t="s">
        <v>159</v>
      </c>
      <c r="F59" t="s">
        <v>258</v>
      </c>
      <c r="G59" t="s">
        <v>259</v>
      </c>
      <c r="H59" t="s">
        <v>266</v>
      </c>
      <c r="I59" t="s">
        <v>260</v>
      </c>
      <c r="J59" t="s">
        <v>261</v>
      </c>
      <c r="K59" t="s">
        <v>267</v>
      </c>
      <c r="L59" t="s">
        <v>262</v>
      </c>
      <c r="M59" t="s">
        <v>263</v>
      </c>
      <c r="N59" t="s">
        <v>268</v>
      </c>
      <c r="O59" t="s">
        <v>264</v>
      </c>
      <c r="P59" t="s">
        <v>265</v>
      </c>
      <c r="Q59" t="s">
        <v>269</v>
      </c>
      <c r="R59" t="s">
        <v>270</v>
      </c>
      <c r="S59" t="s">
        <v>271</v>
      </c>
      <c r="T59" t="s">
        <v>280</v>
      </c>
      <c r="U59" t="s">
        <v>272</v>
      </c>
      <c r="V59" t="s">
        <v>273</v>
      </c>
      <c r="W59" t="s">
        <v>281</v>
      </c>
      <c r="X59" t="s">
        <v>274</v>
      </c>
      <c r="Y59" t="s">
        <v>275</v>
      </c>
      <c r="Z59" t="s">
        <v>282</v>
      </c>
      <c r="AA59" t="s">
        <v>276</v>
      </c>
      <c r="AB59" t="s">
        <v>277</v>
      </c>
      <c r="AC59" t="s">
        <v>283</v>
      </c>
      <c r="AD59" t="s">
        <v>278</v>
      </c>
      <c r="AE59" t="s">
        <v>279</v>
      </c>
      <c r="AF59" t="s">
        <v>284</v>
      </c>
    </row>
    <row r="60" spans="1:32">
      <c r="A60" t="s">
        <v>92</v>
      </c>
      <c r="C60">
        <v>20</v>
      </c>
      <c r="D60" s="2">
        <v>30</v>
      </c>
      <c r="E60">
        <v>30</v>
      </c>
      <c r="F60">
        <v>30</v>
      </c>
      <c r="G60">
        <v>30</v>
      </c>
      <c r="H60">
        <v>30</v>
      </c>
      <c r="I60">
        <v>30</v>
      </c>
      <c r="J60">
        <v>30</v>
      </c>
      <c r="K60">
        <v>30</v>
      </c>
      <c r="L60" s="2">
        <v>45</v>
      </c>
      <c r="M60" s="2">
        <v>45</v>
      </c>
      <c r="N60" s="2">
        <v>45</v>
      </c>
      <c r="O60" s="2">
        <v>60</v>
      </c>
      <c r="P60" s="2">
        <v>60</v>
      </c>
      <c r="Q60" s="2">
        <v>60</v>
      </c>
      <c r="R60">
        <v>60</v>
      </c>
      <c r="S60">
        <v>60</v>
      </c>
      <c r="T60">
        <v>60</v>
      </c>
      <c r="U60">
        <v>60</v>
      </c>
      <c r="V60">
        <v>60</v>
      </c>
      <c r="W60">
        <v>60</v>
      </c>
      <c r="X60">
        <v>60</v>
      </c>
      <c r="Y60">
        <v>60</v>
      </c>
      <c r="Z60">
        <v>60</v>
      </c>
      <c r="AA60">
        <v>60</v>
      </c>
      <c r="AB60">
        <v>60</v>
      </c>
      <c r="AC60">
        <v>60</v>
      </c>
      <c r="AD60">
        <v>90</v>
      </c>
      <c r="AE60">
        <v>90</v>
      </c>
      <c r="AF60">
        <v>90</v>
      </c>
    </row>
    <row r="61" spans="1:32">
      <c r="A61" t="s">
        <v>229</v>
      </c>
      <c r="C61">
        <v>5</v>
      </c>
      <c r="D61" s="2">
        <v>6</v>
      </c>
      <c r="E61">
        <v>7</v>
      </c>
      <c r="F61">
        <v>8</v>
      </c>
      <c r="G61">
        <v>8</v>
      </c>
      <c r="H61">
        <v>8</v>
      </c>
      <c r="I61">
        <v>8</v>
      </c>
      <c r="J61">
        <v>8</v>
      </c>
      <c r="K61">
        <v>8</v>
      </c>
      <c r="L61" s="2">
        <v>8</v>
      </c>
      <c r="M61" s="2">
        <v>8</v>
      </c>
      <c r="N61" s="2">
        <v>8</v>
      </c>
      <c r="O61" s="2">
        <v>8</v>
      </c>
      <c r="P61" s="2">
        <v>8</v>
      </c>
      <c r="Q61" s="2">
        <v>8</v>
      </c>
      <c r="R61">
        <v>8</v>
      </c>
      <c r="S61">
        <v>8</v>
      </c>
      <c r="T61">
        <v>8</v>
      </c>
      <c r="U61">
        <v>8</v>
      </c>
      <c r="V61">
        <v>8</v>
      </c>
      <c r="W61">
        <v>8</v>
      </c>
      <c r="X61">
        <v>8</v>
      </c>
      <c r="Y61">
        <v>8</v>
      </c>
      <c r="Z61">
        <v>8</v>
      </c>
      <c r="AA61">
        <v>8</v>
      </c>
      <c r="AB61">
        <v>8</v>
      </c>
      <c r="AC61">
        <v>8</v>
      </c>
      <c r="AD61">
        <v>8</v>
      </c>
      <c r="AE61">
        <v>8</v>
      </c>
      <c r="AF61">
        <v>8</v>
      </c>
    </row>
    <row r="62" spans="1:32">
      <c r="A62" t="s">
        <v>164</v>
      </c>
      <c r="B62" s="45" t="s">
        <v>342</v>
      </c>
      <c r="C62" t="s">
        <v>157</v>
      </c>
      <c r="D62" t="s">
        <v>158</v>
      </c>
      <c r="E62" t="s">
        <v>159</v>
      </c>
      <c r="F62" t="s">
        <v>258</v>
      </c>
      <c r="G62" t="s">
        <v>259</v>
      </c>
      <c r="H62" t="s">
        <v>266</v>
      </c>
      <c r="I62" t="s">
        <v>260</v>
      </c>
      <c r="J62" t="s">
        <v>261</v>
      </c>
      <c r="K62" t="s">
        <v>267</v>
      </c>
      <c r="L62" t="s">
        <v>262</v>
      </c>
      <c r="M62" t="s">
        <v>263</v>
      </c>
      <c r="N62" t="s">
        <v>268</v>
      </c>
      <c r="O62" t="s">
        <v>264</v>
      </c>
      <c r="P62" t="s">
        <v>265</v>
      </c>
      <c r="Q62" t="s">
        <v>269</v>
      </c>
      <c r="R62" t="s">
        <v>270</v>
      </c>
      <c r="S62" t="s">
        <v>271</v>
      </c>
      <c r="T62" t="s">
        <v>280</v>
      </c>
      <c r="U62" t="s">
        <v>272</v>
      </c>
      <c r="V62" t="s">
        <v>273</v>
      </c>
      <c r="W62" t="s">
        <v>281</v>
      </c>
      <c r="X62" t="s">
        <v>274</v>
      </c>
      <c r="Y62" t="s">
        <v>275</v>
      </c>
      <c r="Z62" t="s">
        <v>282</v>
      </c>
      <c r="AA62" t="s">
        <v>276</v>
      </c>
      <c r="AB62" t="s">
        <v>277</v>
      </c>
      <c r="AC62" t="s">
        <v>283</v>
      </c>
      <c r="AD62" t="s">
        <v>278</v>
      </c>
      <c r="AE62" t="s">
        <v>279</v>
      </c>
      <c r="AF62" t="s">
        <v>284</v>
      </c>
    </row>
    <row r="63" spans="1:32">
      <c r="A63" t="s">
        <v>92</v>
      </c>
      <c r="C63">
        <v>20</v>
      </c>
      <c r="D63" s="2">
        <v>30</v>
      </c>
      <c r="E63">
        <v>30</v>
      </c>
      <c r="F63">
        <v>30</v>
      </c>
      <c r="G63">
        <v>30</v>
      </c>
      <c r="H63">
        <v>30</v>
      </c>
      <c r="I63">
        <v>30</v>
      </c>
      <c r="J63">
        <v>30</v>
      </c>
      <c r="K63">
        <v>30</v>
      </c>
      <c r="L63" s="2">
        <v>45</v>
      </c>
      <c r="M63" s="2">
        <v>45</v>
      </c>
      <c r="N63" s="2">
        <v>45</v>
      </c>
      <c r="O63" s="2">
        <v>60</v>
      </c>
      <c r="P63" s="2">
        <v>60</v>
      </c>
      <c r="Q63" s="2">
        <v>60</v>
      </c>
      <c r="R63">
        <v>60</v>
      </c>
      <c r="S63">
        <v>60</v>
      </c>
      <c r="T63">
        <v>60</v>
      </c>
      <c r="U63">
        <v>60</v>
      </c>
      <c r="V63">
        <v>60</v>
      </c>
      <c r="W63">
        <v>60</v>
      </c>
      <c r="X63">
        <v>60</v>
      </c>
      <c r="Y63">
        <v>60</v>
      </c>
      <c r="Z63">
        <v>60</v>
      </c>
      <c r="AA63">
        <v>60</v>
      </c>
      <c r="AB63">
        <v>60</v>
      </c>
      <c r="AC63">
        <v>60</v>
      </c>
      <c r="AD63">
        <v>90</v>
      </c>
      <c r="AE63">
        <v>90</v>
      </c>
      <c r="AF63">
        <v>90</v>
      </c>
    </row>
    <row r="64" spans="1:32">
      <c r="A64" t="s">
        <v>229</v>
      </c>
      <c r="C64">
        <v>5</v>
      </c>
      <c r="D64" s="2">
        <v>6</v>
      </c>
      <c r="E64">
        <v>7</v>
      </c>
      <c r="F64">
        <v>8</v>
      </c>
      <c r="G64">
        <v>8</v>
      </c>
      <c r="H64">
        <v>8</v>
      </c>
      <c r="I64">
        <v>8</v>
      </c>
      <c r="J64">
        <v>8</v>
      </c>
      <c r="K64">
        <v>8</v>
      </c>
      <c r="L64" s="2">
        <v>8</v>
      </c>
      <c r="M64" s="2">
        <v>8</v>
      </c>
      <c r="N64" s="2">
        <v>8</v>
      </c>
      <c r="O64" s="2">
        <v>8</v>
      </c>
      <c r="P64" s="2">
        <v>8</v>
      </c>
      <c r="Q64" s="2">
        <v>8</v>
      </c>
      <c r="R64">
        <v>8</v>
      </c>
      <c r="S64">
        <v>8</v>
      </c>
      <c r="T64">
        <v>8</v>
      </c>
      <c r="U64">
        <v>8</v>
      </c>
      <c r="V64">
        <v>8</v>
      </c>
      <c r="W64">
        <v>8</v>
      </c>
      <c r="X64">
        <v>8</v>
      </c>
      <c r="Y64">
        <v>8</v>
      </c>
      <c r="Z64">
        <v>8</v>
      </c>
      <c r="AA64">
        <v>8</v>
      </c>
      <c r="AB64">
        <v>8</v>
      </c>
      <c r="AC64">
        <v>8</v>
      </c>
      <c r="AD64">
        <v>8</v>
      </c>
      <c r="AE64">
        <v>8</v>
      </c>
      <c r="AF64">
        <v>8</v>
      </c>
    </row>
    <row r="65" spans="1:32">
      <c r="A65" t="s">
        <v>164</v>
      </c>
      <c r="B65" s="45" t="s">
        <v>333</v>
      </c>
      <c r="C65" t="s">
        <v>157</v>
      </c>
      <c r="D65" t="s">
        <v>158</v>
      </c>
      <c r="E65" t="s">
        <v>159</v>
      </c>
      <c r="F65" t="s">
        <v>258</v>
      </c>
      <c r="G65" t="s">
        <v>259</v>
      </c>
      <c r="H65" t="s">
        <v>266</v>
      </c>
      <c r="I65" t="s">
        <v>260</v>
      </c>
      <c r="J65" t="s">
        <v>261</v>
      </c>
      <c r="K65" t="s">
        <v>267</v>
      </c>
      <c r="L65" t="s">
        <v>262</v>
      </c>
      <c r="M65" t="s">
        <v>263</v>
      </c>
      <c r="N65" t="s">
        <v>268</v>
      </c>
      <c r="O65" t="s">
        <v>264</v>
      </c>
      <c r="P65" t="s">
        <v>265</v>
      </c>
      <c r="Q65" t="s">
        <v>269</v>
      </c>
      <c r="R65" t="s">
        <v>270</v>
      </c>
      <c r="S65" t="s">
        <v>271</v>
      </c>
      <c r="T65" t="s">
        <v>280</v>
      </c>
      <c r="U65" t="s">
        <v>272</v>
      </c>
      <c r="V65" t="s">
        <v>273</v>
      </c>
      <c r="W65" t="s">
        <v>281</v>
      </c>
      <c r="X65" t="s">
        <v>274</v>
      </c>
      <c r="Y65" t="s">
        <v>275</v>
      </c>
      <c r="Z65" t="s">
        <v>282</v>
      </c>
      <c r="AA65" t="s">
        <v>276</v>
      </c>
      <c r="AB65" t="s">
        <v>277</v>
      </c>
      <c r="AC65" t="s">
        <v>283</v>
      </c>
      <c r="AD65" t="s">
        <v>278</v>
      </c>
      <c r="AE65" t="s">
        <v>279</v>
      </c>
      <c r="AF65" t="s">
        <v>284</v>
      </c>
    </row>
    <row r="66" spans="1:32">
      <c r="A66" t="s">
        <v>92</v>
      </c>
      <c r="C66">
        <v>20</v>
      </c>
      <c r="D66" s="2">
        <v>30</v>
      </c>
      <c r="E66">
        <v>30</v>
      </c>
      <c r="F66">
        <v>30</v>
      </c>
      <c r="G66">
        <v>30</v>
      </c>
      <c r="H66">
        <v>30</v>
      </c>
      <c r="I66">
        <v>30</v>
      </c>
      <c r="J66">
        <v>30</v>
      </c>
      <c r="K66">
        <v>30</v>
      </c>
      <c r="L66" s="2">
        <v>45</v>
      </c>
      <c r="M66" s="2">
        <v>45</v>
      </c>
      <c r="N66" s="2">
        <v>45</v>
      </c>
      <c r="O66" s="2">
        <v>60</v>
      </c>
      <c r="P66" s="2">
        <v>60</v>
      </c>
      <c r="Q66" s="2">
        <v>60</v>
      </c>
      <c r="R66">
        <v>60</v>
      </c>
      <c r="S66">
        <v>60</v>
      </c>
      <c r="T66">
        <v>60</v>
      </c>
      <c r="U66">
        <v>60</v>
      </c>
      <c r="V66">
        <v>60</v>
      </c>
      <c r="W66">
        <v>60</v>
      </c>
      <c r="X66">
        <v>60</v>
      </c>
      <c r="Y66">
        <v>60</v>
      </c>
      <c r="Z66">
        <v>60</v>
      </c>
      <c r="AA66">
        <v>60</v>
      </c>
      <c r="AB66">
        <v>60</v>
      </c>
      <c r="AC66">
        <v>60</v>
      </c>
      <c r="AD66">
        <v>90</v>
      </c>
      <c r="AE66">
        <v>90</v>
      </c>
      <c r="AF66">
        <v>90</v>
      </c>
    </row>
    <row r="67" spans="1:32">
      <c r="A67" t="s">
        <v>229</v>
      </c>
      <c r="C67">
        <v>5</v>
      </c>
      <c r="D67" s="2">
        <v>6</v>
      </c>
      <c r="E67">
        <v>7</v>
      </c>
      <c r="F67">
        <v>8</v>
      </c>
      <c r="G67">
        <v>8</v>
      </c>
      <c r="H67">
        <v>8</v>
      </c>
      <c r="I67">
        <v>8</v>
      </c>
      <c r="J67">
        <v>8</v>
      </c>
      <c r="K67">
        <v>8</v>
      </c>
      <c r="L67" s="2">
        <v>8</v>
      </c>
      <c r="M67" s="2">
        <v>8</v>
      </c>
      <c r="N67" s="2">
        <v>8</v>
      </c>
      <c r="O67" s="2">
        <v>8</v>
      </c>
      <c r="P67" s="2">
        <v>8</v>
      </c>
      <c r="Q67" s="2">
        <v>8</v>
      </c>
      <c r="R67">
        <v>8</v>
      </c>
      <c r="S67">
        <v>8</v>
      </c>
      <c r="T67">
        <v>8</v>
      </c>
      <c r="U67">
        <v>8</v>
      </c>
      <c r="V67">
        <v>8</v>
      </c>
      <c r="W67">
        <v>8</v>
      </c>
      <c r="X67">
        <v>8</v>
      </c>
      <c r="Y67">
        <v>8</v>
      </c>
      <c r="Z67">
        <v>8</v>
      </c>
      <c r="AA67">
        <v>8</v>
      </c>
      <c r="AB67">
        <v>8</v>
      </c>
      <c r="AC67">
        <v>8</v>
      </c>
      <c r="AD67">
        <v>8</v>
      </c>
      <c r="AE67">
        <v>8</v>
      </c>
      <c r="AF67">
        <v>8</v>
      </c>
    </row>
    <row r="68" spans="1:32">
      <c r="A68" t="s">
        <v>164</v>
      </c>
      <c r="B68" s="45" t="s">
        <v>334</v>
      </c>
      <c r="C68" t="s">
        <v>157</v>
      </c>
      <c r="D68" t="s">
        <v>158</v>
      </c>
      <c r="E68" t="s">
        <v>159</v>
      </c>
      <c r="F68" t="s">
        <v>258</v>
      </c>
      <c r="G68" t="s">
        <v>259</v>
      </c>
      <c r="H68" t="s">
        <v>266</v>
      </c>
      <c r="I68" t="s">
        <v>260</v>
      </c>
      <c r="J68" t="s">
        <v>261</v>
      </c>
      <c r="K68" t="s">
        <v>267</v>
      </c>
      <c r="L68" t="s">
        <v>262</v>
      </c>
      <c r="M68" t="s">
        <v>263</v>
      </c>
      <c r="N68" t="s">
        <v>268</v>
      </c>
      <c r="O68" t="s">
        <v>264</v>
      </c>
      <c r="P68" t="s">
        <v>265</v>
      </c>
      <c r="Q68" t="s">
        <v>269</v>
      </c>
      <c r="R68" t="s">
        <v>270</v>
      </c>
      <c r="S68" t="s">
        <v>271</v>
      </c>
      <c r="T68" t="s">
        <v>280</v>
      </c>
      <c r="U68" t="s">
        <v>272</v>
      </c>
      <c r="V68" t="s">
        <v>273</v>
      </c>
      <c r="W68" t="s">
        <v>281</v>
      </c>
      <c r="X68" t="s">
        <v>274</v>
      </c>
      <c r="Y68" t="s">
        <v>275</v>
      </c>
      <c r="Z68" t="s">
        <v>282</v>
      </c>
      <c r="AA68" t="s">
        <v>276</v>
      </c>
      <c r="AB68" t="s">
        <v>277</v>
      </c>
      <c r="AC68" t="s">
        <v>283</v>
      </c>
      <c r="AD68" t="s">
        <v>278</v>
      </c>
      <c r="AE68" t="s">
        <v>279</v>
      </c>
      <c r="AF68" t="s">
        <v>284</v>
      </c>
    </row>
    <row r="69" spans="1:32">
      <c r="A69" t="s">
        <v>92</v>
      </c>
      <c r="C69">
        <v>20</v>
      </c>
      <c r="D69" s="2">
        <v>30</v>
      </c>
      <c r="E69">
        <v>30</v>
      </c>
      <c r="F69">
        <v>30</v>
      </c>
      <c r="G69">
        <v>30</v>
      </c>
      <c r="H69">
        <v>30</v>
      </c>
      <c r="I69">
        <v>30</v>
      </c>
      <c r="J69">
        <v>30</v>
      </c>
      <c r="K69">
        <v>30</v>
      </c>
      <c r="L69" s="2">
        <v>45</v>
      </c>
      <c r="M69" s="2">
        <v>45</v>
      </c>
      <c r="N69" s="2">
        <v>45</v>
      </c>
      <c r="O69" s="2">
        <v>60</v>
      </c>
      <c r="P69" s="2">
        <v>60</v>
      </c>
      <c r="Q69" s="2">
        <v>60</v>
      </c>
      <c r="R69">
        <v>60</v>
      </c>
      <c r="S69">
        <v>60</v>
      </c>
      <c r="T69">
        <v>60</v>
      </c>
      <c r="U69">
        <v>60</v>
      </c>
      <c r="V69">
        <v>60</v>
      </c>
      <c r="W69">
        <v>60</v>
      </c>
      <c r="X69">
        <v>60</v>
      </c>
      <c r="Y69">
        <v>60</v>
      </c>
      <c r="Z69">
        <v>60</v>
      </c>
      <c r="AA69">
        <v>60</v>
      </c>
      <c r="AB69">
        <v>60</v>
      </c>
      <c r="AC69">
        <v>60</v>
      </c>
      <c r="AD69">
        <v>90</v>
      </c>
      <c r="AE69">
        <v>90</v>
      </c>
      <c r="AF69">
        <v>90</v>
      </c>
    </row>
    <row r="70" spans="1:32">
      <c r="A70" t="s">
        <v>229</v>
      </c>
      <c r="C70">
        <v>5</v>
      </c>
      <c r="D70" s="2">
        <v>6</v>
      </c>
      <c r="E70">
        <v>7</v>
      </c>
      <c r="F70">
        <v>8</v>
      </c>
      <c r="G70">
        <v>8</v>
      </c>
      <c r="H70">
        <v>8</v>
      </c>
      <c r="I70">
        <v>8</v>
      </c>
      <c r="J70">
        <v>8</v>
      </c>
      <c r="K70">
        <v>8</v>
      </c>
      <c r="L70" s="2">
        <v>8</v>
      </c>
      <c r="M70" s="2">
        <v>8</v>
      </c>
      <c r="N70" s="2">
        <v>8</v>
      </c>
      <c r="O70" s="2">
        <v>8</v>
      </c>
      <c r="P70" s="2">
        <v>8</v>
      </c>
      <c r="Q70" s="2">
        <v>8</v>
      </c>
      <c r="R70">
        <v>8</v>
      </c>
      <c r="S70">
        <v>8</v>
      </c>
      <c r="T70">
        <v>8</v>
      </c>
      <c r="U70">
        <v>8</v>
      </c>
      <c r="V70">
        <v>8</v>
      </c>
      <c r="W70">
        <v>8</v>
      </c>
      <c r="X70">
        <v>8</v>
      </c>
      <c r="Y70">
        <v>8</v>
      </c>
      <c r="Z70">
        <v>8</v>
      </c>
      <c r="AA70">
        <v>8</v>
      </c>
      <c r="AB70">
        <v>8</v>
      </c>
      <c r="AC70">
        <v>8</v>
      </c>
      <c r="AD70">
        <v>8</v>
      </c>
      <c r="AE70">
        <v>8</v>
      </c>
      <c r="AF70">
        <v>8</v>
      </c>
    </row>
    <row r="71" spans="1:32">
      <c r="A71" t="s">
        <v>164</v>
      </c>
      <c r="B71" s="45" t="s">
        <v>335</v>
      </c>
      <c r="C71" t="s">
        <v>157</v>
      </c>
      <c r="D71" t="s">
        <v>158</v>
      </c>
      <c r="E71" t="s">
        <v>159</v>
      </c>
      <c r="F71" t="s">
        <v>258</v>
      </c>
      <c r="G71" t="s">
        <v>259</v>
      </c>
      <c r="H71" t="s">
        <v>266</v>
      </c>
      <c r="I71" t="s">
        <v>260</v>
      </c>
      <c r="J71" t="s">
        <v>261</v>
      </c>
      <c r="K71" t="s">
        <v>267</v>
      </c>
      <c r="L71" t="s">
        <v>262</v>
      </c>
      <c r="M71" t="s">
        <v>263</v>
      </c>
      <c r="N71" t="s">
        <v>268</v>
      </c>
      <c r="O71" t="s">
        <v>264</v>
      </c>
      <c r="P71" t="s">
        <v>265</v>
      </c>
      <c r="Q71" t="s">
        <v>269</v>
      </c>
      <c r="R71" t="s">
        <v>270</v>
      </c>
      <c r="S71" t="s">
        <v>271</v>
      </c>
      <c r="T71" t="s">
        <v>280</v>
      </c>
      <c r="U71" t="s">
        <v>272</v>
      </c>
      <c r="V71" t="s">
        <v>273</v>
      </c>
      <c r="W71" t="s">
        <v>281</v>
      </c>
      <c r="X71" t="s">
        <v>274</v>
      </c>
      <c r="Y71" t="s">
        <v>275</v>
      </c>
      <c r="Z71" t="s">
        <v>282</v>
      </c>
      <c r="AA71" t="s">
        <v>276</v>
      </c>
      <c r="AB71" t="s">
        <v>277</v>
      </c>
      <c r="AC71" t="s">
        <v>283</v>
      </c>
      <c r="AD71" t="s">
        <v>278</v>
      </c>
      <c r="AE71" t="s">
        <v>279</v>
      </c>
      <c r="AF71" t="s">
        <v>284</v>
      </c>
    </row>
    <row r="72" spans="1:32">
      <c r="A72" t="s">
        <v>92</v>
      </c>
      <c r="C72">
        <v>20</v>
      </c>
      <c r="D72" s="2">
        <v>30</v>
      </c>
      <c r="E72">
        <v>30</v>
      </c>
      <c r="F72">
        <v>30</v>
      </c>
      <c r="G72">
        <v>30</v>
      </c>
      <c r="H72">
        <v>30</v>
      </c>
      <c r="I72">
        <v>30</v>
      </c>
      <c r="J72">
        <v>30</v>
      </c>
      <c r="K72">
        <v>30</v>
      </c>
      <c r="L72" s="2">
        <v>45</v>
      </c>
      <c r="M72" s="2">
        <v>45</v>
      </c>
      <c r="N72" s="2">
        <v>45</v>
      </c>
      <c r="O72" s="2">
        <v>60</v>
      </c>
      <c r="P72" s="2">
        <v>60</v>
      </c>
      <c r="Q72" s="2">
        <v>60</v>
      </c>
      <c r="R72">
        <v>60</v>
      </c>
      <c r="S72">
        <v>60</v>
      </c>
      <c r="T72">
        <v>60</v>
      </c>
      <c r="U72">
        <v>60</v>
      </c>
      <c r="V72">
        <v>60</v>
      </c>
      <c r="W72">
        <v>60</v>
      </c>
      <c r="X72">
        <v>60</v>
      </c>
      <c r="Y72">
        <v>60</v>
      </c>
      <c r="Z72">
        <v>60</v>
      </c>
      <c r="AA72">
        <v>60</v>
      </c>
      <c r="AB72">
        <v>60</v>
      </c>
      <c r="AC72">
        <v>60</v>
      </c>
      <c r="AD72">
        <v>90</v>
      </c>
      <c r="AE72">
        <v>90</v>
      </c>
      <c r="AF72">
        <v>90</v>
      </c>
    </row>
    <row r="73" spans="1:32">
      <c r="A73" t="s">
        <v>229</v>
      </c>
      <c r="C73">
        <v>5</v>
      </c>
      <c r="D73" s="2">
        <v>6</v>
      </c>
      <c r="E73">
        <v>7</v>
      </c>
      <c r="F73">
        <v>8</v>
      </c>
      <c r="G73">
        <v>8</v>
      </c>
      <c r="H73">
        <v>8</v>
      </c>
      <c r="I73">
        <v>8</v>
      </c>
      <c r="J73">
        <v>8</v>
      </c>
      <c r="K73">
        <v>8</v>
      </c>
      <c r="L73" s="2">
        <v>8</v>
      </c>
      <c r="M73" s="2">
        <v>8</v>
      </c>
      <c r="N73" s="2">
        <v>8</v>
      </c>
      <c r="O73" s="2">
        <v>8</v>
      </c>
      <c r="P73" s="2">
        <v>8</v>
      </c>
      <c r="Q73" s="2">
        <v>8</v>
      </c>
      <c r="R73">
        <v>8</v>
      </c>
      <c r="S73">
        <v>8</v>
      </c>
      <c r="T73">
        <v>8</v>
      </c>
      <c r="U73">
        <v>8</v>
      </c>
      <c r="V73">
        <v>8</v>
      </c>
      <c r="W73">
        <v>8</v>
      </c>
      <c r="X73">
        <v>8</v>
      </c>
      <c r="Y73">
        <v>8</v>
      </c>
      <c r="Z73">
        <v>8</v>
      </c>
      <c r="AA73">
        <v>8</v>
      </c>
      <c r="AB73">
        <v>8</v>
      </c>
      <c r="AC73">
        <v>8</v>
      </c>
      <c r="AD73">
        <v>8</v>
      </c>
      <c r="AE73">
        <v>8</v>
      </c>
      <c r="AF73">
        <v>8</v>
      </c>
    </row>
    <row r="74" spans="1:32">
      <c r="A74" t="s">
        <v>164</v>
      </c>
      <c r="B74" s="45" t="s">
        <v>336</v>
      </c>
      <c r="C74" t="s">
        <v>157</v>
      </c>
      <c r="D74" t="s">
        <v>158</v>
      </c>
      <c r="E74" t="s">
        <v>159</v>
      </c>
      <c r="F74" t="s">
        <v>258</v>
      </c>
      <c r="G74" t="s">
        <v>259</v>
      </c>
      <c r="H74" t="s">
        <v>266</v>
      </c>
      <c r="I74" t="s">
        <v>260</v>
      </c>
      <c r="J74" t="s">
        <v>261</v>
      </c>
      <c r="K74" t="s">
        <v>267</v>
      </c>
      <c r="L74" t="s">
        <v>262</v>
      </c>
      <c r="M74" t="s">
        <v>263</v>
      </c>
      <c r="N74" t="s">
        <v>268</v>
      </c>
      <c r="O74" t="s">
        <v>264</v>
      </c>
      <c r="P74" t="s">
        <v>265</v>
      </c>
      <c r="Q74" t="s">
        <v>269</v>
      </c>
      <c r="R74" t="s">
        <v>270</v>
      </c>
      <c r="S74" t="s">
        <v>271</v>
      </c>
      <c r="T74" t="s">
        <v>280</v>
      </c>
      <c r="U74" t="s">
        <v>272</v>
      </c>
      <c r="V74" t="s">
        <v>273</v>
      </c>
      <c r="W74" t="s">
        <v>281</v>
      </c>
      <c r="X74" t="s">
        <v>274</v>
      </c>
      <c r="Y74" t="s">
        <v>275</v>
      </c>
      <c r="Z74" t="s">
        <v>282</v>
      </c>
      <c r="AA74" t="s">
        <v>276</v>
      </c>
      <c r="AB74" t="s">
        <v>277</v>
      </c>
      <c r="AC74" t="s">
        <v>283</v>
      </c>
      <c r="AD74" t="s">
        <v>278</v>
      </c>
      <c r="AE74" t="s">
        <v>279</v>
      </c>
      <c r="AF74" t="s">
        <v>284</v>
      </c>
    </row>
    <row r="75" spans="1:32">
      <c r="A75" t="s">
        <v>92</v>
      </c>
      <c r="C75">
        <v>20</v>
      </c>
      <c r="D75" s="2">
        <v>30</v>
      </c>
      <c r="E75">
        <v>30</v>
      </c>
      <c r="F75">
        <v>30</v>
      </c>
      <c r="G75">
        <v>30</v>
      </c>
      <c r="H75">
        <v>30</v>
      </c>
      <c r="I75">
        <v>30</v>
      </c>
      <c r="J75">
        <v>30</v>
      </c>
      <c r="K75">
        <v>30</v>
      </c>
      <c r="L75" s="2">
        <v>45</v>
      </c>
      <c r="M75" s="2">
        <v>45</v>
      </c>
      <c r="N75" s="2">
        <v>45</v>
      </c>
      <c r="O75" s="2">
        <v>60</v>
      </c>
      <c r="P75" s="2">
        <v>60</v>
      </c>
      <c r="Q75" s="2">
        <v>60</v>
      </c>
      <c r="R75">
        <v>60</v>
      </c>
      <c r="S75">
        <v>60</v>
      </c>
      <c r="T75">
        <v>60</v>
      </c>
      <c r="U75">
        <v>60</v>
      </c>
      <c r="V75">
        <v>60</v>
      </c>
      <c r="W75">
        <v>60</v>
      </c>
      <c r="X75">
        <v>60</v>
      </c>
      <c r="Y75">
        <v>60</v>
      </c>
      <c r="Z75">
        <v>60</v>
      </c>
      <c r="AA75">
        <v>60</v>
      </c>
      <c r="AB75">
        <v>60</v>
      </c>
      <c r="AC75">
        <v>60</v>
      </c>
      <c r="AD75">
        <v>90</v>
      </c>
      <c r="AE75">
        <v>90</v>
      </c>
      <c r="AF75">
        <v>90</v>
      </c>
    </row>
    <row r="76" spans="1:32">
      <c r="A76" t="s">
        <v>229</v>
      </c>
      <c r="C76">
        <v>5</v>
      </c>
      <c r="D76" s="2">
        <v>6</v>
      </c>
      <c r="E76">
        <v>7</v>
      </c>
      <c r="F76">
        <v>8</v>
      </c>
      <c r="G76">
        <v>8</v>
      </c>
      <c r="H76">
        <v>8</v>
      </c>
      <c r="I76">
        <v>8</v>
      </c>
      <c r="J76">
        <v>8</v>
      </c>
      <c r="K76">
        <v>8</v>
      </c>
      <c r="L76" s="2">
        <v>8</v>
      </c>
      <c r="M76" s="2">
        <v>8</v>
      </c>
      <c r="N76" s="2">
        <v>8</v>
      </c>
      <c r="O76" s="2">
        <v>8</v>
      </c>
      <c r="P76" s="2">
        <v>8</v>
      </c>
      <c r="Q76" s="2">
        <v>8</v>
      </c>
      <c r="R76">
        <v>8</v>
      </c>
      <c r="S76">
        <v>8</v>
      </c>
      <c r="T76">
        <v>8</v>
      </c>
      <c r="U76">
        <v>8</v>
      </c>
      <c r="V76">
        <v>8</v>
      </c>
      <c r="W76">
        <v>8</v>
      </c>
      <c r="X76">
        <v>8</v>
      </c>
      <c r="Y76">
        <v>8</v>
      </c>
      <c r="Z76">
        <v>8</v>
      </c>
      <c r="AA76">
        <v>8</v>
      </c>
      <c r="AB76">
        <v>8</v>
      </c>
      <c r="AC76">
        <v>8</v>
      </c>
      <c r="AD76">
        <v>8</v>
      </c>
      <c r="AE76">
        <v>8</v>
      </c>
      <c r="AF76">
        <v>8</v>
      </c>
    </row>
    <row r="77" spans="1:32">
      <c r="A77" t="s">
        <v>164</v>
      </c>
      <c r="B77" s="45" t="s">
        <v>337</v>
      </c>
      <c r="C77" t="s">
        <v>157</v>
      </c>
      <c r="D77" t="s">
        <v>158</v>
      </c>
      <c r="E77" t="s">
        <v>159</v>
      </c>
      <c r="F77" t="s">
        <v>258</v>
      </c>
      <c r="G77" t="s">
        <v>259</v>
      </c>
      <c r="H77" t="s">
        <v>266</v>
      </c>
      <c r="I77" t="s">
        <v>260</v>
      </c>
      <c r="J77" t="s">
        <v>261</v>
      </c>
      <c r="K77" t="s">
        <v>267</v>
      </c>
      <c r="L77" t="s">
        <v>262</v>
      </c>
      <c r="M77" t="s">
        <v>263</v>
      </c>
      <c r="N77" t="s">
        <v>268</v>
      </c>
      <c r="O77" t="s">
        <v>264</v>
      </c>
      <c r="P77" t="s">
        <v>265</v>
      </c>
      <c r="Q77" t="s">
        <v>269</v>
      </c>
      <c r="R77" t="s">
        <v>270</v>
      </c>
      <c r="S77" t="s">
        <v>271</v>
      </c>
      <c r="T77" t="s">
        <v>280</v>
      </c>
      <c r="U77" t="s">
        <v>272</v>
      </c>
      <c r="V77" t="s">
        <v>273</v>
      </c>
      <c r="W77" t="s">
        <v>281</v>
      </c>
      <c r="X77" t="s">
        <v>274</v>
      </c>
      <c r="Y77" t="s">
        <v>275</v>
      </c>
      <c r="Z77" t="s">
        <v>282</v>
      </c>
      <c r="AA77" t="s">
        <v>276</v>
      </c>
      <c r="AB77" t="s">
        <v>277</v>
      </c>
      <c r="AC77" t="s">
        <v>283</v>
      </c>
      <c r="AD77" t="s">
        <v>278</v>
      </c>
      <c r="AE77" t="s">
        <v>279</v>
      </c>
      <c r="AF77" t="s">
        <v>284</v>
      </c>
    </row>
    <row r="78" spans="1:32">
      <c r="A78" t="s">
        <v>92</v>
      </c>
      <c r="C78">
        <v>20</v>
      </c>
      <c r="D78" s="2">
        <v>30</v>
      </c>
      <c r="E78">
        <v>30</v>
      </c>
      <c r="F78">
        <v>30</v>
      </c>
      <c r="G78">
        <v>30</v>
      </c>
      <c r="H78">
        <v>30</v>
      </c>
      <c r="I78">
        <v>30</v>
      </c>
      <c r="J78">
        <v>30</v>
      </c>
      <c r="K78">
        <v>30</v>
      </c>
      <c r="L78" s="2">
        <v>45</v>
      </c>
      <c r="M78" s="2">
        <v>45</v>
      </c>
      <c r="N78" s="2">
        <v>45</v>
      </c>
      <c r="O78" s="2">
        <v>60</v>
      </c>
      <c r="P78" s="2">
        <v>60</v>
      </c>
      <c r="Q78" s="2">
        <v>60</v>
      </c>
      <c r="R78">
        <v>60</v>
      </c>
      <c r="S78">
        <v>60</v>
      </c>
      <c r="T78">
        <v>60</v>
      </c>
      <c r="U78">
        <v>60</v>
      </c>
      <c r="V78">
        <v>60</v>
      </c>
      <c r="W78">
        <v>60</v>
      </c>
      <c r="X78">
        <v>60</v>
      </c>
      <c r="Y78">
        <v>60</v>
      </c>
      <c r="Z78">
        <v>60</v>
      </c>
      <c r="AA78">
        <v>60</v>
      </c>
      <c r="AB78">
        <v>60</v>
      </c>
      <c r="AC78">
        <v>60</v>
      </c>
      <c r="AD78">
        <v>90</v>
      </c>
      <c r="AE78">
        <v>90</v>
      </c>
      <c r="AF78">
        <v>90</v>
      </c>
    </row>
    <row r="79" spans="1:32">
      <c r="A79" t="s">
        <v>229</v>
      </c>
      <c r="C79">
        <v>5</v>
      </c>
      <c r="D79" s="2">
        <v>6</v>
      </c>
      <c r="E79">
        <v>7</v>
      </c>
      <c r="F79">
        <v>8</v>
      </c>
      <c r="G79">
        <v>8</v>
      </c>
      <c r="H79">
        <v>8</v>
      </c>
      <c r="I79">
        <v>8</v>
      </c>
      <c r="J79">
        <v>8</v>
      </c>
      <c r="K79">
        <v>8</v>
      </c>
      <c r="L79" s="2">
        <v>8</v>
      </c>
      <c r="M79" s="2">
        <v>8</v>
      </c>
      <c r="N79" s="2">
        <v>8</v>
      </c>
      <c r="O79" s="2">
        <v>8</v>
      </c>
      <c r="P79" s="2">
        <v>8</v>
      </c>
      <c r="Q79" s="2">
        <v>8</v>
      </c>
      <c r="R79">
        <v>8</v>
      </c>
      <c r="S79">
        <v>8</v>
      </c>
      <c r="T79">
        <v>8</v>
      </c>
      <c r="U79">
        <v>8</v>
      </c>
      <c r="V79">
        <v>8</v>
      </c>
      <c r="W79">
        <v>8</v>
      </c>
      <c r="X79">
        <v>8</v>
      </c>
      <c r="Y79">
        <v>8</v>
      </c>
      <c r="Z79">
        <v>8</v>
      </c>
      <c r="AA79">
        <v>8</v>
      </c>
      <c r="AB79">
        <v>8</v>
      </c>
      <c r="AC79">
        <v>8</v>
      </c>
      <c r="AD79">
        <v>8</v>
      </c>
      <c r="AE79">
        <v>8</v>
      </c>
      <c r="AF79">
        <v>8</v>
      </c>
    </row>
    <row r="80" spans="1:32">
      <c r="A80" t="s">
        <v>164</v>
      </c>
      <c r="B80" s="45" t="s">
        <v>338</v>
      </c>
      <c r="C80" t="s">
        <v>157</v>
      </c>
      <c r="D80" t="s">
        <v>158</v>
      </c>
      <c r="E80" t="s">
        <v>159</v>
      </c>
      <c r="F80" t="s">
        <v>258</v>
      </c>
      <c r="G80" t="s">
        <v>259</v>
      </c>
      <c r="H80" t="s">
        <v>266</v>
      </c>
      <c r="I80" t="s">
        <v>260</v>
      </c>
      <c r="J80" t="s">
        <v>261</v>
      </c>
      <c r="K80" t="s">
        <v>267</v>
      </c>
      <c r="L80" t="s">
        <v>262</v>
      </c>
      <c r="M80" t="s">
        <v>263</v>
      </c>
      <c r="N80" t="s">
        <v>268</v>
      </c>
      <c r="O80" t="s">
        <v>264</v>
      </c>
      <c r="P80" t="s">
        <v>265</v>
      </c>
      <c r="Q80" t="s">
        <v>269</v>
      </c>
      <c r="R80" t="s">
        <v>270</v>
      </c>
      <c r="S80" t="s">
        <v>271</v>
      </c>
      <c r="T80" t="s">
        <v>280</v>
      </c>
      <c r="U80" t="s">
        <v>272</v>
      </c>
      <c r="V80" t="s">
        <v>273</v>
      </c>
      <c r="W80" t="s">
        <v>281</v>
      </c>
      <c r="X80" t="s">
        <v>274</v>
      </c>
      <c r="Y80" t="s">
        <v>275</v>
      </c>
      <c r="Z80" t="s">
        <v>282</v>
      </c>
      <c r="AA80" t="s">
        <v>276</v>
      </c>
      <c r="AB80" t="s">
        <v>277</v>
      </c>
      <c r="AC80" t="s">
        <v>283</v>
      </c>
      <c r="AD80" t="s">
        <v>278</v>
      </c>
      <c r="AE80" t="s">
        <v>279</v>
      </c>
      <c r="AF80" t="s">
        <v>284</v>
      </c>
    </row>
    <row r="81" spans="1:32">
      <c r="A81" t="s">
        <v>92</v>
      </c>
      <c r="C81">
        <v>20</v>
      </c>
      <c r="D81" s="2">
        <v>30</v>
      </c>
      <c r="E81">
        <v>30</v>
      </c>
      <c r="F81">
        <v>30</v>
      </c>
      <c r="G81">
        <v>30</v>
      </c>
      <c r="H81">
        <v>30</v>
      </c>
      <c r="I81">
        <v>30</v>
      </c>
      <c r="J81">
        <v>30</v>
      </c>
      <c r="K81">
        <v>30</v>
      </c>
      <c r="L81" s="2">
        <v>45</v>
      </c>
      <c r="M81" s="2">
        <v>45</v>
      </c>
      <c r="N81" s="2">
        <v>45</v>
      </c>
      <c r="O81" s="2">
        <v>60</v>
      </c>
      <c r="P81" s="2">
        <v>60</v>
      </c>
      <c r="Q81" s="2">
        <v>60</v>
      </c>
      <c r="R81">
        <v>60</v>
      </c>
      <c r="S81">
        <v>60</v>
      </c>
      <c r="T81">
        <v>60</v>
      </c>
      <c r="U81">
        <v>60</v>
      </c>
      <c r="V81">
        <v>60</v>
      </c>
      <c r="W81">
        <v>60</v>
      </c>
      <c r="X81">
        <v>60</v>
      </c>
      <c r="Y81">
        <v>60</v>
      </c>
      <c r="Z81">
        <v>60</v>
      </c>
      <c r="AA81">
        <v>60</v>
      </c>
      <c r="AB81">
        <v>60</v>
      </c>
      <c r="AC81">
        <v>60</v>
      </c>
      <c r="AD81">
        <v>90</v>
      </c>
      <c r="AE81">
        <v>90</v>
      </c>
      <c r="AF81">
        <v>90</v>
      </c>
    </row>
    <row r="82" spans="1:32">
      <c r="A82" t="s">
        <v>229</v>
      </c>
      <c r="C82">
        <v>5</v>
      </c>
      <c r="D82" s="2">
        <v>6</v>
      </c>
      <c r="E82">
        <v>7</v>
      </c>
      <c r="F82">
        <v>8</v>
      </c>
      <c r="G82">
        <v>8</v>
      </c>
      <c r="H82">
        <v>8</v>
      </c>
      <c r="I82">
        <v>8</v>
      </c>
      <c r="J82">
        <v>8</v>
      </c>
      <c r="K82">
        <v>8</v>
      </c>
      <c r="L82" s="2">
        <v>8</v>
      </c>
      <c r="M82" s="2">
        <v>8</v>
      </c>
      <c r="N82" s="2">
        <v>8</v>
      </c>
      <c r="O82" s="2">
        <v>8</v>
      </c>
      <c r="P82" s="2">
        <v>8</v>
      </c>
      <c r="Q82" s="2">
        <v>8</v>
      </c>
      <c r="R82">
        <v>8</v>
      </c>
      <c r="S82">
        <v>8</v>
      </c>
      <c r="T82">
        <v>8</v>
      </c>
      <c r="U82">
        <v>8</v>
      </c>
      <c r="V82">
        <v>8</v>
      </c>
      <c r="W82">
        <v>8</v>
      </c>
      <c r="X82">
        <v>8</v>
      </c>
      <c r="Y82">
        <v>8</v>
      </c>
      <c r="Z82">
        <v>8</v>
      </c>
      <c r="AA82">
        <v>8</v>
      </c>
      <c r="AB82">
        <v>8</v>
      </c>
      <c r="AC82">
        <v>8</v>
      </c>
      <c r="AD82">
        <v>8</v>
      </c>
      <c r="AE82">
        <v>8</v>
      </c>
      <c r="AF82">
        <v>8</v>
      </c>
    </row>
    <row r="83" spans="1:32">
      <c r="A83" t="s">
        <v>164</v>
      </c>
      <c r="B83" s="45" t="s">
        <v>339</v>
      </c>
      <c r="C83" t="s">
        <v>157</v>
      </c>
      <c r="D83" t="s">
        <v>158</v>
      </c>
      <c r="E83" t="s">
        <v>159</v>
      </c>
      <c r="F83" t="s">
        <v>258</v>
      </c>
      <c r="G83" t="s">
        <v>259</v>
      </c>
      <c r="H83" t="s">
        <v>266</v>
      </c>
      <c r="I83" t="s">
        <v>260</v>
      </c>
      <c r="J83" t="s">
        <v>261</v>
      </c>
      <c r="K83" t="s">
        <v>267</v>
      </c>
      <c r="L83" t="s">
        <v>262</v>
      </c>
      <c r="M83" t="s">
        <v>263</v>
      </c>
      <c r="N83" t="s">
        <v>268</v>
      </c>
      <c r="O83" t="s">
        <v>264</v>
      </c>
      <c r="P83" t="s">
        <v>265</v>
      </c>
      <c r="Q83" t="s">
        <v>269</v>
      </c>
      <c r="R83" t="s">
        <v>270</v>
      </c>
      <c r="S83" t="s">
        <v>271</v>
      </c>
      <c r="T83" t="s">
        <v>280</v>
      </c>
      <c r="U83" t="s">
        <v>272</v>
      </c>
      <c r="V83" t="s">
        <v>273</v>
      </c>
      <c r="W83" t="s">
        <v>281</v>
      </c>
      <c r="X83" t="s">
        <v>274</v>
      </c>
      <c r="Y83" t="s">
        <v>275</v>
      </c>
      <c r="Z83" t="s">
        <v>282</v>
      </c>
      <c r="AA83" t="s">
        <v>276</v>
      </c>
      <c r="AB83" t="s">
        <v>277</v>
      </c>
      <c r="AC83" t="s">
        <v>283</v>
      </c>
      <c r="AD83" t="s">
        <v>278</v>
      </c>
      <c r="AE83" t="s">
        <v>279</v>
      </c>
      <c r="AF83" t="s">
        <v>284</v>
      </c>
    </row>
    <row r="84" spans="1:32">
      <c r="A84" t="s">
        <v>92</v>
      </c>
      <c r="C84">
        <v>20</v>
      </c>
      <c r="D84" s="2">
        <v>30</v>
      </c>
      <c r="E84">
        <v>30</v>
      </c>
      <c r="F84">
        <v>30</v>
      </c>
      <c r="G84">
        <v>30</v>
      </c>
      <c r="H84">
        <v>30</v>
      </c>
      <c r="I84">
        <v>30</v>
      </c>
      <c r="J84">
        <v>30</v>
      </c>
      <c r="K84">
        <v>30</v>
      </c>
      <c r="L84" s="2">
        <v>45</v>
      </c>
      <c r="M84" s="2">
        <v>45</v>
      </c>
      <c r="N84" s="2">
        <v>45</v>
      </c>
      <c r="O84" s="2">
        <v>60</v>
      </c>
      <c r="P84" s="2">
        <v>60</v>
      </c>
      <c r="Q84" s="2">
        <v>60</v>
      </c>
      <c r="R84">
        <v>60</v>
      </c>
      <c r="S84">
        <v>60</v>
      </c>
      <c r="T84">
        <v>60</v>
      </c>
      <c r="U84">
        <v>60</v>
      </c>
      <c r="V84">
        <v>60</v>
      </c>
      <c r="W84">
        <v>60</v>
      </c>
      <c r="X84">
        <v>60</v>
      </c>
      <c r="Y84">
        <v>60</v>
      </c>
      <c r="Z84">
        <v>60</v>
      </c>
      <c r="AA84">
        <v>60</v>
      </c>
      <c r="AB84">
        <v>60</v>
      </c>
      <c r="AC84">
        <v>60</v>
      </c>
      <c r="AD84">
        <v>90</v>
      </c>
      <c r="AE84">
        <v>90</v>
      </c>
      <c r="AF84">
        <v>90</v>
      </c>
    </row>
    <row r="85" spans="1:32">
      <c r="A85" t="s">
        <v>229</v>
      </c>
      <c r="C85">
        <v>5</v>
      </c>
      <c r="D85" s="2">
        <v>6</v>
      </c>
      <c r="E85">
        <v>7</v>
      </c>
      <c r="F85">
        <v>8</v>
      </c>
      <c r="G85">
        <v>8</v>
      </c>
      <c r="H85">
        <v>8</v>
      </c>
      <c r="I85">
        <v>8</v>
      </c>
      <c r="J85">
        <v>8</v>
      </c>
      <c r="K85">
        <v>8</v>
      </c>
      <c r="L85" s="2">
        <v>8</v>
      </c>
      <c r="M85" s="2">
        <v>8</v>
      </c>
      <c r="N85" s="2">
        <v>8</v>
      </c>
      <c r="O85" s="2">
        <v>8</v>
      </c>
      <c r="P85" s="2">
        <v>8</v>
      </c>
      <c r="Q85" s="2">
        <v>8</v>
      </c>
      <c r="R85">
        <v>8</v>
      </c>
      <c r="S85">
        <v>8</v>
      </c>
      <c r="T85">
        <v>8</v>
      </c>
      <c r="U85">
        <v>8</v>
      </c>
      <c r="V85">
        <v>8</v>
      </c>
      <c r="W85">
        <v>8</v>
      </c>
      <c r="X85">
        <v>8</v>
      </c>
      <c r="Y85">
        <v>8</v>
      </c>
      <c r="Z85">
        <v>8</v>
      </c>
      <c r="AA85">
        <v>8</v>
      </c>
      <c r="AB85">
        <v>8</v>
      </c>
      <c r="AC85">
        <v>8</v>
      </c>
      <c r="AD85">
        <v>8</v>
      </c>
      <c r="AE85">
        <v>8</v>
      </c>
      <c r="AF85">
        <v>8</v>
      </c>
    </row>
    <row r="86" spans="1:32">
      <c r="A86" t="s">
        <v>164</v>
      </c>
      <c r="B86" s="45" t="s">
        <v>340</v>
      </c>
      <c r="C86" t="s">
        <v>157</v>
      </c>
      <c r="D86" t="s">
        <v>158</v>
      </c>
      <c r="E86" t="s">
        <v>159</v>
      </c>
      <c r="F86" t="s">
        <v>258</v>
      </c>
      <c r="G86" t="s">
        <v>259</v>
      </c>
      <c r="H86" t="s">
        <v>266</v>
      </c>
      <c r="I86" t="s">
        <v>260</v>
      </c>
      <c r="J86" t="s">
        <v>261</v>
      </c>
      <c r="K86" t="s">
        <v>267</v>
      </c>
      <c r="L86" t="s">
        <v>262</v>
      </c>
      <c r="M86" t="s">
        <v>263</v>
      </c>
      <c r="N86" t="s">
        <v>268</v>
      </c>
      <c r="O86" t="s">
        <v>264</v>
      </c>
      <c r="P86" t="s">
        <v>265</v>
      </c>
      <c r="Q86" t="s">
        <v>269</v>
      </c>
      <c r="R86" t="s">
        <v>270</v>
      </c>
      <c r="S86" t="s">
        <v>271</v>
      </c>
      <c r="T86" t="s">
        <v>280</v>
      </c>
      <c r="U86" t="s">
        <v>272</v>
      </c>
      <c r="V86" t="s">
        <v>273</v>
      </c>
      <c r="W86" t="s">
        <v>281</v>
      </c>
      <c r="X86" t="s">
        <v>274</v>
      </c>
      <c r="Y86" t="s">
        <v>275</v>
      </c>
      <c r="Z86" t="s">
        <v>282</v>
      </c>
      <c r="AA86" t="s">
        <v>276</v>
      </c>
      <c r="AB86" t="s">
        <v>277</v>
      </c>
      <c r="AC86" t="s">
        <v>283</v>
      </c>
      <c r="AD86" t="s">
        <v>278</v>
      </c>
      <c r="AE86" t="s">
        <v>279</v>
      </c>
      <c r="AF86" t="s">
        <v>284</v>
      </c>
    </row>
    <row r="87" spans="1:32">
      <c r="A87" t="s">
        <v>92</v>
      </c>
      <c r="C87">
        <v>20</v>
      </c>
      <c r="D87" s="2">
        <v>30</v>
      </c>
      <c r="E87">
        <v>30</v>
      </c>
      <c r="F87">
        <v>30</v>
      </c>
      <c r="G87">
        <v>30</v>
      </c>
      <c r="H87">
        <v>30</v>
      </c>
      <c r="I87">
        <v>30</v>
      </c>
      <c r="J87">
        <v>30</v>
      </c>
      <c r="K87">
        <v>30</v>
      </c>
      <c r="L87" s="2">
        <v>45</v>
      </c>
      <c r="M87" s="2">
        <v>45</v>
      </c>
      <c r="N87" s="2">
        <v>45</v>
      </c>
      <c r="O87" s="2">
        <v>60</v>
      </c>
      <c r="P87" s="2">
        <v>60</v>
      </c>
      <c r="Q87" s="2">
        <v>60</v>
      </c>
      <c r="R87">
        <v>60</v>
      </c>
      <c r="S87">
        <v>60</v>
      </c>
      <c r="T87">
        <v>60</v>
      </c>
      <c r="U87">
        <v>60</v>
      </c>
      <c r="V87">
        <v>60</v>
      </c>
      <c r="W87">
        <v>60</v>
      </c>
      <c r="X87">
        <v>60</v>
      </c>
      <c r="Y87">
        <v>60</v>
      </c>
      <c r="Z87">
        <v>60</v>
      </c>
      <c r="AA87">
        <v>60</v>
      </c>
      <c r="AB87">
        <v>60</v>
      </c>
      <c r="AC87">
        <v>60</v>
      </c>
      <c r="AD87">
        <v>90</v>
      </c>
      <c r="AE87">
        <v>90</v>
      </c>
      <c r="AF87">
        <v>90</v>
      </c>
    </row>
    <row r="88" spans="1:32">
      <c r="A88" t="s">
        <v>229</v>
      </c>
      <c r="C88">
        <v>5</v>
      </c>
      <c r="D88" s="2">
        <v>6</v>
      </c>
      <c r="E88">
        <v>7</v>
      </c>
      <c r="F88">
        <v>8</v>
      </c>
      <c r="G88">
        <v>8</v>
      </c>
      <c r="H88">
        <v>8</v>
      </c>
      <c r="I88">
        <v>8</v>
      </c>
      <c r="J88">
        <v>8</v>
      </c>
      <c r="K88">
        <v>8</v>
      </c>
      <c r="L88" s="2">
        <v>8</v>
      </c>
      <c r="M88" s="2">
        <v>8</v>
      </c>
      <c r="N88" s="2">
        <v>8</v>
      </c>
      <c r="O88" s="2">
        <v>8</v>
      </c>
      <c r="P88" s="2">
        <v>8</v>
      </c>
      <c r="Q88" s="2">
        <v>8</v>
      </c>
      <c r="R88">
        <v>8</v>
      </c>
      <c r="S88">
        <v>8</v>
      </c>
      <c r="T88">
        <v>8</v>
      </c>
      <c r="U88">
        <v>8</v>
      </c>
      <c r="V88">
        <v>8</v>
      </c>
      <c r="W88">
        <v>8</v>
      </c>
      <c r="X88">
        <v>8</v>
      </c>
      <c r="Y88">
        <v>8</v>
      </c>
      <c r="Z88">
        <v>8</v>
      </c>
      <c r="AA88">
        <v>8</v>
      </c>
      <c r="AB88">
        <v>8</v>
      </c>
      <c r="AC88">
        <v>8</v>
      </c>
      <c r="AD88">
        <v>8</v>
      </c>
      <c r="AE88">
        <v>8</v>
      </c>
      <c r="AF88">
        <v>8</v>
      </c>
    </row>
    <row r="89" spans="1:32">
      <c r="A89" t="s">
        <v>164</v>
      </c>
      <c r="B89" s="45" t="s">
        <v>341</v>
      </c>
      <c r="C89" t="s">
        <v>157</v>
      </c>
      <c r="D89" t="s">
        <v>158</v>
      </c>
      <c r="E89" t="s">
        <v>159</v>
      </c>
      <c r="F89" t="s">
        <v>258</v>
      </c>
      <c r="G89" t="s">
        <v>259</v>
      </c>
      <c r="H89" t="s">
        <v>266</v>
      </c>
      <c r="I89" t="s">
        <v>260</v>
      </c>
      <c r="J89" t="s">
        <v>261</v>
      </c>
      <c r="K89" t="s">
        <v>267</v>
      </c>
      <c r="L89" t="s">
        <v>262</v>
      </c>
      <c r="M89" t="s">
        <v>263</v>
      </c>
      <c r="N89" t="s">
        <v>268</v>
      </c>
      <c r="O89" t="s">
        <v>264</v>
      </c>
      <c r="P89" t="s">
        <v>265</v>
      </c>
      <c r="Q89" t="s">
        <v>269</v>
      </c>
      <c r="R89" t="s">
        <v>270</v>
      </c>
      <c r="S89" t="s">
        <v>271</v>
      </c>
      <c r="T89" t="s">
        <v>280</v>
      </c>
      <c r="U89" t="s">
        <v>272</v>
      </c>
      <c r="V89" t="s">
        <v>273</v>
      </c>
      <c r="W89" t="s">
        <v>281</v>
      </c>
      <c r="X89" t="s">
        <v>274</v>
      </c>
      <c r="Y89" t="s">
        <v>275</v>
      </c>
      <c r="Z89" t="s">
        <v>282</v>
      </c>
      <c r="AA89" t="s">
        <v>276</v>
      </c>
      <c r="AB89" t="s">
        <v>277</v>
      </c>
      <c r="AC89" t="s">
        <v>283</v>
      </c>
      <c r="AD89" t="s">
        <v>278</v>
      </c>
      <c r="AE89" t="s">
        <v>279</v>
      </c>
      <c r="AF89" t="s">
        <v>284</v>
      </c>
    </row>
    <row r="90" spans="1:32">
      <c r="A90" t="s">
        <v>92</v>
      </c>
      <c r="C90">
        <v>20</v>
      </c>
      <c r="D90" s="2">
        <v>30</v>
      </c>
      <c r="E90">
        <v>30</v>
      </c>
      <c r="F90">
        <v>30</v>
      </c>
      <c r="G90">
        <v>30</v>
      </c>
      <c r="H90">
        <v>30</v>
      </c>
      <c r="I90">
        <v>30</v>
      </c>
      <c r="J90">
        <v>30</v>
      </c>
      <c r="K90">
        <v>30</v>
      </c>
      <c r="L90" s="2">
        <v>45</v>
      </c>
      <c r="M90" s="2">
        <v>45</v>
      </c>
      <c r="N90" s="2">
        <v>45</v>
      </c>
      <c r="O90" s="2">
        <v>60</v>
      </c>
      <c r="P90" s="2">
        <v>60</v>
      </c>
      <c r="Q90" s="2">
        <v>60</v>
      </c>
      <c r="R90">
        <v>60</v>
      </c>
      <c r="S90">
        <v>60</v>
      </c>
      <c r="T90">
        <v>60</v>
      </c>
      <c r="U90">
        <v>60</v>
      </c>
      <c r="V90">
        <v>60</v>
      </c>
      <c r="W90">
        <v>60</v>
      </c>
      <c r="X90">
        <v>60</v>
      </c>
      <c r="Y90">
        <v>60</v>
      </c>
      <c r="Z90">
        <v>60</v>
      </c>
      <c r="AA90">
        <v>60</v>
      </c>
      <c r="AB90">
        <v>60</v>
      </c>
      <c r="AC90">
        <v>60</v>
      </c>
      <c r="AD90">
        <v>90</v>
      </c>
      <c r="AE90">
        <v>90</v>
      </c>
      <c r="AF90">
        <v>90</v>
      </c>
    </row>
    <row r="91" spans="1:32">
      <c r="A91" t="s">
        <v>229</v>
      </c>
      <c r="C91">
        <v>5</v>
      </c>
      <c r="D91" s="2">
        <v>6</v>
      </c>
      <c r="E91">
        <v>7</v>
      </c>
      <c r="F91">
        <v>8</v>
      </c>
      <c r="G91">
        <v>8</v>
      </c>
      <c r="H91">
        <v>8</v>
      </c>
      <c r="I91">
        <v>8</v>
      </c>
      <c r="J91">
        <v>8</v>
      </c>
      <c r="K91">
        <v>8</v>
      </c>
      <c r="L91" s="2">
        <v>8</v>
      </c>
      <c r="M91" s="2">
        <v>8</v>
      </c>
      <c r="N91" s="2">
        <v>8</v>
      </c>
      <c r="O91" s="2">
        <v>8</v>
      </c>
      <c r="P91" s="2">
        <v>8</v>
      </c>
      <c r="Q91" s="2">
        <v>8</v>
      </c>
      <c r="R91">
        <v>8</v>
      </c>
      <c r="S91">
        <v>8</v>
      </c>
      <c r="T91">
        <v>8</v>
      </c>
      <c r="U91">
        <v>8</v>
      </c>
      <c r="V91">
        <v>8</v>
      </c>
      <c r="W91">
        <v>8</v>
      </c>
      <c r="X91">
        <v>8</v>
      </c>
      <c r="Y91">
        <v>8</v>
      </c>
      <c r="Z91">
        <v>8</v>
      </c>
      <c r="AA91">
        <v>8</v>
      </c>
      <c r="AB91">
        <v>8</v>
      </c>
      <c r="AC91">
        <v>8</v>
      </c>
      <c r="AD91">
        <v>8</v>
      </c>
      <c r="AE91">
        <v>8</v>
      </c>
      <c r="AF91">
        <v>8</v>
      </c>
    </row>
    <row r="92" spans="1:32">
      <c r="A92" t="s">
        <v>164</v>
      </c>
      <c r="B92" s="45" t="s">
        <v>343</v>
      </c>
      <c r="C92" t="s">
        <v>157</v>
      </c>
      <c r="D92" t="s">
        <v>158</v>
      </c>
      <c r="E92" t="s">
        <v>159</v>
      </c>
      <c r="F92" t="s">
        <v>258</v>
      </c>
      <c r="G92" t="s">
        <v>259</v>
      </c>
      <c r="H92" t="s">
        <v>266</v>
      </c>
      <c r="I92" t="s">
        <v>260</v>
      </c>
      <c r="J92" t="s">
        <v>261</v>
      </c>
      <c r="K92" t="s">
        <v>267</v>
      </c>
      <c r="L92" t="s">
        <v>262</v>
      </c>
      <c r="M92" t="s">
        <v>263</v>
      </c>
      <c r="N92" t="s">
        <v>268</v>
      </c>
      <c r="O92" t="s">
        <v>264</v>
      </c>
      <c r="P92" t="s">
        <v>265</v>
      </c>
      <c r="Q92" t="s">
        <v>269</v>
      </c>
      <c r="R92" t="s">
        <v>270</v>
      </c>
      <c r="S92" t="s">
        <v>271</v>
      </c>
      <c r="T92" t="s">
        <v>280</v>
      </c>
      <c r="U92" t="s">
        <v>272</v>
      </c>
      <c r="V92" t="s">
        <v>273</v>
      </c>
      <c r="W92" t="s">
        <v>281</v>
      </c>
      <c r="X92" t="s">
        <v>274</v>
      </c>
      <c r="Y92" t="s">
        <v>275</v>
      </c>
      <c r="Z92" t="s">
        <v>282</v>
      </c>
      <c r="AA92" t="s">
        <v>276</v>
      </c>
      <c r="AB92" t="s">
        <v>277</v>
      </c>
      <c r="AC92" t="s">
        <v>283</v>
      </c>
      <c r="AD92" t="s">
        <v>278</v>
      </c>
      <c r="AE92" t="s">
        <v>279</v>
      </c>
      <c r="AF92" t="s">
        <v>284</v>
      </c>
    </row>
    <row r="93" spans="1:32">
      <c r="A93" t="s">
        <v>92</v>
      </c>
      <c r="C93">
        <v>20</v>
      </c>
      <c r="D93" s="2">
        <v>30</v>
      </c>
      <c r="E93">
        <v>30</v>
      </c>
      <c r="F93">
        <v>30</v>
      </c>
      <c r="G93">
        <v>30</v>
      </c>
      <c r="H93">
        <v>30</v>
      </c>
      <c r="I93">
        <v>30</v>
      </c>
      <c r="J93">
        <v>30</v>
      </c>
      <c r="K93">
        <v>30</v>
      </c>
      <c r="L93" s="2">
        <v>45</v>
      </c>
      <c r="M93" s="2">
        <v>45</v>
      </c>
      <c r="N93" s="2">
        <v>45</v>
      </c>
      <c r="O93" s="2">
        <v>60</v>
      </c>
      <c r="P93" s="2">
        <v>60</v>
      </c>
      <c r="Q93" s="2">
        <v>60</v>
      </c>
      <c r="R93">
        <v>60</v>
      </c>
      <c r="S93">
        <v>60</v>
      </c>
      <c r="T93">
        <v>60</v>
      </c>
      <c r="U93">
        <v>60</v>
      </c>
      <c r="V93">
        <v>60</v>
      </c>
      <c r="W93">
        <v>60</v>
      </c>
      <c r="X93">
        <v>60</v>
      </c>
      <c r="Y93">
        <v>60</v>
      </c>
      <c r="Z93">
        <v>60</v>
      </c>
      <c r="AA93">
        <v>60</v>
      </c>
      <c r="AB93">
        <v>60</v>
      </c>
      <c r="AC93">
        <v>60</v>
      </c>
      <c r="AD93">
        <v>90</v>
      </c>
      <c r="AE93">
        <v>90</v>
      </c>
      <c r="AF93">
        <v>90</v>
      </c>
    </row>
    <row r="94" spans="1:32">
      <c r="A94" t="s">
        <v>229</v>
      </c>
      <c r="C94">
        <v>5</v>
      </c>
      <c r="D94" s="2">
        <v>6</v>
      </c>
      <c r="E94">
        <v>7</v>
      </c>
      <c r="F94">
        <v>8</v>
      </c>
      <c r="G94">
        <v>8</v>
      </c>
      <c r="H94">
        <v>8</v>
      </c>
      <c r="I94">
        <v>8</v>
      </c>
      <c r="J94">
        <v>8</v>
      </c>
      <c r="K94">
        <v>8</v>
      </c>
      <c r="L94" s="2">
        <v>8</v>
      </c>
      <c r="M94" s="2">
        <v>8</v>
      </c>
      <c r="N94" s="2">
        <v>8</v>
      </c>
      <c r="O94" s="2">
        <v>8</v>
      </c>
      <c r="P94" s="2">
        <v>8</v>
      </c>
      <c r="Q94" s="2">
        <v>8</v>
      </c>
      <c r="R94">
        <v>8</v>
      </c>
      <c r="S94">
        <v>8</v>
      </c>
      <c r="T94">
        <v>8</v>
      </c>
      <c r="U94">
        <v>8</v>
      </c>
      <c r="V94">
        <v>8</v>
      </c>
      <c r="W94">
        <v>8</v>
      </c>
      <c r="X94">
        <v>8</v>
      </c>
      <c r="Y94">
        <v>8</v>
      </c>
      <c r="Z94">
        <v>8</v>
      </c>
      <c r="AA94">
        <v>8</v>
      </c>
      <c r="AB94">
        <v>8</v>
      </c>
      <c r="AC94">
        <v>8</v>
      </c>
      <c r="AD94">
        <v>8</v>
      </c>
      <c r="AE94">
        <v>8</v>
      </c>
      <c r="AF94">
        <v>8</v>
      </c>
    </row>
    <row r="95" spans="1:32">
      <c r="A95" t="s">
        <v>164</v>
      </c>
      <c r="B95" s="45" t="s">
        <v>344</v>
      </c>
      <c r="C95" t="s">
        <v>157</v>
      </c>
      <c r="D95" t="s">
        <v>158</v>
      </c>
      <c r="E95" t="s">
        <v>159</v>
      </c>
      <c r="F95" t="s">
        <v>258</v>
      </c>
      <c r="G95" t="s">
        <v>259</v>
      </c>
      <c r="H95" t="s">
        <v>266</v>
      </c>
      <c r="I95" t="s">
        <v>260</v>
      </c>
      <c r="J95" t="s">
        <v>261</v>
      </c>
      <c r="K95" t="s">
        <v>267</v>
      </c>
      <c r="L95" t="s">
        <v>262</v>
      </c>
      <c r="M95" t="s">
        <v>263</v>
      </c>
      <c r="N95" t="s">
        <v>268</v>
      </c>
      <c r="O95" t="s">
        <v>264</v>
      </c>
      <c r="P95" t="s">
        <v>265</v>
      </c>
      <c r="Q95" t="s">
        <v>269</v>
      </c>
      <c r="R95" t="s">
        <v>270</v>
      </c>
      <c r="S95" t="s">
        <v>271</v>
      </c>
      <c r="T95" t="s">
        <v>280</v>
      </c>
      <c r="U95" t="s">
        <v>272</v>
      </c>
      <c r="V95" t="s">
        <v>273</v>
      </c>
      <c r="W95" t="s">
        <v>281</v>
      </c>
      <c r="X95" t="s">
        <v>274</v>
      </c>
      <c r="Y95" t="s">
        <v>275</v>
      </c>
      <c r="Z95" t="s">
        <v>282</v>
      </c>
      <c r="AA95" t="s">
        <v>276</v>
      </c>
      <c r="AB95" t="s">
        <v>277</v>
      </c>
      <c r="AC95" t="s">
        <v>283</v>
      </c>
      <c r="AD95" t="s">
        <v>278</v>
      </c>
      <c r="AE95" t="s">
        <v>279</v>
      </c>
      <c r="AF95" t="s">
        <v>284</v>
      </c>
    </row>
    <row r="96" spans="1:32">
      <c r="A96" t="s">
        <v>92</v>
      </c>
      <c r="C96">
        <v>20</v>
      </c>
      <c r="D96" s="2">
        <v>30</v>
      </c>
      <c r="E96">
        <v>30</v>
      </c>
      <c r="F96">
        <v>30</v>
      </c>
      <c r="G96">
        <v>30</v>
      </c>
      <c r="H96">
        <v>30</v>
      </c>
      <c r="I96">
        <v>30</v>
      </c>
      <c r="J96">
        <v>30</v>
      </c>
      <c r="K96">
        <v>30</v>
      </c>
      <c r="L96" s="2">
        <v>45</v>
      </c>
      <c r="M96" s="2">
        <v>45</v>
      </c>
      <c r="N96" s="2">
        <v>45</v>
      </c>
      <c r="O96" s="2">
        <v>60</v>
      </c>
      <c r="P96" s="2">
        <v>60</v>
      </c>
      <c r="Q96" s="2">
        <v>60</v>
      </c>
      <c r="R96">
        <v>60</v>
      </c>
      <c r="S96">
        <v>60</v>
      </c>
      <c r="T96">
        <v>60</v>
      </c>
      <c r="U96">
        <v>60</v>
      </c>
      <c r="V96">
        <v>60</v>
      </c>
      <c r="W96">
        <v>60</v>
      </c>
      <c r="X96">
        <v>60</v>
      </c>
      <c r="Y96">
        <v>60</v>
      </c>
      <c r="Z96">
        <v>60</v>
      </c>
      <c r="AA96">
        <v>60</v>
      </c>
      <c r="AB96">
        <v>60</v>
      </c>
      <c r="AC96">
        <v>60</v>
      </c>
      <c r="AD96">
        <v>90</v>
      </c>
      <c r="AE96">
        <v>90</v>
      </c>
      <c r="AF96">
        <v>90</v>
      </c>
    </row>
    <row r="97" spans="1:32">
      <c r="A97" t="s">
        <v>229</v>
      </c>
      <c r="C97">
        <v>5</v>
      </c>
      <c r="D97" s="2">
        <v>6</v>
      </c>
      <c r="E97">
        <v>7</v>
      </c>
      <c r="F97">
        <v>8</v>
      </c>
      <c r="G97">
        <v>8</v>
      </c>
      <c r="H97">
        <v>8</v>
      </c>
      <c r="I97">
        <v>8</v>
      </c>
      <c r="J97">
        <v>8</v>
      </c>
      <c r="K97">
        <v>8</v>
      </c>
      <c r="L97" s="2">
        <v>8</v>
      </c>
      <c r="M97" s="2">
        <v>8</v>
      </c>
      <c r="N97" s="2">
        <v>8</v>
      </c>
      <c r="O97" s="2">
        <v>8</v>
      </c>
      <c r="P97" s="2">
        <v>8</v>
      </c>
      <c r="Q97" s="2">
        <v>8</v>
      </c>
      <c r="R97">
        <v>8</v>
      </c>
      <c r="S97">
        <v>8</v>
      </c>
      <c r="T97">
        <v>8</v>
      </c>
      <c r="U97">
        <v>8</v>
      </c>
      <c r="V97">
        <v>8</v>
      </c>
      <c r="W97">
        <v>8</v>
      </c>
      <c r="X97">
        <v>8</v>
      </c>
      <c r="Y97">
        <v>8</v>
      </c>
      <c r="Z97">
        <v>8</v>
      </c>
      <c r="AA97">
        <v>8</v>
      </c>
      <c r="AB97">
        <v>8</v>
      </c>
      <c r="AC97">
        <v>8</v>
      </c>
      <c r="AD97">
        <v>8</v>
      </c>
      <c r="AE97">
        <v>8</v>
      </c>
      <c r="AF97">
        <v>8</v>
      </c>
    </row>
    <row r="98" spans="1:32">
      <c r="A98" t="s">
        <v>164</v>
      </c>
      <c r="B98" s="45" t="s">
        <v>345</v>
      </c>
      <c r="C98" t="s">
        <v>157</v>
      </c>
      <c r="D98" t="s">
        <v>158</v>
      </c>
      <c r="E98" t="s">
        <v>159</v>
      </c>
      <c r="F98" t="s">
        <v>258</v>
      </c>
      <c r="G98" t="s">
        <v>259</v>
      </c>
      <c r="H98" t="s">
        <v>266</v>
      </c>
      <c r="I98" t="s">
        <v>260</v>
      </c>
      <c r="J98" t="s">
        <v>261</v>
      </c>
      <c r="K98" t="s">
        <v>267</v>
      </c>
      <c r="L98" t="s">
        <v>262</v>
      </c>
      <c r="M98" t="s">
        <v>263</v>
      </c>
      <c r="N98" t="s">
        <v>268</v>
      </c>
      <c r="O98" t="s">
        <v>264</v>
      </c>
      <c r="P98" t="s">
        <v>265</v>
      </c>
      <c r="Q98" t="s">
        <v>269</v>
      </c>
      <c r="R98" t="s">
        <v>270</v>
      </c>
      <c r="S98" t="s">
        <v>271</v>
      </c>
      <c r="T98" t="s">
        <v>280</v>
      </c>
      <c r="U98" t="s">
        <v>272</v>
      </c>
      <c r="V98" t="s">
        <v>273</v>
      </c>
      <c r="W98" t="s">
        <v>281</v>
      </c>
      <c r="X98" t="s">
        <v>274</v>
      </c>
      <c r="Y98" t="s">
        <v>275</v>
      </c>
      <c r="Z98" t="s">
        <v>282</v>
      </c>
      <c r="AA98" t="s">
        <v>276</v>
      </c>
      <c r="AB98" t="s">
        <v>277</v>
      </c>
      <c r="AC98" t="s">
        <v>283</v>
      </c>
      <c r="AD98" t="s">
        <v>278</v>
      </c>
      <c r="AE98" t="s">
        <v>279</v>
      </c>
      <c r="AF98" t="s">
        <v>284</v>
      </c>
    </row>
    <row r="99" spans="1:32">
      <c r="A99" t="s">
        <v>92</v>
      </c>
      <c r="C99">
        <v>20</v>
      </c>
      <c r="D99" s="2">
        <v>30</v>
      </c>
      <c r="E99">
        <v>30</v>
      </c>
      <c r="F99">
        <v>30</v>
      </c>
      <c r="G99">
        <v>30</v>
      </c>
      <c r="H99">
        <v>30</v>
      </c>
      <c r="I99">
        <v>30</v>
      </c>
      <c r="J99">
        <v>30</v>
      </c>
      <c r="K99">
        <v>30</v>
      </c>
      <c r="L99" s="2">
        <v>45</v>
      </c>
      <c r="M99" s="2">
        <v>45</v>
      </c>
      <c r="N99" s="2">
        <v>45</v>
      </c>
      <c r="O99" s="2">
        <v>60</v>
      </c>
      <c r="P99" s="2">
        <v>60</v>
      </c>
      <c r="Q99" s="2">
        <v>60</v>
      </c>
      <c r="R99">
        <v>60</v>
      </c>
      <c r="S99">
        <v>60</v>
      </c>
      <c r="T99">
        <v>60</v>
      </c>
      <c r="U99">
        <v>60</v>
      </c>
      <c r="V99">
        <v>60</v>
      </c>
      <c r="W99">
        <v>60</v>
      </c>
      <c r="X99">
        <v>60</v>
      </c>
      <c r="Y99">
        <v>60</v>
      </c>
      <c r="Z99">
        <v>60</v>
      </c>
      <c r="AA99">
        <v>60</v>
      </c>
      <c r="AB99">
        <v>60</v>
      </c>
      <c r="AC99">
        <v>60</v>
      </c>
      <c r="AD99">
        <v>90</v>
      </c>
      <c r="AE99">
        <v>90</v>
      </c>
      <c r="AF99">
        <v>90</v>
      </c>
    </row>
    <row r="100" spans="1:32">
      <c r="A100" t="s">
        <v>229</v>
      </c>
      <c r="C100">
        <v>5</v>
      </c>
      <c r="D100" s="2">
        <v>6</v>
      </c>
      <c r="E100">
        <v>7</v>
      </c>
      <c r="F100">
        <v>8</v>
      </c>
      <c r="G100">
        <v>8</v>
      </c>
      <c r="H100">
        <v>8</v>
      </c>
      <c r="I100">
        <v>8</v>
      </c>
      <c r="J100">
        <v>8</v>
      </c>
      <c r="K100">
        <v>8</v>
      </c>
      <c r="L100" s="2">
        <v>8</v>
      </c>
      <c r="M100" s="2">
        <v>8</v>
      </c>
      <c r="N100" s="2">
        <v>8</v>
      </c>
      <c r="O100" s="2">
        <v>8</v>
      </c>
      <c r="P100" s="2">
        <v>8</v>
      </c>
      <c r="Q100" s="2">
        <v>8</v>
      </c>
      <c r="R100">
        <v>8</v>
      </c>
      <c r="S100">
        <v>8</v>
      </c>
      <c r="T100">
        <v>8</v>
      </c>
      <c r="U100">
        <v>8</v>
      </c>
      <c r="V100">
        <v>8</v>
      </c>
      <c r="W100">
        <v>8</v>
      </c>
      <c r="X100">
        <v>8</v>
      </c>
      <c r="Y100">
        <v>8</v>
      </c>
      <c r="Z100">
        <v>8</v>
      </c>
      <c r="AA100">
        <v>8</v>
      </c>
      <c r="AB100">
        <v>8</v>
      </c>
      <c r="AC100">
        <v>8</v>
      </c>
      <c r="AD100">
        <v>8</v>
      </c>
      <c r="AE100">
        <v>8</v>
      </c>
      <c r="AF100">
        <v>8</v>
      </c>
    </row>
    <row r="101" spans="1:32">
      <c r="A101" t="s">
        <v>164</v>
      </c>
      <c r="B101" s="45" t="s">
        <v>346</v>
      </c>
      <c r="C101" t="s">
        <v>157</v>
      </c>
      <c r="D101" t="s">
        <v>158</v>
      </c>
      <c r="E101" t="s">
        <v>159</v>
      </c>
      <c r="F101" t="s">
        <v>258</v>
      </c>
      <c r="G101" t="s">
        <v>259</v>
      </c>
      <c r="H101" t="s">
        <v>266</v>
      </c>
      <c r="I101" t="s">
        <v>260</v>
      </c>
      <c r="J101" t="s">
        <v>261</v>
      </c>
      <c r="K101" t="s">
        <v>267</v>
      </c>
      <c r="L101" t="s">
        <v>262</v>
      </c>
      <c r="M101" t="s">
        <v>263</v>
      </c>
      <c r="N101" t="s">
        <v>268</v>
      </c>
      <c r="O101" t="s">
        <v>264</v>
      </c>
      <c r="P101" t="s">
        <v>265</v>
      </c>
      <c r="Q101" t="s">
        <v>269</v>
      </c>
      <c r="R101" t="s">
        <v>270</v>
      </c>
      <c r="S101" t="s">
        <v>271</v>
      </c>
      <c r="T101" t="s">
        <v>280</v>
      </c>
      <c r="U101" t="s">
        <v>272</v>
      </c>
      <c r="V101" t="s">
        <v>273</v>
      </c>
      <c r="W101" t="s">
        <v>281</v>
      </c>
      <c r="X101" t="s">
        <v>274</v>
      </c>
      <c r="Y101" t="s">
        <v>275</v>
      </c>
      <c r="Z101" t="s">
        <v>282</v>
      </c>
      <c r="AA101" t="s">
        <v>276</v>
      </c>
      <c r="AB101" t="s">
        <v>277</v>
      </c>
      <c r="AC101" t="s">
        <v>283</v>
      </c>
      <c r="AD101" t="s">
        <v>278</v>
      </c>
      <c r="AE101" t="s">
        <v>279</v>
      </c>
      <c r="AF101" t="s">
        <v>284</v>
      </c>
    </row>
    <row r="102" spans="1:32">
      <c r="A102" t="s">
        <v>92</v>
      </c>
      <c r="C102">
        <v>20</v>
      </c>
      <c r="D102" s="2">
        <v>30</v>
      </c>
      <c r="E102">
        <v>30</v>
      </c>
      <c r="F102">
        <v>30</v>
      </c>
      <c r="G102">
        <v>30</v>
      </c>
      <c r="H102">
        <v>30</v>
      </c>
      <c r="I102">
        <v>30</v>
      </c>
      <c r="J102">
        <v>30</v>
      </c>
      <c r="K102">
        <v>30</v>
      </c>
      <c r="L102" s="2">
        <v>45</v>
      </c>
      <c r="M102" s="2">
        <v>45</v>
      </c>
      <c r="N102" s="2">
        <v>45</v>
      </c>
      <c r="O102" s="2">
        <v>60</v>
      </c>
      <c r="P102" s="2">
        <v>60</v>
      </c>
      <c r="Q102" s="2">
        <v>60</v>
      </c>
      <c r="R102">
        <v>60</v>
      </c>
      <c r="S102">
        <v>60</v>
      </c>
      <c r="T102">
        <v>60</v>
      </c>
      <c r="U102">
        <v>60</v>
      </c>
      <c r="V102">
        <v>60</v>
      </c>
      <c r="W102">
        <v>60</v>
      </c>
      <c r="X102">
        <v>60</v>
      </c>
      <c r="Y102">
        <v>60</v>
      </c>
      <c r="Z102">
        <v>60</v>
      </c>
      <c r="AA102">
        <v>60</v>
      </c>
      <c r="AB102">
        <v>60</v>
      </c>
      <c r="AC102">
        <v>60</v>
      </c>
      <c r="AD102">
        <v>90</v>
      </c>
      <c r="AE102">
        <v>90</v>
      </c>
      <c r="AF102">
        <v>90</v>
      </c>
    </row>
    <row r="103" spans="1:32">
      <c r="A103" t="s">
        <v>229</v>
      </c>
      <c r="C103">
        <v>5</v>
      </c>
      <c r="D103" s="2">
        <v>6</v>
      </c>
      <c r="E103">
        <v>7</v>
      </c>
      <c r="F103">
        <v>8</v>
      </c>
      <c r="G103">
        <v>8</v>
      </c>
      <c r="H103">
        <v>8</v>
      </c>
      <c r="I103">
        <v>8</v>
      </c>
      <c r="J103">
        <v>8</v>
      </c>
      <c r="K103">
        <v>8</v>
      </c>
      <c r="L103" s="2">
        <v>8</v>
      </c>
      <c r="M103" s="2">
        <v>8</v>
      </c>
      <c r="N103" s="2">
        <v>8</v>
      </c>
      <c r="O103" s="2">
        <v>8</v>
      </c>
      <c r="P103" s="2">
        <v>8</v>
      </c>
      <c r="Q103" s="2">
        <v>8</v>
      </c>
      <c r="R103">
        <v>8</v>
      </c>
      <c r="S103">
        <v>8</v>
      </c>
      <c r="T103">
        <v>8</v>
      </c>
      <c r="U103">
        <v>8</v>
      </c>
      <c r="V103">
        <v>8</v>
      </c>
      <c r="W103">
        <v>8</v>
      </c>
      <c r="X103">
        <v>8</v>
      </c>
      <c r="Y103">
        <v>8</v>
      </c>
      <c r="Z103">
        <v>8</v>
      </c>
      <c r="AA103">
        <v>8</v>
      </c>
      <c r="AB103">
        <v>8</v>
      </c>
      <c r="AC103">
        <v>8</v>
      </c>
      <c r="AD103">
        <v>8</v>
      </c>
      <c r="AE103">
        <v>8</v>
      </c>
      <c r="AF103">
        <v>8</v>
      </c>
    </row>
    <row r="104" spans="1:32">
      <c r="A104" t="s">
        <v>164</v>
      </c>
      <c r="B104" s="45" t="s">
        <v>347</v>
      </c>
      <c r="C104" t="s">
        <v>157</v>
      </c>
      <c r="D104" t="s">
        <v>158</v>
      </c>
      <c r="E104" t="s">
        <v>159</v>
      </c>
      <c r="F104" t="s">
        <v>258</v>
      </c>
      <c r="G104" t="s">
        <v>259</v>
      </c>
      <c r="H104" t="s">
        <v>266</v>
      </c>
      <c r="I104" t="s">
        <v>260</v>
      </c>
      <c r="J104" t="s">
        <v>261</v>
      </c>
      <c r="K104" t="s">
        <v>267</v>
      </c>
      <c r="L104" t="s">
        <v>262</v>
      </c>
      <c r="M104" t="s">
        <v>263</v>
      </c>
      <c r="N104" t="s">
        <v>268</v>
      </c>
      <c r="O104" t="s">
        <v>264</v>
      </c>
      <c r="P104" t="s">
        <v>265</v>
      </c>
      <c r="Q104" t="s">
        <v>269</v>
      </c>
      <c r="R104" t="s">
        <v>270</v>
      </c>
      <c r="S104" t="s">
        <v>271</v>
      </c>
      <c r="T104" t="s">
        <v>280</v>
      </c>
      <c r="U104" t="s">
        <v>272</v>
      </c>
      <c r="V104" t="s">
        <v>273</v>
      </c>
      <c r="W104" t="s">
        <v>281</v>
      </c>
      <c r="X104" t="s">
        <v>274</v>
      </c>
      <c r="Y104" t="s">
        <v>275</v>
      </c>
      <c r="Z104" t="s">
        <v>282</v>
      </c>
      <c r="AA104" t="s">
        <v>276</v>
      </c>
      <c r="AB104" t="s">
        <v>277</v>
      </c>
      <c r="AC104" t="s">
        <v>283</v>
      </c>
      <c r="AD104" t="s">
        <v>278</v>
      </c>
      <c r="AE104" t="s">
        <v>279</v>
      </c>
      <c r="AF104" t="s">
        <v>284</v>
      </c>
    </row>
    <row r="105" spans="1:32">
      <c r="A105" t="s">
        <v>92</v>
      </c>
      <c r="C105">
        <v>20</v>
      </c>
      <c r="D105" s="2">
        <v>30</v>
      </c>
      <c r="E105">
        <v>30</v>
      </c>
      <c r="F105">
        <v>30</v>
      </c>
      <c r="G105">
        <v>30</v>
      </c>
      <c r="H105">
        <v>30</v>
      </c>
      <c r="I105">
        <v>30</v>
      </c>
      <c r="J105">
        <v>30</v>
      </c>
      <c r="K105">
        <v>30</v>
      </c>
      <c r="L105" s="2">
        <v>45</v>
      </c>
      <c r="M105" s="2">
        <v>45</v>
      </c>
      <c r="N105" s="2">
        <v>45</v>
      </c>
      <c r="O105" s="2">
        <v>60</v>
      </c>
      <c r="P105" s="2">
        <v>60</v>
      </c>
      <c r="Q105" s="2">
        <v>60</v>
      </c>
      <c r="R105">
        <v>60</v>
      </c>
      <c r="S105">
        <v>60</v>
      </c>
      <c r="T105">
        <v>60</v>
      </c>
      <c r="U105">
        <v>60</v>
      </c>
      <c r="V105">
        <v>60</v>
      </c>
      <c r="W105">
        <v>60</v>
      </c>
      <c r="X105">
        <v>60</v>
      </c>
      <c r="Y105">
        <v>60</v>
      </c>
      <c r="Z105">
        <v>60</v>
      </c>
      <c r="AA105">
        <v>60</v>
      </c>
      <c r="AB105">
        <v>60</v>
      </c>
      <c r="AC105">
        <v>60</v>
      </c>
      <c r="AD105">
        <v>90</v>
      </c>
      <c r="AE105">
        <v>90</v>
      </c>
      <c r="AF105">
        <v>90</v>
      </c>
    </row>
    <row r="106" spans="1:32">
      <c r="A106" t="s">
        <v>229</v>
      </c>
      <c r="C106">
        <v>5</v>
      </c>
      <c r="D106" s="2">
        <v>6</v>
      </c>
      <c r="E106">
        <v>7</v>
      </c>
      <c r="F106">
        <v>8</v>
      </c>
      <c r="G106">
        <v>8</v>
      </c>
      <c r="H106">
        <v>8</v>
      </c>
      <c r="I106">
        <v>8</v>
      </c>
      <c r="J106">
        <v>8</v>
      </c>
      <c r="K106">
        <v>8</v>
      </c>
      <c r="L106" s="2">
        <v>8</v>
      </c>
      <c r="M106" s="2">
        <v>8</v>
      </c>
      <c r="N106" s="2">
        <v>8</v>
      </c>
      <c r="O106" s="2">
        <v>8</v>
      </c>
      <c r="P106" s="2">
        <v>8</v>
      </c>
      <c r="Q106" s="2">
        <v>8</v>
      </c>
      <c r="R106">
        <v>8</v>
      </c>
      <c r="S106">
        <v>8</v>
      </c>
      <c r="T106">
        <v>8</v>
      </c>
      <c r="U106">
        <v>8</v>
      </c>
      <c r="V106">
        <v>8</v>
      </c>
      <c r="W106">
        <v>8</v>
      </c>
      <c r="X106">
        <v>8</v>
      </c>
      <c r="Y106">
        <v>8</v>
      </c>
      <c r="Z106">
        <v>8</v>
      </c>
      <c r="AA106">
        <v>8</v>
      </c>
      <c r="AB106">
        <v>8</v>
      </c>
      <c r="AC106">
        <v>8</v>
      </c>
      <c r="AD106">
        <v>8</v>
      </c>
      <c r="AE106">
        <v>8</v>
      </c>
      <c r="AF106">
        <v>8</v>
      </c>
    </row>
    <row r="107" spans="1:32">
      <c r="A107" t="s">
        <v>164</v>
      </c>
      <c r="B107" s="45" t="s">
        <v>348</v>
      </c>
      <c r="C107" t="s">
        <v>157</v>
      </c>
      <c r="D107" t="s">
        <v>158</v>
      </c>
      <c r="E107" t="s">
        <v>159</v>
      </c>
      <c r="F107" t="s">
        <v>258</v>
      </c>
      <c r="G107" t="s">
        <v>259</v>
      </c>
      <c r="H107" t="s">
        <v>266</v>
      </c>
      <c r="I107" t="s">
        <v>260</v>
      </c>
      <c r="J107" t="s">
        <v>261</v>
      </c>
      <c r="K107" t="s">
        <v>267</v>
      </c>
      <c r="L107" t="s">
        <v>262</v>
      </c>
      <c r="M107" t="s">
        <v>263</v>
      </c>
      <c r="N107" t="s">
        <v>268</v>
      </c>
      <c r="O107" t="s">
        <v>264</v>
      </c>
      <c r="P107" t="s">
        <v>265</v>
      </c>
      <c r="Q107" t="s">
        <v>269</v>
      </c>
      <c r="R107" t="s">
        <v>270</v>
      </c>
      <c r="S107" t="s">
        <v>271</v>
      </c>
      <c r="T107" t="s">
        <v>280</v>
      </c>
      <c r="U107" t="s">
        <v>272</v>
      </c>
      <c r="V107" t="s">
        <v>273</v>
      </c>
      <c r="W107" t="s">
        <v>281</v>
      </c>
      <c r="X107" t="s">
        <v>274</v>
      </c>
      <c r="Y107" t="s">
        <v>275</v>
      </c>
      <c r="Z107" t="s">
        <v>282</v>
      </c>
      <c r="AA107" t="s">
        <v>276</v>
      </c>
      <c r="AB107" t="s">
        <v>277</v>
      </c>
      <c r="AC107" t="s">
        <v>283</v>
      </c>
      <c r="AD107" t="s">
        <v>278</v>
      </c>
      <c r="AE107" t="s">
        <v>279</v>
      </c>
      <c r="AF107" t="s">
        <v>284</v>
      </c>
    </row>
    <row r="108" spans="1:32">
      <c r="A108" t="s">
        <v>92</v>
      </c>
      <c r="C108">
        <v>20</v>
      </c>
      <c r="D108" s="2">
        <v>30</v>
      </c>
      <c r="E108">
        <v>30</v>
      </c>
      <c r="F108">
        <v>30</v>
      </c>
      <c r="G108">
        <v>30</v>
      </c>
      <c r="H108">
        <v>30</v>
      </c>
      <c r="I108">
        <v>30</v>
      </c>
      <c r="J108">
        <v>30</v>
      </c>
      <c r="K108">
        <v>30</v>
      </c>
      <c r="L108" s="2">
        <v>45</v>
      </c>
      <c r="M108" s="2">
        <v>45</v>
      </c>
      <c r="N108" s="2">
        <v>45</v>
      </c>
      <c r="O108" s="2">
        <v>60</v>
      </c>
      <c r="P108" s="2">
        <v>60</v>
      </c>
      <c r="Q108" s="2">
        <v>60</v>
      </c>
      <c r="R108">
        <v>60</v>
      </c>
      <c r="S108">
        <v>60</v>
      </c>
      <c r="T108">
        <v>60</v>
      </c>
      <c r="U108">
        <v>60</v>
      </c>
      <c r="V108">
        <v>60</v>
      </c>
      <c r="W108">
        <v>60</v>
      </c>
      <c r="X108">
        <v>60</v>
      </c>
      <c r="Y108">
        <v>60</v>
      </c>
      <c r="Z108">
        <v>60</v>
      </c>
      <c r="AA108">
        <v>60</v>
      </c>
      <c r="AB108">
        <v>60</v>
      </c>
      <c r="AC108">
        <v>60</v>
      </c>
      <c r="AD108">
        <v>90</v>
      </c>
      <c r="AE108">
        <v>90</v>
      </c>
      <c r="AF108">
        <v>90</v>
      </c>
    </row>
    <row r="109" spans="1:32">
      <c r="A109" t="s">
        <v>229</v>
      </c>
      <c r="C109">
        <v>5</v>
      </c>
      <c r="D109" s="2">
        <v>6</v>
      </c>
      <c r="E109">
        <v>7</v>
      </c>
      <c r="F109">
        <v>8</v>
      </c>
      <c r="G109">
        <v>8</v>
      </c>
      <c r="H109">
        <v>8</v>
      </c>
      <c r="I109">
        <v>8</v>
      </c>
      <c r="J109">
        <v>8</v>
      </c>
      <c r="K109">
        <v>8</v>
      </c>
      <c r="L109" s="2">
        <v>8</v>
      </c>
      <c r="M109" s="2">
        <v>8</v>
      </c>
      <c r="N109" s="2">
        <v>8</v>
      </c>
      <c r="O109" s="2">
        <v>8</v>
      </c>
      <c r="P109" s="2">
        <v>8</v>
      </c>
      <c r="Q109" s="2">
        <v>8</v>
      </c>
      <c r="R109">
        <v>8</v>
      </c>
      <c r="S109">
        <v>8</v>
      </c>
      <c r="T109">
        <v>8</v>
      </c>
      <c r="U109">
        <v>8</v>
      </c>
      <c r="V109">
        <v>8</v>
      </c>
      <c r="W109">
        <v>8</v>
      </c>
      <c r="X109">
        <v>8</v>
      </c>
      <c r="Y109">
        <v>8</v>
      </c>
      <c r="Z109">
        <v>8</v>
      </c>
      <c r="AA109">
        <v>8</v>
      </c>
      <c r="AB109">
        <v>8</v>
      </c>
      <c r="AC109">
        <v>8</v>
      </c>
      <c r="AD109">
        <v>8</v>
      </c>
      <c r="AE109">
        <v>8</v>
      </c>
      <c r="AF109">
        <v>8</v>
      </c>
    </row>
    <row r="110" spans="1:32">
      <c r="A110" t="s">
        <v>164</v>
      </c>
      <c r="B110" s="45" t="s">
        <v>349</v>
      </c>
      <c r="C110" t="s">
        <v>157</v>
      </c>
      <c r="D110" t="s">
        <v>158</v>
      </c>
      <c r="E110" t="s">
        <v>159</v>
      </c>
      <c r="F110" t="s">
        <v>258</v>
      </c>
      <c r="G110" t="s">
        <v>259</v>
      </c>
      <c r="H110" t="s">
        <v>266</v>
      </c>
      <c r="I110" t="s">
        <v>260</v>
      </c>
      <c r="J110" t="s">
        <v>261</v>
      </c>
      <c r="K110" t="s">
        <v>267</v>
      </c>
      <c r="L110" t="s">
        <v>262</v>
      </c>
      <c r="M110" t="s">
        <v>263</v>
      </c>
      <c r="N110" t="s">
        <v>268</v>
      </c>
      <c r="O110" t="s">
        <v>264</v>
      </c>
      <c r="P110" t="s">
        <v>265</v>
      </c>
      <c r="Q110" t="s">
        <v>269</v>
      </c>
      <c r="R110" t="s">
        <v>270</v>
      </c>
      <c r="S110" t="s">
        <v>271</v>
      </c>
      <c r="T110" t="s">
        <v>280</v>
      </c>
      <c r="U110" t="s">
        <v>272</v>
      </c>
      <c r="V110" t="s">
        <v>273</v>
      </c>
      <c r="W110" t="s">
        <v>281</v>
      </c>
      <c r="X110" t="s">
        <v>274</v>
      </c>
      <c r="Y110" t="s">
        <v>275</v>
      </c>
      <c r="Z110" t="s">
        <v>282</v>
      </c>
      <c r="AA110" t="s">
        <v>276</v>
      </c>
      <c r="AB110" t="s">
        <v>277</v>
      </c>
      <c r="AC110" t="s">
        <v>283</v>
      </c>
      <c r="AD110" t="s">
        <v>278</v>
      </c>
      <c r="AE110" t="s">
        <v>279</v>
      </c>
      <c r="AF110" t="s">
        <v>284</v>
      </c>
    </row>
    <row r="111" spans="1:32">
      <c r="A111" t="s">
        <v>92</v>
      </c>
      <c r="C111">
        <v>20</v>
      </c>
      <c r="D111" s="2">
        <v>30</v>
      </c>
      <c r="E111">
        <v>30</v>
      </c>
      <c r="F111">
        <v>30</v>
      </c>
      <c r="G111">
        <v>30</v>
      </c>
      <c r="H111">
        <v>30</v>
      </c>
      <c r="I111">
        <v>30</v>
      </c>
      <c r="J111">
        <v>30</v>
      </c>
      <c r="K111">
        <v>30</v>
      </c>
      <c r="L111" s="2">
        <v>45</v>
      </c>
      <c r="M111" s="2">
        <v>45</v>
      </c>
      <c r="N111" s="2">
        <v>45</v>
      </c>
      <c r="O111" s="2">
        <v>60</v>
      </c>
      <c r="P111" s="2">
        <v>60</v>
      </c>
      <c r="Q111" s="2">
        <v>60</v>
      </c>
      <c r="R111">
        <v>60</v>
      </c>
      <c r="S111">
        <v>60</v>
      </c>
      <c r="T111">
        <v>60</v>
      </c>
      <c r="U111">
        <v>60</v>
      </c>
      <c r="V111">
        <v>60</v>
      </c>
      <c r="W111">
        <v>60</v>
      </c>
      <c r="X111">
        <v>60</v>
      </c>
      <c r="Y111">
        <v>60</v>
      </c>
      <c r="Z111">
        <v>60</v>
      </c>
      <c r="AA111">
        <v>60</v>
      </c>
      <c r="AB111">
        <v>60</v>
      </c>
      <c r="AC111">
        <v>60</v>
      </c>
      <c r="AD111">
        <v>90</v>
      </c>
      <c r="AE111">
        <v>90</v>
      </c>
      <c r="AF111">
        <v>90</v>
      </c>
    </row>
    <row r="112" spans="1:32">
      <c r="A112" t="s">
        <v>229</v>
      </c>
      <c r="C112">
        <v>5</v>
      </c>
      <c r="D112" s="2">
        <v>6</v>
      </c>
      <c r="E112">
        <v>7</v>
      </c>
      <c r="F112">
        <v>8</v>
      </c>
      <c r="G112">
        <v>8</v>
      </c>
      <c r="H112">
        <v>8</v>
      </c>
      <c r="I112">
        <v>8</v>
      </c>
      <c r="J112">
        <v>8</v>
      </c>
      <c r="K112">
        <v>8</v>
      </c>
      <c r="L112" s="2">
        <v>8</v>
      </c>
      <c r="M112" s="2">
        <v>8</v>
      </c>
      <c r="N112" s="2">
        <v>8</v>
      </c>
      <c r="O112" s="2">
        <v>8</v>
      </c>
      <c r="P112" s="2">
        <v>8</v>
      </c>
      <c r="Q112" s="2">
        <v>8</v>
      </c>
      <c r="R112">
        <v>8</v>
      </c>
      <c r="S112">
        <v>8</v>
      </c>
      <c r="T112">
        <v>8</v>
      </c>
      <c r="U112">
        <v>8</v>
      </c>
      <c r="V112">
        <v>8</v>
      </c>
      <c r="W112">
        <v>8</v>
      </c>
      <c r="X112">
        <v>8</v>
      </c>
      <c r="Y112">
        <v>8</v>
      </c>
      <c r="Z112">
        <v>8</v>
      </c>
      <c r="AA112">
        <v>8</v>
      </c>
      <c r="AB112">
        <v>8</v>
      </c>
      <c r="AC112">
        <v>8</v>
      </c>
      <c r="AD112">
        <v>8</v>
      </c>
      <c r="AE112">
        <v>8</v>
      </c>
      <c r="AF112">
        <v>8</v>
      </c>
    </row>
    <row r="113" spans="1:32">
      <c r="A113" t="s">
        <v>164</v>
      </c>
      <c r="B113" s="45" t="s">
        <v>350</v>
      </c>
      <c r="C113" t="s">
        <v>157</v>
      </c>
      <c r="D113" t="s">
        <v>158</v>
      </c>
      <c r="E113" t="s">
        <v>159</v>
      </c>
      <c r="F113" t="s">
        <v>258</v>
      </c>
      <c r="G113" t="s">
        <v>259</v>
      </c>
      <c r="H113" t="s">
        <v>266</v>
      </c>
      <c r="I113" t="s">
        <v>260</v>
      </c>
      <c r="J113" t="s">
        <v>261</v>
      </c>
      <c r="K113" t="s">
        <v>267</v>
      </c>
      <c r="L113" t="s">
        <v>262</v>
      </c>
      <c r="M113" t="s">
        <v>263</v>
      </c>
      <c r="N113" t="s">
        <v>268</v>
      </c>
      <c r="O113" t="s">
        <v>264</v>
      </c>
      <c r="P113" t="s">
        <v>265</v>
      </c>
      <c r="Q113" t="s">
        <v>269</v>
      </c>
      <c r="R113" t="s">
        <v>270</v>
      </c>
      <c r="S113" t="s">
        <v>271</v>
      </c>
      <c r="T113" t="s">
        <v>280</v>
      </c>
      <c r="U113" t="s">
        <v>272</v>
      </c>
      <c r="V113" t="s">
        <v>273</v>
      </c>
      <c r="W113" t="s">
        <v>281</v>
      </c>
      <c r="X113" t="s">
        <v>274</v>
      </c>
      <c r="Y113" t="s">
        <v>275</v>
      </c>
      <c r="Z113" t="s">
        <v>282</v>
      </c>
      <c r="AA113" t="s">
        <v>276</v>
      </c>
      <c r="AB113" t="s">
        <v>277</v>
      </c>
      <c r="AC113" t="s">
        <v>283</v>
      </c>
      <c r="AD113" t="s">
        <v>278</v>
      </c>
      <c r="AE113" t="s">
        <v>279</v>
      </c>
      <c r="AF113" t="s">
        <v>284</v>
      </c>
    </row>
    <row r="114" spans="1:32">
      <c r="A114" t="s">
        <v>92</v>
      </c>
      <c r="C114">
        <v>20</v>
      </c>
      <c r="D114" s="2">
        <v>30</v>
      </c>
      <c r="E114">
        <v>30</v>
      </c>
      <c r="F114">
        <v>30</v>
      </c>
      <c r="G114">
        <v>30</v>
      </c>
      <c r="H114">
        <v>30</v>
      </c>
      <c r="I114">
        <v>30</v>
      </c>
      <c r="J114">
        <v>30</v>
      </c>
      <c r="K114">
        <v>30</v>
      </c>
      <c r="L114" s="2">
        <v>45</v>
      </c>
      <c r="M114" s="2">
        <v>45</v>
      </c>
      <c r="N114" s="2">
        <v>45</v>
      </c>
      <c r="O114" s="2">
        <v>60</v>
      </c>
      <c r="P114" s="2">
        <v>60</v>
      </c>
      <c r="Q114" s="2">
        <v>60</v>
      </c>
      <c r="R114">
        <v>60</v>
      </c>
      <c r="S114">
        <v>60</v>
      </c>
      <c r="T114">
        <v>60</v>
      </c>
      <c r="U114">
        <v>60</v>
      </c>
      <c r="V114">
        <v>60</v>
      </c>
      <c r="W114">
        <v>60</v>
      </c>
      <c r="X114">
        <v>60</v>
      </c>
      <c r="Y114">
        <v>60</v>
      </c>
      <c r="Z114">
        <v>60</v>
      </c>
      <c r="AA114">
        <v>60</v>
      </c>
      <c r="AB114">
        <v>60</v>
      </c>
      <c r="AC114">
        <v>60</v>
      </c>
      <c r="AD114">
        <v>90</v>
      </c>
      <c r="AE114">
        <v>90</v>
      </c>
      <c r="AF114">
        <v>90</v>
      </c>
    </row>
    <row r="115" spans="1:32">
      <c r="A115" t="s">
        <v>229</v>
      </c>
      <c r="C115">
        <v>5</v>
      </c>
      <c r="D115" s="2">
        <v>6</v>
      </c>
      <c r="E115">
        <v>7</v>
      </c>
      <c r="F115">
        <v>8</v>
      </c>
      <c r="G115">
        <v>8</v>
      </c>
      <c r="H115">
        <v>8</v>
      </c>
      <c r="I115">
        <v>8</v>
      </c>
      <c r="J115">
        <v>8</v>
      </c>
      <c r="K115">
        <v>8</v>
      </c>
      <c r="L115" s="2">
        <v>8</v>
      </c>
      <c r="M115" s="2">
        <v>8</v>
      </c>
      <c r="N115" s="2">
        <v>8</v>
      </c>
      <c r="O115" s="2">
        <v>8</v>
      </c>
      <c r="P115" s="2">
        <v>8</v>
      </c>
      <c r="Q115" s="2">
        <v>8</v>
      </c>
      <c r="R115">
        <v>8</v>
      </c>
      <c r="S115">
        <v>8</v>
      </c>
      <c r="T115">
        <v>8</v>
      </c>
      <c r="U115">
        <v>8</v>
      </c>
      <c r="V115">
        <v>8</v>
      </c>
      <c r="W115">
        <v>8</v>
      </c>
      <c r="X115">
        <v>8</v>
      </c>
      <c r="Y115">
        <v>8</v>
      </c>
      <c r="Z115">
        <v>8</v>
      </c>
      <c r="AA115">
        <v>8</v>
      </c>
      <c r="AB115">
        <v>8</v>
      </c>
      <c r="AC115">
        <v>8</v>
      </c>
      <c r="AD115">
        <v>8</v>
      </c>
      <c r="AE115">
        <v>8</v>
      </c>
      <c r="AF115">
        <v>8</v>
      </c>
    </row>
    <row r="116" spans="1:32">
      <c r="A116" t="s">
        <v>164</v>
      </c>
      <c r="B116" s="45" t="s">
        <v>351</v>
      </c>
      <c r="C116" t="s">
        <v>157</v>
      </c>
      <c r="D116" t="s">
        <v>158</v>
      </c>
      <c r="E116" t="s">
        <v>159</v>
      </c>
      <c r="F116" t="s">
        <v>258</v>
      </c>
      <c r="G116" t="s">
        <v>259</v>
      </c>
      <c r="H116" t="s">
        <v>266</v>
      </c>
      <c r="I116" t="s">
        <v>260</v>
      </c>
      <c r="J116" t="s">
        <v>261</v>
      </c>
      <c r="K116" t="s">
        <v>267</v>
      </c>
      <c r="L116" t="s">
        <v>262</v>
      </c>
      <c r="M116" t="s">
        <v>263</v>
      </c>
      <c r="N116" t="s">
        <v>268</v>
      </c>
      <c r="O116" t="s">
        <v>264</v>
      </c>
      <c r="P116" t="s">
        <v>265</v>
      </c>
      <c r="Q116" t="s">
        <v>269</v>
      </c>
      <c r="R116" t="s">
        <v>270</v>
      </c>
      <c r="S116" t="s">
        <v>271</v>
      </c>
      <c r="T116" t="s">
        <v>280</v>
      </c>
      <c r="U116" t="s">
        <v>272</v>
      </c>
      <c r="V116" t="s">
        <v>273</v>
      </c>
      <c r="W116" t="s">
        <v>281</v>
      </c>
      <c r="X116" t="s">
        <v>274</v>
      </c>
      <c r="Y116" t="s">
        <v>275</v>
      </c>
      <c r="Z116" t="s">
        <v>282</v>
      </c>
      <c r="AA116" t="s">
        <v>276</v>
      </c>
      <c r="AB116" t="s">
        <v>277</v>
      </c>
      <c r="AC116" t="s">
        <v>283</v>
      </c>
      <c r="AD116" t="s">
        <v>278</v>
      </c>
      <c r="AE116" t="s">
        <v>279</v>
      </c>
      <c r="AF116" t="s">
        <v>284</v>
      </c>
    </row>
    <row r="117" spans="1:32">
      <c r="A117" t="s">
        <v>92</v>
      </c>
      <c r="C117">
        <v>20</v>
      </c>
      <c r="D117" s="2">
        <v>30</v>
      </c>
      <c r="E117">
        <v>30</v>
      </c>
      <c r="F117">
        <v>30</v>
      </c>
      <c r="G117">
        <v>30</v>
      </c>
      <c r="H117">
        <v>30</v>
      </c>
      <c r="I117">
        <v>30</v>
      </c>
      <c r="J117">
        <v>30</v>
      </c>
      <c r="K117">
        <v>30</v>
      </c>
      <c r="L117" s="2">
        <v>45</v>
      </c>
      <c r="M117" s="2">
        <v>45</v>
      </c>
      <c r="N117" s="2">
        <v>45</v>
      </c>
      <c r="O117" s="2">
        <v>60</v>
      </c>
      <c r="P117" s="2">
        <v>60</v>
      </c>
      <c r="Q117" s="2">
        <v>60</v>
      </c>
      <c r="R117">
        <v>60</v>
      </c>
      <c r="S117">
        <v>60</v>
      </c>
      <c r="T117">
        <v>60</v>
      </c>
      <c r="U117">
        <v>60</v>
      </c>
      <c r="V117">
        <v>60</v>
      </c>
      <c r="W117">
        <v>60</v>
      </c>
      <c r="X117">
        <v>60</v>
      </c>
      <c r="Y117">
        <v>60</v>
      </c>
      <c r="Z117">
        <v>60</v>
      </c>
      <c r="AA117">
        <v>60</v>
      </c>
      <c r="AB117">
        <v>60</v>
      </c>
      <c r="AC117">
        <v>60</v>
      </c>
      <c r="AD117">
        <v>90</v>
      </c>
      <c r="AE117">
        <v>90</v>
      </c>
      <c r="AF117">
        <v>90</v>
      </c>
    </row>
    <row r="118" spans="1:32">
      <c r="A118" t="s">
        <v>229</v>
      </c>
      <c r="C118">
        <v>5</v>
      </c>
      <c r="D118" s="2">
        <v>6</v>
      </c>
      <c r="E118">
        <v>7</v>
      </c>
      <c r="F118">
        <v>8</v>
      </c>
      <c r="G118">
        <v>8</v>
      </c>
      <c r="H118">
        <v>8</v>
      </c>
      <c r="I118">
        <v>8</v>
      </c>
      <c r="J118">
        <v>8</v>
      </c>
      <c r="K118">
        <v>8</v>
      </c>
      <c r="L118" s="2">
        <v>8</v>
      </c>
      <c r="M118" s="2">
        <v>8</v>
      </c>
      <c r="N118" s="2">
        <v>8</v>
      </c>
      <c r="O118" s="2">
        <v>8</v>
      </c>
      <c r="P118" s="2">
        <v>8</v>
      </c>
      <c r="Q118" s="2">
        <v>8</v>
      </c>
      <c r="R118">
        <v>8</v>
      </c>
      <c r="S118">
        <v>8</v>
      </c>
      <c r="T118">
        <v>8</v>
      </c>
      <c r="U118">
        <v>8</v>
      </c>
      <c r="V118">
        <v>8</v>
      </c>
      <c r="W118">
        <v>8</v>
      </c>
      <c r="X118">
        <v>8</v>
      </c>
      <c r="Y118">
        <v>8</v>
      </c>
      <c r="Z118">
        <v>8</v>
      </c>
      <c r="AA118">
        <v>8</v>
      </c>
      <c r="AB118">
        <v>8</v>
      </c>
      <c r="AC118">
        <v>8</v>
      </c>
      <c r="AD118">
        <v>8</v>
      </c>
      <c r="AE118">
        <v>8</v>
      </c>
      <c r="AF118">
        <v>8</v>
      </c>
    </row>
    <row r="119" spans="1:32">
      <c r="A119" t="s">
        <v>164</v>
      </c>
      <c r="B119" s="45" t="s">
        <v>352</v>
      </c>
      <c r="C119" t="s">
        <v>157</v>
      </c>
      <c r="D119" t="s">
        <v>158</v>
      </c>
      <c r="E119" t="s">
        <v>159</v>
      </c>
      <c r="F119" t="s">
        <v>258</v>
      </c>
      <c r="G119" t="s">
        <v>259</v>
      </c>
      <c r="H119" t="s">
        <v>266</v>
      </c>
      <c r="I119" t="s">
        <v>260</v>
      </c>
      <c r="J119" t="s">
        <v>261</v>
      </c>
      <c r="K119" t="s">
        <v>267</v>
      </c>
      <c r="L119" t="s">
        <v>262</v>
      </c>
      <c r="M119" t="s">
        <v>263</v>
      </c>
      <c r="N119" t="s">
        <v>268</v>
      </c>
      <c r="O119" t="s">
        <v>264</v>
      </c>
      <c r="P119" t="s">
        <v>265</v>
      </c>
      <c r="Q119" t="s">
        <v>269</v>
      </c>
      <c r="R119" t="s">
        <v>270</v>
      </c>
      <c r="S119" t="s">
        <v>271</v>
      </c>
      <c r="T119" t="s">
        <v>280</v>
      </c>
      <c r="U119" t="s">
        <v>272</v>
      </c>
      <c r="V119" t="s">
        <v>273</v>
      </c>
      <c r="W119" t="s">
        <v>281</v>
      </c>
      <c r="X119" t="s">
        <v>274</v>
      </c>
      <c r="Y119" t="s">
        <v>275</v>
      </c>
      <c r="Z119" t="s">
        <v>282</v>
      </c>
      <c r="AA119" t="s">
        <v>276</v>
      </c>
      <c r="AB119" t="s">
        <v>277</v>
      </c>
      <c r="AC119" t="s">
        <v>283</v>
      </c>
      <c r="AD119" t="s">
        <v>278</v>
      </c>
      <c r="AE119" t="s">
        <v>279</v>
      </c>
      <c r="AF119" t="s">
        <v>284</v>
      </c>
    </row>
    <row r="120" spans="1:32">
      <c r="A120" t="s">
        <v>92</v>
      </c>
      <c r="C120">
        <v>20</v>
      </c>
      <c r="D120" s="2">
        <v>30</v>
      </c>
      <c r="E120">
        <v>30</v>
      </c>
      <c r="F120">
        <v>30</v>
      </c>
      <c r="G120">
        <v>30</v>
      </c>
      <c r="H120">
        <v>30</v>
      </c>
      <c r="I120">
        <v>30</v>
      </c>
      <c r="J120">
        <v>30</v>
      </c>
      <c r="K120">
        <v>30</v>
      </c>
      <c r="L120" s="2">
        <v>45</v>
      </c>
      <c r="M120" s="2">
        <v>45</v>
      </c>
      <c r="N120" s="2">
        <v>45</v>
      </c>
      <c r="O120" s="2">
        <v>60</v>
      </c>
      <c r="P120" s="2">
        <v>60</v>
      </c>
      <c r="Q120" s="2">
        <v>60</v>
      </c>
      <c r="R120">
        <v>60</v>
      </c>
      <c r="S120">
        <v>60</v>
      </c>
      <c r="T120">
        <v>60</v>
      </c>
      <c r="U120">
        <v>60</v>
      </c>
      <c r="V120">
        <v>60</v>
      </c>
      <c r="W120">
        <v>60</v>
      </c>
      <c r="X120">
        <v>60</v>
      </c>
      <c r="Y120">
        <v>60</v>
      </c>
      <c r="Z120">
        <v>60</v>
      </c>
      <c r="AA120">
        <v>60</v>
      </c>
      <c r="AB120">
        <v>60</v>
      </c>
      <c r="AC120">
        <v>60</v>
      </c>
      <c r="AD120">
        <v>90</v>
      </c>
      <c r="AE120">
        <v>90</v>
      </c>
      <c r="AF120">
        <v>90</v>
      </c>
    </row>
    <row r="121" spans="1:32">
      <c r="A121" t="s">
        <v>229</v>
      </c>
      <c r="C121">
        <v>5</v>
      </c>
      <c r="D121" s="2">
        <v>6</v>
      </c>
      <c r="E121">
        <v>7</v>
      </c>
      <c r="F121">
        <v>8</v>
      </c>
      <c r="G121">
        <v>8</v>
      </c>
      <c r="H121">
        <v>8</v>
      </c>
      <c r="I121">
        <v>8</v>
      </c>
      <c r="J121">
        <v>8</v>
      </c>
      <c r="K121">
        <v>8</v>
      </c>
      <c r="L121" s="2">
        <v>8</v>
      </c>
      <c r="M121" s="2">
        <v>8</v>
      </c>
      <c r="N121" s="2">
        <v>8</v>
      </c>
      <c r="O121" s="2">
        <v>8</v>
      </c>
      <c r="P121" s="2">
        <v>8</v>
      </c>
      <c r="Q121" s="2">
        <v>8</v>
      </c>
      <c r="R121">
        <v>8</v>
      </c>
      <c r="S121">
        <v>8</v>
      </c>
      <c r="T121">
        <v>8</v>
      </c>
      <c r="U121">
        <v>8</v>
      </c>
      <c r="V121">
        <v>8</v>
      </c>
      <c r="W121">
        <v>8</v>
      </c>
      <c r="X121">
        <v>8</v>
      </c>
      <c r="Y121">
        <v>8</v>
      </c>
      <c r="Z121">
        <v>8</v>
      </c>
      <c r="AA121">
        <v>8</v>
      </c>
      <c r="AB121">
        <v>8</v>
      </c>
      <c r="AC121">
        <v>8</v>
      </c>
      <c r="AD121">
        <v>8</v>
      </c>
      <c r="AE121">
        <v>8</v>
      </c>
      <c r="AF121">
        <v>8</v>
      </c>
    </row>
    <row r="122" spans="1:32">
      <c r="A122" t="s">
        <v>164</v>
      </c>
      <c r="B122" s="45" t="s">
        <v>353</v>
      </c>
      <c r="C122" t="s">
        <v>157</v>
      </c>
      <c r="D122" t="s">
        <v>158</v>
      </c>
      <c r="E122" t="s">
        <v>159</v>
      </c>
      <c r="F122" t="s">
        <v>258</v>
      </c>
      <c r="G122" t="s">
        <v>259</v>
      </c>
      <c r="H122" t="s">
        <v>266</v>
      </c>
      <c r="I122" t="s">
        <v>260</v>
      </c>
      <c r="J122" t="s">
        <v>261</v>
      </c>
      <c r="K122" t="s">
        <v>267</v>
      </c>
      <c r="L122" t="s">
        <v>262</v>
      </c>
      <c r="M122" t="s">
        <v>263</v>
      </c>
      <c r="N122" t="s">
        <v>268</v>
      </c>
      <c r="O122" t="s">
        <v>264</v>
      </c>
      <c r="P122" t="s">
        <v>265</v>
      </c>
      <c r="Q122" t="s">
        <v>269</v>
      </c>
      <c r="R122" t="s">
        <v>270</v>
      </c>
      <c r="S122" t="s">
        <v>271</v>
      </c>
      <c r="T122" t="s">
        <v>280</v>
      </c>
      <c r="U122" t="s">
        <v>272</v>
      </c>
      <c r="V122" t="s">
        <v>273</v>
      </c>
      <c r="W122" t="s">
        <v>281</v>
      </c>
      <c r="X122" t="s">
        <v>274</v>
      </c>
      <c r="Y122" t="s">
        <v>275</v>
      </c>
      <c r="Z122" t="s">
        <v>282</v>
      </c>
      <c r="AA122" t="s">
        <v>276</v>
      </c>
      <c r="AB122" t="s">
        <v>277</v>
      </c>
      <c r="AC122" t="s">
        <v>283</v>
      </c>
      <c r="AD122" t="s">
        <v>278</v>
      </c>
      <c r="AE122" t="s">
        <v>279</v>
      </c>
      <c r="AF122" t="s">
        <v>284</v>
      </c>
    </row>
    <row r="123" spans="1:32">
      <c r="A123" t="s">
        <v>92</v>
      </c>
      <c r="C123">
        <v>20</v>
      </c>
      <c r="D123" s="2">
        <v>30</v>
      </c>
      <c r="E123">
        <v>30</v>
      </c>
      <c r="F123">
        <v>30</v>
      </c>
      <c r="G123">
        <v>30</v>
      </c>
      <c r="H123">
        <v>30</v>
      </c>
      <c r="I123">
        <v>30</v>
      </c>
      <c r="J123">
        <v>30</v>
      </c>
      <c r="K123">
        <v>30</v>
      </c>
      <c r="L123" s="2">
        <v>45</v>
      </c>
      <c r="M123" s="2">
        <v>45</v>
      </c>
      <c r="N123" s="2">
        <v>45</v>
      </c>
      <c r="O123" s="2">
        <v>60</v>
      </c>
      <c r="P123" s="2">
        <v>60</v>
      </c>
      <c r="Q123" s="2">
        <v>60</v>
      </c>
      <c r="R123">
        <v>60</v>
      </c>
      <c r="S123">
        <v>60</v>
      </c>
      <c r="T123">
        <v>60</v>
      </c>
      <c r="U123">
        <v>60</v>
      </c>
      <c r="V123">
        <v>60</v>
      </c>
      <c r="W123">
        <v>60</v>
      </c>
      <c r="X123">
        <v>60</v>
      </c>
      <c r="Y123">
        <v>60</v>
      </c>
      <c r="Z123">
        <v>60</v>
      </c>
      <c r="AA123">
        <v>60</v>
      </c>
      <c r="AB123">
        <v>60</v>
      </c>
      <c r="AC123">
        <v>60</v>
      </c>
      <c r="AD123">
        <v>90</v>
      </c>
      <c r="AE123">
        <v>90</v>
      </c>
      <c r="AF123">
        <v>90</v>
      </c>
    </row>
    <row r="124" spans="1:32">
      <c r="A124" t="s">
        <v>229</v>
      </c>
      <c r="C124">
        <v>5</v>
      </c>
      <c r="D124" s="2">
        <v>6</v>
      </c>
      <c r="E124">
        <v>7</v>
      </c>
      <c r="F124">
        <v>8</v>
      </c>
      <c r="G124">
        <v>8</v>
      </c>
      <c r="H124">
        <v>8</v>
      </c>
      <c r="I124">
        <v>8</v>
      </c>
      <c r="J124">
        <v>8</v>
      </c>
      <c r="K124">
        <v>8</v>
      </c>
      <c r="L124" s="2">
        <v>8</v>
      </c>
      <c r="M124" s="2">
        <v>8</v>
      </c>
      <c r="N124" s="2">
        <v>8</v>
      </c>
      <c r="O124" s="2">
        <v>8</v>
      </c>
      <c r="P124" s="2">
        <v>8</v>
      </c>
      <c r="Q124" s="2">
        <v>8</v>
      </c>
      <c r="R124">
        <v>8</v>
      </c>
      <c r="S124">
        <v>8</v>
      </c>
      <c r="T124">
        <v>8</v>
      </c>
      <c r="U124">
        <v>8</v>
      </c>
      <c r="V124">
        <v>8</v>
      </c>
      <c r="W124">
        <v>8</v>
      </c>
      <c r="X124">
        <v>8</v>
      </c>
      <c r="Y124">
        <v>8</v>
      </c>
      <c r="Z124">
        <v>8</v>
      </c>
      <c r="AA124">
        <v>8</v>
      </c>
      <c r="AB124">
        <v>8</v>
      </c>
      <c r="AC124">
        <v>8</v>
      </c>
      <c r="AD124">
        <v>8</v>
      </c>
      <c r="AE124">
        <v>8</v>
      </c>
      <c r="AF124">
        <v>8</v>
      </c>
    </row>
    <row r="125" spans="1:32">
      <c r="A125" t="s">
        <v>164</v>
      </c>
      <c r="B125" s="45" t="s">
        <v>354</v>
      </c>
      <c r="C125" t="s">
        <v>157</v>
      </c>
      <c r="D125" t="s">
        <v>158</v>
      </c>
      <c r="E125" t="s">
        <v>159</v>
      </c>
      <c r="F125" t="s">
        <v>258</v>
      </c>
      <c r="G125" t="s">
        <v>259</v>
      </c>
      <c r="H125" t="s">
        <v>266</v>
      </c>
      <c r="I125" t="s">
        <v>260</v>
      </c>
      <c r="J125" t="s">
        <v>261</v>
      </c>
      <c r="K125" t="s">
        <v>267</v>
      </c>
      <c r="L125" t="s">
        <v>262</v>
      </c>
      <c r="M125" t="s">
        <v>263</v>
      </c>
      <c r="N125" t="s">
        <v>268</v>
      </c>
      <c r="O125" t="s">
        <v>264</v>
      </c>
      <c r="P125" t="s">
        <v>265</v>
      </c>
      <c r="Q125" t="s">
        <v>269</v>
      </c>
      <c r="R125" t="s">
        <v>270</v>
      </c>
      <c r="S125" t="s">
        <v>271</v>
      </c>
      <c r="T125" t="s">
        <v>280</v>
      </c>
      <c r="U125" t="s">
        <v>272</v>
      </c>
      <c r="V125" t="s">
        <v>273</v>
      </c>
      <c r="W125" t="s">
        <v>281</v>
      </c>
      <c r="X125" t="s">
        <v>274</v>
      </c>
      <c r="Y125" t="s">
        <v>275</v>
      </c>
      <c r="Z125" t="s">
        <v>282</v>
      </c>
      <c r="AA125" t="s">
        <v>276</v>
      </c>
      <c r="AB125" t="s">
        <v>277</v>
      </c>
      <c r="AC125" t="s">
        <v>283</v>
      </c>
      <c r="AD125" t="s">
        <v>278</v>
      </c>
      <c r="AE125" t="s">
        <v>279</v>
      </c>
      <c r="AF125" t="s">
        <v>284</v>
      </c>
    </row>
    <row r="126" spans="1:32">
      <c r="A126" t="s">
        <v>92</v>
      </c>
      <c r="C126">
        <v>20</v>
      </c>
      <c r="D126" s="2">
        <v>30</v>
      </c>
      <c r="E126">
        <v>30</v>
      </c>
      <c r="F126">
        <v>30</v>
      </c>
      <c r="G126">
        <v>30</v>
      </c>
      <c r="H126">
        <v>30</v>
      </c>
      <c r="I126">
        <v>30</v>
      </c>
      <c r="J126">
        <v>30</v>
      </c>
      <c r="K126">
        <v>30</v>
      </c>
      <c r="L126" s="2">
        <v>45</v>
      </c>
      <c r="M126" s="2">
        <v>45</v>
      </c>
      <c r="N126" s="2">
        <v>45</v>
      </c>
      <c r="O126" s="2">
        <v>60</v>
      </c>
      <c r="P126" s="2">
        <v>60</v>
      </c>
      <c r="Q126" s="2">
        <v>60</v>
      </c>
      <c r="R126">
        <v>60</v>
      </c>
      <c r="S126">
        <v>60</v>
      </c>
      <c r="T126">
        <v>60</v>
      </c>
      <c r="U126">
        <v>60</v>
      </c>
      <c r="V126">
        <v>60</v>
      </c>
      <c r="W126">
        <v>60</v>
      </c>
      <c r="X126">
        <v>60</v>
      </c>
      <c r="Y126">
        <v>60</v>
      </c>
      <c r="Z126">
        <v>60</v>
      </c>
      <c r="AA126">
        <v>60</v>
      </c>
      <c r="AB126">
        <v>60</v>
      </c>
      <c r="AC126">
        <v>60</v>
      </c>
      <c r="AD126">
        <v>90</v>
      </c>
      <c r="AE126">
        <v>90</v>
      </c>
      <c r="AF126">
        <v>90</v>
      </c>
    </row>
    <row r="127" spans="1:32">
      <c r="A127" t="s">
        <v>229</v>
      </c>
      <c r="C127">
        <v>5</v>
      </c>
      <c r="D127" s="2">
        <v>6</v>
      </c>
      <c r="E127">
        <v>7</v>
      </c>
      <c r="F127">
        <v>8</v>
      </c>
      <c r="G127">
        <v>8</v>
      </c>
      <c r="H127">
        <v>8</v>
      </c>
      <c r="I127">
        <v>8</v>
      </c>
      <c r="J127">
        <v>8</v>
      </c>
      <c r="K127">
        <v>8</v>
      </c>
      <c r="L127" s="2">
        <v>8</v>
      </c>
      <c r="M127" s="2">
        <v>8</v>
      </c>
      <c r="N127" s="2">
        <v>8</v>
      </c>
      <c r="O127" s="2">
        <v>8</v>
      </c>
      <c r="P127" s="2">
        <v>8</v>
      </c>
      <c r="Q127" s="2">
        <v>8</v>
      </c>
      <c r="R127">
        <v>8</v>
      </c>
      <c r="S127">
        <v>8</v>
      </c>
      <c r="T127">
        <v>8</v>
      </c>
      <c r="U127">
        <v>8</v>
      </c>
      <c r="V127">
        <v>8</v>
      </c>
      <c r="W127">
        <v>8</v>
      </c>
      <c r="X127">
        <v>8</v>
      </c>
      <c r="Y127">
        <v>8</v>
      </c>
      <c r="Z127">
        <v>8</v>
      </c>
      <c r="AA127">
        <v>8</v>
      </c>
      <c r="AB127">
        <v>8</v>
      </c>
      <c r="AC127">
        <v>8</v>
      </c>
      <c r="AD127">
        <v>8</v>
      </c>
      <c r="AE127">
        <v>8</v>
      </c>
      <c r="AF127">
        <v>8</v>
      </c>
    </row>
    <row r="128" spans="1:32">
      <c r="A128" t="s">
        <v>164</v>
      </c>
      <c r="B128" s="45" t="s">
        <v>326</v>
      </c>
      <c r="C128" t="s">
        <v>123</v>
      </c>
      <c r="D128" t="s">
        <v>124</v>
      </c>
      <c r="E128" t="s">
        <v>125</v>
      </c>
    </row>
    <row r="129" spans="1:32">
      <c r="A129" t="s">
        <v>92</v>
      </c>
      <c r="C129">
        <v>60</v>
      </c>
      <c r="D129">
        <v>60</v>
      </c>
      <c r="E129">
        <v>60</v>
      </c>
    </row>
    <row r="130" spans="1:32">
      <c r="A130" t="s">
        <v>229</v>
      </c>
      <c r="C130">
        <v>15</v>
      </c>
      <c r="D130">
        <v>15</v>
      </c>
      <c r="E130">
        <v>15</v>
      </c>
    </row>
    <row r="131" spans="1:32">
      <c r="A131" t="s">
        <v>164</v>
      </c>
      <c r="B131" s="45" t="s">
        <v>742</v>
      </c>
      <c r="C131" t="s">
        <v>157</v>
      </c>
      <c r="D131" t="s">
        <v>158</v>
      </c>
      <c r="E131" t="s">
        <v>159</v>
      </c>
      <c r="F131" t="s">
        <v>258</v>
      </c>
      <c r="G131" t="s">
        <v>259</v>
      </c>
      <c r="H131" t="s">
        <v>266</v>
      </c>
      <c r="I131" t="s">
        <v>260</v>
      </c>
      <c r="J131" t="s">
        <v>261</v>
      </c>
      <c r="K131" t="s">
        <v>267</v>
      </c>
      <c r="L131" t="s">
        <v>262</v>
      </c>
      <c r="M131" t="s">
        <v>263</v>
      </c>
      <c r="N131" t="s">
        <v>268</v>
      </c>
      <c r="O131" t="s">
        <v>264</v>
      </c>
      <c r="P131" t="s">
        <v>265</v>
      </c>
      <c r="Q131" t="s">
        <v>269</v>
      </c>
      <c r="R131" t="s">
        <v>270</v>
      </c>
      <c r="S131" t="s">
        <v>271</v>
      </c>
      <c r="T131" t="s">
        <v>280</v>
      </c>
      <c r="U131" t="s">
        <v>272</v>
      </c>
      <c r="V131" t="s">
        <v>273</v>
      </c>
      <c r="W131" t="s">
        <v>281</v>
      </c>
      <c r="X131" t="s">
        <v>274</v>
      </c>
      <c r="Y131" t="s">
        <v>275</v>
      </c>
      <c r="Z131" t="s">
        <v>282</v>
      </c>
      <c r="AA131" t="s">
        <v>276</v>
      </c>
      <c r="AB131" t="s">
        <v>277</v>
      </c>
      <c r="AC131" t="s">
        <v>283</v>
      </c>
      <c r="AD131" t="s">
        <v>278</v>
      </c>
      <c r="AE131" t="s">
        <v>279</v>
      </c>
      <c r="AF131" t="s">
        <v>284</v>
      </c>
    </row>
    <row r="132" spans="1:32">
      <c r="A132" t="s">
        <v>92</v>
      </c>
      <c r="C132">
        <v>20</v>
      </c>
      <c r="D132" s="2">
        <v>30</v>
      </c>
      <c r="E132">
        <v>30</v>
      </c>
      <c r="F132">
        <v>30</v>
      </c>
      <c r="G132">
        <v>30</v>
      </c>
      <c r="H132">
        <v>30</v>
      </c>
      <c r="I132">
        <v>30</v>
      </c>
      <c r="J132">
        <v>30</v>
      </c>
      <c r="K132">
        <v>30</v>
      </c>
      <c r="L132" s="2">
        <v>45</v>
      </c>
      <c r="M132" s="2">
        <v>45</v>
      </c>
      <c r="N132" s="2">
        <v>45</v>
      </c>
      <c r="O132" s="2">
        <v>60</v>
      </c>
      <c r="P132" s="2">
        <v>60</v>
      </c>
      <c r="Q132" s="2">
        <v>60</v>
      </c>
      <c r="R132">
        <v>60</v>
      </c>
      <c r="S132">
        <v>60</v>
      </c>
      <c r="T132">
        <v>60</v>
      </c>
      <c r="U132">
        <v>60</v>
      </c>
      <c r="V132">
        <v>60</v>
      </c>
      <c r="W132">
        <v>60</v>
      </c>
      <c r="X132">
        <v>60</v>
      </c>
      <c r="Y132">
        <v>60</v>
      </c>
      <c r="Z132">
        <v>60</v>
      </c>
      <c r="AA132">
        <v>60</v>
      </c>
      <c r="AB132">
        <v>60</v>
      </c>
      <c r="AC132">
        <v>60</v>
      </c>
      <c r="AD132">
        <v>90</v>
      </c>
      <c r="AE132">
        <v>90</v>
      </c>
      <c r="AF132">
        <v>90</v>
      </c>
    </row>
    <row r="133" spans="1:32">
      <c r="A133" t="s">
        <v>229</v>
      </c>
      <c r="C133">
        <v>5</v>
      </c>
      <c r="D133" s="2">
        <v>6</v>
      </c>
      <c r="E133">
        <v>7</v>
      </c>
      <c r="F133">
        <v>8</v>
      </c>
      <c r="G133">
        <v>8</v>
      </c>
      <c r="H133">
        <v>8</v>
      </c>
      <c r="I133">
        <v>8</v>
      </c>
      <c r="J133">
        <v>8</v>
      </c>
      <c r="K133">
        <v>8</v>
      </c>
      <c r="L133" s="2">
        <v>8</v>
      </c>
      <c r="M133" s="2">
        <v>8</v>
      </c>
      <c r="N133" s="2">
        <v>8</v>
      </c>
      <c r="O133" s="2">
        <v>8</v>
      </c>
      <c r="P133" s="2">
        <v>8</v>
      </c>
      <c r="Q133" s="2">
        <v>8</v>
      </c>
      <c r="R133">
        <v>8</v>
      </c>
      <c r="S133">
        <v>8</v>
      </c>
      <c r="T133">
        <v>8</v>
      </c>
      <c r="U133">
        <v>8</v>
      </c>
      <c r="V133">
        <v>8</v>
      </c>
      <c r="W133">
        <v>8</v>
      </c>
      <c r="X133">
        <v>8</v>
      </c>
      <c r="Y133">
        <v>8</v>
      </c>
      <c r="Z133">
        <v>8</v>
      </c>
      <c r="AA133">
        <v>8</v>
      </c>
      <c r="AB133">
        <v>8</v>
      </c>
      <c r="AC133">
        <v>8</v>
      </c>
      <c r="AD133">
        <v>8</v>
      </c>
      <c r="AE133">
        <v>8</v>
      </c>
      <c r="AF133">
        <v>8</v>
      </c>
    </row>
    <row r="134" spans="1:32">
      <c r="A134" t="s">
        <v>164</v>
      </c>
      <c r="B134" s="45" t="s">
        <v>804</v>
      </c>
      <c r="C134" t="s">
        <v>157</v>
      </c>
      <c r="D134" t="s">
        <v>158</v>
      </c>
      <c r="E134" t="s">
        <v>159</v>
      </c>
      <c r="F134" t="s">
        <v>258</v>
      </c>
      <c r="G134" t="s">
        <v>259</v>
      </c>
      <c r="H134" t="s">
        <v>266</v>
      </c>
      <c r="I134" t="s">
        <v>260</v>
      </c>
      <c r="J134" t="s">
        <v>261</v>
      </c>
      <c r="K134" t="s">
        <v>267</v>
      </c>
      <c r="L134" t="s">
        <v>262</v>
      </c>
      <c r="M134" t="s">
        <v>263</v>
      </c>
      <c r="N134" t="s">
        <v>268</v>
      </c>
      <c r="O134" t="s">
        <v>264</v>
      </c>
      <c r="P134" t="s">
        <v>265</v>
      </c>
      <c r="Q134" t="s">
        <v>269</v>
      </c>
      <c r="R134" t="s">
        <v>270</v>
      </c>
      <c r="S134" t="s">
        <v>271</v>
      </c>
      <c r="T134" t="s">
        <v>280</v>
      </c>
      <c r="U134" t="s">
        <v>272</v>
      </c>
      <c r="V134" t="s">
        <v>273</v>
      </c>
      <c r="W134" t="s">
        <v>281</v>
      </c>
      <c r="X134" t="s">
        <v>274</v>
      </c>
      <c r="Y134" t="s">
        <v>275</v>
      </c>
      <c r="Z134" t="s">
        <v>282</v>
      </c>
      <c r="AA134" t="s">
        <v>276</v>
      </c>
      <c r="AB134" t="s">
        <v>277</v>
      </c>
      <c r="AC134" t="s">
        <v>283</v>
      </c>
      <c r="AD134" t="s">
        <v>278</v>
      </c>
      <c r="AE134" t="s">
        <v>279</v>
      </c>
      <c r="AF134" t="s">
        <v>284</v>
      </c>
    </row>
    <row r="135" spans="1:32">
      <c r="A135" t="s">
        <v>92</v>
      </c>
      <c r="C135">
        <v>20</v>
      </c>
      <c r="D135" s="2">
        <v>30</v>
      </c>
      <c r="E135">
        <v>30</v>
      </c>
      <c r="F135">
        <v>30</v>
      </c>
      <c r="G135">
        <v>30</v>
      </c>
      <c r="H135">
        <v>30</v>
      </c>
      <c r="I135">
        <v>30</v>
      </c>
      <c r="J135">
        <v>30</v>
      </c>
      <c r="K135">
        <v>30</v>
      </c>
      <c r="L135" s="2">
        <v>45</v>
      </c>
      <c r="M135" s="2">
        <v>45</v>
      </c>
      <c r="N135" s="2">
        <v>45</v>
      </c>
      <c r="O135" s="2">
        <v>60</v>
      </c>
      <c r="P135" s="2">
        <v>60</v>
      </c>
      <c r="Q135" s="2">
        <v>60</v>
      </c>
      <c r="R135">
        <v>60</v>
      </c>
      <c r="S135">
        <v>60</v>
      </c>
      <c r="T135">
        <v>60</v>
      </c>
      <c r="U135">
        <v>60</v>
      </c>
      <c r="V135">
        <v>60</v>
      </c>
      <c r="W135">
        <v>60</v>
      </c>
      <c r="X135">
        <v>60</v>
      </c>
      <c r="Y135">
        <v>60</v>
      </c>
      <c r="Z135">
        <v>60</v>
      </c>
      <c r="AA135">
        <v>60</v>
      </c>
      <c r="AB135">
        <v>60</v>
      </c>
      <c r="AC135">
        <v>60</v>
      </c>
      <c r="AD135">
        <v>90</v>
      </c>
      <c r="AE135">
        <v>90</v>
      </c>
      <c r="AF135">
        <v>90</v>
      </c>
    </row>
    <row r="136" spans="1:32">
      <c r="A136" t="s">
        <v>229</v>
      </c>
      <c r="C136">
        <v>5</v>
      </c>
      <c r="D136" s="2">
        <v>6</v>
      </c>
      <c r="E136">
        <v>7</v>
      </c>
      <c r="F136">
        <v>8</v>
      </c>
      <c r="G136">
        <v>8</v>
      </c>
      <c r="H136">
        <v>8</v>
      </c>
      <c r="I136">
        <v>8</v>
      </c>
      <c r="J136">
        <v>8</v>
      </c>
      <c r="K136">
        <v>8</v>
      </c>
      <c r="L136" s="2">
        <v>8</v>
      </c>
      <c r="M136" s="2">
        <v>8</v>
      </c>
      <c r="N136" s="2">
        <v>8</v>
      </c>
      <c r="O136" s="2">
        <v>8</v>
      </c>
      <c r="P136" s="2">
        <v>8</v>
      </c>
      <c r="Q136" s="2">
        <v>8</v>
      </c>
      <c r="R136">
        <v>8</v>
      </c>
      <c r="S136">
        <v>8</v>
      </c>
      <c r="T136">
        <v>8</v>
      </c>
      <c r="U136">
        <v>8</v>
      </c>
      <c r="V136">
        <v>8</v>
      </c>
      <c r="W136">
        <v>8</v>
      </c>
      <c r="X136">
        <v>8</v>
      </c>
      <c r="Y136">
        <v>8</v>
      </c>
      <c r="Z136">
        <v>8</v>
      </c>
      <c r="AA136">
        <v>8</v>
      </c>
      <c r="AB136">
        <v>8</v>
      </c>
      <c r="AC136">
        <v>8</v>
      </c>
      <c r="AD136">
        <v>8</v>
      </c>
      <c r="AE136">
        <v>8</v>
      </c>
      <c r="AF136">
        <v>8</v>
      </c>
    </row>
    <row r="137" spans="1:32">
      <c r="A137" t="s">
        <v>164</v>
      </c>
      <c r="B137" s="45" t="s">
        <v>805</v>
      </c>
      <c r="C137" t="s">
        <v>157</v>
      </c>
      <c r="D137" t="s">
        <v>158</v>
      </c>
      <c r="E137" t="s">
        <v>159</v>
      </c>
      <c r="F137" t="s">
        <v>258</v>
      </c>
      <c r="G137" t="s">
        <v>259</v>
      </c>
      <c r="H137" t="s">
        <v>266</v>
      </c>
      <c r="I137" t="s">
        <v>260</v>
      </c>
      <c r="J137" t="s">
        <v>261</v>
      </c>
      <c r="K137" t="s">
        <v>267</v>
      </c>
      <c r="L137" t="s">
        <v>262</v>
      </c>
      <c r="M137" t="s">
        <v>263</v>
      </c>
      <c r="N137" t="s">
        <v>268</v>
      </c>
      <c r="O137" t="s">
        <v>264</v>
      </c>
      <c r="P137" t="s">
        <v>265</v>
      </c>
      <c r="Q137" t="s">
        <v>269</v>
      </c>
      <c r="R137" t="s">
        <v>270</v>
      </c>
      <c r="S137" t="s">
        <v>271</v>
      </c>
      <c r="T137" t="s">
        <v>280</v>
      </c>
      <c r="U137" t="s">
        <v>272</v>
      </c>
      <c r="V137" t="s">
        <v>273</v>
      </c>
      <c r="W137" t="s">
        <v>281</v>
      </c>
      <c r="X137" t="s">
        <v>274</v>
      </c>
      <c r="Y137" t="s">
        <v>275</v>
      </c>
      <c r="Z137" t="s">
        <v>282</v>
      </c>
      <c r="AA137" t="s">
        <v>276</v>
      </c>
      <c r="AB137" t="s">
        <v>277</v>
      </c>
      <c r="AC137" t="s">
        <v>283</v>
      </c>
      <c r="AD137" t="s">
        <v>278</v>
      </c>
      <c r="AE137" t="s">
        <v>279</v>
      </c>
      <c r="AF137" t="s">
        <v>284</v>
      </c>
    </row>
    <row r="138" spans="1:32">
      <c r="A138" t="s">
        <v>92</v>
      </c>
      <c r="C138">
        <v>20</v>
      </c>
      <c r="D138" s="2">
        <v>30</v>
      </c>
      <c r="E138">
        <v>30</v>
      </c>
      <c r="F138">
        <v>30</v>
      </c>
      <c r="G138">
        <v>30</v>
      </c>
      <c r="H138">
        <v>30</v>
      </c>
      <c r="I138">
        <v>30</v>
      </c>
      <c r="J138">
        <v>30</v>
      </c>
      <c r="K138">
        <v>30</v>
      </c>
      <c r="L138" s="2">
        <v>45</v>
      </c>
      <c r="M138" s="2">
        <v>45</v>
      </c>
      <c r="N138" s="2">
        <v>45</v>
      </c>
      <c r="O138" s="2">
        <v>60</v>
      </c>
      <c r="P138" s="2">
        <v>60</v>
      </c>
      <c r="Q138" s="2">
        <v>60</v>
      </c>
      <c r="R138">
        <v>60</v>
      </c>
      <c r="S138">
        <v>60</v>
      </c>
      <c r="T138">
        <v>60</v>
      </c>
      <c r="U138">
        <v>60</v>
      </c>
      <c r="V138">
        <v>60</v>
      </c>
      <c r="W138">
        <v>60</v>
      </c>
      <c r="X138">
        <v>60</v>
      </c>
      <c r="Y138">
        <v>60</v>
      </c>
      <c r="Z138">
        <v>60</v>
      </c>
      <c r="AA138">
        <v>60</v>
      </c>
      <c r="AB138">
        <v>60</v>
      </c>
      <c r="AC138">
        <v>60</v>
      </c>
      <c r="AD138">
        <v>90</v>
      </c>
      <c r="AE138">
        <v>90</v>
      </c>
      <c r="AF138">
        <v>90</v>
      </c>
    </row>
    <row r="139" spans="1:32">
      <c r="A139" t="s">
        <v>229</v>
      </c>
      <c r="C139">
        <v>5</v>
      </c>
      <c r="D139" s="2">
        <v>6</v>
      </c>
      <c r="E139">
        <v>7</v>
      </c>
      <c r="F139">
        <v>8</v>
      </c>
      <c r="G139">
        <v>8</v>
      </c>
      <c r="H139">
        <v>8</v>
      </c>
      <c r="I139">
        <v>8</v>
      </c>
      <c r="J139">
        <v>8</v>
      </c>
      <c r="K139">
        <v>8</v>
      </c>
      <c r="L139" s="2">
        <v>8</v>
      </c>
      <c r="M139" s="2">
        <v>8</v>
      </c>
      <c r="N139" s="2">
        <v>8</v>
      </c>
      <c r="O139" s="2">
        <v>8</v>
      </c>
      <c r="P139" s="2">
        <v>8</v>
      </c>
      <c r="Q139" s="2">
        <v>8</v>
      </c>
      <c r="R139">
        <v>8</v>
      </c>
      <c r="S139">
        <v>8</v>
      </c>
      <c r="T139">
        <v>8</v>
      </c>
      <c r="U139">
        <v>8</v>
      </c>
      <c r="V139">
        <v>8</v>
      </c>
      <c r="W139">
        <v>8</v>
      </c>
      <c r="X139">
        <v>8</v>
      </c>
      <c r="Y139">
        <v>8</v>
      </c>
      <c r="Z139">
        <v>8</v>
      </c>
      <c r="AA139">
        <v>8</v>
      </c>
      <c r="AB139">
        <v>8</v>
      </c>
      <c r="AC139">
        <v>8</v>
      </c>
      <c r="AD139">
        <v>8</v>
      </c>
      <c r="AE139">
        <v>8</v>
      </c>
      <c r="AF139">
        <v>8</v>
      </c>
    </row>
    <row r="140" spans="1:32">
      <c r="A140" t="s">
        <v>164</v>
      </c>
      <c r="B140" s="45" t="s">
        <v>806</v>
      </c>
      <c r="C140" t="s">
        <v>157</v>
      </c>
      <c r="D140" t="s">
        <v>158</v>
      </c>
      <c r="E140" t="s">
        <v>159</v>
      </c>
      <c r="F140" t="s">
        <v>258</v>
      </c>
      <c r="G140" t="s">
        <v>259</v>
      </c>
      <c r="H140" t="s">
        <v>266</v>
      </c>
      <c r="I140" t="s">
        <v>260</v>
      </c>
      <c r="J140" t="s">
        <v>261</v>
      </c>
      <c r="K140" t="s">
        <v>267</v>
      </c>
      <c r="L140" t="s">
        <v>262</v>
      </c>
      <c r="M140" t="s">
        <v>263</v>
      </c>
      <c r="N140" t="s">
        <v>268</v>
      </c>
      <c r="O140" t="s">
        <v>264</v>
      </c>
      <c r="P140" t="s">
        <v>265</v>
      </c>
      <c r="Q140" t="s">
        <v>269</v>
      </c>
      <c r="R140" t="s">
        <v>270</v>
      </c>
      <c r="S140" t="s">
        <v>271</v>
      </c>
      <c r="T140" t="s">
        <v>280</v>
      </c>
      <c r="U140" t="s">
        <v>272</v>
      </c>
      <c r="V140" t="s">
        <v>273</v>
      </c>
      <c r="W140" t="s">
        <v>281</v>
      </c>
      <c r="X140" t="s">
        <v>274</v>
      </c>
      <c r="Y140" t="s">
        <v>275</v>
      </c>
      <c r="Z140" t="s">
        <v>282</v>
      </c>
      <c r="AA140" t="s">
        <v>276</v>
      </c>
      <c r="AB140" t="s">
        <v>277</v>
      </c>
      <c r="AC140" t="s">
        <v>283</v>
      </c>
      <c r="AD140" t="s">
        <v>278</v>
      </c>
      <c r="AE140" t="s">
        <v>279</v>
      </c>
      <c r="AF140" t="s">
        <v>284</v>
      </c>
    </row>
    <row r="141" spans="1:32">
      <c r="A141" t="s">
        <v>92</v>
      </c>
      <c r="C141">
        <v>20</v>
      </c>
      <c r="D141" s="2">
        <v>30</v>
      </c>
      <c r="E141">
        <v>30</v>
      </c>
      <c r="F141">
        <v>30</v>
      </c>
      <c r="G141">
        <v>30</v>
      </c>
      <c r="H141">
        <v>30</v>
      </c>
      <c r="I141">
        <v>30</v>
      </c>
      <c r="J141">
        <v>30</v>
      </c>
      <c r="K141">
        <v>30</v>
      </c>
      <c r="L141" s="2">
        <v>45</v>
      </c>
      <c r="M141" s="2">
        <v>45</v>
      </c>
      <c r="N141" s="2">
        <v>45</v>
      </c>
      <c r="O141" s="2">
        <v>60</v>
      </c>
      <c r="P141" s="2">
        <v>60</v>
      </c>
      <c r="Q141" s="2">
        <v>60</v>
      </c>
      <c r="R141">
        <v>60</v>
      </c>
      <c r="S141">
        <v>60</v>
      </c>
      <c r="T141">
        <v>60</v>
      </c>
      <c r="U141">
        <v>60</v>
      </c>
      <c r="V141">
        <v>60</v>
      </c>
      <c r="W141">
        <v>60</v>
      </c>
      <c r="X141">
        <v>60</v>
      </c>
      <c r="Y141">
        <v>60</v>
      </c>
      <c r="Z141">
        <v>60</v>
      </c>
      <c r="AA141">
        <v>60</v>
      </c>
      <c r="AB141">
        <v>60</v>
      </c>
      <c r="AC141">
        <v>60</v>
      </c>
      <c r="AD141">
        <v>90</v>
      </c>
      <c r="AE141">
        <v>90</v>
      </c>
      <c r="AF141">
        <v>90</v>
      </c>
    </row>
    <row r="142" spans="1:32">
      <c r="A142" t="s">
        <v>229</v>
      </c>
      <c r="C142">
        <v>5</v>
      </c>
      <c r="D142" s="2">
        <v>6</v>
      </c>
      <c r="E142">
        <v>7</v>
      </c>
      <c r="F142">
        <v>8</v>
      </c>
      <c r="G142">
        <v>8</v>
      </c>
      <c r="H142">
        <v>8</v>
      </c>
      <c r="I142">
        <v>8</v>
      </c>
      <c r="J142">
        <v>8</v>
      </c>
      <c r="K142">
        <v>8</v>
      </c>
      <c r="L142" s="2">
        <v>8</v>
      </c>
      <c r="M142" s="2">
        <v>8</v>
      </c>
      <c r="N142" s="2">
        <v>8</v>
      </c>
      <c r="O142" s="2">
        <v>8</v>
      </c>
      <c r="P142" s="2">
        <v>8</v>
      </c>
      <c r="Q142" s="2">
        <v>8</v>
      </c>
      <c r="R142">
        <v>8</v>
      </c>
      <c r="S142">
        <v>8</v>
      </c>
      <c r="T142">
        <v>8</v>
      </c>
      <c r="U142">
        <v>8</v>
      </c>
      <c r="V142">
        <v>8</v>
      </c>
      <c r="W142">
        <v>8</v>
      </c>
      <c r="X142">
        <v>8</v>
      </c>
      <c r="Y142">
        <v>8</v>
      </c>
      <c r="Z142">
        <v>8</v>
      </c>
      <c r="AA142">
        <v>8</v>
      </c>
      <c r="AB142">
        <v>8</v>
      </c>
      <c r="AC142">
        <v>8</v>
      </c>
      <c r="AD142">
        <v>8</v>
      </c>
      <c r="AE142">
        <v>8</v>
      </c>
      <c r="AF142">
        <v>8</v>
      </c>
    </row>
    <row r="143" spans="1:32">
      <c r="A143" t="s">
        <v>164</v>
      </c>
      <c r="B143" s="45" t="s">
        <v>807</v>
      </c>
      <c r="C143" t="s">
        <v>157</v>
      </c>
      <c r="D143" t="s">
        <v>158</v>
      </c>
      <c r="E143" t="s">
        <v>159</v>
      </c>
      <c r="F143" t="s">
        <v>258</v>
      </c>
      <c r="G143" t="s">
        <v>259</v>
      </c>
      <c r="H143" t="s">
        <v>266</v>
      </c>
      <c r="I143" t="s">
        <v>260</v>
      </c>
      <c r="J143" t="s">
        <v>261</v>
      </c>
      <c r="K143" t="s">
        <v>267</v>
      </c>
      <c r="L143" t="s">
        <v>262</v>
      </c>
      <c r="M143" t="s">
        <v>263</v>
      </c>
      <c r="N143" t="s">
        <v>268</v>
      </c>
      <c r="O143" t="s">
        <v>264</v>
      </c>
      <c r="P143" t="s">
        <v>265</v>
      </c>
      <c r="Q143" t="s">
        <v>269</v>
      </c>
      <c r="R143" t="s">
        <v>270</v>
      </c>
      <c r="S143" t="s">
        <v>271</v>
      </c>
      <c r="T143" t="s">
        <v>280</v>
      </c>
      <c r="U143" t="s">
        <v>272</v>
      </c>
      <c r="V143" t="s">
        <v>273</v>
      </c>
      <c r="W143" t="s">
        <v>281</v>
      </c>
      <c r="X143" t="s">
        <v>274</v>
      </c>
      <c r="Y143" t="s">
        <v>275</v>
      </c>
      <c r="Z143" t="s">
        <v>282</v>
      </c>
      <c r="AA143" t="s">
        <v>276</v>
      </c>
      <c r="AB143" t="s">
        <v>277</v>
      </c>
      <c r="AC143" t="s">
        <v>283</v>
      </c>
      <c r="AD143" t="s">
        <v>278</v>
      </c>
      <c r="AE143" t="s">
        <v>279</v>
      </c>
      <c r="AF143" t="s">
        <v>284</v>
      </c>
    </row>
    <row r="144" spans="1:32">
      <c r="A144" t="s">
        <v>92</v>
      </c>
      <c r="C144">
        <v>20</v>
      </c>
      <c r="D144" s="2">
        <v>30</v>
      </c>
      <c r="E144">
        <v>30</v>
      </c>
      <c r="F144">
        <v>30</v>
      </c>
      <c r="G144">
        <v>30</v>
      </c>
      <c r="H144">
        <v>30</v>
      </c>
      <c r="I144">
        <v>30</v>
      </c>
      <c r="J144">
        <v>30</v>
      </c>
      <c r="K144">
        <v>30</v>
      </c>
      <c r="L144" s="2">
        <v>45</v>
      </c>
      <c r="M144" s="2">
        <v>45</v>
      </c>
      <c r="N144" s="2">
        <v>45</v>
      </c>
      <c r="O144" s="2">
        <v>60</v>
      </c>
      <c r="P144" s="2">
        <v>60</v>
      </c>
      <c r="Q144" s="2">
        <v>60</v>
      </c>
      <c r="R144">
        <v>60</v>
      </c>
      <c r="S144">
        <v>60</v>
      </c>
      <c r="T144">
        <v>60</v>
      </c>
      <c r="U144">
        <v>60</v>
      </c>
      <c r="V144">
        <v>60</v>
      </c>
      <c r="W144">
        <v>60</v>
      </c>
      <c r="X144">
        <v>60</v>
      </c>
      <c r="Y144">
        <v>60</v>
      </c>
      <c r="Z144">
        <v>60</v>
      </c>
      <c r="AA144">
        <v>60</v>
      </c>
      <c r="AB144">
        <v>60</v>
      </c>
      <c r="AC144">
        <v>60</v>
      </c>
      <c r="AD144">
        <v>90</v>
      </c>
      <c r="AE144">
        <v>90</v>
      </c>
      <c r="AF144">
        <v>90</v>
      </c>
    </row>
    <row r="145" spans="1:32">
      <c r="A145" t="s">
        <v>229</v>
      </c>
      <c r="C145">
        <v>5</v>
      </c>
      <c r="D145" s="2">
        <v>6</v>
      </c>
      <c r="E145">
        <v>7</v>
      </c>
      <c r="F145">
        <v>8</v>
      </c>
      <c r="G145">
        <v>8</v>
      </c>
      <c r="H145">
        <v>8</v>
      </c>
      <c r="I145">
        <v>8</v>
      </c>
      <c r="J145">
        <v>8</v>
      </c>
      <c r="K145">
        <v>8</v>
      </c>
      <c r="L145" s="2">
        <v>8</v>
      </c>
      <c r="M145" s="2">
        <v>8</v>
      </c>
      <c r="N145" s="2">
        <v>8</v>
      </c>
      <c r="O145" s="2">
        <v>8</v>
      </c>
      <c r="P145" s="2">
        <v>8</v>
      </c>
      <c r="Q145" s="2">
        <v>8</v>
      </c>
      <c r="R145">
        <v>8</v>
      </c>
      <c r="S145">
        <v>8</v>
      </c>
      <c r="T145">
        <v>8</v>
      </c>
      <c r="U145">
        <v>8</v>
      </c>
      <c r="V145">
        <v>8</v>
      </c>
      <c r="W145">
        <v>8</v>
      </c>
      <c r="X145">
        <v>8</v>
      </c>
      <c r="Y145">
        <v>8</v>
      </c>
      <c r="Z145">
        <v>8</v>
      </c>
      <c r="AA145">
        <v>8</v>
      </c>
      <c r="AB145">
        <v>8</v>
      </c>
      <c r="AC145">
        <v>8</v>
      </c>
      <c r="AD145">
        <v>8</v>
      </c>
      <c r="AE145">
        <v>8</v>
      </c>
      <c r="AF145">
        <v>8</v>
      </c>
    </row>
    <row r="146" spans="1:32">
      <c r="A146" t="s">
        <v>164</v>
      </c>
      <c r="B146" s="45" t="s">
        <v>808</v>
      </c>
      <c r="C146" t="s">
        <v>157</v>
      </c>
      <c r="D146" t="s">
        <v>158</v>
      </c>
      <c r="E146" t="s">
        <v>159</v>
      </c>
      <c r="F146" t="s">
        <v>258</v>
      </c>
      <c r="G146" t="s">
        <v>259</v>
      </c>
      <c r="H146" t="s">
        <v>266</v>
      </c>
      <c r="I146" t="s">
        <v>260</v>
      </c>
      <c r="J146" t="s">
        <v>261</v>
      </c>
      <c r="K146" t="s">
        <v>267</v>
      </c>
      <c r="L146" t="s">
        <v>262</v>
      </c>
      <c r="M146" t="s">
        <v>263</v>
      </c>
      <c r="N146" t="s">
        <v>268</v>
      </c>
      <c r="O146" t="s">
        <v>264</v>
      </c>
      <c r="P146" t="s">
        <v>265</v>
      </c>
      <c r="Q146" t="s">
        <v>269</v>
      </c>
      <c r="R146" t="s">
        <v>270</v>
      </c>
      <c r="S146" t="s">
        <v>271</v>
      </c>
      <c r="T146" t="s">
        <v>280</v>
      </c>
      <c r="U146" t="s">
        <v>272</v>
      </c>
      <c r="V146" t="s">
        <v>273</v>
      </c>
      <c r="W146" t="s">
        <v>281</v>
      </c>
      <c r="X146" t="s">
        <v>274</v>
      </c>
      <c r="Y146" t="s">
        <v>275</v>
      </c>
      <c r="Z146" t="s">
        <v>282</v>
      </c>
      <c r="AA146" t="s">
        <v>276</v>
      </c>
      <c r="AB146" t="s">
        <v>277</v>
      </c>
      <c r="AC146" t="s">
        <v>283</v>
      </c>
      <c r="AD146" t="s">
        <v>278</v>
      </c>
      <c r="AE146" t="s">
        <v>279</v>
      </c>
      <c r="AF146" t="s">
        <v>284</v>
      </c>
    </row>
    <row r="147" spans="1:32">
      <c r="A147" t="s">
        <v>92</v>
      </c>
      <c r="C147">
        <v>20</v>
      </c>
      <c r="D147" s="2">
        <v>30</v>
      </c>
      <c r="E147">
        <v>30</v>
      </c>
      <c r="F147">
        <v>30</v>
      </c>
      <c r="G147">
        <v>30</v>
      </c>
      <c r="H147">
        <v>30</v>
      </c>
      <c r="I147">
        <v>30</v>
      </c>
      <c r="J147">
        <v>30</v>
      </c>
      <c r="K147">
        <v>30</v>
      </c>
      <c r="L147" s="2">
        <v>45</v>
      </c>
      <c r="M147" s="2">
        <v>45</v>
      </c>
      <c r="N147" s="2">
        <v>45</v>
      </c>
      <c r="O147" s="2">
        <v>60</v>
      </c>
      <c r="P147" s="2">
        <v>60</v>
      </c>
      <c r="Q147" s="2">
        <v>60</v>
      </c>
      <c r="R147">
        <v>60</v>
      </c>
      <c r="S147">
        <v>60</v>
      </c>
      <c r="T147">
        <v>60</v>
      </c>
      <c r="U147">
        <v>60</v>
      </c>
      <c r="V147">
        <v>60</v>
      </c>
      <c r="W147">
        <v>60</v>
      </c>
      <c r="X147">
        <v>60</v>
      </c>
      <c r="Y147">
        <v>60</v>
      </c>
      <c r="Z147">
        <v>60</v>
      </c>
      <c r="AA147">
        <v>60</v>
      </c>
      <c r="AB147">
        <v>60</v>
      </c>
      <c r="AC147">
        <v>60</v>
      </c>
      <c r="AD147">
        <v>90</v>
      </c>
      <c r="AE147">
        <v>90</v>
      </c>
      <c r="AF147">
        <v>90</v>
      </c>
    </row>
    <row r="148" spans="1:32">
      <c r="A148" t="s">
        <v>229</v>
      </c>
      <c r="C148">
        <v>5</v>
      </c>
      <c r="D148" s="2">
        <v>6</v>
      </c>
      <c r="E148">
        <v>7</v>
      </c>
      <c r="F148">
        <v>8</v>
      </c>
      <c r="G148">
        <v>8</v>
      </c>
      <c r="H148">
        <v>8</v>
      </c>
      <c r="I148">
        <v>8</v>
      </c>
      <c r="J148">
        <v>8</v>
      </c>
      <c r="K148">
        <v>8</v>
      </c>
      <c r="L148" s="2">
        <v>8</v>
      </c>
      <c r="M148" s="2">
        <v>8</v>
      </c>
      <c r="N148" s="2">
        <v>8</v>
      </c>
      <c r="O148" s="2">
        <v>8</v>
      </c>
      <c r="P148" s="2">
        <v>8</v>
      </c>
      <c r="Q148" s="2">
        <v>8</v>
      </c>
      <c r="R148">
        <v>8</v>
      </c>
      <c r="S148">
        <v>8</v>
      </c>
      <c r="T148">
        <v>8</v>
      </c>
      <c r="U148">
        <v>8</v>
      </c>
      <c r="V148">
        <v>8</v>
      </c>
      <c r="W148">
        <v>8</v>
      </c>
      <c r="X148">
        <v>8</v>
      </c>
      <c r="Y148">
        <v>8</v>
      </c>
      <c r="Z148">
        <v>8</v>
      </c>
      <c r="AA148">
        <v>8</v>
      </c>
      <c r="AB148">
        <v>8</v>
      </c>
      <c r="AC148">
        <v>8</v>
      </c>
      <c r="AD148">
        <v>8</v>
      </c>
      <c r="AE148">
        <v>8</v>
      </c>
      <c r="AF148">
        <v>8</v>
      </c>
    </row>
    <row r="149" spans="1:32">
      <c r="A149" t="s">
        <v>164</v>
      </c>
      <c r="B149" s="45" t="s">
        <v>809</v>
      </c>
      <c r="C149" t="s">
        <v>157</v>
      </c>
      <c r="D149" t="s">
        <v>158</v>
      </c>
      <c r="E149" t="s">
        <v>159</v>
      </c>
      <c r="F149" t="s">
        <v>258</v>
      </c>
      <c r="G149" t="s">
        <v>259</v>
      </c>
      <c r="H149" t="s">
        <v>266</v>
      </c>
      <c r="I149" t="s">
        <v>260</v>
      </c>
      <c r="J149" t="s">
        <v>261</v>
      </c>
      <c r="K149" t="s">
        <v>267</v>
      </c>
      <c r="L149" t="s">
        <v>262</v>
      </c>
      <c r="M149" t="s">
        <v>263</v>
      </c>
      <c r="N149" t="s">
        <v>268</v>
      </c>
      <c r="O149" t="s">
        <v>264</v>
      </c>
      <c r="P149" t="s">
        <v>265</v>
      </c>
      <c r="Q149" t="s">
        <v>269</v>
      </c>
      <c r="R149" t="s">
        <v>270</v>
      </c>
      <c r="S149" t="s">
        <v>271</v>
      </c>
      <c r="T149" t="s">
        <v>280</v>
      </c>
      <c r="U149" t="s">
        <v>272</v>
      </c>
      <c r="V149" t="s">
        <v>273</v>
      </c>
      <c r="W149" t="s">
        <v>281</v>
      </c>
      <c r="X149" t="s">
        <v>274</v>
      </c>
      <c r="Y149" t="s">
        <v>275</v>
      </c>
      <c r="Z149" t="s">
        <v>282</v>
      </c>
      <c r="AA149" t="s">
        <v>276</v>
      </c>
      <c r="AB149" t="s">
        <v>277</v>
      </c>
      <c r="AC149" t="s">
        <v>283</v>
      </c>
      <c r="AD149" t="s">
        <v>278</v>
      </c>
      <c r="AE149" t="s">
        <v>279</v>
      </c>
      <c r="AF149" t="s">
        <v>284</v>
      </c>
    </row>
    <row r="150" spans="1:32">
      <c r="A150" t="s">
        <v>92</v>
      </c>
      <c r="C150">
        <v>20</v>
      </c>
      <c r="D150" s="2">
        <v>30</v>
      </c>
      <c r="E150">
        <v>30</v>
      </c>
      <c r="F150">
        <v>30</v>
      </c>
      <c r="G150">
        <v>30</v>
      </c>
      <c r="H150">
        <v>30</v>
      </c>
      <c r="I150">
        <v>30</v>
      </c>
      <c r="J150">
        <v>30</v>
      </c>
      <c r="K150">
        <v>30</v>
      </c>
      <c r="L150" s="2">
        <v>45</v>
      </c>
      <c r="M150" s="2">
        <v>45</v>
      </c>
      <c r="N150" s="2">
        <v>45</v>
      </c>
      <c r="O150" s="2">
        <v>60</v>
      </c>
      <c r="P150" s="2">
        <v>60</v>
      </c>
      <c r="Q150" s="2">
        <v>60</v>
      </c>
      <c r="R150">
        <v>60</v>
      </c>
      <c r="S150">
        <v>60</v>
      </c>
      <c r="T150">
        <v>60</v>
      </c>
      <c r="U150">
        <v>60</v>
      </c>
      <c r="V150">
        <v>60</v>
      </c>
      <c r="W150">
        <v>60</v>
      </c>
      <c r="X150">
        <v>60</v>
      </c>
      <c r="Y150">
        <v>60</v>
      </c>
      <c r="Z150">
        <v>60</v>
      </c>
      <c r="AA150">
        <v>60</v>
      </c>
      <c r="AB150">
        <v>60</v>
      </c>
      <c r="AC150">
        <v>60</v>
      </c>
      <c r="AD150">
        <v>90</v>
      </c>
      <c r="AE150">
        <v>90</v>
      </c>
      <c r="AF150">
        <v>90</v>
      </c>
    </row>
    <row r="151" spans="1:32">
      <c r="A151" t="s">
        <v>229</v>
      </c>
      <c r="C151">
        <v>5</v>
      </c>
      <c r="D151" s="2">
        <v>6</v>
      </c>
      <c r="E151">
        <v>7</v>
      </c>
      <c r="F151">
        <v>8</v>
      </c>
      <c r="G151">
        <v>8</v>
      </c>
      <c r="H151">
        <v>8</v>
      </c>
      <c r="I151">
        <v>8</v>
      </c>
      <c r="J151">
        <v>8</v>
      </c>
      <c r="K151">
        <v>8</v>
      </c>
      <c r="L151" s="2">
        <v>8</v>
      </c>
      <c r="M151" s="2">
        <v>8</v>
      </c>
      <c r="N151" s="2">
        <v>8</v>
      </c>
      <c r="O151" s="2">
        <v>8</v>
      </c>
      <c r="P151" s="2">
        <v>8</v>
      </c>
      <c r="Q151" s="2">
        <v>8</v>
      </c>
      <c r="R151">
        <v>8</v>
      </c>
      <c r="S151">
        <v>8</v>
      </c>
      <c r="T151">
        <v>8</v>
      </c>
      <c r="U151">
        <v>8</v>
      </c>
      <c r="V151">
        <v>8</v>
      </c>
      <c r="W151">
        <v>8</v>
      </c>
      <c r="X151">
        <v>8</v>
      </c>
      <c r="Y151">
        <v>8</v>
      </c>
      <c r="Z151">
        <v>8</v>
      </c>
      <c r="AA151">
        <v>8</v>
      </c>
      <c r="AB151">
        <v>8</v>
      </c>
      <c r="AC151">
        <v>8</v>
      </c>
      <c r="AD151">
        <v>8</v>
      </c>
      <c r="AE151">
        <v>8</v>
      </c>
      <c r="AF151">
        <v>8</v>
      </c>
    </row>
    <row r="152" spans="1:32">
      <c r="A152" t="s">
        <v>164</v>
      </c>
      <c r="B152" s="45" t="s">
        <v>810</v>
      </c>
      <c r="C152" t="s">
        <v>119</v>
      </c>
      <c r="D152" t="s">
        <v>120</v>
      </c>
      <c r="E152" t="s">
        <v>100</v>
      </c>
      <c r="F152" t="s">
        <v>101</v>
      </c>
      <c r="G152" t="s">
        <v>104</v>
      </c>
      <c r="H152" t="s">
        <v>105</v>
      </c>
    </row>
    <row r="153" spans="1:32">
      <c r="A153" t="s">
        <v>92</v>
      </c>
      <c r="C153">
        <v>30</v>
      </c>
      <c r="D153" s="2">
        <v>30</v>
      </c>
      <c r="E153">
        <v>45</v>
      </c>
      <c r="F153">
        <v>45</v>
      </c>
      <c r="G153">
        <v>60</v>
      </c>
      <c r="H153">
        <v>60</v>
      </c>
      <c r="L153" s="2"/>
      <c r="M153" s="2"/>
      <c r="N153" s="2"/>
      <c r="O153" s="2"/>
      <c r="P153" s="2"/>
      <c r="Q153" s="2"/>
    </row>
    <row r="154" spans="1:32">
      <c r="A154" t="s">
        <v>229</v>
      </c>
      <c r="D154" s="2"/>
      <c r="L154" s="2"/>
      <c r="M154" s="2"/>
      <c r="N154" s="2"/>
      <c r="O154" s="2"/>
      <c r="P154" s="2"/>
      <c r="Q154" s="2"/>
    </row>
    <row r="155" spans="1:32">
      <c r="A155" t="s">
        <v>164</v>
      </c>
      <c r="B155" s="45" t="s">
        <v>811</v>
      </c>
      <c r="C155" t="s">
        <v>262</v>
      </c>
      <c r="D155" t="s">
        <v>263</v>
      </c>
      <c r="E155" t="s">
        <v>268</v>
      </c>
      <c r="F155" t="s">
        <v>264</v>
      </c>
      <c r="G155" t="s">
        <v>265</v>
      </c>
      <c r="H155" t="s">
        <v>269</v>
      </c>
      <c r="I155" t="s">
        <v>270</v>
      </c>
      <c r="J155" t="s">
        <v>271</v>
      </c>
      <c r="K155" t="s">
        <v>280</v>
      </c>
      <c r="L155" t="s">
        <v>272</v>
      </c>
      <c r="M155" t="s">
        <v>273</v>
      </c>
      <c r="N155" t="s">
        <v>281</v>
      </c>
      <c r="O155" t="s">
        <v>274</v>
      </c>
      <c r="P155" t="s">
        <v>275</v>
      </c>
      <c r="Q155" t="s">
        <v>282</v>
      </c>
      <c r="R155" t="s">
        <v>276</v>
      </c>
      <c r="S155" t="s">
        <v>277</v>
      </c>
      <c r="T155" t="s">
        <v>283</v>
      </c>
      <c r="U155" t="s">
        <v>278</v>
      </c>
      <c r="V155" t="s">
        <v>279</v>
      </c>
      <c r="W155" t="s">
        <v>284</v>
      </c>
    </row>
    <row r="156" spans="1:32">
      <c r="A156" t="s">
        <v>92</v>
      </c>
      <c r="C156">
        <v>45</v>
      </c>
      <c r="D156" s="2">
        <v>45</v>
      </c>
      <c r="E156">
        <v>45</v>
      </c>
      <c r="F156">
        <v>60</v>
      </c>
      <c r="G156">
        <v>60</v>
      </c>
      <c r="H156">
        <v>60</v>
      </c>
      <c r="I156">
        <v>60</v>
      </c>
      <c r="J156">
        <v>60</v>
      </c>
      <c r="K156">
        <v>60</v>
      </c>
      <c r="L156" s="2">
        <v>60</v>
      </c>
      <c r="M156" s="2">
        <v>60</v>
      </c>
      <c r="N156" s="2">
        <v>60</v>
      </c>
      <c r="O156" s="2">
        <v>60</v>
      </c>
      <c r="P156" s="2">
        <v>60</v>
      </c>
      <c r="Q156" s="2">
        <v>60</v>
      </c>
      <c r="R156">
        <v>60</v>
      </c>
      <c r="S156">
        <v>60</v>
      </c>
      <c r="T156">
        <v>60</v>
      </c>
      <c r="U156">
        <v>90</v>
      </c>
      <c r="V156">
        <v>90</v>
      </c>
      <c r="W156">
        <v>90</v>
      </c>
    </row>
    <row r="157" spans="1:32">
      <c r="A157" t="s">
        <v>229</v>
      </c>
      <c r="C157">
        <v>8</v>
      </c>
      <c r="D157" s="2">
        <v>8</v>
      </c>
      <c r="E157">
        <v>8</v>
      </c>
      <c r="F157">
        <v>8</v>
      </c>
      <c r="G157">
        <v>8</v>
      </c>
      <c r="H157">
        <v>8</v>
      </c>
      <c r="I157">
        <v>8</v>
      </c>
      <c r="J157">
        <v>8</v>
      </c>
      <c r="K157">
        <v>8</v>
      </c>
      <c r="L157" s="2">
        <v>8</v>
      </c>
      <c r="M157" s="2">
        <v>8</v>
      </c>
      <c r="N157" s="2">
        <v>8</v>
      </c>
      <c r="O157" s="2">
        <v>8</v>
      </c>
      <c r="P157" s="2">
        <v>8</v>
      </c>
      <c r="Q157" s="2">
        <v>8</v>
      </c>
      <c r="R157">
        <v>8</v>
      </c>
      <c r="S157">
        <v>8</v>
      </c>
      <c r="T157">
        <v>8</v>
      </c>
      <c r="U157">
        <v>8</v>
      </c>
      <c r="V157">
        <v>8</v>
      </c>
      <c r="W157">
        <v>8</v>
      </c>
    </row>
    <row r="158" spans="1:32">
      <c r="A158" t="s">
        <v>164</v>
      </c>
      <c r="B158" s="45" t="s">
        <v>812</v>
      </c>
      <c r="C158" t="s">
        <v>119</v>
      </c>
      <c r="D158" t="s">
        <v>120</v>
      </c>
      <c r="E158" t="s">
        <v>391</v>
      </c>
      <c r="F158" t="s">
        <v>121</v>
      </c>
      <c r="G158" t="s">
        <v>122</v>
      </c>
      <c r="H158" t="s">
        <v>392</v>
      </c>
      <c r="I158" t="s">
        <v>270</v>
      </c>
      <c r="J158" t="s">
        <v>271</v>
      </c>
      <c r="K158" t="s">
        <v>280</v>
      </c>
      <c r="L158" t="s">
        <v>272</v>
      </c>
      <c r="M158" t="s">
        <v>273</v>
      </c>
      <c r="N158" t="s">
        <v>281</v>
      </c>
      <c r="O158" t="s">
        <v>274</v>
      </c>
      <c r="P158" t="s">
        <v>275</v>
      </c>
      <c r="Q158" t="s">
        <v>282</v>
      </c>
      <c r="R158" t="s">
        <v>276</v>
      </c>
      <c r="S158" t="s">
        <v>277</v>
      </c>
      <c r="T158" t="s">
        <v>283</v>
      </c>
      <c r="U158" t="s">
        <v>278</v>
      </c>
      <c r="V158" t="s">
        <v>279</v>
      </c>
      <c r="W158" t="s">
        <v>284</v>
      </c>
    </row>
    <row r="159" spans="1:32">
      <c r="A159" t="s">
        <v>92</v>
      </c>
      <c r="C159">
        <v>60</v>
      </c>
      <c r="D159">
        <v>60</v>
      </c>
      <c r="E159">
        <v>60</v>
      </c>
      <c r="F159">
        <v>60</v>
      </c>
      <c r="G159">
        <v>60</v>
      </c>
      <c r="H159">
        <v>60</v>
      </c>
      <c r="I159">
        <v>60</v>
      </c>
      <c r="J159">
        <v>60</v>
      </c>
      <c r="K159">
        <v>60</v>
      </c>
      <c r="L159">
        <v>60</v>
      </c>
      <c r="M159">
        <v>60</v>
      </c>
      <c r="N159">
        <v>60</v>
      </c>
      <c r="O159">
        <v>60</v>
      </c>
      <c r="P159">
        <v>60</v>
      </c>
      <c r="Q159">
        <v>60</v>
      </c>
      <c r="R159">
        <v>60</v>
      </c>
      <c r="S159">
        <v>60</v>
      </c>
      <c r="T159">
        <v>60</v>
      </c>
      <c r="U159">
        <v>90</v>
      </c>
      <c r="V159">
        <v>90</v>
      </c>
      <c r="W159">
        <v>90</v>
      </c>
    </row>
    <row r="160" spans="1:32">
      <c r="A160" t="s">
        <v>229</v>
      </c>
      <c r="D160" s="2"/>
      <c r="L160" s="2"/>
      <c r="M160" s="2"/>
      <c r="N160" s="2"/>
      <c r="O160" s="2"/>
      <c r="P160" s="2"/>
      <c r="Q160" s="2"/>
    </row>
    <row r="161" spans="1:17">
      <c r="A161" t="s">
        <v>164</v>
      </c>
      <c r="B161" s="45" t="s">
        <v>813</v>
      </c>
      <c r="C161" t="s">
        <v>119</v>
      </c>
      <c r="D161" t="s">
        <v>120</v>
      </c>
      <c r="E161" t="s">
        <v>121</v>
      </c>
      <c r="F161" t="s">
        <v>122</v>
      </c>
    </row>
    <row r="162" spans="1:17">
      <c r="A162" t="s">
        <v>92</v>
      </c>
      <c r="C162">
        <v>30</v>
      </c>
      <c r="D162">
        <v>30</v>
      </c>
      <c r="E162">
        <v>30</v>
      </c>
      <c r="F162">
        <v>30</v>
      </c>
      <c r="L162" s="2"/>
      <c r="M162" s="2"/>
      <c r="N162" s="2"/>
      <c r="O162" s="2"/>
      <c r="P162" s="2"/>
      <c r="Q162" s="2"/>
    </row>
    <row r="163" spans="1:17">
      <c r="A163" t="s">
        <v>229</v>
      </c>
      <c r="D163" s="2"/>
      <c r="L163" s="2"/>
      <c r="M163" s="2"/>
      <c r="N163" s="2"/>
      <c r="O163" s="2"/>
      <c r="P163" s="2"/>
      <c r="Q163" s="2"/>
    </row>
    <row r="164" spans="1:17">
      <c r="A164" t="s">
        <v>164</v>
      </c>
      <c r="B164" s="45" t="s">
        <v>814</v>
      </c>
      <c r="C164" t="s">
        <v>136</v>
      </c>
      <c r="D164" t="s">
        <v>137</v>
      </c>
      <c r="E164" t="s">
        <v>138</v>
      </c>
      <c r="F164" t="s">
        <v>139</v>
      </c>
    </row>
    <row r="165" spans="1:17">
      <c r="A165" t="s">
        <v>92</v>
      </c>
      <c r="C165">
        <v>60</v>
      </c>
      <c r="D165">
        <v>60</v>
      </c>
      <c r="E165">
        <v>60</v>
      </c>
      <c r="F165">
        <v>60</v>
      </c>
      <c r="L165" s="2"/>
      <c r="M165" s="2"/>
      <c r="N165" s="2"/>
      <c r="O165" s="2"/>
      <c r="P165" s="2"/>
      <c r="Q165" s="2"/>
    </row>
    <row r="166" spans="1:17">
      <c r="A166" t="s">
        <v>229</v>
      </c>
      <c r="D166" s="2"/>
      <c r="L166" s="2"/>
      <c r="M166" s="2"/>
      <c r="N166" s="2"/>
      <c r="O166" s="2"/>
      <c r="P166" s="2"/>
      <c r="Q166" s="2"/>
    </row>
    <row r="167" spans="1:17">
      <c r="A167" t="s">
        <v>164</v>
      </c>
      <c r="B167" s="45" t="s">
        <v>815</v>
      </c>
      <c r="C167" t="s">
        <v>136</v>
      </c>
      <c r="D167" t="s">
        <v>137</v>
      </c>
      <c r="E167" t="s">
        <v>138</v>
      </c>
      <c r="F167" t="s">
        <v>139</v>
      </c>
    </row>
    <row r="168" spans="1:17">
      <c r="A168" t="s">
        <v>92</v>
      </c>
      <c r="C168">
        <v>60</v>
      </c>
      <c r="D168">
        <v>60</v>
      </c>
      <c r="E168">
        <v>60</v>
      </c>
      <c r="F168">
        <v>60</v>
      </c>
      <c r="L168" s="2"/>
      <c r="M168" s="2"/>
      <c r="N168" s="2"/>
      <c r="O168" s="2"/>
      <c r="P168" s="2"/>
      <c r="Q168" s="2"/>
    </row>
    <row r="169" spans="1:17">
      <c r="A169" t="s">
        <v>229</v>
      </c>
      <c r="D169" s="2"/>
      <c r="L169" s="2"/>
      <c r="M169" s="2"/>
      <c r="N169" s="2"/>
      <c r="O169" s="2"/>
      <c r="P169" s="2"/>
      <c r="Q169" s="2"/>
    </row>
    <row r="170" spans="1:17">
      <c r="A170" t="s">
        <v>164</v>
      </c>
      <c r="B170" t="s">
        <v>368</v>
      </c>
      <c r="C170" t="s">
        <v>119</v>
      </c>
      <c r="D170" t="s">
        <v>120</v>
      </c>
      <c r="E170" t="s">
        <v>121</v>
      </c>
      <c r="F170" t="s">
        <v>100</v>
      </c>
      <c r="G170" t="s">
        <v>101</v>
      </c>
      <c r="H170" t="s">
        <v>374</v>
      </c>
      <c r="I170" t="s">
        <v>104</v>
      </c>
      <c r="J170" t="s">
        <v>105</v>
      </c>
      <c r="K170" t="s">
        <v>373</v>
      </c>
    </row>
    <row r="171" spans="1:17">
      <c r="A171" t="s">
        <v>92</v>
      </c>
      <c r="C171">
        <v>30</v>
      </c>
      <c r="D171">
        <v>30</v>
      </c>
      <c r="E171">
        <v>30</v>
      </c>
      <c r="F171">
        <v>45</v>
      </c>
      <c r="G171">
        <v>45</v>
      </c>
      <c r="H171">
        <v>45</v>
      </c>
      <c r="I171">
        <v>60</v>
      </c>
      <c r="J171">
        <v>60</v>
      </c>
      <c r="K171">
        <v>60</v>
      </c>
    </row>
    <row r="172" spans="1:17">
      <c r="A172" t="s">
        <v>229</v>
      </c>
    </row>
    <row r="173" spans="1:17">
      <c r="A173" t="s">
        <v>164</v>
      </c>
      <c r="B173" t="s">
        <v>369</v>
      </c>
      <c r="C173" t="s">
        <v>119</v>
      </c>
      <c r="D173" t="s">
        <v>120</v>
      </c>
      <c r="E173" t="s">
        <v>121</v>
      </c>
      <c r="F173" t="s">
        <v>100</v>
      </c>
      <c r="G173" t="s">
        <v>101</v>
      </c>
      <c r="H173" t="s">
        <v>374</v>
      </c>
      <c r="I173" t="s">
        <v>104</v>
      </c>
      <c r="J173" t="s">
        <v>105</v>
      </c>
      <c r="K173" t="s">
        <v>373</v>
      </c>
    </row>
    <row r="174" spans="1:17">
      <c r="A174" t="s">
        <v>92</v>
      </c>
      <c r="C174">
        <v>30</v>
      </c>
      <c r="D174">
        <v>30</v>
      </c>
      <c r="E174">
        <v>30</v>
      </c>
      <c r="F174">
        <v>45</v>
      </c>
      <c r="G174">
        <v>45</v>
      </c>
      <c r="H174">
        <v>45</v>
      </c>
      <c r="I174">
        <v>60</v>
      </c>
      <c r="J174">
        <v>60</v>
      </c>
      <c r="K174">
        <v>60</v>
      </c>
    </row>
    <row r="175" spans="1:17">
      <c r="A175" t="s">
        <v>229</v>
      </c>
    </row>
    <row r="176" spans="1:17">
      <c r="A176" t="s">
        <v>164</v>
      </c>
      <c r="B176" t="s">
        <v>370</v>
      </c>
      <c r="C176" t="s">
        <v>119</v>
      </c>
      <c r="D176" t="s">
        <v>120</v>
      </c>
      <c r="E176" t="s">
        <v>121</v>
      </c>
      <c r="F176" t="s">
        <v>100</v>
      </c>
      <c r="G176" t="s">
        <v>101</v>
      </c>
      <c r="H176" t="s">
        <v>374</v>
      </c>
      <c r="I176" t="s">
        <v>104</v>
      </c>
      <c r="J176" t="s">
        <v>105</v>
      </c>
      <c r="K176" t="s">
        <v>373</v>
      </c>
    </row>
    <row r="177" spans="1:27">
      <c r="A177" t="s">
        <v>92</v>
      </c>
      <c r="C177">
        <v>30</v>
      </c>
      <c r="D177">
        <v>30</v>
      </c>
      <c r="E177">
        <v>30</v>
      </c>
      <c r="F177">
        <v>45</v>
      </c>
      <c r="G177">
        <v>45</v>
      </c>
      <c r="H177">
        <v>45</v>
      </c>
      <c r="I177">
        <v>60</v>
      </c>
      <c r="J177">
        <v>60</v>
      </c>
      <c r="K177">
        <v>60</v>
      </c>
    </row>
    <row r="178" spans="1:27">
      <c r="A178" t="s">
        <v>229</v>
      </c>
    </row>
    <row r="179" spans="1:27">
      <c r="A179" t="s">
        <v>164</v>
      </c>
      <c r="B179" t="s">
        <v>371</v>
      </c>
      <c r="C179" t="s">
        <v>119</v>
      </c>
      <c r="D179" t="s">
        <v>120</v>
      </c>
      <c r="E179" t="s">
        <v>121</v>
      </c>
      <c r="F179" t="s">
        <v>100</v>
      </c>
      <c r="G179" t="s">
        <v>101</v>
      </c>
      <c r="H179" t="s">
        <v>374</v>
      </c>
      <c r="I179" t="s">
        <v>104</v>
      </c>
      <c r="J179" t="s">
        <v>105</v>
      </c>
      <c r="K179" t="s">
        <v>373</v>
      </c>
    </row>
    <row r="180" spans="1:27">
      <c r="A180" t="s">
        <v>92</v>
      </c>
      <c r="C180">
        <v>30</v>
      </c>
      <c r="D180">
        <v>30</v>
      </c>
      <c r="E180">
        <v>30</v>
      </c>
      <c r="F180">
        <v>45</v>
      </c>
      <c r="G180">
        <v>45</v>
      </c>
      <c r="H180">
        <v>45</v>
      </c>
      <c r="I180">
        <v>60</v>
      </c>
      <c r="J180">
        <v>60</v>
      </c>
      <c r="K180">
        <v>60</v>
      </c>
    </row>
    <row r="181" spans="1:27">
      <c r="A181" t="s">
        <v>229</v>
      </c>
    </row>
    <row r="182" spans="1:27">
      <c r="A182" t="s">
        <v>164</v>
      </c>
      <c r="B182" t="s">
        <v>372</v>
      </c>
      <c r="C182" t="s">
        <v>119</v>
      </c>
      <c r="D182" t="s">
        <v>120</v>
      </c>
      <c r="E182" t="s">
        <v>121</v>
      </c>
      <c r="F182" t="s">
        <v>100</v>
      </c>
      <c r="G182" t="s">
        <v>101</v>
      </c>
      <c r="H182" t="s">
        <v>374</v>
      </c>
      <c r="I182" t="s">
        <v>104</v>
      </c>
      <c r="J182" t="s">
        <v>105</v>
      </c>
      <c r="K182" t="s">
        <v>373</v>
      </c>
    </row>
    <row r="183" spans="1:27">
      <c r="A183" t="s">
        <v>92</v>
      </c>
      <c r="C183">
        <v>30</v>
      </c>
      <c r="D183">
        <v>30</v>
      </c>
      <c r="E183">
        <v>30</v>
      </c>
      <c r="F183">
        <v>45</v>
      </c>
      <c r="G183">
        <v>45</v>
      </c>
      <c r="H183">
        <v>45</v>
      </c>
      <c r="I183">
        <v>60</v>
      </c>
      <c r="J183">
        <v>60</v>
      </c>
      <c r="K183">
        <v>60</v>
      </c>
    </row>
    <row r="184" spans="1:27">
      <c r="A184" t="s">
        <v>229</v>
      </c>
    </row>
    <row r="185" spans="1:27">
      <c r="A185" t="s">
        <v>164</v>
      </c>
      <c r="B185" t="s">
        <v>754</v>
      </c>
      <c r="C185" t="s">
        <v>119</v>
      </c>
      <c r="D185" t="s">
        <v>120</v>
      </c>
      <c r="E185" t="s">
        <v>121</v>
      </c>
      <c r="F185" t="s">
        <v>100</v>
      </c>
      <c r="G185" t="s">
        <v>101</v>
      </c>
      <c r="H185" t="s">
        <v>374</v>
      </c>
      <c r="I185" t="s">
        <v>104</v>
      </c>
      <c r="J185" t="s">
        <v>105</v>
      </c>
      <c r="K185" t="s">
        <v>373</v>
      </c>
    </row>
    <row r="186" spans="1:27">
      <c r="A186" t="s">
        <v>92</v>
      </c>
      <c r="C186">
        <v>30</v>
      </c>
      <c r="D186">
        <v>30</v>
      </c>
      <c r="E186">
        <v>30</v>
      </c>
      <c r="F186">
        <v>45</v>
      </c>
      <c r="G186">
        <v>45</v>
      </c>
      <c r="H186">
        <v>45</v>
      </c>
      <c r="I186">
        <v>60</v>
      </c>
      <c r="J186">
        <v>60</v>
      </c>
      <c r="K186">
        <v>60</v>
      </c>
    </row>
    <row r="187" spans="1:27">
      <c r="A187" t="s">
        <v>229</v>
      </c>
    </row>
    <row r="188" spans="1:27">
      <c r="A188" t="s">
        <v>164</v>
      </c>
      <c r="B188" s="45" t="s">
        <v>390</v>
      </c>
      <c r="C188" t="s">
        <v>119</v>
      </c>
      <c r="D188" t="s">
        <v>120</v>
      </c>
      <c r="E188" t="s">
        <v>391</v>
      </c>
      <c r="F188" t="s">
        <v>121</v>
      </c>
      <c r="G188" t="s">
        <v>122</v>
      </c>
      <c r="H188" t="s">
        <v>392</v>
      </c>
      <c r="I188" t="s">
        <v>270</v>
      </c>
      <c r="J188" t="s">
        <v>271</v>
      </c>
      <c r="K188" t="s">
        <v>280</v>
      </c>
      <c r="L188" t="s">
        <v>272</v>
      </c>
      <c r="M188" t="s">
        <v>273</v>
      </c>
      <c r="N188" t="s">
        <v>281</v>
      </c>
      <c r="O188" t="s">
        <v>274</v>
      </c>
      <c r="P188" t="s">
        <v>275</v>
      </c>
      <c r="Q188" t="s">
        <v>282</v>
      </c>
      <c r="R188" t="s">
        <v>276</v>
      </c>
      <c r="S188" t="s">
        <v>277</v>
      </c>
      <c r="T188" t="s">
        <v>283</v>
      </c>
      <c r="U188" t="s">
        <v>278</v>
      </c>
      <c r="V188" t="s">
        <v>279</v>
      </c>
      <c r="W188" t="s">
        <v>284</v>
      </c>
    </row>
    <row r="189" spans="1:27">
      <c r="A189" t="s">
        <v>92</v>
      </c>
      <c r="C189">
        <v>45</v>
      </c>
      <c r="D189">
        <v>45</v>
      </c>
      <c r="E189">
        <v>45</v>
      </c>
      <c r="F189">
        <v>60</v>
      </c>
      <c r="G189">
        <v>60</v>
      </c>
      <c r="H189">
        <v>60</v>
      </c>
      <c r="I189">
        <v>60</v>
      </c>
      <c r="J189">
        <v>60</v>
      </c>
      <c r="K189">
        <v>60</v>
      </c>
      <c r="L189">
        <v>60</v>
      </c>
      <c r="M189">
        <v>60</v>
      </c>
      <c r="N189">
        <v>60</v>
      </c>
      <c r="O189">
        <v>60</v>
      </c>
      <c r="P189">
        <v>60</v>
      </c>
      <c r="Q189">
        <v>60</v>
      </c>
      <c r="R189">
        <v>60</v>
      </c>
      <c r="S189">
        <v>60</v>
      </c>
      <c r="T189">
        <v>60</v>
      </c>
      <c r="U189">
        <v>90</v>
      </c>
      <c r="V189">
        <v>90</v>
      </c>
      <c r="W189">
        <v>90</v>
      </c>
      <c r="X189" s="2"/>
      <c r="Y189" s="2"/>
      <c r="Z189" s="2"/>
      <c r="AA189" s="2"/>
    </row>
    <row r="190" spans="1:27">
      <c r="A190" t="s">
        <v>229</v>
      </c>
      <c r="V190" s="2"/>
      <c r="W190" s="2"/>
      <c r="X190" s="2"/>
      <c r="Y190" s="2"/>
      <c r="Z190" s="2"/>
      <c r="AA190" s="2"/>
    </row>
    <row r="191" spans="1:27">
      <c r="A191" t="s">
        <v>164</v>
      </c>
      <c r="B191" s="155" t="s">
        <v>759</v>
      </c>
      <c r="C191" t="s">
        <v>119</v>
      </c>
      <c r="D191" t="s">
        <v>120</v>
      </c>
      <c r="E191" t="s">
        <v>121</v>
      </c>
      <c r="F191" t="s">
        <v>122</v>
      </c>
      <c r="G191" t="s">
        <v>100</v>
      </c>
      <c r="H191" t="s">
        <v>101</v>
      </c>
      <c r="I191" t="s">
        <v>374</v>
      </c>
      <c r="J191" t="s">
        <v>104</v>
      </c>
      <c r="K191" t="s">
        <v>105</v>
      </c>
      <c r="L191" t="s">
        <v>373</v>
      </c>
      <c r="U191" s="2"/>
      <c r="V191" s="2"/>
      <c r="W191" s="2"/>
      <c r="X191" s="2"/>
      <c r="Y191" s="2"/>
      <c r="Z191" s="2"/>
    </row>
    <row r="192" spans="1:27">
      <c r="A192" t="s">
        <v>92</v>
      </c>
      <c r="C192">
        <v>30</v>
      </c>
      <c r="D192">
        <v>30</v>
      </c>
      <c r="E192">
        <v>30</v>
      </c>
      <c r="F192">
        <v>30</v>
      </c>
      <c r="G192">
        <v>45</v>
      </c>
      <c r="H192">
        <v>45</v>
      </c>
      <c r="I192">
        <v>45</v>
      </c>
      <c r="J192">
        <v>60</v>
      </c>
      <c r="K192">
        <v>60</v>
      </c>
      <c r="L192">
        <v>60</v>
      </c>
      <c r="U192" s="2"/>
      <c r="V192" s="2"/>
      <c r="W192" s="2"/>
      <c r="X192" s="2"/>
      <c r="Y192" s="2"/>
      <c r="Z192" s="2"/>
    </row>
    <row r="193" spans="1:29">
      <c r="A193" t="s">
        <v>229</v>
      </c>
      <c r="U193" s="2"/>
      <c r="V193" s="2"/>
      <c r="W193" s="2"/>
      <c r="X193" s="2"/>
      <c r="Y193" s="2"/>
      <c r="Z193" s="2"/>
    </row>
    <row r="194" spans="1:29">
      <c r="A194" t="s">
        <v>164</v>
      </c>
      <c r="B194" s="2" t="s">
        <v>897</v>
      </c>
      <c r="C194" t="s">
        <v>109</v>
      </c>
      <c r="D194" t="s">
        <v>110</v>
      </c>
      <c r="E194" t="s">
        <v>111</v>
      </c>
      <c r="F194" t="s">
        <v>112</v>
      </c>
      <c r="G194" t="s">
        <v>113</v>
      </c>
      <c r="H194" t="s">
        <v>145</v>
      </c>
    </row>
    <row r="195" spans="1:29">
      <c r="A195" t="s">
        <v>92</v>
      </c>
      <c r="C195">
        <v>60</v>
      </c>
      <c r="D195">
        <v>60</v>
      </c>
      <c r="E195">
        <v>120</v>
      </c>
      <c r="F195">
        <v>60</v>
      </c>
      <c r="G195">
        <v>60</v>
      </c>
      <c r="H195">
        <v>120</v>
      </c>
    </row>
    <row r="196" spans="1:29">
      <c r="A196" t="s">
        <v>229</v>
      </c>
      <c r="C196">
        <v>18</v>
      </c>
      <c r="D196">
        <v>18</v>
      </c>
      <c r="E196">
        <v>18</v>
      </c>
      <c r="F196">
        <v>18</v>
      </c>
      <c r="G196">
        <v>18</v>
      </c>
      <c r="H196">
        <v>18</v>
      </c>
    </row>
    <row r="197" spans="1:29">
      <c r="A197" t="s">
        <v>164</v>
      </c>
      <c r="B197" s="2" t="s">
        <v>397</v>
      </c>
      <c r="C197" t="s">
        <v>258</v>
      </c>
      <c r="D197" t="s">
        <v>259</v>
      </c>
      <c r="E197" t="s">
        <v>266</v>
      </c>
      <c r="F197" t="s">
        <v>260</v>
      </c>
      <c r="G197" t="s">
        <v>261</v>
      </c>
      <c r="H197" t="s">
        <v>267</v>
      </c>
      <c r="I197" t="s">
        <v>262</v>
      </c>
      <c r="J197" t="s">
        <v>263</v>
      </c>
      <c r="K197" t="s">
        <v>268</v>
      </c>
      <c r="L197" t="s">
        <v>264</v>
      </c>
      <c r="M197" t="s">
        <v>265</v>
      </c>
      <c r="N197" t="s">
        <v>269</v>
      </c>
      <c r="O197" t="s">
        <v>270</v>
      </c>
      <c r="P197" t="s">
        <v>271</v>
      </c>
      <c r="Q197" t="s">
        <v>280</v>
      </c>
      <c r="R197" t="s">
        <v>272</v>
      </c>
      <c r="S197" t="s">
        <v>273</v>
      </c>
      <c r="T197" t="s">
        <v>281</v>
      </c>
      <c r="U197" t="s">
        <v>274</v>
      </c>
      <c r="V197" t="s">
        <v>275</v>
      </c>
      <c r="W197" t="s">
        <v>282</v>
      </c>
      <c r="X197" t="s">
        <v>276</v>
      </c>
      <c r="Y197" t="s">
        <v>277</v>
      </c>
      <c r="Z197" t="s">
        <v>283</v>
      </c>
      <c r="AA197" t="s">
        <v>278</v>
      </c>
      <c r="AB197" t="s">
        <v>279</v>
      </c>
      <c r="AC197" t="s">
        <v>284</v>
      </c>
    </row>
    <row r="198" spans="1:29">
      <c r="A198" t="s">
        <v>92</v>
      </c>
      <c r="C198">
        <v>30</v>
      </c>
      <c r="D198">
        <v>30</v>
      </c>
      <c r="E198" s="2">
        <v>30</v>
      </c>
      <c r="F198" s="2">
        <v>30</v>
      </c>
      <c r="G198">
        <v>30</v>
      </c>
      <c r="H198">
        <v>30</v>
      </c>
      <c r="I198">
        <v>45</v>
      </c>
      <c r="J198">
        <v>45</v>
      </c>
      <c r="K198">
        <v>45</v>
      </c>
      <c r="L198">
        <v>60</v>
      </c>
      <c r="M198">
        <v>60</v>
      </c>
      <c r="N198">
        <v>60</v>
      </c>
      <c r="O198">
        <v>60</v>
      </c>
      <c r="P198">
        <v>60</v>
      </c>
      <c r="Q198">
        <v>60</v>
      </c>
      <c r="R198">
        <v>60</v>
      </c>
      <c r="S198">
        <v>60</v>
      </c>
      <c r="T198">
        <v>60</v>
      </c>
      <c r="U198">
        <v>60</v>
      </c>
      <c r="V198">
        <v>60</v>
      </c>
      <c r="W198">
        <v>60</v>
      </c>
      <c r="X198">
        <v>60</v>
      </c>
      <c r="Y198">
        <v>60</v>
      </c>
      <c r="Z198">
        <v>60</v>
      </c>
      <c r="AA198">
        <v>90</v>
      </c>
      <c r="AB198">
        <v>90</v>
      </c>
      <c r="AC198">
        <v>90</v>
      </c>
    </row>
    <row r="199" spans="1:29">
      <c r="A199" t="s">
        <v>229</v>
      </c>
      <c r="C199">
        <v>9</v>
      </c>
      <c r="D199">
        <v>9</v>
      </c>
      <c r="E199">
        <v>9</v>
      </c>
      <c r="F199">
        <v>9</v>
      </c>
      <c r="G199">
        <v>9</v>
      </c>
      <c r="H199">
        <v>9</v>
      </c>
      <c r="I199">
        <v>9</v>
      </c>
      <c r="J199">
        <v>9</v>
      </c>
      <c r="K199">
        <v>9</v>
      </c>
      <c r="L199">
        <v>9</v>
      </c>
      <c r="M199">
        <v>9</v>
      </c>
      <c r="N199">
        <v>9</v>
      </c>
      <c r="O199">
        <v>9</v>
      </c>
      <c r="P199">
        <v>9</v>
      </c>
      <c r="Q199">
        <v>9</v>
      </c>
      <c r="R199">
        <v>9</v>
      </c>
      <c r="S199">
        <v>9</v>
      </c>
      <c r="T199">
        <v>9</v>
      </c>
      <c r="U199">
        <v>9</v>
      </c>
      <c r="V199">
        <v>9</v>
      </c>
      <c r="W199">
        <v>9</v>
      </c>
      <c r="X199">
        <v>9</v>
      </c>
      <c r="Y199">
        <v>9</v>
      </c>
      <c r="Z199">
        <v>9</v>
      </c>
      <c r="AA199">
        <v>9</v>
      </c>
      <c r="AB199">
        <v>9</v>
      </c>
      <c r="AC199">
        <v>9</v>
      </c>
    </row>
    <row r="200" spans="1:29">
      <c r="A200" t="s">
        <v>164</v>
      </c>
      <c r="B200" t="s">
        <v>398</v>
      </c>
      <c r="C200" t="s">
        <v>258</v>
      </c>
      <c r="D200" t="s">
        <v>259</v>
      </c>
      <c r="E200" t="s">
        <v>266</v>
      </c>
      <c r="F200" t="s">
        <v>260</v>
      </c>
      <c r="G200" t="s">
        <v>261</v>
      </c>
      <c r="H200" t="s">
        <v>267</v>
      </c>
      <c r="I200" t="s">
        <v>262</v>
      </c>
      <c r="J200" t="s">
        <v>263</v>
      </c>
      <c r="K200" t="s">
        <v>268</v>
      </c>
      <c r="L200" t="s">
        <v>264</v>
      </c>
      <c r="M200" t="s">
        <v>265</v>
      </c>
      <c r="N200" t="s">
        <v>269</v>
      </c>
      <c r="O200" t="s">
        <v>270</v>
      </c>
      <c r="P200" t="s">
        <v>271</v>
      </c>
      <c r="Q200" t="s">
        <v>280</v>
      </c>
      <c r="R200" t="s">
        <v>272</v>
      </c>
      <c r="S200" t="s">
        <v>273</v>
      </c>
      <c r="T200" t="s">
        <v>281</v>
      </c>
      <c r="U200" t="s">
        <v>274</v>
      </c>
      <c r="V200" t="s">
        <v>275</v>
      </c>
      <c r="W200" t="s">
        <v>282</v>
      </c>
      <c r="X200" t="s">
        <v>276</v>
      </c>
      <c r="Y200" t="s">
        <v>277</v>
      </c>
      <c r="Z200" t="s">
        <v>283</v>
      </c>
      <c r="AA200" t="s">
        <v>278</v>
      </c>
      <c r="AB200" t="s">
        <v>279</v>
      </c>
      <c r="AC200" t="s">
        <v>284</v>
      </c>
    </row>
    <row r="201" spans="1:29">
      <c r="A201" t="s">
        <v>92</v>
      </c>
      <c r="C201">
        <v>30</v>
      </c>
      <c r="D201">
        <v>30</v>
      </c>
      <c r="E201" s="2">
        <v>30</v>
      </c>
      <c r="F201" s="2">
        <v>30</v>
      </c>
      <c r="G201">
        <v>30</v>
      </c>
      <c r="H201">
        <v>30</v>
      </c>
      <c r="I201">
        <v>45</v>
      </c>
      <c r="J201">
        <v>45</v>
      </c>
      <c r="K201">
        <v>45</v>
      </c>
      <c r="L201">
        <v>60</v>
      </c>
      <c r="M201">
        <v>60</v>
      </c>
      <c r="N201">
        <v>60</v>
      </c>
      <c r="O201">
        <v>60</v>
      </c>
      <c r="P201">
        <v>60</v>
      </c>
      <c r="Q201">
        <v>60</v>
      </c>
      <c r="R201">
        <v>60</v>
      </c>
      <c r="S201">
        <v>60</v>
      </c>
      <c r="T201">
        <v>60</v>
      </c>
      <c r="U201">
        <v>60</v>
      </c>
      <c r="V201">
        <v>60</v>
      </c>
      <c r="W201">
        <v>60</v>
      </c>
      <c r="X201">
        <v>60</v>
      </c>
      <c r="Y201">
        <v>60</v>
      </c>
      <c r="Z201">
        <v>60</v>
      </c>
      <c r="AA201">
        <v>90</v>
      </c>
      <c r="AB201">
        <v>90</v>
      </c>
      <c r="AC201">
        <v>90</v>
      </c>
    </row>
    <row r="202" spans="1:29">
      <c r="A202" t="s">
        <v>229</v>
      </c>
      <c r="C202">
        <v>9</v>
      </c>
      <c r="D202">
        <v>9</v>
      </c>
      <c r="E202">
        <v>9</v>
      </c>
      <c r="F202">
        <v>9</v>
      </c>
      <c r="G202">
        <v>9</v>
      </c>
      <c r="H202">
        <v>9</v>
      </c>
      <c r="I202">
        <v>9</v>
      </c>
      <c r="J202">
        <v>9</v>
      </c>
      <c r="K202">
        <v>9</v>
      </c>
      <c r="L202">
        <v>9</v>
      </c>
      <c r="M202">
        <v>9</v>
      </c>
      <c r="N202">
        <v>9</v>
      </c>
      <c r="O202">
        <v>9</v>
      </c>
      <c r="P202">
        <v>9</v>
      </c>
      <c r="Q202">
        <v>9</v>
      </c>
      <c r="R202">
        <v>9</v>
      </c>
      <c r="S202">
        <v>9</v>
      </c>
      <c r="T202">
        <v>9</v>
      </c>
      <c r="U202">
        <v>9</v>
      </c>
      <c r="V202">
        <v>9</v>
      </c>
      <c r="W202">
        <v>9</v>
      </c>
      <c r="X202">
        <v>9</v>
      </c>
      <c r="Y202">
        <v>9</v>
      </c>
      <c r="Z202">
        <v>9</v>
      </c>
      <c r="AA202">
        <v>9</v>
      </c>
      <c r="AB202">
        <v>9</v>
      </c>
      <c r="AC202">
        <v>9</v>
      </c>
    </row>
    <row r="203" spans="1:29">
      <c r="A203" t="s">
        <v>164</v>
      </c>
      <c r="B203" t="s">
        <v>399</v>
      </c>
      <c r="C203" t="s">
        <v>258</v>
      </c>
      <c r="D203" t="s">
        <v>259</v>
      </c>
      <c r="E203" t="s">
        <v>266</v>
      </c>
      <c r="F203" t="s">
        <v>260</v>
      </c>
      <c r="G203" t="s">
        <v>261</v>
      </c>
      <c r="H203" t="s">
        <v>267</v>
      </c>
      <c r="I203" t="s">
        <v>262</v>
      </c>
      <c r="J203" t="s">
        <v>263</v>
      </c>
      <c r="K203" t="s">
        <v>268</v>
      </c>
      <c r="L203" t="s">
        <v>264</v>
      </c>
      <c r="M203" t="s">
        <v>265</v>
      </c>
      <c r="N203" t="s">
        <v>269</v>
      </c>
      <c r="O203" t="s">
        <v>270</v>
      </c>
      <c r="P203" t="s">
        <v>271</v>
      </c>
      <c r="Q203" t="s">
        <v>280</v>
      </c>
      <c r="R203" t="s">
        <v>272</v>
      </c>
      <c r="S203" t="s">
        <v>273</v>
      </c>
      <c r="T203" t="s">
        <v>281</v>
      </c>
      <c r="U203" t="s">
        <v>274</v>
      </c>
      <c r="V203" t="s">
        <v>275</v>
      </c>
      <c r="W203" t="s">
        <v>282</v>
      </c>
      <c r="X203" t="s">
        <v>276</v>
      </c>
      <c r="Y203" t="s">
        <v>277</v>
      </c>
      <c r="Z203" t="s">
        <v>283</v>
      </c>
      <c r="AA203" t="s">
        <v>278</v>
      </c>
      <c r="AB203" t="s">
        <v>279</v>
      </c>
      <c r="AC203" t="s">
        <v>284</v>
      </c>
    </row>
    <row r="204" spans="1:29">
      <c r="A204" t="s">
        <v>92</v>
      </c>
      <c r="C204">
        <v>30</v>
      </c>
      <c r="D204">
        <v>30</v>
      </c>
      <c r="E204" s="2">
        <v>30</v>
      </c>
      <c r="F204" s="2">
        <v>30</v>
      </c>
      <c r="G204">
        <v>30</v>
      </c>
      <c r="H204">
        <v>30</v>
      </c>
      <c r="I204">
        <v>45</v>
      </c>
      <c r="J204">
        <v>45</v>
      </c>
      <c r="K204">
        <v>45</v>
      </c>
      <c r="L204">
        <v>60</v>
      </c>
      <c r="M204">
        <v>60</v>
      </c>
      <c r="N204">
        <v>60</v>
      </c>
      <c r="O204">
        <v>60</v>
      </c>
      <c r="P204">
        <v>60</v>
      </c>
      <c r="Q204">
        <v>60</v>
      </c>
      <c r="R204">
        <v>60</v>
      </c>
      <c r="S204">
        <v>60</v>
      </c>
      <c r="T204">
        <v>60</v>
      </c>
      <c r="U204">
        <v>60</v>
      </c>
      <c r="V204">
        <v>60</v>
      </c>
      <c r="W204">
        <v>60</v>
      </c>
      <c r="X204">
        <v>60</v>
      </c>
      <c r="Y204">
        <v>60</v>
      </c>
      <c r="Z204">
        <v>60</v>
      </c>
      <c r="AA204">
        <v>90</v>
      </c>
      <c r="AB204">
        <v>90</v>
      </c>
      <c r="AC204">
        <v>90</v>
      </c>
    </row>
    <row r="205" spans="1:29">
      <c r="A205" t="s">
        <v>229</v>
      </c>
      <c r="C205">
        <v>9</v>
      </c>
      <c r="D205">
        <v>9</v>
      </c>
      <c r="E205">
        <v>9</v>
      </c>
      <c r="F205">
        <v>9</v>
      </c>
      <c r="G205">
        <v>9</v>
      </c>
      <c r="H205">
        <v>9</v>
      </c>
      <c r="I205">
        <v>9</v>
      </c>
      <c r="J205">
        <v>9</v>
      </c>
      <c r="K205">
        <v>9</v>
      </c>
      <c r="L205">
        <v>9</v>
      </c>
      <c r="M205">
        <v>9</v>
      </c>
      <c r="N205">
        <v>9</v>
      </c>
      <c r="O205">
        <v>9</v>
      </c>
      <c r="P205">
        <v>9</v>
      </c>
      <c r="Q205">
        <v>9</v>
      </c>
      <c r="R205">
        <v>9</v>
      </c>
      <c r="S205">
        <v>9</v>
      </c>
      <c r="T205">
        <v>9</v>
      </c>
      <c r="U205">
        <v>9</v>
      </c>
      <c r="V205">
        <v>9</v>
      </c>
      <c r="W205">
        <v>9</v>
      </c>
      <c r="X205">
        <v>9</v>
      </c>
      <c r="Y205">
        <v>9</v>
      </c>
      <c r="Z205">
        <v>9</v>
      </c>
      <c r="AA205">
        <v>9</v>
      </c>
      <c r="AB205">
        <v>9</v>
      </c>
      <c r="AC205">
        <v>9</v>
      </c>
    </row>
    <row r="206" spans="1:29">
      <c r="A206" t="s">
        <v>164</v>
      </c>
      <c r="B206" t="s">
        <v>400</v>
      </c>
      <c r="C206" t="s">
        <v>258</v>
      </c>
      <c r="D206" t="s">
        <v>259</v>
      </c>
      <c r="E206" t="s">
        <v>266</v>
      </c>
      <c r="F206" t="s">
        <v>260</v>
      </c>
      <c r="G206" t="s">
        <v>261</v>
      </c>
      <c r="H206" t="s">
        <v>267</v>
      </c>
      <c r="I206" t="s">
        <v>262</v>
      </c>
      <c r="J206" t="s">
        <v>263</v>
      </c>
      <c r="K206" t="s">
        <v>268</v>
      </c>
      <c r="L206" t="s">
        <v>264</v>
      </c>
      <c r="M206" t="s">
        <v>265</v>
      </c>
      <c r="N206" t="s">
        <v>269</v>
      </c>
      <c r="O206" t="s">
        <v>270</v>
      </c>
      <c r="P206" t="s">
        <v>271</v>
      </c>
      <c r="Q206" t="s">
        <v>280</v>
      </c>
      <c r="R206" t="s">
        <v>272</v>
      </c>
      <c r="S206" t="s">
        <v>273</v>
      </c>
      <c r="T206" t="s">
        <v>281</v>
      </c>
      <c r="U206" t="s">
        <v>274</v>
      </c>
      <c r="V206" t="s">
        <v>275</v>
      </c>
      <c r="W206" t="s">
        <v>282</v>
      </c>
      <c r="X206" t="s">
        <v>276</v>
      </c>
      <c r="Y206" t="s">
        <v>277</v>
      </c>
      <c r="Z206" t="s">
        <v>283</v>
      </c>
      <c r="AA206" t="s">
        <v>278</v>
      </c>
      <c r="AB206" t="s">
        <v>279</v>
      </c>
      <c r="AC206" t="s">
        <v>284</v>
      </c>
    </row>
    <row r="207" spans="1:29">
      <c r="A207" t="s">
        <v>92</v>
      </c>
      <c r="C207">
        <v>30</v>
      </c>
      <c r="D207">
        <v>30</v>
      </c>
      <c r="E207" s="2">
        <v>30</v>
      </c>
      <c r="F207" s="2">
        <v>30</v>
      </c>
      <c r="G207">
        <v>30</v>
      </c>
      <c r="H207">
        <v>30</v>
      </c>
      <c r="I207">
        <v>45</v>
      </c>
      <c r="J207">
        <v>45</v>
      </c>
      <c r="K207">
        <v>45</v>
      </c>
      <c r="L207">
        <v>60</v>
      </c>
      <c r="M207">
        <v>60</v>
      </c>
      <c r="N207">
        <v>60</v>
      </c>
      <c r="O207">
        <v>60</v>
      </c>
      <c r="P207">
        <v>60</v>
      </c>
      <c r="Q207">
        <v>60</v>
      </c>
      <c r="R207">
        <v>60</v>
      </c>
      <c r="S207">
        <v>60</v>
      </c>
      <c r="T207">
        <v>60</v>
      </c>
      <c r="U207">
        <v>60</v>
      </c>
      <c r="V207">
        <v>60</v>
      </c>
      <c r="W207">
        <v>60</v>
      </c>
      <c r="X207">
        <v>60</v>
      </c>
      <c r="Y207">
        <v>60</v>
      </c>
      <c r="Z207">
        <v>60</v>
      </c>
      <c r="AA207">
        <v>90</v>
      </c>
      <c r="AB207">
        <v>90</v>
      </c>
      <c r="AC207">
        <v>90</v>
      </c>
    </row>
    <row r="208" spans="1:29">
      <c r="A208" t="s">
        <v>229</v>
      </c>
      <c r="C208">
        <v>9</v>
      </c>
      <c r="D208">
        <v>9</v>
      </c>
      <c r="E208">
        <v>9</v>
      </c>
      <c r="F208">
        <v>9</v>
      </c>
      <c r="G208">
        <v>9</v>
      </c>
      <c r="H208">
        <v>9</v>
      </c>
      <c r="I208">
        <v>9</v>
      </c>
      <c r="J208">
        <v>9</v>
      </c>
      <c r="K208">
        <v>9</v>
      </c>
      <c r="L208">
        <v>9</v>
      </c>
      <c r="M208">
        <v>9</v>
      </c>
      <c r="N208">
        <v>9</v>
      </c>
      <c r="O208">
        <v>9</v>
      </c>
      <c r="P208">
        <v>9</v>
      </c>
      <c r="Q208">
        <v>9</v>
      </c>
      <c r="R208">
        <v>9</v>
      </c>
      <c r="S208">
        <v>9</v>
      </c>
      <c r="T208">
        <v>9</v>
      </c>
      <c r="U208">
        <v>9</v>
      </c>
      <c r="V208">
        <v>9</v>
      </c>
      <c r="W208">
        <v>9</v>
      </c>
      <c r="X208">
        <v>9</v>
      </c>
      <c r="Y208">
        <v>9</v>
      </c>
      <c r="Z208">
        <v>9</v>
      </c>
      <c r="AA208">
        <v>9</v>
      </c>
      <c r="AB208">
        <v>9</v>
      </c>
      <c r="AC208">
        <v>9</v>
      </c>
    </row>
    <row r="209" spans="1:29">
      <c r="A209" t="s">
        <v>164</v>
      </c>
      <c r="B209" t="s">
        <v>401</v>
      </c>
      <c r="C209" t="s">
        <v>258</v>
      </c>
      <c r="D209" t="s">
        <v>259</v>
      </c>
      <c r="E209" t="s">
        <v>266</v>
      </c>
      <c r="F209" t="s">
        <v>260</v>
      </c>
      <c r="G209" t="s">
        <v>261</v>
      </c>
      <c r="H209" t="s">
        <v>267</v>
      </c>
      <c r="I209" t="s">
        <v>262</v>
      </c>
      <c r="J209" t="s">
        <v>263</v>
      </c>
      <c r="K209" t="s">
        <v>268</v>
      </c>
      <c r="L209" t="s">
        <v>264</v>
      </c>
      <c r="M209" t="s">
        <v>265</v>
      </c>
      <c r="N209" t="s">
        <v>269</v>
      </c>
      <c r="O209" t="s">
        <v>270</v>
      </c>
      <c r="P209" t="s">
        <v>271</v>
      </c>
      <c r="Q209" t="s">
        <v>280</v>
      </c>
      <c r="R209" t="s">
        <v>272</v>
      </c>
      <c r="S209" t="s">
        <v>273</v>
      </c>
      <c r="T209" t="s">
        <v>281</v>
      </c>
      <c r="U209" t="s">
        <v>274</v>
      </c>
      <c r="V209" t="s">
        <v>275</v>
      </c>
      <c r="W209" t="s">
        <v>282</v>
      </c>
      <c r="X209" t="s">
        <v>276</v>
      </c>
      <c r="Y209" t="s">
        <v>277</v>
      </c>
      <c r="Z209" t="s">
        <v>283</v>
      </c>
      <c r="AA209" t="s">
        <v>278</v>
      </c>
      <c r="AB209" t="s">
        <v>279</v>
      </c>
      <c r="AC209" t="s">
        <v>284</v>
      </c>
    </row>
    <row r="210" spans="1:29">
      <c r="A210" t="s">
        <v>92</v>
      </c>
      <c r="C210">
        <v>30</v>
      </c>
      <c r="D210">
        <v>30</v>
      </c>
      <c r="E210" s="2">
        <v>30</v>
      </c>
      <c r="F210" s="2">
        <v>30</v>
      </c>
      <c r="G210">
        <v>30</v>
      </c>
      <c r="H210">
        <v>30</v>
      </c>
      <c r="I210">
        <v>45</v>
      </c>
      <c r="J210">
        <v>45</v>
      </c>
      <c r="K210">
        <v>45</v>
      </c>
      <c r="L210">
        <v>60</v>
      </c>
      <c r="M210">
        <v>60</v>
      </c>
      <c r="N210">
        <v>60</v>
      </c>
      <c r="O210">
        <v>60</v>
      </c>
      <c r="P210">
        <v>60</v>
      </c>
      <c r="Q210">
        <v>60</v>
      </c>
      <c r="R210">
        <v>60</v>
      </c>
      <c r="S210">
        <v>60</v>
      </c>
      <c r="T210">
        <v>60</v>
      </c>
      <c r="U210">
        <v>60</v>
      </c>
      <c r="V210">
        <v>60</v>
      </c>
      <c r="W210">
        <v>60</v>
      </c>
      <c r="X210">
        <v>60</v>
      </c>
      <c r="Y210">
        <v>60</v>
      </c>
      <c r="Z210">
        <v>60</v>
      </c>
      <c r="AA210">
        <v>90</v>
      </c>
      <c r="AB210">
        <v>90</v>
      </c>
      <c r="AC210">
        <v>90</v>
      </c>
    </row>
    <row r="211" spans="1:29">
      <c r="A211" t="s">
        <v>229</v>
      </c>
      <c r="C211">
        <v>9</v>
      </c>
      <c r="D211">
        <v>9</v>
      </c>
      <c r="E211">
        <v>9</v>
      </c>
      <c r="F211">
        <v>9</v>
      </c>
      <c r="G211">
        <v>9</v>
      </c>
      <c r="H211">
        <v>9</v>
      </c>
      <c r="I211">
        <v>9</v>
      </c>
      <c r="J211">
        <v>9</v>
      </c>
      <c r="K211">
        <v>9</v>
      </c>
      <c r="L211">
        <v>9</v>
      </c>
      <c r="M211">
        <v>9</v>
      </c>
      <c r="N211">
        <v>9</v>
      </c>
      <c r="O211">
        <v>9</v>
      </c>
      <c r="P211">
        <v>9</v>
      </c>
      <c r="Q211">
        <v>9</v>
      </c>
      <c r="R211">
        <v>9</v>
      </c>
      <c r="S211">
        <v>9</v>
      </c>
      <c r="T211">
        <v>9</v>
      </c>
      <c r="U211">
        <v>9</v>
      </c>
      <c r="V211">
        <v>9</v>
      </c>
      <c r="W211">
        <v>9</v>
      </c>
      <c r="X211">
        <v>9</v>
      </c>
      <c r="Y211">
        <v>9</v>
      </c>
      <c r="Z211">
        <v>9</v>
      </c>
      <c r="AA211">
        <v>9</v>
      </c>
      <c r="AB211">
        <v>9</v>
      </c>
      <c r="AC211">
        <v>9</v>
      </c>
    </row>
    <row r="212" spans="1:29">
      <c r="A212" t="s">
        <v>164</v>
      </c>
      <c r="B212" t="s">
        <v>402</v>
      </c>
      <c r="C212" t="s">
        <v>258</v>
      </c>
      <c r="D212" t="s">
        <v>259</v>
      </c>
      <c r="E212" t="s">
        <v>266</v>
      </c>
      <c r="F212" t="s">
        <v>260</v>
      </c>
      <c r="G212" t="s">
        <v>261</v>
      </c>
      <c r="H212" t="s">
        <v>267</v>
      </c>
      <c r="I212" t="s">
        <v>262</v>
      </c>
      <c r="J212" t="s">
        <v>263</v>
      </c>
      <c r="K212" t="s">
        <v>268</v>
      </c>
      <c r="L212" t="s">
        <v>264</v>
      </c>
      <c r="M212" t="s">
        <v>265</v>
      </c>
      <c r="N212" t="s">
        <v>269</v>
      </c>
      <c r="O212" t="s">
        <v>270</v>
      </c>
      <c r="P212" t="s">
        <v>271</v>
      </c>
      <c r="Q212" t="s">
        <v>280</v>
      </c>
      <c r="R212" t="s">
        <v>272</v>
      </c>
      <c r="S212" t="s">
        <v>273</v>
      </c>
      <c r="T212" t="s">
        <v>281</v>
      </c>
      <c r="U212" t="s">
        <v>274</v>
      </c>
      <c r="V212" t="s">
        <v>275</v>
      </c>
      <c r="W212" t="s">
        <v>282</v>
      </c>
      <c r="X212" t="s">
        <v>276</v>
      </c>
      <c r="Y212" t="s">
        <v>277</v>
      </c>
      <c r="Z212" t="s">
        <v>283</v>
      </c>
      <c r="AA212" t="s">
        <v>278</v>
      </c>
      <c r="AB212" t="s">
        <v>279</v>
      </c>
      <c r="AC212" t="s">
        <v>284</v>
      </c>
    </row>
    <row r="213" spans="1:29">
      <c r="A213" t="s">
        <v>92</v>
      </c>
      <c r="C213">
        <v>30</v>
      </c>
      <c r="D213">
        <v>30</v>
      </c>
      <c r="E213" s="2">
        <v>30</v>
      </c>
      <c r="F213" s="2">
        <v>30</v>
      </c>
      <c r="G213">
        <v>30</v>
      </c>
      <c r="H213">
        <v>30</v>
      </c>
      <c r="I213">
        <v>45</v>
      </c>
      <c r="J213">
        <v>45</v>
      </c>
      <c r="K213">
        <v>45</v>
      </c>
      <c r="L213">
        <v>60</v>
      </c>
      <c r="M213">
        <v>60</v>
      </c>
      <c r="N213">
        <v>60</v>
      </c>
      <c r="O213">
        <v>60</v>
      </c>
      <c r="P213">
        <v>60</v>
      </c>
      <c r="Q213">
        <v>60</v>
      </c>
      <c r="R213">
        <v>60</v>
      </c>
      <c r="S213">
        <v>60</v>
      </c>
      <c r="T213">
        <v>60</v>
      </c>
      <c r="U213">
        <v>60</v>
      </c>
      <c r="V213">
        <v>60</v>
      </c>
      <c r="W213">
        <v>60</v>
      </c>
      <c r="X213">
        <v>60</v>
      </c>
      <c r="Y213">
        <v>60</v>
      </c>
      <c r="Z213">
        <v>60</v>
      </c>
      <c r="AA213">
        <v>90</v>
      </c>
      <c r="AB213">
        <v>90</v>
      </c>
      <c r="AC213">
        <v>90</v>
      </c>
    </row>
    <row r="214" spans="1:29">
      <c r="A214" t="s">
        <v>229</v>
      </c>
      <c r="C214">
        <v>9</v>
      </c>
      <c r="D214">
        <v>9</v>
      </c>
      <c r="E214">
        <v>9</v>
      </c>
      <c r="F214">
        <v>9</v>
      </c>
      <c r="G214">
        <v>9</v>
      </c>
      <c r="H214">
        <v>9</v>
      </c>
      <c r="I214">
        <v>9</v>
      </c>
      <c r="J214">
        <v>9</v>
      </c>
      <c r="K214">
        <v>9</v>
      </c>
      <c r="L214">
        <v>9</v>
      </c>
      <c r="M214">
        <v>9</v>
      </c>
      <c r="N214">
        <v>9</v>
      </c>
      <c r="O214">
        <v>9</v>
      </c>
      <c r="P214">
        <v>9</v>
      </c>
      <c r="Q214">
        <v>9</v>
      </c>
      <c r="R214">
        <v>9</v>
      </c>
      <c r="S214">
        <v>9</v>
      </c>
      <c r="T214">
        <v>9</v>
      </c>
      <c r="U214">
        <v>9</v>
      </c>
      <c r="V214">
        <v>9</v>
      </c>
      <c r="W214">
        <v>9</v>
      </c>
      <c r="X214">
        <v>9</v>
      </c>
      <c r="Y214">
        <v>9</v>
      </c>
      <c r="Z214">
        <v>9</v>
      </c>
      <c r="AA214">
        <v>9</v>
      </c>
      <c r="AB214">
        <v>9</v>
      </c>
      <c r="AC214">
        <v>9</v>
      </c>
    </row>
    <row r="215" spans="1:29">
      <c r="A215" t="s">
        <v>164</v>
      </c>
      <c r="B215" t="s">
        <v>403</v>
      </c>
      <c r="C215" t="s">
        <v>258</v>
      </c>
      <c r="D215" t="s">
        <v>259</v>
      </c>
      <c r="E215" t="s">
        <v>266</v>
      </c>
      <c r="F215" t="s">
        <v>260</v>
      </c>
      <c r="G215" t="s">
        <v>261</v>
      </c>
      <c r="H215" t="s">
        <v>267</v>
      </c>
      <c r="I215" t="s">
        <v>262</v>
      </c>
      <c r="J215" t="s">
        <v>263</v>
      </c>
      <c r="K215" t="s">
        <v>268</v>
      </c>
      <c r="L215" t="s">
        <v>264</v>
      </c>
      <c r="M215" t="s">
        <v>265</v>
      </c>
      <c r="N215" t="s">
        <v>269</v>
      </c>
      <c r="O215" t="s">
        <v>270</v>
      </c>
      <c r="P215" t="s">
        <v>271</v>
      </c>
      <c r="Q215" t="s">
        <v>280</v>
      </c>
      <c r="R215" t="s">
        <v>272</v>
      </c>
      <c r="S215" t="s">
        <v>273</v>
      </c>
      <c r="T215" t="s">
        <v>281</v>
      </c>
      <c r="U215" t="s">
        <v>274</v>
      </c>
      <c r="V215" t="s">
        <v>275</v>
      </c>
      <c r="W215" t="s">
        <v>282</v>
      </c>
      <c r="X215" t="s">
        <v>276</v>
      </c>
      <c r="Y215" t="s">
        <v>277</v>
      </c>
      <c r="Z215" t="s">
        <v>283</v>
      </c>
      <c r="AA215" t="s">
        <v>278</v>
      </c>
      <c r="AB215" t="s">
        <v>279</v>
      </c>
      <c r="AC215" t="s">
        <v>284</v>
      </c>
    </row>
    <row r="216" spans="1:29">
      <c r="A216" t="s">
        <v>92</v>
      </c>
      <c r="C216">
        <v>30</v>
      </c>
      <c r="D216">
        <v>30</v>
      </c>
      <c r="E216" s="2">
        <v>30</v>
      </c>
      <c r="F216" s="2">
        <v>30</v>
      </c>
      <c r="G216">
        <v>30</v>
      </c>
      <c r="H216">
        <v>30</v>
      </c>
      <c r="I216">
        <v>45</v>
      </c>
      <c r="J216">
        <v>45</v>
      </c>
      <c r="K216">
        <v>45</v>
      </c>
      <c r="L216">
        <v>60</v>
      </c>
      <c r="M216">
        <v>60</v>
      </c>
      <c r="N216">
        <v>60</v>
      </c>
      <c r="O216">
        <v>60</v>
      </c>
      <c r="P216">
        <v>60</v>
      </c>
      <c r="Q216">
        <v>60</v>
      </c>
      <c r="R216">
        <v>60</v>
      </c>
      <c r="S216">
        <v>60</v>
      </c>
      <c r="T216">
        <v>60</v>
      </c>
      <c r="U216">
        <v>60</v>
      </c>
      <c r="V216">
        <v>60</v>
      </c>
      <c r="W216">
        <v>60</v>
      </c>
      <c r="X216">
        <v>60</v>
      </c>
      <c r="Y216">
        <v>60</v>
      </c>
      <c r="Z216">
        <v>60</v>
      </c>
      <c r="AA216">
        <v>90</v>
      </c>
      <c r="AB216">
        <v>90</v>
      </c>
      <c r="AC216">
        <v>90</v>
      </c>
    </row>
    <row r="217" spans="1:29">
      <c r="A217" t="s">
        <v>229</v>
      </c>
      <c r="C217">
        <v>9</v>
      </c>
      <c r="D217">
        <v>9</v>
      </c>
      <c r="E217">
        <v>9</v>
      </c>
      <c r="F217">
        <v>9</v>
      </c>
      <c r="G217">
        <v>9</v>
      </c>
      <c r="H217">
        <v>9</v>
      </c>
      <c r="I217">
        <v>9</v>
      </c>
      <c r="J217">
        <v>9</v>
      </c>
      <c r="K217">
        <v>9</v>
      </c>
      <c r="L217">
        <v>9</v>
      </c>
      <c r="M217">
        <v>9</v>
      </c>
      <c r="N217">
        <v>9</v>
      </c>
      <c r="O217">
        <v>9</v>
      </c>
      <c r="P217">
        <v>9</v>
      </c>
      <c r="Q217">
        <v>9</v>
      </c>
      <c r="R217">
        <v>9</v>
      </c>
      <c r="S217">
        <v>9</v>
      </c>
      <c r="T217">
        <v>9</v>
      </c>
      <c r="U217">
        <v>9</v>
      </c>
      <c r="V217">
        <v>9</v>
      </c>
      <c r="W217">
        <v>9</v>
      </c>
      <c r="X217">
        <v>9</v>
      </c>
      <c r="Y217">
        <v>9</v>
      </c>
      <c r="Z217">
        <v>9</v>
      </c>
      <c r="AA217">
        <v>9</v>
      </c>
      <c r="AB217">
        <v>9</v>
      </c>
      <c r="AC217">
        <v>9</v>
      </c>
    </row>
    <row r="218" spans="1:29">
      <c r="A218" t="s">
        <v>164</v>
      </c>
      <c r="B218" t="s">
        <v>404</v>
      </c>
      <c r="C218" t="s">
        <v>258</v>
      </c>
      <c r="D218" t="s">
        <v>259</v>
      </c>
      <c r="E218" t="s">
        <v>266</v>
      </c>
      <c r="F218" t="s">
        <v>260</v>
      </c>
      <c r="G218" t="s">
        <v>261</v>
      </c>
      <c r="H218" t="s">
        <v>267</v>
      </c>
      <c r="I218" t="s">
        <v>262</v>
      </c>
      <c r="J218" t="s">
        <v>263</v>
      </c>
      <c r="K218" t="s">
        <v>268</v>
      </c>
      <c r="L218" t="s">
        <v>264</v>
      </c>
      <c r="M218" t="s">
        <v>265</v>
      </c>
      <c r="N218" t="s">
        <v>269</v>
      </c>
      <c r="O218" t="s">
        <v>270</v>
      </c>
      <c r="P218" t="s">
        <v>271</v>
      </c>
      <c r="Q218" t="s">
        <v>280</v>
      </c>
      <c r="R218" t="s">
        <v>272</v>
      </c>
      <c r="S218" t="s">
        <v>273</v>
      </c>
      <c r="T218" t="s">
        <v>281</v>
      </c>
      <c r="U218" t="s">
        <v>274</v>
      </c>
      <c r="V218" t="s">
        <v>275</v>
      </c>
      <c r="W218" t="s">
        <v>282</v>
      </c>
      <c r="X218" t="s">
        <v>276</v>
      </c>
      <c r="Y218" t="s">
        <v>277</v>
      </c>
      <c r="Z218" t="s">
        <v>283</v>
      </c>
      <c r="AA218" t="s">
        <v>278</v>
      </c>
      <c r="AB218" t="s">
        <v>279</v>
      </c>
      <c r="AC218" t="s">
        <v>284</v>
      </c>
    </row>
    <row r="219" spans="1:29">
      <c r="A219" t="s">
        <v>92</v>
      </c>
      <c r="C219">
        <v>30</v>
      </c>
      <c r="D219">
        <v>30</v>
      </c>
      <c r="E219" s="2">
        <v>30</v>
      </c>
      <c r="F219" s="2">
        <v>30</v>
      </c>
      <c r="G219">
        <v>30</v>
      </c>
      <c r="H219">
        <v>30</v>
      </c>
      <c r="I219">
        <v>45</v>
      </c>
      <c r="J219">
        <v>45</v>
      </c>
      <c r="K219">
        <v>45</v>
      </c>
      <c r="L219">
        <v>60</v>
      </c>
      <c r="M219">
        <v>60</v>
      </c>
      <c r="N219">
        <v>60</v>
      </c>
      <c r="O219">
        <v>60</v>
      </c>
      <c r="P219">
        <v>60</v>
      </c>
      <c r="Q219">
        <v>60</v>
      </c>
      <c r="R219">
        <v>60</v>
      </c>
      <c r="S219">
        <v>60</v>
      </c>
      <c r="T219">
        <v>60</v>
      </c>
      <c r="U219">
        <v>60</v>
      </c>
      <c r="V219">
        <v>60</v>
      </c>
      <c r="W219">
        <v>60</v>
      </c>
      <c r="X219">
        <v>60</v>
      </c>
      <c r="Y219">
        <v>60</v>
      </c>
      <c r="Z219">
        <v>60</v>
      </c>
      <c r="AA219">
        <v>90</v>
      </c>
      <c r="AB219">
        <v>90</v>
      </c>
      <c r="AC219">
        <v>90</v>
      </c>
    </row>
    <row r="220" spans="1:29">
      <c r="A220" t="s">
        <v>229</v>
      </c>
      <c r="C220">
        <v>9</v>
      </c>
      <c r="D220">
        <v>9</v>
      </c>
      <c r="E220">
        <v>9</v>
      </c>
      <c r="F220">
        <v>9</v>
      </c>
      <c r="G220">
        <v>9</v>
      </c>
      <c r="H220">
        <v>9</v>
      </c>
      <c r="I220">
        <v>9</v>
      </c>
      <c r="J220">
        <v>9</v>
      </c>
      <c r="K220">
        <v>9</v>
      </c>
      <c r="L220">
        <v>9</v>
      </c>
      <c r="M220">
        <v>9</v>
      </c>
      <c r="N220">
        <v>9</v>
      </c>
      <c r="O220">
        <v>9</v>
      </c>
      <c r="P220">
        <v>9</v>
      </c>
      <c r="Q220">
        <v>9</v>
      </c>
      <c r="R220">
        <v>9</v>
      </c>
      <c r="S220">
        <v>9</v>
      </c>
      <c r="T220">
        <v>9</v>
      </c>
      <c r="U220">
        <v>9</v>
      </c>
      <c r="V220">
        <v>9</v>
      </c>
      <c r="W220">
        <v>9</v>
      </c>
      <c r="X220">
        <v>9</v>
      </c>
      <c r="Y220">
        <v>9</v>
      </c>
      <c r="Z220">
        <v>9</v>
      </c>
      <c r="AA220">
        <v>9</v>
      </c>
      <c r="AB220">
        <v>9</v>
      </c>
      <c r="AC220">
        <v>9</v>
      </c>
    </row>
    <row r="221" spans="1:29">
      <c r="A221" t="s">
        <v>164</v>
      </c>
      <c r="B221" t="s">
        <v>405</v>
      </c>
      <c r="C221" t="s">
        <v>258</v>
      </c>
      <c r="D221" t="s">
        <v>259</v>
      </c>
      <c r="E221" t="s">
        <v>266</v>
      </c>
      <c r="F221" t="s">
        <v>260</v>
      </c>
      <c r="G221" t="s">
        <v>261</v>
      </c>
      <c r="H221" t="s">
        <v>267</v>
      </c>
      <c r="I221" t="s">
        <v>262</v>
      </c>
      <c r="J221" t="s">
        <v>263</v>
      </c>
      <c r="K221" t="s">
        <v>268</v>
      </c>
      <c r="L221" t="s">
        <v>264</v>
      </c>
      <c r="M221" t="s">
        <v>265</v>
      </c>
      <c r="N221" t="s">
        <v>269</v>
      </c>
      <c r="O221" t="s">
        <v>270</v>
      </c>
      <c r="P221" t="s">
        <v>271</v>
      </c>
      <c r="Q221" t="s">
        <v>280</v>
      </c>
      <c r="R221" t="s">
        <v>272</v>
      </c>
      <c r="S221" t="s">
        <v>273</v>
      </c>
      <c r="T221" t="s">
        <v>281</v>
      </c>
      <c r="U221" t="s">
        <v>274</v>
      </c>
      <c r="V221" t="s">
        <v>275</v>
      </c>
      <c r="W221" t="s">
        <v>282</v>
      </c>
      <c r="X221" t="s">
        <v>276</v>
      </c>
      <c r="Y221" t="s">
        <v>277</v>
      </c>
      <c r="Z221" t="s">
        <v>283</v>
      </c>
      <c r="AA221" t="s">
        <v>278</v>
      </c>
      <c r="AB221" t="s">
        <v>279</v>
      </c>
      <c r="AC221" t="s">
        <v>284</v>
      </c>
    </row>
    <row r="222" spans="1:29">
      <c r="A222" t="s">
        <v>92</v>
      </c>
      <c r="C222">
        <v>30</v>
      </c>
      <c r="D222">
        <v>30</v>
      </c>
      <c r="E222" s="2">
        <v>30</v>
      </c>
      <c r="F222" s="2">
        <v>30</v>
      </c>
      <c r="G222">
        <v>30</v>
      </c>
      <c r="H222">
        <v>30</v>
      </c>
      <c r="I222">
        <v>45</v>
      </c>
      <c r="J222">
        <v>45</v>
      </c>
      <c r="K222">
        <v>45</v>
      </c>
      <c r="L222">
        <v>60</v>
      </c>
      <c r="M222">
        <v>60</v>
      </c>
      <c r="N222">
        <v>60</v>
      </c>
      <c r="O222">
        <v>60</v>
      </c>
      <c r="P222">
        <v>60</v>
      </c>
      <c r="Q222">
        <v>60</v>
      </c>
      <c r="R222">
        <v>60</v>
      </c>
      <c r="S222">
        <v>60</v>
      </c>
      <c r="T222">
        <v>60</v>
      </c>
      <c r="U222">
        <v>60</v>
      </c>
      <c r="V222">
        <v>60</v>
      </c>
      <c r="W222">
        <v>60</v>
      </c>
      <c r="X222">
        <v>60</v>
      </c>
      <c r="Y222">
        <v>60</v>
      </c>
      <c r="Z222">
        <v>60</v>
      </c>
      <c r="AA222">
        <v>90</v>
      </c>
      <c r="AB222">
        <v>90</v>
      </c>
      <c r="AC222">
        <v>90</v>
      </c>
    </row>
    <row r="223" spans="1:29">
      <c r="A223" t="s">
        <v>229</v>
      </c>
      <c r="C223">
        <v>9</v>
      </c>
      <c r="D223">
        <v>9</v>
      </c>
      <c r="E223">
        <v>9</v>
      </c>
      <c r="F223">
        <v>9</v>
      </c>
      <c r="G223">
        <v>9</v>
      </c>
      <c r="H223">
        <v>9</v>
      </c>
      <c r="I223">
        <v>9</v>
      </c>
      <c r="J223">
        <v>9</v>
      </c>
      <c r="K223">
        <v>9</v>
      </c>
      <c r="L223">
        <v>9</v>
      </c>
      <c r="M223">
        <v>9</v>
      </c>
      <c r="N223">
        <v>9</v>
      </c>
      <c r="O223">
        <v>9</v>
      </c>
      <c r="P223">
        <v>9</v>
      </c>
      <c r="Q223">
        <v>9</v>
      </c>
      <c r="R223">
        <v>9</v>
      </c>
      <c r="S223">
        <v>9</v>
      </c>
      <c r="T223">
        <v>9</v>
      </c>
      <c r="U223">
        <v>9</v>
      </c>
      <c r="V223">
        <v>9</v>
      </c>
      <c r="W223">
        <v>9</v>
      </c>
      <c r="X223">
        <v>9</v>
      </c>
      <c r="Y223">
        <v>9</v>
      </c>
      <c r="Z223">
        <v>9</v>
      </c>
      <c r="AA223">
        <v>9</v>
      </c>
      <c r="AB223">
        <v>9</v>
      </c>
      <c r="AC223">
        <v>9</v>
      </c>
    </row>
    <row r="224" spans="1:29">
      <c r="A224" t="s">
        <v>164</v>
      </c>
      <c r="B224" t="s">
        <v>406</v>
      </c>
      <c r="C224" t="s">
        <v>258</v>
      </c>
      <c r="D224" t="s">
        <v>259</v>
      </c>
      <c r="E224" t="s">
        <v>266</v>
      </c>
      <c r="F224" t="s">
        <v>260</v>
      </c>
      <c r="G224" t="s">
        <v>261</v>
      </c>
      <c r="H224" t="s">
        <v>267</v>
      </c>
      <c r="I224" t="s">
        <v>262</v>
      </c>
      <c r="J224" t="s">
        <v>263</v>
      </c>
      <c r="K224" t="s">
        <v>268</v>
      </c>
      <c r="L224" t="s">
        <v>264</v>
      </c>
      <c r="M224" t="s">
        <v>265</v>
      </c>
      <c r="N224" t="s">
        <v>269</v>
      </c>
      <c r="O224" t="s">
        <v>270</v>
      </c>
      <c r="P224" t="s">
        <v>271</v>
      </c>
      <c r="Q224" t="s">
        <v>280</v>
      </c>
      <c r="R224" t="s">
        <v>272</v>
      </c>
      <c r="S224" t="s">
        <v>273</v>
      </c>
      <c r="T224" t="s">
        <v>281</v>
      </c>
      <c r="U224" t="s">
        <v>274</v>
      </c>
      <c r="V224" t="s">
        <v>275</v>
      </c>
      <c r="W224" t="s">
        <v>282</v>
      </c>
      <c r="X224" t="s">
        <v>276</v>
      </c>
      <c r="Y224" t="s">
        <v>277</v>
      </c>
      <c r="Z224" t="s">
        <v>283</v>
      </c>
      <c r="AA224" t="s">
        <v>278</v>
      </c>
      <c r="AB224" t="s">
        <v>279</v>
      </c>
      <c r="AC224" t="s">
        <v>284</v>
      </c>
    </row>
    <row r="225" spans="1:29">
      <c r="A225" t="s">
        <v>92</v>
      </c>
      <c r="C225">
        <v>30</v>
      </c>
      <c r="D225">
        <v>30</v>
      </c>
      <c r="E225" s="2">
        <v>30</v>
      </c>
      <c r="F225" s="2">
        <v>30</v>
      </c>
      <c r="G225">
        <v>30</v>
      </c>
      <c r="H225">
        <v>30</v>
      </c>
      <c r="I225">
        <v>45</v>
      </c>
      <c r="J225">
        <v>45</v>
      </c>
      <c r="K225">
        <v>45</v>
      </c>
      <c r="L225">
        <v>60</v>
      </c>
      <c r="M225">
        <v>60</v>
      </c>
      <c r="N225">
        <v>60</v>
      </c>
      <c r="O225">
        <v>60</v>
      </c>
      <c r="P225">
        <v>60</v>
      </c>
      <c r="Q225">
        <v>60</v>
      </c>
      <c r="R225">
        <v>60</v>
      </c>
      <c r="S225">
        <v>60</v>
      </c>
      <c r="T225">
        <v>60</v>
      </c>
      <c r="U225">
        <v>60</v>
      </c>
      <c r="V225">
        <v>60</v>
      </c>
      <c r="W225">
        <v>60</v>
      </c>
      <c r="X225">
        <v>60</v>
      </c>
      <c r="Y225">
        <v>60</v>
      </c>
      <c r="Z225">
        <v>60</v>
      </c>
      <c r="AA225">
        <v>90</v>
      </c>
      <c r="AB225">
        <v>90</v>
      </c>
      <c r="AC225">
        <v>90</v>
      </c>
    </row>
    <row r="226" spans="1:29">
      <c r="A226" t="s">
        <v>229</v>
      </c>
      <c r="C226">
        <v>9</v>
      </c>
      <c r="D226">
        <v>9</v>
      </c>
      <c r="E226">
        <v>9</v>
      </c>
      <c r="F226">
        <v>9</v>
      </c>
      <c r="G226">
        <v>9</v>
      </c>
      <c r="H226">
        <v>9</v>
      </c>
      <c r="I226">
        <v>9</v>
      </c>
      <c r="J226">
        <v>9</v>
      </c>
      <c r="K226">
        <v>9</v>
      </c>
      <c r="L226">
        <v>9</v>
      </c>
      <c r="M226">
        <v>9</v>
      </c>
      <c r="N226">
        <v>9</v>
      </c>
      <c r="O226">
        <v>9</v>
      </c>
      <c r="P226">
        <v>9</v>
      </c>
      <c r="Q226">
        <v>9</v>
      </c>
      <c r="R226">
        <v>9</v>
      </c>
      <c r="S226">
        <v>9</v>
      </c>
      <c r="T226">
        <v>9</v>
      </c>
      <c r="U226">
        <v>9</v>
      </c>
      <c r="V226">
        <v>9</v>
      </c>
      <c r="W226">
        <v>9</v>
      </c>
      <c r="X226">
        <v>9</v>
      </c>
      <c r="Y226">
        <v>9</v>
      </c>
      <c r="Z226">
        <v>9</v>
      </c>
      <c r="AA226">
        <v>9</v>
      </c>
      <c r="AB226">
        <v>9</v>
      </c>
      <c r="AC226">
        <v>9</v>
      </c>
    </row>
    <row r="227" spans="1:29">
      <c r="A227" t="s">
        <v>164</v>
      </c>
      <c r="B227" t="s">
        <v>407</v>
      </c>
      <c r="C227" t="s">
        <v>258</v>
      </c>
      <c r="D227" t="s">
        <v>259</v>
      </c>
      <c r="E227" t="s">
        <v>266</v>
      </c>
      <c r="F227" t="s">
        <v>260</v>
      </c>
      <c r="G227" t="s">
        <v>261</v>
      </c>
      <c r="H227" t="s">
        <v>267</v>
      </c>
      <c r="I227" t="s">
        <v>262</v>
      </c>
      <c r="J227" t="s">
        <v>263</v>
      </c>
      <c r="K227" t="s">
        <v>268</v>
      </c>
      <c r="L227" t="s">
        <v>264</v>
      </c>
      <c r="M227" t="s">
        <v>265</v>
      </c>
      <c r="N227" t="s">
        <v>269</v>
      </c>
      <c r="O227" t="s">
        <v>270</v>
      </c>
      <c r="P227" t="s">
        <v>271</v>
      </c>
      <c r="Q227" t="s">
        <v>280</v>
      </c>
      <c r="R227" t="s">
        <v>272</v>
      </c>
      <c r="S227" t="s">
        <v>273</v>
      </c>
      <c r="T227" t="s">
        <v>281</v>
      </c>
      <c r="U227" t="s">
        <v>274</v>
      </c>
      <c r="V227" t="s">
        <v>275</v>
      </c>
      <c r="W227" t="s">
        <v>282</v>
      </c>
      <c r="X227" t="s">
        <v>276</v>
      </c>
      <c r="Y227" t="s">
        <v>277</v>
      </c>
      <c r="Z227" t="s">
        <v>283</v>
      </c>
      <c r="AA227" t="s">
        <v>278</v>
      </c>
      <c r="AB227" t="s">
        <v>279</v>
      </c>
      <c r="AC227" t="s">
        <v>284</v>
      </c>
    </row>
    <row r="228" spans="1:29">
      <c r="A228" t="s">
        <v>92</v>
      </c>
      <c r="C228">
        <v>30</v>
      </c>
      <c r="D228">
        <v>30</v>
      </c>
      <c r="E228" s="2">
        <v>30</v>
      </c>
      <c r="F228" s="2">
        <v>30</v>
      </c>
      <c r="G228">
        <v>30</v>
      </c>
      <c r="H228">
        <v>30</v>
      </c>
      <c r="I228">
        <v>45</v>
      </c>
      <c r="J228">
        <v>45</v>
      </c>
      <c r="K228">
        <v>45</v>
      </c>
      <c r="L228">
        <v>60</v>
      </c>
      <c r="M228">
        <v>60</v>
      </c>
      <c r="N228">
        <v>60</v>
      </c>
      <c r="O228">
        <v>60</v>
      </c>
      <c r="P228">
        <v>60</v>
      </c>
      <c r="Q228">
        <v>60</v>
      </c>
      <c r="R228">
        <v>60</v>
      </c>
      <c r="S228">
        <v>60</v>
      </c>
      <c r="T228">
        <v>60</v>
      </c>
      <c r="U228">
        <v>60</v>
      </c>
      <c r="V228">
        <v>60</v>
      </c>
      <c r="W228">
        <v>60</v>
      </c>
      <c r="X228">
        <v>60</v>
      </c>
      <c r="Y228">
        <v>60</v>
      </c>
      <c r="Z228">
        <v>60</v>
      </c>
      <c r="AA228">
        <v>90</v>
      </c>
      <c r="AB228">
        <v>90</v>
      </c>
      <c r="AC228">
        <v>90</v>
      </c>
    </row>
    <row r="229" spans="1:29">
      <c r="A229" t="s">
        <v>229</v>
      </c>
      <c r="C229">
        <v>9</v>
      </c>
      <c r="D229">
        <v>9</v>
      </c>
      <c r="E229">
        <v>9</v>
      </c>
      <c r="F229">
        <v>9</v>
      </c>
      <c r="G229">
        <v>9</v>
      </c>
      <c r="H229">
        <v>9</v>
      </c>
      <c r="I229">
        <v>9</v>
      </c>
      <c r="J229">
        <v>9</v>
      </c>
      <c r="K229">
        <v>9</v>
      </c>
      <c r="L229">
        <v>9</v>
      </c>
      <c r="M229">
        <v>9</v>
      </c>
      <c r="N229">
        <v>9</v>
      </c>
      <c r="O229">
        <v>9</v>
      </c>
      <c r="P229">
        <v>9</v>
      </c>
      <c r="Q229">
        <v>9</v>
      </c>
      <c r="R229">
        <v>9</v>
      </c>
      <c r="S229">
        <v>9</v>
      </c>
      <c r="T229">
        <v>9</v>
      </c>
      <c r="U229">
        <v>9</v>
      </c>
      <c r="V229">
        <v>9</v>
      </c>
      <c r="W229">
        <v>9</v>
      </c>
      <c r="X229">
        <v>9</v>
      </c>
      <c r="Y229">
        <v>9</v>
      </c>
      <c r="Z229">
        <v>9</v>
      </c>
      <c r="AA229">
        <v>9</v>
      </c>
      <c r="AB229">
        <v>9</v>
      </c>
      <c r="AC229">
        <v>9</v>
      </c>
    </row>
    <row r="230" spans="1:29">
      <c r="A230" t="s">
        <v>164</v>
      </c>
      <c r="B230" t="s">
        <v>408</v>
      </c>
      <c r="C230" t="s">
        <v>258</v>
      </c>
      <c r="D230" t="s">
        <v>259</v>
      </c>
      <c r="E230" t="s">
        <v>266</v>
      </c>
      <c r="F230" t="s">
        <v>260</v>
      </c>
      <c r="G230" t="s">
        <v>261</v>
      </c>
      <c r="H230" t="s">
        <v>267</v>
      </c>
      <c r="I230" t="s">
        <v>262</v>
      </c>
      <c r="J230" t="s">
        <v>263</v>
      </c>
      <c r="K230" t="s">
        <v>268</v>
      </c>
      <c r="L230" t="s">
        <v>264</v>
      </c>
      <c r="M230" t="s">
        <v>265</v>
      </c>
      <c r="N230" t="s">
        <v>269</v>
      </c>
      <c r="O230" t="s">
        <v>270</v>
      </c>
      <c r="P230" t="s">
        <v>271</v>
      </c>
      <c r="Q230" t="s">
        <v>280</v>
      </c>
      <c r="R230" t="s">
        <v>272</v>
      </c>
      <c r="S230" t="s">
        <v>273</v>
      </c>
      <c r="T230" t="s">
        <v>281</v>
      </c>
      <c r="U230" t="s">
        <v>274</v>
      </c>
      <c r="V230" t="s">
        <v>275</v>
      </c>
      <c r="W230" t="s">
        <v>282</v>
      </c>
      <c r="X230" t="s">
        <v>276</v>
      </c>
      <c r="Y230" t="s">
        <v>277</v>
      </c>
      <c r="Z230" t="s">
        <v>283</v>
      </c>
      <c r="AA230" t="s">
        <v>278</v>
      </c>
      <c r="AB230" t="s">
        <v>279</v>
      </c>
      <c r="AC230" t="s">
        <v>284</v>
      </c>
    </row>
    <row r="231" spans="1:29">
      <c r="A231" t="s">
        <v>92</v>
      </c>
      <c r="C231">
        <v>30</v>
      </c>
      <c r="D231">
        <v>30</v>
      </c>
      <c r="E231" s="2">
        <v>30</v>
      </c>
      <c r="F231" s="2">
        <v>30</v>
      </c>
      <c r="G231">
        <v>30</v>
      </c>
      <c r="H231">
        <v>30</v>
      </c>
      <c r="I231">
        <v>45</v>
      </c>
      <c r="J231">
        <v>45</v>
      </c>
      <c r="K231">
        <v>45</v>
      </c>
      <c r="L231">
        <v>60</v>
      </c>
      <c r="M231">
        <v>60</v>
      </c>
      <c r="N231">
        <v>60</v>
      </c>
      <c r="O231">
        <v>60</v>
      </c>
      <c r="P231">
        <v>60</v>
      </c>
      <c r="Q231">
        <v>60</v>
      </c>
      <c r="R231">
        <v>60</v>
      </c>
      <c r="S231">
        <v>60</v>
      </c>
      <c r="T231">
        <v>60</v>
      </c>
      <c r="U231">
        <v>60</v>
      </c>
      <c r="V231">
        <v>60</v>
      </c>
      <c r="W231">
        <v>60</v>
      </c>
      <c r="X231">
        <v>60</v>
      </c>
      <c r="Y231">
        <v>60</v>
      </c>
      <c r="Z231">
        <v>60</v>
      </c>
      <c r="AA231">
        <v>90</v>
      </c>
      <c r="AB231">
        <v>90</v>
      </c>
      <c r="AC231">
        <v>90</v>
      </c>
    </row>
    <row r="232" spans="1:29">
      <c r="A232" t="s">
        <v>229</v>
      </c>
      <c r="C232">
        <v>9</v>
      </c>
      <c r="D232">
        <v>9</v>
      </c>
      <c r="E232">
        <v>9</v>
      </c>
      <c r="F232">
        <v>9</v>
      </c>
      <c r="G232">
        <v>9</v>
      </c>
      <c r="H232">
        <v>9</v>
      </c>
      <c r="I232">
        <v>9</v>
      </c>
      <c r="J232">
        <v>9</v>
      </c>
      <c r="K232">
        <v>9</v>
      </c>
      <c r="L232">
        <v>9</v>
      </c>
      <c r="M232">
        <v>9</v>
      </c>
      <c r="N232">
        <v>9</v>
      </c>
      <c r="O232">
        <v>9</v>
      </c>
      <c r="P232">
        <v>9</v>
      </c>
      <c r="Q232">
        <v>9</v>
      </c>
      <c r="R232">
        <v>9</v>
      </c>
      <c r="S232">
        <v>9</v>
      </c>
      <c r="T232">
        <v>9</v>
      </c>
      <c r="U232">
        <v>9</v>
      </c>
      <c r="V232">
        <v>9</v>
      </c>
      <c r="W232">
        <v>9</v>
      </c>
      <c r="X232">
        <v>9</v>
      </c>
      <c r="Y232">
        <v>9</v>
      </c>
      <c r="Z232">
        <v>9</v>
      </c>
      <c r="AA232">
        <v>9</v>
      </c>
      <c r="AB232">
        <v>9</v>
      </c>
      <c r="AC232">
        <v>9</v>
      </c>
    </row>
    <row r="233" spans="1:29">
      <c r="A233" t="s">
        <v>164</v>
      </c>
      <c r="B233" t="s">
        <v>409</v>
      </c>
      <c r="C233" t="s">
        <v>258</v>
      </c>
      <c r="D233" t="s">
        <v>259</v>
      </c>
      <c r="E233" t="s">
        <v>266</v>
      </c>
      <c r="F233" t="s">
        <v>260</v>
      </c>
      <c r="G233" t="s">
        <v>261</v>
      </c>
      <c r="H233" t="s">
        <v>267</v>
      </c>
      <c r="I233" t="s">
        <v>262</v>
      </c>
      <c r="J233" t="s">
        <v>263</v>
      </c>
      <c r="K233" t="s">
        <v>268</v>
      </c>
      <c r="L233" t="s">
        <v>264</v>
      </c>
      <c r="M233" t="s">
        <v>265</v>
      </c>
      <c r="N233" t="s">
        <v>269</v>
      </c>
      <c r="O233" t="s">
        <v>270</v>
      </c>
      <c r="P233" t="s">
        <v>271</v>
      </c>
      <c r="Q233" t="s">
        <v>280</v>
      </c>
      <c r="R233" t="s">
        <v>272</v>
      </c>
      <c r="S233" t="s">
        <v>273</v>
      </c>
      <c r="T233" t="s">
        <v>281</v>
      </c>
      <c r="U233" t="s">
        <v>274</v>
      </c>
      <c r="V233" t="s">
        <v>275</v>
      </c>
      <c r="W233" t="s">
        <v>282</v>
      </c>
      <c r="X233" t="s">
        <v>276</v>
      </c>
      <c r="Y233" t="s">
        <v>277</v>
      </c>
      <c r="Z233" t="s">
        <v>283</v>
      </c>
      <c r="AA233" t="s">
        <v>278</v>
      </c>
      <c r="AB233" t="s">
        <v>279</v>
      </c>
      <c r="AC233" t="s">
        <v>284</v>
      </c>
    </row>
    <row r="234" spans="1:29">
      <c r="A234" t="s">
        <v>92</v>
      </c>
      <c r="C234">
        <v>30</v>
      </c>
      <c r="D234">
        <v>30</v>
      </c>
      <c r="E234" s="2">
        <v>30</v>
      </c>
      <c r="F234" s="2">
        <v>30</v>
      </c>
      <c r="G234">
        <v>30</v>
      </c>
      <c r="H234">
        <v>30</v>
      </c>
      <c r="I234">
        <v>45</v>
      </c>
      <c r="J234">
        <v>45</v>
      </c>
      <c r="K234">
        <v>45</v>
      </c>
      <c r="L234">
        <v>60</v>
      </c>
      <c r="M234">
        <v>60</v>
      </c>
      <c r="N234">
        <v>60</v>
      </c>
      <c r="O234">
        <v>60</v>
      </c>
      <c r="P234">
        <v>60</v>
      </c>
      <c r="Q234">
        <v>60</v>
      </c>
      <c r="R234">
        <v>60</v>
      </c>
      <c r="S234">
        <v>60</v>
      </c>
      <c r="T234">
        <v>60</v>
      </c>
      <c r="U234">
        <v>60</v>
      </c>
      <c r="V234">
        <v>60</v>
      </c>
      <c r="W234">
        <v>60</v>
      </c>
      <c r="X234">
        <v>60</v>
      </c>
      <c r="Y234">
        <v>60</v>
      </c>
      <c r="Z234">
        <v>60</v>
      </c>
      <c r="AA234">
        <v>90</v>
      </c>
      <c r="AB234">
        <v>90</v>
      </c>
      <c r="AC234">
        <v>90</v>
      </c>
    </row>
    <row r="235" spans="1:29">
      <c r="A235" t="s">
        <v>229</v>
      </c>
      <c r="C235">
        <v>9</v>
      </c>
      <c r="D235">
        <v>9</v>
      </c>
      <c r="E235">
        <v>9</v>
      </c>
      <c r="F235">
        <v>9</v>
      </c>
      <c r="G235">
        <v>9</v>
      </c>
      <c r="H235">
        <v>9</v>
      </c>
      <c r="I235">
        <v>9</v>
      </c>
      <c r="J235">
        <v>9</v>
      </c>
      <c r="K235">
        <v>9</v>
      </c>
      <c r="L235">
        <v>9</v>
      </c>
      <c r="M235">
        <v>9</v>
      </c>
      <c r="N235">
        <v>9</v>
      </c>
      <c r="O235">
        <v>9</v>
      </c>
      <c r="P235">
        <v>9</v>
      </c>
      <c r="Q235">
        <v>9</v>
      </c>
      <c r="R235">
        <v>9</v>
      </c>
      <c r="S235">
        <v>9</v>
      </c>
      <c r="T235">
        <v>9</v>
      </c>
      <c r="U235">
        <v>9</v>
      </c>
      <c r="V235">
        <v>9</v>
      </c>
      <c r="W235">
        <v>9</v>
      </c>
      <c r="X235">
        <v>9</v>
      </c>
      <c r="Y235">
        <v>9</v>
      </c>
      <c r="Z235">
        <v>9</v>
      </c>
      <c r="AA235">
        <v>9</v>
      </c>
      <c r="AB235">
        <v>9</v>
      </c>
      <c r="AC235">
        <v>9</v>
      </c>
    </row>
    <row r="236" spans="1:29">
      <c r="A236" t="s">
        <v>164</v>
      </c>
      <c r="B236" t="s">
        <v>410</v>
      </c>
      <c r="C236" t="s">
        <v>258</v>
      </c>
      <c r="D236" t="s">
        <v>259</v>
      </c>
      <c r="E236" t="s">
        <v>266</v>
      </c>
      <c r="F236" t="s">
        <v>260</v>
      </c>
      <c r="G236" t="s">
        <v>261</v>
      </c>
      <c r="H236" t="s">
        <v>267</v>
      </c>
      <c r="I236" t="s">
        <v>262</v>
      </c>
      <c r="J236" t="s">
        <v>263</v>
      </c>
      <c r="K236" t="s">
        <v>268</v>
      </c>
      <c r="L236" t="s">
        <v>264</v>
      </c>
      <c r="M236" t="s">
        <v>265</v>
      </c>
      <c r="N236" t="s">
        <v>269</v>
      </c>
      <c r="O236" t="s">
        <v>270</v>
      </c>
      <c r="P236" t="s">
        <v>271</v>
      </c>
      <c r="Q236" t="s">
        <v>280</v>
      </c>
      <c r="R236" t="s">
        <v>272</v>
      </c>
      <c r="S236" t="s">
        <v>273</v>
      </c>
      <c r="T236" t="s">
        <v>281</v>
      </c>
      <c r="U236" t="s">
        <v>274</v>
      </c>
      <c r="V236" t="s">
        <v>275</v>
      </c>
      <c r="W236" t="s">
        <v>282</v>
      </c>
      <c r="X236" t="s">
        <v>276</v>
      </c>
      <c r="Y236" t="s">
        <v>277</v>
      </c>
      <c r="Z236" t="s">
        <v>283</v>
      </c>
      <c r="AA236" t="s">
        <v>278</v>
      </c>
      <c r="AB236" t="s">
        <v>279</v>
      </c>
      <c r="AC236" t="s">
        <v>284</v>
      </c>
    </row>
    <row r="237" spans="1:29">
      <c r="A237" t="s">
        <v>92</v>
      </c>
      <c r="C237">
        <v>30</v>
      </c>
      <c r="D237">
        <v>30</v>
      </c>
      <c r="E237" s="2">
        <v>30</v>
      </c>
      <c r="F237" s="2">
        <v>30</v>
      </c>
      <c r="G237">
        <v>30</v>
      </c>
      <c r="H237">
        <v>30</v>
      </c>
      <c r="I237">
        <v>45</v>
      </c>
      <c r="J237">
        <v>45</v>
      </c>
      <c r="K237">
        <v>45</v>
      </c>
      <c r="L237">
        <v>60</v>
      </c>
      <c r="M237">
        <v>60</v>
      </c>
      <c r="N237">
        <v>60</v>
      </c>
      <c r="O237">
        <v>60</v>
      </c>
      <c r="P237">
        <v>60</v>
      </c>
      <c r="Q237">
        <v>60</v>
      </c>
      <c r="R237">
        <v>60</v>
      </c>
      <c r="S237">
        <v>60</v>
      </c>
      <c r="T237">
        <v>60</v>
      </c>
      <c r="U237">
        <v>60</v>
      </c>
      <c r="V237">
        <v>60</v>
      </c>
      <c r="W237">
        <v>60</v>
      </c>
      <c r="X237">
        <v>60</v>
      </c>
      <c r="Y237">
        <v>60</v>
      </c>
      <c r="Z237">
        <v>60</v>
      </c>
      <c r="AA237">
        <v>90</v>
      </c>
      <c r="AB237">
        <v>90</v>
      </c>
      <c r="AC237">
        <v>90</v>
      </c>
    </row>
    <row r="238" spans="1:29">
      <c r="A238" t="s">
        <v>229</v>
      </c>
      <c r="C238">
        <v>9</v>
      </c>
      <c r="D238">
        <v>9</v>
      </c>
      <c r="E238">
        <v>9</v>
      </c>
      <c r="F238">
        <v>9</v>
      </c>
      <c r="G238">
        <v>9</v>
      </c>
      <c r="H238">
        <v>9</v>
      </c>
      <c r="I238">
        <v>9</v>
      </c>
      <c r="J238">
        <v>9</v>
      </c>
      <c r="K238">
        <v>9</v>
      </c>
      <c r="L238">
        <v>9</v>
      </c>
      <c r="M238">
        <v>9</v>
      </c>
      <c r="N238">
        <v>9</v>
      </c>
      <c r="O238">
        <v>9</v>
      </c>
      <c r="P238">
        <v>9</v>
      </c>
      <c r="Q238">
        <v>9</v>
      </c>
      <c r="R238">
        <v>9</v>
      </c>
      <c r="S238">
        <v>9</v>
      </c>
      <c r="T238">
        <v>9</v>
      </c>
      <c r="U238">
        <v>9</v>
      </c>
      <c r="V238">
        <v>9</v>
      </c>
      <c r="W238">
        <v>9</v>
      </c>
      <c r="X238">
        <v>9</v>
      </c>
      <c r="Y238">
        <v>9</v>
      </c>
      <c r="Z238">
        <v>9</v>
      </c>
      <c r="AA238">
        <v>9</v>
      </c>
      <c r="AB238">
        <v>9</v>
      </c>
      <c r="AC238">
        <v>9</v>
      </c>
    </row>
    <row r="239" spans="1:29">
      <c r="A239" t="s">
        <v>164</v>
      </c>
      <c r="B239" t="s">
        <v>411</v>
      </c>
      <c r="C239" t="s">
        <v>258</v>
      </c>
      <c r="D239" t="s">
        <v>259</v>
      </c>
      <c r="E239" t="s">
        <v>266</v>
      </c>
      <c r="F239" t="s">
        <v>260</v>
      </c>
      <c r="G239" t="s">
        <v>261</v>
      </c>
      <c r="H239" t="s">
        <v>267</v>
      </c>
      <c r="I239" t="s">
        <v>262</v>
      </c>
      <c r="J239" t="s">
        <v>263</v>
      </c>
      <c r="K239" t="s">
        <v>268</v>
      </c>
      <c r="L239" t="s">
        <v>264</v>
      </c>
      <c r="M239" t="s">
        <v>265</v>
      </c>
      <c r="N239" t="s">
        <v>269</v>
      </c>
      <c r="O239" t="s">
        <v>270</v>
      </c>
      <c r="P239" t="s">
        <v>271</v>
      </c>
      <c r="Q239" t="s">
        <v>280</v>
      </c>
      <c r="R239" t="s">
        <v>272</v>
      </c>
      <c r="S239" t="s">
        <v>273</v>
      </c>
      <c r="T239" t="s">
        <v>281</v>
      </c>
      <c r="U239" t="s">
        <v>274</v>
      </c>
      <c r="V239" t="s">
        <v>275</v>
      </c>
      <c r="W239" t="s">
        <v>282</v>
      </c>
      <c r="X239" t="s">
        <v>276</v>
      </c>
      <c r="Y239" t="s">
        <v>277</v>
      </c>
      <c r="Z239" t="s">
        <v>283</v>
      </c>
      <c r="AA239" t="s">
        <v>278</v>
      </c>
      <c r="AB239" t="s">
        <v>279</v>
      </c>
      <c r="AC239" t="s">
        <v>284</v>
      </c>
    </row>
    <row r="240" spans="1:29">
      <c r="A240" t="s">
        <v>92</v>
      </c>
      <c r="C240">
        <v>30</v>
      </c>
      <c r="D240">
        <v>30</v>
      </c>
      <c r="E240" s="2">
        <v>30</v>
      </c>
      <c r="F240" s="2">
        <v>30</v>
      </c>
      <c r="G240">
        <v>30</v>
      </c>
      <c r="H240">
        <v>30</v>
      </c>
      <c r="I240">
        <v>45</v>
      </c>
      <c r="J240">
        <v>45</v>
      </c>
      <c r="K240">
        <v>45</v>
      </c>
      <c r="L240">
        <v>60</v>
      </c>
      <c r="M240">
        <v>60</v>
      </c>
      <c r="N240">
        <v>60</v>
      </c>
      <c r="O240">
        <v>60</v>
      </c>
      <c r="P240">
        <v>60</v>
      </c>
      <c r="Q240">
        <v>60</v>
      </c>
      <c r="R240">
        <v>60</v>
      </c>
      <c r="S240">
        <v>60</v>
      </c>
      <c r="T240">
        <v>60</v>
      </c>
      <c r="U240">
        <v>60</v>
      </c>
      <c r="V240">
        <v>60</v>
      </c>
      <c r="W240">
        <v>60</v>
      </c>
      <c r="X240">
        <v>60</v>
      </c>
      <c r="Y240">
        <v>60</v>
      </c>
      <c r="Z240">
        <v>60</v>
      </c>
      <c r="AA240">
        <v>90</v>
      </c>
      <c r="AB240">
        <v>90</v>
      </c>
      <c r="AC240">
        <v>90</v>
      </c>
    </row>
    <row r="241" spans="1:29">
      <c r="A241" t="s">
        <v>229</v>
      </c>
      <c r="C241">
        <v>9</v>
      </c>
      <c r="D241">
        <v>9</v>
      </c>
      <c r="E241">
        <v>9</v>
      </c>
      <c r="F241">
        <v>9</v>
      </c>
      <c r="G241">
        <v>9</v>
      </c>
      <c r="H241">
        <v>9</v>
      </c>
      <c r="I241">
        <v>9</v>
      </c>
      <c r="J241">
        <v>9</v>
      </c>
      <c r="K241">
        <v>9</v>
      </c>
      <c r="L241">
        <v>9</v>
      </c>
      <c r="M241">
        <v>9</v>
      </c>
      <c r="N241">
        <v>9</v>
      </c>
      <c r="O241">
        <v>9</v>
      </c>
      <c r="P241">
        <v>9</v>
      </c>
      <c r="Q241">
        <v>9</v>
      </c>
      <c r="R241">
        <v>9</v>
      </c>
      <c r="S241">
        <v>9</v>
      </c>
      <c r="T241">
        <v>9</v>
      </c>
      <c r="U241">
        <v>9</v>
      </c>
      <c r="V241">
        <v>9</v>
      </c>
      <c r="W241">
        <v>9</v>
      </c>
      <c r="X241">
        <v>9</v>
      </c>
      <c r="Y241">
        <v>9</v>
      </c>
      <c r="Z241">
        <v>9</v>
      </c>
      <c r="AA241">
        <v>9</v>
      </c>
      <c r="AB241">
        <v>9</v>
      </c>
      <c r="AC241">
        <v>9</v>
      </c>
    </row>
    <row r="242" spans="1:29">
      <c r="A242" t="s">
        <v>164</v>
      </c>
      <c r="B242" t="s">
        <v>412</v>
      </c>
      <c r="C242" t="s">
        <v>258</v>
      </c>
      <c r="D242" t="s">
        <v>259</v>
      </c>
      <c r="E242" t="s">
        <v>266</v>
      </c>
      <c r="F242" t="s">
        <v>260</v>
      </c>
      <c r="G242" t="s">
        <v>261</v>
      </c>
      <c r="H242" t="s">
        <v>267</v>
      </c>
      <c r="I242" t="s">
        <v>262</v>
      </c>
      <c r="J242" t="s">
        <v>263</v>
      </c>
      <c r="K242" t="s">
        <v>268</v>
      </c>
      <c r="L242" t="s">
        <v>264</v>
      </c>
      <c r="M242" t="s">
        <v>265</v>
      </c>
      <c r="N242" t="s">
        <v>269</v>
      </c>
      <c r="O242" t="s">
        <v>270</v>
      </c>
      <c r="P242" t="s">
        <v>271</v>
      </c>
      <c r="Q242" t="s">
        <v>280</v>
      </c>
      <c r="R242" t="s">
        <v>272</v>
      </c>
      <c r="S242" t="s">
        <v>273</v>
      </c>
      <c r="T242" t="s">
        <v>281</v>
      </c>
      <c r="U242" t="s">
        <v>274</v>
      </c>
      <c r="V242" t="s">
        <v>275</v>
      </c>
      <c r="W242" t="s">
        <v>282</v>
      </c>
      <c r="X242" t="s">
        <v>276</v>
      </c>
      <c r="Y242" t="s">
        <v>277</v>
      </c>
      <c r="Z242" t="s">
        <v>283</v>
      </c>
      <c r="AA242" t="s">
        <v>278</v>
      </c>
      <c r="AB242" t="s">
        <v>279</v>
      </c>
      <c r="AC242" t="s">
        <v>284</v>
      </c>
    </row>
    <row r="243" spans="1:29">
      <c r="A243" t="s">
        <v>92</v>
      </c>
      <c r="C243">
        <v>30</v>
      </c>
      <c r="D243">
        <v>30</v>
      </c>
      <c r="E243" s="2">
        <v>30</v>
      </c>
      <c r="F243" s="2">
        <v>30</v>
      </c>
      <c r="G243">
        <v>30</v>
      </c>
      <c r="H243">
        <v>30</v>
      </c>
      <c r="I243">
        <v>45</v>
      </c>
      <c r="J243">
        <v>45</v>
      </c>
      <c r="K243">
        <v>45</v>
      </c>
      <c r="L243">
        <v>60</v>
      </c>
      <c r="M243">
        <v>60</v>
      </c>
      <c r="N243">
        <v>60</v>
      </c>
      <c r="O243">
        <v>60</v>
      </c>
      <c r="P243">
        <v>60</v>
      </c>
      <c r="Q243">
        <v>60</v>
      </c>
      <c r="R243">
        <v>60</v>
      </c>
      <c r="S243">
        <v>60</v>
      </c>
      <c r="T243">
        <v>60</v>
      </c>
      <c r="U243">
        <v>60</v>
      </c>
      <c r="V243">
        <v>60</v>
      </c>
      <c r="W243">
        <v>60</v>
      </c>
      <c r="X243">
        <v>60</v>
      </c>
      <c r="Y243">
        <v>60</v>
      </c>
      <c r="Z243">
        <v>60</v>
      </c>
      <c r="AA243">
        <v>90</v>
      </c>
      <c r="AB243">
        <v>90</v>
      </c>
      <c r="AC243">
        <v>90</v>
      </c>
    </row>
    <row r="244" spans="1:29">
      <c r="A244" t="s">
        <v>229</v>
      </c>
      <c r="C244">
        <v>9</v>
      </c>
      <c r="D244">
        <v>9</v>
      </c>
      <c r="E244">
        <v>9</v>
      </c>
      <c r="F244">
        <v>9</v>
      </c>
      <c r="G244">
        <v>9</v>
      </c>
      <c r="H244">
        <v>9</v>
      </c>
      <c r="I244">
        <v>9</v>
      </c>
      <c r="J244">
        <v>9</v>
      </c>
      <c r="K244">
        <v>9</v>
      </c>
      <c r="L244">
        <v>9</v>
      </c>
      <c r="M244">
        <v>9</v>
      </c>
      <c r="N244">
        <v>9</v>
      </c>
      <c r="O244">
        <v>9</v>
      </c>
      <c r="P244">
        <v>9</v>
      </c>
      <c r="Q244">
        <v>9</v>
      </c>
      <c r="R244">
        <v>9</v>
      </c>
      <c r="S244">
        <v>9</v>
      </c>
      <c r="T244">
        <v>9</v>
      </c>
      <c r="U244">
        <v>9</v>
      </c>
      <c r="V244">
        <v>9</v>
      </c>
      <c r="W244">
        <v>9</v>
      </c>
      <c r="X244">
        <v>9</v>
      </c>
      <c r="Y244">
        <v>9</v>
      </c>
      <c r="Z244">
        <v>9</v>
      </c>
      <c r="AA244">
        <v>9</v>
      </c>
      <c r="AB244">
        <v>9</v>
      </c>
      <c r="AC244">
        <v>9</v>
      </c>
    </row>
    <row r="245" spans="1:29">
      <c r="A245" t="s">
        <v>164</v>
      </c>
      <c r="B245" t="s">
        <v>413</v>
      </c>
      <c r="C245" t="s">
        <v>258</v>
      </c>
      <c r="D245" t="s">
        <v>259</v>
      </c>
      <c r="E245" t="s">
        <v>266</v>
      </c>
      <c r="F245" t="s">
        <v>260</v>
      </c>
      <c r="G245" t="s">
        <v>261</v>
      </c>
      <c r="H245" t="s">
        <v>267</v>
      </c>
      <c r="I245" t="s">
        <v>262</v>
      </c>
      <c r="J245" t="s">
        <v>263</v>
      </c>
      <c r="K245" t="s">
        <v>268</v>
      </c>
      <c r="L245" t="s">
        <v>264</v>
      </c>
      <c r="M245" t="s">
        <v>265</v>
      </c>
      <c r="N245" t="s">
        <v>269</v>
      </c>
      <c r="O245" t="s">
        <v>270</v>
      </c>
      <c r="P245" t="s">
        <v>271</v>
      </c>
      <c r="Q245" t="s">
        <v>280</v>
      </c>
      <c r="R245" t="s">
        <v>272</v>
      </c>
      <c r="S245" t="s">
        <v>273</v>
      </c>
      <c r="T245" t="s">
        <v>281</v>
      </c>
      <c r="U245" t="s">
        <v>274</v>
      </c>
      <c r="V245" t="s">
        <v>275</v>
      </c>
      <c r="W245" t="s">
        <v>282</v>
      </c>
      <c r="X245" t="s">
        <v>276</v>
      </c>
      <c r="Y245" t="s">
        <v>277</v>
      </c>
      <c r="Z245" t="s">
        <v>283</v>
      </c>
      <c r="AA245" t="s">
        <v>278</v>
      </c>
      <c r="AB245" t="s">
        <v>279</v>
      </c>
      <c r="AC245" t="s">
        <v>284</v>
      </c>
    </row>
    <row r="246" spans="1:29">
      <c r="A246" t="s">
        <v>92</v>
      </c>
      <c r="C246">
        <v>30</v>
      </c>
      <c r="D246">
        <v>30</v>
      </c>
      <c r="E246" s="2">
        <v>30</v>
      </c>
      <c r="F246" s="2">
        <v>30</v>
      </c>
      <c r="G246">
        <v>30</v>
      </c>
      <c r="H246">
        <v>30</v>
      </c>
      <c r="I246">
        <v>45</v>
      </c>
      <c r="J246">
        <v>45</v>
      </c>
      <c r="K246">
        <v>45</v>
      </c>
      <c r="L246">
        <v>60</v>
      </c>
      <c r="M246">
        <v>60</v>
      </c>
      <c r="N246">
        <v>60</v>
      </c>
      <c r="O246">
        <v>60</v>
      </c>
      <c r="P246">
        <v>60</v>
      </c>
      <c r="Q246">
        <v>60</v>
      </c>
      <c r="R246">
        <v>60</v>
      </c>
      <c r="S246">
        <v>60</v>
      </c>
      <c r="T246">
        <v>60</v>
      </c>
      <c r="U246">
        <v>60</v>
      </c>
      <c r="V246">
        <v>60</v>
      </c>
      <c r="W246">
        <v>60</v>
      </c>
      <c r="X246">
        <v>60</v>
      </c>
      <c r="Y246">
        <v>60</v>
      </c>
      <c r="Z246">
        <v>60</v>
      </c>
      <c r="AA246">
        <v>90</v>
      </c>
      <c r="AB246">
        <v>90</v>
      </c>
      <c r="AC246">
        <v>90</v>
      </c>
    </row>
    <row r="247" spans="1:29">
      <c r="A247" t="s">
        <v>229</v>
      </c>
      <c r="C247">
        <v>9</v>
      </c>
      <c r="D247">
        <v>9</v>
      </c>
      <c r="E247">
        <v>9</v>
      </c>
      <c r="F247">
        <v>9</v>
      </c>
      <c r="G247">
        <v>9</v>
      </c>
      <c r="H247">
        <v>9</v>
      </c>
      <c r="I247">
        <v>9</v>
      </c>
      <c r="J247">
        <v>9</v>
      </c>
      <c r="K247">
        <v>9</v>
      </c>
      <c r="L247">
        <v>9</v>
      </c>
      <c r="M247">
        <v>9</v>
      </c>
      <c r="N247">
        <v>9</v>
      </c>
      <c r="O247">
        <v>9</v>
      </c>
      <c r="P247">
        <v>9</v>
      </c>
      <c r="Q247">
        <v>9</v>
      </c>
      <c r="R247">
        <v>9</v>
      </c>
      <c r="S247">
        <v>9</v>
      </c>
      <c r="T247">
        <v>9</v>
      </c>
      <c r="U247">
        <v>9</v>
      </c>
      <c r="V247">
        <v>9</v>
      </c>
      <c r="W247">
        <v>9</v>
      </c>
      <c r="X247">
        <v>9</v>
      </c>
      <c r="Y247">
        <v>9</v>
      </c>
      <c r="Z247">
        <v>9</v>
      </c>
      <c r="AA247">
        <v>9</v>
      </c>
      <c r="AB247">
        <v>9</v>
      </c>
      <c r="AC247">
        <v>9</v>
      </c>
    </row>
    <row r="248" spans="1:29">
      <c r="A248" t="s">
        <v>164</v>
      </c>
      <c r="B248" t="s">
        <v>414</v>
      </c>
      <c r="C248" t="s">
        <v>258</v>
      </c>
      <c r="D248" t="s">
        <v>259</v>
      </c>
      <c r="E248" t="s">
        <v>266</v>
      </c>
      <c r="F248" t="s">
        <v>260</v>
      </c>
      <c r="G248" t="s">
        <v>261</v>
      </c>
      <c r="H248" t="s">
        <v>267</v>
      </c>
      <c r="I248" t="s">
        <v>262</v>
      </c>
      <c r="J248" t="s">
        <v>263</v>
      </c>
      <c r="K248" t="s">
        <v>268</v>
      </c>
      <c r="L248" t="s">
        <v>264</v>
      </c>
      <c r="M248" t="s">
        <v>265</v>
      </c>
      <c r="N248" t="s">
        <v>269</v>
      </c>
      <c r="O248" t="s">
        <v>270</v>
      </c>
      <c r="P248" t="s">
        <v>271</v>
      </c>
      <c r="Q248" t="s">
        <v>280</v>
      </c>
      <c r="R248" t="s">
        <v>272</v>
      </c>
      <c r="S248" t="s">
        <v>273</v>
      </c>
      <c r="T248" t="s">
        <v>281</v>
      </c>
      <c r="U248" t="s">
        <v>274</v>
      </c>
      <c r="V248" t="s">
        <v>275</v>
      </c>
      <c r="W248" t="s">
        <v>282</v>
      </c>
      <c r="X248" t="s">
        <v>276</v>
      </c>
      <c r="Y248" t="s">
        <v>277</v>
      </c>
      <c r="Z248" t="s">
        <v>283</v>
      </c>
      <c r="AA248" t="s">
        <v>278</v>
      </c>
      <c r="AB248" t="s">
        <v>279</v>
      </c>
      <c r="AC248" t="s">
        <v>284</v>
      </c>
    </row>
    <row r="249" spans="1:29">
      <c r="A249" t="s">
        <v>92</v>
      </c>
      <c r="C249">
        <v>30</v>
      </c>
      <c r="D249">
        <v>30</v>
      </c>
      <c r="E249" s="2">
        <v>30</v>
      </c>
      <c r="F249" s="2">
        <v>30</v>
      </c>
      <c r="G249">
        <v>30</v>
      </c>
      <c r="H249">
        <v>30</v>
      </c>
      <c r="I249">
        <v>45</v>
      </c>
      <c r="J249">
        <v>45</v>
      </c>
      <c r="K249">
        <v>45</v>
      </c>
      <c r="L249">
        <v>60</v>
      </c>
      <c r="M249">
        <v>60</v>
      </c>
      <c r="N249">
        <v>60</v>
      </c>
      <c r="O249">
        <v>60</v>
      </c>
      <c r="P249">
        <v>60</v>
      </c>
      <c r="Q249">
        <v>60</v>
      </c>
      <c r="R249">
        <v>60</v>
      </c>
      <c r="S249">
        <v>60</v>
      </c>
      <c r="T249">
        <v>60</v>
      </c>
      <c r="U249">
        <v>60</v>
      </c>
      <c r="V249">
        <v>60</v>
      </c>
      <c r="W249">
        <v>60</v>
      </c>
      <c r="X249">
        <v>60</v>
      </c>
      <c r="Y249">
        <v>60</v>
      </c>
      <c r="Z249">
        <v>60</v>
      </c>
      <c r="AA249">
        <v>90</v>
      </c>
      <c r="AB249">
        <v>90</v>
      </c>
      <c r="AC249">
        <v>90</v>
      </c>
    </row>
    <row r="250" spans="1:29">
      <c r="A250" t="s">
        <v>229</v>
      </c>
      <c r="C250">
        <v>9</v>
      </c>
      <c r="D250">
        <v>9</v>
      </c>
      <c r="E250">
        <v>9</v>
      </c>
      <c r="F250">
        <v>9</v>
      </c>
      <c r="G250">
        <v>9</v>
      </c>
      <c r="H250">
        <v>9</v>
      </c>
      <c r="I250">
        <v>9</v>
      </c>
      <c r="J250">
        <v>9</v>
      </c>
      <c r="K250">
        <v>9</v>
      </c>
      <c r="L250">
        <v>9</v>
      </c>
      <c r="M250">
        <v>9</v>
      </c>
      <c r="N250">
        <v>9</v>
      </c>
      <c r="O250">
        <v>9</v>
      </c>
      <c r="P250">
        <v>9</v>
      </c>
      <c r="Q250">
        <v>9</v>
      </c>
      <c r="R250">
        <v>9</v>
      </c>
      <c r="S250">
        <v>9</v>
      </c>
      <c r="T250">
        <v>9</v>
      </c>
      <c r="U250">
        <v>9</v>
      </c>
      <c r="V250">
        <v>9</v>
      </c>
      <c r="W250">
        <v>9</v>
      </c>
      <c r="X250">
        <v>9</v>
      </c>
      <c r="Y250">
        <v>9</v>
      </c>
      <c r="Z250">
        <v>9</v>
      </c>
      <c r="AA250">
        <v>9</v>
      </c>
      <c r="AB250">
        <v>9</v>
      </c>
      <c r="AC250">
        <v>9</v>
      </c>
    </row>
    <row r="251" spans="1:29">
      <c r="A251" t="s">
        <v>164</v>
      </c>
      <c r="B251" t="s">
        <v>415</v>
      </c>
      <c r="C251" t="s">
        <v>258</v>
      </c>
      <c r="D251" t="s">
        <v>259</v>
      </c>
      <c r="E251" t="s">
        <v>266</v>
      </c>
      <c r="F251" t="s">
        <v>260</v>
      </c>
      <c r="G251" t="s">
        <v>261</v>
      </c>
      <c r="H251" t="s">
        <v>267</v>
      </c>
      <c r="I251" t="s">
        <v>262</v>
      </c>
      <c r="J251" t="s">
        <v>263</v>
      </c>
      <c r="K251" t="s">
        <v>268</v>
      </c>
      <c r="L251" t="s">
        <v>264</v>
      </c>
      <c r="M251" t="s">
        <v>265</v>
      </c>
      <c r="N251" t="s">
        <v>269</v>
      </c>
      <c r="O251" t="s">
        <v>270</v>
      </c>
      <c r="P251" t="s">
        <v>271</v>
      </c>
      <c r="Q251" t="s">
        <v>280</v>
      </c>
      <c r="R251" t="s">
        <v>272</v>
      </c>
      <c r="S251" t="s">
        <v>273</v>
      </c>
      <c r="T251" t="s">
        <v>281</v>
      </c>
      <c r="U251" t="s">
        <v>274</v>
      </c>
      <c r="V251" t="s">
        <v>275</v>
      </c>
      <c r="W251" t="s">
        <v>282</v>
      </c>
      <c r="X251" t="s">
        <v>276</v>
      </c>
      <c r="Y251" t="s">
        <v>277</v>
      </c>
      <c r="Z251" t="s">
        <v>283</v>
      </c>
      <c r="AA251" t="s">
        <v>278</v>
      </c>
      <c r="AB251" t="s">
        <v>279</v>
      </c>
      <c r="AC251" t="s">
        <v>284</v>
      </c>
    </row>
    <row r="252" spans="1:29">
      <c r="A252" t="s">
        <v>92</v>
      </c>
      <c r="C252">
        <v>30</v>
      </c>
      <c r="D252">
        <v>30</v>
      </c>
      <c r="E252" s="2">
        <v>30</v>
      </c>
      <c r="F252" s="2">
        <v>30</v>
      </c>
      <c r="G252">
        <v>30</v>
      </c>
      <c r="H252">
        <v>30</v>
      </c>
      <c r="I252">
        <v>45</v>
      </c>
      <c r="J252">
        <v>45</v>
      </c>
      <c r="K252">
        <v>45</v>
      </c>
      <c r="L252">
        <v>60</v>
      </c>
      <c r="M252">
        <v>60</v>
      </c>
      <c r="N252">
        <v>60</v>
      </c>
      <c r="O252">
        <v>60</v>
      </c>
      <c r="P252">
        <v>60</v>
      </c>
      <c r="Q252">
        <v>60</v>
      </c>
      <c r="R252">
        <v>60</v>
      </c>
      <c r="S252">
        <v>60</v>
      </c>
      <c r="T252">
        <v>60</v>
      </c>
      <c r="U252">
        <v>60</v>
      </c>
      <c r="V252">
        <v>60</v>
      </c>
      <c r="W252">
        <v>60</v>
      </c>
      <c r="X252">
        <v>60</v>
      </c>
      <c r="Y252">
        <v>60</v>
      </c>
      <c r="Z252">
        <v>60</v>
      </c>
      <c r="AA252">
        <v>90</v>
      </c>
      <c r="AB252">
        <v>90</v>
      </c>
      <c r="AC252">
        <v>90</v>
      </c>
    </row>
    <row r="253" spans="1:29">
      <c r="A253" t="s">
        <v>229</v>
      </c>
      <c r="C253">
        <v>9</v>
      </c>
      <c r="D253">
        <v>9</v>
      </c>
      <c r="E253">
        <v>9</v>
      </c>
      <c r="F253">
        <v>9</v>
      </c>
      <c r="G253">
        <v>9</v>
      </c>
      <c r="H253">
        <v>9</v>
      </c>
      <c r="I253">
        <v>9</v>
      </c>
      <c r="J253">
        <v>9</v>
      </c>
      <c r="K253">
        <v>9</v>
      </c>
      <c r="L253">
        <v>9</v>
      </c>
      <c r="M253">
        <v>9</v>
      </c>
      <c r="N253">
        <v>9</v>
      </c>
      <c r="O253">
        <v>9</v>
      </c>
      <c r="P253">
        <v>9</v>
      </c>
      <c r="Q253">
        <v>9</v>
      </c>
      <c r="R253">
        <v>9</v>
      </c>
      <c r="S253">
        <v>9</v>
      </c>
      <c r="T253">
        <v>9</v>
      </c>
      <c r="U253">
        <v>9</v>
      </c>
      <c r="V253">
        <v>9</v>
      </c>
      <c r="W253">
        <v>9</v>
      </c>
      <c r="X253">
        <v>9</v>
      </c>
      <c r="Y253">
        <v>9</v>
      </c>
      <c r="Z253">
        <v>9</v>
      </c>
      <c r="AA253">
        <v>9</v>
      </c>
      <c r="AB253">
        <v>9</v>
      </c>
      <c r="AC253">
        <v>9</v>
      </c>
    </row>
    <row r="254" spans="1:29">
      <c r="A254" t="s">
        <v>164</v>
      </c>
      <c r="B254" t="s">
        <v>416</v>
      </c>
      <c r="C254" t="s">
        <v>258</v>
      </c>
      <c r="D254" t="s">
        <v>259</v>
      </c>
      <c r="E254" t="s">
        <v>266</v>
      </c>
      <c r="F254" t="s">
        <v>260</v>
      </c>
      <c r="G254" t="s">
        <v>261</v>
      </c>
      <c r="H254" t="s">
        <v>267</v>
      </c>
      <c r="I254" t="s">
        <v>262</v>
      </c>
      <c r="J254" t="s">
        <v>263</v>
      </c>
      <c r="K254" t="s">
        <v>268</v>
      </c>
      <c r="L254" t="s">
        <v>264</v>
      </c>
      <c r="M254" t="s">
        <v>265</v>
      </c>
      <c r="N254" t="s">
        <v>269</v>
      </c>
      <c r="O254" t="s">
        <v>270</v>
      </c>
      <c r="P254" t="s">
        <v>271</v>
      </c>
      <c r="Q254" t="s">
        <v>280</v>
      </c>
      <c r="R254" t="s">
        <v>272</v>
      </c>
      <c r="S254" t="s">
        <v>273</v>
      </c>
      <c r="T254" t="s">
        <v>281</v>
      </c>
      <c r="U254" t="s">
        <v>274</v>
      </c>
      <c r="V254" t="s">
        <v>275</v>
      </c>
      <c r="W254" t="s">
        <v>282</v>
      </c>
      <c r="X254" t="s">
        <v>276</v>
      </c>
      <c r="Y254" t="s">
        <v>277</v>
      </c>
      <c r="Z254" t="s">
        <v>283</v>
      </c>
      <c r="AA254" t="s">
        <v>278</v>
      </c>
      <c r="AB254" t="s">
        <v>279</v>
      </c>
      <c r="AC254" t="s">
        <v>284</v>
      </c>
    </row>
    <row r="255" spans="1:29">
      <c r="A255" t="s">
        <v>92</v>
      </c>
      <c r="C255">
        <v>30</v>
      </c>
      <c r="D255">
        <v>30</v>
      </c>
      <c r="E255" s="2">
        <v>30</v>
      </c>
      <c r="F255" s="2">
        <v>30</v>
      </c>
      <c r="G255">
        <v>30</v>
      </c>
      <c r="H255">
        <v>30</v>
      </c>
      <c r="I255">
        <v>45</v>
      </c>
      <c r="J255">
        <v>45</v>
      </c>
      <c r="K255">
        <v>45</v>
      </c>
      <c r="L255">
        <v>60</v>
      </c>
      <c r="M255">
        <v>60</v>
      </c>
      <c r="N255">
        <v>60</v>
      </c>
      <c r="O255">
        <v>60</v>
      </c>
      <c r="P255">
        <v>60</v>
      </c>
      <c r="Q255">
        <v>60</v>
      </c>
      <c r="R255">
        <v>60</v>
      </c>
      <c r="S255">
        <v>60</v>
      </c>
      <c r="T255">
        <v>60</v>
      </c>
      <c r="U255">
        <v>60</v>
      </c>
      <c r="V255">
        <v>60</v>
      </c>
      <c r="W255">
        <v>60</v>
      </c>
      <c r="X255">
        <v>60</v>
      </c>
      <c r="Y255">
        <v>60</v>
      </c>
      <c r="Z255">
        <v>60</v>
      </c>
      <c r="AA255">
        <v>90</v>
      </c>
      <c r="AB255">
        <v>90</v>
      </c>
      <c r="AC255">
        <v>90</v>
      </c>
    </row>
    <row r="256" spans="1:29">
      <c r="A256" t="s">
        <v>229</v>
      </c>
      <c r="C256">
        <v>9</v>
      </c>
      <c r="D256">
        <v>9</v>
      </c>
      <c r="E256">
        <v>9</v>
      </c>
      <c r="F256">
        <v>9</v>
      </c>
      <c r="G256">
        <v>9</v>
      </c>
      <c r="H256">
        <v>9</v>
      </c>
      <c r="I256">
        <v>9</v>
      </c>
      <c r="J256">
        <v>9</v>
      </c>
      <c r="K256">
        <v>9</v>
      </c>
      <c r="L256">
        <v>9</v>
      </c>
      <c r="M256">
        <v>9</v>
      </c>
      <c r="N256">
        <v>9</v>
      </c>
      <c r="O256">
        <v>9</v>
      </c>
      <c r="P256">
        <v>9</v>
      </c>
      <c r="Q256">
        <v>9</v>
      </c>
      <c r="R256">
        <v>9</v>
      </c>
      <c r="S256">
        <v>9</v>
      </c>
      <c r="T256">
        <v>9</v>
      </c>
      <c r="U256">
        <v>9</v>
      </c>
      <c r="V256">
        <v>9</v>
      </c>
      <c r="W256">
        <v>9</v>
      </c>
      <c r="X256">
        <v>9</v>
      </c>
      <c r="Y256">
        <v>9</v>
      </c>
      <c r="Z256">
        <v>9</v>
      </c>
      <c r="AA256">
        <v>9</v>
      </c>
      <c r="AB256">
        <v>9</v>
      </c>
      <c r="AC256">
        <v>9</v>
      </c>
    </row>
    <row r="257" spans="1:29">
      <c r="A257" t="s">
        <v>164</v>
      </c>
      <c r="B257" t="s">
        <v>417</v>
      </c>
      <c r="C257" t="s">
        <v>258</v>
      </c>
      <c r="D257" t="s">
        <v>259</v>
      </c>
      <c r="E257" t="s">
        <v>266</v>
      </c>
      <c r="F257" t="s">
        <v>260</v>
      </c>
      <c r="G257" t="s">
        <v>261</v>
      </c>
      <c r="H257" t="s">
        <v>267</v>
      </c>
      <c r="I257" t="s">
        <v>262</v>
      </c>
      <c r="J257" t="s">
        <v>263</v>
      </c>
      <c r="K257" t="s">
        <v>268</v>
      </c>
      <c r="L257" t="s">
        <v>264</v>
      </c>
      <c r="M257" t="s">
        <v>265</v>
      </c>
      <c r="N257" t="s">
        <v>269</v>
      </c>
      <c r="O257" t="s">
        <v>270</v>
      </c>
      <c r="P257" t="s">
        <v>271</v>
      </c>
      <c r="Q257" t="s">
        <v>280</v>
      </c>
      <c r="R257" t="s">
        <v>272</v>
      </c>
      <c r="S257" t="s">
        <v>273</v>
      </c>
      <c r="T257" t="s">
        <v>281</v>
      </c>
      <c r="U257" t="s">
        <v>274</v>
      </c>
      <c r="V257" t="s">
        <v>275</v>
      </c>
      <c r="W257" t="s">
        <v>282</v>
      </c>
      <c r="X257" t="s">
        <v>276</v>
      </c>
      <c r="Y257" t="s">
        <v>277</v>
      </c>
      <c r="Z257" t="s">
        <v>283</v>
      </c>
      <c r="AA257" t="s">
        <v>278</v>
      </c>
      <c r="AB257" t="s">
        <v>279</v>
      </c>
      <c r="AC257" t="s">
        <v>284</v>
      </c>
    </row>
    <row r="258" spans="1:29">
      <c r="A258" t="s">
        <v>92</v>
      </c>
      <c r="C258">
        <v>30</v>
      </c>
      <c r="D258">
        <v>30</v>
      </c>
      <c r="E258" s="2">
        <v>30</v>
      </c>
      <c r="F258" s="2">
        <v>30</v>
      </c>
      <c r="G258">
        <v>30</v>
      </c>
      <c r="H258">
        <v>30</v>
      </c>
      <c r="I258">
        <v>45</v>
      </c>
      <c r="J258">
        <v>45</v>
      </c>
      <c r="K258">
        <v>45</v>
      </c>
      <c r="L258">
        <v>60</v>
      </c>
      <c r="M258">
        <v>60</v>
      </c>
      <c r="N258">
        <v>60</v>
      </c>
      <c r="O258">
        <v>60</v>
      </c>
      <c r="P258">
        <v>60</v>
      </c>
      <c r="Q258">
        <v>60</v>
      </c>
      <c r="R258">
        <v>60</v>
      </c>
      <c r="S258">
        <v>60</v>
      </c>
      <c r="T258">
        <v>60</v>
      </c>
      <c r="U258">
        <v>60</v>
      </c>
      <c r="V258">
        <v>60</v>
      </c>
      <c r="W258">
        <v>60</v>
      </c>
      <c r="X258">
        <v>60</v>
      </c>
      <c r="Y258">
        <v>60</v>
      </c>
      <c r="Z258">
        <v>60</v>
      </c>
      <c r="AA258">
        <v>90</v>
      </c>
      <c r="AB258">
        <v>90</v>
      </c>
      <c r="AC258">
        <v>90</v>
      </c>
    </row>
    <row r="259" spans="1:29">
      <c r="A259" t="s">
        <v>229</v>
      </c>
      <c r="C259">
        <v>9</v>
      </c>
      <c r="D259">
        <v>9</v>
      </c>
      <c r="E259">
        <v>9</v>
      </c>
      <c r="F259">
        <v>9</v>
      </c>
      <c r="G259">
        <v>9</v>
      </c>
      <c r="H259">
        <v>9</v>
      </c>
      <c r="I259">
        <v>9</v>
      </c>
      <c r="J259">
        <v>9</v>
      </c>
      <c r="K259">
        <v>9</v>
      </c>
      <c r="L259">
        <v>9</v>
      </c>
      <c r="M259">
        <v>9</v>
      </c>
      <c r="N259">
        <v>9</v>
      </c>
      <c r="O259">
        <v>9</v>
      </c>
      <c r="P259">
        <v>9</v>
      </c>
      <c r="Q259">
        <v>9</v>
      </c>
      <c r="R259">
        <v>9</v>
      </c>
      <c r="S259">
        <v>9</v>
      </c>
      <c r="T259">
        <v>9</v>
      </c>
      <c r="U259">
        <v>9</v>
      </c>
      <c r="V259">
        <v>9</v>
      </c>
      <c r="W259">
        <v>9</v>
      </c>
      <c r="X259">
        <v>9</v>
      </c>
      <c r="Y259">
        <v>9</v>
      </c>
      <c r="Z259">
        <v>9</v>
      </c>
      <c r="AA259">
        <v>9</v>
      </c>
      <c r="AB259">
        <v>9</v>
      </c>
      <c r="AC259">
        <v>9</v>
      </c>
    </row>
    <row r="260" spans="1:29">
      <c r="A260" t="s">
        <v>164</v>
      </c>
      <c r="B260" t="s">
        <v>418</v>
      </c>
      <c r="C260" t="s">
        <v>258</v>
      </c>
      <c r="D260" t="s">
        <v>259</v>
      </c>
      <c r="E260" t="s">
        <v>266</v>
      </c>
      <c r="F260" t="s">
        <v>260</v>
      </c>
      <c r="G260" t="s">
        <v>261</v>
      </c>
      <c r="H260" t="s">
        <v>267</v>
      </c>
      <c r="I260" t="s">
        <v>262</v>
      </c>
      <c r="J260" t="s">
        <v>263</v>
      </c>
      <c r="K260" t="s">
        <v>268</v>
      </c>
      <c r="L260" t="s">
        <v>264</v>
      </c>
      <c r="M260" t="s">
        <v>265</v>
      </c>
      <c r="N260" t="s">
        <v>269</v>
      </c>
      <c r="O260" t="s">
        <v>270</v>
      </c>
      <c r="P260" t="s">
        <v>271</v>
      </c>
      <c r="Q260" t="s">
        <v>280</v>
      </c>
      <c r="R260" t="s">
        <v>272</v>
      </c>
      <c r="S260" t="s">
        <v>273</v>
      </c>
      <c r="T260" t="s">
        <v>281</v>
      </c>
      <c r="U260" t="s">
        <v>274</v>
      </c>
      <c r="V260" t="s">
        <v>275</v>
      </c>
      <c r="W260" t="s">
        <v>282</v>
      </c>
      <c r="X260" t="s">
        <v>276</v>
      </c>
      <c r="Y260" t="s">
        <v>277</v>
      </c>
      <c r="Z260" t="s">
        <v>283</v>
      </c>
      <c r="AA260" t="s">
        <v>278</v>
      </c>
      <c r="AB260" t="s">
        <v>279</v>
      </c>
      <c r="AC260" t="s">
        <v>284</v>
      </c>
    </row>
    <row r="261" spans="1:29">
      <c r="A261" t="s">
        <v>92</v>
      </c>
      <c r="C261">
        <v>30</v>
      </c>
      <c r="D261">
        <v>30</v>
      </c>
      <c r="E261" s="2">
        <v>30</v>
      </c>
      <c r="F261" s="2">
        <v>30</v>
      </c>
      <c r="G261">
        <v>30</v>
      </c>
      <c r="H261">
        <v>30</v>
      </c>
      <c r="I261">
        <v>45</v>
      </c>
      <c r="J261">
        <v>45</v>
      </c>
      <c r="K261">
        <v>45</v>
      </c>
      <c r="L261">
        <v>60</v>
      </c>
      <c r="M261">
        <v>60</v>
      </c>
      <c r="N261">
        <v>60</v>
      </c>
      <c r="O261">
        <v>60</v>
      </c>
      <c r="P261">
        <v>60</v>
      </c>
      <c r="Q261">
        <v>60</v>
      </c>
      <c r="R261">
        <v>60</v>
      </c>
      <c r="S261">
        <v>60</v>
      </c>
      <c r="T261">
        <v>60</v>
      </c>
      <c r="U261">
        <v>60</v>
      </c>
      <c r="V261">
        <v>60</v>
      </c>
      <c r="W261">
        <v>60</v>
      </c>
      <c r="X261">
        <v>60</v>
      </c>
      <c r="Y261">
        <v>60</v>
      </c>
      <c r="Z261">
        <v>60</v>
      </c>
      <c r="AA261">
        <v>90</v>
      </c>
      <c r="AB261">
        <v>90</v>
      </c>
      <c r="AC261">
        <v>90</v>
      </c>
    </row>
    <row r="262" spans="1:29">
      <c r="A262" t="s">
        <v>229</v>
      </c>
      <c r="C262">
        <v>9</v>
      </c>
      <c r="D262">
        <v>9</v>
      </c>
      <c r="E262">
        <v>9</v>
      </c>
      <c r="F262">
        <v>9</v>
      </c>
      <c r="G262">
        <v>9</v>
      </c>
      <c r="H262">
        <v>9</v>
      </c>
      <c r="I262">
        <v>9</v>
      </c>
      <c r="J262">
        <v>9</v>
      </c>
      <c r="K262">
        <v>9</v>
      </c>
      <c r="L262">
        <v>9</v>
      </c>
      <c r="M262">
        <v>9</v>
      </c>
      <c r="N262">
        <v>9</v>
      </c>
      <c r="O262">
        <v>9</v>
      </c>
      <c r="P262">
        <v>9</v>
      </c>
      <c r="Q262">
        <v>9</v>
      </c>
      <c r="R262">
        <v>9</v>
      </c>
      <c r="S262">
        <v>9</v>
      </c>
      <c r="T262">
        <v>9</v>
      </c>
      <c r="U262">
        <v>9</v>
      </c>
      <c r="V262">
        <v>9</v>
      </c>
      <c r="W262">
        <v>9</v>
      </c>
      <c r="X262">
        <v>9</v>
      </c>
      <c r="Y262">
        <v>9</v>
      </c>
      <c r="Z262">
        <v>9</v>
      </c>
      <c r="AA262">
        <v>9</v>
      </c>
      <c r="AB262">
        <v>9</v>
      </c>
      <c r="AC262">
        <v>9</v>
      </c>
    </row>
    <row r="263" spans="1:29">
      <c r="A263" t="s">
        <v>164</v>
      </c>
      <c r="B263" t="s">
        <v>419</v>
      </c>
      <c r="C263" t="s">
        <v>258</v>
      </c>
      <c r="D263" t="s">
        <v>259</v>
      </c>
      <c r="E263" t="s">
        <v>266</v>
      </c>
      <c r="F263" t="s">
        <v>260</v>
      </c>
      <c r="G263" t="s">
        <v>261</v>
      </c>
      <c r="H263" t="s">
        <v>267</v>
      </c>
      <c r="I263" t="s">
        <v>262</v>
      </c>
      <c r="J263" t="s">
        <v>263</v>
      </c>
      <c r="K263" t="s">
        <v>268</v>
      </c>
      <c r="L263" t="s">
        <v>264</v>
      </c>
      <c r="M263" t="s">
        <v>265</v>
      </c>
      <c r="N263" t="s">
        <v>269</v>
      </c>
      <c r="O263" t="s">
        <v>270</v>
      </c>
      <c r="P263" t="s">
        <v>271</v>
      </c>
      <c r="Q263" t="s">
        <v>280</v>
      </c>
      <c r="R263" t="s">
        <v>272</v>
      </c>
      <c r="S263" t="s">
        <v>273</v>
      </c>
      <c r="T263" t="s">
        <v>281</v>
      </c>
      <c r="U263" t="s">
        <v>274</v>
      </c>
      <c r="V263" t="s">
        <v>275</v>
      </c>
      <c r="W263" t="s">
        <v>282</v>
      </c>
      <c r="X263" t="s">
        <v>276</v>
      </c>
      <c r="Y263" t="s">
        <v>277</v>
      </c>
      <c r="Z263" t="s">
        <v>283</v>
      </c>
      <c r="AA263" t="s">
        <v>278</v>
      </c>
      <c r="AB263" t="s">
        <v>279</v>
      </c>
      <c r="AC263" t="s">
        <v>284</v>
      </c>
    </row>
    <row r="264" spans="1:29">
      <c r="A264" t="s">
        <v>92</v>
      </c>
      <c r="C264">
        <v>30</v>
      </c>
      <c r="D264">
        <v>30</v>
      </c>
      <c r="E264" s="2">
        <v>30</v>
      </c>
      <c r="F264" s="2">
        <v>30</v>
      </c>
      <c r="G264">
        <v>30</v>
      </c>
      <c r="H264">
        <v>30</v>
      </c>
      <c r="I264">
        <v>45</v>
      </c>
      <c r="J264">
        <v>45</v>
      </c>
      <c r="K264">
        <v>45</v>
      </c>
      <c r="L264">
        <v>60</v>
      </c>
      <c r="M264">
        <v>60</v>
      </c>
      <c r="N264">
        <v>60</v>
      </c>
      <c r="O264">
        <v>60</v>
      </c>
      <c r="P264">
        <v>60</v>
      </c>
      <c r="Q264">
        <v>60</v>
      </c>
      <c r="R264">
        <v>60</v>
      </c>
      <c r="S264">
        <v>60</v>
      </c>
      <c r="T264">
        <v>60</v>
      </c>
      <c r="U264">
        <v>60</v>
      </c>
      <c r="V264">
        <v>60</v>
      </c>
      <c r="W264">
        <v>60</v>
      </c>
      <c r="X264">
        <v>60</v>
      </c>
      <c r="Y264">
        <v>60</v>
      </c>
      <c r="Z264">
        <v>60</v>
      </c>
      <c r="AA264">
        <v>90</v>
      </c>
      <c r="AB264">
        <v>90</v>
      </c>
      <c r="AC264">
        <v>90</v>
      </c>
    </row>
    <row r="265" spans="1:29">
      <c r="A265" t="s">
        <v>229</v>
      </c>
      <c r="C265">
        <v>9</v>
      </c>
      <c r="D265">
        <v>9</v>
      </c>
      <c r="E265">
        <v>9</v>
      </c>
      <c r="F265">
        <v>9</v>
      </c>
      <c r="G265">
        <v>9</v>
      </c>
      <c r="H265">
        <v>9</v>
      </c>
      <c r="I265">
        <v>9</v>
      </c>
      <c r="J265">
        <v>9</v>
      </c>
      <c r="K265">
        <v>9</v>
      </c>
      <c r="L265">
        <v>9</v>
      </c>
      <c r="M265">
        <v>9</v>
      </c>
      <c r="N265">
        <v>9</v>
      </c>
      <c r="O265">
        <v>9</v>
      </c>
      <c r="P265">
        <v>9</v>
      </c>
      <c r="Q265">
        <v>9</v>
      </c>
      <c r="R265">
        <v>9</v>
      </c>
      <c r="S265">
        <v>9</v>
      </c>
      <c r="T265">
        <v>9</v>
      </c>
      <c r="U265">
        <v>9</v>
      </c>
      <c r="V265">
        <v>9</v>
      </c>
      <c r="W265">
        <v>9</v>
      </c>
      <c r="X265">
        <v>9</v>
      </c>
      <c r="Y265">
        <v>9</v>
      </c>
      <c r="Z265">
        <v>9</v>
      </c>
      <c r="AA265">
        <v>9</v>
      </c>
      <c r="AB265">
        <v>9</v>
      </c>
      <c r="AC265">
        <v>9</v>
      </c>
    </row>
    <row r="266" spans="1:29">
      <c r="A266" t="s">
        <v>164</v>
      </c>
      <c r="B266" t="s">
        <v>420</v>
      </c>
      <c r="C266" t="s">
        <v>258</v>
      </c>
      <c r="D266" t="s">
        <v>259</v>
      </c>
      <c r="E266" t="s">
        <v>266</v>
      </c>
      <c r="F266" t="s">
        <v>260</v>
      </c>
      <c r="G266" t="s">
        <v>261</v>
      </c>
      <c r="H266" t="s">
        <v>267</v>
      </c>
      <c r="I266" t="s">
        <v>262</v>
      </c>
      <c r="J266" t="s">
        <v>263</v>
      </c>
      <c r="K266" t="s">
        <v>268</v>
      </c>
      <c r="L266" t="s">
        <v>264</v>
      </c>
      <c r="M266" t="s">
        <v>265</v>
      </c>
      <c r="N266" t="s">
        <v>269</v>
      </c>
      <c r="O266" t="s">
        <v>270</v>
      </c>
      <c r="P266" t="s">
        <v>271</v>
      </c>
      <c r="Q266" t="s">
        <v>280</v>
      </c>
      <c r="R266" t="s">
        <v>272</v>
      </c>
      <c r="S266" t="s">
        <v>273</v>
      </c>
      <c r="T266" t="s">
        <v>281</v>
      </c>
      <c r="U266" t="s">
        <v>274</v>
      </c>
      <c r="V266" t="s">
        <v>275</v>
      </c>
      <c r="W266" t="s">
        <v>282</v>
      </c>
      <c r="X266" t="s">
        <v>276</v>
      </c>
      <c r="Y266" t="s">
        <v>277</v>
      </c>
      <c r="Z266" t="s">
        <v>283</v>
      </c>
      <c r="AA266" t="s">
        <v>278</v>
      </c>
      <c r="AB266" t="s">
        <v>279</v>
      </c>
      <c r="AC266" t="s">
        <v>284</v>
      </c>
    </row>
    <row r="267" spans="1:29">
      <c r="A267" t="s">
        <v>92</v>
      </c>
      <c r="C267">
        <v>30</v>
      </c>
      <c r="D267">
        <v>30</v>
      </c>
      <c r="E267" s="2">
        <v>30</v>
      </c>
      <c r="F267" s="2">
        <v>30</v>
      </c>
      <c r="G267">
        <v>30</v>
      </c>
      <c r="H267">
        <v>30</v>
      </c>
      <c r="I267">
        <v>45</v>
      </c>
      <c r="J267">
        <v>45</v>
      </c>
      <c r="K267">
        <v>45</v>
      </c>
      <c r="L267">
        <v>60</v>
      </c>
      <c r="M267">
        <v>60</v>
      </c>
      <c r="N267">
        <v>60</v>
      </c>
      <c r="O267">
        <v>60</v>
      </c>
      <c r="P267">
        <v>60</v>
      </c>
      <c r="Q267">
        <v>60</v>
      </c>
      <c r="R267">
        <v>60</v>
      </c>
      <c r="S267">
        <v>60</v>
      </c>
      <c r="T267">
        <v>60</v>
      </c>
      <c r="U267">
        <v>60</v>
      </c>
      <c r="V267">
        <v>60</v>
      </c>
      <c r="W267">
        <v>60</v>
      </c>
      <c r="X267">
        <v>60</v>
      </c>
      <c r="Y267">
        <v>60</v>
      </c>
      <c r="Z267">
        <v>60</v>
      </c>
      <c r="AA267">
        <v>90</v>
      </c>
      <c r="AB267">
        <v>90</v>
      </c>
      <c r="AC267">
        <v>90</v>
      </c>
    </row>
    <row r="268" spans="1:29">
      <c r="A268" t="s">
        <v>229</v>
      </c>
      <c r="C268">
        <v>9</v>
      </c>
      <c r="D268">
        <v>9</v>
      </c>
      <c r="E268">
        <v>9</v>
      </c>
      <c r="F268">
        <v>9</v>
      </c>
      <c r="G268">
        <v>9</v>
      </c>
      <c r="H268">
        <v>9</v>
      </c>
      <c r="I268">
        <v>9</v>
      </c>
      <c r="J268">
        <v>9</v>
      </c>
      <c r="K268">
        <v>9</v>
      </c>
      <c r="L268">
        <v>9</v>
      </c>
      <c r="M268">
        <v>9</v>
      </c>
      <c r="N268">
        <v>9</v>
      </c>
      <c r="O268">
        <v>9</v>
      </c>
      <c r="P268">
        <v>9</v>
      </c>
      <c r="Q268">
        <v>9</v>
      </c>
      <c r="R268">
        <v>9</v>
      </c>
      <c r="S268">
        <v>9</v>
      </c>
      <c r="T268">
        <v>9</v>
      </c>
      <c r="U268">
        <v>9</v>
      </c>
      <c r="V268">
        <v>9</v>
      </c>
      <c r="W268">
        <v>9</v>
      </c>
      <c r="X268">
        <v>9</v>
      </c>
      <c r="Y268">
        <v>9</v>
      </c>
      <c r="Z268">
        <v>9</v>
      </c>
      <c r="AA268">
        <v>9</v>
      </c>
      <c r="AB268">
        <v>9</v>
      </c>
      <c r="AC268">
        <v>9</v>
      </c>
    </row>
    <row r="269" spans="1:29">
      <c r="A269" t="s">
        <v>164</v>
      </c>
      <c r="B269" t="s">
        <v>421</v>
      </c>
      <c r="C269" t="s">
        <v>258</v>
      </c>
      <c r="D269" t="s">
        <v>259</v>
      </c>
      <c r="E269" t="s">
        <v>266</v>
      </c>
      <c r="F269" t="s">
        <v>260</v>
      </c>
      <c r="G269" t="s">
        <v>261</v>
      </c>
      <c r="H269" t="s">
        <v>267</v>
      </c>
      <c r="I269" t="s">
        <v>262</v>
      </c>
      <c r="J269" t="s">
        <v>263</v>
      </c>
      <c r="K269" t="s">
        <v>268</v>
      </c>
      <c r="L269" t="s">
        <v>264</v>
      </c>
      <c r="M269" t="s">
        <v>265</v>
      </c>
      <c r="N269" t="s">
        <v>269</v>
      </c>
      <c r="O269" t="s">
        <v>270</v>
      </c>
      <c r="P269" t="s">
        <v>271</v>
      </c>
      <c r="Q269" t="s">
        <v>280</v>
      </c>
      <c r="R269" t="s">
        <v>272</v>
      </c>
      <c r="S269" t="s">
        <v>273</v>
      </c>
      <c r="T269" t="s">
        <v>281</v>
      </c>
      <c r="U269" t="s">
        <v>274</v>
      </c>
      <c r="V269" t="s">
        <v>275</v>
      </c>
      <c r="W269" t="s">
        <v>282</v>
      </c>
      <c r="X269" t="s">
        <v>276</v>
      </c>
      <c r="Y269" t="s">
        <v>277</v>
      </c>
      <c r="Z269" t="s">
        <v>283</v>
      </c>
      <c r="AA269" t="s">
        <v>278</v>
      </c>
      <c r="AB269" t="s">
        <v>279</v>
      </c>
      <c r="AC269" t="s">
        <v>284</v>
      </c>
    </row>
    <row r="270" spans="1:29">
      <c r="A270" t="s">
        <v>92</v>
      </c>
      <c r="C270">
        <v>30</v>
      </c>
      <c r="D270">
        <v>30</v>
      </c>
      <c r="E270" s="2">
        <v>30</v>
      </c>
      <c r="F270" s="2">
        <v>30</v>
      </c>
      <c r="G270">
        <v>30</v>
      </c>
      <c r="H270">
        <v>30</v>
      </c>
      <c r="I270">
        <v>45</v>
      </c>
      <c r="J270">
        <v>45</v>
      </c>
      <c r="K270">
        <v>45</v>
      </c>
      <c r="L270">
        <v>60</v>
      </c>
      <c r="M270">
        <v>60</v>
      </c>
      <c r="N270">
        <v>60</v>
      </c>
      <c r="O270">
        <v>60</v>
      </c>
      <c r="P270">
        <v>60</v>
      </c>
      <c r="Q270">
        <v>60</v>
      </c>
      <c r="R270">
        <v>60</v>
      </c>
      <c r="S270">
        <v>60</v>
      </c>
      <c r="T270">
        <v>60</v>
      </c>
      <c r="U270">
        <v>60</v>
      </c>
      <c r="V270">
        <v>60</v>
      </c>
      <c r="W270">
        <v>60</v>
      </c>
      <c r="X270">
        <v>60</v>
      </c>
      <c r="Y270">
        <v>60</v>
      </c>
      <c r="Z270">
        <v>60</v>
      </c>
      <c r="AA270">
        <v>90</v>
      </c>
      <c r="AB270">
        <v>90</v>
      </c>
      <c r="AC270">
        <v>90</v>
      </c>
    </row>
    <row r="271" spans="1:29">
      <c r="A271" t="s">
        <v>229</v>
      </c>
      <c r="C271">
        <v>9</v>
      </c>
      <c r="D271">
        <v>9</v>
      </c>
      <c r="E271">
        <v>9</v>
      </c>
      <c r="F271">
        <v>9</v>
      </c>
      <c r="G271">
        <v>9</v>
      </c>
      <c r="H271">
        <v>9</v>
      </c>
      <c r="I271">
        <v>9</v>
      </c>
      <c r="J271">
        <v>9</v>
      </c>
      <c r="K271">
        <v>9</v>
      </c>
      <c r="L271">
        <v>9</v>
      </c>
      <c r="M271">
        <v>9</v>
      </c>
      <c r="N271">
        <v>9</v>
      </c>
      <c r="O271">
        <v>9</v>
      </c>
      <c r="P271">
        <v>9</v>
      </c>
      <c r="Q271">
        <v>9</v>
      </c>
      <c r="R271">
        <v>9</v>
      </c>
      <c r="S271">
        <v>9</v>
      </c>
      <c r="T271">
        <v>9</v>
      </c>
      <c r="U271">
        <v>9</v>
      </c>
      <c r="V271">
        <v>9</v>
      </c>
      <c r="W271">
        <v>9</v>
      </c>
      <c r="X271">
        <v>9</v>
      </c>
      <c r="Y271">
        <v>9</v>
      </c>
      <c r="Z271">
        <v>9</v>
      </c>
      <c r="AA271">
        <v>9</v>
      </c>
      <c r="AB271">
        <v>9</v>
      </c>
      <c r="AC271">
        <v>9</v>
      </c>
    </row>
    <row r="272" spans="1:29">
      <c r="A272" t="s">
        <v>164</v>
      </c>
      <c r="B272" t="s">
        <v>422</v>
      </c>
      <c r="C272" t="s">
        <v>258</v>
      </c>
      <c r="D272" t="s">
        <v>259</v>
      </c>
      <c r="E272" t="s">
        <v>266</v>
      </c>
      <c r="F272" t="s">
        <v>260</v>
      </c>
      <c r="G272" t="s">
        <v>261</v>
      </c>
      <c r="H272" t="s">
        <v>267</v>
      </c>
      <c r="I272" t="s">
        <v>262</v>
      </c>
      <c r="J272" t="s">
        <v>263</v>
      </c>
      <c r="K272" t="s">
        <v>268</v>
      </c>
      <c r="L272" t="s">
        <v>264</v>
      </c>
      <c r="M272" t="s">
        <v>265</v>
      </c>
      <c r="N272" t="s">
        <v>269</v>
      </c>
      <c r="O272" t="s">
        <v>270</v>
      </c>
      <c r="P272" t="s">
        <v>271</v>
      </c>
      <c r="Q272" t="s">
        <v>280</v>
      </c>
      <c r="R272" t="s">
        <v>272</v>
      </c>
      <c r="S272" t="s">
        <v>273</v>
      </c>
      <c r="T272" t="s">
        <v>281</v>
      </c>
      <c r="U272" t="s">
        <v>274</v>
      </c>
      <c r="V272" t="s">
        <v>275</v>
      </c>
      <c r="W272" t="s">
        <v>282</v>
      </c>
      <c r="X272" t="s">
        <v>276</v>
      </c>
      <c r="Y272" t="s">
        <v>277</v>
      </c>
      <c r="Z272" t="s">
        <v>283</v>
      </c>
      <c r="AA272" t="s">
        <v>278</v>
      </c>
      <c r="AB272" t="s">
        <v>279</v>
      </c>
      <c r="AC272" t="s">
        <v>284</v>
      </c>
    </row>
    <row r="273" spans="1:29">
      <c r="A273" t="s">
        <v>92</v>
      </c>
      <c r="C273">
        <v>30</v>
      </c>
      <c r="D273">
        <v>30</v>
      </c>
      <c r="E273" s="2">
        <v>30</v>
      </c>
      <c r="F273" s="2">
        <v>30</v>
      </c>
      <c r="G273">
        <v>30</v>
      </c>
      <c r="H273">
        <v>30</v>
      </c>
      <c r="I273">
        <v>45</v>
      </c>
      <c r="J273">
        <v>45</v>
      </c>
      <c r="K273">
        <v>45</v>
      </c>
      <c r="L273">
        <v>60</v>
      </c>
      <c r="M273">
        <v>60</v>
      </c>
      <c r="N273">
        <v>60</v>
      </c>
      <c r="O273">
        <v>60</v>
      </c>
      <c r="P273">
        <v>60</v>
      </c>
      <c r="Q273">
        <v>60</v>
      </c>
      <c r="R273">
        <v>60</v>
      </c>
      <c r="S273">
        <v>60</v>
      </c>
      <c r="T273">
        <v>60</v>
      </c>
      <c r="U273">
        <v>60</v>
      </c>
      <c r="V273">
        <v>60</v>
      </c>
      <c r="W273">
        <v>60</v>
      </c>
      <c r="X273">
        <v>60</v>
      </c>
      <c r="Y273">
        <v>60</v>
      </c>
      <c r="Z273">
        <v>60</v>
      </c>
      <c r="AA273">
        <v>90</v>
      </c>
      <c r="AB273">
        <v>90</v>
      </c>
      <c r="AC273">
        <v>90</v>
      </c>
    </row>
    <row r="274" spans="1:29">
      <c r="A274" t="s">
        <v>229</v>
      </c>
      <c r="C274">
        <v>9</v>
      </c>
      <c r="D274">
        <v>9</v>
      </c>
      <c r="E274">
        <v>9</v>
      </c>
      <c r="F274">
        <v>9</v>
      </c>
      <c r="G274">
        <v>9</v>
      </c>
      <c r="H274">
        <v>9</v>
      </c>
      <c r="I274">
        <v>9</v>
      </c>
      <c r="J274">
        <v>9</v>
      </c>
      <c r="K274">
        <v>9</v>
      </c>
      <c r="L274">
        <v>9</v>
      </c>
      <c r="M274">
        <v>9</v>
      </c>
      <c r="N274">
        <v>9</v>
      </c>
      <c r="O274">
        <v>9</v>
      </c>
      <c r="P274">
        <v>9</v>
      </c>
      <c r="Q274">
        <v>9</v>
      </c>
      <c r="R274">
        <v>9</v>
      </c>
      <c r="S274">
        <v>9</v>
      </c>
      <c r="T274">
        <v>9</v>
      </c>
      <c r="U274">
        <v>9</v>
      </c>
      <c r="V274">
        <v>9</v>
      </c>
      <c r="W274">
        <v>9</v>
      </c>
      <c r="X274">
        <v>9</v>
      </c>
      <c r="Y274">
        <v>9</v>
      </c>
      <c r="Z274">
        <v>9</v>
      </c>
      <c r="AA274">
        <v>9</v>
      </c>
      <c r="AB274">
        <v>9</v>
      </c>
      <c r="AC274">
        <v>9</v>
      </c>
    </row>
    <row r="275" spans="1:29">
      <c r="A275" t="s">
        <v>164</v>
      </c>
      <c r="B275" t="s">
        <v>423</v>
      </c>
      <c r="C275" t="s">
        <v>258</v>
      </c>
      <c r="D275" t="s">
        <v>259</v>
      </c>
      <c r="E275" t="s">
        <v>266</v>
      </c>
      <c r="F275" t="s">
        <v>260</v>
      </c>
      <c r="G275" t="s">
        <v>261</v>
      </c>
      <c r="H275" t="s">
        <v>267</v>
      </c>
      <c r="I275" t="s">
        <v>262</v>
      </c>
      <c r="J275" t="s">
        <v>263</v>
      </c>
      <c r="K275" t="s">
        <v>268</v>
      </c>
      <c r="L275" t="s">
        <v>264</v>
      </c>
      <c r="M275" t="s">
        <v>265</v>
      </c>
      <c r="N275" t="s">
        <v>269</v>
      </c>
      <c r="O275" t="s">
        <v>270</v>
      </c>
      <c r="P275" t="s">
        <v>271</v>
      </c>
      <c r="Q275" t="s">
        <v>280</v>
      </c>
      <c r="R275" t="s">
        <v>272</v>
      </c>
      <c r="S275" t="s">
        <v>273</v>
      </c>
      <c r="T275" t="s">
        <v>281</v>
      </c>
      <c r="U275" t="s">
        <v>274</v>
      </c>
      <c r="V275" t="s">
        <v>275</v>
      </c>
      <c r="W275" t="s">
        <v>282</v>
      </c>
      <c r="X275" t="s">
        <v>276</v>
      </c>
      <c r="Y275" t="s">
        <v>277</v>
      </c>
      <c r="Z275" t="s">
        <v>283</v>
      </c>
      <c r="AA275" t="s">
        <v>278</v>
      </c>
      <c r="AB275" t="s">
        <v>279</v>
      </c>
      <c r="AC275" t="s">
        <v>284</v>
      </c>
    </row>
    <row r="276" spans="1:29">
      <c r="A276" t="s">
        <v>92</v>
      </c>
      <c r="C276">
        <v>30</v>
      </c>
      <c r="D276">
        <v>30</v>
      </c>
      <c r="E276" s="2">
        <v>30</v>
      </c>
      <c r="F276" s="2">
        <v>30</v>
      </c>
      <c r="G276">
        <v>30</v>
      </c>
      <c r="H276">
        <v>30</v>
      </c>
      <c r="I276">
        <v>45</v>
      </c>
      <c r="J276">
        <v>45</v>
      </c>
      <c r="K276">
        <v>45</v>
      </c>
      <c r="L276">
        <v>60</v>
      </c>
      <c r="M276">
        <v>60</v>
      </c>
      <c r="N276">
        <v>60</v>
      </c>
      <c r="O276">
        <v>60</v>
      </c>
      <c r="P276">
        <v>60</v>
      </c>
      <c r="Q276">
        <v>60</v>
      </c>
      <c r="R276">
        <v>60</v>
      </c>
      <c r="S276">
        <v>60</v>
      </c>
      <c r="T276">
        <v>60</v>
      </c>
      <c r="U276">
        <v>60</v>
      </c>
      <c r="V276">
        <v>60</v>
      </c>
      <c r="W276">
        <v>60</v>
      </c>
      <c r="X276">
        <v>60</v>
      </c>
      <c r="Y276">
        <v>60</v>
      </c>
      <c r="Z276">
        <v>60</v>
      </c>
      <c r="AA276">
        <v>90</v>
      </c>
      <c r="AB276">
        <v>90</v>
      </c>
      <c r="AC276">
        <v>90</v>
      </c>
    </row>
    <row r="277" spans="1:29">
      <c r="A277" t="s">
        <v>229</v>
      </c>
      <c r="C277">
        <v>9</v>
      </c>
      <c r="D277">
        <v>9</v>
      </c>
      <c r="E277">
        <v>9</v>
      </c>
      <c r="F277">
        <v>9</v>
      </c>
      <c r="G277">
        <v>9</v>
      </c>
      <c r="H277">
        <v>9</v>
      </c>
      <c r="I277">
        <v>9</v>
      </c>
      <c r="J277">
        <v>9</v>
      </c>
      <c r="K277">
        <v>9</v>
      </c>
      <c r="L277">
        <v>9</v>
      </c>
      <c r="M277">
        <v>9</v>
      </c>
      <c r="N277">
        <v>9</v>
      </c>
      <c r="O277">
        <v>9</v>
      </c>
      <c r="P277">
        <v>9</v>
      </c>
      <c r="Q277">
        <v>9</v>
      </c>
      <c r="R277">
        <v>9</v>
      </c>
      <c r="S277">
        <v>9</v>
      </c>
      <c r="T277">
        <v>9</v>
      </c>
      <c r="U277">
        <v>9</v>
      </c>
      <c r="V277">
        <v>9</v>
      </c>
      <c r="W277">
        <v>9</v>
      </c>
      <c r="X277">
        <v>9</v>
      </c>
      <c r="Y277">
        <v>9</v>
      </c>
      <c r="Z277">
        <v>9</v>
      </c>
      <c r="AA277">
        <v>9</v>
      </c>
      <c r="AB277">
        <v>9</v>
      </c>
      <c r="AC277">
        <v>9</v>
      </c>
    </row>
    <row r="278" spans="1:29">
      <c r="A278" t="s">
        <v>164</v>
      </c>
      <c r="B278" t="s">
        <v>424</v>
      </c>
      <c r="C278" t="s">
        <v>258</v>
      </c>
      <c r="D278" t="s">
        <v>259</v>
      </c>
      <c r="E278" t="s">
        <v>266</v>
      </c>
      <c r="F278" t="s">
        <v>260</v>
      </c>
      <c r="G278" t="s">
        <v>261</v>
      </c>
      <c r="H278" t="s">
        <v>267</v>
      </c>
      <c r="I278" t="s">
        <v>262</v>
      </c>
      <c r="J278" t="s">
        <v>263</v>
      </c>
      <c r="K278" t="s">
        <v>268</v>
      </c>
      <c r="L278" t="s">
        <v>264</v>
      </c>
      <c r="M278" t="s">
        <v>265</v>
      </c>
      <c r="N278" t="s">
        <v>269</v>
      </c>
      <c r="O278" t="s">
        <v>270</v>
      </c>
      <c r="P278" t="s">
        <v>271</v>
      </c>
      <c r="Q278" t="s">
        <v>280</v>
      </c>
      <c r="R278" t="s">
        <v>272</v>
      </c>
      <c r="S278" t="s">
        <v>273</v>
      </c>
      <c r="T278" t="s">
        <v>281</v>
      </c>
      <c r="U278" t="s">
        <v>274</v>
      </c>
      <c r="V278" t="s">
        <v>275</v>
      </c>
      <c r="W278" t="s">
        <v>282</v>
      </c>
      <c r="X278" t="s">
        <v>276</v>
      </c>
      <c r="Y278" t="s">
        <v>277</v>
      </c>
      <c r="Z278" t="s">
        <v>283</v>
      </c>
      <c r="AA278" t="s">
        <v>278</v>
      </c>
      <c r="AB278" t="s">
        <v>279</v>
      </c>
      <c r="AC278" t="s">
        <v>284</v>
      </c>
    </row>
    <row r="279" spans="1:29">
      <c r="A279" t="s">
        <v>92</v>
      </c>
      <c r="C279">
        <v>30</v>
      </c>
      <c r="D279">
        <v>30</v>
      </c>
      <c r="E279" s="2">
        <v>30</v>
      </c>
      <c r="F279" s="2">
        <v>30</v>
      </c>
      <c r="G279">
        <v>30</v>
      </c>
      <c r="H279">
        <v>30</v>
      </c>
      <c r="I279">
        <v>45</v>
      </c>
      <c r="J279">
        <v>45</v>
      </c>
      <c r="K279">
        <v>45</v>
      </c>
      <c r="L279">
        <v>60</v>
      </c>
      <c r="M279">
        <v>60</v>
      </c>
      <c r="N279">
        <v>60</v>
      </c>
      <c r="O279">
        <v>60</v>
      </c>
      <c r="P279">
        <v>60</v>
      </c>
      <c r="Q279">
        <v>60</v>
      </c>
      <c r="R279">
        <v>60</v>
      </c>
      <c r="S279">
        <v>60</v>
      </c>
      <c r="T279">
        <v>60</v>
      </c>
      <c r="U279">
        <v>60</v>
      </c>
      <c r="V279">
        <v>60</v>
      </c>
      <c r="W279">
        <v>60</v>
      </c>
      <c r="X279">
        <v>60</v>
      </c>
      <c r="Y279">
        <v>60</v>
      </c>
      <c r="Z279">
        <v>60</v>
      </c>
      <c r="AA279">
        <v>90</v>
      </c>
      <c r="AB279">
        <v>90</v>
      </c>
      <c r="AC279">
        <v>90</v>
      </c>
    </row>
    <row r="280" spans="1:29">
      <c r="A280" t="s">
        <v>229</v>
      </c>
      <c r="C280">
        <v>9</v>
      </c>
      <c r="D280">
        <v>9</v>
      </c>
      <c r="E280">
        <v>9</v>
      </c>
      <c r="F280">
        <v>9</v>
      </c>
      <c r="G280">
        <v>9</v>
      </c>
      <c r="H280">
        <v>9</v>
      </c>
      <c r="I280">
        <v>9</v>
      </c>
      <c r="J280">
        <v>9</v>
      </c>
      <c r="K280">
        <v>9</v>
      </c>
      <c r="L280">
        <v>9</v>
      </c>
      <c r="M280">
        <v>9</v>
      </c>
      <c r="N280">
        <v>9</v>
      </c>
      <c r="O280">
        <v>9</v>
      </c>
      <c r="P280">
        <v>9</v>
      </c>
      <c r="Q280">
        <v>9</v>
      </c>
      <c r="R280">
        <v>9</v>
      </c>
      <c r="S280">
        <v>9</v>
      </c>
      <c r="T280">
        <v>9</v>
      </c>
      <c r="U280">
        <v>9</v>
      </c>
      <c r="V280">
        <v>9</v>
      </c>
      <c r="W280">
        <v>9</v>
      </c>
      <c r="X280">
        <v>9</v>
      </c>
      <c r="Y280">
        <v>9</v>
      </c>
      <c r="Z280">
        <v>9</v>
      </c>
      <c r="AA280">
        <v>9</v>
      </c>
      <c r="AB280">
        <v>9</v>
      </c>
      <c r="AC280">
        <v>9</v>
      </c>
    </row>
    <row r="281" spans="1:29">
      <c r="A281" t="s">
        <v>164</v>
      </c>
      <c r="B281" t="s">
        <v>425</v>
      </c>
      <c r="C281" t="s">
        <v>258</v>
      </c>
      <c r="D281" t="s">
        <v>259</v>
      </c>
      <c r="E281" t="s">
        <v>266</v>
      </c>
      <c r="F281" t="s">
        <v>260</v>
      </c>
      <c r="G281" t="s">
        <v>261</v>
      </c>
      <c r="H281" t="s">
        <v>267</v>
      </c>
      <c r="I281" t="s">
        <v>262</v>
      </c>
      <c r="J281" t="s">
        <v>263</v>
      </c>
      <c r="K281" t="s">
        <v>268</v>
      </c>
      <c r="L281" t="s">
        <v>264</v>
      </c>
      <c r="M281" t="s">
        <v>265</v>
      </c>
      <c r="N281" t="s">
        <v>269</v>
      </c>
      <c r="O281" t="s">
        <v>270</v>
      </c>
      <c r="P281" t="s">
        <v>271</v>
      </c>
      <c r="Q281" t="s">
        <v>280</v>
      </c>
      <c r="R281" t="s">
        <v>272</v>
      </c>
      <c r="S281" t="s">
        <v>273</v>
      </c>
      <c r="T281" t="s">
        <v>281</v>
      </c>
      <c r="U281" t="s">
        <v>274</v>
      </c>
      <c r="V281" t="s">
        <v>275</v>
      </c>
      <c r="W281" t="s">
        <v>282</v>
      </c>
      <c r="X281" t="s">
        <v>276</v>
      </c>
      <c r="Y281" t="s">
        <v>277</v>
      </c>
      <c r="Z281" t="s">
        <v>283</v>
      </c>
      <c r="AA281" t="s">
        <v>278</v>
      </c>
      <c r="AB281" t="s">
        <v>279</v>
      </c>
      <c r="AC281" t="s">
        <v>284</v>
      </c>
    </row>
    <row r="282" spans="1:29">
      <c r="A282" t="s">
        <v>92</v>
      </c>
      <c r="C282">
        <v>30</v>
      </c>
      <c r="D282">
        <v>30</v>
      </c>
      <c r="E282" s="2">
        <v>30</v>
      </c>
      <c r="F282" s="2">
        <v>30</v>
      </c>
      <c r="G282">
        <v>30</v>
      </c>
      <c r="H282">
        <v>30</v>
      </c>
      <c r="I282">
        <v>45</v>
      </c>
      <c r="J282">
        <v>45</v>
      </c>
      <c r="K282">
        <v>45</v>
      </c>
      <c r="L282">
        <v>60</v>
      </c>
      <c r="M282">
        <v>60</v>
      </c>
      <c r="N282">
        <v>60</v>
      </c>
      <c r="O282">
        <v>60</v>
      </c>
      <c r="P282">
        <v>60</v>
      </c>
      <c r="Q282">
        <v>60</v>
      </c>
      <c r="R282">
        <v>60</v>
      </c>
      <c r="S282">
        <v>60</v>
      </c>
      <c r="T282">
        <v>60</v>
      </c>
      <c r="U282">
        <v>60</v>
      </c>
      <c r="V282">
        <v>60</v>
      </c>
      <c r="W282">
        <v>60</v>
      </c>
      <c r="X282">
        <v>60</v>
      </c>
      <c r="Y282">
        <v>60</v>
      </c>
      <c r="Z282">
        <v>60</v>
      </c>
      <c r="AA282">
        <v>90</v>
      </c>
      <c r="AB282">
        <v>90</v>
      </c>
      <c r="AC282">
        <v>90</v>
      </c>
    </row>
    <row r="283" spans="1:29">
      <c r="A283" t="s">
        <v>229</v>
      </c>
      <c r="C283">
        <v>9</v>
      </c>
      <c r="D283">
        <v>9</v>
      </c>
      <c r="E283">
        <v>9</v>
      </c>
      <c r="F283">
        <v>9</v>
      </c>
      <c r="G283">
        <v>9</v>
      </c>
      <c r="H283">
        <v>9</v>
      </c>
      <c r="I283">
        <v>9</v>
      </c>
      <c r="J283">
        <v>9</v>
      </c>
      <c r="K283">
        <v>9</v>
      </c>
      <c r="L283">
        <v>9</v>
      </c>
      <c r="M283">
        <v>9</v>
      </c>
      <c r="N283">
        <v>9</v>
      </c>
      <c r="O283">
        <v>9</v>
      </c>
      <c r="P283">
        <v>9</v>
      </c>
      <c r="Q283">
        <v>9</v>
      </c>
      <c r="R283">
        <v>9</v>
      </c>
      <c r="S283">
        <v>9</v>
      </c>
      <c r="T283">
        <v>9</v>
      </c>
      <c r="U283">
        <v>9</v>
      </c>
      <c r="V283">
        <v>9</v>
      </c>
      <c r="W283">
        <v>9</v>
      </c>
      <c r="X283">
        <v>9</v>
      </c>
      <c r="Y283">
        <v>9</v>
      </c>
      <c r="Z283">
        <v>9</v>
      </c>
      <c r="AA283">
        <v>9</v>
      </c>
      <c r="AB283">
        <v>9</v>
      </c>
      <c r="AC283">
        <v>9</v>
      </c>
    </row>
    <row r="284" spans="1:29">
      <c r="A284" t="s">
        <v>164</v>
      </c>
      <c r="B284" t="s">
        <v>426</v>
      </c>
      <c r="C284" t="s">
        <v>258</v>
      </c>
      <c r="D284" t="s">
        <v>259</v>
      </c>
      <c r="E284" t="s">
        <v>266</v>
      </c>
      <c r="F284" t="s">
        <v>260</v>
      </c>
      <c r="G284" t="s">
        <v>261</v>
      </c>
      <c r="H284" t="s">
        <v>267</v>
      </c>
      <c r="I284" t="s">
        <v>262</v>
      </c>
      <c r="J284" t="s">
        <v>263</v>
      </c>
      <c r="K284" t="s">
        <v>268</v>
      </c>
      <c r="L284" t="s">
        <v>264</v>
      </c>
      <c r="M284" t="s">
        <v>265</v>
      </c>
      <c r="N284" t="s">
        <v>269</v>
      </c>
      <c r="O284" t="s">
        <v>270</v>
      </c>
      <c r="P284" t="s">
        <v>271</v>
      </c>
      <c r="Q284" t="s">
        <v>280</v>
      </c>
      <c r="R284" t="s">
        <v>272</v>
      </c>
      <c r="S284" t="s">
        <v>273</v>
      </c>
      <c r="T284" t="s">
        <v>281</v>
      </c>
      <c r="U284" t="s">
        <v>274</v>
      </c>
      <c r="V284" t="s">
        <v>275</v>
      </c>
      <c r="W284" t="s">
        <v>282</v>
      </c>
      <c r="X284" t="s">
        <v>276</v>
      </c>
      <c r="Y284" t="s">
        <v>277</v>
      </c>
      <c r="Z284" t="s">
        <v>283</v>
      </c>
      <c r="AA284" t="s">
        <v>278</v>
      </c>
      <c r="AB284" t="s">
        <v>279</v>
      </c>
      <c r="AC284" t="s">
        <v>284</v>
      </c>
    </row>
    <row r="285" spans="1:29">
      <c r="A285" t="s">
        <v>92</v>
      </c>
      <c r="C285">
        <v>30</v>
      </c>
      <c r="D285">
        <v>30</v>
      </c>
      <c r="E285" s="2">
        <v>30</v>
      </c>
      <c r="F285" s="2">
        <v>30</v>
      </c>
      <c r="G285">
        <v>30</v>
      </c>
      <c r="H285">
        <v>30</v>
      </c>
      <c r="I285">
        <v>45</v>
      </c>
      <c r="J285">
        <v>45</v>
      </c>
      <c r="K285">
        <v>45</v>
      </c>
      <c r="L285">
        <v>60</v>
      </c>
      <c r="M285">
        <v>60</v>
      </c>
      <c r="N285">
        <v>60</v>
      </c>
      <c r="O285">
        <v>60</v>
      </c>
      <c r="P285">
        <v>60</v>
      </c>
      <c r="Q285">
        <v>60</v>
      </c>
      <c r="R285">
        <v>60</v>
      </c>
      <c r="S285">
        <v>60</v>
      </c>
      <c r="T285">
        <v>60</v>
      </c>
      <c r="U285">
        <v>60</v>
      </c>
      <c r="V285">
        <v>60</v>
      </c>
      <c r="W285">
        <v>60</v>
      </c>
      <c r="X285">
        <v>60</v>
      </c>
      <c r="Y285">
        <v>60</v>
      </c>
      <c r="Z285">
        <v>60</v>
      </c>
      <c r="AA285">
        <v>90</v>
      </c>
      <c r="AB285">
        <v>90</v>
      </c>
      <c r="AC285">
        <v>90</v>
      </c>
    </row>
    <row r="286" spans="1:29">
      <c r="A286" t="s">
        <v>229</v>
      </c>
      <c r="C286">
        <v>9</v>
      </c>
      <c r="D286">
        <v>9</v>
      </c>
      <c r="E286">
        <v>9</v>
      </c>
      <c r="F286">
        <v>9</v>
      </c>
      <c r="G286">
        <v>9</v>
      </c>
      <c r="H286">
        <v>9</v>
      </c>
      <c r="I286">
        <v>9</v>
      </c>
      <c r="J286">
        <v>9</v>
      </c>
      <c r="K286">
        <v>9</v>
      </c>
      <c r="L286">
        <v>9</v>
      </c>
      <c r="M286">
        <v>9</v>
      </c>
      <c r="N286">
        <v>9</v>
      </c>
      <c r="O286">
        <v>9</v>
      </c>
      <c r="P286">
        <v>9</v>
      </c>
      <c r="Q286">
        <v>9</v>
      </c>
      <c r="R286">
        <v>9</v>
      </c>
      <c r="S286">
        <v>9</v>
      </c>
      <c r="T286">
        <v>9</v>
      </c>
      <c r="U286">
        <v>9</v>
      </c>
      <c r="V286">
        <v>9</v>
      </c>
      <c r="W286">
        <v>9</v>
      </c>
      <c r="X286">
        <v>9</v>
      </c>
      <c r="Y286">
        <v>9</v>
      </c>
      <c r="Z286">
        <v>9</v>
      </c>
      <c r="AA286">
        <v>9</v>
      </c>
      <c r="AB286">
        <v>9</v>
      </c>
      <c r="AC286">
        <v>9</v>
      </c>
    </row>
    <row r="287" spans="1:29">
      <c r="A287" t="s">
        <v>164</v>
      </c>
      <c r="B287" t="s">
        <v>427</v>
      </c>
      <c r="C287" t="s">
        <v>258</v>
      </c>
      <c r="D287" t="s">
        <v>259</v>
      </c>
      <c r="E287" t="s">
        <v>266</v>
      </c>
      <c r="F287" t="s">
        <v>260</v>
      </c>
      <c r="G287" t="s">
        <v>261</v>
      </c>
      <c r="H287" t="s">
        <v>267</v>
      </c>
      <c r="I287" t="s">
        <v>262</v>
      </c>
      <c r="J287" t="s">
        <v>263</v>
      </c>
      <c r="K287" t="s">
        <v>268</v>
      </c>
      <c r="L287" t="s">
        <v>264</v>
      </c>
      <c r="M287" t="s">
        <v>265</v>
      </c>
      <c r="N287" t="s">
        <v>269</v>
      </c>
      <c r="O287" t="s">
        <v>270</v>
      </c>
      <c r="P287" t="s">
        <v>271</v>
      </c>
      <c r="Q287" t="s">
        <v>280</v>
      </c>
      <c r="R287" t="s">
        <v>272</v>
      </c>
      <c r="S287" t="s">
        <v>273</v>
      </c>
      <c r="T287" t="s">
        <v>281</v>
      </c>
      <c r="U287" t="s">
        <v>274</v>
      </c>
      <c r="V287" t="s">
        <v>275</v>
      </c>
      <c r="W287" t="s">
        <v>282</v>
      </c>
      <c r="X287" t="s">
        <v>276</v>
      </c>
      <c r="Y287" t="s">
        <v>277</v>
      </c>
      <c r="Z287" t="s">
        <v>283</v>
      </c>
      <c r="AA287" t="s">
        <v>278</v>
      </c>
      <c r="AB287" t="s">
        <v>279</v>
      </c>
      <c r="AC287" t="s">
        <v>284</v>
      </c>
    </row>
    <row r="288" spans="1:29">
      <c r="A288" t="s">
        <v>92</v>
      </c>
      <c r="C288">
        <v>30</v>
      </c>
      <c r="D288">
        <v>30</v>
      </c>
      <c r="E288" s="2">
        <v>30</v>
      </c>
      <c r="F288" s="2">
        <v>30</v>
      </c>
      <c r="G288">
        <v>30</v>
      </c>
      <c r="H288">
        <v>30</v>
      </c>
      <c r="I288">
        <v>45</v>
      </c>
      <c r="J288">
        <v>45</v>
      </c>
      <c r="K288">
        <v>45</v>
      </c>
      <c r="L288">
        <v>60</v>
      </c>
      <c r="M288">
        <v>60</v>
      </c>
      <c r="N288">
        <v>60</v>
      </c>
      <c r="O288">
        <v>60</v>
      </c>
      <c r="P288">
        <v>60</v>
      </c>
      <c r="Q288">
        <v>60</v>
      </c>
      <c r="R288">
        <v>60</v>
      </c>
      <c r="S288">
        <v>60</v>
      </c>
      <c r="T288">
        <v>60</v>
      </c>
      <c r="U288">
        <v>60</v>
      </c>
      <c r="V288">
        <v>60</v>
      </c>
      <c r="W288">
        <v>60</v>
      </c>
      <c r="X288">
        <v>60</v>
      </c>
      <c r="Y288">
        <v>60</v>
      </c>
      <c r="Z288">
        <v>60</v>
      </c>
      <c r="AA288">
        <v>90</v>
      </c>
      <c r="AB288">
        <v>90</v>
      </c>
      <c r="AC288">
        <v>90</v>
      </c>
    </row>
    <row r="289" spans="1:29">
      <c r="A289" t="s">
        <v>229</v>
      </c>
      <c r="C289">
        <v>9</v>
      </c>
      <c r="D289">
        <v>9</v>
      </c>
      <c r="E289">
        <v>9</v>
      </c>
      <c r="F289">
        <v>9</v>
      </c>
      <c r="G289">
        <v>9</v>
      </c>
      <c r="H289">
        <v>9</v>
      </c>
      <c r="I289">
        <v>9</v>
      </c>
      <c r="J289">
        <v>9</v>
      </c>
      <c r="K289">
        <v>9</v>
      </c>
      <c r="L289">
        <v>9</v>
      </c>
      <c r="M289">
        <v>9</v>
      </c>
      <c r="N289">
        <v>9</v>
      </c>
      <c r="O289">
        <v>9</v>
      </c>
      <c r="P289">
        <v>9</v>
      </c>
      <c r="Q289">
        <v>9</v>
      </c>
      <c r="R289">
        <v>9</v>
      </c>
      <c r="S289">
        <v>9</v>
      </c>
      <c r="T289">
        <v>9</v>
      </c>
      <c r="U289">
        <v>9</v>
      </c>
      <c r="V289">
        <v>9</v>
      </c>
      <c r="W289">
        <v>9</v>
      </c>
      <c r="X289">
        <v>9</v>
      </c>
      <c r="Y289">
        <v>9</v>
      </c>
      <c r="Z289">
        <v>9</v>
      </c>
      <c r="AA289">
        <v>9</v>
      </c>
      <c r="AB289">
        <v>9</v>
      </c>
      <c r="AC289">
        <v>9</v>
      </c>
    </row>
    <row r="290" spans="1:29">
      <c r="A290" t="s">
        <v>164</v>
      </c>
      <c r="B290" s="3" t="s">
        <v>428</v>
      </c>
      <c r="C290" t="s">
        <v>258</v>
      </c>
      <c r="D290" t="s">
        <v>259</v>
      </c>
      <c r="E290" t="s">
        <v>266</v>
      </c>
      <c r="F290" t="s">
        <v>260</v>
      </c>
      <c r="G290" t="s">
        <v>261</v>
      </c>
      <c r="H290" t="s">
        <v>267</v>
      </c>
      <c r="I290" t="s">
        <v>262</v>
      </c>
      <c r="J290" t="s">
        <v>263</v>
      </c>
      <c r="K290" t="s">
        <v>268</v>
      </c>
      <c r="L290" t="s">
        <v>264</v>
      </c>
      <c r="M290" t="s">
        <v>265</v>
      </c>
      <c r="N290" t="s">
        <v>269</v>
      </c>
      <c r="O290" t="s">
        <v>270</v>
      </c>
      <c r="P290" t="s">
        <v>271</v>
      </c>
      <c r="Q290" t="s">
        <v>280</v>
      </c>
      <c r="R290" t="s">
        <v>272</v>
      </c>
      <c r="S290" t="s">
        <v>273</v>
      </c>
      <c r="T290" t="s">
        <v>281</v>
      </c>
      <c r="U290" t="s">
        <v>274</v>
      </c>
      <c r="V290" t="s">
        <v>275</v>
      </c>
      <c r="W290" t="s">
        <v>282</v>
      </c>
      <c r="X290" t="s">
        <v>276</v>
      </c>
      <c r="Y290" t="s">
        <v>277</v>
      </c>
      <c r="Z290" t="s">
        <v>283</v>
      </c>
      <c r="AA290" t="s">
        <v>278</v>
      </c>
      <c r="AB290" t="s">
        <v>279</v>
      </c>
      <c r="AC290" t="s">
        <v>284</v>
      </c>
    </row>
    <row r="291" spans="1:29">
      <c r="A291" t="s">
        <v>92</v>
      </c>
      <c r="C291">
        <v>30</v>
      </c>
      <c r="D291">
        <v>30</v>
      </c>
      <c r="E291" s="2">
        <v>30</v>
      </c>
      <c r="F291" s="2">
        <v>30</v>
      </c>
      <c r="G291">
        <v>30</v>
      </c>
      <c r="H291">
        <v>30</v>
      </c>
      <c r="I291">
        <v>45</v>
      </c>
      <c r="J291">
        <v>45</v>
      </c>
      <c r="K291">
        <v>45</v>
      </c>
      <c r="L291">
        <v>60</v>
      </c>
      <c r="M291">
        <v>60</v>
      </c>
      <c r="N291">
        <v>60</v>
      </c>
      <c r="O291">
        <v>60</v>
      </c>
      <c r="P291">
        <v>60</v>
      </c>
      <c r="Q291">
        <v>60</v>
      </c>
      <c r="R291">
        <v>60</v>
      </c>
      <c r="S291">
        <v>60</v>
      </c>
      <c r="T291">
        <v>60</v>
      </c>
      <c r="U291">
        <v>60</v>
      </c>
      <c r="V291">
        <v>60</v>
      </c>
      <c r="W291">
        <v>60</v>
      </c>
      <c r="X291">
        <v>60</v>
      </c>
      <c r="Y291">
        <v>60</v>
      </c>
      <c r="Z291">
        <v>60</v>
      </c>
      <c r="AA291">
        <v>90</v>
      </c>
      <c r="AB291">
        <v>90</v>
      </c>
      <c r="AC291">
        <v>90</v>
      </c>
    </row>
    <row r="292" spans="1:29">
      <c r="A292" t="s">
        <v>229</v>
      </c>
      <c r="C292">
        <v>9</v>
      </c>
      <c r="D292">
        <v>9</v>
      </c>
      <c r="E292">
        <v>9</v>
      </c>
      <c r="F292">
        <v>9</v>
      </c>
      <c r="G292">
        <v>9</v>
      </c>
      <c r="H292">
        <v>9</v>
      </c>
      <c r="I292">
        <v>9</v>
      </c>
      <c r="J292">
        <v>9</v>
      </c>
      <c r="K292">
        <v>9</v>
      </c>
      <c r="L292">
        <v>9</v>
      </c>
      <c r="M292">
        <v>9</v>
      </c>
      <c r="N292">
        <v>9</v>
      </c>
      <c r="O292">
        <v>9</v>
      </c>
      <c r="P292">
        <v>9</v>
      </c>
      <c r="Q292">
        <v>9</v>
      </c>
      <c r="R292">
        <v>9</v>
      </c>
      <c r="S292">
        <v>9</v>
      </c>
      <c r="T292">
        <v>9</v>
      </c>
      <c r="U292">
        <v>9</v>
      </c>
      <c r="V292">
        <v>9</v>
      </c>
      <c r="W292">
        <v>9</v>
      </c>
      <c r="X292">
        <v>9</v>
      </c>
      <c r="Y292">
        <v>9</v>
      </c>
      <c r="Z292">
        <v>9</v>
      </c>
      <c r="AA292">
        <v>9</v>
      </c>
      <c r="AB292">
        <v>9</v>
      </c>
      <c r="AC292">
        <v>9</v>
      </c>
    </row>
    <row r="293" spans="1:29">
      <c r="A293" t="s">
        <v>164</v>
      </c>
      <c r="B293" s="2" t="s">
        <v>898</v>
      </c>
      <c r="C293" t="s">
        <v>146</v>
      </c>
      <c r="D293" t="s">
        <v>147</v>
      </c>
      <c r="E293" t="s">
        <v>148</v>
      </c>
      <c r="F293" t="s">
        <v>149</v>
      </c>
      <c r="G293" t="s">
        <v>150</v>
      </c>
      <c r="H293" t="s">
        <v>151</v>
      </c>
      <c r="I293" t="s">
        <v>152</v>
      </c>
      <c r="J293" t="s">
        <v>153</v>
      </c>
      <c r="K293" t="s">
        <v>154</v>
      </c>
    </row>
    <row r="294" spans="1:29">
      <c r="A294" t="s">
        <v>92</v>
      </c>
      <c r="C294">
        <v>30</v>
      </c>
      <c r="D294">
        <v>30</v>
      </c>
      <c r="E294">
        <v>30</v>
      </c>
      <c r="F294">
        <v>30</v>
      </c>
      <c r="G294">
        <v>30</v>
      </c>
      <c r="H294">
        <v>30</v>
      </c>
      <c r="I294">
        <v>30</v>
      </c>
      <c r="J294">
        <v>30</v>
      </c>
      <c r="K294">
        <v>30</v>
      </c>
    </row>
    <row r="295" spans="1:29">
      <c r="A295" t="s">
        <v>229</v>
      </c>
      <c r="C295">
        <v>18</v>
      </c>
      <c r="D295">
        <v>18</v>
      </c>
      <c r="E295">
        <v>18</v>
      </c>
      <c r="F295">
        <v>18</v>
      </c>
      <c r="G295">
        <v>18</v>
      </c>
      <c r="H295">
        <v>18</v>
      </c>
      <c r="I295">
        <v>18</v>
      </c>
      <c r="J295">
        <v>18</v>
      </c>
      <c r="K295">
        <v>18</v>
      </c>
    </row>
    <row r="296" spans="1:29">
      <c r="A296" t="s">
        <v>164</v>
      </c>
      <c r="B296" t="s">
        <v>899</v>
      </c>
      <c r="C296" t="s">
        <v>146</v>
      </c>
      <c r="D296" t="s">
        <v>147</v>
      </c>
      <c r="E296" t="s">
        <v>148</v>
      </c>
      <c r="F296" t="s">
        <v>149</v>
      </c>
      <c r="G296" t="s">
        <v>150</v>
      </c>
      <c r="H296" t="s">
        <v>151</v>
      </c>
      <c r="I296" t="s">
        <v>152</v>
      </c>
      <c r="J296" t="s">
        <v>153</v>
      </c>
      <c r="K296" t="s">
        <v>154</v>
      </c>
    </row>
    <row r="297" spans="1:29">
      <c r="A297" t="s">
        <v>92</v>
      </c>
      <c r="C297">
        <v>30</v>
      </c>
      <c r="D297">
        <v>30</v>
      </c>
      <c r="E297">
        <v>30</v>
      </c>
      <c r="F297">
        <v>30</v>
      </c>
      <c r="G297">
        <v>30</v>
      </c>
      <c r="H297">
        <v>30</v>
      </c>
      <c r="I297">
        <v>30</v>
      </c>
      <c r="J297">
        <v>30</v>
      </c>
      <c r="K297">
        <v>30</v>
      </c>
    </row>
    <row r="298" spans="1:29">
      <c r="A298" t="s">
        <v>229</v>
      </c>
      <c r="C298">
        <v>18</v>
      </c>
      <c r="D298">
        <v>18</v>
      </c>
      <c r="E298">
        <v>18</v>
      </c>
      <c r="F298">
        <v>18</v>
      </c>
      <c r="G298">
        <v>18</v>
      </c>
      <c r="H298">
        <v>18</v>
      </c>
      <c r="I298">
        <v>18</v>
      </c>
      <c r="J298">
        <v>18</v>
      </c>
      <c r="K298">
        <v>18</v>
      </c>
    </row>
    <row r="299" spans="1:29">
      <c r="A299" t="s">
        <v>164</v>
      </c>
      <c r="B299" t="s">
        <v>900</v>
      </c>
      <c r="C299" t="s">
        <v>146</v>
      </c>
      <c r="D299" t="s">
        <v>147</v>
      </c>
      <c r="E299" t="s">
        <v>148</v>
      </c>
      <c r="F299" t="s">
        <v>149</v>
      </c>
      <c r="G299" t="s">
        <v>150</v>
      </c>
      <c r="H299" t="s">
        <v>151</v>
      </c>
      <c r="I299" t="s">
        <v>152</v>
      </c>
      <c r="J299" t="s">
        <v>153</v>
      </c>
      <c r="K299" t="s">
        <v>154</v>
      </c>
    </row>
    <row r="300" spans="1:29">
      <c r="A300" t="s">
        <v>92</v>
      </c>
      <c r="C300">
        <v>30</v>
      </c>
      <c r="D300">
        <v>30</v>
      </c>
      <c r="E300">
        <v>30</v>
      </c>
      <c r="F300">
        <v>30</v>
      </c>
      <c r="G300">
        <v>30</v>
      </c>
      <c r="H300">
        <v>30</v>
      </c>
      <c r="I300">
        <v>30</v>
      </c>
      <c r="J300">
        <v>30</v>
      </c>
      <c r="K300">
        <v>30</v>
      </c>
    </row>
    <row r="301" spans="1:29">
      <c r="A301" t="s">
        <v>229</v>
      </c>
      <c r="C301">
        <v>18</v>
      </c>
      <c r="D301">
        <v>18</v>
      </c>
      <c r="E301">
        <v>18</v>
      </c>
      <c r="F301">
        <v>18</v>
      </c>
      <c r="G301">
        <v>18</v>
      </c>
      <c r="H301">
        <v>18</v>
      </c>
      <c r="I301">
        <v>18</v>
      </c>
      <c r="J301">
        <v>18</v>
      </c>
      <c r="K301">
        <v>18</v>
      </c>
    </row>
    <row r="302" spans="1:29">
      <c r="A302" t="s">
        <v>164</v>
      </c>
      <c r="B302" t="s">
        <v>901</v>
      </c>
      <c r="C302" t="s">
        <v>146</v>
      </c>
      <c r="D302" t="s">
        <v>147</v>
      </c>
      <c r="E302" t="s">
        <v>148</v>
      </c>
      <c r="F302" t="s">
        <v>149</v>
      </c>
      <c r="G302" t="s">
        <v>150</v>
      </c>
      <c r="H302" t="s">
        <v>151</v>
      </c>
      <c r="I302" t="s">
        <v>152</v>
      </c>
      <c r="J302" t="s">
        <v>153</v>
      </c>
      <c r="K302" t="s">
        <v>154</v>
      </c>
    </row>
    <row r="303" spans="1:29">
      <c r="A303" t="s">
        <v>92</v>
      </c>
      <c r="C303">
        <v>30</v>
      </c>
      <c r="D303">
        <v>30</v>
      </c>
      <c r="E303">
        <v>30</v>
      </c>
      <c r="F303">
        <v>30</v>
      </c>
      <c r="G303">
        <v>30</v>
      </c>
      <c r="H303">
        <v>30</v>
      </c>
      <c r="I303">
        <v>30</v>
      </c>
      <c r="J303">
        <v>30</v>
      </c>
      <c r="K303">
        <v>30</v>
      </c>
    </row>
    <row r="304" spans="1:29">
      <c r="A304" t="s">
        <v>229</v>
      </c>
      <c r="C304">
        <v>18</v>
      </c>
      <c r="D304">
        <v>18</v>
      </c>
      <c r="E304">
        <v>18</v>
      </c>
      <c r="F304">
        <v>18</v>
      </c>
      <c r="G304">
        <v>18</v>
      </c>
      <c r="H304">
        <v>18</v>
      </c>
      <c r="I304">
        <v>18</v>
      </c>
      <c r="J304">
        <v>18</v>
      </c>
      <c r="K304">
        <v>18</v>
      </c>
    </row>
    <row r="305" spans="1:11">
      <c r="A305" t="s">
        <v>164</v>
      </c>
      <c r="B305" t="s">
        <v>902</v>
      </c>
      <c r="C305" t="s">
        <v>146</v>
      </c>
      <c r="D305" t="s">
        <v>147</v>
      </c>
      <c r="E305" t="s">
        <v>148</v>
      </c>
      <c r="F305" t="s">
        <v>149</v>
      </c>
      <c r="G305" t="s">
        <v>150</v>
      </c>
      <c r="H305" t="s">
        <v>151</v>
      </c>
      <c r="I305" t="s">
        <v>152</v>
      </c>
      <c r="J305" t="s">
        <v>153</v>
      </c>
      <c r="K305" t="s">
        <v>154</v>
      </c>
    </row>
    <row r="306" spans="1:11">
      <c r="A306" t="s">
        <v>92</v>
      </c>
      <c r="C306">
        <v>30</v>
      </c>
      <c r="D306">
        <v>30</v>
      </c>
      <c r="E306">
        <v>30</v>
      </c>
      <c r="F306">
        <v>30</v>
      </c>
      <c r="G306">
        <v>30</v>
      </c>
      <c r="H306">
        <v>30</v>
      </c>
      <c r="I306">
        <v>30</v>
      </c>
      <c r="J306">
        <v>30</v>
      </c>
      <c r="K306">
        <v>30</v>
      </c>
    </row>
    <row r="307" spans="1:11">
      <c r="A307" t="s">
        <v>229</v>
      </c>
      <c r="C307">
        <v>18</v>
      </c>
      <c r="D307">
        <v>18</v>
      </c>
      <c r="E307">
        <v>18</v>
      </c>
      <c r="F307">
        <v>18</v>
      </c>
      <c r="G307">
        <v>18</v>
      </c>
      <c r="H307">
        <v>18</v>
      </c>
      <c r="I307">
        <v>18</v>
      </c>
      <c r="J307">
        <v>18</v>
      </c>
      <c r="K307">
        <v>18</v>
      </c>
    </row>
    <row r="308" spans="1:11">
      <c r="A308" t="s">
        <v>164</v>
      </c>
      <c r="B308" t="s">
        <v>903</v>
      </c>
      <c r="C308" t="s">
        <v>146</v>
      </c>
      <c r="D308" t="s">
        <v>147</v>
      </c>
      <c r="E308" t="s">
        <v>148</v>
      </c>
      <c r="F308" t="s">
        <v>149</v>
      </c>
      <c r="G308" t="s">
        <v>150</v>
      </c>
      <c r="H308" t="s">
        <v>151</v>
      </c>
      <c r="I308" t="s">
        <v>152</v>
      </c>
      <c r="J308" t="s">
        <v>153</v>
      </c>
      <c r="K308" t="s">
        <v>154</v>
      </c>
    </row>
    <row r="309" spans="1:11">
      <c r="A309" t="s">
        <v>92</v>
      </c>
      <c r="C309">
        <v>30</v>
      </c>
      <c r="D309">
        <v>30</v>
      </c>
      <c r="E309">
        <v>30</v>
      </c>
      <c r="F309">
        <v>30</v>
      </c>
      <c r="G309">
        <v>30</v>
      </c>
      <c r="H309">
        <v>30</v>
      </c>
      <c r="I309">
        <v>30</v>
      </c>
      <c r="J309">
        <v>30</v>
      </c>
      <c r="K309">
        <v>30</v>
      </c>
    </row>
    <row r="310" spans="1:11">
      <c r="A310" t="s">
        <v>229</v>
      </c>
      <c r="C310">
        <v>18</v>
      </c>
      <c r="D310">
        <v>18</v>
      </c>
      <c r="E310">
        <v>18</v>
      </c>
      <c r="F310">
        <v>18</v>
      </c>
      <c r="G310">
        <v>18</v>
      </c>
      <c r="H310">
        <v>18</v>
      </c>
      <c r="I310">
        <v>18</v>
      </c>
      <c r="J310">
        <v>18</v>
      </c>
      <c r="K310">
        <v>18</v>
      </c>
    </row>
    <row r="311" spans="1:11">
      <c r="A311" t="s">
        <v>164</v>
      </c>
      <c r="B311" t="s">
        <v>904</v>
      </c>
      <c r="C311" t="s">
        <v>146</v>
      </c>
      <c r="D311" t="s">
        <v>147</v>
      </c>
      <c r="E311" t="s">
        <v>148</v>
      </c>
      <c r="F311" t="s">
        <v>149</v>
      </c>
      <c r="G311" t="s">
        <v>150</v>
      </c>
      <c r="H311" t="s">
        <v>151</v>
      </c>
      <c r="I311" t="s">
        <v>152</v>
      </c>
      <c r="J311" t="s">
        <v>153</v>
      </c>
      <c r="K311" t="s">
        <v>154</v>
      </c>
    </row>
    <row r="312" spans="1:11">
      <c r="A312" t="s">
        <v>92</v>
      </c>
      <c r="C312">
        <v>30</v>
      </c>
      <c r="D312">
        <v>30</v>
      </c>
      <c r="E312">
        <v>30</v>
      </c>
      <c r="F312">
        <v>30</v>
      </c>
      <c r="G312">
        <v>30</v>
      </c>
      <c r="H312">
        <v>30</v>
      </c>
      <c r="I312">
        <v>30</v>
      </c>
      <c r="J312">
        <v>30</v>
      </c>
      <c r="K312">
        <v>30</v>
      </c>
    </row>
    <row r="313" spans="1:11">
      <c r="A313" t="s">
        <v>229</v>
      </c>
      <c r="C313">
        <v>18</v>
      </c>
      <c r="D313">
        <v>18</v>
      </c>
      <c r="E313">
        <v>18</v>
      </c>
      <c r="F313">
        <v>18</v>
      </c>
      <c r="G313">
        <v>18</v>
      </c>
      <c r="H313">
        <v>18</v>
      </c>
      <c r="I313">
        <v>18</v>
      </c>
      <c r="J313">
        <v>18</v>
      </c>
      <c r="K313">
        <v>18</v>
      </c>
    </row>
    <row r="314" spans="1:11">
      <c r="A314" t="s">
        <v>164</v>
      </c>
      <c r="B314" t="s">
        <v>905</v>
      </c>
      <c r="C314" t="s">
        <v>146</v>
      </c>
      <c r="D314" t="s">
        <v>147</v>
      </c>
      <c r="E314" t="s">
        <v>148</v>
      </c>
      <c r="F314" t="s">
        <v>149</v>
      </c>
      <c r="G314" t="s">
        <v>150</v>
      </c>
      <c r="H314" t="s">
        <v>151</v>
      </c>
      <c r="I314" t="s">
        <v>152</v>
      </c>
      <c r="J314" t="s">
        <v>153</v>
      </c>
      <c r="K314" t="s">
        <v>154</v>
      </c>
    </row>
    <row r="315" spans="1:11">
      <c r="A315" t="s">
        <v>92</v>
      </c>
      <c r="C315">
        <v>30</v>
      </c>
      <c r="D315">
        <v>30</v>
      </c>
      <c r="E315">
        <v>30</v>
      </c>
      <c r="F315">
        <v>30</v>
      </c>
      <c r="G315">
        <v>30</v>
      </c>
      <c r="H315">
        <v>30</v>
      </c>
      <c r="I315">
        <v>30</v>
      </c>
      <c r="J315">
        <v>30</v>
      </c>
      <c r="K315">
        <v>30</v>
      </c>
    </row>
    <row r="316" spans="1:11">
      <c r="A316" t="s">
        <v>229</v>
      </c>
      <c r="C316">
        <v>18</v>
      </c>
      <c r="D316">
        <v>18</v>
      </c>
      <c r="E316">
        <v>18</v>
      </c>
      <c r="F316">
        <v>18</v>
      </c>
      <c r="G316">
        <v>18</v>
      </c>
      <c r="H316">
        <v>18</v>
      </c>
      <c r="I316">
        <v>18</v>
      </c>
      <c r="J316">
        <v>18</v>
      </c>
      <c r="K316">
        <v>18</v>
      </c>
    </row>
    <row r="317" spans="1:11">
      <c r="A317" t="s">
        <v>164</v>
      </c>
      <c r="B317" t="s">
        <v>906</v>
      </c>
      <c r="C317" t="s">
        <v>146</v>
      </c>
      <c r="D317" t="s">
        <v>147</v>
      </c>
      <c r="E317" t="s">
        <v>148</v>
      </c>
      <c r="F317" t="s">
        <v>149</v>
      </c>
      <c r="G317" t="s">
        <v>150</v>
      </c>
      <c r="H317" t="s">
        <v>151</v>
      </c>
      <c r="I317" t="s">
        <v>152</v>
      </c>
      <c r="J317" t="s">
        <v>153</v>
      </c>
      <c r="K317" t="s">
        <v>154</v>
      </c>
    </row>
    <row r="318" spans="1:11">
      <c r="A318" t="s">
        <v>92</v>
      </c>
      <c r="C318">
        <v>30</v>
      </c>
      <c r="D318">
        <v>30</v>
      </c>
      <c r="E318">
        <v>30</v>
      </c>
      <c r="F318">
        <v>30</v>
      </c>
      <c r="G318">
        <v>30</v>
      </c>
      <c r="H318">
        <v>30</v>
      </c>
      <c r="I318">
        <v>30</v>
      </c>
      <c r="J318">
        <v>30</v>
      </c>
      <c r="K318">
        <v>30</v>
      </c>
    </row>
    <row r="319" spans="1:11">
      <c r="A319" t="s">
        <v>229</v>
      </c>
      <c r="C319">
        <v>18</v>
      </c>
      <c r="D319">
        <v>18</v>
      </c>
      <c r="E319">
        <v>18</v>
      </c>
      <c r="F319">
        <v>18</v>
      </c>
      <c r="G319">
        <v>18</v>
      </c>
      <c r="H319">
        <v>18</v>
      </c>
      <c r="I319">
        <v>18</v>
      </c>
      <c r="J319">
        <v>18</v>
      </c>
      <c r="K319">
        <v>18</v>
      </c>
    </row>
    <row r="320" spans="1:11">
      <c r="A320" t="s">
        <v>164</v>
      </c>
      <c r="B320" t="s">
        <v>907</v>
      </c>
      <c r="C320" t="s">
        <v>146</v>
      </c>
      <c r="D320" t="s">
        <v>147</v>
      </c>
      <c r="E320" t="s">
        <v>148</v>
      </c>
      <c r="F320" t="s">
        <v>149</v>
      </c>
      <c r="G320" t="s">
        <v>150</v>
      </c>
      <c r="H320" t="s">
        <v>151</v>
      </c>
      <c r="I320" t="s">
        <v>152</v>
      </c>
      <c r="J320" t="s">
        <v>153</v>
      </c>
      <c r="K320" t="s">
        <v>154</v>
      </c>
    </row>
    <row r="321" spans="1:11">
      <c r="A321" t="s">
        <v>92</v>
      </c>
      <c r="C321">
        <v>30</v>
      </c>
      <c r="D321">
        <v>30</v>
      </c>
      <c r="E321">
        <v>30</v>
      </c>
      <c r="F321">
        <v>30</v>
      </c>
      <c r="G321">
        <v>30</v>
      </c>
      <c r="H321">
        <v>30</v>
      </c>
      <c r="I321">
        <v>30</v>
      </c>
      <c r="J321">
        <v>30</v>
      </c>
      <c r="K321">
        <v>30</v>
      </c>
    </row>
    <row r="322" spans="1:11">
      <c r="A322" t="s">
        <v>229</v>
      </c>
      <c r="C322">
        <v>18</v>
      </c>
      <c r="D322">
        <v>18</v>
      </c>
      <c r="E322">
        <v>18</v>
      </c>
      <c r="F322">
        <v>18</v>
      </c>
      <c r="G322">
        <v>18</v>
      </c>
      <c r="H322">
        <v>18</v>
      </c>
      <c r="I322">
        <v>18</v>
      </c>
      <c r="J322">
        <v>18</v>
      </c>
      <c r="K322">
        <v>18</v>
      </c>
    </row>
    <row r="323" spans="1:11">
      <c r="A323" t="s">
        <v>164</v>
      </c>
      <c r="B323" t="s">
        <v>908</v>
      </c>
      <c r="C323" t="s">
        <v>146</v>
      </c>
      <c r="D323" t="s">
        <v>147</v>
      </c>
      <c r="E323" t="s">
        <v>148</v>
      </c>
      <c r="F323" t="s">
        <v>149</v>
      </c>
      <c r="G323" t="s">
        <v>150</v>
      </c>
      <c r="H323" t="s">
        <v>151</v>
      </c>
      <c r="I323" t="s">
        <v>152</v>
      </c>
      <c r="J323" t="s">
        <v>153</v>
      </c>
      <c r="K323" t="s">
        <v>154</v>
      </c>
    </row>
    <row r="324" spans="1:11">
      <c r="A324" t="s">
        <v>92</v>
      </c>
      <c r="C324">
        <v>30</v>
      </c>
      <c r="D324">
        <v>30</v>
      </c>
      <c r="E324">
        <v>30</v>
      </c>
      <c r="F324">
        <v>30</v>
      </c>
      <c r="G324">
        <v>30</v>
      </c>
      <c r="H324">
        <v>30</v>
      </c>
      <c r="I324">
        <v>30</v>
      </c>
      <c r="J324">
        <v>30</v>
      </c>
      <c r="K324">
        <v>30</v>
      </c>
    </row>
    <row r="325" spans="1:11">
      <c r="A325" t="s">
        <v>229</v>
      </c>
      <c r="C325">
        <v>18</v>
      </c>
      <c r="D325">
        <v>18</v>
      </c>
      <c r="E325">
        <v>18</v>
      </c>
      <c r="F325">
        <v>18</v>
      </c>
      <c r="G325">
        <v>18</v>
      </c>
      <c r="H325">
        <v>18</v>
      </c>
      <c r="I325">
        <v>18</v>
      </c>
      <c r="J325">
        <v>18</v>
      </c>
      <c r="K325">
        <v>18</v>
      </c>
    </row>
    <row r="326" spans="1:11">
      <c r="A326" t="s">
        <v>164</v>
      </c>
      <c r="B326" t="s">
        <v>909</v>
      </c>
      <c r="C326" t="s">
        <v>146</v>
      </c>
      <c r="D326" t="s">
        <v>147</v>
      </c>
      <c r="E326" t="s">
        <v>148</v>
      </c>
      <c r="F326" t="s">
        <v>149</v>
      </c>
      <c r="G326" t="s">
        <v>150</v>
      </c>
      <c r="H326" t="s">
        <v>151</v>
      </c>
      <c r="I326" t="s">
        <v>152</v>
      </c>
      <c r="J326" t="s">
        <v>153</v>
      </c>
      <c r="K326" t="s">
        <v>154</v>
      </c>
    </row>
    <row r="327" spans="1:11">
      <c r="A327" t="s">
        <v>92</v>
      </c>
      <c r="C327">
        <v>30</v>
      </c>
      <c r="D327">
        <v>30</v>
      </c>
      <c r="E327">
        <v>30</v>
      </c>
      <c r="F327">
        <v>30</v>
      </c>
      <c r="G327">
        <v>30</v>
      </c>
      <c r="H327">
        <v>30</v>
      </c>
      <c r="I327">
        <v>30</v>
      </c>
      <c r="J327">
        <v>30</v>
      </c>
      <c r="K327">
        <v>30</v>
      </c>
    </row>
    <row r="328" spans="1:11">
      <c r="A328" t="s">
        <v>229</v>
      </c>
      <c r="C328">
        <v>18</v>
      </c>
      <c r="D328">
        <v>18</v>
      </c>
      <c r="E328">
        <v>18</v>
      </c>
      <c r="F328">
        <v>18</v>
      </c>
      <c r="G328">
        <v>18</v>
      </c>
      <c r="H328">
        <v>18</v>
      </c>
      <c r="I328">
        <v>18</v>
      </c>
      <c r="J328">
        <v>18</v>
      </c>
      <c r="K328">
        <v>18</v>
      </c>
    </row>
    <row r="329" spans="1:11">
      <c r="A329" t="s">
        <v>164</v>
      </c>
      <c r="B329" t="s">
        <v>910</v>
      </c>
      <c r="C329" t="s">
        <v>146</v>
      </c>
      <c r="D329" t="s">
        <v>147</v>
      </c>
      <c r="E329" t="s">
        <v>148</v>
      </c>
      <c r="F329" t="s">
        <v>149</v>
      </c>
      <c r="G329" t="s">
        <v>150</v>
      </c>
      <c r="H329" t="s">
        <v>151</v>
      </c>
      <c r="I329" t="s">
        <v>152</v>
      </c>
      <c r="J329" t="s">
        <v>153</v>
      </c>
      <c r="K329" t="s">
        <v>154</v>
      </c>
    </row>
    <row r="330" spans="1:11">
      <c r="A330" t="s">
        <v>92</v>
      </c>
      <c r="C330">
        <v>30</v>
      </c>
      <c r="D330">
        <v>30</v>
      </c>
      <c r="E330">
        <v>30</v>
      </c>
      <c r="F330">
        <v>30</v>
      </c>
      <c r="G330">
        <v>30</v>
      </c>
      <c r="H330">
        <v>30</v>
      </c>
      <c r="I330">
        <v>30</v>
      </c>
      <c r="J330">
        <v>30</v>
      </c>
      <c r="K330">
        <v>30</v>
      </c>
    </row>
    <row r="331" spans="1:11">
      <c r="A331" t="s">
        <v>229</v>
      </c>
      <c r="C331">
        <v>18</v>
      </c>
      <c r="D331">
        <v>18</v>
      </c>
      <c r="E331">
        <v>18</v>
      </c>
      <c r="F331">
        <v>18</v>
      </c>
      <c r="G331">
        <v>18</v>
      </c>
      <c r="H331">
        <v>18</v>
      </c>
      <c r="I331">
        <v>18</v>
      </c>
      <c r="J331">
        <v>18</v>
      </c>
      <c r="K331">
        <v>18</v>
      </c>
    </row>
    <row r="332" spans="1:11">
      <c r="A332" t="s">
        <v>164</v>
      </c>
      <c r="B332" t="s">
        <v>911</v>
      </c>
      <c r="C332" t="s">
        <v>146</v>
      </c>
      <c r="D332" t="s">
        <v>147</v>
      </c>
      <c r="E332" t="s">
        <v>148</v>
      </c>
      <c r="F332" t="s">
        <v>149</v>
      </c>
      <c r="G332" t="s">
        <v>150</v>
      </c>
      <c r="H332" t="s">
        <v>151</v>
      </c>
      <c r="I332" t="s">
        <v>152</v>
      </c>
      <c r="J332" t="s">
        <v>153</v>
      </c>
      <c r="K332" t="s">
        <v>154</v>
      </c>
    </row>
    <row r="333" spans="1:11">
      <c r="A333" t="s">
        <v>92</v>
      </c>
      <c r="C333">
        <v>30</v>
      </c>
      <c r="D333">
        <v>30</v>
      </c>
      <c r="E333">
        <v>30</v>
      </c>
      <c r="F333">
        <v>30</v>
      </c>
      <c r="G333">
        <v>30</v>
      </c>
      <c r="H333">
        <v>30</v>
      </c>
      <c r="I333">
        <v>30</v>
      </c>
      <c r="J333">
        <v>30</v>
      </c>
      <c r="K333">
        <v>30</v>
      </c>
    </row>
    <row r="334" spans="1:11">
      <c r="A334" t="s">
        <v>229</v>
      </c>
      <c r="C334">
        <v>18</v>
      </c>
      <c r="D334">
        <v>18</v>
      </c>
      <c r="E334">
        <v>18</v>
      </c>
      <c r="F334">
        <v>18</v>
      </c>
      <c r="G334">
        <v>18</v>
      </c>
      <c r="H334">
        <v>18</v>
      </c>
      <c r="I334">
        <v>18</v>
      </c>
      <c r="J334">
        <v>18</v>
      </c>
      <c r="K334">
        <v>18</v>
      </c>
    </row>
    <row r="335" spans="1:11">
      <c r="A335" t="s">
        <v>164</v>
      </c>
      <c r="B335" t="s">
        <v>912</v>
      </c>
      <c r="C335" t="s">
        <v>146</v>
      </c>
      <c r="D335" t="s">
        <v>147</v>
      </c>
      <c r="E335" t="s">
        <v>148</v>
      </c>
      <c r="F335" t="s">
        <v>149</v>
      </c>
      <c r="G335" t="s">
        <v>150</v>
      </c>
      <c r="H335" t="s">
        <v>151</v>
      </c>
      <c r="I335" t="s">
        <v>152</v>
      </c>
      <c r="J335" t="s">
        <v>153</v>
      </c>
      <c r="K335" t="s">
        <v>154</v>
      </c>
    </row>
    <row r="336" spans="1:11">
      <c r="A336" t="s">
        <v>92</v>
      </c>
      <c r="C336">
        <v>30</v>
      </c>
      <c r="D336">
        <v>30</v>
      </c>
      <c r="E336">
        <v>30</v>
      </c>
      <c r="F336">
        <v>30</v>
      </c>
      <c r="G336">
        <v>30</v>
      </c>
      <c r="H336">
        <v>30</v>
      </c>
      <c r="I336">
        <v>30</v>
      </c>
      <c r="J336">
        <v>30</v>
      </c>
      <c r="K336">
        <v>30</v>
      </c>
    </row>
    <row r="337" spans="1:11">
      <c r="A337" t="s">
        <v>229</v>
      </c>
      <c r="C337">
        <v>18</v>
      </c>
      <c r="D337">
        <v>18</v>
      </c>
      <c r="E337">
        <v>18</v>
      </c>
      <c r="F337">
        <v>18</v>
      </c>
      <c r="G337">
        <v>18</v>
      </c>
      <c r="H337">
        <v>18</v>
      </c>
      <c r="I337">
        <v>18</v>
      </c>
      <c r="J337">
        <v>18</v>
      </c>
      <c r="K337">
        <v>18</v>
      </c>
    </row>
    <row r="338" spans="1:11">
      <c r="A338" t="s">
        <v>164</v>
      </c>
      <c r="B338" t="s">
        <v>913</v>
      </c>
      <c r="C338" t="s">
        <v>146</v>
      </c>
      <c r="D338" t="s">
        <v>147</v>
      </c>
      <c r="E338" t="s">
        <v>148</v>
      </c>
      <c r="F338" t="s">
        <v>149</v>
      </c>
      <c r="G338" t="s">
        <v>150</v>
      </c>
      <c r="H338" t="s">
        <v>151</v>
      </c>
      <c r="I338" t="s">
        <v>152</v>
      </c>
      <c r="J338" t="s">
        <v>153</v>
      </c>
      <c r="K338" t="s">
        <v>154</v>
      </c>
    </row>
    <row r="339" spans="1:11">
      <c r="A339" t="s">
        <v>92</v>
      </c>
      <c r="C339">
        <v>30</v>
      </c>
      <c r="D339">
        <v>30</v>
      </c>
      <c r="E339">
        <v>30</v>
      </c>
      <c r="F339">
        <v>30</v>
      </c>
      <c r="G339">
        <v>30</v>
      </c>
      <c r="H339">
        <v>30</v>
      </c>
      <c r="I339">
        <v>30</v>
      </c>
      <c r="J339">
        <v>30</v>
      </c>
      <c r="K339">
        <v>30</v>
      </c>
    </row>
    <row r="340" spans="1:11">
      <c r="A340" t="s">
        <v>229</v>
      </c>
      <c r="C340">
        <v>18</v>
      </c>
      <c r="D340">
        <v>18</v>
      </c>
      <c r="E340">
        <v>18</v>
      </c>
      <c r="F340">
        <v>18</v>
      </c>
      <c r="G340">
        <v>18</v>
      </c>
      <c r="H340">
        <v>18</v>
      </c>
      <c r="I340">
        <v>18</v>
      </c>
      <c r="J340">
        <v>18</v>
      </c>
      <c r="K340">
        <v>18</v>
      </c>
    </row>
    <row r="341" spans="1:11">
      <c r="A341" t="s">
        <v>164</v>
      </c>
      <c r="B341" t="s">
        <v>914</v>
      </c>
      <c r="C341" t="s">
        <v>146</v>
      </c>
      <c r="D341" t="s">
        <v>147</v>
      </c>
      <c r="E341" t="s">
        <v>148</v>
      </c>
      <c r="F341" t="s">
        <v>149</v>
      </c>
      <c r="G341" t="s">
        <v>150</v>
      </c>
      <c r="H341" t="s">
        <v>151</v>
      </c>
      <c r="I341" t="s">
        <v>152</v>
      </c>
      <c r="J341" t="s">
        <v>153</v>
      </c>
      <c r="K341" t="s">
        <v>154</v>
      </c>
    </row>
    <row r="342" spans="1:11">
      <c r="A342" t="s">
        <v>92</v>
      </c>
      <c r="C342">
        <v>30</v>
      </c>
      <c r="D342">
        <v>30</v>
      </c>
      <c r="E342">
        <v>30</v>
      </c>
      <c r="F342">
        <v>30</v>
      </c>
      <c r="G342">
        <v>30</v>
      </c>
      <c r="H342">
        <v>30</v>
      </c>
      <c r="I342">
        <v>30</v>
      </c>
      <c r="J342">
        <v>30</v>
      </c>
      <c r="K342">
        <v>30</v>
      </c>
    </row>
    <row r="343" spans="1:11">
      <c r="A343" t="s">
        <v>229</v>
      </c>
      <c r="C343">
        <v>18</v>
      </c>
      <c r="D343">
        <v>18</v>
      </c>
      <c r="E343">
        <v>18</v>
      </c>
      <c r="F343">
        <v>18</v>
      </c>
      <c r="G343">
        <v>18</v>
      </c>
      <c r="H343">
        <v>18</v>
      </c>
      <c r="I343">
        <v>18</v>
      </c>
      <c r="J343">
        <v>18</v>
      </c>
      <c r="K343">
        <v>18</v>
      </c>
    </row>
    <row r="344" spans="1:11">
      <c r="A344" t="s">
        <v>164</v>
      </c>
      <c r="B344" t="s">
        <v>915</v>
      </c>
      <c r="C344" t="s">
        <v>146</v>
      </c>
      <c r="D344" t="s">
        <v>147</v>
      </c>
      <c r="E344" t="s">
        <v>148</v>
      </c>
      <c r="F344" t="s">
        <v>149</v>
      </c>
      <c r="G344" t="s">
        <v>150</v>
      </c>
      <c r="H344" t="s">
        <v>151</v>
      </c>
      <c r="I344" t="s">
        <v>152</v>
      </c>
      <c r="J344" t="s">
        <v>153</v>
      </c>
      <c r="K344" t="s">
        <v>154</v>
      </c>
    </row>
    <row r="345" spans="1:11">
      <c r="A345" t="s">
        <v>92</v>
      </c>
      <c r="C345">
        <v>30</v>
      </c>
      <c r="D345">
        <v>30</v>
      </c>
      <c r="E345">
        <v>30</v>
      </c>
      <c r="F345">
        <v>30</v>
      </c>
      <c r="G345">
        <v>30</v>
      </c>
      <c r="H345">
        <v>30</v>
      </c>
      <c r="I345">
        <v>30</v>
      </c>
      <c r="J345">
        <v>30</v>
      </c>
      <c r="K345">
        <v>30</v>
      </c>
    </row>
    <row r="346" spans="1:11">
      <c r="A346" t="s">
        <v>229</v>
      </c>
      <c r="C346">
        <v>18</v>
      </c>
      <c r="D346">
        <v>18</v>
      </c>
      <c r="E346">
        <v>18</v>
      </c>
      <c r="F346">
        <v>18</v>
      </c>
      <c r="G346">
        <v>18</v>
      </c>
      <c r="H346">
        <v>18</v>
      </c>
      <c r="I346">
        <v>18</v>
      </c>
      <c r="J346">
        <v>18</v>
      </c>
      <c r="K346">
        <v>18</v>
      </c>
    </row>
    <row r="347" spans="1:11">
      <c r="A347" t="s">
        <v>164</v>
      </c>
      <c r="B347" t="s">
        <v>916</v>
      </c>
      <c r="C347" t="s">
        <v>146</v>
      </c>
      <c r="D347" t="s">
        <v>147</v>
      </c>
      <c r="E347" t="s">
        <v>148</v>
      </c>
      <c r="F347" t="s">
        <v>149</v>
      </c>
      <c r="G347" t="s">
        <v>150</v>
      </c>
      <c r="H347" t="s">
        <v>151</v>
      </c>
      <c r="I347" t="s">
        <v>152</v>
      </c>
      <c r="J347" t="s">
        <v>153</v>
      </c>
      <c r="K347" t="s">
        <v>154</v>
      </c>
    </row>
    <row r="348" spans="1:11">
      <c r="A348" t="s">
        <v>92</v>
      </c>
      <c r="C348">
        <v>30</v>
      </c>
      <c r="D348">
        <v>30</v>
      </c>
      <c r="E348">
        <v>30</v>
      </c>
      <c r="F348">
        <v>30</v>
      </c>
      <c r="G348">
        <v>30</v>
      </c>
      <c r="H348">
        <v>30</v>
      </c>
      <c r="I348">
        <v>30</v>
      </c>
      <c r="J348">
        <v>30</v>
      </c>
      <c r="K348">
        <v>30</v>
      </c>
    </row>
    <row r="349" spans="1:11">
      <c r="A349" t="s">
        <v>229</v>
      </c>
      <c r="C349">
        <v>18</v>
      </c>
      <c r="D349">
        <v>18</v>
      </c>
      <c r="E349">
        <v>18</v>
      </c>
      <c r="F349">
        <v>18</v>
      </c>
      <c r="G349">
        <v>18</v>
      </c>
      <c r="H349">
        <v>18</v>
      </c>
      <c r="I349">
        <v>18</v>
      </c>
      <c r="J349">
        <v>18</v>
      </c>
      <c r="K349">
        <v>18</v>
      </c>
    </row>
    <row r="350" spans="1:11">
      <c r="A350" t="s">
        <v>164</v>
      </c>
      <c r="B350" t="s">
        <v>917</v>
      </c>
      <c r="C350" t="s">
        <v>146</v>
      </c>
      <c r="D350" t="s">
        <v>147</v>
      </c>
      <c r="E350" t="s">
        <v>148</v>
      </c>
      <c r="F350" t="s">
        <v>149</v>
      </c>
      <c r="G350" t="s">
        <v>150</v>
      </c>
      <c r="H350" t="s">
        <v>151</v>
      </c>
      <c r="I350" t="s">
        <v>152</v>
      </c>
      <c r="J350" t="s">
        <v>153</v>
      </c>
      <c r="K350" t="s">
        <v>154</v>
      </c>
    </row>
    <row r="351" spans="1:11">
      <c r="A351" t="s">
        <v>92</v>
      </c>
      <c r="C351">
        <v>30</v>
      </c>
      <c r="D351">
        <v>30</v>
      </c>
      <c r="E351">
        <v>30</v>
      </c>
      <c r="F351">
        <v>30</v>
      </c>
      <c r="G351">
        <v>30</v>
      </c>
      <c r="H351">
        <v>30</v>
      </c>
      <c r="I351">
        <v>30</v>
      </c>
      <c r="J351">
        <v>30</v>
      </c>
      <c r="K351">
        <v>30</v>
      </c>
    </row>
    <row r="352" spans="1:11">
      <c r="A352" t="s">
        <v>229</v>
      </c>
      <c r="C352">
        <v>18</v>
      </c>
      <c r="D352">
        <v>18</v>
      </c>
      <c r="E352">
        <v>18</v>
      </c>
      <c r="F352">
        <v>18</v>
      </c>
      <c r="G352">
        <v>18</v>
      </c>
      <c r="H352">
        <v>18</v>
      </c>
      <c r="I352">
        <v>18</v>
      </c>
      <c r="J352">
        <v>18</v>
      </c>
      <c r="K352">
        <v>18</v>
      </c>
    </row>
    <row r="353" spans="1:11">
      <c r="A353" t="s">
        <v>164</v>
      </c>
      <c r="B353" t="s">
        <v>918</v>
      </c>
      <c r="C353" t="s">
        <v>146</v>
      </c>
      <c r="D353" t="s">
        <v>147</v>
      </c>
      <c r="E353" t="s">
        <v>148</v>
      </c>
      <c r="F353" t="s">
        <v>149</v>
      </c>
      <c r="G353" t="s">
        <v>150</v>
      </c>
      <c r="H353" t="s">
        <v>151</v>
      </c>
      <c r="I353" t="s">
        <v>152</v>
      </c>
      <c r="J353" t="s">
        <v>153</v>
      </c>
      <c r="K353" t="s">
        <v>154</v>
      </c>
    </row>
    <row r="354" spans="1:11">
      <c r="A354" t="s">
        <v>92</v>
      </c>
      <c r="C354">
        <v>30</v>
      </c>
      <c r="D354">
        <v>30</v>
      </c>
      <c r="E354">
        <v>30</v>
      </c>
      <c r="F354">
        <v>30</v>
      </c>
      <c r="G354">
        <v>30</v>
      </c>
      <c r="H354">
        <v>30</v>
      </c>
      <c r="I354">
        <v>30</v>
      </c>
      <c r="J354">
        <v>30</v>
      </c>
      <c r="K354">
        <v>30</v>
      </c>
    </row>
    <row r="355" spans="1:11">
      <c r="A355" t="s">
        <v>229</v>
      </c>
      <c r="C355">
        <v>18</v>
      </c>
      <c r="D355">
        <v>18</v>
      </c>
      <c r="E355">
        <v>18</v>
      </c>
      <c r="F355">
        <v>18</v>
      </c>
      <c r="G355">
        <v>18</v>
      </c>
      <c r="H355">
        <v>18</v>
      </c>
      <c r="I355">
        <v>18</v>
      </c>
      <c r="J355">
        <v>18</v>
      </c>
      <c r="K355">
        <v>18</v>
      </c>
    </row>
    <row r="356" spans="1:11">
      <c r="A356" t="s">
        <v>164</v>
      </c>
      <c r="B356" t="s">
        <v>919</v>
      </c>
      <c r="C356" t="s">
        <v>146</v>
      </c>
      <c r="D356" t="s">
        <v>147</v>
      </c>
      <c r="E356" t="s">
        <v>148</v>
      </c>
      <c r="F356" t="s">
        <v>149</v>
      </c>
      <c r="G356" t="s">
        <v>150</v>
      </c>
      <c r="H356" t="s">
        <v>151</v>
      </c>
      <c r="I356" t="s">
        <v>152</v>
      </c>
      <c r="J356" t="s">
        <v>153</v>
      </c>
      <c r="K356" t="s">
        <v>154</v>
      </c>
    </row>
    <row r="357" spans="1:11">
      <c r="A357" t="s">
        <v>92</v>
      </c>
      <c r="C357">
        <v>30</v>
      </c>
      <c r="D357">
        <v>30</v>
      </c>
      <c r="E357">
        <v>30</v>
      </c>
      <c r="F357">
        <v>30</v>
      </c>
      <c r="G357">
        <v>30</v>
      </c>
      <c r="H357">
        <v>30</v>
      </c>
      <c r="I357">
        <v>30</v>
      </c>
      <c r="J357">
        <v>30</v>
      </c>
      <c r="K357">
        <v>30</v>
      </c>
    </row>
    <row r="358" spans="1:11">
      <c r="A358" t="s">
        <v>229</v>
      </c>
      <c r="C358">
        <v>18</v>
      </c>
      <c r="D358">
        <v>18</v>
      </c>
      <c r="E358">
        <v>18</v>
      </c>
      <c r="F358">
        <v>18</v>
      </c>
      <c r="G358">
        <v>18</v>
      </c>
      <c r="H358">
        <v>18</v>
      </c>
      <c r="I358">
        <v>18</v>
      </c>
      <c r="J358">
        <v>18</v>
      </c>
      <c r="K358">
        <v>18</v>
      </c>
    </row>
    <row r="359" spans="1:11">
      <c r="A359" t="s">
        <v>164</v>
      </c>
      <c r="B359" t="s">
        <v>920</v>
      </c>
      <c r="C359" t="s">
        <v>146</v>
      </c>
      <c r="D359" t="s">
        <v>147</v>
      </c>
      <c r="E359" t="s">
        <v>148</v>
      </c>
      <c r="F359" t="s">
        <v>149</v>
      </c>
      <c r="G359" t="s">
        <v>150</v>
      </c>
      <c r="H359" t="s">
        <v>151</v>
      </c>
      <c r="I359" t="s">
        <v>152</v>
      </c>
      <c r="J359" t="s">
        <v>153</v>
      </c>
      <c r="K359" t="s">
        <v>154</v>
      </c>
    </row>
    <row r="360" spans="1:11">
      <c r="A360" t="s">
        <v>92</v>
      </c>
      <c r="C360">
        <v>30</v>
      </c>
      <c r="D360">
        <v>30</v>
      </c>
      <c r="E360">
        <v>30</v>
      </c>
      <c r="F360">
        <v>30</v>
      </c>
      <c r="G360">
        <v>30</v>
      </c>
      <c r="H360">
        <v>30</v>
      </c>
      <c r="I360">
        <v>30</v>
      </c>
      <c r="J360">
        <v>30</v>
      </c>
      <c r="K360">
        <v>30</v>
      </c>
    </row>
    <row r="361" spans="1:11">
      <c r="A361" t="s">
        <v>229</v>
      </c>
      <c r="C361">
        <v>18</v>
      </c>
      <c r="D361">
        <v>18</v>
      </c>
      <c r="E361">
        <v>18</v>
      </c>
      <c r="F361">
        <v>18</v>
      </c>
      <c r="G361">
        <v>18</v>
      </c>
      <c r="H361">
        <v>18</v>
      </c>
      <c r="I361">
        <v>18</v>
      </c>
      <c r="J361">
        <v>18</v>
      </c>
      <c r="K361">
        <v>18</v>
      </c>
    </row>
    <row r="362" spans="1:11">
      <c r="A362" t="s">
        <v>164</v>
      </c>
      <c r="B362" t="s">
        <v>921</v>
      </c>
      <c r="C362" t="s">
        <v>146</v>
      </c>
      <c r="D362" t="s">
        <v>147</v>
      </c>
      <c r="E362" t="s">
        <v>148</v>
      </c>
      <c r="F362" t="s">
        <v>149</v>
      </c>
      <c r="G362" t="s">
        <v>150</v>
      </c>
      <c r="H362" t="s">
        <v>151</v>
      </c>
      <c r="I362" t="s">
        <v>152</v>
      </c>
      <c r="J362" t="s">
        <v>153</v>
      </c>
      <c r="K362" t="s">
        <v>154</v>
      </c>
    </row>
    <row r="363" spans="1:11">
      <c r="A363" t="s">
        <v>92</v>
      </c>
      <c r="C363">
        <v>30</v>
      </c>
      <c r="D363">
        <v>30</v>
      </c>
      <c r="E363">
        <v>30</v>
      </c>
      <c r="F363">
        <v>30</v>
      </c>
      <c r="G363">
        <v>30</v>
      </c>
      <c r="H363">
        <v>30</v>
      </c>
      <c r="I363">
        <v>30</v>
      </c>
      <c r="J363">
        <v>30</v>
      </c>
      <c r="K363">
        <v>30</v>
      </c>
    </row>
    <row r="364" spans="1:11">
      <c r="A364" t="s">
        <v>229</v>
      </c>
      <c r="C364">
        <v>18</v>
      </c>
      <c r="D364">
        <v>18</v>
      </c>
      <c r="E364">
        <v>18</v>
      </c>
      <c r="F364">
        <v>18</v>
      </c>
      <c r="G364">
        <v>18</v>
      </c>
      <c r="H364">
        <v>18</v>
      </c>
      <c r="I364">
        <v>18</v>
      </c>
      <c r="J364">
        <v>18</v>
      </c>
      <c r="K364">
        <v>18</v>
      </c>
    </row>
    <row r="365" spans="1:11">
      <c r="A365" t="s">
        <v>164</v>
      </c>
      <c r="B365" t="s">
        <v>922</v>
      </c>
      <c r="C365" t="s">
        <v>146</v>
      </c>
      <c r="D365" t="s">
        <v>147</v>
      </c>
      <c r="E365" t="s">
        <v>148</v>
      </c>
      <c r="F365" t="s">
        <v>149</v>
      </c>
      <c r="G365" t="s">
        <v>150</v>
      </c>
      <c r="H365" t="s">
        <v>151</v>
      </c>
      <c r="I365" t="s">
        <v>152</v>
      </c>
      <c r="J365" t="s">
        <v>153</v>
      </c>
      <c r="K365" t="s">
        <v>154</v>
      </c>
    </row>
    <row r="366" spans="1:11">
      <c r="A366" t="s">
        <v>92</v>
      </c>
      <c r="C366">
        <v>30</v>
      </c>
      <c r="D366">
        <v>30</v>
      </c>
      <c r="E366">
        <v>30</v>
      </c>
      <c r="F366">
        <v>30</v>
      </c>
      <c r="G366">
        <v>30</v>
      </c>
      <c r="H366">
        <v>30</v>
      </c>
      <c r="I366">
        <v>30</v>
      </c>
      <c r="J366">
        <v>30</v>
      </c>
      <c r="K366">
        <v>30</v>
      </c>
    </row>
    <row r="367" spans="1:11">
      <c r="A367" t="s">
        <v>229</v>
      </c>
      <c r="C367">
        <v>18</v>
      </c>
      <c r="D367">
        <v>18</v>
      </c>
      <c r="E367">
        <v>18</v>
      </c>
      <c r="F367">
        <v>18</v>
      </c>
      <c r="G367">
        <v>18</v>
      </c>
      <c r="H367">
        <v>18</v>
      </c>
      <c r="I367">
        <v>18</v>
      </c>
      <c r="J367">
        <v>18</v>
      </c>
      <c r="K367">
        <v>18</v>
      </c>
    </row>
    <row r="368" spans="1:11">
      <c r="A368" t="s">
        <v>164</v>
      </c>
      <c r="B368" t="s">
        <v>923</v>
      </c>
      <c r="C368" t="s">
        <v>146</v>
      </c>
      <c r="D368" t="s">
        <v>147</v>
      </c>
      <c r="E368" t="s">
        <v>148</v>
      </c>
      <c r="F368" t="s">
        <v>149</v>
      </c>
      <c r="G368" t="s">
        <v>150</v>
      </c>
      <c r="H368" t="s">
        <v>151</v>
      </c>
      <c r="I368" t="s">
        <v>152</v>
      </c>
      <c r="J368" t="s">
        <v>153</v>
      </c>
      <c r="K368" t="s">
        <v>154</v>
      </c>
    </row>
    <row r="369" spans="1:11">
      <c r="A369" t="s">
        <v>92</v>
      </c>
      <c r="C369">
        <v>30</v>
      </c>
      <c r="D369">
        <v>30</v>
      </c>
      <c r="E369">
        <v>30</v>
      </c>
      <c r="F369">
        <v>30</v>
      </c>
      <c r="G369">
        <v>30</v>
      </c>
      <c r="H369">
        <v>30</v>
      </c>
      <c r="I369">
        <v>30</v>
      </c>
      <c r="J369">
        <v>30</v>
      </c>
      <c r="K369">
        <v>30</v>
      </c>
    </row>
    <row r="370" spans="1:11">
      <c r="A370" t="s">
        <v>229</v>
      </c>
      <c r="C370">
        <v>18</v>
      </c>
      <c r="D370">
        <v>18</v>
      </c>
      <c r="E370">
        <v>18</v>
      </c>
      <c r="F370">
        <v>18</v>
      </c>
      <c r="G370">
        <v>18</v>
      </c>
      <c r="H370">
        <v>18</v>
      </c>
      <c r="I370">
        <v>18</v>
      </c>
      <c r="J370">
        <v>18</v>
      </c>
      <c r="K370">
        <v>18</v>
      </c>
    </row>
    <row r="371" spans="1:11">
      <c r="A371" t="s">
        <v>164</v>
      </c>
      <c r="B371" t="s">
        <v>924</v>
      </c>
      <c r="C371" t="s">
        <v>146</v>
      </c>
      <c r="D371" t="s">
        <v>147</v>
      </c>
      <c r="E371" t="s">
        <v>148</v>
      </c>
      <c r="F371" t="s">
        <v>149</v>
      </c>
      <c r="G371" t="s">
        <v>150</v>
      </c>
      <c r="H371" t="s">
        <v>151</v>
      </c>
      <c r="I371" t="s">
        <v>152</v>
      </c>
      <c r="J371" t="s">
        <v>153</v>
      </c>
      <c r="K371" t="s">
        <v>154</v>
      </c>
    </row>
    <row r="372" spans="1:11">
      <c r="A372" t="s">
        <v>92</v>
      </c>
      <c r="C372">
        <v>30</v>
      </c>
      <c r="D372">
        <v>30</v>
      </c>
      <c r="E372">
        <v>30</v>
      </c>
      <c r="F372">
        <v>30</v>
      </c>
      <c r="G372">
        <v>30</v>
      </c>
      <c r="H372">
        <v>30</v>
      </c>
      <c r="I372">
        <v>30</v>
      </c>
      <c r="J372">
        <v>30</v>
      </c>
      <c r="K372">
        <v>30</v>
      </c>
    </row>
    <row r="373" spans="1:11">
      <c r="A373" t="s">
        <v>229</v>
      </c>
      <c r="C373">
        <v>18</v>
      </c>
      <c r="D373">
        <v>18</v>
      </c>
      <c r="E373">
        <v>18</v>
      </c>
      <c r="F373">
        <v>18</v>
      </c>
      <c r="G373">
        <v>18</v>
      </c>
      <c r="H373">
        <v>18</v>
      </c>
      <c r="I373">
        <v>18</v>
      </c>
      <c r="J373">
        <v>18</v>
      </c>
      <c r="K373">
        <v>18</v>
      </c>
    </row>
    <row r="374" spans="1:11">
      <c r="A374" t="s">
        <v>164</v>
      </c>
      <c r="B374" t="s">
        <v>925</v>
      </c>
      <c r="C374" t="s">
        <v>146</v>
      </c>
      <c r="D374" t="s">
        <v>147</v>
      </c>
      <c r="E374" t="s">
        <v>148</v>
      </c>
      <c r="F374" t="s">
        <v>149</v>
      </c>
      <c r="G374" t="s">
        <v>150</v>
      </c>
      <c r="H374" t="s">
        <v>151</v>
      </c>
      <c r="I374" t="s">
        <v>152</v>
      </c>
      <c r="J374" t="s">
        <v>153</v>
      </c>
      <c r="K374" t="s">
        <v>154</v>
      </c>
    </row>
    <row r="375" spans="1:11">
      <c r="A375" t="s">
        <v>92</v>
      </c>
      <c r="C375">
        <v>30</v>
      </c>
      <c r="D375">
        <v>30</v>
      </c>
      <c r="E375">
        <v>30</v>
      </c>
      <c r="F375">
        <v>30</v>
      </c>
      <c r="G375">
        <v>30</v>
      </c>
      <c r="H375">
        <v>30</v>
      </c>
      <c r="I375">
        <v>30</v>
      </c>
      <c r="J375">
        <v>30</v>
      </c>
      <c r="K375">
        <v>30</v>
      </c>
    </row>
    <row r="376" spans="1:11">
      <c r="A376" t="s">
        <v>229</v>
      </c>
      <c r="C376">
        <v>18</v>
      </c>
      <c r="D376">
        <v>18</v>
      </c>
      <c r="E376">
        <v>18</v>
      </c>
      <c r="F376">
        <v>18</v>
      </c>
      <c r="G376">
        <v>18</v>
      </c>
      <c r="H376">
        <v>18</v>
      </c>
      <c r="I376">
        <v>18</v>
      </c>
      <c r="J376">
        <v>18</v>
      </c>
      <c r="K376">
        <v>18</v>
      </c>
    </row>
    <row r="377" spans="1:11">
      <c r="A377" t="s">
        <v>164</v>
      </c>
      <c r="B377" t="s">
        <v>926</v>
      </c>
      <c r="C377" t="s">
        <v>146</v>
      </c>
      <c r="D377" t="s">
        <v>147</v>
      </c>
      <c r="E377" t="s">
        <v>148</v>
      </c>
      <c r="F377" t="s">
        <v>149</v>
      </c>
      <c r="G377" t="s">
        <v>150</v>
      </c>
      <c r="H377" t="s">
        <v>151</v>
      </c>
      <c r="I377" t="s">
        <v>152</v>
      </c>
      <c r="J377" t="s">
        <v>153</v>
      </c>
      <c r="K377" t="s">
        <v>154</v>
      </c>
    </row>
    <row r="378" spans="1:11">
      <c r="A378" t="s">
        <v>92</v>
      </c>
      <c r="C378">
        <v>30</v>
      </c>
      <c r="D378">
        <v>30</v>
      </c>
      <c r="E378">
        <v>30</v>
      </c>
      <c r="F378">
        <v>30</v>
      </c>
      <c r="G378">
        <v>30</v>
      </c>
      <c r="H378">
        <v>30</v>
      </c>
      <c r="I378">
        <v>30</v>
      </c>
      <c r="J378">
        <v>30</v>
      </c>
      <c r="K378">
        <v>30</v>
      </c>
    </row>
    <row r="379" spans="1:11">
      <c r="A379" t="s">
        <v>229</v>
      </c>
      <c r="C379">
        <v>18</v>
      </c>
      <c r="D379">
        <v>18</v>
      </c>
      <c r="E379">
        <v>18</v>
      </c>
      <c r="F379">
        <v>18</v>
      </c>
      <c r="G379">
        <v>18</v>
      </c>
      <c r="H379">
        <v>18</v>
      </c>
      <c r="I379">
        <v>18</v>
      </c>
      <c r="J379">
        <v>18</v>
      </c>
      <c r="K379">
        <v>18</v>
      </c>
    </row>
    <row r="380" spans="1:11">
      <c r="A380" t="s">
        <v>164</v>
      </c>
      <c r="B380" t="s">
        <v>927</v>
      </c>
      <c r="C380" t="s">
        <v>146</v>
      </c>
      <c r="D380" t="s">
        <v>147</v>
      </c>
      <c r="E380" t="s">
        <v>148</v>
      </c>
      <c r="F380" t="s">
        <v>149</v>
      </c>
      <c r="G380" t="s">
        <v>150</v>
      </c>
      <c r="H380" t="s">
        <v>151</v>
      </c>
      <c r="I380" t="s">
        <v>152</v>
      </c>
      <c r="J380" t="s">
        <v>153</v>
      </c>
      <c r="K380" t="s">
        <v>154</v>
      </c>
    </row>
    <row r="381" spans="1:11">
      <c r="A381" t="s">
        <v>92</v>
      </c>
      <c r="C381">
        <v>30</v>
      </c>
      <c r="D381">
        <v>30</v>
      </c>
      <c r="E381">
        <v>30</v>
      </c>
      <c r="F381">
        <v>30</v>
      </c>
      <c r="G381">
        <v>30</v>
      </c>
      <c r="H381">
        <v>30</v>
      </c>
      <c r="I381">
        <v>30</v>
      </c>
      <c r="J381">
        <v>30</v>
      </c>
      <c r="K381">
        <v>30</v>
      </c>
    </row>
    <row r="382" spans="1:11">
      <c r="A382" t="s">
        <v>229</v>
      </c>
      <c r="C382">
        <v>18</v>
      </c>
      <c r="D382">
        <v>18</v>
      </c>
      <c r="E382">
        <v>18</v>
      </c>
      <c r="F382">
        <v>18</v>
      </c>
      <c r="G382">
        <v>18</v>
      </c>
      <c r="H382">
        <v>18</v>
      </c>
      <c r="I382">
        <v>18</v>
      </c>
      <c r="J382">
        <v>18</v>
      </c>
      <c r="K382">
        <v>18</v>
      </c>
    </row>
    <row r="383" spans="1:11">
      <c r="A383" t="s">
        <v>164</v>
      </c>
      <c r="B383" t="s">
        <v>928</v>
      </c>
      <c r="C383" t="s">
        <v>146</v>
      </c>
      <c r="D383" t="s">
        <v>147</v>
      </c>
      <c r="E383" t="s">
        <v>148</v>
      </c>
      <c r="F383" t="s">
        <v>149</v>
      </c>
      <c r="G383" t="s">
        <v>150</v>
      </c>
      <c r="H383" t="s">
        <v>151</v>
      </c>
      <c r="I383" t="s">
        <v>152</v>
      </c>
      <c r="J383" t="s">
        <v>153</v>
      </c>
      <c r="K383" t="s">
        <v>154</v>
      </c>
    </row>
    <row r="384" spans="1:11">
      <c r="A384" t="s">
        <v>92</v>
      </c>
      <c r="C384">
        <v>30</v>
      </c>
      <c r="D384">
        <v>30</v>
      </c>
      <c r="E384">
        <v>30</v>
      </c>
      <c r="F384">
        <v>30</v>
      </c>
      <c r="G384">
        <v>30</v>
      </c>
      <c r="H384">
        <v>30</v>
      </c>
      <c r="I384">
        <v>30</v>
      </c>
      <c r="J384">
        <v>30</v>
      </c>
      <c r="K384">
        <v>30</v>
      </c>
    </row>
    <row r="385" spans="1:11">
      <c r="A385" t="s">
        <v>229</v>
      </c>
      <c r="C385">
        <v>18</v>
      </c>
      <c r="D385">
        <v>18</v>
      </c>
      <c r="E385">
        <v>18</v>
      </c>
      <c r="F385">
        <v>18</v>
      </c>
      <c r="G385">
        <v>18</v>
      </c>
      <c r="H385">
        <v>18</v>
      </c>
      <c r="I385">
        <v>18</v>
      </c>
      <c r="J385">
        <v>18</v>
      </c>
      <c r="K385">
        <v>18</v>
      </c>
    </row>
    <row r="386" spans="1:11">
      <c r="A386" t="s">
        <v>164</v>
      </c>
      <c r="B386" s="3" t="s">
        <v>929</v>
      </c>
      <c r="C386" t="s">
        <v>146</v>
      </c>
      <c r="D386" t="s">
        <v>147</v>
      </c>
      <c r="E386" t="s">
        <v>148</v>
      </c>
      <c r="F386" t="s">
        <v>149</v>
      </c>
      <c r="G386" t="s">
        <v>150</v>
      </c>
      <c r="H386" t="s">
        <v>151</v>
      </c>
      <c r="I386" t="s">
        <v>152</v>
      </c>
      <c r="J386" t="s">
        <v>153</v>
      </c>
      <c r="K386" t="s">
        <v>154</v>
      </c>
    </row>
    <row r="387" spans="1:11">
      <c r="A387" t="s">
        <v>92</v>
      </c>
      <c r="C387">
        <v>30</v>
      </c>
      <c r="D387">
        <v>30</v>
      </c>
      <c r="E387">
        <v>30</v>
      </c>
      <c r="F387">
        <v>30</v>
      </c>
      <c r="G387">
        <v>30</v>
      </c>
      <c r="H387">
        <v>30</v>
      </c>
      <c r="I387">
        <v>30</v>
      </c>
      <c r="J387">
        <v>30</v>
      </c>
      <c r="K387">
        <v>30</v>
      </c>
    </row>
    <row r="388" spans="1:11">
      <c r="A388" t="s">
        <v>229</v>
      </c>
      <c r="C388">
        <v>18</v>
      </c>
      <c r="D388">
        <v>18</v>
      </c>
      <c r="E388">
        <v>18</v>
      </c>
      <c r="F388">
        <v>18</v>
      </c>
      <c r="G388">
        <v>18</v>
      </c>
      <c r="H388">
        <v>18</v>
      </c>
      <c r="I388">
        <v>18</v>
      </c>
      <c r="J388">
        <v>18</v>
      </c>
      <c r="K388">
        <v>18</v>
      </c>
    </row>
    <row r="389" spans="1:11">
      <c r="A389" t="s">
        <v>164</v>
      </c>
      <c r="B389" t="s">
        <v>930</v>
      </c>
      <c r="C389" t="s">
        <v>146</v>
      </c>
      <c r="D389" t="s">
        <v>147</v>
      </c>
      <c r="E389" t="s">
        <v>148</v>
      </c>
      <c r="F389" t="s">
        <v>149</v>
      </c>
      <c r="G389" t="s">
        <v>150</v>
      </c>
      <c r="H389" t="s">
        <v>151</v>
      </c>
      <c r="I389" t="s">
        <v>152</v>
      </c>
      <c r="J389" t="s">
        <v>153</v>
      </c>
      <c r="K389" t="s">
        <v>154</v>
      </c>
    </row>
    <row r="390" spans="1:11">
      <c r="A390" t="s">
        <v>92</v>
      </c>
      <c r="C390">
        <v>30</v>
      </c>
      <c r="D390">
        <v>30</v>
      </c>
      <c r="E390">
        <v>30</v>
      </c>
      <c r="F390">
        <v>30</v>
      </c>
      <c r="G390">
        <v>30</v>
      </c>
      <c r="H390">
        <v>30</v>
      </c>
      <c r="I390">
        <v>30</v>
      </c>
      <c r="J390">
        <v>30</v>
      </c>
      <c r="K390">
        <v>30</v>
      </c>
    </row>
    <row r="391" spans="1:11">
      <c r="A391" t="s">
        <v>229</v>
      </c>
      <c r="C391">
        <v>18</v>
      </c>
      <c r="D391">
        <v>18</v>
      </c>
      <c r="E391">
        <v>18</v>
      </c>
      <c r="F391">
        <v>18</v>
      </c>
      <c r="G391">
        <v>18</v>
      </c>
      <c r="H391">
        <v>18</v>
      </c>
      <c r="I391">
        <v>18</v>
      </c>
      <c r="J391">
        <v>18</v>
      </c>
      <c r="K391">
        <v>18</v>
      </c>
    </row>
    <row r="392" spans="1:11">
      <c r="A392" t="s">
        <v>164</v>
      </c>
      <c r="B392" t="s">
        <v>931</v>
      </c>
      <c r="C392" t="s">
        <v>146</v>
      </c>
      <c r="D392" t="s">
        <v>147</v>
      </c>
      <c r="E392" t="s">
        <v>148</v>
      </c>
      <c r="F392" t="s">
        <v>149</v>
      </c>
      <c r="G392" t="s">
        <v>150</v>
      </c>
      <c r="H392" t="s">
        <v>151</v>
      </c>
      <c r="I392" t="s">
        <v>152</v>
      </c>
      <c r="J392" t="s">
        <v>153</v>
      </c>
      <c r="K392" t="s">
        <v>154</v>
      </c>
    </row>
    <row r="393" spans="1:11">
      <c r="A393" t="s">
        <v>92</v>
      </c>
      <c r="C393">
        <v>30</v>
      </c>
      <c r="D393">
        <v>30</v>
      </c>
      <c r="E393">
        <v>30</v>
      </c>
      <c r="F393">
        <v>30</v>
      </c>
      <c r="G393">
        <v>30</v>
      </c>
      <c r="H393">
        <v>30</v>
      </c>
      <c r="I393">
        <v>30</v>
      </c>
      <c r="J393">
        <v>30</v>
      </c>
      <c r="K393">
        <v>30</v>
      </c>
    </row>
    <row r="394" spans="1:11">
      <c r="A394" t="s">
        <v>229</v>
      </c>
      <c r="C394">
        <v>18</v>
      </c>
      <c r="D394">
        <v>18</v>
      </c>
      <c r="E394">
        <v>18</v>
      </c>
      <c r="F394">
        <v>18</v>
      </c>
      <c r="G394">
        <v>18</v>
      </c>
      <c r="H394">
        <v>18</v>
      </c>
      <c r="I394">
        <v>18</v>
      </c>
      <c r="J394">
        <v>18</v>
      </c>
      <c r="K394">
        <v>18</v>
      </c>
    </row>
    <row r="395" spans="1:11">
      <c r="A395" t="s">
        <v>164</v>
      </c>
      <c r="B395" t="s">
        <v>932</v>
      </c>
      <c r="C395" t="s">
        <v>146</v>
      </c>
      <c r="D395" t="s">
        <v>147</v>
      </c>
      <c r="E395" t="s">
        <v>148</v>
      </c>
      <c r="F395" t="s">
        <v>149</v>
      </c>
      <c r="G395" t="s">
        <v>150</v>
      </c>
      <c r="H395" t="s">
        <v>151</v>
      </c>
      <c r="I395" t="s">
        <v>152</v>
      </c>
      <c r="J395" t="s">
        <v>153</v>
      </c>
      <c r="K395" t="s">
        <v>154</v>
      </c>
    </row>
    <row r="396" spans="1:11">
      <c r="A396" t="s">
        <v>92</v>
      </c>
      <c r="C396">
        <v>30</v>
      </c>
      <c r="D396">
        <v>30</v>
      </c>
      <c r="E396">
        <v>30</v>
      </c>
      <c r="F396">
        <v>30</v>
      </c>
      <c r="G396">
        <v>30</v>
      </c>
      <c r="H396">
        <v>30</v>
      </c>
      <c r="I396">
        <v>30</v>
      </c>
      <c r="J396">
        <v>30</v>
      </c>
      <c r="K396">
        <v>30</v>
      </c>
    </row>
    <row r="397" spans="1:11">
      <c r="A397" t="s">
        <v>229</v>
      </c>
      <c r="C397">
        <v>18</v>
      </c>
      <c r="D397">
        <v>18</v>
      </c>
      <c r="E397">
        <v>18</v>
      </c>
      <c r="F397">
        <v>18</v>
      </c>
      <c r="G397">
        <v>18</v>
      </c>
      <c r="H397">
        <v>18</v>
      </c>
      <c r="I397">
        <v>18</v>
      </c>
      <c r="J397">
        <v>18</v>
      </c>
      <c r="K397">
        <v>18</v>
      </c>
    </row>
    <row r="398" spans="1:11">
      <c r="A398" t="s">
        <v>164</v>
      </c>
      <c r="B398" t="s">
        <v>933</v>
      </c>
      <c r="C398" t="s">
        <v>146</v>
      </c>
      <c r="D398" t="s">
        <v>147</v>
      </c>
      <c r="E398" t="s">
        <v>148</v>
      </c>
      <c r="F398" t="s">
        <v>149</v>
      </c>
      <c r="G398" t="s">
        <v>150</v>
      </c>
      <c r="H398" t="s">
        <v>151</v>
      </c>
      <c r="I398" t="s">
        <v>152</v>
      </c>
      <c r="J398" t="s">
        <v>153</v>
      </c>
      <c r="K398" t="s">
        <v>154</v>
      </c>
    </row>
    <row r="399" spans="1:11">
      <c r="A399" t="s">
        <v>92</v>
      </c>
      <c r="C399">
        <v>30</v>
      </c>
      <c r="D399">
        <v>30</v>
      </c>
      <c r="E399">
        <v>30</v>
      </c>
      <c r="F399">
        <v>30</v>
      </c>
      <c r="G399">
        <v>30</v>
      </c>
      <c r="H399">
        <v>30</v>
      </c>
      <c r="I399">
        <v>30</v>
      </c>
      <c r="J399">
        <v>30</v>
      </c>
      <c r="K399">
        <v>30</v>
      </c>
    </row>
    <row r="400" spans="1:11">
      <c r="A400" t="s">
        <v>229</v>
      </c>
      <c r="C400">
        <v>18</v>
      </c>
      <c r="D400">
        <v>18</v>
      </c>
      <c r="E400">
        <v>18</v>
      </c>
      <c r="F400">
        <v>18</v>
      </c>
      <c r="G400">
        <v>18</v>
      </c>
      <c r="H400">
        <v>18</v>
      </c>
      <c r="I400">
        <v>18</v>
      </c>
      <c r="J400">
        <v>18</v>
      </c>
      <c r="K400">
        <v>18</v>
      </c>
    </row>
    <row r="401" spans="1:29">
      <c r="A401" t="s">
        <v>164</v>
      </c>
      <c r="B401" t="s">
        <v>934</v>
      </c>
      <c r="C401" t="s">
        <v>146</v>
      </c>
      <c r="D401" t="s">
        <v>147</v>
      </c>
      <c r="E401" t="s">
        <v>148</v>
      </c>
      <c r="F401" t="s">
        <v>149</v>
      </c>
      <c r="G401" t="s">
        <v>150</v>
      </c>
      <c r="H401" t="s">
        <v>151</v>
      </c>
      <c r="I401" t="s">
        <v>152</v>
      </c>
      <c r="J401" t="s">
        <v>153</v>
      </c>
      <c r="K401" t="s">
        <v>154</v>
      </c>
    </row>
    <row r="402" spans="1:29">
      <c r="A402" t="s">
        <v>92</v>
      </c>
      <c r="C402">
        <v>30</v>
      </c>
      <c r="D402">
        <v>30</v>
      </c>
      <c r="E402">
        <v>30</v>
      </c>
      <c r="F402">
        <v>30</v>
      </c>
      <c r="G402">
        <v>30</v>
      </c>
      <c r="H402">
        <v>30</v>
      </c>
      <c r="I402">
        <v>30</v>
      </c>
      <c r="J402">
        <v>30</v>
      </c>
      <c r="K402">
        <v>30</v>
      </c>
    </row>
    <row r="403" spans="1:29">
      <c r="A403" t="s">
        <v>229</v>
      </c>
      <c r="C403">
        <v>18</v>
      </c>
      <c r="D403">
        <v>18</v>
      </c>
      <c r="E403">
        <v>18</v>
      </c>
      <c r="F403">
        <v>18</v>
      </c>
      <c r="G403">
        <v>18</v>
      </c>
      <c r="H403">
        <v>18</v>
      </c>
      <c r="I403">
        <v>18</v>
      </c>
      <c r="J403">
        <v>18</v>
      </c>
      <c r="K403">
        <v>18</v>
      </c>
    </row>
    <row r="404" spans="1:29">
      <c r="A404" t="s">
        <v>164</v>
      </c>
      <c r="B404" t="s">
        <v>935</v>
      </c>
      <c r="C404" t="s">
        <v>146</v>
      </c>
      <c r="D404" t="s">
        <v>147</v>
      </c>
      <c r="E404" t="s">
        <v>148</v>
      </c>
      <c r="F404" t="s">
        <v>149</v>
      </c>
      <c r="G404" t="s">
        <v>150</v>
      </c>
      <c r="H404" t="s">
        <v>151</v>
      </c>
      <c r="I404" t="s">
        <v>152</v>
      </c>
      <c r="J404" t="s">
        <v>153</v>
      </c>
      <c r="K404" t="s">
        <v>154</v>
      </c>
    </row>
    <row r="405" spans="1:29">
      <c r="A405" t="s">
        <v>92</v>
      </c>
      <c r="C405">
        <v>30</v>
      </c>
      <c r="D405">
        <v>30</v>
      </c>
      <c r="E405">
        <v>30</v>
      </c>
      <c r="F405">
        <v>30</v>
      </c>
      <c r="G405">
        <v>30</v>
      </c>
      <c r="H405">
        <v>30</v>
      </c>
      <c r="I405">
        <v>30</v>
      </c>
      <c r="J405">
        <v>30</v>
      </c>
      <c r="K405">
        <v>30</v>
      </c>
    </row>
    <row r="406" spans="1:29">
      <c r="A406" t="s">
        <v>229</v>
      </c>
      <c r="C406">
        <v>18</v>
      </c>
      <c r="D406">
        <v>18</v>
      </c>
      <c r="E406">
        <v>18</v>
      </c>
      <c r="F406">
        <v>18</v>
      </c>
      <c r="G406">
        <v>18</v>
      </c>
      <c r="H406">
        <v>18</v>
      </c>
      <c r="I406">
        <v>18</v>
      </c>
      <c r="J406">
        <v>18</v>
      </c>
      <c r="K406">
        <v>18</v>
      </c>
    </row>
    <row r="407" spans="1:29">
      <c r="A407" t="s">
        <v>164</v>
      </c>
      <c r="B407" t="s">
        <v>936</v>
      </c>
      <c r="C407" t="s">
        <v>146</v>
      </c>
      <c r="D407" t="s">
        <v>147</v>
      </c>
      <c r="E407" t="s">
        <v>148</v>
      </c>
      <c r="F407" t="s">
        <v>149</v>
      </c>
      <c r="G407" t="s">
        <v>150</v>
      </c>
      <c r="H407" t="s">
        <v>151</v>
      </c>
      <c r="I407" t="s">
        <v>152</v>
      </c>
      <c r="J407" t="s">
        <v>153</v>
      </c>
      <c r="K407" t="s">
        <v>154</v>
      </c>
    </row>
    <row r="408" spans="1:29">
      <c r="A408" t="s">
        <v>92</v>
      </c>
      <c r="C408">
        <v>30</v>
      </c>
      <c r="D408">
        <v>30</v>
      </c>
      <c r="E408">
        <v>30</v>
      </c>
      <c r="F408">
        <v>30</v>
      </c>
      <c r="G408">
        <v>30</v>
      </c>
      <c r="H408">
        <v>30</v>
      </c>
      <c r="I408">
        <v>30</v>
      </c>
      <c r="J408">
        <v>30</v>
      </c>
      <c r="K408">
        <v>30</v>
      </c>
    </row>
    <row r="409" spans="1:29">
      <c r="A409" t="s">
        <v>229</v>
      </c>
      <c r="C409">
        <v>18</v>
      </c>
      <c r="D409">
        <v>18</v>
      </c>
      <c r="E409">
        <v>18</v>
      </c>
      <c r="F409">
        <v>18</v>
      </c>
      <c r="G409">
        <v>18</v>
      </c>
      <c r="H409">
        <v>18</v>
      </c>
      <c r="I409">
        <v>18</v>
      </c>
      <c r="J409">
        <v>18</v>
      </c>
      <c r="K409">
        <v>18</v>
      </c>
    </row>
    <row r="410" spans="1:29">
      <c r="A410" t="s">
        <v>164</v>
      </c>
      <c r="B410" t="s">
        <v>937</v>
      </c>
      <c r="C410" t="s">
        <v>146</v>
      </c>
      <c r="D410" t="s">
        <v>147</v>
      </c>
      <c r="E410" t="s">
        <v>148</v>
      </c>
      <c r="F410" t="s">
        <v>149</v>
      </c>
      <c r="G410" t="s">
        <v>150</v>
      </c>
      <c r="H410" t="s">
        <v>151</v>
      </c>
      <c r="I410" t="s">
        <v>152</v>
      </c>
      <c r="J410" t="s">
        <v>153</v>
      </c>
      <c r="K410" t="s">
        <v>154</v>
      </c>
    </row>
    <row r="411" spans="1:29">
      <c r="A411" t="s">
        <v>92</v>
      </c>
      <c r="C411">
        <v>30</v>
      </c>
      <c r="D411">
        <v>30</v>
      </c>
      <c r="E411">
        <v>30</v>
      </c>
      <c r="F411">
        <v>30</v>
      </c>
      <c r="G411">
        <v>30</v>
      </c>
      <c r="H411">
        <v>30</v>
      </c>
      <c r="I411">
        <v>30</v>
      </c>
      <c r="J411">
        <v>30</v>
      </c>
      <c r="K411">
        <v>30</v>
      </c>
    </row>
    <row r="412" spans="1:29">
      <c r="A412" t="s">
        <v>229</v>
      </c>
      <c r="C412">
        <v>18</v>
      </c>
      <c r="D412">
        <v>18</v>
      </c>
      <c r="E412">
        <v>18</v>
      </c>
      <c r="F412">
        <v>18</v>
      </c>
      <c r="G412">
        <v>18</v>
      </c>
      <c r="H412">
        <v>18</v>
      </c>
      <c r="I412">
        <v>18</v>
      </c>
      <c r="J412">
        <v>18</v>
      </c>
      <c r="K412">
        <v>18</v>
      </c>
    </row>
    <row r="413" spans="1:29">
      <c r="A413" t="s">
        <v>164</v>
      </c>
      <c r="B413" t="s">
        <v>938</v>
      </c>
      <c r="C413" t="s">
        <v>146</v>
      </c>
      <c r="D413" t="s">
        <v>147</v>
      </c>
      <c r="E413" t="s">
        <v>148</v>
      </c>
      <c r="F413" t="s">
        <v>149</v>
      </c>
      <c r="G413" t="s">
        <v>150</v>
      </c>
      <c r="H413" t="s">
        <v>151</v>
      </c>
      <c r="I413" t="s">
        <v>152</v>
      </c>
      <c r="J413" t="s">
        <v>153</v>
      </c>
      <c r="K413" t="s">
        <v>154</v>
      </c>
    </row>
    <row r="414" spans="1:29">
      <c r="A414" t="s">
        <v>92</v>
      </c>
      <c r="C414">
        <v>30</v>
      </c>
      <c r="D414">
        <v>30</v>
      </c>
      <c r="E414">
        <v>30</v>
      </c>
      <c r="F414">
        <v>30</v>
      </c>
      <c r="G414">
        <v>30</v>
      </c>
      <c r="H414">
        <v>30</v>
      </c>
      <c r="I414">
        <v>30</v>
      </c>
      <c r="J414">
        <v>30</v>
      </c>
      <c r="K414">
        <v>30</v>
      </c>
    </row>
    <row r="415" spans="1:29">
      <c r="A415" t="s">
        <v>229</v>
      </c>
      <c r="C415">
        <v>18</v>
      </c>
      <c r="D415">
        <v>18</v>
      </c>
      <c r="E415">
        <v>18</v>
      </c>
      <c r="F415">
        <v>18</v>
      </c>
      <c r="G415">
        <v>18</v>
      </c>
      <c r="H415">
        <v>18</v>
      </c>
      <c r="I415">
        <v>18</v>
      </c>
      <c r="J415">
        <v>18</v>
      </c>
      <c r="K415">
        <v>18</v>
      </c>
    </row>
    <row r="416" spans="1:29">
      <c r="A416" t="s">
        <v>164</v>
      </c>
      <c r="B416" s="2" t="s">
        <v>155</v>
      </c>
      <c r="C416" t="s">
        <v>258</v>
      </c>
      <c r="D416" t="s">
        <v>259</v>
      </c>
      <c r="E416" t="s">
        <v>266</v>
      </c>
      <c r="F416" t="s">
        <v>260</v>
      </c>
      <c r="G416" t="s">
        <v>261</v>
      </c>
      <c r="H416" t="s">
        <v>267</v>
      </c>
      <c r="I416" t="s">
        <v>262</v>
      </c>
      <c r="J416" t="s">
        <v>263</v>
      </c>
      <c r="K416" t="s">
        <v>268</v>
      </c>
      <c r="L416" t="s">
        <v>264</v>
      </c>
      <c r="M416" t="s">
        <v>265</v>
      </c>
      <c r="N416" t="s">
        <v>269</v>
      </c>
      <c r="O416" t="s">
        <v>270</v>
      </c>
      <c r="P416" t="s">
        <v>271</v>
      </c>
      <c r="Q416" t="s">
        <v>280</v>
      </c>
      <c r="R416" t="s">
        <v>272</v>
      </c>
      <c r="S416" t="s">
        <v>273</v>
      </c>
      <c r="T416" t="s">
        <v>281</v>
      </c>
      <c r="U416" t="s">
        <v>274</v>
      </c>
      <c r="V416" t="s">
        <v>275</v>
      </c>
      <c r="W416" t="s">
        <v>282</v>
      </c>
      <c r="X416" t="s">
        <v>276</v>
      </c>
      <c r="Y416" t="s">
        <v>277</v>
      </c>
      <c r="Z416" t="s">
        <v>283</v>
      </c>
      <c r="AA416" t="s">
        <v>278</v>
      </c>
      <c r="AB416" t="s">
        <v>279</v>
      </c>
      <c r="AC416" t="s">
        <v>284</v>
      </c>
    </row>
    <row r="417" spans="1:29">
      <c r="A417" t="s">
        <v>92</v>
      </c>
      <c r="C417">
        <v>30</v>
      </c>
      <c r="D417">
        <v>30</v>
      </c>
      <c r="E417">
        <v>30</v>
      </c>
      <c r="F417">
        <v>30</v>
      </c>
      <c r="G417">
        <v>30</v>
      </c>
      <c r="H417">
        <v>30</v>
      </c>
      <c r="I417" s="2">
        <v>45</v>
      </c>
      <c r="J417" s="2">
        <v>45</v>
      </c>
      <c r="K417" s="2">
        <v>45</v>
      </c>
      <c r="L417" s="2">
        <v>60</v>
      </c>
      <c r="M417" s="2">
        <v>60</v>
      </c>
      <c r="N417" s="2">
        <v>60</v>
      </c>
      <c r="O417">
        <v>60</v>
      </c>
      <c r="P417">
        <v>60</v>
      </c>
      <c r="Q417">
        <v>60</v>
      </c>
      <c r="R417">
        <v>60</v>
      </c>
      <c r="S417">
        <v>60</v>
      </c>
      <c r="T417">
        <v>60</v>
      </c>
      <c r="U417">
        <v>60</v>
      </c>
      <c r="V417">
        <v>60</v>
      </c>
      <c r="W417">
        <v>60</v>
      </c>
      <c r="X417">
        <v>60</v>
      </c>
      <c r="Y417">
        <v>60</v>
      </c>
      <c r="Z417">
        <v>60</v>
      </c>
      <c r="AA417">
        <v>90</v>
      </c>
      <c r="AB417">
        <v>90</v>
      </c>
      <c r="AC417">
        <v>90</v>
      </c>
    </row>
    <row r="418" spans="1:29">
      <c r="A418" t="s">
        <v>229</v>
      </c>
      <c r="C418">
        <v>15</v>
      </c>
      <c r="D418">
        <v>15</v>
      </c>
      <c r="E418">
        <v>15</v>
      </c>
      <c r="F418">
        <v>15</v>
      </c>
      <c r="G418">
        <v>15</v>
      </c>
      <c r="H418">
        <v>15</v>
      </c>
      <c r="I418" s="2">
        <v>15</v>
      </c>
      <c r="J418" s="2">
        <v>15</v>
      </c>
      <c r="K418" s="2">
        <v>15</v>
      </c>
      <c r="L418" s="2">
        <v>15</v>
      </c>
      <c r="M418" s="2">
        <v>15</v>
      </c>
      <c r="N418" s="2">
        <v>15</v>
      </c>
      <c r="O418">
        <v>15</v>
      </c>
      <c r="P418">
        <v>15</v>
      </c>
      <c r="Q418">
        <v>15</v>
      </c>
      <c r="R418">
        <v>15</v>
      </c>
      <c r="S418">
        <v>15</v>
      </c>
      <c r="T418">
        <v>15</v>
      </c>
      <c r="U418">
        <v>15</v>
      </c>
      <c r="V418">
        <v>15</v>
      </c>
      <c r="W418">
        <v>15</v>
      </c>
      <c r="X418">
        <v>15</v>
      </c>
      <c r="Y418">
        <v>15</v>
      </c>
      <c r="Z418">
        <v>15</v>
      </c>
      <c r="AA418">
        <v>15</v>
      </c>
      <c r="AB418">
        <v>15</v>
      </c>
      <c r="AC418">
        <v>15</v>
      </c>
    </row>
    <row r="419" spans="1:29">
      <c r="A419" t="s">
        <v>164</v>
      </c>
      <c r="B419" t="s">
        <v>156</v>
      </c>
      <c r="C419" t="s">
        <v>119</v>
      </c>
      <c r="D419" t="s">
        <v>120</v>
      </c>
      <c r="E419" t="s">
        <v>121</v>
      </c>
      <c r="F419" t="s">
        <v>100</v>
      </c>
      <c r="G419" t="s">
        <v>101</v>
      </c>
      <c r="H419" t="s">
        <v>374</v>
      </c>
      <c r="I419" t="s">
        <v>102</v>
      </c>
      <c r="J419" t="s">
        <v>103</v>
      </c>
      <c r="K419" t="s">
        <v>388</v>
      </c>
      <c r="L419" t="s">
        <v>104</v>
      </c>
      <c r="M419" t="s">
        <v>105</v>
      </c>
      <c r="N419" t="s">
        <v>373</v>
      </c>
    </row>
    <row r="420" spans="1:29">
      <c r="A420" t="s">
        <v>92</v>
      </c>
      <c r="C420">
        <v>45</v>
      </c>
      <c r="D420">
        <v>45</v>
      </c>
      <c r="E420">
        <v>45</v>
      </c>
      <c r="F420">
        <v>60</v>
      </c>
      <c r="G420">
        <v>60</v>
      </c>
      <c r="H420">
        <v>60</v>
      </c>
      <c r="I420">
        <v>60</v>
      </c>
      <c r="J420">
        <v>60</v>
      </c>
      <c r="K420">
        <v>60</v>
      </c>
      <c r="L420">
        <v>90</v>
      </c>
      <c r="M420">
        <v>90</v>
      </c>
      <c r="N420">
        <v>90</v>
      </c>
    </row>
    <row r="421" spans="1:29">
      <c r="A421" t="s">
        <v>229</v>
      </c>
      <c r="C421">
        <v>15</v>
      </c>
      <c r="D421">
        <v>15</v>
      </c>
      <c r="E421">
        <v>15</v>
      </c>
      <c r="F421">
        <v>15</v>
      </c>
      <c r="G421">
        <v>15</v>
      </c>
      <c r="H421">
        <v>15</v>
      </c>
      <c r="I421">
        <v>15</v>
      </c>
      <c r="J421">
        <v>15</v>
      </c>
      <c r="K421">
        <v>15</v>
      </c>
      <c r="L421">
        <v>15</v>
      </c>
      <c r="M421">
        <v>15</v>
      </c>
      <c r="N421">
        <v>15</v>
      </c>
    </row>
    <row r="422" spans="1:29">
      <c r="A422" t="s">
        <v>164</v>
      </c>
      <c r="B422" t="s">
        <v>746</v>
      </c>
      <c r="C422" t="s">
        <v>119</v>
      </c>
      <c r="D422" t="s">
        <v>120</v>
      </c>
      <c r="E422" t="s">
        <v>121</v>
      </c>
      <c r="F422" t="s">
        <v>100</v>
      </c>
      <c r="G422" t="s">
        <v>101</v>
      </c>
      <c r="H422" t="s">
        <v>374</v>
      </c>
      <c r="I422" t="s">
        <v>104</v>
      </c>
      <c r="J422" t="s">
        <v>105</v>
      </c>
      <c r="K422" t="s">
        <v>373</v>
      </c>
    </row>
    <row r="423" spans="1:29">
      <c r="A423" t="s">
        <v>92</v>
      </c>
      <c r="C423">
        <v>120</v>
      </c>
      <c r="D423">
        <v>120</v>
      </c>
      <c r="E423">
        <v>120</v>
      </c>
      <c r="F423">
        <v>120</v>
      </c>
      <c r="G423">
        <v>120</v>
      </c>
      <c r="H423">
        <v>120</v>
      </c>
      <c r="I423">
        <v>120</v>
      </c>
      <c r="J423">
        <v>120</v>
      </c>
      <c r="K423">
        <v>120</v>
      </c>
    </row>
    <row r="424" spans="1:29">
      <c r="A424" t="s">
        <v>229</v>
      </c>
    </row>
    <row r="425" spans="1:29">
      <c r="A425" t="s">
        <v>164</v>
      </c>
      <c r="B425" t="s">
        <v>820</v>
      </c>
      <c r="C425" t="s">
        <v>258</v>
      </c>
      <c r="D425" t="s">
        <v>259</v>
      </c>
      <c r="E425" t="s">
        <v>266</v>
      </c>
      <c r="F425" t="s">
        <v>260</v>
      </c>
      <c r="G425" t="s">
        <v>261</v>
      </c>
      <c r="H425" t="s">
        <v>267</v>
      </c>
      <c r="I425" t="s">
        <v>262</v>
      </c>
      <c r="J425" t="s">
        <v>263</v>
      </c>
      <c r="K425" t="s">
        <v>268</v>
      </c>
      <c r="L425" t="s">
        <v>264</v>
      </c>
      <c r="M425" t="s">
        <v>265</v>
      </c>
      <c r="N425" t="s">
        <v>269</v>
      </c>
      <c r="O425" t="s">
        <v>270</v>
      </c>
      <c r="P425" t="s">
        <v>271</v>
      </c>
      <c r="Q425" t="s">
        <v>280</v>
      </c>
      <c r="R425" t="s">
        <v>272</v>
      </c>
      <c r="S425" t="s">
        <v>273</v>
      </c>
      <c r="T425" t="s">
        <v>281</v>
      </c>
      <c r="U425" t="s">
        <v>274</v>
      </c>
      <c r="V425" t="s">
        <v>275</v>
      </c>
      <c r="W425" t="s">
        <v>282</v>
      </c>
      <c r="X425" t="s">
        <v>276</v>
      </c>
      <c r="Y425" t="s">
        <v>277</v>
      </c>
      <c r="Z425" t="s">
        <v>283</v>
      </c>
      <c r="AA425" t="s">
        <v>278</v>
      </c>
      <c r="AB425" t="s">
        <v>279</v>
      </c>
      <c r="AC425" t="s">
        <v>284</v>
      </c>
    </row>
    <row r="426" spans="1:29">
      <c r="A426" t="s">
        <v>92</v>
      </c>
      <c r="C426">
        <v>30</v>
      </c>
      <c r="D426">
        <v>30</v>
      </c>
      <c r="E426">
        <v>30</v>
      </c>
      <c r="F426">
        <v>30</v>
      </c>
      <c r="G426">
        <v>30</v>
      </c>
      <c r="H426">
        <v>30</v>
      </c>
      <c r="I426" s="2">
        <v>45</v>
      </c>
      <c r="J426" s="2">
        <v>45</v>
      </c>
      <c r="K426" s="2">
        <v>45</v>
      </c>
      <c r="L426" s="2">
        <v>60</v>
      </c>
      <c r="M426" s="2">
        <v>60</v>
      </c>
      <c r="N426" s="2">
        <v>60</v>
      </c>
      <c r="O426">
        <v>60</v>
      </c>
      <c r="P426">
        <v>60</v>
      </c>
      <c r="Q426">
        <v>60</v>
      </c>
      <c r="R426">
        <v>60</v>
      </c>
      <c r="S426">
        <v>60</v>
      </c>
      <c r="T426">
        <v>60</v>
      </c>
      <c r="U426">
        <v>60</v>
      </c>
      <c r="V426">
        <v>60</v>
      </c>
      <c r="W426">
        <v>60</v>
      </c>
      <c r="X426">
        <v>60</v>
      </c>
      <c r="Y426">
        <v>60</v>
      </c>
      <c r="Z426">
        <v>60</v>
      </c>
      <c r="AA426">
        <v>90</v>
      </c>
      <c r="AB426">
        <v>90</v>
      </c>
      <c r="AC426">
        <v>90</v>
      </c>
    </row>
    <row r="427" spans="1:29">
      <c r="A427" t="s">
        <v>229</v>
      </c>
      <c r="C427">
        <v>15</v>
      </c>
      <c r="D427">
        <v>15</v>
      </c>
      <c r="E427">
        <v>15</v>
      </c>
      <c r="F427">
        <v>15</v>
      </c>
      <c r="G427">
        <v>15</v>
      </c>
      <c r="H427">
        <v>15</v>
      </c>
      <c r="I427" s="2">
        <v>15</v>
      </c>
      <c r="J427" s="2">
        <v>15</v>
      </c>
      <c r="K427" s="2">
        <v>15</v>
      </c>
      <c r="L427" s="2">
        <v>15</v>
      </c>
      <c r="M427" s="2">
        <v>15</v>
      </c>
      <c r="N427" s="2">
        <v>15</v>
      </c>
      <c r="O427">
        <v>15</v>
      </c>
      <c r="P427">
        <v>15</v>
      </c>
      <c r="Q427">
        <v>15</v>
      </c>
      <c r="R427">
        <v>15</v>
      </c>
      <c r="S427">
        <v>15</v>
      </c>
      <c r="T427">
        <v>15</v>
      </c>
      <c r="U427">
        <v>15</v>
      </c>
      <c r="V427">
        <v>15</v>
      </c>
      <c r="W427">
        <v>15</v>
      </c>
      <c r="X427">
        <v>15</v>
      </c>
      <c r="Y427">
        <v>15</v>
      </c>
      <c r="Z427">
        <v>15</v>
      </c>
      <c r="AA427">
        <v>15</v>
      </c>
      <c r="AB427">
        <v>15</v>
      </c>
      <c r="AC427">
        <v>15</v>
      </c>
    </row>
    <row r="428" spans="1:29">
      <c r="A428" t="s">
        <v>164</v>
      </c>
      <c r="B428" t="s">
        <v>821</v>
      </c>
      <c r="C428" t="s">
        <v>119</v>
      </c>
      <c r="D428" t="s">
        <v>120</v>
      </c>
      <c r="E428" t="s">
        <v>121</v>
      </c>
      <c r="F428" t="s">
        <v>122</v>
      </c>
      <c r="G428" t="s">
        <v>100</v>
      </c>
      <c r="H428" t="s">
        <v>101</v>
      </c>
      <c r="I428" t="s">
        <v>374</v>
      </c>
      <c r="J428" t="s">
        <v>774</v>
      </c>
    </row>
    <row r="429" spans="1:29">
      <c r="A429" t="s">
        <v>92</v>
      </c>
      <c r="C429">
        <v>90</v>
      </c>
      <c r="D429">
        <v>90</v>
      </c>
      <c r="E429">
        <v>90</v>
      </c>
      <c r="F429">
        <v>90</v>
      </c>
      <c r="G429">
        <v>90</v>
      </c>
      <c r="H429">
        <v>90</v>
      </c>
      <c r="I429">
        <v>90</v>
      </c>
      <c r="J429">
        <v>90</v>
      </c>
    </row>
    <row r="430" spans="1:29">
      <c r="A430" t="s">
        <v>229</v>
      </c>
    </row>
    <row r="431" spans="1:29">
      <c r="A431" t="s">
        <v>164</v>
      </c>
      <c r="B431" s="2" t="s">
        <v>939</v>
      </c>
      <c r="C431" t="s">
        <v>146</v>
      </c>
      <c r="D431" t="s">
        <v>147</v>
      </c>
      <c r="E431" t="s">
        <v>148</v>
      </c>
      <c r="F431" t="s">
        <v>149</v>
      </c>
      <c r="G431" t="s">
        <v>150</v>
      </c>
      <c r="H431" t="s">
        <v>151</v>
      </c>
      <c r="I431" t="s">
        <v>152</v>
      </c>
      <c r="J431" t="s">
        <v>153</v>
      </c>
      <c r="K431" t="s">
        <v>154</v>
      </c>
    </row>
    <row r="432" spans="1:29">
      <c r="A432" t="s">
        <v>92</v>
      </c>
      <c r="C432">
        <v>30</v>
      </c>
      <c r="D432">
        <v>30</v>
      </c>
      <c r="E432">
        <v>30</v>
      </c>
      <c r="F432">
        <v>30</v>
      </c>
      <c r="G432">
        <v>30</v>
      </c>
      <c r="H432">
        <v>30</v>
      </c>
      <c r="I432">
        <v>30</v>
      </c>
      <c r="J432">
        <v>30</v>
      </c>
      <c r="K432">
        <v>30</v>
      </c>
    </row>
    <row r="433" spans="1:29">
      <c r="A433" t="s">
        <v>229</v>
      </c>
      <c r="C433">
        <v>18</v>
      </c>
      <c r="D433">
        <v>18</v>
      </c>
      <c r="E433">
        <v>18</v>
      </c>
      <c r="F433">
        <v>18</v>
      </c>
      <c r="G433">
        <v>18</v>
      </c>
      <c r="H433">
        <v>18</v>
      </c>
      <c r="I433">
        <v>18</v>
      </c>
      <c r="J433">
        <v>18</v>
      </c>
      <c r="K433">
        <v>18</v>
      </c>
    </row>
    <row r="434" spans="1:29">
      <c r="A434" t="s">
        <v>164</v>
      </c>
      <c r="B434" t="s">
        <v>160</v>
      </c>
      <c r="C434" t="s">
        <v>119</v>
      </c>
      <c r="D434" t="s">
        <v>120</v>
      </c>
      <c r="E434" t="s">
        <v>121</v>
      </c>
      <c r="F434" t="s">
        <v>122</v>
      </c>
      <c r="G434" t="s">
        <v>387</v>
      </c>
      <c r="H434" t="s">
        <v>100</v>
      </c>
      <c r="I434" t="s">
        <v>101</v>
      </c>
      <c r="J434" t="s">
        <v>374</v>
      </c>
      <c r="K434" t="s">
        <v>102</v>
      </c>
      <c r="L434" t="s">
        <v>103</v>
      </c>
      <c r="M434" t="s">
        <v>388</v>
      </c>
      <c r="N434" t="s">
        <v>104</v>
      </c>
      <c r="O434" t="s">
        <v>105</v>
      </c>
      <c r="P434" t="s">
        <v>373</v>
      </c>
    </row>
    <row r="435" spans="1:29">
      <c r="A435" t="s">
        <v>92</v>
      </c>
      <c r="C435">
        <v>30</v>
      </c>
      <c r="D435">
        <v>30</v>
      </c>
      <c r="E435">
        <v>45</v>
      </c>
      <c r="F435">
        <v>60</v>
      </c>
      <c r="G435">
        <v>60</v>
      </c>
      <c r="H435">
        <v>60</v>
      </c>
      <c r="I435">
        <v>60</v>
      </c>
      <c r="J435">
        <v>60</v>
      </c>
      <c r="K435">
        <v>60</v>
      </c>
      <c r="L435">
        <v>60</v>
      </c>
      <c r="M435">
        <v>60</v>
      </c>
      <c r="N435">
        <v>90</v>
      </c>
      <c r="O435">
        <v>90</v>
      </c>
      <c r="P435">
        <v>90</v>
      </c>
    </row>
    <row r="436" spans="1:29">
      <c r="A436" t="s">
        <v>229</v>
      </c>
    </row>
    <row r="437" spans="1:29">
      <c r="A437" t="s">
        <v>164</v>
      </c>
      <c r="B437" t="s">
        <v>161</v>
      </c>
      <c r="C437" t="s">
        <v>119</v>
      </c>
      <c r="D437" t="s">
        <v>120</v>
      </c>
      <c r="E437" t="s">
        <v>121</v>
      </c>
      <c r="F437" t="s">
        <v>122</v>
      </c>
      <c r="G437" t="s">
        <v>387</v>
      </c>
      <c r="H437" t="s">
        <v>100</v>
      </c>
      <c r="I437" t="s">
        <v>101</v>
      </c>
      <c r="J437" t="s">
        <v>374</v>
      </c>
      <c r="K437" t="s">
        <v>102</v>
      </c>
      <c r="L437" t="s">
        <v>103</v>
      </c>
      <c r="M437" t="s">
        <v>388</v>
      </c>
      <c r="N437" t="s">
        <v>104</v>
      </c>
      <c r="O437" t="s">
        <v>105</v>
      </c>
      <c r="P437" t="s">
        <v>373</v>
      </c>
    </row>
    <row r="438" spans="1:29">
      <c r="A438" t="s">
        <v>92</v>
      </c>
      <c r="C438">
        <v>30</v>
      </c>
      <c r="D438">
        <v>30</v>
      </c>
      <c r="E438">
        <v>45</v>
      </c>
      <c r="F438">
        <v>60</v>
      </c>
      <c r="G438">
        <v>60</v>
      </c>
      <c r="H438">
        <v>60</v>
      </c>
      <c r="I438">
        <v>60</v>
      </c>
      <c r="J438">
        <v>60</v>
      </c>
      <c r="K438">
        <v>60</v>
      </c>
      <c r="L438">
        <v>60</v>
      </c>
      <c r="M438">
        <v>60</v>
      </c>
      <c r="N438">
        <v>90</v>
      </c>
      <c r="O438">
        <v>90</v>
      </c>
      <c r="P438">
        <v>90</v>
      </c>
    </row>
    <row r="439" spans="1:29">
      <c r="A439" t="s">
        <v>229</v>
      </c>
    </row>
    <row r="440" spans="1:29">
      <c r="A440" t="s">
        <v>164</v>
      </c>
      <c r="B440" s="2" t="s">
        <v>126</v>
      </c>
      <c r="C440" t="s">
        <v>258</v>
      </c>
      <c r="D440" t="s">
        <v>259</v>
      </c>
      <c r="E440" t="s">
        <v>266</v>
      </c>
      <c r="F440" t="s">
        <v>260</v>
      </c>
      <c r="G440" t="s">
        <v>261</v>
      </c>
      <c r="H440" t="s">
        <v>267</v>
      </c>
      <c r="I440" t="s">
        <v>262</v>
      </c>
      <c r="J440" t="s">
        <v>263</v>
      </c>
      <c r="K440" t="s">
        <v>268</v>
      </c>
      <c r="L440" t="s">
        <v>264</v>
      </c>
      <c r="M440" t="s">
        <v>265</v>
      </c>
      <c r="N440" t="s">
        <v>269</v>
      </c>
      <c r="O440" t="s">
        <v>270</v>
      </c>
      <c r="P440" t="s">
        <v>271</v>
      </c>
      <c r="Q440" t="s">
        <v>280</v>
      </c>
      <c r="R440" t="s">
        <v>272</v>
      </c>
      <c r="S440" t="s">
        <v>273</v>
      </c>
      <c r="T440" t="s">
        <v>281</v>
      </c>
      <c r="U440" t="s">
        <v>274</v>
      </c>
      <c r="V440" t="s">
        <v>275</v>
      </c>
      <c r="W440" t="s">
        <v>282</v>
      </c>
      <c r="X440" t="s">
        <v>276</v>
      </c>
      <c r="Y440" t="s">
        <v>277</v>
      </c>
      <c r="Z440" t="s">
        <v>283</v>
      </c>
      <c r="AA440" t="s">
        <v>278</v>
      </c>
      <c r="AB440" t="s">
        <v>279</v>
      </c>
      <c r="AC440" t="s">
        <v>284</v>
      </c>
    </row>
    <row r="441" spans="1:29">
      <c r="A441" t="s">
        <v>92</v>
      </c>
      <c r="C441">
        <v>30</v>
      </c>
      <c r="D441">
        <v>30</v>
      </c>
      <c r="E441" s="2">
        <v>30</v>
      </c>
      <c r="F441" s="2">
        <v>30</v>
      </c>
      <c r="G441">
        <v>30</v>
      </c>
      <c r="H441">
        <v>30</v>
      </c>
      <c r="I441">
        <v>45</v>
      </c>
      <c r="J441">
        <v>45</v>
      </c>
      <c r="K441">
        <v>45</v>
      </c>
      <c r="L441">
        <v>60</v>
      </c>
      <c r="M441">
        <v>60</v>
      </c>
      <c r="N441">
        <v>60</v>
      </c>
      <c r="O441">
        <v>60</v>
      </c>
      <c r="P441">
        <v>60</v>
      </c>
      <c r="Q441">
        <v>60</v>
      </c>
      <c r="R441">
        <v>60</v>
      </c>
      <c r="S441">
        <v>60</v>
      </c>
      <c r="T441">
        <v>60</v>
      </c>
      <c r="U441">
        <v>60</v>
      </c>
      <c r="V441">
        <v>60</v>
      </c>
      <c r="W441">
        <v>60</v>
      </c>
      <c r="X441">
        <v>60</v>
      </c>
      <c r="Y441">
        <v>60</v>
      </c>
      <c r="Z441">
        <v>60</v>
      </c>
      <c r="AA441">
        <v>90</v>
      </c>
      <c r="AB441">
        <v>90</v>
      </c>
      <c r="AC441">
        <v>90</v>
      </c>
    </row>
    <row r="442" spans="1:29">
      <c r="A442" t="s">
        <v>229</v>
      </c>
      <c r="C442">
        <v>15</v>
      </c>
      <c r="D442">
        <v>15</v>
      </c>
      <c r="E442" s="2">
        <v>15</v>
      </c>
      <c r="F442" s="2">
        <v>15</v>
      </c>
      <c r="G442">
        <v>15</v>
      </c>
      <c r="H442">
        <v>15</v>
      </c>
      <c r="I442">
        <v>15</v>
      </c>
      <c r="J442">
        <v>15</v>
      </c>
      <c r="K442">
        <v>15</v>
      </c>
      <c r="L442">
        <v>15</v>
      </c>
      <c r="M442">
        <v>15</v>
      </c>
      <c r="N442">
        <v>15</v>
      </c>
      <c r="O442">
        <v>15</v>
      </c>
      <c r="P442">
        <v>15</v>
      </c>
      <c r="Q442">
        <v>15</v>
      </c>
      <c r="R442">
        <v>15</v>
      </c>
      <c r="S442">
        <v>15</v>
      </c>
      <c r="T442">
        <v>15</v>
      </c>
      <c r="U442">
        <v>15</v>
      </c>
      <c r="V442">
        <v>15</v>
      </c>
      <c r="W442">
        <v>15</v>
      </c>
      <c r="X442">
        <v>15</v>
      </c>
      <c r="Y442">
        <v>15</v>
      </c>
      <c r="Z442">
        <v>15</v>
      </c>
      <c r="AA442">
        <v>15</v>
      </c>
      <c r="AB442">
        <v>15</v>
      </c>
      <c r="AC442">
        <v>15</v>
      </c>
    </row>
    <row r="443" spans="1:29">
      <c r="A443" t="s">
        <v>164</v>
      </c>
      <c r="B443" t="s">
        <v>128</v>
      </c>
      <c r="C443" t="s">
        <v>130</v>
      </c>
      <c r="D443" t="s">
        <v>131</v>
      </c>
      <c r="E443" s="3"/>
      <c r="F443" s="3"/>
    </row>
    <row r="444" spans="1:29">
      <c r="A444" t="s">
        <v>92</v>
      </c>
      <c r="C444">
        <v>60</v>
      </c>
      <c r="D444">
        <v>60</v>
      </c>
      <c r="E444" s="3"/>
      <c r="F444" s="3"/>
    </row>
    <row r="445" spans="1:29">
      <c r="A445" t="s">
        <v>229</v>
      </c>
      <c r="E445" s="3"/>
      <c r="F445" s="3"/>
    </row>
    <row r="446" spans="1:29">
      <c r="A446" t="s">
        <v>164</v>
      </c>
      <c r="B446" t="s">
        <v>129</v>
      </c>
      <c r="C446" t="s">
        <v>119</v>
      </c>
      <c r="D446" t="s">
        <v>120</v>
      </c>
      <c r="E446" t="s">
        <v>117</v>
      </c>
      <c r="F446" t="s">
        <v>127</v>
      </c>
    </row>
    <row r="447" spans="1:29">
      <c r="A447" t="s">
        <v>92</v>
      </c>
      <c r="C447">
        <v>60</v>
      </c>
      <c r="D447">
        <v>90</v>
      </c>
      <c r="E447">
        <v>120</v>
      </c>
      <c r="F447">
        <v>120</v>
      </c>
    </row>
    <row r="448" spans="1:29">
      <c r="A448" t="s">
        <v>229</v>
      </c>
      <c r="C448">
        <v>9</v>
      </c>
      <c r="D448">
        <v>9</v>
      </c>
      <c r="E448">
        <v>9</v>
      </c>
      <c r="F448">
        <v>9</v>
      </c>
    </row>
    <row r="449" spans="1:12">
      <c r="A449" t="s">
        <v>164</v>
      </c>
      <c r="B449" t="s">
        <v>132</v>
      </c>
      <c r="C449" t="s">
        <v>133</v>
      </c>
      <c r="D449" t="s">
        <v>134</v>
      </c>
    </row>
    <row r="450" spans="1:12">
      <c r="A450" t="s">
        <v>92</v>
      </c>
      <c r="C450">
        <v>30</v>
      </c>
      <c r="D450">
        <v>30</v>
      </c>
    </row>
    <row r="451" spans="1:12">
      <c r="A451" t="s">
        <v>229</v>
      </c>
    </row>
    <row r="452" spans="1:12">
      <c r="A452" t="s">
        <v>164</v>
      </c>
      <c r="B452" t="s">
        <v>135</v>
      </c>
      <c r="C452" t="s">
        <v>136</v>
      </c>
      <c r="D452" t="s">
        <v>137</v>
      </c>
      <c r="E452" t="s">
        <v>138</v>
      </c>
      <c r="F452" t="s">
        <v>139</v>
      </c>
      <c r="G452" t="s">
        <v>100</v>
      </c>
      <c r="H452" t="s">
        <v>101</v>
      </c>
      <c r="I452" t="s">
        <v>102</v>
      </c>
      <c r="J452" t="s">
        <v>103</v>
      </c>
      <c r="K452" t="s">
        <v>104</v>
      </c>
      <c r="L452" t="s">
        <v>105</v>
      </c>
    </row>
    <row r="453" spans="1:12">
      <c r="A453" t="s">
        <v>92</v>
      </c>
      <c r="C453">
        <v>30</v>
      </c>
      <c r="D453">
        <v>30</v>
      </c>
      <c r="E453">
        <v>45</v>
      </c>
      <c r="F453">
        <v>60</v>
      </c>
      <c r="G453">
        <v>60</v>
      </c>
      <c r="H453">
        <v>60</v>
      </c>
      <c r="I453">
        <v>60</v>
      </c>
      <c r="J453">
        <v>60</v>
      </c>
      <c r="K453">
        <v>90</v>
      </c>
      <c r="L453">
        <v>90</v>
      </c>
    </row>
    <row r="454" spans="1:12">
      <c r="A454" t="s">
        <v>229</v>
      </c>
    </row>
    <row r="455" spans="1:12">
      <c r="A455" t="s">
        <v>164</v>
      </c>
      <c r="B455" t="s">
        <v>828</v>
      </c>
      <c r="C455" t="s">
        <v>830</v>
      </c>
      <c r="D455" t="s">
        <v>831</v>
      </c>
      <c r="E455" t="s">
        <v>832</v>
      </c>
      <c r="F455" t="s">
        <v>833</v>
      </c>
      <c r="G455" t="s">
        <v>834</v>
      </c>
      <c r="H455" t="s">
        <v>835</v>
      </c>
    </row>
    <row r="456" spans="1:12">
      <c r="A456" t="s">
        <v>92</v>
      </c>
      <c r="C456">
        <v>90</v>
      </c>
      <c r="D456">
        <v>90</v>
      </c>
      <c r="E456">
        <v>120</v>
      </c>
      <c r="F456">
        <v>180</v>
      </c>
      <c r="G456">
        <v>180</v>
      </c>
      <c r="H456">
        <v>180</v>
      </c>
    </row>
    <row r="457" spans="1:12">
      <c r="A457" t="s">
        <v>229</v>
      </c>
      <c r="C457">
        <v>11</v>
      </c>
      <c r="D457">
        <v>11</v>
      </c>
      <c r="E457">
        <v>11</v>
      </c>
      <c r="F457">
        <v>11</v>
      </c>
      <c r="G457">
        <v>11</v>
      </c>
      <c r="H457">
        <v>11</v>
      </c>
      <c r="I457">
        <v>11</v>
      </c>
    </row>
    <row r="458" spans="1:12">
      <c r="A458" t="s">
        <v>164</v>
      </c>
      <c r="B458" t="s">
        <v>829</v>
      </c>
      <c r="C458" t="s">
        <v>121</v>
      </c>
      <c r="D458" t="s">
        <v>122</v>
      </c>
      <c r="E458" t="s">
        <v>102</v>
      </c>
      <c r="F458" t="s">
        <v>103</v>
      </c>
      <c r="G458" t="s">
        <v>104</v>
      </c>
      <c r="H458" t="s">
        <v>105</v>
      </c>
    </row>
    <row r="459" spans="1:12">
      <c r="A459" t="s">
        <v>92</v>
      </c>
      <c r="C459">
        <v>60</v>
      </c>
      <c r="D459">
        <v>60</v>
      </c>
      <c r="E459">
        <v>60</v>
      </c>
      <c r="F459">
        <v>60</v>
      </c>
      <c r="G459">
        <v>60</v>
      </c>
      <c r="H459">
        <v>60</v>
      </c>
    </row>
    <row r="460" spans="1:12">
      <c r="A460" t="s">
        <v>229</v>
      </c>
    </row>
    <row r="461" spans="1:12">
      <c r="A461" t="s">
        <v>164</v>
      </c>
      <c r="B461" t="s">
        <v>140</v>
      </c>
      <c r="C461" t="s">
        <v>119</v>
      </c>
      <c r="D461" t="s">
        <v>120</v>
      </c>
      <c r="E461" t="s">
        <v>121</v>
      </c>
      <c r="F461" t="s">
        <v>122</v>
      </c>
      <c r="G461" t="s">
        <v>100</v>
      </c>
      <c r="H461" t="s">
        <v>101</v>
      </c>
      <c r="I461" t="s">
        <v>102</v>
      </c>
      <c r="J461" t="s">
        <v>103</v>
      </c>
      <c r="K461" t="s">
        <v>104</v>
      </c>
      <c r="L461" t="s">
        <v>105</v>
      </c>
    </row>
    <row r="462" spans="1:12">
      <c r="A462" t="s">
        <v>92</v>
      </c>
      <c r="C462">
        <v>30</v>
      </c>
      <c r="D462">
        <v>30</v>
      </c>
      <c r="E462">
        <v>45</v>
      </c>
      <c r="F462">
        <v>45</v>
      </c>
      <c r="G462">
        <v>60</v>
      </c>
      <c r="H462">
        <v>60</v>
      </c>
      <c r="I462">
        <v>60</v>
      </c>
      <c r="J462">
        <v>60</v>
      </c>
      <c r="K462">
        <v>90</v>
      </c>
      <c r="L462">
        <v>90</v>
      </c>
    </row>
    <row r="463" spans="1:12">
      <c r="A463" t="s">
        <v>229</v>
      </c>
      <c r="C463">
        <v>14</v>
      </c>
      <c r="D463">
        <v>14</v>
      </c>
      <c r="E463">
        <v>14</v>
      </c>
      <c r="F463">
        <v>14</v>
      </c>
      <c r="G463">
        <v>14</v>
      </c>
      <c r="H463">
        <v>14</v>
      </c>
      <c r="I463">
        <v>14</v>
      </c>
      <c r="J463">
        <v>14</v>
      </c>
      <c r="K463">
        <v>14</v>
      </c>
      <c r="L463">
        <v>14</v>
      </c>
    </row>
    <row r="464" spans="1:12">
      <c r="A464" t="s">
        <v>164</v>
      </c>
      <c r="B464" t="s">
        <v>141</v>
      </c>
      <c r="C464" t="s">
        <v>119</v>
      </c>
      <c r="D464" t="s">
        <v>120</v>
      </c>
      <c r="E464" t="s">
        <v>121</v>
      </c>
      <c r="F464" t="s">
        <v>122</v>
      </c>
      <c r="G464" t="s">
        <v>100</v>
      </c>
      <c r="H464" t="s">
        <v>101</v>
      </c>
      <c r="I464" t="s">
        <v>102</v>
      </c>
      <c r="J464" t="s">
        <v>103</v>
      </c>
      <c r="K464" t="s">
        <v>104</v>
      </c>
      <c r="L464" t="s">
        <v>105</v>
      </c>
    </row>
    <row r="465" spans="1:12">
      <c r="A465" t="s">
        <v>92</v>
      </c>
      <c r="C465">
        <v>30</v>
      </c>
      <c r="D465">
        <v>30</v>
      </c>
      <c r="E465">
        <v>45</v>
      </c>
      <c r="F465">
        <v>45</v>
      </c>
      <c r="G465">
        <v>60</v>
      </c>
      <c r="H465">
        <v>60</v>
      </c>
      <c r="I465">
        <v>60</v>
      </c>
      <c r="J465">
        <v>60</v>
      </c>
      <c r="K465">
        <v>90</v>
      </c>
      <c r="L465">
        <v>90</v>
      </c>
    </row>
    <row r="466" spans="1:12">
      <c r="A466" t="s">
        <v>229</v>
      </c>
      <c r="C466">
        <v>14</v>
      </c>
      <c r="D466">
        <v>14</v>
      </c>
      <c r="E466">
        <v>14</v>
      </c>
      <c r="F466">
        <v>14</v>
      </c>
      <c r="G466">
        <v>14</v>
      </c>
      <c r="H466">
        <v>14</v>
      </c>
      <c r="I466">
        <v>14</v>
      </c>
      <c r="J466">
        <v>14</v>
      </c>
      <c r="K466">
        <v>14</v>
      </c>
      <c r="L466">
        <v>14</v>
      </c>
    </row>
    <row r="467" spans="1:12">
      <c r="A467" t="s">
        <v>164</v>
      </c>
      <c r="B467" s="2" t="s">
        <v>940</v>
      </c>
      <c r="C467" t="s">
        <v>146</v>
      </c>
      <c r="D467" t="s">
        <v>147</v>
      </c>
      <c r="E467" t="s">
        <v>148</v>
      </c>
      <c r="F467" t="s">
        <v>149</v>
      </c>
    </row>
    <row r="468" spans="1:12">
      <c r="A468" t="s">
        <v>92</v>
      </c>
      <c r="C468">
        <v>30</v>
      </c>
      <c r="D468">
        <v>30</v>
      </c>
      <c r="E468">
        <v>30</v>
      </c>
      <c r="F468">
        <v>30</v>
      </c>
    </row>
    <row r="469" spans="1:12">
      <c r="A469" t="s">
        <v>229</v>
      </c>
      <c r="C469">
        <v>18</v>
      </c>
      <c r="D469">
        <v>18</v>
      </c>
      <c r="E469">
        <v>18</v>
      </c>
      <c r="F469">
        <v>18</v>
      </c>
    </row>
    <row r="470" spans="1:12">
      <c r="A470" t="s">
        <v>164</v>
      </c>
      <c r="B470" t="s">
        <v>977</v>
      </c>
      <c r="C470" t="s">
        <v>119</v>
      </c>
      <c r="D470" t="s">
        <v>120</v>
      </c>
      <c r="E470" t="s">
        <v>121</v>
      </c>
      <c r="F470" t="s">
        <v>122</v>
      </c>
      <c r="G470" t="s">
        <v>100</v>
      </c>
      <c r="H470" t="s">
        <v>101</v>
      </c>
      <c r="I470" t="s">
        <v>102</v>
      </c>
      <c r="J470" t="s">
        <v>103</v>
      </c>
      <c r="K470" t="s">
        <v>104</v>
      </c>
      <c r="L470" t="s">
        <v>105</v>
      </c>
    </row>
    <row r="471" spans="1:12">
      <c r="A471" t="s">
        <v>92</v>
      </c>
      <c r="C471">
        <v>30</v>
      </c>
      <c r="D471">
        <v>30</v>
      </c>
      <c r="E471">
        <v>45</v>
      </c>
      <c r="F471">
        <v>45</v>
      </c>
      <c r="G471">
        <v>60</v>
      </c>
      <c r="H471">
        <v>60</v>
      </c>
      <c r="I471">
        <v>60</v>
      </c>
      <c r="J471">
        <v>60</v>
      </c>
      <c r="K471">
        <v>90</v>
      </c>
      <c r="L471">
        <v>90</v>
      </c>
    </row>
    <row r="472" spans="1:12">
      <c r="A472" t="s">
        <v>229</v>
      </c>
      <c r="C472">
        <v>14</v>
      </c>
      <c r="D472">
        <v>14</v>
      </c>
      <c r="E472">
        <v>14</v>
      </c>
      <c r="F472">
        <v>14</v>
      </c>
      <c r="G472">
        <v>14</v>
      </c>
      <c r="H472">
        <v>14</v>
      </c>
      <c r="I472">
        <v>14</v>
      </c>
      <c r="J472">
        <v>14</v>
      </c>
      <c r="K472">
        <v>14</v>
      </c>
      <c r="L472">
        <v>14</v>
      </c>
    </row>
    <row r="473" spans="1:12">
      <c r="A473" t="s">
        <v>164</v>
      </c>
      <c r="B473" t="s">
        <v>978</v>
      </c>
      <c r="C473" t="s">
        <v>119</v>
      </c>
      <c r="D473" t="s">
        <v>120</v>
      </c>
      <c r="E473" t="s">
        <v>121</v>
      </c>
      <c r="F473" t="s">
        <v>122</v>
      </c>
      <c r="G473" t="s">
        <v>100</v>
      </c>
      <c r="H473" t="s">
        <v>101</v>
      </c>
      <c r="I473" t="s">
        <v>102</v>
      </c>
      <c r="J473" t="s">
        <v>103</v>
      </c>
      <c r="K473" t="s">
        <v>104</v>
      </c>
      <c r="L473" t="s">
        <v>105</v>
      </c>
    </row>
    <row r="474" spans="1:12">
      <c r="A474" t="s">
        <v>92</v>
      </c>
      <c r="C474">
        <v>30</v>
      </c>
      <c r="D474">
        <v>30</v>
      </c>
      <c r="E474">
        <v>45</v>
      </c>
      <c r="F474">
        <v>45</v>
      </c>
      <c r="G474">
        <v>60</v>
      </c>
      <c r="H474">
        <v>60</v>
      </c>
      <c r="I474">
        <v>60</v>
      </c>
      <c r="J474">
        <v>60</v>
      </c>
      <c r="K474">
        <v>90</v>
      </c>
      <c r="L474">
        <v>90</v>
      </c>
    </row>
    <row r="475" spans="1:12">
      <c r="A475" t="s">
        <v>229</v>
      </c>
      <c r="C475">
        <v>14</v>
      </c>
      <c r="D475">
        <v>14</v>
      </c>
      <c r="E475">
        <v>14</v>
      </c>
      <c r="F475">
        <v>14</v>
      </c>
      <c r="G475">
        <v>14</v>
      </c>
      <c r="H475">
        <v>14</v>
      </c>
      <c r="I475">
        <v>14</v>
      </c>
      <c r="J475">
        <v>14</v>
      </c>
      <c r="K475">
        <v>14</v>
      </c>
      <c r="L475">
        <v>14</v>
      </c>
    </row>
    <row r="476" spans="1:12">
      <c r="A476" t="s">
        <v>164</v>
      </c>
      <c r="B476" t="s">
        <v>979</v>
      </c>
      <c r="C476" t="s">
        <v>119</v>
      </c>
      <c r="D476" t="s">
        <v>120</v>
      </c>
    </row>
    <row r="477" spans="1:12">
      <c r="A477" t="s">
        <v>92</v>
      </c>
      <c r="C477">
        <v>90</v>
      </c>
      <c r="D477">
        <v>90</v>
      </c>
    </row>
    <row r="478" spans="1:12">
      <c r="A478" t="s">
        <v>229</v>
      </c>
      <c r="C478">
        <v>14</v>
      </c>
      <c r="D478">
        <v>14</v>
      </c>
    </row>
    <row r="479" spans="1:12">
      <c r="A479" t="s">
        <v>164</v>
      </c>
      <c r="B479" t="s">
        <v>980</v>
      </c>
      <c r="C479" t="s">
        <v>136</v>
      </c>
      <c r="D479" t="s">
        <v>137</v>
      </c>
      <c r="E479" t="s">
        <v>138</v>
      </c>
      <c r="F479" t="s">
        <v>139</v>
      </c>
      <c r="G479" t="s">
        <v>839</v>
      </c>
      <c r="H479" t="s">
        <v>840</v>
      </c>
      <c r="I479" t="s">
        <v>841</v>
      </c>
    </row>
    <row r="480" spans="1:12">
      <c r="A480" t="s">
        <v>92</v>
      </c>
      <c r="C480">
        <v>90</v>
      </c>
      <c r="D480">
        <v>90</v>
      </c>
      <c r="E480">
        <v>90</v>
      </c>
      <c r="F480">
        <v>90</v>
      </c>
      <c r="G480">
        <v>90</v>
      </c>
      <c r="H480">
        <v>90</v>
      </c>
      <c r="I480">
        <v>90</v>
      </c>
    </row>
    <row r="481" spans="1:21">
      <c r="A481" t="s">
        <v>229</v>
      </c>
      <c r="C481">
        <v>7</v>
      </c>
      <c r="D481">
        <v>7</v>
      </c>
      <c r="E481">
        <v>7</v>
      </c>
      <c r="F481">
        <v>7</v>
      </c>
      <c r="G481">
        <v>7</v>
      </c>
      <c r="H481">
        <v>7</v>
      </c>
      <c r="I481">
        <v>7</v>
      </c>
    </row>
    <row r="482" spans="1:21">
      <c r="A482" t="s">
        <v>164</v>
      </c>
      <c r="B482" t="s">
        <v>981</v>
      </c>
      <c r="C482" t="s">
        <v>100</v>
      </c>
      <c r="D482" t="s">
        <v>101</v>
      </c>
    </row>
    <row r="483" spans="1:21">
      <c r="A483" t="s">
        <v>92</v>
      </c>
      <c r="C483">
        <v>60</v>
      </c>
      <c r="D483">
        <v>60</v>
      </c>
    </row>
    <row r="484" spans="1:21">
      <c r="A484" t="s">
        <v>229</v>
      </c>
    </row>
    <row r="485" spans="1:21">
      <c r="A485" t="s">
        <v>164</v>
      </c>
      <c r="B485" t="s">
        <v>982</v>
      </c>
      <c r="C485" t="s">
        <v>119</v>
      </c>
      <c r="D485" t="s">
        <v>120</v>
      </c>
      <c r="E485" t="s">
        <v>121</v>
      </c>
      <c r="F485" t="s">
        <v>122</v>
      </c>
      <c r="G485" t="s">
        <v>100</v>
      </c>
      <c r="H485" t="s">
        <v>101</v>
      </c>
      <c r="I485" t="s">
        <v>102</v>
      </c>
      <c r="J485" t="s">
        <v>103</v>
      </c>
      <c r="K485" t="s">
        <v>104</v>
      </c>
      <c r="L485" t="s">
        <v>105</v>
      </c>
    </row>
    <row r="486" spans="1:21">
      <c r="A486" t="s">
        <v>92</v>
      </c>
      <c r="C486">
        <v>30</v>
      </c>
      <c r="D486">
        <v>30</v>
      </c>
      <c r="E486">
        <v>45</v>
      </c>
      <c r="F486">
        <v>45</v>
      </c>
      <c r="G486">
        <v>60</v>
      </c>
      <c r="H486">
        <v>60</v>
      </c>
      <c r="I486">
        <v>60</v>
      </c>
      <c r="J486">
        <v>60</v>
      </c>
      <c r="K486">
        <v>90</v>
      </c>
      <c r="L486">
        <v>90</v>
      </c>
    </row>
    <row r="487" spans="1:21">
      <c r="A487" t="s">
        <v>229</v>
      </c>
      <c r="C487">
        <v>14</v>
      </c>
      <c r="D487">
        <v>14</v>
      </c>
      <c r="E487">
        <v>14</v>
      </c>
      <c r="F487">
        <v>14</v>
      </c>
      <c r="G487">
        <v>14</v>
      </c>
      <c r="H487">
        <v>14</v>
      </c>
      <c r="I487">
        <v>14</v>
      </c>
      <c r="J487">
        <v>14</v>
      </c>
      <c r="K487">
        <v>14</v>
      </c>
      <c r="L487">
        <v>14</v>
      </c>
    </row>
    <row r="488" spans="1:21">
      <c r="A488" t="s">
        <v>164</v>
      </c>
      <c r="B488" t="s">
        <v>142</v>
      </c>
      <c r="C488" t="s">
        <v>119</v>
      </c>
      <c r="D488" t="s">
        <v>120</v>
      </c>
      <c r="E488" t="s">
        <v>121</v>
      </c>
      <c r="F488" t="s">
        <v>122</v>
      </c>
      <c r="G488" t="s">
        <v>100</v>
      </c>
      <c r="H488" t="s">
        <v>101</v>
      </c>
      <c r="I488" t="s">
        <v>102</v>
      </c>
      <c r="J488" t="s">
        <v>103</v>
      </c>
      <c r="K488" t="s">
        <v>104</v>
      </c>
      <c r="L488" t="s">
        <v>105</v>
      </c>
      <c r="M488" t="s">
        <v>950</v>
      </c>
      <c r="N488" t="s">
        <v>100</v>
      </c>
      <c r="O488" t="s">
        <v>101</v>
      </c>
      <c r="P488" t="s">
        <v>374</v>
      </c>
      <c r="Q488" t="s">
        <v>102</v>
      </c>
      <c r="R488" t="s">
        <v>103</v>
      </c>
      <c r="S488" t="s">
        <v>388</v>
      </c>
      <c r="T488" t="s">
        <v>104</v>
      </c>
      <c r="U488" t="s">
        <v>105</v>
      </c>
    </row>
    <row r="489" spans="1:21">
      <c r="A489" t="s">
        <v>92</v>
      </c>
      <c r="C489">
        <v>30</v>
      </c>
      <c r="D489">
        <v>30</v>
      </c>
      <c r="E489">
        <v>45</v>
      </c>
      <c r="F489">
        <v>45</v>
      </c>
      <c r="G489">
        <v>60</v>
      </c>
      <c r="H489">
        <v>60</v>
      </c>
      <c r="I489">
        <v>60</v>
      </c>
      <c r="J489">
        <v>60</v>
      </c>
      <c r="K489">
        <v>90</v>
      </c>
      <c r="L489">
        <v>90</v>
      </c>
      <c r="M489">
        <v>180</v>
      </c>
      <c r="N489">
        <v>180</v>
      </c>
      <c r="O489">
        <v>180</v>
      </c>
      <c r="P489">
        <v>180</v>
      </c>
      <c r="Q489">
        <v>180</v>
      </c>
      <c r="R489">
        <v>180</v>
      </c>
      <c r="S489">
        <v>180</v>
      </c>
      <c r="T489">
        <v>180</v>
      </c>
      <c r="U489">
        <v>180</v>
      </c>
    </row>
    <row r="490" spans="1:21">
      <c r="A490" t="s">
        <v>229</v>
      </c>
      <c r="C490">
        <v>14</v>
      </c>
      <c r="D490">
        <v>14</v>
      </c>
      <c r="E490">
        <v>14</v>
      </c>
      <c r="F490">
        <v>14</v>
      </c>
      <c r="G490">
        <v>14</v>
      </c>
      <c r="H490">
        <v>14</v>
      </c>
      <c r="I490">
        <v>14</v>
      </c>
      <c r="J490">
        <v>14</v>
      </c>
      <c r="K490">
        <v>14</v>
      </c>
      <c r="L490">
        <v>14</v>
      </c>
      <c r="M490">
        <v>7</v>
      </c>
    </row>
    <row r="491" spans="1:21">
      <c r="A491" t="s">
        <v>164</v>
      </c>
      <c r="B491" t="s">
        <v>143</v>
      </c>
      <c r="C491" t="s">
        <v>119</v>
      </c>
      <c r="D491" t="s">
        <v>120</v>
      </c>
      <c r="E491" t="s">
        <v>121</v>
      </c>
      <c r="F491" t="s">
        <v>951</v>
      </c>
      <c r="G491" t="s">
        <v>122</v>
      </c>
      <c r="H491" t="s">
        <v>387</v>
      </c>
      <c r="I491" t="s">
        <v>952</v>
      </c>
      <c r="J491" t="s">
        <v>100</v>
      </c>
      <c r="K491" t="s">
        <v>101</v>
      </c>
      <c r="L491" t="s">
        <v>374</v>
      </c>
      <c r="M491" t="s">
        <v>102</v>
      </c>
      <c r="N491" t="s">
        <v>103</v>
      </c>
      <c r="O491" t="s">
        <v>388</v>
      </c>
      <c r="P491" t="s">
        <v>104</v>
      </c>
      <c r="Q491" t="s">
        <v>105</v>
      </c>
    </row>
    <row r="492" spans="1:21">
      <c r="A492" t="s">
        <v>92</v>
      </c>
      <c r="C492">
        <v>90</v>
      </c>
      <c r="D492">
        <v>90</v>
      </c>
      <c r="E492">
        <v>90</v>
      </c>
      <c r="F492">
        <v>90</v>
      </c>
      <c r="G492">
        <v>120</v>
      </c>
      <c r="H492">
        <v>180</v>
      </c>
      <c r="I492">
        <v>180</v>
      </c>
      <c r="J492">
        <v>180</v>
      </c>
      <c r="K492">
        <v>180</v>
      </c>
      <c r="L492">
        <v>180</v>
      </c>
      <c r="M492">
        <v>180</v>
      </c>
      <c r="N492">
        <v>180</v>
      </c>
      <c r="O492">
        <v>180</v>
      </c>
      <c r="P492">
        <v>180</v>
      </c>
      <c r="Q492">
        <v>180</v>
      </c>
    </row>
    <row r="493" spans="1:21">
      <c r="A493" t="s">
        <v>229</v>
      </c>
      <c r="C493">
        <v>9</v>
      </c>
      <c r="D493">
        <v>9</v>
      </c>
      <c r="E493">
        <v>9</v>
      </c>
      <c r="F493">
        <v>9</v>
      </c>
      <c r="G493">
        <v>9</v>
      </c>
      <c r="H493">
        <v>9</v>
      </c>
      <c r="I493">
        <v>9</v>
      </c>
    </row>
    <row r="494" spans="1:21">
      <c r="A494" t="s">
        <v>164</v>
      </c>
      <c r="B494" t="s">
        <v>144</v>
      </c>
      <c r="C494" t="s">
        <v>119</v>
      </c>
      <c r="D494" t="s">
        <v>120</v>
      </c>
      <c r="E494" t="s">
        <v>121</v>
      </c>
      <c r="F494" t="s">
        <v>951</v>
      </c>
      <c r="G494" t="s">
        <v>122</v>
      </c>
      <c r="H494" t="s">
        <v>387</v>
      </c>
      <c r="I494" t="s">
        <v>952</v>
      </c>
      <c r="J494" t="s">
        <v>100</v>
      </c>
      <c r="K494" t="s">
        <v>101</v>
      </c>
      <c r="L494" t="s">
        <v>374</v>
      </c>
      <c r="M494" t="s">
        <v>102</v>
      </c>
      <c r="N494" t="s">
        <v>103</v>
      </c>
      <c r="O494" t="s">
        <v>388</v>
      </c>
      <c r="P494" t="s">
        <v>104</v>
      </c>
      <c r="Q494" t="s">
        <v>105</v>
      </c>
    </row>
    <row r="495" spans="1:21">
      <c r="A495" t="s">
        <v>92</v>
      </c>
      <c r="C495">
        <v>90</v>
      </c>
      <c r="D495">
        <v>90</v>
      </c>
      <c r="E495">
        <v>90</v>
      </c>
      <c r="F495">
        <v>90</v>
      </c>
      <c r="G495">
        <v>120</v>
      </c>
      <c r="H495">
        <v>180</v>
      </c>
      <c r="I495">
        <v>180</v>
      </c>
      <c r="J495">
        <v>180</v>
      </c>
      <c r="K495">
        <v>180</v>
      </c>
      <c r="L495">
        <v>180</v>
      </c>
      <c r="M495">
        <v>180</v>
      </c>
      <c r="N495">
        <v>180</v>
      </c>
      <c r="O495">
        <v>180</v>
      </c>
      <c r="P495">
        <v>180</v>
      </c>
      <c r="Q495">
        <v>180</v>
      </c>
    </row>
    <row r="496" spans="1:21">
      <c r="A496" t="s">
        <v>229</v>
      </c>
      <c r="C496">
        <v>10</v>
      </c>
      <c r="D496">
        <v>10</v>
      </c>
      <c r="E496">
        <v>10</v>
      </c>
      <c r="F496">
        <v>10</v>
      </c>
      <c r="G496">
        <v>10</v>
      </c>
      <c r="H496">
        <v>10</v>
      </c>
      <c r="I496">
        <v>10</v>
      </c>
    </row>
    <row r="497" spans="1:6">
      <c r="A497" t="s">
        <v>164</v>
      </c>
      <c r="B497" s="2" t="s">
        <v>941</v>
      </c>
      <c r="C497" t="s">
        <v>146</v>
      </c>
      <c r="D497" t="s">
        <v>147</v>
      </c>
      <c r="E497" t="s">
        <v>148</v>
      </c>
      <c r="F497" t="s">
        <v>149</v>
      </c>
    </row>
    <row r="498" spans="1:6">
      <c r="A498" t="s">
        <v>92</v>
      </c>
      <c r="C498">
        <v>60</v>
      </c>
      <c r="D498">
        <v>60</v>
      </c>
      <c r="E498">
        <v>60</v>
      </c>
      <c r="F498">
        <v>60</v>
      </c>
    </row>
    <row r="499" spans="1:6">
      <c r="A499" t="s">
        <v>229</v>
      </c>
      <c r="C499">
        <v>18</v>
      </c>
      <c r="D499">
        <v>18</v>
      </c>
      <c r="E499">
        <v>18</v>
      </c>
      <c r="F499">
        <v>18</v>
      </c>
    </row>
    <row r="500" spans="1:6">
      <c r="A500" t="s">
        <v>164</v>
      </c>
      <c r="B500" t="s">
        <v>959</v>
      </c>
      <c r="C500" t="s">
        <v>953</v>
      </c>
      <c r="D500" t="s">
        <v>954</v>
      </c>
    </row>
    <row r="501" spans="1:6">
      <c r="A501" t="s">
        <v>92</v>
      </c>
      <c r="C501">
        <v>60</v>
      </c>
      <c r="D501">
        <v>60</v>
      </c>
    </row>
    <row r="502" spans="1:6">
      <c r="A502" t="s">
        <v>229</v>
      </c>
    </row>
    <row r="503" spans="1:6">
      <c r="A503" t="s">
        <v>164</v>
      </c>
      <c r="B503" t="s">
        <v>960</v>
      </c>
      <c r="C503" t="s">
        <v>100</v>
      </c>
      <c r="D503" t="s">
        <v>101</v>
      </c>
    </row>
    <row r="504" spans="1:6">
      <c r="A504" t="s">
        <v>92</v>
      </c>
      <c r="C504">
        <v>60</v>
      </c>
      <c r="D504">
        <v>60</v>
      </c>
    </row>
    <row r="505" spans="1:6">
      <c r="A505" t="s">
        <v>229</v>
      </c>
    </row>
    <row r="506" spans="1:6">
      <c r="A506" t="s">
        <v>164</v>
      </c>
      <c r="B506" t="s">
        <v>961</v>
      </c>
      <c r="C506" t="s">
        <v>100</v>
      </c>
      <c r="D506" t="s">
        <v>101</v>
      </c>
    </row>
    <row r="507" spans="1:6">
      <c r="A507" t="s">
        <v>92</v>
      </c>
      <c r="C507">
        <v>60</v>
      </c>
      <c r="D507">
        <v>60</v>
      </c>
    </row>
    <row r="508" spans="1:6">
      <c r="A508" t="s">
        <v>229</v>
      </c>
    </row>
    <row r="509" spans="1:6">
      <c r="A509" t="s">
        <v>164</v>
      </c>
      <c r="B509" t="s">
        <v>962</v>
      </c>
      <c r="C509" t="s">
        <v>136</v>
      </c>
      <c r="D509" t="s">
        <v>137</v>
      </c>
      <c r="E509" t="s">
        <v>138</v>
      </c>
      <c r="F509" t="s">
        <v>139</v>
      </c>
    </row>
    <row r="510" spans="1:6">
      <c r="A510" t="s">
        <v>92</v>
      </c>
      <c r="C510">
        <v>60</v>
      </c>
      <c r="D510">
        <v>60</v>
      </c>
      <c r="E510">
        <v>60</v>
      </c>
      <c r="F510">
        <v>60</v>
      </c>
    </row>
    <row r="511" spans="1:6">
      <c r="A511" t="s">
        <v>229</v>
      </c>
      <c r="C511">
        <v>7</v>
      </c>
      <c r="D511">
        <v>7</v>
      </c>
      <c r="E511">
        <v>7</v>
      </c>
      <c r="F511">
        <v>7</v>
      </c>
    </row>
    <row r="512" spans="1:6">
      <c r="A512" t="s">
        <v>164</v>
      </c>
      <c r="B512" s="44" t="s">
        <v>942</v>
      </c>
      <c r="C512" t="s">
        <v>760</v>
      </c>
      <c r="D512" t="s">
        <v>119</v>
      </c>
    </row>
    <row r="513" spans="1:5">
      <c r="A513" t="s">
        <v>92</v>
      </c>
      <c r="B513" s="44"/>
      <c r="C513">
        <v>60</v>
      </c>
      <c r="D513">
        <v>60</v>
      </c>
      <c r="E513">
        <v>60</v>
      </c>
    </row>
    <row r="514" spans="1:5">
      <c r="A514" t="s">
        <v>229</v>
      </c>
      <c r="B514" s="44"/>
    </row>
    <row r="515" spans="1:5">
      <c r="A515" t="s">
        <v>164</v>
      </c>
      <c r="B515" s="44" t="s">
        <v>943</v>
      </c>
      <c r="C515" t="s">
        <v>765</v>
      </c>
    </row>
    <row r="516" spans="1:5">
      <c r="A516" t="s">
        <v>92</v>
      </c>
      <c r="B516" s="44"/>
      <c r="C516">
        <v>30</v>
      </c>
      <c r="D516">
        <v>30</v>
      </c>
    </row>
    <row r="517" spans="1:5">
      <c r="A517" t="s">
        <v>229</v>
      </c>
      <c r="B517" s="44"/>
    </row>
    <row r="518" spans="1:5">
      <c r="A518" t="s">
        <v>164</v>
      </c>
      <c r="B518" s="44" t="s">
        <v>944</v>
      </c>
      <c r="C518" t="s">
        <v>761</v>
      </c>
    </row>
    <row r="519" spans="1:5">
      <c r="A519" t="s">
        <v>92</v>
      </c>
      <c r="B519" s="44"/>
      <c r="C519">
        <v>60</v>
      </c>
      <c r="D519">
        <v>60</v>
      </c>
    </row>
    <row r="520" spans="1:5">
      <c r="A520" t="s">
        <v>229</v>
      </c>
      <c r="B520" s="44"/>
    </row>
    <row r="521" spans="1:5">
      <c r="A521" t="s">
        <v>164</v>
      </c>
      <c r="B521" s="44" t="s">
        <v>948</v>
      </c>
      <c r="C521" t="s">
        <v>119</v>
      </c>
      <c r="D521" t="s">
        <v>120</v>
      </c>
    </row>
    <row r="522" spans="1:5">
      <c r="A522" t="s">
        <v>92</v>
      </c>
      <c r="B522" s="44"/>
      <c r="C522">
        <v>30</v>
      </c>
      <c r="D522">
        <v>30</v>
      </c>
    </row>
    <row r="523" spans="1:5">
      <c r="A523" t="s">
        <v>229</v>
      </c>
      <c r="B523" s="44"/>
      <c r="C523">
        <v>12</v>
      </c>
      <c r="D523">
        <v>12</v>
      </c>
    </row>
    <row r="524" spans="1:5">
      <c r="A524" t="s">
        <v>164</v>
      </c>
      <c r="B524" s="44" t="s">
        <v>949</v>
      </c>
      <c r="C524" t="s">
        <v>104</v>
      </c>
      <c r="D524" t="s">
        <v>105</v>
      </c>
      <c r="E524" t="s">
        <v>373</v>
      </c>
    </row>
    <row r="525" spans="1:5">
      <c r="A525" t="s">
        <v>92</v>
      </c>
      <c r="B525" s="44"/>
      <c r="C525">
        <v>120</v>
      </c>
      <c r="D525">
        <v>120</v>
      </c>
      <c r="E525">
        <v>120</v>
      </c>
    </row>
    <row r="526" spans="1:5">
      <c r="A526" t="s">
        <v>229</v>
      </c>
      <c r="B526" s="44"/>
    </row>
    <row r="527" spans="1:5">
      <c r="B527" s="44"/>
    </row>
    <row r="528" spans="1:5">
      <c r="B528" s="44"/>
    </row>
    <row r="529" spans="2:2">
      <c r="B529" s="44"/>
    </row>
    <row r="530" spans="2:2">
      <c r="B530" s="44"/>
    </row>
    <row r="531" spans="2:2">
      <c r="B531" s="44"/>
    </row>
    <row r="532" spans="2:2">
      <c r="B532" s="44"/>
    </row>
    <row r="533" spans="2:2">
      <c r="B533" s="44"/>
    </row>
    <row r="534" spans="2:2">
      <c r="B534" s="44"/>
    </row>
    <row r="535" spans="2:2">
      <c r="B535" s="44"/>
    </row>
    <row r="536" spans="2:2">
      <c r="B536" s="44"/>
    </row>
    <row r="537" spans="2:2">
      <c r="B537" s="44"/>
    </row>
    <row r="538" spans="2:2">
      <c r="B538" s="44"/>
    </row>
    <row r="539" spans="2:2">
      <c r="B539" s="44"/>
    </row>
    <row r="540" spans="2:2">
      <c r="B540" s="44"/>
    </row>
    <row r="541" spans="2:2">
      <c r="B541" s="44"/>
    </row>
    <row r="542" spans="2:2">
      <c r="B542" s="44"/>
    </row>
    <row r="543" spans="2:2">
      <c r="B543" s="44"/>
    </row>
    <row r="544" spans="2:2">
      <c r="B544" s="44"/>
    </row>
    <row r="545" spans="2:2">
      <c r="B545" s="44"/>
    </row>
    <row r="546" spans="2:2">
      <c r="B546" s="44"/>
    </row>
    <row r="547" spans="2:2">
      <c r="B547" s="44"/>
    </row>
    <row r="548" spans="2:2">
      <c r="B548" s="44"/>
    </row>
    <row r="549" spans="2:2">
      <c r="B549" s="44"/>
    </row>
    <row r="550" spans="2:2">
      <c r="B550" s="44"/>
    </row>
    <row r="551" spans="2:2">
      <c r="B551" s="44"/>
    </row>
    <row r="552" spans="2:2">
      <c r="B552" s="44"/>
    </row>
    <row r="553" spans="2:2">
      <c r="B553" s="44"/>
    </row>
    <row r="554" spans="2:2">
      <c r="B554" s="44"/>
    </row>
    <row r="555" spans="2:2">
      <c r="B555" s="44"/>
    </row>
    <row r="556" spans="2:2">
      <c r="B556" s="44"/>
    </row>
    <row r="557" spans="2:2">
      <c r="B557" s="44"/>
    </row>
    <row r="558" spans="2:2">
      <c r="B558" s="44"/>
    </row>
    <row r="559" spans="2:2">
      <c r="B559" s="44"/>
    </row>
    <row r="560" spans="2:2">
      <c r="B560" s="44"/>
    </row>
    <row r="561" spans="2:2">
      <c r="B561" s="44"/>
    </row>
    <row r="562" spans="2:2">
      <c r="B562" s="44"/>
    </row>
    <row r="563" spans="2:2">
      <c r="B563" s="44"/>
    </row>
    <row r="564" spans="2:2">
      <c r="B564" s="44"/>
    </row>
    <row r="565" spans="2:2">
      <c r="B565" s="44"/>
    </row>
    <row r="566" spans="2:2">
      <c r="B566" s="44"/>
    </row>
    <row r="567" spans="2:2">
      <c r="B567" s="44"/>
    </row>
    <row r="568" spans="2:2">
      <c r="B568" s="44"/>
    </row>
    <row r="569" spans="2:2">
      <c r="B569" s="44"/>
    </row>
    <row r="570" spans="2:2">
      <c r="B570" s="44"/>
    </row>
    <row r="571" spans="2:2">
      <c r="B571" s="44"/>
    </row>
    <row r="572" spans="2:2">
      <c r="B572" s="44"/>
    </row>
    <row r="573" spans="2:2">
      <c r="B573" s="44"/>
    </row>
    <row r="574" spans="2:2">
      <c r="B574" s="44"/>
    </row>
    <row r="575" spans="2:2">
      <c r="B575" s="44"/>
    </row>
    <row r="576" spans="2:2">
      <c r="B576" s="44"/>
    </row>
    <row r="577" spans="2:2">
      <c r="B577" s="44"/>
    </row>
    <row r="578" spans="2:2">
      <c r="B578" s="44"/>
    </row>
    <row r="579" spans="2:2">
      <c r="B579" s="44"/>
    </row>
    <row r="580" spans="2:2">
      <c r="B580" s="44"/>
    </row>
    <row r="581" spans="2:2">
      <c r="B581" s="44"/>
    </row>
    <row r="582" spans="2:2">
      <c r="B582" s="44"/>
    </row>
    <row r="583" spans="2:2">
      <c r="B583" s="44"/>
    </row>
    <row r="584" spans="2:2">
      <c r="B584" s="44"/>
    </row>
    <row r="585" spans="2:2">
      <c r="B585" s="44"/>
    </row>
    <row r="586" spans="2:2">
      <c r="B586" s="44"/>
    </row>
    <row r="587" spans="2:2">
      <c r="B587" s="44"/>
    </row>
    <row r="588" spans="2:2">
      <c r="B588" s="44"/>
    </row>
    <row r="589" spans="2:2">
      <c r="B589" s="44"/>
    </row>
    <row r="590" spans="2:2">
      <c r="B590" s="44"/>
    </row>
    <row r="591" spans="2:2">
      <c r="B591" s="44"/>
    </row>
    <row r="592" spans="2:2">
      <c r="B592" s="44"/>
    </row>
    <row r="593" spans="2:2">
      <c r="B593" s="44"/>
    </row>
    <row r="594" spans="2:2">
      <c r="B594" s="44"/>
    </row>
    <row r="595" spans="2:2">
      <c r="B595" s="44"/>
    </row>
    <row r="596" spans="2:2">
      <c r="B596" s="44"/>
    </row>
    <row r="597" spans="2:2">
      <c r="B597" s="44"/>
    </row>
    <row r="598" spans="2:2">
      <c r="B598" s="44"/>
    </row>
    <row r="599" spans="2:2">
      <c r="B599" s="44"/>
    </row>
    <row r="600" spans="2:2">
      <c r="B600" s="44"/>
    </row>
    <row r="601" spans="2:2">
      <c r="B601" s="44"/>
    </row>
    <row r="602" spans="2:2">
      <c r="B602" s="44"/>
    </row>
    <row r="603" spans="2:2">
      <c r="B603" s="44"/>
    </row>
    <row r="604" spans="2:2">
      <c r="B604" s="44"/>
    </row>
    <row r="605" spans="2:2">
      <c r="B605" s="44"/>
    </row>
    <row r="606" spans="2:2">
      <c r="B606" s="44"/>
    </row>
    <row r="607" spans="2:2">
      <c r="B607" s="44"/>
    </row>
    <row r="608" spans="2:2">
      <c r="B608" s="44"/>
    </row>
    <row r="609" spans="2:2">
      <c r="B609" s="44"/>
    </row>
    <row r="610" spans="2:2">
      <c r="B610" s="44"/>
    </row>
    <row r="611" spans="2:2">
      <c r="B611" s="44"/>
    </row>
    <row r="612" spans="2:2">
      <c r="B612" s="44"/>
    </row>
    <row r="613" spans="2:2">
      <c r="B613" s="44"/>
    </row>
    <row r="614" spans="2:2">
      <c r="B614" s="44"/>
    </row>
    <row r="615" spans="2:2">
      <c r="B615" s="44"/>
    </row>
    <row r="616" spans="2:2">
      <c r="B616" s="44"/>
    </row>
    <row r="617" spans="2:2">
      <c r="B617" s="44"/>
    </row>
    <row r="618" spans="2:2">
      <c r="B618" s="44"/>
    </row>
    <row r="619" spans="2:2">
      <c r="B619" s="44"/>
    </row>
    <row r="620" spans="2:2">
      <c r="B620" s="44"/>
    </row>
    <row r="621" spans="2:2">
      <c r="B621" s="44"/>
    </row>
    <row r="622" spans="2:2">
      <c r="B622" s="44"/>
    </row>
    <row r="623" spans="2:2">
      <c r="B623" s="44"/>
    </row>
    <row r="624" spans="2:2">
      <c r="B624" s="44"/>
    </row>
    <row r="625" spans="2:2">
      <c r="B625" s="44"/>
    </row>
    <row r="626" spans="2:2">
      <c r="B626" s="44"/>
    </row>
    <row r="627" spans="2:2">
      <c r="B627" s="44"/>
    </row>
    <row r="628" spans="2:2">
      <c r="B628" s="44"/>
    </row>
    <row r="629" spans="2:2">
      <c r="B629" s="44"/>
    </row>
    <row r="630" spans="2:2">
      <c r="B630" s="44"/>
    </row>
    <row r="631" spans="2:2">
      <c r="B631" s="44"/>
    </row>
    <row r="632" spans="2:2">
      <c r="B632" s="44"/>
    </row>
    <row r="633" spans="2:2">
      <c r="B633" s="44"/>
    </row>
    <row r="634" spans="2:2">
      <c r="B634" s="44"/>
    </row>
    <row r="635" spans="2:2">
      <c r="B635" s="44"/>
    </row>
    <row r="636" spans="2:2">
      <c r="B636" s="44"/>
    </row>
    <row r="637" spans="2:2">
      <c r="B637" s="44"/>
    </row>
    <row r="638" spans="2:2">
      <c r="B638" s="44"/>
    </row>
    <row r="639" spans="2:2">
      <c r="B639" s="44"/>
    </row>
    <row r="640" spans="2:2">
      <c r="B640" s="44"/>
    </row>
    <row r="641" spans="2:2">
      <c r="B641" s="44"/>
    </row>
    <row r="642" spans="2:2">
      <c r="B642" s="44"/>
    </row>
    <row r="643" spans="2:2">
      <c r="B643" s="44"/>
    </row>
    <row r="644" spans="2:2">
      <c r="B644" s="44"/>
    </row>
    <row r="645" spans="2:2">
      <c r="B645" s="44"/>
    </row>
    <row r="646" spans="2:2">
      <c r="B646" s="44"/>
    </row>
    <row r="647" spans="2:2">
      <c r="B647" s="44"/>
    </row>
    <row r="648" spans="2:2">
      <c r="B648" s="44"/>
    </row>
    <row r="649" spans="2:2">
      <c r="B649" s="44"/>
    </row>
    <row r="650" spans="2:2">
      <c r="B650" s="44"/>
    </row>
    <row r="651" spans="2:2">
      <c r="B651" s="44"/>
    </row>
    <row r="652" spans="2:2">
      <c r="B652" s="44"/>
    </row>
    <row r="653" spans="2:2">
      <c r="B653" s="44"/>
    </row>
    <row r="654" spans="2:2">
      <c r="B654" s="44"/>
    </row>
    <row r="655" spans="2:2">
      <c r="B655" s="44"/>
    </row>
    <row r="656" spans="2:2">
      <c r="B656" s="44"/>
    </row>
    <row r="657" spans="2:2">
      <c r="B657" s="44"/>
    </row>
    <row r="658" spans="2:2">
      <c r="B658" s="44"/>
    </row>
    <row r="659" spans="2:2">
      <c r="B659" s="44"/>
    </row>
    <row r="660" spans="2:2">
      <c r="B660" s="44"/>
    </row>
    <row r="661" spans="2:2">
      <c r="B661" s="44"/>
    </row>
    <row r="662" spans="2:2">
      <c r="B662" s="44"/>
    </row>
    <row r="663" spans="2:2">
      <c r="B663" s="44"/>
    </row>
    <row r="664" spans="2:2">
      <c r="B664" s="44"/>
    </row>
    <row r="665" spans="2:2">
      <c r="B665" s="44"/>
    </row>
    <row r="666" spans="2:2">
      <c r="B666" s="44"/>
    </row>
    <row r="667" spans="2:2">
      <c r="B667" s="44"/>
    </row>
    <row r="668" spans="2:2">
      <c r="B668" s="44"/>
    </row>
    <row r="669" spans="2:2">
      <c r="B669" s="44"/>
    </row>
    <row r="670" spans="2:2">
      <c r="B670" s="44"/>
    </row>
    <row r="671" spans="2:2">
      <c r="B671" s="44"/>
    </row>
    <row r="672" spans="2:2">
      <c r="B672" s="44"/>
    </row>
    <row r="673" spans="2:2">
      <c r="B673" s="44"/>
    </row>
    <row r="674" spans="2:2">
      <c r="B674" s="44"/>
    </row>
    <row r="675" spans="2:2">
      <c r="B675" s="44"/>
    </row>
    <row r="676" spans="2:2">
      <c r="B676" s="44"/>
    </row>
    <row r="677" spans="2:2">
      <c r="B677" s="44"/>
    </row>
    <row r="678" spans="2:2">
      <c r="B678" s="44"/>
    </row>
    <row r="679" spans="2:2">
      <c r="B679" s="44"/>
    </row>
    <row r="680" spans="2:2">
      <c r="B680" s="44"/>
    </row>
    <row r="681" spans="2:2">
      <c r="B681" s="44"/>
    </row>
    <row r="682" spans="2:2">
      <c r="B682" s="44"/>
    </row>
    <row r="683" spans="2:2">
      <c r="B683" s="44"/>
    </row>
    <row r="684" spans="2:2">
      <c r="B684" s="44"/>
    </row>
    <row r="685" spans="2:2">
      <c r="B685" s="44"/>
    </row>
    <row r="686" spans="2:2">
      <c r="B686" s="44"/>
    </row>
    <row r="687" spans="2:2">
      <c r="B687" s="44"/>
    </row>
    <row r="688" spans="2:2">
      <c r="B688" s="44"/>
    </row>
    <row r="689" spans="2:2">
      <c r="B689" s="44"/>
    </row>
    <row r="690" spans="2:2">
      <c r="B690" s="44"/>
    </row>
    <row r="691" spans="2:2">
      <c r="B691" s="44"/>
    </row>
    <row r="692" spans="2:2">
      <c r="B692" s="44"/>
    </row>
    <row r="693" spans="2:2">
      <c r="B693" s="44"/>
    </row>
    <row r="694" spans="2:2">
      <c r="B694" s="44"/>
    </row>
    <row r="695" spans="2:2">
      <c r="B695" s="44"/>
    </row>
    <row r="696" spans="2:2">
      <c r="B696" s="44"/>
    </row>
    <row r="697" spans="2:2">
      <c r="B697" s="44"/>
    </row>
    <row r="698" spans="2:2">
      <c r="B698" s="44"/>
    </row>
    <row r="699" spans="2:2">
      <c r="B699" s="44"/>
    </row>
    <row r="700" spans="2:2">
      <c r="B700" s="44"/>
    </row>
    <row r="701" spans="2:2">
      <c r="B701" s="44"/>
    </row>
    <row r="702" spans="2:2">
      <c r="B702" s="44"/>
    </row>
    <row r="703" spans="2:2">
      <c r="B703" s="44"/>
    </row>
    <row r="704" spans="2:2">
      <c r="B704" s="44"/>
    </row>
    <row r="705" spans="2:2">
      <c r="B705" s="44"/>
    </row>
    <row r="706" spans="2:2">
      <c r="B706" s="44"/>
    </row>
    <row r="707" spans="2:2">
      <c r="B707" s="44"/>
    </row>
    <row r="708" spans="2:2">
      <c r="B708" s="44"/>
    </row>
    <row r="709" spans="2:2">
      <c r="B709" s="44"/>
    </row>
    <row r="710" spans="2:2">
      <c r="B710" s="44"/>
    </row>
    <row r="711" spans="2:2">
      <c r="B711" s="44"/>
    </row>
    <row r="712" spans="2:2">
      <c r="B712" s="44"/>
    </row>
    <row r="713" spans="2:2">
      <c r="B713" s="44"/>
    </row>
    <row r="714" spans="2:2">
      <c r="B714" s="44"/>
    </row>
    <row r="715" spans="2:2">
      <c r="B715" s="44"/>
    </row>
    <row r="716" spans="2:2">
      <c r="B716" s="44"/>
    </row>
    <row r="717" spans="2:2">
      <c r="B717" s="44"/>
    </row>
    <row r="718" spans="2:2">
      <c r="B718" s="44"/>
    </row>
    <row r="719" spans="2:2">
      <c r="B719" s="44"/>
    </row>
    <row r="720" spans="2:2">
      <c r="B720" s="44"/>
    </row>
    <row r="721" spans="2:2">
      <c r="B721" s="44"/>
    </row>
    <row r="722" spans="2:2">
      <c r="B722" s="44"/>
    </row>
    <row r="723" spans="2:2">
      <c r="B723" s="44"/>
    </row>
    <row r="724" spans="2:2">
      <c r="B724" s="44"/>
    </row>
    <row r="725" spans="2:2">
      <c r="B725" s="44"/>
    </row>
    <row r="726" spans="2:2">
      <c r="B726" s="44"/>
    </row>
    <row r="727" spans="2:2">
      <c r="B727" s="44"/>
    </row>
    <row r="728" spans="2:2">
      <c r="B728" s="44"/>
    </row>
    <row r="729" spans="2:2">
      <c r="B729" s="44"/>
    </row>
    <row r="730" spans="2:2">
      <c r="B730" s="44"/>
    </row>
    <row r="731" spans="2:2">
      <c r="B731" s="44"/>
    </row>
    <row r="732" spans="2:2">
      <c r="B732" s="44"/>
    </row>
    <row r="733" spans="2:2">
      <c r="B733" s="44"/>
    </row>
    <row r="734" spans="2:2">
      <c r="B734" s="44"/>
    </row>
    <row r="735" spans="2:2">
      <c r="B735" s="44"/>
    </row>
    <row r="736" spans="2:2">
      <c r="B736" s="44"/>
    </row>
    <row r="737" spans="2:2">
      <c r="B737" s="44"/>
    </row>
    <row r="738" spans="2:2">
      <c r="B738" s="44"/>
    </row>
    <row r="739" spans="2:2">
      <c r="B739" s="44"/>
    </row>
    <row r="740" spans="2:2">
      <c r="B740" s="44"/>
    </row>
    <row r="741" spans="2:2">
      <c r="B741" s="44"/>
    </row>
    <row r="742" spans="2:2">
      <c r="B742" s="44"/>
    </row>
    <row r="743" spans="2:2">
      <c r="B743" s="44"/>
    </row>
    <row r="744" spans="2:2">
      <c r="B744" s="44"/>
    </row>
    <row r="745" spans="2:2">
      <c r="B745" s="44"/>
    </row>
    <row r="746" spans="2:2">
      <c r="B746" s="44"/>
    </row>
    <row r="747" spans="2:2">
      <c r="B747" s="44"/>
    </row>
    <row r="748" spans="2:2">
      <c r="B748" s="44"/>
    </row>
    <row r="749" spans="2:2">
      <c r="B749" s="44"/>
    </row>
    <row r="750" spans="2:2">
      <c r="B750" s="44"/>
    </row>
    <row r="751" spans="2:2">
      <c r="B751" s="44"/>
    </row>
    <row r="752" spans="2:2">
      <c r="B752" s="44"/>
    </row>
    <row r="753" spans="2:2">
      <c r="B753" s="44"/>
    </row>
    <row r="754" spans="2:2">
      <c r="B754" s="44"/>
    </row>
    <row r="755" spans="2:2">
      <c r="B755" s="44"/>
    </row>
    <row r="756" spans="2:2">
      <c r="B756" s="44"/>
    </row>
    <row r="757" spans="2:2">
      <c r="B757" s="44"/>
    </row>
    <row r="758" spans="2:2">
      <c r="B758" s="44"/>
    </row>
    <row r="759" spans="2:2">
      <c r="B759" s="44"/>
    </row>
    <row r="760" spans="2:2">
      <c r="B760" s="44"/>
    </row>
    <row r="761" spans="2:2">
      <c r="B761" s="44"/>
    </row>
    <row r="762" spans="2:2">
      <c r="B762" s="44"/>
    </row>
    <row r="763" spans="2:2">
      <c r="B763" s="44"/>
    </row>
    <row r="764" spans="2:2">
      <c r="B764" s="44"/>
    </row>
    <row r="765" spans="2:2">
      <c r="B765" s="44"/>
    </row>
    <row r="766" spans="2:2">
      <c r="B766" s="44"/>
    </row>
    <row r="767" spans="2:2">
      <c r="B767" s="44"/>
    </row>
    <row r="768" spans="2:2">
      <c r="B768" s="44"/>
    </row>
    <row r="769" spans="2:2">
      <c r="B769" s="44"/>
    </row>
    <row r="770" spans="2:2">
      <c r="B770" s="44"/>
    </row>
    <row r="771" spans="2:2">
      <c r="B771" s="44"/>
    </row>
    <row r="772" spans="2:2">
      <c r="B772" s="44"/>
    </row>
    <row r="773" spans="2:2">
      <c r="B773" s="44"/>
    </row>
    <row r="774" spans="2:2">
      <c r="B774" s="44"/>
    </row>
    <row r="775" spans="2:2">
      <c r="B775" s="44"/>
    </row>
    <row r="776" spans="2:2">
      <c r="B776" s="44"/>
    </row>
    <row r="777" spans="2:2">
      <c r="B777" s="44"/>
    </row>
    <row r="778" spans="2:2">
      <c r="B778" s="44"/>
    </row>
    <row r="779" spans="2:2">
      <c r="B779" s="44"/>
    </row>
    <row r="780" spans="2:2">
      <c r="B780" s="44"/>
    </row>
    <row r="781" spans="2:2">
      <c r="B781" s="44"/>
    </row>
    <row r="782" spans="2:2">
      <c r="B782" s="44"/>
    </row>
    <row r="783" spans="2:2">
      <c r="B783" s="44"/>
    </row>
    <row r="784" spans="2:2">
      <c r="B784" s="44"/>
    </row>
    <row r="785" spans="2:2">
      <c r="B785" s="44"/>
    </row>
    <row r="786" spans="2:2">
      <c r="B786" s="44"/>
    </row>
    <row r="787" spans="2:2">
      <c r="B787" s="44"/>
    </row>
    <row r="788" spans="2:2">
      <c r="B788" s="44"/>
    </row>
    <row r="789" spans="2:2">
      <c r="B789" s="44"/>
    </row>
    <row r="790" spans="2:2">
      <c r="B790" s="44"/>
    </row>
    <row r="791" spans="2:2">
      <c r="B791" s="44"/>
    </row>
    <row r="792" spans="2:2">
      <c r="B792" s="44"/>
    </row>
    <row r="793" spans="2:2">
      <c r="B793" s="44"/>
    </row>
    <row r="794" spans="2:2">
      <c r="B794" s="44"/>
    </row>
    <row r="795" spans="2:2">
      <c r="B795" s="44"/>
    </row>
    <row r="796" spans="2:2">
      <c r="B796" s="44"/>
    </row>
    <row r="797" spans="2:2">
      <c r="B797" s="44"/>
    </row>
    <row r="798" spans="2:2">
      <c r="B798" s="44"/>
    </row>
    <row r="799" spans="2:2">
      <c r="B799" s="44"/>
    </row>
    <row r="800" spans="2:2">
      <c r="B800" s="44"/>
    </row>
    <row r="801" spans="2:2">
      <c r="B801" s="44"/>
    </row>
    <row r="802" spans="2:2">
      <c r="B802" s="44"/>
    </row>
    <row r="803" spans="2:2">
      <c r="B803" s="44"/>
    </row>
    <row r="804" spans="2:2">
      <c r="B804" s="44"/>
    </row>
    <row r="805" spans="2:2">
      <c r="B805" s="44"/>
    </row>
    <row r="806" spans="2:2">
      <c r="B806" s="44"/>
    </row>
    <row r="807" spans="2:2">
      <c r="B807" s="44"/>
    </row>
    <row r="808" spans="2:2">
      <c r="B808" s="44"/>
    </row>
    <row r="809" spans="2:2">
      <c r="B809" s="44"/>
    </row>
    <row r="810" spans="2:2">
      <c r="B810" s="44"/>
    </row>
    <row r="811" spans="2:2">
      <c r="B811" s="44"/>
    </row>
    <row r="812" spans="2:2">
      <c r="B812" s="44"/>
    </row>
    <row r="813" spans="2:2">
      <c r="B813" s="44"/>
    </row>
    <row r="814" spans="2:2">
      <c r="B814" s="44"/>
    </row>
    <row r="815" spans="2:2">
      <c r="B815" s="44"/>
    </row>
    <row r="816" spans="2:2">
      <c r="B816" s="44"/>
    </row>
    <row r="817" spans="2:2">
      <c r="B817" s="44"/>
    </row>
    <row r="818" spans="2:2">
      <c r="B818" s="44"/>
    </row>
    <row r="819" spans="2:2">
      <c r="B819" s="44"/>
    </row>
    <row r="820" spans="2:2">
      <c r="B820" s="44"/>
    </row>
    <row r="821" spans="2:2">
      <c r="B821" s="44"/>
    </row>
    <row r="822" spans="2:2">
      <c r="B822" s="44"/>
    </row>
    <row r="823" spans="2:2">
      <c r="B823" s="44"/>
    </row>
    <row r="824" spans="2:2">
      <c r="B824" s="44"/>
    </row>
    <row r="825" spans="2:2">
      <c r="B825" s="44"/>
    </row>
    <row r="826" spans="2:2">
      <c r="B826" s="44"/>
    </row>
    <row r="827" spans="2:2">
      <c r="B827" s="44"/>
    </row>
    <row r="828" spans="2:2">
      <c r="B828" s="44"/>
    </row>
    <row r="829" spans="2:2">
      <c r="B829" s="44"/>
    </row>
    <row r="830" spans="2:2">
      <c r="B830" s="44"/>
    </row>
    <row r="831" spans="2:2">
      <c r="B831" s="44"/>
    </row>
    <row r="832" spans="2:2">
      <c r="B832" s="44"/>
    </row>
    <row r="833" spans="2:2">
      <c r="B833" s="44"/>
    </row>
    <row r="834" spans="2:2">
      <c r="B834" s="44"/>
    </row>
    <row r="835" spans="2:2">
      <c r="B835" s="44"/>
    </row>
    <row r="836" spans="2:2">
      <c r="B836" s="44"/>
    </row>
    <row r="837" spans="2:2">
      <c r="B837" s="44"/>
    </row>
    <row r="838" spans="2:2">
      <c r="B838" s="44"/>
    </row>
    <row r="839" spans="2:2">
      <c r="B839" s="44"/>
    </row>
    <row r="840" spans="2:2">
      <c r="B840" s="44"/>
    </row>
    <row r="841" spans="2:2">
      <c r="B841" s="44"/>
    </row>
    <row r="842" spans="2:2">
      <c r="B842" s="44"/>
    </row>
    <row r="843" spans="2:2">
      <c r="B843" s="44"/>
    </row>
    <row r="844" spans="2:2">
      <c r="B844" s="44"/>
    </row>
    <row r="845" spans="2:2">
      <c r="B845" s="44"/>
    </row>
    <row r="846" spans="2:2">
      <c r="B846" s="44"/>
    </row>
    <row r="847" spans="2:2">
      <c r="B847" s="44"/>
    </row>
    <row r="848" spans="2:2">
      <c r="B848" s="44"/>
    </row>
    <row r="849" spans="2:2">
      <c r="B849" s="44"/>
    </row>
    <row r="850" spans="2:2">
      <c r="B850" s="44"/>
    </row>
    <row r="851" spans="2:2">
      <c r="B851" s="44"/>
    </row>
    <row r="852" spans="2:2">
      <c r="B852" s="44"/>
    </row>
    <row r="853" spans="2:2">
      <c r="B853" s="44"/>
    </row>
    <row r="854" spans="2:2">
      <c r="B854" s="44"/>
    </row>
    <row r="855" spans="2:2">
      <c r="B855" s="44"/>
    </row>
    <row r="856" spans="2:2">
      <c r="B856" s="44"/>
    </row>
    <row r="857" spans="2:2">
      <c r="B857" s="44"/>
    </row>
    <row r="858" spans="2:2">
      <c r="B858" s="44"/>
    </row>
    <row r="859" spans="2:2">
      <c r="B859" s="44"/>
    </row>
    <row r="860" spans="2:2">
      <c r="B860" s="44"/>
    </row>
    <row r="861" spans="2:2">
      <c r="B861" s="44"/>
    </row>
    <row r="862" spans="2:2">
      <c r="B862" s="44"/>
    </row>
    <row r="863" spans="2:2">
      <c r="B863" s="44"/>
    </row>
    <row r="864" spans="2:2">
      <c r="B864" s="44"/>
    </row>
    <row r="865" spans="2:2">
      <c r="B865" s="44"/>
    </row>
    <row r="866" spans="2:2">
      <c r="B866" s="44"/>
    </row>
    <row r="867" spans="2:2">
      <c r="B867" s="44"/>
    </row>
    <row r="868" spans="2:2">
      <c r="B868" s="44"/>
    </row>
    <row r="869" spans="2:2">
      <c r="B869" s="44"/>
    </row>
    <row r="870" spans="2:2">
      <c r="B870" s="44"/>
    </row>
    <row r="871" spans="2:2">
      <c r="B871" s="44"/>
    </row>
    <row r="872" spans="2:2">
      <c r="B872" s="44"/>
    </row>
    <row r="873" spans="2:2">
      <c r="B873" s="44"/>
    </row>
    <row r="874" spans="2:2">
      <c r="B874" s="44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2"/>
  <sheetViews>
    <sheetView workbookViewId="0">
      <selection activeCell="A10" sqref="A10"/>
    </sheetView>
  </sheetViews>
  <sheetFormatPr baseColWidth="10" defaultColWidth="8.7109375" defaultRowHeight="15"/>
  <cols>
    <col min="1" max="1" width="36.5703125" bestFit="1" customWidth="1"/>
    <col min="2" max="2" width="43.7109375" style="6" customWidth="1"/>
    <col min="3" max="3" width="24.7109375" bestFit="1" customWidth="1"/>
    <col min="4" max="4" width="26.28515625" bestFit="1" customWidth="1"/>
    <col min="5" max="5" width="26.28515625" customWidth="1"/>
    <col min="6" max="6" width="113" bestFit="1" customWidth="1"/>
    <col min="9" max="9" width="29.28515625" customWidth="1"/>
    <col min="12" max="12" width="56" bestFit="1" customWidth="1"/>
    <col min="13" max="13" width="49.7109375" bestFit="1" customWidth="1"/>
  </cols>
  <sheetData>
    <row r="1" spans="1:14">
      <c r="A1" t="s">
        <v>205</v>
      </c>
      <c r="B1" s="6" t="s">
        <v>206</v>
      </c>
      <c r="C1" t="s">
        <v>207</v>
      </c>
      <c r="D1" t="s">
        <v>208</v>
      </c>
      <c r="F1" t="s">
        <v>220</v>
      </c>
    </row>
    <row r="2" spans="1:14">
      <c r="A2" t="s">
        <v>285</v>
      </c>
      <c r="B2" s="6" t="s">
        <v>760</v>
      </c>
      <c r="C2" t="s">
        <v>210</v>
      </c>
      <c r="D2" t="s">
        <v>213</v>
      </c>
      <c r="E2" t="str">
        <f>LEFT(F2,6)</f>
        <v>6.1001</v>
      </c>
      <c r="F2" t="str">
        <f>"6."&amp;TEXT(ROW(F1),"1000")&amp;" "&amp;B2</f>
        <v>6.1001 Italien pour chanteurs</v>
      </c>
      <c r="H2" t="s">
        <v>762</v>
      </c>
      <c r="I2" t="s">
        <v>760</v>
      </c>
      <c r="J2" t="s">
        <v>213</v>
      </c>
      <c r="L2" t="str">
        <f ca="1">OFFSET($I$2,ROUND(ROW(I1)/3,0),-1)</f>
        <v>5.1001</v>
      </c>
      <c r="M2" t="str">
        <f ca="1">OFFSET($I$2,ROUND(ROW(I1)/3,0),0)</f>
        <v>Italien pour chanteurs</v>
      </c>
    </row>
    <row r="3" spans="1:14">
      <c r="A3" t="s">
        <v>285</v>
      </c>
      <c r="B3" s="6" t="s">
        <v>212</v>
      </c>
      <c r="C3" t="s">
        <v>209</v>
      </c>
      <c r="E3" t="str">
        <f t="shared" ref="E3:E15" si="0">LEFT(F3,6)</f>
        <v>6.1002</v>
      </c>
      <c r="F3" t="str">
        <f>"6."&amp;TEXT(ROW(F2),"1000")&amp;" "&amp;B3</f>
        <v>6.1002 Composition</v>
      </c>
      <c r="H3" t="s">
        <v>763</v>
      </c>
      <c r="I3" t="s">
        <v>215</v>
      </c>
      <c r="J3" t="s">
        <v>211</v>
      </c>
      <c r="M3" t="str">
        <f ca="1">OFFSET($I$1,ROUND(ROW(I2)/3,0),1)</f>
        <v>60 minutes</v>
      </c>
      <c r="N3" t="str">
        <f ca="1">OFFSET($I$1,ROUND(ROW(I2)/3,0),1)</f>
        <v>60 minutes</v>
      </c>
    </row>
    <row r="4" spans="1:14">
      <c r="A4" t="s">
        <v>173</v>
      </c>
      <c r="B4" s="6" t="s">
        <v>760</v>
      </c>
      <c r="C4" t="s">
        <v>210</v>
      </c>
      <c r="D4" t="s">
        <v>213</v>
      </c>
      <c r="E4" t="str">
        <f t="shared" si="0"/>
        <v>6.1001</v>
      </c>
      <c r="F4" s="2" t="s">
        <v>964</v>
      </c>
      <c r="H4" t="s">
        <v>764</v>
      </c>
      <c r="I4" t="s">
        <v>761</v>
      </c>
      <c r="J4" t="s">
        <v>213</v>
      </c>
    </row>
    <row r="5" spans="1:14">
      <c r="A5" t="s">
        <v>174</v>
      </c>
      <c r="B5" s="6" t="s">
        <v>215</v>
      </c>
      <c r="C5" t="s">
        <v>209</v>
      </c>
      <c r="D5" t="s">
        <v>211</v>
      </c>
      <c r="E5" t="str">
        <f t="shared" si="0"/>
        <v>6.1004</v>
      </c>
      <c r="F5" t="str">
        <f>"6."&amp;TEXT(ROW(F4),"1000")&amp;" "&amp;B5</f>
        <v>6.1004 Gymnastique vocale </v>
      </c>
      <c r="L5" t="str">
        <f ca="1">OFFSET($I$2,ROUND(ROW(I3)/3,0),-1)</f>
        <v>5.1004</v>
      </c>
      <c r="M5" t="str">
        <f t="shared" ref="M5" ca="1" si="1">OFFSET($I$2,ROUND(ROW(I3)/3,0),0)</f>
        <v>Gymnastique vocale </v>
      </c>
    </row>
    <row r="6" spans="1:14">
      <c r="A6" t="s">
        <v>176</v>
      </c>
      <c r="B6" s="6" t="s">
        <v>760</v>
      </c>
      <c r="C6" t="s">
        <v>210</v>
      </c>
      <c r="D6" t="s">
        <v>213</v>
      </c>
      <c r="E6" t="str">
        <f t="shared" si="0"/>
        <v>6.1001</v>
      </c>
      <c r="F6" s="2" t="s">
        <v>964</v>
      </c>
      <c r="L6" t="str">
        <f>IF(MOD(ROW(M6),3)=2,VLOOKUP(M6,B:F,4,FALSE),"")</f>
        <v/>
      </c>
      <c r="M6" t="e">
        <f ca="1">OFFSET($I$1,ROUND(ROW(#REF!)/3,0),1)</f>
        <v>#REF!</v>
      </c>
      <c r="N6" t="e">
        <f ca="1">OFFSET($I$1,ROUND(ROW(#REF!)/3,0),1)</f>
        <v>#REF!</v>
      </c>
    </row>
    <row r="7" spans="1:14">
      <c r="A7" t="s">
        <v>176</v>
      </c>
      <c r="B7" s="6" t="s">
        <v>761</v>
      </c>
      <c r="C7" t="s">
        <v>209</v>
      </c>
      <c r="D7" t="s">
        <v>213</v>
      </c>
      <c r="E7" t="str">
        <f t="shared" si="0"/>
        <v>6.1006</v>
      </c>
      <c r="F7" t="str">
        <f>"6."&amp;TEXT(ROW(F6),"1000")&amp;" "&amp;B7</f>
        <v>6.1006 Musique de film</v>
      </c>
      <c r="L7" t="str">
        <f>IF(MOD(ROW(M7),3)=2,VLOOKUP(M7,B:F,4,FALSE),"")</f>
        <v/>
      </c>
    </row>
    <row r="8" spans="1:14">
      <c r="A8" t="s">
        <v>176</v>
      </c>
      <c r="B8" s="6" t="s">
        <v>212</v>
      </c>
      <c r="C8" t="s">
        <v>210</v>
      </c>
      <c r="E8" t="str">
        <f t="shared" si="0"/>
        <v>6.1002</v>
      </c>
      <c r="F8" s="2" t="s">
        <v>965</v>
      </c>
      <c r="L8" t="str">
        <f t="shared" ref="L8" ca="1" si="2">OFFSET($I$2,ROUND(ROW(I5)/3,0),-1)</f>
        <v>5.1006</v>
      </c>
      <c r="M8" t="str">
        <f t="shared" ref="M8" ca="1" si="3">OFFSET($I$2,ROUND(ROW(I5)/3,0),0)</f>
        <v>Musique de film</v>
      </c>
    </row>
    <row r="9" spans="1:14">
      <c r="A9" t="s">
        <v>176</v>
      </c>
      <c r="B9" s="6" t="s">
        <v>216</v>
      </c>
      <c r="C9" t="s">
        <v>209</v>
      </c>
      <c r="E9" t="str">
        <f t="shared" si="0"/>
        <v>6.1008</v>
      </c>
      <c r="F9" t="str">
        <f>"6."&amp;TEXT(ROW(F8),"1000")&amp;" "&amp;B9</f>
        <v>6.1008 Mise en scène </v>
      </c>
      <c r="M9" t="str">
        <f t="shared" ref="M9" ca="1" si="4">OFFSET($I$1,ROUND(ROW(I6)/3,0),1)</f>
        <v>30 minutes</v>
      </c>
      <c r="N9" t="str">
        <f ca="1">OFFSET($I$1,ROUND(ROW(I6)/3,0),1)</f>
        <v>30 minutes</v>
      </c>
    </row>
    <row r="10" spans="1:14">
      <c r="A10" t="s">
        <v>176</v>
      </c>
      <c r="B10" s="6" t="s">
        <v>217</v>
      </c>
      <c r="C10" t="s">
        <v>210</v>
      </c>
      <c r="E10" t="str">
        <f t="shared" si="0"/>
        <v>6.1009</v>
      </c>
      <c r="F10" t="str">
        <f>"6."&amp;TEXT(ROW(F9),"1000")&amp;" "&amp;B10</f>
        <v>6.1009 « World Music »</v>
      </c>
    </row>
    <row r="11" spans="1:14">
      <c r="A11" t="s">
        <v>179</v>
      </c>
      <c r="B11" s="6" t="s">
        <v>215</v>
      </c>
      <c r="C11" t="s">
        <v>209</v>
      </c>
      <c r="D11" t="s">
        <v>211</v>
      </c>
      <c r="E11" t="str">
        <f t="shared" si="0"/>
        <v>6.1004</v>
      </c>
      <c r="F11" s="2" t="s">
        <v>966</v>
      </c>
      <c r="L11">
        <f t="shared" ref="L11" ca="1" si="5">OFFSET($I$2,ROUND(ROW(I8)/3,0),-1)</f>
        <v>0</v>
      </c>
      <c r="M11">
        <f t="shared" ref="M11" ca="1" si="6">OFFSET($I$2,ROUND(ROW(I8)/3,0),0)</f>
        <v>0</v>
      </c>
    </row>
    <row r="12" spans="1:14">
      <c r="A12" t="s">
        <v>185</v>
      </c>
      <c r="B12" s="6" t="s">
        <v>218</v>
      </c>
      <c r="C12" t="s">
        <v>209</v>
      </c>
      <c r="E12" t="str">
        <f t="shared" si="0"/>
        <v>6.1011</v>
      </c>
      <c r="F12" t="str">
        <f>"6."&amp;TEXT(ROW(F11),"1000")&amp;" "&amp;B12</f>
        <v>6.1011 Guitare d’accompagnement</v>
      </c>
      <c r="L12" t="str">
        <f>IF(MOD(ROW(M12),3)=2,VLOOKUP(M12,B:F,4,FALSE),"")</f>
        <v/>
      </c>
      <c r="M12" t="str">
        <f t="shared" ref="M12" ca="1" si="7">OFFSET($I$1,ROUND(ROW(I9)/3,0),1)</f>
        <v>60 minutes</v>
      </c>
      <c r="N12" t="str">
        <f ca="1">OFFSET($I$1,ROUND(ROW(I9)/3,0),1)</f>
        <v>60 minutes</v>
      </c>
    </row>
    <row r="13" spans="1:14">
      <c r="A13" t="s">
        <v>361</v>
      </c>
      <c r="B13" s="6" t="s">
        <v>218</v>
      </c>
      <c r="C13" t="s">
        <v>209</v>
      </c>
      <c r="E13" t="str">
        <f t="shared" si="0"/>
        <v>6.1011</v>
      </c>
      <c r="F13" s="2" t="s">
        <v>967</v>
      </c>
      <c r="L13" t="str">
        <f>IF(MOD(ROW(M13),3)=2,VLOOKUP(M13,B:F,4,FALSE),"")</f>
        <v/>
      </c>
    </row>
    <row r="14" spans="1:14">
      <c r="A14" t="s">
        <v>362</v>
      </c>
      <c r="B14" s="6" t="s">
        <v>219</v>
      </c>
      <c r="C14" t="s">
        <v>209</v>
      </c>
      <c r="E14" t="str">
        <f t="shared" si="0"/>
        <v>6.1011</v>
      </c>
      <c r="F14" s="2" t="s">
        <v>967</v>
      </c>
      <c r="L14">
        <f t="shared" ref="L14" ca="1" si="8">OFFSET($I$2,ROUND(ROW(I11)/3,0),-1)</f>
        <v>0</v>
      </c>
      <c r="M14">
        <f t="shared" ref="M14" ca="1" si="9">OFFSET($I$2,ROUND(ROW(I11)/3,0),0)</f>
        <v>0</v>
      </c>
    </row>
    <row r="15" spans="1:14">
      <c r="A15" t="s">
        <v>360</v>
      </c>
      <c r="B15" s="6" t="s">
        <v>218</v>
      </c>
      <c r="C15" t="s">
        <v>209</v>
      </c>
      <c r="E15" t="str">
        <f t="shared" si="0"/>
        <v>6.1011</v>
      </c>
      <c r="F15" s="2" t="s">
        <v>967</v>
      </c>
      <c r="M15">
        <f ca="1">OFFSET($I$1,ROUND(ROW(I12)/3,0),1)</f>
        <v>0</v>
      </c>
      <c r="N15">
        <f ca="1">OFFSET($I$1,ROUND(ROW(I12)/3,0),1)</f>
        <v>0</v>
      </c>
    </row>
    <row r="17" spans="12:14">
      <c r="L17">
        <f t="shared" ref="L17" ca="1" si="10">OFFSET($I$2,ROUND(ROW(I14)/3,0),-1)</f>
        <v>0</v>
      </c>
      <c r="M17">
        <f t="shared" ref="M17" ca="1" si="11">OFFSET($I$2,ROUND(ROW(I14)/3,0),0)</f>
        <v>0</v>
      </c>
    </row>
    <row r="18" spans="12:14">
      <c r="L18" t="str">
        <f>IF(MOD(ROW(M18),3)=2,VLOOKUP(M18,B:F,4,FALSE),"")</f>
        <v/>
      </c>
      <c r="M18">
        <f t="shared" ref="M18" ca="1" si="12">OFFSET($I$1,ROUND(ROW(I15)/3,0),1)</f>
        <v>0</v>
      </c>
      <c r="N18">
        <f t="shared" ref="N18" ca="1" si="13">OFFSET($I$1,ROUND(ROW(I15)/3,0),1)</f>
        <v>0</v>
      </c>
    </row>
    <row r="19" spans="12:14">
      <c r="L19" t="str">
        <f>IF(MOD(ROW(M19),3)=2,VLOOKUP(M19,B:F,4,FALSE),"")</f>
        <v/>
      </c>
    </row>
    <row r="20" spans="12:14">
      <c r="L20">
        <f t="shared" ref="L20" ca="1" si="14">OFFSET($I$2,ROUND(ROW(I17)/3,0),-1)</f>
        <v>0</v>
      </c>
      <c r="M20">
        <f t="shared" ref="M20" ca="1" si="15">OFFSET($I$2,ROUND(ROW(I17)/3,0),0)</f>
        <v>0</v>
      </c>
    </row>
    <row r="21" spans="12:14">
      <c r="M21">
        <f t="shared" ref="M21" ca="1" si="16">OFFSET($I$1,ROUND(ROW(I18)/3,0),1)</f>
        <v>0</v>
      </c>
      <c r="N21">
        <f t="shared" ref="N21" ca="1" si="17">OFFSET($I$1,ROUND(ROW(I18)/3,0),1)</f>
        <v>0</v>
      </c>
    </row>
    <row r="23" spans="12:14">
      <c r="L23">
        <f t="shared" ref="L23" ca="1" si="18">OFFSET($I$2,ROUND(ROW(I20)/3,0),-1)</f>
        <v>0</v>
      </c>
      <c r="M23">
        <f t="shared" ref="M23:M77" ca="1" si="19">OFFSET($I$2,ROUND(ROW(I20)/3,0),0)</f>
        <v>0</v>
      </c>
    </row>
    <row r="24" spans="12:14">
      <c r="L24" t="str">
        <f>IF(MOD(ROW(M24),3)=2,VLOOKUP(M24,B:F,4,FALSE),"")</f>
        <v/>
      </c>
      <c r="M24">
        <f t="shared" ref="M24:M78" ca="1" si="20">OFFSET($I$1,ROUND(ROW(I21)/3,0),1)</f>
        <v>0</v>
      </c>
      <c r="N24">
        <f t="shared" ref="N24" ca="1" si="21">OFFSET($I$1,ROUND(ROW(I21)/3,0),1)</f>
        <v>0</v>
      </c>
    </row>
    <row r="25" spans="12:14">
      <c r="L25" t="str">
        <f>IF(MOD(ROW(M25),3)=2,VLOOKUP(M25,B:F,4,FALSE),"")</f>
        <v/>
      </c>
    </row>
    <row r="26" spans="12:14">
      <c r="L26">
        <f t="shared" ref="L26" ca="1" si="22">OFFSET($I$2,ROUND(ROW(I23)/3,0),-1)</f>
        <v>0</v>
      </c>
      <c r="M26">
        <f t="shared" ref="M26:M80" ca="1" si="23">OFFSET($I$2,ROUND(ROW(I23)/3,0),0)</f>
        <v>0</v>
      </c>
    </row>
    <row r="27" spans="12:14">
      <c r="M27">
        <f t="shared" ref="M27:M81" ca="1" si="24">OFFSET($I$1,ROUND(ROW(I24)/3,0),1)</f>
        <v>0</v>
      </c>
      <c r="N27">
        <f t="shared" ref="N27" ca="1" si="25">OFFSET($I$1,ROUND(ROW(I24)/3,0),1)</f>
        <v>0</v>
      </c>
    </row>
    <row r="29" spans="12:14">
      <c r="L29">
        <f t="shared" ref="L29" ca="1" si="26">OFFSET($I$2,ROUND(ROW(I26)/3,0),-1)</f>
        <v>0</v>
      </c>
      <c r="M29">
        <f t="shared" ref="M29:M83" ca="1" si="27">OFFSET($I$2,ROUND(ROW(I26)/3,0),0)</f>
        <v>0</v>
      </c>
    </row>
    <row r="30" spans="12:14">
      <c r="L30" t="str">
        <f>IF(MOD(ROW(M30),3)=2,VLOOKUP(M30,B:F,4,FALSE),"")</f>
        <v/>
      </c>
      <c r="M30">
        <f t="shared" ref="M30:M84" ca="1" si="28">OFFSET($I$1,ROUND(ROW(I27)/3,0),1)</f>
        <v>0</v>
      </c>
      <c r="N30">
        <f t="shared" ref="N30" ca="1" si="29">OFFSET($I$1,ROUND(ROW(I27)/3,0),1)</f>
        <v>0</v>
      </c>
    </row>
    <row r="31" spans="12:14">
      <c r="L31" t="str">
        <f>IF(MOD(ROW(M31),3)=2,VLOOKUP(M31,B:F,4,FALSE),"")</f>
        <v/>
      </c>
    </row>
    <row r="32" spans="12:14">
      <c r="L32">
        <f t="shared" ref="L32" ca="1" si="30">OFFSET($I$2,ROUND(ROW(I29)/3,0),-1)</f>
        <v>0</v>
      </c>
      <c r="M32">
        <f t="shared" ref="M32:M86" ca="1" si="31">OFFSET($I$2,ROUND(ROW(I29)/3,0),0)</f>
        <v>0</v>
      </c>
    </row>
    <row r="33" spans="12:14">
      <c r="M33">
        <f t="shared" ref="M33:M87" ca="1" si="32">OFFSET($I$1,ROUND(ROW(I30)/3,0),1)</f>
        <v>0</v>
      </c>
      <c r="N33">
        <f t="shared" ref="N33" ca="1" si="33">OFFSET($I$1,ROUND(ROW(I30)/3,0),1)</f>
        <v>0</v>
      </c>
    </row>
    <row r="35" spans="12:14">
      <c r="L35">
        <f t="shared" ref="L35" ca="1" si="34">OFFSET($I$2,ROUND(ROW(I32)/3,0),-1)</f>
        <v>0</v>
      </c>
      <c r="M35">
        <f t="shared" ref="M35:M89" ca="1" si="35">OFFSET($I$2,ROUND(ROW(I32)/3,0),0)</f>
        <v>0</v>
      </c>
    </row>
    <row r="36" spans="12:14">
      <c r="L36" t="str">
        <f>IF(MOD(ROW(M36),3)=2,VLOOKUP(M36,B:F,4,FALSE),"")</f>
        <v/>
      </c>
      <c r="M36">
        <f t="shared" ref="M36:M90" ca="1" si="36">OFFSET($I$1,ROUND(ROW(I33)/3,0),1)</f>
        <v>0</v>
      </c>
      <c r="N36">
        <f t="shared" ref="N36" ca="1" si="37">OFFSET($I$1,ROUND(ROW(I33)/3,0),1)</f>
        <v>0</v>
      </c>
    </row>
    <row r="37" spans="12:14">
      <c r="L37" t="str">
        <f>IF(MOD(ROW(M37),3)=2,VLOOKUP(M37,B:F,4,FALSE),"")</f>
        <v/>
      </c>
    </row>
    <row r="38" spans="12:14">
      <c r="L38">
        <f t="shared" ref="L38" ca="1" si="38">OFFSET($I$2,ROUND(ROW(I35)/3,0),-1)</f>
        <v>0</v>
      </c>
      <c r="M38">
        <f t="shared" ref="M38" ca="1" si="39">OFFSET($I$2,ROUND(ROW(I35)/3,0),0)</f>
        <v>0</v>
      </c>
    </row>
    <row r="39" spans="12:14">
      <c r="M39">
        <f t="shared" ref="M39" ca="1" si="40">OFFSET($I$1,ROUND(ROW(I36)/3,0),1)</f>
        <v>0</v>
      </c>
      <c r="N39">
        <f t="shared" ref="N39" ca="1" si="41">OFFSET($I$1,ROUND(ROW(I36)/3,0),1)</f>
        <v>0</v>
      </c>
    </row>
    <row r="41" spans="12:14">
      <c r="L41">
        <f t="shared" ref="L41" ca="1" si="42">OFFSET($I$2,ROUND(ROW(I38)/3,0),-1)</f>
        <v>0</v>
      </c>
      <c r="M41">
        <f t="shared" ca="1" si="19"/>
        <v>0</v>
      </c>
    </row>
    <row r="42" spans="12:14">
      <c r="L42" t="str">
        <f>IF(MOD(ROW(M42),3)=2,VLOOKUP(M42,B:F,4,FALSE),"")</f>
        <v/>
      </c>
      <c r="M42">
        <f t="shared" ca="1" si="20"/>
        <v>0</v>
      </c>
      <c r="N42">
        <f t="shared" ref="N42" ca="1" si="43">OFFSET($I$1,ROUND(ROW(I39)/3,0),1)</f>
        <v>0</v>
      </c>
    </row>
    <row r="43" spans="12:14">
      <c r="L43" t="str">
        <f>IF(MOD(ROW(M43),3)=2,VLOOKUP(M43,B:F,4,FALSE),"")</f>
        <v/>
      </c>
    </row>
    <row r="44" spans="12:14">
      <c r="L44">
        <f t="shared" ref="L44" ca="1" si="44">OFFSET($I$2,ROUND(ROW(I41)/3,0),-1)</f>
        <v>0</v>
      </c>
      <c r="M44">
        <f t="shared" ca="1" si="23"/>
        <v>0</v>
      </c>
    </row>
    <row r="45" spans="12:14">
      <c r="M45">
        <f t="shared" ca="1" si="24"/>
        <v>0</v>
      </c>
      <c r="N45">
        <f t="shared" ref="N45" ca="1" si="45">OFFSET($I$1,ROUND(ROW(I42)/3,0),1)</f>
        <v>0</v>
      </c>
    </row>
    <row r="47" spans="12:14">
      <c r="L47">
        <f t="shared" ref="L47" ca="1" si="46">OFFSET($I$2,ROUND(ROW(I44)/3,0),-1)</f>
        <v>0</v>
      </c>
      <c r="M47">
        <f t="shared" ca="1" si="27"/>
        <v>0</v>
      </c>
    </row>
    <row r="48" spans="12:14">
      <c r="L48" t="str">
        <f>IF(MOD(ROW(M48),3)=2,VLOOKUP(M48,B:F,4,FALSE),"")</f>
        <v/>
      </c>
      <c r="M48">
        <f t="shared" ca="1" si="28"/>
        <v>0</v>
      </c>
      <c r="N48">
        <f t="shared" ref="N48" ca="1" si="47">OFFSET($I$1,ROUND(ROW(I45)/3,0),1)</f>
        <v>0</v>
      </c>
    </row>
    <row r="49" spans="12:14">
      <c r="L49" t="str">
        <f>IF(MOD(ROW(M49),3)=2,VLOOKUP(M49,B:F,4,FALSE),"")</f>
        <v/>
      </c>
    </row>
    <row r="50" spans="12:14">
      <c r="L50">
        <f t="shared" ref="L50" ca="1" si="48">OFFSET($I$2,ROUND(ROW(I47)/3,0),-1)</f>
        <v>0</v>
      </c>
      <c r="M50">
        <f t="shared" ca="1" si="31"/>
        <v>0</v>
      </c>
    </row>
    <row r="51" spans="12:14">
      <c r="M51">
        <f t="shared" ca="1" si="32"/>
        <v>0</v>
      </c>
      <c r="N51">
        <f t="shared" ref="N51" ca="1" si="49">OFFSET($I$1,ROUND(ROW(I48)/3,0),1)</f>
        <v>0</v>
      </c>
    </row>
    <row r="53" spans="12:14">
      <c r="L53">
        <f t="shared" ref="L53" ca="1" si="50">OFFSET($I$2,ROUND(ROW(I50)/3,0),-1)</f>
        <v>0</v>
      </c>
      <c r="M53">
        <f t="shared" ca="1" si="35"/>
        <v>0</v>
      </c>
    </row>
    <row r="54" spans="12:14">
      <c r="L54" t="str">
        <f>IF(MOD(ROW(M54),3)=2,VLOOKUP(M54,B:F,4,FALSE),"")</f>
        <v/>
      </c>
      <c r="M54">
        <f t="shared" ca="1" si="36"/>
        <v>0</v>
      </c>
      <c r="N54">
        <f t="shared" ref="N54" ca="1" si="51">OFFSET($I$1,ROUND(ROW(I51)/3,0),1)</f>
        <v>0</v>
      </c>
    </row>
    <row r="55" spans="12:14">
      <c r="L55" t="str">
        <f>IF(MOD(ROW(M55),3)=2,VLOOKUP(M55,B:F,4,FALSE),"")</f>
        <v/>
      </c>
    </row>
    <row r="56" spans="12:14">
      <c r="L56">
        <f t="shared" ref="L56" ca="1" si="52">OFFSET($I$2,ROUND(ROW(I53)/3,0),-1)</f>
        <v>0</v>
      </c>
      <c r="M56">
        <f t="shared" ref="M56" ca="1" si="53">OFFSET($I$2,ROUND(ROW(I53)/3,0),0)</f>
        <v>0</v>
      </c>
    </row>
    <row r="57" spans="12:14">
      <c r="M57">
        <f t="shared" ref="M57" ca="1" si="54">OFFSET($I$1,ROUND(ROW(I54)/3,0),1)</f>
        <v>0</v>
      </c>
      <c r="N57">
        <f t="shared" ref="N57" ca="1" si="55">OFFSET($I$1,ROUND(ROW(I54)/3,0),1)</f>
        <v>0</v>
      </c>
    </row>
    <row r="59" spans="12:14">
      <c r="L59">
        <f t="shared" ref="L59" ca="1" si="56">OFFSET($I$2,ROUND(ROW(I56)/3,0),-1)</f>
        <v>0</v>
      </c>
      <c r="M59">
        <f t="shared" ca="1" si="19"/>
        <v>0</v>
      </c>
    </row>
    <row r="60" spans="12:14">
      <c r="L60" t="str">
        <f>IF(MOD(ROW(M60),3)=2,VLOOKUP(M60,B:F,4,FALSE),"")</f>
        <v/>
      </c>
      <c r="M60">
        <f t="shared" ca="1" si="20"/>
        <v>0</v>
      </c>
      <c r="N60">
        <f t="shared" ref="N60" ca="1" si="57">OFFSET($I$1,ROUND(ROW(I57)/3,0),1)</f>
        <v>0</v>
      </c>
    </row>
    <row r="61" spans="12:14">
      <c r="L61" t="str">
        <f>IF(MOD(ROW(M61),3)=2,VLOOKUP(M61,B:F,4,FALSE),"")</f>
        <v/>
      </c>
    </row>
    <row r="62" spans="12:14">
      <c r="L62">
        <f t="shared" ref="L62" ca="1" si="58">OFFSET($I$2,ROUND(ROW(I59)/3,0),-1)</f>
        <v>0</v>
      </c>
      <c r="M62">
        <f t="shared" ca="1" si="23"/>
        <v>0</v>
      </c>
    </row>
    <row r="63" spans="12:14">
      <c r="M63">
        <f t="shared" ca="1" si="24"/>
        <v>0</v>
      </c>
      <c r="N63">
        <f t="shared" ref="N63" ca="1" si="59">OFFSET($I$1,ROUND(ROW(I60)/3,0),1)</f>
        <v>0</v>
      </c>
    </row>
    <row r="65" spans="12:14">
      <c r="L65">
        <f t="shared" ref="L65" ca="1" si="60">OFFSET($I$2,ROUND(ROW(I62)/3,0),-1)</f>
        <v>0</v>
      </c>
      <c r="M65">
        <f t="shared" ca="1" si="27"/>
        <v>0</v>
      </c>
    </row>
    <row r="66" spans="12:14">
      <c r="L66" t="str">
        <f>IF(MOD(ROW(M66),3)=2,VLOOKUP(M66,B:F,4,FALSE),"")</f>
        <v/>
      </c>
      <c r="M66">
        <f t="shared" ca="1" si="28"/>
        <v>0</v>
      </c>
      <c r="N66">
        <f t="shared" ref="N66" ca="1" si="61">OFFSET($I$1,ROUND(ROW(I63)/3,0),1)</f>
        <v>0</v>
      </c>
    </row>
    <row r="67" spans="12:14">
      <c r="L67" t="str">
        <f>IF(MOD(ROW(M67),3)=2,VLOOKUP(M67,B:F,4,FALSE),"")</f>
        <v/>
      </c>
    </row>
    <row r="68" spans="12:14">
      <c r="L68">
        <f t="shared" ref="L68" ca="1" si="62">OFFSET($I$2,ROUND(ROW(I65)/3,0),-1)</f>
        <v>0</v>
      </c>
      <c r="M68">
        <f t="shared" ca="1" si="31"/>
        <v>0</v>
      </c>
    </row>
    <row r="69" spans="12:14">
      <c r="M69">
        <f t="shared" ca="1" si="32"/>
        <v>0</v>
      </c>
      <c r="N69">
        <f t="shared" ref="N69" ca="1" si="63">OFFSET($I$1,ROUND(ROW(I66)/3,0),1)</f>
        <v>0</v>
      </c>
    </row>
    <row r="71" spans="12:14">
      <c r="L71">
        <f t="shared" ref="L71" ca="1" si="64">OFFSET($I$2,ROUND(ROW(I68)/3,0),-1)</f>
        <v>0</v>
      </c>
      <c r="M71">
        <f t="shared" ca="1" si="35"/>
        <v>0</v>
      </c>
    </row>
    <row r="72" spans="12:14">
      <c r="L72" t="str">
        <f>IF(MOD(ROW(M72),3)=2,VLOOKUP(M72,B:F,4,FALSE),"")</f>
        <v/>
      </c>
      <c r="M72">
        <f t="shared" ca="1" si="36"/>
        <v>0</v>
      </c>
      <c r="N72">
        <f t="shared" ref="N72" ca="1" si="65">OFFSET($I$1,ROUND(ROW(I69)/3,0),1)</f>
        <v>0</v>
      </c>
    </row>
    <row r="73" spans="12:14">
      <c r="L73" t="str">
        <f>IF(MOD(ROW(M73),3)=2,VLOOKUP(M73,B:F,4,FALSE),"")</f>
        <v/>
      </c>
    </row>
    <row r="74" spans="12:14">
      <c r="L74">
        <f t="shared" ref="L74" ca="1" si="66">OFFSET($I$2,ROUND(ROW(I71)/3,0),-1)</f>
        <v>0</v>
      </c>
      <c r="M74">
        <f t="shared" ref="M74" ca="1" si="67">OFFSET($I$2,ROUND(ROW(I71)/3,0),0)</f>
        <v>0</v>
      </c>
    </row>
    <row r="75" spans="12:14">
      <c r="M75">
        <f t="shared" ref="M75" ca="1" si="68">OFFSET($I$1,ROUND(ROW(I72)/3,0),1)</f>
        <v>0</v>
      </c>
      <c r="N75">
        <f t="shared" ref="N75" ca="1" si="69">OFFSET($I$1,ROUND(ROW(I72)/3,0),1)</f>
        <v>0</v>
      </c>
    </row>
    <row r="77" spans="12:14">
      <c r="L77">
        <f t="shared" ref="L77" ca="1" si="70">OFFSET($I$2,ROUND(ROW(I74)/3,0),-1)</f>
        <v>0</v>
      </c>
      <c r="M77">
        <f t="shared" ca="1" si="19"/>
        <v>0</v>
      </c>
    </row>
    <row r="78" spans="12:14">
      <c r="L78" t="str">
        <f>IF(MOD(ROW(M78),3)=2,VLOOKUP(M78,B:F,4,FALSE),"")</f>
        <v/>
      </c>
      <c r="M78">
        <f t="shared" ca="1" si="20"/>
        <v>0</v>
      </c>
      <c r="N78">
        <f t="shared" ref="N78" ca="1" si="71">OFFSET($I$1,ROUND(ROW(I75)/3,0),1)</f>
        <v>0</v>
      </c>
    </row>
    <row r="79" spans="12:14">
      <c r="L79" t="str">
        <f>IF(MOD(ROW(M79),3)=2,VLOOKUP(M79,B:F,4,FALSE),"")</f>
        <v/>
      </c>
    </row>
    <row r="80" spans="12:14">
      <c r="L80">
        <f t="shared" ref="L80" ca="1" si="72">OFFSET($I$2,ROUND(ROW(I77)/3,0),-1)</f>
        <v>0</v>
      </c>
      <c r="M80">
        <f t="shared" ca="1" si="23"/>
        <v>0</v>
      </c>
    </row>
    <row r="81" spans="12:14">
      <c r="M81">
        <f t="shared" ca="1" si="24"/>
        <v>0</v>
      </c>
      <c r="N81">
        <f t="shared" ref="N81" ca="1" si="73">OFFSET($I$1,ROUND(ROW(I78)/3,0),1)</f>
        <v>0</v>
      </c>
    </row>
    <row r="83" spans="12:14">
      <c r="L83">
        <f t="shared" ref="L83" ca="1" si="74">OFFSET($I$2,ROUND(ROW(I80)/3,0),-1)</f>
        <v>0</v>
      </c>
      <c r="M83">
        <f t="shared" ca="1" si="27"/>
        <v>0</v>
      </c>
    </row>
    <row r="84" spans="12:14">
      <c r="L84" t="str">
        <f>IF(MOD(ROW(M84),3)=2,VLOOKUP(M84,B:F,4,FALSE),"")</f>
        <v/>
      </c>
      <c r="M84">
        <f t="shared" ca="1" si="28"/>
        <v>0</v>
      </c>
      <c r="N84">
        <f t="shared" ref="N84" ca="1" si="75">OFFSET($I$1,ROUND(ROW(I81)/3,0),1)</f>
        <v>0</v>
      </c>
    </row>
    <row r="85" spans="12:14">
      <c r="L85" t="str">
        <f>IF(MOD(ROW(M85),3)=2,VLOOKUP(M85,B:F,4,FALSE),"")</f>
        <v/>
      </c>
    </row>
    <row r="86" spans="12:14">
      <c r="L86">
        <f t="shared" ref="L86" ca="1" si="76">OFFSET($I$2,ROUND(ROW(I83)/3,0),-1)</f>
        <v>0</v>
      </c>
      <c r="M86">
        <f t="shared" ca="1" si="31"/>
        <v>0</v>
      </c>
    </row>
    <row r="87" spans="12:14">
      <c r="M87">
        <f t="shared" ca="1" si="32"/>
        <v>0</v>
      </c>
      <c r="N87">
        <f t="shared" ref="N87" ca="1" si="77">OFFSET($I$1,ROUND(ROW(I84)/3,0),1)</f>
        <v>0</v>
      </c>
    </row>
    <row r="89" spans="12:14">
      <c r="L89">
        <f t="shared" ref="L89" ca="1" si="78">OFFSET($I$2,ROUND(ROW(I86)/3,0),-1)</f>
        <v>0</v>
      </c>
      <c r="M89">
        <f t="shared" ca="1" si="35"/>
        <v>0</v>
      </c>
    </row>
    <row r="90" spans="12:14">
      <c r="L90" t="str">
        <f>IF(MOD(ROW(M90),3)=2,VLOOKUP(M90,B:F,4,FALSE),"")</f>
        <v/>
      </c>
      <c r="M90">
        <f t="shared" ca="1" si="36"/>
        <v>0</v>
      </c>
      <c r="N90">
        <f t="shared" ref="N90" ca="1" si="79">OFFSET($I$1,ROUND(ROW(I87)/3,0),1)</f>
        <v>0</v>
      </c>
    </row>
    <row r="91" spans="12:14">
      <c r="L91" t="str">
        <f>IF(MOD(ROW(M91),3)=2,VLOOKUP(M91,B:F,4,FALSE),"")</f>
        <v/>
      </c>
    </row>
    <row r="92" spans="12:14">
      <c r="L92">
        <f t="shared" ref="L92" ca="1" si="80">OFFSET($I$2,ROUND(ROW(I89)/3,0),-1)</f>
        <v>0</v>
      </c>
      <c r="M92">
        <f t="shared" ref="M92" ca="1" si="81">OFFSET($I$2,ROUND(ROW(I89)/3,0),0)</f>
        <v>0</v>
      </c>
    </row>
    <row r="93" spans="12:14">
      <c r="M93">
        <f t="shared" ref="M93" ca="1" si="82">OFFSET($I$1,ROUND(ROW(I90)/3,0),1)</f>
        <v>0</v>
      </c>
      <c r="N93">
        <f t="shared" ref="N93" ca="1" si="83">OFFSET($I$1,ROUND(ROW(I90)/3,0),1)</f>
        <v>0</v>
      </c>
    </row>
    <row r="95" spans="12:14">
      <c r="L95">
        <f t="shared" ref="L95" ca="1" si="84">OFFSET($I$2,ROUND(ROW(I92)/3,0),-1)</f>
        <v>0</v>
      </c>
      <c r="M95">
        <f t="shared" ref="M95:M149" ca="1" si="85">OFFSET($I$2,ROUND(ROW(I92)/3,0),0)</f>
        <v>0</v>
      </c>
    </row>
    <row r="96" spans="12:14">
      <c r="L96" t="str">
        <f>IF(MOD(ROW(M96),3)=2,VLOOKUP(M96,B:F,4,FALSE),"")</f>
        <v/>
      </c>
      <c r="M96">
        <f t="shared" ref="M96:M150" ca="1" si="86">OFFSET($I$1,ROUND(ROW(I93)/3,0),1)</f>
        <v>0</v>
      </c>
      <c r="N96">
        <f t="shared" ref="N96" ca="1" si="87">OFFSET($I$1,ROUND(ROW(I93)/3,0),1)</f>
        <v>0</v>
      </c>
    </row>
    <row r="97" spans="12:14">
      <c r="L97" t="str">
        <f>IF(MOD(ROW(M97),3)=2,VLOOKUP(M97,B:F,4,FALSE),"")</f>
        <v/>
      </c>
    </row>
    <row r="98" spans="12:14">
      <c r="L98">
        <f t="shared" ref="L98" ca="1" si="88">OFFSET($I$2,ROUND(ROW(I95)/3,0),-1)</f>
        <v>0</v>
      </c>
      <c r="M98">
        <f t="shared" ref="M98:M152" ca="1" si="89">OFFSET($I$2,ROUND(ROW(I95)/3,0),0)</f>
        <v>0</v>
      </c>
    </row>
    <row r="99" spans="12:14">
      <c r="M99">
        <f t="shared" ref="M99:M153" ca="1" si="90">OFFSET($I$1,ROUND(ROW(I96)/3,0),1)</f>
        <v>0</v>
      </c>
      <c r="N99">
        <f t="shared" ref="N99" ca="1" si="91">OFFSET($I$1,ROUND(ROW(I96)/3,0),1)</f>
        <v>0</v>
      </c>
    </row>
    <row r="101" spans="12:14">
      <c r="L101">
        <f t="shared" ref="L101" ca="1" si="92">OFFSET($I$2,ROUND(ROW(I98)/3,0),-1)</f>
        <v>0</v>
      </c>
      <c r="M101">
        <f t="shared" ref="M101:M155" ca="1" si="93">OFFSET($I$2,ROUND(ROW(I98)/3,0),0)</f>
        <v>0</v>
      </c>
    </row>
    <row r="102" spans="12:14">
      <c r="L102" t="str">
        <f>IF(MOD(ROW(M102),3)=2,VLOOKUP(M102,B:F,4,FALSE),"")</f>
        <v/>
      </c>
      <c r="M102">
        <f t="shared" ref="M102:M156" ca="1" si="94">OFFSET($I$1,ROUND(ROW(I99)/3,0),1)</f>
        <v>0</v>
      </c>
      <c r="N102">
        <f t="shared" ref="N102" ca="1" si="95">OFFSET($I$1,ROUND(ROW(I99)/3,0),1)</f>
        <v>0</v>
      </c>
    </row>
    <row r="103" spans="12:14">
      <c r="L103" t="str">
        <f>IF(MOD(ROW(M103),3)=2,VLOOKUP(M103,B:F,4,FALSE),"")</f>
        <v/>
      </c>
    </row>
    <row r="104" spans="12:14">
      <c r="L104">
        <f t="shared" ref="L104" ca="1" si="96">OFFSET($I$2,ROUND(ROW(I101)/3,0),-1)</f>
        <v>0</v>
      </c>
      <c r="M104">
        <f t="shared" ref="M104:M158" ca="1" si="97">OFFSET($I$2,ROUND(ROW(I101)/3,0),0)</f>
        <v>0</v>
      </c>
    </row>
    <row r="105" spans="12:14">
      <c r="M105">
        <f t="shared" ref="M105:M159" ca="1" si="98">OFFSET($I$1,ROUND(ROW(I102)/3,0),1)</f>
        <v>0</v>
      </c>
      <c r="N105">
        <f t="shared" ref="N105" ca="1" si="99">OFFSET($I$1,ROUND(ROW(I102)/3,0),1)</f>
        <v>0</v>
      </c>
    </row>
    <row r="107" spans="12:14">
      <c r="L107">
        <f t="shared" ref="L107" ca="1" si="100">OFFSET($I$2,ROUND(ROW(I104)/3,0),-1)</f>
        <v>0</v>
      </c>
      <c r="M107">
        <f t="shared" ref="M107:M161" ca="1" si="101">OFFSET($I$2,ROUND(ROW(I104)/3,0),0)</f>
        <v>0</v>
      </c>
    </row>
    <row r="108" spans="12:14">
      <c r="L108" t="str">
        <f>IF(MOD(ROW(M108),3)=2,VLOOKUP(M108,B:F,4,FALSE),"")</f>
        <v/>
      </c>
      <c r="M108">
        <f t="shared" ref="M108:M162" ca="1" si="102">OFFSET($I$1,ROUND(ROW(I105)/3,0),1)</f>
        <v>0</v>
      </c>
      <c r="N108">
        <f t="shared" ref="N108" ca="1" si="103">OFFSET($I$1,ROUND(ROW(I105)/3,0),1)</f>
        <v>0</v>
      </c>
    </row>
    <row r="109" spans="12:14">
      <c r="L109" t="str">
        <f>IF(MOD(ROW(M109),3)=2,VLOOKUP(M109,B:F,4,FALSE),"")</f>
        <v/>
      </c>
    </row>
    <row r="110" spans="12:14">
      <c r="L110">
        <f t="shared" ref="L110" ca="1" si="104">OFFSET($I$2,ROUND(ROW(I107)/3,0),-1)</f>
        <v>0</v>
      </c>
      <c r="M110">
        <f t="shared" ref="M110" ca="1" si="105">OFFSET($I$2,ROUND(ROW(I107)/3,0),0)</f>
        <v>0</v>
      </c>
    </row>
    <row r="111" spans="12:14">
      <c r="M111">
        <f t="shared" ref="M111" ca="1" si="106">OFFSET($I$1,ROUND(ROW(I108)/3,0),1)</f>
        <v>0</v>
      </c>
      <c r="N111">
        <f t="shared" ref="N111" ca="1" si="107">OFFSET($I$1,ROUND(ROW(I108)/3,0),1)</f>
        <v>0</v>
      </c>
    </row>
    <row r="113" spans="12:14">
      <c r="L113">
        <f t="shared" ref="L113" ca="1" si="108">OFFSET($I$2,ROUND(ROW(I110)/3,0),-1)</f>
        <v>0</v>
      </c>
      <c r="M113">
        <f t="shared" ca="1" si="85"/>
        <v>0</v>
      </c>
    </row>
    <row r="114" spans="12:14">
      <c r="L114" t="str">
        <f>IF(MOD(ROW(M114),3)=2,VLOOKUP(M114,B:F,4,FALSE),"")</f>
        <v/>
      </c>
      <c r="M114">
        <f t="shared" ca="1" si="86"/>
        <v>0</v>
      </c>
      <c r="N114">
        <f t="shared" ref="N114" ca="1" si="109">OFFSET($I$1,ROUND(ROW(I111)/3,0),1)</f>
        <v>0</v>
      </c>
    </row>
    <row r="115" spans="12:14">
      <c r="L115" t="str">
        <f>IF(MOD(ROW(M115),3)=2,VLOOKUP(M115,B:F,4,FALSE),"")</f>
        <v/>
      </c>
    </row>
    <row r="116" spans="12:14">
      <c r="L116">
        <f t="shared" ref="L116" ca="1" si="110">OFFSET($I$2,ROUND(ROW(I113)/3,0),-1)</f>
        <v>0</v>
      </c>
      <c r="M116">
        <f t="shared" ca="1" si="89"/>
        <v>0</v>
      </c>
    </row>
    <row r="117" spans="12:14">
      <c r="M117">
        <f t="shared" ca="1" si="90"/>
        <v>0</v>
      </c>
      <c r="N117">
        <f t="shared" ref="N117" ca="1" si="111">OFFSET($I$1,ROUND(ROW(I114)/3,0),1)</f>
        <v>0</v>
      </c>
    </row>
    <row r="119" spans="12:14">
      <c r="L119">
        <f t="shared" ref="L119" ca="1" si="112">OFFSET($I$2,ROUND(ROW(I116)/3,0),-1)</f>
        <v>0</v>
      </c>
      <c r="M119">
        <f t="shared" ca="1" si="93"/>
        <v>0</v>
      </c>
    </row>
    <row r="120" spans="12:14">
      <c r="L120" t="str">
        <f>IF(MOD(ROW(M120),3)=2,VLOOKUP(M120,B:F,4,FALSE),"")</f>
        <v/>
      </c>
      <c r="M120">
        <f t="shared" ca="1" si="94"/>
        <v>0</v>
      </c>
      <c r="N120">
        <f t="shared" ref="N120" ca="1" si="113">OFFSET($I$1,ROUND(ROW(I117)/3,0),1)</f>
        <v>0</v>
      </c>
    </row>
    <row r="121" spans="12:14">
      <c r="L121" t="str">
        <f>IF(MOD(ROW(M121),3)=2,VLOOKUP(M121,B:F,4,FALSE),"")</f>
        <v/>
      </c>
    </row>
    <row r="122" spans="12:14">
      <c r="L122">
        <f t="shared" ref="L122" ca="1" si="114">OFFSET($I$2,ROUND(ROW(I119)/3,0),-1)</f>
        <v>0</v>
      </c>
      <c r="M122">
        <f t="shared" ca="1" si="97"/>
        <v>0</v>
      </c>
    </row>
    <row r="123" spans="12:14">
      <c r="M123">
        <f t="shared" ca="1" si="98"/>
        <v>0</v>
      </c>
      <c r="N123">
        <f t="shared" ref="N123" ca="1" si="115">OFFSET($I$1,ROUND(ROW(I120)/3,0),1)</f>
        <v>0</v>
      </c>
    </row>
    <row r="125" spans="12:14">
      <c r="L125">
        <f t="shared" ref="L125" ca="1" si="116">OFFSET($I$2,ROUND(ROW(I122)/3,0),-1)</f>
        <v>0</v>
      </c>
      <c r="M125">
        <f t="shared" ca="1" si="101"/>
        <v>0</v>
      </c>
    </row>
    <row r="126" spans="12:14">
      <c r="L126" t="str">
        <f>IF(MOD(ROW(M126),3)=2,VLOOKUP(M126,B:F,4,FALSE),"")</f>
        <v/>
      </c>
      <c r="M126">
        <f t="shared" ca="1" si="102"/>
        <v>0</v>
      </c>
      <c r="N126">
        <f t="shared" ref="N126" ca="1" si="117">OFFSET($I$1,ROUND(ROW(I123)/3,0),1)</f>
        <v>0</v>
      </c>
    </row>
    <row r="127" spans="12:14">
      <c r="L127" t="str">
        <f>IF(MOD(ROW(M127),3)=2,VLOOKUP(M127,B:F,4,FALSE),"")</f>
        <v/>
      </c>
    </row>
    <row r="128" spans="12:14">
      <c r="L128">
        <f t="shared" ref="L128" ca="1" si="118">OFFSET($I$2,ROUND(ROW(I125)/3,0),-1)</f>
        <v>0</v>
      </c>
      <c r="M128">
        <f t="shared" ref="M128" ca="1" si="119">OFFSET($I$2,ROUND(ROW(I125)/3,0),0)</f>
        <v>0</v>
      </c>
    </row>
    <row r="129" spans="12:14">
      <c r="M129">
        <f t="shared" ref="M129" ca="1" si="120">OFFSET($I$1,ROUND(ROW(I126)/3,0),1)</f>
        <v>0</v>
      </c>
      <c r="N129">
        <f t="shared" ref="N129" ca="1" si="121">OFFSET($I$1,ROUND(ROW(I126)/3,0),1)</f>
        <v>0</v>
      </c>
    </row>
    <row r="131" spans="12:14">
      <c r="L131">
        <f t="shared" ref="L131" ca="1" si="122">OFFSET($I$2,ROUND(ROW(I128)/3,0),-1)</f>
        <v>0</v>
      </c>
      <c r="M131">
        <f t="shared" ca="1" si="85"/>
        <v>0</v>
      </c>
    </row>
    <row r="132" spans="12:14">
      <c r="L132" t="str">
        <f>IF(MOD(ROW(M132),3)=2,VLOOKUP(M132,B:F,4,FALSE),"")</f>
        <v/>
      </c>
      <c r="M132">
        <f t="shared" ca="1" si="86"/>
        <v>0</v>
      </c>
      <c r="N132">
        <f t="shared" ref="N132" ca="1" si="123">OFFSET($I$1,ROUND(ROW(I129)/3,0),1)</f>
        <v>0</v>
      </c>
    </row>
    <row r="133" spans="12:14">
      <c r="L133" t="str">
        <f>IF(MOD(ROW(M133),3)=2,VLOOKUP(M133,B:F,4,FALSE),"")</f>
        <v/>
      </c>
    </row>
    <row r="134" spans="12:14">
      <c r="L134">
        <f t="shared" ref="L134" ca="1" si="124">OFFSET($I$2,ROUND(ROW(I131)/3,0),-1)</f>
        <v>0</v>
      </c>
      <c r="M134">
        <f t="shared" ca="1" si="89"/>
        <v>0</v>
      </c>
    </row>
    <row r="135" spans="12:14">
      <c r="M135">
        <f t="shared" ca="1" si="90"/>
        <v>0</v>
      </c>
      <c r="N135">
        <f t="shared" ref="N135" ca="1" si="125">OFFSET($I$1,ROUND(ROW(I132)/3,0),1)</f>
        <v>0</v>
      </c>
    </row>
    <row r="137" spans="12:14">
      <c r="L137">
        <f t="shared" ref="L137" ca="1" si="126">OFFSET($I$2,ROUND(ROW(I134)/3,0),-1)</f>
        <v>0</v>
      </c>
      <c r="M137">
        <f t="shared" ca="1" si="93"/>
        <v>0</v>
      </c>
    </row>
    <row r="138" spans="12:14">
      <c r="L138" t="str">
        <f>IF(MOD(ROW(M138),3)=2,VLOOKUP(M138,B:F,4,FALSE),"")</f>
        <v/>
      </c>
      <c r="M138">
        <f t="shared" ca="1" si="94"/>
        <v>0</v>
      </c>
      <c r="N138">
        <f t="shared" ref="N138" ca="1" si="127">OFFSET($I$1,ROUND(ROW(I135)/3,0),1)</f>
        <v>0</v>
      </c>
    </row>
    <row r="139" spans="12:14">
      <c r="L139" t="str">
        <f>IF(MOD(ROW(M139),3)=2,VLOOKUP(M139,B:F,4,FALSE),"")</f>
        <v/>
      </c>
    </row>
    <row r="140" spans="12:14">
      <c r="L140">
        <f t="shared" ref="L140" ca="1" si="128">OFFSET($I$2,ROUND(ROW(I137)/3,0),-1)</f>
        <v>0</v>
      </c>
      <c r="M140">
        <f t="shared" ca="1" si="97"/>
        <v>0</v>
      </c>
    </row>
    <row r="141" spans="12:14">
      <c r="M141">
        <f t="shared" ca="1" si="98"/>
        <v>0</v>
      </c>
      <c r="N141">
        <f t="shared" ref="N141" ca="1" si="129">OFFSET($I$1,ROUND(ROW(I138)/3,0),1)</f>
        <v>0</v>
      </c>
    </row>
    <row r="143" spans="12:14">
      <c r="L143">
        <f t="shared" ref="L143" ca="1" si="130">OFFSET($I$2,ROUND(ROW(I140)/3,0),-1)</f>
        <v>0</v>
      </c>
      <c r="M143">
        <f t="shared" ca="1" si="101"/>
        <v>0</v>
      </c>
    </row>
    <row r="144" spans="12:14">
      <c r="L144" t="str">
        <f>IF(MOD(ROW(M144),3)=2,VLOOKUP(M144,B:F,4,FALSE),"")</f>
        <v/>
      </c>
      <c r="M144">
        <f t="shared" ca="1" si="102"/>
        <v>0</v>
      </c>
      <c r="N144">
        <f t="shared" ref="N144" ca="1" si="131">OFFSET($I$1,ROUND(ROW(I141)/3,0),1)</f>
        <v>0</v>
      </c>
    </row>
    <row r="145" spans="12:14">
      <c r="L145" t="str">
        <f>IF(MOD(ROW(M145),3)=2,VLOOKUP(M145,B:F,4,FALSE),"")</f>
        <v/>
      </c>
    </row>
    <row r="146" spans="12:14">
      <c r="L146">
        <f t="shared" ref="L146" ca="1" si="132">OFFSET($I$2,ROUND(ROW(I143)/3,0),-1)</f>
        <v>0</v>
      </c>
      <c r="M146">
        <f t="shared" ref="M146" ca="1" si="133">OFFSET($I$2,ROUND(ROW(I143)/3,0),0)</f>
        <v>0</v>
      </c>
    </row>
    <row r="147" spans="12:14">
      <c r="M147">
        <f t="shared" ref="M147" ca="1" si="134">OFFSET($I$1,ROUND(ROW(I144)/3,0),1)</f>
        <v>0</v>
      </c>
      <c r="N147">
        <f t="shared" ref="N147" ca="1" si="135">OFFSET($I$1,ROUND(ROW(I144)/3,0),1)</f>
        <v>0</v>
      </c>
    </row>
    <row r="149" spans="12:14">
      <c r="L149">
        <f t="shared" ref="L149" ca="1" si="136">OFFSET($I$2,ROUND(ROW(I146)/3,0),-1)</f>
        <v>0</v>
      </c>
      <c r="M149">
        <f t="shared" ca="1" si="85"/>
        <v>0</v>
      </c>
    </row>
    <row r="150" spans="12:14">
      <c r="L150" t="str">
        <f>IF(MOD(ROW(M150),3)=2,VLOOKUP(M150,B:F,4,FALSE),"")</f>
        <v/>
      </c>
      <c r="M150">
        <f t="shared" ca="1" si="86"/>
        <v>0</v>
      </c>
      <c r="N150">
        <f t="shared" ref="N150" ca="1" si="137">OFFSET($I$1,ROUND(ROW(I147)/3,0),1)</f>
        <v>0</v>
      </c>
    </row>
    <row r="151" spans="12:14">
      <c r="L151" t="str">
        <f>IF(MOD(ROW(M151),3)=2,VLOOKUP(M151,B:F,4,FALSE),"")</f>
        <v/>
      </c>
    </row>
    <row r="152" spans="12:14">
      <c r="L152">
        <f t="shared" ref="L152" ca="1" si="138">OFFSET($I$2,ROUND(ROW(I149)/3,0),-1)</f>
        <v>0</v>
      </c>
      <c r="M152">
        <f t="shared" ca="1" si="89"/>
        <v>0</v>
      </c>
    </row>
    <row r="153" spans="12:14">
      <c r="M153">
        <f t="shared" ca="1" si="90"/>
        <v>0</v>
      </c>
      <c r="N153">
        <f t="shared" ref="N153" ca="1" si="139">OFFSET($I$1,ROUND(ROW(I150)/3,0),1)</f>
        <v>0</v>
      </c>
    </row>
    <row r="155" spans="12:14">
      <c r="L155">
        <f t="shared" ref="L155" ca="1" si="140">OFFSET($I$2,ROUND(ROW(I152)/3,0),-1)</f>
        <v>0</v>
      </c>
      <c r="M155">
        <f t="shared" ca="1" si="93"/>
        <v>0</v>
      </c>
    </row>
    <row r="156" spans="12:14">
      <c r="L156" t="str">
        <f>IF(MOD(ROW(M156),3)=2,VLOOKUP(M156,B:F,4,FALSE),"")</f>
        <v/>
      </c>
      <c r="M156">
        <f t="shared" ca="1" si="94"/>
        <v>0</v>
      </c>
      <c r="N156">
        <f t="shared" ref="N156" ca="1" si="141">OFFSET($I$1,ROUND(ROW(I153)/3,0),1)</f>
        <v>0</v>
      </c>
    </row>
    <row r="157" spans="12:14">
      <c r="L157" t="str">
        <f>IF(MOD(ROW(M157),3)=2,VLOOKUP(M157,B:F,4,FALSE),"")</f>
        <v/>
      </c>
    </row>
    <row r="158" spans="12:14">
      <c r="L158">
        <f t="shared" ref="L158" ca="1" si="142">OFFSET($I$2,ROUND(ROW(I155)/3,0),-1)</f>
        <v>0</v>
      </c>
      <c r="M158">
        <f t="shared" ca="1" si="97"/>
        <v>0</v>
      </c>
    </row>
    <row r="159" spans="12:14">
      <c r="M159">
        <f t="shared" ca="1" si="98"/>
        <v>0</v>
      </c>
      <c r="N159">
        <f t="shared" ref="N159" ca="1" si="143">OFFSET($I$1,ROUND(ROW(I156)/3,0),1)</f>
        <v>0</v>
      </c>
    </row>
    <row r="161" spans="12:14">
      <c r="L161">
        <f t="shared" ref="L161" ca="1" si="144">OFFSET($I$2,ROUND(ROW(I158)/3,0),-1)</f>
        <v>0</v>
      </c>
      <c r="M161">
        <f t="shared" ca="1" si="101"/>
        <v>0</v>
      </c>
    </row>
    <row r="162" spans="12:14">
      <c r="L162" t="str">
        <f>IF(MOD(ROW(M162),3)=2,VLOOKUP(M162,B:F,4,FALSE),"")</f>
        <v/>
      </c>
      <c r="M162">
        <f t="shared" ca="1" si="102"/>
        <v>0</v>
      </c>
      <c r="N162">
        <f t="shared" ref="N162" ca="1" si="145">OFFSET($I$1,ROUND(ROW(I159)/3,0),1)</f>
        <v>0</v>
      </c>
    </row>
    <row r="163" spans="12:14">
      <c r="L163" t="str">
        <f>IF(MOD(ROW(M163),3)=2,VLOOKUP(M163,B:F,4,FALSE),"")</f>
        <v/>
      </c>
    </row>
    <row r="164" spans="12:14">
      <c r="L164">
        <f t="shared" ref="L164" ca="1" si="146">OFFSET($I$2,ROUND(ROW(I161)/3,0),-1)</f>
        <v>0</v>
      </c>
      <c r="M164">
        <f t="shared" ref="M164" ca="1" si="147">OFFSET($I$2,ROUND(ROW(I161)/3,0),0)</f>
        <v>0</v>
      </c>
    </row>
    <row r="165" spans="12:14">
      <c r="M165">
        <f t="shared" ref="M165" ca="1" si="148">OFFSET($I$1,ROUND(ROW(I162)/3,0),1)</f>
        <v>0</v>
      </c>
      <c r="N165">
        <f t="shared" ref="N165" ca="1" si="149">OFFSET($I$1,ROUND(ROW(I162)/3,0),1)</f>
        <v>0</v>
      </c>
    </row>
    <row r="167" spans="12:14">
      <c r="L167">
        <f t="shared" ref="L167" ca="1" si="150">OFFSET($I$2,ROUND(ROW(I164)/3,0),-1)</f>
        <v>0</v>
      </c>
      <c r="M167">
        <f t="shared" ref="M167:M224" ca="1" si="151">OFFSET($I$2,ROUND(ROW(I164)/3,0),0)</f>
        <v>0</v>
      </c>
    </row>
    <row r="168" spans="12:14">
      <c r="L168" t="str">
        <f>IF(MOD(ROW(M168),3)=2,VLOOKUP(M168,B:F,4,FALSE),"")</f>
        <v/>
      </c>
      <c r="M168">
        <f t="shared" ref="M168:M225" ca="1" si="152">OFFSET($I$1,ROUND(ROW(I165)/3,0),1)</f>
        <v>0</v>
      </c>
      <c r="N168">
        <f t="shared" ref="N168" ca="1" si="153">OFFSET($I$1,ROUND(ROW(I165)/3,0),1)</f>
        <v>0</v>
      </c>
    </row>
    <row r="169" spans="12:14">
      <c r="L169" t="str">
        <f>IF(MOD(ROW(M169),3)=2,VLOOKUP(M169,B:F,4,FALSE),"")</f>
        <v/>
      </c>
    </row>
    <row r="170" spans="12:14">
      <c r="L170">
        <f t="shared" ref="L170" ca="1" si="154">OFFSET($I$2,ROUND(ROW(I167)/3,0),-1)</f>
        <v>0</v>
      </c>
      <c r="M170">
        <f t="shared" ref="M170:M206" ca="1" si="155">OFFSET($I$2,ROUND(ROW(I167)/3,0),0)</f>
        <v>0</v>
      </c>
    </row>
    <row r="171" spans="12:14">
      <c r="M171">
        <f t="shared" ref="M171:M207" ca="1" si="156">OFFSET($I$1,ROUND(ROW(I168)/3,0),1)</f>
        <v>0</v>
      </c>
      <c r="N171">
        <f t="shared" ref="N171" ca="1" si="157">OFFSET($I$1,ROUND(ROW(I168)/3,0),1)</f>
        <v>0</v>
      </c>
    </row>
    <row r="173" spans="12:14">
      <c r="L173">
        <f t="shared" ref="L173" ca="1" si="158">OFFSET($I$2,ROUND(ROW(I170)/3,0),-1)</f>
        <v>0</v>
      </c>
      <c r="M173">
        <f t="shared" ref="M173:M209" ca="1" si="159">OFFSET($I$2,ROUND(ROW(I170)/3,0),0)</f>
        <v>0</v>
      </c>
    </row>
    <row r="174" spans="12:14">
      <c r="L174" t="str">
        <f>IF(MOD(ROW(M174),3)=2,VLOOKUP(M174,B:F,4,FALSE),"")</f>
        <v/>
      </c>
      <c r="M174">
        <f t="shared" ref="M174:M210" ca="1" si="160">OFFSET($I$1,ROUND(ROW(I171)/3,0),1)</f>
        <v>0</v>
      </c>
      <c r="N174">
        <f t="shared" ref="N174" ca="1" si="161">OFFSET($I$1,ROUND(ROW(I171)/3,0),1)</f>
        <v>0</v>
      </c>
    </row>
    <row r="175" spans="12:14">
      <c r="L175" t="str">
        <f>IF(MOD(ROW(M175),3)=2,VLOOKUP(M175,B:F,4,FALSE),"")</f>
        <v/>
      </c>
    </row>
    <row r="176" spans="12:14">
      <c r="L176">
        <f t="shared" ref="L176" ca="1" si="162">OFFSET($I$2,ROUND(ROW(I173)/3,0),-1)</f>
        <v>0</v>
      </c>
      <c r="M176">
        <f t="shared" ref="M176:M212" ca="1" si="163">OFFSET($I$2,ROUND(ROW(I173)/3,0),0)</f>
        <v>0</v>
      </c>
    </row>
    <row r="177" spans="12:14">
      <c r="M177">
        <f t="shared" ref="M177:M213" ca="1" si="164">OFFSET($I$1,ROUND(ROW(I174)/3,0),1)</f>
        <v>0</v>
      </c>
      <c r="N177">
        <f t="shared" ref="N177" ca="1" si="165">OFFSET($I$1,ROUND(ROW(I174)/3,0),1)</f>
        <v>0</v>
      </c>
    </row>
    <row r="179" spans="12:14">
      <c r="L179">
        <f t="shared" ref="L179" ca="1" si="166">OFFSET($I$2,ROUND(ROW(I176)/3,0),-1)</f>
        <v>0</v>
      </c>
      <c r="M179">
        <f t="shared" ref="M179:M215" ca="1" si="167">OFFSET($I$2,ROUND(ROW(I176)/3,0),0)</f>
        <v>0</v>
      </c>
    </row>
    <row r="180" spans="12:14">
      <c r="L180" t="str">
        <f>IF(MOD(ROW(M180),3)=2,VLOOKUP(M180,B:F,4,FALSE),"")</f>
        <v/>
      </c>
      <c r="M180">
        <f t="shared" ref="M180:M216" ca="1" si="168">OFFSET($I$1,ROUND(ROW(I177)/3,0),1)</f>
        <v>0</v>
      </c>
      <c r="N180">
        <f t="shared" ref="N180" ca="1" si="169">OFFSET($I$1,ROUND(ROW(I177)/3,0),1)</f>
        <v>0</v>
      </c>
    </row>
    <row r="181" spans="12:14">
      <c r="L181" t="str">
        <f>IF(MOD(ROW(M181),3)=2,VLOOKUP(M181,B:F,4,FALSE),"")</f>
        <v/>
      </c>
    </row>
    <row r="182" spans="12:14">
      <c r="L182">
        <f t="shared" ref="L182" ca="1" si="170">OFFSET($I$2,ROUND(ROW(I179)/3,0),-1)</f>
        <v>0</v>
      </c>
      <c r="M182">
        <f t="shared" ref="M182" ca="1" si="171">OFFSET($I$2,ROUND(ROW(I179)/3,0),0)</f>
        <v>0</v>
      </c>
    </row>
    <row r="183" spans="12:14">
      <c r="M183">
        <f t="shared" ref="M183" ca="1" si="172">OFFSET($I$1,ROUND(ROW(I180)/3,0),1)</f>
        <v>0</v>
      </c>
      <c r="N183">
        <f t="shared" ref="N183" ca="1" si="173">OFFSET($I$1,ROUND(ROW(I180)/3,0),1)</f>
        <v>0</v>
      </c>
    </row>
    <row r="185" spans="12:14">
      <c r="L185">
        <f t="shared" ref="L185" ca="1" si="174">OFFSET($I$2,ROUND(ROW(I182)/3,0),-1)</f>
        <v>0</v>
      </c>
      <c r="M185">
        <f t="shared" ca="1" si="151"/>
        <v>0</v>
      </c>
    </row>
    <row r="186" spans="12:14">
      <c r="L186" t="str">
        <f>IF(MOD(ROW(M186),3)=2,VLOOKUP(M186,B:F,4,FALSE),"")</f>
        <v/>
      </c>
      <c r="M186">
        <f t="shared" ca="1" si="152"/>
        <v>0</v>
      </c>
      <c r="N186">
        <f t="shared" ref="N186" ca="1" si="175">OFFSET($I$1,ROUND(ROW(I183)/3,0),1)</f>
        <v>0</v>
      </c>
    </row>
    <row r="187" spans="12:14">
      <c r="L187" t="str">
        <f>IF(MOD(ROW(M187),3)=2,VLOOKUP(M187,B:F,4,FALSE),"")</f>
        <v/>
      </c>
    </row>
    <row r="188" spans="12:14">
      <c r="L188">
        <f t="shared" ref="L188" ca="1" si="176">OFFSET($I$2,ROUND(ROW(I185)/3,0),-1)</f>
        <v>0</v>
      </c>
      <c r="M188">
        <f t="shared" ca="1" si="155"/>
        <v>0</v>
      </c>
    </row>
    <row r="189" spans="12:14">
      <c r="M189">
        <f t="shared" ca="1" si="156"/>
        <v>0</v>
      </c>
      <c r="N189">
        <f t="shared" ref="N189" ca="1" si="177">OFFSET($I$1,ROUND(ROW(I186)/3,0),1)</f>
        <v>0</v>
      </c>
    </row>
    <row r="191" spans="12:14">
      <c r="L191">
        <f t="shared" ref="L191" ca="1" si="178">OFFSET($I$2,ROUND(ROW(I188)/3,0),-1)</f>
        <v>0</v>
      </c>
      <c r="M191">
        <f t="shared" ca="1" si="159"/>
        <v>0</v>
      </c>
    </row>
    <row r="192" spans="12:14">
      <c r="L192" t="str">
        <f>IF(MOD(ROW(M192),3)=2,VLOOKUP(M192,B:F,4,FALSE),"")</f>
        <v/>
      </c>
      <c r="M192">
        <f t="shared" ca="1" si="160"/>
        <v>0</v>
      </c>
      <c r="N192">
        <f t="shared" ref="N192" ca="1" si="179">OFFSET($I$1,ROUND(ROW(I189)/3,0),1)</f>
        <v>0</v>
      </c>
    </row>
    <row r="193" spans="12:14">
      <c r="L193" t="str">
        <f>IF(MOD(ROW(M193),3)=2,VLOOKUP(M193,B:F,4,FALSE),"")</f>
        <v/>
      </c>
    </row>
    <row r="194" spans="12:14">
      <c r="L194">
        <f t="shared" ref="L194" ca="1" si="180">OFFSET($I$2,ROUND(ROW(I191)/3,0),-1)</f>
        <v>0</v>
      </c>
      <c r="M194">
        <f t="shared" ca="1" si="163"/>
        <v>0</v>
      </c>
    </row>
    <row r="195" spans="12:14">
      <c r="M195">
        <f t="shared" ca="1" si="164"/>
        <v>0</v>
      </c>
      <c r="N195">
        <f t="shared" ref="N195" ca="1" si="181">OFFSET($I$1,ROUND(ROW(I192)/3,0),1)</f>
        <v>0</v>
      </c>
    </row>
    <row r="197" spans="12:14">
      <c r="L197">
        <f t="shared" ref="L197" ca="1" si="182">OFFSET($I$2,ROUND(ROW(I194)/3,0),-1)</f>
        <v>0</v>
      </c>
      <c r="M197">
        <f t="shared" ca="1" si="167"/>
        <v>0</v>
      </c>
    </row>
    <row r="198" spans="12:14">
      <c r="L198" t="str">
        <f>IF(MOD(ROW(M198),3)=2,VLOOKUP(M198,B:F,4,FALSE),"")</f>
        <v/>
      </c>
      <c r="M198">
        <f t="shared" ca="1" si="168"/>
        <v>0</v>
      </c>
      <c r="N198">
        <f t="shared" ref="N198" ca="1" si="183">OFFSET($I$1,ROUND(ROW(I195)/3,0),1)</f>
        <v>0</v>
      </c>
    </row>
    <row r="199" spans="12:14">
      <c r="L199" t="str">
        <f>IF(MOD(ROW(M199),3)=2,VLOOKUP(M199,B:F,4,FALSE),"")</f>
        <v/>
      </c>
    </row>
    <row r="200" spans="12:14">
      <c r="L200">
        <f t="shared" ref="L200" ca="1" si="184">OFFSET($I$2,ROUND(ROW(I197)/3,0),-1)</f>
        <v>0</v>
      </c>
      <c r="M200">
        <f t="shared" ref="M200" ca="1" si="185">OFFSET($I$2,ROUND(ROW(I197)/3,0),0)</f>
        <v>0</v>
      </c>
    </row>
    <row r="201" spans="12:14">
      <c r="M201">
        <f t="shared" ref="M201" ca="1" si="186">OFFSET($I$1,ROUND(ROW(I198)/3,0),1)</f>
        <v>0</v>
      </c>
      <c r="N201">
        <f t="shared" ref="N201" ca="1" si="187">OFFSET($I$1,ROUND(ROW(I198)/3,0),1)</f>
        <v>0</v>
      </c>
    </row>
    <row r="203" spans="12:14">
      <c r="L203">
        <f t="shared" ref="L203" ca="1" si="188">OFFSET($I$2,ROUND(ROW(I200)/3,0),-1)</f>
        <v>0</v>
      </c>
      <c r="M203">
        <f t="shared" ca="1" si="151"/>
        <v>0</v>
      </c>
    </row>
    <row r="204" spans="12:14">
      <c r="L204" t="str">
        <f>IF(MOD(ROW(M204),3)=2,VLOOKUP(M204,B:F,4,FALSE),"")</f>
        <v/>
      </c>
      <c r="M204">
        <f t="shared" ca="1" si="152"/>
        <v>0</v>
      </c>
      <c r="N204">
        <f t="shared" ref="N204" ca="1" si="189">OFFSET($I$1,ROUND(ROW(I201)/3,0),1)</f>
        <v>0</v>
      </c>
    </row>
    <row r="205" spans="12:14">
      <c r="L205" t="str">
        <f>IF(MOD(ROW(M205),3)=2,VLOOKUP(M205,B:F,4,FALSE),"")</f>
        <v/>
      </c>
    </row>
    <row r="206" spans="12:14">
      <c r="L206">
        <f t="shared" ref="L206" ca="1" si="190">OFFSET($I$2,ROUND(ROW(I203)/3,0),-1)</f>
        <v>0</v>
      </c>
      <c r="M206">
        <f t="shared" ca="1" si="155"/>
        <v>0</v>
      </c>
    </row>
    <row r="207" spans="12:14">
      <c r="M207">
        <f t="shared" ca="1" si="156"/>
        <v>0</v>
      </c>
      <c r="N207">
        <f t="shared" ref="N207" ca="1" si="191">OFFSET($I$1,ROUND(ROW(I204)/3,0),1)</f>
        <v>0</v>
      </c>
    </row>
    <row r="209" spans="12:14">
      <c r="L209">
        <f t="shared" ref="L209" ca="1" si="192">OFFSET($I$2,ROUND(ROW(I206)/3,0),-1)</f>
        <v>0</v>
      </c>
      <c r="M209">
        <f t="shared" ca="1" si="159"/>
        <v>0</v>
      </c>
    </row>
    <row r="210" spans="12:14">
      <c r="L210" t="str">
        <f>IF(MOD(ROW(M210),3)=2,VLOOKUP(M210,B:F,4,FALSE),"")</f>
        <v/>
      </c>
      <c r="M210">
        <f t="shared" ca="1" si="160"/>
        <v>0</v>
      </c>
      <c r="N210">
        <f t="shared" ref="N210" ca="1" si="193">OFFSET($I$1,ROUND(ROW(I207)/3,0),1)</f>
        <v>0</v>
      </c>
    </row>
    <row r="211" spans="12:14">
      <c r="L211" t="str">
        <f>IF(MOD(ROW(M211),3)=2,VLOOKUP(M211,B:F,4,FALSE),"")</f>
        <v/>
      </c>
    </row>
    <row r="212" spans="12:14">
      <c r="L212">
        <f t="shared" ref="L212" ca="1" si="194">OFFSET($I$2,ROUND(ROW(I209)/3,0),-1)</f>
        <v>0</v>
      </c>
      <c r="M212">
        <f t="shared" ca="1" si="163"/>
        <v>0</v>
      </c>
    </row>
    <row r="213" spans="12:14">
      <c r="M213">
        <f t="shared" ca="1" si="164"/>
        <v>0</v>
      </c>
      <c r="N213">
        <f t="shared" ref="N213" ca="1" si="195">OFFSET($I$1,ROUND(ROW(I210)/3,0),1)</f>
        <v>0</v>
      </c>
    </row>
    <row r="215" spans="12:14">
      <c r="L215">
        <f t="shared" ref="L215" ca="1" si="196">OFFSET($I$2,ROUND(ROW(I212)/3,0),-1)</f>
        <v>0</v>
      </c>
      <c r="M215">
        <f t="shared" ca="1" si="167"/>
        <v>0</v>
      </c>
    </row>
    <row r="216" spans="12:14">
      <c r="L216" t="str">
        <f>IF(MOD(ROW(M216),3)=2,VLOOKUP(M216,B:F,4,FALSE),"")</f>
        <v/>
      </c>
      <c r="M216">
        <f t="shared" ca="1" si="168"/>
        <v>0</v>
      </c>
      <c r="N216">
        <f t="shared" ref="N216" ca="1" si="197">OFFSET($I$1,ROUND(ROW(I213)/3,0),1)</f>
        <v>0</v>
      </c>
    </row>
    <row r="217" spans="12:14">
      <c r="L217" t="str">
        <f>IF(MOD(ROW(M217),3)=2,VLOOKUP(M217,B:F,4,FALSE),"")</f>
        <v/>
      </c>
    </row>
    <row r="218" spans="12:14">
      <c r="L218">
        <f t="shared" ref="L218" ca="1" si="198">OFFSET($I$2,ROUND(ROW(I215)/3,0),-1)</f>
        <v>0</v>
      </c>
      <c r="M218">
        <f t="shared" ref="M218" ca="1" si="199">OFFSET($I$2,ROUND(ROW(I215)/3,0),0)</f>
        <v>0</v>
      </c>
    </row>
    <row r="219" spans="12:14">
      <c r="M219">
        <f t="shared" ref="M219" ca="1" si="200">OFFSET($I$1,ROUND(ROW(I216)/3,0),1)</f>
        <v>0</v>
      </c>
      <c r="N219">
        <f t="shared" ref="N219" ca="1" si="201">OFFSET($I$1,ROUND(ROW(I216)/3,0),1)</f>
        <v>0</v>
      </c>
    </row>
    <row r="221" spans="12:14">
      <c r="L221">
        <f t="shared" ref="L221" ca="1" si="202">OFFSET($I$2,ROUND(ROW(I218)/3,0),-1)</f>
        <v>0</v>
      </c>
      <c r="M221">
        <f t="shared" ca="1" si="151"/>
        <v>0</v>
      </c>
    </row>
    <row r="222" spans="12:14">
      <c r="L222" t="str">
        <f>IF(MOD(ROW(M222),3)=2,VLOOKUP(M222,B:F,4,FALSE),"")</f>
        <v/>
      </c>
      <c r="M222">
        <f t="shared" ca="1" si="152"/>
        <v>0</v>
      </c>
      <c r="N222">
        <f t="shared" ref="N222" ca="1" si="203">OFFSET($I$1,ROUND(ROW(I219)/3,0),1)</f>
        <v>0</v>
      </c>
    </row>
    <row r="223" spans="12:14">
      <c r="L223" t="str">
        <f>IF(MOD(ROW(M223),3)=2,VLOOKUP(M223,B:F,4,FALSE),"")</f>
        <v/>
      </c>
    </row>
    <row r="224" spans="12:14">
      <c r="L224">
        <f t="shared" ref="L224" ca="1" si="204">OFFSET($I$2,ROUND(ROW(I221)/3,0),-1)</f>
        <v>0</v>
      </c>
      <c r="M224">
        <f t="shared" ca="1" si="151"/>
        <v>0</v>
      </c>
    </row>
    <row r="225" spans="12:14">
      <c r="M225">
        <f t="shared" ca="1" si="152"/>
        <v>0</v>
      </c>
      <c r="N225">
        <f t="shared" ref="N225" ca="1" si="205">OFFSET($I$1,ROUND(ROW(I222)/3,0),1)</f>
        <v>0</v>
      </c>
    </row>
    <row r="227" spans="12:14">
      <c r="L227">
        <f t="shared" ref="L227" ca="1" si="206">OFFSET($I$2,ROUND(ROW(I224)/3,0),-1)</f>
        <v>0</v>
      </c>
      <c r="M227">
        <f t="shared" ref="M227:M290" ca="1" si="207">OFFSET($I$2,ROUND(ROW(I224)/3,0),0)</f>
        <v>0</v>
      </c>
    </row>
    <row r="228" spans="12:14">
      <c r="L228" t="str">
        <f>IF(MOD(ROW(M228),3)=2,VLOOKUP(M228,B:F,4,FALSE),"")</f>
        <v/>
      </c>
      <c r="M228">
        <f t="shared" ref="M228:M291" ca="1" si="208">OFFSET($I$1,ROUND(ROW(I225)/3,0),1)</f>
        <v>0</v>
      </c>
      <c r="N228">
        <f t="shared" ref="N228" ca="1" si="209">OFFSET($I$1,ROUND(ROW(I225)/3,0),1)</f>
        <v>0</v>
      </c>
    </row>
    <row r="229" spans="12:14">
      <c r="L229" t="str">
        <f>IF(MOD(ROW(M229),3)=2,VLOOKUP(M229,B:F,4,FALSE),"")</f>
        <v/>
      </c>
    </row>
    <row r="230" spans="12:14">
      <c r="L230">
        <f t="shared" ref="L230" ca="1" si="210">OFFSET($I$2,ROUND(ROW(I227)/3,0),-1)</f>
        <v>0</v>
      </c>
      <c r="M230">
        <f t="shared" ca="1" si="207"/>
        <v>0</v>
      </c>
    </row>
    <row r="231" spans="12:14">
      <c r="M231">
        <f t="shared" ca="1" si="208"/>
        <v>0</v>
      </c>
      <c r="N231">
        <f t="shared" ref="N231" ca="1" si="211">OFFSET($I$1,ROUND(ROW(I228)/3,0),1)</f>
        <v>0</v>
      </c>
    </row>
    <row r="233" spans="12:14">
      <c r="L233">
        <f t="shared" ref="L233" ca="1" si="212">OFFSET($I$2,ROUND(ROW(I230)/3,0),-1)</f>
        <v>0</v>
      </c>
      <c r="M233">
        <f t="shared" ca="1" si="207"/>
        <v>0</v>
      </c>
    </row>
    <row r="234" spans="12:14">
      <c r="L234" t="str">
        <f>IF(MOD(ROW(M234),3)=2,VLOOKUP(M234,B:F,4,FALSE),"")</f>
        <v/>
      </c>
      <c r="M234">
        <f t="shared" ca="1" si="208"/>
        <v>0</v>
      </c>
      <c r="N234">
        <f t="shared" ref="N234" ca="1" si="213">OFFSET($I$1,ROUND(ROW(I231)/3,0),1)</f>
        <v>0</v>
      </c>
    </row>
    <row r="235" spans="12:14">
      <c r="L235" t="str">
        <f>IF(MOD(ROW(M235),3)=2,VLOOKUP(M235,B:F,4,FALSE),"")</f>
        <v/>
      </c>
    </row>
    <row r="236" spans="12:14">
      <c r="L236">
        <f t="shared" ref="L236" ca="1" si="214">OFFSET($I$2,ROUND(ROW(I233)/3,0),-1)</f>
        <v>0</v>
      </c>
      <c r="M236">
        <f t="shared" ca="1" si="207"/>
        <v>0</v>
      </c>
    </row>
    <row r="237" spans="12:14">
      <c r="M237">
        <f t="shared" ca="1" si="208"/>
        <v>0</v>
      </c>
      <c r="N237">
        <f t="shared" ref="N237" ca="1" si="215">OFFSET($I$1,ROUND(ROW(I234)/3,0),1)</f>
        <v>0</v>
      </c>
    </row>
    <row r="239" spans="12:14">
      <c r="L239">
        <f t="shared" ref="L239" ca="1" si="216">OFFSET($I$2,ROUND(ROW(I236)/3,0),-1)</f>
        <v>0</v>
      </c>
      <c r="M239">
        <f t="shared" ca="1" si="207"/>
        <v>0</v>
      </c>
    </row>
    <row r="240" spans="12:14">
      <c r="L240" t="str">
        <f>IF(MOD(ROW(M240),3)=2,VLOOKUP(M240,B:F,4,FALSE),"")</f>
        <v/>
      </c>
      <c r="M240">
        <f t="shared" ca="1" si="208"/>
        <v>0</v>
      </c>
      <c r="N240">
        <f t="shared" ref="N240" ca="1" si="217">OFFSET($I$1,ROUND(ROW(I237)/3,0),1)</f>
        <v>0</v>
      </c>
    </row>
    <row r="241" spans="12:14">
      <c r="L241" t="str">
        <f>IF(MOD(ROW(M241),3)=2,VLOOKUP(M241,B:F,4,FALSE),"")</f>
        <v/>
      </c>
    </row>
    <row r="242" spans="12:14">
      <c r="L242">
        <f t="shared" ref="L242" ca="1" si="218">OFFSET($I$2,ROUND(ROW(I239)/3,0),-1)</f>
        <v>0</v>
      </c>
      <c r="M242">
        <f t="shared" ca="1" si="207"/>
        <v>0</v>
      </c>
    </row>
    <row r="243" spans="12:14">
      <c r="M243">
        <f t="shared" ca="1" si="208"/>
        <v>0</v>
      </c>
      <c r="N243">
        <f t="shared" ref="N243" ca="1" si="219">OFFSET($I$1,ROUND(ROW(I240)/3,0),1)</f>
        <v>0</v>
      </c>
    </row>
    <row r="245" spans="12:14">
      <c r="L245">
        <f t="shared" ref="L245" ca="1" si="220">OFFSET($I$2,ROUND(ROW(I242)/3,0),-1)</f>
        <v>0</v>
      </c>
      <c r="M245">
        <f t="shared" ca="1" si="207"/>
        <v>0</v>
      </c>
    </row>
    <row r="246" spans="12:14">
      <c r="L246" t="str">
        <f>IF(MOD(ROW(M246),3)=2,VLOOKUP(M246,B:F,4,FALSE),"")</f>
        <v/>
      </c>
      <c r="M246">
        <f t="shared" ca="1" si="208"/>
        <v>0</v>
      </c>
      <c r="N246">
        <f t="shared" ref="N246" ca="1" si="221">OFFSET($I$1,ROUND(ROW(I243)/3,0),1)</f>
        <v>0</v>
      </c>
    </row>
    <row r="247" spans="12:14">
      <c r="L247" t="str">
        <f>IF(MOD(ROW(M247),3)=2,VLOOKUP(M247,B:F,4,FALSE),"")</f>
        <v/>
      </c>
    </row>
    <row r="248" spans="12:14">
      <c r="L248">
        <f t="shared" ref="L248" ca="1" si="222">OFFSET($I$2,ROUND(ROW(I245)/3,0),-1)</f>
        <v>0</v>
      </c>
      <c r="M248">
        <f t="shared" ca="1" si="207"/>
        <v>0</v>
      </c>
    </row>
    <row r="249" spans="12:14">
      <c r="M249">
        <f t="shared" ca="1" si="208"/>
        <v>0</v>
      </c>
      <c r="N249">
        <f t="shared" ref="N249" ca="1" si="223">OFFSET($I$1,ROUND(ROW(I246)/3,0),1)</f>
        <v>0</v>
      </c>
    </row>
    <row r="251" spans="12:14">
      <c r="L251">
        <f t="shared" ref="L251" ca="1" si="224">OFFSET($I$2,ROUND(ROW(I248)/3,0),-1)</f>
        <v>0</v>
      </c>
      <c r="M251">
        <f t="shared" ca="1" si="207"/>
        <v>0</v>
      </c>
    </row>
    <row r="252" spans="12:14">
      <c r="L252" t="str">
        <f>IF(MOD(ROW(M252),3)=2,VLOOKUP(M252,B:F,4,FALSE),"")</f>
        <v/>
      </c>
      <c r="M252">
        <f t="shared" ca="1" si="208"/>
        <v>0</v>
      </c>
      <c r="N252">
        <f t="shared" ref="N252" ca="1" si="225">OFFSET($I$1,ROUND(ROW(I249)/3,0),1)</f>
        <v>0</v>
      </c>
    </row>
    <row r="253" spans="12:14">
      <c r="L253" t="str">
        <f>IF(MOD(ROW(M253),3)=2,VLOOKUP(M253,B:F,4,FALSE),"")</f>
        <v/>
      </c>
    </row>
    <row r="254" spans="12:14">
      <c r="L254">
        <f t="shared" ref="L254" ca="1" si="226">OFFSET($I$2,ROUND(ROW(I251)/3,0),-1)</f>
        <v>0</v>
      </c>
      <c r="M254">
        <f t="shared" ca="1" si="207"/>
        <v>0</v>
      </c>
    </row>
    <row r="255" spans="12:14">
      <c r="M255">
        <f t="shared" ca="1" si="208"/>
        <v>0</v>
      </c>
      <c r="N255">
        <f t="shared" ref="N255" ca="1" si="227">OFFSET($I$1,ROUND(ROW(I252)/3,0),1)</f>
        <v>0</v>
      </c>
    </row>
    <row r="257" spans="12:14">
      <c r="L257">
        <f t="shared" ref="L257" ca="1" si="228">OFFSET($I$2,ROUND(ROW(I254)/3,0),-1)</f>
        <v>0</v>
      </c>
      <c r="M257">
        <f t="shared" ca="1" si="207"/>
        <v>0</v>
      </c>
    </row>
    <row r="258" spans="12:14">
      <c r="L258" t="str">
        <f>IF(MOD(ROW(M258),3)=2,VLOOKUP(M258,B:F,4,FALSE),"")</f>
        <v/>
      </c>
      <c r="M258">
        <f t="shared" ca="1" si="208"/>
        <v>0</v>
      </c>
      <c r="N258">
        <f t="shared" ref="N258" ca="1" si="229">OFFSET($I$1,ROUND(ROW(I255)/3,0),1)</f>
        <v>0</v>
      </c>
    </row>
    <row r="259" spans="12:14">
      <c r="L259" t="str">
        <f>IF(MOD(ROW(M259),3)=2,VLOOKUP(M259,B:F,4,FALSE),"")</f>
        <v/>
      </c>
    </row>
    <row r="260" spans="12:14">
      <c r="L260">
        <f t="shared" ref="L260" ca="1" si="230">OFFSET($I$2,ROUND(ROW(I257)/3,0),-1)</f>
        <v>0</v>
      </c>
      <c r="M260">
        <f t="shared" ca="1" si="207"/>
        <v>0</v>
      </c>
    </row>
    <row r="261" spans="12:14">
      <c r="M261">
        <f t="shared" ca="1" si="208"/>
        <v>0</v>
      </c>
      <c r="N261">
        <f t="shared" ref="N261" ca="1" si="231">OFFSET($I$1,ROUND(ROW(I258)/3,0),1)</f>
        <v>0</v>
      </c>
    </row>
    <row r="263" spans="12:14">
      <c r="L263">
        <f t="shared" ref="L263" ca="1" si="232">OFFSET($I$2,ROUND(ROW(I260)/3,0),-1)</f>
        <v>0</v>
      </c>
      <c r="M263">
        <f t="shared" ca="1" si="207"/>
        <v>0</v>
      </c>
    </row>
    <row r="264" spans="12:14">
      <c r="L264" t="str">
        <f>IF(MOD(ROW(M264),3)=2,VLOOKUP(M264,B:F,4,FALSE),"")</f>
        <v/>
      </c>
      <c r="M264">
        <f t="shared" ca="1" si="208"/>
        <v>0</v>
      </c>
      <c r="N264">
        <f t="shared" ref="N264" ca="1" si="233">OFFSET($I$1,ROUND(ROW(I261)/3,0),1)</f>
        <v>0</v>
      </c>
    </row>
    <row r="265" spans="12:14">
      <c r="L265" t="str">
        <f>IF(MOD(ROW(M265),3)=2,VLOOKUP(M265,B:F,4,FALSE),"")</f>
        <v/>
      </c>
    </row>
    <row r="266" spans="12:14">
      <c r="L266">
        <f t="shared" ref="L266" ca="1" si="234">OFFSET($I$2,ROUND(ROW(I263)/3,0),-1)</f>
        <v>0</v>
      </c>
      <c r="M266">
        <f t="shared" ca="1" si="207"/>
        <v>0</v>
      </c>
    </row>
    <row r="267" spans="12:14">
      <c r="M267">
        <f t="shared" ca="1" si="208"/>
        <v>0</v>
      </c>
      <c r="N267">
        <f t="shared" ref="N267" ca="1" si="235">OFFSET($I$1,ROUND(ROW(I264)/3,0),1)</f>
        <v>0</v>
      </c>
    </row>
    <row r="269" spans="12:14">
      <c r="L269">
        <f t="shared" ref="L269" ca="1" si="236">OFFSET($I$2,ROUND(ROW(I266)/3,0),-1)</f>
        <v>0</v>
      </c>
      <c r="M269">
        <f t="shared" ca="1" si="207"/>
        <v>0</v>
      </c>
    </row>
    <row r="270" spans="12:14">
      <c r="L270" t="str">
        <f>IF(MOD(ROW(M270),3)=2,VLOOKUP(M270,B:F,4,FALSE),"")</f>
        <v/>
      </c>
      <c r="M270">
        <f t="shared" ca="1" si="208"/>
        <v>0</v>
      </c>
      <c r="N270">
        <f t="shared" ref="N270" ca="1" si="237">OFFSET($I$1,ROUND(ROW(I267)/3,0),1)</f>
        <v>0</v>
      </c>
    </row>
    <row r="271" spans="12:14">
      <c r="L271" t="str">
        <f>IF(MOD(ROW(M271),3)=2,VLOOKUP(M271,B:F,4,FALSE),"")</f>
        <v/>
      </c>
    </row>
    <row r="272" spans="12:14">
      <c r="L272">
        <f t="shared" ref="L272" ca="1" si="238">OFFSET($I$2,ROUND(ROW(I269)/3,0),-1)</f>
        <v>0</v>
      </c>
      <c r="M272">
        <f t="shared" ca="1" si="207"/>
        <v>0</v>
      </c>
    </row>
    <row r="273" spans="12:14">
      <c r="M273">
        <f t="shared" ca="1" si="208"/>
        <v>0</v>
      </c>
      <c r="N273">
        <f t="shared" ref="N273" ca="1" si="239">OFFSET($I$1,ROUND(ROW(I270)/3,0),1)</f>
        <v>0</v>
      </c>
    </row>
    <row r="275" spans="12:14">
      <c r="L275">
        <f t="shared" ref="L275" ca="1" si="240">OFFSET($I$2,ROUND(ROW(I272)/3,0),-1)</f>
        <v>0</v>
      </c>
      <c r="M275">
        <f t="shared" ca="1" si="207"/>
        <v>0</v>
      </c>
    </row>
    <row r="276" spans="12:14">
      <c r="L276" t="str">
        <f>IF(MOD(ROW(M276),3)=2,VLOOKUP(M276,B:F,4,FALSE),"")</f>
        <v/>
      </c>
      <c r="M276">
        <f t="shared" ca="1" si="208"/>
        <v>0</v>
      </c>
      <c r="N276">
        <f t="shared" ref="N276" ca="1" si="241">OFFSET($I$1,ROUND(ROW(I273)/3,0),1)</f>
        <v>0</v>
      </c>
    </row>
    <row r="277" spans="12:14">
      <c r="L277" t="str">
        <f>IF(MOD(ROW(M277),3)=2,VLOOKUP(M277,B:F,4,FALSE),"")</f>
        <v/>
      </c>
    </row>
    <row r="278" spans="12:14">
      <c r="L278">
        <f t="shared" ref="L278" ca="1" si="242">OFFSET($I$2,ROUND(ROW(I275)/3,0),-1)</f>
        <v>0</v>
      </c>
      <c r="M278">
        <f t="shared" ca="1" si="207"/>
        <v>0</v>
      </c>
    </row>
    <row r="279" spans="12:14">
      <c r="M279">
        <f t="shared" ca="1" si="208"/>
        <v>0</v>
      </c>
      <c r="N279">
        <f t="shared" ref="N279" ca="1" si="243">OFFSET($I$1,ROUND(ROW(I276)/3,0),1)</f>
        <v>0</v>
      </c>
    </row>
    <row r="281" spans="12:14">
      <c r="L281">
        <f t="shared" ref="L281" ca="1" si="244">OFFSET($I$2,ROUND(ROW(I278)/3,0),-1)</f>
        <v>0</v>
      </c>
      <c r="M281">
        <f t="shared" ca="1" si="207"/>
        <v>0</v>
      </c>
    </row>
    <row r="282" spans="12:14">
      <c r="L282" t="str">
        <f>IF(MOD(ROW(M282),3)=2,VLOOKUP(M282,B:F,4,FALSE),"")</f>
        <v/>
      </c>
      <c r="M282">
        <f t="shared" ca="1" si="208"/>
        <v>0</v>
      </c>
      <c r="N282">
        <f t="shared" ref="N282" ca="1" si="245">OFFSET($I$1,ROUND(ROW(I279)/3,0),1)</f>
        <v>0</v>
      </c>
    </row>
    <row r="283" spans="12:14">
      <c r="L283" t="str">
        <f>IF(MOD(ROW(M283),3)=2,VLOOKUP(M283,B:F,4,FALSE),"")</f>
        <v/>
      </c>
    </row>
    <row r="284" spans="12:14">
      <c r="L284">
        <f t="shared" ref="L284" ca="1" si="246">OFFSET($I$2,ROUND(ROW(I281)/3,0),-1)</f>
        <v>0</v>
      </c>
      <c r="M284">
        <f t="shared" ca="1" si="207"/>
        <v>0</v>
      </c>
    </row>
    <row r="285" spans="12:14">
      <c r="M285">
        <f t="shared" ca="1" si="208"/>
        <v>0</v>
      </c>
      <c r="N285">
        <f t="shared" ref="N285" ca="1" si="247">OFFSET($I$1,ROUND(ROW(I282)/3,0),1)</f>
        <v>0</v>
      </c>
    </row>
    <row r="287" spans="12:14">
      <c r="L287">
        <f t="shared" ref="L287" ca="1" si="248">OFFSET($I$2,ROUND(ROW(I284)/3,0),-1)</f>
        <v>0</v>
      </c>
      <c r="M287">
        <f t="shared" ca="1" si="207"/>
        <v>0</v>
      </c>
    </row>
    <row r="288" spans="12:14">
      <c r="L288" t="str">
        <f>IF(MOD(ROW(M288),3)=2,VLOOKUP(M288,B:F,4,FALSE),"")</f>
        <v/>
      </c>
      <c r="M288">
        <f t="shared" ca="1" si="208"/>
        <v>0</v>
      </c>
      <c r="N288">
        <f t="shared" ref="N288" ca="1" si="249">OFFSET($I$1,ROUND(ROW(I285)/3,0),1)</f>
        <v>0</v>
      </c>
    </row>
    <row r="289" spans="12:14">
      <c r="L289" t="str">
        <f>IF(MOD(ROW(M289),3)=2,VLOOKUP(M289,B:F,4,FALSE),"")</f>
        <v/>
      </c>
    </row>
    <row r="290" spans="12:14">
      <c r="L290">
        <f t="shared" ref="L290" ca="1" si="250">OFFSET($I$2,ROUND(ROW(I287)/3,0),-1)</f>
        <v>0</v>
      </c>
      <c r="M290">
        <f t="shared" ca="1" si="207"/>
        <v>0</v>
      </c>
    </row>
    <row r="291" spans="12:14">
      <c r="M291">
        <f t="shared" ca="1" si="208"/>
        <v>0</v>
      </c>
      <c r="N291">
        <f t="shared" ref="N291" ca="1" si="251">OFFSET($I$1,ROUND(ROW(I288)/3,0),1)</f>
        <v>0</v>
      </c>
    </row>
    <row r="293" spans="12:14">
      <c r="L293">
        <f t="shared" ref="L293" ca="1" si="252">OFFSET($I$2,ROUND(ROW(I290)/3,0),-1)</f>
        <v>0</v>
      </c>
      <c r="M293">
        <f t="shared" ref="M293:M356" ca="1" si="253">OFFSET($I$2,ROUND(ROW(I290)/3,0),0)</f>
        <v>0</v>
      </c>
    </row>
    <row r="294" spans="12:14">
      <c r="L294" t="str">
        <f>IF(MOD(ROW(M294),3)=2,VLOOKUP(M294,B:F,4,FALSE),"")</f>
        <v/>
      </c>
      <c r="M294">
        <f t="shared" ref="M294:M357" ca="1" si="254">OFFSET($I$1,ROUND(ROW(I291)/3,0),1)</f>
        <v>0</v>
      </c>
      <c r="N294">
        <f t="shared" ref="N294" ca="1" si="255">OFFSET($I$1,ROUND(ROW(I291)/3,0),1)</f>
        <v>0</v>
      </c>
    </row>
    <row r="295" spans="12:14">
      <c r="L295" t="str">
        <f>IF(MOD(ROW(M295),3)=2,VLOOKUP(M295,B:F,4,FALSE),"")</f>
        <v/>
      </c>
    </row>
    <row r="296" spans="12:14">
      <c r="L296">
        <f t="shared" ref="L296" ca="1" si="256">OFFSET($I$2,ROUND(ROW(I293)/3,0),-1)</f>
        <v>0</v>
      </c>
      <c r="M296">
        <f t="shared" ca="1" si="253"/>
        <v>0</v>
      </c>
    </row>
    <row r="297" spans="12:14">
      <c r="M297">
        <f t="shared" ca="1" si="254"/>
        <v>0</v>
      </c>
      <c r="N297">
        <f t="shared" ref="N297" ca="1" si="257">OFFSET($I$1,ROUND(ROW(I294)/3,0),1)</f>
        <v>0</v>
      </c>
    </row>
    <row r="299" spans="12:14">
      <c r="L299">
        <f t="shared" ref="L299" ca="1" si="258">OFFSET($I$2,ROUND(ROW(I296)/3,0),-1)</f>
        <v>0</v>
      </c>
      <c r="M299">
        <f t="shared" ca="1" si="253"/>
        <v>0</v>
      </c>
    </row>
    <row r="300" spans="12:14">
      <c r="L300" t="str">
        <f>IF(MOD(ROW(M300),3)=2,VLOOKUP(M300,B:F,4,FALSE),"")</f>
        <v/>
      </c>
      <c r="M300">
        <f t="shared" ca="1" si="254"/>
        <v>0</v>
      </c>
      <c r="N300">
        <f t="shared" ref="N300" ca="1" si="259">OFFSET($I$1,ROUND(ROW(I297)/3,0),1)</f>
        <v>0</v>
      </c>
    </row>
    <row r="301" spans="12:14">
      <c r="L301" t="str">
        <f>IF(MOD(ROW(M301),3)=2,VLOOKUP(M301,B:F,4,FALSE),"")</f>
        <v/>
      </c>
    </row>
    <row r="302" spans="12:14">
      <c r="L302">
        <f t="shared" ref="L302" ca="1" si="260">OFFSET($I$2,ROUND(ROW(I299)/3,0),-1)</f>
        <v>0</v>
      </c>
      <c r="M302">
        <f t="shared" ca="1" si="253"/>
        <v>0</v>
      </c>
    </row>
    <row r="303" spans="12:14">
      <c r="M303">
        <f t="shared" ca="1" si="254"/>
        <v>0</v>
      </c>
      <c r="N303">
        <f t="shared" ref="N303" ca="1" si="261">OFFSET($I$1,ROUND(ROW(I300)/3,0),1)</f>
        <v>0</v>
      </c>
    </row>
    <row r="305" spans="12:14">
      <c r="L305">
        <f t="shared" ref="L305" ca="1" si="262">OFFSET($I$2,ROUND(ROW(I302)/3,0),-1)</f>
        <v>0</v>
      </c>
      <c r="M305">
        <f t="shared" ca="1" si="253"/>
        <v>0</v>
      </c>
    </row>
    <row r="306" spans="12:14">
      <c r="L306" t="str">
        <f>IF(MOD(ROW(M306),3)=2,VLOOKUP(M306,B:F,4,FALSE),"")</f>
        <v/>
      </c>
      <c r="M306">
        <f t="shared" ca="1" si="254"/>
        <v>0</v>
      </c>
      <c r="N306">
        <f t="shared" ref="N306" ca="1" si="263">OFFSET($I$1,ROUND(ROW(I303)/3,0),1)</f>
        <v>0</v>
      </c>
    </row>
    <row r="307" spans="12:14">
      <c r="L307" t="str">
        <f>IF(MOD(ROW(M307),3)=2,VLOOKUP(M307,B:F,4,FALSE),"")</f>
        <v/>
      </c>
    </row>
    <row r="308" spans="12:14">
      <c r="L308">
        <f t="shared" ref="L308" ca="1" si="264">OFFSET($I$2,ROUND(ROW(I305)/3,0),-1)</f>
        <v>0</v>
      </c>
      <c r="M308">
        <f t="shared" ca="1" si="253"/>
        <v>0</v>
      </c>
    </row>
    <row r="309" spans="12:14">
      <c r="M309">
        <f t="shared" ca="1" si="254"/>
        <v>0</v>
      </c>
      <c r="N309">
        <f t="shared" ref="N309" ca="1" si="265">OFFSET($I$1,ROUND(ROW(I306)/3,0),1)</f>
        <v>0</v>
      </c>
    </row>
    <row r="311" spans="12:14">
      <c r="L311">
        <f t="shared" ref="L311" ca="1" si="266">OFFSET($I$2,ROUND(ROW(I308)/3,0),-1)</f>
        <v>0</v>
      </c>
      <c r="M311">
        <f t="shared" ca="1" si="253"/>
        <v>0</v>
      </c>
    </row>
    <row r="312" spans="12:14">
      <c r="L312" t="str">
        <f>IF(MOD(ROW(M312),3)=2,VLOOKUP(M312,B:F,4,FALSE),"")</f>
        <v/>
      </c>
      <c r="M312">
        <f t="shared" ca="1" si="254"/>
        <v>0</v>
      </c>
      <c r="N312">
        <f t="shared" ref="N312" ca="1" si="267">OFFSET($I$1,ROUND(ROW(I309)/3,0),1)</f>
        <v>0</v>
      </c>
    </row>
    <row r="313" spans="12:14">
      <c r="L313" t="str">
        <f>IF(MOD(ROW(M313),3)=2,VLOOKUP(M313,B:F,4,FALSE),"")</f>
        <v/>
      </c>
    </row>
    <row r="314" spans="12:14">
      <c r="L314">
        <f t="shared" ref="L314" ca="1" si="268">OFFSET($I$2,ROUND(ROW(I311)/3,0),-1)</f>
        <v>0</v>
      </c>
      <c r="M314">
        <f t="shared" ca="1" si="253"/>
        <v>0</v>
      </c>
    </row>
    <row r="315" spans="12:14">
      <c r="M315">
        <f t="shared" ca="1" si="254"/>
        <v>0</v>
      </c>
      <c r="N315">
        <f t="shared" ref="N315" ca="1" si="269">OFFSET($I$1,ROUND(ROW(I312)/3,0),1)</f>
        <v>0</v>
      </c>
    </row>
    <row r="317" spans="12:14">
      <c r="L317">
        <f t="shared" ref="L317" ca="1" si="270">OFFSET($I$2,ROUND(ROW(I314)/3,0),-1)</f>
        <v>0</v>
      </c>
      <c r="M317">
        <f t="shared" ca="1" si="253"/>
        <v>0</v>
      </c>
    </row>
    <row r="318" spans="12:14">
      <c r="L318" t="str">
        <f>IF(MOD(ROW(M318),3)=2,VLOOKUP(M318,B:F,4,FALSE),"")</f>
        <v/>
      </c>
      <c r="M318">
        <f t="shared" ca="1" si="254"/>
        <v>0</v>
      </c>
      <c r="N318">
        <f t="shared" ref="N318" ca="1" si="271">OFFSET($I$1,ROUND(ROW(I315)/3,0),1)</f>
        <v>0</v>
      </c>
    </row>
    <row r="319" spans="12:14">
      <c r="L319" t="str">
        <f>IF(MOD(ROW(M319),3)=2,VLOOKUP(M319,B:F,4,FALSE),"")</f>
        <v/>
      </c>
    </row>
    <row r="320" spans="12:14">
      <c r="L320">
        <f t="shared" ref="L320" ca="1" si="272">OFFSET($I$2,ROUND(ROW(I317)/3,0),-1)</f>
        <v>0</v>
      </c>
      <c r="M320">
        <f t="shared" ca="1" si="253"/>
        <v>0</v>
      </c>
    </row>
    <row r="321" spans="12:14">
      <c r="M321">
        <f t="shared" ca="1" si="254"/>
        <v>0</v>
      </c>
      <c r="N321">
        <f t="shared" ref="N321" ca="1" si="273">OFFSET($I$1,ROUND(ROW(I318)/3,0),1)</f>
        <v>0</v>
      </c>
    </row>
    <row r="323" spans="12:14">
      <c r="L323">
        <f t="shared" ref="L323" ca="1" si="274">OFFSET($I$2,ROUND(ROW(I320)/3,0),-1)</f>
        <v>0</v>
      </c>
      <c r="M323">
        <f t="shared" ca="1" si="253"/>
        <v>0</v>
      </c>
    </row>
    <row r="324" spans="12:14">
      <c r="L324" t="str">
        <f>IF(MOD(ROW(M324),3)=2,VLOOKUP(M324,B:F,4,FALSE),"")</f>
        <v/>
      </c>
      <c r="M324">
        <f t="shared" ca="1" si="254"/>
        <v>0</v>
      </c>
      <c r="N324">
        <f t="shared" ref="N324" ca="1" si="275">OFFSET($I$1,ROUND(ROW(I321)/3,0),1)</f>
        <v>0</v>
      </c>
    </row>
    <row r="325" spans="12:14">
      <c r="L325" t="str">
        <f>IF(MOD(ROW(M325),3)=2,VLOOKUP(M325,B:F,4,FALSE),"")</f>
        <v/>
      </c>
    </row>
    <row r="326" spans="12:14">
      <c r="L326">
        <f t="shared" ref="L326" ca="1" si="276">OFFSET($I$2,ROUND(ROW(I323)/3,0),-1)</f>
        <v>0</v>
      </c>
      <c r="M326">
        <f t="shared" ca="1" si="253"/>
        <v>0</v>
      </c>
    </row>
    <row r="327" spans="12:14">
      <c r="M327">
        <f t="shared" ca="1" si="254"/>
        <v>0</v>
      </c>
      <c r="N327">
        <f t="shared" ref="N327" ca="1" si="277">OFFSET($I$1,ROUND(ROW(I324)/3,0),1)</f>
        <v>0</v>
      </c>
    </row>
    <row r="329" spans="12:14">
      <c r="L329">
        <f t="shared" ref="L329" ca="1" si="278">OFFSET($I$2,ROUND(ROW(I326)/3,0),-1)</f>
        <v>0</v>
      </c>
      <c r="M329">
        <f t="shared" ca="1" si="253"/>
        <v>0</v>
      </c>
    </row>
    <row r="330" spans="12:14">
      <c r="L330" t="str">
        <f>IF(MOD(ROW(M330),3)=2,VLOOKUP(M330,B:F,4,FALSE),"")</f>
        <v/>
      </c>
      <c r="M330">
        <f t="shared" ca="1" si="254"/>
        <v>0</v>
      </c>
      <c r="N330">
        <f t="shared" ref="N330" ca="1" si="279">OFFSET($I$1,ROUND(ROW(I327)/3,0),1)</f>
        <v>0</v>
      </c>
    </row>
    <row r="331" spans="12:14">
      <c r="L331" t="str">
        <f>IF(MOD(ROW(M331),3)=2,VLOOKUP(M331,B:F,4,FALSE),"")</f>
        <v/>
      </c>
    </row>
    <row r="332" spans="12:14">
      <c r="L332">
        <f t="shared" ref="L332" ca="1" si="280">OFFSET($I$2,ROUND(ROW(I329)/3,0),-1)</f>
        <v>0</v>
      </c>
      <c r="M332">
        <f t="shared" ca="1" si="253"/>
        <v>0</v>
      </c>
    </row>
    <row r="333" spans="12:14">
      <c r="M333">
        <f t="shared" ca="1" si="254"/>
        <v>0</v>
      </c>
      <c r="N333">
        <f t="shared" ref="N333" ca="1" si="281">OFFSET($I$1,ROUND(ROW(I330)/3,0),1)</f>
        <v>0</v>
      </c>
    </row>
    <row r="334" spans="12:14">
      <c r="L334" t="str">
        <f>IF(MOD(ROW(M334),3)=2,LEFT(VLOOKUP(M334,B:F,4,FALSE),6),"")</f>
        <v/>
      </c>
    </row>
    <row r="335" spans="12:14">
      <c r="L335" t="e">
        <f ca="1">IF(MOD(ROW(M335),3)=2,LEFT(VLOOKUP(M335,B:F,4,FALSE),6),"")</f>
        <v>#N/A</v>
      </c>
      <c r="M335">
        <f t="shared" ca="1" si="253"/>
        <v>0</v>
      </c>
    </row>
    <row r="336" spans="12:14">
      <c r="L336" t="str">
        <f>IF(MOD(ROW(M336),3)=2,VLOOKUP(M336,B:F,4,FALSE),"")</f>
        <v/>
      </c>
      <c r="M336">
        <f t="shared" ca="1" si="254"/>
        <v>0</v>
      </c>
      <c r="N336">
        <f t="shared" ref="N336" ca="1" si="282">OFFSET($I$1,ROUND(ROW(I333)/3,0),1)</f>
        <v>0</v>
      </c>
    </row>
    <row r="337" spans="12:14">
      <c r="L337" t="str">
        <f>IF(MOD(ROW(M337),3)=2,LEFT(VLOOKUP(M337,B:F,4,FALSE),6),"")</f>
        <v/>
      </c>
    </row>
    <row r="338" spans="12:14">
      <c r="L338" t="e">
        <f ca="1">IF(MOD(ROW(M338),3)=2,LEFT(VLOOKUP(M338,B:F,4,FALSE),6),"")</f>
        <v>#N/A</v>
      </c>
      <c r="M338">
        <f t="shared" ca="1" si="253"/>
        <v>0</v>
      </c>
    </row>
    <row r="339" spans="12:14">
      <c r="L339" t="str">
        <f>IF(MOD(ROW(M339),3)=2,VLOOKUP(M339,B:F,4,FALSE),"")</f>
        <v/>
      </c>
      <c r="M339">
        <f t="shared" ca="1" si="254"/>
        <v>0</v>
      </c>
      <c r="N339">
        <f t="shared" ref="N339" ca="1" si="283">OFFSET($I$1,ROUND(ROW(I336)/3,0),1)</f>
        <v>0</v>
      </c>
    </row>
    <row r="340" spans="12:14">
      <c r="L340" t="str">
        <f>IF(MOD(ROW(M340),3)=2,LEFT(VLOOKUP(M340,B:F,4,FALSE),6),"")</f>
        <v/>
      </c>
    </row>
    <row r="341" spans="12:14">
      <c r="L341" t="e">
        <f ca="1">IF(MOD(ROW(M341),3)=2,LEFT(VLOOKUP(M341,B:F,4,FALSE),6),"")</f>
        <v>#N/A</v>
      </c>
      <c r="M341">
        <f t="shared" ca="1" si="253"/>
        <v>0</v>
      </c>
    </row>
    <row r="342" spans="12:14">
      <c r="L342" t="str">
        <f>IF(MOD(ROW(M342),3)=2,VLOOKUP(M342,B:F,4,FALSE),"")</f>
        <v/>
      </c>
      <c r="M342">
        <f t="shared" ca="1" si="254"/>
        <v>0</v>
      </c>
      <c r="N342">
        <f t="shared" ref="N342" ca="1" si="284">OFFSET($I$1,ROUND(ROW(I339)/3,0),1)</f>
        <v>0</v>
      </c>
    </row>
    <row r="343" spans="12:14">
      <c r="L343" t="str">
        <f>IF(MOD(ROW(M343),3)=2,LEFT(VLOOKUP(M343,B:F,4,FALSE),6),"")</f>
        <v/>
      </c>
    </row>
    <row r="344" spans="12:14">
      <c r="L344" t="e">
        <f ca="1">IF(MOD(ROW(M344),3)=2,LEFT(VLOOKUP(M344,B:F,4,FALSE),6),"")</f>
        <v>#N/A</v>
      </c>
      <c r="M344">
        <f t="shared" ca="1" si="253"/>
        <v>0</v>
      </c>
    </row>
    <row r="345" spans="12:14">
      <c r="L345" t="str">
        <f>IF(MOD(ROW(M345),3)=2,VLOOKUP(M345,B:F,4,FALSE),"")</f>
        <v/>
      </c>
      <c r="M345">
        <f t="shared" ca="1" si="254"/>
        <v>0</v>
      </c>
      <c r="N345">
        <f t="shared" ref="N345" ca="1" si="285">OFFSET($I$1,ROUND(ROW(I342)/3,0),1)</f>
        <v>0</v>
      </c>
    </row>
    <row r="346" spans="12:14">
      <c r="L346" t="str">
        <f>IF(MOD(ROW(M346),3)=2,LEFT(VLOOKUP(M346,B:F,4,FALSE),6),"")</f>
        <v/>
      </c>
    </row>
    <row r="347" spans="12:14">
      <c r="L347" t="e">
        <f ca="1">IF(MOD(ROW(M347),3)=2,LEFT(VLOOKUP(M347,B:F,4,FALSE),6),"")</f>
        <v>#N/A</v>
      </c>
      <c r="M347">
        <f t="shared" ca="1" si="253"/>
        <v>0</v>
      </c>
    </row>
    <row r="348" spans="12:14">
      <c r="L348" t="str">
        <f>IF(MOD(ROW(M348),3)=2,VLOOKUP(M348,B:F,4,FALSE),"")</f>
        <v/>
      </c>
      <c r="M348">
        <f t="shared" ca="1" si="254"/>
        <v>0</v>
      </c>
      <c r="N348">
        <f t="shared" ref="N348" ca="1" si="286">OFFSET($I$1,ROUND(ROW(I345)/3,0),1)</f>
        <v>0</v>
      </c>
    </row>
    <row r="349" spans="12:14">
      <c r="L349" t="str">
        <f>IF(MOD(ROW(M349),3)=2,LEFT(VLOOKUP(M349,B:F,4,FALSE),6),"")</f>
        <v/>
      </c>
    </row>
    <row r="350" spans="12:14">
      <c r="L350" t="e">
        <f ca="1">IF(MOD(ROW(M350),3)=2,LEFT(VLOOKUP(M350,B:F,4,FALSE),6),"")</f>
        <v>#N/A</v>
      </c>
      <c r="M350">
        <f t="shared" ca="1" si="253"/>
        <v>0</v>
      </c>
    </row>
    <row r="351" spans="12:14">
      <c r="L351" t="str">
        <f>IF(MOD(ROW(M351),3)=2,VLOOKUP(M351,B:F,4,FALSE),"")</f>
        <v/>
      </c>
      <c r="M351">
        <f t="shared" ca="1" si="254"/>
        <v>0</v>
      </c>
      <c r="N351">
        <f t="shared" ref="N351" ca="1" si="287">OFFSET($I$1,ROUND(ROW(I348)/3,0),1)</f>
        <v>0</v>
      </c>
    </row>
    <row r="352" spans="12:14">
      <c r="L352" t="str">
        <f>IF(MOD(ROW(M352),3)=2,LEFT(VLOOKUP(M352,B:F,4,FALSE),6),"")</f>
        <v/>
      </c>
    </row>
    <row r="353" spans="12:14">
      <c r="L353" t="e">
        <f ca="1">IF(MOD(ROW(M353),3)=2,LEFT(VLOOKUP(M353,B:F,4,FALSE),6),"")</f>
        <v>#N/A</v>
      </c>
      <c r="M353">
        <f t="shared" ca="1" si="253"/>
        <v>0</v>
      </c>
    </row>
    <row r="354" spans="12:14">
      <c r="L354" t="str">
        <f>IF(MOD(ROW(M354),3)=2,VLOOKUP(M354,B:F,4,FALSE),"")</f>
        <v/>
      </c>
      <c r="M354">
        <f t="shared" ca="1" si="254"/>
        <v>0</v>
      </c>
      <c r="N354">
        <f t="shared" ref="N354" ca="1" si="288">OFFSET($I$1,ROUND(ROW(I351)/3,0),1)</f>
        <v>0</v>
      </c>
    </row>
    <row r="355" spans="12:14">
      <c r="L355" t="str">
        <f>IF(MOD(ROW(M355),3)=2,LEFT(VLOOKUP(M355,B:F,4,FALSE),6),"")</f>
        <v/>
      </c>
    </row>
    <row r="356" spans="12:14">
      <c r="L356" t="e">
        <f ca="1">IF(MOD(ROW(M356),3)=2,LEFT(VLOOKUP(M356,B:F,4,FALSE),6),"")</f>
        <v>#N/A</v>
      </c>
      <c r="M356">
        <f t="shared" ca="1" si="253"/>
        <v>0</v>
      </c>
    </row>
    <row r="357" spans="12:14">
      <c r="L357" t="str">
        <f>IF(MOD(ROW(M357),3)=2,VLOOKUP(M357,B:F,4,FALSE),"")</f>
        <v/>
      </c>
      <c r="M357">
        <f t="shared" ca="1" si="254"/>
        <v>0</v>
      </c>
      <c r="N357">
        <f t="shared" ref="N357" ca="1" si="289">OFFSET($I$1,ROUND(ROW(I354)/3,0),1)</f>
        <v>0</v>
      </c>
    </row>
    <row r="358" spans="12:14">
      <c r="L358" t="str">
        <f>IF(MOD(ROW(M358),3)=2,LEFT(VLOOKUP(M358,B:F,4,FALSE),6),"")</f>
        <v/>
      </c>
    </row>
    <row r="359" spans="12:14">
      <c r="L359" t="e">
        <f ca="1">IF(MOD(ROW(M359),3)=2,LEFT(VLOOKUP(M359,B:F,4,FALSE),6),"")</f>
        <v>#N/A</v>
      </c>
      <c r="M359">
        <f t="shared" ref="M359:M422" ca="1" si="290">OFFSET($I$2,ROUND(ROW(I356)/3,0),0)</f>
        <v>0</v>
      </c>
    </row>
    <row r="360" spans="12:14">
      <c r="L360" t="str">
        <f>IF(MOD(ROW(M360),3)=2,VLOOKUP(M360,B:F,4,FALSE),"")</f>
        <v/>
      </c>
      <c r="M360">
        <f t="shared" ref="M360:M423" ca="1" si="291">OFFSET($I$1,ROUND(ROW(I357)/3,0),1)</f>
        <v>0</v>
      </c>
      <c r="N360">
        <f t="shared" ref="N360" ca="1" si="292">OFFSET($I$1,ROUND(ROW(I357)/3,0),1)</f>
        <v>0</v>
      </c>
    </row>
    <row r="361" spans="12:14">
      <c r="L361" t="str">
        <f>IF(MOD(ROW(M361),3)=2,LEFT(VLOOKUP(M361,B:F,4,FALSE),6),"")</f>
        <v/>
      </c>
    </row>
    <row r="362" spans="12:14">
      <c r="L362" t="e">
        <f ca="1">IF(MOD(ROW(M362),3)=2,LEFT(VLOOKUP(M362,B:F,4,FALSE),6),"")</f>
        <v>#N/A</v>
      </c>
      <c r="M362">
        <f t="shared" ca="1" si="290"/>
        <v>0</v>
      </c>
    </row>
    <row r="363" spans="12:14">
      <c r="L363" t="str">
        <f>IF(MOD(ROW(M363),3)=2,VLOOKUP(M363,B:F,4,FALSE),"")</f>
        <v/>
      </c>
      <c r="M363">
        <f t="shared" ca="1" si="291"/>
        <v>0</v>
      </c>
      <c r="N363">
        <f t="shared" ref="N363" ca="1" si="293">OFFSET($I$1,ROUND(ROW(I360)/3,0),1)</f>
        <v>0</v>
      </c>
    </row>
    <row r="364" spans="12:14">
      <c r="L364" t="str">
        <f>IF(MOD(ROW(M364),3)=2,LEFT(VLOOKUP(M364,B:F,4,FALSE),6),"")</f>
        <v/>
      </c>
    </row>
    <row r="365" spans="12:14">
      <c r="L365" t="e">
        <f ca="1">IF(MOD(ROW(M365),3)=2,LEFT(VLOOKUP(M365,B:F,4,FALSE),6),"")</f>
        <v>#N/A</v>
      </c>
      <c r="M365">
        <f t="shared" ca="1" si="290"/>
        <v>0</v>
      </c>
    </row>
    <row r="366" spans="12:14">
      <c r="L366" t="str">
        <f>IF(MOD(ROW(M366),3)=2,VLOOKUP(M366,B:F,4,FALSE),"")</f>
        <v/>
      </c>
      <c r="M366">
        <f t="shared" ca="1" si="291"/>
        <v>0</v>
      </c>
      <c r="N366">
        <f t="shared" ref="N366" ca="1" si="294">OFFSET($I$1,ROUND(ROW(I363)/3,0),1)</f>
        <v>0</v>
      </c>
    </row>
    <row r="367" spans="12:14">
      <c r="L367" t="str">
        <f>IF(MOD(ROW(M367),3)=2,LEFT(VLOOKUP(M367,B:F,4,FALSE),6),"")</f>
        <v/>
      </c>
    </row>
    <row r="368" spans="12:14">
      <c r="L368" t="e">
        <f ca="1">IF(MOD(ROW(M368),3)=2,LEFT(VLOOKUP(M368,B:F,4,FALSE),6),"")</f>
        <v>#N/A</v>
      </c>
      <c r="M368">
        <f t="shared" ca="1" si="290"/>
        <v>0</v>
      </c>
    </row>
    <row r="369" spans="12:14">
      <c r="L369" t="str">
        <f>IF(MOD(ROW(M369),3)=2,VLOOKUP(M369,B:F,4,FALSE),"")</f>
        <v/>
      </c>
      <c r="M369">
        <f t="shared" ca="1" si="291"/>
        <v>0</v>
      </c>
      <c r="N369">
        <f t="shared" ref="N369" ca="1" si="295">OFFSET($I$1,ROUND(ROW(I366)/3,0),1)</f>
        <v>0</v>
      </c>
    </row>
    <row r="370" spans="12:14">
      <c r="L370" t="str">
        <f>IF(MOD(ROW(M370),3)=2,LEFT(VLOOKUP(M370,B:F,4,FALSE),6),"")</f>
        <v/>
      </c>
    </row>
    <row r="371" spans="12:14">
      <c r="L371" t="e">
        <f ca="1">IF(MOD(ROW(M371),3)=2,LEFT(VLOOKUP(M371,B:F,4,FALSE),6),"")</f>
        <v>#N/A</v>
      </c>
      <c r="M371">
        <f t="shared" ca="1" si="290"/>
        <v>0</v>
      </c>
    </row>
    <row r="372" spans="12:14">
      <c r="L372" t="str">
        <f>IF(MOD(ROW(M372),3)=2,VLOOKUP(M372,B:F,4,FALSE),"")</f>
        <v/>
      </c>
      <c r="M372">
        <f t="shared" ca="1" si="291"/>
        <v>0</v>
      </c>
      <c r="N372">
        <f t="shared" ref="N372" ca="1" si="296">OFFSET($I$1,ROUND(ROW(I369)/3,0),1)</f>
        <v>0</v>
      </c>
    </row>
    <row r="373" spans="12:14">
      <c r="L373" t="str">
        <f>IF(MOD(ROW(M373),3)=2,LEFT(VLOOKUP(M373,B:F,4,FALSE),6),"")</f>
        <v/>
      </c>
    </row>
    <row r="374" spans="12:14">
      <c r="L374" t="e">
        <f ca="1">IF(MOD(ROW(M374),3)=2,LEFT(VLOOKUP(M374,B:F,4,FALSE),6),"")</f>
        <v>#N/A</v>
      </c>
      <c r="M374">
        <f t="shared" ca="1" si="290"/>
        <v>0</v>
      </c>
    </row>
    <row r="375" spans="12:14">
      <c r="L375" t="str">
        <f>IF(MOD(ROW(M375),3)=2,VLOOKUP(M375,B:F,4,FALSE),"")</f>
        <v/>
      </c>
      <c r="M375">
        <f t="shared" ca="1" si="291"/>
        <v>0</v>
      </c>
      <c r="N375">
        <f t="shared" ref="N375" ca="1" si="297">OFFSET($I$1,ROUND(ROW(I372)/3,0),1)</f>
        <v>0</v>
      </c>
    </row>
    <row r="376" spans="12:14">
      <c r="L376" t="str">
        <f>IF(MOD(ROW(M376),3)=2,LEFT(VLOOKUP(M376,B:F,4,FALSE),6),"")</f>
        <v/>
      </c>
    </row>
    <row r="377" spans="12:14">
      <c r="L377" t="e">
        <f ca="1">IF(MOD(ROW(M377),3)=2,LEFT(VLOOKUP(M377,B:F,4,FALSE),6),"")</f>
        <v>#N/A</v>
      </c>
      <c r="M377">
        <f t="shared" ca="1" si="290"/>
        <v>0</v>
      </c>
    </row>
    <row r="378" spans="12:14">
      <c r="L378" t="str">
        <f>IF(MOD(ROW(M378),3)=2,VLOOKUP(M378,B:F,4,FALSE),"")</f>
        <v/>
      </c>
      <c r="M378">
        <f t="shared" ca="1" si="291"/>
        <v>0</v>
      </c>
      <c r="N378">
        <f t="shared" ref="N378" ca="1" si="298">OFFSET($I$1,ROUND(ROW(I375)/3,0),1)</f>
        <v>0</v>
      </c>
    </row>
    <row r="379" spans="12:14">
      <c r="L379" t="str">
        <f>IF(MOD(ROW(M379),3)=2,LEFT(VLOOKUP(M379,B:F,4,FALSE),6),"")</f>
        <v/>
      </c>
    </row>
    <row r="380" spans="12:14">
      <c r="L380" t="e">
        <f ca="1">IF(MOD(ROW(M380),3)=2,LEFT(VLOOKUP(M380,B:F,4,FALSE),6),"")</f>
        <v>#N/A</v>
      </c>
      <c r="M380">
        <f t="shared" ca="1" si="290"/>
        <v>0</v>
      </c>
    </row>
    <row r="381" spans="12:14">
      <c r="L381" t="str">
        <f>IF(MOD(ROW(M381),3)=2,VLOOKUP(M381,B:F,4,FALSE),"")</f>
        <v/>
      </c>
      <c r="M381">
        <f t="shared" ca="1" si="291"/>
        <v>0</v>
      </c>
      <c r="N381">
        <f t="shared" ref="N381" ca="1" si="299">OFFSET($I$1,ROUND(ROW(I378)/3,0),1)</f>
        <v>0</v>
      </c>
    </row>
    <row r="382" spans="12:14">
      <c r="L382" t="str">
        <f>IF(MOD(ROW(M382),3)=2,LEFT(VLOOKUP(M382,B:F,4,FALSE),6),"")</f>
        <v/>
      </c>
    </row>
    <row r="383" spans="12:14">
      <c r="L383" t="e">
        <f ca="1">IF(MOD(ROW(M383),3)=2,LEFT(VLOOKUP(M383,B:F,4,FALSE),6),"")</f>
        <v>#N/A</v>
      </c>
      <c r="M383">
        <f t="shared" ca="1" si="290"/>
        <v>0</v>
      </c>
    </row>
    <row r="384" spans="12:14">
      <c r="L384" t="str">
        <f>IF(MOD(ROW(M384),3)=2,VLOOKUP(M384,B:F,4,FALSE),"")</f>
        <v/>
      </c>
      <c r="M384">
        <f t="shared" ca="1" si="291"/>
        <v>0</v>
      </c>
      <c r="N384">
        <f t="shared" ref="N384" ca="1" si="300">OFFSET($I$1,ROUND(ROW(I381)/3,0),1)</f>
        <v>0</v>
      </c>
    </row>
    <row r="385" spans="12:14">
      <c r="L385" t="str">
        <f>IF(MOD(ROW(M385),3)=2,LEFT(VLOOKUP(M385,B:F,4,FALSE),6),"")</f>
        <v/>
      </c>
    </row>
    <row r="386" spans="12:14">
      <c r="L386" t="e">
        <f ca="1">IF(MOD(ROW(M386),3)=2,LEFT(VLOOKUP(M386,B:F,4,FALSE),6),"")</f>
        <v>#N/A</v>
      </c>
      <c r="M386">
        <f t="shared" ca="1" si="290"/>
        <v>0</v>
      </c>
    </row>
    <row r="387" spans="12:14">
      <c r="L387" t="str">
        <f>IF(MOD(ROW(M387),3)=2,VLOOKUP(M387,B:F,4,FALSE),"")</f>
        <v/>
      </c>
      <c r="M387">
        <f t="shared" ca="1" si="291"/>
        <v>0</v>
      </c>
      <c r="N387">
        <f t="shared" ref="N387" ca="1" si="301">OFFSET($I$1,ROUND(ROW(I384)/3,0),1)</f>
        <v>0</v>
      </c>
    </row>
    <row r="388" spans="12:14">
      <c r="L388" t="str">
        <f>IF(MOD(ROW(M388),3)=2,LEFT(VLOOKUP(M388,B:F,4,FALSE),6),"")</f>
        <v/>
      </c>
    </row>
    <row r="389" spans="12:14">
      <c r="L389" t="e">
        <f ca="1">IF(MOD(ROW(M389),3)=2,LEFT(VLOOKUP(M389,B:F,4,FALSE),6),"")</f>
        <v>#N/A</v>
      </c>
      <c r="M389">
        <f t="shared" ca="1" si="290"/>
        <v>0</v>
      </c>
    </row>
    <row r="390" spans="12:14">
      <c r="L390" t="str">
        <f>IF(MOD(ROW(M390),3)=2,VLOOKUP(M390,B:F,4,FALSE),"")</f>
        <v/>
      </c>
      <c r="M390">
        <f t="shared" ca="1" si="291"/>
        <v>0</v>
      </c>
      <c r="N390">
        <f t="shared" ref="N390" ca="1" si="302">OFFSET($I$1,ROUND(ROW(I387)/3,0),1)</f>
        <v>0</v>
      </c>
    </row>
    <row r="391" spans="12:14">
      <c r="L391" t="str">
        <f>IF(MOD(ROW(M391),3)=2,LEFT(VLOOKUP(M391,B:F,4,FALSE),6),"")</f>
        <v/>
      </c>
    </row>
    <row r="392" spans="12:14">
      <c r="L392" t="e">
        <f ca="1">IF(MOD(ROW(M392),3)=2,LEFT(VLOOKUP(M392,B:F,4,FALSE),6),"")</f>
        <v>#N/A</v>
      </c>
      <c r="M392">
        <f t="shared" ca="1" si="290"/>
        <v>0</v>
      </c>
    </row>
    <row r="393" spans="12:14">
      <c r="L393" t="str">
        <f>IF(MOD(ROW(M393),3)=2,VLOOKUP(M393,B:F,4,FALSE),"")</f>
        <v/>
      </c>
      <c r="M393">
        <f t="shared" ca="1" si="291"/>
        <v>0</v>
      </c>
      <c r="N393">
        <f t="shared" ref="N393" ca="1" si="303">OFFSET($I$1,ROUND(ROW(I390)/3,0),1)</f>
        <v>0</v>
      </c>
    </row>
    <row r="394" spans="12:14">
      <c r="L394" t="str">
        <f>IF(MOD(ROW(M394),3)=2,LEFT(VLOOKUP(M394,B:F,4,FALSE),6),"")</f>
        <v/>
      </c>
    </row>
    <row r="395" spans="12:14">
      <c r="L395" t="e">
        <f ca="1">IF(MOD(ROW(M395),3)=2,LEFT(VLOOKUP(M395,B:F,4,FALSE),6),"")</f>
        <v>#N/A</v>
      </c>
      <c r="M395">
        <f t="shared" ca="1" si="290"/>
        <v>0</v>
      </c>
    </row>
    <row r="396" spans="12:14">
      <c r="L396" t="str">
        <f>IF(MOD(ROW(M396),3)=2,VLOOKUP(M396,B:F,4,FALSE),"")</f>
        <v/>
      </c>
      <c r="M396">
        <f t="shared" ca="1" si="291"/>
        <v>0</v>
      </c>
      <c r="N396">
        <f t="shared" ref="N396" ca="1" si="304">OFFSET($I$1,ROUND(ROW(I393)/3,0),1)</f>
        <v>0</v>
      </c>
    </row>
    <row r="397" spans="12:14">
      <c r="L397" t="str">
        <f>IF(MOD(ROW(M397),3)=2,LEFT(VLOOKUP(M397,B:F,4,FALSE),6),"")</f>
        <v/>
      </c>
    </row>
    <row r="398" spans="12:14">
      <c r="L398" t="e">
        <f ca="1">IF(MOD(ROW(M398),3)=2,LEFT(VLOOKUP(M398,B:F,4,FALSE),6),"")</f>
        <v>#N/A</v>
      </c>
      <c r="M398">
        <f t="shared" ca="1" si="290"/>
        <v>0</v>
      </c>
    </row>
    <row r="399" spans="12:14">
      <c r="L399" t="str">
        <f>IF(MOD(ROW(M399),3)=2,VLOOKUP(M399,B:F,4,FALSE),"")</f>
        <v/>
      </c>
      <c r="M399">
        <f t="shared" ca="1" si="291"/>
        <v>0</v>
      </c>
      <c r="N399">
        <f t="shared" ref="N399" ca="1" si="305">OFFSET($I$1,ROUND(ROW(I396)/3,0),1)</f>
        <v>0</v>
      </c>
    </row>
    <row r="400" spans="12:14">
      <c r="L400" t="str">
        <f>IF(MOD(ROW(M400),3)=2,LEFT(VLOOKUP(M400,B:F,4,FALSE),6),"")</f>
        <v/>
      </c>
    </row>
    <row r="401" spans="12:14">
      <c r="L401" t="e">
        <f ca="1">IF(MOD(ROW(M401),3)=2,LEFT(VLOOKUP(M401,B:F,4,FALSE),6),"")</f>
        <v>#N/A</v>
      </c>
      <c r="M401">
        <f t="shared" ca="1" si="290"/>
        <v>0</v>
      </c>
    </row>
    <row r="402" spans="12:14">
      <c r="L402" t="str">
        <f>IF(MOD(ROW(M402),3)=2,VLOOKUP(M402,B:F,4,FALSE),"")</f>
        <v/>
      </c>
      <c r="M402">
        <f t="shared" ca="1" si="291"/>
        <v>0</v>
      </c>
      <c r="N402">
        <f t="shared" ref="N402" ca="1" si="306">OFFSET($I$1,ROUND(ROW(I399)/3,0),1)</f>
        <v>0</v>
      </c>
    </row>
    <row r="403" spans="12:14">
      <c r="L403" t="str">
        <f>IF(MOD(ROW(M403),3)=2,LEFT(VLOOKUP(M403,B:F,4,FALSE),6),"")</f>
        <v/>
      </c>
    </row>
    <row r="404" spans="12:14">
      <c r="L404" t="e">
        <f ca="1">IF(MOD(ROW(M404),3)=2,LEFT(VLOOKUP(M404,B:F,4,FALSE),6),"")</f>
        <v>#N/A</v>
      </c>
      <c r="M404">
        <f t="shared" ca="1" si="290"/>
        <v>0</v>
      </c>
    </row>
    <row r="405" spans="12:14">
      <c r="L405" t="str">
        <f>IF(MOD(ROW(M405),3)=2,VLOOKUP(M405,B:F,4,FALSE),"")</f>
        <v/>
      </c>
      <c r="M405">
        <f t="shared" ca="1" si="291"/>
        <v>0</v>
      </c>
      <c r="N405">
        <f t="shared" ref="N405" ca="1" si="307">OFFSET($I$1,ROUND(ROW(I402)/3,0),1)</f>
        <v>0</v>
      </c>
    </row>
    <row r="406" spans="12:14">
      <c r="L406" t="str">
        <f>IF(MOD(ROW(M406),3)=2,LEFT(VLOOKUP(M406,B:F,4,FALSE),6),"")</f>
        <v/>
      </c>
    </row>
    <row r="407" spans="12:14">
      <c r="L407" t="e">
        <f ca="1">IF(MOD(ROW(M407),3)=2,LEFT(VLOOKUP(M407,B:F,4,FALSE),6),"")</f>
        <v>#N/A</v>
      </c>
      <c r="M407">
        <f t="shared" ca="1" si="290"/>
        <v>0</v>
      </c>
    </row>
    <row r="408" spans="12:14">
      <c r="L408" t="str">
        <f>IF(MOD(ROW(M408),3)=2,VLOOKUP(M408,B:F,4,FALSE),"")</f>
        <v/>
      </c>
      <c r="M408">
        <f t="shared" ca="1" si="291"/>
        <v>0</v>
      </c>
      <c r="N408">
        <f t="shared" ref="N408" ca="1" si="308">OFFSET($I$1,ROUND(ROW(I405)/3,0),1)</f>
        <v>0</v>
      </c>
    </row>
    <row r="409" spans="12:14">
      <c r="L409" t="str">
        <f>IF(MOD(ROW(M409),3)=2,LEFT(VLOOKUP(M409,B:F,4,FALSE),6),"")</f>
        <v/>
      </c>
    </row>
    <row r="410" spans="12:14">
      <c r="L410" t="e">
        <f ca="1">IF(MOD(ROW(M410),3)=2,LEFT(VLOOKUP(M410,B:F,4,FALSE),6),"")</f>
        <v>#N/A</v>
      </c>
      <c r="M410">
        <f t="shared" ca="1" si="290"/>
        <v>0</v>
      </c>
    </row>
    <row r="411" spans="12:14">
      <c r="L411" t="str">
        <f>IF(MOD(ROW(M411),3)=2,VLOOKUP(M411,B:F,4,FALSE),"")</f>
        <v/>
      </c>
      <c r="M411">
        <f t="shared" ca="1" si="291"/>
        <v>0</v>
      </c>
      <c r="N411">
        <f t="shared" ref="N411" ca="1" si="309">OFFSET($I$1,ROUND(ROW(I408)/3,0),1)</f>
        <v>0</v>
      </c>
    </row>
    <row r="412" spans="12:14">
      <c r="L412" t="str">
        <f>IF(MOD(ROW(M412),3)=2,LEFT(VLOOKUP(M412,B:F,4,FALSE),6),"")</f>
        <v/>
      </c>
    </row>
    <row r="413" spans="12:14">
      <c r="L413" t="e">
        <f ca="1">IF(MOD(ROW(M413),3)=2,LEFT(VLOOKUP(M413,B:F,4,FALSE),6),"")</f>
        <v>#N/A</v>
      </c>
      <c r="M413">
        <f t="shared" ca="1" si="290"/>
        <v>0</v>
      </c>
    </row>
    <row r="414" spans="12:14">
      <c r="L414" t="str">
        <f>IF(MOD(ROW(M414),3)=2,VLOOKUP(M414,B:F,4,FALSE),"")</f>
        <v/>
      </c>
      <c r="M414">
        <f t="shared" ca="1" si="291"/>
        <v>0</v>
      </c>
      <c r="N414">
        <f t="shared" ref="N414" ca="1" si="310">OFFSET($I$1,ROUND(ROW(I411)/3,0),1)</f>
        <v>0</v>
      </c>
    </row>
    <row r="415" spans="12:14">
      <c r="L415" t="str">
        <f>IF(MOD(ROW(M415),3)=2,LEFT(VLOOKUP(M415,B:F,4,FALSE),6),"")</f>
        <v/>
      </c>
    </row>
    <row r="416" spans="12:14">
      <c r="L416" t="e">
        <f ca="1">IF(MOD(ROW(M416),3)=2,LEFT(VLOOKUP(M416,B:F,4,FALSE),6),"")</f>
        <v>#N/A</v>
      </c>
      <c r="M416">
        <f t="shared" ca="1" si="290"/>
        <v>0</v>
      </c>
    </row>
    <row r="417" spans="12:14">
      <c r="L417" t="str">
        <f>IF(MOD(ROW(M417),3)=2,VLOOKUP(M417,B:F,4,FALSE),"")</f>
        <v/>
      </c>
      <c r="M417">
        <f t="shared" ca="1" si="291"/>
        <v>0</v>
      </c>
      <c r="N417">
        <f t="shared" ref="N417" ca="1" si="311">OFFSET($I$1,ROUND(ROW(I414)/3,0),1)</f>
        <v>0</v>
      </c>
    </row>
    <row r="418" spans="12:14">
      <c r="L418" t="str">
        <f>IF(MOD(ROW(M418),3)=2,LEFT(VLOOKUP(M418,B:F,4,FALSE),6),"")</f>
        <v/>
      </c>
    </row>
    <row r="419" spans="12:14">
      <c r="L419" t="e">
        <f ca="1">IF(MOD(ROW(M419),3)=2,LEFT(VLOOKUP(M419,B:F,4,FALSE),6),"")</f>
        <v>#N/A</v>
      </c>
      <c r="M419">
        <f t="shared" ca="1" si="290"/>
        <v>0</v>
      </c>
    </row>
    <row r="420" spans="12:14">
      <c r="L420" t="str">
        <f>IF(MOD(ROW(M420),3)=2,VLOOKUP(M420,B:F,4,FALSE),"")</f>
        <v/>
      </c>
      <c r="M420">
        <f t="shared" ca="1" si="291"/>
        <v>0</v>
      </c>
      <c r="N420">
        <f t="shared" ref="N420" ca="1" si="312">OFFSET($I$1,ROUND(ROW(I417)/3,0),1)</f>
        <v>0</v>
      </c>
    </row>
    <row r="421" spans="12:14">
      <c r="L421" t="str">
        <f>IF(MOD(ROW(M421),3)=2,LEFT(VLOOKUP(M421,B:F,4,FALSE),6),"")</f>
        <v/>
      </c>
    </row>
    <row r="422" spans="12:14">
      <c r="L422" t="e">
        <f ca="1">IF(MOD(ROW(M422),3)=2,LEFT(VLOOKUP(M422,B:F,4,FALSE),6),"")</f>
        <v>#N/A</v>
      </c>
      <c r="M422">
        <f t="shared" ca="1" si="290"/>
        <v>0</v>
      </c>
    </row>
    <row r="423" spans="12:14">
      <c r="L423" t="str">
        <f>IF(MOD(ROW(M423),3)=2,VLOOKUP(M423,B:F,4,FALSE),"")</f>
        <v/>
      </c>
      <c r="M423">
        <f t="shared" ca="1" si="291"/>
        <v>0</v>
      </c>
      <c r="N423">
        <f t="shared" ref="N423" ca="1" si="313">OFFSET($I$1,ROUND(ROW(I420)/3,0),1)</f>
        <v>0</v>
      </c>
    </row>
    <row r="424" spans="12:14">
      <c r="L424" t="str">
        <f>IF(MOD(ROW(M424),3)=2,LEFT(VLOOKUP(M424,B:F,4,FALSE),6),"")</f>
        <v/>
      </c>
    </row>
    <row r="425" spans="12:14">
      <c r="L425" t="e">
        <f ca="1">IF(MOD(ROW(M425),3)=2,LEFT(VLOOKUP(M425,B:F,4,FALSE),6),"")</f>
        <v>#N/A</v>
      </c>
      <c r="M425">
        <f t="shared" ref="M425:M431" ca="1" si="314">OFFSET($I$2,ROUND(ROW(I422)/3,0),0)</f>
        <v>0</v>
      </c>
    </row>
    <row r="426" spans="12:14">
      <c r="L426" t="str">
        <f>IF(MOD(ROW(M426),3)=2,VLOOKUP(M426,B:F,4,FALSE),"")</f>
        <v/>
      </c>
      <c r="M426">
        <f t="shared" ref="M426:M432" ca="1" si="315">OFFSET($I$1,ROUND(ROW(I423)/3,0),1)</f>
        <v>0</v>
      </c>
      <c r="N426">
        <f t="shared" ref="N426" ca="1" si="316">OFFSET($I$1,ROUND(ROW(I423)/3,0),1)</f>
        <v>0</v>
      </c>
    </row>
    <row r="427" spans="12:14">
      <c r="L427" t="str">
        <f>IF(MOD(ROW(M427),3)=2,LEFT(VLOOKUP(M427,B:F,4,FALSE),6),"")</f>
        <v/>
      </c>
    </row>
    <row r="428" spans="12:14">
      <c r="L428" t="e">
        <f ca="1">IF(MOD(ROW(M428),3)=2,LEFT(VLOOKUP(M428,B:F,4,FALSE),6),"")</f>
        <v>#N/A</v>
      </c>
      <c r="M428">
        <f t="shared" ca="1" si="314"/>
        <v>0</v>
      </c>
    </row>
    <row r="429" spans="12:14">
      <c r="L429" t="str">
        <f>IF(MOD(ROW(M429),3)=2,VLOOKUP(M429,B:F,4,FALSE),"")</f>
        <v/>
      </c>
      <c r="M429">
        <f t="shared" ca="1" si="315"/>
        <v>0</v>
      </c>
      <c r="N429">
        <f t="shared" ref="N429" ca="1" si="317">OFFSET($I$1,ROUND(ROW(I426)/3,0),1)</f>
        <v>0</v>
      </c>
    </row>
    <row r="430" spans="12:14">
      <c r="L430" t="str">
        <f>IF(MOD(ROW(M430),3)=2,LEFT(VLOOKUP(M430,B:F,4,FALSE),6),"")</f>
        <v/>
      </c>
    </row>
    <row r="431" spans="12:14">
      <c r="L431" t="e">
        <f ca="1">IF(MOD(ROW(M431),3)=2,LEFT(VLOOKUP(M431,B:F,4,FALSE),6),"")</f>
        <v>#N/A</v>
      </c>
      <c r="M431">
        <f t="shared" ca="1" si="314"/>
        <v>0</v>
      </c>
    </row>
    <row r="432" spans="12:14">
      <c r="L432" t="str">
        <f>IF(MOD(ROW(M432),3)=2,VLOOKUP(M432,B:F,4,FALSE),"")</f>
        <v/>
      </c>
      <c r="M432">
        <f t="shared" ca="1" si="315"/>
        <v>0</v>
      </c>
      <c r="N432">
        <f t="shared" ref="N432" ca="1" si="318">OFFSET($I$1,ROUND(ROW(I429)/3,0),1)</f>
        <v>0</v>
      </c>
    </row>
  </sheetData>
  <autoFilter ref="A1:F47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93"/>
  <sheetViews>
    <sheetView workbookViewId="0">
      <selection activeCell="H11" sqref="H11"/>
    </sheetView>
  </sheetViews>
  <sheetFormatPr baseColWidth="10" defaultColWidth="8.7109375" defaultRowHeight="15"/>
  <sheetData>
    <row r="2" spans="2:6">
      <c r="B2" t="s">
        <v>0</v>
      </c>
      <c r="F2" s="1"/>
    </row>
    <row r="3" spans="2:6">
      <c r="C3" t="s">
        <v>1</v>
      </c>
      <c r="F3" s="1"/>
    </row>
    <row r="4" spans="2:6">
      <c r="D4" t="s">
        <v>2</v>
      </c>
      <c r="F4" s="1"/>
    </row>
    <row r="5" spans="2:6">
      <c r="E5" t="s">
        <v>3</v>
      </c>
      <c r="F5" s="1"/>
    </row>
    <row r="6" spans="2:6">
      <c r="D6" t="s">
        <v>4</v>
      </c>
      <c r="F6" s="1"/>
    </row>
    <row r="7" spans="2:6">
      <c r="E7" t="s">
        <v>5</v>
      </c>
      <c r="F7" s="1"/>
    </row>
    <row r="8" spans="2:6">
      <c r="D8" t="s">
        <v>6</v>
      </c>
      <c r="F8" s="1"/>
    </row>
    <row r="9" spans="2:6">
      <c r="E9" t="s">
        <v>7</v>
      </c>
      <c r="F9" s="1"/>
    </row>
    <row r="10" spans="2:6">
      <c r="C10" t="s">
        <v>8</v>
      </c>
      <c r="F10" s="1"/>
    </row>
    <row r="11" spans="2:6">
      <c r="D11" t="s">
        <v>9</v>
      </c>
      <c r="F11" s="1"/>
    </row>
    <row r="12" spans="2:6">
      <c r="E12" t="s">
        <v>10</v>
      </c>
      <c r="F12" s="1"/>
    </row>
    <row r="13" spans="2:6">
      <c r="D13" t="s">
        <v>11</v>
      </c>
      <c r="F13" s="1"/>
    </row>
    <row r="14" spans="2:6">
      <c r="E14" t="s">
        <v>12</v>
      </c>
      <c r="F14" s="1"/>
    </row>
    <row r="15" spans="2:6">
      <c r="D15" t="s">
        <v>13</v>
      </c>
    </row>
    <row r="16" spans="2:6">
      <c r="E16" t="s">
        <v>14</v>
      </c>
    </row>
    <row r="17" spans="3:5">
      <c r="C17" t="s">
        <v>15</v>
      </c>
    </row>
    <row r="18" spans="3:5">
      <c r="D18" t="s">
        <v>16</v>
      </c>
    </row>
    <row r="19" spans="3:5">
      <c r="E19" t="s">
        <v>17</v>
      </c>
    </row>
    <row r="20" spans="3:5">
      <c r="D20" t="s">
        <v>18</v>
      </c>
    </row>
    <row r="21" spans="3:5">
      <c r="E21" t="s">
        <v>19</v>
      </c>
    </row>
    <row r="22" spans="3:5">
      <c r="E22" t="s">
        <v>20</v>
      </c>
    </row>
    <row r="23" spans="3:5">
      <c r="E23" t="s">
        <v>21</v>
      </c>
    </row>
    <row r="24" spans="3:5">
      <c r="E24" t="s">
        <v>22</v>
      </c>
    </row>
    <row r="25" spans="3:5">
      <c r="E25" t="s">
        <v>23</v>
      </c>
    </row>
    <row r="26" spans="3:5">
      <c r="E26" t="s">
        <v>24</v>
      </c>
    </row>
    <row r="27" spans="3:5">
      <c r="E27" t="s">
        <v>25</v>
      </c>
    </row>
    <row r="28" spans="3:5">
      <c r="E28" t="s">
        <v>26</v>
      </c>
    </row>
    <row r="29" spans="3:5">
      <c r="E29" t="s">
        <v>27</v>
      </c>
    </row>
    <row r="30" spans="3:5">
      <c r="E30" t="s">
        <v>28</v>
      </c>
    </row>
    <row r="31" spans="3:5">
      <c r="E31" t="s">
        <v>29</v>
      </c>
    </row>
    <row r="32" spans="3:5">
      <c r="E32" t="s">
        <v>30</v>
      </c>
    </row>
    <row r="33" spans="5:5">
      <c r="E33" t="s">
        <v>31</v>
      </c>
    </row>
    <row r="34" spans="5:5">
      <c r="E34" t="s">
        <v>32</v>
      </c>
    </row>
    <row r="35" spans="5:5">
      <c r="E35" t="s">
        <v>33</v>
      </c>
    </row>
    <row r="36" spans="5:5">
      <c r="E36" t="s">
        <v>34</v>
      </c>
    </row>
    <row r="37" spans="5:5">
      <c r="E37" t="s">
        <v>35</v>
      </c>
    </row>
    <row r="38" spans="5:5">
      <c r="E38" t="s">
        <v>36</v>
      </c>
    </row>
    <row r="39" spans="5:5">
      <c r="E39" t="s">
        <v>37</v>
      </c>
    </row>
    <row r="40" spans="5:5">
      <c r="E40" t="s">
        <v>38</v>
      </c>
    </row>
    <row r="41" spans="5:5">
      <c r="E41" t="s">
        <v>39</v>
      </c>
    </row>
    <row r="42" spans="5:5">
      <c r="E42" t="s">
        <v>40</v>
      </c>
    </row>
    <row r="43" spans="5:5">
      <c r="E43" t="s">
        <v>41</v>
      </c>
    </row>
    <row r="44" spans="5:5">
      <c r="E44" t="s">
        <v>42</v>
      </c>
    </row>
    <row r="45" spans="5:5">
      <c r="E45" t="s">
        <v>43</v>
      </c>
    </row>
    <row r="46" spans="5:5">
      <c r="E46" t="s">
        <v>44</v>
      </c>
    </row>
    <row r="47" spans="5:5">
      <c r="E47" t="s">
        <v>45</v>
      </c>
    </row>
    <row r="48" spans="5:5">
      <c r="E48" t="s">
        <v>46</v>
      </c>
    </row>
    <row r="49" spans="3:5">
      <c r="E49" t="s">
        <v>47</v>
      </c>
    </row>
    <row r="50" spans="3:5">
      <c r="E50" t="s">
        <v>48</v>
      </c>
    </row>
    <row r="51" spans="3:5">
      <c r="E51" t="s">
        <v>49</v>
      </c>
    </row>
    <row r="52" spans="3:5">
      <c r="E52" t="s">
        <v>50</v>
      </c>
    </row>
    <row r="53" spans="3:5">
      <c r="D53" t="s">
        <v>51</v>
      </c>
    </row>
    <row r="54" spans="3:5">
      <c r="E54" t="s">
        <v>52</v>
      </c>
    </row>
    <row r="55" spans="3:5">
      <c r="D55" t="s">
        <v>53</v>
      </c>
    </row>
    <row r="56" spans="3:5">
      <c r="E56" t="s">
        <v>54</v>
      </c>
    </row>
    <row r="57" spans="3:5">
      <c r="E57" t="s">
        <v>55</v>
      </c>
    </row>
    <row r="58" spans="3:5">
      <c r="E58" t="s">
        <v>56</v>
      </c>
    </row>
    <row r="59" spans="3:5">
      <c r="E59" t="s">
        <v>57</v>
      </c>
    </row>
    <row r="60" spans="3:5">
      <c r="E60" t="s">
        <v>58</v>
      </c>
    </row>
    <row r="61" spans="3:5">
      <c r="D61" t="s">
        <v>59</v>
      </c>
    </row>
    <row r="62" spans="3:5">
      <c r="E62" t="s">
        <v>60</v>
      </c>
    </row>
    <row r="63" spans="3:5">
      <c r="C63" t="s">
        <v>61</v>
      </c>
    </row>
    <row r="64" spans="3:5">
      <c r="D64" t="s">
        <v>62</v>
      </c>
    </row>
    <row r="65" spans="2:4">
      <c r="D65" t="s">
        <v>63</v>
      </c>
    </row>
    <row r="66" spans="2:4">
      <c r="D66" t="s">
        <v>64</v>
      </c>
    </row>
    <row r="67" spans="2:4">
      <c r="C67" t="s">
        <v>65</v>
      </c>
    </row>
    <row r="68" spans="2:4">
      <c r="D68" t="s">
        <v>66</v>
      </c>
    </row>
    <row r="69" spans="2:4">
      <c r="D69" t="s">
        <v>67</v>
      </c>
    </row>
    <row r="70" spans="2:4">
      <c r="B70" t="s">
        <v>68</v>
      </c>
    </row>
    <row r="71" spans="2:4">
      <c r="C71" t="s">
        <v>69</v>
      </c>
    </row>
    <row r="72" spans="2:4">
      <c r="D72" t="s">
        <v>70</v>
      </c>
    </row>
    <row r="73" spans="2:4">
      <c r="C73" t="s">
        <v>71</v>
      </c>
    </row>
    <row r="74" spans="2:4">
      <c r="D74" t="s">
        <v>72</v>
      </c>
    </row>
    <row r="75" spans="2:4">
      <c r="D75" t="s">
        <v>73</v>
      </c>
    </row>
    <row r="76" spans="2:4">
      <c r="D76" t="s">
        <v>74</v>
      </c>
    </row>
    <row r="77" spans="2:4">
      <c r="D77" t="s">
        <v>75</v>
      </c>
    </row>
    <row r="78" spans="2:4">
      <c r="B78" t="s">
        <v>76</v>
      </c>
    </row>
    <row r="79" spans="2:4">
      <c r="C79" t="s">
        <v>77</v>
      </c>
    </row>
    <row r="80" spans="2:4">
      <c r="D80" t="s">
        <v>78</v>
      </c>
    </row>
    <row r="81" spans="2:4">
      <c r="D81" t="s">
        <v>79</v>
      </c>
    </row>
    <row r="82" spans="2:4">
      <c r="D82" t="s">
        <v>80</v>
      </c>
    </row>
    <row r="83" spans="2:4">
      <c r="C83" t="s">
        <v>81</v>
      </c>
    </row>
    <row r="84" spans="2:4">
      <c r="D84" t="s">
        <v>82</v>
      </c>
    </row>
    <row r="85" spans="2:4">
      <c r="D85" t="s">
        <v>83</v>
      </c>
    </row>
    <row r="86" spans="2:4">
      <c r="B86" t="s">
        <v>84</v>
      </c>
    </row>
    <row r="87" spans="2:4">
      <c r="C87" t="s">
        <v>85</v>
      </c>
    </row>
    <row r="88" spans="2:4">
      <c r="D88" t="s">
        <v>86</v>
      </c>
    </row>
    <row r="89" spans="2:4">
      <c r="D89" t="s">
        <v>87</v>
      </c>
    </row>
    <row r="90" spans="2:4">
      <c r="D90" t="s">
        <v>88</v>
      </c>
    </row>
    <row r="91" spans="2:4">
      <c r="D91" t="s">
        <v>89</v>
      </c>
    </row>
    <row r="92" spans="2:4">
      <c r="C92" t="s">
        <v>90</v>
      </c>
    </row>
    <row r="93" spans="2:4">
      <c r="D93" t="s">
        <v>91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X8106"/>
  <sheetViews>
    <sheetView tabSelected="1" zoomScaleNormal="100" workbookViewId="0">
      <pane ySplit="6" topLeftCell="A7" activePane="bottomLeft" state="frozen"/>
      <selection pane="bottomLeft" activeCell="F7" sqref="F7"/>
    </sheetView>
  </sheetViews>
  <sheetFormatPr baseColWidth="10" defaultColWidth="8.7109375" defaultRowHeight="15" outlineLevelCol="2"/>
  <cols>
    <col min="1" max="1" width="10.5703125" bestFit="1" customWidth="1"/>
    <col min="2" max="3" width="20.7109375" style="6" customWidth="1"/>
    <col min="4" max="4" width="23.7109375" bestFit="1" customWidth="1"/>
    <col min="5" max="5" width="34" style="6" bestFit="1" customWidth="1"/>
    <col min="6" max="6" width="37.7109375" style="6" customWidth="1"/>
    <col min="7" max="7" width="31.5703125" style="6" bestFit="1" customWidth="1"/>
    <col min="8" max="8" width="31.5703125" style="6" customWidth="1"/>
    <col min="9" max="9" width="34" customWidth="1"/>
    <col min="10" max="10" width="9.7109375" bestFit="1" customWidth="1"/>
    <col min="11" max="12" width="25.28515625" customWidth="1"/>
    <col min="13" max="14" width="20.28515625" hidden="1" customWidth="1" outlineLevel="1"/>
    <col min="15" max="17" width="12.28515625" hidden="1" customWidth="1" outlineLevel="2"/>
    <col min="18" max="18" width="16.28515625" hidden="1" customWidth="1" outlineLevel="2"/>
    <col min="19" max="19" width="23.42578125" hidden="1" customWidth="1" outlineLevel="2"/>
    <col min="20" max="20" width="7.42578125" hidden="1" customWidth="1" outlineLevel="2"/>
    <col min="21" max="21" width="7.28515625" hidden="1" customWidth="1" outlineLevel="2"/>
    <col min="22" max="22" width="14.5703125" style="20" hidden="1" customWidth="1" outlineLevel="2"/>
    <col min="23" max="23" width="20.42578125" style="20" hidden="1" customWidth="1" outlineLevel="2"/>
    <col min="24" max="24" width="8.7109375" collapsed="1"/>
  </cols>
  <sheetData>
    <row r="2" spans="1:23" ht="18.75">
      <c r="B2" s="156" t="s">
        <v>498</v>
      </c>
      <c r="C2" s="156"/>
      <c r="D2" s="157"/>
      <c r="E2" s="157"/>
      <c r="O2" s="22"/>
      <c r="P2" s="22"/>
      <c r="Q2" s="22"/>
      <c r="R2" s="22"/>
      <c r="S2" s="22"/>
      <c r="V2" s="28"/>
    </row>
    <row r="3" spans="1:23">
      <c r="V3" s="28"/>
    </row>
    <row r="4" spans="1:23" ht="18.75">
      <c r="B4" s="156" t="s">
        <v>255</v>
      </c>
      <c r="C4" s="156"/>
      <c r="D4" s="157"/>
      <c r="E4" s="157"/>
      <c r="O4" s="23"/>
      <c r="P4" s="23"/>
      <c r="Q4" s="23"/>
      <c r="R4" s="23"/>
      <c r="S4" s="23"/>
    </row>
    <row r="6" spans="1:23" ht="75">
      <c r="A6" s="4" t="s">
        <v>162</v>
      </c>
      <c r="B6" s="41" t="s">
        <v>256</v>
      </c>
      <c r="C6" s="41" t="s">
        <v>257</v>
      </c>
      <c r="D6" s="41" t="s">
        <v>287</v>
      </c>
      <c r="E6" s="41" t="s">
        <v>286</v>
      </c>
      <c r="F6" s="41" t="s">
        <v>289</v>
      </c>
      <c r="G6" s="41" t="s">
        <v>164</v>
      </c>
      <c r="H6" s="41" t="s">
        <v>385</v>
      </c>
      <c r="I6" s="41" t="s">
        <v>386</v>
      </c>
      <c r="J6" s="4" t="s">
        <v>165</v>
      </c>
      <c r="K6" s="41" t="s">
        <v>250</v>
      </c>
      <c r="L6" s="41" t="s">
        <v>357</v>
      </c>
      <c r="M6" s="41" t="s">
        <v>288</v>
      </c>
      <c r="N6" s="41" t="s">
        <v>254</v>
      </c>
      <c r="O6" s="4" t="s">
        <v>249</v>
      </c>
      <c r="P6" s="4" t="s">
        <v>246</v>
      </c>
      <c r="Q6" s="4" t="s">
        <v>247</v>
      </c>
      <c r="R6" s="4" t="s">
        <v>248</v>
      </c>
      <c r="S6" s="4" t="s">
        <v>251</v>
      </c>
      <c r="T6" s="4" t="s">
        <v>244</v>
      </c>
      <c r="U6" s="4" t="s">
        <v>245</v>
      </c>
      <c r="V6" s="42" t="s">
        <v>227</v>
      </c>
      <c r="W6" s="42" t="s">
        <v>228</v>
      </c>
    </row>
    <row r="7" spans="1:23" s="36" customFormat="1" ht="18.75">
      <c r="A7" s="34"/>
      <c r="B7" s="39"/>
      <c r="C7" s="39"/>
      <c r="D7" s="35"/>
      <c r="E7" s="40"/>
      <c r="F7" s="39"/>
      <c r="G7" s="39"/>
      <c r="H7" s="39"/>
      <c r="I7" s="34"/>
      <c r="J7" s="34"/>
      <c r="K7" s="34"/>
      <c r="L7" s="34"/>
      <c r="M7" s="43" t="str">
        <f ca="1">IFERROR(OFFSET('Maximum minutes'!$C$1,T7,MATCH(IF(G7&lt;&gt;"",G7,F7),OFFSET('Maximum minutes'!$C$1,T7-1,0,1,U7+1),0)-1)*IF(OR(ISNUMBER(J7),J7="sans examen"),1,0)*IF(W7&lt;MinDate,1,0),"")</f>
        <v/>
      </c>
      <c r="N7" s="36">
        <f ca="1">IF(K7&gt;0,MIN(K7,M7),0)*IF(M7="",0,1)</f>
        <v>0</v>
      </c>
      <c r="O7" s="36" t="e">
        <f ca="1">LEFT(OFFSET(Lists!$Q$2,MATCH(E7,Lists!$R$3:$R$19,0),0),4)</f>
        <v>#N/A</v>
      </c>
      <c r="P7" s="36" t="e">
        <f ca="1">MATCH(O7,Lists!$S$2:$S$640,1)</f>
        <v>#N/A</v>
      </c>
      <c r="Q7" s="36" t="e">
        <f ca="1">MATCH(LEFT(OFFSET(Lists!$Q$2,MATCH(E7,Lists!$R$3:$R$19,0)+1,0),4),Lists!$S$3:$S$640,1)</f>
        <v>#N/A</v>
      </c>
      <c r="R7" s="36" t="e">
        <f ca="1">LEFT(OFFSET(Lists!$S$2,P7-1+MATCH(F7,OFFSET(Lists!$T$3,P7-1,0,Q7-P7+1),0),0),6)</f>
        <v>#N/A</v>
      </c>
      <c r="S7" s="36" t="e">
        <f ca="1">VLOOKUP(R7,Lists!B:D,3,FALSE)</f>
        <v>#N/A</v>
      </c>
      <c r="T7" s="36" t="str">
        <f>IF(F7&lt;&gt;"",MATCH(R7,'Maximum minutes'!B:B,0),"")</f>
        <v/>
      </c>
      <c r="U7" s="36">
        <f ca="1">IF(F7&lt;&gt;"",COUNTA(OFFSET('Maximum minutes'!$C$1,'Annexe A1 Cours'!T7,0,1,50)),0)</f>
        <v>0</v>
      </c>
      <c r="V7" s="37">
        <f ca="1">IFERROR(OFFSET('Maximum minutes'!$C$1,T7+1,-1+MATCH(G7,OFFSET('Maximum minutes'!$C$1,T7-1,0,1,50),0)),0)</f>
        <v>0</v>
      </c>
      <c r="W7" s="38">
        <f t="shared" ref="W7:W70" ca="1" si="0">IFERROR(DATE(YEAR(D7)+V7,MONTH(D7),DAY(D7)),"")</f>
        <v>0</v>
      </c>
    </row>
    <row r="8" spans="1:23" s="36" customFormat="1" ht="18.75">
      <c r="A8" s="34"/>
      <c r="B8" s="39"/>
      <c r="C8" s="39"/>
      <c r="D8" s="35"/>
      <c r="E8" s="40"/>
      <c r="F8" s="39"/>
      <c r="G8" s="39"/>
      <c r="H8" s="39"/>
      <c r="I8" s="34"/>
      <c r="J8" s="34"/>
      <c r="K8" s="34"/>
      <c r="L8" s="34"/>
      <c r="M8" s="43" t="str">
        <f ca="1">IFERROR(OFFSET('Maximum minutes'!$C$1,T8,MATCH(IF(G8&lt;&gt;"",G8,F8),OFFSET('Maximum minutes'!$C$1,T8-1,0,1,U8+1),0)-1)*IF(OR(ISNUMBER(J8),J8="sans examen"),1,0)*IF(W8&lt;MinDate,1,0),"")</f>
        <v/>
      </c>
      <c r="N8" s="36">
        <f t="shared" ref="N8:N71" ca="1" si="1">IF(K8&gt;0,MIN(K8,M8),0)*IF(M8="",0,1)</f>
        <v>0</v>
      </c>
      <c r="O8" s="36" t="e">
        <f ca="1">LEFT(OFFSET(Lists!$Q$2,MATCH(E8,Lists!$R$3:$R$19,0),0),4)</f>
        <v>#N/A</v>
      </c>
      <c r="P8" s="36" t="e">
        <f ca="1">MATCH(O8,Lists!$S$2:$S$640,1)</f>
        <v>#N/A</v>
      </c>
      <c r="Q8" s="36" t="e">
        <f ca="1">MATCH(LEFT(OFFSET(Lists!$Q$2,MATCH(E8,Lists!$R$3:$R$19,0)+1,0),4),Lists!$S$3:$S$640,1)</f>
        <v>#N/A</v>
      </c>
      <c r="R8" s="36" t="e">
        <f ca="1">LEFT(OFFSET(Lists!$S$2,P8-1+MATCH(F8,OFFSET(Lists!$T$3,P8-1,0,Q8-P8+1),0),0),6)</f>
        <v>#N/A</v>
      </c>
      <c r="S8" s="36" t="e">
        <f ca="1">VLOOKUP(R8,Lists!B:D,3,FALSE)</f>
        <v>#N/A</v>
      </c>
      <c r="T8" s="36" t="str">
        <f>IF(F8&lt;&gt;"",MATCH(R8,'Maximum minutes'!B:B,0),"")</f>
        <v/>
      </c>
      <c r="U8" s="36">
        <f ca="1">IF(F8&lt;&gt;"",COUNTA(OFFSET('Maximum minutes'!$C$1,'Annexe A1 Cours'!T8,0,1,50)),0)</f>
        <v>0</v>
      </c>
      <c r="V8" s="37">
        <f ca="1">IFERROR(OFFSET('Maximum minutes'!$C$1,T8+1,-1+MATCH(G8,OFFSET('Maximum minutes'!$C$1,T8-1,0,1,50),0)),0)</f>
        <v>0</v>
      </c>
      <c r="W8" s="38">
        <f t="shared" ca="1" si="0"/>
        <v>0</v>
      </c>
    </row>
    <row r="9" spans="1:23" s="36" customFormat="1" ht="18.75">
      <c r="A9" s="34"/>
      <c r="B9" s="39"/>
      <c r="C9" s="39"/>
      <c r="D9" s="35"/>
      <c r="E9" s="40"/>
      <c r="F9" s="39"/>
      <c r="G9" s="39"/>
      <c r="H9" s="39"/>
      <c r="I9" s="34"/>
      <c r="J9" s="34"/>
      <c r="K9" s="34"/>
      <c r="L9" s="34"/>
      <c r="M9" s="43" t="str">
        <f ca="1">IFERROR(OFFSET('Maximum minutes'!$C$1,T9,MATCH(IF(G9&lt;&gt;"",G9,F9),OFFSET('Maximum minutes'!$C$1,T9-1,0,1,U9+1),0)-1)*IF(OR(ISNUMBER(J9),J9="sans examen"),1,0)*IF(W9&lt;MinDate,1,0),"")</f>
        <v/>
      </c>
      <c r="N9" s="36">
        <f t="shared" ca="1" si="1"/>
        <v>0</v>
      </c>
      <c r="O9" s="36" t="e">
        <f ca="1">LEFT(OFFSET(Lists!$Q$2,MATCH(E9,Lists!$R$3:$R$19,0),0),4)</f>
        <v>#N/A</v>
      </c>
      <c r="P9" s="36" t="e">
        <f ca="1">MATCH(O9,Lists!$S$2:$S$640,1)</f>
        <v>#N/A</v>
      </c>
      <c r="Q9" s="36" t="e">
        <f ca="1">MATCH(LEFT(OFFSET(Lists!$Q$2,MATCH(E9,Lists!$R$3:$R$19,0)+1,0),4),Lists!$S$3:$S$640,1)</f>
        <v>#N/A</v>
      </c>
      <c r="R9" s="36" t="e">
        <f ca="1">LEFT(OFFSET(Lists!$S$2,P9-1+MATCH(F9,OFFSET(Lists!$T$3,P9-1,0,Q9-P9+1),0),0),6)</f>
        <v>#N/A</v>
      </c>
      <c r="S9" s="36" t="e">
        <f ca="1">VLOOKUP(R9,Lists!B:D,3,FALSE)</f>
        <v>#N/A</v>
      </c>
      <c r="T9" s="36" t="str">
        <f>IF(F9&lt;&gt;"",MATCH(R9,'Maximum minutes'!B:B,0),"")</f>
        <v/>
      </c>
      <c r="U9" s="36">
        <f ca="1">IF(F9&lt;&gt;"",COUNTA(OFFSET('Maximum minutes'!$C$1,'Annexe A1 Cours'!T9,0,1,50)),0)</f>
        <v>0</v>
      </c>
      <c r="V9" s="37">
        <f ca="1">IFERROR(OFFSET('Maximum minutes'!$C$1,T9+1,-1+MATCH(G9,OFFSET('Maximum minutes'!$C$1,T9-1,0,1,50),0)),0)</f>
        <v>0</v>
      </c>
      <c r="W9" s="38">
        <f t="shared" ca="1" si="0"/>
        <v>0</v>
      </c>
    </row>
    <row r="10" spans="1:23" s="36" customFormat="1" ht="18.75">
      <c r="A10" s="34"/>
      <c r="B10" s="39"/>
      <c r="C10" s="39"/>
      <c r="D10" s="35"/>
      <c r="E10" s="40"/>
      <c r="F10" s="39"/>
      <c r="G10" s="39"/>
      <c r="H10" s="39"/>
      <c r="I10" s="34"/>
      <c r="J10" s="34"/>
      <c r="K10" s="34"/>
      <c r="L10" s="34"/>
      <c r="M10" s="43" t="str">
        <f ca="1">IFERROR(OFFSET('Maximum minutes'!$C$1,T10,MATCH(IF(G10&lt;&gt;"",G10,F10),OFFSET('Maximum minutes'!$C$1,T10-1,0,1,U10+1),0)-1)*IF(OR(ISNUMBER(J10),J10="sans examen"),1,0)*IF(W10&lt;MinDate,1,0),"")</f>
        <v/>
      </c>
      <c r="N10" s="36">
        <f t="shared" ca="1" si="1"/>
        <v>0</v>
      </c>
      <c r="O10" s="36" t="e">
        <f ca="1">LEFT(OFFSET(Lists!$Q$2,MATCH(E10,Lists!$R$3:$R$19,0),0),4)</f>
        <v>#N/A</v>
      </c>
      <c r="P10" s="36" t="e">
        <f ca="1">MATCH(O10,Lists!$S$2:$S$640,1)</f>
        <v>#N/A</v>
      </c>
      <c r="Q10" s="36" t="e">
        <f ca="1">MATCH(LEFT(OFFSET(Lists!$Q$2,MATCH(E10,Lists!$R$3:$R$19,0)+1,0),4),Lists!$S$3:$S$640,1)</f>
        <v>#N/A</v>
      </c>
      <c r="R10" s="36" t="e">
        <f ca="1">LEFT(OFFSET(Lists!$S$2,P10-1+MATCH(F10,OFFSET(Lists!$T$3,P10-1,0,Q10-P10+1),0),0),6)</f>
        <v>#N/A</v>
      </c>
      <c r="S10" s="36" t="e">
        <f ca="1">VLOOKUP(R10,Lists!B:D,3,FALSE)</f>
        <v>#N/A</v>
      </c>
      <c r="T10" s="36" t="str">
        <f>IF(F10&lt;&gt;"",MATCH(R10,'Maximum minutes'!B:B,0),"")</f>
        <v/>
      </c>
      <c r="U10" s="36">
        <f ca="1">IF(F10&lt;&gt;"",COUNTA(OFFSET('Maximum minutes'!$C$1,'Annexe A1 Cours'!T10,0,1,50)),0)</f>
        <v>0</v>
      </c>
      <c r="V10" s="37">
        <f ca="1">IFERROR(OFFSET('Maximum minutes'!$C$1,T10+1,-1+MATCH(G10,OFFSET('Maximum minutes'!$C$1,T10-1,0,1,50),0)),0)</f>
        <v>0</v>
      </c>
      <c r="W10" s="38">
        <f t="shared" ca="1" si="0"/>
        <v>0</v>
      </c>
    </row>
    <row r="11" spans="1:23" s="36" customFormat="1" ht="18.75">
      <c r="A11" s="34"/>
      <c r="B11" s="39"/>
      <c r="C11" s="39"/>
      <c r="D11" s="35"/>
      <c r="E11" s="40"/>
      <c r="F11" s="39"/>
      <c r="G11" s="39"/>
      <c r="H11" s="39"/>
      <c r="I11" s="34"/>
      <c r="J11" s="34"/>
      <c r="K11" s="34"/>
      <c r="L11" s="34"/>
      <c r="M11" s="43" t="str">
        <f ca="1">IFERROR(OFFSET('Maximum minutes'!$C$1,T11,MATCH(IF(G11&lt;&gt;"",G11,F11),OFFSET('Maximum minutes'!$C$1,T11-1,0,1,U11+1),0)-1)*IF(OR(ISNUMBER(J11),J11="sans examen"),1,0)*IF(W11&lt;MinDate,1,0),"")</f>
        <v/>
      </c>
      <c r="N11" s="36">
        <f t="shared" ca="1" si="1"/>
        <v>0</v>
      </c>
      <c r="O11" s="36" t="e">
        <f ca="1">LEFT(OFFSET(Lists!$Q$2,MATCH(E11,Lists!$R$3:$R$19,0),0),4)</f>
        <v>#N/A</v>
      </c>
      <c r="P11" s="36" t="e">
        <f ca="1">MATCH(O11,Lists!$S$2:$S$640,1)</f>
        <v>#N/A</v>
      </c>
      <c r="Q11" s="36" t="e">
        <f ca="1">MATCH(LEFT(OFFSET(Lists!$Q$2,MATCH(E11,Lists!$R$3:$R$19,0)+1,0),4),Lists!$S$3:$S$640,1)</f>
        <v>#N/A</v>
      </c>
      <c r="R11" s="36" t="e">
        <f ca="1">LEFT(OFFSET(Lists!$S$2,P11-1+MATCH(F11,OFFSET(Lists!$T$3,P11-1,0,Q11-P11+1),0),0),6)</f>
        <v>#N/A</v>
      </c>
      <c r="S11" s="36" t="e">
        <f ca="1">VLOOKUP(R11,Lists!B:D,3,FALSE)</f>
        <v>#N/A</v>
      </c>
      <c r="T11" s="36" t="str">
        <f>IF(F11&lt;&gt;"",MATCH(R11,'Maximum minutes'!B:B,0),"")</f>
        <v/>
      </c>
      <c r="U11" s="36">
        <f ca="1">IF(F11&lt;&gt;"",COUNTA(OFFSET('Maximum minutes'!$C$1,'Annexe A1 Cours'!T11,0,1,50)),0)</f>
        <v>0</v>
      </c>
      <c r="V11" s="37">
        <f ca="1">IFERROR(OFFSET('Maximum minutes'!$C$1,T11+1,-1+MATCH(G11,OFFSET('Maximum minutes'!$C$1,T11-1,0,1,50),0)),0)</f>
        <v>0</v>
      </c>
      <c r="W11" s="38">
        <f t="shared" ca="1" si="0"/>
        <v>0</v>
      </c>
    </row>
    <row r="12" spans="1:23" s="36" customFormat="1" ht="18.75">
      <c r="A12" s="34"/>
      <c r="B12" s="39"/>
      <c r="C12" s="39"/>
      <c r="D12" s="35"/>
      <c r="E12" s="40"/>
      <c r="F12" s="39"/>
      <c r="G12" s="39"/>
      <c r="H12" s="39"/>
      <c r="I12" s="34"/>
      <c r="J12" s="34"/>
      <c r="K12" s="34"/>
      <c r="L12" s="34"/>
      <c r="M12" s="43" t="str">
        <f ca="1">IFERROR(OFFSET('Maximum minutes'!$C$1,T12,MATCH(IF(G12&lt;&gt;"",G12,F12),OFFSET('Maximum minutes'!$C$1,T12-1,0,1,U12+1),0)-1)*IF(OR(ISNUMBER(J12),J12="sans examen"),1,0)*IF(W12&lt;MinDate,1,0),"")</f>
        <v/>
      </c>
      <c r="N12" s="36">
        <f t="shared" ca="1" si="1"/>
        <v>0</v>
      </c>
      <c r="O12" s="36" t="e">
        <f ca="1">LEFT(OFFSET(Lists!$Q$2,MATCH(E12,Lists!$R$3:$R$19,0),0),4)</f>
        <v>#N/A</v>
      </c>
      <c r="P12" s="36" t="e">
        <f ca="1">MATCH(O12,Lists!$S$2:$S$640,1)</f>
        <v>#N/A</v>
      </c>
      <c r="Q12" s="36" t="e">
        <f ca="1">MATCH(LEFT(OFFSET(Lists!$Q$2,MATCH(E12,Lists!$R$3:$R$19,0)+1,0),4),Lists!$S$3:$S$640,1)</f>
        <v>#N/A</v>
      </c>
      <c r="R12" s="36" t="e">
        <f ca="1">LEFT(OFFSET(Lists!$S$2,P12-1+MATCH(F12,OFFSET(Lists!$T$3,P12-1,0,Q12-P12+1),0),0),6)</f>
        <v>#N/A</v>
      </c>
      <c r="S12" s="36" t="e">
        <f ca="1">VLOOKUP(R12,Lists!B:D,3,FALSE)</f>
        <v>#N/A</v>
      </c>
      <c r="T12" s="36" t="str">
        <f>IF(F12&lt;&gt;"",MATCH(R12,'Maximum minutes'!B:B,0),"")</f>
        <v/>
      </c>
      <c r="U12" s="36">
        <f ca="1">IF(F12&lt;&gt;"",COUNTA(OFFSET('Maximum minutes'!$C$1,'Annexe A1 Cours'!T12,0,1,50)),0)</f>
        <v>0</v>
      </c>
      <c r="V12" s="37">
        <f ca="1">IFERROR(OFFSET('Maximum minutes'!$C$1,T12+1,-1+MATCH(G12,OFFSET('Maximum minutes'!$C$1,T12-1,0,1,50),0)),0)</f>
        <v>0</v>
      </c>
      <c r="W12" s="38">
        <f t="shared" ca="1" si="0"/>
        <v>0</v>
      </c>
    </row>
    <row r="13" spans="1:23" s="36" customFormat="1" ht="18.75">
      <c r="A13" s="34"/>
      <c r="B13" s="39"/>
      <c r="C13" s="39"/>
      <c r="D13" s="35"/>
      <c r="E13" s="40"/>
      <c r="F13" s="39"/>
      <c r="G13" s="39"/>
      <c r="H13" s="39"/>
      <c r="I13" s="34"/>
      <c r="J13" s="34"/>
      <c r="K13" s="34"/>
      <c r="L13" s="34"/>
      <c r="M13" s="43" t="str">
        <f ca="1">IFERROR(OFFSET('Maximum minutes'!$C$1,T13,MATCH(IF(G13&lt;&gt;"",G13,F13),OFFSET('Maximum minutes'!$C$1,T13-1,0,1,U13+1),0)-1)*IF(OR(ISNUMBER(J13),J13="sans examen"),1,0)*IF(W13&lt;MinDate,1,0),"")</f>
        <v/>
      </c>
      <c r="N13" s="36">
        <f t="shared" ca="1" si="1"/>
        <v>0</v>
      </c>
      <c r="O13" s="36" t="e">
        <f ca="1">LEFT(OFFSET(Lists!$Q$2,MATCH(E13,Lists!$R$3:$R$19,0),0),4)</f>
        <v>#N/A</v>
      </c>
      <c r="P13" s="36" t="e">
        <f ca="1">MATCH(O13,Lists!$S$2:$S$640,1)</f>
        <v>#N/A</v>
      </c>
      <c r="Q13" s="36" t="e">
        <f ca="1">MATCH(LEFT(OFFSET(Lists!$Q$2,MATCH(E13,Lists!$R$3:$R$19,0)+1,0),4),Lists!$S$3:$S$640,1)</f>
        <v>#N/A</v>
      </c>
      <c r="R13" s="36" t="e">
        <f ca="1">LEFT(OFFSET(Lists!$S$2,P13-1+MATCH(F13,OFFSET(Lists!$T$3,P13-1,0,Q13-P13+1),0),0),6)</f>
        <v>#N/A</v>
      </c>
      <c r="S13" s="36" t="e">
        <f ca="1">VLOOKUP(R13,Lists!B:D,3,FALSE)</f>
        <v>#N/A</v>
      </c>
      <c r="T13" s="36" t="str">
        <f>IF(F13&lt;&gt;"",MATCH(R13,'Maximum minutes'!B:B,0),"")</f>
        <v/>
      </c>
      <c r="U13" s="36">
        <f ca="1">IF(F13&lt;&gt;"",COUNTA(OFFSET('Maximum minutes'!$C$1,'Annexe A1 Cours'!T13,0,1,50)),0)</f>
        <v>0</v>
      </c>
      <c r="V13" s="37">
        <f ca="1">IFERROR(OFFSET('Maximum minutes'!$C$1,T13+1,-1+MATCH(G13,OFFSET('Maximum minutes'!$C$1,T13-1,0,1,50),0)),0)</f>
        <v>0</v>
      </c>
      <c r="W13" s="38">
        <f t="shared" ca="1" si="0"/>
        <v>0</v>
      </c>
    </row>
    <row r="14" spans="1:23" s="36" customFormat="1" ht="18.75">
      <c r="A14" s="34"/>
      <c r="B14" s="39"/>
      <c r="C14" s="39"/>
      <c r="D14" s="35"/>
      <c r="E14" s="40"/>
      <c r="F14" s="39"/>
      <c r="G14" s="39"/>
      <c r="H14" s="39"/>
      <c r="I14" s="34"/>
      <c r="J14" s="34"/>
      <c r="K14" s="34"/>
      <c r="L14" s="34"/>
      <c r="M14" s="43" t="str">
        <f ca="1">IFERROR(OFFSET('Maximum minutes'!$C$1,T14,MATCH(IF(G14&lt;&gt;"",G14,F14),OFFSET('Maximum minutes'!$C$1,T14-1,0,1,U14+1),0)-1)*IF(OR(ISNUMBER(J14),J14="sans examen"),1,0)*IF(W14&lt;MinDate,1,0),"")</f>
        <v/>
      </c>
      <c r="N14" s="36">
        <f t="shared" ca="1" si="1"/>
        <v>0</v>
      </c>
      <c r="O14" s="36" t="e">
        <f ca="1">LEFT(OFFSET(Lists!$Q$2,MATCH(E14,Lists!$R$3:$R$19,0),0),4)</f>
        <v>#N/A</v>
      </c>
      <c r="P14" s="36" t="e">
        <f ca="1">MATCH(O14,Lists!$S$2:$S$640,1)</f>
        <v>#N/A</v>
      </c>
      <c r="Q14" s="36" t="e">
        <f ca="1">MATCH(LEFT(OFFSET(Lists!$Q$2,MATCH(E14,Lists!$R$3:$R$19,0)+1,0),4),Lists!$S$3:$S$640,1)</f>
        <v>#N/A</v>
      </c>
      <c r="R14" s="36" t="e">
        <f ca="1">LEFT(OFFSET(Lists!$S$2,P14-1+MATCH(F14,OFFSET(Lists!$T$3,P14-1,0,Q14-P14+1),0),0),6)</f>
        <v>#N/A</v>
      </c>
      <c r="S14" s="36" t="e">
        <f ca="1">VLOOKUP(R14,Lists!B:D,3,FALSE)</f>
        <v>#N/A</v>
      </c>
      <c r="T14" s="36" t="str">
        <f>IF(F14&lt;&gt;"",MATCH(R14,'Maximum minutes'!B:B,0),"")</f>
        <v/>
      </c>
      <c r="U14" s="36">
        <f ca="1">IF(F14&lt;&gt;"",COUNTA(OFFSET('Maximum minutes'!$C$1,'Annexe A1 Cours'!T14,0,1,50)),0)</f>
        <v>0</v>
      </c>
      <c r="V14" s="37">
        <f ca="1">IFERROR(OFFSET('Maximum minutes'!$C$1,T14+1,-1+MATCH(G14,OFFSET('Maximum minutes'!$C$1,T14-1,0,1,50),0)),0)</f>
        <v>0</v>
      </c>
      <c r="W14" s="38">
        <f t="shared" ca="1" si="0"/>
        <v>0</v>
      </c>
    </row>
    <row r="15" spans="1:23" s="36" customFormat="1" ht="18.75">
      <c r="A15" s="34"/>
      <c r="B15" s="39"/>
      <c r="C15" s="39"/>
      <c r="D15" s="35"/>
      <c r="E15" s="40"/>
      <c r="F15" s="39"/>
      <c r="G15" s="39"/>
      <c r="H15" s="39"/>
      <c r="I15" s="34"/>
      <c r="J15" s="34"/>
      <c r="K15" s="34"/>
      <c r="L15" s="34"/>
      <c r="M15" s="43" t="str">
        <f ca="1">IFERROR(OFFSET('Maximum minutes'!$C$1,T15,MATCH(IF(G15&lt;&gt;"",G15,F15),OFFSET('Maximum minutes'!$C$1,T15-1,0,1,U15+1),0)-1)*IF(OR(ISNUMBER(J15),J15="sans examen"),1,0)*IF(W15&lt;MinDate,1,0),"")</f>
        <v/>
      </c>
      <c r="N15" s="36">
        <f t="shared" ca="1" si="1"/>
        <v>0</v>
      </c>
      <c r="O15" s="36" t="e">
        <f ca="1">LEFT(OFFSET(Lists!$Q$2,MATCH(E15,Lists!$R$3:$R$19,0),0),4)</f>
        <v>#N/A</v>
      </c>
      <c r="P15" s="36" t="e">
        <f ca="1">MATCH(O15,Lists!$S$2:$S$640,1)</f>
        <v>#N/A</v>
      </c>
      <c r="Q15" s="36" t="e">
        <f ca="1">MATCH(LEFT(OFFSET(Lists!$Q$2,MATCH(E15,Lists!$R$3:$R$19,0)+1,0),4),Lists!$S$3:$S$640,1)</f>
        <v>#N/A</v>
      </c>
      <c r="R15" s="36" t="e">
        <f ca="1">LEFT(OFFSET(Lists!$S$2,P15-1+MATCH(F15,OFFSET(Lists!$T$3,P15-1,0,Q15-P15+1),0),0),6)</f>
        <v>#N/A</v>
      </c>
      <c r="S15" s="36" t="e">
        <f ca="1">VLOOKUP(R15,Lists!B:D,3,FALSE)</f>
        <v>#N/A</v>
      </c>
      <c r="T15" s="36" t="str">
        <f>IF(F15&lt;&gt;"",MATCH(R15,'Maximum minutes'!B:B,0),"")</f>
        <v/>
      </c>
      <c r="U15" s="36">
        <f ca="1">IF(F15&lt;&gt;"",COUNTA(OFFSET('Maximum minutes'!$C$1,'Annexe A1 Cours'!T15,0,1,50)),0)</f>
        <v>0</v>
      </c>
      <c r="V15" s="37">
        <f ca="1">IFERROR(OFFSET('Maximum minutes'!$C$1,T15+1,-1+MATCH(G15,OFFSET('Maximum minutes'!$C$1,T15-1,0,1,50),0)),0)</f>
        <v>0</v>
      </c>
      <c r="W15" s="38">
        <f t="shared" ca="1" si="0"/>
        <v>0</v>
      </c>
    </row>
    <row r="16" spans="1:23" s="36" customFormat="1" ht="18.75">
      <c r="A16" s="34"/>
      <c r="B16" s="39"/>
      <c r="C16" s="39"/>
      <c r="D16" s="35"/>
      <c r="E16" s="40"/>
      <c r="F16" s="39"/>
      <c r="G16" s="39"/>
      <c r="H16" s="39"/>
      <c r="I16" s="34"/>
      <c r="J16" s="34"/>
      <c r="K16" s="34"/>
      <c r="L16" s="34"/>
      <c r="M16" s="43" t="str">
        <f ca="1">IFERROR(OFFSET('Maximum minutes'!$C$1,T16,MATCH(IF(G16&lt;&gt;"",G16,F16),OFFSET('Maximum minutes'!$C$1,T16-1,0,1,U16+1),0)-1)*IF(OR(ISNUMBER(J16),J16="sans examen"),1,0)*IF(W16&lt;MinDate,1,0),"")</f>
        <v/>
      </c>
      <c r="N16" s="36">
        <f t="shared" ca="1" si="1"/>
        <v>0</v>
      </c>
      <c r="O16" s="36" t="e">
        <f ca="1">LEFT(OFFSET(Lists!$Q$2,MATCH(E16,Lists!$R$3:$R$19,0),0),4)</f>
        <v>#N/A</v>
      </c>
      <c r="P16" s="36" t="e">
        <f ca="1">MATCH(O16,Lists!$S$2:$S$640,1)</f>
        <v>#N/A</v>
      </c>
      <c r="Q16" s="36" t="e">
        <f ca="1">MATCH(LEFT(OFFSET(Lists!$Q$2,MATCH(E16,Lists!$R$3:$R$19,0)+1,0),4),Lists!$S$3:$S$640,1)</f>
        <v>#N/A</v>
      </c>
      <c r="R16" s="36" t="e">
        <f ca="1">LEFT(OFFSET(Lists!$S$2,P16-1+MATCH(F16,OFFSET(Lists!$T$3,P16-1,0,Q16-P16+1),0),0),6)</f>
        <v>#N/A</v>
      </c>
      <c r="S16" s="36" t="e">
        <f ca="1">VLOOKUP(R16,Lists!B:D,3,FALSE)</f>
        <v>#N/A</v>
      </c>
      <c r="T16" s="36" t="str">
        <f>IF(F16&lt;&gt;"",MATCH(R16,'Maximum minutes'!B:B,0),"")</f>
        <v/>
      </c>
      <c r="U16" s="36">
        <f ca="1">IF(F16&lt;&gt;"",COUNTA(OFFSET('Maximum minutes'!$C$1,'Annexe A1 Cours'!T16,0,1,50)),0)</f>
        <v>0</v>
      </c>
      <c r="V16" s="37">
        <f ca="1">IFERROR(OFFSET('Maximum minutes'!$C$1,T16+1,-1+MATCH(G16,OFFSET('Maximum minutes'!$C$1,T16-1,0,1,50),0)),0)</f>
        <v>0</v>
      </c>
      <c r="W16" s="38">
        <f t="shared" ca="1" si="0"/>
        <v>0</v>
      </c>
    </row>
    <row r="17" spans="1:23" s="36" customFormat="1" ht="18.75">
      <c r="A17" s="34"/>
      <c r="B17" s="39"/>
      <c r="C17" s="39"/>
      <c r="D17" s="35"/>
      <c r="E17" s="40"/>
      <c r="F17" s="39"/>
      <c r="G17" s="39"/>
      <c r="H17" s="39"/>
      <c r="I17" s="34"/>
      <c r="J17" s="34"/>
      <c r="K17" s="34"/>
      <c r="L17" s="34"/>
      <c r="M17" s="43" t="str">
        <f ca="1">IFERROR(OFFSET('Maximum minutes'!$C$1,T17,MATCH(IF(G17&lt;&gt;"",G17,F17),OFFSET('Maximum minutes'!$C$1,T17-1,0,1,U17+1),0)-1)*IF(OR(ISNUMBER(J17),J17="sans examen"),1,0)*IF(W17&lt;MinDate,1,0),"")</f>
        <v/>
      </c>
      <c r="N17" s="36">
        <f t="shared" ca="1" si="1"/>
        <v>0</v>
      </c>
      <c r="O17" s="36" t="e">
        <f ca="1">LEFT(OFFSET(Lists!$Q$2,MATCH(E17,Lists!$R$3:$R$19,0),0),4)</f>
        <v>#N/A</v>
      </c>
      <c r="P17" s="36" t="e">
        <f ca="1">MATCH(O17,Lists!$S$2:$S$640,1)</f>
        <v>#N/A</v>
      </c>
      <c r="Q17" s="36" t="e">
        <f ca="1">MATCH(LEFT(OFFSET(Lists!$Q$2,MATCH(E17,Lists!$R$3:$R$19,0)+1,0),4),Lists!$S$3:$S$640,1)</f>
        <v>#N/A</v>
      </c>
      <c r="R17" s="36" t="e">
        <f ca="1">LEFT(OFFSET(Lists!$S$2,P17-1+MATCH(F17,OFFSET(Lists!$T$3,P17-1,0,Q17-P17+1),0),0),6)</f>
        <v>#N/A</v>
      </c>
      <c r="S17" s="36" t="e">
        <f ca="1">VLOOKUP(R17,Lists!B:D,3,FALSE)</f>
        <v>#N/A</v>
      </c>
      <c r="T17" s="36" t="str">
        <f>IF(F17&lt;&gt;"",MATCH(R17,'Maximum minutes'!B:B,0),"")</f>
        <v/>
      </c>
      <c r="U17" s="36">
        <f ca="1">IF(F17&lt;&gt;"",COUNTA(OFFSET('Maximum minutes'!$C$1,'Annexe A1 Cours'!T17,0,1,50)),0)</f>
        <v>0</v>
      </c>
      <c r="V17" s="37">
        <f ca="1">IFERROR(OFFSET('Maximum minutes'!$C$1,T17+1,-1+MATCH(G17,OFFSET('Maximum minutes'!$C$1,T17-1,0,1,50),0)),0)</f>
        <v>0</v>
      </c>
      <c r="W17" s="38">
        <f t="shared" ca="1" si="0"/>
        <v>0</v>
      </c>
    </row>
    <row r="18" spans="1:23" s="36" customFormat="1" ht="18.75">
      <c r="A18" s="34"/>
      <c r="B18" s="39"/>
      <c r="C18" s="39"/>
      <c r="D18" s="35"/>
      <c r="E18" s="40"/>
      <c r="F18" s="39"/>
      <c r="G18" s="39"/>
      <c r="H18" s="39"/>
      <c r="I18" s="34"/>
      <c r="J18" s="34"/>
      <c r="K18" s="34"/>
      <c r="L18" s="34"/>
      <c r="M18" s="43" t="str">
        <f ca="1">IFERROR(OFFSET('Maximum minutes'!$C$1,T18,MATCH(IF(G18&lt;&gt;"",G18,F18),OFFSET('Maximum minutes'!$C$1,T18-1,0,1,U18+1),0)-1)*IF(OR(ISNUMBER(J18),J18="sans examen"),1,0)*IF(W18&lt;MinDate,1,0),"")</f>
        <v/>
      </c>
      <c r="N18" s="36">
        <f t="shared" ca="1" si="1"/>
        <v>0</v>
      </c>
      <c r="O18" s="36" t="e">
        <f ca="1">LEFT(OFFSET(Lists!$Q$2,MATCH(E18,Lists!$R$3:$R$19,0),0),4)</f>
        <v>#N/A</v>
      </c>
      <c r="P18" s="36" t="e">
        <f ca="1">MATCH(O18,Lists!$S$2:$S$640,1)</f>
        <v>#N/A</v>
      </c>
      <c r="Q18" s="36" t="e">
        <f ca="1">MATCH(LEFT(OFFSET(Lists!$Q$2,MATCH(E18,Lists!$R$3:$R$19,0)+1,0),4),Lists!$S$3:$S$640,1)</f>
        <v>#N/A</v>
      </c>
      <c r="R18" s="36" t="e">
        <f ca="1">LEFT(OFFSET(Lists!$S$2,P18-1+MATCH(F18,OFFSET(Lists!$T$3,P18-1,0,Q18-P18+1),0),0),6)</f>
        <v>#N/A</v>
      </c>
      <c r="S18" s="36" t="e">
        <f ca="1">VLOOKUP(R18,Lists!B:D,3,FALSE)</f>
        <v>#N/A</v>
      </c>
      <c r="T18" s="36" t="str">
        <f>IF(F18&lt;&gt;"",MATCH(R18,'Maximum minutes'!B:B,0),"")</f>
        <v/>
      </c>
      <c r="U18" s="36">
        <f ca="1">IF(F18&lt;&gt;"",COUNTA(OFFSET('Maximum minutes'!$C$1,'Annexe A1 Cours'!T18,0,1,50)),0)</f>
        <v>0</v>
      </c>
      <c r="V18" s="37">
        <f ca="1">IFERROR(OFFSET('Maximum minutes'!$C$1,T18+1,-1+MATCH(G18,OFFSET('Maximum minutes'!$C$1,T18-1,0,1,50),0)),0)</f>
        <v>0</v>
      </c>
      <c r="W18" s="38">
        <f t="shared" ca="1" si="0"/>
        <v>0</v>
      </c>
    </row>
    <row r="19" spans="1:23" s="36" customFormat="1" ht="18.75">
      <c r="A19" s="34"/>
      <c r="B19" s="39"/>
      <c r="C19" s="39"/>
      <c r="D19" s="35"/>
      <c r="E19" s="40"/>
      <c r="F19" s="39"/>
      <c r="G19" s="39"/>
      <c r="H19" s="39"/>
      <c r="I19" s="34"/>
      <c r="J19" s="34"/>
      <c r="K19" s="34"/>
      <c r="L19" s="34"/>
      <c r="M19" s="43" t="str">
        <f ca="1">IFERROR(OFFSET('Maximum minutes'!$C$1,T19,MATCH(IF(G19&lt;&gt;"",G19,F19),OFFSET('Maximum minutes'!$C$1,T19-1,0,1,U19+1),0)-1)*IF(OR(ISNUMBER(J19),J19="sans examen"),1,0)*IF(W19&lt;MinDate,1,0),"")</f>
        <v/>
      </c>
      <c r="N19" s="36">
        <f t="shared" ca="1" si="1"/>
        <v>0</v>
      </c>
      <c r="O19" s="36" t="e">
        <f ca="1">LEFT(OFFSET(Lists!$Q$2,MATCH(E19,Lists!$R$3:$R$19,0),0),4)</f>
        <v>#N/A</v>
      </c>
      <c r="P19" s="36" t="e">
        <f ca="1">MATCH(O19,Lists!$S$2:$S$640,1)</f>
        <v>#N/A</v>
      </c>
      <c r="Q19" s="36" t="e">
        <f ca="1">MATCH(LEFT(OFFSET(Lists!$Q$2,MATCH(E19,Lists!$R$3:$R$19,0)+1,0),4),Lists!$S$3:$S$640,1)</f>
        <v>#N/A</v>
      </c>
      <c r="R19" s="36" t="e">
        <f ca="1">LEFT(OFFSET(Lists!$S$2,P19-1+MATCH(F19,OFFSET(Lists!$T$3,P19-1,0,Q19-P19+1),0),0),6)</f>
        <v>#N/A</v>
      </c>
      <c r="S19" s="36" t="e">
        <f ca="1">VLOOKUP(R19,Lists!B:D,3,FALSE)</f>
        <v>#N/A</v>
      </c>
      <c r="T19" s="36" t="str">
        <f>IF(F19&lt;&gt;"",MATCH(R19,'Maximum minutes'!B:B,0),"")</f>
        <v/>
      </c>
      <c r="U19" s="36">
        <f ca="1">IF(F19&lt;&gt;"",COUNTA(OFFSET('Maximum minutes'!$C$1,'Annexe A1 Cours'!T19,0,1,50)),0)</f>
        <v>0</v>
      </c>
      <c r="V19" s="37">
        <f ca="1">IFERROR(OFFSET('Maximum minutes'!$C$1,T19+1,-1+MATCH(G19,OFFSET('Maximum minutes'!$C$1,T19-1,0,1,50),0)),0)</f>
        <v>0</v>
      </c>
      <c r="W19" s="38">
        <f t="shared" ca="1" si="0"/>
        <v>0</v>
      </c>
    </row>
    <row r="20" spans="1:23" s="36" customFormat="1" ht="18.75">
      <c r="A20" s="34"/>
      <c r="B20" s="39"/>
      <c r="C20" s="39"/>
      <c r="D20" s="35"/>
      <c r="E20" s="40"/>
      <c r="F20" s="39"/>
      <c r="G20" s="39"/>
      <c r="H20" s="39"/>
      <c r="I20" s="34"/>
      <c r="J20" s="34"/>
      <c r="K20" s="34"/>
      <c r="L20" s="34"/>
      <c r="M20" s="43" t="str">
        <f ca="1">IFERROR(OFFSET('Maximum minutes'!$C$1,T20,MATCH(IF(G20&lt;&gt;"",G20,F20),OFFSET('Maximum minutes'!$C$1,T20-1,0,1,U20+1),0)-1)*IF(OR(ISNUMBER(J20),J20="sans examen"),1,0)*IF(W20&lt;MinDate,1,0),"")</f>
        <v/>
      </c>
      <c r="N20" s="36">
        <f t="shared" ca="1" si="1"/>
        <v>0</v>
      </c>
      <c r="O20" s="36" t="e">
        <f ca="1">LEFT(OFFSET(Lists!$Q$2,MATCH(E20,Lists!$R$3:$R$19,0),0),4)</f>
        <v>#N/A</v>
      </c>
      <c r="P20" s="36" t="e">
        <f ca="1">MATCH(O20,Lists!$S$2:$S$640,1)</f>
        <v>#N/A</v>
      </c>
      <c r="Q20" s="36" t="e">
        <f ca="1">MATCH(LEFT(OFFSET(Lists!$Q$2,MATCH(E20,Lists!$R$3:$R$19,0)+1,0),4),Lists!$S$3:$S$640,1)</f>
        <v>#N/A</v>
      </c>
      <c r="R20" s="36" t="e">
        <f ca="1">LEFT(OFFSET(Lists!$S$2,P20-1+MATCH(F20,OFFSET(Lists!$T$3,P20-1,0,Q20-P20+1),0),0),6)</f>
        <v>#N/A</v>
      </c>
      <c r="S20" s="36" t="e">
        <f ca="1">VLOOKUP(R20,Lists!B:D,3,FALSE)</f>
        <v>#N/A</v>
      </c>
      <c r="T20" s="36" t="str">
        <f>IF(F20&lt;&gt;"",MATCH(R20,'Maximum minutes'!B:B,0),"")</f>
        <v/>
      </c>
      <c r="U20" s="36">
        <f ca="1">IF(F20&lt;&gt;"",COUNTA(OFFSET('Maximum minutes'!$C$1,'Annexe A1 Cours'!T20,0,1,50)),0)</f>
        <v>0</v>
      </c>
      <c r="V20" s="37">
        <f ca="1">IFERROR(OFFSET('Maximum minutes'!$C$1,T20+1,-1+MATCH(G20,OFFSET('Maximum minutes'!$C$1,T20-1,0,1,50),0)),0)</f>
        <v>0</v>
      </c>
      <c r="W20" s="38">
        <f t="shared" ca="1" si="0"/>
        <v>0</v>
      </c>
    </row>
    <row r="21" spans="1:23" s="36" customFormat="1" ht="18.75">
      <c r="A21" s="34"/>
      <c r="B21" s="39"/>
      <c r="C21" s="39"/>
      <c r="D21" s="35"/>
      <c r="E21" s="40"/>
      <c r="F21" s="39"/>
      <c r="G21" s="39"/>
      <c r="H21" s="39"/>
      <c r="I21" s="34"/>
      <c r="J21" s="34"/>
      <c r="K21" s="34"/>
      <c r="L21" s="34"/>
      <c r="M21" s="43" t="str">
        <f ca="1">IFERROR(OFFSET('Maximum minutes'!$C$1,T21,MATCH(IF(G21&lt;&gt;"",G21,F21),OFFSET('Maximum minutes'!$C$1,T21-1,0,1,U21+1),0)-1)*IF(OR(ISNUMBER(J21),J21="sans examen"),1,0)*IF(W21&lt;MinDate,1,0),"")</f>
        <v/>
      </c>
      <c r="N21" s="36">
        <f t="shared" ca="1" si="1"/>
        <v>0</v>
      </c>
      <c r="O21" s="36" t="e">
        <f ca="1">LEFT(OFFSET(Lists!$Q$2,MATCH(E21,Lists!$R$3:$R$19,0),0),4)</f>
        <v>#N/A</v>
      </c>
      <c r="P21" s="36" t="e">
        <f ca="1">MATCH(O21,Lists!$S$2:$S$640,1)</f>
        <v>#N/A</v>
      </c>
      <c r="Q21" s="36" t="e">
        <f ca="1">MATCH(LEFT(OFFSET(Lists!$Q$2,MATCH(E21,Lists!$R$3:$R$19,0)+1,0),4),Lists!$S$3:$S$640,1)</f>
        <v>#N/A</v>
      </c>
      <c r="R21" s="36" t="e">
        <f ca="1">LEFT(OFFSET(Lists!$S$2,P21-1+MATCH(F21,OFFSET(Lists!$T$3,P21-1,0,Q21-P21+1),0),0),6)</f>
        <v>#N/A</v>
      </c>
      <c r="S21" s="36" t="e">
        <f ca="1">VLOOKUP(R21,Lists!B:D,3,FALSE)</f>
        <v>#N/A</v>
      </c>
      <c r="T21" s="36" t="str">
        <f>IF(F21&lt;&gt;"",MATCH(R21,'Maximum minutes'!B:B,0),"")</f>
        <v/>
      </c>
      <c r="U21" s="36">
        <f ca="1">IF(F21&lt;&gt;"",COUNTA(OFFSET('Maximum minutes'!$C$1,'Annexe A1 Cours'!T21,0,1,50)),0)</f>
        <v>0</v>
      </c>
      <c r="V21" s="37">
        <f ca="1">IFERROR(OFFSET('Maximum minutes'!$C$1,T21+1,-1+MATCH(G21,OFFSET('Maximum minutes'!$C$1,T21-1,0,1,50),0)),0)</f>
        <v>0</v>
      </c>
      <c r="W21" s="38">
        <f t="shared" ca="1" si="0"/>
        <v>0</v>
      </c>
    </row>
    <row r="22" spans="1:23" s="36" customFormat="1" ht="18.75">
      <c r="A22" s="34"/>
      <c r="B22" s="39"/>
      <c r="C22" s="39"/>
      <c r="D22" s="35"/>
      <c r="E22" s="40"/>
      <c r="F22" s="39"/>
      <c r="G22" s="39"/>
      <c r="H22" s="39"/>
      <c r="I22" s="34"/>
      <c r="J22" s="34"/>
      <c r="K22" s="34"/>
      <c r="L22" s="34"/>
      <c r="M22" s="43" t="str">
        <f ca="1">IFERROR(OFFSET('Maximum minutes'!$C$1,T22,MATCH(IF(G22&lt;&gt;"",G22,F22),OFFSET('Maximum minutes'!$C$1,T22-1,0,1,U22+1),0)-1)*IF(OR(ISNUMBER(J22),J22="sans examen"),1,0)*IF(W22&lt;MinDate,1,0),"")</f>
        <v/>
      </c>
      <c r="N22" s="36">
        <f t="shared" ca="1" si="1"/>
        <v>0</v>
      </c>
      <c r="O22" s="36" t="e">
        <f ca="1">LEFT(OFFSET(Lists!$Q$2,MATCH(E22,Lists!$R$3:$R$19,0),0),4)</f>
        <v>#N/A</v>
      </c>
      <c r="P22" s="36" t="e">
        <f ca="1">MATCH(O22,Lists!$S$2:$S$640,1)</f>
        <v>#N/A</v>
      </c>
      <c r="Q22" s="36" t="e">
        <f ca="1">MATCH(LEFT(OFFSET(Lists!$Q$2,MATCH(E22,Lists!$R$3:$R$19,0)+1,0),4),Lists!$S$3:$S$640,1)</f>
        <v>#N/A</v>
      </c>
      <c r="R22" s="36" t="e">
        <f ca="1">LEFT(OFFSET(Lists!$S$2,P22-1+MATCH(F22,OFFSET(Lists!$T$3,P22-1,0,Q22-P22+1),0),0),6)</f>
        <v>#N/A</v>
      </c>
      <c r="S22" s="36" t="e">
        <f ca="1">VLOOKUP(R22,Lists!B:D,3,FALSE)</f>
        <v>#N/A</v>
      </c>
      <c r="T22" s="36" t="str">
        <f>IF(F22&lt;&gt;"",MATCH(R22,'Maximum minutes'!B:B,0),"")</f>
        <v/>
      </c>
      <c r="U22" s="36">
        <f ca="1">IF(F22&lt;&gt;"",COUNTA(OFFSET('Maximum minutes'!$C$1,'Annexe A1 Cours'!T22,0,1,50)),0)</f>
        <v>0</v>
      </c>
      <c r="V22" s="37">
        <f ca="1">IFERROR(OFFSET('Maximum minutes'!$C$1,T22+1,-1+MATCH(G22,OFFSET('Maximum minutes'!$C$1,T22-1,0,1,50),0)),0)</f>
        <v>0</v>
      </c>
      <c r="W22" s="38">
        <f t="shared" ca="1" si="0"/>
        <v>0</v>
      </c>
    </row>
    <row r="23" spans="1:23" s="36" customFormat="1" ht="18.75">
      <c r="A23" s="34"/>
      <c r="B23" s="39"/>
      <c r="C23" s="39"/>
      <c r="D23" s="35"/>
      <c r="E23" s="40"/>
      <c r="F23" s="39"/>
      <c r="G23" s="39"/>
      <c r="H23" s="39"/>
      <c r="I23" s="34"/>
      <c r="J23" s="34"/>
      <c r="K23" s="34"/>
      <c r="L23" s="34"/>
      <c r="M23" s="43" t="str">
        <f ca="1">IFERROR(OFFSET('Maximum minutes'!$C$1,T23,MATCH(IF(G23&lt;&gt;"",G23,F23),OFFSET('Maximum minutes'!$C$1,T23-1,0,1,U23+1),0)-1)*IF(OR(ISNUMBER(J23),J23="sans examen"),1,0)*IF(W23&lt;MinDate,1,0),"")</f>
        <v/>
      </c>
      <c r="N23" s="36">
        <f t="shared" ca="1" si="1"/>
        <v>0</v>
      </c>
      <c r="O23" s="36" t="e">
        <f ca="1">LEFT(OFFSET(Lists!$Q$2,MATCH(E23,Lists!$R$3:$R$19,0),0),4)</f>
        <v>#N/A</v>
      </c>
      <c r="P23" s="36" t="e">
        <f ca="1">MATCH(O23,Lists!$S$2:$S$640,1)</f>
        <v>#N/A</v>
      </c>
      <c r="Q23" s="36" t="e">
        <f ca="1">MATCH(LEFT(OFFSET(Lists!$Q$2,MATCH(E23,Lists!$R$3:$R$19,0)+1,0),4),Lists!$S$3:$S$640,1)</f>
        <v>#N/A</v>
      </c>
      <c r="R23" s="36" t="e">
        <f ca="1">LEFT(OFFSET(Lists!$S$2,P23-1+MATCH(F23,OFFSET(Lists!$T$3,P23-1,0,Q23-P23+1),0),0),6)</f>
        <v>#N/A</v>
      </c>
      <c r="S23" s="36" t="e">
        <f ca="1">VLOOKUP(R23,Lists!B:D,3,FALSE)</f>
        <v>#N/A</v>
      </c>
      <c r="T23" s="36" t="str">
        <f>IF(F23&lt;&gt;"",MATCH(R23,'Maximum minutes'!B:B,0),"")</f>
        <v/>
      </c>
      <c r="U23" s="36">
        <f ca="1">IF(F23&lt;&gt;"",COUNTA(OFFSET('Maximum minutes'!$C$1,'Annexe A1 Cours'!T23,0,1,50)),0)</f>
        <v>0</v>
      </c>
      <c r="V23" s="37">
        <f ca="1">IFERROR(OFFSET('Maximum minutes'!$C$1,T23+1,-1+MATCH(G23,OFFSET('Maximum minutes'!$C$1,T23-1,0,1,50),0)),0)</f>
        <v>0</v>
      </c>
      <c r="W23" s="38">
        <f t="shared" ca="1" si="0"/>
        <v>0</v>
      </c>
    </row>
    <row r="24" spans="1:23" s="36" customFormat="1" ht="18.75">
      <c r="A24" s="34"/>
      <c r="B24" s="39"/>
      <c r="C24" s="39"/>
      <c r="D24" s="35"/>
      <c r="E24" s="40"/>
      <c r="F24" s="39"/>
      <c r="G24" s="39"/>
      <c r="H24" s="39"/>
      <c r="I24" s="34"/>
      <c r="J24" s="34"/>
      <c r="K24" s="34"/>
      <c r="L24" s="34"/>
      <c r="M24" s="43" t="str">
        <f ca="1">IFERROR(OFFSET('Maximum minutes'!$C$1,T24,MATCH(IF(G24&lt;&gt;"",G24,F24),OFFSET('Maximum minutes'!$C$1,T24-1,0,1,U24+1),0)-1)*IF(OR(ISNUMBER(J24),J24="sans examen"),1,0)*IF(W24&lt;MinDate,1,0),"")</f>
        <v/>
      </c>
      <c r="N24" s="36">
        <f t="shared" ca="1" si="1"/>
        <v>0</v>
      </c>
      <c r="O24" s="36" t="e">
        <f ca="1">LEFT(OFFSET(Lists!$Q$2,MATCH(E24,Lists!$R$3:$R$19,0),0),4)</f>
        <v>#N/A</v>
      </c>
      <c r="P24" s="36" t="e">
        <f ca="1">MATCH(O24,Lists!$S$2:$S$640,1)</f>
        <v>#N/A</v>
      </c>
      <c r="Q24" s="36" t="e">
        <f ca="1">MATCH(LEFT(OFFSET(Lists!$Q$2,MATCH(E24,Lists!$R$3:$R$19,0)+1,0),4),Lists!$S$3:$S$640,1)</f>
        <v>#N/A</v>
      </c>
      <c r="R24" s="36" t="e">
        <f ca="1">LEFT(OFFSET(Lists!$S$2,P24-1+MATCH(F24,OFFSET(Lists!$T$3,P24-1,0,Q24-P24+1),0),0),6)</f>
        <v>#N/A</v>
      </c>
      <c r="S24" s="36" t="e">
        <f ca="1">VLOOKUP(R24,Lists!B:D,3,FALSE)</f>
        <v>#N/A</v>
      </c>
      <c r="T24" s="36" t="str">
        <f>IF(F24&lt;&gt;"",MATCH(R24,'Maximum minutes'!B:B,0),"")</f>
        <v/>
      </c>
      <c r="U24" s="36">
        <f ca="1">IF(F24&lt;&gt;"",COUNTA(OFFSET('Maximum minutes'!$C$1,'Annexe A1 Cours'!T24,0,1,50)),0)</f>
        <v>0</v>
      </c>
      <c r="V24" s="37">
        <f ca="1">IFERROR(OFFSET('Maximum minutes'!$C$1,T24+1,-1+MATCH(G24,OFFSET('Maximum minutes'!$C$1,T24-1,0,1,50),0)),0)</f>
        <v>0</v>
      </c>
      <c r="W24" s="38">
        <f t="shared" ca="1" si="0"/>
        <v>0</v>
      </c>
    </row>
    <row r="25" spans="1:23" s="36" customFormat="1" ht="18.75">
      <c r="A25" s="34"/>
      <c r="B25" s="39"/>
      <c r="C25" s="39"/>
      <c r="D25" s="35"/>
      <c r="E25" s="40"/>
      <c r="F25" s="39"/>
      <c r="G25" s="39"/>
      <c r="H25" s="39"/>
      <c r="I25" s="34"/>
      <c r="J25" s="34"/>
      <c r="K25" s="34"/>
      <c r="L25" s="34"/>
      <c r="M25" s="43" t="str">
        <f ca="1">IFERROR(OFFSET('Maximum minutes'!$C$1,T25,MATCH(IF(G25&lt;&gt;"",G25,F25),OFFSET('Maximum minutes'!$C$1,T25-1,0,1,U25+1),0)-1)*IF(OR(ISNUMBER(J25),J25="sans examen"),1,0)*IF(W25&lt;MinDate,1,0),"")</f>
        <v/>
      </c>
      <c r="N25" s="36">
        <f t="shared" ca="1" si="1"/>
        <v>0</v>
      </c>
      <c r="O25" s="36" t="e">
        <f ca="1">LEFT(OFFSET(Lists!$Q$2,MATCH(E25,Lists!$R$3:$R$19,0),0),4)</f>
        <v>#N/A</v>
      </c>
      <c r="P25" s="36" t="e">
        <f ca="1">MATCH(O25,Lists!$S$2:$S$640,1)</f>
        <v>#N/A</v>
      </c>
      <c r="Q25" s="36" t="e">
        <f ca="1">MATCH(LEFT(OFFSET(Lists!$Q$2,MATCH(E25,Lists!$R$3:$R$19,0)+1,0),4),Lists!$S$3:$S$640,1)</f>
        <v>#N/A</v>
      </c>
      <c r="R25" s="36" t="e">
        <f ca="1">LEFT(OFFSET(Lists!$S$2,P25-1+MATCH(F25,OFFSET(Lists!$T$3,P25-1,0,Q25-P25+1),0),0),6)</f>
        <v>#N/A</v>
      </c>
      <c r="S25" s="36" t="e">
        <f ca="1">VLOOKUP(R25,Lists!B:D,3,FALSE)</f>
        <v>#N/A</v>
      </c>
      <c r="T25" s="36" t="str">
        <f>IF(F25&lt;&gt;"",MATCH(R25,'Maximum minutes'!B:B,0),"")</f>
        <v/>
      </c>
      <c r="U25" s="36">
        <f ca="1">IF(F25&lt;&gt;"",COUNTA(OFFSET('Maximum minutes'!$C$1,'Annexe A1 Cours'!T25,0,1,50)),0)</f>
        <v>0</v>
      </c>
      <c r="V25" s="37">
        <f ca="1">IFERROR(OFFSET('Maximum minutes'!$C$1,T25+1,-1+MATCH(G25,OFFSET('Maximum minutes'!$C$1,T25-1,0,1,50),0)),0)</f>
        <v>0</v>
      </c>
      <c r="W25" s="38">
        <f t="shared" ca="1" si="0"/>
        <v>0</v>
      </c>
    </row>
    <row r="26" spans="1:23" s="36" customFormat="1" ht="18.75">
      <c r="A26" s="34"/>
      <c r="B26" s="39"/>
      <c r="C26" s="39"/>
      <c r="D26" s="35"/>
      <c r="E26" s="40"/>
      <c r="F26" s="39"/>
      <c r="G26" s="39"/>
      <c r="H26" s="39"/>
      <c r="I26" s="34"/>
      <c r="J26" s="34"/>
      <c r="K26" s="34"/>
      <c r="L26" s="34"/>
      <c r="M26" s="43" t="str">
        <f ca="1">IFERROR(OFFSET('Maximum minutes'!$C$1,T26,MATCH(IF(G26&lt;&gt;"",G26,F26),OFFSET('Maximum minutes'!$C$1,T26-1,0,1,U26+1),0)-1)*IF(OR(ISNUMBER(J26),J26="sans examen"),1,0)*IF(W26&lt;MinDate,1,0),"")</f>
        <v/>
      </c>
      <c r="N26" s="36">
        <f t="shared" ca="1" si="1"/>
        <v>0</v>
      </c>
      <c r="O26" s="36" t="e">
        <f ca="1">LEFT(OFFSET(Lists!$Q$2,MATCH(E26,Lists!$R$3:$R$19,0),0),4)</f>
        <v>#N/A</v>
      </c>
      <c r="P26" s="36" t="e">
        <f ca="1">MATCH(O26,Lists!$S$2:$S$640,1)</f>
        <v>#N/A</v>
      </c>
      <c r="Q26" s="36" t="e">
        <f ca="1">MATCH(LEFT(OFFSET(Lists!$Q$2,MATCH(E26,Lists!$R$3:$R$19,0)+1,0),4),Lists!$S$3:$S$640,1)</f>
        <v>#N/A</v>
      </c>
      <c r="R26" s="36" t="e">
        <f ca="1">LEFT(OFFSET(Lists!$S$2,P26-1+MATCH(F26,OFFSET(Lists!$T$3,P26-1,0,Q26-P26+1),0),0),6)</f>
        <v>#N/A</v>
      </c>
      <c r="S26" s="36" t="e">
        <f ca="1">VLOOKUP(R26,Lists!B:D,3,FALSE)</f>
        <v>#N/A</v>
      </c>
      <c r="T26" s="36" t="str">
        <f>IF(F26&lt;&gt;"",MATCH(R26,'Maximum minutes'!B:B,0),"")</f>
        <v/>
      </c>
      <c r="U26" s="36">
        <f ca="1">IF(F26&lt;&gt;"",COUNTA(OFFSET('Maximum minutes'!$C$1,'Annexe A1 Cours'!T26,0,1,50)),0)</f>
        <v>0</v>
      </c>
      <c r="V26" s="37">
        <f ca="1">IFERROR(OFFSET('Maximum minutes'!$C$1,T26+1,-1+MATCH(G26,OFFSET('Maximum minutes'!$C$1,T26-1,0,1,50),0)),0)</f>
        <v>0</v>
      </c>
      <c r="W26" s="38">
        <f t="shared" ca="1" si="0"/>
        <v>0</v>
      </c>
    </row>
    <row r="27" spans="1:23" s="36" customFormat="1" ht="18.75">
      <c r="A27" s="34"/>
      <c r="B27" s="39"/>
      <c r="C27" s="39"/>
      <c r="D27" s="35"/>
      <c r="E27" s="40"/>
      <c r="F27" s="39"/>
      <c r="G27" s="39"/>
      <c r="H27" s="39"/>
      <c r="I27" s="34"/>
      <c r="J27" s="34"/>
      <c r="K27" s="34"/>
      <c r="L27" s="34"/>
      <c r="M27" s="43" t="str">
        <f ca="1">IFERROR(OFFSET('Maximum minutes'!$C$1,T27,MATCH(IF(G27&lt;&gt;"",G27,F27),OFFSET('Maximum minutes'!$C$1,T27-1,0,1,U27+1),0)-1)*IF(OR(ISNUMBER(J27),J27="sans examen"),1,0)*IF(W27&lt;MinDate,1,0),"")</f>
        <v/>
      </c>
      <c r="N27" s="36">
        <f t="shared" ca="1" si="1"/>
        <v>0</v>
      </c>
      <c r="O27" s="36" t="e">
        <f ca="1">LEFT(OFFSET(Lists!$Q$2,MATCH(E27,Lists!$R$3:$R$19,0),0),4)</f>
        <v>#N/A</v>
      </c>
      <c r="P27" s="36" t="e">
        <f ca="1">MATCH(O27,Lists!$S$2:$S$640,1)</f>
        <v>#N/A</v>
      </c>
      <c r="Q27" s="36" t="e">
        <f ca="1">MATCH(LEFT(OFFSET(Lists!$Q$2,MATCH(E27,Lists!$R$3:$R$19,0)+1,0),4),Lists!$S$3:$S$640,1)</f>
        <v>#N/A</v>
      </c>
      <c r="R27" s="36" t="e">
        <f ca="1">LEFT(OFFSET(Lists!$S$2,P27-1+MATCH(F27,OFFSET(Lists!$T$3,P27-1,0,Q27-P27+1),0),0),6)</f>
        <v>#N/A</v>
      </c>
      <c r="S27" s="36" t="e">
        <f ca="1">VLOOKUP(R27,Lists!B:D,3,FALSE)</f>
        <v>#N/A</v>
      </c>
      <c r="T27" s="36" t="str">
        <f>IF(F27&lt;&gt;"",MATCH(R27,'Maximum minutes'!B:B,0),"")</f>
        <v/>
      </c>
      <c r="U27" s="36">
        <f ca="1">IF(F27&lt;&gt;"",COUNTA(OFFSET('Maximum minutes'!$C$1,'Annexe A1 Cours'!T27,0,1,50)),0)</f>
        <v>0</v>
      </c>
      <c r="V27" s="37">
        <f ca="1">IFERROR(OFFSET('Maximum minutes'!$C$1,T27+1,-1+MATCH(G27,OFFSET('Maximum minutes'!$C$1,T27-1,0,1,50),0)),0)</f>
        <v>0</v>
      </c>
      <c r="W27" s="38">
        <f t="shared" ca="1" si="0"/>
        <v>0</v>
      </c>
    </row>
    <row r="28" spans="1:23" s="36" customFormat="1" ht="18.75">
      <c r="A28" s="34"/>
      <c r="B28" s="39"/>
      <c r="C28" s="39"/>
      <c r="D28" s="35"/>
      <c r="E28" s="40"/>
      <c r="F28" s="39"/>
      <c r="G28" s="39"/>
      <c r="H28" s="39"/>
      <c r="I28" s="34"/>
      <c r="J28" s="34"/>
      <c r="K28" s="34"/>
      <c r="L28" s="34"/>
      <c r="M28" s="43" t="str">
        <f ca="1">IFERROR(OFFSET('Maximum minutes'!$C$1,T28,MATCH(IF(G28&lt;&gt;"",G28,F28),OFFSET('Maximum minutes'!$C$1,T28-1,0,1,U28+1),0)-1)*IF(OR(ISNUMBER(J28),J28="sans examen"),1,0)*IF(W28&lt;MinDate,1,0),"")</f>
        <v/>
      </c>
      <c r="N28" s="36">
        <f t="shared" ca="1" si="1"/>
        <v>0</v>
      </c>
      <c r="O28" s="36" t="e">
        <f ca="1">LEFT(OFFSET(Lists!$Q$2,MATCH(E28,Lists!$R$3:$R$19,0),0),4)</f>
        <v>#N/A</v>
      </c>
      <c r="P28" s="36" t="e">
        <f ca="1">MATCH(O28,Lists!$S$2:$S$640,1)</f>
        <v>#N/A</v>
      </c>
      <c r="Q28" s="36" t="e">
        <f ca="1">MATCH(LEFT(OFFSET(Lists!$Q$2,MATCH(E28,Lists!$R$3:$R$19,0)+1,0),4),Lists!$S$3:$S$640,1)</f>
        <v>#N/A</v>
      </c>
      <c r="R28" s="36" t="e">
        <f ca="1">LEFT(OFFSET(Lists!$S$2,P28-1+MATCH(F28,OFFSET(Lists!$T$3,P28-1,0,Q28-P28+1),0),0),6)</f>
        <v>#N/A</v>
      </c>
      <c r="S28" s="36" t="e">
        <f ca="1">VLOOKUP(R28,Lists!B:D,3,FALSE)</f>
        <v>#N/A</v>
      </c>
      <c r="T28" s="36" t="str">
        <f>IF(F28&lt;&gt;"",MATCH(R28,'Maximum minutes'!B:B,0),"")</f>
        <v/>
      </c>
      <c r="U28" s="36">
        <f ca="1">IF(F28&lt;&gt;"",COUNTA(OFFSET('Maximum minutes'!$C$1,'Annexe A1 Cours'!T28,0,1,50)),0)</f>
        <v>0</v>
      </c>
      <c r="V28" s="37">
        <f ca="1">IFERROR(OFFSET('Maximum minutes'!$C$1,T28+1,-1+MATCH(G28,OFFSET('Maximum minutes'!$C$1,T28-1,0,1,50),0)),0)</f>
        <v>0</v>
      </c>
      <c r="W28" s="38">
        <f t="shared" ca="1" si="0"/>
        <v>0</v>
      </c>
    </row>
    <row r="29" spans="1:23" s="36" customFormat="1" ht="18.75">
      <c r="A29" s="34"/>
      <c r="B29" s="39"/>
      <c r="C29" s="39"/>
      <c r="D29" s="35"/>
      <c r="E29" s="40"/>
      <c r="F29" s="39"/>
      <c r="G29" s="39"/>
      <c r="H29" s="39"/>
      <c r="I29" s="34"/>
      <c r="J29" s="34"/>
      <c r="K29" s="34"/>
      <c r="L29" s="34"/>
      <c r="M29" s="43" t="str">
        <f ca="1">IFERROR(OFFSET('Maximum minutes'!$C$1,T29,MATCH(IF(G29&lt;&gt;"",G29,F29),OFFSET('Maximum minutes'!$C$1,T29-1,0,1,U29+1),0)-1)*IF(OR(ISNUMBER(J29),J29="sans examen"),1,0)*IF(W29&lt;MinDate,1,0),"")</f>
        <v/>
      </c>
      <c r="N29" s="36">
        <f t="shared" ca="1" si="1"/>
        <v>0</v>
      </c>
      <c r="O29" s="36" t="e">
        <f ca="1">LEFT(OFFSET(Lists!$Q$2,MATCH(E29,Lists!$R$3:$R$19,0),0),4)</f>
        <v>#N/A</v>
      </c>
      <c r="P29" s="36" t="e">
        <f ca="1">MATCH(O29,Lists!$S$2:$S$640,1)</f>
        <v>#N/A</v>
      </c>
      <c r="Q29" s="36" t="e">
        <f ca="1">MATCH(LEFT(OFFSET(Lists!$Q$2,MATCH(E29,Lists!$R$3:$R$19,0)+1,0),4),Lists!$S$3:$S$640,1)</f>
        <v>#N/A</v>
      </c>
      <c r="R29" s="36" t="e">
        <f ca="1">LEFT(OFFSET(Lists!$S$2,P29-1+MATCH(F29,OFFSET(Lists!$T$3,P29-1,0,Q29-P29+1),0),0),6)</f>
        <v>#N/A</v>
      </c>
      <c r="S29" s="36" t="e">
        <f ca="1">VLOOKUP(R29,Lists!B:D,3,FALSE)</f>
        <v>#N/A</v>
      </c>
      <c r="T29" s="36" t="str">
        <f>IF(F29&lt;&gt;"",MATCH(R29,'Maximum minutes'!B:B,0),"")</f>
        <v/>
      </c>
      <c r="U29" s="36">
        <f ca="1">IF(F29&lt;&gt;"",COUNTA(OFFSET('Maximum minutes'!$C$1,'Annexe A1 Cours'!T29,0,1,50)),0)</f>
        <v>0</v>
      </c>
      <c r="V29" s="37">
        <f ca="1">IFERROR(OFFSET('Maximum minutes'!$C$1,T29+1,-1+MATCH(G29,OFFSET('Maximum minutes'!$C$1,T29-1,0,1,50),0)),0)</f>
        <v>0</v>
      </c>
      <c r="W29" s="38">
        <f t="shared" ca="1" si="0"/>
        <v>0</v>
      </c>
    </row>
    <row r="30" spans="1:23" s="36" customFormat="1" ht="18.75">
      <c r="A30" s="34"/>
      <c r="B30" s="39"/>
      <c r="C30" s="39"/>
      <c r="D30" s="35"/>
      <c r="E30" s="40"/>
      <c r="F30" s="39"/>
      <c r="G30" s="39"/>
      <c r="H30" s="39"/>
      <c r="I30" s="34"/>
      <c r="J30" s="34"/>
      <c r="K30" s="34"/>
      <c r="L30" s="34"/>
      <c r="M30" s="43" t="str">
        <f ca="1">IFERROR(OFFSET('Maximum minutes'!$C$1,T30,MATCH(IF(G30&lt;&gt;"",G30,F30),OFFSET('Maximum minutes'!$C$1,T30-1,0,1,U30+1),0)-1)*IF(OR(ISNUMBER(J30),J30="sans examen"),1,0)*IF(W30&lt;MinDate,1,0),"")</f>
        <v/>
      </c>
      <c r="N30" s="36">
        <f t="shared" ca="1" si="1"/>
        <v>0</v>
      </c>
      <c r="O30" s="36" t="e">
        <f ca="1">LEFT(OFFSET(Lists!$Q$2,MATCH(E30,Lists!$R$3:$R$19,0),0),4)</f>
        <v>#N/A</v>
      </c>
      <c r="P30" s="36" t="e">
        <f ca="1">MATCH(O30,Lists!$S$2:$S$640,1)</f>
        <v>#N/A</v>
      </c>
      <c r="Q30" s="36" t="e">
        <f ca="1">MATCH(LEFT(OFFSET(Lists!$Q$2,MATCH(E30,Lists!$R$3:$R$19,0)+1,0),4),Lists!$S$3:$S$640,1)</f>
        <v>#N/A</v>
      </c>
      <c r="R30" s="36" t="e">
        <f ca="1">LEFT(OFFSET(Lists!$S$2,P30-1+MATCH(F30,OFFSET(Lists!$T$3,P30-1,0,Q30-P30+1),0),0),6)</f>
        <v>#N/A</v>
      </c>
      <c r="S30" s="36" t="e">
        <f ca="1">VLOOKUP(R30,Lists!B:D,3,FALSE)</f>
        <v>#N/A</v>
      </c>
      <c r="T30" s="36" t="str">
        <f>IF(F30&lt;&gt;"",MATCH(R30,'Maximum minutes'!B:B,0),"")</f>
        <v/>
      </c>
      <c r="U30" s="36">
        <f ca="1">IF(F30&lt;&gt;"",COUNTA(OFFSET('Maximum minutes'!$C$1,'Annexe A1 Cours'!T30,0,1,50)),0)</f>
        <v>0</v>
      </c>
      <c r="V30" s="37">
        <f ca="1">IFERROR(OFFSET('Maximum minutes'!$C$1,T30+1,-1+MATCH(G30,OFFSET('Maximum minutes'!$C$1,T30-1,0,1,50),0)),0)</f>
        <v>0</v>
      </c>
      <c r="W30" s="38">
        <f t="shared" ca="1" si="0"/>
        <v>0</v>
      </c>
    </row>
    <row r="31" spans="1:23" s="36" customFormat="1" ht="18.75">
      <c r="A31" s="34"/>
      <c r="B31" s="39"/>
      <c r="C31" s="39"/>
      <c r="D31" s="35"/>
      <c r="E31" s="40"/>
      <c r="F31" s="39"/>
      <c r="G31" s="39"/>
      <c r="H31" s="39"/>
      <c r="I31" s="34"/>
      <c r="J31" s="34"/>
      <c r="K31" s="34"/>
      <c r="L31" s="34"/>
      <c r="M31" s="43" t="str">
        <f ca="1">IFERROR(OFFSET('Maximum minutes'!$C$1,T31,MATCH(IF(G31&lt;&gt;"",G31,F31),OFFSET('Maximum minutes'!$C$1,T31-1,0,1,U31+1),0)-1)*IF(OR(ISNUMBER(J31),J31="sans examen"),1,0)*IF(W31&lt;MinDate,1,0),"")</f>
        <v/>
      </c>
      <c r="N31" s="36">
        <f t="shared" ca="1" si="1"/>
        <v>0</v>
      </c>
      <c r="O31" s="36" t="e">
        <f ca="1">LEFT(OFFSET(Lists!$Q$2,MATCH(E31,Lists!$R$3:$R$19,0),0),4)</f>
        <v>#N/A</v>
      </c>
      <c r="P31" s="36" t="e">
        <f ca="1">MATCH(O31,Lists!$S$2:$S$640,1)</f>
        <v>#N/A</v>
      </c>
      <c r="Q31" s="36" t="e">
        <f ca="1">MATCH(LEFT(OFFSET(Lists!$Q$2,MATCH(E31,Lists!$R$3:$R$19,0)+1,0),4),Lists!$S$3:$S$640,1)</f>
        <v>#N/A</v>
      </c>
      <c r="R31" s="36" t="e">
        <f ca="1">LEFT(OFFSET(Lists!$S$2,P31-1+MATCH(F31,OFFSET(Lists!$T$3,P31-1,0,Q31-P31+1),0),0),6)</f>
        <v>#N/A</v>
      </c>
      <c r="S31" s="36" t="e">
        <f ca="1">VLOOKUP(R31,Lists!B:D,3,FALSE)</f>
        <v>#N/A</v>
      </c>
      <c r="T31" s="36" t="str">
        <f>IF(F31&lt;&gt;"",MATCH(R31,'Maximum minutes'!B:B,0),"")</f>
        <v/>
      </c>
      <c r="U31" s="36">
        <f ca="1">IF(F31&lt;&gt;"",COUNTA(OFFSET('Maximum minutes'!$C$1,'Annexe A1 Cours'!T31,0,1,50)),0)</f>
        <v>0</v>
      </c>
      <c r="V31" s="37">
        <f ca="1">IFERROR(OFFSET('Maximum minutes'!$C$1,T31+1,-1+MATCH(G31,OFFSET('Maximum minutes'!$C$1,T31-1,0,1,50),0)),0)</f>
        <v>0</v>
      </c>
      <c r="W31" s="38">
        <f t="shared" ca="1" si="0"/>
        <v>0</v>
      </c>
    </row>
    <row r="32" spans="1:23" s="36" customFormat="1" ht="18.75">
      <c r="A32" s="34"/>
      <c r="B32" s="39"/>
      <c r="C32" s="39"/>
      <c r="D32" s="35"/>
      <c r="E32" s="40"/>
      <c r="F32" s="39"/>
      <c r="G32" s="39"/>
      <c r="H32" s="39"/>
      <c r="I32" s="34"/>
      <c r="J32" s="34"/>
      <c r="K32" s="34"/>
      <c r="L32" s="34"/>
      <c r="M32" s="43" t="str">
        <f ca="1">IFERROR(OFFSET('Maximum minutes'!$C$1,T32,MATCH(IF(G32&lt;&gt;"",G32,F32),OFFSET('Maximum minutes'!$C$1,T32-1,0,1,U32+1),0)-1)*IF(OR(ISNUMBER(J32),J32="sans examen"),1,0)*IF(W32&lt;MinDate,1,0),"")</f>
        <v/>
      </c>
      <c r="N32" s="36">
        <f t="shared" ca="1" si="1"/>
        <v>0</v>
      </c>
      <c r="O32" s="36" t="e">
        <f ca="1">LEFT(OFFSET(Lists!$Q$2,MATCH(E32,Lists!$R$3:$R$19,0),0),4)</f>
        <v>#N/A</v>
      </c>
      <c r="P32" s="36" t="e">
        <f ca="1">MATCH(O32,Lists!$S$2:$S$640,1)</f>
        <v>#N/A</v>
      </c>
      <c r="Q32" s="36" t="e">
        <f ca="1">MATCH(LEFT(OFFSET(Lists!$Q$2,MATCH(E32,Lists!$R$3:$R$19,0)+1,0),4),Lists!$S$3:$S$640,1)</f>
        <v>#N/A</v>
      </c>
      <c r="R32" s="36" t="e">
        <f ca="1">LEFT(OFFSET(Lists!$S$2,P32-1+MATCH(F32,OFFSET(Lists!$T$3,P32-1,0,Q32-P32+1),0),0),6)</f>
        <v>#N/A</v>
      </c>
      <c r="S32" s="36" t="e">
        <f ca="1">VLOOKUP(R32,Lists!B:D,3,FALSE)</f>
        <v>#N/A</v>
      </c>
      <c r="T32" s="36" t="str">
        <f>IF(F32&lt;&gt;"",MATCH(R32,'Maximum minutes'!B:B,0),"")</f>
        <v/>
      </c>
      <c r="U32" s="36">
        <f ca="1">IF(F32&lt;&gt;"",COUNTA(OFFSET('Maximum minutes'!$C$1,'Annexe A1 Cours'!T32,0,1,50)),0)</f>
        <v>0</v>
      </c>
      <c r="V32" s="37">
        <f ca="1">IFERROR(OFFSET('Maximum minutes'!$C$1,T32+1,-1+MATCH(G32,OFFSET('Maximum minutes'!$C$1,T32-1,0,1,50),0)),0)</f>
        <v>0</v>
      </c>
      <c r="W32" s="38">
        <f t="shared" ca="1" si="0"/>
        <v>0</v>
      </c>
    </row>
    <row r="33" spans="1:23" s="36" customFormat="1" ht="18.75">
      <c r="A33" s="34"/>
      <c r="B33" s="39"/>
      <c r="C33" s="39"/>
      <c r="D33" s="35"/>
      <c r="E33" s="40"/>
      <c r="F33" s="39"/>
      <c r="G33" s="39"/>
      <c r="H33" s="39"/>
      <c r="I33" s="34"/>
      <c r="J33" s="34"/>
      <c r="K33" s="34"/>
      <c r="L33" s="34"/>
      <c r="M33" s="43" t="str">
        <f ca="1">IFERROR(OFFSET('Maximum minutes'!$C$1,T33,MATCH(IF(G33&lt;&gt;"",G33,F33),OFFSET('Maximum minutes'!$C$1,T33-1,0,1,U33+1),0)-1)*IF(OR(ISNUMBER(J33),J33="sans examen"),1,0)*IF(W33&lt;MinDate,1,0),"")</f>
        <v/>
      </c>
      <c r="N33" s="36">
        <f t="shared" ca="1" si="1"/>
        <v>0</v>
      </c>
      <c r="O33" s="36" t="e">
        <f ca="1">LEFT(OFFSET(Lists!$Q$2,MATCH(E33,Lists!$R$3:$R$19,0),0),4)</f>
        <v>#N/A</v>
      </c>
      <c r="P33" s="36" t="e">
        <f ca="1">MATCH(O33,Lists!$S$2:$S$640,1)</f>
        <v>#N/A</v>
      </c>
      <c r="Q33" s="36" t="e">
        <f ca="1">MATCH(LEFT(OFFSET(Lists!$Q$2,MATCH(E33,Lists!$R$3:$R$19,0)+1,0),4),Lists!$S$3:$S$640,1)</f>
        <v>#N/A</v>
      </c>
      <c r="R33" s="36" t="e">
        <f ca="1">LEFT(OFFSET(Lists!$S$2,P33-1+MATCH(F33,OFFSET(Lists!$T$3,P33-1,0,Q33-P33+1),0),0),6)</f>
        <v>#N/A</v>
      </c>
      <c r="S33" s="36" t="e">
        <f ca="1">VLOOKUP(R33,Lists!B:D,3,FALSE)</f>
        <v>#N/A</v>
      </c>
      <c r="T33" s="36" t="str">
        <f>IF(F33&lt;&gt;"",MATCH(R33,'Maximum minutes'!B:B,0),"")</f>
        <v/>
      </c>
      <c r="U33" s="36">
        <f ca="1">IF(F33&lt;&gt;"",COUNTA(OFFSET('Maximum minutes'!$C$1,'Annexe A1 Cours'!T33,0,1,50)),0)</f>
        <v>0</v>
      </c>
      <c r="V33" s="37">
        <f ca="1">IFERROR(OFFSET('Maximum minutes'!$C$1,T33+1,-1+MATCH(G33,OFFSET('Maximum minutes'!$C$1,T33-1,0,1,50),0)),0)</f>
        <v>0</v>
      </c>
      <c r="W33" s="38">
        <f t="shared" ca="1" si="0"/>
        <v>0</v>
      </c>
    </row>
    <row r="34" spans="1:23" s="36" customFormat="1" ht="18.75">
      <c r="A34" s="34"/>
      <c r="B34" s="39"/>
      <c r="C34" s="39"/>
      <c r="D34" s="35"/>
      <c r="E34" s="40"/>
      <c r="F34" s="39"/>
      <c r="G34" s="39"/>
      <c r="H34" s="39"/>
      <c r="I34" s="34"/>
      <c r="J34" s="34"/>
      <c r="K34" s="34"/>
      <c r="L34" s="34"/>
      <c r="M34" s="43" t="str">
        <f ca="1">IFERROR(OFFSET('Maximum minutes'!$C$1,T34,MATCH(IF(G34&lt;&gt;"",G34,F34),OFFSET('Maximum minutes'!$C$1,T34-1,0,1,U34+1),0)-1)*IF(OR(ISNUMBER(J34),J34="sans examen"),1,0)*IF(W34&lt;MinDate,1,0),"")</f>
        <v/>
      </c>
      <c r="N34" s="36">
        <f t="shared" ca="1" si="1"/>
        <v>0</v>
      </c>
      <c r="O34" s="36" t="e">
        <f ca="1">LEFT(OFFSET(Lists!$Q$2,MATCH(E34,Lists!$R$3:$R$19,0),0),4)</f>
        <v>#N/A</v>
      </c>
      <c r="P34" s="36" t="e">
        <f ca="1">MATCH(O34,Lists!$S$2:$S$640,1)</f>
        <v>#N/A</v>
      </c>
      <c r="Q34" s="36" t="e">
        <f ca="1">MATCH(LEFT(OFFSET(Lists!$Q$2,MATCH(E34,Lists!$R$3:$R$19,0)+1,0),4),Lists!$S$3:$S$640,1)</f>
        <v>#N/A</v>
      </c>
      <c r="R34" s="36" t="e">
        <f ca="1">LEFT(OFFSET(Lists!$S$2,P34-1+MATCH(F34,OFFSET(Lists!$T$3,P34-1,0,Q34-P34+1),0),0),6)</f>
        <v>#N/A</v>
      </c>
      <c r="S34" s="36" t="e">
        <f ca="1">VLOOKUP(R34,Lists!B:D,3,FALSE)</f>
        <v>#N/A</v>
      </c>
      <c r="T34" s="36" t="str">
        <f>IF(F34&lt;&gt;"",MATCH(R34,'Maximum minutes'!B:B,0),"")</f>
        <v/>
      </c>
      <c r="U34" s="36">
        <f ca="1">IF(F34&lt;&gt;"",COUNTA(OFFSET('Maximum minutes'!$C$1,'Annexe A1 Cours'!T34,0,1,50)),0)</f>
        <v>0</v>
      </c>
      <c r="V34" s="37">
        <f ca="1">IFERROR(OFFSET('Maximum minutes'!$C$1,T34+1,-1+MATCH(G34,OFFSET('Maximum minutes'!$C$1,T34-1,0,1,50),0)),0)</f>
        <v>0</v>
      </c>
      <c r="W34" s="38">
        <f t="shared" ca="1" si="0"/>
        <v>0</v>
      </c>
    </row>
    <row r="35" spans="1:23" s="36" customFormat="1" ht="18.75">
      <c r="A35" s="34"/>
      <c r="B35" s="39"/>
      <c r="C35" s="39"/>
      <c r="D35" s="35"/>
      <c r="E35" s="40"/>
      <c r="F35" s="39"/>
      <c r="G35" s="39"/>
      <c r="H35" s="39"/>
      <c r="I35" s="34"/>
      <c r="J35" s="34"/>
      <c r="K35" s="34"/>
      <c r="L35" s="34"/>
      <c r="M35" s="43" t="str">
        <f ca="1">IFERROR(OFFSET('Maximum minutes'!$C$1,T35,MATCH(IF(G35&lt;&gt;"",G35,F35),OFFSET('Maximum minutes'!$C$1,T35-1,0,1,U35+1),0)-1)*IF(OR(ISNUMBER(J35),J35="sans examen"),1,0)*IF(W35&lt;MinDate,1,0),"")</f>
        <v/>
      </c>
      <c r="N35" s="36">
        <f t="shared" ca="1" si="1"/>
        <v>0</v>
      </c>
      <c r="O35" s="36" t="e">
        <f ca="1">LEFT(OFFSET(Lists!$Q$2,MATCH(E35,Lists!$R$3:$R$19,0),0),4)</f>
        <v>#N/A</v>
      </c>
      <c r="P35" s="36" t="e">
        <f ca="1">MATCH(O35,Lists!$S$2:$S$640,1)</f>
        <v>#N/A</v>
      </c>
      <c r="Q35" s="36" t="e">
        <f ca="1">MATCH(LEFT(OFFSET(Lists!$Q$2,MATCH(E35,Lists!$R$3:$R$19,0)+1,0),4),Lists!$S$3:$S$640,1)</f>
        <v>#N/A</v>
      </c>
      <c r="R35" s="36" t="e">
        <f ca="1">LEFT(OFFSET(Lists!$S$2,P35-1+MATCH(F35,OFFSET(Lists!$T$3,P35-1,0,Q35-P35+1),0),0),6)</f>
        <v>#N/A</v>
      </c>
      <c r="S35" s="36" t="e">
        <f ca="1">VLOOKUP(R35,Lists!B:D,3,FALSE)</f>
        <v>#N/A</v>
      </c>
      <c r="T35" s="36" t="str">
        <f>IF(F35&lt;&gt;"",MATCH(R35,'Maximum minutes'!B:B,0),"")</f>
        <v/>
      </c>
      <c r="U35" s="36">
        <f ca="1">IF(F35&lt;&gt;"",COUNTA(OFFSET('Maximum minutes'!$C$1,'Annexe A1 Cours'!T35,0,1,50)),0)</f>
        <v>0</v>
      </c>
      <c r="V35" s="37">
        <f ca="1">IFERROR(OFFSET('Maximum minutes'!$C$1,T35+1,-1+MATCH(G35,OFFSET('Maximum minutes'!$C$1,T35-1,0,1,50),0)),0)</f>
        <v>0</v>
      </c>
      <c r="W35" s="38">
        <f t="shared" ca="1" si="0"/>
        <v>0</v>
      </c>
    </row>
    <row r="36" spans="1:23" s="36" customFormat="1" ht="18.75">
      <c r="A36" s="34"/>
      <c r="B36" s="39"/>
      <c r="C36" s="39"/>
      <c r="D36" s="35"/>
      <c r="E36" s="40"/>
      <c r="F36" s="39"/>
      <c r="G36" s="39"/>
      <c r="H36" s="39"/>
      <c r="I36" s="34"/>
      <c r="J36" s="34"/>
      <c r="K36" s="34"/>
      <c r="L36" s="34"/>
      <c r="M36" s="43" t="str">
        <f ca="1">IFERROR(OFFSET('Maximum minutes'!$C$1,T36,MATCH(IF(G36&lt;&gt;"",G36,F36),OFFSET('Maximum minutes'!$C$1,T36-1,0,1,U36+1),0)-1)*IF(OR(ISNUMBER(J36),J36="sans examen"),1,0)*IF(W36&lt;MinDate,1,0),"")</f>
        <v/>
      </c>
      <c r="N36" s="36">
        <f t="shared" ca="1" si="1"/>
        <v>0</v>
      </c>
      <c r="O36" s="36" t="e">
        <f ca="1">LEFT(OFFSET(Lists!$Q$2,MATCH(E36,Lists!$R$3:$R$19,0),0),4)</f>
        <v>#N/A</v>
      </c>
      <c r="P36" s="36" t="e">
        <f ca="1">MATCH(O36,Lists!$S$2:$S$640,1)</f>
        <v>#N/A</v>
      </c>
      <c r="Q36" s="36" t="e">
        <f ca="1">MATCH(LEFT(OFFSET(Lists!$Q$2,MATCH(E36,Lists!$R$3:$R$19,0)+1,0),4),Lists!$S$3:$S$640,1)</f>
        <v>#N/A</v>
      </c>
      <c r="R36" s="36" t="e">
        <f ca="1">LEFT(OFFSET(Lists!$S$2,P36-1+MATCH(F36,OFFSET(Lists!$T$3,P36-1,0,Q36-P36+1),0),0),6)</f>
        <v>#N/A</v>
      </c>
      <c r="S36" s="36" t="e">
        <f ca="1">VLOOKUP(R36,Lists!B:D,3,FALSE)</f>
        <v>#N/A</v>
      </c>
      <c r="T36" s="36" t="str">
        <f>IF(F36&lt;&gt;"",MATCH(R36,'Maximum minutes'!B:B,0),"")</f>
        <v/>
      </c>
      <c r="U36" s="36">
        <f ca="1">IF(F36&lt;&gt;"",COUNTA(OFFSET('Maximum minutes'!$C$1,'Annexe A1 Cours'!T36,0,1,50)),0)</f>
        <v>0</v>
      </c>
      <c r="V36" s="37">
        <f ca="1">IFERROR(OFFSET('Maximum minutes'!$C$1,T36+1,-1+MATCH(G36,OFFSET('Maximum minutes'!$C$1,T36-1,0,1,50),0)),0)</f>
        <v>0</v>
      </c>
      <c r="W36" s="38">
        <f t="shared" ca="1" si="0"/>
        <v>0</v>
      </c>
    </row>
    <row r="37" spans="1:23" s="36" customFormat="1" ht="18.75">
      <c r="A37" s="34"/>
      <c r="B37" s="39"/>
      <c r="C37" s="39"/>
      <c r="D37" s="35"/>
      <c r="E37" s="40"/>
      <c r="F37" s="39"/>
      <c r="G37" s="39"/>
      <c r="H37" s="39"/>
      <c r="I37" s="34"/>
      <c r="J37" s="34"/>
      <c r="K37" s="34"/>
      <c r="L37" s="34"/>
      <c r="M37" s="43" t="str">
        <f ca="1">IFERROR(OFFSET('Maximum minutes'!$C$1,T37,MATCH(IF(G37&lt;&gt;"",G37,F37),OFFSET('Maximum minutes'!$C$1,T37-1,0,1,U37+1),0)-1)*IF(OR(ISNUMBER(J37),J37="sans examen"),1,0)*IF(W37&lt;MinDate,1,0),"")</f>
        <v/>
      </c>
      <c r="N37" s="36">
        <f t="shared" ca="1" si="1"/>
        <v>0</v>
      </c>
      <c r="O37" s="36" t="e">
        <f ca="1">LEFT(OFFSET(Lists!$Q$2,MATCH(E37,Lists!$R$3:$R$19,0),0),4)</f>
        <v>#N/A</v>
      </c>
      <c r="P37" s="36" t="e">
        <f ca="1">MATCH(O37,Lists!$S$2:$S$640,1)</f>
        <v>#N/A</v>
      </c>
      <c r="Q37" s="36" t="e">
        <f ca="1">MATCH(LEFT(OFFSET(Lists!$Q$2,MATCH(E37,Lists!$R$3:$R$19,0)+1,0),4),Lists!$S$3:$S$640,1)</f>
        <v>#N/A</v>
      </c>
      <c r="R37" s="36" t="e">
        <f ca="1">LEFT(OFFSET(Lists!$S$2,P37-1+MATCH(F37,OFFSET(Lists!$T$3,P37-1,0,Q37-P37+1),0),0),6)</f>
        <v>#N/A</v>
      </c>
      <c r="S37" s="36" t="e">
        <f ca="1">VLOOKUP(R37,Lists!B:D,3,FALSE)</f>
        <v>#N/A</v>
      </c>
      <c r="T37" s="36" t="str">
        <f>IF(F37&lt;&gt;"",MATCH(R37,'Maximum minutes'!B:B,0),"")</f>
        <v/>
      </c>
      <c r="U37" s="36">
        <f ca="1">IF(F37&lt;&gt;"",COUNTA(OFFSET('Maximum minutes'!$C$1,'Annexe A1 Cours'!T37,0,1,50)),0)</f>
        <v>0</v>
      </c>
      <c r="V37" s="37">
        <f ca="1">IFERROR(OFFSET('Maximum minutes'!$C$1,T37+1,-1+MATCH(G37,OFFSET('Maximum minutes'!$C$1,T37-1,0,1,50),0)),0)</f>
        <v>0</v>
      </c>
      <c r="W37" s="38">
        <f t="shared" ca="1" si="0"/>
        <v>0</v>
      </c>
    </row>
    <row r="38" spans="1:23" s="36" customFormat="1" ht="18.75">
      <c r="A38" s="34"/>
      <c r="B38" s="39"/>
      <c r="C38" s="39"/>
      <c r="D38" s="35"/>
      <c r="E38" s="40"/>
      <c r="F38" s="39"/>
      <c r="G38" s="39"/>
      <c r="H38" s="39"/>
      <c r="I38" s="34"/>
      <c r="J38" s="34"/>
      <c r="K38" s="34"/>
      <c r="L38" s="34"/>
      <c r="M38" s="43" t="str">
        <f ca="1">IFERROR(OFFSET('Maximum minutes'!$C$1,T38,MATCH(IF(G38&lt;&gt;"",G38,F38),OFFSET('Maximum minutes'!$C$1,T38-1,0,1,U38+1),0)-1)*IF(OR(ISNUMBER(J38),J38="sans examen"),1,0)*IF(W38&lt;MinDate,1,0),"")</f>
        <v/>
      </c>
      <c r="N38" s="36">
        <f t="shared" ca="1" si="1"/>
        <v>0</v>
      </c>
      <c r="O38" s="36" t="e">
        <f ca="1">LEFT(OFFSET(Lists!$Q$2,MATCH(E38,Lists!$R$3:$R$19,0),0),4)</f>
        <v>#N/A</v>
      </c>
      <c r="P38" s="36" t="e">
        <f ca="1">MATCH(O38,Lists!$S$2:$S$640,1)</f>
        <v>#N/A</v>
      </c>
      <c r="Q38" s="36" t="e">
        <f ca="1">MATCH(LEFT(OFFSET(Lists!$Q$2,MATCH(E38,Lists!$R$3:$R$19,0)+1,0),4),Lists!$S$3:$S$640,1)</f>
        <v>#N/A</v>
      </c>
      <c r="R38" s="36" t="e">
        <f ca="1">LEFT(OFFSET(Lists!$S$2,P38-1+MATCH(F38,OFFSET(Lists!$T$3,P38-1,0,Q38-P38+1),0),0),6)</f>
        <v>#N/A</v>
      </c>
      <c r="S38" s="36" t="e">
        <f ca="1">VLOOKUP(R38,Lists!B:D,3,FALSE)</f>
        <v>#N/A</v>
      </c>
      <c r="T38" s="36" t="str">
        <f>IF(F38&lt;&gt;"",MATCH(R38,'Maximum minutes'!B:B,0),"")</f>
        <v/>
      </c>
      <c r="U38" s="36">
        <f ca="1">IF(F38&lt;&gt;"",COUNTA(OFFSET('Maximum minutes'!$C$1,'Annexe A1 Cours'!T38,0,1,50)),0)</f>
        <v>0</v>
      </c>
      <c r="V38" s="37">
        <f ca="1">IFERROR(OFFSET('Maximum minutes'!$C$1,T38+1,-1+MATCH(G38,OFFSET('Maximum minutes'!$C$1,T38-1,0,1,50),0)),0)</f>
        <v>0</v>
      </c>
      <c r="W38" s="38">
        <f t="shared" ca="1" si="0"/>
        <v>0</v>
      </c>
    </row>
    <row r="39" spans="1:23" s="36" customFormat="1" ht="18.75">
      <c r="A39" s="34"/>
      <c r="B39" s="39"/>
      <c r="C39" s="39"/>
      <c r="D39" s="35"/>
      <c r="E39" s="40"/>
      <c r="F39" s="39"/>
      <c r="G39" s="39"/>
      <c r="H39" s="39"/>
      <c r="I39" s="34"/>
      <c r="J39" s="34"/>
      <c r="K39" s="34"/>
      <c r="L39" s="34"/>
      <c r="M39" s="43" t="str">
        <f ca="1">IFERROR(OFFSET('Maximum minutes'!$C$1,T39,MATCH(IF(G39&lt;&gt;"",G39,F39),OFFSET('Maximum minutes'!$C$1,T39-1,0,1,U39+1),0)-1)*IF(OR(ISNUMBER(J39),J39="sans examen"),1,0)*IF(W39&lt;MinDate,1,0),"")</f>
        <v/>
      </c>
      <c r="N39" s="36">
        <f t="shared" ca="1" si="1"/>
        <v>0</v>
      </c>
      <c r="O39" s="36" t="e">
        <f ca="1">LEFT(OFFSET(Lists!$Q$2,MATCH(E39,Lists!$R$3:$R$19,0),0),4)</f>
        <v>#N/A</v>
      </c>
      <c r="P39" s="36" t="e">
        <f ca="1">MATCH(O39,Lists!$S$2:$S$640,1)</f>
        <v>#N/A</v>
      </c>
      <c r="Q39" s="36" t="e">
        <f ca="1">MATCH(LEFT(OFFSET(Lists!$Q$2,MATCH(E39,Lists!$R$3:$R$19,0)+1,0),4),Lists!$S$3:$S$640,1)</f>
        <v>#N/A</v>
      </c>
      <c r="R39" s="36" t="e">
        <f ca="1">LEFT(OFFSET(Lists!$S$2,P39-1+MATCH(F39,OFFSET(Lists!$T$3,P39-1,0,Q39-P39+1),0),0),6)</f>
        <v>#N/A</v>
      </c>
      <c r="S39" s="36" t="e">
        <f ca="1">VLOOKUP(R39,Lists!B:D,3,FALSE)</f>
        <v>#N/A</v>
      </c>
      <c r="T39" s="36" t="str">
        <f>IF(F39&lt;&gt;"",MATCH(R39,'Maximum minutes'!B:B,0),"")</f>
        <v/>
      </c>
      <c r="U39" s="36">
        <f ca="1">IF(F39&lt;&gt;"",COUNTA(OFFSET('Maximum minutes'!$C$1,'Annexe A1 Cours'!T39,0,1,50)),0)</f>
        <v>0</v>
      </c>
      <c r="V39" s="37">
        <f ca="1">IFERROR(OFFSET('Maximum minutes'!$C$1,T39+1,-1+MATCH(G39,OFFSET('Maximum minutes'!$C$1,T39-1,0,1,50),0)),0)</f>
        <v>0</v>
      </c>
      <c r="W39" s="38">
        <f t="shared" ca="1" si="0"/>
        <v>0</v>
      </c>
    </row>
    <row r="40" spans="1:23" s="36" customFormat="1" ht="18.75">
      <c r="A40" s="34"/>
      <c r="B40" s="39"/>
      <c r="C40" s="39"/>
      <c r="D40" s="35"/>
      <c r="E40" s="40"/>
      <c r="F40" s="39"/>
      <c r="G40" s="39"/>
      <c r="H40" s="39"/>
      <c r="I40" s="34"/>
      <c r="J40" s="34"/>
      <c r="K40" s="34"/>
      <c r="L40" s="34"/>
      <c r="M40" s="43" t="str">
        <f ca="1">IFERROR(OFFSET('Maximum minutes'!$C$1,T40,MATCH(IF(G40&lt;&gt;"",G40,F40),OFFSET('Maximum minutes'!$C$1,T40-1,0,1,U40+1),0)-1)*IF(OR(ISNUMBER(J40),J40="sans examen"),1,0)*IF(W40&lt;MinDate,1,0),"")</f>
        <v/>
      </c>
      <c r="N40" s="36">
        <f t="shared" ca="1" si="1"/>
        <v>0</v>
      </c>
      <c r="O40" s="36" t="e">
        <f ca="1">LEFT(OFFSET(Lists!$Q$2,MATCH(E40,Lists!$R$3:$R$19,0),0),4)</f>
        <v>#N/A</v>
      </c>
      <c r="P40" s="36" t="e">
        <f ca="1">MATCH(O40,Lists!$S$2:$S$640,1)</f>
        <v>#N/A</v>
      </c>
      <c r="Q40" s="36" t="e">
        <f ca="1">MATCH(LEFT(OFFSET(Lists!$Q$2,MATCH(E40,Lists!$R$3:$R$19,0)+1,0),4),Lists!$S$3:$S$640,1)</f>
        <v>#N/A</v>
      </c>
      <c r="R40" s="36" t="e">
        <f ca="1">LEFT(OFFSET(Lists!$S$2,P40-1+MATCH(F40,OFFSET(Lists!$T$3,P40-1,0,Q40-P40+1),0),0),6)</f>
        <v>#N/A</v>
      </c>
      <c r="S40" s="36" t="e">
        <f ca="1">VLOOKUP(R40,Lists!B:D,3,FALSE)</f>
        <v>#N/A</v>
      </c>
      <c r="T40" s="36" t="str">
        <f>IF(F40&lt;&gt;"",MATCH(R40,'Maximum minutes'!B:B,0),"")</f>
        <v/>
      </c>
      <c r="U40" s="36">
        <f ca="1">IF(F40&lt;&gt;"",COUNTA(OFFSET('Maximum minutes'!$C$1,'Annexe A1 Cours'!T40,0,1,50)),0)</f>
        <v>0</v>
      </c>
      <c r="V40" s="37">
        <f ca="1">IFERROR(OFFSET('Maximum minutes'!$C$1,T40+1,-1+MATCH(G40,OFFSET('Maximum minutes'!$C$1,T40-1,0,1,50),0)),0)</f>
        <v>0</v>
      </c>
      <c r="W40" s="38">
        <f t="shared" ca="1" si="0"/>
        <v>0</v>
      </c>
    </row>
    <row r="41" spans="1:23" s="36" customFormat="1" ht="18.75">
      <c r="A41" s="34"/>
      <c r="B41" s="39"/>
      <c r="C41" s="39"/>
      <c r="D41" s="35"/>
      <c r="E41" s="40"/>
      <c r="F41" s="39"/>
      <c r="G41" s="39"/>
      <c r="H41" s="39"/>
      <c r="I41" s="34"/>
      <c r="J41" s="34"/>
      <c r="K41" s="34"/>
      <c r="L41" s="34"/>
      <c r="M41" s="43" t="str">
        <f ca="1">IFERROR(OFFSET('Maximum minutes'!$C$1,T41,MATCH(IF(G41&lt;&gt;"",G41,F41),OFFSET('Maximum minutes'!$C$1,T41-1,0,1,U41+1),0)-1)*IF(OR(ISNUMBER(J41),J41="sans examen"),1,0)*IF(W41&lt;MinDate,1,0),"")</f>
        <v/>
      </c>
      <c r="N41" s="36">
        <f t="shared" ca="1" si="1"/>
        <v>0</v>
      </c>
      <c r="O41" s="36" t="e">
        <f ca="1">LEFT(OFFSET(Lists!$Q$2,MATCH(E41,Lists!$R$3:$R$19,0),0),4)</f>
        <v>#N/A</v>
      </c>
      <c r="P41" s="36" t="e">
        <f ca="1">MATCH(O41,Lists!$S$2:$S$640,1)</f>
        <v>#N/A</v>
      </c>
      <c r="Q41" s="36" t="e">
        <f ca="1">MATCH(LEFT(OFFSET(Lists!$Q$2,MATCH(E41,Lists!$R$3:$R$19,0)+1,0),4),Lists!$S$3:$S$640,1)</f>
        <v>#N/A</v>
      </c>
      <c r="R41" s="36" t="e">
        <f ca="1">LEFT(OFFSET(Lists!$S$2,P41-1+MATCH(F41,OFFSET(Lists!$T$3,P41-1,0,Q41-P41+1),0),0),6)</f>
        <v>#N/A</v>
      </c>
      <c r="S41" s="36" t="e">
        <f ca="1">VLOOKUP(R41,Lists!B:D,3,FALSE)</f>
        <v>#N/A</v>
      </c>
      <c r="T41" s="36" t="str">
        <f>IF(F41&lt;&gt;"",MATCH(R41,'Maximum minutes'!B:B,0),"")</f>
        <v/>
      </c>
      <c r="U41" s="36">
        <f ca="1">IF(F41&lt;&gt;"",COUNTA(OFFSET('Maximum minutes'!$C$1,'Annexe A1 Cours'!T41,0,1,50)),0)</f>
        <v>0</v>
      </c>
      <c r="V41" s="37">
        <f ca="1">IFERROR(OFFSET('Maximum minutes'!$C$1,T41+1,-1+MATCH(G41,OFFSET('Maximum minutes'!$C$1,T41-1,0,1,50),0)),0)</f>
        <v>0</v>
      </c>
      <c r="W41" s="38">
        <f t="shared" ca="1" si="0"/>
        <v>0</v>
      </c>
    </row>
    <row r="42" spans="1:23" s="36" customFormat="1" ht="18.75">
      <c r="A42" s="34"/>
      <c r="B42" s="39"/>
      <c r="C42" s="39"/>
      <c r="D42" s="35"/>
      <c r="E42" s="40"/>
      <c r="F42" s="39"/>
      <c r="G42" s="39"/>
      <c r="H42" s="39"/>
      <c r="I42" s="34"/>
      <c r="J42" s="34"/>
      <c r="K42" s="34"/>
      <c r="L42" s="34"/>
      <c r="M42" s="43" t="str">
        <f ca="1">IFERROR(OFFSET('Maximum minutes'!$C$1,T42,MATCH(IF(G42&lt;&gt;"",G42,F42),OFFSET('Maximum minutes'!$C$1,T42-1,0,1,U42+1),0)-1)*IF(OR(ISNUMBER(J42),J42="sans examen"),1,0)*IF(W42&lt;MinDate,1,0),"")</f>
        <v/>
      </c>
      <c r="N42" s="36">
        <f t="shared" ca="1" si="1"/>
        <v>0</v>
      </c>
      <c r="O42" s="36" t="e">
        <f ca="1">LEFT(OFFSET(Lists!$Q$2,MATCH(E42,Lists!$R$3:$R$19,0),0),4)</f>
        <v>#N/A</v>
      </c>
      <c r="P42" s="36" t="e">
        <f ca="1">MATCH(O42,Lists!$S$2:$S$640,1)</f>
        <v>#N/A</v>
      </c>
      <c r="Q42" s="36" t="e">
        <f ca="1">MATCH(LEFT(OFFSET(Lists!$Q$2,MATCH(E42,Lists!$R$3:$R$19,0)+1,0),4),Lists!$S$3:$S$640,1)</f>
        <v>#N/A</v>
      </c>
      <c r="R42" s="36" t="e">
        <f ca="1">LEFT(OFFSET(Lists!$S$2,P42-1+MATCH(F42,OFFSET(Lists!$T$3,P42-1,0,Q42-P42+1),0),0),6)</f>
        <v>#N/A</v>
      </c>
      <c r="S42" s="36" t="e">
        <f ca="1">VLOOKUP(R42,Lists!B:D,3,FALSE)</f>
        <v>#N/A</v>
      </c>
      <c r="T42" s="36" t="str">
        <f>IF(F42&lt;&gt;"",MATCH(R42,'Maximum minutes'!B:B,0),"")</f>
        <v/>
      </c>
      <c r="U42" s="36">
        <f ca="1">IF(F42&lt;&gt;"",COUNTA(OFFSET('Maximum minutes'!$C$1,'Annexe A1 Cours'!T42,0,1,50)),0)</f>
        <v>0</v>
      </c>
      <c r="V42" s="37">
        <f ca="1">IFERROR(OFFSET('Maximum minutes'!$C$1,T42+1,-1+MATCH(G42,OFFSET('Maximum minutes'!$C$1,T42-1,0,1,50),0)),0)</f>
        <v>0</v>
      </c>
      <c r="W42" s="38">
        <f t="shared" ca="1" si="0"/>
        <v>0</v>
      </c>
    </row>
    <row r="43" spans="1:23" s="36" customFormat="1" ht="18.75">
      <c r="A43" s="34"/>
      <c r="B43" s="39"/>
      <c r="C43" s="39"/>
      <c r="D43" s="35"/>
      <c r="E43" s="40"/>
      <c r="F43" s="39"/>
      <c r="G43" s="39"/>
      <c r="H43" s="39"/>
      <c r="I43" s="34"/>
      <c r="J43" s="34"/>
      <c r="K43" s="34"/>
      <c r="L43" s="34"/>
      <c r="M43" s="43" t="str">
        <f ca="1">IFERROR(OFFSET('Maximum minutes'!$C$1,T43,MATCH(IF(G43&lt;&gt;"",G43,F43),OFFSET('Maximum minutes'!$C$1,T43-1,0,1,U43+1),0)-1)*IF(OR(ISNUMBER(J43),J43="sans examen"),1,0)*IF(W43&lt;MinDate,1,0),"")</f>
        <v/>
      </c>
      <c r="N43" s="36">
        <f t="shared" ca="1" si="1"/>
        <v>0</v>
      </c>
      <c r="O43" s="36" t="e">
        <f ca="1">LEFT(OFFSET(Lists!$Q$2,MATCH(E43,Lists!$R$3:$R$19,0),0),4)</f>
        <v>#N/A</v>
      </c>
      <c r="P43" s="36" t="e">
        <f ca="1">MATCH(O43,Lists!$S$2:$S$640,1)</f>
        <v>#N/A</v>
      </c>
      <c r="Q43" s="36" t="e">
        <f ca="1">MATCH(LEFT(OFFSET(Lists!$Q$2,MATCH(E43,Lists!$R$3:$R$19,0)+1,0),4),Lists!$S$3:$S$640,1)</f>
        <v>#N/A</v>
      </c>
      <c r="R43" s="36" t="e">
        <f ca="1">LEFT(OFFSET(Lists!$S$2,P43-1+MATCH(F43,OFFSET(Lists!$T$3,P43-1,0,Q43-P43+1),0),0),6)</f>
        <v>#N/A</v>
      </c>
      <c r="S43" s="36" t="e">
        <f ca="1">VLOOKUP(R43,Lists!B:D,3,FALSE)</f>
        <v>#N/A</v>
      </c>
      <c r="T43" s="36" t="str">
        <f>IF(F43&lt;&gt;"",MATCH(R43,'Maximum minutes'!B:B,0),"")</f>
        <v/>
      </c>
      <c r="U43" s="36">
        <f ca="1">IF(F43&lt;&gt;"",COUNTA(OFFSET('Maximum minutes'!$C$1,'Annexe A1 Cours'!T43,0,1,50)),0)</f>
        <v>0</v>
      </c>
      <c r="V43" s="37">
        <f ca="1">IFERROR(OFFSET('Maximum minutes'!$C$1,T43+1,-1+MATCH(G43,OFFSET('Maximum minutes'!$C$1,T43-1,0,1,50),0)),0)</f>
        <v>0</v>
      </c>
      <c r="W43" s="38">
        <f t="shared" ca="1" si="0"/>
        <v>0</v>
      </c>
    </row>
    <row r="44" spans="1:23" s="36" customFormat="1" ht="18.75">
      <c r="A44" s="34"/>
      <c r="B44" s="39"/>
      <c r="C44" s="39"/>
      <c r="D44" s="35"/>
      <c r="E44" s="40"/>
      <c r="F44" s="39"/>
      <c r="G44" s="39"/>
      <c r="H44" s="39"/>
      <c r="I44" s="34"/>
      <c r="J44" s="34"/>
      <c r="K44" s="34"/>
      <c r="L44" s="34"/>
      <c r="M44" s="43" t="str">
        <f ca="1">IFERROR(OFFSET('Maximum minutes'!$C$1,T44,MATCH(IF(G44&lt;&gt;"",G44,F44),OFFSET('Maximum minutes'!$C$1,T44-1,0,1,U44+1),0)-1)*IF(OR(ISNUMBER(J44),J44="sans examen"),1,0)*IF(W44&lt;MinDate,1,0),"")</f>
        <v/>
      </c>
      <c r="N44" s="36">
        <f t="shared" ca="1" si="1"/>
        <v>0</v>
      </c>
      <c r="O44" s="36" t="e">
        <f ca="1">LEFT(OFFSET(Lists!$Q$2,MATCH(E44,Lists!$R$3:$R$19,0),0),4)</f>
        <v>#N/A</v>
      </c>
      <c r="P44" s="36" t="e">
        <f ca="1">MATCH(O44,Lists!$S$2:$S$640,1)</f>
        <v>#N/A</v>
      </c>
      <c r="Q44" s="36" t="e">
        <f ca="1">MATCH(LEFT(OFFSET(Lists!$Q$2,MATCH(E44,Lists!$R$3:$R$19,0)+1,0),4),Lists!$S$3:$S$640,1)</f>
        <v>#N/A</v>
      </c>
      <c r="R44" s="36" t="e">
        <f ca="1">LEFT(OFFSET(Lists!$S$2,P44-1+MATCH(F44,OFFSET(Lists!$T$3,P44-1,0,Q44-P44+1),0),0),6)</f>
        <v>#N/A</v>
      </c>
      <c r="S44" s="36" t="e">
        <f ca="1">VLOOKUP(R44,Lists!B:D,3,FALSE)</f>
        <v>#N/A</v>
      </c>
      <c r="T44" s="36" t="str">
        <f>IF(F44&lt;&gt;"",MATCH(R44,'Maximum minutes'!B:B,0),"")</f>
        <v/>
      </c>
      <c r="U44" s="36">
        <f ca="1">IF(F44&lt;&gt;"",COUNTA(OFFSET('Maximum minutes'!$C$1,'Annexe A1 Cours'!T44,0,1,50)),0)</f>
        <v>0</v>
      </c>
      <c r="V44" s="37">
        <f ca="1">IFERROR(OFFSET('Maximum minutes'!$C$1,T44+1,-1+MATCH(G44,OFFSET('Maximum minutes'!$C$1,T44-1,0,1,50),0)),0)</f>
        <v>0</v>
      </c>
      <c r="W44" s="38">
        <f t="shared" ca="1" si="0"/>
        <v>0</v>
      </c>
    </row>
    <row r="45" spans="1:23" s="36" customFormat="1" ht="18.75">
      <c r="A45" s="34"/>
      <c r="B45" s="39"/>
      <c r="C45" s="39"/>
      <c r="D45" s="35"/>
      <c r="E45" s="40"/>
      <c r="F45" s="39"/>
      <c r="G45" s="39"/>
      <c r="H45" s="39"/>
      <c r="I45" s="34"/>
      <c r="J45" s="34"/>
      <c r="K45" s="34"/>
      <c r="L45" s="34"/>
      <c r="M45" s="43" t="str">
        <f ca="1">IFERROR(OFFSET('Maximum minutes'!$C$1,T45,MATCH(IF(G45&lt;&gt;"",G45,F45),OFFSET('Maximum minutes'!$C$1,T45-1,0,1,U45+1),0)-1)*IF(OR(ISNUMBER(J45),J45="sans examen"),1,0)*IF(W45&lt;MinDate,1,0),"")</f>
        <v/>
      </c>
      <c r="N45" s="36">
        <f t="shared" ca="1" si="1"/>
        <v>0</v>
      </c>
      <c r="O45" s="36" t="e">
        <f ca="1">LEFT(OFFSET(Lists!$Q$2,MATCH(E45,Lists!$R$3:$R$19,0),0),4)</f>
        <v>#N/A</v>
      </c>
      <c r="P45" s="36" t="e">
        <f ca="1">MATCH(O45,Lists!$S$2:$S$640,1)</f>
        <v>#N/A</v>
      </c>
      <c r="Q45" s="36" t="e">
        <f ca="1">MATCH(LEFT(OFFSET(Lists!$Q$2,MATCH(E45,Lists!$R$3:$R$19,0)+1,0),4),Lists!$S$3:$S$640,1)</f>
        <v>#N/A</v>
      </c>
      <c r="R45" s="36" t="e">
        <f ca="1">LEFT(OFFSET(Lists!$S$2,P45-1+MATCH(F45,OFFSET(Lists!$T$3,P45-1,0,Q45-P45+1),0),0),6)</f>
        <v>#N/A</v>
      </c>
      <c r="S45" s="36" t="e">
        <f ca="1">VLOOKUP(R45,Lists!B:D,3,FALSE)</f>
        <v>#N/A</v>
      </c>
      <c r="T45" s="36" t="str">
        <f>IF(F45&lt;&gt;"",MATCH(R45,'Maximum minutes'!B:B,0),"")</f>
        <v/>
      </c>
      <c r="U45" s="36">
        <f ca="1">IF(F45&lt;&gt;"",COUNTA(OFFSET('Maximum minutes'!$C$1,'Annexe A1 Cours'!T45,0,1,50)),0)</f>
        <v>0</v>
      </c>
      <c r="V45" s="37">
        <f ca="1">IFERROR(OFFSET('Maximum minutes'!$C$1,T45+1,-1+MATCH(G45,OFFSET('Maximum minutes'!$C$1,T45-1,0,1,50),0)),0)</f>
        <v>0</v>
      </c>
      <c r="W45" s="38">
        <f t="shared" ca="1" si="0"/>
        <v>0</v>
      </c>
    </row>
    <row r="46" spans="1:23" s="36" customFormat="1" ht="18.75">
      <c r="A46" s="34"/>
      <c r="B46" s="39"/>
      <c r="C46" s="39"/>
      <c r="D46" s="35"/>
      <c r="E46" s="40"/>
      <c r="F46" s="39"/>
      <c r="G46" s="39"/>
      <c r="H46" s="39"/>
      <c r="I46" s="34"/>
      <c r="J46" s="34"/>
      <c r="K46" s="34"/>
      <c r="L46" s="34"/>
      <c r="M46" s="43" t="str">
        <f ca="1">IFERROR(OFFSET('Maximum minutes'!$C$1,T46,MATCH(IF(G46&lt;&gt;"",G46,F46),OFFSET('Maximum minutes'!$C$1,T46-1,0,1,U46+1),0)-1)*IF(OR(ISNUMBER(J46),J46="sans examen"),1,0)*IF(W46&lt;MinDate,1,0),"")</f>
        <v/>
      </c>
      <c r="N46" s="36">
        <f t="shared" ca="1" si="1"/>
        <v>0</v>
      </c>
      <c r="O46" s="36" t="e">
        <f ca="1">LEFT(OFFSET(Lists!$Q$2,MATCH(E46,Lists!$R$3:$R$19,0),0),4)</f>
        <v>#N/A</v>
      </c>
      <c r="P46" s="36" t="e">
        <f ca="1">MATCH(O46,Lists!$S$2:$S$640,1)</f>
        <v>#N/A</v>
      </c>
      <c r="Q46" s="36" t="e">
        <f ca="1">MATCH(LEFT(OFFSET(Lists!$Q$2,MATCH(E46,Lists!$R$3:$R$19,0)+1,0),4),Lists!$S$3:$S$640,1)</f>
        <v>#N/A</v>
      </c>
      <c r="R46" s="36" t="e">
        <f ca="1">LEFT(OFFSET(Lists!$S$2,P46-1+MATCH(F46,OFFSET(Lists!$T$3,P46-1,0,Q46-P46+1),0),0),6)</f>
        <v>#N/A</v>
      </c>
      <c r="S46" s="36" t="e">
        <f ca="1">VLOOKUP(R46,Lists!B:D,3,FALSE)</f>
        <v>#N/A</v>
      </c>
      <c r="T46" s="36" t="str">
        <f>IF(F46&lt;&gt;"",MATCH(R46,'Maximum minutes'!B:B,0),"")</f>
        <v/>
      </c>
      <c r="U46" s="36">
        <f ca="1">IF(F46&lt;&gt;"",COUNTA(OFFSET('Maximum minutes'!$C$1,'Annexe A1 Cours'!T46,0,1,50)),0)</f>
        <v>0</v>
      </c>
      <c r="V46" s="37">
        <f ca="1">IFERROR(OFFSET('Maximum minutes'!$C$1,T46+1,-1+MATCH(G46,OFFSET('Maximum minutes'!$C$1,T46-1,0,1,50),0)),0)</f>
        <v>0</v>
      </c>
      <c r="W46" s="38">
        <f t="shared" ca="1" si="0"/>
        <v>0</v>
      </c>
    </row>
    <row r="47" spans="1:23" s="36" customFormat="1" ht="18.75">
      <c r="A47" s="34"/>
      <c r="B47" s="39"/>
      <c r="C47" s="39"/>
      <c r="D47" s="35"/>
      <c r="E47" s="40"/>
      <c r="F47" s="39"/>
      <c r="G47" s="39"/>
      <c r="H47" s="39"/>
      <c r="I47" s="34"/>
      <c r="J47" s="34"/>
      <c r="K47" s="34"/>
      <c r="L47" s="34"/>
      <c r="M47" s="43" t="str">
        <f ca="1">IFERROR(OFFSET('Maximum minutes'!$C$1,T47,MATCH(IF(G47&lt;&gt;"",G47,F47),OFFSET('Maximum minutes'!$C$1,T47-1,0,1,U47+1),0)-1)*IF(OR(ISNUMBER(J47),J47="sans examen"),1,0)*IF(W47&lt;MinDate,1,0),"")</f>
        <v/>
      </c>
      <c r="N47" s="36">
        <f t="shared" ca="1" si="1"/>
        <v>0</v>
      </c>
      <c r="O47" s="36" t="e">
        <f ca="1">LEFT(OFFSET(Lists!$Q$2,MATCH(E47,Lists!$R$3:$R$19,0),0),4)</f>
        <v>#N/A</v>
      </c>
      <c r="P47" s="36" t="e">
        <f ca="1">MATCH(O47,Lists!$S$2:$S$640,1)</f>
        <v>#N/A</v>
      </c>
      <c r="Q47" s="36" t="e">
        <f ca="1">MATCH(LEFT(OFFSET(Lists!$Q$2,MATCH(E47,Lists!$R$3:$R$19,0)+1,0),4),Lists!$S$3:$S$640,1)</f>
        <v>#N/A</v>
      </c>
      <c r="R47" s="36" t="e">
        <f ca="1">LEFT(OFFSET(Lists!$S$2,P47-1+MATCH(F47,OFFSET(Lists!$T$3,P47-1,0,Q47-P47+1),0),0),6)</f>
        <v>#N/A</v>
      </c>
      <c r="S47" s="36" t="e">
        <f ca="1">VLOOKUP(R47,Lists!B:D,3,FALSE)</f>
        <v>#N/A</v>
      </c>
      <c r="T47" s="36" t="str">
        <f>IF(F47&lt;&gt;"",MATCH(R47,'Maximum minutes'!B:B,0),"")</f>
        <v/>
      </c>
      <c r="U47" s="36">
        <f ca="1">IF(F47&lt;&gt;"",COUNTA(OFFSET('Maximum minutes'!$C$1,'Annexe A1 Cours'!T47,0,1,50)),0)</f>
        <v>0</v>
      </c>
      <c r="V47" s="37">
        <f ca="1">IFERROR(OFFSET('Maximum minutes'!$C$1,T47+1,-1+MATCH(G47,OFFSET('Maximum minutes'!$C$1,T47-1,0,1,50),0)),0)</f>
        <v>0</v>
      </c>
      <c r="W47" s="38">
        <f t="shared" ca="1" si="0"/>
        <v>0</v>
      </c>
    </row>
    <row r="48" spans="1:23" s="36" customFormat="1" ht="18.75">
      <c r="A48" s="34"/>
      <c r="B48" s="39"/>
      <c r="C48" s="39"/>
      <c r="D48" s="35"/>
      <c r="E48" s="40"/>
      <c r="F48" s="39"/>
      <c r="G48" s="39"/>
      <c r="H48" s="39"/>
      <c r="I48" s="34"/>
      <c r="J48" s="34"/>
      <c r="K48" s="34"/>
      <c r="L48" s="34"/>
      <c r="M48" s="43" t="str">
        <f ca="1">IFERROR(OFFSET('Maximum minutes'!$C$1,T48,MATCH(IF(G48&lt;&gt;"",G48,F48),OFFSET('Maximum minutes'!$C$1,T48-1,0,1,U48+1),0)-1)*IF(OR(ISNUMBER(J48),J48="sans examen"),1,0)*IF(W48&lt;MinDate,1,0),"")</f>
        <v/>
      </c>
      <c r="N48" s="36">
        <f t="shared" ca="1" si="1"/>
        <v>0</v>
      </c>
      <c r="O48" s="36" t="e">
        <f ca="1">LEFT(OFFSET(Lists!$Q$2,MATCH(E48,Lists!$R$3:$R$19,0),0),4)</f>
        <v>#N/A</v>
      </c>
      <c r="P48" s="36" t="e">
        <f ca="1">MATCH(O48,Lists!$S$2:$S$640,1)</f>
        <v>#N/A</v>
      </c>
      <c r="Q48" s="36" t="e">
        <f ca="1">MATCH(LEFT(OFFSET(Lists!$Q$2,MATCH(E48,Lists!$R$3:$R$19,0)+1,0),4),Lists!$S$3:$S$640,1)</f>
        <v>#N/A</v>
      </c>
      <c r="R48" s="36" t="e">
        <f ca="1">LEFT(OFFSET(Lists!$S$2,P48-1+MATCH(F48,OFFSET(Lists!$T$3,P48-1,0,Q48-P48+1),0),0),6)</f>
        <v>#N/A</v>
      </c>
      <c r="S48" s="36" t="e">
        <f ca="1">VLOOKUP(R48,Lists!B:D,3,FALSE)</f>
        <v>#N/A</v>
      </c>
      <c r="T48" s="36" t="str">
        <f>IF(F48&lt;&gt;"",MATCH(R48,'Maximum minutes'!B:B,0),"")</f>
        <v/>
      </c>
      <c r="U48" s="36">
        <f ca="1">IF(F48&lt;&gt;"",COUNTA(OFFSET('Maximum minutes'!$C$1,'Annexe A1 Cours'!T48,0,1,50)),0)</f>
        <v>0</v>
      </c>
      <c r="V48" s="37">
        <f ca="1">IFERROR(OFFSET('Maximum minutes'!$C$1,T48+1,-1+MATCH(G48,OFFSET('Maximum minutes'!$C$1,T48-1,0,1,50),0)),0)</f>
        <v>0</v>
      </c>
      <c r="W48" s="38">
        <f t="shared" ca="1" si="0"/>
        <v>0</v>
      </c>
    </row>
    <row r="49" spans="1:23" s="36" customFormat="1" ht="18.75">
      <c r="A49" s="34"/>
      <c r="B49" s="39"/>
      <c r="C49" s="39"/>
      <c r="D49" s="35"/>
      <c r="E49" s="40"/>
      <c r="F49" s="39"/>
      <c r="G49" s="39"/>
      <c r="H49" s="39"/>
      <c r="I49" s="34"/>
      <c r="J49" s="34"/>
      <c r="K49" s="34"/>
      <c r="L49" s="34"/>
      <c r="M49" s="43" t="str">
        <f ca="1">IFERROR(OFFSET('Maximum minutes'!$C$1,T49,MATCH(IF(G49&lt;&gt;"",G49,F49),OFFSET('Maximum minutes'!$C$1,T49-1,0,1,U49+1),0)-1)*IF(OR(ISNUMBER(J49),J49="sans examen"),1,0)*IF(W49&lt;MinDate,1,0),"")</f>
        <v/>
      </c>
      <c r="N49" s="36">
        <f t="shared" ca="1" si="1"/>
        <v>0</v>
      </c>
      <c r="O49" s="36" t="e">
        <f ca="1">LEFT(OFFSET(Lists!$Q$2,MATCH(E49,Lists!$R$3:$R$19,0),0),4)</f>
        <v>#N/A</v>
      </c>
      <c r="P49" s="36" t="e">
        <f ca="1">MATCH(O49,Lists!$S$2:$S$640,1)</f>
        <v>#N/A</v>
      </c>
      <c r="Q49" s="36" t="e">
        <f ca="1">MATCH(LEFT(OFFSET(Lists!$Q$2,MATCH(E49,Lists!$R$3:$R$19,0)+1,0),4),Lists!$S$3:$S$640,1)</f>
        <v>#N/A</v>
      </c>
      <c r="R49" s="36" t="e">
        <f ca="1">LEFT(OFFSET(Lists!$S$2,P49-1+MATCH(F49,OFFSET(Lists!$T$3,P49-1,0,Q49-P49+1),0),0),6)</f>
        <v>#N/A</v>
      </c>
      <c r="S49" s="36" t="e">
        <f ca="1">VLOOKUP(R49,Lists!B:D,3,FALSE)</f>
        <v>#N/A</v>
      </c>
      <c r="T49" s="36" t="str">
        <f>IF(F49&lt;&gt;"",MATCH(R49,'Maximum minutes'!B:B,0),"")</f>
        <v/>
      </c>
      <c r="U49" s="36">
        <f ca="1">IF(F49&lt;&gt;"",COUNTA(OFFSET('Maximum minutes'!$C$1,'Annexe A1 Cours'!T49,0,1,50)),0)</f>
        <v>0</v>
      </c>
      <c r="V49" s="37">
        <f ca="1">IFERROR(OFFSET('Maximum minutes'!$C$1,T49+1,-1+MATCH(G49,OFFSET('Maximum minutes'!$C$1,T49-1,0,1,50),0)),0)</f>
        <v>0</v>
      </c>
      <c r="W49" s="38">
        <f t="shared" ca="1" si="0"/>
        <v>0</v>
      </c>
    </row>
    <row r="50" spans="1:23" s="36" customFormat="1" ht="18.75">
      <c r="A50" s="34"/>
      <c r="B50" s="39"/>
      <c r="C50" s="39"/>
      <c r="D50" s="35"/>
      <c r="E50" s="40"/>
      <c r="F50" s="39"/>
      <c r="G50" s="39"/>
      <c r="H50" s="39"/>
      <c r="I50" s="34"/>
      <c r="J50" s="34"/>
      <c r="K50" s="34"/>
      <c r="L50" s="34"/>
      <c r="M50" s="43" t="str">
        <f ca="1">IFERROR(OFFSET('Maximum minutes'!$C$1,T50,MATCH(IF(G50&lt;&gt;"",G50,F50),OFFSET('Maximum minutes'!$C$1,T50-1,0,1,U50+1),0)-1)*IF(OR(ISNUMBER(J50),J50="sans examen"),1,0)*IF(W50&lt;MinDate,1,0),"")</f>
        <v/>
      </c>
      <c r="N50" s="36">
        <f t="shared" ca="1" si="1"/>
        <v>0</v>
      </c>
      <c r="O50" s="36" t="e">
        <f ca="1">LEFT(OFFSET(Lists!$Q$2,MATCH(E50,Lists!$R$3:$R$19,0),0),4)</f>
        <v>#N/A</v>
      </c>
      <c r="P50" s="36" t="e">
        <f ca="1">MATCH(O50,Lists!$S$2:$S$640,1)</f>
        <v>#N/A</v>
      </c>
      <c r="Q50" s="36" t="e">
        <f ca="1">MATCH(LEFT(OFFSET(Lists!$Q$2,MATCH(E50,Lists!$R$3:$R$19,0)+1,0),4),Lists!$S$3:$S$640,1)</f>
        <v>#N/A</v>
      </c>
      <c r="R50" s="36" t="e">
        <f ca="1">LEFT(OFFSET(Lists!$S$2,P50-1+MATCH(F50,OFFSET(Lists!$T$3,P50-1,0,Q50-P50+1),0),0),6)</f>
        <v>#N/A</v>
      </c>
      <c r="S50" s="36" t="e">
        <f ca="1">VLOOKUP(R50,Lists!B:D,3,FALSE)</f>
        <v>#N/A</v>
      </c>
      <c r="T50" s="36" t="str">
        <f>IF(F50&lt;&gt;"",MATCH(R50,'Maximum minutes'!B:B,0),"")</f>
        <v/>
      </c>
      <c r="U50" s="36">
        <f ca="1">IF(F50&lt;&gt;"",COUNTA(OFFSET('Maximum minutes'!$C$1,'Annexe A1 Cours'!T50,0,1,50)),0)</f>
        <v>0</v>
      </c>
      <c r="V50" s="37">
        <f ca="1">IFERROR(OFFSET('Maximum minutes'!$C$1,T50+1,-1+MATCH(G50,OFFSET('Maximum minutes'!$C$1,T50-1,0,1,50),0)),0)</f>
        <v>0</v>
      </c>
      <c r="W50" s="38">
        <f t="shared" ca="1" si="0"/>
        <v>0</v>
      </c>
    </row>
    <row r="51" spans="1:23" s="36" customFormat="1" ht="18.75">
      <c r="A51" s="34"/>
      <c r="B51" s="39"/>
      <c r="C51" s="39"/>
      <c r="D51" s="35"/>
      <c r="E51" s="40"/>
      <c r="F51" s="39"/>
      <c r="G51" s="39"/>
      <c r="H51" s="39"/>
      <c r="I51" s="34"/>
      <c r="J51" s="34"/>
      <c r="K51" s="34"/>
      <c r="L51" s="34"/>
      <c r="M51" s="43" t="str">
        <f ca="1">IFERROR(OFFSET('Maximum minutes'!$C$1,T51,MATCH(IF(G51&lt;&gt;"",G51,F51),OFFSET('Maximum minutes'!$C$1,T51-1,0,1,U51+1),0)-1)*IF(OR(ISNUMBER(J51),J51="sans examen"),1,0)*IF(W51&lt;MinDate,1,0),"")</f>
        <v/>
      </c>
      <c r="N51" s="36">
        <f t="shared" ca="1" si="1"/>
        <v>0</v>
      </c>
      <c r="O51" s="36" t="e">
        <f ca="1">LEFT(OFFSET(Lists!$Q$2,MATCH(E51,Lists!$R$3:$R$19,0),0),4)</f>
        <v>#N/A</v>
      </c>
      <c r="P51" s="36" t="e">
        <f ca="1">MATCH(O51,Lists!$S$2:$S$640,1)</f>
        <v>#N/A</v>
      </c>
      <c r="Q51" s="36" t="e">
        <f ca="1">MATCH(LEFT(OFFSET(Lists!$Q$2,MATCH(E51,Lists!$R$3:$R$19,0)+1,0),4),Lists!$S$3:$S$640,1)</f>
        <v>#N/A</v>
      </c>
      <c r="R51" s="36" t="e">
        <f ca="1">LEFT(OFFSET(Lists!$S$2,P51-1+MATCH(F51,OFFSET(Lists!$T$3,P51-1,0,Q51-P51+1),0),0),6)</f>
        <v>#N/A</v>
      </c>
      <c r="S51" s="36" t="e">
        <f ca="1">VLOOKUP(R51,Lists!B:D,3,FALSE)</f>
        <v>#N/A</v>
      </c>
      <c r="T51" s="36" t="str">
        <f>IF(F51&lt;&gt;"",MATCH(R51,'Maximum minutes'!B:B,0),"")</f>
        <v/>
      </c>
      <c r="U51" s="36">
        <f ca="1">IF(F51&lt;&gt;"",COUNTA(OFFSET('Maximum minutes'!$C$1,'Annexe A1 Cours'!T51,0,1,50)),0)</f>
        <v>0</v>
      </c>
      <c r="V51" s="37">
        <f ca="1">IFERROR(OFFSET('Maximum minutes'!$C$1,T51+1,-1+MATCH(G51,OFFSET('Maximum minutes'!$C$1,T51-1,0,1,50),0)),0)</f>
        <v>0</v>
      </c>
      <c r="W51" s="38">
        <f t="shared" ca="1" si="0"/>
        <v>0</v>
      </c>
    </row>
    <row r="52" spans="1:23" s="36" customFormat="1" ht="18.75">
      <c r="A52" s="34"/>
      <c r="B52" s="39"/>
      <c r="C52" s="39"/>
      <c r="D52" s="35"/>
      <c r="E52" s="40"/>
      <c r="F52" s="39"/>
      <c r="G52" s="39"/>
      <c r="H52" s="39"/>
      <c r="I52" s="34"/>
      <c r="J52" s="34"/>
      <c r="K52" s="34"/>
      <c r="L52" s="34"/>
      <c r="M52" s="43" t="str">
        <f ca="1">IFERROR(OFFSET('Maximum minutes'!$C$1,T52,MATCH(IF(G52&lt;&gt;"",G52,F52),OFFSET('Maximum minutes'!$C$1,T52-1,0,1,U52+1),0)-1)*IF(OR(ISNUMBER(J52),J52="sans examen"),1,0)*IF(W52&lt;MinDate,1,0),"")</f>
        <v/>
      </c>
      <c r="N52" s="36">
        <f t="shared" ca="1" si="1"/>
        <v>0</v>
      </c>
      <c r="O52" s="36" t="e">
        <f ca="1">LEFT(OFFSET(Lists!$Q$2,MATCH(E52,Lists!$R$3:$R$19,0),0),4)</f>
        <v>#N/A</v>
      </c>
      <c r="P52" s="36" t="e">
        <f ca="1">MATCH(O52,Lists!$S$2:$S$640,1)</f>
        <v>#N/A</v>
      </c>
      <c r="Q52" s="36" t="e">
        <f ca="1">MATCH(LEFT(OFFSET(Lists!$Q$2,MATCH(E52,Lists!$R$3:$R$19,0)+1,0),4),Lists!$S$3:$S$640,1)</f>
        <v>#N/A</v>
      </c>
      <c r="R52" s="36" t="e">
        <f ca="1">LEFT(OFFSET(Lists!$S$2,P52-1+MATCH(F52,OFFSET(Lists!$T$3,P52-1,0,Q52-P52+1),0),0),6)</f>
        <v>#N/A</v>
      </c>
      <c r="S52" s="36" t="e">
        <f ca="1">VLOOKUP(R52,Lists!B:D,3,FALSE)</f>
        <v>#N/A</v>
      </c>
      <c r="T52" s="36" t="str">
        <f>IF(F52&lt;&gt;"",MATCH(R52,'Maximum minutes'!B:B,0),"")</f>
        <v/>
      </c>
      <c r="U52" s="36">
        <f ca="1">IF(F52&lt;&gt;"",COUNTA(OFFSET('Maximum minutes'!$C$1,'Annexe A1 Cours'!T52,0,1,50)),0)</f>
        <v>0</v>
      </c>
      <c r="V52" s="37">
        <f ca="1">IFERROR(OFFSET('Maximum minutes'!$C$1,T52+1,-1+MATCH(G52,OFFSET('Maximum minutes'!$C$1,T52-1,0,1,50),0)),0)</f>
        <v>0</v>
      </c>
      <c r="W52" s="38">
        <f t="shared" ca="1" si="0"/>
        <v>0</v>
      </c>
    </row>
    <row r="53" spans="1:23" s="36" customFormat="1" ht="18.75">
      <c r="A53" s="34"/>
      <c r="B53" s="39"/>
      <c r="C53" s="39"/>
      <c r="D53" s="35"/>
      <c r="E53" s="40"/>
      <c r="F53" s="39"/>
      <c r="G53" s="39"/>
      <c r="H53" s="39"/>
      <c r="I53" s="34"/>
      <c r="J53" s="34"/>
      <c r="K53" s="34"/>
      <c r="L53" s="34"/>
      <c r="M53" s="43" t="str">
        <f ca="1">IFERROR(OFFSET('Maximum minutes'!$C$1,T53,MATCH(IF(G53&lt;&gt;"",G53,F53),OFFSET('Maximum minutes'!$C$1,T53-1,0,1,U53+1),0)-1)*IF(OR(ISNUMBER(J53),J53="sans examen"),1,0)*IF(W53&lt;MinDate,1,0),"")</f>
        <v/>
      </c>
      <c r="N53" s="36">
        <f t="shared" ca="1" si="1"/>
        <v>0</v>
      </c>
      <c r="O53" s="36" t="e">
        <f ca="1">LEFT(OFFSET(Lists!$Q$2,MATCH(E53,Lists!$R$3:$R$19,0),0),4)</f>
        <v>#N/A</v>
      </c>
      <c r="P53" s="36" t="e">
        <f ca="1">MATCH(O53,Lists!$S$2:$S$640,1)</f>
        <v>#N/A</v>
      </c>
      <c r="Q53" s="36" t="e">
        <f ca="1">MATCH(LEFT(OFFSET(Lists!$Q$2,MATCH(E53,Lists!$R$3:$R$19,0)+1,0),4),Lists!$S$3:$S$640,1)</f>
        <v>#N/A</v>
      </c>
      <c r="R53" s="36" t="e">
        <f ca="1">LEFT(OFFSET(Lists!$S$2,P53-1+MATCH(F53,OFFSET(Lists!$T$3,P53-1,0,Q53-P53+1),0),0),6)</f>
        <v>#N/A</v>
      </c>
      <c r="S53" s="36" t="e">
        <f ca="1">VLOOKUP(R53,Lists!B:D,3,FALSE)</f>
        <v>#N/A</v>
      </c>
      <c r="T53" s="36" t="str">
        <f>IF(F53&lt;&gt;"",MATCH(R53,'Maximum minutes'!B:B,0),"")</f>
        <v/>
      </c>
      <c r="U53" s="36">
        <f ca="1">IF(F53&lt;&gt;"",COUNTA(OFFSET('Maximum minutes'!$C$1,'Annexe A1 Cours'!T53,0,1,50)),0)</f>
        <v>0</v>
      </c>
      <c r="V53" s="37">
        <f ca="1">IFERROR(OFFSET('Maximum minutes'!$C$1,T53+1,-1+MATCH(G53,OFFSET('Maximum minutes'!$C$1,T53-1,0,1,50),0)),0)</f>
        <v>0</v>
      </c>
      <c r="W53" s="38">
        <f t="shared" ca="1" si="0"/>
        <v>0</v>
      </c>
    </row>
    <row r="54" spans="1:23" s="36" customFormat="1" ht="18.75">
      <c r="A54" s="34"/>
      <c r="B54" s="39"/>
      <c r="C54" s="39"/>
      <c r="D54" s="35"/>
      <c r="E54" s="40"/>
      <c r="F54" s="39"/>
      <c r="G54" s="39"/>
      <c r="H54" s="39"/>
      <c r="I54" s="34"/>
      <c r="J54" s="34"/>
      <c r="K54" s="34"/>
      <c r="L54" s="34"/>
      <c r="M54" s="43" t="str">
        <f ca="1">IFERROR(OFFSET('Maximum minutes'!$C$1,T54,MATCH(IF(G54&lt;&gt;"",G54,F54),OFFSET('Maximum minutes'!$C$1,T54-1,0,1,U54+1),0)-1)*IF(OR(ISNUMBER(J54),J54="sans examen"),1,0)*IF(W54&lt;MinDate,1,0),"")</f>
        <v/>
      </c>
      <c r="N54" s="36">
        <f t="shared" ca="1" si="1"/>
        <v>0</v>
      </c>
      <c r="O54" s="36" t="e">
        <f ca="1">LEFT(OFFSET(Lists!$Q$2,MATCH(E54,Lists!$R$3:$R$19,0),0),4)</f>
        <v>#N/A</v>
      </c>
      <c r="P54" s="36" t="e">
        <f ca="1">MATCH(O54,Lists!$S$2:$S$640,1)</f>
        <v>#N/A</v>
      </c>
      <c r="Q54" s="36" t="e">
        <f ca="1">MATCH(LEFT(OFFSET(Lists!$Q$2,MATCH(E54,Lists!$R$3:$R$19,0)+1,0),4),Lists!$S$3:$S$640,1)</f>
        <v>#N/A</v>
      </c>
      <c r="R54" s="36" t="e">
        <f ca="1">LEFT(OFFSET(Lists!$S$2,P54-1+MATCH(F54,OFFSET(Lists!$T$3,P54-1,0,Q54-P54+1),0),0),6)</f>
        <v>#N/A</v>
      </c>
      <c r="S54" s="36" t="e">
        <f ca="1">VLOOKUP(R54,Lists!B:D,3,FALSE)</f>
        <v>#N/A</v>
      </c>
      <c r="T54" s="36" t="str">
        <f>IF(F54&lt;&gt;"",MATCH(R54,'Maximum minutes'!B:B,0),"")</f>
        <v/>
      </c>
      <c r="U54" s="36">
        <f ca="1">IF(F54&lt;&gt;"",COUNTA(OFFSET('Maximum minutes'!$C$1,'Annexe A1 Cours'!T54,0,1,50)),0)</f>
        <v>0</v>
      </c>
      <c r="V54" s="37">
        <f ca="1">IFERROR(OFFSET('Maximum minutes'!$C$1,T54+1,-1+MATCH(G54,OFFSET('Maximum minutes'!$C$1,T54-1,0,1,50),0)),0)</f>
        <v>0</v>
      </c>
      <c r="W54" s="38">
        <f t="shared" ca="1" si="0"/>
        <v>0</v>
      </c>
    </row>
    <row r="55" spans="1:23" s="36" customFormat="1" ht="18.75">
      <c r="A55" s="34"/>
      <c r="B55" s="39"/>
      <c r="C55" s="39"/>
      <c r="D55" s="35"/>
      <c r="E55" s="40"/>
      <c r="F55" s="39"/>
      <c r="G55" s="39"/>
      <c r="H55" s="39"/>
      <c r="I55" s="34"/>
      <c r="J55" s="34"/>
      <c r="K55" s="34"/>
      <c r="L55" s="34"/>
      <c r="M55" s="43" t="str">
        <f ca="1">IFERROR(OFFSET('Maximum minutes'!$C$1,T55,MATCH(IF(G55&lt;&gt;"",G55,F55),OFFSET('Maximum minutes'!$C$1,T55-1,0,1,U55+1),0)-1)*IF(OR(ISNUMBER(J55),J55="sans examen"),1,0)*IF(W55&lt;MinDate,1,0),"")</f>
        <v/>
      </c>
      <c r="N55" s="36">
        <f t="shared" ca="1" si="1"/>
        <v>0</v>
      </c>
      <c r="O55" s="36" t="e">
        <f ca="1">LEFT(OFFSET(Lists!$Q$2,MATCH(E55,Lists!$R$3:$R$19,0),0),4)</f>
        <v>#N/A</v>
      </c>
      <c r="P55" s="36" t="e">
        <f ca="1">MATCH(O55,Lists!$S$2:$S$640,1)</f>
        <v>#N/A</v>
      </c>
      <c r="Q55" s="36" t="e">
        <f ca="1">MATCH(LEFT(OFFSET(Lists!$Q$2,MATCH(E55,Lists!$R$3:$R$19,0)+1,0),4),Lists!$S$3:$S$640,1)</f>
        <v>#N/A</v>
      </c>
      <c r="R55" s="36" t="e">
        <f ca="1">LEFT(OFFSET(Lists!$S$2,P55-1+MATCH(F55,OFFSET(Lists!$T$3,P55-1,0,Q55-P55+1),0),0),6)</f>
        <v>#N/A</v>
      </c>
      <c r="S55" s="36" t="e">
        <f ca="1">VLOOKUP(R55,Lists!B:D,3,FALSE)</f>
        <v>#N/A</v>
      </c>
      <c r="T55" s="36" t="str">
        <f>IF(F55&lt;&gt;"",MATCH(R55,'Maximum minutes'!B:B,0),"")</f>
        <v/>
      </c>
      <c r="U55" s="36">
        <f ca="1">IF(F55&lt;&gt;"",COUNTA(OFFSET('Maximum minutes'!$C$1,'Annexe A1 Cours'!T55,0,1,50)),0)</f>
        <v>0</v>
      </c>
      <c r="V55" s="37">
        <f ca="1">IFERROR(OFFSET('Maximum minutes'!$C$1,T55+1,-1+MATCH(G55,OFFSET('Maximum minutes'!$C$1,T55-1,0,1,50),0)),0)</f>
        <v>0</v>
      </c>
      <c r="W55" s="38">
        <f t="shared" ca="1" si="0"/>
        <v>0</v>
      </c>
    </row>
    <row r="56" spans="1:23" s="36" customFormat="1" ht="18.75">
      <c r="A56" s="34"/>
      <c r="B56" s="39"/>
      <c r="C56" s="39"/>
      <c r="D56" s="35"/>
      <c r="E56" s="40"/>
      <c r="F56" s="39"/>
      <c r="G56" s="39"/>
      <c r="H56" s="39"/>
      <c r="I56" s="34"/>
      <c r="J56" s="34"/>
      <c r="K56" s="34"/>
      <c r="L56" s="34"/>
      <c r="M56" s="43" t="str">
        <f ca="1">IFERROR(OFFSET('Maximum minutes'!$C$1,T56,MATCH(IF(G56&lt;&gt;"",G56,F56),OFFSET('Maximum minutes'!$C$1,T56-1,0,1,U56+1),0)-1)*IF(OR(ISNUMBER(J56),J56="sans examen"),1,0)*IF(W56&lt;MinDate,1,0),"")</f>
        <v/>
      </c>
      <c r="N56" s="36">
        <f t="shared" ca="1" si="1"/>
        <v>0</v>
      </c>
      <c r="O56" s="36" t="e">
        <f ca="1">LEFT(OFFSET(Lists!$Q$2,MATCH(E56,Lists!$R$3:$R$19,0),0),4)</f>
        <v>#N/A</v>
      </c>
      <c r="P56" s="36" t="e">
        <f ca="1">MATCH(O56,Lists!$S$2:$S$640,1)</f>
        <v>#N/A</v>
      </c>
      <c r="Q56" s="36" t="e">
        <f ca="1">MATCH(LEFT(OFFSET(Lists!$Q$2,MATCH(E56,Lists!$R$3:$R$19,0)+1,0),4),Lists!$S$3:$S$640,1)</f>
        <v>#N/A</v>
      </c>
      <c r="R56" s="36" t="e">
        <f ca="1">LEFT(OFFSET(Lists!$S$2,P56-1+MATCH(F56,OFFSET(Lists!$T$3,P56-1,0,Q56-P56+1),0),0),6)</f>
        <v>#N/A</v>
      </c>
      <c r="S56" s="36" t="e">
        <f ca="1">VLOOKUP(R56,Lists!B:D,3,FALSE)</f>
        <v>#N/A</v>
      </c>
      <c r="T56" s="36" t="str">
        <f>IF(F56&lt;&gt;"",MATCH(R56,'Maximum minutes'!B:B,0),"")</f>
        <v/>
      </c>
      <c r="U56" s="36">
        <f ca="1">IF(F56&lt;&gt;"",COUNTA(OFFSET('Maximum minutes'!$C$1,'Annexe A1 Cours'!T56,0,1,50)),0)</f>
        <v>0</v>
      </c>
      <c r="V56" s="37">
        <f ca="1">IFERROR(OFFSET('Maximum minutes'!$C$1,T56+1,-1+MATCH(G56,OFFSET('Maximum minutes'!$C$1,T56-1,0,1,50),0)),0)</f>
        <v>0</v>
      </c>
      <c r="W56" s="38">
        <f t="shared" ca="1" si="0"/>
        <v>0</v>
      </c>
    </row>
    <row r="57" spans="1:23" s="36" customFormat="1" ht="18.75">
      <c r="A57" s="34"/>
      <c r="B57" s="39"/>
      <c r="C57" s="39"/>
      <c r="D57" s="35"/>
      <c r="E57" s="40"/>
      <c r="F57" s="39"/>
      <c r="G57" s="39"/>
      <c r="H57" s="39"/>
      <c r="I57" s="34"/>
      <c r="J57" s="34"/>
      <c r="K57" s="34"/>
      <c r="L57" s="34"/>
      <c r="M57" s="43" t="str">
        <f ca="1">IFERROR(OFFSET('Maximum minutes'!$C$1,T57,MATCH(IF(G57&lt;&gt;"",G57,F57),OFFSET('Maximum minutes'!$C$1,T57-1,0,1,U57+1),0)-1)*IF(OR(ISNUMBER(J57),J57="sans examen"),1,0)*IF(W57&lt;MinDate,1,0),"")</f>
        <v/>
      </c>
      <c r="N57" s="36">
        <f t="shared" ca="1" si="1"/>
        <v>0</v>
      </c>
      <c r="O57" s="36" t="e">
        <f ca="1">LEFT(OFFSET(Lists!$Q$2,MATCH(E57,Lists!$R$3:$R$19,0),0),4)</f>
        <v>#N/A</v>
      </c>
      <c r="P57" s="36" t="e">
        <f ca="1">MATCH(O57,Lists!$S$2:$S$640,1)</f>
        <v>#N/A</v>
      </c>
      <c r="Q57" s="36" t="e">
        <f ca="1">MATCH(LEFT(OFFSET(Lists!$Q$2,MATCH(E57,Lists!$R$3:$R$19,0)+1,0),4),Lists!$S$3:$S$640,1)</f>
        <v>#N/A</v>
      </c>
      <c r="R57" s="36" t="e">
        <f ca="1">LEFT(OFFSET(Lists!$S$2,P57-1+MATCH(F57,OFFSET(Lists!$T$3,P57-1,0,Q57-P57+1),0),0),6)</f>
        <v>#N/A</v>
      </c>
      <c r="S57" s="36" t="e">
        <f ca="1">VLOOKUP(R57,Lists!B:D,3,FALSE)</f>
        <v>#N/A</v>
      </c>
      <c r="T57" s="36" t="str">
        <f>IF(F57&lt;&gt;"",MATCH(R57,'Maximum minutes'!B:B,0),"")</f>
        <v/>
      </c>
      <c r="U57" s="36">
        <f ca="1">IF(F57&lt;&gt;"",COUNTA(OFFSET('Maximum minutes'!$C$1,'Annexe A1 Cours'!T57,0,1,50)),0)</f>
        <v>0</v>
      </c>
      <c r="V57" s="37">
        <f ca="1">IFERROR(OFFSET('Maximum minutes'!$C$1,T57+1,-1+MATCH(G57,OFFSET('Maximum minutes'!$C$1,T57-1,0,1,50),0)),0)</f>
        <v>0</v>
      </c>
      <c r="W57" s="38">
        <f t="shared" ca="1" si="0"/>
        <v>0</v>
      </c>
    </row>
    <row r="58" spans="1:23" s="36" customFormat="1" ht="18.75">
      <c r="A58" s="34"/>
      <c r="B58" s="39"/>
      <c r="C58" s="39"/>
      <c r="D58" s="35"/>
      <c r="E58" s="40"/>
      <c r="F58" s="39"/>
      <c r="G58" s="39"/>
      <c r="H58" s="39"/>
      <c r="I58" s="34"/>
      <c r="J58" s="34"/>
      <c r="K58" s="34"/>
      <c r="L58" s="34"/>
      <c r="M58" s="43" t="str">
        <f ca="1">IFERROR(OFFSET('Maximum minutes'!$C$1,T58,MATCH(IF(G58&lt;&gt;"",G58,F58),OFFSET('Maximum minutes'!$C$1,T58-1,0,1,U58+1),0)-1)*IF(OR(ISNUMBER(J58),J58="sans examen"),1,0)*IF(W58&lt;MinDate,1,0),"")</f>
        <v/>
      </c>
      <c r="N58" s="36">
        <f t="shared" ca="1" si="1"/>
        <v>0</v>
      </c>
      <c r="O58" s="36" t="e">
        <f ca="1">LEFT(OFFSET(Lists!$Q$2,MATCH(E58,Lists!$R$3:$R$19,0),0),4)</f>
        <v>#N/A</v>
      </c>
      <c r="P58" s="36" t="e">
        <f ca="1">MATCH(O58,Lists!$S$2:$S$640,1)</f>
        <v>#N/A</v>
      </c>
      <c r="Q58" s="36" t="e">
        <f ca="1">MATCH(LEFT(OFFSET(Lists!$Q$2,MATCH(E58,Lists!$R$3:$R$19,0)+1,0),4),Lists!$S$3:$S$640,1)</f>
        <v>#N/A</v>
      </c>
      <c r="R58" s="36" t="e">
        <f ca="1">LEFT(OFFSET(Lists!$S$2,P58-1+MATCH(F58,OFFSET(Lists!$T$3,P58-1,0,Q58-P58+1),0),0),6)</f>
        <v>#N/A</v>
      </c>
      <c r="S58" s="36" t="e">
        <f ca="1">VLOOKUP(R58,Lists!B:D,3,FALSE)</f>
        <v>#N/A</v>
      </c>
      <c r="T58" s="36" t="str">
        <f>IF(F58&lt;&gt;"",MATCH(R58,'Maximum minutes'!B:B,0),"")</f>
        <v/>
      </c>
      <c r="U58" s="36">
        <f ca="1">IF(F58&lt;&gt;"",COUNTA(OFFSET('Maximum minutes'!$C$1,'Annexe A1 Cours'!T58,0,1,50)),0)</f>
        <v>0</v>
      </c>
      <c r="V58" s="37">
        <f ca="1">IFERROR(OFFSET('Maximum minutes'!$C$1,T58+1,-1+MATCH(G58,OFFSET('Maximum minutes'!$C$1,T58-1,0,1,50),0)),0)</f>
        <v>0</v>
      </c>
      <c r="W58" s="38">
        <f t="shared" ca="1" si="0"/>
        <v>0</v>
      </c>
    </row>
    <row r="59" spans="1:23" s="36" customFormat="1" ht="18.75">
      <c r="A59" s="34"/>
      <c r="B59" s="39"/>
      <c r="C59" s="39"/>
      <c r="D59" s="35"/>
      <c r="E59" s="40"/>
      <c r="F59" s="39"/>
      <c r="G59" s="39"/>
      <c r="H59" s="39"/>
      <c r="I59" s="34"/>
      <c r="J59" s="34"/>
      <c r="K59" s="34"/>
      <c r="L59" s="34"/>
      <c r="M59" s="43" t="str">
        <f ca="1">IFERROR(OFFSET('Maximum minutes'!$C$1,T59,MATCH(IF(G59&lt;&gt;"",G59,F59),OFFSET('Maximum minutes'!$C$1,T59-1,0,1,U59+1),0)-1)*IF(OR(ISNUMBER(J59),J59="sans examen"),1,0)*IF(W59&lt;MinDate,1,0),"")</f>
        <v/>
      </c>
      <c r="N59" s="36">
        <f t="shared" ca="1" si="1"/>
        <v>0</v>
      </c>
      <c r="O59" s="36" t="e">
        <f ca="1">LEFT(OFFSET(Lists!$Q$2,MATCH(E59,Lists!$R$3:$R$19,0),0),4)</f>
        <v>#N/A</v>
      </c>
      <c r="P59" s="36" t="e">
        <f ca="1">MATCH(O59,Lists!$S$2:$S$640,1)</f>
        <v>#N/A</v>
      </c>
      <c r="Q59" s="36" t="e">
        <f ca="1">MATCH(LEFT(OFFSET(Lists!$Q$2,MATCH(E59,Lists!$R$3:$R$19,0)+1,0),4),Lists!$S$3:$S$640,1)</f>
        <v>#N/A</v>
      </c>
      <c r="R59" s="36" t="e">
        <f ca="1">LEFT(OFFSET(Lists!$S$2,P59-1+MATCH(F59,OFFSET(Lists!$T$3,P59-1,0,Q59-P59+1),0),0),6)</f>
        <v>#N/A</v>
      </c>
      <c r="S59" s="36" t="e">
        <f ca="1">VLOOKUP(R59,Lists!B:D,3,FALSE)</f>
        <v>#N/A</v>
      </c>
      <c r="T59" s="36" t="str">
        <f>IF(F59&lt;&gt;"",MATCH(R59,'Maximum minutes'!B:B,0),"")</f>
        <v/>
      </c>
      <c r="U59" s="36">
        <f ca="1">IF(F59&lt;&gt;"",COUNTA(OFFSET('Maximum minutes'!$C$1,'Annexe A1 Cours'!T59,0,1,50)),0)</f>
        <v>0</v>
      </c>
      <c r="V59" s="37">
        <f ca="1">IFERROR(OFFSET('Maximum minutes'!$C$1,T59+1,-1+MATCH(G59,OFFSET('Maximum minutes'!$C$1,T59-1,0,1,50),0)),0)</f>
        <v>0</v>
      </c>
      <c r="W59" s="38">
        <f t="shared" ca="1" si="0"/>
        <v>0</v>
      </c>
    </row>
    <row r="60" spans="1:23" s="36" customFormat="1" ht="18.75">
      <c r="A60" s="34"/>
      <c r="B60" s="39"/>
      <c r="C60" s="39"/>
      <c r="D60" s="35"/>
      <c r="E60" s="40"/>
      <c r="F60" s="39"/>
      <c r="G60" s="39"/>
      <c r="H60" s="39"/>
      <c r="I60" s="34"/>
      <c r="J60" s="34"/>
      <c r="K60" s="34"/>
      <c r="L60" s="34"/>
      <c r="M60" s="43" t="str">
        <f ca="1">IFERROR(OFFSET('Maximum minutes'!$C$1,T60,MATCH(IF(G60&lt;&gt;"",G60,F60),OFFSET('Maximum minutes'!$C$1,T60-1,0,1,U60+1),0)-1)*IF(OR(ISNUMBER(J60),J60="sans examen"),1,0)*IF(W60&lt;MinDate,1,0),"")</f>
        <v/>
      </c>
      <c r="N60" s="36">
        <f t="shared" ca="1" si="1"/>
        <v>0</v>
      </c>
      <c r="O60" s="36" t="e">
        <f ca="1">LEFT(OFFSET(Lists!$Q$2,MATCH(E60,Lists!$R$3:$R$19,0),0),4)</f>
        <v>#N/A</v>
      </c>
      <c r="P60" s="36" t="e">
        <f ca="1">MATCH(O60,Lists!$S$2:$S$640,1)</f>
        <v>#N/A</v>
      </c>
      <c r="Q60" s="36" t="e">
        <f ca="1">MATCH(LEFT(OFFSET(Lists!$Q$2,MATCH(E60,Lists!$R$3:$R$19,0)+1,0),4),Lists!$S$3:$S$640,1)</f>
        <v>#N/A</v>
      </c>
      <c r="R60" s="36" t="e">
        <f ca="1">LEFT(OFFSET(Lists!$S$2,P60-1+MATCH(F60,OFFSET(Lists!$T$3,P60-1,0,Q60-P60+1),0),0),6)</f>
        <v>#N/A</v>
      </c>
      <c r="S60" s="36" t="e">
        <f ca="1">VLOOKUP(R60,Lists!B:D,3,FALSE)</f>
        <v>#N/A</v>
      </c>
      <c r="T60" s="36" t="str">
        <f>IF(F60&lt;&gt;"",MATCH(R60,'Maximum minutes'!B:B,0),"")</f>
        <v/>
      </c>
      <c r="U60" s="36">
        <f ca="1">IF(F60&lt;&gt;"",COUNTA(OFFSET('Maximum minutes'!$C$1,'Annexe A1 Cours'!T60,0,1,50)),0)</f>
        <v>0</v>
      </c>
      <c r="V60" s="37">
        <f ca="1">IFERROR(OFFSET('Maximum minutes'!$C$1,T60+1,-1+MATCH(G60,OFFSET('Maximum minutes'!$C$1,T60-1,0,1,50),0)),0)</f>
        <v>0</v>
      </c>
      <c r="W60" s="38">
        <f t="shared" ca="1" si="0"/>
        <v>0</v>
      </c>
    </row>
    <row r="61" spans="1:23" s="36" customFormat="1" ht="18.75">
      <c r="A61" s="34"/>
      <c r="B61" s="39"/>
      <c r="C61" s="39"/>
      <c r="D61" s="35"/>
      <c r="E61" s="40"/>
      <c r="F61" s="39"/>
      <c r="G61" s="39"/>
      <c r="H61" s="39"/>
      <c r="I61" s="34"/>
      <c r="J61" s="34"/>
      <c r="K61" s="34"/>
      <c r="L61" s="34"/>
      <c r="M61" s="43" t="str">
        <f ca="1">IFERROR(OFFSET('Maximum minutes'!$C$1,T61,MATCH(IF(G61&lt;&gt;"",G61,F61),OFFSET('Maximum minutes'!$C$1,T61-1,0,1,U61+1),0)-1)*IF(OR(ISNUMBER(J61),J61="sans examen"),1,0)*IF(W61&lt;MinDate,1,0),"")</f>
        <v/>
      </c>
      <c r="N61" s="36">
        <f t="shared" ca="1" si="1"/>
        <v>0</v>
      </c>
      <c r="O61" s="36" t="e">
        <f ca="1">LEFT(OFFSET(Lists!$Q$2,MATCH(E61,Lists!$R$3:$R$19,0),0),4)</f>
        <v>#N/A</v>
      </c>
      <c r="P61" s="36" t="e">
        <f ca="1">MATCH(O61,Lists!$S$2:$S$640,1)</f>
        <v>#N/A</v>
      </c>
      <c r="Q61" s="36" t="e">
        <f ca="1">MATCH(LEFT(OFFSET(Lists!$Q$2,MATCH(E61,Lists!$R$3:$R$19,0)+1,0),4),Lists!$S$3:$S$640,1)</f>
        <v>#N/A</v>
      </c>
      <c r="R61" s="36" t="e">
        <f ca="1">LEFT(OFFSET(Lists!$S$2,P61-1+MATCH(F61,OFFSET(Lists!$T$3,P61-1,0,Q61-P61+1),0),0),6)</f>
        <v>#N/A</v>
      </c>
      <c r="S61" s="36" t="e">
        <f ca="1">VLOOKUP(R61,Lists!B:D,3,FALSE)</f>
        <v>#N/A</v>
      </c>
      <c r="T61" s="36" t="str">
        <f>IF(F61&lt;&gt;"",MATCH(R61,'Maximum minutes'!B:B,0),"")</f>
        <v/>
      </c>
      <c r="U61" s="36">
        <f ca="1">IF(F61&lt;&gt;"",COUNTA(OFFSET('Maximum minutes'!$C$1,'Annexe A1 Cours'!T61,0,1,50)),0)</f>
        <v>0</v>
      </c>
      <c r="V61" s="37">
        <f ca="1">IFERROR(OFFSET('Maximum minutes'!$C$1,T61+1,-1+MATCH(G61,OFFSET('Maximum minutes'!$C$1,T61-1,0,1,50),0)),0)</f>
        <v>0</v>
      </c>
      <c r="W61" s="38">
        <f t="shared" ca="1" si="0"/>
        <v>0</v>
      </c>
    </row>
    <row r="62" spans="1:23" s="36" customFormat="1" ht="18.75">
      <c r="A62" s="34"/>
      <c r="B62" s="39"/>
      <c r="C62" s="39"/>
      <c r="D62" s="35"/>
      <c r="E62" s="40"/>
      <c r="F62" s="39"/>
      <c r="G62" s="39"/>
      <c r="H62" s="39"/>
      <c r="I62" s="34"/>
      <c r="J62" s="34"/>
      <c r="K62" s="34"/>
      <c r="L62" s="34"/>
      <c r="M62" s="43" t="str">
        <f ca="1">IFERROR(OFFSET('Maximum minutes'!$C$1,T62,MATCH(IF(G62&lt;&gt;"",G62,F62),OFFSET('Maximum minutes'!$C$1,T62-1,0,1,U62+1),0)-1)*IF(OR(ISNUMBER(J62),J62="sans examen"),1,0)*IF(W62&lt;MinDate,1,0),"")</f>
        <v/>
      </c>
      <c r="N62" s="36">
        <f t="shared" ca="1" si="1"/>
        <v>0</v>
      </c>
      <c r="O62" s="36" t="e">
        <f ca="1">LEFT(OFFSET(Lists!$Q$2,MATCH(E62,Lists!$R$3:$R$19,0),0),4)</f>
        <v>#N/A</v>
      </c>
      <c r="P62" s="36" t="e">
        <f ca="1">MATCH(O62,Lists!$S$2:$S$640,1)</f>
        <v>#N/A</v>
      </c>
      <c r="Q62" s="36" t="e">
        <f ca="1">MATCH(LEFT(OFFSET(Lists!$Q$2,MATCH(E62,Lists!$R$3:$R$19,0)+1,0),4),Lists!$S$3:$S$640,1)</f>
        <v>#N/A</v>
      </c>
      <c r="R62" s="36" t="e">
        <f ca="1">LEFT(OFFSET(Lists!$S$2,P62-1+MATCH(F62,OFFSET(Lists!$T$3,P62-1,0,Q62-P62+1),0),0),6)</f>
        <v>#N/A</v>
      </c>
      <c r="S62" s="36" t="e">
        <f ca="1">VLOOKUP(R62,Lists!B:D,3,FALSE)</f>
        <v>#N/A</v>
      </c>
      <c r="T62" s="36" t="str">
        <f>IF(F62&lt;&gt;"",MATCH(R62,'Maximum minutes'!B:B,0),"")</f>
        <v/>
      </c>
      <c r="U62" s="36">
        <f ca="1">IF(F62&lt;&gt;"",COUNTA(OFFSET('Maximum minutes'!$C$1,'Annexe A1 Cours'!T62,0,1,50)),0)</f>
        <v>0</v>
      </c>
      <c r="V62" s="37">
        <f ca="1">IFERROR(OFFSET('Maximum minutes'!$C$1,T62+1,-1+MATCH(G62,OFFSET('Maximum minutes'!$C$1,T62-1,0,1,50),0)),0)</f>
        <v>0</v>
      </c>
      <c r="W62" s="38">
        <f t="shared" ca="1" si="0"/>
        <v>0</v>
      </c>
    </row>
    <row r="63" spans="1:23" s="36" customFormat="1" ht="18.75">
      <c r="A63" s="34"/>
      <c r="B63" s="39"/>
      <c r="C63" s="39"/>
      <c r="D63" s="35"/>
      <c r="E63" s="40"/>
      <c r="F63" s="39"/>
      <c r="G63" s="39"/>
      <c r="H63" s="39"/>
      <c r="I63" s="34"/>
      <c r="J63" s="34"/>
      <c r="K63" s="34"/>
      <c r="L63" s="34"/>
      <c r="M63" s="43" t="str">
        <f ca="1">IFERROR(OFFSET('Maximum minutes'!$C$1,T63,MATCH(IF(G63&lt;&gt;"",G63,F63),OFFSET('Maximum minutes'!$C$1,T63-1,0,1,U63+1),0)-1)*IF(OR(ISNUMBER(J63),J63="sans examen"),1,0)*IF(W63&lt;MinDate,1,0),"")</f>
        <v/>
      </c>
      <c r="N63" s="36">
        <f t="shared" ca="1" si="1"/>
        <v>0</v>
      </c>
      <c r="O63" s="36" t="e">
        <f ca="1">LEFT(OFFSET(Lists!$Q$2,MATCH(E63,Lists!$R$3:$R$19,0),0),4)</f>
        <v>#N/A</v>
      </c>
      <c r="P63" s="36" t="e">
        <f ca="1">MATCH(O63,Lists!$S$2:$S$640,1)</f>
        <v>#N/A</v>
      </c>
      <c r="Q63" s="36" t="e">
        <f ca="1">MATCH(LEFT(OFFSET(Lists!$Q$2,MATCH(E63,Lists!$R$3:$R$19,0)+1,0),4),Lists!$S$3:$S$640,1)</f>
        <v>#N/A</v>
      </c>
      <c r="R63" s="36" t="e">
        <f ca="1">LEFT(OFFSET(Lists!$S$2,P63-1+MATCH(F63,OFFSET(Lists!$T$3,P63-1,0,Q63-P63+1),0),0),6)</f>
        <v>#N/A</v>
      </c>
      <c r="S63" s="36" t="e">
        <f ca="1">VLOOKUP(R63,Lists!B:D,3,FALSE)</f>
        <v>#N/A</v>
      </c>
      <c r="T63" s="36" t="str">
        <f>IF(F63&lt;&gt;"",MATCH(R63,'Maximum minutes'!B:B,0),"")</f>
        <v/>
      </c>
      <c r="U63" s="36">
        <f ca="1">IF(F63&lt;&gt;"",COUNTA(OFFSET('Maximum minutes'!$C$1,'Annexe A1 Cours'!T63,0,1,50)),0)</f>
        <v>0</v>
      </c>
      <c r="V63" s="37">
        <f ca="1">IFERROR(OFFSET('Maximum minutes'!$C$1,T63+1,-1+MATCH(G63,OFFSET('Maximum minutes'!$C$1,T63-1,0,1,50),0)),0)</f>
        <v>0</v>
      </c>
      <c r="W63" s="38">
        <f t="shared" ca="1" si="0"/>
        <v>0</v>
      </c>
    </row>
    <row r="64" spans="1:23" s="36" customFormat="1" ht="18.75">
      <c r="A64" s="34"/>
      <c r="B64" s="39"/>
      <c r="C64" s="39"/>
      <c r="D64" s="35"/>
      <c r="E64" s="40"/>
      <c r="F64" s="39"/>
      <c r="G64" s="39"/>
      <c r="H64" s="39"/>
      <c r="I64" s="34"/>
      <c r="J64" s="34"/>
      <c r="K64" s="34"/>
      <c r="L64" s="34"/>
      <c r="M64" s="43" t="str">
        <f ca="1">IFERROR(OFFSET('Maximum minutes'!$C$1,T64,MATCH(IF(G64&lt;&gt;"",G64,F64),OFFSET('Maximum minutes'!$C$1,T64-1,0,1,U64+1),0)-1)*IF(OR(ISNUMBER(J64),J64="sans examen"),1,0)*IF(W64&lt;MinDate,1,0),"")</f>
        <v/>
      </c>
      <c r="N64" s="36">
        <f t="shared" ca="1" si="1"/>
        <v>0</v>
      </c>
      <c r="O64" s="36" t="e">
        <f ca="1">LEFT(OFFSET(Lists!$Q$2,MATCH(E64,Lists!$R$3:$R$19,0),0),4)</f>
        <v>#N/A</v>
      </c>
      <c r="P64" s="36" t="e">
        <f ca="1">MATCH(O64,Lists!$S$2:$S$640,1)</f>
        <v>#N/A</v>
      </c>
      <c r="Q64" s="36" t="e">
        <f ca="1">MATCH(LEFT(OFFSET(Lists!$Q$2,MATCH(E64,Lists!$R$3:$R$19,0)+1,0),4),Lists!$S$3:$S$640,1)</f>
        <v>#N/A</v>
      </c>
      <c r="R64" s="36" t="e">
        <f ca="1">LEFT(OFFSET(Lists!$S$2,P64-1+MATCH(F64,OFFSET(Lists!$T$3,P64-1,0,Q64-P64+1),0),0),6)</f>
        <v>#N/A</v>
      </c>
      <c r="S64" s="36" t="e">
        <f ca="1">VLOOKUP(R64,Lists!B:D,3,FALSE)</f>
        <v>#N/A</v>
      </c>
      <c r="T64" s="36" t="str">
        <f>IF(F64&lt;&gt;"",MATCH(R64,'Maximum minutes'!B:B,0),"")</f>
        <v/>
      </c>
      <c r="U64" s="36">
        <f ca="1">IF(F64&lt;&gt;"",COUNTA(OFFSET('Maximum minutes'!$C$1,'Annexe A1 Cours'!T64,0,1,50)),0)</f>
        <v>0</v>
      </c>
      <c r="V64" s="37">
        <f ca="1">IFERROR(OFFSET('Maximum minutes'!$C$1,T64+1,-1+MATCH(G64,OFFSET('Maximum minutes'!$C$1,T64-1,0,1,50),0)),0)</f>
        <v>0</v>
      </c>
      <c r="W64" s="38">
        <f t="shared" ca="1" si="0"/>
        <v>0</v>
      </c>
    </row>
    <row r="65" spans="1:23" s="36" customFormat="1" ht="18.75">
      <c r="A65" s="34"/>
      <c r="B65" s="39"/>
      <c r="C65" s="39"/>
      <c r="D65" s="35"/>
      <c r="E65" s="40"/>
      <c r="F65" s="39"/>
      <c r="G65" s="39"/>
      <c r="H65" s="39"/>
      <c r="I65" s="34"/>
      <c r="J65" s="34"/>
      <c r="K65" s="34"/>
      <c r="L65" s="34"/>
      <c r="M65" s="43" t="str">
        <f ca="1">IFERROR(OFFSET('Maximum minutes'!$C$1,T65,MATCH(IF(G65&lt;&gt;"",G65,F65),OFFSET('Maximum minutes'!$C$1,T65-1,0,1,U65+1),0)-1)*IF(OR(ISNUMBER(J65),J65="sans examen"),1,0)*IF(W65&lt;MinDate,1,0),"")</f>
        <v/>
      </c>
      <c r="N65" s="36">
        <f t="shared" ca="1" si="1"/>
        <v>0</v>
      </c>
      <c r="O65" s="36" t="e">
        <f ca="1">LEFT(OFFSET(Lists!$Q$2,MATCH(E65,Lists!$R$3:$R$19,0),0),4)</f>
        <v>#N/A</v>
      </c>
      <c r="P65" s="36" t="e">
        <f ca="1">MATCH(O65,Lists!$S$2:$S$640,1)</f>
        <v>#N/A</v>
      </c>
      <c r="Q65" s="36" t="e">
        <f ca="1">MATCH(LEFT(OFFSET(Lists!$Q$2,MATCH(E65,Lists!$R$3:$R$19,0)+1,0),4),Lists!$S$3:$S$640,1)</f>
        <v>#N/A</v>
      </c>
      <c r="R65" s="36" t="e">
        <f ca="1">LEFT(OFFSET(Lists!$S$2,P65-1+MATCH(F65,OFFSET(Lists!$T$3,P65-1,0,Q65-P65+1),0),0),6)</f>
        <v>#N/A</v>
      </c>
      <c r="S65" s="36" t="e">
        <f ca="1">VLOOKUP(R65,Lists!B:D,3,FALSE)</f>
        <v>#N/A</v>
      </c>
      <c r="T65" s="36" t="str">
        <f>IF(F65&lt;&gt;"",MATCH(R65,'Maximum minutes'!B:B,0),"")</f>
        <v/>
      </c>
      <c r="U65" s="36">
        <f ca="1">IF(F65&lt;&gt;"",COUNTA(OFFSET('Maximum minutes'!$C$1,'Annexe A1 Cours'!T65,0,1,50)),0)</f>
        <v>0</v>
      </c>
      <c r="V65" s="37">
        <f ca="1">IFERROR(OFFSET('Maximum minutes'!$C$1,T65+1,-1+MATCH(G65,OFFSET('Maximum minutes'!$C$1,T65-1,0,1,50),0)),0)</f>
        <v>0</v>
      </c>
      <c r="W65" s="38">
        <f t="shared" ca="1" si="0"/>
        <v>0</v>
      </c>
    </row>
    <row r="66" spans="1:23" s="36" customFormat="1" ht="18.75">
      <c r="A66" s="34"/>
      <c r="B66" s="39"/>
      <c r="C66" s="39"/>
      <c r="D66" s="35"/>
      <c r="E66" s="40"/>
      <c r="F66" s="39"/>
      <c r="G66" s="39"/>
      <c r="H66" s="39"/>
      <c r="I66" s="34"/>
      <c r="J66" s="34"/>
      <c r="K66" s="34"/>
      <c r="L66" s="34"/>
      <c r="M66" s="43" t="str">
        <f ca="1">IFERROR(OFFSET('Maximum minutes'!$C$1,T66,MATCH(IF(G66&lt;&gt;"",G66,F66),OFFSET('Maximum minutes'!$C$1,T66-1,0,1,U66+1),0)-1)*IF(OR(ISNUMBER(J66),J66="sans examen"),1,0)*IF(W66&lt;MinDate,1,0),"")</f>
        <v/>
      </c>
      <c r="N66" s="36">
        <f t="shared" ca="1" si="1"/>
        <v>0</v>
      </c>
      <c r="O66" s="36" t="e">
        <f ca="1">LEFT(OFFSET(Lists!$Q$2,MATCH(E66,Lists!$R$3:$R$19,0),0),4)</f>
        <v>#N/A</v>
      </c>
      <c r="P66" s="36" t="e">
        <f ca="1">MATCH(O66,Lists!$S$2:$S$640,1)</f>
        <v>#N/A</v>
      </c>
      <c r="Q66" s="36" t="e">
        <f ca="1">MATCH(LEFT(OFFSET(Lists!$Q$2,MATCH(E66,Lists!$R$3:$R$19,0)+1,0),4),Lists!$S$3:$S$640,1)</f>
        <v>#N/A</v>
      </c>
      <c r="R66" s="36" t="e">
        <f ca="1">LEFT(OFFSET(Lists!$S$2,P66-1+MATCH(F66,OFFSET(Lists!$T$3,P66-1,0,Q66-P66+1),0),0),6)</f>
        <v>#N/A</v>
      </c>
      <c r="S66" s="36" t="e">
        <f ca="1">VLOOKUP(R66,Lists!B:D,3,FALSE)</f>
        <v>#N/A</v>
      </c>
      <c r="T66" s="36" t="str">
        <f>IF(F66&lt;&gt;"",MATCH(R66,'Maximum minutes'!B:B,0),"")</f>
        <v/>
      </c>
      <c r="U66" s="36">
        <f ca="1">IF(F66&lt;&gt;"",COUNTA(OFFSET('Maximum minutes'!$C$1,'Annexe A1 Cours'!T66,0,1,50)),0)</f>
        <v>0</v>
      </c>
      <c r="V66" s="37">
        <f ca="1">IFERROR(OFFSET('Maximum minutes'!$C$1,T66+1,-1+MATCH(G66,OFFSET('Maximum minutes'!$C$1,T66-1,0,1,50),0)),0)</f>
        <v>0</v>
      </c>
      <c r="W66" s="38">
        <f t="shared" ca="1" si="0"/>
        <v>0</v>
      </c>
    </row>
    <row r="67" spans="1:23" s="36" customFormat="1" ht="18.75">
      <c r="A67" s="34"/>
      <c r="B67" s="39"/>
      <c r="C67" s="39"/>
      <c r="D67" s="35"/>
      <c r="E67" s="40"/>
      <c r="F67" s="39"/>
      <c r="G67" s="39"/>
      <c r="H67" s="39"/>
      <c r="I67" s="34"/>
      <c r="J67" s="34"/>
      <c r="K67" s="34"/>
      <c r="L67" s="34"/>
      <c r="M67" s="43" t="str">
        <f ca="1">IFERROR(OFFSET('Maximum minutes'!$C$1,T67,MATCH(IF(G67&lt;&gt;"",G67,F67),OFFSET('Maximum minutes'!$C$1,T67-1,0,1,U67+1),0)-1)*IF(OR(ISNUMBER(J67),J67="sans examen"),1,0)*IF(W67&lt;MinDate,1,0),"")</f>
        <v/>
      </c>
      <c r="N67" s="36">
        <f t="shared" ca="1" si="1"/>
        <v>0</v>
      </c>
      <c r="O67" s="36" t="e">
        <f ca="1">LEFT(OFFSET(Lists!$Q$2,MATCH(E67,Lists!$R$3:$R$19,0),0),4)</f>
        <v>#N/A</v>
      </c>
      <c r="P67" s="36" t="e">
        <f ca="1">MATCH(O67,Lists!$S$2:$S$640,1)</f>
        <v>#N/A</v>
      </c>
      <c r="Q67" s="36" t="e">
        <f ca="1">MATCH(LEFT(OFFSET(Lists!$Q$2,MATCH(E67,Lists!$R$3:$R$19,0)+1,0),4),Lists!$S$3:$S$640,1)</f>
        <v>#N/A</v>
      </c>
      <c r="R67" s="36" t="e">
        <f ca="1">LEFT(OFFSET(Lists!$S$2,P67-1+MATCH(F67,OFFSET(Lists!$T$3,P67-1,0,Q67-P67+1),0),0),6)</f>
        <v>#N/A</v>
      </c>
      <c r="S67" s="36" t="e">
        <f ca="1">VLOOKUP(R67,Lists!B:D,3,FALSE)</f>
        <v>#N/A</v>
      </c>
      <c r="T67" s="36" t="str">
        <f>IF(F67&lt;&gt;"",MATCH(R67,'Maximum minutes'!B:B,0),"")</f>
        <v/>
      </c>
      <c r="U67" s="36">
        <f ca="1">IF(F67&lt;&gt;"",COUNTA(OFFSET('Maximum minutes'!$C$1,'Annexe A1 Cours'!T67,0,1,50)),0)</f>
        <v>0</v>
      </c>
      <c r="V67" s="37">
        <f ca="1">IFERROR(OFFSET('Maximum minutes'!$C$1,T67+1,-1+MATCH(G67,OFFSET('Maximum minutes'!$C$1,T67-1,0,1,50),0)),0)</f>
        <v>0</v>
      </c>
      <c r="W67" s="38">
        <f t="shared" ca="1" si="0"/>
        <v>0</v>
      </c>
    </row>
    <row r="68" spans="1:23" s="36" customFormat="1" ht="18.75">
      <c r="A68" s="34"/>
      <c r="B68" s="39"/>
      <c r="C68" s="39"/>
      <c r="D68" s="35"/>
      <c r="E68" s="40"/>
      <c r="F68" s="39"/>
      <c r="G68" s="39"/>
      <c r="H68" s="39"/>
      <c r="I68" s="34"/>
      <c r="J68" s="34"/>
      <c r="K68" s="34"/>
      <c r="L68" s="34"/>
      <c r="M68" s="43" t="str">
        <f ca="1">IFERROR(OFFSET('Maximum minutes'!$C$1,T68,MATCH(IF(G68&lt;&gt;"",G68,F68),OFFSET('Maximum minutes'!$C$1,T68-1,0,1,U68+1),0)-1)*IF(OR(ISNUMBER(J68),J68="sans examen"),1,0)*IF(W68&lt;MinDate,1,0),"")</f>
        <v/>
      </c>
      <c r="N68" s="36">
        <f t="shared" ca="1" si="1"/>
        <v>0</v>
      </c>
      <c r="O68" s="36" t="e">
        <f ca="1">LEFT(OFFSET(Lists!$Q$2,MATCH(E68,Lists!$R$3:$R$19,0),0),4)</f>
        <v>#N/A</v>
      </c>
      <c r="P68" s="36" t="e">
        <f ca="1">MATCH(O68,Lists!$S$2:$S$640,1)</f>
        <v>#N/A</v>
      </c>
      <c r="Q68" s="36" t="e">
        <f ca="1">MATCH(LEFT(OFFSET(Lists!$Q$2,MATCH(E68,Lists!$R$3:$R$19,0)+1,0),4),Lists!$S$3:$S$640,1)</f>
        <v>#N/A</v>
      </c>
      <c r="R68" s="36" t="e">
        <f ca="1">LEFT(OFFSET(Lists!$S$2,P68-1+MATCH(F68,OFFSET(Lists!$T$3,P68-1,0,Q68-P68+1),0),0),6)</f>
        <v>#N/A</v>
      </c>
      <c r="S68" s="36" t="e">
        <f ca="1">VLOOKUP(R68,Lists!B:D,3,FALSE)</f>
        <v>#N/A</v>
      </c>
      <c r="T68" s="36" t="str">
        <f>IF(F68&lt;&gt;"",MATCH(R68,'Maximum minutes'!B:B,0),"")</f>
        <v/>
      </c>
      <c r="U68" s="36">
        <f ca="1">IF(F68&lt;&gt;"",COUNTA(OFFSET('Maximum minutes'!$C$1,'Annexe A1 Cours'!T68,0,1,50)),0)</f>
        <v>0</v>
      </c>
      <c r="V68" s="37">
        <f ca="1">IFERROR(OFFSET('Maximum minutes'!$C$1,T68+1,-1+MATCH(G68,OFFSET('Maximum minutes'!$C$1,T68-1,0,1,50),0)),0)</f>
        <v>0</v>
      </c>
      <c r="W68" s="38">
        <f t="shared" ca="1" si="0"/>
        <v>0</v>
      </c>
    </row>
    <row r="69" spans="1:23" s="36" customFormat="1" ht="18.75">
      <c r="A69" s="34"/>
      <c r="B69" s="39"/>
      <c r="C69" s="39"/>
      <c r="D69" s="35"/>
      <c r="E69" s="40"/>
      <c r="F69" s="39"/>
      <c r="G69" s="39"/>
      <c r="H69" s="39"/>
      <c r="I69" s="34"/>
      <c r="J69" s="34"/>
      <c r="K69" s="34"/>
      <c r="L69" s="34"/>
      <c r="M69" s="43" t="str">
        <f ca="1">IFERROR(OFFSET('Maximum minutes'!$C$1,T69,MATCH(IF(G69&lt;&gt;"",G69,F69),OFFSET('Maximum minutes'!$C$1,T69-1,0,1,U69+1),0)-1)*IF(OR(ISNUMBER(J69),J69="sans examen"),1,0)*IF(W69&lt;MinDate,1,0),"")</f>
        <v/>
      </c>
      <c r="N69" s="36">
        <f t="shared" ca="1" si="1"/>
        <v>0</v>
      </c>
      <c r="O69" s="36" t="e">
        <f ca="1">LEFT(OFFSET(Lists!$Q$2,MATCH(E69,Lists!$R$3:$R$19,0),0),4)</f>
        <v>#N/A</v>
      </c>
      <c r="P69" s="36" t="e">
        <f ca="1">MATCH(O69,Lists!$S$2:$S$640,1)</f>
        <v>#N/A</v>
      </c>
      <c r="Q69" s="36" t="e">
        <f ca="1">MATCH(LEFT(OFFSET(Lists!$Q$2,MATCH(E69,Lists!$R$3:$R$19,0)+1,0),4),Lists!$S$3:$S$640,1)</f>
        <v>#N/A</v>
      </c>
      <c r="R69" s="36" t="e">
        <f ca="1">LEFT(OFFSET(Lists!$S$2,P69-1+MATCH(F69,OFFSET(Lists!$T$3,P69-1,0,Q69-P69+1),0),0),6)</f>
        <v>#N/A</v>
      </c>
      <c r="S69" s="36" t="e">
        <f ca="1">VLOOKUP(R69,Lists!B:D,3,FALSE)</f>
        <v>#N/A</v>
      </c>
      <c r="T69" s="36" t="str">
        <f>IF(F69&lt;&gt;"",MATCH(R69,'Maximum minutes'!B:B,0),"")</f>
        <v/>
      </c>
      <c r="U69" s="36">
        <f ca="1">IF(F69&lt;&gt;"",COUNTA(OFFSET('Maximum minutes'!$C$1,'Annexe A1 Cours'!T69,0,1,50)),0)</f>
        <v>0</v>
      </c>
      <c r="V69" s="37">
        <f ca="1">IFERROR(OFFSET('Maximum minutes'!$C$1,T69+1,-1+MATCH(G69,OFFSET('Maximum minutes'!$C$1,T69-1,0,1,50),0)),0)</f>
        <v>0</v>
      </c>
      <c r="W69" s="38">
        <f t="shared" ca="1" si="0"/>
        <v>0</v>
      </c>
    </row>
    <row r="70" spans="1:23" s="36" customFormat="1" ht="18.75">
      <c r="A70" s="34"/>
      <c r="B70" s="39"/>
      <c r="C70" s="39"/>
      <c r="D70" s="35"/>
      <c r="E70" s="40"/>
      <c r="F70" s="39"/>
      <c r="G70" s="39"/>
      <c r="H70" s="39"/>
      <c r="I70" s="34"/>
      <c r="J70" s="34"/>
      <c r="K70" s="34"/>
      <c r="L70" s="34"/>
      <c r="M70" s="43" t="str">
        <f ca="1">IFERROR(OFFSET('Maximum minutes'!$C$1,T70,MATCH(IF(G70&lt;&gt;"",G70,F70),OFFSET('Maximum minutes'!$C$1,T70-1,0,1,U70+1),0)-1)*IF(OR(ISNUMBER(J70),J70="sans examen"),1,0)*IF(W70&lt;MinDate,1,0),"")</f>
        <v/>
      </c>
      <c r="N70" s="36">
        <f t="shared" ca="1" si="1"/>
        <v>0</v>
      </c>
      <c r="O70" s="36" t="e">
        <f ca="1">LEFT(OFFSET(Lists!$Q$2,MATCH(E70,Lists!$R$3:$R$19,0),0),4)</f>
        <v>#N/A</v>
      </c>
      <c r="P70" s="36" t="e">
        <f ca="1">MATCH(O70,Lists!$S$2:$S$640,1)</f>
        <v>#N/A</v>
      </c>
      <c r="Q70" s="36" t="e">
        <f ca="1">MATCH(LEFT(OFFSET(Lists!$Q$2,MATCH(E70,Lists!$R$3:$R$19,0)+1,0),4),Lists!$S$3:$S$640,1)</f>
        <v>#N/A</v>
      </c>
      <c r="R70" s="36" t="e">
        <f ca="1">LEFT(OFFSET(Lists!$S$2,P70-1+MATCH(F70,OFFSET(Lists!$T$3,P70-1,0,Q70-P70+1),0),0),6)</f>
        <v>#N/A</v>
      </c>
      <c r="S70" s="36" t="e">
        <f ca="1">VLOOKUP(R70,Lists!B:D,3,FALSE)</f>
        <v>#N/A</v>
      </c>
      <c r="T70" s="36" t="str">
        <f>IF(F70&lt;&gt;"",MATCH(R70,'Maximum minutes'!B:B,0),"")</f>
        <v/>
      </c>
      <c r="U70" s="36">
        <f ca="1">IF(F70&lt;&gt;"",COUNTA(OFFSET('Maximum minutes'!$C$1,'Annexe A1 Cours'!T70,0,1,50)),0)</f>
        <v>0</v>
      </c>
      <c r="V70" s="37">
        <f ca="1">IFERROR(OFFSET('Maximum minutes'!$C$1,T70+1,-1+MATCH(G70,OFFSET('Maximum minutes'!$C$1,T70-1,0,1,50),0)),0)</f>
        <v>0</v>
      </c>
      <c r="W70" s="38">
        <f t="shared" ca="1" si="0"/>
        <v>0</v>
      </c>
    </row>
    <row r="71" spans="1:23" s="36" customFormat="1" ht="18.75">
      <c r="A71" s="34"/>
      <c r="B71" s="39"/>
      <c r="C71" s="39"/>
      <c r="D71" s="35"/>
      <c r="E71" s="40"/>
      <c r="F71" s="39"/>
      <c r="G71" s="39"/>
      <c r="H71" s="39"/>
      <c r="I71" s="34"/>
      <c r="J71" s="34"/>
      <c r="K71" s="34"/>
      <c r="L71" s="34"/>
      <c r="M71" s="43" t="str">
        <f ca="1">IFERROR(OFFSET('Maximum minutes'!$C$1,T71,MATCH(IF(G71&lt;&gt;"",G71,F71),OFFSET('Maximum minutes'!$C$1,T71-1,0,1,U71+1),0)-1)*IF(OR(ISNUMBER(J71),J71="sans examen"),1,0)*IF(W71&lt;MinDate,1,0),"")</f>
        <v/>
      </c>
      <c r="N71" s="36">
        <f t="shared" ca="1" si="1"/>
        <v>0</v>
      </c>
      <c r="O71" s="36" t="e">
        <f ca="1">LEFT(OFFSET(Lists!$Q$2,MATCH(E71,Lists!$R$3:$R$19,0),0),4)</f>
        <v>#N/A</v>
      </c>
      <c r="P71" s="36" t="e">
        <f ca="1">MATCH(O71,Lists!$S$2:$S$640,1)</f>
        <v>#N/A</v>
      </c>
      <c r="Q71" s="36" t="e">
        <f ca="1">MATCH(LEFT(OFFSET(Lists!$Q$2,MATCH(E71,Lists!$R$3:$R$19,0)+1,0),4),Lists!$S$3:$S$640,1)</f>
        <v>#N/A</v>
      </c>
      <c r="R71" s="36" t="e">
        <f ca="1">LEFT(OFFSET(Lists!$S$2,P71-1+MATCH(F71,OFFSET(Lists!$T$3,P71-1,0,Q71-P71+1),0),0),6)</f>
        <v>#N/A</v>
      </c>
      <c r="S71" s="36" t="e">
        <f ca="1">VLOOKUP(R71,Lists!B:D,3,FALSE)</f>
        <v>#N/A</v>
      </c>
      <c r="T71" s="36" t="str">
        <f>IF(F71&lt;&gt;"",MATCH(R71,'Maximum minutes'!B:B,0),"")</f>
        <v/>
      </c>
      <c r="U71" s="36">
        <f ca="1">IF(F71&lt;&gt;"",COUNTA(OFFSET('Maximum minutes'!$C$1,'Annexe A1 Cours'!T71,0,1,50)),0)</f>
        <v>0</v>
      </c>
      <c r="V71" s="37">
        <f ca="1">IFERROR(OFFSET('Maximum minutes'!$C$1,T71+1,-1+MATCH(G71,OFFSET('Maximum minutes'!$C$1,T71-1,0,1,50),0)),0)</f>
        <v>0</v>
      </c>
      <c r="W71" s="38">
        <f t="shared" ref="W71:W134" ca="1" si="2">IFERROR(DATE(YEAR(D71)+V71,MONTH(D71),DAY(D71)),"")</f>
        <v>0</v>
      </c>
    </row>
    <row r="72" spans="1:23" s="36" customFormat="1" ht="18.75">
      <c r="A72" s="34"/>
      <c r="B72" s="39"/>
      <c r="C72" s="39"/>
      <c r="D72" s="35"/>
      <c r="E72" s="40"/>
      <c r="F72" s="39"/>
      <c r="G72" s="39"/>
      <c r="H72" s="39"/>
      <c r="I72" s="34"/>
      <c r="J72" s="34"/>
      <c r="K72" s="34"/>
      <c r="L72" s="34"/>
      <c r="M72" s="43" t="str">
        <f ca="1">IFERROR(OFFSET('Maximum minutes'!$C$1,T72,MATCH(IF(G72&lt;&gt;"",G72,F72),OFFSET('Maximum minutes'!$C$1,T72-1,0,1,U72+1),0)-1)*IF(OR(ISNUMBER(J72),J72="sans examen"),1,0)*IF(W72&lt;MinDate,1,0),"")</f>
        <v/>
      </c>
      <c r="N72" s="36">
        <f t="shared" ref="N72:N135" ca="1" si="3">IF(K72&gt;0,MIN(K72,M72),0)*IF(M72="",0,1)</f>
        <v>0</v>
      </c>
      <c r="O72" s="36" t="e">
        <f ca="1">LEFT(OFFSET(Lists!$Q$2,MATCH(E72,Lists!$R$3:$R$19,0),0),4)</f>
        <v>#N/A</v>
      </c>
      <c r="P72" s="36" t="e">
        <f ca="1">MATCH(O72,Lists!$S$2:$S$640,1)</f>
        <v>#N/A</v>
      </c>
      <c r="Q72" s="36" t="e">
        <f ca="1">MATCH(LEFT(OFFSET(Lists!$Q$2,MATCH(E72,Lists!$R$3:$R$19,0)+1,0),4),Lists!$S$3:$S$640,1)</f>
        <v>#N/A</v>
      </c>
      <c r="R72" s="36" t="e">
        <f ca="1">LEFT(OFFSET(Lists!$S$2,P72-1+MATCH(F72,OFFSET(Lists!$T$3,P72-1,0,Q72-P72+1),0),0),6)</f>
        <v>#N/A</v>
      </c>
      <c r="S72" s="36" t="e">
        <f ca="1">VLOOKUP(R72,Lists!B:D,3,FALSE)</f>
        <v>#N/A</v>
      </c>
      <c r="T72" s="36" t="str">
        <f>IF(F72&lt;&gt;"",MATCH(R72,'Maximum minutes'!B:B,0),"")</f>
        <v/>
      </c>
      <c r="U72" s="36">
        <f ca="1">IF(F72&lt;&gt;"",COUNTA(OFFSET('Maximum minutes'!$C$1,'Annexe A1 Cours'!T72,0,1,50)),0)</f>
        <v>0</v>
      </c>
      <c r="V72" s="37">
        <f ca="1">IFERROR(OFFSET('Maximum minutes'!$C$1,T72+1,-1+MATCH(G72,OFFSET('Maximum minutes'!$C$1,T72-1,0,1,50),0)),0)</f>
        <v>0</v>
      </c>
      <c r="W72" s="38">
        <f t="shared" ca="1" si="2"/>
        <v>0</v>
      </c>
    </row>
    <row r="73" spans="1:23" s="36" customFormat="1" ht="18.75">
      <c r="A73" s="34"/>
      <c r="B73" s="39"/>
      <c r="C73" s="39"/>
      <c r="D73" s="35"/>
      <c r="E73" s="40"/>
      <c r="F73" s="39"/>
      <c r="G73" s="39"/>
      <c r="H73" s="39"/>
      <c r="I73" s="34"/>
      <c r="J73" s="34"/>
      <c r="K73" s="34"/>
      <c r="L73" s="34"/>
      <c r="M73" s="43" t="str">
        <f ca="1">IFERROR(OFFSET('Maximum minutes'!$C$1,T73,MATCH(IF(G73&lt;&gt;"",G73,F73),OFFSET('Maximum minutes'!$C$1,T73-1,0,1,U73+1),0)-1)*IF(OR(ISNUMBER(J73),J73="sans examen"),1,0)*IF(W73&lt;MinDate,1,0),"")</f>
        <v/>
      </c>
      <c r="N73" s="36">
        <f t="shared" ca="1" si="3"/>
        <v>0</v>
      </c>
      <c r="O73" s="36" t="e">
        <f ca="1">LEFT(OFFSET(Lists!$Q$2,MATCH(E73,Lists!$R$3:$R$19,0),0),4)</f>
        <v>#N/A</v>
      </c>
      <c r="P73" s="36" t="e">
        <f ca="1">MATCH(O73,Lists!$S$2:$S$640,1)</f>
        <v>#N/A</v>
      </c>
      <c r="Q73" s="36" t="e">
        <f ca="1">MATCH(LEFT(OFFSET(Lists!$Q$2,MATCH(E73,Lists!$R$3:$R$19,0)+1,0),4),Lists!$S$3:$S$640,1)</f>
        <v>#N/A</v>
      </c>
      <c r="R73" s="36" t="e">
        <f ca="1">LEFT(OFFSET(Lists!$S$2,P73-1+MATCH(F73,OFFSET(Lists!$T$3,P73-1,0,Q73-P73+1),0),0),6)</f>
        <v>#N/A</v>
      </c>
      <c r="S73" s="36" t="e">
        <f ca="1">VLOOKUP(R73,Lists!B:D,3,FALSE)</f>
        <v>#N/A</v>
      </c>
      <c r="T73" s="36" t="str">
        <f>IF(F73&lt;&gt;"",MATCH(R73,'Maximum minutes'!B:B,0),"")</f>
        <v/>
      </c>
      <c r="U73" s="36">
        <f ca="1">IF(F73&lt;&gt;"",COUNTA(OFFSET('Maximum minutes'!$C$1,'Annexe A1 Cours'!T73,0,1,50)),0)</f>
        <v>0</v>
      </c>
      <c r="V73" s="37">
        <f ca="1">IFERROR(OFFSET('Maximum minutes'!$C$1,T73+1,-1+MATCH(G73,OFFSET('Maximum minutes'!$C$1,T73-1,0,1,50),0)),0)</f>
        <v>0</v>
      </c>
      <c r="W73" s="38">
        <f t="shared" ca="1" si="2"/>
        <v>0</v>
      </c>
    </row>
    <row r="74" spans="1:23" s="36" customFormat="1" ht="18.75">
      <c r="A74" s="34"/>
      <c r="B74" s="39"/>
      <c r="C74" s="39"/>
      <c r="D74" s="35"/>
      <c r="E74" s="40"/>
      <c r="F74" s="39"/>
      <c r="G74" s="39"/>
      <c r="H74" s="39"/>
      <c r="I74" s="34"/>
      <c r="J74" s="34"/>
      <c r="K74" s="34"/>
      <c r="L74" s="34"/>
      <c r="M74" s="43" t="str">
        <f ca="1">IFERROR(OFFSET('Maximum minutes'!$C$1,T74,MATCH(IF(G74&lt;&gt;"",G74,F74),OFFSET('Maximum minutes'!$C$1,T74-1,0,1,U74+1),0)-1)*IF(OR(ISNUMBER(J74),J74="sans examen"),1,0)*IF(W74&lt;MinDate,1,0),"")</f>
        <v/>
      </c>
      <c r="N74" s="36">
        <f t="shared" ca="1" si="3"/>
        <v>0</v>
      </c>
      <c r="O74" s="36" t="e">
        <f ca="1">LEFT(OFFSET(Lists!$Q$2,MATCH(E74,Lists!$R$3:$R$19,0),0),4)</f>
        <v>#N/A</v>
      </c>
      <c r="P74" s="36" t="e">
        <f ca="1">MATCH(O74,Lists!$S$2:$S$640,1)</f>
        <v>#N/A</v>
      </c>
      <c r="Q74" s="36" t="e">
        <f ca="1">MATCH(LEFT(OFFSET(Lists!$Q$2,MATCH(E74,Lists!$R$3:$R$19,0)+1,0),4),Lists!$S$3:$S$640,1)</f>
        <v>#N/A</v>
      </c>
      <c r="R74" s="36" t="e">
        <f ca="1">LEFT(OFFSET(Lists!$S$2,P74-1+MATCH(F74,OFFSET(Lists!$T$3,P74-1,0,Q74-P74+1),0),0),6)</f>
        <v>#N/A</v>
      </c>
      <c r="S74" s="36" t="e">
        <f ca="1">VLOOKUP(R74,Lists!B:D,3,FALSE)</f>
        <v>#N/A</v>
      </c>
      <c r="T74" s="36" t="str">
        <f>IF(F74&lt;&gt;"",MATCH(R74,'Maximum minutes'!B:B,0),"")</f>
        <v/>
      </c>
      <c r="U74" s="36">
        <f ca="1">IF(F74&lt;&gt;"",COUNTA(OFFSET('Maximum minutes'!$C$1,'Annexe A1 Cours'!T74,0,1,50)),0)</f>
        <v>0</v>
      </c>
      <c r="V74" s="37">
        <f ca="1">IFERROR(OFFSET('Maximum minutes'!$C$1,T74+1,-1+MATCH(G74,OFFSET('Maximum minutes'!$C$1,T74-1,0,1,50),0)),0)</f>
        <v>0</v>
      </c>
      <c r="W74" s="38">
        <f t="shared" ca="1" si="2"/>
        <v>0</v>
      </c>
    </row>
    <row r="75" spans="1:23" s="36" customFormat="1" ht="18.75">
      <c r="A75" s="34"/>
      <c r="B75" s="39"/>
      <c r="C75" s="39"/>
      <c r="D75" s="35"/>
      <c r="E75" s="40"/>
      <c r="F75" s="39"/>
      <c r="G75" s="39"/>
      <c r="H75" s="39"/>
      <c r="I75" s="34"/>
      <c r="J75" s="34"/>
      <c r="K75" s="34"/>
      <c r="L75" s="34"/>
      <c r="M75" s="43" t="str">
        <f ca="1">IFERROR(OFFSET('Maximum minutes'!$C$1,T75,MATCH(IF(G75&lt;&gt;"",G75,F75),OFFSET('Maximum minutes'!$C$1,T75-1,0,1,U75+1),0)-1)*IF(OR(ISNUMBER(J75),J75="sans examen"),1,0)*IF(W75&lt;MinDate,1,0),"")</f>
        <v/>
      </c>
      <c r="N75" s="36">
        <f t="shared" ca="1" si="3"/>
        <v>0</v>
      </c>
      <c r="O75" s="36" t="e">
        <f ca="1">LEFT(OFFSET(Lists!$Q$2,MATCH(E75,Lists!$R$3:$R$19,0),0),4)</f>
        <v>#N/A</v>
      </c>
      <c r="P75" s="36" t="e">
        <f ca="1">MATCH(O75,Lists!$S$2:$S$640,1)</f>
        <v>#N/A</v>
      </c>
      <c r="Q75" s="36" t="e">
        <f ca="1">MATCH(LEFT(OFFSET(Lists!$Q$2,MATCH(E75,Lists!$R$3:$R$19,0)+1,0),4),Lists!$S$3:$S$640,1)</f>
        <v>#N/A</v>
      </c>
      <c r="R75" s="36" t="e">
        <f ca="1">LEFT(OFFSET(Lists!$S$2,P75-1+MATCH(F75,OFFSET(Lists!$T$3,P75-1,0,Q75-P75+1),0),0),6)</f>
        <v>#N/A</v>
      </c>
      <c r="S75" s="36" t="e">
        <f ca="1">VLOOKUP(R75,Lists!B:D,3,FALSE)</f>
        <v>#N/A</v>
      </c>
      <c r="T75" s="36" t="str">
        <f>IF(F75&lt;&gt;"",MATCH(R75,'Maximum minutes'!B:B,0),"")</f>
        <v/>
      </c>
      <c r="U75" s="36">
        <f ca="1">IF(F75&lt;&gt;"",COUNTA(OFFSET('Maximum minutes'!$C$1,'Annexe A1 Cours'!T75,0,1,50)),0)</f>
        <v>0</v>
      </c>
      <c r="V75" s="37">
        <f ca="1">IFERROR(OFFSET('Maximum minutes'!$C$1,T75+1,-1+MATCH(G75,OFFSET('Maximum minutes'!$C$1,T75-1,0,1,50),0)),0)</f>
        <v>0</v>
      </c>
      <c r="W75" s="38">
        <f t="shared" ca="1" si="2"/>
        <v>0</v>
      </c>
    </row>
    <row r="76" spans="1:23" s="36" customFormat="1" ht="18.75">
      <c r="A76" s="34"/>
      <c r="B76" s="39"/>
      <c r="C76" s="39"/>
      <c r="D76" s="35"/>
      <c r="E76" s="40"/>
      <c r="F76" s="39"/>
      <c r="G76" s="39"/>
      <c r="H76" s="39"/>
      <c r="I76" s="34"/>
      <c r="J76" s="34"/>
      <c r="K76" s="34"/>
      <c r="L76" s="34"/>
      <c r="M76" s="43" t="str">
        <f ca="1">IFERROR(OFFSET('Maximum minutes'!$C$1,T76,MATCH(IF(G76&lt;&gt;"",G76,F76),OFFSET('Maximum minutes'!$C$1,T76-1,0,1,U76+1),0)-1)*IF(OR(ISNUMBER(J76),J76="sans examen"),1,0)*IF(W76&lt;MinDate,1,0),"")</f>
        <v/>
      </c>
      <c r="N76" s="36">
        <f t="shared" ca="1" si="3"/>
        <v>0</v>
      </c>
      <c r="O76" s="36" t="e">
        <f ca="1">LEFT(OFFSET(Lists!$Q$2,MATCH(E76,Lists!$R$3:$R$19,0),0),4)</f>
        <v>#N/A</v>
      </c>
      <c r="P76" s="36" t="e">
        <f ca="1">MATCH(O76,Lists!$S$2:$S$640,1)</f>
        <v>#N/A</v>
      </c>
      <c r="Q76" s="36" t="e">
        <f ca="1">MATCH(LEFT(OFFSET(Lists!$Q$2,MATCH(E76,Lists!$R$3:$R$19,0)+1,0),4),Lists!$S$3:$S$640,1)</f>
        <v>#N/A</v>
      </c>
      <c r="R76" s="36" t="e">
        <f ca="1">LEFT(OFFSET(Lists!$S$2,P76-1+MATCH(F76,OFFSET(Lists!$T$3,P76-1,0,Q76-P76+1),0),0),6)</f>
        <v>#N/A</v>
      </c>
      <c r="S76" s="36" t="e">
        <f ca="1">VLOOKUP(R76,Lists!B:D,3,FALSE)</f>
        <v>#N/A</v>
      </c>
      <c r="T76" s="36" t="str">
        <f>IF(F76&lt;&gt;"",MATCH(R76,'Maximum minutes'!B:B,0),"")</f>
        <v/>
      </c>
      <c r="U76" s="36">
        <f ca="1">IF(F76&lt;&gt;"",COUNTA(OFFSET('Maximum minutes'!$C$1,'Annexe A1 Cours'!T76,0,1,50)),0)</f>
        <v>0</v>
      </c>
      <c r="V76" s="37">
        <f ca="1">IFERROR(OFFSET('Maximum minutes'!$C$1,T76+1,-1+MATCH(G76,OFFSET('Maximum minutes'!$C$1,T76-1,0,1,50),0)),0)</f>
        <v>0</v>
      </c>
      <c r="W76" s="38">
        <f t="shared" ca="1" si="2"/>
        <v>0</v>
      </c>
    </row>
    <row r="77" spans="1:23" s="36" customFormat="1" ht="18.75">
      <c r="A77" s="34"/>
      <c r="B77" s="39"/>
      <c r="C77" s="39"/>
      <c r="D77" s="35"/>
      <c r="E77" s="40"/>
      <c r="F77" s="39"/>
      <c r="G77" s="39"/>
      <c r="H77" s="39"/>
      <c r="I77" s="34"/>
      <c r="J77" s="34"/>
      <c r="K77" s="34"/>
      <c r="L77" s="34"/>
      <c r="M77" s="43" t="str">
        <f ca="1">IFERROR(OFFSET('Maximum minutes'!$C$1,T77,MATCH(IF(G77&lt;&gt;"",G77,F77),OFFSET('Maximum minutes'!$C$1,T77-1,0,1,U77+1),0)-1)*IF(OR(ISNUMBER(J77),J77="sans examen"),1,0)*IF(W77&lt;MinDate,1,0),"")</f>
        <v/>
      </c>
      <c r="N77" s="36">
        <f t="shared" ca="1" si="3"/>
        <v>0</v>
      </c>
      <c r="O77" s="36" t="e">
        <f ca="1">LEFT(OFFSET(Lists!$Q$2,MATCH(E77,Lists!$R$3:$R$19,0),0),4)</f>
        <v>#N/A</v>
      </c>
      <c r="P77" s="36" t="e">
        <f ca="1">MATCH(O77,Lists!$S$2:$S$640,1)</f>
        <v>#N/A</v>
      </c>
      <c r="Q77" s="36" t="e">
        <f ca="1">MATCH(LEFT(OFFSET(Lists!$Q$2,MATCH(E77,Lists!$R$3:$R$19,0)+1,0),4),Lists!$S$3:$S$640,1)</f>
        <v>#N/A</v>
      </c>
      <c r="R77" s="36" t="e">
        <f ca="1">LEFT(OFFSET(Lists!$S$2,P77-1+MATCH(F77,OFFSET(Lists!$T$3,P77-1,0,Q77-P77+1),0),0),6)</f>
        <v>#N/A</v>
      </c>
      <c r="S77" s="36" t="e">
        <f ca="1">VLOOKUP(R77,Lists!B:D,3,FALSE)</f>
        <v>#N/A</v>
      </c>
      <c r="T77" s="36" t="str">
        <f>IF(F77&lt;&gt;"",MATCH(R77,'Maximum minutes'!B:B,0),"")</f>
        <v/>
      </c>
      <c r="U77" s="36">
        <f ca="1">IF(F77&lt;&gt;"",COUNTA(OFFSET('Maximum minutes'!$C$1,'Annexe A1 Cours'!T77,0,1,50)),0)</f>
        <v>0</v>
      </c>
      <c r="V77" s="37">
        <f ca="1">IFERROR(OFFSET('Maximum minutes'!$C$1,T77+1,-1+MATCH(G77,OFFSET('Maximum minutes'!$C$1,T77-1,0,1,50),0)),0)</f>
        <v>0</v>
      </c>
      <c r="W77" s="38">
        <f t="shared" ca="1" si="2"/>
        <v>0</v>
      </c>
    </row>
    <row r="78" spans="1:23" s="36" customFormat="1" ht="18.75">
      <c r="A78" s="34"/>
      <c r="B78" s="39"/>
      <c r="C78" s="39"/>
      <c r="D78" s="35"/>
      <c r="E78" s="40"/>
      <c r="F78" s="39"/>
      <c r="G78" s="39"/>
      <c r="H78" s="39"/>
      <c r="I78" s="34"/>
      <c r="J78" s="34"/>
      <c r="K78" s="34"/>
      <c r="L78" s="34"/>
      <c r="M78" s="43" t="str">
        <f ca="1">IFERROR(OFFSET('Maximum minutes'!$C$1,T78,MATCH(IF(G78&lt;&gt;"",G78,F78),OFFSET('Maximum minutes'!$C$1,T78-1,0,1,U78+1),0)-1)*IF(OR(ISNUMBER(J78),J78="sans examen"),1,0)*IF(W78&lt;MinDate,1,0),"")</f>
        <v/>
      </c>
      <c r="N78" s="36">
        <f t="shared" ca="1" si="3"/>
        <v>0</v>
      </c>
      <c r="O78" s="36" t="e">
        <f ca="1">LEFT(OFFSET(Lists!$Q$2,MATCH(E78,Lists!$R$3:$R$19,0),0),4)</f>
        <v>#N/A</v>
      </c>
      <c r="P78" s="36" t="e">
        <f ca="1">MATCH(O78,Lists!$S$2:$S$640,1)</f>
        <v>#N/A</v>
      </c>
      <c r="Q78" s="36" t="e">
        <f ca="1">MATCH(LEFT(OFFSET(Lists!$Q$2,MATCH(E78,Lists!$R$3:$R$19,0)+1,0),4),Lists!$S$3:$S$640,1)</f>
        <v>#N/A</v>
      </c>
      <c r="R78" s="36" t="e">
        <f ca="1">LEFT(OFFSET(Lists!$S$2,P78-1+MATCH(F78,OFFSET(Lists!$T$3,P78-1,0,Q78-P78+1),0),0),6)</f>
        <v>#N/A</v>
      </c>
      <c r="S78" s="36" t="e">
        <f ca="1">VLOOKUP(R78,Lists!B:D,3,FALSE)</f>
        <v>#N/A</v>
      </c>
      <c r="T78" s="36" t="str">
        <f>IF(F78&lt;&gt;"",MATCH(R78,'Maximum minutes'!B:B,0),"")</f>
        <v/>
      </c>
      <c r="U78" s="36">
        <f ca="1">IF(F78&lt;&gt;"",COUNTA(OFFSET('Maximum minutes'!$C$1,'Annexe A1 Cours'!T78,0,1,50)),0)</f>
        <v>0</v>
      </c>
      <c r="V78" s="37">
        <f ca="1">IFERROR(OFFSET('Maximum minutes'!$C$1,T78+1,-1+MATCH(G78,OFFSET('Maximum minutes'!$C$1,T78-1,0,1,50),0)),0)</f>
        <v>0</v>
      </c>
      <c r="W78" s="38">
        <f t="shared" ca="1" si="2"/>
        <v>0</v>
      </c>
    </row>
    <row r="79" spans="1:23" s="36" customFormat="1" ht="18.75">
      <c r="A79" s="34"/>
      <c r="B79" s="39"/>
      <c r="C79" s="39"/>
      <c r="D79" s="35"/>
      <c r="E79" s="40"/>
      <c r="F79" s="39"/>
      <c r="G79" s="39"/>
      <c r="H79" s="39"/>
      <c r="I79" s="34"/>
      <c r="J79" s="34"/>
      <c r="K79" s="34"/>
      <c r="L79" s="34"/>
      <c r="M79" s="43" t="str">
        <f ca="1">IFERROR(OFFSET('Maximum minutes'!$C$1,T79,MATCH(IF(G79&lt;&gt;"",G79,F79),OFFSET('Maximum minutes'!$C$1,T79-1,0,1,U79+1),0)-1)*IF(OR(ISNUMBER(J79),J79="sans examen"),1,0)*IF(W79&lt;MinDate,1,0),"")</f>
        <v/>
      </c>
      <c r="N79" s="36">
        <f t="shared" ca="1" si="3"/>
        <v>0</v>
      </c>
      <c r="O79" s="36" t="e">
        <f ca="1">LEFT(OFFSET(Lists!$Q$2,MATCH(E79,Lists!$R$3:$R$19,0),0),4)</f>
        <v>#N/A</v>
      </c>
      <c r="P79" s="36" t="e">
        <f ca="1">MATCH(O79,Lists!$S$2:$S$640,1)</f>
        <v>#N/A</v>
      </c>
      <c r="Q79" s="36" t="e">
        <f ca="1">MATCH(LEFT(OFFSET(Lists!$Q$2,MATCH(E79,Lists!$R$3:$R$19,0)+1,0),4),Lists!$S$3:$S$640,1)</f>
        <v>#N/A</v>
      </c>
      <c r="R79" s="36" t="e">
        <f ca="1">LEFT(OFFSET(Lists!$S$2,P79-1+MATCH(F79,OFFSET(Lists!$T$3,P79-1,0,Q79-P79+1),0),0),6)</f>
        <v>#N/A</v>
      </c>
      <c r="S79" s="36" t="e">
        <f ca="1">VLOOKUP(R79,Lists!B:D,3,FALSE)</f>
        <v>#N/A</v>
      </c>
      <c r="T79" s="36" t="str">
        <f>IF(F79&lt;&gt;"",MATCH(R79,'Maximum minutes'!B:B,0),"")</f>
        <v/>
      </c>
      <c r="U79" s="36">
        <f ca="1">IF(F79&lt;&gt;"",COUNTA(OFFSET('Maximum minutes'!$C$1,'Annexe A1 Cours'!T79,0,1,50)),0)</f>
        <v>0</v>
      </c>
      <c r="V79" s="37">
        <f ca="1">IFERROR(OFFSET('Maximum minutes'!$C$1,T79+1,-1+MATCH(G79,OFFSET('Maximum minutes'!$C$1,T79-1,0,1,50),0)),0)</f>
        <v>0</v>
      </c>
      <c r="W79" s="38">
        <f t="shared" ca="1" si="2"/>
        <v>0</v>
      </c>
    </row>
    <row r="80" spans="1:23" s="36" customFormat="1" ht="18.75">
      <c r="A80" s="34"/>
      <c r="B80" s="39"/>
      <c r="C80" s="39"/>
      <c r="D80" s="35"/>
      <c r="E80" s="40"/>
      <c r="F80" s="39"/>
      <c r="G80" s="39"/>
      <c r="H80" s="39"/>
      <c r="I80" s="34"/>
      <c r="J80" s="34"/>
      <c r="K80" s="34"/>
      <c r="L80" s="34"/>
      <c r="M80" s="43" t="str">
        <f ca="1">IFERROR(OFFSET('Maximum minutes'!$C$1,T80,MATCH(IF(G80&lt;&gt;"",G80,F80),OFFSET('Maximum minutes'!$C$1,T80-1,0,1,U80+1),0)-1)*IF(OR(ISNUMBER(J80),J80="sans examen"),1,0)*IF(W80&lt;MinDate,1,0),"")</f>
        <v/>
      </c>
      <c r="N80" s="36">
        <f t="shared" ca="1" si="3"/>
        <v>0</v>
      </c>
      <c r="O80" s="36" t="e">
        <f ca="1">LEFT(OFFSET(Lists!$Q$2,MATCH(E80,Lists!$R$3:$R$19,0),0),4)</f>
        <v>#N/A</v>
      </c>
      <c r="P80" s="36" t="e">
        <f ca="1">MATCH(O80,Lists!$S$2:$S$640,1)</f>
        <v>#N/A</v>
      </c>
      <c r="Q80" s="36" t="e">
        <f ca="1">MATCH(LEFT(OFFSET(Lists!$Q$2,MATCH(E80,Lists!$R$3:$R$19,0)+1,0),4),Lists!$S$3:$S$640,1)</f>
        <v>#N/A</v>
      </c>
      <c r="R80" s="36" t="e">
        <f ca="1">LEFT(OFFSET(Lists!$S$2,P80-1+MATCH(F80,OFFSET(Lists!$T$3,P80-1,0,Q80-P80+1),0),0),6)</f>
        <v>#N/A</v>
      </c>
      <c r="S80" s="36" t="e">
        <f ca="1">VLOOKUP(R80,Lists!B:D,3,FALSE)</f>
        <v>#N/A</v>
      </c>
      <c r="T80" s="36" t="str">
        <f>IF(F80&lt;&gt;"",MATCH(R80,'Maximum minutes'!B:B,0),"")</f>
        <v/>
      </c>
      <c r="U80" s="36">
        <f ca="1">IF(F80&lt;&gt;"",COUNTA(OFFSET('Maximum minutes'!$C$1,'Annexe A1 Cours'!T80,0,1,50)),0)</f>
        <v>0</v>
      </c>
      <c r="V80" s="37">
        <f ca="1">IFERROR(OFFSET('Maximum minutes'!$C$1,T80+1,-1+MATCH(G80,OFFSET('Maximum minutes'!$C$1,T80-1,0,1,50),0)),0)</f>
        <v>0</v>
      </c>
      <c r="W80" s="38">
        <f t="shared" ca="1" si="2"/>
        <v>0</v>
      </c>
    </row>
    <row r="81" spans="1:23" s="36" customFormat="1" ht="18.75">
      <c r="A81" s="34"/>
      <c r="B81" s="39"/>
      <c r="C81" s="39"/>
      <c r="D81" s="35"/>
      <c r="E81" s="40"/>
      <c r="F81" s="39"/>
      <c r="G81" s="39"/>
      <c r="H81" s="39"/>
      <c r="I81" s="34"/>
      <c r="J81" s="34"/>
      <c r="K81" s="34"/>
      <c r="L81" s="34"/>
      <c r="M81" s="43" t="str">
        <f ca="1">IFERROR(OFFSET('Maximum minutes'!$C$1,T81,MATCH(IF(G81&lt;&gt;"",G81,F81),OFFSET('Maximum minutes'!$C$1,T81-1,0,1,U81+1),0)-1)*IF(OR(ISNUMBER(J81),J81="sans examen"),1,0)*IF(W81&lt;MinDate,1,0),"")</f>
        <v/>
      </c>
      <c r="N81" s="36">
        <f t="shared" ca="1" si="3"/>
        <v>0</v>
      </c>
      <c r="O81" s="36" t="e">
        <f ca="1">LEFT(OFFSET(Lists!$Q$2,MATCH(E81,Lists!$R$3:$R$19,0),0),4)</f>
        <v>#N/A</v>
      </c>
      <c r="P81" s="36" t="e">
        <f ca="1">MATCH(O81,Lists!$S$2:$S$640,1)</f>
        <v>#N/A</v>
      </c>
      <c r="Q81" s="36" t="e">
        <f ca="1">MATCH(LEFT(OFFSET(Lists!$Q$2,MATCH(E81,Lists!$R$3:$R$19,0)+1,0),4),Lists!$S$3:$S$640,1)</f>
        <v>#N/A</v>
      </c>
      <c r="R81" s="36" t="e">
        <f ca="1">LEFT(OFFSET(Lists!$S$2,P81-1+MATCH(F81,OFFSET(Lists!$T$3,P81-1,0,Q81-P81+1),0),0),6)</f>
        <v>#N/A</v>
      </c>
      <c r="S81" s="36" t="e">
        <f ca="1">VLOOKUP(R81,Lists!B:D,3,FALSE)</f>
        <v>#N/A</v>
      </c>
      <c r="T81" s="36" t="str">
        <f>IF(F81&lt;&gt;"",MATCH(R81,'Maximum minutes'!B:B,0),"")</f>
        <v/>
      </c>
      <c r="U81" s="36">
        <f ca="1">IF(F81&lt;&gt;"",COUNTA(OFFSET('Maximum minutes'!$C$1,'Annexe A1 Cours'!T81,0,1,50)),0)</f>
        <v>0</v>
      </c>
      <c r="V81" s="37">
        <f ca="1">IFERROR(OFFSET('Maximum minutes'!$C$1,T81+1,-1+MATCH(G81,OFFSET('Maximum minutes'!$C$1,T81-1,0,1,50),0)),0)</f>
        <v>0</v>
      </c>
      <c r="W81" s="38">
        <f t="shared" ca="1" si="2"/>
        <v>0</v>
      </c>
    </row>
    <row r="82" spans="1:23" s="36" customFormat="1" ht="18.75">
      <c r="A82" s="34"/>
      <c r="B82" s="39"/>
      <c r="C82" s="39"/>
      <c r="D82" s="35"/>
      <c r="E82" s="40"/>
      <c r="F82" s="39"/>
      <c r="G82" s="39"/>
      <c r="H82" s="39"/>
      <c r="I82" s="34"/>
      <c r="J82" s="34"/>
      <c r="K82" s="34"/>
      <c r="L82" s="34"/>
      <c r="M82" s="43" t="str">
        <f ca="1">IFERROR(OFFSET('Maximum minutes'!$C$1,T82,MATCH(IF(G82&lt;&gt;"",G82,F82),OFFSET('Maximum minutes'!$C$1,T82-1,0,1,U82+1),0)-1)*IF(OR(ISNUMBER(J82),J82="sans examen"),1,0)*IF(W82&lt;MinDate,1,0),"")</f>
        <v/>
      </c>
      <c r="N82" s="36">
        <f t="shared" ca="1" si="3"/>
        <v>0</v>
      </c>
      <c r="O82" s="36" t="e">
        <f ca="1">LEFT(OFFSET(Lists!$Q$2,MATCH(E82,Lists!$R$3:$R$19,0),0),4)</f>
        <v>#N/A</v>
      </c>
      <c r="P82" s="36" t="e">
        <f ca="1">MATCH(O82,Lists!$S$2:$S$640,1)</f>
        <v>#N/A</v>
      </c>
      <c r="Q82" s="36" t="e">
        <f ca="1">MATCH(LEFT(OFFSET(Lists!$Q$2,MATCH(E82,Lists!$R$3:$R$19,0)+1,0),4),Lists!$S$3:$S$640,1)</f>
        <v>#N/A</v>
      </c>
      <c r="R82" s="36" t="e">
        <f ca="1">LEFT(OFFSET(Lists!$S$2,P82-1+MATCH(F82,OFFSET(Lists!$T$3,P82-1,0,Q82-P82+1),0),0),6)</f>
        <v>#N/A</v>
      </c>
      <c r="S82" s="36" t="e">
        <f ca="1">VLOOKUP(R82,Lists!B:D,3,FALSE)</f>
        <v>#N/A</v>
      </c>
      <c r="T82" s="36" t="str">
        <f>IF(F82&lt;&gt;"",MATCH(R82,'Maximum minutes'!B:B,0),"")</f>
        <v/>
      </c>
      <c r="U82" s="36">
        <f ca="1">IF(F82&lt;&gt;"",COUNTA(OFFSET('Maximum minutes'!$C$1,'Annexe A1 Cours'!T82,0,1,50)),0)</f>
        <v>0</v>
      </c>
      <c r="V82" s="37">
        <f ca="1">IFERROR(OFFSET('Maximum minutes'!$C$1,T82+1,-1+MATCH(G82,OFFSET('Maximum minutes'!$C$1,T82-1,0,1,50),0)),0)</f>
        <v>0</v>
      </c>
      <c r="W82" s="38">
        <f t="shared" ca="1" si="2"/>
        <v>0</v>
      </c>
    </row>
    <row r="83" spans="1:23" s="36" customFormat="1" ht="18.75">
      <c r="A83" s="34"/>
      <c r="B83" s="39"/>
      <c r="C83" s="39"/>
      <c r="D83" s="35"/>
      <c r="E83" s="40"/>
      <c r="F83" s="39"/>
      <c r="G83" s="39"/>
      <c r="H83" s="39"/>
      <c r="I83" s="34"/>
      <c r="J83" s="34"/>
      <c r="K83" s="34"/>
      <c r="L83" s="34"/>
      <c r="M83" s="43" t="str">
        <f ca="1">IFERROR(OFFSET('Maximum minutes'!$C$1,T83,MATCH(IF(G83&lt;&gt;"",G83,F83),OFFSET('Maximum minutes'!$C$1,T83-1,0,1,U83+1),0)-1)*IF(OR(ISNUMBER(J83),J83="sans examen"),1,0)*IF(W83&lt;MinDate,1,0),"")</f>
        <v/>
      </c>
      <c r="N83" s="36">
        <f t="shared" ca="1" si="3"/>
        <v>0</v>
      </c>
      <c r="O83" s="36" t="e">
        <f ca="1">LEFT(OFFSET(Lists!$Q$2,MATCH(E83,Lists!$R$3:$R$19,0),0),4)</f>
        <v>#N/A</v>
      </c>
      <c r="P83" s="36" t="e">
        <f ca="1">MATCH(O83,Lists!$S$2:$S$640,1)</f>
        <v>#N/A</v>
      </c>
      <c r="Q83" s="36" t="e">
        <f ca="1">MATCH(LEFT(OFFSET(Lists!$Q$2,MATCH(E83,Lists!$R$3:$R$19,0)+1,0),4),Lists!$S$3:$S$640,1)</f>
        <v>#N/A</v>
      </c>
      <c r="R83" s="36" t="e">
        <f ca="1">LEFT(OFFSET(Lists!$S$2,P83-1+MATCH(F83,OFFSET(Lists!$T$3,P83-1,0,Q83-P83+1),0),0),6)</f>
        <v>#N/A</v>
      </c>
      <c r="S83" s="36" t="e">
        <f ca="1">VLOOKUP(R83,Lists!B:D,3,FALSE)</f>
        <v>#N/A</v>
      </c>
      <c r="T83" s="36" t="str">
        <f>IF(F83&lt;&gt;"",MATCH(R83,'Maximum minutes'!B:B,0),"")</f>
        <v/>
      </c>
      <c r="U83" s="36">
        <f ca="1">IF(F83&lt;&gt;"",COUNTA(OFFSET('Maximum minutes'!$C$1,'Annexe A1 Cours'!T83,0,1,50)),0)</f>
        <v>0</v>
      </c>
      <c r="V83" s="37">
        <f ca="1">IFERROR(OFFSET('Maximum minutes'!$C$1,T83+1,-1+MATCH(G83,OFFSET('Maximum minutes'!$C$1,T83-1,0,1,50),0)),0)</f>
        <v>0</v>
      </c>
      <c r="W83" s="38">
        <f t="shared" ca="1" si="2"/>
        <v>0</v>
      </c>
    </row>
    <row r="84" spans="1:23" s="36" customFormat="1" ht="18.75">
      <c r="A84" s="34"/>
      <c r="B84" s="39"/>
      <c r="C84" s="39"/>
      <c r="D84" s="35"/>
      <c r="E84" s="40"/>
      <c r="F84" s="39"/>
      <c r="G84" s="39"/>
      <c r="H84" s="39"/>
      <c r="I84" s="34"/>
      <c r="J84" s="34"/>
      <c r="K84" s="34"/>
      <c r="L84" s="34"/>
      <c r="M84" s="43" t="str">
        <f ca="1">IFERROR(OFFSET('Maximum minutes'!$C$1,T84,MATCH(IF(G84&lt;&gt;"",G84,F84),OFFSET('Maximum minutes'!$C$1,T84-1,0,1,U84+1),0)-1)*IF(OR(ISNUMBER(J84),J84="sans examen"),1,0)*IF(W84&lt;MinDate,1,0),"")</f>
        <v/>
      </c>
      <c r="N84" s="36">
        <f t="shared" ca="1" si="3"/>
        <v>0</v>
      </c>
      <c r="O84" s="36" t="e">
        <f ca="1">LEFT(OFFSET(Lists!$Q$2,MATCH(E84,Lists!$R$3:$R$19,0),0),4)</f>
        <v>#N/A</v>
      </c>
      <c r="P84" s="36" t="e">
        <f ca="1">MATCH(O84,Lists!$S$2:$S$640,1)</f>
        <v>#N/A</v>
      </c>
      <c r="Q84" s="36" t="e">
        <f ca="1">MATCH(LEFT(OFFSET(Lists!$Q$2,MATCH(E84,Lists!$R$3:$R$19,0)+1,0),4),Lists!$S$3:$S$640,1)</f>
        <v>#N/A</v>
      </c>
      <c r="R84" s="36" t="e">
        <f ca="1">LEFT(OFFSET(Lists!$S$2,P84-1+MATCH(F84,OFFSET(Lists!$T$3,P84-1,0,Q84-P84+1),0),0),6)</f>
        <v>#N/A</v>
      </c>
      <c r="S84" s="36" t="e">
        <f ca="1">VLOOKUP(R84,Lists!B:D,3,FALSE)</f>
        <v>#N/A</v>
      </c>
      <c r="T84" s="36" t="str">
        <f>IF(F84&lt;&gt;"",MATCH(R84,'Maximum minutes'!B:B,0),"")</f>
        <v/>
      </c>
      <c r="U84" s="36">
        <f ca="1">IF(F84&lt;&gt;"",COUNTA(OFFSET('Maximum minutes'!$C$1,'Annexe A1 Cours'!T84,0,1,50)),0)</f>
        <v>0</v>
      </c>
      <c r="V84" s="37">
        <f ca="1">IFERROR(OFFSET('Maximum minutes'!$C$1,T84+1,-1+MATCH(G84,OFFSET('Maximum minutes'!$C$1,T84-1,0,1,50),0)),0)</f>
        <v>0</v>
      </c>
      <c r="W84" s="38">
        <f t="shared" ca="1" si="2"/>
        <v>0</v>
      </c>
    </row>
    <row r="85" spans="1:23" s="36" customFormat="1" ht="18.75">
      <c r="A85" s="34"/>
      <c r="B85" s="39"/>
      <c r="C85" s="39"/>
      <c r="D85" s="35"/>
      <c r="E85" s="40"/>
      <c r="F85" s="39"/>
      <c r="G85" s="39"/>
      <c r="H85" s="39"/>
      <c r="I85" s="34"/>
      <c r="J85" s="34"/>
      <c r="K85" s="34"/>
      <c r="L85" s="34"/>
      <c r="M85" s="43" t="str">
        <f ca="1">IFERROR(OFFSET('Maximum minutes'!$C$1,T85,MATCH(IF(G85&lt;&gt;"",G85,F85),OFFSET('Maximum minutes'!$C$1,T85-1,0,1,U85+1),0)-1)*IF(OR(ISNUMBER(J85),J85="sans examen"),1,0)*IF(W85&lt;MinDate,1,0),"")</f>
        <v/>
      </c>
      <c r="N85" s="36">
        <f t="shared" ca="1" si="3"/>
        <v>0</v>
      </c>
      <c r="O85" s="36" t="e">
        <f ca="1">LEFT(OFFSET(Lists!$Q$2,MATCH(E85,Lists!$R$3:$R$19,0),0),4)</f>
        <v>#N/A</v>
      </c>
      <c r="P85" s="36" t="e">
        <f ca="1">MATCH(O85,Lists!$S$2:$S$640,1)</f>
        <v>#N/A</v>
      </c>
      <c r="Q85" s="36" t="e">
        <f ca="1">MATCH(LEFT(OFFSET(Lists!$Q$2,MATCH(E85,Lists!$R$3:$R$19,0)+1,0),4),Lists!$S$3:$S$640,1)</f>
        <v>#N/A</v>
      </c>
      <c r="R85" s="36" t="e">
        <f ca="1">LEFT(OFFSET(Lists!$S$2,P85-1+MATCH(F85,OFFSET(Lists!$T$3,P85-1,0,Q85-P85+1),0),0),6)</f>
        <v>#N/A</v>
      </c>
      <c r="S85" s="36" t="e">
        <f ca="1">VLOOKUP(R85,Lists!B:D,3,FALSE)</f>
        <v>#N/A</v>
      </c>
      <c r="T85" s="36" t="str">
        <f>IF(F85&lt;&gt;"",MATCH(R85,'Maximum minutes'!B:B,0),"")</f>
        <v/>
      </c>
      <c r="U85" s="36">
        <f ca="1">IF(F85&lt;&gt;"",COUNTA(OFFSET('Maximum minutes'!$C$1,'Annexe A1 Cours'!T85,0,1,50)),0)</f>
        <v>0</v>
      </c>
      <c r="V85" s="37">
        <f ca="1">IFERROR(OFFSET('Maximum minutes'!$C$1,T85+1,-1+MATCH(G85,OFFSET('Maximum minutes'!$C$1,T85-1,0,1,50),0)),0)</f>
        <v>0</v>
      </c>
      <c r="W85" s="38">
        <f t="shared" ca="1" si="2"/>
        <v>0</v>
      </c>
    </row>
    <row r="86" spans="1:23" s="36" customFormat="1" ht="18.75">
      <c r="A86" s="34"/>
      <c r="B86" s="39"/>
      <c r="C86" s="39"/>
      <c r="D86" s="35"/>
      <c r="E86" s="40"/>
      <c r="F86" s="39"/>
      <c r="G86" s="39"/>
      <c r="H86" s="39"/>
      <c r="I86" s="34"/>
      <c r="J86" s="34"/>
      <c r="K86" s="34"/>
      <c r="L86" s="34"/>
      <c r="M86" s="43" t="str">
        <f ca="1">IFERROR(OFFSET('Maximum minutes'!$C$1,T86,MATCH(IF(G86&lt;&gt;"",G86,F86),OFFSET('Maximum minutes'!$C$1,T86-1,0,1,U86+1),0)-1)*IF(OR(ISNUMBER(J86),J86="sans examen"),1,0)*IF(W86&lt;MinDate,1,0),"")</f>
        <v/>
      </c>
      <c r="N86" s="36">
        <f t="shared" ca="1" si="3"/>
        <v>0</v>
      </c>
      <c r="O86" s="36" t="e">
        <f ca="1">LEFT(OFFSET(Lists!$Q$2,MATCH(E86,Lists!$R$3:$R$19,0),0),4)</f>
        <v>#N/A</v>
      </c>
      <c r="P86" s="36" t="e">
        <f ca="1">MATCH(O86,Lists!$S$2:$S$640,1)</f>
        <v>#N/A</v>
      </c>
      <c r="Q86" s="36" t="e">
        <f ca="1">MATCH(LEFT(OFFSET(Lists!$Q$2,MATCH(E86,Lists!$R$3:$R$19,0)+1,0),4),Lists!$S$3:$S$640,1)</f>
        <v>#N/A</v>
      </c>
      <c r="R86" s="36" t="e">
        <f ca="1">LEFT(OFFSET(Lists!$S$2,P86-1+MATCH(F86,OFFSET(Lists!$T$3,P86-1,0,Q86-P86+1),0),0),6)</f>
        <v>#N/A</v>
      </c>
      <c r="S86" s="36" t="e">
        <f ca="1">VLOOKUP(R86,Lists!B:D,3,FALSE)</f>
        <v>#N/A</v>
      </c>
      <c r="T86" s="36" t="str">
        <f>IF(F86&lt;&gt;"",MATCH(R86,'Maximum minutes'!B:B,0),"")</f>
        <v/>
      </c>
      <c r="U86" s="36">
        <f ca="1">IF(F86&lt;&gt;"",COUNTA(OFFSET('Maximum minutes'!$C$1,'Annexe A1 Cours'!T86,0,1,50)),0)</f>
        <v>0</v>
      </c>
      <c r="V86" s="37">
        <f ca="1">IFERROR(OFFSET('Maximum minutes'!$C$1,T86+1,-1+MATCH(G86,OFFSET('Maximum minutes'!$C$1,T86-1,0,1,50),0)),0)</f>
        <v>0</v>
      </c>
      <c r="W86" s="38">
        <f t="shared" ca="1" si="2"/>
        <v>0</v>
      </c>
    </row>
    <row r="87" spans="1:23" s="36" customFormat="1" ht="18.75">
      <c r="A87" s="34"/>
      <c r="B87" s="39"/>
      <c r="C87" s="39"/>
      <c r="D87" s="35"/>
      <c r="E87" s="40"/>
      <c r="F87" s="39"/>
      <c r="G87" s="39"/>
      <c r="H87" s="39"/>
      <c r="I87" s="34"/>
      <c r="J87" s="34"/>
      <c r="K87" s="34"/>
      <c r="L87" s="34"/>
      <c r="M87" s="43" t="str">
        <f ca="1">IFERROR(OFFSET('Maximum minutes'!$C$1,T87,MATCH(IF(G87&lt;&gt;"",G87,F87),OFFSET('Maximum minutes'!$C$1,T87-1,0,1,U87+1),0)-1)*IF(OR(ISNUMBER(J87),J87="sans examen"),1,0)*IF(W87&lt;MinDate,1,0),"")</f>
        <v/>
      </c>
      <c r="N87" s="36">
        <f t="shared" ca="1" si="3"/>
        <v>0</v>
      </c>
      <c r="O87" s="36" t="e">
        <f ca="1">LEFT(OFFSET(Lists!$Q$2,MATCH(E87,Lists!$R$3:$R$19,0),0),4)</f>
        <v>#N/A</v>
      </c>
      <c r="P87" s="36" t="e">
        <f ca="1">MATCH(O87,Lists!$S$2:$S$640,1)</f>
        <v>#N/A</v>
      </c>
      <c r="Q87" s="36" t="e">
        <f ca="1">MATCH(LEFT(OFFSET(Lists!$Q$2,MATCH(E87,Lists!$R$3:$R$19,0)+1,0),4),Lists!$S$3:$S$640,1)</f>
        <v>#N/A</v>
      </c>
      <c r="R87" s="36" t="e">
        <f ca="1">LEFT(OFFSET(Lists!$S$2,P87-1+MATCH(F87,OFFSET(Lists!$T$3,P87-1,0,Q87-P87+1),0),0),6)</f>
        <v>#N/A</v>
      </c>
      <c r="S87" s="36" t="e">
        <f ca="1">VLOOKUP(R87,Lists!B:D,3,FALSE)</f>
        <v>#N/A</v>
      </c>
      <c r="T87" s="36" t="str">
        <f>IF(F87&lt;&gt;"",MATCH(R87,'Maximum minutes'!B:B,0),"")</f>
        <v/>
      </c>
      <c r="U87" s="36">
        <f ca="1">IF(F87&lt;&gt;"",COUNTA(OFFSET('Maximum minutes'!$C$1,'Annexe A1 Cours'!T87,0,1,50)),0)</f>
        <v>0</v>
      </c>
      <c r="V87" s="37">
        <f ca="1">IFERROR(OFFSET('Maximum minutes'!$C$1,T87+1,-1+MATCH(G87,OFFSET('Maximum minutes'!$C$1,T87-1,0,1,50),0)),0)</f>
        <v>0</v>
      </c>
      <c r="W87" s="38">
        <f t="shared" ca="1" si="2"/>
        <v>0</v>
      </c>
    </row>
    <row r="88" spans="1:23" s="36" customFormat="1" ht="18.75">
      <c r="A88" s="34"/>
      <c r="B88" s="39"/>
      <c r="C88" s="39"/>
      <c r="D88" s="35"/>
      <c r="E88" s="40"/>
      <c r="F88" s="39"/>
      <c r="G88" s="39"/>
      <c r="H88" s="39"/>
      <c r="I88" s="34"/>
      <c r="J88" s="34"/>
      <c r="K88" s="34"/>
      <c r="L88" s="34"/>
      <c r="M88" s="43" t="str">
        <f ca="1">IFERROR(OFFSET('Maximum minutes'!$C$1,T88,MATCH(IF(G88&lt;&gt;"",G88,F88),OFFSET('Maximum minutes'!$C$1,T88-1,0,1,U88+1),0)-1)*IF(OR(ISNUMBER(J88),J88="sans examen"),1,0)*IF(W88&lt;MinDate,1,0),"")</f>
        <v/>
      </c>
      <c r="N88" s="36">
        <f t="shared" ca="1" si="3"/>
        <v>0</v>
      </c>
      <c r="O88" s="36" t="e">
        <f ca="1">LEFT(OFFSET(Lists!$Q$2,MATCH(E88,Lists!$R$3:$R$19,0),0),4)</f>
        <v>#N/A</v>
      </c>
      <c r="P88" s="36" t="e">
        <f ca="1">MATCH(O88,Lists!$S$2:$S$640,1)</f>
        <v>#N/A</v>
      </c>
      <c r="Q88" s="36" t="e">
        <f ca="1">MATCH(LEFT(OFFSET(Lists!$Q$2,MATCH(E88,Lists!$R$3:$R$19,0)+1,0),4),Lists!$S$3:$S$640,1)</f>
        <v>#N/A</v>
      </c>
      <c r="R88" s="36" t="e">
        <f ca="1">LEFT(OFFSET(Lists!$S$2,P88-1+MATCH(F88,OFFSET(Lists!$T$3,P88-1,0,Q88-P88+1),0),0),6)</f>
        <v>#N/A</v>
      </c>
      <c r="S88" s="36" t="e">
        <f ca="1">VLOOKUP(R88,Lists!B:D,3,FALSE)</f>
        <v>#N/A</v>
      </c>
      <c r="T88" s="36" t="str">
        <f>IF(F88&lt;&gt;"",MATCH(R88,'Maximum minutes'!B:B,0),"")</f>
        <v/>
      </c>
      <c r="U88" s="36">
        <f ca="1">IF(F88&lt;&gt;"",COUNTA(OFFSET('Maximum minutes'!$C$1,'Annexe A1 Cours'!T88,0,1,50)),0)</f>
        <v>0</v>
      </c>
      <c r="V88" s="37">
        <f ca="1">IFERROR(OFFSET('Maximum minutes'!$C$1,T88+1,-1+MATCH(G88,OFFSET('Maximum minutes'!$C$1,T88-1,0,1,50),0)),0)</f>
        <v>0</v>
      </c>
      <c r="W88" s="38">
        <f t="shared" ca="1" si="2"/>
        <v>0</v>
      </c>
    </row>
    <row r="89" spans="1:23" s="36" customFormat="1" ht="18.75">
      <c r="A89" s="34"/>
      <c r="B89" s="39"/>
      <c r="C89" s="39"/>
      <c r="D89" s="35"/>
      <c r="E89" s="40"/>
      <c r="F89" s="39"/>
      <c r="G89" s="39"/>
      <c r="H89" s="39"/>
      <c r="I89" s="34"/>
      <c r="J89" s="34"/>
      <c r="K89" s="34"/>
      <c r="L89" s="34"/>
      <c r="M89" s="43" t="str">
        <f ca="1">IFERROR(OFFSET('Maximum minutes'!$C$1,T89,MATCH(IF(G89&lt;&gt;"",G89,F89),OFFSET('Maximum minutes'!$C$1,T89-1,0,1,U89+1),0)-1)*IF(OR(ISNUMBER(J89),J89="sans examen"),1,0)*IF(W89&lt;MinDate,1,0),"")</f>
        <v/>
      </c>
      <c r="N89" s="36">
        <f t="shared" ca="1" si="3"/>
        <v>0</v>
      </c>
      <c r="O89" s="36" t="e">
        <f ca="1">LEFT(OFFSET(Lists!$Q$2,MATCH(E89,Lists!$R$3:$R$19,0),0),4)</f>
        <v>#N/A</v>
      </c>
      <c r="P89" s="36" t="e">
        <f ca="1">MATCH(O89,Lists!$S$2:$S$640,1)</f>
        <v>#N/A</v>
      </c>
      <c r="Q89" s="36" t="e">
        <f ca="1">MATCH(LEFT(OFFSET(Lists!$Q$2,MATCH(E89,Lists!$R$3:$R$19,0)+1,0),4),Lists!$S$3:$S$640,1)</f>
        <v>#N/A</v>
      </c>
      <c r="R89" s="36" t="e">
        <f ca="1">LEFT(OFFSET(Lists!$S$2,P89-1+MATCH(F89,OFFSET(Lists!$T$3,P89-1,0,Q89-P89+1),0),0),6)</f>
        <v>#N/A</v>
      </c>
      <c r="S89" s="36" t="e">
        <f ca="1">VLOOKUP(R89,Lists!B:D,3,FALSE)</f>
        <v>#N/A</v>
      </c>
      <c r="T89" s="36" t="str">
        <f>IF(F89&lt;&gt;"",MATCH(R89,'Maximum minutes'!B:B,0),"")</f>
        <v/>
      </c>
      <c r="U89" s="36">
        <f ca="1">IF(F89&lt;&gt;"",COUNTA(OFFSET('Maximum minutes'!$C$1,'Annexe A1 Cours'!T89,0,1,50)),0)</f>
        <v>0</v>
      </c>
      <c r="V89" s="37">
        <f ca="1">IFERROR(OFFSET('Maximum minutes'!$C$1,T89+1,-1+MATCH(G89,OFFSET('Maximum minutes'!$C$1,T89-1,0,1,50),0)),0)</f>
        <v>0</v>
      </c>
      <c r="W89" s="38">
        <f t="shared" ca="1" si="2"/>
        <v>0</v>
      </c>
    </row>
    <row r="90" spans="1:23" s="36" customFormat="1" ht="18.75">
      <c r="A90" s="34"/>
      <c r="B90" s="39"/>
      <c r="C90" s="39"/>
      <c r="D90" s="35"/>
      <c r="E90" s="40"/>
      <c r="F90" s="39"/>
      <c r="G90" s="39"/>
      <c r="H90" s="39"/>
      <c r="I90" s="34"/>
      <c r="J90" s="34"/>
      <c r="K90" s="34"/>
      <c r="L90" s="34"/>
      <c r="M90" s="43" t="str">
        <f ca="1">IFERROR(OFFSET('Maximum minutes'!$C$1,T90,MATCH(IF(G90&lt;&gt;"",G90,F90),OFFSET('Maximum minutes'!$C$1,T90-1,0,1,U90+1),0)-1)*IF(OR(ISNUMBER(J90),J90="sans examen"),1,0)*IF(W90&lt;MinDate,1,0),"")</f>
        <v/>
      </c>
      <c r="N90" s="36">
        <f t="shared" ca="1" si="3"/>
        <v>0</v>
      </c>
      <c r="O90" s="36" t="e">
        <f ca="1">LEFT(OFFSET(Lists!$Q$2,MATCH(E90,Lists!$R$3:$R$19,0),0),4)</f>
        <v>#N/A</v>
      </c>
      <c r="P90" s="36" t="e">
        <f ca="1">MATCH(O90,Lists!$S$2:$S$640,1)</f>
        <v>#N/A</v>
      </c>
      <c r="Q90" s="36" t="e">
        <f ca="1">MATCH(LEFT(OFFSET(Lists!$Q$2,MATCH(E90,Lists!$R$3:$R$19,0)+1,0),4),Lists!$S$3:$S$640,1)</f>
        <v>#N/A</v>
      </c>
      <c r="R90" s="36" t="e">
        <f ca="1">LEFT(OFFSET(Lists!$S$2,P90-1+MATCH(F90,OFFSET(Lists!$T$3,P90-1,0,Q90-P90+1),0),0),6)</f>
        <v>#N/A</v>
      </c>
      <c r="S90" s="36" t="e">
        <f ca="1">VLOOKUP(R90,Lists!B:D,3,FALSE)</f>
        <v>#N/A</v>
      </c>
      <c r="T90" s="36" t="str">
        <f>IF(F90&lt;&gt;"",MATCH(R90,'Maximum minutes'!B:B,0),"")</f>
        <v/>
      </c>
      <c r="U90" s="36">
        <f ca="1">IF(F90&lt;&gt;"",COUNTA(OFFSET('Maximum minutes'!$C$1,'Annexe A1 Cours'!T90,0,1,50)),0)</f>
        <v>0</v>
      </c>
      <c r="V90" s="37">
        <f ca="1">IFERROR(OFFSET('Maximum minutes'!$C$1,T90+1,-1+MATCH(G90,OFFSET('Maximum minutes'!$C$1,T90-1,0,1,50),0)),0)</f>
        <v>0</v>
      </c>
      <c r="W90" s="38">
        <f t="shared" ca="1" si="2"/>
        <v>0</v>
      </c>
    </row>
    <row r="91" spans="1:23" s="36" customFormat="1" ht="18.75">
      <c r="A91" s="34"/>
      <c r="B91" s="39"/>
      <c r="C91" s="39"/>
      <c r="D91" s="35"/>
      <c r="E91" s="40"/>
      <c r="F91" s="39"/>
      <c r="G91" s="39"/>
      <c r="H91" s="39"/>
      <c r="I91" s="34"/>
      <c r="J91" s="34"/>
      <c r="K91" s="34"/>
      <c r="L91" s="34"/>
      <c r="M91" s="43" t="str">
        <f ca="1">IFERROR(OFFSET('Maximum minutes'!$C$1,T91,MATCH(IF(G91&lt;&gt;"",G91,F91),OFFSET('Maximum minutes'!$C$1,T91-1,0,1,U91+1),0)-1)*IF(OR(ISNUMBER(J91),J91="sans examen"),1,0)*IF(W91&lt;MinDate,1,0),"")</f>
        <v/>
      </c>
      <c r="N91" s="36">
        <f t="shared" ca="1" si="3"/>
        <v>0</v>
      </c>
      <c r="O91" s="36" t="e">
        <f ca="1">LEFT(OFFSET(Lists!$Q$2,MATCH(E91,Lists!$R$3:$R$19,0),0),4)</f>
        <v>#N/A</v>
      </c>
      <c r="P91" s="36" t="e">
        <f ca="1">MATCH(O91,Lists!$S$2:$S$640,1)</f>
        <v>#N/A</v>
      </c>
      <c r="Q91" s="36" t="e">
        <f ca="1">MATCH(LEFT(OFFSET(Lists!$Q$2,MATCH(E91,Lists!$R$3:$R$19,0)+1,0),4),Lists!$S$3:$S$640,1)</f>
        <v>#N/A</v>
      </c>
      <c r="R91" s="36" t="e">
        <f ca="1">LEFT(OFFSET(Lists!$S$2,P91-1+MATCH(F91,OFFSET(Lists!$T$3,P91-1,0,Q91-P91+1),0),0),6)</f>
        <v>#N/A</v>
      </c>
      <c r="S91" s="36" t="e">
        <f ca="1">VLOOKUP(R91,Lists!B:D,3,FALSE)</f>
        <v>#N/A</v>
      </c>
      <c r="T91" s="36" t="str">
        <f>IF(F91&lt;&gt;"",MATCH(R91,'Maximum minutes'!B:B,0),"")</f>
        <v/>
      </c>
      <c r="U91" s="36">
        <f ca="1">IF(F91&lt;&gt;"",COUNTA(OFFSET('Maximum minutes'!$C$1,'Annexe A1 Cours'!T91,0,1,50)),0)</f>
        <v>0</v>
      </c>
      <c r="V91" s="37">
        <f ca="1">IFERROR(OFFSET('Maximum minutes'!$C$1,T91+1,-1+MATCH(G91,OFFSET('Maximum minutes'!$C$1,T91-1,0,1,50),0)),0)</f>
        <v>0</v>
      </c>
      <c r="W91" s="38">
        <f t="shared" ca="1" si="2"/>
        <v>0</v>
      </c>
    </row>
    <row r="92" spans="1:23" s="36" customFormat="1" ht="18.75">
      <c r="A92" s="34"/>
      <c r="B92" s="39"/>
      <c r="C92" s="39"/>
      <c r="D92" s="35"/>
      <c r="E92" s="40"/>
      <c r="F92" s="39"/>
      <c r="G92" s="39"/>
      <c r="H92" s="39"/>
      <c r="I92" s="34"/>
      <c r="J92" s="34"/>
      <c r="K92" s="34"/>
      <c r="L92" s="34"/>
      <c r="M92" s="43" t="str">
        <f ca="1">IFERROR(OFFSET('Maximum minutes'!$C$1,T92,MATCH(IF(G92&lt;&gt;"",G92,F92),OFFSET('Maximum minutes'!$C$1,T92-1,0,1,U92+1),0)-1)*IF(OR(ISNUMBER(J92),J92="sans examen"),1,0)*IF(W92&lt;MinDate,1,0),"")</f>
        <v/>
      </c>
      <c r="N92" s="36">
        <f t="shared" ca="1" si="3"/>
        <v>0</v>
      </c>
      <c r="O92" s="36" t="e">
        <f ca="1">LEFT(OFFSET(Lists!$Q$2,MATCH(E92,Lists!$R$3:$R$19,0),0),4)</f>
        <v>#N/A</v>
      </c>
      <c r="P92" s="36" t="e">
        <f ca="1">MATCH(O92,Lists!$S$2:$S$640,1)</f>
        <v>#N/A</v>
      </c>
      <c r="Q92" s="36" t="e">
        <f ca="1">MATCH(LEFT(OFFSET(Lists!$Q$2,MATCH(E92,Lists!$R$3:$R$19,0)+1,0),4),Lists!$S$3:$S$640,1)</f>
        <v>#N/A</v>
      </c>
      <c r="R92" s="36" t="e">
        <f ca="1">LEFT(OFFSET(Lists!$S$2,P92-1+MATCH(F92,OFFSET(Lists!$T$3,P92-1,0,Q92-P92+1),0),0),6)</f>
        <v>#N/A</v>
      </c>
      <c r="S92" s="36" t="e">
        <f ca="1">VLOOKUP(R92,Lists!B:D,3,FALSE)</f>
        <v>#N/A</v>
      </c>
      <c r="T92" s="36" t="str">
        <f>IF(F92&lt;&gt;"",MATCH(R92,'Maximum minutes'!B:B,0),"")</f>
        <v/>
      </c>
      <c r="U92" s="36">
        <f ca="1">IF(F92&lt;&gt;"",COUNTA(OFFSET('Maximum minutes'!$C$1,'Annexe A1 Cours'!T92,0,1,50)),0)</f>
        <v>0</v>
      </c>
      <c r="V92" s="37">
        <f ca="1">IFERROR(OFFSET('Maximum minutes'!$C$1,T92+1,-1+MATCH(G92,OFFSET('Maximum minutes'!$C$1,T92-1,0,1,50),0)),0)</f>
        <v>0</v>
      </c>
      <c r="W92" s="38">
        <f t="shared" ca="1" si="2"/>
        <v>0</v>
      </c>
    </row>
    <row r="93" spans="1:23" s="36" customFormat="1" ht="18.75">
      <c r="A93" s="34"/>
      <c r="B93" s="39"/>
      <c r="C93" s="39"/>
      <c r="D93" s="35"/>
      <c r="E93" s="40"/>
      <c r="F93" s="39"/>
      <c r="G93" s="39"/>
      <c r="H93" s="39"/>
      <c r="I93" s="34"/>
      <c r="J93" s="34"/>
      <c r="K93" s="34"/>
      <c r="L93" s="34"/>
      <c r="M93" s="43" t="str">
        <f ca="1">IFERROR(OFFSET('Maximum minutes'!$C$1,T93,MATCH(IF(G93&lt;&gt;"",G93,F93),OFFSET('Maximum minutes'!$C$1,T93-1,0,1,U93+1),0)-1)*IF(OR(ISNUMBER(J93),J93="sans examen"),1,0)*IF(W93&lt;MinDate,1,0),"")</f>
        <v/>
      </c>
      <c r="N93" s="36">
        <f t="shared" ca="1" si="3"/>
        <v>0</v>
      </c>
      <c r="O93" s="36" t="e">
        <f ca="1">LEFT(OFFSET(Lists!$Q$2,MATCH(E93,Lists!$R$3:$R$19,0),0),4)</f>
        <v>#N/A</v>
      </c>
      <c r="P93" s="36" t="e">
        <f ca="1">MATCH(O93,Lists!$S$2:$S$640,1)</f>
        <v>#N/A</v>
      </c>
      <c r="Q93" s="36" t="e">
        <f ca="1">MATCH(LEFT(OFFSET(Lists!$Q$2,MATCH(E93,Lists!$R$3:$R$19,0)+1,0),4),Lists!$S$3:$S$640,1)</f>
        <v>#N/A</v>
      </c>
      <c r="R93" s="36" t="e">
        <f ca="1">LEFT(OFFSET(Lists!$S$2,P93-1+MATCH(F93,OFFSET(Lists!$T$3,P93-1,0,Q93-P93+1),0),0),6)</f>
        <v>#N/A</v>
      </c>
      <c r="S93" s="36" t="e">
        <f ca="1">VLOOKUP(R93,Lists!B:D,3,FALSE)</f>
        <v>#N/A</v>
      </c>
      <c r="T93" s="36" t="str">
        <f>IF(F93&lt;&gt;"",MATCH(R93,'Maximum minutes'!B:B,0),"")</f>
        <v/>
      </c>
      <c r="U93" s="36">
        <f ca="1">IF(F93&lt;&gt;"",COUNTA(OFFSET('Maximum minutes'!$C$1,'Annexe A1 Cours'!T93,0,1,50)),0)</f>
        <v>0</v>
      </c>
      <c r="V93" s="37">
        <f ca="1">IFERROR(OFFSET('Maximum minutes'!$C$1,T93+1,-1+MATCH(G93,OFFSET('Maximum minutes'!$C$1,T93-1,0,1,50),0)),0)</f>
        <v>0</v>
      </c>
      <c r="W93" s="38">
        <f t="shared" ca="1" si="2"/>
        <v>0</v>
      </c>
    </row>
    <row r="94" spans="1:23" s="36" customFormat="1" ht="18.75">
      <c r="A94" s="34"/>
      <c r="B94" s="39"/>
      <c r="C94" s="39"/>
      <c r="D94" s="35"/>
      <c r="E94" s="40"/>
      <c r="F94" s="39"/>
      <c r="G94" s="39"/>
      <c r="H94" s="39"/>
      <c r="I94" s="34"/>
      <c r="J94" s="34"/>
      <c r="K94" s="34"/>
      <c r="L94" s="34"/>
      <c r="M94" s="43" t="str">
        <f ca="1">IFERROR(OFFSET('Maximum minutes'!$C$1,T94,MATCH(IF(G94&lt;&gt;"",G94,F94),OFFSET('Maximum minutes'!$C$1,T94-1,0,1,U94+1),0)-1)*IF(OR(ISNUMBER(J94),J94="sans examen"),1,0)*IF(W94&lt;MinDate,1,0),"")</f>
        <v/>
      </c>
      <c r="N94" s="36">
        <f t="shared" ca="1" si="3"/>
        <v>0</v>
      </c>
      <c r="O94" s="36" t="e">
        <f ca="1">LEFT(OFFSET(Lists!$Q$2,MATCH(E94,Lists!$R$3:$R$19,0),0),4)</f>
        <v>#N/A</v>
      </c>
      <c r="P94" s="36" t="e">
        <f ca="1">MATCH(O94,Lists!$S$2:$S$640,1)</f>
        <v>#N/A</v>
      </c>
      <c r="Q94" s="36" t="e">
        <f ca="1">MATCH(LEFT(OFFSET(Lists!$Q$2,MATCH(E94,Lists!$R$3:$R$19,0)+1,0),4),Lists!$S$3:$S$640,1)</f>
        <v>#N/A</v>
      </c>
      <c r="R94" s="36" t="e">
        <f ca="1">LEFT(OFFSET(Lists!$S$2,P94-1+MATCH(F94,OFFSET(Lists!$T$3,P94-1,0,Q94-P94+1),0),0),6)</f>
        <v>#N/A</v>
      </c>
      <c r="S94" s="36" t="e">
        <f ca="1">VLOOKUP(R94,Lists!B:D,3,FALSE)</f>
        <v>#N/A</v>
      </c>
      <c r="T94" s="36" t="str">
        <f>IF(F94&lt;&gt;"",MATCH(R94,'Maximum minutes'!B:B,0),"")</f>
        <v/>
      </c>
      <c r="U94" s="36">
        <f ca="1">IF(F94&lt;&gt;"",COUNTA(OFFSET('Maximum minutes'!$C$1,'Annexe A1 Cours'!T94,0,1,50)),0)</f>
        <v>0</v>
      </c>
      <c r="V94" s="37">
        <f ca="1">IFERROR(OFFSET('Maximum minutes'!$C$1,T94+1,-1+MATCH(G94,OFFSET('Maximum minutes'!$C$1,T94-1,0,1,50),0)),0)</f>
        <v>0</v>
      </c>
      <c r="W94" s="38">
        <f t="shared" ca="1" si="2"/>
        <v>0</v>
      </c>
    </row>
    <row r="95" spans="1:23" s="36" customFormat="1" ht="18.75">
      <c r="A95" s="34"/>
      <c r="B95" s="39"/>
      <c r="C95" s="39"/>
      <c r="D95" s="35"/>
      <c r="E95" s="40"/>
      <c r="F95" s="39"/>
      <c r="G95" s="39"/>
      <c r="H95" s="39"/>
      <c r="I95" s="34"/>
      <c r="J95" s="34"/>
      <c r="K95" s="34"/>
      <c r="L95" s="34"/>
      <c r="M95" s="43" t="str">
        <f ca="1">IFERROR(OFFSET('Maximum minutes'!$C$1,T95,MATCH(IF(G95&lt;&gt;"",G95,F95),OFFSET('Maximum minutes'!$C$1,T95-1,0,1,U95+1),0)-1)*IF(OR(ISNUMBER(J95),J95="sans examen"),1,0)*IF(W95&lt;MinDate,1,0),"")</f>
        <v/>
      </c>
      <c r="N95" s="36">
        <f t="shared" ca="1" si="3"/>
        <v>0</v>
      </c>
      <c r="O95" s="36" t="e">
        <f ca="1">LEFT(OFFSET(Lists!$Q$2,MATCH(E95,Lists!$R$3:$R$19,0),0),4)</f>
        <v>#N/A</v>
      </c>
      <c r="P95" s="36" t="e">
        <f ca="1">MATCH(O95,Lists!$S$2:$S$640,1)</f>
        <v>#N/A</v>
      </c>
      <c r="Q95" s="36" t="e">
        <f ca="1">MATCH(LEFT(OFFSET(Lists!$Q$2,MATCH(E95,Lists!$R$3:$R$19,0)+1,0),4),Lists!$S$3:$S$640,1)</f>
        <v>#N/A</v>
      </c>
      <c r="R95" s="36" t="e">
        <f ca="1">LEFT(OFFSET(Lists!$S$2,P95-1+MATCH(F95,OFFSET(Lists!$T$3,P95-1,0,Q95-P95+1),0),0),6)</f>
        <v>#N/A</v>
      </c>
      <c r="S95" s="36" t="e">
        <f ca="1">VLOOKUP(R95,Lists!B:D,3,FALSE)</f>
        <v>#N/A</v>
      </c>
      <c r="T95" s="36" t="str">
        <f>IF(F95&lt;&gt;"",MATCH(R95,'Maximum minutes'!B:B,0),"")</f>
        <v/>
      </c>
      <c r="U95" s="36">
        <f ca="1">IF(F95&lt;&gt;"",COUNTA(OFFSET('Maximum minutes'!$C$1,'Annexe A1 Cours'!T95,0,1,50)),0)</f>
        <v>0</v>
      </c>
      <c r="V95" s="37">
        <f ca="1">IFERROR(OFFSET('Maximum minutes'!$C$1,T95+1,-1+MATCH(G95,OFFSET('Maximum minutes'!$C$1,T95-1,0,1,50),0)),0)</f>
        <v>0</v>
      </c>
      <c r="W95" s="38">
        <f t="shared" ca="1" si="2"/>
        <v>0</v>
      </c>
    </row>
    <row r="96" spans="1:23" s="36" customFormat="1" ht="18.75">
      <c r="A96" s="34"/>
      <c r="B96" s="39"/>
      <c r="C96" s="39"/>
      <c r="D96" s="35"/>
      <c r="E96" s="40"/>
      <c r="F96" s="39"/>
      <c r="G96" s="39"/>
      <c r="H96" s="39"/>
      <c r="I96" s="34"/>
      <c r="J96" s="34"/>
      <c r="K96" s="34"/>
      <c r="L96" s="34"/>
      <c r="M96" s="43" t="str">
        <f ca="1">IFERROR(OFFSET('Maximum minutes'!$C$1,T96,MATCH(IF(G96&lt;&gt;"",G96,F96),OFFSET('Maximum minutes'!$C$1,T96-1,0,1,U96+1),0)-1)*IF(OR(ISNUMBER(J96),J96="sans examen"),1,0)*IF(W96&lt;MinDate,1,0),"")</f>
        <v/>
      </c>
      <c r="N96" s="36">
        <f t="shared" ca="1" si="3"/>
        <v>0</v>
      </c>
      <c r="O96" s="36" t="e">
        <f ca="1">LEFT(OFFSET(Lists!$Q$2,MATCH(E96,Lists!$R$3:$R$19,0),0),4)</f>
        <v>#N/A</v>
      </c>
      <c r="P96" s="36" t="e">
        <f ca="1">MATCH(O96,Lists!$S$2:$S$640,1)</f>
        <v>#N/A</v>
      </c>
      <c r="Q96" s="36" t="e">
        <f ca="1">MATCH(LEFT(OFFSET(Lists!$Q$2,MATCH(E96,Lists!$R$3:$R$19,0)+1,0),4),Lists!$S$3:$S$640,1)</f>
        <v>#N/A</v>
      </c>
      <c r="R96" s="36" t="e">
        <f ca="1">LEFT(OFFSET(Lists!$S$2,P96-1+MATCH(F96,OFFSET(Lists!$T$3,P96-1,0,Q96-P96+1),0),0),6)</f>
        <v>#N/A</v>
      </c>
      <c r="S96" s="36" t="e">
        <f ca="1">VLOOKUP(R96,Lists!B:D,3,FALSE)</f>
        <v>#N/A</v>
      </c>
      <c r="T96" s="36" t="str">
        <f>IF(F96&lt;&gt;"",MATCH(R96,'Maximum minutes'!B:B,0),"")</f>
        <v/>
      </c>
      <c r="U96" s="36">
        <f ca="1">IF(F96&lt;&gt;"",COUNTA(OFFSET('Maximum minutes'!$C$1,'Annexe A1 Cours'!T96,0,1,50)),0)</f>
        <v>0</v>
      </c>
      <c r="V96" s="37">
        <f ca="1">IFERROR(OFFSET('Maximum minutes'!$C$1,T96+1,-1+MATCH(G96,OFFSET('Maximum minutes'!$C$1,T96-1,0,1,50),0)),0)</f>
        <v>0</v>
      </c>
      <c r="W96" s="38">
        <f t="shared" ca="1" si="2"/>
        <v>0</v>
      </c>
    </row>
    <row r="97" spans="1:23" s="36" customFormat="1" ht="18.75">
      <c r="A97" s="34"/>
      <c r="B97" s="39"/>
      <c r="C97" s="39"/>
      <c r="D97" s="35"/>
      <c r="E97" s="40"/>
      <c r="F97" s="39"/>
      <c r="G97" s="39"/>
      <c r="H97" s="39"/>
      <c r="I97" s="34"/>
      <c r="J97" s="34"/>
      <c r="K97" s="34"/>
      <c r="L97" s="34"/>
      <c r="M97" s="43" t="str">
        <f ca="1">IFERROR(OFFSET('Maximum minutes'!$C$1,T97,MATCH(IF(G97&lt;&gt;"",G97,F97),OFFSET('Maximum minutes'!$C$1,T97-1,0,1,U97+1),0)-1)*IF(OR(ISNUMBER(J97),J97="sans examen"),1,0)*IF(W97&lt;MinDate,1,0),"")</f>
        <v/>
      </c>
      <c r="N97" s="36">
        <f t="shared" ca="1" si="3"/>
        <v>0</v>
      </c>
      <c r="O97" s="36" t="e">
        <f ca="1">LEFT(OFFSET(Lists!$Q$2,MATCH(E97,Lists!$R$3:$R$19,0),0),4)</f>
        <v>#N/A</v>
      </c>
      <c r="P97" s="36" t="e">
        <f ca="1">MATCH(O97,Lists!$S$2:$S$640,1)</f>
        <v>#N/A</v>
      </c>
      <c r="Q97" s="36" t="e">
        <f ca="1">MATCH(LEFT(OFFSET(Lists!$Q$2,MATCH(E97,Lists!$R$3:$R$19,0)+1,0),4),Lists!$S$3:$S$640,1)</f>
        <v>#N/A</v>
      </c>
      <c r="R97" s="36" t="e">
        <f ca="1">LEFT(OFFSET(Lists!$S$2,P97-1+MATCH(F97,OFFSET(Lists!$T$3,P97-1,0,Q97-P97+1),0),0),6)</f>
        <v>#N/A</v>
      </c>
      <c r="S97" s="36" t="e">
        <f ca="1">VLOOKUP(R97,Lists!B:D,3,FALSE)</f>
        <v>#N/A</v>
      </c>
      <c r="T97" s="36" t="str">
        <f>IF(F97&lt;&gt;"",MATCH(R97,'Maximum minutes'!B:B,0),"")</f>
        <v/>
      </c>
      <c r="U97" s="36">
        <f ca="1">IF(F97&lt;&gt;"",COUNTA(OFFSET('Maximum minutes'!$C$1,'Annexe A1 Cours'!T97,0,1,50)),0)</f>
        <v>0</v>
      </c>
      <c r="V97" s="37">
        <f ca="1">IFERROR(OFFSET('Maximum minutes'!$C$1,T97+1,-1+MATCH(G97,OFFSET('Maximum minutes'!$C$1,T97-1,0,1,50),0)),0)</f>
        <v>0</v>
      </c>
      <c r="W97" s="38">
        <f t="shared" ca="1" si="2"/>
        <v>0</v>
      </c>
    </row>
    <row r="98" spans="1:23" s="36" customFormat="1" ht="18.75">
      <c r="A98" s="34"/>
      <c r="B98" s="39"/>
      <c r="C98" s="39"/>
      <c r="D98" s="35"/>
      <c r="E98" s="40"/>
      <c r="F98" s="39"/>
      <c r="G98" s="39"/>
      <c r="H98" s="39"/>
      <c r="I98" s="34"/>
      <c r="J98" s="34"/>
      <c r="K98" s="34"/>
      <c r="L98" s="34"/>
      <c r="M98" s="43" t="str">
        <f ca="1">IFERROR(OFFSET('Maximum minutes'!$C$1,T98,MATCH(IF(G98&lt;&gt;"",G98,F98),OFFSET('Maximum minutes'!$C$1,T98-1,0,1,U98+1),0)-1)*IF(OR(ISNUMBER(J98),J98="sans examen"),1,0)*IF(W98&lt;MinDate,1,0),"")</f>
        <v/>
      </c>
      <c r="N98" s="36">
        <f t="shared" ca="1" si="3"/>
        <v>0</v>
      </c>
      <c r="O98" s="36" t="e">
        <f ca="1">LEFT(OFFSET(Lists!$Q$2,MATCH(E98,Lists!$R$3:$R$19,0),0),4)</f>
        <v>#N/A</v>
      </c>
      <c r="P98" s="36" t="e">
        <f ca="1">MATCH(O98,Lists!$S$2:$S$640,1)</f>
        <v>#N/A</v>
      </c>
      <c r="Q98" s="36" t="e">
        <f ca="1">MATCH(LEFT(OFFSET(Lists!$Q$2,MATCH(E98,Lists!$R$3:$R$19,0)+1,0),4),Lists!$S$3:$S$640,1)</f>
        <v>#N/A</v>
      </c>
      <c r="R98" s="36" t="e">
        <f ca="1">LEFT(OFFSET(Lists!$S$2,P98-1+MATCH(F98,OFFSET(Lists!$T$3,P98-1,0,Q98-P98+1),0),0),6)</f>
        <v>#N/A</v>
      </c>
      <c r="S98" s="36" t="e">
        <f ca="1">VLOOKUP(R98,Lists!B:D,3,FALSE)</f>
        <v>#N/A</v>
      </c>
      <c r="T98" s="36" t="str">
        <f>IF(F98&lt;&gt;"",MATCH(R98,'Maximum minutes'!B:B,0),"")</f>
        <v/>
      </c>
      <c r="U98" s="36">
        <f ca="1">IF(F98&lt;&gt;"",COUNTA(OFFSET('Maximum minutes'!$C$1,'Annexe A1 Cours'!T98,0,1,50)),0)</f>
        <v>0</v>
      </c>
      <c r="V98" s="37">
        <f ca="1">IFERROR(OFFSET('Maximum minutes'!$C$1,T98+1,-1+MATCH(G98,OFFSET('Maximum minutes'!$C$1,T98-1,0,1,50),0)),0)</f>
        <v>0</v>
      </c>
      <c r="W98" s="38">
        <f t="shared" ca="1" si="2"/>
        <v>0</v>
      </c>
    </row>
    <row r="99" spans="1:23" s="36" customFormat="1" ht="18.75">
      <c r="A99" s="34"/>
      <c r="B99" s="39"/>
      <c r="C99" s="39"/>
      <c r="D99" s="35"/>
      <c r="E99" s="40"/>
      <c r="F99" s="39"/>
      <c r="G99" s="39"/>
      <c r="H99" s="39"/>
      <c r="I99" s="34"/>
      <c r="J99" s="34"/>
      <c r="K99" s="34"/>
      <c r="L99" s="34"/>
      <c r="M99" s="43" t="str">
        <f ca="1">IFERROR(OFFSET('Maximum minutes'!$C$1,T99,MATCH(IF(G99&lt;&gt;"",G99,F99),OFFSET('Maximum minutes'!$C$1,T99-1,0,1,U99+1),0)-1)*IF(OR(ISNUMBER(J99),J99="sans examen"),1,0)*IF(W99&lt;MinDate,1,0),"")</f>
        <v/>
      </c>
      <c r="N99" s="36">
        <f t="shared" ca="1" si="3"/>
        <v>0</v>
      </c>
      <c r="O99" s="36" t="e">
        <f ca="1">LEFT(OFFSET(Lists!$Q$2,MATCH(E99,Lists!$R$3:$R$19,0),0),4)</f>
        <v>#N/A</v>
      </c>
      <c r="P99" s="36" t="e">
        <f ca="1">MATCH(O99,Lists!$S$2:$S$640,1)</f>
        <v>#N/A</v>
      </c>
      <c r="Q99" s="36" t="e">
        <f ca="1">MATCH(LEFT(OFFSET(Lists!$Q$2,MATCH(E99,Lists!$R$3:$R$19,0)+1,0),4),Lists!$S$3:$S$640,1)</f>
        <v>#N/A</v>
      </c>
      <c r="R99" s="36" t="e">
        <f ca="1">LEFT(OFFSET(Lists!$S$2,P99-1+MATCH(F99,OFFSET(Lists!$T$3,P99-1,0,Q99-P99+1),0),0),6)</f>
        <v>#N/A</v>
      </c>
      <c r="S99" s="36" t="e">
        <f ca="1">VLOOKUP(R99,Lists!B:D,3,FALSE)</f>
        <v>#N/A</v>
      </c>
      <c r="T99" s="36" t="str">
        <f>IF(F99&lt;&gt;"",MATCH(R99,'Maximum minutes'!B:B,0),"")</f>
        <v/>
      </c>
      <c r="U99" s="36">
        <f ca="1">IF(F99&lt;&gt;"",COUNTA(OFFSET('Maximum minutes'!$C$1,'Annexe A1 Cours'!T99,0,1,50)),0)</f>
        <v>0</v>
      </c>
      <c r="V99" s="37">
        <f ca="1">IFERROR(OFFSET('Maximum minutes'!$C$1,T99+1,-1+MATCH(G99,OFFSET('Maximum minutes'!$C$1,T99-1,0,1,50),0)),0)</f>
        <v>0</v>
      </c>
      <c r="W99" s="38">
        <f t="shared" ca="1" si="2"/>
        <v>0</v>
      </c>
    </row>
    <row r="100" spans="1:23" s="36" customFormat="1" ht="18.75">
      <c r="A100" s="34"/>
      <c r="B100" s="39"/>
      <c r="C100" s="39"/>
      <c r="D100" s="35"/>
      <c r="E100" s="40"/>
      <c r="F100" s="39"/>
      <c r="G100" s="39"/>
      <c r="H100" s="39"/>
      <c r="I100" s="34"/>
      <c r="J100" s="34"/>
      <c r="K100" s="34"/>
      <c r="L100" s="34"/>
      <c r="M100" s="43" t="str">
        <f ca="1">IFERROR(OFFSET('Maximum minutes'!$C$1,T100,MATCH(IF(G100&lt;&gt;"",G100,F100),OFFSET('Maximum minutes'!$C$1,T100-1,0,1,U100+1),0)-1)*IF(OR(ISNUMBER(J100),J100="sans examen"),1,0)*IF(W100&lt;MinDate,1,0),"")</f>
        <v/>
      </c>
      <c r="N100" s="36">
        <f t="shared" ca="1" si="3"/>
        <v>0</v>
      </c>
      <c r="O100" s="36" t="e">
        <f ca="1">LEFT(OFFSET(Lists!$Q$2,MATCH(E100,Lists!$R$3:$R$19,0),0),4)</f>
        <v>#N/A</v>
      </c>
      <c r="P100" s="36" t="e">
        <f ca="1">MATCH(O100,Lists!$S$2:$S$640,1)</f>
        <v>#N/A</v>
      </c>
      <c r="Q100" s="36" t="e">
        <f ca="1">MATCH(LEFT(OFFSET(Lists!$Q$2,MATCH(E100,Lists!$R$3:$R$19,0)+1,0),4),Lists!$S$3:$S$640,1)</f>
        <v>#N/A</v>
      </c>
      <c r="R100" s="36" t="e">
        <f ca="1">LEFT(OFFSET(Lists!$S$2,P100-1+MATCH(F100,OFFSET(Lists!$T$3,P100-1,0,Q100-P100+1),0),0),6)</f>
        <v>#N/A</v>
      </c>
      <c r="S100" s="36" t="e">
        <f ca="1">VLOOKUP(R100,Lists!B:D,3,FALSE)</f>
        <v>#N/A</v>
      </c>
      <c r="T100" s="36" t="str">
        <f>IF(F100&lt;&gt;"",MATCH(R100,'Maximum minutes'!B:B,0),"")</f>
        <v/>
      </c>
      <c r="U100" s="36">
        <f ca="1">IF(F100&lt;&gt;"",COUNTA(OFFSET('Maximum minutes'!$C$1,'Annexe A1 Cours'!T100,0,1,50)),0)</f>
        <v>0</v>
      </c>
      <c r="V100" s="37">
        <f ca="1">IFERROR(OFFSET('Maximum minutes'!$C$1,T100+1,-1+MATCH(G100,OFFSET('Maximum minutes'!$C$1,T100-1,0,1,50),0)),0)</f>
        <v>0</v>
      </c>
      <c r="W100" s="38">
        <f t="shared" ca="1" si="2"/>
        <v>0</v>
      </c>
    </row>
    <row r="101" spans="1:23" s="36" customFormat="1" ht="18.75">
      <c r="A101" s="34"/>
      <c r="B101" s="39"/>
      <c r="C101" s="39"/>
      <c r="D101" s="35"/>
      <c r="E101" s="40"/>
      <c r="F101" s="39"/>
      <c r="G101" s="39"/>
      <c r="H101" s="39"/>
      <c r="I101" s="34"/>
      <c r="J101" s="34"/>
      <c r="K101" s="34"/>
      <c r="L101" s="34"/>
      <c r="M101" s="43" t="str">
        <f ca="1">IFERROR(OFFSET('Maximum minutes'!$C$1,T101,MATCH(IF(G101&lt;&gt;"",G101,F101),OFFSET('Maximum minutes'!$C$1,T101-1,0,1,U101+1),0)-1)*IF(OR(ISNUMBER(J101),J101="sans examen"),1,0)*IF(W101&lt;MinDate,1,0),"")</f>
        <v/>
      </c>
      <c r="N101" s="36">
        <f t="shared" ca="1" si="3"/>
        <v>0</v>
      </c>
      <c r="O101" s="36" t="e">
        <f ca="1">LEFT(OFFSET(Lists!$Q$2,MATCH(E101,Lists!$R$3:$R$19,0),0),4)</f>
        <v>#N/A</v>
      </c>
      <c r="P101" s="36" t="e">
        <f ca="1">MATCH(O101,Lists!$S$2:$S$640,1)</f>
        <v>#N/A</v>
      </c>
      <c r="Q101" s="36" t="e">
        <f ca="1">MATCH(LEFT(OFFSET(Lists!$Q$2,MATCH(E101,Lists!$R$3:$R$19,0)+1,0),4),Lists!$S$3:$S$640,1)</f>
        <v>#N/A</v>
      </c>
      <c r="R101" s="36" t="e">
        <f ca="1">LEFT(OFFSET(Lists!$S$2,P101-1+MATCH(F101,OFFSET(Lists!$T$3,P101-1,0,Q101-P101+1),0),0),6)</f>
        <v>#N/A</v>
      </c>
      <c r="S101" s="36" t="e">
        <f ca="1">VLOOKUP(R101,Lists!B:D,3,FALSE)</f>
        <v>#N/A</v>
      </c>
      <c r="T101" s="36" t="str">
        <f>IF(F101&lt;&gt;"",MATCH(R101,'Maximum minutes'!B:B,0),"")</f>
        <v/>
      </c>
      <c r="U101" s="36">
        <f ca="1">IF(F101&lt;&gt;"",COUNTA(OFFSET('Maximum minutes'!$C$1,'Annexe A1 Cours'!T101,0,1,50)),0)</f>
        <v>0</v>
      </c>
      <c r="V101" s="37">
        <f ca="1">IFERROR(OFFSET('Maximum minutes'!$C$1,T101+1,-1+MATCH(G101,OFFSET('Maximum minutes'!$C$1,T101-1,0,1,50),0)),0)</f>
        <v>0</v>
      </c>
      <c r="W101" s="38">
        <f t="shared" ca="1" si="2"/>
        <v>0</v>
      </c>
    </row>
    <row r="102" spans="1:23" s="36" customFormat="1" ht="18.75">
      <c r="A102" s="34"/>
      <c r="B102" s="39"/>
      <c r="C102" s="39"/>
      <c r="D102" s="35"/>
      <c r="E102" s="40"/>
      <c r="F102" s="39"/>
      <c r="G102" s="39"/>
      <c r="H102" s="39"/>
      <c r="I102" s="34"/>
      <c r="J102" s="34"/>
      <c r="K102" s="34"/>
      <c r="L102" s="34"/>
      <c r="M102" s="43" t="str">
        <f ca="1">IFERROR(OFFSET('Maximum minutes'!$C$1,T102,MATCH(IF(G102&lt;&gt;"",G102,F102),OFFSET('Maximum minutes'!$C$1,T102-1,0,1,U102+1),0)-1)*IF(OR(ISNUMBER(J102),J102="sans examen"),1,0)*IF(W102&lt;MinDate,1,0),"")</f>
        <v/>
      </c>
      <c r="N102" s="36">
        <f t="shared" ca="1" si="3"/>
        <v>0</v>
      </c>
      <c r="O102" s="36" t="e">
        <f ca="1">LEFT(OFFSET(Lists!$Q$2,MATCH(E102,Lists!$R$3:$R$19,0),0),4)</f>
        <v>#N/A</v>
      </c>
      <c r="P102" s="36" t="e">
        <f ca="1">MATCH(O102,Lists!$S$2:$S$640,1)</f>
        <v>#N/A</v>
      </c>
      <c r="Q102" s="36" t="e">
        <f ca="1">MATCH(LEFT(OFFSET(Lists!$Q$2,MATCH(E102,Lists!$R$3:$R$19,0)+1,0),4),Lists!$S$3:$S$640,1)</f>
        <v>#N/A</v>
      </c>
      <c r="R102" s="36" t="e">
        <f ca="1">LEFT(OFFSET(Lists!$S$2,P102-1+MATCH(F102,OFFSET(Lists!$T$3,P102-1,0,Q102-P102+1),0),0),6)</f>
        <v>#N/A</v>
      </c>
      <c r="S102" s="36" t="e">
        <f ca="1">VLOOKUP(R102,Lists!B:D,3,FALSE)</f>
        <v>#N/A</v>
      </c>
      <c r="T102" s="36" t="str">
        <f>IF(F102&lt;&gt;"",MATCH(R102,'Maximum minutes'!B:B,0),"")</f>
        <v/>
      </c>
      <c r="U102" s="36">
        <f ca="1">IF(F102&lt;&gt;"",COUNTA(OFFSET('Maximum minutes'!$C$1,'Annexe A1 Cours'!T102,0,1,50)),0)</f>
        <v>0</v>
      </c>
      <c r="V102" s="37">
        <f ca="1">IFERROR(OFFSET('Maximum minutes'!$C$1,T102+1,-1+MATCH(G102,OFFSET('Maximum minutes'!$C$1,T102-1,0,1,50),0)),0)</f>
        <v>0</v>
      </c>
      <c r="W102" s="38">
        <f t="shared" ca="1" si="2"/>
        <v>0</v>
      </c>
    </row>
    <row r="103" spans="1:23" s="36" customFormat="1" ht="18.75">
      <c r="A103" s="34"/>
      <c r="B103" s="39"/>
      <c r="C103" s="39"/>
      <c r="D103" s="35"/>
      <c r="E103" s="40"/>
      <c r="F103" s="39"/>
      <c r="G103" s="39"/>
      <c r="H103" s="39"/>
      <c r="I103" s="34"/>
      <c r="J103" s="34"/>
      <c r="K103" s="34"/>
      <c r="L103" s="34"/>
      <c r="M103" s="43" t="str">
        <f ca="1">IFERROR(OFFSET('Maximum minutes'!$C$1,T103,MATCH(IF(G103&lt;&gt;"",G103,F103),OFFSET('Maximum minutes'!$C$1,T103-1,0,1,U103+1),0)-1)*IF(OR(ISNUMBER(J103),J103="sans examen"),1,0)*IF(W103&lt;MinDate,1,0),"")</f>
        <v/>
      </c>
      <c r="N103" s="36">
        <f t="shared" ca="1" si="3"/>
        <v>0</v>
      </c>
      <c r="O103" s="36" t="e">
        <f ca="1">LEFT(OFFSET(Lists!$Q$2,MATCH(E103,Lists!$R$3:$R$19,0),0),4)</f>
        <v>#N/A</v>
      </c>
      <c r="P103" s="36" t="e">
        <f ca="1">MATCH(O103,Lists!$S$2:$S$640,1)</f>
        <v>#N/A</v>
      </c>
      <c r="Q103" s="36" t="e">
        <f ca="1">MATCH(LEFT(OFFSET(Lists!$Q$2,MATCH(E103,Lists!$R$3:$R$19,0)+1,0),4),Lists!$S$3:$S$640,1)</f>
        <v>#N/A</v>
      </c>
      <c r="R103" s="36" t="e">
        <f ca="1">LEFT(OFFSET(Lists!$S$2,P103-1+MATCH(F103,OFFSET(Lists!$T$3,P103-1,0,Q103-P103+1),0),0),6)</f>
        <v>#N/A</v>
      </c>
      <c r="S103" s="36" t="e">
        <f ca="1">VLOOKUP(R103,Lists!B:D,3,FALSE)</f>
        <v>#N/A</v>
      </c>
      <c r="T103" s="36" t="str">
        <f>IF(F103&lt;&gt;"",MATCH(R103,'Maximum minutes'!B:B,0),"")</f>
        <v/>
      </c>
      <c r="U103" s="36">
        <f ca="1">IF(F103&lt;&gt;"",COUNTA(OFFSET('Maximum minutes'!$C$1,'Annexe A1 Cours'!T103,0,1,50)),0)</f>
        <v>0</v>
      </c>
      <c r="V103" s="37">
        <f ca="1">IFERROR(OFFSET('Maximum minutes'!$C$1,T103+1,-1+MATCH(G103,OFFSET('Maximum minutes'!$C$1,T103-1,0,1,50),0)),0)</f>
        <v>0</v>
      </c>
      <c r="W103" s="38">
        <f t="shared" ca="1" si="2"/>
        <v>0</v>
      </c>
    </row>
    <row r="104" spans="1:23" s="36" customFormat="1" ht="18.75">
      <c r="A104" s="34"/>
      <c r="B104" s="39"/>
      <c r="C104" s="39"/>
      <c r="D104" s="35"/>
      <c r="E104" s="40"/>
      <c r="F104" s="39"/>
      <c r="G104" s="39"/>
      <c r="H104" s="39"/>
      <c r="I104" s="34"/>
      <c r="J104" s="34"/>
      <c r="K104" s="34"/>
      <c r="L104" s="34"/>
      <c r="M104" s="43" t="str">
        <f ca="1">IFERROR(OFFSET('Maximum minutes'!$C$1,T104,MATCH(IF(G104&lt;&gt;"",G104,F104),OFFSET('Maximum minutes'!$C$1,T104-1,0,1,U104+1),0)-1)*IF(OR(ISNUMBER(J104),J104="sans examen"),1,0)*IF(W104&lt;MinDate,1,0),"")</f>
        <v/>
      </c>
      <c r="N104" s="36">
        <f t="shared" ca="1" si="3"/>
        <v>0</v>
      </c>
      <c r="O104" s="36" t="e">
        <f ca="1">LEFT(OFFSET(Lists!$Q$2,MATCH(E104,Lists!$R$3:$R$19,0),0),4)</f>
        <v>#N/A</v>
      </c>
      <c r="P104" s="36" t="e">
        <f ca="1">MATCH(O104,Lists!$S$2:$S$640,1)</f>
        <v>#N/A</v>
      </c>
      <c r="Q104" s="36" t="e">
        <f ca="1">MATCH(LEFT(OFFSET(Lists!$Q$2,MATCH(E104,Lists!$R$3:$R$19,0)+1,0),4),Lists!$S$3:$S$640,1)</f>
        <v>#N/A</v>
      </c>
      <c r="R104" s="36" t="e">
        <f ca="1">LEFT(OFFSET(Lists!$S$2,P104-1+MATCH(F104,OFFSET(Lists!$T$3,P104-1,0,Q104-P104+1),0),0),6)</f>
        <v>#N/A</v>
      </c>
      <c r="S104" s="36" t="e">
        <f ca="1">VLOOKUP(R104,Lists!B:D,3,FALSE)</f>
        <v>#N/A</v>
      </c>
      <c r="T104" s="36" t="str">
        <f>IF(F104&lt;&gt;"",MATCH(R104,'Maximum minutes'!B:B,0),"")</f>
        <v/>
      </c>
      <c r="U104" s="36">
        <f ca="1">IF(F104&lt;&gt;"",COUNTA(OFFSET('Maximum minutes'!$C$1,'Annexe A1 Cours'!T104,0,1,50)),0)</f>
        <v>0</v>
      </c>
      <c r="V104" s="37">
        <f ca="1">IFERROR(OFFSET('Maximum minutes'!$C$1,T104+1,-1+MATCH(G104,OFFSET('Maximum minutes'!$C$1,T104-1,0,1,50),0)),0)</f>
        <v>0</v>
      </c>
      <c r="W104" s="38">
        <f t="shared" ca="1" si="2"/>
        <v>0</v>
      </c>
    </row>
    <row r="105" spans="1:23" s="36" customFormat="1" ht="18.75">
      <c r="A105" s="34"/>
      <c r="B105" s="39"/>
      <c r="C105" s="39"/>
      <c r="D105" s="35"/>
      <c r="E105" s="40"/>
      <c r="F105" s="39"/>
      <c r="G105" s="39"/>
      <c r="H105" s="39"/>
      <c r="I105" s="34"/>
      <c r="J105" s="34"/>
      <c r="K105" s="34"/>
      <c r="L105" s="34"/>
      <c r="M105" s="43" t="str">
        <f ca="1">IFERROR(OFFSET('Maximum minutes'!$C$1,T105,MATCH(IF(G105&lt;&gt;"",G105,F105),OFFSET('Maximum minutes'!$C$1,T105-1,0,1,U105+1),0)-1)*IF(OR(ISNUMBER(J105),J105="sans examen"),1,0)*IF(W105&lt;MinDate,1,0),"")</f>
        <v/>
      </c>
      <c r="N105" s="36">
        <f t="shared" ca="1" si="3"/>
        <v>0</v>
      </c>
      <c r="O105" s="36" t="e">
        <f ca="1">LEFT(OFFSET(Lists!$Q$2,MATCH(E105,Lists!$R$3:$R$19,0),0),4)</f>
        <v>#N/A</v>
      </c>
      <c r="P105" s="36" t="e">
        <f ca="1">MATCH(O105,Lists!$S$2:$S$640,1)</f>
        <v>#N/A</v>
      </c>
      <c r="Q105" s="36" t="e">
        <f ca="1">MATCH(LEFT(OFFSET(Lists!$Q$2,MATCH(E105,Lists!$R$3:$R$19,0)+1,0),4),Lists!$S$3:$S$640,1)</f>
        <v>#N/A</v>
      </c>
      <c r="R105" s="36" t="e">
        <f ca="1">LEFT(OFFSET(Lists!$S$2,P105-1+MATCH(F105,OFFSET(Lists!$T$3,P105-1,0,Q105-P105+1),0),0),6)</f>
        <v>#N/A</v>
      </c>
      <c r="S105" s="36" t="e">
        <f ca="1">VLOOKUP(R105,Lists!B:D,3,FALSE)</f>
        <v>#N/A</v>
      </c>
      <c r="T105" s="36" t="str">
        <f>IF(F105&lt;&gt;"",MATCH(R105,'Maximum minutes'!B:B,0),"")</f>
        <v/>
      </c>
      <c r="U105" s="36">
        <f ca="1">IF(F105&lt;&gt;"",COUNTA(OFFSET('Maximum minutes'!$C$1,'Annexe A1 Cours'!T105,0,1,50)),0)</f>
        <v>0</v>
      </c>
      <c r="V105" s="37">
        <f ca="1">IFERROR(OFFSET('Maximum minutes'!$C$1,T105+1,-1+MATCH(G105,OFFSET('Maximum minutes'!$C$1,T105-1,0,1,50),0)),0)</f>
        <v>0</v>
      </c>
      <c r="W105" s="38">
        <f t="shared" ca="1" si="2"/>
        <v>0</v>
      </c>
    </row>
    <row r="106" spans="1:23" s="36" customFormat="1" ht="18.75">
      <c r="A106" s="34"/>
      <c r="B106" s="39"/>
      <c r="C106" s="39"/>
      <c r="D106" s="35"/>
      <c r="E106" s="40"/>
      <c r="F106" s="39"/>
      <c r="G106" s="39"/>
      <c r="H106" s="39"/>
      <c r="I106" s="34"/>
      <c r="J106" s="34"/>
      <c r="K106" s="34"/>
      <c r="L106" s="34"/>
      <c r="M106" s="43" t="str">
        <f ca="1">IFERROR(OFFSET('Maximum minutes'!$C$1,T106,MATCH(IF(G106&lt;&gt;"",G106,F106),OFFSET('Maximum minutes'!$C$1,T106-1,0,1,U106+1),0)-1)*IF(OR(ISNUMBER(J106),J106="sans examen"),1,0)*IF(W106&lt;MinDate,1,0),"")</f>
        <v/>
      </c>
      <c r="N106" s="36">
        <f t="shared" ca="1" si="3"/>
        <v>0</v>
      </c>
      <c r="O106" s="36" t="e">
        <f ca="1">LEFT(OFFSET(Lists!$Q$2,MATCH(E106,Lists!$R$3:$R$19,0),0),4)</f>
        <v>#N/A</v>
      </c>
      <c r="P106" s="36" t="e">
        <f ca="1">MATCH(O106,Lists!$S$2:$S$640,1)</f>
        <v>#N/A</v>
      </c>
      <c r="Q106" s="36" t="e">
        <f ca="1">MATCH(LEFT(OFFSET(Lists!$Q$2,MATCH(E106,Lists!$R$3:$R$19,0)+1,0),4),Lists!$S$3:$S$640,1)</f>
        <v>#N/A</v>
      </c>
      <c r="R106" s="36" t="e">
        <f ca="1">LEFT(OFFSET(Lists!$S$2,P106-1+MATCH(F106,OFFSET(Lists!$T$3,P106-1,0,Q106-P106+1),0),0),6)</f>
        <v>#N/A</v>
      </c>
      <c r="S106" s="36" t="e">
        <f ca="1">VLOOKUP(R106,Lists!B:D,3,FALSE)</f>
        <v>#N/A</v>
      </c>
      <c r="T106" s="36" t="str">
        <f>IF(F106&lt;&gt;"",MATCH(R106,'Maximum minutes'!B:B,0),"")</f>
        <v/>
      </c>
      <c r="U106" s="36">
        <f ca="1">IF(F106&lt;&gt;"",COUNTA(OFFSET('Maximum minutes'!$C$1,'Annexe A1 Cours'!T106,0,1,50)),0)</f>
        <v>0</v>
      </c>
      <c r="V106" s="37">
        <f ca="1">IFERROR(OFFSET('Maximum minutes'!$C$1,T106+1,-1+MATCH(G106,OFFSET('Maximum minutes'!$C$1,T106-1,0,1,50),0)),0)</f>
        <v>0</v>
      </c>
      <c r="W106" s="38">
        <f t="shared" ca="1" si="2"/>
        <v>0</v>
      </c>
    </row>
    <row r="107" spans="1:23" s="36" customFormat="1" ht="18.75">
      <c r="A107" s="34"/>
      <c r="B107" s="39"/>
      <c r="C107" s="39"/>
      <c r="D107" s="35"/>
      <c r="E107" s="40"/>
      <c r="F107" s="39"/>
      <c r="G107" s="39"/>
      <c r="H107" s="39"/>
      <c r="I107" s="34"/>
      <c r="J107" s="34"/>
      <c r="K107" s="34"/>
      <c r="L107" s="34"/>
      <c r="M107" s="43" t="str">
        <f ca="1">IFERROR(OFFSET('Maximum minutes'!$C$1,T107,MATCH(IF(G107&lt;&gt;"",G107,F107),OFFSET('Maximum minutes'!$C$1,T107-1,0,1,U107+1),0)-1)*IF(OR(ISNUMBER(J107),J107="sans examen"),1,0)*IF(W107&lt;MinDate,1,0),"")</f>
        <v/>
      </c>
      <c r="N107" s="36">
        <f t="shared" ca="1" si="3"/>
        <v>0</v>
      </c>
      <c r="O107" s="36" t="e">
        <f ca="1">LEFT(OFFSET(Lists!$Q$2,MATCH(E107,Lists!$R$3:$R$19,0),0),4)</f>
        <v>#N/A</v>
      </c>
      <c r="P107" s="36" t="e">
        <f ca="1">MATCH(O107,Lists!$S$2:$S$640,1)</f>
        <v>#N/A</v>
      </c>
      <c r="Q107" s="36" t="e">
        <f ca="1">MATCH(LEFT(OFFSET(Lists!$Q$2,MATCH(E107,Lists!$R$3:$R$19,0)+1,0),4),Lists!$S$3:$S$640,1)</f>
        <v>#N/A</v>
      </c>
      <c r="R107" s="36" t="e">
        <f ca="1">LEFT(OFFSET(Lists!$S$2,P107-1+MATCH(F107,OFFSET(Lists!$T$3,P107-1,0,Q107-P107+1),0),0),6)</f>
        <v>#N/A</v>
      </c>
      <c r="S107" s="36" t="e">
        <f ca="1">VLOOKUP(R107,Lists!B:D,3,FALSE)</f>
        <v>#N/A</v>
      </c>
      <c r="T107" s="36" t="str">
        <f>IF(F107&lt;&gt;"",MATCH(R107,'Maximum minutes'!B:B,0),"")</f>
        <v/>
      </c>
      <c r="U107" s="36">
        <f ca="1">IF(F107&lt;&gt;"",COUNTA(OFFSET('Maximum minutes'!$C$1,'Annexe A1 Cours'!T107,0,1,50)),0)</f>
        <v>0</v>
      </c>
      <c r="V107" s="37">
        <f ca="1">IFERROR(OFFSET('Maximum minutes'!$C$1,T107+1,-1+MATCH(G107,OFFSET('Maximum minutes'!$C$1,T107-1,0,1,50),0)),0)</f>
        <v>0</v>
      </c>
      <c r="W107" s="38">
        <f t="shared" ca="1" si="2"/>
        <v>0</v>
      </c>
    </row>
    <row r="108" spans="1:23" s="36" customFormat="1" ht="18.75">
      <c r="A108" s="34"/>
      <c r="B108" s="39"/>
      <c r="C108" s="39"/>
      <c r="D108" s="35"/>
      <c r="E108" s="40"/>
      <c r="F108" s="39"/>
      <c r="G108" s="39"/>
      <c r="H108" s="39"/>
      <c r="I108" s="34"/>
      <c r="J108" s="34"/>
      <c r="K108" s="34"/>
      <c r="L108" s="34"/>
      <c r="M108" s="43" t="str">
        <f ca="1">IFERROR(OFFSET('Maximum minutes'!$C$1,T108,MATCH(IF(G108&lt;&gt;"",G108,F108),OFFSET('Maximum minutes'!$C$1,T108-1,0,1,U108+1),0)-1)*IF(OR(ISNUMBER(J108),J108="sans examen"),1,0)*IF(W108&lt;MinDate,1,0),"")</f>
        <v/>
      </c>
      <c r="N108" s="36">
        <f t="shared" ca="1" si="3"/>
        <v>0</v>
      </c>
      <c r="O108" s="36" t="e">
        <f ca="1">LEFT(OFFSET(Lists!$Q$2,MATCH(E108,Lists!$R$3:$R$19,0),0),4)</f>
        <v>#N/A</v>
      </c>
      <c r="P108" s="36" t="e">
        <f ca="1">MATCH(O108,Lists!$S$2:$S$640,1)</f>
        <v>#N/A</v>
      </c>
      <c r="Q108" s="36" t="e">
        <f ca="1">MATCH(LEFT(OFFSET(Lists!$Q$2,MATCH(E108,Lists!$R$3:$R$19,0)+1,0),4),Lists!$S$3:$S$640,1)</f>
        <v>#N/A</v>
      </c>
      <c r="R108" s="36" t="e">
        <f ca="1">LEFT(OFFSET(Lists!$S$2,P108-1+MATCH(F108,OFFSET(Lists!$T$3,P108-1,0,Q108-P108+1),0),0),6)</f>
        <v>#N/A</v>
      </c>
      <c r="S108" s="36" t="e">
        <f ca="1">VLOOKUP(R108,Lists!B:D,3,FALSE)</f>
        <v>#N/A</v>
      </c>
      <c r="T108" s="36" t="str">
        <f>IF(F108&lt;&gt;"",MATCH(R108,'Maximum minutes'!B:B,0),"")</f>
        <v/>
      </c>
      <c r="U108" s="36">
        <f ca="1">IF(F108&lt;&gt;"",COUNTA(OFFSET('Maximum minutes'!$C$1,'Annexe A1 Cours'!T108,0,1,50)),0)</f>
        <v>0</v>
      </c>
      <c r="V108" s="37">
        <f ca="1">IFERROR(OFFSET('Maximum minutes'!$C$1,T108+1,-1+MATCH(G108,OFFSET('Maximum minutes'!$C$1,T108-1,0,1,50),0)),0)</f>
        <v>0</v>
      </c>
      <c r="W108" s="38">
        <f t="shared" ca="1" si="2"/>
        <v>0</v>
      </c>
    </row>
    <row r="109" spans="1:23" s="36" customFormat="1" ht="18.75">
      <c r="A109" s="34"/>
      <c r="B109" s="39"/>
      <c r="C109" s="39"/>
      <c r="D109" s="35"/>
      <c r="E109" s="40"/>
      <c r="F109" s="39"/>
      <c r="G109" s="39"/>
      <c r="H109" s="39"/>
      <c r="I109" s="34"/>
      <c r="J109" s="34"/>
      <c r="K109" s="34"/>
      <c r="L109" s="34"/>
      <c r="M109" s="43" t="str">
        <f ca="1">IFERROR(OFFSET('Maximum minutes'!$C$1,T109,MATCH(IF(G109&lt;&gt;"",G109,F109),OFFSET('Maximum minutes'!$C$1,T109-1,0,1,U109+1),0)-1)*IF(OR(ISNUMBER(J109),J109="sans examen"),1,0)*IF(W109&lt;MinDate,1,0),"")</f>
        <v/>
      </c>
      <c r="N109" s="36">
        <f t="shared" ca="1" si="3"/>
        <v>0</v>
      </c>
      <c r="O109" s="36" t="e">
        <f ca="1">LEFT(OFFSET(Lists!$Q$2,MATCH(E109,Lists!$R$3:$R$19,0),0),4)</f>
        <v>#N/A</v>
      </c>
      <c r="P109" s="36" t="e">
        <f ca="1">MATCH(O109,Lists!$S$2:$S$640,1)</f>
        <v>#N/A</v>
      </c>
      <c r="Q109" s="36" t="e">
        <f ca="1">MATCH(LEFT(OFFSET(Lists!$Q$2,MATCH(E109,Lists!$R$3:$R$19,0)+1,0),4),Lists!$S$3:$S$640,1)</f>
        <v>#N/A</v>
      </c>
      <c r="R109" s="36" t="e">
        <f ca="1">LEFT(OFFSET(Lists!$S$2,P109-1+MATCH(F109,OFFSET(Lists!$T$3,P109-1,0,Q109-P109+1),0),0),6)</f>
        <v>#N/A</v>
      </c>
      <c r="S109" s="36" t="e">
        <f ca="1">VLOOKUP(R109,Lists!B:D,3,FALSE)</f>
        <v>#N/A</v>
      </c>
      <c r="T109" s="36" t="str">
        <f>IF(F109&lt;&gt;"",MATCH(R109,'Maximum minutes'!B:B,0),"")</f>
        <v/>
      </c>
      <c r="U109" s="36">
        <f ca="1">IF(F109&lt;&gt;"",COUNTA(OFFSET('Maximum minutes'!$C$1,'Annexe A1 Cours'!T109,0,1,50)),0)</f>
        <v>0</v>
      </c>
      <c r="V109" s="37">
        <f ca="1">IFERROR(OFFSET('Maximum minutes'!$C$1,T109+1,-1+MATCH(G109,OFFSET('Maximum minutes'!$C$1,T109-1,0,1,50),0)),0)</f>
        <v>0</v>
      </c>
      <c r="W109" s="38">
        <f t="shared" ca="1" si="2"/>
        <v>0</v>
      </c>
    </row>
    <row r="110" spans="1:23" s="36" customFormat="1" ht="18.75">
      <c r="A110" s="34"/>
      <c r="B110" s="39"/>
      <c r="C110" s="39"/>
      <c r="D110" s="35"/>
      <c r="E110" s="40"/>
      <c r="F110" s="39"/>
      <c r="G110" s="39"/>
      <c r="H110" s="39"/>
      <c r="I110" s="34"/>
      <c r="J110" s="34"/>
      <c r="K110" s="34"/>
      <c r="L110" s="34"/>
      <c r="M110" s="43" t="str">
        <f ca="1">IFERROR(OFFSET('Maximum minutes'!$C$1,T110,MATCH(IF(G110&lt;&gt;"",G110,F110),OFFSET('Maximum minutes'!$C$1,T110-1,0,1,U110+1),0)-1)*IF(OR(ISNUMBER(J110),J110="sans examen"),1,0)*IF(W110&lt;MinDate,1,0),"")</f>
        <v/>
      </c>
      <c r="N110" s="36">
        <f t="shared" ca="1" si="3"/>
        <v>0</v>
      </c>
      <c r="O110" s="36" t="e">
        <f ca="1">LEFT(OFFSET(Lists!$Q$2,MATCH(E110,Lists!$R$3:$R$19,0),0),4)</f>
        <v>#N/A</v>
      </c>
      <c r="P110" s="36" t="e">
        <f ca="1">MATCH(O110,Lists!$S$2:$S$640,1)</f>
        <v>#N/A</v>
      </c>
      <c r="Q110" s="36" t="e">
        <f ca="1">MATCH(LEFT(OFFSET(Lists!$Q$2,MATCH(E110,Lists!$R$3:$R$19,0)+1,0),4),Lists!$S$3:$S$640,1)</f>
        <v>#N/A</v>
      </c>
      <c r="R110" s="36" t="e">
        <f ca="1">LEFT(OFFSET(Lists!$S$2,P110-1+MATCH(F110,OFFSET(Lists!$T$3,P110-1,0,Q110-P110+1),0),0),6)</f>
        <v>#N/A</v>
      </c>
      <c r="S110" s="36" t="e">
        <f ca="1">VLOOKUP(R110,Lists!B:D,3,FALSE)</f>
        <v>#N/A</v>
      </c>
      <c r="T110" s="36" t="str">
        <f>IF(F110&lt;&gt;"",MATCH(R110,'Maximum minutes'!B:B,0),"")</f>
        <v/>
      </c>
      <c r="U110" s="36">
        <f ca="1">IF(F110&lt;&gt;"",COUNTA(OFFSET('Maximum minutes'!$C$1,'Annexe A1 Cours'!T110,0,1,50)),0)</f>
        <v>0</v>
      </c>
      <c r="V110" s="37">
        <f ca="1">IFERROR(OFFSET('Maximum minutes'!$C$1,T110+1,-1+MATCH(G110,OFFSET('Maximum minutes'!$C$1,T110-1,0,1,50),0)),0)</f>
        <v>0</v>
      </c>
      <c r="W110" s="38">
        <f t="shared" ca="1" si="2"/>
        <v>0</v>
      </c>
    </row>
    <row r="111" spans="1:23" s="36" customFormat="1" ht="18.75">
      <c r="A111" s="34"/>
      <c r="B111" s="39"/>
      <c r="C111" s="39"/>
      <c r="D111" s="35"/>
      <c r="E111" s="40"/>
      <c r="F111" s="39"/>
      <c r="G111" s="39"/>
      <c r="H111" s="39"/>
      <c r="I111" s="34"/>
      <c r="J111" s="34"/>
      <c r="K111" s="34"/>
      <c r="L111" s="34"/>
      <c r="M111" s="43" t="str">
        <f ca="1">IFERROR(OFFSET('Maximum minutes'!$C$1,T111,MATCH(IF(G111&lt;&gt;"",G111,F111),OFFSET('Maximum minutes'!$C$1,T111-1,0,1,U111+1),0)-1)*IF(OR(ISNUMBER(J111),J111="sans examen"),1,0)*IF(W111&lt;MinDate,1,0),"")</f>
        <v/>
      </c>
      <c r="N111" s="36">
        <f t="shared" ca="1" si="3"/>
        <v>0</v>
      </c>
      <c r="O111" s="36" t="e">
        <f ca="1">LEFT(OFFSET(Lists!$Q$2,MATCH(E111,Lists!$R$3:$R$19,0),0),4)</f>
        <v>#N/A</v>
      </c>
      <c r="P111" s="36" t="e">
        <f ca="1">MATCH(O111,Lists!$S$2:$S$640,1)</f>
        <v>#N/A</v>
      </c>
      <c r="Q111" s="36" t="e">
        <f ca="1">MATCH(LEFT(OFFSET(Lists!$Q$2,MATCH(E111,Lists!$R$3:$R$19,0)+1,0),4),Lists!$S$3:$S$640,1)</f>
        <v>#N/A</v>
      </c>
      <c r="R111" s="36" t="e">
        <f ca="1">LEFT(OFFSET(Lists!$S$2,P111-1+MATCH(F111,OFFSET(Lists!$T$3,P111-1,0,Q111-P111+1),0),0),6)</f>
        <v>#N/A</v>
      </c>
      <c r="S111" s="36" t="e">
        <f ca="1">VLOOKUP(R111,Lists!B:D,3,FALSE)</f>
        <v>#N/A</v>
      </c>
      <c r="T111" s="36" t="str">
        <f>IF(F111&lt;&gt;"",MATCH(R111,'Maximum minutes'!B:B,0),"")</f>
        <v/>
      </c>
      <c r="U111" s="36">
        <f ca="1">IF(F111&lt;&gt;"",COUNTA(OFFSET('Maximum minutes'!$C$1,'Annexe A1 Cours'!T111,0,1,50)),0)</f>
        <v>0</v>
      </c>
      <c r="V111" s="37">
        <f ca="1">IFERROR(OFFSET('Maximum minutes'!$C$1,T111+1,-1+MATCH(G111,OFFSET('Maximum minutes'!$C$1,T111-1,0,1,50),0)),0)</f>
        <v>0</v>
      </c>
      <c r="W111" s="38">
        <f t="shared" ca="1" si="2"/>
        <v>0</v>
      </c>
    </row>
    <row r="112" spans="1:23" s="36" customFormat="1" ht="18.75">
      <c r="A112" s="34"/>
      <c r="B112" s="39"/>
      <c r="C112" s="39"/>
      <c r="D112" s="35"/>
      <c r="E112" s="40"/>
      <c r="F112" s="39"/>
      <c r="G112" s="39"/>
      <c r="H112" s="39"/>
      <c r="I112" s="34"/>
      <c r="J112" s="34"/>
      <c r="K112" s="34"/>
      <c r="L112" s="34"/>
      <c r="M112" s="43" t="str">
        <f ca="1">IFERROR(OFFSET('Maximum minutes'!$C$1,T112,MATCH(IF(G112&lt;&gt;"",G112,F112),OFFSET('Maximum minutes'!$C$1,T112-1,0,1,U112+1),0)-1)*IF(OR(ISNUMBER(J112),J112="sans examen"),1,0)*IF(W112&lt;MinDate,1,0),"")</f>
        <v/>
      </c>
      <c r="N112" s="36">
        <f t="shared" ca="1" si="3"/>
        <v>0</v>
      </c>
      <c r="O112" s="36" t="e">
        <f ca="1">LEFT(OFFSET(Lists!$Q$2,MATCH(E112,Lists!$R$3:$R$19,0),0),4)</f>
        <v>#N/A</v>
      </c>
      <c r="P112" s="36" t="e">
        <f ca="1">MATCH(O112,Lists!$S$2:$S$640,1)</f>
        <v>#N/A</v>
      </c>
      <c r="Q112" s="36" t="e">
        <f ca="1">MATCH(LEFT(OFFSET(Lists!$Q$2,MATCH(E112,Lists!$R$3:$R$19,0)+1,0),4),Lists!$S$3:$S$640,1)</f>
        <v>#N/A</v>
      </c>
      <c r="R112" s="36" t="e">
        <f ca="1">LEFT(OFFSET(Lists!$S$2,P112-1+MATCH(F112,OFFSET(Lists!$T$3,P112-1,0,Q112-P112+1),0),0),6)</f>
        <v>#N/A</v>
      </c>
      <c r="S112" s="36" t="e">
        <f ca="1">VLOOKUP(R112,Lists!B:D,3,FALSE)</f>
        <v>#N/A</v>
      </c>
      <c r="T112" s="36" t="str">
        <f>IF(F112&lt;&gt;"",MATCH(R112,'Maximum minutes'!B:B,0),"")</f>
        <v/>
      </c>
      <c r="U112" s="36">
        <f ca="1">IF(F112&lt;&gt;"",COUNTA(OFFSET('Maximum minutes'!$C$1,'Annexe A1 Cours'!T112,0,1,50)),0)</f>
        <v>0</v>
      </c>
      <c r="V112" s="37">
        <f ca="1">IFERROR(OFFSET('Maximum minutes'!$C$1,T112+1,-1+MATCH(G112,OFFSET('Maximum minutes'!$C$1,T112-1,0,1,50),0)),0)</f>
        <v>0</v>
      </c>
      <c r="W112" s="38">
        <f t="shared" ca="1" si="2"/>
        <v>0</v>
      </c>
    </row>
    <row r="113" spans="1:23" s="36" customFormat="1" ht="18.75">
      <c r="A113" s="34"/>
      <c r="B113" s="39"/>
      <c r="C113" s="39"/>
      <c r="D113" s="35"/>
      <c r="E113" s="40"/>
      <c r="F113" s="39"/>
      <c r="G113" s="39"/>
      <c r="H113" s="39"/>
      <c r="I113" s="34"/>
      <c r="J113" s="34"/>
      <c r="K113" s="34"/>
      <c r="L113" s="34"/>
      <c r="M113" s="43" t="str">
        <f ca="1">IFERROR(OFFSET('Maximum minutes'!$C$1,T113,MATCH(IF(G113&lt;&gt;"",G113,F113),OFFSET('Maximum minutes'!$C$1,T113-1,0,1,U113+1),0)-1)*IF(OR(ISNUMBER(J113),J113="sans examen"),1,0)*IF(W113&lt;MinDate,1,0),"")</f>
        <v/>
      </c>
      <c r="N113" s="36">
        <f t="shared" ca="1" si="3"/>
        <v>0</v>
      </c>
      <c r="O113" s="36" t="e">
        <f ca="1">LEFT(OFFSET(Lists!$Q$2,MATCH(E113,Lists!$R$3:$R$19,0),0),4)</f>
        <v>#N/A</v>
      </c>
      <c r="P113" s="36" t="e">
        <f ca="1">MATCH(O113,Lists!$S$2:$S$640,1)</f>
        <v>#N/A</v>
      </c>
      <c r="Q113" s="36" t="e">
        <f ca="1">MATCH(LEFT(OFFSET(Lists!$Q$2,MATCH(E113,Lists!$R$3:$R$19,0)+1,0),4),Lists!$S$3:$S$640,1)</f>
        <v>#N/A</v>
      </c>
      <c r="R113" s="36" t="e">
        <f ca="1">LEFT(OFFSET(Lists!$S$2,P113-1+MATCH(F113,OFFSET(Lists!$T$3,P113-1,0,Q113-P113+1),0),0),6)</f>
        <v>#N/A</v>
      </c>
      <c r="S113" s="36" t="e">
        <f ca="1">VLOOKUP(R113,Lists!B:D,3,FALSE)</f>
        <v>#N/A</v>
      </c>
      <c r="T113" s="36" t="str">
        <f>IF(F113&lt;&gt;"",MATCH(R113,'Maximum minutes'!B:B,0),"")</f>
        <v/>
      </c>
      <c r="U113" s="36">
        <f ca="1">IF(F113&lt;&gt;"",COUNTA(OFFSET('Maximum minutes'!$C$1,'Annexe A1 Cours'!T113,0,1,50)),0)</f>
        <v>0</v>
      </c>
      <c r="V113" s="37">
        <f ca="1">IFERROR(OFFSET('Maximum minutes'!$C$1,T113+1,-1+MATCH(G113,OFFSET('Maximum minutes'!$C$1,T113-1,0,1,50),0)),0)</f>
        <v>0</v>
      </c>
      <c r="W113" s="38">
        <f t="shared" ca="1" si="2"/>
        <v>0</v>
      </c>
    </row>
    <row r="114" spans="1:23" s="36" customFormat="1" ht="18.75">
      <c r="A114" s="34"/>
      <c r="B114" s="39"/>
      <c r="C114" s="39"/>
      <c r="D114" s="35"/>
      <c r="E114" s="40"/>
      <c r="F114" s="39"/>
      <c r="G114" s="39"/>
      <c r="H114" s="39"/>
      <c r="I114" s="34"/>
      <c r="J114" s="34"/>
      <c r="K114" s="34"/>
      <c r="L114" s="34"/>
      <c r="M114" s="43" t="str">
        <f ca="1">IFERROR(OFFSET('Maximum minutes'!$C$1,T114,MATCH(IF(G114&lt;&gt;"",G114,F114),OFFSET('Maximum minutes'!$C$1,T114-1,0,1,U114+1),0)-1)*IF(OR(ISNUMBER(J114),J114="sans examen"),1,0)*IF(W114&lt;MinDate,1,0),"")</f>
        <v/>
      </c>
      <c r="N114" s="36">
        <f t="shared" ca="1" si="3"/>
        <v>0</v>
      </c>
      <c r="O114" s="36" t="e">
        <f ca="1">LEFT(OFFSET(Lists!$Q$2,MATCH(E114,Lists!$R$3:$R$19,0),0),4)</f>
        <v>#N/A</v>
      </c>
      <c r="P114" s="36" t="e">
        <f ca="1">MATCH(O114,Lists!$S$2:$S$640,1)</f>
        <v>#N/A</v>
      </c>
      <c r="Q114" s="36" t="e">
        <f ca="1">MATCH(LEFT(OFFSET(Lists!$Q$2,MATCH(E114,Lists!$R$3:$R$19,0)+1,0),4),Lists!$S$3:$S$640,1)</f>
        <v>#N/A</v>
      </c>
      <c r="R114" s="36" t="e">
        <f ca="1">LEFT(OFFSET(Lists!$S$2,P114-1+MATCH(F114,OFFSET(Lists!$T$3,P114-1,0,Q114-P114+1),0),0),6)</f>
        <v>#N/A</v>
      </c>
      <c r="S114" s="36" t="e">
        <f ca="1">VLOOKUP(R114,Lists!B:D,3,FALSE)</f>
        <v>#N/A</v>
      </c>
      <c r="T114" s="36" t="str">
        <f>IF(F114&lt;&gt;"",MATCH(R114,'Maximum minutes'!B:B,0),"")</f>
        <v/>
      </c>
      <c r="U114" s="36">
        <f ca="1">IF(F114&lt;&gt;"",COUNTA(OFFSET('Maximum minutes'!$C$1,'Annexe A1 Cours'!T114,0,1,50)),0)</f>
        <v>0</v>
      </c>
      <c r="V114" s="37">
        <f ca="1">IFERROR(OFFSET('Maximum minutes'!$C$1,T114+1,-1+MATCH(G114,OFFSET('Maximum minutes'!$C$1,T114-1,0,1,50),0)),0)</f>
        <v>0</v>
      </c>
      <c r="W114" s="38">
        <f t="shared" ca="1" si="2"/>
        <v>0</v>
      </c>
    </row>
    <row r="115" spans="1:23" s="36" customFormat="1" ht="18.75">
      <c r="A115" s="34"/>
      <c r="B115" s="39"/>
      <c r="C115" s="39"/>
      <c r="D115" s="35"/>
      <c r="E115" s="40"/>
      <c r="F115" s="39"/>
      <c r="G115" s="39"/>
      <c r="H115" s="39"/>
      <c r="I115" s="34"/>
      <c r="J115" s="34"/>
      <c r="K115" s="34"/>
      <c r="L115" s="34"/>
      <c r="M115" s="43" t="str">
        <f ca="1">IFERROR(OFFSET('Maximum minutes'!$C$1,T115,MATCH(IF(G115&lt;&gt;"",G115,F115),OFFSET('Maximum minutes'!$C$1,T115-1,0,1,U115+1),0)-1)*IF(OR(ISNUMBER(J115),J115="sans examen"),1,0)*IF(W115&lt;MinDate,1,0),"")</f>
        <v/>
      </c>
      <c r="N115" s="36">
        <f t="shared" ca="1" si="3"/>
        <v>0</v>
      </c>
      <c r="O115" s="36" t="e">
        <f ca="1">LEFT(OFFSET(Lists!$Q$2,MATCH(E115,Lists!$R$3:$R$19,0),0),4)</f>
        <v>#N/A</v>
      </c>
      <c r="P115" s="36" t="e">
        <f ca="1">MATCH(O115,Lists!$S$2:$S$640,1)</f>
        <v>#N/A</v>
      </c>
      <c r="Q115" s="36" t="e">
        <f ca="1">MATCH(LEFT(OFFSET(Lists!$Q$2,MATCH(E115,Lists!$R$3:$R$19,0)+1,0),4),Lists!$S$3:$S$640,1)</f>
        <v>#N/A</v>
      </c>
      <c r="R115" s="36" t="e">
        <f ca="1">LEFT(OFFSET(Lists!$S$2,P115-1+MATCH(F115,OFFSET(Lists!$T$3,P115-1,0,Q115-P115+1),0),0),6)</f>
        <v>#N/A</v>
      </c>
      <c r="S115" s="36" t="e">
        <f ca="1">VLOOKUP(R115,Lists!B:D,3,FALSE)</f>
        <v>#N/A</v>
      </c>
      <c r="T115" s="36" t="str">
        <f>IF(F115&lt;&gt;"",MATCH(R115,'Maximum minutes'!B:B,0),"")</f>
        <v/>
      </c>
      <c r="U115" s="36">
        <f ca="1">IF(F115&lt;&gt;"",COUNTA(OFFSET('Maximum minutes'!$C$1,'Annexe A1 Cours'!T115,0,1,50)),0)</f>
        <v>0</v>
      </c>
      <c r="V115" s="37">
        <f ca="1">IFERROR(OFFSET('Maximum minutes'!$C$1,T115+1,-1+MATCH(G115,OFFSET('Maximum minutes'!$C$1,T115-1,0,1,50),0)),0)</f>
        <v>0</v>
      </c>
      <c r="W115" s="38">
        <f t="shared" ca="1" si="2"/>
        <v>0</v>
      </c>
    </row>
    <row r="116" spans="1:23" s="36" customFormat="1" ht="18.75">
      <c r="A116" s="34"/>
      <c r="B116" s="39"/>
      <c r="C116" s="39"/>
      <c r="D116" s="35"/>
      <c r="E116" s="40"/>
      <c r="F116" s="39"/>
      <c r="G116" s="39"/>
      <c r="H116" s="39"/>
      <c r="I116" s="34"/>
      <c r="J116" s="34"/>
      <c r="K116" s="34"/>
      <c r="L116" s="34"/>
      <c r="M116" s="43" t="str">
        <f ca="1">IFERROR(OFFSET('Maximum minutes'!$C$1,T116,MATCH(IF(G116&lt;&gt;"",G116,F116),OFFSET('Maximum minutes'!$C$1,T116-1,0,1,U116+1),0)-1)*IF(OR(ISNUMBER(J116),J116="sans examen"),1,0)*IF(W116&lt;MinDate,1,0),"")</f>
        <v/>
      </c>
      <c r="N116" s="36">
        <f t="shared" ca="1" si="3"/>
        <v>0</v>
      </c>
      <c r="O116" s="36" t="e">
        <f ca="1">LEFT(OFFSET(Lists!$Q$2,MATCH(E116,Lists!$R$3:$R$19,0),0),4)</f>
        <v>#N/A</v>
      </c>
      <c r="P116" s="36" t="e">
        <f ca="1">MATCH(O116,Lists!$S$2:$S$640,1)</f>
        <v>#N/A</v>
      </c>
      <c r="Q116" s="36" t="e">
        <f ca="1">MATCH(LEFT(OFFSET(Lists!$Q$2,MATCH(E116,Lists!$R$3:$R$19,0)+1,0),4),Lists!$S$3:$S$640,1)</f>
        <v>#N/A</v>
      </c>
      <c r="R116" s="36" t="e">
        <f ca="1">LEFT(OFFSET(Lists!$S$2,P116-1+MATCH(F116,OFFSET(Lists!$T$3,P116-1,0,Q116-P116+1),0),0),6)</f>
        <v>#N/A</v>
      </c>
      <c r="S116" s="36" t="e">
        <f ca="1">VLOOKUP(R116,Lists!B:D,3,FALSE)</f>
        <v>#N/A</v>
      </c>
      <c r="T116" s="36" t="str">
        <f>IF(F116&lt;&gt;"",MATCH(R116,'Maximum minutes'!B:B,0),"")</f>
        <v/>
      </c>
      <c r="U116" s="36">
        <f ca="1">IF(F116&lt;&gt;"",COUNTA(OFFSET('Maximum minutes'!$C$1,'Annexe A1 Cours'!T116,0,1,50)),0)</f>
        <v>0</v>
      </c>
      <c r="V116" s="37">
        <f ca="1">IFERROR(OFFSET('Maximum minutes'!$C$1,T116+1,-1+MATCH(G116,OFFSET('Maximum minutes'!$C$1,T116-1,0,1,50),0)),0)</f>
        <v>0</v>
      </c>
      <c r="W116" s="38">
        <f t="shared" ca="1" si="2"/>
        <v>0</v>
      </c>
    </row>
    <row r="117" spans="1:23" s="36" customFormat="1" ht="18.75">
      <c r="A117" s="34"/>
      <c r="B117" s="39"/>
      <c r="C117" s="39"/>
      <c r="D117" s="35"/>
      <c r="E117" s="40"/>
      <c r="F117" s="39"/>
      <c r="G117" s="39"/>
      <c r="H117" s="39"/>
      <c r="I117" s="34"/>
      <c r="J117" s="34"/>
      <c r="K117" s="34"/>
      <c r="L117" s="34"/>
      <c r="M117" s="43" t="str">
        <f ca="1">IFERROR(OFFSET('Maximum minutes'!$C$1,T117,MATCH(IF(G117&lt;&gt;"",G117,F117),OFFSET('Maximum minutes'!$C$1,T117-1,0,1,U117+1),0)-1)*IF(OR(ISNUMBER(J117),J117="sans examen"),1,0)*IF(W117&lt;MinDate,1,0),"")</f>
        <v/>
      </c>
      <c r="N117" s="36">
        <f t="shared" ca="1" si="3"/>
        <v>0</v>
      </c>
      <c r="O117" s="36" t="e">
        <f ca="1">LEFT(OFFSET(Lists!$Q$2,MATCH(E117,Lists!$R$3:$R$19,0),0),4)</f>
        <v>#N/A</v>
      </c>
      <c r="P117" s="36" t="e">
        <f ca="1">MATCH(O117,Lists!$S$2:$S$640,1)</f>
        <v>#N/A</v>
      </c>
      <c r="Q117" s="36" t="e">
        <f ca="1">MATCH(LEFT(OFFSET(Lists!$Q$2,MATCH(E117,Lists!$R$3:$R$19,0)+1,0),4),Lists!$S$3:$S$640,1)</f>
        <v>#N/A</v>
      </c>
      <c r="R117" s="36" t="e">
        <f ca="1">LEFT(OFFSET(Lists!$S$2,P117-1+MATCH(F117,OFFSET(Lists!$T$3,P117-1,0,Q117-P117+1),0),0),6)</f>
        <v>#N/A</v>
      </c>
      <c r="S117" s="36" t="e">
        <f ca="1">VLOOKUP(R117,Lists!B:D,3,FALSE)</f>
        <v>#N/A</v>
      </c>
      <c r="T117" s="36" t="str">
        <f>IF(F117&lt;&gt;"",MATCH(R117,'Maximum minutes'!B:B,0),"")</f>
        <v/>
      </c>
      <c r="U117" s="36">
        <f ca="1">IF(F117&lt;&gt;"",COUNTA(OFFSET('Maximum minutes'!$C$1,'Annexe A1 Cours'!T117,0,1,50)),0)</f>
        <v>0</v>
      </c>
      <c r="V117" s="37">
        <f ca="1">IFERROR(OFFSET('Maximum minutes'!$C$1,T117+1,-1+MATCH(G117,OFFSET('Maximum minutes'!$C$1,T117-1,0,1,50),0)),0)</f>
        <v>0</v>
      </c>
      <c r="W117" s="38">
        <f t="shared" ca="1" si="2"/>
        <v>0</v>
      </c>
    </row>
    <row r="118" spans="1:23" s="36" customFormat="1" ht="18.75">
      <c r="A118" s="34"/>
      <c r="B118" s="39"/>
      <c r="C118" s="39"/>
      <c r="D118" s="35"/>
      <c r="E118" s="40"/>
      <c r="F118" s="39"/>
      <c r="G118" s="39"/>
      <c r="H118" s="39"/>
      <c r="I118" s="34"/>
      <c r="J118" s="34"/>
      <c r="K118" s="34"/>
      <c r="L118" s="34"/>
      <c r="M118" s="43" t="str">
        <f ca="1">IFERROR(OFFSET('Maximum minutes'!$C$1,T118,MATCH(IF(G118&lt;&gt;"",G118,F118),OFFSET('Maximum minutes'!$C$1,T118-1,0,1,U118+1),0)-1)*IF(OR(ISNUMBER(J118),J118="sans examen"),1,0)*IF(W118&lt;MinDate,1,0),"")</f>
        <v/>
      </c>
      <c r="N118" s="36">
        <f t="shared" ca="1" si="3"/>
        <v>0</v>
      </c>
      <c r="O118" s="36" t="e">
        <f ca="1">LEFT(OFFSET(Lists!$Q$2,MATCH(E118,Lists!$R$3:$R$19,0),0),4)</f>
        <v>#N/A</v>
      </c>
      <c r="P118" s="36" t="e">
        <f ca="1">MATCH(O118,Lists!$S$2:$S$640,1)</f>
        <v>#N/A</v>
      </c>
      <c r="Q118" s="36" t="e">
        <f ca="1">MATCH(LEFT(OFFSET(Lists!$Q$2,MATCH(E118,Lists!$R$3:$R$19,0)+1,0),4),Lists!$S$3:$S$640,1)</f>
        <v>#N/A</v>
      </c>
      <c r="R118" s="36" t="e">
        <f ca="1">LEFT(OFFSET(Lists!$S$2,P118-1+MATCH(F118,OFFSET(Lists!$T$3,P118-1,0,Q118-P118+1),0),0),6)</f>
        <v>#N/A</v>
      </c>
      <c r="S118" s="36" t="e">
        <f ca="1">VLOOKUP(R118,Lists!B:D,3,FALSE)</f>
        <v>#N/A</v>
      </c>
      <c r="T118" s="36" t="str">
        <f>IF(F118&lt;&gt;"",MATCH(R118,'Maximum minutes'!B:B,0),"")</f>
        <v/>
      </c>
      <c r="U118" s="36">
        <f ca="1">IF(F118&lt;&gt;"",COUNTA(OFFSET('Maximum minutes'!$C$1,'Annexe A1 Cours'!T118,0,1,50)),0)</f>
        <v>0</v>
      </c>
      <c r="V118" s="37">
        <f ca="1">IFERROR(OFFSET('Maximum minutes'!$C$1,T118+1,-1+MATCH(G118,OFFSET('Maximum minutes'!$C$1,T118-1,0,1,50),0)),0)</f>
        <v>0</v>
      </c>
      <c r="W118" s="38">
        <f t="shared" ca="1" si="2"/>
        <v>0</v>
      </c>
    </row>
    <row r="119" spans="1:23" s="36" customFormat="1" ht="18.75">
      <c r="A119" s="34"/>
      <c r="B119" s="39"/>
      <c r="C119" s="39"/>
      <c r="D119" s="35"/>
      <c r="E119" s="40"/>
      <c r="F119" s="39"/>
      <c r="G119" s="39"/>
      <c r="H119" s="39"/>
      <c r="I119" s="34"/>
      <c r="J119" s="34"/>
      <c r="K119" s="34"/>
      <c r="L119" s="34"/>
      <c r="M119" s="43" t="str">
        <f ca="1">IFERROR(OFFSET('Maximum minutes'!$C$1,T119,MATCH(IF(G119&lt;&gt;"",G119,F119),OFFSET('Maximum minutes'!$C$1,T119-1,0,1,U119+1),0)-1)*IF(OR(ISNUMBER(J119),J119="sans examen"),1,0)*IF(W119&lt;MinDate,1,0),"")</f>
        <v/>
      </c>
      <c r="N119" s="36">
        <f t="shared" ca="1" si="3"/>
        <v>0</v>
      </c>
      <c r="O119" s="36" t="e">
        <f ca="1">LEFT(OFFSET(Lists!$Q$2,MATCH(E119,Lists!$R$3:$R$19,0),0),4)</f>
        <v>#N/A</v>
      </c>
      <c r="P119" s="36" t="e">
        <f ca="1">MATCH(O119,Lists!$S$2:$S$640,1)</f>
        <v>#N/A</v>
      </c>
      <c r="Q119" s="36" t="e">
        <f ca="1">MATCH(LEFT(OFFSET(Lists!$Q$2,MATCH(E119,Lists!$R$3:$R$19,0)+1,0),4),Lists!$S$3:$S$640,1)</f>
        <v>#N/A</v>
      </c>
      <c r="R119" s="36" t="e">
        <f ca="1">LEFT(OFFSET(Lists!$S$2,P119-1+MATCH(F119,OFFSET(Lists!$T$3,P119-1,0,Q119-P119+1),0),0),6)</f>
        <v>#N/A</v>
      </c>
      <c r="S119" s="36" t="e">
        <f ca="1">VLOOKUP(R119,Lists!B:D,3,FALSE)</f>
        <v>#N/A</v>
      </c>
      <c r="T119" s="36" t="str">
        <f>IF(F119&lt;&gt;"",MATCH(R119,'Maximum minutes'!B:B,0),"")</f>
        <v/>
      </c>
      <c r="U119" s="36">
        <f ca="1">IF(F119&lt;&gt;"",COUNTA(OFFSET('Maximum minutes'!$C$1,'Annexe A1 Cours'!T119,0,1,50)),0)</f>
        <v>0</v>
      </c>
      <c r="V119" s="37">
        <f ca="1">IFERROR(OFFSET('Maximum minutes'!$C$1,T119+1,-1+MATCH(G119,OFFSET('Maximum minutes'!$C$1,T119-1,0,1,50),0)),0)</f>
        <v>0</v>
      </c>
      <c r="W119" s="38">
        <f t="shared" ca="1" si="2"/>
        <v>0</v>
      </c>
    </row>
    <row r="120" spans="1:23" s="36" customFormat="1" ht="18.75">
      <c r="A120" s="34"/>
      <c r="B120" s="39"/>
      <c r="C120" s="39"/>
      <c r="D120" s="35"/>
      <c r="E120" s="40"/>
      <c r="F120" s="39"/>
      <c r="G120" s="39"/>
      <c r="H120" s="39"/>
      <c r="I120" s="34"/>
      <c r="J120" s="34"/>
      <c r="K120" s="34"/>
      <c r="L120" s="34"/>
      <c r="M120" s="43" t="str">
        <f ca="1">IFERROR(OFFSET('Maximum minutes'!$C$1,T120,MATCH(IF(G120&lt;&gt;"",G120,F120),OFFSET('Maximum minutes'!$C$1,T120-1,0,1,U120+1),0)-1)*IF(OR(ISNUMBER(J120),J120="sans examen"),1,0)*IF(W120&lt;MinDate,1,0),"")</f>
        <v/>
      </c>
      <c r="N120" s="36">
        <f t="shared" ca="1" si="3"/>
        <v>0</v>
      </c>
      <c r="O120" s="36" t="e">
        <f ca="1">LEFT(OFFSET(Lists!$Q$2,MATCH(E120,Lists!$R$3:$R$19,0),0),4)</f>
        <v>#N/A</v>
      </c>
      <c r="P120" s="36" t="e">
        <f ca="1">MATCH(O120,Lists!$S$2:$S$640,1)</f>
        <v>#N/A</v>
      </c>
      <c r="Q120" s="36" t="e">
        <f ca="1">MATCH(LEFT(OFFSET(Lists!$Q$2,MATCH(E120,Lists!$R$3:$R$19,0)+1,0),4),Lists!$S$3:$S$640,1)</f>
        <v>#N/A</v>
      </c>
      <c r="R120" s="36" t="e">
        <f ca="1">LEFT(OFFSET(Lists!$S$2,P120-1+MATCH(F120,OFFSET(Lists!$T$3,P120-1,0,Q120-P120+1),0),0),6)</f>
        <v>#N/A</v>
      </c>
      <c r="S120" s="36" t="e">
        <f ca="1">VLOOKUP(R120,Lists!B:D,3,FALSE)</f>
        <v>#N/A</v>
      </c>
      <c r="T120" s="36" t="str">
        <f>IF(F120&lt;&gt;"",MATCH(R120,'Maximum minutes'!B:B,0),"")</f>
        <v/>
      </c>
      <c r="U120" s="36">
        <f ca="1">IF(F120&lt;&gt;"",COUNTA(OFFSET('Maximum minutes'!$C$1,'Annexe A1 Cours'!T120,0,1,50)),0)</f>
        <v>0</v>
      </c>
      <c r="V120" s="37">
        <f ca="1">IFERROR(OFFSET('Maximum minutes'!$C$1,T120+1,-1+MATCH(G120,OFFSET('Maximum minutes'!$C$1,T120-1,0,1,50),0)),0)</f>
        <v>0</v>
      </c>
      <c r="W120" s="38">
        <f t="shared" ca="1" si="2"/>
        <v>0</v>
      </c>
    </row>
    <row r="121" spans="1:23" s="36" customFormat="1" ht="18.75">
      <c r="A121" s="34"/>
      <c r="B121" s="39"/>
      <c r="C121" s="39"/>
      <c r="D121" s="35"/>
      <c r="E121" s="40"/>
      <c r="F121" s="39"/>
      <c r="G121" s="39"/>
      <c r="H121" s="39"/>
      <c r="I121" s="34"/>
      <c r="J121" s="34"/>
      <c r="K121" s="34"/>
      <c r="L121" s="34"/>
      <c r="M121" s="43" t="str">
        <f ca="1">IFERROR(OFFSET('Maximum minutes'!$C$1,T121,MATCH(IF(G121&lt;&gt;"",G121,F121),OFFSET('Maximum minutes'!$C$1,T121-1,0,1,U121+1),0)-1)*IF(OR(ISNUMBER(J121),J121="sans examen"),1,0)*IF(W121&lt;MinDate,1,0),"")</f>
        <v/>
      </c>
      <c r="N121" s="36">
        <f t="shared" ca="1" si="3"/>
        <v>0</v>
      </c>
      <c r="O121" s="36" t="e">
        <f ca="1">LEFT(OFFSET(Lists!$Q$2,MATCH(E121,Lists!$R$3:$R$19,0),0),4)</f>
        <v>#N/A</v>
      </c>
      <c r="P121" s="36" t="e">
        <f ca="1">MATCH(O121,Lists!$S$2:$S$640,1)</f>
        <v>#N/A</v>
      </c>
      <c r="Q121" s="36" t="e">
        <f ca="1">MATCH(LEFT(OFFSET(Lists!$Q$2,MATCH(E121,Lists!$R$3:$R$19,0)+1,0),4),Lists!$S$3:$S$640,1)</f>
        <v>#N/A</v>
      </c>
      <c r="R121" s="36" t="e">
        <f ca="1">LEFT(OFFSET(Lists!$S$2,P121-1+MATCH(F121,OFFSET(Lists!$T$3,P121-1,0,Q121-P121+1),0),0),6)</f>
        <v>#N/A</v>
      </c>
      <c r="S121" s="36" t="e">
        <f ca="1">VLOOKUP(R121,Lists!B:D,3,FALSE)</f>
        <v>#N/A</v>
      </c>
      <c r="T121" s="36" t="str">
        <f>IF(F121&lt;&gt;"",MATCH(R121,'Maximum minutes'!B:B,0),"")</f>
        <v/>
      </c>
      <c r="U121" s="36">
        <f ca="1">IF(F121&lt;&gt;"",COUNTA(OFFSET('Maximum minutes'!$C$1,'Annexe A1 Cours'!T121,0,1,50)),0)</f>
        <v>0</v>
      </c>
      <c r="V121" s="37">
        <f ca="1">IFERROR(OFFSET('Maximum minutes'!$C$1,T121+1,-1+MATCH(G121,OFFSET('Maximum minutes'!$C$1,T121-1,0,1,50),0)),0)</f>
        <v>0</v>
      </c>
      <c r="W121" s="38">
        <f t="shared" ca="1" si="2"/>
        <v>0</v>
      </c>
    </row>
    <row r="122" spans="1:23" s="36" customFormat="1" ht="18.75">
      <c r="A122" s="34"/>
      <c r="B122" s="39"/>
      <c r="C122" s="39"/>
      <c r="D122" s="35"/>
      <c r="E122" s="40"/>
      <c r="F122" s="39"/>
      <c r="G122" s="39"/>
      <c r="H122" s="39"/>
      <c r="I122" s="34"/>
      <c r="J122" s="34"/>
      <c r="K122" s="34"/>
      <c r="L122" s="34"/>
      <c r="M122" s="43" t="str">
        <f ca="1">IFERROR(OFFSET('Maximum minutes'!$C$1,T122,MATCH(IF(G122&lt;&gt;"",G122,F122),OFFSET('Maximum minutes'!$C$1,T122-1,0,1,U122+1),0)-1)*IF(OR(ISNUMBER(J122),J122="sans examen"),1,0)*IF(W122&lt;MinDate,1,0),"")</f>
        <v/>
      </c>
      <c r="N122" s="36">
        <f t="shared" ca="1" si="3"/>
        <v>0</v>
      </c>
      <c r="O122" s="36" t="e">
        <f ca="1">LEFT(OFFSET(Lists!$Q$2,MATCH(E122,Lists!$R$3:$R$19,0),0),4)</f>
        <v>#N/A</v>
      </c>
      <c r="P122" s="36" t="e">
        <f ca="1">MATCH(O122,Lists!$S$2:$S$640,1)</f>
        <v>#N/A</v>
      </c>
      <c r="Q122" s="36" t="e">
        <f ca="1">MATCH(LEFT(OFFSET(Lists!$Q$2,MATCH(E122,Lists!$R$3:$R$19,0)+1,0),4),Lists!$S$3:$S$640,1)</f>
        <v>#N/A</v>
      </c>
      <c r="R122" s="36" t="e">
        <f ca="1">LEFT(OFFSET(Lists!$S$2,P122-1+MATCH(F122,OFFSET(Lists!$T$3,P122-1,0,Q122-P122+1),0),0),6)</f>
        <v>#N/A</v>
      </c>
      <c r="S122" s="36" t="e">
        <f ca="1">VLOOKUP(R122,Lists!B:D,3,FALSE)</f>
        <v>#N/A</v>
      </c>
      <c r="T122" s="36" t="str">
        <f>IF(F122&lt;&gt;"",MATCH(R122,'Maximum minutes'!B:B,0),"")</f>
        <v/>
      </c>
      <c r="U122" s="36">
        <f ca="1">IF(F122&lt;&gt;"",COUNTA(OFFSET('Maximum minutes'!$C$1,'Annexe A1 Cours'!T122,0,1,50)),0)</f>
        <v>0</v>
      </c>
      <c r="V122" s="37">
        <f ca="1">IFERROR(OFFSET('Maximum minutes'!$C$1,T122+1,-1+MATCH(G122,OFFSET('Maximum minutes'!$C$1,T122-1,0,1,50),0)),0)</f>
        <v>0</v>
      </c>
      <c r="W122" s="38">
        <f t="shared" ca="1" si="2"/>
        <v>0</v>
      </c>
    </row>
    <row r="123" spans="1:23" s="36" customFormat="1" ht="18.75">
      <c r="A123" s="34"/>
      <c r="B123" s="39"/>
      <c r="C123" s="39"/>
      <c r="D123" s="35"/>
      <c r="E123" s="40"/>
      <c r="F123" s="39"/>
      <c r="G123" s="39"/>
      <c r="H123" s="39"/>
      <c r="I123" s="34"/>
      <c r="J123" s="34"/>
      <c r="K123" s="34"/>
      <c r="L123" s="34"/>
      <c r="M123" s="43" t="str">
        <f ca="1">IFERROR(OFFSET('Maximum minutes'!$C$1,T123,MATCH(IF(G123&lt;&gt;"",G123,F123),OFFSET('Maximum minutes'!$C$1,T123-1,0,1,U123+1),0)-1)*IF(OR(ISNUMBER(J123),J123="sans examen"),1,0)*IF(W123&lt;MinDate,1,0),"")</f>
        <v/>
      </c>
      <c r="N123" s="36">
        <f t="shared" ca="1" si="3"/>
        <v>0</v>
      </c>
      <c r="O123" s="36" t="e">
        <f ca="1">LEFT(OFFSET(Lists!$Q$2,MATCH(E123,Lists!$R$3:$R$19,0),0),4)</f>
        <v>#N/A</v>
      </c>
      <c r="P123" s="36" t="e">
        <f ca="1">MATCH(O123,Lists!$S$2:$S$640,1)</f>
        <v>#N/A</v>
      </c>
      <c r="Q123" s="36" t="e">
        <f ca="1">MATCH(LEFT(OFFSET(Lists!$Q$2,MATCH(E123,Lists!$R$3:$R$19,0)+1,0),4),Lists!$S$3:$S$640,1)</f>
        <v>#N/A</v>
      </c>
      <c r="R123" s="36" t="e">
        <f ca="1">LEFT(OFFSET(Lists!$S$2,P123-1+MATCH(F123,OFFSET(Lists!$T$3,P123-1,0,Q123-P123+1),0),0),6)</f>
        <v>#N/A</v>
      </c>
      <c r="S123" s="36" t="e">
        <f ca="1">VLOOKUP(R123,Lists!B:D,3,FALSE)</f>
        <v>#N/A</v>
      </c>
      <c r="T123" s="36" t="str">
        <f>IF(F123&lt;&gt;"",MATCH(R123,'Maximum minutes'!B:B,0),"")</f>
        <v/>
      </c>
      <c r="U123" s="36">
        <f ca="1">IF(F123&lt;&gt;"",COUNTA(OFFSET('Maximum minutes'!$C$1,'Annexe A1 Cours'!T123,0,1,50)),0)</f>
        <v>0</v>
      </c>
      <c r="V123" s="37">
        <f ca="1">IFERROR(OFFSET('Maximum minutes'!$C$1,T123+1,-1+MATCH(G123,OFFSET('Maximum minutes'!$C$1,T123-1,0,1,50),0)),0)</f>
        <v>0</v>
      </c>
      <c r="W123" s="38">
        <f t="shared" ca="1" si="2"/>
        <v>0</v>
      </c>
    </row>
    <row r="124" spans="1:23" s="36" customFormat="1" ht="18.75">
      <c r="A124" s="34"/>
      <c r="B124" s="39"/>
      <c r="C124" s="39"/>
      <c r="D124" s="35"/>
      <c r="E124" s="40"/>
      <c r="F124" s="39"/>
      <c r="G124" s="39"/>
      <c r="H124" s="39"/>
      <c r="I124" s="34"/>
      <c r="J124" s="34"/>
      <c r="K124" s="34"/>
      <c r="L124" s="34"/>
      <c r="M124" s="43" t="str">
        <f ca="1">IFERROR(OFFSET('Maximum minutes'!$C$1,T124,MATCH(IF(G124&lt;&gt;"",G124,F124),OFFSET('Maximum minutes'!$C$1,T124-1,0,1,U124+1),0)-1)*IF(OR(ISNUMBER(J124),J124="sans examen"),1,0)*IF(W124&lt;MinDate,1,0),"")</f>
        <v/>
      </c>
      <c r="N124" s="36">
        <f t="shared" ca="1" si="3"/>
        <v>0</v>
      </c>
      <c r="O124" s="36" t="e">
        <f ca="1">LEFT(OFFSET(Lists!$Q$2,MATCH(E124,Lists!$R$3:$R$19,0),0),4)</f>
        <v>#N/A</v>
      </c>
      <c r="P124" s="36" t="e">
        <f ca="1">MATCH(O124,Lists!$S$2:$S$640,1)</f>
        <v>#N/A</v>
      </c>
      <c r="Q124" s="36" t="e">
        <f ca="1">MATCH(LEFT(OFFSET(Lists!$Q$2,MATCH(E124,Lists!$R$3:$R$19,0)+1,0),4),Lists!$S$3:$S$640,1)</f>
        <v>#N/A</v>
      </c>
      <c r="R124" s="36" t="e">
        <f ca="1">LEFT(OFFSET(Lists!$S$2,P124-1+MATCH(F124,OFFSET(Lists!$T$3,P124-1,0,Q124-P124+1),0),0),6)</f>
        <v>#N/A</v>
      </c>
      <c r="S124" s="36" t="e">
        <f ca="1">VLOOKUP(R124,Lists!B:D,3,FALSE)</f>
        <v>#N/A</v>
      </c>
      <c r="T124" s="36" t="str">
        <f>IF(F124&lt;&gt;"",MATCH(R124,'Maximum minutes'!B:B,0),"")</f>
        <v/>
      </c>
      <c r="U124" s="36">
        <f ca="1">IF(F124&lt;&gt;"",COUNTA(OFFSET('Maximum minutes'!$C$1,'Annexe A1 Cours'!T124,0,1,50)),0)</f>
        <v>0</v>
      </c>
      <c r="V124" s="37">
        <f ca="1">IFERROR(OFFSET('Maximum minutes'!$C$1,T124+1,-1+MATCH(G124,OFFSET('Maximum minutes'!$C$1,T124-1,0,1,50),0)),0)</f>
        <v>0</v>
      </c>
      <c r="W124" s="38">
        <f t="shared" ca="1" si="2"/>
        <v>0</v>
      </c>
    </row>
    <row r="125" spans="1:23" s="36" customFormat="1" ht="18.75">
      <c r="A125" s="34"/>
      <c r="B125" s="39"/>
      <c r="C125" s="39"/>
      <c r="D125" s="35"/>
      <c r="E125" s="40"/>
      <c r="F125" s="39"/>
      <c r="G125" s="39"/>
      <c r="H125" s="39"/>
      <c r="I125" s="34"/>
      <c r="J125" s="34"/>
      <c r="K125" s="34"/>
      <c r="L125" s="34"/>
      <c r="M125" s="43" t="str">
        <f ca="1">IFERROR(OFFSET('Maximum minutes'!$C$1,T125,MATCH(IF(G125&lt;&gt;"",G125,F125),OFFSET('Maximum minutes'!$C$1,T125-1,0,1,U125+1),0)-1)*IF(OR(ISNUMBER(J125),J125="sans examen"),1,0)*IF(W125&lt;MinDate,1,0),"")</f>
        <v/>
      </c>
      <c r="N125" s="36">
        <f t="shared" ca="1" si="3"/>
        <v>0</v>
      </c>
      <c r="O125" s="36" t="e">
        <f ca="1">LEFT(OFFSET(Lists!$Q$2,MATCH(E125,Lists!$R$3:$R$19,0),0),4)</f>
        <v>#N/A</v>
      </c>
      <c r="P125" s="36" t="e">
        <f ca="1">MATCH(O125,Lists!$S$2:$S$640,1)</f>
        <v>#N/A</v>
      </c>
      <c r="Q125" s="36" t="e">
        <f ca="1">MATCH(LEFT(OFFSET(Lists!$Q$2,MATCH(E125,Lists!$R$3:$R$19,0)+1,0),4),Lists!$S$3:$S$640,1)</f>
        <v>#N/A</v>
      </c>
      <c r="R125" s="36" t="e">
        <f ca="1">LEFT(OFFSET(Lists!$S$2,P125-1+MATCH(F125,OFFSET(Lists!$T$3,P125-1,0,Q125-P125+1),0),0),6)</f>
        <v>#N/A</v>
      </c>
      <c r="S125" s="36" t="e">
        <f ca="1">VLOOKUP(R125,Lists!B:D,3,FALSE)</f>
        <v>#N/A</v>
      </c>
      <c r="T125" s="36" t="str">
        <f>IF(F125&lt;&gt;"",MATCH(R125,'Maximum minutes'!B:B,0),"")</f>
        <v/>
      </c>
      <c r="U125" s="36">
        <f ca="1">IF(F125&lt;&gt;"",COUNTA(OFFSET('Maximum minutes'!$C$1,'Annexe A1 Cours'!T125,0,1,50)),0)</f>
        <v>0</v>
      </c>
      <c r="V125" s="37">
        <f ca="1">IFERROR(OFFSET('Maximum minutes'!$C$1,T125+1,-1+MATCH(G125,OFFSET('Maximum minutes'!$C$1,T125-1,0,1,50),0)),0)</f>
        <v>0</v>
      </c>
      <c r="W125" s="38">
        <f t="shared" ca="1" si="2"/>
        <v>0</v>
      </c>
    </row>
    <row r="126" spans="1:23" s="36" customFormat="1" ht="18.75">
      <c r="A126" s="34"/>
      <c r="B126" s="39"/>
      <c r="C126" s="39"/>
      <c r="D126" s="35"/>
      <c r="E126" s="40"/>
      <c r="F126" s="39"/>
      <c r="G126" s="39"/>
      <c r="H126" s="39"/>
      <c r="I126" s="34"/>
      <c r="J126" s="34"/>
      <c r="K126" s="34"/>
      <c r="L126" s="34"/>
      <c r="M126" s="43" t="str">
        <f ca="1">IFERROR(OFFSET('Maximum minutes'!$C$1,T126,MATCH(IF(G126&lt;&gt;"",G126,F126),OFFSET('Maximum minutes'!$C$1,T126-1,0,1,U126+1),0)-1)*IF(OR(ISNUMBER(J126),J126="sans examen"),1,0)*IF(W126&lt;MinDate,1,0),"")</f>
        <v/>
      </c>
      <c r="N126" s="36">
        <f t="shared" ca="1" si="3"/>
        <v>0</v>
      </c>
      <c r="O126" s="36" t="e">
        <f ca="1">LEFT(OFFSET(Lists!$Q$2,MATCH(E126,Lists!$R$3:$R$19,0),0),4)</f>
        <v>#N/A</v>
      </c>
      <c r="P126" s="36" t="e">
        <f ca="1">MATCH(O126,Lists!$S$2:$S$640,1)</f>
        <v>#N/A</v>
      </c>
      <c r="Q126" s="36" t="e">
        <f ca="1">MATCH(LEFT(OFFSET(Lists!$Q$2,MATCH(E126,Lists!$R$3:$R$19,0)+1,0),4),Lists!$S$3:$S$640,1)</f>
        <v>#N/A</v>
      </c>
      <c r="R126" s="36" t="e">
        <f ca="1">LEFT(OFFSET(Lists!$S$2,P126-1+MATCH(F126,OFFSET(Lists!$T$3,P126-1,0,Q126-P126+1),0),0),6)</f>
        <v>#N/A</v>
      </c>
      <c r="S126" s="36" t="e">
        <f ca="1">VLOOKUP(R126,Lists!B:D,3,FALSE)</f>
        <v>#N/A</v>
      </c>
      <c r="T126" s="36" t="str">
        <f>IF(F126&lt;&gt;"",MATCH(R126,'Maximum minutes'!B:B,0),"")</f>
        <v/>
      </c>
      <c r="U126" s="36">
        <f ca="1">IF(F126&lt;&gt;"",COUNTA(OFFSET('Maximum minutes'!$C$1,'Annexe A1 Cours'!T126,0,1,50)),0)</f>
        <v>0</v>
      </c>
      <c r="V126" s="37">
        <f ca="1">IFERROR(OFFSET('Maximum minutes'!$C$1,T126+1,-1+MATCH(G126,OFFSET('Maximum minutes'!$C$1,T126-1,0,1,50),0)),0)</f>
        <v>0</v>
      </c>
      <c r="W126" s="38">
        <f t="shared" ca="1" si="2"/>
        <v>0</v>
      </c>
    </row>
    <row r="127" spans="1:23" s="36" customFormat="1" ht="18.75">
      <c r="A127" s="34"/>
      <c r="B127" s="39"/>
      <c r="C127" s="39"/>
      <c r="D127" s="35"/>
      <c r="E127" s="40"/>
      <c r="F127" s="39"/>
      <c r="G127" s="39"/>
      <c r="H127" s="39"/>
      <c r="I127" s="34"/>
      <c r="J127" s="34"/>
      <c r="K127" s="34"/>
      <c r="L127" s="34"/>
      <c r="M127" s="43" t="str">
        <f ca="1">IFERROR(OFFSET('Maximum minutes'!$C$1,T127,MATCH(IF(G127&lt;&gt;"",G127,F127),OFFSET('Maximum minutes'!$C$1,T127-1,0,1,U127+1),0)-1)*IF(OR(ISNUMBER(J127),J127="sans examen"),1,0)*IF(W127&lt;MinDate,1,0),"")</f>
        <v/>
      </c>
      <c r="N127" s="36">
        <f t="shared" ca="1" si="3"/>
        <v>0</v>
      </c>
      <c r="O127" s="36" t="e">
        <f ca="1">LEFT(OFFSET(Lists!$Q$2,MATCH(E127,Lists!$R$3:$R$19,0),0),4)</f>
        <v>#N/A</v>
      </c>
      <c r="P127" s="36" t="e">
        <f ca="1">MATCH(O127,Lists!$S$2:$S$640,1)</f>
        <v>#N/A</v>
      </c>
      <c r="Q127" s="36" t="e">
        <f ca="1">MATCH(LEFT(OFFSET(Lists!$Q$2,MATCH(E127,Lists!$R$3:$R$19,0)+1,0),4),Lists!$S$3:$S$640,1)</f>
        <v>#N/A</v>
      </c>
      <c r="R127" s="36" t="e">
        <f ca="1">LEFT(OFFSET(Lists!$S$2,P127-1+MATCH(F127,OFFSET(Lists!$T$3,P127-1,0,Q127-P127+1),0),0),6)</f>
        <v>#N/A</v>
      </c>
      <c r="S127" s="36" t="e">
        <f ca="1">VLOOKUP(R127,Lists!B:D,3,FALSE)</f>
        <v>#N/A</v>
      </c>
      <c r="T127" s="36" t="str">
        <f>IF(F127&lt;&gt;"",MATCH(R127,'Maximum minutes'!B:B,0),"")</f>
        <v/>
      </c>
      <c r="U127" s="36">
        <f ca="1">IF(F127&lt;&gt;"",COUNTA(OFFSET('Maximum minutes'!$C$1,'Annexe A1 Cours'!T127,0,1,50)),0)</f>
        <v>0</v>
      </c>
      <c r="V127" s="37">
        <f ca="1">IFERROR(OFFSET('Maximum minutes'!$C$1,T127+1,-1+MATCH(G127,OFFSET('Maximum minutes'!$C$1,T127-1,0,1,50),0)),0)</f>
        <v>0</v>
      </c>
      <c r="W127" s="38">
        <f t="shared" ca="1" si="2"/>
        <v>0</v>
      </c>
    </row>
    <row r="128" spans="1:23" s="36" customFormat="1" ht="18.75">
      <c r="A128" s="34"/>
      <c r="B128" s="39"/>
      <c r="C128" s="39"/>
      <c r="D128" s="35"/>
      <c r="E128" s="40"/>
      <c r="F128" s="39"/>
      <c r="G128" s="39"/>
      <c r="H128" s="39"/>
      <c r="I128" s="34"/>
      <c r="J128" s="34"/>
      <c r="K128" s="34"/>
      <c r="L128" s="34"/>
      <c r="M128" s="43" t="str">
        <f ca="1">IFERROR(OFFSET('Maximum minutes'!$C$1,T128,MATCH(IF(G128&lt;&gt;"",G128,F128),OFFSET('Maximum minutes'!$C$1,T128-1,0,1,U128+1),0)-1)*IF(OR(ISNUMBER(J128),J128="sans examen"),1,0)*IF(W128&lt;MinDate,1,0),"")</f>
        <v/>
      </c>
      <c r="N128" s="36">
        <f t="shared" ca="1" si="3"/>
        <v>0</v>
      </c>
      <c r="O128" s="36" t="e">
        <f ca="1">LEFT(OFFSET(Lists!$Q$2,MATCH(E128,Lists!$R$3:$R$19,0),0),4)</f>
        <v>#N/A</v>
      </c>
      <c r="P128" s="36" t="e">
        <f ca="1">MATCH(O128,Lists!$S$2:$S$640,1)</f>
        <v>#N/A</v>
      </c>
      <c r="Q128" s="36" t="e">
        <f ca="1">MATCH(LEFT(OFFSET(Lists!$Q$2,MATCH(E128,Lists!$R$3:$R$19,0)+1,0),4),Lists!$S$3:$S$640,1)</f>
        <v>#N/A</v>
      </c>
      <c r="R128" s="36" t="e">
        <f ca="1">LEFT(OFFSET(Lists!$S$2,P128-1+MATCH(F128,OFFSET(Lists!$T$3,P128-1,0,Q128-P128+1),0),0),6)</f>
        <v>#N/A</v>
      </c>
      <c r="S128" s="36" t="e">
        <f ca="1">VLOOKUP(R128,Lists!B:D,3,FALSE)</f>
        <v>#N/A</v>
      </c>
      <c r="T128" s="36" t="str">
        <f>IF(F128&lt;&gt;"",MATCH(R128,'Maximum minutes'!B:B,0),"")</f>
        <v/>
      </c>
      <c r="U128" s="36">
        <f ca="1">IF(F128&lt;&gt;"",COUNTA(OFFSET('Maximum minutes'!$C$1,'Annexe A1 Cours'!T128,0,1,50)),0)</f>
        <v>0</v>
      </c>
      <c r="V128" s="37">
        <f ca="1">IFERROR(OFFSET('Maximum minutes'!$C$1,T128+1,-1+MATCH(G128,OFFSET('Maximum minutes'!$C$1,T128-1,0,1,50),0)),0)</f>
        <v>0</v>
      </c>
      <c r="W128" s="38">
        <f t="shared" ca="1" si="2"/>
        <v>0</v>
      </c>
    </row>
    <row r="129" spans="1:23" s="36" customFormat="1" ht="18.75">
      <c r="A129" s="34"/>
      <c r="B129" s="39"/>
      <c r="C129" s="39"/>
      <c r="D129" s="35"/>
      <c r="E129" s="40"/>
      <c r="F129" s="39"/>
      <c r="G129" s="39"/>
      <c r="H129" s="39"/>
      <c r="I129" s="34"/>
      <c r="J129" s="34"/>
      <c r="K129" s="34"/>
      <c r="L129" s="34"/>
      <c r="M129" s="43" t="str">
        <f ca="1">IFERROR(OFFSET('Maximum minutes'!$C$1,T129,MATCH(IF(G129&lt;&gt;"",G129,F129),OFFSET('Maximum minutes'!$C$1,T129-1,0,1,U129+1),0)-1)*IF(OR(ISNUMBER(J129),J129="sans examen"),1,0)*IF(W129&lt;MinDate,1,0),"")</f>
        <v/>
      </c>
      <c r="N129" s="36">
        <f t="shared" ca="1" si="3"/>
        <v>0</v>
      </c>
      <c r="O129" s="36" t="e">
        <f ca="1">LEFT(OFFSET(Lists!$Q$2,MATCH(E129,Lists!$R$3:$R$19,0),0),4)</f>
        <v>#N/A</v>
      </c>
      <c r="P129" s="36" t="e">
        <f ca="1">MATCH(O129,Lists!$S$2:$S$640,1)</f>
        <v>#N/A</v>
      </c>
      <c r="Q129" s="36" t="e">
        <f ca="1">MATCH(LEFT(OFFSET(Lists!$Q$2,MATCH(E129,Lists!$R$3:$R$19,0)+1,0),4),Lists!$S$3:$S$640,1)</f>
        <v>#N/A</v>
      </c>
      <c r="R129" s="36" t="e">
        <f ca="1">LEFT(OFFSET(Lists!$S$2,P129-1+MATCH(F129,OFFSET(Lists!$T$3,P129-1,0,Q129-P129+1),0),0),6)</f>
        <v>#N/A</v>
      </c>
      <c r="S129" s="36" t="e">
        <f ca="1">VLOOKUP(R129,Lists!B:D,3,FALSE)</f>
        <v>#N/A</v>
      </c>
      <c r="T129" s="36" t="str">
        <f>IF(F129&lt;&gt;"",MATCH(R129,'Maximum minutes'!B:B,0),"")</f>
        <v/>
      </c>
      <c r="U129" s="36">
        <f ca="1">IF(F129&lt;&gt;"",COUNTA(OFFSET('Maximum minutes'!$C$1,'Annexe A1 Cours'!T129,0,1,50)),0)</f>
        <v>0</v>
      </c>
      <c r="V129" s="37">
        <f ca="1">IFERROR(OFFSET('Maximum minutes'!$C$1,T129+1,-1+MATCH(G129,OFFSET('Maximum minutes'!$C$1,T129-1,0,1,50),0)),0)</f>
        <v>0</v>
      </c>
      <c r="W129" s="38">
        <f t="shared" ca="1" si="2"/>
        <v>0</v>
      </c>
    </row>
    <row r="130" spans="1:23" s="36" customFormat="1" ht="18.75">
      <c r="A130" s="34"/>
      <c r="B130" s="39"/>
      <c r="C130" s="39"/>
      <c r="D130" s="35"/>
      <c r="E130" s="40"/>
      <c r="F130" s="39"/>
      <c r="G130" s="39"/>
      <c r="H130" s="39"/>
      <c r="I130" s="34"/>
      <c r="J130" s="34"/>
      <c r="K130" s="34"/>
      <c r="L130" s="34"/>
      <c r="M130" s="43" t="str">
        <f ca="1">IFERROR(OFFSET('Maximum minutes'!$C$1,T130,MATCH(IF(G130&lt;&gt;"",G130,F130),OFFSET('Maximum minutes'!$C$1,T130-1,0,1,U130+1),0)-1)*IF(OR(ISNUMBER(J130),J130="sans examen"),1,0)*IF(W130&lt;MinDate,1,0),"")</f>
        <v/>
      </c>
      <c r="N130" s="36">
        <f t="shared" ca="1" si="3"/>
        <v>0</v>
      </c>
      <c r="O130" s="36" t="e">
        <f ca="1">LEFT(OFFSET(Lists!$Q$2,MATCH(E130,Lists!$R$3:$R$19,0),0),4)</f>
        <v>#N/A</v>
      </c>
      <c r="P130" s="36" t="e">
        <f ca="1">MATCH(O130,Lists!$S$2:$S$640,1)</f>
        <v>#N/A</v>
      </c>
      <c r="Q130" s="36" t="e">
        <f ca="1">MATCH(LEFT(OFFSET(Lists!$Q$2,MATCH(E130,Lists!$R$3:$R$19,0)+1,0),4),Lists!$S$3:$S$640,1)</f>
        <v>#N/A</v>
      </c>
      <c r="R130" s="36" t="e">
        <f ca="1">LEFT(OFFSET(Lists!$S$2,P130-1+MATCH(F130,OFFSET(Lists!$T$3,P130-1,0,Q130-P130+1),0),0),6)</f>
        <v>#N/A</v>
      </c>
      <c r="S130" s="36" t="e">
        <f ca="1">VLOOKUP(R130,Lists!B:D,3,FALSE)</f>
        <v>#N/A</v>
      </c>
      <c r="T130" s="36" t="str">
        <f>IF(F130&lt;&gt;"",MATCH(R130,'Maximum minutes'!B:B,0),"")</f>
        <v/>
      </c>
      <c r="U130" s="36">
        <f ca="1">IF(F130&lt;&gt;"",COUNTA(OFFSET('Maximum minutes'!$C$1,'Annexe A1 Cours'!T130,0,1,50)),0)</f>
        <v>0</v>
      </c>
      <c r="V130" s="37">
        <f ca="1">IFERROR(OFFSET('Maximum minutes'!$C$1,T130+1,-1+MATCH(G130,OFFSET('Maximum minutes'!$C$1,T130-1,0,1,50),0)),0)</f>
        <v>0</v>
      </c>
      <c r="W130" s="38">
        <f t="shared" ca="1" si="2"/>
        <v>0</v>
      </c>
    </row>
    <row r="131" spans="1:23" s="36" customFormat="1" ht="18.75">
      <c r="A131" s="34"/>
      <c r="B131" s="39"/>
      <c r="C131" s="39"/>
      <c r="D131" s="35"/>
      <c r="E131" s="40"/>
      <c r="F131" s="39"/>
      <c r="G131" s="39"/>
      <c r="H131" s="39"/>
      <c r="I131" s="34"/>
      <c r="J131" s="34"/>
      <c r="K131" s="34"/>
      <c r="L131" s="34"/>
      <c r="M131" s="43" t="str">
        <f ca="1">IFERROR(OFFSET('Maximum minutes'!$C$1,T131,MATCH(IF(G131&lt;&gt;"",G131,F131),OFFSET('Maximum minutes'!$C$1,T131-1,0,1,U131+1),0)-1)*IF(OR(ISNUMBER(J131),J131="sans examen"),1,0)*IF(W131&lt;MinDate,1,0),"")</f>
        <v/>
      </c>
      <c r="N131" s="36">
        <f t="shared" ca="1" si="3"/>
        <v>0</v>
      </c>
      <c r="O131" s="36" t="e">
        <f ca="1">LEFT(OFFSET(Lists!$Q$2,MATCH(E131,Lists!$R$3:$R$19,0),0),4)</f>
        <v>#N/A</v>
      </c>
      <c r="P131" s="36" t="e">
        <f ca="1">MATCH(O131,Lists!$S$2:$S$640,1)</f>
        <v>#N/A</v>
      </c>
      <c r="Q131" s="36" t="e">
        <f ca="1">MATCH(LEFT(OFFSET(Lists!$Q$2,MATCH(E131,Lists!$R$3:$R$19,0)+1,0),4),Lists!$S$3:$S$640,1)</f>
        <v>#N/A</v>
      </c>
      <c r="R131" s="36" t="e">
        <f ca="1">LEFT(OFFSET(Lists!$S$2,P131-1+MATCH(F131,OFFSET(Lists!$T$3,P131-1,0,Q131-P131+1),0),0),6)</f>
        <v>#N/A</v>
      </c>
      <c r="S131" s="36" t="e">
        <f ca="1">VLOOKUP(R131,Lists!B:D,3,FALSE)</f>
        <v>#N/A</v>
      </c>
      <c r="T131" s="36" t="str">
        <f>IF(F131&lt;&gt;"",MATCH(R131,'Maximum minutes'!B:B,0),"")</f>
        <v/>
      </c>
      <c r="U131" s="36">
        <f ca="1">IF(F131&lt;&gt;"",COUNTA(OFFSET('Maximum minutes'!$C$1,'Annexe A1 Cours'!T131,0,1,50)),0)</f>
        <v>0</v>
      </c>
      <c r="V131" s="37">
        <f ca="1">IFERROR(OFFSET('Maximum minutes'!$C$1,T131+1,-1+MATCH(G131,OFFSET('Maximum minutes'!$C$1,T131-1,0,1,50),0)),0)</f>
        <v>0</v>
      </c>
      <c r="W131" s="38">
        <f t="shared" ca="1" si="2"/>
        <v>0</v>
      </c>
    </row>
    <row r="132" spans="1:23" s="36" customFormat="1" ht="18.75">
      <c r="A132" s="34"/>
      <c r="B132" s="39"/>
      <c r="C132" s="39"/>
      <c r="D132" s="35"/>
      <c r="E132" s="40"/>
      <c r="F132" s="39"/>
      <c r="G132" s="39"/>
      <c r="H132" s="39"/>
      <c r="I132" s="34"/>
      <c r="J132" s="34"/>
      <c r="K132" s="34"/>
      <c r="L132" s="34"/>
      <c r="M132" s="43" t="str">
        <f ca="1">IFERROR(OFFSET('Maximum minutes'!$C$1,T132,MATCH(IF(G132&lt;&gt;"",G132,F132),OFFSET('Maximum minutes'!$C$1,T132-1,0,1,U132+1),0)-1)*IF(OR(ISNUMBER(J132),J132="sans examen"),1,0)*IF(W132&lt;MinDate,1,0),"")</f>
        <v/>
      </c>
      <c r="N132" s="36">
        <f t="shared" ca="1" si="3"/>
        <v>0</v>
      </c>
      <c r="O132" s="36" t="e">
        <f ca="1">LEFT(OFFSET(Lists!$Q$2,MATCH(E132,Lists!$R$3:$R$19,0),0),4)</f>
        <v>#N/A</v>
      </c>
      <c r="P132" s="36" t="e">
        <f ca="1">MATCH(O132,Lists!$S$2:$S$640,1)</f>
        <v>#N/A</v>
      </c>
      <c r="Q132" s="36" t="e">
        <f ca="1">MATCH(LEFT(OFFSET(Lists!$Q$2,MATCH(E132,Lists!$R$3:$R$19,0)+1,0),4),Lists!$S$3:$S$640,1)</f>
        <v>#N/A</v>
      </c>
      <c r="R132" s="36" t="e">
        <f ca="1">LEFT(OFFSET(Lists!$S$2,P132-1+MATCH(F132,OFFSET(Lists!$T$3,P132-1,0,Q132-P132+1),0),0),6)</f>
        <v>#N/A</v>
      </c>
      <c r="S132" s="36" t="e">
        <f ca="1">VLOOKUP(R132,Lists!B:D,3,FALSE)</f>
        <v>#N/A</v>
      </c>
      <c r="T132" s="36" t="str">
        <f>IF(F132&lt;&gt;"",MATCH(R132,'Maximum minutes'!B:B,0),"")</f>
        <v/>
      </c>
      <c r="U132" s="36">
        <f ca="1">IF(F132&lt;&gt;"",COUNTA(OFFSET('Maximum minutes'!$C$1,'Annexe A1 Cours'!T132,0,1,50)),0)</f>
        <v>0</v>
      </c>
      <c r="V132" s="37">
        <f ca="1">IFERROR(OFFSET('Maximum minutes'!$C$1,T132+1,-1+MATCH(G132,OFFSET('Maximum minutes'!$C$1,T132-1,0,1,50),0)),0)</f>
        <v>0</v>
      </c>
      <c r="W132" s="38">
        <f t="shared" ca="1" si="2"/>
        <v>0</v>
      </c>
    </row>
    <row r="133" spans="1:23" s="36" customFormat="1" ht="18.75">
      <c r="A133" s="34"/>
      <c r="B133" s="39"/>
      <c r="C133" s="39"/>
      <c r="D133" s="35"/>
      <c r="E133" s="40"/>
      <c r="F133" s="39"/>
      <c r="G133" s="39"/>
      <c r="H133" s="39"/>
      <c r="I133" s="34"/>
      <c r="J133" s="34"/>
      <c r="K133" s="34"/>
      <c r="L133" s="34"/>
      <c r="M133" s="43" t="str">
        <f ca="1">IFERROR(OFFSET('Maximum minutes'!$C$1,T133,MATCH(IF(G133&lt;&gt;"",G133,F133),OFFSET('Maximum minutes'!$C$1,T133-1,0,1,U133+1),0)-1)*IF(OR(ISNUMBER(J133),J133="sans examen"),1,0)*IF(W133&lt;MinDate,1,0),"")</f>
        <v/>
      </c>
      <c r="N133" s="36">
        <f t="shared" ca="1" si="3"/>
        <v>0</v>
      </c>
      <c r="O133" s="36" t="e">
        <f ca="1">LEFT(OFFSET(Lists!$Q$2,MATCH(E133,Lists!$R$3:$R$19,0),0),4)</f>
        <v>#N/A</v>
      </c>
      <c r="P133" s="36" t="e">
        <f ca="1">MATCH(O133,Lists!$S$2:$S$640,1)</f>
        <v>#N/A</v>
      </c>
      <c r="Q133" s="36" t="e">
        <f ca="1">MATCH(LEFT(OFFSET(Lists!$Q$2,MATCH(E133,Lists!$R$3:$R$19,0)+1,0),4),Lists!$S$3:$S$640,1)</f>
        <v>#N/A</v>
      </c>
      <c r="R133" s="36" t="e">
        <f ca="1">LEFT(OFFSET(Lists!$S$2,P133-1+MATCH(F133,OFFSET(Lists!$T$3,P133-1,0,Q133-P133+1),0),0),6)</f>
        <v>#N/A</v>
      </c>
      <c r="S133" s="36" t="e">
        <f ca="1">VLOOKUP(R133,Lists!B:D,3,FALSE)</f>
        <v>#N/A</v>
      </c>
      <c r="T133" s="36" t="str">
        <f>IF(F133&lt;&gt;"",MATCH(R133,'Maximum minutes'!B:B,0),"")</f>
        <v/>
      </c>
      <c r="U133" s="36">
        <f ca="1">IF(F133&lt;&gt;"",COUNTA(OFFSET('Maximum minutes'!$C$1,'Annexe A1 Cours'!T133,0,1,50)),0)</f>
        <v>0</v>
      </c>
      <c r="V133" s="37">
        <f ca="1">IFERROR(OFFSET('Maximum minutes'!$C$1,T133+1,-1+MATCH(G133,OFFSET('Maximum minutes'!$C$1,T133-1,0,1,50),0)),0)</f>
        <v>0</v>
      </c>
      <c r="W133" s="38">
        <f t="shared" ca="1" si="2"/>
        <v>0</v>
      </c>
    </row>
    <row r="134" spans="1:23" s="36" customFormat="1" ht="18.75">
      <c r="A134" s="34"/>
      <c r="B134" s="39"/>
      <c r="C134" s="39"/>
      <c r="D134" s="35"/>
      <c r="E134" s="40"/>
      <c r="F134" s="39"/>
      <c r="G134" s="39"/>
      <c r="H134" s="39"/>
      <c r="I134" s="34"/>
      <c r="J134" s="34"/>
      <c r="K134" s="34"/>
      <c r="L134" s="34"/>
      <c r="M134" s="43" t="str">
        <f ca="1">IFERROR(OFFSET('Maximum minutes'!$C$1,T134,MATCH(IF(G134&lt;&gt;"",G134,F134),OFFSET('Maximum minutes'!$C$1,T134-1,0,1,U134+1),0)-1)*IF(OR(ISNUMBER(J134),J134="sans examen"),1,0)*IF(W134&lt;MinDate,1,0),"")</f>
        <v/>
      </c>
      <c r="N134" s="36">
        <f t="shared" ca="1" si="3"/>
        <v>0</v>
      </c>
      <c r="O134" s="36" t="e">
        <f ca="1">LEFT(OFFSET(Lists!$Q$2,MATCH(E134,Lists!$R$3:$R$19,0),0),4)</f>
        <v>#N/A</v>
      </c>
      <c r="P134" s="36" t="e">
        <f ca="1">MATCH(O134,Lists!$S$2:$S$640,1)</f>
        <v>#N/A</v>
      </c>
      <c r="Q134" s="36" t="e">
        <f ca="1">MATCH(LEFT(OFFSET(Lists!$Q$2,MATCH(E134,Lists!$R$3:$R$19,0)+1,0),4),Lists!$S$3:$S$640,1)</f>
        <v>#N/A</v>
      </c>
      <c r="R134" s="36" t="e">
        <f ca="1">LEFT(OFFSET(Lists!$S$2,P134-1+MATCH(F134,OFFSET(Lists!$T$3,P134-1,0,Q134-P134+1),0),0),6)</f>
        <v>#N/A</v>
      </c>
      <c r="S134" s="36" t="e">
        <f ca="1">VLOOKUP(R134,Lists!B:D,3,FALSE)</f>
        <v>#N/A</v>
      </c>
      <c r="T134" s="36" t="str">
        <f>IF(F134&lt;&gt;"",MATCH(R134,'Maximum minutes'!B:B,0),"")</f>
        <v/>
      </c>
      <c r="U134" s="36">
        <f ca="1">IF(F134&lt;&gt;"",COUNTA(OFFSET('Maximum minutes'!$C$1,'Annexe A1 Cours'!T134,0,1,50)),0)</f>
        <v>0</v>
      </c>
      <c r="V134" s="37">
        <f ca="1">IFERROR(OFFSET('Maximum minutes'!$C$1,T134+1,-1+MATCH(G134,OFFSET('Maximum minutes'!$C$1,T134-1,0,1,50),0)),0)</f>
        <v>0</v>
      </c>
      <c r="W134" s="38">
        <f t="shared" ca="1" si="2"/>
        <v>0</v>
      </c>
    </row>
    <row r="135" spans="1:23" s="36" customFormat="1" ht="18.75">
      <c r="A135" s="34"/>
      <c r="B135" s="39"/>
      <c r="C135" s="39"/>
      <c r="D135" s="35"/>
      <c r="E135" s="40"/>
      <c r="F135" s="39"/>
      <c r="G135" s="39"/>
      <c r="H135" s="39"/>
      <c r="I135" s="34"/>
      <c r="J135" s="34"/>
      <c r="K135" s="34"/>
      <c r="L135" s="34"/>
      <c r="M135" s="43" t="str">
        <f ca="1">IFERROR(OFFSET('Maximum minutes'!$C$1,T135,MATCH(IF(G135&lt;&gt;"",G135,F135),OFFSET('Maximum minutes'!$C$1,T135-1,0,1,U135+1),0)-1)*IF(OR(ISNUMBER(J135),J135="sans examen"),1,0)*IF(W135&lt;MinDate,1,0),"")</f>
        <v/>
      </c>
      <c r="N135" s="36">
        <f t="shared" ca="1" si="3"/>
        <v>0</v>
      </c>
      <c r="O135" s="36" t="e">
        <f ca="1">LEFT(OFFSET(Lists!$Q$2,MATCH(E135,Lists!$R$3:$R$19,0),0),4)</f>
        <v>#N/A</v>
      </c>
      <c r="P135" s="36" t="e">
        <f ca="1">MATCH(O135,Lists!$S$2:$S$640,1)</f>
        <v>#N/A</v>
      </c>
      <c r="Q135" s="36" t="e">
        <f ca="1">MATCH(LEFT(OFFSET(Lists!$Q$2,MATCH(E135,Lists!$R$3:$R$19,0)+1,0),4),Lists!$S$3:$S$640,1)</f>
        <v>#N/A</v>
      </c>
      <c r="R135" s="36" t="e">
        <f ca="1">LEFT(OFFSET(Lists!$S$2,P135-1+MATCH(F135,OFFSET(Lists!$T$3,P135-1,0,Q135-P135+1),0),0),6)</f>
        <v>#N/A</v>
      </c>
      <c r="S135" s="36" t="e">
        <f ca="1">VLOOKUP(R135,Lists!B:D,3,FALSE)</f>
        <v>#N/A</v>
      </c>
      <c r="T135" s="36" t="str">
        <f>IF(F135&lt;&gt;"",MATCH(R135,'Maximum minutes'!B:B,0),"")</f>
        <v/>
      </c>
      <c r="U135" s="36">
        <f ca="1">IF(F135&lt;&gt;"",COUNTA(OFFSET('Maximum minutes'!$C$1,'Annexe A1 Cours'!T135,0,1,50)),0)</f>
        <v>0</v>
      </c>
      <c r="V135" s="37">
        <f ca="1">IFERROR(OFFSET('Maximum minutes'!$C$1,T135+1,-1+MATCH(G135,OFFSET('Maximum minutes'!$C$1,T135-1,0,1,50),0)),0)</f>
        <v>0</v>
      </c>
      <c r="W135" s="38">
        <f t="shared" ref="W135:W198" ca="1" si="4">IFERROR(DATE(YEAR(D135)+V135,MONTH(D135),DAY(D135)),"")</f>
        <v>0</v>
      </c>
    </row>
    <row r="136" spans="1:23" s="36" customFormat="1" ht="18.75">
      <c r="A136" s="34"/>
      <c r="B136" s="39"/>
      <c r="C136" s="39"/>
      <c r="D136" s="35"/>
      <c r="E136" s="40"/>
      <c r="F136" s="39"/>
      <c r="G136" s="39"/>
      <c r="H136" s="39"/>
      <c r="I136" s="34"/>
      <c r="J136" s="34"/>
      <c r="K136" s="34"/>
      <c r="L136" s="34"/>
      <c r="M136" s="43" t="str">
        <f ca="1">IFERROR(OFFSET('Maximum minutes'!$C$1,T136,MATCH(IF(G136&lt;&gt;"",G136,F136),OFFSET('Maximum minutes'!$C$1,T136-1,0,1,U136+1),0)-1)*IF(OR(ISNUMBER(J136),J136="sans examen"),1,0)*IF(W136&lt;MinDate,1,0),"")</f>
        <v/>
      </c>
      <c r="N136" s="36">
        <f t="shared" ref="N136:N199" ca="1" si="5">IF(K136&gt;0,MIN(K136,M136),0)*IF(M136="",0,1)</f>
        <v>0</v>
      </c>
      <c r="O136" s="36" t="e">
        <f ca="1">LEFT(OFFSET(Lists!$Q$2,MATCH(E136,Lists!$R$3:$R$19,0),0),4)</f>
        <v>#N/A</v>
      </c>
      <c r="P136" s="36" t="e">
        <f ca="1">MATCH(O136,Lists!$S$2:$S$640,1)</f>
        <v>#N/A</v>
      </c>
      <c r="Q136" s="36" t="e">
        <f ca="1">MATCH(LEFT(OFFSET(Lists!$Q$2,MATCH(E136,Lists!$R$3:$R$19,0)+1,0),4),Lists!$S$3:$S$640,1)</f>
        <v>#N/A</v>
      </c>
      <c r="R136" s="36" t="e">
        <f ca="1">LEFT(OFFSET(Lists!$S$2,P136-1+MATCH(F136,OFFSET(Lists!$T$3,P136-1,0,Q136-P136+1),0),0),6)</f>
        <v>#N/A</v>
      </c>
      <c r="S136" s="36" t="e">
        <f ca="1">VLOOKUP(R136,Lists!B:D,3,FALSE)</f>
        <v>#N/A</v>
      </c>
      <c r="T136" s="36" t="str">
        <f>IF(F136&lt;&gt;"",MATCH(R136,'Maximum minutes'!B:B,0),"")</f>
        <v/>
      </c>
      <c r="U136" s="36">
        <f ca="1">IF(F136&lt;&gt;"",COUNTA(OFFSET('Maximum minutes'!$C$1,'Annexe A1 Cours'!T136,0,1,50)),0)</f>
        <v>0</v>
      </c>
      <c r="V136" s="37">
        <f ca="1">IFERROR(OFFSET('Maximum minutes'!$C$1,T136+1,-1+MATCH(G136,OFFSET('Maximum minutes'!$C$1,T136-1,0,1,50),0)),0)</f>
        <v>0</v>
      </c>
      <c r="W136" s="38">
        <f t="shared" ca="1" si="4"/>
        <v>0</v>
      </c>
    </row>
    <row r="137" spans="1:23" s="36" customFormat="1" ht="18.75">
      <c r="A137" s="34"/>
      <c r="B137" s="39"/>
      <c r="C137" s="39"/>
      <c r="D137" s="35"/>
      <c r="E137" s="40"/>
      <c r="F137" s="39"/>
      <c r="G137" s="39"/>
      <c r="H137" s="39"/>
      <c r="I137" s="34"/>
      <c r="J137" s="34"/>
      <c r="K137" s="34"/>
      <c r="L137" s="34"/>
      <c r="M137" s="43" t="str">
        <f ca="1">IFERROR(OFFSET('Maximum minutes'!$C$1,T137,MATCH(IF(G137&lt;&gt;"",G137,F137),OFFSET('Maximum minutes'!$C$1,T137-1,0,1,U137+1),0)-1)*IF(OR(ISNUMBER(J137),J137="sans examen"),1,0)*IF(W137&lt;MinDate,1,0),"")</f>
        <v/>
      </c>
      <c r="N137" s="36">
        <f t="shared" ca="1" si="5"/>
        <v>0</v>
      </c>
      <c r="O137" s="36" t="e">
        <f ca="1">LEFT(OFFSET(Lists!$Q$2,MATCH(E137,Lists!$R$3:$R$19,0),0),4)</f>
        <v>#N/A</v>
      </c>
      <c r="P137" s="36" t="e">
        <f ca="1">MATCH(O137,Lists!$S$2:$S$640,1)</f>
        <v>#N/A</v>
      </c>
      <c r="Q137" s="36" t="e">
        <f ca="1">MATCH(LEFT(OFFSET(Lists!$Q$2,MATCH(E137,Lists!$R$3:$R$19,0)+1,0),4),Lists!$S$3:$S$640,1)</f>
        <v>#N/A</v>
      </c>
      <c r="R137" s="36" t="e">
        <f ca="1">LEFT(OFFSET(Lists!$S$2,P137-1+MATCH(F137,OFFSET(Lists!$T$3,P137-1,0,Q137-P137+1),0),0),6)</f>
        <v>#N/A</v>
      </c>
      <c r="S137" s="36" t="e">
        <f ca="1">VLOOKUP(R137,Lists!B:D,3,FALSE)</f>
        <v>#N/A</v>
      </c>
      <c r="T137" s="36" t="str">
        <f>IF(F137&lt;&gt;"",MATCH(R137,'Maximum minutes'!B:B,0),"")</f>
        <v/>
      </c>
      <c r="U137" s="36">
        <f ca="1">IF(F137&lt;&gt;"",COUNTA(OFFSET('Maximum minutes'!$C$1,'Annexe A1 Cours'!T137,0,1,50)),0)</f>
        <v>0</v>
      </c>
      <c r="V137" s="37">
        <f ca="1">IFERROR(OFFSET('Maximum minutes'!$C$1,T137+1,-1+MATCH(G137,OFFSET('Maximum minutes'!$C$1,T137-1,0,1,50),0)),0)</f>
        <v>0</v>
      </c>
      <c r="W137" s="38">
        <f t="shared" ca="1" si="4"/>
        <v>0</v>
      </c>
    </row>
    <row r="138" spans="1:23" s="36" customFormat="1" ht="18.75">
      <c r="A138" s="34"/>
      <c r="B138" s="39"/>
      <c r="C138" s="39"/>
      <c r="D138" s="35"/>
      <c r="E138" s="40"/>
      <c r="F138" s="39"/>
      <c r="G138" s="39"/>
      <c r="H138" s="39"/>
      <c r="I138" s="34"/>
      <c r="J138" s="34"/>
      <c r="K138" s="34"/>
      <c r="L138" s="34"/>
      <c r="M138" s="43" t="str">
        <f ca="1">IFERROR(OFFSET('Maximum minutes'!$C$1,T138,MATCH(IF(G138&lt;&gt;"",G138,F138),OFFSET('Maximum minutes'!$C$1,T138-1,0,1,U138+1),0)-1)*IF(OR(ISNUMBER(J138),J138="sans examen"),1,0)*IF(W138&lt;MinDate,1,0),"")</f>
        <v/>
      </c>
      <c r="N138" s="36">
        <f t="shared" ca="1" si="5"/>
        <v>0</v>
      </c>
      <c r="O138" s="36" t="e">
        <f ca="1">LEFT(OFFSET(Lists!$Q$2,MATCH(E138,Lists!$R$3:$R$19,0),0),4)</f>
        <v>#N/A</v>
      </c>
      <c r="P138" s="36" t="e">
        <f ca="1">MATCH(O138,Lists!$S$2:$S$640,1)</f>
        <v>#N/A</v>
      </c>
      <c r="Q138" s="36" t="e">
        <f ca="1">MATCH(LEFT(OFFSET(Lists!$Q$2,MATCH(E138,Lists!$R$3:$R$19,0)+1,0),4),Lists!$S$3:$S$640,1)</f>
        <v>#N/A</v>
      </c>
      <c r="R138" s="36" t="e">
        <f ca="1">LEFT(OFFSET(Lists!$S$2,P138-1+MATCH(F138,OFFSET(Lists!$T$3,P138-1,0,Q138-P138+1),0),0),6)</f>
        <v>#N/A</v>
      </c>
      <c r="S138" s="36" t="e">
        <f ca="1">VLOOKUP(R138,Lists!B:D,3,FALSE)</f>
        <v>#N/A</v>
      </c>
      <c r="T138" s="36" t="str">
        <f>IF(F138&lt;&gt;"",MATCH(R138,'Maximum minutes'!B:B,0),"")</f>
        <v/>
      </c>
      <c r="U138" s="36">
        <f ca="1">IF(F138&lt;&gt;"",COUNTA(OFFSET('Maximum minutes'!$C$1,'Annexe A1 Cours'!T138,0,1,50)),0)</f>
        <v>0</v>
      </c>
      <c r="V138" s="37">
        <f ca="1">IFERROR(OFFSET('Maximum minutes'!$C$1,T138+1,-1+MATCH(G138,OFFSET('Maximum minutes'!$C$1,T138-1,0,1,50),0)),0)</f>
        <v>0</v>
      </c>
      <c r="W138" s="38">
        <f t="shared" ca="1" si="4"/>
        <v>0</v>
      </c>
    </row>
    <row r="139" spans="1:23" s="36" customFormat="1" ht="18.75">
      <c r="A139" s="34"/>
      <c r="B139" s="39"/>
      <c r="C139" s="39"/>
      <c r="D139" s="35"/>
      <c r="E139" s="40"/>
      <c r="F139" s="39"/>
      <c r="G139" s="39"/>
      <c r="H139" s="39"/>
      <c r="I139" s="34"/>
      <c r="J139" s="34"/>
      <c r="K139" s="34"/>
      <c r="L139" s="34"/>
      <c r="M139" s="43" t="str">
        <f ca="1">IFERROR(OFFSET('Maximum minutes'!$C$1,T139,MATCH(IF(G139&lt;&gt;"",G139,F139),OFFSET('Maximum minutes'!$C$1,T139-1,0,1,U139+1),0)-1)*IF(OR(ISNUMBER(J139),J139="sans examen"),1,0)*IF(W139&lt;MinDate,1,0),"")</f>
        <v/>
      </c>
      <c r="N139" s="36">
        <f t="shared" ca="1" si="5"/>
        <v>0</v>
      </c>
      <c r="O139" s="36" t="e">
        <f ca="1">LEFT(OFFSET(Lists!$Q$2,MATCH(E139,Lists!$R$3:$R$19,0),0),4)</f>
        <v>#N/A</v>
      </c>
      <c r="P139" s="36" t="e">
        <f ca="1">MATCH(O139,Lists!$S$2:$S$640,1)</f>
        <v>#N/A</v>
      </c>
      <c r="Q139" s="36" t="e">
        <f ca="1">MATCH(LEFT(OFFSET(Lists!$Q$2,MATCH(E139,Lists!$R$3:$R$19,0)+1,0),4),Lists!$S$3:$S$640,1)</f>
        <v>#N/A</v>
      </c>
      <c r="R139" s="36" t="e">
        <f ca="1">LEFT(OFFSET(Lists!$S$2,P139-1+MATCH(F139,OFFSET(Lists!$T$3,P139-1,0,Q139-P139+1),0),0),6)</f>
        <v>#N/A</v>
      </c>
      <c r="S139" s="36" t="e">
        <f ca="1">VLOOKUP(R139,Lists!B:D,3,FALSE)</f>
        <v>#N/A</v>
      </c>
      <c r="T139" s="36" t="str">
        <f>IF(F139&lt;&gt;"",MATCH(R139,'Maximum minutes'!B:B,0),"")</f>
        <v/>
      </c>
      <c r="U139" s="36">
        <f ca="1">IF(F139&lt;&gt;"",COUNTA(OFFSET('Maximum minutes'!$C$1,'Annexe A1 Cours'!T139,0,1,50)),0)</f>
        <v>0</v>
      </c>
      <c r="V139" s="37">
        <f ca="1">IFERROR(OFFSET('Maximum minutes'!$C$1,T139+1,-1+MATCH(G139,OFFSET('Maximum minutes'!$C$1,T139-1,0,1,50),0)),0)</f>
        <v>0</v>
      </c>
      <c r="W139" s="38">
        <f t="shared" ca="1" si="4"/>
        <v>0</v>
      </c>
    </row>
    <row r="140" spans="1:23" s="36" customFormat="1" ht="18.75">
      <c r="A140" s="34"/>
      <c r="B140" s="39"/>
      <c r="C140" s="39"/>
      <c r="D140" s="35"/>
      <c r="E140" s="40"/>
      <c r="F140" s="39"/>
      <c r="G140" s="39"/>
      <c r="H140" s="39"/>
      <c r="I140" s="34"/>
      <c r="J140" s="34"/>
      <c r="K140" s="34"/>
      <c r="L140" s="34"/>
      <c r="M140" s="43" t="str">
        <f ca="1">IFERROR(OFFSET('Maximum minutes'!$C$1,T140,MATCH(IF(G140&lt;&gt;"",G140,F140),OFFSET('Maximum minutes'!$C$1,T140-1,0,1,U140+1),0)-1)*IF(OR(ISNUMBER(J140),J140="sans examen"),1,0)*IF(W140&lt;MinDate,1,0),"")</f>
        <v/>
      </c>
      <c r="N140" s="36">
        <f t="shared" ca="1" si="5"/>
        <v>0</v>
      </c>
      <c r="O140" s="36" t="e">
        <f ca="1">LEFT(OFFSET(Lists!$Q$2,MATCH(E140,Lists!$R$3:$R$19,0),0),4)</f>
        <v>#N/A</v>
      </c>
      <c r="P140" s="36" t="e">
        <f ca="1">MATCH(O140,Lists!$S$2:$S$640,1)</f>
        <v>#N/A</v>
      </c>
      <c r="Q140" s="36" t="e">
        <f ca="1">MATCH(LEFT(OFFSET(Lists!$Q$2,MATCH(E140,Lists!$R$3:$R$19,0)+1,0),4),Lists!$S$3:$S$640,1)</f>
        <v>#N/A</v>
      </c>
      <c r="R140" s="36" t="e">
        <f ca="1">LEFT(OFFSET(Lists!$S$2,P140-1+MATCH(F140,OFFSET(Lists!$T$3,P140-1,0,Q140-P140+1),0),0),6)</f>
        <v>#N/A</v>
      </c>
      <c r="S140" s="36" t="e">
        <f ca="1">VLOOKUP(R140,Lists!B:D,3,FALSE)</f>
        <v>#N/A</v>
      </c>
      <c r="T140" s="36" t="str">
        <f>IF(F140&lt;&gt;"",MATCH(R140,'Maximum minutes'!B:B,0),"")</f>
        <v/>
      </c>
      <c r="U140" s="36">
        <f ca="1">IF(F140&lt;&gt;"",COUNTA(OFFSET('Maximum minutes'!$C$1,'Annexe A1 Cours'!T140,0,1,50)),0)</f>
        <v>0</v>
      </c>
      <c r="V140" s="37">
        <f ca="1">IFERROR(OFFSET('Maximum minutes'!$C$1,T140+1,-1+MATCH(G140,OFFSET('Maximum minutes'!$C$1,T140-1,0,1,50),0)),0)</f>
        <v>0</v>
      </c>
      <c r="W140" s="38">
        <f t="shared" ca="1" si="4"/>
        <v>0</v>
      </c>
    </row>
    <row r="141" spans="1:23" s="36" customFormat="1" ht="18.75">
      <c r="A141" s="34"/>
      <c r="B141" s="39"/>
      <c r="C141" s="39"/>
      <c r="D141" s="35"/>
      <c r="E141" s="40"/>
      <c r="F141" s="39"/>
      <c r="G141" s="39"/>
      <c r="H141" s="39"/>
      <c r="I141" s="34"/>
      <c r="J141" s="34"/>
      <c r="K141" s="34"/>
      <c r="L141" s="34"/>
      <c r="M141" s="43" t="str">
        <f ca="1">IFERROR(OFFSET('Maximum minutes'!$C$1,T141,MATCH(IF(G141&lt;&gt;"",G141,F141),OFFSET('Maximum minutes'!$C$1,T141-1,0,1,U141+1),0)-1)*IF(OR(ISNUMBER(J141),J141="sans examen"),1,0)*IF(W141&lt;MinDate,1,0),"")</f>
        <v/>
      </c>
      <c r="N141" s="36">
        <f t="shared" ca="1" si="5"/>
        <v>0</v>
      </c>
      <c r="O141" s="36" t="e">
        <f ca="1">LEFT(OFFSET(Lists!$Q$2,MATCH(E141,Lists!$R$3:$R$19,0),0),4)</f>
        <v>#N/A</v>
      </c>
      <c r="P141" s="36" t="e">
        <f ca="1">MATCH(O141,Lists!$S$2:$S$640,1)</f>
        <v>#N/A</v>
      </c>
      <c r="Q141" s="36" t="e">
        <f ca="1">MATCH(LEFT(OFFSET(Lists!$Q$2,MATCH(E141,Lists!$R$3:$R$19,0)+1,0),4),Lists!$S$3:$S$640,1)</f>
        <v>#N/A</v>
      </c>
      <c r="R141" s="36" t="e">
        <f ca="1">LEFT(OFFSET(Lists!$S$2,P141-1+MATCH(F141,OFFSET(Lists!$T$3,P141-1,0,Q141-P141+1),0),0),6)</f>
        <v>#N/A</v>
      </c>
      <c r="S141" s="36" t="e">
        <f ca="1">VLOOKUP(R141,Lists!B:D,3,FALSE)</f>
        <v>#N/A</v>
      </c>
      <c r="T141" s="36" t="str">
        <f>IF(F141&lt;&gt;"",MATCH(R141,'Maximum minutes'!B:B,0),"")</f>
        <v/>
      </c>
      <c r="U141" s="36">
        <f ca="1">IF(F141&lt;&gt;"",COUNTA(OFFSET('Maximum minutes'!$C$1,'Annexe A1 Cours'!T141,0,1,50)),0)</f>
        <v>0</v>
      </c>
      <c r="V141" s="37">
        <f ca="1">IFERROR(OFFSET('Maximum minutes'!$C$1,T141+1,-1+MATCH(G141,OFFSET('Maximum minutes'!$C$1,T141-1,0,1,50),0)),0)</f>
        <v>0</v>
      </c>
      <c r="W141" s="38">
        <f t="shared" ca="1" si="4"/>
        <v>0</v>
      </c>
    </row>
    <row r="142" spans="1:23" s="36" customFormat="1" ht="18.75">
      <c r="A142" s="34"/>
      <c r="B142" s="39"/>
      <c r="C142" s="39"/>
      <c r="D142" s="35"/>
      <c r="E142" s="40"/>
      <c r="F142" s="39"/>
      <c r="G142" s="39"/>
      <c r="H142" s="39"/>
      <c r="I142" s="34"/>
      <c r="J142" s="34"/>
      <c r="K142" s="34"/>
      <c r="L142" s="34"/>
      <c r="M142" s="43" t="str">
        <f ca="1">IFERROR(OFFSET('Maximum minutes'!$C$1,T142,MATCH(IF(G142&lt;&gt;"",G142,F142),OFFSET('Maximum minutes'!$C$1,T142-1,0,1,U142+1),0)-1)*IF(OR(ISNUMBER(J142),J142="sans examen"),1,0)*IF(W142&lt;MinDate,1,0),"")</f>
        <v/>
      </c>
      <c r="N142" s="36">
        <f t="shared" ca="1" si="5"/>
        <v>0</v>
      </c>
      <c r="O142" s="36" t="e">
        <f ca="1">LEFT(OFFSET(Lists!$Q$2,MATCH(E142,Lists!$R$3:$R$19,0),0),4)</f>
        <v>#N/A</v>
      </c>
      <c r="P142" s="36" t="e">
        <f ca="1">MATCH(O142,Lists!$S$2:$S$640,1)</f>
        <v>#N/A</v>
      </c>
      <c r="Q142" s="36" t="e">
        <f ca="1">MATCH(LEFT(OFFSET(Lists!$Q$2,MATCH(E142,Lists!$R$3:$R$19,0)+1,0),4),Lists!$S$3:$S$640,1)</f>
        <v>#N/A</v>
      </c>
      <c r="R142" s="36" t="e">
        <f ca="1">LEFT(OFFSET(Lists!$S$2,P142-1+MATCH(F142,OFFSET(Lists!$T$3,P142-1,0,Q142-P142+1),0),0),6)</f>
        <v>#N/A</v>
      </c>
      <c r="S142" s="36" t="e">
        <f ca="1">VLOOKUP(R142,Lists!B:D,3,FALSE)</f>
        <v>#N/A</v>
      </c>
      <c r="T142" s="36" t="str">
        <f>IF(F142&lt;&gt;"",MATCH(R142,'Maximum minutes'!B:B,0),"")</f>
        <v/>
      </c>
      <c r="U142" s="36">
        <f ca="1">IF(F142&lt;&gt;"",COUNTA(OFFSET('Maximum minutes'!$C$1,'Annexe A1 Cours'!T142,0,1,50)),0)</f>
        <v>0</v>
      </c>
      <c r="V142" s="37">
        <f ca="1">IFERROR(OFFSET('Maximum minutes'!$C$1,T142+1,-1+MATCH(G142,OFFSET('Maximum minutes'!$C$1,T142-1,0,1,50),0)),0)</f>
        <v>0</v>
      </c>
      <c r="W142" s="38">
        <f t="shared" ca="1" si="4"/>
        <v>0</v>
      </c>
    </row>
    <row r="143" spans="1:23" s="36" customFormat="1" ht="18.75">
      <c r="A143" s="34"/>
      <c r="B143" s="39"/>
      <c r="C143" s="39"/>
      <c r="D143" s="35"/>
      <c r="E143" s="40"/>
      <c r="F143" s="39"/>
      <c r="G143" s="39"/>
      <c r="H143" s="39"/>
      <c r="I143" s="34"/>
      <c r="J143" s="34"/>
      <c r="K143" s="34"/>
      <c r="L143" s="34"/>
      <c r="M143" s="43" t="str">
        <f ca="1">IFERROR(OFFSET('Maximum minutes'!$C$1,T143,MATCH(IF(G143&lt;&gt;"",G143,F143),OFFSET('Maximum minutes'!$C$1,T143-1,0,1,U143+1),0)-1)*IF(OR(ISNUMBER(J143),J143="sans examen"),1,0)*IF(W143&lt;MinDate,1,0),"")</f>
        <v/>
      </c>
      <c r="N143" s="36">
        <f t="shared" ca="1" si="5"/>
        <v>0</v>
      </c>
      <c r="O143" s="36" t="e">
        <f ca="1">LEFT(OFFSET(Lists!$Q$2,MATCH(E143,Lists!$R$3:$R$19,0),0),4)</f>
        <v>#N/A</v>
      </c>
      <c r="P143" s="36" t="e">
        <f ca="1">MATCH(O143,Lists!$S$2:$S$640,1)</f>
        <v>#N/A</v>
      </c>
      <c r="Q143" s="36" t="e">
        <f ca="1">MATCH(LEFT(OFFSET(Lists!$Q$2,MATCH(E143,Lists!$R$3:$R$19,0)+1,0),4),Lists!$S$3:$S$640,1)</f>
        <v>#N/A</v>
      </c>
      <c r="R143" s="36" t="e">
        <f ca="1">LEFT(OFFSET(Lists!$S$2,P143-1+MATCH(F143,OFFSET(Lists!$T$3,P143-1,0,Q143-P143+1),0),0),6)</f>
        <v>#N/A</v>
      </c>
      <c r="S143" s="36" t="e">
        <f ca="1">VLOOKUP(R143,Lists!B:D,3,FALSE)</f>
        <v>#N/A</v>
      </c>
      <c r="T143" s="36" t="str">
        <f>IF(F143&lt;&gt;"",MATCH(R143,'Maximum minutes'!B:B,0),"")</f>
        <v/>
      </c>
      <c r="U143" s="36">
        <f ca="1">IF(F143&lt;&gt;"",COUNTA(OFFSET('Maximum minutes'!$C$1,'Annexe A1 Cours'!T143,0,1,50)),0)</f>
        <v>0</v>
      </c>
      <c r="V143" s="37">
        <f ca="1">IFERROR(OFFSET('Maximum minutes'!$C$1,T143+1,-1+MATCH(G143,OFFSET('Maximum minutes'!$C$1,T143-1,0,1,50),0)),0)</f>
        <v>0</v>
      </c>
      <c r="W143" s="38">
        <f t="shared" ca="1" si="4"/>
        <v>0</v>
      </c>
    </row>
    <row r="144" spans="1:23" s="36" customFormat="1" ht="18.75">
      <c r="A144" s="34"/>
      <c r="B144" s="39"/>
      <c r="C144" s="39"/>
      <c r="D144" s="35"/>
      <c r="E144" s="40"/>
      <c r="F144" s="39"/>
      <c r="G144" s="39"/>
      <c r="H144" s="39"/>
      <c r="I144" s="34"/>
      <c r="J144" s="34"/>
      <c r="K144" s="34"/>
      <c r="L144" s="34"/>
      <c r="M144" s="43" t="str">
        <f ca="1">IFERROR(OFFSET('Maximum minutes'!$C$1,T144,MATCH(IF(G144&lt;&gt;"",G144,F144),OFFSET('Maximum minutes'!$C$1,T144-1,0,1,U144+1),0)-1)*IF(OR(ISNUMBER(J144),J144="sans examen"),1,0)*IF(W144&lt;MinDate,1,0),"")</f>
        <v/>
      </c>
      <c r="N144" s="36">
        <f t="shared" ca="1" si="5"/>
        <v>0</v>
      </c>
      <c r="O144" s="36" t="e">
        <f ca="1">LEFT(OFFSET(Lists!$Q$2,MATCH(E144,Lists!$R$3:$R$19,0),0),4)</f>
        <v>#N/A</v>
      </c>
      <c r="P144" s="36" t="e">
        <f ca="1">MATCH(O144,Lists!$S$2:$S$640,1)</f>
        <v>#N/A</v>
      </c>
      <c r="Q144" s="36" t="e">
        <f ca="1">MATCH(LEFT(OFFSET(Lists!$Q$2,MATCH(E144,Lists!$R$3:$R$19,0)+1,0),4),Lists!$S$3:$S$640,1)</f>
        <v>#N/A</v>
      </c>
      <c r="R144" s="36" t="e">
        <f ca="1">LEFT(OFFSET(Lists!$S$2,P144-1+MATCH(F144,OFFSET(Lists!$T$3,P144-1,0,Q144-P144+1),0),0),6)</f>
        <v>#N/A</v>
      </c>
      <c r="S144" s="36" t="e">
        <f ca="1">VLOOKUP(R144,Lists!B:D,3,FALSE)</f>
        <v>#N/A</v>
      </c>
      <c r="T144" s="36" t="str">
        <f>IF(F144&lt;&gt;"",MATCH(R144,'Maximum minutes'!B:B,0),"")</f>
        <v/>
      </c>
      <c r="U144" s="36">
        <f ca="1">IF(F144&lt;&gt;"",COUNTA(OFFSET('Maximum minutes'!$C$1,'Annexe A1 Cours'!T144,0,1,50)),0)</f>
        <v>0</v>
      </c>
      <c r="V144" s="37">
        <f ca="1">IFERROR(OFFSET('Maximum minutes'!$C$1,T144+1,-1+MATCH(G144,OFFSET('Maximum minutes'!$C$1,T144-1,0,1,50),0)),0)</f>
        <v>0</v>
      </c>
      <c r="W144" s="38">
        <f t="shared" ca="1" si="4"/>
        <v>0</v>
      </c>
    </row>
    <row r="145" spans="1:23" s="36" customFormat="1" ht="18.75">
      <c r="A145" s="34"/>
      <c r="B145" s="39"/>
      <c r="C145" s="39"/>
      <c r="D145" s="35"/>
      <c r="E145" s="40"/>
      <c r="F145" s="39"/>
      <c r="G145" s="39"/>
      <c r="H145" s="39"/>
      <c r="I145" s="34"/>
      <c r="J145" s="34"/>
      <c r="K145" s="34"/>
      <c r="L145" s="34"/>
      <c r="M145" s="43" t="str">
        <f ca="1">IFERROR(OFFSET('Maximum minutes'!$C$1,T145,MATCH(IF(G145&lt;&gt;"",G145,F145),OFFSET('Maximum minutes'!$C$1,T145-1,0,1,U145+1),0)-1)*IF(OR(ISNUMBER(J145),J145="sans examen"),1,0)*IF(W145&lt;MinDate,1,0),"")</f>
        <v/>
      </c>
      <c r="N145" s="36">
        <f t="shared" ca="1" si="5"/>
        <v>0</v>
      </c>
      <c r="O145" s="36" t="e">
        <f ca="1">LEFT(OFFSET(Lists!$Q$2,MATCH(E145,Lists!$R$3:$R$19,0),0),4)</f>
        <v>#N/A</v>
      </c>
      <c r="P145" s="36" t="e">
        <f ca="1">MATCH(O145,Lists!$S$2:$S$640,1)</f>
        <v>#N/A</v>
      </c>
      <c r="Q145" s="36" t="e">
        <f ca="1">MATCH(LEFT(OFFSET(Lists!$Q$2,MATCH(E145,Lists!$R$3:$R$19,0)+1,0),4),Lists!$S$3:$S$640,1)</f>
        <v>#N/A</v>
      </c>
      <c r="R145" s="36" t="e">
        <f ca="1">LEFT(OFFSET(Lists!$S$2,P145-1+MATCH(F145,OFFSET(Lists!$T$3,P145-1,0,Q145-P145+1),0),0),6)</f>
        <v>#N/A</v>
      </c>
      <c r="S145" s="36" t="e">
        <f ca="1">VLOOKUP(R145,Lists!B:D,3,FALSE)</f>
        <v>#N/A</v>
      </c>
      <c r="T145" s="36" t="str">
        <f>IF(F145&lt;&gt;"",MATCH(R145,'Maximum minutes'!B:B,0),"")</f>
        <v/>
      </c>
      <c r="U145" s="36">
        <f ca="1">IF(F145&lt;&gt;"",COUNTA(OFFSET('Maximum minutes'!$C$1,'Annexe A1 Cours'!T145,0,1,50)),0)</f>
        <v>0</v>
      </c>
      <c r="V145" s="37">
        <f ca="1">IFERROR(OFFSET('Maximum minutes'!$C$1,T145+1,-1+MATCH(G145,OFFSET('Maximum minutes'!$C$1,T145-1,0,1,50),0)),0)</f>
        <v>0</v>
      </c>
      <c r="W145" s="38">
        <f t="shared" ca="1" si="4"/>
        <v>0</v>
      </c>
    </row>
    <row r="146" spans="1:23" s="36" customFormat="1" ht="18.75">
      <c r="A146" s="34"/>
      <c r="B146" s="39"/>
      <c r="C146" s="39"/>
      <c r="D146" s="35"/>
      <c r="E146" s="40"/>
      <c r="F146" s="39"/>
      <c r="G146" s="39"/>
      <c r="H146" s="39"/>
      <c r="I146" s="34"/>
      <c r="J146" s="34"/>
      <c r="K146" s="34"/>
      <c r="L146" s="34"/>
      <c r="M146" s="43" t="str">
        <f ca="1">IFERROR(OFFSET('Maximum minutes'!$C$1,T146,MATCH(IF(G146&lt;&gt;"",G146,F146),OFFSET('Maximum minutes'!$C$1,T146-1,0,1,U146+1),0)-1)*IF(OR(ISNUMBER(J146),J146="sans examen"),1,0)*IF(W146&lt;MinDate,1,0),"")</f>
        <v/>
      </c>
      <c r="N146" s="36">
        <f t="shared" ca="1" si="5"/>
        <v>0</v>
      </c>
      <c r="O146" s="36" t="e">
        <f ca="1">LEFT(OFFSET(Lists!$Q$2,MATCH(E146,Lists!$R$3:$R$19,0),0),4)</f>
        <v>#N/A</v>
      </c>
      <c r="P146" s="36" t="e">
        <f ca="1">MATCH(O146,Lists!$S$2:$S$640,1)</f>
        <v>#N/A</v>
      </c>
      <c r="Q146" s="36" t="e">
        <f ca="1">MATCH(LEFT(OFFSET(Lists!$Q$2,MATCH(E146,Lists!$R$3:$R$19,0)+1,0),4),Lists!$S$3:$S$640,1)</f>
        <v>#N/A</v>
      </c>
      <c r="R146" s="36" t="e">
        <f ca="1">LEFT(OFFSET(Lists!$S$2,P146-1+MATCH(F146,OFFSET(Lists!$T$3,P146-1,0,Q146-P146+1),0),0),6)</f>
        <v>#N/A</v>
      </c>
      <c r="S146" s="36" t="e">
        <f ca="1">VLOOKUP(R146,Lists!B:D,3,FALSE)</f>
        <v>#N/A</v>
      </c>
      <c r="T146" s="36" t="str">
        <f>IF(F146&lt;&gt;"",MATCH(R146,'Maximum minutes'!B:B,0),"")</f>
        <v/>
      </c>
      <c r="U146" s="36">
        <f ca="1">IF(F146&lt;&gt;"",COUNTA(OFFSET('Maximum minutes'!$C$1,'Annexe A1 Cours'!T146,0,1,50)),0)</f>
        <v>0</v>
      </c>
      <c r="V146" s="37">
        <f ca="1">IFERROR(OFFSET('Maximum minutes'!$C$1,T146+1,-1+MATCH(G146,OFFSET('Maximum minutes'!$C$1,T146-1,0,1,50),0)),0)</f>
        <v>0</v>
      </c>
      <c r="W146" s="38">
        <f t="shared" ca="1" si="4"/>
        <v>0</v>
      </c>
    </row>
    <row r="147" spans="1:23" s="36" customFormat="1" ht="18.75">
      <c r="A147" s="34"/>
      <c r="B147" s="39"/>
      <c r="C147" s="39"/>
      <c r="D147" s="35"/>
      <c r="E147" s="40"/>
      <c r="F147" s="39"/>
      <c r="G147" s="39"/>
      <c r="H147" s="39"/>
      <c r="I147" s="34"/>
      <c r="J147" s="34"/>
      <c r="K147" s="34"/>
      <c r="L147" s="34"/>
      <c r="M147" s="43" t="str">
        <f ca="1">IFERROR(OFFSET('Maximum minutes'!$C$1,T147,MATCH(IF(G147&lt;&gt;"",G147,F147),OFFSET('Maximum minutes'!$C$1,T147-1,0,1,U147+1),0)-1)*IF(OR(ISNUMBER(J147),J147="sans examen"),1,0)*IF(W147&lt;MinDate,1,0),"")</f>
        <v/>
      </c>
      <c r="N147" s="36">
        <f t="shared" ca="1" si="5"/>
        <v>0</v>
      </c>
      <c r="O147" s="36" t="e">
        <f ca="1">LEFT(OFFSET(Lists!$Q$2,MATCH(E147,Lists!$R$3:$R$19,0),0),4)</f>
        <v>#N/A</v>
      </c>
      <c r="P147" s="36" t="e">
        <f ca="1">MATCH(O147,Lists!$S$2:$S$640,1)</f>
        <v>#N/A</v>
      </c>
      <c r="Q147" s="36" t="e">
        <f ca="1">MATCH(LEFT(OFFSET(Lists!$Q$2,MATCH(E147,Lists!$R$3:$R$19,0)+1,0),4),Lists!$S$3:$S$640,1)</f>
        <v>#N/A</v>
      </c>
      <c r="R147" s="36" t="e">
        <f ca="1">LEFT(OFFSET(Lists!$S$2,P147-1+MATCH(F147,OFFSET(Lists!$T$3,P147-1,0,Q147-P147+1),0),0),6)</f>
        <v>#N/A</v>
      </c>
      <c r="S147" s="36" t="e">
        <f ca="1">VLOOKUP(R147,Lists!B:D,3,FALSE)</f>
        <v>#N/A</v>
      </c>
      <c r="T147" s="36" t="str">
        <f>IF(F147&lt;&gt;"",MATCH(R147,'Maximum minutes'!B:B,0),"")</f>
        <v/>
      </c>
      <c r="U147" s="36">
        <f ca="1">IF(F147&lt;&gt;"",COUNTA(OFFSET('Maximum minutes'!$C$1,'Annexe A1 Cours'!T147,0,1,50)),0)</f>
        <v>0</v>
      </c>
      <c r="V147" s="37">
        <f ca="1">IFERROR(OFFSET('Maximum minutes'!$C$1,T147+1,-1+MATCH(G147,OFFSET('Maximum minutes'!$C$1,T147-1,0,1,50),0)),0)</f>
        <v>0</v>
      </c>
      <c r="W147" s="38">
        <f t="shared" ca="1" si="4"/>
        <v>0</v>
      </c>
    </row>
    <row r="148" spans="1:23" s="36" customFormat="1" ht="18.75">
      <c r="A148" s="34"/>
      <c r="B148" s="39"/>
      <c r="C148" s="39"/>
      <c r="D148" s="35"/>
      <c r="E148" s="40"/>
      <c r="F148" s="39"/>
      <c r="G148" s="39"/>
      <c r="H148" s="39"/>
      <c r="I148" s="34"/>
      <c r="J148" s="34"/>
      <c r="K148" s="34"/>
      <c r="L148" s="34"/>
      <c r="M148" s="43" t="str">
        <f ca="1">IFERROR(OFFSET('Maximum minutes'!$C$1,T148,MATCH(IF(G148&lt;&gt;"",G148,F148),OFFSET('Maximum minutes'!$C$1,T148-1,0,1,U148+1),0)-1)*IF(OR(ISNUMBER(J148),J148="sans examen"),1,0)*IF(W148&lt;MinDate,1,0),"")</f>
        <v/>
      </c>
      <c r="N148" s="36">
        <f t="shared" ca="1" si="5"/>
        <v>0</v>
      </c>
      <c r="O148" s="36" t="e">
        <f ca="1">LEFT(OFFSET(Lists!$Q$2,MATCH(E148,Lists!$R$3:$R$19,0),0),4)</f>
        <v>#N/A</v>
      </c>
      <c r="P148" s="36" t="e">
        <f ca="1">MATCH(O148,Lists!$S$2:$S$640,1)</f>
        <v>#N/A</v>
      </c>
      <c r="Q148" s="36" t="e">
        <f ca="1">MATCH(LEFT(OFFSET(Lists!$Q$2,MATCH(E148,Lists!$R$3:$R$19,0)+1,0),4),Lists!$S$3:$S$640,1)</f>
        <v>#N/A</v>
      </c>
      <c r="R148" s="36" t="e">
        <f ca="1">LEFT(OFFSET(Lists!$S$2,P148-1+MATCH(F148,OFFSET(Lists!$T$3,P148-1,0,Q148-P148+1),0),0),6)</f>
        <v>#N/A</v>
      </c>
      <c r="S148" s="36" t="e">
        <f ca="1">VLOOKUP(R148,Lists!B:D,3,FALSE)</f>
        <v>#N/A</v>
      </c>
      <c r="T148" s="36" t="str">
        <f>IF(F148&lt;&gt;"",MATCH(R148,'Maximum minutes'!B:B,0),"")</f>
        <v/>
      </c>
      <c r="U148" s="36">
        <f ca="1">IF(F148&lt;&gt;"",COUNTA(OFFSET('Maximum minutes'!$C$1,'Annexe A1 Cours'!T148,0,1,50)),0)</f>
        <v>0</v>
      </c>
      <c r="V148" s="37">
        <f ca="1">IFERROR(OFFSET('Maximum minutes'!$C$1,T148+1,-1+MATCH(G148,OFFSET('Maximum minutes'!$C$1,T148-1,0,1,50),0)),0)</f>
        <v>0</v>
      </c>
      <c r="W148" s="38">
        <f t="shared" ca="1" si="4"/>
        <v>0</v>
      </c>
    </row>
    <row r="149" spans="1:23" s="36" customFormat="1" ht="18.75">
      <c r="A149" s="34"/>
      <c r="B149" s="39"/>
      <c r="C149" s="39"/>
      <c r="D149" s="35"/>
      <c r="E149" s="40"/>
      <c r="F149" s="39"/>
      <c r="G149" s="39"/>
      <c r="H149" s="39"/>
      <c r="I149" s="34"/>
      <c r="J149" s="34"/>
      <c r="K149" s="34"/>
      <c r="L149" s="34"/>
      <c r="M149" s="43" t="str">
        <f ca="1">IFERROR(OFFSET('Maximum minutes'!$C$1,T149,MATCH(IF(G149&lt;&gt;"",G149,F149),OFFSET('Maximum minutes'!$C$1,T149-1,0,1,U149+1),0)-1)*IF(OR(ISNUMBER(J149),J149="sans examen"),1,0)*IF(W149&lt;MinDate,1,0),"")</f>
        <v/>
      </c>
      <c r="N149" s="36">
        <f t="shared" ca="1" si="5"/>
        <v>0</v>
      </c>
      <c r="O149" s="36" t="e">
        <f ca="1">LEFT(OFFSET(Lists!$Q$2,MATCH(E149,Lists!$R$3:$R$19,0),0),4)</f>
        <v>#N/A</v>
      </c>
      <c r="P149" s="36" t="e">
        <f ca="1">MATCH(O149,Lists!$S$2:$S$640,1)</f>
        <v>#N/A</v>
      </c>
      <c r="Q149" s="36" t="e">
        <f ca="1">MATCH(LEFT(OFFSET(Lists!$Q$2,MATCH(E149,Lists!$R$3:$R$19,0)+1,0),4),Lists!$S$3:$S$640,1)</f>
        <v>#N/A</v>
      </c>
      <c r="R149" s="36" t="e">
        <f ca="1">LEFT(OFFSET(Lists!$S$2,P149-1+MATCH(F149,OFFSET(Lists!$T$3,P149-1,0,Q149-P149+1),0),0),6)</f>
        <v>#N/A</v>
      </c>
      <c r="S149" s="36" t="e">
        <f ca="1">VLOOKUP(R149,Lists!B:D,3,FALSE)</f>
        <v>#N/A</v>
      </c>
      <c r="T149" s="36" t="str">
        <f>IF(F149&lt;&gt;"",MATCH(R149,'Maximum minutes'!B:B,0),"")</f>
        <v/>
      </c>
      <c r="U149" s="36">
        <f ca="1">IF(F149&lt;&gt;"",COUNTA(OFFSET('Maximum minutes'!$C$1,'Annexe A1 Cours'!T149,0,1,50)),0)</f>
        <v>0</v>
      </c>
      <c r="V149" s="37">
        <f ca="1">IFERROR(OFFSET('Maximum minutes'!$C$1,T149+1,-1+MATCH(G149,OFFSET('Maximum minutes'!$C$1,T149-1,0,1,50),0)),0)</f>
        <v>0</v>
      </c>
      <c r="W149" s="38">
        <f t="shared" ca="1" si="4"/>
        <v>0</v>
      </c>
    </row>
    <row r="150" spans="1:23" s="36" customFormat="1" ht="18.75">
      <c r="A150" s="34"/>
      <c r="B150" s="39"/>
      <c r="C150" s="39"/>
      <c r="D150" s="35"/>
      <c r="E150" s="40"/>
      <c r="F150" s="39"/>
      <c r="G150" s="39"/>
      <c r="H150" s="39"/>
      <c r="I150" s="34"/>
      <c r="J150" s="34"/>
      <c r="K150" s="34"/>
      <c r="L150" s="34"/>
      <c r="M150" s="43" t="str">
        <f ca="1">IFERROR(OFFSET('Maximum minutes'!$C$1,T150,MATCH(IF(G150&lt;&gt;"",G150,F150),OFFSET('Maximum minutes'!$C$1,T150-1,0,1,U150+1),0)-1)*IF(OR(ISNUMBER(J150),J150="sans examen"),1,0)*IF(W150&lt;MinDate,1,0),"")</f>
        <v/>
      </c>
      <c r="N150" s="36">
        <f t="shared" ca="1" si="5"/>
        <v>0</v>
      </c>
      <c r="O150" s="36" t="e">
        <f ca="1">LEFT(OFFSET(Lists!$Q$2,MATCH(E150,Lists!$R$3:$R$19,0),0),4)</f>
        <v>#N/A</v>
      </c>
      <c r="P150" s="36" t="e">
        <f ca="1">MATCH(O150,Lists!$S$2:$S$640,1)</f>
        <v>#N/A</v>
      </c>
      <c r="Q150" s="36" t="e">
        <f ca="1">MATCH(LEFT(OFFSET(Lists!$Q$2,MATCH(E150,Lists!$R$3:$R$19,0)+1,0),4),Lists!$S$3:$S$640,1)</f>
        <v>#N/A</v>
      </c>
      <c r="R150" s="36" t="e">
        <f ca="1">LEFT(OFFSET(Lists!$S$2,P150-1+MATCH(F150,OFFSET(Lists!$T$3,P150-1,0,Q150-P150+1),0),0),6)</f>
        <v>#N/A</v>
      </c>
      <c r="S150" s="36" t="e">
        <f ca="1">VLOOKUP(R150,Lists!B:D,3,FALSE)</f>
        <v>#N/A</v>
      </c>
      <c r="T150" s="36" t="str">
        <f>IF(F150&lt;&gt;"",MATCH(R150,'Maximum minutes'!B:B,0),"")</f>
        <v/>
      </c>
      <c r="U150" s="36">
        <f ca="1">IF(F150&lt;&gt;"",COUNTA(OFFSET('Maximum minutes'!$C$1,'Annexe A1 Cours'!T150,0,1,50)),0)</f>
        <v>0</v>
      </c>
      <c r="V150" s="37">
        <f ca="1">IFERROR(OFFSET('Maximum minutes'!$C$1,T150+1,-1+MATCH(G150,OFFSET('Maximum minutes'!$C$1,T150-1,0,1,50),0)),0)</f>
        <v>0</v>
      </c>
      <c r="W150" s="38">
        <f t="shared" ca="1" si="4"/>
        <v>0</v>
      </c>
    </row>
    <row r="151" spans="1:23" s="36" customFormat="1" ht="18.75">
      <c r="A151" s="34"/>
      <c r="B151" s="39"/>
      <c r="C151" s="39"/>
      <c r="D151" s="35"/>
      <c r="E151" s="40"/>
      <c r="F151" s="39"/>
      <c r="G151" s="39"/>
      <c r="H151" s="39"/>
      <c r="I151" s="34"/>
      <c r="J151" s="34"/>
      <c r="K151" s="34"/>
      <c r="L151" s="34"/>
      <c r="M151" s="43" t="str">
        <f ca="1">IFERROR(OFFSET('Maximum minutes'!$C$1,T151,MATCH(IF(G151&lt;&gt;"",G151,F151),OFFSET('Maximum minutes'!$C$1,T151-1,0,1,U151+1),0)-1)*IF(OR(ISNUMBER(J151),J151="sans examen"),1,0)*IF(W151&lt;MinDate,1,0),"")</f>
        <v/>
      </c>
      <c r="N151" s="36">
        <f t="shared" ca="1" si="5"/>
        <v>0</v>
      </c>
      <c r="O151" s="36" t="e">
        <f ca="1">LEFT(OFFSET(Lists!$Q$2,MATCH(E151,Lists!$R$3:$R$19,0),0),4)</f>
        <v>#N/A</v>
      </c>
      <c r="P151" s="36" t="e">
        <f ca="1">MATCH(O151,Lists!$S$2:$S$640,1)</f>
        <v>#N/A</v>
      </c>
      <c r="Q151" s="36" t="e">
        <f ca="1">MATCH(LEFT(OFFSET(Lists!$Q$2,MATCH(E151,Lists!$R$3:$R$19,0)+1,0),4),Lists!$S$3:$S$640,1)</f>
        <v>#N/A</v>
      </c>
      <c r="R151" s="36" t="e">
        <f ca="1">LEFT(OFFSET(Lists!$S$2,P151-1+MATCH(F151,OFFSET(Lists!$T$3,P151-1,0,Q151-P151+1),0),0),6)</f>
        <v>#N/A</v>
      </c>
      <c r="S151" s="36" t="e">
        <f ca="1">VLOOKUP(R151,Lists!B:D,3,FALSE)</f>
        <v>#N/A</v>
      </c>
      <c r="T151" s="36" t="str">
        <f>IF(F151&lt;&gt;"",MATCH(R151,'Maximum minutes'!B:B,0),"")</f>
        <v/>
      </c>
      <c r="U151" s="36">
        <f ca="1">IF(F151&lt;&gt;"",COUNTA(OFFSET('Maximum minutes'!$C$1,'Annexe A1 Cours'!T151,0,1,50)),0)</f>
        <v>0</v>
      </c>
      <c r="V151" s="37">
        <f ca="1">IFERROR(OFFSET('Maximum minutes'!$C$1,T151+1,-1+MATCH(G151,OFFSET('Maximum minutes'!$C$1,T151-1,0,1,50),0)),0)</f>
        <v>0</v>
      </c>
      <c r="W151" s="38">
        <f t="shared" ca="1" si="4"/>
        <v>0</v>
      </c>
    </row>
    <row r="152" spans="1:23" s="36" customFormat="1" ht="18.75">
      <c r="A152" s="34"/>
      <c r="B152" s="39"/>
      <c r="C152" s="39"/>
      <c r="D152" s="35"/>
      <c r="E152" s="40"/>
      <c r="F152" s="39"/>
      <c r="G152" s="39"/>
      <c r="H152" s="39"/>
      <c r="I152" s="34"/>
      <c r="J152" s="34"/>
      <c r="K152" s="34"/>
      <c r="L152" s="34"/>
      <c r="M152" s="43" t="str">
        <f ca="1">IFERROR(OFFSET('Maximum minutes'!$C$1,T152,MATCH(IF(G152&lt;&gt;"",G152,F152),OFFSET('Maximum minutes'!$C$1,T152-1,0,1,U152+1),0)-1)*IF(OR(ISNUMBER(J152),J152="sans examen"),1,0)*IF(W152&lt;MinDate,1,0),"")</f>
        <v/>
      </c>
      <c r="N152" s="36">
        <f t="shared" ca="1" si="5"/>
        <v>0</v>
      </c>
      <c r="O152" s="36" t="e">
        <f ca="1">LEFT(OFFSET(Lists!$Q$2,MATCH(E152,Lists!$R$3:$R$19,0),0),4)</f>
        <v>#N/A</v>
      </c>
      <c r="P152" s="36" t="e">
        <f ca="1">MATCH(O152,Lists!$S$2:$S$640,1)</f>
        <v>#N/A</v>
      </c>
      <c r="Q152" s="36" t="e">
        <f ca="1">MATCH(LEFT(OFFSET(Lists!$Q$2,MATCH(E152,Lists!$R$3:$R$19,0)+1,0),4),Lists!$S$3:$S$640,1)</f>
        <v>#N/A</v>
      </c>
      <c r="R152" s="36" t="e">
        <f ca="1">LEFT(OFFSET(Lists!$S$2,P152-1+MATCH(F152,OFFSET(Lists!$T$3,P152-1,0,Q152-P152+1),0),0),6)</f>
        <v>#N/A</v>
      </c>
      <c r="S152" s="36" t="e">
        <f ca="1">VLOOKUP(R152,Lists!B:D,3,FALSE)</f>
        <v>#N/A</v>
      </c>
      <c r="T152" s="36" t="str">
        <f>IF(F152&lt;&gt;"",MATCH(R152,'Maximum minutes'!B:B,0),"")</f>
        <v/>
      </c>
      <c r="U152" s="36">
        <f ca="1">IF(F152&lt;&gt;"",COUNTA(OFFSET('Maximum minutes'!$C$1,'Annexe A1 Cours'!T152,0,1,50)),0)</f>
        <v>0</v>
      </c>
      <c r="V152" s="37">
        <f ca="1">IFERROR(OFFSET('Maximum minutes'!$C$1,T152+1,-1+MATCH(G152,OFFSET('Maximum minutes'!$C$1,T152-1,0,1,50),0)),0)</f>
        <v>0</v>
      </c>
      <c r="W152" s="38">
        <f t="shared" ca="1" si="4"/>
        <v>0</v>
      </c>
    </row>
    <row r="153" spans="1:23" s="36" customFormat="1" ht="18.75">
      <c r="A153" s="34"/>
      <c r="B153" s="39"/>
      <c r="C153" s="39"/>
      <c r="D153" s="35"/>
      <c r="E153" s="40"/>
      <c r="F153" s="39"/>
      <c r="G153" s="39"/>
      <c r="H153" s="39"/>
      <c r="I153" s="34"/>
      <c r="J153" s="34"/>
      <c r="K153" s="34"/>
      <c r="L153" s="34"/>
      <c r="M153" s="43" t="str">
        <f ca="1">IFERROR(OFFSET('Maximum minutes'!$C$1,T153,MATCH(IF(G153&lt;&gt;"",G153,F153),OFFSET('Maximum minutes'!$C$1,T153-1,0,1,U153+1),0)-1)*IF(OR(ISNUMBER(J153),J153="sans examen"),1,0)*IF(W153&lt;MinDate,1,0),"")</f>
        <v/>
      </c>
      <c r="N153" s="36">
        <f t="shared" ca="1" si="5"/>
        <v>0</v>
      </c>
      <c r="O153" s="36" t="e">
        <f ca="1">LEFT(OFFSET(Lists!$Q$2,MATCH(E153,Lists!$R$3:$R$19,0),0),4)</f>
        <v>#N/A</v>
      </c>
      <c r="P153" s="36" t="e">
        <f ca="1">MATCH(O153,Lists!$S$2:$S$640,1)</f>
        <v>#N/A</v>
      </c>
      <c r="Q153" s="36" t="e">
        <f ca="1">MATCH(LEFT(OFFSET(Lists!$Q$2,MATCH(E153,Lists!$R$3:$R$19,0)+1,0),4),Lists!$S$3:$S$640,1)</f>
        <v>#N/A</v>
      </c>
      <c r="R153" s="36" t="e">
        <f ca="1">LEFT(OFFSET(Lists!$S$2,P153-1+MATCH(F153,OFFSET(Lists!$T$3,P153-1,0,Q153-P153+1),0),0),6)</f>
        <v>#N/A</v>
      </c>
      <c r="S153" s="36" t="e">
        <f ca="1">VLOOKUP(R153,Lists!B:D,3,FALSE)</f>
        <v>#N/A</v>
      </c>
      <c r="T153" s="36" t="str">
        <f>IF(F153&lt;&gt;"",MATCH(R153,'Maximum minutes'!B:B,0),"")</f>
        <v/>
      </c>
      <c r="U153" s="36">
        <f ca="1">IF(F153&lt;&gt;"",COUNTA(OFFSET('Maximum minutes'!$C$1,'Annexe A1 Cours'!T153,0,1,50)),0)</f>
        <v>0</v>
      </c>
      <c r="V153" s="37">
        <f ca="1">IFERROR(OFFSET('Maximum minutes'!$C$1,T153+1,-1+MATCH(G153,OFFSET('Maximum minutes'!$C$1,T153-1,0,1,50),0)),0)</f>
        <v>0</v>
      </c>
      <c r="W153" s="38">
        <f t="shared" ca="1" si="4"/>
        <v>0</v>
      </c>
    </row>
    <row r="154" spans="1:23" s="36" customFormat="1" ht="18.75">
      <c r="A154" s="34"/>
      <c r="B154" s="39"/>
      <c r="C154" s="39"/>
      <c r="D154" s="35"/>
      <c r="E154" s="40"/>
      <c r="F154" s="39"/>
      <c r="G154" s="39"/>
      <c r="H154" s="39"/>
      <c r="I154" s="34"/>
      <c r="J154" s="34"/>
      <c r="K154" s="34"/>
      <c r="L154" s="34"/>
      <c r="M154" s="43" t="str">
        <f ca="1">IFERROR(OFFSET('Maximum minutes'!$C$1,T154,MATCH(IF(G154&lt;&gt;"",G154,F154),OFFSET('Maximum minutes'!$C$1,T154-1,0,1,U154+1),0)-1)*IF(OR(ISNUMBER(J154),J154="sans examen"),1,0)*IF(W154&lt;MinDate,1,0),"")</f>
        <v/>
      </c>
      <c r="N154" s="36">
        <f t="shared" ca="1" si="5"/>
        <v>0</v>
      </c>
      <c r="O154" s="36" t="e">
        <f ca="1">LEFT(OFFSET(Lists!$Q$2,MATCH(E154,Lists!$R$3:$R$19,0),0),4)</f>
        <v>#N/A</v>
      </c>
      <c r="P154" s="36" t="e">
        <f ca="1">MATCH(O154,Lists!$S$2:$S$640,1)</f>
        <v>#N/A</v>
      </c>
      <c r="Q154" s="36" t="e">
        <f ca="1">MATCH(LEFT(OFFSET(Lists!$Q$2,MATCH(E154,Lists!$R$3:$R$19,0)+1,0),4),Lists!$S$3:$S$640,1)</f>
        <v>#N/A</v>
      </c>
      <c r="R154" s="36" t="e">
        <f ca="1">LEFT(OFFSET(Lists!$S$2,P154-1+MATCH(F154,OFFSET(Lists!$T$3,P154-1,0,Q154-P154+1),0),0),6)</f>
        <v>#N/A</v>
      </c>
      <c r="S154" s="36" t="e">
        <f ca="1">VLOOKUP(R154,Lists!B:D,3,FALSE)</f>
        <v>#N/A</v>
      </c>
      <c r="T154" s="36" t="str">
        <f>IF(F154&lt;&gt;"",MATCH(R154,'Maximum minutes'!B:B,0),"")</f>
        <v/>
      </c>
      <c r="U154" s="36">
        <f ca="1">IF(F154&lt;&gt;"",COUNTA(OFFSET('Maximum minutes'!$C$1,'Annexe A1 Cours'!T154,0,1,50)),0)</f>
        <v>0</v>
      </c>
      <c r="V154" s="37">
        <f ca="1">IFERROR(OFFSET('Maximum minutes'!$C$1,T154+1,-1+MATCH(G154,OFFSET('Maximum minutes'!$C$1,T154-1,0,1,50),0)),0)</f>
        <v>0</v>
      </c>
      <c r="W154" s="38">
        <f t="shared" ca="1" si="4"/>
        <v>0</v>
      </c>
    </row>
    <row r="155" spans="1:23" s="36" customFormat="1" ht="18.75">
      <c r="A155" s="34"/>
      <c r="B155" s="39"/>
      <c r="C155" s="39"/>
      <c r="D155" s="35"/>
      <c r="E155" s="40"/>
      <c r="F155" s="39"/>
      <c r="G155" s="39"/>
      <c r="H155" s="39"/>
      <c r="I155" s="34"/>
      <c r="J155" s="34"/>
      <c r="K155" s="34"/>
      <c r="L155" s="34"/>
      <c r="M155" s="43" t="str">
        <f ca="1">IFERROR(OFFSET('Maximum minutes'!$C$1,T155,MATCH(IF(G155&lt;&gt;"",G155,F155),OFFSET('Maximum minutes'!$C$1,T155-1,0,1,U155+1),0)-1)*IF(OR(ISNUMBER(J155),J155="sans examen"),1,0)*IF(W155&lt;MinDate,1,0),"")</f>
        <v/>
      </c>
      <c r="N155" s="36">
        <f t="shared" ca="1" si="5"/>
        <v>0</v>
      </c>
      <c r="O155" s="36" t="e">
        <f ca="1">LEFT(OFFSET(Lists!$Q$2,MATCH(E155,Lists!$R$3:$R$19,0),0),4)</f>
        <v>#N/A</v>
      </c>
      <c r="P155" s="36" t="e">
        <f ca="1">MATCH(O155,Lists!$S$2:$S$640,1)</f>
        <v>#N/A</v>
      </c>
      <c r="Q155" s="36" t="e">
        <f ca="1">MATCH(LEFT(OFFSET(Lists!$Q$2,MATCH(E155,Lists!$R$3:$R$19,0)+1,0),4),Lists!$S$3:$S$640,1)</f>
        <v>#N/A</v>
      </c>
      <c r="R155" s="36" t="e">
        <f ca="1">LEFT(OFFSET(Lists!$S$2,P155-1+MATCH(F155,OFFSET(Lists!$T$3,P155-1,0,Q155-P155+1),0),0),6)</f>
        <v>#N/A</v>
      </c>
      <c r="S155" s="36" t="e">
        <f ca="1">VLOOKUP(R155,Lists!B:D,3,FALSE)</f>
        <v>#N/A</v>
      </c>
      <c r="T155" s="36" t="str">
        <f>IF(F155&lt;&gt;"",MATCH(R155,'Maximum minutes'!B:B,0),"")</f>
        <v/>
      </c>
      <c r="U155" s="36">
        <f ca="1">IF(F155&lt;&gt;"",COUNTA(OFFSET('Maximum minutes'!$C$1,'Annexe A1 Cours'!T155,0,1,50)),0)</f>
        <v>0</v>
      </c>
      <c r="V155" s="37">
        <f ca="1">IFERROR(OFFSET('Maximum minutes'!$C$1,T155+1,-1+MATCH(G155,OFFSET('Maximum minutes'!$C$1,T155-1,0,1,50),0)),0)</f>
        <v>0</v>
      </c>
      <c r="W155" s="38">
        <f t="shared" ca="1" si="4"/>
        <v>0</v>
      </c>
    </row>
    <row r="156" spans="1:23" s="36" customFormat="1" ht="18.75">
      <c r="A156" s="34"/>
      <c r="B156" s="39"/>
      <c r="C156" s="39"/>
      <c r="D156" s="35"/>
      <c r="E156" s="40"/>
      <c r="F156" s="39"/>
      <c r="G156" s="39"/>
      <c r="H156" s="39"/>
      <c r="I156" s="34"/>
      <c r="J156" s="34"/>
      <c r="K156" s="34"/>
      <c r="L156" s="34"/>
      <c r="M156" s="43" t="str">
        <f ca="1">IFERROR(OFFSET('Maximum minutes'!$C$1,T156,MATCH(IF(G156&lt;&gt;"",G156,F156),OFFSET('Maximum minutes'!$C$1,T156-1,0,1,U156+1),0)-1)*IF(OR(ISNUMBER(J156),J156="sans examen"),1,0)*IF(W156&lt;MinDate,1,0),"")</f>
        <v/>
      </c>
      <c r="N156" s="36">
        <f t="shared" ca="1" si="5"/>
        <v>0</v>
      </c>
      <c r="O156" s="36" t="e">
        <f ca="1">LEFT(OFFSET(Lists!$Q$2,MATCH(E156,Lists!$R$3:$R$19,0),0),4)</f>
        <v>#N/A</v>
      </c>
      <c r="P156" s="36" t="e">
        <f ca="1">MATCH(O156,Lists!$S$2:$S$640,1)</f>
        <v>#N/A</v>
      </c>
      <c r="Q156" s="36" t="e">
        <f ca="1">MATCH(LEFT(OFFSET(Lists!$Q$2,MATCH(E156,Lists!$R$3:$R$19,0)+1,0),4),Lists!$S$3:$S$640,1)</f>
        <v>#N/A</v>
      </c>
      <c r="R156" s="36" t="e">
        <f ca="1">LEFT(OFFSET(Lists!$S$2,P156-1+MATCH(F156,OFFSET(Lists!$T$3,P156-1,0,Q156-P156+1),0),0),6)</f>
        <v>#N/A</v>
      </c>
      <c r="S156" s="36" t="e">
        <f ca="1">VLOOKUP(R156,Lists!B:D,3,FALSE)</f>
        <v>#N/A</v>
      </c>
      <c r="T156" s="36" t="str">
        <f>IF(F156&lt;&gt;"",MATCH(R156,'Maximum minutes'!B:B,0),"")</f>
        <v/>
      </c>
      <c r="U156" s="36">
        <f ca="1">IF(F156&lt;&gt;"",COUNTA(OFFSET('Maximum minutes'!$C$1,'Annexe A1 Cours'!T156,0,1,50)),0)</f>
        <v>0</v>
      </c>
      <c r="V156" s="37">
        <f ca="1">IFERROR(OFFSET('Maximum minutes'!$C$1,T156+1,-1+MATCH(G156,OFFSET('Maximum minutes'!$C$1,T156-1,0,1,50),0)),0)</f>
        <v>0</v>
      </c>
      <c r="W156" s="38">
        <f t="shared" ca="1" si="4"/>
        <v>0</v>
      </c>
    </row>
    <row r="157" spans="1:23" s="36" customFormat="1" ht="18.75">
      <c r="A157" s="34"/>
      <c r="B157" s="39"/>
      <c r="C157" s="39"/>
      <c r="D157" s="35"/>
      <c r="E157" s="40"/>
      <c r="F157" s="39"/>
      <c r="G157" s="39"/>
      <c r="H157" s="39"/>
      <c r="I157" s="34"/>
      <c r="J157" s="34"/>
      <c r="K157" s="34"/>
      <c r="L157" s="34"/>
      <c r="M157" s="43" t="str">
        <f ca="1">IFERROR(OFFSET('Maximum minutes'!$C$1,T157,MATCH(IF(G157&lt;&gt;"",G157,F157),OFFSET('Maximum minutes'!$C$1,T157-1,0,1,U157+1),0)-1)*IF(OR(ISNUMBER(J157),J157="sans examen"),1,0)*IF(W157&lt;MinDate,1,0),"")</f>
        <v/>
      </c>
      <c r="N157" s="36">
        <f t="shared" ca="1" si="5"/>
        <v>0</v>
      </c>
      <c r="O157" s="36" t="e">
        <f ca="1">LEFT(OFFSET(Lists!$Q$2,MATCH(E157,Lists!$R$3:$R$19,0),0),4)</f>
        <v>#N/A</v>
      </c>
      <c r="P157" s="36" t="e">
        <f ca="1">MATCH(O157,Lists!$S$2:$S$640,1)</f>
        <v>#N/A</v>
      </c>
      <c r="Q157" s="36" t="e">
        <f ca="1">MATCH(LEFT(OFFSET(Lists!$Q$2,MATCH(E157,Lists!$R$3:$R$19,0)+1,0),4),Lists!$S$3:$S$640,1)</f>
        <v>#N/A</v>
      </c>
      <c r="R157" s="36" t="e">
        <f ca="1">LEFT(OFFSET(Lists!$S$2,P157-1+MATCH(F157,OFFSET(Lists!$T$3,P157-1,0,Q157-P157+1),0),0),6)</f>
        <v>#N/A</v>
      </c>
      <c r="S157" s="36" t="e">
        <f ca="1">VLOOKUP(R157,Lists!B:D,3,FALSE)</f>
        <v>#N/A</v>
      </c>
      <c r="T157" s="36" t="str">
        <f>IF(F157&lt;&gt;"",MATCH(R157,'Maximum minutes'!B:B,0),"")</f>
        <v/>
      </c>
      <c r="U157" s="36">
        <f ca="1">IF(F157&lt;&gt;"",COUNTA(OFFSET('Maximum minutes'!$C$1,'Annexe A1 Cours'!T157,0,1,50)),0)</f>
        <v>0</v>
      </c>
      <c r="V157" s="37">
        <f ca="1">IFERROR(OFFSET('Maximum minutes'!$C$1,T157+1,-1+MATCH(G157,OFFSET('Maximum minutes'!$C$1,T157-1,0,1,50),0)),0)</f>
        <v>0</v>
      </c>
      <c r="W157" s="38">
        <f t="shared" ca="1" si="4"/>
        <v>0</v>
      </c>
    </row>
    <row r="158" spans="1:23" s="36" customFormat="1" ht="18.75">
      <c r="A158" s="34"/>
      <c r="B158" s="39"/>
      <c r="C158" s="39"/>
      <c r="D158" s="35"/>
      <c r="E158" s="40"/>
      <c r="F158" s="39"/>
      <c r="G158" s="39"/>
      <c r="H158" s="39"/>
      <c r="I158" s="34"/>
      <c r="J158" s="34"/>
      <c r="K158" s="34"/>
      <c r="L158" s="34"/>
      <c r="M158" s="43" t="str">
        <f ca="1">IFERROR(OFFSET('Maximum minutes'!$C$1,T158,MATCH(IF(G158&lt;&gt;"",G158,F158),OFFSET('Maximum minutes'!$C$1,T158-1,0,1,U158+1),0)-1)*IF(OR(ISNUMBER(J158),J158="sans examen"),1,0)*IF(W158&lt;MinDate,1,0),"")</f>
        <v/>
      </c>
      <c r="N158" s="36">
        <f t="shared" ca="1" si="5"/>
        <v>0</v>
      </c>
      <c r="O158" s="36" t="e">
        <f ca="1">LEFT(OFFSET(Lists!$Q$2,MATCH(E158,Lists!$R$3:$R$19,0),0),4)</f>
        <v>#N/A</v>
      </c>
      <c r="P158" s="36" t="e">
        <f ca="1">MATCH(O158,Lists!$S$2:$S$640,1)</f>
        <v>#N/A</v>
      </c>
      <c r="Q158" s="36" t="e">
        <f ca="1">MATCH(LEFT(OFFSET(Lists!$Q$2,MATCH(E158,Lists!$R$3:$R$19,0)+1,0),4),Lists!$S$3:$S$640,1)</f>
        <v>#N/A</v>
      </c>
      <c r="R158" s="36" t="e">
        <f ca="1">LEFT(OFFSET(Lists!$S$2,P158-1+MATCH(F158,OFFSET(Lists!$T$3,P158-1,0,Q158-P158+1),0),0),6)</f>
        <v>#N/A</v>
      </c>
      <c r="S158" s="36" t="e">
        <f ca="1">VLOOKUP(R158,Lists!B:D,3,FALSE)</f>
        <v>#N/A</v>
      </c>
      <c r="T158" s="36" t="str">
        <f>IF(F158&lt;&gt;"",MATCH(R158,'Maximum minutes'!B:B,0),"")</f>
        <v/>
      </c>
      <c r="U158" s="36">
        <f ca="1">IF(F158&lt;&gt;"",COUNTA(OFFSET('Maximum minutes'!$C$1,'Annexe A1 Cours'!T158,0,1,50)),0)</f>
        <v>0</v>
      </c>
      <c r="V158" s="37">
        <f ca="1">IFERROR(OFFSET('Maximum minutes'!$C$1,T158+1,-1+MATCH(G158,OFFSET('Maximum minutes'!$C$1,T158-1,0,1,50),0)),0)</f>
        <v>0</v>
      </c>
      <c r="W158" s="38">
        <f t="shared" ca="1" si="4"/>
        <v>0</v>
      </c>
    </row>
    <row r="159" spans="1:23" s="36" customFormat="1" ht="18.75">
      <c r="A159" s="34"/>
      <c r="B159" s="39"/>
      <c r="C159" s="39"/>
      <c r="D159" s="35"/>
      <c r="E159" s="40"/>
      <c r="F159" s="39"/>
      <c r="G159" s="39"/>
      <c r="H159" s="39"/>
      <c r="I159" s="34"/>
      <c r="J159" s="34"/>
      <c r="K159" s="34"/>
      <c r="L159" s="34"/>
      <c r="M159" s="43" t="str">
        <f ca="1">IFERROR(OFFSET('Maximum minutes'!$C$1,T159,MATCH(IF(G159&lt;&gt;"",G159,F159),OFFSET('Maximum minutes'!$C$1,T159-1,0,1,U159+1),0)-1)*IF(OR(ISNUMBER(J159),J159="sans examen"),1,0)*IF(W159&lt;MinDate,1,0),"")</f>
        <v/>
      </c>
      <c r="N159" s="36">
        <f t="shared" ca="1" si="5"/>
        <v>0</v>
      </c>
      <c r="O159" s="36" t="e">
        <f ca="1">LEFT(OFFSET(Lists!$Q$2,MATCH(E159,Lists!$R$3:$R$19,0),0),4)</f>
        <v>#N/A</v>
      </c>
      <c r="P159" s="36" t="e">
        <f ca="1">MATCH(O159,Lists!$S$2:$S$640,1)</f>
        <v>#N/A</v>
      </c>
      <c r="Q159" s="36" t="e">
        <f ca="1">MATCH(LEFT(OFFSET(Lists!$Q$2,MATCH(E159,Lists!$R$3:$R$19,0)+1,0),4),Lists!$S$3:$S$640,1)</f>
        <v>#N/A</v>
      </c>
      <c r="R159" s="36" t="e">
        <f ca="1">LEFT(OFFSET(Lists!$S$2,P159-1+MATCH(F159,OFFSET(Lists!$T$3,P159-1,0,Q159-P159+1),0),0),6)</f>
        <v>#N/A</v>
      </c>
      <c r="S159" s="36" t="e">
        <f ca="1">VLOOKUP(R159,Lists!B:D,3,FALSE)</f>
        <v>#N/A</v>
      </c>
      <c r="T159" s="36" t="str">
        <f>IF(F159&lt;&gt;"",MATCH(R159,'Maximum minutes'!B:B,0),"")</f>
        <v/>
      </c>
      <c r="U159" s="36">
        <f ca="1">IF(F159&lt;&gt;"",COUNTA(OFFSET('Maximum minutes'!$C$1,'Annexe A1 Cours'!T159,0,1,50)),0)</f>
        <v>0</v>
      </c>
      <c r="V159" s="37">
        <f ca="1">IFERROR(OFFSET('Maximum minutes'!$C$1,T159+1,-1+MATCH(G159,OFFSET('Maximum minutes'!$C$1,T159-1,0,1,50),0)),0)</f>
        <v>0</v>
      </c>
      <c r="W159" s="38">
        <f t="shared" ca="1" si="4"/>
        <v>0</v>
      </c>
    </row>
    <row r="160" spans="1:23" s="36" customFormat="1" ht="18.75">
      <c r="A160" s="34"/>
      <c r="B160" s="39"/>
      <c r="C160" s="39"/>
      <c r="D160" s="35"/>
      <c r="E160" s="40"/>
      <c r="F160" s="39"/>
      <c r="G160" s="39"/>
      <c r="H160" s="39"/>
      <c r="I160" s="34"/>
      <c r="J160" s="34"/>
      <c r="K160" s="34"/>
      <c r="L160" s="34"/>
      <c r="M160" s="43" t="str">
        <f ca="1">IFERROR(OFFSET('Maximum minutes'!$C$1,T160,MATCH(IF(G160&lt;&gt;"",G160,F160),OFFSET('Maximum minutes'!$C$1,T160-1,0,1,U160+1),0)-1)*IF(OR(ISNUMBER(J160),J160="sans examen"),1,0)*IF(W160&lt;MinDate,1,0),"")</f>
        <v/>
      </c>
      <c r="N160" s="36">
        <f t="shared" ca="1" si="5"/>
        <v>0</v>
      </c>
      <c r="O160" s="36" t="e">
        <f ca="1">LEFT(OFFSET(Lists!$Q$2,MATCH(E160,Lists!$R$3:$R$19,0),0),4)</f>
        <v>#N/A</v>
      </c>
      <c r="P160" s="36" t="e">
        <f ca="1">MATCH(O160,Lists!$S$2:$S$640,1)</f>
        <v>#N/A</v>
      </c>
      <c r="Q160" s="36" t="e">
        <f ca="1">MATCH(LEFT(OFFSET(Lists!$Q$2,MATCH(E160,Lists!$R$3:$R$19,0)+1,0),4),Lists!$S$3:$S$640,1)</f>
        <v>#N/A</v>
      </c>
      <c r="R160" s="36" t="e">
        <f ca="1">LEFT(OFFSET(Lists!$S$2,P160-1+MATCH(F160,OFFSET(Lists!$T$3,P160-1,0,Q160-P160+1),0),0),6)</f>
        <v>#N/A</v>
      </c>
      <c r="S160" s="36" t="e">
        <f ca="1">VLOOKUP(R160,Lists!B:D,3,FALSE)</f>
        <v>#N/A</v>
      </c>
      <c r="T160" s="36" t="str">
        <f>IF(F160&lt;&gt;"",MATCH(R160,'Maximum minutes'!B:B,0),"")</f>
        <v/>
      </c>
      <c r="U160" s="36">
        <f ca="1">IF(F160&lt;&gt;"",COUNTA(OFFSET('Maximum minutes'!$C$1,'Annexe A1 Cours'!T160,0,1,50)),0)</f>
        <v>0</v>
      </c>
      <c r="V160" s="37">
        <f ca="1">IFERROR(OFFSET('Maximum minutes'!$C$1,T160+1,-1+MATCH(G160,OFFSET('Maximum minutes'!$C$1,T160-1,0,1,50),0)),0)</f>
        <v>0</v>
      </c>
      <c r="W160" s="38">
        <f t="shared" ca="1" si="4"/>
        <v>0</v>
      </c>
    </row>
    <row r="161" spans="1:23" s="36" customFormat="1" ht="18.75">
      <c r="A161" s="34"/>
      <c r="B161" s="39"/>
      <c r="C161" s="39"/>
      <c r="D161" s="35"/>
      <c r="E161" s="40"/>
      <c r="F161" s="39"/>
      <c r="G161" s="39"/>
      <c r="H161" s="39"/>
      <c r="I161" s="34"/>
      <c r="J161" s="34"/>
      <c r="K161" s="34"/>
      <c r="L161" s="34"/>
      <c r="M161" s="43" t="str">
        <f ca="1">IFERROR(OFFSET('Maximum minutes'!$C$1,T161,MATCH(IF(G161&lt;&gt;"",G161,F161),OFFSET('Maximum minutes'!$C$1,T161-1,0,1,U161+1),0)-1)*IF(OR(ISNUMBER(J161),J161="sans examen"),1,0)*IF(W161&lt;MinDate,1,0),"")</f>
        <v/>
      </c>
      <c r="N161" s="36">
        <f t="shared" ca="1" si="5"/>
        <v>0</v>
      </c>
      <c r="O161" s="36" t="e">
        <f ca="1">LEFT(OFFSET(Lists!$Q$2,MATCH(E161,Lists!$R$3:$R$19,0),0),4)</f>
        <v>#N/A</v>
      </c>
      <c r="P161" s="36" t="e">
        <f ca="1">MATCH(O161,Lists!$S$2:$S$640,1)</f>
        <v>#N/A</v>
      </c>
      <c r="Q161" s="36" t="e">
        <f ca="1">MATCH(LEFT(OFFSET(Lists!$Q$2,MATCH(E161,Lists!$R$3:$R$19,0)+1,0),4),Lists!$S$3:$S$640,1)</f>
        <v>#N/A</v>
      </c>
      <c r="R161" s="36" t="e">
        <f ca="1">LEFT(OFFSET(Lists!$S$2,P161-1+MATCH(F161,OFFSET(Lists!$T$3,P161-1,0,Q161-P161+1),0),0),6)</f>
        <v>#N/A</v>
      </c>
      <c r="S161" s="36" t="e">
        <f ca="1">VLOOKUP(R161,Lists!B:D,3,FALSE)</f>
        <v>#N/A</v>
      </c>
      <c r="T161" s="36" t="str">
        <f>IF(F161&lt;&gt;"",MATCH(R161,'Maximum minutes'!B:B,0),"")</f>
        <v/>
      </c>
      <c r="U161" s="36">
        <f ca="1">IF(F161&lt;&gt;"",COUNTA(OFFSET('Maximum minutes'!$C$1,'Annexe A1 Cours'!T161,0,1,50)),0)</f>
        <v>0</v>
      </c>
      <c r="V161" s="37">
        <f ca="1">IFERROR(OFFSET('Maximum minutes'!$C$1,T161+1,-1+MATCH(G161,OFFSET('Maximum minutes'!$C$1,T161-1,0,1,50),0)),0)</f>
        <v>0</v>
      </c>
      <c r="W161" s="38">
        <f t="shared" ca="1" si="4"/>
        <v>0</v>
      </c>
    </row>
    <row r="162" spans="1:23" s="36" customFormat="1" ht="18.75">
      <c r="A162" s="34"/>
      <c r="B162" s="39"/>
      <c r="C162" s="39"/>
      <c r="D162" s="35"/>
      <c r="E162" s="40"/>
      <c r="F162" s="39"/>
      <c r="G162" s="39"/>
      <c r="H162" s="39"/>
      <c r="I162" s="34"/>
      <c r="J162" s="34"/>
      <c r="K162" s="34"/>
      <c r="L162" s="34"/>
      <c r="M162" s="43" t="str">
        <f ca="1">IFERROR(OFFSET('Maximum minutes'!$C$1,T162,MATCH(IF(G162&lt;&gt;"",G162,F162),OFFSET('Maximum minutes'!$C$1,T162-1,0,1,U162+1),0)-1)*IF(OR(ISNUMBER(J162),J162="sans examen"),1,0)*IF(W162&lt;MinDate,1,0),"")</f>
        <v/>
      </c>
      <c r="N162" s="36">
        <f t="shared" ca="1" si="5"/>
        <v>0</v>
      </c>
      <c r="O162" s="36" t="e">
        <f ca="1">LEFT(OFFSET(Lists!$Q$2,MATCH(E162,Lists!$R$3:$R$19,0),0),4)</f>
        <v>#N/A</v>
      </c>
      <c r="P162" s="36" t="e">
        <f ca="1">MATCH(O162,Lists!$S$2:$S$640,1)</f>
        <v>#N/A</v>
      </c>
      <c r="Q162" s="36" t="e">
        <f ca="1">MATCH(LEFT(OFFSET(Lists!$Q$2,MATCH(E162,Lists!$R$3:$R$19,0)+1,0),4),Lists!$S$3:$S$640,1)</f>
        <v>#N/A</v>
      </c>
      <c r="R162" s="36" t="e">
        <f ca="1">LEFT(OFFSET(Lists!$S$2,P162-1+MATCH(F162,OFFSET(Lists!$T$3,P162-1,0,Q162-P162+1),0),0),6)</f>
        <v>#N/A</v>
      </c>
      <c r="S162" s="36" t="e">
        <f ca="1">VLOOKUP(R162,Lists!B:D,3,FALSE)</f>
        <v>#N/A</v>
      </c>
      <c r="T162" s="36" t="str">
        <f>IF(F162&lt;&gt;"",MATCH(R162,'Maximum minutes'!B:B,0),"")</f>
        <v/>
      </c>
      <c r="U162" s="36">
        <f ca="1">IF(F162&lt;&gt;"",COUNTA(OFFSET('Maximum minutes'!$C$1,'Annexe A1 Cours'!T162,0,1,50)),0)</f>
        <v>0</v>
      </c>
      <c r="V162" s="37">
        <f ca="1">IFERROR(OFFSET('Maximum minutes'!$C$1,T162+1,-1+MATCH(G162,OFFSET('Maximum minutes'!$C$1,T162-1,0,1,50),0)),0)</f>
        <v>0</v>
      </c>
      <c r="W162" s="38">
        <f t="shared" ca="1" si="4"/>
        <v>0</v>
      </c>
    </row>
    <row r="163" spans="1:23" s="36" customFormat="1" ht="18.75">
      <c r="A163" s="34"/>
      <c r="B163" s="39"/>
      <c r="C163" s="39"/>
      <c r="D163" s="35"/>
      <c r="E163" s="40"/>
      <c r="F163" s="39"/>
      <c r="G163" s="39"/>
      <c r="H163" s="39"/>
      <c r="I163" s="34"/>
      <c r="J163" s="34"/>
      <c r="K163" s="34"/>
      <c r="L163" s="34"/>
      <c r="M163" s="43" t="str">
        <f ca="1">IFERROR(OFFSET('Maximum minutes'!$C$1,T163,MATCH(IF(G163&lt;&gt;"",G163,F163),OFFSET('Maximum minutes'!$C$1,T163-1,0,1,U163+1),0)-1)*IF(OR(ISNUMBER(J163),J163="sans examen"),1,0)*IF(W163&lt;MinDate,1,0),"")</f>
        <v/>
      </c>
      <c r="N163" s="36">
        <f t="shared" ca="1" si="5"/>
        <v>0</v>
      </c>
      <c r="O163" s="36" t="e">
        <f ca="1">LEFT(OFFSET(Lists!$Q$2,MATCH(E163,Lists!$R$3:$R$19,0),0),4)</f>
        <v>#N/A</v>
      </c>
      <c r="P163" s="36" t="e">
        <f ca="1">MATCH(O163,Lists!$S$2:$S$640,1)</f>
        <v>#N/A</v>
      </c>
      <c r="Q163" s="36" t="e">
        <f ca="1">MATCH(LEFT(OFFSET(Lists!$Q$2,MATCH(E163,Lists!$R$3:$R$19,0)+1,0),4),Lists!$S$3:$S$640,1)</f>
        <v>#N/A</v>
      </c>
      <c r="R163" s="36" t="e">
        <f ca="1">LEFT(OFFSET(Lists!$S$2,P163-1+MATCH(F163,OFFSET(Lists!$T$3,P163-1,0,Q163-P163+1),0),0),6)</f>
        <v>#N/A</v>
      </c>
      <c r="S163" s="36" t="e">
        <f ca="1">VLOOKUP(R163,Lists!B:D,3,FALSE)</f>
        <v>#N/A</v>
      </c>
      <c r="T163" s="36" t="str">
        <f>IF(F163&lt;&gt;"",MATCH(R163,'Maximum minutes'!B:B,0),"")</f>
        <v/>
      </c>
      <c r="U163" s="36">
        <f ca="1">IF(F163&lt;&gt;"",COUNTA(OFFSET('Maximum minutes'!$C$1,'Annexe A1 Cours'!T163,0,1,50)),0)</f>
        <v>0</v>
      </c>
      <c r="V163" s="37">
        <f ca="1">IFERROR(OFFSET('Maximum minutes'!$C$1,T163+1,-1+MATCH(G163,OFFSET('Maximum minutes'!$C$1,T163-1,0,1,50),0)),0)</f>
        <v>0</v>
      </c>
      <c r="W163" s="38">
        <f t="shared" ca="1" si="4"/>
        <v>0</v>
      </c>
    </row>
    <row r="164" spans="1:23" s="36" customFormat="1" ht="18.75">
      <c r="A164" s="34"/>
      <c r="B164" s="39"/>
      <c r="C164" s="39"/>
      <c r="D164" s="35"/>
      <c r="E164" s="40"/>
      <c r="F164" s="39"/>
      <c r="G164" s="39"/>
      <c r="H164" s="39"/>
      <c r="I164" s="34"/>
      <c r="J164" s="34"/>
      <c r="K164" s="34"/>
      <c r="L164" s="34"/>
      <c r="M164" s="43" t="str">
        <f ca="1">IFERROR(OFFSET('Maximum minutes'!$C$1,T164,MATCH(IF(G164&lt;&gt;"",G164,F164),OFFSET('Maximum minutes'!$C$1,T164-1,0,1,U164+1),0)-1)*IF(OR(ISNUMBER(J164),J164="sans examen"),1,0)*IF(W164&lt;MinDate,1,0),"")</f>
        <v/>
      </c>
      <c r="N164" s="36">
        <f t="shared" ca="1" si="5"/>
        <v>0</v>
      </c>
      <c r="O164" s="36" t="e">
        <f ca="1">LEFT(OFFSET(Lists!$Q$2,MATCH(E164,Lists!$R$3:$R$19,0),0),4)</f>
        <v>#N/A</v>
      </c>
      <c r="P164" s="36" t="e">
        <f ca="1">MATCH(O164,Lists!$S$2:$S$640,1)</f>
        <v>#N/A</v>
      </c>
      <c r="Q164" s="36" t="e">
        <f ca="1">MATCH(LEFT(OFFSET(Lists!$Q$2,MATCH(E164,Lists!$R$3:$R$19,0)+1,0),4),Lists!$S$3:$S$640,1)</f>
        <v>#N/A</v>
      </c>
      <c r="R164" s="36" t="e">
        <f ca="1">LEFT(OFFSET(Lists!$S$2,P164-1+MATCH(F164,OFFSET(Lists!$T$3,P164-1,0,Q164-P164+1),0),0),6)</f>
        <v>#N/A</v>
      </c>
      <c r="S164" s="36" t="e">
        <f ca="1">VLOOKUP(R164,Lists!B:D,3,FALSE)</f>
        <v>#N/A</v>
      </c>
      <c r="T164" s="36" t="str">
        <f>IF(F164&lt;&gt;"",MATCH(R164,'Maximum minutes'!B:B,0),"")</f>
        <v/>
      </c>
      <c r="U164" s="36">
        <f ca="1">IF(F164&lt;&gt;"",COUNTA(OFFSET('Maximum minutes'!$C$1,'Annexe A1 Cours'!T164,0,1,50)),0)</f>
        <v>0</v>
      </c>
      <c r="V164" s="37">
        <f ca="1">IFERROR(OFFSET('Maximum minutes'!$C$1,T164+1,-1+MATCH(G164,OFFSET('Maximum minutes'!$C$1,T164-1,0,1,50),0)),0)</f>
        <v>0</v>
      </c>
      <c r="W164" s="38">
        <f t="shared" ca="1" si="4"/>
        <v>0</v>
      </c>
    </row>
    <row r="165" spans="1:23" s="36" customFormat="1" ht="18.75">
      <c r="A165" s="34"/>
      <c r="B165" s="39"/>
      <c r="C165" s="39"/>
      <c r="D165" s="35"/>
      <c r="E165" s="40"/>
      <c r="F165" s="39"/>
      <c r="G165" s="39"/>
      <c r="H165" s="39"/>
      <c r="I165" s="34"/>
      <c r="J165" s="34"/>
      <c r="K165" s="34"/>
      <c r="L165" s="34"/>
      <c r="M165" s="43" t="str">
        <f ca="1">IFERROR(OFFSET('Maximum minutes'!$C$1,T165,MATCH(IF(G165&lt;&gt;"",G165,F165),OFFSET('Maximum minutes'!$C$1,T165-1,0,1,U165+1),0)-1)*IF(OR(ISNUMBER(J165),J165="sans examen"),1,0)*IF(W165&lt;MinDate,1,0),"")</f>
        <v/>
      </c>
      <c r="N165" s="36">
        <f t="shared" ca="1" si="5"/>
        <v>0</v>
      </c>
      <c r="O165" s="36" t="e">
        <f ca="1">LEFT(OFFSET(Lists!$Q$2,MATCH(E165,Lists!$R$3:$R$19,0),0),4)</f>
        <v>#N/A</v>
      </c>
      <c r="P165" s="36" t="e">
        <f ca="1">MATCH(O165,Lists!$S$2:$S$640,1)</f>
        <v>#N/A</v>
      </c>
      <c r="Q165" s="36" t="e">
        <f ca="1">MATCH(LEFT(OFFSET(Lists!$Q$2,MATCH(E165,Lists!$R$3:$R$19,0)+1,0),4),Lists!$S$3:$S$640,1)</f>
        <v>#N/A</v>
      </c>
      <c r="R165" s="36" t="e">
        <f ca="1">LEFT(OFFSET(Lists!$S$2,P165-1+MATCH(F165,OFFSET(Lists!$T$3,P165-1,0,Q165-P165+1),0),0),6)</f>
        <v>#N/A</v>
      </c>
      <c r="S165" s="36" t="e">
        <f ca="1">VLOOKUP(R165,Lists!B:D,3,FALSE)</f>
        <v>#N/A</v>
      </c>
      <c r="T165" s="36" t="str">
        <f>IF(F165&lt;&gt;"",MATCH(R165,'Maximum minutes'!B:B,0),"")</f>
        <v/>
      </c>
      <c r="U165" s="36">
        <f ca="1">IF(F165&lt;&gt;"",COUNTA(OFFSET('Maximum minutes'!$C$1,'Annexe A1 Cours'!T165,0,1,50)),0)</f>
        <v>0</v>
      </c>
      <c r="V165" s="37">
        <f ca="1">IFERROR(OFFSET('Maximum minutes'!$C$1,T165+1,-1+MATCH(G165,OFFSET('Maximum minutes'!$C$1,T165-1,0,1,50),0)),0)</f>
        <v>0</v>
      </c>
      <c r="W165" s="38">
        <f t="shared" ca="1" si="4"/>
        <v>0</v>
      </c>
    </row>
    <row r="166" spans="1:23" s="36" customFormat="1" ht="18.75">
      <c r="A166" s="34"/>
      <c r="B166" s="39"/>
      <c r="C166" s="39"/>
      <c r="D166" s="35"/>
      <c r="E166" s="40"/>
      <c r="F166" s="39"/>
      <c r="G166" s="39"/>
      <c r="H166" s="39"/>
      <c r="I166" s="34"/>
      <c r="J166" s="34"/>
      <c r="K166" s="34"/>
      <c r="L166" s="34"/>
      <c r="M166" s="43" t="str">
        <f ca="1">IFERROR(OFFSET('Maximum minutes'!$C$1,T166,MATCH(IF(G166&lt;&gt;"",G166,F166),OFFSET('Maximum minutes'!$C$1,T166-1,0,1,U166+1),0)-1)*IF(OR(ISNUMBER(J166),J166="sans examen"),1,0)*IF(W166&lt;MinDate,1,0),"")</f>
        <v/>
      </c>
      <c r="N166" s="36">
        <f t="shared" ca="1" si="5"/>
        <v>0</v>
      </c>
      <c r="O166" s="36" t="e">
        <f ca="1">LEFT(OFFSET(Lists!$Q$2,MATCH(E166,Lists!$R$3:$R$19,0),0),4)</f>
        <v>#N/A</v>
      </c>
      <c r="P166" s="36" t="e">
        <f ca="1">MATCH(O166,Lists!$S$2:$S$640,1)</f>
        <v>#N/A</v>
      </c>
      <c r="Q166" s="36" t="e">
        <f ca="1">MATCH(LEFT(OFFSET(Lists!$Q$2,MATCH(E166,Lists!$R$3:$R$19,0)+1,0),4),Lists!$S$3:$S$640,1)</f>
        <v>#N/A</v>
      </c>
      <c r="R166" s="36" t="e">
        <f ca="1">LEFT(OFFSET(Lists!$S$2,P166-1+MATCH(F166,OFFSET(Lists!$T$3,P166-1,0,Q166-P166+1),0),0),6)</f>
        <v>#N/A</v>
      </c>
      <c r="S166" s="36" t="e">
        <f ca="1">VLOOKUP(R166,Lists!B:D,3,FALSE)</f>
        <v>#N/A</v>
      </c>
      <c r="T166" s="36" t="str">
        <f>IF(F166&lt;&gt;"",MATCH(R166,'Maximum minutes'!B:B,0),"")</f>
        <v/>
      </c>
      <c r="U166" s="36">
        <f ca="1">IF(F166&lt;&gt;"",COUNTA(OFFSET('Maximum minutes'!$C$1,'Annexe A1 Cours'!T166,0,1,50)),0)</f>
        <v>0</v>
      </c>
      <c r="V166" s="37">
        <f ca="1">IFERROR(OFFSET('Maximum minutes'!$C$1,T166+1,-1+MATCH(G166,OFFSET('Maximum minutes'!$C$1,T166-1,0,1,50),0)),0)</f>
        <v>0</v>
      </c>
      <c r="W166" s="38">
        <f t="shared" ca="1" si="4"/>
        <v>0</v>
      </c>
    </row>
    <row r="167" spans="1:23" s="36" customFormat="1" ht="18.75">
      <c r="A167" s="34"/>
      <c r="B167" s="39"/>
      <c r="C167" s="39"/>
      <c r="D167" s="35"/>
      <c r="E167" s="40"/>
      <c r="F167" s="39"/>
      <c r="G167" s="39"/>
      <c r="H167" s="39"/>
      <c r="I167" s="34"/>
      <c r="J167" s="34"/>
      <c r="K167" s="34"/>
      <c r="L167" s="34"/>
      <c r="M167" s="43" t="str">
        <f ca="1">IFERROR(OFFSET('Maximum minutes'!$C$1,T167,MATCH(IF(G167&lt;&gt;"",G167,F167),OFFSET('Maximum minutes'!$C$1,T167-1,0,1,U167+1),0)-1)*IF(OR(ISNUMBER(J167),J167="sans examen"),1,0)*IF(W167&lt;MinDate,1,0),"")</f>
        <v/>
      </c>
      <c r="N167" s="36">
        <f t="shared" ca="1" si="5"/>
        <v>0</v>
      </c>
      <c r="O167" s="36" t="e">
        <f ca="1">LEFT(OFFSET(Lists!$Q$2,MATCH(E167,Lists!$R$3:$R$19,0),0),4)</f>
        <v>#N/A</v>
      </c>
      <c r="P167" s="36" t="e">
        <f ca="1">MATCH(O167,Lists!$S$2:$S$640,1)</f>
        <v>#N/A</v>
      </c>
      <c r="Q167" s="36" t="e">
        <f ca="1">MATCH(LEFT(OFFSET(Lists!$Q$2,MATCH(E167,Lists!$R$3:$R$19,0)+1,0),4),Lists!$S$3:$S$640,1)</f>
        <v>#N/A</v>
      </c>
      <c r="R167" s="36" t="e">
        <f ca="1">LEFT(OFFSET(Lists!$S$2,P167-1+MATCH(F167,OFFSET(Lists!$T$3,P167-1,0,Q167-P167+1),0),0),6)</f>
        <v>#N/A</v>
      </c>
      <c r="S167" s="36" t="e">
        <f ca="1">VLOOKUP(R167,Lists!B:D,3,FALSE)</f>
        <v>#N/A</v>
      </c>
      <c r="T167" s="36" t="str">
        <f>IF(F167&lt;&gt;"",MATCH(R167,'Maximum minutes'!B:B,0),"")</f>
        <v/>
      </c>
      <c r="U167" s="36">
        <f ca="1">IF(F167&lt;&gt;"",COUNTA(OFFSET('Maximum minutes'!$C$1,'Annexe A1 Cours'!T167,0,1,50)),0)</f>
        <v>0</v>
      </c>
      <c r="V167" s="37">
        <f ca="1">IFERROR(OFFSET('Maximum minutes'!$C$1,T167+1,-1+MATCH(G167,OFFSET('Maximum minutes'!$C$1,T167-1,0,1,50),0)),0)</f>
        <v>0</v>
      </c>
      <c r="W167" s="38">
        <f t="shared" ca="1" si="4"/>
        <v>0</v>
      </c>
    </row>
    <row r="168" spans="1:23" s="36" customFormat="1" ht="18.75">
      <c r="A168" s="34"/>
      <c r="B168" s="39"/>
      <c r="C168" s="39"/>
      <c r="D168" s="35"/>
      <c r="E168" s="40"/>
      <c r="F168" s="39"/>
      <c r="G168" s="39"/>
      <c r="H168" s="39"/>
      <c r="I168" s="34"/>
      <c r="J168" s="34"/>
      <c r="K168" s="34"/>
      <c r="L168" s="34"/>
      <c r="M168" s="43" t="str">
        <f ca="1">IFERROR(OFFSET('Maximum minutes'!$C$1,T168,MATCH(IF(G168&lt;&gt;"",G168,F168),OFFSET('Maximum minutes'!$C$1,T168-1,0,1,U168+1),0)-1)*IF(OR(ISNUMBER(J168),J168="sans examen"),1,0)*IF(W168&lt;MinDate,1,0),"")</f>
        <v/>
      </c>
      <c r="N168" s="36">
        <f t="shared" ca="1" si="5"/>
        <v>0</v>
      </c>
      <c r="O168" s="36" t="e">
        <f ca="1">LEFT(OFFSET(Lists!$Q$2,MATCH(E168,Lists!$R$3:$R$19,0),0),4)</f>
        <v>#N/A</v>
      </c>
      <c r="P168" s="36" t="e">
        <f ca="1">MATCH(O168,Lists!$S$2:$S$640,1)</f>
        <v>#N/A</v>
      </c>
      <c r="Q168" s="36" t="e">
        <f ca="1">MATCH(LEFT(OFFSET(Lists!$Q$2,MATCH(E168,Lists!$R$3:$R$19,0)+1,0),4),Lists!$S$3:$S$640,1)</f>
        <v>#N/A</v>
      </c>
      <c r="R168" s="36" t="e">
        <f ca="1">LEFT(OFFSET(Lists!$S$2,P168-1+MATCH(F168,OFFSET(Lists!$T$3,P168-1,0,Q168-P168+1),0),0),6)</f>
        <v>#N/A</v>
      </c>
      <c r="S168" s="36" t="e">
        <f ca="1">VLOOKUP(R168,Lists!B:D,3,FALSE)</f>
        <v>#N/A</v>
      </c>
      <c r="T168" s="36" t="str">
        <f>IF(F168&lt;&gt;"",MATCH(R168,'Maximum minutes'!B:B,0),"")</f>
        <v/>
      </c>
      <c r="U168" s="36">
        <f ca="1">IF(F168&lt;&gt;"",COUNTA(OFFSET('Maximum minutes'!$C$1,'Annexe A1 Cours'!T168,0,1,50)),0)</f>
        <v>0</v>
      </c>
      <c r="V168" s="37">
        <f ca="1">IFERROR(OFFSET('Maximum minutes'!$C$1,T168+1,-1+MATCH(G168,OFFSET('Maximum minutes'!$C$1,T168-1,0,1,50),0)),0)</f>
        <v>0</v>
      </c>
      <c r="W168" s="38">
        <f t="shared" ca="1" si="4"/>
        <v>0</v>
      </c>
    </row>
    <row r="169" spans="1:23" s="36" customFormat="1" ht="18.75">
      <c r="A169" s="34"/>
      <c r="B169" s="39"/>
      <c r="C169" s="39"/>
      <c r="D169" s="35"/>
      <c r="E169" s="40"/>
      <c r="F169" s="39"/>
      <c r="G169" s="39"/>
      <c r="H169" s="39"/>
      <c r="I169" s="34"/>
      <c r="J169" s="34"/>
      <c r="K169" s="34"/>
      <c r="L169" s="34"/>
      <c r="M169" s="43" t="str">
        <f ca="1">IFERROR(OFFSET('Maximum minutes'!$C$1,T169,MATCH(IF(G169&lt;&gt;"",G169,F169),OFFSET('Maximum minutes'!$C$1,T169-1,0,1,U169+1),0)-1)*IF(OR(ISNUMBER(J169),J169="sans examen"),1,0)*IF(W169&lt;MinDate,1,0),"")</f>
        <v/>
      </c>
      <c r="N169" s="36">
        <f t="shared" ca="1" si="5"/>
        <v>0</v>
      </c>
      <c r="O169" s="36" t="e">
        <f ca="1">LEFT(OFFSET(Lists!$Q$2,MATCH(E169,Lists!$R$3:$R$19,0),0),4)</f>
        <v>#N/A</v>
      </c>
      <c r="P169" s="36" t="e">
        <f ca="1">MATCH(O169,Lists!$S$2:$S$640,1)</f>
        <v>#N/A</v>
      </c>
      <c r="Q169" s="36" t="e">
        <f ca="1">MATCH(LEFT(OFFSET(Lists!$Q$2,MATCH(E169,Lists!$R$3:$R$19,0)+1,0),4),Lists!$S$3:$S$640,1)</f>
        <v>#N/A</v>
      </c>
      <c r="R169" s="36" t="e">
        <f ca="1">LEFT(OFFSET(Lists!$S$2,P169-1+MATCH(F169,OFFSET(Lists!$T$3,P169-1,0,Q169-P169+1),0),0),6)</f>
        <v>#N/A</v>
      </c>
      <c r="S169" s="36" t="e">
        <f ca="1">VLOOKUP(R169,Lists!B:D,3,FALSE)</f>
        <v>#N/A</v>
      </c>
      <c r="T169" s="36" t="str">
        <f>IF(F169&lt;&gt;"",MATCH(R169,'Maximum minutes'!B:B,0),"")</f>
        <v/>
      </c>
      <c r="U169" s="36">
        <f ca="1">IF(F169&lt;&gt;"",COUNTA(OFFSET('Maximum minutes'!$C$1,'Annexe A1 Cours'!T169,0,1,50)),0)</f>
        <v>0</v>
      </c>
      <c r="V169" s="37">
        <f ca="1">IFERROR(OFFSET('Maximum minutes'!$C$1,T169+1,-1+MATCH(G169,OFFSET('Maximum minutes'!$C$1,T169-1,0,1,50),0)),0)</f>
        <v>0</v>
      </c>
      <c r="W169" s="38">
        <f t="shared" ca="1" si="4"/>
        <v>0</v>
      </c>
    </row>
    <row r="170" spans="1:23" s="36" customFormat="1" ht="18.75">
      <c r="A170" s="34"/>
      <c r="B170" s="39"/>
      <c r="C170" s="39"/>
      <c r="D170" s="35"/>
      <c r="E170" s="40"/>
      <c r="F170" s="39"/>
      <c r="G170" s="39"/>
      <c r="H170" s="39"/>
      <c r="I170" s="34"/>
      <c r="J170" s="34"/>
      <c r="K170" s="34"/>
      <c r="L170" s="34"/>
      <c r="M170" s="43" t="str">
        <f ca="1">IFERROR(OFFSET('Maximum minutes'!$C$1,T170,MATCH(IF(G170&lt;&gt;"",G170,F170),OFFSET('Maximum minutes'!$C$1,T170-1,0,1,U170+1),0)-1)*IF(OR(ISNUMBER(J170),J170="sans examen"),1,0)*IF(W170&lt;MinDate,1,0),"")</f>
        <v/>
      </c>
      <c r="N170" s="36">
        <f t="shared" ca="1" si="5"/>
        <v>0</v>
      </c>
      <c r="O170" s="36" t="e">
        <f ca="1">LEFT(OFFSET(Lists!$Q$2,MATCH(E170,Lists!$R$3:$R$19,0),0),4)</f>
        <v>#N/A</v>
      </c>
      <c r="P170" s="36" t="e">
        <f ca="1">MATCH(O170,Lists!$S$2:$S$640,1)</f>
        <v>#N/A</v>
      </c>
      <c r="Q170" s="36" t="e">
        <f ca="1">MATCH(LEFT(OFFSET(Lists!$Q$2,MATCH(E170,Lists!$R$3:$R$19,0)+1,0),4),Lists!$S$3:$S$640,1)</f>
        <v>#N/A</v>
      </c>
      <c r="R170" s="36" t="e">
        <f ca="1">LEFT(OFFSET(Lists!$S$2,P170-1+MATCH(F170,OFFSET(Lists!$T$3,P170-1,0,Q170-P170+1),0),0),6)</f>
        <v>#N/A</v>
      </c>
      <c r="S170" s="36" t="e">
        <f ca="1">VLOOKUP(R170,Lists!B:D,3,FALSE)</f>
        <v>#N/A</v>
      </c>
      <c r="T170" s="36" t="str">
        <f>IF(F170&lt;&gt;"",MATCH(R170,'Maximum minutes'!B:B,0),"")</f>
        <v/>
      </c>
      <c r="U170" s="36">
        <f ca="1">IF(F170&lt;&gt;"",COUNTA(OFFSET('Maximum minutes'!$C$1,'Annexe A1 Cours'!T170,0,1,50)),0)</f>
        <v>0</v>
      </c>
      <c r="V170" s="37">
        <f ca="1">IFERROR(OFFSET('Maximum minutes'!$C$1,T170+1,-1+MATCH(G170,OFFSET('Maximum minutes'!$C$1,T170-1,0,1,50),0)),0)</f>
        <v>0</v>
      </c>
      <c r="W170" s="38">
        <f t="shared" ca="1" si="4"/>
        <v>0</v>
      </c>
    </row>
    <row r="171" spans="1:23" s="36" customFormat="1" ht="18.75">
      <c r="A171" s="34"/>
      <c r="B171" s="39"/>
      <c r="C171" s="39"/>
      <c r="D171" s="35"/>
      <c r="E171" s="40"/>
      <c r="F171" s="39"/>
      <c r="G171" s="39"/>
      <c r="H171" s="39"/>
      <c r="I171" s="34"/>
      <c r="J171" s="34"/>
      <c r="K171" s="34"/>
      <c r="L171" s="34"/>
      <c r="M171" s="43" t="str">
        <f ca="1">IFERROR(OFFSET('Maximum minutes'!$C$1,T171,MATCH(IF(G171&lt;&gt;"",G171,F171),OFFSET('Maximum minutes'!$C$1,T171-1,0,1,U171+1),0)-1)*IF(OR(ISNUMBER(J171),J171="sans examen"),1,0)*IF(W171&lt;MinDate,1,0),"")</f>
        <v/>
      </c>
      <c r="N171" s="36">
        <f t="shared" ca="1" si="5"/>
        <v>0</v>
      </c>
      <c r="O171" s="36" t="e">
        <f ca="1">LEFT(OFFSET(Lists!$Q$2,MATCH(E171,Lists!$R$3:$R$19,0),0),4)</f>
        <v>#N/A</v>
      </c>
      <c r="P171" s="36" t="e">
        <f ca="1">MATCH(O171,Lists!$S$2:$S$640,1)</f>
        <v>#N/A</v>
      </c>
      <c r="Q171" s="36" t="e">
        <f ca="1">MATCH(LEFT(OFFSET(Lists!$Q$2,MATCH(E171,Lists!$R$3:$R$19,0)+1,0),4),Lists!$S$3:$S$640,1)</f>
        <v>#N/A</v>
      </c>
      <c r="R171" s="36" t="e">
        <f ca="1">LEFT(OFFSET(Lists!$S$2,P171-1+MATCH(F171,OFFSET(Lists!$T$3,P171-1,0,Q171-P171+1),0),0),6)</f>
        <v>#N/A</v>
      </c>
      <c r="S171" s="36" t="e">
        <f ca="1">VLOOKUP(R171,Lists!B:D,3,FALSE)</f>
        <v>#N/A</v>
      </c>
      <c r="T171" s="36" t="str">
        <f>IF(F171&lt;&gt;"",MATCH(R171,'Maximum minutes'!B:B,0),"")</f>
        <v/>
      </c>
      <c r="U171" s="36">
        <f ca="1">IF(F171&lt;&gt;"",COUNTA(OFFSET('Maximum minutes'!$C$1,'Annexe A1 Cours'!T171,0,1,50)),0)</f>
        <v>0</v>
      </c>
      <c r="V171" s="37">
        <f ca="1">IFERROR(OFFSET('Maximum minutes'!$C$1,T171+1,-1+MATCH(G171,OFFSET('Maximum minutes'!$C$1,T171-1,0,1,50),0)),0)</f>
        <v>0</v>
      </c>
      <c r="W171" s="38">
        <f t="shared" ca="1" si="4"/>
        <v>0</v>
      </c>
    </row>
    <row r="172" spans="1:23" s="36" customFormat="1" ht="18.75">
      <c r="A172" s="34"/>
      <c r="B172" s="39"/>
      <c r="C172" s="39"/>
      <c r="D172" s="35"/>
      <c r="E172" s="40"/>
      <c r="F172" s="39"/>
      <c r="G172" s="39"/>
      <c r="H172" s="39"/>
      <c r="I172" s="34"/>
      <c r="J172" s="34"/>
      <c r="K172" s="34"/>
      <c r="L172" s="34"/>
      <c r="M172" s="43" t="str">
        <f ca="1">IFERROR(OFFSET('Maximum minutes'!$C$1,T172,MATCH(IF(G172&lt;&gt;"",G172,F172),OFFSET('Maximum minutes'!$C$1,T172-1,0,1,U172+1),0)-1)*IF(OR(ISNUMBER(J172),J172="sans examen"),1,0)*IF(W172&lt;MinDate,1,0),"")</f>
        <v/>
      </c>
      <c r="N172" s="36">
        <f t="shared" ca="1" si="5"/>
        <v>0</v>
      </c>
      <c r="O172" s="36" t="e">
        <f ca="1">LEFT(OFFSET(Lists!$Q$2,MATCH(E172,Lists!$R$3:$R$19,0),0),4)</f>
        <v>#N/A</v>
      </c>
      <c r="P172" s="36" t="e">
        <f ca="1">MATCH(O172,Lists!$S$2:$S$640,1)</f>
        <v>#N/A</v>
      </c>
      <c r="Q172" s="36" t="e">
        <f ca="1">MATCH(LEFT(OFFSET(Lists!$Q$2,MATCH(E172,Lists!$R$3:$R$19,0)+1,0),4),Lists!$S$3:$S$640,1)</f>
        <v>#N/A</v>
      </c>
      <c r="R172" s="36" t="e">
        <f ca="1">LEFT(OFFSET(Lists!$S$2,P172-1+MATCH(F172,OFFSET(Lists!$T$3,P172-1,0,Q172-P172+1),0),0),6)</f>
        <v>#N/A</v>
      </c>
      <c r="S172" s="36" t="e">
        <f ca="1">VLOOKUP(R172,Lists!B:D,3,FALSE)</f>
        <v>#N/A</v>
      </c>
      <c r="T172" s="36" t="str">
        <f>IF(F172&lt;&gt;"",MATCH(R172,'Maximum minutes'!B:B,0),"")</f>
        <v/>
      </c>
      <c r="U172" s="36">
        <f ca="1">IF(F172&lt;&gt;"",COUNTA(OFFSET('Maximum minutes'!$C$1,'Annexe A1 Cours'!T172,0,1,50)),0)</f>
        <v>0</v>
      </c>
      <c r="V172" s="37">
        <f ca="1">IFERROR(OFFSET('Maximum minutes'!$C$1,T172+1,-1+MATCH(G172,OFFSET('Maximum minutes'!$C$1,T172-1,0,1,50),0)),0)</f>
        <v>0</v>
      </c>
      <c r="W172" s="38">
        <f t="shared" ca="1" si="4"/>
        <v>0</v>
      </c>
    </row>
    <row r="173" spans="1:23" s="36" customFormat="1" ht="18.75">
      <c r="A173" s="34"/>
      <c r="B173" s="39"/>
      <c r="C173" s="39"/>
      <c r="D173" s="35"/>
      <c r="E173" s="40"/>
      <c r="F173" s="39"/>
      <c r="G173" s="39"/>
      <c r="H173" s="39"/>
      <c r="I173" s="34"/>
      <c r="J173" s="34"/>
      <c r="K173" s="34"/>
      <c r="L173" s="34"/>
      <c r="M173" s="43" t="str">
        <f ca="1">IFERROR(OFFSET('Maximum minutes'!$C$1,T173,MATCH(IF(G173&lt;&gt;"",G173,F173),OFFSET('Maximum minutes'!$C$1,T173-1,0,1,U173+1),0)-1)*IF(OR(ISNUMBER(J173),J173="sans examen"),1,0)*IF(W173&lt;MinDate,1,0),"")</f>
        <v/>
      </c>
      <c r="N173" s="36">
        <f t="shared" ca="1" si="5"/>
        <v>0</v>
      </c>
      <c r="O173" s="36" t="e">
        <f ca="1">LEFT(OFFSET(Lists!$Q$2,MATCH(E173,Lists!$R$3:$R$19,0),0),4)</f>
        <v>#N/A</v>
      </c>
      <c r="P173" s="36" t="e">
        <f ca="1">MATCH(O173,Lists!$S$2:$S$640,1)</f>
        <v>#N/A</v>
      </c>
      <c r="Q173" s="36" t="e">
        <f ca="1">MATCH(LEFT(OFFSET(Lists!$Q$2,MATCH(E173,Lists!$R$3:$R$19,0)+1,0),4),Lists!$S$3:$S$640,1)</f>
        <v>#N/A</v>
      </c>
      <c r="R173" s="36" t="e">
        <f ca="1">LEFT(OFFSET(Lists!$S$2,P173-1+MATCH(F173,OFFSET(Lists!$T$3,P173-1,0,Q173-P173+1),0),0),6)</f>
        <v>#N/A</v>
      </c>
      <c r="S173" s="36" t="e">
        <f ca="1">VLOOKUP(R173,Lists!B:D,3,FALSE)</f>
        <v>#N/A</v>
      </c>
      <c r="T173" s="36" t="str">
        <f>IF(F173&lt;&gt;"",MATCH(R173,'Maximum minutes'!B:B,0),"")</f>
        <v/>
      </c>
      <c r="U173" s="36">
        <f ca="1">IF(F173&lt;&gt;"",COUNTA(OFFSET('Maximum minutes'!$C$1,'Annexe A1 Cours'!T173,0,1,50)),0)</f>
        <v>0</v>
      </c>
      <c r="V173" s="37">
        <f ca="1">IFERROR(OFFSET('Maximum minutes'!$C$1,T173+1,-1+MATCH(G173,OFFSET('Maximum minutes'!$C$1,T173-1,0,1,50),0)),0)</f>
        <v>0</v>
      </c>
      <c r="W173" s="38">
        <f t="shared" ca="1" si="4"/>
        <v>0</v>
      </c>
    </row>
    <row r="174" spans="1:23" s="36" customFormat="1" ht="18.75">
      <c r="A174" s="34"/>
      <c r="B174" s="39"/>
      <c r="C174" s="39"/>
      <c r="D174" s="35"/>
      <c r="E174" s="40"/>
      <c r="F174" s="39"/>
      <c r="G174" s="39"/>
      <c r="H174" s="39"/>
      <c r="I174" s="34"/>
      <c r="J174" s="34"/>
      <c r="K174" s="34"/>
      <c r="L174" s="34"/>
      <c r="M174" s="43" t="str">
        <f ca="1">IFERROR(OFFSET('Maximum minutes'!$C$1,T174,MATCH(IF(G174&lt;&gt;"",G174,F174),OFFSET('Maximum minutes'!$C$1,T174-1,0,1,U174+1),0)-1)*IF(OR(ISNUMBER(J174),J174="sans examen"),1,0)*IF(W174&lt;MinDate,1,0),"")</f>
        <v/>
      </c>
      <c r="N174" s="36">
        <f t="shared" ca="1" si="5"/>
        <v>0</v>
      </c>
      <c r="O174" s="36" t="e">
        <f ca="1">LEFT(OFFSET(Lists!$Q$2,MATCH(E174,Lists!$R$3:$R$19,0),0),4)</f>
        <v>#N/A</v>
      </c>
      <c r="P174" s="36" t="e">
        <f ca="1">MATCH(O174,Lists!$S$2:$S$640,1)</f>
        <v>#N/A</v>
      </c>
      <c r="Q174" s="36" t="e">
        <f ca="1">MATCH(LEFT(OFFSET(Lists!$Q$2,MATCH(E174,Lists!$R$3:$R$19,0)+1,0),4),Lists!$S$3:$S$640,1)</f>
        <v>#N/A</v>
      </c>
      <c r="R174" s="36" t="e">
        <f ca="1">LEFT(OFFSET(Lists!$S$2,P174-1+MATCH(F174,OFFSET(Lists!$T$3,P174-1,0,Q174-P174+1),0),0),6)</f>
        <v>#N/A</v>
      </c>
      <c r="S174" s="36" t="e">
        <f ca="1">VLOOKUP(R174,Lists!B:D,3,FALSE)</f>
        <v>#N/A</v>
      </c>
      <c r="T174" s="36" t="str">
        <f>IF(F174&lt;&gt;"",MATCH(R174,'Maximum minutes'!B:B,0),"")</f>
        <v/>
      </c>
      <c r="U174" s="36">
        <f ca="1">IF(F174&lt;&gt;"",COUNTA(OFFSET('Maximum minutes'!$C$1,'Annexe A1 Cours'!T174,0,1,50)),0)</f>
        <v>0</v>
      </c>
      <c r="V174" s="37">
        <f ca="1">IFERROR(OFFSET('Maximum minutes'!$C$1,T174+1,-1+MATCH(G174,OFFSET('Maximum minutes'!$C$1,T174-1,0,1,50),0)),0)</f>
        <v>0</v>
      </c>
      <c r="W174" s="38">
        <f t="shared" ca="1" si="4"/>
        <v>0</v>
      </c>
    </row>
    <row r="175" spans="1:23" s="36" customFormat="1" ht="18.75">
      <c r="A175" s="34"/>
      <c r="B175" s="39"/>
      <c r="C175" s="39"/>
      <c r="D175" s="35"/>
      <c r="E175" s="40"/>
      <c r="F175" s="39"/>
      <c r="G175" s="39"/>
      <c r="H175" s="39"/>
      <c r="I175" s="34"/>
      <c r="J175" s="34"/>
      <c r="K175" s="34"/>
      <c r="L175" s="34"/>
      <c r="M175" s="43" t="str">
        <f ca="1">IFERROR(OFFSET('Maximum minutes'!$C$1,T175,MATCH(IF(G175&lt;&gt;"",G175,F175),OFFSET('Maximum minutes'!$C$1,T175-1,0,1,U175+1),0)-1)*IF(OR(ISNUMBER(J175),J175="sans examen"),1,0)*IF(W175&lt;MinDate,1,0),"")</f>
        <v/>
      </c>
      <c r="N175" s="36">
        <f t="shared" ca="1" si="5"/>
        <v>0</v>
      </c>
      <c r="O175" s="36" t="e">
        <f ca="1">LEFT(OFFSET(Lists!$Q$2,MATCH(E175,Lists!$R$3:$R$19,0),0),4)</f>
        <v>#N/A</v>
      </c>
      <c r="P175" s="36" t="e">
        <f ca="1">MATCH(O175,Lists!$S$2:$S$640,1)</f>
        <v>#N/A</v>
      </c>
      <c r="Q175" s="36" t="e">
        <f ca="1">MATCH(LEFT(OFFSET(Lists!$Q$2,MATCH(E175,Lists!$R$3:$R$19,0)+1,0),4),Lists!$S$3:$S$640,1)</f>
        <v>#N/A</v>
      </c>
      <c r="R175" s="36" t="e">
        <f ca="1">LEFT(OFFSET(Lists!$S$2,P175-1+MATCH(F175,OFFSET(Lists!$T$3,P175-1,0,Q175-P175+1),0),0),6)</f>
        <v>#N/A</v>
      </c>
      <c r="S175" s="36" t="e">
        <f ca="1">VLOOKUP(R175,Lists!B:D,3,FALSE)</f>
        <v>#N/A</v>
      </c>
      <c r="T175" s="36" t="str">
        <f>IF(F175&lt;&gt;"",MATCH(R175,'Maximum minutes'!B:B,0),"")</f>
        <v/>
      </c>
      <c r="U175" s="36">
        <f ca="1">IF(F175&lt;&gt;"",COUNTA(OFFSET('Maximum minutes'!$C$1,'Annexe A1 Cours'!T175,0,1,50)),0)</f>
        <v>0</v>
      </c>
      <c r="V175" s="37">
        <f ca="1">IFERROR(OFFSET('Maximum minutes'!$C$1,T175+1,-1+MATCH(G175,OFFSET('Maximum minutes'!$C$1,T175-1,0,1,50),0)),0)</f>
        <v>0</v>
      </c>
      <c r="W175" s="38">
        <f t="shared" ca="1" si="4"/>
        <v>0</v>
      </c>
    </row>
    <row r="176" spans="1:23" s="36" customFormat="1" ht="18.75">
      <c r="A176" s="34"/>
      <c r="B176" s="39"/>
      <c r="C176" s="39"/>
      <c r="D176" s="35"/>
      <c r="E176" s="40"/>
      <c r="F176" s="39"/>
      <c r="G176" s="39"/>
      <c r="H176" s="39"/>
      <c r="I176" s="34"/>
      <c r="J176" s="34"/>
      <c r="K176" s="34"/>
      <c r="L176" s="34"/>
      <c r="M176" s="43" t="str">
        <f ca="1">IFERROR(OFFSET('Maximum minutes'!$C$1,T176,MATCH(IF(G176&lt;&gt;"",G176,F176),OFFSET('Maximum minutes'!$C$1,T176-1,0,1,U176+1),0)-1)*IF(OR(ISNUMBER(J176),J176="sans examen"),1,0)*IF(W176&lt;MinDate,1,0),"")</f>
        <v/>
      </c>
      <c r="N176" s="36">
        <f t="shared" ca="1" si="5"/>
        <v>0</v>
      </c>
      <c r="O176" s="36" t="e">
        <f ca="1">LEFT(OFFSET(Lists!$Q$2,MATCH(E176,Lists!$R$3:$R$19,0),0),4)</f>
        <v>#N/A</v>
      </c>
      <c r="P176" s="36" t="e">
        <f ca="1">MATCH(O176,Lists!$S$2:$S$640,1)</f>
        <v>#N/A</v>
      </c>
      <c r="Q176" s="36" t="e">
        <f ca="1">MATCH(LEFT(OFFSET(Lists!$Q$2,MATCH(E176,Lists!$R$3:$R$19,0)+1,0),4),Lists!$S$3:$S$640,1)</f>
        <v>#N/A</v>
      </c>
      <c r="R176" s="36" t="e">
        <f ca="1">LEFT(OFFSET(Lists!$S$2,P176-1+MATCH(F176,OFFSET(Lists!$T$3,P176-1,0,Q176-P176+1),0),0),6)</f>
        <v>#N/A</v>
      </c>
      <c r="S176" s="36" t="e">
        <f ca="1">VLOOKUP(R176,Lists!B:D,3,FALSE)</f>
        <v>#N/A</v>
      </c>
      <c r="T176" s="36" t="str">
        <f>IF(F176&lt;&gt;"",MATCH(R176,'Maximum minutes'!B:B,0),"")</f>
        <v/>
      </c>
      <c r="U176" s="36">
        <f ca="1">IF(F176&lt;&gt;"",COUNTA(OFFSET('Maximum minutes'!$C$1,'Annexe A1 Cours'!T176,0,1,50)),0)</f>
        <v>0</v>
      </c>
      <c r="V176" s="37">
        <f ca="1">IFERROR(OFFSET('Maximum minutes'!$C$1,T176+1,-1+MATCH(G176,OFFSET('Maximum minutes'!$C$1,T176-1,0,1,50),0)),0)</f>
        <v>0</v>
      </c>
      <c r="W176" s="38">
        <f t="shared" ca="1" si="4"/>
        <v>0</v>
      </c>
    </row>
    <row r="177" spans="1:23" s="36" customFormat="1" ht="18.75">
      <c r="A177" s="34"/>
      <c r="B177" s="39"/>
      <c r="C177" s="39"/>
      <c r="D177" s="35"/>
      <c r="E177" s="40"/>
      <c r="F177" s="39"/>
      <c r="G177" s="39"/>
      <c r="H177" s="39"/>
      <c r="I177" s="34"/>
      <c r="J177" s="34"/>
      <c r="K177" s="34"/>
      <c r="L177" s="34"/>
      <c r="M177" s="43" t="str">
        <f ca="1">IFERROR(OFFSET('Maximum minutes'!$C$1,T177,MATCH(IF(G177&lt;&gt;"",G177,F177),OFFSET('Maximum minutes'!$C$1,T177-1,0,1,U177+1),0)-1)*IF(OR(ISNUMBER(J177),J177="sans examen"),1,0)*IF(W177&lt;MinDate,1,0),"")</f>
        <v/>
      </c>
      <c r="N177" s="36">
        <f t="shared" ca="1" si="5"/>
        <v>0</v>
      </c>
      <c r="O177" s="36" t="e">
        <f ca="1">LEFT(OFFSET(Lists!$Q$2,MATCH(E177,Lists!$R$3:$R$19,0),0),4)</f>
        <v>#N/A</v>
      </c>
      <c r="P177" s="36" t="e">
        <f ca="1">MATCH(O177,Lists!$S$2:$S$640,1)</f>
        <v>#N/A</v>
      </c>
      <c r="Q177" s="36" t="e">
        <f ca="1">MATCH(LEFT(OFFSET(Lists!$Q$2,MATCH(E177,Lists!$R$3:$R$19,0)+1,0),4),Lists!$S$3:$S$640,1)</f>
        <v>#N/A</v>
      </c>
      <c r="R177" s="36" t="e">
        <f ca="1">LEFT(OFFSET(Lists!$S$2,P177-1+MATCH(F177,OFFSET(Lists!$T$3,P177-1,0,Q177-P177+1),0),0),6)</f>
        <v>#N/A</v>
      </c>
      <c r="S177" s="36" t="e">
        <f ca="1">VLOOKUP(R177,Lists!B:D,3,FALSE)</f>
        <v>#N/A</v>
      </c>
      <c r="T177" s="36" t="str">
        <f>IF(F177&lt;&gt;"",MATCH(R177,'Maximum minutes'!B:B,0),"")</f>
        <v/>
      </c>
      <c r="U177" s="36">
        <f ca="1">IF(F177&lt;&gt;"",COUNTA(OFFSET('Maximum minutes'!$C$1,'Annexe A1 Cours'!T177,0,1,50)),0)</f>
        <v>0</v>
      </c>
      <c r="V177" s="37">
        <f ca="1">IFERROR(OFFSET('Maximum minutes'!$C$1,T177+1,-1+MATCH(G177,OFFSET('Maximum minutes'!$C$1,T177-1,0,1,50),0)),0)</f>
        <v>0</v>
      </c>
      <c r="W177" s="38">
        <f t="shared" ca="1" si="4"/>
        <v>0</v>
      </c>
    </row>
    <row r="178" spans="1:23" s="36" customFormat="1" ht="18.75">
      <c r="A178" s="34"/>
      <c r="B178" s="39"/>
      <c r="C178" s="39"/>
      <c r="D178" s="35"/>
      <c r="E178" s="40"/>
      <c r="F178" s="39"/>
      <c r="G178" s="39"/>
      <c r="H178" s="39"/>
      <c r="I178" s="34"/>
      <c r="J178" s="34"/>
      <c r="K178" s="34"/>
      <c r="L178" s="34"/>
      <c r="M178" s="43" t="str">
        <f ca="1">IFERROR(OFFSET('Maximum minutes'!$C$1,T178,MATCH(IF(G178&lt;&gt;"",G178,F178),OFFSET('Maximum minutes'!$C$1,T178-1,0,1,U178+1),0)-1)*IF(OR(ISNUMBER(J178),J178="sans examen"),1,0)*IF(W178&lt;MinDate,1,0),"")</f>
        <v/>
      </c>
      <c r="N178" s="36">
        <f t="shared" ca="1" si="5"/>
        <v>0</v>
      </c>
      <c r="O178" s="36" t="e">
        <f ca="1">LEFT(OFFSET(Lists!$Q$2,MATCH(E178,Lists!$R$3:$R$19,0),0),4)</f>
        <v>#N/A</v>
      </c>
      <c r="P178" s="36" t="e">
        <f ca="1">MATCH(O178,Lists!$S$2:$S$640,1)</f>
        <v>#N/A</v>
      </c>
      <c r="Q178" s="36" t="e">
        <f ca="1">MATCH(LEFT(OFFSET(Lists!$Q$2,MATCH(E178,Lists!$R$3:$R$19,0)+1,0),4),Lists!$S$3:$S$640,1)</f>
        <v>#N/A</v>
      </c>
      <c r="R178" s="36" t="e">
        <f ca="1">LEFT(OFFSET(Lists!$S$2,P178-1+MATCH(F178,OFFSET(Lists!$T$3,P178-1,0,Q178-P178+1),0),0),6)</f>
        <v>#N/A</v>
      </c>
      <c r="S178" s="36" t="e">
        <f ca="1">VLOOKUP(R178,Lists!B:D,3,FALSE)</f>
        <v>#N/A</v>
      </c>
      <c r="T178" s="36" t="str">
        <f>IF(F178&lt;&gt;"",MATCH(R178,'Maximum minutes'!B:B,0),"")</f>
        <v/>
      </c>
      <c r="U178" s="36">
        <f ca="1">IF(F178&lt;&gt;"",COUNTA(OFFSET('Maximum minutes'!$C$1,'Annexe A1 Cours'!T178,0,1,50)),0)</f>
        <v>0</v>
      </c>
      <c r="V178" s="37">
        <f ca="1">IFERROR(OFFSET('Maximum minutes'!$C$1,T178+1,-1+MATCH(G178,OFFSET('Maximum minutes'!$C$1,T178-1,0,1,50),0)),0)</f>
        <v>0</v>
      </c>
      <c r="W178" s="38">
        <f t="shared" ca="1" si="4"/>
        <v>0</v>
      </c>
    </row>
    <row r="179" spans="1:23" s="36" customFormat="1" ht="18.75">
      <c r="A179" s="34"/>
      <c r="B179" s="39"/>
      <c r="C179" s="39"/>
      <c r="D179" s="35"/>
      <c r="E179" s="40"/>
      <c r="F179" s="39"/>
      <c r="G179" s="39"/>
      <c r="H179" s="39"/>
      <c r="I179" s="34"/>
      <c r="J179" s="34"/>
      <c r="K179" s="34"/>
      <c r="L179" s="34"/>
      <c r="M179" s="43" t="str">
        <f ca="1">IFERROR(OFFSET('Maximum minutes'!$C$1,T179,MATCH(IF(G179&lt;&gt;"",G179,F179),OFFSET('Maximum minutes'!$C$1,T179-1,0,1,U179+1),0)-1)*IF(OR(ISNUMBER(J179),J179="sans examen"),1,0)*IF(W179&lt;MinDate,1,0),"")</f>
        <v/>
      </c>
      <c r="N179" s="36">
        <f t="shared" ca="1" si="5"/>
        <v>0</v>
      </c>
      <c r="O179" s="36" t="e">
        <f ca="1">LEFT(OFFSET(Lists!$Q$2,MATCH(E179,Lists!$R$3:$R$19,0),0),4)</f>
        <v>#N/A</v>
      </c>
      <c r="P179" s="36" t="e">
        <f ca="1">MATCH(O179,Lists!$S$2:$S$640,1)</f>
        <v>#N/A</v>
      </c>
      <c r="Q179" s="36" t="e">
        <f ca="1">MATCH(LEFT(OFFSET(Lists!$Q$2,MATCH(E179,Lists!$R$3:$R$19,0)+1,0),4),Lists!$S$3:$S$640,1)</f>
        <v>#N/A</v>
      </c>
      <c r="R179" s="36" t="e">
        <f ca="1">LEFT(OFFSET(Lists!$S$2,P179-1+MATCH(F179,OFFSET(Lists!$T$3,P179-1,0,Q179-P179+1),0),0),6)</f>
        <v>#N/A</v>
      </c>
      <c r="S179" s="36" t="e">
        <f ca="1">VLOOKUP(R179,Lists!B:D,3,FALSE)</f>
        <v>#N/A</v>
      </c>
      <c r="T179" s="36" t="str">
        <f>IF(F179&lt;&gt;"",MATCH(R179,'Maximum minutes'!B:B,0),"")</f>
        <v/>
      </c>
      <c r="U179" s="36">
        <f ca="1">IF(F179&lt;&gt;"",COUNTA(OFFSET('Maximum minutes'!$C$1,'Annexe A1 Cours'!T179,0,1,50)),0)</f>
        <v>0</v>
      </c>
      <c r="V179" s="37">
        <f ca="1">IFERROR(OFFSET('Maximum minutes'!$C$1,T179+1,-1+MATCH(G179,OFFSET('Maximum minutes'!$C$1,T179-1,0,1,50),0)),0)</f>
        <v>0</v>
      </c>
      <c r="W179" s="38">
        <f t="shared" ca="1" si="4"/>
        <v>0</v>
      </c>
    </row>
    <row r="180" spans="1:23" s="36" customFormat="1" ht="18.75">
      <c r="A180" s="34"/>
      <c r="B180" s="39"/>
      <c r="C180" s="39"/>
      <c r="D180" s="35"/>
      <c r="E180" s="40"/>
      <c r="F180" s="39"/>
      <c r="G180" s="39"/>
      <c r="H180" s="39"/>
      <c r="I180" s="34"/>
      <c r="J180" s="34"/>
      <c r="K180" s="34"/>
      <c r="L180" s="34"/>
      <c r="M180" s="43" t="str">
        <f ca="1">IFERROR(OFFSET('Maximum minutes'!$C$1,T180,MATCH(IF(G180&lt;&gt;"",G180,F180),OFFSET('Maximum minutes'!$C$1,T180-1,0,1,U180+1),0)-1)*IF(OR(ISNUMBER(J180),J180="sans examen"),1,0)*IF(W180&lt;MinDate,1,0),"")</f>
        <v/>
      </c>
      <c r="N180" s="36">
        <f t="shared" ca="1" si="5"/>
        <v>0</v>
      </c>
      <c r="O180" s="36" t="e">
        <f ca="1">LEFT(OFFSET(Lists!$Q$2,MATCH(E180,Lists!$R$3:$R$19,0),0),4)</f>
        <v>#N/A</v>
      </c>
      <c r="P180" s="36" t="e">
        <f ca="1">MATCH(O180,Lists!$S$2:$S$640,1)</f>
        <v>#N/A</v>
      </c>
      <c r="Q180" s="36" t="e">
        <f ca="1">MATCH(LEFT(OFFSET(Lists!$Q$2,MATCH(E180,Lists!$R$3:$R$19,0)+1,0),4),Lists!$S$3:$S$640,1)</f>
        <v>#N/A</v>
      </c>
      <c r="R180" s="36" t="e">
        <f ca="1">LEFT(OFFSET(Lists!$S$2,P180-1+MATCH(F180,OFFSET(Lists!$T$3,P180-1,0,Q180-P180+1),0),0),6)</f>
        <v>#N/A</v>
      </c>
      <c r="S180" s="36" t="e">
        <f ca="1">VLOOKUP(R180,Lists!B:D,3,FALSE)</f>
        <v>#N/A</v>
      </c>
      <c r="T180" s="36" t="str">
        <f>IF(F180&lt;&gt;"",MATCH(R180,'Maximum minutes'!B:B,0),"")</f>
        <v/>
      </c>
      <c r="U180" s="36">
        <f ca="1">IF(F180&lt;&gt;"",COUNTA(OFFSET('Maximum minutes'!$C$1,'Annexe A1 Cours'!T180,0,1,50)),0)</f>
        <v>0</v>
      </c>
      <c r="V180" s="37">
        <f ca="1">IFERROR(OFFSET('Maximum minutes'!$C$1,T180+1,-1+MATCH(G180,OFFSET('Maximum minutes'!$C$1,T180-1,0,1,50),0)),0)</f>
        <v>0</v>
      </c>
      <c r="W180" s="38">
        <f t="shared" ca="1" si="4"/>
        <v>0</v>
      </c>
    </row>
    <row r="181" spans="1:23" s="36" customFormat="1" ht="18.75">
      <c r="A181" s="34"/>
      <c r="B181" s="39"/>
      <c r="C181" s="39"/>
      <c r="D181" s="35"/>
      <c r="E181" s="40"/>
      <c r="F181" s="39"/>
      <c r="G181" s="39"/>
      <c r="H181" s="39"/>
      <c r="I181" s="34"/>
      <c r="J181" s="34"/>
      <c r="K181" s="34"/>
      <c r="L181" s="34"/>
      <c r="M181" s="43" t="str">
        <f ca="1">IFERROR(OFFSET('Maximum minutes'!$C$1,T181,MATCH(IF(G181&lt;&gt;"",G181,F181),OFFSET('Maximum minutes'!$C$1,T181-1,0,1,U181+1),0)-1)*IF(OR(ISNUMBER(J181),J181="sans examen"),1,0)*IF(W181&lt;MinDate,1,0),"")</f>
        <v/>
      </c>
      <c r="N181" s="36">
        <f t="shared" ca="1" si="5"/>
        <v>0</v>
      </c>
      <c r="O181" s="36" t="e">
        <f ca="1">LEFT(OFFSET(Lists!$Q$2,MATCH(E181,Lists!$R$3:$R$19,0),0),4)</f>
        <v>#N/A</v>
      </c>
      <c r="P181" s="36" t="e">
        <f ca="1">MATCH(O181,Lists!$S$2:$S$640,1)</f>
        <v>#N/A</v>
      </c>
      <c r="Q181" s="36" t="e">
        <f ca="1">MATCH(LEFT(OFFSET(Lists!$Q$2,MATCH(E181,Lists!$R$3:$R$19,0)+1,0),4),Lists!$S$3:$S$640,1)</f>
        <v>#N/A</v>
      </c>
      <c r="R181" s="36" t="e">
        <f ca="1">LEFT(OFFSET(Lists!$S$2,P181-1+MATCH(F181,OFFSET(Lists!$T$3,P181-1,0,Q181-P181+1),0),0),6)</f>
        <v>#N/A</v>
      </c>
      <c r="S181" s="36" t="e">
        <f ca="1">VLOOKUP(R181,Lists!B:D,3,FALSE)</f>
        <v>#N/A</v>
      </c>
      <c r="T181" s="36" t="str">
        <f>IF(F181&lt;&gt;"",MATCH(R181,'Maximum minutes'!B:B,0),"")</f>
        <v/>
      </c>
      <c r="U181" s="36">
        <f ca="1">IF(F181&lt;&gt;"",COUNTA(OFFSET('Maximum minutes'!$C$1,'Annexe A1 Cours'!T181,0,1,50)),0)</f>
        <v>0</v>
      </c>
      <c r="V181" s="37">
        <f ca="1">IFERROR(OFFSET('Maximum minutes'!$C$1,T181+1,-1+MATCH(G181,OFFSET('Maximum minutes'!$C$1,T181-1,0,1,50),0)),0)</f>
        <v>0</v>
      </c>
      <c r="W181" s="38">
        <f t="shared" ca="1" si="4"/>
        <v>0</v>
      </c>
    </row>
    <row r="182" spans="1:23" s="36" customFormat="1" ht="18.75">
      <c r="A182" s="34"/>
      <c r="B182" s="39"/>
      <c r="C182" s="39"/>
      <c r="D182" s="35"/>
      <c r="E182" s="40"/>
      <c r="F182" s="39"/>
      <c r="G182" s="39"/>
      <c r="H182" s="39"/>
      <c r="I182" s="34"/>
      <c r="J182" s="34"/>
      <c r="K182" s="34"/>
      <c r="L182" s="34"/>
      <c r="M182" s="43" t="str">
        <f ca="1">IFERROR(OFFSET('Maximum minutes'!$C$1,T182,MATCH(IF(G182&lt;&gt;"",G182,F182),OFFSET('Maximum minutes'!$C$1,T182-1,0,1,U182+1),0)-1)*IF(OR(ISNUMBER(J182),J182="sans examen"),1,0)*IF(W182&lt;MinDate,1,0),"")</f>
        <v/>
      </c>
      <c r="N182" s="36">
        <f t="shared" ca="1" si="5"/>
        <v>0</v>
      </c>
      <c r="O182" s="36" t="e">
        <f ca="1">LEFT(OFFSET(Lists!$Q$2,MATCH(E182,Lists!$R$3:$R$19,0),0),4)</f>
        <v>#N/A</v>
      </c>
      <c r="P182" s="36" t="e">
        <f ca="1">MATCH(O182,Lists!$S$2:$S$640,1)</f>
        <v>#N/A</v>
      </c>
      <c r="Q182" s="36" t="e">
        <f ca="1">MATCH(LEFT(OFFSET(Lists!$Q$2,MATCH(E182,Lists!$R$3:$R$19,0)+1,0),4),Lists!$S$3:$S$640,1)</f>
        <v>#N/A</v>
      </c>
      <c r="R182" s="36" t="e">
        <f ca="1">LEFT(OFFSET(Lists!$S$2,P182-1+MATCH(F182,OFFSET(Lists!$T$3,P182-1,0,Q182-P182+1),0),0),6)</f>
        <v>#N/A</v>
      </c>
      <c r="S182" s="36" t="e">
        <f ca="1">VLOOKUP(R182,Lists!B:D,3,FALSE)</f>
        <v>#N/A</v>
      </c>
      <c r="T182" s="36" t="str">
        <f>IF(F182&lt;&gt;"",MATCH(R182,'Maximum minutes'!B:B,0),"")</f>
        <v/>
      </c>
      <c r="U182" s="36">
        <f ca="1">IF(F182&lt;&gt;"",COUNTA(OFFSET('Maximum minutes'!$C$1,'Annexe A1 Cours'!T182,0,1,50)),0)</f>
        <v>0</v>
      </c>
      <c r="V182" s="37">
        <f ca="1">IFERROR(OFFSET('Maximum minutes'!$C$1,T182+1,-1+MATCH(G182,OFFSET('Maximum minutes'!$C$1,T182-1,0,1,50),0)),0)</f>
        <v>0</v>
      </c>
      <c r="W182" s="38">
        <f t="shared" ca="1" si="4"/>
        <v>0</v>
      </c>
    </row>
    <row r="183" spans="1:23" s="36" customFormat="1" ht="18.75">
      <c r="A183" s="34"/>
      <c r="B183" s="39"/>
      <c r="C183" s="39"/>
      <c r="D183" s="35"/>
      <c r="E183" s="40"/>
      <c r="F183" s="39"/>
      <c r="G183" s="39"/>
      <c r="H183" s="39"/>
      <c r="I183" s="34"/>
      <c r="J183" s="34"/>
      <c r="K183" s="34"/>
      <c r="L183" s="34"/>
      <c r="M183" s="43" t="str">
        <f ca="1">IFERROR(OFFSET('Maximum minutes'!$C$1,T183,MATCH(IF(G183&lt;&gt;"",G183,F183),OFFSET('Maximum minutes'!$C$1,T183-1,0,1,U183+1),0)-1)*IF(OR(ISNUMBER(J183),J183="sans examen"),1,0)*IF(W183&lt;MinDate,1,0),"")</f>
        <v/>
      </c>
      <c r="N183" s="36">
        <f t="shared" ca="1" si="5"/>
        <v>0</v>
      </c>
      <c r="O183" s="36" t="e">
        <f ca="1">LEFT(OFFSET(Lists!$Q$2,MATCH(E183,Lists!$R$3:$R$19,0),0),4)</f>
        <v>#N/A</v>
      </c>
      <c r="P183" s="36" t="e">
        <f ca="1">MATCH(O183,Lists!$S$2:$S$640,1)</f>
        <v>#N/A</v>
      </c>
      <c r="Q183" s="36" t="e">
        <f ca="1">MATCH(LEFT(OFFSET(Lists!$Q$2,MATCH(E183,Lists!$R$3:$R$19,0)+1,0),4),Lists!$S$3:$S$640,1)</f>
        <v>#N/A</v>
      </c>
      <c r="R183" s="36" t="e">
        <f ca="1">LEFT(OFFSET(Lists!$S$2,P183-1+MATCH(F183,OFFSET(Lists!$T$3,P183-1,0,Q183-P183+1),0),0),6)</f>
        <v>#N/A</v>
      </c>
      <c r="S183" s="36" t="e">
        <f ca="1">VLOOKUP(R183,Lists!B:D,3,FALSE)</f>
        <v>#N/A</v>
      </c>
      <c r="T183" s="36" t="str">
        <f>IF(F183&lt;&gt;"",MATCH(R183,'Maximum minutes'!B:B,0),"")</f>
        <v/>
      </c>
      <c r="U183" s="36">
        <f ca="1">IF(F183&lt;&gt;"",COUNTA(OFFSET('Maximum minutes'!$C$1,'Annexe A1 Cours'!T183,0,1,50)),0)</f>
        <v>0</v>
      </c>
      <c r="V183" s="37">
        <f ca="1">IFERROR(OFFSET('Maximum minutes'!$C$1,T183+1,-1+MATCH(G183,OFFSET('Maximum minutes'!$C$1,T183-1,0,1,50),0)),0)</f>
        <v>0</v>
      </c>
      <c r="W183" s="38">
        <f t="shared" ca="1" si="4"/>
        <v>0</v>
      </c>
    </row>
    <row r="184" spans="1:23" s="36" customFormat="1" ht="18.75">
      <c r="A184" s="34"/>
      <c r="B184" s="39"/>
      <c r="C184" s="39"/>
      <c r="D184" s="35"/>
      <c r="E184" s="40"/>
      <c r="F184" s="39"/>
      <c r="G184" s="39"/>
      <c r="H184" s="39"/>
      <c r="I184" s="34"/>
      <c r="J184" s="34"/>
      <c r="K184" s="34"/>
      <c r="L184" s="34"/>
      <c r="M184" s="43" t="str">
        <f ca="1">IFERROR(OFFSET('Maximum minutes'!$C$1,T184,MATCH(IF(G184&lt;&gt;"",G184,F184),OFFSET('Maximum minutes'!$C$1,T184-1,0,1,U184+1),0)-1)*IF(OR(ISNUMBER(J184),J184="sans examen"),1,0)*IF(W184&lt;MinDate,1,0),"")</f>
        <v/>
      </c>
      <c r="N184" s="36">
        <f t="shared" ca="1" si="5"/>
        <v>0</v>
      </c>
      <c r="O184" s="36" t="e">
        <f ca="1">LEFT(OFFSET(Lists!$Q$2,MATCH(E184,Lists!$R$3:$R$19,0),0),4)</f>
        <v>#N/A</v>
      </c>
      <c r="P184" s="36" t="e">
        <f ca="1">MATCH(O184,Lists!$S$2:$S$640,1)</f>
        <v>#N/A</v>
      </c>
      <c r="Q184" s="36" t="e">
        <f ca="1">MATCH(LEFT(OFFSET(Lists!$Q$2,MATCH(E184,Lists!$R$3:$R$19,0)+1,0),4),Lists!$S$3:$S$640,1)</f>
        <v>#N/A</v>
      </c>
      <c r="R184" s="36" t="e">
        <f ca="1">LEFT(OFFSET(Lists!$S$2,P184-1+MATCH(F184,OFFSET(Lists!$T$3,P184-1,0,Q184-P184+1),0),0),6)</f>
        <v>#N/A</v>
      </c>
      <c r="S184" s="36" t="e">
        <f ca="1">VLOOKUP(R184,Lists!B:D,3,FALSE)</f>
        <v>#N/A</v>
      </c>
      <c r="T184" s="36" t="str">
        <f>IF(F184&lt;&gt;"",MATCH(R184,'Maximum minutes'!B:B,0),"")</f>
        <v/>
      </c>
      <c r="U184" s="36">
        <f ca="1">IF(F184&lt;&gt;"",COUNTA(OFFSET('Maximum minutes'!$C$1,'Annexe A1 Cours'!T184,0,1,50)),0)</f>
        <v>0</v>
      </c>
      <c r="V184" s="37">
        <f ca="1">IFERROR(OFFSET('Maximum minutes'!$C$1,T184+1,-1+MATCH(G184,OFFSET('Maximum minutes'!$C$1,T184-1,0,1,50),0)),0)</f>
        <v>0</v>
      </c>
      <c r="W184" s="38">
        <f t="shared" ca="1" si="4"/>
        <v>0</v>
      </c>
    </row>
    <row r="185" spans="1:23" s="36" customFormat="1" ht="18.75">
      <c r="A185" s="34"/>
      <c r="B185" s="39"/>
      <c r="C185" s="39"/>
      <c r="D185" s="35"/>
      <c r="E185" s="40"/>
      <c r="F185" s="39"/>
      <c r="G185" s="39"/>
      <c r="H185" s="39"/>
      <c r="I185" s="34"/>
      <c r="J185" s="34"/>
      <c r="K185" s="34"/>
      <c r="L185" s="34"/>
      <c r="M185" s="43" t="str">
        <f ca="1">IFERROR(OFFSET('Maximum minutes'!$C$1,T185,MATCH(IF(G185&lt;&gt;"",G185,F185),OFFSET('Maximum minutes'!$C$1,T185-1,0,1,U185+1),0)-1)*IF(OR(ISNUMBER(J185),J185="sans examen"),1,0)*IF(W185&lt;MinDate,1,0),"")</f>
        <v/>
      </c>
      <c r="N185" s="36">
        <f t="shared" ca="1" si="5"/>
        <v>0</v>
      </c>
      <c r="O185" s="36" t="e">
        <f ca="1">LEFT(OFFSET(Lists!$Q$2,MATCH(E185,Lists!$R$3:$R$19,0),0),4)</f>
        <v>#N/A</v>
      </c>
      <c r="P185" s="36" t="e">
        <f ca="1">MATCH(O185,Lists!$S$2:$S$640,1)</f>
        <v>#N/A</v>
      </c>
      <c r="Q185" s="36" t="e">
        <f ca="1">MATCH(LEFT(OFFSET(Lists!$Q$2,MATCH(E185,Lists!$R$3:$R$19,0)+1,0),4),Lists!$S$3:$S$640,1)</f>
        <v>#N/A</v>
      </c>
      <c r="R185" s="36" t="e">
        <f ca="1">LEFT(OFFSET(Lists!$S$2,P185-1+MATCH(F185,OFFSET(Lists!$T$3,P185-1,0,Q185-P185+1),0),0),6)</f>
        <v>#N/A</v>
      </c>
      <c r="S185" s="36" t="e">
        <f ca="1">VLOOKUP(R185,Lists!B:D,3,FALSE)</f>
        <v>#N/A</v>
      </c>
      <c r="T185" s="36" t="str">
        <f>IF(F185&lt;&gt;"",MATCH(R185,'Maximum minutes'!B:B,0),"")</f>
        <v/>
      </c>
      <c r="U185" s="36">
        <f ca="1">IF(F185&lt;&gt;"",COUNTA(OFFSET('Maximum minutes'!$C$1,'Annexe A1 Cours'!T185,0,1,50)),0)</f>
        <v>0</v>
      </c>
      <c r="V185" s="37">
        <f ca="1">IFERROR(OFFSET('Maximum minutes'!$C$1,T185+1,-1+MATCH(G185,OFFSET('Maximum minutes'!$C$1,T185-1,0,1,50),0)),0)</f>
        <v>0</v>
      </c>
      <c r="W185" s="38">
        <f t="shared" ca="1" si="4"/>
        <v>0</v>
      </c>
    </row>
    <row r="186" spans="1:23" s="36" customFormat="1" ht="18.75">
      <c r="A186" s="34"/>
      <c r="B186" s="39"/>
      <c r="C186" s="39"/>
      <c r="D186" s="35"/>
      <c r="E186" s="40"/>
      <c r="F186" s="39"/>
      <c r="G186" s="39"/>
      <c r="H186" s="39"/>
      <c r="I186" s="34"/>
      <c r="J186" s="34"/>
      <c r="K186" s="34"/>
      <c r="L186" s="34"/>
      <c r="M186" s="43" t="str">
        <f ca="1">IFERROR(OFFSET('Maximum minutes'!$C$1,T186,MATCH(IF(G186&lt;&gt;"",G186,F186),OFFSET('Maximum minutes'!$C$1,T186-1,0,1,U186+1),0)-1)*IF(OR(ISNUMBER(J186),J186="sans examen"),1,0)*IF(W186&lt;MinDate,1,0),"")</f>
        <v/>
      </c>
      <c r="N186" s="36">
        <f t="shared" ca="1" si="5"/>
        <v>0</v>
      </c>
      <c r="O186" s="36" t="e">
        <f ca="1">LEFT(OFFSET(Lists!$Q$2,MATCH(E186,Lists!$R$3:$R$19,0),0),4)</f>
        <v>#N/A</v>
      </c>
      <c r="P186" s="36" t="e">
        <f ca="1">MATCH(O186,Lists!$S$2:$S$640,1)</f>
        <v>#N/A</v>
      </c>
      <c r="Q186" s="36" t="e">
        <f ca="1">MATCH(LEFT(OFFSET(Lists!$Q$2,MATCH(E186,Lists!$R$3:$R$19,0)+1,0),4),Lists!$S$3:$S$640,1)</f>
        <v>#N/A</v>
      </c>
      <c r="R186" s="36" t="e">
        <f ca="1">LEFT(OFFSET(Lists!$S$2,P186-1+MATCH(F186,OFFSET(Lists!$T$3,P186-1,0,Q186-P186+1),0),0),6)</f>
        <v>#N/A</v>
      </c>
      <c r="S186" s="36" t="e">
        <f ca="1">VLOOKUP(R186,Lists!B:D,3,FALSE)</f>
        <v>#N/A</v>
      </c>
      <c r="T186" s="36" t="str">
        <f>IF(F186&lt;&gt;"",MATCH(R186,'Maximum minutes'!B:B,0),"")</f>
        <v/>
      </c>
      <c r="U186" s="36">
        <f ca="1">IF(F186&lt;&gt;"",COUNTA(OFFSET('Maximum minutes'!$C$1,'Annexe A1 Cours'!T186,0,1,50)),0)</f>
        <v>0</v>
      </c>
      <c r="V186" s="37">
        <f ca="1">IFERROR(OFFSET('Maximum minutes'!$C$1,T186+1,-1+MATCH(G186,OFFSET('Maximum minutes'!$C$1,T186-1,0,1,50),0)),0)</f>
        <v>0</v>
      </c>
      <c r="W186" s="38">
        <f t="shared" ca="1" si="4"/>
        <v>0</v>
      </c>
    </row>
    <row r="187" spans="1:23" s="36" customFormat="1" ht="18.75">
      <c r="A187" s="34"/>
      <c r="B187" s="39"/>
      <c r="C187" s="39"/>
      <c r="D187" s="35"/>
      <c r="E187" s="40"/>
      <c r="F187" s="39"/>
      <c r="G187" s="39"/>
      <c r="H187" s="39"/>
      <c r="I187" s="34"/>
      <c r="J187" s="34"/>
      <c r="K187" s="34"/>
      <c r="L187" s="34"/>
      <c r="M187" s="43" t="str">
        <f ca="1">IFERROR(OFFSET('Maximum minutes'!$C$1,T187,MATCH(IF(G187&lt;&gt;"",G187,F187),OFFSET('Maximum minutes'!$C$1,T187-1,0,1,U187+1),0)-1)*IF(OR(ISNUMBER(J187),J187="sans examen"),1,0)*IF(W187&lt;MinDate,1,0),"")</f>
        <v/>
      </c>
      <c r="N187" s="36">
        <f t="shared" ca="1" si="5"/>
        <v>0</v>
      </c>
      <c r="O187" s="36" t="e">
        <f ca="1">LEFT(OFFSET(Lists!$Q$2,MATCH(E187,Lists!$R$3:$R$19,0),0),4)</f>
        <v>#N/A</v>
      </c>
      <c r="P187" s="36" t="e">
        <f ca="1">MATCH(O187,Lists!$S$2:$S$640,1)</f>
        <v>#N/A</v>
      </c>
      <c r="Q187" s="36" t="e">
        <f ca="1">MATCH(LEFT(OFFSET(Lists!$Q$2,MATCH(E187,Lists!$R$3:$R$19,0)+1,0),4),Lists!$S$3:$S$640,1)</f>
        <v>#N/A</v>
      </c>
      <c r="R187" s="36" t="e">
        <f ca="1">LEFT(OFFSET(Lists!$S$2,P187-1+MATCH(F187,OFFSET(Lists!$T$3,P187-1,0,Q187-P187+1),0),0),6)</f>
        <v>#N/A</v>
      </c>
      <c r="S187" s="36" t="e">
        <f ca="1">VLOOKUP(R187,Lists!B:D,3,FALSE)</f>
        <v>#N/A</v>
      </c>
      <c r="T187" s="36" t="str">
        <f>IF(F187&lt;&gt;"",MATCH(R187,'Maximum minutes'!B:B,0),"")</f>
        <v/>
      </c>
      <c r="U187" s="36">
        <f ca="1">IF(F187&lt;&gt;"",COUNTA(OFFSET('Maximum minutes'!$C$1,'Annexe A1 Cours'!T187,0,1,50)),0)</f>
        <v>0</v>
      </c>
      <c r="V187" s="37">
        <f ca="1">IFERROR(OFFSET('Maximum minutes'!$C$1,T187+1,-1+MATCH(G187,OFFSET('Maximum minutes'!$C$1,T187-1,0,1,50),0)),0)</f>
        <v>0</v>
      </c>
      <c r="W187" s="38">
        <f t="shared" ca="1" si="4"/>
        <v>0</v>
      </c>
    </row>
    <row r="188" spans="1:23" s="36" customFormat="1" ht="18.75">
      <c r="A188" s="34"/>
      <c r="B188" s="39"/>
      <c r="C188" s="39"/>
      <c r="D188" s="35"/>
      <c r="E188" s="40"/>
      <c r="F188" s="39"/>
      <c r="G188" s="39"/>
      <c r="H188" s="39"/>
      <c r="I188" s="34"/>
      <c r="J188" s="34"/>
      <c r="K188" s="34"/>
      <c r="L188" s="34"/>
      <c r="M188" s="43" t="str">
        <f ca="1">IFERROR(OFFSET('Maximum minutes'!$C$1,T188,MATCH(IF(G188&lt;&gt;"",G188,F188),OFFSET('Maximum minutes'!$C$1,T188-1,0,1,U188+1),0)-1)*IF(OR(ISNUMBER(J188),J188="sans examen"),1,0)*IF(W188&lt;MinDate,1,0),"")</f>
        <v/>
      </c>
      <c r="N188" s="36">
        <f t="shared" ca="1" si="5"/>
        <v>0</v>
      </c>
      <c r="O188" s="36" t="e">
        <f ca="1">LEFT(OFFSET(Lists!$Q$2,MATCH(E188,Lists!$R$3:$R$19,0),0),4)</f>
        <v>#N/A</v>
      </c>
      <c r="P188" s="36" t="e">
        <f ca="1">MATCH(O188,Lists!$S$2:$S$640,1)</f>
        <v>#N/A</v>
      </c>
      <c r="Q188" s="36" t="e">
        <f ca="1">MATCH(LEFT(OFFSET(Lists!$Q$2,MATCH(E188,Lists!$R$3:$R$19,0)+1,0),4),Lists!$S$3:$S$640,1)</f>
        <v>#N/A</v>
      </c>
      <c r="R188" s="36" t="e">
        <f ca="1">LEFT(OFFSET(Lists!$S$2,P188-1+MATCH(F188,OFFSET(Lists!$T$3,P188-1,0,Q188-P188+1),0),0),6)</f>
        <v>#N/A</v>
      </c>
      <c r="S188" s="36" t="e">
        <f ca="1">VLOOKUP(R188,Lists!B:D,3,FALSE)</f>
        <v>#N/A</v>
      </c>
      <c r="T188" s="36" t="str">
        <f>IF(F188&lt;&gt;"",MATCH(R188,'Maximum minutes'!B:B,0),"")</f>
        <v/>
      </c>
      <c r="U188" s="36">
        <f ca="1">IF(F188&lt;&gt;"",COUNTA(OFFSET('Maximum minutes'!$C$1,'Annexe A1 Cours'!T188,0,1,50)),0)</f>
        <v>0</v>
      </c>
      <c r="V188" s="37">
        <f ca="1">IFERROR(OFFSET('Maximum minutes'!$C$1,T188+1,-1+MATCH(G188,OFFSET('Maximum minutes'!$C$1,T188-1,0,1,50),0)),0)</f>
        <v>0</v>
      </c>
      <c r="W188" s="38">
        <f t="shared" ca="1" si="4"/>
        <v>0</v>
      </c>
    </row>
    <row r="189" spans="1:23" s="36" customFormat="1" ht="18.75">
      <c r="A189" s="34"/>
      <c r="B189" s="39"/>
      <c r="C189" s="39"/>
      <c r="D189" s="35"/>
      <c r="E189" s="40"/>
      <c r="F189" s="39"/>
      <c r="G189" s="39"/>
      <c r="H189" s="39"/>
      <c r="I189" s="34"/>
      <c r="J189" s="34"/>
      <c r="K189" s="34"/>
      <c r="L189" s="34"/>
      <c r="M189" s="43" t="str">
        <f ca="1">IFERROR(OFFSET('Maximum minutes'!$C$1,T189,MATCH(IF(G189&lt;&gt;"",G189,F189),OFFSET('Maximum minutes'!$C$1,T189-1,0,1,U189+1),0)-1)*IF(OR(ISNUMBER(J189),J189="sans examen"),1,0)*IF(W189&lt;MinDate,1,0),"")</f>
        <v/>
      </c>
      <c r="N189" s="36">
        <f t="shared" ca="1" si="5"/>
        <v>0</v>
      </c>
      <c r="O189" s="36" t="e">
        <f ca="1">LEFT(OFFSET(Lists!$Q$2,MATCH(E189,Lists!$R$3:$R$19,0),0),4)</f>
        <v>#N/A</v>
      </c>
      <c r="P189" s="36" t="e">
        <f ca="1">MATCH(O189,Lists!$S$2:$S$640,1)</f>
        <v>#N/A</v>
      </c>
      <c r="Q189" s="36" t="e">
        <f ca="1">MATCH(LEFT(OFFSET(Lists!$Q$2,MATCH(E189,Lists!$R$3:$R$19,0)+1,0),4),Lists!$S$3:$S$640,1)</f>
        <v>#N/A</v>
      </c>
      <c r="R189" s="36" t="e">
        <f ca="1">LEFT(OFFSET(Lists!$S$2,P189-1+MATCH(F189,OFFSET(Lists!$T$3,P189-1,0,Q189-P189+1),0),0),6)</f>
        <v>#N/A</v>
      </c>
      <c r="S189" s="36" t="e">
        <f ca="1">VLOOKUP(R189,Lists!B:D,3,FALSE)</f>
        <v>#N/A</v>
      </c>
      <c r="T189" s="36" t="str">
        <f>IF(F189&lt;&gt;"",MATCH(R189,'Maximum minutes'!B:B,0),"")</f>
        <v/>
      </c>
      <c r="U189" s="36">
        <f ca="1">IF(F189&lt;&gt;"",COUNTA(OFFSET('Maximum minutes'!$C$1,'Annexe A1 Cours'!T189,0,1,50)),0)</f>
        <v>0</v>
      </c>
      <c r="V189" s="37">
        <f ca="1">IFERROR(OFFSET('Maximum minutes'!$C$1,T189+1,-1+MATCH(G189,OFFSET('Maximum minutes'!$C$1,T189-1,0,1,50),0)),0)</f>
        <v>0</v>
      </c>
      <c r="W189" s="38">
        <f t="shared" ca="1" si="4"/>
        <v>0</v>
      </c>
    </row>
    <row r="190" spans="1:23" s="36" customFormat="1" ht="18.75">
      <c r="A190" s="34"/>
      <c r="B190" s="39"/>
      <c r="C190" s="39"/>
      <c r="D190" s="35"/>
      <c r="E190" s="40"/>
      <c r="F190" s="39"/>
      <c r="G190" s="39"/>
      <c r="H190" s="39"/>
      <c r="I190" s="34"/>
      <c r="J190" s="34"/>
      <c r="K190" s="34"/>
      <c r="L190" s="34"/>
      <c r="M190" s="43" t="str">
        <f ca="1">IFERROR(OFFSET('Maximum minutes'!$C$1,T190,MATCH(IF(G190&lt;&gt;"",G190,F190),OFFSET('Maximum minutes'!$C$1,T190-1,0,1,U190+1),0)-1)*IF(OR(ISNUMBER(J190),J190="sans examen"),1,0)*IF(W190&lt;MinDate,1,0),"")</f>
        <v/>
      </c>
      <c r="N190" s="36">
        <f t="shared" ca="1" si="5"/>
        <v>0</v>
      </c>
      <c r="O190" s="36" t="e">
        <f ca="1">LEFT(OFFSET(Lists!$Q$2,MATCH(E190,Lists!$R$3:$R$19,0),0),4)</f>
        <v>#N/A</v>
      </c>
      <c r="P190" s="36" t="e">
        <f ca="1">MATCH(O190,Lists!$S$2:$S$640,1)</f>
        <v>#N/A</v>
      </c>
      <c r="Q190" s="36" t="e">
        <f ca="1">MATCH(LEFT(OFFSET(Lists!$Q$2,MATCH(E190,Lists!$R$3:$R$19,0)+1,0),4),Lists!$S$3:$S$640,1)</f>
        <v>#N/A</v>
      </c>
      <c r="R190" s="36" t="e">
        <f ca="1">LEFT(OFFSET(Lists!$S$2,P190-1+MATCH(F190,OFFSET(Lists!$T$3,P190-1,0,Q190-P190+1),0),0),6)</f>
        <v>#N/A</v>
      </c>
      <c r="S190" s="36" t="e">
        <f ca="1">VLOOKUP(R190,Lists!B:D,3,FALSE)</f>
        <v>#N/A</v>
      </c>
      <c r="T190" s="36" t="str">
        <f>IF(F190&lt;&gt;"",MATCH(R190,'Maximum minutes'!B:B,0),"")</f>
        <v/>
      </c>
      <c r="U190" s="36">
        <f ca="1">IF(F190&lt;&gt;"",COUNTA(OFFSET('Maximum minutes'!$C$1,'Annexe A1 Cours'!T190,0,1,50)),0)</f>
        <v>0</v>
      </c>
      <c r="V190" s="37">
        <f ca="1">IFERROR(OFFSET('Maximum minutes'!$C$1,T190+1,-1+MATCH(G190,OFFSET('Maximum minutes'!$C$1,T190-1,0,1,50),0)),0)</f>
        <v>0</v>
      </c>
      <c r="W190" s="38">
        <f t="shared" ca="1" si="4"/>
        <v>0</v>
      </c>
    </row>
    <row r="191" spans="1:23" s="36" customFormat="1" ht="18.75">
      <c r="A191" s="34"/>
      <c r="B191" s="39"/>
      <c r="C191" s="39"/>
      <c r="D191" s="35"/>
      <c r="E191" s="40"/>
      <c r="F191" s="39"/>
      <c r="G191" s="39"/>
      <c r="H191" s="39"/>
      <c r="I191" s="34"/>
      <c r="J191" s="34"/>
      <c r="K191" s="34"/>
      <c r="L191" s="34"/>
      <c r="M191" s="43" t="str">
        <f ca="1">IFERROR(OFFSET('Maximum minutes'!$C$1,T191,MATCH(IF(G191&lt;&gt;"",G191,F191),OFFSET('Maximum minutes'!$C$1,T191-1,0,1,U191+1),0)-1)*IF(OR(ISNUMBER(J191),J191="sans examen"),1,0)*IF(W191&lt;MinDate,1,0),"")</f>
        <v/>
      </c>
      <c r="N191" s="36">
        <f t="shared" ca="1" si="5"/>
        <v>0</v>
      </c>
      <c r="O191" s="36" t="e">
        <f ca="1">LEFT(OFFSET(Lists!$Q$2,MATCH(E191,Lists!$R$3:$R$19,0),0),4)</f>
        <v>#N/A</v>
      </c>
      <c r="P191" s="36" t="e">
        <f ca="1">MATCH(O191,Lists!$S$2:$S$640,1)</f>
        <v>#N/A</v>
      </c>
      <c r="Q191" s="36" t="e">
        <f ca="1">MATCH(LEFT(OFFSET(Lists!$Q$2,MATCH(E191,Lists!$R$3:$R$19,0)+1,0),4),Lists!$S$3:$S$640,1)</f>
        <v>#N/A</v>
      </c>
      <c r="R191" s="36" t="e">
        <f ca="1">LEFT(OFFSET(Lists!$S$2,P191-1+MATCH(F191,OFFSET(Lists!$T$3,P191-1,0,Q191-P191+1),0),0),6)</f>
        <v>#N/A</v>
      </c>
      <c r="S191" s="36" t="e">
        <f ca="1">VLOOKUP(R191,Lists!B:D,3,FALSE)</f>
        <v>#N/A</v>
      </c>
      <c r="T191" s="36" t="str">
        <f>IF(F191&lt;&gt;"",MATCH(R191,'Maximum minutes'!B:B,0),"")</f>
        <v/>
      </c>
      <c r="U191" s="36">
        <f ca="1">IF(F191&lt;&gt;"",COUNTA(OFFSET('Maximum minutes'!$C$1,'Annexe A1 Cours'!T191,0,1,50)),0)</f>
        <v>0</v>
      </c>
      <c r="V191" s="37">
        <f ca="1">IFERROR(OFFSET('Maximum minutes'!$C$1,T191+1,-1+MATCH(G191,OFFSET('Maximum minutes'!$C$1,T191-1,0,1,50),0)),0)</f>
        <v>0</v>
      </c>
      <c r="W191" s="38">
        <f t="shared" ca="1" si="4"/>
        <v>0</v>
      </c>
    </row>
    <row r="192" spans="1:23" s="36" customFormat="1" ht="18.75">
      <c r="A192" s="34"/>
      <c r="B192" s="39"/>
      <c r="C192" s="39"/>
      <c r="D192" s="35"/>
      <c r="E192" s="40"/>
      <c r="F192" s="39"/>
      <c r="G192" s="39"/>
      <c r="H192" s="39"/>
      <c r="I192" s="34"/>
      <c r="J192" s="34"/>
      <c r="K192" s="34"/>
      <c r="L192" s="34"/>
      <c r="M192" s="43" t="str">
        <f ca="1">IFERROR(OFFSET('Maximum minutes'!$C$1,T192,MATCH(IF(G192&lt;&gt;"",G192,F192),OFFSET('Maximum minutes'!$C$1,T192-1,0,1,U192+1),0)-1)*IF(OR(ISNUMBER(J192),J192="sans examen"),1,0)*IF(W192&lt;MinDate,1,0),"")</f>
        <v/>
      </c>
      <c r="N192" s="36">
        <f t="shared" ca="1" si="5"/>
        <v>0</v>
      </c>
      <c r="O192" s="36" t="e">
        <f ca="1">LEFT(OFFSET(Lists!$Q$2,MATCH(E192,Lists!$R$3:$R$19,0),0),4)</f>
        <v>#N/A</v>
      </c>
      <c r="P192" s="36" t="e">
        <f ca="1">MATCH(O192,Lists!$S$2:$S$640,1)</f>
        <v>#N/A</v>
      </c>
      <c r="Q192" s="36" t="e">
        <f ca="1">MATCH(LEFT(OFFSET(Lists!$Q$2,MATCH(E192,Lists!$R$3:$R$19,0)+1,0),4),Lists!$S$3:$S$640,1)</f>
        <v>#N/A</v>
      </c>
      <c r="R192" s="36" t="e">
        <f ca="1">LEFT(OFFSET(Lists!$S$2,P192-1+MATCH(F192,OFFSET(Lists!$T$3,P192-1,0,Q192-P192+1),0),0),6)</f>
        <v>#N/A</v>
      </c>
      <c r="S192" s="36" t="e">
        <f ca="1">VLOOKUP(R192,Lists!B:D,3,FALSE)</f>
        <v>#N/A</v>
      </c>
      <c r="T192" s="36" t="str">
        <f>IF(F192&lt;&gt;"",MATCH(R192,'Maximum minutes'!B:B,0),"")</f>
        <v/>
      </c>
      <c r="U192" s="36">
        <f ca="1">IF(F192&lt;&gt;"",COUNTA(OFFSET('Maximum minutes'!$C$1,'Annexe A1 Cours'!T192,0,1,50)),0)</f>
        <v>0</v>
      </c>
      <c r="V192" s="37">
        <f ca="1">IFERROR(OFFSET('Maximum minutes'!$C$1,T192+1,-1+MATCH(G192,OFFSET('Maximum minutes'!$C$1,T192-1,0,1,50),0)),0)</f>
        <v>0</v>
      </c>
      <c r="W192" s="38">
        <f t="shared" ca="1" si="4"/>
        <v>0</v>
      </c>
    </row>
    <row r="193" spans="1:23" s="36" customFormat="1" ht="18.75">
      <c r="A193" s="34"/>
      <c r="B193" s="39"/>
      <c r="C193" s="39"/>
      <c r="D193" s="35"/>
      <c r="E193" s="40"/>
      <c r="F193" s="39"/>
      <c r="G193" s="39"/>
      <c r="H193" s="39"/>
      <c r="I193" s="34"/>
      <c r="J193" s="34"/>
      <c r="K193" s="34"/>
      <c r="L193" s="34"/>
      <c r="M193" s="43" t="str">
        <f ca="1">IFERROR(OFFSET('Maximum minutes'!$C$1,T193,MATCH(IF(G193&lt;&gt;"",G193,F193),OFFSET('Maximum minutes'!$C$1,T193-1,0,1,U193+1),0)-1)*IF(OR(ISNUMBER(J193),J193="sans examen"),1,0)*IF(W193&lt;MinDate,1,0),"")</f>
        <v/>
      </c>
      <c r="N193" s="36">
        <f t="shared" ca="1" si="5"/>
        <v>0</v>
      </c>
      <c r="O193" s="36" t="e">
        <f ca="1">LEFT(OFFSET(Lists!$Q$2,MATCH(E193,Lists!$R$3:$R$19,0),0),4)</f>
        <v>#N/A</v>
      </c>
      <c r="P193" s="36" t="e">
        <f ca="1">MATCH(O193,Lists!$S$2:$S$640,1)</f>
        <v>#N/A</v>
      </c>
      <c r="Q193" s="36" t="e">
        <f ca="1">MATCH(LEFT(OFFSET(Lists!$Q$2,MATCH(E193,Lists!$R$3:$R$19,0)+1,0),4),Lists!$S$3:$S$640,1)</f>
        <v>#N/A</v>
      </c>
      <c r="R193" s="36" t="e">
        <f ca="1">LEFT(OFFSET(Lists!$S$2,P193-1+MATCH(F193,OFFSET(Lists!$T$3,P193-1,0,Q193-P193+1),0),0),6)</f>
        <v>#N/A</v>
      </c>
      <c r="S193" s="36" t="e">
        <f ca="1">VLOOKUP(R193,Lists!B:D,3,FALSE)</f>
        <v>#N/A</v>
      </c>
      <c r="T193" s="36" t="str">
        <f>IF(F193&lt;&gt;"",MATCH(R193,'Maximum minutes'!B:B,0),"")</f>
        <v/>
      </c>
      <c r="U193" s="36">
        <f ca="1">IF(F193&lt;&gt;"",COUNTA(OFFSET('Maximum minutes'!$C$1,'Annexe A1 Cours'!T193,0,1,50)),0)</f>
        <v>0</v>
      </c>
      <c r="V193" s="37">
        <f ca="1">IFERROR(OFFSET('Maximum minutes'!$C$1,T193+1,-1+MATCH(G193,OFFSET('Maximum minutes'!$C$1,T193-1,0,1,50),0)),0)</f>
        <v>0</v>
      </c>
      <c r="W193" s="38">
        <f t="shared" ca="1" si="4"/>
        <v>0</v>
      </c>
    </row>
    <row r="194" spans="1:23" s="36" customFormat="1" ht="18.75">
      <c r="A194" s="34"/>
      <c r="B194" s="39"/>
      <c r="C194" s="39"/>
      <c r="D194" s="35"/>
      <c r="E194" s="40"/>
      <c r="F194" s="39"/>
      <c r="G194" s="39"/>
      <c r="H194" s="39"/>
      <c r="I194" s="34"/>
      <c r="J194" s="34"/>
      <c r="K194" s="34"/>
      <c r="L194" s="34"/>
      <c r="M194" s="43" t="str">
        <f ca="1">IFERROR(OFFSET('Maximum minutes'!$C$1,T194,MATCH(IF(G194&lt;&gt;"",G194,F194),OFFSET('Maximum minutes'!$C$1,T194-1,0,1,U194+1),0)-1)*IF(OR(ISNUMBER(J194),J194="sans examen"),1,0)*IF(W194&lt;MinDate,1,0),"")</f>
        <v/>
      </c>
      <c r="N194" s="36">
        <f t="shared" ca="1" si="5"/>
        <v>0</v>
      </c>
      <c r="O194" s="36" t="e">
        <f ca="1">LEFT(OFFSET(Lists!$Q$2,MATCH(E194,Lists!$R$3:$R$19,0),0),4)</f>
        <v>#N/A</v>
      </c>
      <c r="P194" s="36" t="e">
        <f ca="1">MATCH(O194,Lists!$S$2:$S$640,1)</f>
        <v>#N/A</v>
      </c>
      <c r="Q194" s="36" t="e">
        <f ca="1">MATCH(LEFT(OFFSET(Lists!$Q$2,MATCH(E194,Lists!$R$3:$R$19,0)+1,0),4),Lists!$S$3:$S$640,1)</f>
        <v>#N/A</v>
      </c>
      <c r="R194" s="36" t="e">
        <f ca="1">LEFT(OFFSET(Lists!$S$2,P194-1+MATCH(F194,OFFSET(Lists!$T$3,P194-1,0,Q194-P194+1),0),0),6)</f>
        <v>#N/A</v>
      </c>
      <c r="S194" s="36" t="e">
        <f ca="1">VLOOKUP(R194,Lists!B:D,3,FALSE)</f>
        <v>#N/A</v>
      </c>
      <c r="T194" s="36" t="str">
        <f>IF(F194&lt;&gt;"",MATCH(R194,'Maximum minutes'!B:B,0),"")</f>
        <v/>
      </c>
      <c r="U194" s="36">
        <f ca="1">IF(F194&lt;&gt;"",COUNTA(OFFSET('Maximum minutes'!$C$1,'Annexe A1 Cours'!T194,0,1,50)),0)</f>
        <v>0</v>
      </c>
      <c r="V194" s="37">
        <f ca="1">IFERROR(OFFSET('Maximum minutes'!$C$1,T194+1,-1+MATCH(G194,OFFSET('Maximum minutes'!$C$1,T194-1,0,1,50),0)),0)</f>
        <v>0</v>
      </c>
      <c r="W194" s="38">
        <f t="shared" ca="1" si="4"/>
        <v>0</v>
      </c>
    </row>
    <row r="195" spans="1:23" s="36" customFormat="1" ht="18.75">
      <c r="A195" s="34"/>
      <c r="B195" s="39"/>
      <c r="C195" s="39"/>
      <c r="D195" s="35"/>
      <c r="E195" s="40"/>
      <c r="F195" s="39"/>
      <c r="G195" s="39"/>
      <c r="H195" s="39"/>
      <c r="I195" s="34"/>
      <c r="J195" s="34"/>
      <c r="K195" s="34"/>
      <c r="L195" s="34"/>
      <c r="M195" s="43" t="str">
        <f ca="1">IFERROR(OFFSET('Maximum minutes'!$C$1,T195,MATCH(IF(G195&lt;&gt;"",G195,F195),OFFSET('Maximum minutes'!$C$1,T195-1,0,1,U195+1),0)-1)*IF(OR(ISNUMBER(J195),J195="sans examen"),1,0)*IF(W195&lt;MinDate,1,0),"")</f>
        <v/>
      </c>
      <c r="N195" s="36">
        <f t="shared" ca="1" si="5"/>
        <v>0</v>
      </c>
      <c r="O195" s="36" t="e">
        <f ca="1">LEFT(OFFSET(Lists!$Q$2,MATCH(E195,Lists!$R$3:$R$19,0),0),4)</f>
        <v>#N/A</v>
      </c>
      <c r="P195" s="36" t="e">
        <f ca="1">MATCH(O195,Lists!$S$2:$S$640,1)</f>
        <v>#N/A</v>
      </c>
      <c r="Q195" s="36" t="e">
        <f ca="1">MATCH(LEFT(OFFSET(Lists!$Q$2,MATCH(E195,Lists!$R$3:$R$19,0)+1,0),4),Lists!$S$3:$S$640,1)</f>
        <v>#N/A</v>
      </c>
      <c r="R195" s="36" t="e">
        <f ca="1">LEFT(OFFSET(Lists!$S$2,P195-1+MATCH(F195,OFFSET(Lists!$T$3,P195-1,0,Q195-P195+1),0),0),6)</f>
        <v>#N/A</v>
      </c>
      <c r="S195" s="36" t="e">
        <f ca="1">VLOOKUP(R195,Lists!B:D,3,FALSE)</f>
        <v>#N/A</v>
      </c>
      <c r="T195" s="36" t="str">
        <f>IF(F195&lt;&gt;"",MATCH(R195,'Maximum minutes'!B:B,0),"")</f>
        <v/>
      </c>
      <c r="U195" s="36">
        <f ca="1">IF(F195&lt;&gt;"",COUNTA(OFFSET('Maximum minutes'!$C$1,'Annexe A1 Cours'!T195,0,1,50)),0)</f>
        <v>0</v>
      </c>
      <c r="V195" s="37">
        <f ca="1">IFERROR(OFFSET('Maximum minutes'!$C$1,T195+1,-1+MATCH(G195,OFFSET('Maximum minutes'!$C$1,T195-1,0,1,50),0)),0)</f>
        <v>0</v>
      </c>
      <c r="W195" s="38">
        <f t="shared" ca="1" si="4"/>
        <v>0</v>
      </c>
    </row>
    <row r="196" spans="1:23" s="36" customFormat="1" ht="18.75">
      <c r="A196" s="34"/>
      <c r="B196" s="39"/>
      <c r="C196" s="39"/>
      <c r="D196" s="35"/>
      <c r="E196" s="40"/>
      <c r="F196" s="39"/>
      <c r="G196" s="39"/>
      <c r="H196" s="39"/>
      <c r="I196" s="34"/>
      <c r="J196" s="34"/>
      <c r="K196" s="34"/>
      <c r="L196" s="34"/>
      <c r="M196" s="43" t="str">
        <f ca="1">IFERROR(OFFSET('Maximum minutes'!$C$1,T196,MATCH(IF(G196&lt;&gt;"",G196,F196),OFFSET('Maximum minutes'!$C$1,T196-1,0,1,U196+1),0)-1)*IF(OR(ISNUMBER(J196),J196="sans examen"),1,0)*IF(W196&lt;MinDate,1,0),"")</f>
        <v/>
      </c>
      <c r="N196" s="36">
        <f t="shared" ca="1" si="5"/>
        <v>0</v>
      </c>
      <c r="O196" s="36" t="e">
        <f ca="1">LEFT(OFFSET(Lists!$Q$2,MATCH(E196,Lists!$R$3:$R$19,0),0),4)</f>
        <v>#N/A</v>
      </c>
      <c r="P196" s="36" t="e">
        <f ca="1">MATCH(O196,Lists!$S$2:$S$640,1)</f>
        <v>#N/A</v>
      </c>
      <c r="Q196" s="36" t="e">
        <f ca="1">MATCH(LEFT(OFFSET(Lists!$Q$2,MATCH(E196,Lists!$R$3:$R$19,0)+1,0),4),Lists!$S$3:$S$640,1)</f>
        <v>#N/A</v>
      </c>
      <c r="R196" s="36" t="e">
        <f ca="1">LEFT(OFFSET(Lists!$S$2,P196-1+MATCH(F196,OFFSET(Lists!$T$3,P196-1,0,Q196-P196+1),0),0),6)</f>
        <v>#N/A</v>
      </c>
      <c r="S196" s="36" t="e">
        <f ca="1">VLOOKUP(R196,Lists!B:D,3,FALSE)</f>
        <v>#N/A</v>
      </c>
      <c r="T196" s="36" t="str">
        <f>IF(F196&lt;&gt;"",MATCH(R196,'Maximum minutes'!B:B,0),"")</f>
        <v/>
      </c>
      <c r="U196" s="36">
        <f ca="1">IF(F196&lt;&gt;"",COUNTA(OFFSET('Maximum minutes'!$C$1,'Annexe A1 Cours'!T196,0,1,50)),0)</f>
        <v>0</v>
      </c>
      <c r="V196" s="37">
        <f ca="1">IFERROR(OFFSET('Maximum minutes'!$C$1,T196+1,-1+MATCH(G196,OFFSET('Maximum minutes'!$C$1,T196-1,0,1,50),0)),0)</f>
        <v>0</v>
      </c>
      <c r="W196" s="38">
        <f t="shared" ca="1" si="4"/>
        <v>0</v>
      </c>
    </row>
    <row r="197" spans="1:23" s="36" customFormat="1" ht="18.75">
      <c r="A197" s="34"/>
      <c r="B197" s="39"/>
      <c r="C197" s="39"/>
      <c r="D197" s="35"/>
      <c r="E197" s="40"/>
      <c r="F197" s="39"/>
      <c r="G197" s="39"/>
      <c r="H197" s="39"/>
      <c r="I197" s="34"/>
      <c r="J197" s="34"/>
      <c r="K197" s="34"/>
      <c r="L197" s="34"/>
      <c r="M197" s="43" t="str">
        <f ca="1">IFERROR(OFFSET('Maximum minutes'!$C$1,T197,MATCH(IF(G197&lt;&gt;"",G197,F197),OFFSET('Maximum minutes'!$C$1,T197-1,0,1,U197+1),0)-1)*IF(OR(ISNUMBER(J197),J197="sans examen"),1,0)*IF(W197&lt;MinDate,1,0),"")</f>
        <v/>
      </c>
      <c r="N197" s="36">
        <f t="shared" ca="1" si="5"/>
        <v>0</v>
      </c>
      <c r="O197" s="36" t="e">
        <f ca="1">LEFT(OFFSET(Lists!$Q$2,MATCH(E197,Lists!$R$3:$R$19,0),0),4)</f>
        <v>#N/A</v>
      </c>
      <c r="P197" s="36" t="e">
        <f ca="1">MATCH(O197,Lists!$S$2:$S$640,1)</f>
        <v>#N/A</v>
      </c>
      <c r="Q197" s="36" t="e">
        <f ca="1">MATCH(LEFT(OFFSET(Lists!$Q$2,MATCH(E197,Lists!$R$3:$R$19,0)+1,0),4),Lists!$S$3:$S$640,1)</f>
        <v>#N/A</v>
      </c>
      <c r="R197" s="36" t="e">
        <f ca="1">LEFT(OFFSET(Lists!$S$2,P197-1+MATCH(F197,OFFSET(Lists!$T$3,P197-1,0,Q197-P197+1),0),0),6)</f>
        <v>#N/A</v>
      </c>
      <c r="S197" s="36" t="e">
        <f ca="1">VLOOKUP(R197,Lists!B:D,3,FALSE)</f>
        <v>#N/A</v>
      </c>
      <c r="T197" s="36" t="str">
        <f>IF(F197&lt;&gt;"",MATCH(R197,'Maximum minutes'!B:B,0),"")</f>
        <v/>
      </c>
      <c r="U197" s="36">
        <f ca="1">IF(F197&lt;&gt;"",COUNTA(OFFSET('Maximum minutes'!$C$1,'Annexe A1 Cours'!T197,0,1,50)),0)</f>
        <v>0</v>
      </c>
      <c r="V197" s="37">
        <f ca="1">IFERROR(OFFSET('Maximum minutes'!$C$1,T197+1,-1+MATCH(G197,OFFSET('Maximum minutes'!$C$1,T197-1,0,1,50),0)),0)</f>
        <v>0</v>
      </c>
      <c r="W197" s="38">
        <f t="shared" ca="1" si="4"/>
        <v>0</v>
      </c>
    </row>
    <row r="198" spans="1:23" s="36" customFormat="1" ht="18.75">
      <c r="A198" s="34"/>
      <c r="B198" s="39"/>
      <c r="C198" s="39"/>
      <c r="D198" s="35"/>
      <c r="E198" s="40"/>
      <c r="F198" s="39"/>
      <c r="G198" s="39"/>
      <c r="H198" s="39"/>
      <c r="I198" s="34"/>
      <c r="J198" s="34"/>
      <c r="K198" s="34"/>
      <c r="L198" s="34"/>
      <c r="M198" s="43" t="str">
        <f ca="1">IFERROR(OFFSET('Maximum minutes'!$C$1,T198,MATCH(IF(G198&lt;&gt;"",G198,F198),OFFSET('Maximum minutes'!$C$1,T198-1,0,1,U198+1),0)-1)*IF(OR(ISNUMBER(J198),J198="sans examen"),1,0)*IF(W198&lt;MinDate,1,0),"")</f>
        <v/>
      </c>
      <c r="N198" s="36">
        <f t="shared" ca="1" si="5"/>
        <v>0</v>
      </c>
      <c r="O198" s="36" t="e">
        <f ca="1">LEFT(OFFSET(Lists!$Q$2,MATCH(E198,Lists!$R$3:$R$19,0),0),4)</f>
        <v>#N/A</v>
      </c>
      <c r="P198" s="36" t="e">
        <f ca="1">MATCH(O198,Lists!$S$2:$S$640,1)</f>
        <v>#N/A</v>
      </c>
      <c r="Q198" s="36" t="e">
        <f ca="1">MATCH(LEFT(OFFSET(Lists!$Q$2,MATCH(E198,Lists!$R$3:$R$19,0)+1,0),4),Lists!$S$3:$S$640,1)</f>
        <v>#N/A</v>
      </c>
      <c r="R198" s="36" t="e">
        <f ca="1">LEFT(OFFSET(Lists!$S$2,P198-1+MATCH(F198,OFFSET(Lists!$T$3,P198-1,0,Q198-P198+1),0),0),6)</f>
        <v>#N/A</v>
      </c>
      <c r="S198" s="36" t="e">
        <f ca="1">VLOOKUP(R198,Lists!B:D,3,FALSE)</f>
        <v>#N/A</v>
      </c>
      <c r="T198" s="36" t="str">
        <f>IF(F198&lt;&gt;"",MATCH(R198,'Maximum minutes'!B:B,0),"")</f>
        <v/>
      </c>
      <c r="U198" s="36">
        <f ca="1">IF(F198&lt;&gt;"",COUNTA(OFFSET('Maximum minutes'!$C$1,'Annexe A1 Cours'!T198,0,1,50)),0)</f>
        <v>0</v>
      </c>
      <c r="V198" s="37">
        <f ca="1">IFERROR(OFFSET('Maximum minutes'!$C$1,T198+1,-1+MATCH(G198,OFFSET('Maximum minutes'!$C$1,T198-1,0,1,50),0)),0)</f>
        <v>0</v>
      </c>
      <c r="W198" s="38">
        <f t="shared" ca="1" si="4"/>
        <v>0</v>
      </c>
    </row>
    <row r="199" spans="1:23" s="36" customFormat="1" ht="18.75">
      <c r="A199" s="34"/>
      <c r="B199" s="39"/>
      <c r="C199" s="39"/>
      <c r="D199" s="35"/>
      <c r="E199" s="40"/>
      <c r="F199" s="39"/>
      <c r="G199" s="39"/>
      <c r="H199" s="39"/>
      <c r="I199" s="34"/>
      <c r="J199" s="34"/>
      <c r="K199" s="34"/>
      <c r="L199" s="34"/>
      <c r="M199" s="43" t="str">
        <f ca="1">IFERROR(OFFSET('Maximum minutes'!$C$1,T199,MATCH(IF(G199&lt;&gt;"",G199,F199),OFFSET('Maximum minutes'!$C$1,T199-1,0,1,U199+1),0)-1)*IF(OR(ISNUMBER(J199),J199="sans examen"),1,0)*IF(W199&lt;MinDate,1,0),"")</f>
        <v/>
      </c>
      <c r="N199" s="36">
        <f t="shared" ca="1" si="5"/>
        <v>0</v>
      </c>
      <c r="O199" s="36" t="e">
        <f ca="1">LEFT(OFFSET(Lists!$Q$2,MATCH(E199,Lists!$R$3:$R$19,0),0),4)</f>
        <v>#N/A</v>
      </c>
      <c r="P199" s="36" t="e">
        <f ca="1">MATCH(O199,Lists!$S$2:$S$640,1)</f>
        <v>#N/A</v>
      </c>
      <c r="Q199" s="36" t="e">
        <f ca="1">MATCH(LEFT(OFFSET(Lists!$Q$2,MATCH(E199,Lists!$R$3:$R$19,0)+1,0),4),Lists!$S$3:$S$640,1)</f>
        <v>#N/A</v>
      </c>
      <c r="R199" s="36" t="e">
        <f ca="1">LEFT(OFFSET(Lists!$S$2,P199-1+MATCH(F199,OFFSET(Lists!$T$3,P199-1,0,Q199-P199+1),0),0),6)</f>
        <v>#N/A</v>
      </c>
      <c r="S199" s="36" t="e">
        <f ca="1">VLOOKUP(R199,Lists!B:D,3,FALSE)</f>
        <v>#N/A</v>
      </c>
      <c r="T199" s="36" t="str">
        <f>IF(F199&lt;&gt;"",MATCH(R199,'Maximum minutes'!B:B,0),"")</f>
        <v/>
      </c>
      <c r="U199" s="36">
        <f ca="1">IF(F199&lt;&gt;"",COUNTA(OFFSET('Maximum minutes'!$C$1,'Annexe A1 Cours'!T199,0,1,50)),0)</f>
        <v>0</v>
      </c>
      <c r="V199" s="37">
        <f ca="1">IFERROR(OFFSET('Maximum minutes'!$C$1,T199+1,-1+MATCH(G199,OFFSET('Maximum minutes'!$C$1,T199-1,0,1,50),0)),0)</f>
        <v>0</v>
      </c>
      <c r="W199" s="38">
        <f t="shared" ref="W199:W262" ca="1" si="6">IFERROR(DATE(YEAR(D199)+V199,MONTH(D199),DAY(D199)),"")</f>
        <v>0</v>
      </c>
    </row>
    <row r="200" spans="1:23" s="36" customFormat="1" ht="18.75">
      <c r="A200" s="34"/>
      <c r="B200" s="39"/>
      <c r="C200" s="39"/>
      <c r="D200" s="35"/>
      <c r="E200" s="40"/>
      <c r="F200" s="39"/>
      <c r="G200" s="39"/>
      <c r="H200" s="39"/>
      <c r="I200" s="34"/>
      <c r="J200" s="34"/>
      <c r="K200" s="34"/>
      <c r="L200" s="34"/>
      <c r="M200" s="43" t="str">
        <f ca="1">IFERROR(OFFSET('Maximum minutes'!$C$1,T200,MATCH(IF(G200&lt;&gt;"",G200,F200),OFFSET('Maximum minutes'!$C$1,T200-1,0,1,U200+1),0)-1)*IF(OR(ISNUMBER(J200),J200="sans examen"),1,0)*IF(W200&lt;MinDate,1,0),"")</f>
        <v/>
      </c>
      <c r="N200" s="36">
        <f t="shared" ref="N200:N263" ca="1" si="7">IF(K200&gt;0,MIN(K200,M200),0)*IF(M200="",0,1)</f>
        <v>0</v>
      </c>
      <c r="O200" s="36" t="e">
        <f ca="1">LEFT(OFFSET(Lists!$Q$2,MATCH(E200,Lists!$R$3:$R$19,0),0),4)</f>
        <v>#N/A</v>
      </c>
      <c r="P200" s="36" t="e">
        <f ca="1">MATCH(O200,Lists!$S$2:$S$640,1)</f>
        <v>#N/A</v>
      </c>
      <c r="Q200" s="36" t="e">
        <f ca="1">MATCH(LEFT(OFFSET(Lists!$Q$2,MATCH(E200,Lists!$R$3:$R$19,0)+1,0),4),Lists!$S$3:$S$640,1)</f>
        <v>#N/A</v>
      </c>
      <c r="R200" s="36" t="e">
        <f ca="1">LEFT(OFFSET(Lists!$S$2,P200-1+MATCH(F200,OFFSET(Lists!$T$3,P200-1,0,Q200-P200+1),0),0),6)</f>
        <v>#N/A</v>
      </c>
      <c r="S200" s="36" t="e">
        <f ca="1">VLOOKUP(R200,Lists!B:D,3,FALSE)</f>
        <v>#N/A</v>
      </c>
      <c r="T200" s="36" t="str">
        <f>IF(F200&lt;&gt;"",MATCH(R200,'Maximum minutes'!B:B,0),"")</f>
        <v/>
      </c>
      <c r="U200" s="36">
        <f ca="1">IF(F200&lt;&gt;"",COUNTA(OFFSET('Maximum minutes'!$C$1,'Annexe A1 Cours'!T200,0,1,50)),0)</f>
        <v>0</v>
      </c>
      <c r="V200" s="37">
        <f ca="1">IFERROR(OFFSET('Maximum minutes'!$C$1,T200+1,-1+MATCH(G200,OFFSET('Maximum minutes'!$C$1,T200-1,0,1,50),0)),0)</f>
        <v>0</v>
      </c>
      <c r="W200" s="38">
        <f t="shared" ca="1" si="6"/>
        <v>0</v>
      </c>
    </row>
    <row r="201" spans="1:23" s="36" customFormat="1" ht="18.75">
      <c r="A201" s="34"/>
      <c r="B201" s="39"/>
      <c r="C201" s="39"/>
      <c r="D201" s="35"/>
      <c r="E201" s="40"/>
      <c r="F201" s="39"/>
      <c r="G201" s="39"/>
      <c r="H201" s="39"/>
      <c r="I201" s="34"/>
      <c r="J201" s="34"/>
      <c r="K201" s="34"/>
      <c r="L201" s="34"/>
      <c r="M201" s="43" t="str">
        <f ca="1">IFERROR(OFFSET('Maximum minutes'!$C$1,T201,MATCH(IF(G201&lt;&gt;"",G201,F201),OFFSET('Maximum minutes'!$C$1,T201-1,0,1,U201+1),0)-1)*IF(OR(ISNUMBER(J201),J201="sans examen"),1,0)*IF(W201&lt;MinDate,1,0),"")</f>
        <v/>
      </c>
      <c r="N201" s="36">
        <f t="shared" ca="1" si="7"/>
        <v>0</v>
      </c>
      <c r="O201" s="36" t="e">
        <f ca="1">LEFT(OFFSET(Lists!$Q$2,MATCH(E201,Lists!$R$3:$R$19,0),0),4)</f>
        <v>#N/A</v>
      </c>
      <c r="P201" s="36" t="e">
        <f ca="1">MATCH(O201,Lists!$S$2:$S$640,1)</f>
        <v>#N/A</v>
      </c>
      <c r="Q201" s="36" t="e">
        <f ca="1">MATCH(LEFT(OFFSET(Lists!$Q$2,MATCH(E201,Lists!$R$3:$R$19,0)+1,0),4),Lists!$S$3:$S$640,1)</f>
        <v>#N/A</v>
      </c>
      <c r="R201" s="36" t="e">
        <f ca="1">LEFT(OFFSET(Lists!$S$2,P201-1+MATCH(F201,OFFSET(Lists!$T$3,P201-1,0,Q201-P201+1),0),0),6)</f>
        <v>#N/A</v>
      </c>
      <c r="S201" s="36" t="e">
        <f ca="1">VLOOKUP(R201,Lists!B:D,3,FALSE)</f>
        <v>#N/A</v>
      </c>
      <c r="T201" s="36" t="str">
        <f>IF(F201&lt;&gt;"",MATCH(R201,'Maximum minutes'!B:B,0),"")</f>
        <v/>
      </c>
      <c r="U201" s="36">
        <f ca="1">IF(F201&lt;&gt;"",COUNTA(OFFSET('Maximum minutes'!$C$1,'Annexe A1 Cours'!T201,0,1,50)),0)</f>
        <v>0</v>
      </c>
      <c r="V201" s="37">
        <f ca="1">IFERROR(OFFSET('Maximum minutes'!$C$1,T201+1,-1+MATCH(G201,OFFSET('Maximum minutes'!$C$1,T201-1,0,1,50),0)),0)</f>
        <v>0</v>
      </c>
      <c r="W201" s="38">
        <f t="shared" ca="1" si="6"/>
        <v>0</v>
      </c>
    </row>
    <row r="202" spans="1:23" s="36" customFormat="1" ht="18.75">
      <c r="A202" s="34"/>
      <c r="B202" s="39"/>
      <c r="C202" s="39"/>
      <c r="D202" s="35"/>
      <c r="E202" s="40"/>
      <c r="F202" s="39"/>
      <c r="G202" s="39"/>
      <c r="H202" s="39"/>
      <c r="I202" s="34"/>
      <c r="J202" s="34"/>
      <c r="K202" s="34"/>
      <c r="L202" s="34"/>
      <c r="M202" s="43" t="str">
        <f ca="1">IFERROR(OFFSET('Maximum minutes'!$C$1,T202,MATCH(IF(G202&lt;&gt;"",G202,F202),OFFSET('Maximum minutes'!$C$1,T202-1,0,1,U202+1),0)-1)*IF(OR(ISNUMBER(J202),J202="sans examen"),1,0)*IF(W202&lt;MinDate,1,0),"")</f>
        <v/>
      </c>
      <c r="N202" s="36">
        <f t="shared" ca="1" si="7"/>
        <v>0</v>
      </c>
      <c r="O202" s="36" t="e">
        <f ca="1">LEFT(OFFSET(Lists!$Q$2,MATCH(E202,Lists!$R$3:$R$19,0),0),4)</f>
        <v>#N/A</v>
      </c>
      <c r="P202" s="36" t="e">
        <f ca="1">MATCH(O202,Lists!$S$2:$S$640,1)</f>
        <v>#N/A</v>
      </c>
      <c r="Q202" s="36" t="e">
        <f ca="1">MATCH(LEFT(OFFSET(Lists!$Q$2,MATCH(E202,Lists!$R$3:$R$19,0)+1,0),4),Lists!$S$3:$S$640,1)</f>
        <v>#N/A</v>
      </c>
      <c r="R202" s="36" t="e">
        <f ca="1">LEFT(OFFSET(Lists!$S$2,P202-1+MATCH(F202,OFFSET(Lists!$T$3,P202-1,0,Q202-P202+1),0),0),6)</f>
        <v>#N/A</v>
      </c>
      <c r="S202" s="36" t="e">
        <f ca="1">VLOOKUP(R202,Lists!B:D,3,FALSE)</f>
        <v>#N/A</v>
      </c>
      <c r="T202" s="36" t="str">
        <f>IF(F202&lt;&gt;"",MATCH(R202,'Maximum minutes'!B:B,0),"")</f>
        <v/>
      </c>
      <c r="U202" s="36">
        <f ca="1">IF(F202&lt;&gt;"",COUNTA(OFFSET('Maximum minutes'!$C$1,'Annexe A1 Cours'!T202,0,1,50)),0)</f>
        <v>0</v>
      </c>
      <c r="V202" s="37">
        <f ca="1">IFERROR(OFFSET('Maximum minutes'!$C$1,T202+1,-1+MATCH(G202,OFFSET('Maximum minutes'!$C$1,T202-1,0,1,50),0)),0)</f>
        <v>0</v>
      </c>
      <c r="W202" s="38">
        <f t="shared" ca="1" si="6"/>
        <v>0</v>
      </c>
    </row>
    <row r="203" spans="1:23" s="36" customFormat="1" ht="18.75">
      <c r="A203" s="34"/>
      <c r="B203" s="39"/>
      <c r="C203" s="39"/>
      <c r="D203" s="35"/>
      <c r="E203" s="40"/>
      <c r="F203" s="39"/>
      <c r="G203" s="39"/>
      <c r="H203" s="39"/>
      <c r="I203" s="34"/>
      <c r="J203" s="34"/>
      <c r="K203" s="34"/>
      <c r="L203" s="34"/>
      <c r="M203" s="43" t="str">
        <f ca="1">IFERROR(OFFSET('Maximum minutes'!$C$1,T203,MATCH(IF(G203&lt;&gt;"",G203,F203),OFFSET('Maximum minutes'!$C$1,T203-1,0,1,U203+1),0)-1)*IF(OR(ISNUMBER(J203),J203="sans examen"),1,0)*IF(W203&lt;MinDate,1,0),"")</f>
        <v/>
      </c>
      <c r="N203" s="36">
        <f t="shared" ca="1" si="7"/>
        <v>0</v>
      </c>
      <c r="O203" s="36" t="e">
        <f ca="1">LEFT(OFFSET(Lists!$Q$2,MATCH(E203,Lists!$R$3:$R$19,0),0),4)</f>
        <v>#N/A</v>
      </c>
      <c r="P203" s="36" t="e">
        <f ca="1">MATCH(O203,Lists!$S$2:$S$640,1)</f>
        <v>#N/A</v>
      </c>
      <c r="Q203" s="36" t="e">
        <f ca="1">MATCH(LEFT(OFFSET(Lists!$Q$2,MATCH(E203,Lists!$R$3:$R$19,0)+1,0),4),Lists!$S$3:$S$640,1)</f>
        <v>#N/A</v>
      </c>
      <c r="R203" s="36" t="e">
        <f ca="1">LEFT(OFFSET(Lists!$S$2,P203-1+MATCH(F203,OFFSET(Lists!$T$3,P203-1,0,Q203-P203+1),0),0),6)</f>
        <v>#N/A</v>
      </c>
      <c r="S203" s="36" t="e">
        <f ca="1">VLOOKUP(R203,Lists!B:D,3,FALSE)</f>
        <v>#N/A</v>
      </c>
      <c r="T203" s="36" t="str">
        <f>IF(F203&lt;&gt;"",MATCH(R203,'Maximum minutes'!B:B,0),"")</f>
        <v/>
      </c>
      <c r="U203" s="36">
        <f ca="1">IF(F203&lt;&gt;"",COUNTA(OFFSET('Maximum minutes'!$C$1,'Annexe A1 Cours'!T203,0,1,50)),0)</f>
        <v>0</v>
      </c>
      <c r="V203" s="37">
        <f ca="1">IFERROR(OFFSET('Maximum minutes'!$C$1,T203+1,-1+MATCH(G203,OFFSET('Maximum minutes'!$C$1,T203-1,0,1,50),0)),0)</f>
        <v>0</v>
      </c>
      <c r="W203" s="38">
        <f t="shared" ca="1" si="6"/>
        <v>0</v>
      </c>
    </row>
    <row r="204" spans="1:23" s="36" customFormat="1" ht="18.75">
      <c r="A204" s="34"/>
      <c r="B204" s="39"/>
      <c r="C204" s="39"/>
      <c r="D204" s="35"/>
      <c r="E204" s="40"/>
      <c r="F204" s="39"/>
      <c r="G204" s="39"/>
      <c r="H204" s="39"/>
      <c r="I204" s="34"/>
      <c r="J204" s="34"/>
      <c r="K204" s="34"/>
      <c r="L204" s="34"/>
      <c r="M204" s="43" t="str">
        <f ca="1">IFERROR(OFFSET('Maximum minutes'!$C$1,T204,MATCH(IF(G204&lt;&gt;"",G204,F204),OFFSET('Maximum minutes'!$C$1,T204-1,0,1,U204+1),0)-1)*IF(OR(ISNUMBER(J204),J204="sans examen"),1,0)*IF(W204&lt;MinDate,1,0),"")</f>
        <v/>
      </c>
      <c r="N204" s="36">
        <f t="shared" ca="1" si="7"/>
        <v>0</v>
      </c>
      <c r="O204" s="36" t="e">
        <f ca="1">LEFT(OFFSET(Lists!$Q$2,MATCH(E204,Lists!$R$3:$R$19,0),0),4)</f>
        <v>#N/A</v>
      </c>
      <c r="P204" s="36" t="e">
        <f ca="1">MATCH(O204,Lists!$S$2:$S$640,1)</f>
        <v>#N/A</v>
      </c>
      <c r="Q204" s="36" t="e">
        <f ca="1">MATCH(LEFT(OFFSET(Lists!$Q$2,MATCH(E204,Lists!$R$3:$R$19,0)+1,0),4),Lists!$S$3:$S$640,1)</f>
        <v>#N/A</v>
      </c>
      <c r="R204" s="36" t="e">
        <f ca="1">LEFT(OFFSET(Lists!$S$2,P204-1+MATCH(F204,OFFSET(Lists!$T$3,P204-1,0,Q204-P204+1),0),0),6)</f>
        <v>#N/A</v>
      </c>
      <c r="S204" s="36" t="e">
        <f ca="1">VLOOKUP(R204,Lists!B:D,3,FALSE)</f>
        <v>#N/A</v>
      </c>
      <c r="T204" s="36" t="str">
        <f>IF(F204&lt;&gt;"",MATCH(R204,'Maximum minutes'!B:B,0),"")</f>
        <v/>
      </c>
      <c r="U204" s="36">
        <f ca="1">IF(F204&lt;&gt;"",COUNTA(OFFSET('Maximum minutes'!$C$1,'Annexe A1 Cours'!T204,0,1,50)),0)</f>
        <v>0</v>
      </c>
      <c r="V204" s="37">
        <f ca="1">IFERROR(OFFSET('Maximum minutes'!$C$1,T204+1,-1+MATCH(G204,OFFSET('Maximum minutes'!$C$1,T204-1,0,1,50),0)),0)</f>
        <v>0</v>
      </c>
      <c r="W204" s="38">
        <f t="shared" ca="1" si="6"/>
        <v>0</v>
      </c>
    </row>
    <row r="205" spans="1:23" s="36" customFormat="1" ht="18.75">
      <c r="A205" s="34"/>
      <c r="B205" s="39"/>
      <c r="C205" s="39"/>
      <c r="D205" s="35"/>
      <c r="E205" s="40"/>
      <c r="F205" s="39"/>
      <c r="G205" s="39"/>
      <c r="H205" s="39"/>
      <c r="I205" s="34"/>
      <c r="J205" s="34"/>
      <c r="K205" s="34"/>
      <c r="L205" s="34"/>
      <c r="M205" s="43" t="str">
        <f ca="1">IFERROR(OFFSET('Maximum minutes'!$C$1,T205,MATCH(IF(G205&lt;&gt;"",G205,F205),OFFSET('Maximum minutes'!$C$1,T205-1,0,1,U205+1),0)-1)*IF(OR(ISNUMBER(J205),J205="sans examen"),1,0)*IF(W205&lt;MinDate,1,0),"")</f>
        <v/>
      </c>
      <c r="N205" s="36">
        <f t="shared" ca="1" si="7"/>
        <v>0</v>
      </c>
      <c r="O205" s="36" t="e">
        <f ca="1">LEFT(OFFSET(Lists!$Q$2,MATCH(E205,Lists!$R$3:$R$19,0),0),4)</f>
        <v>#N/A</v>
      </c>
      <c r="P205" s="36" t="e">
        <f ca="1">MATCH(O205,Lists!$S$2:$S$640,1)</f>
        <v>#N/A</v>
      </c>
      <c r="Q205" s="36" t="e">
        <f ca="1">MATCH(LEFT(OFFSET(Lists!$Q$2,MATCH(E205,Lists!$R$3:$R$19,0)+1,0),4),Lists!$S$3:$S$640,1)</f>
        <v>#N/A</v>
      </c>
      <c r="R205" s="36" t="e">
        <f ca="1">LEFT(OFFSET(Lists!$S$2,P205-1+MATCH(F205,OFFSET(Lists!$T$3,P205-1,0,Q205-P205+1),0),0),6)</f>
        <v>#N/A</v>
      </c>
      <c r="S205" s="36" t="e">
        <f ca="1">VLOOKUP(R205,Lists!B:D,3,FALSE)</f>
        <v>#N/A</v>
      </c>
      <c r="T205" s="36" t="str">
        <f>IF(F205&lt;&gt;"",MATCH(R205,'Maximum minutes'!B:B,0),"")</f>
        <v/>
      </c>
      <c r="U205" s="36">
        <f ca="1">IF(F205&lt;&gt;"",COUNTA(OFFSET('Maximum minutes'!$C$1,'Annexe A1 Cours'!T205,0,1,50)),0)</f>
        <v>0</v>
      </c>
      <c r="V205" s="37">
        <f ca="1">IFERROR(OFFSET('Maximum minutes'!$C$1,T205+1,-1+MATCH(G205,OFFSET('Maximum minutes'!$C$1,T205-1,0,1,50),0)),0)</f>
        <v>0</v>
      </c>
      <c r="W205" s="38">
        <f t="shared" ca="1" si="6"/>
        <v>0</v>
      </c>
    </row>
    <row r="206" spans="1:23" s="36" customFormat="1" ht="18.75">
      <c r="A206" s="34"/>
      <c r="B206" s="39"/>
      <c r="C206" s="39"/>
      <c r="D206" s="35"/>
      <c r="E206" s="40"/>
      <c r="F206" s="39"/>
      <c r="G206" s="39"/>
      <c r="H206" s="39"/>
      <c r="I206" s="34"/>
      <c r="J206" s="34"/>
      <c r="K206" s="34"/>
      <c r="L206" s="34"/>
      <c r="M206" s="43" t="str">
        <f ca="1">IFERROR(OFFSET('Maximum minutes'!$C$1,T206,MATCH(IF(G206&lt;&gt;"",G206,F206),OFFSET('Maximum minutes'!$C$1,T206-1,0,1,U206+1),0)-1)*IF(OR(ISNUMBER(J206),J206="sans examen"),1,0)*IF(W206&lt;MinDate,1,0),"")</f>
        <v/>
      </c>
      <c r="N206" s="36">
        <f t="shared" ca="1" si="7"/>
        <v>0</v>
      </c>
      <c r="O206" s="36" t="e">
        <f ca="1">LEFT(OFFSET(Lists!$Q$2,MATCH(E206,Lists!$R$3:$R$19,0),0),4)</f>
        <v>#N/A</v>
      </c>
      <c r="P206" s="36" t="e">
        <f ca="1">MATCH(O206,Lists!$S$2:$S$640,1)</f>
        <v>#N/A</v>
      </c>
      <c r="Q206" s="36" t="e">
        <f ca="1">MATCH(LEFT(OFFSET(Lists!$Q$2,MATCH(E206,Lists!$R$3:$R$19,0)+1,0),4),Lists!$S$3:$S$640,1)</f>
        <v>#N/A</v>
      </c>
      <c r="R206" s="36" t="e">
        <f ca="1">LEFT(OFFSET(Lists!$S$2,P206-1+MATCH(F206,OFFSET(Lists!$T$3,P206-1,0,Q206-P206+1),0),0),6)</f>
        <v>#N/A</v>
      </c>
      <c r="S206" s="36" t="e">
        <f ca="1">VLOOKUP(R206,Lists!B:D,3,FALSE)</f>
        <v>#N/A</v>
      </c>
      <c r="T206" s="36" t="str">
        <f>IF(F206&lt;&gt;"",MATCH(R206,'Maximum minutes'!B:B,0),"")</f>
        <v/>
      </c>
      <c r="U206" s="36">
        <f ca="1">IF(F206&lt;&gt;"",COUNTA(OFFSET('Maximum minutes'!$C$1,'Annexe A1 Cours'!T206,0,1,50)),0)</f>
        <v>0</v>
      </c>
      <c r="V206" s="37">
        <f ca="1">IFERROR(OFFSET('Maximum minutes'!$C$1,T206+1,-1+MATCH(G206,OFFSET('Maximum minutes'!$C$1,T206-1,0,1,50),0)),0)</f>
        <v>0</v>
      </c>
      <c r="W206" s="38">
        <f t="shared" ca="1" si="6"/>
        <v>0</v>
      </c>
    </row>
    <row r="207" spans="1:23" s="36" customFormat="1" ht="18.75">
      <c r="A207" s="34"/>
      <c r="B207" s="39"/>
      <c r="C207" s="39"/>
      <c r="D207" s="35"/>
      <c r="E207" s="40"/>
      <c r="F207" s="39"/>
      <c r="G207" s="39"/>
      <c r="H207" s="39"/>
      <c r="I207" s="34"/>
      <c r="J207" s="34"/>
      <c r="K207" s="34"/>
      <c r="L207" s="34"/>
      <c r="M207" s="43" t="str">
        <f ca="1">IFERROR(OFFSET('Maximum minutes'!$C$1,T207,MATCH(IF(G207&lt;&gt;"",G207,F207),OFFSET('Maximum minutes'!$C$1,T207-1,0,1,U207+1),0)-1)*IF(OR(ISNUMBER(J207),J207="sans examen"),1,0)*IF(W207&lt;MinDate,1,0),"")</f>
        <v/>
      </c>
      <c r="N207" s="36">
        <f t="shared" ca="1" si="7"/>
        <v>0</v>
      </c>
      <c r="O207" s="36" t="e">
        <f ca="1">LEFT(OFFSET(Lists!$Q$2,MATCH(E207,Lists!$R$3:$R$19,0),0),4)</f>
        <v>#N/A</v>
      </c>
      <c r="P207" s="36" t="e">
        <f ca="1">MATCH(O207,Lists!$S$2:$S$640,1)</f>
        <v>#N/A</v>
      </c>
      <c r="Q207" s="36" t="e">
        <f ca="1">MATCH(LEFT(OFFSET(Lists!$Q$2,MATCH(E207,Lists!$R$3:$R$19,0)+1,0),4),Lists!$S$3:$S$640,1)</f>
        <v>#N/A</v>
      </c>
      <c r="R207" s="36" t="e">
        <f ca="1">LEFT(OFFSET(Lists!$S$2,P207-1+MATCH(F207,OFFSET(Lists!$T$3,P207-1,0,Q207-P207+1),0),0),6)</f>
        <v>#N/A</v>
      </c>
      <c r="S207" s="36" t="e">
        <f ca="1">VLOOKUP(R207,Lists!B:D,3,FALSE)</f>
        <v>#N/A</v>
      </c>
      <c r="T207" s="36" t="str">
        <f>IF(F207&lt;&gt;"",MATCH(R207,'Maximum minutes'!B:B,0),"")</f>
        <v/>
      </c>
      <c r="U207" s="36">
        <f ca="1">IF(F207&lt;&gt;"",COUNTA(OFFSET('Maximum minutes'!$C$1,'Annexe A1 Cours'!T207,0,1,50)),0)</f>
        <v>0</v>
      </c>
      <c r="V207" s="37">
        <f ca="1">IFERROR(OFFSET('Maximum minutes'!$C$1,T207+1,-1+MATCH(G207,OFFSET('Maximum minutes'!$C$1,T207-1,0,1,50),0)),0)</f>
        <v>0</v>
      </c>
      <c r="W207" s="38">
        <f t="shared" ca="1" si="6"/>
        <v>0</v>
      </c>
    </row>
    <row r="208" spans="1:23" s="36" customFormat="1" ht="18.75">
      <c r="A208" s="34"/>
      <c r="B208" s="39"/>
      <c r="C208" s="39"/>
      <c r="D208" s="35"/>
      <c r="E208" s="40"/>
      <c r="F208" s="39"/>
      <c r="G208" s="39"/>
      <c r="H208" s="39"/>
      <c r="I208" s="34"/>
      <c r="J208" s="34"/>
      <c r="K208" s="34"/>
      <c r="L208" s="34"/>
      <c r="M208" s="43" t="str">
        <f ca="1">IFERROR(OFFSET('Maximum minutes'!$C$1,T208,MATCH(IF(G208&lt;&gt;"",G208,F208),OFFSET('Maximum minutes'!$C$1,T208-1,0,1,U208+1),0)-1)*IF(OR(ISNUMBER(J208),J208="sans examen"),1,0)*IF(W208&lt;MinDate,1,0),"")</f>
        <v/>
      </c>
      <c r="N208" s="36">
        <f t="shared" ca="1" si="7"/>
        <v>0</v>
      </c>
      <c r="O208" s="36" t="e">
        <f ca="1">LEFT(OFFSET(Lists!$Q$2,MATCH(E208,Lists!$R$3:$R$19,0),0),4)</f>
        <v>#N/A</v>
      </c>
      <c r="P208" s="36" t="e">
        <f ca="1">MATCH(O208,Lists!$S$2:$S$640,1)</f>
        <v>#N/A</v>
      </c>
      <c r="Q208" s="36" t="e">
        <f ca="1">MATCH(LEFT(OFFSET(Lists!$Q$2,MATCH(E208,Lists!$R$3:$R$19,0)+1,0),4),Lists!$S$3:$S$640,1)</f>
        <v>#N/A</v>
      </c>
      <c r="R208" s="36" t="e">
        <f ca="1">LEFT(OFFSET(Lists!$S$2,P208-1+MATCH(F208,OFFSET(Lists!$T$3,P208-1,0,Q208-P208+1),0),0),6)</f>
        <v>#N/A</v>
      </c>
      <c r="S208" s="36" t="e">
        <f ca="1">VLOOKUP(R208,Lists!B:D,3,FALSE)</f>
        <v>#N/A</v>
      </c>
      <c r="T208" s="36" t="str">
        <f>IF(F208&lt;&gt;"",MATCH(R208,'Maximum minutes'!B:B,0),"")</f>
        <v/>
      </c>
      <c r="U208" s="36">
        <f ca="1">IF(F208&lt;&gt;"",COUNTA(OFFSET('Maximum minutes'!$C$1,'Annexe A1 Cours'!T208,0,1,50)),0)</f>
        <v>0</v>
      </c>
      <c r="V208" s="37">
        <f ca="1">IFERROR(OFFSET('Maximum minutes'!$C$1,T208+1,-1+MATCH(G208,OFFSET('Maximum minutes'!$C$1,T208-1,0,1,50),0)),0)</f>
        <v>0</v>
      </c>
      <c r="W208" s="38">
        <f t="shared" ca="1" si="6"/>
        <v>0</v>
      </c>
    </row>
    <row r="209" spans="1:23" s="36" customFormat="1" ht="18.75">
      <c r="A209" s="34"/>
      <c r="B209" s="39"/>
      <c r="C209" s="39"/>
      <c r="D209" s="35"/>
      <c r="E209" s="40"/>
      <c r="F209" s="39"/>
      <c r="G209" s="39"/>
      <c r="H209" s="39"/>
      <c r="I209" s="34"/>
      <c r="J209" s="34"/>
      <c r="K209" s="34"/>
      <c r="L209" s="34"/>
      <c r="M209" s="43" t="str">
        <f ca="1">IFERROR(OFFSET('Maximum minutes'!$C$1,T209,MATCH(IF(G209&lt;&gt;"",G209,F209),OFFSET('Maximum minutes'!$C$1,T209-1,0,1,U209+1),0)-1)*IF(OR(ISNUMBER(J209),J209="sans examen"),1,0)*IF(W209&lt;MinDate,1,0),"")</f>
        <v/>
      </c>
      <c r="N209" s="36">
        <f t="shared" ca="1" si="7"/>
        <v>0</v>
      </c>
      <c r="O209" s="36" t="e">
        <f ca="1">LEFT(OFFSET(Lists!$Q$2,MATCH(E209,Lists!$R$3:$R$19,0),0),4)</f>
        <v>#N/A</v>
      </c>
      <c r="P209" s="36" t="e">
        <f ca="1">MATCH(O209,Lists!$S$2:$S$640,1)</f>
        <v>#N/A</v>
      </c>
      <c r="Q209" s="36" t="e">
        <f ca="1">MATCH(LEFT(OFFSET(Lists!$Q$2,MATCH(E209,Lists!$R$3:$R$19,0)+1,0),4),Lists!$S$3:$S$640,1)</f>
        <v>#N/A</v>
      </c>
      <c r="R209" s="36" t="e">
        <f ca="1">LEFT(OFFSET(Lists!$S$2,P209-1+MATCH(F209,OFFSET(Lists!$T$3,P209-1,0,Q209-P209+1),0),0),6)</f>
        <v>#N/A</v>
      </c>
      <c r="S209" s="36" t="e">
        <f ca="1">VLOOKUP(R209,Lists!B:D,3,FALSE)</f>
        <v>#N/A</v>
      </c>
      <c r="T209" s="36" t="str">
        <f>IF(F209&lt;&gt;"",MATCH(R209,'Maximum minutes'!B:B,0),"")</f>
        <v/>
      </c>
      <c r="U209" s="36">
        <f ca="1">IF(F209&lt;&gt;"",COUNTA(OFFSET('Maximum minutes'!$C$1,'Annexe A1 Cours'!T209,0,1,50)),0)</f>
        <v>0</v>
      </c>
      <c r="V209" s="37">
        <f ca="1">IFERROR(OFFSET('Maximum minutes'!$C$1,T209+1,-1+MATCH(G209,OFFSET('Maximum minutes'!$C$1,T209-1,0,1,50),0)),0)</f>
        <v>0</v>
      </c>
      <c r="W209" s="38">
        <f t="shared" ca="1" si="6"/>
        <v>0</v>
      </c>
    </row>
    <row r="210" spans="1:23" s="36" customFormat="1" ht="18.75">
      <c r="A210" s="34"/>
      <c r="B210" s="39"/>
      <c r="C210" s="39"/>
      <c r="D210" s="35"/>
      <c r="E210" s="40"/>
      <c r="F210" s="39"/>
      <c r="G210" s="39"/>
      <c r="H210" s="39"/>
      <c r="I210" s="34"/>
      <c r="J210" s="34"/>
      <c r="K210" s="34"/>
      <c r="L210" s="34"/>
      <c r="M210" s="43" t="str">
        <f ca="1">IFERROR(OFFSET('Maximum minutes'!$C$1,T210,MATCH(IF(G210&lt;&gt;"",G210,F210),OFFSET('Maximum minutes'!$C$1,T210-1,0,1,U210+1),0)-1)*IF(OR(ISNUMBER(J210),J210="sans examen"),1,0)*IF(W210&lt;MinDate,1,0),"")</f>
        <v/>
      </c>
      <c r="N210" s="36">
        <f t="shared" ca="1" si="7"/>
        <v>0</v>
      </c>
      <c r="O210" s="36" t="e">
        <f ca="1">LEFT(OFFSET(Lists!$Q$2,MATCH(E210,Lists!$R$3:$R$19,0),0),4)</f>
        <v>#N/A</v>
      </c>
      <c r="P210" s="36" t="e">
        <f ca="1">MATCH(O210,Lists!$S$2:$S$640,1)</f>
        <v>#N/A</v>
      </c>
      <c r="Q210" s="36" t="e">
        <f ca="1">MATCH(LEFT(OFFSET(Lists!$Q$2,MATCH(E210,Lists!$R$3:$R$19,0)+1,0),4),Lists!$S$3:$S$640,1)</f>
        <v>#N/A</v>
      </c>
      <c r="R210" s="36" t="e">
        <f ca="1">LEFT(OFFSET(Lists!$S$2,P210-1+MATCH(F210,OFFSET(Lists!$T$3,P210-1,0,Q210-P210+1),0),0),6)</f>
        <v>#N/A</v>
      </c>
      <c r="S210" s="36" t="e">
        <f ca="1">VLOOKUP(R210,Lists!B:D,3,FALSE)</f>
        <v>#N/A</v>
      </c>
      <c r="T210" s="36" t="str">
        <f>IF(F210&lt;&gt;"",MATCH(R210,'Maximum minutes'!B:B,0),"")</f>
        <v/>
      </c>
      <c r="U210" s="36">
        <f ca="1">IF(F210&lt;&gt;"",COUNTA(OFFSET('Maximum minutes'!$C$1,'Annexe A1 Cours'!T210,0,1,50)),0)</f>
        <v>0</v>
      </c>
      <c r="V210" s="37">
        <f ca="1">IFERROR(OFFSET('Maximum minutes'!$C$1,T210+1,-1+MATCH(G210,OFFSET('Maximum minutes'!$C$1,T210-1,0,1,50),0)),0)</f>
        <v>0</v>
      </c>
      <c r="W210" s="38">
        <f t="shared" ca="1" si="6"/>
        <v>0</v>
      </c>
    </row>
    <row r="211" spans="1:23" s="36" customFormat="1" ht="18.75">
      <c r="A211" s="34"/>
      <c r="B211" s="39"/>
      <c r="C211" s="39"/>
      <c r="D211" s="35"/>
      <c r="E211" s="40"/>
      <c r="F211" s="39"/>
      <c r="G211" s="39"/>
      <c r="H211" s="39"/>
      <c r="I211" s="34"/>
      <c r="J211" s="34"/>
      <c r="K211" s="34"/>
      <c r="L211" s="34"/>
      <c r="M211" s="43" t="str">
        <f ca="1">IFERROR(OFFSET('Maximum minutes'!$C$1,T211,MATCH(IF(G211&lt;&gt;"",G211,F211),OFFSET('Maximum minutes'!$C$1,T211-1,0,1,U211+1),0)-1)*IF(OR(ISNUMBER(J211),J211="sans examen"),1,0)*IF(W211&lt;MinDate,1,0),"")</f>
        <v/>
      </c>
      <c r="N211" s="36">
        <f t="shared" ca="1" si="7"/>
        <v>0</v>
      </c>
      <c r="O211" s="36" t="e">
        <f ca="1">LEFT(OFFSET(Lists!$Q$2,MATCH(E211,Lists!$R$3:$R$19,0),0),4)</f>
        <v>#N/A</v>
      </c>
      <c r="P211" s="36" t="e">
        <f ca="1">MATCH(O211,Lists!$S$2:$S$640,1)</f>
        <v>#N/A</v>
      </c>
      <c r="Q211" s="36" t="e">
        <f ca="1">MATCH(LEFT(OFFSET(Lists!$Q$2,MATCH(E211,Lists!$R$3:$R$19,0)+1,0),4),Lists!$S$3:$S$640,1)</f>
        <v>#N/A</v>
      </c>
      <c r="R211" s="36" t="e">
        <f ca="1">LEFT(OFFSET(Lists!$S$2,P211-1+MATCH(F211,OFFSET(Lists!$T$3,P211-1,0,Q211-P211+1),0),0),6)</f>
        <v>#N/A</v>
      </c>
      <c r="S211" s="36" t="e">
        <f ca="1">VLOOKUP(R211,Lists!B:D,3,FALSE)</f>
        <v>#N/A</v>
      </c>
      <c r="T211" s="36" t="str">
        <f>IF(F211&lt;&gt;"",MATCH(R211,'Maximum minutes'!B:B,0),"")</f>
        <v/>
      </c>
      <c r="U211" s="36">
        <f ca="1">IF(F211&lt;&gt;"",COUNTA(OFFSET('Maximum minutes'!$C$1,'Annexe A1 Cours'!T211,0,1,50)),0)</f>
        <v>0</v>
      </c>
      <c r="V211" s="37">
        <f ca="1">IFERROR(OFFSET('Maximum minutes'!$C$1,T211+1,-1+MATCH(G211,OFFSET('Maximum minutes'!$C$1,T211-1,0,1,50),0)),0)</f>
        <v>0</v>
      </c>
      <c r="W211" s="38">
        <f t="shared" ca="1" si="6"/>
        <v>0</v>
      </c>
    </row>
    <row r="212" spans="1:23" s="36" customFormat="1" ht="18.75">
      <c r="A212" s="34"/>
      <c r="B212" s="39"/>
      <c r="C212" s="39"/>
      <c r="D212" s="35"/>
      <c r="E212" s="40"/>
      <c r="F212" s="39"/>
      <c r="G212" s="39"/>
      <c r="H212" s="39"/>
      <c r="I212" s="34"/>
      <c r="J212" s="34"/>
      <c r="K212" s="34"/>
      <c r="L212" s="34"/>
      <c r="M212" s="43" t="str">
        <f ca="1">IFERROR(OFFSET('Maximum minutes'!$C$1,T212,MATCH(IF(G212&lt;&gt;"",G212,F212),OFFSET('Maximum minutes'!$C$1,T212-1,0,1,U212+1),0)-1)*IF(OR(ISNUMBER(J212),J212="sans examen"),1,0)*IF(W212&lt;MinDate,1,0),"")</f>
        <v/>
      </c>
      <c r="N212" s="36">
        <f t="shared" ca="1" si="7"/>
        <v>0</v>
      </c>
      <c r="O212" s="36" t="e">
        <f ca="1">LEFT(OFFSET(Lists!$Q$2,MATCH(E212,Lists!$R$3:$R$19,0),0),4)</f>
        <v>#N/A</v>
      </c>
      <c r="P212" s="36" t="e">
        <f ca="1">MATCH(O212,Lists!$S$2:$S$640,1)</f>
        <v>#N/A</v>
      </c>
      <c r="Q212" s="36" t="e">
        <f ca="1">MATCH(LEFT(OFFSET(Lists!$Q$2,MATCH(E212,Lists!$R$3:$R$19,0)+1,0),4),Lists!$S$3:$S$640,1)</f>
        <v>#N/A</v>
      </c>
      <c r="R212" s="36" t="e">
        <f ca="1">LEFT(OFFSET(Lists!$S$2,P212-1+MATCH(F212,OFFSET(Lists!$T$3,P212-1,0,Q212-P212+1),0),0),6)</f>
        <v>#N/A</v>
      </c>
      <c r="S212" s="36" t="e">
        <f ca="1">VLOOKUP(R212,Lists!B:D,3,FALSE)</f>
        <v>#N/A</v>
      </c>
      <c r="T212" s="36" t="str">
        <f>IF(F212&lt;&gt;"",MATCH(R212,'Maximum minutes'!B:B,0),"")</f>
        <v/>
      </c>
      <c r="U212" s="36">
        <f ca="1">IF(F212&lt;&gt;"",COUNTA(OFFSET('Maximum minutes'!$C$1,'Annexe A1 Cours'!T212,0,1,50)),0)</f>
        <v>0</v>
      </c>
      <c r="V212" s="37">
        <f ca="1">IFERROR(OFFSET('Maximum minutes'!$C$1,T212+1,-1+MATCH(G212,OFFSET('Maximum minutes'!$C$1,T212-1,0,1,50),0)),0)</f>
        <v>0</v>
      </c>
      <c r="W212" s="38">
        <f t="shared" ca="1" si="6"/>
        <v>0</v>
      </c>
    </row>
    <row r="213" spans="1:23" s="36" customFormat="1" ht="18.75">
      <c r="A213" s="34"/>
      <c r="B213" s="39"/>
      <c r="C213" s="39"/>
      <c r="D213" s="35"/>
      <c r="E213" s="40"/>
      <c r="F213" s="39"/>
      <c r="G213" s="39"/>
      <c r="H213" s="39"/>
      <c r="I213" s="34"/>
      <c r="J213" s="34"/>
      <c r="K213" s="34"/>
      <c r="L213" s="34"/>
      <c r="M213" s="43" t="str">
        <f ca="1">IFERROR(OFFSET('Maximum minutes'!$C$1,T213,MATCH(IF(G213&lt;&gt;"",G213,F213),OFFSET('Maximum minutes'!$C$1,T213-1,0,1,U213+1),0)-1)*IF(OR(ISNUMBER(J213),J213="sans examen"),1,0)*IF(W213&lt;MinDate,1,0),"")</f>
        <v/>
      </c>
      <c r="N213" s="36">
        <f t="shared" ca="1" si="7"/>
        <v>0</v>
      </c>
      <c r="O213" s="36" t="e">
        <f ca="1">LEFT(OFFSET(Lists!$Q$2,MATCH(E213,Lists!$R$3:$R$19,0),0),4)</f>
        <v>#N/A</v>
      </c>
      <c r="P213" s="36" t="e">
        <f ca="1">MATCH(O213,Lists!$S$2:$S$640,1)</f>
        <v>#N/A</v>
      </c>
      <c r="Q213" s="36" t="e">
        <f ca="1">MATCH(LEFT(OFFSET(Lists!$Q$2,MATCH(E213,Lists!$R$3:$R$19,0)+1,0),4),Lists!$S$3:$S$640,1)</f>
        <v>#N/A</v>
      </c>
      <c r="R213" s="36" t="e">
        <f ca="1">LEFT(OFFSET(Lists!$S$2,P213-1+MATCH(F213,OFFSET(Lists!$T$3,P213-1,0,Q213-P213+1),0),0),6)</f>
        <v>#N/A</v>
      </c>
      <c r="S213" s="36" t="e">
        <f ca="1">VLOOKUP(R213,Lists!B:D,3,FALSE)</f>
        <v>#N/A</v>
      </c>
      <c r="T213" s="36" t="str">
        <f>IF(F213&lt;&gt;"",MATCH(R213,'Maximum minutes'!B:B,0),"")</f>
        <v/>
      </c>
      <c r="U213" s="36">
        <f ca="1">IF(F213&lt;&gt;"",COUNTA(OFFSET('Maximum minutes'!$C$1,'Annexe A1 Cours'!T213,0,1,50)),0)</f>
        <v>0</v>
      </c>
      <c r="V213" s="37">
        <f ca="1">IFERROR(OFFSET('Maximum minutes'!$C$1,T213+1,-1+MATCH(G213,OFFSET('Maximum minutes'!$C$1,T213-1,0,1,50),0)),0)</f>
        <v>0</v>
      </c>
      <c r="W213" s="38">
        <f t="shared" ca="1" si="6"/>
        <v>0</v>
      </c>
    </row>
    <row r="214" spans="1:23" s="36" customFormat="1" ht="18.75">
      <c r="A214" s="34"/>
      <c r="B214" s="39"/>
      <c r="C214" s="39"/>
      <c r="D214" s="35"/>
      <c r="E214" s="40"/>
      <c r="F214" s="39"/>
      <c r="G214" s="39"/>
      <c r="H214" s="39"/>
      <c r="I214" s="34"/>
      <c r="J214" s="34"/>
      <c r="K214" s="34"/>
      <c r="L214" s="34"/>
      <c r="M214" s="43" t="str">
        <f ca="1">IFERROR(OFFSET('Maximum minutes'!$C$1,T214,MATCH(IF(G214&lt;&gt;"",G214,F214),OFFSET('Maximum minutes'!$C$1,T214-1,0,1,U214+1),0)-1)*IF(OR(ISNUMBER(J214),J214="sans examen"),1,0)*IF(W214&lt;MinDate,1,0),"")</f>
        <v/>
      </c>
      <c r="N214" s="36">
        <f t="shared" ca="1" si="7"/>
        <v>0</v>
      </c>
      <c r="O214" s="36" t="e">
        <f ca="1">LEFT(OFFSET(Lists!$Q$2,MATCH(E214,Lists!$R$3:$R$19,0),0),4)</f>
        <v>#N/A</v>
      </c>
      <c r="P214" s="36" t="e">
        <f ca="1">MATCH(O214,Lists!$S$2:$S$640,1)</f>
        <v>#N/A</v>
      </c>
      <c r="Q214" s="36" t="e">
        <f ca="1">MATCH(LEFT(OFFSET(Lists!$Q$2,MATCH(E214,Lists!$R$3:$R$19,0)+1,0),4),Lists!$S$3:$S$640,1)</f>
        <v>#N/A</v>
      </c>
      <c r="R214" s="36" t="e">
        <f ca="1">LEFT(OFFSET(Lists!$S$2,P214-1+MATCH(F214,OFFSET(Lists!$T$3,P214-1,0,Q214-P214+1),0),0),6)</f>
        <v>#N/A</v>
      </c>
      <c r="S214" s="36" t="e">
        <f ca="1">VLOOKUP(R214,Lists!B:D,3,FALSE)</f>
        <v>#N/A</v>
      </c>
      <c r="T214" s="36" t="str">
        <f>IF(F214&lt;&gt;"",MATCH(R214,'Maximum minutes'!B:B,0),"")</f>
        <v/>
      </c>
      <c r="U214" s="36">
        <f ca="1">IF(F214&lt;&gt;"",COUNTA(OFFSET('Maximum minutes'!$C$1,'Annexe A1 Cours'!T214,0,1,50)),0)</f>
        <v>0</v>
      </c>
      <c r="V214" s="37">
        <f ca="1">IFERROR(OFFSET('Maximum minutes'!$C$1,T214+1,-1+MATCH(G214,OFFSET('Maximum minutes'!$C$1,T214-1,0,1,50),0)),0)</f>
        <v>0</v>
      </c>
      <c r="W214" s="38">
        <f t="shared" ca="1" si="6"/>
        <v>0</v>
      </c>
    </row>
    <row r="215" spans="1:23" s="36" customFormat="1" ht="18.75">
      <c r="A215" s="34"/>
      <c r="B215" s="39"/>
      <c r="C215" s="39"/>
      <c r="D215" s="35"/>
      <c r="E215" s="40"/>
      <c r="F215" s="39"/>
      <c r="G215" s="39"/>
      <c r="H215" s="39"/>
      <c r="I215" s="34"/>
      <c r="J215" s="34"/>
      <c r="K215" s="34"/>
      <c r="L215" s="34"/>
      <c r="M215" s="43" t="str">
        <f ca="1">IFERROR(OFFSET('Maximum minutes'!$C$1,T215,MATCH(IF(G215&lt;&gt;"",G215,F215),OFFSET('Maximum minutes'!$C$1,T215-1,0,1,U215+1),0)-1)*IF(OR(ISNUMBER(J215),J215="sans examen"),1,0)*IF(W215&lt;MinDate,1,0),"")</f>
        <v/>
      </c>
      <c r="N215" s="36">
        <f t="shared" ca="1" si="7"/>
        <v>0</v>
      </c>
      <c r="O215" s="36" t="e">
        <f ca="1">LEFT(OFFSET(Lists!$Q$2,MATCH(E215,Lists!$R$3:$R$19,0),0),4)</f>
        <v>#N/A</v>
      </c>
      <c r="P215" s="36" t="e">
        <f ca="1">MATCH(O215,Lists!$S$2:$S$640,1)</f>
        <v>#N/A</v>
      </c>
      <c r="Q215" s="36" t="e">
        <f ca="1">MATCH(LEFT(OFFSET(Lists!$Q$2,MATCH(E215,Lists!$R$3:$R$19,0)+1,0),4),Lists!$S$3:$S$640,1)</f>
        <v>#N/A</v>
      </c>
      <c r="R215" s="36" t="e">
        <f ca="1">LEFT(OFFSET(Lists!$S$2,P215-1+MATCH(F215,OFFSET(Lists!$T$3,P215-1,0,Q215-P215+1),0),0),6)</f>
        <v>#N/A</v>
      </c>
      <c r="S215" s="36" t="e">
        <f ca="1">VLOOKUP(R215,Lists!B:D,3,FALSE)</f>
        <v>#N/A</v>
      </c>
      <c r="T215" s="36" t="str">
        <f>IF(F215&lt;&gt;"",MATCH(R215,'Maximum minutes'!B:B,0),"")</f>
        <v/>
      </c>
      <c r="U215" s="36">
        <f ca="1">IF(F215&lt;&gt;"",COUNTA(OFFSET('Maximum minutes'!$C$1,'Annexe A1 Cours'!T215,0,1,50)),0)</f>
        <v>0</v>
      </c>
      <c r="V215" s="37">
        <f ca="1">IFERROR(OFFSET('Maximum minutes'!$C$1,T215+1,-1+MATCH(G215,OFFSET('Maximum minutes'!$C$1,T215-1,0,1,50),0)),0)</f>
        <v>0</v>
      </c>
      <c r="W215" s="38">
        <f t="shared" ca="1" si="6"/>
        <v>0</v>
      </c>
    </row>
    <row r="216" spans="1:23" s="36" customFormat="1" ht="18.75">
      <c r="A216" s="34"/>
      <c r="B216" s="39"/>
      <c r="C216" s="39"/>
      <c r="D216" s="35"/>
      <c r="E216" s="40"/>
      <c r="F216" s="39"/>
      <c r="G216" s="39"/>
      <c r="H216" s="39"/>
      <c r="I216" s="34"/>
      <c r="J216" s="34"/>
      <c r="K216" s="34"/>
      <c r="L216" s="34"/>
      <c r="M216" s="43" t="str">
        <f ca="1">IFERROR(OFFSET('Maximum minutes'!$C$1,T216,MATCH(IF(G216&lt;&gt;"",G216,F216),OFFSET('Maximum minutes'!$C$1,T216-1,0,1,U216+1),0)-1)*IF(OR(ISNUMBER(J216),J216="sans examen"),1,0)*IF(W216&lt;MinDate,1,0),"")</f>
        <v/>
      </c>
      <c r="N216" s="36">
        <f t="shared" ca="1" si="7"/>
        <v>0</v>
      </c>
      <c r="O216" s="36" t="e">
        <f ca="1">LEFT(OFFSET(Lists!$Q$2,MATCH(E216,Lists!$R$3:$R$19,0),0),4)</f>
        <v>#N/A</v>
      </c>
      <c r="P216" s="36" t="e">
        <f ca="1">MATCH(O216,Lists!$S$2:$S$640,1)</f>
        <v>#N/A</v>
      </c>
      <c r="Q216" s="36" t="e">
        <f ca="1">MATCH(LEFT(OFFSET(Lists!$Q$2,MATCH(E216,Lists!$R$3:$R$19,0)+1,0),4),Lists!$S$3:$S$640,1)</f>
        <v>#N/A</v>
      </c>
      <c r="R216" s="36" t="e">
        <f ca="1">LEFT(OFFSET(Lists!$S$2,P216-1+MATCH(F216,OFFSET(Lists!$T$3,P216-1,0,Q216-P216+1),0),0),6)</f>
        <v>#N/A</v>
      </c>
      <c r="S216" s="36" t="e">
        <f ca="1">VLOOKUP(R216,Lists!B:D,3,FALSE)</f>
        <v>#N/A</v>
      </c>
      <c r="T216" s="36" t="str">
        <f>IF(F216&lt;&gt;"",MATCH(R216,'Maximum minutes'!B:B,0),"")</f>
        <v/>
      </c>
      <c r="U216" s="36">
        <f ca="1">IF(F216&lt;&gt;"",COUNTA(OFFSET('Maximum minutes'!$C$1,'Annexe A1 Cours'!T216,0,1,50)),0)</f>
        <v>0</v>
      </c>
      <c r="V216" s="37">
        <f ca="1">IFERROR(OFFSET('Maximum minutes'!$C$1,T216+1,-1+MATCH(G216,OFFSET('Maximum minutes'!$C$1,T216-1,0,1,50),0)),0)</f>
        <v>0</v>
      </c>
      <c r="W216" s="38">
        <f t="shared" ca="1" si="6"/>
        <v>0</v>
      </c>
    </row>
    <row r="217" spans="1:23" s="36" customFormat="1" ht="18.75">
      <c r="A217" s="34"/>
      <c r="B217" s="39"/>
      <c r="C217" s="39"/>
      <c r="D217" s="35"/>
      <c r="E217" s="40"/>
      <c r="F217" s="39"/>
      <c r="G217" s="39"/>
      <c r="H217" s="39"/>
      <c r="I217" s="34"/>
      <c r="J217" s="34"/>
      <c r="K217" s="34"/>
      <c r="L217" s="34"/>
      <c r="M217" s="43" t="str">
        <f ca="1">IFERROR(OFFSET('Maximum minutes'!$C$1,T217,MATCH(IF(G217&lt;&gt;"",G217,F217),OFFSET('Maximum minutes'!$C$1,T217-1,0,1,U217+1),0)-1)*IF(OR(ISNUMBER(J217),J217="sans examen"),1,0)*IF(W217&lt;MinDate,1,0),"")</f>
        <v/>
      </c>
      <c r="N217" s="36">
        <f t="shared" ca="1" si="7"/>
        <v>0</v>
      </c>
      <c r="O217" s="36" t="e">
        <f ca="1">LEFT(OFFSET(Lists!$Q$2,MATCH(E217,Lists!$R$3:$R$19,0),0),4)</f>
        <v>#N/A</v>
      </c>
      <c r="P217" s="36" t="e">
        <f ca="1">MATCH(O217,Lists!$S$2:$S$640,1)</f>
        <v>#N/A</v>
      </c>
      <c r="Q217" s="36" t="e">
        <f ca="1">MATCH(LEFT(OFFSET(Lists!$Q$2,MATCH(E217,Lists!$R$3:$R$19,0)+1,0),4),Lists!$S$3:$S$640,1)</f>
        <v>#N/A</v>
      </c>
      <c r="R217" s="36" t="e">
        <f ca="1">LEFT(OFFSET(Lists!$S$2,P217-1+MATCH(F217,OFFSET(Lists!$T$3,P217-1,0,Q217-P217+1),0),0),6)</f>
        <v>#N/A</v>
      </c>
      <c r="S217" s="36" t="e">
        <f ca="1">VLOOKUP(R217,Lists!B:D,3,FALSE)</f>
        <v>#N/A</v>
      </c>
      <c r="T217" s="36" t="str">
        <f>IF(F217&lt;&gt;"",MATCH(R217,'Maximum minutes'!B:B,0),"")</f>
        <v/>
      </c>
      <c r="U217" s="36">
        <f ca="1">IF(F217&lt;&gt;"",COUNTA(OFFSET('Maximum minutes'!$C$1,'Annexe A1 Cours'!T217,0,1,50)),0)</f>
        <v>0</v>
      </c>
      <c r="V217" s="37">
        <f ca="1">IFERROR(OFFSET('Maximum minutes'!$C$1,T217+1,-1+MATCH(G217,OFFSET('Maximum minutes'!$C$1,T217-1,0,1,50),0)),0)</f>
        <v>0</v>
      </c>
      <c r="W217" s="38">
        <f t="shared" ca="1" si="6"/>
        <v>0</v>
      </c>
    </row>
    <row r="218" spans="1:23" s="36" customFormat="1" ht="18.75">
      <c r="A218" s="34"/>
      <c r="B218" s="39"/>
      <c r="C218" s="39"/>
      <c r="D218" s="35"/>
      <c r="E218" s="40"/>
      <c r="F218" s="39"/>
      <c r="G218" s="39"/>
      <c r="H218" s="39"/>
      <c r="I218" s="34"/>
      <c r="J218" s="34"/>
      <c r="K218" s="34"/>
      <c r="L218" s="34"/>
      <c r="M218" s="43" t="str">
        <f ca="1">IFERROR(OFFSET('Maximum minutes'!$C$1,T218,MATCH(IF(G218&lt;&gt;"",G218,F218),OFFSET('Maximum minutes'!$C$1,T218-1,0,1,U218+1),0)-1)*IF(OR(ISNUMBER(J218),J218="sans examen"),1,0)*IF(W218&lt;MinDate,1,0),"")</f>
        <v/>
      </c>
      <c r="N218" s="36">
        <f t="shared" ca="1" si="7"/>
        <v>0</v>
      </c>
      <c r="O218" s="36" t="e">
        <f ca="1">LEFT(OFFSET(Lists!$Q$2,MATCH(E218,Lists!$R$3:$R$19,0),0),4)</f>
        <v>#N/A</v>
      </c>
      <c r="P218" s="36" t="e">
        <f ca="1">MATCH(O218,Lists!$S$2:$S$640,1)</f>
        <v>#N/A</v>
      </c>
      <c r="Q218" s="36" t="e">
        <f ca="1">MATCH(LEFT(OFFSET(Lists!$Q$2,MATCH(E218,Lists!$R$3:$R$19,0)+1,0),4),Lists!$S$3:$S$640,1)</f>
        <v>#N/A</v>
      </c>
      <c r="R218" s="36" t="e">
        <f ca="1">LEFT(OFFSET(Lists!$S$2,P218-1+MATCH(F218,OFFSET(Lists!$T$3,P218-1,0,Q218-P218+1),0),0),6)</f>
        <v>#N/A</v>
      </c>
      <c r="S218" s="36" t="e">
        <f ca="1">VLOOKUP(R218,Lists!B:D,3,FALSE)</f>
        <v>#N/A</v>
      </c>
      <c r="T218" s="36" t="str">
        <f>IF(F218&lt;&gt;"",MATCH(R218,'Maximum minutes'!B:B,0),"")</f>
        <v/>
      </c>
      <c r="U218" s="36">
        <f ca="1">IF(F218&lt;&gt;"",COUNTA(OFFSET('Maximum minutes'!$C$1,'Annexe A1 Cours'!T218,0,1,50)),0)</f>
        <v>0</v>
      </c>
      <c r="V218" s="37">
        <f ca="1">IFERROR(OFFSET('Maximum minutes'!$C$1,T218+1,-1+MATCH(G218,OFFSET('Maximum minutes'!$C$1,T218-1,0,1,50),0)),0)</f>
        <v>0</v>
      </c>
      <c r="W218" s="38">
        <f t="shared" ca="1" si="6"/>
        <v>0</v>
      </c>
    </row>
    <row r="219" spans="1:23" s="36" customFormat="1" ht="18.75">
      <c r="A219" s="34"/>
      <c r="B219" s="39"/>
      <c r="C219" s="39"/>
      <c r="D219" s="35"/>
      <c r="E219" s="40"/>
      <c r="F219" s="39"/>
      <c r="G219" s="39"/>
      <c r="H219" s="39"/>
      <c r="I219" s="34"/>
      <c r="J219" s="34"/>
      <c r="K219" s="34"/>
      <c r="L219" s="34"/>
      <c r="M219" s="43" t="str">
        <f ca="1">IFERROR(OFFSET('Maximum minutes'!$C$1,T219,MATCH(IF(G219&lt;&gt;"",G219,F219),OFFSET('Maximum minutes'!$C$1,T219-1,0,1,U219+1),0)-1)*IF(OR(ISNUMBER(J219),J219="sans examen"),1,0)*IF(W219&lt;MinDate,1,0),"")</f>
        <v/>
      </c>
      <c r="N219" s="36">
        <f t="shared" ca="1" si="7"/>
        <v>0</v>
      </c>
      <c r="O219" s="36" t="e">
        <f ca="1">LEFT(OFFSET(Lists!$Q$2,MATCH(E219,Lists!$R$3:$R$19,0),0),4)</f>
        <v>#N/A</v>
      </c>
      <c r="P219" s="36" t="e">
        <f ca="1">MATCH(O219,Lists!$S$2:$S$640,1)</f>
        <v>#N/A</v>
      </c>
      <c r="Q219" s="36" t="e">
        <f ca="1">MATCH(LEFT(OFFSET(Lists!$Q$2,MATCH(E219,Lists!$R$3:$R$19,0)+1,0),4),Lists!$S$3:$S$640,1)</f>
        <v>#N/A</v>
      </c>
      <c r="R219" s="36" t="e">
        <f ca="1">LEFT(OFFSET(Lists!$S$2,P219-1+MATCH(F219,OFFSET(Lists!$T$3,P219-1,0,Q219-P219+1),0),0),6)</f>
        <v>#N/A</v>
      </c>
      <c r="S219" s="36" t="e">
        <f ca="1">VLOOKUP(R219,Lists!B:D,3,FALSE)</f>
        <v>#N/A</v>
      </c>
      <c r="T219" s="36" t="str">
        <f>IF(F219&lt;&gt;"",MATCH(R219,'Maximum minutes'!B:B,0),"")</f>
        <v/>
      </c>
      <c r="U219" s="36">
        <f ca="1">IF(F219&lt;&gt;"",COUNTA(OFFSET('Maximum minutes'!$C$1,'Annexe A1 Cours'!T219,0,1,50)),0)</f>
        <v>0</v>
      </c>
      <c r="V219" s="37">
        <f ca="1">IFERROR(OFFSET('Maximum minutes'!$C$1,T219+1,-1+MATCH(G219,OFFSET('Maximum minutes'!$C$1,T219-1,0,1,50),0)),0)</f>
        <v>0</v>
      </c>
      <c r="W219" s="38">
        <f t="shared" ca="1" si="6"/>
        <v>0</v>
      </c>
    </row>
    <row r="220" spans="1:23" s="36" customFormat="1" ht="18.75">
      <c r="A220" s="34"/>
      <c r="B220" s="39"/>
      <c r="C220" s="39"/>
      <c r="D220" s="35"/>
      <c r="E220" s="40"/>
      <c r="F220" s="39"/>
      <c r="G220" s="39"/>
      <c r="H220" s="39"/>
      <c r="I220" s="34"/>
      <c r="J220" s="34"/>
      <c r="K220" s="34"/>
      <c r="L220" s="34"/>
      <c r="M220" s="43" t="str">
        <f ca="1">IFERROR(OFFSET('Maximum minutes'!$C$1,T220,MATCH(IF(G220&lt;&gt;"",G220,F220),OFFSET('Maximum minutes'!$C$1,T220-1,0,1,U220+1),0)-1)*IF(OR(ISNUMBER(J220),J220="sans examen"),1,0)*IF(W220&lt;MinDate,1,0),"")</f>
        <v/>
      </c>
      <c r="N220" s="36">
        <f t="shared" ca="1" si="7"/>
        <v>0</v>
      </c>
      <c r="O220" s="36" t="e">
        <f ca="1">LEFT(OFFSET(Lists!$Q$2,MATCH(E220,Lists!$R$3:$R$19,0),0),4)</f>
        <v>#N/A</v>
      </c>
      <c r="P220" s="36" t="e">
        <f ca="1">MATCH(O220,Lists!$S$2:$S$640,1)</f>
        <v>#N/A</v>
      </c>
      <c r="Q220" s="36" t="e">
        <f ca="1">MATCH(LEFT(OFFSET(Lists!$Q$2,MATCH(E220,Lists!$R$3:$R$19,0)+1,0),4),Lists!$S$3:$S$640,1)</f>
        <v>#N/A</v>
      </c>
      <c r="R220" s="36" t="e">
        <f ca="1">LEFT(OFFSET(Lists!$S$2,P220-1+MATCH(F220,OFFSET(Lists!$T$3,P220-1,0,Q220-P220+1),0),0),6)</f>
        <v>#N/A</v>
      </c>
      <c r="S220" s="36" t="e">
        <f ca="1">VLOOKUP(R220,Lists!B:D,3,FALSE)</f>
        <v>#N/A</v>
      </c>
      <c r="T220" s="36" t="str">
        <f>IF(F220&lt;&gt;"",MATCH(R220,'Maximum minutes'!B:B,0),"")</f>
        <v/>
      </c>
      <c r="U220" s="36">
        <f ca="1">IF(F220&lt;&gt;"",COUNTA(OFFSET('Maximum minutes'!$C$1,'Annexe A1 Cours'!T220,0,1,50)),0)</f>
        <v>0</v>
      </c>
      <c r="V220" s="37">
        <f ca="1">IFERROR(OFFSET('Maximum minutes'!$C$1,T220+1,-1+MATCH(G220,OFFSET('Maximum minutes'!$C$1,T220-1,0,1,50),0)),0)</f>
        <v>0</v>
      </c>
      <c r="W220" s="38">
        <f t="shared" ca="1" si="6"/>
        <v>0</v>
      </c>
    </row>
    <row r="221" spans="1:23" s="36" customFormat="1" ht="18.75">
      <c r="A221" s="34"/>
      <c r="B221" s="39"/>
      <c r="C221" s="39"/>
      <c r="D221" s="35"/>
      <c r="E221" s="40"/>
      <c r="F221" s="39"/>
      <c r="G221" s="39"/>
      <c r="H221" s="39"/>
      <c r="I221" s="34"/>
      <c r="J221" s="34"/>
      <c r="K221" s="34"/>
      <c r="L221" s="34"/>
      <c r="M221" s="43" t="str">
        <f ca="1">IFERROR(OFFSET('Maximum minutes'!$C$1,T221,MATCH(IF(G221&lt;&gt;"",G221,F221),OFFSET('Maximum minutes'!$C$1,T221-1,0,1,U221+1),0)-1)*IF(OR(ISNUMBER(J221),J221="sans examen"),1,0)*IF(W221&lt;MinDate,1,0),"")</f>
        <v/>
      </c>
      <c r="N221" s="36">
        <f t="shared" ca="1" si="7"/>
        <v>0</v>
      </c>
      <c r="O221" s="36" t="e">
        <f ca="1">LEFT(OFFSET(Lists!$Q$2,MATCH(E221,Lists!$R$3:$R$19,0),0),4)</f>
        <v>#N/A</v>
      </c>
      <c r="P221" s="36" t="e">
        <f ca="1">MATCH(O221,Lists!$S$2:$S$640,1)</f>
        <v>#N/A</v>
      </c>
      <c r="Q221" s="36" t="e">
        <f ca="1">MATCH(LEFT(OFFSET(Lists!$Q$2,MATCH(E221,Lists!$R$3:$R$19,0)+1,0),4),Lists!$S$3:$S$640,1)</f>
        <v>#N/A</v>
      </c>
      <c r="R221" s="36" t="e">
        <f ca="1">LEFT(OFFSET(Lists!$S$2,P221-1+MATCH(F221,OFFSET(Lists!$T$3,P221-1,0,Q221-P221+1),0),0),6)</f>
        <v>#N/A</v>
      </c>
      <c r="S221" s="36" t="e">
        <f ca="1">VLOOKUP(R221,Lists!B:D,3,FALSE)</f>
        <v>#N/A</v>
      </c>
      <c r="T221" s="36" t="str">
        <f>IF(F221&lt;&gt;"",MATCH(R221,'Maximum minutes'!B:B,0),"")</f>
        <v/>
      </c>
      <c r="U221" s="36">
        <f ca="1">IF(F221&lt;&gt;"",COUNTA(OFFSET('Maximum minutes'!$C$1,'Annexe A1 Cours'!T221,0,1,50)),0)</f>
        <v>0</v>
      </c>
      <c r="V221" s="37">
        <f ca="1">IFERROR(OFFSET('Maximum minutes'!$C$1,T221+1,-1+MATCH(G221,OFFSET('Maximum minutes'!$C$1,T221-1,0,1,50),0)),0)</f>
        <v>0</v>
      </c>
      <c r="W221" s="38">
        <f t="shared" ca="1" si="6"/>
        <v>0</v>
      </c>
    </row>
    <row r="222" spans="1:23" s="36" customFormat="1" ht="18.75">
      <c r="A222" s="34"/>
      <c r="B222" s="39"/>
      <c r="C222" s="39"/>
      <c r="D222" s="35"/>
      <c r="E222" s="40"/>
      <c r="F222" s="39"/>
      <c r="G222" s="39"/>
      <c r="H222" s="39"/>
      <c r="I222" s="34"/>
      <c r="J222" s="34"/>
      <c r="K222" s="34"/>
      <c r="L222" s="34"/>
      <c r="M222" s="43" t="str">
        <f ca="1">IFERROR(OFFSET('Maximum minutes'!$C$1,T222,MATCH(IF(G222&lt;&gt;"",G222,F222),OFFSET('Maximum minutes'!$C$1,T222-1,0,1,U222+1),0)-1)*IF(OR(ISNUMBER(J222),J222="sans examen"),1,0)*IF(W222&lt;MinDate,1,0),"")</f>
        <v/>
      </c>
      <c r="N222" s="36">
        <f t="shared" ca="1" si="7"/>
        <v>0</v>
      </c>
      <c r="O222" s="36" t="e">
        <f ca="1">LEFT(OFFSET(Lists!$Q$2,MATCH(E222,Lists!$R$3:$R$19,0),0),4)</f>
        <v>#N/A</v>
      </c>
      <c r="P222" s="36" t="e">
        <f ca="1">MATCH(O222,Lists!$S$2:$S$640,1)</f>
        <v>#N/A</v>
      </c>
      <c r="Q222" s="36" t="e">
        <f ca="1">MATCH(LEFT(OFFSET(Lists!$Q$2,MATCH(E222,Lists!$R$3:$R$19,0)+1,0),4),Lists!$S$3:$S$640,1)</f>
        <v>#N/A</v>
      </c>
      <c r="R222" s="36" t="e">
        <f ca="1">LEFT(OFFSET(Lists!$S$2,P222-1+MATCH(F222,OFFSET(Lists!$T$3,P222-1,0,Q222-P222+1),0),0),6)</f>
        <v>#N/A</v>
      </c>
      <c r="S222" s="36" t="e">
        <f ca="1">VLOOKUP(R222,Lists!B:D,3,FALSE)</f>
        <v>#N/A</v>
      </c>
      <c r="T222" s="36" t="str">
        <f>IF(F222&lt;&gt;"",MATCH(R222,'Maximum minutes'!B:B,0),"")</f>
        <v/>
      </c>
      <c r="U222" s="36">
        <f ca="1">IF(F222&lt;&gt;"",COUNTA(OFFSET('Maximum minutes'!$C$1,'Annexe A1 Cours'!T222,0,1,50)),0)</f>
        <v>0</v>
      </c>
      <c r="V222" s="37">
        <f ca="1">IFERROR(OFFSET('Maximum minutes'!$C$1,T222+1,-1+MATCH(G222,OFFSET('Maximum minutes'!$C$1,T222-1,0,1,50),0)),0)</f>
        <v>0</v>
      </c>
      <c r="W222" s="38">
        <f t="shared" ca="1" si="6"/>
        <v>0</v>
      </c>
    </row>
    <row r="223" spans="1:23" s="36" customFormat="1" ht="18.75">
      <c r="A223" s="34"/>
      <c r="B223" s="39"/>
      <c r="C223" s="39"/>
      <c r="D223" s="35"/>
      <c r="E223" s="40"/>
      <c r="F223" s="39"/>
      <c r="G223" s="39"/>
      <c r="H223" s="39"/>
      <c r="I223" s="34"/>
      <c r="J223" s="34"/>
      <c r="K223" s="34"/>
      <c r="L223" s="34"/>
      <c r="M223" s="43" t="str">
        <f ca="1">IFERROR(OFFSET('Maximum minutes'!$C$1,T223,MATCH(IF(G223&lt;&gt;"",G223,F223),OFFSET('Maximum minutes'!$C$1,T223-1,0,1,U223+1),0)-1)*IF(OR(ISNUMBER(J223),J223="sans examen"),1,0)*IF(W223&lt;MinDate,1,0),"")</f>
        <v/>
      </c>
      <c r="N223" s="36">
        <f t="shared" ca="1" si="7"/>
        <v>0</v>
      </c>
      <c r="O223" s="36" t="e">
        <f ca="1">LEFT(OFFSET(Lists!$Q$2,MATCH(E223,Lists!$R$3:$R$19,0),0),4)</f>
        <v>#N/A</v>
      </c>
      <c r="P223" s="36" t="e">
        <f ca="1">MATCH(O223,Lists!$S$2:$S$640,1)</f>
        <v>#N/A</v>
      </c>
      <c r="Q223" s="36" t="e">
        <f ca="1">MATCH(LEFT(OFFSET(Lists!$Q$2,MATCH(E223,Lists!$R$3:$R$19,0)+1,0),4),Lists!$S$3:$S$640,1)</f>
        <v>#N/A</v>
      </c>
      <c r="R223" s="36" t="e">
        <f ca="1">LEFT(OFFSET(Lists!$S$2,P223-1+MATCH(F223,OFFSET(Lists!$T$3,P223-1,0,Q223-P223+1),0),0),6)</f>
        <v>#N/A</v>
      </c>
      <c r="S223" s="36" t="e">
        <f ca="1">VLOOKUP(R223,Lists!B:D,3,FALSE)</f>
        <v>#N/A</v>
      </c>
      <c r="T223" s="36" t="str">
        <f>IF(F223&lt;&gt;"",MATCH(R223,'Maximum minutes'!B:B,0),"")</f>
        <v/>
      </c>
      <c r="U223" s="36">
        <f ca="1">IF(F223&lt;&gt;"",COUNTA(OFFSET('Maximum minutes'!$C$1,'Annexe A1 Cours'!T223,0,1,50)),0)</f>
        <v>0</v>
      </c>
      <c r="V223" s="37">
        <f ca="1">IFERROR(OFFSET('Maximum minutes'!$C$1,T223+1,-1+MATCH(G223,OFFSET('Maximum minutes'!$C$1,T223-1,0,1,50),0)),0)</f>
        <v>0</v>
      </c>
      <c r="W223" s="38">
        <f t="shared" ca="1" si="6"/>
        <v>0</v>
      </c>
    </row>
    <row r="224" spans="1:23" s="36" customFormat="1" ht="18.75">
      <c r="A224" s="34"/>
      <c r="B224" s="39"/>
      <c r="C224" s="39"/>
      <c r="D224" s="35"/>
      <c r="E224" s="40"/>
      <c r="F224" s="39"/>
      <c r="G224" s="39"/>
      <c r="H224" s="39"/>
      <c r="I224" s="34"/>
      <c r="J224" s="34"/>
      <c r="K224" s="34"/>
      <c r="L224" s="34"/>
      <c r="M224" s="43" t="str">
        <f ca="1">IFERROR(OFFSET('Maximum minutes'!$C$1,T224,MATCH(IF(G224&lt;&gt;"",G224,F224),OFFSET('Maximum minutes'!$C$1,T224-1,0,1,U224+1),0)-1)*IF(OR(ISNUMBER(J224),J224="sans examen"),1,0)*IF(W224&lt;MinDate,1,0),"")</f>
        <v/>
      </c>
      <c r="N224" s="36">
        <f t="shared" ca="1" si="7"/>
        <v>0</v>
      </c>
      <c r="O224" s="36" t="e">
        <f ca="1">LEFT(OFFSET(Lists!$Q$2,MATCH(E224,Lists!$R$3:$R$19,0),0),4)</f>
        <v>#N/A</v>
      </c>
      <c r="P224" s="36" t="e">
        <f ca="1">MATCH(O224,Lists!$S$2:$S$640,1)</f>
        <v>#N/A</v>
      </c>
      <c r="Q224" s="36" t="e">
        <f ca="1">MATCH(LEFT(OFFSET(Lists!$Q$2,MATCH(E224,Lists!$R$3:$R$19,0)+1,0),4),Lists!$S$3:$S$640,1)</f>
        <v>#N/A</v>
      </c>
      <c r="R224" s="36" t="e">
        <f ca="1">LEFT(OFFSET(Lists!$S$2,P224-1+MATCH(F224,OFFSET(Lists!$T$3,P224-1,0,Q224-P224+1),0),0),6)</f>
        <v>#N/A</v>
      </c>
      <c r="S224" s="36" t="e">
        <f ca="1">VLOOKUP(R224,Lists!B:D,3,FALSE)</f>
        <v>#N/A</v>
      </c>
      <c r="T224" s="36" t="str">
        <f>IF(F224&lt;&gt;"",MATCH(R224,'Maximum minutes'!B:B,0),"")</f>
        <v/>
      </c>
      <c r="U224" s="36">
        <f ca="1">IF(F224&lt;&gt;"",COUNTA(OFFSET('Maximum minutes'!$C$1,'Annexe A1 Cours'!T224,0,1,50)),0)</f>
        <v>0</v>
      </c>
      <c r="V224" s="37">
        <f ca="1">IFERROR(OFFSET('Maximum minutes'!$C$1,T224+1,-1+MATCH(G224,OFFSET('Maximum minutes'!$C$1,T224-1,0,1,50),0)),0)</f>
        <v>0</v>
      </c>
      <c r="W224" s="38">
        <f t="shared" ca="1" si="6"/>
        <v>0</v>
      </c>
    </row>
    <row r="225" spans="1:23" s="36" customFormat="1" ht="18.75">
      <c r="A225" s="34"/>
      <c r="B225" s="39"/>
      <c r="C225" s="39"/>
      <c r="D225" s="35"/>
      <c r="E225" s="40"/>
      <c r="F225" s="39"/>
      <c r="G225" s="39"/>
      <c r="H225" s="39"/>
      <c r="I225" s="34"/>
      <c r="J225" s="34"/>
      <c r="K225" s="34"/>
      <c r="L225" s="34"/>
      <c r="M225" s="43" t="str">
        <f ca="1">IFERROR(OFFSET('Maximum minutes'!$C$1,T225,MATCH(IF(G225&lt;&gt;"",G225,F225),OFFSET('Maximum minutes'!$C$1,T225-1,0,1,U225+1),0)-1)*IF(OR(ISNUMBER(J225),J225="sans examen"),1,0)*IF(W225&lt;MinDate,1,0),"")</f>
        <v/>
      </c>
      <c r="N225" s="36">
        <f t="shared" ca="1" si="7"/>
        <v>0</v>
      </c>
      <c r="O225" s="36" t="e">
        <f ca="1">LEFT(OFFSET(Lists!$Q$2,MATCH(E225,Lists!$R$3:$R$19,0),0),4)</f>
        <v>#N/A</v>
      </c>
      <c r="P225" s="36" t="e">
        <f ca="1">MATCH(O225,Lists!$S$2:$S$640,1)</f>
        <v>#N/A</v>
      </c>
      <c r="Q225" s="36" t="e">
        <f ca="1">MATCH(LEFT(OFFSET(Lists!$Q$2,MATCH(E225,Lists!$R$3:$R$19,0)+1,0),4),Lists!$S$3:$S$640,1)</f>
        <v>#N/A</v>
      </c>
      <c r="R225" s="36" t="e">
        <f ca="1">LEFT(OFFSET(Lists!$S$2,P225-1+MATCH(F225,OFFSET(Lists!$T$3,P225-1,0,Q225-P225+1),0),0),6)</f>
        <v>#N/A</v>
      </c>
      <c r="S225" s="36" t="e">
        <f ca="1">VLOOKUP(R225,Lists!B:D,3,FALSE)</f>
        <v>#N/A</v>
      </c>
      <c r="T225" s="36" t="str">
        <f>IF(F225&lt;&gt;"",MATCH(R225,'Maximum minutes'!B:B,0),"")</f>
        <v/>
      </c>
      <c r="U225" s="36">
        <f ca="1">IF(F225&lt;&gt;"",COUNTA(OFFSET('Maximum minutes'!$C$1,'Annexe A1 Cours'!T225,0,1,50)),0)</f>
        <v>0</v>
      </c>
      <c r="V225" s="37">
        <f ca="1">IFERROR(OFFSET('Maximum minutes'!$C$1,T225+1,-1+MATCH(G225,OFFSET('Maximum minutes'!$C$1,T225-1,0,1,50),0)),0)</f>
        <v>0</v>
      </c>
      <c r="W225" s="38">
        <f t="shared" ca="1" si="6"/>
        <v>0</v>
      </c>
    </row>
    <row r="226" spans="1:23" s="36" customFormat="1" ht="18.75">
      <c r="A226" s="34"/>
      <c r="B226" s="39"/>
      <c r="C226" s="39"/>
      <c r="D226" s="35"/>
      <c r="E226" s="40"/>
      <c r="F226" s="39"/>
      <c r="G226" s="39"/>
      <c r="H226" s="39"/>
      <c r="I226" s="34"/>
      <c r="J226" s="34"/>
      <c r="K226" s="34"/>
      <c r="L226" s="34"/>
      <c r="M226" s="43" t="str">
        <f ca="1">IFERROR(OFFSET('Maximum minutes'!$C$1,T226,MATCH(IF(G226&lt;&gt;"",G226,F226),OFFSET('Maximum minutes'!$C$1,T226-1,0,1,U226+1),0)-1)*IF(OR(ISNUMBER(J226),J226="sans examen"),1,0)*IF(W226&lt;MinDate,1,0),"")</f>
        <v/>
      </c>
      <c r="N226" s="36">
        <f t="shared" ca="1" si="7"/>
        <v>0</v>
      </c>
      <c r="O226" s="36" t="e">
        <f ca="1">LEFT(OFFSET(Lists!$Q$2,MATCH(E226,Lists!$R$3:$R$19,0),0),4)</f>
        <v>#N/A</v>
      </c>
      <c r="P226" s="36" t="e">
        <f ca="1">MATCH(O226,Lists!$S$2:$S$640,1)</f>
        <v>#N/A</v>
      </c>
      <c r="Q226" s="36" t="e">
        <f ca="1">MATCH(LEFT(OFFSET(Lists!$Q$2,MATCH(E226,Lists!$R$3:$R$19,0)+1,0),4),Lists!$S$3:$S$640,1)</f>
        <v>#N/A</v>
      </c>
      <c r="R226" s="36" t="e">
        <f ca="1">LEFT(OFFSET(Lists!$S$2,P226-1+MATCH(F226,OFFSET(Lists!$T$3,P226-1,0,Q226-P226+1),0),0),6)</f>
        <v>#N/A</v>
      </c>
      <c r="S226" s="36" t="e">
        <f ca="1">VLOOKUP(R226,Lists!B:D,3,FALSE)</f>
        <v>#N/A</v>
      </c>
      <c r="T226" s="36" t="str">
        <f>IF(F226&lt;&gt;"",MATCH(R226,'Maximum minutes'!B:B,0),"")</f>
        <v/>
      </c>
      <c r="U226" s="36">
        <f ca="1">IF(F226&lt;&gt;"",COUNTA(OFFSET('Maximum minutes'!$C$1,'Annexe A1 Cours'!T226,0,1,50)),0)</f>
        <v>0</v>
      </c>
      <c r="V226" s="37">
        <f ca="1">IFERROR(OFFSET('Maximum minutes'!$C$1,T226+1,-1+MATCH(G226,OFFSET('Maximum minutes'!$C$1,T226-1,0,1,50),0)),0)</f>
        <v>0</v>
      </c>
      <c r="W226" s="38">
        <f t="shared" ca="1" si="6"/>
        <v>0</v>
      </c>
    </row>
    <row r="227" spans="1:23" s="36" customFormat="1" ht="18.75">
      <c r="A227" s="34"/>
      <c r="B227" s="39"/>
      <c r="C227" s="39"/>
      <c r="D227" s="35"/>
      <c r="E227" s="40"/>
      <c r="F227" s="39"/>
      <c r="G227" s="39"/>
      <c r="H227" s="39"/>
      <c r="I227" s="34"/>
      <c r="J227" s="34"/>
      <c r="K227" s="34"/>
      <c r="L227" s="34"/>
      <c r="M227" s="43" t="str">
        <f ca="1">IFERROR(OFFSET('Maximum minutes'!$C$1,T227,MATCH(IF(G227&lt;&gt;"",G227,F227),OFFSET('Maximum minutes'!$C$1,T227-1,0,1,U227+1),0)-1)*IF(OR(ISNUMBER(J227),J227="sans examen"),1,0)*IF(W227&lt;MinDate,1,0),"")</f>
        <v/>
      </c>
      <c r="N227" s="36">
        <f t="shared" ca="1" si="7"/>
        <v>0</v>
      </c>
      <c r="O227" s="36" t="e">
        <f ca="1">LEFT(OFFSET(Lists!$Q$2,MATCH(E227,Lists!$R$3:$R$19,0),0),4)</f>
        <v>#N/A</v>
      </c>
      <c r="P227" s="36" t="e">
        <f ca="1">MATCH(O227,Lists!$S$2:$S$640,1)</f>
        <v>#N/A</v>
      </c>
      <c r="Q227" s="36" t="e">
        <f ca="1">MATCH(LEFT(OFFSET(Lists!$Q$2,MATCH(E227,Lists!$R$3:$R$19,0)+1,0),4),Lists!$S$3:$S$640,1)</f>
        <v>#N/A</v>
      </c>
      <c r="R227" s="36" t="e">
        <f ca="1">LEFT(OFFSET(Lists!$S$2,P227-1+MATCH(F227,OFFSET(Lists!$T$3,P227-1,0,Q227-P227+1),0),0),6)</f>
        <v>#N/A</v>
      </c>
      <c r="S227" s="36" t="e">
        <f ca="1">VLOOKUP(R227,Lists!B:D,3,FALSE)</f>
        <v>#N/A</v>
      </c>
      <c r="T227" s="36" t="str">
        <f>IF(F227&lt;&gt;"",MATCH(R227,'Maximum minutes'!B:B,0),"")</f>
        <v/>
      </c>
      <c r="U227" s="36">
        <f ca="1">IF(F227&lt;&gt;"",COUNTA(OFFSET('Maximum minutes'!$C$1,'Annexe A1 Cours'!T227,0,1,50)),0)</f>
        <v>0</v>
      </c>
      <c r="V227" s="37">
        <f ca="1">IFERROR(OFFSET('Maximum minutes'!$C$1,T227+1,-1+MATCH(G227,OFFSET('Maximum minutes'!$C$1,T227-1,0,1,50),0)),0)</f>
        <v>0</v>
      </c>
      <c r="W227" s="38">
        <f t="shared" ca="1" si="6"/>
        <v>0</v>
      </c>
    </row>
    <row r="228" spans="1:23" s="36" customFormat="1" ht="18.75">
      <c r="A228" s="34"/>
      <c r="B228" s="39"/>
      <c r="C228" s="39"/>
      <c r="D228" s="35"/>
      <c r="E228" s="40"/>
      <c r="F228" s="39"/>
      <c r="G228" s="39"/>
      <c r="H228" s="39"/>
      <c r="I228" s="34"/>
      <c r="J228" s="34"/>
      <c r="K228" s="34"/>
      <c r="L228" s="34"/>
      <c r="M228" s="43" t="str">
        <f ca="1">IFERROR(OFFSET('Maximum minutes'!$C$1,T228,MATCH(IF(G228&lt;&gt;"",G228,F228),OFFSET('Maximum minutes'!$C$1,T228-1,0,1,U228+1),0)-1)*IF(OR(ISNUMBER(J228),J228="sans examen"),1,0)*IF(W228&lt;MinDate,1,0),"")</f>
        <v/>
      </c>
      <c r="N228" s="36">
        <f t="shared" ca="1" si="7"/>
        <v>0</v>
      </c>
      <c r="O228" s="36" t="e">
        <f ca="1">LEFT(OFFSET(Lists!$Q$2,MATCH(E228,Lists!$R$3:$R$19,0),0),4)</f>
        <v>#N/A</v>
      </c>
      <c r="P228" s="36" t="e">
        <f ca="1">MATCH(O228,Lists!$S$2:$S$640,1)</f>
        <v>#N/A</v>
      </c>
      <c r="Q228" s="36" t="e">
        <f ca="1">MATCH(LEFT(OFFSET(Lists!$Q$2,MATCH(E228,Lists!$R$3:$R$19,0)+1,0),4),Lists!$S$3:$S$640,1)</f>
        <v>#N/A</v>
      </c>
      <c r="R228" s="36" t="e">
        <f ca="1">LEFT(OFFSET(Lists!$S$2,P228-1+MATCH(F228,OFFSET(Lists!$T$3,P228-1,0,Q228-P228+1),0),0),6)</f>
        <v>#N/A</v>
      </c>
      <c r="S228" s="36" t="e">
        <f ca="1">VLOOKUP(R228,Lists!B:D,3,FALSE)</f>
        <v>#N/A</v>
      </c>
      <c r="T228" s="36" t="str">
        <f>IF(F228&lt;&gt;"",MATCH(R228,'Maximum minutes'!B:B,0),"")</f>
        <v/>
      </c>
      <c r="U228" s="36">
        <f ca="1">IF(F228&lt;&gt;"",COUNTA(OFFSET('Maximum minutes'!$C$1,'Annexe A1 Cours'!T228,0,1,50)),0)</f>
        <v>0</v>
      </c>
      <c r="V228" s="37">
        <f ca="1">IFERROR(OFFSET('Maximum minutes'!$C$1,T228+1,-1+MATCH(G228,OFFSET('Maximum minutes'!$C$1,T228-1,0,1,50),0)),0)</f>
        <v>0</v>
      </c>
      <c r="W228" s="38">
        <f t="shared" ca="1" si="6"/>
        <v>0</v>
      </c>
    </row>
    <row r="229" spans="1:23" s="36" customFormat="1" ht="18.75">
      <c r="A229" s="34"/>
      <c r="B229" s="39"/>
      <c r="C229" s="39"/>
      <c r="D229" s="35"/>
      <c r="E229" s="40"/>
      <c r="F229" s="39"/>
      <c r="G229" s="39"/>
      <c r="H229" s="39"/>
      <c r="I229" s="34"/>
      <c r="J229" s="34"/>
      <c r="K229" s="34"/>
      <c r="L229" s="34"/>
      <c r="M229" s="43" t="str">
        <f ca="1">IFERROR(OFFSET('Maximum minutes'!$C$1,T229,MATCH(IF(G229&lt;&gt;"",G229,F229),OFFSET('Maximum minutes'!$C$1,T229-1,0,1,U229+1),0)-1)*IF(OR(ISNUMBER(J229),J229="sans examen"),1,0)*IF(W229&lt;MinDate,1,0),"")</f>
        <v/>
      </c>
      <c r="N229" s="36">
        <f t="shared" ca="1" si="7"/>
        <v>0</v>
      </c>
      <c r="O229" s="36" t="e">
        <f ca="1">LEFT(OFFSET(Lists!$Q$2,MATCH(E229,Lists!$R$3:$R$19,0),0),4)</f>
        <v>#N/A</v>
      </c>
      <c r="P229" s="36" t="e">
        <f ca="1">MATCH(O229,Lists!$S$2:$S$640,1)</f>
        <v>#N/A</v>
      </c>
      <c r="Q229" s="36" t="e">
        <f ca="1">MATCH(LEFT(OFFSET(Lists!$Q$2,MATCH(E229,Lists!$R$3:$R$19,0)+1,0),4),Lists!$S$3:$S$640,1)</f>
        <v>#N/A</v>
      </c>
      <c r="R229" s="36" t="e">
        <f ca="1">LEFT(OFFSET(Lists!$S$2,P229-1+MATCH(F229,OFFSET(Lists!$T$3,P229-1,0,Q229-P229+1),0),0),6)</f>
        <v>#N/A</v>
      </c>
      <c r="S229" s="36" t="e">
        <f ca="1">VLOOKUP(R229,Lists!B:D,3,FALSE)</f>
        <v>#N/A</v>
      </c>
      <c r="T229" s="36" t="str">
        <f>IF(F229&lt;&gt;"",MATCH(R229,'Maximum minutes'!B:B,0),"")</f>
        <v/>
      </c>
      <c r="U229" s="36">
        <f ca="1">IF(F229&lt;&gt;"",COUNTA(OFFSET('Maximum minutes'!$C$1,'Annexe A1 Cours'!T229,0,1,50)),0)</f>
        <v>0</v>
      </c>
      <c r="V229" s="37">
        <f ca="1">IFERROR(OFFSET('Maximum minutes'!$C$1,T229+1,-1+MATCH(G229,OFFSET('Maximum minutes'!$C$1,T229-1,0,1,50),0)),0)</f>
        <v>0</v>
      </c>
      <c r="W229" s="38">
        <f t="shared" ca="1" si="6"/>
        <v>0</v>
      </c>
    </row>
    <row r="230" spans="1:23" s="36" customFormat="1" ht="18.75">
      <c r="A230" s="34"/>
      <c r="B230" s="39"/>
      <c r="C230" s="39"/>
      <c r="D230" s="35"/>
      <c r="E230" s="40"/>
      <c r="F230" s="39"/>
      <c r="G230" s="39"/>
      <c r="H230" s="39"/>
      <c r="I230" s="34"/>
      <c r="J230" s="34"/>
      <c r="K230" s="34"/>
      <c r="L230" s="34"/>
      <c r="M230" s="43" t="str">
        <f ca="1">IFERROR(OFFSET('Maximum minutes'!$C$1,T230,MATCH(IF(G230&lt;&gt;"",G230,F230),OFFSET('Maximum minutes'!$C$1,T230-1,0,1,U230+1),0)-1)*IF(OR(ISNUMBER(J230),J230="sans examen"),1,0)*IF(W230&lt;MinDate,1,0),"")</f>
        <v/>
      </c>
      <c r="N230" s="36">
        <f t="shared" ca="1" si="7"/>
        <v>0</v>
      </c>
      <c r="O230" s="36" t="e">
        <f ca="1">LEFT(OFFSET(Lists!$Q$2,MATCH(E230,Lists!$R$3:$R$19,0),0),4)</f>
        <v>#N/A</v>
      </c>
      <c r="P230" s="36" t="e">
        <f ca="1">MATCH(O230,Lists!$S$2:$S$640,1)</f>
        <v>#N/A</v>
      </c>
      <c r="Q230" s="36" t="e">
        <f ca="1">MATCH(LEFT(OFFSET(Lists!$Q$2,MATCH(E230,Lists!$R$3:$R$19,0)+1,0),4),Lists!$S$3:$S$640,1)</f>
        <v>#N/A</v>
      </c>
      <c r="R230" s="36" t="e">
        <f ca="1">LEFT(OFFSET(Lists!$S$2,P230-1+MATCH(F230,OFFSET(Lists!$T$3,P230-1,0,Q230-P230+1),0),0),6)</f>
        <v>#N/A</v>
      </c>
      <c r="S230" s="36" t="e">
        <f ca="1">VLOOKUP(R230,Lists!B:D,3,FALSE)</f>
        <v>#N/A</v>
      </c>
      <c r="T230" s="36" t="str">
        <f>IF(F230&lt;&gt;"",MATCH(R230,'Maximum minutes'!B:B,0),"")</f>
        <v/>
      </c>
      <c r="U230" s="36">
        <f ca="1">IF(F230&lt;&gt;"",COUNTA(OFFSET('Maximum minutes'!$C$1,'Annexe A1 Cours'!T230,0,1,50)),0)</f>
        <v>0</v>
      </c>
      <c r="V230" s="37">
        <f ca="1">IFERROR(OFFSET('Maximum minutes'!$C$1,T230+1,-1+MATCH(G230,OFFSET('Maximum minutes'!$C$1,T230-1,0,1,50),0)),0)</f>
        <v>0</v>
      </c>
      <c r="W230" s="38">
        <f t="shared" ca="1" si="6"/>
        <v>0</v>
      </c>
    </row>
    <row r="231" spans="1:23" s="36" customFormat="1" ht="18.75">
      <c r="A231" s="34"/>
      <c r="B231" s="39"/>
      <c r="C231" s="39"/>
      <c r="D231" s="35"/>
      <c r="E231" s="40"/>
      <c r="F231" s="39"/>
      <c r="G231" s="39"/>
      <c r="H231" s="39"/>
      <c r="I231" s="34"/>
      <c r="J231" s="34"/>
      <c r="K231" s="34"/>
      <c r="L231" s="34"/>
      <c r="M231" s="43" t="str">
        <f ca="1">IFERROR(OFFSET('Maximum minutes'!$C$1,T231,MATCH(IF(G231&lt;&gt;"",G231,F231),OFFSET('Maximum minutes'!$C$1,T231-1,0,1,U231+1),0)-1)*IF(OR(ISNUMBER(J231),J231="sans examen"),1,0)*IF(W231&lt;MinDate,1,0),"")</f>
        <v/>
      </c>
      <c r="N231" s="36">
        <f t="shared" ca="1" si="7"/>
        <v>0</v>
      </c>
      <c r="O231" s="36" t="e">
        <f ca="1">LEFT(OFFSET(Lists!$Q$2,MATCH(E231,Lists!$R$3:$R$19,0),0),4)</f>
        <v>#N/A</v>
      </c>
      <c r="P231" s="36" t="e">
        <f ca="1">MATCH(O231,Lists!$S$2:$S$640,1)</f>
        <v>#N/A</v>
      </c>
      <c r="Q231" s="36" t="e">
        <f ca="1">MATCH(LEFT(OFFSET(Lists!$Q$2,MATCH(E231,Lists!$R$3:$R$19,0)+1,0),4),Lists!$S$3:$S$640,1)</f>
        <v>#N/A</v>
      </c>
      <c r="R231" s="36" t="e">
        <f ca="1">LEFT(OFFSET(Lists!$S$2,P231-1+MATCH(F231,OFFSET(Lists!$T$3,P231-1,0,Q231-P231+1),0),0),6)</f>
        <v>#N/A</v>
      </c>
      <c r="S231" s="36" t="e">
        <f ca="1">VLOOKUP(R231,Lists!B:D,3,FALSE)</f>
        <v>#N/A</v>
      </c>
      <c r="T231" s="36" t="str">
        <f>IF(F231&lt;&gt;"",MATCH(R231,'Maximum minutes'!B:B,0),"")</f>
        <v/>
      </c>
      <c r="U231" s="36">
        <f ca="1">IF(F231&lt;&gt;"",COUNTA(OFFSET('Maximum minutes'!$C$1,'Annexe A1 Cours'!T231,0,1,50)),0)</f>
        <v>0</v>
      </c>
      <c r="V231" s="37">
        <f ca="1">IFERROR(OFFSET('Maximum minutes'!$C$1,T231+1,-1+MATCH(G231,OFFSET('Maximum minutes'!$C$1,T231-1,0,1,50),0)),0)</f>
        <v>0</v>
      </c>
      <c r="W231" s="38">
        <f t="shared" ca="1" si="6"/>
        <v>0</v>
      </c>
    </row>
    <row r="232" spans="1:23" s="36" customFormat="1" ht="18.75">
      <c r="A232" s="34"/>
      <c r="B232" s="39"/>
      <c r="C232" s="39"/>
      <c r="D232" s="35"/>
      <c r="E232" s="40"/>
      <c r="F232" s="39"/>
      <c r="G232" s="39"/>
      <c r="H232" s="39"/>
      <c r="I232" s="34"/>
      <c r="J232" s="34"/>
      <c r="K232" s="34"/>
      <c r="L232" s="34"/>
      <c r="M232" s="43" t="str">
        <f ca="1">IFERROR(OFFSET('Maximum minutes'!$C$1,T232,MATCH(IF(G232&lt;&gt;"",G232,F232),OFFSET('Maximum minutes'!$C$1,T232-1,0,1,U232+1),0)-1)*IF(OR(ISNUMBER(J232),J232="sans examen"),1,0)*IF(W232&lt;MinDate,1,0),"")</f>
        <v/>
      </c>
      <c r="N232" s="36">
        <f t="shared" ca="1" si="7"/>
        <v>0</v>
      </c>
      <c r="O232" s="36" t="e">
        <f ca="1">LEFT(OFFSET(Lists!$Q$2,MATCH(E232,Lists!$R$3:$R$19,0),0),4)</f>
        <v>#N/A</v>
      </c>
      <c r="P232" s="36" t="e">
        <f ca="1">MATCH(O232,Lists!$S$2:$S$640,1)</f>
        <v>#N/A</v>
      </c>
      <c r="Q232" s="36" t="e">
        <f ca="1">MATCH(LEFT(OFFSET(Lists!$Q$2,MATCH(E232,Lists!$R$3:$R$19,0)+1,0),4),Lists!$S$3:$S$640,1)</f>
        <v>#N/A</v>
      </c>
      <c r="R232" s="36" t="e">
        <f ca="1">LEFT(OFFSET(Lists!$S$2,P232-1+MATCH(F232,OFFSET(Lists!$T$3,P232-1,0,Q232-P232+1),0),0),6)</f>
        <v>#N/A</v>
      </c>
      <c r="S232" s="36" t="e">
        <f ca="1">VLOOKUP(R232,Lists!B:D,3,FALSE)</f>
        <v>#N/A</v>
      </c>
      <c r="T232" s="36" t="str">
        <f>IF(F232&lt;&gt;"",MATCH(R232,'Maximum minutes'!B:B,0),"")</f>
        <v/>
      </c>
      <c r="U232" s="36">
        <f ca="1">IF(F232&lt;&gt;"",COUNTA(OFFSET('Maximum minutes'!$C$1,'Annexe A1 Cours'!T232,0,1,50)),0)</f>
        <v>0</v>
      </c>
      <c r="V232" s="37">
        <f ca="1">IFERROR(OFFSET('Maximum minutes'!$C$1,T232+1,-1+MATCH(G232,OFFSET('Maximum minutes'!$C$1,T232-1,0,1,50),0)),0)</f>
        <v>0</v>
      </c>
      <c r="W232" s="38">
        <f t="shared" ca="1" si="6"/>
        <v>0</v>
      </c>
    </row>
    <row r="233" spans="1:23" s="36" customFormat="1" ht="18.75">
      <c r="A233" s="34"/>
      <c r="B233" s="39"/>
      <c r="C233" s="39"/>
      <c r="D233" s="35"/>
      <c r="E233" s="40"/>
      <c r="F233" s="39"/>
      <c r="G233" s="39"/>
      <c r="H233" s="39"/>
      <c r="I233" s="34"/>
      <c r="J233" s="34"/>
      <c r="K233" s="34"/>
      <c r="L233" s="34"/>
      <c r="M233" s="43" t="str">
        <f ca="1">IFERROR(OFFSET('Maximum minutes'!$C$1,T233,MATCH(IF(G233&lt;&gt;"",G233,F233),OFFSET('Maximum minutes'!$C$1,T233-1,0,1,U233+1),0)-1)*IF(OR(ISNUMBER(J233),J233="sans examen"),1,0)*IF(W233&lt;MinDate,1,0),"")</f>
        <v/>
      </c>
      <c r="N233" s="36">
        <f t="shared" ca="1" si="7"/>
        <v>0</v>
      </c>
      <c r="O233" s="36" t="e">
        <f ca="1">LEFT(OFFSET(Lists!$Q$2,MATCH(E233,Lists!$R$3:$R$19,0),0),4)</f>
        <v>#N/A</v>
      </c>
      <c r="P233" s="36" t="e">
        <f ca="1">MATCH(O233,Lists!$S$2:$S$640,1)</f>
        <v>#N/A</v>
      </c>
      <c r="Q233" s="36" t="e">
        <f ca="1">MATCH(LEFT(OFFSET(Lists!$Q$2,MATCH(E233,Lists!$R$3:$R$19,0)+1,0),4),Lists!$S$3:$S$640,1)</f>
        <v>#N/A</v>
      </c>
      <c r="R233" s="36" t="e">
        <f ca="1">LEFT(OFFSET(Lists!$S$2,P233-1+MATCH(F233,OFFSET(Lists!$T$3,P233-1,0,Q233-P233+1),0),0),6)</f>
        <v>#N/A</v>
      </c>
      <c r="S233" s="36" t="e">
        <f ca="1">VLOOKUP(R233,Lists!B:D,3,FALSE)</f>
        <v>#N/A</v>
      </c>
      <c r="T233" s="36" t="str">
        <f>IF(F233&lt;&gt;"",MATCH(R233,'Maximum minutes'!B:B,0),"")</f>
        <v/>
      </c>
      <c r="U233" s="36">
        <f ca="1">IF(F233&lt;&gt;"",COUNTA(OFFSET('Maximum minutes'!$C$1,'Annexe A1 Cours'!T233,0,1,50)),0)</f>
        <v>0</v>
      </c>
      <c r="V233" s="37">
        <f ca="1">IFERROR(OFFSET('Maximum minutes'!$C$1,T233+1,-1+MATCH(G233,OFFSET('Maximum minutes'!$C$1,T233-1,0,1,50),0)),0)</f>
        <v>0</v>
      </c>
      <c r="W233" s="38">
        <f t="shared" ca="1" si="6"/>
        <v>0</v>
      </c>
    </row>
    <row r="234" spans="1:23" s="36" customFormat="1" ht="18.75">
      <c r="A234" s="34"/>
      <c r="B234" s="39"/>
      <c r="C234" s="39"/>
      <c r="D234" s="35"/>
      <c r="E234" s="40"/>
      <c r="F234" s="39"/>
      <c r="G234" s="39"/>
      <c r="H234" s="39"/>
      <c r="I234" s="34"/>
      <c r="J234" s="34"/>
      <c r="K234" s="34"/>
      <c r="L234" s="34"/>
      <c r="M234" s="43" t="str">
        <f ca="1">IFERROR(OFFSET('Maximum minutes'!$C$1,T234,MATCH(IF(G234&lt;&gt;"",G234,F234),OFFSET('Maximum minutes'!$C$1,T234-1,0,1,U234+1),0)-1)*IF(OR(ISNUMBER(J234),J234="sans examen"),1,0)*IF(W234&lt;MinDate,1,0),"")</f>
        <v/>
      </c>
      <c r="N234" s="36">
        <f t="shared" ca="1" si="7"/>
        <v>0</v>
      </c>
      <c r="O234" s="36" t="e">
        <f ca="1">LEFT(OFFSET(Lists!$Q$2,MATCH(E234,Lists!$R$3:$R$19,0),0),4)</f>
        <v>#N/A</v>
      </c>
      <c r="P234" s="36" t="e">
        <f ca="1">MATCH(O234,Lists!$S$2:$S$640,1)</f>
        <v>#N/A</v>
      </c>
      <c r="Q234" s="36" t="e">
        <f ca="1">MATCH(LEFT(OFFSET(Lists!$Q$2,MATCH(E234,Lists!$R$3:$R$19,0)+1,0),4),Lists!$S$3:$S$640,1)</f>
        <v>#N/A</v>
      </c>
      <c r="R234" s="36" t="e">
        <f ca="1">LEFT(OFFSET(Lists!$S$2,P234-1+MATCH(F234,OFFSET(Lists!$T$3,P234-1,0,Q234-P234+1),0),0),6)</f>
        <v>#N/A</v>
      </c>
      <c r="S234" s="36" t="e">
        <f ca="1">VLOOKUP(R234,Lists!B:D,3,FALSE)</f>
        <v>#N/A</v>
      </c>
      <c r="T234" s="36" t="str">
        <f>IF(F234&lt;&gt;"",MATCH(R234,'Maximum minutes'!B:B,0),"")</f>
        <v/>
      </c>
      <c r="U234" s="36">
        <f ca="1">IF(F234&lt;&gt;"",COUNTA(OFFSET('Maximum minutes'!$C$1,'Annexe A1 Cours'!T234,0,1,50)),0)</f>
        <v>0</v>
      </c>
      <c r="V234" s="37">
        <f ca="1">IFERROR(OFFSET('Maximum minutes'!$C$1,T234+1,-1+MATCH(G234,OFFSET('Maximum minutes'!$C$1,T234-1,0,1,50),0)),0)</f>
        <v>0</v>
      </c>
      <c r="W234" s="38">
        <f t="shared" ca="1" si="6"/>
        <v>0</v>
      </c>
    </row>
    <row r="235" spans="1:23" s="36" customFormat="1" ht="18.75">
      <c r="A235" s="34"/>
      <c r="B235" s="39"/>
      <c r="C235" s="39"/>
      <c r="D235" s="35"/>
      <c r="E235" s="40"/>
      <c r="F235" s="39"/>
      <c r="G235" s="39"/>
      <c r="H235" s="39"/>
      <c r="I235" s="34"/>
      <c r="J235" s="34"/>
      <c r="K235" s="34"/>
      <c r="L235" s="34"/>
      <c r="M235" s="43" t="str">
        <f ca="1">IFERROR(OFFSET('Maximum minutes'!$C$1,T235,MATCH(IF(G235&lt;&gt;"",G235,F235),OFFSET('Maximum minutes'!$C$1,T235-1,0,1,U235+1),0)-1)*IF(OR(ISNUMBER(J235),J235="sans examen"),1,0)*IF(W235&lt;MinDate,1,0),"")</f>
        <v/>
      </c>
      <c r="N235" s="36">
        <f t="shared" ca="1" si="7"/>
        <v>0</v>
      </c>
      <c r="O235" s="36" t="e">
        <f ca="1">LEFT(OFFSET(Lists!$Q$2,MATCH(E235,Lists!$R$3:$R$19,0),0),4)</f>
        <v>#N/A</v>
      </c>
      <c r="P235" s="36" t="e">
        <f ca="1">MATCH(O235,Lists!$S$2:$S$640,1)</f>
        <v>#N/A</v>
      </c>
      <c r="Q235" s="36" t="e">
        <f ca="1">MATCH(LEFT(OFFSET(Lists!$Q$2,MATCH(E235,Lists!$R$3:$R$19,0)+1,0),4),Lists!$S$3:$S$640,1)</f>
        <v>#N/A</v>
      </c>
      <c r="R235" s="36" t="e">
        <f ca="1">LEFT(OFFSET(Lists!$S$2,P235-1+MATCH(F235,OFFSET(Lists!$T$3,P235-1,0,Q235-P235+1),0),0),6)</f>
        <v>#N/A</v>
      </c>
      <c r="S235" s="36" t="e">
        <f ca="1">VLOOKUP(R235,Lists!B:D,3,FALSE)</f>
        <v>#N/A</v>
      </c>
      <c r="T235" s="36" t="str">
        <f>IF(F235&lt;&gt;"",MATCH(R235,'Maximum minutes'!B:B,0),"")</f>
        <v/>
      </c>
      <c r="U235" s="36">
        <f ca="1">IF(F235&lt;&gt;"",COUNTA(OFFSET('Maximum minutes'!$C$1,'Annexe A1 Cours'!T235,0,1,50)),0)</f>
        <v>0</v>
      </c>
      <c r="V235" s="37">
        <f ca="1">IFERROR(OFFSET('Maximum minutes'!$C$1,T235+1,-1+MATCH(G235,OFFSET('Maximum minutes'!$C$1,T235-1,0,1,50),0)),0)</f>
        <v>0</v>
      </c>
      <c r="W235" s="38">
        <f t="shared" ca="1" si="6"/>
        <v>0</v>
      </c>
    </row>
    <row r="236" spans="1:23" s="36" customFormat="1" ht="18.75">
      <c r="A236" s="34"/>
      <c r="B236" s="39"/>
      <c r="C236" s="39"/>
      <c r="D236" s="35"/>
      <c r="E236" s="40"/>
      <c r="F236" s="39"/>
      <c r="G236" s="39"/>
      <c r="H236" s="39"/>
      <c r="I236" s="34"/>
      <c r="J236" s="34"/>
      <c r="K236" s="34"/>
      <c r="L236" s="34"/>
      <c r="M236" s="43" t="str">
        <f ca="1">IFERROR(OFFSET('Maximum minutes'!$C$1,T236,MATCH(IF(G236&lt;&gt;"",G236,F236),OFFSET('Maximum minutes'!$C$1,T236-1,0,1,U236+1),0)-1)*IF(OR(ISNUMBER(J236),J236="sans examen"),1,0)*IF(W236&lt;MinDate,1,0),"")</f>
        <v/>
      </c>
      <c r="N236" s="36">
        <f t="shared" ca="1" si="7"/>
        <v>0</v>
      </c>
      <c r="O236" s="36" t="e">
        <f ca="1">LEFT(OFFSET(Lists!$Q$2,MATCH(E236,Lists!$R$3:$R$19,0),0),4)</f>
        <v>#N/A</v>
      </c>
      <c r="P236" s="36" t="e">
        <f ca="1">MATCH(O236,Lists!$S$2:$S$640,1)</f>
        <v>#N/A</v>
      </c>
      <c r="Q236" s="36" t="e">
        <f ca="1">MATCH(LEFT(OFFSET(Lists!$Q$2,MATCH(E236,Lists!$R$3:$R$19,0)+1,0),4),Lists!$S$3:$S$640,1)</f>
        <v>#N/A</v>
      </c>
      <c r="R236" s="36" t="e">
        <f ca="1">LEFT(OFFSET(Lists!$S$2,P236-1+MATCH(F236,OFFSET(Lists!$T$3,P236-1,0,Q236-P236+1),0),0),6)</f>
        <v>#N/A</v>
      </c>
      <c r="S236" s="36" t="e">
        <f ca="1">VLOOKUP(R236,Lists!B:D,3,FALSE)</f>
        <v>#N/A</v>
      </c>
      <c r="T236" s="36" t="str">
        <f>IF(F236&lt;&gt;"",MATCH(R236,'Maximum minutes'!B:B,0),"")</f>
        <v/>
      </c>
      <c r="U236" s="36">
        <f ca="1">IF(F236&lt;&gt;"",COUNTA(OFFSET('Maximum minutes'!$C$1,'Annexe A1 Cours'!T236,0,1,50)),0)</f>
        <v>0</v>
      </c>
      <c r="V236" s="37">
        <f ca="1">IFERROR(OFFSET('Maximum minutes'!$C$1,T236+1,-1+MATCH(G236,OFFSET('Maximum minutes'!$C$1,T236-1,0,1,50),0)),0)</f>
        <v>0</v>
      </c>
      <c r="W236" s="38">
        <f t="shared" ca="1" si="6"/>
        <v>0</v>
      </c>
    </row>
    <row r="237" spans="1:23" s="36" customFormat="1" ht="18.75">
      <c r="A237" s="34"/>
      <c r="B237" s="39"/>
      <c r="C237" s="39"/>
      <c r="D237" s="35"/>
      <c r="E237" s="40"/>
      <c r="F237" s="39"/>
      <c r="G237" s="39"/>
      <c r="H237" s="39"/>
      <c r="I237" s="34"/>
      <c r="J237" s="34"/>
      <c r="K237" s="34"/>
      <c r="L237" s="34"/>
      <c r="M237" s="43" t="str">
        <f ca="1">IFERROR(OFFSET('Maximum minutes'!$C$1,T237,MATCH(IF(G237&lt;&gt;"",G237,F237),OFFSET('Maximum minutes'!$C$1,T237-1,0,1,U237+1),0)-1)*IF(OR(ISNUMBER(J237),J237="sans examen"),1,0)*IF(W237&lt;MinDate,1,0),"")</f>
        <v/>
      </c>
      <c r="N237" s="36">
        <f t="shared" ca="1" si="7"/>
        <v>0</v>
      </c>
      <c r="O237" s="36" t="e">
        <f ca="1">LEFT(OFFSET(Lists!$Q$2,MATCH(E237,Lists!$R$3:$R$19,0),0),4)</f>
        <v>#N/A</v>
      </c>
      <c r="P237" s="36" t="e">
        <f ca="1">MATCH(O237,Lists!$S$2:$S$640,1)</f>
        <v>#N/A</v>
      </c>
      <c r="Q237" s="36" t="e">
        <f ca="1">MATCH(LEFT(OFFSET(Lists!$Q$2,MATCH(E237,Lists!$R$3:$R$19,0)+1,0),4),Lists!$S$3:$S$640,1)</f>
        <v>#N/A</v>
      </c>
      <c r="R237" s="36" t="e">
        <f ca="1">LEFT(OFFSET(Lists!$S$2,P237-1+MATCH(F237,OFFSET(Lists!$T$3,P237-1,0,Q237-P237+1),0),0),6)</f>
        <v>#N/A</v>
      </c>
      <c r="S237" s="36" t="e">
        <f ca="1">VLOOKUP(R237,Lists!B:D,3,FALSE)</f>
        <v>#N/A</v>
      </c>
      <c r="T237" s="36" t="str">
        <f>IF(F237&lt;&gt;"",MATCH(R237,'Maximum minutes'!B:B,0),"")</f>
        <v/>
      </c>
      <c r="U237" s="36">
        <f ca="1">IF(F237&lt;&gt;"",COUNTA(OFFSET('Maximum minutes'!$C$1,'Annexe A1 Cours'!T237,0,1,50)),0)</f>
        <v>0</v>
      </c>
      <c r="V237" s="37">
        <f ca="1">IFERROR(OFFSET('Maximum minutes'!$C$1,T237+1,-1+MATCH(G237,OFFSET('Maximum minutes'!$C$1,T237-1,0,1,50),0)),0)</f>
        <v>0</v>
      </c>
      <c r="W237" s="38">
        <f t="shared" ca="1" si="6"/>
        <v>0</v>
      </c>
    </row>
    <row r="238" spans="1:23" s="36" customFormat="1" ht="18.75">
      <c r="A238" s="34"/>
      <c r="B238" s="39"/>
      <c r="C238" s="39"/>
      <c r="D238" s="35"/>
      <c r="E238" s="40"/>
      <c r="F238" s="39"/>
      <c r="G238" s="39"/>
      <c r="H238" s="39"/>
      <c r="I238" s="34"/>
      <c r="J238" s="34"/>
      <c r="K238" s="34"/>
      <c r="L238" s="34"/>
      <c r="M238" s="43" t="str">
        <f ca="1">IFERROR(OFFSET('Maximum minutes'!$C$1,T238,MATCH(IF(G238&lt;&gt;"",G238,F238),OFFSET('Maximum minutes'!$C$1,T238-1,0,1,U238+1),0)-1)*IF(OR(ISNUMBER(J238),J238="sans examen"),1,0)*IF(W238&lt;MinDate,1,0),"")</f>
        <v/>
      </c>
      <c r="N238" s="36">
        <f t="shared" ca="1" si="7"/>
        <v>0</v>
      </c>
      <c r="O238" s="36" t="e">
        <f ca="1">LEFT(OFFSET(Lists!$Q$2,MATCH(E238,Lists!$R$3:$R$19,0),0),4)</f>
        <v>#N/A</v>
      </c>
      <c r="P238" s="36" t="e">
        <f ca="1">MATCH(O238,Lists!$S$2:$S$640,1)</f>
        <v>#N/A</v>
      </c>
      <c r="Q238" s="36" t="e">
        <f ca="1">MATCH(LEFT(OFFSET(Lists!$Q$2,MATCH(E238,Lists!$R$3:$R$19,0)+1,0),4),Lists!$S$3:$S$640,1)</f>
        <v>#N/A</v>
      </c>
      <c r="R238" s="36" t="e">
        <f ca="1">LEFT(OFFSET(Lists!$S$2,P238-1+MATCH(F238,OFFSET(Lists!$T$3,P238-1,0,Q238-P238+1),0),0),6)</f>
        <v>#N/A</v>
      </c>
      <c r="S238" s="36" t="e">
        <f ca="1">VLOOKUP(R238,Lists!B:D,3,FALSE)</f>
        <v>#N/A</v>
      </c>
      <c r="T238" s="36" t="str">
        <f>IF(F238&lt;&gt;"",MATCH(R238,'Maximum minutes'!B:B,0),"")</f>
        <v/>
      </c>
      <c r="U238" s="36">
        <f ca="1">IF(F238&lt;&gt;"",COUNTA(OFFSET('Maximum minutes'!$C$1,'Annexe A1 Cours'!T238,0,1,50)),0)</f>
        <v>0</v>
      </c>
      <c r="V238" s="37">
        <f ca="1">IFERROR(OFFSET('Maximum minutes'!$C$1,T238+1,-1+MATCH(G238,OFFSET('Maximum minutes'!$C$1,T238-1,0,1,50),0)),0)</f>
        <v>0</v>
      </c>
      <c r="W238" s="38">
        <f t="shared" ca="1" si="6"/>
        <v>0</v>
      </c>
    </row>
    <row r="239" spans="1:23" s="36" customFormat="1" ht="18.75">
      <c r="A239" s="34"/>
      <c r="B239" s="39"/>
      <c r="C239" s="39"/>
      <c r="D239" s="35"/>
      <c r="E239" s="40"/>
      <c r="F239" s="39"/>
      <c r="G239" s="39"/>
      <c r="H239" s="39"/>
      <c r="I239" s="34"/>
      <c r="J239" s="34"/>
      <c r="K239" s="34"/>
      <c r="L239" s="34"/>
      <c r="M239" s="43" t="str">
        <f ca="1">IFERROR(OFFSET('Maximum minutes'!$C$1,T239,MATCH(IF(G239&lt;&gt;"",G239,F239),OFFSET('Maximum minutes'!$C$1,T239-1,0,1,U239+1),0)-1)*IF(OR(ISNUMBER(J239),J239="sans examen"),1,0)*IF(W239&lt;MinDate,1,0),"")</f>
        <v/>
      </c>
      <c r="N239" s="36">
        <f t="shared" ca="1" si="7"/>
        <v>0</v>
      </c>
      <c r="O239" s="36" t="e">
        <f ca="1">LEFT(OFFSET(Lists!$Q$2,MATCH(E239,Lists!$R$3:$R$19,0),0),4)</f>
        <v>#N/A</v>
      </c>
      <c r="P239" s="36" t="e">
        <f ca="1">MATCH(O239,Lists!$S$2:$S$640,1)</f>
        <v>#N/A</v>
      </c>
      <c r="Q239" s="36" t="e">
        <f ca="1">MATCH(LEFT(OFFSET(Lists!$Q$2,MATCH(E239,Lists!$R$3:$R$19,0)+1,0),4),Lists!$S$3:$S$640,1)</f>
        <v>#N/A</v>
      </c>
      <c r="R239" s="36" t="e">
        <f ca="1">LEFT(OFFSET(Lists!$S$2,P239-1+MATCH(F239,OFFSET(Lists!$T$3,P239-1,0,Q239-P239+1),0),0),6)</f>
        <v>#N/A</v>
      </c>
      <c r="S239" s="36" t="e">
        <f ca="1">VLOOKUP(R239,Lists!B:D,3,FALSE)</f>
        <v>#N/A</v>
      </c>
      <c r="T239" s="36" t="str">
        <f>IF(F239&lt;&gt;"",MATCH(R239,'Maximum minutes'!B:B,0),"")</f>
        <v/>
      </c>
      <c r="U239" s="36">
        <f ca="1">IF(F239&lt;&gt;"",COUNTA(OFFSET('Maximum minutes'!$C$1,'Annexe A1 Cours'!T239,0,1,50)),0)</f>
        <v>0</v>
      </c>
      <c r="V239" s="37">
        <f ca="1">IFERROR(OFFSET('Maximum minutes'!$C$1,T239+1,-1+MATCH(G239,OFFSET('Maximum minutes'!$C$1,T239-1,0,1,50),0)),0)</f>
        <v>0</v>
      </c>
      <c r="W239" s="38">
        <f t="shared" ca="1" si="6"/>
        <v>0</v>
      </c>
    </row>
    <row r="240" spans="1:23" s="36" customFormat="1" ht="18.75">
      <c r="A240" s="34"/>
      <c r="B240" s="39"/>
      <c r="C240" s="39"/>
      <c r="D240" s="35"/>
      <c r="E240" s="40"/>
      <c r="F240" s="39"/>
      <c r="G240" s="39"/>
      <c r="H240" s="39"/>
      <c r="I240" s="34"/>
      <c r="J240" s="34"/>
      <c r="K240" s="34"/>
      <c r="L240" s="34"/>
      <c r="M240" s="43" t="str">
        <f ca="1">IFERROR(OFFSET('Maximum minutes'!$C$1,T240,MATCH(IF(G240&lt;&gt;"",G240,F240),OFFSET('Maximum minutes'!$C$1,T240-1,0,1,U240+1),0)-1)*IF(OR(ISNUMBER(J240),J240="sans examen"),1,0)*IF(W240&lt;MinDate,1,0),"")</f>
        <v/>
      </c>
      <c r="N240" s="36">
        <f t="shared" ca="1" si="7"/>
        <v>0</v>
      </c>
      <c r="O240" s="36" t="e">
        <f ca="1">LEFT(OFFSET(Lists!$Q$2,MATCH(E240,Lists!$R$3:$R$19,0),0),4)</f>
        <v>#N/A</v>
      </c>
      <c r="P240" s="36" t="e">
        <f ca="1">MATCH(O240,Lists!$S$2:$S$640,1)</f>
        <v>#N/A</v>
      </c>
      <c r="Q240" s="36" t="e">
        <f ca="1">MATCH(LEFT(OFFSET(Lists!$Q$2,MATCH(E240,Lists!$R$3:$R$19,0)+1,0),4),Lists!$S$3:$S$640,1)</f>
        <v>#N/A</v>
      </c>
      <c r="R240" s="36" t="e">
        <f ca="1">LEFT(OFFSET(Lists!$S$2,P240-1+MATCH(F240,OFFSET(Lists!$T$3,P240-1,0,Q240-P240+1),0),0),6)</f>
        <v>#N/A</v>
      </c>
      <c r="S240" s="36" t="e">
        <f ca="1">VLOOKUP(R240,Lists!B:D,3,FALSE)</f>
        <v>#N/A</v>
      </c>
      <c r="T240" s="36" t="str">
        <f>IF(F240&lt;&gt;"",MATCH(R240,'Maximum minutes'!B:B,0),"")</f>
        <v/>
      </c>
      <c r="U240" s="36">
        <f ca="1">IF(F240&lt;&gt;"",COUNTA(OFFSET('Maximum minutes'!$C$1,'Annexe A1 Cours'!T240,0,1,50)),0)</f>
        <v>0</v>
      </c>
      <c r="V240" s="37">
        <f ca="1">IFERROR(OFFSET('Maximum minutes'!$C$1,T240+1,-1+MATCH(G240,OFFSET('Maximum minutes'!$C$1,T240-1,0,1,50),0)),0)</f>
        <v>0</v>
      </c>
      <c r="W240" s="38">
        <f t="shared" ca="1" si="6"/>
        <v>0</v>
      </c>
    </row>
    <row r="241" spans="1:23" s="36" customFormat="1" ht="18.75">
      <c r="A241" s="34"/>
      <c r="B241" s="39"/>
      <c r="C241" s="39"/>
      <c r="D241" s="35"/>
      <c r="E241" s="40"/>
      <c r="F241" s="39"/>
      <c r="G241" s="39"/>
      <c r="H241" s="39"/>
      <c r="I241" s="34"/>
      <c r="J241" s="34"/>
      <c r="K241" s="34"/>
      <c r="L241" s="34"/>
      <c r="M241" s="43" t="str">
        <f ca="1">IFERROR(OFFSET('Maximum minutes'!$C$1,T241,MATCH(IF(G241&lt;&gt;"",G241,F241),OFFSET('Maximum minutes'!$C$1,T241-1,0,1,U241+1),0)-1)*IF(OR(ISNUMBER(J241),J241="sans examen"),1,0)*IF(W241&lt;MinDate,1,0),"")</f>
        <v/>
      </c>
      <c r="N241" s="36">
        <f t="shared" ca="1" si="7"/>
        <v>0</v>
      </c>
      <c r="O241" s="36" t="e">
        <f ca="1">LEFT(OFFSET(Lists!$Q$2,MATCH(E241,Lists!$R$3:$R$19,0),0),4)</f>
        <v>#N/A</v>
      </c>
      <c r="P241" s="36" t="e">
        <f ca="1">MATCH(O241,Lists!$S$2:$S$640,1)</f>
        <v>#N/A</v>
      </c>
      <c r="Q241" s="36" t="e">
        <f ca="1">MATCH(LEFT(OFFSET(Lists!$Q$2,MATCH(E241,Lists!$R$3:$R$19,0)+1,0),4),Lists!$S$3:$S$640,1)</f>
        <v>#N/A</v>
      </c>
      <c r="R241" s="36" t="e">
        <f ca="1">LEFT(OFFSET(Lists!$S$2,P241-1+MATCH(F241,OFFSET(Lists!$T$3,P241-1,0,Q241-P241+1),0),0),6)</f>
        <v>#N/A</v>
      </c>
      <c r="S241" s="36" t="e">
        <f ca="1">VLOOKUP(R241,Lists!B:D,3,FALSE)</f>
        <v>#N/A</v>
      </c>
      <c r="T241" s="36" t="str">
        <f>IF(F241&lt;&gt;"",MATCH(R241,'Maximum minutes'!B:B,0),"")</f>
        <v/>
      </c>
      <c r="U241" s="36">
        <f ca="1">IF(F241&lt;&gt;"",COUNTA(OFFSET('Maximum minutes'!$C$1,'Annexe A1 Cours'!T241,0,1,50)),0)</f>
        <v>0</v>
      </c>
      <c r="V241" s="37">
        <f ca="1">IFERROR(OFFSET('Maximum minutes'!$C$1,T241+1,-1+MATCH(G241,OFFSET('Maximum minutes'!$C$1,T241-1,0,1,50),0)),0)</f>
        <v>0</v>
      </c>
      <c r="W241" s="38">
        <f t="shared" ca="1" si="6"/>
        <v>0</v>
      </c>
    </row>
    <row r="242" spans="1:23" s="36" customFormat="1" ht="18.75">
      <c r="A242" s="34"/>
      <c r="B242" s="39"/>
      <c r="C242" s="39"/>
      <c r="D242" s="35"/>
      <c r="E242" s="40"/>
      <c r="F242" s="39"/>
      <c r="G242" s="39"/>
      <c r="H242" s="39"/>
      <c r="I242" s="34"/>
      <c r="J242" s="34"/>
      <c r="K242" s="34"/>
      <c r="L242" s="34"/>
      <c r="M242" s="43" t="str">
        <f ca="1">IFERROR(OFFSET('Maximum minutes'!$C$1,T242,MATCH(IF(G242&lt;&gt;"",G242,F242),OFFSET('Maximum minutes'!$C$1,T242-1,0,1,U242+1),0)-1)*IF(OR(ISNUMBER(J242),J242="sans examen"),1,0)*IF(W242&lt;MinDate,1,0),"")</f>
        <v/>
      </c>
      <c r="N242" s="36">
        <f t="shared" ca="1" si="7"/>
        <v>0</v>
      </c>
      <c r="O242" s="36" t="e">
        <f ca="1">LEFT(OFFSET(Lists!$Q$2,MATCH(E242,Lists!$R$3:$R$19,0),0),4)</f>
        <v>#N/A</v>
      </c>
      <c r="P242" s="36" t="e">
        <f ca="1">MATCH(O242,Lists!$S$2:$S$640,1)</f>
        <v>#N/A</v>
      </c>
      <c r="Q242" s="36" t="e">
        <f ca="1">MATCH(LEFT(OFFSET(Lists!$Q$2,MATCH(E242,Lists!$R$3:$R$19,0)+1,0),4),Lists!$S$3:$S$640,1)</f>
        <v>#N/A</v>
      </c>
      <c r="R242" s="36" t="e">
        <f ca="1">LEFT(OFFSET(Lists!$S$2,P242-1+MATCH(F242,OFFSET(Lists!$T$3,P242-1,0,Q242-P242+1),0),0),6)</f>
        <v>#N/A</v>
      </c>
      <c r="S242" s="36" t="e">
        <f ca="1">VLOOKUP(R242,Lists!B:D,3,FALSE)</f>
        <v>#N/A</v>
      </c>
      <c r="T242" s="36" t="str">
        <f>IF(F242&lt;&gt;"",MATCH(R242,'Maximum minutes'!B:B,0),"")</f>
        <v/>
      </c>
      <c r="U242" s="36">
        <f ca="1">IF(F242&lt;&gt;"",COUNTA(OFFSET('Maximum minutes'!$C$1,'Annexe A1 Cours'!T242,0,1,50)),0)</f>
        <v>0</v>
      </c>
      <c r="V242" s="37">
        <f ca="1">IFERROR(OFFSET('Maximum minutes'!$C$1,T242+1,-1+MATCH(G242,OFFSET('Maximum minutes'!$C$1,T242-1,0,1,50),0)),0)</f>
        <v>0</v>
      </c>
      <c r="W242" s="38">
        <f t="shared" ca="1" si="6"/>
        <v>0</v>
      </c>
    </row>
    <row r="243" spans="1:23" s="36" customFormat="1" ht="18.75">
      <c r="A243" s="34"/>
      <c r="B243" s="39"/>
      <c r="C243" s="39"/>
      <c r="D243" s="35"/>
      <c r="E243" s="40"/>
      <c r="F243" s="39"/>
      <c r="G243" s="39"/>
      <c r="H243" s="39"/>
      <c r="I243" s="34"/>
      <c r="J243" s="34"/>
      <c r="K243" s="34"/>
      <c r="L243" s="34"/>
      <c r="M243" s="43" t="str">
        <f ca="1">IFERROR(OFFSET('Maximum minutes'!$C$1,T243,MATCH(IF(G243&lt;&gt;"",G243,F243),OFFSET('Maximum minutes'!$C$1,T243-1,0,1,U243+1),0)-1)*IF(OR(ISNUMBER(J243),J243="sans examen"),1,0)*IF(W243&lt;MinDate,1,0),"")</f>
        <v/>
      </c>
      <c r="N243" s="36">
        <f t="shared" ca="1" si="7"/>
        <v>0</v>
      </c>
      <c r="O243" s="36" t="e">
        <f ca="1">LEFT(OFFSET(Lists!$Q$2,MATCH(E243,Lists!$R$3:$R$19,0),0),4)</f>
        <v>#N/A</v>
      </c>
      <c r="P243" s="36" t="e">
        <f ca="1">MATCH(O243,Lists!$S$2:$S$640,1)</f>
        <v>#N/A</v>
      </c>
      <c r="Q243" s="36" t="e">
        <f ca="1">MATCH(LEFT(OFFSET(Lists!$Q$2,MATCH(E243,Lists!$R$3:$R$19,0)+1,0),4),Lists!$S$3:$S$640,1)</f>
        <v>#N/A</v>
      </c>
      <c r="R243" s="36" t="e">
        <f ca="1">LEFT(OFFSET(Lists!$S$2,P243-1+MATCH(F243,OFFSET(Lists!$T$3,P243-1,0,Q243-P243+1),0),0),6)</f>
        <v>#N/A</v>
      </c>
      <c r="S243" s="36" t="e">
        <f ca="1">VLOOKUP(R243,Lists!B:D,3,FALSE)</f>
        <v>#N/A</v>
      </c>
      <c r="T243" s="36" t="str">
        <f>IF(F243&lt;&gt;"",MATCH(R243,'Maximum minutes'!B:B,0),"")</f>
        <v/>
      </c>
      <c r="U243" s="36">
        <f ca="1">IF(F243&lt;&gt;"",COUNTA(OFFSET('Maximum minutes'!$C$1,'Annexe A1 Cours'!T243,0,1,50)),0)</f>
        <v>0</v>
      </c>
      <c r="V243" s="37">
        <f ca="1">IFERROR(OFFSET('Maximum minutes'!$C$1,T243+1,-1+MATCH(G243,OFFSET('Maximum minutes'!$C$1,T243-1,0,1,50),0)),0)</f>
        <v>0</v>
      </c>
      <c r="W243" s="38">
        <f t="shared" ca="1" si="6"/>
        <v>0</v>
      </c>
    </row>
    <row r="244" spans="1:23" s="36" customFormat="1" ht="18.75">
      <c r="A244" s="34"/>
      <c r="B244" s="39"/>
      <c r="C244" s="39"/>
      <c r="D244" s="35"/>
      <c r="E244" s="40"/>
      <c r="F244" s="39"/>
      <c r="G244" s="39"/>
      <c r="H244" s="39"/>
      <c r="I244" s="34"/>
      <c r="J244" s="34"/>
      <c r="K244" s="34"/>
      <c r="L244" s="34"/>
      <c r="M244" s="43" t="str">
        <f ca="1">IFERROR(OFFSET('Maximum minutes'!$C$1,T244,MATCH(IF(G244&lt;&gt;"",G244,F244),OFFSET('Maximum minutes'!$C$1,T244-1,0,1,U244+1),0)-1)*IF(OR(ISNUMBER(J244),J244="sans examen"),1,0)*IF(W244&lt;MinDate,1,0),"")</f>
        <v/>
      </c>
      <c r="N244" s="36">
        <f t="shared" ca="1" si="7"/>
        <v>0</v>
      </c>
      <c r="O244" s="36" t="e">
        <f ca="1">LEFT(OFFSET(Lists!$Q$2,MATCH(E244,Lists!$R$3:$R$19,0),0),4)</f>
        <v>#N/A</v>
      </c>
      <c r="P244" s="36" t="e">
        <f ca="1">MATCH(O244,Lists!$S$2:$S$640,1)</f>
        <v>#N/A</v>
      </c>
      <c r="Q244" s="36" t="e">
        <f ca="1">MATCH(LEFT(OFFSET(Lists!$Q$2,MATCH(E244,Lists!$R$3:$R$19,0)+1,0),4),Lists!$S$3:$S$640,1)</f>
        <v>#N/A</v>
      </c>
      <c r="R244" s="36" t="e">
        <f ca="1">LEFT(OFFSET(Lists!$S$2,P244-1+MATCH(F244,OFFSET(Lists!$T$3,P244-1,0,Q244-P244+1),0),0),6)</f>
        <v>#N/A</v>
      </c>
      <c r="S244" s="36" t="e">
        <f ca="1">VLOOKUP(R244,Lists!B:D,3,FALSE)</f>
        <v>#N/A</v>
      </c>
      <c r="T244" s="36" t="str">
        <f>IF(F244&lt;&gt;"",MATCH(R244,'Maximum minutes'!B:B,0),"")</f>
        <v/>
      </c>
      <c r="U244" s="36">
        <f ca="1">IF(F244&lt;&gt;"",COUNTA(OFFSET('Maximum minutes'!$C$1,'Annexe A1 Cours'!T244,0,1,50)),0)</f>
        <v>0</v>
      </c>
      <c r="V244" s="37">
        <f ca="1">IFERROR(OFFSET('Maximum minutes'!$C$1,T244+1,-1+MATCH(G244,OFFSET('Maximum minutes'!$C$1,T244-1,0,1,50),0)),0)</f>
        <v>0</v>
      </c>
      <c r="W244" s="38">
        <f t="shared" ca="1" si="6"/>
        <v>0</v>
      </c>
    </row>
    <row r="245" spans="1:23" s="36" customFormat="1" ht="18.75">
      <c r="A245" s="34"/>
      <c r="B245" s="39"/>
      <c r="C245" s="39"/>
      <c r="D245" s="35"/>
      <c r="E245" s="40"/>
      <c r="F245" s="39"/>
      <c r="G245" s="39"/>
      <c r="H245" s="39"/>
      <c r="I245" s="34"/>
      <c r="J245" s="34"/>
      <c r="K245" s="34"/>
      <c r="L245" s="34"/>
      <c r="M245" s="43" t="str">
        <f ca="1">IFERROR(OFFSET('Maximum minutes'!$C$1,T245,MATCH(IF(G245&lt;&gt;"",G245,F245),OFFSET('Maximum minutes'!$C$1,T245-1,0,1,U245+1),0)-1)*IF(OR(ISNUMBER(J245),J245="sans examen"),1,0)*IF(W245&lt;MinDate,1,0),"")</f>
        <v/>
      </c>
      <c r="N245" s="36">
        <f t="shared" ca="1" si="7"/>
        <v>0</v>
      </c>
      <c r="O245" s="36" t="e">
        <f ca="1">LEFT(OFFSET(Lists!$Q$2,MATCH(E245,Lists!$R$3:$R$19,0),0),4)</f>
        <v>#N/A</v>
      </c>
      <c r="P245" s="36" t="e">
        <f ca="1">MATCH(O245,Lists!$S$2:$S$640,1)</f>
        <v>#N/A</v>
      </c>
      <c r="Q245" s="36" t="e">
        <f ca="1">MATCH(LEFT(OFFSET(Lists!$Q$2,MATCH(E245,Lists!$R$3:$R$19,0)+1,0),4),Lists!$S$3:$S$640,1)</f>
        <v>#N/A</v>
      </c>
      <c r="R245" s="36" t="e">
        <f ca="1">LEFT(OFFSET(Lists!$S$2,P245-1+MATCH(F245,OFFSET(Lists!$T$3,P245-1,0,Q245-P245+1),0),0),6)</f>
        <v>#N/A</v>
      </c>
      <c r="S245" s="36" t="e">
        <f ca="1">VLOOKUP(R245,Lists!B:D,3,FALSE)</f>
        <v>#N/A</v>
      </c>
      <c r="T245" s="36" t="str">
        <f>IF(F245&lt;&gt;"",MATCH(R245,'Maximum minutes'!B:B,0),"")</f>
        <v/>
      </c>
      <c r="U245" s="36">
        <f ca="1">IF(F245&lt;&gt;"",COUNTA(OFFSET('Maximum minutes'!$C$1,'Annexe A1 Cours'!T245,0,1,50)),0)</f>
        <v>0</v>
      </c>
      <c r="V245" s="37">
        <f ca="1">IFERROR(OFFSET('Maximum minutes'!$C$1,T245+1,-1+MATCH(G245,OFFSET('Maximum minutes'!$C$1,T245-1,0,1,50),0)),0)</f>
        <v>0</v>
      </c>
      <c r="W245" s="38">
        <f t="shared" ca="1" si="6"/>
        <v>0</v>
      </c>
    </row>
    <row r="246" spans="1:23" s="36" customFormat="1" ht="18.75">
      <c r="A246" s="34"/>
      <c r="B246" s="39"/>
      <c r="C246" s="39"/>
      <c r="D246" s="35"/>
      <c r="E246" s="40"/>
      <c r="F246" s="39"/>
      <c r="G246" s="39"/>
      <c r="H246" s="39"/>
      <c r="I246" s="34"/>
      <c r="J246" s="34"/>
      <c r="K246" s="34"/>
      <c r="L246" s="34"/>
      <c r="M246" s="43" t="str">
        <f ca="1">IFERROR(OFFSET('Maximum minutes'!$C$1,T246,MATCH(IF(G246&lt;&gt;"",G246,F246),OFFSET('Maximum minutes'!$C$1,T246-1,0,1,U246+1),0)-1)*IF(OR(ISNUMBER(J246),J246="sans examen"),1,0)*IF(W246&lt;MinDate,1,0),"")</f>
        <v/>
      </c>
      <c r="N246" s="36">
        <f t="shared" ca="1" si="7"/>
        <v>0</v>
      </c>
      <c r="O246" s="36" t="e">
        <f ca="1">LEFT(OFFSET(Lists!$Q$2,MATCH(E246,Lists!$R$3:$R$19,0),0),4)</f>
        <v>#N/A</v>
      </c>
      <c r="P246" s="36" t="e">
        <f ca="1">MATCH(O246,Lists!$S$2:$S$640,1)</f>
        <v>#N/A</v>
      </c>
      <c r="Q246" s="36" t="e">
        <f ca="1">MATCH(LEFT(OFFSET(Lists!$Q$2,MATCH(E246,Lists!$R$3:$R$19,0)+1,0),4),Lists!$S$3:$S$640,1)</f>
        <v>#N/A</v>
      </c>
      <c r="R246" s="36" t="e">
        <f ca="1">LEFT(OFFSET(Lists!$S$2,P246-1+MATCH(F246,OFFSET(Lists!$T$3,P246-1,0,Q246-P246+1),0),0),6)</f>
        <v>#N/A</v>
      </c>
      <c r="S246" s="36" t="e">
        <f ca="1">VLOOKUP(R246,Lists!B:D,3,FALSE)</f>
        <v>#N/A</v>
      </c>
      <c r="T246" s="36" t="str">
        <f>IF(F246&lt;&gt;"",MATCH(R246,'Maximum minutes'!B:B,0),"")</f>
        <v/>
      </c>
      <c r="U246" s="36">
        <f ca="1">IF(F246&lt;&gt;"",COUNTA(OFFSET('Maximum minutes'!$C$1,'Annexe A1 Cours'!T246,0,1,50)),0)</f>
        <v>0</v>
      </c>
      <c r="V246" s="37">
        <f ca="1">IFERROR(OFFSET('Maximum minutes'!$C$1,T246+1,-1+MATCH(G246,OFFSET('Maximum minutes'!$C$1,T246-1,0,1,50),0)),0)</f>
        <v>0</v>
      </c>
      <c r="W246" s="38">
        <f t="shared" ca="1" si="6"/>
        <v>0</v>
      </c>
    </row>
    <row r="247" spans="1:23" s="36" customFormat="1" ht="18.75">
      <c r="A247" s="34"/>
      <c r="B247" s="39"/>
      <c r="C247" s="39"/>
      <c r="D247" s="35"/>
      <c r="E247" s="40"/>
      <c r="F247" s="39"/>
      <c r="G247" s="39"/>
      <c r="H247" s="39"/>
      <c r="I247" s="34"/>
      <c r="J247" s="34"/>
      <c r="K247" s="34"/>
      <c r="L247" s="34"/>
      <c r="M247" s="43" t="str">
        <f ca="1">IFERROR(OFFSET('Maximum minutes'!$C$1,T247,MATCH(IF(G247&lt;&gt;"",G247,F247),OFFSET('Maximum minutes'!$C$1,T247-1,0,1,U247+1),0)-1)*IF(OR(ISNUMBER(J247),J247="sans examen"),1,0)*IF(W247&lt;MinDate,1,0),"")</f>
        <v/>
      </c>
      <c r="N247" s="36">
        <f t="shared" ca="1" si="7"/>
        <v>0</v>
      </c>
      <c r="O247" s="36" t="e">
        <f ca="1">LEFT(OFFSET(Lists!$Q$2,MATCH(E247,Lists!$R$3:$R$19,0),0),4)</f>
        <v>#N/A</v>
      </c>
      <c r="P247" s="36" t="e">
        <f ca="1">MATCH(O247,Lists!$S$2:$S$640,1)</f>
        <v>#N/A</v>
      </c>
      <c r="Q247" s="36" t="e">
        <f ca="1">MATCH(LEFT(OFFSET(Lists!$Q$2,MATCH(E247,Lists!$R$3:$R$19,0)+1,0),4),Lists!$S$3:$S$640,1)</f>
        <v>#N/A</v>
      </c>
      <c r="R247" s="36" t="e">
        <f ca="1">LEFT(OFFSET(Lists!$S$2,P247-1+MATCH(F247,OFFSET(Lists!$T$3,P247-1,0,Q247-P247+1),0),0),6)</f>
        <v>#N/A</v>
      </c>
      <c r="S247" s="36" t="e">
        <f ca="1">VLOOKUP(R247,Lists!B:D,3,FALSE)</f>
        <v>#N/A</v>
      </c>
      <c r="T247" s="36" t="str">
        <f>IF(F247&lt;&gt;"",MATCH(R247,'Maximum minutes'!B:B,0),"")</f>
        <v/>
      </c>
      <c r="U247" s="36">
        <f ca="1">IF(F247&lt;&gt;"",COUNTA(OFFSET('Maximum minutes'!$C$1,'Annexe A1 Cours'!T247,0,1,50)),0)</f>
        <v>0</v>
      </c>
      <c r="V247" s="37">
        <f ca="1">IFERROR(OFFSET('Maximum minutes'!$C$1,T247+1,-1+MATCH(G247,OFFSET('Maximum minutes'!$C$1,T247-1,0,1,50),0)),0)</f>
        <v>0</v>
      </c>
      <c r="W247" s="38">
        <f t="shared" ca="1" si="6"/>
        <v>0</v>
      </c>
    </row>
    <row r="248" spans="1:23" s="36" customFormat="1" ht="18.75">
      <c r="A248" s="34"/>
      <c r="B248" s="39"/>
      <c r="C248" s="39"/>
      <c r="D248" s="35"/>
      <c r="E248" s="40"/>
      <c r="F248" s="39"/>
      <c r="G248" s="39"/>
      <c r="H248" s="39"/>
      <c r="I248" s="34"/>
      <c r="J248" s="34"/>
      <c r="K248" s="34"/>
      <c r="L248" s="34"/>
      <c r="M248" s="43" t="str">
        <f ca="1">IFERROR(OFFSET('Maximum minutes'!$C$1,T248,MATCH(IF(G248&lt;&gt;"",G248,F248),OFFSET('Maximum minutes'!$C$1,T248-1,0,1,U248+1),0)-1)*IF(OR(ISNUMBER(J248),J248="sans examen"),1,0)*IF(W248&lt;MinDate,1,0),"")</f>
        <v/>
      </c>
      <c r="N248" s="36">
        <f t="shared" ca="1" si="7"/>
        <v>0</v>
      </c>
      <c r="O248" s="36" t="e">
        <f ca="1">LEFT(OFFSET(Lists!$Q$2,MATCH(E248,Lists!$R$3:$R$19,0),0),4)</f>
        <v>#N/A</v>
      </c>
      <c r="P248" s="36" t="e">
        <f ca="1">MATCH(O248,Lists!$S$2:$S$640,1)</f>
        <v>#N/A</v>
      </c>
      <c r="Q248" s="36" t="e">
        <f ca="1">MATCH(LEFT(OFFSET(Lists!$Q$2,MATCH(E248,Lists!$R$3:$R$19,0)+1,0),4),Lists!$S$3:$S$640,1)</f>
        <v>#N/A</v>
      </c>
      <c r="R248" s="36" t="e">
        <f ca="1">LEFT(OFFSET(Lists!$S$2,P248-1+MATCH(F248,OFFSET(Lists!$T$3,P248-1,0,Q248-P248+1),0),0),6)</f>
        <v>#N/A</v>
      </c>
      <c r="S248" s="36" t="e">
        <f ca="1">VLOOKUP(R248,Lists!B:D,3,FALSE)</f>
        <v>#N/A</v>
      </c>
      <c r="T248" s="36" t="str">
        <f>IF(F248&lt;&gt;"",MATCH(R248,'Maximum minutes'!B:B,0),"")</f>
        <v/>
      </c>
      <c r="U248" s="36">
        <f ca="1">IF(F248&lt;&gt;"",COUNTA(OFFSET('Maximum minutes'!$C$1,'Annexe A1 Cours'!T248,0,1,50)),0)</f>
        <v>0</v>
      </c>
      <c r="V248" s="37">
        <f ca="1">IFERROR(OFFSET('Maximum minutes'!$C$1,T248+1,-1+MATCH(G248,OFFSET('Maximum minutes'!$C$1,T248-1,0,1,50),0)),0)</f>
        <v>0</v>
      </c>
      <c r="W248" s="38">
        <f t="shared" ca="1" si="6"/>
        <v>0</v>
      </c>
    </row>
    <row r="249" spans="1:23" s="36" customFormat="1" ht="18.75">
      <c r="A249" s="34"/>
      <c r="B249" s="39"/>
      <c r="C249" s="39"/>
      <c r="D249" s="35"/>
      <c r="E249" s="40"/>
      <c r="F249" s="39"/>
      <c r="G249" s="39"/>
      <c r="H249" s="39"/>
      <c r="I249" s="34"/>
      <c r="J249" s="34"/>
      <c r="K249" s="34"/>
      <c r="L249" s="34"/>
      <c r="M249" s="43" t="str">
        <f ca="1">IFERROR(OFFSET('Maximum minutes'!$C$1,T249,MATCH(IF(G249&lt;&gt;"",G249,F249),OFFSET('Maximum minutes'!$C$1,T249-1,0,1,U249+1),0)-1)*IF(OR(ISNUMBER(J249),J249="sans examen"),1,0)*IF(W249&lt;MinDate,1,0),"")</f>
        <v/>
      </c>
      <c r="N249" s="36">
        <f t="shared" ca="1" si="7"/>
        <v>0</v>
      </c>
      <c r="O249" s="36" t="e">
        <f ca="1">LEFT(OFFSET(Lists!$Q$2,MATCH(E249,Lists!$R$3:$R$19,0),0),4)</f>
        <v>#N/A</v>
      </c>
      <c r="P249" s="36" t="e">
        <f ca="1">MATCH(O249,Lists!$S$2:$S$640,1)</f>
        <v>#N/A</v>
      </c>
      <c r="Q249" s="36" t="e">
        <f ca="1">MATCH(LEFT(OFFSET(Lists!$Q$2,MATCH(E249,Lists!$R$3:$R$19,0)+1,0),4),Lists!$S$3:$S$640,1)</f>
        <v>#N/A</v>
      </c>
      <c r="R249" s="36" t="e">
        <f ca="1">LEFT(OFFSET(Lists!$S$2,P249-1+MATCH(F249,OFFSET(Lists!$T$3,P249-1,0,Q249-P249+1),0),0),6)</f>
        <v>#N/A</v>
      </c>
      <c r="S249" s="36" t="e">
        <f ca="1">VLOOKUP(R249,Lists!B:D,3,FALSE)</f>
        <v>#N/A</v>
      </c>
      <c r="T249" s="36" t="str">
        <f>IF(F249&lt;&gt;"",MATCH(R249,'Maximum minutes'!B:B,0),"")</f>
        <v/>
      </c>
      <c r="U249" s="36">
        <f ca="1">IF(F249&lt;&gt;"",COUNTA(OFFSET('Maximum minutes'!$C$1,'Annexe A1 Cours'!T249,0,1,50)),0)</f>
        <v>0</v>
      </c>
      <c r="V249" s="37">
        <f ca="1">IFERROR(OFFSET('Maximum minutes'!$C$1,T249+1,-1+MATCH(G249,OFFSET('Maximum minutes'!$C$1,T249-1,0,1,50),0)),0)</f>
        <v>0</v>
      </c>
      <c r="W249" s="38">
        <f t="shared" ca="1" si="6"/>
        <v>0</v>
      </c>
    </row>
    <row r="250" spans="1:23" s="36" customFormat="1" ht="18.75">
      <c r="A250" s="34"/>
      <c r="B250" s="39"/>
      <c r="C250" s="39"/>
      <c r="D250" s="35"/>
      <c r="E250" s="40"/>
      <c r="F250" s="39"/>
      <c r="G250" s="39"/>
      <c r="H250" s="39"/>
      <c r="I250" s="34"/>
      <c r="J250" s="34"/>
      <c r="K250" s="34"/>
      <c r="L250" s="34"/>
      <c r="M250" s="43" t="str">
        <f ca="1">IFERROR(OFFSET('Maximum minutes'!$C$1,T250,MATCH(IF(G250&lt;&gt;"",G250,F250),OFFSET('Maximum minutes'!$C$1,T250-1,0,1,U250+1),0)-1)*IF(OR(ISNUMBER(J250),J250="sans examen"),1,0)*IF(W250&lt;MinDate,1,0),"")</f>
        <v/>
      </c>
      <c r="N250" s="36">
        <f t="shared" ca="1" si="7"/>
        <v>0</v>
      </c>
      <c r="O250" s="36" t="e">
        <f ca="1">LEFT(OFFSET(Lists!$Q$2,MATCH(E250,Lists!$R$3:$R$19,0),0),4)</f>
        <v>#N/A</v>
      </c>
      <c r="P250" s="36" t="e">
        <f ca="1">MATCH(O250,Lists!$S$2:$S$640,1)</f>
        <v>#N/A</v>
      </c>
      <c r="Q250" s="36" t="e">
        <f ca="1">MATCH(LEFT(OFFSET(Lists!$Q$2,MATCH(E250,Lists!$R$3:$R$19,0)+1,0),4),Lists!$S$3:$S$640,1)</f>
        <v>#N/A</v>
      </c>
      <c r="R250" s="36" t="e">
        <f ca="1">LEFT(OFFSET(Lists!$S$2,P250-1+MATCH(F250,OFFSET(Lists!$T$3,P250-1,0,Q250-P250+1),0),0),6)</f>
        <v>#N/A</v>
      </c>
      <c r="S250" s="36" t="e">
        <f ca="1">VLOOKUP(R250,Lists!B:D,3,FALSE)</f>
        <v>#N/A</v>
      </c>
      <c r="T250" s="36" t="str">
        <f>IF(F250&lt;&gt;"",MATCH(R250,'Maximum minutes'!B:B,0),"")</f>
        <v/>
      </c>
      <c r="U250" s="36">
        <f ca="1">IF(F250&lt;&gt;"",COUNTA(OFFSET('Maximum minutes'!$C$1,'Annexe A1 Cours'!T250,0,1,50)),0)</f>
        <v>0</v>
      </c>
      <c r="V250" s="37">
        <f ca="1">IFERROR(OFFSET('Maximum minutes'!$C$1,T250+1,-1+MATCH(G250,OFFSET('Maximum minutes'!$C$1,T250-1,0,1,50),0)),0)</f>
        <v>0</v>
      </c>
      <c r="W250" s="38">
        <f t="shared" ca="1" si="6"/>
        <v>0</v>
      </c>
    </row>
    <row r="251" spans="1:23" s="36" customFormat="1" ht="18.75">
      <c r="A251" s="34"/>
      <c r="B251" s="39"/>
      <c r="C251" s="39"/>
      <c r="D251" s="35"/>
      <c r="E251" s="40"/>
      <c r="F251" s="39"/>
      <c r="G251" s="39"/>
      <c r="H251" s="39"/>
      <c r="I251" s="34"/>
      <c r="J251" s="34"/>
      <c r="K251" s="34"/>
      <c r="L251" s="34"/>
      <c r="M251" s="43" t="str">
        <f ca="1">IFERROR(OFFSET('Maximum minutes'!$C$1,T251,MATCH(IF(G251&lt;&gt;"",G251,F251),OFFSET('Maximum minutes'!$C$1,T251-1,0,1,U251+1),0)-1)*IF(OR(ISNUMBER(J251),J251="sans examen"),1,0)*IF(W251&lt;MinDate,1,0),"")</f>
        <v/>
      </c>
      <c r="N251" s="36">
        <f t="shared" ca="1" si="7"/>
        <v>0</v>
      </c>
      <c r="O251" s="36" t="e">
        <f ca="1">LEFT(OFFSET(Lists!$Q$2,MATCH(E251,Lists!$R$3:$R$19,0),0),4)</f>
        <v>#N/A</v>
      </c>
      <c r="P251" s="36" t="e">
        <f ca="1">MATCH(O251,Lists!$S$2:$S$640,1)</f>
        <v>#N/A</v>
      </c>
      <c r="Q251" s="36" t="e">
        <f ca="1">MATCH(LEFT(OFFSET(Lists!$Q$2,MATCH(E251,Lists!$R$3:$R$19,0)+1,0),4),Lists!$S$3:$S$640,1)</f>
        <v>#N/A</v>
      </c>
      <c r="R251" s="36" t="e">
        <f ca="1">LEFT(OFFSET(Lists!$S$2,P251-1+MATCH(F251,OFFSET(Lists!$T$3,P251-1,0,Q251-P251+1),0),0),6)</f>
        <v>#N/A</v>
      </c>
      <c r="S251" s="36" t="e">
        <f ca="1">VLOOKUP(R251,Lists!B:D,3,FALSE)</f>
        <v>#N/A</v>
      </c>
      <c r="T251" s="36" t="str">
        <f>IF(F251&lt;&gt;"",MATCH(R251,'Maximum minutes'!B:B,0),"")</f>
        <v/>
      </c>
      <c r="U251" s="36">
        <f ca="1">IF(F251&lt;&gt;"",COUNTA(OFFSET('Maximum minutes'!$C$1,'Annexe A1 Cours'!T251,0,1,50)),0)</f>
        <v>0</v>
      </c>
      <c r="V251" s="37">
        <f ca="1">IFERROR(OFFSET('Maximum minutes'!$C$1,T251+1,-1+MATCH(G251,OFFSET('Maximum minutes'!$C$1,T251-1,0,1,50),0)),0)</f>
        <v>0</v>
      </c>
      <c r="W251" s="38">
        <f t="shared" ca="1" si="6"/>
        <v>0</v>
      </c>
    </row>
    <row r="252" spans="1:23" s="36" customFormat="1" ht="18.75">
      <c r="A252" s="34"/>
      <c r="B252" s="39"/>
      <c r="C252" s="39"/>
      <c r="D252" s="35"/>
      <c r="E252" s="40"/>
      <c r="F252" s="39"/>
      <c r="G252" s="39"/>
      <c r="H252" s="39"/>
      <c r="I252" s="34"/>
      <c r="J252" s="34"/>
      <c r="K252" s="34"/>
      <c r="L252" s="34"/>
      <c r="M252" s="43" t="str">
        <f ca="1">IFERROR(OFFSET('Maximum minutes'!$C$1,T252,MATCH(IF(G252&lt;&gt;"",G252,F252),OFFSET('Maximum minutes'!$C$1,T252-1,0,1,U252+1),0)-1)*IF(OR(ISNUMBER(J252),J252="sans examen"),1,0)*IF(W252&lt;MinDate,1,0),"")</f>
        <v/>
      </c>
      <c r="N252" s="36">
        <f t="shared" ca="1" si="7"/>
        <v>0</v>
      </c>
      <c r="O252" s="36" t="e">
        <f ca="1">LEFT(OFFSET(Lists!$Q$2,MATCH(E252,Lists!$R$3:$R$19,0),0),4)</f>
        <v>#N/A</v>
      </c>
      <c r="P252" s="36" t="e">
        <f ca="1">MATCH(O252,Lists!$S$2:$S$640,1)</f>
        <v>#N/A</v>
      </c>
      <c r="Q252" s="36" t="e">
        <f ca="1">MATCH(LEFT(OFFSET(Lists!$Q$2,MATCH(E252,Lists!$R$3:$R$19,0)+1,0),4),Lists!$S$3:$S$640,1)</f>
        <v>#N/A</v>
      </c>
      <c r="R252" s="36" t="e">
        <f ca="1">LEFT(OFFSET(Lists!$S$2,P252-1+MATCH(F252,OFFSET(Lists!$T$3,P252-1,0,Q252-P252+1),0),0),6)</f>
        <v>#N/A</v>
      </c>
      <c r="S252" s="36" t="e">
        <f ca="1">VLOOKUP(R252,Lists!B:D,3,FALSE)</f>
        <v>#N/A</v>
      </c>
      <c r="T252" s="36" t="str">
        <f>IF(F252&lt;&gt;"",MATCH(R252,'Maximum minutes'!B:B,0),"")</f>
        <v/>
      </c>
      <c r="U252" s="36">
        <f ca="1">IF(F252&lt;&gt;"",COUNTA(OFFSET('Maximum minutes'!$C$1,'Annexe A1 Cours'!T252,0,1,50)),0)</f>
        <v>0</v>
      </c>
      <c r="V252" s="37">
        <f ca="1">IFERROR(OFFSET('Maximum minutes'!$C$1,T252+1,-1+MATCH(G252,OFFSET('Maximum minutes'!$C$1,T252-1,0,1,50),0)),0)</f>
        <v>0</v>
      </c>
      <c r="W252" s="38">
        <f t="shared" ca="1" si="6"/>
        <v>0</v>
      </c>
    </row>
    <row r="253" spans="1:23" s="36" customFormat="1" ht="18.75">
      <c r="A253" s="34"/>
      <c r="B253" s="39"/>
      <c r="C253" s="39"/>
      <c r="D253" s="35"/>
      <c r="E253" s="40"/>
      <c r="F253" s="39"/>
      <c r="G253" s="39"/>
      <c r="H253" s="39"/>
      <c r="I253" s="34"/>
      <c r="J253" s="34"/>
      <c r="K253" s="34"/>
      <c r="L253" s="34"/>
      <c r="M253" s="43" t="str">
        <f ca="1">IFERROR(OFFSET('Maximum minutes'!$C$1,T253,MATCH(IF(G253&lt;&gt;"",G253,F253),OFFSET('Maximum minutes'!$C$1,T253-1,0,1,U253+1),0)-1)*IF(OR(ISNUMBER(J253),J253="sans examen"),1,0)*IF(W253&lt;MinDate,1,0),"")</f>
        <v/>
      </c>
      <c r="N253" s="36">
        <f t="shared" ca="1" si="7"/>
        <v>0</v>
      </c>
      <c r="O253" s="36" t="e">
        <f ca="1">LEFT(OFFSET(Lists!$Q$2,MATCH(E253,Lists!$R$3:$R$19,0),0),4)</f>
        <v>#N/A</v>
      </c>
      <c r="P253" s="36" t="e">
        <f ca="1">MATCH(O253,Lists!$S$2:$S$640,1)</f>
        <v>#N/A</v>
      </c>
      <c r="Q253" s="36" t="e">
        <f ca="1">MATCH(LEFT(OFFSET(Lists!$Q$2,MATCH(E253,Lists!$R$3:$R$19,0)+1,0),4),Lists!$S$3:$S$640,1)</f>
        <v>#N/A</v>
      </c>
      <c r="R253" s="36" t="e">
        <f ca="1">LEFT(OFFSET(Lists!$S$2,P253-1+MATCH(F253,OFFSET(Lists!$T$3,P253-1,0,Q253-P253+1),0),0),6)</f>
        <v>#N/A</v>
      </c>
      <c r="S253" s="36" t="e">
        <f ca="1">VLOOKUP(R253,Lists!B:D,3,FALSE)</f>
        <v>#N/A</v>
      </c>
      <c r="T253" s="36" t="str">
        <f>IF(F253&lt;&gt;"",MATCH(R253,'Maximum minutes'!B:B,0),"")</f>
        <v/>
      </c>
      <c r="U253" s="36">
        <f ca="1">IF(F253&lt;&gt;"",COUNTA(OFFSET('Maximum minutes'!$C$1,'Annexe A1 Cours'!T253,0,1,50)),0)</f>
        <v>0</v>
      </c>
      <c r="V253" s="37">
        <f ca="1">IFERROR(OFFSET('Maximum minutes'!$C$1,T253+1,-1+MATCH(G253,OFFSET('Maximum minutes'!$C$1,T253-1,0,1,50),0)),0)</f>
        <v>0</v>
      </c>
      <c r="W253" s="38">
        <f t="shared" ca="1" si="6"/>
        <v>0</v>
      </c>
    </row>
    <row r="254" spans="1:23" s="36" customFormat="1" ht="18.75">
      <c r="A254" s="34"/>
      <c r="B254" s="39"/>
      <c r="C254" s="39"/>
      <c r="D254" s="35"/>
      <c r="E254" s="40"/>
      <c r="F254" s="39"/>
      <c r="G254" s="39"/>
      <c r="H254" s="39"/>
      <c r="I254" s="34"/>
      <c r="J254" s="34"/>
      <c r="K254" s="34"/>
      <c r="L254" s="34"/>
      <c r="M254" s="43" t="str">
        <f ca="1">IFERROR(OFFSET('Maximum minutes'!$C$1,T254,MATCH(IF(G254&lt;&gt;"",G254,F254),OFFSET('Maximum minutes'!$C$1,T254-1,0,1,U254+1),0)-1)*IF(OR(ISNUMBER(J254),J254="sans examen"),1,0)*IF(W254&lt;MinDate,1,0),"")</f>
        <v/>
      </c>
      <c r="N254" s="36">
        <f t="shared" ca="1" si="7"/>
        <v>0</v>
      </c>
      <c r="O254" s="36" t="e">
        <f ca="1">LEFT(OFFSET(Lists!$Q$2,MATCH(E254,Lists!$R$3:$R$19,0),0),4)</f>
        <v>#N/A</v>
      </c>
      <c r="P254" s="36" t="e">
        <f ca="1">MATCH(O254,Lists!$S$2:$S$640,1)</f>
        <v>#N/A</v>
      </c>
      <c r="Q254" s="36" t="e">
        <f ca="1">MATCH(LEFT(OFFSET(Lists!$Q$2,MATCH(E254,Lists!$R$3:$R$19,0)+1,0),4),Lists!$S$3:$S$640,1)</f>
        <v>#N/A</v>
      </c>
      <c r="R254" s="36" t="e">
        <f ca="1">LEFT(OFFSET(Lists!$S$2,P254-1+MATCH(F254,OFFSET(Lists!$T$3,P254-1,0,Q254-P254+1),0),0),6)</f>
        <v>#N/A</v>
      </c>
      <c r="S254" s="36" t="e">
        <f ca="1">VLOOKUP(R254,Lists!B:D,3,FALSE)</f>
        <v>#N/A</v>
      </c>
      <c r="T254" s="36" t="str">
        <f>IF(F254&lt;&gt;"",MATCH(R254,'Maximum minutes'!B:B,0),"")</f>
        <v/>
      </c>
      <c r="U254" s="36">
        <f ca="1">IF(F254&lt;&gt;"",COUNTA(OFFSET('Maximum minutes'!$C$1,'Annexe A1 Cours'!T254,0,1,50)),0)</f>
        <v>0</v>
      </c>
      <c r="V254" s="37">
        <f ca="1">IFERROR(OFFSET('Maximum minutes'!$C$1,T254+1,-1+MATCH(G254,OFFSET('Maximum minutes'!$C$1,T254-1,0,1,50),0)),0)</f>
        <v>0</v>
      </c>
      <c r="W254" s="38">
        <f t="shared" ca="1" si="6"/>
        <v>0</v>
      </c>
    </row>
    <row r="255" spans="1:23" s="36" customFormat="1" ht="18.75">
      <c r="A255" s="34"/>
      <c r="B255" s="39"/>
      <c r="C255" s="39"/>
      <c r="D255" s="35"/>
      <c r="E255" s="40"/>
      <c r="F255" s="39"/>
      <c r="G255" s="39"/>
      <c r="H255" s="39"/>
      <c r="I255" s="34"/>
      <c r="J255" s="34"/>
      <c r="K255" s="34"/>
      <c r="L255" s="34"/>
      <c r="M255" s="43" t="str">
        <f ca="1">IFERROR(OFFSET('Maximum minutes'!$C$1,T255,MATCH(IF(G255&lt;&gt;"",G255,F255),OFFSET('Maximum minutes'!$C$1,T255-1,0,1,U255+1),0)-1)*IF(OR(ISNUMBER(J255),J255="sans examen"),1,0)*IF(W255&lt;MinDate,1,0),"")</f>
        <v/>
      </c>
      <c r="N255" s="36">
        <f t="shared" ca="1" si="7"/>
        <v>0</v>
      </c>
      <c r="O255" s="36" t="e">
        <f ca="1">LEFT(OFFSET(Lists!$Q$2,MATCH(E255,Lists!$R$3:$R$19,0),0),4)</f>
        <v>#N/A</v>
      </c>
      <c r="P255" s="36" t="e">
        <f ca="1">MATCH(O255,Lists!$S$2:$S$640,1)</f>
        <v>#N/A</v>
      </c>
      <c r="Q255" s="36" t="e">
        <f ca="1">MATCH(LEFT(OFFSET(Lists!$Q$2,MATCH(E255,Lists!$R$3:$R$19,0)+1,0),4),Lists!$S$3:$S$640,1)</f>
        <v>#N/A</v>
      </c>
      <c r="R255" s="36" t="e">
        <f ca="1">LEFT(OFFSET(Lists!$S$2,P255-1+MATCH(F255,OFFSET(Lists!$T$3,P255-1,0,Q255-P255+1),0),0),6)</f>
        <v>#N/A</v>
      </c>
      <c r="S255" s="36" t="e">
        <f ca="1">VLOOKUP(R255,Lists!B:D,3,FALSE)</f>
        <v>#N/A</v>
      </c>
      <c r="T255" s="36" t="str">
        <f>IF(F255&lt;&gt;"",MATCH(R255,'Maximum minutes'!B:B,0),"")</f>
        <v/>
      </c>
      <c r="U255" s="36">
        <f ca="1">IF(F255&lt;&gt;"",COUNTA(OFFSET('Maximum minutes'!$C$1,'Annexe A1 Cours'!T255,0,1,50)),0)</f>
        <v>0</v>
      </c>
      <c r="V255" s="37">
        <f ca="1">IFERROR(OFFSET('Maximum minutes'!$C$1,T255+1,-1+MATCH(G255,OFFSET('Maximum minutes'!$C$1,T255-1,0,1,50),0)),0)</f>
        <v>0</v>
      </c>
      <c r="W255" s="38">
        <f t="shared" ca="1" si="6"/>
        <v>0</v>
      </c>
    </row>
    <row r="256" spans="1:23" s="36" customFormat="1" ht="18.75">
      <c r="A256" s="34"/>
      <c r="B256" s="39"/>
      <c r="C256" s="39"/>
      <c r="D256" s="35"/>
      <c r="E256" s="40"/>
      <c r="F256" s="39"/>
      <c r="G256" s="39"/>
      <c r="H256" s="39"/>
      <c r="I256" s="34"/>
      <c r="J256" s="34"/>
      <c r="K256" s="34"/>
      <c r="L256" s="34"/>
      <c r="M256" s="43" t="str">
        <f ca="1">IFERROR(OFFSET('Maximum minutes'!$C$1,T256,MATCH(IF(G256&lt;&gt;"",G256,F256),OFFSET('Maximum minutes'!$C$1,T256-1,0,1,U256+1),0)-1)*IF(OR(ISNUMBER(J256),J256="sans examen"),1,0)*IF(W256&lt;MinDate,1,0),"")</f>
        <v/>
      </c>
      <c r="N256" s="36">
        <f t="shared" ca="1" si="7"/>
        <v>0</v>
      </c>
      <c r="O256" s="36" t="e">
        <f ca="1">LEFT(OFFSET(Lists!$Q$2,MATCH(E256,Lists!$R$3:$R$19,0),0),4)</f>
        <v>#N/A</v>
      </c>
      <c r="P256" s="36" t="e">
        <f ca="1">MATCH(O256,Lists!$S$2:$S$640,1)</f>
        <v>#N/A</v>
      </c>
      <c r="Q256" s="36" t="e">
        <f ca="1">MATCH(LEFT(OFFSET(Lists!$Q$2,MATCH(E256,Lists!$R$3:$R$19,0)+1,0),4),Lists!$S$3:$S$640,1)</f>
        <v>#N/A</v>
      </c>
      <c r="R256" s="36" t="e">
        <f ca="1">LEFT(OFFSET(Lists!$S$2,P256-1+MATCH(F256,OFFSET(Lists!$T$3,P256-1,0,Q256-P256+1),0),0),6)</f>
        <v>#N/A</v>
      </c>
      <c r="S256" s="36" t="e">
        <f ca="1">VLOOKUP(R256,Lists!B:D,3,FALSE)</f>
        <v>#N/A</v>
      </c>
      <c r="T256" s="36" t="str">
        <f>IF(F256&lt;&gt;"",MATCH(R256,'Maximum minutes'!B:B,0),"")</f>
        <v/>
      </c>
      <c r="U256" s="36">
        <f ca="1">IF(F256&lt;&gt;"",COUNTA(OFFSET('Maximum minutes'!$C$1,'Annexe A1 Cours'!T256,0,1,50)),0)</f>
        <v>0</v>
      </c>
      <c r="V256" s="37">
        <f ca="1">IFERROR(OFFSET('Maximum minutes'!$C$1,T256+1,-1+MATCH(G256,OFFSET('Maximum minutes'!$C$1,T256-1,0,1,50),0)),0)</f>
        <v>0</v>
      </c>
      <c r="W256" s="38">
        <f t="shared" ca="1" si="6"/>
        <v>0</v>
      </c>
    </row>
    <row r="257" spans="1:23" s="36" customFormat="1" ht="18.75">
      <c r="A257" s="34"/>
      <c r="B257" s="39"/>
      <c r="C257" s="39"/>
      <c r="D257" s="35"/>
      <c r="E257" s="40"/>
      <c r="F257" s="39"/>
      <c r="G257" s="39"/>
      <c r="H257" s="39"/>
      <c r="I257" s="34"/>
      <c r="J257" s="34"/>
      <c r="K257" s="34"/>
      <c r="L257" s="34"/>
      <c r="M257" s="43" t="str">
        <f ca="1">IFERROR(OFFSET('Maximum minutes'!$C$1,T257,MATCH(IF(G257&lt;&gt;"",G257,F257),OFFSET('Maximum minutes'!$C$1,T257-1,0,1,U257+1),0)-1)*IF(OR(ISNUMBER(J257),J257="sans examen"),1,0)*IF(W257&lt;MinDate,1,0),"")</f>
        <v/>
      </c>
      <c r="N257" s="36">
        <f t="shared" ca="1" si="7"/>
        <v>0</v>
      </c>
      <c r="O257" s="36" t="e">
        <f ca="1">LEFT(OFFSET(Lists!$Q$2,MATCH(E257,Lists!$R$3:$R$19,0),0),4)</f>
        <v>#N/A</v>
      </c>
      <c r="P257" s="36" t="e">
        <f ca="1">MATCH(O257,Lists!$S$2:$S$640,1)</f>
        <v>#N/A</v>
      </c>
      <c r="Q257" s="36" t="e">
        <f ca="1">MATCH(LEFT(OFFSET(Lists!$Q$2,MATCH(E257,Lists!$R$3:$R$19,0)+1,0),4),Lists!$S$3:$S$640,1)</f>
        <v>#N/A</v>
      </c>
      <c r="R257" s="36" t="e">
        <f ca="1">LEFT(OFFSET(Lists!$S$2,P257-1+MATCH(F257,OFFSET(Lists!$T$3,P257-1,0,Q257-P257+1),0),0),6)</f>
        <v>#N/A</v>
      </c>
      <c r="S257" s="36" t="e">
        <f ca="1">VLOOKUP(R257,Lists!B:D,3,FALSE)</f>
        <v>#N/A</v>
      </c>
      <c r="T257" s="36" t="str">
        <f>IF(F257&lt;&gt;"",MATCH(R257,'Maximum minutes'!B:B,0),"")</f>
        <v/>
      </c>
      <c r="U257" s="36">
        <f ca="1">IF(F257&lt;&gt;"",COUNTA(OFFSET('Maximum minutes'!$C$1,'Annexe A1 Cours'!T257,0,1,50)),0)</f>
        <v>0</v>
      </c>
      <c r="V257" s="37">
        <f ca="1">IFERROR(OFFSET('Maximum minutes'!$C$1,T257+1,-1+MATCH(G257,OFFSET('Maximum minutes'!$C$1,T257-1,0,1,50),0)),0)</f>
        <v>0</v>
      </c>
      <c r="W257" s="38">
        <f t="shared" ca="1" si="6"/>
        <v>0</v>
      </c>
    </row>
    <row r="258" spans="1:23" s="36" customFormat="1" ht="18.75">
      <c r="A258" s="34"/>
      <c r="B258" s="39"/>
      <c r="C258" s="39"/>
      <c r="D258" s="35"/>
      <c r="E258" s="40"/>
      <c r="F258" s="39"/>
      <c r="G258" s="39"/>
      <c r="H258" s="39"/>
      <c r="I258" s="34"/>
      <c r="J258" s="34"/>
      <c r="K258" s="34"/>
      <c r="L258" s="34"/>
      <c r="M258" s="43" t="str">
        <f ca="1">IFERROR(OFFSET('Maximum minutes'!$C$1,T258,MATCH(IF(G258&lt;&gt;"",G258,F258),OFFSET('Maximum minutes'!$C$1,T258-1,0,1,U258+1),0)-1)*IF(OR(ISNUMBER(J258),J258="sans examen"),1,0)*IF(W258&lt;MinDate,1,0),"")</f>
        <v/>
      </c>
      <c r="N258" s="36">
        <f t="shared" ca="1" si="7"/>
        <v>0</v>
      </c>
      <c r="O258" s="36" t="e">
        <f ca="1">LEFT(OFFSET(Lists!$Q$2,MATCH(E258,Lists!$R$3:$R$19,0),0),4)</f>
        <v>#N/A</v>
      </c>
      <c r="P258" s="36" t="e">
        <f ca="1">MATCH(O258,Lists!$S$2:$S$640,1)</f>
        <v>#N/A</v>
      </c>
      <c r="Q258" s="36" t="e">
        <f ca="1">MATCH(LEFT(OFFSET(Lists!$Q$2,MATCH(E258,Lists!$R$3:$R$19,0)+1,0),4),Lists!$S$3:$S$640,1)</f>
        <v>#N/A</v>
      </c>
      <c r="R258" s="36" t="e">
        <f ca="1">LEFT(OFFSET(Lists!$S$2,P258-1+MATCH(F258,OFFSET(Lists!$T$3,P258-1,0,Q258-P258+1),0),0),6)</f>
        <v>#N/A</v>
      </c>
      <c r="S258" s="36" t="e">
        <f ca="1">VLOOKUP(R258,Lists!B:D,3,FALSE)</f>
        <v>#N/A</v>
      </c>
      <c r="T258" s="36" t="str">
        <f>IF(F258&lt;&gt;"",MATCH(R258,'Maximum minutes'!B:B,0),"")</f>
        <v/>
      </c>
      <c r="U258" s="36">
        <f ca="1">IF(F258&lt;&gt;"",COUNTA(OFFSET('Maximum minutes'!$C$1,'Annexe A1 Cours'!T258,0,1,50)),0)</f>
        <v>0</v>
      </c>
      <c r="V258" s="37">
        <f ca="1">IFERROR(OFFSET('Maximum minutes'!$C$1,T258+1,-1+MATCH(G258,OFFSET('Maximum minutes'!$C$1,T258-1,0,1,50),0)),0)</f>
        <v>0</v>
      </c>
      <c r="W258" s="38">
        <f t="shared" ca="1" si="6"/>
        <v>0</v>
      </c>
    </row>
    <row r="259" spans="1:23" s="36" customFormat="1" ht="18.75">
      <c r="A259" s="34"/>
      <c r="B259" s="39"/>
      <c r="C259" s="39"/>
      <c r="D259" s="35"/>
      <c r="E259" s="40"/>
      <c r="F259" s="39"/>
      <c r="G259" s="39"/>
      <c r="H259" s="39"/>
      <c r="I259" s="34"/>
      <c r="J259" s="34"/>
      <c r="K259" s="34"/>
      <c r="L259" s="34"/>
      <c r="M259" s="43" t="str">
        <f ca="1">IFERROR(OFFSET('Maximum minutes'!$C$1,T259,MATCH(IF(G259&lt;&gt;"",G259,F259),OFFSET('Maximum minutes'!$C$1,T259-1,0,1,U259+1),0)-1)*IF(OR(ISNUMBER(J259),J259="sans examen"),1,0)*IF(W259&lt;MinDate,1,0),"")</f>
        <v/>
      </c>
      <c r="N259" s="36">
        <f t="shared" ca="1" si="7"/>
        <v>0</v>
      </c>
      <c r="O259" s="36" t="e">
        <f ca="1">LEFT(OFFSET(Lists!$Q$2,MATCH(E259,Lists!$R$3:$R$19,0),0),4)</f>
        <v>#N/A</v>
      </c>
      <c r="P259" s="36" t="e">
        <f ca="1">MATCH(O259,Lists!$S$2:$S$640,1)</f>
        <v>#N/A</v>
      </c>
      <c r="Q259" s="36" t="e">
        <f ca="1">MATCH(LEFT(OFFSET(Lists!$Q$2,MATCH(E259,Lists!$R$3:$R$19,0)+1,0),4),Lists!$S$3:$S$640,1)</f>
        <v>#N/A</v>
      </c>
      <c r="R259" s="36" t="e">
        <f ca="1">LEFT(OFFSET(Lists!$S$2,P259-1+MATCH(F259,OFFSET(Lists!$T$3,P259-1,0,Q259-P259+1),0),0),6)</f>
        <v>#N/A</v>
      </c>
      <c r="S259" s="36" t="e">
        <f ca="1">VLOOKUP(R259,Lists!B:D,3,FALSE)</f>
        <v>#N/A</v>
      </c>
      <c r="T259" s="36" t="str">
        <f>IF(F259&lt;&gt;"",MATCH(R259,'Maximum minutes'!B:B,0),"")</f>
        <v/>
      </c>
      <c r="U259" s="36">
        <f ca="1">IF(F259&lt;&gt;"",COUNTA(OFFSET('Maximum minutes'!$C$1,'Annexe A1 Cours'!T259,0,1,50)),0)</f>
        <v>0</v>
      </c>
      <c r="V259" s="37">
        <f ca="1">IFERROR(OFFSET('Maximum minutes'!$C$1,T259+1,-1+MATCH(G259,OFFSET('Maximum minutes'!$C$1,T259-1,0,1,50),0)),0)</f>
        <v>0</v>
      </c>
      <c r="W259" s="38">
        <f t="shared" ca="1" si="6"/>
        <v>0</v>
      </c>
    </row>
    <row r="260" spans="1:23" s="36" customFormat="1" ht="18.75">
      <c r="A260" s="34"/>
      <c r="B260" s="39"/>
      <c r="C260" s="39"/>
      <c r="D260" s="35"/>
      <c r="E260" s="40"/>
      <c r="F260" s="39"/>
      <c r="G260" s="39"/>
      <c r="H260" s="39"/>
      <c r="I260" s="34"/>
      <c r="J260" s="34"/>
      <c r="K260" s="34"/>
      <c r="L260" s="34"/>
      <c r="M260" s="43" t="str">
        <f ca="1">IFERROR(OFFSET('Maximum minutes'!$C$1,T260,MATCH(IF(G260&lt;&gt;"",G260,F260),OFFSET('Maximum minutes'!$C$1,T260-1,0,1,U260+1),0)-1)*IF(OR(ISNUMBER(J260),J260="sans examen"),1,0)*IF(W260&lt;MinDate,1,0),"")</f>
        <v/>
      </c>
      <c r="N260" s="36">
        <f t="shared" ca="1" si="7"/>
        <v>0</v>
      </c>
      <c r="O260" s="36" t="e">
        <f ca="1">LEFT(OFFSET(Lists!$Q$2,MATCH(E260,Lists!$R$3:$R$19,0),0),4)</f>
        <v>#N/A</v>
      </c>
      <c r="P260" s="36" t="e">
        <f ca="1">MATCH(O260,Lists!$S$2:$S$640,1)</f>
        <v>#N/A</v>
      </c>
      <c r="Q260" s="36" t="e">
        <f ca="1">MATCH(LEFT(OFFSET(Lists!$Q$2,MATCH(E260,Lists!$R$3:$R$19,0)+1,0),4),Lists!$S$3:$S$640,1)</f>
        <v>#N/A</v>
      </c>
      <c r="R260" s="36" t="e">
        <f ca="1">LEFT(OFFSET(Lists!$S$2,P260-1+MATCH(F260,OFFSET(Lists!$T$3,P260-1,0,Q260-P260+1),0),0),6)</f>
        <v>#N/A</v>
      </c>
      <c r="S260" s="36" t="e">
        <f ca="1">VLOOKUP(R260,Lists!B:D,3,FALSE)</f>
        <v>#N/A</v>
      </c>
      <c r="T260" s="36" t="str">
        <f>IF(F260&lt;&gt;"",MATCH(R260,'Maximum minutes'!B:B,0),"")</f>
        <v/>
      </c>
      <c r="U260" s="36">
        <f ca="1">IF(F260&lt;&gt;"",COUNTA(OFFSET('Maximum minutes'!$C$1,'Annexe A1 Cours'!T260,0,1,50)),0)</f>
        <v>0</v>
      </c>
      <c r="V260" s="37">
        <f ca="1">IFERROR(OFFSET('Maximum minutes'!$C$1,T260+1,-1+MATCH(G260,OFFSET('Maximum minutes'!$C$1,T260-1,0,1,50),0)),0)</f>
        <v>0</v>
      </c>
      <c r="W260" s="38">
        <f t="shared" ca="1" si="6"/>
        <v>0</v>
      </c>
    </row>
    <row r="261" spans="1:23" s="36" customFormat="1" ht="18.75">
      <c r="A261" s="34"/>
      <c r="B261" s="39"/>
      <c r="C261" s="39"/>
      <c r="D261" s="35"/>
      <c r="E261" s="40"/>
      <c r="F261" s="39"/>
      <c r="G261" s="39"/>
      <c r="H261" s="39"/>
      <c r="I261" s="34"/>
      <c r="J261" s="34"/>
      <c r="K261" s="34"/>
      <c r="L261" s="34"/>
      <c r="M261" s="43" t="str">
        <f ca="1">IFERROR(OFFSET('Maximum minutes'!$C$1,T261,MATCH(IF(G261&lt;&gt;"",G261,F261),OFFSET('Maximum minutes'!$C$1,T261-1,0,1,U261+1),0)-1)*IF(OR(ISNUMBER(J261),J261="sans examen"),1,0)*IF(W261&lt;MinDate,1,0),"")</f>
        <v/>
      </c>
      <c r="N261" s="36">
        <f t="shared" ca="1" si="7"/>
        <v>0</v>
      </c>
      <c r="O261" s="36" t="e">
        <f ca="1">LEFT(OFFSET(Lists!$Q$2,MATCH(E261,Lists!$R$3:$R$19,0),0),4)</f>
        <v>#N/A</v>
      </c>
      <c r="P261" s="36" t="e">
        <f ca="1">MATCH(O261,Lists!$S$2:$S$640,1)</f>
        <v>#N/A</v>
      </c>
      <c r="Q261" s="36" t="e">
        <f ca="1">MATCH(LEFT(OFFSET(Lists!$Q$2,MATCH(E261,Lists!$R$3:$R$19,0)+1,0),4),Lists!$S$3:$S$640,1)</f>
        <v>#N/A</v>
      </c>
      <c r="R261" s="36" t="e">
        <f ca="1">LEFT(OFFSET(Lists!$S$2,P261-1+MATCH(F261,OFFSET(Lists!$T$3,P261-1,0,Q261-P261+1),0),0),6)</f>
        <v>#N/A</v>
      </c>
      <c r="S261" s="36" t="e">
        <f ca="1">VLOOKUP(R261,Lists!B:D,3,FALSE)</f>
        <v>#N/A</v>
      </c>
      <c r="T261" s="36" t="str">
        <f>IF(F261&lt;&gt;"",MATCH(R261,'Maximum minutes'!B:B,0),"")</f>
        <v/>
      </c>
      <c r="U261" s="36">
        <f ca="1">IF(F261&lt;&gt;"",COUNTA(OFFSET('Maximum minutes'!$C$1,'Annexe A1 Cours'!T261,0,1,50)),0)</f>
        <v>0</v>
      </c>
      <c r="V261" s="37">
        <f ca="1">IFERROR(OFFSET('Maximum minutes'!$C$1,T261+1,-1+MATCH(G261,OFFSET('Maximum minutes'!$C$1,T261-1,0,1,50),0)),0)</f>
        <v>0</v>
      </c>
      <c r="W261" s="38">
        <f t="shared" ca="1" si="6"/>
        <v>0</v>
      </c>
    </row>
    <row r="262" spans="1:23" s="36" customFormat="1" ht="18.75">
      <c r="A262" s="34"/>
      <c r="B262" s="39"/>
      <c r="C262" s="39"/>
      <c r="D262" s="35"/>
      <c r="E262" s="40"/>
      <c r="F262" s="39"/>
      <c r="G262" s="39"/>
      <c r="H262" s="39"/>
      <c r="I262" s="34"/>
      <c r="J262" s="34"/>
      <c r="K262" s="34"/>
      <c r="L262" s="34"/>
      <c r="M262" s="43" t="str">
        <f ca="1">IFERROR(OFFSET('Maximum minutes'!$C$1,T262,MATCH(IF(G262&lt;&gt;"",G262,F262),OFFSET('Maximum minutes'!$C$1,T262-1,0,1,U262+1),0)-1)*IF(OR(ISNUMBER(J262),J262="sans examen"),1,0)*IF(W262&lt;MinDate,1,0),"")</f>
        <v/>
      </c>
      <c r="N262" s="36">
        <f t="shared" ca="1" si="7"/>
        <v>0</v>
      </c>
      <c r="O262" s="36" t="e">
        <f ca="1">LEFT(OFFSET(Lists!$Q$2,MATCH(E262,Lists!$R$3:$R$19,0),0),4)</f>
        <v>#N/A</v>
      </c>
      <c r="P262" s="36" t="e">
        <f ca="1">MATCH(O262,Lists!$S$2:$S$640,1)</f>
        <v>#N/A</v>
      </c>
      <c r="Q262" s="36" t="e">
        <f ca="1">MATCH(LEFT(OFFSET(Lists!$Q$2,MATCH(E262,Lists!$R$3:$R$19,0)+1,0),4),Lists!$S$3:$S$640,1)</f>
        <v>#N/A</v>
      </c>
      <c r="R262" s="36" t="e">
        <f ca="1">LEFT(OFFSET(Lists!$S$2,P262-1+MATCH(F262,OFFSET(Lists!$T$3,P262-1,0,Q262-P262+1),0),0),6)</f>
        <v>#N/A</v>
      </c>
      <c r="S262" s="36" t="e">
        <f ca="1">VLOOKUP(R262,Lists!B:D,3,FALSE)</f>
        <v>#N/A</v>
      </c>
      <c r="T262" s="36" t="str">
        <f>IF(F262&lt;&gt;"",MATCH(R262,'Maximum minutes'!B:B,0),"")</f>
        <v/>
      </c>
      <c r="U262" s="36">
        <f ca="1">IF(F262&lt;&gt;"",COUNTA(OFFSET('Maximum minutes'!$C$1,'Annexe A1 Cours'!T262,0,1,50)),0)</f>
        <v>0</v>
      </c>
      <c r="V262" s="37">
        <f ca="1">IFERROR(OFFSET('Maximum minutes'!$C$1,T262+1,-1+MATCH(G262,OFFSET('Maximum minutes'!$C$1,T262-1,0,1,50),0)),0)</f>
        <v>0</v>
      </c>
      <c r="W262" s="38">
        <f t="shared" ca="1" si="6"/>
        <v>0</v>
      </c>
    </row>
    <row r="263" spans="1:23" s="36" customFormat="1" ht="18.75">
      <c r="A263" s="34"/>
      <c r="B263" s="39"/>
      <c r="C263" s="39"/>
      <c r="D263" s="35"/>
      <c r="E263" s="40"/>
      <c r="F263" s="39"/>
      <c r="G263" s="39"/>
      <c r="H263" s="39"/>
      <c r="I263" s="34"/>
      <c r="J263" s="34"/>
      <c r="K263" s="34"/>
      <c r="L263" s="34"/>
      <c r="M263" s="43" t="str">
        <f ca="1">IFERROR(OFFSET('Maximum minutes'!$C$1,T263,MATCH(IF(G263&lt;&gt;"",G263,F263),OFFSET('Maximum minutes'!$C$1,T263-1,0,1,U263+1),0)-1)*IF(OR(ISNUMBER(J263),J263="sans examen"),1,0)*IF(W263&lt;MinDate,1,0),"")</f>
        <v/>
      </c>
      <c r="N263" s="36">
        <f t="shared" ca="1" si="7"/>
        <v>0</v>
      </c>
      <c r="O263" s="36" t="e">
        <f ca="1">LEFT(OFFSET(Lists!$Q$2,MATCH(E263,Lists!$R$3:$R$19,0),0),4)</f>
        <v>#N/A</v>
      </c>
      <c r="P263" s="36" t="e">
        <f ca="1">MATCH(O263,Lists!$S$2:$S$640,1)</f>
        <v>#N/A</v>
      </c>
      <c r="Q263" s="36" t="e">
        <f ca="1">MATCH(LEFT(OFFSET(Lists!$Q$2,MATCH(E263,Lists!$R$3:$R$19,0)+1,0),4),Lists!$S$3:$S$640,1)</f>
        <v>#N/A</v>
      </c>
      <c r="R263" s="36" t="e">
        <f ca="1">LEFT(OFFSET(Lists!$S$2,P263-1+MATCH(F263,OFFSET(Lists!$T$3,P263-1,0,Q263-P263+1),0),0),6)</f>
        <v>#N/A</v>
      </c>
      <c r="S263" s="36" t="e">
        <f ca="1">VLOOKUP(R263,Lists!B:D,3,FALSE)</f>
        <v>#N/A</v>
      </c>
      <c r="T263" s="36" t="str">
        <f>IF(F263&lt;&gt;"",MATCH(R263,'Maximum minutes'!B:B,0),"")</f>
        <v/>
      </c>
      <c r="U263" s="36">
        <f ca="1">IF(F263&lt;&gt;"",COUNTA(OFFSET('Maximum minutes'!$C$1,'Annexe A1 Cours'!T263,0,1,50)),0)</f>
        <v>0</v>
      </c>
      <c r="V263" s="37">
        <f ca="1">IFERROR(OFFSET('Maximum minutes'!$C$1,T263+1,-1+MATCH(G263,OFFSET('Maximum minutes'!$C$1,T263-1,0,1,50),0)),0)</f>
        <v>0</v>
      </c>
      <c r="W263" s="38">
        <f t="shared" ref="W263:W326" ca="1" si="8">IFERROR(DATE(YEAR(D263)+V263,MONTH(D263),DAY(D263)),"")</f>
        <v>0</v>
      </c>
    </row>
    <row r="264" spans="1:23" s="36" customFormat="1" ht="18.75">
      <c r="A264" s="34"/>
      <c r="B264" s="39"/>
      <c r="C264" s="39"/>
      <c r="D264" s="35"/>
      <c r="E264" s="40"/>
      <c r="F264" s="39"/>
      <c r="G264" s="39"/>
      <c r="H264" s="39"/>
      <c r="I264" s="34"/>
      <c r="J264" s="34"/>
      <c r="K264" s="34"/>
      <c r="L264" s="34"/>
      <c r="M264" s="43" t="str">
        <f ca="1">IFERROR(OFFSET('Maximum minutes'!$C$1,T264,MATCH(IF(G264&lt;&gt;"",G264,F264),OFFSET('Maximum minutes'!$C$1,T264-1,0,1,U264+1),0)-1)*IF(OR(ISNUMBER(J264),J264="sans examen"),1,0)*IF(W264&lt;MinDate,1,0),"")</f>
        <v/>
      </c>
      <c r="N264" s="36">
        <f t="shared" ref="N264:N327" ca="1" si="9">IF(K264&gt;0,MIN(K264,M264),0)*IF(M264="",0,1)</f>
        <v>0</v>
      </c>
      <c r="O264" s="36" t="e">
        <f ca="1">LEFT(OFFSET(Lists!$Q$2,MATCH(E264,Lists!$R$3:$R$19,0),0),4)</f>
        <v>#N/A</v>
      </c>
      <c r="P264" s="36" t="e">
        <f ca="1">MATCH(O264,Lists!$S$2:$S$640,1)</f>
        <v>#N/A</v>
      </c>
      <c r="Q264" s="36" t="e">
        <f ca="1">MATCH(LEFT(OFFSET(Lists!$Q$2,MATCH(E264,Lists!$R$3:$R$19,0)+1,0),4),Lists!$S$3:$S$640,1)</f>
        <v>#N/A</v>
      </c>
      <c r="R264" s="36" t="e">
        <f ca="1">LEFT(OFFSET(Lists!$S$2,P264-1+MATCH(F264,OFFSET(Lists!$T$3,P264-1,0,Q264-P264+1),0),0),6)</f>
        <v>#N/A</v>
      </c>
      <c r="S264" s="36" t="e">
        <f ca="1">VLOOKUP(R264,Lists!B:D,3,FALSE)</f>
        <v>#N/A</v>
      </c>
      <c r="T264" s="36" t="str">
        <f>IF(F264&lt;&gt;"",MATCH(R264,'Maximum minutes'!B:B,0),"")</f>
        <v/>
      </c>
      <c r="U264" s="36">
        <f ca="1">IF(F264&lt;&gt;"",COUNTA(OFFSET('Maximum minutes'!$C$1,'Annexe A1 Cours'!T264,0,1,50)),0)</f>
        <v>0</v>
      </c>
      <c r="V264" s="37">
        <f ca="1">IFERROR(OFFSET('Maximum minutes'!$C$1,T264+1,-1+MATCH(G264,OFFSET('Maximum minutes'!$C$1,T264-1,0,1,50),0)),0)</f>
        <v>0</v>
      </c>
      <c r="W264" s="38">
        <f t="shared" ca="1" si="8"/>
        <v>0</v>
      </c>
    </row>
    <row r="265" spans="1:23" s="36" customFormat="1" ht="18.75">
      <c r="A265" s="34"/>
      <c r="B265" s="39"/>
      <c r="C265" s="39"/>
      <c r="D265" s="35"/>
      <c r="E265" s="40"/>
      <c r="F265" s="39"/>
      <c r="G265" s="39"/>
      <c r="H265" s="39"/>
      <c r="I265" s="34"/>
      <c r="J265" s="34"/>
      <c r="K265" s="34"/>
      <c r="L265" s="34"/>
      <c r="M265" s="43" t="str">
        <f ca="1">IFERROR(OFFSET('Maximum minutes'!$C$1,T265,MATCH(IF(G265&lt;&gt;"",G265,F265),OFFSET('Maximum minutes'!$C$1,T265-1,0,1,U265+1),0)-1)*IF(OR(ISNUMBER(J265),J265="sans examen"),1,0)*IF(W265&lt;MinDate,1,0),"")</f>
        <v/>
      </c>
      <c r="N265" s="36">
        <f t="shared" ca="1" si="9"/>
        <v>0</v>
      </c>
      <c r="O265" s="36" t="e">
        <f ca="1">LEFT(OFFSET(Lists!$Q$2,MATCH(E265,Lists!$R$3:$R$19,0),0),4)</f>
        <v>#N/A</v>
      </c>
      <c r="P265" s="36" t="e">
        <f ca="1">MATCH(O265,Lists!$S$2:$S$640,1)</f>
        <v>#N/A</v>
      </c>
      <c r="Q265" s="36" t="e">
        <f ca="1">MATCH(LEFT(OFFSET(Lists!$Q$2,MATCH(E265,Lists!$R$3:$R$19,0)+1,0),4),Lists!$S$3:$S$640,1)</f>
        <v>#N/A</v>
      </c>
      <c r="R265" s="36" t="e">
        <f ca="1">LEFT(OFFSET(Lists!$S$2,P265-1+MATCH(F265,OFFSET(Lists!$T$3,P265-1,0,Q265-P265+1),0),0),6)</f>
        <v>#N/A</v>
      </c>
      <c r="S265" s="36" t="e">
        <f ca="1">VLOOKUP(R265,Lists!B:D,3,FALSE)</f>
        <v>#N/A</v>
      </c>
      <c r="T265" s="36" t="str">
        <f>IF(F265&lt;&gt;"",MATCH(R265,'Maximum minutes'!B:B,0),"")</f>
        <v/>
      </c>
      <c r="U265" s="36">
        <f ca="1">IF(F265&lt;&gt;"",COUNTA(OFFSET('Maximum minutes'!$C$1,'Annexe A1 Cours'!T265,0,1,50)),0)</f>
        <v>0</v>
      </c>
      <c r="V265" s="37">
        <f ca="1">IFERROR(OFFSET('Maximum minutes'!$C$1,T265+1,-1+MATCH(G265,OFFSET('Maximum minutes'!$C$1,T265-1,0,1,50),0)),0)</f>
        <v>0</v>
      </c>
      <c r="W265" s="38">
        <f t="shared" ca="1" si="8"/>
        <v>0</v>
      </c>
    </row>
    <row r="266" spans="1:23" s="36" customFormat="1" ht="18.75">
      <c r="A266" s="34"/>
      <c r="B266" s="39"/>
      <c r="C266" s="39"/>
      <c r="D266" s="35"/>
      <c r="E266" s="40"/>
      <c r="F266" s="39"/>
      <c r="G266" s="39"/>
      <c r="H266" s="39"/>
      <c r="I266" s="34"/>
      <c r="J266" s="34"/>
      <c r="K266" s="34"/>
      <c r="L266" s="34"/>
      <c r="M266" s="43" t="str">
        <f ca="1">IFERROR(OFFSET('Maximum minutes'!$C$1,T266,MATCH(IF(G266&lt;&gt;"",G266,F266),OFFSET('Maximum minutes'!$C$1,T266-1,0,1,U266+1),0)-1)*IF(OR(ISNUMBER(J266),J266="sans examen"),1,0)*IF(W266&lt;MinDate,1,0),"")</f>
        <v/>
      </c>
      <c r="N266" s="36">
        <f t="shared" ca="1" si="9"/>
        <v>0</v>
      </c>
      <c r="O266" s="36" t="e">
        <f ca="1">LEFT(OFFSET(Lists!$Q$2,MATCH(E266,Lists!$R$3:$R$19,0),0),4)</f>
        <v>#N/A</v>
      </c>
      <c r="P266" s="36" t="e">
        <f ca="1">MATCH(O266,Lists!$S$2:$S$640,1)</f>
        <v>#N/A</v>
      </c>
      <c r="Q266" s="36" t="e">
        <f ca="1">MATCH(LEFT(OFFSET(Lists!$Q$2,MATCH(E266,Lists!$R$3:$R$19,0)+1,0),4),Lists!$S$3:$S$640,1)</f>
        <v>#N/A</v>
      </c>
      <c r="R266" s="36" t="e">
        <f ca="1">LEFT(OFFSET(Lists!$S$2,P266-1+MATCH(F266,OFFSET(Lists!$T$3,P266-1,0,Q266-P266+1),0),0),6)</f>
        <v>#N/A</v>
      </c>
      <c r="S266" s="36" t="e">
        <f ca="1">VLOOKUP(R266,Lists!B:D,3,FALSE)</f>
        <v>#N/A</v>
      </c>
      <c r="T266" s="36" t="str">
        <f>IF(F266&lt;&gt;"",MATCH(R266,'Maximum minutes'!B:B,0),"")</f>
        <v/>
      </c>
      <c r="U266" s="36">
        <f ca="1">IF(F266&lt;&gt;"",COUNTA(OFFSET('Maximum minutes'!$C$1,'Annexe A1 Cours'!T266,0,1,50)),0)</f>
        <v>0</v>
      </c>
      <c r="V266" s="37">
        <f ca="1">IFERROR(OFFSET('Maximum minutes'!$C$1,T266+1,-1+MATCH(G266,OFFSET('Maximum minutes'!$C$1,T266-1,0,1,50),0)),0)</f>
        <v>0</v>
      </c>
      <c r="W266" s="38">
        <f t="shared" ca="1" si="8"/>
        <v>0</v>
      </c>
    </row>
    <row r="267" spans="1:23" s="36" customFormat="1" ht="18.75">
      <c r="A267" s="34"/>
      <c r="B267" s="39"/>
      <c r="C267" s="39"/>
      <c r="D267" s="35"/>
      <c r="E267" s="40"/>
      <c r="F267" s="39"/>
      <c r="G267" s="39"/>
      <c r="H267" s="39"/>
      <c r="I267" s="34"/>
      <c r="J267" s="34"/>
      <c r="K267" s="34"/>
      <c r="L267" s="34"/>
      <c r="M267" s="43" t="str">
        <f ca="1">IFERROR(OFFSET('Maximum minutes'!$C$1,T267,MATCH(IF(G267&lt;&gt;"",G267,F267),OFFSET('Maximum minutes'!$C$1,T267-1,0,1,U267+1),0)-1)*IF(OR(ISNUMBER(J267),J267="sans examen"),1,0)*IF(W267&lt;MinDate,1,0),"")</f>
        <v/>
      </c>
      <c r="N267" s="36">
        <f t="shared" ca="1" si="9"/>
        <v>0</v>
      </c>
      <c r="O267" s="36" t="e">
        <f ca="1">LEFT(OFFSET(Lists!$Q$2,MATCH(E267,Lists!$R$3:$R$19,0),0),4)</f>
        <v>#N/A</v>
      </c>
      <c r="P267" s="36" t="e">
        <f ca="1">MATCH(O267,Lists!$S$2:$S$640,1)</f>
        <v>#N/A</v>
      </c>
      <c r="Q267" s="36" t="e">
        <f ca="1">MATCH(LEFT(OFFSET(Lists!$Q$2,MATCH(E267,Lists!$R$3:$R$19,0)+1,0),4),Lists!$S$3:$S$640,1)</f>
        <v>#N/A</v>
      </c>
      <c r="R267" s="36" t="e">
        <f ca="1">LEFT(OFFSET(Lists!$S$2,P267-1+MATCH(F267,OFFSET(Lists!$T$3,P267-1,0,Q267-P267+1),0),0),6)</f>
        <v>#N/A</v>
      </c>
      <c r="S267" s="36" t="e">
        <f ca="1">VLOOKUP(R267,Lists!B:D,3,FALSE)</f>
        <v>#N/A</v>
      </c>
      <c r="T267" s="36" t="str">
        <f>IF(F267&lt;&gt;"",MATCH(R267,'Maximum minutes'!B:B,0),"")</f>
        <v/>
      </c>
      <c r="U267" s="36">
        <f ca="1">IF(F267&lt;&gt;"",COUNTA(OFFSET('Maximum minutes'!$C$1,'Annexe A1 Cours'!T267,0,1,50)),0)</f>
        <v>0</v>
      </c>
      <c r="V267" s="37">
        <f ca="1">IFERROR(OFFSET('Maximum minutes'!$C$1,T267+1,-1+MATCH(G267,OFFSET('Maximum minutes'!$C$1,T267-1,0,1,50),0)),0)</f>
        <v>0</v>
      </c>
      <c r="W267" s="38">
        <f t="shared" ca="1" si="8"/>
        <v>0</v>
      </c>
    </row>
    <row r="268" spans="1:23" s="36" customFormat="1" ht="18.75">
      <c r="A268" s="34"/>
      <c r="B268" s="39"/>
      <c r="C268" s="39"/>
      <c r="D268" s="35"/>
      <c r="E268" s="40"/>
      <c r="F268" s="39"/>
      <c r="G268" s="39"/>
      <c r="H268" s="39"/>
      <c r="I268" s="34"/>
      <c r="J268" s="34"/>
      <c r="K268" s="34"/>
      <c r="L268" s="34"/>
      <c r="M268" s="43" t="str">
        <f ca="1">IFERROR(OFFSET('Maximum minutes'!$C$1,T268,MATCH(IF(G268&lt;&gt;"",G268,F268),OFFSET('Maximum minutes'!$C$1,T268-1,0,1,U268+1),0)-1)*IF(OR(ISNUMBER(J268),J268="sans examen"),1,0)*IF(W268&lt;MinDate,1,0),"")</f>
        <v/>
      </c>
      <c r="N268" s="36">
        <f t="shared" ca="1" si="9"/>
        <v>0</v>
      </c>
      <c r="O268" s="36" t="e">
        <f ca="1">LEFT(OFFSET(Lists!$Q$2,MATCH(E268,Lists!$R$3:$R$19,0),0),4)</f>
        <v>#N/A</v>
      </c>
      <c r="P268" s="36" t="e">
        <f ca="1">MATCH(O268,Lists!$S$2:$S$640,1)</f>
        <v>#N/A</v>
      </c>
      <c r="Q268" s="36" t="e">
        <f ca="1">MATCH(LEFT(OFFSET(Lists!$Q$2,MATCH(E268,Lists!$R$3:$R$19,0)+1,0),4),Lists!$S$3:$S$640,1)</f>
        <v>#N/A</v>
      </c>
      <c r="R268" s="36" t="e">
        <f ca="1">LEFT(OFFSET(Lists!$S$2,P268-1+MATCH(F268,OFFSET(Lists!$T$3,P268-1,0,Q268-P268+1),0),0),6)</f>
        <v>#N/A</v>
      </c>
      <c r="S268" s="36" t="e">
        <f ca="1">VLOOKUP(R268,Lists!B:D,3,FALSE)</f>
        <v>#N/A</v>
      </c>
      <c r="T268" s="36" t="str">
        <f>IF(F268&lt;&gt;"",MATCH(R268,'Maximum minutes'!B:B,0),"")</f>
        <v/>
      </c>
      <c r="U268" s="36">
        <f ca="1">IF(F268&lt;&gt;"",COUNTA(OFFSET('Maximum minutes'!$C$1,'Annexe A1 Cours'!T268,0,1,50)),0)</f>
        <v>0</v>
      </c>
      <c r="V268" s="37">
        <f ca="1">IFERROR(OFFSET('Maximum minutes'!$C$1,T268+1,-1+MATCH(G268,OFFSET('Maximum minutes'!$C$1,T268-1,0,1,50),0)),0)</f>
        <v>0</v>
      </c>
      <c r="W268" s="38">
        <f t="shared" ca="1" si="8"/>
        <v>0</v>
      </c>
    </row>
    <row r="269" spans="1:23" s="36" customFormat="1" ht="18.75">
      <c r="A269" s="34"/>
      <c r="B269" s="39"/>
      <c r="C269" s="39"/>
      <c r="D269" s="35"/>
      <c r="E269" s="40"/>
      <c r="F269" s="39"/>
      <c r="G269" s="39"/>
      <c r="H269" s="39"/>
      <c r="I269" s="34"/>
      <c r="J269" s="34"/>
      <c r="K269" s="34"/>
      <c r="L269" s="34"/>
      <c r="M269" s="43" t="str">
        <f ca="1">IFERROR(OFFSET('Maximum minutes'!$C$1,T269,MATCH(IF(G269&lt;&gt;"",G269,F269),OFFSET('Maximum minutes'!$C$1,T269-1,0,1,U269+1),0)-1)*IF(OR(ISNUMBER(J269),J269="sans examen"),1,0)*IF(W269&lt;MinDate,1,0),"")</f>
        <v/>
      </c>
      <c r="N269" s="36">
        <f t="shared" ca="1" si="9"/>
        <v>0</v>
      </c>
      <c r="O269" s="36" t="e">
        <f ca="1">LEFT(OFFSET(Lists!$Q$2,MATCH(E269,Lists!$R$3:$R$19,0),0),4)</f>
        <v>#N/A</v>
      </c>
      <c r="P269" s="36" t="e">
        <f ca="1">MATCH(O269,Lists!$S$2:$S$640,1)</f>
        <v>#N/A</v>
      </c>
      <c r="Q269" s="36" t="e">
        <f ca="1">MATCH(LEFT(OFFSET(Lists!$Q$2,MATCH(E269,Lists!$R$3:$R$19,0)+1,0),4),Lists!$S$3:$S$640,1)</f>
        <v>#N/A</v>
      </c>
      <c r="R269" s="36" t="e">
        <f ca="1">LEFT(OFFSET(Lists!$S$2,P269-1+MATCH(F269,OFFSET(Lists!$T$3,P269-1,0,Q269-P269+1),0),0),6)</f>
        <v>#N/A</v>
      </c>
      <c r="S269" s="36" t="e">
        <f ca="1">VLOOKUP(R269,Lists!B:D,3,FALSE)</f>
        <v>#N/A</v>
      </c>
      <c r="T269" s="36" t="str">
        <f>IF(F269&lt;&gt;"",MATCH(R269,'Maximum minutes'!B:B,0),"")</f>
        <v/>
      </c>
      <c r="U269" s="36">
        <f ca="1">IF(F269&lt;&gt;"",COUNTA(OFFSET('Maximum minutes'!$C$1,'Annexe A1 Cours'!T269,0,1,50)),0)</f>
        <v>0</v>
      </c>
      <c r="V269" s="37">
        <f ca="1">IFERROR(OFFSET('Maximum minutes'!$C$1,T269+1,-1+MATCH(G269,OFFSET('Maximum minutes'!$C$1,T269-1,0,1,50),0)),0)</f>
        <v>0</v>
      </c>
      <c r="W269" s="38">
        <f t="shared" ca="1" si="8"/>
        <v>0</v>
      </c>
    </row>
    <row r="270" spans="1:23" s="36" customFormat="1" ht="18.75">
      <c r="A270" s="34"/>
      <c r="B270" s="39"/>
      <c r="C270" s="39"/>
      <c r="D270" s="35"/>
      <c r="E270" s="40"/>
      <c r="F270" s="39"/>
      <c r="G270" s="39"/>
      <c r="H270" s="39"/>
      <c r="I270" s="34"/>
      <c r="J270" s="34"/>
      <c r="K270" s="34"/>
      <c r="L270" s="34"/>
      <c r="M270" s="43" t="str">
        <f ca="1">IFERROR(OFFSET('Maximum minutes'!$C$1,T270,MATCH(IF(G270&lt;&gt;"",G270,F270),OFFSET('Maximum minutes'!$C$1,T270-1,0,1,U270+1),0)-1)*IF(OR(ISNUMBER(J270),J270="sans examen"),1,0)*IF(W270&lt;MinDate,1,0),"")</f>
        <v/>
      </c>
      <c r="N270" s="36">
        <f t="shared" ca="1" si="9"/>
        <v>0</v>
      </c>
      <c r="O270" s="36" t="e">
        <f ca="1">LEFT(OFFSET(Lists!$Q$2,MATCH(E270,Lists!$R$3:$R$19,0),0),4)</f>
        <v>#N/A</v>
      </c>
      <c r="P270" s="36" t="e">
        <f ca="1">MATCH(O270,Lists!$S$2:$S$640,1)</f>
        <v>#N/A</v>
      </c>
      <c r="Q270" s="36" t="e">
        <f ca="1">MATCH(LEFT(OFFSET(Lists!$Q$2,MATCH(E270,Lists!$R$3:$R$19,0)+1,0),4),Lists!$S$3:$S$640,1)</f>
        <v>#N/A</v>
      </c>
      <c r="R270" s="36" t="e">
        <f ca="1">LEFT(OFFSET(Lists!$S$2,P270-1+MATCH(F270,OFFSET(Lists!$T$3,P270-1,0,Q270-P270+1),0),0),6)</f>
        <v>#N/A</v>
      </c>
      <c r="S270" s="36" t="e">
        <f ca="1">VLOOKUP(R270,Lists!B:D,3,FALSE)</f>
        <v>#N/A</v>
      </c>
      <c r="T270" s="36" t="str">
        <f>IF(F270&lt;&gt;"",MATCH(R270,'Maximum minutes'!B:B,0),"")</f>
        <v/>
      </c>
      <c r="U270" s="36">
        <f ca="1">IF(F270&lt;&gt;"",COUNTA(OFFSET('Maximum minutes'!$C$1,'Annexe A1 Cours'!T270,0,1,50)),0)</f>
        <v>0</v>
      </c>
      <c r="V270" s="37">
        <f ca="1">IFERROR(OFFSET('Maximum minutes'!$C$1,T270+1,-1+MATCH(G270,OFFSET('Maximum minutes'!$C$1,T270-1,0,1,50),0)),0)</f>
        <v>0</v>
      </c>
      <c r="W270" s="38">
        <f t="shared" ca="1" si="8"/>
        <v>0</v>
      </c>
    </row>
    <row r="271" spans="1:23" s="36" customFormat="1" ht="18.75">
      <c r="A271" s="34"/>
      <c r="B271" s="39"/>
      <c r="C271" s="39"/>
      <c r="D271" s="35"/>
      <c r="E271" s="40"/>
      <c r="F271" s="39"/>
      <c r="G271" s="39"/>
      <c r="H271" s="39"/>
      <c r="I271" s="34"/>
      <c r="J271" s="34"/>
      <c r="K271" s="34"/>
      <c r="L271" s="34"/>
      <c r="M271" s="43" t="str">
        <f ca="1">IFERROR(OFFSET('Maximum minutes'!$C$1,T271,MATCH(IF(G271&lt;&gt;"",G271,F271),OFFSET('Maximum minutes'!$C$1,T271-1,0,1,U271+1),0)-1)*IF(OR(ISNUMBER(J271),J271="sans examen"),1,0)*IF(W271&lt;MinDate,1,0),"")</f>
        <v/>
      </c>
      <c r="N271" s="36">
        <f t="shared" ca="1" si="9"/>
        <v>0</v>
      </c>
      <c r="O271" s="36" t="e">
        <f ca="1">LEFT(OFFSET(Lists!$Q$2,MATCH(E271,Lists!$R$3:$R$19,0),0),4)</f>
        <v>#N/A</v>
      </c>
      <c r="P271" s="36" t="e">
        <f ca="1">MATCH(O271,Lists!$S$2:$S$640,1)</f>
        <v>#N/A</v>
      </c>
      <c r="Q271" s="36" t="e">
        <f ca="1">MATCH(LEFT(OFFSET(Lists!$Q$2,MATCH(E271,Lists!$R$3:$R$19,0)+1,0),4),Lists!$S$3:$S$640,1)</f>
        <v>#N/A</v>
      </c>
      <c r="R271" s="36" t="e">
        <f ca="1">LEFT(OFFSET(Lists!$S$2,P271-1+MATCH(F271,OFFSET(Lists!$T$3,P271-1,0,Q271-P271+1),0),0),6)</f>
        <v>#N/A</v>
      </c>
      <c r="S271" s="36" t="e">
        <f ca="1">VLOOKUP(R271,Lists!B:D,3,FALSE)</f>
        <v>#N/A</v>
      </c>
      <c r="T271" s="36" t="str">
        <f>IF(F271&lt;&gt;"",MATCH(R271,'Maximum minutes'!B:B,0),"")</f>
        <v/>
      </c>
      <c r="U271" s="36">
        <f ca="1">IF(F271&lt;&gt;"",COUNTA(OFFSET('Maximum minutes'!$C$1,'Annexe A1 Cours'!T271,0,1,50)),0)</f>
        <v>0</v>
      </c>
      <c r="V271" s="37">
        <f ca="1">IFERROR(OFFSET('Maximum minutes'!$C$1,T271+1,-1+MATCH(G271,OFFSET('Maximum minutes'!$C$1,T271-1,0,1,50),0)),0)</f>
        <v>0</v>
      </c>
      <c r="W271" s="38">
        <f t="shared" ca="1" si="8"/>
        <v>0</v>
      </c>
    </row>
    <row r="272" spans="1:23" s="36" customFormat="1" ht="18.75">
      <c r="A272" s="34"/>
      <c r="B272" s="39"/>
      <c r="C272" s="39"/>
      <c r="D272" s="35"/>
      <c r="E272" s="40"/>
      <c r="F272" s="39"/>
      <c r="G272" s="39"/>
      <c r="H272" s="39"/>
      <c r="I272" s="34"/>
      <c r="J272" s="34"/>
      <c r="K272" s="34"/>
      <c r="L272" s="34"/>
      <c r="M272" s="43" t="str">
        <f ca="1">IFERROR(OFFSET('Maximum minutes'!$C$1,T272,MATCH(IF(G272&lt;&gt;"",G272,F272),OFFSET('Maximum minutes'!$C$1,T272-1,0,1,U272+1),0)-1)*IF(OR(ISNUMBER(J272),J272="sans examen"),1,0)*IF(W272&lt;MinDate,1,0),"")</f>
        <v/>
      </c>
      <c r="N272" s="36">
        <f t="shared" ca="1" si="9"/>
        <v>0</v>
      </c>
      <c r="O272" s="36" t="e">
        <f ca="1">LEFT(OFFSET(Lists!$Q$2,MATCH(E272,Lists!$R$3:$R$19,0),0),4)</f>
        <v>#N/A</v>
      </c>
      <c r="P272" s="36" t="e">
        <f ca="1">MATCH(O272,Lists!$S$2:$S$640,1)</f>
        <v>#N/A</v>
      </c>
      <c r="Q272" s="36" t="e">
        <f ca="1">MATCH(LEFT(OFFSET(Lists!$Q$2,MATCH(E272,Lists!$R$3:$R$19,0)+1,0),4),Lists!$S$3:$S$640,1)</f>
        <v>#N/A</v>
      </c>
      <c r="R272" s="36" t="e">
        <f ca="1">LEFT(OFFSET(Lists!$S$2,P272-1+MATCH(F272,OFFSET(Lists!$T$3,P272-1,0,Q272-P272+1),0),0),6)</f>
        <v>#N/A</v>
      </c>
      <c r="S272" s="36" t="e">
        <f ca="1">VLOOKUP(R272,Lists!B:D,3,FALSE)</f>
        <v>#N/A</v>
      </c>
      <c r="T272" s="36" t="str">
        <f>IF(F272&lt;&gt;"",MATCH(R272,'Maximum minutes'!B:B,0),"")</f>
        <v/>
      </c>
      <c r="U272" s="36">
        <f ca="1">IF(F272&lt;&gt;"",COUNTA(OFFSET('Maximum minutes'!$C$1,'Annexe A1 Cours'!T272,0,1,50)),0)</f>
        <v>0</v>
      </c>
      <c r="V272" s="37">
        <f ca="1">IFERROR(OFFSET('Maximum minutes'!$C$1,T272+1,-1+MATCH(G272,OFFSET('Maximum minutes'!$C$1,T272-1,0,1,50),0)),0)</f>
        <v>0</v>
      </c>
      <c r="W272" s="38">
        <f t="shared" ca="1" si="8"/>
        <v>0</v>
      </c>
    </row>
    <row r="273" spans="1:23" s="36" customFormat="1" ht="18.75">
      <c r="A273" s="34"/>
      <c r="B273" s="39"/>
      <c r="C273" s="39"/>
      <c r="D273" s="35"/>
      <c r="E273" s="40"/>
      <c r="F273" s="39"/>
      <c r="G273" s="39"/>
      <c r="H273" s="39"/>
      <c r="I273" s="34"/>
      <c r="J273" s="34"/>
      <c r="K273" s="34"/>
      <c r="L273" s="34"/>
      <c r="M273" s="43" t="str">
        <f ca="1">IFERROR(OFFSET('Maximum minutes'!$C$1,T273,MATCH(IF(G273&lt;&gt;"",G273,F273),OFFSET('Maximum minutes'!$C$1,T273-1,0,1,U273+1),0)-1)*IF(OR(ISNUMBER(J273),J273="sans examen"),1,0)*IF(W273&lt;MinDate,1,0),"")</f>
        <v/>
      </c>
      <c r="N273" s="36">
        <f t="shared" ca="1" si="9"/>
        <v>0</v>
      </c>
      <c r="O273" s="36" t="e">
        <f ca="1">LEFT(OFFSET(Lists!$Q$2,MATCH(E273,Lists!$R$3:$R$19,0),0),4)</f>
        <v>#N/A</v>
      </c>
      <c r="P273" s="36" t="e">
        <f ca="1">MATCH(O273,Lists!$S$2:$S$640,1)</f>
        <v>#N/A</v>
      </c>
      <c r="Q273" s="36" t="e">
        <f ca="1">MATCH(LEFT(OFFSET(Lists!$Q$2,MATCH(E273,Lists!$R$3:$R$19,0)+1,0),4),Lists!$S$3:$S$640,1)</f>
        <v>#N/A</v>
      </c>
      <c r="R273" s="36" t="e">
        <f ca="1">LEFT(OFFSET(Lists!$S$2,P273-1+MATCH(F273,OFFSET(Lists!$T$3,P273-1,0,Q273-P273+1),0),0),6)</f>
        <v>#N/A</v>
      </c>
      <c r="S273" s="36" t="e">
        <f ca="1">VLOOKUP(R273,Lists!B:D,3,FALSE)</f>
        <v>#N/A</v>
      </c>
      <c r="T273" s="36" t="str">
        <f>IF(F273&lt;&gt;"",MATCH(R273,'Maximum minutes'!B:B,0),"")</f>
        <v/>
      </c>
      <c r="U273" s="36">
        <f ca="1">IF(F273&lt;&gt;"",COUNTA(OFFSET('Maximum minutes'!$C$1,'Annexe A1 Cours'!T273,0,1,50)),0)</f>
        <v>0</v>
      </c>
      <c r="V273" s="37">
        <f ca="1">IFERROR(OFFSET('Maximum minutes'!$C$1,T273+1,-1+MATCH(G273,OFFSET('Maximum minutes'!$C$1,T273-1,0,1,50),0)),0)</f>
        <v>0</v>
      </c>
      <c r="W273" s="38">
        <f t="shared" ca="1" si="8"/>
        <v>0</v>
      </c>
    </row>
    <row r="274" spans="1:23" s="36" customFormat="1" ht="18.75">
      <c r="A274" s="34"/>
      <c r="B274" s="39"/>
      <c r="C274" s="39"/>
      <c r="D274" s="35"/>
      <c r="E274" s="40"/>
      <c r="F274" s="39"/>
      <c r="G274" s="39"/>
      <c r="H274" s="39"/>
      <c r="I274" s="34"/>
      <c r="J274" s="34"/>
      <c r="K274" s="34"/>
      <c r="L274" s="34"/>
      <c r="M274" s="43" t="str">
        <f ca="1">IFERROR(OFFSET('Maximum minutes'!$C$1,T274,MATCH(IF(G274&lt;&gt;"",G274,F274),OFFSET('Maximum minutes'!$C$1,T274-1,0,1,U274+1),0)-1)*IF(OR(ISNUMBER(J274),J274="sans examen"),1,0)*IF(W274&lt;MinDate,1,0),"")</f>
        <v/>
      </c>
      <c r="N274" s="36">
        <f t="shared" ca="1" si="9"/>
        <v>0</v>
      </c>
      <c r="O274" s="36" t="e">
        <f ca="1">LEFT(OFFSET(Lists!$Q$2,MATCH(E274,Lists!$R$3:$R$19,0),0),4)</f>
        <v>#N/A</v>
      </c>
      <c r="P274" s="36" t="e">
        <f ca="1">MATCH(O274,Lists!$S$2:$S$640,1)</f>
        <v>#N/A</v>
      </c>
      <c r="Q274" s="36" t="e">
        <f ca="1">MATCH(LEFT(OFFSET(Lists!$Q$2,MATCH(E274,Lists!$R$3:$R$19,0)+1,0),4),Lists!$S$3:$S$640,1)</f>
        <v>#N/A</v>
      </c>
      <c r="R274" s="36" t="e">
        <f ca="1">LEFT(OFFSET(Lists!$S$2,P274-1+MATCH(F274,OFFSET(Lists!$T$3,P274-1,0,Q274-P274+1),0),0),6)</f>
        <v>#N/A</v>
      </c>
      <c r="S274" s="36" t="e">
        <f ca="1">VLOOKUP(R274,Lists!B:D,3,FALSE)</f>
        <v>#N/A</v>
      </c>
      <c r="T274" s="36" t="str">
        <f>IF(F274&lt;&gt;"",MATCH(R274,'Maximum minutes'!B:B,0),"")</f>
        <v/>
      </c>
      <c r="U274" s="36">
        <f ca="1">IF(F274&lt;&gt;"",COUNTA(OFFSET('Maximum minutes'!$C$1,'Annexe A1 Cours'!T274,0,1,50)),0)</f>
        <v>0</v>
      </c>
      <c r="V274" s="37">
        <f ca="1">IFERROR(OFFSET('Maximum minutes'!$C$1,T274+1,-1+MATCH(G274,OFFSET('Maximum minutes'!$C$1,T274-1,0,1,50),0)),0)</f>
        <v>0</v>
      </c>
      <c r="W274" s="38">
        <f t="shared" ca="1" si="8"/>
        <v>0</v>
      </c>
    </row>
    <row r="275" spans="1:23" s="36" customFormat="1" ht="18.75">
      <c r="A275" s="34"/>
      <c r="B275" s="39"/>
      <c r="C275" s="39"/>
      <c r="D275" s="35"/>
      <c r="E275" s="40"/>
      <c r="F275" s="39"/>
      <c r="G275" s="39"/>
      <c r="H275" s="39"/>
      <c r="I275" s="34"/>
      <c r="J275" s="34"/>
      <c r="K275" s="34"/>
      <c r="L275" s="34"/>
      <c r="M275" s="43" t="str">
        <f ca="1">IFERROR(OFFSET('Maximum minutes'!$C$1,T275,MATCH(IF(G275&lt;&gt;"",G275,F275),OFFSET('Maximum minutes'!$C$1,T275-1,0,1,U275+1),0)-1)*IF(OR(ISNUMBER(J275),J275="sans examen"),1,0)*IF(W275&lt;MinDate,1,0),"")</f>
        <v/>
      </c>
      <c r="N275" s="36">
        <f t="shared" ca="1" si="9"/>
        <v>0</v>
      </c>
      <c r="O275" s="36" t="e">
        <f ca="1">LEFT(OFFSET(Lists!$Q$2,MATCH(E275,Lists!$R$3:$R$19,0),0),4)</f>
        <v>#N/A</v>
      </c>
      <c r="P275" s="36" t="e">
        <f ca="1">MATCH(O275,Lists!$S$2:$S$640,1)</f>
        <v>#N/A</v>
      </c>
      <c r="Q275" s="36" t="e">
        <f ca="1">MATCH(LEFT(OFFSET(Lists!$Q$2,MATCH(E275,Lists!$R$3:$R$19,0)+1,0),4),Lists!$S$3:$S$640,1)</f>
        <v>#N/A</v>
      </c>
      <c r="R275" s="36" t="e">
        <f ca="1">LEFT(OFFSET(Lists!$S$2,P275-1+MATCH(F275,OFFSET(Lists!$T$3,P275-1,0,Q275-P275+1),0),0),6)</f>
        <v>#N/A</v>
      </c>
      <c r="S275" s="36" t="e">
        <f ca="1">VLOOKUP(R275,Lists!B:D,3,FALSE)</f>
        <v>#N/A</v>
      </c>
      <c r="T275" s="36" t="str">
        <f>IF(F275&lt;&gt;"",MATCH(R275,'Maximum minutes'!B:B,0),"")</f>
        <v/>
      </c>
      <c r="U275" s="36">
        <f ca="1">IF(F275&lt;&gt;"",COUNTA(OFFSET('Maximum minutes'!$C$1,'Annexe A1 Cours'!T275,0,1,50)),0)</f>
        <v>0</v>
      </c>
      <c r="V275" s="37">
        <f ca="1">IFERROR(OFFSET('Maximum minutes'!$C$1,T275+1,-1+MATCH(G275,OFFSET('Maximum minutes'!$C$1,T275-1,0,1,50),0)),0)</f>
        <v>0</v>
      </c>
      <c r="W275" s="38">
        <f t="shared" ca="1" si="8"/>
        <v>0</v>
      </c>
    </row>
    <row r="276" spans="1:23" s="36" customFormat="1" ht="18.75">
      <c r="A276" s="34"/>
      <c r="B276" s="39"/>
      <c r="C276" s="39"/>
      <c r="D276" s="35"/>
      <c r="E276" s="40"/>
      <c r="F276" s="39"/>
      <c r="G276" s="39"/>
      <c r="H276" s="39"/>
      <c r="I276" s="34"/>
      <c r="J276" s="34"/>
      <c r="K276" s="34"/>
      <c r="L276" s="34"/>
      <c r="M276" s="43" t="str">
        <f ca="1">IFERROR(OFFSET('Maximum minutes'!$C$1,T276,MATCH(IF(G276&lt;&gt;"",G276,F276),OFFSET('Maximum minutes'!$C$1,T276-1,0,1,U276+1),0)-1)*IF(OR(ISNUMBER(J276),J276="sans examen"),1,0)*IF(W276&lt;MinDate,1,0),"")</f>
        <v/>
      </c>
      <c r="N276" s="36">
        <f t="shared" ca="1" si="9"/>
        <v>0</v>
      </c>
      <c r="O276" s="36" t="e">
        <f ca="1">LEFT(OFFSET(Lists!$Q$2,MATCH(E276,Lists!$R$3:$R$19,0),0),4)</f>
        <v>#N/A</v>
      </c>
      <c r="P276" s="36" t="e">
        <f ca="1">MATCH(O276,Lists!$S$2:$S$640,1)</f>
        <v>#N/A</v>
      </c>
      <c r="Q276" s="36" t="e">
        <f ca="1">MATCH(LEFT(OFFSET(Lists!$Q$2,MATCH(E276,Lists!$R$3:$R$19,0)+1,0),4),Lists!$S$3:$S$640,1)</f>
        <v>#N/A</v>
      </c>
      <c r="R276" s="36" t="e">
        <f ca="1">LEFT(OFFSET(Lists!$S$2,P276-1+MATCH(F276,OFFSET(Lists!$T$3,P276-1,0,Q276-P276+1),0),0),6)</f>
        <v>#N/A</v>
      </c>
      <c r="S276" s="36" t="e">
        <f ca="1">VLOOKUP(R276,Lists!B:D,3,FALSE)</f>
        <v>#N/A</v>
      </c>
      <c r="T276" s="36" t="str">
        <f>IF(F276&lt;&gt;"",MATCH(R276,'Maximum minutes'!B:B,0),"")</f>
        <v/>
      </c>
      <c r="U276" s="36">
        <f ca="1">IF(F276&lt;&gt;"",COUNTA(OFFSET('Maximum minutes'!$C$1,'Annexe A1 Cours'!T276,0,1,50)),0)</f>
        <v>0</v>
      </c>
      <c r="V276" s="37">
        <f ca="1">IFERROR(OFFSET('Maximum minutes'!$C$1,T276+1,-1+MATCH(G276,OFFSET('Maximum minutes'!$C$1,T276-1,0,1,50),0)),0)</f>
        <v>0</v>
      </c>
      <c r="W276" s="38">
        <f t="shared" ca="1" si="8"/>
        <v>0</v>
      </c>
    </row>
    <row r="277" spans="1:23" s="36" customFormat="1" ht="18.75">
      <c r="A277" s="34"/>
      <c r="B277" s="39"/>
      <c r="C277" s="39"/>
      <c r="D277" s="35"/>
      <c r="E277" s="40"/>
      <c r="F277" s="39"/>
      <c r="G277" s="39"/>
      <c r="H277" s="39"/>
      <c r="I277" s="34"/>
      <c r="J277" s="34"/>
      <c r="K277" s="34"/>
      <c r="L277" s="34"/>
      <c r="M277" s="43" t="str">
        <f ca="1">IFERROR(OFFSET('Maximum minutes'!$C$1,T277,MATCH(IF(G277&lt;&gt;"",G277,F277),OFFSET('Maximum minutes'!$C$1,T277-1,0,1,U277+1),0)-1)*IF(OR(ISNUMBER(J277),J277="sans examen"),1,0)*IF(W277&lt;MinDate,1,0),"")</f>
        <v/>
      </c>
      <c r="N277" s="36">
        <f t="shared" ca="1" si="9"/>
        <v>0</v>
      </c>
      <c r="O277" s="36" t="e">
        <f ca="1">LEFT(OFFSET(Lists!$Q$2,MATCH(E277,Lists!$R$3:$R$19,0),0),4)</f>
        <v>#N/A</v>
      </c>
      <c r="P277" s="36" t="e">
        <f ca="1">MATCH(O277,Lists!$S$2:$S$640,1)</f>
        <v>#N/A</v>
      </c>
      <c r="Q277" s="36" t="e">
        <f ca="1">MATCH(LEFT(OFFSET(Lists!$Q$2,MATCH(E277,Lists!$R$3:$R$19,0)+1,0),4),Lists!$S$3:$S$640,1)</f>
        <v>#N/A</v>
      </c>
      <c r="R277" s="36" t="e">
        <f ca="1">LEFT(OFFSET(Lists!$S$2,P277-1+MATCH(F277,OFFSET(Lists!$T$3,P277-1,0,Q277-P277+1),0),0),6)</f>
        <v>#N/A</v>
      </c>
      <c r="S277" s="36" t="e">
        <f ca="1">VLOOKUP(R277,Lists!B:D,3,FALSE)</f>
        <v>#N/A</v>
      </c>
      <c r="T277" s="36" t="str">
        <f>IF(F277&lt;&gt;"",MATCH(R277,'Maximum minutes'!B:B,0),"")</f>
        <v/>
      </c>
      <c r="U277" s="36">
        <f ca="1">IF(F277&lt;&gt;"",COUNTA(OFFSET('Maximum minutes'!$C$1,'Annexe A1 Cours'!T277,0,1,50)),0)</f>
        <v>0</v>
      </c>
      <c r="V277" s="37">
        <f ca="1">IFERROR(OFFSET('Maximum minutes'!$C$1,T277+1,-1+MATCH(G277,OFFSET('Maximum minutes'!$C$1,T277-1,0,1,50),0)),0)</f>
        <v>0</v>
      </c>
      <c r="W277" s="38">
        <f t="shared" ca="1" si="8"/>
        <v>0</v>
      </c>
    </row>
    <row r="278" spans="1:23" s="36" customFormat="1" ht="18.75">
      <c r="A278" s="34"/>
      <c r="B278" s="39"/>
      <c r="C278" s="39"/>
      <c r="D278" s="35"/>
      <c r="E278" s="40"/>
      <c r="F278" s="39"/>
      <c r="G278" s="39"/>
      <c r="H278" s="39"/>
      <c r="I278" s="34"/>
      <c r="J278" s="34"/>
      <c r="K278" s="34"/>
      <c r="L278" s="34"/>
      <c r="M278" s="43" t="str">
        <f ca="1">IFERROR(OFFSET('Maximum minutes'!$C$1,T278,MATCH(IF(G278&lt;&gt;"",G278,F278),OFFSET('Maximum minutes'!$C$1,T278-1,0,1,U278+1),0)-1)*IF(OR(ISNUMBER(J278),J278="sans examen"),1,0)*IF(W278&lt;MinDate,1,0),"")</f>
        <v/>
      </c>
      <c r="N278" s="36">
        <f t="shared" ca="1" si="9"/>
        <v>0</v>
      </c>
      <c r="O278" s="36" t="e">
        <f ca="1">LEFT(OFFSET(Lists!$Q$2,MATCH(E278,Lists!$R$3:$R$19,0),0),4)</f>
        <v>#N/A</v>
      </c>
      <c r="P278" s="36" t="e">
        <f ca="1">MATCH(O278,Lists!$S$2:$S$640,1)</f>
        <v>#N/A</v>
      </c>
      <c r="Q278" s="36" t="e">
        <f ca="1">MATCH(LEFT(OFFSET(Lists!$Q$2,MATCH(E278,Lists!$R$3:$R$19,0)+1,0),4),Lists!$S$3:$S$640,1)</f>
        <v>#N/A</v>
      </c>
      <c r="R278" s="36" t="e">
        <f ca="1">LEFT(OFFSET(Lists!$S$2,P278-1+MATCH(F278,OFFSET(Lists!$T$3,P278-1,0,Q278-P278+1),0),0),6)</f>
        <v>#N/A</v>
      </c>
      <c r="S278" s="36" t="e">
        <f ca="1">VLOOKUP(R278,Lists!B:D,3,FALSE)</f>
        <v>#N/A</v>
      </c>
      <c r="T278" s="36" t="str">
        <f>IF(F278&lt;&gt;"",MATCH(R278,'Maximum minutes'!B:B,0),"")</f>
        <v/>
      </c>
      <c r="U278" s="36">
        <f ca="1">IF(F278&lt;&gt;"",COUNTA(OFFSET('Maximum minutes'!$C$1,'Annexe A1 Cours'!T278,0,1,50)),0)</f>
        <v>0</v>
      </c>
      <c r="V278" s="37">
        <f ca="1">IFERROR(OFFSET('Maximum minutes'!$C$1,T278+1,-1+MATCH(G278,OFFSET('Maximum minutes'!$C$1,T278-1,0,1,50),0)),0)</f>
        <v>0</v>
      </c>
      <c r="W278" s="38">
        <f t="shared" ca="1" si="8"/>
        <v>0</v>
      </c>
    </row>
    <row r="279" spans="1:23" s="36" customFormat="1" ht="18.75">
      <c r="A279" s="34"/>
      <c r="B279" s="39"/>
      <c r="C279" s="39"/>
      <c r="D279" s="35"/>
      <c r="E279" s="40"/>
      <c r="F279" s="39"/>
      <c r="G279" s="39"/>
      <c r="H279" s="39"/>
      <c r="I279" s="34"/>
      <c r="J279" s="34"/>
      <c r="K279" s="34"/>
      <c r="L279" s="34"/>
      <c r="M279" s="43" t="str">
        <f ca="1">IFERROR(OFFSET('Maximum minutes'!$C$1,T279,MATCH(IF(G279&lt;&gt;"",G279,F279),OFFSET('Maximum minutes'!$C$1,T279-1,0,1,U279+1),0)-1)*IF(OR(ISNUMBER(J279),J279="sans examen"),1,0)*IF(W279&lt;MinDate,1,0),"")</f>
        <v/>
      </c>
      <c r="N279" s="36">
        <f t="shared" ca="1" si="9"/>
        <v>0</v>
      </c>
      <c r="O279" s="36" t="e">
        <f ca="1">LEFT(OFFSET(Lists!$Q$2,MATCH(E279,Lists!$R$3:$R$19,0),0),4)</f>
        <v>#N/A</v>
      </c>
      <c r="P279" s="36" t="e">
        <f ca="1">MATCH(O279,Lists!$S$2:$S$640,1)</f>
        <v>#N/A</v>
      </c>
      <c r="Q279" s="36" t="e">
        <f ca="1">MATCH(LEFT(OFFSET(Lists!$Q$2,MATCH(E279,Lists!$R$3:$R$19,0)+1,0),4),Lists!$S$3:$S$640,1)</f>
        <v>#N/A</v>
      </c>
      <c r="R279" s="36" t="e">
        <f ca="1">LEFT(OFFSET(Lists!$S$2,P279-1+MATCH(F279,OFFSET(Lists!$T$3,P279-1,0,Q279-P279+1),0),0),6)</f>
        <v>#N/A</v>
      </c>
      <c r="S279" s="36" t="e">
        <f ca="1">VLOOKUP(R279,Lists!B:D,3,FALSE)</f>
        <v>#N/A</v>
      </c>
      <c r="T279" s="36" t="str">
        <f>IF(F279&lt;&gt;"",MATCH(R279,'Maximum minutes'!B:B,0),"")</f>
        <v/>
      </c>
      <c r="U279" s="36">
        <f ca="1">IF(F279&lt;&gt;"",COUNTA(OFFSET('Maximum minutes'!$C$1,'Annexe A1 Cours'!T279,0,1,50)),0)</f>
        <v>0</v>
      </c>
      <c r="V279" s="37">
        <f ca="1">IFERROR(OFFSET('Maximum minutes'!$C$1,T279+1,-1+MATCH(G279,OFFSET('Maximum minutes'!$C$1,T279-1,0,1,50),0)),0)</f>
        <v>0</v>
      </c>
      <c r="W279" s="38">
        <f t="shared" ca="1" si="8"/>
        <v>0</v>
      </c>
    </row>
    <row r="280" spans="1:23" s="36" customFormat="1" ht="18.75">
      <c r="A280" s="34"/>
      <c r="B280" s="39"/>
      <c r="C280" s="39"/>
      <c r="D280" s="35"/>
      <c r="E280" s="40"/>
      <c r="F280" s="39"/>
      <c r="G280" s="39"/>
      <c r="H280" s="39"/>
      <c r="I280" s="34"/>
      <c r="J280" s="34"/>
      <c r="K280" s="34"/>
      <c r="L280" s="34"/>
      <c r="M280" s="43" t="str">
        <f ca="1">IFERROR(OFFSET('Maximum minutes'!$C$1,T280,MATCH(IF(G280&lt;&gt;"",G280,F280),OFFSET('Maximum minutes'!$C$1,T280-1,0,1,U280+1),0)-1)*IF(OR(ISNUMBER(J280),J280="sans examen"),1,0)*IF(W280&lt;MinDate,1,0),"")</f>
        <v/>
      </c>
      <c r="N280" s="36">
        <f t="shared" ca="1" si="9"/>
        <v>0</v>
      </c>
      <c r="O280" s="36" t="e">
        <f ca="1">LEFT(OFFSET(Lists!$Q$2,MATCH(E280,Lists!$R$3:$R$19,0),0),4)</f>
        <v>#N/A</v>
      </c>
      <c r="P280" s="36" t="e">
        <f ca="1">MATCH(O280,Lists!$S$2:$S$640,1)</f>
        <v>#N/A</v>
      </c>
      <c r="Q280" s="36" t="e">
        <f ca="1">MATCH(LEFT(OFFSET(Lists!$Q$2,MATCH(E280,Lists!$R$3:$R$19,0)+1,0),4),Lists!$S$3:$S$640,1)</f>
        <v>#N/A</v>
      </c>
      <c r="R280" s="36" t="e">
        <f ca="1">LEFT(OFFSET(Lists!$S$2,P280-1+MATCH(F280,OFFSET(Lists!$T$3,P280-1,0,Q280-P280+1),0),0),6)</f>
        <v>#N/A</v>
      </c>
      <c r="S280" s="36" t="e">
        <f ca="1">VLOOKUP(R280,Lists!B:D,3,FALSE)</f>
        <v>#N/A</v>
      </c>
      <c r="T280" s="36" t="str">
        <f>IF(F280&lt;&gt;"",MATCH(R280,'Maximum minutes'!B:B,0),"")</f>
        <v/>
      </c>
      <c r="U280" s="36">
        <f ca="1">IF(F280&lt;&gt;"",COUNTA(OFFSET('Maximum minutes'!$C$1,'Annexe A1 Cours'!T280,0,1,50)),0)</f>
        <v>0</v>
      </c>
      <c r="V280" s="37">
        <f ca="1">IFERROR(OFFSET('Maximum minutes'!$C$1,T280+1,-1+MATCH(G280,OFFSET('Maximum minutes'!$C$1,T280-1,0,1,50),0)),0)</f>
        <v>0</v>
      </c>
      <c r="W280" s="38">
        <f t="shared" ca="1" si="8"/>
        <v>0</v>
      </c>
    </row>
    <row r="281" spans="1:23" s="36" customFormat="1" ht="18.75">
      <c r="A281" s="34"/>
      <c r="B281" s="39"/>
      <c r="C281" s="39"/>
      <c r="D281" s="35"/>
      <c r="E281" s="40"/>
      <c r="F281" s="39"/>
      <c r="G281" s="39"/>
      <c r="H281" s="39"/>
      <c r="I281" s="34"/>
      <c r="J281" s="34"/>
      <c r="K281" s="34"/>
      <c r="L281" s="34"/>
      <c r="M281" s="43" t="str">
        <f ca="1">IFERROR(OFFSET('Maximum minutes'!$C$1,T281,MATCH(IF(G281&lt;&gt;"",G281,F281),OFFSET('Maximum minutes'!$C$1,T281-1,0,1,U281+1),0)-1)*IF(OR(ISNUMBER(J281),J281="sans examen"),1,0)*IF(W281&lt;MinDate,1,0),"")</f>
        <v/>
      </c>
      <c r="N281" s="36">
        <f t="shared" ca="1" si="9"/>
        <v>0</v>
      </c>
      <c r="O281" s="36" t="e">
        <f ca="1">LEFT(OFFSET(Lists!$Q$2,MATCH(E281,Lists!$R$3:$R$19,0),0),4)</f>
        <v>#N/A</v>
      </c>
      <c r="P281" s="36" t="e">
        <f ca="1">MATCH(O281,Lists!$S$2:$S$640,1)</f>
        <v>#N/A</v>
      </c>
      <c r="Q281" s="36" t="e">
        <f ca="1">MATCH(LEFT(OFFSET(Lists!$Q$2,MATCH(E281,Lists!$R$3:$R$19,0)+1,0),4),Lists!$S$3:$S$640,1)</f>
        <v>#N/A</v>
      </c>
      <c r="R281" s="36" t="e">
        <f ca="1">LEFT(OFFSET(Lists!$S$2,P281-1+MATCH(F281,OFFSET(Lists!$T$3,P281-1,0,Q281-P281+1),0),0),6)</f>
        <v>#N/A</v>
      </c>
      <c r="S281" s="36" t="e">
        <f ca="1">VLOOKUP(R281,Lists!B:D,3,FALSE)</f>
        <v>#N/A</v>
      </c>
      <c r="T281" s="36" t="str">
        <f>IF(F281&lt;&gt;"",MATCH(R281,'Maximum minutes'!B:B,0),"")</f>
        <v/>
      </c>
      <c r="U281" s="36">
        <f ca="1">IF(F281&lt;&gt;"",COUNTA(OFFSET('Maximum minutes'!$C$1,'Annexe A1 Cours'!T281,0,1,50)),0)</f>
        <v>0</v>
      </c>
      <c r="V281" s="37">
        <f ca="1">IFERROR(OFFSET('Maximum minutes'!$C$1,T281+1,-1+MATCH(G281,OFFSET('Maximum minutes'!$C$1,T281-1,0,1,50),0)),0)</f>
        <v>0</v>
      </c>
      <c r="W281" s="38">
        <f t="shared" ca="1" si="8"/>
        <v>0</v>
      </c>
    </row>
    <row r="282" spans="1:23" s="36" customFormat="1" ht="18.75">
      <c r="A282" s="34"/>
      <c r="B282" s="39"/>
      <c r="C282" s="39"/>
      <c r="D282" s="35"/>
      <c r="E282" s="40"/>
      <c r="F282" s="39"/>
      <c r="G282" s="39"/>
      <c r="H282" s="39"/>
      <c r="I282" s="34"/>
      <c r="J282" s="34"/>
      <c r="K282" s="34"/>
      <c r="L282" s="34"/>
      <c r="M282" s="43" t="str">
        <f ca="1">IFERROR(OFFSET('Maximum minutes'!$C$1,T282,MATCH(IF(G282&lt;&gt;"",G282,F282),OFFSET('Maximum minutes'!$C$1,T282-1,0,1,U282+1),0)-1)*IF(OR(ISNUMBER(J282),J282="sans examen"),1,0)*IF(W282&lt;MinDate,1,0),"")</f>
        <v/>
      </c>
      <c r="N282" s="36">
        <f t="shared" ca="1" si="9"/>
        <v>0</v>
      </c>
      <c r="O282" s="36" t="e">
        <f ca="1">LEFT(OFFSET(Lists!$Q$2,MATCH(E282,Lists!$R$3:$R$19,0),0),4)</f>
        <v>#N/A</v>
      </c>
      <c r="P282" s="36" t="e">
        <f ca="1">MATCH(O282,Lists!$S$2:$S$640,1)</f>
        <v>#N/A</v>
      </c>
      <c r="Q282" s="36" t="e">
        <f ca="1">MATCH(LEFT(OFFSET(Lists!$Q$2,MATCH(E282,Lists!$R$3:$R$19,0)+1,0),4),Lists!$S$3:$S$640,1)</f>
        <v>#N/A</v>
      </c>
      <c r="R282" s="36" t="e">
        <f ca="1">LEFT(OFFSET(Lists!$S$2,P282-1+MATCH(F282,OFFSET(Lists!$T$3,P282-1,0,Q282-P282+1),0),0),6)</f>
        <v>#N/A</v>
      </c>
      <c r="S282" s="36" t="e">
        <f ca="1">VLOOKUP(R282,Lists!B:D,3,FALSE)</f>
        <v>#N/A</v>
      </c>
      <c r="T282" s="36" t="str">
        <f>IF(F282&lt;&gt;"",MATCH(R282,'Maximum minutes'!B:B,0),"")</f>
        <v/>
      </c>
      <c r="U282" s="36">
        <f ca="1">IF(F282&lt;&gt;"",COUNTA(OFFSET('Maximum minutes'!$C$1,'Annexe A1 Cours'!T282,0,1,50)),0)</f>
        <v>0</v>
      </c>
      <c r="V282" s="37">
        <f ca="1">IFERROR(OFFSET('Maximum minutes'!$C$1,T282+1,-1+MATCH(G282,OFFSET('Maximum minutes'!$C$1,T282-1,0,1,50),0)),0)</f>
        <v>0</v>
      </c>
      <c r="W282" s="38">
        <f t="shared" ca="1" si="8"/>
        <v>0</v>
      </c>
    </row>
    <row r="283" spans="1:23" s="36" customFormat="1" ht="18.75">
      <c r="A283" s="34"/>
      <c r="B283" s="39"/>
      <c r="C283" s="39"/>
      <c r="D283" s="35"/>
      <c r="E283" s="40"/>
      <c r="F283" s="39"/>
      <c r="G283" s="39"/>
      <c r="H283" s="39"/>
      <c r="I283" s="34"/>
      <c r="J283" s="34"/>
      <c r="K283" s="34"/>
      <c r="L283" s="34"/>
      <c r="M283" s="43" t="str">
        <f ca="1">IFERROR(OFFSET('Maximum minutes'!$C$1,T283,MATCH(IF(G283&lt;&gt;"",G283,F283),OFFSET('Maximum minutes'!$C$1,T283-1,0,1,U283+1),0)-1)*IF(OR(ISNUMBER(J283),J283="sans examen"),1,0)*IF(W283&lt;MinDate,1,0),"")</f>
        <v/>
      </c>
      <c r="N283" s="36">
        <f t="shared" ca="1" si="9"/>
        <v>0</v>
      </c>
      <c r="O283" s="36" t="e">
        <f ca="1">LEFT(OFFSET(Lists!$Q$2,MATCH(E283,Lists!$R$3:$R$19,0),0),4)</f>
        <v>#N/A</v>
      </c>
      <c r="P283" s="36" t="e">
        <f ca="1">MATCH(O283,Lists!$S$2:$S$640,1)</f>
        <v>#N/A</v>
      </c>
      <c r="Q283" s="36" t="e">
        <f ca="1">MATCH(LEFT(OFFSET(Lists!$Q$2,MATCH(E283,Lists!$R$3:$R$19,0)+1,0),4),Lists!$S$3:$S$640,1)</f>
        <v>#N/A</v>
      </c>
      <c r="R283" s="36" t="e">
        <f ca="1">LEFT(OFFSET(Lists!$S$2,P283-1+MATCH(F283,OFFSET(Lists!$T$3,P283-1,0,Q283-P283+1),0),0),6)</f>
        <v>#N/A</v>
      </c>
      <c r="S283" s="36" t="e">
        <f ca="1">VLOOKUP(R283,Lists!B:D,3,FALSE)</f>
        <v>#N/A</v>
      </c>
      <c r="T283" s="36" t="str">
        <f>IF(F283&lt;&gt;"",MATCH(R283,'Maximum minutes'!B:B,0),"")</f>
        <v/>
      </c>
      <c r="U283" s="36">
        <f ca="1">IF(F283&lt;&gt;"",COUNTA(OFFSET('Maximum minutes'!$C$1,'Annexe A1 Cours'!T283,0,1,50)),0)</f>
        <v>0</v>
      </c>
      <c r="V283" s="37">
        <f ca="1">IFERROR(OFFSET('Maximum minutes'!$C$1,T283+1,-1+MATCH(G283,OFFSET('Maximum minutes'!$C$1,T283-1,0,1,50),0)),0)</f>
        <v>0</v>
      </c>
      <c r="W283" s="38">
        <f t="shared" ca="1" si="8"/>
        <v>0</v>
      </c>
    </row>
    <row r="284" spans="1:23" s="36" customFormat="1" ht="18.75">
      <c r="A284" s="34"/>
      <c r="B284" s="39"/>
      <c r="C284" s="39"/>
      <c r="D284" s="35"/>
      <c r="E284" s="40"/>
      <c r="F284" s="39"/>
      <c r="G284" s="39"/>
      <c r="H284" s="39"/>
      <c r="I284" s="34"/>
      <c r="J284" s="34"/>
      <c r="K284" s="34"/>
      <c r="L284" s="34"/>
      <c r="M284" s="43" t="str">
        <f ca="1">IFERROR(OFFSET('Maximum minutes'!$C$1,T284,MATCH(IF(G284&lt;&gt;"",G284,F284),OFFSET('Maximum minutes'!$C$1,T284-1,0,1,U284+1),0)-1)*IF(OR(ISNUMBER(J284),J284="sans examen"),1,0)*IF(W284&lt;MinDate,1,0),"")</f>
        <v/>
      </c>
      <c r="N284" s="36">
        <f t="shared" ca="1" si="9"/>
        <v>0</v>
      </c>
      <c r="O284" s="36" t="e">
        <f ca="1">LEFT(OFFSET(Lists!$Q$2,MATCH(E284,Lists!$R$3:$R$19,0),0),4)</f>
        <v>#N/A</v>
      </c>
      <c r="P284" s="36" t="e">
        <f ca="1">MATCH(O284,Lists!$S$2:$S$640,1)</f>
        <v>#N/A</v>
      </c>
      <c r="Q284" s="36" t="e">
        <f ca="1">MATCH(LEFT(OFFSET(Lists!$Q$2,MATCH(E284,Lists!$R$3:$R$19,0)+1,0),4),Lists!$S$3:$S$640,1)</f>
        <v>#N/A</v>
      </c>
      <c r="R284" s="36" t="e">
        <f ca="1">LEFT(OFFSET(Lists!$S$2,P284-1+MATCH(F284,OFFSET(Lists!$T$3,P284-1,0,Q284-P284+1),0),0),6)</f>
        <v>#N/A</v>
      </c>
      <c r="S284" s="36" t="e">
        <f ca="1">VLOOKUP(R284,Lists!B:D,3,FALSE)</f>
        <v>#N/A</v>
      </c>
      <c r="T284" s="36" t="str">
        <f>IF(F284&lt;&gt;"",MATCH(R284,'Maximum minutes'!B:B,0),"")</f>
        <v/>
      </c>
      <c r="U284" s="36">
        <f ca="1">IF(F284&lt;&gt;"",COUNTA(OFFSET('Maximum minutes'!$C$1,'Annexe A1 Cours'!T284,0,1,50)),0)</f>
        <v>0</v>
      </c>
      <c r="V284" s="37">
        <f ca="1">IFERROR(OFFSET('Maximum minutes'!$C$1,T284+1,-1+MATCH(G284,OFFSET('Maximum minutes'!$C$1,T284-1,0,1,50),0)),0)</f>
        <v>0</v>
      </c>
      <c r="W284" s="38">
        <f t="shared" ca="1" si="8"/>
        <v>0</v>
      </c>
    </row>
    <row r="285" spans="1:23" s="36" customFormat="1" ht="18.75">
      <c r="A285" s="34"/>
      <c r="B285" s="39"/>
      <c r="C285" s="39"/>
      <c r="D285" s="35"/>
      <c r="E285" s="40"/>
      <c r="F285" s="39"/>
      <c r="G285" s="39"/>
      <c r="H285" s="39"/>
      <c r="I285" s="34"/>
      <c r="J285" s="34"/>
      <c r="K285" s="34"/>
      <c r="L285" s="34"/>
      <c r="M285" s="43" t="str">
        <f ca="1">IFERROR(OFFSET('Maximum minutes'!$C$1,T285,MATCH(IF(G285&lt;&gt;"",G285,F285),OFFSET('Maximum minutes'!$C$1,T285-1,0,1,U285+1),0)-1)*IF(OR(ISNUMBER(J285),J285="sans examen"),1,0)*IF(W285&lt;MinDate,1,0),"")</f>
        <v/>
      </c>
      <c r="N285" s="36">
        <f t="shared" ca="1" si="9"/>
        <v>0</v>
      </c>
      <c r="O285" s="36" t="e">
        <f ca="1">LEFT(OFFSET(Lists!$Q$2,MATCH(E285,Lists!$R$3:$R$19,0),0),4)</f>
        <v>#N/A</v>
      </c>
      <c r="P285" s="36" t="e">
        <f ca="1">MATCH(O285,Lists!$S$2:$S$640,1)</f>
        <v>#N/A</v>
      </c>
      <c r="Q285" s="36" t="e">
        <f ca="1">MATCH(LEFT(OFFSET(Lists!$Q$2,MATCH(E285,Lists!$R$3:$R$19,0)+1,0),4),Lists!$S$3:$S$640,1)</f>
        <v>#N/A</v>
      </c>
      <c r="R285" s="36" t="e">
        <f ca="1">LEFT(OFFSET(Lists!$S$2,P285-1+MATCH(F285,OFFSET(Lists!$T$3,P285-1,0,Q285-P285+1),0),0),6)</f>
        <v>#N/A</v>
      </c>
      <c r="S285" s="36" t="e">
        <f ca="1">VLOOKUP(R285,Lists!B:D,3,FALSE)</f>
        <v>#N/A</v>
      </c>
      <c r="T285" s="36" t="str">
        <f>IF(F285&lt;&gt;"",MATCH(R285,'Maximum minutes'!B:B,0),"")</f>
        <v/>
      </c>
      <c r="U285" s="36">
        <f ca="1">IF(F285&lt;&gt;"",COUNTA(OFFSET('Maximum minutes'!$C$1,'Annexe A1 Cours'!T285,0,1,50)),0)</f>
        <v>0</v>
      </c>
      <c r="V285" s="37">
        <f ca="1">IFERROR(OFFSET('Maximum minutes'!$C$1,T285+1,-1+MATCH(G285,OFFSET('Maximum minutes'!$C$1,T285-1,0,1,50),0)),0)</f>
        <v>0</v>
      </c>
      <c r="W285" s="38">
        <f t="shared" ca="1" si="8"/>
        <v>0</v>
      </c>
    </row>
    <row r="286" spans="1:23" s="36" customFormat="1" ht="18.75">
      <c r="A286" s="34"/>
      <c r="B286" s="39"/>
      <c r="C286" s="39"/>
      <c r="D286" s="35"/>
      <c r="E286" s="40"/>
      <c r="F286" s="39"/>
      <c r="G286" s="39"/>
      <c r="H286" s="39"/>
      <c r="I286" s="34"/>
      <c r="J286" s="34"/>
      <c r="K286" s="34"/>
      <c r="L286" s="34"/>
      <c r="M286" s="43" t="str">
        <f ca="1">IFERROR(OFFSET('Maximum minutes'!$C$1,T286,MATCH(IF(G286&lt;&gt;"",G286,F286),OFFSET('Maximum minutes'!$C$1,T286-1,0,1,U286+1),0)-1)*IF(OR(ISNUMBER(J286),J286="sans examen"),1,0)*IF(W286&lt;MinDate,1,0),"")</f>
        <v/>
      </c>
      <c r="N286" s="36">
        <f t="shared" ca="1" si="9"/>
        <v>0</v>
      </c>
      <c r="O286" s="36" t="e">
        <f ca="1">LEFT(OFFSET(Lists!$Q$2,MATCH(E286,Lists!$R$3:$R$19,0),0),4)</f>
        <v>#N/A</v>
      </c>
      <c r="P286" s="36" t="e">
        <f ca="1">MATCH(O286,Lists!$S$2:$S$640,1)</f>
        <v>#N/A</v>
      </c>
      <c r="Q286" s="36" t="e">
        <f ca="1">MATCH(LEFT(OFFSET(Lists!$Q$2,MATCH(E286,Lists!$R$3:$R$19,0)+1,0),4),Lists!$S$3:$S$640,1)</f>
        <v>#N/A</v>
      </c>
      <c r="R286" s="36" t="e">
        <f ca="1">LEFT(OFFSET(Lists!$S$2,P286-1+MATCH(F286,OFFSET(Lists!$T$3,P286-1,0,Q286-P286+1),0),0),6)</f>
        <v>#N/A</v>
      </c>
      <c r="S286" s="36" t="e">
        <f ca="1">VLOOKUP(R286,Lists!B:D,3,FALSE)</f>
        <v>#N/A</v>
      </c>
      <c r="T286" s="36" t="str">
        <f>IF(F286&lt;&gt;"",MATCH(R286,'Maximum minutes'!B:B,0),"")</f>
        <v/>
      </c>
      <c r="U286" s="36">
        <f ca="1">IF(F286&lt;&gt;"",COUNTA(OFFSET('Maximum minutes'!$C$1,'Annexe A1 Cours'!T286,0,1,50)),0)</f>
        <v>0</v>
      </c>
      <c r="V286" s="37">
        <f ca="1">IFERROR(OFFSET('Maximum minutes'!$C$1,T286+1,-1+MATCH(G286,OFFSET('Maximum minutes'!$C$1,T286-1,0,1,50),0)),0)</f>
        <v>0</v>
      </c>
      <c r="W286" s="38">
        <f t="shared" ca="1" si="8"/>
        <v>0</v>
      </c>
    </row>
    <row r="287" spans="1:23" s="36" customFormat="1" ht="18.75">
      <c r="A287" s="34"/>
      <c r="B287" s="39"/>
      <c r="C287" s="39"/>
      <c r="D287" s="35"/>
      <c r="E287" s="40"/>
      <c r="F287" s="39"/>
      <c r="G287" s="39"/>
      <c r="H287" s="39"/>
      <c r="I287" s="34"/>
      <c r="J287" s="34"/>
      <c r="K287" s="34"/>
      <c r="L287" s="34"/>
      <c r="M287" s="43" t="str">
        <f ca="1">IFERROR(OFFSET('Maximum minutes'!$C$1,T287,MATCH(IF(G287&lt;&gt;"",G287,F287),OFFSET('Maximum minutes'!$C$1,T287-1,0,1,U287+1),0)-1)*IF(OR(ISNUMBER(J287),J287="sans examen"),1,0)*IF(W287&lt;MinDate,1,0),"")</f>
        <v/>
      </c>
      <c r="N287" s="36">
        <f t="shared" ca="1" si="9"/>
        <v>0</v>
      </c>
      <c r="O287" s="36" t="e">
        <f ca="1">LEFT(OFFSET(Lists!$Q$2,MATCH(E287,Lists!$R$3:$R$19,0),0),4)</f>
        <v>#N/A</v>
      </c>
      <c r="P287" s="36" t="e">
        <f ca="1">MATCH(O287,Lists!$S$2:$S$640,1)</f>
        <v>#N/A</v>
      </c>
      <c r="Q287" s="36" t="e">
        <f ca="1">MATCH(LEFT(OFFSET(Lists!$Q$2,MATCH(E287,Lists!$R$3:$R$19,0)+1,0),4),Lists!$S$3:$S$640,1)</f>
        <v>#N/A</v>
      </c>
      <c r="R287" s="36" t="e">
        <f ca="1">LEFT(OFFSET(Lists!$S$2,P287-1+MATCH(F287,OFFSET(Lists!$T$3,P287-1,0,Q287-P287+1),0),0),6)</f>
        <v>#N/A</v>
      </c>
      <c r="S287" s="36" t="e">
        <f ca="1">VLOOKUP(R287,Lists!B:D,3,FALSE)</f>
        <v>#N/A</v>
      </c>
      <c r="T287" s="36" t="str">
        <f>IF(F287&lt;&gt;"",MATCH(R287,'Maximum minutes'!B:B,0),"")</f>
        <v/>
      </c>
      <c r="U287" s="36">
        <f ca="1">IF(F287&lt;&gt;"",COUNTA(OFFSET('Maximum minutes'!$C$1,'Annexe A1 Cours'!T287,0,1,50)),0)</f>
        <v>0</v>
      </c>
      <c r="V287" s="37">
        <f ca="1">IFERROR(OFFSET('Maximum minutes'!$C$1,T287+1,-1+MATCH(G287,OFFSET('Maximum minutes'!$C$1,T287-1,0,1,50),0)),0)</f>
        <v>0</v>
      </c>
      <c r="W287" s="38">
        <f t="shared" ca="1" si="8"/>
        <v>0</v>
      </c>
    </row>
    <row r="288" spans="1:23" s="36" customFormat="1" ht="18.75">
      <c r="A288" s="34"/>
      <c r="B288" s="39"/>
      <c r="C288" s="39"/>
      <c r="D288" s="35"/>
      <c r="E288" s="40"/>
      <c r="F288" s="39"/>
      <c r="G288" s="39"/>
      <c r="H288" s="39"/>
      <c r="I288" s="34"/>
      <c r="J288" s="34"/>
      <c r="K288" s="34"/>
      <c r="L288" s="34"/>
      <c r="M288" s="43" t="str">
        <f ca="1">IFERROR(OFFSET('Maximum minutes'!$C$1,T288,MATCH(IF(G288&lt;&gt;"",G288,F288),OFFSET('Maximum minutes'!$C$1,T288-1,0,1,U288+1),0)-1)*IF(OR(ISNUMBER(J288),J288="sans examen"),1,0)*IF(W288&lt;MinDate,1,0),"")</f>
        <v/>
      </c>
      <c r="N288" s="36">
        <f t="shared" ca="1" si="9"/>
        <v>0</v>
      </c>
      <c r="O288" s="36" t="e">
        <f ca="1">LEFT(OFFSET(Lists!$Q$2,MATCH(E288,Lists!$R$3:$R$19,0),0),4)</f>
        <v>#N/A</v>
      </c>
      <c r="P288" s="36" t="e">
        <f ca="1">MATCH(O288,Lists!$S$2:$S$640,1)</f>
        <v>#N/A</v>
      </c>
      <c r="Q288" s="36" t="e">
        <f ca="1">MATCH(LEFT(OFFSET(Lists!$Q$2,MATCH(E288,Lists!$R$3:$R$19,0)+1,0),4),Lists!$S$3:$S$640,1)</f>
        <v>#N/A</v>
      </c>
      <c r="R288" s="36" t="e">
        <f ca="1">LEFT(OFFSET(Lists!$S$2,P288-1+MATCH(F288,OFFSET(Lists!$T$3,P288-1,0,Q288-P288+1),0),0),6)</f>
        <v>#N/A</v>
      </c>
      <c r="S288" s="36" t="e">
        <f ca="1">VLOOKUP(R288,Lists!B:D,3,FALSE)</f>
        <v>#N/A</v>
      </c>
      <c r="T288" s="36" t="str">
        <f>IF(F288&lt;&gt;"",MATCH(R288,'Maximum minutes'!B:B,0),"")</f>
        <v/>
      </c>
      <c r="U288" s="36">
        <f ca="1">IF(F288&lt;&gt;"",COUNTA(OFFSET('Maximum minutes'!$C$1,'Annexe A1 Cours'!T288,0,1,50)),0)</f>
        <v>0</v>
      </c>
      <c r="V288" s="37">
        <f ca="1">IFERROR(OFFSET('Maximum minutes'!$C$1,T288+1,-1+MATCH(G288,OFFSET('Maximum minutes'!$C$1,T288-1,0,1,50),0)),0)</f>
        <v>0</v>
      </c>
      <c r="W288" s="38">
        <f t="shared" ca="1" si="8"/>
        <v>0</v>
      </c>
    </row>
    <row r="289" spans="1:23" s="36" customFormat="1" ht="18.75">
      <c r="A289" s="34"/>
      <c r="B289" s="39"/>
      <c r="C289" s="39"/>
      <c r="D289" s="35"/>
      <c r="E289" s="40"/>
      <c r="F289" s="39"/>
      <c r="G289" s="39"/>
      <c r="H289" s="39"/>
      <c r="I289" s="34"/>
      <c r="J289" s="34"/>
      <c r="K289" s="34"/>
      <c r="L289" s="34"/>
      <c r="M289" s="43" t="str">
        <f ca="1">IFERROR(OFFSET('Maximum minutes'!$C$1,T289,MATCH(IF(G289&lt;&gt;"",G289,F289),OFFSET('Maximum minutes'!$C$1,T289-1,0,1,U289+1),0)-1)*IF(OR(ISNUMBER(J289),J289="sans examen"),1,0)*IF(W289&lt;MinDate,1,0),"")</f>
        <v/>
      </c>
      <c r="N289" s="36">
        <f t="shared" ca="1" si="9"/>
        <v>0</v>
      </c>
      <c r="O289" s="36" t="e">
        <f ca="1">LEFT(OFFSET(Lists!$Q$2,MATCH(E289,Lists!$R$3:$R$19,0),0),4)</f>
        <v>#N/A</v>
      </c>
      <c r="P289" s="36" t="e">
        <f ca="1">MATCH(O289,Lists!$S$2:$S$640,1)</f>
        <v>#N/A</v>
      </c>
      <c r="Q289" s="36" t="e">
        <f ca="1">MATCH(LEFT(OFFSET(Lists!$Q$2,MATCH(E289,Lists!$R$3:$R$19,0)+1,0),4),Lists!$S$3:$S$640,1)</f>
        <v>#N/A</v>
      </c>
      <c r="R289" s="36" t="e">
        <f ca="1">LEFT(OFFSET(Lists!$S$2,P289-1+MATCH(F289,OFFSET(Lists!$T$3,P289-1,0,Q289-P289+1),0),0),6)</f>
        <v>#N/A</v>
      </c>
      <c r="S289" s="36" t="e">
        <f ca="1">VLOOKUP(R289,Lists!B:D,3,FALSE)</f>
        <v>#N/A</v>
      </c>
      <c r="T289" s="36" t="str">
        <f>IF(F289&lt;&gt;"",MATCH(R289,'Maximum minutes'!B:B,0),"")</f>
        <v/>
      </c>
      <c r="U289" s="36">
        <f ca="1">IF(F289&lt;&gt;"",COUNTA(OFFSET('Maximum minutes'!$C$1,'Annexe A1 Cours'!T289,0,1,50)),0)</f>
        <v>0</v>
      </c>
      <c r="V289" s="37">
        <f ca="1">IFERROR(OFFSET('Maximum minutes'!$C$1,T289+1,-1+MATCH(G289,OFFSET('Maximum minutes'!$C$1,T289-1,0,1,50),0)),0)</f>
        <v>0</v>
      </c>
      <c r="W289" s="38">
        <f t="shared" ca="1" si="8"/>
        <v>0</v>
      </c>
    </row>
    <row r="290" spans="1:23" s="36" customFormat="1" ht="18.75">
      <c r="A290" s="34"/>
      <c r="B290" s="39"/>
      <c r="C290" s="39"/>
      <c r="D290" s="35"/>
      <c r="E290" s="40"/>
      <c r="F290" s="39"/>
      <c r="G290" s="39"/>
      <c r="H290" s="39"/>
      <c r="I290" s="34"/>
      <c r="J290" s="34"/>
      <c r="K290" s="34"/>
      <c r="L290" s="34"/>
      <c r="M290" s="43" t="str">
        <f ca="1">IFERROR(OFFSET('Maximum minutes'!$C$1,T290,MATCH(IF(G290&lt;&gt;"",G290,F290),OFFSET('Maximum minutes'!$C$1,T290-1,0,1,U290+1),0)-1)*IF(OR(ISNUMBER(J290),J290="sans examen"),1,0)*IF(W290&lt;MinDate,1,0),"")</f>
        <v/>
      </c>
      <c r="N290" s="36">
        <f t="shared" ca="1" si="9"/>
        <v>0</v>
      </c>
      <c r="O290" s="36" t="e">
        <f ca="1">LEFT(OFFSET(Lists!$Q$2,MATCH(E290,Lists!$R$3:$R$19,0),0),4)</f>
        <v>#N/A</v>
      </c>
      <c r="P290" s="36" t="e">
        <f ca="1">MATCH(O290,Lists!$S$2:$S$640,1)</f>
        <v>#N/A</v>
      </c>
      <c r="Q290" s="36" t="e">
        <f ca="1">MATCH(LEFT(OFFSET(Lists!$Q$2,MATCH(E290,Lists!$R$3:$R$19,0)+1,0),4),Lists!$S$3:$S$640,1)</f>
        <v>#N/A</v>
      </c>
      <c r="R290" s="36" t="e">
        <f ca="1">LEFT(OFFSET(Lists!$S$2,P290-1+MATCH(F290,OFFSET(Lists!$T$3,P290-1,0,Q290-P290+1),0),0),6)</f>
        <v>#N/A</v>
      </c>
      <c r="S290" s="36" t="e">
        <f ca="1">VLOOKUP(R290,Lists!B:D,3,FALSE)</f>
        <v>#N/A</v>
      </c>
      <c r="T290" s="36" t="str">
        <f>IF(F290&lt;&gt;"",MATCH(R290,'Maximum minutes'!B:B,0),"")</f>
        <v/>
      </c>
      <c r="U290" s="36">
        <f ca="1">IF(F290&lt;&gt;"",COUNTA(OFFSET('Maximum minutes'!$C$1,'Annexe A1 Cours'!T290,0,1,50)),0)</f>
        <v>0</v>
      </c>
      <c r="V290" s="37">
        <f ca="1">IFERROR(OFFSET('Maximum minutes'!$C$1,T290+1,-1+MATCH(G290,OFFSET('Maximum minutes'!$C$1,T290-1,0,1,50),0)),0)</f>
        <v>0</v>
      </c>
      <c r="W290" s="38">
        <f t="shared" ca="1" si="8"/>
        <v>0</v>
      </c>
    </row>
    <row r="291" spans="1:23" s="36" customFormat="1" ht="18.75">
      <c r="A291" s="34"/>
      <c r="B291" s="39"/>
      <c r="C291" s="39"/>
      <c r="D291" s="35"/>
      <c r="E291" s="40"/>
      <c r="F291" s="39"/>
      <c r="G291" s="39"/>
      <c r="H291" s="39"/>
      <c r="I291" s="34"/>
      <c r="J291" s="34"/>
      <c r="K291" s="34"/>
      <c r="L291" s="34"/>
      <c r="M291" s="43" t="str">
        <f ca="1">IFERROR(OFFSET('Maximum minutes'!$C$1,T291,MATCH(IF(G291&lt;&gt;"",G291,F291),OFFSET('Maximum minutes'!$C$1,T291-1,0,1,U291+1),0)-1)*IF(OR(ISNUMBER(J291),J291="sans examen"),1,0)*IF(W291&lt;MinDate,1,0),"")</f>
        <v/>
      </c>
      <c r="N291" s="36">
        <f t="shared" ca="1" si="9"/>
        <v>0</v>
      </c>
      <c r="O291" s="36" t="e">
        <f ca="1">LEFT(OFFSET(Lists!$Q$2,MATCH(E291,Lists!$R$3:$R$19,0),0),4)</f>
        <v>#N/A</v>
      </c>
      <c r="P291" s="36" t="e">
        <f ca="1">MATCH(O291,Lists!$S$2:$S$640,1)</f>
        <v>#N/A</v>
      </c>
      <c r="Q291" s="36" t="e">
        <f ca="1">MATCH(LEFT(OFFSET(Lists!$Q$2,MATCH(E291,Lists!$R$3:$R$19,0)+1,0),4),Lists!$S$3:$S$640,1)</f>
        <v>#N/A</v>
      </c>
      <c r="R291" s="36" t="e">
        <f ca="1">LEFT(OFFSET(Lists!$S$2,P291-1+MATCH(F291,OFFSET(Lists!$T$3,P291-1,0,Q291-P291+1),0),0),6)</f>
        <v>#N/A</v>
      </c>
      <c r="S291" s="36" t="e">
        <f ca="1">VLOOKUP(R291,Lists!B:D,3,FALSE)</f>
        <v>#N/A</v>
      </c>
      <c r="T291" s="36" t="str">
        <f>IF(F291&lt;&gt;"",MATCH(R291,'Maximum minutes'!B:B,0),"")</f>
        <v/>
      </c>
      <c r="U291" s="36">
        <f ca="1">IF(F291&lt;&gt;"",COUNTA(OFFSET('Maximum minutes'!$C$1,'Annexe A1 Cours'!T291,0,1,50)),0)</f>
        <v>0</v>
      </c>
      <c r="V291" s="37">
        <f ca="1">IFERROR(OFFSET('Maximum minutes'!$C$1,T291+1,-1+MATCH(G291,OFFSET('Maximum minutes'!$C$1,T291-1,0,1,50),0)),0)</f>
        <v>0</v>
      </c>
      <c r="W291" s="38">
        <f t="shared" ca="1" si="8"/>
        <v>0</v>
      </c>
    </row>
    <row r="292" spans="1:23" s="36" customFormat="1" ht="18.75">
      <c r="A292" s="34"/>
      <c r="B292" s="39"/>
      <c r="C292" s="39"/>
      <c r="D292" s="35"/>
      <c r="E292" s="40"/>
      <c r="F292" s="39"/>
      <c r="G292" s="39"/>
      <c r="H292" s="39"/>
      <c r="I292" s="34"/>
      <c r="J292" s="34"/>
      <c r="K292" s="34"/>
      <c r="L292" s="34"/>
      <c r="M292" s="43" t="str">
        <f ca="1">IFERROR(OFFSET('Maximum minutes'!$C$1,T292,MATCH(IF(G292&lt;&gt;"",G292,F292),OFFSET('Maximum minutes'!$C$1,T292-1,0,1,U292+1),0)-1)*IF(OR(ISNUMBER(J292),J292="sans examen"),1,0)*IF(W292&lt;MinDate,1,0),"")</f>
        <v/>
      </c>
      <c r="N292" s="36">
        <f t="shared" ca="1" si="9"/>
        <v>0</v>
      </c>
      <c r="O292" s="36" t="e">
        <f ca="1">LEFT(OFFSET(Lists!$Q$2,MATCH(E292,Lists!$R$3:$R$19,0),0),4)</f>
        <v>#N/A</v>
      </c>
      <c r="P292" s="36" t="e">
        <f ca="1">MATCH(O292,Lists!$S$2:$S$640,1)</f>
        <v>#N/A</v>
      </c>
      <c r="Q292" s="36" t="e">
        <f ca="1">MATCH(LEFT(OFFSET(Lists!$Q$2,MATCH(E292,Lists!$R$3:$R$19,0)+1,0),4),Lists!$S$3:$S$640,1)</f>
        <v>#N/A</v>
      </c>
      <c r="R292" s="36" t="e">
        <f ca="1">LEFT(OFFSET(Lists!$S$2,P292-1+MATCH(F292,OFFSET(Lists!$T$3,P292-1,0,Q292-P292+1),0),0),6)</f>
        <v>#N/A</v>
      </c>
      <c r="S292" s="36" t="e">
        <f ca="1">VLOOKUP(R292,Lists!B:D,3,FALSE)</f>
        <v>#N/A</v>
      </c>
      <c r="T292" s="36" t="str">
        <f>IF(F292&lt;&gt;"",MATCH(R292,'Maximum minutes'!B:B,0),"")</f>
        <v/>
      </c>
      <c r="U292" s="36">
        <f ca="1">IF(F292&lt;&gt;"",COUNTA(OFFSET('Maximum minutes'!$C$1,'Annexe A1 Cours'!T292,0,1,50)),0)</f>
        <v>0</v>
      </c>
      <c r="V292" s="37">
        <f ca="1">IFERROR(OFFSET('Maximum minutes'!$C$1,T292+1,-1+MATCH(G292,OFFSET('Maximum minutes'!$C$1,T292-1,0,1,50),0)),0)</f>
        <v>0</v>
      </c>
      <c r="W292" s="38">
        <f t="shared" ca="1" si="8"/>
        <v>0</v>
      </c>
    </row>
    <row r="293" spans="1:23" s="36" customFormat="1" ht="18.75">
      <c r="A293" s="34"/>
      <c r="B293" s="39"/>
      <c r="C293" s="39"/>
      <c r="D293" s="35"/>
      <c r="E293" s="40"/>
      <c r="F293" s="39"/>
      <c r="G293" s="39"/>
      <c r="H293" s="39"/>
      <c r="I293" s="34"/>
      <c r="J293" s="34"/>
      <c r="K293" s="34"/>
      <c r="L293" s="34"/>
      <c r="M293" s="43" t="str">
        <f ca="1">IFERROR(OFFSET('Maximum minutes'!$C$1,T293,MATCH(IF(G293&lt;&gt;"",G293,F293),OFFSET('Maximum minutes'!$C$1,T293-1,0,1,U293+1),0)-1)*IF(OR(ISNUMBER(J293),J293="sans examen"),1,0)*IF(W293&lt;MinDate,1,0),"")</f>
        <v/>
      </c>
      <c r="N293" s="36">
        <f t="shared" ca="1" si="9"/>
        <v>0</v>
      </c>
      <c r="O293" s="36" t="e">
        <f ca="1">LEFT(OFFSET(Lists!$Q$2,MATCH(E293,Lists!$R$3:$R$19,0),0),4)</f>
        <v>#N/A</v>
      </c>
      <c r="P293" s="36" t="e">
        <f ca="1">MATCH(O293,Lists!$S$2:$S$640,1)</f>
        <v>#N/A</v>
      </c>
      <c r="Q293" s="36" t="e">
        <f ca="1">MATCH(LEFT(OFFSET(Lists!$Q$2,MATCH(E293,Lists!$R$3:$R$19,0)+1,0),4),Lists!$S$3:$S$640,1)</f>
        <v>#N/A</v>
      </c>
      <c r="R293" s="36" t="e">
        <f ca="1">LEFT(OFFSET(Lists!$S$2,P293-1+MATCH(F293,OFFSET(Lists!$T$3,P293-1,0,Q293-P293+1),0),0),6)</f>
        <v>#N/A</v>
      </c>
      <c r="S293" s="36" t="e">
        <f ca="1">VLOOKUP(R293,Lists!B:D,3,FALSE)</f>
        <v>#N/A</v>
      </c>
      <c r="T293" s="36" t="str">
        <f>IF(F293&lt;&gt;"",MATCH(R293,'Maximum minutes'!B:B,0),"")</f>
        <v/>
      </c>
      <c r="U293" s="36">
        <f ca="1">IF(F293&lt;&gt;"",COUNTA(OFFSET('Maximum minutes'!$C$1,'Annexe A1 Cours'!T293,0,1,50)),0)</f>
        <v>0</v>
      </c>
      <c r="V293" s="37">
        <f ca="1">IFERROR(OFFSET('Maximum minutes'!$C$1,T293+1,-1+MATCH(G293,OFFSET('Maximum minutes'!$C$1,T293-1,0,1,50),0)),0)</f>
        <v>0</v>
      </c>
      <c r="W293" s="38">
        <f t="shared" ca="1" si="8"/>
        <v>0</v>
      </c>
    </row>
    <row r="294" spans="1:23" s="36" customFormat="1" ht="18.75">
      <c r="A294" s="34"/>
      <c r="B294" s="39"/>
      <c r="C294" s="39"/>
      <c r="D294" s="35"/>
      <c r="E294" s="40"/>
      <c r="F294" s="39"/>
      <c r="G294" s="39"/>
      <c r="H294" s="39"/>
      <c r="I294" s="34"/>
      <c r="J294" s="34"/>
      <c r="K294" s="34"/>
      <c r="L294" s="34"/>
      <c r="M294" s="43" t="str">
        <f ca="1">IFERROR(OFFSET('Maximum minutes'!$C$1,T294,MATCH(IF(G294&lt;&gt;"",G294,F294),OFFSET('Maximum minutes'!$C$1,T294-1,0,1,U294+1),0)-1)*IF(OR(ISNUMBER(J294),J294="sans examen"),1,0)*IF(W294&lt;MinDate,1,0),"")</f>
        <v/>
      </c>
      <c r="N294" s="36">
        <f t="shared" ca="1" si="9"/>
        <v>0</v>
      </c>
      <c r="O294" s="36" t="e">
        <f ca="1">LEFT(OFFSET(Lists!$Q$2,MATCH(E294,Lists!$R$3:$R$19,0),0),4)</f>
        <v>#N/A</v>
      </c>
      <c r="P294" s="36" t="e">
        <f ca="1">MATCH(O294,Lists!$S$2:$S$640,1)</f>
        <v>#N/A</v>
      </c>
      <c r="Q294" s="36" t="e">
        <f ca="1">MATCH(LEFT(OFFSET(Lists!$Q$2,MATCH(E294,Lists!$R$3:$R$19,0)+1,0),4),Lists!$S$3:$S$640,1)</f>
        <v>#N/A</v>
      </c>
      <c r="R294" s="36" t="e">
        <f ca="1">LEFT(OFFSET(Lists!$S$2,P294-1+MATCH(F294,OFFSET(Lists!$T$3,P294-1,0,Q294-P294+1),0),0),6)</f>
        <v>#N/A</v>
      </c>
      <c r="S294" s="36" t="e">
        <f ca="1">VLOOKUP(R294,Lists!B:D,3,FALSE)</f>
        <v>#N/A</v>
      </c>
      <c r="T294" s="36" t="str">
        <f>IF(F294&lt;&gt;"",MATCH(R294,'Maximum minutes'!B:B,0),"")</f>
        <v/>
      </c>
      <c r="U294" s="36">
        <f ca="1">IF(F294&lt;&gt;"",COUNTA(OFFSET('Maximum minutes'!$C$1,'Annexe A1 Cours'!T294,0,1,50)),0)</f>
        <v>0</v>
      </c>
      <c r="V294" s="37">
        <f ca="1">IFERROR(OFFSET('Maximum minutes'!$C$1,T294+1,-1+MATCH(G294,OFFSET('Maximum minutes'!$C$1,T294-1,0,1,50),0)),0)</f>
        <v>0</v>
      </c>
      <c r="W294" s="38">
        <f t="shared" ca="1" si="8"/>
        <v>0</v>
      </c>
    </row>
    <row r="295" spans="1:23" s="36" customFormat="1" ht="18.75">
      <c r="A295" s="34"/>
      <c r="B295" s="39"/>
      <c r="C295" s="39"/>
      <c r="D295" s="35"/>
      <c r="E295" s="40"/>
      <c r="F295" s="39"/>
      <c r="G295" s="39"/>
      <c r="H295" s="39"/>
      <c r="I295" s="34"/>
      <c r="J295" s="34"/>
      <c r="K295" s="34"/>
      <c r="L295" s="34"/>
      <c r="M295" s="43" t="str">
        <f ca="1">IFERROR(OFFSET('Maximum minutes'!$C$1,T295,MATCH(IF(G295&lt;&gt;"",G295,F295),OFFSET('Maximum minutes'!$C$1,T295-1,0,1,U295+1),0)-1)*IF(OR(ISNUMBER(J295),J295="sans examen"),1,0)*IF(W295&lt;MinDate,1,0),"")</f>
        <v/>
      </c>
      <c r="N295" s="36">
        <f t="shared" ca="1" si="9"/>
        <v>0</v>
      </c>
      <c r="O295" s="36" t="e">
        <f ca="1">LEFT(OFFSET(Lists!$Q$2,MATCH(E295,Lists!$R$3:$R$19,0),0),4)</f>
        <v>#N/A</v>
      </c>
      <c r="P295" s="36" t="e">
        <f ca="1">MATCH(O295,Lists!$S$2:$S$640,1)</f>
        <v>#N/A</v>
      </c>
      <c r="Q295" s="36" t="e">
        <f ca="1">MATCH(LEFT(OFFSET(Lists!$Q$2,MATCH(E295,Lists!$R$3:$R$19,0)+1,0),4),Lists!$S$3:$S$640,1)</f>
        <v>#N/A</v>
      </c>
      <c r="R295" s="36" t="e">
        <f ca="1">LEFT(OFFSET(Lists!$S$2,P295-1+MATCH(F295,OFFSET(Lists!$T$3,P295-1,0,Q295-P295+1),0),0),6)</f>
        <v>#N/A</v>
      </c>
      <c r="S295" s="36" t="e">
        <f ca="1">VLOOKUP(R295,Lists!B:D,3,FALSE)</f>
        <v>#N/A</v>
      </c>
      <c r="T295" s="36" t="str">
        <f>IF(F295&lt;&gt;"",MATCH(R295,'Maximum minutes'!B:B,0),"")</f>
        <v/>
      </c>
      <c r="U295" s="36">
        <f ca="1">IF(F295&lt;&gt;"",COUNTA(OFFSET('Maximum minutes'!$C$1,'Annexe A1 Cours'!T295,0,1,50)),0)</f>
        <v>0</v>
      </c>
      <c r="V295" s="37">
        <f ca="1">IFERROR(OFFSET('Maximum minutes'!$C$1,T295+1,-1+MATCH(G295,OFFSET('Maximum minutes'!$C$1,T295-1,0,1,50),0)),0)</f>
        <v>0</v>
      </c>
      <c r="W295" s="38">
        <f t="shared" ca="1" si="8"/>
        <v>0</v>
      </c>
    </row>
    <row r="296" spans="1:23" s="36" customFormat="1" ht="18.75">
      <c r="A296" s="34"/>
      <c r="B296" s="39"/>
      <c r="C296" s="39"/>
      <c r="D296" s="35"/>
      <c r="E296" s="40"/>
      <c r="F296" s="39"/>
      <c r="G296" s="39"/>
      <c r="H296" s="39"/>
      <c r="I296" s="34"/>
      <c r="J296" s="34"/>
      <c r="K296" s="34"/>
      <c r="L296" s="34"/>
      <c r="M296" s="43" t="str">
        <f ca="1">IFERROR(OFFSET('Maximum minutes'!$C$1,T296,MATCH(IF(G296&lt;&gt;"",G296,F296),OFFSET('Maximum minutes'!$C$1,T296-1,0,1,U296+1),0)-1)*IF(OR(ISNUMBER(J296),J296="sans examen"),1,0)*IF(W296&lt;MinDate,1,0),"")</f>
        <v/>
      </c>
      <c r="N296" s="36">
        <f t="shared" ca="1" si="9"/>
        <v>0</v>
      </c>
      <c r="O296" s="36" t="e">
        <f ca="1">LEFT(OFFSET(Lists!$Q$2,MATCH(E296,Lists!$R$3:$R$19,0),0),4)</f>
        <v>#N/A</v>
      </c>
      <c r="P296" s="36" t="e">
        <f ca="1">MATCH(O296,Lists!$S$2:$S$640,1)</f>
        <v>#N/A</v>
      </c>
      <c r="Q296" s="36" t="e">
        <f ca="1">MATCH(LEFT(OFFSET(Lists!$Q$2,MATCH(E296,Lists!$R$3:$R$19,0)+1,0),4),Lists!$S$3:$S$640,1)</f>
        <v>#N/A</v>
      </c>
      <c r="R296" s="36" t="e">
        <f ca="1">LEFT(OFFSET(Lists!$S$2,P296-1+MATCH(F296,OFFSET(Lists!$T$3,P296-1,0,Q296-P296+1),0),0),6)</f>
        <v>#N/A</v>
      </c>
      <c r="S296" s="36" t="e">
        <f ca="1">VLOOKUP(R296,Lists!B:D,3,FALSE)</f>
        <v>#N/A</v>
      </c>
      <c r="T296" s="36" t="str">
        <f>IF(F296&lt;&gt;"",MATCH(R296,'Maximum minutes'!B:B,0),"")</f>
        <v/>
      </c>
      <c r="U296" s="36">
        <f ca="1">IF(F296&lt;&gt;"",COUNTA(OFFSET('Maximum minutes'!$C$1,'Annexe A1 Cours'!T296,0,1,50)),0)</f>
        <v>0</v>
      </c>
      <c r="V296" s="37">
        <f ca="1">IFERROR(OFFSET('Maximum minutes'!$C$1,T296+1,-1+MATCH(G296,OFFSET('Maximum minutes'!$C$1,T296-1,0,1,50),0)),0)</f>
        <v>0</v>
      </c>
      <c r="W296" s="38">
        <f t="shared" ca="1" si="8"/>
        <v>0</v>
      </c>
    </row>
    <row r="297" spans="1:23" s="36" customFormat="1" ht="18.75">
      <c r="A297" s="34"/>
      <c r="B297" s="39"/>
      <c r="C297" s="39"/>
      <c r="D297" s="35"/>
      <c r="E297" s="40"/>
      <c r="F297" s="39"/>
      <c r="G297" s="39"/>
      <c r="H297" s="39"/>
      <c r="I297" s="34"/>
      <c r="J297" s="34"/>
      <c r="K297" s="34"/>
      <c r="L297" s="34"/>
      <c r="M297" s="43" t="str">
        <f ca="1">IFERROR(OFFSET('Maximum minutes'!$C$1,T297,MATCH(IF(G297&lt;&gt;"",G297,F297),OFFSET('Maximum minutes'!$C$1,T297-1,0,1,U297+1),0)-1)*IF(OR(ISNUMBER(J297),J297="sans examen"),1,0)*IF(W297&lt;MinDate,1,0),"")</f>
        <v/>
      </c>
      <c r="N297" s="36">
        <f t="shared" ca="1" si="9"/>
        <v>0</v>
      </c>
      <c r="O297" s="36" t="e">
        <f ca="1">LEFT(OFFSET(Lists!$Q$2,MATCH(E297,Lists!$R$3:$R$19,0),0),4)</f>
        <v>#N/A</v>
      </c>
      <c r="P297" s="36" t="e">
        <f ca="1">MATCH(O297,Lists!$S$2:$S$640,1)</f>
        <v>#N/A</v>
      </c>
      <c r="Q297" s="36" t="e">
        <f ca="1">MATCH(LEFT(OFFSET(Lists!$Q$2,MATCH(E297,Lists!$R$3:$R$19,0)+1,0),4),Lists!$S$3:$S$640,1)</f>
        <v>#N/A</v>
      </c>
      <c r="R297" s="36" t="e">
        <f ca="1">LEFT(OFFSET(Lists!$S$2,P297-1+MATCH(F297,OFFSET(Lists!$T$3,P297-1,0,Q297-P297+1),0),0),6)</f>
        <v>#N/A</v>
      </c>
      <c r="S297" s="36" t="e">
        <f ca="1">VLOOKUP(R297,Lists!B:D,3,FALSE)</f>
        <v>#N/A</v>
      </c>
      <c r="T297" s="36" t="str">
        <f>IF(F297&lt;&gt;"",MATCH(R297,'Maximum minutes'!B:B,0),"")</f>
        <v/>
      </c>
      <c r="U297" s="36">
        <f ca="1">IF(F297&lt;&gt;"",COUNTA(OFFSET('Maximum minutes'!$C$1,'Annexe A1 Cours'!T297,0,1,50)),0)</f>
        <v>0</v>
      </c>
      <c r="V297" s="37">
        <f ca="1">IFERROR(OFFSET('Maximum minutes'!$C$1,T297+1,-1+MATCH(G297,OFFSET('Maximum minutes'!$C$1,T297-1,0,1,50),0)),0)</f>
        <v>0</v>
      </c>
      <c r="W297" s="38">
        <f t="shared" ca="1" si="8"/>
        <v>0</v>
      </c>
    </row>
    <row r="298" spans="1:23" s="36" customFormat="1" ht="18.75">
      <c r="A298" s="34"/>
      <c r="B298" s="39"/>
      <c r="C298" s="39"/>
      <c r="D298" s="35"/>
      <c r="E298" s="40"/>
      <c r="F298" s="39"/>
      <c r="G298" s="39"/>
      <c r="H298" s="39"/>
      <c r="I298" s="34"/>
      <c r="J298" s="34"/>
      <c r="K298" s="34"/>
      <c r="L298" s="34"/>
      <c r="M298" s="43" t="str">
        <f ca="1">IFERROR(OFFSET('Maximum minutes'!$C$1,T298,MATCH(IF(G298&lt;&gt;"",G298,F298),OFFSET('Maximum minutes'!$C$1,T298-1,0,1,U298+1),0)-1)*IF(OR(ISNUMBER(J298),J298="sans examen"),1,0)*IF(W298&lt;MinDate,1,0),"")</f>
        <v/>
      </c>
      <c r="N298" s="36">
        <f t="shared" ca="1" si="9"/>
        <v>0</v>
      </c>
      <c r="O298" s="36" t="e">
        <f ca="1">LEFT(OFFSET(Lists!$Q$2,MATCH(E298,Lists!$R$3:$R$19,0),0),4)</f>
        <v>#N/A</v>
      </c>
      <c r="P298" s="36" t="e">
        <f ca="1">MATCH(O298,Lists!$S$2:$S$640,1)</f>
        <v>#N/A</v>
      </c>
      <c r="Q298" s="36" t="e">
        <f ca="1">MATCH(LEFT(OFFSET(Lists!$Q$2,MATCH(E298,Lists!$R$3:$R$19,0)+1,0),4),Lists!$S$3:$S$640,1)</f>
        <v>#N/A</v>
      </c>
      <c r="R298" s="36" t="e">
        <f ca="1">LEFT(OFFSET(Lists!$S$2,P298-1+MATCH(F298,OFFSET(Lists!$T$3,P298-1,0,Q298-P298+1),0),0),6)</f>
        <v>#N/A</v>
      </c>
      <c r="S298" s="36" t="e">
        <f ca="1">VLOOKUP(R298,Lists!B:D,3,FALSE)</f>
        <v>#N/A</v>
      </c>
      <c r="T298" s="36" t="str">
        <f>IF(F298&lt;&gt;"",MATCH(R298,'Maximum minutes'!B:B,0),"")</f>
        <v/>
      </c>
      <c r="U298" s="36">
        <f ca="1">IF(F298&lt;&gt;"",COUNTA(OFFSET('Maximum minutes'!$C$1,'Annexe A1 Cours'!T298,0,1,50)),0)</f>
        <v>0</v>
      </c>
      <c r="V298" s="37">
        <f ca="1">IFERROR(OFFSET('Maximum minutes'!$C$1,T298+1,-1+MATCH(G298,OFFSET('Maximum minutes'!$C$1,T298-1,0,1,50),0)),0)</f>
        <v>0</v>
      </c>
      <c r="W298" s="38">
        <f t="shared" ca="1" si="8"/>
        <v>0</v>
      </c>
    </row>
    <row r="299" spans="1:23" s="36" customFormat="1" ht="18.75">
      <c r="A299" s="34"/>
      <c r="B299" s="39"/>
      <c r="C299" s="39"/>
      <c r="D299" s="35"/>
      <c r="E299" s="40"/>
      <c r="F299" s="39"/>
      <c r="G299" s="39"/>
      <c r="H299" s="39"/>
      <c r="I299" s="34"/>
      <c r="J299" s="34"/>
      <c r="K299" s="34"/>
      <c r="L299" s="34"/>
      <c r="M299" s="43" t="str">
        <f ca="1">IFERROR(OFFSET('Maximum minutes'!$C$1,T299,MATCH(IF(G299&lt;&gt;"",G299,F299),OFFSET('Maximum minutes'!$C$1,T299-1,0,1,U299+1),0)-1)*IF(OR(ISNUMBER(J299),J299="sans examen"),1,0)*IF(W299&lt;MinDate,1,0),"")</f>
        <v/>
      </c>
      <c r="N299" s="36">
        <f t="shared" ca="1" si="9"/>
        <v>0</v>
      </c>
      <c r="O299" s="36" t="e">
        <f ca="1">LEFT(OFFSET(Lists!$Q$2,MATCH(E299,Lists!$R$3:$R$19,0),0),4)</f>
        <v>#N/A</v>
      </c>
      <c r="P299" s="36" t="e">
        <f ca="1">MATCH(O299,Lists!$S$2:$S$640,1)</f>
        <v>#N/A</v>
      </c>
      <c r="Q299" s="36" t="e">
        <f ca="1">MATCH(LEFT(OFFSET(Lists!$Q$2,MATCH(E299,Lists!$R$3:$R$19,0)+1,0),4),Lists!$S$3:$S$640,1)</f>
        <v>#N/A</v>
      </c>
      <c r="R299" s="36" t="e">
        <f ca="1">LEFT(OFFSET(Lists!$S$2,P299-1+MATCH(F299,OFFSET(Lists!$T$3,P299-1,0,Q299-P299+1),0),0),6)</f>
        <v>#N/A</v>
      </c>
      <c r="S299" s="36" t="e">
        <f ca="1">VLOOKUP(R299,Lists!B:D,3,FALSE)</f>
        <v>#N/A</v>
      </c>
      <c r="T299" s="36" t="str">
        <f>IF(F299&lt;&gt;"",MATCH(R299,'Maximum minutes'!B:B,0),"")</f>
        <v/>
      </c>
      <c r="U299" s="36">
        <f ca="1">IF(F299&lt;&gt;"",COUNTA(OFFSET('Maximum minutes'!$C$1,'Annexe A1 Cours'!T299,0,1,50)),0)</f>
        <v>0</v>
      </c>
      <c r="V299" s="37">
        <f ca="1">IFERROR(OFFSET('Maximum minutes'!$C$1,T299+1,-1+MATCH(G299,OFFSET('Maximum minutes'!$C$1,T299-1,0,1,50),0)),0)</f>
        <v>0</v>
      </c>
      <c r="W299" s="38">
        <f t="shared" ca="1" si="8"/>
        <v>0</v>
      </c>
    </row>
    <row r="300" spans="1:23" s="36" customFormat="1" ht="18.75">
      <c r="A300" s="34"/>
      <c r="B300" s="39"/>
      <c r="C300" s="39"/>
      <c r="D300" s="35"/>
      <c r="E300" s="40"/>
      <c r="F300" s="39"/>
      <c r="G300" s="39"/>
      <c r="H300" s="39"/>
      <c r="I300" s="34"/>
      <c r="J300" s="34"/>
      <c r="K300" s="34"/>
      <c r="L300" s="34"/>
      <c r="M300" s="43" t="str">
        <f ca="1">IFERROR(OFFSET('Maximum minutes'!$C$1,T300,MATCH(IF(G300&lt;&gt;"",G300,F300),OFFSET('Maximum minutes'!$C$1,T300-1,0,1,U300+1),0)-1)*IF(OR(ISNUMBER(J300),J300="sans examen"),1,0)*IF(W300&lt;MinDate,1,0),"")</f>
        <v/>
      </c>
      <c r="N300" s="36">
        <f t="shared" ca="1" si="9"/>
        <v>0</v>
      </c>
      <c r="O300" s="36" t="e">
        <f ca="1">LEFT(OFFSET(Lists!$Q$2,MATCH(E300,Lists!$R$3:$R$19,0),0),4)</f>
        <v>#N/A</v>
      </c>
      <c r="P300" s="36" t="e">
        <f ca="1">MATCH(O300,Lists!$S$2:$S$640,1)</f>
        <v>#N/A</v>
      </c>
      <c r="Q300" s="36" t="e">
        <f ca="1">MATCH(LEFT(OFFSET(Lists!$Q$2,MATCH(E300,Lists!$R$3:$R$19,0)+1,0),4),Lists!$S$3:$S$640,1)</f>
        <v>#N/A</v>
      </c>
      <c r="R300" s="36" t="e">
        <f ca="1">LEFT(OFFSET(Lists!$S$2,P300-1+MATCH(F300,OFFSET(Lists!$T$3,P300-1,0,Q300-P300+1),0),0),6)</f>
        <v>#N/A</v>
      </c>
      <c r="S300" s="36" t="e">
        <f ca="1">VLOOKUP(R300,Lists!B:D,3,FALSE)</f>
        <v>#N/A</v>
      </c>
      <c r="T300" s="36" t="str">
        <f>IF(F300&lt;&gt;"",MATCH(R300,'Maximum minutes'!B:B,0),"")</f>
        <v/>
      </c>
      <c r="U300" s="36">
        <f ca="1">IF(F300&lt;&gt;"",COUNTA(OFFSET('Maximum minutes'!$C$1,'Annexe A1 Cours'!T300,0,1,50)),0)</f>
        <v>0</v>
      </c>
      <c r="V300" s="37">
        <f ca="1">IFERROR(OFFSET('Maximum minutes'!$C$1,T300+1,-1+MATCH(G300,OFFSET('Maximum minutes'!$C$1,T300-1,0,1,50),0)),0)</f>
        <v>0</v>
      </c>
      <c r="W300" s="38">
        <f t="shared" ca="1" si="8"/>
        <v>0</v>
      </c>
    </row>
    <row r="301" spans="1:23" s="36" customFormat="1" ht="18.75">
      <c r="A301" s="34"/>
      <c r="B301" s="39"/>
      <c r="C301" s="39"/>
      <c r="D301" s="35"/>
      <c r="E301" s="40"/>
      <c r="F301" s="39"/>
      <c r="G301" s="39"/>
      <c r="H301" s="39"/>
      <c r="I301" s="34"/>
      <c r="J301" s="34"/>
      <c r="K301" s="34"/>
      <c r="L301" s="34"/>
      <c r="M301" s="43" t="str">
        <f ca="1">IFERROR(OFFSET('Maximum minutes'!$C$1,T301,MATCH(IF(G301&lt;&gt;"",G301,F301),OFFSET('Maximum minutes'!$C$1,T301-1,0,1,U301+1),0)-1)*IF(OR(ISNUMBER(J301),J301="sans examen"),1,0)*IF(W301&lt;MinDate,1,0),"")</f>
        <v/>
      </c>
      <c r="N301" s="36">
        <f t="shared" ca="1" si="9"/>
        <v>0</v>
      </c>
      <c r="O301" s="36" t="e">
        <f ca="1">LEFT(OFFSET(Lists!$Q$2,MATCH(E301,Lists!$R$3:$R$19,0),0),4)</f>
        <v>#N/A</v>
      </c>
      <c r="P301" s="36" t="e">
        <f ca="1">MATCH(O301,Lists!$S$2:$S$640,1)</f>
        <v>#N/A</v>
      </c>
      <c r="Q301" s="36" t="e">
        <f ca="1">MATCH(LEFT(OFFSET(Lists!$Q$2,MATCH(E301,Lists!$R$3:$R$19,0)+1,0),4),Lists!$S$3:$S$640,1)</f>
        <v>#N/A</v>
      </c>
      <c r="R301" s="36" t="e">
        <f ca="1">LEFT(OFFSET(Lists!$S$2,P301-1+MATCH(F301,OFFSET(Lists!$T$3,P301-1,0,Q301-P301+1),0),0),6)</f>
        <v>#N/A</v>
      </c>
      <c r="S301" s="36" t="e">
        <f ca="1">VLOOKUP(R301,Lists!B:D,3,FALSE)</f>
        <v>#N/A</v>
      </c>
      <c r="T301" s="36" t="str">
        <f>IF(F301&lt;&gt;"",MATCH(R301,'Maximum minutes'!B:B,0),"")</f>
        <v/>
      </c>
      <c r="U301" s="36">
        <f ca="1">IF(F301&lt;&gt;"",COUNTA(OFFSET('Maximum minutes'!$C$1,'Annexe A1 Cours'!T301,0,1,50)),0)</f>
        <v>0</v>
      </c>
      <c r="V301" s="37">
        <f ca="1">IFERROR(OFFSET('Maximum minutes'!$C$1,T301+1,-1+MATCH(G301,OFFSET('Maximum minutes'!$C$1,T301-1,0,1,50),0)),0)</f>
        <v>0</v>
      </c>
      <c r="W301" s="38">
        <f t="shared" ca="1" si="8"/>
        <v>0</v>
      </c>
    </row>
    <row r="302" spans="1:23" s="36" customFormat="1" ht="18.75">
      <c r="A302" s="34"/>
      <c r="B302" s="39"/>
      <c r="C302" s="39"/>
      <c r="D302" s="35"/>
      <c r="E302" s="40"/>
      <c r="F302" s="39"/>
      <c r="G302" s="39"/>
      <c r="H302" s="39"/>
      <c r="I302" s="34"/>
      <c r="J302" s="34"/>
      <c r="K302" s="34"/>
      <c r="L302" s="34"/>
      <c r="M302" s="43" t="str">
        <f ca="1">IFERROR(OFFSET('Maximum minutes'!$C$1,T302,MATCH(IF(G302&lt;&gt;"",G302,F302),OFFSET('Maximum minutes'!$C$1,T302-1,0,1,U302+1),0)-1)*IF(OR(ISNUMBER(J302),J302="sans examen"),1,0)*IF(W302&lt;MinDate,1,0),"")</f>
        <v/>
      </c>
      <c r="N302" s="36">
        <f t="shared" ca="1" si="9"/>
        <v>0</v>
      </c>
      <c r="O302" s="36" t="e">
        <f ca="1">LEFT(OFFSET(Lists!$Q$2,MATCH(E302,Lists!$R$3:$R$19,0),0),4)</f>
        <v>#N/A</v>
      </c>
      <c r="P302" s="36" t="e">
        <f ca="1">MATCH(O302,Lists!$S$2:$S$640,1)</f>
        <v>#N/A</v>
      </c>
      <c r="Q302" s="36" t="e">
        <f ca="1">MATCH(LEFT(OFFSET(Lists!$Q$2,MATCH(E302,Lists!$R$3:$R$19,0)+1,0),4),Lists!$S$3:$S$640,1)</f>
        <v>#N/A</v>
      </c>
      <c r="R302" s="36" t="e">
        <f ca="1">LEFT(OFFSET(Lists!$S$2,P302-1+MATCH(F302,OFFSET(Lists!$T$3,P302-1,0,Q302-P302+1),0),0),6)</f>
        <v>#N/A</v>
      </c>
      <c r="S302" s="36" t="e">
        <f ca="1">VLOOKUP(R302,Lists!B:D,3,FALSE)</f>
        <v>#N/A</v>
      </c>
      <c r="T302" s="36" t="str">
        <f>IF(F302&lt;&gt;"",MATCH(R302,'Maximum minutes'!B:B,0),"")</f>
        <v/>
      </c>
      <c r="U302" s="36">
        <f ca="1">IF(F302&lt;&gt;"",COUNTA(OFFSET('Maximum minutes'!$C$1,'Annexe A1 Cours'!T302,0,1,50)),0)</f>
        <v>0</v>
      </c>
      <c r="V302" s="37">
        <f ca="1">IFERROR(OFFSET('Maximum minutes'!$C$1,T302+1,-1+MATCH(G302,OFFSET('Maximum minutes'!$C$1,T302-1,0,1,50),0)),0)</f>
        <v>0</v>
      </c>
      <c r="W302" s="38">
        <f t="shared" ca="1" si="8"/>
        <v>0</v>
      </c>
    </row>
    <row r="303" spans="1:23" s="36" customFormat="1" ht="18.75">
      <c r="A303" s="34"/>
      <c r="B303" s="39"/>
      <c r="C303" s="39"/>
      <c r="D303" s="35"/>
      <c r="E303" s="40"/>
      <c r="F303" s="39"/>
      <c r="G303" s="39"/>
      <c r="H303" s="39"/>
      <c r="I303" s="34"/>
      <c r="J303" s="34"/>
      <c r="K303" s="34"/>
      <c r="L303" s="34"/>
      <c r="M303" s="43" t="str">
        <f ca="1">IFERROR(OFFSET('Maximum minutes'!$C$1,T303,MATCH(IF(G303&lt;&gt;"",G303,F303),OFFSET('Maximum minutes'!$C$1,T303-1,0,1,U303+1),0)-1)*IF(OR(ISNUMBER(J303),J303="sans examen"),1,0)*IF(W303&lt;MinDate,1,0),"")</f>
        <v/>
      </c>
      <c r="N303" s="36">
        <f t="shared" ca="1" si="9"/>
        <v>0</v>
      </c>
      <c r="O303" s="36" t="e">
        <f ca="1">LEFT(OFFSET(Lists!$Q$2,MATCH(E303,Lists!$R$3:$R$19,0),0),4)</f>
        <v>#N/A</v>
      </c>
      <c r="P303" s="36" t="e">
        <f ca="1">MATCH(O303,Lists!$S$2:$S$640,1)</f>
        <v>#N/A</v>
      </c>
      <c r="Q303" s="36" t="e">
        <f ca="1">MATCH(LEFT(OFFSET(Lists!$Q$2,MATCH(E303,Lists!$R$3:$R$19,0)+1,0),4),Lists!$S$3:$S$640,1)</f>
        <v>#N/A</v>
      </c>
      <c r="R303" s="36" t="e">
        <f ca="1">LEFT(OFFSET(Lists!$S$2,P303-1+MATCH(F303,OFFSET(Lists!$T$3,P303-1,0,Q303-P303+1),0),0),6)</f>
        <v>#N/A</v>
      </c>
      <c r="S303" s="36" t="e">
        <f ca="1">VLOOKUP(R303,Lists!B:D,3,FALSE)</f>
        <v>#N/A</v>
      </c>
      <c r="T303" s="36" t="str">
        <f>IF(F303&lt;&gt;"",MATCH(R303,'Maximum minutes'!B:B,0),"")</f>
        <v/>
      </c>
      <c r="U303" s="36">
        <f ca="1">IF(F303&lt;&gt;"",COUNTA(OFFSET('Maximum minutes'!$C$1,'Annexe A1 Cours'!T303,0,1,50)),0)</f>
        <v>0</v>
      </c>
      <c r="V303" s="37">
        <f ca="1">IFERROR(OFFSET('Maximum minutes'!$C$1,T303+1,-1+MATCH(G303,OFFSET('Maximum minutes'!$C$1,T303-1,0,1,50),0)),0)</f>
        <v>0</v>
      </c>
      <c r="W303" s="38">
        <f t="shared" ca="1" si="8"/>
        <v>0</v>
      </c>
    </row>
    <row r="304" spans="1:23" s="36" customFormat="1" ht="18.75">
      <c r="A304" s="34"/>
      <c r="B304" s="39"/>
      <c r="C304" s="39"/>
      <c r="D304" s="35"/>
      <c r="E304" s="40"/>
      <c r="F304" s="39"/>
      <c r="G304" s="39"/>
      <c r="H304" s="39"/>
      <c r="I304" s="34"/>
      <c r="J304" s="34"/>
      <c r="K304" s="34"/>
      <c r="L304" s="34"/>
      <c r="M304" s="43" t="str">
        <f ca="1">IFERROR(OFFSET('Maximum minutes'!$C$1,T304,MATCH(IF(G304&lt;&gt;"",G304,F304),OFFSET('Maximum minutes'!$C$1,T304-1,0,1,U304+1),0)-1)*IF(OR(ISNUMBER(J304),J304="sans examen"),1,0)*IF(W304&lt;MinDate,1,0),"")</f>
        <v/>
      </c>
      <c r="N304" s="36">
        <f t="shared" ca="1" si="9"/>
        <v>0</v>
      </c>
      <c r="O304" s="36" t="e">
        <f ca="1">LEFT(OFFSET(Lists!$Q$2,MATCH(E304,Lists!$R$3:$R$19,0),0),4)</f>
        <v>#N/A</v>
      </c>
      <c r="P304" s="36" t="e">
        <f ca="1">MATCH(O304,Lists!$S$2:$S$640,1)</f>
        <v>#N/A</v>
      </c>
      <c r="Q304" s="36" t="e">
        <f ca="1">MATCH(LEFT(OFFSET(Lists!$Q$2,MATCH(E304,Lists!$R$3:$R$19,0)+1,0),4),Lists!$S$3:$S$640,1)</f>
        <v>#N/A</v>
      </c>
      <c r="R304" s="36" t="e">
        <f ca="1">LEFT(OFFSET(Lists!$S$2,P304-1+MATCH(F304,OFFSET(Lists!$T$3,P304-1,0,Q304-P304+1),0),0),6)</f>
        <v>#N/A</v>
      </c>
      <c r="S304" s="36" t="e">
        <f ca="1">VLOOKUP(R304,Lists!B:D,3,FALSE)</f>
        <v>#N/A</v>
      </c>
      <c r="T304" s="36" t="str">
        <f>IF(F304&lt;&gt;"",MATCH(R304,'Maximum minutes'!B:B,0),"")</f>
        <v/>
      </c>
      <c r="U304" s="36">
        <f ca="1">IF(F304&lt;&gt;"",COUNTA(OFFSET('Maximum minutes'!$C$1,'Annexe A1 Cours'!T304,0,1,50)),0)</f>
        <v>0</v>
      </c>
      <c r="V304" s="37">
        <f ca="1">IFERROR(OFFSET('Maximum minutes'!$C$1,T304+1,-1+MATCH(G304,OFFSET('Maximum minutes'!$C$1,T304-1,0,1,50),0)),0)</f>
        <v>0</v>
      </c>
      <c r="W304" s="38">
        <f t="shared" ca="1" si="8"/>
        <v>0</v>
      </c>
    </row>
    <row r="305" spans="1:23" s="36" customFormat="1" ht="18.75">
      <c r="A305" s="34"/>
      <c r="B305" s="39"/>
      <c r="C305" s="39"/>
      <c r="D305" s="35"/>
      <c r="E305" s="40"/>
      <c r="F305" s="39"/>
      <c r="G305" s="39"/>
      <c r="H305" s="39"/>
      <c r="I305" s="34"/>
      <c r="J305" s="34"/>
      <c r="K305" s="34"/>
      <c r="L305" s="34"/>
      <c r="M305" s="43" t="str">
        <f ca="1">IFERROR(OFFSET('Maximum minutes'!$C$1,T305,MATCH(IF(G305&lt;&gt;"",G305,F305),OFFSET('Maximum minutes'!$C$1,T305-1,0,1,U305+1),0)-1)*IF(OR(ISNUMBER(J305),J305="sans examen"),1,0)*IF(W305&lt;MinDate,1,0),"")</f>
        <v/>
      </c>
      <c r="N305" s="36">
        <f t="shared" ca="1" si="9"/>
        <v>0</v>
      </c>
      <c r="O305" s="36" t="e">
        <f ca="1">LEFT(OFFSET(Lists!$Q$2,MATCH(E305,Lists!$R$3:$R$19,0),0),4)</f>
        <v>#N/A</v>
      </c>
      <c r="P305" s="36" t="e">
        <f ca="1">MATCH(O305,Lists!$S$2:$S$640,1)</f>
        <v>#N/A</v>
      </c>
      <c r="Q305" s="36" t="e">
        <f ca="1">MATCH(LEFT(OFFSET(Lists!$Q$2,MATCH(E305,Lists!$R$3:$R$19,0)+1,0),4),Lists!$S$3:$S$640,1)</f>
        <v>#N/A</v>
      </c>
      <c r="R305" s="36" t="e">
        <f ca="1">LEFT(OFFSET(Lists!$S$2,P305-1+MATCH(F305,OFFSET(Lists!$T$3,P305-1,0,Q305-P305+1),0),0),6)</f>
        <v>#N/A</v>
      </c>
      <c r="S305" s="36" t="e">
        <f ca="1">VLOOKUP(R305,Lists!B:D,3,FALSE)</f>
        <v>#N/A</v>
      </c>
      <c r="T305" s="36" t="str">
        <f>IF(F305&lt;&gt;"",MATCH(R305,'Maximum minutes'!B:B,0),"")</f>
        <v/>
      </c>
      <c r="U305" s="36">
        <f ca="1">IF(F305&lt;&gt;"",COUNTA(OFFSET('Maximum minutes'!$C$1,'Annexe A1 Cours'!T305,0,1,50)),0)</f>
        <v>0</v>
      </c>
      <c r="V305" s="37">
        <f ca="1">IFERROR(OFFSET('Maximum minutes'!$C$1,T305+1,-1+MATCH(G305,OFFSET('Maximum minutes'!$C$1,T305-1,0,1,50),0)),0)</f>
        <v>0</v>
      </c>
      <c r="W305" s="38">
        <f t="shared" ca="1" si="8"/>
        <v>0</v>
      </c>
    </row>
    <row r="306" spans="1:23" s="36" customFormat="1" ht="18.75">
      <c r="A306" s="34"/>
      <c r="B306" s="39"/>
      <c r="C306" s="39"/>
      <c r="D306" s="35"/>
      <c r="E306" s="40"/>
      <c r="F306" s="39"/>
      <c r="G306" s="39"/>
      <c r="H306" s="39"/>
      <c r="I306" s="34"/>
      <c r="J306" s="34"/>
      <c r="K306" s="34"/>
      <c r="L306" s="34"/>
      <c r="M306" s="43" t="str">
        <f ca="1">IFERROR(OFFSET('Maximum minutes'!$C$1,T306,MATCH(IF(G306&lt;&gt;"",G306,F306),OFFSET('Maximum minutes'!$C$1,T306-1,0,1,U306+1),0)-1)*IF(OR(ISNUMBER(J306),J306="sans examen"),1,0)*IF(W306&lt;MinDate,1,0),"")</f>
        <v/>
      </c>
      <c r="N306" s="36">
        <f t="shared" ca="1" si="9"/>
        <v>0</v>
      </c>
      <c r="O306" s="36" t="e">
        <f ca="1">LEFT(OFFSET(Lists!$Q$2,MATCH(E306,Lists!$R$3:$R$19,0),0),4)</f>
        <v>#N/A</v>
      </c>
      <c r="P306" s="36" t="e">
        <f ca="1">MATCH(O306,Lists!$S$2:$S$640,1)</f>
        <v>#N/A</v>
      </c>
      <c r="Q306" s="36" t="e">
        <f ca="1">MATCH(LEFT(OFFSET(Lists!$Q$2,MATCH(E306,Lists!$R$3:$R$19,0)+1,0),4),Lists!$S$3:$S$640,1)</f>
        <v>#N/A</v>
      </c>
      <c r="R306" s="36" t="e">
        <f ca="1">LEFT(OFFSET(Lists!$S$2,P306-1+MATCH(F306,OFFSET(Lists!$T$3,P306-1,0,Q306-P306+1),0),0),6)</f>
        <v>#N/A</v>
      </c>
      <c r="S306" s="36" t="e">
        <f ca="1">VLOOKUP(R306,Lists!B:D,3,FALSE)</f>
        <v>#N/A</v>
      </c>
      <c r="T306" s="36" t="str">
        <f>IF(F306&lt;&gt;"",MATCH(R306,'Maximum minutes'!B:B,0),"")</f>
        <v/>
      </c>
      <c r="U306" s="36">
        <f ca="1">IF(F306&lt;&gt;"",COUNTA(OFFSET('Maximum minutes'!$C$1,'Annexe A1 Cours'!T306,0,1,50)),0)</f>
        <v>0</v>
      </c>
      <c r="V306" s="37">
        <f ca="1">IFERROR(OFFSET('Maximum minutes'!$C$1,T306+1,-1+MATCH(G306,OFFSET('Maximum minutes'!$C$1,T306-1,0,1,50),0)),0)</f>
        <v>0</v>
      </c>
      <c r="W306" s="38">
        <f t="shared" ca="1" si="8"/>
        <v>0</v>
      </c>
    </row>
    <row r="307" spans="1:23" s="36" customFormat="1" ht="18.75">
      <c r="A307" s="34"/>
      <c r="B307" s="39"/>
      <c r="C307" s="39"/>
      <c r="D307" s="35"/>
      <c r="E307" s="40"/>
      <c r="F307" s="39"/>
      <c r="G307" s="39"/>
      <c r="H307" s="39"/>
      <c r="I307" s="34"/>
      <c r="J307" s="34"/>
      <c r="K307" s="34"/>
      <c r="L307" s="34"/>
      <c r="M307" s="43" t="str">
        <f ca="1">IFERROR(OFFSET('Maximum minutes'!$C$1,T307,MATCH(IF(G307&lt;&gt;"",G307,F307),OFFSET('Maximum minutes'!$C$1,T307-1,0,1,U307+1),0)-1)*IF(OR(ISNUMBER(J307),J307="sans examen"),1,0)*IF(W307&lt;MinDate,1,0),"")</f>
        <v/>
      </c>
      <c r="N307" s="36">
        <f t="shared" ca="1" si="9"/>
        <v>0</v>
      </c>
      <c r="O307" s="36" t="e">
        <f ca="1">LEFT(OFFSET(Lists!$Q$2,MATCH(E307,Lists!$R$3:$R$19,0),0),4)</f>
        <v>#N/A</v>
      </c>
      <c r="P307" s="36" t="e">
        <f ca="1">MATCH(O307,Lists!$S$2:$S$640,1)</f>
        <v>#N/A</v>
      </c>
      <c r="Q307" s="36" t="e">
        <f ca="1">MATCH(LEFT(OFFSET(Lists!$Q$2,MATCH(E307,Lists!$R$3:$R$19,0)+1,0),4),Lists!$S$3:$S$640,1)</f>
        <v>#N/A</v>
      </c>
      <c r="R307" s="36" t="e">
        <f ca="1">LEFT(OFFSET(Lists!$S$2,P307-1+MATCH(F307,OFFSET(Lists!$T$3,P307-1,0,Q307-P307+1),0),0),6)</f>
        <v>#N/A</v>
      </c>
      <c r="S307" s="36" t="e">
        <f ca="1">VLOOKUP(R307,Lists!B:D,3,FALSE)</f>
        <v>#N/A</v>
      </c>
      <c r="T307" s="36" t="str">
        <f>IF(F307&lt;&gt;"",MATCH(R307,'Maximum minutes'!B:B,0),"")</f>
        <v/>
      </c>
      <c r="U307" s="36">
        <f ca="1">IF(F307&lt;&gt;"",COUNTA(OFFSET('Maximum minutes'!$C$1,'Annexe A1 Cours'!T307,0,1,50)),0)</f>
        <v>0</v>
      </c>
      <c r="V307" s="37">
        <f ca="1">IFERROR(OFFSET('Maximum minutes'!$C$1,T307+1,-1+MATCH(G307,OFFSET('Maximum minutes'!$C$1,T307-1,0,1,50),0)),0)</f>
        <v>0</v>
      </c>
      <c r="W307" s="38">
        <f t="shared" ca="1" si="8"/>
        <v>0</v>
      </c>
    </row>
    <row r="308" spans="1:23" s="36" customFormat="1" ht="18.75">
      <c r="A308" s="34"/>
      <c r="B308" s="39"/>
      <c r="C308" s="39"/>
      <c r="D308" s="35"/>
      <c r="E308" s="40"/>
      <c r="F308" s="39"/>
      <c r="G308" s="39"/>
      <c r="H308" s="39"/>
      <c r="I308" s="34"/>
      <c r="J308" s="34"/>
      <c r="K308" s="34"/>
      <c r="L308" s="34"/>
      <c r="M308" s="43" t="str">
        <f ca="1">IFERROR(OFFSET('Maximum minutes'!$C$1,T308,MATCH(IF(G308&lt;&gt;"",G308,F308),OFFSET('Maximum minutes'!$C$1,T308-1,0,1,U308+1),0)-1)*IF(OR(ISNUMBER(J308),J308="sans examen"),1,0)*IF(W308&lt;MinDate,1,0),"")</f>
        <v/>
      </c>
      <c r="N308" s="36">
        <f t="shared" ca="1" si="9"/>
        <v>0</v>
      </c>
      <c r="O308" s="36" t="e">
        <f ca="1">LEFT(OFFSET(Lists!$Q$2,MATCH(E308,Lists!$R$3:$R$19,0),0),4)</f>
        <v>#N/A</v>
      </c>
      <c r="P308" s="36" t="e">
        <f ca="1">MATCH(O308,Lists!$S$2:$S$640,1)</f>
        <v>#N/A</v>
      </c>
      <c r="Q308" s="36" t="e">
        <f ca="1">MATCH(LEFT(OFFSET(Lists!$Q$2,MATCH(E308,Lists!$R$3:$R$19,0)+1,0),4),Lists!$S$3:$S$640,1)</f>
        <v>#N/A</v>
      </c>
      <c r="R308" s="36" t="e">
        <f ca="1">LEFT(OFFSET(Lists!$S$2,P308-1+MATCH(F308,OFFSET(Lists!$T$3,P308-1,0,Q308-P308+1),0),0),6)</f>
        <v>#N/A</v>
      </c>
      <c r="S308" s="36" t="e">
        <f ca="1">VLOOKUP(R308,Lists!B:D,3,FALSE)</f>
        <v>#N/A</v>
      </c>
      <c r="T308" s="36" t="str">
        <f>IF(F308&lt;&gt;"",MATCH(R308,'Maximum minutes'!B:B,0),"")</f>
        <v/>
      </c>
      <c r="U308" s="36">
        <f ca="1">IF(F308&lt;&gt;"",COUNTA(OFFSET('Maximum minutes'!$C$1,'Annexe A1 Cours'!T308,0,1,50)),0)</f>
        <v>0</v>
      </c>
      <c r="V308" s="37">
        <f ca="1">IFERROR(OFFSET('Maximum minutes'!$C$1,T308+1,-1+MATCH(G308,OFFSET('Maximum minutes'!$C$1,T308-1,0,1,50),0)),0)</f>
        <v>0</v>
      </c>
      <c r="W308" s="38">
        <f t="shared" ca="1" si="8"/>
        <v>0</v>
      </c>
    </row>
    <row r="309" spans="1:23" s="36" customFormat="1" ht="18.75">
      <c r="A309" s="34"/>
      <c r="B309" s="39"/>
      <c r="C309" s="39"/>
      <c r="D309" s="35"/>
      <c r="E309" s="40"/>
      <c r="F309" s="39"/>
      <c r="G309" s="39"/>
      <c r="H309" s="39"/>
      <c r="I309" s="34"/>
      <c r="J309" s="34"/>
      <c r="K309" s="34"/>
      <c r="L309" s="34"/>
      <c r="M309" s="43" t="str">
        <f ca="1">IFERROR(OFFSET('Maximum minutes'!$C$1,T309,MATCH(IF(G309&lt;&gt;"",G309,F309),OFFSET('Maximum minutes'!$C$1,T309-1,0,1,U309+1),0)-1)*IF(OR(ISNUMBER(J309),J309="sans examen"),1,0)*IF(W309&lt;MinDate,1,0),"")</f>
        <v/>
      </c>
      <c r="N309" s="36">
        <f t="shared" ca="1" si="9"/>
        <v>0</v>
      </c>
      <c r="O309" s="36" t="e">
        <f ca="1">LEFT(OFFSET(Lists!$Q$2,MATCH(E309,Lists!$R$3:$R$19,0),0),4)</f>
        <v>#N/A</v>
      </c>
      <c r="P309" s="36" t="e">
        <f ca="1">MATCH(O309,Lists!$S$2:$S$640,1)</f>
        <v>#N/A</v>
      </c>
      <c r="Q309" s="36" t="e">
        <f ca="1">MATCH(LEFT(OFFSET(Lists!$Q$2,MATCH(E309,Lists!$R$3:$R$19,0)+1,0),4),Lists!$S$3:$S$640,1)</f>
        <v>#N/A</v>
      </c>
      <c r="R309" s="36" t="e">
        <f ca="1">LEFT(OFFSET(Lists!$S$2,P309-1+MATCH(F309,OFFSET(Lists!$T$3,P309-1,0,Q309-P309+1),0),0),6)</f>
        <v>#N/A</v>
      </c>
      <c r="S309" s="36" t="e">
        <f ca="1">VLOOKUP(R309,Lists!B:D,3,FALSE)</f>
        <v>#N/A</v>
      </c>
      <c r="T309" s="36" t="str">
        <f>IF(F309&lt;&gt;"",MATCH(R309,'Maximum minutes'!B:B,0),"")</f>
        <v/>
      </c>
      <c r="U309" s="36">
        <f ca="1">IF(F309&lt;&gt;"",COUNTA(OFFSET('Maximum minutes'!$C$1,'Annexe A1 Cours'!T309,0,1,50)),0)</f>
        <v>0</v>
      </c>
      <c r="V309" s="37">
        <f ca="1">IFERROR(OFFSET('Maximum minutes'!$C$1,T309+1,-1+MATCH(G309,OFFSET('Maximum minutes'!$C$1,T309-1,0,1,50),0)),0)</f>
        <v>0</v>
      </c>
      <c r="W309" s="38">
        <f t="shared" ca="1" si="8"/>
        <v>0</v>
      </c>
    </row>
    <row r="310" spans="1:23" s="36" customFormat="1" ht="18.75">
      <c r="A310" s="34"/>
      <c r="B310" s="39"/>
      <c r="C310" s="39"/>
      <c r="D310" s="35"/>
      <c r="E310" s="40"/>
      <c r="F310" s="39"/>
      <c r="G310" s="39"/>
      <c r="H310" s="39"/>
      <c r="I310" s="34"/>
      <c r="J310" s="34"/>
      <c r="K310" s="34"/>
      <c r="L310" s="34"/>
      <c r="M310" s="43" t="str">
        <f ca="1">IFERROR(OFFSET('Maximum minutes'!$C$1,T310,MATCH(IF(G310&lt;&gt;"",G310,F310),OFFSET('Maximum minutes'!$C$1,T310-1,0,1,U310+1),0)-1)*IF(OR(ISNUMBER(J310),J310="sans examen"),1,0)*IF(W310&lt;MinDate,1,0),"")</f>
        <v/>
      </c>
      <c r="N310" s="36">
        <f t="shared" ca="1" si="9"/>
        <v>0</v>
      </c>
      <c r="O310" s="36" t="e">
        <f ca="1">LEFT(OFFSET(Lists!$Q$2,MATCH(E310,Lists!$R$3:$R$19,0),0),4)</f>
        <v>#N/A</v>
      </c>
      <c r="P310" s="36" t="e">
        <f ca="1">MATCH(O310,Lists!$S$2:$S$640,1)</f>
        <v>#N/A</v>
      </c>
      <c r="Q310" s="36" t="e">
        <f ca="1">MATCH(LEFT(OFFSET(Lists!$Q$2,MATCH(E310,Lists!$R$3:$R$19,0)+1,0),4),Lists!$S$3:$S$640,1)</f>
        <v>#N/A</v>
      </c>
      <c r="R310" s="36" t="e">
        <f ca="1">LEFT(OFFSET(Lists!$S$2,P310-1+MATCH(F310,OFFSET(Lists!$T$3,P310-1,0,Q310-P310+1),0),0),6)</f>
        <v>#N/A</v>
      </c>
      <c r="S310" s="36" t="e">
        <f ca="1">VLOOKUP(R310,Lists!B:D,3,FALSE)</f>
        <v>#N/A</v>
      </c>
      <c r="T310" s="36" t="str">
        <f>IF(F310&lt;&gt;"",MATCH(R310,'Maximum minutes'!B:B,0),"")</f>
        <v/>
      </c>
      <c r="U310" s="36">
        <f ca="1">IF(F310&lt;&gt;"",COUNTA(OFFSET('Maximum minutes'!$C$1,'Annexe A1 Cours'!T310,0,1,50)),0)</f>
        <v>0</v>
      </c>
      <c r="V310" s="37">
        <f ca="1">IFERROR(OFFSET('Maximum minutes'!$C$1,T310+1,-1+MATCH(G310,OFFSET('Maximum minutes'!$C$1,T310-1,0,1,50),0)),0)</f>
        <v>0</v>
      </c>
      <c r="W310" s="38">
        <f t="shared" ca="1" si="8"/>
        <v>0</v>
      </c>
    </row>
    <row r="311" spans="1:23" s="36" customFormat="1" ht="18.75">
      <c r="A311" s="34"/>
      <c r="B311" s="39"/>
      <c r="C311" s="39"/>
      <c r="D311" s="35"/>
      <c r="E311" s="40"/>
      <c r="F311" s="39"/>
      <c r="G311" s="39"/>
      <c r="H311" s="39"/>
      <c r="I311" s="34"/>
      <c r="J311" s="34"/>
      <c r="K311" s="34"/>
      <c r="L311" s="34"/>
      <c r="M311" s="43" t="str">
        <f ca="1">IFERROR(OFFSET('Maximum minutes'!$C$1,T311,MATCH(IF(G311&lt;&gt;"",G311,F311),OFFSET('Maximum minutes'!$C$1,T311-1,0,1,U311+1),0)-1)*IF(OR(ISNUMBER(J311),J311="sans examen"),1,0)*IF(W311&lt;MinDate,1,0),"")</f>
        <v/>
      </c>
      <c r="N311" s="36">
        <f t="shared" ca="1" si="9"/>
        <v>0</v>
      </c>
      <c r="O311" s="36" t="e">
        <f ca="1">LEFT(OFFSET(Lists!$Q$2,MATCH(E311,Lists!$R$3:$R$19,0),0),4)</f>
        <v>#N/A</v>
      </c>
      <c r="P311" s="36" t="e">
        <f ca="1">MATCH(O311,Lists!$S$2:$S$640,1)</f>
        <v>#N/A</v>
      </c>
      <c r="Q311" s="36" t="e">
        <f ca="1">MATCH(LEFT(OFFSET(Lists!$Q$2,MATCH(E311,Lists!$R$3:$R$19,0)+1,0),4),Lists!$S$3:$S$640,1)</f>
        <v>#N/A</v>
      </c>
      <c r="R311" s="36" t="e">
        <f ca="1">LEFT(OFFSET(Lists!$S$2,P311-1+MATCH(F311,OFFSET(Lists!$T$3,P311-1,0,Q311-P311+1),0),0),6)</f>
        <v>#N/A</v>
      </c>
      <c r="S311" s="36" t="e">
        <f ca="1">VLOOKUP(R311,Lists!B:D,3,FALSE)</f>
        <v>#N/A</v>
      </c>
      <c r="T311" s="36" t="str">
        <f>IF(F311&lt;&gt;"",MATCH(R311,'Maximum minutes'!B:B,0),"")</f>
        <v/>
      </c>
      <c r="U311" s="36">
        <f ca="1">IF(F311&lt;&gt;"",COUNTA(OFFSET('Maximum minutes'!$C$1,'Annexe A1 Cours'!T311,0,1,50)),0)</f>
        <v>0</v>
      </c>
      <c r="V311" s="37">
        <f ca="1">IFERROR(OFFSET('Maximum minutes'!$C$1,T311+1,-1+MATCH(G311,OFFSET('Maximum minutes'!$C$1,T311-1,0,1,50),0)),0)</f>
        <v>0</v>
      </c>
      <c r="W311" s="38">
        <f t="shared" ca="1" si="8"/>
        <v>0</v>
      </c>
    </row>
    <row r="312" spans="1:23" s="36" customFormat="1" ht="18.75">
      <c r="A312" s="34"/>
      <c r="B312" s="39"/>
      <c r="C312" s="39"/>
      <c r="D312" s="35"/>
      <c r="E312" s="40"/>
      <c r="F312" s="39"/>
      <c r="G312" s="39"/>
      <c r="H312" s="39"/>
      <c r="I312" s="34"/>
      <c r="J312" s="34"/>
      <c r="K312" s="34"/>
      <c r="L312" s="34"/>
      <c r="M312" s="43" t="str">
        <f ca="1">IFERROR(OFFSET('Maximum minutes'!$C$1,T312,MATCH(IF(G312&lt;&gt;"",G312,F312),OFFSET('Maximum minutes'!$C$1,T312-1,0,1,U312+1),0)-1)*IF(OR(ISNUMBER(J312),J312="sans examen"),1,0)*IF(W312&lt;MinDate,1,0),"")</f>
        <v/>
      </c>
      <c r="N312" s="36">
        <f t="shared" ca="1" si="9"/>
        <v>0</v>
      </c>
      <c r="O312" s="36" t="e">
        <f ca="1">LEFT(OFFSET(Lists!$Q$2,MATCH(E312,Lists!$R$3:$R$19,0),0),4)</f>
        <v>#N/A</v>
      </c>
      <c r="P312" s="36" t="e">
        <f ca="1">MATCH(O312,Lists!$S$2:$S$640,1)</f>
        <v>#N/A</v>
      </c>
      <c r="Q312" s="36" t="e">
        <f ca="1">MATCH(LEFT(OFFSET(Lists!$Q$2,MATCH(E312,Lists!$R$3:$R$19,0)+1,0),4),Lists!$S$3:$S$640,1)</f>
        <v>#N/A</v>
      </c>
      <c r="R312" s="36" t="e">
        <f ca="1">LEFT(OFFSET(Lists!$S$2,P312-1+MATCH(F312,OFFSET(Lists!$T$3,P312-1,0,Q312-P312+1),0),0),6)</f>
        <v>#N/A</v>
      </c>
      <c r="S312" s="36" t="e">
        <f ca="1">VLOOKUP(R312,Lists!B:D,3,FALSE)</f>
        <v>#N/A</v>
      </c>
      <c r="T312" s="36" t="str">
        <f>IF(F312&lt;&gt;"",MATCH(R312,'Maximum minutes'!B:B,0),"")</f>
        <v/>
      </c>
      <c r="U312" s="36">
        <f ca="1">IF(F312&lt;&gt;"",COUNTA(OFFSET('Maximum minutes'!$C$1,'Annexe A1 Cours'!T312,0,1,50)),0)</f>
        <v>0</v>
      </c>
      <c r="V312" s="37">
        <f ca="1">IFERROR(OFFSET('Maximum minutes'!$C$1,T312+1,-1+MATCH(G312,OFFSET('Maximum minutes'!$C$1,T312-1,0,1,50),0)),0)</f>
        <v>0</v>
      </c>
      <c r="W312" s="38">
        <f t="shared" ca="1" si="8"/>
        <v>0</v>
      </c>
    </row>
    <row r="313" spans="1:23" s="36" customFormat="1" ht="18.75">
      <c r="A313" s="34"/>
      <c r="B313" s="39"/>
      <c r="C313" s="39"/>
      <c r="D313" s="35"/>
      <c r="E313" s="40"/>
      <c r="F313" s="39"/>
      <c r="G313" s="39"/>
      <c r="H313" s="39"/>
      <c r="I313" s="34"/>
      <c r="J313" s="34"/>
      <c r="K313" s="34"/>
      <c r="L313" s="34"/>
      <c r="M313" s="43" t="str">
        <f ca="1">IFERROR(OFFSET('Maximum minutes'!$C$1,T313,MATCH(IF(G313&lt;&gt;"",G313,F313),OFFSET('Maximum minutes'!$C$1,T313-1,0,1,U313+1),0)-1)*IF(OR(ISNUMBER(J313),J313="sans examen"),1,0)*IF(W313&lt;MinDate,1,0),"")</f>
        <v/>
      </c>
      <c r="N313" s="36">
        <f t="shared" ca="1" si="9"/>
        <v>0</v>
      </c>
      <c r="O313" s="36" t="e">
        <f ca="1">LEFT(OFFSET(Lists!$Q$2,MATCH(E313,Lists!$R$3:$R$19,0),0),4)</f>
        <v>#N/A</v>
      </c>
      <c r="P313" s="36" t="e">
        <f ca="1">MATCH(O313,Lists!$S$2:$S$640,1)</f>
        <v>#N/A</v>
      </c>
      <c r="Q313" s="36" t="e">
        <f ca="1">MATCH(LEFT(OFFSET(Lists!$Q$2,MATCH(E313,Lists!$R$3:$R$19,0)+1,0),4),Lists!$S$3:$S$640,1)</f>
        <v>#N/A</v>
      </c>
      <c r="R313" s="36" t="e">
        <f ca="1">LEFT(OFFSET(Lists!$S$2,P313-1+MATCH(F313,OFFSET(Lists!$T$3,P313-1,0,Q313-P313+1),0),0),6)</f>
        <v>#N/A</v>
      </c>
      <c r="S313" s="36" t="e">
        <f ca="1">VLOOKUP(R313,Lists!B:D,3,FALSE)</f>
        <v>#N/A</v>
      </c>
      <c r="T313" s="36" t="str">
        <f>IF(F313&lt;&gt;"",MATCH(R313,'Maximum minutes'!B:B,0),"")</f>
        <v/>
      </c>
      <c r="U313" s="36">
        <f ca="1">IF(F313&lt;&gt;"",COUNTA(OFFSET('Maximum minutes'!$C$1,'Annexe A1 Cours'!T313,0,1,50)),0)</f>
        <v>0</v>
      </c>
      <c r="V313" s="37">
        <f ca="1">IFERROR(OFFSET('Maximum minutes'!$C$1,T313+1,-1+MATCH(G313,OFFSET('Maximum minutes'!$C$1,T313-1,0,1,50),0)),0)</f>
        <v>0</v>
      </c>
      <c r="W313" s="38">
        <f t="shared" ca="1" si="8"/>
        <v>0</v>
      </c>
    </row>
    <row r="314" spans="1:23" s="36" customFormat="1" ht="18.75">
      <c r="A314" s="34"/>
      <c r="B314" s="39"/>
      <c r="C314" s="39"/>
      <c r="D314" s="35"/>
      <c r="E314" s="40"/>
      <c r="F314" s="39"/>
      <c r="G314" s="39"/>
      <c r="H314" s="39"/>
      <c r="I314" s="34"/>
      <c r="J314" s="34"/>
      <c r="K314" s="34"/>
      <c r="L314" s="34"/>
      <c r="M314" s="43" t="str">
        <f ca="1">IFERROR(OFFSET('Maximum minutes'!$C$1,T314,MATCH(IF(G314&lt;&gt;"",G314,F314),OFFSET('Maximum minutes'!$C$1,T314-1,0,1,U314+1),0)-1)*IF(OR(ISNUMBER(J314),J314="sans examen"),1,0)*IF(W314&lt;MinDate,1,0),"")</f>
        <v/>
      </c>
      <c r="N314" s="36">
        <f t="shared" ca="1" si="9"/>
        <v>0</v>
      </c>
      <c r="O314" s="36" t="e">
        <f ca="1">LEFT(OFFSET(Lists!$Q$2,MATCH(E314,Lists!$R$3:$R$19,0),0),4)</f>
        <v>#N/A</v>
      </c>
      <c r="P314" s="36" t="e">
        <f ca="1">MATCH(O314,Lists!$S$2:$S$640,1)</f>
        <v>#N/A</v>
      </c>
      <c r="Q314" s="36" t="e">
        <f ca="1">MATCH(LEFT(OFFSET(Lists!$Q$2,MATCH(E314,Lists!$R$3:$R$19,0)+1,0),4),Lists!$S$3:$S$640,1)</f>
        <v>#N/A</v>
      </c>
      <c r="R314" s="36" t="e">
        <f ca="1">LEFT(OFFSET(Lists!$S$2,P314-1+MATCH(F314,OFFSET(Lists!$T$3,P314-1,0,Q314-P314+1),0),0),6)</f>
        <v>#N/A</v>
      </c>
      <c r="S314" s="36" t="e">
        <f ca="1">VLOOKUP(R314,Lists!B:D,3,FALSE)</f>
        <v>#N/A</v>
      </c>
      <c r="T314" s="36" t="str">
        <f>IF(F314&lt;&gt;"",MATCH(R314,'Maximum minutes'!B:B,0),"")</f>
        <v/>
      </c>
      <c r="U314" s="36">
        <f ca="1">IF(F314&lt;&gt;"",COUNTA(OFFSET('Maximum minutes'!$C$1,'Annexe A1 Cours'!T314,0,1,50)),0)</f>
        <v>0</v>
      </c>
      <c r="V314" s="37">
        <f ca="1">IFERROR(OFFSET('Maximum minutes'!$C$1,T314+1,-1+MATCH(G314,OFFSET('Maximum minutes'!$C$1,T314-1,0,1,50),0)),0)</f>
        <v>0</v>
      </c>
      <c r="W314" s="38">
        <f t="shared" ca="1" si="8"/>
        <v>0</v>
      </c>
    </row>
    <row r="315" spans="1:23" s="36" customFormat="1" ht="18.75">
      <c r="A315" s="34"/>
      <c r="B315" s="39"/>
      <c r="C315" s="39"/>
      <c r="D315" s="35"/>
      <c r="E315" s="40"/>
      <c r="F315" s="39"/>
      <c r="G315" s="39"/>
      <c r="H315" s="39"/>
      <c r="I315" s="34"/>
      <c r="J315" s="34"/>
      <c r="K315" s="34"/>
      <c r="L315" s="34"/>
      <c r="M315" s="43" t="str">
        <f ca="1">IFERROR(OFFSET('Maximum minutes'!$C$1,T315,MATCH(IF(G315&lt;&gt;"",G315,F315),OFFSET('Maximum minutes'!$C$1,T315-1,0,1,U315+1),0)-1)*IF(OR(ISNUMBER(J315),J315="sans examen"),1,0)*IF(W315&lt;MinDate,1,0),"")</f>
        <v/>
      </c>
      <c r="N315" s="36">
        <f t="shared" ca="1" si="9"/>
        <v>0</v>
      </c>
      <c r="O315" s="36" t="e">
        <f ca="1">LEFT(OFFSET(Lists!$Q$2,MATCH(E315,Lists!$R$3:$R$19,0),0),4)</f>
        <v>#N/A</v>
      </c>
      <c r="P315" s="36" t="e">
        <f ca="1">MATCH(O315,Lists!$S$2:$S$640,1)</f>
        <v>#N/A</v>
      </c>
      <c r="Q315" s="36" t="e">
        <f ca="1">MATCH(LEFT(OFFSET(Lists!$Q$2,MATCH(E315,Lists!$R$3:$R$19,0)+1,0),4),Lists!$S$3:$S$640,1)</f>
        <v>#N/A</v>
      </c>
      <c r="R315" s="36" t="e">
        <f ca="1">LEFT(OFFSET(Lists!$S$2,P315-1+MATCH(F315,OFFSET(Lists!$T$3,P315-1,0,Q315-P315+1),0),0),6)</f>
        <v>#N/A</v>
      </c>
      <c r="S315" s="36" t="e">
        <f ca="1">VLOOKUP(R315,Lists!B:D,3,FALSE)</f>
        <v>#N/A</v>
      </c>
      <c r="T315" s="36" t="str">
        <f>IF(F315&lt;&gt;"",MATCH(R315,'Maximum minutes'!B:B,0),"")</f>
        <v/>
      </c>
      <c r="U315" s="36">
        <f ca="1">IF(F315&lt;&gt;"",COUNTA(OFFSET('Maximum minutes'!$C$1,'Annexe A1 Cours'!T315,0,1,50)),0)</f>
        <v>0</v>
      </c>
      <c r="V315" s="37">
        <f ca="1">IFERROR(OFFSET('Maximum minutes'!$C$1,T315+1,-1+MATCH(G315,OFFSET('Maximum minutes'!$C$1,T315-1,0,1,50),0)),0)</f>
        <v>0</v>
      </c>
      <c r="W315" s="38">
        <f t="shared" ca="1" si="8"/>
        <v>0</v>
      </c>
    </row>
    <row r="316" spans="1:23" s="36" customFormat="1" ht="18.75">
      <c r="A316" s="34"/>
      <c r="B316" s="39"/>
      <c r="C316" s="39"/>
      <c r="D316" s="35"/>
      <c r="E316" s="40"/>
      <c r="F316" s="39"/>
      <c r="G316" s="39"/>
      <c r="H316" s="39"/>
      <c r="I316" s="34"/>
      <c r="J316" s="34"/>
      <c r="K316" s="34"/>
      <c r="L316" s="34"/>
      <c r="M316" s="43" t="str">
        <f ca="1">IFERROR(OFFSET('Maximum minutes'!$C$1,T316,MATCH(IF(G316&lt;&gt;"",G316,F316),OFFSET('Maximum minutes'!$C$1,T316-1,0,1,U316+1),0)-1)*IF(OR(ISNUMBER(J316),J316="sans examen"),1,0)*IF(W316&lt;MinDate,1,0),"")</f>
        <v/>
      </c>
      <c r="N316" s="36">
        <f t="shared" ca="1" si="9"/>
        <v>0</v>
      </c>
      <c r="O316" s="36" t="e">
        <f ca="1">LEFT(OFFSET(Lists!$Q$2,MATCH(E316,Lists!$R$3:$R$19,0),0),4)</f>
        <v>#N/A</v>
      </c>
      <c r="P316" s="36" t="e">
        <f ca="1">MATCH(O316,Lists!$S$2:$S$640,1)</f>
        <v>#N/A</v>
      </c>
      <c r="Q316" s="36" t="e">
        <f ca="1">MATCH(LEFT(OFFSET(Lists!$Q$2,MATCH(E316,Lists!$R$3:$R$19,0)+1,0),4),Lists!$S$3:$S$640,1)</f>
        <v>#N/A</v>
      </c>
      <c r="R316" s="36" t="e">
        <f ca="1">LEFT(OFFSET(Lists!$S$2,P316-1+MATCH(F316,OFFSET(Lists!$T$3,P316-1,0,Q316-P316+1),0),0),6)</f>
        <v>#N/A</v>
      </c>
      <c r="S316" s="36" t="e">
        <f ca="1">VLOOKUP(R316,Lists!B:D,3,FALSE)</f>
        <v>#N/A</v>
      </c>
      <c r="T316" s="36" t="str">
        <f>IF(F316&lt;&gt;"",MATCH(R316,'Maximum minutes'!B:B,0),"")</f>
        <v/>
      </c>
      <c r="U316" s="36">
        <f ca="1">IF(F316&lt;&gt;"",COUNTA(OFFSET('Maximum minutes'!$C$1,'Annexe A1 Cours'!T316,0,1,50)),0)</f>
        <v>0</v>
      </c>
      <c r="V316" s="37">
        <f ca="1">IFERROR(OFFSET('Maximum minutes'!$C$1,T316+1,-1+MATCH(G316,OFFSET('Maximum minutes'!$C$1,T316-1,0,1,50),0)),0)</f>
        <v>0</v>
      </c>
      <c r="W316" s="38">
        <f t="shared" ca="1" si="8"/>
        <v>0</v>
      </c>
    </row>
    <row r="317" spans="1:23" s="36" customFormat="1" ht="18.75">
      <c r="A317" s="34"/>
      <c r="B317" s="39"/>
      <c r="C317" s="39"/>
      <c r="D317" s="35"/>
      <c r="E317" s="40"/>
      <c r="F317" s="39"/>
      <c r="G317" s="39"/>
      <c r="H317" s="39"/>
      <c r="I317" s="34"/>
      <c r="J317" s="34"/>
      <c r="K317" s="34"/>
      <c r="L317" s="34"/>
      <c r="M317" s="43" t="str">
        <f ca="1">IFERROR(OFFSET('Maximum minutes'!$C$1,T317,MATCH(IF(G317&lt;&gt;"",G317,F317),OFFSET('Maximum minutes'!$C$1,T317-1,0,1,U317+1),0)-1)*IF(OR(ISNUMBER(J317),J317="sans examen"),1,0)*IF(W317&lt;MinDate,1,0),"")</f>
        <v/>
      </c>
      <c r="N317" s="36">
        <f t="shared" ca="1" si="9"/>
        <v>0</v>
      </c>
      <c r="O317" s="36" t="e">
        <f ca="1">LEFT(OFFSET(Lists!$Q$2,MATCH(E317,Lists!$R$3:$R$19,0),0),4)</f>
        <v>#N/A</v>
      </c>
      <c r="P317" s="36" t="e">
        <f ca="1">MATCH(O317,Lists!$S$2:$S$640,1)</f>
        <v>#N/A</v>
      </c>
      <c r="Q317" s="36" t="e">
        <f ca="1">MATCH(LEFT(OFFSET(Lists!$Q$2,MATCH(E317,Lists!$R$3:$R$19,0)+1,0),4),Lists!$S$3:$S$640,1)</f>
        <v>#N/A</v>
      </c>
      <c r="R317" s="36" t="e">
        <f ca="1">LEFT(OFFSET(Lists!$S$2,P317-1+MATCH(F317,OFFSET(Lists!$T$3,P317-1,0,Q317-P317+1),0),0),6)</f>
        <v>#N/A</v>
      </c>
      <c r="S317" s="36" t="e">
        <f ca="1">VLOOKUP(R317,Lists!B:D,3,FALSE)</f>
        <v>#N/A</v>
      </c>
      <c r="T317" s="36" t="str">
        <f>IF(F317&lt;&gt;"",MATCH(R317,'Maximum minutes'!B:B,0),"")</f>
        <v/>
      </c>
      <c r="U317" s="36">
        <f ca="1">IF(F317&lt;&gt;"",COUNTA(OFFSET('Maximum minutes'!$C$1,'Annexe A1 Cours'!T317,0,1,50)),0)</f>
        <v>0</v>
      </c>
      <c r="V317" s="37">
        <f ca="1">IFERROR(OFFSET('Maximum minutes'!$C$1,T317+1,-1+MATCH(G317,OFFSET('Maximum minutes'!$C$1,T317-1,0,1,50),0)),0)</f>
        <v>0</v>
      </c>
      <c r="W317" s="38">
        <f t="shared" ca="1" si="8"/>
        <v>0</v>
      </c>
    </row>
    <row r="318" spans="1:23" s="36" customFormat="1" ht="18.75">
      <c r="A318" s="34"/>
      <c r="B318" s="39"/>
      <c r="C318" s="39"/>
      <c r="D318" s="35"/>
      <c r="E318" s="40"/>
      <c r="F318" s="39"/>
      <c r="G318" s="39"/>
      <c r="H318" s="39"/>
      <c r="I318" s="34"/>
      <c r="J318" s="34"/>
      <c r="K318" s="34"/>
      <c r="L318" s="34"/>
      <c r="M318" s="43" t="str">
        <f ca="1">IFERROR(OFFSET('Maximum minutes'!$C$1,T318,MATCH(IF(G318&lt;&gt;"",G318,F318),OFFSET('Maximum minutes'!$C$1,T318-1,0,1,U318+1),0)-1)*IF(OR(ISNUMBER(J318),J318="sans examen"),1,0)*IF(W318&lt;MinDate,1,0),"")</f>
        <v/>
      </c>
      <c r="N318" s="36">
        <f t="shared" ca="1" si="9"/>
        <v>0</v>
      </c>
      <c r="O318" s="36" t="e">
        <f ca="1">LEFT(OFFSET(Lists!$Q$2,MATCH(E318,Lists!$R$3:$R$19,0),0),4)</f>
        <v>#N/A</v>
      </c>
      <c r="P318" s="36" t="e">
        <f ca="1">MATCH(O318,Lists!$S$2:$S$640,1)</f>
        <v>#N/A</v>
      </c>
      <c r="Q318" s="36" t="e">
        <f ca="1">MATCH(LEFT(OFFSET(Lists!$Q$2,MATCH(E318,Lists!$R$3:$R$19,0)+1,0),4),Lists!$S$3:$S$640,1)</f>
        <v>#N/A</v>
      </c>
      <c r="R318" s="36" t="e">
        <f ca="1">LEFT(OFFSET(Lists!$S$2,P318-1+MATCH(F318,OFFSET(Lists!$T$3,P318-1,0,Q318-P318+1),0),0),6)</f>
        <v>#N/A</v>
      </c>
      <c r="S318" s="36" t="e">
        <f ca="1">VLOOKUP(R318,Lists!B:D,3,FALSE)</f>
        <v>#N/A</v>
      </c>
      <c r="T318" s="36" t="str">
        <f>IF(F318&lt;&gt;"",MATCH(R318,'Maximum minutes'!B:B,0),"")</f>
        <v/>
      </c>
      <c r="U318" s="36">
        <f ca="1">IF(F318&lt;&gt;"",COUNTA(OFFSET('Maximum minutes'!$C$1,'Annexe A1 Cours'!T318,0,1,50)),0)</f>
        <v>0</v>
      </c>
      <c r="V318" s="37">
        <f ca="1">IFERROR(OFFSET('Maximum minutes'!$C$1,T318+1,-1+MATCH(G318,OFFSET('Maximum minutes'!$C$1,T318-1,0,1,50),0)),0)</f>
        <v>0</v>
      </c>
      <c r="W318" s="38">
        <f t="shared" ca="1" si="8"/>
        <v>0</v>
      </c>
    </row>
    <row r="319" spans="1:23" s="36" customFormat="1" ht="18.75">
      <c r="A319" s="34"/>
      <c r="B319" s="39"/>
      <c r="C319" s="39"/>
      <c r="D319" s="35"/>
      <c r="E319" s="40"/>
      <c r="F319" s="39"/>
      <c r="G319" s="39"/>
      <c r="H319" s="39"/>
      <c r="I319" s="34"/>
      <c r="J319" s="34"/>
      <c r="K319" s="34"/>
      <c r="L319" s="34"/>
      <c r="M319" s="43" t="str">
        <f ca="1">IFERROR(OFFSET('Maximum minutes'!$C$1,T319,MATCH(IF(G319&lt;&gt;"",G319,F319),OFFSET('Maximum minutes'!$C$1,T319-1,0,1,U319+1),0)-1)*IF(OR(ISNUMBER(J319),J319="sans examen"),1,0)*IF(W319&lt;MinDate,1,0),"")</f>
        <v/>
      </c>
      <c r="N319" s="36">
        <f t="shared" ca="1" si="9"/>
        <v>0</v>
      </c>
      <c r="O319" s="36" t="e">
        <f ca="1">LEFT(OFFSET(Lists!$Q$2,MATCH(E319,Lists!$R$3:$R$19,0),0),4)</f>
        <v>#N/A</v>
      </c>
      <c r="P319" s="36" t="e">
        <f ca="1">MATCH(O319,Lists!$S$2:$S$640,1)</f>
        <v>#N/A</v>
      </c>
      <c r="Q319" s="36" t="e">
        <f ca="1">MATCH(LEFT(OFFSET(Lists!$Q$2,MATCH(E319,Lists!$R$3:$R$19,0)+1,0),4),Lists!$S$3:$S$640,1)</f>
        <v>#N/A</v>
      </c>
      <c r="R319" s="36" t="e">
        <f ca="1">LEFT(OFFSET(Lists!$S$2,P319-1+MATCH(F319,OFFSET(Lists!$T$3,P319-1,0,Q319-P319+1),0),0),6)</f>
        <v>#N/A</v>
      </c>
      <c r="S319" s="36" t="e">
        <f ca="1">VLOOKUP(R319,Lists!B:D,3,FALSE)</f>
        <v>#N/A</v>
      </c>
      <c r="T319" s="36" t="str">
        <f>IF(F319&lt;&gt;"",MATCH(R319,'Maximum minutes'!B:B,0),"")</f>
        <v/>
      </c>
      <c r="U319" s="36">
        <f ca="1">IF(F319&lt;&gt;"",COUNTA(OFFSET('Maximum minutes'!$C$1,'Annexe A1 Cours'!T319,0,1,50)),0)</f>
        <v>0</v>
      </c>
      <c r="V319" s="37">
        <f ca="1">IFERROR(OFFSET('Maximum minutes'!$C$1,T319+1,-1+MATCH(G319,OFFSET('Maximum minutes'!$C$1,T319-1,0,1,50),0)),0)</f>
        <v>0</v>
      </c>
      <c r="W319" s="38">
        <f t="shared" ca="1" si="8"/>
        <v>0</v>
      </c>
    </row>
    <row r="320" spans="1:23" s="36" customFormat="1" ht="18.75">
      <c r="A320" s="34"/>
      <c r="B320" s="39"/>
      <c r="C320" s="39"/>
      <c r="D320" s="35"/>
      <c r="E320" s="40"/>
      <c r="F320" s="39"/>
      <c r="G320" s="39"/>
      <c r="H320" s="39"/>
      <c r="I320" s="34"/>
      <c r="J320" s="34"/>
      <c r="K320" s="34"/>
      <c r="L320" s="34"/>
      <c r="M320" s="43" t="str">
        <f ca="1">IFERROR(OFFSET('Maximum minutes'!$C$1,T320,MATCH(IF(G320&lt;&gt;"",G320,F320),OFFSET('Maximum minutes'!$C$1,T320-1,0,1,U320+1),0)-1)*IF(OR(ISNUMBER(J320),J320="sans examen"),1,0)*IF(W320&lt;MinDate,1,0),"")</f>
        <v/>
      </c>
      <c r="N320" s="36">
        <f t="shared" ca="1" si="9"/>
        <v>0</v>
      </c>
      <c r="O320" s="36" t="e">
        <f ca="1">LEFT(OFFSET(Lists!$Q$2,MATCH(E320,Lists!$R$3:$R$19,0),0),4)</f>
        <v>#N/A</v>
      </c>
      <c r="P320" s="36" t="e">
        <f ca="1">MATCH(O320,Lists!$S$2:$S$640,1)</f>
        <v>#N/A</v>
      </c>
      <c r="Q320" s="36" t="e">
        <f ca="1">MATCH(LEFT(OFFSET(Lists!$Q$2,MATCH(E320,Lists!$R$3:$R$19,0)+1,0),4),Lists!$S$3:$S$640,1)</f>
        <v>#N/A</v>
      </c>
      <c r="R320" s="36" t="e">
        <f ca="1">LEFT(OFFSET(Lists!$S$2,P320-1+MATCH(F320,OFFSET(Lists!$T$3,P320-1,0,Q320-P320+1),0),0),6)</f>
        <v>#N/A</v>
      </c>
      <c r="S320" s="36" t="e">
        <f ca="1">VLOOKUP(R320,Lists!B:D,3,FALSE)</f>
        <v>#N/A</v>
      </c>
      <c r="T320" s="36" t="str">
        <f>IF(F320&lt;&gt;"",MATCH(R320,'Maximum minutes'!B:B,0),"")</f>
        <v/>
      </c>
      <c r="U320" s="36">
        <f ca="1">IF(F320&lt;&gt;"",COUNTA(OFFSET('Maximum minutes'!$C$1,'Annexe A1 Cours'!T320,0,1,50)),0)</f>
        <v>0</v>
      </c>
      <c r="V320" s="37">
        <f ca="1">IFERROR(OFFSET('Maximum minutes'!$C$1,T320+1,-1+MATCH(G320,OFFSET('Maximum minutes'!$C$1,T320-1,0,1,50),0)),0)</f>
        <v>0</v>
      </c>
      <c r="W320" s="38">
        <f t="shared" ca="1" si="8"/>
        <v>0</v>
      </c>
    </row>
    <row r="321" spans="1:23" s="36" customFormat="1" ht="18.75">
      <c r="A321" s="34"/>
      <c r="B321" s="39"/>
      <c r="C321" s="39"/>
      <c r="D321" s="35"/>
      <c r="E321" s="40"/>
      <c r="F321" s="39"/>
      <c r="G321" s="39"/>
      <c r="H321" s="39"/>
      <c r="I321" s="34"/>
      <c r="J321" s="34"/>
      <c r="K321" s="34"/>
      <c r="L321" s="34"/>
      <c r="M321" s="43" t="str">
        <f ca="1">IFERROR(OFFSET('Maximum minutes'!$C$1,T321,MATCH(IF(G321&lt;&gt;"",G321,F321),OFFSET('Maximum minutes'!$C$1,T321-1,0,1,U321+1),0)-1)*IF(OR(ISNUMBER(J321),J321="sans examen"),1,0)*IF(W321&lt;MinDate,1,0),"")</f>
        <v/>
      </c>
      <c r="N321" s="36">
        <f t="shared" ca="1" si="9"/>
        <v>0</v>
      </c>
      <c r="O321" s="36" t="e">
        <f ca="1">LEFT(OFFSET(Lists!$Q$2,MATCH(E321,Lists!$R$3:$R$19,0),0),4)</f>
        <v>#N/A</v>
      </c>
      <c r="P321" s="36" t="e">
        <f ca="1">MATCH(O321,Lists!$S$2:$S$640,1)</f>
        <v>#N/A</v>
      </c>
      <c r="Q321" s="36" t="e">
        <f ca="1">MATCH(LEFT(OFFSET(Lists!$Q$2,MATCH(E321,Lists!$R$3:$R$19,0)+1,0),4),Lists!$S$3:$S$640,1)</f>
        <v>#N/A</v>
      </c>
      <c r="R321" s="36" t="e">
        <f ca="1">LEFT(OFFSET(Lists!$S$2,P321-1+MATCH(F321,OFFSET(Lists!$T$3,P321-1,0,Q321-P321+1),0),0),6)</f>
        <v>#N/A</v>
      </c>
      <c r="S321" s="36" t="e">
        <f ca="1">VLOOKUP(R321,Lists!B:D,3,FALSE)</f>
        <v>#N/A</v>
      </c>
      <c r="T321" s="36" t="str">
        <f>IF(F321&lt;&gt;"",MATCH(R321,'Maximum minutes'!B:B,0),"")</f>
        <v/>
      </c>
      <c r="U321" s="36">
        <f ca="1">IF(F321&lt;&gt;"",COUNTA(OFFSET('Maximum minutes'!$C$1,'Annexe A1 Cours'!T321,0,1,50)),0)</f>
        <v>0</v>
      </c>
      <c r="V321" s="37">
        <f ca="1">IFERROR(OFFSET('Maximum minutes'!$C$1,T321+1,-1+MATCH(G321,OFFSET('Maximum minutes'!$C$1,T321-1,0,1,50),0)),0)</f>
        <v>0</v>
      </c>
      <c r="W321" s="38">
        <f t="shared" ca="1" si="8"/>
        <v>0</v>
      </c>
    </row>
    <row r="322" spans="1:23" s="36" customFormat="1" ht="18.75">
      <c r="A322" s="34"/>
      <c r="B322" s="39"/>
      <c r="C322" s="39"/>
      <c r="D322" s="35"/>
      <c r="E322" s="40"/>
      <c r="F322" s="39"/>
      <c r="G322" s="39"/>
      <c r="H322" s="39"/>
      <c r="I322" s="34"/>
      <c r="J322" s="34"/>
      <c r="K322" s="34"/>
      <c r="L322" s="34"/>
      <c r="M322" s="43" t="str">
        <f ca="1">IFERROR(OFFSET('Maximum minutes'!$C$1,T322,MATCH(IF(G322&lt;&gt;"",G322,F322),OFFSET('Maximum minutes'!$C$1,T322-1,0,1,U322+1),0)-1)*IF(OR(ISNUMBER(J322),J322="sans examen"),1,0)*IF(W322&lt;MinDate,1,0),"")</f>
        <v/>
      </c>
      <c r="N322" s="36">
        <f t="shared" ca="1" si="9"/>
        <v>0</v>
      </c>
      <c r="O322" s="36" t="e">
        <f ca="1">LEFT(OFFSET(Lists!$Q$2,MATCH(E322,Lists!$R$3:$R$19,0),0),4)</f>
        <v>#N/A</v>
      </c>
      <c r="P322" s="36" t="e">
        <f ca="1">MATCH(O322,Lists!$S$2:$S$640,1)</f>
        <v>#N/A</v>
      </c>
      <c r="Q322" s="36" t="e">
        <f ca="1">MATCH(LEFT(OFFSET(Lists!$Q$2,MATCH(E322,Lists!$R$3:$R$19,0)+1,0),4),Lists!$S$3:$S$640,1)</f>
        <v>#N/A</v>
      </c>
      <c r="R322" s="36" t="e">
        <f ca="1">LEFT(OFFSET(Lists!$S$2,P322-1+MATCH(F322,OFFSET(Lists!$T$3,P322-1,0,Q322-P322+1),0),0),6)</f>
        <v>#N/A</v>
      </c>
      <c r="S322" s="36" t="e">
        <f ca="1">VLOOKUP(R322,Lists!B:D,3,FALSE)</f>
        <v>#N/A</v>
      </c>
      <c r="T322" s="36" t="str">
        <f>IF(F322&lt;&gt;"",MATCH(R322,'Maximum minutes'!B:B,0),"")</f>
        <v/>
      </c>
      <c r="U322" s="36">
        <f ca="1">IF(F322&lt;&gt;"",COUNTA(OFFSET('Maximum minutes'!$C$1,'Annexe A1 Cours'!T322,0,1,50)),0)</f>
        <v>0</v>
      </c>
      <c r="V322" s="37">
        <f ca="1">IFERROR(OFFSET('Maximum minutes'!$C$1,T322+1,-1+MATCH(G322,OFFSET('Maximum minutes'!$C$1,T322-1,0,1,50),0)),0)</f>
        <v>0</v>
      </c>
      <c r="W322" s="38">
        <f t="shared" ca="1" si="8"/>
        <v>0</v>
      </c>
    </row>
    <row r="323" spans="1:23" s="36" customFormat="1" ht="18.75">
      <c r="A323" s="34"/>
      <c r="B323" s="39"/>
      <c r="C323" s="39"/>
      <c r="D323" s="35"/>
      <c r="E323" s="40"/>
      <c r="F323" s="39"/>
      <c r="G323" s="39"/>
      <c r="H323" s="39"/>
      <c r="I323" s="34"/>
      <c r="J323" s="34"/>
      <c r="K323" s="34"/>
      <c r="L323" s="34"/>
      <c r="M323" s="43" t="str">
        <f ca="1">IFERROR(OFFSET('Maximum minutes'!$C$1,T323,MATCH(IF(G323&lt;&gt;"",G323,F323),OFFSET('Maximum minutes'!$C$1,T323-1,0,1,U323+1),0)-1)*IF(OR(ISNUMBER(J323),J323="sans examen"),1,0)*IF(W323&lt;MinDate,1,0),"")</f>
        <v/>
      </c>
      <c r="N323" s="36">
        <f t="shared" ca="1" si="9"/>
        <v>0</v>
      </c>
      <c r="O323" s="36" t="e">
        <f ca="1">LEFT(OFFSET(Lists!$Q$2,MATCH(E323,Lists!$R$3:$R$19,0),0),4)</f>
        <v>#N/A</v>
      </c>
      <c r="P323" s="36" t="e">
        <f ca="1">MATCH(O323,Lists!$S$2:$S$640,1)</f>
        <v>#N/A</v>
      </c>
      <c r="Q323" s="36" t="e">
        <f ca="1">MATCH(LEFT(OFFSET(Lists!$Q$2,MATCH(E323,Lists!$R$3:$R$19,0)+1,0),4),Lists!$S$3:$S$640,1)</f>
        <v>#N/A</v>
      </c>
      <c r="R323" s="36" t="e">
        <f ca="1">LEFT(OFFSET(Lists!$S$2,P323-1+MATCH(F323,OFFSET(Lists!$T$3,P323-1,0,Q323-P323+1),0),0),6)</f>
        <v>#N/A</v>
      </c>
      <c r="S323" s="36" t="e">
        <f ca="1">VLOOKUP(R323,Lists!B:D,3,FALSE)</f>
        <v>#N/A</v>
      </c>
      <c r="T323" s="36" t="str">
        <f>IF(F323&lt;&gt;"",MATCH(R323,'Maximum minutes'!B:B,0),"")</f>
        <v/>
      </c>
      <c r="U323" s="36">
        <f ca="1">IF(F323&lt;&gt;"",COUNTA(OFFSET('Maximum minutes'!$C$1,'Annexe A1 Cours'!T323,0,1,50)),0)</f>
        <v>0</v>
      </c>
      <c r="V323" s="37">
        <f ca="1">IFERROR(OFFSET('Maximum minutes'!$C$1,T323+1,-1+MATCH(G323,OFFSET('Maximum minutes'!$C$1,T323-1,0,1,50),0)),0)</f>
        <v>0</v>
      </c>
      <c r="W323" s="38">
        <f t="shared" ca="1" si="8"/>
        <v>0</v>
      </c>
    </row>
    <row r="324" spans="1:23" s="36" customFormat="1" ht="18.75">
      <c r="A324" s="34"/>
      <c r="B324" s="39"/>
      <c r="C324" s="39"/>
      <c r="D324" s="35"/>
      <c r="E324" s="40"/>
      <c r="F324" s="39"/>
      <c r="G324" s="39"/>
      <c r="H324" s="39"/>
      <c r="I324" s="34"/>
      <c r="J324" s="34"/>
      <c r="K324" s="34"/>
      <c r="L324" s="34"/>
      <c r="M324" s="43" t="str">
        <f ca="1">IFERROR(OFFSET('Maximum minutes'!$C$1,T324,MATCH(IF(G324&lt;&gt;"",G324,F324),OFFSET('Maximum minutes'!$C$1,T324-1,0,1,U324+1),0)-1)*IF(OR(ISNUMBER(J324),J324="sans examen"),1,0)*IF(W324&lt;MinDate,1,0),"")</f>
        <v/>
      </c>
      <c r="N324" s="36">
        <f t="shared" ca="1" si="9"/>
        <v>0</v>
      </c>
      <c r="O324" s="36" t="e">
        <f ca="1">LEFT(OFFSET(Lists!$Q$2,MATCH(E324,Lists!$R$3:$R$19,0),0),4)</f>
        <v>#N/A</v>
      </c>
      <c r="P324" s="36" t="e">
        <f ca="1">MATCH(O324,Lists!$S$2:$S$640,1)</f>
        <v>#N/A</v>
      </c>
      <c r="Q324" s="36" t="e">
        <f ca="1">MATCH(LEFT(OFFSET(Lists!$Q$2,MATCH(E324,Lists!$R$3:$R$19,0)+1,0),4),Lists!$S$3:$S$640,1)</f>
        <v>#N/A</v>
      </c>
      <c r="R324" s="36" t="e">
        <f ca="1">LEFT(OFFSET(Lists!$S$2,P324-1+MATCH(F324,OFFSET(Lists!$T$3,P324-1,0,Q324-P324+1),0),0),6)</f>
        <v>#N/A</v>
      </c>
      <c r="S324" s="36" t="e">
        <f ca="1">VLOOKUP(R324,Lists!B:D,3,FALSE)</f>
        <v>#N/A</v>
      </c>
      <c r="T324" s="36" t="str">
        <f>IF(F324&lt;&gt;"",MATCH(R324,'Maximum minutes'!B:B,0),"")</f>
        <v/>
      </c>
      <c r="U324" s="36">
        <f ca="1">IF(F324&lt;&gt;"",COUNTA(OFFSET('Maximum minutes'!$C$1,'Annexe A1 Cours'!T324,0,1,50)),0)</f>
        <v>0</v>
      </c>
      <c r="V324" s="37">
        <f ca="1">IFERROR(OFFSET('Maximum minutes'!$C$1,T324+1,-1+MATCH(G324,OFFSET('Maximum minutes'!$C$1,T324-1,0,1,50),0)),0)</f>
        <v>0</v>
      </c>
      <c r="W324" s="38">
        <f t="shared" ca="1" si="8"/>
        <v>0</v>
      </c>
    </row>
    <row r="325" spans="1:23" s="36" customFormat="1" ht="18.75">
      <c r="A325" s="34"/>
      <c r="B325" s="39"/>
      <c r="C325" s="39"/>
      <c r="D325" s="35"/>
      <c r="E325" s="40"/>
      <c r="F325" s="39"/>
      <c r="G325" s="39"/>
      <c r="H325" s="39"/>
      <c r="I325" s="34"/>
      <c r="J325" s="34"/>
      <c r="K325" s="34"/>
      <c r="L325" s="34"/>
      <c r="M325" s="43" t="str">
        <f ca="1">IFERROR(OFFSET('Maximum minutes'!$C$1,T325,MATCH(IF(G325&lt;&gt;"",G325,F325),OFFSET('Maximum minutes'!$C$1,T325-1,0,1,U325+1),0)-1)*IF(OR(ISNUMBER(J325),J325="sans examen"),1,0)*IF(W325&lt;MinDate,1,0),"")</f>
        <v/>
      </c>
      <c r="N325" s="36">
        <f t="shared" ca="1" si="9"/>
        <v>0</v>
      </c>
      <c r="O325" s="36" t="e">
        <f ca="1">LEFT(OFFSET(Lists!$Q$2,MATCH(E325,Lists!$R$3:$R$19,0),0),4)</f>
        <v>#N/A</v>
      </c>
      <c r="P325" s="36" t="e">
        <f ca="1">MATCH(O325,Lists!$S$2:$S$640,1)</f>
        <v>#N/A</v>
      </c>
      <c r="Q325" s="36" t="e">
        <f ca="1">MATCH(LEFT(OFFSET(Lists!$Q$2,MATCH(E325,Lists!$R$3:$R$19,0)+1,0),4),Lists!$S$3:$S$640,1)</f>
        <v>#N/A</v>
      </c>
      <c r="R325" s="36" t="e">
        <f ca="1">LEFT(OFFSET(Lists!$S$2,P325-1+MATCH(F325,OFFSET(Lists!$T$3,P325-1,0,Q325-P325+1),0),0),6)</f>
        <v>#N/A</v>
      </c>
      <c r="S325" s="36" t="e">
        <f ca="1">VLOOKUP(R325,Lists!B:D,3,FALSE)</f>
        <v>#N/A</v>
      </c>
      <c r="T325" s="36" t="str">
        <f>IF(F325&lt;&gt;"",MATCH(R325,'Maximum minutes'!B:B,0),"")</f>
        <v/>
      </c>
      <c r="U325" s="36">
        <f ca="1">IF(F325&lt;&gt;"",COUNTA(OFFSET('Maximum minutes'!$C$1,'Annexe A1 Cours'!T325,0,1,50)),0)</f>
        <v>0</v>
      </c>
      <c r="V325" s="37">
        <f ca="1">IFERROR(OFFSET('Maximum minutes'!$C$1,T325+1,-1+MATCH(G325,OFFSET('Maximum minutes'!$C$1,T325-1,0,1,50),0)),0)</f>
        <v>0</v>
      </c>
      <c r="W325" s="38">
        <f t="shared" ca="1" si="8"/>
        <v>0</v>
      </c>
    </row>
    <row r="326" spans="1:23" s="36" customFormat="1" ht="18.75">
      <c r="A326" s="34"/>
      <c r="B326" s="39"/>
      <c r="C326" s="39"/>
      <c r="D326" s="35"/>
      <c r="E326" s="40"/>
      <c r="F326" s="39"/>
      <c r="G326" s="39"/>
      <c r="H326" s="39"/>
      <c r="I326" s="34"/>
      <c r="J326" s="34"/>
      <c r="K326" s="34"/>
      <c r="L326" s="34"/>
      <c r="M326" s="43" t="str">
        <f ca="1">IFERROR(OFFSET('Maximum minutes'!$C$1,T326,MATCH(IF(G326&lt;&gt;"",G326,F326),OFFSET('Maximum minutes'!$C$1,T326-1,0,1,U326+1),0)-1)*IF(OR(ISNUMBER(J326),J326="sans examen"),1,0)*IF(W326&lt;MinDate,1,0),"")</f>
        <v/>
      </c>
      <c r="N326" s="36">
        <f t="shared" ca="1" si="9"/>
        <v>0</v>
      </c>
      <c r="O326" s="36" t="e">
        <f ca="1">LEFT(OFFSET(Lists!$Q$2,MATCH(E326,Lists!$R$3:$R$19,0),0),4)</f>
        <v>#N/A</v>
      </c>
      <c r="P326" s="36" t="e">
        <f ca="1">MATCH(O326,Lists!$S$2:$S$640,1)</f>
        <v>#N/A</v>
      </c>
      <c r="Q326" s="36" t="e">
        <f ca="1">MATCH(LEFT(OFFSET(Lists!$Q$2,MATCH(E326,Lists!$R$3:$R$19,0)+1,0),4),Lists!$S$3:$S$640,1)</f>
        <v>#N/A</v>
      </c>
      <c r="R326" s="36" t="e">
        <f ca="1">LEFT(OFFSET(Lists!$S$2,P326-1+MATCH(F326,OFFSET(Lists!$T$3,P326-1,0,Q326-P326+1),0),0),6)</f>
        <v>#N/A</v>
      </c>
      <c r="S326" s="36" t="e">
        <f ca="1">VLOOKUP(R326,Lists!B:D,3,FALSE)</f>
        <v>#N/A</v>
      </c>
      <c r="T326" s="36" t="str">
        <f>IF(F326&lt;&gt;"",MATCH(R326,'Maximum minutes'!B:B,0),"")</f>
        <v/>
      </c>
      <c r="U326" s="36">
        <f ca="1">IF(F326&lt;&gt;"",COUNTA(OFFSET('Maximum minutes'!$C$1,'Annexe A1 Cours'!T326,0,1,50)),0)</f>
        <v>0</v>
      </c>
      <c r="V326" s="37">
        <f ca="1">IFERROR(OFFSET('Maximum minutes'!$C$1,T326+1,-1+MATCH(G326,OFFSET('Maximum minutes'!$C$1,T326-1,0,1,50),0)),0)</f>
        <v>0</v>
      </c>
      <c r="W326" s="38">
        <f t="shared" ca="1" si="8"/>
        <v>0</v>
      </c>
    </row>
    <row r="327" spans="1:23" s="36" customFormat="1" ht="18.75">
      <c r="A327" s="34"/>
      <c r="B327" s="39"/>
      <c r="C327" s="39"/>
      <c r="D327" s="35"/>
      <c r="E327" s="40"/>
      <c r="F327" s="39"/>
      <c r="G327" s="39"/>
      <c r="H327" s="39"/>
      <c r="I327" s="34"/>
      <c r="J327" s="34"/>
      <c r="K327" s="34"/>
      <c r="L327" s="34"/>
      <c r="M327" s="43" t="str">
        <f ca="1">IFERROR(OFFSET('Maximum minutes'!$C$1,T327,MATCH(IF(G327&lt;&gt;"",G327,F327),OFFSET('Maximum minutes'!$C$1,T327-1,0,1,U327+1),0)-1)*IF(OR(ISNUMBER(J327),J327="sans examen"),1,0)*IF(W327&lt;MinDate,1,0),"")</f>
        <v/>
      </c>
      <c r="N327" s="36">
        <f t="shared" ca="1" si="9"/>
        <v>0</v>
      </c>
      <c r="O327" s="36" t="e">
        <f ca="1">LEFT(OFFSET(Lists!$Q$2,MATCH(E327,Lists!$R$3:$R$19,0),0),4)</f>
        <v>#N/A</v>
      </c>
      <c r="P327" s="36" t="e">
        <f ca="1">MATCH(O327,Lists!$S$2:$S$640,1)</f>
        <v>#N/A</v>
      </c>
      <c r="Q327" s="36" t="e">
        <f ca="1">MATCH(LEFT(OFFSET(Lists!$Q$2,MATCH(E327,Lists!$R$3:$R$19,0)+1,0),4),Lists!$S$3:$S$640,1)</f>
        <v>#N/A</v>
      </c>
      <c r="R327" s="36" t="e">
        <f ca="1">LEFT(OFFSET(Lists!$S$2,P327-1+MATCH(F327,OFFSET(Lists!$T$3,P327-1,0,Q327-P327+1),0),0),6)</f>
        <v>#N/A</v>
      </c>
      <c r="S327" s="36" t="e">
        <f ca="1">VLOOKUP(R327,Lists!B:D,3,FALSE)</f>
        <v>#N/A</v>
      </c>
      <c r="T327" s="36" t="str">
        <f>IF(F327&lt;&gt;"",MATCH(R327,'Maximum minutes'!B:B,0),"")</f>
        <v/>
      </c>
      <c r="U327" s="36">
        <f ca="1">IF(F327&lt;&gt;"",COUNTA(OFFSET('Maximum minutes'!$C$1,'Annexe A1 Cours'!T327,0,1,50)),0)</f>
        <v>0</v>
      </c>
      <c r="V327" s="37">
        <f ca="1">IFERROR(OFFSET('Maximum minutes'!$C$1,T327+1,-1+MATCH(G327,OFFSET('Maximum minutes'!$C$1,T327-1,0,1,50),0)),0)</f>
        <v>0</v>
      </c>
      <c r="W327" s="38">
        <f t="shared" ref="W327:W390" ca="1" si="10">IFERROR(DATE(YEAR(D327)+V327,MONTH(D327),DAY(D327)),"")</f>
        <v>0</v>
      </c>
    </row>
    <row r="328" spans="1:23" s="36" customFormat="1" ht="18.75">
      <c r="A328" s="34"/>
      <c r="B328" s="39"/>
      <c r="C328" s="39"/>
      <c r="D328" s="35"/>
      <c r="E328" s="40"/>
      <c r="F328" s="39"/>
      <c r="G328" s="39"/>
      <c r="H328" s="39"/>
      <c r="I328" s="34"/>
      <c r="J328" s="34"/>
      <c r="K328" s="34"/>
      <c r="L328" s="34"/>
      <c r="M328" s="43" t="str">
        <f ca="1">IFERROR(OFFSET('Maximum minutes'!$C$1,T328,MATCH(IF(G328&lt;&gt;"",G328,F328),OFFSET('Maximum minutes'!$C$1,T328-1,0,1,U328+1),0)-1)*IF(OR(ISNUMBER(J328),J328="sans examen"),1,0)*IF(W328&lt;MinDate,1,0),"")</f>
        <v/>
      </c>
      <c r="N328" s="36">
        <f t="shared" ref="N328:N391" ca="1" si="11">IF(K328&gt;0,MIN(K328,M328),0)*IF(M328="",0,1)</f>
        <v>0</v>
      </c>
      <c r="O328" s="36" t="e">
        <f ca="1">LEFT(OFFSET(Lists!$Q$2,MATCH(E328,Lists!$R$3:$R$19,0),0),4)</f>
        <v>#N/A</v>
      </c>
      <c r="P328" s="36" t="e">
        <f ca="1">MATCH(O328,Lists!$S$2:$S$640,1)</f>
        <v>#N/A</v>
      </c>
      <c r="Q328" s="36" t="e">
        <f ca="1">MATCH(LEFT(OFFSET(Lists!$Q$2,MATCH(E328,Lists!$R$3:$R$19,0)+1,0),4),Lists!$S$3:$S$640,1)</f>
        <v>#N/A</v>
      </c>
      <c r="R328" s="36" t="e">
        <f ca="1">LEFT(OFFSET(Lists!$S$2,P328-1+MATCH(F328,OFFSET(Lists!$T$3,P328-1,0,Q328-P328+1),0),0),6)</f>
        <v>#N/A</v>
      </c>
      <c r="S328" s="36" t="e">
        <f ca="1">VLOOKUP(R328,Lists!B:D,3,FALSE)</f>
        <v>#N/A</v>
      </c>
      <c r="T328" s="36" t="str">
        <f>IF(F328&lt;&gt;"",MATCH(R328,'Maximum minutes'!B:B,0),"")</f>
        <v/>
      </c>
      <c r="U328" s="36">
        <f ca="1">IF(F328&lt;&gt;"",COUNTA(OFFSET('Maximum minutes'!$C$1,'Annexe A1 Cours'!T328,0,1,50)),0)</f>
        <v>0</v>
      </c>
      <c r="V328" s="37">
        <f ca="1">IFERROR(OFFSET('Maximum minutes'!$C$1,T328+1,-1+MATCH(G328,OFFSET('Maximum minutes'!$C$1,T328-1,0,1,50),0)),0)</f>
        <v>0</v>
      </c>
      <c r="W328" s="38">
        <f t="shared" ca="1" si="10"/>
        <v>0</v>
      </c>
    </row>
    <row r="329" spans="1:23" s="36" customFormat="1" ht="18.75">
      <c r="A329" s="34"/>
      <c r="B329" s="39"/>
      <c r="C329" s="39"/>
      <c r="D329" s="35"/>
      <c r="E329" s="40"/>
      <c r="F329" s="39"/>
      <c r="G329" s="39"/>
      <c r="H329" s="39"/>
      <c r="I329" s="34"/>
      <c r="J329" s="34"/>
      <c r="K329" s="34"/>
      <c r="L329" s="34"/>
      <c r="M329" s="43" t="str">
        <f ca="1">IFERROR(OFFSET('Maximum minutes'!$C$1,T329,MATCH(IF(G329&lt;&gt;"",G329,F329),OFFSET('Maximum minutes'!$C$1,T329-1,0,1,U329+1),0)-1)*IF(OR(ISNUMBER(J329),J329="sans examen"),1,0)*IF(W329&lt;MinDate,1,0),"")</f>
        <v/>
      </c>
      <c r="N329" s="36">
        <f t="shared" ca="1" si="11"/>
        <v>0</v>
      </c>
      <c r="O329" s="36" t="e">
        <f ca="1">LEFT(OFFSET(Lists!$Q$2,MATCH(E329,Lists!$R$3:$R$19,0),0),4)</f>
        <v>#N/A</v>
      </c>
      <c r="P329" s="36" t="e">
        <f ca="1">MATCH(O329,Lists!$S$2:$S$640,1)</f>
        <v>#N/A</v>
      </c>
      <c r="Q329" s="36" t="e">
        <f ca="1">MATCH(LEFT(OFFSET(Lists!$Q$2,MATCH(E329,Lists!$R$3:$R$19,0)+1,0),4),Lists!$S$3:$S$640,1)</f>
        <v>#N/A</v>
      </c>
      <c r="R329" s="36" t="e">
        <f ca="1">LEFT(OFFSET(Lists!$S$2,P329-1+MATCH(F329,OFFSET(Lists!$T$3,P329-1,0,Q329-P329+1),0),0),6)</f>
        <v>#N/A</v>
      </c>
      <c r="S329" s="36" t="e">
        <f ca="1">VLOOKUP(R329,Lists!B:D,3,FALSE)</f>
        <v>#N/A</v>
      </c>
      <c r="T329" s="36" t="str">
        <f>IF(F329&lt;&gt;"",MATCH(R329,'Maximum minutes'!B:B,0),"")</f>
        <v/>
      </c>
      <c r="U329" s="36">
        <f ca="1">IF(F329&lt;&gt;"",COUNTA(OFFSET('Maximum minutes'!$C$1,'Annexe A1 Cours'!T329,0,1,50)),0)</f>
        <v>0</v>
      </c>
      <c r="V329" s="37">
        <f ca="1">IFERROR(OFFSET('Maximum minutes'!$C$1,T329+1,-1+MATCH(G329,OFFSET('Maximum minutes'!$C$1,T329-1,0,1,50),0)),0)</f>
        <v>0</v>
      </c>
      <c r="W329" s="38">
        <f t="shared" ca="1" si="10"/>
        <v>0</v>
      </c>
    </row>
    <row r="330" spans="1:23" s="36" customFormat="1" ht="18.75">
      <c r="A330" s="34"/>
      <c r="B330" s="39"/>
      <c r="C330" s="39"/>
      <c r="D330" s="35"/>
      <c r="E330" s="40"/>
      <c r="F330" s="39"/>
      <c r="G330" s="39"/>
      <c r="H330" s="39"/>
      <c r="I330" s="34"/>
      <c r="J330" s="34"/>
      <c r="K330" s="34"/>
      <c r="L330" s="34"/>
      <c r="M330" s="43" t="str">
        <f ca="1">IFERROR(OFFSET('Maximum minutes'!$C$1,T330,MATCH(IF(G330&lt;&gt;"",G330,F330),OFFSET('Maximum minutes'!$C$1,T330-1,0,1,U330+1),0)-1)*IF(OR(ISNUMBER(J330),J330="sans examen"),1,0)*IF(W330&lt;MinDate,1,0),"")</f>
        <v/>
      </c>
      <c r="N330" s="36">
        <f t="shared" ca="1" si="11"/>
        <v>0</v>
      </c>
      <c r="O330" s="36" t="e">
        <f ca="1">LEFT(OFFSET(Lists!$Q$2,MATCH(E330,Lists!$R$3:$R$19,0),0),4)</f>
        <v>#N/A</v>
      </c>
      <c r="P330" s="36" t="e">
        <f ca="1">MATCH(O330,Lists!$S$2:$S$640,1)</f>
        <v>#N/A</v>
      </c>
      <c r="Q330" s="36" t="e">
        <f ca="1">MATCH(LEFT(OFFSET(Lists!$Q$2,MATCH(E330,Lists!$R$3:$R$19,0)+1,0),4),Lists!$S$3:$S$640,1)</f>
        <v>#N/A</v>
      </c>
      <c r="R330" s="36" t="e">
        <f ca="1">LEFT(OFFSET(Lists!$S$2,P330-1+MATCH(F330,OFFSET(Lists!$T$3,P330-1,0,Q330-P330+1),0),0),6)</f>
        <v>#N/A</v>
      </c>
      <c r="S330" s="36" t="e">
        <f ca="1">VLOOKUP(R330,Lists!B:D,3,FALSE)</f>
        <v>#N/A</v>
      </c>
      <c r="T330" s="36" t="str">
        <f>IF(F330&lt;&gt;"",MATCH(R330,'Maximum minutes'!B:B,0),"")</f>
        <v/>
      </c>
      <c r="U330" s="36">
        <f ca="1">IF(F330&lt;&gt;"",COUNTA(OFFSET('Maximum minutes'!$C$1,'Annexe A1 Cours'!T330,0,1,50)),0)</f>
        <v>0</v>
      </c>
      <c r="V330" s="37">
        <f ca="1">IFERROR(OFFSET('Maximum minutes'!$C$1,T330+1,-1+MATCH(G330,OFFSET('Maximum minutes'!$C$1,T330-1,0,1,50),0)),0)</f>
        <v>0</v>
      </c>
      <c r="W330" s="38">
        <f t="shared" ca="1" si="10"/>
        <v>0</v>
      </c>
    </row>
    <row r="331" spans="1:23" s="36" customFormat="1" ht="18.75">
      <c r="A331" s="34"/>
      <c r="B331" s="39"/>
      <c r="C331" s="39"/>
      <c r="D331" s="35"/>
      <c r="E331" s="40"/>
      <c r="F331" s="39"/>
      <c r="G331" s="39"/>
      <c r="H331" s="39"/>
      <c r="I331" s="34"/>
      <c r="J331" s="34"/>
      <c r="K331" s="34"/>
      <c r="L331" s="34"/>
      <c r="M331" s="43" t="str">
        <f ca="1">IFERROR(OFFSET('Maximum minutes'!$C$1,T331,MATCH(IF(G331&lt;&gt;"",G331,F331),OFFSET('Maximum minutes'!$C$1,T331-1,0,1,U331+1),0)-1)*IF(OR(ISNUMBER(J331),J331="sans examen"),1,0)*IF(W331&lt;MinDate,1,0),"")</f>
        <v/>
      </c>
      <c r="N331" s="36">
        <f t="shared" ca="1" si="11"/>
        <v>0</v>
      </c>
      <c r="O331" s="36" t="e">
        <f ca="1">LEFT(OFFSET(Lists!$Q$2,MATCH(E331,Lists!$R$3:$R$19,0),0),4)</f>
        <v>#N/A</v>
      </c>
      <c r="P331" s="36" t="e">
        <f ca="1">MATCH(O331,Lists!$S$2:$S$640,1)</f>
        <v>#N/A</v>
      </c>
      <c r="Q331" s="36" t="e">
        <f ca="1">MATCH(LEFT(OFFSET(Lists!$Q$2,MATCH(E331,Lists!$R$3:$R$19,0)+1,0),4),Lists!$S$3:$S$640,1)</f>
        <v>#N/A</v>
      </c>
      <c r="R331" s="36" t="e">
        <f ca="1">LEFT(OFFSET(Lists!$S$2,P331-1+MATCH(F331,OFFSET(Lists!$T$3,P331-1,0,Q331-P331+1),0),0),6)</f>
        <v>#N/A</v>
      </c>
      <c r="S331" s="36" t="e">
        <f ca="1">VLOOKUP(R331,Lists!B:D,3,FALSE)</f>
        <v>#N/A</v>
      </c>
      <c r="T331" s="36" t="str">
        <f>IF(F331&lt;&gt;"",MATCH(R331,'Maximum minutes'!B:B,0),"")</f>
        <v/>
      </c>
      <c r="U331" s="36">
        <f ca="1">IF(F331&lt;&gt;"",COUNTA(OFFSET('Maximum minutes'!$C$1,'Annexe A1 Cours'!T331,0,1,50)),0)</f>
        <v>0</v>
      </c>
      <c r="V331" s="37">
        <f ca="1">IFERROR(OFFSET('Maximum minutes'!$C$1,T331+1,-1+MATCH(G331,OFFSET('Maximum minutes'!$C$1,T331-1,0,1,50),0)),0)</f>
        <v>0</v>
      </c>
      <c r="W331" s="38">
        <f t="shared" ca="1" si="10"/>
        <v>0</v>
      </c>
    </row>
    <row r="332" spans="1:23" s="36" customFormat="1" ht="18.75">
      <c r="A332" s="34"/>
      <c r="B332" s="39"/>
      <c r="C332" s="39"/>
      <c r="D332" s="35"/>
      <c r="E332" s="40"/>
      <c r="F332" s="39"/>
      <c r="G332" s="39"/>
      <c r="H332" s="39"/>
      <c r="I332" s="34"/>
      <c r="J332" s="34"/>
      <c r="K332" s="34"/>
      <c r="L332" s="34"/>
      <c r="M332" s="43" t="str">
        <f ca="1">IFERROR(OFFSET('Maximum minutes'!$C$1,T332,MATCH(IF(G332&lt;&gt;"",G332,F332),OFFSET('Maximum minutes'!$C$1,T332-1,0,1,U332+1),0)-1)*IF(OR(ISNUMBER(J332),J332="sans examen"),1,0)*IF(W332&lt;MinDate,1,0),"")</f>
        <v/>
      </c>
      <c r="N332" s="36">
        <f t="shared" ca="1" si="11"/>
        <v>0</v>
      </c>
      <c r="O332" s="36" t="e">
        <f ca="1">LEFT(OFFSET(Lists!$Q$2,MATCH(E332,Lists!$R$3:$R$19,0),0),4)</f>
        <v>#N/A</v>
      </c>
      <c r="P332" s="36" t="e">
        <f ca="1">MATCH(O332,Lists!$S$2:$S$640,1)</f>
        <v>#N/A</v>
      </c>
      <c r="Q332" s="36" t="e">
        <f ca="1">MATCH(LEFT(OFFSET(Lists!$Q$2,MATCH(E332,Lists!$R$3:$R$19,0)+1,0),4),Lists!$S$3:$S$640,1)</f>
        <v>#N/A</v>
      </c>
      <c r="R332" s="36" t="e">
        <f ca="1">LEFT(OFFSET(Lists!$S$2,P332-1+MATCH(F332,OFFSET(Lists!$T$3,P332-1,0,Q332-P332+1),0),0),6)</f>
        <v>#N/A</v>
      </c>
      <c r="S332" s="36" t="e">
        <f ca="1">VLOOKUP(R332,Lists!B:D,3,FALSE)</f>
        <v>#N/A</v>
      </c>
      <c r="T332" s="36" t="str">
        <f>IF(F332&lt;&gt;"",MATCH(R332,'Maximum minutes'!B:B,0),"")</f>
        <v/>
      </c>
      <c r="U332" s="36">
        <f ca="1">IF(F332&lt;&gt;"",COUNTA(OFFSET('Maximum minutes'!$C$1,'Annexe A1 Cours'!T332,0,1,50)),0)</f>
        <v>0</v>
      </c>
      <c r="V332" s="37">
        <f ca="1">IFERROR(OFFSET('Maximum minutes'!$C$1,T332+1,-1+MATCH(G332,OFFSET('Maximum minutes'!$C$1,T332-1,0,1,50),0)),0)</f>
        <v>0</v>
      </c>
      <c r="W332" s="38">
        <f t="shared" ca="1" si="10"/>
        <v>0</v>
      </c>
    </row>
    <row r="333" spans="1:23" s="36" customFormat="1" ht="18.75">
      <c r="A333" s="34"/>
      <c r="B333" s="39"/>
      <c r="C333" s="39"/>
      <c r="D333" s="35"/>
      <c r="E333" s="40"/>
      <c r="F333" s="39"/>
      <c r="G333" s="39"/>
      <c r="H333" s="39"/>
      <c r="I333" s="34"/>
      <c r="J333" s="34"/>
      <c r="K333" s="34"/>
      <c r="L333" s="34"/>
      <c r="M333" s="43" t="str">
        <f ca="1">IFERROR(OFFSET('Maximum minutes'!$C$1,T333,MATCH(IF(G333&lt;&gt;"",G333,F333),OFFSET('Maximum minutes'!$C$1,T333-1,0,1,U333+1),0)-1)*IF(OR(ISNUMBER(J333),J333="sans examen"),1,0)*IF(W333&lt;MinDate,1,0),"")</f>
        <v/>
      </c>
      <c r="N333" s="36">
        <f t="shared" ca="1" si="11"/>
        <v>0</v>
      </c>
      <c r="O333" s="36" t="e">
        <f ca="1">LEFT(OFFSET(Lists!$Q$2,MATCH(E333,Lists!$R$3:$R$19,0),0),4)</f>
        <v>#N/A</v>
      </c>
      <c r="P333" s="36" t="e">
        <f ca="1">MATCH(O333,Lists!$S$2:$S$640,1)</f>
        <v>#N/A</v>
      </c>
      <c r="Q333" s="36" t="e">
        <f ca="1">MATCH(LEFT(OFFSET(Lists!$Q$2,MATCH(E333,Lists!$R$3:$R$19,0)+1,0),4),Lists!$S$3:$S$640,1)</f>
        <v>#N/A</v>
      </c>
      <c r="R333" s="36" t="e">
        <f ca="1">LEFT(OFFSET(Lists!$S$2,P333-1+MATCH(F333,OFFSET(Lists!$T$3,P333-1,0,Q333-P333+1),0),0),6)</f>
        <v>#N/A</v>
      </c>
      <c r="S333" s="36" t="e">
        <f ca="1">VLOOKUP(R333,Lists!B:D,3,FALSE)</f>
        <v>#N/A</v>
      </c>
      <c r="T333" s="36" t="str">
        <f>IF(F333&lt;&gt;"",MATCH(R333,'Maximum minutes'!B:B,0),"")</f>
        <v/>
      </c>
      <c r="U333" s="36">
        <f ca="1">IF(F333&lt;&gt;"",COUNTA(OFFSET('Maximum minutes'!$C$1,'Annexe A1 Cours'!T333,0,1,50)),0)</f>
        <v>0</v>
      </c>
      <c r="V333" s="37">
        <f ca="1">IFERROR(OFFSET('Maximum minutes'!$C$1,T333+1,-1+MATCH(G333,OFFSET('Maximum minutes'!$C$1,T333-1,0,1,50),0)),0)</f>
        <v>0</v>
      </c>
      <c r="W333" s="38">
        <f t="shared" ca="1" si="10"/>
        <v>0</v>
      </c>
    </row>
    <row r="334" spans="1:23" s="36" customFormat="1" ht="18.75">
      <c r="A334" s="34"/>
      <c r="B334" s="39"/>
      <c r="C334" s="39"/>
      <c r="D334" s="35"/>
      <c r="E334" s="40"/>
      <c r="F334" s="39"/>
      <c r="G334" s="39"/>
      <c r="H334" s="39"/>
      <c r="I334" s="34"/>
      <c r="J334" s="34"/>
      <c r="K334" s="34"/>
      <c r="L334" s="34"/>
      <c r="M334" s="43" t="str">
        <f ca="1">IFERROR(OFFSET('Maximum minutes'!$C$1,T334,MATCH(IF(G334&lt;&gt;"",G334,F334),OFFSET('Maximum minutes'!$C$1,T334-1,0,1,U334+1),0)-1)*IF(OR(ISNUMBER(J334),J334="sans examen"),1,0)*IF(W334&lt;MinDate,1,0),"")</f>
        <v/>
      </c>
      <c r="N334" s="36">
        <f t="shared" ca="1" si="11"/>
        <v>0</v>
      </c>
      <c r="O334" s="36" t="e">
        <f ca="1">LEFT(OFFSET(Lists!$Q$2,MATCH(E334,Lists!$R$3:$R$19,0),0),4)</f>
        <v>#N/A</v>
      </c>
      <c r="P334" s="36" t="e">
        <f ca="1">MATCH(O334,Lists!$S$2:$S$640,1)</f>
        <v>#N/A</v>
      </c>
      <c r="Q334" s="36" t="e">
        <f ca="1">MATCH(LEFT(OFFSET(Lists!$Q$2,MATCH(E334,Lists!$R$3:$R$19,0)+1,0),4),Lists!$S$3:$S$640,1)</f>
        <v>#N/A</v>
      </c>
      <c r="R334" s="36" t="e">
        <f ca="1">LEFT(OFFSET(Lists!$S$2,P334-1+MATCH(F334,OFFSET(Lists!$T$3,P334-1,0,Q334-P334+1),0),0),6)</f>
        <v>#N/A</v>
      </c>
      <c r="S334" s="36" t="e">
        <f ca="1">VLOOKUP(R334,Lists!B:D,3,FALSE)</f>
        <v>#N/A</v>
      </c>
      <c r="T334" s="36" t="str">
        <f>IF(F334&lt;&gt;"",MATCH(R334,'Maximum minutes'!B:B,0),"")</f>
        <v/>
      </c>
      <c r="U334" s="36">
        <f ca="1">IF(F334&lt;&gt;"",COUNTA(OFFSET('Maximum minutes'!$C$1,'Annexe A1 Cours'!T334,0,1,50)),0)</f>
        <v>0</v>
      </c>
      <c r="V334" s="37">
        <f ca="1">IFERROR(OFFSET('Maximum minutes'!$C$1,T334+1,-1+MATCH(G334,OFFSET('Maximum minutes'!$C$1,T334-1,0,1,50),0)),0)</f>
        <v>0</v>
      </c>
      <c r="W334" s="38">
        <f t="shared" ca="1" si="10"/>
        <v>0</v>
      </c>
    </row>
    <row r="335" spans="1:23" s="36" customFormat="1" ht="18.75">
      <c r="A335" s="34"/>
      <c r="B335" s="39"/>
      <c r="C335" s="39"/>
      <c r="D335" s="35"/>
      <c r="E335" s="40"/>
      <c r="F335" s="39"/>
      <c r="G335" s="39"/>
      <c r="H335" s="39"/>
      <c r="I335" s="34"/>
      <c r="J335" s="34"/>
      <c r="K335" s="34"/>
      <c r="L335" s="34"/>
      <c r="M335" s="43" t="str">
        <f ca="1">IFERROR(OFFSET('Maximum minutes'!$C$1,T335,MATCH(IF(G335&lt;&gt;"",G335,F335),OFFSET('Maximum minutes'!$C$1,T335-1,0,1,U335+1),0)-1)*IF(OR(ISNUMBER(J335),J335="sans examen"),1,0)*IF(W335&lt;MinDate,1,0),"")</f>
        <v/>
      </c>
      <c r="N335" s="36">
        <f t="shared" ca="1" si="11"/>
        <v>0</v>
      </c>
      <c r="O335" s="36" t="e">
        <f ca="1">LEFT(OFFSET(Lists!$Q$2,MATCH(E335,Lists!$R$3:$R$19,0),0),4)</f>
        <v>#N/A</v>
      </c>
      <c r="P335" s="36" t="e">
        <f ca="1">MATCH(O335,Lists!$S$2:$S$640,1)</f>
        <v>#N/A</v>
      </c>
      <c r="Q335" s="36" t="e">
        <f ca="1">MATCH(LEFT(OFFSET(Lists!$Q$2,MATCH(E335,Lists!$R$3:$R$19,0)+1,0),4),Lists!$S$3:$S$640,1)</f>
        <v>#N/A</v>
      </c>
      <c r="R335" s="36" t="e">
        <f ca="1">LEFT(OFFSET(Lists!$S$2,P335-1+MATCH(F335,OFFSET(Lists!$T$3,P335-1,0,Q335-P335+1),0),0),6)</f>
        <v>#N/A</v>
      </c>
      <c r="S335" s="36" t="e">
        <f ca="1">VLOOKUP(R335,Lists!B:D,3,FALSE)</f>
        <v>#N/A</v>
      </c>
      <c r="T335" s="36" t="str">
        <f>IF(F335&lt;&gt;"",MATCH(R335,'Maximum minutes'!B:B,0),"")</f>
        <v/>
      </c>
      <c r="U335" s="36">
        <f ca="1">IF(F335&lt;&gt;"",COUNTA(OFFSET('Maximum minutes'!$C$1,'Annexe A1 Cours'!T335,0,1,50)),0)</f>
        <v>0</v>
      </c>
      <c r="V335" s="37">
        <f ca="1">IFERROR(OFFSET('Maximum minutes'!$C$1,T335+1,-1+MATCH(G335,OFFSET('Maximum minutes'!$C$1,T335-1,0,1,50),0)),0)</f>
        <v>0</v>
      </c>
      <c r="W335" s="38">
        <f t="shared" ca="1" si="10"/>
        <v>0</v>
      </c>
    </row>
    <row r="336" spans="1:23" s="36" customFormat="1" ht="18.75">
      <c r="A336" s="34"/>
      <c r="B336" s="39"/>
      <c r="C336" s="39"/>
      <c r="D336" s="35"/>
      <c r="E336" s="40"/>
      <c r="F336" s="39"/>
      <c r="G336" s="39"/>
      <c r="H336" s="39"/>
      <c r="I336" s="34"/>
      <c r="J336" s="34"/>
      <c r="K336" s="34"/>
      <c r="L336" s="34"/>
      <c r="M336" s="43" t="str">
        <f ca="1">IFERROR(OFFSET('Maximum minutes'!$C$1,T336,MATCH(IF(G336&lt;&gt;"",G336,F336),OFFSET('Maximum minutes'!$C$1,T336-1,0,1,U336+1),0)-1)*IF(OR(ISNUMBER(J336),J336="sans examen"),1,0)*IF(W336&lt;MinDate,1,0),"")</f>
        <v/>
      </c>
      <c r="N336" s="36">
        <f t="shared" ca="1" si="11"/>
        <v>0</v>
      </c>
      <c r="O336" s="36" t="e">
        <f ca="1">LEFT(OFFSET(Lists!$Q$2,MATCH(E336,Lists!$R$3:$R$19,0),0),4)</f>
        <v>#N/A</v>
      </c>
      <c r="P336" s="36" t="e">
        <f ca="1">MATCH(O336,Lists!$S$2:$S$640,1)</f>
        <v>#N/A</v>
      </c>
      <c r="Q336" s="36" t="e">
        <f ca="1">MATCH(LEFT(OFFSET(Lists!$Q$2,MATCH(E336,Lists!$R$3:$R$19,0)+1,0),4),Lists!$S$3:$S$640,1)</f>
        <v>#N/A</v>
      </c>
      <c r="R336" s="36" t="e">
        <f ca="1">LEFT(OFFSET(Lists!$S$2,P336-1+MATCH(F336,OFFSET(Lists!$T$3,P336-1,0,Q336-P336+1),0),0),6)</f>
        <v>#N/A</v>
      </c>
      <c r="S336" s="36" t="e">
        <f ca="1">VLOOKUP(R336,Lists!B:D,3,FALSE)</f>
        <v>#N/A</v>
      </c>
      <c r="T336" s="36" t="str">
        <f>IF(F336&lt;&gt;"",MATCH(R336,'Maximum minutes'!B:B,0),"")</f>
        <v/>
      </c>
      <c r="U336" s="36">
        <f ca="1">IF(F336&lt;&gt;"",COUNTA(OFFSET('Maximum minutes'!$C$1,'Annexe A1 Cours'!T336,0,1,50)),0)</f>
        <v>0</v>
      </c>
      <c r="V336" s="37">
        <f ca="1">IFERROR(OFFSET('Maximum minutes'!$C$1,T336+1,-1+MATCH(G336,OFFSET('Maximum minutes'!$C$1,T336-1,0,1,50),0)),0)</f>
        <v>0</v>
      </c>
      <c r="W336" s="38">
        <f t="shared" ca="1" si="10"/>
        <v>0</v>
      </c>
    </row>
    <row r="337" spans="1:23" s="36" customFormat="1" ht="18.75">
      <c r="A337" s="34"/>
      <c r="B337" s="39"/>
      <c r="C337" s="39"/>
      <c r="D337" s="35"/>
      <c r="E337" s="40"/>
      <c r="F337" s="39"/>
      <c r="G337" s="39"/>
      <c r="H337" s="39"/>
      <c r="I337" s="34"/>
      <c r="J337" s="34"/>
      <c r="K337" s="34"/>
      <c r="L337" s="34"/>
      <c r="M337" s="43" t="str">
        <f ca="1">IFERROR(OFFSET('Maximum minutes'!$C$1,T337,MATCH(IF(G337&lt;&gt;"",G337,F337),OFFSET('Maximum minutes'!$C$1,T337-1,0,1,U337+1),0)-1)*IF(OR(ISNUMBER(J337),J337="sans examen"),1,0)*IF(W337&lt;MinDate,1,0),"")</f>
        <v/>
      </c>
      <c r="N337" s="36">
        <f t="shared" ca="1" si="11"/>
        <v>0</v>
      </c>
      <c r="O337" s="36" t="e">
        <f ca="1">LEFT(OFFSET(Lists!$Q$2,MATCH(E337,Lists!$R$3:$R$19,0),0),4)</f>
        <v>#N/A</v>
      </c>
      <c r="P337" s="36" t="e">
        <f ca="1">MATCH(O337,Lists!$S$2:$S$640,1)</f>
        <v>#N/A</v>
      </c>
      <c r="Q337" s="36" t="e">
        <f ca="1">MATCH(LEFT(OFFSET(Lists!$Q$2,MATCH(E337,Lists!$R$3:$R$19,0)+1,0),4),Lists!$S$3:$S$640,1)</f>
        <v>#N/A</v>
      </c>
      <c r="R337" s="36" t="e">
        <f ca="1">LEFT(OFFSET(Lists!$S$2,P337-1+MATCH(F337,OFFSET(Lists!$T$3,P337-1,0,Q337-P337+1),0),0),6)</f>
        <v>#N/A</v>
      </c>
      <c r="S337" s="36" t="e">
        <f ca="1">VLOOKUP(R337,Lists!B:D,3,FALSE)</f>
        <v>#N/A</v>
      </c>
      <c r="T337" s="36" t="str">
        <f>IF(F337&lt;&gt;"",MATCH(R337,'Maximum minutes'!B:B,0),"")</f>
        <v/>
      </c>
      <c r="U337" s="36">
        <f ca="1">IF(F337&lt;&gt;"",COUNTA(OFFSET('Maximum minutes'!$C$1,'Annexe A1 Cours'!T337,0,1,50)),0)</f>
        <v>0</v>
      </c>
      <c r="V337" s="37">
        <f ca="1">IFERROR(OFFSET('Maximum minutes'!$C$1,T337+1,-1+MATCH(G337,OFFSET('Maximum minutes'!$C$1,T337-1,0,1,50),0)),0)</f>
        <v>0</v>
      </c>
      <c r="W337" s="38">
        <f t="shared" ca="1" si="10"/>
        <v>0</v>
      </c>
    </row>
    <row r="338" spans="1:23" s="36" customFormat="1" ht="18.75">
      <c r="A338" s="34"/>
      <c r="B338" s="39"/>
      <c r="C338" s="39"/>
      <c r="D338" s="35"/>
      <c r="E338" s="40"/>
      <c r="F338" s="39"/>
      <c r="G338" s="39"/>
      <c r="H338" s="39"/>
      <c r="I338" s="34"/>
      <c r="J338" s="34"/>
      <c r="K338" s="34"/>
      <c r="L338" s="34"/>
      <c r="M338" s="43" t="str">
        <f ca="1">IFERROR(OFFSET('Maximum minutes'!$C$1,T338,MATCH(IF(G338&lt;&gt;"",G338,F338),OFFSET('Maximum minutes'!$C$1,T338-1,0,1,U338+1),0)-1)*IF(OR(ISNUMBER(J338),J338="sans examen"),1,0)*IF(W338&lt;MinDate,1,0),"")</f>
        <v/>
      </c>
      <c r="N338" s="36">
        <f t="shared" ca="1" si="11"/>
        <v>0</v>
      </c>
      <c r="O338" s="36" t="e">
        <f ca="1">LEFT(OFFSET(Lists!$Q$2,MATCH(E338,Lists!$R$3:$R$19,0),0),4)</f>
        <v>#N/A</v>
      </c>
      <c r="P338" s="36" t="e">
        <f ca="1">MATCH(O338,Lists!$S$2:$S$640,1)</f>
        <v>#N/A</v>
      </c>
      <c r="Q338" s="36" t="e">
        <f ca="1">MATCH(LEFT(OFFSET(Lists!$Q$2,MATCH(E338,Lists!$R$3:$R$19,0)+1,0),4),Lists!$S$3:$S$640,1)</f>
        <v>#N/A</v>
      </c>
      <c r="R338" s="36" t="e">
        <f ca="1">LEFT(OFFSET(Lists!$S$2,P338-1+MATCH(F338,OFFSET(Lists!$T$3,P338-1,0,Q338-P338+1),0),0),6)</f>
        <v>#N/A</v>
      </c>
      <c r="S338" s="36" t="e">
        <f ca="1">VLOOKUP(R338,Lists!B:D,3,FALSE)</f>
        <v>#N/A</v>
      </c>
      <c r="T338" s="36" t="str">
        <f>IF(F338&lt;&gt;"",MATCH(R338,'Maximum minutes'!B:B,0),"")</f>
        <v/>
      </c>
      <c r="U338" s="36">
        <f ca="1">IF(F338&lt;&gt;"",COUNTA(OFFSET('Maximum minutes'!$C$1,'Annexe A1 Cours'!T338,0,1,50)),0)</f>
        <v>0</v>
      </c>
      <c r="V338" s="37">
        <f ca="1">IFERROR(OFFSET('Maximum minutes'!$C$1,T338+1,-1+MATCH(G338,OFFSET('Maximum minutes'!$C$1,T338-1,0,1,50),0)),0)</f>
        <v>0</v>
      </c>
      <c r="W338" s="38">
        <f t="shared" ca="1" si="10"/>
        <v>0</v>
      </c>
    </row>
    <row r="339" spans="1:23" s="36" customFormat="1" ht="18.75">
      <c r="A339" s="34"/>
      <c r="B339" s="39"/>
      <c r="C339" s="39"/>
      <c r="D339" s="35"/>
      <c r="E339" s="40"/>
      <c r="F339" s="39"/>
      <c r="G339" s="39"/>
      <c r="H339" s="39"/>
      <c r="I339" s="34"/>
      <c r="J339" s="34"/>
      <c r="K339" s="34"/>
      <c r="L339" s="34"/>
      <c r="M339" s="43" t="str">
        <f ca="1">IFERROR(OFFSET('Maximum minutes'!$C$1,T339,MATCH(IF(G339&lt;&gt;"",G339,F339),OFFSET('Maximum minutes'!$C$1,T339-1,0,1,U339+1),0)-1)*IF(OR(ISNUMBER(J339),J339="sans examen"),1,0)*IF(W339&lt;MinDate,1,0),"")</f>
        <v/>
      </c>
      <c r="N339" s="36">
        <f t="shared" ca="1" si="11"/>
        <v>0</v>
      </c>
      <c r="O339" s="36" t="e">
        <f ca="1">LEFT(OFFSET(Lists!$Q$2,MATCH(E339,Lists!$R$3:$R$19,0),0),4)</f>
        <v>#N/A</v>
      </c>
      <c r="P339" s="36" t="e">
        <f ca="1">MATCH(O339,Lists!$S$2:$S$640,1)</f>
        <v>#N/A</v>
      </c>
      <c r="Q339" s="36" t="e">
        <f ca="1">MATCH(LEFT(OFFSET(Lists!$Q$2,MATCH(E339,Lists!$R$3:$R$19,0)+1,0),4),Lists!$S$3:$S$640,1)</f>
        <v>#N/A</v>
      </c>
      <c r="R339" s="36" t="e">
        <f ca="1">LEFT(OFFSET(Lists!$S$2,P339-1+MATCH(F339,OFFSET(Lists!$T$3,P339-1,0,Q339-P339+1),0),0),6)</f>
        <v>#N/A</v>
      </c>
      <c r="S339" s="36" t="e">
        <f ca="1">VLOOKUP(R339,Lists!B:D,3,FALSE)</f>
        <v>#N/A</v>
      </c>
      <c r="T339" s="36" t="str">
        <f>IF(F339&lt;&gt;"",MATCH(R339,'Maximum minutes'!B:B,0),"")</f>
        <v/>
      </c>
      <c r="U339" s="36">
        <f ca="1">IF(F339&lt;&gt;"",COUNTA(OFFSET('Maximum minutes'!$C$1,'Annexe A1 Cours'!T339,0,1,50)),0)</f>
        <v>0</v>
      </c>
      <c r="V339" s="37">
        <f ca="1">IFERROR(OFFSET('Maximum minutes'!$C$1,T339+1,-1+MATCH(G339,OFFSET('Maximum minutes'!$C$1,T339-1,0,1,50),0)),0)</f>
        <v>0</v>
      </c>
      <c r="W339" s="38">
        <f t="shared" ca="1" si="10"/>
        <v>0</v>
      </c>
    </row>
    <row r="340" spans="1:23" s="36" customFormat="1" ht="18.75">
      <c r="A340" s="34"/>
      <c r="B340" s="39"/>
      <c r="C340" s="39"/>
      <c r="D340" s="35"/>
      <c r="E340" s="40"/>
      <c r="F340" s="39"/>
      <c r="G340" s="39"/>
      <c r="H340" s="39"/>
      <c r="I340" s="34"/>
      <c r="J340" s="34"/>
      <c r="K340" s="34"/>
      <c r="L340" s="34"/>
      <c r="M340" s="43" t="str">
        <f ca="1">IFERROR(OFFSET('Maximum minutes'!$C$1,T340,MATCH(IF(G340&lt;&gt;"",G340,F340),OFFSET('Maximum minutes'!$C$1,T340-1,0,1,U340+1),0)-1)*IF(OR(ISNUMBER(J340),J340="sans examen"),1,0)*IF(W340&lt;MinDate,1,0),"")</f>
        <v/>
      </c>
      <c r="N340" s="36">
        <f t="shared" ca="1" si="11"/>
        <v>0</v>
      </c>
      <c r="O340" s="36" t="e">
        <f ca="1">LEFT(OFFSET(Lists!$Q$2,MATCH(E340,Lists!$R$3:$R$19,0),0),4)</f>
        <v>#N/A</v>
      </c>
      <c r="P340" s="36" t="e">
        <f ca="1">MATCH(O340,Lists!$S$2:$S$640,1)</f>
        <v>#N/A</v>
      </c>
      <c r="Q340" s="36" t="e">
        <f ca="1">MATCH(LEFT(OFFSET(Lists!$Q$2,MATCH(E340,Lists!$R$3:$R$19,0)+1,0),4),Lists!$S$3:$S$640,1)</f>
        <v>#N/A</v>
      </c>
      <c r="R340" s="36" t="e">
        <f ca="1">LEFT(OFFSET(Lists!$S$2,P340-1+MATCH(F340,OFFSET(Lists!$T$3,P340-1,0,Q340-P340+1),0),0),6)</f>
        <v>#N/A</v>
      </c>
      <c r="S340" s="36" t="e">
        <f ca="1">VLOOKUP(R340,Lists!B:D,3,FALSE)</f>
        <v>#N/A</v>
      </c>
      <c r="T340" s="36" t="str">
        <f>IF(F340&lt;&gt;"",MATCH(R340,'Maximum minutes'!B:B,0),"")</f>
        <v/>
      </c>
      <c r="U340" s="36">
        <f ca="1">IF(F340&lt;&gt;"",COUNTA(OFFSET('Maximum minutes'!$C$1,'Annexe A1 Cours'!T340,0,1,50)),0)</f>
        <v>0</v>
      </c>
      <c r="V340" s="37">
        <f ca="1">IFERROR(OFFSET('Maximum minutes'!$C$1,T340+1,-1+MATCH(G340,OFFSET('Maximum minutes'!$C$1,T340-1,0,1,50),0)),0)</f>
        <v>0</v>
      </c>
      <c r="W340" s="38">
        <f t="shared" ca="1" si="10"/>
        <v>0</v>
      </c>
    </row>
    <row r="341" spans="1:23" s="36" customFormat="1" ht="18.75">
      <c r="A341" s="34"/>
      <c r="B341" s="39"/>
      <c r="C341" s="39"/>
      <c r="D341" s="35"/>
      <c r="E341" s="40"/>
      <c r="F341" s="39"/>
      <c r="G341" s="39"/>
      <c r="H341" s="39"/>
      <c r="I341" s="34"/>
      <c r="J341" s="34"/>
      <c r="K341" s="34"/>
      <c r="L341" s="34"/>
      <c r="M341" s="43" t="str">
        <f ca="1">IFERROR(OFFSET('Maximum minutes'!$C$1,T341,MATCH(IF(G341&lt;&gt;"",G341,F341),OFFSET('Maximum minutes'!$C$1,T341-1,0,1,U341+1),0)-1)*IF(OR(ISNUMBER(J341),J341="sans examen"),1,0)*IF(W341&lt;MinDate,1,0),"")</f>
        <v/>
      </c>
      <c r="N341" s="36">
        <f t="shared" ca="1" si="11"/>
        <v>0</v>
      </c>
      <c r="O341" s="36" t="e">
        <f ca="1">LEFT(OFFSET(Lists!$Q$2,MATCH(E341,Lists!$R$3:$R$19,0),0),4)</f>
        <v>#N/A</v>
      </c>
      <c r="P341" s="36" t="e">
        <f ca="1">MATCH(O341,Lists!$S$2:$S$640,1)</f>
        <v>#N/A</v>
      </c>
      <c r="Q341" s="36" t="e">
        <f ca="1">MATCH(LEFT(OFFSET(Lists!$Q$2,MATCH(E341,Lists!$R$3:$R$19,0)+1,0),4),Lists!$S$3:$S$640,1)</f>
        <v>#N/A</v>
      </c>
      <c r="R341" s="36" t="e">
        <f ca="1">LEFT(OFFSET(Lists!$S$2,P341-1+MATCH(F341,OFFSET(Lists!$T$3,P341-1,0,Q341-P341+1),0),0),6)</f>
        <v>#N/A</v>
      </c>
      <c r="S341" s="36" t="e">
        <f ca="1">VLOOKUP(R341,Lists!B:D,3,FALSE)</f>
        <v>#N/A</v>
      </c>
      <c r="T341" s="36" t="str">
        <f>IF(F341&lt;&gt;"",MATCH(R341,'Maximum minutes'!B:B,0),"")</f>
        <v/>
      </c>
      <c r="U341" s="36">
        <f ca="1">IF(F341&lt;&gt;"",COUNTA(OFFSET('Maximum minutes'!$C$1,'Annexe A1 Cours'!T341,0,1,50)),0)</f>
        <v>0</v>
      </c>
      <c r="V341" s="37">
        <f ca="1">IFERROR(OFFSET('Maximum minutes'!$C$1,T341+1,-1+MATCH(G341,OFFSET('Maximum minutes'!$C$1,T341-1,0,1,50),0)),0)</f>
        <v>0</v>
      </c>
      <c r="W341" s="38">
        <f t="shared" ca="1" si="10"/>
        <v>0</v>
      </c>
    </row>
    <row r="342" spans="1:23" s="36" customFormat="1" ht="18.75">
      <c r="A342" s="34"/>
      <c r="B342" s="39"/>
      <c r="C342" s="39"/>
      <c r="D342" s="35"/>
      <c r="E342" s="40"/>
      <c r="F342" s="39"/>
      <c r="G342" s="39"/>
      <c r="H342" s="39"/>
      <c r="I342" s="34"/>
      <c r="J342" s="34"/>
      <c r="K342" s="34"/>
      <c r="L342" s="34"/>
      <c r="M342" s="43" t="str">
        <f ca="1">IFERROR(OFFSET('Maximum minutes'!$C$1,T342,MATCH(IF(G342&lt;&gt;"",G342,F342),OFFSET('Maximum minutes'!$C$1,T342-1,0,1,U342+1),0)-1)*IF(OR(ISNUMBER(J342),J342="sans examen"),1,0)*IF(W342&lt;MinDate,1,0),"")</f>
        <v/>
      </c>
      <c r="N342" s="36">
        <f t="shared" ca="1" si="11"/>
        <v>0</v>
      </c>
      <c r="O342" s="36" t="e">
        <f ca="1">LEFT(OFFSET(Lists!$Q$2,MATCH(E342,Lists!$R$3:$R$19,0),0),4)</f>
        <v>#N/A</v>
      </c>
      <c r="P342" s="36" t="e">
        <f ca="1">MATCH(O342,Lists!$S$2:$S$640,1)</f>
        <v>#N/A</v>
      </c>
      <c r="Q342" s="36" t="e">
        <f ca="1">MATCH(LEFT(OFFSET(Lists!$Q$2,MATCH(E342,Lists!$R$3:$R$19,0)+1,0),4),Lists!$S$3:$S$640,1)</f>
        <v>#N/A</v>
      </c>
      <c r="R342" s="36" t="e">
        <f ca="1">LEFT(OFFSET(Lists!$S$2,P342-1+MATCH(F342,OFFSET(Lists!$T$3,P342-1,0,Q342-P342+1),0),0),6)</f>
        <v>#N/A</v>
      </c>
      <c r="S342" s="36" t="e">
        <f ca="1">VLOOKUP(R342,Lists!B:D,3,FALSE)</f>
        <v>#N/A</v>
      </c>
      <c r="T342" s="36" t="str">
        <f>IF(F342&lt;&gt;"",MATCH(R342,'Maximum minutes'!B:B,0),"")</f>
        <v/>
      </c>
      <c r="U342" s="36">
        <f ca="1">IF(F342&lt;&gt;"",COUNTA(OFFSET('Maximum minutes'!$C$1,'Annexe A1 Cours'!T342,0,1,50)),0)</f>
        <v>0</v>
      </c>
      <c r="V342" s="37">
        <f ca="1">IFERROR(OFFSET('Maximum minutes'!$C$1,T342+1,-1+MATCH(G342,OFFSET('Maximum minutes'!$C$1,T342-1,0,1,50),0)),0)</f>
        <v>0</v>
      </c>
      <c r="W342" s="38">
        <f t="shared" ca="1" si="10"/>
        <v>0</v>
      </c>
    </row>
    <row r="343" spans="1:23" s="36" customFormat="1" ht="18.75">
      <c r="A343" s="34"/>
      <c r="B343" s="39"/>
      <c r="C343" s="39"/>
      <c r="D343" s="35"/>
      <c r="E343" s="40"/>
      <c r="F343" s="39"/>
      <c r="G343" s="39"/>
      <c r="H343" s="39"/>
      <c r="I343" s="34"/>
      <c r="J343" s="34"/>
      <c r="K343" s="34"/>
      <c r="L343" s="34"/>
      <c r="M343" s="43" t="str">
        <f ca="1">IFERROR(OFFSET('Maximum minutes'!$C$1,T343,MATCH(IF(G343&lt;&gt;"",G343,F343),OFFSET('Maximum minutes'!$C$1,T343-1,0,1,U343+1),0)-1)*IF(OR(ISNUMBER(J343),J343="sans examen"),1,0)*IF(W343&lt;MinDate,1,0),"")</f>
        <v/>
      </c>
      <c r="N343" s="36">
        <f t="shared" ca="1" si="11"/>
        <v>0</v>
      </c>
      <c r="O343" s="36" t="e">
        <f ca="1">LEFT(OFFSET(Lists!$Q$2,MATCH(E343,Lists!$R$3:$R$19,0),0),4)</f>
        <v>#N/A</v>
      </c>
      <c r="P343" s="36" t="e">
        <f ca="1">MATCH(O343,Lists!$S$2:$S$640,1)</f>
        <v>#N/A</v>
      </c>
      <c r="Q343" s="36" t="e">
        <f ca="1">MATCH(LEFT(OFFSET(Lists!$Q$2,MATCH(E343,Lists!$R$3:$R$19,0)+1,0),4),Lists!$S$3:$S$640,1)</f>
        <v>#N/A</v>
      </c>
      <c r="R343" s="36" t="e">
        <f ca="1">LEFT(OFFSET(Lists!$S$2,P343-1+MATCH(F343,OFFSET(Lists!$T$3,P343-1,0,Q343-P343+1),0),0),6)</f>
        <v>#N/A</v>
      </c>
      <c r="S343" s="36" t="e">
        <f ca="1">VLOOKUP(R343,Lists!B:D,3,FALSE)</f>
        <v>#N/A</v>
      </c>
      <c r="T343" s="36" t="str">
        <f>IF(F343&lt;&gt;"",MATCH(R343,'Maximum minutes'!B:B,0),"")</f>
        <v/>
      </c>
      <c r="U343" s="36">
        <f ca="1">IF(F343&lt;&gt;"",COUNTA(OFFSET('Maximum minutes'!$C$1,'Annexe A1 Cours'!T343,0,1,50)),0)</f>
        <v>0</v>
      </c>
      <c r="V343" s="37">
        <f ca="1">IFERROR(OFFSET('Maximum minutes'!$C$1,T343+1,-1+MATCH(G343,OFFSET('Maximum minutes'!$C$1,T343-1,0,1,50),0)),0)</f>
        <v>0</v>
      </c>
      <c r="W343" s="38">
        <f t="shared" ca="1" si="10"/>
        <v>0</v>
      </c>
    </row>
    <row r="344" spans="1:23" s="36" customFormat="1" ht="18.75">
      <c r="A344" s="34"/>
      <c r="B344" s="39"/>
      <c r="C344" s="39"/>
      <c r="D344" s="35"/>
      <c r="E344" s="40"/>
      <c r="F344" s="39"/>
      <c r="G344" s="39"/>
      <c r="H344" s="39"/>
      <c r="I344" s="34"/>
      <c r="J344" s="34"/>
      <c r="K344" s="34"/>
      <c r="L344" s="34"/>
      <c r="M344" s="43" t="str">
        <f ca="1">IFERROR(OFFSET('Maximum minutes'!$C$1,T344,MATCH(IF(G344&lt;&gt;"",G344,F344),OFFSET('Maximum minutes'!$C$1,T344-1,0,1,U344+1),0)-1)*IF(OR(ISNUMBER(J344),J344="sans examen"),1,0)*IF(W344&lt;MinDate,1,0),"")</f>
        <v/>
      </c>
      <c r="N344" s="36">
        <f t="shared" ca="1" si="11"/>
        <v>0</v>
      </c>
      <c r="O344" s="36" t="e">
        <f ca="1">LEFT(OFFSET(Lists!$Q$2,MATCH(E344,Lists!$R$3:$R$19,0),0),4)</f>
        <v>#N/A</v>
      </c>
      <c r="P344" s="36" t="e">
        <f ca="1">MATCH(O344,Lists!$S$2:$S$640,1)</f>
        <v>#N/A</v>
      </c>
      <c r="Q344" s="36" t="e">
        <f ca="1">MATCH(LEFT(OFFSET(Lists!$Q$2,MATCH(E344,Lists!$R$3:$R$19,0)+1,0),4),Lists!$S$3:$S$640,1)</f>
        <v>#N/A</v>
      </c>
      <c r="R344" s="36" t="e">
        <f ca="1">LEFT(OFFSET(Lists!$S$2,P344-1+MATCH(F344,OFFSET(Lists!$T$3,P344-1,0,Q344-P344+1),0),0),6)</f>
        <v>#N/A</v>
      </c>
      <c r="S344" s="36" t="e">
        <f ca="1">VLOOKUP(R344,Lists!B:D,3,FALSE)</f>
        <v>#N/A</v>
      </c>
      <c r="T344" s="36" t="str">
        <f>IF(F344&lt;&gt;"",MATCH(R344,'Maximum minutes'!B:B,0),"")</f>
        <v/>
      </c>
      <c r="U344" s="36">
        <f ca="1">IF(F344&lt;&gt;"",COUNTA(OFFSET('Maximum minutes'!$C$1,'Annexe A1 Cours'!T344,0,1,50)),0)</f>
        <v>0</v>
      </c>
      <c r="V344" s="37">
        <f ca="1">IFERROR(OFFSET('Maximum minutes'!$C$1,T344+1,-1+MATCH(G344,OFFSET('Maximum minutes'!$C$1,T344-1,0,1,50),0)),0)</f>
        <v>0</v>
      </c>
      <c r="W344" s="38">
        <f t="shared" ca="1" si="10"/>
        <v>0</v>
      </c>
    </row>
    <row r="345" spans="1:23" s="36" customFormat="1" ht="18.75">
      <c r="A345" s="34"/>
      <c r="B345" s="39"/>
      <c r="C345" s="39"/>
      <c r="D345" s="35"/>
      <c r="E345" s="40"/>
      <c r="F345" s="39"/>
      <c r="G345" s="39"/>
      <c r="H345" s="39"/>
      <c r="I345" s="34"/>
      <c r="J345" s="34"/>
      <c r="K345" s="34"/>
      <c r="L345" s="34"/>
      <c r="M345" s="43" t="str">
        <f ca="1">IFERROR(OFFSET('Maximum minutes'!$C$1,T345,MATCH(IF(G345&lt;&gt;"",G345,F345),OFFSET('Maximum minutes'!$C$1,T345-1,0,1,U345+1),0)-1)*IF(OR(ISNUMBER(J345),J345="sans examen"),1,0)*IF(W345&lt;MinDate,1,0),"")</f>
        <v/>
      </c>
      <c r="N345" s="36">
        <f t="shared" ca="1" si="11"/>
        <v>0</v>
      </c>
      <c r="O345" s="36" t="e">
        <f ca="1">LEFT(OFFSET(Lists!$Q$2,MATCH(E345,Lists!$R$3:$R$19,0),0),4)</f>
        <v>#N/A</v>
      </c>
      <c r="P345" s="36" t="e">
        <f ca="1">MATCH(O345,Lists!$S$2:$S$640,1)</f>
        <v>#N/A</v>
      </c>
      <c r="Q345" s="36" t="e">
        <f ca="1">MATCH(LEFT(OFFSET(Lists!$Q$2,MATCH(E345,Lists!$R$3:$R$19,0)+1,0),4),Lists!$S$3:$S$640,1)</f>
        <v>#N/A</v>
      </c>
      <c r="R345" s="36" t="e">
        <f ca="1">LEFT(OFFSET(Lists!$S$2,P345-1+MATCH(F345,OFFSET(Lists!$T$3,P345-1,0,Q345-P345+1),0),0),6)</f>
        <v>#N/A</v>
      </c>
      <c r="S345" s="36" t="e">
        <f ca="1">VLOOKUP(R345,Lists!B:D,3,FALSE)</f>
        <v>#N/A</v>
      </c>
      <c r="T345" s="36" t="str">
        <f>IF(F345&lt;&gt;"",MATCH(R345,'Maximum minutes'!B:B,0),"")</f>
        <v/>
      </c>
      <c r="U345" s="36">
        <f ca="1">IF(F345&lt;&gt;"",COUNTA(OFFSET('Maximum minutes'!$C$1,'Annexe A1 Cours'!T345,0,1,50)),0)</f>
        <v>0</v>
      </c>
      <c r="V345" s="37">
        <f ca="1">IFERROR(OFFSET('Maximum minutes'!$C$1,T345+1,-1+MATCH(G345,OFFSET('Maximum minutes'!$C$1,T345-1,0,1,50),0)),0)</f>
        <v>0</v>
      </c>
      <c r="W345" s="38">
        <f t="shared" ca="1" si="10"/>
        <v>0</v>
      </c>
    </row>
    <row r="346" spans="1:23" s="36" customFormat="1" ht="18.75">
      <c r="A346" s="34"/>
      <c r="B346" s="39"/>
      <c r="C346" s="39"/>
      <c r="D346" s="35"/>
      <c r="E346" s="40"/>
      <c r="F346" s="39"/>
      <c r="G346" s="39"/>
      <c r="H346" s="39"/>
      <c r="I346" s="34"/>
      <c r="J346" s="34"/>
      <c r="K346" s="34"/>
      <c r="L346" s="34"/>
      <c r="M346" s="43" t="str">
        <f ca="1">IFERROR(OFFSET('Maximum minutes'!$C$1,T346,MATCH(IF(G346&lt;&gt;"",G346,F346),OFFSET('Maximum minutes'!$C$1,T346-1,0,1,U346+1),0)-1)*IF(OR(ISNUMBER(J346),J346="sans examen"),1,0)*IF(W346&lt;MinDate,1,0),"")</f>
        <v/>
      </c>
      <c r="N346" s="36">
        <f t="shared" ca="1" si="11"/>
        <v>0</v>
      </c>
      <c r="O346" s="36" t="e">
        <f ca="1">LEFT(OFFSET(Lists!$Q$2,MATCH(E346,Lists!$R$3:$R$19,0),0),4)</f>
        <v>#N/A</v>
      </c>
      <c r="P346" s="36" t="e">
        <f ca="1">MATCH(O346,Lists!$S$2:$S$640,1)</f>
        <v>#N/A</v>
      </c>
      <c r="Q346" s="36" t="e">
        <f ca="1">MATCH(LEFT(OFFSET(Lists!$Q$2,MATCH(E346,Lists!$R$3:$R$19,0)+1,0),4),Lists!$S$3:$S$640,1)</f>
        <v>#N/A</v>
      </c>
      <c r="R346" s="36" t="e">
        <f ca="1">LEFT(OFFSET(Lists!$S$2,P346-1+MATCH(F346,OFFSET(Lists!$T$3,P346-1,0,Q346-P346+1),0),0),6)</f>
        <v>#N/A</v>
      </c>
      <c r="S346" s="36" t="e">
        <f ca="1">VLOOKUP(R346,Lists!B:D,3,FALSE)</f>
        <v>#N/A</v>
      </c>
      <c r="T346" s="36" t="str">
        <f>IF(F346&lt;&gt;"",MATCH(R346,'Maximum minutes'!B:B,0),"")</f>
        <v/>
      </c>
      <c r="U346" s="36">
        <f ca="1">IF(F346&lt;&gt;"",COUNTA(OFFSET('Maximum minutes'!$C$1,'Annexe A1 Cours'!T346,0,1,50)),0)</f>
        <v>0</v>
      </c>
      <c r="V346" s="37">
        <f ca="1">IFERROR(OFFSET('Maximum minutes'!$C$1,T346+1,-1+MATCH(G346,OFFSET('Maximum minutes'!$C$1,T346-1,0,1,50),0)),0)</f>
        <v>0</v>
      </c>
      <c r="W346" s="38">
        <f t="shared" ca="1" si="10"/>
        <v>0</v>
      </c>
    </row>
    <row r="347" spans="1:23" s="36" customFormat="1" ht="18.75">
      <c r="A347" s="34"/>
      <c r="B347" s="39"/>
      <c r="C347" s="39"/>
      <c r="D347" s="35"/>
      <c r="E347" s="40"/>
      <c r="F347" s="39"/>
      <c r="G347" s="39"/>
      <c r="H347" s="39"/>
      <c r="I347" s="34"/>
      <c r="J347" s="34"/>
      <c r="K347" s="34"/>
      <c r="L347" s="34"/>
      <c r="M347" s="43" t="str">
        <f ca="1">IFERROR(OFFSET('Maximum minutes'!$C$1,T347,MATCH(IF(G347&lt;&gt;"",G347,F347),OFFSET('Maximum minutes'!$C$1,T347-1,0,1,U347+1),0)-1)*IF(OR(ISNUMBER(J347),J347="sans examen"),1,0)*IF(W347&lt;MinDate,1,0),"")</f>
        <v/>
      </c>
      <c r="N347" s="36">
        <f t="shared" ca="1" si="11"/>
        <v>0</v>
      </c>
      <c r="O347" s="36" t="e">
        <f ca="1">LEFT(OFFSET(Lists!$Q$2,MATCH(E347,Lists!$R$3:$R$19,0),0),4)</f>
        <v>#N/A</v>
      </c>
      <c r="P347" s="36" t="e">
        <f ca="1">MATCH(O347,Lists!$S$2:$S$640,1)</f>
        <v>#N/A</v>
      </c>
      <c r="Q347" s="36" t="e">
        <f ca="1">MATCH(LEFT(OFFSET(Lists!$Q$2,MATCH(E347,Lists!$R$3:$R$19,0)+1,0),4),Lists!$S$3:$S$640,1)</f>
        <v>#N/A</v>
      </c>
      <c r="R347" s="36" t="e">
        <f ca="1">LEFT(OFFSET(Lists!$S$2,P347-1+MATCH(F347,OFFSET(Lists!$T$3,P347-1,0,Q347-P347+1),0),0),6)</f>
        <v>#N/A</v>
      </c>
      <c r="S347" s="36" t="e">
        <f ca="1">VLOOKUP(R347,Lists!B:D,3,FALSE)</f>
        <v>#N/A</v>
      </c>
      <c r="T347" s="36" t="str">
        <f>IF(F347&lt;&gt;"",MATCH(R347,'Maximum minutes'!B:B,0),"")</f>
        <v/>
      </c>
      <c r="U347" s="36">
        <f ca="1">IF(F347&lt;&gt;"",COUNTA(OFFSET('Maximum minutes'!$C$1,'Annexe A1 Cours'!T347,0,1,50)),0)</f>
        <v>0</v>
      </c>
      <c r="V347" s="37">
        <f ca="1">IFERROR(OFFSET('Maximum minutes'!$C$1,T347+1,-1+MATCH(G347,OFFSET('Maximum minutes'!$C$1,T347-1,0,1,50),0)),0)</f>
        <v>0</v>
      </c>
      <c r="W347" s="38">
        <f t="shared" ca="1" si="10"/>
        <v>0</v>
      </c>
    </row>
    <row r="348" spans="1:23" s="36" customFormat="1" ht="18.75">
      <c r="A348" s="34"/>
      <c r="B348" s="39"/>
      <c r="C348" s="39"/>
      <c r="D348" s="35"/>
      <c r="E348" s="40"/>
      <c r="F348" s="39"/>
      <c r="G348" s="39"/>
      <c r="H348" s="39"/>
      <c r="I348" s="34"/>
      <c r="J348" s="34"/>
      <c r="K348" s="34"/>
      <c r="L348" s="34"/>
      <c r="M348" s="43" t="str">
        <f ca="1">IFERROR(OFFSET('Maximum minutes'!$C$1,T348,MATCH(IF(G348&lt;&gt;"",G348,F348),OFFSET('Maximum minutes'!$C$1,T348-1,0,1,U348+1),0)-1)*IF(OR(ISNUMBER(J348),J348="sans examen"),1,0)*IF(W348&lt;MinDate,1,0),"")</f>
        <v/>
      </c>
      <c r="N348" s="36">
        <f t="shared" ca="1" si="11"/>
        <v>0</v>
      </c>
      <c r="O348" s="36" t="e">
        <f ca="1">LEFT(OFFSET(Lists!$Q$2,MATCH(E348,Lists!$R$3:$R$19,0),0),4)</f>
        <v>#N/A</v>
      </c>
      <c r="P348" s="36" t="e">
        <f ca="1">MATCH(O348,Lists!$S$2:$S$640,1)</f>
        <v>#N/A</v>
      </c>
      <c r="Q348" s="36" t="e">
        <f ca="1">MATCH(LEFT(OFFSET(Lists!$Q$2,MATCH(E348,Lists!$R$3:$R$19,0)+1,0),4),Lists!$S$3:$S$640,1)</f>
        <v>#N/A</v>
      </c>
      <c r="R348" s="36" t="e">
        <f ca="1">LEFT(OFFSET(Lists!$S$2,P348-1+MATCH(F348,OFFSET(Lists!$T$3,P348-1,0,Q348-P348+1),0),0),6)</f>
        <v>#N/A</v>
      </c>
      <c r="S348" s="36" t="e">
        <f ca="1">VLOOKUP(R348,Lists!B:D,3,FALSE)</f>
        <v>#N/A</v>
      </c>
      <c r="T348" s="36" t="str">
        <f>IF(F348&lt;&gt;"",MATCH(R348,'Maximum minutes'!B:B,0),"")</f>
        <v/>
      </c>
      <c r="U348" s="36">
        <f ca="1">IF(F348&lt;&gt;"",COUNTA(OFFSET('Maximum minutes'!$C$1,'Annexe A1 Cours'!T348,0,1,50)),0)</f>
        <v>0</v>
      </c>
      <c r="V348" s="37">
        <f ca="1">IFERROR(OFFSET('Maximum minutes'!$C$1,T348+1,-1+MATCH(G348,OFFSET('Maximum minutes'!$C$1,T348-1,0,1,50),0)),0)</f>
        <v>0</v>
      </c>
      <c r="W348" s="38">
        <f t="shared" ca="1" si="10"/>
        <v>0</v>
      </c>
    </row>
    <row r="349" spans="1:23" s="36" customFormat="1" ht="18.75">
      <c r="A349" s="34"/>
      <c r="B349" s="39"/>
      <c r="C349" s="39"/>
      <c r="D349" s="35"/>
      <c r="E349" s="40"/>
      <c r="F349" s="39"/>
      <c r="G349" s="39"/>
      <c r="H349" s="39"/>
      <c r="I349" s="34"/>
      <c r="J349" s="34"/>
      <c r="K349" s="34"/>
      <c r="L349" s="34"/>
      <c r="M349" s="43" t="str">
        <f ca="1">IFERROR(OFFSET('Maximum minutes'!$C$1,T349,MATCH(IF(G349&lt;&gt;"",G349,F349),OFFSET('Maximum minutes'!$C$1,T349-1,0,1,U349+1),0)-1)*IF(OR(ISNUMBER(J349),J349="sans examen"),1,0)*IF(W349&lt;MinDate,1,0),"")</f>
        <v/>
      </c>
      <c r="N349" s="36">
        <f t="shared" ca="1" si="11"/>
        <v>0</v>
      </c>
      <c r="O349" s="36" t="e">
        <f ca="1">LEFT(OFFSET(Lists!$Q$2,MATCH(E349,Lists!$R$3:$R$19,0),0),4)</f>
        <v>#N/A</v>
      </c>
      <c r="P349" s="36" t="e">
        <f ca="1">MATCH(O349,Lists!$S$2:$S$640,1)</f>
        <v>#N/A</v>
      </c>
      <c r="Q349" s="36" t="e">
        <f ca="1">MATCH(LEFT(OFFSET(Lists!$Q$2,MATCH(E349,Lists!$R$3:$R$19,0)+1,0),4),Lists!$S$3:$S$640,1)</f>
        <v>#N/A</v>
      </c>
      <c r="R349" s="36" t="e">
        <f ca="1">LEFT(OFFSET(Lists!$S$2,P349-1+MATCH(F349,OFFSET(Lists!$T$3,P349-1,0,Q349-P349+1),0),0),6)</f>
        <v>#N/A</v>
      </c>
      <c r="S349" s="36" t="e">
        <f ca="1">VLOOKUP(R349,Lists!B:D,3,FALSE)</f>
        <v>#N/A</v>
      </c>
      <c r="T349" s="36" t="str">
        <f>IF(F349&lt;&gt;"",MATCH(R349,'Maximum minutes'!B:B,0),"")</f>
        <v/>
      </c>
      <c r="U349" s="36">
        <f ca="1">IF(F349&lt;&gt;"",COUNTA(OFFSET('Maximum minutes'!$C$1,'Annexe A1 Cours'!T349,0,1,50)),0)</f>
        <v>0</v>
      </c>
      <c r="V349" s="37">
        <f ca="1">IFERROR(OFFSET('Maximum minutes'!$C$1,T349+1,-1+MATCH(G349,OFFSET('Maximum minutes'!$C$1,T349-1,0,1,50),0)),0)</f>
        <v>0</v>
      </c>
      <c r="W349" s="38">
        <f t="shared" ca="1" si="10"/>
        <v>0</v>
      </c>
    </row>
    <row r="350" spans="1:23" s="36" customFormat="1" ht="18.75">
      <c r="A350" s="34"/>
      <c r="B350" s="39"/>
      <c r="C350" s="39"/>
      <c r="D350" s="35"/>
      <c r="E350" s="40"/>
      <c r="F350" s="39"/>
      <c r="G350" s="39"/>
      <c r="H350" s="39"/>
      <c r="I350" s="34"/>
      <c r="J350" s="34"/>
      <c r="K350" s="34"/>
      <c r="L350" s="34"/>
      <c r="M350" s="43" t="str">
        <f ca="1">IFERROR(OFFSET('Maximum minutes'!$C$1,T350,MATCH(IF(G350&lt;&gt;"",G350,F350),OFFSET('Maximum minutes'!$C$1,T350-1,0,1,U350+1),0)-1)*IF(OR(ISNUMBER(J350),J350="sans examen"),1,0)*IF(W350&lt;MinDate,1,0),"")</f>
        <v/>
      </c>
      <c r="N350" s="36">
        <f t="shared" ca="1" si="11"/>
        <v>0</v>
      </c>
      <c r="O350" s="36" t="e">
        <f ca="1">LEFT(OFFSET(Lists!$Q$2,MATCH(E350,Lists!$R$3:$R$19,0),0),4)</f>
        <v>#N/A</v>
      </c>
      <c r="P350" s="36" t="e">
        <f ca="1">MATCH(O350,Lists!$S$2:$S$640,1)</f>
        <v>#N/A</v>
      </c>
      <c r="Q350" s="36" t="e">
        <f ca="1">MATCH(LEFT(OFFSET(Lists!$Q$2,MATCH(E350,Lists!$R$3:$R$19,0)+1,0),4),Lists!$S$3:$S$640,1)</f>
        <v>#N/A</v>
      </c>
      <c r="R350" s="36" t="e">
        <f ca="1">LEFT(OFFSET(Lists!$S$2,P350-1+MATCH(F350,OFFSET(Lists!$T$3,P350-1,0,Q350-P350+1),0),0),6)</f>
        <v>#N/A</v>
      </c>
      <c r="S350" s="36" t="e">
        <f ca="1">VLOOKUP(R350,Lists!B:D,3,FALSE)</f>
        <v>#N/A</v>
      </c>
      <c r="T350" s="36" t="str">
        <f>IF(F350&lt;&gt;"",MATCH(R350,'Maximum minutes'!B:B,0),"")</f>
        <v/>
      </c>
      <c r="U350" s="36">
        <f ca="1">IF(F350&lt;&gt;"",COUNTA(OFFSET('Maximum minutes'!$C$1,'Annexe A1 Cours'!T350,0,1,50)),0)</f>
        <v>0</v>
      </c>
      <c r="V350" s="37">
        <f ca="1">IFERROR(OFFSET('Maximum minutes'!$C$1,T350+1,-1+MATCH(G350,OFFSET('Maximum minutes'!$C$1,T350-1,0,1,50),0)),0)</f>
        <v>0</v>
      </c>
      <c r="W350" s="38">
        <f t="shared" ca="1" si="10"/>
        <v>0</v>
      </c>
    </row>
    <row r="351" spans="1:23" s="36" customFormat="1" ht="18.75">
      <c r="A351" s="34"/>
      <c r="B351" s="39"/>
      <c r="C351" s="39"/>
      <c r="D351" s="35"/>
      <c r="E351" s="40"/>
      <c r="F351" s="39"/>
      <c r="G351" s="39"/>
      <c r="H351" s="39"/>
      <c r="I351" s="34"/>
      <c r="J351" s="34"/>
      <c r="K351" s="34"/>
      <c r="L351" s="34"/>
      <c r="M351" s="43" t="str">
        <f ca="1">IFERROR(OFFSET('Maximum minutes'!$C$1,T351,MATCH(IF(G351&lt;&gt;"",G351,F351),OFFSET('Maximum minutes'!$C$1,T351-1,0,1,U351+1),0)-1)*IF(OR(ISNUMBER(J351),J351="sans examen"),1,0)*IF(W351&lt;MinDate,1,0),"")</f>
        <v/>
      </c>
      <c r="N351" s="36">
        <f t="shared" ca="1" si="11"/>
        <v>0</v>
      </c>
      <c r="O351" s="36" t="e">
        <f ca="1">LEFT(OFFSET(Lists!$Q$2,MATCH(E351,Lists!$R$3:$R$19,0),0),4)</f>
        <v>#N/A</v>
      </c>
      <c r="P351" s="36" t="e">
        <f ca="1">MATCH(O351,Lists!$S$2:$S$640,1)</f>
        <v>#N/A</v>
      </c>
      <c r="Q351" s="36" t="e">
        <f ca="1">MATCH(LEFT(OFFSET(Lists!$Q$2,MATCH(E351,Lists!$R$3:$R$19,0)+1,0),4),Lists!$S$3:$S$640,1)</f>
        <v>#N/A</v>
      </c>
      <c r="R351" s="36" t="e">
        <f ca="1">LEFT(OFFSET(Lists!$S$2,P351-1+MATCH(F351,OFFSET(Lists!$T$3,P351-1,0,Q351-P351+1),0),0),6)</f>
        <v>#N/A</v>
      </c>
      <c r="S351" s="36" t="e">
        <f ca="1">VLOOKUP(R351,Lists!B:D,3,FALSE)</f>
        <v>#N/A</v>
      </c>
      <c r="T351" s="36" t="str">
        <f>IF(F351&lt;&gt;"",MATCH(R351,'Maximum minutes'!B:B,0),"")</f>
        <v/>
      </c>
      <c r="U351" s="36">
        <f ca="1">IF(F351&lt;&gt;"",COUNTA(OFFSET('Maximum minutes'!$C$1,'Annexe A1 Cours'!T351,0,1,50)),0)</f>
        <v>0</v>
      </c>
      <c r="V351" s="37">
        <f ca="1">IFERROR(OFFSET('Maximum minutes'!$C$1,T351+1,-1+MATCH(G351,OFFSET('Maximum minutes'!$C$1,T351-1,0,1,50),0)),0)</f>
        <v>0</v>
      </c>
      <c r="W351" s="38">
        <f t="shared" ca="1" si="10"/>
        <v>0</v>
      </c>
    </row>
    <row r="352" spans="1:23" s="36" customFormat="1" ht="18.75">
      <c r="A352" s="34"/>
      <c r="B352" s="39"/>
      <c r="C352" s="39"/>
      <c r="D352" s="35"/>
      <c r="E352" s="40"/>
      <c r="F352" s="39"/>
      <c r="G352" s="39"/>
      <c r="H352" s="39"/>
      <c r="I352" s="34"/>
      <c r="J352" s="34"/>
      <c r="K352" s="34"/>
      <c r="L352" s="34"/>
      <c r="M352" s="43" t="str">
        <f ca="1">IFERROR(OFFSET('Maximum minutes'!$C$1,T352,MATCH(IF(G352&lt;&gt;"",G352,F352),OFFSET('Maximum minutes'!$C$1,T352-1,0,1,U352+1),0)-1)*IF(OR(ISNUMBER(J352),J352="sans examen"),1,0)*IF(W352&lt;MinDate,1,0),"")</f>
        <v/>
      </c>
      <c r="N352" s="36">
        <f t="shared" ca="1" si="11"/>
        <v>0</v>
      </c>
      <c r="O352" s="36" t="e">
        <f ca="1">LEFT(OFFSET(Lists!$Q$2,MATCH(E352,Lists!$R$3:$R$19,0),0),4)</f>
        <v>#N/A</v>
      </c>
      <c r="P352" s="36" t="e">
        <f ca="1">MATCH(O352,Lists!$S$2:$S$640,1)</f>
        <v>#N/A</v>
      </c>
      <c r="Q352" s="36" t="e">
        <f ca="1">MATCH(LEFT(OFFSET(Lists!$Q$2,MATCH(E352,Lists!$R$3:$R$19,0)+1,0),4),Lists!$S$3:$S$640,1)</f>
        <v>#N/A</v>
      </c>
      <c r="R352" s="36" t="e">
        <f ca="1">LEFT(OFFSET(Lists!$S$2,P352-1+MATCH(F352,OFFSET(Lists!$T$3,P352-1,0,Q352-P352+1),0),0),6)</f>
        <v>#N/A</v>
      </c>
      <c r="S352" s="36" t="e">
        <f ca="1">VLOOKUP(R352,Lists!B:D,3,FALSE)</f>
        <v>#N/A</v>
      </c>
      <c r="T352" s="36" t="str">
        <f>IF(F352&lt;&gt;"",MATCH(R352,'Maximum minutes'!B:B,0),"")</f>
        <v/>
      </c>
      <c r="U352" s="36">
        <f ca="1">IF(F352&lt;&gt;"",COUNTA(OFFSET('Maximum minutes'!$C$1,'Annexe A1 Cours'!T352,0,1,50)),0)</f>
        <v>0</v>
      </c>
      <c r="V352" s="37">
        <f ca="1">IFERROR(OFFSET('Maximum minutes'!$C$1,T352+1,-1+MATCH(G352,OFFSET('Maximum minutes'!$C$1,T352-1,0,1,50),0)),0)</f>
        <v>0</v>
      </c>
      <c r="W352" s="38">
        <f t="shared" ca="1" si="10"/>
        <v>0</v>
      </c>
    </row>
    <row r="353" spans="1:23" s="36" customFormat="1" ht="18.75">
      <c r="A353" s="34"/>
      <c r="B353" s="39"/>
      <c r="C353" s="39"/>
      <c r="D353" s="35"/>
      <c r="E353" s="40"/>
      <c r="F353" s="39"/>
      <c r="G353" s="39"/>
      <c r="H353" s="39"/>
      <c r="I353" s="34"/>
      <c r="J353" s="34"/>
      <c r="K353" s="34"/>
      <c r="L353" s="34"/>
      <c r="M353" s="43" t="str">
        <f ca="1">IFERROR(OFFSET('Maximum minutes'!$C$1,T353,MATCH(IF(G353&lt;&gt;"",G353,F353),OFFSET('Maximum minutes'!$C$1,T353-1,0,1,U353+1),0)-1)*IF(OR(ISNUMBER(J353),J353="sans examen"),1,0)*IF(W353&lt;MinDate,1,0),"")</f>
        <v/>
      </c>
      <c r="N353" s="36">
        <f t="shared" ca="1" si="11"/>
        <v>0</v>
      </c>
      <c r="O353" s="36" t="e">
        <f ca="1">LEFT(OFFSET(Lists!$Q$2,MATCH(E353,Lists!$R$3:$R$19,0),0),4)</f>
        <v>#N/A</v>
      </c>
      <c r="P353" s="36" t="e">
        <f ca="1">MATCH(O353,Lists!$S$2:$S$640,1)</f>
        <v>#N/A</v>
      </c>
      <c r="Q353" s="36" t="e">
        <f ca="1">MATCH(LEFT(OFFSET(Lists!$Q$2,MATCH(E353,Lists!$R$3:$R$19,0)+1,0),4),Lists!$S$3:$S$640,1)</f>
        <v>#N/A</v>
      </c>
      <c r="R353" s="36" t="e">
        <f ca="1">LEFT(OFFSET(Lists!$S$2,P353-1+MATCH(F353,OFFSET(Lists!$T$3,P353-1,0,Q353-P353+1),0),0),6)</f>
        <v>#N/A</v>
      </c>
      <c r="S353" s="36" t="e">
        <f ca="1">VLOOKUP(R353,Lists!B:D,3,FALSE)</f>
        <v>#N/A</v>
      </c>
      <c r="T353" s="36" t="str">
        <f>IF(F353&lt;&gt;"",MATCH(R353,'Maximum minutes'!B:B,0),"")</f>
        <v/>
      </c>
      <c r="U353" s="36">
        <f ca="1">IF(F353&lt;&gt;"",COUNTA(OFFSET('Maximum minutes'!$C$1,'Annexe A1 Cours'!T353,0,1,50)),0)</f>
        <v>0</v>
      </c>
      <c r="V353" s="37">
        <f ca="1">IFERROR(OFFSET('Maximum minutes'!$C$1,T353+1,-1+MATCH(G353,OFFSET('Maximum minutes'!$C$1,T353-1,0,1,50),0)),0)</f>
        <v>0</v>
      </c>
      <c r="W353" s="38">
        <f t="shared" ca="1" si="10"/>
        <v>0</v>
      </c>
    </row>
    <row r="354" spans="1:23" s="36" customFormat="1" ht="18.75">
      <c r="A354" s="34"/>
      <c r="B354" s="39"/>
      <c r="C354" s="39"/>
      <c r="D354" s="35"/>
      <c r="E354" s="40"/>
      <c r="F354" s="39"/>
      <c r="G354" s="39"/>
      <c r="H354" s="39"/>
      <c r="I354" s="34"/>
      <c r="J354" s="34"/>
      <c r="K354" s="34"/>
      <c r="L354" s="34"/>
      <c r="M354" s="43" t="str">
        <f ca="1">IFERROR(OFFSET('Maximum minutes'!$C$1,T354,MATCH(IF(G354&lt;&gt;"",G354,F354),OFFSET('Maximum minutes'!$C$1,T354-1,0,1,U354+1),0)-1)*IF(OR(ISNUMBER(J354),J354="sans examen"),1,0)*IF(W354&lt;MinDate,1,0),"")</f>
        <v/>
      </c>
      <c r="N354" s="36">
        <f t="shared" ca="1" si="11"/>
        <v>0</v>
      </c>
      <c r="O354" s="36" t="e">
        <f ca="1">LEFT(OFFSET(Lists!$Q$2,MATCH(E354,Lists!$R$3:$R$19,0),0),4)</f>
        <v>#N/A</v>
      </c>
      <c r="P354" s="36" t="e">
        <f ca="1">MATCH(O354,Lists!$S$2:$S$640,1)</f>
        <v>#N/A</v>
      </c>
      <c r="Q354" s="36" t="e">
        <f ca="1">MATCH(LEFT(OFFSET(Lists!$Q$2,MATCH(E354,Lists!$R$3:$R$19,0)+1,0),4),Lists!$S$3:$S$640,1)</f>
        <v>#N/A</v>
      </c>
      <c r="R354" s="36" t="e">
        <f ca="1">LEFT(OFFSET(Lists!$S$2,P354-1+MATCH(F354,OFFSET(Lists!$T$3,P354-1,0,Q354-P354+1),0),0),6)</f>
        <v>#N/A</v>
      </c>
      <c r="S354" s="36" t="e">
        <f ca="1">VLOOKUP(R354,Lists!B:D,3,FALSE)</f>
        <v>#N/A</v>
      </c>
      <c r="T354" s="36" t="str">
        <f>IF(F354&lt;&gt;"",MATCH(R354,'Maximum minutes'!B:B,0),"")</f>
        <v/>
      </c>
      <c r="U354" s="36">
        <f ca="1">IF(F354&lt;&gt;"",COUNTA(OFFSET('Maximum minutes'!$C$1,'Annexe A1 Cours'!T354,0,1,50)),0)</f>
        <v>0</v>
      </c>
      <c r="V354" s="37">
        <f ca="1">IFERROR(OFFSET('Maximum minutes'!$C$1,T354+1,-1+MATCH(G354,OFFSET('Maximum minutes'!$C$1,T354-1,0,1,50),0)),0)</f>
        <v>0</v>
      </c>
      <c r="W354" s="38">
        <f t="shared" ca="1" si="10"/>
        <v>0</v>
      </c>
    </row>
    <row r="355" spans="1:23" s="36" customFormat="1" ht="18.75">
      <c r="A355" s="34"/>
      <c r="B355" s="39"/>
      <c r="C355" s="39"/>
      <c r="D355" s="35"/>
      <c r="E355" s="40"/>
      <c r="F355" s="39"/>
      <c r="G355" s="39"/>
      <c r="H355" s="39"/>
      <c r="I355" s="34"/>
      <c r="J355" s="34"/>
      <c r="K355" s="34"/>
      <c r="L355" s="34"/>
      <c r="M355" s="43" t="str">
        <f ca="1">IFERROR(OFFSET('Maximum minutes'!$C$1,T355,MATCH(IF(G355&lt;&gt;"",G355,F355),OFFSET('Maximum minutes'!$C$1,T355-1,0,1,U355+1),0)-1)*IF(OR(ISNUMBER(J355),J355="sans examen"),1,0)*IF(W355&lt;MinDate,1,0),"")</f>
        <v/>
      </c>
      <c r="N355" s="36">
        <f t="shared" ca="1" si="11"/>
        <v>0</v>
      </c>
      <c r="O355" s="36" t="e">
        <f ca="1">LEFT(OFFSET(Lists!$Q$2,MATCH(E355,Lists!$R$3:$R$19,0),0),4)</f>
        <v>#N/A</v>
      </c>
      <c r="P355" s="36" t="e">
        <f ca="1">MATCH(O355,Lists!$S$2:$S$640,1)</f>
        <v>#N/A</v>
      </c>
      <c r="Q355" s="36" t="e">
        <f ca="1">MATCH(LEFT(OFFSET(Lists!$Q$2,MATCH(E355,Lists!$R$3:$R$19,0)+1,0),4),Lists!$S$3:$S$640,1)</f>
        <v>#N/A</v>
      </c>
      <c r="R355" s="36" t="e">
        <f ca="1">LEFT(OFFSET(Lists!$S$2,P355-1+MATCH(F355,OFFSET(Lists!$T$3,P355-1,0,Q355-P355+1),0),0),6)</f>
        <v>#N/A</v>
      </c>
      <c r="S355" s="36" t="e">
        <f ca="1">VLOOKUP(R355,Lists!B:D,3,FALSE)</f>
        <v>#N/A</v>
      </c>
      <c r="T355" s="36" t="str">
        <f>IF(F355&lt;&gt;"",MATCH(R355,'Maximum minutes'!B:B,0),"")</f>
        <v/>
      </c>
      <c r="U355" s="36">
        <f ca="1">IF(F355&lt;&gt;"",COUNTA(OFFSET('Maximum minutes'!$C$1,'Annexe A1 Cours'!T355,0,1,50)),0)</f>
        <v>0</v>
      </c>
      <c r="V355" s="37">
        <f ca="1">IFERROR(OFFSET('Maximum minutes'!$C$1,T355+1,-1+MATCH(G355,OFFSET('Maximum minutes'!$C$1,T355-1,0,1,50),0)),0)</f>
        <v>0</v>
      </c>
      <c r="W355" s="38">
        <f t="shared" ca="1" si="10"/>
        <v>0</v>
      </c>
    </row>
    <row r="356" spans="1:23" s="36" customFormat="1" ht="18.75">
      <c r="A356" s="34"/>
      <c r="B356" s="39"/>
      <c r="C356" s="39"/>
      <c r="D356" s="35"/>
      <c r="E356" s="40"/>
      <c r="F356" s="39"/>
      <c r="G356" s="39"/>
      <c r="H356" s="39"/>
      <c r="I356" s="34"/>
      <c r="J356" s="34"/>
      <c r="K356" s="34"/>
      <c r="L356" s="34"/>
      <c r="M356" s="43" t="str">
        <f ca="1">IFERROR(OFFSET('Maximum minutes'!$C$1,T356,MATCH(IF(G356&lt;&gt;"",G356,F356),OFFSET('Maximum minutes'!$C$1,T356-1,0,1,U356+1),0)-1)*IF(OR(ISNUMBER(J356),J356="sans examen"),1,0)*IF(W356&lt;MinDate,1,0),"")</f>
        <v/>
      </c>
      <c r="N356" s="36">
        <f t="shared" ca="1" si="11"/>
        <v>0</v>
      </c>
      <c r="O356" s="36" t="e">
        <f ca="1">LEFT(OFFSET(Lists!$Q$2,MATCH(E356,Lists!$R$3:$R$19,0),0),4)</f>
        <v>#N/A</v>
      </c>
      <c r="P356" s="36" t="e">
        <f ca="1">MATCH(O356,Lists!$S$2:$S$640,1)</f>
        <v>#N/A</v>
      </c>
      <c r="Q356" s="36" t="e">
        <f ca="1">MATCH(LEFT(OFFSET(Lists!$Q$2,MATCH(E356,Lists!$R$3:$R$19,0)+1,0),4),Lists!$S$3:$S$640,1)</f>
        <v>#N/A</v>
      </c>
      <c r="R356" s="36" t="e">
        <f ca="1">LEFT(OFFSET(Lists!$S$2,P356-1+MATCH(F356,OFFSET(Lists!$T$3,P356-1,0,Q356-P356+1),0),0),6)</f>
        <v>#N/A</v>
      </c>
      <c r="S356" s="36" t="e">
        <f ca="1">VLOOKUP(R356,Lists!B:D,3,FALSE)</f>
        <v>#N/A</v>
      </c>
      <c r="T356" s="36" t="str">
        <f>IF(F356&lt;&gt;"",MATCH(R356,'Maximum minutes'!B:B,0),"")</f>
        <v/>
      </c>
      <c r="U356" s="36">
        <f ca="1">IF(F356&lt;&gt;"",COUNTA(OFFSET('Maximum minutes'!$C$1,'Annexe A1 Cours'!T356,0,1,50)),0)</f>
        <v>0</v>
      </c>
      <c r="V356" s="37">
        <f ca="1">IFERROR(OFFSET('Maximum minutes'!$C$1,T356+1,-1+MATCH(G356,OFFSET('Maximum minutes'!$C$1,T356-1,0,1,50),0)),0)</f>
        <v>0</v>
      </c>
      <c r="W356" s="38">
        <f t="shared" ca="1" si="10"/>
        <v>0</v>
      </c>
    </row>
    <row r="357" spans="1:23" s="36" customFormat="1" ht="18.75">
      <c r="A357" s="34"/>
      <c r="B357" s="39"/>
      <c r="C357" s="39"/>
      <c r="D357" s="35"/>
      <c r="E357" s="40"/>
      <c r="F357" s="39"/>
      <c r="G357" s="39"/>
      <c r="H357" s="39"/>
      <c r="I357" s="34"/>
      <c r="J357" s="34"/>
      <c r="K357" s="34"/>
      <c r="L357" s="34"/>
      <c r="M357" s="43" t="str">
        <f ca="1">IFERROR(OFFSET('Maximum minutes'!$C$1,T357,MATCH(IF(G357&lt;&gt;"",G357,F357),OFFSET('Maximum minutes'!$C$1,T357-1,0,1,U357+1),0)-1)*IF(OR(ISNUMBER(J357),J357="sans examen"),1,0)*IF(W357&lt;MinDate,1,0),"")</f>
        <v/>
      </c>
      <c r="N357" s="36">
        <f t="shared" ca="1" si="11"/>
        <v>0</v>
      </c>
      <c r="O357" s="36" t="e">
        <f ca="1">LEFT(OFFSET(Lists!$Q$2,MATCH(E357,Lists!$R$3:$R$19,0),0),4)</f>
        <v>#N/A</v>
      </c>
      <c r="P357" s="36" t="e">
        <f ca="1">MATCH(O357,Lists!$S$2:$S$640,1)</f>
        <v>#N/A</v>
      </c>
      <c r="Q357" s="36" t="e">
        <f ca="1">MATCH(LEFT(OFFSET(Lists!$Q$2,MATCH(E357,Lists!$R$3:$R$19,0)+1,0),4),Lists!$S$3:$S$640,1)</f>
        <v>#N/A</v>
      </c>
      <c r="R357" s="36" t="e">
        <f ca="1">LEFT(OFFSET(Lists!$S$2,P357-1+MATCH(F357,OFFSET(Lists!$T$3,P357-1,0,Q357-P357+1),0),0),6)</f>
        <v>#N/A</v>
      </c>
      <c r="S357" s="36" t="e">
        <f ca="1">VLOOKUP(R357,Lists!B:D,3,FALSE)</f>
        <v>#N/A</v>
      </c>
      <c r="T357" s="36" t="str">
        <f>IF(F357&lt;&gt;"",MATCH(R357,'Maximum minutes'!B:B,0),"")</f>
        <v/>
      </c>
      <c r="U357" s="36">
        <f ca="1">IF(F357&lt;&gt;"",COUNTA(OFFSET('Maximum minutes'!$C$1,'Annexe A1 Cours'!T357,0,1,50)),0)</f>
        <v>0</v>
      </c>
      <c r="V357" s="37">
        <f ca="1">IFERROR(OFFSET('Maximum minutes'!$C$1,T357+1,-1+MATCH(G357,OFFSET('Maximum minutes'!$C$1,T357-1,0,1,50),0)),0)</f>
        <v>0</v>
      </c>
      <c r="W357" s="38">
        <f t="shared" ca="1" si="10"/>
        <v>0</v>
      </c>
    </row>
    <row r="358" spans="1:23" s="36" customFormat="1" ht="18.75">
      <c r="A358" s="34"/>
      <c r="B358" s="39"/>
      <c r="C358" s="39"/>
      <c r="D358" s="35"/>
      <c r="E358" s="40"/>
      <c r="F358" s="39"/>
      <c r="G358" s="39"/>
      <c r="H358" s="39"/>
      <c r="I358" s="34"/>
      <c r="J358" s="34"/>
      <c r="K358" s="34"/>
      <c r="L358" s="34"/>
      <c r="M358" s="43" t="str">
        <f ca="1">IFERROR(OFFSET('Maximum minutes'!$C$1,T358,MATCH(IF(G358&lt;&gt;"",G358,F358),OFFSET('Maximum minutes'!$C$1,T358-1,0,1,U358+1),0)-1)*IF(OR(ISNUMBER(J358),J358="sans examen"),1,0)*IF(W358&lt;MinDate,1,0),"")</f>
        <v/>
      </c>
      <c r="N358" s="36">
        <f t="shared" ca="1" si="11"/>
        <v>0</v>
      </c>
      <c r="O358" s="36" t="e">
        <f ca="1">LEFT(OFFSET(Lists!$Q$2,MATCH(E358,Lists!$R$3:$R$19,0),0),4)</f>
        <v>#N/A</v>
      </c>
      <c r="P358" s="36" t="e">
        <f ca="1">MATCH(O358,Lists!$S$2:$S$640,1)</f>
        <v>#N/A</v>
      </c>
      <c r="Q358" s="36" t="e">
        <f ca="1">MATCH(LEFT(OFFSET(Lists!$Q$2,MATCH(E358,Lists!$R$3:$R$19,0)+1,0),4),Lists!$S$3:$S$640,1)</f>
        <v>#N/A</v>
      </c>
      <c r="R358" s="36" t="e">
        <f ca="1">LEFT(OFFSET(Lists!$S$2,P358-1+MATCH(F358,OFFSET(Lists!$T$3,P358-1,0,Q358-P358+1),0),0),6)</f>
        <v>#N/A</v>
      </c>
      <c r="S358" s="36" t="e">
        <f ca="1">VLOOKUP(R358,Lists!B:D,3,FALSE)</f>
        <v>#N/A</v>
      </c>
      <c r="T358" s="36" t="str">
        <f>IF(F358&lt;&gt;"",MATCH(R358,'Maximum minutes'!B:B,0),"")</f>
        <v/>
      </c>
      <c r="U358" s="36">
        <f ca="1">IF(F358&lt;&gt;"",COUNTA(OFFSET('Maximum minutes'!$C$1,'Annexe A1 Cours'!T358,0,1,50)),0)</f>
        <v>0</v>
      </c>
      <c r="V358" s="37">
        <f ca="1">IFERROR(OFFSET('Maximum minutes'!$C$1,T358+1,-1+MATCH(G358,OFFSET('Maximum minutes'!$C$1,T358-1,0,1,50),0)),0)</f>
        <v>0</v>
      </c>
      <c r="W358" s="38">
        <f t="shared" ca="1" si="10"/>
        <v>0</v>
      </c>
    </row>
    <row r="359" spans="1:23" s="36" customFormat="1" ht="18.75">
      <c r="A359" s="34"/>
      <c r="B359" s="39"/>
      <c r="C359" s="39"/>
      <c r="D359" s="35"/>
      <c r="E359" s="40"/>
      <c r="F359" s="39"/>
      <c r="G359" s="39"/>
      <c r="H359" s="39"/>
      <c r="I359" s="34"/>
      <c r="J359" s="34"/>
      <c r="K359" s="34"/>
      <c r="L359" s="34"/>
      <c r="M359" s="43" t="str">
        <f ca="1">IFERROR(OFFSET('Maximum minutes'!$C$1,T359,MATCH(IF(G359&lt;&gt;"",G359,F359),OFFSET('Maximum minutes'!$C$1,T359-1,0,1,U359+1),0)-1)*IF(OR(ISNUMBER(J359),J359="sans examen"),1,0)*IF(W359&lt;MinDate,1,0),"")</f>
        <v/>
      </c>
      <c r="N359" s="36">
        <f t="shared" ca="1" si="11"/>
        <v>0</v>
      </c>
      <c r="O359" s="36" t="e">
        <f ca="1">LEFT(OFFSET(Lists!$Q$2,MATCH(E359,Lists!$R$3:$R$19,0),0),4)</f>
        <v>#N/A</v>
      </c>
      <c r="P359" s="36" t="e">
        <f ca="1">MATCH(O359,Lists!$S$2:$S$640,1)</f>
        <v>#N/A</v>
      </c>
      <c r="Q359" s="36" t="e">
        <f ca="1">MATCH(LEFT(OFFSET(Lists!$Q$2,MATCH(E359,Lists!$R$3:$R$19,0)+1,0),4),Lists!$S$3:$S$640,1)</f>
        <v>#N/A</v>
      </c>
      <c r="R359" s="36" t="e">
        <f ca="1">LEFT(OFFSET(Lists!$S$2,P359-1+MATCH(F359,OFFSET(Lists!$T$3,P359-1,0,Q359-P359+1),0),0),6)</f>
        <v>#N/A</v>
      </c>
      <c r="S359" s="36" t="e">
        <f ca="1">VLOOKUP(R359,Lists!B:D,3,FALSE)</f>
        <v>#N/A</v>
      </c>
      <c r="T359" s="36" t="str">
        <f>IF(F359&lt;&gt;"",MATCH(R359,'Maximum minutes'!B:B,0),"")</f>
        <v/>
      </c>
      <c r="U359" s="36">
        <f ca="1">IF(F359&lt;&gt;"",COUNTA(OFFSET('Maximum minutes'!$C$1,'Annexe A1 Cours'!T359,0,1,50)),0)</f>
        <v>0</v>
      </c>
      <c r="V359" s="37">
        <f ca="1">IFERROR(OFFSET('Maximum minutes'!$C$1,T359+1,-1+MATCH(G359,OFFSET('Maximum minutes'!$C$1,T359-1,0,1,50),0)),0)</f>
        <v>0</v>
      </c>
      <c r="W359" s="38">
        <f t="shared" ca="1" si="10"/>
        <v>0</v>
      </c>
    </row>
    <row r="360" spans="1:23" s="36" customFormat="1" ht="18.75">
      <c r="A360" s="34"/>
      <c r="B360" s="39"/>
      <c r="C360" s="39"/>
      <c r="D360" s="35"/>
      <c r="E360" s="40"/>
      <c r="F360" s="39"/>
      <c r="G360" s="39"/>
      <c r="H360" s="39"/>
      <c r="I360" s="34"/>
      <c r="J360" s="34"/>
      <c r="K360" s="34"/>
      <c r="L360" s="34"/>
      <c r="M360" s="43" t="str">
        <f ca="1">IFERROR(OFFSET('Maximum minutes'!$C$1,T360,MATCH(IF(G360&lt;&gt;"",G360,F360),OFFSET('Maximum minutes'!$C$1,T360-1,0,1,U360+1),0)-1)*IF(OR(ISNUMBER(J360),J360="sans examen"),1,0)*IF(W360&lt;MinDate,1,0),"")</f>
        <v/>
      </c>
      <c r="N360" s="36">
        <f t="shared" ca="1" si="11"/>
        <v>0</v>
      </c>
      <c r="O360" s="36" t="e">
        <f ca="1">LEFT(OFFSET(Lists!$Q$2,MATCH(E360,Lists!$R$3:$R$19,0),0),4)</f>
        <v>#N/A</v>
      </c>
      <c r="P360" s="36" t="e">
        <f ca="1">MATCH(O360,Lists!$S$2:$S$640,1)</f>
        <v>#N/A</v>
      </c>
      <c r="Q360" s="36" t="e">
        <f ca="1">MATCH(LEFT(OFFSET(Lists!$Q$2,MATCH(E360,Lists!$R$3:$R$19,0)+1,0),4),Lists!$S$3:$S$640,1)</f>
        <v>#N/A</v>
      </c>
      <c r="R360" s="36" t="e">
        <f ca="1">LEFT(OFFSET(Lists!$S$2,P360-1+MATCH(F360,OFFSET(Lists!$T$3,P360-1,0,Q360-P360+1),0),0),6)</f>
        <v>#N/A</v>
      </c>
      <c r="S360" s="36" t="e">
        <f ca="1">VLOOKUP(R360,Lists!B:D,3,FALSE)</f>
        <v>#N/A</v>
      </c>
      <c r="T360" s="36" t="str">
        <f>IF(F360&lt;&gt;"",MATCH(R360,'Maximum minutes'!B:B,0),"")</f>
        <v/>
      </c>
      <c r="U360" s="36">
        <f ca="1">IF(F360&lt;&gt;"",COUNTA(OFFSET('Maximum minutes'!$C$1,'Annexe A1 Cours'!T360,0,1,50)),0)</f>
        <v>0</v>
      </c>
      <c r="V360" s="37">
        <f ca="1">IFERROR(OFFSET('Maximum minutes'!$C$1,T360+1,-1+MATCH(G360,OFFSET('Maximum minutes'!$C$1,T360-1,0,1,50),0)),0)</f>
        <v>0</v>
      </c>
      <c r="W360" s="38">
        <f t="shared" ca="1" si="10"/>
        <v>0</v>
      </c>
    </row>
    <row r="361" spans="1:23" s="36" customFormat="1" ht="18.75">
      <c r="A361" s="34"/>
      <c r="B361" s="39"/>
      <c r="C361" s="39"/>
      <c r="D361" s="35"/>
      <c r="E361" s="40"/>
      <c r="F361" s="39"/>
      <c r="G361" s="39"/>
      <c r="H361" s="39"/>
      <c r="I361" s="34"/>
      <c r="J361" s="34"/>
      <c r="K361" s="34"/>
      <c r="L361" s="34"/>
      <c r="M361" s="43" t="str">
        <f ca="1">IFERROR(OFFSET('Maximum minutes'!$C$1,T361,MATCH(IF(G361&lt;&gt;"",G361,F361),OFFSET('Maximum minutes'!$C$1,T361-1,0,1,U361+1),0)-1)*IF(OR(ISNUMBER(J361),J361="sans examen"),1,0)*IF(W361&lt;MinDate,1,0),"")</f>
        <v/>
      </c>
      <c r="N361" s="36">
        <f t="shared" ca="1" si="11"/>
        <v>0</v>
      </c>
      <c r="O361" s="36" t="e">
        <f ca="1">LEFT(OFFSET(Lists!$Q$2,MATCH(E361,Lists!$R$3:$R$19,0),0),4)</f>
        <v>#N/A</v>
      </c>
      <c r="P361" s="36" t="e">
        <f ca="1">MATCH(O361,Lists!$S$2:$S$640,1)</f>
        <v>#N/A</v>
      </c>
      <c r="Q361" s="36" t="e">
        <f ca="1">MATCH(LEFT(OFFSET(Lists!$Q$2,MATCH(E361,Lists!$R$3:$R$19,0)+1,0),4),Lists!$S$3:$S$640,1)</f>
        <v>#N/A</v>
      </c>
      <c r="R361" s="36" t="e">
        <f ca="1">LEFT(OFFSET(Lists!$S$2,P361-1+MATCH(F361,OFFSET(Lists!$T$3,P361-1,0,Q361-P361+1),0),0),6)</f>
        <v>#N/A</v>
      </c>
      <c r="S361" s="36" t="e">
        <f ca="1">VLOOKUP(R361,Lists!B:D,3,FALSE)</f>
        <v>#N/A</v>
      </c>
      <c r="T361" s="36" t="str">
        <f>IF(F361&lt;&gt;"",MATCH(R361,'Maximum minutes'!B:B,0),"")</f>
        <v/>
      </c>
      <c r="U361" s="36">
        <f ca="1">IF(F361&lt;&gt;"",COUNTA(OFFSET('Maximum minutes'!$C$1,'Annexe A1 Cours'!T361,0,1,50)),0)</f>
        <v>0</v>
      </c>
      <c r="V361" s="37">
        <f ca="1">IFERROR(OFFSET('Maximum minutes'!$C$1,T361+1,-1+MATCH(G361,OFFSET('Maximum minutes'!$C$1,T361-1,0,1,50),0)),0)</f>
        <v>0</v>
      </c>
      <c r="W361" s="38">
        <f t="shared" ca="1" si="10"/>
        <v>0</v>
      </c>
    </row>
    <row r="362" spans="1:23" s="36" customFormat="1" ht="18.75">
      <c r="A362" s="34"/>
      <c r="B362" s="39"/>
      <c r="C362" s="39"/>
      <c r="D362" s="35"/>
      <c r="E362" s="40"/>
      <c r="F362" s="39"/>
      <c r="G362" s="39"/>
      <c r="H362" s="39"/>
      <c r="I362" s="34"/>
      <c r="J362" s="34"/>
      <c r="K362" s="34"/>
      <c r="L362" s="34"/>
      <c r="M362" s="43" t="str">
        <f ca="1">IFERROR(OFFSET('Maximum minutes'!$C$1,T362,MATCH(IF(G362&lt;&gt;"",G362,F362),OFFSET('Maximum minutes'!$C$1,T362-1,0,1,U362+1),0)-1)*IF(OR(ISNUMBER(J362),J362="sans examen"),1,0)*IF(W362&lt;MinDate,1,0),"")</f>
        <v/>
      </c>
      <c r="N362" s="36">
        <f t="shared" ca="1" si="11"/>
        <v>0</v>
      </c>
      <c r="O362" s="36" t="e">
        <f ca="1">LEFT(OFFSET(Lists!$Q$2,MATCH(E362,Lists!$R$3:$R$19,0),0),4)</f>
        <v>#N/A</v>
      </c>
      <c r="P362" s="36" t="e">
        <f ca="1">MATCH(O362,Lists!$S$2:$S$640,1)</f>
        <v>#N/A</v>
      </c>
      <c r="Q362" s="36" t="e">
        <f ca="1">MATCH(LEFT(OFFSET(Lists!$Q$2,MATCH(E362,Lists!$R$3:$R$19,0)+1,0),4),Lists!$S$3:$S$640,1)</f>
        <v>#N/A</v>
      </c>
      <c r="R362" s="36" t="e">
        <f ca="1">LEFT(OFFSET(Lists!$S$2,P362-1+MATCH(F362,OFFSET(Lists!$T$3,P362-1,0,Q362-P362+1),0),0),6)</f>
        <v>#N/A</v>
      </c>
      <c r="S362" s="36" t="e">
        <f ca="1">VLOOKUP(R362,Lists!B:D,3,FALSE)</f>
        <v>#N/A</v>
      </c>
      <c r="T362" s="36" t="str">
        <f>IF(F362&lt;&gt;"",MATCH(R362,'Maximum minutes'!B:B,0),"")</f>
        <v/>
      </c>
      <c r="U362" s="36">
        <f ca="1">IF(F362&lt;&gt;"",COUNTA(OFFSET('Maximum minutes'!$C$1,'Annexe A1 Cours'!T362,0,1,50)),0)</f>
        <v>0</v>
      </c>
      <c r="V362" s="37">
        <f ca="1">IFERROR(OFFSET('Maximum minutes'!$C$1,T362+1,-1+MATCH(G362,OFFSET('Maximum minutes'!$C$1,T362-1,0,1,50),0)),0)</f>
        <v>0</v>
      </c>
      <c r="W362" s="38">
        <f t="shared" ca="1" si="10"/>
        <v>0</v>
      </c>
    </row>
    <row r="363" spans="1:23" s="36" customFormat="1" ht="18.75">
      <c r="A363" s="34"/>
      <c r="B363" s="39"/>
      <c r="C363" s="39"/>
      <c r="D363" s="35"/>
      <c r="E363" s="40"/>
      <c r="F363" s="39"/>
      <c r="G363" s="39"/>
      <c r="H363" s="39"/>
      <c r="I363" s="34"/>
      <c r="J363" s="34"/>
      <c r="K363" s="34"/>
      <c r="L363" s="34"/>
      <c r="M363" s="43" t="str">
        <f ca="1">IFERROR(OFFSET('Maximum minutes'!$C$1,T363,MATCH(IF(G363&lt;&gt;"",G363,F363),OFFSET('Maximum minutes'!$C$1,T363-1,0,1,U363+1),0)-1)*IF(OR(ISNUMBER(J363),J363="sans examen"),1,0)*IF(W363&lt;MinDate,1,0),"")</f>
        <v/>
      </c>
      <c r="N363" s="36">
        <f t="shared" ca="1" si="11"/>
        <v>0</v>
      </c>
      <c r="O363" s="36" t="e">
        <f ca="1">LEFT(OFFSET(Lists!$Q$2,MATCH(E363,Lists!$R$3:$R$19,0),0),4)</f>
        <v>#N/A</v>
      </c>
      <c r="P363" s="36" t="e">
        <f ca="1">MATCH(O363,Lists!$S$2:$S$640,1)</f>
        <v>#N/A</v>
      </c>
      <c r="Q363" s="36" t="e">
        <f ca="1">MATCH(LEFT(OFFSET(Lists!$Q$2,MATCH(E363,Lists!$R$3:$R$19,0)+1,0),4),Lists!$S$3:$S$640,1)</f>
        <v>#N/A</v>
      </c>
      <c r="R363" s="36" t="e">
        <f ca="1">LEFT(OFFSET(Lists!$S$2,P363-1+MATCH(F363,OFFSET(Lists!$T$3,P363-1,0,Q363-P363+1),0),0),6)</f>
        <v>#N/A</v>
      </c>
      <c r="S363" s="36" t="e">
        <f ca="1">VLOOKUP(R363,Lists!B:D,3,FALSE)</f>
        <v>#N/A</v>
      </c>
      <c r="T363" s="36" t="str">
        <f>IF(F363&lt;&gt;"",MATCH(R363,'Maximum minutes'!B:B,0),"")</f>
        <v/>
      </c>
      <c r="U363" s="36">
        <f ca="1">IF(F363&lt;&gt;"",COUNTA(OFFSET('Maximum minutes'!$C$1,'Annexe A1 Cours'!T363,0,1,50)),0)</f>
        <v>0</v>
      </c>
      <c r="V363" s="37">
        <f ca="1">IFERROR(OFFSET('Maximum minutes'!$C$1,T363+1,-1+MATCH(G363,OFFSET('Maximum minutes'!$C$1,T363-1,0,1,50),0)),0)</f>
        <v>0</v>
      </c>
      <c r="W363" s="38">
        <f t="shared" ca="1" si="10"/>
        <v>0</v>
      </c>
    </row>
    <row r="364" spans="1:23" s="36" customFormat="1" ht="18.75">
      <c r="A364" s="34"/>
      <c r="B364" s="39"/>
      <c r="C364" s="39"/>
      <c r="D364" s="35"/>
      <c r="E364" s="40"/>
      <c r="F364" s="39"/>
      <c r="G364" s="39"/>
      <c r="H364" s="39"/>
      <c r="I364" s="34"/>
      <c r="J364" s="34"/>
      <c r="K364" s="34"/>
      <c r="L364" s="34"/>
      <c r="M364" s="43" t="str">
        <f ca="1">IFERROR(OFFSET('Maximum minutes'!$C$1,T364,MATCH(IF(G364&lt;&gt;"",G364,F364),OFFSET('Maximum minutes'!$C$1,T364-1,0,1,U364+1),0)-1)*IF(OR(ISNUMBER(J364),J364="sans examen"),1,0)*IF(W364&lt;MinDate,1,0),"")</f>
        <v/>
      </c>
      <c r="N364" s="36">
        <f t="shared" ca="1" si="11"/>
        <v>0</v>
      </c>
      <c r="O364" s="36" t="e">
        <f ca="1">LEFT(OFFSET(Lists!$Q$2,MATCH(E364,Lists!$R$3:$R$19,0),0),4)</f>
        <v>#N/A</v>
      </c>
      <c r="P364" s="36" t="e">
        <f ca="1">MATCH(O364,Lists!$S$2:$S$640,1)</f>
        <v>#N/A</v>
      </c>
      <c r="Q364" s="36" t="e">
        <f ca="1">MATCH(LEFT(OFFSET(Lists!$Q$2,MATCH(E364,Lists!$R$3:$R$19,0)+1,0),4),Lists!$S$3:$S$640,1)</f>
        <v>#N/A</v>
      </c>
      <c r="R364" s="36" t="e">
        <f ca="1">LEFT(OFFSET(Lists!$S$2,P364-1+MATCH(F364,OFFSET(Lists!$T$3,P364-1,0,Q364-P364+1),0),0),6)</f>
        <v>#N/A</v>
      </c>
      <c r="S364" s="36" t="e">
        <f ca="1">VLOOKUP(R364,Lists!B:D,3,FALSE)</f>
        <v>#N/A</v>
      </c>
      <c r="T364" s="36" t="str">
        <f>IF(F364&lt;&gt;"",MATCH(R364,'Maximum minutes'!B:B,0),"")</f>
        <v/>
      </c>
      <c r="U364" s="36">
        <f ca="1">IF(F364&lt;&gt;"",COUNTA(OFFSET('Maximum minutes'!$C$1,'Annexe A1 Cours'!T364,0,1,50)),0)</f>
        <v>0</v>
      </c>
      <c r="V364" s="37">
        <f ca="1">IFERROR(OFFSET('Maximum minutes'!$C$1,T364+1,-1+MATCH(G364,OFFSET('Maximum minutes'!$C$1,T364-1,0,1,50),0)),0)</f>
        <v>0</v>
      </c>
      <c r="W364" s="38">
        <f t="shared" ca="1" si="10"/>
        <v>0</v>
      </c>
    </row>
    <row r="365" spans="1:23" s="36" customFormat="1" ht="18.75">
      <c r="A365" s="34"/>
      <c r="B365" s="39"/>
      <c r="C365" s="39"/>
      <c r="D365" s="35"/>
      <c r="E365" s="40"/>
      <c r="F365" s="39"/>
      <c r="G365" s="39"/>
      <c r="H365" s="39"/>
      <c r="I365" s="34"/>
      <c r="J365" s="34"/>
      <c r="K365" s="34"/>
      <c r="L365" s="34"/>
      <c r="M365" s="43" t="str">
        <f ca="1">IFERROR(OFFSET('Maximum minutes'!$C$1,T365,MATCH(IF(G365&lt;&gt;"",G365,F365),OFFSET('Maximum minutes'!$C$1,T365-1,0,1,U365+1),0)-1)*IF(OR(ISNUMBER(J365),J365="sans examen"),1,0)*IF(W365&lt;MinDate,1,0),"")</f>
        <v/>
      </c>
      <c r="N365" s="36">
        <f t="shared" ca="1" si="11"/>
        <v>0</v>
      </c>
      <c r="O365" s="36" t="e">
        <f ca="1">LEFT(OFFSET(Lists!$Q$2,MATCH(E365,Lists!$R$3:$R$19,0),0),4)</f>
        <v>#N/A</v>
      </c>
      <c r="P365" s="36" t="e">
        <f ca="1">MATCH(O365,Lists!$S$2:$S$640,1)</f>
        <v>#N/A</v>
      </c>
      <c r="Q365" s="36" t="e">
        <f ca="1">MATCH(LEFT(OFFSET(Lists!$Q$2,MATCH(E365,Lists!$R$3:$R$19,0)+1,0),4),Lists!$S$3:$S$640,1)</f>
        <v>#N/A</v>
      </c>
      <c r="R365" s="36" t="e">
        <f ca="1">LEFT(OFFSET(Lists!$S$2,P365-1+MATCH(F365,OFFSET(Lists!$T$3,P365-1,0,Q365-P365+1),0),0),6)</f>
        <v>#N/A</v>
      </c>
      <c r="S365" s="36" t="e">
        <f ca="1">VLOOKUP(R365,Lists!B:D,3,FALSE)</f>
        <v>#N/A</v>
      </c>
      <c r="T365" s="36" t="str">
        <f>IF(F365&lt;&gt;"",MATCH(R365,'Maximum minutes'!B:B,0),"")</f>
        <v/>
      </c>
      <c r="U365" s="36">
        <f ca="1">IF(F365&lt;&gt;"",COUNTA(OFFSET('Maximum minutes'!$C$1,'Annexe A1 Cours'!T365,0,1,50)),0)</f>
        <v>0</v>
      </c>
      <c r="V365" s="37">
        <f ca="1">IFERROR(OFFSET('Maximum minutes'!$C$1,T365+1,-1+MATCH(G365,OFFSET('Maximum minutes'!$C$1,T365-1,0,1,50),0)),0)</f>
        <v>0</v>
      </c>
      <c r="W365" s="38">
        <f t="shared" ca="1" si="10"/>
        <v>0</v>
      </c>
    </row>
    <row r="366" spans="1:23" s="36" customFormat="1" ht="18.75">
      <c r="A366" s="34"/>
      <c r="B366" s="39"/>
      <c r="C366" s="39"/>
      <c r="D366" s="35"/>
      <c r="E366" s="40"/>
      <c r="F366" s="39"/>
      <c r="G366" s="39"/>
      <c r="H366" s="39"/>
      <c r="I366" s="34"/>
      <c r="J366" s="34"/>
      <c r="K366" s="34"/>
      <c r="L366" s="34"/>
      <c r="M366" s="43" t="str">
        <f ca="1">IFERROR(OFFSET('Maximum minutes'!$C$1,T366,MATCH(IF(G366&lt;&gt;"",G366,F366),OFFSET('Maximum minutes'!$C$1,T366-1,0,1,U366+1),0)-1)*IF(OR(ISNUMBER(J366),J366="sans examen"),1,0)*IF(W366&lt;MinDate,1,0),"")</f>
        <v/>
      </c>
      <c r="N366" s="36">
        <f t="shared" ca="1" si="11"/>
        <v>0</v>
      </c>
      <c r="O366" s="36" t="e">
        <f ca="1">LEFT(OFFSET(Lists!$Q$2,MATCH(E366,Lists!$R$3:$R$19,0),0),4)</f>
        <v>#N/A</v>
      </c>
      <c r="P366" s="36" t="e">
        <f ca="1">MATCH(O366,Lists!$S$2:$S$640,1)</f>
        <v>#N/A</v>
      </c>
      <c r="Q366" s="36" t="e">
        <f ca="1">MATCH(LEFT(OFFSET(Lists!$Q$2,MATCH(E366,Lists!$R$3:$R$19,0)+1,0),4),Lists!$S$3:$S$640,1)</f>
        <v>#N/A</v>
      </c>
      <c r="R366" s="36" t="e">
        <f ca="1">LEFT(OFFSET(Lists!$S$2,P366-1+MATCH(F366,OFFSET(Lists!$T$3,P366-1,0,Q366-P366+1),0),0),6)</f>
        <v>#N/A</v>
      </c>
      <c r="S366" s="36" t="e">
        <f ca="1">VLOOKUP(R366,Lists!B:D,3,FALSE)</f>
        <v>#N/A</v>
      </c>
      <c r="T366" s="36" t="str">
        <f>IF(F366&lt;&gt;"",MATCH(R366,'Maximum minutes'!B:B,0),"")</f>
        <v/>
      </c>
      <c r="U366" s="36">
        <f ca="1">IF(F366&lt;&gt;"",COUNTA(OFFSET('Maximum minutes'!$C$1,'Annexe A1 Cours'!T366,0,1,50)),0)</f>
        <v>0</v>
      </c>
      <c r="V366" s="37">
        <f ca="1">IFERROR(OFFSET('Maximum minutes'!$C$1,T366+1,-1+MATCH(G366,OFFSET('Maximum minutes'!$C$1,T366-1,0,1,50),0)),0)</f>
        <v>0</v>
      </c>
      <c r="W366" s="38">
        <f t="shared" ca="1" si="10"/>
        <v>0</v>
      </c>
    </row>
    <row r="367" spans="1:23" s="36" customFormat="1" ht="18.75">
      <c r="A367" s="34"/>
      <c r="B367" s="39"/>
      <c r="C367" s="39"/>
      <c r="D367" s="35"/>
      <c r="E367" s="40"/>
      <c r="F367" s="39"/>
      <c r="G367" s="39"/>
      <c r="H367" s="39"/>
      <c r="I367" s="34"/>
      <c r="J367" s="34"/>
      <c r="K367" s="34"/>
      <c r="L367" s="34"/>
      <c r="M367" s="43" t="str">
        <f ca="1">IFERROR(OFFSET('Maximum minutes'!$C$1,T367,MATCH(IF(G367&lt;&gt;"",G367,F367),OFFSET('Maximum minutes'!$C$1,T367-1,0,1,U367+1),0)-1)*IF(OR(ISNUMBER(J367),J367="sans examen"),1,0)*IF(W367&lt;MinDate,1,0),"")</f>
        <v/>
      </c>
      <c r="N367" s="36">
        <f t="shared" ca="1" si="11"/>
        <v>0</v>
      </c>
      <c r="O367" s="36" t="e">
        <f ca="1">LEFT(OFFSET(Lists!$Q$2,MATCH(E367,Lists!$R$3:$R$19,0),0),4)</f>
        <v>#N/A</v>
      </c>
      <c r="P367" s="36" t="e">
        <f ca="1">MATCH(O367,Lists!$S$2:$S$640,1)</f>
        <v>#N/A</v>
      </c>
      <c r="Q367" s="36" t="e">
        <f ca="1">MATCH(LEFT(OFFSET(Lists!$Q$2,MATCH(E367,Lists!$R$3:$R$19,0)+1,0),4),Lists!$S$3:$S$640,1)</f>
        <v>#N/A</v>
      </c>
      <c r="R367" s="36" t="e">
        <f ca="1">LEFT(OFFSET(Lists!$S$2,P367-1+MATCH(F367,OFFSET(Lists!$T$3,P367-1,0,Q367-P367+1),0),0),6)</f>
        <v>#N/A</v>
      </c>
      <c r="S367" s="36" t="e">
        <f ca="1">VLOOKUP(R367,Lists!B:D,3,FALSE)</f>
        <v>#N/A</v>
      </c>
      <c r="T367" s="36" t="str">
        <f>IF(F367&lt;&gt;"",MATCH(R367,'Maximum minutes'!B:B,0),"")</f>
        <v/>
      </c>
      <c r="U367" s="36">
        <f ca="1">IF(F367&lt;&gt;"",COUNTA(OFFSET('Maximum minutes'!$C$1,'Annexe A1 Cours'!T367,0,1,50)),0)</f>
        <v>0</v>
      </c>
      <c r="V367" s="37">
        <f ca="1">IFERROR(OFFSET('Maximum minutes'!$C$1,T367+1,-1+MATCH(G367,OFFSET('Maximum minutes'!$C$1,T367-1,0,1,50),0)),0)</f>
        <v>0</v>
      </c>
      <c r="W367" s="38">
        <f t="shared" ca="1" si="10"/>
        <v>0</v>
      </c>
    </row>
    <row r="368" spans="1:23" s="36" customFormat="1" ht="18.75">
      <c r="A368" s="34"/>
      <c r="B368" s="39"/>
      <c r="C368" s="39"/>
      <c r="D368" s="35"/>
      <c r="E368" s="40"/>
      <c r="F368" s="39"/>
      <c r="G368" s="39"/>
      <c r="H368" s="39"/>
      <c r="I368" s="34"/>
      <c r="J368" s="34"/>
      <c r="K368" s="34"/>
      <c r="L368" s="34"/>
      <c r="M368" s="43" t="str">
        <f ca="1">IFERROR(OFFSET('Maximum minutes'!$C$1,T368,MATCH(IF(G368&lt;&gt;"",G368,F368),OFFSET('Maximum minutes'!$C$1,T368-1,0,1,U368+1),0)-1)*IF(OR(ISNUMBER(J368),J368="sans examen"),1,0)*IF(W368&lt;MinDate,1,0),"")</f>
        <v/>
      </c>
      <c r="N368" s="36">
        <f t="shared" ca="1" si="11"/>
        <v>0</v>
      </c>
      <c r="O368" s="36" t="e">
        <f ca="1">LEFT(OFFSET(Lists!$Q$2,MATCH(E368,Lists!$R$3:$R$19,0),0),4)</f>
        <v>#N/A</v>
      </c>
      <c r="P368" s="36" t="e">
        <f ca="1">MATCH(O368,Lists!$S$2:$S$640,1)</f>
        <v>#N/A</v>
      </c>
      <c r="Q368" s="36" t="e">
        <f ca="1">MATCH(LEFT(OFFSET(Lists!$Q$2,MATCH(E368,Lists!$R$3:$R$19,0)+1,0),4),Lists!$S$3:$S$640,1)</f>
        <v>#N/A</v>
      </c>
      <c r="R368" s="36" t="e">
        <f ca="1">LEFT(OFFSET(Lists!$S$2,P368-1+MATCH(F368,OFFSET(Lists!$T$3,P368-1,0,Q368-P368+1),0),0),6)</f>
        <v>#N/A</v>
      </c>
      <c r="S368" s="36" t="e">
        <f ca="1">VLOOKUP(R368,Lists!B:D,3,FALSE)</f>
        <v>#N/A</v>
      </c>
      <c r="T368" s="36" t="str">
        <f>IF(F368&lt;&gt;"",MATCH(R368,'Maximum minutes'!B:B,0),"")</f>
        <v/>
      </c>
      <c r="U368" s="36">
        <f ca="1">IF(F368&lt;&gt;"",COUNTA(OFFSET('Maximum minutes'!$C$1,'Annexe A1 Cours'!T368,0,1,50)),0)</f>
        <v>0</v>
      </c>
      <c r="V368" s="37">
        <f ca="1">IFERROR(OFFSET('Maximum minutes'!$C$1,T368+1,-1+MATCH(G368,OFFSET('Maximum minutes'!$C$1,T368-1,0,1,50),0)),0)</f>
        <v>0</v>
      </c>
      <c r="W368" s="38">
        <f t="shared" ca="1" si="10"/>
        <v>0</v>
      </c>
    </row>
    <row r="369" spans="1:23" s="36" customFormat="1" ht="18.75">
      <c r="A369" s="34"/>
      <c r="B369" s="39"/>
      <c r="C369" s="39"/>
      <c r="D369" s="35"/>
      <c r="E369" s="40"/>
      <c r="F369" s="39"/>
      <c r="G369" s="39"/>
      <c r="H369" s="39"/>
      <c r="I369" s="34"/>
      <c r="J369" s="34"/>
      <c r="K369" s="34"/>
      <c r="L369" s="34"/>
      <c r="M369" s="43" t="str">
        <f ca="1">IFERROR(OFFSET('Maximum minutes'!$C$1,T369,MATCH(IF(G369&lt;&gt;"",G369,F369),OFFSET('Maximum minutes'!$C$1,T369-1,0,1,U369+1),0)-1)*IF(OR(ISNUMBER(J369),J369="sans examen"),1,0)*IF(W369&lt;MinDate,1,0),"")</f>
        <v/>
      </c>
      <c r="N369" s="36">
        <f t="shared" ca="1" si="11"/>
        <v>0</v>
      </c>
      <c r="O369" s="36" t="e">
        <f ca="1">LEFT(OFFSET(Lists!$Q$2,MATCH(E369,Lists!$R$3:$R$19,0),0),4)</f>
        <v>#N/A</v>
      </c>
      <c r="P369" s="36" t="e">
        <f ca="1">MATCH(O369,Lists!$S$2:$S$640,1)</f>
        <v>#N/A</v>
      </c>
      <c r="Q369" s="36" t="e">
        <f ca="1">MATCH(LEFT(OFFSET(Lists!$Q$2,MATCH(E369,Lists!$R$3:$R$19,0)+1,0),4),Lists!$S$3:$S$640,1)</f>
        <v>#N/A</v>
      </c>
      <c r="R369" s="36" t="e">
        <f ca="1">LEFT(OFFSET(Lists!$S$2,P369-1+MATCH(F369,OFFSET(Lists!$T$3,P369-1,0,Q369-P369+1),0),0),6)</f>
        <v>#N/A</v>
      </c>
      <c r="S369" s="36" t="e">
        <f ca="1">VLOOKUP(R369,Lists!B:D,3,FALSE)</f>
        <v>#N/A</v>
      </c>
      <c r="T369" s="36" t="str">
        <f>IF(F369&lt;&gt;"",MATCH(R369,'Maximum minutes'!B:B,0),"")</f>
        <v/>
      </c>
      <c r="U369" s="36">
        <f ca="1">IF(F369&lt;&gt;"",COUNTA(OFFSET('Maximum minutes'!$C$1,'Annexe A1 Cours'!T369,0,1,50)),0)</f>
        <v>0</v>
      </c>
      <c r="V369" s="37">
        <f ca="1">IFERROR(OFFSET('Maximum minutes'!$C$1,T369+1,-1+MATCH(G369,OFFSET('Maximum minutes'!$C$1,T369-1,0,1,50),0)),0)</f>
        <v>0</v>
      </c>
      <c r="W369" s="38">
        <f t="shared" ca="1" si="10"/>
        <v>0</v>
      </c>
    </row>
    <row r="370" spans="1:23" s="36" customFormat="1" ht="18.75">
      <c r="A370" s="34"/>
      <c r="B370" s="39"/>
      <c r="C370" s="39"/>
      <c r="D370" s="35"/>
      <c r="E370" s="40"/>
      <c r="F370" s="39"/>
      <c r="G370" s="39"/>
      <c r="H370" s="39"/>
      <c r="I370" s="34"/>
      <c r="J370" s="34"/>
      <c r="K370" s="34"/>
      <c r="L370" s="34"/>
      <c r="M370" s="43" t="str">
        <f ca="1">IFERROR(OFFSET('Maximum minutes'!$C$1,T370,MATCH(IF(G370&lt;&gt;"",G370,F370),OFFSET('Maximum minutes'!$C$1,T370-1,0,1,U370+1),0)-1)*IF(OR(ISNUMBER(J370),J370="sans examen"),1,0)*IF(W370&lt;MinDate,1,0),"")</f>
        <v/>
      </c>
      <c r="N370" s="36">
        <f t="shared" ca="1" si="11"/>
        <v>0</v>
      </c>
      <c r="O370" s="36" t="e">
        <f ca="1">LEFT(OFFSET(Lists!$Q$2,MATCH(E370,Lists!$R$3:$R$19,0),0),4)</f>
        <v>#N/A</v>
      </c>
      <c r="P370" s="36" t="e">
        <f ca="1">MATCH(O370,Lists!$S$2:$S$640,1)</f>
        <v>#N/A</v>
      </c>
      <c r="Q370" s="36" t="e">
        <f ca="1">MATCH(LEFT(OFFSET(Lists!$Q$2,MATCH(E370,Lists!$R$3:$R$19,0)+1,0),4),Lists!$S$3:$S$640,1)</f>
        <v>#N/A</v>
      </c>
      <c r="R370" s="36" t="e">
        <f ca="1">LEFT(OFFSET(Lists!$S$2,P370-1+MATCH(F370,OFFSET(Lists!$T$3,P370-1,0,Q370-P370+1),0),0),6)</f>
        <v>#N/A</v>
      </c>
      <c r="S370" s="36" t="e">
        <f ca="1">VLOOKUP(R370,Lists!B:D,3,FALSE)</f>
        <v>#N/A</v>
      </c>
      <c r="T370" s="36" t="str">
        <f>IF(F370&lt;&gt;"",MATCH(R370,'Maximum minutes'!B:B,0),"")</f>
        <v/>
      </c>
      <c r="U370" s="36">
        <f ca="1">IF(F370&lt;&gt;"",COUNTA(OFFSET('Maximum minutes'!$C$1,'Annexe A1 Cours'!T370,0,1,50)),0)</f>
        <v>0</v>
      </c>
      <c r="V370" s="37">
        <f ca="1">IFERROR(OFFSET('Maximum minutes'!$C$1,T370+1,-1+MATCH(G370,OFFSET('Maximum minutes'!$C$1,T370-1,0,1,50),0)),0)</f>
        <v>0</v>
      </c>
      <c r="W370" s="38">
        <f t="shared" ca="1" si="10"/>
        <v>0</v>
      </c>
    </row>
    <row r="371" spans="1:23" s="36" customFormat="1" ht="18.75">
      <c r="A371" s="34"/>
      <c r="B371" s="39"/>
      <c r="C371" s="39"/>
      <c r="D371" s="35"/>
      <c r="E371" s="40"/>
      <c r="F371" s="39"/>
      <c r="G371" s="39"/>
      <c r="H371" s="39"/>
      <c r="I371" s="34"/>
      <c r="J371" s="34"/>
      <c r="K371" s="34"/>
      <c r="L371" s="34"/>
      <c r="M371" s="43" t="str">
        <f ca="1">IFERROR(OFFSET('Maximum minutes'!$C$1,T371,MATCH(IF(G371&lt;&gt;"",G371,F371),OFFSET('Maximum minutes'!$C$1,T371-1,0,1,U371+1),0)-1)*IF(OR(ISNUMBER(J371),J371="sans examen"),1,0)*IF(W371&lt;MinDate,1,0),"")</f>
        <v/>
      </c>
      <c r="N371" s="36">
        <f t="shared" ca="1" si="11"/>
        <v>0</v>
      </c>
      <c r="O371" s="36" t="e">
        <f ca="1">LEFT(OFFSET(Lists!$Q$2,MATCH(E371,Lists!$R$3:$R$19,0),0),4)</f>
        <v>#N/A</v>
      </c>
      <c r="P371" s="36" t="e">
        <f ca="1">MATCH(O371,Lists!$S$2:$S$640,1)</f>
        <v>#N/A</v>
      </c>
      <c r="Q371" s="36" t="e">
        <f ca="1">MATCH(LEFT(OFFSET(Lists!$Q$2,MATCH(E371,Lists!$R$3:$R$19,0)+1,0),4),Lists!$S$3:$S$640,1)</f>
        <v>#N/A</v>
      </c>
      <c r="R371" s="36" t="e">
        <f ca="1">LEFT(OFFSET(Lists!$S$2,P371-1+MATCH(F371,OFFSET(Lists!$T$3,P371-1,0,Q371-P371+1),0),0),6)</f>
        <v>#N/A</v>
      </c>
      <c r="S371" s="36" t="e">
        <f ca="1">VLOOKUP(R371,Lists!B:D,3,FALSE)</f>
        <v>#N/A</v>
      </c>
      <c r="T371" s="36" t="str">
        <f>IF(F371&lt;&gt;"",MATCH(R371,'Maximum minutes'!B:B,0),"")</f>
        <v/>
      </c>
      <c r="U371" s="36">
        <f ca="1">IF(F371&lt;&gt;"",COUNTA(OFFSET('Maximum minutes'!$C$1,'Annexe A1 Cours'!T371,0,1,50)),0)</f>
        <v>0</v>
      </c>
      <c r="V371" s="37">
        <f ca="1">IFERROR(OFFSET('Maximum minutes'!$C$1,T371+1,-1+MATCH(G371,OFFSET('Maximum minutes'!$C$1,T371-1,0,1,50),0)),0)</f>
        <v>0</v>
      </c>
      <c r="W371" s="38">
        <f t="shared" ca="1" si="10"/>
        <v>0</v>
      </c>
    </row>
    <row r="372" spans="1:23" s="36" customFormat="1" ht="18.75">
      <c r="A372" s="34"/>
      <c r="B372" s="39"/>
      <c r="C372" s="39"/>
      <c r="D372" s="35"/>
      <c r="E372" s="40"/>
      <c r="F372" s="39"/>
      <c r="G372" s="39"/>
      <c r="H372" s="39"/>
      <c r="I372" s="34"/>
      <c r="J372" s="34"/>
      <c r="K372" s="34"/>
      <c r="L372" s="34"/>
      <c r="M372" s="43" t="str">
        <f ca="1">IFERROR(OFFSET('Maximum minutes'!$C$1,T372,MATCH(IF(G372&lt;&gt;"",G372,F372),OFFSET('Maximum minutes'!$C$1,T372-1,0,1,U372+1),0)-1)*IF(OR(ISNUMBER(J372),J372="sans examen"),1,0)*IF(W372&lt;MinDate,1,0),"")</f>
        <v/>
      </c>
      <c r="N372" s="36">
        <f t="shared" ca="1" si="11"/>
        <v>0</v>
      </c>
      <c r="O372" s="36" t="e">
        <f ca="1">LEFT(OFFSET(Lists!$Q$2,MATCH(E372,Lists!$R$3:$R$19,0),0),4)</f>
        <v>#N/A</v>
      </c>
      <c r="P372" s="36" t="e">
        <f ca="1">MATCH(O372,Lists!$S$2:$S$640,1)</f>
        <v>#N/A</v>
      </c>
      <c r="Q372" s="36" t="e">
        <f ca="1">MATCH(LEFT(OFFSET(Lists!$Q$2,MATCH(E372,Lists!$R$3:$R$19,0)+1,0),4),Lists!$S$3:$S$640,1)</f>
        <v>#N/A</v>
      </c>
      <c r="R372" s="36" t="e">
        <f ca="1">LEFT(OFFSET(Lists!$S$2,P372-1+MATCH(F372,OFFSET(Lists!$T$3,P372-1,0,Q372-P372+1),0),0),6)</f>
        <v>#N/A</v>
      </c>
      <c r="S372" s="36" t="e">
        <f ca="1">VLOOKUP(R372,Lists!B:D,3,FALSE)</f>
        <v>#N/A</v>
      </c>
      <c r="T372" s="36" t="str">
        <f>IF(F372&lt;&gt;"",MATCH(R372,'Maximum minutes'!B:B,0),"")</f>
        <v/>
      </c>
      <c r="U372" s="36">
        <f ca="1">IF(F372&lt;&gt;"",COUNTA(OFFSET('Maximum minutes'!$C$1,'Annexe A1 Cours'!T372,0,1,50)),0)</f>
        <v>0</v>
      </c>
      <c r="V372" s="37">
        <f ca="1">IFERROR(OFFSET('Maximum minutes'!$C$1,T372+1,-1+MATCH(G372,OFFSET('Maximum minutes'!$C$1,T372-1,0,1,50),0)),0)</f>
        <v>0</v>
      </c>
      <c r="W372" s="38">
        <f t="shared" ca="1" si="10"/>
        <v>0</v>
      </c>
    </row>
    <row r="373" spans="1:23" s="36" customFormat="1" ht="18.75">
      <c r="A373" s="34"/>
      <c r="B373" s="39"/>
      <c r="C373" s="39"/>
      <c r="D373" s="35"/>
      <c r="E373" s="40"/>
      <c r="F373" s="39"/>
      <c r="G373" s="39"/>
      <c r="H373" s="39"/>
      <c r="I373" s="34"/>
      <c r="J373" s="34"/>
      <c r="K373" s="34"/>
      <c r="L373" s="34"/>
      <c r="M373" s="43" t="str">
        <f ca="1">IFERROR(OFFSET('Maximum minutes'!$C$1,T373,MATCH(IF(G373&lt;&gt;"",G373,F373),OFFSET('Maximum minutes'!$C$1,T373-1,0,1,U373+1),0)-1)*IF(OR(ISNUMBER(J373),J373="sans examen"),1,0)*IF(W373&lt;MinDate,1,0),"")</f>
        <v/>
      </c>
      <c r="N373" s="36">
        <f t="shared" ca="1" si="11"/>
        <v>0</v>
      </c>
      <c r="O373" s="36" t="e">
        <f ca="1">LEFT(OFFSET(Lists!$Q$2,MATCH(E373,Lists!$R$3:$R$19,0),0),4)</f>
        <v>#N/A</v>
      </c>
      <c r="P373" s="36" t="e">
        <f ca="1">MATCH(O373,Lists!$S$2:$S$640,1)</f>
        <v>#N/A</v>
      </c>
      <c r="Q373" s="36" t="e">
        <f ca="1">MATCH(LEFT(OFFSET(Lists!$Q$2,MATCH(E373,Lists!$R$3:$R$19,0)+1,0),4),Lists!$S$3:$S$640,1)</f>
        <v>#N/A</v>
      </c>
      <c r="R373" s="36" t="e">
        <f ca="1">LEFT(OFFSET(Lists!$S$2,P373-1+MATCH(F373,OFFSET(Lists!$T$3,P373-1,0,Q373-P373+1),0),0),6)</f>
        <v>#N/A</v>
      </c>
      <c r="S373" s="36" t="e">
        <f ca="1">VLOOKUP(R373,Lists!B:D,3,FALSE)</f>
        <v>#N/A</v>
      </c>
      <c r="T373" s="36" t="str">
        <f>IF(F373&lt;&gt;"",MATCH(R373,'Maximum minutes'!B:B,0),"")</f>
        <v/>
      </c>
      <c r="U373" s="36">
        <f ca="1">IF(F373&lt;&gt;"",COUNTA(OFFSET('Maximum minutes'!$C$1,'Annexe A1 Cours'!T373,0,1,50)),0)</f>
        <v>0</v>
      </c>
      <c r="V373" s="37">
        <f ca="1">IFERROR(OFFSET('Maximum minutes'!$C$1,T373+1,-1+MATCH(G373,OFFSET('Maximum minutes'!$C$1,T373-1,0,1,50),0)),0)</f>
        <v>0</v>
      </c>
      <c r="W373" s="38">
        <f t="shared" ca="1" si="10"/>
        <v>0</v>
      </c>
    </row>
    <row r="374" spans="1:23" s="36" customFormat="1" ht="18.75">
      <c r="A374" s="34"/>
      <c r="B374" s="39"/>
      <c r="C374" s="39"/>
      <c r="D374" s="35"/>
      <c r="E374" s="40"/>
      <c r="F374" s="39"/>
      <c r="G374" s="39"/>
      <c r="H374" s="39"/>
      <c r="I374" s="34"/>
      <c r="J374" s="34"/>
      <c r="K374" s="34"/>
      <c r="L374" s="34"/>
      <c r="M374" s="43" t="str">
        <f ca="1">IFERROR(OFFSET('Maximum minutes'!$C$1,T374,MATCH(IF(G374&lt;&gt;"",G374,F374),OFFSET('Maximum minutes'!$C$1,T374-1,0,1,U374+1),0)-1)*IF(OR(ISNUMBER(J374),J374="sans examen"),1,0)*IF(W374&lt;MinDate,1,0),"")</f>
        <v/>
      </c>
      <c r="N374" s="36">
        <f t="shared" ca="1" si="11"/>
        <v>0</v>
      </c>
      <c r="O374" s="36" t="e">
        <f ca="1">LEFT(OFFSET(Lists!$Q$2,MATCH(E374,Lists!$R$3:$R$19,0),0),4)</f>
        <v>#N/A</v>
      </c>
      <c r="P374" s="36" t="e">
        <f ca="1">MATCH(O374,Lists!$S$2:$S$640,1)</f>
        <v>#N/A</v>
      </c>
      <c r="Q374" s="36" t="e">
        <f ca="1">MATCH(LEFT(OFFSET(Lists!$Q$2,MATCH(E374,Lists!$R$3:$R$19,0)+1,0),4),Lists!$S$3:$S$640,1)</f>
        <v>#N/A</v>
      </c>
      <c r="R374" s="36" t="e">
        <f ca="1">LEFT(OFFSET(Lists!$S$2,P374-1+MATCH(F374,OFFSET(Lists!$T$3,P374-1,0,Q374-P374+1),0),0),6)</f>
        <v>#N/A</v>
      </c>
      <c r="S374" s="36" t="e">
        <f ca="1">VLOOKUP(R374,Lists!B:D,3,FALSE)</f>
        <v>#N/A</v>
      </c>
      <c r="T374" s="36" t="str">
        <f>IF(F374&lt;&gt;"",MATCH(R374,'Maximum minutes'!B:B,0),"")</f>
        <v/>
      </c>
      <c r="U374" s="36">
        <f ca="1">IF(F374&lt;&gt;"",COUNTA(OFFSET('Maximum minutes'!$C$1,'Annexe A1 Cours'!T374,0,1,50)),0)</f>
        <v>0</v>
      </c>
      <c r="V374" s="37">
        <f ca="1">IFERROR(OFFSET('Maximum minutes'!$C$1,T374+1,-1+MATCH(G374,OFFSET('Maximum minutes'!$C$1,T374-1,0,1,50),0)),0)</f>
        <v>0</v>
      </c>
      <c r="W374" s="38">
        <f t="shared" ca="1" si="10"/>
        <v>0</v>
      </c>
    </row>
    <row r="375" spans="1:23" s="36" customFormat="1" ht="18.75">
      <c r="A375" s="34"/>
      <c r="B375" s="39"/>
      <c r="C375" s="39"/>
      <c r="D375" s="35"/>
      <c r="E375" s="40"/>
      <c r="F375" s="39"/>
      <c r="G375" s="39"/>
      <c r="H375" s="39"/>
      <c r="I375" s="34"/>
      <c r="J375" s="34"/>
      <c r="K375" s="34"/>
      <c r="L375" s="34"/>
      <c r="M375" s="43" t="str">
        <f ca="1">IFERROR(OFFSET('Maximum minutes'!$C$1,T375,MATCH(IF(G375&lt;&gt;"",G375,F375),OFFSET('Maximum minutes'!$C$1,T375-1,0,1,U375+1),0)-1)*IF(OR(ISNUMBER(J375),J375="sans examen"),1,0)*IF(W375&lt;MinDate,1,0),"")</f>
        <v/>
      </c>
      <c r="N375" s="36">
        <f t="shared" ca="1" si="11"/>
        <v>0</v>
      </c>
      <c r="O375" s="36" t="e">
        <f ca="1">LEFT(OFFSET(Lists!$Q$2,MATCH(E375,Lists!$R$3:$R$19,0),0),4)</f>
        <v>#N/A</v>
      </c>
      <c r="P375" s="36" t="e">
        <f ca="1">MATCH(O375,Lists!$S$2:$S$640,1)</f>
        <v>#N/A</v>
      </c>
      <c r="Q375" s="36" t="e">
        <f ca="1">MATCH(LEFT(OFFSET(Lists!$Q$2,MATCH(E375,Lists!$R$3:$R$19,0)+1,0),4),Lists!$S$3:$S$640,1)</f>
        <v>#N/A</v>
      </c>
      <c r="R375" s="36" t="e">
        <f ca="1">LEFT(OFFSET(Lists!$S$2,P375-1+MATCH(F375,OFFSET(Lists!$T$3,P375-1,0,Q375-P375+1),0),0),6)</f>
        <v>#N/A</v>
      </c>
      <c r="S375" s="36" t="e">
        <f ca="1">VLOOKUP(R375,Lists!B:D,3,FALSE)</f>
        <v>#N/A</v>
      </c>
      <c r="T375" s="36" t="str">
        <f>IF(F375&lt;&gt;"",MATCH(R375,'Maximum minutes'!B:B,0),"")</f>
        <v/>
      </c>
      <c r="U375" s="36">
        <f ca="1">IF(F375&lt;&gt;"",COUNTA(OFFSET('Maximum minutes'!$C$1,'Annexe A1 Cours'!T375,0,1,50)),0)</f>
        <v>0</v>
      </c>
      <c r="V375" s="37">
        <f ca="1">IFERROR(OFFSET('Maximum minutes'!$C$1,T375+1,-1+MATCH(G375,OFFSET('Maximum minutes'!$C$1,T375-1,0,1,50),0)),0)</f>
        <v>0</v>
      </c>
      <c r="W375" s="38">
        <f t="shared" ca="1" si="10"/>
        <v>0</v>
      </c>
    </row>
    <row r="376" spans="1:23" s="36" customFormat="1" ht="18.75">
      <c r="A376" s="34"/>
      <c r="B376" s="39"/>
      <c r="C376" s="39"/>
      <c r="D376" s="35"/>
      <c r="E376" s="40"/>
      <c r="F376" s="39"/>
      <c r="G376" s="39"/>
      <c r="H376" s="39"/>
      <c r="I376" s="34"/>
      <c r="J376" s="34"/>
      <c r="K376" s="34"/>
      <c r="L376" s="34"/>
      <c r="M376" s="43" t="str">
        <f ca="1">IFERROR(OFFSET('Maximum minutes'!$C$1,T376,MATCH(IF(G376&lt;&gt;"",G376,F376),OFFSET('Maximum minutes'!$C$1,T376-1,0,1,U376+1),0)-1)*IF(OR(ISNUMBER(J376),J376="sans examen"),1,0)*IF(W376&lt;MinDate,1,0),"")</f>
        <v/>
      </c>
      <c r="N376" s="36">
        <f t="shared" ca="1" si="11"/>
        <v>0</v>
      </c>
      <c r="O376" s="36" t="e">
        <f ca="1">LEFT(OFFSET(Lists!$Q$2,MATCH(E376,Lists!$R$3:$R$19,0),0),4)</f>
        <v>#N/A</v>
      </c>
      <c r="P376" s="36" t="e">
        <f ca="1">MATCH(O376,Lists!$S$2:$S$640,1)</f>
        <v>#N/A</v>
      </c>
      <c r="Q376" s="36" t="e">
        <f ca="1">MATCH(LEFT(OFFSET(Lists!$Q$2,MATCH(E376,Lists!$R$3:$R$19,0)+1,0),4),Lists!$S$3:$S$640,1)</f>
        <v>#N/A</v>
      </c>
      <c r="R376" s="36" t="e">
        <f ca="1">LEFT(OFFSET(Lists!$S$2,P376-1+MATCH(F376,OFFSET(Lists!$T$3,P376-1,0,Q376-P376+1),0),0),6)</f>
        <v>#N/A</v>
      </c>
      <c r="S376" s="36" t="e">
        <f ca="1">VLOOKUP(R376,Lists!B:D,3,FALSE)</f>
        <v>#N/A</v>
      </c>
      <c r="T376" s="36" t="str">
        <f>IF(F376&lt;&gt;"",MATCH(R376,'Maximum minutes'!B:B,0),"")</f>
        <v/>
      </c>
      <c r="U376" s="36">
        <f ca="1">IF(F376&lt;&gt;"",COUNTA(OFFSET('Maximum minutes'!$C$1,'Annexe A1 Cours'!T376,0,1,50)),0)</f>
        <v>0</v>
      </c>
      <c r="V376" s="37">
        <f ca="1">IFERROR(OFFSET('Maximum minutes'!$C$1,T376+1,-1+MATCH(G376,OFFSET('Maximum minutes'!$C$1,T376-1,0,1,50),0)),0)</f>
        <v>0</v>
      </c>
      <c r="W376" s="38">
        <f t="shared" ca="1" si="10"/>
        <v>0</v>
      </c>
    </row>
    <row r="377" spans="1:23" s="36" customFormat="1" ht="18.75">
      <c r="A377" s="34"/>
      <c r="B377" s="39"/>
      <c r="C377" s="39"/>
      <c r="D377" s="35"/>
      <c r="E377" s="40"/>
      <c r="F377" s="39"/>
      <c r="G377" s="39"/>
      <c r="H377" s="39"/>
      <c r="I377" s="34"/>
      <c r="J377" s="34"/>
      <c r="K377" s="34"/>
      <c r="L377" s="34"/>
      <c r="M377" s="43" t="str">
        <f ca="1">IFERROR(OFFSET('Maximum minutes'!$C$1,T377,MATCH(IF(G377&lt;&gt;"",G377,F377),OFFSET('Maximum minutes'!$C$1,T377-1,0,1,U377+1),0)-1)*IF(OR(ISNUMBER(J377),J377="sans examen"),1,0)*IF(W377&lt;MinDate,1,0),"")</f>
        <v/>
      </c>
      <c r="N377" s="36">
        <f t="shared" ca="1" si="11"/>
        <v>0</v>
      </c>
      <c r="O377" s="36" t="e">
        <f ca="1">LEFT(OFFSET(Lists!$Q$2,MATCH(E377,Lists!$R$3:$R$19,0),0),4)</f>
        <v>#N/A</v>
      </c>
      <c r="P377" s="36" t="e">
        <f ca="1">MATCH(O377,Lists!$S$2:$S$640,1)</f>
        <v>#N/A</v>
      </c>
      <c r="Q377" s="36" t="e">
        <f ca="1">MATCH(LEFT(OFFSET(Lists!$Q$2,MATCH(E377,Lists!$R$3:$R$19,0)+1,0),4),Lists!$S$3:$S$640,1)</f>
        <v>#N/A</v>
      </c>
      <c r="R377" s="36" t="e">
        <f ca="1">LEFT(OFFSET(Lists!$S$2,P377-1+MATCH(F377,OFFSET(Lists!$T$3,P377-1,0,Q377-P377+1),0),0),6)</f>
        <v>#N/A</v>
      </c>
      <c r="S377" s="36" t="e">
        <f ca="1">VLOOKUP(R377,Lists!B:D,3,FALSE)</f>
        <v>#N/A</v>
      </c>
      <c r="T377" s="36" t="str">
        <f>IF(F377&lt;&gt;"",MATCH(R377,'Maximum minutes'!B:B,0),"")</f>
        <v/>
      </c>
      <c r="U377" s="36">
        <f ca="1">IF(F377&lt;&gt;"",COUNTA(OFFSET('Maximum minutes'!$C$1,'Annexe A1 Cours'!T377,0,1,50)),0)</f>
        <v>0</v>
      </c>
      <c r="V377" s="37">
        <f ca="1">IFERROR(OFFSET('Maximum minutes'!$C$1,T377+1,-1+MATCH(G377,OFFSET('Maximum minutes'!$C$1,T377-1,0,1,50),0)),0)</f>
        <v>0</v>
      </c>
      <c r="W377" s="38">
        <f t="shared" ca="1" si="10"/>
        <v>0</v>
      </c>
    </row>
    <row r="378" spans="1:23" s="36" customFormat="1" ht="18.75">
      <c r="A378" s="34"/>
      <c r="B378" s="39"/>
      <c r="C378" s="39"/>
      <c r="D378" s="35"/>
      <c r="E378" s="40"/>
      <c r="F378" s="39"/>
      <c r="G378" s="39"/>
      <c r="H378" s="39"/>
      <c r="I378" s="34"/>
      <c r="J378" s="34"/>
      <c r="K378" s="34"/>
      <c r="L378" s="34"/>
      <c r="M378" s="43" t="str">
        <f ca="1">IFERROR(OFFSET('Maximum minutes'!$C$1,T378,MATCH(IF(G378&lt;&gt;"",G378,F378),OFFSET('Maximum minutes'!$C$1,T378-1,0,1,U378+1),0)-1)*IF(OR(ISNUMBER(J378),J378="sans examen"),1,0)*IF(W378&lt;MinDate,1,0),"")</f>
        <v/>
      </c>
      <c r="N378" s="36">
        <f t="shared" ca="1" si="11"/>
        <v>0</v>
      </c>
      <c r="O378" s="36" t="e">
        <f ca="1">LEFT(OFFSET(Lists!$Q$2,MATCH(E378,Lists!$R$3:$R$19,0),0),4)</f>
        <v>#N/A</v>
      </c>
      <c r="P378" s="36" t="e">
        <f ca="1">MATCH(O378,Lists!$S$2:$S$640,1)</f>
        <v>#N/A</v>
      </c>
      <c r="Q378" s="36" t="e">
        <f ca="1">MATCH(LEFT(OFFSET(Lists!$Q$2,MATCH(E378,Lists!$R$3:$R$19,0)+1,0),4),Lists!$S$3:$S$640,1)</f>
        <v>#N/A</v>
      </c>
      <c r="R378" s="36" t="e">
        <f ca="1">LEFT(OFFSET(Lists!$S$2,P378-1+MATCH(F378,OFFSET(Lists!$T$3,P378-1,0,Q378-P378+1),0),0),6)</f>
        <v>#N/A</v>
      </c>
      <c r="S378" s="36" t="e">
        <f ca="1">VLOOKUP(R378,Lists!B:D,3,FALSE)</f>
        <v>#N/A</v>
      </c>
      <c r="T378" s="36" t="str">
        <f>IF(F378&lt;&gt;"",MATCH(R378,'Maximum minutes'!B:B,0),"")</f>
        <v/>
      </c>
      <c r="U378" s="36">
        <f ca="1">IF(F378&lt;&gt;"",COUNTA(OFFSET('Maximum minutes'!$C$1,'Annexe A1 Cours'!T378,0,1,50)),0)</f>
        <v>0</v>
      </c>
      <c r="V378" s="37">
        <f ca="1">IFERROR(OFFSET('Maximum minutes'!$C$1,T378+1,-1+MATCH(G378,OFFSET('Maximum minutes'!$C$1,T378-1,0,1,50),0)),0)</f>
        <v>0</v>
      </c>
      <c r="W378" s="38">
        <f t="shared" ca="1" si="10"/>
        <v>0</v>
      </c>
    </row>
    <row r="379" spans="1:23" s="36" customFormat="1" ht="18.75">
      <c r="A379" s="34"/>
      <c r="B379" s="39"/>
      <c r="C379" s="39"/>
      <c r="D379" s="35"/>
      <c r="E379" s="40"/>
      <c r="F379" s="39"/>
      <c r="G379" s="39"/>
      <c r="H379" s="39"/>
      <c r="I379" s="34"/>
      <c r="J379" s="34"/>
      <c r="K379" s="34"/>
      <c r="L379" s="34"/>
      <c r="M379" s="43" t="str">
        <f ca="1">IFERROR(OFFSET('Maximum minutes'!$C$1,T379,MATCH(IF(G379&lt;&gt;"",G379,F379),OFFSET('Maximum minutes'!$C$1,T379-1,0,1,U379+1),0)-1)*IF(OR(ISNUMBER(J379),J379="sans examen"),1,0)*IF(W379&lt;MinDate,1,0),"")</f>
        <v/>
      </c>
      <c r="N379" s="36">
        <f t="shared" ca="1" si="11"/>
        <v>0</v>
      </c>
      <c r="O379" s="36" t="e">
        <f ca="1">LEFT(OFFSET(Lists!$Q$2,MATCH(E379,Lists!$R$3:$R$19,0),0),4)</f>
        <v>#N/A</v>
      </c>
      <c r="P379" s="36" t="e">
        <f ca="1">MATCH(O379,Lists!$S$2:$S$640,1)</f>
        <v>#N/A</v>
      </c>
      <c r="Q379" s="36" t="e">
        <f ca="1">MATCH(LEFT(OFFSET(Lists!$Q$2,MATCH(E379,Lists!$R$3:$R$19,0)+1,0),4),Lists!$S$3:$S$640,1)</f>
        <v>#N/A</v>
      </c>
      <c r="R379" s="36" t="e">
        <f ca="1">LEFT(OFFSET(Lists!$S$2,P379-1+MATCH(F379,OFFSET(Lists!$T$3,P379-1,0,Q379-P379+1),0),0),6)</f>
        <v>#N/A</v>
      </c>
      <c r="S379" s="36" t="e">
        <f ca="1">VLOOKUP(R379,Lists!B:D,3,FALSE)</f>
        <v>#N/A</v>
      </c>
      <c r="T379" s="36" t="str">
        <f>IF(F379&lt;&gt;"",MATCH(R379,'Maximum minutes'!B:B,0),"")</f>
        <v/>
      </c>
      <c r="U379" s="36">
        <f ca="1">IF(F379&lt;&gt;"",COUNTA(OFFSET('Maximum minutes'!$C$1,'Annexe A1 Cours'!T379,0,1,50)),0)</f>
        <v>0</v>
      </c>
      <c r="V379" s="37">
        <f ca="1">IFERROR(OFFSET('Maximum minutes'!$C$1,T379+1,-1+MATCH(G379,OFFSET('Maximum minutes'!$C$1,T379-1,0,1,50),0)),0)</f>
        <v>0</v>
      </c>
      <c r="W379" s="38">
        <f t="shared" ca="1" si="10"/>
        <v>0</v>
      </c>
    </row>
    <row r="380" spans="1:23" s="36" customFormat="1" ht="18.75">
      <c r="A380" s="34"/>
      <c r="B380" s="39"/>
      <c r="C380" s="39"/>
      <c r="D380" s="35"/>
      <c r="E380" s="40"/>
      <c r="F380" s="39"/>
      <c r="G380" s="39"/>
      <c r="H380" s="39"/>
      <c r="I380" s="34"/>
      <c r="J380" s="34"/>
      <c r="K380" s="34"/>
      <c r="L380" s="34"/>
      <c r="M380" s="43" t="str">
        <f ca="1">IFERROR(OFFSET('Maximum minutes'!$C$1,T380,MATCH(IF(G380&lt;&gt;"",G380,F380),OFFSET('Maximum minutes'!$C$1,T380-1,0,1,U380+1),0)-1)*IF(OR(ISNUMBER(J380),J380="sans examen"),1,0)*IF(W380&lt;MinDate,1,0),"")</f>
        <v/>
      </c>
      <c r="N380" s="36">
        <f t="shared" ca="1" si="11"/>
        <v>0</v>
      </c>
      <c r="O380" s="36" t="e">
        <f ca="1">LEFT(OFFSET(Lists!$Q$2,MATCH(E380,Lists!$R$3:$R$19,0),0),4)</f>
        <v>#N/A</v>
      </c>
      <c r="P380" s="36" t="e">
        <f ca="1">MATCH(O380,Lists!$S$2:$S$640,1)</f>
        <v>#N/A</v>
      </c>
      <c r="Q380" s="36" t="e">
        <f ca="1">MATCH(LEFT(OFFSET(Lists!$Q$2,MATCH(E380,Lists!$R$3:$R$19,0)+1,0),4),Lists!$S$3:$S$640,1)</f>
        <v>#N/A</v>
      </c>
      <c r="R380" s="36" t="e">
        <f ca="1">LEFT(OFFSET(Lists!$S$2,P380-1+MATCH(F380,OFFSET(Lists!$T$3,P380-1,0,Q380-P380+1),0),0),6)</f>
        <v>#N/A</v>
      </c>
      <c r="S380" s="36" t="e">
        <f ca="1">VLOOKUP(R380,Lists!B:D,3,FALSE)</f>
        <v>#N/A</v>
      </c>
      <c r="T380" s="36" t="str">
        <f>IF(F380&lt;&gt;"",MATCH(R380,'Maximum minutes'!B:B,0),"")</f>
        <v/>
      </c>
      <c r="U380" s="36">
        <f ca="1">IF(F380&lt;&gt;"",COUNTA(OFFSET('Maximum minutes'!$C$1,'Annexe A1 Cours'!T380,0,1,50)),0)</f>
        <v>0</v>
      </c>
      <c r="V380" s="37">
        <f ca="1">IFERROR(OFFSET('Maximum minutes'!$C$1,T380+1,-1+MATCH(G380,OFFSET('Maximum minutes'!$C$1,T380-1,0,1,50),0)),0)</f>
        <v>0</v>
      </c>
      <c r="W380" s="38">
        <f t="shared" ca="1" si="10"/>
        <v>0</v>
      </c>
    </row>
    <row r="381" spans="1:23" s="36" customFormat="1" ht="18.75">
      <c r="A381" s="34"/>
      <c r="B381" s="39"/>
      <c r="C381" s="39"/>
      <c r="D381" s="35"/>
      <c r="E381" s="40"/>
      <c r="F381" s="39"/>
      <c r="G381" s="39"/>
      <c r="H381" s="39"/>
      <c r="I381" s="34"/>
      <c r="J381" s="34"/>
      <c r="K381" s="34"/>
      <c r="L381" s="34"/>
      <c r="M381" s="43" t="str">
        <f ca="1">IFERROR(OFFSET('Maximum minutes'!$C$1,T381,MATCH(IF(G381&lt;&gt;"",G381,F381),OFFSET('Maximum minutes'!$C$1,T381-1,0,1,U381+1),0)-1)*IF(OR(ISNUMBER(J381),J381="sans examen"),1,0)*IF(W381&lt;MinDate,1,0),"")</f>
        <v/>
      </c>
      <c r="N381" s="36">
        <f t="shared" ca="1" si="11"/>
        <v>0</v>
      </c>
      <c r="O381" s="36" t="e">
        <f ca="1">LEFT(OFFSET(Lists!$Q$2,MATCH(E381,Lists!$R$3:$R$19,0),0),4)</f>
        <v>#N/A</v>
      </c>
      <c r="P381" s="36" t="e">
        <f ca="1">MATCH(O381,Lists!$S$2:$S$640,1)</f>
        <v>#N/A</v>
      </c>
      <c r="Q381" s="36" t="e">
        <f ca="1">MATCH(LEFT(OFFSET(Lists!$Q$2,MATCH(E381,Lists!$R$3:$R$19,0)+1,0),4),Lists!$S$3:$S$640,1)</f>
        <v>#N/A</v>
      </c>
      <c r="R381" s="36" t="e">
        <f ca="1">LEFT(OFFSET(Lists!$S$2,P381-1+MATCH(F381,OFFSET(Lists!$T$3,P381-1,0,Q381-P381+1),0),0),6)</f>
        <v>#N/A</v>
      </c>
      <c r="S381" s="36" t="e">
        <f ca="1">VLOOKUP(R381,Lists!B:D,3,FALSE)</f>
        <v>#N/A</v>
      </c>
      <c r="T381" s="36" t="str">
        <f>IF(F381&lt;&gt;"",MATCH(R381,'Maximum minutes'!B:B,0),"")</f>
        <v/>
      </c>
      <c r="U381" s="36">
        <f ca="1">IF(F381&lt;&gt;"",COUNTA(OFFSET('Maximum minutes'!$C$1,'Annexe A1 Cours'!T381,0,1,50)),0)</f>
        <v>0</v>
      </c>
      <c r="V381" s="37">
        <f ca="1">IFERROR(OFFSET('Maximum minutes'!$C$1,T381+1,-1+MATCH(G381,OFFSET('Maximum minutes'!$C$1,T381-1,0,1,50),0)),0)</f>
        <v>0</v>
      </c>
      <c r="W381" s="38">
        <f t="shared" ca="1" si="10"/>
        <v>0</v>
      </c>
    </row>
    <row r="382" spans="1:23" s="36" customFormat="1" ht="18.75">
      <c r="A382" s="34"/>
      <c r="B382" s="39"/>
      <c r="C382" s="39"/>
      <c r="D382" s="35"/>
      <c r="E382" s="40"/>
      <c r="F382" s="39"/>
      <c r="G382" s="39"/>
      <c r="H382" s="39"/>
      <c r="I382" s="34"/>
      <c r="J382" s="34"/>
      <c r="K382" s="34"/>
      <c r="L382" s="34"/>
      <c r="M382" s="43" t="str">
        <f ca="1">IFERROR(OFFSET('Maximum minutes'!$C$1,T382,MATCH(IF(G382&lt;&gt;"",G382,F382),OFFSET('Maximum minutes'!$C$1,T382-1,0,1,U382+1),0)-1)*IF(OR(ISNUMBER(J382),J382="sans examen"),1,0)*IF(W382&lt;MinDate,1,0),"")</f>
        <v/>
      </c>
      <c r="N382" s="36">
        <f t="shared" ca="1" si="11"/>
        <v>0</v>
      </c>
      <c r="O382" s="36" t="e">
        <f ca="1">LEFT(OFFSET(Lists!$Q$2,MATCH(E382,Lists!$R$3:$R$19,0),0),4)</f>
        <v>#N/A</v>
      </c>
      <c r="P382" s="36" t="e">
        <f ca="1">MATCH(O382,Lists!$S$2:$S$640,1)</f>
        <v>#N/A</v>
      </c>
      <c r="Q382" s="36" t="e">
        <f ca="1">MATCH(LEFT(OFFSET(Lists!$Q$2,MATCH(E382,Lists!$R$3:$R$19,0)+1,0),4),Lists!$S$3:$S$640,1)</f>
        <v>#N/A</v>
      </c>
      <c r="R382" s="36" t="e">
        <f ca="1">LEFT(OFFSET(Lists!$S$2,P382-1+MATCH(F382,OFFSET(Lists!$T$3,P382-1,0,Q382-P382+1),0),0),6)</f>
        <v>#N/A</v>
      </c>
      <c r="S382" s="36" t="e">
        <f ca="1">VLOOKUP(R382,Lists!B:D,3,FALSE)</f>
        <v>#N/A</v>
      </c>
      <c r="T382" s="36" t="str">
        <f>IF(F382&lt;&gt;"",MATCH(R382,'Maximum minutes'!B:B,0),"")</f>
        <v/>
      </c>
      <c r="U382" s="36">
        <f ca="1">IF(F382&lt;&gt;"",COUNTA(OFFSET('Maximum minutes'!$C$1,'Annexe A1 Cours'!T382,0,1,50)),0)</f>
        <v>0</v>
      </c>
      <c r="V382" s="37">
        <f ca="1">IFERROR(OFFSET('Maximum minutes'!$C$1,T382+1,-1+MATCH(G382,OFFSET('Maximum minutes'!$C$1,T382-1,0,1,50),0)),0)</f>
        <v>0</v>
      </c>
      <c r="W382" s="38">
        <f t="shared" ca="1" si="10"/>
        <v>0</v>
      </c>
    </row>
    <row r="383" spans="1:23" s="36" customFormat="1" ht="18.75">
      <c r="A383" s="34"/>
      <c r="B383" s="39"/>
      <c r="C383" s="39"/>
      <c r="D383" s="35"/>
      <c r="E383" s="40"/>
      <c r="F383" s="39"/>
      <c r="G383" s="39"/>
      <c r="H383" s="39"/>
      <c r="I383" s="34"/>
      <c r="J383" s="34"/>
      <c r="K383" s="34"/>
      <c r="L383" s="34"/>
      <c r="M383" s="43" t="str">
        <f ca="1">IFERROR(OFFSET('Maximum minutes'!$C$1,T383,MATCH(IF(G383&lt;&gt;"",G383,F383),OFFSET('Maximum minutes'!$C$1,T383-1,0,1,U383+1),0)-1)*IF(OR(ISNUMBER(J383),J383="sans examen"),1,0)*IF(W383&lt;MinDate,1,0),"")</f>
        <v/>
      </c>
      <c r="N383" s="36">
        <f t="shared" ca="1" si="11"/>
        <v>0</v>
      </c>
      <c r="O383" s="36" t="e">
        <f ca="1">LEFT(OFFSET(Lists!$Q$2,MATCH(E383,Lists!$R$3:$R$19,0),0),4)</f>
        <v>#N/A</v>
      </c>
      <c r="P383" s="36" t="e">
        <f ca="1">MATCH(O383,Lists!$S$2:$S$640,1)</f>
        <v>#N/A</v>
      </c>
      <c r="Q383" s="36" t="e">
        <f ca="1">MATCH(LEFT(OFFSET(Lists!$Q$2,MATCH(E383,Lists!$R$3:$R$19,0)+1,0),4),Lists!$S$3:$S$640,1)</f>
        <v>#N/A</v>
      </c>
      <c r="R383" s="36" t="e">
        <f ca="1">LEFT(OFFSET(Lists!$S$2,P383-1+MATCH(F383,OFFSET(Lists!$T$3,P383-1,0,Q383-P383+1),0),0),6)</f>
        <v>#N/A</v>
      </c>
      <c r="S383" s="36" t="e">
        <f ca="1">VLOOKUP(R383,Lists!B:D,3,FALSE)</f>
        <v>#N/A</v>
      </c>
      <c r="T383" s="36" t="str">
        <f>IF(F383&lt;&gt;"",MATCH(R383,'Maximum minutes'!B:B,0),"")</f>
        <v/>
      </c>
      <c r="U383" s="36">
        <f ca="1">IF(F383&lt;&gt;"",COUNTA(OFFSET('Maximum minutes'!$C$1,'Annexe A1 Cours'!T383,0,1,50)),0)</f>
        <v>0</v>
      </c>
      <c r="V383" s="37">
        <f ca="1">IFERROR(OFFSET('Maximum minutes'!$C$1,T383+1,-1+MATCH(G383,OFFSET('Maximum minutes'!$C$1,T383-1,0,1,50),0)),0)</f>
        <v>0</v>
      </c>
      <c r="W383" s="38">
        <f t="shared" ca="1" si="10"/>
        <v>0</v>
      </c>
    </row>
    <row r="384" spans="1:23" s="36" customFormat="1" ht="18.75">
      <c r="A384" s="34"/>
      <c r="B384" s="39"/>
      <c r="C384" s="39"/>
      <c r="D384" s="35"/>
      <c r="E384" s="40"/>
      <c r="F384" s="39"/>
      <c r="G384" s="39"/>
      <c r="H384" s="39"/>
      <c r="I384" s="34"/>
      <c r="J384" s="34"/>
      <c r="K384" s="34"/>
      <c r="L384" s="34"/>
      <c r="M384" s="43" t="str">
        <f ca="1">IFERROR(OFFSET('Maximum minutes'!$C$1,T384,MATCH(IF(G384&lt;&gt;"",G384,F384),OFFSET('Maximum minutes'!$C$1,T384-1,0,1,U384+1),0)-1)*IF(OR(ISNUMBER(J384),J384="sans examen"),1,0)*IF(W384&lt;MinDate,1,0),"")</f>
        <v/>
      </c>
      <c r="N384" s="36">
        <f t="shared" ca="1" si="11"/>
        <v>0</v>
      </c>
      <c r="O384" s="36" t="e">
        <f ca="1">LEFT(OFFSET(Lists!$Q$2,MATCH(E384,Lists!$R$3:$R$19,0),0),4)</f>
        <v>#N/A</v>
      </c>
      <c r="P384" s="36" t="e">
        <f ca="1">MATCH(O384,Lists!$S$2:$S$640,1)</f>
        <v>#N/A</v>
      </c>
      <c r="Q384" s="36" t="e">
        <f ca="1">MATCH(LEFT(OFFSET(Lists!$Q$2,MATCH(E384,Lists!$R$3:$R$19,0)+1,0),4),Lists!$S$3:$S$640,1)</f>
        <v>#N/A</v>
      </c>
      <c r="R384" s="36" t="e">
        <f ca="1">LEFT(OFFSET(Lists!$S$2,P384-1+MATCH(F384,OFFSET(Lists!$T$3,P384-1,0,Q384-P384+1),0),0),6)</f>
        <v>#N/A</v>
      </c>
      <c r="S384" s="36" t="e">
        <f ca="1">VLOOKUP(R384,Lists!B:D,3,FALSE)</f>
        <v>#N/A</v>
      </c>
      <c r="T384" s="36" t="str">
        <f>IF(F384&lt;&gt;"",MATCH(R384,'Maximum minutes'!B:B,0),"")</f>
        <v/>
      </c>
      <c r="U384" s="36">
        <f ca="1">IF(F384&lt;&gt;"",COUNTA(OFFSET('Maximum minutes'!$C$1,'Annexe A1 Cours'!T384,0,1,50)),0)</f>
        <v>0</v>
      </c>
      <c r="V384" s="37">
        <f ca="1">IFERROR(OFFSET('Maximum minutes'!$C$1,T384+1,-1+MATCH(G384,OFFSET('Maximum minutes'!$C$1,T384-1,0,1,50),0)),0)</f>
        <v>0</v>
      </c>
      <c r="W384" s="38">
        <f t="shared" ca="1" si="10"/>
        <v>0</v>
      </c>
    </row>
    <row r="385" spans="1:23" s="36" customFormat="1" ht="18.75">
      <c r="A385" s="34"/>
      <c r="B385" s="39"/>
      <c r="C385" s="39"/>
      <c r="D385" s="35"/>
      <c r="E385" s="40"/>
      <c r="F385" s="39"/>
      <c r="G385" s="39"/>
      <c r="H385" s="39"/>
      <c r="I385" s="34"/>
      <c r="J385" s="34"/>
      <c r="K385" s="34"/>
      <c r="L385" s="34"/>
      <c r="M385" s="43" t="str">
        <f ca="1">IFERROR(OFFSET('Maximum minutes'!$C$1,T385,MATCH(IF(G385&lt;&gt;"",G385,F385),OFFSET('Maximum minutes'!$C$1,T385-1,0,1,U385+1),0)-1)*IF(OR(ISNUMBER(J385),J385="sans examen"),1,0)*IF(W385&lt;MinDate,1,0),"")</f>
        <v/>
      </c>
      <c r="N385" s="36">
        <f t="shared" ca="1" si="11"/>
        <v>0</v>
      </c>
      <c r="O385" s="36" t="e">
        <f ca="1">LEFT(OFFSET(Lists!$Q$2,MATCH(E385,Lists!$R$3:$R$19,0),0),4)</f>
        <v>#N/A</v>
      </c>
      <c r="P385" s="36" t="e">
        <f ca="1">MATCH(O385,Lists!$S$2:$S$640,1)</f>
        <v>#N/A</v>
      </c>
      <c r="Q385" s="36" t="e">
        <f ca="1">MATCH(LEFT(OFFSET(Lists!$Q$2,MATCH(E385,Lists!$R$3:$R$19,0)+1,0),4),Lists!$S$3:$S$640,1)</f>
        <v>#N/A</v>
      </c>
      <c r="R385" s="36" t="e">
        <f ca="1">LEFT(OFFSET(Lists!$S$2,P385-1+MATCH(F385,OFFSET(Lists!$T$3,P385-1,0,Q385-P385+1),0),0),6)</f>
        <v>#N/A</v>
      </c>
      <c r="S385" s="36" t="e">
        <f ca="1">VLOOKUP(R385,Lists!B:D,3,FALSE)</f>
        <v>#N/A</v>
      </c>
      <c r="T385" s="36" t="str">
        <f>IF(F385&lt;&gt;"",MATCH(R385,'Maximum minutes'!B:B,0),"")</f>
        <v/>
      </c>
      <c r="U385" s="36">
        <f ca="1">IF(F385&lt;&gt;"",COUNTA(OFFSET('Maximum minutes'!$C$1,'Annexe A1 Cours'!T385,0,1,50)),0)</f>
        <v>0</v>
      </c>
      <c r="V385" s="37">
        <f ca="1">IFERROR(OFFSET('Maximum minutes'!$C$1,T385+1,-1+MATCH(G385,OFFSET('Maximum minutes'!$C$1,T385-1,0,1,50),0)),0)</f>
        <v>0</v>
      </c>
      <c r="W385" s="38">
        <f t="shared" ca="1" si="10"/>
        <v>0</v>
      </c>
    </row>
    <row r="386" spans="1:23" s="36" customFormat="1" ht="18.75">
      <c r="A386" s="34"/>
      <c r="B386" s="39"/>
      <c r="C386" s="39"/>
      <c r="D386" s="35"/>
      <c r="E386" s="40"/>
      <c r="F386" s="39"/>
      <c r="G386" s="39"/>
      <c r="H386" s="39"/>
      <c r="I386" s="34"/>
      <c r="J386" s="34"/>
      <c r="K386" s="34"/>
      <c r="L386" s="34"/>
      <c r="M386" s="43" t="str">
        <f ca="1">IFERROR(OFFSET('Maximum minutes'!$C$1,T386,MATCH(IF(G386&lt;&gt;"",G386,F386),OFFSET('Maximum minutes'!$C$1,T386-1,0,1,U386+1),0)-1)*IF(OR(ISNUMBER(J386),J386="sans examen"),1,0)*IF(W386&lt;MinDate,1,0),"")</f>
        <v/>
      </c>
      <c r="N386" s="36">
        <f t="shared" ca="1" si="11"/>
        <v>0</v>
      </c>
      <c r="O386" s="36" t="e">
        <f ca="1">LEFT(OFFSET(Lists!$Q$2,MATCH(E386,Lists!$R$3:$R$19,0),0),4)</f>
        <v>#N/A</v>
      </c>
      <c r="P386" s="36" t="e">
        <f ca="1">MATCH(O386,Lists!$S$2:$S$640,1)</f>
        <v>#N/A</v>
      </c>
      <c r="Q386" s="36" t="e">
        <f ca="1">MATCH(LEFT(OFFSET(Lists!$Q$2,MATCH(E386,Lists!$R$3:$R$19,0)+1,0),4),Lists!$S$3:$S$640,1)</f>
        <v>#N/A</v>
      </c>
      <c r="R386" s="36" t="e">
        <f ca="1">LEFT(OFFSET(Lists!$S$2,P386-1+MATCH(F386,OFFSET(Lists!$T$3,P386-1,0,Q386-P386+1),0),0),6)</f>
        <v>#N/A</v>
      </c>
      <c r="S386" s="36" t="e">
        <f ca="1">VLOOKUP(R386,Lists!B:D,3,FALSE)</f>
        <v>#N/A</v>
      </c>
      <c r="T386" s="36" t="str">
        <f>IF(F386&lt;&gt;"",MATCH(R386,'Maximum minutes'!B:B,0),"")</f>
        <v/>
      </c>
      <c r="U386" s="36">
        <f ca="1">IF(F386&lt;&gt;"",COUNTA(OFFSET('Maximum minutes'!$C$1,'Annexe A1 Cours'!T386,0,1,50)),0)</f>
        <v>0</v>
      </c>
      <c r="V386" s="37">
        <f ca="1">IFERROR(OFFSET('Maximum minutes'!$C$1,T386+1,-1+MATCH(G386,OFFSET('Maximum minutes'!$C$1,T386-1,0,1,50),0)),0)</f>
        <v>0</v>
      </c>
      <c r="W386" s="38">
        <f t="shared" ca="1" si="10"/>
        <v>0</v>
      </c>
    </row>
    <row r="387" spans="1:23" s="36" customFormat="1" ht="18.75">
      <c r="A387" s="34"/>
      <c r="B387" s="39"/>
      <c r="C387" s="39"/>
      <c r="D387" s="35"/>
      <c r="E387" s="40"/>
      <c r="F387" s="39"/>
      <c r="G387" s="39"/>
      <c r="H387" s="39"/>
      <c r="I387" s="34"/>
      <c r="J387" s="34"/>
      <c r="K387" s="34"/>
      <c r="L387" s="34"/>
      <c r="M387" s="43" t="str">
        <f ca="1">IFERROR(OFFSET('Maximum minutes'!$C$1,T387,MATCH(IF(G387&lt;&gt;"",G387,F387),OFFSET('Maximum minutes'!$C$1,T387-1,0,1,U387+1),0)-1)*IF(OR(ISNUMBER(J387),J387="sans examen"),1,0)*IF(W387&lt;MinDate,1,0),"")</f>
        <v/>
      </c>
      <c r="N387" s="36">
        <f t="shared" ca="1" si="11"/>
        <v>0</v>
      </c>
      <c r="O387" s="36" t="e">
        <f ca="1">LEFT(OFFSET(Lists!$Q$2,MATCH(E387,Lists!$R$3:$R$19,0),0),4)</f>
        <v>#N/A</v>
      </c>
      <c r="P387" s="36" t="e">
        <f ca="1">MATCH(O387,Lists!$S$2:$S$640,1)</f>
        <v>#N/A</v>
      </c>
      <c r="Q387" s="36" t="e">
        <f ca="1">MATCH(LEFT(OFFSET(Lists!$Q$2,MATCH(E387,Lists!$R$3:$R$19,0)+1,0),4),Lists!$S$3:$S$640,1)</f>
        <v>#N/A</v>
      </c>
      <c r="R387" s="36" t="e">
        <f ca="1">LEFT(OFFSET(Lists!$S$2,P387-1+MATCH(F387,OFFSET(Lists!$T$3,P387-1,0,Q387-P387+1),0),0),6)</f>
        <v>#N/A</v>
      </c>
      <c r="S387" s="36" t="e">
        <f ca="1">VLOOKUP(R387,Lists!B:D,3,FALSE)</f>
        <v>#N/A</v>
      </c>
      <c r="T387" s="36" t="str">
        <f>IF(F387&lt;&gt;"",MATCH(R387,'Maximum minutes'!B:B,0),"")</f>
        <v/>
      </c>
      <c r="U387" s="36">
        <f ca="1">IF(F387&lt;&gt;"",COUNTA(OFFSET('Maximum minutes'!$C$1,'Annexe A1 Cours'!T387,0,1,50)),0)</f>
        <v>0</v>
      </c>
      <c r="V387" s="37">
        <f ca="1">IFERROR(OFFSET('Maximum minutes'!$C$1,T387+1,-1+MATCH(G387,OFFSET('Maximum minutes'!$C$1,T387-1,0,1,50),0)),0)</f>
        <v>0</v>
      </c>
      <c r="W387" s="38">
        <f t="shared" ca="1" si="10"/>
        <v>0</v>
      </c>
    </row>
    <row r="388" spans="1:23" s="36" customFormat="1" ht="18.75">
      <c r="A388" s="34"/>
      <c r="B388" s="39"/>
      <c r="C388" s="39"/>
      <c r="D388" s="35"/>
      <c r="E388" s="40"/>
      <c r="F388" s="39"/>
      <c r="G388" s="39"/>
      <c r="H388" s="39"/>
      <c r="I388" s="34"/>
      <c r="J388" s="34"/>
      <c r="K388" s="34"/>
      <c r="L388" s="34"/>
      <c r="M388" s="43" t="str">
        <f ca="1">IFERROR(OFFSET('Maximum minutes'!$C$1,T388,MATCH(IF(G388&lt;&gt;"",G388,F388),OFFSET('Maximum minutes'!$C$1,T388-1,0,1,U388+1),0)-1)*IF(OR(ISNUMBER(J388),J388="sans examen"),1,0)*IF(W388&lt;MinDate,1,0),"")</f>
        <v/>
      </c>
      <c r="N388" s="36">
        <f t="shared" ca="1" si="11"/>
        <v>0</v>
      </c>
      <c r="O388" s="36" t="e">
        <f ca="1">LEFT(OFFSET(Lists!$Q$2,MATCH(E388,Lists!$R$3:$R$19,0),0),4)</f>
        <v>#N/A</v>
      </c>
      <c r="P388" s="36" t="e">
        <f ca="1">MATCH(O388,Lists!$S$2:$S$640,1)</f>
        <v>#N/A</v>
      </c>
      <c r="Q388" s="36" t="e">
        <f ca="1">MATCH(LEFT(OFFSET(Lists!$Q$2,MATCH(E388,Lists!$R$3:$R$19,0)+1,0),4),Lists!$S$3:$S$640,1)</f>
        <v>#N/A</v>
      </c>
      <c r="R388" s="36" t="e">
        <f ca="1">LEFT(OFFSET(Lists!$S$2,P388-1+MATCH(F388,OFFSET(Lists!$T$3,P388-1,0,Q388-P388+1),0),0),6)</f>
        <v>#N/A</v>
      </c>
      <c r="S388" s="36" t="e">
        <f ca="1">VLOOKUP(R388,Lists!B:D,3,FALSE)</f>
        <v>#N/A</v>
      </c>
      <c r="T388" s="36" t="str">
        <f>IF(F388&lt;&gt;"",MATCH(R388,'Maximum minutes'!B:B,0),"")</f>
        <v/>
      </c>
      <c r="U388" s="36">
        <f ca="1">IF(F388&lt;&gt;"",COUNTA(OFFSET('Maximum minutes'!$C$1,'Annexe A1 Cours'!T388,0,1,50)),0)</f>
        <v>0</v>
      </c>
      <c r="V388" s="37">
        <f ca="1">IFERROR(OFFSET('Maximum minutes'!$C$1,T388+1,-1+MATCH(G388,OFFSET('Maximum minutes'!$C$1,T388-1,0,1,50),0)),0)</f>
        <v>0</v>
      </c>
      <c r="W388" s="38">
        <f t="shared" ca="1" si="10"/>
        <v>0</v>
      </c>
    </row>
    <row r="389" spans="1:23" s="36" customFormat="1" ht="18.75">
      <c r="A389" s="34"/>
      <c r="B389" s="39"/>
      <c r="C389" s="39"/>
      <c r="D389" s="35"/>
      <c r="E389" s="40"/>
      <c r="F389" s="39"/>
      <c r="G389" s="39"/>
      <c r="H389" s="39"/>
      <c r="I389" s="34"/>
      <c r="J389" s="34"/>
      <c r="K389" s="34"/>
      <c r="L389" s="34"/>
      <c r="M389" s="43" t="str">
        <f ca="1">IFERROR(OFFSET('Maximum minutes'!$C$1,T389,MATCH(IF(G389&lt;&gt;"",G389,F389),OFFSET('Maximum minutes'!$C$1,T389-1,0,1,U389+1),0)-1)*IF(OR(ISNUMBER(J389),J389="sans examen"),1,0)*IF(W389&lt;MinDate,1,0),"")</f>
        <v/>
      </c>
      <c r="N389" s="36">
        <f t="shared" ca="1" si="11"/>
        <v>0</v>
      </c>
      <c r="O389" s="36" t="e">
        <f ca="1">LEFT(OFFSET(Lists!$Q$2,MATCH(E389,Lists!$R$3:$R$19,0),0),4)</f>
        <v>#N/A</v>
      </c>
      <c r="P389" s="36" t="e">
        <f ca="1">MATCH(O389,Lists!$S$2:$S$640,1)</f>
        <v>#N/A</v>
      </c>
      <c r="Q389" s="36" t="e">
        <f ca="1">MATCH(LEFT(OFFSET(Lists!$Q$2,MATCH(E389,Lists!$R$3:$R$19,0)+1,0),4),Lists!$S$3:$S$640,1)</f>
        <v>#N/A</v>
      </c>
      <c r="R389" s="36" t="e">
        <f ca="1">LEFT(OFFSET(Lists!$S$2,P389-1+MATCH(F389,OFFSET(Lists!$T$3,P389-1,0,Q389-P389+1),0),0),6)</f>
        <v>#N/A</v>
      </c>
      <c r="S389" s="36" t="e">
        <f ca="1">VLOOKUP(R389,Lists!B:D,3,FALSE)</f>
        <v>#N/A</v>
      </c>
      <c r="T389" s="36" t="str">
        <f>IF(F389&lt;&gt;"",MATCH(R389,'Maximum minutes'!B:B,0),"")</f>
        <v/>
      </c>
      <c r="U389" s="36">
        <f ca="1">IF(F389&lt;&gt;"",COUNTA(OFFSET('Maximum minutes'!$C$1,'Annexe A1 Cours'!T389,0,1,50)),0)</f>
        <v>0</v>
      </c>
      <c r="V389" s="37">
        <f ca="1">IFERROR(OFFSET('Maximum minutes'!$C$1,T389+1,-1+MATCH(G389,OFFSET('Maximum minutes'!$C$1,T389-1,0,1,50),0)),0)</f>
        <v>0</v>
      </c>
      <c r="W389" s="38">
        <f t="shared" ca="1" si="10"/>
        <v>0</v>
      </c>
    </row>
    <row r="390" spans="1:23" s="36" customFormat="1" ht="18.75">
      <c r="A390" s="34"/>
      <c r="B390" s="39"/>
      <c r="C390" s="39"/>
      <c r="D390" s="35"/>
      <c r="E390" s="40"/>
      <c r="F390" s="39"/>
      <c r="G390" s="39"/>
      <c r="H390" s="39"/>
      <c r="I390" s="34"/>
      <c r="J390" s="34"/>
      <c r="K390" s="34"/>
      <c r="L390" s="34"/>
      <c r="M390" s="43" t="str">
        <f ca="1">IFERROR(OFFSET('Maximum minutes'!$C$1,T390,MATCH(IF(G390&lt;&gt;"",G390,F390),OFFSET('Maximum minutes'!$C$1,T390-1,0,1,U390+1),0)-1)*IF(OR(ISNUMBER(J390),J390="sans examen"),1,0)*IF(W390&lt;MinDate,1,0),"")</f>
        <v/>
      </c>
      <c r="N390" s="36">
        <f t="shared" ca="1" si="11"/>
        <v>0</v>
      </c>
      <c r="O390" s="36" t="e">
        <f ca="1">LEFT(OFFSET(Lists!$Q$2,MATCH(E390,Lists!$R$3:$R$19,0),0),4)</f>
        <v>#N/A</v>
      </c>
      <c r="P390" s="36" t="e">
        <f ca="1">MATCH(O390,Lists!$S$2:$S$640,1)</f>
        <v>#N/A</v>
      </c>
      <c r="Q390" s="36" t="e">
        <f ca="1">MATCH(LEFT(OFFSET(Lists!$Q$2,MATCH(E390,Lists!$R$3:$R$19,0)+1,0),4),Lists!$S$3:$S$640,1)</f>
        <v>#N/A</v>
      </c>
      <c r="R390" s="36" t="e">
        <f ca="1">LEFT(OFFSET(Lists!$S$2,P390-1+MATCH(F390,OFFSET(Lists!$T$3,P390-1,0,Q390-P390+1),0),0),6)</f>
        <v>#N/A</v>
      </c>
      <c r="S390" s="36" t="e">
        <f ca="1">VLOOKUP(R390,Lists!B:D,3,FALSE)</f>
        <v>#N/A</v>
      </c>
      <c r="T390" s="36" t="str">
        <f>IF(F390&lt;&gt;"",MATCH(R390,'Maximum minutes'!B:B,0),"")</f>
        <v/>
      </c>
      <c r="U390" s="36">
        <f ca="1">IF(F390&lt;&gt;"",COUNTA(OFFSET('Maximum minutes'!$C$1,'Annexe A1 Cours'!T390,0,1,50)),0)</f>
        <v>0</v>
      </c>
      <c r="V390" s="37">
        <f ca="1">IFERROR(OFFSET('Maximum minutes'!$C$1,T390+1,-1+MATCH(G390,OFFSET('Maximum minutes'!$C$1,T390-1,0,1,50),0)),0)</f>
        <v>0</v>
      </c>
      <c r="W390" s="38">
        <f t="shared" ca="1" si="10"/>
        <v>0</v>
      </c>
    </row>
    <row r="391" spans="1:23" s="36" customFormat="1" ht="18.75">
      <c r="A391" s="34"/>
      <c r="B391" s="39"/>
      <c r="C391" s="39"/>
      <c r="D391" s="35"/>
      <c r="E391" s="40"/>
      <c r="F391" s="39"/>
      <c r="G391" s="39"/>
      <c r="H391" s="39"/>
      <c r="I391" s="34"/>
      <c r="J391" s="34"/>
      <c r="K391" s="34"/>
      <c r="L391" s="34"/>
      <c r="M391" s="43" t="str">
        <f ca="1">IFERROR(OFFSET('Maximum minutes'!$C$1,T391,MATCH(IF(G391&lt;&gt;"",G391,F391),OFFSET('Maximum minutes'!$C$1,T391-1,0,1,U391+1),0)-1)*IF(OR(ISNUMBER(J391),J391="sans examen"),1,0)*IF(W391&lt;MinDate,1,0),"")</f>
        <v/>
      </c>
      <c r="N391" s="36">
        <f t="shared" ca="1" si="11"/>
        <v>0</v>
      </c>
      <c r="O391" s="36" t="e">
        <f ca="1">LEFT(OFFSET(Lists!$Q$2,MATCH(E391,Lists!$R$3:$R$19,0),0),4)</f>
        <v>#N/A</v>
      </c>
      <c r="P391" s="36" t="e">
        <f ca="1">MATCH(O391,Lists!$S$2:$S$640,1)</f>
        <v>#N/A</v>
      </c>
      <c r="Q391" s="36" t="e">
        <f ca="1">MATCH(LEFT(OFFSET(Lists!$Q$2,MATCH(E391,Lists!$R$3:$R$19,0)+1,0),4),Lists!$S$3:$S$640,1)</f>
        <v>#N/A</v>
      </c>
      <c r="R391" s="36" t="e">
        <f ca="1">LEFT(OFFSET(Lists!$S$2,P391-1+MATCH(F391,OFFSET(Lists!$T$3,P391-1,0,Q391-P391+1),0),0),6)</f>
        <v>#N/A</v>
      </c>
      <c r="S391" s="36" t="e">
        <f ca="1">VLOOKUP(R391,Lists!B:D,3,FALSE)</f>
        <v>#N/A</v>
      </c>
      <c r="T391" s="36" t="str">
        <f>IF(F391&lt;&gt;"",MATCH(R391,'Maximum minutes'!B:B,0),"")</f>
        <v/>
      </c>
      <c r="U391" s="36">
        <f ca="1">IF(F391&lt;&gt;"",COUNTA(OFFSET('Maximum minutes'!$C$1,'Annexe A1 Cours'!T391,0,1,50)),0)</f>
        <v>0</v>
      </c>
      <c r="V391" s="37">
        <f ca="1">IFERROR(OFFSET('Maximum minutes'!$C$1,T391+1,-1+MATCH(G391,OFFSET('Maximum minutes'!$C$1,T391-1,0,1,50),0)),0)</f>
        <v>0</v>
      </c>
      <c r="W391" s="38">
        <f t="shared" ref="W391:W454" ca="1" si="12">IFERROR(DATE(YEAR(D391)+V391,MONTH(D391),DAY(D391)),"")</f>
        <v>0</v>
      </c>
    </row>
    <row r="392" spans="1:23" s="36" customFormat="1" ht="18.75">
      <c r="A392" s="34"/>
      <c r="B392" s="39"/>
      <c r="C392" s="39"/>
      <c r="D392" s="35"/>
      <c r="E392" s="40"/>
      <c r="F392" s="39"/>
      <c r="G392" s="39"/>
      <c r="H392" s="39"/>
      <c r="I392" s="34"/>
      <c r="J392" s="34"/>
      <c r="K392" s="34"/>
      <c r="L392" s="34"/>
      <c r="M392" s="43" t="str">
        <f ca="1">IFERROR(OFFSET('Maximum minutes'!$C$1,T392,MATCH(IF(G392&lt;&gt;"",G392,F392),OFFSET('Maximum minutes'!$C$1,T392-1,0,1,U392+1),0)-1)*IF(OR(ISNUMBER(J392),J392="sans examen"),1,0)*IF(W392&lt;MinDate,1,0),"")</f>
        <v/>
      </c>
      <c r="N392" s="36">
        <f t="shared" ref="N392:N455" ca="1" si="13">IF(K392&gt;0,MIN(K392,M392),0)*IF(M392="",0,1)</f>
        <v>0</v>
      </c>
      <c r="O392" s="36" t="e">
        <f ca="1">LEFT(OFFSET(Lists!$Q$2,MATCH(E392,Lists!$R$3:$R$19,0),0),4)</f>
        <v>#N/A</v>
      </c>
      <c r="P392" s="36" t="e">
        <f ca="1">MATCH(O392,Lists!$S$2:$S$640,1)</f>
        <v>#N/A</v>
      </c>
      <c r="Q392" s="36" t="e">
        <f ca="1">MATCH(LEFT(OFFSET(Lists!$Q$2,MATCH(E392,Lists!$R$3:$R$19,0)+1,0),4),Lists!$S$3:$S$640,1)</f>
        <v>#N/A</v>
      </c>
      <c r="R392" s="36" t="e">
        <f ca="1">LEFT(OFFSET(Lists!$S$2,P392-1+MATCH(F392,OFFSET(Lists!$T$3,P392-1,0,Q392-P392+1),0),0),6)</f>
        <v>#N/A</v>
      </c>
      <c r="S392" s="36" t="e">
        <f ca="1">VLOOKUP(R392,Lists!B:D,3,FALSE)</f>
        <v>#N/A</v>
      </c>
      <c r="T392" s="36" t="str">
        <f>IF(F392&lt;&gt;"",MATCH(R392,'Maximum minutes'!B:B,0),"")</f>
        <v/>
      </c>
      <c r="U392" s="36">
        <f ca="1">IF(F392&lt;&gt;"",COUNTA(OFFSET('Maximum minutes'!$C$1,'Annexe A1 Cours'!T392,0,1,50)),0)</f>
        <v>0</v>
      </c>
      <c r="V392" s="37">
        <f ca="1">IFERROR(OFFSET('Maximum minutes'!$C$1,T392+1,-1+MATCH(G392,OFFSET('Maximum minutes'!$C$1,T392-1,0,1,50),0)),0)</f>
        <v>0</v>
      </c>
      <c r="W392" s="38">
        <f t="shared" ca="1" si="12"/>
        <v>0</v>
      </c>
    </row>
    <row r="393" spans="1:23" s="36" customFormat="1" ht="18.75">
      <c r="A393" s="34"/>
      <c r="B393" s="39"/>
      <c r="C393" s="39"/>
      <c r="D393" s="35"/>
      <c r="E393" s="40"/>
      <c r="F393" s="39"/>
      <c r="G393" s="39"/>
      <c r="H393" s="39"/>
      <c r="I393" s="34"/>
      <c r="J393" s="34"/>
      <c r="K393" s="34"/>
      <c r="L393" s="34"/>
      <c r="M393" s="43" t="str">
        <f ca="1">IFERROR(OFFSET('Maximum minutes'!$C$1,T393,MATCH(IF(G393&lt;&gt;"",G393,F393),OFFSET('Maximum minutes'!$C$1,T393-1,0,1,U393+1),0)-1)*IF(OR(ISNUMBER(J393),J393="sans examen"),1,0)*IF(W393&lt;MinDate,1,0),"")</f>
        <v/>
      </c>
      <c r="N393" s="36">
        <f t="shared" ca="1" si="13"/>
        <v>0</v>
      </c>
      <c r="O393" s="36" t="e">
        <f ca="1">LEFT(OFFSET(Lists!$Q$2,MATCH(E393,Lists!$R$3:$R$19,0),0),4)</f>
        <v>#N/A</v>
      </c>
      <c r="P393" s="36" t="e">
        <f ca="1">MATCH(O393,Lists!$S$2:$S$640,1)</f>
        <v>#N/A</v>
      </c>
      <c r="Q393" s="36" t="e">
        <f ca="1">MATCH(LEFT(OFFSET(Lists!$Q$2,MATCH(E393,Lists!$R$3:$R$19,0)+1,0),4),Lists!$S$3:$S$640,1)</f>
        <v>#N/A</v>
      </c>
      <c r="R393" s="36" t="e">
        <f ca="1">LEFT(OFFSET(Lists!$S$2,P393-1+MATCH(F393,OFFSET(Lists!$T$3,P393-1,0,Q393-P393+1),0),0),6)</f>
        <v>#N/A</v>
      </c>
      <c r="S393" s="36" t="e">
        <f ca="1">VLOOKUP(R393,Lists!B:D,3,FALSE)</f>
        <v>#N/A</v>
      </c>
      <c r="T393" s="36" t="str">
        <f>IF(F393&lt;&gt;"",MATCH(R393,'Maximum minutes'!B:B,0),"")</f>
        <v/>
      </c>
      <c r="U393" s="36">
        <f ca="1">IF(F393&lt;&gt;"",COUNTA(OFFSET('Maximum minutes'!$C$1,'Annexe A1 Cours'!T393,0,1,50)),0)</f>
        <v>0</v>
      </c>
      <c r="V393" s="37">
        <f ca="1">IFERROR(OFFSET('Maximum minutes'!$C$1,T393+1,-1+MATCH(G393,OFFSET('Maximum minutes'!$C$1,T393-1,0,1,50),0)),0)</f>
        <v>0</v>
      </c>
      <c r="W393" s="38">
        <f t="shared" ca="1" si="12"/>
        <v>0</v>
      </c>
    </row>
    <row r="394" spans="1:23" s="36" customFormat="1" ht="18.75">
      <c r="A394" s="34"/>
      <c r="B394" s="39"/>
      <c r="C394" s="39"/>
      <c r="D394" s="35"/>
      <c r="E394" s="40"/>
      <c r="F394" s="39"/>
      <c r="G394" s="39"/>
      <c r="H394" s="39"/>
      <c r="I394" s="34"/>
      <c r="J394" s="34"/>
      <c r="K394" s="34"/>
      <c r="L394" s="34"/>
      <c r="M394" s="43" t="str">
        <f ca="1">IFERROR(OFFSET('Maximum minutes'!$C$1,T394,MATCH(IF(G394&lt;&gt;"",G394,F394),OFFSET('Maximum minutes'!$C$1,T394-1,0,1,U394+1),0)-1)*IF(OR(ISNUMBER(J394),J394="sans examen"),1,0)*IF(W394&lt;MinDate,1,0),"")</f>
        <v/>
      </c>
      <c r="N394" s="36">
        <f t="shared" ca="1" si="13"/>
        <v>0</v>
      </c>
      <c r="O394" s="36" t="e">
        <f ca="1">LEFT(OFFSET(Lists!$Q$2,MATCH(E394,Lists!$R$3:$R$19,0),0),4)</f>
        <v>#N/A</v>
      </c>
      <c r="P394" s="36" t="e">
        <f ca="1">MATCH(O394,Lists!$S$2:$S$640,1)</f>
        <v>#N/A</v>
      </c>
      <c r="Q394" s="36" t="e">
        <f ca="1">MATCH(LEFT(OFFSET(Lists!$Q$2,MATCH(E394,Lists!$R$3:$R$19,0)+1,0),4),Lists!$S$3:$S$640,1)</f>
        <v>#N/A</v>
      </c>
      <c r="R394" s="36" t="e">
        <f ca="1">LEFT(OFFSET(Lists!$S$2,P394-1+MATCH(F394,OFFSET(Lists!$T$3,P394-1,0,Q394-P394+1),0),0),6)</f>
        <v>#N/A</v>
      </c>
      <c r="S394" s="36" t="e">
        <f ca="1">VLOOKUP(R394,Lists!B:D,3,FALSE)</f>
        <v>#N/A</v>
      </c>
      <c r="T394" s="36" t="str">
        <f>IF(F394&lt;&gt;"",MATCH(R394,'Maximum minutes'!B:B,0),"")</f>
        <v/>
      </c>
      <c r="U394" s="36">
        <f ca="1">IF(F394&lt;&gt;"",COUNTA(OFFSET('Maximum minutes'!$C$1,'Annexe A1 Cours'!T394,0,1,50)),0)</f>
        <v>0</v>
      </c>
      <c r="V394" s="37">
        <f ca="1">IFERROR(OFFSET('Maximum minutes'!$C$1,T394+1,-1+MATCH(G394,OFFSET('Maximum minutes'!$C$1,T394-1,0,1,50),0)),0)</f>
        <v>0</v>
      </c>
      <c r="W394" s="38">
        <f t="shared" ca="1" si="12"/>
        <v>0</v>
      </c>
    </row>
    <row r="395" spans="1:23" s="36" customFormat="1" ht="18.75">
      <c r="A395" s="34"/>
      <c r="B395" s="39"/>
      <c r="C395" s="39"/>
      <c r="D395" s="35"/>
      <c r="E395" s="40"/>
      <c r="F395" s="39"/>
      <c r="G395" s="39"/>
      <c r="H395" s="39"/>
      <c r="I395" s="34"/>
      <c r="J395" s="34"/>
      <c r="K395" s="34"/>
      <c r="L395" s="34"/>
      <c r="M395" s="43" t="str">
        <f ca="1">IFERROR(OFFSET('Maximum minutes'!$C$1,T395,MATCH(IF(G395&lt;&gt;"",G395,F395),OFFSET('Maximum minutes'!$C$1,T395-1,0,1,U395+1),0)-1)*IF(OR(ISNUMBER(J395),J395="sans examen"),1,0)*IF(W395&lt;MinDate,1,0),"")</f>
        <v/>
      </c>
      <c r="N395" s="36">
        <f t="shared" ca="1" si="13"/>
        <v>0</v>
      </c>
      <c r="O395" s="36" t="e">
        <f ca="1">LEFT(OFFSET(Lists!$Q$2,MATCH(E395,Lists!$R$3:$R$19,0),0),4)</f>
        <v>#N/A</v>
      </c>
      <c r="P395" s="36" t="e">
        <f ca="1">MATCH(O395,Lists!$S$2:$S$640,1)</f>
        <v>#N/A</v>
      </c>
      <c r="Q395" s="36" t="e">
        <f ca="1">MATCH(LEFT(OFFSET(Lists!$Q$2,MATCH(E395,Lists!$R$3:$R$19,0)+1,0),4),Lists!$S$3:$S$640,1)</f>
        <v>#N/A</v>
      </c>
      <c r="R395" s="36" t="e">
        <f ca="1">LEFT(OFFSET(Lists!$S$2,P395-1+MATCH(F395,OFFSET(Lists!$T$3,P395-1,0,Q395-P395+1),0),0),6)</f>
        <v>#N/A</v>
      </c>
      <c r="S395" s="36" t="e">
        <f ca="1">VLOOKUP(R395,Lists!B:D,3,FALSE)</f>
        <v>#N/A</v>
      </c>
      <c r="T395" s="36" t="str">
        <f>IF(F395&lt;&gt;"",MATCH(R395,'Maximum minutes'!B:B,0),"")</f>
        <v/>
      </c>
      <c r="U395" s="36">
        <f ca="1">IF(F395&lt;&gt;"",COUNTA(OFFSET('Maximum minutes'!$C$1,'Annexe A1 Cours'!T395,0,1,50)),0)</f>
        <v>0</v>
      </c>
      <c r="V395" s="37">
        <f ca="1">IFERROR(OFFSET('Maximum minutes'!$C$1,T395+1,-1+MATCH(G395,OFFSET('Maximum minutes'!$C$1,T395-1,0,1,50),0)),0)</f>
        <v>0</v>
      </c>
      <c r="W395" s="38">
        <f t="shared" ca="1" si="12"/>
        <v>0</v>
      </c>
    </row>
    <row r="396" spans="1:23" s="36" customFormat="1" ht="18.75">
      <c r="A396" s="34"/>
      <c r="B396" s="39"/>
      <c r="C396" s="39"/>
      <c r="D396" s="35"/>
      <c r="E396" s="40"/>
      <c r="F396" s="39"/>
      <c r="G396" s="39"/>
      <c r="H396" s="39"/>
      <c r="I396" s="34"/>
      <c r="J396" s="34"/>
      <c r="K396" s="34"/>
      <c r="L396" s="34"/>
      <c r="M396" s="43" t="str">
        <f ca="1">IFERROR(OFFSET('Maximum minutes'!$C$1,T396,MATCH(IF(G396&lt;&gt;"",G396,F396),OFFSET('Maximum minutes'!$C$1,T396-1,0,1,U396+1),0)-1)*IF(OR(ISNUMBER(J396),J396="sans examen"),1,0)*IF(W396&lt;MinDate,1,0),"")</f>
        <v/>
      </c>
      <c r="N396" s="36">
        <f t="shared" ca="1" si="13"/>
        <v>0</v>
      </c>
      <c r="O396" s="36" t="e">
        <f ca="1">LEFT(OFFSET(Lists!$Q$2,MATCH(E396,Lists!$R$3:$R$19,0),0),4)</f>
        <v>#N/A</v>
      </c>
      <c r="P396" s="36" t="e">
        <f ca="1">MATCH(O396,Lists!$S$2:$S$640,1)</f>
        <v>#N/A</v>
      </c>
      <c r="Q396" s="36" t="e">
        <f ca="1">MATCH(LEFT(OFFSET(Lists!$Q$2,MATCH(E396,Lists!$R$3:$R$19,0)+1,0),4),Lists!$S$3:$S$640,1)</f>
        <v>#N/A</v>
      </c>
      <c r="R396" s="36" t="e">
        <f ca="1">LEFT(OFFSET(Lists!$S$2,P396-1+MATCH(F396,OFFSET(Lists!$T$3,P396-1,0,Q396-P396+1),0),0),6)</f>
        <v>#N/A</v>
      </c>
      <c r="S396" s="36" t="e">
        <f ca="1">VLOOKUP(R396,Lists!B:D,3,FALSE)</f>
        <v>#N/A</v>
      </c>
      <c r="T396" s="36" t="str">
        <f>IF(F396&lt;&gt;"",MATCH(R396,'Maximum minutes'!B:B,0),"")</f>
        <v/>
      </c>
      <c r="U396" s="36">
        <f ca="1">IF(F396&lt;&gt;"",COUNTA(OFFSET('Maximum minutes'!$C$1,'Annexe A1 Cours'!T396,0,1,50)),0)</f>
        <v>0</v>
      </c>
      <c r="V396" s="37">
        <f ca="1">IFERROR(OFFSET('Maximum minutes'!$C$1,T396+1,-1+MATCH(G396,OFFSET('Maximum minutes'!$C$1,T396-1,0,1,50),0)),0)</f>
        <v>0</v>
      </c>
      <c r="W396" s="38">
        <f t="shared" ca="1" si="12"/>
        <v>0</v>
      </c>
    </row>
    <row r="397" spans="1:23" s="36" customFormat="1" ht="18.75">
      <c r="A397" s="34"/>
      <c r="B397" s="39"/>
      <c r="C397" s="39"/>
      <c r="D397" s="35"/>
      <c r="E397" s="40"/>
      <c r="F397" s="39"/>
      <c r="G397" s="39"/>
      <c r="H397" s="39"/>
      <c r="I397" s="34"/>
      <c r="J397" s="34"/>
      <c r="K397" s="34"/>
      <c r="L397" s="34"/>
      <c r="M397" s="43" t="str">
        <f ca="1">IFERROR(OFFSET('Maximum minutes'!$C$1,T397,MATCH(IF(G397&lt;&gt;"",G397,F397),OFFSET('Maximum minutes'!$C$1,T397-1,0,1,U397+1),0)-1)*IF(OR(ISNUMBER(J397),J397="sans examen"),1,0)*IF(W397&lt;MinDate,1,0),"")</f>
        <v/>
      </c>
      <c r="N397" s="36">
        <f t="shared" ca="1" si="13"/>
        <v>0</v>
      </c>
      <c r="O397" s="36" t="e">
        <f ca="1">LEFT(OFFSET(Lists!$Q$2,MATCH(E397,Lists!$R$3:$R$19,0),0),4)</f>
        <v>#N/A</v>
      </c>
      <c r="P397" s="36" t="e">
        <f ca="1">MATCH(O397,Lists!$S$2:$S$640,1)</f>
        <v>#N/A</v>
      </c>
      <c r="Q397" s="36" t="e">
        <f ca="1">MATCH(LEFT(OFFSET(Lists!$Q$2,MATCH(E397,Lists!$R$3:$R$19,0)+1,0),4),Lists!$S$3:$S$640,1)</f>
        <v>#N/A</v>
      </c>
      <c r="R397" s="36" t="e">
        <f ca="1">LEFT(OFFSET(Lists!$S$2,P397-1+MATCH(F397,OFFSET(Lists!$T$3,P397-1,0,Q397-P397+1),0),0),6)</f>
        <v>#N/A</v>
      </c>
      <c r="S397" s="36" t="e">
        <f ca="1">VLOOKUP(R397,Lists!B:D,3,FALSE)</f>
        <v>#N/A</v>
      </c>
      <c r="T397" s="36" t="str">
        <f>IF(F397&lt;&gt;"",MATCH(R397,'Maximum minutes'!B:B,0),"")</f>
        <v/>
      </c>
      <c r="U397" s="36">
        <f ca="1">IF(F397&lt;&gt;"",COUNTA(OFFSET('Maximum minutes'!$C$1,'Annexe A1 Cours'!T397,0,1,50)),0)</f>
        <v>0</v>
      </c>
      <c r="V397" s="37">
        <f ca="1">IFERROR(OFFSET('Maximum minutes'!$C$1,T397+1,-1+MATCH(G397,OFFSET('Maximum minutes'!$C$1,T397-1,0,1,50),0)),0)</f>
        <v>0</v>
      </c>
      <c r="W397" s="38">
        <f t="shared" ca="1" si="12"/>
        <v>0</v>
      </c>
    </row>
    <row r="398" spans="1:23" s="36" customFormat="1" ht="18.75">
      <c r="A398" s="34"/>
      <c r="B398" s="39"/>
      <c r="C398" s="39"/>
      <c r="D398" s="35"/>
      <c r="E398" s="40"/>
      <c r="F398" s="39"/>
      <c r="G398" s="39"/>
      <c r="H398" s="39"/>
      <c r="I398" s="34"/>
      <c r="J398" s="34"/>
      <c r="K398" s="34"/>
      <c r="L398" s="34"/>
      <c r="M398" s="43" t="str">
        <f ca="1">IFERROR(OFFSET('Maximum minutes'!$C$1,T398,MATCH(IF(G398&lt;&gt;"",G398,F398),OFFSET('Maximum minutes'!$C$1,T398-1,0,1,U398+1),0)-1)*IF(OR(ISNUMBER(J398),J398="sans examen"),1,0)*IF(W398&lt;MinDate,1,0),"")</f>
        <v/>
      </c>
      <c r="N398" s="36">
        <f t="shared" ca="1" si="13"/>
        <v>0</v>
      </c>
      <c r="O398" s="36" t="e">
        <f ca="1">LEFT(OFFSET(Lists!$Q$2,MATCH(E398,Lists!$R$3:$R$19,0),0),4)</f>
        <v>#N/A</v>
      </c>
      <c r="P398" s="36" t="e">
        <f ca="1">MATCH(O398,Lists!$S$2:$S$640,1)</f>
        <v>#N/A</v>
      </c>
      <c r="Q398" s="36" t="e">
        <f ca="1">MATCH(LEFT(OFFSET(Lists!$Q$2,MATCH(E398,Lists!$R$3:$R$19,0)+1,0),4),Lists!$S$3:$S$640,1)</f>
        <v>#N/A</v>
      </c>
      <c r="R398" s="36" t="e">
        <f ca="1">LEFT(OFFSET(Lists!$S$2,P398-1+MATCH(F398,OFFSET(Lists!$T$3,P398-1,0,Q398-P398+1),0),0),6)</f>
        <v>#N/A</v>
      </c>
      <c r="S398" s="36" t="e">
        <f ca="1">VLOOKUP(R398,Lists!B:D,3,FALSE)</f>
        <v>#N/A</v>
      </c>
      <c r="T398" s="36" t="str">
        <f>IF(F398&lt;&gt;"",MATCH(R398,'Maximum minutes'!B:B,0),"")</f>
        <v/>
      </c>
      <c r="U398" s="36">
        <f ca="1">IF(F398&lt;&gt;"",COUNTA(OFFSET('Maximum minutes'!$C$1,'Annexe A1 Cours'!T398,0,1,50)),0)</f>
        <v>0</v>
      </c>
      <c r="V398" s="37">
        <f ca="1">IFERROR(OFFSET('Maximum minutes'!$C$1,T398+1,-1+MATCH(G398,OFFSET('Maximum minutes'!$C$1,T398-1,0,1,50),0)),0)</f>
        <v>0</v>
      </c>
      <c r="W398" s="38">
        <f t="shared" ca="1" si="12"/>
        <v>0</v>
      </c>
    </row>
    <row r="399" spans="1:23" s="36" customFormat="1" ht="18.75">
      <c r="A399" s="34"/>
      <c r="B399" s="39"/>
      <c r="C399" s="39"/>
      <c r="D399" s="35"/>
      <c r="E399" s="40"/>
      <c r="F399" s="39"/>
      <c r="G399" s="39"/>
      <c r="H399" s="39"/>
      <c r="I399" s="34"/>
      <c r="J399" s="34"/>
      <c r="K399" s="34"/>
      <c r="L399" s="34"/>
      <c r="M399" s="43" t="str">
        <f ca="1">IFERROR(OFFSET('Maximum minutes'!$C$1,T399,MATCH(IF(G399&lt;&gt;"",G399,F399),OFFSET('Maximum minutes'!$C$1,T399-1,0,1,U399+1),0)-1)*IF(OR(ISNUMBER(J399),J399="sans examen"),1,0)*IF(W399&lt;MinDate,1,0),"")</f>
        <v/>
      </c>
      <c r="N399" s="36">
        <f t="shared" ca="1" si="13"/>
        <v>0</v>
      </c>
      <c r="O399" s="36" t="e">
        <f ca="1">LEFT(OFFSET(Lists!$Q$2,MATCH(E399,Lists!$R$3:$R$19,0),0),4)</f>
        <v>#N/A</v>
      </c>
      <c r="P399" s="36" t="e">
        <f ca="1">MATCH(O399,Lists!$S$2:$S$640,1)</f>
        <v>#N/A</v>
      </c>
      <c r="Q399" s="36" t="e">
        <f ca="1">MATCH(LEFT(OFFSET(Lists!$Q$2,MATCH(E399,Lists!$R$3:$R$19,0)+1,0),4),Lists!$S$3:$S$640,1)</f>
        <v>#N/A</v>
      </c>
      <c r="R399" s="36" t="e">
        <f ca="1">LEFT(OFFSET(Lists!$S$2,P399-1+MATCH(F399,OFFSET(Lists!$T$3,P399-1,0,Q399-P399+1),0),0),6)</f>
        <v>#N/A</v>
      </c>
      <c r="S399" s="36" t="e">
        <f ca="1">VLOOKUP(R399,Lists!B:D,3,FALSE)</f>
        <v>#N/A</v>
      </c>
      <c r="T399" s="36" t="str">
        <f>IF(F399&lt;&gt;"",MATCH(R399,'Maximum minutes'!B:B,0),"")</f>
        <v/>
      </c>
      <c r="U399" s="36">
        <f ca="1">IF(F399&lt;&gt;"",COUNTA(OFFSET('Maximum minutes'!$C$1,'Annexe A1 Cours'!T399,0,1,50)),0)</f>
        <v>0</v>
      </c>
      <c r="V399" s="37">
        <f ca="1">IFERROR(OFFSET('Maximum minutes'!$C$1,T399+1,-1+MATCH(G399,OFFSET('Maximum minutes'!$C$1,T399-1,0,1,50),0)),0)</f>
        <v>0</v>
      </c>
      <c r="W399" s="38">
        <f t="shared" ca="1" si="12"/>
        <v>0</v>
      </c>
    </row>
    <row r="400" spans="1:23" s="36" customFormat="1" ht="18.75">
      <c r="A400" s="34"/>
      <c r="B400" s="39"/>
      <c r="C400" s="39"/>
      <c r="D400" s="35"/>
      <c r="E400" s="40"/>
      <c r="F400" s="39"/>
      <c r="G400" s="39"/>
      <c r="H400" s="39"/>
      <c r="I400" s="34"/>
      <c r="J400" s="34"/>
      <c r="K400" s="34"/>
      <c r="L400" s="34"/>
      <c r="M400" s="43" t="str">
        <f ca="1">IFERROR(OFFSET('Maximum minutes'!$C$1,T400,MATCH(IF(G400&lt;&gt;"",G400,F400),OFFSET('Maximum minutes'!$C$1,T400-1,0,1,U400+1),0)-1)*IF(OR(ISNUMBER(J400),J400="sans examen"),1,0)*IF(W400&lt;MinDate,1,0),"")</f>
        <v/>
      </c>
      <c r="N400" s="36">
        <f t="shared" ca="1" si="13"/>
        <v>0</v>
      </c>
      <c r="O400" s="36" t="e">
        <f ca="1">LEFT(OFFSET(Lists!$Q$2,MATCH(E400,Lists!$R$3:$R$19,0),0),4)</f>
        <v>#N/A</v>
      </c>
      <c r="P400" s="36" t="e">
        <f ca="1">MATCH(O400,Lists!$S$2:$S$640,1)</f>
        <v>#N/A</v>
      </c>
      <c r="Q400" s="36" t="e">
        <f ca="1">MATCH(LEFT(OFFSET(Lists!$Q$2,MATCH(E400,Lists!$R$3:$R$19,0)+1,0),4),Lists!$S$3:$S$640,1)</f>
        <v>#N/A</v>
      </c>
      <c r="R400" s="36" t="e">
        <f ca="1">LEFT(OFFSET(Lists!$S$2,P400-1+MATCH(F400,OFFSET(Lists!$T$3,P400-1,0,Q400-P400+1),0),0),6)</f>
        <v>#N/A</v>
      </c>
      <c r="S400" s="36" t="e">
        <f ca="1">VLOOKUP(R400,Lists!B:D,3,FALSE)</f>
        <v>#N/A</v>
      </c>
      <c r="T400" s="36" t="str">
        <f>IF(F400&lt;&gt;"",MATCH(R400,'Maximum minutes'!B:B,0),"")</f>
        <v/>
      </c>
      <c r="U400" s="36">
        <f ca="1">IF(F400&lt;&gt;"",COUNTA(OFFSET('Maximum minutes'!$C$1,'Annexe A1 Cours'!T400,0,1,50)),0)</f>
        <v>0</v>
      </c>
      <c r="V400" s="37">
        <f ca="1">IFERROR(OFFSET('Maximum minutes'!$C$1,T400+1,-1+MATCH(G400,OFFSET('Maximum minutes'!$C$1,T400-1,0,1,50),0)),0)</f>
        <v>0</v>
      </c>
      <c r="W400" s="38">
        <f t="shared" ca="1" si="12"/>
        <v>0</v>
      </c>
    </row>
    <row r="401" spans="1:23" s="36" customFormat="1" ht="18.75">
      <c r="A401" s="34"/>
      <c r="B401" s="39"/>
      <c r="C401" s="39"/>
      <c r="D401" s="35"/>
      <c r="E401" s="40"/>
      <c r="F401" s="39"/>
      <c r="G401" s="39"/>
      <c r="H401" s="39"/>
      <c r="I401" s="34"/>
      <c r="J401" s="34"/>
      <c r="K401" s="34"/>
      <c r="L401" s="34"/>
      <c r="M401" s="43" t="str">
        <f ca="1">IFERROR(OFFSET('Maximum minutes'!$C$1,T401,MATCH(IF(G401&lt;&gt;"",G401,F401),OFFSET('Maximum minutes'!$C$1,T401-1,0,1,U401+1),0)-1)*IF(OR(ISNUMBER(J401),J401="sans examen"),1,0)*IF(W401&lt;MinDate,1,0),"")</f>
        <v/>
      </c>
      <c r="N401" s="36">
        <f t="shared" ca="1" si="13"/>
        <v>0</v>
      </c>
      <c r="O401" s="36" t="e">
        <f ca="1">LEFT(OFFSET(Lists!$Q$2,MATCH(E401,Lists!$R$3:$R$19,0),0),4)</f>
        <v>#N/A</v>
      </c>
      <c r="P401" s="36" t="e">
        <f ca="1">MATCH(O401,Lists!$S$2:$S$640,1)</f>
        <v>#N/A</v>
      </c>
      <c r="Q401" s="36" t="e">
        <f ca="1">MATCH(LEFT(OFFSET(Lists!$Q$2,MATCH(E401,Lists!$R$3:$R$19,0)+1,0),4),Lists!$S$3:$S$640,1)</f>
        <v>#N/A</v>
      </c>
      <c r="R401" s="36" t="e">
        <f ca="1">LEFT(OFFSET(Lists!$S$2,P401-1+MATCH(F401,OFFSET(Lists!$T$3,P401-1,0,Q401-P401+1),0),0),6)</f>
        <v>#N/A</v>
      </c>
      <c r="S401" s="36" t="e">
        <f ca="1">VLOOKUP(R401,Lists!B:D,3,FALSE)</f>
        <v>#N/A</v>
      </c>
      <c r="T401" s="36" t="str">
        <f>IF(F401&lt;&gt;"",MATCH(R401,'Maximum minutes'!B:B,0),"")</f>
        <v/>
      </c>
      <c r="U401" s="36">
        <f ca="1">IF(F401&lt;&gt;"",COUNTA(OFFSET('Maximum minutes'!$C$1,'Annexe A1 Cours'!T401,0,1,50)),0)</f>
        <v>0</v>
      </c>
      <c r="V401" s="37">
        <f ca="1">IFERROR(OFFSET('Maximum minutes'!$C$1,T401+1,-1+MATCH(G401,OFFSET('Maximum minutes'!$C$1,T401-1,0,1,50),0)),0)</f>
        <v>0</v>
      </c>
      <c r="W401" s="38">
        <f t="shared" ca="1" si="12"/>
        <v>0</v>
      </c>
    </row>
    <row r="402" spans="1:23" s="36" customFormat="1" ht="18.75">
      <c r="A402" s="34"/>
      <c r="B402" s="39"/>
      <c r="C402" s="39"/>
      <c r="D402" s="35"/>
      <c r="E402" s="40"/>
      <c r="F402" s="39"/>
      <c r="G402" s="39"/>
      <c r="H402" s="39"/>
      <c r="I402" s="34"/>
      <c r="J402" s="34"/>
      <c r="K402" s="34"/>
      <c r="L402" s="34"/>
      <c r="M402" s="43" t="str">
        <f ca="1">IFERROR(OFFSET('Maximum minutes'!$C$1,T402,MATCH(IF(G402&lt;&gt;"",G402,F402),OFFSET('Maximum minutes'!$C$1,T402-1,0,1,U402+1),0)-1)*IF(OR(ISNUMBER(J402),J402="sans examen"),1,0)*IF(W402&lt;MinDate,1,0),"")</f>
        <v/>
      </c>
      <c r="N402" s="36">
        <f t="shared" ca="1" si="13"/>
        <v>0</v>
      </c>
      <c r="O402" s="36" t="e">
        <f ca="1">LEFT(OFFSET(Lists!$Q$2,MATCH(E402,Lists!$R$3:$R$19,0),0),4)</f>
        <v>#N/A</v>
      </c>
      <c r="P402" s="36" t="e">
        <f ca="1">MATCH(O402,Lists!$S$2:$S$640,1)</f>
        <v>#N/A</v>
      </c>
      <c r="Q402" s="36" t="e">
        <f ca="1">MATCH(LEFT(OFFSET(Lists!$Q$2,MATCH(E402,Lists!$R$3:$R$19,0)+1,0),4),Lists!$S$3:$S$640,1)</f>
        <v>#N/A</v>
      </c>
      <c r="R402" s="36" t="e">
        <f ca="1">LEFT(OFFSET(Lists!$S$2,P402-1+MATCH(F402,OFFSET(Lists!$T$3,P402-1,0,Q402-P402+1),0),0),6)</f>
        <v>#N/A</v>
      </c>
      <c r="S402" s="36" t="e">
        <f ca="1">VLOOKUP(R402,Lists!B:D,3,FALSE)</f>
        <v>#N/A</v>
      </c>
      <c r="T402" s="36" t="str">
        <f>IF(F402&lt;&gt;"",MATCH(R402,'Maximum minutes'!B:B,0),"")</f>
        <v/>
      </c>
      <c r="U402" s="36">
        <f ca="1">IF(F402&lt;&gt;"",COUNTA(OFFSET('Maximum minutes'!$C$1,'Annexe A1 Cours'!T402,0,1,50)),0)</f>
        <v>0</v>
      </c>
      <c r="V402" s="37">
        <f ca="1">IFERROR(OFFSET('Maximum minutes'!$C$1,T402+1,-1+MATCH(G402,OFFSET('Maximum minutes'!$C$1,T402-1,0,1,50),0)),0)</f>
        <v>0</v>
      </c>
      <c r="W402" s="38">
        <f t="shared" ca="1" si="12"/>
        <v>0</v>
      </c>
    </row>
    <row r="403" spans="1:23" s="36" customFormat="1" ht="18.75">
      <c r="A403" s="34"/>
      <c r="B403" s="39"/>
      <c r="C403" s="39"/>
      <c r="D403" s="35"/>
      <c r="E403" s="40"/>
      <c r="F403" s="39"/>
      <c r="G403" s="39"/>
      <c r="H403" s="39"/>
      <c r="I403" s="34"/>
      <c r="J403" s="34"/>
      <c r="K403" s="34"/>
      <c r="L403" s="34"/>
      <c r="M403" s="43" t="str">
        <f ca="1">IFERROR(OFFSET('Maximum minutes'!$C$1,T403,MATCH(IF(G403&lt;&gt;"",G403,F403),OFFSET('Maximum minutes'!$C$1,T403-1,0,1,U403+1),0)-1)*IF(OR(ISNUMBER(J403),J403="sans examen"),1,0)*IF(W403&lt;MinDate,1,0),"")</f>
        <v/>
      </c>
      <c r="N403" s="36">
        <f t="shared" ca="1" si="13"/>
        <v>0</v>
      </c>
      <c r="O403" s="36" t="e">
        <f ca="1">LEFT(OFFSET(Lists!$Q$2,MATCH(E403,Lists!$R$3:$R$19,0),0),4)</f>
        <v>#N/A</v>
      </c>
      <c r="P403" s="36" t="e">
        <f ca="1">MATCH(O403,Lists!$S$2:$S$640,1)</f>
        <v>#N/A</v>
      </c>
      <c r="Q403" s="36" t="e">
        <f ca="1">MATCH(LEFT(OFFSET(Lists!$Q$2,MATCH(E403,Lists!$R$3:$R$19,0)+1,0),4),Lists!$S$3:$S$640,1)</f>
        <v>#N/A</v>
      </c>
      <c r="R403" s="36" t="e">
        <f ca="1">LEFT(OFFSET(Lists!$S$2,P403-1+MATCH(F403,OFFSET(Lists!$T$3,P403-1,0,Q403-P403+1),0),0),6)</f>
        <v>#N/A</v>
      </c>
      <c r="S403" s="36" t="e">
        <f ca="1">VLOOKUP(R403,Lists!B:D,3,FALSE)</f>
        <v>#N/A</v>
      </c>
      <c r="T403" s="36" t="str">
        <f>IF(F403&lt;&gt;"",MATCH(R403,'Maximum minutes'!B:B,0),"")</f>
        <v/>
      </c>
      <c r="U403" s="36">
        <f ca="1">IF(F403&lt;&gt;"",COUNTA(OFFSET('Maximum minutes'!$C$1,'Annexe A1 Cours'!T403,0,1,50)),0)</f>
        <v>0</v>
      </c>
      <c r="V403" s="37">
        <f ca="1">IFERROR(OFFSET('Maximum minutes'!$C$1,T403+1,-1+MATCH(G403,OFFSET('Maximum minutes'!$C$1,T403-1,0,1,50),0)),0)</f>
        <v>0</v>
      </c>
      <c r="W403" s="38">
        <f t="shared" ca="1" si="12"/>
        <v>0</v>
      </c>
    </row>
    <row r="404" spans="1:23" s="36" customFormat="1" ht="18.75">
      <c r="A404" s="34"/>
      <c r="B404" s="39"/>
      <c r="C404" s="39"/>
      <c r="D404" s="35"/>
      <c r="E404" s="40"/>
      <c r="F404" s="39"/>
      <c r="G404" s="39"/>
      <c r="H404" s="39"/>
      <c r="I404" s="34"/>
      <c r="J404" s="34"/>
      <c r="K404" s="34"/>
      <c r="L404" s="34"/>
      <c r="M404" s="43" t="str">
        <f ca="1">IFERROR(OFFSET('Maximum minutes'!$C$1,T404,MATCH(IF(G404&lt;&gt;"",G404,F404),OFFSET('Maximum minutes'!$C$1,T404-1,0,1,U404+1),0)-1)*IF(OR(ISNUMBER(J404),J404="sans examen"),1,0)*IF(W404&lt;MinDate,1,0),"")</f>
        <v/>
      </c>
      <c r="N404" s="36">
        <f t="shared" ca="1" si="13"/>
        <v>0</v>
      </c>
      <c r="O404" s="36" t="e">
        <f ca="1">LEFT(OFFSET(Lists!$Q$2,MATCH(E404,Lists!$R$3:$R$19,0),0),4)</f>
        <v>#N/A</v>
      </c>
      <c r="P404" s="36" t="e">
        <f ca="1">MATCH(O404,Lists!$S$2:$S$640,1)</f>
        <v>#N/A</v>
      </c>
      <c r="Q404" s="36" t="e">
        <f ca="1">MATCH(LEFT(OFFSET(Lists!$Q$2,MATCH(E404,Lists!$R$3:$R$19,0)+1,0),4),Lists!$S$3:$S$640,1)</f>
        <v>#N/A</v>
      </c>
      <c r="R404" s="36" t="e">
        <f ca="1">LEFT(OFFSET(Lists!$S$2,P404-1+MATCH(F404,OFFSET(Lists!$T$3,P404-1,0,Q404-P404+1),0),0),6)</f>
        <v>#N/A</v>
      </c>
      <c r="S404" s="36" t="e">
        <f ca="1">VLOOKUP(R404,Lists!B:D,3,FALSE)</f>
        <v>#N/A</v>
      </c>
      <c r="T404" s="36" t="str">
        <f>IF(F404&lt;&gt;"",MATCH(R404,'Maximum minutes'!B:B,0),"")</f>
        <v/>
      </c>
      <c r="U404" s="36">
        <f ca="1">IF(F404&lt;&gt;"",COUNTA(OFFSET('Maximum minutes'!$C$1,'Annexe A1 Cours'!T404,0,1,50)),0)</f>
        <v>0</v>
      </c>
      <c r="V404" s="37">
        <f ca="1">IFERROR(OFFSET('Maximum minutes'!$C$1,T404+1,-1+MATCH(G404,OFFSET('Maximum minutes'!$C$1,T404-1,0,1,50),0)),0)</f>
        <v>0</v>
      </c>
      <c r="W404" s="38">
        <f t="shared" ca="1" si="12"/>
        <v>0</v>
      </c>
    </row>
    <row r="405" spans="1:23" s="36" customFormat="1" ht="18.75">
      <c r="A405" s="34"/>
      <c r="B405" s="39"/>
      <c r="C405" s="39"/>
      <c r="D405" s="35"/>
      <c r="E405" s="40"/>
      <c r="F405" s="39"/>
      <c r="G405" s="39"/>
      <c r="H405" s="39"/>
      <c r="I405" s="34"/>
      <c r="J405" s="34"/>
      <c r="K405" s="34"/>
      <c r="L405" s="34"/>
      <c r="M405" s="43" t="str">
        <f ca="1">IFERROR(OFFSET('Maximum minutes'!$C$1,T405,MATCH(IF(G405&lt;&gt;"",G405,F405),OFFSET('Maximum minutes'!$C$1,T405-1,0,1,U405+1),0)-1)*IF(OR(ISNUMBER(J405),J405="sans examen"),1,0)*IF(W405&lt;MinDate,1,0),"")</f>
        <v/>
      </c>
      <c r="N405" s="36">
        <f t="shared" ca="1" si="13"/>
        <v>0</v>
      </c>
      <c r="O405" s="36" t="e">
        <f ca="1">LEFT(OFFSET(Lists!$Q$2,MATCH(E405,Lists!$R$3:$R$19,0),0),4)</f>
        <v>#N/A</v>
      </c>
      <c r="P405" s="36" t="e">
        <f ca="1">MATCH(O405,Lists!$S$2:$S$640,1)</f>
        <v>#N/A</v>
      </c>
      <c r="Q405" s="36" t="e">
        <f ca="1">MATCH(LEFT(OFFSET(Lists!$Q$2,MATCH(E405,Lists!$R$3:$R$19,0)+1,0),4),Lists!$S$3:$S$640,1)</f>
        <v>#N/A</v>
      </c>
      <c r="R405" s="36" t="e">
        <f ca="1">LEFT(OFFSET(Lists!$S$2,P405-1+MATCH(F405,OFFSET(Lists!$T$3,P405-1,0,Q405-P405+1),0),0),6)</f>
        <v>#N/A</v>
      </c>
      <c r="S405" s="36" t="e">
        <f ca="1">VLOOKUP(R405,Lists!B:D,3,FALSE)</f>
        <v>#N/A</v>
      </c>
      <c r="T405" s="36" t="str">
        <f>IF(F405&lt;&gt;"",MATCH(R405,'Maximum minutes'!B:B,0),"")</f>
        <v/>
      </c>
      <c r="U405" s="36">
        <f ca="1">IF(F405&lt;&gt;"",COUNTA(OFFSET('Maximum minutes'!$C$1,'Annexe A1 Cours'!T405,0,1,50)),0)</f>
        <v>0</v>
      </c>
      <c r="V405" s="37">
        <f ca="1">IFERROR(OFFSET('Maximum minutes'!$C$1,T405+1,-1+MATCH(G405,OFFSET('Maximum minutes'!$C$1,T405-1,0,1,50),0)),0)</f>
        <v>0</v>
      </c>
      <c r="W405" s="38">
        <f t="shared" ca="1" si="12"/>
        <v>0</v>
      </c>
    </row>
    <row r="406" spans="1:23" s="36" customFormat="1" ht="18.75">
      <c r="A406" s="34"/>
      <c r="B406" s="39"/>
      <c r="C406" s="39"/>
      <c r="D406" s="35"/>
      <c r="E406" s="40"/>
      <c r="F406" s="39"/>
      <c r="G406" s="39"/>
      <c r="H406" s="39"/>
      <c r="I406" s="34"/>
      <c r="J406" s="34"/>
      <c r="K406" s="34"/>
      <c r="L406" s="34"/>
      <c r="M406" s="43" t="str">
        <f ca="1">IFERROR(OFFSET('Maximum minutes'!$C$1,T406,MATCH(IF(G406&lt;&gt;"",G406,F406),OFFSET('Maximum minutes'!$C$1,T406-1,0,1,U406+1),0)-1)*IF(OR(ISNUMBER(J406),J406="sans examen"),1,0)*IF(W406&lt;MinDate,1,0),"")</f>
        <v/>
      </c>
      <c r="N406" s="36">
        <f t="shared" ca="1" si="13"/>
        <v>0</v>
      </c>
      <c r="O406" s="36" t="e">
        <f ca="1">LEFT(OFFSET(Lists!$Q$2,MATCH(E406,Lists!$R$3:$R$19,0),0),4)</f>
        <v>#N/A</v>
      </c>
      <c r="P406" s="36" t="e">
        <f ca="1">MATCH(O406,Lists!$S$2:$S$640,1)</f>
        <v>#N/A</v>
      </c>
      <c r="Q406" s="36" t="e">
        <f ca="1">MATCH(LEFT(OFFSET(Lists!$Q$2,MATCH(E406,Lists!$R$3:$R$19,0)+1,0),4),Lists!$S$3:$S$640,1)</f>
        <v>#N/A</v>
      </c>
      <c r="R406" s="36" t="e">
        <f ca="1">LEFT(OFFSET(Lists!$S$2,P406-1+MATCH(F406,OFFSET(Lists!$T$3,P406-1,0,Q406-P406+1),0),0),6)</f>
        <v>#N/A</v>
      </c>
      <c r="S406" s="36" t="e">
        <f ca="1">VLOOKUP(R406,Lists!B:D,3,FALSE)</f>
        <v>#N/A</v>
      </c>
      <c r="T406" s="36" t="str">
        <f>IF(F406&lt;&gt;"",MATCH(R406,'Maximum minutes'!B:B,0),"")</f>
        <v/>
      </c>
      <c r="U406" s="36">
        <f ca="1">IF(F406&lt;&gt;"",COUNTA(OFFSET('Maximum minutes'!$C$1,'Annexe A1 Cours'!T406,0,1,50)),0)</f>
        <v>0</v>
      </c>
      <c r="V406" s="37">
        <f ca="1">IFERROR(OFFSET('Maximum minutes'!$C$1,T406+1,-1+MATCH(G406,OFFSET('Maximum minutes'!$C$1,T406-1,0,1,50),0)),0)</f>
        <v>0</v>
      </c>
      <c r="W406" s="38">
        <f t="shared" ca="1" si="12"/>
        <v>0</v>
      </c>
    </row>
    <row r="407" spans="1:23" s="36" customFormat="1" ht="18.75">
      <c r="A407" s="34"/>
      <c r="B407" s="39"/>
      <c r="C407" s="39"/>
      <c r="D407" s="35"/>
      <c r="E407" s="40"/>
      <c r="F407" s="39"/>
      <c r="G407" s="39"/>
      <c r="H407" s="39"/>
      <c r="I407" s="34"/>
      <c r="J407" s="34"/>
      <c r="K407" s="34"/>
      <c r="L407" s="34"/>
      <c r="M407" s="43" t="str">
        <f ca="1">IFERROR(OFFSET('Maximum minutes'!$C$1,T407,MATCH(IF(G407&lt;&gt;"",G407,F407),OFFSET('Maximum minutes'!$C$1,T407-1,0,1,U407+1),0)-1)*IF(OR(ISNUMBER(J407),J407="sans examen"),1,0)*IF(W407&lt;MinDate,1,0),"")</f>
        <v/>
      </c>
      <c r="N407" s="36">
        <f t="shared" ca="1" si="13"/>
        <v>0</v>
      </c>
      <c r="O407" s="36" t="e">
        <f ca="1">LEFT(OFFSET(Lists!$Q$2,MATCH(E407,Lists!$R$3:$R$19,0),0),4)</f>
        <v>#N/A</v>
      </c>
      <c r="P407" s="36" t="e">
        <f ca="1">MATCH(O407,Lists!$S$2:$S$640,1)</f>
        <v>#N/A</v>
      </c>
      <c r="Q407" s="36" t="e">
        <f ca="1">MATCH(LEFT(OFFSET(Lists!$Q$2,MATCH(E407,Lists!$R$3:$R$19,0)+1,0),4),Lists!$S$3:$S$640,1)</f>
        <v>#N/A</v>
      </c>
      <c r="R407" s="36" t="e">
        <f ca="1">LEFT(OFFSET(Lists!$S$2,P407-1+MATCH(F407,OFFSET(Lists!$T$3,P407-1,0,Q407-P407+1),0),0),6)</f>
        <v>#N/A</v>
      </c>
      <c r="S407" s="36" t="e">
        <f ca="1">VLOOKUP(R407,Lists!B:D,3,FALSE)</f>
        <v>#N/A</v>
      </c>
      <c r="T407" s="36" t="str">
        <f>IF(F407&lt;&gt;"",MATCH(R407,'Maximum minutes'!B:B,0),"")</f>
        <v/>
      </c>
      <c r="U407" s="36">
        <f ca="1">IF(F407&lt;&gt;"",COUNTA(OFFSET('Maximum minutes'!$C$1,'Annexe A1 Cours'!T407,0,1,50)),0)</f>
        <v>0</v>
      </c>
      <c r="V407" s="37">
        <f ca="1">IFERROR(OFFSET('Maximum minutes'!$C$1,T407+1,-1+MATCH(G407,OFFSET('Maximum minutes'!$C$1,T407-1,0,1,50),0)),0)</f>
        <v>0</v>
      </c>
      <c r="W407" s="38">
        <f t="shared" ca="1" si="12"/>
        <v>0</v>
      </c>
    </row>
    <row r="408" spans="1:23" s="36" customFormat="1" ht="18.75">
      <c r="A408" s="34"/>
      <c r="B408" s="39"/>
      <c r="C408" s="39"/>
      <c r="D408" s="35"/>
      <c r="E408" s="40"/>
      <c r="F408" s="39"/>
      <c r="G408" s="39"/>
      <c r="H408" s="39"/>
      <c r="I408" s="34"/>
      <c r="J408" s="34"/>
      <c r="K408" s="34"/>
      <c r="L408" s="34"/>
      <c r="M408" s="43" t="str">
        <f ca="1">IFERROR(OFFSET('Maximum minutes'!$C$1,T408,MATCH(IF(G408&lt;&gt;"",G408,F408),OFFSET('Maximum minutes'!$C$1,T408-1,0,1,U408+1),0)-1)*IF(OR(ISNUMBER(J408),J408="sans examen"),1,0)*IF(W408&lt;MinDate,1,0),"")</f>
        <v/>
      </c>
      <c r="N408" s="36">
        <f t="shared" ca="1" si="13"/>
        <v>0</v>
      </c>
      <c r="O408" s="36" t="e">
        <f ca="1">LEFT(OFFSET(Lists!$Q$2,MATCH(E408,Lists!$R$3:$R$19,0),0),4)</f>
        <v>#N/A</v>
      </c>
      <c r="P408" s="36" t="e">
        <f ca="1">MATCH(O408,Lists!$S$2:$S$640,1)</f>
        <v>#N/A</v>
      </c>
      <c r="Q408" s="36" t="e">
        <f ca="1">MATCH(LEFT(OFFSET(Lists!$Q$2,MATCH(E408,Lists!$R$3:$R$19,0)+1,0),4),Lists!$S$3:$S$640,1)</f>
        <v>#N/A</v>
      </c>
      <c r="R408" s="36" t="e">
        <f ca="1">LEFT(OFFSET(Lists!$S$2,P408-1+MATCH(F408,OFFSET(Lists!$T$3,P408-1,0,Q408-P408+1),0),0),6)</f>
        <v>#N/A</v>
      </c>
      <c r="S408" s="36" t="e">
        <f ca="1">VLOOKUP(R408,Lists!B:D,3,FALSE)</f>
        <v>#N/A</v>
      </c>
      <c r="T408" s="36" t="str">
        <f>IF(F408&lt;&gt;"",MATCH(R408,'Maximum minutes'!B:B,0),"")</f>
        <v/>
      </c>
      <c r="U408" s="36">
        <f ca="1">IF(F408&lt;&gt;"",COUNTA(OFFSET('Maximum minutes'!$C$1,'Annexe A1 Cours'!T408,0,1,50)),0)</f>
        <v>0</v>
      </c>
      <c r="V408" s="37">
        <f ca="1">IFERROR(OFFSET('Maximum minutes'!$C$1,T408+1,-1+MATCH(G408,OFFSET('Maximum minutes'!$C$1,T408-1,0,1,50),0)),0)</f>
        <v>0</v>
      </c>
      <c r="W408" s="38">
        <f t="shared" ca="1" si="12"/>
        <v>0</v>
      </c>
    </row>
    <row r="409" spans="1:23" s="36" customFormat="1" ht="18.75">
      <c r="A409" s="34"/>
      <c r="B409" s="39"/>
      <c r="C409" s="39"/>
      <c r="D409" s="35"/>
      <c r="E409" s="40"/>
      <c r="F409" s="39"/>
      <c r="G409" s="39"/>
      <c r="H409" s="39"/>
      <c r="I409" s="34"/>
      <c r="J409" s="34"/>
      <c r="K409" s="34"/>
      <c r="L409" s="34"/>
      <c r="M409" s="43" t="str">
        <f ca="1">IFERROR(OFFSET('Maximum minutes'!$C$1,T409,MATCH(IF(G409&lt;&gt;"",G409,F409),OFFSET('Maximum minutes'!$C$1,T409-1,0,1,U409+1),0)-1)*IF(OR(ISNUMBER(J409),J409="sans examen"),1,0)*IF(W409&lt;MinDate,1,0),"")</f>
        <v/>
      </c>
      <c r="N409" s="36">
        <f t="shared" ca="1" si="13"/>
        <v>0</v>
      </c>
      <c r="O409" s="36" t="e">
        <f ca="1">LEFT(OFFSET(Lists!$Q$2,MATCH(E409,Lists!$R$3:$R$19,0),0),4)</f>
        <v>#N/A</v>
      </c>
      <c r="P409" s="36" t="e">
        <f ca="1">MATCH(O409,Lists!$S$2:$S$640,1)</f>
        <v>#N/A</v>
      </c>
      <c r="Q409" s="36" t="e">
        <f ca="1">MATCH(LEFT(OFFSET(Lists!$Q$2,MATCH(E409,Lists!$R$3:$R$19,0)+1,0),4),Lists!$S$3:$S$640,1)</f>
        <v>#N/A</v>
      </c>
      <c r="R409" s="36" t="e">
        <f ca="1">LEFT(OFFSET(Lists!$S$2,P409-1+MATCH(F409,OFFSET(Lists!$T$3,P409-1,0,Q409-P409+1),0),0),6)</f>
        <v>#N/A</v>
      </c>
      <c r="S409" s="36" t="e">
        <f ca="1">VLOOKUP(R409,Lists!B:D,3,FALSE)</f>
        <v>#N/A</v>
      </c>
      <c r="T409" s="36" t="str">
        <f>IF(F409&lt;&gt;"",MATCH(R409,'Maximum minutes'!B:B,0),"")</f>
        <v/>
      </c>
      <c r="U409" s="36">
        <f ca="1">IF(F409&lt;&gt;"",COUNTA(OFFSET('Maximum minutes'!$C$1,'Annexe A1 Cours'!T409,0,1,50)),0)</f>
        <v>0</v>
      </c>
      <c r="V409" s="37">
        <f ca="1">IFERROR(OFFSET('Maximum minutes'!$C$1,T409+1,-1+MATCH(G409,OFFSET('Maximum minutes'!$C$1,T409-1,0,1,50),0)),0)</f>
        <v>0</v>
      </c>
      <c r="W409" s="38">
        <f t="shared" ca="1" si="12"/>
        <v>0</v>
      </c>
    </row>
    <row r="410" spans="1:23" s="36" customFormat="1" ht="18.75">
      <c r="A410" s="34"/>
      <c r="B410" s="39"/>
      <c r="C410" s="39"/>
      <c r="D410" s="35"/>
      <c r="E410" s="40"/>
      <c r="F410" s="39"/>
      <c r="G410" s="39"/>
      <c r="H410" s="39"/>
      <c r="I410" s="34"/>
      <c r="J410" s="34"/>
      <c r="K410" s="34"/>
      <c r="L410" s="34"/>
      <c r="M410" s="43" t="str">
        <f ca="1">IFERROR(OFFSET('Maximum minutes'!$C$1,T410,MATCH(IF(G410&lt;&gt;"",G410,F410),OFFSET('Maximum minutes'!$C$1,T410-1,0,1,U410+1),0)-1)*IF(OR(ISNUMBER(J410),J410="sans examen"),1,0)*IF(W410&lt;MinDate,1,0),"")</f>
        <v/>
      </c>
      <c r="N410" s="36">
        <f t="shared" ca="1" si="13"/>
        <v>0</v>
      </c>
      <c r="O410" s="36" t="e">
        <f ca="1">LEFT(OFFSET(Lists!$Q$2,MATCH(E410,Lists!$R$3:$R$19,0),0),4)</f>
        <v>#N/A</v>
      </c>
      <c r="P410" s="36" t="e">
        <f ca="1">MATCH(O410,Lists!$S$2:$S$640,1)</f>
        <v>#N/A</v>
      </c>
      <c r="Q410" s="36" t="e">
        <f ca="1">MATCH(LEFT(OFFSET(Lists!$Q$2,MATCH(E410,Lists!$R$3:$R$19,0)+1,0),4),Lists!$S$3:$S$640,1)</f>
        <v>#N/A</v>
      </c>
      <c r="R410" s="36" t="e">
        <f ca="1">LEFT(OFFSET(Lists!$S$2,P410-1+MATCH(F410,OFFSET(Lists!$T$3,P410-1,0,Q410-P410+1),0),0),6)</f>
        <v>#N/A</v>
      </c>
      <c r="S410" s="36" t="e">
        <f ca="1">VLOOKUP(R410,Lists!B:D,3,FALSE)</f>
        <v>#N/A</v>
      </c>
      <c r="T410" s="36" t="str">
        <f>IF(F410&lt;&gt;"",MATCH(R410,'Maximum minutes'!B:B,0),"")</f>
        <v/>
      </c>
      <c r="U410" s="36">
        <f ca="1">IF(F410&lt;&gt;"",COUNTA(OFFSET('Maximum minutes'!$C$1,'Annexe A1 Cours'!T410,0,1,50)),0)</f>
        <v>0</v>
      </c>
      <c r="V410" s="37">
        <f ca="1">IFERROR(OFFSET('Maximum minutes'!$C$1,T410+1,-1+MATCH(G410,OFFSET('Maximum minutes'!$C$1,T410-1,0,1,50),0)),0)</f>
        <v>0</v>
      </c>
      <c r="W410" s="38">
        <f t="shared" ca="1" si="12"/>
        <v>0</v>
      </c>
    </row>
    <row r="411" spans="1:23" s="36" customFormat="1" ht="18.75">
      <c r="A411" s="34"/>
      <c r="B411" s="39"/>
      <c r="C411" s="39"/>
      <c r="D411" s="35"/>
      <c r="E411" s="40"/>
      <c r="F411" s="39"/>
      <c r="G411" s="39"/>
      <c r="H411" s="39"/>
      <c r="I411" s="34"/>
      <c r="J411" s="34"/>
      <c r="K411" s="34"/>
      <c r="L411" s="34"/>
      <c r="M411" s="43" t="str">
        <f ca="1">IFERROR(OFFSET('Maximum minutes'!$C$1,T411,MATCH(IF(G411&lt;&gt;"",G411,F411),OFFSET('Maximum minutes'!$C$1,T411-1,0,1,U411+1),0)-1)*IF(OR(ISNUMBER(J411),J411="sans examen"),1,0)*IF(W411&lt;MinDate,1,0),"")</f>
        <v/>
      </c>
      <c r="N411" s="36">
        <f t="shared" ca="1" si="13"/>
        <v>0</v>
      </c>
      <c r="O411" s="36" t="e">
        <f ca="1">LEFT(OFFSET(Lists!$Q$2,MATCH(E411,Lists!$R$3:$R$19,0),0),4)</f>
        <v>#N/A</v>
      </c>
      <c r="P411" s="36" t="e">
        <f ca="1">MATCH(O411,Lists!$S$2:$S$640,1)</f>
        <v>#N/A</v>
      </c>
      <c r="Q411" s="36" t="e">
        <f ca="1">MATCH(LEFT(OFFSET(Lists!$Q$2,MATCH(E411,Lists!$R$3:$R$19,0)+1,0),4),Lists!$S$3:$S$640,1)</f>
        <v>#N/A</v>
      </c>
      <c r="R411" s="36" t="e">
        <f ca="1">LEFT(OFFSET(Lists!$S$2,P411-1+MATCH(F411,OFFSET(Lists!$T$3,P411-1,0,Q411-P411+1),0),0),6)</f>
        <v>#N/A</v>
      </c>
      <c r="S411" s="36" t="e">
        <f ca="1">VLOOKUP(R411,Lists!B:D,3,FALSE)</f>
        <v>#N/A</v>
      </c>
      <c r="T411" s="36" t="str">
        <f>IF(F411&lt;&gt;"",MATCH(R411,'Maximum minutes'!B:B,0),"")</f>
        <v/>
      </c>
      <c r="U411" s="36">
        <f ca="1">IF(F411&lt;&gt;"",COUNTA(OFFSET('Maximum minutes'!$C$1,'Annexe A1 Cours'!T411,0,1,50)),0)</f>
        <v>0</v>
      </c>
      <c r="V411" s="37">
        <f ca="1">IFERROR(OFFSET('Maximum minutes'!$C$1,T411+1,-1+MATCH(G411,OFFSET('Maximum minutes'!$C$1,T411-1,0,1,50),0)),0)</f>
        <v>0</v>
      </c>
      <c r="W411" s="38">
        <f t="shared" ca="1" si="12"/>
        <v>0</v>
      </c>
    </row>
    <row r="412" spans="1:23" s="36" customFormat="1" ht="18.75">
      <c r="A412" s="34"/>
      <c r="B412" s="39"/>
      <c r="C412" s="39"/>
      <c r="D412" s="35"/>
      <c r="E412" s="40"/>
      <c r="F412" s="39"/>
      <c r="G412" s="39"/>
      <c r="H412" s="39"/>
      <c r="I412" s="34"/>
      <c r="J412" s="34"/>
      <c r="K412" s="34"/>
      <c r="L412" s="34"/>
      <c r="M412" s="43" t="str">
        <f ca="1">IFERROR(OFFSET('Maximum minutes'!$C$1,T412,MATCH(IF(G412&lt;&gt;"",G412,F412),OFFSET('Maximum minutes'!$C$1,T412-1,0,1,U412+1),0)-1)*IF(OR(ISNUMBER(J412),J412="sans examen"),1,0)*IF(W412&lt;MinDate,1,0),"")</f>
        <v/>
      </c>
      <c r="N412" s="36">
        <f t="shared" ca="1" si="13"/>
        <v>0</v>
      </c>
      <c r="O412" s="36" t="e">
        <f ca="1">LEFT(OFFSET(Lists!$Q$2,MATCH(E412,Lists!$R$3:$R$19,0),0),4)</f>
        <v>#N/A</v>
      </c>
      <c r="P412" s="36" t="e">
        <f ca="1">MATCH(O412,Lists!$S$2:$S$640,1)</f>
        <v>#N/A</v>
      </c>
      <c r="Q412" s="36" t="e">
        <f ca="1">MATCH(LEFT(OFFSET(Lists!$Q$2,MATCH(E412,Lists!$R$3:$R$19,0)+1,0),4),Lists!$S$3:$S$640,1)</f>
        <v>#N/A</v>
      </c>
      <c r="R412" s="36" t="e">
        <f ca="1">LEFT(OFFSET(Lists!$S$2,P412-1+MATCH(F412,OFFSET(Lists!$T$3,P412-1,0,Q412-P412+1),0),0),6)</f>
        <v>#N/A</v>
      </c>
      <c r="S412" s="36" t="e">
        <f ca="1">VLOOKUP(R412,Lists!B:D,3,FALSE)</f>
        <v>#N/A</v>
      </c>
      <c r="T412" s="36" t="str">
        <f>IF(F412&lt;&gt;"",MATCH(R412,'Maximum minutes'!B:B,0),"")</f>
        <v/>
      </c>
      <c r="U412" s="36">
        <f ca="1">IF(F412&lt;&gt;"",COUNTA(OFFSET('Maximum minutes'!$C$1,'Annexe A1 Cours'!T412,0,1,50)),0)</f>
        <v>0</v>
      </c>
      <c r="V412" s="37">
        <f ca="1">IFERROR(OFFSET('Maximum minutes'!$C$1,T412+1,-1+MATCH(G412,OFFSET('Maximum minutes'!$C$1,T412-1,0,1,50),0)),0)</f>
        <v>0</v>
      </c>
      <c r="W412" s="38">
        <f t="shared" ca="1" si="12"/>
        <v>0</v>
      </c>
    </row>
    <row r="413" spans="1:23" s="36" customFormat="1" ht="18.75">
      <c r="A413" s="34"/>
      <c r="B413" s="39"/>
      <c r="C413" s="39"/>
      <c r="D413" s="35"/>
      <c r="E413" s="40"/>
      <c r="F413" s="39"/>
      <c r="G413" s="39"/>
      <c r="H413" s="39"/>
      <c r="I413" s="34"/>
      <c r="J413" s="34"/>
      <c r="K413" s="34"/>
      <c r="L413" s="34"/>
      <c r="M413" s="43" t="str">
        <f ca="1">IFERROR(OFFSET('Maximum minutes'!$C$1,T413,MATCH(IF(G413&lt;&gt;"",G413,F413),OFFSET('Maximum minutes'!$C$1,T413-1,0,1,U413+1),0)-1)*IF(OR(ISNUMBER(J413),J413="sans examen"),1,0)*IF(W413&lt;MinDate,1,0),"")</f>
        <v/>
      </c>
      <c r="N413" s="36">
        <f t="shared" ca="1" si="13"/>
        <v>0</v>
      </c>
      <c r="O413" s="36" t="e">
        <f ca="1">LEFT(OFFSET(Lists!$Q$2,MATCH(E413,Lists!$R$3:$R$19,0),0),4)</f>
        <v>#N/A</v>
      </c>
      <c r="P413" s="36" t="e">
        <f ca="1">MATCH(O413,Lists!$S$2:$S$640,1)</f>
        <v>#N/A</v>
      </c>
      <c r="Q413" s="36" t="e">
        <f ca="1">MATCH(LEFT(OFFSET(Lists!$Q$2,MATCH(E413,Lists!$R$3:$R$19,0)+1,0),4),Lists!$S$3:$S$640,1)</f>
        <v>#N/A</v>
      </c>
      <c r="R413" s="36" t="e">
        <f ca="1">LEFT(OFFSET(Lists!$S$2,P413-1+MATCH(F413,OFFSET(Lists!$T$3,P413-1,0,Q413-P413+1),0),0),6)</f>
        <v>#N/A</v>
      </c>
      <c r="S413" s="36" t="e">
        <f ca="1">VLOOKUP(R413,Lists!B:D,3,FALSE)</f>
        <v>#N/A</v>
      </c>
      <c r="T413" s="36" t="str">
        <f>IF(F413&lt;&gt;"",MATCH(R413,'Maximum minutes'!B:B,0),"")</f>
        <v/>
      </c>
      <c r="U413" s="36">
        <f ca="1">IF(F413&lt;&gt;"",COUNTA(OFFSET('Maximum minutes'!$C$1,'Annexe A1 Cours'!T413,0,1,50)),0)</f>
        <v>0</v>
      </c>
      <c r="V413" s="37">
        <f ca="1">IFERROR(OFFSET('Maximum minutes'!$C$1,T413+1,-1+MATCH(G413,OFFSET('Maximum minutes'!$C$1,T413-1,0,1,50),0)),0)</f>
        <v>0</v>
      </c>
      <c r="W413" s="38">
        <f t="shared" ca="1" si="12"/>
        <v>0</v>
      </c>
    </row>
    <row r="414" spans="1:23" s="36" customFormat="1" ht="18.75">
      <c r="A414" s="34"/>
      <c r="B414" s="39"/>
      <c r="C414" s="39"/>
      <c r="D414" s="35"/>
      <c r="E414" s="40"/>
      <c r="F414" s="39"/>
      <c r="G414" s="39"/>
      <c r="H414" s="39"/>
      <c r="I414" s="34"/>
      <c r="J414" s="34"/>
      <c r="K414" s="34"/>
      <c r="L414" s="34"/>
      <c r="M414" s="43" t="str">
        <f ca="1">IFERROR(OFFSET('Maximum minutes'!$C$1,T414,MATCH(IF(G414&lt;&gt;"",G414,F414),OFFSET('Maximum minutes'!$C$1,T414-1,0,1,U414+1),0)-1)*IF(OR(ISNUMBER(J414),J414="sans examen"),1,0)*IF(W414&lt;MinDate,1,0),"")</f>
        <v/>
      </c>
      <c r="N414" s="36">
        <f t="shared" ca="1" si="13"/>
        <v>0</v>
      </c>
      <c r="O414" s="36" t="e">
        <f ca="1">LEFT(OFFSET(Lists!$Q$2,MATCH(E414,Lists!$R$3:$R$19,0),0),4)</f>
        <v>#N/A</v>
      </c>
      <c r="P414" s="36" t="e">
        <f ca="1">MATCH(O414,Lists!$S$2:$S$640,1)</f>
        <v>#N/A</v>
      </c>
      <c r="Q414" s="36" t="e">
        <f ca="1">MATCH(LEFT(OFFSET(Lists!$Q$2,MATCH(E414,Lists!$R$3:$R$19,0)+1,0),4),Lists!$S$3:$S$640,1)</f>
        <v>#N/A</v>
      </c>
      <c r="R414" s="36" t="e">
        <f ca="1">LEFT(OFFSET(Lists!$S$2,P414-1+MATCH(F414,OFFSET(Lists!$T$3,P414-1,0,Q414-P414+1),0),0),6)</f>
        <v>#N/A</v>
      </c>
      <c r="S414" s="36" t="e">
        <f ca="1">VLOOKUP(R414,Lists!B:D,3,FALSE)</f>
        <v>#N/A</v>
      </c>
      <c r="T414" s="36" t="str">
        <f>IF(F414&lt;&gt;"",MATCH(R414,'Maximum minutes'!B:B,0),"")</f>
        <v/>
      </c>
      <c r="U414" s="36">
        <f ca="1">IF(F414&lt;&gt;"",COUNTA(OFFSET('Maximum minutes'!$C$1,'Annexe A1 Cours'!T414,0,1,50)),0)</f>
        <v>0</v>
      </c>
      <c r="V414" s="37">
        <f ca="1">IFERROR(OFFSET('Maximum minutes'!$C$1,T414+1,-1+MATCH(G414,OFFSET('Maximum minutes'!$C$1,T414-1,0,1,50),0)),0)</f>
        <v>0</v>
      </c>
      <c r="W414" s="38">
        <f t="shared" ca="1" si="12"/>
        <v>0</v>
      </c>
    </row>
    <row r="415" spans="1:23" s="36" customFormat="1" ht="18.75">
      <c r="A415" s="34"/>
      <c r="B415" s="39"/>
      <c r="C415" s="39"/>
      <c r="D415" s="35"/>
      <c r="E415" s="40"/>
      <c r="F415" s="39"/>
      <c r="G415" s="39"/>
      <c r="H415" s="39"/>
      <c r="I415" s="34"/>
      <c r="J415" s="34"/>
      <c r="K415" s="34"/>
      <c r="L415" s="34"/>
      <c r="M415" s="43" t="str">
        <f ca="1">IFERROR(OFFSET('Maximum minutes'!$C$1,T415,MATCH(IF(G415&lt;&gt;"",G415,F415),OFFSET('Maximum minutes'!$C$1,T415-1,0,1,U415+1),0)-1)*IF(OR(ISNUMBER(J415),J415="sans examen"),1,0)*IF(W415&lt;MinDate,1,0),"")</f>
        <v/>
      </c>
      <c r="N415" s="36">
        <f t="shared" ca="1" si="13"/>
        <v>0</v>
      </c>
      <c r="O415" s="36" t="e">
        <f ca="1">LEFT(OFFSET(Lists!$Q$2,MATCH(E415,Lists!$R$3:$R$19,0),0),4)</f>
        <v>#N/A</v>
      </c>
      <c r="P415" s="36" t="e">
        <f ca="1">MATCH(O415,Lists!$S$2:$S$640,1)</f>
        <v>#N/A</v>
      </c>
      <c r="Q415" s="36" t="e">
        <f ca="1">MATCH(LEFT(OFFSET(Lists!$Q$2,MATCH(E415,Lists!$R$3:$R$19,0)+1,0),4),Lists!$S$3:$S$640,1)</f>
        <v>#N/A</v>
      </c>
      <c r="R415" s="36" t="e">
        <f ca="1">LEFT(OFFSET(Lists!$S$2,P415-1+MATCH(F415,OFFSET(Lists!$T$3,P415-1,0,Q415-P415+1),0),0),6)</f>
        <v>#N/A</v>
      </c>
      <c r="S415" s="36" t="e">
        <f ca="1">VLOOKUP(R415,Lists!B:D,3,FALSE)</f>
        <v>#N/A</v>
      </c>
      <c r="T415" s="36" t="str">
        <f>IF(F415&lt;&gt;"",MATCH(R415,'Maximum minutes'!B:B,0),"")</f>
        <v/>
      </c>
      <c r="U415" s="36">
        <f ca="1">IF(F415&lt;&gt;"",COUNTA(OFFSET('Maximum minutes'!$C$1,'Annexe A1 Cours'!T415,0,1,50)),0)</f>
        <v>0</v>
      </c>
      <c r="V415" s="37">
        <f ca="1">IFERROR(OFFSET('Maximum minutes'!$C$1,T415+1,-1+MATCH(G415,OFFSET('Maximum minutes'!$C$1,T415-1,0,1,50),0)),0)</f>
        <v>0</v>
      </c>
      <c r="W415" s="38">
        <f t="shared" ca="1" si="12"/>
        <v>0</v>
      </c>
    </row>
    <row r="416" spans="1:23" s="36" customFormat="1" ht="18.75">
      <c r="A416" s="34"/>
      <c r="B416" s="39"/>
      <c r="C416" s="39"/>
      <c r="D416" s="35"/>
      <c r="E416" s="40"/>
      <c r="F416" s="39"/>
      <c r="G416" s="39"/>
      <c r="H416" s="39"/>
      <c r="I416" s="34"/>
      <c r="J416" s="34"/>
      <c r="K416" s="34"/>
      <c r="L416" s="34"/>
      <c r="M416" s="43" t="str">
        <f ca="1">IFERROR(OFFSET('Maximum minutes'!$C$1,T416,MATCH(IF(G416&lt;&gt;"",G416,F416),OFFSET('Maximum minutes'!$C$1,T416-1,0,1,U416+1),0)-1)*IF(OR(ISNUMBER(J416),J416="sans examen"),1,0)*IF(W416&lt;MinDate,1,0),"")</f>
        <v/>
      </c>
      <c r="N416" s="36">
        <f t="shared" ca="1" si="13"/>
        <v>0</v>
      </c>
      <c r="O416" s="36" t="e">
        <f ca="1">LEFT(OFFSET(Lists!$Q$2,MATCH(E416,Lists!$R$3:$R$19,0),0),4)</f>
        <v>#N/A</v>
      </c>
      <c r="P416" s="36" t="e">
        <f ca="1">MATCH(O416,Lists!$S$2:$S$640,1)</f>
        <v>#N/A</v>
      </c>
      <c r="Q416" s="36" t="e">
        <f ca="1">MATCH(LEFT(OFFSET(Lists!$Q$2,MATCH(E416,Lists!$R$3:$R$19,0)+1,0),4),Lists!$S$3:$S$640,1)</f>
        <v>#N/A</v>
      </c>
      <c r="R416" s="36" t="e">
        <f ca="1">LEFT(OFFSET(Lists!$S$2,P416-1+MATCH(F416,OFFSET(Lists!$T$3,P416-1,0,Q416-P416+1),0),0),6)</f>
        <v>#N/A</v>
      </c>
      <c r="S416" s="36" t="e">
        <f ca="1">VLOOKUP(R416,Lists!B:D,3,FALSE)</f>
        <v>#N/A</v>
      </c>
      <c r="T416" s="36" t="str">
        <f>IF(F416&lt;&gt;"",MATCH(R416,'Maximum minutes'!B:B,0),"")</f>
        <v/>
      </c>
      <c r="U416" s="36">
        <f ca="1">IF(F416&lt;&gt;"",COUNTA(OFFSET('Maximum minutes'!$C$1,'Annexe A1 Cours'!T416,0,1,50)),0)</f>
        <v>0</v>
      </c>
      <c r="V416" s="37">
        <f ca="1">IFERROR(OFFSET('Maximum minutes'!$C$1,T416+1,-1+MATCH(G416,OFFSET('Maximum minutes'!$C$1,T416-1,0,1,50),0)),0)</f>
        <v>0</v>
      </c>
      <c r="W416" s="38">
        <f t="shared" ca="1" si="12"/>
        <v>0</v>
      </c>
    </row>
    <row r="417" spans="1:23" s="36" customFormat="1" ht="18.75">
      <c r="A417" s="34"/>
      <c r="B417" s="39"/>
      <c r="C417" s="39"/>
      <c r="D417" s="35"/>
      <c r="E417" s="40"/>
      <c r="F417" s="39"/>
      <c r="G417" s="39"/>
      <c r="H417" s="39"/>
      <c r="I417" s="34"/>
      <c r="J417" s="34"/>
      <c r="K417" s="34"/>
      <c r="L417" s="34"/>
      <c r="M417" s="43" t="str">
        <f ca="1">IFERROR(OFFSET('Maximum minutes'!$C$1,T417,MATCH(IF(G417&lt;&gt;"",G417,F417),OFFSET('Maximum minutes'!$C$1,T417-1,0,1,U417+1),0)-1)*IF(OR(ISNUMBER(J417),J417="sans examen"),1,0)*IF(W417&lt;MinDate,1,0),"")</f>
        <v/>
      </c>
      <c r="N417" s="36">
        <f t="shared" ca="1" si="13"/>
        <v>0</v>
      </c>
      <c r="O417" s="36" t="e">
        <f ca="1">LEFT(OFFSET(Lists!$Q$2,MATCH(E417,Lists!$R$3:$R$19,0),0),4)</f>
        <v>#N/A</v>
      </c>
      <c r="P417" s="36" t="e">
        <f ca="1">MATCH(O417,Lists!$S$2:$S$640,1)</f>
        <v>#N/A</v>
      </c>
      <c r="Q417" s="36" t="e">
        <f ca="1">MATCH(LEFT(OFFSET(Lists!$Q$2,MATCH(E417,Lists!$R$3:$R$19,0)+1,0),4),Lists!$S$3:$S$640,1)</f>
        <v>#N/A</v>
      </c>
      <c r="R417" s="36" t="e">
        <f ca="1">LEFT(OFFSET(Lists!$S$2,P417-1+MATCH(F417,OFFSET(Lists!$T$3,P417-1,0,Q417-P417+1),0),0),6)</f>
        <v>#N/A</v>
      </c>
      <c r="S417" s="36" t="e">
        <f ca="1">VLOOKUP(R417,Lists!B:D,3,FALSE)</f>
        <v>#N/A</v>
      </c>
      <c r="T417" s="36" t="str">
        <f>IF(F417&lt;&gt;"",MATCH(R417,'Maximum minutes'!B:B,0),"")</f>
        <v/>
      </c>
      <c r="U417" s="36">
        <f ca="1">IF(F417&lt;&gt;"",COUNTA(OFFSET('Maximum minutes'!$C$1,'Annexe A1 Cours'!T417,0,1,50)),0)</f>
        <v>0</v>
      </c>
      <c r="V417" s="37">
        <f ca="1">IFERROR(OFFSET('Maximum minutes'!$C$1,T417+1,-1+MATCH(G417,OFFSET('Maximum minutes'!$C$1,T417-1,0,1,50),0)),0)</f>
        <v>0</v>
      </c>
      <c r="W417" s="38">
        <f t="shared" ca="1" si="12"/>
        <v>0</v>
      </c>
    </row>
    <row r="418" spans="1:23" s="36" customFormat="1" ht="18.75">
      <c r="A418" s="34"/>
      <c r="B418" s="39"/>
      <c r="C418" s="39"/>
      <c r="D418" s="35"/>
      <c r="E418" s="40"/>
      <c r="F418" s="39"/>
      <c r="G418" s="39"/>
      <c r="H418" s="39"/>
      <c r="I418" s="34"/>
      <c r="J418" s="34"/>
      <c r="K418" s="34"/>
      <c r="L418" s="34"/>
      <c r="M418" s="43" t="str">
        <f ca="1">IFERROR(OFFSET('Maximum minutes'!$C$1,T418,MATCH(IF(G418&lt;&gt;"",G418,F418),OFFSET('Maximum minutes'!$C$1,T418-1,0,1,U418+1),0)-1)*IF(OR(ISNUMBER(J418),J418="sans examen"),1,0)*IF(W418&lt;MinDate,1,0),"")</f>
        <v/>
      </c>
      <c r="N418" s="36">
        <f t="shared" ca="1" si="13"/>
        <v>0</v>
      </c>
      <c r="O418" s="36" t="e">
        <f ca="1">LEFT(OFFSET(Lists!$Q$2,MATCH(E418,Lists!$R$3:$R$19,0),0),4)</f>
        <v>#N/A</v>
      </c>
      <c r="P418" s="36" t="e">
        <f ca="1">MATCH(O418,Lists!$S$2:$S$640,1)</f>
        <v>#N/A</v>
      </c>
      <c r="Q418" s="36" t="e">
        <f ca="1">MATCH(LEFT(OFFSET(Lists!$Q$2,MATCH(E418,Lists!$R$3:$R$19,0)+1,0),4),Lists!$S$3:$S$640,1)</f>
        <v>#N/A</v>
      </c>
      <c r="R418" s="36" t="e">
        <f ca="1">LEFT(OFFSET(Lists!$S$2,P418-1+MATCH(F418,OFFSET(Lists!$T$3,P418-1,0,Q418-P418+1),0),0),6)</f>
        <v>#N/A</v>
      </c>
      <c r="S418" s="36" t="e">
        <f ca="1">VLOOKUP(R418,Lists!B:D,3,FALSE)</f>
        <v>#N/A</v>
      </c>
      <c r="T418" s="36" t="str">
        <f>IF(F418&lt;&gt;"",MATCH(R418,'Maximum minutes'!B:B,0),"")</f>
        <v/>
      </c>
      <c r="U418" s="36">
        <f ca="1">IF(F418&lt;&gt;"",COUNTA(OFFSET('Maximum minutes'!$C$1,'Annexe A1 Cours'!T418,0,1,50)),0)</f>
        <v>0</v>
      </c>
      <c r="V418" s="37">
        <f ca="1">IFERROR(OFFSET('Maximum minutes'!$C$1,T418+1,-1+MATCH(G418,OFFSET('Maximum minutes'!$C$1,T418-1,0,1,50),0)),0)</f>
        <v>0</v>
      </c>
      <c r="W418" s="38">
        <f t="shared" ca="1" si="12"/>
        <v>0</v>
      </c>
    </row>
    <row r="419" spans="1:23" s="36" customFormat="1" ht="18.75">
      <c r="A419" s="34"/>
      <c r="B419" s="39"/>
      <c r="C419" s="39"/>
      <c r="D419" s="35"/>
      <c r="E419" s="40"/>
      <c r="F419" s="39"/>
      <c r="G419" s="39"/>
      <c r="H419" s="39"/>
      <c r="I419" s="34"/>
      <c r="J419" s="34"/>
      <c r="K419" s="34"/>
      <c r="L419" s="34"/>
      <c r="M419" s="43" t="str">
        <f ca="1">IFERROR(OFFSET('Maximum minutes'!$C$1,T419,MATCH(IF(G419&lt;&gt;"",G419,F419),OFFSET('Maximum minutes'!$C$1,T419-1,0,1,U419+1),0)-1)*IF(OR(ISNUMBER(J419),J419="sans examen"),1,0)*IF(W419&lt;MinDate,1,0),"")</f>
        <v/>
      </c>
      <c r="N419" s="36">
        <f t="shared" ca="1" si="13"/>
        <v>0</v>
      </c>
      <c r="O419" s="36" t="e">
        <f ca="1">LEFT(OFFSET(Lists!$Q$2,MATCH(E419,Lists!$R$3:$R$19,0),0),4)</f>
        <v>#N/A</v>
      </c>
      <c r="P419" s="36" t="e">
        <f ca="1">MATCH(O419,Lists!$S$2:$S$640,1)</f>
        <v>#N/A</v>
      </c>
      <c r="Q419" s="36" t="e">
        <f ca="1">MATCH(LEFT(OFFSET(Lists!$Q$2,MATCH(E419,Lists!$R$3:$R$19,0)+1,0),4),Lists!$S$3:$S$640,1)</f>
        <v>#N/A</v>
      </c>
      <c r="R419" s="36" t="e">
        <f ca="1">LEFT(OFFSET(Lists!$S$2,P419-1+MATCH(F419,OFFSET(Lists!$T$3,P419-1,0,Q419-P419+1),0),0),6)</f>
        <v>#N/A</v>
      </c>
      <c r="S419" s="36" t="e">
        <f ca="1">VLOOKUP(R419,Lists!B:D,3,FALSE)</f>
        <v>#N/A</v>
      </c>
      <c r="T419" s="36" t="str">
        <f>IF(F419&lt;&gt;"",MATCH(R419,'Maximum minutes'!B:B,0),"")</f>
        <v/>
      </c>
      <c r="U419" s="36">
        <f ca="1">IF(F419&lt;&gt;"",COUNTA(OFFSET('Maximum minutes'!$C$1,'Annexe A1 Cours'!T419,0,1,50)),0)</f>
        <v>0</v>
      </c>
      <c r="V419" s="37">
        <f ca="1">IFERROR(OFFSET('Maximum minutes'!$C$1,T419+1,-1+MATCH(G419,OFFSET('Maximum minutes'!$C$1,T419-1,0,1,50),0)),0)</f>
        <v>0</v>
      </c>
      <c r="W419" s="38">
        <f t="shared" ca="1" si="12"/>
        <v>0</v>
      </c>
    </row>
    <row r="420" spans="1:23" s="36" customFormat="1" ht="18.75">
      <c r="A420" s="34"/>
      <c r="B420" s="39"/>
      <c r="C420" s="39"/>
      <c r="D420" s="35"/>
      <c r="E420" s="40"/>
      <c r="F420" s="39"/>
      <c r="G420" s="39"/>
      <c r="H420" s="39"/>
      <c r="I420" s="34"/>
      <c r="J420" s="34"/>
      <c r="K420" s="34"/>
      <c r="L420" s="34"/>
      <c r="M420" s="43" t="str">
        <f ca="1">IFERROR(OFFSET('Maximum minutes'!$C$1,T420,MATCH(IF(G420&lt;&gt;"",G420,F420),OFFSET('Maximum minutes'!$C$1,T420-1,0,1,U420+1),0)-1)*IF(OR(ISNUMBER(J420),J420="sans examen"),1,0)*IF(W420&lt;MinDate,1,0),"")</f>
        <v/>
      </c>
      <c r="N420" s="36">
        <f t="shared" ca="1" si="13"/>
        <v>0</v>
      </c>
      <c r="O420" s="36" t="e">
        <f ca="1">LEFT(OFFSET(Lists!$Q$2,MATCH(E420,Lists!$R$3:$R$19,0),0),4)</f>
        <v>#N/A</v>
      </c>
      <c r="P420" s="36" t="e">
        <f ca="1">MATCH(O420,Lists!$S$2:$S$640,1)</f>
        <v>#N/A</v>
      </c>
      <c r="Q420" s="36" t="e">
        <f ca="1">MATCH(LEFT(OFFSET(Lists!$Q$2,MATCH(E420,Lists!$R$3:$R$19,0)+1,0),4),Lists!$S$3:$S$640,1)</f>
        <v>#N/A</v>
      </c>
      <c r="R420" s="36" t="e">
        <f ca="1">LEFT(OFFSET(Lists!$S$2,P420-1+MATCH(F420,OFFSET(Lists!$T$3,P420-1,0,Q420-P420+1),0),0),6)</f>
        <v>#N/A</v>
      </c>
      <c r="S420" s="36" t="e">
        <f ca="1">VLOOKUP(R420,Lists!B:D,3,FALSE)</f>
        <v>#N/A</v>
      </c>
      <c r="T420" s="36" t="str">
        <f>IF(F420&lt;&gt;"",MATCH(R420,'Maximum minutes'!B:B,0),"")</f>
        <v/>
      </c>
      <c r="U420" s="36">
        <f ca="1">IF(F420&lt;&gt;"",COUNTA(OFFSET('Maximum minutes'!$C$1,'Annexe A1 Cours'!T420,0,1,50)),0)</f>
        <v>0</v>
      </c>
      <c r="V420" s="37">
        <f ca="1">IFERROR(OFFSET('Maximum minutes'!$C$1,T420+1,-1+MATCH(G420,OFFSET('Maximum minutes'!$C$1,T420-1,0,1,50),0)),0)</f>
        <v>0</v>
      </c>
      <c r="W420" s="38">
        <f t="shared" ca="1" si="12"/>
        <v>0</v>
      </c>
    </row>
    <row r="421" spans="1:23" s="36" customFormat="1" ht="18.75">
      <c r="A421" s="34"/>
      <c r="B421" s="39"/>
      <c r="C421" s="39"/>
      <c r="D421" s="35"/>
      <c r="E421" s="40"/>
      <c r="F421" s="39"/>
      <c r="G421" s="39"/>
      <c r="H421" s="39"/>
      <c r="I421" s="34"/>
      <c r="J421" s="34"/>
      <c r="K421" s="34"/>
      <c r="L421" s="34"/>
      <c r="M421" s="43" t="str">
        <f ca="1">IFERROR(OFFSET('Maximum minutes'!$C$1,T421,MATCH(IF(G421&lt;&gt;"",G421,F421),OFFSET('Maximum minutes'!$C$1,T421-1,0,1,U421+1),0)-1)*IF(OR(ISNUMBER(J421),J421="sans examen"),1,0)*IF(W421&lt;MinDate,1,0),"")</f>
        <v/>
      </c>
      <c r="N421" s="36">
        <f t="shared" ca="1" si="13"/>
        <v>0</v>
      </c>
      <c r="O421" s="36" t="e">
        <f ca="1">LEFT(OFFSET(Lists!$Q$2,MATCH(E421,Lists!$R$3:$R$19,0),0),4)</f>
        <v>#N/A</v>
      </c>
      <c r="P421" s="36" t="e">
        <f ca="1">MATCH(O421,Lists!$S$2:$S$640,1)</f>
        <v>#N/A</v>
      </c>
      <c r="Q421" s="36" t="e">
        <f ca="1">MATCH(LEFT(OFFSET(Lists!$Q$2,MATCH(E421,Lists!$R$3:$R$19,0)+1,0),4),Lists!$S$3:$S$640,1)</f>
        <v>#N/A</v>
      </c>
      <c r="R421" s="36" t="e">
        <f ca="1">LEFT(OFFSET(Lists!$S$2,P421-1+MATCH(F421,OFFSET(Lists!$T$3,P421-1,0,Q421-P421+1),0),0),6)</f>
        <v>#N/A</v>
      </c>
      <c r="S421" s="36" t="e">
        <f ca="1">VLOOKUP(R421,Lists!B:D,3,FALSE)</f>
        <v>#N/A</v>
      </c>
      <c r="T421" s="36" t="str">
        <f>IF(F421&lt;&gt;"",MATCH(R421,'Maximum minutes'!B:B,0),"")</f>
        <v/>
      </c>
      <c r="U421" s="36">
        <f ca="1">IF(F421&lt;&gt;"",COUNTA(OFFSET('Maximum minutes'!$C$1,'Annexe A1 Cours'!T421,0,1,50)),0)</f>
        <v>0</v>
      </c>
      <c r="V421" s="37">
        <f ca="1">IFERROR(OFFSET('Maximum minutes'!$C$1,T421+1,-1+MATCH(G421,OFFSET('Maximum minutes'!$C$1,T421-1,0,1,50),0)),0)</f>
        <v>0</v>
      </c>
      <c r="W421" s="38">
        <f t="shared" ca="1" si="12"/>
        <v>0</v>
      </c>
    </row>
    <row r="422" spans="1:23" s="36" customFormat="1" ht="18.75">
      <c r="A422" s="34"/>
      <c r="B422" s="39"/>
      <c r="C422" s="39"/>
      <c r="D422" s="35"/>
      <c r="E422" s="40"/>
      <c r="F422" s="39"/>
      <c r="G422" s="39"/>
      <c r="H422" s="39"/>
      <c r="I422" s="34"/>
      <c r="J422" s="34"/>
      <c r="K422" s="34"/>
      <c r="L422" s="34"/>
      <c r="M422" s="43" t="str">
        <f ca="1">IFERROR(OFFSET('Maximum minutes'!$C$1,T422,MATCH(IF(G422&lt;&gt;"",G422,F422),OFFSET('Maximum minutes'!$C$1,T422-1,0,1,U422+1),0)-1)*IF(OR(ISNUMBER(J422),J422="sans examen"),1,0)*IF(W422&lt;MinDate,1,0),"")</f>
        <v/>
      </c>
      <c r="N422" s="36">
        <f t="shared" ca="1" si="13"/>
        <v>0</v>
      </c>
      <c r="O422" s="36" t="e">
        <f ca="1">LEFT(OFFSET(Lists!$Q$2,MATCH(E422,Lists!$R$3:$R$19,0),0),4)</f>
        <v>#N/A</v>
      </c>
      <c r="P422" s="36" t="e">
        <f ca="1">MATCH(O422,Lists!$S$2:$S$640,1)</f>
        <v>#N/A</v>
      </c>
      <c r="Q422" s="36" t="e">
        <f ca="1">MATCH(LEFT(OFFSET(Lists!$Q$2,MATCH(E422,Lists!$R$3:$R$19,0)+1,0),4),Lists!$S$3:$S$640,1)</f>
        <v>#N/A</v>
      </c>
      <c r="R422" s="36" t="e">
        <f ca="1">LEFT(OFFSET(Lists!$S$2,P422-1+MATCH(F422,OFFSET(Lists!$T$3,P422-1,0,Q422-P422+1),0),0),6)</f>
        <v>#N/A</v>
      </c>
      <c r="S422" s="36" t="e">
        <f ca="1">VLOOKUP(R422,Lists!B:D,3,FALSE)</f>
        <v>#N/A</v>
      </c>
      <c r="T422" s="36" t="str">
        <f>IF(F422&lt;&gt;"",MATCH(R422,'Maximum minutes'!B:B,0),"")</f>
        <v/>
      </c>
      <c r="U422" s="36">
        <f ca="1">IF(F422&lt;&gt;"",COUNTA(OFFSET('Maximum minutes'!$C$1,'Annexe A1 Cours'!T422,0,1,50)),0)</f>
        <v>0</v>
      </c>
      <c r="V422" s="37">
        <f ca="1">IFERROR(OFFSET('Maximum minutes'!$C$1,T422+1,-1+MATCH(G422,OFFSET('Maximum minutes'!$C$1,T422-1,0,1,50),0)),0)</f>
        <v>0</v>
      </c>
      <c r="W422" s="38">
        <f t="shared" ca="1" si="12"/>
        <v>0</v>
      </c>
    </row>
    <row r="423" spans="1:23" s="36" customFormat="1" ht="18.75">
      <c r="A423" s="34"/>
      <c r="B423" s="39"/>
      <c r="C423" s="39"/>
      <c r="D423" s="35"/>
      <c r="E423" s="40"/>
      <c r="F423" s="39"/>
      <c r="G423" s="39"/>
      <c r="H423" s="39"/>
      <c r="I423" s="34"/>
      <c r="J423" s="34"/>
      <c r="K423" s="34"/>
      <c r="L423" s="34"/>
      <c r="M423" s="43" t="str">
        <f ca="1">IFERROR(OFFSET('Maximum minutes'!$C$1,T423,MATCH(IF(G423&lt;&gt;"",G423,F423),OFFSET('Maximum minutes'!$C$1,T423-1,0,1,U423+1),0)-1)*IF(OR(ISNUMBER(J423),J423="sans examen"),1,0)*IF(W423&lt;MinDate,1,0),"")</f>
        <v/>
      </c>
      <c r="N423" s="36">
        <f t="shared" ca="1" si="13"/>
        <v>0</v>
      </c>
      <c r="O423" s="36" t="e">
        <f ca="1">LEFT(OFFSET(Lists!$Q$2,MATCH(E423,Lists!$R$3:$R$19,0),0),4)</f>
        <v>#N/A</v>
      </c>
      <c r="P423" s="36" t="e">
        <f ca="1">MATCH(O423,Lists!$S$2:$S$640,1)</f>
        <v>#N/A</v>
      </c>
      <c r="Q423" s="36" t="e">
        <f ca="1">MATCH(LEFT(OFFSET(Lists!$Q$2,MATCH(E423,Lists!$R$3:$R$19,0)+1,0),4),Lists!$S$3:$S$640,1)</f>
        <v>#N/A</v>
      </c>
      <c r="R423" s="36" t="e">
        <f ca="1">LEFT(OFFSET(Lists!$S$2,P423-1+MATCH(F423,OFFSET(Lists!$T$3,P423-1,0,Q423-P423+1),0),0),6)</f>
        <v>#N/A</v>
      </c>
      <c r="S423" s="36" t="e">
        <f ca="1">VLOOKUP(R423,Lists!B:D,3,FALSE)</f>
        <v>#N/A</v>
      </c>
      <c r="T423" s="36" t="str">
        <f>IF(F423&lt;&gt;"",MATCH(R423,'Maximum minutes'!B:B,0),"")</f>
        <v/>
      </c>
      <c r="U423" s="36">
        <f ca="1">IF(F423&lt;&gt;"",COUNTA(OFFSET('Maximum minutes'!$C$1,'Annexe A1 Cours'!T423,0,1,50)),0)</f>
        <v>0</v>
      </c>
      <c r="V423" s="37">
        <f ca="1">IFERROR(OFFSET('Maximum minutes'!$C$1,T423+1,-1+MATCH(G423,OFFSET('Maximum minutes'!$C$1,T423-1,0,1,50),0)),0)</f>
        <v>0</v>
      </c>
      <c r="W423" s="38">
        <f t="shared" ca="1" si="12"/>
        <v>0</v>
      </c>
    </row>
    <row r="424" spans="1:23" s="36" customFormat="1" ht="18.75">
      <c r="A424" s="34"/>
      <c r="B424" s="39"/>
      <c r="C424" s="39"/>
      <c r="D424" s="35"/>
      <c r="E424" s="40"/>
      <c r="F424" s="39"/>
      <c r="G424" s="39"/>
      <c r="H424" s="39"/>
      <c r="I424" s="34"/>
      <c r="J424" s="34"/>
      <c r="K424" s="34"/>
      <c r="L424" s="34"/>
      <c r="M424" s="43" t="str">
        <f ca="1">IFERROR(OFFSET('Maximum minutes'!$C$1,T424,MATCH(IF(G424&lt;&gt;"",G424,F424),OFFSET('Maximum minutes'!$C$1,T424-1,0,1,U424+1),0)-1)*IF(OR(ISNUMBER(J424),J424="sans examen"),1,0)*IF(W424&lt;MinDate,1,0),"")</f>
        <v/>
      </c>
      <c r="N424" s="36">
        <f t="shared" ca="1" si="13"/>
        <v>0</v>
      </c>
      <c r="O424" s="36" t="e">
        <f ca="1">LEFT(OFFSET(Lists!$Q$2,MATCH(E424,Lists!$R$3:$R$19,0),0),4)</f>
        <v>#N/A</v>
      </c>
      <c r="P424" s="36" t="e">
        <f ca="1">MATCH(O424,Lists!$S$2:$S$640,1)</f>
        <v>#N/A</v>
      </c>
      <c r="Q424" s="36" t="e">
        <f ca="1">MATCH(LEFT(OFFSET(Lists!$Q$2,MATCH(E424,Lists!$R$3:$R$19,0)+1,0),4),Lists!$S$3:$S$640,1)</f>
        <v>#N/A</v>
      </c>
      <c r="R424" s="36" t="e">
        <f ca="1">LEFT(OFFSET(Lists!$S$2,P424-1+MATCH(F424,OFFSET(Lists!$T$3,P424-1,0,Q424-P424+1),0),0),6)</f>
        <v>#N/A</v>
      </c>
      <c r="S424" s="36" t="e">
        <f ca="1">VLOOKUP(R424,Lists!B:D,3,FALSE)</f>
        <v>#N/A</v>
      </c>
      <c r="T424" s="36" t="str">
        <f>IF(F424&lt;&gt;"",MATCH(R424,'Maximum minutes'!B:B,0),"")</f>
        <v/>
      </c>
      <c r="U424" s="36">
        <f ca="1">IF(F424&lt;&gt;"",COUNTA(OFFSET('Maximum minutes'!$C$1,'Annexe A1 Cours'!T424,0,1,50)),0)</f>
        <v>0</v>
      </c>
      <c r="V424" s="37">
        <f ca="1">IFERROR(OFFSET('Maximum minutes'!$C$1,T424+1,-1+MATCH(G424,OFFSET('Maximum minutes'!$C$1,T424-1,0,1,50),0)),0)</f>
        <v>0</v>
      </c>
      <c r="W424" s="38">
        <f t="shared" ca="1" si="12"/>
        <v>0</v>
      </c>
    </row>
    <row r="425" spans="1:23" s="36" customFormat="1" ht="18.75">
      <c r="A425" s="34"/>
      <c r="B425" s="39"/>
      <c r="C425" s="39"/>
      <c r="D425" s="35"/>
      <c r="E425" s="40"/>
      <c r="F425" s="39"/>
      <c r="G425" s="39"/>
      <c r="H425" s="39"/>
      <c r="I425" s="34"/>
      <c r="J425" s="34"/>
      <c r="K425" s="34"/>
      <c r="L425" s="34"/>
      <c r="M425" s="43" t="str">
        <f ca="1">IFERROR(OFFSET('Maximum minutes'!$C$1,T425,MATCH(IF(G425&lt;&gt;"",G425,F425),OFFSET('Maximum minutes'!$C$1,T425-1,0,1,U425+1),0)-1)*IF(OR(ISNUMBER(J425),J425="sans examen"),1,0)*IF(W425&lt;MinDate,1,0),"")</f>
        <v/>
      </c>
      <c r="N425" s="36">
        <f t="shared" ca="1" si="13"/>
        <v>0</v>
      </c>
      <c r="O425" s="36" t="e">
        <f ca="1">LEFT(OFFSET(Lists!$Q$2,MATCH(E425,Lists!$R$3:$R$19,0),0),4)</f>
        <v>#N/A</v>
      </c>
      <c r="P425" s="36" t="e">
        <f ca="1">MATCH(O425,Lists!$S$2:$S$640,1)</f>
        <v>#N/A</v>
      </c>
      <c r="Q425" s="36" t="e">
        <f ca="1">MATCH(LEFT(OFFSET(Lists!$Q$2,MATCH(E425,Lists!$R$3:$R$19,0)+1,0),4),Lists!$S$3:$S$640,1)</f>
        <v>#N/A</v>
      </c>
      <c r="R425" s="36" t="e">
        <f ca="1">LEFT(OFFSET(Lists!$S$2,P425-1+MATCH(F425,OFFSET(Lists!$T$3,P425-1,0,Q425-P425+1),0),0),6)</f>
        <v>#N/A</v>
      </c>
      <c r="S425" s="36" t="e">
        <f ca="1">VLOOKUP(R425,Lists!B:D,3,FALSE)</f>
        <v>#N/A</v>
      </c>
      <c r="T425" s="36" t="str">
        <f>IF(F425&lt;&gt;"",MATCH(R425,'Maximum minutes'!B:B,0),"")</f>
        <v/>
      </c>
      <c r="U425" s="36">
        <f ca="1">IF(F425&lt;&gt;"",COUNTA(OFFSET('Maximum minutes'!$C$1,'Annexe A1 Cours'!T425,0,1,50)),0)</f>
        <v>0</v>
      </c>
      <c r="V425" s="37">
        <f ca="1">IFERROR(OFFSET('Maximum minutes'!$C$1,T425+1,-1+MATCH(G425,OFFSET('Maximum minutes'!$C$1,T425-1,0,1,50),0)),0)</f>
        <v>0</v>
      </c>
      <c r="W425" s="38">
        <f t="shared" ca="1" si="12"/>
        <v>0</v>
      </c>
    </row>
    <row r="426" spans="1:23" s="36" customFormat="1" ht="18.75">
      <c r="A426" s="34"/>
      <c r="B426" s="39"/>
      <c r="C426" s="39"/>
      <c r="D426" s="35"/>
      <c r="E426" s="40"/>
      <c r="F426" s="39"/>
      <c r="G426" s="39"/>
      <c r="H426" s="39"/>
      <c r="I426" s="34"/>
      <c r="J426" s="34"/>
      <c r="K426" s="34"/>
      <c r="L426" s="34"/>
      <c r="M426" s="43" t="str">
        <f ca="1">IFERROR(OFFSET('Maximum minutes'!$C$1,T426,MATCH(IF(G426&lt;&gt;"",G426,F426),OFFSET('Maximum minutes'!$C$1,T426-1,0,1,U426+1),0)-1)*IF(OR(ISNUMBER(J426),J426="sans examen"),1,0)*IF(W426&lt;MinDate,1,0),"")</f>
        <v/>
      </c>
      <c r="N426" s="36">
        <f t="shared" ca="1" si="13"/>
        <v>0</v>
      </c>
      <c r="O426" s="36" t="e">
        <f ca="1">LEFT(OFFSET(Lists!$Q$2,MATCH(E426,Lists!$R$3:$R$19,0),0),4)</f>
        <v>#N/A</v>
      </c>
      <c r="P426" s="36" t="e">
        <f ca="1">MATCH(O426,Lists!$S$2:$S$640,1)</f>
        <v>#N/A</v>
      </c>
      <c r="Q426" s="36" t="e">
        <f ca="1">MATCH(LEFT(OFFSET(Lists!$Q$2,MATCH(E426,Lists!$R$3:$R$19,0)+1,0),4),Lists!$S$3:$S$640,1)</f>
        <v>#N/A</v>
      </c>
      <c r="R426" s="36" t="e">
        <f ca="1">LEFT(OFFSET(Lists!$S$2,P426-1+MATCH(F426,OFFSET(Lists!$T$3,P426-1,0,Q426-P426+1),0),0),6)</f>
        <v>#N/A</v>
      </c>
      <c r="S426" s="36" t="e">
        <f ca="1">VLOOKUP(R426,Lists!B:D,3,FALSE)</f>
        <v>#N/A</v>
      </c>
      <c r="T426" s="36" t="str">
        <f>IF(F426&lt;&gt;"",MATCH(R426,'Maximum minutes'!B:B,0),"")</f>
        <v/>
      </c>
      <c r="U426" s="36">
        <f ca="1">IF(F426&lt;&gt;"",COUNTA(OFFSET('Maximum minutes'!$C$1,'Annexe A1 Cours'!T426,0,1,50)),0)</f>
        <v>0</v>
      </c>
      <c r="V426" s="37">
        <f ca="1">IFERROR(OFFSET('Maximum minutes'!$C$1,T426+1,-1+MATCH(G426,OFFSET('Maximum minutes'!$C$1,T426-1,0,1,50),0)),0)</f>
        <v>0</v>
      </c>
      <c r="W426" s="38">
        <f t="shared" ca="1" si="12"/>
        <v>0</v>
      </c>
    </row>
    <row r="427" spans="1:23" s="36" customFormat="1" ht="18.75">
      <c r="A427" s="34"/>
      <c r="B427" s="39"/>
      <c r="C427" s="39"/>
      <c r="D427" s="35"/>
      <c r="E427" s="40"/>
      <c r="F427" s="39"/>
      <c r="G427" s="39"/>
      <c r="H427" s="39"/>
      <c r="I427" s="34"/>
      <c r="J427" s="34"/>
      <c r="K427" s="34"/>
      <c r="L427" s="34"/>
      <c r="M427" s="43" t="str">
        <f ca="1">IFERROR(OFFSET('Maximum minutes'!$C$1,T427,MATCH(IF(G427&lt;&gt;"",G427,F427),OFFSET('Maximum minutes'!$C$1,T427-1,0,1,U427+1),0)-1)*IF(OR(ISNUMBER(J427),J427="sans examen"),1,0)*IF(W427&lt;MinDate,1,0),"")</f>
        <v/>
      </c>
      <c r="N427" s="36">
        <f t="shared" ca="1" si="13"/>
        <v>0</v>
      </c>
      <c r="O427" s="36" t="e">
        <f ca="1">LEFT(OFFSET(Lists!$Q$2,MATCH(E427,Lists!$R$3:$R$19,0),0),4)</f>
        <v>#N/A</v>
      </c>
      <c r="P427" s="36" t="e">
        <f ca="1">MATCH(O427,Lists!$S$2:$S$640,1)</f>
        <v>#N/A</v>
      </c>
      <c r="Q427" s="36" t="e">
        <f ca="1">MATCH(LEFT(OFFSET(Lists!$Q$2,MATCH(E427,Lists!$R$3:$R$19,0)+1,0),4),Lists!$S$3:$S$640,1)</f>
        <v>#N/A</v>
      </c>
      <c r="R427" s="36" t="e">
        <f ca="1">LEFT(OFFSET(Lists!$S$2,P427-1+MATCH(F427,OFFSET(Lists!$T$3,P427-1,0,Q427-P427+1),0),0),6)</f>
        <v>#N/A</v>
      </c>
      <c r="S427" s="36" t="e">
        <f ca="1">VLOOKUP(R427,Lists!B:D,3,FALSE)</f>
        <v>#N/A</v>
      </c>
      <c r="T427" s="36" t="str">
        <f>IF(F427&lt;&gt;"",MATCH(R427,'Maximum minutes'!B:B,0),"")</f>
        <v/>
      </c>
      <c r="U427" s="36">
        <f ca="1">IF(F427&lt;&gt;"",COUNTA(OFFSET('Maximum minutes'!$C$1,'Annexe A1 Cours'!T427,0,1,50)),0)</f>
        <v>0</v>
      </c>
      <c r="V427" s="37">
        <f ca="1">IFERROR(OFFSET('Maximum minutes'!$C$1,T427+1,-1+MATCH(G427,OFFSET('Maximum minutes'!$C$1,T427-1,0,1,50),0)),0)</f>
        <v>0</v>
      </c>
      <c r="W427" s="38">
        <f t="shared" ca="1" si="12"/>
        <v>0</v>
      </c>
    </row>
    <row r="428" spans="1:23" s="36" customFormat="1" ht="18.75">
      <c r="A428" s="34"/>
      <c r="B428" s="39"/>
      <c r="C428" s="39"/>
      <c r="D428" s="35"/>
      <c r="E428" s="40"/>
      <c r="F428" s="39"/>
      <c r="G428" s="39"/>
      <c r="H428" s="39"/>
      <c r="I428" s="34"/>
      <c r="J428" s="34"/>
      <c r="K428" s="34"/>
      <c r="L428" s="34"/>
      <c r="M428" s="43" t="str">
        <f ca="1">IFERROR(OFFSET('Maximum minutes'!$C$1,T428,MATCH(IF(G428&lt;&gt;"",G428,F428),OFFSET('Maximum minutes'!$C$1,T428-1,0,1,U428+1),0)-1)*IF(OR(ISNUMBER(J428),J428="sans examen"),1,0)*IF(W428&lt;MinDate,1,0),"")</f>
        <v/>
      </c>
      <c r="N428" s="36">
        <f t="shared" ca="1" si="13"/>
        <v>0</v>
      </c>
      <c r="O428" s="36" t="e">
        <f ca="1">LEFT(OFFSET(Lists!$Q$2,MATCH(E428,Lists!$R$3:$R$19,0),0),4)</f>
        <v>#N/A</v>
      </c>
      <c r="P428" s="36" t="e">
        <f ca="1">MATCH(O428,Lists!$S$2:$S$640,1)</f>
        <v>#N/A</v>
      </c>
      <c r="Q428" s="36" t="e">
        <f ca="1">MATCH(LEFT(OFFSET(Lists!$Q$2,MATCH(E428,Lists!$R$3:$R$19,0)+1,0),4),Lists!$S$3:$S$640,1)</f>
        <v>#N/A</v>
      </c>
      <c r="R428" s="36" t="e">
        <f ca="1">LEFT(OFFSET(Lists!$S$2,P428-1+MATCH(F428,OFFSET(Lists!$T$3,P428-1,0,Q428-P428+1),0),0),6)</f>
        <v>#N/A</v>
      </c>
      <c r="S428" s="36" t="e">
        <f ca="1">VLOOKUP(R428,Lists!B:D,3,FALSE)</f>
        <v>#N/A</v>
      </c>
      <c r="T428" s="36" t="str">
        <f>IF(F428&lt;&gt;"",MATCH(R428,'Maximum minutes'!B:B,0),"")</f>
        <v/>
      </c>
      <c r="U428" s="36">
        <f ca="1">IF(F428&lt;&gt;"",COUNTA(OFFSET('Maximum minutes'!$C$1,'Annexe A1 Cours'!T428,0,1,50)),0)</f>
        <v>0</v>
      </c>
      <c r="V428" s="37">
        <f ca="1">IFERROR(OFFSET('Maximum minutes'!$C$1,T428+1,-1+MATCH(G428,OFFSET('Maximum minutes'!$C$1,T428-1,0,1,50),0)),0)</f>
        <v>0</v>
      </c>
      <c r="W428" s="38">
        <f t="shared" ca="1" si="12"/>
        <v>0</v>
      </c>
    </row>
    <row r="429" spans="1:23" s="36" customFormat="1" ht="18.75">
      <c r="A429" s="34"/>
      <c r="B429" s="39"/>
      <c r="C429" s="39"/>
      <c r="D429" s="35"/>
      <c r="E429" s="40"/>
      <c r="F429" s="39"/>
      <c r="G429" s="39"/>
      <c r="H429" s="39"/>
      <c r="I429" s="34"/>
      <c r="J429" s="34"/>
      <c r="K429" s="34"/>
      <c r="L429" s="34"/>
      <c r="M429" s="43" t="str">
        <f ca="1">IFERROR(OFFSET('Maximum minutes'!$C$1,T429,MATCH(IF(G429&lt;&gt;"",G429,F429),OFFSET('Maximum minutes'!$C$1,T429-1,0,1,U429+1),0)-1)*IF(OR(ISNUMBER(J429),J429="sans examen"),1,0)*IF(W429&lt;MinDate,1,0),"")</f>
        <v/>
      </c>
      <c r="N429" s="36">
        <f t="shared" ca="1" si="13"/>
        <v>0</v>
      </c>
      <c r="O429" s="36" t="e">
        <f ca="1">LEFT(OFFSET(Lists!$Q$2,MATCH(E429,Lists!$R$3:$R$19,0),0),4)</f>
        <v>#N/A</v>
      </c>
      <c r="P429" s="36" t="e">
        <f ca="1">MATCH(O429,Lists!$S$2:$S$640,1)</f>
        <v>#N/A</v>
      </c>
      <c r="Q429" s="36" t="e">
        <f ca="1">MATCH(LEFT(OFFSET(Lists!$Q$2,MATCH(E429,Lists!$R$3:$R$19,0)+1,0),4),Lists!$S$3:$S$640,1)</f>
        <v>#N/A</v>
      </c>
      <c r="R429" s="36" t="e">
        <f ca="1">LEFT(OFFSET(Lists!$S$2,P429-1+MATCH(F429,OFFSET(Lists!$T$3,P429-1,0,Q429-P429+1),0),0),6)</f>
        <v>#N/A</v>
      </c>
      <c r="S429" s="36" t="e">
        <f ca="1">VLOOKUP(R429,Lists!B:D,3,FALSE)</f>
        <v>#N/A</v>
      </c>
      <c r="T429" s="36" t="str">
        <f>IF(F429&lt;&gt;"",MATCH(R429,'Maximum minutes'!B:B,0),"")</f>
        <v/>
      </c>
      <c r="U429" s="36">
        <f ca="1">IF(F429&lt;&gt;"",COUNTA(OFFSET('Maximum minutes'!$C$1,'Annexe A1 Cours'!T429,0,1,50)),0)</f>
        <v>0</v>
      </c>
      <c r="V429" s="37">
        <f ca="1">IFERROR(OFFSET('Maximum minutes'!$C$1,T429+1,-1+MATCH(G429,OFFSET('Maximum minutes'!$C$1,T429-1,0,1,50),0)),0)</f>
        <v>0</v>
      </c>
      <c r="W429" s="38">
        <f t="shared" ca="1" si="12"/>
        <v>0</v>
      </c>
    </row>
    <row r="430" spans="1:23" s="36" customFormat="1" ht="18.75">
      <c r="A430" s="34"/>
      <c r="B430" s="39"/>
      <c r="C430" s="39"/>
      <c r="D430" s="35"/>
      <c r="E430" s="40"/>
      <c r="F430" s="39"/>
      <c r="G430" s="39"/>
      <c r="H430" s="39"/>
      <c r="I430" s="34"/>
      <c r="J430" s="34"/>
      <c r="K430" s="34"/>
      <c r="L430" s="34"/>
      <c r="M430" s="43" t="str">
        <f ca="1">IFERROR(OFFSET('Maximum minutes'!$C$1,T430,MATCH(IF(G430&lt;&gt;"",G430,F430),OFFSET('Maximum minutes'!$C$1,T430-1,0,1,U430+1),0)-1)*IF(OR(ISNUMBER(J430),J430="sans examen"),1,0)*IF(W430&lt;MinDate,1,0),"")</f>
        <v/>
      </c>
      <c r="N430" s="36">
        <f t="shared" ca="1" si="13"/>
        <v>0</v>
      </c>
      <c r="O430" s="36" t="e">
        <f ca="1">LEFT(OFFSET(Lists!$Q$2,MATCH(E430,Lists!$R$3:$R$19,0),0),4)</f>
        <v>#N/A</v>
      </c>
      <c r="P430" s="36" t="e">
        <f ca="1">MATCH(O430,Lists!$S$2:$S$640,1)</f>
        <v>#N/A</v>
      </c>
      <c r="Q430" s="36" t="e">
        <f ca="1">MATCH(LEFT(OFFSET(Lists!$Q$2,MATCH(E430,Lists!$R$3:$R$19,0)+1,0),4),Lists!$S$3:$S$640,1)</f>
        <v>#N/A</v>
      </c>
      <c r="R430" s="36" t="e">
        <f ca="1">LEFT(OFFSET(Lists!$S$2,P430-1+MATCH(F430,OFFSET(Lists!$T$3,P430-1,0,Q430-P430+1),0),0),6)</f>
        <v>#N/A</v>
      </c>
      <c r="S430" s="36" t="e">
        <f ca="1">VLOOKUP(R430,Lists!B:D,3,FALSE)</f>
        <v>#N/A</v>
      </c>
      <c r="T430" s="36" t="str">
        <f>IF(F430&lt;&gt;"",MATCH(R430,'Maximum minutes'!B:B,0),"")</f>
        <v/>
      </c>
      <c r="U430" s="36">
        <f ca="1">IF(F430&lt;&gt;"",COUNTA(OFFSET('Maximum minutes'!$C$1,'Annexe A1 Cours'!T430,0,1,50)),0)</f>
        <v>0</v>
      </c>
      <c r="V430" s="37">
        <f ca="1">IFERROR(OFFSET('Maximum minutes'!$C$1,T430+1,-1+MATCH(G430,OFFSET('Maximum minutes'!$C$1,T430-1,0,1,50),0)),0)</f>
        <v>0</v>
      </c>
      <c r="W430" s="38">
        <f t="shared" ca="1" si="12"/>
        <v>0</v>
      </c>
    </row>
    <row r="431" spans="1:23" s="36" customFormat="1" ht="18.75">
      <c r="A431" s="34"/>
      <c r="B431" s="39"/>
      <c r="C431" s="39"/>
      <c r="D431" s="35"/>
      <c r="E431" s="40"/>
      <c r="F431" s="39"/>
      <c r="G431" s="39"/>
      <c r="H431" s="39"/>
      <c r="I431" s="34"/>
      <c r="J431" s="34"/>
      <c r="K431" s="34"/>
      <c r="L431" s="34"/>
      <c r="M431" s="43" t="str">
        <f ca="1">IFERROR(OFFSET('Maximum minutes'!$C$1,T431,MATCH(IF(G431&lt;&gt;"",G431,F431),OFFSET('Maximum minutes'!$C$1,T431-1,0,1,U431+1),0)-1)*IF(OR(ISNUMBER(J431),J431="sans examen"),1,0)*IF(W431&lt;MinDate,1,0),"")</f>
        <v/>
      </c>
      <c r="N431" s="36">
        <f t="shared" ca="1" si="13"/>
        <v>0</v>
      </c>
      <c r="O431" s="36" t="e">
        <f ca="1">LEFT(OFFSET(Lists!$Q$2,MATCH(E431,Lists!$R$3:$R$19,0),0),4)</f>
        <v>#N/A</v>
      </c>
      <c r="P431" s="36" t="e">
        <f ca="1">MATCH(O431,Lists!$S$2:$S$640,1)</f>
        <v>#N/A</v>
      </c>
      <c r="Q431" s="36" t="e">
        <f ca="1">MATCH(LEFT(OFFSET(Lists!$Q$2,MATCH(E431,Lists!$R$3:$R$19,0)+1,0),4),Lists!$S$3:$S$640,1)</f>
        <v>#N/A</v>
      </c>
      <c r="R431" s="36" t="e">
        <f ca="1">LEFT(OFFSET(Lists!$S$2,P431-1+MATCH(F431,OFFSET(Lists!$T$3,P431-1,0,Q431-P431+1),0),0),6)</f>
        <v>#N/A</v>
      </c>
      <c r="S431" s="36" t="e">
        <f ca="1">VLOOKUP(R431,Lists!B:D,3,FALSE)</f>
        <v>#N/A</v>
      </c>
      <c r="T431" s="36" t="str">
        <f>IF(F431&lt;&gt;"",MATCH(R431,'Maximum minutes'!B:B,0),"")</f>
        <v/>
      </c>
      <c r="U431" s="36">
        <f ca="1">IF(F431&lt;&gt;"",COUNTA(OFFSET('Maximum minutes'!$C$1,'Annexe A1 Cours'!T431,0,1,50)),0)</f>
        <v>0</v>
      </c>
      <c r="V431" s="37">
        <f ca="1">IFERROR(OFFSET('Maximum minutes'!$C$1,T431+1,-1+MATCH(G431,OFFSET('Maximum minutes'!$C$1,T431-1,0,1,50),0)),0)</f>
        <v>0</v>
      </c>
      <c r="W431" s="38">
        <f t="shared" ca="1" si="12"/>
        <v>0</v>
      </c>
    </row>
    <row r="432" spans="1:23" s="36" customFormat="1" ht="18.75">
      <c r="A432" s="34"/>
      <c r="B432" s="39"/>
      <c r="C432" s="39"/>
      <c r="D432" s="35"/>
      <c r="E432" s="40"/>
      <c r="F432" s="39"/>
      <c r="G432" s="39"/>
      <c r="H432" s="39"/>
      <c r="I432" s="34"/>
      <c r="J432" s="34"/>
      <c r="K432" s="34"/>
      <c r="L432" s="34"/>
      <c r="M432" s="43" t="str">
        <f ca="1">IFERROR(OFFSET('Maximum minutes'!$C$1,T432,MATCH(IF(G432&lt;&gt;"",G432,F432),OFFSET('Maximum minutes'!$C$1,T432-1,0,1,U432+1),0)-1)*IF(OR(ISNUMBER(J432),J432="sans examen"),1,0)*IF(W432&lt;MinDate,1,0),"")</f>
        <v/>
      </c>
      <c r="N432" s="36">
        <f t="shared" ca="1" si="13"/>
        <v>0</v>
      </c>
      <c r="O432" s="36" t="e">
        <f ca="1">LEFT(OFFSET(Lists!$Q$2,MATCH(E432,Lists!$R$3:$R$19,0),0),4)</f>
        <v>#N/A</v>
      </c>
      <c r="P432" s="36" t="e">
        <f ca="1">MATCH(O432,Lists!$S$2:$S$640,1)</f>
        <v>#N/A</v>
      </c>
      <c r="Q432" s="36" t="e">
        <f ca="1">MATCH(LEFT(OFFSET(Lists!$Q$2,MATCH(E432,Lists!$R$3:$R$19,0)+1,0),4),Lists!$S$3:$S$640,1)</f>
        <v>#N/A</v>
      </c>
      <c r="R432" s="36" t="e">
        <f ca="1">LEFT(OFFSET(Lists!$S$2,P432-1+MATCH(F432,OFFSET(Lists!$T$3,P432-1,0,Q432-P432+1),0),0),6)</f>
        <v>#N/A</v>
      </c>
      <c r="S432" s="36" t="e">
        <f ca="1">VLOOKUP(R432,Lists!B:D,3,FALSE)</f>
        <v>#N/A</v>
      </c>
      <c r="T432" s="36" t="str">
        <f>IF(F432&lt;&gt;"",MATCH(R432,'Maximum minutes'!B:B,0),"")</f>
        <v/>
      </c>
      <c r="U432" s="36">
        <f ca="1">IF(F432&lt;&gt;"",COUNTA(OFFSET('Maximum minutes'!$C$1,'Annexe A1 Cours'!T432,0,1,50)),0)</f>
        <v>0</v>
      </c>
      <c r="V432" s="37">
        <f ca="1">IFERROR(OFFSET('Maximum minutes'!$C$1,T432+1,-1+MATCH(G432,OFFSET('Maximum minutes'!$C$1,T432-1,0,1,50),0)),0)</f>
        <v>0</v>
      </c>
      <c r="W432" s="38">
        <f t="shared" ca="1" si="12"/>
        <v>0</v>
      </c>
    </row>
    <row r="433" spans="1:23" s="36" customFormat="1" ht="18.75">
      <c r="A433" s="34"/>
      <c r="B433" s="39"/>
      <c r="C433" s="39"/>
      <c r="D433" s="35"/>
      <c r="E433" s="40"/>
      <c r="F433" s="39"/>
      <c r="G433" s="39"/>
      <c r="H433" s="39"/>
      <c r="I433" s="34"/>
      <c r="J433" s="34"/>
      <c r="K433" s="34"/>
      <c r="L433" s="34"/>
      <c r="M433" s="43" t="str">
        <f ca="1">IFERROR(OFFSET('Maximum minutes'!$C$1,T433,MATCH(IF(G433&lt;&gt;"",G433,F433),OFFSET('Maximum minutes'!$C$1,T433-1,0,1,U433+1),0)-1)*IF(OR(ISNUMBER(J433),J433="sans examen"),1,0)*IF(W433&lt;MinDate,1,0),"")</f>
        <v/>
      </c>
      <c r="N433" s="36">
        <f t="shared" ca="1" si="13"/>
        <v>0</v>
      </c>
      <c r="O433" s="36" t="e">
        <f ca="1">LEFT(OFFSET(Lists!$Q$2,MATCH(E433,Lists!$R$3:$R$19,0),0),4)</f>
        <v>#N/A</v>
      </c>
      <c r="P433" s="36" t="e">
        <f ca="1">MATCH(O433,Lists!$S$2:$S$640,1)</f>
        <v>#N/A</v>
      </c>
      <c r="Q433" s="36" t="e">
        <f ca="1">MATCH(LEFT(OFFSET(Lists!$Q$2,MATCH(E433,Lists!$R$3:$R$19,0)+1,0),4),Lists!$S$3:$S$640,1)</f>
        <v>#N/A</v>
      </c>
      <c r="R433" s="36" t="e">
        <f ca="1">LEFT(OFFSET(Lists!$S$2,P433-1+MATCH(F433,OFFSET(Lists!$T$3,P433-1,0,Q433-P433+1),0),0),6)</f>
        <v>#N/A</v>
      </c>
      <c r="S433" s="36" t="e">
        <f ca="1">VLOOKUP(R433,Lists!B:D,3,FALSE)</f>
        <v>#N/A</v>
      </c>
      <c r="T433" s="36" t="str">
        <f>IF(F433&lt;&gt;"",MATCH(R433,'Maximum minutes'!B:B,0),"")</f>
        <v/>
      </c>
      <c r="U433" s="36">
        <f ca="1">IF(F433&lt;&gt;"",COUNTA(OFFSET('Maximum minutes'!$C$1,'Annexe A1 Cours'!T433,0,1,50)),0)</f>
        <v>0</v>
      </c>
      <c r="V433" s="37">
        <f ca="1">IFERROR(OFFSET('Maximum minutes'!$C$1,T433+1,-1+MATCH(G433,OFFSET('Maximum minutes'!$C$1,T433-1,0,1,50),0)),0)</f>
        <v>0</v>
      </c>
      <c r="W433" s="38">
        <f t="shared" ca="1" si="12"/>
        <v>0</v>
      </c>
    </row>
    <row r="434" spans="1:23" s="36" customFormat="1" ht="18.75">
      <c r="A434" s="34"/>
      <c r="B434" s="39"/>
      <c r="C434" s="39"/>
      <c r="D434" s="35"/>
      <c r="E434" s="40"/>
      <c r="F434" s="39"/>
      <c r="G434" s="39"/>
      <c r="H434" s="39"/>
      <c r="I434" s="34"/>
      <c r="J434" s="34"/>
      <c r="K434" s="34"/>
      <c r="L434" s="34"/>
      <c r="M434" s="43" t="str">
        <f ca="1">IFERROR(OFFSET('Maximum minutes'!$C$1,T434,MATCH(IF(G434&lt;&gt;"",G434,F434),OFFSET('Maximum minutes'!$C$1,T434-1,0,1,U434+1),0)-1)*IF(OR(ISNUMBER(J434),J434="sans examen"),1,0)*IF(W434&lt;MinDate,1,0),"")</f>
        <v/>
      </c>
      <c r="N434" s="36">
        <f t="shared" ca="1" si="13"/>
        <v>0</v>
      </c>
      <c r="O434" s="36" t="e">
        <f ca="1">LEFT(OFFSET(Lists!$Q$2,MATCH(E434,Lists!$R$3:$R$19,0),0),4)</f>
        <v>#N/A</v>
      </c>
      <c r="P434" s="36" t="e">
        <f ca="1">MATCH(O434,Lists!$S$2:$S$640,1)</f>
        <v>#N/A</v>
      </c>
      <c r="Q434" s="36" t="e">
        <f ca="1">MATCH(LEFT(OFFSET(Lists!$Q$2,MATCH(E434,Lists!$R$3:$R$19,0)+1,0),4),Lists!$S$3:$S$640,1)</f>
        <v>#N/A</v>
      </c>
      <c r="R434" s="36" t="e">
        <f ca="1">LEFT(OFFSET(Lists!$S$2,P434-1+MATCH(F434,OFFSET(Lists!$T$3,P434-1,0,Q434-P434+1),0),0),6)</f>
        <v>#N/A</v>
      </c>
      <c r="S434" s="36" t="e">
        <f ca="1">VLOOKUP(R434,Lists!B:D,3,FALSE)</f>
        <v>#N/A</v>
      </c>
      <c r="T434" s="36" t="str">
        <f>IF(F434&lt;&gt;"",MATCH(R434,'Maximum minutes'!B:B,0),"")</f>
        <v/>
      </c>
      <c r="U434" s="36">
        <f ca="1">IF(F434&lt;&gt;"",COUNTA(OFFSET('Maximum minutes'!$C$1,'Annexe A1 Cours'!T434,0,1,50)),0)</f>
        <v>0</v>
      </c>
      <c r="V434" s="37">
        <f ca="1">IFERROR(OFFSET('Maximum minutes'!$C$1,T434+1,-1+MATCH(G434,OFFSET('Maximum minutes'!$C$1,T434-1,0,1,50),0)),0)</f>
        <v>0</v>
      </c>
      <c r="W434" s="38">
        <f t="shared" ca="1" si="12"/>
        <v>0</v>
      </c>
    </row>
    <row r="435" spans="1:23" s="36" customFormat="1" ht="18.75">
      <c r="A435" s="34"/>
      <c r="B435" s="39"/>
      <c r="C435" s="39"/>
      <c r="D435" s="35"/>
      <c r="E435" s="40"/>
      <c r="F435" s="39"/>
      <c r="G435" s="39"/>
      <c r="H435" s="39"/>
      <c r="I435" s="34"/>
      <c r="J435" s="34"/>
      <c r="K435" s="34"/>
      <c r="L435" s="34"/>
      <c r="M435" s="43" t="str">
        <f ca="1">IFERROR(OFFSET('Maximum minutes'!$C$1,T435,MATCH(IF(G435&lt;&gt;"",G435,F435),OFFSET('Maximum minutes'!$C$1,T435-1,0,1,U435+1),0)-1)*IF(OR(ISNUMBER(J435),J435="sans examen"),1,0)*IF(W435&lt;MinDate,1,0),"")</f>
        <v/>
      </c>
      <c r="N435" s="36">
        <f t="shared" ca="1" si="13"/>
        <v>0</v>
      </c>
      <c r="O435" s="36" t="e">
        <f ca="1">LEFT(OFFSET(Lists!$Q$2,MATCH(E435,Lists!$R$3:$R$19,0),0),4)</f>
        <v>#N/A</v>
      </c>
      <c r="P435" s="36" t="e">
        <f ca="1">MATCH(O435,Lists!$S$2:$S$640,1)</f>
        <v>#N/A</v>
      </c>
      <c r="Q435" s="36" t="e">
        <f ca="1">MATCH(LEFT(OFFSET(Lists!$Q$2,MATCH(E435,Lists!$R$3:$R$19,0)+1,0),4),Lists!$S$3:$S$640,1)</f>
        <v>#N/A</v>
      </c>
      <c r="R435" s="36" t="e">
        <f ca="1">LEFT(OFFSET(Lists!$S$2,P435-1+MATCH(F435,OFFSET(Lists!$T$3,P435-1,0,Q435-P435+1),0),0),6)</f>
        <v>#N/A</v>
      </c>
      <c r="S435" s="36" t="e">
        <f ca="1">VLOOKUP(R435,Lists!B:D,3,FALSE)</f>
        <v>#N/A</v>
      </c>
      <c r="T435" s="36" t="str">
        <f>IF(F435&lt;&gt;"",MATCH(R435,'Maximum minutes'!B:B,0),"")</f>
        <v/>
      </c>
      <c r="U435" s="36">
        <f ca="1">IF(F435&lt;&gt;"",COUNTA(OFFSET('Maximum minutes'!$C$1,'Annexe A1 Cours'!T435,0,1,50)),0)</f>
        <v>0</v>
      </c>
      <c r="V435" s="37">
        <f ca="1">IFERROR(OFFSET('Maximum minutes'!$C$1,T435+1,-1+MATCH(G435,OFFSET('Maximum minutes'!$C$1,T435-1,0,1,50),0)),0)</f>
        <v>0</v>
      </c>
      <c r="W435" s="38">
        <f t="shared" ca="1" si="12"/>
        <v>0</v>
      </c>
    </row>
    <row r="436" spans="1:23" s="36" customFormat="1" ht="18.75">
      <c r="A436" s="34"/>
      <c r="B436" s="39"/>
      <c r="C436" s="39"/>
      <c r="D436" s="35"/>
      <c r="E436" s="40"/>
      <c r="F436" s="39"/>
      <c r="G436" s="39"/>
      <c r="H436" s="39"/>
      <c r="I436" s="34"/>
      <c r="J436" s="34"/>
      <c r="K436" s="34"/>
      <c r="L436" s="34"/>
      <c r="M436" s="43" t="str">
        <f ca="1">IFERROR(OFFSET('Maximum minutes'!$C$1,T436,MATCH(IF(G436&lt;&gt;"",G436,F436),OFFSET('Maximum minutes'!$C$1,T436-1,0,1,U436+1),0)-1)*IF(OR(ISNUMBER(J436),J436="sans examen"),1,0)*IF(W436&lt;MinDate,1,0),"")</f>
        <v/>
      </c>
      <c r="N436" s="36">
        <f t="shared" ca="1" si="13"/>
        <v>0</v>
      </c>
      <c r="O436" s="36" t="e">
        <f ca="1">LEFT(OFFSET(Lists!$Q$2,MATCH(E436,Lists!$R$3:$R$19,0),0),4)</f>
        <v>#N/A</v>
      </c>
      <c r="P436" s="36" t="e">
        <f ca="1">MATCH(O436,Lists!$S$2:$S$640,1)</f>
        <v>#N/A</v>
      </c>
      <c r="Q436" s="36" t="e">
        <f ca="1">MATCH(LEFT(OFFSET(Lists!$Q$2,MATCH(E436,Lists!$R$3:$R$19,0)+1,0),4),Lists!$S$3:$S$640,1)</f>
        <v>#N/A</v>
      </c>
      <c r="R436" s="36" t="e">
        <f ca="1">LEFT(OFFSET(Lists!$S$2,P436-1+MATCH(F436,OFFSET(Lists!$T$3,P436-1,0,Q436-P436+1),0),0),6)</f>
        <v>#N/A</v>
      </c>
      <c r="S436" s="36" t="e">
        <f ca="1">VLOOKUP(R436,Lists!B:D,3,FALSE)</f>
        <v>#N/A</v>
      </c>
      <c r="T436" s="36" t="str">
        <f>IF(F436&lt;&gt;"",MATCH(R436,'Maximum minutes'!B:B,0),"")</f>
        <v/>
      </c>
      <c r="U436" s="36">
        <f ca="1">IF(F436&lt;&gt;"",COUNTA(OFFSET('Maximum minutes'!$C$1,'Annexe A1 Cours'!T436,0,1,50)),0)</f>
        <v>0</v>
      </c>
      <c r="V436" s="37">
        <f ca="1">IFERROR(OFFSET('Maximum minutes'!$C$1,T436+1,-1+MATCH(G436,OFFSET('Maximum minutes'!$C$1,T436-1,0,1,50),0)),0)</f>
        <v>0</v>
      </c>
      <c r="W436" s="38">
        <f t="shared" ca="1" si="12"/>
        <v>0</v>
      </c>
    </row>
    <row r="437" spans="1:23" s="36" customFormat="1" ht="18.75">
      <c r="A437" s="34"/>
      <c r="B437" s="39"/>
      <c r="C437" s="39"/>
      <c r="D437" s="35"/>
      <c r="E437" s="40"/>
      <c r="F437" s="39"/>
      <c r="G437" s="39"/>
      <c r="H437" s="39"/>
      <c r="I437" s="34"/>
      <c r="J437" s="34"/>
      <c r="K437" s="34"/>
      <c r="L437" s="34"/>
      <c r="M437" s="43" t="str">
        <f ca="1">IFERROR(OFFSET('Maximum minutes'!$C$1,T437,MATCH(IF(G437&lt;&gt;"",G437,F437),OFFSET('Maximum minutes'!$C$1,T437-1,0,1,U437+1),0)-1)*IF(OR(ISNUMBER(J437),J437="sans examen"),1,0)*IF(W437&lt;MinDate,1,0),"")</f>
        <v/>
      </c>
      <c r="N437" s="36">
        <f t="shared" ca="1" si="13"/>
        <v>0</v>
      </c>
      <c r="O437" s="36" t="e">
        <f ca="1">LEFT(OFFSET(Lists!$Q$2,MATCH(E437,Lists!$R$3:$R$19,0),0),4)</f>
        <v>#N/A</v>
      </c>
      <c r="P437" s="36" t="e">
        <f ca="1">MATCH(O437,Lists!$S$2:$S$640,1)</f>
        <v>#N/A</v>
      </c>
      <c r="Q437" s="36" t="e">
        <f ca="1">MATCH(LEFT(OFFSET(Lists!$Q$2,MATCH(E437,Lists!$R$3:$R$19,0)+1,0),4),Lists!$S$3:$S$640,1)</f>
        <v>#N/A</v>
      </c>
      <c r="R437" s="36" t="e">
        <f ca="1">LEFT(OFFSET(Lists!$S$2,P437-1+MATCH(F437,OFFSET(Lists!$T$3,P437-1,0,Q437-P437+1),0),0),6)</f>
        <v>#N/A</v>
      </c>
      <c r="S437" s="36" t="e">
        <f ca="1">VLOOKUP(R437,Lists!B:D,3,FALSE)</f>
        <v>#N/A</v>
      </c>
      <c r="T437" s="36" t="str">
        <f>IF(F437&lt;&gt;"",MATCH(R437,'Maximum minutes'!B:B,0),"")</f>
        <v/>
      </c>
      <c r="U437" s="36">
        <f ca="1">IF(F437&lt;&gt;"",COUNTA(OFFSET('Maximum minutes'!$C$1,'Annexe A1 Cours'!T437,0,1,50)),0)</f>
        <v>0</v>
      </c>
      <c r="V437" s="37">
        <f ca="1">IFERROR(OFFSET('Maximum minutes'!$C$1,T437+1,-1+MATCH(G437,OFFSET('Maximum minutes'!$C$1,T437-1,0,1,50),0)),0)</f>
        <v>0</v>
      </c>
      <c r="W437" s="38">
        <f t="shared" ca="1" si="12"/>
        <v>0</v>
      </c>
    </row>
    <row r="438" spans="1:23" s="36" customFormat="1" ht="18.75">
      <c r="A438" s="34"/>
      <c r="B438" s="39"/>
      <c r="C438" s="39"/>
      <c r="D438" s="35"/>
      <c r="E438" s="40"/>
      <c r="F438" s="39"/>
      <c r="G438" s="39"/>
      <c r="H438" s="39"/>
      <c r="I438" s="34"/>
      <c r="J438" s="34"/>
      <c r="K438" s="34"/>
      <c r="L438" s="34"/>
      <c r="M438" s="43" t="str">
        <f ca="1">IFERROR(OFFSET('Maximum minutes'!$C$1,T438,MATCH(IF(G438&lt;&gt;"",G438,F438),OFFSET('Maximum minutes'!$C$1,T438-1,0,1,U438+1),0)-1)*IF(OR(ISNUMBER(J438),J438="sans examen"),1,0)*IF(W438&lt;MinDate,1,0),"")</f>
        <v/>
      </c>
      <c r="N438" s="36">
        <f t="shared" ca="1" si="13"/>
        <v>0</v>
      </c>
      <c r="O438" s="36" t="e">
        <f ca="1">LEFT(OFFSET(Lists!$Q$2,MATCH(E438,Lists!$R$3:$R$19,0),0),4)</f>
        <v>#N/A</v>
      </c>
      <c r="P438" s="36" t="e">
        <f ca="1">MATCH(O438,Lists!$S$2:$S$640,1)</f>
        <v>#N/A</v>
      </c>
      <c r="Q438" s="36" t="e">
        <f ca="1">MATCH(LEFT(OFFSET(Lists!$Q$2,MATCH(E438,Lists!$R$3:$R$19,0)+1,0),4),Lists!$S$3:$S$640,1)</f>
        <v>#N/A</v>
      </c>
      <c r="R438" s="36" t="e">
        <f ca="1">LEFT(OFFSET(Lists!$S$2,P438-1+MATCH(F438,OFFSET(Lists!$T$3,P438-1,0,Q438-P438+1),0),0),6)</f>
        <v>#N/A</v>
      </c>
      <c r="S438" s="36" t="e">
        <f ca="1">VLOOKUP(R438,Lists!B:D,3,FALSE)</f>
        <v>#N/A</v>
      </c>
      <c r="T438" s="36" t="str">
        <f>IF(F438&lt;&gt;"",MATCH(R438,'Maximum minutes'!B:B,0),"")</f>
        <v/>
      </c>
      <c r="U438" s="36">
        <f ca="1">IF(F438&lt;&gt;"",COUNTA(OFFSET('Maximum minutes'!$C$1,'Annexe A1 Cours'!T438,0,1,50)),0)</f>
        <v>0</v>
      </c>
      <c r="V438" s="37">
        <f ca="1">IFERROR(OFFSET('Maximum minutes'!$C$1,T438+1,-1+MATCH(G438,OFFSET('Maximum minutes'!$C$1,T438-1,0,1,50),0)),0)</f>
        <v>0</v>
      </c>
      <c r="W438" s="38">
        <f t="shared" ca="1" si="12"/>
        <v>0</v>
      </c>
    </row>
    <row r="439" spans="1:23" s="36" customFormat="1" ht="18.75">
      <c r="A439" s="34"/>
      <c r="B439" s="39"/>
      <c r="C439" s="39"/>
      <c r="D439" s="35"/>
      <c r="E439" s="40"/>
      <c r="F439" s="39"/>
      <c r="G439" s="39"/>
      <c r="H439" s="39"/>
      <c r="I439" s="34"/>
      <c r="J439" s="34"/>
      <c r="K439" s="34"/>
      <c r="L439" s="34"/>
      <c r="M439" s="43" t="str">
        <f ca="1">IFERROR(OFFSET('Maximum minutes'!$C$1,T439,MATCH(IF(G439&lt;&gt;"",G439,F439),OFFSET('Maximum minutes'!$C$1,T439-1,0,1,U439+1),0)-1)*IF(OR(ISNUMBER(J439),J439="sans examen"),1,0)*IF(W439&lt;MinDate,1,0),"")</f>
        <v/>
      </c>
      <c r="N439" s="36">
        <f t="shared" ca="1" si="13"/>
        <v>0</v>
      </c>
      <c r="O439" s="36" t="e">
        <f ca="1">LEFT(OFFSET(Lists!$Q$2,MATCH(E439,Lists!$R$3:$R$19,0),0),4)</f>
        <v>#N/A</v>
      </c>
      <c r="P439" s="36" t="e">
        <f ca="1">MATCH(O439,Lists!$S$2:$S$640,1)</f>
        <v>#N/A</v>
      </c>
      <c r="Q439" s="36" t="e">
        <f ca="1">MATCH(LEFT(OFFSET(Lists!$Q$2,MATCH(E439,Lists!$R$3:$R$19,0)+1,0),4),Lists!$S$3:$S$640,1)</f>
        <v>#N/A</v>
      </c>
      <c r="R439" s="36" t="e">
        <f ca="1">LEFT(OFFSET(Lists!$S$2,P439-1+MATCH(F439,OFFSET(Lists!$T$3,P439-1,0,Q439-P439+1),0),0),6)</f>
        <v>#N/A</v>
      </c>
      <c r="S439" s="36" t="e">
        <f ca="1">VLOOKUP(R439,Lists!B:D,3,FALSE)</f>
        <v>#N/A</v>
      </c>
      <c r="T439" s="36" t="str">
        <f>IF(F439&lt;&gt;"",MATCH(R439,'Maximum minutes'!B:B,0),"")</f>
        <v/>
      </c>
      <c r="U439" s="36">
        <f ca="1">IF(F439&lt;&gt;"",COUNTA(OFFSET('Maximum minutes'!$C$1,'Annexe A1 Cours'!T439,0,1,50)),0)</f>
        <v>0</v>
      </c>
      <c r="V439" s="37">
        <f ca="1">IFERROR(OFFSET('Maximum minutes'!$C$1,T439+1,-1+MATCH(G439,OFFSET('Maximum minutes'!$C$1,T439-1,0,1,50),0)),0)</f>
        <v>0</v>
      </c>
      <c r="W439" s="38">
        <f t="shared" ca="1" si="12"/>
        <v>0</v>
      </c>
    </row>
    <row r="440" spans="1:23" s="36" customFormat="1" ht="18.75">
      <c r="A440" s="34"/>
      <c r="B440" s="39"/>
      <c r="C440" s="39"/>
      <c r="D440" s="35"/>
      <c r="E440" s="40"/>
      <c r="F440" s="39"/>
      <c r="G440" s="39"/>
      <c r="H440" s="39"/>
      <c r="I440" s="34"/>
      <c r="J440" s="34"/>
      <c r="K440" s="34"/>
      <c r="L440" s="34"/>
      <c r="M440" s="43" t="str">
        <f ca="1">IFERROR(OFFSET('Maximum minutes'!$C$1,T440,MATCH(IF(G440&lt;&gt;"",G440,F440),OFFSET('Maximum minutes'!$C$1,T440-1,0,1,U440+1),0)-1)*IF(OR(ISNUMBER(J440),J440="sans examen"),1,0)*IF(W440&lt;MinDate,1,0),"")</f>
        <v/>
      </c>
      <c r="N440" s="36">
        <f t="shared" ca="1" si="13"/>
        <v>0</v>
      </c>
      <c r="O440" s="36" t="e">
        <f ca="1">LEFT(OFFSET(Lists!$Q$2,MATCH(E440,Lists!$R$3:$R$19,0),0),4)</f>
        <v>#N/A</v>
      </c>
      <c r="P440" s="36" t="e">
        <f ca="1">MATCH(O440,Lists!$S$2:$S$640,1)</f>
        <v>#N/A</v>
      </c>
      <c r="Q440" s="36" t="e">
        <f ca="1">MATCH(LEFT(OFFSET(Lists!$Q$2,MATCH(E440,Lists!$R$3:$R$19,0)+1,0),4),Lists!$S$3:$S$640,1)</f>
        <v>#N/A</v>
      </c>
      <c r="R440" s="36" t="e">
        <f ca="1">LEFT(OFFSET(Lists!$S$2,P440-1+MATCH(F440,OFFSET(Lists!$T$3,P440-1,0,Q440-P440+1),0),0),6)</f>
        <v>#N/A</v>
      </c>
      <c r="S440" s="36" t="e">
        <f ca="1">VLOOKUP(R440,Lists!B:D,3,FALSE)</f>
        <v>#N/A</v>
      </c>
      <c r="T440" s="36" t="str">
        <f>IF(F440&lt;&gt;"",MATCH(R440,'Maximum minutes'!B:B,0),"")</f>
        <v/>
      </c>
      <c r="U440" s="36">
        <f ca="1">IF(F440&lt;&gt;"",COUNTA(OFFSET('Maximum minutes'!$C$1,'Annexe A1 Cours'!T440,0,1,50)),0)</f>
        <v>0</v>
      </c>
      <c r="V440" s="37">
        <f ca="1">IFERROR(OFFSET('Maximum minutes'!$C$1,T440+1,-1+MATCH(G440,OFFSET('Maximum minutes'!$C$1,T440-1,0,1,50),0)),0)</f>
        <v>0</v>
      </c>
      <c r="W440" s="38">
        <f t="shared" ca="1" si="12"/>
        <v>0</v>
      </c>
    </row>
    <row r="441" spans="1:23" s="36" customFormat="1" ht="18.75">
      <c r="A441" s="34"/>
      <c r="B441" s="39"/>
      <c r="C441" s="39"/>
      <c r="D441" s="35"/>
      <c r="E441" s="40"/>
      <c r="F441" s="39"/>
      <c r="G441" s="39"/>
      <c r="H441" s="39"/>
      <c r="I441" s="34"/>
      <c r="J441" s="34"/>
      <c r="K441" s="34"/>
      <c r="L441" s="34"/>
      <c r="M441" s="43" t="str">
        <f ca="1">IFERROR(OFFSET('Maximum minutes'!$C$1,T441,MATCH(IF(G441&lt;&gt;"",G441,F441),OFFSET('Maximum minutes'!$C$1,T441-1,0,1,U441+1),0)-1)*IF(OR(ISNUMBER(J441),J441="sans examen"),1,0)*IF(W441&lt;MinDate,1,0),"")</f>
        <v/>
      </c>
      <c r="N441" s="36">
        <f t="shared" ca="1" si="13"/>
        <v>0</v>
      </c>
      <c r="O441" s="36" t="e">
        <f ca="1">LEFT(OFFSET(Lists!$Q$2,MATCH(E441,Lists!$R$3:$R$19,0),0),4)</f>
        <v>#N/A</v>
      </c>
      <c r="P441" s="36" t="e">
        <f ca="1">MATCH(O441,Lists!$S$2:$S$640,1)</f>
        <v>#N/A</v>
      </c>
      <c r="Q441" s="36" t="e">
        <f ca="1">MATCH(LEFT(OFFSET(Lists!$Q$2,MATCH(E441,Lists!$R$3:$R$19,0)+1,0),4),Lists!$S$3:$S$640,1)</f>
        <v>#N/A</v>
      </c>
      <c r="R441" s="36" t="e">
        <f ca="1">LEFT(OFFSET(Lists!$S$2,P441-1+MATCH(F441,OFFSET(Lists!$T$3,P441-1,0,Q441-P441+1),0),0),6)</f>
        <v>#N/A</v>
      </c>
      <c r="S441" s="36" t="e">
        <f ca="1">VLOOKUP(R441,Lists!B:D,3,FALSE)</f>
        <v>#N/A</v>
      </c>
      <c r="T441" s="36" t="str">
        <f>IF(F441&lt;&gt;"",MATCH(R441,'Maximum minutes'!B:B,0),"")</f>
        <v/>
      </c>
      <c r="U441" s="36">
        <f ca="1">IF(F441&lt;&gt;"",COUNTA(OFFSET('Maximum minutes'!$C$1,'Annexe A1 Cours'!T441,0,1,50)),0)</f>
        <v>0</v>
      </c>
      <c r="V441" s="37">
        <f ca="1">IFERROR(OFFSET('Maximum minutes'!$C$1,T441+1,-1+MATCH(G441,OFFSET('Maximum minutes'!$C$1,T441-1,0,1,50),0)),0)</f>
        <v>0</v>
      </c>
      <c r="W441" s="38">
        <f t="shared" ca="1" si="12"/>
        <v>0</v>
      </c>
    </row>
    <row r="442" spans="1:23" s="36" customFormat="1" ht="18.75">
      <c r="A442" s="34"/>
      <c r="B442" s="39"/>
      <c r="C442" s="39"/>
      <c r="D442" s="35"/>
      <c r="E442" s="40"/>
      <c r="F442" s="39"/>
      <c r="G442" s="39"/>
      <c r="H442" s="39"/>
      <c r="I442" s="34"/>
      <c r="J442" s="34"/>
      <c r="K442" s="34"/>
      <c r="L442" s="34"/>
      <c r="M442" s="43" t="str">
        <f ca="1">IFERROR(OFFSET('Maximum minutes'!$C$1,T442,MATCH(IF(G442&lt;&gt;"",G442,F442),OFFSET('Maximum minutes'!$C$1,T442-1,0,1,U442+1),0)-1)*IF(OR(ISNUMBER(J442),J442="sans examen"),1,0)*IF(W442&lt;MinDate,1,0),"")</f>
        <v/>
      </c>
      <c r="N442" s="36">
        <f t="shared" ca="1" si="13"/>
        <v>0</v>
      </c>
      <c r="O442" s="36" t="e">
        <f ca="1">LEFT(OFFSET(Lists!$Q$2,MATCH(E442,Lists!$R$3:$R$19,0),0),4)</f>
        <v>#N/A</v>
      </c>
      <c r="P442" s="36" t="e">
        <f ca="1">MATCH(O442,Lists!$S$2:$S$640,1)</f>
        <v>#N/A</v>
      </c>
      <c r="Q442" s="36" t="e">
        <f ca="1">MATCH(LEFT(OFFSET(Lists!$Q$2,MATCH(E442,Lists!$R$3:$R$19,0)+1,0),4),Lists!$S$3:$S$640,1)</f>
        <v>#N/A</v>
      </c>
      <c r="R442" s="36" t="e">
        <f ca="1">LEFT(OFFSET(Lists!$S$2,P442-1+MATCH(F442,OFFSET(Lists!$T$3,P442-1,0,Q442-P442+1),0),0),6)</f>
        <v>#N/A</v>
      </c>
      <c r="S442" s="36" t="e">
        <f ca="1">VLOOKUP(R442,Lists!B:D,3,FALSE)</f>
        <v>#N/A</v>
      </c>
      <c r="T442" s="36" t="str">
        <f>IF(F442&lt;&gt;"",MATCH(R442,'Maximum minutes'!B:B,0),"")</f>
        <v/>
      </c>
      <c r="U442" s="36">
        <f ca="1">IF(F442&lt;&gt;"",COUNTA(OFFSET('Maximum minutes'!$C$1,'Annexe A1 Cours'!T442,0,1,50)),0)</f>
        <v>0</v>
      </c>
      <c r="V442" s="37">
        <f ca="1">IFERROR(OFFSET('Maximum minutes'!$C$1,T442+1,-1+MATCH(G442,OFFSET('Maximum minutes'!$C$1,T442-1,0,1,50),0)),0)</f>
        <v>0</v>
      </c>
      <c r="W442" s="38">
        <f t="shared" ca="1" si="12"/>
        <v>0</v>
      </c>
    </row>
    <row r="443" spans="1:23" s="36" customFormat="1" ht="18.75">
      <c r="A443" s="34"/>
      <c r="B443" s="39"/>
      <c r="C443" s="39"/>
      <c r="D443" s="35"/>
      <c r="E443" s="40"/>
      <c r="F443" s="39"/>
      <c r="G443" s="39"/>
      <c r="H443" s="39"/>
      <c r="I443" s="34"/>
      <c r="J443" s="34"/>
      <c r="K443" s="34"/>
      <c r="L443" s="34"/>
      <c r="M443" s="43" t="str">
        <f ca="1">IFERROR(OFFSET('Maximum minutes'!$C$1,T443,MATCH(IF(G443&lt;&gt;"",G443,F443),OFFSET('Maximum minutes'!$C$1,T443-1,0,1,U443+1),0)-1)*IF(OR(ISNUMBER(J443),J443="sans examen"),1,0)*IF(W443&lt;MinDate,1,0),"")</f>
        <v/>
      </c>
      <c r="N443" s="36">
        <f t="shared" ca="1" si="13"/>
        <v>0</v>
      </c>
      <c r="O443" s="36" t="e">
        <f ca="1">LEFT(OFFSET(Lists!$Q$2,MATCH(E443,Lists!$R$3:$R$19,0),0),4)</f>
        <v>#N/A</v>
      </c>
      <c r="P443" s="36" t="e">
        <f ca="1">MATCH(O443,Lists!$S$2:$S$640,1)</f>
        <v>#N/A</v>
      </c>
      <c r="Q443" s="36" t="e">
        <f ca="1">MATCH(LEFT(OFFSET(Lists!$Q$2,MATCH(E443,Lists!$R$3:$R$19,0)+1,0),4),Lists!$S$3:$S$640,1)</f>
        <v>#N/A</v>
      </c>
      <c r="R443" s="36" t="e">
        <f ca="1">LEFT(OFFSET(Lists!$S$2,P443-1+MATCH(F443,OFFSET(Lists!$T$3,P443-1,0,Q443-P443+1),0),0),6)</f>
        <v>#N/A</v>
      </c>
      <c r="S443" s="36" t="e">
        <f ca="1">VLOOKUP(R443,Lists!B:D,3,FALSE)</f>
        <v>#N/A</v>
      </c>
      <c r="T443" s="36" t="str">
        <f>IF(F443&lt;&gt;"",MATCH(R443,'Maximum minutes'!B:B,0),"")</f>
        <v/>
      </c>
      <c r="U443" s="36">
        <f ca="1">IF(F443&lt;&gt;"",COUNTA(OFFSET('Maximum minutes'!$C$1,'Annexe A1 Cours'!T443,0,1,50)),0)</f>
        <v>0</v>
      </c>
      <c r="V443" s="37">
        <f ca="1">IFERROR(OFFSET('Maximum minutes'!$C$1,T443+1,-1+MATCH(G443,OFFSET('Maximum minutes'!$C$1,T443-1,0,1,50),0)),0)</f>
        <v>0</v>
      </c>
      <c r="W443" s="38">
        <f t="shared" ca="1" si="12"/>
        <v>0</v>
      </c>
    </row>
    <row r="444" spans="1:23" s="36" customFormat="1" ht="18.75">
      <c r="A444" s="34"/>
      <c r="B444" s="39"/>
      <c r="C444" s="39"/>
      <c r="D444" s="35"/>
      <c r="E444" s="40"/>
      <c r="F444" s="39"/>
      <c r="G444" s="39"/>
      <c r="H444" s="39"/>
      <c r="I444" s="34"/>
      <c r="J444" s="34"/>
      <c r="K444" s="34"/>
      <c r="L444" s="34"/>
      <c r="M444" s="43" t="str">
        <f ca="1">IFERROR(OFFSET('Maximum minutes'!$C$1,T444,MATCH(IF(G444&lt;&gt;"",G444,F444),OFFSET('Maximum minutes'!$C$1,T444-1,0,1,U444+1),0)-1)*IF(OR(ISNUMBER(J444),J444="sans examen"),1,0)*IF(W444&lt;MinDate,1,0),"")</f>
        <v/>
      </c>
      <c r="N444" s="36">
        <f t="shared" ca="1" si="13"/>
        <v>0</v>
      </c>
      <c r="O444" s="36" t="e">
        <f ca="1">LEFT(OFFSET(Lists!$Q$2,MATCH(E444,Lists!$R$3:$R$19,0),0),4)</f>
        <v>#N/A</v>
      </c>
      <c r="P444" s="36" t="e">
        <f ca="1">MATCH(O444,Lists!$S$2:$S$640,1)</f>
        <v>#N/A</v>
      </c>
      <c r="Q444" s="36" t="e">
        <f ca="1">MATCH(LEFT(OFFSET(Lists!$Q$2,MATCH(E444,Lists!$R$3:$R$19,0)+1,0),4),Lists!$S$3:$S$640,1)</f>
        <v>#N/A</v>
      </c>
      <c r="R444" s="36" t="e">
        <f ca="1">LEFT(OFFSET(Lists!$S$2,P444-1+MATCH(F444,OFFSET(Lists!$T$3,P444-1,0,Q444-P444+1),0),0),6)</f>
        <v>#N/A</v>
      </c>
      <c r="S444" s="36" t="e">
        <f ca="1">VLOOKUP(R444,Lists!B:D,3,FALSE)</f>
        <v>#N/A</v>
      </c>
      <c r="T444" s="36" t="str">
        <f>IF(F444&lt;&gt;"",MATCH(R444,'Maximum minutes'!B:B,0),"")</f>
        <v/>
      </c>
      <c r="U444" s="36">
        <f ca="1">IF(F444&lt;&gt;"",COUNTA(OFFSET('Maximum minutes'!$C$1,'Annexe A1 Cours'!T444,0,1,50)),0)</f>
        <v>0</v>
      </c>
      <c r="V444" s="37">
        <f ca="1">IFERROR(OFFSET('Maximum minutes'!$C$1,T444+1,-1+MATCH(G444,OFFSET('Maximum minutes'!$C$1,T444-1,0,1,50),0)),0)</f>
        <v>0</v>
      </c>
      <c r="W444" s="38">
        <f t="shared" ca="1" si="12"/>
        <v>0</v>
      </c>
    </row>
    <row r="445" spans="1:23" s="36" customFormat="1" ht="18.75">
      <c r="A445" s="34"/>
      <c r="B445" s="39"/>
      <c r="C445" s="39"/>
      <c r="D445" s="35"/>
      <c r="E445" s="40"/>
      <c r="F445" s="39"/>
      <c r="G445" s="39"/>
      <c r="H445" s="39"/>
      <c r="I445" s="34"/>
      <c r="J445" s="34"/>
      <c r="K445" s="34"/>
      <c r="L445" s="34"/>
      <c r="M445" s="43" t="str">
        <f ca="1">IFERROR(OFFSET('Maximum minutes'!$C$1,T445,MATCH(IF(G445&lt;&gt;"",G445,F445),OFFSET('Maximum minutes'!$C$1,T445-1,0,1,U445+1),0)-1)*IF(OR(ISNUMBER(J445),J445="sans examen"),1,0)*IF(W445&lt;MinDate,1,0),"")</f>
        <v/>
      </c>
      <c r="N445" s="36">
        <f t="shared" ca="1" si="13"/>
        <v>0</v>
      </c>
      <c r="O445" s="36" t="e">
        <f ca="1">LEFT(OFFSET(Lists!$Q$2,MATCH(E445,Lists!$R$3:$R$19,0),0),4)</f>
        <v>#N/A</v>
      </c>
      <c r="P445" s="36" t="e">
        <f ca="1">MATCH(O445,Lists!$S$2:$S$640,1)</f>
        <v>#N/A</v>
      </c>
      <c r="Q445" s="36" t="e">
        <f ca="1">MATCH(LEFT(OFFSET(Lists!$Q$2,MATCH(E445,Lists!$R$3:$R$19,0)+1,0),4),Lists!$S$3:$S$640,1)</f>
        <v>#N/A</v>
      </c>
      <c r="R445" s="36" t="e">
        <f ca="1">LEFT(OFFSET(Lists!$S$2,P445-1+MATCH(F445,OFFSET(Lists!$T$3,P445-1,0,Q445-P445+1),0),0),6)</f>
        <v>#N/A</v>
      </c>
      <c r="S445" s="36" t="e">
        <f ca="1">VLOOKUP(R445,Lists!B:D,3,FALSE)</f>
        <v>#N/A</v>
      </c>
      <c r="T445" s="36" t="str">
        <f>IF(F445&lt;&gt;"",MATCH(R445,'Maximum minutes'!B:B,0),"")</f>
        <v/>
      </c>
      <c r="U445" s="36">
        <f ca="1">IF(F445&lt;&gt;"",COUNTA(OFFSET('Maximum minutes'!$C$1,'Annexe A1 Cours'!T445,0,1,50)),0)</f>
        <v>0</v>
      </c>
      <c r="V445" s="37">
        <f ca="1">IFERROR(OFFSET('Maximum minutes'!$C$1,T445+1,-1+MATCH(G445,OFFSET('Maximum minutes'!$C$1,T445-1,0,1,50),0)),0)</f>
        <v>0</v>
      </c>
      <c r="W445" s="38">
        <f t="shared" ca="1" si="12"/>
        <v>0</v>
      </c>
    </row>
    <row r="446" spans="1:23" s="36" customFormat="1" ht="18.75">
      <c r="A446" s="34"/>
      <c r="B446" s="39"/>
      <c r="C446" s="39"/>
      <c r="D446" s="35"/>
      <c r="E446" s="40"/>
      <c r="F446" s="39"/>
      <c r="G446" s="39"/>
      <c r="H446" s="39"/>
      <c r="I446" s="34"/>
      <c r="J446" s="34"/>
      <c r="K446" s="34"/>
      <c r="L446" s="34"/>
      <c r="M446" s="43" t="str">
        <f ca="1">IFERROR(OFFSET('Maximum minutes'!$C$1,T446,MATCH(IF(G446&lt;&gt;"",G446,F446),OFFSET('Maximum minutes'!$C$1,T446-1,0,1,U446+1),0)-1)*IF(OR(ISNUMBER(J446),J446="sans examen"),1,0)*IF(W446&lt;MinDate,1,0),"")</f>
        <v/>
      </c>
      <c r="N446" s="36">
        <f t="shared" ca="1" si="13"/>
        <v>0</v>
      </c>
      <c r="O446" s="36" t="e">
        <f ca="1">LEFT(OFFSET(Lists!$Q$2,MATCH(E446,Lists!$R$3:$R$19,0),0),4)</f>
        <v>#N/A</v>
      </c>
      <c r="P446" s="36" t="e">
        <f ca="1">MATCH(O446,Lists!$S$2:$S$640,1)</f>
        <v>#N/A</v>
      </c>
      <c r="Q446" s="36" t="e">
        <f ca="1">MATCH(LEFT(OFFSET(Lists!$Q$2,MATCH(E446,Lists!$R$3:$R$19,0)+1,0),4),Lists!$S$3:$S$640,1)</f>
        <v>#N/A</v>
      </c>
      <c r="R446" s="36" t="e">
        <f ca="1">LEFT(OFFSET(Lists!$S$2,P446-1+MATCH(F446,OFFSET(Lists!$T$3,P446-1,0,Q446-P446+1),0),0),6)</f>
        <v>#N/A</v>
      </c>
      <c r="S446" s="36" t="e">
        <f ca="1">VLOOKUP(R446,Lists!B:D,3,FALSE)</f>
        <v>#N/A</v>
      </c>
      <c r="T446" s="36" t="str">
        <f>IF(F446&lt;&gt;"",MATCH(R446,'Maximum minutes'!B:B,0),"")</f>
        <v/>
      </c>
      <c r="U446" s="36">
        <f ca="1">IF(F446&lt;&gt;"",COUNTA(OFFSET('Maximum minutes'!$C$1,'Annexe A1 Cours'!T446,0,1,50)),0)</f>
        <v>0</v>
      </c>
      <c r="V446" s="37">
        <f ca="1">IFERROR(OFFSET('Maximum minutes'!$C$1,T446+1,-1+MATCH(G446,OFFSET('Maximum minutes'!$C$1,T446-1,0,1,50),0)),0)</f>
        <v>0</v>
      </c>
      <c r="W446" s="38">
        <f t="shared" ca="1" si="12"/>
        <v>0</v>
      </c>
    </row>
    <row r="447" spans="1:23" s="36" customFormat="1" ht="18.75">
      <c r="A447" s="34"/>
      <c r="B447" s="39"/>
      <c r="C447" s="39"/>
      <c r="D447" s="35"/>
      <c r="E447" s="40"/>
      <c r="F447" s="39"/>
      <c r="G447" s="39"/>
      <c r="H447" s="39"/>
      <c r="I447" s="34"/>
      <c r="J447" s="34"/>
      <c r="K447" s="34"/>
      <c r="L447" s="34"/>
      <c r="M447" s="43" t="str">
        <f ca="1">IFERROR(OFFSET('Maximum minutes'!$C$1,T447,MATCH(IF(G447&lt;&gt;"",G447,F447),OFFSET('Maximum minutes'!$C$1,T447-1,0,1,U447+1),0)-1)*IF(OR(ISNUMBER(J447),J447="sans examen"),1,0)*IF(W447&lt;MinDate,1,0),"")</f>
        <v/>
      </c>
      <c r="N447" s="36">
        <f t="shared" ca="1" si="13"/>
        <v>0</v>
      </c>
      <c r="O447" s="36" t="e">
        <f ca="1">LEFT(OFFSET(Lists!$Q$2,MATCH(E447,Lists!$R$3:$R$19,0),0),4)</f>
        <v>#N/A</v>
      </c>
      <c r="P447" s="36" t="e">
        <f ca="1">MATCH(O447,Lists!$S$2:$S$640,1)</f>
        <v>#N/A</v>
      </c>
      <c r="Q447" s="36" t="e">
        <f ca="1">MATCH(LEFT(OFFSET(Lists!$Q$2,MATCH(E447,Lists!$R$3:$R$19,0)+1,0),4),Lists!$S$3:$S$640,1)</f>
        <v>#N/A</v>
      </c>
      <c r="R447" s="36" t="e">
        <f ca="1">LEFT(OFFSET(Lists!$S$2,P447-1+MATCH(F447,OFFSET(Lists!$T$3,P447-1,0,Q447-P447+1),0),0),6)</f>
        <v>#N/A</v>
      </c>
      <c r="S447" s="36" t="e">
        <f ca="1">VLOOKUP(R447,Lists!B:D,3,FALSE)</f>
        <v>#N/A</v>
      </c>
      <c r="T447" s="36" t="str">
        <f>IF(F447&lt;&gt;"",MATCH(R447,'Maximum minutes'!B:B,0),"")</f>
        <v/>
      </c>
      <c r="U447" s="36">
        <f ca="1">IF(F447&lt;&gt;"",COUNTA(OFFSET('Maximum minutes'!$C$1,'Annexe A1 Cours'!T447,0,1,50)),0)</f>
        <v>0</v>
      </c>
      <c r="V447" s="37">
        <f ca="1">IFERROR(OFFSET('Maximum minutes'!$C$1,T447+1,-1+MATCH(G447,OFFSET('Maximum minutes'!$C$1,T447-1,0,1,50),0)),0)</f>
        <v>0</v>
      </c>
      <c r="W447" s="38">
        <f t="shared" ca="1" si="12"/>
        <v>0</v>
      </c>
    </row>
    <row r="448" spans="1:23" s="36" customFormat="1" ht="18.75">
      <c r="A448" s="34"/>
      <c r="B448" s="39"/>
      <c r="C448" s="39"/>
      <c r="D448" s="35"/>
      <c r="E448" s="40"/>
      <c r="F448" s="39"/>
      <c r="G448" s="39"/>
      <c r="H448" s="39"/>
      <c r="I448" s="34"/>
      <c r="J448" s="34"/>
      <c r="K448" s="34"/>
      <c r="L448" s="34"/>
      <c r="M448" s="43" t="str">
        <f ca="1">IFERROR(OFFSET('Maximum minutes'!$C$1,T448,MATCH(IF(G448&lt;&gt;"",G448,F448),OFFSET('Maximum minutes'!$C$1,T448-1,0,1,U448+1),0)-1)*IF(OR(ISNUMBER(J448),J448="sans examen"),1,0)*IF(W448&lt;MinDate,1,0),"")</f>
        <v/>
      </c>
      <c r="N448" s="36">
        <f t="shared" ca="1" si="13"/>
        <v>0</v>
      </c>
      <c r="O448" s="36" t="e">
        <f ca="1">LEFT(OFFSET(Lists!$Q$2,MATCH(E448,Lists!$R$3:$R$19,0),0),4)</f>
        <v>#N/A</v>
      </c>
      <c r="P448" s="36" t="e">
        <f ca="1">MATCH(O448,Lists!$S$2:$S$640,1)</f>
        <v>#N/A</v>
      </c>
      <c r="Q448" s="36" t="e">
        <f ca="1">MATCH(LEFT(OFFSET(Lists!$Q$2,MATCH(E448,Lists!$R$3:$R$19,0)+1,0),4),Lists!$S$3:$S$640,1)</f>
        <v>#N/A</v>
      </c>
      <c r="R448" s="36" t="e">
        <f ca="1">LEFT(OFFSET(Lists!$S$2,P448-1+MATCH(F448,OFFSET(Lists!$T$3,P448-1,0,Q448-P448+1),0),0),6)</f>
        <v>#N/A</v>
      </c>
      <c r="S448" s="36" t="e">
        <f ca="1">VLOOKUP(R448,Lists!B:D,3,FALSE)</f>
        <v>#N/A</v>
      </c>
      <c r="T448" s="36" t="str">
        <f>IF(F448&lt;&gt;"",MATCH(R448,'Maximum minutes'!B:B,0),"")</f>
        <v/>
      </c>
      <c r="U448" s="36">
        <f ca="1">IF(F448&lt;&gt;"",COUNTA(OFFSET('Maximum minutes'!$C$1,'Annexe A1 Cours'!T448,0,1,50)),0)</f>
        <v>0</v>
      </c>
      <c r="V448" s="37">
        <f ca="1">IFERROR(OFFSET('Maximum minutes'!$C$1,T448+1,-1+MATCH(G448,OFFSET('Maximum minutes'!$C$1,T448-1,0,1,50),0)),0)</f>
        <v>0</v>
      </c>
      <c r="W448" s="38">
        <f t="shared" ca="1" si="12"/>
        <v>0</v>
      </c>
    </row>
    <row r="449" spans="1:23" s="36" customFormat="1" ht="18.75">
      <c r="A449" s="34"/>
      <c r="B449" s="39"/>
      <c r="C449" s="39"/>
      <c r="D449" s="35"/>
      <c r="E449" s="40"/>
      <c r="F449" s="39"/>
      <c r="G449" s="39"/>
      <c r="H449" s="39"/>
      <c r="I449" s="34"/>
      <c r="J449" s="34"/>
      <c r="K449" s="34"/>
      <c r="L449" s="34"/>
      <c r="M449" s="43" t="str">
        <f ca="1">IFERROR(OFFSET('Maximum minutes'!$C$1,T449,MATCH(IF(G449&lt;&gt;"",G449,F449),OFFSET('Maximum minutes'!$C$1,T449-1,0,1,U449+1),0)-1)*IF(OR(ISNUMBER(J449),J449="sans examen"),1,0)*IF(W449&lt;MinDate,1,0),"")</f>
        <v/>
      </c>
      <c r="N449" s="36">
        <f t="shared" ca="1" si="13"/>
        <v>0</v>
      </c>
      <c r="O449" s="36" t="e">
        <f ca="1">LEFT(OFFSET(Lists!$Q$2,MATCH(E449,Lists!$R$3:$R$19,0),0),4)</f>
        <v>#N/A</v>
      </c>
      <c r="P449" s="36" t="e">
        <f ca="1">MATCH(O449,Lists!$S$2:$S$640,1)</f>
        <v>#N/A</v>
      </c>
      <c r="Q449" s="36" t="e">
        <f ca="1">MATCH(LEFT(OFFSET(Lists!$Q$2,MATCH(E449,Lists!$R$3:$R$19,0)+1,0),4),Lists!$S$3:$S$640,1)</f>
        <v>#N/A</v>
      </c>
      <c r="R449" s="36" t="e">
        <f ca="1">LEFT(OFFSET(Lists!$S$2,P449-1+MATCH(F449,OFFSET(Lists!$T$3,P449-1,0,Q449-P449+1),0),0),6)</f>
        <v>#N/A</v>
      </c>
      <c r="S449" s="36" t="e">
        <f ca="1">VLOOKUP(R449,Lists!B:D,3,FALSE)</f>
        <v>#N/A</v>
      </c>
      <c r="T449" s="36" t="str">
        <f>IF(F449&lt;&gt;"",MATCH(R449,'Maximum minutes'!B:B,0),"")</f>
        <v/>
      </c>
      <c r="U449" s="36">
        <f ca="1">IF(F449&lt;&gt;"",COUNTA(OFFSET('Maximum minutes'!$C$1,'Annexe A1 Cours'!T449,0,1,50)),0)</f>
        <v>0</v>
      </c>
      <c r="V449" s="37">
        <f ca="1">IFERROR(OFFSET('Maximum minutes'!$C$1,T449+1,-1+MATCH(G449,OFFSET('Maximum minutes'!$C$1,T449-1,0,1,50),0)),0)</f>
        <v>0</v>
      </c>
      <c r="W449" s="38">
        <f t="shared" ca="1" si="12"/>
        <v>0</v>
      </c>
    </row>
    <row r="450" spans="1:23" s="36" customFormat="1" ht="18.75">
      <c r="A450" s="34"/>
      <c r="B450" s="39"/>
      <c r="C450" s="39"/>
      <c r="D450" s="35"/>
      <c r="E450" s="40"/>
      <c r="F450" s="39"/>
      <c r="G450" s="39"/>
      <c r="H450" s="39"/>
      <c r="I450" s="34"/>
      <c r="J450" s="34"/>
      <c r="K450" s="34"/>
      <c r="L450" s="34"/>
      <c r="M450" s="43" t="str">
        <f ca="1">IFERROR(OFFSET('Maximum minutes'!$C$1,T450,MATCH(IF(G450&lt;&gt;"",G450,F450),OFFSET('Maximum minutes'!$C$1,T450-1,0,1,U450+1),0)-1)*IF(OR(ISNUMBER(J450),J450="sans examen"),1,0)*IF(W450&lt;MinDate,1,0),"")</f>
        <v/>
      </c>
      <c r="N450" s="36">
        <f t="shared" ca="1" si="13"/>
        <v>0</v>
      </c>
      <c r="O450" s="36" t="e">
        <f ca="1">LEFT(OFFSET(Lists!$Q$2,MATCH(E450,Lists!$R$3:$R$19,0),0),4)</f>
        <v>#N/A</v>
      </c>
      <c r="P450" s="36" t="e">
        <f ca="1">MATCH(O450,Lists!$S$2:$S$640,1)</f>
        <v>#N/A</v>
      </c>
      <c r="Q450" s="36" t="e">
        <f ca="1">MATCH(LEFT(OFFSET(Lists!$Q$2,MATCH(E450,Lists!$R$3:$R$19,0)+1,0),4),Lists!$S$3:$S$640,1)</f>
        <v>#N/A</v>
      </c>
      <c r="R450" s="36" t="e">
        <f ca="1">LEFT(OFFSET(Lists!$S$2,P450-1+MATCH(F450,OFFSET(Lists!$T$3,P450-1,0,Q450-P450+1),0),0),6)</f>
        <v>#N/A</v>
      </c>
      <c r="S450" s="36" t="e">
        <f ca="1">VLOOKUP(R450,Lists!B:D,3,FALSE)</f>
        <v>#N/A</v>
      </c>
      <c r="T450" s="36" t="str">
        <f>IF(F450&lt;&gt;"",MATCH(R450,'Maximum minutes'!B:B,0),"")</f>
        <v/>
      </c>
      <c r="U450" s="36">
        <f ca="1">IF(F450&lt;&gt;"",COUNTA(OFFSET('Maximum minutes'!$C$1,'Annexe A1 Cours'!T450,0,1,50)),0)</f>
        <v>0</v>
      </c>
      <c r="V450" s="37">
        <f ca="1">IFERROR(OFFSET('Maximum minutes'!$C$1,T450+1,-1+MATCH(G450,OFFSET('Maximum minutes'!$C$1,T450-1,0,1,50),0)),0)</f>
        <v>0</v>
      </c>
      <c r="W450" s="38">
        <f t="shared" ca="1" si="12"/>
        <v>0</v>
      </c>
    </row>
    <row r="451" spans="1:23" s="36" customFormat="1" ht="18.75">
      <c r="A451" s="34"/>
      <c r="B451" s="39"/>
      <c r="C451" s="39"/>
      <c r="D451" s="35"/>
      <c r="E451" s="40"/>
      <c r="F451" s="39"/>
      <c r="G451" s="39"/>
      <c r="H451" s="39"/>
      <c r="I451" s="34"/>
      <c r="J451" s="34"/>
      <c r="K451" s="34"/>
      <c r="L451" s="34"/>
      <c r="M451" s="43" t="str">
        <f ca="1">IFERROR(OFFSET('Maximum minutes'!$C$1,T451,MATCH(IF(G451&lt;&gt;"",G451,F451),OFFSET('Maximum minutes'!$C$1,T451-1,0,1,U451+1),0)-1)*IF(OR(ISNUMBER(J451),J451="sans examen"),1,0)*IF(W451&lt;MinDate,1,0),"")</f>
        <v/>
      </c>
      <c r="N451" s="36">
        <f t="shared" ca="1" si="13"/>
        <v>0</v>
      </c>
      <c r="O451" s="36" t="e">
        <f ca="1">LEFT(OFFSET(Lists!$Q$2,MATCH(E451,Lists!$R$3:$R$19,0),0),4)</f>
        <v>#N/A</v>
      </c>
      <c r="P451" s="36" t="e">
        <f ca="1">MATCH(O451,Lists!$S$2:$S$640,1)</f>
        <v>#N/A</v>
      </c>
      <c r="Q451" s="36" t="e">
        <f ca="1">MATCH(LEFT(OFFSET(Lists!$Q$2,MATCH(E451,Lists!$R$3:$R$19,0)+1,0),4),Lists!$S$3:$S$640,1)</f>
        <v>#N/A</v>
      </c>
      <c r="R451" s="36" t="e">
        <f ca="1">LEFT(OFFSET(Lists!$S$2,P451-1+MATCH(F451,OFFSET(Lists!$T$3,P451-1,0,Q451-P451+1),0),0),6)</f>
        <v>#N/A</v>
      </c>
      <c r="S451" s="36" t="e">
        <f ca="1">VLOOKUP(R451,Lists!B:D,3,FALSE)</f>
        <v>#N/A</v>
      </c>
      <c r="T451" s="36" t="str">
        <f>IF(F451&lt;&gt;"",MATCH(R451,'Maximum minutes'!B:B,0),"")</f>
        <v/>
      </c>
      <c r="U451" s="36">
        <f ca="1">IF(F451&lt;&gt;"",COUNTA(OFFSET('Maximum minutes'!$C$1,'Annexe A1 Cours'!T451,0,1,50)),0)</f>
        <v>0</v>
      </c>
      <c r="V451" s="37">
        <f ca="1">IFERROR(OFFSET('Maximum minutes'!$C$1,T451+1,-1+MATCH(G451,OFFSET('Maximum minutes'!$C$1,T451-1,0,1,50),0)),0)</f>
        <v>0</v>
      </c>
      <c r="W451" s="38">
        <f t="shared" ca="1" si="12"/>
        <v>0</v>
      </c>
    </row>
    <row r="452" spans="1:23" s="36" customFormat="1" ht="18.75">
      <c r="A452" s="34"/>
      <c r="B452" s="39"/>
      <c r="C452" s="39"/>
      <c r="D452" s="35"/>
      <c r="E452" s="40"/>
      <c r="F452" s="39"/>
      <c r="G452" s="39"/>
      <c r="H452" s="39"/>
      <c r="I452" s="34"/>
      <c r="J452" s="34"/>
      <c r="K452" s="34"/>
      <c r="L452" s="34"/>
      <c r="M452" s="43" t="str">
        <f ca="1">IFERROR(OFFSET('Maximum minutes'!$C$1,T452,MATCH(IF(G452&lt;&gt;"",G452,F452),OFFSET('Maximum minutes'!$C$1,T452-1,0,1,U452+1),0)-1)*IF(OR(ISNUMBER(J452),J452="sans examen"),1,0)*IF(W452&lt;MinDate,1,0),"")</f>
        <v/>
      </c>
      <c r="N452" s="36">
        <f t="shared" ca="1" si="13"/>
        <v>0</v>
      </c>
      <c r="O452" s="36" t="e">
        <f ca="1">LEFT(OFFSET(Lists!$Q$2,MATCH(E452,Lists!$R$3:$R$19,0),0),4)</f>
        <v>#N/A</v>
      </c>
      <c r="P452" s="36" t="e">
        <f ca="1">MATCH(O452,Lists!$S$2:$S$640,1)</f>
        <v>#N/A</v>
      </c>
      <c r="Q452" s="36" t="e">
        <f ca="1">MATCH(LEFT(OFFSET(Lists!$Q$2,MATCH(E452,Lists!$R$3:$R$19,0)+1,0),4),Lists!$S$3:$S$640,1)</f>
        <v>#N/A</v>
      </c>
      <c r="R452" s="36" t="e">
        <f ca="1">LEFT(OFFSET(Lists!$S$2,P452-1+MATCH(F452,OFFSET(Lists!$T$3,P452-1,0,Q452-P452+1),0),0),6)</f>
        <v>#N/A</v>
      </c>
      <c r="S452" s="36" t="e">
        <f ca="1">VLOOKUP(R452,Lists!B:D,3,FALSE)</f>
        <v>#N/A</v>
      </c>
      <c r="T452" s="36" t="str">
        <f>IF(F452&lt;&gt;"",MATCH(R452,'Maximum minutes'!B:B,0),"")</f>
        <v/>
      </c>
      <c r="U452" s="36">
        <f ca="1">IF(F452&lt;&gt;"",COUNTA(OFFSET('Maximum minutes'!$C$1,'Annexe A1 Cours'!T452,0,1,50)),0)</f>
        <v>0</v>
      </c>
      <c r="V452" s="37">
        <f ca="1">IFERROR(OFFSET('Maximum minutes'!$C$1,T452+1,-1+MATCH(G452,OFFSET('Maximum minutes'!$C$1,T452-1,0,1,50),0)),0)</f>
        <v>0</v>
      </c>
      <c r="W452" s="38">
        <f t="shared" ca="1" si="12"/>
        <v>0</v>
      </c>
    </row>
    <row r="453" spans="1:23" s="36" customFormat="1" ht="18.75">
      <c r="A453" s="34"/>
      <c r="B453" s="39"/>
      <c r="C453" s="39"/>
      <c r="D453" s="35"/>
      <c r="E453" s="40"/>
      <c r="F453" s="39"/>
      <c r="G453" s="39"/>
      <c r="H453" s="39"/>
      <c r="I453" s="34"/>
      <c r="J453" s="34"/>
      <c r="K453" s="34"/>
      <c r="L453" s="34"/>
      <c r="M453" s="43" t="str">
        <f ca="1">IFERROR(OFFSET('Maximum minutes'!$C$1,T453,MATCH(IF(G453&lt;&gt;"",G453,F453),OFFSET('Maximum minutes'!$C$1,T453-1,0,1,U453+1),0)-1)*IF(OR(ISNUMBER(J453),J453="sans examen"),1,0)*IF(W453&lt;MinDate,1,0),"")</f>
        <v/>
      </c>
      <c r="N453" s="36">
        <f t="shared" ca="1" si="13"/>
        <v>0</v>
      </c>
      <c r="O453" s="36" t="e">
        <f ca="1">LEFT(OFFSET(Lists!$Q$2,MATCH(E453,Lists!$R$3:$R$19,0),0),4)</f>
        <v>#N/A</v>
      </c>
      <c r="P453" s="36" t="e">
        <f ca="1">MATCH(O453,Lists!$S$2:$S$640,1)</f>
        <v>#N/A</v>
      </c>
      <c r="Q453" s="36" t="e">
        <f ca="1">MATCH(LEFT(OFFSET(Lists!$Q$2,MATCH(E453,Lists!$R$3:$R$19,0)+1,0),4),Lists!$S$3:$S$640,1)</f>
        <v>#N/A</v>
      </c>
      <c r="R453" s="36" t="e">
        <f ca="1">LEFT(OFFSET(Lists!$S$2,P453-1+MATCH(F453,OFFSET(Lists!$T$3,P453-1,0,Q453-P453+1),0),0),6)</f>
        <v>#N/A</v>
      </c>
      <c r="S453" s="36" t="e">
        <f ca="1">VLOOKUP(R453,Lists!B:D,3,FALSE)</f>
        <v>#N/A</v>
      </c>
      <c r="T453" s="36" t="str">
        <f>IF(F453&lt;&gt;"",MATCH(R453,'Maximum minutes'!B:B,0),"")</f>
        <v/>
      </c>
      <c r="U453" s="36">
        <f ca="1">IF(F453&lt;&gt;"",COUNTA(OFFSET('Maximum minutes'!$C$1,'Annexe A1 Cours'!T453,0,1,50)),0)</f>
        <v>0</v>
      </c>
      <c r="V453" s="37">
        <f ca="1">IFERROR(OFFSET('Maximum minutes'!$C$1,T453+1,-1+MATCH(G453,OFFSET('Maximum minutes'!$C$1,T453-1,0,1,50),0)),0)</f>
        <v>0</v>
      </c>
      <c r="W453" s="38">
        <f t="shared" ca="1" si="12"/>
        <v>0</v>
      </c>
    </row>
    <row r="454" spans="1:23" s="36" customFormat="1" ht="18.75">
      <c r="A454" s="34"/>
      <c r="B454" s="39"/>
      <c r="C454" s="39"/>
      <c r="D454" s="35"/>
      <c r="E454" s="40"/>
      <c r="F454" s="39"/>
      <c r="G454" s="39"/>
      <c r="H454" s="39"/>
      <c r="I454" s="34"/>
      <c r="J454" s="34"/>
      <c r="K454" s="34"/>
      <c r="L454" s="34"/>
      <c r="M454" s="43" t="str">
        <f ca="1">IFERROR(OFFSET('Maximum minutes'!$C$1,T454,MATCH(IF(G454&lt;&gt;"",G454,F454),OFFSET('Maximum minutes'!$C$1,T454-1,0,1,U454+1),0)-1)*IF(OR(ISNUMBER(J454),J454="sans examen"),1,0)*IF(W454&lt;MinDate,1,0),"")</f>
        <v/>
      </c>
      <c r="N454" s="36">
        <f t="shared" ca="1" si="13"/>
        <v>0</v>
      </c>
      <c r="O454" s="36" t="e">
        <f ca="1">LEFT(OFFSET(Lists!$Q$2,MATCH(E454,Lists!$R$3:$R$19,0),0),4)</f>
        <v>#N/A</v>
      </c>
      <c r="P454" s="36" t="e">
        <f ca="1">MATCH(O454,Lists!$S$2:$S$640,1)</f>
        <v>#N/A</v>
      </c>
      <c r="Q454" s="36" t="e">
        <f ca="1">MATCH(LEFT(OFFSET(Lists!$Q$2,MATCH(E454,Lists!$R$3:$R$19,0)+1,0),4),Lists!$S$3:$S$640,1)</f>
        <v>#N/A</v>
      </c>
      <c r="R454" s="36" t="e">
        <f ca="1">LEFT(OFFSET(Lists!$S$2,P454-1+MATCH(F454,OFFSET(Lists!$T$3,P454-1,0,Q454-P454+1),0),0),6)</f>
        <v>#N/A</v>
      </c>
      <c r="S454" s="36" t="e">
        <f ca="1">VLOOKUP(R454,Lists!B:D,3,FALSE)</f>
        <v>#N/A</v>
      </c>
      <c r="T454" s="36" t="str">
        <f>IF(F454&lt;&gt;"",MATCH(R454,'Maximum minutes'!B:B,0),"")</f>
        <v/>
      </c>
      <c r="U454" s="36">
        <f ca="1">IF(F454&lt;&gt;"",COUNTA(OFFSET('Maximum minutes'!$C$1,'Annexe A1 Cours'!T454,0,1,50)),0)</f>
        <v>0</v>
      </c>
      <c r="V454" s="37">
        <f ca="1">IFERROR(OFFSET('Maximum minutes'!$C$1,T454+1,-1+MATCH(G454,OFFSET('Maximum minutes'!$C$1,T454-1,0,1,50),0)),0)</f>
        <v>0</v>
      </c>
      <c r="W454" s="38">
        <f t="shared" ca="1" si="12"/>
        <v>0</v>
      </c>
    </row>
    <row r="455" spans="1:23" s="36" customFormat="1" ht="18.75">
      <c r="A455" s="34"/>
      <c r="B455" s="39"/>
      <c r="C455" s="39"/>
      <c r="D455" s="35"/>
      <c r="E455" s="40"/>
      <c r="F455" s="39"/>
      <c r="G455" s="39"/>
      <c r="H455" s="39"/>
      <c r="I455" s="34"/>
      <c r="J455" s="34"/>
      <c r="K455" s="34"/>
      <c r="L455" s="34"/>
      <c r="M455" s="43" t="str">
        <f ca="1">IFERROR(OFFSET('Maximum minutes'!$C$1,T455,MATCH(IF(G455&lt;&gt;"",G455,F455),OFFSET('Maximum minutes'!$C$1,T455-1,0,1,U455+1),0)-1)*IF(OR(ISNUMBER(J455),J455="sans examen"),1,0)*IF(W455&lt;MinDate,1,0),"")</f>
        <v/>
      </c>
      <c r="N455" s="36">
        <f t="shared" ca="1" si="13"/>
        <v>0</v>
      </c>
      <c r="O455" s="36" t="e">
        <f ca="1">LEFT(OFFSET(Lists!$Q$2,MATCH(E455,Lists!$R$3:$R$19,0),0),4)</f>
        <v>#N/A</v>
      </c>
      <c r="P455" s="36" t="e">
        <f ca="1">MATCH(O455,Lists!$S$2:$S$640,1)</f>
        <v>#N/A</v>
      </c>
      <c r="Q455" s="36" t="e">
        <f ca="1">MATCH(LEFT(OFFSET(Lists!$Q$2,MATCH(E455,Lists!$R$3:$R$19,0)+1,0),4),Lists!$S$3:$S$640,1)</f>
        <v>#N/A</v>
      </c>
      <c r="R455" s="36" t="e">
        <f ca="1">LEFT(OFFSET(Lists!$S$2,P455-1+MATCH(F455,OFFSET(Lists!$T$3,P455-1,0,Q455-P455+1),0),0),6)</f>
        <v>#N/A</v>
      </c>
      <c r="S455" s="36" t="e">
        <f ca="1">VLOOKUP(R455,Lists!B:D,3,FALSE)</f>
        <v>#N/A</v>
      </c>
      <c r="T455" s="36" t="str">
        <f>IF(F455&lt;&gt;"",MATCH(R455,'Maximum minutes'!B:B,0),"")</f>
        <v/>
      </c>
      <c r="U455" s="36">
        <f ca="1">IF(F455&lt;&gt;"",COUNTA(OFFSET('Maximum minutes'!$C$1,'Annexe A1 Cours'!T455,0,1,50)),0)</f>
        <v>0</v>
      </c>
      <c r="V455" s="37">
        <f ca="1">IFERROR(OFFSET('Maximum minutes'!$C$1,T455+1,-1+MATCH(G455,OFFSET('Maximum minutes'!$C$1,T455-1,0,1,50),0)),0)</f>
        <v>0</v>
      </c>
      <c r="W455" s="38">
        <f t="shared" ref="W455:W518" ca="1" si="14">IFERROR(DATE(YEAR(D455)+V455,MONTH(D455),DAY(D455)),"")</f>
        <v>0</v>
      </c>
    </row>
    <row r="456" spans="1:23" s="36" customFormat="1" ht="18.75">
      <c r="A456" s="34"/>
      <c r="B456" s="39"/>
      <c r="C456" s="39"/>
      <c r="D456" s="35"/>
      <c r="E456" s="40"/>
      <c r="F456" s="39"/>
      <c r="G456" s="39"/>
      <c r="H456" s="39"/>
      <c r="I456" s="34"/>
      <c r="J456" s="34"/>
      <c r="K456" s="34"/>
      <c r="L456" s="34"/>
      <c r="M456" s="43" t="str">
        <f ca="1">IFERROR(OFFSET('Maximum minutes'!$C$1,T456,MATCH(IF(G456&lt;&gt;"",G456,F456),OFFSET('Maximum minutes'!$C$1,T456-1,0,1,U456+1),0)-1)*IF(OR(ISNUMBER(J456),J456="sans examen"),1,0)*IF(W456&lt;MinDate,1,0),"")</f>
        <v/>
      </c>
      <c r="N456" s="36">
        <f t="shared" ref="N456:N519" ca="1" si="15">IF(K456&gt;0,MIN(K456,M456),0)*IF(M456="",0,1)</f>
        <v>0</v>
      </c>
      <c r="O456" s="36" t="e">
        <f ca="1">LEFT(OFFSET(Lists!$Q$2,MATCH(E456,Lists!$R$3:$R$19,0),0),4)</f>
        <v>#N/A</v>
      </c>
      <c r="P456" s="36" t="e">
        <f ca="1">MATCH(O456,Lists!$S$2:$S$640,1)</f>
        <v>#N/A</v>
      </c>
      <c r="Q456" s="36" t="e">
        <f ca="1">MATCH(LEFT(OFFSET(Lists!$Q$2,MATCH(E456,Lists!$R$3:$R$19,0)+1,0),4),Lists!$S$3:$S$640,1)</f>
        <v>#N/A</v>
      </c>
      <c r="R456" s="36" t="e">
        <f ca="1">LEFT(OFFSET(Lists!$S$2,P456-1+MATCH(F456,OFFSET(Lists!$T$3,P456-1,0,Q456-P456+1),0),0),6)</f>
        <v>#N/A</v>
      </c>
      <c r="S456" s="36" t="e">
        <f ca="1">VLOOKUP(R456,Lists!B:D,3,FALSE)</f>
        <v>#N/A</v>
      </c>
      <c r="T456" s="36" t="str">
        <f>IF(F456&lt;&gt;"",MATCH(R456,'Maximum minutes'!B:B,0),"")</f>
        <v/>
      </c>
      <c r="U456" s="36">
        <f ca="1">IF(F456&lt;&gt;"",COUNTA(OFFSET('Maximum minutes'!$C$1,'Annexe A1 Cours'!T456,0,1,50)),0)</f>
        <v>0</v>
      </c>
      <c r="V456" s="37">
        <f ca="1">IFERROR(OFFSET('Maximum minutes'!$C$1,T456+1,-1+MATCH(G456,OFFSET('Maximum minutes'!$C$1,T456-1,0,1,50),0)),0)</f>
        <v>0</v>
      </c>
      <c r="W456" s="38">
        <f t="shared" ca="1" si="14"/>
        <v>0</v>
      </c>
    </row>
    <row r="457" spans="1:23" s="36" customFormat="1" ht="18.75">
      <c r="A457" s="34"/>
      <c r="B457" s="39"/>
      <c r="C457" s="39"/>
      <c r="D457" s="35"/>
      <c r="E457" s="40"/>
      <c r="F457" s="39"/>
      <c r="G457" s="39"/>
      <c r="H457" s="39"/>
      <c r="I457" s="34"/>
      <c r="J457" s="34"/>
      <c r="K457" s="34"/>
      <c r="L457" s="34"/>
      <c r="M457" s="43" t="str">
        <f ca="1">IFERROR(OFFSET('Maximum minutes'!$C$1,T457,MATCH(IF(G457&lt;&gt;"",G457,F457),OFFSET('Maximum minutes'!$C$1,T457-1,0,1,U457+1),0)-1)*IF(OR(ISNUMBER(J457),J457="sans examen"),1,0)*IF(W457&lt;MinDate,1,0),"")</f>
        <v/>
      </c>
      <c r="N457" s="36">
        <f t="shared" ca="1" si="15"/>
        <v>0</v>
      </c>
      <c r="O457" s="36" t="e">
        <f ca="1">LEFT(OFFSET(Lists!$Q$2,MATCH(E457,Lists!$R$3:$R$19,0),0),4)</f>
        <v>#N/A</v>
      </c>
      <c r="P457" s="36" t="e">
        <f ca="1">MATCH(O457,Lists!$S$2:$S$640,1)</f>
        <v>#N/A</v>
      </c>
      <c r="Q457" s="36" t="e">
        <f ca="1">MATCH(LEFT(OFFSET(Lists!$Q$2,MATCH(E457,Lists!$R$3:$R$19,0)+1,0),4),Lists!$S$3:$S$640,1)</f>
        <v>#N/A</v>
      </c>
      <c r="R457" s="36" t="e">
        <f ca="1">LEFT(OFFSET(Lists!$S$2,P457-1+MATCH(F457,OFFSET(Lists!$T$3,P457-1,0,Q457-P457+1),0),0),6)</f>
        <v>#N/A</v>
      </c>
      <c r="S457" s="36" t="e">
        <f ca="1">VLOOKUP(R457,Lists!B:D,3,FALSE)</f>
        <v>#N/A</v>
      </c>
      <c r="T457" s="36" t="str">
        <f>IF(F457&lt;&gt;"",MATCH(R457,'Maximum minutes'!B:B,0),"")</f>
        <v/>
      </c>
      <c r="U457" s="36">
        <f ca="1">IF(F457&lt;&gt;"",COUNTA(OFFSET('Maximum minutes'!$C$1,'Annexe A1 Cours'!T457,0,1,50)),0)</f>
        <v>0</v>
      </c>
      <c r="V457" s="37">
        <f ca="1">IFERROR(OFFSET('Maximum minutes'!$C$1,T457+1,-1+MATCH(G457,OFFSET('Maximum minutes'!$C$1,T457-1,0,1,50),0)),0)</f>
        <v>0</v>
      </c>
      <c r="W457" s="38">
        <f t="shared" ca="1" si="14"/>
        <v>0</v>
      </c>
    </row>
    <row r="458" spans="1:23" s="36" customFormat="1" ht="18.75">
      <c r="A458" s="34"/>
      <c r="B458" s="39"/>
      <c r="C458" s="39"/>
      <c r="D458" s="35"/>
      <c r="E458" s="40"/>
      <c r="F458" s="39"/>
      <c r="G458" s="39"/>
      <c r="H458" s="39"/>
      <c r="I458" s="34"/>
      <c r="J458" s="34"/>
      <c r="K458" s="34"/>
      <c r="L458" s="34"/>
      <c r="M458" s="43" t="str">
        <f ca="1">IFERROR(OFFSET('Maximum minutes'!$C$1,T458,MATCH(IF(G458&lt;&gt;"",G458,F458),OFFSET('Maximum minutes'!$C$1,T458-1,0,1,U458+1),0)-1)*IF(OR(ISNUMBER(J458),J458="sans examen"),1,0)*IF(W458&lt;MinDate,1,0),"")</f>
        <v/>
      </c>
      <c r="N458" s="36">
        <f t="shared" ca="1" si="15"/>
        <v>0</v>
      </c>
      <c r="O458" s="36" t="e">
        <f ca="1">LEFT(OFFSET(Lists!$Q$2,MATCH(E458,Lists!$R$3:$R$19,0),0),4)</f>
        <v>#N/A</v>
      </c>
      <c r="P458" s="36" t="e">
        <f ca="1">MATCH(O458,Lists!$S$2:$S$640,1)</f>
        <v>#N/A</v>
      </c>
      <c r="Q458" s="36" t="e">
        <f ca="1">MATCH(LEFT(OFFSET(Lists!$Q$2,MATCH(E458,Lists!$R$3:$R$19,0)+1,0),4),Lists!$S$3:$S$640,1)</f>
        <v>#N/A</v>
      </c>
      <c r="R458" s="36" t="e">
        <f ca="1">LEFT(OFFSET(Lists!$S$2,P458-1+MATCH(F458,OFFSET(Lists!$T$3,P458-1,0,Q458-P458+1),0),0),6)</f>
        <v>#N/A</v>
      </c>
      <c r="S458" s="36" t="e">
        <f ca="1">VLOOKUP(R458,Lists!B:D,3,FALSE)</f>
        <v>#N/A</v>
      </c>
      <c r="T458" s="36" t="str">
        <f>IF(F458&lt;&gt;"",MATCH(R458,'Maximum minutes'!B:B,0),"")</f>
        <v/>
      </c>
      <c r="U458" s="36">
        <f ca="1">IF(F458&lt;&gt;"",COUNTA(OFFSET('Maximum minutes'!$C$1,'Annexe A1 Cours'!T458,0,1,50)),0)</f>
        <v>0</v>
      </c>
      <c r="V458" s="37">
        <f ca="1">IFERROR(OFFSET('Maximum minutes'!$C$1,T458+1,-1+MATCH(G458,OFFSET('Maximum minutes'!$C$1,T458-1,0,1,50),0)),0)</f>
        <v>0</v>
      </c>
      <c r="W458" s="38">
        <f t="shared" ca="1" si="14"/>
        <v>0</v>
      </c>
    </row>
    <row r="459" spans="1:23" s="36" customFormat="1" ht="18.75">
      <c r="A459" s="34"/>
      <c r="B459" s="39"/>
      <c r="C459" s="39"/>
      <c r="D459" s="35"/>
      <c r="E459" s="40"/>
      <c r="F459" s="39"/>
      <c r="G459" s="39"/>
      <c r="H459" s="39"/>
      <c r="I459" s="34"/>
      <c r="J459" s="34"/>
      <c r="K459" s="34"/>
      <c r="L459" s="34"/>
      <c r="M459" s="43" t="str">
        <f ca="1">IFERROR(OFFSET('Maximum minutes'!$C$1,T459,MATCH(IF(G459&lt;&gt;"",G459,F459),OFFSET('Maximum minutes'!$C$1,T459-1,0,1,U459+1),0)-1)*IF(OR(ISNUMBER(J459),J459="sans examen"),1,0)*IF(W459&lt;MinDate,1,0),"")</f>
        <v/>
      </c>
      <c r="N459" s="36">
        <f t="shared" ca="1" si="15"/>
        <v>0</v>
      </c>
      <c r="O459" s="36" t="e">
        <f ca="1">LEFT(OFFSET(Lists!$Q$2,MATCH(E459,Lists!$R$3:$R$19,0),0),4)</f>
        <v>#N/A</v>
      </c>
      <c r="P459" s="36" t="e">
        <f ca="1">MATCH(O459,Lists!$S$2:$S$640,1)</f>
        <v>#N/A</v>
      </c>
      <c r="Q459" s="36" t="e">
        <f ca="1">MATCH(LEFT(OFFSET(Lists!$Q$2,MATCH(E459,Lists!$R$3:$R$19,0)+1,0),4),Lists!$S$3:$S$640,1)</f>
        <v>#N/A</v>
      </c>
      <c r="R459" s="36" t="e">
        <f ca="1">LEFT(OFFSET(Lists!$S$2,P459-1+MATCH(F459,OFFSET(Lists!$T$3,P459-1,0,Q459-P459+1),0),0),6)</f>
        <v>#N/A</v>
      </c>
      <c r="S459" s="36" t="e">
        <f ca="1">VLOOKUP(R459,Lists!B:D,3,FALSE)</f>
        <v>#N/A</v>
      </c>
      <c r="T459" s="36" t="str">
        <f>IF(F459&lt;&gt;"",MATCH(R459,'Maximum minutes'!B:B,0),"")</f>
        <v/>
      </c>
      <c r="U459" s="36">
        <f ca="1">IF(F459&lt;&gt;"",COUNTA(OFFSET('Maximum minutes'!$C$1,'Annexe A1 Cours'!T459,0,1,50)),0)</f>
        <v>0</v>
      </c>
      <c r="V459" s="37">
        <f ca="1">IFERROR(OFFSET('Maximum minutes'!$C$1,T459+1,-1+MATCH(G459,OFFSET('Maximum minutes'!$C$1,T459-1,0,1,50),0)),0)</f>
        <v>0</v>
      </c>
      <c r="W459" s="38">
        <f t="shared" ca="1" si="14"/>
        <v>0</v>
      </c>
    </row>
    <row r="460" spans="1:23" s="36" customFormat="1" ht="18.75">
      <c r="A460" s="34"/>
      <c r="B460" s="39"/>
      <c r="C460" s="39"/>
      <c r="D460" s="35"/>
      <c r="E460" s="40"/>
      <c r="F460" s="39"/>
      <c r="G460" s="39"/>
      <c r="H460" s="39"/>
      <c r="I460" s="34"/>
      <c r="J460" s="34"/>
      <c r="K460" s="34"/>
      <c r="L460" s="34"/>
      <c r="M460" s="43" t="str">
        <f ca="1">IFERROR(OFFSET('Maximum minutes'!$C$1,T460,MATCH(IF(G460&lt;&gt;"",G460,F460),OFFSET('Maximum minutes'!$C$1,T460-1,0,1,U460+1),0)-1)*IF(OR(ISNUMBER(J460),J460="sans examen"),1,0)*IF(W460&lt;MinDate,1,0),"")</f>
        <v/>
      </c>
      <c r="N460" s="36">
        <f t="shared" ca="1" si="15"/>
        <v>0</v>
      </c>
      <c r="O460" s="36" t="e">
        <f ca="1">LEFT(OFFSET(Lists!$Q$2,MATCH(E460,Lists!$R$3:$R$19,0),0),4)</f>
        <v>#N/A</v>
      </c>
      <c r="P460" s="36" t="e">
        <f ca="1">MATCH(O460,Lists!$S$2:$S$640,1)</f>
        <v>#N/A</v>
      </c>
      <c r="Q460" s="36" t="e">
        <f ca="1">MATCH(LEFT(OFFSET(Lists!$Q$2,MATCH(E460,Lists!$R$3:$R$19,0)+1,0),4),Lists!$S$3:$S$640,1)</f>
        <v>#N/A</v>
      </c>
      <c r="R460" s="36" t="e">
        <f ca="1">LEFT(OFFSET(Lists!$S$2,P460-1+MATCH(F460,OFFSET(Lists!$T$3,P460-1,0,Q460-P460+1),0),0),6)</f>
        <v>#N/A</v>
      </c>
      <c r="S460" s="36" t="e">
        <f ca="1">VLOOKUP(R460,Lists!B:D,3,FALSE)</f>
        <v>#N/A</v>
      </c>
      <c r="T460" s="36" t="str">
        <f>IF(F460&lt;&gt;"",MATCH(R460,'Maximum minutes'!B:B,0),"")</f>
        <v/>
      </c>
      <c r="U460" s="36">
        <f ca="1">IF(F460&lt;&gt;"",COUNTA(OFFSET('Maximum minutes'!$C$1,'Annexe A1 Cours'!T460,0,1,50)),0)</f>
        <v>0</v>
      </c>
      <c r="V460" s="37">
        <f ca="1">IFERROR(OFFSET('Maximum minutes'!$C$1,T460+1,-1+MATCH(G460,OFFSET('Maximum minutes'!$C$1,T460-1,0,1,50),0)),0)</f>
        <v>0</v>
      </c>
      <c r="W460" s="38">
        <f t="shared" ca="1" si="14"/>
        <v>0</v>
      </c>
    </row>
    <row r="461" spans="1:23" s="36" customFormat="1" ht="18.75">
      <c r="A461" s="34"/>
      <c r="B461" s="39"/>
      <c r="C461" s="39"/>
      <c r="D461" s="35"/>
      <c r="E461" s="40"/>
      <c r="F461" s="39"/>
      <c r="G461" s="39"/>
      <c r="H461" s="39"/>
      <c r="I461" s="34"/>
      <c r="J461" s="34"/>
      <c r="K461" s="34"/>
      <c r="L461" s="34"/>
      <c r="M461" s="43" t="str">
        <f ca="1">IFERROR(OFFSET('Maximum minutes'!$C$1,T461,MATCH(IF(G461&lt;&gt;"",G461,F461),OFFSET('Maximum minutes'!$C$1,T461-1,0,1,U461+1),0)-1)*IF(OR(ISNUMBER(J461),J461="sans examen"),1,0)*IF(W461&lt;MinDate,1,0),"")</f>
        <v/>
      </c>
      <c r="N461" s="36">
        <f t="shared" ca="1" si="15"/>
        <v>0</v>
      </c>
      <c r="O461" s="36" t="e">
        <f ca="1">LEFT(OFFSET(Lists!$Q$2,MATCH(E461,Lists!$R$3:$R$19,0),0),4)</f>
        <v>#N/A</v>
      </c>
      <c r="P461" s="36" t="e">
        <f ca="1">MATCH(O461,Lists!$S$2:$S$640,1)</f>
        <v>#N/A</v>
      </c>
      <c r="Q461" s="36" t="e">
        <f ca="1">MATCH(LEFT(OFFSET(Lists!$Q$2,MATCH(E461,Lists!$R$3:$R$19,0)+1,0),4),Lists!$S$3:$S$640,1)</f>
        <v>#N/A</v>
      </c>
      <c r="R461" s="36" t="e">
        <f ca="1">LEFT(OFFSET(Lists!$S$2,P461-1+MATCH(F461,OFFSET(Lists!$T$3,P461-1,0,Q461-P461+1),0),0),6)</f>
        <v>#N/A</v>
      </c>
      <c r="S461" s="36" t="e">
        <f ca="1">VLOOKUP(R461,Lists!B:D,3,FALSE)</f>
        <v>#N/A</v>
      </c>
      <c r="T461" s="36" t="str">
        <f>IF(F461&lt;&gt;"",MATCH(R461,'Maximum minutes'!B:B,0),"")</f>
        <v/>
      </c>
      <c r="U461" s="36">
        <f ca="1">IF(F461&lt;&gt;"",COUNTA(OFFSET('Maximum minutes'!$C$1,'Annexe A1 Cours'!T461,0,1,50)),0)</f>
        <v>0</v>
      </c>
      <c r="V461" s="37">
        <f ca="1">IFERROR(OFFSET('Maximum minutes'!$C$1,T461+1,-1+MATCH(G461,OFFSET('Maximum minutes'!$C$1,T461-1,0,1,50),0)),0)</f>
        <v>0</v>
      </c>
      <c r="W461" s="38">
        <f t="shared" ca="1" si="14"/>
        <v>0</v>
      </c>
    </row>
    <row r="462" spans="1:23" s="36" customFormat="1" ht="18.75">
      <c r="A462" s="34"/>
      <c r="B462" s="39"/>
      <c r="C462" s="39"/>
      <c r="D462" s="35"/>
      <c r="E462" s="40"/>
      <c r="F462" s="39"/>
      <c r="G462" s="39"/>
      <c r="H462" s="39"/>
      <c r="I462" s="34"/>
      <c r="J462" s="34"/>
      <c r="K462" s="34"/>
      <c r="L462" s="34"/>
      <c r="M462" s="43" t="str">
        <f ca="1">IFERROR(OFFSET('Maximum minutes'!$C$1,T462,MATCH(IF(G462&lt;&gt;"",G462,F462),OFFSET('Maximum minutes'!$C$1,T462-1,0,1,U462+1),0)-1)*IF(OR(ISNUMBER(J462),J462="sans examen"),1,0)*IF(W462&lt;MinDate,1,0),"")</f>
        <v/>
      </c>
      <c r="N462" s="36">
        <f t="shared" ca="1" si="15"/>
        <v>0</v>
      </c>
      <c r="O462" s="36" t="e">
        <f ca="1">LEFT(OFFSET(Lists!$Q$2,MATCH(E462,Lists!$R$3:$R$19,0),0),4)</f>
        <v>#N/A</v>
      </c>
      <c r="P462" s="36" t="e">
        <f ca="1">MATCH(O462,Lists!$S$2:$S$640,1)</f>
        <v>#N/A</v>
      </c>
      <c r="Q462" s="36" t="e">
        <f ca="1">MATCH(LEFT(OFFSET(Lists!$Q$2,MATCH(E462,Lists!$R$3:$R$19,0)+1,0),4),Lists!$S$3:$S$640,1)</f>
        <v>#N/A</v>
      </c>
      <c r="R462" s="36" t="e">
        <f ca="1">LEFT(OFFSET(Lists!$S$2,P462-1+MATCH(F462,OFFSET(Lists!$T$3,P462-1,0,Q462-P462+1),0),0),6)</f>
        <v>#N/A</v>
      </c>
      <c r="S462" s="36" t="e">
        <f ca="1">VLOOKUP(R462,Lists!B:D,3,FALSE)</f>
        <v>#N/A</v>
      </c>
      <c r="T462" s="36" t="str">
        <f>IF(F462&lt;&gt;"",MATCH(R462,'Maximum minutes'!B:B,0),"")</f>
        <v/>
      </c>
      <c r="U462" s="36">
        <f ca="1">IF(F462&lt;&gt;"",COUNTA(OFFSET('Maximum minutes'!$C$1,'Annexe A1 Cours'!T462,0,1,50)),0)</f>
        <v>0</v>
      </c>
      <c r="V462" s="37">
        <f ca="1">IFERROR(OFFSET('Maximum minutes'!$C$1,T462+1,-1+MATCH(G462,OFFSET('Maximum minutes'!$C$1,T462-1,0,1,50),0)),0)</f>
        <v>0</v>
      </c>
      <c r="W462" s="38">
        <f t="shared" ca="1" si="14"/>
        <v>0</v>
      </c>
    </row>
    <row r="463" spans="1:23" s="36" customFormat="1" ht="18.75">
      <c r="A463" s="34"/>
      <c r="B463" s="39"/>
      <c r="C463" s="39"/>
      <c r="D463" s="35"/>
      <c r="E463" s="40"/>
      <c r="F463" s="39"/>
      <c r="G463" s="39"/>
      <c r="H463" s="39"/>
      <c r="I463" s="34"/>
      <c r="J463" s="34"/>
      <c r="K463" s="34"/>
      <c r="L463" s="34"/>
      <c r="M463" s="43" t="str">
        <f ca="1">IFERROR(OFFSET('Maximum minutes'!$C$1,T463,MATCH(IF(G463&lt;&gt;"",G463,F463),OFFSET('Maximum minutes'!$C$1,T463-1,0,1,U463+1),0)-1)*IF(OR(ISNUMBER(J463),J463="sans examen"),1,0)*IF(W463&lt;MinDate,1,0),"")</f>
        <v/>
      </c>
      <c r="N463" s="36">
        <f t="shared" ca="1" si="15"/>
        <v>0</v>
      </c>
      <c r="O463" s="36" t="e">
        <f ca="1">LEFT(OFFSET(Lists!$Q$2,MATCH(E463,Lists!$R$3:$R$19,0),0),4)</f>
        <v>#N/A</v>
      </c>
      <c r="P463" s="36" t="e">
        <f ca="1">MATCH(O463,Lists!$S$2:$S$640,1)</f>
        <v>#N/A</v>
      </c>
      <c r="Q463" s="36" t="e">
        <f ca="1">MATCH(LEFT(OFFSET(Lists!$Q$2,MATCH(E463,Lists!$R$3:$R$19,0)+1,0),4),Lists!$S$3:$S$640,1)</f>
        <v>#N/A</v>
      </c>
      <c r="R463" s="36" t="e">
        <f ca="1">LEFT(OFFSET(Lists!$S$2,P463-1+MATCH(F463,OFFSET(Lists!$T$3,P463-1,0,Q463-P463+1),0),0),6)</f>
        <v>#N/A</v>
      </c>
      <c r="S463" s="36" t="e">
        <f ca="1">VLOOKUP(R463,Lists!B:D,3,FALSE)</f>
        <v>#N/A</v>
      </c>
      <c r="T463" s="36" t="str">
        <f>IF(F463&lt;&gt;"",MATCH(R463,'Maximum minutes'!B:B,0),"")</f>
        <v/>
      </c>
      <c r="U463" s="36">
        <f ca="1">IF(F463&lt;&gt;"",COUNTA(OFFSET('Maximum minutes'!$C$1,'Annexe A1 Cours'!T463,0,1,50)),0)</f>
        <v>0</v>
      </c>
      <c r="V463" s="37">
        <f ca="1">IFERROR(OFFSET('Maximum minutes'!$C$1,T463+1,-1+MATCH(G463,OFFSET('Maximum minutes'!$C$1,T463-1,0,1,50),0)),0)</f>
        <v>0</v>
      </c>
      <c r="W463" s="38">
        <f t="shared" ca="1" si="14"/>
        <v>0</v>
      </c>
    </row>
    <row r="464" spans="1:23" s="36" customFormat="1" ht="18.75">
      <c r="A464" s="34"/>
      <c r="B464" s="39"/>
      <c r="C464" s="39"/>
      <c r="D464" s="35"/>
      <c r="E464" s="40"/>
      <c r="F464" s="39"/>
      <c r="G464" s="39"/>
      <c r="H464" s="39"/>
      <c r="I464" s="34"/>
      <c r="J464" s="34"/>
      <c r="K464" s="34"/>
      <c r="L464" s="34"/>
      <c r="M464" s="43" t="str">
        <f ca="1">IFERROR(OFFSET('Maximum minutes'!$C$1,T464,MATCH(IF(G464&lt;&gt;"",G464,F464),OFFSET('Maximum minutes'!$C$1,T464-1,0,1,U464+1),0)-1)*IF(OR(ISNUMBER(J464),J464="sans examen"),1,0)*IF(W464&lt;MinDate,1,0),"")</f>
        <v/>
      </c>
      <c r="N464" s="36">
        <f t="shared" ca="1" si="15"/>
        <v>0</v>
      </c>
      <c r="O464" s="36" t="e">
        <f ca="1">LEFT(OFFSET(Lists!$Q$2,MATCH(E464,Lists!$R$3:$R$19,0),0),4)</f>
        <v>#N/A</v>
      </c>
      <c r="P464" s="36" t="e">
        <f ca="1">MATCH(O464,Lists!$S$2:$S$640,1)</f>
        <v>#N/A</v>
      </c>
      <c r="Q464" s="36" t="e">
        <f ca="1">MATCH(LEFT(OFFSET(Lists!$Q$2,MATCH(E464,Lists!$R$3:$R$19,0)+1,0),4),Lists!$S$3:$S$640,1)</f>
        <v>#N/A</v>
      </c>
      <c r="R464" s="36" t="e">
        <f ca="1">LEFT(OFFSET(Lists!$S$2,P464-1+MATCH(F464,OFFSET(Lists!$T$3,P464-1,0,Q464-P464+1),0),0),6)</f>
        <v>#N/A</v>
      </c>
      <c r="S464" s="36" t="e">
        <f ca="1">VLOOKUP(R464,Lists!B:D,3,FALSE)</f>
        <v>#N/A</v>
      </c>
      <c r="T464" s="36" t="str">
        <f>IF(F464&lt;&gt;"",MATCH(R464,'Maximum minutes'!B:B,0),"")</f>
        <v/>
      </c>
      <c r="U464" s="36">
        <f ca="1">IF(F464&lt;&gt;"",COUNTA(OFFSET('Maximum minutes'!$C$1,'Annexe A1 Cours'!T464,0,1,50)),0)</f>
        <v>0</v>
      </c>
      <c r="V464" s="37">
        <f ca="1">IFERROR(OFFSET('Maximum minutes'!$C$1,T464+1,-1+MATCH(G464,OFFSET('Maximum minutes'!$C$1,T464-1,0,1,50),0)),0)</f>
        <v>0</v>
      </c>
      <c r="W464" s="38">
        <f t="shared" ca="1" si="14"/>
        <v>0</v>
      </c>
    </row>
    <row r="465" spans="1:23" s="36" customFormat="1" ht="18.75">
      <c r="A465" s="34"/>
      <c r="B465" s="39"/>
      <c r="C465" s="39"/>
      <c r="D465" s="35"/>
      <c r="E465" s="40"/>
      <c r="F465" s="39"/>
      <c r="G465" s="39"/>
      <c r="H465" s="39"/>
      <c r="I465" s="34"/>
      <c r="J465" s="34"/>
      <c r="K465" s="34"/>
      <c r="L465" s="34"/>
      <c r="M465" s="43" t="str">
        <f ca="1">IFERROR(OFFSET('Maximum minutes'!$C$1,T465,MATCH(IF(G465&lt;&gt;"",G465,F465),OFFSET('Maximum minutes'!$C$1,T465-1,0,1,U465+1),0)-1)*IF(OR(ISNUMBER(J465),J465="sans examen"),1,0)*IF(W465&lt;MinDate,1,0),"")</f>
        <v/>
      </c>
      <c r="N465" s="36">
        <f t="shared" ca="1" si="15"/>
        <v>0</v>
      </c>
      <c r="O465" s="36" t="e">
        <f ca="1">LEFT(OFFSET(Lists!$Q$2,MATCH(E465,Lists!$R$3:$R$19,0),0),4)</f>
        <v>#N/A</v>
      </c>
      <c r="P465" s="36" t="e">
        <f ca="1">MATCH(O465,Lists!$S$2:$S$640,1)</f>
        <v>#N/A</v>
      </c>
      <c r="Q465" s="36" t="e">
        <f ca="1">MATCH(LEFT(OFFSET(Lists!$Q$2,MATCH(E465,Lists!$R$3:$R$19,0)+1,0),4),Lists!$S$3:$S$640,1)</f>
        <v>#N/A</v>
      </c>
      <c r="R465" s="36" t="e">
        <f ca="1">LEFT(OFFSET(Lists!$S$2,P465-1+MATCH(F465,OFFSET(Lists!$T$3,P465-1,0,Q465-P465+1),0),0),6)</f>
        <v>#N/A</v>
      </c>
      <c r="S465" s="36" t="e">
        <f ca="1">VLOOKUP(R465,Lists!B:D,3,FALSE)</f>
        <v>#N/A</v>
      </c>
      <c r="T465" s="36" t="str">
        <f>IF(F465&lt;&gt;"",MATCH(R465,'Maximum minutes'!B:B,0),"")</f>
        <v/>
      </c>
      <c r="U465" s="36">
        <f ca="1">IF(F465&lt;&gt;"",COUNTA(OFFSET('Maximum minutes'!$C$1,'Annexe A1 Cours'!T465,0,1,50)),0)</f>
        <v>0</v>
      </c>
      <c r="V465" s="37">
        <f ca="1">IFERROR(OFFSET('Maximum minutes'!$C$1,T465+1,-1+MATCH(G465,OFFSET('Maximum minutes'!$C$1,T465-1,0,1,50),0)),0)</f>
        <v>0</v>
      </c>
      <c r="W465" s="38">
        <f t="shared" ca="1" si="14"/>
        <v>0</v>
      </c>
    </row>
    <row r="466" spans="1:23" s="36" customFormat="1" ht="18.75">
      <c r="A466" s="34"/>
      <c r="B466" s="39"/>
      <c r="C466" s="39"/>
      <c r="D466" s="35"/>
      <c r="E466" s="40"/>
      <c r="F466" s="39"/>
      <c r="G466" s="39"/>
      <c r="H466" s="39"/>
      <c r="I466" s="34"/>
      <c r="J466" s="34"/>
      <c r="K466" s="34"/>
      <c r="L466" s="34"/>
      <c r="M466" s="43" t="str">
        <f ca="1">IFERROR(OFFSET('Maximum minutes'!$C$1,T466,MATCH(IF(G466&lt;&gt;"",G466,F466),OFFSET('Maximum minutes'!$C$1,T466-1,0,1,U466+1),0)-1)*IF(OR(ISNUMBER(J466),J466="sans examen"),1,0)*IF(W466&lt;MinDate,1,0),"")</f>
        <v/>
      </c>
      <c r="N466" s="36">
        <f t="shared" ca="1" si="15"/>
        <v>0</v>
      </c>
      <c r="O466" s="36" t="e">
        <f ca="1">LEFT(OFFSET(Lists!$Q$2,MATCH(E466,Lists!$R$3:$R$19,0),0),4)</f>
        <v>#N/A</v>
      </c>
      <c r="P466" s="36" t="e">
        <f ca="1">MATCH(O466,Lists!$S$2:$S$640,1)</f>
        <v>#N/A</v>
      </c>
      <c r="Q466" s="36" t="e">
        <f ca="1">MATCH(LEFT(OFFSET(Lists!$Q$2,MATCH(E466,Lists!$R$3:$R$19,0)+1,0),4),Lists!$S$3:$S$640,1)</f>
        <v>#N/A</v>
      </c>
      <c r="R466" s="36" t="e">
        <f ca="1">LEFT(OFFSET(Lists!$S$2,P466-1+MATCH(F466,OFFSET(Lists!$T$3,P466-1,0,Q466-P466+1),0),0),6)</f>
        <v>#N/A</v>
      </c>
      <c r="S466" s="36" t="e">
        <f ca="1">VLOOKUP(R466,Lists!B:D,3,FALSE)</f>
        <v>#N/A</v>
      </c>
      <c r="T466" s="36" t="str">
        <f>IF(F466&lt;&gt;"",MATCH(R466,'Maximum minutes'!B:B,0),"")</f>
        <v/>
      </c>
      <c r="U466" s="36">
        <f ca="1">IF(F466&lt;&gt;"",COUNTA(OFFSET('Maximum minutes'!$C$1,'Annexe A1 Cours'!T466,0,1,50)),0)</f>
        <v>0</v>
      </c>
      <c r="V466" s="37">
        <f ca="1">IFERROR(OFFSET('Maximum minutes'!$C$1,T466+1,-1+MATCH(G466,OFFSET('Maximum minutes'!$C$1,T466-1,0,1,50),0)),0)</f>
        <v>0</v>
      </c>
      <c r="W466" s="38">
        <f t="shared" ca="1" si="14"/>
        <v>0</v>
      </c>
    </row>
    <row r="467" spans="1:23" s="36" customFormat="1" ht="18.75">
      <c r="A467" s="34"/>
      <c r="B467" s="39"/>
      <c r="C467" s="39"/>
      <c r="D467" s="35"/>
      <c r="E467" s="40"/>
      <c r="F467" s="39"/>
      <c r="G467" s="39"/>
      <c r="H467" s="39"/>
      <c r="I467" s="34"/>
      <c r="J467" s="34"/>
      <c r="K467" s="34"/>
      <c r="L467" s="34"/>
      <c r="M467" s="43" t="str">
        <f ca="1">IFERROR(OFFSET('Maximum minutes'!$C$1,T467,MATCH(IF(G467&lt;&gt;"",G467,F467),OFFSET('Maximum minutes'!$C$1,T467-1,0,1,U467+1),0)-1)*IF(OR(ISNUMBER(J467),J467="sans examen"),1,0)*IF(W467&lt;MinDate,1,0),"")</f>
        <v/>
      </c>
      <c r="N467" s="36">
        <f t="shared" ca="1" si="15"/>
        <v>0</v>
      </c>
      <c r="O467" s="36" t="e">
        <f ca="1">LEFT(OFFSET(Lists!$Q$2,MATCH(E467,Lists!$R$3:$R$19,0),0),4)</f>
        <v>#N/A</v>
      </c>
      <c r="P467" s="36" t="e">
        <f ca="1">MATCH(O467,Lists!$S$2:$S$640,1)</f>
        <v>#N/A</v>
      </c>
      <c r="Q467" s="36" t="e">
        <f ca="1">MATCH(LEFT(OFFSET(Lists!$Q$2,MATCH(E467,Lists!$R$3:$R$19,0)+1,0),4),Lists!$S$3:$S$640,1)</f>
        <v>#N/A</v>
      </c>
      <c r="R467" s="36" t="e">
        <f ca="1">LEFT(OFFSET(Lists!$S$2,P467-1+MATCH(F467,OFFSET(Lists!$T$3,P467-1,0,Q467-P467+1),0),0),6)</f>
        <v>#N/A</v>
      </c>
      <c r="S467" s="36" t="e">
        <f ca="1">VLOOKUP(R467,Lists!B:D,3,FALSE)</f>
        <v>#N/A</v>
      </c>
      <c r="T467" s="36" t="str">
        <f>IF(F467&lt;&gt;"",MATCH(R467,'Maximum minutes'!B:B,0),"")</f>
        <v/>
      </c>
      <c r="U467" s="36">
        <f ca="1">IF(F467&lt;&gt;"",COUNTA(OFFSET('Maximum minutes'!$C$1,'Annexe A1 Cours'!T467,0,1,50)),0)</f>
        <v>0</v>
      </c>
      <c r="V467" s="37">
        <f ca="1">IFERROR(OFFSET('Maximum minutes'!$C$1,T467+1,-1+MATCH(G467,OFFSET('Maximum minutes'!$C$1,T467-1,0,1,50),0)),0)</f>
        <v>0</v>
      </c>
      <c r="W467" s="38">
        <f t="shared" ca="1" si="14"/>
        <v>0</v>
      </c>
    </row>
    <row r="468" spans="1:23" s="36" customFormat="1" ht="18.75">
      <c r="A468" s="34"/>
      <c r="B468" s="39"/>
      <c r="C468" s="39"/>
      <c r="D468" s="35"/>
      <c r="E468" s="40"/>
      <c r="F468" s="39"/>
      <c r="G468" s="39"/>
      <c r="H468" s="39"/>
      <c r="I468" s="34"/>
      <c r="J468" s="34"/>
      <c r="K468" s="34"/>
      <c r="L468" s="34"/>
      <c r="M468" s="43" t="str">
        <f ca="1">IFERROR(OFFSET('Maximum minutes'!$C$1,T468,MATCH(IF(G468&lt;&gt;"",G468,F468),OFFSET('Maximum minutes'!$C$1,T468-1,0,1,U468+1),0)-1)*IF(OR(ISNUMBER(J468),J468="sans examen"),1,0)*IF(W468&lt;MinDate,1,0),"")</f>
        <v/>
      </c>
      <c r="N468" s="36">
        <f t="shared" ca="1" si="15"/>
        <v>0</v>
      </c>
      <c r="O468" s="36" t="e">
        <f ca="1">LEFT(OFFSET(Lists!$Q$2,MATCH(E468,Lists!$R$3:$R$19,0),0),4)</f>
        <v>#N/A</v>
      </c>
      <c r="P468" s="36" t="e">
        <f ca="1">MATCH(O468,Lists!$S$2:$S$640,1)</f>
        <v>#N/A</v>
      </c>
      <c r="Q468" s="36" t="e">
        <f ca="1">MATCH(LEFT(OFFSET(Lists!$Q$2,MATCH(E468,Lists!$R$3:$R$19,0)+1,0),4),Lists!$S$3:$S$640,1)</f>
        <v>#N/A</v>
      </c>
      <c r="R468" s="36" t="e">
        <f ca="1">LEFT(OFFSET(Lists!$S$2,P468-1+MATCH(F468,OFFSET(Lists!$T$3,P468-1,0,Q468-P468+1),0),0),6)</f>
        <v>#N/A</v>
      </c>
      <c r="S468" s="36" t="e">
        <f ca="1">VLOOKUP(R468,Lists!B:D,3,FALSE)</f>
        <v>#N/A</v>
      </c>
      <c r="T468" s="36" t="str">
        <f>IF(F468&lt;&gt;"",MATCH(R468,'Maximum minutes'!B:B,0),"")</f>
        <v/>
      </c>
      <c r="U468" s="36">
        <f ca="1">IF(F468&lt;&gt;"",COUNTA(OFFSET('Maximum minutes'!$C$1,'Annexe A1 Cours'!T468,0,1,50)),0)</f>
        <v>0</v>
      </c>
      <c r="V468" s="37">
        <f ca="1">IFERROR(OFFSET('Maximum minutes'!$C$1,T468+1,-1+MATCH(G468,OFFSET('Maximum minutes'!$C$1,T468-1,0,1,50),0)),0)</f>
        <v>0</v>
      </c>
      <c r="W468" s="38">
        <f t="shared" ca="1" si="14"/>
        <v>0</v>
      </c>
    </row>
    <row r="469" spans="1:23" s="36" customFormat="1" ht="18.75">
      <c r="A469" s="34"/>
      <c r="B469" s="39"/>
      <c r="C469" s="39"/>
      <c r="D469" s="35"/>
      <c r="E469" s="40"/>
      <c r="F469" s="39"/>
      <c r="G469" s="39"/>
      <c r="H469" s="39"/>
      <c r="I469" s="34"/>
      <c r="J469" s="34"/>
      <c r="K469" s="34"/>
      <c r="L469" s="34"/>
      <c r="M469" s="43" t="str">
        <f ca="1">IFERROR(OFFSET('Maximum minutes'!$C$1,T469,MATCH(IF(G469&lt;&gt;"",G469,F469),OFFSET('Maximum minutes'!$C$1,T469-1,0,1,U469+1),0)-1)*IF(OR(ISNUMBER(J469),J469="sans examen"),1,0)*IF(W469&lt;MinDate,1,0),"")</f>
        <v/>
      </c>
      <c r="N469" s="36">
        <f t="shared" ca="1" si="15"/>
        <v>0</v>
      </c>
      <c r="O469" s="36" t="e">
        <f ca="1">LEFT(OFFSET(Lists!$Q$2,MATCH(E469,Lists!$R$3:$R$19,0),0),4)</f>
        <v>#N/A</v>
      </c>
      <c r="P469" s="36" t="e">
        <f ca="1">MATCH(O469,Lists!$S$2:$S$640,1)</f>
        <v>#N/A</v>
      </c>
      <c r="Q469" s="36" t="e">
        <f ca="1">MATCH(LEFT(OFFSET(Lists!$Q$2,MATCH(E469,Lists!$R$3:$R$19,0)+1,0),4),Lists!$S$3:$S$640,1)</f>
        <v>#N/A</v>
      </c>
      <c r="R469" s="36" t="e">
        <f ca="1">LEFT(OFFSET(Lists!$S$2,P469-1+MATCH(F469,OFFSET(Lists!$T$3,P469-1,0,Q469-P469+1),0),0),6)</f>
        <v>#N/A</v>
      </c>
      <c r="S469" s="36" t="e">
        <f ca="1">VLOOKUP(R469,Lists!B:D,3,FALSE)</f>
        <v>#N/A</v>
      </c>
      <c r="T469" s="36" t="str">
        <f>IF(F469&lt;&gt;"",MATCH(R469,'Maximum minutes'!B:B,0),"")</f>
        <v/>
      </c>
      <c r="U469" s="36">
        <f ca="1">IF(F469&lt;&gt;"",COUNTA(OFFSET('Maximum minutes'!$C$1,'Annexe A1 Cours'!T469,0,1,50)),0)</f>
        <v>0</v>
      </c>
      <c r="V469" s="37">
        <f ca="1">IFERROR(OFFSET('Maximum minutes'!$C$1,T469+1,-1+MATCH(G469,OFFSET('Maximum minutes'!$C$1,T469-1,0,1,50),0)),0)</f>
        <v>0</v>
      </c>
      <c r="W469" s="38">
        <f t="shared" ca="1" si="14"/>
        <v>0</v>
      </c>
    </row>
    <row r="470" spans="1:23" s="36" customFormat="1" ht="18.75">
      <c r="A470" s="34"/>
      <c r="B470" s="39"/>
      <c r="C470" s="39"/>
      <c r="D470" s="35"/>
      <c r="E470" s="40"/>
      <c r="F470" s="39"/>
      <c r="G470" s="39"/>
      <c r="H470" s="39"/>
      <c r="I470" s="34"/>
      <c r="J470" s="34"/>
      <c r="K470" s="34"/>
      <c r="L470" s="34"/>
      <c r="M470" s="43" t="str">
        <f ca="1">IFERROR(OFFSET('Maximum minutes'!$C$1,T470,MATCH(IF(G470&lt;&gt;"",G470,F470),OFFSET('Maximum minutes'!$C$1,T470-1,0,1,U470+1),0)-1)*IF(OR(ISNUMBER(J470),J470="sans examen"),1,0)*IF(W470&lt;MinDate,1,0),"")</f>
        <v/>
      </c>
      <c r="N470" s="36">
        <f t="shared" ca="1" si="15"/>
        <v>0</v>
      </c>
      <c r="O470" s="36" t="e">
        <f ca="1">LEFT(OFFSET(Lists!$Q$2,MATCH(E470,Lists!$R$3:$R$19,0),0),4)</f>
        <v>#N/A</v>
      </c>
      <c r="P470" s="36" t="e">
        <f ca="1">MATCH(O470,Lists!$S$2:$S$640,1)</f>
        <v>#N/A</v>
      </c>
      <c r="Q470" s="36" t="e">
        <f ca="1">MATCH(LEFT(OFFSET(Lists!$Q$2,MATCH(E470,Lists!$R$3:$R$19,0)+1,0),4),Lists!$S$3:$S$640,1)</f>
        <v>#N/A</v>
      </c>
      <c r="R470" s="36" t="e">
        <f ca="1">LEFT(OFFSET(Lists!$S$2,P470-1+MATCH(F470,OFFSET(Lists!$T$3,P470-1,0,Q470-P470+1),0),0),6)</f>
        <v>#N/A</v>
      </c>
      <c r="S470" s="36" t="e">
        <f ca="1">VLOOKUP(R470,Lists!B:D,3,FALSE)</f>
        <v>#N/A</v>
      </c>
      <c r="T470" s="36" t="str">
        <f>IF(F470&lt;&gt;"",MATCH(R470,'Maximum minutes'!B:B,0),"")</f>
        <v/>
      </c>
      <c r="U470" s="36">
        <f ca="1">IF(F470&lt;&gt;"",COUNTA(OFFSET('Maximum minutes'!$C$1,'Annexe A1 Cours'!T470,0,1,50)),0)</f>
        <v>0</v>
      </c>
      <c r="V470" s="37">
        <f ca="1">IFERROR(OFFSET('Maximum minutes'!$C$1,T470+1,-1+MATCH(G470,OFFSET('Maximum minutes'!$C$1,T470-1,0,1,50),0)),0)</f>
        <v>0</v>
      </c>
      <c r="W470" s="38">
        <f t="shared" ca="1" si="14"/>
        <v>0</v>
      </c>
    </row>
    <row r="471" spans="1:23" s="36" customFormat="1" ht="18.75">
      <c r="A471" s="34"/>
      <c r="B471" s="39"/>
      <c r="C471" s="39"/>
      <c r="D471" s="35"/>
      <c r="E471" s="40"/>
      <c r="F471" s="39"/>
      <c r="G471" s="39"/>
      <c r="H471" s="39"/>
      <c r="I471" s="34"/>
      <c r="J471" s="34"/>
      <c r="K471" s="34"/>
      <c r="L471" s="34"/>
      <c r="M471" s="43" t="str">
        <f ca="1">IFERROR(OFFSET('Maximum minutes'!$C$1,T471,MATCH(IF(G471&lt;&gt;"",G471,F471),OFFSET('Maximum minutes'!$C$1,T471-1,0,1,U471+1),0)-1)*IF(OR(ISNUMBER(J471),J471="sans examen"),1,0)*IF(W471&lt;MinDate,1,0),"")</f>
        <v/>
      </c>
      <c r="N471" s="36">
        <f t="shared" ca="1" si="15"/>
        <v>0</v>
      </c>
      <c r="O471" s="36" t="e">
        <f ca="1">LEFT(OFFSET(Lists!$Q$2,MATCH(E471,Lists!$R$3:$R$19,0),0),4)</f>
        <v>#N/A</v>
      </c>
      <c r="P471" s="36" t="e">
        <f ca="1">MATCH(O471,Lists!$S$2:$S$640,1)</f>
        <v>#N/A</v>
      </c>
      <c r="Q471" s="36" t="e">
        <f ca="1">MATCH(LEFT(OFFSET(Lists!$Q$2,MATCH(E471,Lists!$R$3:$R$19,0)+1,0),4),Lists!$S$3:$S$640,1)</f>
        <v>#N/A</v>
      </c>
      <c r="R471" s="36" t="e">
        <f ca="1">LEFT(OFFSET(Lists!$S$2,P471-1+MATCH(F471,OFFSET(Lists!$T$3,P471-1,0,Q471-P471+1),0),0),6)</f>
        <v>#N/A</v>
      </c>
      <c r="S471" s="36" t="e">
        <f ca="1">VLOOKUP(R471,Lists!B:D,3,FALSE)</f>
        <v>#N/A</v>
      </c>
      <c r="T471" s="36" t="str">
        <f>IF(F471&lt;&gt;"",MATCH(R471,'Maximum minutes'!B:B,0),"")</f>
        <v/>
      </c>
      <c r="U471" s="36">
        <f ca="1">IF(F471&lt;&gt;"",COUNTA(OFFSET('Maximum minutes'!$C$1,'Annexe A1 Cours'!T471,0,1,50)),0)</f>
        <v>0</v>
      </c>
      <c r="V471" s="37">
        <f ca="1">IFERROR(OFFSET('Maximum minutes'!$C$1,T471+1,-1+MATCH(G471,OFFSET('Maximum minutes'!$C$1,T471-1,0,1,50),0)),0)</f>
        <v>0</v>
      </c>
      <c r="W471" s="38">
        <f t="shared" ca="1" si="14"/>
        <v>0</v>
      </c>
    </row>
    <row r="472" spans="1:23" s="36" customFormat="1" ht="18.75">
      <c r="A472" s="34"/>
      <c r="B472" s="39"/>
      <c r="C472" s="39"/>
      <c r="D472" s="35"/>
      <c r="E472" s="40"/>
      <c r="F472" s="39"/>
      <c r="G472" s="39"/>
      <c r="H472" s="39"/>
      <c r="I472" s="34"/>
      <c r="J472" s="34"/>
      <c r="K472" s="34"/>
      <c r="L472" s="34"/>
      <c r="M472" s="43" t="str">
        <f ca="1">IFERROR(OFFSET('Maximum minutes'!$C$1,T472,MATCH(IF(G472&lt;&gt;"",G472,F472),OFFSET('Maximum minutes'!$C$1,T472-1,0,1,U472+1),0)-1)*IF(OR(ISNUMBER(J472),J472="sans examen"),1,0)*IF(W472&lt;MinDate,1,0),"")</f>
        <v/>
      </c>
      <c r="N472" s="36">
        <f t="shared" ca="1" si="15"/>
        <v>0</v>
      </c>
      <c r="O472" s="36" t="e">
        <f ca="1">LEFT(OFFSET(Lists!$Q$2,MATCH(E472,Lists!$R$3:$R$19,0),0),4)</f>
        <v>#N/A</v>
      </c>
      <c r="P472" s="36" t="e">
        <f ca="1">MATCH(O472,Lists!$S$2:$S$640,1)</f>
        <v>#N/A</v>
      </c>
      <c r="Q472" s="36" t="e">
        <f ca="1">MATCH(LEFT(OFFSET(Lists!$Q$2,MATCH(E472,Lists!$R$3:$R$19,0)+1,0),4),Lists!$S$3:$S$640,1)</f>
        <v>#N/A</v>
      </c>
      <c r="R472" s="36" t="e">
        <f ca="1">LEFT(OFFSET(Lists!$S$2,P472-1+MATCH(F472,OFFSET(Lists!$T$3,P472-1,0,Q472-P472+1),0),0),6)</f>
        <v>#N/A</v>
      </c>
      <c r="S472" s="36" t="e">
        <f ca="1">VLOOKUP(R472,Lists!B:D,3,FALSE)</f>
        <v>#N/A</v>
      </c>
      <c r="T472" s="36" t="str">
        <f>IF(F472&lt;&gt;"",MATCH(R472,'Maximum minutes'!B:B,0),"")</f>
        <v/>
      </c>
      <c r="U472" s="36">
        <f ca="1">IF(F472&lt;&gt;"",COUNTA(OFFSET('Maximum minutes'!$C$1,'Annexe A1 Cours'!T472,0,1,50)),0)</f>
        <v>0</v>
      </c>
      <c r="V472" s="37">
        <f ca="1">IFERROR(OFFSET('Maximum minutes'!$C$1,T472+1,-1+MATCH(G472,OFFSET('Maximum minutes'!$C$1,T472-1,0,1,50),0)),0)</f>
        <v>0</v>
      </c>
      <c r="W472" s="38">
        <f t="shared" ca="1" si="14"/>
        <v>0</v>
      </c>
    </row>
    <row r="473" spans="1:23" s="36" customFormat="1" ht="18.75">
      <c r="A473" s="34"/>
      <c r="B473" s="39"/>
      <c r="C473" s="39"/>
      <c r="D473" s="35"/>
      <c r="E473" s="40"/>
      <c r="F473" s="39"/>
      <c r="G473" s="39"/>
      <c r="H473" s="39"/>
      <c r="I473" s="34"/>
      <c r="J473" s="34"/>
      <c r="K473" s="34"/>
      <c r="L473" s="34"/>
      <c r="M473" s="43" t="str">
        <f ca="1">IFERROR(OFFSET('Maximum minutes'!$C$1,T473,MATCH(IF(G473&lt;&gt;"",G473,F473),OFFSET('Maximum minutes'!$C$1,T473-1,0,1,U473+1),0)-1)*IF(OR(ISNUMBER(J473),J473="sans examen"),1,0)*IF(W473&lt;MinDate,1,0),"")</f>
        <v/>
      </c>
      <c r="N473" s="36">
        <f t="shared" ca="1" si="15"/>
        <v>0</v>
      </c>
      <c r="O473" s="36" t="e">
        <f ca="1">LEFT(OFFSET(Lists!$Q$2,MATCH(E473,Lists!$R$3:$R$19,0),0),4)</f>
        <v>#N/A</v>
      </c>
      <c r="P473" s="36" t="e">
        <f ca="1">MATCH(O473,Lists!$S$2:$S$640,1)</f>
        <v>#N/A</v>
      </c>
      <c r="Q473" s="36" t="e">
        <f ca="1">MATCH(LEFT(OFFSET(Lists!$Q$2,MATCH(E473,Lists!$R$3:$R$19,0)+1,0),4),Lists!$S$3:$S$640,1)</f>
        <v>#N/A</v>
      </c>
      <c r="R473" s="36" t="e">
        <f ca="1">LEFT(OFFSET(Lists!$S$2,P473-1+MATCH(F473,OFFSET(Lists!$T$3,P473-1,0,Q473-P473+1),0),0),6)</f>
        <v>#N/A</v>
      </c>
      <c r="S473" s="36" t="e">
        <f ca="1">VLOOKUP(R473,Lists!B:D,3,FALSE)</f>
        <v>#N/A</v>
      </c>
      <c r="T473" s="36" t="str">
        <f>IF(F473&lt;&gt;"",MATCH(R473,'Maximum minutes'!B:B,0),"")</f>
        <v/>
      </c>
      <c r="U473" s="36">
        <f ca="1">IF(F473&lt;&gt;"",COUNTA(OFFSET('Maximum minutes'!$C$1,'Annexe A1 Cours'!T473,0,1,50)),0)</f>
        <v>0</v>
      </c>
      <c r="V473" s="37">
        <f ca="1">IFERROR(OFFSET('Maximum minutes'!$C$1,T473+1,-1+MATCH(G473,OFFSET('Maximum minutes'!$C$1,T473-1,0,1,50),0)),0)</f>
        <v>0</v>
      </c>
      <c r="W473" s="38">
        <f t="shared" ca="1" si="14"/>
        <v>0</v>
      </c>
    </row>
    <row r="474" spans="1:23" s="36" customFormat="1" ht="18.75">
      <c r="A474" s="34"/>
      <c r="B474" s="39"/>
      <c r="C474" s="39"/>
      <c r="D474" s="35"/>
      <c r="E474" s="40"/>
      <c r="F474" s="39"/>
      <c r="G474" s="39"/>
      <c r="H474" s="39"/>
      <c r="I474" s="34"/>
      <c r="J474" s="34"/>
      <c r="K474" s="34"/>
      <c r="L474" s="34"/>
      <c r="M474" s="43" t="str">
        <f ca="1">IFERROR(OFFSET('Maximum minutes'!$C$1,T474,MATCH(IF(G474&lt;&gt;"",G474,F474),OFFSET('Maximum minutes'!$C$1,T474-1,0,1,U474+1),0)-1)*IF(OR(ISNUMBER(J474),J474="sans examen"),1,0)*IF(W474&lt;MinDate,1,0),"")</f>
        <v/>
      </c>
      <c r="N474" s="36">
        <f t="shared" ca="1" si="15"/>
        <v>0</v>
      </c>
      <c r="O474" s="36" t="e">
        <f ca="1">LEFT(OFFSET(Lists!$Q$2,MATCH(E474,Lists!$R$3:$R$19,0),0),4)</f>
        <v>#N/A</v>
      </c>
      <c r="P474" s="36" t="e">
        <f ca="1">MATCH(O474,Lists!$S$2:$S$640,1)</f>
        <v>#N/A</v>
      </c>
      <c r="Q474" s="36" t="e">
        <f ca="1">MATCH(LEFT(OFFSET(Lists!$Q$2,MATCH(E474,Lists!$R$3:$R$19,0)+1,0),4),Lists!$S$3:$S$640,1)</f>
        <v>#N/A</v>
      </c>
      <c r="R474" s="36" t="e">
        <f ca="1">LEFT(OFFSET(Lists!$S$2,P474-1+MATCH(F474,OFFSET(Lists!$T$3,P474-1,0,Q474-P474+1),0),0),6)</f>
        <v>#N/A</v>
      </c>
      <c r="S474" s="36" t="e">
        <f ca="1">VLOOKUP(R474,Lists!B:D,3,FALSE)</f>
        <v>#N/A</v>
      </c>
      <c r="T474" s="36" t="str">
        <f>IF(F474&lt;&gt;"",MATCH(R474,'Maximum minutes'!B:B,0),"")</f>
        <v/>
      </c>
      <c r="U474" s="36">
        <f ca="1">IF(F474&lt;&gt;"",COUNTA(OFFSET('Maximum minutes'!$C$1,'Annexe A1 Cours'!T474,0,1,50)),0)</f>
        <v>0</v>
      </c>
      <c r="V474" s="37">
        <f ca="1">IFERROR(OFFSET('Maximum minutes'!$C$1,T474+1,-1+MATCH(G474,OFFSET('Maximum minutes'!$C$1,T474-1,0,1,50),0)),0)</f>
        <v>0</v>
      </c>
      <c r="W474" s="38">
        <f t="shared" ca="1" si="14"/>
        <v>0</v>
      </c>
    </row>
    <row r="475" spans="1:23" s="36" customFormat="1" ht="18.75">
      <c r="A475" s="34"/>
      <c r="B475" s="39"/>
      <c r="C475" s="39"/>
      <c r="D475" s="35"/>
      <c r="E475" s="40"/>
      <c r="F475" s="39"/>
      <c r="G475" s="39"/>
      <c r="H475" s="39"/>
      <c r="I475" s="34"/>
      <c r="J475" s="34"/>
      <c r="K475" s="34"/>
      <c r="L475" s="34"/>
      <c r="M475" s="43" t="str">
        <f ca="1">IFERROR(OFFSET('Maximum minutes'!$C$1,T475,MATCH(IF(G475&lt;&gt;"",G475,F475),OFFSET('Maximum minutes'!$C$1,T475-1,0,1,U475+1),0)-1)*IF(OR(ISNUMBER(J475),J475="sans examen"),1,0)*IF(W475&lt;MinDate,1,0),"")</f>
        <v/>
      </c>
      <c r="N475" s="36">
        <f t="shared" ca="1" si="15"/>
        <v>0</v>
      </c>
      <c r="O475" s="36" t="e">
        <f ca="1">LEFT(OFFSET(Lists!$Q$2,MATCH(E475,Lists!$R$3:$R$19,0),0),4)</f>
        <v>#N/A</v>
      </c>
      <c r="P475" s="36" t="e">
        <f ca="1">MATCH(O475,Lists!$S$2:$S$640,1)</f>
        <v>#N/A</v>
      </c>
      <c r="Q475" s="36" t="e">
        <f ca="1">MATCH(LEFT(OFFSET(Lists!$Q$2,MATCH(E475,Lists!$R$3:$R$19,0)+1,0),4),Lists!$S$3:$S$640,1)</f>
        <v>#N/A</v>
      </c>
      <c r="R475" s="36" t="e">
        <f ca="1">LEFT(OFFSET(Lists!$S$2,P475-1+MATCH(F475,OFFSET(Lists!$T$3,P475-1,0,Q475-P475+1),0),0),6)</f>
        <v>#N/A</v>
      </c>
      <c r="S475" s="36" t="e">
        <f ca="1">VLOOKUP(R475,Lists!B:D,3,FALSE)</f>
        <v>#N/A</v>
      </c>
      <c r="T475" s="36" t="str">
        <f>IF(F475&lt;&gt;"",MATCH(R475,'Maximum minutes'!B:B,0),"")</f>
        <v/>
      </c>
      <c r="U475" s="36">
        <f ca="1">IF(F475&lt;&gt;"",COUNTA(OFFSET('Maximum minutes'!$C$1,'Annexe A1 Cours'!T475,0,1,50)),0)</f>
        <v>0</v>
      </c>
      <c r="V475" s="37">
        <f ca="1">IFERROR(OFFSET('Maximum minutes'!$C$1,T475+1,-1+MATCH(G475,OFFSET('Maximum minutes'!$C$1,T475-1,0,1,50),0)),0)</f>
        <v>0</v>
      </c>
      <c r="W475" s="38">
        <f t="shared" ca="1" si="14"/>
        <v>0</v>
      </c>
    </row>
    <row r="476" spans="1:23" s="36" customFormat="1" ht="18.75">
      <c r="A476" s="34"/>
      <c r="B476" s="39"/>
      <c r="C476" s="39"/>
      <c r="D476" s="35"/>
      <c r="E476" s="40"/>
      <c r="F476" s="39"/>
      <c r="G476" s="39"/>
      <c r="H476" s="39"/>
      <c r="I476" s="34"/>
      <c r="J476" s="34"/>
      <c r="K476" s="34"/>
      <c r="L476" s="34"/>
      <c r="M476" s="43" t="str">
        <f ca="1">IFERROR(OFFSET('Maximum minutes'!$C$1,T476,MATCH(IF(G476&lt;&gt;"",G476,F476),OFFSET('Maximum minutes'!$C$1,T476-1,0,1,U476+1),0)-1)*IF(OR(ISNUMBER(J476),J476="sans examen"),1,0)*IF(W476&lt;MinDate,1,0),"")</f>
        <v/>
      </c>
      <c r="N476" s="36">
        <f t="shared" ca="1" si="15"/>
        <v>0</v>
      </c>
      <c r="O476" s="36" t="e">
        <f ca="1">LEFT(OFFSET(Lists!$Q$2,MATCH(E476,Lists!$R$3:$R$19,0),0),4)</f>
        <v>#N/A</v>
      </c>
      <c r="P476" s="36" t="e">
        <f ca="1">MATCH(O476,Lists!$S$2:$S$640,1)</f>
        <v>#N/A</v>
      </c>
      <c r="Q476" s="36" t="e">
        <f ca="1">MATCH(LEFT(OFFSET(Lists!$Q$2,MATCH(E476,Lists!$R$3:$R$19,0)+1,0),4),Lists!$S$3:$S$640,1)</f>
        <v>#N/A</v>
      </c>
      <c r="R476" s="36" t="e">
        <f ca="1">LEFT(OFFSET(Lists!$S$2,P476-1+MATCH(F476,OFFSET(Lists!$T$3,P476-1,0,Q476-P476+1),0),0),6)</f>
        <v>#N/A</v>
      </c>
      <c r="S476" s="36" t="e">
        <f ca="1">VLOOKUP(R476,Lists!B:D,3,FALSE)</f>
        <v>#N/A</v>
      </c>
      <c r="T476" s="36" t="str">
        <f>IF(F476&lt;&gt;"",MATCH(R476,'Maximum minutes'!B:B,0),"")</f>
        <v/>
      </c>
      <c r="U476" s="36">
        <f ca="1">IF(F476&lt;&gt;"",COUNTA(OFFSET('Maximum minutes'!$C$1,'Annexe A1 Cours'!T476,0,1,50)),0)</f>
        <v>0</v>
      </c>
      <c r="V476" s="37">
        <f ca="1">IFERROR(OFFSET('Maximum minutes'!$C$1,T476+1,-1+MATCH(G476,OFFSET('Maximum minutes'!$C$1,T476-1,0,1,50),0)),0)</f>
        <v>0</v>
      </c>
      <c r="W476" s="38">
        <f t="shared" ca="1" si="14"/>
        <v>0</v>
      </c>
    </row>
    <row r="477" spans="1:23" s="36" customFormat="1" ht="18.75">
      <c r="A477" s="34"/>
      <c r="B477" s="39"/>
      <c r="C477" s="39"/>
      <c r="D477" s="35"/>
      <c r="E477" s="40"/>
      <c r="F477" s="39"/>
      <c r="G477" s="39"/>
      <c r="H477" s="39"/>
      <c r="I477" s="34"/>
      <c r="J477" s="34"/>
      <c r="K477" s="34"/>
      <c r="L477" s="34"/>
      <c r="M477" s="43" t="str">
        <f ca="1">IFERROR(OFFSET('Maximum minutes'!$C$1,T477,MATCH(IF(G477&lt;&gt;"",G477,F477),OFFSET('Maximum minutes'!$C$1,T477-1,0,1,U477+1),0)-1)*IF(OR(ISNUMBER(J477),J477="sans examen"),1,0)*IF(W477&lt;MinDate,1,0),"")</f>
        <v/>
      </c>
      <c r="N477" s="36">
        <f t="shared" ca="1" si="15"/>
        <v>0</v>
      </c>
      <c r="O477" s="36" t="e">
        <f ca="1">LEFT(OFFSET(Lists!$Q$2,MATCH(E477,Lists!$R$3:$R$19,0),0),4)</f>
        <v>#N/A</v>
      </c>
      <c r="P477" s="36" t="e">
        <f ca="1">MATCH(O477,Lists!$S$2:$S$640,1)</f>
        <v>#N/A</v>
      </c>
      <c r="Q477" s="36" t="e">
        <f ca="1">MATCH(LEFT(OFFSET(Lists!$Q$2,MATCH(E477,Lists!$R$3:$R$19,0)+1,0),4),Lists!$S$3:$S$640,1)</f>
        <v>#N/A</v>
      </c>
      <c r="R477" s="36" t="e">
        <f ca="1">LEFT(OFFSET(Lists!$S$2,P477-1+MATCH(F477,OFFSET(Lists!$T$3,P477-1,0,Q477-P477+1),0),0),6)</f>
        <v>#N/A</v>
      </c>
      <c r="S477" s="36" t="e">
        <f ca="1">VLOOKUP(R477,Lists!B:D,3,FALSE)</f>
        <v>#N/A</v>
      </c>
      <c r="T477" s="36" t="str">
        <f>IF(F477&lt;&gt;"",MATCH(R477,'Maximum minutes'!B:B,0),"")</f>
        <v/>
      </c>
      <c r="U477" s="36">
        <f ca="1">IF(F477&lt;&gt;"",COUNTA(OFFSET('Maximum minutes'!$C$1,'Annexe A1 Cours'!T477,0,1,50)),0)</f>
        <v>0</v>
      </c>
      <c r="V477" s="37">
        <f ca="1">IFERROR(OFFSET('Maximum minutes'!$C$1,T477+1,-1+MATCH(G477,OFFSET('Maximum minutes'!$C$1,T477-1,0,1,50),0)),0)</f>
        <v>0</v>
      </c>
      <c r="W477" s="38">
        <f t="shared" ca="1" si="14"/>
        <v>0</v>
      </c>
    </row>
    <row r="478" spans="1:23" s="36" customFormat="1" ht="18.75">
      <c r="A478" s="34"/>
      <c r="B478" s="39"/>
      <c r="C478" s="39"/>
      <c r="D478" s="35"/>
      <c r="E478" s="40"/>
      <c r="F478" s="39"/>
      <c r="G478" s="39"/>
      <c r="H478" s="39"/>
      <c r="I478" s="34"/>
      <c r="J478" s="34"/>
      <c r="K478" s="34"/>
      <c r="L478" s="34"/>
      <c r="M478" s="43" t="str">
        <f ca="1">IFERROR(OFFSET('Maximum minutes'!$C$1,T478,MATCH(IF(G478&lt;&gt;"",G478,F478),OFFSET('Maximum minutes'!$C$1,T478-1,0,1,U478+1),0)-1)*IF(OR(ISNUMBER(J478),J478="sans examen"),1,0)*IF(W478&lt;MinDate,1,0),"")</f>
        <v/>
      </c>
      <c r="N478" s="36">
        <f t="shared" ca="1" si="15"/>
        <v>0</v>
      </c>
      <c r="O478" s="36" t="e">
        <f ca="1">LEFT(OFFSET(Lists!$Q$2,MATCH(E478,Lists!$R$3:$R$19,0),0),4)</f>
        <v>#N/A</v>
      </c>
      <c r="P478" s="36" t="e">
        <f ca="1">MATCH(O478,Lists!$S$2:$S$640,1)</f>
        <v>#N/A</v>
      </c>
      <c r="Q478" s="36" t="e">
        <f ca="1">MATCH(LEFT(OFFSET(Lists!$Q$2,MATCH(E478,Lists!$R$3:$R$19,0)+1,0),4),Lists!$S$3:$S$640,1)</f>
        <v>#N/A</v>
      </c>
      <c r="R478" s="36" t="e">
        <f ca="1">LEFT(OFFSET(Lists!$S$2,P478-1+MATCH(F478,OFFSET(Lists!$T$3,P478-1,0,Q478-P478+1),0),0),6)</f>
        <v>#N/A</v>
      </c>
      <c r="S478" s="36" t="e">
        <f ca="1">VLOOKUP(R478,Lists!B:D,3,FALSE)</f>
        <v>#N/A</v>
      </c>
      <c r="T478" s="36" t="str">
        <f>IF(F478&lt;&gt;"",MATCH(R478,'Maximum minutes'!B:B,0),"")</f>
        <v/>
      </c>
      <c r="U478" s="36">
        <f ca="1">IF(F478&lt;&gt;"",COUNTA(OFFSET('Maximum minutes'!$C$1,'Annexe A1 Cours'!T478,0,1,50)),0)</f>
        <v>0</v>
      </c>
      <c r="V478" s="37">
        <f ca="1">IFERROR(OFFSET('Maximum minutes'!$C$1,T478+1,-1+MATCH(G478,OFFSET('Maximum minutes'!$C$1,T478-1,0,1,50),0)),0)</f>
        <v>0</v>
      </c>
      <c r="W478" s="38">
        <f t="shared" ca="1" si="14"/>
        <v>0</v>
      </c>
    </row>
    <row r="479" spans="1:23" s="36" customFormat="1" ht="18.75">
      <c r="A479" s="34"/>
      <c r="B479" s="39"/>
      <c r="C479" s="39"/>
      <c r="D479" s="35"/>
      <c r="E479" s="40"/>
      <c r="F479" s="39"/>
      <c r="G479" s="39"/>
      <c r="H479" s="39"/>
      <c r="I479" s="34"/>
      <c r="J479" s="34"/>
      <c r="K479" s="34"/>
      <c r="L479" s="34"/>
      <c r="M479" s="43" t="str">
        <f ca="1">IFERROR(OFFSET('Maximum minutes'!$C$1,T479,MATCH(IF(G479&lt;&gt;"",G479,F479),OFFSET('Maximum minutes'!$C$1,T479-1,0,1,U479+1),0)-1)*IF(OR(ISNUMBER(J479),J479="sans examen"),1,0)*IF(W479&lt;MinDate,1,0),"")</f>
        <v/>
      </c>
      <c r="N479" s="36">
        <f t="shared" ca="1" si="15"/>
        <v>0</v>
      </c>
      <c r="O479" s="36" t="e">
        <f ca="1">LEFT(OFFSET(Lists!$Q$2,MATCH(E479,Lists!$R$3:$R$19,0),0),4)</f>
        <v>#N/A</v>
      </c>
      <c r="P479" s="36" t="e">
        <f ca="1">MATCH(O479,Lists!$S$2:$S$640,1)</f>
        <v>#N/A</v>
      </c>
      <c r="Q479" s="36" t="e">
        <f ca="1">MATCH(LEFT(OFFSET(Lists!$Q$2,MATCH(E479,Lists!$R$3:$R$19,0)+1,0),4),Lists!$S$3:$S$640,1)</f>
        <v>#N/A</v>
      </c>
      <c r="R479" s="36" t="e">
        <f ca="1">LEFT(OFFSET(Lists!$S$2,P479-1+MATCH(F479,OFFSET(Lists!$T$3,P479-1,0,Q479-P479+1),0),0),6)</f>
        <v>#N/A</v>
      </c>
      <c r="S479" s="36" t="e">
        <f ca="1">VLOOKUP(R479,Lists!B:D,3,FALSE)</f>
        <v>#N/A</v>
      </c>
      <c r="T479" s="36" t="str">
        <f>IF(F479&lt;&gt;"",MATCH(R479,'Maximum minutes'!B:B,0),"")</f>
        <v/>
      </c>
      <c r="U479" s="36">
        <f ca="1">IF(F479&lt;&gt;"",COUNTA(OFFSET('Maximum minutes'!$C$1,'Annexe A1 Cours'!T479,0,1,50)),0)</f>
        <v>0</v>
      </c>
      <c r="V479" s="37">
        <f ca="1">IFERROR(OFFSET('Maximum minutes'!$C$1,T479+1,-1+MATCH(G479,OFFSET('Maximum minutes'!$C$1,T479-1,0,1,50),0)),0)</f>
        <v>0</v>
      </c>
      <c r="W479" s="38">
        <f t="shared" ca="1" si="14"/>
        <v>0</v>
      </c>
    </row>
    <row r="480" spans="1:23" s="36" customFormat="1" ht="18.75">
      <c r="A480" s="34"/>
      <c r="B480" s="39"/>
      <c r="C480" s="39"/>
      <c r="D480" s="35"/>
      <c r="E480" s="40"/>
      <c r="F480" s="39"/>
      <c r="G480" s="39"/>
      <c r="H480" s="39"/>
      <c r="I480" s="34"/>
      <c r="J480" s="34"/>
      <c r="K480" s="34"/>
      <c r="L480" s="34"/>
      <c r="M480" s="43" t="str">
        <f ca="1">IFERROR(OFFSET('Maximum minutes'!$C$1,T480,MATCH(IF(G480&lt;&gt;"",G480,F480),OFFSET('Maximum minutes'!$C$1,T480-1,0,1,U480+1),0)-1)*IF(OR(ISNUMBER(J480),J480="sans examen"),1,0)*IF(W480&lt;MinDate,1,0),"")</f>
        <v/>
      </c>
      <c r="N480" s="36">
        <f t="shared" ca="1" si="15"/>
        <v>0</v>
      </c>
      <c r="O480" s="36" t="e">
        <f ca="1">LEFT(OFFSET(Lists!$Q$2,MATCH(E480,Lists!$R$3:$R$19,0),0),4)</f>
        <v>#N/A</v>
      </c>
      <c r="P480" s="36" t="e">
        <f ca="1">MATCH(O480,Lists!$S$2:$S$640,1)</f>
        <v>#N/A</v>
      </c>
      <c r="Q480" s="36" t="e">
        <f ca="1">MATCH(LEFT(OFFSET(Lists!$Q$2,MATCH(E480,Lists!$R$3:$R$19,0)+1,0),4),Lists!$S$3:$S$640,1)</f>
        <v>#N/A</v>
      </c>
      <c r="R480" s="36" t="e">
        <f ca="1">LEFT(OFFSET(Lists!$S$2,P480-1+MATCH(F480,OFFSET(Lists!$T$3,P480-1,0,Q480-P480+1),0),0),6)</f>
        <v>#N/A</v>
      </c>
      <c r="S480" s="36" t="e">
        <f ca="1">VLOOKUP(R480,Lists!B:D,3,FALSE)</f>
        <v>#N/A</v>
      </c>
      <c r="T480" s="36" t="str">
        <f>IF(F480&lt;&gt;"",MATCH(R480,'Maximum minutes'!B:B,0),"")</f>
        <v/>
      </c>
      <c r="U480" s="36">
        <f ca="1">IF(F480&lt;&gt;"",COUNTA(OFFSET('Maximum minutes'!$C$1,'Annexe A1 Cours'!T480,0,1,50)),0)</f>
        <v>0</v>
      </c>
      <c r="V480" s="37">
        <f ca="1">IFERROR(OFFSET('Maximum minutes'!$C$1,T480+1,-1+MATCH(G480,OFFSET('Maximum minutes'!$C$1,T480-1,0,1,50),0)),0)</f>
        <v>0</v>
      </c>
      <c r="W480" s="38">
        <f t="shared" ca="1" si="14"/>
        <v>0</v>
      </c>
    </row>
    <row r="481" spans="1:23" s="36" customFormat="1" ht="18.75">
      <c r="A481" s="34"/>
      <c r="B481" s="39"/>
      <c r="C481" s="39"/>
      <c r="D481" s="35"/>
      <c r="E481" s="40"/>
      <c r="F481" s="39"/>
      <c r="G481" s="39"/>
      <c r="H481" s="39"/>
      <c r="I481" s="34"/>
      <c r="J481" s="34"/>
      <c r="K481" s="34"/>
      <c r="L481" s="34"/>
      <c r="M481" s="43" t="str">
        <f ca="1">IFERROR(OFFSET('Maximum minutes'!$C$1,T481,MATCH(IF(G481&lt;&gt;"",G481,F481),OFFSET('Maximum minutes'!$C$1,T481-1,0,1,U481+1),0)-1)*IF(OR(ISNUMBER(J481),J481="sans examen"),1,0)*IF(W481&lt;MinDate,1,0),"")</f>
        <v/>
      </c>
      <c r="N481" s="36">
        <f t="shared" ca="1" si="15"/>
        <v>0</v>
      </c>
      <c r="O481" s="36" t="e">
        <f ca="1">LEFT(OFFSET(Lists!$Q$2,MATCH(E481,Lists!$R$3:$R$19,0),0),4)</f>
        <v>#N/A</v>
      </c>
      <c r="P481" s="36" t="e">
        <f ca="1">MATCH(O481,Lists!$S$2:$S$640,1)</f>
        <v>#N/A</v>
      </c>
      <c r="Q481" s="36" t="e">
        <f ca="1">MATCH(LEFT(OFFSET(Lists!$Q$2,MATCH(E481,Lists!$R$3:$R$19,0)+1,0),4),Lists!$S$3:$S$640,1)</f>
        <v>#N/A</v>
      </c>
      <c r="R481" s="36" t="e">
        <f ca="1">LEFT(OFFSET(Lists!$S$2,P481-1+MATCH(F481,OFFSET(Lists!$T$3,P481-1,0,Q481-P481+1),0),0),6)</f>
        <v>#N/A</v>
      </c>
      <c r="S481" s="36" t="e">
        <f ca="1">VLOOKUP(R481,Lists!B:D,3,FALSE)</f>
        <v>#N/A</v>
      </c>
      <c r="T481" s="36" t="str">
        <f>IF(F481&lt;&gt;"",MATCH(R481,'Maximum minutes'!B:B,0),"")</f>
        <v/>
      </c>
      <c r="U481" s="36">
        <f ca="1">IF(F481&lt;&gt;"",COUNTA(OFFSET('Maximum minutes'!$C$1,'Annexe A1 Cours'!T481,0,1,50)),0)</f>
        <v>0</v>
      </c>
      <c r="V481" s="37">
        <f ca="1">IFERROR(OFFSET('Maximum minutes'!$C$1,T481+1,-1+MATCH(G481,OFFSET('Maximum minutes'!$C$1,T481-1,0,1,50),0)),0)</f>
        <v>0</v>
      </c>
      <c r="W481" s="38">
        <f t="shared" ca="1" si="14"/>
        <v>0</v>
      </c>
    </row>
    <row r="482" spans="1:23" s="36" customFormat="1" ht="18.75">
      <c r="A482" s="34"/>
      <c r="B482" s="39"/>
      <c r="C482" s="39"/>
      <c r="D482" s="35"/>
      <c r="E482" s="40"/>
      <c r="F482" s="39"/>
      <c r="G482" s="39"/>
      <c r="H482" s="39"/>
      <c r="I482" s="34"/>
      <c r="J482" s="34"/>
      <c r="K482" s="34"/>
      <c r="L482" s="34"/>
      <c r="M482" s="43" t="str">
        <f ca="1">IFERROR(OFFSET('Maximum minutes'!$C$1,T482,MATCH(IF(G482&lt;&gt;"",G482,F482),OFFSET('Maximum minutes'!$C$1,T482-1,0,1,U482+1),0)-1)*IF(OR(ISNUMBER(J482),J482="sans examen"),1,0)*IF(W482&lt;MinDate,1,0),"")</f>
        <v/>
      </c>
      <c r="N482" s="36">
        <f t="shared" ca="1" si="15"/>
        <v>0</v>
      </c>
      <c r="O482" s="36" t="e">
        <f ca="1">LEFT(OFFSET(Lists!$Q$2,MATCH(E482,Lists!$R$3:$R$19,0),0),4)</f>
        <v>#N/A</v>
      </c>
      <c r="P482" s="36" t="e">
        <f ca="1">MATCH(O482,Lists!$S$2:$S$640,1)</f>
        <v>#N/A</v>
      </c>
      <c r="Q482" s="36" t="e">
        <f ca="1">MATCH(LEFT(OFFSET(Lists!$Q$2,MATCH(E482,Lists!$R$3:$R$19,0)+1,0),4),Lists!$S$3:$S$640,1)</f>
        <v>#N/A</v>
      </c>
      <c r="R482" s="36" t="e">
        <f ca="1">LEFT(OFFSET(Lists!$S$2,P482-1+MATCH(F482,OFFSET(Lists!$T$3,P482-1,0,Q482-P482+1),0),0),6)</f>
        <v>#N/A</v>
      </c>
      <c r="S482" s="36" t="e">
        <f ca="1">VLOOKUP(R482,Lists!B:D,3,FALSE)</f>
        <v>#N/A</v>
      </c>
      <c r="T482" s="36" t="str">
        <f>IF(F482&lt;&gt;"",MATCH(R482,'Maximum minutes'!B:B,0),"")</f>
        <v/>
      </c>
      <c r="U482" s="36">
        <f ca="1">IF(F482&lt;&gt;"",COUNTA(OFFSET('Maximum minutes'!$C$1,'Annexe A1 Cours'!T482,0,1,50)),0)</f>
        <v>0</v>
      </c>
      <c r="V482" s="37">
        <f ca="1">IFERROR(OFFSET('Maximum minutes'!$C$1,T482+1,-1+MATCH(G482,OFFSET('Maximum minutes'!$C$1,T482-1,0,1,50),0)),0)</f>
        <v>0</v>
      </c>
      <c r="W482" s="38">
        <f t="shared" ca="1" si="14"/>
        <v>0</v>
      </c>
    </row>
    <row r="483" spans="1:23" s="36" customFormat="1" ht="18.75">
      <c r="A483" s="34"/>
      <c r="B483" s="39"/>
      <c r="C483" s="39"/>
      <c r="D483" s="35"/>
      <c r="E483" s="40"/>
      <c r="F483" s="39"/>
      <c r="G483" s="39"/>
      <c r="H483" s="39"/>
      <c r="I483" s="34"/>
      <c r="J483" s="34"/>
      <c r="K483" s="34"/>
      <c r="L483" s="34"/>
      <c r="M483" s="43" t="str">
        <f ca="1">IFERROR(OFFSET('Maximum minutes'!$C$1,T483,MATCH(IF(G483&lt;&gt;"",G483,F483),OFFSET('Maximum minutes'!$C$1,T483-1,0,1,U483+1),0)-1)*IF(OR(ISNUMBER(J483),J483="sans examen"),1,0)*IF(W483&lt;MinDate,1,0),"")</f>
        <v/>
      </c>
      <c r="N483" s="36">
        <f t="shared" ca="1" si="15"/>
        <v>0</v>
      </c>
      <c r="O483" s="36" t="e">
        <f ca="1">LEFT(OFFSET(Lists!$Q$2,MATCH(E483,Lists!$R$3:$R$19,0),0),4)</f>
        <v>#N/A</v>
      </c>
      <c r="P483" s="36" t="e">
        <f ca="1">MATCH(O483,Lists!$S$2:$S$640,1)</f>
        <v>#N/A</v>
      </c>
      <c r="Q483" s="36" t="e">
        <f ca="1">MATCH(LEFT(OFFSET(Lists!$Q$2,MATCH(E483,Lists!$R$3:$R$19,0)+1,0),4),Lists!$S$3:$S$640,1)</f>
        <v>#N/A</v>
      </c>
      <c r="R483" s="36" t="e">
        <f ca="1">LEFT(OFFSET(Lists!$S$2,P483-1+MATCH(F483,OFFSET(Lists!$T$3,P483-1,0,Q483-P483+1),0),0),6)</f>
        <v>#N/A</v>
      </c>
      <c r="S483" s="36" t="e">
        <f ca="1">VLOOKUP(R483,Lists!B:D,3,FALSE)</f>
        <v>#N/A</v>
      </c>
      <c r="T483" s="36" t="str">
        <f>IF(F483&lt;&gt;"",MATCH(R483,'Maximum minutes'!B:B,0),"")</f>
        <v/>
      </c>
      <c r="U483" s="36">
        <f ca="1">IF(F483&lt;&gt;"",COUNTA(OFFSET('Maximum minutes'!$C$1,'Annexe A1 Cours'!T483,0,1,50)),0)</f>
        <v>0</v>
      </c>
      <c r="V483" s="37">
        <f ca="1">IFERROR(OFFSET('Maximum minutes'!$C$1,T483+1,-1+MATCH(G483,OFFSET('Maximum minutes'!$C$1,T483-1,0,1,50),0)),0)</f>
        <v>0</v>
      </c>
      <c r="W483" s="38">
        <f t="shared" ca="1" si="14"/>
        <v>0</v>
      </c>
    </row>
    <row r="484" spans="1:23" s="36" customFormat="1" ht="18.75">
      <c r="A484" s="34"/>
      <c r="B484" s="39"/>
      <c r="C484" s="39"/>
      <c r="D484" s="35"/>
      <c r="E484" s="40"/>
      <c r="F484" s="39"/>
      <c r="G484" s="39"/>
      <c r="H484" s="39"/>
      <c r="I484" s="34"/>
      <c r="J484" s="34"/>
      <c r="K484" s="34"/>
      <c r="L484" s="34"/>
      <c r="M484" s="43" t="str">
        <f ca="1">IFERROR(OFFSET('Maximum minutes'!$C$1,T484,MATCH(IF(G484&lt;&gt;"",G484,F484),OFFSET('Maximum minutes'!$C$1,T484-1,0,1,U484+1),0)-1)*IF(OR(ISNUMBER(J484),J484="sans examen"),1,0)*IF(W484&lt;MinDate,1,0),"")</f>
        <v/>
      </c>
      <c r="N484" s="36">
        <f t="shared" ca="1" si="15"/>
        <v>0</v>
      </c>
      <c r="O484" s="36" t="e">
        <f ca="1">LEFT(OFFSET(Lists!$Q$2,MATCH(E484,Lists!$R$3:$R$19,0),0),4)</f>
        <v>#N/A</v>
      </c>
      <c r="P484" s="36" t="e">
        <f ca="1">MATCH(O484,Lists!$S$2:$S$640,1)</f>
        <v>#N/A</v>
      </c>
      <c r="Q484" s="36" t="e">
        <f ca="1">MATCH(LEFT(OFFSET(Lists!$Q$2,MATCH(E484,Lists!$R$3:$R$19,0)+1,0),4),Lists!$S$3:$S$640,1)</f>
        <v>#N/A</v>
      </c>
      <c r="R484" s="36" t="e">
        <f ca="1">LEFT(OFFSET(Lists!$S$2,P484-1+MATCH(F484,OFFSET(Lists!$T$3,P484-1,0,Q484-P484+1),0),0),6)</f>
        <v>#N/A</v>
      </c>
      <c r="S484" s="36" t="e">
        <f ca="1">VLOOKUP(R484,Lists!B:D,3,FALSE)</f>
        <v>#N/A</v>
      </c>
      <c r="T484" s="36" t="str">
        <f>IF(F484&lt;&gt;"",MATCH(R484,'Maximum minutes'!B:B,0),"")</f>
        <v/>
      </c>
      <c r="U484" s="36">
        <f ca="1">IF(F484&lt;&gt;"",COUNTA(OFFSET('Maximum minutes'!$C$1,'Annexe A1 Cours'!T484,0,1,50)),0)</f>
        <v>0</v>
      </c>
      <c r="V484" s="37">
        <f ca="1">IFERROR(OFFSET('Maximum minutes'!$C$1,T484+1,-1+MATCH(G484,OFFSET('Maximum minutes'!$C$1,T484-1,0,1,50),0)),0)</f>
        <v>0</v>
      </c>
      <c r="W484" s="38">
        <f t="shared" ca="1" si="14"/>
        <v>0</v>
      </c>
    </row>
    <row r="485" spans="1:23" s="36" customFormat="1" ht="18.75">
      <c r="A485" s="34"/>
      <c r="B485" s="39"/>
      <c r="C485" s="39"/>
      <c r="D485" s="35"/>
      <c r="E485" s="40"/>
      <c r="F485" s="39"/>
      <c r="G485" s="39"/>
      <c r="H485" s="39"/>
      <c r="I485" s="34"/>
      <c r="J485" s="34"/>
      <c r="K485" s="34"/>
      <c r="L485" s="34"/>
      <c r="M485" s="43" t="str">
        <f ca="1">IFERROR(OFFSET('Maximum minutes'!$C$1,T485,MATCH(IF(G485&lt;&gt;"",G485,F485),OFFSET('Maximum minutes'!$C$1,T485-1,0,1,U485+1),0)-1)*IF(OR(ISNUMBER(J485),J485="sans examen"),1,0)*IF(W485&lt;MinDate,1,0),"")</f>
        <v/>
      </c>
      <c r="N485" s="36">
        <f t="shared" ca="1" si="15"/>
        <v>0</v>
      </c>
      <c r="O485" s="36" t="e">
        <f ca="1">LEFT(OFFSET(Lists!$Q$2,MATCH(E485,Lists!$R$3:$R$19,0),0),4)</f>
        <v>#N/A</v>
      </c>
      <c r="P485" s="36" t="e">
        <f ca="1">MATCH(O485,Lists!$S$2:$S$640,1)</f>
        <v>#N/A</v>
      </c>
      <c r="Q485" s="36" t="e">
        <f ca="1">MATCH(LEFT(OFFSET(Lists!$Q$2,MATCH(E485,Lists!$R$3:$R$19,0)+1,0),4),Lists!$S$3:$S$640,1)</f>
        <v>#N/A</v>
      </c>
      <c r="R485" s="36" t="e">
        <f ca="1">LEFT(OFFSET(Lists!$S$2,P485-1+MATCH(F485,OFFSET(Lists!$T$3,P485-1,0,Q485-P485+1),0),0),6)</f>
        <v>#N/A</v>
      </c>
      <c r="S485" s="36" t="e">
        <f ca="1">VLOOKUP(R485,Lists!B:D,3,FALSE)</f>
        <v>#N/A</v>
      </c>
      <c r="T485" s="36" t="str">
        <f>IF(F485&lt;&gt;"",MATCH(R485,'Maximum minutes'!B:B,0),"")</f>
        <v/>
      </c>
      <c r="U485" s="36">
        <f ca="1">IF(F485&lt;&gt;"",COUNTA(OFFSET('Maximum minutes'!$C$1,'Annexe A1 Cours'!T485,0,1,50)),0)</f>
        <v>0</v>
      </c>
      <c r="V485" s="37">
        <f ca="1">IFERROR(OFFSET('Maximum minutes'!$C$1,T485+1,-1+MATCH(G485,OFFSET('Maximum minutes'!$C$1,T485-1,0,1,50),0)),0)</f>
        <v>0</v>
      </c>
      <c r="W485" s="38">
        <f t="shared" ca="1" si="14"/>
        <v>0</v>
      </c>
    </row>
    <row r="486" spans="1:23" s="36" customFormat="1" ht="18.75">
      <c r="A486" s="34"/>
      <c r="B486" s="39"/>
      <c r="C486" s="39"/>
      <c r="D486" s="35"/>
      <c r="E486" s="40"/>
      <c r="F486" s="39"/>
      <c r="G486" s="39"/>
      <c r="H486" s="39"/>
      <c r="I486" s="34"/>
      <c r="J486" s="34"/>
      <c r="K486" s="34"/>
      <c r="L486" s="34"/>
      <c r="M486" s="43" t="str">
        <f ca="1">IFERROR(OFFSET('Maximum minutes'!$C$1,T486,MATCH(IF(G486&lt;&gt;"",G486,F486),OFFSET('Maximum minutes'!$C$1,T486-1,0,1,U486+1),0)-1)*IF(OR(ISNUMBER(J486),J486="sans examen"),1,0)*IF(W486&lt;MinDate,1,0),"")</f>
        <v/>
      </c>
      <c r="N486" s="36">
        <f t="shared" ca="1" si="15"/>
        <v>0</v>
      </c>
      <c r="O486" s="36" t="e">
        <f ca="1">LEFT(OFFSET(Lists!$Q$2,MATCH(E486,Lists!$R$3:$R$19,0),0),4)</f>
        <v>#N/A</v>
      </c>
      <c r="P486" s="36" t="e">
        <f ca="1">MATCH(O486,Lists!$S$2:$S$640,1)</f>
        <v>#N/A</v>
      </c>
      <c r="Q486" s="36" t="e">
        <f ca="1">MATCH(LEFT(OFFSET(Lists!$Q$2,MATCH(E486,Lists!$R$3:$R$19,0)+1,0),4),Lists!$S$3:$S$640,1)</f>
        <v>#N/A</v>
      </c>
      <c r="R486" s="36" t="e">
        <f ca="1">LEFT(OFFSET(Lists!$S$2,P486-1+MATCH(F486,OFFSET(Lists!$T$3,P486-1,0,Q486-P486+1),0),0),6)</f>
        <v>#N/A</v>
      </c>
      <c r="S486" s="36" t="e">
        <f ca="1">VLOOKUP(R486,Lists!B:D,3,FALSE)</f>
        <v>#N/A</v>
      </c>
      <c r="T486" s="36" t="str">
        <f>IF(F486&lt;&gt;"",MATCH(R486,'Maximum minutes'!B:B,0),"")</f>
        <v/>
      </c>
      <c r="U486" s="36">
        <f ca="1">IF(F486&lt;&gt;"",COUNTA(OFFSET('Maximum minutes'!$C$1,'Annexe A1 Cours'!T486,0,1,50)),0)</f>
        <v>0</v>
      </c>
      <c r="V486" s="37">
        <f ca="1">IFERROR(OFFSET('Maximum minutes'!$C$1,T486+1,-1+MATCH(G486,OFFSET('Maximum minutes'!$C$1,T486-1,0,1,50),0)),0)</f>
        <v>0</v>
      </c>
      <c r="W486" s="38">
        <f t="shared" ca="1" si="14"/>
        <v>0</v>
      </c>
    </row>
    <row r="487" spans="1:23" s="36" customFormat="1" ht="18.75">
      <c r="A487" s="34"/>
      <c r="B487" s="39"/>
      <c r="C487" s="39"/>
      <c r="D487" s="35"/>
      <c r="E487" s="40"/>
      <c r="F487" s="39"/>
      <c r="G487" s="39"/>
      <c r="H487" s="39"/>
      <c r="I487" s="34"/>
      <c r="J487" s="34"/>
      <c r="K487" s="34"/>
      <c r="L487" s="34"/>
      <c r="M487" s="43" t="str">
        <f ca="1">IFERROR(OFFSET('Maximum minutes'!$C$1,T487,MATCH(IF(G487&lt;&gt;"",G487,F487),OFFSET('Maximum minutes'!$C$1,T487-1,0,1,U487+1),0)-1)*IF(OR(ISNUMBER(J487),J487="sans examen"),1,0)*IF(W487&lt;MinDate,1,0),"")</f>
        <v/>
      </c>
      <c r="N487" s="36">
        <f t="shared" ca="1" si="15"/>
        <v>0</v>
      </c>
      <c r="O487" s="36" t="e">
        <f ca="1">LEFT(OFFSET(Lists!$Q$2,MATCH(E487,Lists!$R$3:$R$19,0),0),4)</f>
        <v>#N/A</v>
      </c>
      <c r="P487" s="36" t="e">
        <f ca="1">MATCH(O487,Lists!$S$2:$S$640,1)</f>
        <v>#N/A</v>
      </c>
      <c r="Q487" s="36" t="e">
        <f ca="1">MATCH(LEFT(OFFSET(Lists!$Q$2,MATCH(E487,Lists!$R$3:$R$19,0)+1,0),4),Lists!$S$3:$S$640,1)</f>
        <v>#N/A</v>
      </c>
      <c r="R487" s="36" t="e">
        <f ca="1">LEFT(OFFSET(Lists!$S$2,P487-1+MATCH(F487,OFFSET(Lists!$T$3,P487-1,0,Q487-P487+1),0),0),6)</f>
        <v>#N/A</v>
      </c>
      <c r="S487" s="36" t="e">
        <f ca="1">VLOOKUP(R487,Lists!B:D,3,FALSE)</f>
        <v>#N/A</v>
      </c>
      <c r="T487" s="36" t="str">
        <f>IF(F487&lt;&gt;"",MATCH(R487,'Maximum minutes'!B:B,0),"")</f>
        <v/>
      </c>
      <c r="U487" s="36">
        <f ca="1">IF(F487&lt;&gt;"",COUNTA(OFFSET('Maximum minutes'!$C$1,'Annexe A1 Cours'!T487,0,1,50)),0)</f>
        <v>0</v>
      </c>
      <c r="V487" s="37">
        <f ca="1">IFERROR(OFFSET('Maximum minutes'!$C$1,T487+1,-1+MATCH(G487,OFFSET('Maximum minutes'!$C$1,T487-1,0,1,50),0)),0)</f>
        <v>0</v>
      </c>
      <c r="W487" s="38">
        <f t="shared" ca="1" si="14"/>
        <v>0</v>
      </c>
    </row>
    <row r="488" spans="1:23" s="36" customFormat="1" ht="18.75">
      <c r="A488" s="34"/>
      <c r="B488" s="39"/>
      <c r="C488" s="39"/>
      <c r="D488" s="35"/>
      <c r="E488" s="40"/>
      <c r="F488" s="39"/>
      <c r="G488" s="39"/>
      <c r="H488" s="39"/>
      <c r="I488" s="34"/>
      <c r="J488" s="34"/>
      <c r="K488" s="34"/>
      <c r="L488" s="34"/>
      <c r="M488" s="43" t="str">
        <f ca="1">IFERROR(OFFSET('Maximum minutes'!$C$1,T488,MATCH(IF(G488&lt;&gt;"",G488,F488),OFFSET('Maximum minutes'!$C$1,T488-1,0,1,U488+1),0)-1)*IF(OR(ISNUMBER(J488),J488="sans examen"),1,0)*IF(W488&lt;MinDate,1,0),"")</f>
        <v/>
      </c>
      <c r="N488" s="36">
        <f t="shared" ca="1" si="15"/>
        <v>0</v>
      </c>
      <c r="O488" s="36" t="e">
        <f ca="1">LEFT(OFFSET(Lists!$Q$2,MATCH(E488,Lists!$R$3:$R$19,0),0),4)</f>
        <v>#N/A</v>
      </c>
      <c r="P488" s="36" t="e">
        <f ca="1">MATCH(O488,Lists!$S$2:$S$640,1)</f>
        <v>#N/A</v>
      </c>
      <c r="Q488" s="36" t="e">
        <f ca="1">MATCH(LEFT(OFFSET(Lists!$Q$2,MATCH(E488,Lists!$R$3:$R$19,0)+1,0),4),Lists!$S$3:$S$640,1)</f>
        <v>#N/A</v>
      </c>
      <c r="R488" s="36" t="e">
        <f ca="1">LEFT(OFFSET(Lists!$S$2,P488-1+MATCH(F488,OFFSET(Lists!$T$3,P488-1,0,Q488-P488+1),0),0),6)</f>
        <v>#N/A</v>
      </c>
      <c r="S488" s="36" t="e">
        <f ca="1">VLOOKUP(R488,Lists!B:D,3,FALSE)</f>
        <v>#N/A</v>
      </c>
      <c r="T488" s="36" t="str">
        <f>IF(F488&lt;&gt;"",MATCH(R488,'Maximum minutes'!B:B,0),"")</f>
        <v/>
      </c>
      <c r="U488" s="36">
        <f ca="1">IF(F488&lt;&gt;"",COUNTA(OFFSET('Maximum minutes'!$C$1,'Annexe A1 Cours'!T488,0,1,50)),0)</f>
        <v>0</v>
      </c>
      <c r="V488" s="37">
        <f ca="1">IFERROR(OFFSET('Maximum minutes'!$C$1,T488+1,-1+MATCH(G488,OFFSET('Maximum minutes'!$C$1,T488-1,0,1,50),0)),0)</f>
        <v>0</v>
      </c>
      <c r="W488" s="38">
        <f t="shared" ca="1" si="14"/>
        <v>0</v>
      </c>
    </row>
    <row r="489" spans="1:23" s="36" customFormat="1" ht="18.75">
      <c r="A489" s="34"/>
      <c r="B489" s="39"/>
      <c r="C489" s="39"/>
      <c r="D489" s="35"/>
      <c r="E489" s="40"/>
      <c r="F489" s="39"/>
      <c r="G489" s="39"/>
      <c r="H489" s="39"/>
      <c r="I489" s="34"/>
      <c r="J489" s="34"/>
      <c r="K489" s="34"/>
      <c r="L489" s="34"/>
      <c r="M489" s="43" t="str">
        <f ca="1">IFERROR(OFFSET('Maximum minutes'!$C$1,T489,MATCH(IF(G489&lt;&gt;"",G489,F489),OFFSET('Maximum minutes'!$C$1,T489-1,0,1,U489+1),0)-1)*IF(OR(ISNUMBER(J489),J489="sans examen"),1,0)*IF(W489&lt;MinDate,1,0),"")</f>
        <v/>
      </c>
      <c r="N489" s="36">
        <f t="shared" ca="1" si="15"/>
        <v>0</v>
      </c>
      <c r="O489" s="36" t="e">
        <f ca="1">LEFT(OFFSET(Lists!$Q$2,MATCH(E489,Lists!$R$3:$R$19,0),0),4)</f>
        <v>#N/A</v>
      </c>
      <c r="P489" s="36" t="e">
        <f ca="1">MATCH(O489,Lists!$S$2:$S$640,1)</f>
        <v>#N/A</v>
      </c>
      <c r="Q489" s="36" t="e">
        <f ca="1">MATCH(LEFT(OFFSET(Lists!$Q$2,MATCH(E489,Lists!$R$3:$R$19,0)+1,0),4),Lists!$S$3:$S$640,1)</f>
        <v>#N/A</v>
      </c>
      <c r="R489" s="36" t="e">
        <f ca="1">LEFT(OFFSET(Lists!$S$2,P489-1+MATCH(F489,OFFSET(Lists!$T$3,P489-1,0,Q489-P489+1),0),0),6)</f>
        <v>#N/A</v>
      </c>
      <c r="S489" s="36" t="e">
        <f ca="1">VLOOKUP(R489,Lists!B:D,3,FALSE)</f>
        <v>#N/A</v>
      </c>
      <c r="T489" s="36" t="str">
        <f>IF(F489&lt;&gt;"",MATCH(R489,'Maximum minutes'!B:B,0),"")</f>
        <v/>
      </c>
      <c r="U489" s="36">
        <f ca="1">IF(F489&lt;&gt;"",COUNTA(OFFSET('Maximum minutes'!$C$1,'Annexe A1 Cours'!T489,0,1,50)),0)</f>
        <v>0</v>
      </c>
      <c r="V489" s="37">
        <f ca="1">IFERROR(OFFSET('Maximum minutes'!$C$1,T489+1,-1+MATCH(G489,OFFSET('Maximum minutes'!$C$1,T489-1,0,1,50),0)),0)</f>
        <v>0</v>
      </c>
      <c r="W489" s="38">
        <f t="shared" ca="1" si="14"/>
        <v>0</v>
      </c>
    </row>
    <row r="490" spans="1:23" s="36" customFormat="1" ht="18.75">
      <c r="A490" s="34"/>
      <c r="B490" s="39"/>
      <c r="C490" s="39"/>
      <c r="D490" s="35"/>
      <c r="E490" s="40"/>
      <c r="F490" s="39"/>
      <c r="G490" s="39"/>
      <c r="H490" s="39"/>
      <c r="I490" s="34"/>
      <c r="J490" s="34"/>
      <c r="K490" s="34"/>
      <c r="L490" s="34"/>
      <c r="M490" s="43" t="str">
        <f ca="1">IFERROR(OFFSET('Maximum minutes'!$C$1,T490,MATCH(IF(G490&lt;&gt;"",G490,F490),OFFSET('Maximum minutes'!$C$1,T490-1,0,1,U490+1),0)-1)*IF(OR(ISNUMBER(J490),J490="sans examen"),1,0)*IF(W490&lt;MinDate,1,0),"")</f>
        <v/>
      </c>
      <c r="N490" s="36">
        <f t="shared" ca="1" si="15"/>
        <v>0</v>
      </c>
      <c r="O490" s="36" t="e">
        <f ca="1">LEFT(OFFSET(Lists!$Q$2,MATCH(E490,Lists!$R$3:$R$19,0),0),4)</f>
        <v>#N/A</v>
      </c>
      <c r="P490" s="36" t="e">
        <f ca="1">MATCH(O490,Lists!$S$2:$S$640,1)</f>
        <v>#N/A</v>
      </c>
      <c r="Q490" s="36" t="e">
        <f ca="1">MATCH(LEFT(OFFSET(Lists!$Q$2,MATCH(E490,Lists!$R$3:$R$19,0)+1,0),4),Lists!$S$3:$S$640,1)</f>
        <v>#N/A</v>
      </c>
      <c r="R490" s="36" t="e">
        <f ca="1">LEFT(OFFSET(Lists!$S$2,P490-1+MATCH(F490,OFFSET(Lists!$T$3,P490-1,0,Q490-P490+1),0),0),6)</f>
        <v>#N/A</v>
      </c>
      <c r="S490" s="36" t="e">
        <f ca="1">VLOOKUP(R490,Lists!B:D,3,FALSE)</f>
        <v>#N/A</v>
      </c>
      <c r="T490" s="36" t="str">
        <f>IF(F490&lt;&gt;"",MATCH(R490,'Maximum minutes'!B:B,0),"")</f>
        <v/>
      </c>
      <c r="U490" s="36">
        <f ca="1">IF(F490&lt;&gt;"",COUNTA(OFFSET('Maximum minutes'!$C$1,'Annexe A1 Cours'!T490,0,1,50)),0)</f>
        <v>0</v>
      </c>
      <c r="V490" s="37">
        <f ca="1">IFERROR(OFFSET('Maximum minutes'!$C$1,T490+1,-1+MATCH(G490,OFFSET('Maximum minutes'!$C$1,T490-1,0,1,50),0)),0)</f>
        <v>0</v>
      </c>
      <c r="W490" s="38">
        <f t="shared" ca="1" si="14"/>
        <v>0</v>
      </c>
    </row>
    <row r="491" spans="1:23" s="36" customFormat="1" ht="18.75">
      <c r="A491" s="34"/>
      <c r="B491" s="39"/>
      <c r="C491" s="39"/>
      <c r="D491" s="35"/>
      <c r="E491" s="40"/>
      <c r="F491" s="39"/>
      <c r="G491" s="39"/>
      <c r="H491" s="39"/>
      <c r="I491" s="34"/>
      <c r="J491" s="34"/>
      <c r="K491" s="34"/>
      <c r="L491" s="34"/>
      <c r="M491" s="43" t="str">
        <f ca="1">IFERROR(OFFSET('Maximum minutes'!$C$1,T491,MATCH(IF(G491&lt;&gt;"",G491,F491),OFFSET('Maximum minutes'!$C$1,T491-1,0,1,U491+1),0)-1)*IF(OR(ISNUMBER(J491),J491="sans examen"),1,0)*IF(W491&lt;MinDate,1,0),"")</f>
        <v/>
      </c>
      <c r="N491" s="36">
        <f t="shared" ca="1" si="15"/>
        <v>0</v>
      </c>
      <c r="O491" s="36" t="e">
        <f ca="1">LEFT(OFFSET(Lists!$Q$2,MATCH(E491,Lists!$R$3:$R$19,0),0),4)</f>
        <v>#N/A</v>
      </c>
      <c r="P491" s="36" t="e">
        <f ca="1">MATCH(O491,Lists!$S$2:$S$640,1)</f>
        <v>#N/A</v>
      </c>
      <c r="Q491" s="36" t="e">
        <f ca="1">MATCH(LEFT(OFFSET(Lists!$Q$2,MATCH(E491,Lists!$R$3:$R$19,0)+1,0),4),Lists!$S$3:$S$640,1)</f>
        <v>#N/A</v>
      </c>
      <c r="R491" s="36" t="e">
        <f ca="1">LEFT(OFFSET(Lists!$S$2,P491-1+MATCH(F491,OFFSET(Lists!$T$3,P491-1,0,Q491-P491+1),0),0),6)</f>
        <v>#N/A</v>
      </c>
      <c r="S491" s="36" t="e">
        <f ca="1">VLOOKUP(R491,Lists!B:D,3,FALSE)</f>
        <v>#N/A</v>
      </c>
      <c r="T491" s="36" t="str">
        <f>IF(F491&lt;&gt;"",MATCH(R491,'Maximum minutes'!B:B,0),"")</f>
        <v/>
      </c>
      <c r="U491" s="36">
        <f ca="1">IF(F491&lt;&gt;"",COUNTA(OFFSET('Maximum minutes'!$C$1,'Annexe A1 Cours'!T491,0,1,50)),0)</f>
        <v>0</v>
      </c>
      <c r="V491" s="37">
        <f ca="1">IFERROR(OFFSET('Maximum minutes'!$C$1,T491+1,-1+MATCH(G491,OFFSET('Maximum minutes'!$C$1,T491-1,0,1,50),0)),0)</f>
        <v>0</v>
      </c>
      <c r="W491" s="38">
        <f t="shared" ca="1" si="14"/>
        <v>0</v>
      </c>
    </row>
    <row r="492" spans="1:23" s="36" customFormat="1" ht="18.75">
      <c r="A492" s="34"/>
      <c r="B492" s="39"/>
      <c r="C492" s="39"/>
      <c r="D492" s="35"/>
      <c r="E492" s="40"/>
      <c r="F492" s="39"/>
      <c r="G492" s="39"/>
      <c r="H492" s="39"/>
      <c r="I492" s="34"/>
      <c r="J492" s="34"/>
      <c r="K492" s="34"/>
      <c r="L492" s="34"/>
      <c r="M492" s="43" t="str">
        <f ca="1">IFERROR(OFFSET('Maximum minutes'!$C$1,T492,MATCH(IF(G492&lt;&gt;"",G492,F492),OFFSET('Maximum minutes'!$C$1,T492-1,0,1,U492+1),0)-1)*IF(OR(ISNUMBER(J492),J492="sans examen"),1,0)*IF(W492&lt;MinDate,1,0),"")</f>
        <v/>
      </c>
      <c r="N492" s="36">
        <f t="shared" ca="1" si="15"/>
        <v>0</v>
      </c>
      <c r="O492" s="36" t="e">
        <f ca="1">LEFT(OFFSET(Lists!$Q$2,MATCH(E492,Lists!$R$3:$R$19,0),0),4)</f>
        <v>#N/A</v>
      </c>
      <c r="P492" s="36" t="e">
        <f ca="1">MATCH(O492,Lists!$S$2:$S$640,1)</f>
        <v>#N/A</v>
      </c>
      <c r="Q492" s="36" t="e">
        <f ca="1">MATCH(LEFT(OFFSET(Lists!$Q$2,MATCH(E492,Lists!$R$3:$R$19,0)+1,0),4),Lists!$S$3:$S$640,1)</f>
        <v>#N/A</v>
      </c>
      <c r="R492" s="36" t="e">
        <f ca="1">LEFT(OFFSET(Lists!$S$2,P492-1+MATCH(F492,OFFSET(Lists!$T$3,P492-1,0,Q492-P492+1),0),0),6)</f>
        <v>#N/A</v>
      </c>
      <c r="S492" s="36" t="e">
        <f ca="1">VLOOKUP(R492,Lists!B:D,3,FALSE)</f>
        <v>#N/A</v>
      </c>
      <c r="T492" s="36" t="str">
        <f>IF(F492&lt;&gt;"",MATCH(R492,'Maximum minutes'!B:B,0),"")</f>
        <v/>
      </c>
      <c r="U492" s="36">
        <f ca="1">IF(F492&lt;&gt;"",COUNTA(OFFSET('Maximum minutes'!$C$1,'Annexe A1 Cours'!T492,0,1,50)),0)</f>
        <v>0</v>
      </c>
      <c r="V492" s="37">
        <f ca="1">IFERROR(OFFSET('Maximum minutes'!$C$1,T492+1,-1+MATCH(G492,OFFSET('Maximum minutes'!$C$1,T492-1,0,1,50),0)),0)</f>
        <v>0</v>
      </c>
      <c r="W492" s="38">
        <f t="shared" ca="1" si="14"/>
        <v>0</v>
      </c>
    </row>
    <row r="493" spans="1:23" s="36" customFormat="1" ht="18.75">
      <c r="A493" s="34"/>
      <c r="B493" s="39"/>
      <c r="C493" s="39"/>
      <c r="D493" s="35"/>
      <c r="E493" s="40"/>
      <c r="F493" s="39"/>
      <c r="G493" s="39"/>
      <c r="H493" s="39"/>
      <c r="I493" s="34"/>
      <c r="J493" s="34"/>
      <c r="K493" s="34"/>
      <c r="L493" s="34"/>
      <c r="M493" s="43" t="str">
        <f ca="1">IFERROR(OFFSET('Maximum minutes'!$C$1,T493,MATCH(IF(G493&lt;&gt;"",G493,F493),OFFSET('Maximum minutes'!$C$1,T493-1,0,1,U493+1),0)-1)*IF(OR(ISNUMBER(J493),J493="sans examen"),1,0)*IF(W493&lt;MinDate,1,0),"")</f>
        <v/>
      </c>
      <c r="N493" s="36">
        <f t="shared" ca="1" si="15"/>
        <v>0</v>
      </c>
      <c r="O493" s="36" t="e">
        <f ca="1">LEFT(OFFSET(Lists!$Q$2,MATCH(E493,Lists!$R$3:$R$19,0),0),4)</f>
        <v>#N/A</v>
      </c>
      <c r="P493" s="36" t="e">
        <f ca="1">MATCH(O493,Lists!$S$2:$S$640,1)</f>
        <v>#N/A</v>
      </c>
      <c r="Q493" s="36" t="e">
        <f ca="1">MATCH(LEFT(OFFSET(Lists!$Q$2,MATCH(E493,Lists!$R$3:$R$19,0)+1,0),4),Lists!$S$3:$S$640,1)</f>
        <v>#N/A</v>
      </c>
      <c r="R493" s="36" t="e">
        <f ca="1">LEFT(OFFSET(Lists!$S$2,P493-1+MATCH(F493,OFFSET(Lists!$T$3,P493-1,0,Q493-P493+1),0),0),6)</f>
        <v>#N/A</v>
      </c>
      <c r="S493" s="36" t="e">
        <f ca="1">VLOOKUP(R493,Lists!B:D,3,FALSE)</f>
        <v>#N/A</v>
      </c>
      <c r="T493" s="36" t="str">
        <f>IF(F493&lt;&gt;"",MATCH(R493,'Maximum minutes'!B:B,0),"")</f>
        <v/>
      </c>
      <c r="U493" s="36">
        <f ca="1">IF(F493&lt;&gt;"",COUNTA(OFFSET('Maximum minutes'!$C$1,'Annexe A1 Cours'!T493,0,1,50)),0)</f>
        <v>0</v>
      </c>
      <c r="V493" s="37">
        <f ca="1">IFERROR(OFFSET('Maximum minutes'!$C$1,T493+1,-1+MATCH(G493,OFFSET('Maximum minutes'!$C$1,T493-1,0,1,50),0)),0)</f>
        <v>0</v>
      </c>
      <c r="W493" s="38">
        <f t="shared" ca="1" si="14"/>
        <v>0</v>
      </c>
    </row>
    <row r="494" spans="1:23" s="36" customFormat="1" ht="18.75">
      <c r="A494" s="34"/>
      <c r="B494" s="39"/>
      <c r="C494" s="39"/>
      <c r="D494" s="35"/>
      <c r="E494" s="40"/>
      <c r="F494" s="39"/>
      <c r="G494" s="39"/>
      <c r="H494" s="39"/>
      <c r="I494" s="34"/>
      <c r="J494" s="34"/>
      <c r="K494" s="34"/>
      <c r="L494" s="34"/>
      <c r="M494" s="43" t="str">
        <f ca="1">IFERROR(OFFSET('Maximum minutes'!$C$1,T494,MATCH(IF(G494&lt;&gt;"",G494,F494),OFFSET('Maximum minutes'!$C$1,T494-1,0,1,U494+1),0)-1)*IF(OR(ISNUMBER(J494),J494="sans examen"),1,0)*IF(W494&lt;MinDate,1,0),"")</f>
        <v/>
      </c>
      <c r="N494" s="36">
        <f t="shared" ca="1" si="15"/>
        <v>0</v>
      </c>
      <c r="O494" s="36" t="e">
        <f ca="1">LEFT(OFFSET(Lists!$Q$2,MATCH(E494,Lists!$R$3:$R$19,0),0),4)</f>
        <v>#N/A</v>
      </c>
      <c r="P494" s="36" t="e">
        <f ca="1">MATCH(O494,Lists!$S$2:$S$640,1)</f>
        <v>#N/A</v>
      </c>
      <c r="Q494" s="36" t="e">
        <f ca="1">MATCH(LEFT(OFFSET(Lists!$Q$2,MATCH(E494,Lists!$R$3:$R$19,0)+1,0),4),Lists!$S$3:$S$640,1)</f>
        <v>#N/A</v>
      </c>
      <c r="R494" s="36" t="e">
        <f ca="1">LEFT(OFFSET(Lists!$S$2,P494-1+MATCH(F494,OFFSET(Lists!$T$3,P494-1,0,Q494-P494+1),0),0),6)</f>
        <v>#N/A</v>
      </c>
      <c r="S494" s="36" t="e">
        <f ca="1">VLOOKUP(R494,Lists!B:D,3,FALSE)</f>
        <v>#N/A</v>
      </c>
      <c r="T494" s="36" t="str">
        <f>IF(F494&lt;&gt;"",MATCH(R494,'Maximum minutes'!B:B,0),"")</f>
        <v/>
      </c>
      <c r="U494" s="36">
        <f ca="1">IF(F494&lt;&gt;"",COUNTA(OFFSET('Maximum minutes'!$C$1,'Annexe A1 Cours'!T494,0,1,50)),0)</f>
        <v>0</v>
      </c>
      <c r="V494" s="37">
        <f ca="1">IFERROR(OFFSET('Maximum minutes'!$C$1,T494+1,-1+MATCH(G494,OFFSET('Maximum minutes'!$C$1,T494-1,0,1,50),0)),0)</f>
        <v>0</v>
      </c>
      <c r="W494" s="38">
        <f t="shared" ca="1" si="14"/>
        <v>0</v>
      </c>
    </row>
    <row r="495" spans="1:23" s="36" customFormat="1" ht="18.75">
      <c r="A495" s="34"/>
      <c r="B495" s="39"/>
      <c r="C495" s="39"/>
      <c r="D495" s="35"/>
      <c r="E495" s="40"/>
      <c r="F495" s="39"/>
      <c r="G495" s="39"/>
      <c r="H495" s="39"/>
      <c r="I495" s="34"/>
      <c r="J495" s="34"/>
      <c r="K495" s="34"/>
      <c r="L495" s="34"/>
      <c r="M495" s="43" t="str">
        <f ca="1">IFERROR(OFFSET('Maximum minutes'!$C$1,T495,MATCH(IF(G495&lt;&gt;"",G495,F495),OFFSET('Maximum minutes'!$C$1,T495-1,0,1,U495+1),0)-1)*IF(OR(ISNUMBER(J495),J495="sans examen"),1,0)*IF(W495&lt;MinDate,1,0),"")</f>
        <v/>
      </c>
      <c r="N495" s="36">
        <f t="shared" ca="1" si="15"/>
        <v>0</v>
      </c>
      <c r="O495" s="36" t="e">
        <f ca="1">LEFT(OFFSET(Lists!$Q$2,MATCH(E495,Lists!$R$3:$R$19,0),0),4)</f>
        <v>#N/A</v>
      </c>
      <c r="P495" s="36" t="e">
        <f ca="1">MATCH(O495,Lists!$S$2:$S$640,1)</f>
        <v>#N/A</v>
      </c>
      <c r="Q495" s="36" t="e">
        <f ca="1">MATCH(LEFT(OFFSET(Lists!$Q$2,MATCH(E495,Lists!$R$3:$R$19,0)+1,0),4),Lists!$S$3:$S$640,1)</f>
        <v>#N/A</v>
      </c>
      <c r="R495" s="36" t="e">
        <f ca="1">LEFT(OFFSET(Lists!$S$2,P495-1+MATCH(F495,OFFSET(Lists!$T$3,P495-1,0,Q495-P495+1),0),0),6)</f>
        <v>#N/A</v>
      </c>
      <c r="S495" s="36" t="e">
        <f ca="1">VLOOKUP(R495,Lists!B:D,3,FALSE)</f>
        <v>#N/A</v>
      </c>
      <c r="T495" s="36" t="str">
        <f>IF(F495&lt;&gt;"",MATCH(R495,'Maximum minutes'!B:B,0),"")</f>
        <v/>
      </c>
      <c r="U495" s="36">
        <f ca="1">IF(F495&lt;&gt;"",COUNTA(OFFSET('Maximum minutes'!$C$1,'Annexe A1 Cours'!T495,0,1,50)),0)</f>
        <v>0</v>
      </c>
      <c r="V495" s="37">
        <f ca="1">IFERROR(OFFSET('Maximum minutes'!$C$1,T495+1,-1+MATCH(G495,OFFSET('Maximum minutes'!$C$1,T495-1,0,1,50),0)),0)</f>
        <v>0</v>
      </c>
      <c r="W495" s="38">
        <f t="shared" ca="1" si="14"/>
        <v>0</v>
      </c>
    </row>
    <row r="496" spans="1:23" s="36" customFormat="1" ht="18.75">
      <c r="A496" s="34"/>
      <c r="B496" s="39"/>
      <c r="C496" s="39"/>
      <c r="D496" s="35"/>
      <c r="E496" s="40"/>
      <c r="F496" s="39"/>
      <c r="G496" s="39"/>
      <c r="H496" s="39"/>
      <c r="I496" s="34"/>
      <c r="J496" s="34"/>
      <c r="K496" s="34"/>
      <c r="L496" s="34"/>
      <c r="M496" s="43" t="str">
        <f ca="1">IFERROR(OFFSET('Maximum minutes'!$C$1,T496,MATCH(IF(G496&lt;&gt;"",G496,F496),OFFSET('Maximum minutes'!$C$1,T496-1,0,1,U496+1),0)-1)*IF(OR(ISNUMBER(J496),J496="sans examen"),1,0)*IF(W496&lt;MinDate,1,0),"")</f>
        <v/>
      </c>
      <c r="N496" s="36">
        <f t="shared" ca="1" si="15"/>
        <v>0</v>
      </c>
      <c r="O496" s="36" t="e">
        <f ca="1">LEFT(OFFSET(Lists!$Q$2,MATCH(E496,Lists!$R$3:$R$19,0),0),4)</f>
        <v>#N/A</v>
      </c>
      <c r="P496" s="36" t="e">
        <f ca="1">MATCH(O496,Lists!$S$2:$S$640,1)</f>
        <v>#N/A</v>
      </c>
      <c r="Q496" s="36" t="e">
        <f ca="1">MATCH(LEFT(OFFSET(Lists!$Q$2,MATCH(E496,Lists!$R$3:$R$19,0)+1,0),4),Lists!$S$3:$S$640,1)</f>
        <v>#N/A</v>
      </c>
      <c r="R496" s="36" t="e">
        <f ca="1">LEFT(OFFSET(Lists!$S$2,P496-1+MATCH(F496,OFFSET(Lists!$T$3,P496-1,0,Q496-P496+1),0),0),6)</f>
        <v>#N/A</v>
      </c>
      <c r="S496" s="36" t="e">
        <f ca="1">VLOOKUP(R496,Lists!B:D,3,FALSE)</f>
        <v>#N/A</v>
      </c>
      <c r="T496" s="36" t="str">
        <f>IF(F496&lt;&gt;"",MATCH(R496,'Maximum minutes'!B:B,0),"")</f>
        <v/>
      </c>
      <c r="U496" s="36">
        <f ca="1">IF(F496&lt;&gt;"",COUNTA(OFFSET('Maximum minutes'!$C$1,'Annexe A1 Cours'!T496,0,1,50)),0)</f>
        <v>0</v>
      </c>
      <c r="V496" s="37">
        <f ca="1">IFERROR(OFFSET('Maximum minutes'!$C$1,T496+1,-1+MATCH(G496,OFFSET('Maximum minutes'!$C$1,T496-1,0,1,50),0)),0)</f>
        <v>0</v>
      </c>
      <c r="W496" s="38">
        <f t="shared" ca="1" si="14"/>
        <v>0</v>
      </c>
    </row>
    <row r="497" spans="1:23" s="36" customFormat="1" ht="18.75">
      <c r="A497" s="34"/>
      <c r="B497" s="39"/>
      <c r="C497" s="39"/>
      <c r="D497" s="35"/>
      <c r="E497" s="40"/>
      <c r="F497" s="39"/>
      <c r="G497" s="39"/>
      <c r="H497" s="39"/>
      <c r="I497" s="34"/>
      <c r="J497" s="34"/>
      <c r="K497" s="34"/>
      <c r="L497" s="34"/>
      <c r="M497" s="43" t="str">
        <f ca="1">IFERROR(OFFSET('Maximum minutes'!$C$1,T497,MATCH(IF(G497&lt;&gt;"",G497,F497),OFFSET('Maximum minutes'!$C$1,T497-1,0,1,U497+1),0)-1)*IF(OR(ISNUMBER(J497),J497="sans examen"),1,0)*IF(W497&lt;MinDate,1,0),"")</f>
        <v/>
      </c>
      <c r="N497" s="36">
        <f t="shared" ca="1" si="15"/>
        <v>0</v>
      </c>
      <c r="O497" s="36" t="e">
        <f ca="1">LEFT(OFFSET(Lists!$Q$2,MATCH(E497,Lists!$R$3:$R$19,0),0),4)</f>
        <v>#N/A</v>
      </c>
      <c r="P497" s="36" t="e">
        <f ca="1">MATCH(O497,Lists!$S$2:$S$640,1)</f>
        <v>#N/A</v>
      </c>
      <c r="Q497" s="36" t="e">
        <f ca="1">MATCH(LEFT(OFFSET(Lists!$Q$2,MATCH(E497,Lists!$R$3:$R$19,0)+1,0),4),Lists!$S$3:$S$640,1)</f>
        <v>#N/A</v>
      </c>
      <c r="R497" s="36" t="e">
        <f ca="1">LEFT(OFFSET(Lists!$S$2,P497-1+MATCH(F497,OFFSET(Lists!$T$3,P497-1,0,Q497-P497+1),0),0),6)</f>
        <v>#N/A</v>
      </c>
      <c r="S497" s="36" t="e">
        <f ca="1">VLOOKUP(R497,Lists!B:D,3,FALSE)</f>
        <v>#N/A</v>
      </c>
      <c r="T497" s="36" t="str">
        <f>IF(F497&lt;&gt;"",MATCH(R497,'Maximum minutes'!B:B,0),"")</f>
        <v/>
      </c>
      <c r="U497" s="36">
        <f ca="1">IF(F497&lt;&gt;"",COUNTA(OFFSET('Maximum minutes'!$C$1,'Annexe A1 Cours'!T497,0,1,50)),0)</f>
        <v>0</v>
      </c>
      <c r="V497" s="37">
        <f ca="1">IFERROR(OFFSET('Maximum minutes'!$C$1,T497+1,-1+MATCH(G497,OFFSET('Maximum minutes'!$C$1,T497-1,0,1,50),0)),0)</f>
        <v>0</v>
      </c>
      <c r="W497" s="38">
        <f t="shared" ca="1" si="14"/>
        <v>0</v>
      </c>
    </row>
    <row r="498" spans="1:23" s="36" customFormat="1" ht="18.75">
      <c r="A498" s="34"/>
      <c r="B498" s="39"/>
      <c r="C498" s="39"/>
      <c r="D498" s="35"/>
      <c r="E498" s="40"/>
      <c r="F498" s="39"/>
      <c r="G498" s="39"/>
      <c r="H498" s="39"/>
      <c r="I498" s="34"/>
      <c r="J498" s="34"/>
      <c r="K498" s="34"/>
      <c r="L498" s="34"/>
      <c r="M498" s="43" t="str">
        <f ca="1">IFERROR(OFFSET('Maximum minutes'!$C$1,T498,MATCH(IF(G498&lt;&gt;"",G498,F498),OFFSET('Maximum minutes'!$C$1,T498-1,0,1,U498+1),0)-1)*IF(OR(ISNUMBER(J498),J498="sans examen"),1,0)*IF(W498&lt;MinDate,1,0),"")</f>
        <v/>
      </c>
      <c r="N498" s="36">
        <f t="shared" ca="1" si="15"/>
        <v>0</v>
      </c>
      <c r="O498" s="36" t="e">
        <f ca="1">LEFT(OFFSET(Lists!$Q$2,MATCH(E498,Lists!$R$3:$R$19,0),0),4)</f>
        <v>#N/A</v>
      </c>
      <c r="P498" s="36" t="e">
        <f ca="1">MATCH(O498,Lists!$S$2:$S$640,1)</f>
        <v>#N/A</v>
      </c>
      <c r="Q498" s="36" t="e">
        <f ca="1">MATCH(LEFT(OFFSET(Lists!$Q$2,MATCH(E498,Lists!$R$3:$R$19,0)+1,0),4),Lists!$S$3:$S$640,1)</f>
        <v>#N/A</v>
      </c>
      <c r="R498" s="36" t="e">
        <f ca="1">LEFT(OFFSET(Lists!$S$2,P498-1+MATCH(F498,OFFSET(Lists!$T$3,P498-1,0,Q498-P498+1),0),0),6)</f>
        <v>#N/A</v>
      </c>
      <c r="S498" s="36" t="e">
        <f ca="1">VLOOKUP(R498,Lists!B:D,3,FALSE)</f>
        <v>#N/A</v>
      </c>
      <c r="T498" s="36" t="str">
        <f>IF(F498&lt;&gt;"",MATCH(R498,'Maximum minutes'!B:B,0),"")</f>
        <v/>
      </c>
      <c r="U498" s="36">
        <f ca="1">IF(F498&lt;&gt;"",COUNTA(OFFSET('Maximum minutes'!$C$1,'Annexe A1 Cours'!T498,0,1,50)),0)</f>
        <v>0</v>
      </c>
      <c r="V498" s="37">
        <f ca="1">IFERROR(OFFSET('Maximum minutes'!$C$1,T498+1,-1+MATCH(G498,OFFSET('Maximum minutes'!$C$1,T498-1,0,1,50),0)),0)</f>
        <v>0</v>
      </c>
      <c r="W498" s="38">
        <f t="shared" ca="1" si="14"/>
        <v>0</v>
      </c>
    </row>
    <row r="499" spans="1:23" s="36" customFormat="1" ht="18.75">
      <c r="A499" s="34"/>
      <c r="B499" s="39"/>
      <c r="C499" s="39"/>
      <c r="D499" s="35"/>
      <c r="E499" s="40"/>
      <c r="F499" s="39"/>
      <c r="G499" s="39"/>
      <c r="H499" s="39"/>
      <c r="I499" s="34"/>
      <c r="J499" s="34"/>
      <c r="K499" s="34"/>
      <c r="L499" s="34"/>
      <c r="M499" s="43" t="str">
        <f ca="1">IFERROR(OFFSET('Maximum minutes'!$C$1,T499,MATCH(IF(G499&lt;&gt;"",G499,F499),OFFSET('Maximum minutes'!$C$1,T499-1,0,1,U499+1),0)-1)*IF(OR(ISNUMBER(J499),J499="sans examen"),1,0)*IF(W499&lt;MinDate,1,0),"")</f>
        <v/>
      </c>
      <c r="N499" s="36">
        <f t="shared" ca="1" si="15"/>
        <v>0</v>
      </c>
      <c r="O499" s="36" t="e">
        <f ca="1">LEFT(OFFSET(Lists!$Q$2,MATCH(E499,Lists!$R$3:$R$19,0),0),4)</f>
        <v>#N/A</v>
      </c>
      <c r="P499" s="36" t="e">
        <f ca="1">MATCH(O499,Lists!$S$2:$S$640,1)</f>
        <v>#N/A</v>
      </c>
      <c r="Q499" s="36" t="e">
        <f ca="1">MATCH(LEFT(OFFSET(Lists!$Q$2,MATCH(E499,Lists!$R$3:$R$19,0)+1,0),4),Lists!$S$3:$S$640,1)</f>
        <v>#N/A</v>
      </c>
      <c r="R499" s="36" t="e">
        <f ca="1">LEFT(OFFSET(Lists!$S$2,P499-1+MATCH(F499,OFFSET(Lists!$T$3,P499-1,0,Q499-P499+1),0),0),6)</f>
        <v>#N/A</v>
      </c>
      <c r="S499" s="36" t="e">
        <f ca="1">VLOOKUP(R499,Lists!B:D,3,FALSE)</f>
        <v>#N/A</v>
      </c>
      <c r="T499" s="36" t="str">
        <f>IF(F499&lt;&gt;"",MATCH(R499,'Maximum minutes'!B:B,0),"")</f>
        <v/>
      </c>
      <c r="U499" s="36">
        <f ca="1">IF(F499&lt;&gt;"",COUNTA(OFFSET('Maximum minutes'!$C$1,'Annexe A1 Cours'!T499,0,1,50)),0)</f>
        <v>0</v>
      </c>
      <c r="V499" s="37">
        <f ca="1">IFERROR(OFFSET('Maximum minutes'!$C$1,T499+1,-1+MATCH(G499,OFFSET('Maximum minutes'!$C$1,T499-1,0,1,50),0)),0)</f>
        <v>0</v>
      </c>
      <c r="W499" s="38">
        <f t="shared" ca="1" si="14"/>
        <v>0</v>
      </c>
    </row>
    <row r="500" spans="1:23" s="36" customFormat="1" ht="18.75">
      <c r="A500" s="34"/>
      <c r="B500" s="39"/>
      <c r="C500" s="39"/>
      <c r="D500" s="35"/>
      <c r="E500" s="40"/>
      <c r="F500" s="39"/>
      <c r="G500" s="39"/>
      <c r="H500" s="39"/>
      <c r="I500" s="34"/>
      <c r="J500" s="34"/>
      <c r="K500" s="34"/>
      <c r="L500" s="34"/>
      <c r="M500" s="43" t="str">
        <f ca="1">IFERROR(OFFSET('Maximum minutes'!$C$1,T500,MATCH(IF(G500&lt;&gt;"",G500,F500),OFFSET('Maximum minutes'!$C$1,T500-1,0,1,U500+1),0)-1)*IF(OR(ISNUMBER(J500),J500="sans examen"),1,0)*IF(W500&lt;MinDate,1,0),"")</f>
        <v/>
      </c>
      <c r="N500" s="36">
        <f t="shared" ca="1" si="15"/>
        <v>0</v>
      </c>
      <c r="O500" s="36" t="e">
        <f ca="1">LEFT(OFFSET(Lists!$Q$2,MATCH(E500,Lists!$R$3:$R$19,0),0),4)</f>
        <v>#N/A</v>
      </c>
      <c r="P500" s="36" t="e">
        <f ca="1">MATCH(O500,Lists!$S$2:$S$640,1)</f>
        <v>#N/A</v>
      </c>
      <c r="Q500" s="36" t="e">
        <f ca="1">MATCH(LEFT(OFFSET(Lists!$Q$2,MATCH(E500,Lists!$R$3:$R$19,0)+1,0),4),Lists!$S$3:$S$640,1)</f>
        <v>#N/A</v>
      </c>
      <c r="R500" s="36" t="e">
        <f ca="1">LEFT(OFFSET(Lists!$S$2,P500-1+MATCH(F500,OFFSET(Lists!$T$3,P500-1,0,Q500-P500+1),0),0),6)</f>
        <v>#N/A</v>
      </c>
      <c r="S500" s="36" t="e">
        <f ca="1">VLOOKUP(R500,Lists!B:D,3,FALSE)</f>
        <v>#N/A</v>
      </c>
      <c r="T500" s="36" t="str">
        <f>IF(F500&lt;&gt;"",MATCH(R500,'Maximum minutes'!B:B,0),"")</f>
        <v/>
      </c>
      <c r="U500" s="36">
        <f ca="1">IF(F500&lt;&gt;"",COUNTA(OFFSET('Maximum minutes'!$C$1,'Annexe A1 Cours'!T500,0,1,50)),0)</f>
        <v>0</v>
      </c>
      <c r="V500" s="37">
        <f ca="1">IFERROR(OFFSET('Maximum minutes'!$C$1,T500+1,-1+MATCH(G500,OFFSET('Maximum minutes'!$C$1,T500-1,0,1,50),0)),0)</f>
        <v>0</v>
      </c>
      <c r="W500" s="38">
        <f t="shared" ca="1" si="14"/>
        <v>0</v>
      </c>
    </row>
    <row r="501" spans="1:23" s="36" customFormat="1" ht="18.75">
      <c r="A501" s="34"/>
      <c r="B501" s="39"/>
      <c r="C501" s="39"/>
      <c r="D501" s="35"/>
      <c r="E501" s="40"/>
      <c r="F501" s="39"/>
      <c r="G501" s="39"/>
      <c r="H501" s="39"/>
      <c r="I501" s="34"/>
      <c r="J501" s="34"/>
      <c r="K501" s="34"/>
      <c r="L501" s="34"/>
      <c r="M501" s="43" t="str">
        <f ca="1">IFERROR(OFFSET('Maximum minutes'!$C$1,T501,MATCH(IF(G501&lt;&gt;"",G501,F501),OFFSET('Maximum minutes'!$C$1,T501-1,0,1,U501+1),0)-1)*IF(OR(ISNUMBER(J501),J501="sans examen"),1,0)*IF(W501&lt;MinDate,1,0),"")</f>
        <v/>
      </c>
      <c r="N501" s="36">
        <f t="shared" ca="1" si="15"/>
        <v>0</v>
      </c>
      <c r="O501" s="36" t="e">
        <f ca="1">LEFT(OFFSET(Lists!$Q$2,MATCH(E501,Lists!$R$3:$R$19,0),0),4)</f>
        <v>#N/A</v>
      </c>
      <c r="P501" s="36" t="e">
        <f ca="1">MATCH(O501,Lists!$S$2:$S$640,1)</f>
        <v>#N/A</v>
      </c>
      <c r="Q501" s="36" t="e">
        <f ca="1">MATCH(LEFT(OFFSET(Lists!$Q$2,MATCH(E501,Lists!$R$3:$R$19,0)+1,0),4),Lists!$S$3:$S$640,1)</f>
        <v>#N/A</v>
      </c>
      <c r="R501" s="36" t="e">
        <f ca="1">LEFT(OFFSET(Lists!$S$2,P501-1+MATCH(F501,OFFSET(Lists!$T$3,P501-1,0,Q501-P501+1),0),0),6)</f>
        <v>#N/A</v>
      </c>
      <c r="S501" s="36" t="e">
        <f ca="1">VLOOKUP(R501,Lists!B:D,3,FALSE)</f>
        <v>#N/A</v>
      </c>
      <c r="T501" s="36" t="str">
        <f>IF(F501&lt;&gt;"",MATCH(R501,'Maximum minutes'!B:B,0),"")</f>
        <v/>
      </c>
      <c r="U501" s="36">
        <f ca="1">IF(F501&lt;&gt;"",COUNTA(OFFSET('Maximum minutes'!$C$1,'Annexe A1 Cours'!T501,0,1,50)),0)</f>
        <v>0</v>
      </c>
      <c r="V501" s="37">
        <f ca="1">IFERROR(OFFSET('Maximum minutes'!$C$1,T501+1,-1+MATCH(G501,OFFSET('Maximum minutes'!$C$1,T501-1,0,1,50),0)),0)</f>
        <v>0</v>
      </c>
      <c r="W501" s="38">
        <f t="shared" ca="1" si="14"/>
        <v>0</v>
      </c>
    </row>
    <row r="502" spans="1:23" s="36" customFormat="1" ht="18.75">
      <c r="A502" s="34"/>
      <c r="B502" s="39"/>
      <c r="C502" s="39"/>
      <c r="D502" s="35"/>
      <c r="E502" s="40"/>
      <c r="F502" s="39"/>
      <c r="G502" s="39"/>
      <c r="H502" s="39"/>
      <c r="I502" s="34"/>
      <c r="J502" s="34"/>
      <c r="K502" s="34"/>
      <c r="L502" s="34"/>
      <c r="M502" s="43" t="str">
        <f ca="1">IFERROR(OFFSET('Maximum minutes'!$C$1,T502,MATCH(IF(G502&lt;&gt;"",G502,F502),OFFSET('Maximum minutes'!$C$1,T502-1,0,1,U502+1),0)-1)*IF(OR(ISNUMBER(J502),J502="sans examen"),1,0)*IF(W502&lt;MinDate,1,0),"")</f>
        <v/>
      </c>
      <c r="N502" s="36">
        <f t="shared" ca="1" si="15"/>
        <v>0</v>
      </c>
      <c r="O502" s="36" t="e">
        <f ca="1">LEFT(OFFSET(Lists!$Q$2,MATCH(E502,Lists!$R$3:$R$19,0),0),4)</f>
        <v>#N/A</v>
      </c>
      <c r="P502" s="36" t="e">
        <f ca="1">MATCH(O502,Lists!$S$2:$S$640,1)</f>
        <v>#N/A</v>
      </c>
      <c r="Q502" s="36" t="e">
        <f ca="1">MATCH(LEFT(OFFSET(Lists!$Q$2,MATCH(E502,Lists!$R$3:$R$19,0)+1,0),4),Lists!$S$3:$S$640,1)</f>
        <v>#N/A</v>
      </c>
      <c r="R502" s="36" t="e">
        <f ca="1">LEFT(OFFSET(Lists!$S$2,P502-1+MATCH(F502,OFFSET(Lists!$T$3,P502-1,0,Q502-P502+1),0),0),6)</f>
        <v>#N/A</v>
      </c>
      <c r="S502" s="36" t="e">
        <f ca="1">VLOOKUP(R502,Lists!B:D,3,FALSE)</f>
        <v>#N/A</v>
      </c>
      <c r="T502" s="36" t="str">
        <f>IF(F502&lt;&gt;"",MATCH(R502,'Maximum minutes'!B:B,0),"")</f>
        <v/>
      </c>
      <c r="U502" s="36">
        <f ca="1">IF(F502&lt;&gt;"",COUNTA(OFFSET('Maximum minutes'!$C$1,'Annexe A1 Cours'!T502,0,1,50)),0)</f>
        <v>0</v>
      </c>
      <c r="V502" s="37">
        <f ca="1">IFERROR(OFFSET('Maximum minutes'!$C$1,T502+1,-1+MATCH(G502,OFFSET('Maximum minutes'!$C$1,T502-1,0,1,50),0)),0)</f>
        <v>0</v>
      </c>
      <c r="W502" s="38">
        <f t="shared" ca="1" si="14"/>
        <v>0</v>
      </c>
    </row>
    <row r="503" spans="1:23" s="36" customFormat="1" ht="18.75">
      <c r="A503" s="34"/>
      <c r="B503" s="39"/>
      <c r="C503" s="39"/>
      <c r="D503" s="35"/>
      <c r="E503" s="40"/>
      <c r="F503" s="39"/>
      <c r="G503" s="39"/>
      <c r="H503" s="39"/>
      <c r="I503" s="34"/>
      <c r="J503" s="34"/>
      <c r="K503" s="34"/>
      <c r="L503" s="34"/>
      <c r="M503" s="43" t="str">
        <f ca="1">IFERROR(OFFSET('Maximum minutes'!$C$1,T503,MATCH(IF(G503&lt;&gt;"",G503,F503),OFFSET('Maximum minutes'!$C$1,T503-1,0,1,U503+1),0)-1)*IF(OR(ISNUMBER(J503),J503="sans examen"),1,0)*IF(W503&lt;MinDate,1,0),"")</f>
        <v/>
      </c>
      <c r="N503" s="36">
        <f t="shared" ca="1" si="15"/>
        <v>0</v>
      </c>
      <c r="O503" s="36" t="e">
        <f ca="1">LEFT(OFFSET(Lists!$Q$2,MATCH(E503,Lists!$R$3:$R$19,0),0),4)</f>
        <v>#N/A</v>
      </c>
      <c r="P503" s="36" t="e">
        <f ca="1">MATCH(O503,Lists!$S$2:$S$640,1)</f>
        <v>#N/A</v>
      </c>
      <c r="Q503" s="36" t="e">
        <f ca="1">MATCH(LEFT(OFFSET(Lists!$Q$2,MATCH(E503,Lists!$R$3:$R$19,0)+1,0),4),Lists!$S$3:$S$640,1)</f>
        <v>#N/A</v>
      </c>
      <c r="R503" s="36" t="e">
        <f ca="1">LEFT(OFFSET(Lists!$S$2,P503-1+MATCH(F503,OFFSET(Lists!$T$3,P503-1,0,Q503-P503+1),0),0),6)</f>
        <v>#N/A</v>
      </c>
      <c r="S503" s="36" t="e">
        <f ca="1">VLOOKUP(R503,Lists!B:D,3,FALSE)</f>
        <v>#N/A</v>
      </c>
      <c r="T503" s="36" t="str">
        <f>IF(F503&lt;&gt;"",MATCH(R503,'Maximum minutes'!B:B,0),"")</f>
        <v/>
      </c>
      <c r="U503" s="36">
        <f ca="1">IF(F503&lt;&gt;"",COUNTA(OFFSET('Maximum minutes'!$C$1,'Annexe A1 Cours'!T503,0,1,50)),0)</f>
        <v>0</v>
      </c>
      <c r="V503" s="37">
        <f ca="1">IFERROR(OFFSET('Maximum minutes'!$C$1,T503+1,-1+MATCH(G503,OFFSET('Maximum minutes'!$C$1,T503-1,0,1,50),0)),0)</f>
        <v>0</v>
      </c>
      <c r="W503" s="38">
        <f t="shared" ca="1" si="14"/>
        <v>0</v>
      </c>
    </row>
    <row r="504" spans="1:23" s="36" customFormat="1" ht="18.75">
      <c r="A504" s="34"/>
      <c r="B504" s="39"/>
      <c r="C504" s="39"/>
      <c r="D504" s="35"/>
      <c r="E504" s="40"/>
      <c r="F504" s="39"/>
      <c r="G504" s="39"/>
      <c r="H504" s="39"/>
      <c r="I504" s="34"/>
      <c r="J504" s="34"/>
      <c r="K504" s="34"/>
      <c r="L504" s="34"/>
      <c r="M504" s="43" t="str">
        <f ca="1">IFERROR(OFFSET('Maximum minutes'!$C$1,T504,MATCH(IF(G504&lt;&gt;"",G504,F504),OFFSET('Maximum minutes'!$C$1,T504-1,0,1,U504+1),0)-1)*IF(OR(ISNUMBER(J504),J504="sans examen"),1,0)*IF(W504&lt;MinDate,1,0),"")</f>
        <v/>
      </c>
      <c r="N504" s="36">
        <f t="shared" ca="1" si="15"/>
        <v>0</v>
      </c>
      <c r="O504" s="36" t="e">
        <f ca="1">LEFT(OFFSET(Lists!$Q$2,MATCH(E504,Lists!$R$3:$R$19,0),0),4)</f>
        <v>#N/A</v>
      </c>
      <c r="P504" s="36" t="e">
        <f ca="1">MATCH(O504,Lists!$S$2:$S$640,1)</f>
        <v>#N/A</v>
      </c>
      <c r="Q504" s="36" t="e">
        <f ca="1">MATCH(LEFT(OFFSET(Lists!$Q$2,MATCH(E504,Lists!$R$3:$R$19,0)+1,0),4),Lists!$S$3:$S$640,1)</f>
        <v>#N/A</v>
      </c>
      <c r="R504" s="36" t="e">
        <f ca="1">LEFT(OFFSET(Lists!$S$2,P504-1+MATCH(F504,OFFSET(Lists!$T$3,P504-1,0,Q504-P504+1),0),0),6)</f>
        <v>#N/A</v>
      </c>
      <c r="S504" s="36" t="e">
        <f ca="1">VLOOKUP(R504,Lists!B:D,3,FALSE)</f>
        <v>#N/A</v>
      </c>
      <c r="T504" s="36" t="str">
        <f>IF(F504&lt;&gt;"",MATCH(R504,'Maximum minutes'!B:B,0),"")</f>
        <v/>
      </c>
      <c r="U504" s="36">
        <f ca="1">IF(F504&lt;&gt;"",COUNTA(OFFSET('Maximum minutes'!$C$1,'Annexe A1 Cours'!T504,0,1,50)),0)</f>
        <v>0</v>
      </c>
      <c r="V504" s="37">
        <f ca="1">IFERROR(OFFSET('Maximum minutes'!$C$1,T504+1,-1+MATCH(G504,OFFSET('Maximum minutes'!$C$1,T504-1,0,1,50),0)),0)</f>
        <v>0</v>
      </c>
      <c r="W504" s="38">
        <f t="shared" ca="1" si="14"/>
        <v>0</v>
      </c>
    </row>
    <row r="505" spans="1:23" s="36" customFormat="1" ht="18.75">
      <c r="A505" s="34"/>
      <c r="B505" s="39"/>
      <c r="C505" s="39"/>
      <c r="D505" s="35"/>
      <c r="E505" s="40"/>
      <c r="F505" s="39"/>
      <c r="G505" s="39"/>
      <c r="H505" s="39"/>
      <c r="I505" s="34"/>
      <c r="J505" s="34"/>
      <c r="K505" s="34"/>
      <c r="L505" s="34"/>
      <c r="M505" s="43" t="str">
        <f ca="1">IFERROR(OFFSET('Maximum minutes'!$C$1,T505,MATCH(IF(G505&lt;&gt;"",G505,F505),OFFSET('Maximum minutes'!$C$1,T505-1,0,1,U505+1),0)-1)*IF(OR(ISNUMBER(J505),J505="sans examen"),1,0)*IF(W505&lt;MinDate,1,0),"")</f>
        <v/>
      </c>
      <c r="N505" s="36">
        <f t="shared" ca="1" si="15"/>
        <v>0</v>
      </c>
      <c r="O505" s="36" t="e">
        <f ca="1">LEFT(OFFSET(Lists!$Q$2,MATCH(E505,Lists!$R$3:$R$19,0),0),4)</f>
        <v>#N/A</v>
      </c>
      <c r="P505" s="36" t="e">
        <f ca="1">MATCH(O505,Lists!$S$2:$S$640,1)</f>
        <v>#N/A</v>
      </c>
      <c r="Q505" s="36" t="e">
        <f ca="1">MATCH(LEFT(OFFSET(Lists!$Q$2,MATCH(E505,Lists!$R$3:$R$19,0)+1,0),4),Lists!$S$3:$S$640,1)</f>
        <v>#N/A</v>
      </c>
      <c r="R505" s="36" t="e">
        <f ca="1">LEFT(OFFSET(Lists!$S$2,P505-1+MATCH(F505,OFFSET(Lists!$T$3,P505-1,0,Q505-P505+1),0),0),6)</f>
        <v>#N/A</v>
      </c>
      <c r="S505" s="36" t="e">
        <f ca="1">VLOOKUP(R505,Lists!B:D,3,FALSE)</f>
        <v>#N/A</v>
      </c>
      <c r="T505" s="36" t="str">
        <f>IF(F505&lt;&gt;"",MATCH(R505,'Maximum minutes'!B:B,0),"")</f>
        <v/>
      </c>
      <c r="U505" s="36">
        <f ca="1">IF(F505&lt;&gt;"",COUNTA(OFFSET('Maximum minutes'!$C$1,'Annexe A1 Cours'!T505,0,1,50)),0)</f>
        <v>0</v>
      </c>
      <c r="V505" s="37">
        <f ca="1">IFERROR(OFFSET('Maximum minutes'!$C$1,T505+1,-1+MATCH(G505,OFFSET('Maximum minutes'!$C$1,T505-1,0,1,50),0)),0)</f>
        <v>0</v>
      </c>
      <c r="W505" s="38">
        <f t="shared" ca="1" si="14"/>
        <v>0</v>
      </c>
    </row>
    <row r="506" spans="1:23" s="36" customFormat="1" ht="18.75">
      <c r="A506" s="34"/>
      <c r="B506" s="39"/>
      <c r="C506" s="39"/>
      <c r="D506" s="35"/>
      <c r="E506" s="40"/>
      <c r="F506" s="39"/>
      <c r="G506" s="39"/>
      <c r="H506" s="39"/>
      <c r="I506" s="34"/>
      <c r="J506" s="34"/>
      <c r="K506" s="34"/>
      <c r="L506" s="34"/>
      <c r="M506" s="43" t="str">
        <f ca="1">IFERROR(OFFSET('Maximum minutes'!$C$1,T506,MATCH(IF(G506&lt;&gt;"",G506,F506),OFFSET('Maximum minutes'!$C$1,T506-1,0,1,U506+1),0)-1)*IF(OR(ISNUMBER(J506),J506="sans examen"),1,0)*IF(W506&lt;MinDate,1,0),"")</f>
        <v/>
      </c>
      <c r="N506" s="36">
        <f t="shared" ca="1" si="15"/>
        <v>0</v>
      </c>
      <c r="O506" s="36" t="e">
        <f ca="1">LEFT(OFFSET(Lists!$Q$2,MATCH(E506,Lists!$R$3:$R$19,0),0),4)</f>
        <v>#N/A</v>
      </c>
      <c r="P506" s="36" t="e">
        <f ca="1">MATCH(O506,Lists!$S$2:$S$640,1)</f>
        <v>#N/A</v>
      </c>
      <c r="Q506" s="36" t="e">
        <f ca="1">MATCH(LEFT(OFFSET(Lists!$Q$2,MATCH(E506,Lists!$R$3:$R$19,0)+1,0),4),Lists!$S$3:$S$640,1)</f>
        <v>#N/A</v>
      </c>
      <c r="R506" s="36" t="e">
        <f ca="1">LEFT(OFFSET(Lists!$S$2,P506-1+MATCH(F506,OFFSET(Lists!$T$3,P506-1,0,Q506-P506+1),0),0),6)</f>
        <v>#N/A</v>
      </c>
      <c r="S506" s="36" t="e">
        <f ca="1">VLOOKUP(R506,Lists!B:D,3,FALSE)</f>
        <v>#N/A</v>
      </c>
      <c r="T506" s="36" t="str">
        <f>IF(F506&lt;&gt;"",MATCH(R506,'Maximum minutes'!B:B,0),"")</f>
        <v/>
      </c>
      <c r="U506" s="36">
        <f ca="1">IF(F506&lt;&gt;"",COUNTA(OFFSET('Maximum minutes'!$C$1,'Annexe A1 Cours'!T506,0,1,50)),0)</f>
        <v>0</v>
      </c>
      <c r="V506" s="37">
        <f ca="1">IFERROR(OFFSET('Maximum minutes'!$C$1,T506+1,-1+MATCH(G506,OFFSET('Maximum minutes'!$C$1,T506-1,0,1,50),0)),0)</f>
        <v>0</v>
      </c>
      <c r="W506" s="38">
        <f t="shared" ca="1" si="14"/>
        <v>0</v>
      </c>
    </row>
    <row r="507" spans="1:23" s="36" customFormat="1" ht="18.75">
      <c r="A507" s="34"/>
      <c r="B507" s="39"/>
      <c r="C507" s="39"/>
      <c r="D507" s="35"/>
      <c r="E507" s="40"/>
      <c r="F507" s="39"/>
      <c r="G507" s="39"/>
      <c r="H507" s="39"/>
      <c r="I507" s="34"/>
      <c r="J507" s="34"/>
      <c r="K507" s="34"/>
      <c r="L507" s="34"/>
      <c r="M507" s="43" t="str">
        <f ca="1">IFERROR(OFFSET('Maximum minutes'!$C$1,T507,MATCH(IF(G507&lt;&gt;"",G507,F507),OFFSET('Maximum minutes'!$C$1,T507-1,0,1,U507+1),0)-1)*IF(OR(ISNUMBER(J507),J507="sans examen"),1,0)*IF(W507&lt;MinDate,1,0),"")</f>
        <v/>
      </c>
      <c r="N507" s="36">
        <f t="shared" ca="1" si="15"/>
        <v>0</v>
      </c>
      <c r="O507" s="36" t="e">
        <f ca="1">LEFT(OFFSET(Lists!$Q$2,MATCH(E507,Lists!$R$3:$R$19,0),0),4)</f>
        <v>#N/A</v>
      </c>
      <c r="P507" s="36" t="e">
        <f ca="1">MATCH(O507,Lists!$S$2:$S$640,1)</f>
        <v>#N/A</v>
      </c>
      <c r="Q507" s="36" t="e">
        <f ca="1">MATCH(LEFT(OFFSET(Lists!$Q$2,MATCH(E507,Lists!$R$3:$R$19,0)+1,0),4),Lists!$S$3:$S$640,1)</f>
        <v>#N/A</v>
      </c>
      <c r="R507" s="36" t="e">
        <f ca="1">LEFT(OFFSET(Lists!$S$2,P507-1+MATCH(F507,OFFSET(Lists!$T$3,P507-1,0,Q507-P507+1),0),0),6)</f>
        <v>#N/A</v>
      </c>
      <c r="S507" s="36" t="e">
        <f ca="1">VLOOKUP(R507,Lists!B:D,3,FALSE)</f>
        <v>#N/A</v>
      </c>
      <c r="T507" s="36" t="str">
        <f>IF(F507&lt;&gt;"",MATCH(R507,'Maximum minutes'!B:B,0),"")</f>
        <v/>
      </c>
      <c r="U507" s="36">
        <f ca="1">IF(F507&lt;&gt;"",COUNTA(OFFSET('Maximum minutes'!$C$1,'Annexe A1 Cours'!T507,0,1,50)),0)</f>
        <v>0</v>
      </c>
      <c r="V507" s="37">
        <f ca="1">IFERROR(OFFSET('Maximum minutes'!$C$1,T507+1,-1+MATCH(G507,OFFSET('Maximum minutes'!$C$1,T507-1,0,1,50),0)),0)</f>
        <v>0</v>
      </c>
      <c r="W507" s="38">
        <f t="shared" ca="1" si="14"/>
        <v>0</v>
      </c>
    </row>
    <row r="508" spans="1:23" s="36" customFormat="1" ht="18.75">
      <c r="A508" s="34"/>
      <c r="B508" s="39"/>
      <c r="C508" s="39"/>
      <c r="D508" s="35"/>
      <c r="E508" s="40"/>
      <c r="F508" s="39"/>
      <c r="G508" s="39"/>
      <c r="H508" s="39"/>
      <c r="I508" s="34"/>
      <c r="J508" s="34"/>
      <c r="K508" s="34"/>
      <c r="L508" s="34"/>
      <c r="M508" s="43" t="str">
        <f ca="1">IFERROR(OFFSET('Maximum minutes'!$C$1,T508,MATCH(IF(G508&lt;&gt;"",G508,F508),OFFSET('Maximum minutes'!$C$1,T508-1,0,1,U508+1),0)-1)*IF(OR(ISNUMBER(J508),J508="sans examen"),1,0)*IF(W508&lt;MinDate,1,0),"")</f>
        <v/>
      </c>
      <c r="N508" s="36">
        <f t="shared" ca="1" si="15"/>
        <v>0</v>
      </c>
      <c r="O508" s="36" t="e">
        <f ca="1">LEFT(OFFSET(Lists!$Q$2,MATCH(E508,Lists!$R$3:$R$19,0),0),4)</f>
        <v>#N/A</v>
      </c>
      <c r="P508" s="36" t="e">
        <f ca="1">MATCH(O508,Lists!$S$2:$S$640,1)</f>
        <v>#N/A</v>
      </c>
      <c r="Q508" s="36" t="e">
        <f ca="1">MATCH(LEFT(OFFSET(Lists!$Q$2,MATCH(E508,Lists!$R$3:$R$19,0)+1,0),4),Lists!$S$3:$S$640,1)</f>
        <v>#N/A</v>
      </c>
      <c r="R508" s="36" t="e">
        <f ca="1">LEFT(OFFSET(Lists!$S$2,P508-1+MATCH(F508,OFFSET(Lists!$T$3,P508-1,0,Q508-P508+1),0),0),6)</f>
        <v>#N/A</v>
      </c>
      <c r="S508" s="36" t="e">
        <f ca="1">VLOOKUP(R508,Lists!B:D,3,FALSE)</f>
        <v>#N/A</v>
      </c>
      <c r="T508" s="36" t="str">
        <f>IF(F508&lt;&gt;"",MATCH(R508,'Maximum minutes'!B:B,0),"")</f>
        <v/>
      </c>
      <c r="U508" s="36">
        <f ca="1">IF(F508&lt;&gt;"",COUNTA(OFFSET('Maximum minutes'!$C$1,'Annexe A1 Cours'!T508,0,1,50)),0)</f>
        <v>0</v>
      </c>
      <c r="V508" s="37">
        <f ca="1">IFERROR(OFFSET('Maximum minutes'!$C$1,T508+1,-1+MATCH(G508,OFFSET('Maximum minutes'!$C$1,T508-1,0,1,50),0)),0)</f>
        <v>0</v>
      </c>
      <c r="W508" s="38">
        <f t="shared" ca="1" si="14"/>
        <v>0</v>
      </c>
    </row>
    <row r="509" spans="1:23" s="36" customFormat="1" ht="18.75">
      <c r="A509" s="34"/>
      <c r="B509" s="39"/>
      <c r="C509" s="39"/>
      <c r="D509" s="35"/>
      <c r="E509" s="40"/>
      <c r="F509" s="39"/>
      <c r="G509" s="39"/>
      <c r="H509" s="39"/>
      <c r="I509" s="34"/>
      <c r="J509" s="34"/>
      <c r="K509" s="34"/>
      <c r="L509" s="34"/>
      <c r="M509" s="43" t="str">
        <f ca="1">IFERROR(OFFSET('Maximum minutes'!$C$1,T509,MATCH(IF(G509&lt;&gt;"",G509,F509),OFFSET('Maximum minutes'!$C$1,T509-1,0,1,U509+1),0)-1)*IF(OR(ISNUMBER(J509),J509="sans examen"),1,0)*IF(W509&lt;MinDate,1,0),"")</f>
        <v/>
      </c>
      <c r="N509" s="36">
        <f t="shared" ca="1" si="15"/>
        <v>0</v>
      </c>
      <c r="O509" s="36" t="e">
        <f ca="1">LEFT(OFFSET(Lists!$Q$2,MATCH(E509,Lists!$R$3:$R$19,0),0),4)</f>
        <v>#N/A</v>
      </c>
      <c r="P509" s="36" t="e">
        <f ca="1">MATCH(O509,Lists!$S$2:$S$640,1)</f>
        <v>#N/A</v>
      </c>
      <c r="Q509" s="36" t="e">
        <f ca="1">MATCH(LEFT(OFFSET(Lists!$Q$2,MATCH(E509,Lists!$R$3:$R$19,0)+1,0),4),Lists!$S$3:$S$640,1)</f>
        <v>#N/A</v>
      </c>
      <c r="R509" s="36" t="e">
        <f ca="1">LEFT(OFFSET(Lists!$S$2,P509-1+MATCH(F509,OFFSET(Lists!$T$3,P509-1,0,Q509-P509+1),0),0),6)</f>
        <v>#N/A</v>
      </c>
      <c r="S509" s="36" t="e">
        <f ca="1">VLOOKUP(R509,Lists!B:D,3,FALSE)</f>
        <v>#N/A</v>
      </c>
      <c r="T509" s="36" t="str">
        <f>IF(F509&lt;&gt;"",MATCH(R509,'Maximum minutes'!B:B,0),"")</f>
        <v/>
      </c>
      <c r="U509" s="36">
        <f ca="1">IF(F509&lt;&gt;"",COUNTA(OFFSET('Maximum minutes'!$C$1,'Annexe A1 Cours'!T509,0,1,50)),0)</f>
        <v>0</v>
      </c>
      <c r="V509" s="37">
        <f ca="1">IFERROR(OFFSET('Maximum minutes'!$C$1,T509+1,-1+MATCH(G509,OFFSET('Maximum minutes'!$C$1,T509-1,0,1,50),0)),0)</f>
        <v>0</v>
      </c>
      <c r="W509" s="38">
        <f t="shared" ca="1" si="14"/>
        <v>0</v>
      </c>
    </row>
    <row r="510" spans="1:23" s="36" customFormat="1" ht="18.75">
      <c r="A510" s="34"/>
      <c r="B510" s="39"/>
      <c r="C510" s="39"/>
      <c r="D510" s="35"/>
      <c r="E510" s="40"/>
      <c r="F510" s="39"/>
      <c r="G510" s="39"/>
      <c r="H510" s="39"/>
      <c r="I510" s="34"/>
      <c r="J510" s="34"/>
      <c r="K510" s="34"/>
      <c r="L510" s="34"/>
      <c r="M510" s="43" t="str">
        <f ca="1">IFERROR(OFFSET('Maximum minutes'!$C$1,T510,MATCH(IF(G510&lt;&gt;"",G510,F510),OFFSET('Maximum minutes'!$C$1,T510-1,0,1,U510+1),0)-1)*IF(OR(ISNUMBER(J510),J510="sans examen"),1,0)*IF(W510&lt;MinDate,1,0),"")</f>
        <v/>
      </c>
      <c r="N510" s="36">
        <f t="shared" ca="1" si="15"/>
        <v>0</v>
      </c>
      <c r="O510" s="36" t="e">
        <f ca="1">LEFT(OFFSET(Lists!$Q$2,MATCH(E510,Lists!$R$3:$R$19,0),0),4)</f>
        <v>#N/A</v>
      </c>
      <c r="P510" s="36" t="e">
        <f ca="1">MATCH(O510,Lists!$S$2:$S$640,1)</f>
        <v>#N/A</v>
      </c>
      <c r="Q510" s="36" t="e">
        <f ca="1">MATCH(LEFT(OFFSET(Lists!$Q$2,MATCH(E510,Lists!$R$3:$R$19,0)+1,0),4),Lists!$S$3:$S$640,1)</f>
        <v>#N/A</v>
      </c>
      <c r="R510" s="36" t="e">
        <f ca="1">LEFT(OFFSET(Lists!$S$2,P510-1+MATCH(F510,OFFSET(Lists!$T$3,P510-1,0,Q510-P510+1),0),0),6)</f>
        <v>#N/A</v>
      </c>
      <c r="S510" s="36" t="e">
        <f ca="1">VLOOKUP(R510,Lists!B:D,3,FALSE)</f>
        <v>#N/A</v>
      </c>
      <c r="T510" s="36" t="str">
        <f>IF(F510&lt;&gt;"",MATCH(R510,'Maximum minutes'!B:B,0),"")</f>
        <v/>
      </c>
      <c r="U510" s="36">
        <f ca="1">IF(F510&lt;&gt;"",COUNTA(OFFSET('Maximum minutes'!$C$1,'Annexe A1 Cours'!T510,0,1,50)),0)</f>
        <v>0</v>
      </c>
      <c r="V510" s="37">
        <f ca="1">IFERROR(OFFSET('Maximum minutes'!$C$1,T510+1,-1+MATCH(G510,OFFSET('Maximum minutes'!$C$1,T510-1,0,1,50),0)),0)</f>
        <v>0</v>
      </c>
      <c r="W510" s="38">
        <f t="shared" ca="1" si="14"/>
        <v>0</v>
      </c>
    </row>
    <row r="511" spans="1:23" s="36" customFormat="1" ht="18.75">
      <c r="A511" s="34"/>
      <c r="B511" s="39"/>
      <c r="C511" s="39"/>
      <c r="D511" s="35"/>
      <c r="E511" s="40"/>
      <c r="F511" s="39"/>
      <c r="G511" s="39"/>
      <c r="H511" s="39"/>
      <c r="I511" s="34"/>
      <c r="J511" s="34"/>
      <c r="K511" s="34"/>
      <c r="L511" s="34"/>
      <c r="M511" s="43" t="str">
        <f ca="1">IFERROR(OFFSET('Maximum minutes'!$C$1,T511,MATCH(IF(G511&lt;&gt;"",G511,F511),OFFSET('Maximum minutes'!$C$1,T511-1,0,1,U511+1),0)-1)*IF(OR(ISNUMBER(J511),J511="sans examen"),1,0)*IF(W511&lt;MinDate,1,0),"")</f>
        <v/>
      </c>
      <c r="N511" s="36">
        <f t="shared" ca="1" si="15"/>
        <v>0</v>
      </c>
      <c r="O511" s="36" t="e">
        <f ca="1">LEFT(OFFSET(Lists!$Q$2,MATCH(E511,Lists!$R$3:$R$19,0),0),4)</f>
        <v>#N/A</v>
      </c>
      <c r="P511" s="36" t="e">
        <f ca="1">MATCH(O511,Lists!$S$2:$S$640,1)</f>
        <v>#N/A</v>
      </c>
      <c r="Q511" s="36" t="e">
        <f ca="1">MATCH(LEFT(OFFSET(Lists!$Q$2,MATCH(E511,Lists!$R$3:$R$19,0)+1,0),4),Lists!$S$3:$S$640,1)</f>
        <v>#N/A</v>
      </c>
      <c r="R511" s="36" t="e">
        <f ca="1">LEFT(OFFSET(Lists!$S$2,P511-1+MATCH(F511,OFFSET(Lists!$T$3,P511-1,0,Q511-P511+1),0),0),6)</f>
        <v>#N/A</v>
      </c>
      <c r="S511" s="36" t="e">
        <f ca="1">VLOOKUP(R511,Lists!B:D,3,FALSE)</f>
        <v>#N/A</v>
      </c>
      <c r="T511" s="36" t="str">
        <f>IF(F511&lt;&gt;"",MATCH(R511,'Maximum minutes'!B:B,0),"")</f>
        <v/>
      </c>
      <c r="U511" s="36">
        <f ca="1">IF(F511&lt;&gt;"",COUNTA(OFFSET('Maximum minutes'!$C$1,'Annexe A1 Cours'!T511,0,1,50)),0)</f>
        <v>0</v>
      </c>
      <c r="V511" s="37">
        <f ca="1">IFERROR(OFFSET('Maximum minutes'!$C$1,T511+1,-1+MATCH(G511,OFFSET('Maximum minutes'!$C$1,T511-1,0,1,50),0)),0)</f>
        <v>0</v>
      </c>
      <c r="W511" s="38">
        <f t="shared" ca="1" si="14"/>
        <v>0</v>
      </c>
    </row>
    <row r="512" spans="1:23" s="36" customFormat="1" ht="18.75">
      <c r="A512" s="34"/>
      <c r="B512" s="39"/>
      <c r="C512" s="39"/>
      <c r="D512" s="35"/>
      <c r="E512" s="40"/>
      <c r="F512" s="39"/>
      <c r="G512" s="39"/>
      <c r="H512" s="39"/>
      <c r="I512" s="34"/>
      <c r="J512" s="34"/>
      <c r="K512" s="34"/>
      <c r="L512" s="34"/>
      <c r="M512" s="43" t="str">
        <f ca="1">IFERROR(OFFSET('Maximum minutes'!$C$1,T512,MATCH(IF(G512&lt;&gt;"",G512,F512),OFFSET('Maximum minutes'!$C$1,T512-1,0,1,U512+1),0)-1)*IF(OR(ISNUMBER(J512),J512="sans examen"),1,0)*IF(W512&lt;MinDate,1,0),"")</f>
        <v/>
      </c>
      <c r="N512" s="36">
        <f t="shared" ca="1" si="15"/>
        <v>0</v>
      </c>
      <c r="O512" s="36" t="e">
        <f ca="1">LEFT(OFFSET(Lists!$Q$2,MATCH(E512,Lists!$R$3:$R$19,0),0),4)</f>
        <v>#N/A</v>
      </c>
      <c r="P512" s="36" t="e">
        <f ca="1">MATCH(O512,Lists!$S$2:$S$640,1)</f>
        <v>#N/A</v>
      </c>
      <c r="Q512" s="36" t="e">
        <f ca="1">MATCH(LEFT(OFFSET(Lists!$Q$2,MATCH(E512,Lists!$R$3:$R$19,0)+1,0),4),Lists!$S$3:$S$640,1)</f>
        <v>#N/A</v>
      </c>
      <c r="R512" s="36" t="e">
        <f ca="1">LEFT(OFFSET(Lists!$S$2,P512-1+MATCH(F512,OFFSET(Lists!$T$3,P512-1,0,Q512-P512+1),0),0),6)</f>
        <v>#N/A</v>
      </c>
      <c r="S512" s="36" t="e">
        <f ca="1">VLOOKUP(R512,Lists!B:D,3,FALSE)</f>
        <v>#N/A</v>
      </c>
      <c r="T512" s="36" t="str">
        <f>IF(F512&lt;&gt;"",MATCH(R512,'Maximum minutes'!B:B,0),"")</f>
        <v/>
      </c>
      <c r="U512" s="36">
        <f ca="1">IF(F512&lt;&gt;"",COUNTA(OFFSET('Maximum minutes'!$C$1,'Annexe A1 Cours'!T512,0,1,50)),0)</f>
        <v>0</v>
      </c>
      <c r="V512" s="37">
        <f ca="1">IFERROR(OFFSET('Maximum minutes'!$C$1,T512+1,-1+MATCH(G512,OFFSET('Maximum minutes'!$C$1,T512-1,0,1,50),0)),0)</f>
        <v>0</v>
      </c>
      <c r="W512" s="38">
        <f t="shared" ca="1" si="14"/>
        <v>0</v>
      </c>
    </row>
    <row r="513" spans="1:23" s="36" customFormat="1" ht="18.75">
      <c r="A513" s="34"/>
      <c r="B513" s="39"/>
      <c r="C513" s="39"/>
      <c r="D513" s="35"/>
      <c r="E513" s="40"/>
      <c r="F513" s="39"/>
      <c r="G513" s="39"/>
      <c r="H513" s="39"/>
      <c r="I513" s="34"/>
      <c r="J513" s="34"/>
      <c r="K513" s="34"/>
      <c r="L513" s="34"/>
      <c r="M513" s="43" t="str">
        <f ca="1">IFERROR(OFFSET('Maximum minutes'!$C$1,T513,MATCH(IF(G513&lt;&gt;"",G513,F513),OFFSET('Maximum minutes'!$C$1,T513-1,0,1,U513+1),0)-1)*IF(OR(ISNUMBER(J513),J513="sans examen"),1,0)*IF(W513&lt;MinDate,1,0),"")</f>
        <v/>
      </c>
      <c r="N513" s="36">
        <f t="shared" ca="1" si="15"/>
        <v>0</v>
      </c>
      <c r="O513" s="36" t="e">
        <f ca="1">LEFT(OFFSET(Lists!$Q$2,MATCH(E513,Lists!$R$3:$R$19,0),0),4)</f>
        <v>#N/A</v>
      </c>
      <c r="P513" s="36" t="e">
        <f ca="1">MATCH(O513,Lists!$S$2:$S$640,1)</f>
        <v>#N/A</v>
      </c>
      <c r="Q513" s="36" t="e">
        <f ca="1">MATCH(LEFT(OFFSET(Lists!$Q$2,MATCH(E513,Lists!$R$3:$R$19,0)+1,0),4),Lists!$S$3:$S$640,1)</f>
        <v>#N/A</v>
      </c>
      <c r="R513" s="36" t="e">
        <f ca="1">LEFT(OFFSET(Lists!$S$2,P513-1+MATCH(F513,OFFSET(Lists!$T$3,P513-1,0,Q513-P513+1),0),0),6)</f>
        <v>#N/A</v>
      </c>
      <c r="S513" s="36" t="e">
        <f ca="1">VLOOKUP(R513,Lists!B:D,3,FALSE)</f>
        <v>#N/A</v>
      </c>
      <c r="T513" s="36" t="str">
        <f>IF(F513&lt;&gt;"",MATCH(R513,'Maximum minutes'!B:B,0),"")</f>
        <v/>
      </c>
      <c r="U513" s="36">
        <f ca="1">IF(F513&lt;&gt;"",COUNTA(OFFSET('Maximum minutes'!$C$1,'Annexe A1 Cours'!T513,0,1,50)),0)</f>
        <v>0</v>
      </c>
      <c r="V513" s="37">
        <f ca="1">IFERROR(OFFSET('Maximum minutes'!$C$1,T513+1,-1+MATCH(G513,OFFSET('Maximum minutes'!$C$1,T513-1,0,1,50),0)),0)</f>
        <v>0</v>
      </c>
      <c r="W513" s="38">
        <f t="shared" ca="1" si="14"/>
        <v>0</v>
      </c>
    </row>
    <row r="514" spans="1:23" s="36" customFormat="1" ht="18.75">
      <c r="A514" s="34"/>
      <c r="B514" s="39"/>
      <c r="C514" s="39"/>
      <c r="D514" s="35"/>
      <c r="E514" s="40"/>
      <c r="F514" s="39"/>
      <c r="G514" s="39"/>
      <c r="H514" s="39"/>
      <c r="I514" s="34"/>
      <c r="J514" s="34"/>
      <c r="K514" s="34"/>
      <c r="L514" s="34"/>
      <c r="M514" s="43" t="str">
        <f ca="1">IFERROR(OFFSET('Maximum minutes'!$C$1,T514,MATCH(IF(G514&lt;&gt;"",G514,F514),OFFSET('Maximum minutes'!$C$1,T514-1,0,1,U514+1),0)-1)*IF(OR(ISNUMBER(J514),J514="sans examen"),1,0)*IF(W514&lt;MinDate,1,0),"")</f>
        <v/>
      </c>
      <c r="N514" s="36">
        <f t="shared" ca="1" si="15"/>
        <v>0</v>
      </c>
      <c r="O514" s="36" t="e">
        <f ca="1">LEFT(OFFSET(Lists!$Q$2,MATCH(E514,Lists!$R$3:$R$19,0),0),4)</f>
        <v>#N/A</v>
      </c>
      <c r="P514" s="36" t="e">
        <f ca="1">MATCH(O514,Lists!$S$2:$S$640,1)</f>
        <v>#N/A</v>
      </c>
      <c r="Q514" s="36" t="e">
        <f ca="1">MATCH(LEFT(OFFSET(Lists!$Q$2,MATCH(E514,Lists!$R$3:$R$19,0)+1,0),4),Lists!$S$3:$S$640,1)</f>
        <v>#N/A</v>
      </c>
      <c r="R514" s="36" t="e">
        <f ca="1">LEFT(OFFSET(Lists!$S$2,P514-1+MATCH(F514,OFFSET(Lists!$T$3,P514-1,0,Q514-P514+1),0),0),6)</f>
        <v>#N/A</v>
      </c>
      <c r="S514" s="36" t="e">
        <f ca="1">VLOOKUP(R514,Lists!B:D,3,FALSE)</f>
        <v>#N/A</v>
      </c>
      <c r="T514" s="36" t="str">
        <f>IF(F514&lt;&gt;"",MATCH(R514,'Maximum minutes'!B:B,0),"")</f>
        <v/>
      </c>
      <c r="U514" s="36">
        <f ca="1">IF(F514&lt;&gt;"",COUNTA(OFFSET('Maximum minutes'!$C$1,'Annexe A1 Cours'!T514,0,1,50)),0)</f>
        <v>0</v>
      </c>
      <c r="V514" s="37">
        <f ca="1">IFERROR(OFFSET('Maximum minutes'!$C$1,T514+1,-1+MATCH(G514,OFFSET('Maximum minutes'!$C$1,T514-1,0,1,50),0)),0)</f>
        <v>0</v>
      </c>
      <c r="W514" s="38">
        <f t="shared" ca="1" si="14"/>
        <v>0</v>
      </c>
    </row>
    <row r="515" spans="1:23" s="36" customFormat="1" ht="18.75">
      <c r="A515" s="34"/>
      <c r="B515" s="39"/>
      <c r="C515" s="39"/>
      <c r="D515" s="35"/>
      <c r="E515" s="40"/>
      <c r="F515" s="39"/>
      <c r="G515" s="39"/>
      <c r="H515" s="39"/>
      <c r="I515" s="34"/>
      <c r="J515" s="34"/>
      <c r="K515" s="34"/>
      <c r="L515" s="34"/>
      <c r="M515" s="43" t="str">
        <f ca="1">IFERROR(OFFSET('Maximum minutes'!$C$1,T515,MATCH(IF(G515&lt;&gt;"",G515,F515),OFFSET('Maximum minutes'!$C$1,T515-1,0,1,U515+1),0)-1)*IF(OR(ISNUMBER(J515),J515="sans examen"),1,0)*IF(W515&lt;MinDate,1,0),"")</f>
        <v/>
      </c>
      <c r="N515" s="36">
        <f t="shared" ca="1" si="15"/>
        <v>0</v>
      </c>
      <c r="O515" s="36" t="e">
        <f ca="1">LEFT(OFFSET(Lists!$Q$2,MATCH(E515,Lists!$R$3:$R$19,0),0),4)</f>
        <v>#N/A</v>
      </c>
      <c r="P515" s="36" t="e">
        <f ca="1">MATCH(O515,Lists!$S$2:$S$640,1)</f>
        <v>#N/A</v>
      </c>
      <c r="Q515" s="36" t="e">
        <f ca="1">MATCH(LEFT(OFFSET(Lists!$Q$2,MATCH(E515,Lists!$R$3:$R$19,0)+1,0),4),Lists!$S$3:$S$640,1)</f>
        <v>#N/A</v>
      </c>
      <c r="R515" s="36" t="e">
        <f ca="1">LEFT(OFFSET(Lists!$S$2,P515-1+MATCH(F515,OFFSET(Lists!$T$3,P515-1,0,Q515-P515+1),0),0),6)</f>
        <v>#N/A</v>
      </c>
      <c r="S515" s="36" t="e">
        <f ca="1">VLOOKUP(R515,Lists!B:D,3,FALSE)</f>
        <v>#N/A</v>
      </c>
      <c r="T515" s="36" t="str">
        <f>IF(F515&lt;&gt;"",MATCH(R515,'Maximum minutes'!B:B,0),"")</f>
        <v/>
      </c>
      <c r="U515" s="36">
        <f ca="1">IF(F515&lt;&gt;"",COUNTA(OFFSET('Maximum minutes'!$C$1,'Annexe A1 Cours'!T515,0,1,50)),0)</f>
        <v>0</v>
      </c>
      <c r="V515" s="37">
        <f ca="1">IFERROR(OFFSET('Maximum minutes'!$C$1,T515+1,-1+MATCH(G515,OFFSET('Maximum minutes'!$C$1,T515-1,0,1,50),0)),0)</f>
        <v>0</v>
      </c>
      <c r="W515" s="38">
        <f t="shared" ca="1" si="14"/>
        <v>0</v>
      </c>
    </row>
    <row r="516" spans="1:23" s="36" customFormat="1" ht="18.75">
      <c r="A516" s="34"/>
      <c r="B516" s="39"/>
      <c r="C516" s="39"/>
      <c r="D516" s="35"/>
      <c r="E516" s="40"/>
      <c r="F516" s="39"/>
      <c r="G516" s="39"/>
      <c r="H516" s="39"/>
      <c r="I516" s="34"/>
      <c r="J516" s="34"/>
      <c r="K516" s="34"/>
      <c r="L516" s="34"/>
      <c r="M516" s="43" t="str">
        <f ca="1">IFERROR(OFFSET('Maximum minutes'!$C$1,T516,MATCH(IF(G516&lt;&gt;"",G516,F516),OFFSET('Maximum minutes'!$C$1,T516-1,0,1,U516+1),0)-1)*IF(OR(ISNUMBER(J516),J516="sans examen"),1,0)*IF(W516&lt;MinDate,1,0),"")</f>
        <v/>
      </c>
      <c r="N516" s="36">
        <f t="shared" ca="1" si="15"/>
        <v>0</v>
      </c>
      <c r="O516" s="36" t="e">
        <f ca="1">LEFT(OFFSET(Lists!$Q$2,MATCH(E516,Lists!$R$3:$R$19,0),0),4)</f>
        <v>#N/A</v>
      </c>
      <c r="P516" s="36" t="e">
        <f ca="1">MATCH(O516,Lists!$S$2:$S$640,1)</f>
        <v>#N/A</v>
      </c>
      <c r="Q516" s="36" t="e">
        <f ca="1">MATCH(LEFT(OFFSET(Lists!$Q$2,MATCH(E516,Lists!$R$3:$R$19,0)+1,0),4),Lists!$S$3:$S$640,1)</f>
        <v>#N/A</v>
      </c>
      <c r="R516" s="36" t="e">
        <f ca="1">LEFT(OFFSET(Lists!$S$2,P516-1+MATCH(F516,OFFSET(Lists!$T$3,P516-1,0,Q516-P516+1),0),0),6)</f>
        <v>#N/A</v>
      </c>
      <c r="S516" s="36" t="e">
        <f ca="1">VLOOKUP(R516,Lists!B:D,3,FALSE)</f>
        <v>#N/A</v>
      </c>
      <c r="T516" s="36" t="str">
        <f>IF(F516&lt;&gt;"",MATCH(R516,'Maximum minutes'!B:B,0),"")</f>
        <v/>
      </c>
      <c r="U516" s="36">
        <f ca="1">IF(F516&lt;&gt;"",COUNTA(OFFSET('Maximum minutes'!$C$1,'Annexe A1 Cours'!T516,0,1,50)),0)</f>
        <v>0</v>
      </c>
      <c r="V516" s="37">
        <f ca="1">IFERROR(OFFSET('Maximum minutes'!$C$1,T516+1,-1+MATCH(G516,OFFSET('Maximum minutes'!$C$1,T516-1,0,1,50),0)),0)</f>
        <v>0</v>
      </c>
      <c r="W516" s="38">
        <f t="shared" ca="1" si="14"/>
        <v>0</v>
      </c>
    </row>
    <row r="517" spans="1:23" s="36" customFormat="1" ht="18.75">
      <c r="A517" s="34"/>
      <c r="B517" s="39"/>
      <c r="C517" s="39"/>
      <c r="D517" s="35"/>
      <c r="E517" s="40"/>
      <c r="F517" s="39"/>
      <c r="G517" s="39"/>
      <c r="H517" s="39"/>
      <c r="I517" s="34"/>
      <c r="J517" s="34"/>
      <c r="K517" s="34"/>
      <c r="L517" s="34"/>
      <c r="M517" s="43" t="str">
        <f ca="1">IFERROR(OFFSET('Maximum minutes'!$C$1,T517,MATCH(IF(G517&lt;&gt;"",G517,F517),OFFSET('Maximum minutes'!$C$1,T517-1,0,1,U517+1),0)-1)*IF(OR(ISNUMBER(J517),J517="sans examen"),1,0)*IF(W517&lt;MinDate,1,0),"")</f>
        <v/>
      </c>
      <c r="N517" s="36">
        <f t="shared" ca="1" si="15"/>
        <v>0</v>
      </c>
      <c r="O517" s="36" t="e">
        <f ca="1">LEFT(OFFSET(Lists!$Q$2,MATCH(E517,Lists!$R$3:$R$19,0),0),4)</f>
        <v>#N/A</v>
      </c>
      <c r="P517" s="36" t="e">
        <f ca="1">MATCH(O517,Lists!$S$2:$S$640,1)</f>
        <v>#N/A</v>
      </c>
      <c r="Q517" s="36" t="e">
        <f ca="1">MATCH(LEFT(OFFSET(Lists!$Q$2,MATCH(E517,Lists!$R$3:$R$19,0)+1,0),4),Lists!$S$3:$S$640,1)</f>
        <v>#N/A</v>
      </c>
      <c r="R517" s="36" t="e">
        <f ca="1">LEFT(OFFSET(Lists!$S$2,P517-1+MATCH(F517,OFFSET(Lists!$T$3,P517-1,0,Q517-P517+1),0),0),6)</f>
        <v>#N/A</v>
      </c>
      <c r="S517" s="36" t="e">
        <f ca="1">VLOOKUP(R517,Lists!B:D,3,FALSE)</f>
        <v>#N/A</v>
      </c>
      <c r="T517" s="36" t="str">
        <f>IF(F517&lt;&gt;"",MATCH(R517,'Maximum minutes'!B:B,0),"")</f>
        <v/>
      </c>
      <c r="U517" s="36">
        <f ca="1">IF(F517&lt;&gt;"",COUNTA(OFFSET('Maximum minutes'!$C$1,'Annexe A1 Cours'!T517,0,1,50)),0)</f>
        <v>0</v>
      </c>
      <c r="V517" s="37">
        <f ca="1">IFERROR(OFFSET('Maximum minutes'!$C$1,T517+1,-1+MATCH(G517,OFFSET('Maximum minutes'!$C$1,T517-1,0,1,50),0)),0)</f>
        <v>0</v>
      </c>
      <c r="W517" s="38">
        <f t="shared" ca="1" si="14"/>
        <v>0</v>
      </c>
    </row>
    <row r="518" spans="1:23" s="36" customFormat="1" ht="18.75">
      <c r="A518" s="34"/>
      <c r="B518" s="39"/>
      <c r="C518" s="39"/>
      <c r="D518" s="35"/>
      <c r="E518" s="40"/>
      <c r="F518" s="39"/>
      <c r="G518" s="39"/>
      <c r="H518" s="39"/>
      <c r="I518" s="34"/>
      <c r="J518" s="34"/>
      <c r="K518" s="34"/>
      <c r="L518" s="34"/>
      <c r="M518" s="43" t="str">
        <f ca="1">IFERROR(OFFSET('Maximum minutes'!$C$1,T518,MATCH(IF(G518&lt;&gt;"",G518,F518),OFFSET('Maximum minutes'!$C$1,T518-1,0,1,U518+1),0)-1)*IF(OR(ISNUMBER(J518),J518="sans examen"),1,0)*IF(W518&lt;MinDate,1,0),"")</f>
        <v/>
      </c>
      <c r="N518" s="36">
        <f t="shared" ca="1" si="15"/>
        <v>0</v>
      </c>
      <c r="O518" s="36" t="e">
        <f ca="1">LEFT(OFFSET(Lists!$Q$2,MATCH(E518,Lists!$R$3:$R$19,0),0),4)</f>
        <v>#N/A</v>
      </c>
      <c r="P518" s="36" t="e">
        <f ca="1">MATCH(O518,Lists!$S$2:$S$640,1)</f>
        <v>#N/A</v>
      </c>
      <c r="Q518" s="36" t="e">
        <f ca="1">MATCH(LEFT(OFFSET(Lists!$Q$2,MATCH(E518,Lists!$R$3:$R$19,0)+1,0),4),Lists!$S$3:$S$640,1)</f>
        <v>#N/A</v>
      </c>
      <c r="R518" s="36" t="e">
        <f ca="1">LEFT(OFFSET(Lists!$S$2,P518-1+MATCH(F518,OFFSET(Lists!$T$3,P518-1,0,Q518-P518+1),0),0),6)</f>
        <v>#N/A</v>
      </c>
      <c r="S518" s="36" t="e">
        <f ca="1">VLOOKUP(R518,Lists!B:D,3,FALSE)</f>
        <v>#N/A</v>
      </c>
      <c r="T518" s="36" t="str">
        <f>IF(F518&lt;&gt;"",MATCH(R518,'Maximum minutes'!B:B,0),"")</f>
        <v/>
      </c>
      <c r="U518" s="36">
        <f ca="1">IF(F518&lt;&gt;"",COUNTA(OFFSET('Maximum minutes'!$C$1,'Annexe A1 Cours'!T518,0,1,50)),0)</f>
        <v>0</v>
      </c>
      <c r="V518" s="37">
        <f ca="1">IFERROR(OFFSET('Maximum minutes'!$C$1,T518+1,-1+MATCH(G518,OFFSET('Maximum minutes'!$C$1,T518-1,0,1,50),0)),0)</f>
        <v>0</v>
      </c>
      <c r="W518" s="38">
        <f t="shared" ca="1" si="14"/>
        <v>0</v>
      </c>
    </row>
    <row r="519" spans="1:23" s="36" customFormat="1" ht="18.75">
      <c r="A519" s="34"/>
      <c r="B519" s="39"/>
      <c r="C519" s="39"/>
      <c r="D519" s="35"/>
      <c r="E519" s="40"/>
      <c r="F519" s="39"/>
      <c r="G519" s="39"/>
      <c r="H519" s="39"/>
      <c r="I519" s="34"/>
      <c r="J519" s="34"/>
      <c r="K519" s="34"/>
      <c r="L519" s="34"/>
      <c r="M519" s="43" t="str">
        <f ca="1">IFERROR(OFFSET('Maximum minutes'!$C$1,T519,MATCH(IF(G519&lt;&gt;"",G519,F519),OFFSET('Maximum minutes'!$C$1,T519-1,0,1,U519+1),0)-1)*IF(OR(ISNUMBER(J519),J519="sans examen"),1,0)*IF(W519&lt;MinDate,1,0),"")</f>
        <v/>
      </c>
      <c r="N519" s="36">
        <f t="shared" ca="1" si="15"/>
        <v>0</v>
      </c>
      <c r="O519" s="36" t="e">
        <f ca="1">LEFT(OFFSET(Lists!$Q$2,MATCH(E519,Lists!$R$3:$R$19,0),0),4)</f>
        <v>#N/A</v>
      </c>
      <c r="P519" s="36" t="e">
        <f ca="1">MATCH(O519,Lists!$S$2:$S$640,1)</f>
        <v>#N/A</v>
      </c>
      <c r="Q519" s="36" t="e">
        <f ca="1">MATCH(LEFT(OFFSET(Lists!$Q$2,MATCH(E519,Lists!$R$3:$R$19,0)+1,0),4),Lists!$S$3:$S$640,1)</f>
        <v>#N/A</v>
      </c>
      <c r="R519" s="36" t="e">
        <f ca="1">LEFT(OFFSET(Lists!$S$2,P519-1+MATCH(F519,OFFSET(Lists!$T$3,P519-1,0,Q519-P519+1),0),0),6)</f>
        <v>#N/A</v>
      </c>
      <c r="S519" s="36" t="e">
        <f ca="1">VLOOKUP(R519,Lists!B:D,3,FALSE)</f>
        <v>#N/A</v>
      </c>
      <c r="T519" s="36" t="str">
        <f>IF(F519&lt;&gt;"",MATCH(R519,'Maximum minutes'!B:B,0),"")</f>
        <v/>
      </c>
      <c r="U519" s="36">
        <f ca="1">IF(F519&lt;&gt;"",COUNTA(OFFSET('Maximum minutes'!$C$1,'Annexe A1 Cours'!T519,0,1,50)),0)</f>
        <v>0</v>
      </c>
      <c r="V519" s="37">
        <f ca="1">IFERROR(OFFSET('Maximum minutes'!$C$1,T519+1,-1+MATCH(G519,OFFSET('Maximum minutes'!$C$1,T519-1,0,1,50),0)),0)</f>
        <v>0</v>
      </c>
      <c r="W519" s="38">
        <f t="shared" ref="W519:W582" ca="1" si="16">IFERROR(DATE(YEAR(D519)+V519,MONTH(D519),DAY(D519)),"")</f>
        <v>0</v>
      </c>
    </row>
    <row r="520" spans="1:23" s="36" customFormat="1" ht="18.75">
      <c r="A520" s="34"/>
      <c r="B520" s="39"/>
      <c r="C520" s="39"/>
      <c r="D520" s="35"/>
      <c r="E520" s="40"/>
      <c r="F520" s="39"/>
      <c r="G520" s="39"/>
      <c r="H520" s="39"/>
      <c r="I520" s="34"/>
      <c r="J520" s="34"/>
      <c r="K520" s="34"/>
      <c r="L520" s="34"/>
      <c r="M520" s="43" t="str">
        <f ca="1">IFERROR(OFFSET('Maximum minutes'!$C$1,T520,MATCH(IF(G520&lt;&gt;"",G520,F520),OFFSET('Maximum minutes'!$C$1,T520-1,0,1,U520+1),0)-1)*IF(OR(ISNUMBER(J520),J520="sans examen"),1,0)*IF(W520&lt;MinDate,1,0),"")</f>
        <v/>
      </c>
      <c r="N520" s="36">
        <f t="shared" ref="N520:N583" ca="1" si="17">IF(K520&gt;0,MIN(K520,M520),0)*IF(M520="",0,1)</f>
        <v>0</v>
      </c>
      <c r="O520" s="36" t="e">
        <f ca="1">LEFT(OFFSET(Lists!$Q$2,MATCH(E520,Lists!$R$3:$R$19,0),0),4)</f>
        <v>#N/A</v>
      </c>
      <c r="P520" s="36" t="e">
        <f ca="1">MATCH(O520,Lists!$S$2:$S$640,1)</f>
        <v>#N/A</v>
      </c>
      <c r="Q520" s="36" t="e">
        <f ca="1">MATCH(LEFT(OFFSET(Lists!$Q$2,MATCH(E520,Lists!$R$3:$R$19,0)+1,0),4),Lists!$S$3:$S$640,1)</f>
        <v>#N/A</v>
      </c>
      <c r="R520" s="36" t="e">
        <f ca="1">LEFT(OFFSET(Lists!$S$2,P520-1+MATCH(F520,OFFSET(Lists!$T$3,P520-1,0,Q520-P520+1),0),0),6)</f>
        <v>#N/A</v>
      </c>
      <c r="S520" s="36" t="e">
        <f ca="1">VLOOKUP(R520,Lists!B:D,3,FALSE)</f>
        <v>#N/A</v>
      </c>
      <c r="T520" s="36" t="str">
        <f>IF(F520&lt;&gt;"",MATCH(R520,'Maximum minutes'!B:B,0),"")</f>
        <v/>
      </c>
      <c r="U520" s="36">
        <f ca="1">IF(F520&lt;&gt;"",COUNTA(OFFSET('Maximum minutes'!$C$1,'Annexe A1 Cours'!T520,0,1,50)),0)</f>
        <v>0</v>
      </c>
      <c r="V520" s="37">
        <f ca="1">IFERROR(OFFSET('Maximum minutes'!$C$1,T520+1,-1+MATCH(G520,OFFSET('Maximum minutes'!$C$1,T520-1,0,1,50),0)),0)</f>
        <v>0</v>
      </c>
      <c r="W520" s="38">
        <f t="shared" ca="1" si="16"/>
        <v>0</v>
      </c>
    </row>
    <row r="521" spans="1:23" s="36" customFormat="1" ht="18.75">
      <c r="A521" s="34"/>
      <c r="B521" s="39"/>
      <c r="C521" s="39"/>
      <c r="D521" s="35"/>
      <c r="E521" s="40"/>
      <c r="F521" s="39"/>
      <c r="G521" s="39"/>
      <c r="H521" s="39"/>
      <c r="I521" s="34"/>
      <c r="J521" s="34"/>
      <c r="K521" s="34"/>
      <c r="L521" s="34"/>
      <c r="M521" s="43" t="str">
        <f ca="1">IFERROR(OFFSET('Maximum minutes'!$C$1,T521,MATCH(IF(G521&lt;&gt;"",G521,F521),OFFSET('Maximum minutes'!$C$1,T521-1,0,1,U521+1),0)-1)*IF(OR(ISNUMBER(J521),J521="sans examen"),1,0)*IF(W521&lt;MinDate,1,0),"")</f>
        <v/>
      </c>
      <c r="N521" s="36">
        <f t="shared" ca="1" si="17"/>
        <v>0</v>
      </c>
      <c r="O521" s="36" t="e">
        <f ca="1">LEFT(OFFSET(Lists!$Q$2,MATCH(E521,Lists!$R$3:$R$19,0),0),4)</f>
        <v>#N/A</v>
      </c>
      <c r="P521" s="36" t="e">
        <f ca="1">MATCH(O521,Lists!$S$2:$S$640,1)</f>
        <v>#N/A</v>
      </c>
      <c r="Q521" s="36" t="e">
        <f ca="1">MATCH(LEFT(OFFSET(Lists!$Q$2,MATCH(E521,Lists!$R$3:$R$19,0)+1,0),4),Lists!$S$3:$S$640,1)</f>
        <v>#N/A</v>
      </c>
      <c r="R521" s="36" t="e">
        <f ca="1">LEFT(OFFSET(Lists!$S$2,P521-1+MATCH(F521,OFFSET(Lists!$T$3,P521-1,0,Q521-P521+1),0),0),6)</f>
        <v>#N/A</v>
      </c>
      <c r="S521" s="36" t="e">
        <f ca="1">VLOOKUP(R521,Lists!B:D,3,FALSE)</f>
        <v>#N/A</v>
      </c>
      <c r="T521" s="36" t="str">
        <f>IF(F521&lt;&gt;"",MATCH(R521,'Maximum minutes'!B:B,0),"")</f>
        <v/>
      </c>
      <c r="U521" s="36">
        <f ca="1">IF(F521&lt;&gt;"",COUNTA(OFFSET('Maximum minutes'!$C$1,'Annexe A1 Cours'!T521,0,1,50)),0)</f>
        <v>0</v>
      </c>
      <c r="V521" s="37">
        <f ca="1">IFERROR(OFFSET('Maximum minutes'!$C$1,T521+1,-1+MATCH(G521,OFFSET('Maximum minutes'!$C$1,T521-1,0,1,50),0)),0)</f>
        <v>0</v>
      </c>
      <c r="W521" s="38">
        <f t="shared" ca="1" si="16"/>
        <v>0</v>
      </c>
    </row>
    <row r="522" spans="1:23" s="36" customFormat="1" ht="18.75">
      <c r="A522" s="34"/>
      <c r="B522" s="39"/>
      <c r="C522" s="39"/>
      <c r="D522" s="35"/>
      <c r="E522" s="40"/>
      <c r="F522" s="39"/>
      <c r="G522" s="39"/>
      <c r="H522" s="39"/>
      <c r="I522" s="34"/>
      <c r="J522" s="34"/>
      <c r="K522" s="34"/>
      <c r="L522" s="34"/>
      <c r="M522" s="43" t="str">
        <f ca="1">IFERROR(OFFSET('Maximum minutes'!$C$1,T522,MATCH(IF(G522&lt;&gt;"",G522,F522),OFFSET('Maximum minutes'!$C$1,T522-1,0,1,U522+1),0)-1)*IF(OR(ISNUMBER(J522),J522="sans examen"),1,0)*IF(W522&lt;MinDate,1,0),"")</f>
        <v/>
      </c>
      <c r="N522" s="36">
        <f t="shared" ca="1" si="17"/>
        <v>0</v>
      </c>
      <c r="O522" s="36" t="e">
        <f ca="1">LEFT(OFFSET(Lists!$Q$2,MATCH(E522,Lists!$R$3:$R$19,0),0),4)</f>
        <v>#N/A</v>
      </c>
      <c r="P522" s="36" t="e">
        <f ca="1">MATCH(O522,Lists!$S$2:$S$640,1)</f>
        <v>#N/A</v>
      </c>
      <c r="Q522" s="36" t="e">
        <f ca="1">MATCH(LEFT(OFFSET(Lists!$Q$2,MATCH(E522,Lists!$R$3:$R$19,0)+1,0),4),Lists!$S$3:$S$640,1)</f>
        <v>#N/A</v>
      </c>
      <c r="R522" s="36" t="e">
        <f ca="1">LEFT(OFFSET(Lists!$S$2,P522-1+MATCH(F522,OFFSET(Lists!$T$3,P522-1,0,Q522-P522+1),0),0),6)</f>
        <v>#N/A</v>
      </c>
      <c r="S522" s="36" t="e">
        <f ca="1">VLOOKUP(R522,Lists!B:D,3,FALSE)</f>
        <v>#N/A</v>
      </c>
      <c r="T522" s="36" t="str">
        <f>IF(F522&lt;&gt;"",MATCH(R522,'Maximum minutes'!B:B,0),"")</f>
        <v/>
      </c>
      <c r="U522" s="36">
        <f ca="1">IF(F522&lt;&gt;"",COUNTA(OFFSET('Maximum minutes'!$C$1,'Annexe A1 Cours'!T522,0,1,50)),0)</f>
        <v>0</v>
      </c>
      <c r="V522" s="37">
        <f ca="1">IFERROR(OFFSET('Maximum minutes'!$C$1,T522+1,-1+MATCH(G522,OFFSET('Maximum minutes'!$C$1,T522-1,0,1,50),0)),0)</f>
        <v>0</v>
      </c>
      <c r="W522" s="38">
        <f t="shared" ca="1" si="16"/>
        <v>0</v>
      </c>
    </row>
    <row r="523" spans="1:23" s="36" customFormat="1" ht="18.75">
      <c r="A523" s="34"/>
      <c r="B523" s="39"/>
      <c r="C523" s="39"/>
      <c r="D523" s="35"/>
      <c r="E523" s="40"/>
      <c r="F523" s="39"/>
      <c r="G523" s="39"/>
      <c r="H523" s="39"/>
      <c r="I523" s="34"/>
      <c r="J523" s="34"/>
      <c r="K523" s="34"/>
      <c r="L523" s="34"/>
      <c r="M523" s="43" t="str">
        <f ca="1">IFERROR(OFFSET('Maximum minutes'!$C$1,T523,MATCH(IF(G523&lt;&gt;"",G523,F523),OFFSET('Maximum minutes'!$C$1,T523-1,0,1,U523+1),0)-1)*IF(OR(ISNUMBER(J523),J523="sans examen"),1,0)*IF(W523&lt;MinDate,1,0),"")</f>
        <v/>
      </c>
      <c r="N523" s="36">
        <f t="shared" ca="1" si="17"/>
        <v>0</v>
      </c>
      <c r="O523" s="36" t="e">
        <f ca="1">LEFT(OFFSET(Lists!$Q$2,MATCH(E523,Lists!$R$3:$R$19,0),0),4)</f>
        <v>#N/A</v>
      </c>
      <c r="P523" s="36" t="e">
        <f ca="1">MATCH(O523,Lists!$S$2:$S$640,1)</f>
        <v>#N/A</v>
      </c>
      <c r="Q523" s="36" t="e">
        <f ca="1">MATCH(LEFT(OFFSET(Lists!$Q$2,MATCH(E523,Lists!$R$3:$R$19,0)+1,0),4),Lists!$S$3:$S$640,1)</f>
        <v>#N/A</v>
      </c>
      <c r="R523" s="36" t="e">
        <f ca="1">LEFT(OFFSET(Lists!$S$2,P523-1+MATCH(F523,OFFSET(Lists!$T$3,P523-1,0,Q523-P523+1),0),0),6)</f>
        <v>#N/A</v>
      </c>
      <c r="S523" s="36" t="e">
        <f ca="1">VLOOKUP(R523,Lists!B:D,3,FALSE)</f>
        <v>#N/A</v>
      </c>
      <c r="T523" s="36" t="str">
        <f>IF(F523&lt;&gt;"",MATCH(R523,'Maximum minutes'!B:B,0),"")</f>
        <v/>
      </c>
      <c r="U523" s="36">
        <f ca="1">IF(F523&lt;&gt;"",COUNTA(OFFSET('Maximum minutes'!$C$1,'Annexe A1 Cours'!T523,0,1,50)),0)</f>
        <v>0</v>
      </c>
      <c r="V523" s="37">
        <f ca="1">IFERROR(OFFSET('Maximum minutes'!$C$1,T523+1,-1+MATCH(G523,OFFSET('Maximum minutes'!$C$1,T523-1,0,1,50),0)),0)</f>
        <v>0</v>
      </c>
      <c r="W523" s="38">
        <f t="shared" ca="1" si="16"/>
        <v>0</v>
      </c>
    </row>
    <row r="524" spans="1:23" s="36" customFormat="1" ht="18.75">
      <c r="A524" s="34"/>
      <c r="B524" s="39"/>
      <c r="C524" s="39"/>
      <c r="D524" s="35"/>
      <c r="E524" s="40"/>
      <c r="F524" s="39"/>
      <c r="G524" s="39"/>
      <c r="H524" s="39"/>
      <c r="I524" s="34"/>
      <c r="J524" s="34"/>
      <c r="K524" s="34"/>
      <c r="L524" s="34"/>
      <c r="M524" s="43" t="str">
        <f ca="1">IFERROR(OFFSET('Maximum minutes'!$C$1,T524,MATCH(IF(G524&lt;&gt;"",G524,F524),OFFSET('Maximum minutes'!$C$1,T524-1,0,1,U524+1),0)-1)*IF(OR(ISNUMBER(J524),J524="sans examen"),1,0)*IF(W524&lt;MinDate,1,0),"")</f>
        <v/>
      </c>
      <c r="N524" s="36">
        <f t="shared" ca="1" si="17"/>
        <v>0</v>
      </c>
      <c r="O524" s="36" t="e">
        <f ca="1">LEFT(OFFSET(Lists!$Q$2,MATCH(E524,Lists!$R$3:$R$19,0),0),4)</f>
        <v>#N/A</v>
      </c>
      <c r="P524" s="36" t="e">
        <f ca="1">MATCH(O524,Lists!$S$2:$S$640,1)</f>
        <v>#N/A</v>
      </c>
      <c r="Q524" s="36" t="e">
        <f ca="1">MATCH(LEFT(OFFSET(Lists!$Q$2,MATCH(E524,Lists!$R$3:$R$19,0)+1,0),4),Lists!$S$3:$S$640,1)</f>
        <v>#N/A</v>
      </c>
      <c r="R524" s="36" t="e">
        <f ca="1">LEFT(OFFSET(Lists!$S$2,P524-1+MATCH(F524,OFFSET(Lists!$T$3,P524-1,0,Q524-P524+1),0),0),6)</f>
        <v>#N/A</v>
      </c>
      <c r="S524" s="36" t="e">
        <f ca="1">VLOOKUP(R524,Lists!B:D,3,FALSE)</f>
        <v>#N/A</v>
      </c>
      <c r="T524" s="36" t="str">
        <f>IF(F524&lt;&gt;"",MATCH(R524,'Maximum minutes'!B:B,0),"")</f>
        <v/>
      </c>
      <c r="U524" s="36">
        <f ca="1">IF(F524&lt;&gt;"",COUNTA(OFFSET('Maximum minutes'!$C$1,'Annexe A1 Cours'!T524,0,1,50)),0)</f>
        <v>0</v>
      </c>
      <c r="V524" s="37">
        <f ca="1">IFERROR(OFFSET('Maximum minutes'!$C$1,T524+1,-1+MATCH(G524,OFFSET('Maximum minutes'!$C$1,T524-1,0,1,50),0)),0)</f>
        <v>0</v>
      </c>
      <c r="W524" s="38">
        <f t="shared" ca="1" si="16"/>
        <v>0</v>
      </c>
    </row>
    <row r="525" spans="1:23" s="36" customFormat="1" ht="18.75">
      <c r="A525" s="34"/>
      <c r="B525" s="39"/>
      <c r="C525" s="39"/>
      <c r="D525" s="35"/>
      <c r="E525" s="40"/>
      <c r="F525" s="39"/>
      <c r="G525" s="39"/>
      <c r="H525" s="39"/>
      <c r="I525" s="34"/>
      <c r="J525" s="34"/>
      <c r="K525" s="34"/>
      <c r="L525" s="34"/>
      <c r="M525" s="43" t="str">
        <f ca="1">IFERROR(OFFSET('Maximum minutes'!$C$1,T525,MATCH(IF(G525&lt;&gt;"",G525,F525),OFFSET('Maximum minutes'!$C$1,T525-1,0,1,U525+1),0)-1)*IF(OR(ISNUMBER(J525),J525="sans examen"),1,0)*IF(W525&lt;MinDate,1,0),"")</f>
        <v/>
      </c>
      <c r="N525" s="36">
        <f t="shared" ca="1" si="17"/>
        <v>0</v>
      </c>
      <c r="O525" s="36" t="e">
        <f ca="1">LEFT(OFFSET(Lists!$Q$2,MATCH(E525,Lists!$R$3:$R$19,0),0),4)</f>
        <v>#N/A</v>
      </c>
      <c r="P525" s="36" t="e">
        <f ca="1">MATCH(O525,Lists!$S$2:$S$640,1)</f>
        <v>#N/A</v>
      </c>
      <c r="Q525" s="36" t="e">
        <f ca="1">MATCH(LEFT(OFFSET(Lists!$Q$2,MATCH(E525,Lists!$R$3:$R$19,0)+1,0),4),Lists!$S$3:$S$640,1)</f>
        <v>#N/A</v>
      </c>
      <c r="R525" s="36" t="e">
        <f ca="1">LEFT(OFFSET(Lists!$S$2,P525-1+MATCH(F525,OFFSET(Lists!$T$3,P525-1,0,Q525-P525+1),0),0),6)</f>
        <v>#N/A</v>
      </c>
      <c r="S525" s="36" t="e">
        <f ca="1">VLOOKUP(R525,Lists!B:D,3,FALSE)</f>
        <v>#N/A</v>
      </c>
      <c r="T525" s="36" t="str">
        <f>IF(F525&lt;&gt;"",MATCH(R525,'Maximum minutes'!B:B,0),"")</f>
        <v/>
      </c>
      <c r="U525" s="36">
        <f ca="1">IF(F525&lt;&gt;"",COUNTA(OFFSET('Maximum minutes'!$C$1,'Annexe A1 Cours'!T525,0,1,50)),0)</f>
        <v>0</v>
      </c>
      <c r="V525" s="37">
        <f ca="1">IFERROR(OFFSET('Maximum minutes'!$C$1,T525+1,-1+MATCH(G525,OFFSET('Maximum minutes'!$C$1,T525-1,0,1,50),0)),0)</f>
        <v>0</v>
      </c>
      <c r="W525" s="38">
        <f t="shared" ca="1" si="16"/>
        <v>0</v>
      </c>
    </row>
    <row r="526" spans="1:23" s="36" customFormat="1" ht="18.75">
      <c r="A526" s="34"/>
      <c r="B526" s="39"/>
      <c r="C526" s="39"/>
      <c r="D526" s="35"/>
      <c r="E526" s="40"/>
      <c r="F526" s="39"/>
      <c r="G526" s="39"/>
      <c r="H526" s="39"/>
      <c r="I526" s="34"/>
      <c r="J526" s="34"/>
      <c r="K526" s="34"/>
      <c r="L526" s="34"/>
      <c r="M526" s="43" t="str">
        <f ca="1">IFERROR(OFFSET('Maximum minutes'!$C$1,T526,MATCH(IF(G526&lt;&gt;"",G526,F526),OFFSET('Maximum minutes'!$C$1,T526-1,0,1,U526+1),0)-1)*IF(OR(ISNUMBER(J526),J526="sans examen"),1,0)*IF(W526&lt;MinDate,1,0),"")</f>
        <v/>
      </c>
      <c r="N526" s="36">
        <f t="shared" ca="1" si="17"/>
        <v>0</v>
      </c>
      <c r="O526" s="36" t="e">
        <f ca="1">LEFT(OFFSET(Lists!$Q$2,MATCH(E526,Lists!$R$3:$R$19,0),0),4)</f>
        <v>#N/A</v>
      </c>
      <c r="P526" s="36" t="e">
        <f ca="1">MATCH(O526,Lists!$S$2:$S$640,1)</f>
        <v>#N/A</v>
      </c>
      <c r="Q526" s="36" t="e">
        <f ca="1">MATCH(LEFT(OFFSET(Lists!$Q$2,MATCH(E526,Lists!$R$3:$R$19,0)+1,0),4),Lists!$S$3:$S$640,1)</f>
        <v>#N/A</v>
      </c>
      <c r="R526" s="36" t="e">
        <f ca="1">LEFT(OFFSET(Lists!$S$2,P526-1+MATCH(F526,OFFSET(Lists!$T$3,P526-1,0,Q526-P526+1),0),0),6)</f>
        <v>#N/A</v>
      </c>
      <c r="S526" s="36" t="e">
        <f ca="1">VLOOKUP(R526,Lists!B:D,3,FALSE)</f>
        <v>#N/A</v>
      </c>
      <c r="T526" s="36" t="str">
        <f>IF(F526&lt;&gt;"",MATCH(R526,'Maximum minutes'!B:B,0),"")</f>
        <v/>
      </c>
      <c r="U526" s="36">
        <f ca="1">IF(F526&lt;&gt;"",COUNTA(OFFSET('Maximum minutes'!$C$1,'Annexe A1 Cours'!T526,0,1,50)),0)</f>
        <v>0</v>
      </c>
      <c r="V526" s="37">
        <f ca="1">IFERROR(OFFSET('Maximum minutes'!$C$1,T526+1,-1+MATCH(G526,OFFSET('Maximum minutes'!$C$1,T526-1,0,1,50),0)),0)</f>
        <v>0</v>
      </c>
      <c r="W526" s="38">
        <f t="shared" ca="1" si="16"/>
        <v>0</v>
      </c>
    </row>
    <row r="527" spans="1:23" s="36" customFormat="1" ht="18.75">
      <c r="A527" s="34"/>
      <c r="B527" s="39"/>
      <c r="C527" s="39"/>
      <c r="D527" s="35"/>
      <c r="E527" s="40"/>
      <c r="F527" s="39"/>
      <c r="G527" s="39"/>
      <c r="H527" s="39"/>
      <c r="I527" s="34"/>
      <c r="J527" s="34"/>
      <c r="K527" s="34"/>
      <c r="L527" s="34"/>
      <c r="M527" s="43" t="str">
        <f ca="1">IFERROR(OFFSET('Maximum minutes'!$C$1,T527,MATCH(IF(G527&lt;&gt;"",G527,F527),OFFSET('Maximum minutes'!$C$1,T527-1,0,1,U527+1),0)-1)*IF(OR(ISNUMBER(J527),J527="sans examen"),1,0)*IF(W527&lt;MinDate,1,0),"")</f>
        <v/>
      </c>
      <c r="N527" s="36">
        <f t="shared" ca="1" si="17"/>
        <v>0</v>
      </c>
      <c r="O527" s="36" t="e">
        <f ca="1">LEFT(OFFSET(Lists!$Q$2,MATCH(E527,Lists!$R$3:$R$19,0),0),4)</f>
        <v>#N/A</v>
      </c>
      <c r="P527" s="36" t="e">
        <f ca="1">MATCH(O527,Lists!$S$2:$S$640,1)</f>
        <v>#N/A</v>
      </c>
      <c r="Q527" s="36" t="e">
        <f ca="1">MATCH(LEFT(OFFSET(Lists!$Q$2,MATCH(E527,Lists!$R$3:$R$19,0)+1,0),4),Lists!$S$3:$S$640,1)</f>
        <v>#N/A</v>
      </c>
      <c r="R527" s="36" t="e">
        <f ca="1">LEFT(OFFSET(Lists!$S$2,P527-1+MATCH(F527,OFFSET(Lists!$T$3,P527-1,0,Q527-P527+1),0),0),6)</f>
        <v>#N/A</v>
      </c>
      <c r="S527" s="36" t="e">
        <f ca="1">VLOOKUP(R527,Lists!B:D,3,FALSE)</f>
        <v>#N/A</v>
      </c>
      <c r="T527" s="36" t="str">
        <f>IF(F527&lt;&gt;"",MATCH(R527,'Maximum minutes'!B:B,0),"")</f>
        <v/>
      </c>
      <c r="U527" s="36">
        <f ca="1">IF(F527&lt;&gt;"",COUNTA(OFFSET('Maximum minutes'!$C$1,'Annexe A1 Cours'!T527,0,1,50)),0)</f>
        <v>0</v>
      </c>
      <c r="V527" s="37">
        <f ca="1">IFERROR(OFFSET('Maximum minutes'!$C$1,T527+1,-1+MATCH(G527,OFFSET('Maximum minutes'!$C$1,T527-1,0,1,50),0)),0)</f>
        <v>0</v>
      </c>
      <c r="W527" s="38">
        <f t="shared" ca="1" si="16"/>
        <v>0</v>
      </c>
    </row>
    <row r="528" spans="1:23" s="36" customFormat="1" ht="18.75">
      <c r="A528" s="34"/>
      <c r="B528" s="39"/>
      <c r="C528" s="39"/>
      <c r="D528" s="35"/>
      <c r="E528" s="40"/>
      <c r="F528" s="39"/>
      <c r="G528" s="39"/>
      <c r="H528" s="39"/>
      <c r="I528" s="34"/>
      <c r="J528" s="34"/>
      <c r="K528" s="34"/>
      <c r="L528" s="34"/>
      <c r="M528" s="43" t="str">
        <f ca="1">IFERROR(OFFSET('Maximum minutes'!$C$1,T528,MATCH(IF(G528&lt;&gt;"",G528,F528),OFFSET('Maximum minutes'!$C$1,T528-1,0,1,U528+1),0)-1)*IF(OR(ISNUMBER(J528),J528="sans examen"),1,0)*IF(W528&lt;MinDate,1,0),"")</f>
        <v/>
      </c>
      <c r="N528" s="36">
        <f t="shared" ca="1" si="17"/>
        <v>0</v>
      </c>
      <c r="O528" s="36" t="e">
        <f ca="1">LEFT(OFFSET(Lists!$Q$2,MATCH(E528,Lists!$R$3:$R$19,0),0),4)</f>
        <v>#N/A</v>
      </c>
      <c r="P528" s="36" t="e">
        <f ca="1">MATCH(O528,Lists!$S$2:$S$640,1)</f>
        <v>#N/A</v>
      </c>
      <c r="Q528" s="36" t="e">
        <f ca="1">MATCH(LEFT(OFFSET(Lists!$Q$2,MATCH(E528,Lists!$R$3:$R$19,0)+1,0),4),Lists!$S$3:$S$640,1)</f>
        <v>#N/A</v>
      </c>
      <c r="R528" s="36" t="e">
        <f ca="1">LEFT(OFFSET(Lists!$S$2,P528-1+MATCH(F528,OFFSET(Lists!$T$3,P528-1,0,Q528-P528+1),0),0),6)</f>
        <v>#N/A</v>
      </c>
      <c r="S528" s="36" t="e">
        <f ca="1">VLOOKUP(R528,Lists!B:D,3,FALSE)</f>
        <v>#N/A</v>
      </c>
      <c r="T528" s="36" t="str">
        <f>IF(F528&lt;&gt;"",MATCH(R528,'Maximum minutes'!B:B,0),"")</f>
        <v/>
      </c>
      <c r="U528" s="36">
        <f ca="1">IF(F528&lt;&gt;"",COUNTA(OFFSET('Maximum minutes'!$C$1,'Annexe A1 Cours'!T528,0,1,50)),0)</f>
        <v>0</v>
      </c>
      <c r="V528" s="37">
        <f ca="1">IFERROR(OFFSET('Maximum minutes'!$C$1,T528+1,-1+MATCH(G528,OFFSET('Maximum minutes'!$C$1,T528-1,0,1,50),0)),0)</f>
        <v>0</v>
      </c>
      <c r="W528" s="38">
        <f t="shared" ca="1" si="16"/>
        <v>0</v>
      </c>
    </row>
    <row r="529" spans="1:23" s="36" customFormat="1" ht="18.75">
      <c r="A529" s="34"/>
      <c r="B529" s="39"/>
      <c r="C529" s="39"/>
      <c r="D529" s="35"/>
      <c r="E529" s="40"/>
      <c r="F529" s="39"/>
      <c r="G529" s="39"/>
      <c r="H529" s="39"/>
      <c r="I529" s="34"/>
      <c r="J529" s="34"/>
      <c r="K529" s="34"/>
      <c r="L529" s="34"/>
      <c r="M529" s="43" t="str">
        <f ca="1">IFERROR(OFFSET('Maximum minutes'!$C$1,T529,MATCH(IF(G529&lt;&gt;"",G529,F529),OFFSET('Maximum minutes'!$C$1,T529-1,0,1,U529+1),0)-1)*IF(OR(ISNUMBER(J529),J529="sans examen"),1,0)*IF(W529&lt;MinDate,1,0),"")</f>
        <v/>
      </c>
      <c r="N529" s="36">
        <f t="shared" ca="1" si="17"/>
        <v>0</v>
      </c>
      <c r="O529" s="36" t="e">
        <f ca="1">LEFT(OFFSET(Lists!$Q$2,MATCH(E529,Lists!$R$3:$R$19,0),0),4)</f>
        <v>#N/A</v>
      </c>
      <c r="P529" s="36" t="e">
        <f ca="1">MATCH(O529,Lists!$S$2:$S$640,1)</f>
        <v>#N/A</v>
      </c>
      <c r="Q529" s="36" t="e">
        <f ca="1">MATCH(LEFT(OFFSET(Lists!$Q$2,MATCH(E529,Lists!$R$3:$R$19,0)+1,0),4),Lists!$S$3:$S$640,1)</f>
        <v>#N/A</v>
      </c>
      <c r="R529" s="36" t="e">
        <f ca="1">LEFT(OFFSET(Lists!$S$2,P529-1+MATCH(F529,OFFSET(Lists!$T$3,P529-1,0,Q529-P529+1),0),0),6)</f>
        <v>#N/A</v>
      </c>
      <c r="S529" s="36" t="e">
        <f ca="1">VLOOKUP(R529,Lists!B:D,3,FALSE)</f>
        <v>#N/A</v>
      </c>
      <c r="T529" s="36" t="str">
        <f>IF(F529&lt;&gt;"",MATCH(R529,'Maximum minutes'!B:B,0),"")</f>
        <v/>
      </c>
      <c r="U529" s="36">
        <f ca="1">IF(F529&lt;&gt;"",COUNTA(OFFSET('Maximum minutes'!$C$1,'Annexe A1 Cours'!T529,0,1,50)),0)</f>
        <v>0</v>
      </c>
      <c r="V529" s="37">
        <f ca="1">IFERROR(OFFSET('Maximum minutes'!$C$1,T529+1,-1+MATCH(G529,OFFSET('Maximum minutes'!$C$1,T529-1,0,1,50),0)),0)</f>
        <v>0</v>
      </c>
      <c r="W529" s="38">
        <f t="shared" ca="1" si="16"/>
        <v>0</v>
      </c>
    </row>
    <row r="530" spans="1:23" s="36" customFormat="1" ht="18.75">
      <c r="A530" s="34"/>
      <c r="B530" s="39"/>
      <c r="C530" s="39"/>
      <c r="D530" s="35"/>
      <c r="E530" s="40"/>
      <c r="F530" s="39"/>
      <c r="G530" s="39"/>
      <c r="H530" s="39"/>
      <c r="I530" s="34"/>
      <c r="J530" s="34"/>
      <c r="K530" s="34"/>
      <c r="L530" s="34"/>
      <c r="M530" s="43" t="str">
        <f ca="1">IFERROR(OFFSET('Maximum minutes'!$C$1,T530,MATCH(IF(G530&lt;&gt;"",G530,F530),OFFSET('Maximum minutes'!$C$1,T530-1,0,1,U530+1),0)-1)*IF(OR(ISNUMBER(J530),J530="sans examen"),1,0)*IF(W530&lt;MinDate,1,0),"")</f>
        <v/>
      </c>
      <c r="N530" s="36">
        <f t="shared" ca="1" si="17"/>
        <v>0</v>
      </c>
      <c r="O530" s="36" t="e">
        <f ca="1">LEFT(OFFSET(Lists!$Q$2,MATCH(E530,Lists!$R$3:$R$19,0),0),4)</f>
        <v>#N/A</v>
      </c>
      <c r="P530" s="36" t="e">
        <f ca="1">MATCH(O530,Lists!$S$2:$S$640,1)</f>
        <v>#N/A</v>
      </c>
      <c r="Q530" s="36" t="e">
        <f ca="1">MATCH(LEFT(OFFSET(Lists!$Q$2,MATCH(E530,Lists!$R$3:$R$19,0)+1,0),4),Lists!$S$3:$S$640,1)</f>
        <v>#N/A</v>
      </c>
      <c r="R530" s="36" t="e">
        <f ca="1">LEFT(OFFSET(Lists!$S$2,P530-1+MATCH(F530,OFFSET(Lists!$T$3,P530-1,0,Q530-P530+1),0),0),6)</f>
        <v>#N/A</v>
      </c>
      <c r="S530" s="36" t="e">
        <f ca="1">VLOOKUP(R530,Lists!B:D,3,FALSE)</f>
        <v>#N/A</v>
      </c>
      <c r="T530" s="36" t="str">
        <f>IF(F530&lt;&gt;"",MATCH(R530,'Maximum minutes'!B:B,0),"")</f>
        <v/>
      </c>
      <c r="U530" s="36">
        <f ca="1">IF(F530&lt;&gt;"",COUNTA(OFFSET('Maximum minutes'!$C$1,'Annexe A1 Cours'!T530,0,1,50)),0)</f>
        <v>0</v>
      </c>
      <c r="V530" s="37">
        <f ca="1">IFERROR(OFFSET('Maximum minutes'!$C$1,T530+1,-1+MATCH(G530,OFFSET('Maximum minutes'!$C$1,T530-1,0,1,50),0)),0)</f>
        <v>0</v>
      </c>
      <c r="W530" s="38">
        <f t="shared" ca="1" si="16"/>
        <v>0</v>
      </c>
    </row>
    <row r="531" spans="1:23" s="36" customFormat="1" ht="18.75">
      <c r="A531" s="34"/>
      <c r="B531" s="39"/>
      <c r="C531" s="39"/>
      <c r="D531" s="35"/>
      <c r="E531" s="40"/>
      <c r="F531" s="39"/>
      <c r="G531" s="39"/>
      <c r="H531" s="39"/>
      <c r="I531" s="34"/>
      <c r="J531" s="34"/>
      <c r="K531" s="34"/>
      <c r="L531" s="34"/>
      <c r="M531" s="43" t="str">
        <f ca="1">IFERROR(OFFSET('Maximum minutes'!$C$1,T531,MATCH(IF(G531&lt;&gt;"",G531,F531),OFFSET('Maximum minutes'!$C$1,T531-1,0,1,U531+1),0)-1)*IF(OR(ISNUMBER(J531),J531="sans examen"),1,0)*IF(W531&lt;MinDate,1,0),"")</f>
        <v/>
      </c>
      <c r="N531" s="36">
        <f t="shared" ca="1" si="17"/>
        <v>0</v>
      </c>
      <c r="O531" s="36" t="e">
        <f ca="1">LEFT(OFFSET(Lists!$Q$2,MATCH(E531,Lists!$R$3:$R$19,0),0),4)</f>
        <v>#N/A</v>
      </c>
      <c r="P531" s="36" t="e">
        <f ca="1">MATCH(O531,Lists!$S$2:$S$640,1)</f>
        <v>#N/A</v>
      </c>
      <c r="Q531" s="36" t="e">
        <f ca="1">MATCH(LEFT(OFFSET(Lists!$Q$2,MATCH(E531,Lists!$R$3:$R$19,0)+1,0),4),Lists!$S$3:$S$640,1)</f>
        <v>#N/A</v>
      </c>
      <c r="R531" s="36" t="e">
        <f ca="1">LEFT(OFFSET(Lists!$S$2,P531-1+MATCH(F531,OFFSET(Lists!$T$3,P531-1,0,Q531-P531+1),0),0),6)</f>
        <v>#N/A</v>
      </c>
      <c r="S531" s="36" t="e">
        <f ca="1">VLOOKUP(R531,Lists!B:D,3,FALSE)</f>
        <v>#N/A</v>
      </c>
      <c r="T531" s="36" t="str">
        <f>IF(F531&lt;&gt;"",MATCH(R531,'Maximum minutes'!B:B,0),"")</f>
        <v/>
      </c>
      <c r="U531" s="36">
        <f ca="1">IF(F531&lt;&gt;"",COUNTA(OFFSET('Maximum minutes'!$C$1,'Annexe A1 Cours'!T531,0,1,50)),0)</f>
        <v>0</v>
      </c>
      <c r="V531" s="37">
        <f ca="1">IFERROR(OFFSET('Maximum minutes'!$C$1,T531+1,-1+MATCH(G531,OFFSET('Maximum minutes'!$C$1,T531-1,0,1,50),0)),0)</f>
        <v>0</v>
      </c>
      <c r="W531" s="38">
        <f t="shared" ca="1" si="16"/>
        <v>0</v>
      </c>
    </row>
    <row r="532" spans="1:23" s="36" customFormat="1" ht="18.75">
      <c r="A532" s="34"/>
      <c r="B532" s="39"/>
      <c r="C532" s="39"/>
      <c r="D532" s="35"/>
      <c r="E532" s="40"/>
      <c r="F532" s="39"/>
      <c r="G532" s="39"/>
      <c r="H532" s="39"/>
      <c r="I532" s="34"/>
      <c r="J532" s="34"/>
      <c r="K532" s="34"/>
      <c r="L532" s="34"/>
      <c r="M532" s="43" t="str">
        <f ca="1">IFERROR(OFFSET('Maximum minutes'!$C$1,T532,MATCH(IF(G532&lt;&gt;"",G532,F532),OFFSET('Maximum minutes'!$C$1,T532-1,0,1,U532+1),0)-1)*IF(OR(ISNUMBER(J532),J532="sans examen"),1,0)*IF(W532&lt;MinDate,1,0),"")</f>
        <v/>
      </c>
      <c r="N532" s="36">
        <f t="shared" ca="1" si="17"/>
        <v>0</v>
      </c>
      <c r="O532" s="36" t="e">
        <f ca="1">LEFT(OFFSET(Lists!$Q$2,MATCH(E532,Lists!$R$3:$R$19,0),0),4)</f>
        <v>#N/A</v>
      </c>
      <c r="P532" s="36" t="e">
        <f ca="1">MATCH(O532,Lists!$S$2:$S$640,1)</f>
        <v>#N/A</v>
      </c>
      <c r="Q532" s="36" t="e">
        <f ca="1">MATCH(LEFT(OFFSET(Lists!$Q$2,MATCH(E532,Lists!$R$3:$R$19,0)+1,0),4),Lists!$S$3:$S$640,1)</f>
        <v>#N/A</v>
      </c>
      <c r="R532" s="36" t="e">
        <f ca="1">LEFT(OFFSET(Lists!$S$2,P532-1+MATCH(F532,OFFSET(Lists!$T$3,P532-1,0,Q532-P532+1),0),0),6)</f>
        <v>#N/A</v>
      </c>
      <c r="S532" s="36" t="e">
        <f ca="1">VLOOKUP(R532,Lists!B:D,3,FALSE)</f>
        <v>#N/A</v>
      </c>
      <c r="T532" s="36" t="str">
        <f>IF(F532&lt;&gt;"",MATCH(R532,'Maximum minutes'!B:B,0),"")</f>
        <v/>
      </c>
      <c r="U532" s="36">
        <f ca="1">IF(F532&lt;&gt;"",COUNTA(OFFSET('Maximum minutes'!$C$1,'Annexe A1 Cours'!T532,0,1,50)),0)</f>
        <v>0</v>
      </c>
      <c r="V532" s="37">
        <f ca="1">IFERROR(OFFSET('Maximum minutes'!$C$1,T532+1,-1+MATCH(G532,OFFSET('Maximum minutes'!$C$1,T532-1,0,1,50),0)),0)</f>
        <v>0</v>
      </c>
      <c r="W532" s="38">
        <f t="shared" ca="1" si="16"/>
        <v>0</v>
      </c>
    </row>
    <row r="533" spans="1:23" s="36" customFormat="1" ht="18.75">
      <c r="A533" s="34"/>
      <c r="B533" s="39"/>
      <c r="C533" s="39"/>
      <c r="D533" s="35"/>
      <c r="E533" s="40"/>
      <c r="F533" s="39"/>
      <c r="G533" s="39"/>
      <c r="H533" s="39"/>
      <c r="I533" s="34"/>
      <c r="J533" s="34"/>
      <c r="K533" s="34"/>
      <c r="L533" s="34"/>
      <c r="M533" s="43" t="str">
        <f ca="1">IFERROR(OFFSET('Maximum minutes'!$C$1,T533,MATCH(IF(G533&lt;&gt;"",G533,F533),OFFSET('Maximum minutes'!$C$1,T533-1,0,1,U533+1),0)-1)*IF(OR(ISNUMBER(J533),J533="sans examen"),1,0)*IF(W533&lt;MinDate,1,0),"")</f>
        <v/>
      </c>
      <c r="N533" s="36">
        <f t="shared" ca="1" si="17"/>
        <v>0</v>
      </c>
      <c r="O533" s="36" t="e">
        <f ca="1">LEFT(OFFSET(Lists!$Q$2,MATCH(E533,Lists!$R$3:$R$19,0),0),4)</f>
        <v>#N/A</v>
      </c>
      <c r="P533" s="36" t="e">
        <f ca="1">MATCH(O533,Lists!$S$2:$S$640,1)</f>
        <v>#N/A</v>
      </c>
      <c r="Q533" s="36" t="e">
        <f ca="1">MATCH(LEFT(OFFSET(Lists!$Q$2,MATCH(E533,Lists!$R$3:$R$19,0)+1,0),4),Lists!$S$3:$S$640,1)</f>
        <v>#N/A</v>
      </c>
      <c r="R533" s="36" t="e">
        <f ca="1">LEFT(OFFSET(Lists!$S$2,P533-1+MATCH(F533,OFFSET(Lists!$T$3,P533-1,0,Q533-P533+1),0),0),6)</f>
        <v>#N/A</v>
      </c>
      <c r="S533" s="36" t="e">
        <f ca="1">VLOOKUP(R533,Lists!B:D,3,FALSE)</f>
        <v>#N/A</v>
      </c>
      <c r="T533" s="36" t="str">
        <f>IF(F533&lt;&gt;"",MATCH(R533,'Maximum minutes'!B:B,0),"")</f>
        <v/>
      </c>
      <c r="U533" s="36">
        <f ca="1">IF(F533&lt;&gt;"",COUNTA(OFFSET('Maximum minutes'!$C$1,'Annexe A1 Cours'!T533,0,1,50)),0)</f>
        <v>0</v>
      </c>
      <c r="V533" s="37">
        <f ca="1">IFERROR(OFFSET('Maximum minutes'!$C$1,T533+1,-1+MATCH(G533,OFFSET('Maximum minutes'!$C$1,T533-1,0,1,50),0)),0)</f>
        <v>0</v>
      </c>
      <c r="W533" s="38">
        <f t="shared" ca="1" si="16"/>
        <v>0</v>
      </c>
    </row>
    <row r="534" spans="1:23" s="36" customFormat="1" ht="18.75">
      <c r="A534" s="34"/>
      <c r="B534" s="39"/>
      <c r="C534" s="39"/>
      <c r="D534" s="35"/>
      <c r="E534" s="40"/>
      <c r="F534" s="39"/>
      <c r="G534" s="39"/>
      <c r="H534" s="39"/>
      <c r="I534" s="34"/>
      <c r="J534" s="34"/>
      <c r="K534" s="34"/>
      <c r="L534" s="34"/>
      <c r="M534" s="43" t="str">
        <f ca="1">IFERROR(OFFSET('Maximum minutes'!$C$1,T534,MATCH(IF(G534&lt;&gt;"",G534,F534),OFFSET('Maximum minutes'!$C$1,T534-1,0,1,U534+1),0)-1)*IF(OR(ISNUMBER(J534),J534="sans examen"),1,0)*IF(W534&lt;MinDate,1,0),"")</f>
        <v/>
      </c>
      <c r="N534" s="36">
        <f t="shared" ca="1" si="17"/>
        <v>0</v>
      </c>
      <c r="O534" s="36" t="e">
        <f ca="1">LEFT(OFFSET(Lists!$Q$2,MATCH(E534,Lists!$R$3:$R$19,0),0),4)</f>
        <v>#N/A</v>
      </c>
      <c r="P534" s="36" t="e">
        <f ca="1">MATCH(O534,Lists!$S$2:$S$640,1)</f>
        <v>#N/A</v>
      </c>
      <c r="Q534" s="36" t="e">
        <f ca="1">MATCH(LEFT(OFFSET(Lists!$Q$2,MATCH(E534,Lists!$R$3:$R$19,0)+1,0),4),Lists!$S$3:$S$640,1)</f>
        <v>#N/A</v>
      </c>
      <c r="R534" s="36" t="e">
        <f ca="1">LEFT(OFFSET(Lists!$S$2,P534-1+MATCH(F534,OFFSET(Lists!$T$3,P534-1,0,Q534-P534+1),0),0),6)</f>
        <v>#N/A</v>
      </c>
      <c r="S534" s="36" t="e">
        <f ca="1">VLOOKUP(R534,Lists!B:D,3,FALSE)</f>
        <v>#N/A</v>
      </c>
      <c r="T534" s="36" t="str">
        <f>IF(F534&lt;&gt;"",MATCH(R534,'Maximum minutes'!B:B,0),"")</f>
        <v/>
      </c>
      <c r="U534" s="36">
        <f ca="1">IF(F534&lt;&gt;"",COUNTA(OFFSET('Maximum minutes'!$C$1,'Annexe A1 Cours'!T534,0,1,50)),0)</f>
        <v>0</v>
      </c>
      <c r="V534" s="37">
        <f ca="1">IFERROR(OFFSET('Maximum minutes'!$C$1,T534+1,-1+MATCH(G534,OFFSET('Maximum minutes'!$C$1,T534-1,0,1,50),0)),0)</f>
        <v>0</v>
      </c>
      <c r="W534" s="38">
        <f t="shared" ca="1" si="16"/>
        <v>0</v>
      </c>
    </row>
    <row r="535" spans="1:23" s="36" customFormat="1" ht="18.75">
      <c r="A535" s="34"/>
      <c r="B535" s="39"/>
      <c r="C535" s="39"/>
      <c r="D535" s="35"/>
      <c r="E535" s="40"/>
      <c r="F535" s="39"/>
      <c r="G535" s="39"/>
      <c r="H535" s="39"/>
      <c r="I535" s="34"/>
      <c r="J535" s="34"/>
      <c r="K535" s="34"/>
      <c r="L535" s="34"/>
      <c r="M535" s="43" t="str">
        <f ca="1">IFERROR(OFFSET('Maximum minutes'!$C$1,T535,MATCH(IF(G535&lt;&gt;"",G535,F535),OFFSET('Maximum minutes'!$C$1,T535-1,0,1,U535+1),0)-1)*IF(OR(ISNUMBER(J535),J535="sans examen"),1,0)*IF(W535&lt;MinDate,1,0),"")</f>
        <v/>
      </c>
      <c r="N535" s="36">
        <f t="shared" ca="1" si="17"/>
        <v>0</v>
      </c>
      <c r="O535" s="36" t="e">
        <f ca="1">LEFT(OFFSET(Lists!$Q$2,MATCH(E535,Lists!$R$3:$R$19,0),0),4)</f>
        <v>#N/A</v>
      </c>
      <c r="P535" s="36" t="e">
        <f ca="1">MATCH(O535,Lists!$S$2:$S$640,1)</f>
        <v>#N/A</v>
      </c>
      <c r="Q535" s="36" t="e">
        <f ca="1">MATCH(LEFT(OFFSET(Lists!$Q$2,MATCH(E535,Lists!$R$3:$R$19,0)+1,0),4),Lists!$S$3:$S$640,1)</f>
        <v>#N/A</v>
      </c>
      <c r="R535" s="36" t="e">
        <f ca="1">LEFT(OFFSET(Lists!$S$2,P535-1+MATCH(F535,OFFSET(Lists!$T$3,P535-1,0,Q535-P535+1),0),0),6)</f>
        <v>#N/A</v>
      </c>
      <c r="S535" s="36" t="e">
        <f ca="1">VLOOKUP(R535,Lists!B:D,3,FALSE)</f>
        <v>#N/A</v>
      </c>
      <c r="T535" s="36" t="str">
        <f>IF(F535&lt;&gt;"",MATCH(R535,'Maximum minutes'!B:B,0),"")</f>
        <v/>
      </c>
      <c r="U535" s="36">
        <f ca="1">IF(F535&lt;&gt;"",COUNTA(OFFSET('Maximum minutes'!$C$1,'Annexe A1 Cours'!T535,0,1,50)),0)</f>
        <v>0</v>
      </c>
      <c r="V535" s="37">
        <f ca="1">IFERROR(OFFSET('Maximum minutes'!$C$1,T535+1,-1+MATCH(G535,OFFSET('Maximum minutes'!$C$1,T535-1,0,1,50),0)),0)</f>
        <v>0</v>
      </c>
      <c r="W535" s="38">
        <f t="shared" ca="1" si="16"/>
        <v>0</v>
      </c>
    </row>
    <row r="536" spans="1:23" s="36" customFormat="1" ht="18.75">
      <c r="A536" s="34"/>
      <c r="B536" s="39"/>
      <c r="C536" s="39"/>
      <c r="D536" s="35"/>
      <c r="E536" s="40"/>
      <c r="F536" s="39"/>
      <c r="G536" s="39"/>
      <c r="H536" s="39"/>
      <c r="I536" s="34"/>
      <c r="J536" s="34"/>
      <c r="K536" s="34"/>
      <c r="L536" s="34"/>
      <c r="M536" s="43" t="str">
        <f ca="1">IFERROR(OFFSET('Maximum minutes'!$C$1,T536,MATCH(IF(G536&lt;&gt;"",G536,F536),OFFSET('Maximum minutes'!$C$1,T536-1,0,1,U536+1),0)-1)*IF(OR(ISNUMBER(J536),J536="sans examen"),1,0)*IF(W536&lt;MinDate,1,0),"")</f>
        <v/>
      </c>
      <c r="N536" s="36">
        <f t="shared" ca="1" si="17"/>
        <v>0</v>
      </c>
      <c r="O536" s="36" t="e">
        <f ca="1">LEFT(OFFSET(Lists!$Q$2,MATCH(E536,Lists!$R$3:$R$19,0),0),4)</f>
        <v>#N/A</v>
      </c>
      <c r="P536" s="36" t="e">
        <f ca="1">MATCH(O536,Lists!$S$2:$S$640,1)</f>
        <v>#N/A</v>
      </c>
      <c r="Q536" s="36" t="e">
        <f ca="1">MATCH(LEFT(OFFSET(Lists!$Q$2,MATCH(E536,Lists!$R$3:$R$19,0)+1,0),4),Lists!$S$3:$S$640,1)</f>
        <v>#N/A</v>
      </c>
      <c r="R536" s="36" t="e">
        <f ca="1">LEFT(OFFSET(Lists!$S$2,P536-1+MATCH(F536,OFFSET(Lists!$T$3,P536-1,0,Q536-P536+1),0),0),6)</f>
        <v>#N/A</v>
      </c>
      <c r="S536" s="36" t="e">
        <f ca="1">VLOOKUP(R536,Lists!B:D,3,FALSE)</f>
        <v>#N/A</v>
      </c>
      <c r="T536" s="36" t="str">
        <f>IF(F536&lt;&gt;"",MATCH(R536,'Maximum minutes'!B:B,0),"")</f>
        <v/>
      </c>
      <c r="U536" s="36">
        <f ca="1">IF(F536&lt;&gt;"",COUNTA(OFFSET('Maximum minutes'!$C$1,'Annexe A1 Cours'!T536,0,1,50)),0)</f>
        <v>0</v>
      </c>
      <c r="V536" s="37">
        <f ca="1">IFERROR(OFFSET('Maximum minutes'!$C$1,T536+1,-1+MATCH(G536,OFFSET('Maximum minutes'!$C$1,T536-1,0,1,50),0)),0)</f>
        <v>0</v>
      </c>
      <c r="W536" s="38">
        <f t="shared" ca="1" si="16"/>
        <v>0</v>
      </c>
    </row>
    <row r="537" spans="1:23" s="36" customFormat="1" ht="18.75">
      <c r="A537" s="34"/>
      <c r="B537" s="39"/>
      <c r="C537" s="39"/>
      <c r="D537" s="35"/>
      <c r="E537" s="40"/>
      <c r="F537" s="39"/>
      <c r="G537" s="39"/>
      <c r="H537" s="39"/>
      <c r="I537" s="34"/>
      <c r="J537" s="34"/>
      <c r="K537" s="34"/>
      <c r="L537" s="34"/>
      <c r="M537" s="43" t="str">
        <f ca="1">IFERROR(OFFSET('Maximum minutes'!$C$1,T537,MATCH(IF(G537&lt;&gt;"",G537,F537),OFFSET('Maximum minutes'!$C$1,T537-1,0,1,U537+1),0)-1)*IF(OR(ISNUMBER(J537),J537="sans examen"),1,0)*IF(W537&lt;MinDate,1,0),"")</f>
        <v/>
      </c>
      <c r="N537" s="36">
        <f t="shared" ca="1" si="17"/>
        <v>0</v>
      </c>
      <c r="O537" s="36" t="e">
        <f ca="1">LEFT(OFFSET(Lists!$Q$2,MATCH(E537,Lists!$R$3:$R$19,0),0),4)</f>
        <v>#N/A</v>
      </c>
      <c r="P537" s="36" t="e">
        <f ca="1">MATCH(O537,Lists!$S$2:$S$640,1)</f>
        <v>#N/A</v>
      </c>
      <c r="Q537" s="36" t="e">
        <f ca="1">MATCH(LEFT(OFFSET(Lists!$Q$2,MATCH(E537,Lists!$R$3:$R$19,0)+1,0),4),Lists!$S$3:$S$640,1)</f>
        <v>#N/A</v>
      </c>
      <c r="R537" s="36" t="e">
        <f ca="1">LEFT(OFFSET(Lists!$S$2,P537-1+MATCH(F537,OFFSET(Lists!$T$3,P537-1,0,Q537-P537+1),0),0),6)</f>
        <v>#N/A</v>
      </c>
      <c r="S537" s="36" t="e">
        <f ca="1">VLOOKUP(R537,Lists!B:D,3,FALSE)</f>
        <v>#N/A</v>
      </c>
      <c r="T537" s="36" t="str">
        <f>IF(F537&lt;&gt;"",MATCH(R537,'Maximum minutes'!B:B,0),"")</f>
        <v/>
      </c>
      <c r="U537" s="36">
        <f ca="1">IF(F537&lt;&gt;"",COUNTA(OFFSET('Maximum minutes'!$C$1,'Annexe A1 Cours'!T537,0,1,50)),0)</f>
        <v>0</v>
      </c>
      <c r="V537" s="37">
        <f ca="1">IFERROR(OFFSET('Maximum minutes'!$C$1,T537+1,-1+MATCH(G537,OFFSET('Maximum minutes'!$C$1,T537-1,0,1,50),0)),0)</f>
        <v>0</v>
      </c>
      <c r="W537" s="38">
        <f t="shared" ca="1" si="16"/>
        <v>0</v>
      </c>
    </row>
    <row r="538" spans="1:23" s="36" customFormat="1" ht="18.75">
      <c r="A538" s="34"/>
      <c r="B538" s="39"/>
      <c r="C538" s="39"/>
      <c r="D538" s="35"/>
      <c r="E538" s="40"/>
      <c r="F538" s="39"/>
      <c r="G538" s="39"/>
      <c r="H538" s="39"/>
      <c r="I538" s="34"/>
      <c r="J538" s="34"/>
      <c r="K538" s="34"/>
      <c r="L538" s="34"/>
      <c r="M538" s="43" t="str">
        <f ca="1">IFERROR(OFFSET('Maximum minutes'!$C$1,T538,MATCH(IF(G538&lt;&gt;"",G538,F538),OFFSET('Maximum minutes'!$C$1,T538-1,0,1,U538+1),0)-1)*IF(OR(ISNUMBER(J538),J538="sans examen"),1,0)*IF(W538&lt;MinDate,1,0),"")</f>
        <v/>
      </c>
      <c r="N538" s="36">
        <f t="shared" ca="1" si="17"/>
        <v>0</v>
      </c>
      <c r="O538" s="36" t="e">
        <f ca="1">LEFT(OFFSET(Lists!$Q$2,MATCH(E538,Lists!$R$3:$R$19,0),0),4)</f>
        <v>#N/A</v>
      </c>
      <c r="P538" s="36" t="e">
        <f ca="1">MATCH(O538,Lists!$S$2:$S$640,1)</f>
        <v>#N/A</v>
      </c>
      <c r="Q538" s="36" t="e">
        <f ca="1">MATCH(LEFT(OFFSET(Lists!$Q$2,MATCH(E538,Lists!$R$3:$R$19,0)+1,0),4),Lists!$S$3:$S$640,1)</f>
        <v>#N/A</v>
      </c>
      <c r="R538" s="36" t="e">
        <f ca="1">LEFT(OFFSET(Lists!$S$2,P538-1+MATCH(F538,OFFSET(Lists!$T$3,P538-1,0,Q538-P538+1),0),0),6)</f>
        <v>#N/A</v>
      </c>
      <c r="S538" s="36" t="e">
        <f ca="1">VLOOKUP(R538,Lists!B:D,3,FALSE)</f>
        <v>#N/A</v>
      </c>
      <c r="T538" s="36" t="str">
        <f>IF(F538&lt;&gt;"",MATCH(R538,'Maximum minutes'!B:B,0),"")</f>
        <v/>
      </c>
      <c r="U538" s="36">
        <f ca="1">IF(F538&lt;&gt;"",COUNTA(OFFSET('Maximum minutes'!$C$1,'Annexe A1 Cours'!T538,0,1,50)),0)</f>
        <v>0</v>
      </c>
      <c r="V538" s="37">
        <f ca="1">IFERROR(OFFSET('Maximum minutes'!$C$1,T538+1,-1+MATCH(G538,OFFSET('Maximum minutes'!$C$1,T538-1,0,1,50),0)),0)</f>
        <v>0</v>
      </c>
      <c r="W538" s="38">
        <f t="shared" ca="1" si="16"/>
        <v>0</v>
      </c>
    </row>
    <row r="539" spans="1:23" s="36" customFormat="1" ht="18.75">
      <c r="A539" s="34"/>
      <c r="B539" s="39"/>
      <c r="C539" s="39"/>
      <c r="D539" s="35"/>
      <c r="E539" s="40"/>
      <c r="F539" s="39"/>
      <c r="G539" s="39"/>
      <c r="H539" s="39"/>
      <c r="I539" s="34"/>
      <c r="J539" s="34"/>
      <c r="K539" s="34"/>
      <c r="L539" s="34"/>
      <c r="M539" s="43" t="str">
        <f ca="1">IFERROR(OFFSET('Maximum minutes'!$C$1,T539,MATCH(IF(G539&lt;&gt;"",G539,F539),OFFSET('Maximum minutes'!$C$1,T539-1,0,1,U539+1),0)-1)*IF(OR(ISNUMBER(J539),J539="sans examen"),1,0)*IF(W539&lt;MinDate,1,0),"")</f>
        <v/>
      </c>
      <c r="N539" s="36">
        <f t="shared" ca="1" si="17"/>
        <v>0</v>
      </c>
      <c r="O539" s="36" t="e">
        <f ca="1">LEFT(OFFSET(Lists!$Q$2,MATCH(E539,Lists!$R$3:$R$19,0),0),4)</f>
        <v>#N/A</v>
      </c>
      <c r="P539" s="36" t="e">
        <f ca="1">MATCH(O539,Lists!$S$2:$S$640,1)</f>
        <v>#N/A</v>
      </c>
      <c r="Q539" s="36" t="e">
        <f ca="1">MATCH(LEFT(OFFSET(Lists!$Q$2,MATCH(E539,Lists!$R$3:$R$19,0)+1,0),4),Lists!$S$3:$S$640,1)</f>
        <v>#N/A</v>
      </c>
      <c r="R539" s="36" t="e">
        <f ca="1">LEFT(OFFSET(Lists!$S$2,P539-1+MATCH(F539,OFFSET(Lists!$T$3,P539-1,0,Q539-P539+1),0),0),6)</f>
        <v>#N/A</v>
      </c>
      <c r="S539" s="36" t="e">
        <f ca="1">VLOOKUP(R539,Lists!B:D,3,FALSE)</f>
        <v>#N/A</v>
      </c>
      <c r="T539" s="36" t="str">
        <f>IF(F539&lt;&gt;"",MATCH(R539,'Maximum minutes'!B:B,0),"")</f>
        <v/>
      </c>
      <c r="U539" s="36">
        <f ca="1">IF(F539&lt;&gt;"",COUNTA(OFFSET('Maximum minutes'!$C$1,'Annexe A1 Cours'!T539,0,1,50)),0)</f>
        <v>0</v>
      </c>
      <c r="V539" s="37">
        <f ca="1">IFERROR(OFFSET('Maximum minutes'!$C$1,T539+1,-1+MATCH(G539,OFFSET('Maximum minutes'!$C$1,T539-1,0,1,50),0)),0)</f>
        <v>0</v>
      </c>
      <c r="W539" s="38">
        <f t="shared" ca="1" si="16"/>
        <v>0</v>
      </c>
    </row>
    <row r="540" spans="1:23" s="36" customFormat="1" ht="18.75">
      <c r="A540" s="34"/>
      <c r="B540" s="39"/>
      <c r="C540" s="39"/>
      <c r="D540" s="35"/>
      <c r="E540" s="40"/>
      <c r="F540" s="39"/>
      <c r="G540" s="39"/>
      <c r="H540" s="39"/>
      <c r="I540" s="34"/>
      <c r="J540" s="34"/>
      <c r="K540" s="34"/>
      <c r="L540" s="34"/>
      <c r="M540" s="43" t="str">
        <f ca="1">IFERROR(OFFSET('Maximum minutes'!$C$1,T540,MATCH(IF(G540&lt;&gt;"",G540,F540),OFFSET('Maximum minutes'!$C$1,T540-1,0,1,U540+1),0)-1)*IF(OR(ISNUMBER(J540),J540="sans examen"),1,0)*IF(W540&lt;MinDate,1,0),"")</f>
        <v/>
      </c>
      <c r="N540" s="36">
        <f t="shared" ca="1" si="17"/>
        <v>0</v>
      </c>
      <c r="O540" s="36" t="e">
        <f ca="1">LEFT(OFFSET(Lists!$Q$2,MATCH(E540,Lists!$R$3:$R$19,0),0),4)</f>
        <v>#N/A</v>
      </c>
      <c r="P540" s="36" t="e">
        <f ca="1">MATCH(O540,Lists!$S$2:$S$640,1)</f>
        <v>#N/A</v>
      </c>
      <c r="Q540" s="36" t="e">
        <f ca="1">MATCH(LEFT(OFFSET(Lists!$Q$2,MATCH(E540,Lists!$R$3:$R$19,0)+1,0),4),Lists!$S$3:$S$640,1)</f>
        <v>#N/A</v>
      </c>
      <c r="R540" s="36" t="e">
        <f ca="1">LEFT(OFFSET(Lists!$S$2,P540-1+MATCH(F540,OFFSET(Lists!$T$3,P540-1,0,Q540-P540+1),0),0),6)</f>
        <v>#N/A</v>
      </c>
      <c r="S540" s="36" t="e">
        <f ca="1">VLOOKUP(R540,Lists!B:D,3,FALSE)</f>
        <v>#N/A</v>
      </c>
      <c r="T540" s="36" t="str">
        <f>IF(F540&lt;&gt;"",MATCH(R540,'Maximum minutes'!B:B,0),"")</f>
        <v/>
      </c>
      <c r="U540" s="36">
        <f ca="1">IF(F540&lt;&gt;"",COUNTA(OFFSET('Maximum minutes'!$C$1,'Annexe A1 Cours'!T540,0,1,50)),0)</f>
        <v>0</v>
      </c>
      <c r="V540" s="37">
        <f ca="1">IFERROR(OFFSET('Maximum minutes'!$C$1,T540+1,-1+MATCH(G540,OFFSET('Maximum minutes'!$C$1,T540-1,0,1,50),0)),0)</f>
        <v>0</v>
      </c>
      <c r="W540" s="38">
        <f t="shared" ca="1" si="16"/>
        <v>0</v>
      </c>
    </row>
    <row r="541" spans="1:23" s="36" customFormat="1" ht="18.75">
      <c r="A541" s="34"/>
      <c r="B541" s="39"/>
      <c r="C541" s="39"/>
      <c r="D541" s="35"/>
      <c r="E541" s="40"/>
      <c r="F541" s="39"/>
      <c r="G541" s="39"/>
      <c r="H541" s="39"/>
      <c r="I541" s="34"/>
      <c r="J541" s="34"/>
      <c r="K541" s="34"/>
      <c r="L541" s="34"/>
      <c r="M541" s="43" t="str">
        <f ca="1">IFERROR(OFFSET('Maximum minutes'!$C$1,T541,MATCH(IF(G541&lt;&gt;"",G541,F541),OFFSET('Maximum minutes'!$C$1,T541-1,0,1,U541+1),0)-1)*IF(OR(ISNUMBER(J541),J541="sans examen"),1,0)*IF(W541&lt;MinDate,1,0),"")</f>
        <v/>
      </c>
      <c r="N541" s="36">
        <f t="shared" ca="1" si="17"/>
        <v>0</v>
      </c>
      <c r="O541" s="36" t="e">
        <f ca="1">LEFT(OFFSET(Lists!$Q$2,MATCH(E541,Lists!$R$3:$R$19,0),0),4)</f>
        <v>#N/A</v>
      </c>
      <c r="P541" s="36" t="e">
        <f ca="1">MATCH(O541,Lists!$S$2:$S$640,1)</f>
        <v>#N/A</v>
      </c>
      <c r="Q541" s="36" t="e">
        <f ca="1">MATCH(LEFT(OFFSET(Lists!$Q$2,MATCH(E541,Lists!$R$3:$R$19,0)+1,0),4),Lists!$S$3:$S$640,1)</f>
        <v>#N/A</v>
      </c>
      <c r="R541" s="36" t="e">
        <f ca="1">LEFT(OFFSET(Lists!$S$2,P541-1+MATCH(F541,OFFSET(Lists!$T$3,P541-1,0,Q541-P541+1),0),0),6)</f>
        <v>#N/A</v>
      </c>
      <c r="S541" s="36" t="e">
        <f ca="1">VLOOKUP(R541,Lists!B:D,3,FALSE)</f>
        <v>#N/A</v>
      </c>
      <c r="T541" s="36" t="str">
        <f>IF(F541&lt;&gt;"",MATCH(R541,'Maximum minutes'!B:B,0),"")</f>
        <v/>
      </c>
      <c r="U541" s="36">
        <f ca="1">IF(F541&lt;&gt;"",COUNTA(OFFSET('Maximum minutes'!$C$1,'Annexe A1 Cours'!T541,0,1,50)),0)</f>
        <v>0</v>
      </c>
      <c r="V541" s="37">
        <f ca="1">IFERROR(OFFSET('Maximum minutes'!$C$1,T541+1,-1+MATCH(G541,OFFSET('Maximum minutes'!$C$1,T541-1,0,1,50),0)),0)</f>
        <v>0</v>
      </c>
      <c r="W541" s="38">
        <f t="shared" ca="1" si="16"/>
        <v>0</v>
      </c>
    </row>
    <row r="542" spans="1:23" s="36" customFormat="1" ht="18.75">
      <c r="A542" s="34"/>
      <c r="B542" s="39"/>
      <c r="C542" s="39"/>
      <c r="D542" s="35"/>
      <c r="E542" s="40"/>
      <c r="F542" s="39"/>
      <c r="G542" s="39"/>
      <c r="H542" s="39"/>
      <c r="I542" s="34"/>
      <c r="J542" s="34"/>
      <c r="K542" s="34"/>
      <c r="L542" s="34"/>
      <c r="M542" s="43" t="str">
        <f ca="1">IFERROR(OFFSET('Maximum minutes'!$C$1,T542,MATCH(IF(G542&lt;&gt;"",G542,F542),OFFSET('Maximum minutes'!$C$1,T542-1,0,1,U542+1),0)-1)*IF(OR(ISNUMBER(J542),J542="sans examen"),1,0)*IF(W542&lt;MinDate,1,0),"")</f>
        <v/>
      </c>
      <c r="N542" s="36">
        <f t="shared" ca="1" si="17"/>
        <v>0</v>
      </c>
      <c r="O542" s="36" t="e">
        <f ca="1">LEFT(OFFSET(Lists!$Q$2,MATCH(E542,Lists!$R$3:$R$19,0),0),4)</f>
        <v>#N/A</v>
      </c>
      <c r="P542" s="36" t="e">
        <f ca="1">MATCH(O542,Lists!$S$2:$S$640,1)</f>
        <v>#N/A</v>
      </c>
      <c r="Q542" s="36" t="e">
        <f ca="1">MATCH(LEFT(OFFSET(Lists!$Q$2,MATCH(E542,Lists!$R$3:$R$19,0)+1,0),4),Lists!$S$3:$S$640,1)</f>
        <v>#N/A</v>
      </c>
      <c r="R542" s="36" t="e">
        <f ca="1">LEFT(OFFSET(Lists!$S$2,P542-1+MATCH(F542,OFFSET(Lists!$T$3,P542-1,0,Q542-P542+1),0),0),6)</f>
        <v>#N/A</v>
      </c>
      <c r="S542" s="36" t="e">
        <f ca="1">VLOOKUP(R542,Lists!B:D,3,FALSE)</f>
        <v>#N/A</v>
      </c>
      <c r="T542" s="36" t="str">
        <f>IF(F542&lt;&gt;"",MATCH(R542,'Maximum minutes'!B:B,0),"")</f>
        <v/>
      </c>
      <c r="U542" s="36">
        <f ca="1">IF(F542&lt;&gt;"",COUNTA(OFFSET('Maximum minutes'!$C$1,'Annexe A1 Cours'!T542,0,1,50)),0)</f>
        <v>0</v>
      </c>
      <c r="V542" s="37">
        <f ca="1">IFERROR(OFFSET('Maximum minutes'!$C$1,T542+1,-1+MATCH(G542,OFFSET('Maximum minutes'!$C$1,T542-1,0,1,50),0)),0)</f>
        <v>0</v>
      </c>
      <c r="W542" s="38">
        <f t="shared" ca="1" si="16"/>
        <v>0</v>
      </c>
    </row>
    <row r="543" spans="1:23" s="36" customFormat="1" ht="18.75">
      <c r="A543" s="34"/>
      <c r="B543" s="39"/>
      <c r="C543" s="39"/>
      <c r="D543" s="35"/>
      <c r="E543" s="40"/>
      <c r="F543" s="39"/>
      <c r="G543" s="39"/>
      <c r="H543" s="39"/>
      <c r="I543" s="34"/>
      <c r="J543" s="34"/>
      <c r="K543" s="34"/>
      <c r="L543" s="34"/>
      <c r="M543" s="43" t="str">
        <f ca="1">IFERROR(OFFSET('Maximum minutes'!$C$1,T543,MATCH(IF(G543&lt;&gt;"",G543,F543),OFFSET('Maximum minutes'!$C$1,T543-1,0,1,U543+1),0)-1)*IF(OR(ISNUMBER(J543),J543="sans examen"),1,0)*IF(W543&lt;MinDate,1,0),"")</f>
        <v/>
      </c>
      <c r="N543" s="36">
        <f t="shared" ca="1" si="17"/>
        <v>0</v>
      </c>
      <c r="O543" s="36" t="e">
        <f ca="1">LEFT(OFFSET(Lists!$Q$2,MATCH(E543,Lists!$R$3:$R$19,0),0),4)</f>
        <v>#N/A</v>
      </c>
      <c r="P543" s="36" t="e">
        <f ca="1">MATCH(O543,Lists!$S$2:$S$640,1)</f>
        <v>#N/A</v>
      </c>
      <c r="Q543" s="36" t="e">
        <f ca="1">MATCH(LEFT(OFFSET(Lists!$Q$2,MATCH(E543,Lists!$R$3:$R$19,0)+1,0),4),Lists!$S$3:$S$640,1)</f>
        <v>#N/A</v>
      </c>
      <c r="R543" s="36" t="e">
        <f ca="1">LEFT(OFFSET(Lists!$S$2,P543-1+MATCH(F543,OFFSET(Lists!$T$3,P543-1,0,Q543-P543+1),0),0),6)</f>
        <v>#N/A</v>
      </c>
      <c r="S543" s="36" t="e">
        <f ca="1">VLOOKUP(R543,Lists!B:D,3,FALSE)</f>
        <v>#N/A</v>
      </c>
      <c r="T543" s="36" t="str">
        <f>IF(F543&lt;&gt;"",MATCH(R543,'Maximum minutes'!B:B,0),"")</f>
        <v/>
      </c>
      <c r="U543" s="36">
        <f ca="1">IF(F543&lt;&gt;"",COUNTA(OFFSET('Maximum minutes'!$C$1,'Annexe A1 Cours'!T543,0,1,50)),0)</f>
        <v>0</v>
      </c>
      <c r="V543" s="37">
        <f ca="1">IFERROR(OFFSET('Maximum minutes'!$C$1,T543+1,-1+MATCH(G543,OFFSET('Maximum minutes'!$C$1,T543-1,0,1,50),0)),0)</f>
        <v>0</v>
      </c>
      <c r="W543" s="38">
        <f t="shared" ca="1" si="16"/>
        <v>0</v>
      </c>
    </row>
    <row r="544" spans="1:23" s="36" customFormat="1" ht="18.75">
      <c r="A544" s="34"/>
      <c r="B544" s="39"/>
      <c r="C544" s="39"/>
      <c r="D544" s="35"/>
      <c r="E544" s="40"/>
      <c r="F544" s="39"/>
      <c r="G544" s="39"/>
      <c r="H544" s="39"/>
      <c r="I544" s="34"/>
      <c r="J544" s="34"/>
      <c r="K544" s="34"/>
      <c r="L544" s="34"/>
      <c r="M544" s="43" t="str">
        <f ca="1">IFERROR(OFFSET('Maximum minutes'!$C$1,T544,MATCH(IF(G544&lt;&gt;"",G544,F544),OFFSET('Maximum minutes'!$C$1,T544-1,0,1,U544+1),0)-1)*IF(OR(ISNUMBER(J544),J544="sans examen"),1,0)*IF(W544&lt;MinDate,1,0),"")</f>
        <v/>
      </c>
      <c r="N544" s="36">
        <f t="shared" ca="1" si="17"/>
        <v>0</v>
      </c>
      <c r="O544" s="36" t="e">
        <f ca="1">LEFT(OFFSET(Lists!$Q$2,MATCH(E544,Lists!$R$3:$R$19,0),0),4)</f>
        <v>#N/A</v>
      </c>
      <c r="P544" s="36" t="e">
        <f ca="1">MATCH(O544,Lists!$S$2:$S$640,1)</f>
        <v>#N/A</v>
      </c>
      <c r="Q544" s="36" t="e">
        <f ca="1">MATCH(LEFT(OFFSET(Lists!$Q$2,MATCH(E544,Lists!$R$3:$R$19,0)+1,0),4),Lists!$S$3:$S$640,1)</f>
        <v>#N/A</v>
      </c>
      <c r="R544" s="36" t="e">
        <f ca="1">LEFT(OFFSET(Lists!$S$2,P544-1+MATCH(F544,OFFSET(Lists!$T$3,P544-1,0,Q544-P544+1),0),0),6)</f>
        <v>#N/A</v>
      </c>
      <c r="S544" s="36" t="e">
        <f ca="1">VLOOKUP(R544,Lists!B:D,3,FALSE)</f>
        <v>#N/A</v>
      </c>
      <c r="T544" s="36" t="str">
        <f>IF(F544&lt;&gt;"",MATCH(R544,'Maximum minutes'!B:B,0),"")</f>
        <v/>
      </c>
      <c r="U544" s="36">
        <f ca="1">IF(F544&lt;&gt;"",COUNTA(OFFSET('Maximum minutes'!$C$1,'Annexe A1 Cours'!T544,0,1,50)),0)</f>
        <v>0</v>
      </c>
      <c r="V544" s="37">
        <f ca="1">IFERROR(OFFSET('Maximum minutes'!$C$1,T544+1,-1+MATCH(G544,OFFSET('Maximum minutes'!$C$1,T544-1,0,1,50),0)),0)</f>
        <v>0</v>
      </c>
      <c r="W544" s="38">
        <f t="shared" ca="1" si="16"/>
        <v>0</v>
      </c>
    </row>
    <row r="545" spans="1:23" s="36" customFormat="1" ht="18.75">
      <c r="A545" s="34"/>
      <c r="B545" s="39"/>
      <c r="C545" s="39"/>
      <c r="D545" s="35"/>
      <c r="E545" s="40"/>
      <c r="F545" s="39"/>
      <c r="G545" s="39"/>
      <c r="H545" s="39"/>
      <c r="I545" s="34"/>
      <c r="J545" s="34"/>
      <c r="K545" s="34"/>
      <c r="L545" s="34"/>
      <c r="M545" s="43" t="str">
        <f ca="1">IFERROR(OFFSET('Maximum minutes'!$C$1,T545,MATCH(IF(G545&lt;&gt;"",G545,F545),OFFSET('Maximum minutes'!$C$1,T545-1,0,1,U545+1),0)-1)*IF(OR(ISNUMBER(J545),J545="sans examen"),1,0)*IF(W545&lt;MinDate,1,0),"")</f>
        <v/>
      </c>
      <c r="N545" s="36">
        <f t="shared" ca="1" si="17"/>
        <v>0</v>
      </c>
      <c r="O545" s="36" t="e">
        <f ca="1">LEFT(OFFSET(Lists!$Q$2,MATCH(E545,Lists!$R$3:$R$19,0),0),4)</f>
        <v>#N/A</v>
      </c>
      <c r="P545" s="36" t="e">
        <f ca="1">MATCH(O545,Lists!$S$2:$S$640,1)</f>
        <v>#N/A</v>
      </c>
      <c r="Q545" s="36" t="e">
        <f ca="1">MATCH(LEFT(OFFSET(Lists!$Q$2,MATCH(E545,Lists!$R$3:$R$19,0)+1,0),4),Lists!$S$3:$S$640,1)</f>
        <v>#N/A</v>
      </c>
      <c r="R545" s="36" t="e">
        <f ca="1">LEFT(OFFSET(Lists!$S$2,P545-1+MATCH(F545,OFFSET(Lists!$T$3,P545-1,0,Q545-P545+1),0),0),6)</f>
        <v>#N/A</v>
      </c>
      <c r="S545" s="36" t="e">
        <f ca="1">VLOOKUP(R545,Lists!B:D,3,FALSE)</f>
        <v>#N/A</v>
      </c>
      <c r="T545" s="36" t="str">
        <f>IF(F545&lt;&gt;"",MATCH(R545,'Maximum minutes'!B:B,0),"")</f>
        <v/>
      </c>
      <c r="U545" s="36">
        <f ca="1">IF(F545&lt;&gt;"",COUNTA(OFFSET('Maximum minutes'!$C$1,'Annexe A1 Cours'!T545,0,1,50)),0)</f>
        <v>0</v>
      </c>
      <c r="V545" s="37">
        <f ca="1">IFERROR(OFFSET('Maximum minutes'!$C$1,T545+1,-1+MATCH(G545,OFFSET('Maximum minutes'!$C$1,T545-1,0,1,50),0)),0)</f>
        <v>0</v>
      </c>
      <c r="W545" s="38">
        <f t="shared" ca="1" si="16"/>
        <v>0</v>
      </c>
    </row>
    <row r="546" spans="1:23" s="36" customFormat="1" ht="18.75">
      <c r="A546" s="34"/>
      <c r="B546" s="39"/>
      <c r="C546" s="39"/>
      <c r="D546" s="35"/>
      <c r="E546" s="40"/>
      <c r="F546" s="39"/>
      <c r="G546" s="39"/>
      <c r="H546" s="39"/>
      <c r="I546" s="34"/>
      <c r="J546" s="34"/>
      <c r="K546" s="34"/>
      <c r="L546" s="34"/>
      <c r="M546" s="43" t="str">
        <f ca="1">IFERROR(OFFSET('Maximum minutes'!$C$1,T546,MATCH(IF(G546&lt;&gt;"",G546,F546),OFFSET('Maximum minutes'!$C$1,T546-1,0,1,U546+1),0)-1)*IF(OR(ISNUMBER(J546),J546="sans examen"),1,0)*IF(W546&lt;MinDate,1,0),"")</f>
        <v/>
      </c>
      <c r="N546" s="36">
        <f t="shared" ca="1" si="17"/>
        <v>0</v>
      </c>
      <c r="O546" s="36" t="e">
        <f ca="1">LEFT(OFFSET(Lists!$Q$2,MATCH(E546,Lists!$R$3:$R$19,0),0),4)</f>
        <v>#N/A</v>
      </c>
      <c r="P546" s="36" t="e">
        <f ca="1">MATCH(O546,Lists!$S$2:$S$640,1)</f>
        <v>#N/A</v>
      </c>
      <c r="Q546" s="36" t="e">
        <f ca="1">MATCH(LEFT(OFFSET(Lists!$Q$2,MATCH(E546,Lists!$R$3:$R$19,0)+1,0),4),Lists!$S$3:$S$640,1)</f>
        <v>#N/A</v>
      </c>
      <c r="R546" s="36" t="e">
        <f ca="1">LEFT(OFFSET(Lists!$S$2,P546-1+MATCH(F546,OFFSET(Lists!$T$3,P546-1,0,Q546-P546+1),0),0),6)</f>
        <v>#N/A</v>
      </c>
      <c r="S546" s="36" t="e">
        <f ca="1">VLOOKUP(R546,Lists!B:D,3,FALSE)</f>
        <v>#N/A</v>
      </c>
      <c r="T546" s="36" t="str">
        <f>IF(F546&lt;&gt;"",MATCH(R546,'Maximum minutes'!B:B,0),"")</f>
        <v/>
      </c>
      <c r="U546" s="36">
        <f ca="1">IF(F546&lt;&gt;"",COUNTA(OFFSET('Maximum minutes'!$C$1,'Annexe A1 Cours'!T546,0,1,50)),0)</f>
        <v>0</v>
      </c>
      <c r="V546" s="37">
        <f ca="1">IFERROR(OFFSET('Maximum minutes'!$C$1,T546+1,-1+MATCH(G546,OFFSET('Maximum minutes'!$C$1,T546-1,0,1,50),0)),0)</f>
        <v>0</v>
      </c>
      <c r="W546" s="38">
        <f t="shared" ca="1" si="16"/>
        <v>0</v>
      </c>
    </row>
    <row r="547" spans="1:23" s="36" customFormat="1" ht="18.75">
      <c r="A547" s="34"/>
      <c r="B547" s="39"/>
      <c r="C547" s="39"/>
      <c r="D547" s="35"/>
      <c r="E547" s="40"/>
      <c r="F547" s="39"/>
      <c r="G547" s="39"/>
      <c r="H547" s="39"/>
      <c r="I547" s="34"/>
      <c r="J547" s="34"/>
      <c r="K547" s="34"/>
      <c r="L547" s="34"/>
      <c r="M547" s="43" t="str">
        <f ca="1">IFERROR(OFFSET('Maximum minutes'!$C$1,T547,MATCH(IF(G547&lt;&gt;"",G547,F547),OFFSET('Maximum minutes'!$C$1,T547-1,0,1,U547+1),0)-1)*IF(OR(ISNUMBER(J547),J547="sans examen"),1,0)*IF(W547&lt;MinDate,1,0),"")</f>
        <v/>
      </c>
      <c r="N547" s="36">
        <f t="shared" ca="1" si="17"/>
        <v>0</v>
      </c>
      <c r="O547" s="36" t="e">
        <f ca="1">LEFT(OFFSET(Lists!$Q$2,MATCH(E547,Lists!$R$3:$R$19,0),0),4)</f>
        <v>#N/A</v>
      </c>
      <c r="P547" s="36" t="e">
        <f ca="1">MATCH(O547,Lists!$S$2:$S$640,1)</f>
        <v>#N/A</v>
      </c>
      <c r="Q547" s="36" t="e">
        <f ca="1">MATCH(LEFT(OFFSET(Lists!$Q$2,MATCH(E547,Lists!$R$3:$R$19,0)+1,0),4),Lists!$S$3:$S$640,1)</f>
        <v>#N/A</v>
      </c>
      <c r="R547" s="36" t="e">
        <f ca="1">LEFT(OFFSET(Lists!$S$2,P547-1+MATCH(F547,OFFSET(Lists!$T$3,P547-1,0,Q547-P547+1),0),0),6)</f>
        <v>#N/A</v>
      </c>
      <c r="S547" s="36" t="e">
        <f ca="1">VLOOKUP(R547,Lists!B:D,3,FALSE)</f>
        <v>#N/A</v>
      </c>
      <c r="T547" s="36" t="str">
        <f>IF(F547&lt;&gt;"",MATCH(R547,'Maximum minutes'!B:B,0),"")</f>
        <v/>
      </c>
      <c r="U547" s="36">
        <f ca="1">IF(F547&lt;&gt;"",COUNTA(OFFSET('Maximum minutes'!$C$1,'Annexe A1 Cours'!T547,0,1,50)),0)</f>
        <v>0</v>
      </c>
      <c r="V547" s="37">
        <f ca="1">IFERROR(OFFSET('Maximum minutes'!$C$1,T547+1,-1+MATCH(G547,OFFSET('Maximum minutes'!$C$1,T547-1,0,1,50),0)),0)</f>
        <v>0</v>
      </c>
      <c r="W547" s="38">
        <f t="shared" ca="1" si="16"/>
        <v>0</v>
      </c>
    </row>
    <row r="548" spans="1:23" s="36" customFormat="1" ht="18.75">
      <c r="A548" s="34"/>
      <c r="B548" s="39"/>
      <c r="C548" s="39"/>
      <c r="D548" s="35"/>
      <c r="E548" s="40"/>
      <c r="F548" s="39"/>
      <c r="G548" s="39"/>
      <c r="H548" s="39"/>
      <c r="I548" s="34"/>
      <c r="J548" s="34"/>
      <c r="K548" s="34"/>
      <c r="L548" s="34"/>
      <c r="M548" s="43" t="str">
        <f ca="1">IFERROR(OFFSET('Maximum minutes'!$C$1,T548,MATCH(IF(G548&lt;&gt;"",G548,F548),OFFSET('Maximum minutes'!$C$1,T548-1,0,1,U548+1),0)-1)*IF(OR(ISNUMBER(J548),J548="sans examen"),1,0)*IF(W548&lt;MinDate,1,0),"")</f>
        <v/>
      </c>
      <c r="N548" s="36">
        <f t="shared" ca="1" si="17"/>
        <v>0</v>
      </c>
      <c r="O548" s="36" t="e">
        <f ca="1">LEFT(OFFSET(Lists!$Q$2,MATCH(E548,Lists!$R$3:$R$19,0),0),4)</f>
        <v>#N/A</v>
      </c>
      <c r="P548" s="36" t="e">
        <f ca="1">MATCH(O548,Lists!$S$2:$S$640,1)</f>
        <v>#N/A</v>
      </c>
      <c r="Q548" s="36" t="e">
        <f ca="1">MATCH(LEFT(OFFSET(Lists!$Q$2,MATCH(E548,Lists!$R$3:$R$19,0)+1,0),4),Lists!$S$3:$S$640,1)</f>
        <v>#N/A</v>
      </c>
      <c r="R548" s="36" t="e">
        <f ca="1">LEFT(OFFSET(Lists!$S$2,P548-1+MATCH(F548,OFFSET(Lists!$T$3,P548-1,0,Q548-P548+1),0),0),6)</f>
        <v>#N/A</v>
      </c>
      <c r="S548" s="36" t="e">
        <f ca="1">VLOOKUP(R548,Lists!B:D,3,FALSE)</f>
        <v>#N/A</v>
      </c>
      <c r="T548" s="36" t="str">
        <f>IF(F548&lt;&gt;"",MATCH(R548,'Maximum minutes'!B:B,0),"")</f>
        <v/>
      </c>
      <c r="U548" s="36">
        <f ca="1">IF(F548&lt;&gt;"",COUNTA(OFFSET('Maximum minutes'!$C$1,'Annexe A1 Cours'!T548,0,1,50)),0)</f>
        <v>0</v>
      </c>
      <c r="V548" s="37">
        <f ca="1">IFERROR(OFFSET('Maximum minutes'!$C$1,T548+1,-1+MATCH(G548,OFFSET('Maximum minutes'!$C$1,T548-1,0,1,50),0)),0)</f>
        <v>0</v>
      </c>
      <c r="W548" s="38">
        <f t="shared" ca="1" si="16"/>
        <v>0</v>
      </c>
    </row>
    <row r="549" spans="1:23" s="36" customFormat="1" ht="18.75">
      <c r="A549" s="34"/>
      <c r="B549" s="39"/>
      <c r="C549" s="39"/>
      <c r="D549" s="35"/>
      <c r="E549" s="40"/>
      <c r="F549" s="39"/>
      <c r="G549" s="39"/>
      <c r="H549" s="39"/>
      <c r="I549" s="34"/>
      <c r="J549" s="34"/>
      <c r="K549" s="34"/>
      <c r="L549" s="34"/>
      <c r="M549" s="43" t="str">
        <f ca="1">IFERROR(OFFSET('Maximum minutes'!$C$1,T549,MATCH(IF(G549&lt;&gt;"",G549,F549),OFFSET('Maximum minutes'!$C$1,T549-1,0,1,U549+1),0)-1)*IF(OR(ISNUMBER(J549),J549="sans examen"),1,0)*IF(W549&lt;MinDate,1,0),"")</f>
        <v/>
      </c>
      <c r="N549" s="36">
        <f t="shared" ca="1" si="17"/>
        <v>0</v>
      </c>
      <c r="O549" s="36" t="e">
        <f ca="1">LEFT(OFFSET(Lists!$Q$2,MATCH(E549,Lists!$R$3:$R$19,0),0),4)</f>
        <v>#N/A</v>
      </c>
      <c r="P549" s="36" t="e">
        <f ca="1">MATCH(O549,Lists!$S$2:$S$640,1)</f>
        <v>#N/A</v>
      </c>
      <c r="Q549" s="36" t="e">
        <f ca="1">MATCH(LEFT(OFFSET(Lists!$Q$2,MATCH(E549,Lists!$R$3:$R$19,0)+1,0),4),Lists!$S$3:$S$640,1)</f>
        <v>#N/A</v>
      </c>
      <c r="R549" s="36" t="e">
        <f ca="1">LEFT(OFFSET(Lists!$S$2,P549-1+MATCH(F549,OFFSET(Lists!$T$3,P549-1,0,Q549-P549+1),0),0),6)</f>
        <v>#N/A</v>
      </c>
      <c r="S549" s="36" t="e">
        <f ca="1">VLOOKUP(R549,Lists!B:D,3,FALSE)</f>
        <v>#N/A</v>
      </c>
      <c r="T549" s="36" t="str">
        <f>IF(F549&lt;&gt;"",MATCH(R549,'Maximum minutes'!B:B,0),"")</f>
        <v/>
      </c>
      <c r="U549" s="36">
        <f ca="1">IF(F549&lt;&gt;"",COUNTA(OFFSET('Maximum minutes'!$C$1,'Annexe A1 Cours'!T549,0,1,50)),0)</f>
        <v>0</v>
      </c>
      <c r="V549" s="37">
        <f ca="1">IFERROR(OFFSET('Maximum minutes'!$C$1,T549+1,-1+MATCH(G549,OFFSET('Maximum minutes'!$C$1,T549-1,0,1,50),0)),0)</f>
        <v>0</v>
      </c>
      <c r="W549" s="38">
        <f t="shared" ca="1" si="16"/>
        <v>0</v>
      </c>
    </row>
    <row r="550" spans="1:23" s="36" customFormat="1" ht="18.75">
      <c r="A550" s="34"/>
      <c r="B550" s="39"/>
      <c r="C550" s="39"/>
      <c r="D550" s="35"/>
      <c r="E550" s="40"/>
      <c r="F550" s="39"/>
      <c r="G550" s="39"/>
      <c r="H550" s="39"/>
      <c r="I550" s="34"/>
      <c r="J550" s="34"/>
      <c r="K550" s="34"/>
      <c r="L550" s="34"/>
      <c r="M550" s="43" t="str">
        <f ca="1">IFERROR(OFFSET('Maximum minutes'!$C$1,T550,MATCH(IF(G550&lt;&gt;"",G550,F550),OFFSET('Maximum minutes'!$C$1,T550-1,0,1,U550+1),0)-1)*IF(OR(ISNUMBER(J550),J550="sans examen"),1,0)*IF(W550&lt;MinDate,1,0),"")</f>
        <v/>
      </c>
      <c r="N550" s="36">
        <f t="shared" ca="1" si="17"/>
        <v>0</v>
      </c>
      <c r="O550" s="36" t="e">
        <f ca="1">LEFT(OFFSET(Lists!$Q$2,MATCH(E550,Lists!$R$3:$R$19,0),0),4)</f>
        <v>#N/A</v>
      </c>
      <c r="P550" s="36" t="e">
        <f ca="1">MATCH(O550,Lists!$S$2:$S$640,1)</f>
        <v>#N/A</v>
      </c>
      <c r="Q550" s="36" t="e">
        <f ca="1">MATCH(LEFT(OFFSET(Lists!$Q$2,MATCH(E550,Lists!$R$3:$R$19,0)+1,0),4),Lists!$S$3:$S$640,1)</f>
        <v>#N/A</v>
      </c>
      <c r="R550" s="36" t="e">
        <f ca="1">LEFT(OFFSET(Lists!$S$2,P550-1+MATCH(F550,OFFSET(Lists!$T$3,P550-1,0,Q550-P550+1),0),0),6)</f>
        <v>#N/A</v>
      </c>
      <c r="S550" s="36" t="e">
        <f ca="1">VLOOKUP(R550,Lists!B:D,3,FALSE)</f>
        <v>#N/A</v>
      </c>
      <c r="T550" s="36" t="str">
        <f>IF(F550&lt;&gt;"",MATCH(R550,'Maximum minutes'!B:B,0),"")</f>
        <v/>
      </c>
      <c r="U550" s="36">
        <f ca="1">IF(F550&lt;&gt;"",COUNTA(OFFSET('Maximum minutes'!$C$1,'Annexe A1 Cours'!T550,0,1,50)),0)</f>
        <v>0</v>
      </c>
      <c r="V550" s="37">
        <f ca="1">IFERROR(OFFSET('Maximum minutes'!$C$1,T550+1,-1+MATCH(G550,OFFSET('Maximum minutes'!$C$1,T550-1,0,1,50),0)),0)</f>
        <v>0</v>
      </c>
      <c r="W550" s="38">
        <f t="shared" ca="1" si="16"/>
        <v>0</v>
      </c>
    </row>
    <row r="551" spans="1:23" s="36" customFormat="1" ht="18.75">
      <c r="A551" s="34"/>
      <c r="B551" s="39"/>
      <c r="C551" s="39"/>
      <c r="D551" s="35"/>
      <c r="E551" s="40"/>
      <c r="F551" s="39"/>
      <c r="G551" s="39"/>
      <c r="H551" s="39"/>
      <c r="I551" s="34"/>
      <c r="J551" s="34"/>
      <c r="K551" s="34"/>
      <c r="L551" s="34"/>
      <c r="M551" s="43" t="str">
        <f ca="1">IFERROR(OFFSET('Maximum minutes'!$C$1,T551,MATCH(IF(G551&lt;&gt;"",G551,F551),OFFSET('Maximum minutes'!$C$1,T551-1,0,1,U551+1),0)-1)*IF(OR(ISNUMBER(J551),J551="sans examen"),1,0)*IF(W551&lt;MinDate,1,0),"")</f>
        <v/>
      </c>
      <c r="N551" s="36">
        <f t="shared" ca="1" si="17"/>
        <v>0</v>
      </c>
      <c r="O551" s="36" t="e">
        <f ca="1">LEFT(OFFSET(Lists!$Q$2,MATCH(E551,Lists!$R$3:$R$19,0),0),4)</f>
        <v>#N/A</v>
      </c>
      <c r="P551" s="36" t="e">
        <f ca="1">MATCH(O551,Lists!$S$2:$S$640,1)</f>
        <v>#N/A</v>
      </c>
      <c r="Q551" s="36" t="e">
        <f ca="1">MATCH(LEFT(OFFSET(Lists!$Q$2,MATCH(E551,Lists!$R$3:$R$19,0)+1,0),4),Lists!$S$3:$S$640,1)</f>
        <v>#N/A</v>
      </c>
      <c r="R551" s="36" t="e">
        <f ca="1">LEFT(OFFSET(Lists!$S$2,P551-1+MATCH(F551,OFFSET(Lists!$T$3,P551-1,0,Q551-P551+1),0),0),6)</f>
        <v>#N/A</v>
      </c>
      <c r="S551" s="36" t="e">
        <f ca="1">VLOOKUP(R551,Lists!B:D,3,FALSE)</f>
        <v>#N/A</v>
      </c>
      <c r="T551" s="36" t="str">
        <f>IF(F551&lt;&gt;"",MATCH(R551,'Maximum minutes'!B:B,0),"")</f>
        <v/>
      </c>
      <c r="U551" s="36">
        <f ca="1">IF(F551&lt;&gt;"",COUNTA(OFFSET('Maximum minutes'!$C$1,'Annexe A1 Cours'!T551,0,1,50)),0)</f>
        <v>0</v>
      </c>
      <c r="V551" s="37">
        <f ca="1">IFERROR(OFFSET('Maximum minutes'!$C$1,T551+1,-1+MATCH(G551,OFFSET('Maximum minutes'!$C$1,T551-1,0,1,50),0)),0)</f>
        <v>0</v>
      </c>
      <c r="W551" s="38">
        <f t="shared" ca="1" si="16"/>
        <v>0</v>
      </c>
    </row>
    <row r="552" spans="1:23" s="36" customFormat="1" ht="18.75">
      <c r="A552" s="34"/>
      <c r="B552" s="39"/>
      <c r="C552" s="39"/>
      <c r="D552" s="35"/>
      <c r="E552" s="40"/>
      <c r="F552" s="39"/>
      <c r="G552" s="39"/>
      <c r="H552" s="39"/>
      <c r="I552" s="34"/>
      <c r="J552" s="34"/>
      <c r="K552" s="34"/>
      <c r="L552" s="34"/>
      <c r="M552" s="43" t="str">
        <f ca="1">IFERROR(OFFSET('Maximum minutes'!$C$1,T552,MATCH(IF(G552&lt;&gt;"",G552,F552),OFFSET('Maximum minutes'!$C$1,T552-1,0,1,U552+1),0)-1)*IF(OR(ISNUMBER(J552),J552="sans examen"),1,0)*IF(W552&lt;MinDate,1,0),"")</f>
        <v/>
      </c>
      <c r="N552" s="36">
        <f t="shared" ca="1" si="17"/>
        <v>0</v>
      </c>
      <c r="O552" s="36" t="e">
        <f ca="1">LEFT(OFFSET(Lists!$Q$2,MATCH(E552,Lists!$R$3:$R$19,0),0),4)</f>
        <v>#N/A</v>
      </c>
      <c r="P552" s="36" t="e">
        <f ca="1">MATCH(O552,Lists!$S$2:$S$640,1)</f>
        <v>#N/A</v>
      </c>
      <c r="Q552" s="36" t="e">
        <f ca="1">MATCH(LEFT(OFFSET(Lists!$Q$2,MATCH(E552,Lists!$R$3:$R$19,0)+1,0),4),Lists!$S$3:$S$640,1)</f>
        <v>#N/A</v>
      </c>
      <c r="R552" s="36" t="e">
        <f ca="1">LEFT(OFFSET(Lists!$S$2,P552-1+MATCH(F552,OFFSET(Lists!$T$3,P552-1,0,Q552-P552+1),0),0),6)</f>
        <v>#N/A</v>
      </c>
      <c r="S552" s="36" t="e">
        <f ca="1">VLOOKUP(R552,Lists!B:D,3,FALSE)</f>
        <v>#N/A</v>
      </c>
      <c r="T552" s="36" t="str">
        <f>IF(F552&lt;&gt;"",MATCH(R552,'Maximum minutes'!B:B,0),"")</f>
        <v/>
      </c>
      <c r="U552" s="36">
        <f ca="1">IF(F552&lt;&gt;"",COUNTA(OFFSET('Maximum minutes'!$C$1,'Annexe A1 Cours'!T552,0,1,50)),0)</f>
        <v>0</v>
      </c>
      <c r="V552" s="37">
        <f ca="1">IFERROR(OFFSET('Maximum minutes'!$C$1,T552+1,-1+MATCH(G552,OFFSET('Maximum minutes'!$C$1,T552-1,0,1,50),0)),0)</f>
        <v>0</v>
      </c>
      <c r="W552" s="38">
        <f t="shared" ca="1" si="16"/>
        <v>0</v>
      </c>
    </row>
    <row r="553" spans="1:23" s="36" customFormat="1" ht="18.75">
      <c r="A553" s="34"/>
      <c r="B553" s="39"/>
      <c r="C553" s="39"/>
      <c r="D553" s="35"/>
      <c r="E553" s="40"/>
      <c r="F553" s="39"/>
      <c r="G553" s="39"/>
      <c r="H553" s="39"/>
      <c r="I553" s="34"/>
      <c r="J553" s="34"/>
      <c r="K553" s="34"/>
      <c r="L553" s="34"/>
      <c r="M553" s="43" t="str">
        <f ca="1">IFERROR(OFFSET('Maximum minutes'!$C$1,T553,MATCH(IF(G553&lt;&gt;"",G553,F553),OFFSET('Maximum minutes'!$C$1,T553-1,0,1,U553+1),0)-1)*IF(OR(ISNUMBER(J553),J553="sans examen"),1,0)*IF(W553&lt;MinDate,1,0),"")</f>
        <v/>
      </c>
      <c r="N553" s="36">
        <f t="shared" ca="1" si="17"/>
        <v>0</v>
      </c>
      <c r="O553" s="36" t="e">
        <f ca="1">LEFT(OFFSET(Lists!$Q$2,MATCH(E553,Lists!$R$3:$R$19,0),0),4)</f>
        <v>#N/A</v>
      </c>
      <c r="P553" s="36" t="e">
        <f ca="1">MATCH(O553,Lists!$S$2:$S$640,1)</f>
        <v>#N/A</v>
      </c>
      <c r="Q553" s="36" t="e">
        <f ca="1">MATCH(LEFT(OFFSET(Lists!$Q$2,MATCH(E553,Lists!$R$3:$R$19,0)+1,0),4),Lists!$S$3:$S$640,1)</f>
        <v>#N/A</v>
      </c>
      <c r="R553" s="36" t="e">
        <f ca="1">LEFT(OFFSET(Lists!$S$2,P553-1+MATCH(F553,OFFSET(Lists!$T$3,P553-1,0,Q553-P553+1),0),0),6)</f>
        <v>#N/A</v>
      </c>
      <c r="S553" s="36" t="e">
        <f ca="1">VLOOKUP(R553,Lists!B:D,3,FALSE)</f>
        <v>#N/A</v>
      </c>
      <c r="T553" s="36" t="str">
        <f>IF(F553&lt;&gt;"",MATCH(R553,'Maximum minutes'!B:B,0),"")</f>
        <v/>
      </c>
      <c r="U553" s="36">
        <f ca="1">IF(F553&lt;&gt;"",COUNTA(OFFSET('Maximum minutes'!$C$1,'Annexe A1 Cours'!T553,0,1,50)),0)</f>
        <v>0</v>
      </c>
      <c r="V553" s="37">
        <f ca="1">IFERROR(OFFSET('Maximum minutes'!$C$1,T553+1,-1+MATCH(G553,OFFSET('Maximum minutes'!$C$1,T553-1,0,1,50),0)),0)</f>
        <v>0</v>
      </c>
      <c r="W553" s="38">
        <f t="shared" ca="1" si="16"/>
        <v>0</v>
      </c>
    </row>
    <row r="554" spans="1:23" s="36" customFormat="1" ht="18.75">
      <c r="A554" s="34"/>
      <c r="B554" s="39"/>
      <c r="C554" s="39"/>
      <c r="D554" s="35"/>
      <c r="E554" s="40"/>
      <c r="F554" s="39"/>
      <c r="G554" s="39"/>
      <c r="H554" s="39"/>
      <c r="I554" s="34"/>
      <c r="J554" s="34"/>
      <c r="K554" s="34"/>
      <c r="L554" s="34"/>
      <c r="M554" s="43" t="str">
        <f ca="1">IFERROR(OFFSET('Maximum minutes'!$C$1,T554,MATCH(IF(G554&lt;&gt;"",G554,F554),OFFSET('Maximum minutes'!$C$1,T554-1,0,1,U554+1),0)-1)*IF(OR(ISNUMBER(J554),J554="sans examen"),1,0)*IF(W554&lt;MinDate,1,0),"")</f>
        <v/>
      </c>
      <c r="N554" s="36">
        <f t="shared" ca="1" si="17"/>
        <v>0</v>
      </c>
      <c r="O554" s="36" t="e">
        <f ca="1">LEFT(OFFSET(Lists!$Q$2,MATCH(E554,Lists!$R$3:$R$19,0),0),4)</f>
        <v>#N/A</v>
      </c>
      <c r="P554" s="36" t="e">
        <f ca="1">MATCH(O554,Lists!$S$2:$S$640,1)</f>
        <v>#N/A</v>
      </c>
      <c r="Q554" s="36" t="e">
        <f ca="1">MATCH(LEFT(OFFSET(Lists!$Q$2,MATCH(E554,Lists!$R$3:$R$19,0)+1,0),4),Lists!$S$3:$S$640,1)</f>
        <v>#N/A</v>
      </c>
      <c r="R554" s="36" t="e">
        <f ca="1">LEFT(OFFSET(Lists!$S$2,P554-1+MATCH(F554,OFFSET(Lists!$T$3,P554-1,0,Q554-P554+1),0),0),6)</f>
        <v>#N/A</v>
      </c>
      <c r="S554" s="36" t="e">
        <f ca="1">VLOOKUP(R554,Lists!B:D,3,FALSE)</f>
        <v>#N/A</v>
      </c>
      <c r="T554" s="36" t="str">
        <f>IF(F554&lt;&gt;"",MATCH(R554,'Maximum minutes'!B:B,0),"")</f>
        <v/>
      </c>
      <c r="U554" s="36">
        <f ca="1">IF(F554&lt;&gt;"",COUNTA(OFFSET('Maximum minutes'!$C$1,'Annexe A1 Cours'!T554,0,1,50)),0)</f>
        <v>0</v>
      </c>
      <c r="V554" s="37">
        <f ca="1">IFERROR(OFFSET('Maximum minutes'!$C$1,T554+1,-1+MATCH(G554,OFFSET('Maximum minutes'!$C$1,T554-1,0,1,50),0)),0)</f>
        <v>0</v>
      </c>
      <c r="W554" s="38">
        <f t="shared" ca="1" si="16"/>
        <v>0</v>
      </c>
    </row>
    <row r="555" spans="1:23" s="36" customFormat="1" ht="18.75">
      <c r="A555" s="34"/>
      <c r="B555" s="39"/>
      <c r="C555" s="39"/>
      <c r="D555" s="35"/>
      <c r="E555" s="40"/>
      <c r="F555" s="39"/>
      <c r="G555" s="39"/>
      <c r="H555" s="39"/>
      <c r="I555" s="34"/>
      <c r="J555" s="34"/>
      <c r="K555" s="34"/>
      <c r="L555" s="34"/>
      <c r="M555" s="43" t="str">
        <f ca="1">IFERROR(OFFSET('Maximum minutes'!$C$1,T555,MATCH(IF(G555&lt;&gt;"",G555,F555),OFFSET('Maximum minutes'!$C$1,T555-1,0,1,U555+1),0)-1)*IF(OR(ISNUMBER(J555),J555="sans examen"),1,0)*IF(W555&lt;MinDate,1,0),"")</f>
        <v/>
      </c>
      <c r="N555" s="36">
        <f t="shared" ca="1" si="17"/>
        <v>0</v>
      </c>
      <c r="O555" s="36" t="e">
        <f ca="1">LEFT(OFFSET(Lists!$Q$2,MATCH(E555,Lists!$R$3:$R$19,0),0),4)</f>
        <v>#N/A</v>
      </c>
      <c r="P555" s="36" t="e">
        <f ca="1">MATCH(O555,Lists!$S$2:$S$640,1)</f>
        <v>#N/A</v>
      </c>
      <c r="Q555" s="36" t="e">
        <f ca="1">MATCH(LEFT(OFFSET(Lists!$Q$2,MATCH(E555,Lists!$R$3:$R$19,0)+1,0),4),Lists!$S$3:$S$640,1)</f>
        <v>#N/A</v>
      </c>
      <c r="R555" s="36" t="e">
        <f ca="1">LEFT(OFFSET(Lists!$S$2,P555-1+MATCH(F555,OFFSET(Lists!$T$3,P555-1,0,Q555-P555+1),0),0),6)</f>
        <v>#N/A</v>
      </c>
      <c r="S555" s="36" t="e">
        <f ca="1">VLOOKUP(R555,Lists!B:D,3,FALSE)</f>
        <v>#N/A</v>
      </c>
      <c r="T555" s="36" t="str">
        <f>IF(F555&lt;&gt;"",MATCH(R555,'Maximum minutes'!B:B,0),"")</f>
        <v/>
      </c>
      <c r="U555" s="36">
        <f ca="1">IF(F555&lt;&gt;"",COUNTA(OFFSET('Maximum minutes'!$C$1,'Annexe A1 Cours'!T555,0,1,50)),0)</f>
        <v>0</v>
      </c>
      <c r="V555" s="37">
        <f ca="1">IFERROR(OFFSET('Maximum minutes'!$C$1,T555+1,-1+MATCH(G555,OFFSET('Maximum minutes'!$C$1,T555-1,0,1,50),0)),0)</f>
        <v>0</v>
      </c>
      <c r="W555" s="38">
        <f t="shared" ca="1" si="16"/>
        <v>0</v>
      </c>
    </row>
    <row r="556" spans="1:23" s="36" customFormat="1" ht="18.75">
      <c r="A556" s="34"/>
      <c r="B556" s="39"/>
      <c r="C556" s="39"/>
      <c r="D556" s="35"/>
      <c r="E556" s="40"/>
      <c r="F556" s="39"/>
      <c r="G556" s="39"/>
      <c r="H556" s="39"/>
      <c r="I556" s="34"/>
      <c r="J556" s="34"/>
      <c r="K556" s="34"/>
      <c r="L556" s="34"/>
      <c r="M556" s="43" t="str">
        <f ca="1">IFERROR(OFFSET('Maximum minutes'!$C$1,T556,MATCH(IF(G556&lt;&gt;"",G556,F556),OFFSET('Maximum minutes'!$C$1,T556-1,0,1,U556+1),0)-1)*IF(OR(ISNUMBER(J556),J556="sans examen"),1,0)*IF(W556&lt;MinDate,1,0),"")</f>
        <v/>
      </c>
      <c r="N556" s="36">
        <f t="shared" ca="1" si="17"/>
        <v>0</v>
      </c>
      <c r="O556" s="36" t="e">
        <f ca="1">LEFT(OFFSET(Lists!$Q$2,MATCH(E556,Lists!$R$3:$R$19,0),0),4)</f>
        <v>#N/A</v>
      </c>
      <c r="P556" s="36" t="e">
        <f ca="1">MATCH(O556,Lists!$S$2:$S$640,1)</f>
        <v>#N/A</v>
      </c>
      <c r="Q556" s="36" t="e">
        <f ca="1">MATCH(LEFT(OFFSET(Lists!$Q$2,MATCH(E556,Lists!$R$3:$R$19,0)+1,0),4),Lists!$S$3:$S$640,1)</f>
        <v>#N/A</v>
      </c>
      <c r="R556" s="36" t="e">
        <f ca="1">LEFT(OFFSET(Lists!$S$2,P556-1+MATCH(F556,OFFSET(Lists!$T$3,P556-1,0,Q556-P556+1),0),0),6)</f>
        <v>#N/A</v>
      </c>
      <c r="S556" s="36" t="e">
        <f ca="1">VLOOKUP(R556,Lists!B:D,3,FALSE)</f>
        <v>#N/A</v>
      </c>
      <c r="T556" s="36" t="str">
        <f>IF(F556&lt;&gt;"",MATCH(R556,'Maximum minutes'!B:B,0),"")</f>
        <v/>
      </c>
      <c r="U556" s="36">
        <f ca="1">IF(F556&lt;&gt;"",COUNTA(OFFSET('Maximum minutes'!$C$1,'Annexe A1 Cours'!T556,0,1,50)),0)</f>
        <v>0</v>
      </c>
      <c r="V556" s="37">
        <f ca="1">IFERROR(OFFSET('Maximum minutes'!$C$1,T556+1,-1+MATCH(G556,OFFSET('Maximum minutes'!$C$1,T556-1,0,1,50),0)),0)</f>
        <v>0</v>
      </c>
      <c r="W556" s="38">
        <f t="shared" ca="1" si="16"/>
        <v>0</v>
      </c>
    </row>
    <row r="557" spans="1:23" s="36" customFormat="1" ht="18.75">
      <c r="A557" s="34"/>
      <c r="B557" s="39"/>
      <c r="C557" s="39"/>
      <c r="D557" s="35"/>
      <c r="E557" s="40"/>
      <c r="F557" s="39"/>
      <c r="G557" s="39"/>
      <c r="H557" s="39"/>
      <c r="I557" s="34"/>
      <c r="J557" s="34"/>
      <c r="K557" s="34"/>
      <c r="L557" s="34"/>
      <c r="M557" s="43" t="str">
        <f ca="1">IFERROR(OFFSET('Maximum minutes'!$C$1,T557,MATCH(IF(G557&lt;&gt;"",G557,F557),OFFSET('Maximum minutes'!$C$1,T557-1,0,1,U557+1),0)-1)*IF(OR(ISNUMBER(J557),J557="sans examen"),1,0)*IF(W557&lt;MinDate,1,0),"")</f>
        <v/>
      </c>
      <c r="N557" s="36">
        <f t="shared" ca="1" si="17"/>
        <v>0</v>
      </c>
      <c r="O557" s="36" t="e">
        <f ca="1">LEFT(OFFSET(Lists!$Q$2,MATCH(E557,Lists!$R$3:$R$19,0),0),4)</f>
        <v>#N/A</v>
      </c>
      <c r="P557" s="36" t="e">
        <f ca="1">MATCH(O557,Lists!$S$2:$S$640,1)</f>
        <v>#N/A</v>
      </c>
      <c r="Q557" s="36" t="e">
        <f ca="1">MATCH(LEFT(OFFSET(Lists!$Q$2,MATCH(E557,Lists!$R$3:$R$19,0)+1,0),4),Lists!$S$3:$S$640,1)</f>
        <v>#N/A</v>
      </c>
      <c r="R557" s="36" t="e">
        <f ca="1">LEFT(OFFSET(Lists!$S$2,P557-1+MATCH(F557,OFFSET(Lists!$T$3,P557-1,0,Q557-P557+1),0),0),6)</f>
        <v>#N/A</v>
      </c>
      <c r="S557" s="36" t="e">
        <f ca="1">VLOOKUP(R557,Lists!B:D,3,FALSE)</f>
        <v>#N/A</v>
      </c>
      <c r="T557" s="36" t="str">
        <f>IF(F557&lt;&gt;"",MATCH(R557,'Maximum minutes'!B:B,0),"")</f>
        <v/>
      </c>
      <c r="U557" s="36">
        <f ca="1">IF(F557&lt;&gt;"",COUNTA(OFFSET('Maximum minutes'!$C$1,'Annexe A1 Cours'!T557,0,1,50)),0)</f>
        <v>0</v>
      </c>
      <c r="V557" s="37">
        <f ca="1">IFERROR(OFFSET('Maximum minutes'!$C$1,T557+1,-1+MATCH(G557,OFFSET('Maximum minutes'!$C$1,T557-1,0,1,50),0)),0)</f>
        <v>0</v>
      </c>
      <c r="W557" s="38">
        <f t="shared" ca="1" si="16"/>
        <v>0</v>
      </c>
    </row>
    <row r="558" spans="1:23" s="36" customFormat="1" ht="18.75">
      <c r="A558" s="34"/>
      <c r="B558" s="39"/>
      <c r="C558" s="39"/>
      <c r="D558" s="35"/>
      <c r="E558" s="40"/>
      <c r="F558" s="39"/>
      <c r="G558" s="39"/>
      <c r="H558" s="39"/>
      <c r="I558" s="34"/>
      <c r="J558" s="34"/>
      <c r="K558" s="34"/>
      <c r="L558" s="34"/>
      <c r="M558" s="43" t="str">
        <f ca="1">IFERROR(OFFSET('Maximum minutes'!$C$1,T558,MATCH(IF(G558&lt;&gt;"",G558,F558),OFFSET('Maximum minutes'!$C$1,T558-1,0,1,U558+1),0)-1)*IF(OR(ISNUMBER(J558),J558="sans examen"),1,0)*IF(W558&lt;MinDate,1,0),"")</f>
        <v/>
      </c>
      <c r="N558" s="36">
        <f t="shared" ca="1" si="17"/>
        <v>0</v>
      </c>
      <c r="O558" s="36" t="e">
        <f ca="1">LEFT(OFFSET(Lists!$Q$2,MATCH(E558,Lists!$R$3:$R$19,0),0),4)</f>
        <v>#N/A</v>
      </c>
      <c r="P558" s="36" t="e">
        <f ca="1">MATCH(O558,Lists!$S$2:$S$640,1)</f>
        <v>#N/A</v>
      </c>
      <c r="Q558" s="36" t="e">
        <f ca="1">MATCH(LEFT(OFFSET(Lists!$Q$2,MATCH(E558,Lists!$R$3:$R$19,0)+1,0),4),Lists!$S$3:$S$640,1)</f>
        <v>#N/A</v>
      </c>
      <c r="R558" s="36" t="e">
        <f ca="1">LEFT(OFFSET(Lists!$S$2,P558-1+MATCH(F558,OFFSET(Lists!$T$3,P558-1,0,Q558-P558+1),0),0),6)</f>
        <v>#N/A</v>
      </c>
      <c r="S558" s="36" t="e">
        <f ca="1">VLOOKUP(R558,Lists!B:D,3,FALSE)</f>
        <v>#N/A</v>
      </c>
      <c r="T558" s="36" t="str">
        <f>IF(F558&lt;&gt;"",MATCH(R558,'Maximum minutes'!B:B,0),"")</f>
        <v/>
      </c>
      <c r="U558" s="36">
        <f ca="1">IF(F558&lt;&gt;"",COUNTA(OFFSET('Maximum minutes'!$C$1,'Annexe A1 Cours'!T558,0,1,50)),0)</f>
        <v>0</v>
      </c>
      <c r="V558" s="37">
        <f ca="1">IFERROR(OFFSET('Maximum minutes'!$C$1,T558+1,-1+MATCH(G558,OFFSET('Maximum minutes'!$C$1,T558-1,0,1,50),0)),0)</f>
        <v>0</v>
      </c>
      <c r="W558" s="38">
        <f t="shared" ca="1" si="16"/>
        <v>0</v>
      </c>
    </row>
    <row r="559" spans="1:23" s="36" customFormat="1" ht="18.75">
      <c r="A559" s="34"/>
      <c r="B559" s="39"/>
      <c r="C559" s="39"/>
      <c r="D559" s="35"/>
      <c r="E559" s="40"/>
      <c r="F559" s="39"/>
      <c r="G559" s="39"/>
      <c r="H559" s="39"/>
      <c r="I559" s="34"/>
      <c r="J559" s="34"/>
      <c r="K559" s="34"/>
      <c r="L559" s="34"/>
      <c r="M559" s="43" t="str">
        <f ca="1">IFERROR(OFFSET('Maximum minutes'!$C$1,T559,MATCH(IF(G559&lt;&gt;"",G559,F559),OFFSET('Maximum minutes'!$C$1,T559-1,0,1,U559+1),0)-1)*IF(OR(ISNUMBER(J559),J559="sans examen"),1,0)*IF(W559&lt;MinDate,1,0),"")</f>
        <v/>
      </c>
      <c r="N559" s="36">
        <f t="shared" ca="1" si="17"/>
        <v>0</v>
      </c>
      <c r="O559" s="36" t="e">
        <f ca="1">LEFT(OFFSET(Lists!$Q$2,MATCH(E559,Lists!$R$3:$R$19,0),0),4)</f>
        <v>#N/A</v>
      </c>
      <c r="P559" s="36" t="e">
        <f ca="1">MATCH(O559,Lists!$S$2:$S$640,1)</f>
        <v>#N/A</v>
      </c>
      <c r="Q559" s="36" t="e">
        <f ca="1">MATCH(LEFT(OFFSET(Lists!$Q$2,MATCH(E559,Lists!$R$3:$R$19,0)+1,0),4),Lists!$S$3:$S$640,1)</f>
        <v>#N/A</v>
      </c>
      <c r="R559" s="36" t="e">
        <f ca="1">LEFT(OFFSET(Lists!$S$2,P559-1+MATCH(F559,OFFSET(Lists!$T$3,P559-1,0,Q559-P559+1),0),0),6)</f>
        <v>#N/A</v>
      </c>
      <c r="S559" s="36" t="e">
        <f ca="1">VLOOKUP(R559,Lists!B:D,3,FALSE)</f>
        <v>#N/A</v>
      </c>
      <c r="T559" s="36" t="str">
        <f>IF(F559&lt;&gt;"",MATCH(R559,'Maximum minutes'!B:B,0),"")</f>
        <v/>
      </c>
      <c r="U559" s="36">
        <f ca="1">IF(F559&lt;&gt;"",COUNTA(OFFSET('Maximum minutes'!$C$1,'Annexe A1 Cours'!T559,0,1,50)),0)</f>
        <v>0</v>
      </c>
      <c r="V559" s="37">
        <f ca="1">IFERROR(OFFSET('Maximum minutes'!$C$1,T559+1,-1+MATCH(G559,OFFSET('Maximum minutes'!$C$1,T559-1,0,1,50),0)),0)</f>
        <v>0</v>
      </c>
      <c r="W559" s="38">
        <f t="shared" ca="1" si="16"/>
        <v>0</v>
      </c>
    </row>
    <row r="560" spans="1:23" s="36" customFormat="1" ht="18.75">
      <c r="A560" s="34"/>
      <c r="B560" s="39"/>
      <c r="C560" s="39"/>
      <c r="D560" s="35"/>
      <c r="E560" s="40"/>
      <c r="F560" s="39"/>
      <c r="G560" s="39"/>
      <c r="H560" s="39"/>
      <c r="I560" s="34"/>
      <c r="J560" s="34"/>
      <c r="K560" s="34"/>
      <c r="L560" s="34"/>
      <c r="M560" s="43" t="str">
        <f ca="1">IFERROR(OFFSET('Maximum minutes'!$C$1,T560,MATCH(IF(G560&lt;&gt;"",G560,F560),OFFSET('Maximum minutes'!$C$1,T560-1,0,1,U560+1),0)-1)*IF(OR(ISNUMBER(J560),J560="sans examen"),1,0)*IF(W560&lt;MinDate,1,0),"")</f>
        <v/>
      </c>
      <c r="N560" s="36">
        <f t="shared" ca="1" si="17"/>
        <v>0</v>
      </c>
      <c r="O560" s="36" t="e">
        <f ca="1">LEFT(OFFSET(Lists!$Q$2,MATCH(E560,Lists!$R$3:$R$19,0),0),4)</f>
        <v>#N/A</v>
      </c>
      <c r="P560" s="36" t="e">
        <f ca="1">MATCH(O560,Lists!$S$2:$S$640,1)</f>
        <v>#N/A</v>
      </c>
      <c r="Q560" s="36" t="e">
        <f ca="1">MATCH(LEFT(OFFSET(Lists!$Q$2,MATCH(E560,Lists!$R$3:$R$19,0)+1,0),4),Lists!$S$3:$S$640,1)</f>
        <v>#N/A</v>
      </c>
      <c r="R560" s="36" t="e">
        <f ca="1">LEFT(OFFSET(Lists!$S$2,P560-1+MATCH(F560,OFFSET(Lists!$T$3,P560-1,0,Q560-P560+1),0),0),6)</f>
        <v>#N/A</v>
      </c>
      <c r="S560" s="36" t="e">
        <f ca="1">VLOOKUP(R560,Lists!B:D,3,FALSE)</f>
        <v>#N/A</v>
      </c>
      <c r="T560" s="36" t="str">
        <f>IF(F560&lt;&gt;"",MATCH(R560,'Maximum minutes'!B:B,0),"")</f>
        <v/>
      </c>
      <c r="U560" s="36">
        <f ca="1">IF(F560&lt;&gt;"",COUNTA(OFFSET('Maximum minutes'!$C$1,'Annexe A1 Cours'!T560,0,1,50)),0)</f>
        <v>0</v>
      </c>
      <c r="V560" s="37">
        <f ca="1">IFERROR(OFFSET('Maximum minutes'!$C$1,T560+1,-1+MATCH(G560,OFFSET('Maximum minutes'!$C$1,T560-1,0,1,50),0)),0)</f>
        <v>0</v>
      </c>
      <c r="W560" s="38">
        <f t="shared" ca="1" si="16"/>
        <v>0</v>
      </c>
    </row>
    <row r="561" spans="1:23" s="36" customFormat="1" ht="18.75">
      <c r="A561" s="34"/>
      <c r="B561" s="39"/>
      <c r="C561" s="39"/>
      <c r="D561" s="35"/>
      <c r="E561" s="40"/>
      <c r="F561" s="39"/>
      <c r="G561" s="39"/>
      <c r="H561" s="39"/>
      <c r="I561" s="34"/>
      <c r="J561" s="34"/>
      <c r="K561" s="34"/>
      <c r="L561" s="34"/>
      <c r="M561" s="43" t="str">
        <f ca="1">IFERROR(OFFSET('Maximum minutes'!$C$1,T561,MATCH(IF(G561&lt;&gt;"",G561,F561),OFFSET('Maximum minutes'!$C$1,T561-1,0,1,U561+1),0)-1)*IF(OR(ISNUMBER(J561),J561="sans examen"),1,0)*IF(W561&lt;MinDate,1,0),"")</f>
        <v/>
      </c>
      <c r="N561" s="36">
        <f t="shared" ca="1" si="17"/>
        <v>0</v>
      </c>
      <c r="O561" s="36" t="e">
        <f ca="1">LEFT(OFFSET(Lists!$Q$2,MATCH(E561,Lists!$R$3:$R$19,0),0),4)</f>
        <v>#N/A</v>
      </c>
      <c r="P561" s="36" t="e">
        <f ca="1">MATCH(O561,Lists!$S$2:$S$640,1)</f>
        <v>#N/A</v>
      </c>
      <c r="Q561" s="36" t="e">
        <f ca="1">MATCH(LEFT(OFFSET(Lists!$Q$2,MATCH(E561,Lists!$R$3:$R$19,0)+1,0),4),Lists!$S$3:$S$640,1)</f>
        <v>#N/A</v>
      </c>
      <c r="R561" s="36" t="e">
        <f ca="1">LEFT(OFFSET(Lists!$S$2,P561-1+MATCH(F561,OFFSET(Lists!$T$3,P561-1,0,Q561-P561+1),0),0),6)</f>
        <v>#N/A</v>
      </c>
      <c r="S561" s="36" t="e">
        <f ca="1">VLOOKUP(R561,Lists!B:D,3,FALSE)</f>
        <v>#N/A</v>
      </c>
      <c r="T561" s="36" t="str">
        <f>IF(F561&lt;&gt;"",MATCH(R561,'Maximum minutes'!B:B,0),"")</f>
        <v/>
      </c>
      <c r="U561" s="36">
        <f ca="1">IF(F561&lt;&gt;"",COUNTA(OFFSET('Maximum minutes'!$C$1,'Annexe A1 Cours'!T561,0,1,50)),0)</f>
        <v>0</v>
      </c>
      <c r="V561" s="37">
        <f ca="1">IFERROR(OFFSET('Maximum minutes'!$C$1,T561+1,-1+MATCH(G561,OFFSET('Maximum minutes'!$C$1,T561-1,0,1,50),0)),0)</f>
        <v>0</v>
      </c>
      <c r="W561" s="38">
        <f t="shared" ca="1" si="16"/>
        <v>0</v>
      </c>
    </row>
    <row r="562" spans="1:23" s="36" customFormat="1" ht="18.75">
      <c r="A562" s="34"/>
      <c r="B562" s="39"/>
      <c r="C562" s="39"/>
      <c r="D562" s="35"/>
      <c r="E562" s="40"/>
      <c r="F562" s="39"/>
      <c r="G562" s="39"/>
      <c r="H562" s="39"/>
      <c r="I562" s="34"/>
      <c r="J562" s="34"/>
      <c r="K562" s="34"/>
      <c r="L562" s="34"/>
      <c r="M562" s="43" t="str">
        <f ca="1">IFERROR(OFFSET('Maximum minutes'!$C$1,T562,MATCH(IF(G562&lt;&gt;"",G562,F562),OFFSET('Maximum minutes'!$C$1,T562-1,0,1,U562+1),0)-1)*IF(OR(ISNUMBER(J562),J562="sans examen"),1,0)*IF(W562&lt;MinDate,1,0),"")</f>
        <v/>
      </c>
      <c r="N562" s="36">
        <f t="shared" ca="1" si="17"/>
        <v>0</v>
      </c>
      <c r="O562" s="36" t="e">
        <f ca="1">LEFT(OFFSET(Lists!$Q$2,MATCH(E562,Lists!$R$3:$R$19,0),0),4)</f>
        <v>#N/A</v>
      </c>
      <c r="P562" s="36" t="e">
        <f ca="1">MATCH(O562,Lists!$S$2:$S$640,1)</f>
        <v>#N/A</v>
      </c>
      <c r="Q562" s="36" t="e">
        <f ca="1">MATCH(LEFT(OFFSET(Lists!$Q$2,MATCH(E562,Lists!$R$3:$R$19,0)+1,0),4),Lists!$S$3:$S$640,1)</f>
        <v>#N/A</v>
      </c>
      <c r="R562" s="36" t="e">
        <f ca="1">LEFT(OFFSET(Lists!$S$2,P562-1+MATCH(F562,OFFSET(Lists!$T$3,P562-1,0,Q562-P562+1),0),0),6)</f>
        <v>#N/A</v>
      </c>
      <c r="S562" s="36" t="e">
        <f ca="1">VLOOKUP(R562,Lists!B:D,3,FALSE)</f>
        <v>#N/A</v>
      </c>
      <c r="T562" s="36" t="str">
        <f>IF(F562&lt;&gt;"",MATCH(R562,'Maximum minutes'!B:B,0),"")</f>
        <v/>
      </c>
      <c r="U562" s="36">
        <f ca="1">IF(F562&lt;&gt;"",COUNTA(OFFSET('Maximum minutes'!$C$1,'Annexe A1 Cours'!T562,0,1,50)),0)</f>
        <v>0</v>
      </c>
      <c r="V562" s="37">
        <f ca="1">IFERROR(OFFSET('Maximum minutes'!$C$1,T562+1,-1+MATCH(G562,OFFSET('Maximum minutes'!$C$1,T562-1,0,1,50),0)),0)</f>
        <v>0</v>
      </c>
      <c r="W562" s="38">
        <f t="shared" ca="1" si="16"/>
        <v>0</v>
      </c>
    </row>
    <row r="563" spans="1:23" s="36" customFormat="1" ht="18.75">
      <c r="A563" s="34"/>
      <c r="B563" s="39"/>
      <c r="C563" s="39"/>
      <c r="D563" s="35"/>
      <c r="E563" s="40"/>
      <c r="F563" s="39"/>
      <c r="G563" s="39"/>
      <c r="H563" s="39"/>
      <c r="I563" s="34"/>
      <c r="J563" s="34"/>
      <c r="K563" s="34"/>
      <c r="L563" s="34"/>
      <c r="M563" s="43" t="str">
        <f ca="1">IFERROR(OFFSET('Maximum minutes'!$C$1,T563,MATCH(IF(G563&lt;&gt;"",G563,F563),OFFSET('Maximum minutes'!$C$1,T563-1,0,1,U563+1),0)-1)*IF(OR(ISNUMBER(J563),J563="sans examen"),1,0)*IF(W563&lt;MinDate,1,0),"")</f>
        <v/>
      </c>
      <c r="N563" s="36">
        <f t="shared" ca="1" si="17"/>
        <v>0</v>
      </c>
      <c r="O563" s="36" t="e">
        <f ca="1">LEFT(OFFSET(Lists!$Q$2,MATCH(E563,Lists!$R$3:$R$19,0),0),4)</f>
        <v>#N/A</v>
      </c>
      <c r="P563" s="36" t="e">
        <f ca="1">MATCH(O563,Lists!$S$2:$S$640,1)</f>
        <v>#N/A</v>
      </c>
      <c r="Q563" s="36" t="e">
        <f ca="1">MATCH(LEFT(OFFSET(Lists!$Q$2,MATCH(E563,Lists!$R$3:$R$19,0)+1,0),4),Lists!$S$3:$S$640,1)</f>
        <v>#N/A</v>
      </c>
      <c r="R563" s="36" t="e">
        <f ca="1">LEFT(OFFSET(Lists!$S$2,P563-1+MATCH(F563,OFFSET(Lists!$T$3,P563-1,0,Q563-P563+1),0),0),6)</f>
        <v>#N/A</v>
      </c>
      <c r="S563" s="36" t="e">
        <f ca="1">VLOOKUP(R563,Lists!B:D,3,FALSE)</f>
        <v>#N/A</v>
      </c>
      <c r="T563" s="36" t="str">
        <f>IF(F563&lt;&gt;"",MATCH(R563,'Maximum minutes'!B:B,0),"")</f>
        <v/>
      </c>
      <c r="U563" s="36">
        <f ca="1">IF(F563&lt;&gt;"",COUNTA(OFFSET('Maximum minutes'!$C$1,'Annexe A1 Cours'!T563,0,1,50)),0)</f>
        <v>0</v>
      </c>
      <c r="V563" s="37">
        <f ca="1">IFERROR(OFFSET('Maximum minutes'!$C$1,T563+1,-1+MATCH(G563,OFFSET('Maximum minutes'!$C$1,T563-1,0,1,50),0)),0)</f>
        <v>0</v>
      </c>
      <c r="W563" s="38">
        <f t="shared" ca="1" si="16"/>
        <v>0</v>
      </c>
    </row>
    <row r="564" spans="1:23" s="36" customFormat="1" ht="18.75">
      <c r="A564" s="34"/>
      <c r="B564" s="39"/>
      <c r="C564" s="39"/>
      <c r="D564" s="35"/>
      <c r="E564" s="40"/>
      <c r="F564" s="39"/>
      <c r="G564" s="39"/>
      <c r="H564" s="39"/>
      <c r="I564" s="34"/>
      <c r="J564" s="34"/>
      <c r="K564" s="34"/>
      <c r="L564" s="34"/>
      <c r="M564" s="43" t="str">
        <f ca="1">IFERROR(OFFSET('Maximum minutes'!$C$1,T564,MATCH(IF(G564&lt;&gt;"",G564,F564),OFFSET('Maximum minutes'!$C$1,T564-1,0,1,U564+1),0)-1)*IF(OR(ISNUMBER(J564),J564="sans examen"),1,0)*IF(W564&lt;MinDate,1,0),"")</f>
        <v/>
      </c>
      <c r="N564" s="36">
        <f t="shared" ca="1" si="17"/>
        <v>0</v>
      </c>
      <c r="O564" s="36" t="e">
        <f ca="1">LEFT(OFFSET(Lists!$Q$2,MATCH(E564,Lists!$R$3:$R$19,0),0),4)</f>
        <v>#N/A</v>
      </c>
      <c r="P564" s="36" t="e">
        <f ca="1">MATCH(O564,Lists!$S$2:$S$640,1)</f>
        <v>#N/A</v>
      </c>
      <c r="Q564" s="36" t="e">
        <f ca="1">MATCH(LEFT(OFFSET(Lists!$Q$2,MATCH(E564,Lists!$R$3:$R$19,0)+1,0),4),Lists!$S$3:$S$640,1)</f>
        <v>#N/A</v>
      </c>
      <c r="R564" s="36" t="e">
        <f ca="1">LEFT(OFFSET(Lists!$S$2,P564-1+MATCH(F564,OFFSET(Lists!$T$3,P564-1,0,Q564-P564+1),0),0),6)</f>
        <v>#N/A</v>
      </c>
      <c r="S564" s="36" t="e">
        <f ca="1">VLOOKUP(R564,Lists!B:D,3,FALSE)</f>
        <v>#N/A</v>
      </c>
      <c r="T564" s="36" t="str">
        <f>IF(F564&lt;&gt;"",MATCH(R564,'Maximum minutes'!B:B,0),"")</f>
        <v/>
      </c>
      <c r="U564" s="36">
        <f ca="1">IF(F564&lt;&gt;"",COUNTA(OFFSET('Maximum minutes'!$C$1,'Annexe A1 Cours'!T564,0,1,50)),0)</f>
        <v>0</v>
      </c>
      <c r="V564" s="37">
        <f ca="1">IFERROR(OFFSET('Maximum minutes'!$C$1,T564+1,-1+MATCH(G564,OFFSET('Maximum minutes'!$C$1,T564-1,0,1,50),0)),0)</f>
        <v>0</v>
      </c>
      <c r="W564" s="38">
        <f t="shared" ca="1" si="16"/>
        <v>0</v>
      </c>
    </row>
    <row r="565" spans="1:23" s="36" customFormat="1" ht="18.75">
      <c r="A565" s="34"/>
      <c r="B565" s="39"/>
      <c r="C565" s="39"/>
      <c r="D565" s="35"/>
      <c r="E565" s="40"/>
      <c r="F565" s="39"/>
      <c r="G565" s="39"/>
      <c r="H565" s="39"/>
      <c r="I565" s="34"/>
      <c r="J565" s="34"/>
      <c r="K565" s="34"/>
      <c r="L565" s="34"/>
      <c r="M565" s="43" t="str">
        <f ca="1">IFERROR(OFFSET('Maximum minutes'!$C$1,T565,MATCH(IF(G565&lt;&gt;"",G565,F565),OFFSET('Maximum minutes'!$C$1,T565-1,0,1,U565+1),0)-1)*IF(OR(ISNUMBER(J565),J565="sans examen"),1,0)*IF(W565&lt;MinDate,1,0),"")</f>
        <v/>
      </c>
      <c r="N565" s="36">
        <f t="shared" ca="1" si="17"/>
        <v>0</v>
      </c>
      <c r="O565" s="36" t="e">
        <f ca="1">LEFT(OFFSET(Lists!$Q$2,MATCH(E565,Lists!$R$3:$R$19,0),0),4)</f>
        <v>#N/A</v>
      </c>
      <c r="P565" s="36" t="e">
        <f ca="1">MATCH(O565,Lists!$S$2:$S$640,1)</f>
        <v>#N/A</v>
      </c>
      <c r="Q565" s="36" t="e">
        <f ca="1">MATCH(LEFT(OFFSET(Lists!$Q$2,MATCH(E565,Lists!$R$3:$R$19,0)+1,0),4),Lists!$S$3:$S$640,1)</f>
        <v>#N/A</v>
      </c>
      <c r="R565" s="36" t="e">
        <f ca="1">LEFT(OFFSET(Lists!$S$2,P565-1+MATCH(F565,OFFSET(Lists!$T$3,P565-1,0,Q565-P565+1),0),0),6)</f>
        <v>#N/A</v>
      </c>
      <c r="S565" s="36" t="e">
        <f ca="1">VLOOKUP(R565,Lists!B:D,3,FALSE)</f>
        <v>#N/A</v>
      </c>
      <c r="T565" s="36" t="str">
        <f>IF(F565&lt;&gt;"",MATCH(R565,'Maximum minutes'!B:B,0),"")</f>
        <v/>
      </c>
      <c r="U565" s="36">
        <f ca="1">IF(F565&lt;&gt;"",COUNTA(OFFSET('Maximum minutes'!$C$1,'Annexe A1 Cours'!T565,0,1,50)),0)</f>
        <v>0</v>
      </c>
      <c r="V565" s="37">
        <f ca="1">IFERROR(OFFSET('Maximum minutes'!$C$1,T565+1,-1+MATCH(G565,OFFSET('Maximum minutes'!$C$1,T565-1,0,1,50),0)),0)</f>
        <v>0</v>
      </c>
      <c r="W565" s="38">
        <f t="shared" ca="1" si="16"/>
        <v>0</v>
      </c>
    </row>
    <row r="566" spans="1:23" s="36" customFormat="1" ht="18.75">
      <c r="A566" s="34"/>
      <c r="B566" s="39"/>
      <c r="C566" s="39"/>
      <c r="D566" s="35"/>
      <c r="E566" s="40"/>
      <c r="F566" s="39"/>
      <c r="G566" s="39"/>
      <c r="H566" s="39"/>
      <c r="I566" s="34"/>
      <c r="J566" s="34"/>
      <c r="K566" s="34"/>
      <c r="L566" s="34"/>
      <c r="M566" s="43" t="str">
        <f ca="1">IFERROR(OFFSET('Maximum minutes'!$C$1,T566,MATCH(IF(G566&lt;&gt;"",G566,F566),OFFSET('Maximum minutes'!$C$1,T566-1,0,1,U566+1),0)-1)*IF(OR(ISNUMBER(J566),J566="sans examen"),1,0)*IF(W566&lt;MinDate,1,0),"")</f>
        <v/>
      </c>
      <c r="N566" s="36">
        <f t="shared" ca="1" si="17"/>
        <v>0</v>
      </c>
      <c r="O566" s="36" t="e">
        <f ca="1">LEFT(OFFSET(Lists!$Q$2,MATCH(E566,Lists!$R$3:$R$19,0),0),4)</f>
        <v>#N/A</v>
      </c>
      <c r="P566" s="36" t="e">
        <f ca="1">MATCH(O566,Lists!$S$2:$S$640,1)</f>
        <v>#N/A</v>
      </c>
      <c r="Q566" s="36" t="e">
        <f ca="1">MATCH(LEFT(OFFSET(Lists!$Q$2,MATCH(E566,Lists!$R$3:$R$19,0)+1,0),4),Lists!$S$3:$S$640,1)</f>
        <v>#N/A</v>
      </c>
      <c r="R566" s="36" t="e">
        <f ca="1">LEFT(OFFSET(Lists!$S$2,P566-1+MATCH(F566,OFFSET(Lists!$T$3,P566-1,0,Q566-P566+1),0),0),6)</f>
        <v>#N/A</v>
      </c>
      <c r="S566" s="36" t="e">
        <f ca="1">VLOOKUP(R566,Lists!B:D,3,FALSE)</f>
        <v>#N/A</v>
      </c>
      <c r="T566" s="36" t="str">
        <f>IF(F566&lt;&gt;"",MATCH(R566,'Maximum minutes'!B:B,0),"")</f>
        <v/>
      </c>
      <c r="U566" s="36">
        <f ca="1">IF(F566&lt;&gt;"",COUNTA(OFFSET('Maximum minutes'!$C$1,'Annexe A1 Cours'!T566,0,1,50)),0)</f>
        <v>0</v>
      </c>
      <c r="V566" s="37">
        <f ca="1">IFERROR(OFFSET('Maximum minutes'!$C$1,T566+1,-1+MATCH(G566,OFFSET('Maximum minutes'!$C$1,T566-1,0,1,50),0)),0)</f>
        <v>0</v>
      </c>
      <c r="W566" s="38">
        <f t="shared" ca="1" si="16"/>
        <v>0</v>
      </c>
    </row>
    <row r="567" spans="1:23" s="36" customFormat="1" ht="18.75">
      <c r="A567" s="34"/>
      <c r="B567" s="39"/>
      <c r="C567" s="39"/>
      <c r="D567" s="35"/>
      <c r="E567" s="40"/>
      <c r="F567" s="39"/>
      <c r="G567" s="39"/>
      <c r="H567" s="39"/>
      <c r="I567" s="34"/>
      <c r="J567" s="34"/>
      <c r="K567" s="34"/>
      <c r="L567" s="34"/>
      <c r="M567" s="43" t="str">
        <f ca="1">IFERROR(OFFSET('Maximum minutes'!$C$1,T567,MATCH(IF(G567&lt;&gt;"",G567,F567),OFFSET('Maximum minutes'!$C$1,T567-1,0,1,U567+1),0)-1)*IF(OR(ISNUMBER(J567),J567="sans examen"),1,0)*IF(W567&lt;MinDate,1,0),"")</f>
        <v/>
      </c>
      <c r="N567" s="36">
        <f t="shared" ca="1" si="17"/>
        <v>0</v>
      </c>
      <c r="O567" s="36" t="e">
        <f ca="1">LEFT(OFFSET(Lists!$Q$2,MATCH(E567,Lists!$R$3:$R$19,0),0),4)</f>
        <v>#N/A</v>
      </c>
      <c r="P567" s="36" t="e">
        <f ca="1">MATCH(O567,Lists!$S$2:$S$640,1)</f>
        <v>#N/A</v>
      </c>
      <c r="Q567" s="36" t="e">
        <f ca="1">MATCH(LEFT(OFFSET(Lists!$Q$2,MATCH(E567,Lists!$R$3:$R$19,0)+1,0),4),Lists!$S$3:$S$640,1)</f>
        <v>#N/A</v>
      </c>
      <c r="R567" s="36" t="e">
        <f ca="1">LEFT(OFFSET(Lists!$S$2,P567-1+MATCH(F567,OFFSET(Lists!$T$3,P567-1,0,Q567-P567+1),0),0),6)</f>
        <v>#N/A</v>
      </c>
      <c r="S567" s="36" t="e">
        <f ca="1">VLOOKUP(R567,Lists!B:D,3,FALSE)</f>
        <v>#N/A</v>
      </c>
      <c r="T567" s="36" t="str">
        <f>IF(F567&lt;&gt;"",MATCH(R567,'Maximum minutes'!B:B,0),"")</f>
        <v/>
      </c>
      <c r="U567" s="36">
        <f ca="1">IF(F567&lt;&gt;"",COUNTA(OFFSET('Maximum minutes'!$C$1,'Annexe A1 Cours'!T567,0,1,50)),0)</f>
        <v>0</v>
      </c>
      <c r="V567" s="37">
        <f ca="1">IFERROR(OFFSET('Maximum minutes'!$C$1,T567+1,-1+MATCH(G567,OFFSET('Maximum minutes'!$C$1,T567-1,0,1,50),0)),0)</f>
        <v>0</v>
      </c>
      <c r="W567" s="38">
        <f t="shared" ca="1" si="16"/>
        <v>0</v>
      </c>
    </row>
    <row r="568" spans="1:23" s="36" customFormat="1" ht="18.75">
      <c r="A568" s="34"/>
      <c r="B568" s="39"/>
      <c r="C568" s="39"/>
      <c r="D568" s="35"/>
      <c r="E568" s="40"/>
      <c r="F568" s="39"/>
      <c r="G568" s="39"/>
      <c r="H568" s="39"/>
      <c r="I568" s="34"/>
      <c r="J568" s="34"/>
      <c r="K568" s="34"/>
      <c r="L568" s="34"/>
      <c r="M568" s="43" t="str">
        <f ca="1">IFERROR(OFFSET('Maximum minutes'!$C$1,T568,MATCH(IF(G568&lt;&gt;"",G568,F568),OFFSET('Maximum minutes'!$C$1,T568-1,0,1,U568+1),0)-1)*IF(OR(ISNUMBER(J568),J568="sans examen"),1,0)*IF(W568&lt;MinDate,1,0),"")</f>
        <v/>
      </c>
      <c r="N568" s="36">
        <f t="shared" ca="1" si="17"/>
        <v>0</v>
      </c>
      <c r="O568" s="36" t="e">
        <f ca="1">LEFT(OFFSET(Lists!$Q$2,MATCH(E568,Lists!$R$3:$R$19,0),0),4)</f>
        <v>#N/A</v>
      </c>
      <c r="P568" s="36" t="e">
        <f ca="1">MATCH(O568,Lists!$S$2:$S$640,1)</f>
        <v>#N/A</v>
      </c>
      <c r="Q568" s="36" t="e">
        <f ca="1">MATCH(LEFT(OFFSET(Lists!$Q$2,MATCH(E568,Lists!$R$3:$R$19,0)+1,0),4),Lists!$S$3:$S$640,1)</f>
        <v>#N/A</v>
      </c>
      <c r="R568" s="36" t="e">
        <f ca="1">LEFT(OFFSET(Lists!$S$2,P568-1+MATCH(F568,OFFSET(Lists!$T$3,P568-1,0,Q568-P568+1),0),0),6)</f>
        <v>#N/A</v>
      </c>
      <c r="S568" s="36" t="e">
        <f ca="1">VLOOKUP(R568,Lists!B:D,3,FALSE)</f>
        <v>#N/A</v>
      </c>
      <c r="T568" s="36" t="str">
        <f>IF(F568&lt;&gt;"",MATCH(R568,'Maximum minutes'!B:B,0),"")</f>
        <v/>
      </c>
      <c r="U568" s="36">
        <f ca="1">IF(F568&lt;&gt;"",COUNTA(OFFSET('Maximum minutes'!$C$1,'Annexe A1 Cours'!T568,0,1,50)),0)</f>
        <v>0</v>
      </c>
      <c r="V568" s="37">
        <f ca="1">IFERROR(OFFSET('Maximum minutes'!$C$1,T568+1,-1+MATCH(G568,OFFSET('Maximum minutes'!$C$1,T568-1,0,1,50),0)),0)</f>
        <v>0</v>
      </c>
      <c r="W568" s="38">
        <f t="shared" ca="1" si="16"/>
        <v>0</v>
      </c>
    </row>
    <row r="569" spans="1:23" s="36" customFormat="1" ht="18.75">
      <c r="A569" s="34"/>
      <c r="B569" s="39"/>
      <c r="C569" s="39"/>
      <c r="D569" s="35"/>
      <c r="E569" s="40"/>
      <c r="F569" s="39"/>
      <c r="G569" s="39"/>
      <c r="H569" s="39"/>
      <c r="I569" s="34"/>
      <c r="J569" s="34"/>
      <c r="K569" s="34"/>
      <c r="L569" s="34"/>
      <c r="M569" s="43" t="str">
        <f ca="1">IFERROR(OFFSET('Maximum minutes'!$C$1,T569,MATCH(IF(G569&lt;&gt;"",G569,F569),OFFSET('Maximum minutes'!$C$1,T569-1,0,1,U569+1),0)-1)*IF(OR(ISNUMBER(J569),J569="sans examen"),1,0)*IF(W569&lt;MinDate,1,0),"")</f>
        <v/>
      </c>
      <c r="N569" s="36">
        <f t="shared" ca="1" si="17"/>
        <v>0</v>
      </c>
      <c r="O569" s="36" t="e">
        <f ca="1">LEFT(OFFSET(Lists!$Q$2,MATCH(E569,Lists!$R$3:$R$19,0),0),4)</f>
        <v>#N/A</v>
      </c>
      <c r="P569" s="36" t="e">
        <f ca="1">MATCH(O569,Lists!$S$2:$S$640,1)</f>
        <v>#N/A</v>
      </c>
      <c r="Q569" s="36" t="e">
        <f ca="1">MATCH(LEFT(OFFSET(Lists!$Q$2,MATCH(E569,Lists!$R$3:$R$19,0)+1,0),4),Lists!$S$3:$S$640,1)</f>
        <v>#N/A</v>
      </c>
      <c r="R569" s="36" t="e">
        <f ca="1">LEFT(OFFSET(Lists!$S$2,P569-1+MATCH(F569,OFFSET(Lists!$T$3,P569-1,0,Q569-P569+1),0),0),6)</f>
        <v>#N/A</v>
      </c>
      <c r="S569" s="36" t="e">
        <f ca="1">VLOOKUP(R569,Lists!B:D,3,FALSE)</f>
        <v>#N/A</v>
      </c>
      <c r="T569" s="36" t="str">
        <f>IF(F569&lt;&gt;"",MATCH(R569,'Maximum minutes'!B:B,0),"")</f>
        <v/>
      </c>
      <c r="U569" s="36">
        <f ca="1">IF(F569&lt;&gt;"",COUNTA(OFFSET('Maximum minutes'!$C$1,'Annexe A1 Cours'!T569,0,1,50)),0)</f>
        <v>0</v>
      </c>
      <c r="V569" s="37">
        <f ca="1">IFERROR(OFFSET('Maximum minutes'!$C$1,T569+1,-1+MATCH(G569,OFFSET('Maximum minutes'!$C$1,T569-1,0,1,50),0)),0)</f>
        <v>0</v>
      </c>
      <c r="W569" s="38">
        <f t="shared" ca="1" si="16"/>
        <v>0</v>
      </c>
    </row>
    <row r="570" spans="1:23" s="36" customFormat="1" ht="18.75">
      <c r="A570" s="34"/>
      <c r="B570" s="39"/>
      <c r="C570" s="39"/>
      <c r="D570" s="35"/>
      <c r="E570" s="40"/>
      <c r="F570" s="39"/>
      <c r="G570" s="39"/>
      <c r="H570" s="39"/>
      <c r="I570" s="34"/>
      <c r="J570" s="34"/>
      <c r="K570" s="34"/>
      <c r="L570" s="34"/>
      <c r="M570" s="43" t="str">
        <f ca="1">IFERROR(OFFSET('Maximum minutes'!$C$1,T570,MATCH(IF(G570&lt;&gt;"",G570,F570),OFFSET('Maximum minutes'!$C$1,T570-1,0,1,U570+1),0)-1)*IF(OR(ISNUMBER(J570),J570="sans examen"),1,0)*IF(W570&lt;MinDate,1,0),"")</f>
        <v/>
      </c>
      <c r="N570" s="36">
        <f t="shared" ca="1" si="17"/>
        <v>0</v>
      </c>
      <c r="O570" s="36" t="e">
        <f ca="1">LEFT(OFFSET(Lists!$Q$2,MATCH(E570,Lists!$R$3:$R$19,0),0),4)</f>
        <v>#N/A</v>
      </c>
      <c r="P570" s="36" t="e">
        <f ca="1">MATCH(O570,Lists!$S$2:$S$640,1)</f>
        <v>#N/A</v>
      </c>
      <c r="Q570" s="36" t="e">
        <f ca="1">MATCH(LEFT(OFFSET(Lists!$Q$2,MATCH(E570,Lists!$R$3:$R$19,0)+1,0),4),Lists!$S$3:$S$640,1)</f>
        <v>#N/A</v>
      </c>
      <c r="R570" s="36" t="e">
        <f ca="1">LEFT(OFFSET(Lists!$S$2,P570-1+MATCH(F570,OFFSET(Lists!$T$3,P570-1,0,Q570-P570+1),0),0),6)</f>
        <v>#N/A</v>
      </c>
      <c r="S570" s="36" t="e">
        <f ca="1">VLOOKUP(R570,Lists!B:D,3,FALSE)</f>
        <v>#N/A</v>
      </c>
      <c r="T570" s="36" t="str">
        <f>IF(F570&lt;&gt;"",MATCH(R570,'Maximum minutes'!B:B,0),"")</f>
        <v/>
      </c>
      <c r="U570" s="36">
        <f ca="1">IF(F570&lt;&gt;"",COUNTA(OFFSET('Maximum minutes'!$C$1,'Annexe A1 Cours'!T570,0,1,50)),0)</f>
        <v>0</v>
      </c>
      <c r="V570" s="37">
        <f ca="1">IFERROR(OFFSET('Maximum minutes'!$C$1,T570+1,-1+MATCH(G570,OFFSET('Maximum minutes'!$C$1,T570-1,0,1,50),0)),0)</f>
        <v>0</v>
      </c>
      <c r="W570" s="38">
        <f t="shared" ca="1" si="16"/>
        <v>0</v>
      </c>
    </row>
    <row r="571" spans="1:23" s="36" customFormat="1" ht="18.75">
      <c r="A571" s="34"/>
      <c r="B571" s="39"/>
      <c r="C571" s="39"/>
      <c r="D571" s="35"/>
      <c r="E571" s="40"/>
      <c r="F571" s="39"/>
      <c r="G571" s="39"/>
      <c r="H571" s="39"/>
      <c r="I571" s="34"/>
      <c r="J571" s="34"/>
      <c r="K571" s="34"/>
      <c r="L571" s="34"/>
      <c r="M571" s="43" t="str">
        <f ca="1">IFERROR(OFFSET('Maximum minutes'!$C$1,T571,MATCH(IF(G571&lt;&gt;"",G571,F571),OFFSET('Maximum minutes'!$C$1,T571-1,0,1,U571+1),0)-1)*IF(OR(ISNUMBER(J571),J571="sans examen"),1,0)*IF(W571&lt;MinDate,1,0),"")</f>
        <v/>
      </c>
      <c r="N571" s="36">
        <f t="shared" ca="1" si="17"/>
        <v>0</v>
      </c>
      <c r="O571" s="36" t="e">
        <f ca="1">LEFT(OFFSET(Lists!$Q$2,MATCH(E571,Lists!$R$3:$R$19,0),0),4)</f>
        <v>#N/A</v>
      </c>
      <c r="P571" s="36" t="e">
        <f ca="1">MATCH(O571,Lists!$S$2:$S$640,1)</f>
        <v>#N/A</v>
      </c>
      <c r="Q571" s="36" t="e">
        <f ca="1">MATCH(LEFT(OFFSET(Lists!$Q$2,MATCH(E571,Lists!$R$3:$R$19,0)+1,0),4),Lists!$S$3:$S$640,1)</f>
        <v>#N/A</v>
      </c>
      <c r="R571" s="36" t="e">
        <f ca="1">LEFT(OFFSET(Lists!$S$2,P571-1+MATCH(F571,OFFSET(Lists!$T$3,P571-1,0,Q571-P571+1),0),0),6)</f>
        <v>#N/A</v>
      </c>
      <c r="S571" s="36" t="e">
        <f ca="1">VLOOKUP(R571,Lists!B:D,3,FALSE)</f>
        <v>#N/A</v>
      </c>
      <c r="T571" s="36" t="str">
        <f>IF(F571&lt;&gt;"",MATCH(R571,'Maximum minutes'!B:B,0),"")</f>
        <v/>
      </c>
      <c r="U571" s="36">
        <f ca="1">IF(F571&lt;&gt;"",COUNTA(OFFSET('Maximum minutes'!$C$1,'Annexe A1 Cours'!T571,0,1,50)),0)</f>
        <v>0</v>
      </c>
      <c r="V571" s="37">
        <f ca="1">IFERROR(OFFSET('Maximum minutes'!$C$1,T571+1,-1+MATCH(G571,OFFSET('Maximum minutes'!$C$1,T571-1,0,1,50),0)),0)</f>
        <v>0</v>
      </c>
      <c r="W571" s="38">
        <f t="shared" ca="1" si="16"/>
        <v>0</v>
      </c>
    </row>
    <row r="572" spans="1:23" s="36" customFormat="1" ht="18.75">
      <c r="A572" s="34"/>
      <c r="B572" s="39"/>
      <c r="C572" s="39"/>
      <c r="D572" s="35"/>
      <c r="E572" s="40"/>
      <c r="F572" s="39"/>
      <c r="G572" s="39"/>
      <c r="H572" s="39"/>
      <c r="I572" s="34"/>
      <c r="J572" s="34"/>
      <c r="K572" s="34"/>
      <c r="L572" s="34"/>
      <c r="M572" s="43" t="str">
        <f ca="1">IFERROR(OFFSET('Maximum minutes'!$C$1,T572,MATCH(IF(G572&lt;&gt;"",G572,F572),OFFSET('Maximum minutes'!$C$1,T572-1,0,1,U572+1),0)-1)*IF(OR(ISNUMBER(J572),J572="sans examen"),1,0)*IF(W572&lt;MinDate,1,0),"")</f>
        <v/>
      </c>
      <c r="N572" s="36">
        <f t="shared" ca="1" si="17"/>
        <v>0</v>
      </c>
      <c r="O572" s="36" t="e">
        <f ca="1">LEFT(OFFSET(Lists!$Q$2,MATCH(E572,Lists!$R$3:$R$19,0),0),4)</f>
        <v>#N/A</v>
      </c>
      <c r="P572" s="36" t="e">
        <f ca="1">MATCH(O572,Lists!$S$2:$S$640,1)</f>
        <v>#N/A</v>
      </c>
      <c r="Q572" s="36" t="e">
        <f ca="1">MATCH(LEFT(OFFSET(Lists!$Q$2,MATCH(E572,Lists!$R$3:$R$19,0)+1,0),4),Lists!$S$3:$S$640,1)</f>
        <v>#N/A</v>
      </c>
      <c r="R572" s="36" t="e">
        <f ca="1">LEFT(OFFSET(Lists!$S$2,P572-1+MATCH(F572,OFFSET(Lists!$T$3,P572-1,0,Q572-P572+1),0),0),6)</f>
        <v>#N/A</v>
      </c>
      <c r="S572" s="36" t="e">
        <f ca="1">VLOOKUP(R572,Lists!B:D,3,FALSE)</f>
        <v>#N/A</v>
      </c>
      <c r="T572" s="36" t="str">
        <f>IF(F572&lt;&gt;"",MATCH(R572,'Maximum minutes'!B:B,0),"")</f>
        <v/>
      </c>
      <c r="U572" s="36">
        <f ca="1">IF(F572&lt;&gt;"",COUNTA(OFFSET('Maximum minutes'!$C$1,'Annexe A1 Cours'!T572,0,1,50)),0)</f>
        <v>0</v>
      </c>
      <c r="V572" s="37">
        <f ca="1">IFERROR(OFFSET('Maximum minutes'!$C$1,T572+1,-1+MATCH(G572,OFFSET('Maximum minutes'!$C$1,T572-1,0,1,50),0)),0)</f>
        <v>0</v>
      </c>
      <c r="W572" s="38">
        <f t="shared" ca="1" si="16"/>
        <v>0</v>
      </c>
    </row>
    <row r="573" spans="1:23" s="36" customFormat="1" ht="18.75">
      <c r="A573" s="34"/>
      <c r="B573" s="39"/>
      <c r="C573" s="39"/>
      <c r="D573" s="35"/>
      <c r="E573" s="40"/>
      <c r="F573" s="39"/>
      <c r="G573" s="39"/>
      <c r="H573" s="39"/>
      <c r="I573" s="34"/>
      <c r="J573" s="34"/>
      <c r="K573" s="34"/>
      <c r="L573" s="34"/>
      <c r="M573" s="43" t="str">
        <f ca="1">IFERROR(OFFSET('Maximum minutes'!$C$1,T573,MATCH(IF(G573&lt;&gt;"",G573,F573),OFFSET('Maximum minutes'!$C$1,T573-1,0,1,U573+1),0)-1)*IF(OR(ISNUMBER(J573),J573="sans examen"),1,0)*IF(W573&lt;MinDate,1,0),"")</f>
        <v/>
      </c>
      <c r="N573" s="36">
        <f t="shared" ca="1" si="17"/>
        <v>0</v>
      </c>
      <c r="O573" s="36" t="e">
        <f ca="1">LEFT(OFFSET(Lists!$Q$2,MATCH(E573,Lists!$R$3:$R$19,0),0),4)</f>
        <v>#N/A</v>
      </c>
      <c r="P573" s="36" t="e">
        <f ca="1">MATCH(O573,Lists!$S$2:$S$640,1)</f>
        <v>#N/A</v>
      </c>
      <c r="Q573" s="36" t="e">
        <f ca="1">MATCH(LEFT(OFFSET(Lists!$Q$2,MATCH(E573,Lists!$R$3:$R$19,0)+1,0),4),Lists!$S$3:$S$640,1)</f>
        <v>#N/A</v>
      </c>
      <c r="R573" s="36" t="e">
        <f ca="1">LEFT(OFFSET(Lists!$S$2,P573-1+MATCH(F573,OFFSET(Lists!$T$3,P573-1,0,Q573-P573+1),0),0),6)</f>
        <v>#N/A</v>
      </c>
      <c r="S573" s="36" t="e">
        <f ca="1">VLOOKUP(R573,Lists!B:D,3,FALSE)</f>
        <v>#N/A</v>
      </c>
      <c r="T573" s="36" t="str">
        <f>IF(F573&lt;&gt;"",MATCH(R573,'Maximum minutes'!B:B,0),"")</f>
        <v/>
      </c>
      <c r="U573" s="36">
        <f ca="1">IF(F573&lt;&gt;"",COUNTA(OFFSET('Maximum minutes'!$C$1,'Annexe A1 Cours'!T573,0,1,50)),0)</f>
        <v>0</v>
      </c>
      <c r="V573" s="37">
        <f ca="1">IFERROR(OFFSET('Maximum minutes'!$C$1,T573+1,-1+MATCH(G573,OFFSET('Maximum minutes'!$C$1,T573-1,0,1,50),0)),0)</f>
        <v>0</v>
      </c>
      <c r="W573" s="38">
        <f t="shared" ca="1" si="16"/>
        <v>0</v>
      </c>
    </row>
    <row r="574" spans="1:23" s="36" customFormat="1" ht="18.75">
      <c r="A574" s="34"/>
      <c r="B574" s="39"/>
      <c r="C574" s="39"/>
      <c r="D574" s="35"/>
      <c r="E574" s="40"/>
      <c r="F574" s="39"/>
      <c r="G574" s="39"/>
      <c r="H574" s="39"/>
      <c r="I574" s="34"/>
      <c r="J574" s="34"/>
      <c r="K574" s="34"/>
      <c r="L574" s="34"/>
      <c r="M574" s="43" t="str">
        <f ca="1">IFERROR(OFFSET('Maximum minutes'!$C$1,T574,MATCH(IF(G574&lt;&gt;"",G574,F574),OFFSET('Maximum minutes'!$C$1,T574-1,0,1,U574+1),0)-1)*IF(OR(ISNUMBER(J574),J574="sans examen"),1,0)*IF(W574&lt;MinDate,1,0),"")</f>
        <v/>
      </c>
      <c r="N574" s="36">
        <f t="shared" ca="1" si="17"/>
        <v>0</v>
      </c>
      <c r="O574" s="36" t="e">
        <f ca="1">LEFT(OFFSET(Lists!$Q$2,MATCH(E574,Lists!$R$3:$R$19,0),0),4)</f>
        <v>#N/A</v>
      </c>
      <c r="P574" s="36" t="e">
        <f ca="1">MATCH(O574,Lists!$S$2:$S$640,1)</f>
        <v>#N/A</v>
      </c>
      <c r="Q574" s="36" t="e">
        <f ca="1">MATCH(LEFT(OFFSET(Lists!$Q$2,MATCH(E574,Lists!$R$3:$R$19,0)+1,0),4),Lists!$S$3:$S$640,1)</f>
        <v>#N/A</v>
      </c>
      <c r="R574" s="36" t="e">
        <f ca="1">LEFT(OFFSET(Lists!$S$2,P574-1+MATCH(F574,OFFSET(Lists!$T$3,P574-1,0,Q574-P574+1),0),0),6)</f>
        <v>#N/A</v>
      </c>
      <c r="S574" s="36" t="e">
        <f ca="1">VLOOKUP(R574,Lists!B:D,3,FALSE)</f>
        <v>#N/A</v>
      </c>
      <c r="T574" s="36" t="str">
        <f>IF(F574&lt;&gt;"",MATCH(R574,'Maximum minutes'!B:B,0),"")</f>
        <v/>
      </c>
      <c r="U574" s="36">
        <f ca="1">IF(F574&lt;&gt;"",COUNTA(OFFSET('Maximum minutes'!$C$1,'Annexe A1 Cours'!T574,0,1,50)),0)</f>
        <v>0</v>
      </c>
      <c r="V574" s="37">
        <f ca="1">IFERROR(OFFSET('Maximum minutes'!$C$1,T574+1,-1+MATCH(G574,OFFSET('Maximum minutes'!$C$1,T574-1,0,1,50),0)),0)</f>
        <v>0</v>
      </c>
      <c r="W574" s="38">
        <f t="shared" ca="1" si="16"/>
        <v>0</v>
      </c>
    </row>
    <row r="575" spans="1:23" s="36" customFormat="1" ht="18.75">
      <c r="A575" s="34"/>
      <c r="B575" s="39"/>
      <c r="C575" s="39"/>
      <c r="D575" s="35"/>
      <c r="E575" s="40"/>
      <c r="F575" s="39"/>
      <c r="G575" s="39"/>
      <c r="H575" s="39"/>
      <c r="I575" s="34"/>
      <c r="J575" s="34"/>
      <c r="K575" s="34"/>
      <c r="L575" s="34"/>
      <c r="M575" s="43" t="str">
        <f ca="1">IFERROR(OFFSET('Maximum minutes'!$C$1,T575,MATCH(IF(G575&lt;&gt;"",G575,F575),OFFSET('Maximum minutes'!$C$1,T575-1,0,1,U575+1),0)-1)*IF(OR(ISNUMBER(J575),J575="sans examen"),1,0)*IF(W575&lt;MinDate,1,0),"")</f>
        <v/>
      </c>
      <c r="N575" s="36">
        <f t="shared" ca="1" si="17"/>
        <v>0</v>
      </c>
      <c r="O575" s="36" t="e">
        <f ca="1">LEFT(OFFSET(Lists!$Q$2,MATCH(E575,Lists!$R$3:$R$19,0),0),4)</f>
        <v>#N/A</v>
      </c>
      <c r="P575" s="36" t="e">
        <f ca="1">MATCH(O575,Lists!$S$2:$S$640,1)</f>
        <v>#N/A</v>
      </c>
      <c r="Q575" s="36" t="e">
        <f ca="1">MATCH(LEFT(OFFSET(Lists!$Q$2,MATCH(E575,Lists!$R$3:$R$19,0)+1,0),4),Lists!$S$3:$S$640,1)</f>
        <v>#N/A</v>
      </c>
      <c r="R575" s="36" t="e">
        <f ca="1">LEFT(OFFSET(Lists!$S$2,P575-1+MATCH(F575,OFFSET(Lists!$T$3,P575-1,0,Q575-P575+1),0),0),6)</f>
        <v>#N/A</v>
      </c>
      <c r="S575" s="36" t="e">
        <f ca="1">VLOOKUP(R575,Lists!B:D,3,FALSE)</f>
        <v>#N/A</v>
      </c>
      <c r="T575" s="36" t="str">
        <f>IF(F575&lt;&gt;"",MATCH(R575,'Maximum minutes'!B:B,0),"")</f>
        <v/>
      </c>
      <c r="U575" s="36">
        <f ca="1">IF(F575&lt;&gt;"",COUNTA(OFFSET('Maximum minutes'!$C$1,'Annexe A1 Cours'!T575,0,1,50)),0)</f>
        <v>0</v>
      </c>
      <c r="V575" s="37">
        <f ca="1">IFERROR(OFFSET('Maximum minutes'!$C$1,T575+1,-1+MATCH(G575,OFFSET('Maximum minutes'!$C$1,T575-1,0,1,50),0)),0)</f>
        <v>0</v>
      </c>
      <c r="W575" s="38">
        <f t="shared" ca="1" si="16"/>
        <v>0</v>
      </c>
    </row>
    <row r="576" spans="1:23" s="36" customFormat="1" ht="18.75">
      <c r="A576" s="34"/>
      <c r="B576" s="39"/>
      <c r="C576" s="39"/>
      <c r="D576" s="35"/>
      <c r="E576" s="40"/>
      <c r="F576" s="39"/>
      <c r="G576" s="39"/>
      <c r="H576" s="39"/>
      <c r="I576" s="34"/>
      <c r="J576" s="34"/>
      <c r="K576" s="34"/>
      <c r="L576" s="34"/>
      <c r="M576" s="43" t="str">
        <f ca="1">IFERROR(OFFSET('Maximum minutes'!$C$1,T576,MATCH(IF(G576&lt;&gt;"",G576,F576),OFFSET('Maximum minutes'!$C$1,T576-1,0,1,U576+1),0)-1)*IF(OR(ISNUMBER(J576),J576="sans examen"),1,0)*IF(W576&lt;MinDate,1,0),"")</f>
        <v/>
      </c>
      <c r="N576" s="36">
        <f t="shared" ca="1" si="17"/>
        <v>0</v>
      </c>
      <c r="O576" s="36" t="e">
        <f ca="1">LEFT(OFFSET(Lists!$Q$2,MATCH(E576,Lists!$R$3:$R$19,0),0),4)</f>
        <v>#N/A</v>
      </c>
      <c r="P576" s="36" t="e">
        <f ca="1">MATCH(O576,Lists!$S$2:$S$640,1)</f>
        <v>#N/A</v>
      </c>
      <c r="Q576" s="36" t="e">
        <f ca="1">MATCH(LEFT(OFFSET(Lists!$Q$2,MATCH(E576,Lists!$R$3:$R$19,0)+1,0),4),Lists!$S$3:$S$640,1)</f>
        <v>#N/A</v>
      </c>
      <c r="R576" s="36" t="e">
        <f ca="1">LEFT(OFFSET(Lists!$S$2,P576-1+MATCH(F576,OFFSET(Lists!$T$3,P576-1,0,Q576-P576+1),0),0),6)</f>
        <v>#N/A</v>
      </c>
      <c r="S576" s="36" t="e">
        <f ca="1">VLOOKUP(R576,Lists!B:D,3,FALSE)</f>
        <v>#N/A</v>
      </c>
      <c r="T576" s="36" t="str">
        <f>IF(F576&lt;&gt;"",MATCH(R576,'Maximum minutes'!B:B,0),"")</f>
        <v/>
      </c>
      <c r="U576" s="36">
        <f ca="1">IF(F576&lt;&gt;"",COUNTA(OFFSET('Maximum minutes'!$C$1,'Annexe A1 Cours'!T576,0,1,50)),0)</f>
        <v>0</v>
      </c>
      <c r="V576" s="37">
        <f ca="1">IFERROR(OFFSET('Maximum minutes'!$C$1,T576+1,-1+MATCH(G576,OFFSET('Maximum minutes'!$C$1,T576-1,0,1,50),0)),0)</f>
        <v>0</v>
      </c>
      <c r="W576" s="38">
        <f t="shared" ca="1" si="16"/>
        <v>0</v>
      </c>
    </row>
    <row r="577" spans="1:23" s="36" customFormat="1" ht="18.75">
      <c r="A577" s="34"/>
      <c r="B577" s="39"/>
      <c r="C577" s="39"/>
      <c r="D577" s="35"/>
      <c r="E577" s="40"/>
      <c r="F577" s="39"/>
      <c r="G577" s="39"/>
      <c r="H577" s="39"/>
      <c r="I577" s="34"/>
      <c r="J577" s="34"/>
      <c r="K577" s="34"/>
      <c r="L577" s="34"/>
      <c r="M577" s="43" t="str">
        <f ca="1">IFERROR(OFFSET('Maximum minutes'!$C$1,T577,MATCH(IF(G577&lt;&gt;"",G577,F577),OFFSET('Maximum minutes'!$C$1,T577-1,0,1,U577+1),0)-1)*IF(OR(ISNUMBER(J577),J577="sans examen"),1,0)*IF(W577&lt;MinDate,1,0),"")</f>
        <v/>
      </c>
      <c r="N577" s="36">
        <f t="shared" ca="1" si="17"/>
        <v>0</v>
      </c>
      <c r="O577" s="36" t="e">
        <f ca="1">LEFT(OFFSET(Lists!$Q$2,MATCH(E577,Lists!$R$3:$R$19,0),0),4)</f>
        <v>#N/A</v>
      </c>
      <c r="P577" s="36" t="e">
        <f ca="1">MATCH(O577,Lists!$S$2:$S$640,1)</f>
        <v>#N/A</v>
      </c>
      <c r="Q577" s="36" t="e">
        <f ca="1">MATCH(LEFT(OFFSET(Lists!$Q$2,MATCH(E577,Lists!$R$3:$R$19,0)+1,0),4),Lists!$S$3:$S$640,1)</f>
        <v>#N/A</v>
      </c>
      <c r="R577" s="36" t="e">
        <f ca="1">LEFT(OFFSET(Lists!$S$2,P577-1+MATCH(F577,OFFSET(Lists!$T$3,P577-1,0,Q577-P577+1),0),0),6)</f>
        <v>#N/A</v>
      </c>
      <c r="S577" s="36" t="e">
        <f ca="1">VLOOKUP(R577,Lists!B:D,3,FALSE)</f>
        <v>#N/A</v>
      </c>
      <c r="T577" s="36" t="str">
        <f>IF(F577&lt;&gt;"",MATCH(R577,'Maximum minutes'!B:B,0),"")</f>
        <v/>
      </c>
      <c r="U577" s="36">
        <f ca="1">IF(F577&lt;&gt;"",COUNTA(OFFSET('Maximum minutes'!$C$1,'Annexe A1 Cours'!T577,0,1,50)),0)</f>
        <v>0</v>
      </c>
      <c r="V577" s="37">
        <f ca="1">IFERROR(OFFSET('Maximum minutes'!$C$1,T577+1,-1+MATCH(G577,OFFSET('Maximum minutes'!$C$1,T577-1,0,1,50),0)),0)</f>
        <v>0</v>
      </c>
      <c r="W577" s="38">
        <f t="shared" ca="1" si="16"/>
        <v>0</v>
      </c>
    </row>
    <row r="578" spans="1:23" s="36" customFormat="1" ht="18.75">
      <c r="A578" s="34"/>
      <c r="B578" s="39"/>
      <c r="C578" s="39"/>
      <c r="D578" s="35"/>
      <c r="E578" s="40"/>
      <c r="F578" s="39"/>
      <c r="G578" s="39"/>
      <c r="H578" s="39"/>
      <c r="I578" s="34"/>
      <c r="J578" s="34"/>
      <c r="K578" s="34"/>
      <c r="L578" s="34"/>
      <c r="M578" s="43" t="str">
        <f ca="1">IFERROR(OFFSET('Maximum minutes'!$C$1,T578,MATCH(IF(G578&lt;&gt;"",G578,F578),OFFSET('Maximum minutes'!$C$1,T578-1,0,1,U578+1),0)-1)*IF(OR(ISNUMBER(J578),J578="sans examen"),1,0)*IF(W578&lt;MinDate,1,0),"")</f>
        <v/>
      </c>
      <c r="N578" s="36">
        <f t="shared" ca="1" si="17"/>
        <v>0</v>
      </c>
      <c r="O578" s="36" t="e">
        <f ca="1">LEFT(OFFSET(Lists!$Q$2,MATCH(E578,Lists!$R$3:$R$19,0),0),4)</f>
        <v>#N/A</v>
      </c>
      <c r="P578" s="36" t="e">
        <f ca="1">MATCH(O578,Lists!$S$2:$S$640,1)</f>
        <v>#N/A</v>
      </c>
      <c r="Q578" s="36" t="e">
        <f ca="1">MATCH(LEFT(OFFSET(Lists!$Q$2,MATCH(E578,Lists!$R$3:$R$19,0)+1,0),4),Lists!$S$3:$S$640,1)</f>
        <v>#N/A</v>
      </c>
      <c r="R578" s="36" t="e">
        <f ca="1">LEFT(OFFSET(Lists!$S$2,P578-1+MATCH(F578,OFFSET(Lists!$T$3,P578-1,0,Q578-P578+1),0),0),6)</f>
        <v>#N/A</v>
      </c>
      <c r="S578" s="36" t="e">
        <f ca="1">VLOOKUP(R578,Lists!B:D,3,FALSE)</f>
        <v>#N/A</v>
      </c>
      <c r="T578" s="36" t="str">
        <f>IF(F578&lt;&gt;"",MATCH(R578,'Maximum minutes'!B:B,0),"")</f>
        <v/>
      </c>
      <c r="U578" s="36">
        <f ca="1">IF(F578&lt;&gt;"",COUNTA(OFFSET('Maximum minutes'!$C$1,'Annexe A1 Cours'!T578,0,1,50)),0)</f>
        <v>0</v>
      </c>
      <c r="V578" s="37">
        <f ca="1">IFERROR(OFFSET('Maximum minutes'!$C$1,T578+1,-1+MATCH(G578,OFFSET('Maximum minutes'!$C$1,T578-1,0,1,50),0)),0)</f>
        <v>0</v>
      </c>
      <c r="W578" s="38">
        <f t="shared" ca="1" si="16"/>
        <v>0</v>
      </c>
    </row>
    <row r="579" spans="1:23" s="36" customFormat="1" ht="18.75">
      <c r="A579" s="34"/>
      <c r="B579" s="39"/>
      <c r="C579" s="39"/>
      <c r="D579" s="35"/>
      <c r="E579" s="40"/>
      <c r="F579" s="39"/>
      <c r="G579" s="39"/>
      <c r="H579" s="39"/>
      <c r="I579" s="34"/>
      <c r="J579" s="34"/>
      <c r="K579" s="34"/>
      <c r="L579" s="34"/>
      <c r="M579" s="43" t="str">
        <f ca="1">IFERROR(OFFSET('Maximum minutes'!$C$1,T579,MATCH(IF(G579&lt;&gt;"",G579,F579),OFFSET('Maximum minutes'!$C$1,T579-1,0,1,U579+1),0)-1)*IF(OR(ISNUMBER(J579),J579="sans examen"),1,0)*IF(W579&lt;MinDate,1,0),"")</f>
        <v/>
      </c>
      <c r="N579" s="36">
        <f t="shared" ca="1" si="17"/>
        <v>0</v>
      </c>
      <c r="O579" s="36" t="e">
        <f ca="1">LEFT(OFFSET(Lists!$Q$2,MATCH(E579,Lists!$R$3:$R$19,0),0),4)</f>
        <v>#N/A</v>
      </c>
      <c r="P579" s="36" t="e">
        <f ca="1">MATCH(O579,Lists!$S$2:$S$640,1)</f>
        <v>#N/A</v>
      </c>
      <c r="Q579" s="36" t="e">
        <f ca="1">MATCH(LEFT(OFFSET(Lists!$Q$2,MATCH(E579,Lists!$R$3:$R$19,0)+1,0),4),Lists!$S$3:$S$640,1)</f>
        <v>#N/A</v>
      </c>
      <c r="R579" s="36" t="e">
        <f ca="1">LEFT(OFFSET(Lists!$S$2,P579-1+MATCH(F579,OFFSET(Lists!$T$3,P579-1,0,Q579-P579+1),0),0),6)</f>
        <v>#N/A</v>
      </c>
      <c r="S579" s="36" t="e">
        <f ca="1">VLOOKUP(R579,Lists!B:D,3,FALSE)</f>
        <v>#N/A</v>
      </c>
      <c r="T579" s="36" t="str">
        <f>IF(F579&lt;&gt;"",MATCH(R579,'Maximum minutes'!B:B,0),"")</f>
        <v/>
      </c>
      <c r="U579" s="36">
        <f ca="1">IF(F579&lt;&gt;"",COUNTA(OFFSET('Maximum minutes'!$C$1,'Annexe A1 Cours'!T579,0,1,50)),0)</f>
        <v>0</v>
      </c>
      <c r="V579" s="37">
        <f ca="1">IFERROR(OFFSET('Maximum minutes'!$C$1,T579+1,-1+MATCH(G579,OFFSET('Maximum minutes'!$C$1,T579-1,0,1,50),0)),0)</f>
        <v>0</v>
      </c>
      <c r="W579" s="38">
        <f t="shared" ca="1" si="16"/>
        <v>0</v>
      </c>
    </row>
    <row r="580" spans="1:23" s="36" customFormat="1" ht="18.75">
      <c r="A580" s="34"/>
      <c r="B580" s="39"/>
      <c r="C580" s="39"/>
      <c r="D580" s="35"/>
      <c r="E580" s="40"/>
      <c r="F580" s="39"/>
      <c r="G580" s="39"/>
      <c r="H580" s="39"/>
      <c r="I580" s="34"/>
      <c r="J580" s="34"/>
      <c r="K580" s="34"/>
      <c r="L580" s="34"/>
      <c r="M580" s="43" t="str">
        <f ca="1">IFERROR(OFFSET('Maximum minutes'!$C$1,T580,MATCH(IF(G580&lt;&gt;"",G580,F580),OFFSET('Maximum minutes'!$C$1,T580-1,0,1,U580+1),0)-1)*IF(OR(ISNUMBER(J580),J580="sans examen"),1,0)*IF(W580&lt;MinDate,1,0),"")</f>
        <v/>
      </c>
      <c r="N580" s="36">
        <f t="shared" ca="1" si="17"/>
        <v>0</v>
      </c>
      <c r="O580" s="36" t="e">
        <f ca="1">LEFT(OFFSET(Lists!$Q$2,MATCH(E580,Lists!$R$3:$R$19,0),0),4)</f>
        <v>#N/A</v>
      </c>
      <c r="P580" s="36" t="e">
        <f ca="1">MATCH(O580,Lists!$S$2:$S$640,1)</f>
        <v>#N/A</v>
      </c>
      <c r="Q580" s="36" t="e">
        <f ca="1">MATCH(LEFT(OFFSET(Lists!$Q$2,MATCH(E580,Lists!$R$3:$R$19,0)+1,0),4),Lists!$S$3:$S$640,1)</f>
        <v>#N/A</v>
      </c>
      <c r="R580" s="36" t="e">
        <f ca="1">LEFT(OFFSET(Lists!$S$2,P580-1+MATCH(F580,OFFSET(Lists!$T$3,P580-1,0,Q580-P580+1),0),0),6)</f>
        <v>#N/A</v>
      </c>
      <c r="S580" s="36" t="e">
        <f ca="1">VLOOKUP(R580,Lists!B:D,3,FALSE)</f>
        <v>#N/A</v>
      </c>
      <c r="T580" s="36" t="str">
        <f>IF(F580&lt;&gt;"",MATCH(R580,'Maximum minutes'!B:B,0),"")</f>
        <v/>
      </c>
      <c r="U580" s="36">
        <f ca="1">IF(F580&lt;&gt;"",COUNTA(OFFSET('Maximum minutes'!$C$1,'Annexe A1 Cours'!T580,0,1,50)),0)</f>
        <v>0</v>
      </c>
      <c r="V580" s="37">
        <f ca="1">IFERROR(OFFSET('Maximum minutes'!$C$1,T580+1,-1+MATCH(G580,OFFSET('Maximum minutes'!$C$1,T580-1,0,1,50),0)),0)</f>
        <v>0</v>
      </c>
      <c r="W580" s="38">
        <f t="shared" ca="1" si="16"/>
        <v>0</v>
      </c>
    </row>
    <row r="581" spans="1:23" s="36" customFormat="1" ht="18.75">
      <c r="A581" s="34"/>
      <c r="B581" s="39"/>
      <c r="C581" s="39"/>
      <c r="D581" s="35"/>
      <c r="E581" s="40"/>
      <c r="F581" s="39"/>
      <c r="G581" s="39"/>
      <c r="H581" s="39"/>
      <c r="I581" s="34"/>
      <c r="J581" s="34"/>
      <c r="K581" s="34"/>
      <c r="L581" s="34"/>
      <c r="M581" s="43" t="str">
        <f ca="1">IFERROR(OFFSET('Maximum minutes'!$C$1,T581,MATCH(IF(G581&lt;&gt;"",G581,F581),OFFSET('Maximum minutes'!$C$1,T581-1,0,1,U581+1),0)-1)*IF(OR(ISNUMBER(J581),J581="sans examen"),1,0)*IF(W581&lt;MinDate,1,0),"")</f>
        <v/>
      </c>
      <c r="N581" s="36">
        <f t="shared" ca="1" si="17"/>
        <v>0</v>
      </c>
      <c r="O581" s="36" t="e">
        <f ca="1">LEFT(OFFSET(Lists!$Q$2,MATCH(E581,Lists!$R$3:$R$19,0),0),4)</f>
        <v>#N/A</v>
      </c>
      <c r="P581" s="36" t="e">
        <f ca="1">MATCH(O581,Lists!$S$2:$S$640,1)</f>
        <v>#N/A</v>
      </c>
      <c r="Q581" s="36" t="e">
        <f ca="1">MATCH(LEFT(OFFSET(Lists!$Q$2,MATCH(E581,Lists!$R$3:$R$19,0)+1,0),4),Lists!$S$3:$S$640,1)</f>
        <v>#N/A</v>
      </c>
      <c r="R581" s="36" t="e">
        <f ca="1">LEFT(OFFSET(Lists!$S$2,P581-1+MATCH(F581,OFFSET(Lists!$T$3,P581-1,0,Q581-P581+1),0),0),6)</f>
        <v>#N/A</v>
      </c>
      <c r="S581" s="36" t="e">
        <f ca="1">VLOOKUP(R581,Lists!B:D,3,FALSE)</f>
        <v>#N/A</v>
      </c>
      <c r="T581" s="36" t="str">
        <f>IF(F581&lt;&gt;"",MATCH(R581,'Maximum minutes'!B:B,0),"")</f>
        <v/>
      </c>
      <c r="U581" s="36">
        <f ca="1">IF(F581&lt;&gt;"",COUNTA(OFFSET('Maximum minutes'!$C$1,'Annexe A1 Cours'!T581,0,1,50)),0)</f>
        <v>0</v>
      </c>
      <c r="V581" s="37">
        <f ca="1">IFERROR(OFFSET('Maximum minutes'!$C$1,T581+1,-1+MATCH(G581,OFFSET('Maximum minutes'!$C$1,T581-1,0,1,50),0)),0)</f>
        <v>0</v>
      </c>
      <c r="W581" s="38">
        <f t="shared" ca="1" si="16"/>
        <v>0</v>
      </c>
    </row>
    <row r="582" spans="1:23" s="36" customFormat="1" ht="18.75">
      <c r="A582" s="34"/>
      <c r="B582" s="39"/>
      <c r="C582" s="39"/>
      <c r="D582" s="35"/>
      <c r="E582" s="40"/>
      <c r="F582" s="39"/>
      <c r="G582" s="39"/>
      <c r="H582" s="39"/>
      <c r="I582" s="34"/>
      <c r="J582" s="34"/>
      <c r="K582" s="34"/>
      <c r="L582" s="34"/>
      <c r="M582" s="43" t="str">
        <f ca="1">IFERROR(OFFSET('Maximum minutes'!$C$1,T582,MATCH(IF(G582&lt;&gt;"",G582,F582),OFFSET('Maximum minutes'!$C$1,T582-1,0,1,U582+1),0)-1)*IF(OR(ISNUMBER(J582),J582="sans examen"),1,0)*IF(W582&lt;MinDate,1,0),"")</f>
        <v/>
      </c>
      <c r="N582" s="36">
        <f t="shared" ca="1" si="17"/>
        <v>0</v>
      </c>
      <c r="O582" s="36" t="e">
        <f ca="1">LEFT(OFFSET(Lists!$Q$2,MATCH(E582,Lists!$R$3:$R$19,0),0),4)</f>
        <v>#N/A</v>
      </c>
      <c r="P582" s="36" t="e">
        <f ca="1">MATCH(O582,Lists!$S$2:$S$640,1)</f>
        <v>#N/A</v>
      </c>
      <c r="Q582" s="36" t="e">
        <f ca="1">MATCH(LEFT(OFFSET(Lists!$Q$2,MATCH(E582,Lists!$R$3:$R$19,0)+1,0),4),Lists!$S$3:$S$640,1)</f>
        <v>#N/A</v>
      </c>
      <c r="R582" s="36" t="e">
        <f ca="1">LEFT(OFFSET(Lists!$S$2,P582-1+MATCH(F582,OFFSET(Lists!$T$3,P582-1,0,Q582-P582+1),0),0),6)</f>
        <v>#N/A</v>
      </c>
      <c r="S582" s="36" t="e">
        <f ca="1">VLOOKUP(R582,Lists!B:D,3,FALSE)</f>
        <v>#N/A</v>
      </c>
      <c r="T582" s="36" t="str">
        <f>IF(F582&lt;&gt;"",MATCH(R582,'Maximum minutes'!B:B,0),"")</f>
        <v/>
      </c>
      <c r="U582" s="36">
        <f ca="1">IF(F582&lt;&gt;"",COUNTA(OFFSET('Maximum minutes'!$C$1,'Annexe A1 Cours'!T582,0,1,50)),0)</f>
        <v>0</v>
      </c>
      <c r="V582" s="37">
        <f ca="1">IFERROR(OFFSET('Maximum minutes'!$C$1,T582+1,-1+MATCH(G582,OFFSET('Maximum minutes'!$C$1,T582-1,0,1,50),0)),0)</f>
        <v>0</v>
      </c>
      <c r="W582" s="38">
        <f t="shared" ca="1" si="16"/>
        <v>0</v>
      </c>
    </row>
    <row r="583" spans="1:23" s="36" customFormat="1" ht="18.75">
      <c r="A583" s="34"/>
      <c r="B583" s="39"/>
      <c r="C583" s="39"/>
      <c r="D583" s="35"/>
      <c r="E583" s="40"/>
      <c r="F583" s="39"/>
      <c r="G583" s="39"/>
      <c r="H583" s="39"/>
      <c r="I583" s="34"/>
      <c r="J583" s="34"/>
      <c r="K583" s="34"/>
      <c r="L583" s="34"/>
      <c r="M583" s="43" t="str">
        <f ca="1">IFERROR(OFFSET('Maximum minutes'!$C$1,T583,MATCH(IF(G583&lt;&gt;"",G583,F583),OFFSET('Maximum minutes'!$C$1,T583-1,0,1,U583+1),0)-1)*IF(OR(ISNUMBER(J583),J583="sans examen"),1,0)*IF(W583&lt;MinDate,1,0),"")</f>
        <v/>
      </c>
      <c r="N583" s="36">
        <f t="shared" ca="1" si="17"/>
        <v>0</v>
      </c>
      <c r="O583" s="36" t="e">
        <f ca="1">LEFT(OFFSET(Lists!$Q$2,MATCH(E583,Lists!$R$3:$R$19,0),0),4)</f>
        <v>#N/A</v>
      </c>
      <c r="P583" s="36" t="e">
        <f ca="1">MATCH(O583,Lists!$S$2:$S$640,1)</f>
        <v>#N/A</v>
      </c>
      <c r="Q583" s="36" t="e">
        <f ca="1">MATCH(LEFT(OFFSET(Lists!$Q$2,MATCH(E583,Lists!$R$3:$R$19,0)+1,0),4),Lists!$S$3:$S$640,1)</f>
        <v>#N/A</v>
      </c>
      <c r="R583" s="36" t="e">
        <f ca="1">LEFT(OFFSET(Lists!$S$2,P583-1+MATCH(F583,OFFSET(Lists!$T$3,P583-1,0,Q583-P583+1),0),0),6)</f>
        <v>#N/A</v>
      </c>
      <c r="S583" s="36" t="e">
        <f ca="1">VLOOKUP(R583,Lists!B:D,3,FALSE)</f>
        <v>#N/A</v>
      </c>
      <c r="T583" s="36" t="str">
        <f>IF(F583&lt;&gt;"",MATCH(R583,'Maximum minutes'!B:B,0),"")</f>
        <v/>
      </c>
      <c r="U583" s="36">
        <f ca="1">IF(F583&lt;&gt;"",COUNTA(OFFSET('Maximum minutes'!$C$1,'Annexe A1 Cours'!T583,0,1,50)),0)</f>
        <v>0</v>
      </c>
      <c r="V583" s="37">
        <f ca="1">IFERROR(OFFSET('Maximum minutes'!$C$1,T583+1,-1+MATCH(G583,OFFSET('Maximum minutes'!$C$1,T583-1,0,1,50),0)),0)</f>
        <v>0</v>
      </c>
      <c r="W583" s="38">
        <f t="shared" ref="W583:W646" ca="1" si="18">IFERROR(DATE(YEAR(D583)+V583,MONTH(D583),DAY(D583)),"")</f>
        <v>0</v>
      </c>
    </row>
    <row r="584" spans="1:23" s="36" customFormat="1" ht="18.75">
      <c r="A584" s="34"/>
      <c r="B584" s="39"/>
      <c r="C584" s="39"/>
      <c r="D584" s="35"/>
      <c r="E584" s="40"/>
      <c r="F584" s="39"/>
      <c r="G584" s="39"/>
      <c r="H584" s="39"/>
      <c r="I584" s="34"/>
      <c r="J584" s="34"/>
      <c r="K584" s="34"/>
      <c r="L584" s="34"/>
      <c r="M584" s="43" t="str">
        <f ca="1">IFERROR(OFFSET('Maximum minutes'!$C$1,T584,MATCH(IF(G584&lt;&gt;"",G584,F584),OFFSET('Maximum minutes'!$C$1,T584-1,0,1,U584+1),0)-1)*IF(OR(ISNUMBER(J584),J584="sans examen"),1,0)*IF(W584&lt;MinDate,1,0),"")</f>
        <v/>
      </c>
      <c r="N584" s="36">
        <f t="shared" ref="N584:N647" ca="1" si="19">IF(K584&gt;0,MIN(K584,M584),0)*IF(M584="",0,1)</f>
        <v>0</v>
      </c>
      <c r="O584" s="36" t="e">
        <f ca="1">LEFT(OFFSET(Lists!$Q$2,MATCH(E584,Lists!$R$3:$R$19,0),0),4)</f>
        <v>#N/A</v>
      </c>
      <c r="P584" s="36" t="e">
        <f ca="1">MATCH(O584,Lists!$S$2:$S$640,1)</f>
        <v>#N/A</v>
      </c>
      <c r="Q584" s="36" t="e">
        <f ca="1">MATCH(LEFT(OFFSET(Lists!$Q$2,MATCH(E584,Lists!$R$3:$R$19,0)+1,0),4),Lists!$S$3:$S$640,1)</f>
        <v>#N/A</v>
      </c>
      <c r="R584" s="36" t="e">
        <f ca="1">LEFT(OFFSET(Lists!$S$2,P584-1+MATCH(F584,OFFSET(Lists!$T$3,P584-1,0,Q584-P584+1),0),0),6)</f>
        <v>#N/A</v>
      </c>
      <c r="S584" s="36" t="e">
        <f ca="1">VLOOKUP(R584,Lists!B:D,3,FALSE)</f>
        <v>#N/A</v>
      </c>
      <c r="T584" s="36" t="str">
        <f>IF(F584&lt;&gt;"",MATCH(R584,'Maximum minutes'!B:B,0),"")</f>
        <v/>
      </c>
      <c r="U584" s="36">
        <f ca="1">IF(F584&lt;&gt;"",COUNTA(OFFSET('Maximum minutes'!$C$1,'Annexe A1 Cours'!T584,0,1,50)),0)</f>
        <v>0</v>
      </c>
      <c r="V584" s="37">
        <f ca="1">IFERROR(OFFSET('Maximum minutes'!$C$1,T584+1,-1+MATCH(G584,OFFSET('Maximum minutes'!$C$1,T584-1,0,1,50),0)),0)</f>
        <v>0</v>
      </c>
      <c r="W584" s="38">
        <f t="shared" ca="1" si="18"/>
        <v>0</v>
      </c>
    </row>
    <row r="585" spans="1:23" s="36" customFormat="1" ht="18.75">
      <c r="A585" s="34"/>
      <c r="B585" s="39"/>
      <c r="C585" s="39"/>
      <c r="D585" s="35"/>
      <c r="E585" s="40"/>
      <c r="F585" s="39"/>
      <c r="G585" s="39"/>
      <c r="H585" s="39"/>
      <c r="I585" s="34"/>
      <c r="J585" s="34"/>
      <c r="K585" s="34"/>
      <c r="L585" s="34"/>
      <c r="M585" s="43" t="str">
        <f ca="1">IFERROR(OFFSET('Maximum minutes'!$C$1,T585,MATCH(IF(G585&lt;&gt;"",G585,F585),OFFSET('Maximum minutes'!$C$1,T585-1,0,1,U585+1),0)-1)*IF(OR(ISNUMBER(J585),J585="sans examen"),1,0)*IF(W585&lt;MinDate,1,0),"")</f>
        <v/>
      </c>
      <c r="N585" s="36">
        <f t="shared" ca="1" si="19"/>
        <v>0</v>
      </c>
      <c r="O585" s="36" t="e">
        <f ca="1">LEFT(OFFSET(Lists!$Q$2,MATCH(E585,Lists!$R$3:$R$19,0),0),4)</f>
        <v>#N/A</v>
      </c>
      <c r="P585" s="36" t="e">
        <f ca="1">MATCH(O585,Lists!$S$2:$S$640,1)</f>
        <v>#N/A</v>
      </c>
      <c r="Q585" s="36" t="e">
        <f ca="1">MATCH(LEFT(OFFSET(Lists!$Q$2,MATCH(E585,Lists!$R$3:$R$19,0)+1,0),4),Lists!$S$3:$S$640,1)</f>
        <v>#N/A</v>
      </c>
      <c r="R585" s="36" t="e">
        <f ca="1">LEFT(OFFSET(Lists!$S$2,P585-1+MATCH(F585,OFFSET(Lists!$T$3,P585-1,0,Q585-P585+1),0),0),6)</f>
        <v>#N/A</v>
      </c>
      <c r="S585" s="36" t="e">
        <f ca="1">VLOOKUP(R585,Lists!B:D,3,FALSE)</f>
        <v>#N/A</v>
      </c>
      <c r="T585" s="36" t="str">
        <f>IF(F585&lt;&gt;"",MATCH(R585,'Maximum minutes'!B:B,0),"")</f>
        <v/>
      </c>
      <c r="U585" s="36">
        <f ca="1">IF(F585&lt;&gt;"",COUNTA(OFFSET('Maximum minutes'!$C$1,'Annexe A1 Cours'!T585,0,1,50)),0)</f>
        <v>0</v>
      </c>
      <c r="V585" s="37">
        <f ca="1">IFERROR(OFFSET('Maximum minutes'!$C$1,T585+1,-1+MATCH(G585,OFFSET('Maximum minutes'!$C$1,T585-1,0,1,50),0)),0)</f>
        <v>0</v>
      </c>
      <c r="W585" s="38">
        <f t="shared" ca="1" si="18"/>
        <v>0</v>
      </c>
    </row>
    <row r="586" spans="1:23" s="36" customFormat="1" ht="18.75">
      <c r="A586" s="34"/>
      <c r="B586" s="39"/>
      <c r="C586" s="39"/>
      <c r="D586" s="35"/>
      <c r="E586" s="40"/>
      <c r="F586" s="39"/>
      <c r="G586" s="39"/>
      <c r="H586" s="39"/>
      <c r="I586" s="34"/>
      <c r="J586" s="34"/>
      <c r="K586" s="34"/>
      <c r="L586" s="34"/>
      <c r="M586" s="43" t="str">
        <f ca="1">IFERROR(OFFSET('Maximum minutes'!$C$1,T586,MATCH(IF(G586&lt;&gt;"",G586,F586),OFFSET('Maximum minutes'!$C$1,T586-1,0,1,U586+1),0)-1)*IF(OR(ISNUMBER(J586),J586="sans examen"),1,0)*IF(W586&lt;MinDate,1,0),"")</f>
        <v/>
      </c>
      <c r="N586" s="36">
        <f t="shared" ca="1" si="19"/>
        <v>0</v>
      </c>
      <c r="O586" s="36" t="e">
        <f ca="1">LEFT(OFFSET(Lists!$Q$2,MATCH(E586,Lists!$R$3:$R$19,0),0),4)</f>
        <v>#N/A</v>
      </c>
      <c r="P586" s="36" t="e">
        <f ca="1">MATCH(O586,Lists!$S$2:$S$640,1)</f>
        <v>#N/A</v>
      </c>
      <c r="Q586" s="36" t="e">
        <f ca="1">MATCH(LEFT(OFFSET(Lists!$Q$2,MATCH(E586,Lists!$R$3:$R$19,0)+1,0),4),Lists!$S$3:$S$640,1)</f>
        <v>#N/A</v>
      </c>
      <c r="R586" s="36" t="e">
        <f ca="1">LEFT(OFFSET(Lists!$S$2,P586-1+MATCH(F586,OFFSET(Lists!$T$3,P586-1,0,Q586-P586+1),0),0),6)</f>
        <v>#N/A</v>
      </c>
      <c r="S586" s="36" t="e">
        <f ca="1">VLOOKUP(R586,Lists!B:D,3,FALSE)</f>
        <v>#N/A</v>
      </c>
      <c r="T586" s="36" t="str">
        <f>IF(F586&lt;&gt;"",MATCH(R586,'Maximum minutes'!B:B,0),"")</f>
        <v/>
      </c>
      <c r="U586" s="36">
        <f ca="1">IF(F586&lt;&gt;"",COUNTA(OFFSET('Maximum minutes'!$C$1,'Annexe A1 Cours'!T586,0,1,50)),0)</f>
        <v>0</v>
      </c>
      <c r="V586" s="37">
        <f ca="1">IFERROR(OFFSET('Maximum minutes'!$C$1,T586+1,-1+MATCH(G586,OFFSET('Maximum minutes'!$C$1,T586-1,0,1,50),0)),0)</f>
        <v>0</v>
      </c>
      <c r="W586" s="38">
        <f t="shared" ca="1" si="18"/>
        <v>0</v>
      </c>
    </row>
    <row r="587" spans="1:23" s="36" customFormat="1" ht="18.75">
      <c r="A587" s="34"/>
      <c r="B587" s="39"/>
      <c r="C587" s="39"/>
      <c r="D587" s="35"/>
      <c r="E587" s="40"/>
      <c r="F587" s="39"/>
      <c r="G587" s="39"/>
      <c r="H587" s="39"/>
      <c r="I587" s="34"/>
      <c r="J587" s="34"/>
      <c r="K587" s="34"/>
      <c r="L587" s="34"/>
      <c r="M587" s="43" t="str">
        <f ca="1">IFERROR(OFFSET('Maximum minutes'!$C$1,T587,MATCH(IF(G587&lt;&gt;"",G587,F587),OFFSET('Maximum minutes'!$C$1,T587-1,0,1,U587+1),0)-1)*IF(OR(ISNUMBER(J587),J587="sans examen"),1,0)*IF(W587&lt;MinDate,1,0),"")</f>
        <v/>
      </c>
      <c r="N587" s="36">
        <f t="shared" ca="1" si="19"/>
        <v>0</v>
      </c>
      <c r="O587" s="36" t="e">
        <f ca="1">LEFT(OFFSET(Lists!$Q$2,MATCH(E587,Lists!$R$3:$R$19,0),0),4)</f>
        <v>#N/A</v>
      </c>
      <c r="P587" s="36" t="e">
        <f ca="1">MATCH(O587,Lists!$S$2:$S$640,1)</f>
        <v>#N/A</v>
      </c>
      <c r="Q587" s="36" t="e">
        <f ca="1">MATCH(LEFT(OFFSET(Lists!$Q$2,MATCH(E587,Lists!$R$3:$R$19,0)+1,0),4),Lists!$S$3:$S$640,1)</f>
        <v>#N/A</v>
      </c>
      <c r="R587" s="36" t="e">
        <f ca="1">LEFT(OFFSET(Lists!$S$2,P587-1+MATCH(F587,OFFSET(Lists!$T$3,P587-1,0,Q587-P587+1),0),0),6)</f>
        <v>#N/A</v>
      </c>
      <c r="S587" s="36" t="e">
        <f ca="1">VLOOKUP(R587,Lists!B:D,3,FALSE)</f>
        <v>#N/A</v>
      </c>
      <c r="T587" s="36" t="str">
        <f>IF(F587&lt;&gt;"",MATCH(R587,'Maximum minutes'!B:B,0),"")</f>
        <v/>
      </c>
      <c r="U587" s="36">
        <f ca="1">IF(F587&lt;&gt;"",COUNTA(OFFSET('Maximum minutes'!$C$1,'Annexe A1 Cours'!T587,0,1,50)),0)</f>
        <v>0</v>
      </c>
      <c r="V587" s="37">
        <f ca="1">IFERROR(OFFSET('Maximum minutes'!$C$1,T587+1,-1+MATCH(G587,OFFSET('Maximum minutes'!$C$1,T587-1,0,1,50),0)),0)</f>
        <v>0</v>
      </c>
      <c r="W587" s="38">
        <f t="shared" ca="1" si="18"/>
        <v>0</v>
      </c>
    </row>
    <row r="588" spans="1:23" s="36" customFormat="1" ht="18.75">
      <c r="A588" s="34"/>
      <c r="B588" s="39"/>
      <c r="C588" s="39"/>
      <c r="D588" s="35"/>
      <c r="E588" s="40"/>
      <c r="F588" s="39"/>
      <c r="G588" s="39"/>
      <c r="H588" s="39"/>
      <c r="I588" s="34"/>
      <c r="J588" s="34"/>
      <c r="K588" s="34"/>
      <c r="L588" s="34"/>
      <c r="M588" s="43" t="str">
        <f ca="1">IFERROR(OFFSET('Maximum minutes'!$C$1,T588,MATCH(IF(G588&lt;&gt;"",G588,F588),OFFSET('Maximum minutes'!$C$1,T588-1,0,1,U588+1),0)-1)*IF(OR(ISNUMBER(J588),J588="sans examen"),1,0)*IF(W588&lt;MinDate,1,0),"")</f>
        <v/>
      </c>
      <c r="N588" s="36">
        <f t="shared" ca="1" si="19"/>
        <v>0</v>
      </c>
      <c r="O588" s="36" t="e">
        <f ca="1">LEFT(OFFSET(Lists!$Q$2,MATCH(E588,Lists!$R$3:$R$19,0),0),4)</f>
        <v>#N/A</v>
      </c>
      <c r="P588" s="36" t="e">
        <f ca="1">MATCH(O588,Lists!$S$2:$S$640,1)</f>
        <v>#N/A</v>
      </c>
      <c r="Q588" s="36" t="e">
        <f ca="1">MATCH(LEFT(OFFSET(Lists!$Q$2,MATCH(E588,Lists!$R$3:$R$19,0)+1,0),4),Lists!$S$3:$S$640,1)</f>
        <v>#N/A</v>
      </c>
      <c r="R588" s="36" t="e">
        <f ca="1">LEFT(OFFSET(Lists!$S$2,P588-1+MATCH(F588,OFFSET(Lists!$T$3,P588-1,0,Q588-P588+1),0),0),6)</f>
        <v>#N/A</v>
      </c>
      <c r="S588" s="36" t="e">
        <f ca="1">VLOOKUP(R588,Lists!B:D,3,FALSE)</f>
        <v>#N/A</v>
      </c>
      <c r="T588" s="36" t="str">
        <f>IF(F588&lt;&gt;"",MATCH(R588,'Maximum minutes'!B:B,0),"")</f>
        <v/>
      </c>
      <c r="U588" s="36">
        <f ca="1">IF(F588&lt;&gt;"",COUNTA(OFFSET('Maximum minutes'!$C$1,'Annexe A1 Cours'!T588,0,1,50)),0)</f>
        <v>0</v>
      </c>
      <c r="V588" s="37">
        <f ca="1">IFERROR(OFFSET('Maximum minutes'!$C$1,T588+1,-1+MATCH(G588,OFFSET('Maximum minutes'!$C$1,T588-1,0,1,50),0)),0)</f>
        <v>0</v>
      </c>
      <c r="W588" s="38">
        <f t="shared" ca="1" si="18"/>
        <v>0</v>
      </c>
    </row>
    <row r="589" spans="1:23" s="36" customFormat="1" ht="18.75">
      <c r="A589" s="34"/>
      <c r="B589" s="39"/>
      <c r="C589" s="39"/>
      <c r="D589" s="35"/>
      <c r="E589" s="40"/>
      <c r="F589" s="39"/>
      <c r="G589" s="39"/>
      <c r="H589" s="39"/>
      <c r="I589" s="34"/>
      <c r="J589" s="34"/>
      <c r="K589" s="34"/>
      <c r="L589" s="34"/>
      <c r="M589" s="43" t="str">
        <f ca="1">IFERROR(OFFSET('Maximum minutes'!$C$1,T589,MATCH(IF(G589&lt;&gt;"",G589,F589),OFFSET('Maximum minutes'!$C$1,T589-1,0,1,U589+1),0)-1)*IF(OR(ISNUMBER(J589),J589="sans examen"),1,0)*IF(W589&lt;MinDate,1,0),"")</f>
        <v/>
      </c>
      <c r="N589" s="36">
        <f t="shared" ca="1" si="19"/>
        <v>0</v>
      </c>
      <c r="O589" s="36" t="e">
        <f ca="1">LEFT(OFFSET(Lists!$Q$2,MATCH(E589,Lists!$R$3:$R$19,0),0),4)</f>
        <v>#N/A</v>
      </c>
      <c r="P589" s="36" t="e">
        <f ca="1">MATCH(O589,Lists!$S$2:$S$640,1)</f>
        <v>#N/A</v>
      </c>
      <c r="Q589" s="36" t="e">
        <f ca="1">MATCH(LEFT(OFFSET(Lists!$Q$2,MATCH(E589,Lists!$R$3:$R$19,0)+1,0),4),Lists!$S$3:$S$640,1)</f>
        <v>#N/A</v>
      </c>
      <c r="R589" s="36" t="e">
        <f ca="1">LEFT(OFFSET(Lists!$S$2,P589-1+MATCH(F589,OFFSET(Lists!$T$3,P589-1,0,Q589-P589+1),0),0),6)</f>
        <v>#N/A</v>
      </c>
      <c r="S589" s="36" t="e">
        <f ca="1">VLOOKUP(R589,Lists!B:D,3,FALSE)</f>
        <v>#N/A</v>
      </c>
      <c r="T589" s="36" t="str">
        <f>IF(F589&lt;&gt;"",MATCH(R589,'Maximum minutes'!B:B,0),"")</f>
        <v/>
      </c>
      <c r="U589" s="36">
        <f ca="1">IF(F589&lt;&gt;"",COUNTA(OFFSET('Maximum minutes'!$C$1,'Annexe A1 Cours'!T589,0,1,50)),0)</f>
        <v>0</v>
      </c>
      <c r="V589" s="37">
        <f ca="1">IFERROR(OFFSET('Maximum minutes'!$C$1,T589+1,-1+MATCH(G589,OFFSET('Maximum minutes'!$C$1,T589-1,0,1,50),0)),0)</f>
        <v>0</v>
      </c>
      <c r="W589" s="38">
        <f t="shared" ca="1" si="18"/>
        <v>0</v>
      </c>
    </row>
    <row r="590" spans="1:23" s="36" customFormat="1" ht="18.75">
      <c r="A590" s="34"/>
      <c r="B590" s="39"/>
      <c r="C590" s="39"/>
      <c r="D590" s="35"/>
      <c r="E590" s="40"/>
      <c r="F590" s="39"/>
      <c r="G590" s="39"/>
      <c r="H590" s="39"/>
      <c r="I590" s="34"/>
      <c r="J590" s="34"/>
      <c r="K590" s="34"/>
      <c r="L590" s="34"/>
      <c r="M590" s="43" t="str">
        <f ca="1">IFERROR(OFFSET('Maximum minutes'!$C$1,T590,MATCH(IF(G590&lt;&gt;"",G590,F590),OFFSET('Maximum minutes'!$C$1,T590-1,0,1,U590+1),0)-1)*IF(OR(ISNUMBER(J590),J590="sans examen"),1,0)*IF(W590&lt;MinDate,1,0),"")</f>
        <v/>
      </c>
      <c r="N590" s="36">
        <f t="shared" ca="1" si="19"/>
        <v>0</v>
      </c>
      <c r="O590" s="36" t="e">
        <f ca="1">LEFT(OFFSET(Lists!$Q$2,MATCH(E590,Lists!$R$3:$R$19,0),0),4)</f>
        <v>#N/A</v>
      </c>
      <c r="P590" s="36" t="e">
        <f ca="1">MATCH(O590,Lists!$S$2:$S$640,1)</f>
        <v>#N/A</v>
      </c>
      <c r="Q590" s="36" t="e">
        <f ca="1">MATCH(LEFT(OFFSET(Lists!$Q$2,MATCH(E590,Lists!$R$3:$R$19,0)+1,0),4),Lists!$S$3:$S$640,1)</f>
        <v>#N/A</v>
      </c>
      <c r="R590" s="36" t="e">
        <f ca="1">LEFT(OFFSET(Lists!$S$2,P590-1+MATCH(F590,OFFSET(Lists!$T$3,P590-1,0,Q590-P590+1),0),0),6)</f>
        <v>#N/A</v>
      </c>
      <c r="S590" s="36" t="e">
        <f ca="1">VLOOKUP(R590,Lists!B:D,3,FALSE)</f>
        <v>#N/A</v>
      </c>
      <c r="T590" s="36" t="str">
        <f>IF(F590&lt;&gt;"",MATCH(R590,'Maximum minutes'!B:B,0),"")</f>
        <v/>
      </c>
      <c r="U590" s="36">
        <f ca="1">IF(F590&lt;&gt;"",COUNTA(OFFSET('Maximum minutes'!$C$1,'Annexe A1 Cours'!T590,0,1,50)),0)</f>
        <v>0</v>
      </c>
      <c r="V590" s="37">
        <f ca="1">IFERROR(OFFSET('Maximum minutes'!$C$1,T590+1,-1+MATCH(G590,OFFSET('Maximum minutes'!$C$1,T590-1,0,1,50),0)),0)</f>
        <v>0</v>
      </c>
      <c r="W590" s="38">
        <f t="shared" ca="1" si="18"/>
        <v>0</v>
      </c>
    </row>
    <row r="591" spans="1:23" s="36" customFormat="1" ht="18.75">
      <c r="A591" s="34"/>
      <c r="B591" s="39"/>
      <c r="C591" s="39"/>
      <c r="D591" s="35"/>
      <c r="E591" s="40"/>
      <c r="F591" s="39"/>
      <c r="G591" s="39"/>
      <c r="H591" s="39"/>
      <c r="I591" s="34"/>
      <c r="J591" s="34"/>
      <c r="K591" s="34"/>
      <c r="L591" s="34"/>
      <c r="M591" s="43" t="str">
        <f ca="1">IFERROR(OFFSET('Maximum minutes'!$C$1,T591,MATCH(IF(G591&lt;&gt;"",G591,F591),OFFSET('Maximum minutes'!$C$1,T591-1,0,1,U591+1),0)-1)*IF(OR(ISNUMBER(J591),J591="sans examen"),1,0)*IF(W591&lt;MinDate,1,0),"")</f>
        <v/>
      </c>
      <c r="N591" s="36">
        <f t="shared" ca="1" si="19"/>
        <v>0</v>
      </c>
      <c r="O591" s="36" t="e">
        <f ca="1">LEFT(OFFSET(Lists!$Q$2,MATCH(E591,Lists!$R$3:$R$19,0),0),4)</f>
        <v>#N/A</v>
      </c>
      <c r="P591" s="36" t="e">
        <f ca="1">MATCH(O591,Lists!$S$2:$S$640,1)</f>
        <v>#N/A</v>
      </c>
      <c r="Q591" s="36" t="e">
        <f ca="1">MATCH(LEFT(OFFSET(Lists!$Q$2,MATCH(E591,Lists!$R$3:$R$19,0)+1,0),4),Lists!$S$3:$S$640,1)</f>
        <v>#N/A</v>
      </c>
      <c r="R591" s="36" t="e">
        <f ca="1">LEFT(OFFSET(Lists!$S$2,P591-1+MATCH(F591,OFFSET(Lists!$T$3,P591-1,0,Q591-P591+1),0),0),6)</f>
        <v>#N/A</v>
      </c>
      <c r="S591" s="36" t="e">
        <f ca="1">VLOOKUP(R591,Lists!B:D,3,FALSE)</f>
        <v>#N/A</v>
      </c>
      <c r="T591" s="36" t="str">
        <f>IF(F591&lt;&gt;"",MATCH(R591,'Maximum minutes'!B:B,0),"")</f>
        <v/>
      </c>
      <c r="U591" s="36">
        <f ca="1">IF(F591&lt;&gt;"",COUNTA(OFFSET('Maximum minutes'!$C$1,'Annexe A1 Cours'!T591,0,1,50)),0)</f>
        <v>0</v>
      </c>
      <c r="V591" s="37">
        <f ca="1">IFERROR(OFFSET('Maximum minutes'!$C$1,T591+1,-1+MATCH(G591,OFFSET('Maximum minutes'!$C$1,T591-1,0,1,50),0)),0)</f>
        <v>0</v>
      </c>
      <c r="W591" s="38">
        <f t="shared" ca="1" si="18"/>
        <v>0</v>
      </c>
    </row>
    <row r="592" spans="1:23" s="36" customFormat="1" ht="18.75">
      <c r="A592" s="34"/>
      <c r="B592" s="39"/>
      <c r="C592" s="39"/>
      <c r="D592" s="35"/>
      <c r="E592" s="40"/>
      <c r="F592" s="39"/>
      <c r="G592" s="39"/>
      <c r="H592" s="39"/>
      <c r="I592" s="34"/>
      <c r="J592" s="34"/>
      <c r="K592" s="34"/>
      <c r="L592" s="34"/>
      <c r="M592" s="43" t="str">
        <f ca="1">IFERROR(OFFSET('Maximum minutes'!$C$1,T592,MATCH(IF(G592&lt;&gt;"",G592,F592),OFFSET('Maximum minutes'!$C$1,T592-1,0,1,U592+1),0)-1)*IF(OR(ISNUMBER(J592),J592="sans examen"),1,0)*IF(W592&lt;MinDate,1,0),"")</f>
        <v/>
      </c>
      <c r="N592" s="36">
        <f t="shared" ca="1" si="19"/>
        <v>0</v>
      </c>
      <c r="O592" s="36" t="e">
        <f ca="1">LEFT(OFFSET(Lists!$Q$2,MATCH(E592,Lists!$R$3:$R$19,0),0),4)</f>
        <v>#N/A</v>
      </c>
      <c r="P592" s="36" t="e">
        <f ca="1">MATCH(O592,Lists!$S$2:$S$640,1)</f>
        <v>#N/A</v>
      </c>
      <c r="Q592" s="36" t="e">
        <f ca="1">MATCH(LEFT(OFFSET(Lists!$Q$2,MATCH(E592,Lists!$R$3:$R$19,0)+1,0),4),Lists!$S$3:$S$640,1)</f>
        <v>#N/A</v>
      </c>
      <c r="R592" s="36" t="e">
        <f ca="1">LEFT(OFFSET(Lists!$S$2,P592-1+MATCH(F592,OFFSET(Lists!$T$3,P592-1,0,Q592-P592+1),0),0),6)</f>
        <v>#N/A</v>
      </c>
      <c r="S592" s="36" t="e">
        <f ca="1">VLOOKUP(R592,Lists!B:D,3,FALSE)</f>
        <v>#N/A</v>
      </c>
      <c r="T592" s="36" t="str">
        <f>IF(F592&lt;&gt;"",MATCH(R592,'Maximum minutes'!B:B,0),"")</f>
        <v/>
      </c>
      <c r="U592" s="36">
        <f ca="1">IF(F592&lt;&gt;"",COUNTA(OFFSET('Maximum minutes'!$C$1,'Annexe A1 Cours'!T592,0,1,50)),0)</f>
        <v>0</v>
      </c>
      <c r="V592" s="37">
        <f ca="1">IFERROR(OFFSET('Maximum minutes'!$C$1,T592+1,-1+MATCH(G592,OFFSET('Maximum minutes'!$C$1,T592-1,0,1,50),0)),0)</f>
        <v>0</v>
      </c>
      <c r="W592" s="38">
        <f t="shared" ca="1" si="18"/>
        <v>0</v>
      </c>
    </row>
    <row r="593" spans="1:23" s="36" customFormat="1" ht="18.75">
      <c r="A593" s="34"/>
      <c r="B593" s="39"/>
      <c r="C593" s="39"/>
      <c r="D593" s="35"/>
      <c r="E593" s="40"/>
      <c r="F593" s="39"/>
      <c r="G593" s="39"/>
      <c r="H593" s="39"/>
      <c r="I593" s="34"/>
      <c r="J593" s="34"/>
      <c r="K593" s="34"/>
      <c r="L593" s="34"/>
      <c r="M593" s="43" t="str">
        <f ca="1">IFERROR(OFFSET('Maximum minutes'!$C$1,T593,MATCH(IF(G593&lt;&gt;"",G593,F593),OFFSET('Maximum minutes'!$C$1,T593-1,0,1,U593+1),0)-1)*IF(OR(ISNUMBER(J593),J593="sans examen"),1,0)*IF(W593&lt;MinDate,1,0),"")</f>
        <v/>
      </c>
      <c r="N593" s="36">
        <f t="shared" ca="1" si="19"/>
        <v>0</v>
      </c>
      <c r="O593" s="36" t="e">
        <f ca="1">LEFT(OFFSET(Lists!$Q$2,MATCH(E593,Lists!$R$3:$R$19,0),0),4)</f>
        <v>#N/A</v>
      </c>
      <c r="P593" s="36" t="e">
        <f ca="1">MATCH(O593,Lists!$S$2:$S$640,1)</f>
        <v>#N/A</v>
      </c>
      <c r="Q593" s="36" t="e">
        <f ca="1">MATCH(LEFT(OFFSET(Lists!$Q$2,MATCH(E593,Lists!$R$3:$R$19,0)+1,0),4),Lists!$S$3:$S$640,1)</f>
        <v>#N/A</v>
      </c>
      <c r="R593" s="36" t="e">
        <f ca="1">LEFT(OFFSET(Lists!$S$2,P593-1+MATCH(F593,OFFSET(Lists!$T$3,P593-1,0,Q593-P593+1),0),0),6)</f>
        <v>#N/A</v>
      </c>
      <c r="S593" s="36" t="e">
        <f ca="1">VLOOKUP(R593,Lists!B:D,3,FALSE)</f>
        <v>#N/A</v>
      </c>
      <c r="T593" s="36" t="str">
        <f>IF(F593&lt;&gt;"",MATCH(R593,'Maximum minutes'!B:B,0),"")</f>
        <v/>
      </c>
      <c r="U593" s="36">
        <f ca="1">IF(F593&lt;&gt;"",COUNTA(OFFSET('Maximum minutes'!$C$1,'Annexe A1 Cours'!T593,0,1,50)),0)</f>
        <v>0</v>
      </c>
      <c r="V593" s="37">
        <f ca="1">IFERROR(OFFSET('Maximum minutes'!$C$1,T593+1,-1+MATCH(G593,OFFSET('Maximum minutes'!$C$1,T593-1,0,1,50),0)),0)</f>
        <v>0</v>
      </c>
      <c r="W593" s="38">
        <f t="shared" ca="1" si="18"/>
        <v>0</v>
      </c>
    </row>
    <row r="594" spans="1:23" s="36" customFormat="1" ht="18.75">
      <c r="A594" s="34"/>
      <c r="B594" s="39"/>
      <c r="C594" s="39"/>
      <c r="D594" s="35"/>
      <c r="E594" s="40"/>
      <c r="F594" s="39"/>
      <c r="G594" s="39"/>
      <c r="H594" s="39"/>
      <c r="I594" s="34"/>
      <c r="J594" s="34"/>
      <c r="K594" s="34"/>
      <c r="L594" s="34"/>
      <c r="M594" s="43" t="str">
        <f ca="1">IFERROR(OFFSET('Maximum minutes'!$C$1,T594,MATCH(IF(G594&lt;&gt;"",G594,F594),OFFSET('Maximum minutes'!$C$1,T594-1,0,1,U594+1),0)-1)*IF(OR(ISNUMBER(J594),J594="sans examen"),1,0)*IF(W594&lt;MinDate,1,0),"")</f>
        <v/>
      </c>
      <c r="N594" s="36">
        <f t="shared" ca="1" si="19"/>
        <v>0</v>
      </c>
      <c r="O594" s="36" t="e">
        <f ca="1">LEFT(OFFSET(Lists!$Q$2,MATCH(E594,Lists!$R$3:$R$19,0),0),4)</f>
        <v>#N/A</v>
      </c>
      <c r="P594" s="36" t="e">
        <f ca="1">MATCH(O594,Lists!$S$2:$S$640,1)</f>
        <v>#N/A</v>
      </c>
      <c r="Q594" s="36" t="e">
        <f ca="1">MATCH(LEFT(OFFSET(Lists!$Q$2,MATCH(E594,Lists!$R$3:$R$19,0)+1,0),4),Lists!$S$3:$S$640,1)</f>
        <v>#N/A</v>
      </c>
      <c r="R594" s="36" t="e">
        <f ca="1">LEFT(OFFSET(Lists!$S$2,P594-1+MATCH(F594,OFFSET(Lists!$T$3,P594-1,0,Q594-P594+1),0),0),6)</f>
        <v>#N/A</v>
      </c>
      <c r="S594" s="36" t="e">
        <f ca="1">VLOOKUP(R594,Lists!B:D,3,FALSE)</f>
        <v>#N/A</v>
      </c>
      <c r="T594" s="36" t="str">
        <f>IF(F594&lt;&gt;"",MATCH(R594,'Maximum minutes'!B:B,0),"")</f>
        <v/>
      </c>
      <c r="U594" s="36">
        <f ca="1">IF(F594&lt;&gt;"",COUNTA(OFFSET('Maximum minutes'!$C$1,'Annexe A1 Cours'!T594,0,1,50)),0)</f>
        <v>0</v>
      </c>
      <c r="V594" s="37">
        <f ca="1">IFERROR(OFFSET('Maximum minutes'!$C$1,T594+1,-1+MATCH(G594,OFFSET('Maximum minutes'!$C$1,T594-1,0,1,50),0)),0)</f>
        <v>0</v>
      </c>
      <c r="W594" s="38">
        <f t="shared" ca="1" si="18"/>
        <v>0</v>
      </c>
    </row>
    <row r="595" spans="1:23" s="36" customFormat="1" ht="18.75">
      <c r="A595" s="34"/>
      <c r="B595" s="39"/>
      <c r="C595" s="39"/>
      <c r="D595" s="35"/>
      <c r="E595" s="40"/>
      <c r="F595" s="39"/>
      <c r="G595" s="39"/>
      <c r="H595" s="39"/>
      <c r="I595" s="34"/>
      <c r="J595" s="34"/>
      <c r="K595" s="34"/>
      <c r="L595" s="34"/>
      <c r="M595" s="43" t="str">
        <f ca="1">IFERROR(OFFSET('Maximum minutes'!$C$1,T595,MATCH(IF(G595&lt;&gt;"",G595,F595),OFFSET('Maximum minutes'!$C$1,T595-1,0,1,U595+1),0)-1)*IF(OR(ISNUMBER(J595),J595="sans examen"),1,0)*IF(W595&lt;MinDate,1,0),"")</f>
        <v/>
      </c>
      <c r="N595" s="36">
        <f t="shared" ca="1" si="19"/>
        <v>0</v>
      </c>
      <c r="O595" s="36" t="e">
        <f ca="1">LEFT(OFFSET(Lists!$Q$2,MATCH(E595,Lists!$R$3:$R$19,0),0),4)</f>
        <v>#N/A</v>
      </c>
      <c r="P595" s="36" t="e">
        <f ca="1">MATCH(O595,Lists!$S$2:$S$640,1)</f>
        <v>#N/A</v>
      </c>
      <c r="Q595" s="36" t="e">
        <f ca="1">MATCH(LEFT(OFFSET(Lists!$Q$2,MATCH(E595,Lists!$R$3:$R$19,0)+1,0),4),Lists!$S$3:$S$640,1)</f>
        <v>#N/A</v>
      </c>
      <c r="R595" s="36" t="e">
        <f ca="1">LEFT(OFFSET(Lists!$S$2,P595-1+MATCH(F595,OFFSET(Lists!$T$3,P595-1,0,Q595-P595+1),0),0),6)</f>
        <v>#N/A</v>
      </c>
      <c r="S595" s="36" t="e">
        <f ca="1">VLOOKUP(R595,Lists!B:D,3,FALSE)</f>
        <v>#N/A</v>
      </c>
      <c r="T595" s="36" t="str">
        <f>IF(F595&lt;&gt;"",MATCH(R595,'Maximum minutes'!B:B,0),"")</f>
        <v/>
      </c>
      <c r="U595" s="36">
        <f ca="1">IF(F595&lt;&gt;"",COUNTA(OFFSET('Maximum minutes'!$C$1,'Annexe A1 Cours'!T595,0,1,50)),0)</f>
        <v>0</v>
      </c>
      <c r="V595" s="37">
        <f ca="1">IFERROR(OFFSET('Maximum minutes'!$C$1,T595+1,-1+MATCH(G595,OFFSET('Maximum minutes'!$C$1,T595-1,0,1,50),0)),0)</f>
        <v>0</v>
      </c>
      <c r="W595" s="38">
        <f t="shared" ca="1" si="18"/>
        <v>0</v>
      </c>
    </row>
    <row r="596" spans="1:23" s="36" customFormat="1" ht="18.75">
      <c r="A596" s="34"/>
      <c r="B596" s="39"/>
      <c r="C596" s="39"/>
      <c r="D596" s="35"/>
      <c r="E596" s="40"/>
      <c r="F596" s="39"/>
      <c r="G596" s="39"/>
      <c r="H596" s="39"/>
      <c r="I596" s="34"/>
      <c r="J596" s="34"/>
      <c r="K596" s="34"/>
      <c r="L596" s="34"/>
      <c r="M596" s="43" t="str">
        <f ca="1">IFERROR(OFFSET('Maximum minutes'!$C$1,T596,MATCH(IF(G596&lt;&gt;"",G596,F596),OFFSET('Maximum minutes'!$C$1,T596-1,0,1,U596+1),0)-1)*IF(OR(ISNUMBER(J596),J596="sans examen"),1,0)*IF(W596&lt;MinDate,1,0),"")</f>
        <v/>
      </c>
      <c r="N596" s="36">
        <f t="shared" ca="1" si="19"/>
        <v>0</v>
      </c>
      <c r="O596" s="36" t="e">
        <f ca="1">LEFT(OFFSET(Lists!$Q$2,MATCH(E596,Lists!$R$3:$R$19,0),0),4)</f>
        <v>#N/A</v>
      </c>
      <c r="P596" s="36" t="e">
        <f ca="1">MATCH(O596,Lists!$S$2:$S$640,1)</f>
        <v>#N/A</v>
      </c>
      <c r="Q596" s="36" t="e">
        <f ca="1">MATCH(LEFT(OFFSET(Lists!$Q$2,MATCH(E596,Lists!$R$3:$R$19,0)+1,0),4),Lists!$S$3:$S$640,1)</f>
        <v>#N/A</v>
      </c>
      <c r="R596" s="36" t="e">
        <f ca="1">LEFT(OFFSET(Lists!$S$2,P596-1+MATCH(F596,OFFSET(Lists!$T$3,P596-1,0,Q596-P596+1),0),0),6)</f>
        <v>#N/A</v>
      </c>
      <c r="S596" s="36" t="e">
        <f ca="1">VLOOKUP(R596,Lists!B:D,3,FALSE)</f>
        <v>#N/A</v>
      </c>
      <c r="T596" s="36" t="str">
        <f>IF(F596&lt;&gt;"",MATCH(R596,'Maximum minutes'!B:B,0),"")</f>
        <v/>
      </c>
      <c r="U596" s="36">
        <f ca="1">IF(F596&lt;&gt;"",COUNTA(OFFSET('Maximum minutes'!$C$1,'Annexe A1 Cours'!T596,0,1,50)),0)</f>
        <v>0</v>
      </c>
      <c r="V596" s="37">
        <f ca="1">IFERROR(OFFSET('Maximum minutes'!$C$1,T596+1,-1+MATCH(G596,OFFSET('Maximum minutes'!$C$1,T596-1,0,1,50),0)),0)</f>
        <v>0</v>
      </c>
      <c r="W596" s="38">
        <f t="shared" ca="1" si="18"/>
        <v>0</v>
      </c>
    </row>
    <row r="597" spans="1:23" s="36" customFormat="1" ht="18.75">
      <c r="A597" s="34"/>
      <c r="B597" s="39"/>
      <c r="C597" s="39"/>
      <c r="D597" s="35"/>
      <c r="E597" s="40"/>
      <c r="F597" s="39"/>
      <c r="G597" s="39"/>
      <c r="H597" s="39"/>
      <c r="I597" s="34"/>
      <c r="J597" s="34"/>
      <c r="K597" s="34"/>
      <c r="L597" s="34"/>
      <c r="M597" s="43" t="str">
        <f ca="1">IFERROR(OFFSET('Maximum minutes'!$C$1,T597,MATCH(IF(G597&lt;&gt;"",G597,F597),OFFSET('Maximum minutes'!$C$1,T597-1,0,1,U597+1),0)-1)*IF(OR(ISNUMBER(J597),J597="sans examen"),1,0)*IF(W597&lt;MinDate,1,0),"")</f>
        <v/>
      </c>
      <c r="N597" s="36">
        <f t="shared" ca="1" si="19"/>
        <v>0</v>
      </c>
      <c r="O597" s="36" t="e">
        <f ca="1">LEFT(OFFSET(Lists!$Q$2,MATCH(E597,Lists!$R$3:$R$19,0),0),4)</f>
        <v>#N/A</v>
      </c>
      <c r="P597" s="36" t="e">
        <f ca="1">MATCH(O597,Lists!$S$2:$S$640,1)</f>
        <v>#N/A</v>
      </c>
      <c r="Q597" s="36" t="e">
        <f ca="1">MATCH(LEFT(OFFSET(Lists!$Q$2,MATCH(E597,Lists!$R$3:$R$19,0)+1,0),4),Lists!$S$3:$S$640,1)</f>
        <v>#N/A</v>
      </c>
      <c r="R597" s="36" t="e">
        <f ca="1">LEFT(OFFSET(Lists!$S$2,P597-1+MATCH(F597,OFFSET(Lists!$T$3,P597-1,0,Q597-P597+1),0),0),6)</f>
        <v>#N/A</v>
      </c>
      <c r="S597" s="36" t="e">
        <f ca="1">VLOOKUP(R597,Lists!B:D,3,FALSE)</f>
        <v>#N/A</v>
      </c>
      <c r="T597" s="36" t="str">
        <f>IF(F597&lt;&gt;"",MATCH(R597,'Maximum minutes'!B:B,0),"")</f>
        <v/>
      </c>
      <c r="U597" s="36">
        <f ca="1">IF(F597&lt;&gt;"",COUNTA(OFFSET('Maximum minutes'!$C$1,'Annexe A1 Cours'!T597,0,1,50)),0)</f>
        <v>0</v>
      </c>
      <c r="V597" s="37">
        <f ca="1">IFERROR(OFFSET('Maximum minutes'!$C$1,T597+1,-1+MATCH(G597,OFFSET('Maximum minutes'!$C$1,T597-1,0,1,50),0)),0)</f>
        <v>0</v>
      </c>
      <c r="W597" s="38">
        <f t="shared" ca="1" si="18"/>
        <v>0</v>
      </c>
    </row>
    <row r="598" spans="1:23" s="36" customFormat="1" ht="18.75">
      <c r="A598" s="34"/>
      <c r="B598" s="39"/>
      <c r="C598" s="39"/>
      <c r="D598" s="35"/>
      <c r="E598" s="40"/>
      <c r="F598" s="39"/>
      <c r="G598" s="39"/>
      <c r="H598" s="39"/>
      <c r="I598" s="34"/>
      <c r="J598" s="34"/>
      <c r="K598" s="34"/>
      <c r="L598" s="34"/>
      <c r="M598" s="43" t="str">
        <f ca="1">IFERROR(OFFSET('Maximum minutes'!$C$1,T598,MATCH(IF(G598&lt;&gt;"",G598,F598),OFFSET('Maximum minutes'!$C$1,T598-1,0,1,U598+1),0)-1)*IF(OR(ISNUMBER(J598),J598="sans examen"),1,0)*IF(W598&lt;MinDate,1,0),"")</f>
        <v/>
      </c>
      <c r="N598" s="36">
        <f t="shared" ca="1" si="19"/>
        <v>0</v>
      </c>
      <c r="O598" s="36" t="e">
        <f ca="1">LEFT(OFFSET(Lists!$Q$2,MATCH(E598,Lists!$R$3:$R$19,0),0),4)</f>
        <v>#N/A</v>
      </c>
      <c r="P598" s="36" t="e">
        <f ca="1">MATCH(O598,Lists!$S$2:$S$640,1)</f>
        <v>#N/A</v>
      </c>
      <c r="Q598" s="36" t="e">
        <f ca="1">MATCH(LEFT(OFFSET(Lists!$Q$2,MATCH(E598,Lists!$R$3:$R$19,0)+1,0),4),Lists!$S$3:$S$640,1)</f>
        <v>#N/A</v>
      </c>
      <c r="R598" s="36" t="e">
        <f ca="1">LEFT(OFFSET(Lists!$S$2,P598-1+MATCH(F598,OFFSET(Lists!$T$3,P598-1,0,Q598-P598+1),0),0),6)</f>
        <v>#N/A</v>
      </c>
      <c r="S598" s="36" t="e">
        <f ca="1">VLOOKUP(R598,Lists!B:D,3,FALSE)</f>
        <v>#N/A</v>
      </c>
      <c r="T598" s="36" t="str">
        <f>IF(F598&lt;&gt;"",MATCH(R598,'Maximum minutes'!B:B,0),"")</f>
        <v/>
      </c>
      <c r="U598" s="36">
        <f ca="1">IF(F598&lt;&gt;"",COUNTA(OFFSET('Maximum minutes'!$C$1,'Annexe A1 Cours'!T598,0,1,50)),0)</f>
        <v>0</v>
      </c>
      <c r="V598" s="37">
        <f ca="1">IFERROR(OFFSET('Maximum minutes'!$C$1,T598+1,-1+MATCH(G598,OFFSET('Maximum minutes'!$C$1,T598-1,0,1,50),0)),0)</f>
        <v>0</v>
      </c>
      <c r="W598" s="38">
        <f t="shared" ca="1" si="18"/>
        <v>0</v>
      </c>
    </row>
    <row r="599" spans="1:23" s="36" customFormat="1" ht="18.75">
      <c r="A599" s="34"/>
      <c r="B599" s="39"/>
      <c r="C599" s="39"/>
      <c r="D599" s="35"/>
      <c r="E599" s="40"/>
      <c r="F599" s="39"/>
      <c r="G599" s="39"/>
      <c r="H599" s="39"/>
      <c r="I599" s="34"/>
      <c r="J599" s="34"/>
      <c r="K599" s="34"/>
      <c r="L599" s="34"/>
      <c r="M599" s="43" t="str">
        <f ca="1">IFERROR(OFFSET('Maximum minutes'!$C$1,T599,MATCH(IF(G599&lt;&gt;"",G599,F599),OFFSET('Maximum minutes'!$C$1,T599-1,0,1,U599+1),0)-1)*IF(OR(ISNUMBER(J599),J599="sans examen"),1,0)*IF(W599&lt;MinDate,1,0),"")</f>
        <v/>
      </c>
      <c r="N599" s="36">
        <f t="shared" ca="1" si="19"/>
        <v>0</v>
      </c>
      <c r="O599" s="36" t="e">
        <f ca="1">LEFT(OFFSET(Lists!$Q$2,MATCH(E599,Lists!$R$3:$R$19,0),0),4)</f>
        <v>#N/A</v>
      </c>
      <c r="P599" s="36" t="e">
        <f ca="1">MATCH(O599,Lists!$S$2:$S$640,1)</f>
        <v>#N/A</v>
      </c>
      <c r="Q599" s="36" t="e">
        <f ca="1">MATCH(LEFT(OFFSET(Lists!$Q$2,MATCH(E599,Lists!$R$3:$R$19,0)+1,0),4),Lists!$S$3:$S$640,1)</f>
        <v>#N/A</v>
      </c>
      <c r="R599" s="36" t="e">
        <f ca="1">LEFT(OFFSET(Lists!$S$2,P599-1+MATCH(F599,OFFSET(Lists!$T$3,P599-1,0,Q599-P599+1),0),0),6)</f>
        <v>#N/A</v>
      </c>
      <c r="S599" s="36" t="e">
        <f ca="1">VLOOKUP(R599,Lists!B:D,3,FALSE)</f>
        <v>#N/A</v>
      </c>
      <c r="T599" s="36" t="str">
        <f>IF(F599&lt;&gt;"",MATCH(R599,'Maximum minutes'!B:B,0),"")</f>
        <v/>
      </c>
      <c r="U599" s="36">
        <f ca="1">IF(F599&lt;&gt;"",COUNTA(OFFSET('Maximum minutes'!$C$1,'Annexe A1 Cours'!T599,0,1,50)),0)</f>
        <v>0</v>
      </c>
      <c r="V599" s="37">
        <f ca="1">IFERROR(OFFSET('Maximum minutes'!$C$1,T599+1,-1+MATCH(G599,OFFSET('Maximum minutes'!$C$1,T599-1,0,1,50),0)),0)</f>
        <v>0</v>
      </c>
      <c r="W599" s="38">
        <f t="shared" ca="1" si="18"/>
        <v>0</v>
      </c>
    </row>
    <row r="600" spans="1:23" s="36" customFormat="1" ht="18.75">
      <c r="A600" s="34"/>
      <c r="B600" s="39"/>
      <c r="C600" s="39"/>
      <c r="D600" s="35"/>
      <c r="E600" s="40"/>
      <c r="F600" s="39"/>
      <c r="G600" s="39"/>
      <c r="H600" s="39"/>
      <c r="I600" s="34"/>
      <c r="J600" s="34"/>
      <c r="K600" s="34"/>
      <c r="L600" s="34"/>
      <c r="M600" s="43" t="str">
        <f ca="1">IFERROR(OFFSET('Maximum minutes'!$C$1,T600,MATCH(IF(G600&lt;&gt;"",G600,F600),OFFSET('Maximum minutes'!$C$1,T600-1,0,1,U600+1),0)-1)*IF(OR(ISNUMBER(J600),J600="sans examen"),1,0)*IF(W600&lt;MinDate,1,0),"")</f>
        <v/>
      </c>
      <c r="N600" s="36">
        <f t="shared" ca="1" si="19"/>
        <v>0</v>
      </c>
      <c r="O600" s="36" t="e">
        <f ca="1">LEFT(OFFSET(Lists!$Q$2,MATCH(E600,Lists!$R$3:$R$19,0),0),4)</f>
        <v>#N/A</v>
      </c>
      <c r="P600" s="36" t="e">
        <f ca="1">MATCH(O600,Lists!$S$2:$S$640,1)</f>
        <v>#N/A</v>
      </c>
      <c r="Q600" s="36" t="e">
        <f ca="1">MATCH(LEFT(OFFSET(Lists!$Q$2,MATCH(E600,Lists!$R$3:$R$19,0)+1,0),4),Lists!$S$3:$S$640,1)</f>
        <v>#N/A</v>
      </c>
      <c r="R600" s="36" t="e">
        <f ca="1">LEFT(OFFSET(Lists!$S$2,P600-1+MATCH(F600,OFFSET(Lists!$T$3,P600-1,0,Q600-P600+1),0),0),6)</f>
        <v>#N/A</v>
      </c>
      <c r="S600" s="36" t="e">
        <f ca="1">VLOOKUP(R600,Lists!B:D,3,FALSE)</f>
        <v>#N/A</v>
      </c>
      <c r="T600" s="36" t="str">
        <f>IF(F600&lt;&gt;"",MATCH(R600,'Maximum minutes'!B:B,0),"")</f>
        <v/>
      </c>
      <c r="U600" s="36">
        <f ca="1">IF(F600&lt;&gt;"",COUNTA(OFFSET('Maximum minutes'!$C$1,'Annexe A1 Cours'!T600,0,1,50)),0)</f>
        <v>0</v>
      </c>
      <c r="V600" s="37">
        <f ca="1">IFERROR(OFFSET('Maximum minutes'!$C$1,T600+1,-1+MATCH(G600,OFFSET('Maximum minutes'!$C$1,T600-1,0,1,50),0)),0)</f>
        <v>0</v>
      </c>
      <c r="W600" s="38">
        <f t="shared" ca="1" si="18"/>
        <v>0</v>
      </c>
    </row>
    <row r="601" spans="1:23" s="36" customFormat="1" ht="18.75">
      <c r="A601" s="34"/>
      <c r="B601" s="39"/>
      <c r="C601" s="39"/>
      <c r="D601" s="35"/>
      <c r="E601" s="40"/>
      <c r="F601" s="39"/>
      <c r="G601" s="39"/>
      <c r="H601" s="39"/>
      <c r="I601" s="34"/>
      <c r="J601" s="34"/>
      <c r="K601" s="34"/>
      <c r="L601" s="34"/>
      <c r="M601" s="43" t="str">
        <f ca="1">IFERROR(OFFSET('Maximum minutes'!$C$1,T601,MATCH(IF(G601&lt;&gt;"",G601,F601),OFFSET('Maximum minutes'!$C$1,T601-1,0,1,U601+1),0)-1)*IF(OR(ISNUMBER(J601),J601="sans examen"),1,0)*IF(W601&lt;MinDate,1,0),"")</f>
        <v/>
      </c>
      <c r="N601" s="36">
        <f t="shared" ca="1" si="19"/>
        <v>0</v>
      </c>
      <c r="O601" s="36" t="e">
        <f ca="1">LEFT(OFFSET(Lists!$Q$2,MATCH(E601,Lists!$R$3:$R$19,0),0),4)</f>
        <v>#N/A</v>
      </c>
      <c r="P601" s="36" t="e">
        <f ca="1">MATCH(O601,Lists!$S$2:$S$640,1)</f>
        <v>#N/A</v>
      </c>
      <c r="Q601" s="36" t="e">
        <f ca="1">MATCH(LEFT(OFFSET(Lists!$Q$2,MATCH(E601,Lists!$R$3:$R$19,0)+1,0),4),Lists!$S$3:$S$640,1)</f>
        <v>#N/A</v>
      </c>
      <c r="R601" s="36" t="e">
        <f ca="1">LEFT(OFFSET(Lists!$S$2,P601-1+MATCH(F601,OFFSET(Lists!$T$3,P601-1,0,Q601-P601+1),0),0),6)</f>
        <v>#N/A</v>
      </c>
      <c r="S601" s="36" t="e">
        <f ca="1">VLOOKUP(R601,Lists!B:D,3,FALSE)</f>
        <v>#N/A</v>
      </c>
      <c r="T601" s="36" t="str">
        <f>IF(F601&lt;&gt;"",MATCH(R601,'Maximum minutes'!B:B,0),"")</f>
        <v/>
      </c>
      <c r="U601" s="36">
        <f ca="1">IF(F601&lt;&gt;"",COUNTA(OFFSET('Maximum minutes'!$C$1,'Annexe A1 Cours'!T601,0,1,50)),0)</f>
        <v>0</v>
      </c>
      <c r="V601" s="37">
        <f ca="1">IFERROR(OFFSET('Maximum minutes'!$C$1,T601+1,-1+MATCH(G601,OFFSET('Maximum minutes'!$C$1,T601-1,0,1,50),0)),0)</f>
        <v>0</v>
      </c>
      <c r="W601" s="38">
        <f t="shared" ca="1" si="18"/>
        <v>0</v>
      </c>
    </row>
    <row r="602" spans="1:23" s="36" customFormat="1" ht="18.75">
      <c r="A602" s="34"/>
      <c r="B602" s="39"/>
      <c r="C602" s="39"/>
      <c r="D602" s="35"/>
      <c r="E602" s="40"/>
      <c r="F602" s="39"/>
      <c r="G602" s="39"/>
      <c r="H602" s="39"/>
      <c r="I602" s="34"/>
      <c r="J602" s="34"/>
      <c r="K602" s="34"/>
      <c r="L602" s="34"/>
      <c r="M602" s="43" t="str">
        <f ca="1">IFERROR(OFFSET('Maximum minutes'!$C$1,T602,MATCH(IF(G602&lt;&gt;"",G602,F602),OFFSET('Maximum minutes'!$C$1,T602-1,0,1,U602+1),0)-1)*IF(OR(ISNUMBER(J602),J602="sans examen"),1,0)*IF(W602&lt;MinDate,1,0),"")</f>
        <v/>
      </c>
      <c r="N602" s="36">
        <f t="shared" ca="1" si="19"/>
        <v>0</v>
      </c>
      <c r="O602" s="36" t="e">
        <f ca="1">LEFT(OFFSET(Lists!$Q$2,MATCH(E602,Lists!$R$3:$R$19,0),0),4)</f>
        <v>#N/A</v>
      </c>
      <c r="P602" s="36" t="e">
        <f ca="1">MATCH(O602,Lists!$S$2:$S$640,1)</f>
        <v>#N/A</v>
      </c>
      <c r="Q602" s="36" t="e">
        <f ca="1">MATCH(LEFT(OFFSET(Lists!$Q$2,MATCH(E602,Lists!$R$3:$R$19,0)+1,0),4),Lists!$S$3:$S$640,1)</f>
        <v>#N/A</v>
      </c>
      <c r="R602" s="36" t="e">
        <f ca="1">LEFT(OFFSET(Lists!$S$2,P602-1+MATCH(F602,OFFSET(Lists!$T$3,P602-1,0,Q602-P602+1),0),0),6)</f>
        <v>#N/A</v>
      </c>
      <c r="S602" s="36" t="e">
        <f ca="1">VLOOKUP(R602,Lists!B:D,3,FALSE)</f>
        <v>#N/A</v>
      </c>
      <c r="T602" s="36" t="str">
        <f>IF(F602&lt;&gt;"",MATCH(R602,'Maximum minutes'!B:B,0),"")</f>
        <v/>
      </c>
      <c r="U602" s="36">
        <f ca="1">IF(F602&lt;&gt;"",COUNTA(OFFSET('Maximum minutes'!$C$1,'Annexe A1 Cours'!T602,0,1,50)),0)</f>
        <v>0</v>
      </c>
      <c r="V602" s="37">
        <f ca="1">IFERROR(OFFSET('Maximum minutes'!$C$1,T602+1,-1+MATCH(G602,OFFSET('Maximum minutes'!$C$1,T602-1,0,1,50),0)),0)</f>
        <v>0</v>
      </c>
      <c r="W602" s="38">
        <f t="shared" ca="1" si="18"/>
        <v>0</v>
      </c>
    </row>
    <row r="603" spans="1:23" s="36" customFormat="1" ht="18.75">
      <c r="A603" s="34"/>
      <c r="B603" s="39"/>
      <c r="C603" s="39"/>
      <c r="D603" s="35"/>
      <c r="E603" s="40"/>
      <c r="F603" s="39"/>
      <c r="G603" s="39"/>
      <c r="H603" s="39"/>
      <c r="I603" s="34"/>
      <c r="J603" s="34"/>
      <c r="K603" s="34"/>
      <c r="L603" s="34"/>
      <c r="M603" s="43" t="str">
        <f ca="1">IFERROR(OFFSET('Maximum minutes'!$C$1,T603,MATCH(IF(G603&lt;&gt;"",G603,F603),OFFSET('Maximum minutes'!$C$1,T603-1,0,1,U603+1),0)-1)*IF(OR(ISNUMBER(J603),J603="sans examen"),1,0)*IF(W603&lt;MinDate,1,0),"")</f>
        <v/>
      </c>
      <c r="N603" s="36">
        <f t="shared" ca="1" si="19"/>
        <v>0</v>
      </c>
      <c r="O603" s="36" t="e">
        <f ca="1">LEFT(OFFSET(Lists!$Q$2,MATCH(E603,Lists!$R$3:$R$19,0),0),4)</f>
        <v>#N/A</v>
      </c>
      <c r="P603" s="36" t="e">
        <f ca="1">MATCH(O603,Lists!$S$2:$S$640,1)</f>
        <v>#N/A</v>
      </c>
      <c r="Q603" s="36" t="e">
        <f ca="1">MATCH(LEFT(OFFSET(Lists!$Q$2,MATCH(E603,Lists!$R$3:$R$19,0)+1,0),4),Lists!$S$3:$S$640,1)</f>
        <v>#N/A</v>
      </c>
      <c r="R603" s="36" t="e">
        <f ca="1">LEFT(OFFSET(Lists!$S$2,P603-1+MATCH(F603,OFFSET(Lists!$T$3,P603-1,0,Q603-P603+1),0),0),6)</f>
        <v>#N/A</v>
      </c>
      <c r="S603" s="36" t="e">
        <f ca="1">VLOOKUP(R603,Lists!B:D,3,FALSE)</f>
        <v>#N/A</v>
      </c>
      <c r="T603" s="36" t="str">
        <f>IF(F603&lt;&gt;"",MATCH(R603,'Maximum minutes'!B:B,0),"")</f>
        <v/>
      </c>
      <c r="U603" s="36">
        <f ca="1">IF(F603&lt;&gt;"",COUNTA(OFFSET('Maximum minutes'!$C$1,'Annexe A1 Cours'!T603,0,1,50)),0)</f>
        <v>0</v>
      </c>
      <c r="V603" s="37">
        <f ca="1">IFERROR(OFFSET('Maximum minutes'!$C$1,T603+1,-1+MATCH(G603,OFFSET('Maximum minutes'!$C$1,T603-1,0,1,50),0)),0)</f>
        <v>0</v>
      </c>
      <c r="W603" s="38">
        <f t="shared" ca="1" si="18"/>
        <v>0</v>
      </c>
    </row>
    <row r="604" spans="1:23" s="36" customFormat="1" ht="18.75">
      <c r="A604" s="34"/>
      <c r="B604" s="39"/>
      <c r="C604" s="39"/>
      <c r="D604" s="35"/>
      <c r="E604" s="40"/>
      <c r="F604" s="39"/>
      <c r="G604" s="39"/>
      <c r="H604" s="39"/>
      <c r="I604" s="34"/>
      <c r="J604" s="34"/>
      <c r="K604" s="34"/>
      <c r="L604" s="34"/>
      <c r="M604" s="43" t="str">
        <f ca="1">IFERROR(OFFSET('Maximum minutes'!$C$1,T604,MATCH(IF(G604&lt;&gt;"",G604,F604),OFFSET('Maximum minutes'!$C$1,T604-1,0,1,U604+1),0)-1)*IF(OR(ISNUMBER(J604),J604="sans examen"),1,0)*IF(W604&lt;MinDate,1,0),"")</f>
        <v/>
      </c>
      <c r="N604" s="36">
        <f t="shared" ca="1" si="19"/>
        <v>0</v>
      </c>
      <c r="O604" s="36" t="e">
        <f ca="1">LEFT(OFFSET(Lists!$Q$2,MATCH(E604,Lists!$R$3:$R$19,0),0),4)</f>
        <v>#N/A</v>
      </c>
      <c r="P604" s="36" t="e">
        <f ca="1">MATCH(O604,Lists!$S$2:$S$640,1)</f>
        <v>#N/A</v>
      </c>
      <c r="Q604" s="36" t="e">
        <f ca="1">MATCH(LEFT(OFFSET(Lists!$Q$2,MATCH(E604,Lists!$R$3:$R$19,0)+1,0),4),Lists!$S$3:$S$640,1)</f>
        <v>#N/A</v>
      </c>
      <c r="R604" s="36" t="e">
        <f ca="1">LEFT(OFFSET(Lists!$S$2,P604-1+MATCH(F604,OFFSET(Lists!$T$3,P604-1,0,Q604-P604+1),0),0),6)</f>
        <v>#N/A</v>
      </c>
      <c r="S604" s="36" t="e">
        <f ca="1">VLOOKUP(R604,Lists!B:D,3,FALSE)</f>
        <v>#N/A</v>
      </c>
      <c r="T604" s="36" t="str">
        <f>IF(F604&lt;&gt;"",MATCH(R604,'Maximum minutes'!B:B,0),"")</f>
        <v/>
      </c>
      <c r="U604" s="36">
        <f ca="1">IF(F604&lt;&gt;"",COUNTA(OFFSET('Maximum minutes'!$C$1,'Annexe A1 Cours'!T604,0,1,50)),0)</f>
        <v>0</v>
      </c>
      <c r="V604" s="37">
        <f ca="1">IFERROR(OFFSET('Maximum minutes'!$C$1,T604+1,-1+MATCH(G604,OFFSET('Maximum minutes'!$C$1,T604-1,0,1,50),0)),0)</f>
        <v>0</v>
      </c>
      <c r="W604" s="38">
        <f t="shared" ca="1" si="18"/>
        <v>0</v>
      </c>
    </row>
    <row r="605" spans="1:23" s="36" customFormat="1" ht="18.75">
      <c r="A605" s="34"/>
      <c r="B605" s="39"/>
      <c r="C605" s="39"/>
      <c r="D605" s="35"/>
      <c r="E605" s="40"/>
      <c r="F605" s="39"/>
      <c r="G605" s="39"/>
      <c r="H605" s="39"/>
      <c r="I605" s="34"/>
      <c r="J605" s="34"/>
      <c r="K605" s="34"/>
      <c r="L605" s="34"/>
      <c r="M605" s="43" t="str">
        <f ca="1">IFERROR(OFFSET('Maximum minutes'!$C$1,T605,MATCH(IF(G605&lt;&gt;"",G605,F605),OFFSET('Maximum minutes'!$C$1,T605-1,0,1,U605+1),0)-1)*IF(OR(ISNUMBER(J605),J605="sans examen"),1,0)*IF(W605&lt;MinDate,1,0),"")</f>
        <v/>
      </c>
      <c r="N605" s="36">
        <f t="shared" ca="1" si="19"/>
        <v>0</v>
      </c>
      <c r="O605" s="36" t="e">
        <f ca="1">LEFT(OFFSET(Lists!$Q$2,MATCH(E605,Lists!$R$3:$R$19,0),0),4)</f>
        <v>#N/A</v>
      </c>
      <c r="P605" s="36" t="e">
        <f ca="1">MATCH(O605,Lists!$S$2:$S$640,1)</f>
        <v>#N/A</v>
      </c>
      <c r="Q605" s="36" t="e">
        <f ca="1">MATCH(LEFT(OFFSET(Lists!$Q$2,MATCH(E605,Lists!$R$3:$R$19,0)+1,0),4),Lists!$S$3:$S$640,1)</f>
        <v>#N/A</v>
      </c>
      <c r="R605" s="36" t="e">
        <f ca="1">LEFT(OFFSET(Lists!$S$2,P605-1+MATCH(F605,OFFSET(Lists!$T$3,P605-1,0,Q605-P605+1),0),0),6)</f>
        <v>#N/A</v>
      </c>
      <c r="S605" s="36" t="e">
        <f ca="1">VLOOKUP(R605,Lists!B:D,3,FALSE)</f>
        <v>#N/A</v>
      </c>
      <c r="T605" s="36" t="str">
        <f>IF(F605&lt;&gt;"",MATCH(R605,'Maximum minutes'!B:B,0),"")</f>
        <v/>
      </c>
      <c r="U605" s="36">
        <f ca="1">IF(F605&lt;&gt;"",COUNTA(OFFSET('Maximum minutes'!$C$1,'Annexe A1 Cours'!T605,0,1,50)),0)</f>
        <v>0</v>
      </c>
      <c r="V605" s="37">
        <f ca="1">IFERROR(OFFSET('Maximum minutes'!$C$1,T605+1,-1+MATCH(G605,OFFSET('Maximum minutes'!$C$1,T605-1,0,1,50),0)),0)</f>
        <v>0</v>
      </c>
      <c r="W605" s="38">
        <f t="shared" ca="1" si="18"/>
        <v>0</v>
      </c>
    </row>
    <row r="606" spans="1:23" s="36" customFormat="1" ht="18.75">
      <c r="A606" s="34"/>
      <c r="B606" s="39"/>
      <c r="C606" s="39"/>
      <c r="D606" s="35"/>
      <c r="E606" s="40"/>
      <c r="F606" s="39"/>
      <c r="G606" s="39"/>
      <c r="H606" s="39"/>
      <c r="I606" s="34"/>
      <c r="J606" s="34"/>
      <c r="K606" s="34"/>
      <c r="L606" s="34"/>
      <c r="M606" s="43" t="str">
        <f ca="1">IFERROR(OFFSET('Maximum minutes'!$C$1,T606,MATCH(IF(G606&lt;&gt;"",G606,F606),OFFSET('Maximum minutes'!$C$1,T606-1,0,1,U606+1),0)-1)*IF(OR(ISNUMBER(J606),J606="sans examen"),1,0)*IF(W606&lt;MinDate,1,0),"")</f>
        <v/>
      </c>
      <c r="N606" s="36">
        <f t="shared" ca="1" si="19"/>
        <v>0</v>
      </c>
      <c r="O606" s="36" t="e">
        <f ca="1">LEFT(OFFSET(Lists!$Q$2,MATCH(E606,Lists!$R$3:$R$19,0),0),4)</f>
        <v>#N/A</v>
      </c>
      <c r="P606" s="36" t="e">
        <f ca="1">MATCH(O606,Lists!$S$2:$S$640,1)</f>
        <v>#N/A</v>
      </c>
      <c r="Q606" s="36" t="e">
        <f ca="1">MATCH(LEFT(OFFSET(Lists!$Q$2,MATCH(E606,Lists!$R$3:$R$19,0)+1,0),4),Lists!$S$3:$S$640,1)</f>
        <v>#N/A</v>
      </c>
      <c r="R606" s="36" t="e">
        <f ca="1">LEFT(OFFSET(Lists!$S$2,P606-1+MATCH(F606,OFFSET(Lists!$T$3,P606-1,0,Q606-P606+1),0),0),6)</f>
        <v>#N/A</v>
      </c>
      <c r="S606" s="36" t="e">
        <f ca="1">VLOOKUP(R606,Lists!B:D,3,FALSE)</f>
        <v>#N/A</v>
      </c>
      <c r="T606" s="36" t="str">
        <f>IF(F606&lt;&gt;"",MATCH(R606,'Maximum minutes'!B:B,0),"")</f>
        <v/>
      </c>
      <c r="U606" s="36">
        <f ca="1">IF(F606&lt;&gt;"",COUNTA(OFFSET('Maximum minutes'!$C$1,'Annexe A1 Cours'!T606,0,1,50)),0)</f>
        <v>0</v>
      </c>
      <c r="V606" s="37">
        <f ca="1">IFERROR(OFFSET('Maximum minutes'!$C$1,T606+1,-1+MATCH(G606,OFFSET('Maximum minutes'!$C$1,T606-1,0,1,50),0)),0)</f>
        <v>0</v>
      </c>
      <c r="W606" s="38">
        <f t="shared" ca="1" si="18"/>
        <v>0</v>
      </c>
    </row>
    <row r="607" spans="1:23" s="36" customFormat="1" ht="18.75">
      <c r="A607" s="34"/>
      <c r="B607" s="39"/>
      <c r="C607" s="39"/>
      <c r="D607" s="35"/>
      <c r="E607" s="40"/>
      <c r="F607" s="39"/>
      <c r="G607" s="39"/>
      <c r="H607" s="39"/>
      <c r="I607" s="34"/>
      <c r="J607" s="34"/>
      <c r="K607" s="34"/>
      <c r="L607" s="34"/>
      <c r="M607" s="43" t="str">
        <f ca="1">IFERROR(OFFSET('Maximum minutes'!$C$1,T607,MATCH(IF(G607&lt;&gt;"",G607,F607),OFFSET('Maximum minutes'!$C$1,T607-1,0,1,U607+1),0)-1)*IF(OR(ISNUMBER(J607),J607="sans examen"),1,0)*IF(W607&lt;MinDate,1,0),"")</f>
        <v/>
      </c>
      <c r="N607" s="36">
        <f t="shared" ca="1" si="19"/>
        <v>0</v>
      </c>
      <c r="O607" s="36" t="e">
        <f ca="1">LEFT(OFFSET(Lists!$Q$2,MATCH(E607,Lists!$R$3:$R$19,0),0),4)</f>
        <v>#N/A</v>
      </c>
      <c r="P607" s="36" t="e">
        <f ca="1">MATCH(O607,Lists!$S$2:$S$640,1)</f>
        <v>#N/A</v>
      </c>
      <c r="Q607" s="36" t="e">
        <f ca="1">MATCH(LEFT(OFFSET(Lists!$Q$2,MATCH(E607,Lists!$R$3:$R$19,0)+1,0),4),Lists!$S$3:$S$640,1)</f>
        <v>#N/A</v>
      </c>
      <c r="R607" s="36" t="e">
        <f ca="1">LEFT(OFFSET(Lists!$S$2,P607-1+MATCH(F607,OFFSET(Lists!$T$3,P607-1,0,Q607-P607+1),0),0),6)</f>
        <v>#N/A</v>
      </c>
      <c r="S607" s="36" t="e">
        <f ca="1">VLOOKUP(R607,Lists!B:D,3,FALSE)</f>
        <v>#N/A</v>
      </c>
      <c r="T607" s="36" t="str">
        <f>IF(F607&lt;&gt;"",MATCH(R607,'Maximum minutes'!B:B,0),"")</f>
        <v/>
      </c>
      <c r="U607" s="36">
        <f ca="1">IF(F607&lt;&gt;"",COUNTA(OFFSET('Maximum minutes'!$C$1,'Annexe A1 Cours'!T607,0,1,50)),0)</f>
        <v>0</v>
      </c>
      <c r="V607" s="37">
        <f ca="1">IFERROR(OFFSET('Maximum minutes'!$C$1,T607+1,-1+MATCH(G607,OFFSET('Maximum minutes'!$C$1,T607-1,0,1,50),0)),0)</f>
        <v>0</v>
      </c>
      <c r="W607" s="38">
        <f t="shared" ca="1" si="18"/>
        <v>0</v>
      </c>
    </row>
    <row r="608" spans="1:23" s="36" customFormat="1" ht="18.75">
      <c r="A608" s="34"/>
      <c r="B608" s="39"/>
      <c r="C608" s="39"/>
      <c r="D608" s="35"/>
      <c r="E608" s="40"/>
      <c r="F608" s="39"/>
      <c r="G608" s="39"/>
      <c r="H608" s="39"/>
      <c r="I608" s="34"/>
      <c r="J608" s="34"/>
      <c r="K608" s="34"/>
      <c r="L608" s="34"/>
      <c r="M608" s="43" t="str">
        <f ca="1">IFERROR(OFFSET('Maximum minutes'!$C$1,T608,MATCH(IF(G608&lt;&gt;"",G608,F608),OFFSET('Maximum minutes'!$C$1,T608-1,0,1,U608+1),0)-1)*IF(OR(ISNUMBER(J608),J608="sans examen"),1,0)*IF(W608&lt;MinDate,1,0),"")</f>
        <v/>
      </c>
      <c r="N608" s="36">
        <f t="shared" ca="1" si="19"/>
        <v>0</v>
      </c>
      <c r="O608" s="36" t="e">
        <f ca="1">LEFT(OFFSET(Lists!$Q$2,MATCH(E608,Lists!$R$3:$R$19,0),0),4)</f>
        <v>#N/A</v>
      </c>
      <c r="P608" s="36" t="e">
        <f ca="1">MATCH(O608,Lists!$S$2:$S$640,1)</f>
        <v>#N/A</v>
      </c>
      <c r="Q608" s="36" t="e">
        <f ca="1">MATCH(LEFT(OFFSET(Lists!$Q$2,MATCH(E608,Lists!$R$3:$R$19,0)+1,0),4),Lists!$S$3:$S$640,1)</f>
        <v>#N/A</v>
      </c>
      <c r="R608" s="36" t="e">
        <f ca="1">LEFT(OFFSET(Lists!$S$2,P608-1+MATCH(F608,OFFSET(Lists!$T$3,P608-1,0,Q608-P608+1),0),0),6)</f>
        <v>#N/A</v>
      </c>
      <c r="S608" s="36" t="e">
        <f ca="1">VLOOKUP(R608,Lists!B:D,3,FALSE)</f>
        <v>#N/A</v>
      </c>
      <c r="T608" s="36" t="str">
        <f>IF(F608&lt;&gt;"",MATCH(R608,'Maximum minutes'!B:B,0),"")</f>
        <v/>
      </c>
      <c r="U608" s="36">
        <f ca="1">IF(F608&lt;&gt;"",COUNTA(OFFSET('Maximum minutes'!$C$1,'Annexe A1 Cours'!T608,0,1,50)),0)</f>
        <v>0</v>
      </c>
      <c r="V608" s="37">
        <f ca="1">IFERROR(OFFSET('Maximum minutes'!$C$1,T608+1,-1+MATCH(G608,OFFSET('Maximum minutes'!$C$1,T608-1,0,1,50),0)),0)</f>
        <v>0</v>
      </c>
      <c r="W608" s="38">
        <f t="shared" ca="1" si="18"/>
        <v>0</v>
      </c>
    </row>
    <row r="609" spans="1:23" s="36" customFormat="1" ht="18.75">
      <c r="A609" s="34"/>
      <c r="B609" s="39"/>
      <c r="C609" s="39"/>
      <c r="D609" s="35"/>
      <c r="E609" s="40"/>
      <c r="F609" s="39"/>
      <c r="G609" s="39"/>
      <c r="H609" s="39"/>
      <c r="I609" s="34"/>
      <c r="J609" s="34"/>
      <c r="K609" s="34"/>
      <c r="L609" s="34"/>
      <c r="M609" s="43" t="str">
        <f ca="1">IFERROR(OFFSET('Maximum minutes'!$C$1,T609,MATCH(IF(G609&lt;&gt;"",G609,F609),OFFSET('Maximum minutes'!$C$1,T609-1,0,1,U609+1),0)-1)*IF(OR(ISNUMBER(J609),J609="sans examen"),1,0)*IF(W609&lt;MinDate,1,0),"")</f>
        <v/>
      </c>
      <c r="N609" s="36">
        <f t="shared" ca="1" si="19"/>
        <v>0</v>
      </c>
      <c r="O609" s="36" t="e">
        <f ca="1">LEFT(OFFSET(Lists!$Q$2,MATCH(E609,Lists!$R$3:$R$19,0),0),4)</f>
        <v>#N/A</v>
      </c>
      <c r="P609" s="36" t="e">
        <f ca="1">MATCH(O609,Lists!$S$2:$S$640,1)</f>
        <v>#N/A</v>
      </c>
      <c r="Q609" s="36" t="e">
        <f ca="1">MATCH(LEFT(OFFSET(Lists!$Q$2,MATCH(E609,Lists!$R$3:$R$19,0)+1,0),4),Lists!$S$3:$S$640,1)</f>
        <v>#N/A</v>
      </c>
      <c r="R609" s="36" t="e">
        <f ca="1">LEFT(OFFSET(Lists!$S$2,P609-1+MATCH(F609,OFFSET(Lists!$T$3,P609-1,0,Q609-P609+1),0),0),6)</f>
        <v>#N/A</v>
      </c>
      <c r="S609" s="36" t="e">
        <f ca="1">VLOOKUP(R609,Lists!B:D,3,FALSE)</f>
        <v>#N/A</v>
      </c>
      <c r="T609" s="36" t="str">
        <f>IF(F609&lt;&gt;"",MATCH(R609,'Maximum minutes'!B:B,0),"")</f>
        <v/>
      </c>
      <c r="U609" s="36">
        <f ca="1">IF(F609&lt;&gt;"",COUNTA(OFFSET('Maximum minutes'!$C$1,'Annexe A1 Cours'!T609,0,1,50)),0)</f>
        <v>0</v>
      </c>
      <c r="V609" s="37">
        <f ca="1">IFERROR(OFFSET('Maximum minutes'!$C$1,T609+1,-1+MATCH(G609,OFFSET('Maximum minutes'!$C$1,T609-1,0,1,50),0)),0)</f>
        <v>0</v>
      </c>
      <c r="W609" s="38">
        <f t="shared" ca="1" si="18"/>
        <v>0</v>
      </c>
    </row>
    <row r="610" spans="1:23" s="36" customFormat="1" ht="18.75">
      <c r="A610" s="34"/>
      <c r="B610" s="39"/>
      <c r="C610" s="39"/>
      <c r="D610" s="35"/>
      <c r="E610" s="40"/>
      <c r="F610" s="39"/>
      <c r="G610" s="39"/>
      <c r="H610" s="39"/>
      <c r="I610" s="34"/>
      <c r="J610" s="34"/>
      <c r="K610" s="34"/>
      <c r="L610" s="34"/>
      <c r="M610" s="43" t="str">
        <f ca="1">IFERROR(OFFSET('Maximum minutes'!$C$1,T610,MATCH(IF(G610&lt;&gt;"",G610,F610),OFFSET('Maximum minutes'!$C$1,T610-1,0,1,U610+1),0)-1)*IF(OR(ISNUMBER(J610),J610="sans examen"),1,0)*IF(W610&lt;MinDate,1,0),"")</f>
        <v/>
      </c>
      <c r="N610" s="36">
        <f t="shared" ca="1" si="19"/>
        <v>0</v>
      </c>
      <c r="O610" s="36" t="e">
        <f ca="1">LEFT(OFFSET(Lists!$Q$2,MATCH(E610,Lists!$R$3:$R$19,0),0),4)</f>
        <v>#N/A</v>
      </c>
      <c r="P610" s="36" t="e">
        <f ca="1">MATCH(O610,Lists!$S$2:$S$640,1)</f>
        <v>#N/A</v>
      </c>
      <c r="Q610" s="36" t="e">
        <f ca="1">MATCH(LEFT(OFFSET(Lists!$Q$2,MATCH(E610,Lists!$R$3:$R$19,0)+1,0),4),Lists!$S$3:$S$640,1)</f>
        <v>#N/A</v>
      </c>
      <c r="R610" s="36" t="e">
        <f ca="1">LEFT(OFFSET(Lists!$S$2,P610-1+MATCH(F610,OFFSET(Lists!$T$3,P610-1,0,Q610-P610+1),0),0),6)</f>
        <v>#N/A</v>
      </c>
      <c r="S610" s="36" t="e">
        <f ca="1">VLOOKUP(R610,Lists!B:D,3,FALSE)</f>
        <v>#N/A</v>
      </c>
      <c r="T610" s="36" t="str">
        <f>IF(F610&lt;&gt;"",MATCH(R610,'Maximum minutes'!B:B,0),"")</f>
        <v/>
      </c>
      <c r="U610" s="36">
        <f ca="1">IF(F610&lt;&gt;"",COUNTA(OFFSET('Maximum minutes'!$C$1,'Annexe A1 Cours'!T610,0,1,50)),0)</f>
        <v>0</v>
      </c>
      <c r="V610" s="37">
        <f ca="1">IFERROR(OFFSET('Maximum minutes'!$C$1,T610+1,-1+MATCH(G610,OFFSET('Maximum minutes'!$C$1,T610-1,0,1,50),0)),0)</f>
        <v>0</v>
      </c>
      <c r="W610" s="38">
        <f t="shared" ca="1" si="18"/>
        <v>0</v>
      </c>
    </row>
    <row r="611" spans="1:23" s="36" customFormat="1" ht="18.75">
      <c r="A611" s="34"/>
      <c r="B611" s="39"/>
      <c r="C611" s="39"/>
      <c r="D611" s="35"/>
      <c r="E611" s="40"/>
      <c r="F611" s="39"/>
      <c r="G611" s="39"/>
      <c r="H611" s="39"/>
      <c r="I611" s="34"/>
      <c r="J611" s="34"/>
      <c r="K611" s="34"/>
      <c r="L611" s="34"/>
      <c r="M611" s="43" t="str">
        <f ca="1">IFERROR(OFFSET('Maximum minutes'!$C$1,T611,MATCH(IF(G611&lt;&gt;"",G611,F611),OFFSET('Maximum minutes'!$C$1,T611-1,0,1,U611+1),0)-1)*IF(OR(ISNUMBER(J611),J611="sans examen"),1,0)*IF(W611&lt;MinDate,1,0),"")</f>
        <v/>
      </c>
      <c r="N611" s="36">
        <f t="shared" ca="1" si="19"/>
        <v>0</v>
      </c>
      <c r="O611" s="36" t="e">
        <f ca="1">LEFT(OFFSET(Lists!$Q$2,MATCH(E611,Lists!$R$3:$R$19,0),0),4)</f>
        <v>#N/A</v>
      </c>
      <c r="P611" s="36" t="e">
        <f ca="1">MATCH(O611,Lists!$S$2:$S$640,1)</f>
        <v>#N/A</v>
      </c>
      <c r="Q611" s="36" t="e">
        <f ca="1">MATCH(LEFT(OFFSET(Lists!$Q$2,MATCH(E611,Lists!$R$3:$R$19,0)+1,0),4),Lists!$S$3:$S$640,1)</f>
        <v>#N/A</v>
      </c>
      <c r="R611" s="36" t="e">
        <f ca="1">LEFT(OFFSET(Lists!$S$2,P611-1+MATCH(F611,OFFSET(Lists!$T$3,P611-1,0,Q611-P611+1),0),0),6)</f>
        <v>#N/A</v>
      </c>
      <c r="S611" s="36" t="e">
        <f ca="1">VLOOKUP(R611,Lists!B:D,3,FALSE)</f>
        <v>#N/A</v>
      </c>
      <c r="T611" s="36" t="str">
        <f>IF(F611&lt;&gt;"",MATCH(R611,'Maximum minutes'!B:B,0),"")</f>
        <v/>
      </c>
      <c r="U611" s="36">
        <f ca="1">IF(F611&lt;&gt;"",COUNTA(OFFSET('Maximum minutes'!$C$1,'Annexe A1 Cours'!T611,0,1,50)),0)</f>
        <v>0</v>
      </c>
      <c r="V611" s="37">
        <f ca="1">IFERROR(OFFSET('Maximum minutes'!$C$1,T611+1,-1+MATCH(G611,OFFSET('Maximum minutes'!$C$1,T611-1,0,1,50),0)),0)</f>
        <v>0</v>
      </c>
      <c r="W611" s="38">
        <f t="shared" ca="1" si="18"/>
        <v>0</v>
      </c>
    </row>
    <row r="612" spans="1:23" s="36" customFormat="1" ht="18.75">
      <c r="A612" s="34"/>
      <c r="B612" s="39"/>
      <c r="C612" s="39"/>
      <c r="D612" s="35"/>
      <c r="E612" s="40"/>
      <c r="F612" s="39"/>
      <c r="G612" s="39"/>
      <c r="H612" s="39"/>
      <c r="I612" s="34"/>
      <c r="J612" s="34"/>
      <c r="K612" s="34"/>
      <c r="L612" s="34"/>
      <c r="M612" s="43" t="str">
        <f ca="1">IFERROR(OFFSET('Maximum minutes'!$C$1,T612,MATCH(IF(G612&lt;&gt;"",G612,F612),OFFSET('Maximum minutes'!$C$1,T612-1,0,1,U612+1),0)-1)*IF(OR(ISNUMBER(J612),J612="sans examen"),1,0)*IF(W612&lt;MinDate,1,0),"")</f>
        <v/>
      </c>
      <c r="N612" s="36">
        <f t="shared" ca="1" si="19"/>
        <v>0</v>
      </c>
      <c r="O612" s="36" t="e">
        <f ca="1">LEFT(OFFSET(Lists!$Q$2,MATCH(E612,Lists!$R$3:$R$19,0),0),4)</f>
        <v>#N/A</v>
      </c>
      <c r="P612" s="36" t="e">
        <f ca="1">MATCH(O612,Lists!$S$2:$S$640,1)</f>
        <v>#N/A</v>
      </c>
      <c r="Q612" s="36" t="e">
        <f ca="1">MATCH(LEFT(OFFSET(Lists!$Q$2,MATCH(E612,Lists!$R$3:$R$19,0)+1,0),4),Lists!$S$3:$S$640,1)</f>
        <v>#N/A</v>
      </c>
      <c r="R612" s="36" t="e">
        <f ca="1">LEFT(OFFSET(Lists!$S$2,P612-1+MATCH(F612,OFFSET(Lists!$T$3,P612-1,0,Q612-P612+1),0),0),6)</f>
        <v>#N/A</v>
      </c>
      <c r="S612" s="36" t="e">
        <f ca="1">VLOOKUP(R612,Lists!B:D,3,FALSE)</f>
        <v>#N/A</v>
      </c>
      <c r="T612" s="36" t="str">
        <f>IF(F612&lt;&gt;"",MATCH(R612,'Maximum minutes'!B:B,0),"")</f>
        <v/>
      </c>
      <c r="U612" s="36">
        <f ca="1">IF(F612&lt;&gt;"",COUNTA(OFFSET('Maximum minutes'!$C$1,'Annexe A1 Cours'!T612,0,1,50)),0)</f>
        <v>0</v>
      </c>
      <c r="V612" s="37">
        <f ca="1">IFERROR(OFFSET('Maximum minutes'!$C$1,T612+1,-1+MATCH(G612,OFFSET('Maximum minutes'!$C$1,T612-1,0,1,50),0)),0)</f>
        <v>0</v>
      </c>
      <c r="W612" s="38">
        <f t="shared" ca="1" si="18"/>
        <v>0</v>
      </c>
    </row>
    <row r="613" spans="1:23" s="36" customFormat="1" ht="18.75">
      <c r="A613" s="34"/>
      <c r="B613" s="39"/>
      <c r="C613" s="39"/>
      <c r="D613" s="35"/>
      <c r="E613" s="40"/>
      <c r="F613" s="39"/>
      <c r="G613" s="39"/>
      <c r="H613" s="39"/>
      <c r="I613" s="34"/>
      <c r="J613" s="34"/>
      <c r="K613" s="34"/>
      <c r="L613" s="34"/>
      <c r="M613" s="43" t="str">
        <f ca="1">IFERROR(OFFSET('Maximum minutes'!$C$1,T613,MATCH(IF(G613&lt;&gt;"",G613,F613),OFFSET('Maximum minutes'!$C$1,T613-1,0,1,U613+1),0)-1)*IF(OR(ISNUMBER(J613),J613="sans examen"),1,0)*IF(W613&lt;MinDate,1,0),"")</f>
        <v/>
      </c>
      <c r="N613" s="36">
        <f t="shared" ca="1" si="19"/>
        <v>0</v>
      </c>
      <c r="O613" s="36" t="e">
        <f ca="1">LEFT(OFFSET(Lists!$Q$2,MATCH(E613,Lists!$R$3:$R$19,0),0),4)</f>
        <v>#N/A</v>
      </c>
      <c r="P613" s="36" t="e">
        <f ca="1">MATCH(O613,Lists!$S$2:$S$640,1)</f>
        <v>#N/A</v>
      </c>
      <c r="Q613" s="36" t="e">
        <f ca="1">MATCH(LEFT(OFFSET(Lists!$Q$2,MATCH(E613,Lists!$R$3:$R$19,0)+1,0),4),Lists!$S$3:$S$640,1)</f>
        <v>#N/A</v>
      </c>
      <c r="R613" s="36" t="e">
        <f ca="1">LEFT(OFFSET(Lists!$S$2,P613-1+MATCH(F613,OFFSET(Lists!$T$3,P613-1,0,Q613-P613+1),0),0),6)</f>
        <v>#N/A</v>
      </c>
      <c r="S613" s="36" t="e">
        <f ca="1">VLOOKUP(R613,Lists!B:D,3,FALSE)</f>
        <v>#N/A</v>
      </c>
      <c r="T613" s="36" t="str">
        <f>IF(F613&lt;&gt;"",MATCH(R613,'Maximum minutes'!B:B,0),"")</f>
        <v/>
      </c>
      <c r="U613" s="36">
        <f ca="1">IF(F613&lt;&gt;"",COUNTA(OFFSET('Maximum minutes'!$C$1,'Annexe A1 Cours'!T613,0,1,50)),0)</f>
        <v>0</v>
      </c>
      <c r="V613" s="37">
        <f ca="1">IFERROR(OFFSET('Maximum minutes'!$C$1,T613+1,-1+MATCH(G613,OFFSET('Maximum minutes'!$C$1,T613-1,0,1,50),0)),0)</f>
        <v>0</v>
      </c>
      <c r="W613" s="38">
        <f t="shared" ca="1" si="18"/>
        <v>0</v>
      </c>
    </row>
    <row r="614" spans="1:23" s="36" customFormat="1" ht="18.75">
      <c r="A614" s="34"/>
      <c r="B614" s="39"/>
      <c r="C614" s="39"/>
      <c r="D614" s="35"/>
      <c r="E614" s="40"/>
      <c r="F614" s="39"/>
      <c r="G614" s="39"/>
      <c r="H614" s="39"/>
      <c r="I614" s="34"/>
      <c r="J614" s="34"/>
      <c r="K614" s="34"/>
      <c r="L614" s="34"/>
      <c r="M614" s="43" t="str">
        <f ca="1">IFERROR(OFFSET('Maximum minutes'!$C$1,T614,MATCH(IF(G614&lt;&gt;"",G614,F614),OFFSET('Maximum minutes'!$C$1,T614-1,0,1,U614+1),0)-1)*IF(OR(ISNUMBER(J614),J614="sans examen"),1,0)*IF(W614&lt;MinDate,1,0),"")</f>
        <v/>
      </c>
      <c r="N614" s="36">
        <f t="shared" ca="1" si="19"/>
        <v>0</v>
      </c>
      <c r="O614" s="36" t="e">
        <f ca="1">LEFT(OFFSET(Lists!$Q$2,MATCH(E614,Lists!$R$3:$R$19,0),0),4)</f>
        <v>#N/A</v>
      </c>
      <c r="P614" s="36" t="e">
        <f ca="1">MATCH(O614,Lists!$S$2:$S$640,1)</f>
        <v>#N/A</v>
      </c>
      <c r="Q614" s="36" t="e">
        <f ca="1">MATCH(LEFT(OFFSET(Lists!$Q$2,MATCH(E614,Lists!$R$3:$R$19,0)+1,0),4),Lists!$S$3:$S$640,1)</f>
        <v>#N/A</v>
      </c>
      <c r="R614" s="36" t="e">
        <f ca="1">LEFT(OFFSET(Lists!$S$2,P614-1+MATCH(F614,OFFSET(Lists!$T$3,P614-1,0,Q614-P614+1),0),0),6)</f>
        <v>#N/A</v>
      </c>
      <c r="S614" s="36" t="e">
        <f ca="1">VLOOKUP(R614,Lists!B:D,3,FALSE)</f>
        <v>#N/A</v>
      </c>
      <c r="T614" s="36" t="str">
        <f>IF(F614&lt;&gt;"",MATCH(R614,'Maximum minutes'!B:B,0),"")</f>
        <v/>
      </c>
      <c r="U614" s="36">
        <f ca="1">IF(F614&lt;&gt;"",COUNTA(OFFSET('Maximum minutes'!$C$1,'Annexe A1 Cours'!T614,0,1,50)),0)</f>
        <v>0</v>
      </c>
      <c r="V614" s="37">
        <f ca="1">IFERROR(OFFSET('Maximum minutes'!$C$1,T614+1,-1+MATCH(G614,OFFSET('Maximum minutes'!$C$1,T614-1,0,1,50),0)),0)</f>
        <v>0</v>
      </c>
      <c r="W614" s="38">
        <f t="shared" ca="1" si="18"/>
        <v>0</v>
      </c>
    </row>
    <row r="615" spans="1:23" s="36" customFormat="1" ht="18.75">
      <c r="A615" s="34"/>
      <c r="B615" s="39"/>
      <c r="C615" s="39"/>
      <c r="D615" s="35"/>
      <c r="E615" s="40"/>
      <c r="F615" s="39"/>
      <c r="G615" s="39"/>
      <c r="H615" s="39"/>
      <c r="I615" s="34"/>
      <c r="J615" s="34"/>
      <c r="K615" s="34"/>
      <c r="L615" s="34"/>
      <c r="M615" s="43" t="str">
        <f ca="1">IFERROR(OFFSET('Maximum minutes'!$C$1,T615,MATCH(IF(G615&lt;&gt;"",G615,F615),OFFSET('Maximum minutes'!$C$1,T615-1,0,1,U615+1),0)-1)*IF(OR(ISNUMBER(J615),J615="sans examen"),1,0)*IF(W615&lt;MinDate,1,0),"")</f>
        <v/>
      </c>
      <c r="N615" s="36">
        <f t="shared" ca="1" si="19"/>
        <v>0</v>
      </c>
      <c r="O615" s="36" t="e">
        <f ca="1">LEFT(OFFSET(Lists!$Q$2,MATCH(E615,Lists!$R$3:$R$19,0),0),4)</f>
        <v>#N/A</v>
      </c>
      <c r="P615" s="36" t="e">
        <f ca="1">MATCH(O615,Lists!$S$2:$S$640,1)</f>
        <v>#N/A</v>
      </c>
      <c r="Q615" s="36" t="e">
        <f ca="1">MATCH(LEFT(OFFSET(Lists!$Q$2,MATCH(E615,Lists!$R$3:$R$19,0)+1,0),4),Lists!$S$3:$S$640,1)</f>
        <v>#N/A</v>
      </c>
      <c r="R615" s="36" t="e">
        <f ca="1">LEFT(OFFSET(Lists!$S$2,P615-1+MATCH(F615,OFFSET(Lists!$T$3,P615-1,0,Q615-P615+1),0),0),6)</f>
        <v>#N/A</v>
      </c>
      <c r="S615" s="36" t="e">
        <f ca="1">VLOOKUP(R615,Lists!B:D,3,FALSE)</f>
        <v>#N/A</v>
      </c>
      <c r="T615" s="36" t="str">
        <f>IF(F615&lt;&gt;"",MATCH(R615,'Maximum minutes'!B:B,0),"")</f>
        <v/>
      </c>
      <c r="U615" s="36">
        <f ca="1">IF(F615&lt;&gt;"",COUNTA(OFFSET('Maximum minutes'!$C$1,'Annexe A1 Cours'!T615,0,1,50)),0)</f>
        <v>0</v>
      </c>
      <c r="V615" s="37">
        <f ca="1">IFERROR(OFFSET('Maximum minutes'!$C$1,T615+1,-1+MATCH(G615,OFFSET('Maximum minutes'!$C$1,T615-1,0,1,50),0)),0)</f>
        <v>0</v>
      </c>
      <c r="W615" s="38">
        <f t="shared" ca="1" si="18"/>
        <v>0</v>
      </c>
    </row>
    <row r="616" spans="1:23" s="36" customFormat="1" ht="18.75">
      <c r="A616" s="34"/>
      <c r="B616" s="39"/>
      <c r="C616" s="39"/>
      <c r="D616" s="35"/>
      <c r="E616" s="40"/>
      <c r="F616" s="39"/>
      <c r="G616" s="39"/>
      <c r="H616" s="39"/>
      <c r="I616" s="34"/>
      <c r="J616" s="34"/>
      <c r="K616" s="34"/>
      <c r="L616" s="34"/>
      <c r="M616" s="43" t="str">
        <f ca="1">IFERROR(OFFSET('Maximum minutes'!$C$1,T616,MATCH(IF(G616&lt;&gt;"",G616,F616),OFFSET('Maximum minutes'!$C$1,T616-1,0,1,U616+1),0)-1)*IF(OR(ISNUMBER(J616),J616="sans examen"),1,0)*IF(W616&lt;MinDate,1,0),"")</f>
        <v/>
      </c>
      <c r="N616" s="36">
        <f t="shared" ca="1" si="19"/>
        <v>0</v>
      </c>
      <c r="O616" s="36" t="e">
        <f ca="1">LEFT(OFFSET(Lists!$Q$2,MATCH(E616,Lists!$R$3:$R$19,0),0),4)</f>
        <v>#N/A</v>
      </c>
      <c r="P616" s="36" t="e">
        <f ca="1">MATCH(O616,Lists!$S$2:$S$640,1)</f>
        <v>#N/A</v>
      </c>
      <c r="Q616" s="36" t="e">
        <f ca="1">MATCH(LEFT(OFFSET(Lists!$Q$2,MATCH(E616,Lists!$R$3:$R$19,0)+1,0),4),Lists!$S$3:$S$640,1)</f>
        <v>#N/A</v>
      </c>
      <c r="R616" s="36" t="e">
        <f ca="1">LEFT(OFFSET(Lists!$S$2,P616-1+MATCH(F616,OFFSET(Lists!$T$3,P616-1,0,Q616-P616+1),0),0),6)</f>
        <v>#N/A</v>
      </c>
      <c r="S616" s="36" t="e">
        <f ca="1">VLOOKUP(R616,Lists!B:D,3,FALSE)</f>
        <v>#N/A</v>
      </c>
      <c r="T616" s="36" t="str">
        <f>IF(F616&lt;&gt;"",MATCH(R616,'Maximum minutes'!B:B,0),"")</f>
        <v/>
      </c>
      <c r="U616" s="36">
        <f ca="1">IF(F616&lt;&gt;"",COUNTA(OFFSET('Maximum minutes'!$C$1,'Annexe A1 Cours'!T616,0,1,50)),0)</f>
        <v>0</v>
      </c>
      <c r="V616" s="37">
        <f ca="1">IFERROR(OFFSET('Maximum minutes'!$C$1,T616+1,-1+MATCH(G616,OFFSET('Maximum minutes'!$C$1,T616-1,0,1,50),0)),0)</f>
        <v>0</v>
      </c>
      <c r="W616" s="38">
        <f t="shared" ca="1" si="18"/>
        <v>0</v>
      </c>
    </row>
    <row r="617" spans="1:23" s="36" customFormat="1" ht="18.75">
      <c r="A617" s="34"/>
      <c r="B617" s="39"/>
      <c r="C617" s="39"/>
      <c r="D617" s="35"/>
      <c r="E617" s="40"/>
      <c r="F617" s="39"/>
      <c r="G617" s="39"/>
      <c r="H617" s="39"/>
      <c r="I617" s="34"/>
      <c r="J617" s="34"/>
      <c r="K617" s="34"/>
      <c r="L617" s="34"/>
      <c r="M617" s="43" t="str">
        <f ca="1">IFERROR(OFFSET('Maximum minutes'!$C$1,T617,MATCH(IF(G617&lt;&gt;"",G617,F617),OFFSET('Maximum minutes'!$C$1,T617-1,0,1,U617+1),0)-1)*IF(OR(ISNUMBER(J617),J617="sans examen"),1,0)*IF(W617&lt;MinDate,1,0),"")</f>
        <v/>
      </c>
      <c r="N617" s="36">
        <f t="shared" ca="1" si="19"/>
        <v>0</v>
      </c>
      <c r="O617" s="36" t="e">
        <f ca="1">LEFT(OFFSET(Lists!$Q$2,MATCH(E617,Lists!$R$3:$R$19,0),0),4)</f>
        <v>#N/A</v>
      </c>
      <c r="P617" s="36" t="e">
        <f ca="1">MATCH(O617,Lists!$S$2:$S$640,1)</f>
        <v>#N/A</v>
      </c>
      <c r="Q617" s="36" t="e">
        <f ca="1">MATCH(LEFT(OFFSET(Lists!$Q$2,MATCH(E617,Lists!$R$3:$R$19,0)+1,0),4),Lists!$S$3:$S$640,1)</f>
        <v>#N/A</v>
      </c>
      <c r="R617" s="36" t="e">
        <f ca="1">LEFT(OFFSET(Lists!$S$2,P617-1+MATCH(F617,OFFSET(Lists!$T$3,P617-1,0,Q617-P617+1),0),0),6)</f>
        <v>#N/A</v>
      </c>
      <c r="S617" s="36" t="e">
        <f ca="1">VLOOKUP(R617,Lists!B:D,3,FALSE)</f>
        <v>#N/A</v>
      </c>
      <c r="T617" s="36" t="str">
        <f>IF(F617&lt;&gt;"",MATCH(R617,'Maximum minutes'!B:B,0),"")</f>
        <v/>
      </c>
      <c r="U617" s="36">
        <f ca="1">IF(F617&lt;&gt;"",COUNTA(OFFSET('Maximum minutes'!$C$1,'Annexe A1 Cours'!T617,0,1,50)),0)</f>
        <v>0</v>
      </c>
      <c r="V617" s="37">
        <f ca="1">IFERROR(OFFSET('Maximum minutes'!$C$1,T617+1,-1+MATCH(G617,OFFSET('Maximum minutes'!$C$1,T617-1,0,1,50),0)),0)</f>
        <v>0</v>
      </c>
      <c r="W617" s="38">
        <f t="shared" ca="1" si="18"/>
        <v>0</v>
      </c>
    </row>
    <row r="618" spans="1:23" s="36" customFormat="1" ht="18.75">
      <c r="A618" s="34"/>
      <c r="B618" s="39"/>
      <c r="C618" s="39"/>
      <c r="D618" s="35"/>
      <c r="E618" s="40"/>
      <c r="F618" s="39"/>
      <c r="G618" s="39"/>
      <c r="H618" s="39"/>
      <c r="I618" s="34"/>
      <c r="J618" s="34"/>
      <c r="K618" s="34"/>
      <c r="L618" s="34"/>
      <c r="M618" s="43" t="str">
        <f ca="1">IFERROR(OFFSET('Maximum minutes'!$C$1,T618,MATCH(IF(G618&lt;&gt;"",G618,F618),OFFSET('Maximum minutes'!$C$1,T618-1,0,1,U618+1),0)-1)*IF(OR(ISNUMBER(J618),J618="sans examen"),1,0)*IF(W618&lt;MinDate,1,0),"")</f>
        <v/>
      </c>
      <c r="N618" s="36">
        <f t="shared" ca="1" si="19"/>
        <v>0</v>
      </c>
      <c r="O618" s="36" t="e">
        <f ca="1">LEFT(OFFSET(Lists!$Q$2,MATCH(E618,Lists!$R$3:$R$19,0),0),4)</f>
        <v>#N/A</v>
      </c>
      <c r="P618" s="36" t="e">
        <f ca="1">MATCH(O618,Lists!$S$2:$S$640,1)</f>
        <v>#N/A</v>
      </c>
      <c r="Q618" s="36" t="e">
        <f ca="1">MATCH(LEFT(OFFSET(Lists!$Q$2,MATCH(E618,Lists!$R$3:$R$19,0)+1,0),4),Lists!$S$3:$S$640,1)</f>
        <v>#N/A</v>
      </c>
      <c r="R618" s="36" t="e">
        <f ca="1">LEFT(OFFSET(Lists!$S$2,P618-1+MATCH(F618,OFFSET(Lists!$T$3,P618-1,0,Q618-P618+1),0),0),6)</f>
        <v>#N/A</v>
      </c>
      <c r="S618" s="36" t="e">
        <f ca="1">VLOOKUP(R618,Lists!B:D,3,FALSE)</f>
        <v>#N/A</v>
      </c>
      <c r="T618" s="36" t="str">
        <f>IF(F618&lt;&gt;"",MATCH(R618,'Maximum minutes'!B:B,0),"")</f>
        <v/>
      </c>
      <c r="U618" s="36">
        <f ca="1">IF(F618&lt;&gt;"",COUNTA(OFFSET('Maximum minutes'!$C$1,'Annexe A1 Cours'!T618,0,1,50)),0)</f>
        <v>0</v>
      </c>
      <c r="V618" s="37">
        <f ca="1">IFERROR(OFFSET('Maximum minutes'!$C$1,T618+1,-1+MATCH(G618,OFFSET('Maximum minutes'!$C$1,T618-1,0,1,50),0)),0)</f>
        <v>0</v>
      </c>
      <c r="W618" s="38">
        <f t="shared" ca="1" si="18"/>
        <v>0</v>
      </c>
    </row>
    <row r="619" spans="1:23" s="36" customFormat="1" ht="18.75">
      <c r="A619" s="34"/>
      <c r="B619" s="39"/>
      <c r="C619" s="39"/>
      <c r="D619" s="35"/>
      <c r="E619" s="40"/>
      <c r="F619" s="39"/>
      <c r="G619" s="39"/>
      <c r="H619" s="39"/>
      <c r="I619" s="34"/>
      <c r="J619" s="34"/>
      <c r="K619" s="34"/>
      <c r="L619" s="34"/>
      <c r="M619" s="43" t="str">
        <f ca="1">IFERROR(OFFSET('Maximum minutes'!$C$1,T619,MATCH(IF(G619&lt;&gt;"",G619,F619),OFFSET('Maximum minutes'!$C$1,T619-1,0,1,U619+1),0)-1)*IF(OR(ISNUMBER(J619),J619="sans examen"),1,0)*IF(W619&lt;MinDate,1,0),"")</f>
        <v/>
      </c>
      <c r="N619" s="36">
        <f t="shared" ca="1" si="19"/>
        <v>0</v>
      </c>
      <c r="O619" s="36" t="e">
        <f ca="1">LEFT(OFFSET(Lists!$Q$2,MATCH(E619,Lists!$R$3:$R$19,0),0),4)</f>
        <v>#N/A</v>
      </c>
      <c r="P619" s="36" t="e">
        <f ca="1">MATCH(O619,Lists!$S$2:$S$640,1)</f>
        <v>#N/A</v>
      </c>
      <c r="Q619" s="36" t="e">
        <f ca="1">MATCH(LEFT(OFFSET(Lists!$Q$2,MATCH(E619,Lists!$R$3:$R$19,0)+1,0),4),Lists!$S$3:$S$640,1)</f>
        <v>#N/A</v>
      </c>
      <c r="R619" s="36" t="e">
        <f ca="1">LEFT(OFFSET(Lists!$S$2,P619-1+MATCH(F619,OFFSET(Lists!$T$3,P619-1,0,Q619-P619+1),0),0),6)</f>
        <v>#N/A</v>
      </c>
      <c r="S619" s="36" t="e">
        <f ca="1">VLOOKUP(R619,Lists!B:D,3,FALSE)</f>
        <v>#N/A</v>
      </c>
      <c r="T619" s="36" t="str">
        <f>IF(F619&lt;&gt;"",MATCH(R619,'Maximum minutes'!B:B,0),"")</f>
        <v/>
      </c>
      <c r="U619" s="36">
        <f ca="1">IF(F619&lt;&gt;"",COUNTA(OFFSET('Maximum minutes'!$C$1,'Annexe A1 Cours'!T619,0,1,50)),0)</f>
        <v>0</v>
      </c>
      <c r="V619" s="37">
        <f ca="1">IFERROR(OFFSET('Maximum minutes'!$C$1,T619+1,-1+MATCH(G619,OFFSET('Maximum minutes'!$C$1,T619-1,0,1,50),0)),0)</f>
        <v>0</v>
      </c>
      <c r="W619" s="38">
        <f t="shared" ca="1" si="18"/>
        <v>0</v>
      </c>
    </row>
    <row r="620" spans="1:23" s="36" customFormat="1" ht="18.75">
      <c r="A620" s="34"/>
      <c r="B620" s="39"/>
      <c r="C620" s="39"/>
      <c r="D620" s="35"/>
      <c r="E620" s="40"/>
      <c r="F620" s="39"/>
      <c r="G620" s="39"/>
      <c r="H620" s="39"/>
      <c r="I620" s="34"/>
      <c r="J620" s="34"/>
      <c r="K620" s="34"/>
      <c r="L620" s="34"/>
      <c r="M620" s="43" t="str">
        <f ca="1">IFERROR(OFFSET('Maximum minutes'!$C$1,T620,MATCH(IF(G620&lt;&gt;"",G620,F620),OFFSET('Maximum minutes'!$C$1,T620-1,0,1,U620+1),0)-1)*IF(OR(ISNUMBER(J620),J620="sans examen"),1,0)*IF(W620&lt;MinDate,1,0),"")</f>
        <v/>
      </c>
      <c r="N620" s="36">
        <f t="shared" ca="1" si="19"/>
        <v>0</v>
      </c>
      <c r="O620" s="36" t="e">
        <f ca="1">LEFT(OFFSET(Lists!$Q$2,MATCH(E620,Lists!$R$3:$R$19,0),0),4)</f>
        <v>#N/A</v>
      </c>
      <c r="P620" s="36" t="e">
        <f ca="1">MATCH(O620,Lists!$S$2:$S$640,1)</f>
        <v>#N/A</v>
      </c>
      <c r="Q620" s="36" t="e">
        <f ca="1">MATCH(LEFT(OFFSET(Lists!$Q$2,MATCH(E620,Lists!$R$3:$R$19,0)+1,0),4),Lists!$S$3:$S$640,1)</f>
        <v>#N/A</v>
      </c>
      <c r="R620" s="36" t="e">
        <f ca="1">LEFT(OFFSET(Lists!$S$2,P620-1+MATCH(F620,OFFSET(Lists!$T$3,P620-1,0,Q620-P620+1),0),0),6)</f>
        <v>#N/A</v>
      </c>
      <c r="S620" s="36" t="e">
        <f ca="1">VLOOKUP(R620,Lists!B:D,3,FALSE)</f>
        <v>#N/A</v>
      </c>
      <c r="T620" s="36" t="str">
        <f>IF(F620&lt;&gt;"",MATCH(R620,'Maximum minutes'!B:B,0),"")</f>
        <v/>
      </c>
      <c r="U620" s="36">
        <f ca="1">IF(F620&lt;&gt;"",COUNTA(OFFSET('Maximum minutes'!$C$1,'Annexe A1 Cours'!T620,0,1,50)),0)</f>
        <v>0</v>
      </c>
      <c r="V620" s="37">
        <f ca="1">IFERROR(OFFSET('Maximum minutes'!$C$1,T620+1,-1+MATCH(G620,OFFSET('Maximum minutes'!$C$1,T620-1,0,1,50),0)),0)</f>
        <v>0</v>
      </c>
      <c r="W620" s="38">
        <f t="shared" ca="1" si="18"/>
        <v>0</v>
      </c>
    </row>
    <row r="621" spans="1:23" s="36" customFormat="1" ht="18.75">
      <c r="A621" s="34"/>
      <c r="B621" s="39"/>
      <c r="C621" s="39"/>
      <c r="D621" s="35"/>
      <c r="E621" s="40"/>
      <c r="F621" s="39"/>
      <c r="G621" s="39"/>
      <c r="H621" s="39"/>
      <c r="I621" s="34"/>
      <c r="J621" s="34"/>
      <c r="K621" s="34"/>
      <c r="L621" s="34"/>
      <c r="M621" s="43" t="str">
        <f ca="1">IFERROR(OFFSET('Maximum minutes'!$C$1,T621,MATCH(IF(G621&lt;&gt;"",G621,F621),OFFSET('Maximum minutes'!$C$1,T621-1,0,1,U621+1),0)-1)*IF(OR(ISNUMBER(J621),J621="sans examen"),1,0)*IF(W621&lt;MinDate,1,0),"")</f>
        <v/>
      </c>
      <c r="N621" s="36">
        <f t="shared" ca="1" si="19"/>
        <v>0</v>
      </c>
      <c r="O621" s="36" t="e">
        <f ca="1">LEFT(OFFSET(Lists!$Q$2,MATCH(E621,Lists!$R$3:$R$19,0),0),4)</f>
        <v>#N/A</v>
      </c>
      <c r="P621" s="36" t="e">
        <f ca="1">MATCH(O621,Lists!$S$2:$S$640,1)</f>
        <v>#N/A</v>
      </c>
      <c r="Q621" s="36" t="e">
        <f ca="1">MATCH(LEFT(OFFSET(Lists!$Q$2,MATCH(E621,Lists!$R$3:$R$19,0)+1,0),4),Lists!$S$3:$S$640,1)</f>
        <v>#N/A</v>
      </c>
      <c r="R621" s="36" t="e">
        <f ca="1">LEFT(OFFSET(Lists!$S$2,P621-1+MATCH(F621,OFFSET(Lists!$T$3,P621-1,0,Q621-P621+1),0),0),6)</f>
        <v>#N/A</v>
      </c>
      <c r="S621" s="36" t="e">
        <f ca="1">VLOOKUP(R621,Lists!B:D,3,FALSE)</f>
        <v>#N/A</v>
      </c>
      <c r="T621" s="36" t="str">
        <f>IF(F621&lt;&gt;"",MATCH(R621,'Maximum minutes'!B:B,0),"")</f>
        <v/>
      </c>
      <c r="U621" s="36">
        <f ca="1">IF(F621&lt;&gt;"",COUNTA(OFFSET('Maximum minutes'!$C$1,'Annexe A1 Cours'!T621,0,1,50)),0)</f>
        <v>0</v>
      </c>
      <c r="V621" s="37">
        <f ca="1">IFERROR(OFFSET('Maximum minutes'!$C$1,T621+1,-1+MATCH(G621,OFFSET('Maximum minutes'!$C$1,T621-1,0,1,50),0)),0)</f>
        <v>0</v>
      </c>
      <c r="W621" s="38">
        <f t="shared" ca="1" si="18"/>
        <v>0</v>
      </c>
    </row>
    <row r="622" spans="1:23" s="36" customFormat="1" ht="18.75">
      <c r="A622" s="34"/>
      <c r="B622" s="39"/>
      <c r="C622" s="39"/>
      <c r="D622" s="35"/>
      <c r="E622" s="40"/>
      <c r="F622" s="39"/>
      <c r="G622" s="39"/>
      <c r="H622" s="39"/>
      <c r="I622" s="34"/>
      <c r="J622" s="34"/>
      <c r="K622" s="34"/>
      <c r="L622" s="34"/>
      <c r="M622" s="43" t="str">
        <f ca="1">IFERROR(OFFSET('Maximum minutes'!$C$1,T622,MATCH(IF(G622&lt;&gt;"",G622,F622),OFFSET('Maximum minutes'!$C$1,T622-1,0,1,U622+1),0)-1)*IF(OR(ISNUMBER(J622),J622="sans examen"),1,0)*IF(W622&lt;MinDate,1,0),"")</f>
        <v/>
      </c>
      <c r="N622" s="36">
        <f t="shared" ca="1" si="19"/>
        <v>0</v>
      </c>
      <c r="O622" s="36" t="e">
        <f ca="1">LEFT(OFFSET(Lists!$Q$2,MATCH(E622,Lists!$R$3:$R$19,0),0),4)</f>
        <v>#N/A</v>
      </c>
      <c r="P622" s="36" t="e">
        <f ca="1">MATCH(O622,Lists!$S$2:$S$640,1)</f>
        <v>#N/A</v>
      </c>
      <c r="Q622" s="36" t="e">
        <f ca="1">MATCH(LEFT(OFFSET(Lists!$Q$2,MATCH(E622,Lists!$R$3:$R$19,0)+1,0),4),Lists!$S$3:$S$640,1)</f>
        <v>#N/A</v>
      </c>
      <c r="R622" s="36" t="e">
        <f ca="1">LEFT(OFFSET(Lists!$S$2,P622-1+MATCH(F622,OFFSET(Lists!$T$3,P622-1,0,Q622-P622+1),0),0),6)</f>
        <v>#N/A</v>
      </c>
      <c r="S622" s="36" t="e">
        <f ca="1">VLOOKUP(R622,Lists!B:D,3,FALSE)</f>
        <v>#N/A</v>
      </c>
      <c r="T622" s="36" t="str">
        <f>IF(F622&lt;&gt;"",MATCH(R622,'Maximum minutes'!B:B,0),"")</f>
        <v/>
      </c>
      <c r="U622" s="36">
        <f ca="1">IF(F622&lt;&gt;"",COUNTA(OFFSET('Maximum minutes'!$C$1,'Annexe A1 Cours'!T622,0,1,50)),0)</f>
        <v>0</v>
      </c>
      <c r="V622" s="37">
        <f ca="1">IFERROR(OFFSET('Maximum minutes'!$C$1,T622+1,-1+MATCH(G622,OFFSET('Maximum minutes'!$C$1,T622-1,0,1,50),0)),0)</f>
        <v>0</v>
      </c>
      <c r="W622" s="38">
        <f t="shared" ca="1" si="18"/>
        <v>0</v>
      </c>
    </row>
    <row r="623" spans="1:23" s="36" customFormat="1" ht="18.75">
      <c r="A623" s="34"/>
      <c r="B623" s="39"/>
      <c r="C623" s="39"/>
      <c r="D623" s="35"/>
      <c r="E623" s="40"/>
      <c r="F623" s="39"/>
      <c r="G623" s="39"/>
      <c r="H623" s="39"/>
      <c r="I623" s="34"/>
      <c r="J623" s="34"/>
      <c r="K623" s="34"/>
      <c r="L623" s="34"/>
      <c r="M623" s="43" t="str">
        <f ca="1">IFERROR(OFFSET('Maximum minutes'!$C$1,T623,MATCH(IF(G623&lt;&gt;"",G623,F623),OFFSET('Maximum minutes'!$C$1,T623-1,0,1,U623+1),0)-1)*IF(OR(ISNUMBER(J623),J623="sans examen"),1,0)*IF(W623&lt;MinDate,1,0),"")</f>
        <v/>
      </c>
      <c r="N623" s="36">
        <f t="shared" ca="1" si="19"/>
        <v>0</v>
      </c>
      <c r="O623" s="36" t="e">
        <f ca="1">LEFT(OFFSET(Lists!$Q$2,MATCH(E623,Lists!$R$3:$R$19,0),0),4)</f>
        <v>#N/A</v>
      </c>
      <c r="P623" s="36" t="e">
        <f ca="1">MATCH(O623,Lists!$S$2:$S$640,1)</f>
        <v>#N/A</v>
      </c>
      <c r="Q623" s="36" t="e">
        <f ca="1">MATCH(LEFT(OFFSET(Lists!$Q$2,MATCH(E623,Lists!$R$3:$R$19,0)+1,0),4),Lists!$S$3:$S$640,1)</f>
        <v>#N/A</v>
      </c>
      <c r="R623" s="36" t="e">
        <f ca="1">LEFT(OFFSET(Lists!$S$2,P623-1+MATCH(F623,OFFSET(Lists!$T$3,P623-1,0,Q623-P623+1),0),0),6)</f>
        <v>#N/A</v>
      </c>
      <c r="S623" s="36" t="e">
        <f ca="1">VLOOKUP(R623,Lists!B:D,3,FALSE)</f>
        <v>#N/A</v>
      </c>
      <c r="T623" s="36" t="str">
        <f>IF(F623&lt;&gt;"",MATCH(R623,'Maximum minutes'!B:B,0),"")</f>
        <v/>
      </c>
      <c r="U623" s="36">
        <f ca="1">IF(F623&lt;&gt;"",COUNTA(OFFSET('Maximum minutes'!$C$1,'Annexe A1 Cours'!T623,0,1,50)),0)</f>
        <v>0</v>
      </c>
      <c r="V623" s="37">
        <f ca="1">IFERROR(OFFSET('Maximum minutes'!$C$1,T623+1,-1+MATCH(G623,OFFSET('Maximum minutes'!$C$1,T623-1,0,1,50),0)),0)</f>
        <v>0</v>
      </c>
      <c r="W623" s="38">
        <f t="shared" ca="1" si="18"/>
        <v>0</v>
      </c>
    </row>
    <row r="624" spans="1:23" s="36" customFormat="1" ht="18.75">
      <c r="A624" s="34"/>
      <c r="B624" s="39"/>
      <c r="C624" s="39"/>
      <c r="D624" s="35"/>
      <c r="E624" s="40"/>
      <c r="F624" s="39"/>
      <c r="G624" s="39"/>
      <c r="H624" s="39"/>
      <c r="I624" s="34"/>
      <c r="J624" s="34"/>
      <c r="K624" s="34"/>
      <c r="L624" s="34"/>
      <c r="M624" s="43" t="str">
        <f ca="1">IFERROR(OFFSET('Maximum minutes'!$C$1,T624,MATCH(IF(G624&lt;&gt;"",G624,F624),OFFSET('Maximum minutes'!$C$1,T624-1,0,1,U624+1),0)-1)*IF(OR(ISNUMBER(J624),J624="sans examen"),1,0)*IF(W624&lt;MinDate,1,0),"")</f>
        <v/>
      </c>
      <c r="N624" s="36">
        <f t="shared" ca="1" si="19"/>
        <v>0</v>
      </c>
      <c r="O624" s="36" t="e">
        <f ca="1">LEFT(OFFSET(Lists!$Q$2,MATCH(E624,Lists!$R$3:$R$19,0),0),4)</f>
        <v>#N/A</v>
      </c>
      <c r="P624" s="36" t="e">
        <f ca="1">MATCH(O624,Lists!$S$2:$S$640,1)</f>
        <v>#N/A</v>
      </c>
      <c r="Q624" s="36" t="e">
        <f ca="1">MATCH(LEFT(OFFSET(Lists!$Q$2,MATCH(E624,Lists!$R$3:$R$19,0)+1,0),4),Lists!$S$3:$S$640,1)</f>
        <v>#N/A</v>
      </c>
      <c r="R624" s="36" t="e">
        <f ca="1">LEFT(OFFSET(Lists!$S$2,P624-1+MATCH(F624,OFFSET(Lists!$T$3,P624-1,0,Q624-P624+1),0),0),6)</f>
        <v>#N/A</v>
      </c>
      <c r="S624" s="36" t="e">
        <f ca="1">VLOOKUP(R624,Lists!B:D,3,FALSE)</f>
        <v>#N/A</v>
      </c>
      <c r="T624" s="36" t="str">
        <f>IF(F624&lt;&gt;"",MATCH(R624,'Maximum minutes'!B:B,0),"")</f>
        <v/>
      </c>
      <c r="U624" s="36">
        <f ca="1">IF(F624&lt;&gt;"",COUNTA(OFFSET('Maximum minutes'!$C$1,'Annexe A1 Cours'!T624,0,1,50)),0)</f>
        <v>0</v>
      </c>
      <c r="V624" s="37">
        <f ca="1">IFERROR(OFFSET('Maximum minutes'!$C$1,T624+1,-1+MATCH(G624,OFFSET('Maximum minutes'!$C$1,T624-1,0,1,50),0)),0)</f>
        <v>0</v>
      </c>
      <c r="W624" s="38">
        <f t="shared" ca="1" si="18"/>
        <v>0</v>
      </c>
    </row>
    <row r="625" spans="1:23" s="36" customFormat="1" ht="18.75">
      <c r="A625" s="34"/>
      <c r="B625" s="39"/>
      <c r="C625" s="39"/>
      <c r="D625" s="35"/>
      <c r="E625" s="40"/>
      <c r="F625" s="39"/>
      <c r="G625" s="39"/>
      <c r="H625" s="39"/>
      <c r="I625" s="34"/>
      <c r="J625" s="34"/>
      <c r="K625" s="34"/>
      <c r="L625" s="34"/>
      <c r="M625" s="43" t="str">
        <f ca="1">IFERROR(OFFSET('Maximum minutes'!$C$1,T625,MATCH(IF(G625&lt;&gt;"",G625,F625),OFFSET('Maximum minutes'!$C$1,T625-1,0,1,U625+1),0)-1)*IF(OR(ISNUMBER(J625),J625="sans examen"),1,0)*IF(W625&lt;MinDate,1,0),"")</f>
        <v/>
      </c>
      <c r="N625" s="36">
        <f t="shared" ca="1" si="19"/>
        <v>0</v>
      </c>
      <c r="O625" s="36" t="e">
        <f ca="1">LEFT(OFFSET(Lists!$Q$2,MATCH(E625,Lists!$R$3:$R$19,0),0),4)</f>
        <v>#N/A</v>
      </c>
      <c r="P625" s="36" t="e">
        <f ca="1">MATCH(O625,Lists!$S$2:$S$640,1)</f>
        <v>#N/A</v>
      </c>
      <c r="Q625" s="36" t="e">
        <f ca="1">MATCH(LEFT(OFFSET(Lists!$Q$2,MATCH(E625,Lists!$R$3:$R$19,0)+1,0),4),Lists!$S$3:$S$640,1)</f>
        <v>#N/A</v>
      </c>
      <c r="R625" s="36" t="e">
        <f ca="1">LEFT(OFFSET(Lists!$S$2,P625-1+MATCH(F625,OFFSET(Lists!$T$3,P625-1,0,Q625-P625+1),0),0),6)</f>
        <v>#N/A</v>
      </c>
      <c r="S625" s="36" t="e">
        <f ca="1">VLOOKUP(R625,Lists!B:D,3,FALSE)</f>
        <v>#N/A</v>
      </c>
      <c r="T625" s="36" t="str">
        <f>IF(F625&lt;&gt;"",MATCH(R625,'Maximum minutes'!B:B,0),"")</f>
        <v/>
      </c>
      <c r="U625" s="36">
        <f ca="1">IF(F625&lt;&gt;"",COUNTA(OFFSET('Maximum minutes'!$C$1,'Annexe A1 Cours'!T625,0,1,50)),0)</f>
        <v>0</v>
      </c>
      <c r="V625" s="37">
        <f ca="1">IFERROR(OFFSET('Maximum minutes'!$C$1,T625+1,-1+MATCH(G625,OFFSET('Maximum minutes'!$C$1,T625-1,0,1,50),0)),0)</f>
        <v>0</v>
      </c>
      <c r="W625" s="38">
        <f t="shared" ca="1" si="18"/>
        <v>0</v>
      </c>
    </row>
    <row r="626" spans="1:23" s="36" customFormat="1" ht="18.75">
      <c r="A626" s="34"/>
      <c r="B626" s="39"/>
      <c r="C626" s="39"/>
      <c r="D626" s="35"/>
      <c r="E626" s="40"/>
      <c r="F626" s="39"/>
      <c r="G626" s="39"/>
      <c r="H626" s="39"/>
      <c r="I626" s="34"/>
      <c r="J626" s="34"/>
      <c r="K626" s="34"/>
      <c r="L626" s="34"/>
      <c r="M626" s="43" t="str">
        <f ca="1">IFERROR(OFFSET('Maximum minutes'!$C$1,T626,MATCH(IF(G626&lt;&gt;"",G626,F626),OFFSET('Maximum minutes'!$C$1,T626-1,0,1,U626+1),0)-1)*IF(OR(ISNUMBER(J626),J626="sans examen"),1,0)*IF(W626&lt;MinDate,1,0),"")</f>
        <v/>
      </c>
      <c r="N626" s="36">
        <f t="shared" ca="1" si="19"/>
        <v>0</v>
      </c>
      <c r="O626" s="36" t="e">
        <f ca="1">LEFT(OFFSET(Lists!$Q$2,MATCH(E626,Lists!$R$3:$R$19,0),0),4)</f>
        <v>#N/A</v>
      </c>
      <c r="P626" s="36" t="e">
        <f ca="1">MATCH(O626,Lists!$S$2:$S$640,1)</f>
        <v>#N/A</v>
      </c>
      <c r="Q626" s="36" t="e">
        <f ca="1">MATCH(LEFT(OFFSET(Lists!$Q$2,MATCH(E626,Lists!$R$3:$R$19,0)+1,0),4),Lists!$S$3:$S$640,1)</f>
        <v>#N/A</v>
      </c>
      <c r="R626" s="36" t="e">
        <f ca="1">LEFT(OFFSET(Lists!$S$2,P626-1+MATCH(F626,OFFSET(Lists!$T$3,P626-1,0,Q626-P626+1),0),0),6)</f>
        <v>#N/A</v>
      </c>
      <c r="S626" s="36" t="e">
        <f ca="1">VLOOKUP(R626,Lists!B:D,3,FALSE)</f>
        <v>#N/A</v>
      </c>
      <c r="T626" s="36" t="str">
        <f>IF(F626&lt;&gt;"",MATCH(R626,'Maximum minutes'!B:B,0),"")</f>
        <v/>
      </c>
      <c r="U626" s="36">
        <f ca="1">IF(F626&lt;&gt;"",COUNTA(OFFSET('Maximum minutes'!$C$1,'Annexe A1 Cours'!T626,0,1,50)),0)</f>
        <v>0</v>
      </c>
      <c r="V626" s="37">
        <f ca="1">IFERROR(OFFSET('Maximum minutes'!$C$1,T626+1,-1+MATCH(G626,OFFSET('Maximum minutes'!$C$1,T626-1,0,1,50),0)),0)</f>
        <v>0</v>
      </c>
      <c r="W626" s="38">
        <f t="shared" ca="1" si="18"/>
        <v>0</v>
      </c>
    </row>
    <row r="627" spans="1:23" s="36" customFormat="1" ht="18.75">
      <c r="A627" s="34"/>
      <c r="B627" s="39"/>
      <c r="C627" s="39"/>
      <c r="D627" s="35"/>
      <c r="E627" s="40"/>
      <c r="F627" s="39"/>
      <c r="G627" s="39"/>
      <c r="H627" s="39"/>
      <c r="I627" s="34"/>
      <c r="J627" s="34"/>
      <c r="K627" s="34"/>
      <c r="L627" s="34"/>
      <c r="M627" s="43" t="str">
        <f ca="1">IFERROR(OFFSET('Maximum minutes'!$C$1,T627,MATCH(IF(G627&lt;&gt;"",G627,F627),OFFSET('Maximum minutes'!$C$1,T627-1,0,1,U627+1),0)-1)*IF(OR(ISNUMBER(J627),J627="sans examen"),1,0)*IF(W627&lt;MinDate,1,0),"")</f>
        <v/>
      </c>
      <c r="N627" s="36">
        <f t="shared" ca="1" si="19"/>
        <v>0</v>
      </c>
      <c r="O627" s="36" t="e">
        <f ca="1">LEFT(OFFSET(Lists!$Q$2,MATCH(E627,Lists!$R$3:$R$19,0),0),4)</f>
        <v>#N/A</v>
      </c>
      <c r="P627" s="36" t="e">
        <f ca="1">MATCH(O627,Lists!$S$2:$S$640,1)</f>
        <v>#N/A</v>
      </c>
      <c r="Q627" s="36" t="e">
        <f ca="1">MATCH(LEFT(OFFSET(Lists!$Q$2,MATCH(E627,Lists!$R$3:$R$19,0)+1,0),4),Lists!$S$3:$S$640,1)</f>
        <v>#N/A</v>
      </c>
      <c r="R627" s="36" t="e">
        <f ca="1">LEFT(OFFSET(Lists!$S$2,P627-1+MATCH(F627,OFFSET(Lists!$T$3,P627-1,0,Q627-P627+1),0),0),6)</f>
        <v>#N/A</v>
      </c>
      <c r="S627" s="36" t="e">
        <f ca="1">VLOOKUP(R627,Lists!B:D,3,FALSE)</f>
        <v>#N/A</v>
      </c>
      <c r="T627" s="36" t="str">
        <f>IF(F627&lt;&gt;"",MATCH(R627,'Maximum minutes'!B:B,0),"")</f>
        <v/>
      </c>
      <c r="U627" s="36">
        <f ca="1">IF(F627&lt;&gt;"",COUNTA(OFFSET('Maximum minutes'!$C$1,'Annexe A1 Cours'!T627,0,1,50)),0)</f>
        <v>0</v>
      </c>
      <c r="V627" s="37">
        <f ca="1">IFERROR(OFFSET('Maximum minutes'!$C$1,T627+1,-1+MATCH(G627,OFFSET('Maximum minutes'!$C$1,T627-1,0,1,50),0)),0)</f>
        <v>0</v>
      </c>
      <c r="W627" s="38">
        <f t="shared" ca="1" si="18"/>
        <v>0</v>
      </c>
    </row>
    <row r="628" spans="1:23" s="36" customFormat="1" ht="18.75">
      <c r="A628" s="34"/>
      <c r="B628" s="39"/>
      <c r="C628" s="39"/>
      <c r="D628" s="35"/>
      <c r="E628" s="40"/>
      <c r="F628" s="39"/>
      <c r="G628" s="39"/>
      <c r="H628" s="39"/>
      <c r="I628" s="34"/>
      <c r="J628" s="34"/>
      <c r="K628" s="34"/>
      <c r="L628" s="34"/>
      <c r="M628" s="43" t="str">
        <f ca="1">IFERROR(OFFSET('Maximum minutes'!$C$1,T628,MATCH(IF(G628&lt;&gt;"",G628,F628),OFFSET('Maximum minutes'!$C$1,T628-1,0,1,U628+1),0)-1)*IF(OR(ISNUMBER(J628),J628="sans examen"),1,0)*IF(W628&lt;MinDate,1,0),"")</f>
        <v/>
      </c>
      <c r="N628" s="36">
        <f t="shared" ca="1" si="19"/>
        <v>0</v>
      </c>
      <c r="O628" s="36" t="e">
        <f ca="1">LEFT(OFFSET(Lists!$Q$2,MATCH(E628,Lists!$R$3:$R$19,0),0),4)</f>
        <v>#N/A</v>
      </c>
      <c r="P628" s="36" t="e">
        <f ca="1">MATCH(O628,Lists!$S$2:$S$640,1)</f>
        <v>#N/A</v>
      </c>
      <c r="Q628" s="36" t="e">
        <f ca="1">MATCH(LEFT(OFFSET(Lists!$Q$2,MATCH(E628,Lists!$R$3:$R$19,0)+1,0),4),Lists!$S$3:$S$640,1)</f>
        <v>#N/A</v>
      </c>
      <c r="R628" s="36" t="e">
        <f ca="1">LEFT(OFFSET(Lists!$S$2,P628-1+MATCH(F628,OFFSET(Lists!$T$3,P628-1,0,Q628-P628+1),0),0),6)</f>
        <v>#N/A</v>
      </c>
      <c r="S628" s="36" t="e">
        <f ca="1">VLOOKUP(R628,Lists!B:D,3,FALSE)</f>
        <v>#N/A</v>
      </c>
      <c r="T628" s="36" t="str">
        <f>IF(F628&lt;&gt;"",MATCH(R628,'Maximum minutes'!B:B,0),"")</f>
        <v/>
      </c>
      <c r="U628" s="36">
        <f ca="1">IF(F628&lt;&gt;"",COUNTA(OFFSET('Maximum minutes'!$C$1,'Annexe A1 Cours'!T628,0,1,50)),0)</f>
        <v>0</v>
      </c>
      <c r="V628" s="37">
        <f ca="1">IFERROR(OFFSET('Maximum minutes'!$C$1,T628+1,-1+MATCH(G628,OFFSET('Maximum minutes'!$C$1,T628-1,0,1,50),0)),0)</f>
        <v>0</v>
      </c>
      <c r="W628" s="38">
        <f t="shared" ca="1" si="18"/>
        <v>0</v>
      </c>
    </row>
    <row r="629" spans="1:23" s="36" customFormat="1" ht="18.75">
      <c r="A629" s="34"/>
      <c r="B629" s="39"/>
      <c r="C629" s="39"/>
      <c r="D629" s="35"/>
      <c r="E629" s="40"/>
      <c r="F629" s="39"/>
      <c r="G629" s="39"/>
      <c r="H629" s="39"/>
      <c r="I629" s="34"/>
      <c r="J629" s="34"/>
      <c r="K629" s="34"/>
      <c r="L629" s="34"/>
      <c r="M629" s="43" t="str">
        <f ca="1">IFERROR(OFFSET('Maximum minutes'!$C$1,T629,MATCH(IF(G629&lt;&gt;"",G629,F629),OFFSET('Maximum minutes'!$C$1,T629-1,0,1,U629+1),0)-1)*IF(OR(ISNUMBER(J629),J629="sans examen"),1,0)*IF(W629&lt;MinDate,1,0),"")</f>
        <v/>
      </c>
      <c r="N629" s="36">
        <f t="shared" ca="1" si="19"/>
        <v>0</v>
      </c>
      <c r="O629" s="36" t="e">
        <f ca="1">LEFT(OFFSET(Lists!$Q$2,MATCH(E629,Lists!$R$3:$R$19,0),0),4)</f>
        <v>#N/A</v>
      </c>
      <c r="P629" s="36" t="e">
        <f ca="1">MATCH(O629,Lists!$S$2:$S$640,1)</f>
        <v>#N/A</v>
      </c>
      <c r="Q629" s="36" t="e">
        <f ca="1">MATCH(LEFT(OFFSET(Lists!$Q$2,MATCH(E629,Lists!$R$3:$R$19,0)+1,0),4),Lists!$S$3:$S$640,1)</f>
        <v>#N/A</v>
      </c>
      <c r="R629" s="36" t="e">
        <f ca="1">LEFT(OFFSET(Lists!$S$2,P629-1+MATCH(F629,OFFSET(Lists!$T$3,P629-1,0,Q629-P629+1),0),0),6)</f>
        <v>#N/A</v>
      </c>
      <c r="S629" s="36" t="e">
        <f ca="1">VLOOKUP(R629,Lists!B:D,3,FALSE)</f>
        <v>#N/A</v>
      </c>
      <c r="T629" s="36" t="str">
        <f>IF(F629&lt;&gt;"",MATCH(R629,'Maximum minutes'!B:B,0),"")</f>
        <v/>
      </c>
      <c r="U629" s="36">
        <f ca="1">IF(F629&lt;&gt;"",COUNTA(OFFSET('Maximum minutes'!$C$1,'Annexe A1 Cours'!T629,0,1,50)),0)</f>
        <v>0</v>
      </c>
      <c r="V629" s="37">
        <f ca="1">IFERROR(OFFSET('Maximum minutes'!$C$1,T629+1,-1+MATCH(G629,OFFSET('Maximum minutes'!$C$1,T629-1,0,1,50),0)),0)</f>
        <v>0</v>
      </c>
      <c r="W629" s="38">
        <f t="shared" ca="1" si="18"/>
        <v>0</v>
      </c>
    </row>
    <row r="630" spans="1:23" s="36" customFormat="1" ht="18.75">
      <c r="A630" s="34"/>
      <c r="B630" s="39"/>
      <c r="C630" s="39"/>
      <c r="D630" s="35"/>
      <c r="E630" s="40"/>
      <c r="F630" s="39"/>
      <c r="G630" s="39"/>
      <c r="H630" s="39"/>
      <c r="I630" s="34"/>
      <c r="J630" s="34"/>
      <c r="K630" s="34"/>
      <c r="L630" s="34"/>
      <c r="M630" s="43" t="str">
        <f ca="1">IFERROR(OFFSET('Maximum minutes'!$C$1,T630,MATCH(IF(G630&lt;&gt;"",G630,F630),OFFSET('Maximum minutes'!$C$1,T630-1,0,1,U630+1),0)-1)*IF(OR(ISNUMBER(J630),J630="sans examen"),1,0)*IF(W630&lt;MinDate,1,0),"")</f>
        <v/>
      </c>
      <c r="N630" s="36">
        <f t="shared" ca="1" si="19"/>
        <v>0</v>
      </c>
      <c r="O630" s="36" t="e">
        <f ca="1">LEFT(OFFSET(Lists!$Q$2,MATCH(E630,Lists!$R$3:$R$19,0),0),4)</f>
        <v>#N/A</v>
      </c>
      <c r="P630" s="36" t="e">
        <f ca="1">MATCH(O630,Lists!$S$2:$S$640,1)</f>
        <v>#N/A</v>
      </c>
      <c r="Q630" s="36" t="e">
        <f ca="1">MATCH(LEFT(OFFSET(Lists!$Q$2,MATCH(E630,Lists!$R$3:$R$19,0)+1,0),4),Lists!$S$3:$S$640,1)</f>
        <v>#N/A</v>
      </c>
      <c r="R630" s="36" t="e">
        <f ca="1">LEFT(OFFSET(Lists!$S$2,P630-1+MATCH(F630,OFFSET(Lists!$T$3,P630-1,0,Q630-P630+1),0),0),6)</f>
        <v>#N/A</v>
      </c>
      <c r="S630" s="36" t="e">
        <f ca="1">VLOOKUP(R630,Lists!B:D,3,FALSE)</f>
        <v>#N/A</v>
      </c>
      <c r="T630" s="36" t="str">
        <f>IF(F630&lt;&gt;"",MATCH(R630,'Maximum minutes'!B:B,0),"")</f>
        <v/>
      </c>
      <c r="U630" s="36">
        <f ca="1">IF(F630&lt;&gt;"",COUNTA(OFFSET('Maximum minutes'!$C$1,'Annexe A1 Cours'!T630,0,1,50)),0)</f>
        <v>0</v>
      </c>
      <c r="V630" s="37">
        <f ca="1">IFERROR(OFFSET('Maximum minutes'!$C$1,T630+1,-1+MATCH(G630,OFFSET('Maximum minutes'!$C$1,T630-1,0,1,50),0)),0)</f>
        <v>0</v>
      </c>
      <c r="W630" s="38">
        <f t="shared" ca="1" si="18"/>
        <v>0</v>
      </c>
    </row>
    <row r="631" spans="1:23" s="36" customFormat="1" ht="18.75">
      <c r="A631" s="34"/>
      <c r="B631" s="39"/>
      <c r="C631" s="39"/>
      <c r="D631" s="35"/>
      <c r="E631" s="40"/>
      <c r="F631" s="39"/>
      <c r="G631" s="39"/>
      <c r="H631" s="39"/>
      <c r="I631" s="34"/>
      <c r="J631" s="34"/>
      <c r="K631" s="34"/>
      <c r="L631" s="34"/>
      <c r="M631" s="43" t="str">
        <f ca="1">IFERROR(OFFSET('Maximum minutes'!$C$1,T631,MATCH(IF(G631&lt;&gt;"",G631,F631),OFFSET('Maximum minutes'!$C$1,T631-1,0,1,U631+1),0)-1)*IF(OR(ISNUMBER(J631),J631="sans examen"),1,0)*IF(W631&lt;MinDate,1,0),"")</f>
        <v/>
      </c>
      <c r="N631" s="36">
        <f t="shared" ca="1" si="19"/>
        <v>0</v>
      </c>
      <c r="O631" s="36" t="e">
        <f ca="1">LEFT(OFFSET(Lists!$Q$2,MATCH(E631,Lists!$R$3:$R$19,0),0),4)</f>
        <v>#N/A</v>
      </c>
      <c r="P631" s="36" t="e">
        <f ca="1">MATCH(O631,Lists!$S$2:$S$640,1)</f>
        <v>#N/A</v>
      </c>
      <c r="Q631" s="36" t="e">
        <f ca="1">MATCH(LEFT(OFFSET(Lists!$Q$2,MATCH(E631,Lists!$R$3:$R$19,0)+1,0),4),Lists!$S$3:$S$640,1)</f>
        <v>#N/A</v>
      </c>
      <c r="R631" s="36" t="e">
        <f ca="1">LEFT(OFFSET(Lists!$S$2,P631-1+MATCH(F631,OFFSET(Lists!$T$3,P631-1,0,Q631-P631+1),0),0),6)</f>
        <v>#N/A</v>
      </c>
      <c r="S631" s="36" t="e">
        <f ca="1">VLOOKUP(R631,Lists!B:D,3,FALSE)</f>
        <v>#N/A</v>
      </c>
      <c r="T631" s="36" t="str">
        <f>IF(F631&lt;&gt;"",MATCH(R631,'Maximum minutes'!B:B,0),"")</f>
        <v/>
      </c>
      <c r="U631" s="36">
        <f ca="1">IF(F631&lt;&gt;"",COUNTA(OFFSET('Maximum minutes'!$C$1,'Annexe A1 Cours'!T631,0,1,50)),0)</f>
        <v>0</v>
      </c>
      <c r="V631" s="37">
        <f ca="1">IFERROR(OFFSET('Maximum minutes'!$C$1,T631+1,-1+MATCH(G631,OFFSET('Maximum minutes'!$C$1,T631-1,0,1,50),0)),0)</f>
        <v>0</v>
      </c>
      <c r="W631" s="38">
        <f t="shared" ca="1" si="18"/>
        <v>0</v>
      </c>
    </row>
    <row r="632" spans="1:23" s="36" customFormat="1" ht="18.75">
      <c r="A632" s="34"/>
      <c r="B632" s="39"/>
      <c r="C632" s="39"/>
      <c r="D632" s="35"/>
      <c r="E632" s="40"/>
      <c r="F632" s="39"/>
      <c r="G632" s="39"/>
      <c r="H632" s="39"/>
      <c r="I632" s="34"/>
      <c r="J632" s="34"/>
      <c r="K632" s="34"/>
      <c r="L632" s="34"/>
      <c r="M632" s="43" t="str">
        <f ca="1">IFERROR(OFFSET('Maximum minutes'!$C$1,T632,MATCH(IF(G632&lt;&gt;"",G632,F632),OFFSET('Maximum minutes'!$C$1,T632-1,0,1,U632+1),0)-1)*IF(OR(ISNUMBER(J632),J632="sans examen"),1,0)*IF(W632&lt;MinDate,1,0),"")</f>
        <v/>
      </c>
      <c r="N632" s="36">
        <f t="shared" ca="1" si="19"/>
        <v>0</v>
      </c>
      <c r="O632" s="36" t="e">
        <f ca="1">LEFT(OFFSET(Lists!$Q$2,MATCH(E632,Lists!$R$3:$R$19,0),0),4)</f>
        <v>#N/A</v>
      </c>
      <c r="P632" s="36" t="e">
        <f ca="1">MATCH(O632,Lists!$S$2:$S$640,1)</f>
        <v>#N/A</v>
      </c>
      <c r="Q632" s="36" t="e">
        <f ca="1">MATCH(LEFT(OFFSET(Lists!$Q$2,MATCH(E632,Lists!$R$3:$R$19,0)+1,0),4),Lists!$S$3:$S$640,1)</f>
        <v>#N/A</v>
      </c>
      <c r="R632" s="36" t="e">
        <f ca="1">LEFT(OFFSET(Lists!$S$2,P632-1+MATCH(F632,OFFSET(Lists!$T$3,P632-1,0,Q632-P632+1),0),0),6)</f>
        <v>#N/A</v>
      </c>
      <c r="S632" s="36" t="e">
        <f ca="1">VLOOKUP(R632,Lists!B:D,3,FALSE)</f>
        <v>#N/A</v>
      </c>
      <c r="T632" s="36" t="str">
        <f>IF(F632&lt;&gt;"",MATCH(R632,'Maximum minutes'!B:B,0),"")</f>
        <v/>
      </c>
      <c r="U632" s="36">
        <f ca="1">IF(F632&lt;&gt;"",COUNTA(OFFSET('Maximum minutes'!$C$1,'Annexe A1 Cours'!T632,0,1,50)),0)</f>
        <v>0</v>
      </c>
      <c r="V632" s="37">
        <f ca="1">IFERROR(OFFSET('Maximum minutes'!$C$1,T632+1,-1+MATCH(G632,OFFSET('Maximum minutes'!$C$1,T632-1,0,1,50),0)),0)</f>
        <v>0</v>
      </c>
      <c r="W632" s="38">
        <f t="shared" ca="1" si="18"/>
        <v>0</v>
      </c>
    </row>
    <row r="633" spans="1:23" s="36" customFormat="1" ht="18.75">
      <c r="A633" s="34"/>
      <c r="B633" s="39"/>
      <c r="C633" s="39"/>
      <c r="D633" s="35"/>
      <c r="E633" s="40"/>
      <c r="F633" s="39"/>
      <c r="G633" s="39"/>
      <c r="H633" s="39"/>
      <c r="I633" s="34"/>
      <c r="J633" s="34"/>
      <c r="K633" s="34"/>
      <c r="L633" s="34"/>
      <c r="M633" s="43" t="str">
        <f ca="1">IFERROR(OFFSET('Maximum minutes'!$C$1,T633,MATCH(IF(G633&lt;&gt;"",G633,F633),OFFSET('Maximum minutes'!$C$1,T633-1,0,1,U633+1),0)-1)*IF(OR(ISNUMBER(J633),J633="sans examen"),1,0)*IF(W633&lt;MinDate,1,0),"")</f>
        <v/>
      </c>
      <c r="N633" s="36">
        <f t="shared" ca="1" si="19"/>
        <v>0</v>
      </c>
      <c r="O633" s="36" t="e">
        <f ca="1">LEFT(OFFSET(Lists!$Q$2,MATCH(E633,Lists!$R$3:$R$19,0),0),4)</f>
        <v>#N/A</v>
      </c>
      <c r="P633" s="36" t="e">
        <f ca="1">MATCH(O633,Lists!$S$2:$S$640,1)</f>
        <v>#N/A</v>
      </c>
      <c r="Q633" s="36" t="e">
        <f ca="1">MATCH(LEFT(OFFSET(Lists!$Q$2,MATCH(E633,Lists!$R$3:$R$19,0)+1,0),4),Lists!$S$3:$S$640,1)</f>
        <v>#N/A</v>
      </c>
      <c r="R633" s="36" t="e">
        <f ca="1">LEFT(OFFSET(Lists!$S$2,P633-1+MATCH(F633,OFFSET(Lists!$T$3,P633-1,0,Q633-P633+1),0),0),6)</f>
        <v>#N/A</v>
      </c>
      <c r="S633" s="36" t="e">
        <f ca="1">VLOOKUP(R633,Lists!B:D,3,FALSE)</f>
        <v>#N/A</v>
      </c>
      <c r="T633" s="36" t="str">
        <f>IF(F633&lt;&gt;"",MATCH(R633,'Maximum minutes'!B:B,0),"")</f>
        <v/>
      </c>
      <c r="U633" s="36">
        <f ca="1">IF(F633&lt;&gt;"",COUNTA(OFFSET('Maximum minutes'!$C$1,'Annexe A1 Cours'!T633,0,1,50)),0)</f>
        <v>0</v>
      </c>
      <c r="V633" s="37">
        <f ca="1">IFERROR(OFFSET('Maximum minutes'!$C$1,T633+1,-1+MATCH(G633,OFFSET('Maximum minutes'!$C$1,T633-1,0,1,50),0)),0)</f>
        <v>0</v>
      </c>
      <c r="W633" s="38">
        <f t="shared" ca="1" si="18"/>
        <v>0</v>
      </c>
    </row>
    <row r="634" spans="1:23" s="36" customFormat="1" ht="18.75">
      <c r="A634" s="34"/>
      <c r="B634" s="39"/>
      <c r="C634" s="39"/>
      <c r="D634" s="35"/>
      <c r="E634" s="40"/>
      <c r="F634" s="39"/>
      <c r="G634" s="39"/>
      <c r="H634" s="39"/>
      <c r="I634" s="34"/>
      <c r="J634" s="34"/>
      <c r="K634" s="34"/>
      <c r="L634" s="34"/>
      <c r="M634" s="43" t="str">
        <f ca="1">IFERROR(OFFSET('Maximum minutes'!$C$1,T634,MATCH(IF(G634&lt;&gt;"",G634,F634),OFFSET('Maximum minutes'!$C$1,T634-1,0,1,U634+1),0)-1)*IF(OR(ISNUMBER(J634),J634="sans examen"),1,0)*IF(W634&lt;MinDate,1,0),"")</f>
        <v/>
      </c>
      <c r="N634" s="36">
        <f t="shared" ca="1" si="19"/>
        <v>0</v>
      </c>
      <c r="O634" s="36" t="e">
        <f ca="1">LEFT(OFFSET(Lists!$Q$2,MATCH(E634,Lists!$R$3:$R$19,0),0),4)</f>
        <v>#N/A</v>
      </c>
      <c r="P634" s="36" t="e">
        <f ca="1">MATCH(O634,Lists!$S$2:$S$640,1)</f>
        <v>#N/A</v>
      </c>
      <c r="Q634" s="36" t="e">
        <f ca="1">MATCH(LEFT(OFFSET(Lists!$Q$2,MATCH(E634,Lists!$R$3:$R$19,0)+1,0),4),Lists!$S$3:$S$640,1)</f>
        <v>#N/A</v>
      </c>
      <c r="R634" s="36" t="e">
        <f ca="1">LEFT(OFFSET(Lists!$S$2,P634-1+MATCH(F634,OFFSET(Lists!$T$3,P634-1,0,Q634-P634+1),0),0),6)</f>
        <v>#N/A</v>
      </c>
      <c r="S634" s="36" t="e">
        <f ca="1">VLOOKUP(R634,Lists!B:D,3,FALSE)</f>
        <v>#N/A</v>
      </c>
      <c r="T634" s="36" t="str">
        <f>IF(F634&lt;&gt;"",MATCH(R634,'Maximum minutes'!B:B,0),"")</f>
        <v/>
      </c>
      <c r="U634" s="36">
        <f ca="1">IF(F634&lt;&gt;"",COUNTA(OFFSET('Maximum minutes'!$C$1,'Annexe A1 Cours'!T634,0,1,50)),0)</f>
        <v>0</v>
      </c>
      <c r="V634" s="37">
        <f ca="1">IFERROR(OFFSET('Maximum minutes'!$C$1,T634+1,-1+MATCH(G634,OFFSET('Maximum minutes'!$C$1,T634-1,0,1,50),0)),0)</f>
        <v>0</v>
      </c>
      <c r="W634" s="38">
        <f t="shared" ca="1" si="18"/>
        <v>0</v>
      </c>
    </row>
    <row r="635" spans="1:23" s="36" customFormat="1" ht="18.75">
      <c r="A635" s="34"/>
      <c r="B635" s="39"/>
      <c r="C635" s="39"/>
      <c r="D635" s="35"/>
      <c r="E635" s="40"/>
      <c r="F635" s="39"/>
      <c r="G635" s="39"/>
      <c r="H635" s="39"/>
      <c r="I635" s="34"/>
      <c r="J635" s="34"/>
      <c r="K635" s="34"/>
      <c r="L635" s="34"/>
      <c r="M635" s="43" t="str">
        <f ca="1">IFERROR(OFFSET('Maximum minutes'!$C$1,T635,MATCH(IF(G635&lt;&gt;"",G635,F635),OFFSET('Maximum minutes'!$C$1,T635-1,0,1,U635+1),0)-1)*IF(OR(ISNUMBER(J635),J635="sans examen"),1,0)*IF(W635&lt;MinDate,1,0),"")</f>
        <v/>
      </c>
      <c r="N635" s="36">
        <f t="shared" ca="1" si="19"/>
        <v>0</v>
      </c>
      <c r="O635" s="36" t="e">
        <f ca="1">LEFT(OFFSET(Lists!$Q$2,MATCH(E635,Lists!$R$3:$R$19,0),0),4)</f>
        <v>#N/A</v>
      </c>
      <c r="P635" s="36" t="e">
        <f ca="1">MATCH(O635,Lists!$S$2:$S$640,1)</f>
        <v>#N/A</v>
      </c>
      <c r="Q635" s="36" t="e">
        <f ca="1">MATCH(LEFT(OFFSET(Lists!$Q$2,MATCH(E635,Lists!$R$3:$R$19,0)+1,0),4),Lists!$S$3:$S$640,1)</f>
        <v>#N/A</v>
      </c>
      <c r="R635" s="36" t="e">
        <f ca="1">LEFT(OFFSET(Lists!$S$2,P635-1+MATCH(F635,OFFSET(Lists!$T$3,P635-1,0,Q635-P635+1),0),0),6)</f>
        <v>#N/A</v>
      </c>
      <c r="S635" s="36" t="e">
        <f ca="1">VLOOKUP(R635,Lists!B:D,3,FALSE)</f>
        <v>#N/A</v>
      </c>
      <c r="T635" s="36" t="str">
        <f>IF(F635&lt;&gt;"",MATCH(R635,'Maximum minutes'!B:B,0),"")</f>
        <v/>
      </c>
      <c r="U635" s="36">
        <f ca="1">IF(F635&lt;&gt;"",COUNTA(OFFSET('Maximum minutes'!$C$1,'Annexe A1 Cours'!T635,0,1,50)),0)</f>
        <v>0</v>
      </c>
      <c r="V635" s="37">
        <f ca="1">IFERROR(OFFSET('Maximum minutes'!$C$1,T635+1,-1+MATCH(G635,OFFSET('Maximum minutes'!$C$1,T635-1,0,1,50),0)),0)</f>
        <v>0</v>
      </c>
      <c r="W635" s="38">
        <f t="shared" ca="1" si="18"/>
        <v>0</v>
      </c>
    </row>
    <row r="636" spans="1:23" s="36" customFormat="1" ht="18.75">
      <c r="A636" s="34"/>
      <c r="B636" s="39"/>
      <c r="C636" s="39"/>
      <c r="D636" s="35"/>
      <c r="E636" s="40"/>
      <c r="F636" s="39"/>
      <c r="G636" s="39"/>
      <c r="H636" s="39"/>
      <c r="I636" s="34"/>
      <c r="J636" s="34"/>
      <c r="K636" s="34"/>
      <c r="L636" s="34"/>
      <c r="M636" s="43" t="str">
        <f ca="1">IFERROR(OFFSET('Maximum minutes'!$C$1,T636,MATCH(IF(G636&lt;&gt;"",G636,F636),OFFSET('Maximum minutes'!$C$1,T636-1,0,1,U636+1),0)-1)*IF(OR(ISNUMBER(J636),J636="sans examen"),1,0)*IF(W636&lt;MinDate,1,0),"")</f>
        <v/>
      </c>
      <c r="N636" s="36">
        <f t="shared" ca="1" si="19"/>
        <v>0</v>
      </c>
      <c r="O636" s="36" t="e">
        <f ca="1">LEFT(OFFSET(Lists!$Q$2,MATCH(E636,Lists!$R$3:$R$19,0),0),4)</f>
        <v>#N/A</v>
      </c>
      <c r="P636" s="36" t="e">
        <f ca="1">MATCH(O636,Lists!$S$2:$S$640,1)</f>
        <v>#N/A</v>
      </c>
      <c r="Q636" s="36" t="e">
        <f ca="1">MATCH(LEFT(OFFSET(Lists!$Q$2,MATCH(E636,Lists!$R$3:$R$19,0)+1,0),4),Lists!$S$3:$S$640,1)</f>
        <v>#N/A</v>
      </c>
      <c r="R636" s="36" t="e">
        <f ca="1">LEFT(OFFSET(Lists!$S$2,P636-1+MATCH(F636,OFFSET(Lists!$T$3,P636-1,0,Q636-P636+1),0),0),6)</f>
        <v>#N/A</v>
      </c>
      <c r="S636" s="36" t="e">
        <f ca="1">VLOOKUP(R636,Lists!B:D,3,FALSE)</f>
        <v>#N/A</v>
      </c>
      <c r="T636" s="36" t="str">
        <f>IF(F636&lt;&gt;"",MATCH(R636,'Maximum minutes'!B:B,0),"")</f>
        <v/>
      </c>
      <c r="U636" s="36">
        <f ca="1">IF(F636&lt;&gt;"",COUNTA(OFFSET('Maximum minutes'!$C$1,'Annexe A1 Cours'!T636,0,1,50)),0)</f>
        <v>0</v>
      </c>
      <c r="V636" s="37">
        <f ca="1">IFERROR(OFFSET('Maximum minutes'!$C$1,T636+1,-1+MATCH(G636,OFFSET('Maximum minutes'!$C$1,T636-1,0,1,50),0)),0)</f>
        <v>0</v>
      </c>
      <c r="W636" s="38">
        <f t="shared" ca="1" si="18"/>
        <v>0</v>
      </c>
    </row>
    <row r="637" spans="1:23" s="36" customFormat="1" ht="18.75">
      <c r="A637" s="34"/>
      <c r="B637" s="39"/>
      <c r="C637" s="39"/>
      <c r="D637" s="35"/>
      <c r="E637" s="40"/>
      <c r="F637" s="39"/>
      <c r="G637" s="39"/>
      <c r="H637" s="39"/>
      <c r="I637" s="34"/>
      <c r="J637" s="34"/>
      <c r="K637" s="34"/>
      <c r="L637" s="34"/>
      <c r="M637" s="43" t="str">
        <f ca="1">IFERROR(OFFSET('Maximum minutes'!$C$1,T637,MATCH(IF(G637&lt;&gt;"",G637,F637),OFFSET('Maximum minutes'!$C$1,T637-1,0,1,U637+1),0)-1)*IF(OR(ISNUMBER(J637),J637="sans examen"),1,0)*IF(W637&lt;MinDate,1,0),"")</f>
        <v/>
      </c>
      <c r="N637" s="36">
        <f t="shared" ca="1" si="19"/>
        <v>0</v>
      </c>
      <c r="O637" s="36" t="e">
        <f ca="1">LEFT(OFFSET(Lists!$Q$2,MATCH(E637,Lists!$R$3:$R$19,0),0),4)</f>
        <v>#N/A</v>
      </c>
      <c r="P637" s="36" t="e">
        <f ca="1">MATCH(O637,Lists!$S$2:$S$640,1)</f>
        <v>#N/A</v>
      </c>
      <c r="Q637" s="36" t="e">
        <f ca="1">MATCH(LEFT(OFFSET(Lists!$Q$2,MATCH(E637,Lists!$R$3:$R$19,0)+1,0),4),Lists!$S$3:$S$640,1)</f>
        <v>#N/A</v>
      </c>
      <c r="R637" s="36" t="e">
        <f ca="1">LEFT(OFFSET(Lists!$S$2,P637-1+MATCH(F637,OFFSET(Lists!$T$3,P637-1,0,Q637-P637+1),0),0),6)</f>
        <v>#N/A</v>
      </c>
      <c r="S637" s="36" t="e">
        <f ca="1">VLOOKUP(R637,Lists!B:D,3,FALSE)</f>
        <v>#N/A</v>
      </c>
      <c r="T637" s="36" t="str">
        <f>IF(F637&lt;&gt;"",MATCH(R637,'Maximum minutes'!B:B,0),"")</f>
        <v/>
      </c>
      <c r="U637" s="36">
        <f ca="1">IF(F637&lt;&gt;"",COUNTA(OFFSET('Maximum minutes'!$C$1,'Annexe A1 Cours'!T637,0,1,50)),0)</f>
        <v>0</v>
      </c>
      <c r="V637" s="37">
        <f ca="1">IFERROR(OFFSET('Maximum minutes'!$C$1,T637+1,-1+MATCH(G637,OFFSET('Maximum minutes'!$C$1,T637-1,0,1,50),0)),0)</f>
        <v>0</v>
      </c>
      <c r="W637" s="38">
        <f t="shared" ca="1" si="18"/>
        <v>0</v>
      </c>
    </row>
    <row r="638" spans="1:23" s="36" customFormat="1" ht="18.75">
      <c r="A638" s="34"/>
      <c r="B638" s="39"/>
      <c r="C638" s="39"/>
      <c r="D638" s="35"/>
      <c r="E638" s="40"/>
      <c r="F638" s="39"/>
      <c r="G638" s="39"/>
      <c r="H638" s="39"/>
      <c r="I638" s="34"/>
      <c r="J638" s="34"/>
      <c r="K638" s="34"/>
      <c r="L638" s="34"/>
      <c r="M638" s="43" t="str">
        <f ca="1">IFERROR(OFFSET('Maximum minutes'!$C$1,T638,MATCH(IF(G638&lt;&gt;"",G638,F638),OFFSET('Maximum minutes'!$C$1,T638-1,0,1,U638+1),0)-1)*IF(OR(ISNUMBER(J638),J638="sans examen"),1,0)*IF(W638&lt;MinDate,1,0),"")</f>
        <v/>
      </c>
      <c r="N638" s="36">
        <f t="shared" ca="1" si="19"/>
        <v>0</v>
      </c>
      <c r="O638" s="36" t="e">
        <f ca="1">LEFT(OFFSET(Lists!$Q$2,MATCH(E638,Lists!$R$3:$R$19,0),0),4)</f>
        <v>#N/A</v>
      </c>
      <c r="P638" s="36" t="e">
        <f ca="1">MATCH(O638,Lists!$S$2:$S$640,1)</f>
        <v>#N/A</v>
      </c>
      <c r="Q638" s="36" t="e">
        <f ca="1">MATCH(LEFT(OFFSET(Lists!$Q$2,MATCH(E638,Lists!$R$3:$R$19,0)+1,0),4),Lists!$S$3:$S$640,1)</f>
        <v>#N/A</v>
      </c>
      <c r="R638" s="36" t="e">
        <f ca="1">LEFT(OFFSET(Lists!$S$2,P638-1+MATCH(F638,OFFSET(Lists!$T$3,P638-1,0,Q638-P638+1),0),0),6)</f>
        <v>#N/A</v>
      </c>
      <c r="S638" s="36" t="e">
        <f ca="1">VLOOKUP(R638,Lists!B:D,3,FALSE)</f>
        <v>#N/A</v>
      </c>
      <c r="T638" s="36" t="str">
        <f>IF(F638&lt;&gt;"",MATCH(R638,'Maximum minutes'!B:B,0),"")</f>
        <v/>
      </c>
      <c r="U638" s="36">
        <f ca="1">IF(F638&lt;&gt;"",COUNTA(OFFSET('Maximum minutes'!$C$1,'Annexe A1 Cours'!T638,0,1,50)),0)</f>
        <v>0</v>
      </c>
      <c r="V638" s="37">
        <f ca="1">IFERROR(OFFSET('Maximum minutes'!$C$1,T638+1,-1+MATCH(G638,OFFSET('Maximum minutes'!$C$1,T638-1,0,1,50),0)),0)</f>
        <v>0</v>
      </c>
      <c r="W638" s="38">
        <f t="shared" ca="1" si="18"/>
        <v>0</v>
      </c>
    </row>
    <row r="639" spans="1:23" s="36" customFormat="1" ht="18.75">
      <c r="A639" s="34"/>
      <c r="B639" s="39"/>
      <c r="C639" s="39"/>
      <c r="D639" s="35"/>
      <c r="E639" s="40"/>
      <c r="F639" s="39"/>
      <c r="G639" s="39"/>
      <c r="H639" s="39"/>
      <c r="I639" s="34"/>
      <c r="J639" s="34"/>
      <c r="K639" s="34"/>
      <c r="L639" s="34"/>
      <c r="M639" s="43" t="str">
        <f ca="1">IFERROR(OFFSET('Maximum minutes'!$C$1,T639,MATCH(IF(G639&lt;&gt;"",G639,F639),OFFSET('Maximum minutes'!$C$1,T639-1,0,1,U639+1),0)-1)*IF(OR(ISNUMBER(J639),J639="sans examen"),1,0)*IF(W639&lt;MinDate,1,0),"")</f>
        <v/>
      </c>
      <c r="N639" s="36">
        <f t="shared" ca="1" si="19"/>
        <v>0</v>
      </c>
      <c r="O639" s="36" t="e">
        <f ca="1">LEFT(OFFSET(Lists!$Q$2,MATCH(E639,Lists!$R$3:$R$19,0),0),4)</f>
        <v>#N/A</v>
      </c>
      <c r="P639" s="36" t="e">
        <f ca="1">MATCH(O639,Lists!$S$2:$S$640,1)</f>
        <v>#N/A</v>
      </c>
      <c r="Q639" s="36" t="e">
        <f ca="1">MATCH(LEFT(OFFSET(Lists!$Q$2,MATCH(E639,Lists!$R$3:$R$19,0)+1,0),4),Lists!$S$3:$S$640,1)</f>
        <v>#N/A</v>
      </c>
      <c r="R639" s="36" t="e">
        <f ca="1">LEFT(OFFSET(Lists!$S$2,P639-1+MATCH(F639,OFFSET(Lists!$T$3,P639-1,0,Q639-P639+1),0),0),6)</f>
        <v>#N/A</v>
      </c>
      <c r="S639" s="36" t="e">
        <f ca="1">VLOOKUP(R639,Lists!B:D,3,FALSE)</f>
        <v>#N/A</v>
      </c>
      <c r="T639" s="36" t="str">
        <f>IF(F639&lt;&gt;"",MATCH(R639,'Maximum minutes'!B:B,0),"")</f>
        <v/>
      </c>
      <c r="U639" s="36">
        <f ca="1">IF(F639&lt;&gt;"",COUNTA(OFFSET('Maximum minutes'!$C$1,'Annexe A1 Cours'!T639,0,1,50)),0)</f>
        <v>0</v>
      </c>
      <c r="V639" s="37">
        <f ca="1">IFERROR(OFFSET('Maximum minutes'!$C$1,T639+1,-1+MATCH(G639,OFFSET('Maximum minutes'!$C$1,T639-1,0,1,50),0)),0)</f>
        <v>0</v>
      </c>
      <c r="W639" s="38">
        <f t="shared" ca="1" si="18"/>
        <v>0</v>
      </c>
    </row>
    <row r="640" spans="1:23" s="36" customFormat="1" ht="18.75">
      <c r="A640" s="34"/>
      <c r="B640" s="39"/>
      <c r="C640" s="39"/>
      <c r="D640" s="35"/>
      <c r="E640" s="40"/>
      <c r="F640" s="39"/>
      <c r="G640" s="39"/>
      <c r="H640" s="39"/>
      <c r="I640" s="34"/>
      <c r="J640" s="34"/>
      <c r="K640" s="34"/>
      <c r="L640" s="34"/>
      <c r="M640" s="43" t="str">
        <f ca="1">IFERROR(OFFSET('Maximum minutes'!$C$1,T640,MATCH(IF(G640&lt;&gt;"",G640,F640),OFFSET('Maximum minutes'!$C$1,T640-1,0,1,U640+1),0)-1)*IF(OR(ISNUMBER(J640),J640="sans examen"),1,0)*IF(W640&lt;MinDate,1,0),"")</f>
        <v/>
      </c>
      <c r="N640" s="36">
        <f t="shared" ca="1" si="19"/>
        <v>0</v>
      </c>
      <c r="O640" s="36" t="e">
        <f ca="1">LEFT(OFFSET(Lists!$Q$2,MATCH(E640,Lists!$R$3:$R$19,0),0),4)</f>
        <v>#N/A</v>
      </c>
      <c r="P640" s="36" t="e">
        <f ca="1">MATCH(O640,Lists!$S$2:$S$640,1)</f>
        <v>#N/A</v>
      </c>
      <c r="Q640" s="36" t="e">
        <f ca="1">MATCH(LEFT(OFFSET(Lists!$Q$2,MATCH(E640,Lists!$R$3:$R$19,0)+1,0),4),Lists!$S$3:$S$640,1)</f>
        <v>#N/A</v>
      </c>
      <c r="R640" s="36" t="e">
        <f ca="1">LEFT(OFFSET(Lists!$S$2,P640-1+MATCH(F640,OFFSET(Lists!$T$3,P640-1,0,Q640-P640+1),0),0),6)</f>
        <v>#N/A</v>
      </c>
      <c r="S640" s="36" t="e">
        <f ca="1">VLOOKUP(R640,Lists!B:D,3,FALSE)</f>
        <v>#N/A</v>
      </c>
      <c r="T640" s="36" t="str">
        <f>IF(F640&lt;&gt;"",MATCH(R640,'Maximum minutes'!B:B,0),"")</f>
        <v/>
      </c>
      <c r="U640" s="36">
        <f ca="1">IF(F640&lt;&gt;"",COUNTA(OFFSET('Maximum minutes'!$C$1,'Annexe A1 Cours'!T640,0,1,50)),0)</f>
        <v>0</v>
      </c>
      <c r="V640" s="37">
        <f ca="1">IFERROR(OFFSET('Maximum minutes'!$C$1,T640+1,-1+MATCH(G640,OFFSET('Maximum minutes'!$C$1,T640-1,0,1,50),0)),0)</f>
        <v>0</v>
      </c>
      <c r="W640" s="38">
        <f t="shared" ca="1" si="18"/>
        <v>0</v>
      </c>
    </row>
    <row r="641" spans="1:23" s="36" customFormat="1" ht="18.75">
      <c r="A641" s="34"/>
      <c r="B641" s="39"/>
      <c r="C641" s="39"/>
      <c r="D641" s="35"/>
      <c r="E641" s="40"/>
      <c r="F641" s="39"/>
      <c r="G641" s="39"/>
      <c r="H641" s="39"/>
      <c r="I641" s="34"/>
      <c r="J641" s="34"/>
      <c r="K641" s="34"/>
      <c r="L641" s="34"/>
      <c r="M641" s="43" t="str">
        <f ca="1">IFERROR(OFFSET('Maximum minutes'!$C$1,T641,MATCH(IF(G641&lt;&gt;"",G641,F641),OFFSET('Maximum minutes'!$C$1,T641-1,0,1,U641+1),0)-1)*IF(OR(ISNUMBER(J641),J641="sans examen"),1,0)*IF(W641&lt;MinDate,1,0),"")</f>
        <v/>
      </c>
      <c r="N641" s="36">
        <f t="shared" ca="1" si="19"/>
        <v>0</v>
      </c>
      <c r="O641" s="36" t="e">
        <f ca="1">LEFT(OFFSET(Lists!$Q$2,MATCH(E641,Lists!$R$3:$R$19,0),0),4)</f>
        <v>#N/A</v>
      </c>
      <c r="P641" s="36" t="e">
        <f ca="1">MATCH(O641,Lists!$S$2:$S$640,1)</f>
        <v>#N/A</v>
      </c>
      <c r="Q641" s="36" t="e">
        <f ca="1">MATCH(LEFT(OFFSET(Lists!$Q$2,MATCH(E641,Lists!$R$3:$R$19,0)+1,0),4),Lists!$S$3:$S$640,1)</f>
        <v>#N/A</v>
      </c>
      <c r="R641" s="36" t="e">
        <f ca="1">LEFT(OFFSET(Lists!$S$2,P641-1+MATCH(F641,OFFSET(Lists!$T$3,P641-1,0,Q641-P641+1),0),0),6)</f>
        <v>#N/A</v>
      </c>
      <c r="S641" s="36" t="e">
        <f ca="1">VLOOKUP(R641,Lists!B:D,3,FALSE)</f>
        <v>#N/A</v>
      </c>
      <c r="T641" s="36" t="str">
        <f>IF(F641&lt;&gt;"",MATCH(R641,'Maximum minutes'!B:B,0),"")</f>
        <v/>
      </c>
      <c r="U641" s="36">
        <f ca="1">IF(F641&lt;&gt;"",COUNTA(OFFSET('Maximum minutes'!$C$1,'Annexe A1 Cours'!T641,0,1,50)),0)</f>
        <v>0</v>
      </c>
      <c r="V641" s="37">
        <f ca="1">IFERROR(OFFSET('Maximum minutes'!$C$1,T641+1,-1+MATCH(G641,OFFSET('Maximum minutes'!$C$1,T641-1,0,1,50),0)),0)</f>
        <v>0</v>
      </c>
      <c r="W641" s="38">
        <f t="shared" ca="1" si="18"/>
        <v>0</v>
      </c>
    </row>
    <row r="642" spans="1:23" s="36" customFormat="1" ht="18.75">
      <c r="A642" s="34"/>
      <c r="B642" s="39"/>
      <c r="C642" s="39"/>
      <c r="D642" s="35"/>
      <c r="E642" s="40"/>
      <c r="F642" s="39"/>
      <c r="G642" s="39"/>
      <c r="H642" s="39"/>
      <c r="I642" s="34"/>
      <c r="J642" s="34"/>
      <c r="K642" s="34"/>
      <c r="L642" s="34"/>
      <c r="M642" s="43" t="str">
        <f ca="1">IFERROR(OFFSET('Maximum minutes'!$C$1,T642,MATCH(IF(G642&lt;&gt;"",G642,F642),OFFSET('Maximum minutes'!$C$1,T642-1,0,1,U642+1),0)-1)*IF(OR(ISNUMBER(J642),J642="sans examen"),1,0)*IF(W642&lt;MinDate,1,0),"")</f>
        <v/>
      </c>
      <c r="N642" s="36">
        <f t="shared" ca="1" si="19"/>
        <v>0</v>
      </c>
      <c r="O642" s="36" t="e">
        <f ca="1">LEFT(OFFSET(Lists!$Q$2,MATCH(E642,Lists!$R$3:$R$19,0),0),4)</f>
        <v>#N/A</v>
      </c>
      <c r="P642" s="36" t="e">
        <f ca="1">MATCH(O642,Lists!$S$2:$S$640,1)</f>
        <v>#N/A</v>
      </c>
      <c r="Q642" s="36" t="e">
        <f ca="1">MATCH(LEFT(OFFSET(Lists!$Q$2,MATCH(E642,Lists!$R$3:$R$19,0)+1,0),4),Lists!$S$3:$S$640,1)</f>
        <v>#N/A</v>
      </c>
      <c r="R642" s="36" t="e">
        <f ca="1">LEFT(OFFSET(Lists!$S$2,P642-1+MATCH(F642,OFFSET(Lists!$T$3,P642-1,0,Q642-P642+1),0),0),6)</f>
        <v>#N/A</v>
      </c>
      <c r="S642" s="36" t="e">
        <f ca="1">VLOOKUP(R642,Lists!B:D,3,FALSE)</f>
        <v>#N/A</v>
      </c>
      <c r="T642" s="36" t="str">
        <f>IF(F642&lt;&gt;"",MATCH(R642,'Maximum minutes'!B:B,0),"")</f>
        <v/>
      </c>
      <c r="U642" s="36">
        <f ca="1">IF(F642&lt;&gt;"",COUNTA(OFFSET('Maximum minutes'!$C$1,'Annexe A1 Cours'!T642,0,1,50)),0)</f>
        <v>0</v>
      </c>
      <c r="V642" s="37">
        <f ca="1">IFERROR(OFFSET('Maximum minutes'!$C$1,T642+1,-1+MATCH(G642,OFFSET('Maximum minutes'!$C$1,T642-1,0,1,50),0)),0)</f>
        <v>0</v>
      </c>
      <c r="W642" s="38">
        <f t="shared" ca="1" si="18"/>
        <v>0</v>
      </c>
    </row>
    <row r="643" spans="1:23" s="36" customFormat="1" ht="18.75">
      <c r="A643" s="34"/>
      <c r="B643" s="39"/>
      <c r="C643" s="39"/>
      <c r="D643" s="35"/>
      <c r="E643" s="40"/>
      <c r="F643" s="39"/>
      <c r="G643" s="39"/>
      <c r="H643" s="39"/>
      <c r="I643" s="34"/>
      <c r="J643" s="34"/>
      <c r="K643" s="34"/>
      <c r="L643" s="34"/>
      <c r="M643" s="43" t="str">
        <f ca="1">IFERROR(OFFSET('Maximum minutes'!$C$1,T643,MATCH(IF(G643&lt;&gt;"",G643,F643),OFFSET('Maximum minutes'!$C$1,T643-1,0,1,U643+1),0)-1)*IF(OR(ISNUMBER(J643),J643="sans examen"),1,0)*IF(W643&lt;MinDate,1,0),"")</f>
        <v/>
      </c>
      <c r="N643" s="36">
        <f t="shared" ca="1" si="19"/>
        <v>0</v>
      </c>
      <c r="O643" s="36" t="e">
        <f ca="1">LEFT(OFFSET(Lists!$Q$2,MATCH(E643,Lists!$R$3:$R$19,0),0),4)</f>
        <v>#N/A</v>
      </c>
      <c r="P643" s="36" t="e">
        <f ca="1">MATCH(O643,Lists!$S$2:$S$640,1)</f>
        <v>#N/A</v>
      </c>
      <c r="Q643" s="36" t="e">
        <f ca="1">MATCH(LEFT(OFFSET(Lists!$Q$2,MATCH(E643,Lists!$R$3:$R$19,0)+1,0),4),Lists!$S$3:$S$640,1)</f>
        <v>#N/A</v>
      </c>
      <c r="R643" s="36" t="e">
        <f ca="1">LEFT(OFFSET(Lists!$S$2,P643-1+MATCH(F643,OFFSET(Lists!$T$3,P643-1,0,Q643-P643+1),0),0),6)</f>
        <v>#N/A</v>
      </c>
      <c r="S643" s="36" t="e">
        <f ca="1">VLOOKUP(R643,Lists!B:D,3,FALSE)</f>
        <v>#N/A</v>
      </c>
      <c r="T643" s="36" t="str">
        <f>IF(F643&lt;&gt;"",MATCH(R643,'Maximum minutes'!B:B,0),"")</f>
        <v/>
      </c>
      <c r="U643" s="36">
        <f ca="1">IF(F643&lt;&gt;"",COUNTA(OFFSET('Maximum minutes'!$C$1,'Annexe A1 Cours'!T643,0,1,50)),0)</f>
        <v>0</v>
      </c>
      <c r="V643" s="37">
        <f ca="1">IFERROR(OFFSET('Maximum minutes'!$C$1,T643+1,-1+MATCH(G643,OFFSET('Maximum minutes'!$C$1,T643-1,0,1,50),0)),0)</f>
        <v>0</v>
      </c>
      <c r="W643" s="38">
        <f t="shared" ca="1" si="18"/>
        <v>0</v>
      </c>
    </row>
    <row r="644" spans="1:23" s="36" customFormat="1" ht="18.75">
      <c r="A644" s="34"/>
      <c r="B644" s="39"/>
      <c r="C644" s="39"/>
      <c r="D644" s="35"/>
      <c r="E644" s="40"/>
      <c r="F644" s="39"/>
      <c r="G644" s="39"/>
      <c r="H644" s="39"/>
      <c r="I644" s="34"/>
      <c r="J644" s="34"/>
      <c r="K644" s="34"/>
      <c r="L644" s="34"/>
      <c r="M644" s="43" t="str">
        <f ca="1">IFERROR(OFFSET('Maximum minutes'!$C$1,T644,MATCH(IF(G644&lt;&gt;"",G644,F644),OFFSET('Maximum minutes'!$C$1,T644-1,0,1,U644+1),0)-1)*IF(OR(ISNUMBER(J644),J644="sans examen"),1,0)*IF(W644&lt;MinDate,1,0),"")</f>
        <v/>
      </c>
      <c r="N644" s="36">
        <f t="shared" ca="1" si="19"/>
        <v>0</v>
      </c>
      <c r="O644" s="36" t="e">
        <f ca="1">LEFT(OFFSET(Lists!$Q$2,MATCH(E644,Lists!$R$3:$R$19,0),0),4)</f>
        <v>#N/A</v>
      </c>
      <c r="P644" s="36" t="e">
        <f ca="1">MATCH(O644,Lists!$S$2:$S$640,1)</f>
        <v>#N/A</v>
      </c>
      <c r="Q644" s="36" t="e">
        <f ca="1">MATCH(LEFT(OFFSET(Lists!$Q$2,MATCH(E644,Lists!$R$3:$R$19,0)+1,0),4),Lists!$S$3:$S$640,1)</f>
        <v>#N/A</v>
      </c>
      <c r="R644" s="36" t="e">
        <f ca="1">LEFT(OFFSET(Lists!$S$2,P644-1+MATCH(F644,OFFSET(Lists!$T$3,P644-1,0,Q644-P644+1),0),0),6)</f>
        <v>#N/A</v>
      </c>
      <c r="S644" s="36" t="e">
        <f ca="1">VLOOKUP(R644,Lists!B:D,3,FALSE)</f>
        <v>#N/A</v>
      </c>
      <c r="T644" s="36" t="str">
        <f>IF(F644&lt;&gt;"",MATCH(R644,'Maximum minutes'!B:B,0),"")</f>
        <v/>
      </c>
      <c r="U644" s="36">
        <f ca="1">IF(F644&lt;&gt;"",COUNTA(OFFSET('Maximum minutes'!$C$1,'Annexe A1 Cours'!T644,0,1,50)),0)</f>
        <v>0</v>
      </c>
      <c r="V644" s="37">
        <f ca="1">IFERROR(OFFSET('Maximum minutes'!$C$1,T644+1,-1+MATCH(G644,OFFSET('Maximum minutes'!$C$1,T644-1,0,1,50),0)),0)</f>
        <v>0</v>
      </c>
      <c r="W644" s="38">
        <f t="shared" ca="1" si="18"/>
        <v>0</v>
      </c>
    </row>
    <row r="645" spans="1:23" s="36" customFormat="1" ht="18.75">
      <c r="A645" s="34"/>
      <c r="B645" s="39"/>
      <c r="C645" s="39"/>
      <c r="D645" s="35"/>
      <c r="E645" s="40"/>
      <c r="F645" s="39"/>
      <c r="G645" s="39"/>
      <c r="H645" s="39"/>
      <c r="I645" s="34"/>
      <c r="J645" s="34"/>
      <c r="K645" s="34"/>
      <c r="L645" s="34"/>
      <c r="M645" s="43" t="str">
        <f ca="1">IFERROR(OFFSET('Maximum minutes'!$C$1,T645,MATCH(IF(G645&lt;&gt;"",G645,F645),OFFSET('Maximum minutes'!$C$1,T645-1,0,1,U645+1),0)-1)*IF(OR(ISNUMBER(J645),J645="sans examen"),1,0)*IF(W645&lt;MinDate,1,0),"")</f>
        <v/>
      </c>
      <c r="N645" s="36">
        <f t="shared" ca="1" si="19"/>
        <v>0</v>
      </c>
      <c r="O645" s="36" t="e">
        <f ca="1">LEFT(OFFSET(Lists!$Q$2,MATCH(E645,Lists!$R$3:$R$19,0),0),4)</f>
        <v>#N/A</v>
      </c>
      <c r="P645" s="36" t="e">
        <f ca="1">MATCH(O645,Lists!$S$2:$S$640,1)</f>
        <v>#N/A</v>
      </c>
      <c r="Q645" s="36" t="e">
        <f ca="1">MATCH(LEFT(OFFSET(Lists!$Q$2,MATCH(E645,Lists!$R$3:$R$19,0)+1,0),4),Lists!$S$3:$S$640,1)</f>
        <v>#N/A</v>
      </c>
      <c r="R645" s="36" t="e">
        <f ca="1">LEFT(OFFSET(Lists!$S$2,P645-1+MATCH(F645,OFFSET(Lists!$T$3,P645-1,0,Q645-P645+1),0),0),6)</f>
        <v>#N/A</v>
      </c>
      <c r="S645" s="36" t="e">
        <f ca="1">VLOOKUP(R645,Lists!B:D,3,FALSE)</f>
        <v>#N/A</v>
      </c>
      <c r="T645" s="36" t="str">
        <f>IF(F645&lt;&gt;"",MATCH(R645,'Maximum minutes'!B:B,0),"")</f>
        <v/>
      </c>
      <c r="U645" s="36">
        <f ca="1">IF(F645&lt;&gt;"",COUNTA(OFFSET('Maximum minutes'!$C$1,'Annexe A1 Cours'!T645,0,1,50)),0)</f>
        <v>0</v>
      </c>
      <c r="V645" s="37">
        <f ca="1">IFERROR(OFFSET('Maximum minutes'!$C$1,T645+1,-1+MATCH(G645,OFFSET('Maximum minutes'!$C$1,T645-1,0,1,50),0)),0)</f>
        <v>0</v>
      </c>
      <c r="W645" s="38">
        <f t="shared" ca="1" si="18"/>
        <v>0</v>
      </c>
    </row>
    <row r="646" spans="1:23" s="36" customFormat="1" ht="18.75">
      <c r="A646" s="34"/>
      <c r="B646" s="39"/>
      <c r="C646" s="39"/>
      <c r="D646" s="35"/>
      <c r="E646" s="40"/>
      <c r="F646" s="39"/>
      <c r="G646" s="39"/>
      <c r="H646" s="39"/>
      <c r="I646" s="34"/>
      <c r="J646" s="34"/>
      <c r="K646" s="34"/>
      <c r="L646" s="34"/>
      <c r="M646" s="43" t="str">
        <f ca="1">IFERROR(OFFSET('Maximum minutes'!$C$1,T646,MATCH(IF(G646&lt;&gt;"",G646,F646),OFFSET('Maximum minutes'!$C$1,T646-1,0,1,U646+1),0)-1)*IF(OR(ISNUMBER(J646),J646="sans examen"),1,0)*IF(W646&lt;MinDate,1,0),"")</f>
        <v/>
      </c>
      <c r="N646" s="36">
        <f t="shared" ca="1" si="19"/>
        <v>0</v>
      </c>
      <c r="O646" s="36" t="e">
        <f ca="1">LEFT(OFFSET(Lists!$Q$2,MATCH(E646,Lists!$R$3:$R$19,0),0),4)</f>
        <v>#N/A</v>
      </c>
      <c r="P646" s="36" t="e">
        <f ca="1">MATCH(O646,Lists!$S$2:$S$640,1)</f>
        <v>#N/A</v>
      </c>
      <c r="Q646" s="36" t="e">
        <f ca="1">MATCH(LEFT(OFFSET(Lists!$Q$2,MATCH(E646,Lists!$R$3:$R$19,0)+1,0),4),Lists!$S$3:$S$640,1)</f>
        <v>#N/A</v>
      </c>
      <c r="R646" s="36" t="e">
        <f ca="1">LEFT(OFFSET(Lists!$S$2,P646-1+MATCH(F646,OFFSET(Lists!$T$3,P646-1,0,Q646-P646+1),0),0),6)</f>
        <v>#N/A</v>
      </c>
      <c r="S646" s="36" t="e">
        <f ca="1">VLOOKUP(R646,Lists!B:D,3,FALSE)</f>
        <v>#N/A</v>
      </c>
      <c r="T646" s="36" t="str">
        <f>IF(F646&lt;&gt;"",MATCH(R646,'Maximum minutes'!B:B,0),"")</f>
        <v/>
      </c>
      <c r="U646" s="36">
        <f ca="1">IF(F646&lt;&gt;"",COUNTA(OFFSET('Maximum minutes'!$C$1,'Annexe A1 Cours'!T646,0,1,50)),0)</f>
        <v>0</v>
      </c>
      <c r="V646" s="37">
        <f ca="1">IFERROR(OFFSET('Maximum minutes'!$C$1,T646+1,-1+MATCH(G646,OFFSET('Maximum minutes'!$C$1,T646-1,0,1,50),0)),0)</f>
        <v>0</v>
      </c>
      <c r="W646" s="38">
        <f t="shared" ca="1" si="18"/>
        <v>0</v>
      </c>
    </row>
    <row r="647" spans="1:23" s="36" customFormat="1" ht="18.75">
      <c r="A647" s="34"/>
      <c r="B647" s="39"/>
      <c r="C647" s="39"/>
      <c r="D647" s="35"/>
      <c r="E647" s="40"/>
      <c r="F647" s="39"/>
      <c r="G647" s="39"/>
      <c r="H647" s="39"/>
      <c r="I647" s="34"/>
      <c r="J647" s="34"/>
      <c r="K647" s="34"/>
      <c r="L647" s="34"/>
      <c r="M647" s="43" t="str">
        <f ca="1">IFERROR(OFFSET('Maximum minutes'!$C$1,T647,MATCH(IF(G647&lt;&gt;"",G647,F647),OFFSET('Maximum minutes'!$C$1,T647-1,0,1,U647+1),0)-1)*IF(OR(ISNUMBER(J647),J647="sans examen"),1,0)*IF(W647&lt;MinDate,1,0),"")</f>
        <v/>
      </c>
      <c r="N647" s="36">
        <f t="shared" ca="1" si="19"/>
        <v>0</v>
      </c>
      <c r="O647" s="36" t="e">
        <f ca="1">LEFT(OFFSET(Lists!$Q$2,MATCH(E647,Lists!$R$3:$R$19,0),0),4)</f>
        <v>#N/A</v>
      </c>
      <c r="P647" s="36" t="e">
        <f ca="1">MATCH(O647,Lists!$S$2:$S$640,1)</f>
        <v>#N/A</v>
      </c>
      <c r="Q647" s="36" t="e">
        <f ca="1">MATCH(LEFT(OFFSET(Lists!$Q$2,MATCH(E647,Lists!$R$3:$R$19,0)+1,0),4),Lists!$S$3:$S$640,1)</f>
        <v>#N/A</v>
      </c>
      <c r="R647" s="36" t="e">
        <f ca="1">LEFT(OFFSET(Lists!$S$2,P647-1+MATCH(F647,OFFSET(Lists!$T$3,P647-1,0,Q647-P647+1),0),0),6)</f>
        <v>#N/A</v>
      </c>
      <c r="S647" s="36" t="e">
        <f ca="1">VLOOKUP(R647,Lists!B:D,3,FALSE)</f>
        <v>#N/A</v>
      </c>
      <c r="T647" s="36" t="str">
        <f>IF(F647&lt;&gt;"",MATCH(R647,'Maximum minutes'!B:B,0),"")</f>
        <v/>
      </c>
      <c r="U647" s="36">
        <f ca="1">IF(F647&lt;&gt;"",COUNTA(OFFSET('Maximum minutes'!$C$1,'Annexe A1 Cours'!T647,0,1,50)),0)</f>
        <v>0</v>
      </c>
      <c r="V647" s="37">
        <f ca="1">IFERROR(OFFSET('Maximum minutes'!$C$1,T647+1,-1+MATCH(G647,OFFSET('Maximum minutes'!$C$1,T647-1,0,1,50),0)),0)</f>
        <v>0</v>
      </c>
      <c r="W647" s="38">
        <f t="shared" ref="W647:W710" ca="1" si="20">IFERROR(DATE(YEAR(D647)+V647,MONTH(D647),DAY(D647)),"")</f>
        <v>0</v>
      </c>
    </row>
    <row r="648" spans="1:23" s="36" customFormat="1" ht="18.75">
      <c r="A648" s="34"/>
      <c r="B648" s="39"/>
      <c r="C648" s="39"/>
      <c r="D648" s="35"/>
      <c r="E648" s="40"/>
      <c r="F648" s="39"/>
      <c r="G648" s="39"/>
      <c r="H648" s="39"/>
      <c r="I648" s="34"/>
      <c r="J648" s="34"/>
      <c r="K648" s="34"/>
      <c r="L648" s="34"/>
      <c r="M648" s="43" t="str">
        <f ca="1">IFERROR(OFFSET('Maximum minutes'!$C$1,T648,MATCH(IF(G648&lt;&gt;"",G648,F648),OFFSET('Maximum minutes'!$C$1,T648-1,0,1,U648+1),0)-1)*IF(OR(ISNUMBER(J648),J648="sans examen"),1,0)*IF(W648&lt;MinDate,1,0),"")</f>
        <v/>
      </c>
      <c r="N648" s="36">
        <f t="shared" ref="N648:N711" ca="1" si="21">IF(K648&gt;0,MIN(K648,M648),0)*IF(M648="",0,1)</f>
        <v>0</v>
      </c>
      <c r="O648" s="36" t="e">
        <f ca="1">LEFT(OFFSET(Lists!$Q$2,MATCH(E648,Lists!$R$3:$R$19,0),0),4)</f>
        <v>#N/A</v>
      </c>
      <c r="P648" s="36" t="e">
        <f ca="1">MATCH(O648,Lists!$S$2:$S$640,1)</f>
        <v>#N/A</v>
      </c>
      <c r="Q648" s="36" t="e">
        <f ca="1">MATCH(LEFT(OFFSET(Lists!$Q$2,MATCH(E648,Lists!$R$3:$R$19,0)+1,0),4),Lists!$S$3:$S$640,1)</f>
        <v>#N/A</v>
      </c>
      <c r="R648" s="36" t="e">
        <f ca="1">LEFT(OFFSET(Lists!$S$2,P648-1+MATCH(F648,OFFSET(Lists!$T$3,P648-1,0,Q648-P648+1),0),0),6)</f>
        <v>#N/A</v>
      </c>
      <c r="S648" s="36" t="e">
        <f ca="1">VLOOKUP(R648,Lists!B:D,3,FALSE)</f>
        <v>#N/A</v>
      </c>
      <c r="T648" s="36" t="str">
        <f>IF(F648&lt;&gt;"",MATCH(R648,'Maximum minutes'!B:B,0),"")</f>
        <v/>
      </c>
      <c r="U648" s="36">
        <f ca="1">IF(F648&lt;&gt;"",COUNTA(OFFSET('Maximum minutes'!$C$1,'Annexe A1 Cours'!T648,0,1,50)),0)</f>
        <v>0</v>
      </c>
      <c r="V648" s="37">
        <f ca="1">IFERROR(OFFSET('Maximum minutes'!$C$1,T648+1,-1+MATCH(G648,OFFSET('Maximum minutes'!$C$1,T648-1,0,1,50),0)),0)</f>
        <v>0</v>
      </c>
      <c r="W648" s="38">
        <f t="shared" ca="1" si="20"/>
        <v>0</v>
      </c>
    </row>
    <row r="649" spans="1:23" s="36" customFormat="1" ht="18.75">
      <c r="A649" s="34"/>
      <c r="B649" s="39"/>
      <c r="C649" s="39"/>
      <c r="D649" s="35"/>
      <c r="E649" s="40"/>
      <c r="F649" s="39"/>
      <c r="G649" s="39"/>
      <c r="H649" s="39"/>
      <c r="I649" s="34"/>
      <c r="J649" s="34"/>
      <c r="K649" s="34"/>
      <c r="L649" s="34"/>
      <c r="M649" s="43" t="str">
        <f ca="1">IFERROR(OFFSET('Maximum minutes'!$C$1,T649,MATCH(IF(G649&lt;&gt;"",G649,F649),OFFSET('Maximum minutes'!$C$1,T649-1,0,1,U649+1),0)-1)*IF(OR(ISNUMBER(J649),J649="sans examen"),1,0)*IF(W649&lt;MinDate,1,0),"")</f>
        <v/>
      </c>
      <c r="N649" s="36">
        <f t="shared" ca="1" si="21"/>
        <v>0</v>
      </c>
      <c r="O649" s="36" t="e">
        <f ca="1">LEFT(OFFSET(Lists!$Q$2,MATCH(E649,Lists!$R$3:$R$19,0),0),4)</f>
        <v>#N/A</v>
      </c>
      <c r="P649" s="36" t="e">
        <f ca="1">MATCH(O649,Lists!$S$2:$S$640,1)</f>
        <v>#N/A</v>
      </c>
      <c r="Q649" s="36" t="e">
        <f ca="1">MATCH(LEFT(OFFSET(Lists!$Q$2,MATCH(E649,Lists!$R$3:$R$19,0)+1,0),4),Lists!$S$3:$S$640,1)</f>
        <v>#N/A</v>
      </c>
      <c r="R649" s="36" t="e">
        <f ca="1">LEFT(OFFSET(Lists!$S$2,P649-1+MATCH(F649,OFFSET(Lists!$T$3,P649-1,0,Q649-P649+1),0),0),6)</f>
        <v>#N/A</v>
      </c>
      <c r="S649" s="36" t="e">
        <f ca="1">VLOOKUP(R649,Lists!B:D,3,FALSE)</f>
        <v>#N/A</v>
      </c>
      <c r="T649" s="36" t="str">
        <f>IF(F649&lt;&gt;"",MATCH(R649,'Maximum minutes'!B:B,0),"")</f>
        <v/>
      </c>
      <c r="U649" s="36">
        <f ca="1">IF(F649&lt;&gt;"",COUNTA(OFFSET('Maximum minutes'!$C$1,'Annexe A1 Cours'!T649,0,1,50)),0)</f>
        <v>0</v>
      </c>
      <c r="V649" s="37">
        <f ca="1">IFERROR(OFFSET('Maximum minutes'!$C$1,T649+1,-1+MATCH(G649,OFFSET('Maximum minutes'!$C$1,T649-1,0,1,50),0)),0)</f>
        <v>0</v>
      </c>
      <c r="W649" s="38">
        <f t="shared" ca="1" si="20"/>
        <v>0</v>
      </c>
    </row>
    <row r="650" spans="1:23" s="36" customFormat="1" ht="18.75">
      <c r="A650" s="34"/>
      <c r="B650" s="39"/>
      <c r="C650" s="39"/>
      <c r="D650" s="35"/>
      <c r="E650" s="40"/>
      <c r="F650" s="39"/>
      <c r="G650" s="39"/>
      <c r="H650" s="39"/>
      <c r="I650" s="34"/>
      <c r="J650" s="34"/>
      <c r="K650" s="34"/>
      <c r="L650" s="34"/>
      <c r="M650" s="43" t="str">
        <f ca="1">IFERROR(OFFSET('Maximum minutes'!$C$1,T650,MATCH(IF(G650&lt;&gt;"",G650,F650),OFFSET('Maximum minutes'!$C$1,T650-1,0,1,U650+1),0)-1)*IF(OR(ISNUMBER(J650),J650="sans examen"),1,0)*IF(W650&lt;MinDate,1,0),"")</f>
        <v/>
      </c>
      <c r="N650" s="36">
        <f t="shared" ca="1" si="21"/>
        <v>0</v>
      </c>
      <c r="O650" s="36" t="e">
        <f ca="1">LEFT(OFFSET(Lists!$Q$2,MATCH(E650,Lists!$R$3:$R$19,0),0),4)</f>
        <v>#N/A</v>
      </c>
      <c r="P650" s="36" t="e">
        <f ca="1">MATCH(O650,Lists!$S$2:$S$640,1)</f>
        <v>#N/A</v>
      </c>
      <c r="Q650" s="36" t="e">
        <f ca="1">MATCH(LEFT(OFFSET(Lists!$Q$2,MATCH(E650,Lists!$R$3:$R$19,0)+1,0),4),Lists!$S$3:$S$640,1)</f>
        <v>#N/A</v>
      </c>
      <c r="R650" s="36" t="e">
        <f ca="1">LEFT(OFFSET(Lists!$S$2,P650-1+MATCH(F650,OFFSET(Lists!$T$3,P650-1,0,Q650-P650+1),0),0),6)</f>
        <v>#N/A</v>
      </c>
      <c r="S650" s="36" t="e">
        <f ca="1">VLOOKUP(R650,Lists!B:D,3,FALSE)</f>
        <v>#N/A</v>
      </c>
      <c r="T650" s="36" t="str">
        <f>IF(F650&lt;&gt;"",MATCH(R650,'Maximum minutes'!B:B,0),"")</f>
        <v/>
      </c>
      <c r="U650" s="36">
        <f ca="1">IF(F650&lt;&gt;"",COUNTA(OFFSET('Maximum minutes'!$C$1,'Annexe A1 Cours'!T650,0,1,50)),0)</f>
        <v>0</v>
      </c>
      <c r="V650" s="37">
        <f ca="1">IFERROR(OFFSET('Maximum minutes'!$C$1,T650+1,-1+MATCH(G650,OFFSET('Maximum minutes'!$C$1,T650-1,0,1,50),0)),0)</f>
        <v>0</v>
      </c>
      <c r="W650" s="38">
        <f t="shared" ca="1" si="20"/>
        <v>0</v>
      </c>
    </row>
    <row r="651" spans="1:23" s="36" customFormat="1" ht="18.75">
      <c r="A651" s="34"/>
      <c r="B651" s="39"/>
      <c r="C651" s="39"/>
      <c r="D651" s="35"/>
      <c r="E651" s="40"/>
      <c r="F651" s="39"/>
      <c r="G651" s="39"/>
      <c r="H651" s="39"/>
      <c r="I651" s="34"/>
      <c r="J651" s="34"/>
      <c r="K651" s="34"/>
      <c r="L651" s="34"/>
      <c r="M651" s="43" t="str">
        <f ca="1">IFERROR(OFFSET('Maximum minutes'!$C$1,T651,MATCH(IF(G651&lt;&gt;"",G651,F651),OFFSET('Maximum minutes'!$C$1,T651-1,0,1,U651+1),0)-1)*IF(OR(ISNUMBER(J651),J651="sans examen"),1,0)*IF(W651&lt;MinDate,1,0),"")</f>
        <v/>
      </c>
      <c r="N651" s="36">
        <f t="shared" ca="1" si="21"/>
        <v>0</v>
      </c>
      <c r="O651" s="36" t="e">
        <f ca="1">LEFT(OFFSET(Lists!$Q$2,MATCH(E651,Lists!$R$3:$R$19,0),0),4)</f>
        <v>#N/A</v>
      </c>
      <c r="P651" s="36" t="e">
        <f ca="1">MATCH(O651,Lists!$S$2:$S$640,1)</f>
        <v>#N/A</v>
      </c>
      <c r="Q651" s="36" t="e">
        <f ca="1">MATCH(LEFT(OFFSET(Lists!$Q$2,MATCH(E651,Lists!$R$3:$R$19,0)+1,0),4),Lists!$S$3:$S$640,1)</f>
        <v>#N/A</v>
      </c>
      <c r="R651" s="36" t="e">
        <f ca="1">LEFT(OFFSET(Lists!$S$2,P651-1+MATCH(F651,OFFSET(Lists!$T$3,P651-1,0,Q651-P651+1),0),0),6)</f>
        <v>#N/A</v>
      </c>
      <c r="S651" s="36" t="e">
        <f ca="1">VLOOKUP(R651,Lists!B:D,3,FALSE)</f>
        <v>#N/A</v>
      </c>
      <c r="T651" s="36" t="str">
        <f>IF(F651&lt;&gt;"",MATCH(R651,'Maximum minutes'!B:B,0),"")</f>
        <v/>
      </c>
      <c r="U651" s="36">
        <f ca="1">IF(F651&lt;&gt;"",COUNTA(OFFSET('Maximum minutes'!$C$1,'Annexe A1 Cours'!T651,0,1,50)),0)</f>
        <v>0</v>
      </c>
      <c r="V651" s="37">
        <f ca="1">IFERROR(OFFSET('Maximum minutes'!$C$1,T651+1,-1+MATCH(G651,OFFSET('Maximum minutes'!$C$1,T651-1,0,1,50),0)),0)</f>
        <v>0</v>
      </c>
      <c r="W651" s="38">
        <f t="shared" ca="1" si="20"/>
        <v>0</v>
      </c>
    </row>
    <row r="652" spans="1:23" s="36" customFormat="1" ht="18.75">
      <c r="A652" s="34"/>
      <c r="B652" s="39"/>
      <c r="C652" s="39"/>
      <c r="D652" s="35"/>
      <c r="E652" s="40"/>
      <c r="F652" s="39"/>
      <c r="G652" s="39"/>
      <c r="H652" s="39"/>
      <c r="I652" s="34"/>
      <c r="J652" s="34"/>
      <c r="K652" s="34"/>
      <c r="L652" s="34"/>
      <c r="M652" s="43" t="str">
        <f ca="1">IFERROR(OFFSET('Maximum minutes'!$C$1,T652,MATCH(IF(G652&lt;&gt;"",G652,F652),OFFSET('Maximum minutes'!$C$1,T652-1,0,1,U652+1),0)-1)*IF(OR(ISNUMBER(J652),J652="sans examen"),1,0)*IF(W652&lt;MinDate,1,0),"")</f>
        <v/>
      </c>
      <c r="N652" s="36">
        <f t="shared" ca="1" si="21"/>
        <v>0</v>
      </c>
      <c r="O652" s="36" t="e">
        <f ca="1">LEFT(OFFSET(Lists!$Q$2,MATCH(E652,Lists!$R$3:$R$19,0),0),4)</f>
        <v>#N/A</v>
      </c>
      <c r="P652" s="36" t="e">
        <f ca="1">MATCH(O652,Lists!$S$2:$S$640,1)</f>
        <v>#N/A</v>
      </c>
      <c r="Q652" s="36" t="e">
        <f ca="1">MATCH(LEFT(OFFSET(Lists!$Q$2,MATCH(E652,Lists!$R$3:$R$19,0)+1,0),4),Lists!$S$3:$S$640,1)</f>
        <v>#N/A</v>
      </c>
      <c r="R652" s="36" t="e">
        <f ca="1">LEFT(OFFSET(Lists!$S$2,P652-1+MATCH(F652,OFFSET(Lists!$T$3,P652-1,0,Q652-P652+1),0),0),6)</f>
        <v>#N/A</v>
      </c>
      <c r="S652" s="36" t="e">
        <f ca="1">VLOOKUP(R652,Lists!B:D,3,FALSE)</f>
        <v>#N/A</v>
      </c>
      <c r="T652" s="36" t="str">
        <f>IF(F652&lt;&gt;"",MATCH(R652,'Maximum minutes'!B:B,0),"")</f>
        <v/>
      </c>
      <c r="U652" s="36">
        <f ca="1">IF(F652&lt;&gt;"",COUNTA(OFFSET('Maximum minutes'!$C$1,'Annexe A1 Cours'!T652,0,1,50)),0)</f>
        <v>0</v>
      </c>
      <c r="V652" s="37">
        <f ca="1">IFERROR(OFFSET('Maximum minutes'!$C$1,T652+1,-1+MATCH(G652,OFFSET('Maximum minutes'!$C$1,T652-1,0,1,50),0)),0)</f>
        <v>0</v>
      </c>
      <c r="W652" s="38">
        <f t="shared" ca="1" si="20"/>
        <v>0</v>
      </c>
    </row>
    <row r="653" spans="1:23" s="36" customFormat="1" ht="18.75">
      <c r="A653" s="34"/>
      <c r="B653" s="39"/>
      <c r="C653" s="39"/>
      <c r="D653" s="35"/>
      <c r="E653" s="40"/>
      <c r="F653" s="39"/>
      <c r="G653" s="39"/>
      <c r="H653" s="39"/>
      <c r="I653" s="34"/>
      <c r="J653" s="34"/>
      <c r="K653" s="34"/>
      <c r="L653" s="34"/>
      <c r="M653" s="43" t="str">
        <f ca="1">IFERROR(OFFSET('Maximum minutes'!$C$1,T653,MATCH(IF(G653&lt;&gt;"",G653,F653),OFFSET('Maximum minutes'!$C$1,T653-1,0,1,U653+1),0)-1)*IF(OR(ISNUMBER(J653),J653="sans examen"),1,0)*IF(W653&lt;MinDate,1,0),"")</f>
        <v/>
      </c>
      <c r="N653" s="36">
        <f t="shared" ca="1" si="21"/>
        <v>0</v>
      </c>
      <c r="O653" s="36" t="e">
        <f ca="1">LEFT(OFFSET(Lists!$Q$2,MATCH(E653,Lists!$R$3:$R$19,0),0),4)</f>
        <v>#N/A</v>
      </c>
      <c r="P653" s="36" t="e">
        <f ca="1">MATCH(O653,Lists!$S$2:$S$640,1)</f>
        <v>#N/A</v>
      </c>
      <c r="Q653" s="36" t="e">
        <f ca="1">MATCH(LEFT(OFFSET(Lists!$Q$2,MATCH(E653,Lists!$R$3:$R$19,0)+1,0),4),Lists!$S$3:$S$640,1)</f>
        <v>#N/A</v>
      </c>
      <c r="R653" s="36" t="e">
        <f ca="1">LEFT(OFFSET(Lists!$S$2,P653-1+MATCH(F653,OFFSET(Lists!$T$3,P653-1,0,Q653-P653+1),0),0),6)</f>
        <v>#N/A</v>
      </c>
      <c r="S653" s="36" t="e">
        <f ca="1">VLOOKUP(R653,Lists!B:D,3,FALSE)</f>
        <v>#N/A</v>
      </c>
      <c r="T653" s="36" t="str">
        <f>IF(F653&lt;&gt;"",MATCH(R653,'Maximum minutes'!B:B,0),"")</f>
        <v/>
      </c>
      <c r="U653" s="36">
        <f ca="1">IF(F653&lt;&gt;"",COUNTA(OFFSET('Maximum minutes'!$C$1,'Annexe A1 Cours'!T653,0,1,50)),0)</f>
        <v>0</v>
      </c>
      <c r="V653" s="37">
        <f ca="1">IFERROR(OFFSET('Maximum minutes'!$C$1,T653+1,-1+MATCH(G653,OFFSET('Maximum minutes'!$C$1,T653-1,0,1,50),0)),0)</f>
        <v>0</v>
      </c>
      <c r="W653" s="38">
        <f t="shared" ca="1" si="20"/>
        <v>0</v>
      </c>
    </row>
    <row r="654" spans="1:23" s="36" customFormat="1" ht="18.75">
      <c r="A654" s="34"/>
      <c r="B654" s="39"/>
      <c r="C654" s="39"/>
      <c r="D654" s="35"/>
      <c r="E654" s="40"/>
      <c r="F654" s="39"/>
      <c r="G654" s="39"/>
      <c r="H654" s="39"/>
      <c r="I654" s="34"/>
      <c r="J654" s="34"/>
      <c r="K654" s="34"/>
      <c r="L654" s="34"/>
      <c r="M654" s="43" t="str">
        <f ca="1">IFERROR(OFFSET('Maximum minutes'!$C$1,T654,MATCH(IF(G654&lt;&gt;"",G654,F654),OFFSET('Maximum minutes'!$C$1,T654-1,0,1,U654+1),0)-1)*IF(OR(ISNUMBER(J654),J654="sans examen"),1,0)*IF(W654&lt;MinDate,1,0),"")</f>
        <v/>
      </c>
      <c r="N654" s="36">
        <f t="shared" ca="1" si="21"/>
        <v>0</v>
      </c>
      <c r="O654" s="36" t="e">
        <f ca="1">LEFT(OFFSET(Lists!$Q$2,MATCH(E654,Lists!$R$3:$R$19,0),0),4)</f>
        <v>#N/A</v>
      </c>
      <c r="P654" s="36" t="e">
        <f ca="1">MATCH(O654,Lists!$S$2:$S$640,1)</f>
        <v>#N/A</v>
      </c>
      <c r="Q654" s="36" t="e">
        <f ca="1">MATCH(LEFT(OFFSET(Lists!$Q$2,MATCH(E654,Lists!$R$3:$R$19,0)+1,0),4),Lists!$S$3:$S$640,1)</f>
        <v>#N/A</v>
      </c>
      <c r="R654" s="36" t="e">
        <f ca="1">LEFT(OFFSET(Lists!$S$2,P654-1+MATCH(F654,OFFSET(Lists!$T$3,P654-1,0,Q654-P654+1),0),0),6)</f>
        <v>#N/A</v>
      </c>
      <c r="S654" s="36" t="e">
        <f ca="1">VLOOKUP(R654,Lists!B:D,3,FALSE)</f>
        <v>#N/A</v>
      </c>
      <c r="T654" s="36" t="str">
        <f>IF(F654&lt;&gt;"",MATCH(R654,'Maximum minutes'!B:B,0),"")</f>
        <v/>
      </c>
      <c r="U654" s="36">
        <f ca="1">IF(F654&lt;&gt;"",COUNTA(OFFSET('Maximum minutes'!$C$1,'Annexe A1 Cours'!T654,0,1,50)),0)</f>
        <v>0</v>
      </c>
      <c r="V654" s="37">
        <f ca="1">IFERROR(OFFSET('Maximum minutes'!$C$1,T654+1,-1+MATCH(G654,OFFSET('Maximum minutes'!$C$1,T654-1,0,1,50),0)),0)</f>
        <v>0</v>
      </c>
      <c r="W654" s="38">
        <f t="shared" ca="1" si="20"/>
        <v>0</v>
      </c>
    </row>
    <row r="655" spans="1:23" s="36" customFormat="1" ht="18.75">
      <c r="A655" s="34"/>
      <c r="B655" s="39"/>
      <c r="C655" s="39"/>
      <c r="D655" s="35"/>
      <c r="E655" s="40"/>
      <c r="F655" s="39"/>
      <c r="G655" s="39"/>
      <c r="H655" s="39"/>
      <c r="I655" s="34"/>
      <c r="J655" s="34"/>
      <c r="K655" s="34"/>
      <c r="L655" s="34"/>
      <c r="M655" s="43" t="str">
        <f ca="1">IFERROR(OFFSET('Maximum minutes'!$C$1,T655,MATCH(IF(G655&lt;&gt;"",G655,F655),OFFSET('Maximum minutes'!$C$1,T655-1,0,1,U655+1),0)-1)*IF(OR(ISNUMBER(J655),J655="sans examen"),1,0)*IF(W655&lt;MinDate,1,0),"")</f>
        <v/>
      </c>
      <c r="N655" s="36">
        <f t="shared" ca="1" si="21"/>
        <v>0</v>
      </c>
      <c r="O655" s="36" t="e">
        <f ca="1">LEFT(OFFSET(Lists!$Q$2,MATCH(E655,Lists!$R$3:$R$19,0),0),4)</f>
        <v>#N/A</v>
      </c>
      <c r="P655" s="36" t="e">
        <f ca="1">MATCH(O655,Lists!$S$2:$S$640,1)</f>
        <v>#N/A</v>
      </c>
      <c r="Q655" s="36" t="e">
        <f ca="1">MATCH(LEFT(OFFSET(Lists!$Q$2,MATCH(E655,Lists!$R$3:$R$19,0)+1,0),4),Lists!$S$3:$S$640,1)</f>
        <v>#N/A</v>
      </c>
      <c r="R655" s="36" t="e">
        <f ca="1">LEFT(OFFSET(Lists!$S$2,P655-1+MATCH(F655,OFFSET(Lists!$T$3,P655-1,0,Q655-P655+1),0),0),6)</f>
        <v>#N/A</v>
      </c>
      <c r="S655" s="36" t="e">
        <f ca="1">VLOOKUP(R655,Lists!B:D,3,FALSE)</f>
        <v>#N/A</v>
      </c>
      <c r="T655" s="36" t="str">
        <f>IF(F655&lt;&gt;"",MATCH(R655,'Maximum minutes'!B:B,0),"")</f>
        <v/>
      </c>
      <c r="U655" s="36">
        <f ca="1">IF(F655&lt;&gt;"",COUNTA(OFFSET('Maximum minutes'!$C$1,'Annexe A1 Cours'!T655,0,1,50)),0)</f>
        <v>0</v>
      </c>
      <c r="V655" s="37">
        <f ca="1">IFERROR(OFFSET('Maximum minutes'!$C$1,T655+1,-1+MATCH(G655,OFFSET('Maximum minutes'!$C$1,T655-1,0,1,50),0)),0)</f>
        <v>0</v>
      </c>
      <c r="W655" s="38">
        <f t="shared" ca="1" si="20"/>
        <v>0</v>
      </c>
    </row>
    <row r="656" spans="1:23" s="36" customFormat="1" ht="18.75">
      <c r="A656" s="34"/>
      <c r="B656" s="39"/>
      <c r="C656" s="39"/>
      <c r="D656" s="35"/>
      <c r="E656" s="40"/>
      <c r="F656" s="39"/>
      <c r="G656" s="39"/>
      <c r="H656" s="39"/>
      <c r="I656" s="34"/>
      <c r="J656" s="34"/>
      <c r="K656" s="34"/>
      <c r="L656" s="34"/>
      <c r="M656" s="43" t="str">
        <f ca="1">IFERROR(OFFSET('Maximum minutes'!$C$1,T656,MATCH(IF(G656&lt;&gt;"",G656,F656),OFFSET('Maximum minutes'!$C$1,T656-1,0,1,U656+1),0)-1)*IF(OR(ISNUMBER(J656),J656="sans examen"),1,0)*IF(W656&lt;MinDate,1,0),"")</f>
        <v/>
      </c>
      <c r="N656" s="36">
        <f t="shared" ca="1" si="21"/>
        <v>0</v>
      </c>
      <c r="O656" s="36" t="e">
        <f ca="1">LEFT(OFFSET(Lists!$Q$2,MATCH(E656,Lists!$R$3:$R$19,0),0),4)</f>
        <v>#N/A</v>
      </c>
      <c r="P656" s="36" t="e">
        <f ca="1">MATCH(O656,Lists!$S$2:$S$640,1)</f>
        <v>#N/A</v>
      </c>
      <c r="Q656" s="36" t="e">
        <f ca="1">MATCH(LEFT(OFFSET(Lists!$Q$2,MATCH(E656,Lists!$R$3:$R$19,0)+1,0),4),Lists!$S$3:$S$640,1)</f>
        <v>#N/A</v>
      </c>
      <c r="R656" s="36" t="e">
        <f ca="1">LEFT(OFFSET(Lists!$S$2,P656-1+MATCH(F656,OFFSET(Lists!$T$3,P656-1,0,Q656-P656+1),0),0),6)</f>
        <v>#N/A</v>
      </c>
      <c r="S656" s="36" t="e">
        <f ca="1">VLOOKUP(R656,Lists!B:D,3,FALSE)</f>
        <v>#N/A</v>
      </c>
      <c r="T656" s="36" t="str">
        <f>IF(F656&lt;&gt;"",MATCH(R656,'Maximum minutes'!B:B,0),"")</f>
        <v/>
      </c>
      <c r="U656" s="36">
        <f ca="1">IF(F656&lt;&gt;"",COUNTA(OFFSET('Maximum minutes'!$C$1,'Annexe A1 Cours'!T656,0,1,50)),0)</f>
        <v>0</v>
      </c>
      <c r="V656" s="37">
        <f ca="1">IFERROR(OFFSET('Maximum minutes'!$C$1,T656+1,-1+MATCH(G656,OFFSET('Maximum minutes'!$C$1,T656-1,0,1,50),0)),0)</f>
        <v>0</v>
      </c>
      <c r="W656" s="38">
        <f t="shared" ca="1" si="20"/>
        <v>0</v>
      </c>
    </row>
    <row r="657" spans="1:23" s="36" customFormat="1" ht="18.75">
      <c r="A657" s="34"/>
      <c r="B657" s="39"/>
      <c r="C657" s="39"/>
      <c r="D657" s="35"/>
      <c r="E657" s="40"/>
      <c r="F657" s="39"/>
      <c r="G657" s="39"/>
      <c r="H657" s="39"/>
      <c r="I657" s="34"/>
      <c r="J657" s="34"/>
      <c r="K657" s="34"/>
      <c r="L657" s="34"/>
      <c r="M657" s="43" t="str">
        <f ca="1">IFERROR(OFFSET('Maximum minutes'!$C$1,T657,MATCH(IF(G657&lt;&gt;"",G657,F657),OFFSET('Maximum minutes'!$C$1,T657-1,0,1,U657+1),0)-1)*IF(OR(ISNUMBER(J657),J657="sans examen"),1,0)*IF(W657&lt;MinDate,1,0),"")</f>
        <v/>
      </c>
      <c r="N657" s="36">
        <f t="shared" ca="1" si="21"/>
        <v>0</v>
      </c>
      <c r="O657" s="36" t="e">
        <f ca="1">LEFT(OFFSET(Lists!$Q$2,MATCH(E657,Lists!$R$3:$R$19,0),0),4)</f>
        <v>#N/A</v>
      </c>
      <c r="P657" s="36" t="e">
        <f ca="1">MATCH(O657,Lists!$S$2:$S$640,1)</f>
        <v>#N/A</v>
      </c>
      <c r="Q657" s="36" t="e">
        <f ca="1">MATCH(LEFT(OFFSET(Lists!$Q$2,MATCH(E657,Lists!$R$3:$R$19,0)+1,0),4),Lists!$S$3:$S$640,1)</f>
        <v>#N/A</v>
      </c>
      <c r="R657" s="36" t="e">
        <f ca="1">LEFT(OFFSET(Lists!$S$2,P657-1+MATCH(F657,OFFSET(Lists!$T$3,P657-1,0,Q657-P657+1),0),0),6)</f>
        <v>#N/A</v>
      </c>
      <c r="S657" s="36" t="e">
        <f ca="1">VLOOKUP(R657,Lists!B:D,3,FALSE)</f>
        <v>#N/A</v>
      </c>
      <c r="T657" s="36" t="str">
        <f>IF(F657&lt;&gt;"",MATCH(R657,'Maximum minutes'!B:B,0),"")</f>
        <v/>
      </c>
      <c r="U657" s="36">
        <f ca="1">IF(F657&lt;&gt;"",COUNTA(OFFSET('Maximum minutes'!$C$1,'Annexe A1 Cours'!T657,0,1,50)),0)</f>
        <v>0</v>
      </c>
      <c r="V657" s="37">
        <f ca="1">IFERROR(OFFSET('Maximum minutes'!$C$1,T657+1,-1+MATCH(G657,OFFSET('Maximum minutes'!$C$1,T657-1,0,1,50),0)),0)</f>
        <v>0</v>
      </c>
      <c r="W657" s="38">
        <f t="shared" ca="1" si="20"/>
        <v>0</v>
      </c>
    </row>
    <row r="658" spans="1:23" s="36" customFormat="1" ht="18.75">
      <c r="A658" s="34"/>
      <c r="B658" s="39"/>
      <c r="C658" s="39"/>
      <c r="D658" s="35"/>
      <c r="E658" s="40"/>
      <c r="F658" s="39"/>
      <c r="G658" s="39"/>
      <c r="H658" s="39"/>
      <c r="I658" s="34"/>
      <c r="J658" s="34"/>
      <c r="K658" s="34"/>
      <c r="L658" s="34"/>
      <c r="M658" s="43" t="str">
        <f ca="1">IFERROR(OFFSET('Maximum minutes'!$C$1,T658,MATCH(IF(G658&lt;&gt;"",G658,F658),OFFSET('Maximum minutes'!$C$1,T658-1,0,1,U658+1),0)-1)*IF(OR(ISNUMBER(J658),J658="sans examen"),1,0)*IF(W658&lt;MinDate,1,0),"")</f>
        <v/>
      </c>
      <c r="N658" s="36">
        <f t="shared" ca="1" si="21"/>
        <v>0</v>
      </c>
      <c r="O658" s="36" t="e">
        <f ca="1">LEFT(OFFSET(Lists!$Q$2,MATCH(E658,Lists!$R$3:$R$19,0),0),4)</f>
        <v>#N/A</v>
      </c>
      <c r="P658" s="36" t="e">
        <f ca="1">MATCH(O658,Lists!$S$2:$S$640,1)</f>
        <v>#N/A</v>
      </c>
      <c r="Q658" s="36" t="e">
        <f ca="1">MATCH(LEFT(OFFSET(Lists!$Q$2,MATCH(E658,Lists!$R$3:$R$19,0)+1,0),4),Lists!$S$3:$S$640,1)</f>
        <v>#N/A</v>
      </c>
      <c r="R658" s="36" t="e">
        <f ca="1">LEFT(OFFSET(Lists!$S$2,P658-1+MATCH(F658,OFFSET(Lists!$T$3,P658-1,0,Q658-P658+1),0),0),6)</f>
        <v>#N/A</v>
      </c>
      <c r="S658" s="36" t="e">
        <f ca="1">VLOOKUP(R658,Lists!B:D,3,FALSE)</f>
        <v>#N/A</v>
      </c>
      <c r="T658" s="36" t="str">
        <f>IF(F658&lt;&gt;"",MATCH(R658,'Maximum minutes'!B:B,0),"")</f>
        <v/>
      </c>
      <c r="U658" s="36">
        <f ca="1">IF(F658&lt;&gt;"",COUNTA(OFFSET('Maximum minutes'!$C$1,'Annexe A1 Cours'!T658,0,1,50)),0)</f>
        <v>0</v>
      </c>
      <c r="V658" s="37">
        <f ca="1">IFERROR(OFFSET('Maximum minutes'!$C$1,T658+1,-1+MATCH(G658,OFFSET('Maximum minutes'!$C$1,T658-1,0,1,50),0)),0)</f>
        <v>0</v>
      </c>
      <c r="W658" s="38">
        <f t="shared" ca="1" si="20"/>
        <v>0</v>
      </c>
    </row>
    <row r="659" spans="1:23" s="36" customFormat="1" ht="18.75">
      <c r="A659" s="34"/>
      <c r="B659" s="39"/>
      <c r="C659" s="39"/>
      <c r="D659" s="35"/>
      <c r="E659" s="40"/>
      <c r="F659" s="39"/>
      <c r="G659" s="39"/>
      <c r="H659" s="39"/>
      <c r="I659" s="34"/>
      <c r="J659" s="34"/>
      <c r="K659" s="34"/>
      <c r="L659" s="34"/>
      <c r="M659" s="43" t="str">
        <f ca="1">IFERROR(OFFSET('Maximum minutes'!$C$1,T659,MATCH(IF(G659&lt;&gt;"",G659,F659),OFFSET('Maximum minutes'!$C$1,T659-1,0,1,U659+1),0)-1)*IF(OR(ISNUMBER(J659),J659="sans examen"),1,0)*IF(W659&lt;MinDate,1,0),"")</f>
        <v/>
      </c>
      <c r="N659" s="36">
        <f t="shared" ca="1" si="21"/>
        <v>0</v>
      </c>
      <c r="O659" s="36" t="e">
        <f ca="1">LEFT(OFFSET(Lists!$Q$2,MATCH(E659,Lists!$R$3:$R$19,0),0),4)</f>
        <v>#N/A</v>
      </c>
      <c r="P659" s="36" t="e">
        <f ca="1">MATCH(O659,Lists!$S$2:$S$640,1)</f>
        <v>#N/A</v>
      </c>
      <c r="Q659" s="36" t="e">
        <f ca="1">MATCH(LEFT(OFFSET(Lists!$Q$2,MATCH(E659,Lists!$R$3:$R$19,0)+1,0),4),Lists!$S$3:$S$640,1)</f>
        <v>#N/A</v>
      </c>
      <c r="R659" s="36" t="e">
        <f ca="1">LEFT(OFFSET(Lists!$S$2,P659-1+MATCH(F659,OFFSET(Lists!$T$3,P659-1,0,Q659-P659+1),0),0),6)</f>
        <v>#N/A</v>
      </c>
      <c r="S659" s="36" t="e">
        <f ca="1">VLOOKUP(R659,Lists!B:D,3,FALSE)</f>
        <v>#N/A</v>
      </c>
      <c r="T659" s="36" t="str">
        <f>IF(F659&lt;&gt;"",MATCH(R659,'Maximum minutes'!B:B,0),"")</f>
        <v/>
      </c>
      <c r="U659" s="36">
        <f ca="1">IF(F659&lt;&gt;"",COUNTA(OFFSET('Maximum minutes'!$C$1,'Annexe A1 Cours'!T659,0,1,50)),0)</f>
        <v>0</v>
      </c>
      <c r="V659" s="37">
        <f ca="1">IFERROR(OFFSET('Maximum minutes'!$C$1,T659+1,-1+MATCH(G659,OFFSET('Maximum minutes'!$C$1,T659-1,0,1,50),0)),0)</f>
        <v>0</v>
      </c>
      <c r="W659" s="38">
        <f t="shared" ca="1" si="20"/>
        <v>0</v>
      </c>
    </row>
    <row r="660" spans="1:23" s="36" customFormat="1" ht="18.75">
      <c r="A660" s="34"/>
      <c r="B660" s="39"/>
      <c r="C660" s="39"/>
      <c r="D660" s="35"/>
      <c r="E660" s="40"/>
      <c r="F660" s="39"/>
      <c r="G660" s="39"/>
      <c r="H660" s="39"/>
      <c r="I660" s="34"/>
      <c r="J660" s="34"/>
      <c r="K660" s="34"/>
      <c r="L660" s="34"/>
      <c r="M660" s="43" t="str">
        <f ca="1">IFERROR(OFFSET('Maximum minutes'!$C$1,T660,MATCH(IF(G660&lt;&gt;"",G660,F660),OFFSET('Maximum minutes'!$C$1,T660-1,0,1,U660+1),0)-1)*IF(OR(ISNUMBER(J660),J660="sans examen"),1,0)*IF(W660&lt;MinDate,1,0),"")</f>
        <v/>
      </c>
      <c r="N660" s="36">
        <f t="shared" ca="1" si="21"/>
        <v>0</v>
      </c>
      <c r="O660" s="36" t="e">
        <f ca="1">LEFT(OFFSET(Lists!$Q$2,MATCH(E660,Lists!$R$3:$R$19,0),0),4)</f>
        <v>#N/A</v>
      </c>
      <c r="P660" s="36" t="e">
        <f ca="1">MATCH(O660,Lists!$S$2:$S$640,1)</f>
        <v>#N/A</v>
      </c>
      <c r="Q660" s="36" t="e">
        <f ca="1">MATCH(LEFT(OFFSET(Lists!$Q$2,MATCH(E660,Lists!$R$3:$R$19,0)+1,0),4),Lists!$S$3:$S$640,1)</f>
        <v>#N/A</v>
      </c>
      <c r="R660" s="36" t="e">
        <f ca="1">LEFT(OFFSET(Lists!$S$2,P660-1+MATCH(F660,OFFSET(Lists!$T$3,P660-1,0,Q660-P660+1),0),0),6)</f>
        <v>#N/A</v>
      </c>
      <c r="S660" s="36" t="e">
        <f ca="1">VLOOKUP(R660,Lists!B:D,3,FALSE)</f>
        <v>#N/A</v>
      </c>
      <c r="T660" s="36" t="str">
        <f>IF(F660&lt;&gt;"",MATCH(R660,'Maximum minutes'!B:B,0),"")</f>
        <v/>
      </c>
      <c r="U660" s="36">
        <f ca="1">IF(F660&lt;&gt;"",COUNTA(OFFSET('Maximum minutes'!$C$1,'Annexe A1 Cours'!T660,0,1,50)),0)</f>
        <v>0</v>
      </c>
      <c r="V660" s="37">
        <f ca="1">IFERROR(OFFSET('Maximum minutes'!$C$1,T660+1,-1+MATCH(G660,OFFSET('Maximum minutes'!$C$1,T660-1,0,1,50),0)),0)</f>
        <v>0</v>
      </c>
      <c r="W660" s="38">
        <f t="shared" ca="1" si="20"/>
        <v>0</v>
      </c>
    </row>
    <row r="661" spans="1:23" s="36" customFormat="1" ht="18.75">
      <c r="A661" s="34"/>
      <c r="B661" s="39"/>
      <c r="C661" s="39"/>
      <c r="D661" s="35"/>
      <c r="E661" s="40"/>
      <c r="F661" s="39"/>
      <c r="G661" s="39"/>
      <c r="H661" s="39"/>
      <c r="I661" s="34"/>
      <c r="J661" s="34"/>
      <c r="K661" s="34"/>
      <c r="L661" s="34"/>
      <c r="M661" s="43" t="str">
        <f ca="1">IFERROR(OFFSET('Maximum minutes'!$C$1,T661,MATCH(IF(G661&lt;&gt;"",G661,F661),OFFSET('Maximum minutes'!$C$1,T661-1,0,1,U661+1),0)-1)*IF(OR(ISNUMBER(J661),J661="sans examen"),1,0)*IF(W661&lt;MinDate,1,0),"")</f>
        <v/>
      </c>
      <c r="N661" s="36">
        <f t="shared" ca="1" si="21"/>
        <v>0</v>
      </c>
      <c r="O661" s="36" t="e">
        <f ca="1">LEFT(OFFSET(Lists!$Q$2,MATCH(E661,Lists!$R$3:$R$19,0),0),4)</f>
        <v>#N/A</v>
      </c>
      <c r="P661" s="36" t="e">
        <f ca="1">MATCH(O661,Lists!$S$2:$S$640,1)</f>
        <v>#N/A</v>
      </c>
      <c r="Q661" s="36" t="e">
        <f ca="1">MATCH(LEFT(OFFSET(Lists!$Q$2,MATCH(E661,Lists!$R$3:$R$19,0)+1,0),4),Lists!$S$3:$S$640,1)</f>
        <v>#N/A</v>
      </c>
      <c r="R661" s="36" t="e">
        <f ca="1">LEFT(OFFSET(Lists!$S$2,P661-1+MATCH(F661,OFFSET(Lists!$T$3,P661-1,0,Q661-P661+1),0),0),6)</f>
        <v>#N/A</v>
      </c>
      <c r="S661" s="36" t="e">
        <f ca="1">VLOOKUP(R661,Lists!B:D,3,FALSE)</f>
        <v>#N/A</v>
      </c>
      <c r="T661" s="36" t="str">
        <f>IF(F661&lt;&gt;"",MATCH(R661,'Maximum minutes'!B:B,0),"")</f>
        <v/>
      </c>
      <c r="U661" s="36">
        <f ca="1">IF(F661&lt;&gt;"",COUNTA(OFFSET('Maximum minutes'!$C$1,'Annexe A1 Cours'!T661,0,1,50)),0)</f>
        <v>0</v>
      </c>
      <c r="V661" s="37">
        <f ca="1">IFERROR(OFFSET('Maximum minutes'!$C$1,T661+1,-1+MATCH(G661,OFFSET('Maximum minutes'!$C$1,T661-1,0,1,50),0)),0)</f>
        <v>0</v>
      </c>
      <c r="W661" s="38">
        <f t="shared" ca="1" si="20"/>
        <v>0</v>
      </c>
    </row>
    <row r="662" spans="1:23" s="36" customFormat="1" ht="18.75">
      <c r="A662" s="34"/>
      <c r="B662" s="39"/>
      <c r="C662" s="39"/>
      <c r="D662" s="35"/>
      <c r="E662" s="40"/>
      <c r="F662" s="39"/>
      <c r="G662" s="39"/>
      <c r="H662" s="39"/>
      <c r="I662" s="34"/>
      <c r="J662" s="34"/>
      <c r="K662" s="34"/>
      <c r="L662" s="34"/>
      <c r="M662" s="43" t="str">
        <f ca="1">IFERROR(OFFSET('Maximum minutes'!$C$1,T662,MATCH(IF(G662&lt;&gt;"",G662,F662),OFFSET('Maximum minutes'!$C$1,T662-1,0,1,U662+1),0)-1)*IF(OR(ISNUMBER(J662),J662="sans examen"),1,0)*IF(W662&lt;MinDate,1,0),"")</f>
        <v/>
      </c>
      <c r="N662" s="36">
        <f t="shared" ca="1" si="21"/>
        <v>0</v>
      </c>
      <c r="O662" s="36" t="e">
        <f ca="1">LEFT(OFFSET(Lists!$Q$2,MATCH(E662,Lists!$R$3:$R$19,0),0),4)</f>
        <v>#N/A</v>
      </c>
      <c r="P662" s="36" t="e">
        <f ca="1">MATCH(O662,Lists!$S$2:$S$640,1)</f>
        <v>#N/A</v>
      </c>
      <c r="Q662" s="36" t="e">
        <f ca="1">MATCH(LEFT(OFFSET(Lists!$Q$2,MATCH(E662,Lists!$R$3:$R$19,0)+1,0),4),Lists!$S$3:$S$640,1)</f>
        <v>#N/A</v>
      </c>
      <c r="R662" s="36" t="e">
        <f ca="1">LEFT(OFFSET(Lists!$S$2,P662-1+MATCH(F662,OFFSET(Lists!$T$3,P662-1,0,Q662-P662+1),0),0),6)</f>
        <v>#N/A</v>
      </c>
      <c r="S662" s="36" t="e">
        <f ca="1">VLOOKUP(R662,Lists!B:D,3,FALSE)</f>
        <v>#N/A</v>
      </c>
      <c r="T662" s="36" t="str">
        <f>IF(F662&lt;&gt;"",MATCH(R662,'Maximum minutes'!B:B,0),"")</f>
        <v/>
      </c>
      <c r="U662" s="36">
        <f ca="1">IF(F662&lt;&gt;"",COUNTA(OFFSET('Maximum minutes'!$C$1,'Annexe A1 Cours'!T662,0,1,50)),0)</f>
        <v>0</v>
      </c>
      <c r="V662" s="37">
        <f ca="1">IFERROR(OFFSET('Maximum minutes'!$C$1,T662+1,-1+MATCH(G662,OFFSET('Maximum minutes'!$C$1,T662-1,0,1,50),0)),0)</f>
        <v>0</v>
      </c>
      <c r="W662" s="38">
        <f t="shared" ca="1" si="20"/>
        <v>0</v>
      </c>
    </row>
    <row r="663" spans="1:23" s="36" customFormat="1" ht="18.75">
      <c r="A663" s="34"/>
      <c r="B663" s="39"/>
      <c r="C663" s="39"/>
      <c r="D663" s="35"/>
      <c r="E663" s="40"/>
      <c r="F663" s="39"/>
      <c r="G663" s="39"/>
      <c r="H663" s="39"/>
      <c r="I663" s="34"/>
      <c r="J663" s="34"/>
      <c r="K663" s="34"/>
      <c r="L663" s="34"/>
      <c r="M663" s="43" t="str">
        <f ca="1">IFERROR(OFFSET('Maximum minutes'!$C$1,T663,MATCH(IF(G663&lt;&gt;"",G663,F663),OFFSET('Maximum minutes'!$C$1,T663-1,0,1,U663+1),0)-1)*IF(OR(ISNUMBER(J663),J663="sans examen"),1,0)*IF(W663&lt;MinDate,1,0),"")</f>
        <v/>
      </c>
      <c r="N663" s="36">
        <f t="shared" ca="1" si="21"/>
        <v>0</v>
      </c>
      <c r="O663" s="36" t="e">
        <f ca="1">LEFT(OFFSET(Lists!$Q$2,MATCH(E663,Lists!$R$3:$R$19,0),0),4)</f>
        <v>#N/A</v>
      </c>
      <c r="P663" s="36" t="e">
        <f ca="1">MATCH(O663,Lists!$S$2:$S$640,1)</f>
        <v>#N/A</v>
      </c>
      <c r="Q663" s="36" t="e">
        <f ca="1">MATCH(LEFT(OFFSET(Lists!$Q$2,MATCH(E663,Lists!$R$3:$R$19,0)+1,0),4),Lists!$S$3:$S$640,1)</f>
        <v>#N/A</v>
      </c>
      <c r="R663" s="36" t="e">
        <f ca="1">LEFT(OFFSET(Lists!$S$2,P663-1+MATCH(F663,OFFSET(Lists!$T$3,P663-1,0,Q663-P663+1),0),0),6)</f>
        <v>#N/A</v>
      </c>
      <c r="S663" s="36" t="e">
        <f ca="1">VLOOKUP(R663,Lists!B:D,3,FALSE)</f>
        <v>#N/A</v>
      </c>
      <c r="T663" s="36" t="str">
        <f>IF(F663&lt;&gt;"",MATCH(R663,'Maximum minutes'!B:B,0),"")</f>
        <v/>
      </c>
      <c r="U663" s="36">
        <f ca="1">IF(F663&lt;&gt;"",COUNTA(OFFSET('Maximum minutes'!$C$1,'Annexe A1 Cours'!T663,0,1,50)),0)</f>
        <v>0</v>
      </c>
      <c r="V663" s="37">
        <f ca="1">IFERROR(OFFSET('Maximum minutes'!$C$1,T663+1,-1+MATCH(G663,OFFSET('Maximum minutes'!$C$1,T663-1,0,1,50),0)),0)</f>
        <v>0</v>
      </c>
      <c r="W663" s="38">
        <f t="shared" ca="1" si="20"/>
        <v>0</v>
      </c>
    </row>
    <row r="664" spans="1:23" s="36" customFormat="1" ht="18.75">
      <c r="A664" s="34"/>
      <c r="B664" s="39"/>
      <c r="C664" s="39"/>
      <c r="D664" s="35"/>
      <c r="E664" s="40"/>
      <c r="F664" s="39"/>
      <c r="G664" s="39"/>
      <c r="H664" s="39"/>
      <c r="I664" s="34"/>
      <c r="J664" s="34"/>
      <c r="K664" s="34"/>
      <c r="L664" s="34"/>
      <c r="M664" s="43" t="str">
        <f ca="1">IFERROR(OFFSET('Maximum minutes'!$C$1,T664,MATCH(IF(G664&lt;&gt;"",G664,F664),OFFSET('Maximum minutes'!$C$1,T664-1,0,1,U664+1),0)-1)*IF(OR(ISNUMBER(J664),J664="sans examen"),1,0)*IF(W664&lt;MinDate,1,0),"")</f>
        <v/>
      </c>
      <c r="N664" s="36">
        <f t="shared" ca="1" si="21"/>
        <v>0</v>
      </c>
      <c r="O664" s="36" t="e">
        <f ca="1">LEFT(OFFSET(Lists!$Q$2,MATCH(E664,Lists!$R$3:$R$19,0),0),4)</f>
        <v>#N/A</v>
      </c>
      <c r="P664" s="36" t="e">
        <f ca="1">MATCH(O664,Lists!$S$2:$S$640,1)</f>
        <v>#N/A</v>
      </c>
      <c r="Q664" s="36" t="e">
        <f ca="1">MATCH(LEFT(OFFSET(Lists!$Q$2,MATCH(E664,Lists!$R$3:$R$19,0)+1,0),4),Lists!$S$3:$S$640,1)</f>
        <v>#N/A</v>
      </c>
      <c r="R664" s="36" t="e">
        <f ca="1">LEFT(OFFSET(Lists!$S$2,P664-1+MATCH(F664,OFFSET(Lists!$T$3,P664-1,0,Q664-P664+1),0),0),6)</f>
        <v>#N/A</v>
      </c>
      <c r="S664" s="36" t="e">
        <f ca="1">VLOOKUP(R664,Lists!B:D,3,FALSE)</f>
        <v>#N/A</v>
      </c>
      <c r="T664" s="36" t="str">
        <f>IF(F664&lt;&gt;"",MATCH(R664,'Maximum minutes'!B:B,0),"")</f>
        <v/>
      </c>
      <c r="U664" s="36">
        <f ca="1">IF(F664&lt;&gt;"",COUNTA(OFFSET('Maximum minutes'!$C$1,'Annexe A1 Cours'!T664,0,1,50)),0)</f>
        <v>0</v>
      </c>
      <c r="V664" s="37">
        <f ca="1">IFERROR(OFFSET('Maximum minutes'!$C$1,T664+1,-1+MATCH(G664,OFFSET('Maximum minutes'!$C$1,T664-1,0,1,50),0)),0)</f>
        <v>0</v>
      </c>
      <c r="W664" s="38">
        <f t="shared" ca="1" si="20"/>
        <v>0</v>
      </c>
    </row>
    <row r="665" spans="1:23" s="36" customFormat="1" ht="18.75">
      <c r="A665" s="34"/>
      <c r="B665" s="39"/>
      <c r="C665" s="39"/>
      <c r="D665" s="35"/>
      <c r="E665" s="40"/>
      <c r="F665" s="39"/>
      <c r="G665" s="39"/>
      <c r="H665" s="39"/>
      <c r="I665" s="34"/>
      <c r="J665" s="34"/>
      <c r="K665" s="34"/>
      <c r="L665" s="34"/>
      <c r="M665" s="43" t="str">
        <f ca="1">IFERROR(OFFSET('Maximum minutes'!$C$1,T665,MATCH(IF(G665&lt;&gt;"",G665,F665),OFFSET('Maximum minutes'!$C$1,T665-1,0,1,U665+1),0)-1)*IF(OR(ISNUMBER(J665),J665="sans examen"),1,0)*IF(W665&lt;MinDate,1,0),"")</f>
        <v/>
      </c>
      <c r="N665" s="36">
        <f t="shared" ca="1" si="21"/>
        <v>0</v>
      </c>
      <c r="O665" s="36" t="e">
        <f ca="1">LEFT(OFFSET(Lists!$Q$2,MATCH(E665,Lists!$R$3:$R$19,0),0),4)</f>
        <v>#N/A</v>
      </c>
      <c r="P665" s="36" t="e">
        <f ca="1">MATCH(O665,Lists!$S$2:$S$640,1)</f>
        <v>#N/A</v>
      </c>
      <c r="Q665" s="36" t="e">
        <f ca="1">MATCH(LEFT(OFFSET(Lists!$Q$2,MATCH(E665,Lists!$R$3:$R$19,0)+1,0),4),Lists!$S$3:$S$640,1)</f>
        <v>#N/A</v>
      </c>
      <c r="R665" s="36" t="e">
        <f ca="1">LEFT(OFFSET(Lists!$S$2,P665-1+MATCH(F665,OFFSET(Lists!$T$3,P665-1,0,Q665-P665+1),0),0),6)</f>
        <v>#N/A</v>
      </c>
      <c r="S665" s="36" t="e">
        <f ca="1">VLOOKUP(R665,Lists!B:D,3,FALSE)</f>
        <v>#N/A</v>
      </c>
      <c r="T665" s="36" t="str">
        <f>IF(F665&lt;&gt;"",MATCH(R665,'Maximum minutes'!B:B,0),"")</f>
        <v/>
      </c>
      <c r="U665" s="36">
        <f ca="1">IF(F665&lt;&gt;"",COUNTA(OFFSET('Maximum minutes'!$C$1,'Annexe A1 Cours'!T665,0,1,50)),0)</f>
        <v>0</v>
      </c>
      <c r="V665" s="37">
        <f ca="1">IFERROR(OFFSET('Maximum minutes'!$C$1,T665+1,-1+MATCH(G665,OFFSET('Maximum minutes'!$C$1,T665-1,0,1,50),0)),0)</f>
        <v>0</v>
      </c>
      <c r="W665" s="38">
        <f t="shared" ca="1" si="20"/>
        <v>0</v>
      </c>
    </row>
    <row r="666" spans="1:23" s="36" customFormat="1" ht="18.75">
      <c r="A666" s="34"/>
      <c r="B666" s="39"/>
      <c r="C666" s="39"/>
      <c r="D666" s="35"/>
      <c r="E666" s="40"/>
      <c r="F666" s="39"/>
      <c r="G666" s="39"/>
      <c r="H666" s="39"/>
      <c r="I666" s="34"/>
      <c r="J666" s="34"/>
      <c r="K666" s="34"/>
      <c r="L666" s="34"/>
      <c r="M666" s="43" t="str">
        <f ca="1">IFERROR(OFFSET('Maximum minutes'!$C$1,T666,MATCH(IF(G666&lt;&gt;"",G666,F666),OFFSET('Maximum minutes'!$C$1,T666-1,0,1,U666+1),0)-1)*IF(OR(ISNUMBER(J666),J666="sans examen"),1,0)*IF(W666&lt;MinDate,1,0),"")</f>
        <v/>
      </c>
      <c r="N666" s="36">
        <f t="shared" ca="1" si="21"/>
        <v>0</v>
      </c>
      <c r="O666" s="36" t="e">
        <f ca="1">LEFT(OFFSET(Lists!$Q$2,MATCH(E666,Lists!$R$3:$R$19,0),0),4)</f>
        <v>#N/A</v>
      </c>
      <c r="P666" s="36" t="e">
        <f ca="1">MATCH(O666,Lists!$S$2:$S$640,1)</f>
        <v>#N/A</v>
      </c>
      <c r="Q666" s="36" t="e">
        <f ca="1">MATCH(LEFT(OFFSET(Lists!$Q$2,MATCH(E666,Lists!$R$3:$R$19,0)+1,0),4),Lists!$S$3:$S$640,1)</f>
        <v>#N/A</v>
      </c>
      <c r="R666" s="36" t="e">
        <f ca="1">LEFT(OFFSET(Lists!$S$2,P666-1+MATCH(F666,OFFSET(Lists!$T$3,P666-1,0,Q666-P666+1),0),0),6)</f>
        <v>#N/A</v>
      </c>
      <c r="S666" s="36" t="e">
        <f ca="1">VLOOKUP(R666,Lists!B:D,3,FALSE)</f>
        <v>#N/A</v>
      </c>
      <c r="T666" s="36" t="str">
        <f>IF(F666&lt;&gt;"",MATCH(R666,'Maximum minutes'!B:B,0),"")</f>
        <v/>
      </c>
      <c r="U666" s="36">
        <f ca="1">IF(F666&lt;&gt;"",COUNTA(OFFSET('Maximum minutes'!$C$1,'Annexe A1 Cours'!T666,0,1,50)),0)</f>
        <v>0</v>
      </c>
      <c r="V666" s="37">
        <f ca="1">IFERROR(OFFSET('Maximum minutes'!$C$1,T666+1,-1+MATCH(G666,OFFSET('Maximum minutes'!$C$1,T666-1,0,1,50),0)),0)</f>
        <v>0</v>
      </c>
      <c r="W666" s="38">
        <f t="shared" ca="1" si="20"/>
        <v>0</v>
      </c>
    </row>
    <row r="667" spans="1:23" s="36" customFormat="1" ht="18.75">
      <c r="A667" s="34"/>
      <c r="B667" s="39"/>
      <c r="C667" s="39"/>
      <c r="D667" s="35"/>
      <c r="E667" s="40"/>
      <c r="F667" s="39"/>
      <c r="G667" s="39"/>
      <c r="H667" s="39"/>
      <c r="I667" s="34"/>
      <c r="J667" s="34"/>
      <c r="K667" s="34"/>
      <c r="L667" s="34"/>
      <c r="M667" s="43" t="str">
        <f ca="1">IFERROR(OFFSET('Maximum minutes'!$C$1,T667,MATCH(IF(G667&lt;&gt;"",G667,F667),OFFSET('Maximum minutes'!$C$1,T667-1,0,1,U667+1),0)-1)*IF(OR(ISNUMBER(J667),J667="sans examen"),1,0)*IF(W667&lt;MinDate,1,0),"")</f>
        <v/>
      </c>
      <c r="N667" s="36">
        <f t="shared" ca="1" si="21"/>
        <v>0</v>
      </c>
      <c r="O667" s="36" t="e">
        <f ca="1">LEFT(OFFSET(Lists!$Q$2,MATCH(E667,Lists!$R$3:$R$19,0),0),4)</f>
        <v>#N/A</v>
      </c>
      <c r="P667" s="36" t="e">
        <f ca="1">MATCH(O667,Lists!$S$2:$S$640,1)</f>
        <v>#N/A</v>
      </c>
      <c r="Q667" s="36" t="e">
        <f ca="1">MATCH(LEFT(OFFSET(Lists!$Q$2,MATCH(E667,Lists!$R$3:$R$19,0)+1,0),4),Lists!$S$3:$S$640,1)</f>
        <v>#N/A</v>
      </c>
      <c r="R667" s="36" t="e">
        <f ca="1">LEFT(OFFSET(Lists!$S$2,P667-1+MATCH(F667,OFFSET(Lists!$T$3,P667-1,0,Q667-P667+1),0),0),6)</f>
        <v>#N/A</v>
      </c>
      <c r="S667" s="36" t="e">
        <f ca="1">VLOOKUP(R667,Lists!B:D,3,FALSE)</f>
        <v>#N/A</v>
      </c>
      <c r="T667" s="36" t="str">
        <f>IF(F667&lt;&gt;"",MATCH(R667,'Maximum minutes'!B:B,0),"")</f>
        <v/>
      </c>
      <c r="U667" s="36">
        <f ca="1">IF(F667&lt;&gt;"",COUNTA(OFFSET('Maximum minutes'!$C$1,'Annexe A1 Cours'!T667,0,1,50)),0)</f>
        <v>0</v>
      </c>
      <c r="V667" s="37">
        <f ca="1">IFERROR(OFFSET('Maximum minutes'!$C$1,T667+1,-1+MATCH(G667,OFFSET('Maximum minutes'!$C$1,T667-1,0,1,50),0)),0)</f>
        <v>0</v>
      </c>
      <c r="W667" s="38">
        <f t="shared" ca="1" si="20"/>
        <v>0</v>
      </c>
    </row>
    <row r="668" spans="1:23" s="36" customFormat="1" ht="18.75">
      <c r="A668" s="34"/>
      <c r="B668" s="39"/>
      <c r="C668" s="39"/>
      <c r="D668" s="35"/>
      <c r="E668" s="40"/>
      <c r="F668" s="39"/>
      <c r="G668" s="39"/>
      <c r="H668" s="39"/>
      <c r="I668" s="34"/>
      <c r="J668" s="34"/>
      <c r="K668" s="34"/>
      <c r="L668" s="34"/>
      <c r="M668" s="43" t="str">
        <f ca="1">IFERROR(OFFSET('Maximum minutes'!$C$1,T668,MATCH(IF(G668&lt;&gt;"",G668,F668),OFFSET('Maximum minutes'!$C$1,T668-1,0,1,U668+1),0)-1)*IF(OR(ISNUMBER(J668),J668="sans examen"),1,0)*IF(W668&lt;MinDate,1,0),"")</f>
        <v/>
      </c>
      <c r="N668" s="36">
        <f t="shared" ca="1" si="21"/>
        <v>0</v>
      </c>
      <c r="O668" s="36" t="e">
        <f ca="1">LEFT(OFFSET(Lists!$Q$2,MATCH(E668,Lists!$R$3:$R$19,0),0),4)</f>
        <v>#N/A</v>
      </c>
      <c r="P668" s="36" t="e">
        <f ca="1">MATCH(O668,Lists!$S$2:$S$640,1)</f>
        <v>#N/A</v>
      </c>
      <c r="Q668" s="36" t="e">
        <f ca="1">MATCH(LEFT(OFFSET(Lists!$Q$2,MATCH(E668,Lists!$R$3:$R$19,0)+1,0),4),Lists!$S$3:$S$640,1)</f>
        <v>#N/A</v>
      </c>
      <c r="R668" s="36" t="e">
        <f ca="1">LEFT(OFFSET(Lists!$S$2,P668-1+MATCH(F668,OFFSET(Lists!$T$3,P668-1,0,Q668-P668+1),0),0),6)</f>
        <v>#N/A</v>
      </c>
      <c r="S668" s="36" t="e">
        <f ca="1">VLOOKUP(R668,Lists!B:D,3,FALSE)</f>
        <v>#N/A</v>
      </c>
      <c r="T668" s="36" t="str">
        <f>IF(F668&lt;&gt;"",MATCH(R668,'Maximum minutes'!B:B,0),"")</f>
        <v/>
      </c>
      <c r="U668" s="36">
        <f ca="1">IF(F668&lt;&gt;"",COUNTA(OFFSET('Maximum minutes'!$C$1,'Annexe A1 Cours'!T668,0,1,50)),0)</f>
        <v>0</v>
      </c>
      <c r="V668" s="37">
        <f ca="1">IFERROR(OFFSET('Maximum minutes'!$C$1,T668+1,-1+MATCH(G668,OFFSET('Maximum minutes'!$C$1,T668-1,0,1,50),0)),0)</f>
        <v>0</v>
      </c>
      <c r="W668" s="38">
        <f t="shared" ca="1" si="20"/>
        <v>0</v>
      </c>
    </row>
    <row r="669" spans="1:23" s="36" customFormat="1" ht="18.75">
      <c r="A669" s="34"/>
      <c r="B669" s="39"/>
      <c r="C669" s="39"/>
      <c r="D669" s="35"/>
      <c r="E669" s="40"/>
      <c r="F669" s="39"/>
      <c r="G669" s="39"/>
      <c r="H669" s="39"/>
      <c r="I669" s="34"/>
      <c r="J669" s="34"/>
      <c r="K669" s="34"/>
      <c r="L669" s="34"/>
      <c r="M669" s="43" t="str">
        <f ca="1">IFERROR(OFFSET('Maximum minutes'!$C$1,T669,MATCH(IF(G669&lt;&gt;"",G669,F669),OFFSET('Maximum minutes'!$C$1,T669-1,0,1,U669+1),0)-1)*IF(OR(ISNUMBER(J669),J669="sans examen"),1,0)*IF(W669&lt;MinDate,1,0),"")</f>
        <v/>
      </c>
      <c r="N669" s="36">
        <f t="shared" ca="1" si="21"/>
        <v>0</v>
      </c>
      <c r="O669" s="36" t="e">
        <f ca="1">LEFT(OFFSET(Lists!$Q$2,MATCH(E669,Lists!$R$3:$R$19,0),0),4)</f>
        <v>#N/A</v>
      </c>
      <c r="P669" s="36" t="e">
        <f ca="1">MATCH(O669,Lists!$S$2:$S$640,1)</f>
        <v>#N/A</v>
      </c>
      <c r="Q669" s="36" t="e">
        <f ca="1">MATCH(LEFT(OFFSET(Lists!$Q$2,MATCH(E669,Lists!$R$3:$R$19,0)+1,0),4),Lists!$S$3:$S$640,1)</f>
        <v>#N/A</v>
      </c>
      <c r="R669" s="36" t="e">
        <f ca="1">LEFT(OFFSET(Lists!$S$2,P669-1+MATCH(F669,OFFSET(Lists!$T$3,P669-1,0,Q669-P669+1),0),0),6)</f>
        <v>#N/A</v>
      </c>
      <c r="S669" s="36" t="e">
        <f ca="1">VLOOKUP(R669,Lists!B:D,3,FALSE)</f>
        <v>#N/A</v>
      </c>
      <c r="T669" s="36" t="str">
        <f>IF(F669&lt;&gt;"",MATCH(R669,'Maximum minutes'!B:B,0),"")</f>
        <v/>
      </c>
      <c r="U669" s="36">
        <f ca="1">IF(F669&lt;&gt;"",COUNTA(OFFSET('Maximum minutes'!$C$1,'Annexe A1 Cours'!T669,0,1,50)),0)</f>
        <v>0</v>
      </c>
      <c r="V669" s="37">
        <f ca="1">IFERROR(OFFSET('Maximum minutes'!$C$1,T669+1,-1+MATCH(G669,OFFSET('Maximum minutes'!$C$1,T669-1,0,1,50),0)),0)</f>
        <v>0</v>
      </c>
      <c r="W669" s="38">
        <f t="shared" ca="1" si="20"/>
        <v>0</v>
      </c>
    </row>
    <row r="670" spans="1:23" s="36" customFormat="1" ht="18.75">
      <c r="A670" s="34"/>
      <c r="B670" s="39"/>
      <c r="C670" s="39"/>
      <c r="D670" s="35"/>
      <c r="E670" s="40"/>
      <c r="F670" s="39"/>
      <c r="G670" s="39"/>
      <c r="H670" s="39"/>
      <c r="I670" s="34"/>
      <c r="J670" s="34"/>
      <c r="K670" s="34"/>
      <c r="L670" s="34"/>
      <c r="M670" s="43" t="str">
        <f ca="1">IFERROR(OFFSET('Maximum minutes'!$C$1,T670,MATCH(IF(G670&lt;&gt;"",G670,F670),OFFSET('Maximum minutes'!$C$1,T670-1,0,1,U670+1),0)-1)*IF(OR(ISNUMBER(J670),J670="sans examen"),1,0)*IF(W670&lt;MinDate,1,0),"")</f>
        <v/>
      </c>
      <c r="N670" s="36">
        <f t="shared" ca="1" si="21"/>
        <v>0</v>
      </c>
      <c r="O670" s="36" t="e">
        <f ca="1">LEFT(OFFSET(Lists!$Q$2,MATCH(E670,Lists!$R$3:$R$19,0),0),4)</f>
        <v>#N/A</v>
      </c>
      <c r="P670" s="36" t="e">
        <f ca="1">MATCH(O670,Lists!$S$2:$S$640,1)</f>
        <v>#N/A</v>
      </c>
      <c r="Q670" s="36" t="e">
        <f ca="1">MATCH(LEFT(OFFSET(Lists!$Q$2,MATCH(E670,Lists!$R$3:$R$19,0)+1,0),4),Lists!$S$3:$S$640,1)</f>
        <v>#N/A</v>
      </c>
      <c r="R670" s="36" t="e">
        <f ca="1">LEFT(OFFSET(Lists!$S$2,P670-1+MATCH(F670,OFFSET(Lists!$T$3,P670-1,0,Q670-P670+1),0),0),6)</f>
        <v>#N/A</v>
      </c>
      <c r="S670" s="36" t="e">
        <f ca="1">VLOOKUP(R670,Lists!B:D,3,FALSE)</f>
        <v>#N/A</v>
      </c>
      <c r="T670" s="36" t="str">
        <f>IF(F670&lt;&gt;"",MATCH(R670,'Maximum minutes'!B:B,0),"")</f>
        <v/>
      </c>
      <c r="U670" s="36">
        <f ca="1">IF(F670&lt;&gt;"",COUNTA(OFFSET('Maximum minutes'!$C$1,'Annexe A1 Cours'!T670,0,1,50)),0)</f>
        <v>0</v>
      </c>
      <c r="V670" s="37">
        <f ca="1">IFERROR(OFFSET('Maximum minutes'!$C$1,T670+1,-1+MATCH(G670,OFFSET('Maximum minutes'!$C$1,T670-1,0,1,50),0)),0)</f>
        <v>0</v>
      </c>
      <c r="W670" s="38">
        <f t="shared" ca="1" si="20"/>
        <v>0</v>
      </c>
    </row>
    <row r="671" spans="1:23" s="36" customFormat="1" ht="18.75">
      <c r="A671" s="34"/>
      <c r="B671" s="39"/>
      <c r="C671" s="39"/>
      <c r="D671" s="35"/>
      <c r="E671" s="40"/>
      <c r="F671" s="39"/>
      <c r="G671" s="39"/>
      <c r="H671" s="39"/>
      <c r="I671" s="34"/>
      <c r="J671" s="34"/>
      <c r="K671" s="34"/>
      <c r="L671" s="34"/>
      <c r="M671" s="43" t="str">
        <f ca="1">IFERROR(OFFSET('Maximum minutes'!$C$1,T671,MATCH(IF(G671&lt;&gt;"",G671,F671),OFFSET('Maximum minutes'!$C$1,T671-1,0,1,U671+1),0)-1)*IF(OR(ISNUMBER(J671),J671="sans examen"),1,0)*IF(W671&lt;MinDate,1,0),"")</f>
        <v/>
      </c>
      <c r="N671" s="36">
        <f t="shared" ca="1" si="21"/>
        <v>0</v>
      </c>
      <c r="O671" s="36" t="e">
        <f ca="1">LEFT(OFFSET(Lists!$Q$2,MATCH(E671,Lists!$R$3:$R$19,0),0),4)</f>
        <v>#N/A</v>
      </c>
      <c r="P671" s="36" t="e">
        <f ca="1">MATCH(O671,Lists!$S$2:$S$640,1)</f>
        <v>#N/A</v>
      </c>
      <c r="Q671" s="36" t="e">
        <f ca="1">MATCH(LEFT(OFFSET(Lists!$Q$2,MATCH(E671,Lists!$R$3:$R$19,0)+1,0),4),Lists!$S$3:$S$640,1)</f>
        <v>#N/A</v>
      </c>
      <c r="R671" s="36" t="e">
        <f ca="1">LEFT(OFFSET(Lists!$S$2,P671-1+MATCH(F671,OFFSET(Lists!$T$3,P671-1,0,Q671-P671+1),0),0),6)</f>
        <v>#N/A</v>
      </c>
      <c r="S671" s="36" t="e">
        <f ca="1">VLOOKUP(R671,Lists!B:D,3,FALSE)</f>
        <v>#N/A</v>
      </c>
      <c r="T671" s="36" t="str">
        <f>IF(F671&lt;&gt;"",MATCH(R671,'Maximum minutes'!B:B,0),"")</f>
        <v/>
      </c>
      <c r="U671" s="36">
        <f ca="1">IF(F671&lt;&gt;"",COUNTA(OFFSET('Maximum minutes'!$C$1,'Annexe A1 Cours'!T671,0,1,50)),0)</f>
        <v>0</v>
      </c>
      <c r="V671" s="37">
        <f ca="1">IFERROR(OFFSET('Maximum minutes'!$C$1,T671+1,-1+MATCH(G671,OFFSET('Maximum minutes'!$C$1,T671-1,0,1,50),0)),0)</f>
        <v>0</v>
      </c>
      <c r="W671" s="38">
        <f t="shared" ca="1" si="20"/>
        <v>0</v>
      </c>
    </row>
    <row r="672" spans="1:23" s="36" customFormat="1" ht="18.75">
      <c r="A672" s="34"/>
      <c r="B672" s="39"/>
      <c r="C672" s="39"/>
      <c r="D672" s="35"/>
      <c r="E672" s="40"/>
      <c r="F672" s="39"/>
      <c r="G672" s="39"/>
      <c r="H672" s="39"/>
      <c r="I672" s="34"/>
      <c r="J672" s="34"/>
      <c r="K672" s="34"/>
      <c r="L672" s="34"/>
      <c r="M672" s="43" t="str">
        <f ca="1">IFERROR(OFFSET('Maximum minutes'!$C$1,T672,MATCH(IF(G672&lt;&gt;"",G672,F672),OFFSET('Maximum minutes'!$C$1,T672-1,0,1,U672+1),0)-1)*IF(OR(ISNUMBER(J672),J672="sans examen"),1,0)*IF(W672&lt;MinDate,1,0),"")</f>
        <v/>
      </c>
      <c r="N672" s="36">
        <f t="shared" ca="1" si="21"/>
        <v>0</v>
      </c>
      <c r="O672" s="36" t="e">
        <f ca="1">LEFT(OFFSET(Lists!$Q$2,MATCH(E672,Lists!$R$3:$R$19,0),0),4)</f>
        <v>#N/A</v>
      </c>
      <c r="P672" s="36" t="e">
        <f ca="1">MATCH(O672,Lists!$S$2:$S$640,1)</f>
        <v>#N/A</v>
      </c>
      <c r="Q672" s="36" t="e">
        <f ca="1">MATCH(LEFT(OFFSET(Lists!$Q$2,MATCH(E672,Lists!$R$3:$R$19,0)+1,0),4),Lists!$S$3:$S$640,1)</f>
        <v>#N/A</v>
      </c>
      <c r="R672" s="36" t="e">
        <f ca="1">LEFT(OFFSET(Lists!$S$2,P672-1+MATCH(F672,OFFSET(Lists!$T$3,P672-1,0,Q672-P672+1),0),0),6)</f>
        <v>#N/A</v>
      </c>
      <c r="S672" s="36" t="e">
        <f ca="1">VLOOKUP(R672,Lists!B:D,3,FALSE)</f>
        <v>#N/A</v>
      </c>
      <c r="T672" s="36" t="str">
        <f>IF(F672&lt;&gt;"",MATCH(R672,'Maximum minutes'!B:B,0),"")</f>
        <v/>
      </c>
      <c r="U672" s="36">
        <f ca="1">IF(F672&lt;&gt;"",COUNTA(OFFSET('Maximum minutes'!$C$1,'Annexe A1 Cours'!T672,0,1,50)),0)</f>
        <v>0</v>
      </c>
      <c r="V672" s="37">
        <f ca="1">IFERROR(OFFSET('Maximum minutes'!$C$1,T672+1,-1+MATCH(G672,OFFSET('Maximum minutes'!$C$1,T672-1,0,1,50),0)),0)</f>
        <v>0</v>
      </c>
      <c r="W672" s="38">
        <f t="shared" ca="1" si="20"/>
        <v>0</v>
      </c>
    </row>
    <row r="673" spans="1:23" s="36" customFormat="1" ht="18.75">
      <c r="A673" s="34"/>
      <c r="B673" s="39"/>
      <c r="C673" s="39"/>
      <c r="D673" s="35"/>
      <c r="E673" s="40"/>
      <c r="F673" s="39"/>
      <c r="G673" s="39"/>
      <c r="H673" s="39"/>
      <c r="I673" s="34"/>
      <c r="J673" s="34"/>
      <c r="K673" s="34"/>
      <c r="L673" s="34"/>
      <c r="M673" s="43" t="str">
        <f ca="1">IFERROR(OFFSET('Maximum minutes'!$C$1,T673,MATCH(IF(G673&lt;&gt;"",G673,F673),OFFSET('Maximum minutes'!$C$1,T673-1,0,1,U673+1),0)-1)*IF(OR(ISNUMBER(J673),J673="sans examen"),1,0)*IF(W673&lt;MinDate,1,0),"")</f>
        <v/>
      </c>
      <c r="N673" s="36">
        <f t="shared" ca="1" si="21"/>
        <v>0</v>
      </c>
      <c r="O673" s="36" t="e">
        <f ca="1">LEFT(OFFSET(Lists!$Q$2,MATCH(E673,Lists!$R$3:$R$19,0),0),4)</f>
        <v>#N/A</v>
      </c>
      <c r="P673" s="36" t="e">
        <f ca="1">MATCH(O673,Lists!$S$2:$S$640,1)</f>
        <v>#N/A</v>
      </c>
      <c r="Q673" s="36" t="e">
        <f ca="1">MATCH(LEFT(OFFSET(Lists!$Q$2,MATCH(E673,Lists!$R$3:$R$19,0)+1,0),4),Lists!$S$3:$S$640,1)</f>
        <v>#N/A</v>
      </c>
      <c r="R673" s="36" t="e">
        <f ca="1">LEFT(OFFSET(Lists!$S$2,P673-1+MATCH(F673,OFFSET(Lists!$T$3,P673-1,0,Q673-P673+1),0),0),6)</f>
        <v>#N/A</v>
      </c>
      <c r="S673" s="36" t="e">
        <f ca="1">VLOOKUP(R673,Lists!B:D,3,FALSE)</f>
        <v>#N/A</v>
      </c>
      <c r="T673" s="36" t="str">
        <f>IF(F673&lt;&gt;"",MATCH(R673,'Maximum minutes'!B:B,0),"")</f>
        <v/>
      </c>
      <c r="U673" s="36">
        <f ca="1">IF(F673&lt;&gt;"",COUNTA(OFFSET('Maximum minutes'!$C$1,'Annexe A1 Cours'!T673,0,1,50)),0)</f>
        <v>0</v>
      </c>
      <c r="V673" s="37">
        <f ca="1">IFERROR(OFFSET('Maximum minutes'!$C$1,T673+1,-1+MATCH(G673,OFFSET('Maximum minutes'!$C$1,T673-1,0,1,50),0)),0)</f>
        <v>0</v>
      </c>
      <c r="W673" s="38">
        <f t="shared" ca="1" si="20"/>
        <v>0</v>
      </c>
    </row>
    <row r="674" spans="1:23" s="36" customFormat="1" ht="18.75">
      <c r="A674" s="34"/>
      <c r="B674" s="39"/>
      <c r="C674" s="39"/>
      <c r="D674" s="35"/>
      <c r="E674" s="40"/>
      <c r="F674" s="39"/>
      <c r="G674" s="39"/>
      <c r="H674" s="39"/>
      <c r="I674" s="34"/>
      <c r="J674" s="34"/>
      <c r="K674" s="34"/>
      <c r="L674" s="34"/>
      <c r="M674" s="43" t="str">
        <f ca="1">IFERROR(OFFSET('Maximum minutes'!$C$1,T674,MATCH(IF(G674&lt;&gt;"",G674,F674),OFFSET('Maximum minutes'!$C$1,T674-1,0,1,U674+1),0)-1)*IF(OR(ISNUMBER(J674),J674="sans examen"),1,0)*IF(W674&lt;MinDate,1,0),"")</f>
        <v/>
      </c>
      <c r="N674" s="36">
        <f t="shared" ca="1" si="21"/>
        <v>0</v>
      </c>
      <c r="O674" s="36" t="e">
        <f ca="1">LEFT(OFFSET(Lists!$Q$2,MATCH(E674,Lists!$R$3:$R$19,0),0),4)</f>
        <v>#N/A</v>
      </c>
      <c r="P674" s="36" t="e">
        <f ca="1">MATCH(O674,Lists!$S$2:$S$640,1)</f>
        <v>#N/A</v>
      </c>
      <c r="Q674" s="36" t="e">
        <f ca="1">MATCH(LEFT(OFFSET(Lists!$Q$2,MATCH(E674,Lists!$R$3:$R$19,0)+1,0),4),Lists!$S$3:$S$640,1)</f>
        <v>#N/A</v>
      </c>
      <c r="R674" s="36" t="e">
        <f ca="1">LEFT(OFFSET(Lists!$S$2,P674-1+MATCH(F674,OFFSET(Lists!$T$3,P674-1,0,Q674-P674+1),0),0),6)</f>
        <v>#N/A</v>
      </c>
      <c r="S674" s="36" t="e">
        <f ca="1">VLOOKUP(R674,Lists!B:D,3,FALSE)</f>
        <v>#N/A</v>
      </c>
      <c r="T674" s="36" t="str">
        <f>IF(F674&lt;&gt;"",MATCH(R674,'Maximum minutes'!B:B,0),"")</f>
        <v/>
      </c>
      <c r="U674" s="36">
        <f ca="1">IF(F674&lt;&gt;"",COUNTA(OFFSET('Maximum minutes'!$C$1,'Annexe A1 Cours'!T674,0,1,50)),0)</f>
        <v>0</v>
      </c>
      <c r="V674" s="37">
        <f ca="1">IFERROR(OFFSET('Maximum minutes'!$C$1,T674+1,-1+MATCH(G674,OFFSET('Maximum minutes'!$C$1,T674-1,0,1,50),0)),0)</f>
        <v>0</v>
      </c>
      <c r="W674" s="38">
        <f t="shared" ca="1" si="20"/>
        <v>0</v>
      </c>
    </row>
    <row r="675" spans="1:23" s="36" customFormat="1" ht="18.75">
      <c r="A675" s="34"/>
      <c r="B675" s="39"/>
      <c r="C675" s="39"/>
      <c r="D675" s="35"/>
      <c r="E675" s="40"/>
      <c r="F675" s="39"/>
      <c r="G675" s="39"/>
      <c r="H675" s="39"/>
      <c r="I675" s="34"/>
      <c r="J675" s="34"/>
      <c r="K675" s="34"/>
      <c r="L675" s="34"/>
      <c r="M675" s="43" t="str">
        <f ca="1">IFERROR(OFFSET('Maximum minutes'!$C$1,T675,MATCH(IF(G675&lt;&gt;"",G675,F675),OFFSET('Maximum minutes'!$C$1,T675-1,0,1,U675+1),0)-1)*IF(OR(ISNUMBER(J675),J675="sans examen"),1,0)*IF(W675&lt;MinDate,1,0),"")</f>
        <v/>
      </c>
      <c r="N675" s="36">
        <f t="shared" ca="1" si="21"/>
        <v>0</v>
      </c>
      <c r="O675" s="36" t="e">
        <f ca="1">LEFT(OFFSET(Lists!$Q$2,MATCH(E675,Lists!$R$3:$R$19,0),0),4)</f>
        <v>#N/A</v>
      </c>
      <c r="P675" s="36" t="e">
        <f ca="1">MATCH(O675,Lists!$S$2:$S$640,1)</f>
        <v>#N/A</v>
      </c>
      <c r="Q675" s="36" t="e">
        <f ca="1">MATCH(LEFT(OFFSET(Lists!$Q$2,MATCH(E675,Lists!$R$3:$R$19,0)+1,0),4),Lists!$S$3:$S$640,1)</f>
        <v>#N/A</v>
      </c>
      <c r="R675" s="36" t="e">
        <f ca="1">LEFT(OFFSET(Lists!$S$2,P675-1+MATCH(F675,OFFSET(Lists!$T$3,P675-1,0,Q675-P675+1),0),0),6)</f>
        <v>#N/A</v>
      </c>
      <c r="S675" s="36" t="e">
        <f ca="1">VLOOKUP(R675,Lists!B:D,3,FALSE)</f>
        <v>#N/A</v>
      </c>
      <c r="T675" s="36" t="str">
        <f>IF(F675&lt;&gt;"",MATCH(R675,'Maximum minutes'!B:B,0),"")</f>
        <v/>
      </c>
      <c r="U675" s="36">
        <f ca="1">IF(F675&lt;&gt;"",COUNTA(OFFSET('Maximum minutes'!$C$1,'Annexe A1 Cours'!T675,0,1,50)),0)</f>
        <v>0</v>
      </c>
      <c r="V675" s="37">
        <f ca="1">IFERROR(OFFSET('Maximum minutes'!$C$1,T675+1,-1+MATCH(G675,OFFSET('Maximum minutes'!$C$1,T675-1,0,1,50),0)),0)</f>
        <v>0</v>
      </c>
      <c r="W675" s="38">
        <f t="shared" ca="1" si="20"/>
        <v>0</v>
      </c>
    </row>
    <row r="676" spans="1:23" s="36" customFormat="1" ht="18.75">
      <c r="A676" s="34"/>
      <c r="B676" s="39"/>
      <c r="C676" s="39"/>
      <c r="D676" s="35"/>
      <c r="E676" s="40"/>
      <c r="F676" s="39"/>
      <c r="G676" s="39"/>
      <c r="H676" s="39"/>
      <c r="I676" s="34"/>
      <c r="J676" s="34"/>
      <c r="K676" s="34"/>
      <c r="L676" s="34"/>
      <c r="M676" s="43" t="str">
        <f ca="1">IFERROR(OFFSET('Maximum minutes'!$C$1,T676,MATCH(IF(G676&lt;&gt;"",G676,F676),OFFSET('Maximum minutes'!$C$1,T676-1,0,1,U676+1),0)-1)*IF(OR(ISNUMBER(J676),J676="sans examen"),1,0)*IF(W676&lt;MinDate,1,0),"")</f>
        <v/>
      </c>
      <c r="N676" s="36">
        <f t="shared" ca="1" si="21"/>
        <v>0</v>
      </c>
      <c r="O676" s="36" t="e">
        <f ca="1">LEFT(OFFSET(Lists!$Q$2,MATCH(E676,Lists!$R$3:$R$19,0),0),4)</f>
        <v>#N/A</v>
      </c>
      <c r="P676" s="36" t="e">
        <f ca="1">MATCH(O676,Lists!$S$2:$S$640,1)</f>
        <v>#N/A</v>
      </c>
      <c r="Q676" s="36" t="e">
        <f ca="1">MATCH(LEFT(OFFSET(Lists!$Q$2,MATCH(E676,Lists!$R$3:$R$19,0)+1,0),4),Lists!$S$3:$S$640,1)</f>
        <v>#N/A</v>
      </c>
      <c r="R676" s="36" t="e">
        <f ca="1">LEFT(OFFSET(Lists!$S$2,P676-1+MATCH(F676,OFFSET(Lists!$T$3,P676-1,0,Q676-P676+1),0),0),6)</f>
        <v>#N/A</v>
      </c>
      <c r="S676" s="36" t="e">
        <f ca="1">VLOOKUP(R676,Lists!B:D,3,FALSE)</f>
        <v>#N/A</v>
      </c>
      <c r="T676" s="36" t="str">
        <f>IF(F676&lt;&gt;"",MATCH(R676,'Maximum minutes'!B:B,0),"")</f>
        <v/>
      </c>
      <c r="U676" s="36">
        <f ca="1">IF(F676&lt;&gt;"",COUNTA(OFFSET('Maximum minutes'!$C$1,'Annexe A1 Cours'!T676,0,1,50)),0)</f>
        <v>0</v>
      </c>
      <c r="V676" s="37">
        <f ca="1">IFERROR(OFFSET('Maximum minutes'!$C$1,T676+1,-1+MATCH(G676,OFFSET('Maximum minutes'!$C$1,T676-1,0,1,50),0)),0)</f>
        <v>0</v>
      </c>
      <c r="W676" s="38">
        <f t="shared" ca="1" si="20"/>
        <v>0</v>
      </c>
    </row>
    <row r="677" spans="1:23" s="36" customFormat="1" ht="18.75">
      <c r="A677" s="34"/>
      <c r="B677" s="39"/>
      <c r="C677" s="39"/>
      <c r="D677" s="35"/>
      <c r="E677" s="40"/>
      <c r="F677" s="39"/>
      <c r="G677" s="39"/>
      <c r="H677" s="39"/>
      <c r="I677" s="34"/>
      <c r="J677" s="34"/>
      <c r="K677" s="34"/>
      <c r="L677" s="34"/>
      <c r="M677" s="43" t="str">
        <f ca="1">IFERROR(OFFSET('Maximum minutes'!$C$1,T677,MATCH(IF(G677&lt;&gt;"",G677,F677),OFFSET('Maximum minutes'!$C$1,T677-1,0,1,U677+1),0)-1)*IF(OR(ISNUMBER(J677),J677="sans examen"),1,0)*IF(W677&lt;MinDate,1,0),"")</f>
        <v/>
      </c>
      <c r="N677" s="36">
        <f t="shared" ca="1" si="21"/>
        <v>0</v>
      </c>
      <c r="O677" s="36" t="e">
        <f ca="1">LEFT(OFFSET(Lists!$Q$2,MATCH(E677,Lists!$R$3:$R$19,0),0),4)</f>
        <v>#N/A</v>
      </c>
      <c r="P677" s="36" t="e">
        <f ca="1">MATCH(O677,Lists!$S$2:$S$640,1)</f>
        <v>#N/A</v>
      </c>
      <c r="Q677" s="36" t="e">
        <f ca="1">MATCH(LEFT(OFFSET(Lists!$Q$2,MATCH(E677,Lists!$R$3:$R$19,0)+1,0),4),Lists!$S$3:$S$640,1)</f>
        <v>#N/A</v>
      </c>
      <c r="R677" s="36" t="e">
        <f ca="1">LEFT(OFFSET(Lists!$S$2,P677-1+MATCH(F677,OFFSET(Lists!$T$3,P677-1,0,Q677-P677+1),0),0),6)</f>
        <v>#N/A</v>
      </c>
      <c r="S677" s="36" t="e">
        <f ca="1">VLOOKUP(R677,Lists!B:D,3,FALSE)</f>
        <v>#N/A</v>
      </c>
      <c r="T677" s="36" t="str">
        <f>IF(F677&lt;&gt;"",MATCH(R677,'Maximum minutes'!B:B,0),"")</f>
        <v/>
      </c>
      <c r="U677" s="36">
        <f ca="1">IF(F677&lt;&gt;"",COUNTA(OFFSET('Maximum minutes'!$C$1,'Annexe A1 Cours'!T677,0,1,50)),0)</f>
        <v>0</v>
      </c>
      <c r="V677" s="37">
        <f ca="1">IFERROR(OFFSET('Maximum minutes'!$C$1,T677+1,-1+MATCH(G677,OFFSET('Maximum minutes'!$C$1,T677-1,0,1,50),0)),0)</f>
        <v>0</v>
      </c>
      <c r="W677" s="38">
        <f t="shared" ca="1" si="20"/>
        <v>0</v>
      </c>
    </row>
    <row r="678" spans="1:23" s="36" customFormat="1" ht="18.75">
      <c r="A678" s="34"/>
      <c r="B678" s="39"/>
      <c r="C678" s="39"/>
      <c r="D678" s="35"/>
      <c r="E678" s="40"/>
      <c r="F678" s="39"/>
      <c r="G678" s="39"/>
      <c r="H678" s="39"/>
      <c r="I678" s="34"/>
      <c r="J678" s="34"/>
      <c r="K678" s="34"/>
      <c r="L678" s="34"/>
      <c r="M678" s="43" t="str">
        <f ca="1">IFERROR(OFFSET('Maximum minutes'!$C$1,T678,MATCH(IF(G678&lt;&gt;"",G678,F678),OFFSET('Maximum minutes'!$C$1,T678-1,0,1,U678+1),0)-1)*IF(OR(ISNUMBER(J678),J678="sans examen"),1,0)*IF(W678&lt;MinDate,1,0),"")</f>
        <v/>
      </c>
      <c r="N678" s="36">
        <f t="shared" ca="1" si="21"/>
        <v>0</v>
      </c>
      <c r="O678" s="36" t="e">
        <f ca="1">LEFT(OFFSET(Lists!$Q$2,MATCH(E678,Lists!$R$3:$R$19,0),0),4)</f>
        <v>#N/A</v>
      </c>
      <c r="P678" s="36" t="e">
        <f ca="1">MATCH(O678,Lists!$S$2:$S$640,1)</f>
        <v>#N/A</v>
      </c>
      <c r="Q678" s="36" t="e">
        <f ca="1">MATCH(LEFT(OFFSET(Lists!$Q$2,MATCH(E678,Lists!$R$3:$R$19,0)+1,0),4),Lists!$S$3:$S$640,1)</f>
        <v>#N/A</v>
      </c>
      <c r="R678" s="36" t="e">
        <f ca="1">LEFT(OFFSET(Lists!$S$2,P678-1+MATCH(F678,OFFSET(Lists!$T$3,P678-1,0,Q678-P678+1),0),0),6)</f>
        <v>#N/A</v>
      </c>
      <c r="S678" s="36" t="e">
        <f ca="1">VLOOKUP(R678,Lists!B:D,3,FALSE)</f>
        <v>#N/A</v>
      </c>
      <c r="T678" s="36" t="str">
        <f>IF(F678&lt;&gt;"",MATCH(R678,'Maximum minutes'!B:B,0),"")</f>
        <v/>
      </c>
      <c r="U678" s="36">
        <f ca="1">IF(F678&lt;&gt;"",COUNTA(OFFSET('Maximum minutes'!$C$1,'Annexe A1 Cours'!T678,0,1,50)),0)</f>
        <v>0</v>
      </c>
      <c r="V678" s="37">
        <f ca="1">IFERROR(OFFSET('Maximum minutes'!$C$1,T678+1,-1+MATCH(G678,OFFSET('Maximum minutes'!$C$1,T678-1,0,1,50),0)),0)</f>
        <v>0</v>
      </c>
      <c r="W678" s="38">
        <f t="shared" ca="1" si="20"/>
        <v>0</v>
      </c>
    </row>
    <row r="679" spans="1:23" s="36" customFormat="1" ht="18.75">
      <c r="A679" s="34"/>
      <c r="B679" s="39"/>
      <c r="C679" s="39"/>
      <c r="D679" s="35"/>
      <c r="E679" s="40"/>
      <c r="F679" s="39"/>
      <c r="G679" s="39"/>
      <c r="H679" s="39"/>
      <c r="I679" s="34"/>
      <c r="J679" s="34"/>
      <c r="K679" s="34"/>
      <c r="L679" s="34"/>
      <c r="M679" s="43" t="str">
        <f ca="1">IFERROR(OFFSET('Maximum minutes'!$C$1,T679,MATCH(IF(G679&lt;&gt;"",G679,F679),OFFSET('Maximum minutes'!$C$1,T679-1,0,1,U679+1),0)-1)*IF(OR(ISNUMBER(J679),J679="sans examen"),1,0)*IF(W679&lt;MinDate,1,0),"")</f>
        <v/>
      </c>
      <c r="N679" s="36">
        <f t="shared" ca="1" si="21"/>
        <v>0</v>
      </c>
      <c r="O679" s="36" t="e">
        <f ca="1">LEFT(OFFSET(Lists!$Q$2,MATCH(E679,Lists!$R$3:$R$19,0),0),4)</f>
        <v>#N/A</v>
      </c>
      <c r="P679" s="36" t="e">
        <f ca="1">MATCH(O679,Lists!$S$2:$S$640,1)</f>
        <v>#N/A</v>
      </c>
      <c r="Q679" s="36" t="e">
        <f ca="1">MATCH(LEFT(OFFSET(Lists!$Q$2,MATCH(E679,Lists!$R$3:$R$19,0)+1,0),4),Lists!$S$3:$S$640,1)</f>
        <v>#N/A</v>
      </c>
      <c r="R679" s="36" t="e">
        <f ca="1">LEFT(OFFSET(Lists!$S$2,P679-1+MATCH(F679,OFFSET(Lists!$T$3,P679-1,0,Q679-P679+1),0),0),6)</f>
        <v>#N/A</v>
      </c>
      <c r="S679" s="36" t="e">
        <f ca="1">VLOOKUP(R679,Lists!B:D,3,FALSE)</f>
        <v>#N/A</v>
      </c>
      <c r="T679" s="36" t="str">
        <f>IF(F679&lt;&gt;"",MATCH(R679,'Maximum minutes'!B:B,0),"")</f>
        <v/>
      </c>
      <c r="U679" s="36">
        <f ca="1">IF(F679&lt;&gt;"",COUNTA(OFFSET('Maximum minutes'!$C$1,'Annexe A1 Cours'!T679,0,1,50)),0)</f>
        <v>0</v>
      </c>
      <c r="V679" s="37">
        <f ca="1">IFERROR(OFFSET('Maximum minutes'!$C$1,T679+1,-1+MATCH(G679,OFFSET('Maximum minutes'!$C$1,T679-1,0,1,50),0)),0)</f>
        <v>0</v>
      </c>
      <c r="W679" s="38">
        <f t="shared" ca="1" si="20"/>
        <v>0</v>
      </c>
    </row>
    <row r="680" spans="1:23" s="36" customFormat="1" ht="18.75">
      <c r="A680" s="34"/>
      <c r="B680" s="39"/>
      <c r="C680" s="39"/>
      <c r="D680" s="35"/>
      <c r="E680" s="40"/>
      <c r="F680" s="39"/>
      <c r="G680" s="39"/>
      <c r="H680" s="39"/>
      <c r="I680" s="34"/>
      <c r="J680" s="34"/>
      <c r="K680" s="34"/>
      <c r="L680" s="34"/>
      <c r="M680" s="43" t="str">
        <f ca="1">IFERROR(OFFSET('Maximum minutes'!$C$1,T680,MATCH(IF(G680&lt;&gt;"",G680,F680),OFFSET('Maximum minutes'!$C$1,T680-1,0,1,U680+1),0)-1)*IF(OR(ISNUMBER(J680),J680="sans examen"),1,0)*IF(W680&lt;MinDate,1,0),"")</f>
        <v/>
      </c>
      <c r="N680" s="36">
        <f t="shared" ca="1" si="21"/>
        <v>0</v>
      </c>
      <c r="O680" s="36" t="e">
        <f ca="1">LEFT(OFFSET(Lists!$Q$2,MATCH(E680,Lists!$R$3:$R$19,0),0),4)</f>
        <v>#N/A</v>
      </c>
      <c r="P680" s="36" t="e">
        <f ca="1">MATCH(O680,Lists!$S$2:$S$640,1)</f>
        <v>#N/A</v>
      </c>
      <c r="Q680" s="36" t="e">
        <f ca="1">MATCH(LEFT(OFFSET(Lists!$Q$2,MATCH(E680,Lists!$R$3:$R$19,0)+1,0),4),Lists!$S$3:$S$640,1)</f>
        <v>#N/A</v>
      </c>
      <c r="R680" s="36" t="e">
        <f ca="1">LEFT(OFFSET(Lists!$S$2,P680-1+MATCH(F680,OFFSET(Lists!$T$3,P680-1,0,Q680-P680+1),0),0),6)</f>
        <v>#N/A</v>
      </c>
      <c r="S680" s="36" t="e">
        <f ca="1">VLOOKUP(R680,Lists!B:D,3,FALSE)</f>
        <v>#N/A</v>
      </c>
      <c r="T680" s="36" t="str">
        <f>IF(F680&lt;&gt;"",MATCH(R680,'Maximum minutes'!B:B,0),"")</f>
        <v/>
      </c>
      <c r="U680" s="36">
        <f ca="1">IF(F680&lt;&gt;"",COUNTA(OFFSET('Maximum minutes'!$C$1,'Annexe A1 Cours'!T680,0,1,50)),0)</f>
        <v>0</v>
      </c>
      <c r="V680" s="37">
        <f ca="1">IFERROR(OFFSET('Maximum minutes'!$C$1,T680+1,-1+MATCH(G680,OFFSET('Maximum minutes'!$C$1,T680-1,0,1,50),0)),0)</f>
        <v>0</v>
      </c>
      <c r="W680" s="38">
        <f t="shared" ca="1" si="20"/>
        <v>0</v>
      </c>
    </row>
    <row r="681" spans="1:23" s="36" customFormat="1" ht="18.75">
      <c r="A681" s="34"/>
      <c r="B681" s="39"/>
      <c r="C681" s="39"/>
      <c r="D681" s="35"/>
      <c r="E681" s="40"/>
      <c r="F681" s="39"/>
      <c r="G681" s="39"/>
      <c r="H681" s="39"/>
      <c r="I681" s="34"/>
      <c r="J681" s="34"/>
      <c r="K681" s="34"/>
      <c r="L681" s="34"/>
      <c r="M681" s="43" t="str">
        <f ca="1">IFERROR(OFFSET('Maximum minutes'!$C$1,T681,MATCH(IF(G681&lt;&gt;"",G681,F681),OFFSET('Maximum minutes'!$C$1,T681-1,0,1,U681+1),0)-1)*IF(OR(ISNUMBER(J681),J681="sans examen"),1,0)*IF(W681&lt;MinDate,1,0),"")</f>
        <v/>
      </c>
      <c r="N681" s="36">
        <f t="shared" ca="1" si="21"/>
        <v>0</v>
      </c>
      <c r="O681" s="36" t="e">
        <f ca="1">LEFT(OFFSET(Lists!$Q$2,MATCH(E681,Lists!$R$3:$R$19,0),0),4)</f>
        <v>#N/A</v>
      </c>
      <c r="P681" s="36" t="e">
        <f ca="1">MATCH(O681,Lists!$S$2:$S$640,1)</f>
        <v>#N/A</v>
      </c>
      <c r="Q681" s="36" t="e">
        <f ca="1">MATCH(LEFT(OFFSET(Lists!$Q$2,MATCH(E681,Lists!$R$3:$R$19,0)+1,0),4),Lists!$S$3:$S$640,1)</f>
        <v>#N/A</v>
      </c>
      <c r="R681" s="36" t="e">
        <f ca="1">LEFT(OFFSET(Lists!$S$2,P681-1+MATCH(F681,OFFSET(Lists!$T$3,P681-1,0,Q681-P681+1),0),0),6)</f>
        <v>#N/A</v>
      </c>
      <c r="S681" s="36" t="e">
        <f ca="1">VLOOKUP(R681,Lists!B:D,3,FALSE)</f>
        <v>#N/A</v>
      </c>
      <c r="T681" s="36" t="str">
        <f>IF(F681&lt;&gt;"",MATCH(R681,'Maximum minutes'!B:B,0),"")</f>
        <v/>
      </c>
      <c r="U681" s="36">
        <f ca="1">IF(F681&lt;&gt;"",COUNTA(OFFSET('Maximum minutes'!$C$1,'Annexe A1 Cours'!T681,0,1,50)),0)</f>
        <v>0</v>
      </c>
      <c r="V681" s="37">
        <f ca="1">IFERROR(OFFSET('Maximum minutes'!$C$1,T681+1,-1+MATCH(G681,OFFSET('Maximum minutes'!$C$1,T681-1,0,1,50),0)),0)</f>
        <v>0</v>
      </c>
      <c r="W681" s="38">
        <f t="shared" ca="1" si="20"/>
        <v>0</v>
      </c>
    </row>
    <row r="682" spans="1:23" s="36" customFormat="1" ht="18.75">
      <c r="A682" s="34"/>
      <c r="B682" s="39"/>
      <c r="C682" s="39"/>
      <c r="D682" s="35"/>
      <c r="E682" s="40"/>
      <c r="F682" s="39"/>
      <c r="G682" s="39"/>
      <c r="H682" s="39"/>
      <c r="I682" s="34"/>
      <c r="J682" s="34"/>
      <c r="K682" s="34"/>
      <c r="L682" s="34"/>
      <c r="M682" s="43" t="str">
        <f ca="1">IFERROR(OFFSET('Maximum minutes'!$C$1,T682,MATCH(IF(G682&lt;&gt;"",G682,F682),OFFSET('Maximum minutes'!$C$1,T682-1,0,1,U682+1),0)-1)*IF(OR(ISNUMBER(J682),J682="sans examen"),1,0)*IF(W682&lt;MinDate,1,0),"")</f>
        <v/>
      </c>
      <c r="N682" s="36">
        <f t="shared" ca="1" si="21"/>
        <v>0</v>
      </c>
      <c r="O682" s="36" t="e">
        <f ca="1">LEFT(OFFSET(Lists!$Q$2,MATCH(E682,Lists!$R$3:$R$19,0),0),4)</f>
        <v>#N/A</v>
      </c>
      <c r="P682" s="36" t="e">
        <f ca="1">MATCH(O682,Lists!$S$2:$S$640,1)</f>
        <v>#N/A</v>
      </c>
      <c r="Q682" s="36" t="e">
        <f ca="1">MATCH(LEFT(OFFSET(Lists!$Q$2,MATCH(E682,Lists!$R$3:$R$19,0)+1,0),4),Lists!$S$3:$S$640,1)</f>
        <v>#N/A</v>
      </c>
      <c r="R682" s="36" t="e">
        <f ca="1">LEFT(OFFSET(Lists!$S$2,P682-1+MATCH(F682,OFFSET(Lists!$T$3,P682-1,0,Q682-P682+1),0),0),6)</f>
        <v>#N/A</v>
      </c>
      <c r="S682" s="36" t="e">
        <f ca="1">VLOOKUP(R682,Lists!B:D,3,FALSE)</f>
        <v>#N/A</v>
      </c>
      <c r="T682" s="36" t="str">
        <f>IF(F682&lt;&gt;"",MATCH(R682,'Maximum minutes'!B:B,0),"")</f>
        <v/>
      </c>
      <c r="U682" s="36">
        <f ca="1">IF(F682&lt;&gt;"",COUNTA(OFFSET('Maximum minutes'!$C$1,'Annexe A1 Cours'!T682,0,1,50)),0)</f>
        <v>0</v>
      </c>
      <c r="V682" s="37">
        <f ca="1">IFERROR(OFFSET('Maximum minutes'!$C$1,T682+1,-1+MATCH(G682,OFFSET('Maximum minutes'!$C$1,T682-1,0,1,50),0)),0)</f>
        <v>0</v>
      </c>
      <c r="W682" s="38">
        <f t="shared" ca="1" si="20"/>
        <v>0</v>
      </c>
    </row>
    <row r="683" spans="1:23" s="36" customFormat="1" ht="18.75">
      <c r="A683" s="34"/>
      <c r="B683" s="39"/>
      <c r="C683" s="39"/>
      <c r="D683" s="35"/>
      <c r="E683" s="40"/>
      <c r="F683" s="39"/>
      <c r="G683" s="39"/>
      <c r="H683" s="39"/>
      <c r="I683" s="34"/>
      <c r="J683" s="34"/>
      <c r="K683" s="34"/>
      <c r="L683" s="34"/>
      <c r="M683" s="43" t="str">
        <f ca="1">IFERROR(OFFSET('Maximum minutes'!$C$1,T683,MATCH(IF(G683&lt;&gt;"",G683,F683),OFFSET('Maximum minutes'!$C$1,T683-1,0,1,U683+1),0)-1)*IF(OR(ISNUMBER(J683),J683="sans examen"),1,0)*IF(W683&lt;MinDate,1,0),"")</f>
        <v/>
      </c>
      <c r="N683" s="36">
        <f t="shared" ca="1" si="21"/>
        <v>0</v>
      </c>
      <c r="O683" s="36" t="e">
        <f ca="1">LEFT(OFFSET(Lists!$Q$2,MATCH(E683,Lists!$R$3:$R$19,0),0),4)</f>
        <v>#N/A</v>
      </c>
      <c r="P683" s="36" t="e">
        <f ca="1">MATCH(O683,Lists!$S$2:$S$640,1)</f>
        <v>#N/A</v>
      </c>
      <c r="Q683" s="36" t="e">
        <f ca="1">MATCH(LEFT(OFFSET(Lists!$Q$2,MATCH(E683,Lists!$R$3:$R$19,0)+1,0),4),Lists!$S$3:$S$640,1)</f>
        <v>#N/A</v>
      </c>
      <c r="R683" s="36" t="e">
        <f ca="1">LEFT(OFFSET(Lists!$S$2,P683-1+MATCH(F683,OFFSET(Lists!$T$3,P683-1,0,Q683-P683+1),0),0),6)</f>
        <v>#N/A</v>
      </c>
      <c r="S683" s="36" t="e">
        <f ca="1">VLOOKUP(R683,Lists!B:D,3,FALSE)</f>
        <v>#N/A</v>
      </c>
      <c r="T683" s="36" t="str">
        <f>IF(F683&lt;&gt;"",MATCH(R683,'Maximum minutes'!B:B,0),"")</f>
        <v/>
      </c>
      <c r="U683" s="36">
        <f ca="1">IF(F683&lt;&gt;"",COUNTA(OFFSET('Maximum minutes'!$C$1,'Annexe A1 Cours'!T683,0,1,50)),0)</f>
        <v>0</v>
      </c>
      <c r="V683" s="37">
        <f ca="1">IFERROR(OFFSET('Maximum minutes'!$C$1,T683+1,-1+MATCH(G683,OFFSET('Maximum minutes'!$C$1,T683-1,0,1,50),0)),0)</f>
        <v>0</v>
      </c>
      <c r="W683" s="38">
        <f t="shared" ca="1" si="20"/>
        <v>0</v>
      </c>
    </row>
    <row r="684" spans="1:23" s="36" customFormat="1" ht="18.75">
      <c r="A684" s="34"/>
      <c r="B684" s="39"/>
      <c r="C684" s="39"/>
      <c r="D684" s="35"/>
      <c r="E684" s="40"/>
      <c r="F684" s="39"/>
      <c r="G684" s="39"/>
      <c r="H684" s="39"/>
      <c r="I684" s="34"/>
      <c r="J684" s="34"/>
      <c r="K684" s="34"/>
      <c r="L684" s="34"/>
      <c r="M684" s="43" t="str">
        <f ca="1">IFERROR(OFFSET('Maximum minutes'!$C$1,T684,MATCH(IF(G684&lt;&gt;"",G684,F684),OFFSET('Maximum minutes'!$C$1,T684-1,0,1,U684+1),0)-1)*IF(OR(ISNUMBER(J684),J684="sans examen"),1,0)*IF(W684&lt;MinDate,1,0),"")</f>
        <v/>
      </c>
      <c r="N684" s="36">
        <f t="shared" ca="1" si="21"/>
        <v>0</v>
      </c>
      <c r="O684" s="36" t="e">
        <f ca="1">LEFT(OFFSET(Lists!$Q$2,MATCH(E684,Lists!$R$3:$R$19,0),0),4)</f>
        <v>#N/A</v>
      </c>
      <c r="P684" s="36" t="e">
        <f ca="1">MATCH(O684,Lists!$S$2:$S$640,1)</f>
        <v>#N/A</v>
      </c>
      <c r="Q684" s="36" t="e">
        <f ca="1">MATCH(LEFT(OFFSET(Lists!$Q$2,MATCH(E684,Lists!$R$3:$R$19,0)+1,0),4),Lists!$S$3:$S$640,1)</f>
        <v>#N/A</v>
      </c>
      <c r="R684" s="36" t="e">
        <f ca="1">LEFT(OFFSET(Lists!$S$2,P684-1+MATCH(F684,OFFSET(Lists!$T$3,P684-1,0,Q684-P684+1),0),0),6)</f>
        <v>#N/A</v>
      </c>
      <c r="S684" s="36" t="e">
        <f ca="1">VLOOKUP(R684,Lists!B:D,3,FALSE)</f>
        <v>#N/A</v>
      </c>
      <c r="T684" s="36" t="str">
        <f>IF(F684&lt;&gt;"",MATCH(R684,'Maximum minutes'!B:B,0),"")</f>
        <v/>
      </c>
      <c r="U684" s="36">
        <f ca="1">IF(F684&lt;&gt;"",COUNTA(OFFSET('Maximum minutes'!$C$1,'Annexe A1 Cours'!T684,0,1,50)),0)</f>
        <v>0</v>
      </c>
      <c r="V684" s="37">
        <f ca="1">IFERROR(OFFSET('Maximum minutes'!$C$1,T684+1,-1+MATCH(G684,OFFSET('Maximum minutes'!$C$1,T684-1,0,1,50),0)),0)</f>
        <v>0</v>
      </c>
      <c r="W684" s="38">
        <f t="shared" ca="1" si="20"/>
        <v>0</v>
      </c>
    </row>
    <row r="685" spans="1:23" s="36" customFormat="1" ht="18.75">
      <c r="A685" s="34"/>
      <c r="B685" s="39"/>
      <c r="C685" s="39"/>
      <c r="D685" s="35"/>
      <c r="E685" s="40"/>
      <c r="F685" s="39"/>
      <c r="G685" s="39"/>
      <c r="H685" s="39"/>
      <c r="I685" s="34"/>
      <c r="J685" s="34"/>
      <c r="K685" s="34"/>
      <c r="L685" s="34"/>
      <c r="M685" s="43" t="str">
        <f ca="1">IFERROR(OFFSET('Maximum minutes'!$C$1,T685,MATCH(IF(G685&lt;&gt;"",G685,F685),OFFSET('Maximum minutes'!$C$1,T685-1,0,1,U685+1),0)-1)*IF(OR(ISNUMBER(J685),J685="sans examen"),1,0)*IF(W685&lt;MinDate,1,0),"")</f>
        <v/>
      </c>
      <c r="N685" s="36">
        <f t="shared" ca="1" si="21"/>
        <v>0</v>
      </c>
      <c r="O685" s="36" t="e">
        <f ca="1">LEFT(OFFSET(Lists!$Q$2,MATCH(E685,Lists!$R$3:$R$19,0),0),4)</f>
        <v>#N/A</v>
      </c>
      <c r="P685" s="36" t="e">
        <f ca="1">MATCH(O685,Lists!$S$2:$S$640,1)</f>
        <v>#N/A</v>
      </c>
      <c r="Q685" s="36" t="e">
        <f ca="1">MATCH(LEFT(OFFSET(Lists!$Q$2,MATCH(E685,Lists!$R$3:$R$19,0)+1,0),4),Lists!$S$3:$S$640,1)</f>
        <v>#N/A</v>
      </c>
      <c r="R685" s="36" t="e">
        <f ca="1">LEFT(OFFSET(Lists!$S$2,P685-1+MATCH(F685,OFFSET(Lists!$T$3,P685-1,0,Q685-P685+1),0),0),6)</f>
        <v>#N/A</v>
      </c>
      <c r="S685" s="36" t="e">
        <f ca="1">VLOOKUP(R685,Lists!B:D,3,FALSE)</f>
        <v>#N/A</v>
      </c>
      <c r="T685" s="36" t="str">
        <f>IF(F685&lt;&gt;"",MATCH(R685,'Maximum minutes'!B:B,0),"")</f>
        <v/>
      </c>
      <c r="U685" s="36">
        <f ca="1">IF(F685&lt;&gt;"",COUNTA(OFFSET('Maximum minutes'!$C$1,'Annexe A1 Cours'!T685,0,1,50)),0)</f>
        <v>0</v>
      </c>
      <c r="V685" s="37">
        <f ca="1">IFERROR(OFFSET('Maximum minutes'!$C$1,T685+1,-1+MATCH(G685,OFFSET('Maximum minutes'!$C$1,T685-1,0,1,50),0)),0)</f>
        <v>0</v>
      </c>
      <c r="W685" s="38">
        <f t="shared" ca="1" si="20"/>
        <v>0</v>
      </c>
    </row>
    <row r="686" spans="1:23" s="36" customFormat="1" ht="18.75">
      <c r="A686" s="34"/>
      <c r="B686" s="39"/>
      <c r="C686" s="39"/>
      <c r="D686" s="35"/>
      <c r="E686" s="40"/>
      <c r="F686" s="39"/>
      <c r="G686" s="39"/>
      <c r="H686" s="39"/>
      <c r="I686" s="34"/>
      <c r="J686" s="34"/>
      <c r="K686" s="34"/>
      <c r="L686" s="34"/>
      <c r="M686" s="43" t="str">
        <f ca="1">IFERROR(OFFSET('Maximum minutes'!$C$1,T686,MATCH(IF(G686&lt;&gt;"",G686,F686),OFFSET('Maximum minutes'!$C$1,T686-1,0,1,U686+1),0)-1)*IF(OR(ISNUMBER(J686),J686="sans examen"),1,0)*IF(W686&lt;MinDate,1,0),"")</f>
        <v/>
      </c>
      <c r="N686" s="36">
        <f t="shared" ca="1" si="21"/>
        <v>0</v>
      </c>
      <c r="O686" s="36" t="e">
        <f ca="1">LEFT(OFFSET(Lists!$Q$2,MATCH(E686,Lists!$R$3:$R$19,0),0),4)</f>
        <v>#N/A</v>
      </c>
      <c r="P686" s="36" t="e">
        <f ca="1">MATCH(O686,Lists!$S$2:$S$640,1)</f>
        <v>#N/A</v>
      </c>
      <c r="Q686" s="36" t="e">
        <f ca="1">MATCH(LEFT(OFFSET(Lists!$Q$2,MATCH(E686,Lists!$R$3:$R$19,0)+1,0),4),Lists!$S$3:$S$640,1)</f>
        <v>#N/A</v>
      </c>
      <c r="R686" s="36" t="e">
        <f ca="1">LEFT(OFFSET(Lists!$S$2,P686-1+MATCH(F686,OFFSET(Lists!$T$3,P686-1,0,Q686-P686+1),0),0),6)</f>
        <v>#N/A</v>
      </c>
      <c r="S686" s="36" t="e">
        <f ca="1">VLOOKUP(R686,Lists!B:D,3,FALSE)</f>
        <v>#N/A</v>
      </c>
      <c r="T686" s="36" t="str">
        <f>IF(F686&lt;&gt;"",MATCH(R686,'Maximum minutes'!B:B,0),"")</f>
        <v/>
      </c>
      <c r="U686" s="36">
        <f ca="1">IF(F686&lt;&gt;"",COUNTA(OFFSET('Maximum minutes'!$C$1,'Annexe A1 Cours'!T686,0,1,50)),0)</f>
        <v>0</v>
      </c>
      <c r="V686" s="37">
        <f ca="1">IFERROR(OFFSET('Maximum minutes'!$C$1,T686+1,-1+MATCH(G686,OFFSET('Maximum minutes'!$C$1,T686-1,0,1,50),0)),0)</f>
        <v>0</v>
      </c>
      <c r="W686" s="38">
        <f t="shared" ca="1" si="20"/>
        <v>0</v>
      </c>
    </row>
    <row r="687" spans="1:23" s="36" customFormat="1" ht="18.75">
      <c r="A687" s="34"/>
      <c r="B687" s="39"/>
      <c r="C687" s="39"/>
      <c r="D687" s="35"/>
      <c r="E687" s="40"/>
      <c r="F687" s="39"/>
      <c r="G687" s="39"/>
      <c r="H687" s="39"/>
      <c r="I687" s="34"/>
      <c r="J687" s="34"/>
      <c r="K687" s="34"/>
      <c r="L687" s="34"/>
      <c r="M687" s="43" t="str">
        <f ca="1">IFERROR(OFFSET('Maximum minutes'!$C$1,T687,MATCH(IF(G687&lt;&gt;"",G687,F687),OFFSET('Maximum minutes'!$C$1,T687-1,0,1,U687+1),0)-1)*IF(OR(ISNUMBER(J687),J687="sans examen"),1,0)*IF(W687&lt;MinDate,1,0),"")</f>
        <v/>
      </c>
      <c r="N687" s="36">
        <f t="shared" ca="1" si="21"/>
        <v>0</v>
      </c>
      <c r="O687" s="36" t="e">
        <f ca="1">LEFT(OFFSET(Lists!$Q$2,MATCH(E687,Lists!$R$3:$R$19,0),0),4)</f>
        <v>#N/A</v>
      </c>
      <c r="P687" s="36" t="e">
        <f ca="1">MATCH(O687,Lists!$S$2:$S$640,1)</f>
        <v>#N/A</v>
      </c>
      <c r="Q687" s="36" t="e">
        <f ca="1">MATCH(LEFT(OFFSET(Lists!$Q$2,MATCH(E687,Lists!$R$3:$R$19,0)+1,0),4),Lists!$S$3:$S$640,1)</f>
        <v>#N/A</v>
      </c>
      <c r="R687" s="36" t="e">
        <f ca="1">LEFT(OFFSET(Lists!$S$2,P687-1+MATCH(F687,OFFSET(Lists!$T$3,P687-1,0,Q687-P687+1),0),0),6)</f>
        <v>#N/A</v>
      </c>
      <c r="S687" s="36" t="e">
        <f ca="1">VLOOKUP(R687,Lists!B:D,3,FALSE)</f>
        <v>#N/A</v>
      </c>
      <c r="T687" s="36" t="str">
        <f>IF(F687&lt;&gt;"",MATCH(R687,'Maximum minutes'!B:B,0),"")</f>
        <v/>
      </c>
      <c r="U687" s="36">
        <f ca="1">IF(F687&lt;&gt;"",COUNTA(OFFSET('Maximum minutes'!$C$1,'Annexe A1 Cours'!T687,0,1,50)),0)</f>
        <v>0</v>
      </c>
      <c r="V687" s="37">
        <f ca="1">IFERROR(OFFSET('Maximum minutes'!$C$1,T687+1,-1+MATCH(G687,OFFSET('Maximum minutes'!$C$1,T687-1,0,1,50),0)),0)</f>
        <v>0</v>
      </c>
      <c r="W687" s="38">
        <f t="shared" ca="1" si="20"/>
        <v>0</v>
      </c>
    </row>
    <row r="688" spans="1:23" s="36" customFormat="1" ht="18.75">
      <c r="A688" s="34"/>
      <c r="B688" s="39"/>
      <c r="C688" s="39"/>
      <c r="D688" s="35"/>
      <c r="E688" s="40"/>
      <c r="F688" s="39"/>
      <c r="G688" s="39"/>
      <c r="H688" s="39"/>
      <c r="I688" s="34"/>
      <c r="J688" s="34"/>
      <c r="K688" s="34"/>
      <c r="L688" s="34"/>
      <c r="M688" s="43" t="str">
        <f ca="1">IFERROR(OFFSET('Maximum minutes'!$C$1,T688,MATCH(IF(G688&lt;&gt;"",G688,F688),OFFSET('Maximum minutes'!$C$1,T688-1,0,1,U688+1),0)-1)*IF(OR(ISNUMBER(J688),J688="sans examen"),1,0)*IF(W688&lt;MinDate,1,0),"")</f>
        <v/>
      </c>
      <c r="N688" s="36">
        <f t="shared" ca="1" si="21"/>
        <v>0</v>
      </c>
      <c r="O688" s="36" t="e">
        <f ca="1">LEFT(OFFSET(Lists!$Q$2,MATCH(E688,Lists!$R$3:$R$19,0),0),4)</f>
        <v>#N/A</v>
      </c>
      <c r="P688" s="36" t="e">
        <f ca="1">MATCH(O688,Lists!$S$2:$S$640,1)</f>
        <v>#N/A</v>
      </c>
      <c r="Q688" s="36" t="e">
        <f ca="1">MATCH(LEFT(OFFSET(Lists!$Q$2,MATCH(E688,Lists!$R$3:$R$19,0)+1,0),4),Lists!$S$3:$S$640,1)</f>
        <v>#N/A</v>
      </c>
      <c r="R688" s="36" t="e">
        <f ca="1">LEFT(OFFSET(Lists!$S$2,P688-1+MATCH(F688,OFFSET(Lists!$T$3,P688-1,0,Q688-P688+1),0),0),6)</f>
        <v>#N/A</v>
      </c>
      <c r="S688" s="36" t="e">
        <f ca="1">VLOOKUP(R688,Lists!B:D,3,FALSE)</f>
        <v>#N/A</v>
      </c>
      <c r="T688" s="36" t="str">
        <f>IF(F688&lt;&gt;"",MATCH(R688,'Maximum minutes'!B:B,0),"")</f>
        <v/>
      </c>
      <c r="U688" s="36">
        <f ca="1">IF(F688&lt;&gt;"",COUNTA(OFFSET('Maximum minutes'!$C$1,'Annexe A1 Cours'!T688,0,1,50)),0)</f>
        <v>0</v>
      </c>
      <c r="V688" s="37">
        <f ca="1">IFERROR(OFFSET('Maximum minutes'!$C$1,T688+1,-1+MATCH(G688,OFFSET('Maximum minutes'!$C$1,T688-1,0,1,50),0)),0)</f>
        <v>0</v>
      </c>
      <c r="W688" s="38">
        <f t="shared" ca="1" si="20"/>
        <v>0</v>
      </c>
    </row>
    <row r="689" spans="1:23" s="36" customFormat="1" ht="18.75">
      <c r="A689" s="34"/>
      <c r="B689" s="39"/>
      <c r="C689" s="39"/>
      <c r="D689" s="35"/>
      <c r="E689" s="40"/>
      <c r="F689" s="39"/>
      <c r="G689" s="39"/>
      <c r="H689" s="39"/>
      <c r="I689" s="34"/>
      <c r="J689" s="34"/>
      <c r="K689" s="34"/>
      <c r="L689" s="34"/>
      <c r="M689" s="43" t="str">
        <f ca="1">IFERROR(OFFSET('Maximum minutes'!$C$1,T689,MATCH(IF(G689&lt;&gt;"",G689,F689),OFFSET('Maximum minutes'!$C$1,T689-1,0,1,U689+1),0)-1)*IF(OR(ISNUMBER(J689),J689="sans examen"),1,0)*IF(W689&lt;MinDate,1,0),"")</f>
        <v/>
      </c>
      <c r="N689" s="36">
        <f t="shared" ca="1" si="21"/>
        <v>0</v>
      </c>
      <c r="O689" s="36" t="e">
        <f ca="1">LEFT(OFFSET(Lists!$Q$2,MATCH(E689,Lists!$R$3:$R$19,0),0),4)</f>
        <v>#N/A</v>
      </c>
      <c r="P689" s="36" t="e">
        <f ca="1">MATCH(O689,Lists!$S$2:$S$640,1)</f>
        <v>#N/A</v>
      </c>
      <c r="Q689" s="36" t="e">
        <f ca="1">MATCH(LEFT(OFFSET(Lists!$Q$2,MATCH(E689,Lists!$R$3:$R$19,0)+1,0),4),Lists!$S$3:$S$640,1)</f>
        <v>#N/A</v>
      </c>
      <c r="R689" s="36" t="e">
        <f ca="1">LEFT(OFFSET(Lists!$S$2,P689-1+MATCH(F689,OFFSET(Lists!$T$3,P689-1,0,Q689-P689+1),0),0),6)</f>
        <v>#N/A</v>
      </c>
      <c r="S689" s="36" t="e">
        <f ca="1">VLOOKUP(R689,Lists!B:D,3,FALSE)</f>
        <v>#N/A</v>
      </c>
      <c r="T689" s="36" t="str">
        <f>IF(F689&lt;&gt;"",MATCH(R689,'Maximum minutes'!B:B,0),"")</f>
        <v/>
      </c>
      <c r="U689" s="36">
        <f ca="1">IF(F689&lt;&gt;"",COUNTA(OFFSET('Maximum minutes'!$C$1,'Annexe A1 Cours'!T689,0,1,50)),0)</f>
        <v>0</v>
      </c>
      <c r="V689" s="37">
        <f ca="1">IFERROR(OFFSET('Maximum minutes'!$C$1,T689+1,-1+MATCH(G689,OFFSET('Maximum minutes'!$C$1,T689-1,0,1,50),0)),0)</f>
        <v>0</v>
      </c>
      <c r="W689" s="38">
        <f t="shared" ca="1" si="20"/>
        <v>0</v>
      </c>
    </row>
    <row r="690" spans="1:23" s="36" customFormat="1" ht="18.75">
      <c r="A690" s="34"/>
      <c r="B690" s="39"/>
      <c r="C690" s="39"/>
      <c r="D690" s="35"/>
      <c r="E690" s="40"/>
      <c r="F690" s="39"/>
      <c r="G690" s="39"/>
      <c r="H690" s="39"/>
      <c r="I690" s="34"/>
      <c r="J690" s="34"/>
      <c r="K690" s="34"/>
      <c r="L690" s="34"/>
      <c r="M690" s="43" t="str">
        <f ca="1">IFERROR(OFFSET('Maximum minutes'!$C$1,T690,MATCH(IF(G690&lt;&gt;"",G690,F690),OFFSET('Maximum minutes'!$C$1,T690-1,0,1,U690+1),0)-1)*IF(OR(ISNUMBER(J690),J690="sans examen"),1,0)*IF(W690&lt;MinDate,1,0),"")</f>
        <v/>
      </c>
      <c r="N690" s="36">
        <f t="shared" ca="1" si="21"/>
        <v>0</v>
      </c>
      <c r="O690" s="36" t="e">
        <f ca="1">LEFT(OFFSET(Lists!$Q$2,MATCH(E690,Lists!$R$3:$R$19,0),0),4)</f>
        <v>#N/A</v>
      </c>
      <c r="P690" s="36" t="e">
        <f ca="1">MATCH(O690,Lists!$S$2:$S$640,1)</f>
        <v>#N/A</v>
      </c>
      <c r="Q690" s="36" t="e">
        <f ca="1">MATCH(LEFT(OFFSET(Lists!$Q$2,MATCH(E690,Lists!$R$3:$R$19,0)+1,0),4),Lists!$S$3:$S$640,1)</f>
        <v>#N/A</v>
      </c>
      <c r="R690" s="36" t="e">
        <f ca="1">LEFT(OFFSET(Lists!$S$2,P690-1+MATCH(F690,OFFSET(Lists!$T$3,P690-1,0,Q690-P690+1),0),0),6)</f>
        <v>#N/A</v>
      </c>
      <c r="S690" s="36" t="e">
        <f ca="1">VLOOKUP(R690,Lists!B:D,3,FALSE)</f>
        <v>#N/A</v>
      </c>
      <c r="T690" s="36" t="str">
        <f>IF(F690&lt;&gt;"",MATCH(R690,'Maximum minutes'!B:B,0),"")</f>
        <v/>
      </c>
      <c r="U690" s="36">
        <f ca="1">IF(F690&lt;&gt;"",COUNTA(OFFSET('Maximum minutes'!$C$1,'Annexe A1 Cours'!T690,0,1,50)),0)</f>
        <v>0</v>
      </c>
      <c r="V690" s="37">
        <f ca="1">IFERROR(OFFSET('Maximum minutes'!$C$1,T690+1,-1+MATCH(G690,OFFSET('Maximum minutes'!$C$1,T690-1,0,1,50),0)),0)</f>
        <v>0</v>
      </c>
      <c r="W690" s="38">
        <f t="shared" ca="1" si="20"/>
        <v>0</v>
      </c>
    </row>
    <row r="691" spans="1:23" s="36" customFormat="1" ht="18.75">
      <c r="A691" s="34"/>
      <c r="B691" s="39"/>
      <c r="C691" s="39"/>
      <c r="D691" s="35"/>
      <c r="E691" s="40"/>
      <c r="F691" s="39"/>
      <c r="G691" s="39"/>
      <c r="H691" s="39"/>
      <c r="I691" s="34"/>
      <c r="J691" s="34"/>
      <c r="K691" s="34"/>
      <c r="L691" s="34"/>
      <c r="M691" s="43" t="str">
        <f ca="1">IFERROR(OFFSET('Maximum minutes'!$C$1,T691,MATCH(IF(G691&lt;&gt;"",G691,F691),OFFSET('Maximum minutes'!$C$1,T691-1,0,1,U691+1),0)-1)*IF(OR(ISNUMBER(J691),J691="sans examen"),1,0)*IF(W691&lt;MinDate,1,0),"")</f>
        <v/>
      </c>
      <c r="N691" s="36">
        <f t="shared" ca="1" si="21"/>
        <v>0</v>
      </c>
      <c r="O691" s="36" t="e">
        <f ca="1">LEFT(OFFSET(Lists!$Q$2,MATCH(E691,Lists!$R$3:$R$19,0),0),4)</f>
        <v>#N/A</v>
      </c>
      <c r="P691" s="36" t="e">
        <f ca="1">MATCH(O691,Lists!$S$2:$S$640,1)</f>
        <v>#N/A</v>
      </c>
      <c r="Q691" s="36" t="e">
        <f ca="1">MATCH(LEFT(OFFSET(Lists!$Q$2,MATCH(E691,Lists!$R$3:$R$19,0)+1,0),4),Lists!$S$3:$S$640,1)</f>
        <v>#N/A</v>
      </c>
      <c r="R691" s="36" t="e">
        <f ca="1">LEFT(OFFSET(Lists!$S$2,P691-1+MATCH(F691,OFFSET(Lists!$T$3,P691-1,0,Q691-P691+1),0),0),6)</f>
        <v>#N/A</v>
      </c>
      <c r="S691" s="36" t="e">
        <f ca="1">VLOOKUP(R691,Lists!B:D,3,FALSE)</f>
        <v>#N/A</v>
      </c>
      <c r="T691" s="36" t="str">
        <f>IF(F691&lt;&gt;"",MATCH(R691,'Maximum minutes'!B:B,0),"")</f>
        <v/>
      </c>
      <c r="U691" s="36">
        <f ca="1">IF(F691&lt;&gt;"",COUNTA(OFFSET('Maximum minutes'!$C$1,'Annexe A1 Cours'!T691,0,1,50)),0)</f>
        <v>0</v>
      </c>
      <c r="V691" s="37">
        <f ca="1">IFERROR(OFFSET('Maximum minutes'!$C$1,T691+1,-1+MATCH(G691,OFFSET('Maximum minutes'!$C$1,T691-1,0,1,50),0)),0)</f>
        <v>0</v>
      </c>
      <c r="W691" s="38">
        <f t="shared" ca="1" si="20"/>
        <v>0</v>
      </c>
    </row>
    <row r="692" spans="1:23" s="36" customFormat="1" ht="18.75">
      <c r="A692" s="34"/>
      <c r="B692" s="39"/>
      <c r="C692" s="39"/>
      <c r="D692" s="35"/>
      <c r="E692" s="40"/>
      <c r="F692" s="39"/>
      <c r="G692" s="39"/>
      <c r="H692" s="39"/>
      <c r="I692" s="34"/>
      <c r="J692" s="34"/>
      <c r="K692" s="34"/>
      <c r="L692" s="34"/>
      <c r="M692" s="43" t="str">
        <f ca="1">IFERROR(OFFSET('Maximum minutes'!$C$1,T692,MATCH(IF(G692&lt;&gt;"",G692,F692),OFFSET('Maximum minutes'!$C$1,T692-1,0,1,U692+1),0)-1)*IF(OR(ISNUMBER(J692),J692="sans examen"),1,0)*IF(W692&lt;MinDate,1,0),"")</f>
        <v/>
      </c>
      <c r="N692" s="36">
        <f t="shared" ca="1" si="21"/>
        <v>0</v>
      </c>
      <c r="O692" s="36" t="e">
        <f ca="1">LEFT(OFFSET(Lists!$Q$2,MATCH(E692,Lists!$R$3:$R$19,0),0),4)</f>
        <v>#N/A</v>
      </c>
      <c r="P692" s="36" t="e">
        <f ca="1">MATCH(O692,Lists!$S$2:$S$640,1)</f>
        <v>#N/A</v>
      </c>
      <c r="Q692" s="36" t="e">
        <f ca="1">MATCH(LEFT(OFFSET(Lists!$Q$2,MATCH(E692,Lists!$R$3:$R$19,0)+1,0),4),Lists!$S$3:$S$640,1)</f>
        <v>#N/A</v>
      </c>
      <c r="R692" s="36" t="e">
        <f ca="1">LEFT(OFFSET(Lists!$S$2,P692-1+MATCH(F692,OFFSET(Lists!$T$3,P692-1,0,Q692-P692+1),0),0),6)</f>
        <v>#N/A</v>
      </c>
      <c r="S692" s="36" t="e">
        <f ca="1">VLOOKUP(R692,Lists!B:D,3,FALSE)</f>
        <v>#N/A</v>
      </c>
      <c r="T692" s="36" t="str">
        <f>IF(F692&lt;&gt;"",MATCH(R692,'Maximum minutes'!B:B,0),"")</f>
        <v/>
      </c>
      <c r="U692" s="36">
        <f ca="1">IF(F692&lt;&gt;"",COUNTA(OFFSET('Maximum minutes'!$C$1,'Annexe A1 Cours'!T692,0,1,50)),0)</f>
        <v>0</v>
      </c>
      <c r="V692" s="37">
        <f ca="1">IFERROR(OFFSET('Maximum minutes'!$C$1,T692+1,-1+MATCH(G692,OFFSET('Maximum minutes'!$C$1,T692-1,0,1,50),0)),0)</f>
        <v>0</v>
      </c>
      <c r="W692" s="38">
        <f t="shared" ca="1" si="20"/>
        <v>0</v>
      </c>
    </row>
    <row r="693" spans="1:23" s="36" customFormat="1" ht="18.75">
      <c r="A693" s="34"/>
      <c r="B693" s="39"/>
      <c r="C693" s="39"/>
      <c r="D693" s="35"/>
      <c r="E693" s="40"/>
      <c r="F693" s="39"/>
      <c r="G693" s="39"/>
      <c r="H693" s="39"/>
      <c r="I693" s="34"/>
      <c r="J693" s="34"/>
      <c r="K693" s="34"/>
      <c r="L693" s="34"/>
      <c r="M693" s="43" t="str">
        <f ca="1">IFERROR(OFFSET('Maximum minutes'!$C$1,T693,MATCH(IF(G693&lt;&gt;"",G693,F693),OFFSET('Maximum minutes'!$C$1,T693-1,0,1,U693+1),0)-1)*IF(OR(ISNUMBER(J693),J693="sans examen"),1,0)*IF(W693&lt;MinDate,1,0),"")</f>
        <v/>
      </c>
      <c r="N693" s="36">
        <f t="shared" ca="1" si="21"/>
        <v>0</v>
      </c>
      <c r="O693" s="36" t="e">
        <f ca="1">LEFT(OFFSET(Lists!$Q$2,MATCH(E693,Lists!$R$3:$R$19,0),0),4)</f>
        <v>#N/A</v>
      </c>
      <c r="P693" s="36" t="e">
        <f ca="1">MATCH(O693,Lists!$S$2:$S$640,1)</f>
        <v>#N/A</v>
      </c>
      <c r="Q693" s="36" t="e">
        <f ca="1">MATCH(LEFT(OFFSET(Lists!$Q$2,MATCH(E693,Lists!$R$3:$R$19,0)+1,0),4),Lists!$S$3:$S$640,1)</f>
        <v>#N/A</v>
      </c>
      <c r="R693" s="36" t="e">
        <f ca="1">LEFT(OFFSET(Lists!$S$2,P693-1+MATCH(F693,OFFSET(Lists!$T$3,P693-1,0,Q693-P693+1),0),0),6)</f>
        <v>#N/A</v>
      </c>
      <c r="S693" s="36" t="e">
        <f ca="1">VLOOKUP(R693,Lists!B:D,3,FALSE)</f>
        <v>#N/A</v>
      </c>
      <c r="T693" s="36" t="str">
        <f>IF(F693&lt;&gt;"",MATCH(R693,'Maximum minutes'!B:B,0),"")</f>
        <v/>
      </c>
      <c r="U693" s="36">
        <f ca="1">IF(F693&lt;&gt;"",COUNTA(OFFSET('Maximum minutes'!$C$1,'Annexe A1 Cours'!T693,0,1,50)),0)</f>
        <v>0</v>
      </c>
      <c r="V693" s="37">
        <f ca="1">IFERROR(OFFSET('Maximum minutes'!$C$1,T693+1,-1+MATCH(G693,OFFSET('Maximum minutes'!$C$1,T693-1,0,1,50),0)),0)</f>
        <v>0</v>
      </c>
      <c r="W693" s="38">
        <f t="shared" ca="1" si="20"/>
        <v>0</v>
      </c>
    </row>
    <row r="694" spans="1:23" s="36" customFormat="1" ht="18.75">
      <c r="A694" s="34"/>
      <c r="B694" s="39"/>
      <c r="C694" s="39"/>
      <c r="D694" s="35"/>
      <c r="E694" s="40"/>
      <c r="F694" s="39"/>
      <c r="G694" s="39"/>
      <c r="H694" s="39"/>
      <c r="I694" s="34"/>
      <c r="J694" s="34"/>
      <c r="K694" s="34"/>
      <c r="L694" s="34"/>
      <c r="M694" s="43" t="str">
        <f ca="1">IFERROR(OFFSET('Maximum minutes'!$C$1,T694,MATCH(IF(G694&lt;&gt;"",G694,F694),OFFSET('Maximum minutes'!$C$1,T694-1,0,1,U694+1),0)-1)*IF(OR(ISNUMBER(J694),J694="sans examen"),1,0)*IF(W694&lt;MinDate,1,0),"")</f>
        <v/>
      </c>
      <c r="N694" s="36">
        <f t="shared" ca="1" si="21"/>
        <v>0</v>
      </c>
      <c r="O694" s="36" t="e">
        <f ca="1">LEFT(OFFSET(Lists!$Q$2,MATCH(E694,Lists!$R$3:$R$19,0),0),4)</f>
        <v>#N/A</v>
      </c>
      <c r="P694" s="36" t="e">
        <f ca="1">MATCH(O694,Lists!$S$2:$S$640,1)</f>
        <v>#N/A</v>
      </c>
      <c r="Q694" s="36" t="e">
        <f ca="1">MATCH(LEFT(OFFSET(Lists!$Q$2,MATCH(E694,Lists!$R$3:$R$19,0)+1,0),4),Lists!$S$3:$S$640,1)</f>
        <v>#N/A</v>
      </c>
      <c r="R694" s="36" t="e">
        <f ca="1">LEFT(OFFSET(Lists!$S$2,P694-1+MATCH(F694,OFFSET(Lists!$T$3,P694-1,0,Q694-P694+1),0),0),6)</f>
        <v>#N/A</v>
      </c>
      <c r="S694" s="36" t="e">
        <f ca="1">VLOOKUP(R694,Lists!B:D,3,FALSE)</f>
        <v>#N/A</v>
      </c>
      <c r="T694" s="36" t="str">
        <f>IF(F694&lt;&gt;"",MATCH(R694,'Maximum minutes'!B:B,0),"")</f>
        <v/>
      </c>
      <c r="U694" s="36">
        <f ca="1">IF(F694&lt;&gt;"",COUNTA(OFFSET('Maximum minutes'!$C$1,'Annexe A1 Cours'!T694,0,1,50)),0)</f>
        <v>0</v>
      </c>
      <c r="V694" s="37">
        <f ca="1">IFERROR(OFFSET('Maximum minutes'!$C$1,T694+1,-1+MATCH(G694,OFFSET('Maximum minutes'!$C$1,T694-1,0,1,50),0)),0)</f>
        <v>0</v>
      </c>
      <c r="W694" s="38">
        <f t="shared" ca="1" si="20"/>
        <v>0</v>
      </c>
    </row>
    <row r="695" spans="1:23" s="36" customFormat="1" ht="18.75">
      <c r="A695" s="34"/>
      <c r="B695" s="39"/>
      <c r="C695" s="39"/>
      <c r="D695" s="35"/>
      <c r="E695" s="40"/>
      <c r="F695" s="39"/>
      <c r="G695" s="39"/>
      <c r="H695" s="39"/>
      <c r="I695" s="34"/>
      <c r="J695" s="34"/>
      <c r="K695" s="34"/>
      <c r="L695" s="34"/>
      <c r="M695" s="43" t="str">
        <f ca="1">IFERROR(OFFSET('Maximum minutes'!$C$1,T695,MATCH(IF(G695&lt;&gt;"",G695,F695),OFFSET('Maximum minutes'!$C$1,T695-1,0,1,U695+1),0)-1)*IF(OR(ISNUMBER(J695),J695="sans examen"),1,0)*IF(W695&lt;MinDate,1,0),"")</f>
        <v/>
      </c>
      <c r="N695" s="36">
        <f t="shared" ca="1" si="21"/>
        <v>0</v>
      </c>
      <c r="O695" s="36" t="e">
        <f ca="1">LEFT(OFFSET(Lists!$Q$2,MATCH(E695,Lists!$R$3:$R$19,0),0),4)</f>
        <v>#N/A</v>
      </c>
      <c r="P695" s="36" t="e">
        <f ca="1">MATCH(O695,Lists!$S$2:$S$640,1)</f>
        <v>#N/A</v>
      </c>
      <c r="Q695" s="36" t="e">
        <f ca="1">MATCH(LEFT(OFFSET(Lists!$Q$2,MATCH(E695,Lists!$R$3:$R$19,0)+1,0),4),Lists!$S$3:$S$640,1)</f>
        <v>#N/A</v>
      </c>
      <c r="R695" s="36" t="e">
        <f ca="1">LEFT(OFFSET(Lists!$S$2,P695-1+MATCH(F695,OFFSET(Lists!$T$3,P695-1,0,Q695-P695+1),0),0),6)</f>
        <v>#N/A</v>
      </c>
      <c r="S695" s="36" t="e">
        <f ca="1">VLOOKUP(R695,Lists!B:D,3,FALSE)</f>
        <v>#N/A</v>
      </c>
      <c r="T695" s="36" t="str">
        <f>IF(F695&lt;&gt;"",MATCH(R695,'Maximum minutes'!B:B,0),"")</f>
        <v/>
      </c>
      <c r="U695" s="36">
        <f ca="1">IF(F695&lt;&gt;"",COUNTA(OFFSET('Maximum minutes'!$C$1,'Annexe A1 Cours'!T695,0,1,50)),0)</f>
        <v>0</v>
      </c>
      <c r="V695" s="37">
        <f ca="1">IFERROR(OFFSET('Maximum minutes'!$C$1,T695+1,-1+MATCH(G695,OFFSET('Maximum minutes'!$C$1,T695-1,0,1,50),0)),0)</f>
        <v>0</v>
      </c>
      <c r="W695" s="38">
        <f t="shared" ca="1" si="20"/>
        <v>0</v>
      </c>
    </row>
    <row r="696" spans="1:23" s="36" customFormat="1" ht="18.75">
      <c r="A696" s="34"/>
      <c r="B696" s="39"/>
      <c r="C696" s="39"/>
      <c r="D696" s="35"/>
      <c r="E696" s="40"/>
      <c r="F696" s="39"/>
      <c r="G696" s="39"/>
      <c r="H696" s="39"/>
      <c r="I696" s="34"/>
      <c r="J696" s="34"/>
      <c r="K696" s="34"/>
      <c r="L696" s="34"/>
      <c r="M696" s="43" t="str">
        <f ca="1">IFERROR(OFFSET('Maximum minutes'!$C$1,T696,MATCH(IF(G696&lt;&gt;"",G696,F696),OFFSET('Maximum minutes'!$C$1,T696-1,0,1,U696+1),0)-1)*IF(OR(ISNUMBER(J696),J696="sans examen"),1,0)*IF(W696&lt;MinDate,1,0),"")</f>
        <v/>
      </c>
      <c r="N696" s="36">
        <f t="shared" ca="1" si="21"/>
        <v>0</v>
      </c>
      <c r="O696" s="36" t="e">
        <f ca="1">LEFT(OFFSET(Lists!$Q$2,MATCH(E696,Lists!$R$3:$R$19,0),0),4)</f>
        <v>#N/A</v>
      </c>
      <c r="P696" s="36" t="e">
        <f ca="1">MATCH(O696,Lists!$S$2:$S$640,1)</f>
        <v>#N/A</v>
      </c>
      <c r="Q696" s="36" t="e">
        <f ca="1">MATCH(LEFT(OFFSET(Lists!$Q$2,MATCH(E696,Lists!$R$3:$R$19,0)+1,0),4),Lists!$S$3:$S$640,1)</f>
        <v>#N/A</v>
      </c>
      <c r="R696" s="36" t="e">
        <f ca="1">LEFT(OFFSET(Lists!$S$2,P696-1+MATCH(F696,OFFSET(Lists!$T$3,P696-1,0,Q696-P696+1),0),0),6)</f>
        <v>#N/A</v>
      </c>
      <c r="S696" s="36" t="e">
        <f ca="1">VLOOKUP(R696,Lists!B:D,3,FALSE)</f>
        <v>#N/A</v>
      </c>
      <c r="T696" s="36" t="str">
        <f>IF(F696&lt;&gt;"",MATCH(R696,'Maximum minutes'!B:B,0),"")</f>
        <v/>
      </c>
      <c r="U696" s="36">
        <f ca="1">IF(F696&lt;&gt;"",COUNTA(OFFSET('Maximum minutes'!$C$1,'Annexe A1 Cours'!T696,0,1,50)),0)</f>
        <v>0</v>
      </c>
      <c r="V696" s="37">
        <f ca="1">IFERROR(OFFSET('Maximum minutes'!$C$1,T696+1,-1+MATCH(G696,OFFSET('Maximum minutes'!$C$1,T696-1,0,1,50),0)),0)</f>
        <v>0</v>
      </c>
      <c r="W696" s="38">
        <f t="shared" ca="1" si="20"/>
        <v>0</v>
      </c>
    </row>
    <row r="697" spans="1:23" s="36" customFormat="1" ht="18.75">
      <c r="A697" s="34"/>
      <c r="B697" s="39"/>
      <c r="C697" s="39"/>
      <c r="D697" s="35"/>
      <c r="E697" s="40"/>
      <c r="F697" s="39"/>
      <c r="G697" s="39"/>
      <c r="H697" s="39"/>
      <c r="I697" s="34"/>
      <c r="J697" s="34"/>
      <c r="K697" s="34"/>
      <c r="L697" s="34"/>
      <c r="M697" s="43" t="str">
        <f ca="1">IFERROR(OFFSET('Maximum minutes'!$C$1,T697,MATCH(IF(G697&lt;&gt;"",G697,F697),OFFSET('Maximum minutes'!$C$1,T697-1,0,1,U697+1),0)-1)*IF(OR(ISNUMBER(J697),J697="sans examen"),1,0)*IF(W697&lt;MinDate,1,0),"")</f>
        <v/>
      </c>
      <c r="N697" s="36">
        <f t="shared" ca="1" si="21"/>
        <v>0</v>
      </c>
      <c r="O697" s="36" t="e">
        <f ca="1">LEFT(OFFSET(Lists!$Q$2,MATCH(E697,Lists!$R$3:$R$19,0),0),4)</f>
        <v>#N/A</v>
      </c>
      <c r="P697" s="36" t="e">
        <f ca="1">MATCH(O697,Lists!$S$2:$S$640,1)</f>
        <v>#N/A</v>
      </c>
      <c r="Q697" s="36" t="e">
        <f ca="1">MATCH(LEFT(OFFSET(Lists!$Q$2,MATCH(E697,Lists!$R$3:$R$19,0)+1,0),4),Lists!$S$3:$S$640,1)</f>
        <v>#N/A</v>
      </c>
      <c r="R697" s="36" t="e">
        <f ca="1">LEFT(OFFSET(Lists!$S$2,P697-1+MATCH(F697,OFFSET(Lists!$T$3,P697-1,0,Q697-P697+1),0),0),6)</f>
        <v>#N/A</v>
      </c>
      <c r="S697" s="36" t="e">
        <f ca="1">VLOOKUP(R697,Lists!B:D,3,FALSE)</f>
        <v>#N/A</v>
      </c>
      <c r="T697" s="36" t="str">
        <f>IF(F697&lt;&gt;"",MATCH(R697,'Maximum minutes'!B:B,0),"")</f>
        <v/>
      </c>
      <c r="U697" s="36">
        <f ca="1">IF(F697&lt;&gt;"",COUNTA(OFFSET('Maximum minutes'!$C$1,'Annexe A1 Cours'!T697,0,1,50)),0)</f>
        <v>0</v>
      </c>
      <c r="V697" s="37">
        <f ca="1">IFERROR(OFFSET('Maximum minutes'!$C$1,T697+1,-1+MATCH(G697,OFFSET('Maximum minutes'!$C$1,T697-1,0,1,50),0)),0)</f>
        <v>0</v>
      </c>
      <c r="W697" s="38">
        <f t="shared" ca="1" si="20"/>
        <v>0</v>
      </c>
    </row>
    <row r="698" spans="1:23" s="36" customFormat="1" ht="18.75">
      <c r="A698" s="34"/>
      <c r="B698" s="39"/>
      <c r="C698" s="39"/>
      <c r="D698" s="35"/>
      <c r="E698" s="40"/>
      <c r="F698" s="39"/>
      <c r="G698" s="39"/>
      <c r="H698" s="39"/>
      <c r="I698" s="34"/>
      <c r="J698" s="34"/>
      <c r="K698" s="34"/>
      <c r="L698" s="34"/>
      <c r="M698" s="43" t="str">
        <f ca="1">IFERROR(OFFSET('Maximum minutes'!$C$1,T698,MATCH(IF(G698&lt;&gt;"",G698,F698),OFFSET('Maximum minutes'!$C$1,T698-1,0,1,U698+1),0)-1)*IF(OR(ISNUMBER(J698),J698="sans examen"),1,0)*IF(W698&lt;MinDate,1,0),"")</f>
        <v/>
      </c>
      <c r="N698" s="36">
        <f t="shared" ca="1" si="21"/>
        <v>0</v>
      </c>
      <c r="O698" s="36" t="e">
        <f ca="1">LEFT(OFFSET(Lists!$Q$2,MATCH(E698,Lists!$R$3:$R$19,0),0),4)</f>
        <v>#N/A</v>
      </c>
      <c r="P698" s="36" t="e">
        <f ca="1">MATCH(O698,Lists!$S$2:$S$640,1)</f>
        <v>#N/A</v>
      </c>
      <c r="Q698" s="36" t="e">
        <f ca="1">MATCH(LEFT(OFFSET(Lists!$Q$2,MATCH(E698,Lists!$R$3:$R$19,0)+1,0),4),Lists!$S$3:$S$640,1)</f>
        <v>#N/A</v>
      </c>
      <c r="R698" s="36" t="e">
        <f ca="1">LEFT(OFFSET(Lists!$S$2,P698-1+MATCH(F698,OFFSET(Lists!$T$3,P698-1,0,Q698-P698+1),0),0),6)</f>
        <v>#N/A</v>
      </c>
      <c r="S698" s="36" t="e">
        <f ca="1">VLOOKUP(R698,Lists!B:D,3,FALSE)</f>
        <v>#N/A</v>
      </c>
      <c r="T698" s="36" t="str">
        <f>IF(F698&lt;&gt;"",MATCH(R698,'Maximum minutes'!B:B,0),"")</f>
        <v/>
      </c>
      <c r="U698" s="36">
        <f ca="1">IF(F698&lt;&gt;"",COUNTA(OFFSET('Maximum minutes'!$C$1,'Annexe A1 Cours'!T698,0,1,50)),0)</f>
        <v>0</v>
      </c>
      <c r="V698" s="37">
        <f ca="1">IFERROR(OFFSET('Maximum minutes'!$C$1,T698+1,-1+MATCH(G698,OFFSET('Maximum minutes'!$C$1,T698-1,0,1,50),0)),0)</f>
        <v>0</v>
      </c>
      <c r="W698" s="38">
        <f t="shared" ca="1" si="20"/>
        <v>0</v>
      </c>
    </row>
    <row r="699" spans="1:23" s="36" customFormat="1" ht="18.75">
      <c r="A699" s="34"/>
      <c r="B699" s="39"/>
      <c r="C699" s="39"/>
      <c r="D699" s="35"/>
      <c r="E699" s="40"/>
      <c r="F699" s="39"/>
      <c r="G699" s="39"/>
      <c r="H699" s="39"/>
      <c r="I699" s="34"/>
      <c r="J699" s="34"/>
      <c r="K699" s="34"/>
      <c r="L699" s="34"/>
      <c r="M699" s="43" t="str">
        <f ca="1">IFERROR(OFFSET('Maximum minutes'!$C$1,T699,MATCH(IF(G699&lt;&gt;"",G699,F699),OFFSET('Maximum minutes'!$C$1,T699-1,0,1,U699+1),0)-1)*IF(OR(ISNUMBER(J699),J699="sans examen"),1,0)*IF(W699&lt;MinDate,1,0),"")</f>
        <v/>
      </c>
      <c r="N699" s="36">
        <f t="shared" ca="1" si="21"/>
        <v>0</v>
      </c>
      <c r="O699" s="36" t="e">
        <f ca="1">LEFT(OFFSET(Lists!$Q$2,MATCH(E699,Lists!$R$3:$R$19,0),0),4)</f>
        <v>#N/A</v>
      </c>
      <c r="P699" s="36" t="e">
        <f ca="1">MATCH(O699,Lists!$S$2:$S$640,1)</f>
        <v>#N/A</v>
      </c>
      <c r="Q699" s="36" t="e">
        <f ca="1">MATCH(LEFT(OFFSET(Lists!$Q$2,MATCH(E699,Lists!$R$3:$R$19,0)+1,0),4),Lists!$S$3:$S$640,1)</f>
        <v>#N/A</v>
      </c>
      <c r="R699" s="36" t="e">
        <f ca="1">LEFT(OFFSET(Lists!$S$2,P699-1+MATCH(F699,OFFSET(Lists!$T$3,P699-1,0,Q699-P699+1),0),0),6)</f>
        <v>#N/A</v>
      </c>
      <c r="S699" s="36" t="e">
        <f ca="1">VLOOKUP(R699,Lists!B:D,3,FALSE)</f>
        <v>#N/A</v>
      </c>
      <c r="T699" s="36" t="str">
        <f>IF(F699&lt;&gt;"",MATCH(R699,'Maximum minutes'!B:B,0),"")</f>
        <v/>
      </c>
      <c r="U699" s="36">
        <f ca="1">IF(F699&lt;&gt;"",COUNTA(OFFSET('Maximum minutes'!$C$1,'Annexe A1 Cours'!T699,0,1,50)),0)</f>
        <v>0</v>
      </c>
      <c r="V699" s="37">
        <f ca="1">IFERROR(OFFSET('Maximum minutes'!$C$1,T699+1,-1+MATCH(G699,OFFSET('Maximum minutes'!$C$1,T699-1,0,1,50),0)),0)</f>
        <v>0</v>
      </c>
      <c r="W699" s="38">
        <f t="shared" ca="1" si="20"/>
        <v>0</v>
      </c>
    </row>
    <row r="700" spans="1:23" s="36" customFormat="1" ht="18.75">
      <c r="A700" s="34"/>
      <c r="B700" s="39"/>
      <c r="C700" s="39"/>
      <c r="D700" s="35"/>
      <c r="E700" s="40"/>
      <c r="F700" s="39"/>
      <c r="G700" s="39"/>
      <c r="H700" s="39"/>
      <c r="I700" s="34"/>
      <c r="J700" s="34"/>
      <c r="K700" s="34"/>
      <c r="L700" s="34"/>
      <c r="M700" s="43" t="str">
        <f ca="1">IFERROR(OFFSET('Maximum minutes'!$C$1,T700,MATCH(IF(G700&lt;&gt;"",G700,F700),OFFSET('Maximum minutes'!$C$1,T700-1,0,1,U700+1),0)-1)*IF(OR(ISNUMBER(J700),J700="sans examen"),1,0)*IF(W700&lt;MinDate,1,0),"")</f>
        <v/>
      </c>
      <c r="N700" s="36">
        <f t="shared" ca="1" si="21"/>
        <v>0</v>
      </c>
      <c r="O700" s="36" t="e">
        <f ca="1">LEFT(OFFSET(Lists!$Q$2,MATCH(E700,Lists!$R$3:$R$19,0),0),4)</f>
        <v>#N/A</v>
      </c>
      <c r="P700" s="36" t="e">
        <f ca="1">MATCH(O700,Lists!$S$2:$S$640,1)</f>
        <v>#N/A</v>
      </c>
      <c r="Q700" s="36" t="e">
        <f ca="1">MATCH(LEFT(OFFSET(Lists!$Q$2,MATCH(E700,Lists!$R$3:$R$19,0)+1,0),4),Lists!$S$3:$S$640,1)</f>
        <v>#N/A</v>
      </c>
      <c r="R700" s="36" t="e">
        <f ca="1">LEFT(OFFSET(Lists!$S$2,P700-1+MATCH(F700,OFFSET(Lists!$T$3,P700-1,0,Q700-P700+1),0),0),6)</f>
        <v>#N/A</v>
      </c>
      <c r="S700" s="36" t="e">
        <f ca="1">VLOOKUP(R700,Lists!B:D,3,FALSE)</f>
        <v>#N/A</v>
      </c>
      <c r="T700" s="36" t="str">
        <f>IF(F700&lt;&gt;"",MATCH(R700,'Maximum minutes'!B:B,0),"")</f>
        <v/>
      </c>
      <c r="U700" s="36">
        <f ca="1">IF(F700&lt;&gt;"",COUNTA(OFFSET('Maximum minutes'!$C$1,'Annexe A1 Cours'!T700,0,1,50)),0)</f>
        <v>0</v>
      </c>
      <c r="V700" s="37">
        <f ca="1">IFERROR(OFFSET('Maximum minutes'!$C$1,T700+1,-1+MATCH(G700,OFFSET('Maximum minutes'!$C$1,T700-1,0,1,50),0)),0)</f>
        <v>0</v>
      </c>
      <c r="W700" s="38">
        <f t="shared" ca="1" si="20"/>
        <v>0</v>
      </c>
    </row>
    <row r="701" spans="1:23" s="36" customFormat="1" ht="18.75">
      <c r="A701" s="34"/>
      <c r="B701" s="39"/>
      <c r="C701" s="39"/>
      <c r="D701" s="35"/>
      <c r="E701" s="40"/>
      <c r="F701" s="39"/>
      <c r="G701" s="39"/>
      <c r="H701" s="39"/>
      <c r="I701" s="34"/>
      <c r="J701" s="34"/>
      <c r="K701" s="34"/>
      <c r="L701" s="34"/>
      <c r="M701" s="43" t="str">
        <f ca="1">IFERROR(OFFSET('Maximum minutes'!$C$1,T701,MATCH(IF(G701&lt;&gt;"",G701,F701),OFFSET('Maximum minutes'!$C$1,T701-1,0,1,U701+1),0)-1)*IF(OR(ISNUMBER(J701),J701="sans examen"),1,0)*IF(W701&lt;MinDate,1,0),"")</f>
        <v/>
      </c>
      <c r="N701" s="36">
        <f t="shared" ca="1" si="21"/>
        <v>0</v>
      </c>
      <c r="O701" s="36" t="e">
        <f ca="1">LEFT(OFFSET(Lists!$Q$2,MATCH(E701,Lists!$R$3:$R$19,0),0),4)</f>
        <v>#N/A</v>
      </c>
      <c r="P701" s="36" t="e">
        <f ca="1">MATCH(O701,Lists!$S$2:$S$640,1)</f>
        <v>#N/A</v>
      </c>
      <c r="Q701" s="36" t="e">
        <f ca="1">MATCH(LEFT(OFFSET(Lists!$Q$2,MATCH(E701,Lists!$R$3:$R$19,0)+1,0),4),Lists!$S$3:$S$640,1)</f>
        <v>#N/A</v>
      </c>
      <c r="R701" s="36" t="e">
        <f ca="1">LEFT(OFFSET(Lists!$S$2,P701-1+MATCH(F701,OFFSET(Lists!$T$3,P701-1,0,Q701-P701+1),0),0),6)</f>
        <v>#N/A</v>
      </c>
      <c r="S701" s="36" t="e">
        <f ca="1">VLOOKUP(R701,Lists!B:D,3,FALSE)</f>
        <v>#N/A</v>
      </c>
      <c r="T701" s="36" t="str">
        <f>IF(F701&lt;&gt;"",MATCH(R701,'Maximum minutes'!B:B,0),"")</f>
        <v/>
      </c>
      <c r="U701" s="36">
        <f ca="1">IF(F701&lt;&gt;"",COUNTA(OFFSET('Maximum minutes'!$C$1,'Annexe A1 Cours'!T701,0,1,50)),0)</f>
        <v>0</v>
      </c>
      <c r="V701" s="37">
        <f ca="1">IFERROR(OFFSET('Maximum minutes'!$C$1,T701+1,-1+MATCH(G701,OFFSET('Maximum minutes'!$C$1,T701-1,0,1,50),0)),0)</f>
        <v>0</v>
      </c>
      <c r="W701" s="38">
        <f t="shared" ca="1" si="20"/>
        <v>0</v>
      </c>
    </row>
    <row r="702" spans="1:23" s="36" customFormat="1" ht="18.75">
      <c r="A702" s="34"/>
      <c r="B702" s="39"/>
      <c r="C702" s="39"/>
      <c r="D702" s="35"/>
      <c r="E702" s="40"/>
      <c r="F702" s="39"/>
      <c r="G702" s="39"/>
      <c r="H702" s="39"/>
      <c r="I702" s="34"/>
      <c r="J702" s="34"/>
      <c r="K702" s="34"/>
      <c r="L702" s="34"/>
      <c r="M702" s="43" t="str">
        <f ca="1">IFERROR(OFFSET('Maximum minutes'!$C$1,T702,MATCH(IF(G702&lt;&gt;"",G702,F702),OFFSET('Maximum minutes'!$C$1,T702-1,0,1,U702+1),0)-1)*IF(OR(ISNUMBER(J702),J702="sans examen"),1,0)*IF(W702&lt;MinDate,1,0),"")</f>
        <v/>
      </c>
      <c r="N702" s="36">
        <f t="shared" ca="1" si="21"/>
        <v>0</v>
      </c>
      <c r="O702" s="36" t="e">
        <f ca="1">LEFT(OFFSET(Lists!$Q$2,MATCH(E702,Lists!$R$3:$R$19,0),0),4)</f>
        <v>#N/A</v>
      </c>
      <c r="P702" s="36" t="e">
        <f ca="1">MATCH(O702,Lists!$S$2:$S$640,1)</f>
        <v>#N/A</v>
      </c>
      <c r="Q702" s="36" t="e">
        <f ca="1">MATCH(LEFT(OFFSET(Lists!$Q$2,MATCH(E702,Lists!$R$3:$R$19,0)+1,0),4),Lists!$S$3:$S$640,1)</f>
        <v>#N/A</v>
      </c>
      <c r="R702" s="36" t="e">
        <f ca="1">LEFT(OFFSET(Lists!$S$2,P702-1+MATCH(F702,OFFSET(Lists!$T$3,P702-1,0,Q702-P702+1),0),0),6)</f>
        <v>#N/A</v>
      </c>
      <c r="S702" s="36" t="e">
        <f ca="1">VLOOKUP(R702,Lists!B:D,3,FALSE)</f>
        <v>#N/A</v>
      </c>
      <c r="T702" s="36" t="str">
        <f>IF(F702&lt;&gt;"",MATCH(R702,'Maximum minutes'!B:B,0),"")</f>
        <v/>
      </c>
      <c r="U702" s="36">
        <f ca="1">IF(F702&lt;&gt;"",COUNTA(OFFSET('Maximum minutes'!$C$1,'Annexe A1 Cours'!T702,0,1,50)),0)</f>
        <v>0</v>
      </c>
      <c r="V702" s="37">
        <f ca="1">IFERROR(OFFSET('Maximum minutes'!$C$1,T702+1,-1+MATCH(G702,OFFSET('Maximum minutes'!$C$1,T702-1,0,1,50),0)),0)</f>
        <v>0</v>
      </c>
      <c r="W702" s="38">
        <f t="shared" ca="1" si="20"/>
        <v>0</v>
      </c>
    </row>
    <row r="703" spans="1:23" s="36" customFormat="1" ht="18.75">
      <c r="A703" s="34"/>
      <c r="B703" s="39"/>
      <c r="C703" s="39"/>
      <c r="D703" s="35"/>
      <c r="E703" s="40"/>
      <c r="F703" s="39"/>
      <c r="G703" s="39"/>
      <c r="H703" s="39"/>
      <c r="I703" s="34"/>
      <c r="J703" s="34"/>
      <c r="K703" s="34"/>
      <c r="L703" s="34"/>
      <c r="M703" s="43" t="str">
        <f ca="1">IFERROR(OFFSET('Maximum minutes'!$C$1,T703,MATCH(IF(G703&lt;&gt;"",G703,F703),OFFSET('Maximum minutes'!$C$1,T703-1,0,1,U703+1),0)-1)*IF(OR(ISNUMBER(J703),J703="sans examen"),1,0)*IF(W703&lt;MinDate,1,0),"")</f>
        <v/>
      </c>
      <c r="N703" s="36">
        <f t="shared" ca="1" si="21"/>
        <v>0</v>
      </c>
      <c r="O703" s="36" t="e">
        <f ca="1">LEFT(OFFSET(Lists!$Q$2,MATCH(E703,Lists!$R$3:$R$19,0),0),4)</f>
        <v>#N/A</v>
      </c>
      <c r="P703" s="36" t="e">
        <f ca="1">MATCH(O703,Lists!$S$2:$S$640,1)</f>
        <v>#N/A</v>
      </c>
      <c r="Q703" s="36" t="e">
        <f ca="1">MATCH(LEFT(OFFSET(Lists!$Q$2,MATCH(E703,Lists!$R$3:$R$19,0)+1,0),4),Lists!$S$3:$S$640,1)</f>
        <v>#N/A</v>
      </c>
      <c r="R703" s="36" t="e">
        <f ca="1">LEFT(OFFSET(Lists!$S$2,P703-1+MATCH(F703,OFFSET(Lists!$T$3,P703-1,0,Q703-P703+1),0),0),6)</f>
        <v>#N/A</v>
      </c>
      <c r="S703" s="36" t="e">
        <f ca="1">VLOOKUP(R703,Lists!B:D,3,FALSE)</f>
        <v>#N/A</v>
      </c>
      <c r="T703" s="36" t="str">
        <f>IF(F703&lt;&gt;"",MATCH(R703,'Maximum minutes'!B:B,0),"")</f>
        <v/>
      </c>
      <c r="U703" s="36">
        <f ca="1">IF(F703&lt;&gt;"",COUNTA(OFFSET('Maximum minutes'!$C$1,'Annexe A1 Cours'!T703,0,1,50)),0)</f>
        <v>0</v>
      </c>
      <c r="V703" s="37">
        <f ca="1">IFERROR(OFFSET('Maximum minutes'!$C$1,T703+1,-1+MATCH(G703,OFFSET('Maximum minutes'!$C$1,T703-1,0,1,50),0)),0)</f>
        <v>0</v>
      </c>
      <c r="W703" s="38">
        <f t="shared" ca="1" si="20"/>
        <v>0</v>
      </c>
    </row>
    <row r="704" spans="1:23" s="36" customFormat="1" ht="18.75">
      <c r="A704" s="34"/>
      <c r="B704" s="39"/>
      <c r="C704" s="39"/>
      <c r="D704" s="35"/>
      <c r="E704" s="40"/>
      <c r="F704" s="39"/>
      <c r="G704" s="39"/>
      <c r="H704" s="39"/>
      <c r="I704" s="34"/>
      <c r="J704" s="34"/>
      <c r="K704" s="34"/>
      <c r="L704" s="34"/>
      <c r="M704" s="43" t="str">
        <f ca="1">IFERROR(OFFSET('Maximum minutes'!$C$1,T704,MATCH(IF(G704&lt;&gt;"",G704,F704),OFFSET('Maximum minutes'!$C$1,T704-1,0,1,U704+1),0)-1)*IF(OR(ISNUMBER(J704),J704="sans examen"),1,0)*IF(W704&lt;MinDate,1,0),"")</f>
        <v/>
      </c>
      <c r="N704" s="36">
        <f t="shared" ca="1" si="21"/>
        <v>0</v>
      </c>
      <c r="O704" s="36" t="e">
        <f ca="1">LEFT(OFFSET(Lists!$Q$2,MATCH(E704,Lists!$R$3:$R$19,0),0),4)</f>
        <v>#N/A</v>
      </c>
      <c r="P704" s="36" t="e">
        <f ca="1">MATCH(O704,Lists!$S$2:$S$640,1)</f>
        <v>#N/A</v>
      </c>
      <c r="Q704" s="36" t="e">
        <f ca="1">MATCH(LEFT(OFFSET(Lists!$Q$2,MATCH(E704,Lists!$R$3:$R$19,0)+1,0),4),Lists!$S$3:$S$640,1)</f>
        <v>#N/A</v>
      </c>
      <c r="R704" s="36" t="e">
        <f ca="1">LEFT(OFFSET(Lists!$S$2,P704-1+MATCH(F704,OFFSET(Lists!$T$3,P704-1,0,Q704-P704+1),0),0),6)</f>
        <v>#N/A</v>
      </c>
      <c r="S704" s="36" t="e">
        <f ca="1">VLOOKUP(R704,Lists!B:D,3,FALSE)</f>
        <v>#N/A</v>
      </c>
      <c r="T704" s="36" t="str">
        <f>IF(F704&lt;&gt;"",MATCH(R704,'Maximum minutes'!B:B,0),"")</f>
        <v/>
      </c>
      <c r="U704" s="36">
        <f ca="1">IF(F704&lt;&gt;"",COUNTA(OFFSET('Maximum minutes'!$C$1,'Annexe A1 Cours'!T704,0,1,50)),0)</f>
        <v>0</v>
      </c>
      <c r="V704" s="37">
        <f ca="1">IFERROR(OFFSET('Maximum minutes'!$C$1,T704+1,-1+MATCH(G704,OFFSET('Maximum minutes'!$C$1,T704-1,0,1,50),0)),0)</f>
        <v>0</v>
      </c>
      <c r="W704" s="38">
        <f t="shared" ca="1" si="20"/>
        <v>0</v>
      </c>
    </row>
    <row r="705" spans="1:23" s="36" customFormat="1" ht="18.75">
      <c r="A705" s="34"/>
      <c r="B705" s="39"/>
      <c r="C705" s="39"/>
      <c r="D705" s="35"/>
      <c r="E705" s="40"/>
      <c r="F705" s="39"/>
      <c r="G705" s="39"/>
      <c r="H705" s="39"/>
      <c r="I705" s="34"/>
      <c r="J705" s="34"/>
      <c r="K705" s="34"/>
      <c r="L705" s="34"/>
      <c r="M705" s="43" t="str">
        <f ca="1">IFERROR(OFFSET('Maximum minutes'!$C$1,T705,MATCH(IF(G705&lt;&gt;"",G705,F705),OFFSET('Maximum minutes'!$C$1,T705-1,0,1,U705+1),0)-1)*IF(OR(ISNUMBER(J705),J705="sans examen"),1,0)*IF(W705&lt;MinDate,1,0),"")</f>
        <v/>
      </c>
      <c r="N705" s="36">
        <f t="shared" ca="1" si="21"/>
        <v>0</v>
      </c>
      <c r="O705" s="36" t="e">
        <f ca="1">LEFT(OFFSET(Lists!$Q$2,MATCH(E705,Lists!$R$3:$R$19,0),0),4)</f>
        <v>#N/A</v>
      </c>
      <c r="P705" s="36" t="e">
        <f ca="1">MATCH(O705,Lists!$S$2:$S$640,1)</f>
        <v>#N/A</v>
      </c>
      <c r="Q705" s="36" t="e">
        <f ca="1">MATCH(LEFT(OFFSET(Lists!$Q$2,MATCH(E705,Lists!$R$3:$R$19,0)+1,0),4),Lists!$S$3:$S$640,1)</f>
        <v>#N/A</v>
      </c>
      <c r="R705" s="36" t="e">
        <f ca="1">LEFT(OFFSET(Lists!$S$2,P705-1+MATCH(F705,OFFSET(Lists!$T$3,P705-1,0,Q705-P705+1),0),0),6)</f>
        <v>#N/A</v>
      </c>
      <c r="S705" s="36" t="e">
        <f ca="1">VLOOKUP(R705,Lists!B:D,3,FALSE)</f>
        <v>#N/A</v>
      </c>
      <c r="T705" s="36" t="str">
        <f>IF(F705&lt;&gt;"",MATCH(R705,'Maximum minutes'!B:B,0),"")</f>
        <v/>
      </c>
      <c r="U705" s="36">
        <f ca="1">IF(F705&lt;&gt;"",COUNTA(OFFSET('Maximum minutes'!$C$1,'Annexe A1 Cours'!T705,0,1,50)),0)</f>
        <v>0</v>
      </c>
      <c r="V705" s="37">
        <f ca="1">IFERROR(OFFSET('Maximum minutes'!$C$1,T705+1,-1+MATCH(G705,OFFSET('Maximum minutes'!$C$1,T705-1,0,1,50),0)),0)</f>
        <v>0</v>
      </c>
      <c r="W705" s="38">
        <f t="shared" ca="1" si="20"/>
        <v>0</v>
      </c>
    </row>
    <row r="706" spans="1:23" s="36" customFormat="1" ht="18.75">
      <c r="A706" s="34"/>
      <c r="B706" s="39"/>
      <c r="C706" s="39"/>
      <c r="D706" s="35"/>
      <c r="E706" s="40"/>
      <c r="F706" s="39"/>
      <c r="G706" s="39"/>
      <c r="H706" s="39"/>
      <c r="I706" s="34"/>
      <c r="J706" s="34"/>
      <c r="K706" s="34"/>
      <c r="L706" s="34"/>
      <c r="M706" s="43" t="str">
        <f ca="1">IFERROR(OFFSET('Maximum minutes'!$C$1,T706,MATCH(IF(G706&lt;&gt;"",G706,F706),OFFSET('Maximum minutes'!$C$1,T706-1,0,1,U706+1),0)-1)*IF(OR(ISNUMBER(J706),J706="sans examen"),1,0)*IF(W706&lt;MinDate,1,0),"")</f>
        <v/>
      </c>
      <c r="N706" s="36">
        <f t="shared" ca="1" si="21"/>
        <v>0</v>
      </c>
      <c r="O706" s="36" t="e">
        <f ca="1">LEFT(OFFSET(Lists!$Q$2,MATCH(E706,Lists!$R$3:$R$19,0),0),4)</f>
        <v>#N/A</v>
      </c>
      <c r="P706" s="36" t="e">
        <f ca="1">MATCH(O706,Lists!$S$2:$S$640,1)</f>
        <v>#N/A</v>
      </c>
      <c r="Q706" s="36" t="e">
        <f ca="1">MATCH(LEFT(OFFSET(Lists!$Q$2,MATCH(E706,Lists!$R$3:$R$19,0)+1,0),4),Lists!$S$3:$S$640,1)</f>
        <v>#N/A</v>
      </c>
      <c r="R706" s="36" t="e">
        <f ca="1">LEFT(OFFSET(Lists!$S$2,P706-1+MATCH(F706,OFFSET(Lists!$T$3,P706-1,0,Q706-P706+1),0),0),6)</f>
        <v>#N/A</v>
      </c>
      <c r="S706" s="36" t="e">
        <f ca="1">VLOOKUP(R706,Lists!B:D,3,FALSE)</f>
        <v>#N/A</v>
      </c>
      <c r="T706" s="36" t="str">
        <f>IF(F706&lt;&gt;"",MATCH(R706,'Maximum minutes'!B:B,0),"")</f>
        <v/>
      </c>
      <c r="U706" s="36">
        <f ca="1">IF(F706&lt;&gt;"",COUNTA(OFFSET('Maximum minutes'!$C$1,'Annexe A1 Cours'!T706,0,1,50)),0)</f>
        <v>0</v>
      </c>
      <c r="V706" s="37">
        <f ca="1">IFERROR(OFFSET('Maximum minutes'!$C$1,T706+1,-1+MATCH(G706,OFFSET('Maximum minutes'!$C$1,T706-1,0,1,50),0)),0)</f>
        <v>0</v>
      </c>
      <c r="W706" s="38">
        <f t="shared" ca="1" si="20"/>
        <v>0</v>
      </c>
    </row>
    <row r="707" spans="1:23" s="36" customFormat="1" ht="18.75">
      <c r="A707" s="34"/>
      <c r="B707" s="39"/>
      <c r="C707" s="39"/>
      <c r="D707" s="35"/>
      <c r="E707" s="40"/>
      <c r="F707" s="39"/>
      <c r="G707" s="39"/>
      <c r="H707" s="39"/>
      <c r="I707" s="34"/>
      <c r="J707" s="34"/>
      <c r="K707" s="34"/>
      <c r="L707" s="34"/>
      <c r="M707" s="43" t="str">
        <f ca="1">IFERROR(OFFSET('Maximum minutes'!$C$1,T707,MATCH(IF(G707&lt;&gt;"",G707,F707),OFFSET('Maximum minutes'!$C$1,T707-1,0,1,U707+1),0)-1)*IF(OR(ISNUMBER(J707),J707="sans examen"),1,0)*IF(W707&lt;MinDate,1,0),"")</f>
        <v/>
      </c>
      <c r="N707" s="36">
        <f t="shared" ca="1" si="21"/>
        <v>0</v>
      </c>
      <c r="O707" s="36" t="e">
        <f ca="1">LEFT(OFFSET(Lists!$Q$2,MATCH(E707,Lists!$R$3:$R$19,0),0),4)</f>
        <v>#N/A</v>
      </c>
      <c r="P707" s="36" t="e">
        <f ca="1">MATCH(O707,Lists!$S$2:$S$640,1)</f>
        <v>#N/A</v>
      </c>
      <c r="Q707" s="36" t="e">
        <f ca="1">MATCH(LEFT(OFFSET(Lists!$Q$2,MATCH(E707,Lists!$R$3:$R$19,0)+1,0),4),Lists!$S$3:$S$640,1)</f>
        <v>#N/A</v>
      </c>
      <c r="R707" s="36" t="e">
        <f ca="1">LEFT(OFFSET(Lists!$S$2,P707-1+MATCH(F707,OFFSET(Lists!$T$3,P707-1,0,Q707-P707+1),0),0),6)</f>
        <v>#N/A</v>
      </c>
      <c r="S707" s="36" t="e">
        <f ca="1">VLOOKUP(R707,Lists!B:D,3,FALSE)</f>
        <v>#N/A</v>
      </c>
      <c r="T707" s="36" t="str">
        <f>IF(F707&lt;&gt;"",MATCH(R707,'Maximum minutes'!B:B,0),"")</f>
        <v/>
      </c>
      <c r="U707" s="36">
        <f ca="1">IF(F707&lt;&gt;"",COUNTA(OFFSET('Maximum minutes'!$C$1,'Annexe A1 Cours'!T707,0,1,50)),0)</f>
        <v>0</v>
      </c>
      <c r="V707" s="37">
        <f ca="1">IFERROR(OFFSET('Maximum minutes'!$C$1,T707+1,-1+MATCH(G707,OFFSET('Maximum minutes'!$C$1,T707-1,0,1,50),0)),0)</f>
        <v>0</v>
      </c>
      <c r="W707" s="38">
        <f t="shared" ca="1" si="20"/>
        <v>0</v>
      </c>
    </row>
    <row r="708" spans="1:23" s="36" customFormat="1" ht="18.75">
      <c r="A708" s="34"/>
      <c r="B708" s="39"/>
      <c r="C708" s="39"/>
      <c r="D708" s="35"/>
      <c r="E708" s="40"/>
      <c r="F708" s="39"/>
      <c r="G708" s="39"/>
      <c r="H708" s="39"/>
      <c r="I708" s="34"/>
      <c r="J708" s="34"/>
      <c r="K708" s="34"/>
      <c r="L708" s="34"/>
      <c r="M708" s="43" t="str">
        <f ca="1">IFERROR(OFFSET('Maximum minutes'!$C$1,T708,MATCH(IF(G708&lt;&gt;"",G708,F708),OFFSET('Maximum minutes'!$C$1,T708-1,0,1,U708+1),0)-1)*IF(OR(ISNUMBER(J708),J708="sans examen"),1,0)*IF(W708&lt;MinDate,1,0),"")</f>
        <v/>
      </c>
      <c r="N708" s="36">
        <f t="shared" ca="1" si="21"/>
        <v>0</v>
      </c>
      <c r="O708" s="36" t="e">
        <f ca="1">LEFT(OFFSET(Lists!$Q$2,MATCH(E708,Lists!$R$3:$R$19,0),0),4)</f>
        <v>#N/A</v>
      </c>
      <c r="P708" s="36" t="e">
        <f ca="1">MATCH(O708,Lists!$S$2:$S$640,1)</f>
        <v>#N/A</v>
      </c>
      <c r="Q708" s="36" t="e">
        <f ca="1">MATCH(LEFT(OFFSET(Lists!$Q$2,MATCH(E708,Lists!$R$3:$R$19,0)+1,0),4),Lists!$S$3:$S$640,1)</f>
        <v>#N/A</v>
      </c>
      <c r="R708" s="36" t="e">
        <f ca="1">LEFT(OFFSET(Lists!$S$2,P708-1+MATCH(F708,OFFSET(Lists!$T$3,P708-1,0,Q708-P708+1),0),0),6)</f>
        <v>#N/A</v>
      </c>
      <c r="S708" s="36" t="e">
        <f ca="1">VLOOKUP(R708,Lists!B:D,3,FALSE)</f>
        <v>#N/A</v>
      </c>
      <c r="T708" s="36" t="str">
        <f>IF(F708&lt;&gt;"",MATCH(R708,'Maximum minutes'!B:B,0),"")</f>
        <v/>
      </c>
      <c r="U708" s="36">
        <f ca="1">IF(F708&lt;&gt;"",COUNTA(OFFSET('Maximum minutes'!$C$1,'Annexe A1 Cours'!T708,0,1,50)),0)</f>
        <v>0</v>
      </c>
      <c r="V708" s="37">
        <f ca="1">IFERROR(OFFSET('Maximum minutes'!$C$1,T708+1,-1+MATCH(G708,OFFSET('Maximum minutes'!$C$1,T708-1,0,1,50),0)),0)</f>
        <v>0</v>
      </c>
      <c r="W708" s="38">
        <f t="shared" ca="1" si="20"/>
        <v>0</v>
      </c>
    </row>
    <row r="709" spans="1:23" s="36" customFormat="1" ht="18.75">
      <c r="A709" s="34"/>
      <c r="B709" s="39"/>
      <c r="C709" s="39"/>
      <c r="D709" s="35"/>
      <c r="E709" s="40"/>
      <c r="F709" s="39"/>
      <c r="G709" s="39"/>
      <c r="H709" s="39"/>
      <c r="I709" s="34"/>
      <c r="J709" s="34"/>
      <c r="K709" s="34"/>
      <c r="L709" s="34"/>
      <c r="M709" s="43" t="str">
        <f ca="1">IFERROR(OFFSET('Maximum minutes'!$C$1,T709,MATCH(IF(G709&lt;&gt;"",G709,F709),OFFSET('Maximum minutes'!$C$1,T709-1,0,1,U709+1),0)-1)*IF(OR(ISNUMBER(J709),J709="sans examen"),1,0)*IF(W709&lt;MinDate,1,0),"")</f>
        <v/>
      </c>
      <c r="N709" s="36">
        <f t="shared" ca="1" si="21"/>
        <v>0</v>
      </c>
      <c r="O709" s="36" t="e">
        <f ca="1">LEFT(OFFSET(Lists!$Q$2,MATCH(E709,Lists!$R$3:$R$19,0),0),4)</f>
        <v>#N/A</v>
      </c>
      <c r="P709" s="36" t="e">
        <f ca="1">MATCH(O709,Lists!$S$2:$S$640,1)</f>
        <v>#N/A</v>
      </c>
      <c r="Q709" s="36" t="e">
        <f ca="1">MATCH(LEFT(OFFSET(Lists!$Q$2,MATCH(E709,Lists!$R$3:$R$19,0)+1,0),4),Lists!$S$3:$S$640,1)</f>
        <v>#N/A</v>
      </c>
      <c r="R709" s="36" t="e">
        <f ca="1">LEFT(OFFSET(Lists!$S$2,P709-1+MATCH(F709,OFFSET(Lists!$T$3,P709-1,0,Q709-P709+1),0),0),6)</f>
        <v>#N/A</v>
      </c>
      <c r="S709" s="36" t="e">
        <f ca="1">VLOOKUP(R709,Lists!B:D,3,FALSE)</f>
        <v>#N/A</v>
      </c>
      <c r="T709" s="36" t="str">
        <f>IF(F709&lt;&gt;"",MATCH(R709,'Maximum minutes'!B:B,0),"")</f>
        <v/>
      </c>
      <c r="U709" s="36">
        <f ca="1">IF(F709&lt;&gt;"",COUNTA(OFFSET('Maximum minutes'!$C$1,'Annexe A1 Cours'!T709,0,1,50)),0)</f>
        <v>0</v>
      </c>
      <c r="V709" s="37">
        <f ca="1">IFERROR(OFFSET('Maximum minutes'!$C$1,T709+1,-1+MATCH(G709,OFFSET('Maximum minutes'!$C$1,T709-1,0,1,50),0)),0)</f>
        <v>0</v>
      </c>
      <c r="W709" s="38">
        <f t="shared" ca="1" si="20"/>
        <v>0</v>
      </c>
    </row>
    <row r="710" spans="1:23" s="36" customFormat="1" ht="18.75">
      <c r="A710" s="34"/>
      <c r="B710" s="39"/>
      <c r="C710" s="39"/>
      <c r="D710" s="35"/>
      <c r="E710" s="40"/>
      <c r="F710" s="39"/>
      <c r="G710" s="39"/>
      <c r="H710" s="39"/>
      <c r="I710" s="34"/>
      <c r="J710" s="34"/>
      <c r="K710" s="34"/>
      <c r="L710" s="34"/>
      <c r="M710" s="43" t="str">
        <f ca="1">IFERROR(OFFSET('Maximum minutes'!$C$1,T710,MATCH(IF(G710&lt;&gt;"",G710,F710),OFFSET('Maximum minutes'!$C$1,T710-1,0,1,U710+1),0)-1)*IF(OR(ISNUMBER(J710),J710="sans examen"),1,0)*IF(W710&lt;MinDate,1,0),"")</f>
        <v/>
      </c>
      <c r="N710" s="36">
        <f t="shared" ca="1" si="21"/>
        <v>0</v>
      </c>
      <c r="O710" s="36" t="e">
        <f ca="1">LEFT(OFFSET(Lists!$Q$2,MATCH(E710,Lists!$R$3:$R$19,0),0),4)</f>
        <v>#N/A</v>
      </c>
      <c r="P710" s="36" t="e">
        <f ca="1">MATCH(O710,Lists!$S$2:$S$640,1)</f>
        <v>#N/A</v>
      </c>
      <c r="Q710" s="36" t="e">
        <f ca="1">MATCH(LEFT(OFFSET(Lists!$Q$2,MATCH(E710,Lists!$R$3:$R$19,0)+1,0),4),Lists!$S$3:$S$640,1)</f>
        <v>#N/A</v>
      </c>
      <c r="R710" s="36" t="e">
        <f ca="1">LEFT(OFFSET(Lists!$S$2,P710-1+MATCH(F710,OFFSET(Lists!$T$3,P710-1,0,Q710-P710+1),0),0),6)</f>
        <v>#N/A</v>
      </c>
      <c r="S710" s="36" t="e">
        <f ca="1">VLOOKUP(R710,Lists!B:D,3,FALSE)</f>
        <v>#N/A</v>
      </c>
      <c r="T710" s="36" t="str">
        <f>IF(F710&lt;&gt;"",MATCH(R710,'Maximum minutes'!B:B,0),"")</f>
        <v/>
      </c>
      <c r="U710" s="36">
        <f ca="1">IF(F710&lt;&gt;"",COUNTA(OFFSET('Maximum minutes'!$C$1,'Annexe A1 Cours'!T710,0,1,50)),0)</f>
        <v>0</v>
      </c>
      <c r="V710" s="37">
        <f ca="1">IFERROR(OFFSET('Maximum minutes'!$C$1,T710+1,-1+MATCH(G710,OFFSET('Maximum minutes'!$C$1,T710-1,0,1,50),0)),0)</f>
        <v>0</v>
      </c>
      <c r="W710" s="38">
        <f t="shared" ca="1" si="20"/>
        <v>0</v>
      </c>
    </row>
    <row r="711" spans="1:23" s="36" customFormat="1" ht="18.75">
      <c r="A711" s="34"/>
      <c r="B711" s="39"/>
      <c r="C711" s="39"/>
      <c r="D711" s="35"/>
      <c r="E711" s="40"/>
      <c r="F711" s="39"/>
      <c r="G711" s="39"/>
      <c r="H711" s="39"/>
      <c r="I711" s="34"/>
      <c r="J711" s="34"/>
      <c r="K711" s="34"/>
      <c r="L711" s="34"/>
      <c r="M711" s="43" t="str">
        <f ca="1">IFERROR(OFFSET('Maximum minutes'!$C$1,T711,MATCH(IF(G711&lt;&gt;"",G711,F711),OFFSET('Maximum minutes'!$C$1,T711-1,0,1,U711+1),0)-1)*IF(OR(ISNUMBER(J711),J711="sans examen"),1,0)*IF(W711&lt;MinDate,1,0),"")</f>
        <v/>
      </c>
      <c r="N711" s="36">
        <f t="shared" ca="1" si="21"/>
        <v>0</v>
      </c>
      <c r="O711" s="36" t="e">
        <f ca="1">LEFT(OFFSET(Lists!$Q$2,MATCH(E711,Lists!$R$3:$R$19,0),0),4)</f>
        <v>#N/A</v>
      </c>
      <c r="P711" s="36" t="e">
        <f ca="1">MATCH(O711,Lists!$S$2:$S$640,1)</f>
        <v>#N/A</v>
      </c>
      <c r="Q711" s="36" t="e">
        <f ca="1">MATCH(LEFT(OFFSET(Lists!$Q$2,MATCH(E711,Lists!$R$3:$R$19,0)+1,0),4),Lists!$S$3:$S$640,1)</f>
        <v>#N/A</v>
      </c>
      <c r="R711" s="36" t="e">
        <f ca="1">LEFT(OFFSET(Lists!$S$2,P711-1+MATCH(F711,OFFSET(Lists!$T$3,P711-1,0,Q711-P711+1),0),0),6)</f>
        <v>#N/A</v>
      </c>
      <c r="S711" s="36" t="e">
        <f ca="1">VLOOKUP(R711,Lists!B:D,3,FALSE)</f>
        <v>#N/A</v>
      </c>
      <c r="T711" s="36" t="str">
        <f>IF(F711&lt;&gt;"",MATCH(R711,'Maximum minutes'!B:B,0),"")</f>
        <v/>
      </c>
      <c r="U711" s="36">
        <f ca="1">IF(F711&lt;&gt;"",COUNTA(OFFSET('Maximum minutes'!$C$1,'Annexe A1 Cours'!T711,0,1,50)),0)</f>
        <v>0</v>
      </c>
      <c r="V711" s="37">
        <f ca="1">IFERROR(OFFSET('Maximum minutes'!$C$1,T711+1,-1+MATCH(G711,OFFSET('Maximum minutes'!$C$1,T711-1,0,1,50),0)),0)</f>
        <v>0</v>
      </c>
      <c r="W711" s="38">
        <f t="shared" ref="W711:W774" ca="1" si="22">IFERROR(DATE(YEAR(D711)+V711,MONTH(D711),DAY(D711)),"")</f>
        <v>0</v>
      </c>
    </row>
    <row r="712" spans="1:23" s="36" customFormat="1" ht="18.75">
      <c r="A712" s="34"/>
      <c r="B712" s="39"/>
      <c r="C712" s="39"/>
      <c r="D712" s="35"/>
      <c r="E712" s="40"/>
      <c r="F712" s="39"/>
      <c r="G712" s="39"/>
      <c r="H712" s="39"/>
      <c r="I712" s="34"/>
      <c r="J712" s="34"/>
      <c r="K712" s="34"/>
      <c r="L712" s="34"/>
      <c r="M712" s="43" t="str">
        <f ca="1">IFERROR(OFFSET('Maximum minutes'!$C$1,T712,MATCH(IF(G712&lt;&gt;"",G712,F712),OFFSET('Maximum minutes'!$C$1,T712-1,0,1,U712+1),0)-1)*IF(OR(ISNUMBER(J712),J712="sans examen"),1,0)*IF(W712&lt;MinDate,1,0),"")</f>
        <v/>
      </c>
      <c r="N712" s="36">
        <f t="shared" ref="N712:N775" ca="1" si="23">IF(K712&gt;0,MIN(K712,M712),0)*IF(M712="",0,1)</f>
        <v>0</v>
      </c>
      <c r="O712" s="36" t="e">
        <f ca="1">LEFT(OFFSET(Lists!$Q$2,MATCH(E712,Lists!$R$3:$R$19,0),0),4)</f>
        <v>#N/A</v>
      </c>
      <c r="P712" s="36" t="e">
        <f ca="1">MATCH(O712,Lists!$S$2:$S$640,1)</f>
        <v>#N/A</v>
      </c>
      <c r="Q712" s="36" t="e">
        <f ca="1">MATCH(LEFT(OFFSET(Lists!$Q$2,MATCH(E712,Lists!$R$3:$R$19,0)+1,0),4),Lists!$S$3:$S$640,1)</f>
        <v>#N/A</v>
      </c>
      <c r="R712" s="36" t="e">
        <f ca="1">LEFT(OFFSET(Lists!$S$2,P712-1+MATCH(F712,OFFSET(Lists!$T$3,P712-1,0,Q712-P712+1),0),0),6)</f>
        <v>#N/A</v>
      </c>
      <c r="S712" s="36" t="e">
        <f ca="1">VLOOKUP(R712,Lists!B:D,3,FALSE)</f>
        <v>#N/A</v>
      </c>
      <c r="T712" s="36" t="str">
        <f>IF(F712&lt;&gt;"",MATCH(R712,'Maximum minutes'!B:B,0),"")</f>
        <v/>
      </c>
      <c r="U712" s="36">
        <f ca="1">IF(F712&lt;&gt;"",COUNTA(OFFSET('Maximum minutes'!$C$1,'Annexe A1 Cours'!T712,0,1,50)),0)</f>
        <v>0</v>
      </c>
      <c r="V712" s="37">
        <f ca="1">IFERROR(OFFSET('Maximum minutes'!$C$1,T712+1,-1+MATCH(G712,OFFSET('Maximum minutes'!$C$1,T712-1,0,1,50),0)),0)</f>
        <v>0</v>
      </c>
      <c r="W712" s="38">
        <f t="shared" ca="1" si="22"/>
        <v>0</v>
      </c>
    </row>
    <row r="713" spans="1:23" s="36" customFormat="1" ht="18.75">
      <c r="A713" s="34"/>
      <c r="B713" s="39"/>
      <c r="C713" s="39"/>
      <c r="D713" s="35"/>
      <c r="E713" s="40"/>
      <c r="F713" s="39"/>
      <c r="G713" s="39"/>
      <c r="H713" s="39"/>
      <c r="I713" s="34"/>
      <c r="J713" s="34"/>
      <c r="K713" s="34"/>
      <c r="L713" s="34"/>
      <c r="M713" s="43" t="str">
        <f ca="1">IFERROR(OFFSET('Maximum minutes'!$C$1,T713,MATCH(IF(G713&lt;&gt;"",G713,F713),OFFSET('Maximum minutes'!$C$1,T713-1,0,1,U713+1),0)-1)*IF(OR(ISNUMBER(J713),J713="sans examen"),1,0)*IF(W713&lt;MinDate,1,0),"")</f>
        <v/>
      </c>
      <c r="N713" s="36">
        <f t="shared" ca="1" si="23"/>
        <v>0</v>
      </c>
      <c r="O713" s="36" t="e">
        <f ca="1">LEFT(OFFSET(Lists!$Q$2,MATCH(E713,Lists!$R$3:$R$19,0),0),4)</f>
        <v>#N/A</v>
      </c>
      <c r="P713" s="36" t="e">
        <f ca="1">MATCH(O713,Lists!$S$2:$S$640,1)</f>
        <v>#N/A</v>
      </c>
      <c r="Q713" s="36" t="e">
        <f ca="1">MATCH(LEFT(OFFSET(Lists!$Q$2,MATCH(E713,Lists!$R$3:$R$19,0)+1,0),4),Lists!$S$3:$S$640,1)</f>
        <v>#N/A</v>
      </c>
      <c r="R713" s="36" t="e">
        <f ca="1">LEFT(OFFSET(Lists!$S$2,P713-1+MATCH(F713,OFFSET(Lists!$T$3,P713-1,0,Q713-P713+1),0),0),6)</f>
        <v>#N/A</v>
      </c>
      <c r="S713" s="36" t="e">
        <f ca="1">VLOOKUP(R713,Lists!B:D,3,FALSE)</f>
        <v>#N/A</v>
      </c>
      <c r="T713" s="36" t="str">
        <f>IF(F713&lt;&gt;"",MATCH(R713,'Maximum minutes'!B:B,0),"")</f>
        <v/>
      </c>
      <c r="U713" s="36">
        <f ca="1">IF(F713&lt;&gt;"",COUNTA(OFFSET('Maximum minutes'!$C$1,'Annexe A1 Cours'!T713,0,1,50)),0)</f>
        <v>0</v>
      </c>
      <c r="V713" s="37">
        <f ca="1">IFERROR(OFFSET('Maximum minutes'!$C$1,T713+1,-1+MATCH(G713,OFFSET('Maximum minutes'!$C$1,T713-1,0,1,50),0)),0)</f>
        <v>0</v>
      </c>
      <c r="W713" s="38">
        <f t="shared" ca="1" si="22"/>
        <v>0</v>
      </c>
    </row>
    <row r="714" spans="1:23" s="36" customFormat="1" ht="18.75">
      <c r="A714" s="34"/>
      <c r="B714" s="39"/>
      <c r="C714" s="39"/>
      <c r="D714" s="35"/>
      <c r="E714" s="40"/>
      <c r="F714" s="39"/>
      <c r="G714" s="39"/>
      <c r="H714" s="39"/>
      <c r="I714" s="34"/>
      <c r="J714" s="34"/>
      <c r="K714" s="34"/>
      <c r="L714" s="34"/>
      <c r="M714" s="43" t="str">
        <f ca="1">IFERROR(OFFSET('Maximum minutes'!$C$1,T714,MATCH(IF(G714&lt;&gt;"",G714,F714),OFFSET('Maximum minutes'!$C$1,T714-1,0,1,U714+1),0)-1)*IF(OR(ISNUMBER(J714),J714="sans examen"),1,0)*IF(W714&lt;MinDate,1,0),"")</f>
        <v/>
      </c>
      <c r="N714" s="36">
        <f t="shared" ca="1" si="23"/>
        <v>0</v>
      </c>
      <c r="O714" s="36" t="e">
        <f ca="1">LEFT(OFFSET(Lists!$Q$2,MATCH(E714,Lists!$R$3:$R$19,0),0),4)</f>
        <v>#N/A</v>
      </c>
      <c r="P714" s="36" t="e">
        <f ca="1">MATCH(O714,Lists!$S$2:$S$640,1)</f>
        <v>#N/A</v>
      </c>
      <c r="Q714" s="36" t="e">
        <f ca="1">MATCH(LEFT(OFFSET(Lists!$Q$2,MATCH(E714,Lists!$R$3:$R$19,0)+1,0),4),Lists!$S$3:$S$640,1)</f>
        <v>#N/A</v>
      </c>
      <c r="R714" s="36" t="e">
        <f ca="1">LEFT(OFFSET(Lists!$S$2,P714-1+MATCH(F714,OFFSET(Lists!$T$3,P714-1,0,Q714-P714+1),0),0),6)</f>
        <v>#N/A</v>
      </c>
      <c r="S714" s="36" t="e">
        <f ca="1">VLOOKUP(R714,Lists!B:D,3,FALSE)</f>
        <v>#N/A</v>
      </c>
      <c r="T714" s="36" t="str">
        <f>IF(F714&lt;&gt;"",MATCH(R714,'Maximum minutes'!B:B,0),"")</f>
        <v/>
      </c>
      <c r="U714" s="36">
        <f ca="1">IF(F714&lt;&gt;"",COUNTA(OFFSET('Maximum minutes'!$C$1,'Annexe A1 Cours'!T714,0,1,50)),0)</f>
        <v>0</v>
      </c>
      <c r="V714" s="37">
        <f ca="1">IFERROR(OFFSET('Maximum minutes'!$C$1,T714+1,-1+MATCH(G714,OFFSET('Maximum minutes'!$C$1,T714-1,0,1,50),0)),0)</f>
        <v>0</v>
      </c>
      <c r="W714" s="38">
        <f t="shared" ca="1" si="22"/>
        <v>0</v>
      </c>
    </row>
    <row r="715" spans="1:23" s="36" customFormat="1" ht="18.75">
      <c r="A715" s="34"/>
      <c r="B715" s="39"/>
      <c r="C715" s="39"/>
      <c r="D715" s="35"/>
      <c r="E715" s="40"/>
      <c r="F715" s="39"/>
      <c r="G715" s="39"/>
      <c r="H715" s="39"/>
      <c r="I715" s="34"/>
      <c r="J715" s="34"/>
      <c r="K715" s="34"/>
      <c r="L715" s="34"/>
      <c r="M715" s="43" t="str">
        <f ca="1">IFERROR(OFFSET('Maximum minutes'!$C$1,T715,MATCH(IF(G715&lt;&gt;"",G715,F715),OFFSET('Maximum minutes'!$C$1,T715-1,0,1,U715+1),0)-1)*IF(OR(ISNUMBER(J715),J715="sans examen"),1,0)*IF(W715&lt;MinDate,1,0),"")</f>
        <v/>
      </c>
      <c r="N715" s="36">
        <f t="shared" ca="1" si="23"/>
        <v>0</v>
      </c>
      <c r="O715" s="36" t="e">
        <f ca="1">LEFT(OFFSET(Lists!$Q$2,MATCH(E715,Lists!$R$3:$R$19,0),0),4)</f>
        <v>#N/A</v>
      </c>
      <c r="P715" s="36" t="e">
        <f ca="1">MATCH(O715,Lists!$S$2:$S$640,1)</f>
        <v>#N/A</v>
      </c>
      <c r="Q715" s="36" t="e">
        <f ca="1">MATCH(LEFT(OFFSET(Lists!$Q$2,MATCH(E715,Lists!$R$3:$R$19,0)+1,0),4),Lists!$S$3:$S$640,1)</f>
        <v>#N/A</v>
      </c>
      <c r="R715" s="36" t="e">
        <f ca="1">LEFT(OFFSET(Lists!$S$2,P715-1+MATCH(F715,OFFSET(Lists!$T$3,P715-1,0,Q715-P715+1),0),0),6)</f>
        <v>#N/A</v>
      </c>
      <c r="S715" s="36" t="e">
        <f ca="1">VLOOKUP(R715,Lists!B:D,3,FALSE)</f>
        <v>#N/A</v>
      </c>
      <c r="T715" s="36" t="str">
        <f>IF(F715&lt;&gt;"",MATCH(R715,'Maximum minutes'!B:B,0),"")</f>
        <v/>
      </c>
      <c r="U715" s="36">
        <f ca="1">IF(F715&lt;&gt;"",COUNTA(OFFSET('Maximum minutes'!$C$1,'Annexe A1 Cours'!T715,0,1,50)),0)</f>
        <v>0</v>
      </c>
      <c r="V715" s="37">
        <f ca="1">IFERROR(OFFSET('Maximum minutes'!$C$1,T715+1,-1+MATCH(G715,OFFSET('Maximum minutes'!$C$1,T715-1,0,1,50),0)),0)</f>
        <v>0</v>
      </c>
      <c r="W715" s="38">
        <f t="shared" ca="1" si="22"/>
        <v>0</v>
      </c>
    </row>
    <row r="716" spans="1:23" s="36" customFormat="1" ht="18.75">
      <c r="A716" s="34"/>
      <c r="B716" s="39"/>
      <c r="C716" s="39"/>
      <c r="D716" s="35"/>
      <c r="E716" s="40"/>
      <c r="F716" s="39"/>
      <c r="G716" s="39"/>
      <c r="H716" s="39"/>
      <c r="I716" s="34"/>
      <c r="J716" s="34"/>
      <c r="K716" s="34"/>
      <c r="L716" s="34"/>
      <c r="M716" s="43" t="str">
        <f ca="1">IFERROR(OFFSET('Maximum minutes'!$C$1,T716,MATCH(IF(G716&lt;&gt;"",G716,F716),OFFSET('Maximum minutes'!$C$1,T716-1,0,1,U716+1),0)-1)*IF(OR(ISNUMBER(J716),J716="sans examen"),1,0)*IF(W716&lt;MinDate,1,0),"")</f>
        <v/>
      </c>
      <c r="N716" s="36">
        <f t="shared" ca="1" si="23"/>
        <v>0</v>
      </c>
      <c r="O716" s="36" t="e">
        <f ca="1">LEFT(OFFSET(Lists!$Q$2,MATCH(E716,Lists!$R$3:$R$19,0),0),4)</f>
        <v>#N/A</v>
      </c>
      <c r="P716" s="36" t="e">
        <f ca="1">MATCH(O716,Lists!$S$2:$S$640,1)</f>
        <v>#N/A</v>
      </c>
      <c r="Q716" s="36" t="e">
        <f ca="1">MATCH(LEFT(OFFSET(Lists!$Q$2,MATCH(E716,Lists!$R$3:$R$19,0)+1,0),4),Lists!$S$3:$S$640,1)</f>
        <v>#N/A</v>
      </c>
      <c r="R716" s="36" t="e">
        <f ca="1">LEFT(OFFSET(Lists!$S$2,P716-1+MATCH(F716,OFFSET(Lists!$T$3,P716-1,0,Q716-P716+1),0),0),6)</f>
        <v>#N/A</v>
      </c>
      <c r="S716" s="36" t="e">
        <f ca="1">VLOOKUP(R716,Lists!B:D,3,FALSE)</f>
        <v>#N/A</v>
      </c>
      <c r="T716" s="36" t="str">
        <f>IF(F716&lt;&gt;"",MATCH(R716,'Maximum minutes'!B:B,0),"")</f>
        <v/>
      </c>
      <c r="U716" s="36">
        <f ca="1">IF(F716&lt;&gt;"",COUNTA(OFFSET('Maximum minutes'!$C$1,'Annexe A1 Cours'!T716,0,1,50)),0)</f>
        <v>0</v>
      </c>
      <c r="V716" s="37">
        <f ca="1">IFERROR(OFFSET('Maximum minutes'!$C$1,T716+1,-1+MATCH(G716,OFFSET('Maximum minutes'!$C$1,T716-1,0,1,50),0)),0)</f>
        <v>0</v>
      </c>
      <c r="W716" s="38">
        <f t="shared" ca="1" si="22"/>
        <v>0</v>
      </c>
    </row>
    <row r="717" spans="1:23" s="36" customFormat="1" ht="18.75">
      <c r="A717" s="34"/>
      <c r="B717" s="39"/>
      <c r="C717" s="39"/>
      <c r="D717" s="35"/>
      <c r="E717" s="40"/>
      <c r="F717" s="39"/>
      <c r="G717" s="39"/>
      <c r="H717" s="39"/>
      <c r="I717" s="34"/>
      <c r="J717" s="34"/>
      <c r="K717" s="34"/>
      <c r="L717" s="34"/>
      <c r="M717" s="43" t="str">
        <f ca="1">IFERROR(OFFSET('Maximum minutes'!$C$1,T717,MATCH(IF(G717&lt;&gt;"",G717,F717),OFFSET('Maximum minutes'!$C$1,T717-1,0,1,U717+1),0)-1)*IF(OR(ISNUMBER(J717),J717="sans examen"),1,0)*IF(W717&lt;MinDate,1,0),"")</f>
        <v/>
      </c>
      <c r="N717" s="36">
        <f t="shared" ca="1" si="23"/>
        <v>0</v>
      </c>
      <c r="O717" s="36" t="e">
        <f ca="1">LEFT(OFFSET(Lists!$Q$2,MATCH(E717,Lists!$R$3:$R$19,0),0),4)</f>
        <v>#N/A</v>
      </c>
      <c r="P717" s="36" t="e">
        <f ca="1">MATCH(O717,Lists!$S$2:$S$640,1)</f>
        <v>#N/A</v>
      </c>
      <c r="Q717" s="36" t="e">
        <f ca="1">MATCH(LEFT(OFFSET(Lists!$Q$2,MATCH(E717,Lists!$R$3:$R$19,0)+1,0),4),Lists!$S$3:$S$640,1)</f>
        <v>#N/A</v>
      </c>
      <c r="R717" s="36" t="e">
        <f ca="1">LEFT(OFFSET(Lists!$S$2,P717-1+MATCH(F717,OFFSET(Lists!$T$3,P717-1,0,Q717-P717+1),0),0),6)</f>
        <v>#N/A</v>
      </c>
      <c r="S717" s="36" t="e">
        <f ca="1">VLOOKUP(R717,Lists!B:D,3,FALSE)</f>
        <v>#N/A</v>
      </c>
      <c r="T717" s="36" t="str">
        <f>IF(F717&lt;&gt;"",MATCH(R717,'Maximum minutes'!B:B,0),"")</f>
        <v/>
      </c>
      <c r="U717" s="36">
        <f ca="1">IF(F717&lt;&gt;"",COUNTA(OFFSET('Maximum minutes'!$C$1,'Annexe A1 Cours'!T717,0,1,50)),0)</f>
        <v>0</v>
      </c>
      <c r="V717" s="37">
        <f ca="1">IFERROR(OFFSET('Maximum minutes'!$C$1,T717+1,-1+MATCH(G717,OFFSET('Maximum minutes'!$C$1,T717-1,0,1,50),0)),0)</f>
        <v>0</v>
      </c>
      <c r="W717" s="38">
        <f t="shared" ca="1" si="22"/>
        <v>0</v>
      </c>
    </row>
    <row r="718" spans="1:23" s="36" customFormat="1" ht="18.75">
      <c r="A718" s="34"/>
      <c r="B718" s="39"/>
      <c r="C718" s="39"/>
      <c r="D718" s="35"/>
      <c r="E718" s="40"/>
      <c r="F718" s="39"/>
      <c r="G718" s="39"/>
      <c r="H718" s="39"/>
      <c r="I718" s="34"/>
      <c r="J718" s="34"/>
      <c r="K718" s="34"/>
      <c r="L718" s="34"/>
      <c r="M718" s="43" t="str">
        <f ca="1">IFERROR(OFFSET('Maximum minutes'!$C$1,T718,MATCH(IF(G718&lt;&gt;"",G718,F718),OFFSET('Maximum minutes'!$C$1,T718-1,0,1,U718+1),0)-1)*IF(OR(ISNUMBER(J718),J718="sans examen"),1,0)*IF(W718&lt;MinDate,1,0),"")</f>
        <v/>
      </c>
      <c r="N718" s="36">
        <f t="shared" ca="1" si="23"/>
        <v>0</v>
      </c>
      <c r="O718" s="36" t="e">
        <f ca="1">LEFT(OFFSET(Lists!$Q$2,MATCH(E718,Lists!$R$3:$R$19,0),0),4)</f>
        <v>#N/A</v>
      </c>
      <c r="P718" s="36" t="e">
        <f ca="1">MATCH(O718,Lists!$S$2:$S$640,1)</f>
        <v>#N/A</v>
      </c>
      <c r="Q718" s="36" t="e">
        <f ca="1">MATCH(LEFT(OFFSET(Lists!$Q$2,MATCH(E718,Lists!$R$3:$R$19,0)+1,0),4),Lists!$S$3:$S$640,1)</f>
        <v>#N/A</v>
      </c>
      <c r="R718" s="36" t="e">
        <f ca="1">LEFT(OFFSET(Lists!$S$2,P718-1+MATCH(F718,OFFSET(Lists!$T$3,P718-1,0,Q718-P718+1),0),0),6)</f>
        <v>#N/A</v>
      </c>
      <c r="S718" s="36" t="e">
        <f ca="1">VLOOKUP(R718,Lists!B:D,3,FALSE)</f>
        <v>#N/A</v>
      </c>
      <c r="T718" s="36" t="str">
        <f>IF(F718&lt;&gt;"",MATCH(R718,'Maximum minutes'!B:B,0),"")</f>
        <v/>
      </c>
      <c r="U718" s="36">
        <f ca="1">IF(F718&lt;&gt;"",COUNTA(OFFSET('Maximum minutes'!$C$1,'Annexe A1 Cours'!T718,0,1,50)),0)</f>
        <v>0</v>
      </c>
      <c r="V718" s="37">
        <f ca="1">IFERROR(OFFSET('Maximum minutes'!$C$1,T718+1,-1+MATCH(G718,OFFSET('Maximum minutes'!$C$1,T718-1,0,1,50),0)),0)</f>
        <v>0</v>
      </c>
      <c r="W718" s="38">
        <f t="shared" ca="1" si="22"/>
        <v>0</v>
      </c>
    </row>
    <row r="719" spans="1:23" s="36" customFormat="1" ht="18.75">
      <c r="A719" s="34"/>
      <c r="B719" s="39"/>
      <c r="C719" s="39"/>
      <c r="D719" s="35"/>
      <c r="E719" s="40"/>
      <c r="F719" s="39"/>
      <c r="G719" s="39"/>
      <c r="H719" s="39"/>
      <c r="I719" s="34"/>
      <c r="J719" s="34"/>
      <c r="K719" s="34"/>
      <c r="L719" s="34"/>
      <c r="M719" s="43" t="str">
        <f ca="1">IFERROR(OFFSET('Maximum minutes'!$C$1,T719,MATCH(IF(G719&lt;&gt;"",G719,F719),OFFSET('Maximum minutes'!$C$1,T719-1,0,1,U719+1),0)-1)*IF(OR(ISNUMBER(J719),J719="sans examen"),1,0)*IF(W719&lt;MinDate,1,0),"")</f>
        <v/>
      </c>
      <c r="N719" s="36">
        <f t="shared" ca="1" si="23"/>
        <v>0</v>
      </c>
      <c r="O719" s="36" t="e">
        <f ca="1">LEFT(OFFSET(Lists!$Q$2,MATCH(E719,Lists!$R$3:$R$19,0),0),4)</f>
        <v>#N/A</v>
      </c>
      <c r="P719" s="36" t="e">
        <f ca="1">MATCH(O719,Lists!$S$2:$S$640,1)</f>
        <v>#N/A</v>
      </c>
      <c r="Q719" s="36" t="e">
        <f ca="1">MATCH(LEFT(OFFSET(Lists!$Q$2,MATCH(E719,Lists!$R$3:$R$19,0)+1,0),4),Lists!$S$3:$S$640,1)</f>
        <v>#N/A</v>
      </c>
      <c r="R719" s="36" t="e">
        <f ca="1">LEFT(OFFSET(Lists!$S$2,P719-1+MATCH(F719,OFFSET(Lists!$T$3,P719-1,0,Q719-P719+1),0),0),6)</f>
        <v>#N/A</v>
      </c>
      <c r="S719" s="36" t="e">
        <f ca="1">VLOOKUP(R719,Lists!B:D,3,FALSE)</f>
        <v>#N/A</v>
      </c>
      <c r="T719" s="36" t="str">
        <f>IF(F719&lt;&gt;"",MATCH(R719,'Maximum minutes'!B:B,0),"")</f>
        <v/>
      </c>
      <c r="U719" s="36">
        <f ca="1">IF(F719&lt;&gt;"",COUNTA(OFFSET('Maximum minutes'!$C$1,'Annexe A1 Cours'!T719,0,1,50)),0)</f>
        <v>0</v>
      </c>
      <c r="V719" s="37">
        <f ca="1">IFERROR(OFFSET('Maximum minutes'!$C$1,T719+1,-1+MATCH(G719,OFFSET('Maximum minutes'!$C$1,T719-1,0,1,50),0)),0)</f>
        <v>0</v>
      </c>
      <c r="W719" s="38">
        <f t="shared" ca="1" si="22"/>
        <v>0</v>
      </c>
    </row>
    <row r="720" spans="1:23" s="36" customFormat="1" ht="18.75">
      <c r="A720" s="34"/>
      <c r="B720" s="39"/>
      <c r="C720" s="39"/>
      <c r="D720" s="35"/>
      <c r="E720" s="40"/>
      <c r="F720" s="39"/>
      <c r="G720" s="39"/>
      <c r="H720" s="39"/>
      <c r="I720" s="34"/>
      <c r="J720" s="34"/>
      <c r="K720" s="34"/>
      <c r="L720" s="34"/>
      <c r="M720" s="43" t="str">
        <f ca="1">IFERROR(OFFSET('Maximum minutes'!$C$1,T720,MATCH(IF(G720&lt;&gt;"",G720,F720),OFFSET('Maximum minutes'!$C$1,T720-1,0,1,U720+1),0)-1)*IF(OR(ISNUMBER(J720),J720="sans examen"),1,0)*IF(W720&lt;MinDate,1,0),"")</f>
        <v/>
      </c>
      <c r="N720" s="36">
        <f t="shared" ca="1" si="23"/>
        <v>0</v>
      </c>
      <c r="O720" s="36" t="e">
        <f ca="1">LEFT(OFFSET(Lists!$Q$2,MATCH(E720,Lists!$R$3:$R$19,0),0),4)</f>
        <v>#N/A</v>
      </c>
      <c r="P720" s="36" t="e">
        <f ca="1">MATCH(O720,Lists!$S$2:$S$640,1)</f>
        <v>#N/A</v>
      </c>
      <c r="Q720" s="36" t="e">
        <f ca="1">MATCH(LEFT(OFFSET(Lists!$Q$2,MATCH(E720,Lists!$R$3:$R$19,0)+1,0),4),Lists!$S$3:$S$640,1)</f>
        <v>#N/A</v>
      </c>
      <c r="R720" s="36" t="e">
        <f ca="1">LEFT(OFFSET(Lists!$S$2,P720-1+MATCH(F720,OFFSET(Lists!$T$3,P720-1,0,Q720-P720+1),0),0),6)</f>
        <v>#N/A</v>
      </c>
      <c r="S720" s="36" t="e">
        <f ca="1">VLOOKUP(R720,Lists!B:D,3,FALSE)</f>
        <v>#N/A</v>
      </c>
      <c r="T720" s="36" t="str">
        <f>IF(F720&lt;&gt;"",MATCH(R720,'Maximum minutes'!B:B,0),"")</f>
        <v/>
      </c>
      <c r="U720" s="36">
        <f ca="1">IF(F720&lt;&gt;"",COUNTA(OFFSET('Maximum minutes'!$C$1,'Annexe A1 Cours'!T720,0,1,50)),0)</f>
        <v>0</v>
      </c>
      <c r="V720" s="37">
        <f ca="1">IFERROR(OFFSET('Maximum minutes'!$C$1,T720+1,-1+MATCH(G720,OFFSET('Maximum minutes'!$C$1,T720-1,0,1,50),0)),0)</f>
        <v>0</v>
      </c>
      <c r="W720" s="38">
        <f t="shared" ca="1" si="22"/>
        <v>0</v>
      </c>
    </row>
    <row r="721" spans="1:23" s="36" customFormat="1" ht="18.75">
      <c r="A721" s="34"/>
      <c r="B721" s="39"/>
      <c r="C721" s="39"/>
      <c r="D721" s="35"/>
      <c r="E721" s="40"/>
      <c r="F721" s="39"/>
      <c r="G721" s="39"/>
      <c r="H721" s="39"/>
      <c r="I721" s="34"/>
      <c r="J721" s="34"/>
      <c r="K721" s="34"/>
      <c r="L721" s="34"/>
      <c r="M721" s="43" t="str">
        <f ca="1">IFERROR(OFFSET('Maximum minutes'!$C$1,T721,MATCH(IF(G721&lt;&gt;"",G721,F721),OFFSET('Maximum minutes'!$C$1,T721-1,0,1,U721+1),0)-1)*IF(OR(ISNUMBER(J721),J721="sans examen"),1,0)*IF(W721&lt;MinDate,1,0),"")</f>
        <v/>
      </c>
      <c r="N721" s="36">
        <f t="shared" ca="1" si="23"/>
        <v>0</v>
      </c>
      <c r="O721" s="36" t="e">
        <f ca="1">LEFT(OFFSET(Lists!$Q$2,MATCH(E721,Lists!$R$3:$R$19,0),0),4)</f>
        <v>#N/A</v>
      </c>
      <c r="P721" s="36" t="e">
        <f ca="1">MATCH(O721,Lists!$S$2:$S$640,1)</f>
        <v>#N/A</v>
      </c>
      <c r="Q721" s="36" t="e">
        <f ca="1">MATCH(LEFT(OFFSET(Lists!$Q$2,MATCH(E721,Lists!$R$3:$R$19,0)+1,0),4),Lists!$S$3:$S$640,1)</f>
        <v>#N/A</v>
      </c>
      <c r="R721" s="36" t="e">
        <f ca="1">LEFT(OFFSET(Lists!$S$2,P721-1+MATCH(F721,OFFSET(Lists!$T$3,P721-1,0,Q721-P721+1),0),0),6)</f>
        <v>#N/A</v>
      </c>
      <c r="S721" s="36" t="e">
        <f ca="1">VLOOKUP(R721,Lists!B:D,3,FALSE)</f>
        <v>#N/A</v>
      </c>
      <c r="T721" s="36" t="str">
        <f>IF(F721&lt;&gt;"",MATCH(R721,'Maximum minutes'!B:B,0),"")</f>
        <v/>
      </c>
      <c r="U721" s="36">
        <f ca="1">IF(F721&lt;&gt;"",COUNTA(OFFSET('Maximum minutes'!$C$1,'Annexe A1 Cours'!T721,0,1,50)),0)</f>
        <v>0</v>
      </c>
      <c r="V721" s="37">
        <f ca="1">IFERROR(OFFSET('Maximum minutes'!$C$1,T721+1,-1+MATCH(G721,OFFSET('Maximum minutes'!$C$1,T721-1,0,1,50),0)),0)</f>
        <v>0</v>
      </c>
      <c r="W721" s="38">
        <f t="shared" ca="1" si="22"/>
        <v>0</v>
      </c>
    </row>
    <row r="722" spans="1:23" s="36" customFormat="1" ht="18.75">
      <c r="A722" s="34"/>
      <c r="B722" s="39"/>
      <c r="C722" s="39"/>
      <c r="D722" s="35"/>
      <c r="E722" s="40"/>
      <c r="F722" s="39"/>
      <c r="G722" s="39"/>
      <c r="H722" s="39"/>
      <c r="I722" s="34"/>
      <c r="J722" s="34"/>
      <c r="K722" s="34"/>
      <c r="L722" s="34"/>
      <c r="M722" s="43" t="str">
        <f ca="1">IFERROR(OFFSET('Maximum minutes'!$C$1,T722,MATCH(IF(G722&lt;&gt;"",G722,F722),OFFSET('Maximum minutes'!$C$1,T722-1,0,1,U722+1),0)-1)*IF(OR(ISNUMBER(J722),J722="sans examen"),1,0)*IF(W722&lt;MinDate,1,0),"")</f>
        <v/>
      </c>
      <c r="N722" s="36">
        <f t="shared" ca="1" si="23"/>
        <v>0</v>
      </c>
      <c r="O722" s="36" t="e">
        <f ca="1">LEFT(OFFSET(Lists!$Q$2,MATCH(E722,Lists!$R$3:$R$19,0),0),4)</f>
        <v>#N/A</v>
      </c>
      <c r="P722" s="36" t="e">
        <f ca="1">MATCH(O722,Lists!$S$2:$S$640,1)</f>
        <v>#N/A</v>
      </c>
      <c r="Q722" s="36" t="e">
        <f ca="1">MATCH(LEFT(OFFSET(Lists!$Q$2,MATCH(E722,Lists!$R$3:$R$19,0)+1,0),4),Lists!$S$3:$S$640,1)</f>
        <v>#N/A</v>
      </c>
      <c r="R722" s="36" t="e">
        <f ca="1">LEFT(OFFSET(Lists!$S$2,P722-1+MATCH(F722,OFFSET(Lists!$T$3,P722-1,0,Q722-P722+1),0),0),6)</f>
        <v>#N/A</v>
      </c>
      <c r="S722" s="36" t="e">
        <f ca="1">VLOOKUP(R722,Lists!B:D,3,FALSE)</f>
        <v>#N/A</v>
      </c>
      <c r="T722" s="36" t="str">
        <f>IF(F722&lt;&gt;"",MATCH(R722,'Maximum minutes'!B:B,0),"")</f>
        <v/>
      </c>
      <c r="U722" s="36">
        <f ca="1">IF(F722&lt;&gt;"",COUNTA(OFFSET('Maximum minutes'!$C$1,'Annexe A1 Cours'!T722,0,1,50)),0)</f>
        <v>0</v>
      </c>
      <c r="V722" s="37">
        <f ca="1">IFERROR(OFFSET('Maximum minutes'!$C$1,T722+1,-1+MATCH(G722,OFFSET('Maximum minutes'!$C$1,T722-1,0,1,50),0)),0)</f>
        <v>0</v>
      </c>
      <c r="W722" s="38">
        <f t="shared" ca="1" si="22"/>
        <v>0</v>
      </c>
    </row>
    <row r="723" spans="1:23" s="36" customFormat="1" ht="18.75">
      <c r="A723" s="34"/>
      <c r="B723" s="39"/>
      <c r="C723" s="39"/>
      <c r="D723" s="35"/>
      <c r="E723" s="40"/>
      <c r="F723" s="39"/>
      <c r="G723" s="39"/>
      <c r="H723" s="39"/>
      <c r="I723" s="34"/>
      <c r="J723" s="34"/>
      <c r="K723" s="34"/>
      <c r="L723" s="34"/>
      <c r="M723" s="43" t="str">
        <f ca="1">IFERROR(OFFSET('Maximum minutes'!$C$1,T723,MATCH(IF(G723&lt;&gt;"",G723,F723),OFFSET('Maximum minutes'!$C$1,T723-1,0,1,U723+1),0)-1)*IF(OR(ISNUMBER(J723),J723="sans examen"),1,0)*IF(W723&lt;MinDate,1,0),"")</f>
        <v/>
      </c>
      <c r="N723" s="36">
        <f t="shared" ca="1" si="23"/>
        <v>0</v>
      </c>
      <c r="O723" s="36" t="e">
        <f ca="1">LEFT(OFFSET(Lists!$Q$2,MATCH(E723,Lists!$R$3:$R$19,0),0),4)</f>
        <v>#N/A</v>
      </c>
      <c r="P723" s="36" t="e">
        <f ca="1">MATCH(O723,Lists!$S$2:$S$640,1)</f>
        <v>#N/A</v>
      </c>
      <c r="Q723" s="36" t="e">
        <f ca="1">MATCH(LEFT(OFFSET(Lists!$Q$2,MATCH(E723,Lists!$R$3:$R$19,0)+1,0),4),Lists!$S$3:$S$640,1)</f>
        <v>#N/A</v>
      </c>
      <c r="R723" s="36" t="e">
        <f ca="1">LEFT(OFFSET(Lists!$S$2,P723-1+MATCH(F723,OFFSET(Lists!$T$3,P723-1,0,Q723-P723+1),0),0),6)</f>
        <v>#N/A</v>
      </c>
      <c r="S723" s="36" t="e">
        <f ca="1">VLOOKUP(R723,Lists!B:D,3,FALSE)</f>
        <v>#N/A</v>
      </c>
      <c r="T723" s="36" t="str">
        <f>IF(F723&lt;&gt;"",MATCH(R723,'Maximum minutes'!B:B,0),"")</f>
        <v/>
      </c>
      <c r="U723" s="36">
        <f ca="1">IF(F723&lt;&gt;"",COUNTA(OFFSET('Maximum minutes'!$C$1,'Annexe A1 Cours'!T723,0,1,50)),0)</f>
        <v>0</v>
      </c>
      <c r="V723" s="37">
        <f ca="1">IFERROR(OFFSET('Maximum minutes'!$C$1,T723+1,-1+MATCH(G723,OFFSET('Maximum minutes'!$C$1,T723-1,0,1,50),0)),0)</f>
        <v>0</v>
      </c>
      <c r="W723" s="38">
        <f t="shared" ca="1" si="22"/>
        <v>0</v>
      </c>
    </row>
    <row r="724" spans="1:23" s="36" customFormat="1" ht="18.75">
      <c r="A724" s="34"/>
      <c r="B724" s="39"/>
      <c r="C724" s="39"/>
      <c r="D724" s="35"/>
      <c r="E724" s="40"/>
      <c r="F724" s="39"/>
      <c r="G724" s="39"/>
      <c r="H724" s="39"/>
      <c r="I724" s="34"/>
      <c r="J724" s="34"/>
      <c r="K724" s="34"/>
      <c r="L724" s="34"/>
      <c r="M724" s="43" t="str">
        <f ca="1">IFERROR(OFFSET('Maximum minutes'!$C$1,T724,MATCH(IF(G724&lt;&gt;"",G724,F724),OFFSET('Maximum minutes'!$C$1,T724-1,0,1,U724+1),0)-1)*IF(OR(ISNUMBER(J724),J724="sans examen"),1,0)*IF(W724&lt;MinDate,1,0),"")</f>
        <v/>
      </c>
      <c r="N724" s="36">
        <f t="shared" ca="1" si="23"/>
        <v>0</v>
      </c>
      <c r="O724" s="36" t="e">
        <f ca="1">LEFT(OFFSET(Lists!$Q$2,MATCH(E724,Lists!$R$3:$R$19,0),0),4)</f>
        <v>#N/A</v>
      </c>
      <c r="P724" s="36" t="e">
        <f ca="1">MATCH(O724,Lists!$S$2:$S$640,1)</f>
        <v>#N/A</v>
      </c>
      <c r="Q724" s="36" t="e">
        <f ca="1">MATCH(LEFT(OFFSET(Lists!$Q$2,MATCH(E724,Lists!$R$3:$R$19,0)+1,0),4),Lists!$S$3:$S$640,1)</f>
        <v>#N/A</v>
      </c>
      <c r="R724" s="36" t="e">
        <f ca="1">LEFT(OFFSET(Lists!$S$2,P724-1+MATCH(F724,OFFSET(Lists!$T$3,P724-1,0,Q724-P724+1),0),0),6)</f>
        <v>#N/A</v>
      </c>
      <c r="S724" s="36" t="e">
        <f ca="1">VLOOKUP(R724,Lists!B:D,3,FALSE)</f>
        <v>#N/A</v>
      </c>
      <c r="T724" s="36" t="str">
        <f>IF(F724&lt;&gt;"",MATCH(R724,'Maximum minutes'!B:B,0),"")</f>
        <v/>
      </c>
      <c r="U724" s="36">
        <f ca="1">IF(F724&lt;&gt;"",COUNTA(OFFSET('Maximum minutes'!$C$1,'Annexe A1 Cours'!T724,0,1,50)),0)</f>
        <v>0</v>
      </c>
      <c r="V724" s="37">
        <f ca="1">IFERROR(OFFSET('Maximum minutes'!$C$1,T724+1,-1+MATCH(G724,OFFSET('Maximum minutes'!$C$1,T724-1,0,1,50),0)),0)</f>
        <v>0</v>
      </c>
      <c r="W724" s="38">
        <f t="shared" ca="1" si="22"/>
        <v>0</v>
      </c>
    </row>
    <row r="725" spans="1:23" s="36" customFormat="1" ht="18.75">
      <c r="A725" s="34"/>
      <c r="B725" s="39"/>
      <c r="C725" s="39"/>
      <c r="D725" s="35"/>
      <c r="E725" s="40"/>
      <c r="F725" s="39"/>
      <c r="G725" s="39"/>
      <c r="H725" s="39"/>
      <c r="I725" s="34"/>
      <c r="J725" s="34"/>
      <c r="K725" s="34"/>
      <c r="L725" s="34"/>
      <c r="M725" s="43" t="str">
        <f ca="1">IFERROR(OFFSET('Maximum minutes'!$C$1,T725,MATCH(IF(G725&lt;&gt;"",G725,F725),OFFSET('Maximum minutes'!$C$1,T725-1,0,1,U725+1),0)-1)*IF(OR(ISNUMBER(J725),J725="sans examen"),1,0)*IF(W725&lt;MinDate,1,0),"")</f>
        <v/>
      </c>
      <c r="N725" s="36">
        <f t="shared" ca="1" si="23"/>
        <v>0</v>
      </c>
      <c r="O725" s="36" t="e">
        <f ca="1">LEFT(OFFSET(Lists!$Q$2,MATCH(E725,Lists!$R$3:$R$19,0),0),4)</f>
        <v>#N/A</v>
      </c>
      <c r="P725" s="36" t="e">
        <f ca="1">MATCH(O725,Lists!$S$2:$S$640,1)</f>
        <v>#N/A</v>
      </c>
      <c r="Q725" s="36" t="e">
        <f ca="1">MATCH(LEFT(OFFSET(Lists!$Q$2,MATCH(E725,Lists!$R$3:$R$19,0)+1,0),4),Lists!$S$3:$S$640,1)</f>
        <v>#N/A</v>
      </c>
      <c r="R725" s="36" t="e">
        <f ca="1">LEFT(OFFSET(Lists!$S$2,P725-1+MATCH(F725,OFFSET(Lists!$T$3,P725-1,0,Q725-P725+1),0),0),6)</f>
        <v>#N/A</v>
      </c>
      <c r="S725" s="36" t="e">
        <f ca="1">VLOOKUP(R725,Lists!B:D,3,FALSE)</f>
        <v>#N/A</v>
      </c>
      <c r="T725" s="36" t="str">
        <f>IF(F725&lt;&gt;"",MATCH(R725,'Maximum minutes'!B:B,0),"")</f>
        <v/>
      </c>
      <c r="U725" s="36">
        <f ca="1">IF(F725&lt;&gt;"",COUNTA(OFFSET('Maximum minutes'!$C$1,'Annexe A1 Cours'!T725,0,1,50)),0)</f>
        <v>0</v>
      </c>
      <c r="V725" s="37">
        <f ca="1">IFERROR(OFFSET('Maximum minutes'!$C$1,T725+1,-1+MATCH(G725,OFFSET('Maximum minutes'!$C$1,T725-1,0,1,50),0)),0)</f>
        <v>0</v>
      </c>
      <c r="W725" s="38">
        <f t="shared" ca="1" si="22"/>
        <v>0</v>
      </c>
    </row>
    <row r="726" spans="1:23" s="36" customFormat="1" ht="18.75">
      <c r="A726" s="34"/>
      <c r="B726" s="39"/>
      <c r="C726" s="39"/>
      <c r="D726" s="35"/>
      <c r="E726" s="40"/>
      <c r="F726" s="39"/>
      <c r="G726" s="39"/>
      <c r="H726" s="39"/>
      <c r="I726" s="34"/>
      <c r="J726" s="34"/>
      <c r="K726" s="34"/>
      <c r="L726" s="34"/>
      <c r="M726" s="43" t="str">
        <f ca="1">IFERROR(OFFSET('Maximum minutes'!$C$1,T726,MATCH(IF(G726&lt;&gt;"",G726,F726),OFFSET('Maximum minutes'!$C$1,T726-1,0,1,U726+1),0)-1)*IF(OR(ISNUMBER(J726),J726="sans examen"),1,0)*IF(W726&lt;MinDate,1,0),"")</f>
        <v/>
      </c>
      <c r="N726" s="36">
        <f t="shared" ca="1" si="23"/>
        <v>0</v>
      </c>
      <c r="O726" s="36" t="e">
        <f ca="1">LEFT(OFFSET(Lists!$Q$2,MATCH(E726,Lists!$R$3:$R$19,0),0),4)</f>
        <v>#N/A</v>
      </c>
      <c r="P726" s="36" t="e">
        <f ca="1">MATCH(O726,Lists!$S$2:$S$640,1)</f>
        <v>#N/A</v>
      </c>
      <c r="Q726" s="36" t="e">
        <f ca="1">MATCH(LEFT(OFFSET(Lists!$Q$2,MATCH(E726,Lists!$R$3:$R$19,0)+1,0),4),Lists!$S$3:$S$640,1)</f>
        <v>#N/A</v>
      </c>
      <c r="R726" s="36" t="e">
        <f ca="1">LEFT(OFFSET(Lists!$S$2,P726-1+MATCH(F726,OFFSET(Lists!$T$3,P726-1,0,Q726-P726+1),0),0),6)</f>
        <v>#N/A</v>
      </c>
      <c r="S726" s="36" t="e">
        <f ca="1">VLOOKUP(R726,Lists!B:D,3,FALSE)</f>
        <v>#N/A</v>
      </c>
      <c r="T726" s="36" t="str">
        <f>IF(F726&lt;&gt;"",MATCH(R726,'Maximum minutes'!B:B,0),"")</f>
        <v/>
      </c>
      <c r="U726" s="36">
        <f ca="1">IF(F726&lt;&gt;"",COUNTA(OFFSET('Maximum minutes'!$C$1,'Annexe A1 Cours'!T726,0,1,50)),0)</f>
        <v>0</v>
      </c>
      <c r="V726" s="37">
        <f ca="1">IFERROR(OFFSET('Maximum minutes'!$C$1,T726+1,-1+MATCH(G726,OFFSET('Maximum minutes'!$C$1,T726-1,0,1,50),0)),0)</f>
        <v>0</v>
      </c>
      <c r="W726" s="38">
        <f t="shared" ca="1" si="22"/>
        <v>0</v>
      </c>
    </row>
    <row r="727" spans="1:23" s="36" customFormat="1" ht="18.75">
      <c r="A727" s="34"/>
      <c r="B727" s="39"/>
      <c r="C727" s="39"/>
      <c r="D727" s="35"/>
      <c r="E727" s="40"/>
      <c r="F727" s="39"/>
      <c r="G727" s="39"/>
      <c r="H727" s="39"/>
      <c r="I727" s="34"/>
      <c r="J727" s="34"/>
      <c r="K727" s="34"/>
      <c r="L727" s="34"/>
      <c r="M727" s="43" t="str">
        <f ca="1">IFERROR(OFFSET('Maximum minutes'!$C$1,T727,MATCH(IF(G727&lt;&gt;"",G727,F727),OFFSET('Maximum minutes'!$C$1,T727-1,0,1,U727+1),0)-1)*IF(OR(ISNUMBER(J727),J727="sans examen"),1,0)*IF(W727&lt;MinDate,1,0),"")</f>
        <v/>
      </c>
      <c r="N727" s="36">
        <f t="shared" ca="1" si="23"/>
        <v>0</v>
      </c>
      <c r="O727" s="36" t="e">
        <f ca="1">LEFT(OFFSET(Lists!$Q$2,MATCH(E727,Lists!$R$3:$R$19,0),0),4)</f>
        <v>#N/A</v>
      </c>
      <c r="P727" s="36" t="e">
        <f ca="1">MATCH(O727,Lists!$S$2:$S$640,1)</f>
        <v>#N/A</v>
      </c>
      <c r="Q727" s="36" t="e">
        <f ca="1">MATCH(LEFT(OFFSET(Lists!$Q$2,MATCH(E727,Lists!$R$3:$R$19,0)+1,0),4),Lists!$S$3:$S$640,1)</f>
        <v>#N/A</v>
      </c>
      <c r="R727" s="36" t="e">
        <f ca="1">LEFT(OFFSET(Lists!$S$2,P727-1+MATCH(F727,OFFSET(Lists!$T$3,P727-1,0,Q727-P727+1),0),0),6)</f>
        <v>#N/A</v>
      </c>
      <c r="S727" s="36" t="e">
        <f ca="1">VLOOKUP(R727,Lists!B:D,3,FALSE)</f>
        <v>#N/A</v>
      </c>
      <c r="T727" s="36" t="str">
        <f>IF(F727&lt;&gt;"",MATCH(R727,'Maximum minutes'!B:B,0),"")</f>
        <v/>
      </c>
      <c r="U727" s="36">
        <f ca="1">IF(F727&lt;&gt;"",COUNTA(OFFSET('Maximum minutes'!$C$1,'Annexe A1 Cours'!T727,0,1,50)),0)</f>
        <v>0</v>
      </c>
      <c r="V727" s="37">
        <f ca="1">IFERROR(OFFSET('Maximum minutes'!$C$1,T727+1,-1+MATCH(G727,OFFSET('Maximum minutes'!$C$1,T727-1,0,1,50),0)),0)</f>
        <v>0</v>
      </c>
      <c r="W727" s="38">
        <f t="shared" ca="1" si="22"/>
        <v>0</v>
      </c>
    </row>
    <row r="728" spans="1:23" s="36" customFormat="1" ht="18.75">
      <c r="A728" s="34"/>
      <c r="B728" s="39"/>
      <c r="C728" s="39"/>
      <c r="D728" s="35"/>
      <c r="E728" s="40"/>
      <c r="F728" s="39"/>
      <c r="G728" s="39"/>
      <c r="H728" s="39"/>
      <c r="I728" s="34"/>
      <c r="J728" s="34"/>
      <c r="K728" s="34"/>
      <c r="L728" s="34"/>
      <c r="M728" s="43" t="str">
        <f ca="1">IFERROR(OFFSET('Maximum minutes'!$C$1,T728,MATCH(IF(G728&lt;&gt;"",G728,F728),OFFSET('Maximum minutes'!$C$1,T728-1,0,1,U728+1),0)-1)*IF(OR(ISNUMBER(J728),J728="sans examen"),1,0)*IF(W728&lt;MinDate,1,0),"")</f>
        <v/>
      </c>
      <c r="N728" s="36">
        <f t="shared" ca="1" si="23"/>
        <v>0</v>
      </c>
      <c r="O728" s="36" t="e">
        <f ca="1">LEFT(OFFSET(Lists!$Q$2,MATCH(E728,Lists!$R$3:$R$19,0),0),4)</f>
        <v>#N/A</v>
      </c>
      <c r="P728" s="36" t="e">
        <f ca="1">MATCH(O728,Lists!$S$2:$S$640,1)</f>
        <v>#N/A</v>
      </c>
      <c r="Q728" s="36" t="e">
        <f ca="1">MATCH(LEFT(OFFSET(Lists!$Q$2,MATCH(E728,Lists!$R$3:$R$19,0)+1,0),4),Lists!$S$3:$S$640,1)</f>
        <v>#N/A</v>
      </c>
      <c r="R728" s="36" t="e">
        <f ca="1">LEFT(OFFSET(Lists!$S$2,P728-1+MATCH(F728,OFFSET(Lists!$T$3,P728-1,0,Q728-P728+1),0),0),6)</f>
        <v>#N/A</v>
      </c>
      <c r="S728" s="36" t="e">
        <f ca="1">VLOOKUP(R728,Lists!B:D,3,FALSE)</f>
        <v>#N/A</v>
      </c>
      <c r="T728" s="36" t="str">
        <f>IF(F728&lt;&gt;"",MATCH(R728,'Maximum minutes'!B:B,0),"")</f>
        <v/>
      </c>
      <c r="U728" s="36">
        <f ca="1">IF(F728&lt;&gt;"",COUNTA(OFFSET('Maximum minutes'!$C$1,'Annexe A1 Cours'!T728,0,1,50)),0)</f>
        <v>0</v>
      </c>
      <c r="V728" s="37">
        <f ca="1">IFERROR(OFFSET('Maximum minutes'!$C$1,T728+1,-1+MATCH(G728,OFFSET('Maximum minutes'!$C$1,T728-1,0,1,50),0)),0)</f>
        <v>0</v>
      </c>
      <c r="W728" s="38">
        <f t="shared" ca="1" si="22"/>
        <v>0</v>
      </c>
    </row>
    <row r="729" spans="1:23" s="36" customFormat="1" ht="18.75">
      <c r="A729" s="34"/>
      <c r="B729" s="39"/>
      <c r="C729" s="39"/>
      <c r="D729" s="35"/>
      <c r="E729" s="40"/>
      <c r="F729" s="39"/>
      <c r="G729" s="39"/>
      <c r="H729" s="39"/>
      <c r="I729" s="34"/>
      <c r="J729" s="34"/>
      <c r="K729" s="34"/>
      <c r="L729" s="34"/>
      <c r="M729" s="43" t="str">
        <f ca="1">IFERROR(OFFSET('Maximum minutes'!$C$1,T729,MATCH(IF(G729&lt;&gt;"",G729,F729),OFFSET('Maximum minutes'!$C$1,T729-1,0,1,U729+1),0)-1)*IF(OR(ISNUMBER(J729),J729="sans examen"),1,0)*IF(W729&lt;MinDate,1,0),"")</f>
        <v/>
      </c>
      <c r="N729" s="36">
        <f t="shared" ca="1" si="23"/>
        <v>0</v>
      </c>
      <c r="O729" s="36" t="e">
        <f ca="1">LEFT(OFFSET(Lists!$Q$2,MATCH(E729,Lists!$R$3:$R$19,0),0),4)</f>
        <v>#N/A</v>
      </c>
      <c r="P729" s="36" t="e">
        <f ca="1">MATCH(O729,Lists!$S$2:$S$640,1)</f>
        <v>#N/A</v>
      </c>
      <c r="Q729" s="36" t="e">
        <f ca="1">MATCH(LEFT(OFFSET(Lists!$Q$2,MATCH(E729,Lists!$R$3:$R$19,0)+1,0),4),Lists!$S$3:$S$640,1)</f>
        <v>#N/A</v>
      </c>
      <c r="R729" s="36" t="e">
        <f ca="1">LEFT(OFFSET(Lists!$S$2,P729-1+MATCH(F729,OFFSET(Lists!$T$3,P729-1,0,Q729-P729+1),0),0),6)</f>
        <v>#N/A</v>
      </c>
      <c r="S729" s="36" t="e">
        <f ca="1">VLOOKUP(R729,Lists!B:D,3,FALSE)</f>
        <v>#N/A</v>
      </c>
      <c r="T729" s="36" t="str">
        <f>IF(F729&lt;&gt;"",MATCH(R729,'Maximum minutes'!B:B,0),"")</f>
        <v/>
      </c>
      <c r="U729" s="36">
        <f ca="1">IF(F729&lt;&gt;"",COUNTA(OFFSET('Maximum minutes'!$C$1,'Annexe A1 Cours'!T729,0,1,50)),0)</f>
        <v>0</v>
      </c>
      <c r="V729" s="37">
        <f ca="1">IFERROR(OFFSET('Maximum minutes'!$C$1,T729+1,-1+MATCH(G729,OFFSET('Maximum minutes'!$C$1,T729-1,0,1,50),0)),0)</f>
        <v>0</v>
      </c>
      <c r="W729" s="38">
        <f t="shared" ca="1" si="22"/>
        <v>0</v>
      </c>
    </row>
    <row r="730" spans="1:23" s="36" customFormat="1" ht="18.75">
      <c r="A730" s="34"/>
      <c r="B730" s="39"/>
      <c r="C730" s="39"/>
      <c r="D730" s="35"/>
      <c r="E730" s="40"/>
      <c r="F730" s="39"/>
      <c r="G730" s="39"/>
      <c r="H730" s="39"/>
      <c r="I730" s="34"/>
      <c r="J730" s="34"/>
      <c r="K730" s="34"/>
      <c r="L730" s="34"/>
      <c r="M730" s="43" t="str">
        <f ca="1">IFERROR(OFFSET('Maximum minutes'!$C$1,T730,MATCH(IF(G730&lt;&gt;"",G730,F730),OFFSET('Maximum minutes'!$C$1,T730-1,0,1,U730+1),0)-1)*IF(OR(ISNUMBER(J730),J730="sans examen"),1,0)*IF(W730&lt;MinDate,1,0),"")</f>
        <v/>
      </c>
      <c r="N730" s="36">
        <f t="shared" ca="1" si="23"/>
        <v>0</v>
      </c>
      <c r="O730" s="36" t="e">
        <f ca="1">LEFT(OFFSET(Lists!$Q$2,MATCH(E730,Lists!$R$3:$R$19,0),0),4)</f>
        <v>#N/A</v>
      </c>
      <c r="P730" s="36" t="e">
        <f ca="1">MATCH(O730,Lists!$S$2:$S$640,1)</f>
        <v>#N/A</v>
      </c>
      <c r="Q730" s="36" t="e">
        <f ca="1">MATCH(LEFT(OFFSET(Lists!$Q$2,MATCH(E730,Lists!$R$3:$R$19,0)+1,0),4),Lists!$S$3:$S$640,1)</f>
        <v>#N/A</v>
      </c>
      <c r="R730" s="36" t="e">
        <f ca="1">LEFT(OFFSET(Lists!$S$2,P730-1+MATCH(F730,OFFSET(Lists!$T$3,P730-1,0,Q730-P730+1),0),0),6)</f>
        <v>#N/A</v>
      </c>
      <c r="S730" s="36" t="e">
        <f ca="1">VLOOKUP(R730,Lists!B:D,3,FALSE)</f>
        <v>#N/A</v>
      </c>
      <c r="T730" s="36" t="str">
        <f>IF(F730&lt;&gt;"",MATCH(R730,'Maximum minutes'!B:B,0),"")</f>
        <v/>
      </c>
      <c r="U730" s="36">
        <f ca="1">IF(F730&lt;&gt;"",COUNTA(OFFSET('Maximum minutes'!$C$1,'Annexe A1 Cours'!T730,0,1,50)),0)</f>
        <v>0</v>
      </c>
      <c r="V730" s="37">
        <f ca="1">IFERROR(OFFSET('Maximum minutes'!$C$1,T730+1,-1+MATCH(G730,OFFSET('Maximum minutes'!$C$1,T730-1,0,1,50),0)),0)</f>
        <v>0</v>
      </c>
      <c r="W730" s="38">
        <f t="shared" ca="1" si="22"/>
        <v>0</v>
      </c>
    </row>
    <row r="731" spans="1:23" s="36" customFormat="1" ht="18.75">
      <c r="A731" s="34"/>
      <c r="B731" s="39"/>
      <c r="C731" s="39"/>
      <c r="D731" s="35"/>
      <c r="E731" s="40"/>
      <c r="F731" s="39"/>
      <c r="G731" s="39"/>
      <c r="H731" s="39"/>
      <c r="I731" s="34"/>
      <c r="J731" s="34"/>
      <c r="K731" s="34"/>
      <c r="L731" s="34"/>
      <c r="M731" s="43" t="str">
        <f ca="1">IFERROR(OFFSET('Maximum minutes'!$C$1,T731,MATCH(IF(G731&lt;&gt;"",G731,F731),OFFSET('Maximum minutes'!$C$1,T731-1,0,1,U731+1),0)-1)*IF(OR(ISNUMBER(J731),J731="sans examen"),1,0)*IF(W731&lt;MinDate,1,0),"")</f>
        <v/>
      </c>
      <c r="N731" s="36">
        <f t="shared" ca="1" si="23"/>
        <v>0</v>
      </c>
      <c r="O731" s="36" t="e">
        <f ca="1">LEFT(OFFSET(Lists!$Q$2,MATCH(E731,Lists!$R$3:$R$19,0),0),4)</f>
        <v>#N/A</v>
      </c>
      <c r="P731" s="36" t="e">
        <f ca="1">MATCH(O731,Lists!$S$2:$S$640,1)</f>
        <v>#N/A</v>
      </c>
      <c r="Q731" s="36" t="e">
        <f ca="1">MATCH(LEFT(OFFSET(Lists!$Q$2,MATCH(E731,Lists!$R$3:$R$19,0)+1,0),4),Lists!$S$3:$S$640,1)</f>
        <v>#N/A</v>
      </c>
      <c r="R731" s="36" t="e">
        <f ca="1">LEFT(OFFSET(Lists!$S$2,P731-1+MATCH(F731,OFFSET(Lists!$T$3,P731-1,0,Q731-P731+1),0),0),6)</f>
        <v>#N/A</v>
      </c>
      <c r="S731" s="36" t="e">
        <f ca="1">VLOOKUP(R731,Lists!B:D,3,FALSE)</f>
        <v>#N/A</v>
      </c>
      <c r="T731" s="36" t="str">
        <f>IF(F731&lt;&gt;"",MATCH(R731,'Maximum minutes'!B:B,0),"")</f>
        <v/>
      </c>
      <c r="U731" s="36">
        <f ca="1">IF(F731&lt;&gt;"",COUNTA(OFFSET('Maximum minutes'!$C$1,'Annexe A1 Cours'!T731,0,1,50)),0)</f>
        <v>0</v>
      </c>
      <c r="V731" s="37">
        <f ca="1">IFERROR(OFFSET('Maximum minutes'!$C$1,T731+1,-1+MATCH(G731,OFFSET('Maximum minutes'!$C$1,T731-1,0,1,50),0)),0)</f>
        <v>0</v>
      </c>
      <c r="W731" s="38">
        <f t="shared" ca="1" si="22"/>
        <v>0</v>
      </c>
    </row>
    <row r="732" spans="1:23" s="36" customFormat="1" ht="18.75">
      <c r="A732" s="34"/>
      <c r="B732" s="39"/>
      <c r="C732" s="39"/>
      <c r="D732" s="35"/>
      <c r="E732" s="40"/>
      <c r="F732" s="39"/>
      <c r="G732" s="39"/>
      <c r="H732" s="39"/>
      <c r="I732" s="34"/>
      <c r="J732" s="34"/>
      <c r="K732" s="34"/>
      <c r="L732" s="34"/>
      <c r="M732" s="43" t="str">
        <f ca="1">IFERROR(OFFSET('Maximum minutes'!$C$1,T732,MATCH(IF(G732&lt;&gt;"",G732,F732),OFFSET('Maximum minutes'!$C$1,T732-1,0,1,U732+1),0)-1)*IF(OR(ISNUMBER(J732),J732="sans examen"),1,0)*IF(W732&lt;MinDate,1,0),"")</f>
        <v/>
      </c>
      <c r="N732" s="36">
        <f t="shared" ca="1" si="23"/>
        <v>0</v>
      </c>
      <c r="O732" s="36" t="e">
        <f ca="1">LEFT(OFFSET(Lists!$Q$2,MATCH(E732,Lists!$R$3:$R$19,0),0),4)</f>
        <v>#N/A</v>
      </c>
      <c r="P732" s="36" t="e">
        <f ca="1">MATCH(O732,Lists!$S$2:$S$640,1)</f>
        <v>#N/A</v>
      </c>
      <c r="Q732" s="36" t="e">
        <f ca="1">MATCH(LEFT(OFFSET(Lists!$Q$2,MATCH(E732,Lists!$R$3:$R$19,0)+1,0),4),Lists!$S$3:$S$640,1)</f>
        <v>#N/A</v>
      </c>
      <c r="R732" s="36" t="e">
        <f ca="1">LEFT(OFFSET(Lists!$S$2,P732-1+MATCH(F732,OFFSET(Lists!$T$3,P732-1,0,Q732-P732+1),0),0),6)</f>
        <v>#N/A</v>
      </c>
      <c r="S732" s="36" t="e">
        <f ca="1">VLOOKUP(R732,Lists!B:D,3,FALSE)</f>
        <v>#N/A</v>
      </c>
      <c r="T732" s="36" t="str">
        <f>IF(F732&lt;&gt;"",MATCH(R732,'Maximum minutes'!B:B,0),"")</f>
        <v/>
      </c>
      <c r="U732" s="36">
        <f ca="1">IF(F732&lt;&gt;"",COUNTA(OFFSET('Maximum minutes'!$C$1,'Annexe A1 Cours'!T732,0,1,50)),0)</f>
        <v>0</v>
      </c>
      <c r="V732" s="37">
        <f ca="1">IFERROR(OFFSET('Maximum minutes'!$C$1,T732+1,-1+MATCH(G732,OFFSET('Maximum minutes'!$C$1,T732-1,0,1,50),0)),0)</f>
        <v>0</v>
      </c>
      <c r="W732" s="38">
        <f t="shared" ca="1" si="22"/>
        <v>0</v>
      </c>
    </row>
    <row r="733" spans="1:23" s="36" customFormat="1" ht="18.75">
      <c r="A733" s="34"/>
      <c r="B733" s="39"/>
      <c r="C733" s="39"/>
      <c r="D733" s="35"/>
      <c r="E733" s="40"/>
      <c r="F733" s="39"/>
      <c r="G733" s="39"/>
      <c r="H733" s="39"/>
      <c r="I733" s="34"/>
      <c r="J733" s="34"/>
      <c r="K733" s="34"/>
      <c r="L733" s="34"/>
      <c r="M733" s="43" t="str">
        <f ca="1">IFERROR(OFFSET('Maximum minutes'!$C$1,T733,MATCH(IF(G733&lt;&gt;"",G733,F733),OFFSET('Maximum minutes'!$C$1,T733-1,0,1,U733+1),0)-1)*IF(OR(ISNUMBER(J733),J733="sans examen"),1,0)*IF(W733&lt;MinDate,1,0),"")</f>
        <v/>
      </c>
      <c r="N733" s="36">
        <f t="shared" ca="1" si="23"/>
        <v>0</v>
      </c>
      <c r="O733" s="36" t="e">
        <f ca="1">LEFT(OFFSET(Lists!$Q$2,MATCH(E733,Lists!$R$3:$R$19,0),0),4)</f>
        <v>#N/A</v>
      </c>
      <c r="P733" s="36" t="e">
        <f ca="1">MATCH(O733,Lists!$S$2:$S$640,1)</f>
        <v>#N/A</v>
      </c>
      <c r="Q733" s="36" t="e">
        <f ca="1">MATCH(LEFT(OFFSET(Lists!$Q$2,MATCH(E733,Lists!$R$3:$R$19,0)+1,0),4),Lists!$S$3:$S$640,1)</f>
        <v>#N/A</v>
      </c>
      <c r="R733" s="36" t="e">
        <f ca="1">LEFT(OFFSET(Lists!$S$2,P733-1+MATCH(F733,OFFSET(Lists!$T$3,P733-1,0,Q733-P733+1),0),0),6)</f>
        <v>#N/A</v>
      </c>
      <c r="S733" s="36" t="e">
        <f ca="1">VLOOKUP(R733,Lists!B:D,3,FALSE)</f>
        <v>#N/A</v>
      </c>
      <c r="T733" s="36" t="str">
        <f>IF(F733&lt;&gt;"",MATCH(R733,'Maximum minutes'!B:B,0),"")</f>
        <v/>
      </c>
      <c r="U733" s="36">
        <f ca="1">IF(F733&lt;&gt;"",COUNTA(OFFSET('Maximum minutes'!$C$1,'Annexe A1 Cours'!T733,0,1,50)),0)</f>
        <v>0</v>
      </c>
      <c r="V733" s="37">
        <f ca="1">IFERROR(OFFSET('Maximum minutes'!$C$1,T733+1,-1+MATCH(G733,OFFSET('Maximum minutes'!$C$1,T733-1,0,1,50),0)),0)</f>
        <v>0</v>
      </c>
      <c r="W733" s="38">
        <f t="shared" ca="1" si="22"/>
        <v>0</v>
      </c>
    </row>
    <row r="734" spans="1:23" s="36" customFormat="1" ht="18.75">
      <c r="A734" s="34"/>
      <c r="B734" s="39"/>
      <c r="C734" s="39"/>
      <c r="D734" s="35"/>
      <c r="E734" s="40"/>
      <c r="F734" s="39"/>
      <c r="G734" s="39"/>
      <c r="H734" s="39"/>
      <c r="I734" s="34"/>
      <c r="J734" s="34"/>
      <c r="K734" s="34"/>
      <c r="L734" s="34"/>
      <c r="M734" s="43" t="str">
        <f ca="1">IFERROR(OFFSET('Maximum minutes'!$C$1,T734,MATCH(IF(G734&lt;&gt;"",G734,F734),OFFSET('Maximum minutes'!$C$1,T734-1,0,1,U734+1),0)-1)*IF(OR(ISNUMBER(J734),J734="sans examen"),1,0)*IF(W734&lt;MinDate,1,0),"")</f>
        <v/>
      </c>
      <c r="N734" s="36">
        <f t="shared" ca="1" si="23"/>
        <v>0</v>
      </c>
      <c r="O734" s="36" t="e">
        <f ca="1">LEFT(OFFSET(Lists!$Q$2,MATCH(E734,Lists!$R$3:$R$19,0),0),4)</f>
        <v>#N/A</v>
      </c>
      <c r="P734" s="36" t="e">
        <f ca="1">MATCH(O734,Lists!$S$2:$S$640,1)</f>
        <v>#N/A</v>
      </c>
      <c r="Q734" s="36" t="e">
        <f ca="1">MATCH(LEFT(OFFSET(Lists!$Q$2,MATCH(E734,Lists!$R$3:$R$19,0)+1,0),4),Lists!$S$3:$S$640,1)</f>
        <v>#N/A</v>
      </c>
      <c r="R734" s="36" t="e">
        <f ca="1">LEFT(OFFSET(Lists!$S$2,P734-1+MATCH(F734,OFFSET(Lists!$T$3,P734-1,0,Q734-P734+1),0),0),6)</f>
        <v>#N/A</v>
      </c>
      <c r="S734" s="36" t="e">
        <f ca="1">VLOOKUP(R734,Lists!B:D,3,FALSE)</f>
        <v>#N/A</v>
      </c>
      <c r="T734" s="36" t="str">
        <f>IF(F734&lt;&gt;"",MATCH(R734,'Maximum minutes'!B:B,0),"")</f>
        <v/>
      </c>
      <c r="U734" s="36">
        <f ca="1">IF(F734&lt;&gt;"",COUNTA(OFFSET('Maximum minutes'!$C$1,'Annexe A1 Cours'!T734,0,1,50)),0)</f>
        <v>0</v>
      </c>
      <c r="V734" s="37">
        <f ca="1">IFERROR(OFFSET('Maximum minutes'!$C$1,T734+1,-1+MATCH(G734,OFFSET('Maximum minutes'!$C$1,T734-1,0,1,50),0)),0)</f>
        <v>0</v>
      </c>
      <c r="W734" s="38">
        <f t="shared" ca="1" si="22"/>
        <v>0</v>
      </c>
    </row>
    <row r="735" spans="1:23" s="36" customFormat="1" ht="18.75">
      <c r="A735" s="34"/>
      <c r="B735" s="39"/>
      <c r="C735" s="39"/>
      <c r="D735" s="35"/>
      <c r="E735" s="40"/>
      <c r="F735" s="39"/>
      <c r="G735" s="39"/>
      <c r="H735" s="39"/>
      <c r="I735" s="34"/>
      <c r="J735" s="34"/>
      <c r="K735" s="34"/>
      <c r="L735" s="34"/>
      <c r="M735" s="43" t="str">
        <f ca="1">IFERROR(OFFSET('Maximum minutes'!$C$1,T735,MATCH(IF(G735&lt;&gt;"",G735,F735),OFFSET('Maximum minutes'!$C$1,T735-1,0,1,U735+1),0)-1)*IF(OR(ISNUMBER(J735),J735="sans examen"),1,0)*IF(W735&lt;MinDate,1,0),"")</f>
        <v/>
      </c>
      <c r="N735" s="36">
        <f t="shared" ca="1" si="23"/>
        <v>0</v>
      </c>
      <c r="O735" s="36" t="e">
        <f ca="1">LEFT(OFFSET(Lists!$Q$2,MATCH(E735,Lists!$R$3:$R$19,0),0),4)</f>
        <v>#N/A</v>
      </c>
      <c r="P735" s="36" t="e">
        <f ca="1">MATCH(O735,Lists!$S$2:$S$640,1)</f>
        <v>#N/A</v>
      </c>
      <c r="Q735" s="36" t="e">
        <f ca="1">MATCH(LEFT(OFFSET(Lists!$Q$2,MATCH(E735,Lists!$R$3:$R$19,0)+1,0),4),Lists!$S$3:$S$640,1)</f>
        <v>#N/A</v>
      </c>
      <c r="R735" s="36" t="e">
        <f ca="1">LEFT(OFFSET(Lists!$S$2,P735-1+MATCH(F735,OFFSET(Lists!$T$3,P735-1,0,Q735-P735+1),0),0),6)</f>
        <v>#N/A</v>
      </c>
      <c r="S735" s="36" t="e">
        <f ca="1">VLOOKUP(R735,Lists!B:D,3,FALSE)</f>
        <v>#N/A</v>
      </c>
      <c r="T735" s="36" t="str">
        <f>IF(F735&lt;&gt;"",MATCH(R735,'Maximum minutes'!B:B,0),"")</f>
        <v/>
      </c>
      <c r="U735" s="36">
        <f ca="1">IF(F735&lt;&gt;"",COUNTA(OFFSET('Maximum minutes'!$C$1,'Annexe A1 Cours'!T735,0,1,50)),0)</f>
        <v>0</v>
      </c>
      <c r="V735" s="37">
        <f ca="1">IFERROR(OFFSET('Maximum minutes'!$C$1,T735+1,-1+MATCH(G735,OFFSET('Maximum minutes'!$C$1,T735-1,0,1,50),0)),0)</f>
        <v>0</v>
      </c>
      <c r="W735" s="38">
        <f t="shared" ca="1" si="22"/>
        <v>0</v>
      </c>
    </row>
    <row r="736" spans="1:23" s="36" customFormat="1" ht="18.75">
      <c r="A736" s="34"/>
      <c r="B736" s="39"/>
      <c r="C736" s="39"/>
      <c r="D736" s="35"/>
      <c r="E736" s="40"/>
      <c r="F736" s="39"/>
      <c r="G736" s="39"/>
      <c r="H736" s="39"/>
      <c r="I736" s="34"/>
      <c r="J736" s="34"/>
      <c r="K736" s="34"/>
      <c r="L736" s="34"/>
      <c r="M736" s="43" t="str">
        <f ca="1">IFERROR(OFFSET('Maximum minutes'!$C$1,T736,MATCH(IF(G736&lt;&gt;"",G736,F736),OFFSET('Maximum minutes'!$C$1,T736-1,0,1,U736+1),0)-1)*IF(OR(ISNUMBER(J736),J736="sans examen"),1,0)*IF(W736&lt;MinDate,1,0),"")</f>
        <v/>
      </c>
      <c r="N736" s="36">
        <f t="shared" ca="1" si="23"/>
        <v>0</v>
      </c>
      <c r="O736" s="36" t="e">
        <f ca="1">LEFT(OFFSET(Lists!$Q$2,MATCH(E736,Lists!$R$3:$R$19,0),0),4)</f>
        <v>#N/A</v>
      </c>
      <c r="P736" s="36" t="e">
        <f ca="1">MATCH(O736,Lists!$S$2:$S$640,1)</f>
        <v>#N/A</v>
      </c>
      <c r="Q736" s="36" t="e">
        <f ca="1">MATCH(LEFT(OFFSET(Lists!$Q$2,MATCH(E736,Lists!$R$3:$R$19,0)+1,0),4),Lists!$S$3:$S$640,1)</f>
        <v>#N/A</v>
      </c>
      <c r="R736" s="36" t="e">
        <f ca="1">LEFT(OFFSET(Lists!$S$2,P736-1+MATCH(F736,OFFSET(Lists!$T$3,P736-1,0,Q736-P736+1),0),0),6)</f>
        <v>#N/A</v>
      </c>
      <c r="S736" s="36" t="e">
        <f ca="1">VLOOKUP(R736,Lists!B:D,3,FALSE)</f>
        <v>#N/A</v>
      </c>
      <c r="T736" s="36" t="str">
        <f>IF(F736&lt;&gt;"",MATCH(R736,'Maximum minutes'!B:B,0),"")</f>
        <v/>
      </c>
      <c r="U736" s="36">
        <f ca="1">IF(F736&lt;&gt;"",COUNTA(OFFSET('Maximum minutes'!$C$1,'Annexe A1 Cours'!T736,0,1,50)),0)</f>
        <v>0</v>
      </c>
      <c r="V736" s="37">
        <f ca="1">IFERROR(OFFSET('Maximum minutes'!$C$1,T736+1,-1+MATCH(G736,OFFSET('Maximum minutes'!$C$1,T736-1,0,1,50),0)),0)</f>
        <v>0</v>
      </c>
      <c r="W736" s="38">
        <f t="shared" ca="1" si="22"/>
        <v>0</v>
      </c>
    </row>
    <row r="737" spans="1:23" s="36" customFormat="1" ht="18.75">
      <c r="A737" s="34"/>
      <c r="B737" s="39"/>
      <c r="C737" s="39"/>
      <c r="D737" s="35"/>
      <c r="E737" s="40"/>
      <c r="F737" s="39"/>
      <c r="G737" s="39"/>
      <c r="H737" s="39"/>
      <c r="I737" s="34"/>
      <c r="J737" s="34"/>
      <c r="K737" s="34"/>
      <c r="L737" s="34"/>
      <c r="M737" s="43" t="str">
        <f ca="1">IFERROR(OFFSET('Maximum minutes'!$C$1,T737,MATCH(IF(G737&lt;&gt;"",G737,F737),OFFSET('Maximum minutes'!$C$1,T737-1,0,1,U737+1),0)-1)*IF(OR(ISNUMBER(J737),J737="sans examen"),1,0)*IF(W737&lt;MinDate,1,0),"")</f>
        <v/>
      </c>
      <c r="N737" s="36">
        <f t="shared" ca="1" si="23"/>
        <v>0</v>
      </c>
      <c r="O737" s="36" t="e">
        <f ca="1">LEFT(OFFSET(Lists!$Q$2,MATCH(E737,Lists!$R$3:$R$19,0),0),4)</f>
        <v>#N/A</v>
      </c>
      <c r="P737" s="36" t="e">
        <f ca="1">MATCH(O737,Lists!$S$2:$S$640,1)</f>
        <v>#N/A</v>
      </c>
      <c r="Q737" s="36" t="e">
        <f ca="1">MATCH(LEFT(OFFSET(Lists!$Q$2,MATCH(E737,Lists!$R$3:$R$19,0)+1,0),4),Lists!$S$3:$S$640,1)</f>
        <v>#N/A</v>
      </c>
      <c r="R737" s="36" t="e">
        <f ca="1">LEFT(OFFSET(Lists!$S$2,P737-1+MATCH(F737,OFFSET(Lists!$T$3,P737-1,0,Q737-P737+1),0),0),6)</f>
        <v>#N/A</v>
      </c>
      <c r="S737" s="36" t="e">
        <f ca="1">VLOOKUP(R737,Lists!B:D,3,FALSE)</f>
        <v>#N/A</v>
      </c>
      <c r="T737" s="36" t="str">
        <f>IF(F737&lt;&gt;"",MATCH(R737,'Maximum minutes'!B:B,0),"")</f>
        <v/>
      </c>
      <c r="U737" s="36">
        <f ca="1">IF(F737&lt;&gt;"",COUNTA(OFFSET('Maximum minutes'!$C$1,'Annexe A1 Cours'!T737,0,1,50)),0)</f>
        <v>0</v>
      </c>
      <c r="V737" s="37">
        <f ca="1">IFERROR(OFFSET('Maximum minutes'!$C$1,T737+1,-1+MATCH(G737,OFFSET('Maximum minutes'!$C$1,T737-1,0,1,50),0)),0)</f>
        <v>0</v>
      </c>
      <c r="W737" s="38">
        <f t="shared" ca="1" si="22"/>
        <v>0</v>
      </c>
    </row>
    <row r="738" spans="1:23" s="36" customFormat="1" ht="18.75">
      <c r="A738" s="34"/>
      <c r="B738" s="39"/>
      <c r="C738" s="39"/>
      <c r="D738" s="35"/>
      <c r="E738" s="40"/>
      <c r="F738" s="39"/>
      <c r="G738" s="39"/>
      <c r="H738" s="39"/>
      <c r="I738" s="34"/>
      <c r="J738" s="34"/>
      <c r="K738" s="34"/>
      <c r="L738" s="34"/>
      <c r="M738" s="43" t="str">
        <f ca="1">IFERROR(OFFSET('Maximum minutes'!$C$1,T738,MATCH(IF(G738&lt;&gt;"",G738,F738),OFFSET('Maximum minutes'!$C$1,T738-1,0,1,U738+1),0)-1)*IF(OR(ISNUMBER(J738),J738="sans examen"),1,0)*IF(W738&lt;MinDate,1,0),"")</f>
        <v/>
      </c>
      <c r="N738" s="36">
        <f t="shared" ca="1" si="23"/>
        <v>0</v>
      </c>
      <c r="O738" s="36" t="e">
        <f ca="1">LEFT(OFFSET(Lists!$Q$2,MATCH(E738,Lists!$R$3:$R$19,0),0),4)</f>
        <v>#N/A</v>
      </c>
      <c r="P738" s="36" t="e">
        <f ca="1">MATCH(O738,Lists!$S$2:$S$640,1)</f>
        <v>#N/A</v>
      </c>
      <c r="Q738" s="36" t="e">
        <f ca="1">MATCH(LEFT(OFFSET(Lists!$Q$2,MATCH(E738,Lists!$R$3:$R$19,0)+1,0),4),Lists!$S$3:$S$640,1)</f>
        <v>#N/A</v>
      </c>
      <c r="R738" s="36" t="e">
        <f ca="1">LEFT(OFFSET(Lists!$S$2,P738-1+MATCH(F738,OFFSET(Lists!$T$3,P738-1,0,Q738-P738+1),0),0),6)</f>
        <v>#N/A</v>
      </c>
      <c r="S738" s="36" t="e">
        <f ca="1">VLOOKUP(R738,Lists!B:D,3,FALSE)</f>
        <v>#N/A</v>
      </c>
      <c r="T738" s="36" t="str">
        <f>IF(F738&lt;&gt;"",MATCH(R738,'Maximum minutes'!B:B,0),"")</f>
        <v/>
      </c>
      <c r="U738" s="36">
        <f ca="1">IF(F738&lt;&gt;"",COUNTA(OFFSET('Maximum minutes'!$C$1,'Annexe A1 Cours'!T738,0,1,50)),0)</f>
        <v>0</v>
      </c>
      <c r="V738" s="37">
        <f ca="1">IFERROR(OFFSET('Maximum minutes'!$C$1,T738+1,-1+MATCH(G738,OFFSET('Maximum minutes'!$C$1,T738-1,0,1,50),0)),0)</f>
        <v>0</v>
      </c>
      <c r="W738" s="38">
        <f t="shared" ca="1" si="22"/>
        <v>0</v>
      </c>
    </row>
    <row r="739" spans="1:23" s="36" customFormat="1" ht="18.75">
      <c r="A739" s="34"/>
      <c r="B739" s="39"/>
      <c r="C739" s="39"/>
      <c r="D739" s="35"/>
      <c r="E739" s="40"/>
      <c r="F739" s="39"/>
      <c r="G739" s="39"/>
      <c r="H739" s="39"/>
      <c r="I739" s="34"/>
      <c r="J739" s="34"/>
      <c r="K739" s="34"/>
      <c r="L739" s="34"/>
      <c r="M739" s="43" t="str">
        <f ca="1">IFERROR(OFFSET('Maximum minutes'!$C$1,T739,MATCH(IF(G739&lt;&gt;"",G739,F739),OFFSET('Maximum minutes'!$C$1,T739-1,0,1,U739+1),0)-1)*IF(OR(ISNUMBER(J739),J739="sans examen"),1,0)*IF(W739&lt;MinDate,1,0),"")</f>
        <v/>
      </c>
      <c r="N739" s="36">
        <f t="shared" ca="1" si="23"/>
        <v>0</v>
      </c>
      <c r="O739" s="36" t="e">
        <f ca="1">LEFT(OFFSET(Lists!$Q$2,MATCH(E739,Lists!$R$3:$R$19,0),0),4)</f>
        <v>#N/A</v>
      </c>
      <c r="P739" s="36" t="e">
        <f ca="1">MATCH(O739,Lists!$S$2:$S$640,1)</f>
        <v>#N/A</v>
      </c>
      <c r="Q739" s="36" t="e">
        <f ca="1">MATCH(LEFT(OFFSET(Lists!$Q$2,MATCH(E739,Lists!$R$3:$R$19,0)+1,0),4),Lists!$S$3:$S$640,1)</f>
        <v>#N/A</v>
      </c>
      <c r="R739" s="36" t="e">
        <f ca="1">LEFT(OFFSET(Lists!$S$2,P739-1+MATCH(F739,OFFSET(Lists!$T$3,P739-1,0,Q739-P739+1),0),0),6)</f>
        <v>#N/A</v>
      </c>
      <c r="S739" s="36" t="e">
        <f ca="1">VLOOKUP(R739,Lists!B:D,3,FALSE)</f>
        <v>#N/A</v>
      </c>
      <c r="T739" s="36" t="str">
        <f>IF(F739&lt;&gt;"",MATCH(R739,'Maximum minutes'!B:B,0),"")</f>
        <v/>
      </c>
      <c r="U739" s="36">
        <f ca="1">IF(F739&lt;&gt;"",COUNTA(OFFSET('Maximum minutes'!$C$1,'Annexe A1 Cours'!T739,0,1,50)),0)</f>
        <v>0</v>
      </c>
      <c r="V739" s="37">
        <f ca="1">IFERROR(OFFSET('Maximum minutes'!$C$1,T739+1,-1+MATCH(G739,OFFSET('Maximum minutes'!$C$1,T739-1,0,1,50),0)),0)</f>
        <v>0</v>
      </c>
      <c r="W739" s="38">
        <f t="shared" ca="1" si="22"/>
        <v>0</v>
      </c>
    </row>
    <row r="740" spans="1:23" s="36" customFormat="1" ht="18.75">
      <c r="A740" s="34"/>
      <c r="B740" s="39"/>
      <c r="C740" s="39"/>
      <c r="D740" s="35"/>
      <c r="E740" s="40"/>
      <c r="F740" s="39"/>
      <c r="G740" s="39"/>
      <c r="H740" s="39"/>
      <c r="I740" s="34"/>
      <c r="J740" s="34"/>
      <c r="K740" s="34"/>
      <c r="L740" s="34"/>
      <c r="M740" s="43" t="str">
        <f ca="1">IFERROR(OFFSET('Maximum minutes'!$C$1,T740,MATCH(IF(G740&lt;&gt;"",G740,F740),OFFSET('Maximum minutes'!$C$1,T740-1,0,1,U740+1),0)-1)*IF(OR(ISNUMBER(J740),J740="sans examen"),1,0)*IF(W740&lt;MinDate,1,0),"")</f>
        <v/>
      </c>
      <c r="N740" s="36">
        <f t="shared" ca="1" si="23"/>
        <v>0</v>
      </c>
      <c r="O740" s="36" t="e">
        <f ca="1">LEFT(OFFSET(Lists!$Q$2,MATCH(E740,Lists!$R$3:$R$19,0),0),4)</f>
        <v>#N/A</v>
      </c>
      <c r="P740" s="36" t="e">
        <f ca="1">MATCH(O740,Lists!$S$2:$S$640,1)</f>
        <v>#N/A</v>
      </c>
      <c r="Q740" s="36" t="e">
        <f ca="1">MATCH(LEFT(OFFSET(Lists!$Q$2,MATCH(E740,Lists!$R$3:$R$19,0)+1,0),4),Lists!$S$3:$S$640,1)</f>
        <v>#N/A</v>
      </c>
      <c r="R740" s="36" t="e">
        <f ca="1">LEFT(OFFSET(Lists!$S$2,P740-1+MATCH(F740,OFFSET(Lists!$T$3,P740-1,0,Q740-P740+1),0),0),6)</f>
        <v>#N/A</v>
      </c>
      <c r="S740" s="36" t="e">
        <f ca="1">VLOOKUP(R740,Lists!B:D,3,FALSE)</f>
        <v>#N/A</v>
      </c>
      <c r="T740" s="36" t="str">
        <f>IF(F740&lt;&gt;"",MATCH(R740,'Maximum minutes'!B:B,0),"")</f>
        <v/>
      </c>
      <c r="U740" s="36">
        <f ca="1">IF(F740&lt;&gt;"",COUNTA(OFFSET('Maximum minutes'!$C$1,'Annexe A1 Cours'!T740,0,1,50)),0)</f>
        <v>0</v>
      </c>
      <c r="V740" s="37">
        <f ca="1">IFERROR(OFFSET('Maximum minutes'!$C$1,T740+1,-1+MATCH(G740,OFFSET('Maximum minutes'!$C$1,T740-1,0,1,50),0)),0)</f>
        <v>0</v>
      </c>
      <c r="W740" s="38">
        <f t="shared" ca="1" si="22"/>
        <v>0</v>
      </c>
    </row>
    <row r="741" spans="1:23" s="36" customFormat="1" ht="18.75">
      <c r="A741" s="34"/>
      <c r="B741" s="39"/>
      <c r="C741" s="39"/>
      <c r="D741" s="35"/>
      <c r="E741" s="40"/>
      <c r="F741" s="39"/>
      <c r="G741" s="39"/>
      <c r="H741" s="39"/>
      <c r="I741" s="34"/>
      <c r="J741" s="34"/>
      <c r="K741" s="34"/>
      <c r="L741" s="34"/>
      <c r="M741" s="43" t="str">
        <f ca="1">IFERROR(OFFSET('Maximum minutes'!$C$1,T741,MATCH(IF(G741&lt;&gt;"",G741,F741),OFFSET('Maximum minutes'!$C$1,T741-1,0,1,U741+1),0)-1)*IF(OR(ISNUMBER(J741),J741="sans examen"),1,0)*IF(W741&lt;MinDate,1,0),"")</f>
        <v/>
      </c>
      <c r="N741" s="36">
        <f t="shared" ca="1" si="23"/>
        <v>0</v>
      </c>
      <c r="O741" s="36" t="e">
        <f ca="1">LEFT(OFFSET(Lists!$Q$2,MATCH(E741,Lists!$R$3:$R$19,0),0),4)</f>
        <v>#N/A</v>
      </c>
      <c r="P741" s="36" t="e">
        <f ca="1">MATCH(O741,Lists!$S$2:$S$640,1)</f>
        <v>#N/A</v>
      </c>
      <c r="Q741" s="36" t="e">
        <f ca="1">MATCH(LEFT(OFFSET(Lists!$Q$2,MATCH(E741,Lists!$R$3:$R$19,0)+1,0),4),Lists!$S$3:$S$640,1)</f>
        <v>#N/A</v>
      </c>
      <c r="R741" s="36" t="e">
        <f ca="1">LEFT(OFFSET(Lists!$S$2,P741-1+MATCH(F741,OFFSET(Lists!$T$3,P741-1,0,Q741-P741+1),0),0),6)</f>
        <v>#N/A</v>
      </c>
      <c r="S741" s="36" t="e">
        <f ca="1">VLOOKUP(R741,Lists!B:D,3,FALSE)</f>
        <v>#N/A</v>
      </c>
      <c r="T741" s="36" t="str">
        <f>IF(F741&lt;&gt;"",MATCH(R741,'Maximum minutes'!B:B,0),"")</f>
        <v/>
      </c>
      <c r="U741" s="36">
        <f ca="1">IF(F741&lt;&gt;"",COUNTA(OFFSET('Maximum minutes'!$C$1,'Annexe A1 Cours'!T741,0,1,50)),0)</f>
        <v>0</v>
      </c>
      <c r="V741" s="37">
        <f ca="1">IFERROR(OFFSET('Maximum minutes'!$C$1,T741+1,-1+MATCH(G741,OFFSET('Maximum minutes'!$C$1,T741-1,0,1,50),0)),0)</f>
        <v>0</v>
      </c>
      <c r="W741" s="38">
        <f t="shared" ca="1" si="22"/>
        <v>0</v>
      </c>
    </row>
    <row r="742" spans="1:23" s="36" customFormat="1" ht="18.75">
      <c r="A742" s="34"/>
      <c r="B742" s="39"/>
      <c r="C742" s="39"/>
      <c r="D742" s="35"/>
      <c r="E742" s="40"/>
      <c r="F742" s="39"/>
      <c r="G742" s="39"/>
      <c r="H742" s="39"/>
      <c r="I742" s="34"/>
      <c r="J742" s="34"/>
      <c r="K742" s="34"/>
      <c r="L742" s="34"/>
      <c r="M742" s="43" t="str">
        <f ca="1">IFERROR(OFFSET('Maximum minutes'!$C$1,T742,MATCH(IF(G742&lt;&gt;"",G742,F742),OFFSET('Maximum minutes'!$C$1,T742-1,0,1,U742+1),0)-1)*IF(OR(ISNUMBER(J742),J742="sans examen"),1,0)*IF(W742&lt;MinDate,1,0),"")</f>
        <v/>
      </c>
      <c r="N742" s="36">
        <f t="shared" ca="1" si="23"/>
        <v>0</v>
      </c>
      <c r="O742" s="36" t="e">
        <f ca="1">LEFT(OFFSET(Lists!$Q$2,MATCH(E742,Lists!$R$3:$R$19,0),0),4)</f>
        <v>#N/A</v>
      </c>
      <c r="P742" s="36" t="e">
        <f ca="1">MATCH(O742,Lists!$S$2:$S$640,1)</f>
        <v>#N/A</v>
      </c>
      <c r="Q742" s="36" t="e">
        <f ca="1">MATCH(LEFT(OFFSET(Lists!$Q$2,MATCH(E742,Lists!$R$3:$R$19,0)+1,0),4),Lists!$S$3:$S$640,1)</f>
        <v>#N/A</v>
      </c>
      <c r="R742" s="36" t="e">
        <f ca="1">LEFT(OFFSET(Lists!$S$2,P742-1+MATCH(F742,OFFSET(Lists!$T$3,P742-1,0,Q742-P742+1),0),0),6)</f>
        <v>#N/A</v>
      </c>
      <c r="S742" s="36" t="e">
        <f ca="1">VLOOKUP(R742,Lists!B:D,3,FALSE)</f>
        <v>#N/A</v>
      </c>
      <c r="T742" s="36" t="str">
        <f>IF(F742&lt;&gt;"",MATCH(R742,'Maximum minutes'!B:B,0),"")</f>
        <v/>
      </c>
      <c r="U742" s="36">
        <f ca="1">IF(F742&lt;&gt;"",COUNTA(OFFSET('Maximum minutes'!$C$1,'Annexe A1 Cours'!T742,0,1,50)),0)</f>
        <v>0</v>
      </c>
      <c r="V742" s="37">
        <f ca="1">IFERROR(OFFSET('Maximum minutes'!$C$1,T742+1,-1+MATCH(G742,OFFSET('Maximum minutes'!$C$1,T742-1,0,1,50),0)),0)</f>
        <v>0</v>
      </c>
      <c r="W742" s="38">
        <f t="shared" ca="1" si="22"/>
        <v>0</v>
      </c>
    </row>
    <row r="743" spans="1:23" s="36" customFormat="1" ht="18.75">
      <c r="A743" s="34"/>
      <c r="B743" s="39"/>
      <c r="C743" s="39"/>
      <c r="D743" s="35"/>
      <c r="E743" s="40"/>
      <c r="F743" s="39"/>
      <c r="G743" s="39"/>
      <c r="H743" s="39"/>
      <c r="I743" s="34"/>
      <c r="J743" s="34"/>
      <c r="K743" s="34"/>
      <c r="L743" s="34"/>
      <c r="M743" s="43" t="str">
        <f ca="1">IFERROR(OFFSET('Maximum minutes'!$C$1,T743,MATCH(IF(G743&lt;&gt;"",G743,F743),OFFSET('Maximum minutes'!$C$1,T743-1,0,1,U743+1),0)-1)*IF(OR(ISNUMBER(J743),J743="sans examen"),1,0)*IF(W743&lt;MinDate,1,0),"")</f>
        <v/>
      </c>
      <c r="N743" s="36">
        <f t="shared" ca="1" si="23"/>
        <v>0</v>
      </c>
      <c r="O743" s="36" t="e">
        <f ca="1">LEFT(OFFSET(Lists!$Q$2,MATCH(E743,Lists!$R$3:$R$19,0),0),4)</f>
        <v>#N/A</v>
      </c>
      <c r="P743" s="36" t="e">
        <f ca="1">MATCH(O743,Lists!$S$2:$S$640,1)</f>
        <v>#N/A</v>
      </c>
      <c r="Q743" s="36" t="e">
        <f ca="1">MATCH(LEFT(OFFSET(Lists!$Q$2,MATCH(E743,Lists!$R$3:$R$19,0)+1,0),4),Lists!$S$3:$S$640,1)</f>
        <v>#N/A</v>
      </c>
      <c r="R743" s="36" t="e">
        <f ca="1">LEFT(OFFSET(Lists!$S$2,P743-1+MATCH(F743,OFFSET(Lists!$T$3,P743-1,0,Q743-P743+1),0),0),6)</f>
        <v>#N/A</v>
      </c>
      <c r="S743" s="36" t="e">
        <f ca="1">VLOOKUP(R743,Lists!B:D,3,FALSE)</f>
        <v>#N/A</v>
      </c>
      <c r="T743" s="36" t="str">
        <f>IF(F743&lt;&gt;"",MATCH(R743,'Maximum minutes'!B:B,0),"")</f>
        <v/>
      </c>
      <c r="U743" s="36">
        <f ca="1">IF(F743&lt;&gt;"",COUNTA(OFFSET('Maximum minutes'!$C$1,'Annexe A1 Cours'!T743,0,1,50)),0)</f>
        <v>0</v>
      </c>
      <c r="V743" s="37">
        <f ca="1">IFERROR(OFFSET('Maximum minutes'!$C$1,T743+1,-1+MATCH(G743,OFFSET('Maximum minutes'!$C$1,T743-1,0,1,50),0)),0)</f>
        <v>0</v>
      </c>
      <c r="W743" s="38">
        <f t="shared" ca="1" si="22"/>
        <v>0</v>
      </c>
    </row>
    <row r="744" spans="1:23" s="36" customFormat="1" ht="18.75">
      <c r="A744" s="34"/>
      <c r="B744" s="39"/>
      <c r="C744" s="39"/>
      <c r="D744" s="35"/>
      <c r="E744" s="40"/>
      <c r="F744" s="39"/>
      <c r="G744" s="39"/>
      <c r="H744" s="39"/>
      <c r="I744" s="34"/>
      <c r="J744" s="34"/>
      <c r="K744" s="34"/>
      <c r="L744" s="34"/>
      <c r="M744" s="43" t="str">
        <f ca="1">IFERROR(OFFSET('Maximum minutes'!$C$1,T744,MATCH(IF(G744&lt;&gt;"",G744,F744),OFFSET('Maximum minutes'!$C$1,T744-1,0,1,U744+1),0)-1)*IF(OR(ISNUMBER(J744),J744="sans examen"),1,0)*IF(W744&lt;MinDate,1,0),"")</f>
        <v/>
      </c>
      <c r="N744" s="36">
        <f t="shared" ca="1" si="23"/>
        <v>0</v>
      </c>
      <c r="O744" s="36" t="e">
        <f ca="1">LEFT(OFFSET(Lists!$Q$2,MATCH(E744,Lists!$R$3:$R$19,0),0),4)</f>
        <v>#N/A</v>
      </c>
      <c r="P744" s="36" t="e">
        <f ca="1">MATCH(O744,Lists!$S$2:$S$640,1)</f>
        <v>#N/A</v>
      </c>
      <c r="Q744" s="36" t="e">
        <f ca="1">MATCH(LEFT(OFFSET(Lists!$Q$2,MATCH(E744,Lists!$R$3:$R$19,0)+1,0),4),Lists!$S$3:$S$640,1)</f>
        <v>#N/A</v>
      </c>
      <c r="R744" s="36" t="e">
        <f ca="1">LEFT(OFFSET(Lists!$S$2,P744-1+MATCH(F744,OFFSET(Lists!$T$3,P744-1,0,Q744-P744+1),0),0),6)</f>
        <v>#N/A</v>
      </c>
      <c r="S744" s="36" t="e">
        <f ca="1">VLOOKUP(R744,Lists!B:D,3,FALSE)</f>
        <v>#N/A</v>
      </c>
      <c r="T744" s="36" t="str">
        <f>IF(F744&lt;&gt;"",MATCH(R744,'Maximum minutes'!B:B,0),"")</f>
        <v/>
      </c>
      <c r="U744" s="36">
        <f ca="1">IF(F744&lt;&gt;"",COUNTA(OFFSET('Maximum minutes'!$C$1,'Annexe A1 Cours'!T744,0,1,50)),0)</f>
        <v>0</v>
      </c>
      <c r="V744" s="37">
        <f ca="1">IFERROR(OFFSET('Maximum minutes'!$C$1,T744+1,-1+MATCH(G744,OFFSET('Maximum minutes'!$C$1,T744-1,0,1,50),0)),0)</f>
        <v>0</v>
      </c>
      <c r="W744" s="38">
        <f t="shared" ca="1" si="22"/>
        <v>0</v>
      </c>
    </row>
    <row r="745" spans="1:23" s="36" customFormat="1" ht="18.75">
      <c r="A745" s="34"/>
      <c r="B745" s="39"/>
      <c r="C745" s="39"/>
      <c r="D745" s="35"/>
      <c r="E745" s="40"/>
      <c r="F745" s="39"/>
      <c r="G745" s="39"/>
      <c r="H745" s="39"/>
      <c r="I745" s="34"/>
      <c r="J745" s="34"/>
      <c r="K745" s="34"/>
      <c r="L745" s="34"/>
      <c r="M745" s="43" t="str">
        <f ca="1">IFERROR(OFFSET('Maximum minutes'!$C$1,T745,MATCH(IF(G745&lt;&gt;"",G745,F745),OFFSET('Maximum minutes'!$C$1,T745-1,0,1,U745+1),0)-1)*IF(OR(ISNUMBER(J745),J745="sans examen"),1,0)*IF(W745&lt;MinDate,1,0),"")</f>
        <v/>
      </c>
      <c r="N745" s="36">
        <f t="shared" ca="1" si="23"/>
        <v>0</v>
      </c>
      <c r="O745" s="36" t="e">
        <f ca="1">LEFT(OFFSET(Lists!$Q$2,MATCH(E745,Lists!$R$3:$R$19,0),0),4)</f>
        <v>#N/A</v>
      </c>
      <c r="P745" s="36" t="e">
        <f ca="1">MATCH(O745,Lists!$S$2:$S$640,1)</f>
        <v>#N/A</v>
      </c>
      <c r="Q745" s="36" t="e">
        <f ca="1">MATCH(LEFT(OFFSET(Lists!$Q$2,MATCH(E745,Lists!$R$3:$R$19,0)+1,0),4),Lists!$S$3:$S$640,1)</f>
        <v>#N/A</v>
      </c>
      <c r="R745" s="36" t="e">
        <f ca="1">LEFT(OFFSET(Lists!$S$2,P745-1+MATCH(F745,OFFSET(Lists!$T$3,P745-1,0,Q745-P745+1),0),0),6)</f>
        <v>#N/A</v>
      </c>
      <c r="S745" s="36" t="e">
        <f ca="1">VLOOKUP(R745,Lists!B:D,3,FALSE)</f>
        <v>#N/A</v>
      </c>
      <c r="T745" s="36" t="str">
        <f>IF(F745&lt;&gt;"",MATCH(R745,'Maximum minutes'!B:B,0),"")</f>
        <v/>
      </c>
      <c r="U745" s="36">
        <f ca="1">IF(F745&lt;&gt;"",COUNTA(OFFSET('Maximum minutes'!$C$1,'Annexe A1 Cours'!T745,0,1,50)),0)</f>
        <v>0</v>
      </c>
      <c r="V745" s="37">
        <f ca="1">IFERROR(OFFSET('Maximum minutes'!$C$1,T745+1,-1+MATCH(G745,OFFSET('Maximum minutes'!$C$1,T745-1,0,1,50),0)),0)</f>
        <v>0</v>
      </c>
      <c r="W745" s="38">
        <f t="shared" ca="1" si="22"/>
        <v>0</v>
      </c>
    </row>
    <row r="746" spans="1:23" s="36" customFormat="1" ht="18.75">
      <c r="A746" s="34"/>
      <c r="B746" s="39"/>
      <c r="C746" s="39"/>
      <c r="D746" s="35"/>
      <c r="E746" s="40"/>
      <c r="F746" s="39"/>
      <c r="G746" s="39"/>
      <c r="H746" s="39"/>
      <c r="I746" s="34"/>
      <c r="J746" s="34"/>
      <c r="K746" s="34"/>
      <c r="L746" s="34"/>
      <c r="M746" s="43" t="str">
        <f ca="1">IFERROR(OFFSET('Maximum minutes'!$C$1,T746,MATCH(IF(G746&lt;&gt;"",G746,F746),OFFSET('Maximum minutes'!$C$1,T746-1,0,1,U746+1),0)-1)*IF(OR(ISNUMBER(J746),J746="sans examen"),1,0)*IF(W746&lt;MinDate,1,0),"")</f>
        <v/>
      </c>
      <c r="N746" s="36">
        <f t="shared" ca="1" si="23"/>
        <v>0</v>
      </c>
      <c r="O746" s="36" t="e">
        <f ca="1">LEFT(OFFSET(Lists!$Q$2,MATCH(E746,Lists!$R$3:$R$19,0),0),4)</f>
        <v>#N/A</v>
      </c>
      <c r="P746" s="36" t="e">
        <f ca="1">MATCH(O746,Lists!$S$2:$S$640,1)</f>
        <v>#N/A</v>
      </c>
      <c r="Q746" s="36" t="e">
        <f ca="1">MATCH(LEFT(OFFSET(Lists!$Q$2,MATCH(E746,Lists!$R$3:$R$19,0)+1,0),4),Lists!$S$3:$S$640,1)</f>
        <v>#N/A</v>
      </c>
      <c r="R746" s="36" t="e">
        <f ca="1">LEFT(OFFSET(Lists!$S$2,P746-1+MATCH(F746,OFFSET(Lists!$T$3,P746-1,0,Q746-P746+1),0),0),6)</f>
        <v>#N/A</v>
      </c>
      <c r="S746" s="36" t="e">
        <f ca="1">VLOOKUP(R746,Lists!B:D,3,FALSE)</f>
        <v>#N/A</v>
      </c>
      <c r="T746" s="36" t="str">
        <f>IF(F746&lt;&gt;"",MATCH(R746,'Maximum minutes'!B:B,0),"")</f>
        <v/>
      </c>
      <c r="U746" s="36">
        <f ca="1">IF(F746&lt;&gt;"",COUNTA(OFFSET('Maximum minutes'!$C$1,'Annexe A1 Cours'!T746,0,1,50)),0)</f>
        <v>0</v>
      </c>
      <c r="V746" s="37">
        <f ca="1">IFERROR(OFFSET('Maximum minutes'!$C$1,T746+1,-1+MATCH(G746,OFFSET('Maximum minutes'!$C$1,T746-1,0,1,50),0)),0)</f>
        <v>0</v>
      </c>
      <c r="W746" s="38">
        <f t="shared" ca="1" si="22"/>
        <v>0</v>
      </c>
    </row>
    <row r="747" spans="1:23" s="36" customFormat="1" ht="18.75">
      <c r="A747" s="34"/>
      <c r="B747" s="39"/>
      <c r="C747" s="39"/>
      <c r="D747" s="35"/>
      <c r="E747" s="40"/>
      <c r="F747" s="39"/>
      <c r="G747" s="39"/>
      <c r="H747" s="39"/>
      <c r="I747" s="34"/>
      <c r="J747" s="34"/>
      <c r="K747" s="34"/>
      <c r="L747" s="34"/>
      <c r="M747" s="43" t="str">
        <f ca="1">IFERROR(OFFSET('Maximum minutes'!$C$1,T747,MATCH(IF(G747&lt;&gt;"",G747,F747),OFFSET('Maximum minutes'!$C$1,T747-1,0,1,U747+1),0)-1)*IF(OR(ISNUMBER(J747),J747="sans examen"),1,0)*IF(W747&lt;MinDate,1,0),"")</f>
        <v/>
      </c>
      <c r="N747" s="36">
        <f t="shared" ca="1" si="23"/>
        <v>0</v>
      </c>
      <c r="O747" s="36" t="e">
        <f ca="1">LEFT(OFFSET(Lists!$Q$2,MATCH(E747,Lists!$R$3:$R$19,0),0),4)</f>
        <v>#N/A</v>
      </c>
      <c r="P747" s="36" t="e">
        <f ca="1">MATCH(O747,Lists!$S$2:$S$640,1)</f>
        <v>#N/A</v>
      </c>
      <c r="Q747" s="36" t="e">
        <f ca="1">MATCH(LEFT(OFFSET(Lists!$Q$2,MATCH(E747,Lists!$R$3:$R$19,0)+1,0),4),Lists!$S$3:$S$640,1)</f>
        <v>#N/A</v>
      </c>
      <c r="R747" s="36" t="e">
        <f ca="1">LEFT(OFFSET(Lists!$S$2,P747-1+MATCH(F747,OFFSET(Lists!$T$3,P747-1,0,Q747-P747+1),0),0),6)</f>
        <v>#N/A</v>
      </c>
      <c r="S747" s="36" t="e">
        <f ca="1">VLOOKUP(R747,Lists!B:D,3,FALSE)</f>
        <v>#N/A</v>
      </c>
      <c r="T747" s="36" t="str">
        <f>IF(F747&lt;&gt;"",MATCH(R747,'Maximum minutes'!B:B,0),"")</f>
        <v/>
      </c>
      <c r="U747" s="36">
        <f ca="1">IF(F747&lt;&gt;"",COUNTA(OFFSET('Maximum minutes'!$C$1,'Annexe A1 Cours'!T747,0,1,50)),0)</f>
        <v>0</v>
      </c>
      <c r="V747" s="37">
        <f ca="1">IFERROR(OFFSET('Maximum minutes'!$C$1,T747+1,-1+MATCH(G747,OFFSET('Maximum minutes'!$C$1,T747-1,0,1,50),0)),0)</f>
        <v>0</v>
      </c>
      <c r="W747" s="38">
        <f t="shared" ca="1" si="22"/>
        <v>0</v>
      </c>
    </row>
    <row r="748" spans="1:23" s="36" customFormat="1" ht="18.75">
      <c r="A748" s="34"/>
      <c r="B748" s="39"/>
      <c r="C748" s="39"/>
      <c r="D748" s="35"/>
      <c r="E748" s="40"/>
      <c r="F748" s="39"/>
      <c r="G748" s="39"/>
      <c r="H748" s="39"/>
      <c r="I748" s="34"/>
      <c r="J748" s="34"/>
      <c r="K748" s="34"/>
      <c r="L748" s="34"/>
      <c r="M748" s="43" t="str">
        <f ca="1">IFERROR(OFFSET('Maximum minutes'!$C$1,T748,MATCH(IF(G748&lt;&gt;"",G748,F748),OFFSET('Maximum minutes'!$C$1,T748-1,0,1,U748+1),0)-1)*IF(OR(ISNUMBER(J748),J748="sans examen"),1,0)*IF(W748&lt;MinDate,1,0),"")</f>
        <v/>
      </c>
      <c r="N748" s="36">
        <f t="shared" ca="1" si="23"/>
        <v>0</v>
      </c>
      <c r="O748" s="36" t="e">
        <f ca="1">LEFT(OFFSET(Lists!$Q$2,MATCH(E748,Lists!$R$3:$R$19,0),0),4)</f>
        <v>#N/A</v>
      </c>
      <c r="P748" s="36" t="e">
        <f ca="1">MATCH(O748,Lists!$S$2:$S$640,1)</f>
        <v>#N/A</v>
      </c>
      <c r="Q748" s="36" t="e">
        <f ca="1">MATCH(LEFT(OFFSET(Lists!$Q$2,MATCH(E748,Lists!$R$3:$R$19,0)+1,0),4),Lists!$S$3:$S$640,1)</f>
        <v>#N/A</v>
      </c>
      <c r="R748" s="36" t="e">
        <f ca="1">LEFT(OFFSET(Lists!$S$2,P748-1+MATCH(F748,OFFSET(Lists!$T$3,P748-1,0,Q748-P748+1),0),0),6)</f>
        <v>#N/A</v>
      </c>
      <c r="S748" s="36" t="e">
        <f ca="1">VLOOKUP(R748,Lists!B:D,3,FALSE)</f>
        <v>#N/A</v>
      </c>
      <c r="T748" s="36" t="str">
        <f>IF(F748&lt;&gt;"",MATCH(R748,'Maximum minutes'!B:B,0),"")</f>
        <v/>
      </c>
      <c r="U748" s="36">
        <f ca="1">IF(F748&lt;&gt;"",COUNTA(OFFSET('Maximum minutes'!$C$1,'Annexe A1 Cours'!T748,0,1,50)),0)</f>
        <v>0</v>
      </c>
      <c r="V748" s="37">
        <f ca="1">IFERROR(OFFSET('Maximum minutes'!$C$1,T748+1,-1+MATCH(G748,OFFSET('Maximum minutes'!$C$1,T748-1,0,1,50),0)),0)</f>
        <v>0</v>
      </c>
      <c r="W748" s="38">
        <f t="shared" ca="1" si="22"/>
        <v>0</v>
      </c>
    </row>
    <row r="749" spans="1:23" s="36" customFormat="1" ht="18.75">
      <c r="A749" s="34"/>
      <c r="B749" s="39"/>
      <c r="C749" s="39"/>
      <c r="D749" s="35"/>
      <c r="E749" s="40"/>
      <c r="F749" s="39"/>
      <c r="G749" s="39"/>
      <c r="H749" s="39"/>
      <c r="I749" s="34"/>
      <c r="J749" s="34"/>
      <c r="K749" s="34"/>
      <c r="L749" s="34"/>
      <c r="M749" s="43" t="str">
        <f ca="1">IFERROR(OFFSET('Maximum minutes'!$C$1,T749,MATCH(IF(G749&lt;&gt;"",G749,F749),OFFSET('Maximum minutes'!$C$1,T749-1,0,1,U749+1),0)-1)*IF(OR(ISNUMBER(J749),J749="sans examen"),1,0)*IF(W749&lt;MinDate,1,0),"")</f>
        <v/>
      </c>
      <c r="N749" s="36">
        <f t="shared" ca="1" si="23"/>
        <v>0</v>
      </c>
      <c r="O749" s="36" t="e">
        <f ca="1">LEFT(OFFSET(Lists!$Q$2,MATCH(E749,Lists!$R$3:$R$19,0),0),4)</f>
        <v>#N/A</v>
      </c>
      <c r="P749" s="36" t="e">
        <f ca="1">MATCH(O749,Lists!$S$2:$S$640,1)</f>
        <v>#N/A</v>
      </c>
      <c r="Q749" s="36" t="e">
        <f ca="1">MATCH(LEFT(OFFSET(Lists!$Q$2,MATCH(E749,Lists!$R$3:$R$19,0)+1,0),4),Lists!$S$3:$S$640,1)</f>
        <v>#N/A</v>
      </c>
      <c r="R749" s="36" t="e">
        <f ca="1">LEFT(OFFSET(Lists!$S$2,P749-1+MATCH(F749,OFFSET(Lists!$T$3,P749-1,0,Q749-P749+1),0),0),6)</f>
        <v>#N/A</v>
      </c>
      <c r="S749" s="36" t="e">
        <f ca="1">VLOOKUP(R749,Lists!B:D,3,FALSE)</f>
        <v>#N/A</v>
      </c>
      <c r="T749" s="36" t="str">
        <f>IF(F749&lt;&gt;"",MATCH(R749,'Maximum minutes'!B:B,0),"")</f>
        <v/>
      </c>
      <c r="U749" s="36">
        <f ca="1">IF(F749&lt;&gt;"",COUNTA(OFFSET('Maximum minutes'!$C$1,'Annexe A1 Cours'!T749,0,1,50)),0)</f>
        <v>0</v>
      </c>
      <c r="V749" s="37">
        <f ca="1">IFERROR(OFFSET('Maximum minutes'!$C$1,T749+1,-1+MATCH(G749,OFFSET('Maximum minutes'!$C$1,T749-1,0,1,50),0)),0)</f>
        <v>0</v>
      </c>
      <c r="W749" s="38">
        <f t="shared" ca="1" si="22"/>
        <v>0</v>
      </c>
    </row>
    <row r="750" spans="1:23" s="36" customFormat="1" ht="18.75">
      <c r="A750" s="34"/>
      <c r="B750" s="39"/>
      <c r="C750" s="39"/>
      <c r="D750" s="35"/>
      <c r="E750" s="40"/>
      <c r="F750" s="39"/>
      <c r="G750" s="39"/>
      <c r="H750" s="39"/>
      <c r="I750" s="34"/>
      <c r="J750" s="34"/>
      <c r="K750" s="34"/>
      <c r="L750" s="34"/>
      <c r="M750" s="43" t="str">
        <f ca="1">IFERROR(OFFSET('Maximum minutes'!$C$1,T750,MATCH(IF(G750&lt;&gt;"",G750,F750),OFFSET('Maximum minutes'!$C$1,T750-1,0,1,U750+1),0)-1)*IF(OR(ISNUMBER(J750),J750="sans examen"),1,0)*IF(W750&lt;MinDate,1,0),"")</f>
        <v/>
      </c>
      <c r="N750" s="36">
        <f t="shared" ca="1" si="23"/>
        <v>0</v>
      </c>
      <c r="O750" s="36" t="e">
        <f ca="1">LEFT(OFFSET(Lists!$Q$2,MATCH(E750,Lists!$R$3:$R$19,0),0),4)</f>
        <v>#N/A</v>
      </c>
      <c r="P750" s="36" t="e">
        <f ca="1">MATCH(O750,Lists!$S$2:$S$640,1)</f>
        <v>#N/A</v>
      </c>
      <c r="Q750" s="36" t="e">
        <f ca="1">MATCH(LEFT(OFFSET(Lists!$Q$2,MATCH(E750,Lists!$R$3:$R$19,0)+1,0),4),Lists!$S$3:$S$640,1)</f>
        <v>#N/A</v>
      </c>
      <c r="R750" s="36" t="e">
        <f ca="1">LEFT(OFFSET(Lists!$S$2,P750-1+MATCH(F750,OFFSET(Lists!$T$3,P750-1,0,Q750-P750+1),0),0),6)</f>
        <v>#N/A</v>
      </c>
      <c r="S750" s="36" t="e">
        <f ca="1">VLOOKUP(R750,Lists!B:D,3,FALSE)</f>
        <v>#N/A</v>
      </c>
      <c r="T750" s="36" t="str">
        <f>IF(F750&lt;&gt;"",MATCH(R750,'Maximum minutes'!B:B,0),"")</f>
        <v/>
      </c>
      <c r="U750" s="36">
        <f ca="1">IF(F750&lt;&gt;"",COUNTA(OFFSET('Maximum minutes'!$C$1,'Annexe A1 Cours'!T750,0,1,50)),0)</f>
        <v>0</v>
      </c>
      <c r="V750" s="37">
        <f ca="1">IFERROR(OFFSET('Maximum minutes'!$C$1,T750+1,-1+MATCH(G750,OFFSET('Maximum minutes'!$C$1,T750-1,0,1,50),0)),0)</f>
        <v>0</v>
      </c>
      <c r="W750" s="38">
        <f t="shared" ca="1" si="22"/>
        <v>0</v>
      </c>
    </row>
    <row r="751" spans="1:23" s="36" customFormat="1" ht="18.75">
      <c r="A751" s="34"/>
      <c r="B751" s="39"/>
      <c r="C751" s="39"/>
      <c r="D751" s="35"/>
      <c r="E751" s="40"/>
      <c r="F751" s="39"/>
      <c r="G751" s="39"/>
      <c r="H751" s="39"/>
      <c r="I751" s="34"/>
      <c r="J751" s="34"/>
      <c r="K751" s="34"/>
      <c r="L751" s="34"/>
      <c r="M751" s="43" t="str">
        <f ca="1">IFERROR(OFFSET('Maximum minutes'!$C$1,T751,MATCH(IF(G751&lt;&gt;"",G751,F751),OFFSET('Maximum minutes'!$C$1,T751-1,0,1,U751+1),0)-1)*IF(OR(ISNUMBER(J751),J751="sans examen"),1,0)*IF(W751&lt;MinDate,1,0),"")</f>
        <v/>
      </c>
      <c r="N751" s="36">
        <f t="shared" ca="1" si="23"/>
        <v>0</v>
      </c>
      <c r="O751" s="36" t="e">
        <f ca="1">LEFT(OFFSET(Lists!$Q$2,MATCH(E751,Lists!$R$3:$R$19,0),0),4)</f>
        <v>#N/A</v>
      </c>
      <c r="P751" s="36" t="e">
        <f ca="1">MATCH(O751,Lists!$S$2:$S$640,1)</f>
        <v>#N/A</v>
      </c>
      <c r="Q751" s="36" t="e">
        <f ca="1">MATCH(LEFT(OFFSET(Lists!$Q$2,MATCH(E751,Lists!$R$3:$R$19,0)+1,0),4),Lists!$S$3:$S$640,1)</f>
        <v>#N/A</v>
      </c>
      <c r="R751" s="36" t="e">
        <f ca="1">LEFT(OFFSET(Lists!$S$2,P751-1+MATCH(F751,OFFSET(Lists!$T$3,P751-1,0,Q751-P751+1),0),0),6)</f>
        <v>#N/A</v>
      </c>
      <c r="S751" s="36" t="e">
        <f ca="1">VLOOKUP(R751,Lists!B:D,3,FALSE)</f>
        <v>#N/A</v>
      </c>
      <c r="T751" s="36" t="str">
        <f>IF(F751&lt;&gt;"",MATCH(R751,'Maximum minutes'!B:B,0),"")</f>
        <v/>
      </c>
      <c r="U751" s="36">
        <f ca="1">IF(F751&lt;&gt;"",COUNTA(OFFSET('Maximum minutes'!$C$1,'Annexe A1 Cours'!T751,0,1,50)),0)</f>
        <v>0</v>
      </c>
      <c r="V751" s="37">
        <f ca="1">IFERROR(OFFSET('Maximum minutes'!$C$1,T751+1,-1+MATCH(G751,OFFSET('Maximum minutes'!$C$1,T751-1,0,1,50),0)),0)</f>
        <v>0</v>
      </c>
      <c r="W751" s="38">
        <f t="shared" ca="1" si="22"/>
        <v>0</v>
      </c>
    </row>
    <row r="752" spans="1:23" s="36" customFormat="1" ht="18.75">
      <c r="A752" s="34"/>
      <c r="B752" s="39"/>
      <c r="C752" s="39"/>
      <c r="D752" s="35"/>
      <c r="E752" s="40"/>
      <c r="F752" s="39"/>
      <c r="G752" s="39"/>
      <c r="H752" s="39"/>
      <c r="I752" s="34"/>
      <c r="J752" s="34"/>
      <c r="K752" s="34"/>
      <c r="L752" s="34"/>
      <c r="M752" s="43" t="str">
        <f ca="1">IFERROR(OFFSET('Maximum minutes'!$C$1,T752,MATCH(IF(G752&lt;&gt;"",G752,F752),OFFSET('Maximum minutes'!$C$1,T752-1,0,1,U752+1),0)-1)*IF(OR(ISNUMBER(J752),J752="sans examen"),1,0)*IF(W752&lt;MinDate,1,0),"")</f>
        <v/>
      </c>
      <c r="N752" s="36">
        <f t="shared" ca="1" si="23"/>
        <v>0</v>
      </c>
      <c r="O752" s="36" t="e">
        <f ca="1">LEFT(OFFSET(Lists!$Q$2,MATCH(E752,Lists!$R$3:$R$19,0),0),4)</f>
        <v>#N/A</v>
      </c>
      <c r="P752" s="36" t="e">
        <f ca="1">MATCH(O752,Lists!$S$2:$S$640,1)</f>
        <v>#N/A</v>
      </c>
      <c r="Q752" s="36" t="e">
        <f ca="1">MATCH(LEFT(OFFSET(Lists!$Q$2,MATCH(E752,Lists!$R$3:$R$19,0)+1,0),4),Lists!$S$3:$S$640,1)</f>
        <v>#N/A</v>
      </c>
      <c r="R752" s="36" t="e">
        <f ca="1">LEFT(OFFSET(Lists!$S$2,P752-1+MATCH(F752,OFFSET(Lists!$T$3,P752-1,0,Q752-P752+1),0),0),6)</f>
        <v>#N/A</v>
      </c>
      <c r="S752" s="36" t="e">
        <f ca="1">VLOOKUP(R752,Lists!B:D,3,FALSE)</f>
        <v>#N/A</v>
      </c>
      <c r="T752" s="36" t="str">
        <f>IF(F752&lt;&gt;"",MATCH(R752,'Maximum minutes'!B:B,0),"")</f>
        <v/>
      </c>
      <c r="U752" s="36">
        <f ca="1">IF(F752&lt;&gt;"",COUNTA(OFFSET('Maximum minutes'!$C$1,'Annexe A1 Cours'!T752,0,1,50)),0)</f>
        <v>0</v>
      </c>
      <c r="V752" s="37">
        <f ca="1">IFERROR(OFFSET('Maximum minutes'!$C$1,T752+1,-1+MATCH(G752,OFFSET('Maximum minutes'!$C$1,T752-1,0,1,50),0)),0)</f>
        <v>0</v>
      </c>
      <c r="W752" s="38">
        <f t="shared" ca="1" si="22"/>
        <v>0</v>
      </c>
    </row>
    <row r="753" spans="1:23" s="36" customFormat="1" ht="18.75">
      <c r="A753" s="34"/>
      <c r="B753" s="39"/>
      <c r="C753" s="39"/>
      <c r="D753" s="35"/>
      <c r="E753" s="40"/>
      <c r="F753" s="39"/>
      <c r="G753" s="39"/>
      <c r="H753" s="39"/>
      <c r="I753" s="34"/>
      <c r="J753" s="34"/>
      <c r="K753" s="34"/>
      <c r="L753" s="34"/>
      <c r="M753" s="43" t="str">
        <f ca="1">IFERROR(OFFSET('Maximum minutes'!$C$1,T753,MATCH(IF(G753&lt;&gt;"",G753,F753),OFFSET('Maximum minutes'!$C$1,T753-1,0,1,U753+1),0)-1)*IF(OR(ISNUMBER(J753),J753="sans examen"),1,0)*IF(W753&lt;MinDate,1,0),"")</f>
        <v/>
      </c>
      <c r="N753" s="36">
        <f t="shared" ca="1" si="23"/>
        <v>0</v>
      </c>
      <c r="O753" s="36" t="e">
        <f ca="1">LEFT(OFFSET(Lists!$Q$2,MATCH(E753,Lists!$R$3:$R$19,0),0),4)</f>
        <v>#N/A</v>
      </c>
      <c r="P753" s="36" t="e">
        <f ca="1">MATCH(O753,Lists!$S$2:$S$640,1)</f>
        <v>#N/A</v>
      </c>
      <c r="Q753" s="36" t="e">
        <f ca="1">MATCH(LEFT(OFFSET(Lists!$Q$2,MATCH(E753,Lists!$R$3:$R$19,0)+1,0),4),Lists!$S$3:$S$640,1)</f>
        <v>#N/A</v>
      </c>
      <c r="R753" s="36" t="e">
        <f ca="1">LEFT(OFFSET(Lists!$S$2,P753-1+MATCH(F753,OFFSET(Lists!$T$3,P753-1,0,Q753-P753+1),0),0),6)</f>
        <v>#N/A</v>
      </c>
      <c r="S753" s="36" t="e">
        <f ca="1">VLOOKUP(R753,Lists!B:D,3,FALSE)</f>
        <v>#N/A</v>
      </c>
      <c r="T753" s="36" t="str">
        <f>IF(F753&lt;&gt;"",MATCH(R753,'Maximum minutes'!B:B,0),"")</f>
        <v/>
      </c>
      <c r="U753" s="36">
        <f ca="1">IF(F753&lt;&gt;"",COUNTA(OFFSET('Maximum minutes'!$C$1,'Annexe A1 Cours'!T753,0,1,50)),0)</f>
        <v>0</v>
      </c>
      <c r="V753" s="37">
        <f ca="1">IFERROR(OFFSET('Maximum minutes'!$C$1,T753+1,-1+MATCH(G753,OFFSET('Maximum minutes'!$C$1,T753-1,0,1,50),0)),0)</f>
        <v>0</v>
      </c>
      <c r="W753" s="38">
        <f t="shared" ca="1" si="22"/>
        <v>0</v>
      </c>
    </row>
    <row r="754" spans="1:23" s="36" customFormat="1" ht="18.75">
      <c r="A754" s="34"/>
      <c r="B754" s="39"/>
      <c r="C754" s="39"/>
      <c r="D754" s="35"/>
      <c r="E754" s="40"/>
      <c r="F754" s="39"/>
      <c r="G754" s="39"/>
      <c r="H754" s="39"/>
      <c r="I754" s="34"/>
      <c r="J754" s="34"/>
      <c r="K754" s="34"/>
      <c r="L754" s="34"/>
      <c r="M754" s="43" t="str">
        <f ca="1">IFERROR(OFFSET('Maximum minutes'!$C$1,T754,MATCH(IF(G754&lt;&gt;"",G754,F754),OFFSET('Maximum minutes'!$C$1,T754-1,0,1,U754+1),0)-1)*IF(OR(ISNUMBER(J754),J754="sans examen"),1,0)*IF(W754&lt;MinDate,1,0),"")</f>
        <v/>
      </c>
      <c r="N754" s="36">
        <f t="shared" ca="1" si="23"/>
        <v>0</v>
      </c>
      <c r="O754" s="36" t="e">
        <f ca="1">LEFT(OFFSET(Lists!$Q$2,MATCH(E754,Lists!$R$3:$R$19,0),0),4)</f>
        <v>#N/A</v>
      </c>
      <c r="P754" s="36" t="e">
        <f ca="1">MATCH(O754,Lists!$S$2:$S$640,1)</f>
        <v>#N/A</v>
      </c>
      <c r="Q754" s="36" t="e">
        <f ca="1">MATCH(LEFT(OFFSET(Lists!$Q$2,MATCH(E754,Lists!$R$3:$R$19,0)+1,0),4),Lists!$S$3:$S$640,1)</f>
        <v>#N/A</v>
      </c>
      <c r="R754" s="36" t="e">
        <f ca="1">LEFT(OFFSET(Lists!$S$2,P754-1+MATCH(F754,OFFSET(Lists!$T$3,P754-1,0,Q754-P754+1),0),0),6)</f>
        <v>#N/A</v>
      </c>
      <c r="S754" s="36" t="e">
        <f ca="1">VLOOKUP(R754,Lists!B:D,3,FALSE)</f>
        <v>#N/A</v>
      </c>
      <c r="T754" s="36" t="str">
        <f>IF(F754&lt;&gt;"",MATCH(R754,'Maximum minutes'!B:B,0),"")</f>
        <v/>
      </c>
      <c r="U754" s="36">
        <f ca="1">IF(F754&lt;&gt;"",COUNTA(OFFSET('Maximum minutes'!$C$1,'Annexe A1 Cours'!T754,0,1,50)),0)</f>
        <v>0</v>
      </c>
      <c r="V754" s="37">
        <f ca="1">IFERROR(OFFSET('Maximum minutes'!$C$1,T754+1,-1+MATCH(G754,OFFSET('Maximum minutes'!$C$1,T754-1,0,1,50),0)),0)</f>
        <v>0</v>
      </c>
      <c r="W754" s="38">
        <f t="shared" ca="1" si="22"/>
        <v>0</v>
      </c>
    </row>
    <row r="755" spans="1:23" s="36" customFormat="1" ht="18.75">
      <c r="A755" s="34"/>
      <c r="B755" s="39"/>
      <c r="C755" s="39"/>
      <c r="D755" s="35"/>
      <c r="E755" s="40"/>
      <c r="F755" s="39"/>
      <c r="G755" s="39"/>
      <c r="H755" s="39"/>
      <c r="I755" s="34"/>
      <c r="J755" s="34"/>
      <c r="K755" s="34"/>
      <c r="L755" s="34"/>
      <c r="M755" s="43" t="str">
        <f ca="1">IFERROR(OFFSET('Maximum minutes'!$C$1,T755,MATCH(IF(G755&lt;&gt;"",G755,F755),OFFSET('Maximum minutes'!$C$1,T755-1,0,1,U755+1),0)-1)*IF(OR(ISNUMBER(J755),J755="sans examen"),1,0)*IF(W755&lt;MinDate,1,0),"")</f>
        <v/>
      </c>
      <c r="N755" s="36">
        <f t="shared" ca="1" si="23"/>
        <v>0</v>
      </c>
      <c r="O755" s="36" t="e">
        <f ca="1">LEFT(OFFSET(Lists!$Q$2,MATCH(E755,Lists!$R$3:$R$19,0),0),4)</f>
        <v>#N/A</v>
      </c>
      <c r="P755" s="36" t="e">
        <f ca="1">MATCH(O755,Lists!$S$2:$S$640,1)</f>
        <v>#N/A</v>
      </c>
      <c r="Q755" s="36" t="e">
        <f ca="1">MATCH(LEFT(OFFSET(Lists!$Q$2,MATCH(E755,Lists!$R$3:$R$19,0)+1,0),4),Lists!$S$3:$S$640,1)</f>
        <v>#N/A</v>
      </c>
      <c r="R755" s="36" t="e">
        <f ca="1">LEFT(OFFSET(Lists!$S$2,P755-1+MATCH(F755,OFFSET(Lists!$T$3,P755-1,0,Q755-P755+1),0),0),6)</f>
        <v>#N/A</v>
      </c>
      <c r="S755" s="36" t="e">
        <f ca="1">VLOOKUP(R755,Lists!B:D,3,FALSE)</f>
        <v>#N/A</v>
      </c>
      <c r="T755" s="36" t="str">
        <f>IF(F755&lt;&gt;"",MATCH(R755,'Maximum minutes'!B:B,0),"")</f>
        <v/>
      </c>
      <c r="U755" s="36">
        <f ca="1">IF(F755&lt;&gt;"",COUNTA(OFFSET('Maximum minutes'!$C$1,'Annexe A1 Cours'!T755,0,1,50)),0)</f>
        <v>0</v>
      </c>
      <c r="V755" s="37">
        <f ca="1">IFERROR(OFFSET('Maximum minutes'!$C$1,T755+1,-1+MATCH(G755,OFFSET('Maximum minutes'!$C$1,T755-1,0,1,50),0)),0)</f>
        <v>0</v>
      </c>
      <c r="W755" s="38">
        <f t="shared" ca="1" si="22"/>
        <v>0</v>
      </c>
    </row>
    <row r="756" spans="1:23" s="36" customFormat="1" ht="18.75">
      <c r="A756" s="34"/>
      <c r="B756" s="39"/>
      <c r="C756" s="39"/>
      <c r="D756" s="35"/>
      <c r="E756" s="40"/>
      <c r="F756" s="39"/>
      <c r="G756" s="39"/>
      <c r="H756" s="39"/>
      <c r="I756" s="34"/>
      <c r="J756" s="34"/>
      <c r="K756" s="34"/>
      <c r="L756" s="34"/>
      <c r="M756" s="43" t="str">
        <f ca="1">IFERROR(OFFSET('Maximum minutes'!$C$1,T756,MATCH(IF(G756&lt;&gt;"",G756,F756),OFFSET('Maximum minutes'!$C$1,T756-1,0,1,U756+1),0)-1)*IF(OR(ISNUMBER(J756),J756="sans examen"),1,0)*IF(W756&lt;MinDate,1,0),"")</f>
        <v/>
      </c>
      <c r="N756" s="36">
        <f t="shared" ca="1" si="23"/>
        <v>0</v>
      </c>
      <c r="O756" s="36" t="e">
        <f ca="1">LEFT(OFFSET(Lists!$Q$2,MATCH(E756,Lists!$R$3:$R$19,0),0),4)</f>
        <v>#N/A</v>
      </c>
      <c r="P756" s="36" t="e">
        <f ca="1">MATCH(O756,Lists!$S$2:$S$640,1)</f>
        <v>#N/A</v>
      </c>
      <c r="Q756" s="36" t="e">
        <f ca="1">MATCH(LEFT(OFFSET(Lists!$Q$2,MATCH(E756,Lists!$R$3:$R$19,0)+1,0),4),Lists!$S$3:$S$640,1)</f>
        <v>#N/A</v>
      </c>
      <c r="R756" s="36" t="e">
        <f ca="1">LEFT(OFFSET(Lists!$S$2,P756-1+MATCH(F756,OFFSET(Lists!$T$3,P756-1,0,Q756-P756+1),0),0),6)</f>
        <v>#N/A</v>
      </c>
      <c r="S756" s="36" t="e">
        <f ca="1">VLOOKUP(R756,Lists!B:D,3,FALSE)</f>
        <v>#N/A</v>
      </c>
      <c r="T756" s="36" t="str">
        <f>IF(F756&lt;&gt;"",MATCH(R756,'Maximum minutes'!B:B,0),"")</f>
        <v/>
      </c>
      <c r="U756" s="36">
        <f ca="1">IF(F756&lt;&gt;"",COUNTA(OFFSET('Maximum minutes'!$C$1,'Annexe A1 Cours'!T756,0,1,50)),0)</f>
        <v>0</v>
      </c>
      <c r="V756" s="37">
        <f ca="1">IFERROR(OFFSET('Maximum minutes'!$C$1,T756+1,-1+MATCH(G756,OFFSET('Maximum minutes'!$C$1,T756-1,0,1,50),0)),0)</f>
        <v>0</v>
      </c>
      <c r="W756" s="38">
        <f t="shared" ca="1" si="22"/>
        <v>0</v>
      </c>
    </row>
    <row r="757" spans="1:23" s="36" customFormat="1" ht="18.75">
      <c r="A757" s="34"/>
      <c r="B757" s="39"/>
      <c r="C757" s="39"/>
      <c r="D757" s="35"/>
      <c r="E757" s="40"/>
      <c r="F757" s="39"/>
      <c r="G757" s="39"/>
      <c r="H757" s="39"/>
      <c r="I757" s="34"/>
      <c r="J757" s="34"/>
      <c r="K757" s="34"/>
      <c r="L757" s="34"/>
      <c r="M757" s="43" t="str">
        <f ca="1">IFERROR(OFFSET('Maximum minutes'!$C$1,T757,MATCH(IF(G757&lt;&gt;"",G757,F757),OFFSET('Maximum minutes'!$C$1,T757-1,0,1,U757+1),0)-1)*IF(OR(ISNUMBER(J757),J757="sans examen"),1,0)*IF(W757&lt;MinDate,1,0),"")</f>
        <v/>
      </c>
      <c r="N757" s="36">
        <f t="shared" ca="1" si="23"/>
        <v>0</v>
      </c>
      <c r="O757" s="36" t="e">
        <f ca="1">LEFT(OFFSET(Lists!$Q$2,MATCH(E757,Lists!$R$3:$R$19,0),0),4)</f>
        <v>#N/A</v>
      </c>
      <c r="P757" s="36" t="e">
        <f ca="1">MATCH(O757,Lists!$S$2:$S$640,1)</f>
        <v>#N/A</v>
      </c>
      <c r="Q757" s="36" t="e">
        <f ca="1">MATCH(LEFT(OFFSET(Lists!$Q$2,MATCH(E757,Lists!$R$3:$R$19,0)+1,0),4),Lists!$S$3:$S$640,1)</f>
        <v>#N/A</v>
      </c>
      <c r="R757" s="36" t="e">
        <f ca="1">LEFT(OFFSET(Lists!$S$2,P757-1+MATCH(F757,OFFSET(Lists!$T$3,P757-1,0,Q757-P757+1),0),0),6)</f>
        <v>#N/A</v>
      </c>
      <c r="S757" s="36" t="e">
        <f ca="1">VLOOKUP(R757,Lists!B:D,3,FALSE)</f>
        <v>#N/A</v>
      </c>
      <c r="T757" s="36" t="str">
        <f>IF(F757&lt;&gt;"",MATCH(R757,'Maximum minutes'!B:B,0),"")</f>
        <v/>
      </c>
      <c r="U757" s="36">
        <f ca="1">IF(F757&lt;&gt;"",COUNTA(OFFSET('Maximum minutes'!$C$1,'Annexe A1 Cours'!T757,0,1,50)),0)</f>
        <v>0</v>
      </c>
      <c r="V757" s="37">
        <f ca="1">IFERROR(OFFSET('Maximum minutes'!$C$1,T757+1,-1+MATCH(G757,OFFSET('Maximum minutes'!$C$1,T757-1,0,1,50),0)),0)</f>
        <v>0</v>
      </c>
      <c r="W757" s="38">
        <f t="shared" ca="1" si="22"/>
        <v>0</v>
      </c>
    </row>
    <row r="758" spans="1:23" s="36" customFormat="1" ht="18.75">
      <c r="A758" s="34"/>
      <c r="B758" s="39"/>
      <c r="C758" s="39"/>
      <c r="D758" s="35"/>
      <c r="E758" s="40"/>
      <c r="F758" s="39"/>
      <c r="G758" s="39"/>
      <c r="H758" s="39"/>
      <c r="I758" s="34"/>
      <c r="J758" s="34"/>
      <c r="K758" s="34"/>
      <c r="L758" s="34"/>
      <c r="M758" s="43" t="str">
        <f ca="1">IFERROR(OFFSET('Maximum minutes'!$C$1,T758,MATCH(IF(G758&lt;&gt;"",G758,F758),OFFSET('Maximum minutes'!$C$1,T758-1,0,1,U758+1),0)-1)*IF(OR(ISNUMBER(J758),J758="sans examen"),1,0)*IF(W758&lt;MinDate,1,0),"")</f>
        <v/>
      </c>
      <c r="N758" s="36">
        <f t="shared" ca="1" si="23"/>
        <v>0</v>
      </c>
      <c r="O758" s="36" t="e">
        <f ca="1">LEFT(OFFSET(Lists!$Q$2,MATCH(E758,Lists!$R$3:$R$19,0),0),4)</f>
        <v>#N/A</v>
      </c>
      <c r="P758" s="36" t="e">
        <f ca="1">MATCH(O758,Lists!$S$2:$S$640,1)</f>
        <v>#N/A</v>
      </c>
      <c r="Q758" s="36" t="e">
        <f ca="1">MATCH(LEFT(OFFSET(Lists!$Q$2,MATCH(E758,Lists!$R$3:$R$19,0)+1,0),4),Lists!$S$3:$S$640,1)</f>
        <v>#N/A</v>
      </c>
      <c r="R758" s="36" t="e">
        <f ca="1">LEFT(OFFSET(Lists!$S$2,P758-1+MATCH(F758,OFFSET(Lists!$T$3,P758-1,0,Q758-P758+1),0),0),6)</f>
        <v>#N/A</v>
      </c>
      <c r="S758" s="36" t="e">
        <f ca="1">VLOOKUP(R758,Lists!B:D,3,FALSE)</f>
        <v>#N/A</v>
      </c>
      <c r="T758" s="36" t="str">
        <f>IF(F758&lt;&gt;"",MATCH(R758,'Maximum minutes'!B:B,0),"")</f>
        <v/>
      </c>
      <c r="U758" s="36">
        <f ca="1">IF(F758&lt;&gt;"",COUNTA(OFFSET('Maximum minutes'!$C$1,'Annexe A1 Cours'!T758,0,1,50)),0)</f>
        <v>0</v>
      </c>
      <c r="V758" s="37">
        <f ca="1">IFERROR(OFFSET('Maximum minutes'!$C$1,T758+1,-1+MATCH(G758,OFFSET('Maximum minutes'!$C$1,T758-1,0,1,50),0)),0)</f>
        <v>0</v>
      </c>
      <c r="W758" s="38">
        <f t="shared" ca="1" si="22"/>
        <v>0</v>
      </c>
    </row>
    <row r="759" spans="1:23" s="36" customFormat="1" ht="18.75">
      <c r="A759" s="34"/>
      <c r="B759" s="39"/>
      <c r="C759" s="39"/>
      <c r="D759" s="35"/>
      <c r="E759" s="40"/>
      <c r="F759" s="39"/>
      <c r="G759" s="39"/>
      <c r="H759" s="39"/>
      <c r="I759" s="34"/>
      <c r="J759" s="34"/>
      <c r="K759" s="34"/>
      <c r="L759" s="34"/>
      <c r="M759" s="43" t="str">
        <f ca="1">IFERROR(OFFSET('Maximum minutes'!$C$1,T759,MATCH(IF(G759&lt;&gt;"",G759,F759),OFFSET('Maximum minutes'!$C$1,T759-1,0,1,U759+1),0)-1)*IF(OR(ISNUMBER(J759),J759="sans examen"),1,0)*IF(W759&lt;MinDate,1,0),"")</f>
        <v/>
      </c>
      <c r="N759" s="36">
        <f t="shared" ca="1" si="23"/>
        <v>0</v>
      </c>
      <c r="O759" s="36" t="e">
        <f ca="1">LEFT(OFFSET(Lists!$Q$2,MATCH(E759,Lists!$R$3:$R$19,0),0),4)</f>
        <v>#N/A</v>
      </c>
      <c r="P759" s="36" t="e">
        <f ca="1">MATCH(O759,Lists!$S$2:$S$640,1)</f>
        <v>#N/A</v>
      </c>
      <c r="Q759" s="36" t="e">
        <f ca="1">MATCH(LEFT(OFFSET(Lists!$Q$2,MATCH(E759,Lists!$R$3:$R$19,0)+1,0),4),Lists!$S$3:$S$640,1)</f>
        <v>#N/A</v>
      </c>
      <c r="R759" s="36" t="e">
        <f ca="1">LEFT(OFFSET(Lists!$S$2,P759-1+MATCH(F759,OFFSET(Lists!$T$3,P759-1,0,Q759-P759+1),0),0),6)</f>
        <v>#N/A</v>
      </c>
      <c r="S759" s="36" t="e">
        <f ca="1">VLOOKUP(R759,Lists!B:D,3,FALSE)</f>
        <v>#N/A</v>
      </c>
      <c r="T759" s="36" t="str">
        <f>IF(F759&lt;&gt;"",MATCH(R759,'Maximum minutes'!B:B,0),"")</f>
        <v/>
      </c>
      <c r="U759" s="36">
        <f ca="1">IF(F759&lt;&gt;"",COUNTA(OFFSET('Maximum minutes'!$C$1,'Annexe A1 Cours'!T759,0,1,50)),0)</f>
        <v>0</v>
      </c>
      <c r="V759" s="37">
        <f ca="1">IFERROR(OFFSET('Maximum minutes'!$C$1,T759+1,-1+MATCH(G759,OFFSET('Maximum minutes'!$C$1,T759-1,0,1,50),0)),0)</f>
        <v>0</v>
      </c>
      <c r="W759" s="38">
        <f t="shared" ca="1" si="22"/>
        <v>0</v>
      </c>
    </row>
    <row r="760" spans="1:23" s="36" customFormat="1" ht="18.75">
      <c r="A760" s="34"/>
      <c r="B760" s="39"/>
      <c r="C760" s="39"/>
      <c r="D760" s="35"/>
      <c r="E760" s="40"/>
      <c r="F760" s="39"/>
      <c r="G760" s="39"/>
      <c r="H760" s="39"/>
      <c r="I760" s="34"/>
      <c r="J760" s="34"/>
      <c r="K760" s="34"/>
      <c r="L760" s="34"/>
      <c r="M760" s="43" t="str">
        <f ca="1">IFERROR(OFFSET('Maximum minutes'!$C$1,T760,MATCH(IF(G760&lt;&gt;"",G760,F760),OFFSET('Maximum minutes'!$C$1,T760-1,0,1,U760+1),0)-1)*IF(OR(ISNUMBER(J760),J760="sans examen"),1,0)*IF(W760&lt;MinDate,1,0),"")</f>
        <v/>
      </c>
      <c r="N760" s="36">
        <f t="shared" ca="1" si="23"/>
        <v>0</v>
      </c>
      <c r="O760" s="36" t="e">
        <f ca="1">LEFT(OFFSET(Lists!$Q$2,MATCH(E760,Lists!$R$3:$R$19,0),0),4)</f>
        <v>#N/A</v>
      </c>
      <c r="P760" s="36" t="e">
        <f ca="1">MATCH(O760,Lists!$S$2:$S$640,1)</f>
        <v>#N/A</v>
      </c>
      <c r="Q760" s="36" t="e">
        <f ca="1">MATCH(LEFT(OFFSET(Lists!$Q$2,MATCH(E760,Lists!$R$3:$R$19,0)+1,0),4),Lists!$S$3:$S$640,1)</f>
        <v>#N/A</v>
      </c>
      <c r="R760" s="36" t="e">
        <f ca="1">LEFT(OFFSET(Lists!$S$2,P760-1+MATCH(F760,OFFSET(Lists!$T$3,P760-1,0,Q760-P760+1),0),0),6)</f>
        <v>#N/A</v>
      </c>
      <c r="S760" s="36" t="e">
        <f ca="1">VLOOKUP(R760,Lists!B:D,3,FALSE)</f>
        <v>#N/A</v>
      </c>
      <c r="T760" s="36" t="str">
        <f>IF(F760&lt;&gt;"",MATCH(R760,'Maximum minutes'!B:B,0),"")</f>
        <v/>
      </c>
      <c r="U760" s="36">
        <f ca="1">IF(F760&lt;&gt;"",COUNTA(OFFSET('Maximum minutes'!$C$1,'Annexe A1 Cours'!T760,0,1,50)),0)</f>
        <v>0</v>
      </c>
      <c r="V760" s="37">
        <f ca="1">IFERROR(OFFSET('Maximum minutes'!$C$1,T760+1,-1+MATCH(G760,OFFSET('Maximum minutes'!$C$1,T760-1,0,1,50),0)),0)</f>
        <v>0</v>
      </c>
      <c r="W760" s="38">
        <f t="shared" ca="1" si="22"/>
        <v>0</v>
      </c>
    </row>
    <row r="761" spans="1:23" s="36" customFormat="1" ht="18.75">
      <c r="A761" s="34"/>
      <c r="B761" s="39"/>
      <c r="C761" s="39"/>
      <c r="D761" s="35"/>
      <c r="E761" s="40"/>
      <c r="F761" s="39"/>
      <c r="G761" s="39"/>
      <c r="H761" s="39"/>
      <c r="I761" s="34"/>
      <c r="J761" s="34"/>
      <c r="K761" s="34"/>
      <c r="L761" s="34"/>
      <c r="M761" s="43" t="str">
        <f ca="1">IFERROR(OFFSET('Maximum minutes'!$C$1,T761,MATCH(IF(G761&lt;&gt;"",G761,F761),OFFSET('Maximum minutes'!$C$1,T761-1,0,1,U761+1),0)-1)*IF(OR(ISNUMBER(J761),J761="sans examen"),1,0)*IF(W761&lt;MinDate,1,0),"")</f>
        <v/>
      </c>
      <c r="N761" s="36">
        <f t="shared" ca="1" si="23"/>
        <v>0</v>
      </c>
      <c r="O761" s="36" t="e">
        <f ca="1">LEFT(OFFSET(Lists!$Q$2,MATCH(E761,Lists!$R$3:$R$19,0),0),4)</f>
        <v>#N/A</v>
      </c>
      <c r="P761" s="36" t="e">
        <f ca="1">MATCH(O761,Lists!$S$2:$S$640,1)</f>
        <v>#N/A</v>
      </c>
      <c r="Q761" s="36" t="e">
        <f ca="1">MATCH(LEFT(OFFSET(Lists!$Q$2,MATCH(E761,Lists!$R$3:$R$19,0)+1,0),4),Lists!$S$3:$S$640,1)</f>
        <v>#N/A</v>
      </c>
      <c r="R761" s="36" t="e">
        <f ca="1">LEFT(OFFSET(Lists!$S$2,P761-1+MATCH(F761,OFFSET(Lists!$T$3,P761-1,0,Q761-P761+1),0),0),6)</f>
        <v>#N/A</v>
      </c>
      <c r="S761" s="36" t="e">
        <f ca="1">VLOOKUP(R761,Lists!B:D,3,FALSE)</f>
        <v>#N/A</v>
      </c>
      <c r="T761" s="36" t="str">
        <f>IF(F761&lt;&gt;"",MATCH(R761,'Maximum minutes'!B:B,0),"")</f>
        <v/>
      </c>
      <c r="U761" s="36">
        <f ca="1">IF(F761&lt;&gt;"",COUNTA(OFFSET('Maximum minutes'!$C$1,'Annexe A1 Cours'!T761,0,1,50)),0)</f>
        <v>0</v>
      </c>
      <c r="V761" s="37">
        <f ca="1">IFERROR(OFFSET('Maximum minutes'!$C$1,T761+1,-1+MATCH(G761,OFFSET('Maximum minutes'!$C$1,T761-1,0,1,50),0)),0)</f>
        <v>0</v>
      </c>
      <c r="W761" s="38">
        <f t="shared" ca="1" si="22"/>
        <v>0</v>
      </c>
    </row>
    <row r="762" spans="1:23" s="36" customFormat="1" ht="18.75">
      <c r="A762" s="34"/>
      <c r="B762" s="39"/>
      <c r="C762" s="39"/>
      <c r="D762" s="35"/>
      <c r="E762" s="40"/>
      <c r="F762" s="39"/>
      <c r="G762" s="39"/>
      <c r="H762" s="39"/>
      <c r="I762" s="34"/>
      <c r="J762" s="34"/>
      <c r="K762" s="34"/>
      <c r="L762" s="34"/>
      <c r="M762" s="43" t="str">
        <f ca="1">IFERROR(OFFSET('Maximum minutes'!$C$1,T762,MATCH(IF(G762&lt;&gt;"",G762,F762),OFFSET('Maximum minutes'!$C$1,T762-1,0,1,U762+1),0)-1)*IF(OR(ISNUMBER(J762),J762="sans examen"),1,0)*IF(W762&lt;MinDate,1,0),"")</f>
        <v/>
      </c>
      <c r="N762" s="36">
        <f t="shared" ca="1" si="23"/>
        <v>0</v>
      </c>
      <c r="O762" s="36" t="e">
        <f ca="1">LEFT(OFFSET(Lists!$Q$2,MATCH(E762,Lists!$R$3:$R$19,0),0),4)</f>
        <v>#N/A</v>
      </c>
      <c r="P762" s="36" t="e">
        <f ca="1">MATCH(O762,Lists!$S$2:$S$640,1)</f>
        <v>#N/A</v>
      </c>
      <c r="Q762" s="36" t="e">
        <f ca="1">MATCH(LEFT(OFFSET(Lists!$Q$2,MATCH(E762,Lists!$R$3:$R$19,0)+1,0),4),Lists!$S$3:$S$640,1)</f>
        <v>#N/A</v>
      </c>
      <c r="R762" s="36" t="e">
        <f ca="1">LEFT(OFFSET(Lists!$S$2,P762-1+MATCH(F762,OFFSET(Lists!$T$3,P762-1,0,Q762-P762+1),0),0),6)</f>
        <v>#N/A</v>
      </c>
      <c r="S762" s="36" t="e">
        <f ca="1">VLOOKUP(R762,Lists!B:D,3,FALSE)</f>
        <v>#N/A</v>
      </c>
      <c r="T762" s="36" t="str">
        <f>IF(F762&lt;&gt;"",MATCH(R762,'Maximum minutes'!B:B,0),"")</f>
        <v/>
      </c>
      <c r="U762" s="36">
        <f ca="1">IF(F762&lt;&gt;"",COUNTA(OFFSET('Maximum minutes'!$C$1,'Annexe A1 Cours'!T762,0,1,50)),0)</f>
        <v>0</v>
      </c>
      <c r="V762" s="37">
        <f ca="1">IFERROR(OFFSET('Maximum minutes'!$C$1,T762+1,-1+MATCH(G762,OFFSET('Maximum minutes'!$C$1,T762-1,0,1,50),0)),0)</f>
        <v>0</v>
      </c>
      <c r="W762" s="38">
        <f t="shared" ca="1" si="22"/>
        <v>0</v>
      </c>
    </row>
    <row r="763" spans="1:23" s="36" customFormat="1" ht="18.75">
      <c r="A763" s="34"/>
      <c r="B763" s="39"/>
      <c r="C763" s="39"/>
      <c r="D763" s="35"/>
      <c r="E763" s="40"/>
      <c r="F763" s="39"/>
      <c r="G763" s="39"/>
      <c r="H763" s="39"/>
      <c r="I763" s="34"/>
      <c r="J763" s="34"/>
      <c r="K763" s="34"/>
      <c r="L763" s="34"/>
      <c r="M763" s="43" t="str">
        <f ca="1">IFERROR(OFFSET('Maximum minutes'!$C$1,T763,MATCH(IF(G763&lt;&gt;"",G763,F763),OFFSET('Maximum minutes'!$C$1,T763-1,0,1,U763+1),0)-1)*IF(OR(ISNUMBER(J763),J763="sans examen"),1,0)*IF(W763&lt;MinDate,1,0),"")</f>
        <v/>
      </c>
      <c r="N763" s="36">
        <f t="shared" ca="1" si="23"/>
        <v>0</v>
      </c>
      <c r="O763" s="36" t="e">
        <f ca="1">LEFT(OFFSET(Lists!$Q$2,MATCH(E763,Lists!$R$3:$R$19,0),0),4)</f>
        <v>#N/A</v>
      </c>
      <c r="P763" s="36" t="e">
        <f ca="1">MATCH(O763,Lists!$S$2:$S$640,1)</f>
        <v>#N/A</v>
      </c>
      <c r="Q763" s="36" t="e">
        <f ca="1">MATCH(LEFT(OFFSET(Lists!$Q$2,MATCH(E763,Lists!$R$3:$R$19,0)+1,0),4),Lists!$S$3:$S$640,1)</f>
        <v>#N/A</v>
      </c>
      <c r="R763" s="36" t="e">
        <f ca="1">LEFT(OFFSET(Lists!$S$2,P763-1+MATCH(F763,OFFSET(Lists!$T$3,P763-1,0,Q763-P763+1),0),0),6)</f>
        <v>#N/A</v>
      </c>
      <c r="S763" s="36" t="e">
        <f ca="1">VLOOKUP(R763,Lists!B:D,3,FALSE)</f>
        <v>#N/A</v>
      </c>
      <c r="T763" s="36" t="str">
        <f>IF(F763&lt;&gt;"",MATCH(R763,'Maximum minutes'!B:B,0),"")</f>
        <v/>
      </c>
      <c r="U763" s="36">
        <f ca="1">IF(F763&lt;&gt;"",COUNTA(OFFSET('Maximum minutes'!$C$1,'Annexe A1 Cours'!T763,0,1,50)),0)</f>
        <v>0</v>
      </c>
      <c r="V763" s="37">
        <f ca="1">IFERROR(OFFSET('Maximum minutes'!$C$1,T763+1,-1+MATCH(G763,OFFSET('Maximum minutes'!$C$1,T763-1,0,1,50),0)),0)</f>
        <v>0</v>
      </c>
      <c r="W763" s="38">
        <f t="shared" ca="1" si="22"/>
        <v>0</v>
      </c>
    </row>
    <row r="764" spans="1:23" s="36" customFormat="1" ht="18.75">
      <c r="A764" s="34"/>
      <c r="B764" s="39"/>
      <c r="C764" s="39"/>
      <c r="D764" s="35"/>
      <c r="E764" s="40"/>
      <c r="F764" s="39"/>
      <c r="G764" s="39"/>
      <c r="H764" s="39"/>
      <c r="I764" s="34"/>
      <c r="J764" s="34"/>
      <c r="K764" s="34"/>
      <c r="L764" s="34"/>
      <c r="M764" s="43" t="str">
        <f ca="1">IFERROR(OFFSET('Maximum minutes'!$C$1,T764,MATCH(IF(G764&lt;&gt;"",G764,F764),OFFSET('Maximum minutes'!$C$1,T764-1,0,1,U764+1),0)-1)*IF(OR(ISNUMBER(J764),J764="sans examen"),1,0)*IF(W764&lt;MinDate,1,0),"")</f>
        <v/>
      </c>
      <c r="N764" s="36">
        <f t="shared" ca="1" si="23"/>
        <v>0</v>
      </c>
      <c r="O764" s="36" t="e">
        <f ca="1">LEFT(OFFSET(Lists!$Q$2,MATCH(E764,Lists!$R$3:$R$19,0),0),4)</f>
        <v>#N/A</v>
      </c>
      <c r="P764" s="36" t="e">
        <f ca="1">MATCH(O764,Lists!$S$2:$S$640,1)</f>
        <v>#N/A</v>
      </c>
      <c r="Q764" s="36" t="e">
        <f ca="1">MATCH(LEFT(OFFSET(Lists!$Q$2,MATCH(E764,Lists!$R$3:$R$19,0)+1,0),4),Lists!$S$3:$S$640,1)</f>
        <v>#N/A</v>
      </c>
      <c r="R764" s="36" t="e">
        <f ca="1">LEFT(OFFSET(Lists!$S$2,P764-1+MATCH(F764,OFFSET(Lists!$T$3,P764-1,0,Q764-P764+1),0),0),6)</f>
        <v>#N/A</v>
      </c>
      <c r="S764" s="36" t="e">
        <f ca="1">VLOOKUP(R764,Lists!B:D,3,FALSE)</f>
        <v>#N/A</v>
      </c>
      <c r="T764" s="36" t="str">
        <f>IF(F764&lt;&gt;"",MATCH(R764,'Maximum minutes'!B:B,0),"")</f>
        <v/>
      </c>
      <c r="U764" s="36">
        <f ca="1">IF(F764&lt;&gt;"",COUNTA(OFFSET('Maximum minutes'!$C$1,'Annexe A1 Cours'!T764,0,1,50)),0)</f>
        <v>0</v>
      </c>
      <c r="V764" s="37">
        <f ca="1">IFERROR(OFFSET('Maximum minutes'!$C$1,T764+1,-1+MATCH(G764,OFFSET('Maximum minutes'!$C$1,T764-1,0,1,50),0)),0)</f>
        <v>0</v>
      </c>
      <c r="W764" s="38">
        <f t="shared" ca="1" si="22"/>
        <v>0</v>
      </c>
    </row>
    <row r="765" spans="1:23" s="36" customFormat="1" ht="18.75">
      <c r="A765" s="34"/>
      <c r="B765" s="39"/>
      <c r="C765" s="39"/>
      <c r="D765" s="35"/>
      <c r="E765" s="40"/>
      <c r="F765" s="39"/>
      <c r="G765" s="39"/>
      <c r="H765" s="39"/>
      <c r="I765" s="34"/>
      <c r="J765" s="34"/>
      <c r="K765" s="34"/>
      <c r="L765" s="34"/>
      <c r="M765" s="43" t="str">
        <f ca="1">IFERROR(OFFSET('Maximum minutes'!$C$1,T765,MATCH(IF(G765&lt;&gt;"",G765,F765),OFFSET('Maximum minutes'!$C$1,T765-1,0,1,U765+1),0)-1)*IF(OR(ISNUMBER(J765),J765="sans examen"),1,0)*IF(W765&lt;MinDate,1,0),"")</f>
        <v/>
      </c>
      <c r="N765" s="36">
        <f t="shared" ca="1" si="23"/>
        <v>0</v>
      </c>
      <c r="O765" s="36" t="e">
        <f ca="1">LEFT(OFFSET(Lists!$Q$2,MATCH(E765,Lists!$R$3:$R$19,0),0),4)</f>
        <v>#N/A</v>
      </c>
      <c r="P765" s="36" t="e">
        <f ca="1">MATCH(O765,Lists!$S$2:$S$640,1)</f>
        <v>#N/A</v>
      </c>
      <c r="Q765" s="36" t="e">
        <f ca="1">MATCH(LEFT(OFFSET(Lists!$Q$2,MATCH(E765,Lists!$R$3:$R$19,0)+1,0),4),Lists!$S$3:$S$640,1)</f>
        <v>#N/A</v>
      </c>
      <c r="R765" s="36" t="e">
        <f ca="1">LEFT(OFFSET(Lists!$S$2,P765-1+MATCH(F765,OFFSET(Lists!$T$3,P765-1,0,Q765-P765+1),0),0),6)</f>
        <v>#N/A</v>
      </c>
      <c r="S765" s="36" t="e">
        <f ca="1">VLOOKUP(R765,Lists!B:D,3,FALSE)</f>
        <v>#N/A</v>
      </c>
      <c r="T765" s="36" t="str">
        <f>IF(F765&lt;&gt;"",MATCH(R765,'Maximum minutes'!B:B,0),"")</f>
        <v/>
      </c>
      <c r="U765" s="36">
        <f ca="1">IF(F765&lt;&gt;"",COUNTA(OFFSET('Maximum minutes'!$C$1,'Annexe A1 Cours'!T765,0,1,50)),0)</f>
        <v>0</v>
      </c>
      <c r="V765" s="37">
        <f ca="1">IFERROR(OFFSET('Maximum minutes'!$C$1,T765+1,-1+MATCH(G765,OFFSET('Maximum minutes'!$C$1,T765-1,0,1,50),0)),0)</f>
        <v>0</v>
      </c>
      <c r="W765" s="38">
        <f t="shared" ca="1" si="22"/>
        <v>0</v>
      </c>
    </row>
    <row r="766" spans="1:23" s="36" customFormat="1" ht="18.75">
      <c r="A766" s="34"/>
      <c r="B766" s="39"/>
      <c r="C766" s="39"/>
      <c r="D766" s="35"/>
      <c r="E766" s="40"/>
      <c r="F766" s="39"/>
      <c r="G766" s="39"/>
      <c r="H766" s="39"/>
      <c r="I766" s="34"/>
      <c r="J766" s="34"/>
      <c r="K766" s="34"/>
      <c r="L766" s="34"/>
      <c r="M766" s="43" t="str">
        <f ca="1">IFERROR(OFFSET('Maximum minutes'!$C$1,T766,MATCH(IF(G766&lt;&gt;"",G766,F766),OFFSET('Maximum minutes'!$C$1,T766-1,0,1,U766+1),0)-1)*IF(OR(ISNUMBER(J766),J766="sans examen"),1,0)*IF(W766&lt;MinDate,1,0),"")</f>
        <v/>
      </c>
      <c r="N766" s="36">
        <f t="shared" ca="1" si="23"/>
        <v>0</v>
      </c>
      <c r="O766" s="36" t="e">
        <f ca="1">LEFT(OFFSET(Lists!$Q$2,MATCH(E766,Lists!$R$3:$R$19,0),0),4)</f>
        <v>#N/A</v>
      </c>
      <c r="P766" s="36" t="e">
        <f ca="1">MATCH(O766,Lists!$S$2:$S$640,1)</f>
        <v>#N/A</v>
      </c>
      <c r="Q766" s="36" t="e">
        <f ca="1">MATCH(LEFT(OFFSET(Lists!$Q$2,MATCH(E766,Lists!$R$3:$R$19,0)+1,0),4),Lists!$S$3:$S$640,1)</f>
        <v>#N/A</v>
      </c>
      <c r="R766" s="36" t="e">
        <f ca="1">LEFT(OFFSET(Lists!$S$2,P766-1+MATCH(F766,OFFSET(Lists!$T$3,P766-1,0,Q766-P766+1),0),0),6)</f>
        <v>#N/A</v>
      </c>
      <c r="S766" s="36" t="e">
        <f ca="1">VLOOKUP(R766,Lists!B:D,3,FALSE)</f>
        <v>#N/A</v>
      </c>
      <c r="T766" s="36" t="str">
        <f>IF(F766&lt;&gt;"",MATCH(R766,'Maximum minutes'!B:B,0),"")</f>
        <v/>
      </c>
      <c r="U766" s="36">
        <f ca="1">IF(F766&lt;&gt;"",COUNTA(OFFSET('Maximum minutes'!$C$1,'Annexe A1 Cours'!T766,0,1,50)),0)</f>
        <v>0</v>
      </c>
      <c r="V766" s="37">
        <f ca="1">IFERROR(OFFSET('Maximum minutes'!$C$1,T766+1,-1+MATCH(G766,OFFSET('Maximum minutes'!$C$1,T766-1,0,1,50),0)),0)</f>
        <v>0</v>
      </c>
      <c r="W766" s="38">
        <f t="shared" ca="1" si="22"/>
        <v>0</v>
      </c>
    </row>
    <row r="767" spans="1:23" s="36" customFormat="1" ht="18.75">
      <c r="A767" s="34"/>
      <c r="B767" s="39"/>
      <c r="C767" s="39"/>
      <c r="D767" s="35"/>
      <c r="E767" s="40"/>
      <c r="F767" s="39"/>
      <c r="G767" s="39"/>
      <c r="H767" s="39"/>
      <c r="I767" s="34"/>
      <c r="J767" s="34"/>
      <c r="K767" s="34"/>
      <c r="L767" s="34"/>
      <c r="M767" s="43" t="str">
        <f ca="1">IFERROR(OFFSET('Maximum minutes'!$C$1,T767,MATCH(IF(G767&lt;&gt;"",G767,F767),OFFSET('Maximum minutes'!$C$1,T767-1,0,1,U767+1),0)-1)*IF(OR(ISNUMBER(J767),J767="sans examen"),1,0)*IF(W767&lt;MinDate,1,0),"")</f>
        <v/>
      </c>
      <c r="N767" s="36">
        <f t="shared" ca="1" si="23"/>
        <v>0</v>
      </c>
      <c r="O767" s="36" t="e">
        <f ca="1">LEFT(OFFSET(Lists!$Q$2,MATCH(E767,Lists!$R$3:$R$19,0),0),4)</f>
        <v>#N/A</v>
      </c>
      <c r="P767" s="36" t="e">
        <f ca="1">MATCH(O767,Lists!$S$2:$S$640,1)</f>
        <v>#N/A</v>
      </c>
      <c r="Q767" s="36" t="e">
        <f ca="1">MATCH(LEFT(OFFSET(Lists!$Q$2,MATCH(E767,Lists!$R$3:$R$19,0)+1,0),4),Lists!$S$3:$S$640,1)</f>
        <v>#N/A</v>
      </c>
      <c r="R767" s="36" t="e">
        <f ca="1">LEFT(OFFSET(Lists!$S$2,P767-1+MATCH(F767,OFFSET(Lists!$T$3,P767-1,0,Q767-P767+1),0),0),6)</f>
        <v>#N/A</v>
      </c>
      <c r="S767" s="36" t="e">
        <f ca="1">VLOOKUP(R767,Lists!B:D,3,FALSE)</f>
        <v>#N/A</v>
      </c>
      <c r="T767" s="36" t="str">
        <f>IF(F767&lt;&gt;"",MATCH(R767,'Maximum minutes'!B:B,0),"")</f>
        <v/>
      </c>
      <c r="U767" s="36">
        <f ca="1">IF(F767&lt;&gt;"",COUNTA(OFFSET('Maximum minutes'!$C$1,'Annexe A1 Cours'!T767,0,1,50)),0)</f>
        <v>0</v>
      </c>
      <c r="V767" s="37">
        <f ca="1">IFERROR(OFFSET('Maximum minutes'!$C$1,T767+1,-1+MATCH(G767,OFFSET('Maximum minutes'!$C$1,T767-1,0,1,50),0)),0)</f>
        <v>0</v>
      </c>
      <c r="W767" s="38">
        <f t="shared" ca="1" si="22"/>
        <v>0</v>
      </c>
    </row>
    <row r="768" spans="1:23" s="36" customFormat="1" ht="18.75">
      <c r="A768" s="34"/>
      <c r="B768" s="39"/>
      <c r="C768" s="39"/>
      <c r="D768" s="35"/>
      <c r="E768" s="40"/>
      <c r="F768" s="39"/>
      <c r="G768" s="39"/>
      <c r="H768" s="39"/>
      <c r="I768" s="34"/>
      <c r="J768" s="34"/>
      <c r="K768" s="34"/>
      <c r="L768" s="34"/>
      <c r="M768" s="43" t="str">
        <f ca="1">IFERROR(OFFSET('Maximum minutes'!$C$1,T768,MATCH(IF(G768&lt;&gt;"",G768,F768),OFFSET('Maximum minutes'!$C$1,T768-1,0,1,U768+1),0)-1)*IF(OR(ISNUMBER(J768),J768="sans examen"),1,0)*IF(W768&lt;MinDate,1,0),"")</f>
        <v/>
      </c>
      <c r="N768" s="36">
        <f t="shared" ca="1" si="23"/>
        <v>0</v>
      </c>
      <c r="O768" s="36" t="e">
        <f ca="1">LEFT(OFFSET(Lists!$Q$2,MATCH(E768,Lists!$R$3:$R$19,0),0),4)</f>
        <v>#N/A</v>
      </c>
      <c r="P768" s="36" t="e">
        <f ca="1">MATCH(O768,Lists!$S$2:$S$640,1)</f>
        <v>#N/A</v>
      </c>
      <c r="Q768" s="36" t="e">
        <f ca="1">MATCH(LEFT(OFFSET(Lists!$Q$2,MATCH(E768,Lists!$R$3:$R$19,0)+1,0),4),Lists!$S$3:$S$640,1)</f>
        <v>#N/A</v>
      </c>
      <c r="R768" s="36" t="e">
        <f ca="1">LEFT(OFFSET(Lists!$S$2,P768-1+MATCH(F768,OFFSET(Lists!$T$3,P768-1,0,Q768-P768+1),0),0),6)</f>
        <v>#N/A</v>
      </c>
      <c r="S768" s="36" t="e">
        <f ca="1">VLOOKUP(R768,Lists!B:D,3,FALSE)</f>
        <v>#N/A</v>
      </c>
      <c r="T768" s="36" t="str">
        <f>IF(F768&lt;&gt;"",MATCH(R768,'Maximum minutes'!B:B,0),"")</f>
        <v/>
      </c>
      <c r="U768" s="36">
        <f ca="1">IF(F768&lt;&gt;"",COUNTA(OFFSET('Maximum minutes'!$C$1,'Annexe A1 Cours'!T768,0,1,50)),0)</f>
        <v>0</v>
      </c>
      <c r="V768" s="37">
        <f ca="1">IFERROR(OFFSET('Maximum minutes'!$C$1,T768+1,-1+MATCH(G768,OFFSET('Maximum minutes'!$C$1,T768-1,0,1,50),0)),0)</f>
        <v>0</v>
      </c>
      <c r="W768" s="38">
        <f t="shared" ca="1" si="22"/>
        <v>0</v>
      </c>
    </row>
    <row r="769" spans="1:23" s="36" customFormat="1" ht="18.75">
      <c r="A769" s="34"/>
      <c r="B769" s="39"/>
      <c r="C769" s="39"/>
      <c r="D769" s="35"/>
      <c r="E769" s="40"/>
      <c r="F769" s="39"/>
      <c r="G769" s="39"/>
      <c r="H769" s="39"/>
      <c r="I769" s="34"/>
      <c r="J769" s="34"/>
      <c r="K769" s="34"/>
      <c r="L769" s="34"/>
      <c r="M769" s="43" t="str">
        <f ca="1">IFERROR(OFFSET('Maximum minutes'!$C$1,T769,MATCH(IF(G769&lt;&gt;"",G769,F769),OFFSET('Maximum minutes'!$C$1,T769-1,0,1,U769+1),0)-1)*IF(OR(ISNUMBER(J769),J769="sans examen"),1,0)*IF(W769&lt;MinDate,1,0),"")</f>
        <v/>
      </c>
      <c r="N769" s="36">
        <f t="shared" ca="1" si="23"/>
        <v>0</v>
      </c>
      <c r="O769" s="36" t="e">
        <f ca="1">LEFT(OFFSET(Lists!$Q$2,MATCH(E769,Lists!$R$3:$R$19,0),0),4)</f>
        <v>#N/A</v>
      </c>
      <c r="P769" s="36" t="e">
        <f ca="1">MATCH(O769,Lists!$S$2:$S$640,1)</f>
        <v>#N/A</v>
      </c>
      <c r="Q769" s="36" t="e">
        <f ca="1">MATCH(LEFT(OFFSET(Lists!$Q$2,MATCH(E769,Lists!$R$3:$R$19,0)+1,0),4),Lists!$S$3:$S$640,1)</f>
        <v>#N/A</v>
      </c>
      <c r="R769" s="36" t="e">
        <f ca="1">LEFT(OFFSET(Lists!$S$2,P769-1+MATCH(F769,OFFSET(Lists!$T$3,P769-1,0,Q769-P769+1),0),0),6)</f>
        <v>#N/A</v>
      </c>
      <c r="S769" s="36" t="e">
        <f ca="1">VLOOKUP(R769,Lists!B:D,3,FALSE)</f>
        <v>#N/A</v>
      </c>
      <c r="T769" s="36" t="str">
        <f>IF(F769&lt;&gt;"",MATCH(R769,'Maximum minutes'!B:B,0),"")</f>
        <v/>
      </c>
      <c r="U769" s="36">
        <f ca="1">IF(F769&lt;&gt;"",COUNTA(OFFSET('Maximum minutes'!$C$1,'Annexe A1 Cours'!T769,0,1,50)),0)</f>
        <v>0</v>
      </c>
      <c r="V769" s="37">
        <f ca="1">IFERROR(OFFSET('Maximum minutes'!$C$1,T769+1,-1+MATCH(G769,OFFSET('Maximum minutes'!$C$1,T769-1,0,1,50),0)),0)</f>
        <v>0</v>
      </c>
      <c r="W769" s="38">
        <f t="shared" ca="1" si="22"/>
        <v>0</v>
      </c>
    </row>
    <row r="770" spans="1:23" s="36" customFormat="1" ht="18.75">
      <c r="A770" s="34"/>
      <c r="B770" s="39"/>
      <c r="C770" s="39"/>
      <c r="D770" s="35"/>
      <c r="E770" s="40"/>
      <c r="F770" s="39"/>
      <c r="G770" s="39"/>
      <c r="H770" s="39"/>
      <c r="I770" s="34"/>
      <c r="J770" s="34"/>
      <c r="K770" s="34"/>
      <c r="L770" s="34"/>
      <c r="M770" s="43" t="str">
        <f ca="1">IFERROR(OFFSET('Maximum minutes'!$C$1,T770,MATCH(IF(G770&lt;&gt;"",G770,F770),OFFSET('Maximum minutes'!$C$1,T770-1,0,1,U770+1),0)-1)*IF(OR(ISNUMBER(J770),J770="sans examen"),1,0)*IF(W770&lt;MinDate,1,0),"")</f>
        <v/>
      </c>
      <c r="N770" s="36">
        <f t="shared" ca="1" si="23"/>
        <v>0</v>
      </c>
      <c r="O770" s="36" t="e">
        <f ca="1">LEFT(OFFSET(Lists!$Q$2,MATCH(E770,Lists!$R$3:$R$19,0),0),4)</f>
        <v>#N/A</v>
      </c>
      <c r="P770" s="36" t="e">
        <f ca="1">MATCH(O770,Lists!$S$2:$S$640,1)</f>
        <v>#N/A</v>
      </c>
      <c r="Q770" s="36" t="e">
        <f ca="1">MATCH(LEFT(OFFSET(Lists!$Q$2,MATCH(E770,Lists!$R$3:$R$19,0)+1,0),4),Lists!$S$3:$S$640,1)</f>
        <v>#N/A</v>
      </c>
      <c r="R770" s="36" t="e">
        <f ca="1">LEFT(OFFSET(Lists!$S$2,P770-1+MATCH(F770,OFFSET(Lists!$T$3,P770-1,0,Q770-P770+1),0),0),6)</f>
        <v>#N/A</v>
      </c>
      <c r="S770" s="36" t="e">
        <f ca="1">VLOOKUP(R770,Lists!B:D,3,FALSE)</f>
        <v>#N/A</v>
      </c>
      <c r="T770" s="36" t="str">
        <f>IF(F770&lt;&gt;"",MATCH(R770,'Maximum minutes'!B:B,0),"")</f>
        <v/>
      </c>
      <c r="U770" s="36">
        <f ca="1">IF(F770&lt;&gt;"",COUNTA(OFFSET('Maximum minutes'!$C$1,'Annexe A1 Cours'!T770,0,1,50)),0)</f>
        <v>0</v>
      </c>
      <c r="V770" s="37">
        <f ca="1">IFERROR(OFFSET('Maximum minutes'!$C$1,T770+1,-1+MATCH(G770,OFFSET('Maximum minutes'!$C$1,T770-1,0,1,50),0)),0)</f>
        <v>0</v>
      </c>
      <c r="W770" s="38">
        <f t="shared" ca="1" si="22"/>
        <v>0</v>
      </c>
    </row>
    <row r="771" spans="1:23" s="36" customFormat="1" ht="18.75">
      <c r="A771" s="34"/>
      <c r="B771" s="39"/>
      <c r="C771" s="39"/>
      <c r="D771" s="35"/>
      <c r="E771" s="40"/>
      <c r="F771" s="39"/>
      <c r="G771" s="39"/>
      <c r="H771" s="39"/>
      <c r="I771" s="34"/>
      <c r="J771" s="34"/>
      <c r="K771" s="34"/>
      <c r="L771" s="34"/>
      <c r="M771" s="43" t="str">
        <f ca="1">IFERROR(OFFSET('Maximum minutes'!$C$1,T771,MATCH(IF(G771&lt;&gt;"",G771,F771),OFFSET('Maximum minutes'!$C$1,T771-1,0,1,U771+1),0)-1)*IF(OR(ISNUMBER(J771),J771="sans examen"),1,0)*IF(W771&lt;MinDate,1,0),"")</f>
        <v/>
      </c>
      <c r="N771" s="36">
        <f t="shared" ca="1" si="23"/>
        <v>0</v>
      </c>
      <c r="O771" s="36" t="e">
        <f ca="1">LEFT(OFFSET(Lists!$Q$2,MATCH(E771,Lists!$R$3:$R$19,0),0),4)</f>
        <v>#N/A</v>
      </c>
      <c r="P771" s="36" t="e">
        <f ca="1">MATCH(O771,Lists!$S$2:$S$640,1)</f>
        <v>#N/A</v>
      </c>
      <c r="Q771" s="36" t="e">
        <f ca="1">MATCH(LEFT(OFFSET(Lists!$Q$2,MATCH(E771,Lists!$R$3:$R$19,0)+1,0),4),Lists!$S$3:$S$640,1)</f>
        <v>#N/A</v>
      </c>
      <c r="R771" s="36" t="e">
        <f ca="1">LEFT(OFFSET(Lists!$S$2,P771-1+MATCH(F771,OFFSET(Lists!$T$3,P771-1,0,Q771-P771+1),0),0),6)</f>
        <v>#N/A</v>
      </c>
      <c r="S771" s="36" t="e">
        <f ca="1">VLOOKUP(R771,Lists!B:D,3,FALSE)</f>
        <v>#N/A</v>
      </c>
      <c r="T771" s="36" t="str">
        <f>IF(F771&lt;&gt;"",MATCH(R771,'Maximum minutes'!B:B,0),"")</f>
        <v/>
      </c>
      <c r="U771" s="36">
        <f ca="1">IF(F771&lt;&gt;"",COUNTA(OFFSET('Maximum minutes'!$C$1,'Annexe A1 Cours'!T771,0,1,50)),0)</f>
        <v>0</v>
      </c>
      <c r="V771" s="37">
        <f ca="1">IFERROR(OFFSET('Maximum minutes'!$C$1,T771+1,-1+MATCH(G771,OFFSET('Maximum minutes'!$C$1,T771-1,0,1,50),0)),0)</f>
        <v>0</v>
      </c>
      <c r="W771" s="38">
        <f t="shared" ca="1" si="22"/>
        <v>0</v>
      </c>
    </row>
    <row r="772" spans="1:23" s="36" customFormat="1" ht="18.75">
      <c r="A772" s="34"/>
      <c r="B772" s="39"/>
      <c r="C772" s="39"/>
      <c r="D772" s="35"/>
      <c r="E772" s="40"/>
      <c r="F772" s="39"/>
      <c r="G772" s="39"/>
      <c r="H772" s="39"/>
      <c r="I772" s="34"/>
      <c r="J772" s="34"/>
      <c r="K772" s="34"/>
      <c r="L772" s="34"/>
      <c r="M772" s="43" t="str">
        <f ca="1">IFERROR(OFFSET('Maximum minutes'!$C$1,T772,MATCH(IF(G772&lt;&gt;"",G772,F772),OFFSET('Maximum minutes'!$C$1,T772-1,0,1,U772+1),0)-1)*IF(OR(ISNUMBER(J772),J772="sans examen"),1,0)*IF(W772&lt;MinDate,1,0),"")</f>
        <v/>
      </c>
      <c r="N772" s="36">
        <f t="shared" ca="1" si="23"/>
        <v>0</v>
      </c>
      <c r="O772" s="36" t="e">
        <f ca="1">LEFT(OFFSET(Lists!$Q$2,MATCH(E772,Lists!$R$3:$R$19,0),0),4)</f>
        <v>#N/A</v>
      </c>
      <c r="P772" s="36" t="e">
        <f ca="1">MATCH(O772,Lists!$S$2:$S$640,1)</f>
        <v>#N/A</v>
      </c>
      <c r="Q772" s="36" t="e">
        <f ca="1">MATCH(LEFT(OFFSET(Lists!$Q$2,MATCH(E772,Lists!$R$3:$R$19,0)+1,0),4),Lists!$S$3:$S$640,1)</f>
        <v>#N/A</v>
      </c>
      <c r="R772" s="36" t="e">
        <f ca="1">LEFT(OFFSET(Lists!$S$2,P772-1+MATCH(F772,OFFSET(Lists!$T$3,P772-1,0,Q772-P772+1),0),0),6)</f>
        <v>#N/A</v>
      </c>
      <c r="S772" s="36" t="e">
        <f ca="1">VLOOKUP(R772,Lists!B:D,3,FALSE)</f>
        <v>#N/A</v>
      </c>
      <c r="T772" s="36" t="str">
        <f>IF(F772&lt;&gt;"",MATCH(R772,'Maximum minutes'!B:B,0),"")</f>
        <v/>
      </c>
      <c r="U772" s="36">
        <f ca="1">IF(F772&lt;&gt;"",COUNTA(OFFSET('Maximum minutes'!$C$1,'Annexe A1 Cours'!T772,0,1,50)),0)</f>
        <v>0</v>
      </c>
      <c r="V772" s="37">
        <f ca="1">IFERROR(OFFSET('Maximum minutes'!$C$1,T772+1,-1+MATCH(G772,OFFSET('Maximum minutes'!$C$1,T772-1,0,1,50),0)),0)</f>
        <v>0</v>
      </c>
      <c r="W772" s="38">
        <f t="shared" ca="1" si="22"/>
        <v>0</v>
      </c>
    </row>
    <row r="773" spans="1:23" s="36" customFormat="1" ht="18.75">
      <c r="A773" s="34"/>
      <c r="B773" s="39"/>
      <c r="C773" s="39"/>
      <c r="D773" s="35"/>
      <c r="E773" s="40"/>
      <c r="F773" s="39"/>
      <c r="G773" s="39"/>
      <c r="H773" s="39"/>
      <c r="I773" s="34"/>
      <c r="J773" s="34"/>
      <c r="K773" s="34"/>
      <c r="L773" s="34"/>
      <c r="M773" s="43" t="str">
        <f ca="1">IFERROR(OFFSET('Maximum minutes'!$C$1,T773,MATCH(IF(G773&lt;&gt;"",G773,F773),OFFSET('Maximum minutes'!$C$1,T773-1,0,1,U773+1),0)-1)*IF(OR(ISNUMBER(J773),J773="sans examen"),1,0)*IF(W773&lt;MinDate,1,0),"")</f>
        <v/>
      </c>
      <c r="N773" s="36">
        <f t="shared" ca="1" si="23"/>
        <v>0</v>
      </c>
      <c r="O773" s="36" t="e">
        <f ca="1">LEFT(OFFSET(Lists!$Q$2,MATCH(E773,Lists!$R$3:$R$19,0),0),4)</f>
        <v>#N/A</v>
      </c>
      <c r="P773" s="36" t="e">
        <f ca="1">MATCH(O773,Lists!$S$2:$S$640,1)</f>
        <v>#N/A</v>
      </c>
      <c r="Q773" s="36" t="e">
        <f ca="1">MATCH(LEFT(OFFSET(Lists!$Q$2,MATCH(E773,Lists!$R$3:$R$19,0)+1,0),4),Lists!$S$3:$S$640,1)</f>
        <v>#N/A</v>
      </c>
      <c r="R773" s="36" t="e">
        <f ca="1">LEFT(OFFSET(Lists!$S$2,P773-1+MATCH(F773,OFFSET(Lists!$T$3,P773-1,0,Q773-P773+1),0),0),6)</f>
        <v>#N/A</v>
      </c>
      <c r="S773" s="36" t="e">
        <f ca="1">VLOOKUP(R773,Lists!B:D,3,FALSE)</f>
        <v>#N/A</v>
      </c>
      <c r="T773" s="36" t="str">
        <f>IF(F773&lt;&gt;"",MATCH(R773,'Maximum minutes'!B:B,0),"")</f>
        <v/>
      </c>
      <c r="U773" s="36">
        <f ca="1">IF(F773&lt;&gt;"",COUNTA(OFFSET('Maximum minutes'!$C$1,'Annexe A1 Cours'!T773,0,1,50)),0)</f>
        <v>0</v>
      </c>
      <c r="V773" s="37">
        <f ca="1">IFERROR(OFFSET('Maximum minutes'!$C$1,T773+1,-1+MATCH(G773,OFFSET('Maximum minutes'!$C$1,T773-1,0,1,50),0)),0)</f>
        <v>0</v>
      </c>
      <c r="W773" s="38">
        <f t="shared" ca="1" si="22"/>
        <v>0</v>
      </c>
    </row>
    <row r="774" spans="1:23" s="36" customFormat="1" ht="18.75">
      <c r="A774" s="34"/>
      <c r="B774" s="39"/>
      <c r="C774" s="39"/>
      <c r="D774" s="35"/>
      <c r="E774" s="40"/>
      <c r="F774" s="39"/>
      <c r="G774" s="39"/>
      <c r="H774" s="39"/>
      <c r="I774" s="34"/>
      <c r="J774" s="34"/>
      <c r="K774" s="34"/>
      <c r="L774" s="34"/>
      <c r="M774" s="43" t="str">
        <f ca="1">IFERROR(OFFSET('Maximum minutes'!$C$1,T774,MATCH(IF(G774&lt;&gt;"",G774,F774),OFFSET('Maximum minutes'!$C$1,T774-1,0,1,U774+1),0)-1)*IF(OR(ISNUMBER(J774),J774="sans examen"),1,0)*IF(W774&lt;MinDate,1,0),"")</f>
        <v/>
      </c>
      <c r="N774" s="36">
        <f t="shared" ca="1" si="23"/>
        <v>0</v>
      </c>
      <c r="O774" s="36" t="e">
        <f ca="1">LEFT(OFFSET(Lists!$Q$2,MATCH(E774,Lists!$R$3:$R$19,0),0),4)</f>
        <v>#N/A</v>
      </c>
      <c r="P774" s="36" t="e">
        <f ca="1">MATCH(O774,Lists!$S$2:$S$640,1)</f>
        <v>#N/A</v>
      </c>
      <c r="Q774" s="36" t="e">
        <f ca="1">MATCH(LEFT(OFFSET(Lists!$Q$2,MATCH(E774,Lists!$R$3:$R$19,0)+1,0),4),Lists!$S$3:$S$640,1)</f>
        <v>#N/A</v>
      </c>
      <c r="R774" s="36" t="e">
        <f ca="1">LEFT(OFFSET(Lists!$S$2,P774-1+MATCH(F774,OFFSET(Lists!$T$3,P774-1,0,Q774-P774+1),0),0),6)</f>
        <v>#N/A</v>
      </c>
      <c r="S774" s="36" t="e">
        <f ca="1">VLOOKUP(R774,Lists!B:D,3,FALSE)</f>
        <v>#N/A</v>
      </c>
      <c r="T774" s="36" t="str">
        <f>IF(F774&lt;&gt;"",MATCH(R774,'Maximum minutes'!B:B,0),"")</f>
        <v/>
      </c>
      <c r="U774" s="36">
        <f ca="1">IF(F774&lt;&gt;"",COUNTA(OFFSET('Maximum minutes'!$C$1,'Annexe A1 Cours'!T774,0,1,50)),0)</f>
        <v>0</v>
      </c>
      <c r="V774" s="37">
        <f ca="1">IFERROR(OFFSET('Maximum minutes'!$C$1,T774+1,-1+MATCH(G774,OFFSET('Maximum minutes'!$C$1,T774-1,0,1,50),0)),0)</f>
        <v>0</v>
      </c>
      <c r="W774" s="38">
        <f t="shared" ca="1" si="22"/>
        <v>0</v>
      </c>
    </row>
    <row r="775" spans="1:23" s="36" customFormat="1" ht="18.75">
      <c r="A775" s="34"/>
      <c r="B775" s="39"/>
      <c r="C775" s="39"/>
      <c r="D775" s="35"/>
      <c r="E775" s="40"/>
      <c r="F775" s="39"/>
      <c r="G775" s="39"/>
      <c r="H775" s="39"/>
      <c r="I775" s="34"/>
      <c r="J775" s="34"/>
      <c r="K775" s="34"/>
      <c r="L775" s="34"/>
      <c r="M775" s="43" t="str">
        <f ca="1">IFERROR(OFFSET('Maximum minutes'!$C$1,T775,MATCH(IF(G775&lt;&gt;"",G775,F775),OFFSET('Maximum minutes'!$C$1,T775-1,0,1,U775+1),0)-1)*IF(OR(ISNUMBER(J775),J775="sans examen"),1,0)*IF(W775&lt;MinDate,1,0),"")</f>
        <v/>
      </c>
      <c r="N775" s="36">
        <f t="shared" ca="1" si="23"/>
        <v>0</v>
      </c>
      <c r="O775" s="36" t="e">
        <f ca="1">LEFT(OFFSET(Lists!$Q$2,MATCH(E775,Lists!$R$3:$R$19,0),0),4)</f>
        <v>#N/A</v>
      </c>
      <c r="P775" s="36" t="e">
        <f ca="1">MATCH(O775,Lists!$S$2:$S$640,1)</f>
        <v>#N/A</v>
      </c>
      <c r="Q775" s="36" t="e">
        <f ca="1">MATCH(LEFT(OFFSET(Lists!$Q$2,MATCH(E775,Lists!$R$3:$R$19,0)+1,0),4),Lists!$S$3:$S$640,1)</f>
        <v>#N/A</v>
      </c>
      <c r="R775" s="36" t="e">
        <f ca="1">LEFT(OFFSET(Lists!$S$2,P775-1+MATCH(F775,OFFSET(Lists!$T$3,P775-1,0,Q775-P775+1),0),0),6)</f>
        <v>#N/A</v>
      </c>
      <c r="S775" s="36" t="e">
        <f ca="1">VLOOKUP(R775,Lists!B:D,3,FALSE)</f>
        <v>#N/A</v>
      </c>
      <c r="T775" s="36" t="str">
        <f>IF(F775&lt;&gt;"",MATCH(R775,'Maximum minutes'!B:B,0),"")</f>
        <v/>
      </c>
      <c r="U775" s="36">
        <f ca="1">IF(F775&lt;&gt;"",COUNTA(OFFSET('Maximum minutes'!$C$1,'Annexe A1 Cours'!T775,0,1,50)),0)</f>
        <v>0</v>
      </c>
      <c r="V775" s="37">
        <f ca="1">IFERROR(OFFSET('Maximum minutes'!$C$1,T775+1,-1+MATCH(G775,OFFSET('Maximum minutes'!$C$1,T775-1,0,1,50),0)),0)</f>
        <v>0</v>
      </c>
      <c r="W775" s="38">
        <f t="shared" ref="W775:W838" ca="1" si="24">IFERROR(DATE(YEAR(D775)+V775,MONTH(D775),DAY(D775)),"")</f>
        <v>0</v>
      </c>
    </row>
    <row r="776" spans="1:23" s="36" customFormat="1" ht="18.75">
      <c r="A776" s="34"/>
      <c r="B776" s="39"/>
      <c r="C776" s="39"/>
      <c r="D776" s="35"/>
      <c r="E776" s="40"/>
      <c r="F776" s="39"/>
      <c r="G776" s="39"/>
      <c r="H776" s="39"/>
      <c r="I776" s="34"/>
      <c r="J776" s="34"/>
      <c r="K776" s="34"/>
      <c r="L776" s="34"/>
      <c r="M776" s="43" t="str">
        <f ca="1">IFERROR(OFFSET('Maximum minutes'!$C$1,T776,MATCH(IF(G776&lt;&gt;"",G776,F776),OFFSET('Maximum minutes'!$C$1,T776-1,0,1,U776+1),0)-1)*IF(OR(ISNUMBER(J776),J776="sans examen"),1,0)*IF(W776&lt;MinDate,1,0),"")</f>
        <v/>
      </c>
      <c r="N776" s="36">
        <f t="shared" ref="N776:N839" ca="1" si="25">IF(K776&gt;0,MIN(K776,M776),0)*IF(M776="",0,1)</f>
        <v>0</v>
      </c>
      <c r="O776" s="36" t="e">
        <f ca="1">LEFT(OFFSET(Lists!$Q$2,MATCH(E776,Lists!$R$3:$R$19,0),0),4)</f>
        <v>#N/A</v>
      </c>
      <c r="P776" s="36" t="e">
        <f ca="1">MATCH(O776,Lists!$S$2:$S$640,1)</f>
        <v>#N/A</v>
      </c>
      <c r="Q776" s="36" t="e">
        <f ca="1">MATCH(LEFT(OFFSET(Lists!$Q$2,MATCH(E776,Lists!$R$3:$R$19,0)+1,0),4),Lists!$S$3:$S$640,1)</f>
        <v>#N/A</v>
      </c>
      <c r="R776" s="36" t="e">
        <f ca="1">LEFT(OFFSET(Lists!$S$2,P776-1+MATCH(F776,OFFSET(Lists!$T$3,P776-1,0,Q776-P776+1),0),0),6)</f>
        <v>#N/A</v>
      </c>
      <c r="S776" s="36" t="e">
        <f ca="1">VLOOKUP(R776,Lists!B:D,3,FALSE)</f>
        <v>#N/A</v>
      </c>
      <c r="T776" s="36" t="str">
        <f>IF(F776&lt;&gt;"",MATCH(R776,'Maximum minutes'!B:B,0),"")</f>
        <v/>
      </c>
      <c r="U776" s="36">
        <f ca="1">IF(F776&lt;&gt;"",COUNTA(OFFSET('Maximum minutes'!$C$1,'Annexe A1 Cours'!T776,0,1,50)),0)</f>
        <v>0</v>
      </c>
      <c r="V776" s="37">
        <f ca="1">IFERROR(OFFSET('Maximum minutes'!$C$1,T776+1,-1+MATCH(G776,OFFSET('Maximum minutes'!$C$1,T776-1,0,1,50),0)),0)</f>
        <v>0</v>
      </c>
      <c r="W776" s="38">
        <f t="shared" ca="1" si="24"/>
        <v>0</v>
      </c>
    </row>
    <row r="777" spans="1:23" s="36" customFormat="1" ht="18.75">
      <c r="A777" s="34"/>
      <c r="B777" s="39"/>
      <c r="C777" s="39"/>
      <c r="D777" s="35"/>
      <c r="E777" s="40"/>
      <c r="F777" s="39"/>
      <c r="G777" s="39"/>
      <c r="H777" s="39"/>
      <c r="I777" s="34"/>
      <c r="J777" s="34"/>
      <c r="K777" s="34"/>
      <c r="L777" s="34"/>
      <c r="M777" s="43" t="str">
        <f ca="1">IFERROR(OFFSET('Maximum minutes'!$C$1,T777,MATCH(IF(G777&lt;&gt;"",G777,F777),OFFSET('Maximum minutes'!$C$1,T777-1,0,1,U777+1),0)-1)*IF(OR(ISNUMBER(J777),J777="sans examen"),1,0)*IF(W777&lt;MinDate,1,0),"")</f>
        <v/>
      </c>
      <c r="N777" s="36">
        <f t="shared" ca="1" si="25"/>
        <v>0</v>
      </c>
      <c r="O777" s="36" t="e">
        <f ca="1">LEFT(OFFSET(Lists!$Q$2,MATCH(E777,Lists!$R$3:$R$19,0),0),4)</f>
        <v>#N/A</v>
      </c>
      <c r="P777" s="36" t="e">
        <f ca="1">MATCH(O777,Lists!$S$2:$S$640,1)</f>
        <v>#N/A</v>
      </c>
      <c r="Q777" s="36" t="e">
        <f ca="1">MATCH(LEFT(OFFSET(Lists!$Q$2,MATCH(E777,Lists!$R$3:$R$19,0)+1,0),4),Lists!$S$3:$S$640,1)</f>
        <v>#N/A</v>
      </c>
      <c r="R777" s="36" t="e">
        <f ca="1">LEFT(OFFSET(Lists!$S$2,P777-1+MATCH(F777,OFFSET(Lists!$T$3,P777-1,0,Q777-P777+1),0),0),6)</f>
        <v>#N/A</v>
      </c>
      <c r="S777" s="36" t="e">
        <f ca="1">VLOOKUP(R777,Lists!B:D,3,FALSE)</f>
        <v>#N/A</v>
      </c>
      <c r="T777" s="36" t="str">
        <f>IF(F777&lt;&gt;"",MATCH(R777,'Maximum minutes'!B:B,0),"")</f>
        <v/>
      </c>
      <c r="U777" s="36">
        <f ca="1">IF(F777&lt;&gt;"",COUNTA(OFFSET('Maximum minutes'!$C$1,'Annexe A1 Cours'!T777,0,1,50)),0)</f>
        <v>0</v>
      </c>
      <c r="V777" s="37">
        <f ca="1">IFERROR(OFFSET('Maximum minutes'!$C$1,T777+1,-1+MATCH(G777,OFFSET('Maximum minutes'!$C$1,T777-1,0,1,50),0)),0)</f>
        <v>0</v>
      </c>
      <c r="W777" s="38">
        <f t="shared" ca="1" si="24"/>
        <v>0</v>
      </c>
    </row>
    <row r="778" spans="1:23" s="36" customFormat="1" ht="18.75">
      <c r="A778" s="34"/>
      <c r="B778" s="39"/>
      <c r="C778" s="39"/>
      <c r="D778" s="35"/>
      <c r="E778" s="40"/>
      <c r="F778" s="39"/>
      <c r="G778" s="39"/>
      <c r="H778" s="39"/>
      <c r="I778" s="34"/>
      <c r="J778" s="34"/>
      <c r="K778" s="34"/>
      <c r="L778" s="34"/>
      <c r="M778" s="43" t="str">
        <f ca="1">IFERROR(OFFSET('Maximum minutes'!$C$1,T778,MATCH(IF(G778&lt;&gt;"",G778,F778),OFFSET('Maximum minutes'!$C$1,T778-1,0,1,U778+1),0)-1)*IF(OR(ISNUMBER(J778),J778="sans examen"),1,0)*IF(W778&lt;MinDate,1,0),"")</f>
        <v/>
      </c>
      <c r="N778" s="36">
        <f t="shared" ca="1" si="25"/>
        <v>0</v>
      </c>
      <c r="O778" s="36" t="e">
        <f ca="1">LEFT(OFFSET(Lists!$Q$2,MATCH(E778,Lists!$R$3:$R$19,0),0),4)</f>
        <v>#N/A</v>
      </c>
      <c r="P778" s="36" t="e">
        <f ca="1">MATCH(O778,Lists!$S$2:$S$640,1)</f>
        <v>#N/A</v>
      </c>
      <c r="Q778" s="36" t="e">
        <f ca="1">MATCH(LEFT(OFFSET(Lists!$Q$2,MATCH(E778,Lists!$R$3:$R$19,0)+1,0),4),Lists!$S$3:$S$640,1)</f>
        <v>#N/A</v>
      </c>
      <c r="R778" s="36" t="e">
        <f ca="1">LEFT(OFFSET(Lists!$S$2,P778-1+MATCH(F778,OFFSET(Lists!$T$3,P778-1,0,Q778-P778+1),0),0),6)</f>
        <v>#N/A</v>
      </c>
      <c r="S778" s="36" t="e">
        <f ca="1">VLOOKUP(R778,Lists!B:D,3,FALSE)</f>
        <v>#N/A</v>
      </c>
      <c r="T778" s="36" t="str">
        <f>IF(F778&lt;&gt;"",MATCH(R778,'Maximum minutes'!B:B,0),"")</f>
        <v/>
      </c>
      <c r="U778" s="36">
        <f ca="1">IF(F778&lt;&gt;"",COUNTA(OFFSET('Maximum minutes'!$C$1,'Annexe A1 Cours'!T778,0,1,50)),0)</f>
        <v>0</v>
      </c>
      <c r="V778" s="37">
        <f ca="1">IFERROR(OFFSET('Maximum minutes'!$C$1,T778+1,-1+MATCH(G778,OFFSET('Maximum minutes'!$C$1,T778-1,0,1,50),0)),0)</f>
        <v>0</v>
      </c>
      <c r="W778" s="38">
        <f t="shared" ca="1" si="24"/>
        <v>0</v>
      </c>
    </row>
    <row r="779" spans="1:23" s="36" customFormat="1" ht="18.75">
      <c r="A779" s="34"/>
      <c r="B779" s="39"/>
      <c r="C779" s="39"/>
      <c r="D779" s="35"/>
      <c r="E779" s="40"/>
      <c r="F779" s="39"/>
      <c r="G779" s="39"/>
      <c r="H779" s="39"/>
      <c r="I779" s="34"/>
      <c r="J779" s="34"/>
      <c r="K779" s="34"/>
      <c r="L779" s="34"/>
      <c r="M779" s="43" t="str">
        <f ca="1">IFERROR(OFFSET('Maximum minutes'!$C$1,T779,MATCH(IF(G779&lt;&gt;"",G779,F779),OFFSET('Maximum minutes'!$C$1,T779-1,0,1,U779+1),0)-1)*IF(OR(ISNUMBER(J779),J779="sans examen"),1,0)*IF(W779&lt;MinDate,1,0),"")</f>
        <v/>
      </c>
      <c r="N779" s="36">
        <f t="shared" ca="1" si="25"/>
        <v>0</v>
      </c>
      <c r="O779" s="36" t="e">
        <f ca="1">LEFT(OFFSET(Lists!$Q$2,MATCH(E779,Lists!$R$3:$R$19,0),0),4)</f>
        <v>#N/A</v>
      </c>
      <c r="P779" s="36" t="e">
        <f ca="1">MATCH(O779,Lists!$S$2:$S$640,1)</f>
        <v>#N/A</v>
      </c>
      <c r="Q779" s="36" t="e">
        <f ca="1">MATCH(LEFT(OFFSET(Lists!$Q$2,MATCH(E779,Lists!$R$3:$R$19,0)+1,0),4),Lists!$S$3:$S$640,1)</f>
        <v>#N/A</v>
      </c>
      <c r="R779" s="36" t="e">
        <f ca="1">LEFT(OFFSET(Lists!$S$2,P779-1+MATCH(F779,OFFSET(Lists!$T$3,P779-1,0,Q779-P779+1),0),0),6)</f>
        <v>#N/A</v>
      </c>
      <c r="S779" s="36" t="e">
        <f ca="1">VLOOKUP(R779,Lists!B:D,3,FALSE)</f>
        <v>#N/A</v>
      </c>
      <c r="T779" s="36" t="str">
        <f>IF(F779&lt;&gt;"",MATCH(R779,'Maximum minutes'!B:B,0),"")</f>
        <v/>
      </c>
      <c r="U779" s="36">
        <f ca="1">IF(F779&lt;&gt;"",COUNTA(OFFSET('Maximum minutes'!$C$1,'Annexe A1 Cours'!T779,0,1,50)),0)</f>
        <v>0</v>
      </c>
      <c r="V779" s="37">
        <f ca="1">IFERROR(OFFSET('Maximum minutes'!$C$1,T779+1,-1+MATCH(G779,OFFSET('Maximum minutes'!$C$1,T779-1,0,1,50),0)),0)</f>
        <v>0</v>
      </c>
      <c r="W779" s="38">
        <f t="shared" ca="1" si="24"/>
        <v>0</v>
      </c>
    </row>
    <row r="780" spans="1:23" s="36" customFormat="1" ht="18.75">
      <c r="A780" s="34"/>
      <c r="B780" s="39"/>
      <c r="C780" s="39"/>
      <c r="D780" s="35"/>
      <c r="E780" s="40"/>
      <c r="F780" s="39"/>
      <c r="G780" s="39"/>
      <c r="H780" s="39"/>
      <c r="I780" s="34"/>
      <c r="J780" s="34"/>
      <c r="K780" s="34"/>
      <c r="L780" s="34"/>
      <c r="M780" s="43" t="str">
        <f ca="1">IFERROR(OFFSET('Maximum minutes'!$C$1,T780,MATCH(IF(G780&lt;&gt;"",G780,F780),OFFSET('Maximum minutes'!$C$1,T780-1,0,1,U780+1),0)-1)*IF(OR(ISNUMBER(J780),J780="sans examen"),1,0)*IF(W780&lt;MinDate,1,0),"")</f>
        <v/>
      </c>
      <c r="N780" s="36">
        <f t="shared" ca="1" si="25"/>
        <v>0</v>
      </c>
      <c r="O780" s="36" t="e">
        <f ca="1">LEFT(OFFSET(Lists!$Q$2,MATCH(E780,Lists!$R$3:$R$19,0),0),4)</f>
        <v>#N/A</v>
      </c>
      <c r="P780" s="36" t="e">
        <f ca="1">MATCH(O780,Lists!$S$2:$S$640,1)</f>
        <v>#N/A</v>
      </c>
      <c r="Q780" s="36" t="e">
        <f ca="1">MATCH(LEFT(OFFSET(Lists!$Q$2,MATCH(E780,Lists!$R$3:$R$19,0)+1,0),4),Lists!$S$3:$S$640,1)</f>
        <v>#N/A</v>
      </c>
      <c r="R780" s="36" t="e">
        <f ca="1">LEFT(OFFSET(Lists!$S$2,P780-1+MATCH(F780,OFFSET(Lists!$T$3,P780-1,0,Q780-P780+1),0),0),6)</f>
        <v>#N/A</v>
      </c>
      <c r="S780" s="36" t="e">
        <f ca="1">VLOOKUP(R780,Lists!B:D,3,FALSE)</f>
        <v>#N/A</v>
      </c>
      <c r="T780" s="36" t="str">
        <f>IF(F780&lt;&gt;"",MATCH(R780,'Maximum minutes'!B:B,0),"")</f>
        <v/>
      </c>
      <c r="U780" s="36">
        <f ca="1">IF(F780&lt;&gt;"",COUNTA(OFFSET('Maximum minutes'!$C$1,'Annexe A1 Cours'!T780,0,1,50)),0)</f>
        <v>0</v>
      </c>
      <c r="V780" s="37">
        <f ca="1">IFERROR(OFFSET('Maximum minutes'!$C$1,T780+1,-1+MATCH(G780,OFFSET('Maximum minutes'!$C$1,T780-1,0,1,50),0)),0)</f>
        <v>0</v>
      </c>
      <c r="W780" s="38">
        <f t="shared" ca="1" si="24"/>
        <v>0</v>
      </c>
    </row>
    <row r="781" spans="1:23" s="36" customFormat="1" ht="18.75">
      <c r="A781" s="34"/>
      <c r="B781" s="39"/>
      <c r="C781" s="39"/>
      <c r="D781" s="35"/>
      <c r="E781" s="40"/>
      <c r="F781" s="39"/>
      <c r="G781" s="39"/>
      <c r="H781" s="39"/>
      <c r="I781" s="34"/>
      <c r="J781" s="34"/>
      <c r="K781" s="34"/>
      <c r="L781" s="34"/>
      <c r="M781" s="43" t="str">
        <f ca="1">IFERROR(OFFSET('Maximum minutes'!$C$1,T781,MATCH(IF(G781&lt;&gt;"",G781,F781),OFFSET('Maximum minutes'!$C$1,T781-1,0,1,U781+1),0)-1)*IF(OR(ISNUMBER(J781),J781="sans examen"),1,0)*IF(W781&lt;MinDate,1,0),"")</f>
        <v/>
      </c>
      <c r="N781" s="36">
        <f t="shared" ca="1" si="25"/>
        <v>0</v>
      </c>
      <c r="O781" s="36" t="e">
        <f ca="1">LEFT(OFFSET(Lists!$Q$2,MATCH(E781,Lists!$R$3:$R$19,0),0),4)</f>
        <v>#N/A</v>
      </c>
      <c r="P781" s="36" t="e">
        <f ca="1">MATCH(O781,Lists!$S$2:$S$640,1)</f>
        <v>#N/A</v>
      </c>
      <c r="Q781" s="36" t="e">
        <f ca="1">MATCH(LEFT(OFFSET(Lists!$Q$2,MATCH(E781,Lists!$R$3:$R$19,0)+1,0),4),Lists!$S$3:$S$640,1)</f>
        <v>#N/A</v>
      </c>
      <c r="R781" s="36" t="e">
        <f ca="1">LEFT(OFFSET(Lists!$S$2,P781-1+MATCH(F781,OFFSET(Lists!$T$3,P781-1,0,Q781-P781+1),0),0),6)</f>
        <v>#N/A</v>
      </c>
      <c r="S781" s="36" t="e">
        <f ca="1">VLOOKUP(R781,Lists!B:D,3,FALSE)</f>
        <v>#N/A</v>
      </c>
      <c r="T781" s="36" t="str">
        <f>IF(F781&lt;&gt;"",MATCH(R781,'Maximum minutes'!B:B,0),"")</f>
        <v/>
      </c>
      <c r="U781" s="36">
        <f ca="1">IF(F781&lt;&gt;"",COUNTA(OFFSET('Maximum minutes'!$C$1,'Annexe A1 Cours'!T781,0,1,50)),0)</f>
        <v>0</v>
      </c>
      <c r="V781" s="37">
        <f ca="1">IFERROR(OFFSET('Maximum minutes'!$C$1,T781+1,-1+MATCH(G781,OFFSET('Maximum minutes'!$C$1,T781-1,0,1,50),0)),0)</f>
        <v>0</v>
      </c>
      <c r="W781" s="38">
        <f t="shared" ca="1" si="24"/>
        <v>0</v>
      </c>
    </row>
    <row r="782" spans="1:23" s="36" customFormat="1" ht="18.75">
      <c r="A782" s="34"/>
      <c r="B782" s="39"/>
      <c r="C782" s="39"/>
      <c r="D782" s="35"/>
      <c r="E782" s="40"/>
      <c r="F782" s="39"/>
      <c r="G782" s="39"/>
      <c r="H782" s="39"/>
      <c r="I782" s="34"/>
      <c r="J782" s="34"/>
      <c r="K782" s="34"/>
      <c r="L782" s="34"/>
      <c r="M782" s="43" t="str">
        <f ca="1">IFERROR(OFFSET('Maximum minutes'!$C$1,T782,MATCH(IF(G782&lt;&gt;"",G782,F782),OFFSET('Maximum minutes'!$C$1,T782-1,0,1,U782+1),0)-1)*IF(OR(ISNUMBER(J782),J782="sans examen"),1,0)*IF(W782&lt;MinDate,1,0),"")</f>
        <v/>
      </c>
      <c r="N782" s="36">
        <f t="shared" ca="1" si="25"/>
        <v>0</v>
      </c>
      <c r="O782" s="36" t="e">
        <f ca="1">LEFT(OFFSET(Lists!$Q$2,MATCH(E782,Lists!$R$3:$R$19,0),0),4)</f>
        <v>#N/A</v>
      </c>
      <c r="P782" s="36" t="e">
        <f ca="1">MATCH(O782,Lists!$S$2:$S$640,1)</f>
        <v>#N/A</v>
      </c>
      <c r="Q782" s="36" t="e">
        <f ca="1">MATCH(LEFT(OFFSET(Lists!$Q$2,MATCH(E782,Lists!$R$3:$R$19,0)+1,0),4),Lists!$S$3:$S$640,1)</f>
        <v>#N/A</v>
      </c>
      <c r="R782" s="36" t="e">
        <f ca="1">LEFT(OFFSET(Lists!$S$2,P782-1+MATCH(F782,OFFSET(Lists!$T$3,P782-1,0,Q782-P782+1),0),0),6)</f>
        <v>#N/A</v>
      </c>
      <c r="S782" s="36" t="e">
        <f ca="1">VLOOKUP(R782,Lists!B:D,3,FALSE)</f>
        <v>#N/A</v>
      </c>
      <c r="T782" s="36" t="str">
        <f>IF(F782&lt;&gt;"",MATCH(R782,'Maximum minutes'!B:B,0),"")</f>
        <v/>
      </c>
      <c r="U782" s="36">
        <f ca="1">IF(F782&lt;&gt;"",COUNTA(OFFSET('Maximum minutes'!$C$1,'Annexe A1 Cours'!T782,0,1,50)),0)</f>
        <v>0</v>
      </c>
      <c r="V782" s="37">
        <f ca="1">IFERROR(OFFSET('Maximum minutes'!$C$1,T782+1,-1+MATCH(G782,OFFSET('Maximum minutes'!$C$1,T782-1,0,1,50),0)),0)</f>
        <v>0</v>
      </c>
      <c r="W782" s="38">
        <f t="shared" ca="1" si="24"/>
        <v>0</v>
      </c>
    </row>
    <row r="783" spans="1:23" s="36" customFormat="1" ht="18.75">
      <c r="A783" s="34"/>
      <c r="B783" s="39"/>
      <c r="C783" s="39"/>
      <c r="D783" s="35"/>
      <c r="E783" s="40"/>
      <c r="F783" s="39"/>
      <c r="G783" s="39"/>
      <c r="H783" s="39"/>
      <c r="I783" s="34"/>
      <c r="J783" s="34"/>
      <c r="K783" s="34"/>
      <c r="L783" s="34"/>
      <c r="M783" s="43" t="str">
        <f ca="1">IFERROR(OFFSET('Maximum minutes'!$C$1,T783,MATCH(IF(G783&lt;&gt;"",G783,F783),OFFSET('Maximum minutes'!$C$1,T783-1,0,1,U783+1),0)-1)*IF(OR(ISNUMBER(J783),J783="sans examen"),1,0)*IF(W783&lt;MinDate,1,0),"")</f>
        <v/>
      </c>
      <c r="N783" s="36">
        <f t="shared" ca="1" si="25"/>
        <v>0</v>
      </c>
      <c r="O783" s="36" t="e">
        <f ca="1">LEFT(OFFSET(Lists!$Q$2,MATCH(E783,Lists!$R$3:$R$19,0),0),4)</f>
        <v>#N/A</v>
      </c>
      <c r="P783" s="36" t="e">
        <f ca="1">MATCH(O783,Lists!$S$2:$S$640,1)</f>
        <v>#N/A</v>
      </c>
      <c r="Q783" s="36" t="e">
        <f ca="1">MATCH(LEFT(OFFSET(Lists!$Q$2,MATCH(E783,Lists!$R$3:$R$19,0)+1,0),4),Lists!$S$3:$S$640,1)</f>
        <v>#N/A</v>
      </c>
      <c r="R783" s="36" t="e">
        <f ca="1">LEFT(OFFSET(Lists!$S$2,P783-1+MATCH(F783,OFFSET(Lists!$T$3,P783-1,0,Q783-P783+1),0),0),6)</f>
        <v>#N/A</v>
      </c>
      <c r="S783" s="36" t="e">
        <f ca="1">VLOOKUP(R783,Lists!B:D,3,FALSE)</f>
        <v>#N/A</v>
      </c>
      <c r="T783" s="36" t="str">
        <f>IF(F783&lt;&gt;"",MATCH(R783,'Maximum minutes'!B:B,0),"")</f>
        <v/>
      </c>
      <c r="U783" s="36">
        <f ca="1">IF(F783&lt;&gt;"",COUNTA(OFFSET('Maximum minutes'!$C$1,'Annexe A1 Cours'!T783,0,1,50)),0)</f>
        <v>0</v>
      </c>
      <c r="V783" s="37">
        <f ca="1">IFERROR(OFFSET('Maximum minutes'!$C$1,T783+1,-1+MATCH(G783,OFFSET('Maximum minutes'!$C$1,T783-1,0,1,50),0)),0)</f>
        <v>0</v>
      </c>
      <c r="W783" s="38">
        <f t="shared" ca="1" si="24"/>
        <v>0</v>
      </c>
    </row>
    <row r="784" spans="1:23" s="36" customFormat="1" ht="18.75">
      <c r="A784" s="34"/>
      <c r="B784" s="39"/>
      <c r="C784" s="39"/>
      <c r="D784" s="35"/>
      <c r="E784" s="40"/>
      <c r="F784" s="39"/>
      <c r="G784" s="39"/>
      <c r="H784" s="39"/>
      <c r="I784" s="34"/>
      <c r="J784" s="34"/>
      <c r="K784" s="34"/>
      <c r="L784" s="34"/>
      <c r="M784" s="43" t="str">
        <f ca="1">IFERROR(OFFSET('Maximum minutes'!$C$1,T784,MATCH(IF(G784&lt;&gt;"",G784,F784),OFFSET('Maximum minutes'!$C$1,T784-1,0,1,U784+1),0)-1)*IF(OR(ISNUMBER(J784),J784="sans examen"),1,0)*IF(W784&lt;MinDate,1,0),"")</f>
        <v/>
      </c>
      <c r="N784" s="36">
        <f t="shared" ca="1" si="25"/>
        <v>0</v>
      </c>
      <c r="O784" s="36" t="e">
        <f ca="1">LEFT(OFFSET(Lists!$Q$2,MATCH(E784,Lists!$R$3:$R$19,0),0),4)</f>
        <v>#N/A</v>
      </c>
      <c r="P784" s="36" t="e">
        <f ca="1">MATCH(O784,Lists!$S$2:$S$640,1)</f>
        <v>#N/A</v>
      </c>
      <c r="Q784" s="36" t="e">
        <f ca="1">MATCH(LEFT(OFFSET(Lists!$Q$2,MATCH(E784,Lists!$R$3:$R$19,0)+1,0),4),Lists!$S$3:$S$640,1)</f>
        <v>#N/A</v>
      </c>
      <c r="R784" s="36" t="e">
        <f ca="1">LEFT(OFFSET(Lists!$S$2,P784-1+MATCH(F784,OFFSET(Lists!$T$3,P784-1,0,Q784-P784+1),0),0),6)</f>
        <v>#N/A</v>
      </c>
      <c r="S784" s="36" t="e">
        <f ca="1">VLOOKUP(R784,Lists!B:D,3,FALSE)</f>
        <v>#N/A</v>
      </c>
      <c r="T784" s="36" t="str">
        <f>IF(F784&lt;&gt;"",MATCH(R784,'Maximum minutes'!B:B,0),"")</f>
        <v/>
      </c>
      <c r="U784" s="36">
        <f ca="1">IF(F784&lt;&gt;"",COUNTA(OFFSET('Maximum minutes'!$C$1,'Annexe A1 Cours'!T784,0,1,50)),0)</f>
        <v>0</v>
      </c>
      <c r="V784" s="37">
        <f ca="1">IFERROR(OFFSET('Maximum minutes'!$C$1,T784+1,-1+MATCH(G784,OFFSET('Maximum minutes'!$C$1,T784-1,0,1,50),0)),0)</f>
        <v>0</v>
      </c>
      <c r="W784" s="38">
        <f t="shared" ca="1" si="24"/>
        <v>0</v>
      </c>
    </row>
    <row r="785" spans="1:23" s="36" customFormat="1" ht="18.75">
      <c r="A785" s="34"/>
      <c r="B785" s="39"/>
      <c r="C785" s="39"/>
      <c r="D785" s="35"/>
      <c r="E785" s="40"/>
      <c r="F785" s="39"/>
      <c r="G785" s="39"/>
      <c r="H785" s="39"/>
      <c r="I785" s="34"/>
      <c r="J785" s="34"/>
      <c r="K785" s="34"/>
      <c r="L785" s="34"/>
      <c r="M785" s="43" t="str">
        <f ca="1">IFERROR(OFFSET('Maximum minutes'!$C$1,T785,MATCH(IF(G785&lt;&gt;"",G785,F785),OFFSET('Maximum minutes'!$C$1,T785-1,0,1,U785+1),0)-1)*IF(OR(ISNUMBER(J785),J785="sans examen"),1,0)*IF(W785&lt;MinDate,1,0),"")</f>
        <v/>
      </c>
      <c r="N785" s="36">
        <f t="shared" ca="1" si="25"/>
        <v>0</v>
      </c>
      <c r="O785" s="36" t="e">
        <f ca="1">LEFT(OFFSET(Lists!$Q$2,MATCH(E785,Lists!$R$3:$R$19,0),0),4)</f>
        <v>#N/A</v>
      </c>
      <c r="P785" s="36" t="e">
        <f ca="1">MATCH(O785,Lists!$S$2:$S$640,1)</f>
        <v>#N/A</v>
      </c>
      <c r="Q785" s="36" t="e">
        <f ca="1">MATCH(LEFT(OFFSET(Lists!$Q$2,MATCH(E785,Lists!$R$3:$R$19,0)+1,0),4),Lists!$S$3:$S$640,1)</f>
        <v>#N/A</v>
      </c>
      <c r="R785" s="36" t="e">
        <f ca="1">LEFT(OFFSET(Lists!$S$2,P785-1+MATCH(F785,OFFSET(Lists!$T$3,P785-1,0,Q785-P785+1),0),0),6)</f>
        <v>#N/A</v>
      </c>
      <c r="S785" s="36" t="e">
        <f ca="1">VLOOKUP(R785,Lists!B:D,3,FALSE)</f>
        <v>#N/A</v>
      </c>
      <c r="T785" s="36" t="str">
        <f>IF(F785&lt;&gt;"",MATCH(R785,'Maximum minutes'!B:B,0),"")</f>
        <v/>
      </c>
      <c r="U785" s="36">
        <f ca="1">IF(F785&lt;&gt;"",COUNTA(OFFSET('Maximum minutes'!$C$1,'Annexe A1 Cours'!T785,0,1,50)),0)</f>
        <v>0</v>
      </c>
      <c r="V785" s="37">
        <f ca="1">IFERROR(OFFSET('Maximum minutes'!$C$1,T785+1,-1+MATCH(G785,OFFSET('Maximum minutes'!$C$1,T785-1,0,1,50),0)),0)</f>
        <v>0</v>
      </c>
      <c r="W785" s="38">
        <f t="shared" ca="1" si="24"/>
        <v>0</v>
      </c>
    </row>
    <row r="786" spans="1:23" s="36" customFormat="1" ht="18.75">
      <c r="A786" s="34"/>
      <c r="B786" s="39"/>
      <c r="C786" s="39"/>
      <c r="D786" s="35"/>
      <c r="E786" s="40"/>
      <c r="F786" s="39"/>
      <c r="G786" s="39"/>
      <c r="H786" s="39"/>
      <c r="I786" s="34"/>
      <c r="J786" s="34"/>
      <c r="K786" s="34"/>
      <c r="L786" s="34"/>
      <c r="M786" s="43" t="str">
        <f ca="1">IFERROR(OFFSET('Maximum minutes'!$C$1,T786,MATCH(IF(G786&lt;&gt;"",G786,F786),OFFSET('Maximum minutes'!$C$1,T786-1,0,1,U786+1),0)-1)*IF(OR(ISNUMBER(J786),J786="sans examen"),1,0)*IF(W786&lt;MinDate,1,0),"")</f>
        <v/>
      </c>
      <c r="N786" s="36">
        <f t="shared" ca="1" si="25"/>
        <v>0</v>
      </c>
      <c r="O786" s="36" t="e">
        <f ca="1">LEFT(OFFSET(Lists!$Q$2,MATCH(E786,Lists!$R$3:$R$19,0),0),4)</f>
        <v>#N/A</v>
      </c>
      <c r="P786" s="36" t="e">
        <f ca="1">MATCH(O786,Lists!$S$2:$S$640,1)</f>
        <v>#N/A</v>
      </c>
      <c r="Q786" s="36" t="e">
        <f ca="1">MATCH(LEFT(OFFSET(Lists!$Q$2,MATCH(E786,Lists!$R$3:$R$19,0)+1,0),4),Lists!$S$3:$S$640,1)</f>
        <v>#N/A</v>
      </c>
      <c r="R786" s="36" t="e">
        <f ca="1">LEFT(OFFSET(Lists!$S$2,P786-1+MATCH(F786,OFFSET(Lists!$T$3,P786-1,0,Q786-P786+1),0),0),6)</f>
        <v>#N/A</v>
      </c>
      <c r="S786" s="36" t="e">
        <f ca="1">VLOOKUP(R786,Lists!B:D,3,FALSE)</f>
        <v>#N/A</v>
      </c>
      <c r="T786" s="36" t="str">
        <f>IF(F786&lt;&gt;"",MATCH(R786,'Maximum minutes'!B:B,0),"")</f>
        <v/>
      </c>
      <c r="U786" s="36">
        <f ca="1">IF(F786&lt;&gt;"",COUNTA(OFFSET('Maximum minutes'!$C$1,'Annexe A1 Cours'!T786,0,1,50)),0)</f>
        <v>0</v>
      </c>
      <c r="V786" s="37">
        <f ca="1">IFERROR(OFFSET('Maximum minutes'!$C$1,T786+1,-1+MATCH(G786,OFFSET('Maximum minutes'!$C$1,T786-1,0,1,50),0)),0)</f>
        <v>0</v>
      </c>
      <c r="W786" s="38">
        <f t="shared" ca="1" si="24"/>
        <v>0</v>
      </c>
    </row>
    <row r="787" spans="1:23" s="36" customFormat="1" ht="18.75">
      <c r="A787" s="34"/>
      <c r="B787" s="39"/>
      <c r="C787" s="39"/>
      <c r="D787" s="35"/>
      <c r="E787" s="40"/>
      <c r="F787" s="39"/>
      <c r="G787" s="39"/>
      <c r="H787" s="39"/>
      <c r="I787" s="34"/>
      <c r="J787" s="34"/>
      <c r="K787" s="34"/>
      <c r="L787" s="34"/>
      <c r="M787" s="43" t="str">
        <f ca="1">IFERROR(OFFSET('Maximum minutes'!$C$1,T787,MATCH(IF(G787&lt;&gt;"",G787,F787),OFFSET('Maximum minutes'!$C$1,T787-1,0,1,U787+1),0)-1)*IF(OR(ISNUMBER(J787),J787="sans examen"),1,0)*IF(W787&lt;MinDate,1,0),"")</f>
        <v/>
      </c>
      <c r="N787" s="36">
        <f t="shared" ca="1" si="25"/>
        <v>0</v>
      </c>
      <c r="O787" s="36" t="e">
        <f ca="1">LEFT(OFFSET(Lists!$Q$2,MATCH(E787,Lists!$R$3:$R$19,0),0),4)</f>
        <v>#N/A</v>
      </c>
      <c r="P787" s="36" t="e">
        <f ca="1">MATCH(O787,Lists!$S$2:$S$640,1)</f>
        <v>#N/A</v>
      </c>
      <c r="Q787" s="36" t="e">
        <f ca="1">MATCH(LEFT(OFFSET(Lists!$Q$2,MATCH(E787,Lists!$R$3:$R$19,0)+1,0),4),Lists!$S$3:$S$640,1)</f>
        <v>#N/A</v>
      </c>
      <c r="R787" s="36" t="e">
        <f ca="1">LEFT(OFFSET(Lists!$S$2,P787-1+MATCH(F787,OFFSET(Lists!$T$3,P787-1,0,Q787-P787+1),0),0),6)</f>
        <v>#N/A</v>
      </c>
      <c r="S787" s="36" t="e">
        <f ca="1">VLOOKUP(R787,Lists!B:D,3,FALSE)</f>
        <v>#N/A</v>
      </c>
      <c r="T787" s="36" t="str">
        <f>IF(F787&lt;&gt;"",MATCH(R787,'Maximum minutes'!B:B,0),"")</f>
        <v/>
      </c>
      <c r="U787" s="36">
        <f ca="1">IF(F787&lt;&gt;"",COUNTA(OFFSET('Maximum minutes'!$C$1,'Annexe A1 Cours'!T787,0,1,50)),0)</f>
        <v>0</v>
      </c>
      <c r="V787" s="37">
        <f ca="1">IFERROR(OFFSET('Maximum minutes'!$C$1,T787+1,-1+MATCH(G787,OFFSET('Maximum minutes'!$C$1,T787-1,0,1,50),0)),0)</f>
        <v>0</v>
      </c>
      <c r="W787" s="38">
        <f t="shared" ca="1" si="24"/>
        <v>0</v>
      </c>
    </row>
    <row r="788" spans="1:23" s="36" customFormat="1" ht="18.75">
      <c r="A788" s="34"/>
      <c r="B788" s="39"/>
      <c r="C788" s="39"/>
      <c r="D788" s="35"/>
      <c r="E788" s="40"/>
      <c r="F788" s="39"/>
      <c r="G788" s="39"/>
      <c r="H788" s="39"/>
      <c r="I788" s="34"/>
      <c r="J788" s="34"/>
      <c r="K788" s="34"/>
      <c r="L788" s="34"/>
      <c r="M788" s="43" t="str">
        <f ca="1">IFERROR(OFFSET('Maximum minutes'!$C$1,T788,MATCH(IF(G788&lt;&gt;"",G788,F788),OFFSET('Maximum minutes'!$C$1,T788-1,0,1,U788+1),0)-1)*IF(OR(ISNUMBER(J788),J788="sans examen"),1,0)*IF(W788&lt;MinDate,1,0),"")</f>
        <v/>
      </c>
      <c r="N788" s="36">
        <f t="shared" ca="1" si="25"/>
        <v>0</v>
      </c>
      <c r="O788" s="36" t="e">
        <f ca="1">LEFT(OFFSET(Lists!$Q$2,MATCH(E788,Lists!$R$3:$R$19,0),0),4)</f>
        <v>#N/A</v>
      </c>
      <c r="P788" s="36" t="e">
        <f ca="1">MATCH(O788,Lists!$S$2:$S$640,1)</f>
        <v>#N/A</v>
      </c>
      <c r="Q788" s="36" t="e">
        <f ca="1">MATCH(LEFT(OFFSET(Lists!$Q$2,MATCH(E788,Lists!$R$3:$R$19,0)+1,0),4),Lists!$S$3:$S$640,1)</f>
        <v>#N/A</v>
      </c>
      <c r="R788" s="36" t="e">
        <f ca="1">LEFT(OFFSET(Lists!$S$2,P788-1+MATCH(F788,OFFSET(Lists!$T$3,P788-1,0,Q788-P788+1),0),0),6)</f>
        <v>#N/A</v>
      </c>
      <c r="S788" s="36" t="e">
        <f ca="1">VLOOKUP(R788,Lists!B:D,3,FALSE)</f>
        <v>#N/A</v>
      </c>
      <c r="T788" s="36" t="str">
        <f>IF(F788&lt;&gt;"",MATCH(R788,'Maximum minutes'!B:B,0),"")</f>
        <v/>
      </c>
      <c r="U788" s="36">
        <f ca="1">IF(F788&lt;&gt;"",COUNTA(OFFSET('Maximum minutes'!$C$1,'Annexe A1 Cours'!T788,0,1,50)),0)</f>
        <v>0</v>
      </c>
      <c r="V788" s="37">
        <f ca="1">IFERROR(OFFSET('Maximum minutes'!$C$1,T788+1,-1+MATCH(G788,OFFSET('Maximum minutes'!$C$1,T788-1,0,1,50),0)),0)</f>
        <v>0</v>
      </c>
      <c r="W788" s="38">
        <f t="shared" ca="1" si="24"/>
        <v>0</v>
      </c>
    </row>
    <row r="789" spans="1:23" s="36" customFormat="1" ht="18.75">
      <c r="A789" s="34"/>
      <c r="B789" s="39"/>
      <c r="C789" s="39"/>
      <c r="D789" s="35"/>
      <c r="E789" s="40"/>
      <c r="F789" s="39"/>
      <c r="G789" s="39"/>
      <c r="H789" s="39"/>
      <c r="I789" s="34"/>
      <c r="J789" s="34"/>
      <c r="K789" s="34"/>
      <c r="L789" s="34"/>
      <c r="M789" s="43" t="str">
        <f ca="1">IFERROR(OFFSET('Maximum minutes'!$C$1,T789,MATCH(IF(G789&lt;&gt;"",G789,F789),OFFSET('Maximum minutes'!$C$1,T789-1,0,1,U789+1),0)-1)*IF(OR(ISNUMBER(J789),J789="sans examen"),1,0)*IF(W789&lt;MinDate,1,0),"")</f>
        <v/>
      </c>
      <c r="N789" s="36">
        <f t="shared" ca="1" si="25"/>
        <v>0</v>
      </c>
      <c r="O789" s="36" t="e">
        <f ca="1">LEFT(OFFSET(Lists!$Q$2,MATCH(E789,Lists!$R$3:$R$19,0),0),4)</f>
        <v>#N/A</v>
      </c>
      <c r="P789" s="36" t="e">
        <f ca="1">MATCH(O789,Lists!$S$2:$S$640,1)</f>
        <v>#N/A</v>
      </c>
      <c r="Q789" s="36" t="e">
        <f ca="1">MATCH(LEFT(OFFSET(Lists!$Q$2,MATCH(E789,Lists!$R$3:$R$19,0)+1,0),4),Lists!$S$3:$S$640,1)</f>
        <v>#N/A</v>
      </c>
      <c r="R789" s="36" t="e">
        <f ca="1">LEFT(OFFSET(Lists!$S$2,P789-1+MATCH(F789,OFFSET(Lists!$T$3,P789-1,0,Q789-P789+1),0),0),6)</f>
        <v>#N/A</v>
      </c>
      <c r="S789" s="36" t="e">
        <f ca="1">VLOOKUP(R789,Lists!B:D,3,FALSE)</f>
        <v>#N/A</v>
      </c>
      <c r="T789" s="36" t="str">
        <f>IF(F789&lt;&gt;"",MATCH(R789,'Maximum minutes'!B:B,0),"")</f>
        <v/>
      </c>
      <c r="U789" s="36">
        <f ca="1">IF(F789&lt;&gt;"",COUNTA(OFFSET('Maximum minutes'!$C$1,'Annexe A1 Cours'!T789,0,1,50)),0)</f>
        <v>0</v>
      </c>
      <c r="V789" s="37">
        <f ca="1">IFERROR(OFFSET('Maximum minutes'!$C$1,T789+1,-1+MATCH(G789,OFFSET('Maximum minutes'!$C$1,T789-1,0,1,50),0)),0)</f>
        <v>0</v>
      </c>
      <c r="W789" s="38">
        <f t="shared" ca="1" si="24"/>
        <v>0</v>
      </c>
    </row>
    <row r="790" spans="1:23" s="36" customFormat="1" ht="18.75">
      <c r="A790" s="34"/>
      <c r="B790" s="39"/>
      <c r="C790" s="39"/>
      <c r="D790" s="35"/>
      <c r="E790" s="40"/>
      <c r="F790" s="39"/>
      <c r="G790" s="39"/>
      <c r="H790" s="39"/>
      <c r="I790" s="34"/>
      <c r="J790" s="34"/>
      <c r="K790" s="34"/>
      <c r="L790" s="34"/>
      <c r="M790" s="43" t="str">
        <f ca="1">IFERROR(OFFSET('Maximum minutes'!$C$1,T790,MATCH(IF(G790&lt;&gt;"",G790,F790),OFFSET('Maximum minutes'!$C$1,T790-1,0,1,U790+1),0)-1)*IF(OR(ISNUMBER(J790),J790="sans examen"),1,0)*IF(W790&lt;MinDate,1,0),"")</f>
        <v/>
      </c>
      <c r="N790" s="36">
        <f t="shared" ca="1" si="25"/>
        <v>0</v>
      </c>
      <c r="O790" s="36" t="e">
        <f ca="1">LEFT(OFFSET(Lists!$Q$2,MATCH(E790,Lists!$R$3:$R$19,0),0),4)</f>
        <v>#N/A</v>
      </c>
      <c r="P790" s="36" t="e">
        <f ca="1">MATCH(O790,Lists!$S$2:$S$640,1)</f>
        <v>#N/A</v>
      </c>
      <c r="Q790" s="36" t="e">
        <f ca="1">MATCH(LEFT(OFFSET(Lists!$Q$2,MATCH(E790,Lists!$R$3:$R$19,0)+1,0),4),Lists!$S$3:$S$640,1)</f>
        <v>#N/A</v>
      </c>
      <c r="R790" s="36" t="e">
        <f ca="1">LEFT(OFFSET(Lists!$S$2,P790-1+MATCH(F790,OFFSET(Lists!$T$3,P790-1,0,Q790-P790+1),0),0),6)</f>
        <v>#N/A</v>
      </c>
      <c r="S790" s="36" t="e">
        <f ca="1">VLOOKUP(R790,Lists!B:D,3,FALSE)</f>
        <v>#N/A</v>
      </c>
      <c r="T790" s="36" t="str">
        <f>IF(F790&lt;&gt;"",MATCH(R790,'Maximum minutes'!B:B,0),"")</f>
        <v/>
      </c>
      <c r="U790" s="36">
        <f ca="1">IF(F790&lt;&gt;"",COUNTA(OFFSET('Maximum minutes'!$C$1,'Annexe A1 Cours'!T790,0,1,50)),0)</f>
        <v>0</v>
      </c>
      <c r="V790" s="37">
        <f ca="1">IFERROR(OFFSET('Maximum minutes'!$C$1,T790+1,-1+MATCH(G790,OFFSET('Maximum minutes'!$C$1,T790-1,0,1,50),0)),0)</f>
        <v>0</v>
      </c>
      <c r="W790" s="38">
        <f t="shared" ca="1" si="24"/>
        <v>0</v>
      </c>
    </row>
    <row r="791" spans="1:23" s="36" customFormat="1" ht="18.75">
      <c r="A791" s="34"/>
      <c r="B791" s="39"/>
      <c r="C791" s="39"/>
      <c r="D791" s="35"/>
      <c r="E791" s="40"/>
      <c r="F791" s="39"/>
      <c r="G791" s="39"/>
      <c r="H791" s="39"/>
      <c r="I791" s="34"/>
      <c r="J791" s="34"/>
      <c r="K791" s="34"/>
      <c r="L791" s="34"/>
      <c r="M791" s="43" t="str">
        <f ca="1">IFERROR(OFFSET('Maximum minutes'!$C$1,T791,MATCH(IF(G791&lt;&gt;"",G791,F791),OFFSET('Maximum minutes'!$C$1,T791-1,0,1,U791+1),0)-1)*IF(OR(ISNUMBER(J791),J791="sans examen"),1,0)*IF(W791&lt;MinDate,1,0),"")</f>
        <v/>
      </c>
      <c r="N791" s="36">
        <f t="shared" ca="1" si="25"/>
        <v>0</v>
      </c>
      <c r="O791" s="36" t="e">
        <f ca="1">LEFT(OFFSET(Lists!$Q$2,MATCH(E791,Lists!$R$3:$R$19,0),0),4)</f>
        <v>#N/A</v>
      </c>
      <c r="P791" s="36" t="e">
        <f ca="1">MATCH(O791,Lists!$S$2:$S$640,1)</f>
        <v>#N/A</v>
      </c>
      <c r="Q791" s="36" t="e">
        <f ca="1">MATCH(LEFT(OFFSET(Lists!$Q$2,MATCH(E791,Lists!$R$3:$R$19,0)+1,0),4),Lists!$S$3:$S$640,1)</f>
        <v>#N/A</v>
      </c>
      <c r="R791" s="36" t="e">
        <f ca="1">LEFT(OFFSET(Lists!$S$2,P791-1+MATCH(F791,OFFSET(Lists!$T$3,P791-1,0,Q791-P791+1),0),0),6)</f>
        <v>#N/A</v>
      </c>
      <c r="S791" s="36" t="e">
        <f ca="1">VLOOKUP(R791,Lists!B:D,3,FALSE)</f>
        <v>#N/A</v>
      </c>
      <c r="T791" s="36" t="str">
        <f>IF(F791&lt;&gt;"",MATCH(R791,'Maximum minutes'!B:B,0),"")</f>
        <v/>
      </c>
      <c r="U791" s="36">
        <f ca="1">IF(F791&lt;&gt;"",COUNTA(OFFSET('Maximum minutes'!$C$1,'Annexe A1 Cours'!T791,0,1,50)),0)</f>
        <v>0</v>
      </c>
      <c r="V791" s="37">
        <f ca="1">IFERROR(OFFSET('Maximum minutes'!$C$1,T791+1,-1+MATCH(G791,OFFSET('Maximum minutes'!$C$1,T791-1,0,1,50),0)),0)</f>
        <v>0</v>
      </c>
      <c r="W791" s="38">
        <f t="shared" ca="1" si="24"/>
        <v>0</v>
      </c>
    </row>
    <row r="792" spans="1:23" s="36" customFormat="1" ht="18.75">
      <c r="A792" s="34"/>
      <c r="B792" s="39"/>
      <c r="C792" s="39"/>
      <c r="D792" s="35"/>
      <c r="E792" s="40"/>
      <c r="F792" s="39"/>
      <c r="G792" s="39"/>
      <c r="H792" s="39"/>
      <c r="I792" s="34"/>
      <c r="J792" s="34"/>
      <c r="K792" s="34"/>
      <c r="L792" s="34"/>
      <c r="M792" s="43" t="str">
        <f ca="1">IFERROR(OFFSET('Maximum minutes'!$C$1,T792,MATCH(IF(G792&lt;&gt;"",G792,F792),OFFSET('Maximum minutes'!$C$1,T792-1,0,1,U792+1),0)-1)*IF(OR(ISNUMBER(J792),J792="sans examen"),1,0)*IF(W792&lt;MinDate,1,0),"")</f>
        <v/>
      </c>
      <c r="N792" s="36">
        <f t="shared" ca="1" si="25"/>
        <v>0</v>
      </c>
      <c r="O792" s="36" t="e">
        <f ca="1">LEFT(OFFSET(Lists!$Q$2,MATCH(E792,Lists!$R$3:$R$19,0),0),4)</f>
        <v>#N/A</v>
      </c>
      <c r="P792" s="36" t="e">
        <f ca="1">MATCH(O792,Lists!$S$2:$S$640,1)</f>
        <v>#N/A</v>
      </c>
      <c r="Q792" s="36" t="e">
        <f ca="1">MATCH(LEFT(OFFSET(Lists!$Q$2,MATCH(E792,Lists!$R$3:$R$19,0)+1,0),4),Lists!$S$3:$S$640,1)</f>
        <v>#N/A</v>
      </c>
      <c r="R792" s="36" t="e">
        <f ca="1">LEFT(OFFSET(Lists!$S$2,P792-1+MATCH(F792,OFFSET(Lists!$T$3,P792-1,0,Q792-P792+1),0),0),6)</f>
        <v>#N/A</v>
      </c>
      <c r="S792" s="36" t="e">
        <f ca="1">VLOOKUP(R792,Lists!B:D,3,FALSE)</f>
        <v>#N/A</v>
      </c>
      <c r="T792" s="36" t="str">
        <f>IF(F792&lt;&gt;"",MATCH(R792,'Maximum minutes'!B:B,0),"")</f>
        <v/>
      </c>
      <c r="U792" s="36">
        <f ca="1">IF(F792&lt;&gt;"",COUNTA(OFFSET('Maximum minutes'!$C$1,'Annexe A1 Cours'!T792,0,1,50)),0)</f>
        <v>0</v>
      </c>
      <c r="V792" s="37">
        <f ca="1">IFERROR(OFFSET('Maximum minutes'!$C$1,T792+1,-1+MATCH(G792,OFFSET('Maximum minutes'!$C$1,T792-1,0,1,50),0)),0)</f>
        <v>0</v>
      </c>
      <c r="W792" s="38">
        <f t="shared" ca="1" si="24"/>
        <v>0</v>
      </c>
    </row>
    <row r="793" spans="1:23" s="36" customFormat="1" ht="18.75">
      <c r="A793" s="34"/>
      <c r="B793" s="39"/>
      <c r="C793" s="39"/>
      <c r="D793" s="35"/>
      <c r="E793" s="40"/>
      <c r="F793" s="39"/>
      <c r="G793" s="39"/>
      <c r="H793" s="39"/>
      <c r="I793" s="34"/>
      <c r="J793" s="34"/>
      <c r="K793" s="34"/>
      <c r="L793" s="34"/>
      <c r="M793" s="43" t="str">
        <f ca="1">IFERROR(OFFSET('Maximum minutes'!$C$1,T793,MATCH(IF(G793&lt;&gt;"",G793,F793),OFFSET('Maximum minutes'!$C$1,T793-1,0,1,U793+1),0)-1)*IF(OR(ISNUMBER(J793),J793="sans examen"),1,0)*IF(W793&lt;MinDate,1,0),"")</f>
        <v/>
      </c>
      <c r="N793" s="36">
        <f t="shared" ca="1" si="25"/>
        <v>0</v>
      </c>
      <c r="O793" s="36" t="e">
        <f ca="1">LEFT(OFFSET(Lists!$Q$2,MATCH(E793,Lists!$R$3:$R$19,0),0),4)</f>
        <v>#N/A</v>
      </c>
      <c r="P793" s="36" t="e">
        <f ca="1">MATCH(O793,Lists!$S$2:$S$640,1)</f>
        <v>#N/A</v>
      </c>
      <c r="Q793" s="36" t="e">
        <f ca="1">MATCH(LEFT(OFFSET(Lists!$Q$2,MATCH(E793,Lists!$R$3:$R$19,0)+1,0),4),Lists!$S$3:$S$640,1)</f>
        <v>#N/A</v>
      </c>
      <c r="R793" s="36" t="e">
        <f ca="1">LEFT(OFFSET(Lists!$S$2,P793-1+MATCH(F793,OFFSET(Lists!$T$3,P793-1,0,Q793-P793+1),0),0),6)</f>
        <v>#N/A</v>
      </c>
      <c r="S793" s="36" t="e">
        <f ca="1">VLOOKUP(R793,Lists!B:D,3,FALSE)</f>
        <v>#N/A</v>
      </c>
      <c r="T793" s="36" t="str">
        <f>IF(F793&lt;&gt;"",MATCH(R793,'Maximum minutes'!B:B,0),"")</f>
        <v/>
      </c>
      <c r="U793" s="36">
        <f ca="1">IF(F793&lt;&gt;"",COUNTA(OFFSET('Maximum minutes'!$C$1,'Annexe A1 Cours'!T793,0,1,50)),0)</f>
        <v>0</v>
      </c>
      <c r="V793" s="37">
        <f ca="1">IFERROR(OFFSET('Maximum minutes'!$C$1,T793+1,-1+MATCH(G793,OFFSET('Maximum minutes'!$C$1,T793-1,0,1,50),0)),0)</f>
        <v>0</v>
      </c>
      <c r="W793" s="38">
        <f t="shared" ca="1" si="24"/>
        <v>0</v>
      </c>
    </row>
    <row r="794" spans="1:23" s="36" customFormat="1" ht="18.75">
      <c r="A794" s="34"/>
      <c r="B794" s="39"/>
      <c r="C794" s="39"/>
      <c r="D794" s="35"/>
      <c r="E794" s="40"/>
      <c r="F794" s="39"/>
      <c r="G794" s="39"/>
      <c r="H794" s="39"/>
      <c r="I794" s="34"/>
      <c r="J794" s="34"/>
      <c r="K794" s="34"/>
      <c r="L794" s="34"/>
      <c r="M794" s="43" t="str">
        <f ca="1">IFERROR(OFFSET('Maximum minutes'!$C$1,T794,MATCH(IF(G794&lt;&gt;"",G794,F794),OFFSET('Maximum minutes'!$C$1,T794-1,0,1,U794+1),0)-1)*IF(OR(ISNUMBER(J794),J794="sans examen"),1,0)*IF(W794&lt;MinDate,1,0),"")</f>
        <v/>
      </c>
      <c r="N794" s="36">
        <f t="shared" ca="1" si="25"/>
        <v>0</v>
      </c>
      <c r="O794" s="36" t="e">
        <f ca="1">LEFT(OFFSET(Lists!$Q$2,MATCH(E794,Lists!$R$3:$R$19,0),0),4)</f>
        <v>#N/A</v>
      </c>
      <c r="P794" s="36" t="e">
        <f ca="1">MATCH(O794,Lists!$S$2:$S$640,1)</f>
        <v>#N/A</v>
      </c>
      <c r="Q794" s="36" t="e">
        <f ca="1">MATCH(LEFT(OFFSET(Lists!$Q$2,MATCH(E794,Lists!$R$3:$R$19,0)+1,0),4),Lists!$S$3:$S$640,1)</f>
        <v>#N/A</v>
      </c>
      <c r="R794" s="36" t="e">
        <f ca="1">LEFT(OFFSET(Lists!$S$2,P794-1+MATCH(F794,OFFSET(Lists!$T$3,P794-1,0,Q794-P794+1),0),0),6)</f>
        <v>#N/A</v>
      </c>
      <c r="S794" s="36" t="e">
        <f ca="1">VLOOKUP(R794,Lists!B:D,3,FALSE)</f>
        <v>#N/A</v>
      </c>
      <c r="T794" s="36" t="str">
        <f>IF(F794&lt;&gt;"",MATCH(R794,'Maximum minutes'!B:B,0),"")</f>
        <v/>
      </c>
      <c r="U794" s="36">
        <f ca="1">IF(F794&lt;&gt;"",COUNTA(OFFSET('Maximum minutes'!$C$1,'Annexe A1 Cours'!T794,0,1,50)),0)</f>
        <v>0</v>
      </c>
      <c r="V794" s="37">
        <f ca="1">IFERROR(OFFSET('Maximum minutes'!$C$1,T794+1,-1+MATCH(G794,OFFSET('Maximum minutes'!$C$1,T794-1,0,1,50),0)),0)</f>
        <v>0</v>
      </c>
      <c r="W794" s="38">
        <f t="shared" ca="1" si="24"/>
        <v>0</v>
      </c>
    </row>
    <row r="795" spans="1:23" s="36" customFormat="1" ht="18.75">
      <c r="A795" s="34"/>
      <c r="B795" s="39"/>
      <c r="C795" s="39"/>
      <c r="D795" s="35"/>
      <c r="E795" s="40"/>
      <c r="F795" s="39"/>
      <c r="G795" s="39"/>
      <c r="H795" s="39"/>
      <c r="I795" s="34"/>
      <c r="J795" s="34"/>
      <c r="K795" s="34"/>
      <c r="L795" s="34"/>
      <c r="M795" s="43" t="str">
        <f ca="1">IFERROR(OFFSET('Maximum minutes'!$C$1,T795,MATCH(IF(G795&lt;&gt;"",G795,F795),OFFSET('Maximum minutes'!$C$1,T795-1,0,1,U795+1),0)-1)*IF(OR(ISNUMBER(J795),J795="sans examen"),1,0)*IF(W795&lt;MinDate,1,0),"")</f>
        <v/>
      </c>
      <c r="N795" s="36">
        <f t="shared" ca="1" si="25"/>
        <v>0</v>
      </c>
      <c r="O795" s="36" t="e">
        <f ca="1">LEFT(OFFSET(Lists!$Q$2,MATCH(E795,Lists!$R$3:$R$19,0),0),4)</f>
        <v>#N/A</v>
      </c>
      <c r="P795" s="36" t="e">
        <f ca="1">MATCH(O795,Lists!$S$2:$S$640,1)</f>
        <v>#N/A</v>
      </c>
      <c r="Q795" s="36" t="e">
        <f ca="1">MATCH(LEFT(OFFSET(Lists!$Q$2,MATCH(E795,Lists!$R$3:$R$19,0)+1,0),4),Lists!$S$3:$S$640,1)</f>
        <v>#N/A</v>
      </c>
      <c r="R795" s="36" t="e">
        <f ca="1">LEFT(OFFSET(Lists!$S$2,P795-1+MATCH(F795,OFFSET(Lists!$T$3,P795-1,0,Q795-P795+1),0),0),6)</f>
        <v>#N/A</v>
      </c>
      <c r="S795" s="36" t="e">
        <f ca="1">VLOOKUP(R795,Lists!B:D,3,FALSE)</f>
        <v>#N/A</v>
      </c>
      <c r="T795" s="36" t="str">
        <f>IF(F795&lt;&gt;"",MATCH(R795,'Maximum minutes'!B:B,0),"")</f>
        <v/>
      </c>
      <c r="U795" s="36">
        <f ca="1">IF(F795&lt;&gt;"",COUNTA(OFFSET('Maximum minutes'!$C$1,'Annexe A1 Cours'!T795,0,1,50)),0)</f>
        <v>0</v>
      </c>
      <c r="V795" s="37">
        <f ca="1">IFERROR(OFFSET('Maximum minutes'!$C$1,T795+1,-1+MATCH(G795,OFFSET('Maximum minutes'!$C$1,T795-1,0,1,50),0)),0)</f>
        <v>0</v>
      </c>
      <c r="W795" s="38">
        <f t="shared" ca="1" si="24"/>
        <v>0</v>
      </c>
    </row>
    <row r="796" spans="1:23" s="36" customFormat="1" ht="18.75">
      <c r="A796" s="34"/>
      <c r="B796" s="39"/>
      <c r="C796" s="39"/>
      <c r="D796" s="35"/>
      <c r="E796" s="40"/>
      <c r="F796" s="39"/>
      <c r="G796" s="39"/>
      <c r="H796" s="39"/>
      <c r="I796" s="34"/>
      <c r="J796" s="34"/>
      <c r="K796" s="34"/>
      <c r="L796" s="34"/>
      <c r="M796" s="43" t="str">
        <f ca="1">IFERROR(OFFSET('Maximum minutes'!$C$1,T796,MATCH(IF(G796&lt;&gt;"",G796,F796),OFFSET('Maximum minutes'!$C$1,T796-1,0,1,U796+1),0)-1)*IF(OR(ISNUMBER(J796),J796="sans examen"),1,0)*IF(W796&lt;MinDate,1,0),"")</f>
        <v/>
      </c>
      <c r="N796" s="36">
        <f t="shared" ca="1" si="25"/>
        <v>0</v>
      </c>
      <c r="O796" s="36" t="e">
        <f ca="1">LEFT(OFFSET(Lists!$Q$2,MATCH(E796,Lists!$R$3:$R$19,0),0),4)</f>
        <v>#N/A</v>
      </c>
      <c r="P796" s="36" t="e">
        <f ca="1">MATCH(O796,Lists!$S$2:$S$640,1)</f>
        <v>#N/A</v>
      </c>
      <c r="Q796" s="36" t="e">
        <f ca="1">MATCH(LEFT(OFFSET(Lists!$Q$2,MATCH(E796,Lists!$R$3:$R$19,0)+1,0),4),Lists!$S$3:$S$640,1)</f>
        <v>#N/A</v>
      </c>
      <c r="R796" s="36" t="e">
        <f ca="1">LEFT(OFFSET(Lists!$S$2,P796-1+MATCH(F796,OFFSET(Lists!$T$3,P796-1,0,Q796-P796+1),0),0),6)</f>
        <v>#N/A</v>
      </c>
      <c r="S796" s="36" t="e">
        <f ca="1">VLOOKUP(R796,Lists!B:D,3,FALSE)</f>
        <v>#N/A</v>
      </c>
      <c r="T796" s="36" t="str">
        <f>IF(F796&lt;&gt;"",MATCH(R796,'Maximum minutes'!B:B,0),"")</f>
        <v/>
      </c>
      <c r="U796" s="36">
        <f ca="1">IF(F796&lt;&gt;"",COUNTA(OFFSET('Maximum minutes'!$C$1,'Annexe A1 Cours'!T796,0,1,50)),0)</f>
        <v>0</v>
      </c>
      <c r="V796" s="37">
        <f ca="1">IFERROR(OFFSET('Maximum minutes'!$C$1,T796+1,-1+MATCH(G796,OFFSET('Maximum minutes'!$C$1,T796-1,0,1,50),0)),0)</f>
        <v>0</v>
      </c>
      <c r="W796" s="38">
        <f t="shared" ca="1" si="24"/>
        <v>0</v>
      </c>
    </row>
    <row r="797" spans="1:23" s="36" customFormat="1" ht="18.75">
      <c r="A797" s="34"/>
      <c r="B797" s="39"/>
      <c r="C797" s="39"/>
      <c r="D797" s="35"/>
      <c r="E797" s="40"/>
      <c r="F797" s="39"/>
      <c r="G797" s="39"/>
      <c r="H797" s="39"/>
      <c r="I797" s="34"/>
      <c r="J797" s="34"/>
      <c r="K797" s="34"/>
      <c r="L797" s="34"/>
      <c r="M797" s="43" t="str">
        <f ca="1">IFERROR(OFFSET('Maximum minutes'!$C$1,T797,MATCH(IF(G797&lt;&gt;"",G797,F797),OFFSET('Maximum minutes'!$C$1,T797-1,0,1,U797+1),0)-1)*IF(OR(ISNUMBER(J797),J797="sans examen"),1,0)*IF(W797&lt;MinDate,1,0),"")</f>
        <v/>
      </c>
      <c r="N797" s="36">
        <f t="shared" ca="1" si="25"/>
        <v>0</v>
      </c>
      <c r="O797" s="36" t="e">
        <f ca="1">LEFT(OFFSET(Lists!$Q$2,MATCH(E797,Lists!$R$3:$R$19,0),0),4)</f>
        <v>#N/A</v>
      </c>
      <c r="P797" s="36" t="e">
        <f ca="1">MATCH(O797,Lists!$S$2:$S$640,1)</f>
        <v>#N/A</v>
      </c>
      <c r="Q797" s="36" t="e">
        <f ca="1">MATCH(LEFT(OFFSET(Lists!$Q$2,MATCH(E797,Lists!$R$3:$R$19,0)+1,0),4),Lists!$S$3:$S$640,1)</f>
        <v>#N/A</v>
      </c>
      <c r="R797" s="36" t="e">
        <f ca="1">LEFT(OFFSET(Lists!$S$2,P797-1+MATCH(F797,OFFSET(Lists!$T$3,P797-1,0,Q797-P797+1),0),0),6)</f>
        <v>#N/A</v>
      </c>
      <c r="S797" s="36" t="e">
        <f ca="1">VLOOKUP(R797,Lists!B:D,3,FALSE)</f>
        <v>#N/A</v>
      </c>
      <c r="T797" s="36" t="str">
        <f>IF(F797&lt;&gt;"",MATCH(R797,'Maximum minutes'!B:B,0),"")</f>
        <v/>
      </c>
      <c r="U797" s="36">
        <f ca="1">IF(F797&lt;&gt;"",COUNTA(OFFSET('Maximum minutes'!$C$1,'Annexe A1 Cours'!T797,0,1,50)),0)</f>
        <v>0</v>
      </c>
      <c r="V797" s="37">
        <f ca="1">IFERROR(OFFSET('Maximum minutes'!$C$1,T797+1,-1+MATCH(G797,OFFSET('Maximum minutes'!$C$1,T797-1,0,1,50),0)),0)</f>
        <v>0</v>
      </c>
      <c r="W797" s="38">
        <f t="shared" ca="1" si="24"/>
        <v>0</v>
      </c>
    </row>
    <row r="798" spans="1:23" s="36" customFormat="1" ht="18.75">
      <c r="A798" s="34"/>
      <c r="B798" s="39"/>
      <c r="C798" s="39"/>
      <c r="D798" s="35"/>
      <c r="E798" s="40"/>
      <c r="F798" s="39"/>
      <c r="G798" s="39"/>
      <c r="H798" s="39"/>
      <c r="I798" s="34"/>
      <c r="J798" s="34"/>
      <c r="K798" s="34"/>
      <c r="L798" s="34"/>
      <c r="M798" s="43" t="str">
        <f ca="1">IFERROR(OFFSET('Maximum minutes'!$C$1,T798,MATCH(IF(G798&lt;&gt;"",G798,F798),OFFSET('Maximum minutes'!$C$1,T798-1,0,1,U798+1),0)-1)*IF(OR(ISNUMBER(J798),J798="sans examen"),1,0)*IF(W798&lt;MinDate,1,0),"")</f>
        <v/>
      </c>
      <c r="N798" s="36">
        <f t="shared" ca="1" si="25"/>
        <v>0</v>
      </c>
      <c r="O798" s="36" t="e">
        <f ca="1">LEFT(OFFSET(Lists!$Q$2,MATCH(E798,Lists!$R$3:$R$19,0),0),4)</f>
        <v>#N/A</v>
      </c>
      <c r="P798" s="36" t="e">
        <f ca="1">MATCH(O798,Lists!$S$2:$S$640,1)</f>
        <v>#N/A</v>
      </c>
      <c r="Q798" s="36" t="e">
        <f ca="1">MATCH(LEFT(OFFSET(Lists!$Q$2,MATCH(E798,Lists!$R$3:$R$19,0)+1,0),4),Lists!$S$3:$S$640,1)</f>
        <v>#N/A</v>
      </c>
      <c r="R798" s="36" t="e">
        <f ca="1">LEFT(OFFSET(Lists!$S$2,P798-1+MATCH(F798,OFFSET(Lists!$T$3,P798-1,0,Q798-P798+1),0),0),6)</f>
        <v>#N/A</v>
      </c>
      <c r="S798" s="36" t="e">
        <f ca="1">VLOOKUP(R798,Lists!B:D,3,FALSE)</f>
        <v>#N/A</v>
      </c>
      <c r="T798" s="36" t="str">
        <f>IF(F798&lt;&gt;"",MATCH(R798,'Maximum minutes'!B:B,0),"")</f>
        <v/>
      </c>
      <c r="U798" s="36">
        <f ca="1">IF(F798&lt;&gt;"",COUNTA(OFFSET('Maximum minutes'!$C$1,'Annexe A1 Cours'!T798,0,1,50)),0)</f>
        <v>0</v>
      </c>
      <c r="V798" s="37">
        <f ca="1">IFERROR(OFFSET('Maximum minutes'!$C$1,T798+1,-1+MATCH(G798,OFFSET('Maximum minutes'!$C$1,T798-1,0,1,50),0)),0)</f>
        <v>0</v>
      </c>
      <c r="W798" s="38">
        <f t="shared" ca="1" si="24"/>
        <v>0</v>
      </c>
    </row>
    <row r="799" spans="1:23" s="36" customFormat="1" ht="18.75">
      <c r="A799" s="34"/>
      <c r="B799" s="39"/>
      <c r="C799" s="39"/>
      <c r="D799" s="35"/>
      <c r="E799" s="40"/>
      <c r="F799" s="39"/>
      <c r="G799" s="39"/>
      <c r="H799" s="39"/>
      <c r="I799" s="34"/>
      <c r="J799" s="34"/>
      <c r="K799" s="34"/>
      <c r="L799" s="34"/>
      <c r="M799" s="43" t="str">
        <f ca="1">IFERROR(OFFSET('Maximum minutes'!$C$1,T799,MATCH(IF(G799&lt;&gt;"",G799,F799),OFFSET('Maximum minutes'!$C$1,T799-1,0,1,U799+1),0)-1)*IF(OR(ISNUMBER(J799),J799="sans examen"),1,0)*IF(W799&lt;MinDate,1,0),"")</f>
        <v/>
      </c>
      <c r="N799" s="36">
        <f t="shared" ca="1" si="25"/>
        <v>0</v>
      </c>
      <c r="O799" s="36" t="e">
        <f ca="1">LEFT(OFFSET(Lists!$Q$2,MATCH(E799,Lists!$R$3:$R$19,0),0),4)</f>
        <v>#N/A</v>
      </c>
      <c r="P799" s="36" t="e">
        <f ca="1">MATCH(O799,Lists!$S$2:$S$640,1)</f>
        <v>#N/A</v>
      </c>
      <c r="Q799" s="36" t="e">
        <f ca="1">MATCH(LEFT(OFFSET(Lists!$Q$2,MATCH(E799,Lists!$R$3:$R$19,0)+1,0),4),Lists!$S$3:$S$640,1)</f>
        <v>#N/A</v>
      </c>
      <c r="R799" s="36" t="e">
        <f ca="1">LEFT(OFFSET(Lists!$S$2,P799-1+MATCH(F799,OFFSET(Lists!$T$3,P799-1,0,Q799-P799+1),0),0),6)</f>
        <v>#N/A</v>
      </c>
      <c r="S799" s="36" t="e">
        <f ca="1">VLOOKUP(R799,Lists!B:D,3,FALSE)</f>
        <v>#N/A</v>
      </c>
      <c r="T799" s="36" t="str">
        <f>IF(F799&lt;&gt;"",MATCH(R799,'Maximum minutes'!B:B,0),"")</f>
        <v/>
      </c>
      <c r="U799" s="36">
        <f ca="1">IF(F799&lt;&gt;"",COUNTA(OFFSET('Maximum minutes'!$C$1,'Annexe A1 Cours'!T799,0,1,50)),0)</f>
        <v>0</v>
      </c>
      <c r="V799" s="37">
        <f ca="1">IFERROR(OFFSET('Maximum minutes'!$C$1,T799+1,-1+MATCH(G799,OFFSET('Maximum minutes'!$C$1,T799-1,0,1,50),0)),0)</f>
        <v>0</v>
      </c>
      <c r="W799" s="38">
        <f t="shared" ca="1" si="24"/>
        <v>0</v>
      </c>
    </row>
    <row r="800" spans="1:23" s="36" customFormat="1" ht="18.75">
      <c r="A800" s="34"/>
      <c r="B800" s="39"/>
      <c r="C800" s="39"/>
      <c r="D800" s="35"/>
      <c r="E800" s="40"/>
      <c r="F800" s="39"/>
      <c r="G800" s="39"/>
      <c r="H800" s="39"/>
      <c r="I800" s="34"/>
      <c r="J800" s="34"/>
      <c r="K800" s="34"/>
      <c r="L800" s="34"/>
      <c r="M800" s="43" t="str">
        <f ca="1">IFERROR(OFFSET('Maximum minutes'!$C$1,T800,MATCH(IF(G800&lt;&gt;"",G800,F800),OFFSET('Maximum minutes'!$C$1,T800-1,0,1,U800+1),0)-1)*IF(OR(ISNUMBER(J800),J800="sans examen"),1,0)*IF(W800&lt;MinDate,1,0),"")</f>
        <v/>
      </c>
      <c r="N800" s="36">
        <f t="shared" ca="1" si="25"/>
        <v>0</v>
      </c>
      <c r="O800" s="36" t="e">
        <f ca="1">LEFT(OFFSET(Lists!$Q$2,MATCH(E800,Lists!$R$3:$R$19,0),0),4)</f>
        <v>#N/A</v>
      </c>
      <c r="P800" s="36" t="e">
        <f ca="1">MATCH(O800,Lists!$S$2:$S$640,1)</f>
        <v>#N/A</v>
      </c>
      <c r="Q800" s="36" t="e">
        <f ca="1">MATCH(LEFT(OFFSET(Lists!$Q$2,MATCH(E800,Lists!$R$3:$R$19,0)+1,0),4),Lists!$S$3:$S$640,1)</f>
        <v>#N/A</v>
      </c>
      <c r="R800" s="36" t="e">
        <f ca="1">LEFT(OFFSET(Lists!$S$2,P800-1+MATCH(F800,OFFSET(Lists!$T$3,P800-1,0,Q800-P800+1),0),0),6)</f>
        <v>#N/A</v>
      </c>
      <c r="S800" s="36" t="e">
        <f ca="1">VLOOKUP(R800,Lists!B:D,3,FALSE)</f>
        <v>#N/A</v>
      </c>
      <c r="T800" s="36" t="str">
        <f>IF(F800&lt;&gt;"",MATCH(R800,'Maximum minutes'!B:B,0),"")</f>
        <v/>
      </c>
      <c r="U800" s="36">
        <f ca="1">IF(F800&lt;&gt;"",COUNTA(OFFSET('Maximum minutes'!$C$1,'Annexe A1 Cours'!T800,0,1,50)),0)</f>
        <v>0</v>
      </c>
      <c r="V800" s="37">
        <f ca="1">IFERROR(OFFSET('Maximum minutes'!$C$1,T800+1,-1+MATCH(G800,OFFSET('Maximum minutes'!$C$1,T800-1,0,1,50),0)),0)</f>
        <v>0</v>
      </c>
      <c r="W800" s="38">
        <f t="shared" ca="1" si="24"/>
        <v>0</v>
      </c>
    </row>
    <row r="801" spans="1:23" s="36" customFormat="1" ht="18.75">
      <c r="A801" s="34"/>
      <c r="B801" s="39"/>
      <c r="C801" s="39"/>
      <c r="D801" s="35"/>
      <c r="E801" s="40"/>
      <c r="F801" s="39"/>
      <c r="G801" s="39"/>
      <c r="H801" s="39"/>
      <c r="I801" s="34"/>
      <c r="J801" s="34"/>
      <c r="K801" s="34"/>
      <c r="L801" s="34"/>
      <c r="M801" s="43" t="str">
        <f ca="1">IFERROR(OFFSET('Maximum minutes'!$C$1,T801,MATCH(IF(G801&lt;&gt;"",G801,F801),OFFSET('Maximum minutes'!$C$1,T801-1,0,1,U801+1),0)-1)*IF(OR(ISNUMBER(J801),J801="sans examen"),1,0)*IF(W801&lt;MinDate,1,0),"")</f>
        <v/>
      </c>
      <c r="N801" s="36">
        <f t="shared" ca="1" si="25"/>
        <v>0</v>
      </c>
      <c r="O801" s="36" t="e">
        <f ca="1">LEFT(OFFSET(Lists!$Q$2,MATCH(E801,Lists!$R$3:$R$19,0),0),4)</f>
        <v>#N/A</v>
      </c>
      <c r="P801" s="36" t="e">
        <f ca="1">MATCH(O801,Lists!$S$2:$S$640,1)</f>
        <v>#N/A</v>
      </c>
      <c r="Q801" s="36" t="e">
        <f ca="1">MATCH(LEFT(OFFSET(Lists!$Q$2,MATCH(E801,Lists!$R$3:$R$19,0)+1,0),4),Lists!$S$3:$S$640,1)</f>
        <v>#N/A</v>
      </c>
      <c r="R801" s="36" t="e">
        <f ca="1">LEFT(OFFSET(Lists!$S$2,P801-1+MATCH(F801,OFFSET(Lists!$T$3,P801-1,0,Q801-P801+1),0),0),6)</f>
        <v>#N/A</v>
      </c>
      <c r="S801" s="36" t="e">
        <f ca="1">VLOOKUP(R801,Lists!B:D,3,FALSE)</f>
        <v>#N/A</v>
      </c>
      <c r="T801" s="36" t="str">
        <f>IF(F801&lt;&gt;"",MATCH(R801,'Maximum minutes'!B:B,0),"")</f>
        <v/>
      </c>
      <c r="U801" s="36">
        <f ca="1">IF(F801&lt;&gt;"",COUNTA(OFFSET('Maximum minutes'!$C$1,'Annexe A1 Cours'!T801,0,1,50)),0)</f>
        <v>0</v>
      </c>
      <c r="V801" s="37">
        <f ca="1">IFERROR(OFFSET('Maximum minutes'!$C$1,T801+1,-1+MATCH(G801,OFFSET('Maximum minutes'!$C$1,T801-1,0,1,50),0)),0)</f>
        <v>0</v>
      </c>
      <c r="W801" s="38">
        <f t="shared" ca="1" si="24"/>
        <v>0</v>
      </c>
    </row>
    <row r="802" spans="1:23" s="36" customFormat="1" ht="18.75">
      <c r="A802" s="34"/>
      <c r="B802" s="39"/>
      <c r="C802" s="39"/>
      <c r="D802" s="35"/>
      <c r="E802" s="40"/>
      <c r="F802" s="39"/>
      <c r="G802" s="39"/>
      <c r="H802" s="39"/>
      <c r="I802" s="34"/>
      <c r="J802" s="34"/>
      <c r="K802" s="34"/>
      <c r="L802" s="34"/>
      <c r="M802" s="43" t="str">
        <f ca="1">IFERROR(OFFSET('Maximum minutes'!$C$1,T802,MATCH(IF(G802&lt;&gt;"",G802,F802),OFFSET('Maximum minutes'!$C$1,T802-1,0,1,U802+1),0)-1)*IF(OR(ISNUMBER(J802),J802="sans examen"),1,0)*IF(W802&lt;MinDate,1,0),"")</f>
        <v/>
      </c>
      <c r="N802" s="36">
        <f t="shared" ca="1" si="25"/>
        <v>0</v>
      </c>
      <c r="O802" s="36" t="e">
        <f ca="1">LEFT(OFFSET(Lists!$Q$2,MATCH(E802,Lists!$R$3:$R$19,0),0),4)</f>
        <v>#N/A</v>
      </c>
      <c r="P802" s="36" t="e">
        <f ca="1">MATCH(O802,Lists!$S$2:$S$640,1)</f>
        <v>#N/A</v>
      </c>
      <c r="Q802" s="36" t="e">
        <f ca="1">MATCH(LEFT(OFFSET(Lists!$Q$2,MATCH(E802,Lists!$R$3:$R$19,0)+1,0),4),Lists!$S$3:$S$640,1)</f>
        <v>#N/A</v>
      </c>
      <c r="R802" s="36" t="e">
        <f ca="1">LEFT(OFFSET(Lists!$S$2,P802-1+MATCH(F802,OFFSET(Lists!$T$3,P802-1,0,Q802-P802+1),0),0),6)</f>
        <v>#N/A</v>
      </c>
      <c r="S802" s="36" t="e">
        <f ca="1">VLOOKUP(R802,Lists!B:D,3,FALSE)</f>
        <v>#N/A</v>
      </c>
      <c r="T802" s="36" t="str">
        <f>IF(F802&lt;&gt;"",MATCH(R802,'Maximum minutes'!B:B,0),"")</f>
        <v/>
      </c>
      <c r="U802" s="36">
        <f ca="1">IF(F802&lt;&gt;"",COUNTA(OFFSET('Maximum minutes'!$C$1,'Annexe A1 Cours'!T802,0,1,50)),0)</f>
        <v>0</v>
      </c>
      <c r="V802" s="37">
        <f ca="1">IFERROR(OFFSET('Maximum minutes'!$C$1,T802+1,-1+MATCH(G802,OFFSET('Maximum minutes'!$C$1,T802-1,0,1,50),0)),0)</f>
        <v>0</v>
      </c>
      <c r="W802" s="38">
        <f t="shared" ca="1" si="24"/>
        <v>0</v>
      </c>
    </row>
    <row r="803" spans="1:23" s="36" customFormat="1" ht="18.75">
      <c r="A803" s="34"/>
      <c r="B803" s="39"/>
      <c r="C803" s="39"/>
      <c r="D803" s="35"/>
      <c r="E803" s="40"/>
      <c r="F803" s="39"/>
      <c r="G803" s="39"/>
      <c r="H803" s="39"/>
      <c r="I803" s="34"/>
      <c r="J803" s="34"/>
      <c r="K803" s="34"/>
      <c r="L803" s="34"/>
      <c r="M803" s="43" t="str">
        <f ca="1">IFERROR(OFFSET('Maximum minutes'!$C$1,T803,MATCH(IF(G803&lt;&gt;"",G803,F803),OFFSET('Maximum minutes'!$C$1,T803-1,0,1,U803+1),0)-1)*IF(OR(ISNUMBER(J803),J803="sans examen"),1,0)*IF(W803&lt;MinDate,1,0),"")</f>
        <v/>
      </c>
      <c r="N803" s="36">
        <f t="shared" ca="1" si="25"/>
        <v>0</v>
      </c>
      <c r="O803" s="36" t="e">
        <f ca="1">LEFT(OFFSET(Lists!$Q$2,MATCH(E803,Lists!$R$3:$R$19,0),0),4)</f>
        <v>#N/A</v>
      </c>
      <c r="P803" s="36" t="e">
        <f ca="1">MATCH(O803,Lists!$S$2:$S$640,1)</f>
        <v>#N/A</v>
      </c>
      <c r="Q803" s="36" t="e">
        <f ca="1">MATCH(LEFT(OFFSET(Lists!$Q$2,MATCH(E803,Lists!$R$3:$R$19,0)+1,0),4),Lists!$S$3:$S$640,1)</f>
        <v>#N/A</v>
      </c>
      <c r="R803" s="36" t="e">
        <f ca="1">LEFT(OFFSET(Lists!$S$2,P803-1+MATCH(F803,OFFSET(Lists!$T$3,P803-1,0,Q803-P803+1),0),0),6)</f>
        <v>#N/A</v>
      </c>
      <c r="S803" s="36" t="e">
        <f ca="1">VLOOKUP(R803,Lists!B:D,3,FALSE)</f>
        <v>#N/A</v>
      </c>
      <c r="T803" s="36" t="str">
        <f>IF(F803&lt;&gt;"",MATCH(R803,'Maximum minutes'!B:B,0),"")</f>
        <v/>
      </c>
      <c r="U803" s="36">
        <f ca="1">IF(F803&lt;&gt;"",COUNTA(OFFSET('Maximum minutes'!$C$1,'Annexe A1 Cours'!T803,0,1,50)),0)</f>
        <v>0</v>
      </c>
      <c r="V803" s="37">
        <f ca="1">IFERROR(OFFSET('Maximum minutes'!$C$1,T803+1,-1+MATCH(G803,OFFSET('Maximum minutes'!$C$1,T803-1,0,1,50),0)),0)</f>
        <v>0</v>
      </c>
      <c r="W803" s="38">
        <f t="shared" ca="1" si="24"/>
        <v>0</v>
      </c>
    </row>
    <row r="804" spans="1:23" s="36" customFormat="1" ht="18.75">
      <c r="A804" s="34"/>
      <c r="B804" s="39"/>
      <c r="C804" s="39"/>
      <c r="D804" s="35"/>
      <c r="E804" s="40"/>
      <c r="F804" s="39"/>
      <c r="G804" s="39"/>
      <c r="H804" s="39"/>
      <c r="I804" s="34"/>
      <c r="J804" s="34"/>
      <c r="K804" s="34"/>
      <c r="L804" s="34"/>
      <c r="M804" s="43" t="str">
        <f ca="1">IFERROR(OFFSET('Maximum minutes'!$C$1,T804,MATCH(IF(G804&lt;&gt;"",G804,F804),OFFSET('Maximum minutes'!$C$1,T804-1,0,1,U804+1),0)-1)*IF(OR(ISNUMBER(J804),J804="sans examen"),1,0)*IF(W804&lt;MinDate,1,0),"")</f>
        <v/>
      </c>
      <c r="N804" s="36">
        <f t="shared" ca="1" si="25"/>
        <v>0</v>
      </c>
      <c r="O804" s="36" t="e">
        <f ca="1">LEFT(OFFSET(Lists!$Q$2,MATCH(E804,Lists!$R$3:$R$19,0),0),4)</f>
        <v>#N/A</v>
      </c>
      <c r="P804" s="36" t="e">
        <f ca="1">MATCH(O804,Lists!$S$2:$S$640,1)</f>
        <v>#N/A</v>
      </c>
      <c r="Q804" s="36" t="e">
        <f ca="1">MATCH(LEFT(OFFSET(Lists!$Q$2,MATCH(E804,Lists!$R$3:$R$19,0)+1,0),4),Lists!$S$3:$S$640,1)</f>
        <v>#N/A</v>
      </c>
      <c r="R804" s="36" t="e">
        <f ca="1">LEFT(OFFSET(Lists!$S$2,P804-1+MATCH(F804,OFFSET(Lists!$T$3,P804-1,0,Q804-P804+1),0),0),6)</f>
        <v>#N/A</v>
      </c>
      <c r="S804" s="36" t="e">
        <f ca="1">VLOOKUP(R804,Lists!B:D,3,FALSE)</f>
        <v>#N/A</v>
      </c>
      <c r="T804" s="36" t="str">
        <f>IF(F804&lt;&gt;"",MATCH(R804,'Maximum minutes'!B:B,0),"")</f>
        <v/>
      </c>
      <c r="U804" s="36">
        <f ca="1">IF(F804&lt;&gt;"",COUNTA(OFFSET('Maximum minutes'!$C$1,'Annexe A1 Cours'!T804,0,1,50)),0)</f>
        <v>0</v>
      </c>
      <c r="V804" s="37">
        <f ca="1">IFERROR(OFFSET('Maximum minutes'!$C$1,T804+1,-1+MATCH(G804,OFFSET('Maximum minutes'!$C$1,T804-1,0,1,50),0)),0)</f>
        <v>0</v>
      </c>
      <c r="W804" s="38">
        <f t="shared" ca="1" si="24"/>
        <v>0</v>
      </c>
    </row>
    <row r="805" spans="1:23" s="36" customFormat="1" ht="18.75">
      <c r="A805" s="34"/>
      <c r="B805" s="39"/>
      <c r="C805" s="39"/>
      <c r="D805" s="35"/>
      <c r="E805" s="40"/>
      <c r="F805" s="39"/>
      <c r="G805" s="39"/>
      <c r="H805" s="39"/>
      <c r="I805" s="34"/>
      <c r="J805" s="34"/>
      <c r="K805" s="34"/>
      <c r="L805" s="34"/>
      <c r="M805" s="43" t="str">
        <f ca="1">IFERROR(OFFSET('Maximum minutes'!$C$1,T805,MATCH(IF(G805&lt;&gt;"",G805,F805),OFFSET('Maximum minutes'!$C$1,T805-1,0,1,U805+1),0)-1)*IF(OR(ISNUMBER(J805),J805="sans examen"),1,0)*IF(W805&lt;MinDate,1,0),"")</f>
        <v/>
      </c>
      <c r="N805" s="36">
        <f t="shared" ca="1" si="25"/>
        <v>0</v>
      </c>
      <c r="O805" s="36" t="e">
        <f ca="1">LEFT(OFFSET(Lists!$Q$2,MATCH(E805,Lists!$R$3:$R$19,0),0),4)</f>
        <v>#N/A</v>
      </c>
      <c r="P805" s="36" t="e">
        <f ca="1">MATCH(O805,Lists!$S$2:$S$640,1)</f>
        <v>#N/A</v>
      </c>
      <c r="Q805" s="36" t="e">
        <f ca="1">MATCH(LEFT(OFFSET(Lists!$Q$2,MATCH(E805,Lists!$R$3:$R$19,0)+1,0),4),Lists!$S$3:$S$640,1)</f>
        <v>#N/A</v>
      </c>
      <c r="R805" s="36" t="e">
        <f ca="1">LEFT(OFFSET(Lists!$S$2,P805-1+MATCH(F805,OFFSET(Lists!$T$3,P805-1,0,Q805-P805+1),0),0),6)</f>
        <v>#N/A</v>
      </c>
      <c r="S805" s="36" t="e">
        <f ca="1">VLOOKUP(R805,Lists!B:D,3,FALSE)</f>
        <v>#N/A</v>
      </c>
      <c r="T805" s="36" t="str">
        <f>IF(F805&lt;&gt;"",MATCH(R805,'Maximum minutes'!B:B,0),"")</f>
        <v/>
      </c>
      <c r="U805" s="36">
        <f ca="1">IF(F805&lt;&gt;"",COUNTA(OFFSET('Maximum minutes'!$C$1,'Annexe A1 Cours'!T805,0,1,50)),0)</f>
        <v>0</v>
      </c>
      <c r="V805" s="37">
        <f ca="1">IFERROR(OFFSET('Maximum minutes'!$C$1,T805+1,-1+MATCH(G805,OFFSET('Maximum minutes'!$C$1,T805-1,0,1,50),0)),0)</f>
        <v>0</v>
      </c>
      <c r="W805" s="38">
        <f t="shared" ca="1" si="24"/>
        <v>0</v>
      </c>
    </row>
    <row r="806" spans="1:23" s="36" customFormat="1" ht="18.75">
      <c r="A806" s="34"/>
      <c r="B806" s="39"/>
      <c r="C806" s="39"/>
      <c r="D806" s="35"/>
      <c r="E806" s="40"/>
      <c r="F806" s="39"/>
      <c r="G806" s="39"/>
      <c r="H806" s="39"/>
      <c r="I806" s="34"/>
      <c r="J806" s="34"/>
      <c r="K806" s="34"/>
      <c r="L806" s="34"/>
      <c r="M806" s="43" t="str">
        <f ca="1">IFERROR(OFFSET('Maximum minutes'!$C$1,T806,MATCH(IF(G806&lt;&gt;"",G806,F806),OFFSET('Maximum minutes'!$C$1,T806-1,0,1,U806+1),0)-1)*IF(OR(ISNUMBER(J806),J806="sans examen"),1,0)*IF(W806&lt;MinDate,1,0),"")</f>
        <v/>
      </c>
      <c r="N806" s="36">
        <f t="shared" ca="1" si="25"/>
        <v>0</v>
      </c>
      <c r="O806" s="36" t="e">
        <f ca="1">LEFT(OFFSET(Lists!$Q$2,MATCH(E806,Lists!$R$3:$R$19,0),0),4)</f>
        <v>#N/A</v>
      </c>
      <c r="P806" s="36" t="e">
        <f ca="1">MATCH(O806,Lists!$S$2:$S$640,1)</f>
        <v>#N/A</v>
      </c>
      <c r="Q806" s="36" t="e">
        <f ca="1">MATCH(LEFT(OFFSET(Lists!$Q$2,MATCH(E806,Lists!$R$3:$R$19,0)+1,0),4),Lists!$S$3:$S$640,1)</f>
        <v>#N/A</v>
      </c>
      <c r="R806" s="36" t="e">
        <f ca="1">LEFT(OFFSET(Lists!$S$2,P806-1+MATCH(F806,OFFSET(Lists!$T$3,P806-1,0,Q806-P806+1),0),0),6)</f>
        <v>#N/A</v>
      </c>
      <c r="S806" s="36" t="e">
        <f ca="1">VLOOKUP(R806,Lists!B:D,3,FALSE)</f>
        <v>#N/A</v>
      </c>
      <c r="T806" s="36" t="str">
        <f>IF(F806&lt;&gt;"",MATCH(R806,'Maximum minutes'!B:B,0),"")</f>
        <v/>
      </c>
      <c r="U806" s="36">
        <f ca="1">IF(F806&lt;&gt;"",COUNTA(OFFSET('Maximum minutes'!$C$1,'Annexe A1 Cours'!T806,0,1,50)),0)</f>
        <v>0</v>
      </c>
      <c r="V806" s="37">
        <f ca="1">IFERROR(OFFSET('Maximum minutes'!$C$1,T806+1,-1+MATCH(G806,OFFSET('Maximum minutes'!$C$1,T806-1,0,1,50),0)),0)</f>
        <v>0</v>
      </c>
      <c r="W806" s="38">
        <f t="shared" ca="1" si="24"/>
        <v>0</v>
      </c>
    </row>
    <row r="807" spans="1:23" s="36" customFormat="1" ht="18.75">
      <c r="A807" s="34"/>
      <c r="B807" s="39"/>
      <c r="C807" s="39"/>
      <c r="D807" s="35"/>
      <c r="E807" s="40"/>
      <c r="F807" s="39"/>
      <c r="G807" s="39"/>
      <c r="H807" s="39"/>
      <c r="I807" s="34"/>
      <c r="J807" s="34"/>
      <c r="K807" s="34"/>
      <c r="L807" s="34"/>
      <c r="M807" s="43" t="str">
        <f ca="1">IFERROR(OFFSET('Maximum minutes'!$C$1,T807,MATCH(IF(G807&lt;&gt;"",G807,F807),OFFSET('Maximum minutes'!$C$1,T807-1,0,1,U807+1),0)-1)*IF(OR(ISNUMBER(J807),J807="sans examen"),1,0)*IF(W807&lt;MinDate,1,0),"")</f>
        <v/>
      </c>
      <c r="N807" s="36">
        <f t="shared" ca="1" si="25"/>
        <v>0</v>
      </c>
      <c r="O807" s="36" t="e">
        <f ca="1">LEFT(OFFSET(Lists!$Q$2,MATCH(E807,Lists!$R$3:$R$19,0),0),4)</f>
        <v>#N/A</v>
      </c>
      <c r="P807" s="36" t="e">
        <f ca="1">MATCH(O807,Lists!$S$2:$S$640,1)</f>
        <v>#N/A</v>
      </c>
      <c r="Q807" s="36" t="e">
        <f ca="1">MATCH(LEFT(OFFSET(Lists!$Q$2,MATCH(E807,Lists!$R$3:$R$19,0)+1,0),4),Lists!$S$3:$S$640,1)</f>
        <v>#N/A</v>
      </c>
      <c r="R807" s="36" t="e">
        <f ca="1">LEFT(OFFSET(Lists!$S$2,P807-1+MATCH(F807,OFFSET(Lists!$T$3,P807-1,0,Q807-P807+1),0),0),6)</f>
        <v>#N/A</v>
      </c>
      <c r="S807" s="36" t="e">
        <f ca="1">VLOOKUP(R807,Lists!B:D,3,FALSE)</f>
        <v>#N/A</v>
      </c>
      <c r="T807" s="36" t="str">
        <f>IF(F807&lt;&gt;"",MATCH(R807,'Maximum minutes'!B:B,0),"")</f>
        <v/>
      </c>
      <c r="U807" s="36">
        <f ca="1">IF(F807&lt;&gt;"",COUNTA(OFFSET('Maximum minutes'!$C$1,'Annexe A1 Cours'!T807,0,1,50)),0)</f>
        <v>0</v>
      </c>
      <c r="V807" s="37">
        <f ca="1">IFERROR(OFFSET('Maximum minutes'!$C$1,T807+1,-1+MATCH(G807,OFFSET('Maximum minutes'!$C$1,T807-1,0,1,50),0)),0)</f>
        <v>0</v>
      </c>
      <c r="W807" s="38">
        <f t="shared" ca="1" si="24"/>
        <v>0</v>
      </c>
    </row>
    <row r="808" spans="1:23" s="36" customFormat="1" ht="18.75">
      <c r="A808" s="34"/>
      <c r="B808" s="39"/>
      <c r="C808" s="39"/>
      <c r="D808" s="35"/>
      <c r="E808" s="40"/>
      <c r="F808" s="39"/>
      <c r="G808" s="39"/>
      <c r="H808" s="39"/>
      <c r="I808" s="34"/>
      <c r="J808" s="34"/>
      <c r="K808" s="34"/>
      <c r="L808" s="34"/>
      <c r="M808" s="43" t="str">
        <f ca="1">IFERROR(OFFSET('Maximum minutes'!$C$1,T808,MATCH(IF(G808&lt;&gt;"",G808,F808),OFFSET('Maximum minutes'!$C$1,T808-1,0,1,U808+1),0)-1)*IF(OR(ISNUMBER(J808),J808="sans examen"),1,0)*IF(W808&lt;MinDate,1,0),"")</f>
        <v/>
      </c>
      <c r="N808" s="36">
        <f t="shared" ca="1" si="25"/>
        <v>0</v>
      </c>
      <c r="O808" s="36" t="e">
        <f ca="1">LEFT(OFFSET(Lists!$Q$2,MATCH(E808,Lists!$R$3:$R$19,0),0),4)</f>
        <v>#N/A</v>
      </c>
      <c r="P808" s="36" t="e">
        <f ca="1">MATCH(O808,Lists!$S$2:$S$640,1)</f>
        <v>#N/A</v>
      </c>
      <c r="Q808" s="36" t="e">
        <f ca="1">MATCH(LEFT(OFFSET(Lists!$Q$2,MATCH(E808,Lists!$R$3:$R$19,0)+1,0),4),Lists!$S$3:$S$640,1)</f>
        <v>#N/A</v>
      </c>
      <c r="R808" s="36" t="e">
        <f ca="1">LEFT(OFFSET(Lists!$S$2,P808-1+MATCH(F808,OFFSET(Lists!$T$3,P808-1,0,Q808-P808+1),0),0),6)</f>
        <v>#N/A</v>
      </c>
      <c r="S808" s="36" t="e">
        <f ca="1">VLOOKUP(R808,Lists!B:D,3,FALSE)</f>
        <v>#N/A</v>
      </c>
      <c r="T808" s="36" t="str">
        <f>IF(F808&lt;&gt;"",MATCH(R808,'Maximum minutes'!B:B,0),"")</f>
        <v/>
      </c>
      <c r="U808" s="36">
        <f ca="1">IF(F808&lt;&gt;"",COUNTA(OFFSET('Maximum minutes'!$C$1,'Annexe A1 Cours'!T808,0,1,50)),0)</f>
        <v>0</v>
      </c>
      <c r="V808" s="37">
        <f ca="1">IFERROR(OFFSET('Maximum minutes'!$C$1,T808+1,-1+MATCH(G808,OFFSET('Maximum minutes'!$C$1,T808-1,0,1,50),0)),0)</f>
        <v>0</v>
      </c>
      <c r="W808" s="38">
        <f t="shared" ca="1" si="24"/>
        <v>0</v>
      </c>
    </row>
    <row r="809" spans="1:23" s="36" customFormat="1" ht="18.75">
      <c r="A809" s="34"/>
      <c r="B809" s="39"/>
      <c r="C809" s="39"/>
      <c r="D809" s="35"/>
      <c r="E809" s="40"/>
      <c r="F809" s="39"/>
      <c r="G809" s="39"/>
      <c r="H809" s="39"/>
      <c r="I809" s="34"/>
      <c r="J809" s="34"/>
      <c r="K809" s="34"/>
      <c r="L809" s="34"/>
      <c r="M809" s="43" t="str">
        <f ca="1">IFERROR(OFFSET('Maximum minutes'!$C$1,T809,MATCH(IF(G809&lt;&gt;"",G809,F809),OFFSET('Maximum minutes'!$C$1,T809-1,0,1,U809+1),0)-1)*IF(OR(ISNUMBER(J809),J809="sans examen"),1,0)*IF(W809&lt;MinDate,1,0),"")</f>
        <v/>
      </c>
      <c r="N809" s="36">
        <f t="shared" ca="1" si="25"/>
        <v>0</v>
      </c>
      <c r="O809" s="36" t="e">
        <f ca="1">LEFT(OFFSET(Lists!$Q$2,MATCH(E809,Lists!$R$3:$R$19,0),0),4)</f>
        <v>#N/A</v>
      </c>
      <c r="P809" s="36" t="e">
        <f ca="1">MATCH(O809,Lists!$S$2:$S$640,1)</f>
        <v>#N/A</v>
      </c>
      <c r="Q809" s="36" t="e">
        <f ca="1">MATCH(LEFT(OFFSET(Lists!$Q$2,MATCH(E809,Lists!$R$3:$R$19,0)+1,0),4),Lists!$S$3:$S$640,1)</f>
        <v>#N/A</v>
      </c>
      <c r="R809" s="36" t="e">
        <f ca="1">LEFT(OFFSET(Lists!$S$2,P809-1+MATCH(F809,OFFSET(Lists!$T$3,P809-1,0,Q809-P809+1),0),0),6)</f>
        <v>#N/A</v>
      </c>
      <c r="S809" s="36" t="e">
        <f ca="1">VLOOKUP(R809,Lists!B:D,3,FALSE)</f>
        <v>#N/A</v>
      </c>
      <c r="T809" s="36" t="str">
        <f>IF(F809&lt;&gt;"",MATCH(R809,'Maximum minutes'!B:B,0),"")</f>
        <v/>
      </c>
      <c r="U809" s="36">
        <f ca="1">IF(F809&lt;&gt;"",COUNTA(OFFSET('Maximum minutes'!$C$1,'Annexe A1 Cours'!T809,0,1,50)),0)</f>
        <v>0</v>
      </c>
      <c r="V809" s="37">
        <f ca="1">IFERROR(OFFSET('Maximum minutes'!$C$1,T809+1,-1+MATCH(G809,OFFSET('Maximum minutes'!$C$1,T809-1,0,1,50),0)),0)</f>
        <v>0</v>
      </c>
      <c r="W809" s="38">
        <f t="shared" ca="1" si="24"/>
        <v>0</v>
      </c>
    </row>
    <row r="810" spans="1:23" s="36" customFormat="1" ht="18.75">
      <c r="A810" s="34"/>
      <c r="B810" s="39"/>
      <c r="C810" s="39"/>
      <c r="D810" s="35"/>
      <c r="E810" s="40"/>
      <c r="F810" s="39"/>
      <c r="G810" s="39"/>
      <c r="H810" s="39"/>
      <c r="I810" s="34"/>
      <c r="J810" s="34"/>
      <c r="K810" s="34"/>
      <c r="L810" s="34"/>
      <c r="M810" s="43" t="str">
        <f ca="1">IFERROR(OFFSET('Maximum minutes'!$C$1,T810,MATCH(IF(G810&lt;&gt;"",G810,F810),OFFSET('Maximum minutes'!$C$1,T810-1,0,1,U810+1),0)-1)*IF(OR(ISNUMBER(J810),J810="sans examen"),1,0)*IF(W810&lt;MinDate,1,0),"")</f>
        <v/>
      </c>
      <c r="N810" s="36">
        <f t="shared" ca="1" si="25"/>
        <v>0</v>
      </c>
      <c r="O810" s="36" t="e">
        <f ca="1">LEFT(OFFSET(Lists!$Q$2,MATCH(E810,Lists!$R$3:$R$19,0),0),4)</f>
        <v>#N/A</v>
      </c>
      <c r="P810" s="36" t="e">
        <f ca="1">MATCH(O810,Lists!$S$2:$S$640,1)</f>
        <v>#N/A</v>
      </c>
      <c r="Q810" s="36" t="e">
        <f ca="1">MATCH(LEFT(OFFSET(Lists!$Q$2,MATCH(E810,Lists!$R$3:$R$19,0)+1,0),4),Lists!$S$3:$S$640,1)</f>
        <v>#N/A</v>
      </c>
      <c r="R810" s="36" t="e">
        <f ca="1">LEFT(OFFSET(Lists!$S$2,P810-1+MATCH(F810,OFFSET(Lists!$T$3,P810-1,0,Q810-P810+1),0),0),6)</f>
        <v>#N/A</v>
      </c>
      <c r="S810" s="36" t="e">
        <f ca="1">VLOOKUP(R810,Lists!B:D,3,FALSE)</f>
        <v>#N/A</v>
      </c>
      <c r="T810" s="36" t="str">
        <f>IF(F810&lt;&gt;"",MATCH(R810,'Maximum minutes'!B:B,0),"")</f>
        <v/>
      </c>
      <c r="U810" s="36">
        <f ca="1">IF(F810&lt;&gt;"",COUNTA(OFFSET('Maximum minutes'!$C$1,'Annexe A1 Cours'!T810,0,1,50)),0)</f>
        <v>0</v>
      </c>
      <c r="V810" s="37">
        <f ca="1">IFERROR(OFFSET('Maximum minutes'!$C$1,T810+1,-1+MATCH(G810,OFFSET('Maximum minutes'!$C$1,T810-1,0,1,50),0)),0)</f>
        <v>0</v>
      </c>
      <c r="W810" s="38">
        <f t="shared" ca="1" si="24"/>
        <v>0</v>
      </c>
    </row>
    <row r="811" spans="1:23" s="36" customFormat="1" ht="18.75">
      <c r="A811" s="34"/>
      <c r="B811" s="39"/>
      <c r="C811" s="39"/>
      <c r="D811" s="35"/>
      <c r="E811" s="40"/>
      <c r="F811" s="39"/>
      <c r="G811" s="39"/>
      <c r="H811" s="39"/>
      <c r="I811" s="34"/>
      <c r="J811" s="34"/>
      <c r="K811" s="34"/>
      <c r="L811" s="34"/>
      <c r="M811" s="43" t="str">
        <f ca="1">IFERROR(OFFSET('Maximum minutes'!$C$1,T811,MATCH(IF(G811&lt;&gt;"",G811,F811),OFFSET('Maximum minutes'!$C$1,T811-1,0,1,U811+1),0)-1)*IF(OR(ISNUMBER(J811),J811="sans examen"),1,0)*IF(W811&lt;MinDate,1,0),"")</f>
        <v/>
      </c>
      <c r="N811" s="36">
        <f t="shared" ca="1" si="25"/>
        <v>0</v>
      </c>
      <c r="O811" s="36" t="e">
        <f ca="1">LEFT(OFFSET(Lists!$Q$2,MATCH(E811,Lists!$R$3:$R$19,0),0),4)</f>
        <v>#N/A</v>
      </c>
      <c r="P811" s="36" t="e">
        <f ca="1">MATCH(O811,Lists!$S$2:$S$640,1)</f>
        <v>#N/A</v>
      </c>
      <c r="Q811" s="36" t="e">
        <f ca="1">MATCH(LEFT(OFFSET(Lists!$Q$2,MATCH(E811,Lists!$R$3:$R$19,0)+1,0),4),Lists!$S$3:$S$640,1)</f>
        <v>#N/A</v>
      </c>
      <c r="R811" s="36" t="e">
        <f ca="1">LEFT(OFFSET(Lists!$S$2,P811-1+MATCH(F811,OFFSET(Lists!$T$3,P811-1,0,Q811-P811+1),0),0),6)</f>
        <v>#N/A</v>
      </c>
      <c r="S811" s="36" t="e">
        <f ca="1">VLOOKUP(R811,Lists!B:D,3,FALSE)</f>
        <v>#N/A</v>
      </c>
      <c r="T811" s="36" t="str">
        <f>IF(F811&lt;&gt;"",MATCH(R811,'Maximum minutes'!B:B,0),"")</f>
        <v/>
      </c>
      <c r="U811" s="36">
        <f ca="1">IF(F811&lt;&gt;"",COUNTA(OFFSET('Maximum minutes'!$C$1,'Annexe A1 Cours'!T811,0,1,50)),0)</f>
        <v>0</v>
      </c>
      <c r="V811" s="37">
        <f ca="1">IFERROR(OFFSET('Maximum minutes'!$C$1,T811+1,-1+MATCH(G811,OFFSET('Maximum minutes'!$C$1,T811-1,0,1,50),0)),0)</f>
        <v>0</v>
      </c>
      <c r="W811" s="38">
        <f t="shared" ca="1" si="24"/>
        <v>0</v>
      </c>
    </row>
    <row r="812" spans="1:23" s="36" customFormat="1" ht="18.75">
      <c r="A812" s="34"/>
      <c r="B812" s="39"/>
      <c r="C812" s="39"/>
      <c r="D812" s="35"/>
      <c r="E812" s="40"/>
      <c r="F812" s="39"/>
      <c r="G812" s="39"/>
      <c r="H812" s="39"/>
      <c r="I812" s="34"/>
      <c r="J812" s="34"/>
      <c r="K812" s="34"/>
      <c r="L812" s="34"/>
      <c r="M812" s="43" t="str">
        <f ca="1">IFERROR(OFFSET('Maximum minutes'!$C$1,T812,MATCH(IF(G812&lt;&gt;"",G812,F812),OFFSET('Maximum minutes'!$C$1,T812-1,0,1,U812+1),0)-1)*IF(OR(ISNUMBER(J812),J812="sans examen"),1,0)*IF(W812&lt;MinDate,1,0),"")</f>
        <v/>
      </c>
      <c r="N812" s="36">
        <f t="shared" ca="1" si="25"/>
        <v>0</v>
      </c>
      <c r="O812" s="36" t="e">
        <f ca="1">LEFT(OFFSET(Lists!$Q$2,MATCH(E812,Lists!$R$3:$R$19,0),0),4)</f>
        <v>#N/A</v>
      </c>
      <c r="P812" s="36" t="e">
        <f ca="1">MATCH(O812,Lists!$S$2:$S$640,1)</f>
        <v>#N/A</v>
      </c>
      <c r="Q812" s="36" t="e">
        <f ca="1">MATCH(LEFT(OFFSET(Lists!$Q$2,MATCH(E812,Lists!$R$3:$R$19,0)+1,0),4),Lists!$S$3:$S$640,1)</f>
        <v>#N/A</v>
      </c>
      <c r="R812" s="36" t="e">
        <f ca="1">LEFT(OFFSET(Lists!$S$2,P812-1+MATCH(F812,OFFSET(Lists!$T$3,P812-1,0,Q812-P812+1),0),0),6)</f>
        <v>#N/A</v>
      </c>
      <c r="S812" s="36" t="e">
        <f ca="1">VLOOKUP(R812,Lists!B:D,3,FALSE)</f>
        <v>#N/A</v>
      </c>
      <c r="T812" s="36" t="str">
        <f>IF(F812&lt;&gt;"",MATCH(R812,'Maximum minutes'!B:B,0),"")</f>
        <v/>
      </c>
      <c r="U812" s="36">
        <f ca="1">IF(F812&lt;&gt;"",COUNTA(OFFSET('Maximum minutes'!$C$1,'Annexe A1 Cours'!T812,0,1,50)),0)</f>
        <v>0</v>
      </c>
      <c r="V812" s="37">
        <f ca="1">IFERROR(OFFSET('Maximum minutes'!$C$1,T812+1,-1+MATCH(G812,OFFSET('Maximum minutes'!$C$1,T812-1,0,1,50),0)),0)</f>
        <v>0</v>
      </c>
      <c r="W812" s="38">
        <f t="shared" ca="1" si="24"/>
        <v>0</v>
      </c>
    </row>
    <row r="813" spans="1:23" s="36" customFormat="1" ht="18.75">
      <c r="A813" s="34"/>
      <c r="B813" s="39"/>
      <c r="C813" s="39"/>
      <c r="D813" s="35"/>
      <c r="E813" s="40"/>
      <c r="F813" s="39"/>
      <c r="G813" s="39"/>
      <c r="H813" s="39"/>
      <c r="I813" s="34"/>
      <c r="J813" s="34"/>
      <c r="K813" s="34"/>
      <c r="L813" s="34"/>
      <c r="M813" s="43" t="str">
        <f ca="1">IFERROR(OFFSET('Maximum minutes'!$C$1,T813,MATCH(IF(G813&lt;&gt;"",G813,F813),OFFSET('Maximum minutes'!$C$1,T813-1,0,1,U813+1),0)-1)*IF(OR(ISNUMBER(J813),J813="sans examen"),1,0)*IF(W813&lt;MinDate,1,0),"")</f>
        <v/>
      </c>
      <c r="N813" s="36">
        <f t="shared" ca="1" si="25"/>
        <v>0</v>
      </c>
      <c r="O813" s="36" t="e">
        <f ca="1">LEFT(OFFSET(Lists!$Q$2,MATCH(E813,Lists!$R$3:$R$19,0),0),4)</f>
        <v>#N/A</v>
      </c>
      <c r="P813" s="36" t="e">
        <f ca="1">MATCH(O813,Lists!$S$2:$S$640,1)</f>
        <v>#N/A</v>
      </c>
      <c r="Q813" s="36" t="e">
        <f ca="1">MATCH(LEFT(OFFSET(Lists!$Q$2,MATCH(E813,Lists!$R$3:$R$19,0)+1,0),4),Lists!$S$3:$S$640,1)</f>
        <v>#N/A</v>
      </c>
      <c r="R813" s="36" t="e">
        <f ca="1">LEFT(OFFSET(Lists!$S$2,P813-1+MATCH(F813,OFFSET(Lists!$T$3,P813-1,0,Q813-P813+1),0),0),6)</f>
        <v>#N/A</v>
      </c>
      <c r="S813" s="36" t="e">
        <f ca="1">VLOOKUP(R813,Lists!B:D,3,FALSE)</f>
        <v>#N/A</v>
      </c>
      <c r="T813" s="36" t="str">
        <f>IF(F813&lt;&gt;"",MATCH(R813,'Maximum minutes'!B:B,0),"")</f>
        <v/>
      </c>
      <c r="U813" s="36">
        <f ca="1">IF(F813&lt;&gt;"",COUNTA(OFFSET('Maximum minutes'!$C$1,'Annexe A1 Cours'!T813,0,1,50)),0)</f>
        <v>0</v>
      </c>
      <c r="V813" s="37">
        <f ca="1">IFERROR(OFFSET('Maximum minutes'!$C$1,T813+1,-1+MATCH(G813,OFFSET('Maximum minutes'!$C$1,T813-1,0,1,50),0)),0)</f>
        <v>0</v>
      </c>
      <c r="W813" s="38">
        <f t="shared" ca="1" si="24"/>
        <v>0</v>
      </c>
    </row>
    <row r="814" spans="1:23" s="36" customFormat="1" ht="18.75">
      <c r="A814" s="34"/>
      <c r="B814" s="39"/>
      <c r="C814" s="39"/>
      <c r="D814" s="35"/>
      <c r="E814" s="40"/>
      <c r="F814" s="39"/>
      <c r="G814" s="39"/>
      <c r="H814" s="39"/>
      <c r="I814" s="34"/>
      <c r="J814" s="34"/>
      <c r="K814" s="34"/>
      <c r="L814" s="34"/>
      <c r="M814" s="43" t="str">
        <f ca="1">IFERROR(OFFSET('Maximum minutes'!$C$1,T814,MATCH(IF(G814&lt;&gt;"",G814,F814),OFFSET('Maximum minutes'!$C$1,T814-1,0,1,U814+1),0)-1)*IF(OR(ISNUMBER(J814),J814="sans examen"),1,0)*IF(W814&lt;MinDate,1,0),"")</f>
        <v/>
      </c>
      <c r="N814" s="36">
        <f t="shared" ca="1" si="25"/>
        <v>0</v>
      </c>
      <c r="O814" s="36" t="e">
        <f ca="1">LEFT(OFFSET(Lists!$Q$2,MATCH(E814,Lists!$R$3:$R$19,0),0),4)</f>
        <v>#N/A</v>
      </c>
      <c r="P814" s="36" t="e">
        <f ca="1">MATCH(O814,Lists!$S$2:$S$640,1)</f>
        <v>#N/A</v>
      </c>
      <c r="Q814" s="36" t="e">
        <f ca="1">MATCH(LEFT(OFFSET(Lists!$Q$2,MATCH(E814,Lists!$R$3:$R$19,0)+1,0),4),Lists!$S$3:$S$640,1)</f>
        <v>#N/A</v>
      </c>
      <c r="R814" s="36" t="e">
        <f ca="1">LEFT(OFFSET(Lists!$S$2,P814-1+MATCH(F814,OFFSET(Lists!$T$3,P814-1,0,Q814-P814+1),0),0),6)</f>
        <v>#N/A</v>
      </c>
      <c r="S814" s="36" t="e">
        <f ca="1">VLOOKUP(R814,Lists!B:D,3,FALSE)</f>
        <v>#N/A</v>
      </c>
      <c r="T814" s="36" t="str">
        <f>IF(F814&lt;&gt;"",MATCH(R814,'Maximum minutes'!B:B,0),"")</f>
        <v/>
      </c>
      <c r="U814" s="36">
        <f ca="1">IF(F814&lt;&gt;"",COUNTA(OFFSET('Maximum minutes'!$C$1,'Annexe A1 Cours'!T814,0,1,50)),0)</f>
        <v>0</v>
      </c>
      <c r="V814" s="37">
        <f ca="1">IFERROR(OFFSET('Maximum minutes'!$C$1,T814+1,-1+MATCH(G814,OFFSET('Maximum minutes'!$C$1,T814-1,0,1,50),0)),0)</f>
        <v>0</v>
      </c>
      <c r="W814" s="38">
        <f t="shared" ca="1" si="24"/>
        <v>0</v>
      </c>
    </row>
    <row r="815" spans="1:23" s="36" customFormat="1" ht="18.75">
      <c r="A815" s="34"/>
      <c r="B815" s="39"/>
      <c r="C815" s="39"/>
      <c r="D815" s="35"/>
      <c r="E815" s="40"/>
      <c r="F815" s="39"/>
      <c r="G815" s="39"/>
      <c r="H815" s="39"/>
      <c r="I815" s="34"/>
      <c r="J815" s="34"/>
      <c r="K815" s="34"/>
      <c r="L815" s="34"/>
      <c r="M815" s="43" t="str">
        <f ca="1">IFERROR(OFFSET('Maximum minutes'!$C$1,T815,MATCH(IF(G815&lt;&gt;"",G815,F815),OFFSET('Maximum minutes'!$C$1,T815-1,0,1,U815+1),0)-1)*IF(OR(ISNUMBER(J815),J815="sans examen"),1,0)*IF(W815&lt;MinDate,1,0),"")</f>
        <v/>
      </c>
      <c r="N815" s="36">
        <f t="shared" ca="1" si="25"/>
        <v>0</v>
      </c>
      <c r="O815" s="36" t="e">
        <f ca="1">LEFT(OFFSET(Lists!$Q$2,MATCH(E815,Lists!$R$3:$R$19,0),0),4)</f>
        <v>#N/A</v>
      </c>
      <c r="P815" s="36" t="e">
        <f ca="1">MATCH(O815,Lists!$S$2:$S$640,1)</f>
        <v>#N/A</v>
      </c>
      <c r="Q815" s="36" t="e">
        <f ca="1">MATCH(LEFT(OFFSET(Lists!$Q$2,MATCH(E815,Lists!$R$3:$R$19,0)+1,0),4),Lists!$S$3:$S$640,1)</f>
        <v>#N/A</v>
      </c>
      <c r="R815" s="36" t="e">
        <f ca="1">LEFT(OFFSET(Lists!$S$2,P815-1+MATCH(F815,OFFSET(Lists!$T$3,P815-1,0,Q815-P815+1),0),0),6)</f>
        <v>#N/A</v>
      </c>
      <c r="S815" s="36" t="e">
        <f ca="1">VLOOKUP(R815,Lists!B:D,3,FALSE)</f>
        <v>#N/A</v>
      </c>
      <c r="T815" s="36" t="str">
        <f>IF(F815&lt;&gt;"",MATCH(R815,'Maximum minutes'!B:B,0),"")</f>
        <v/>
      </c>
      <c r="U815" s="36">
        <f ca="1">IF(F815&lt;&gt;"",COUNTA(OFFSET('Maximum minutes'!$C$1,'Annexe A1 Cours'!T815,0,1,50)),0)</f>
        <v>0</v>
      </c>
      <c r="V815" s="37">
        <f ca="1">IFERROR(OFFSET('Maximum minutes'!$C$1,T815+1,-1+MATCH(G815,OFFSET('Maximum minutes'!$C$1,T815-1,0,1,50),0)),0)</f>
        <v>0</v>
      </c>
      <c r="W815" s="38">
        <f t="shared" ca="1" si="24"/>
        <v>0</v>
      </c>
    </row>
    <row r="816" spans="1:23" s="36" customFormat="1" ht="18.75">
      <c r="A816" s="34"/>
      <c r="B816" s="39"/>
      <c r="C816" s="39"/>
      <c r="D816" s="35"/>
      <c r="E816" s="40"/>
      <c r="F816" s="39"/>
      <c r="G816" s="39"/>
      <c r="H816" s="39"/>
      <c r="I816" s="34"/>
      <c r="J816" s="34"/>
      <c r="K816" s="34"/>
      <c r="L816" s="34"/>
      <c r="M816" s="43" t="str">
        <f ca="1">IFERROR(OFFSET('Maximum minutes'!$C$1,T816,MATCH(IF(G816&lt;&gt;"",G816,F816),OFFSET('Maximum minutes'!$C$1,T816-1,0,1,U816+1),0)-1)*IF(OR(ISNUMBER(J816),J816="sans examen"),1,0)*IF(W816&lt;MinDate,1,0),"")</f>
        <v/>
      </c>
      <c r="N816" s="36">
        <f t="shared" ca="1" si="25"/>
        <v>0</v>
      </c>
      <c r="O816" s="36" t="e">
        <f ca="1">LEFT(OFFSET(Lists!$Q$2,MATCH(E816,Lists!$R$3:$R$19,0),0),4)</f>
        <v>#N/A</v>
      </c>
      <c r="P816" s="36" t="e">
        <f ca="1">MATCH(O816,Lists!$S$2:$S$640,1)</f>
        <v>#N/A</v>
      </c>
      <c r="Q816" s="36" t="e">
        <f ca="1">MATCH(LEFT(OFFSET(Lists!$Q$2,MATCH(E816,Lists!$R$3:$R$19,0)+1,0),4),Lists!$S$3:$S$640,1)</f>
        <v>#N/A</v>
      </c>
      <c r="R816" s="36" t="e">
        <f ca="1">LEFT(OFFSET(Lists!$S$2,P816-1+MATCH(F816,OFFSET(Lists!$T$3,P816-1,0,Q816-P816+1),0),0),6)</f>
        <v>#N/A</v>
      </c>
      <c r="S816" s="36" t="e">
        <f ca="1">VLOOKUP(R816,Lists!B:D,3,FALSE)</f>
        <v>#N/A</v>
      </c>
      <c r="T816" s="36" t="str">
        <f>IF(F816&lt;&gt;"",MATCH(R816,'Maximum minutes'!B:B,0),"")</f>
        <v/>
      </c>
      <c r="U816" s="36">
        <f ca="1">IF(F816&lt;&gt;"",COUNTA(OFFSET('Maximum minutes'!$C$1,'Annexe A1 Cours'!T816,0,1,50)),0)</f>
        <v>0</v>
      </c>
      <c r="V816" s="37">
        <f ca="1">IFERROR(OFFSET('Maximum minutes'!$C$1,T816+1,-1+MATCH(G816,OFFSET('Maximum minutes'!$C$1,T816-1,0,1,50),0)),0)</f>
        <v>0</v>
      </c>
      <c r="W816" s="38">
        <f t="shared" ca="1" si="24"/>
        <v>0</v>
      </c>
    </row>
    <row r="817" spans="1:23" s="36" customFormat="1" ht="18.75">
      <c r="A817" s="34"/>
      <c r="B817" s="39"/>
      <c r="C817" s="39"/>
      <c r="D817" s="35"/>
      <c r="E817" s="40"/>
      <c r="F817" s="39"/>
      <c r="G817" s="39"/>
      <c r="H817" s="39"/>
      <c r="I817" s="34"/>
      <c r="J817" s="34"/>
      <c r="K817" s="34"/>
      <c r="L817" s="34"/>
      <c r="M817" s="43" t="str">
        <f ca="1">IFERROR(OFFSET('Maximum minutes'!$C$1,T817,MATCH(IF(G817&lt;&gt;"",G817,F817),OFFSET('Maximum minutes'!$C$1,T817-1,0,1,U817+1),0)-1)*IF(OR(ISNUMBER(J817),J817="sans examen"),1,0)*IF(W817&lt;MinDate,1,0),"")</f>
        <v/>
      </c>
      <c r="N817" s="36">
        <f t="shared" ca="1" si="25"/>
        <v>0</v>
      </c>
      <c r="O817" s="36" t="e">
        <f ca="1">LEFT(OFFSET(Lists!$Q$2,MATCH(E817,Lists!$R$3:$R$19,0),0),4)</f>
        <v>#N/A</v>
      </c>
      <c r="P817" s="36" t="e">
        <f ca="1">MATCH(O817,Lists!$S$2:$S$640,1)</f>
        <v>#N/A</v>
      </c>
      <c r="Q817" s="36" t="e">
        <f ca="1">MATCH(LEFT(OFFSET(Lists!$Q$2,MATCH(E817,Lists!$R$3:$R$19,0)+1,0),4),Lists!$S$3:$S$640,1)</f>
        <v>#N/A</v>
      </c>
      <c r="R817" s="36" t="e">
        <f ca="1">LEFT(OFFSET(Lists!$S$2,P817-1+MATCH(F817,OFFSET(Lists!$T$3,P817-1,0,Q817-P817+1),0),0),6)</f>
        <v>#N/A</v>
      </c>
      <c r="S817" s="36" t="e">
        <f ca="1">VLOOKUP(R817,Lists!B:D,3,FALSE)</f>
        <v>#N/A</v>
      </c>
      <c r="T817" s="36" t="str">
        <f>IF(F817&lt;&gt;"",MATCH(R817,'Maximum minutes'!B:B,0),"")</f>
        <v/>
      </c>
      <c r="U817" s="36">
        <f ca="1">IF(F817&lt;&gt;"",COUNTA(OFFSET('Maximum minutes'!$C$1,'Annexe A1 Cours'!T817,0,1,50)),0)</f>
        <v>0</v>
      </c>
      <c r="V817" s="37">
        <f ca="1">IFERROR(OFFSET('Maximum minutes'!$C$1,T817+1,-1+MATCH(G817,OFFSET('Maximum minutes'!$C$1,T817-1,0,1,50),0)),0)</f>
        <v>0</v>
      </c>
      <c r="W817" s="38">
        <f t="shared" ca="1" si="24"/>
        <v>0</v>
      </c>
    </row>
    <row r="818" spans="1:23" s="36" customFormat="1" ht="18.75">
      <c r="A818" s="34"/>
      <c r="B818" s="39"/>
      <c r="C818" s="39"/>
      <c r="D818" s="35"/>
      <c r="E818" s="40"/>
      <c r="F818" s="39"/>
      <c r="G818" s="39"/>
      <c r="H818" s="39"/>
      <c r="I818" s="34"/>
      <c r="J818" s="34"/>
      <c r="K818" s="34"/>
      <c r="L818" s="34"/>
      <c r="M818" s="43" t="str">
        <f ca="1">IFERROR(OFFSET('Maximum minutes'!$C$1,T818,MATCH(IF(G818&lt;&gt;"",G818,F818),OFFSET('Maximum minutes'!$C$1,T818-1,0,1,U818+1),0)-1)*IF(OR(ISNUMBER(J818),J818="sans examen"),1,0)*IF(W818&lt;MinDate,1,0),"")</f>
        <v/>
      </c>
      <c r="N818" s="36">
        <f t="shared" ca="1" si="25"/>
        <v>0</v>
      </c>
      <c r="O818" s="36" t="e">
        <f ca="1">LEFT(OFFSET(Lists!$Q$2,MATCH(E818,Lists!$R$3:$R$19,0),0),4)</f>
        <v>#N/A</v>
      </c>
      <c r="P818" s="36" t="e">
        <f ca="1">MATCH(O818,Lists!$S$2:$S$640,1)</f>
        <v>#N/A</v>
      </c>
      <c r="Q818" s="36" t="e">
        <f ca="1">MATCH(LEFT(OFFSET(Lists!$Q$2,MATCH(E818,Lists!$R$3:$R$19,0)+1,0),4),Lists!$S$3:$S$640,1)</f>
        <v>#N/A</v>
      </c>
      <c r="R818" s="36" t="e">
        <f ca="1">LEFT(OFFSET(Lists!$S$2,P818-1+MATCH(F818,OFFSET(Lists!$T$3,P818-1,0,Q818-P818+1),0),0),6)</f>
        <v>#N/A</v>
      </c>
      <c r="S818" s="36" t="e">
        <f ca="1">VLOOKUP(R818,Lists!B:D,3,FALSE)</f>
        <v>#N/A</v>
      </c>
      <c r="T818" s="36" t="str">
        <f>IF(F818&lt;&gt;"",MATCH(R818,'Maximum minutes'!B:B,0),"")</f>
        <v/>
      </c>
      <c r="U818" s="36">
        <f ca="1">IF(F818&lt;&gt;"",COUNTA(OFFSET('Maximum minutes'!$C$1,'Annexe A1 Cours'!T818,0,1,50)),0)</f>
        <v>0</v>
      </c>
      <c r="V818" s="37">
        <f ca="1">IFERROR(OFFSET('Maximum minutes'!$C$1,T818+1,-1+MATCH(G818,OFFSET('Maximum minutes'!$C$1,T818-1,0,1,50),0)),0)</f>
        <v>0</v>
      </c>
      <c r="W818" s="38">
        <f t="shared" ca="1" si="24"/>
        <v>0</v>
      </c>
    </row>
    <row r="819" spans="1:23" s="36" customFormat="1" ht="18.75">
      <c r="A819" s="34"/>
      <c r="B819" s="39"/>
      <c r="C819" s="39"/>
      <c r="D819" s="35"/>
      <c r="E819" s="40"/>
      <c r="F819" s="39"/>
      <c r="G819" s="39"/>
      <c r="H819" s="39"/>
      <c r="I819" s="34"/>
      <c r="J819" s="34"/>
      <c r="K819" s="34"/>
      <c r="L819" s="34"/>
      <c r="M819" s="43" t="str">
        <f ca="1">IFERROR(OFFSET('Maximum minutes'!$C$1,T819,MATCH(IF(G819&lt;&gt;"",G819,F819),OFFSET('Maximum minutes'!$C$1,T819-1,0,1,U819+1),0)-1)*IF(OR(ISNUMBER(J819),J819="sans examen"),1,0)*IF(W819&lt;MinDate,1,0),"")</f>
        <v/>
      </c>
      <c r="N819" s="36">
        <f t="shared" ca="1" si="25"/>
        <v>0</v>
      </c>
      <c r="O819" s="36" t="e">
        <f ca="1">LEFT(OFFSET(Lists!$Q$2,MATCH(E819,Lists!$R$3:$R$19,0),0),4)</f>
        <v>#N/A</v>
      </c>
      <c r="P819" s="36" t="e">
        <f ca="1">MATCH(O819,Lists!$S$2:$S$640,1)</f>
        <v>#N/A</v>
      </c>
      <c r="Q819" s="36" t="e">
        <f ca="1">MATCH(LEFT(OFFSET(Lists!$Q$2,MATCH(E819,Lists!$R$3:$R$19,0)+1,0),4),Lists!$S$3:$S$640,1)</f>
        <v>#N/A</v>
      </c>
      <c r="R819" s="36" t="e">
        <f ca="1">LEFT(OFFSET(Lists!$S$2,P819-1+MATCH(F819,OFFSET(Lists!$T$3,P819-1,0,Q819-P819+1),0),0),6)</f>
        <v>#N/A</v>
      </c>
      <c r="S819" s="36" t="e">
        <f ca="1">VLOOKUP(R819,Lists!B:D,3,FALSE)</f>
        <v>#N/A</v>
      </c>
      <c r="T819" s="36" t="str">
        <f>IF(F819&lt;&gt;"",MATCH(R819,'Maximum minutes'!B:B,0),"")</f>
        <v/>
      </c>
      <c r="U819" s="36">
        <f ca="1">IF(F819&lt;&gt;"",COUNTA(OFFSET('Maximum minutes'!$C$1,'Annexe A1 Cours'!T819,0,1,50)),0)</f>
        <v>0</v>
      </c>
      <c r="V819" s="37">
        <f ca="1">IFERROR(OFFSET('Maximum minutes'!$C$1,T819+1,-1+MATCH(G819,OFFSET('Maximum minutes'!$C$1,T819-1,0,1,50),0)),0)</f>
        <v>0</v>
      </c>
      <c r="W819" s="38">
        <f t="shared" ca="1" si="24"/>
        <v>0</v>
      </c>
    </row>
    <row r="820" spans="1:23" s="36" customFormat="1" ht="18.75">
      <c r="A820" s="34"/>
      <c r="B820" s="39"/>
      <c r="C820" s="39"/>
      <c r="D820" s="35"/>
      <c r="E820" s="40"/>
      <c r="F820" s="39"/>
      <c r="G820" s="39"/>
      <c r="H820" s="39"/>
      <c r="I820" s="34"/>
      <c r="J820" s="34"/>
      <c r="K820" s="34"/>
      <c r="L820" s="34"/>
      <c r="M820" s="43" t="str">
        <f ca="1">IFERROR(OFFSET('Maximum minutes'!$C$1,T820,MATCH(IF(G820&lt;&gt;"",G820,F820),OFFSET('Maximum minutes'!$C$1,T820-1,0,1,U820+1),0)-1)*IF(OR(ISNUMBER(J820),J820="sans examen"),1,0)*IF(W820&lt;MinDate,1,0),"")</f>
        <v/>
      </c>
      <c r="N820" s="36">
        <f t="shared" ca="1" si="25"/>
        <v>0</v>
      </c>
      <c r="O820" s="36" t="e">
        <f ca="1">LEFT(OFFSET(Lists!$Q$2,MATCH(E820,Lists!$R$3:$R$19,0),0),4)</f>
        <v>#N/A</v>
      </c>
      <c r="P820" s="36" t="e">
        <f ca="1">MATCH(O820,Lists!$S$2:$S$640,1)</f>
        <v>#N/A</v>
      </c>
      <c r="Q820" s="36" t="e">
        <f ca="1">MATCH(LEFT(OFFSET(Lists!$Q$2,MATCH(E820,Lists!$R$3:$R$19,0)+1,0),4),Lists!$S$3:$S$640,1)</f>
        <v>#N/A</v>
      </c>
      <c r="R820" s="36" t="e">
        <f ca="1">LEFT(OFFSET(Lists!$S$2,P820-1+MATCH(F820,OFFSET(Lists!$T$3,P820-1,0,Q820-P820+1),0),0),6)</f>
        <v>#N/A</v>
      </c>
      <c r="S820" s="36" t="e">
        <f ca="1">VLOOKUP(R820,Lists!B:D,3,FALSE)</f>
        <v>#N/A</v>
      </c>
      <c r="T820" s="36" t="str">
        <f>IF(F820&lt;&gt;"",MATCH(R820,'Maximum minutes'!B:B,0),"")</f>
        <v/>
      </c>
      <c r="U820" s="36">
        <f ca="1">IF(F820&lt;&gt;"",COUNTA(OFFSET('Maximum minutes'!$C$1,'Annexe A1 Cours'!T820,0,1,50)),0)</f>
        <v>0</v>
      </c>
      <c r="V820" s="37">
        <f ca="1">IFERROR(OFFSET('Maximum minutes'!$C$1,T820+1,-1+MATCH(G820,OFFSET('Maximum minutes'!$C$1,T820-1,0,1,50),0)),0)</f>
        <v>0</v>
      </c>
      <c r="W820" s="38">
        <f t="shared" ca="1" si="24"/>
        <v>0</v>
      </c>
    </row>
    <row r="821" spans="1:23" s="36" customFormat="1" ht="18.75">
      <c r="A821" s="34"/>
      <c r="B821" s="39"/>
      <c r="C821" s="39"/>
      <c r="D821" s="35"/>
      <c r="E821" s="40"/>
      <c r="F821" s="39"/>
      <c r="G821" s="39"/>
      <c r="H821" s="39"/>
      <c r="I821" s="34"/>
      <c r="J821" s="34"/>
      <c r="K821" s="34"/>
      <c r="L821" s="34"/>
      <c r="M821" s="43" t="str">
        <f ca="1">IFERROR(OFFSET('Maximum minutes'!$C$1,T821,MATCH(IF(G821&lt;&gt;"",G821,F821),OFFSET('Maximum minutes'!$C$1,T821-1,0,1,U821+1),0)-1)*IF(OR(ISNUMBER(J821),J821="sans examen"),1,0)*IF(W821&lt;MinDate,1,0),"")</f>
        <v/>
      </c>
      <c r="N821" s="36">
        <f t="shared" ca="1" si="25"/>
        <v>0</v>
      </c>
      <c r="O821" s="36" t="e">
        <f ca="1">LEFT(OFFSET(Lists!$Q$2,MATCH(E821,Lists!$R$3:$R$19,0),0),4)</f>
        <v>#N/A</v>
      </c>
      <c r="P821" s="36" t="e">
        <f ca="1">MATCH(O821,Lists!$S$2:$S$640,1)</f>
        <v>#N/A</v>
      </c>
      <c r="Q821" s="36" t="e">
        <f ca="1">MATCH(LEFT(OFFSET(Lists!$Q$2,MATCH(E821,Lists!$R$3:$R$19,0)+1,0),4),Lists!$S$3:$S$640,1)</f>
        <v>#N/A</v>
      </c>
      <c r="R821" s="36" t="e">
        <f ca="1">LEFT(OFFSET(Lists!$S$2,P821-1+MATCH(F821,OFFSET(Lists!$T$3,P821-1,0,Q821-P821+1),0),0),6)</f>
        <v>#N/A</v>
      </c>
      <c r="S821" s="36" t="e">
        <f ca="1">VLOOKUP(R821,Lists!B:D,3,FALSE)</f>
        <v>#N/A</v>
      </c>
      <c r="T821" s="36" t="str">
        <f>IF(F821&lt;&gt;"",MATCH(R821,'Maximum minutes'!B:B,0),"")</f>
        <v/>
      </c>
      <c r="U821" s="36">
        <f ca="1">IF(F821&lt;&gt;"",COUNTA(OFFSET('Maximum minutes'!$C$1,'Annexe A1 Cours'!T821,0,1,50)),0)</f>
        <v>0</v>
      </c>
      <c r="V821" s="37">
        <f ca="1">IFERROR(OFFSET('Maximum minutes'!$C$1,T821+1,-1+MATCH(G821,OFFSET('Maximum minutes'!$C$1,T821-1,0,1,50),0)),0)</f>
        <v>0</v>
      </c>
      <c r="W821" s="38">
        <f t="shared" ca="1" si="24"/>
        <v>0</v>
      </c>
    </row>
    <row r="822" spans="1:23" s="36" customFormat="1" ht="18.75">
      <c r="A822" s="34"/>
      <c r="B822" s="39"/>
      <c r="C822" s="39"/>
      <c r="D822" s="35"/>
      <c r="E822" s="40"/>
      <c r="F822" s="39"/>
      <c r="G822" s="39"/>
      <c r="H822" s="39"/>
      <c r="I822" s="34"/>
      <c r="J822" s="34"/>
      <c r="K822" s="34"/>
      <c r="L822" s="34"/>
      <c r="M822" s="43" t="str">
        <f ca="1">IFERROR(OFFSET('Maximum minutes'!$C$1,T822,MATCH(IF(G822&lt;&gt;"",G822,F822),OFFSET('Maximum minutes'!$C$1,T822-1,0,1,U822+1),0)-1)*IF(OR(ISNUMBER(J822),J822="sans examen"),1,0)*IF(W822&lt;MinDate,1,0),"")</f>
        <v/>
      </c>
      <c r="N822" s="36">
        <f t="shared" ca="1" si="25"/>
        <v>0</v>
      </c>
      <c r="O822" s="36" t="e">
        <f ca="1">LEFT(OFFSET(Lists!$Q$2,MATCH(E822,Lists!$R$3:$R$19,0),0),4)</f>
        <v>#N/A</v>
      </c>
      <c r="P822" s="36" t="e">
        <f ca="1">MATCH(O822,Lists!$S$2:$S$640,1)</f>
        <v>#N/A</v>
      </c>
      <c r="Q822" s="36" t="e">
        <f ca="1">MATCH(LEFT(OFFSET(Lists!$Q$2,MATCH(E822,Lists!$R$3:$R$19,0)+1,0),4),Lists!$S$3:$S$640,1)</f>
        <v>#N/A</v>
      </c>
      <c r="R822" s="36" t="e">
        <f ca="1">LEFT(OFFSET(Lists!$S$2,P822-1+MATCH(F822,OFFSET(Lists!$T$3,P822-1,0,Q822-P822+1),0),0),6)</f>
        <v>#N/A</v>
      </c>
      <c r="S822" s="36" t="e">
        <f ca="1">VLOOKUP(R822,Lists!B:D,3,FALSE)</f>
        <v>#N/A</v>
      </c>
      <c r="T822" s="36" t="str">
        <f>IF(F822&lt;&gt;"",MATCH(R822,'Maximum minutes'!B:B,0),"")</f>
        <v/>
      </c>
      <c r="U822" s="36">
        <f ca="1">IF(F822&lt;&gt;"",COUNTA(OFFSET('Maximum minutes'!$C$1,'Annexe A1 Cours'!T822,0,1,50)),0)</f>
        <v>0</v>
      </c>
      <c r="V822" s="37">
        <f ca="1">IFERROR(OFFSET('Maximum minutes'!$C$1,T822+1,-1+MATCH(G822,OFFSET('Maximum minutes'!$C$1,T822-1,0,1,50),0)),0)</f>
        <v>0</v>
      </c>
      <c r="W822" s="38">
        <f t="shared" ca="1" si="24"/>
        <v>0</v>
      </c>
    </row>
    <row r="823" spans="1:23" s="36" customFormat="1" ht="18.75">
      <c r="A823" s="34"/>
      <c r="B823" s="39"/>
      <c r="C823" s="39"/>
      <c r="D823" s="35"/>
      <c r="E823" s="40"/>
      <c r="F823" s="39"/>
      <c r="G823" s="39"/>
      <c r="H823" s="39"/>
      <c r="I823" s="34"/>
      <c r="J823" s="34"/>
      <c r="K823" s="34"/>
      <c r="L823" s="34"/>
      <c r="M823" s="43" t="str">
        <f ca="1">IFERROR(OFFSET('Maximum minutes'!$C$1,T823,MATCH(IF(G823&lt;&gt;"",G823,F823),OFFSET('Maximum minutes'!$C$1,T823-1,0,1,U823+1),0)-1)*IF(OR(ISNUMBER(J823),J823="sans examen"),1,0)*IF(W823&lt;MinDate,1,0),"")</f>
        <v/>
      </c>
      <c r="N823" s="36">
        <f t="shared" ca="1" si="25"/>
        <v>0</v>
      </c>
      <c r="O823" s="36" t="e">
        <f ca="1">LEFT(OFFSET(Lists!$Q$2,MATCH(E823,Lists!$R$3:$R$19,0),0),4)</f>
        <v>#N/A</v>
      </c>
      <c r="P823" s="36" t="e">
        <f ca="1">MATCH(O823,Lists!$S$2:$S$640,1)</f>
        <v>#N/A</v>
      </c>
      <c r="Q823" s="36" t="e">
        <f ca="1">MATCH(LEFT(OFFSET(Lists!$Q$2,MATCH(E823,Lists!$R$3:$R$19,0)+1,0),4),Lists!$S$3:$S$640,1)</f>
        <v>#N/A</v>
      </c>
      <c r="R823" s="36" t="e">
        <f ca="1">LEFT(OFFSET(Lists!$S$2,P823-1+MATCH(F823,OFFSET(Lists!$T$3,P823-1,0,Q823-P823+1),0),0),6)</f>
        <v>#N/A</v>
      </c>
      <c r="S823" s="36" t="e">
        <f ca="1">VLOOKUP(R823,Lists!B:D,3,FALSE)</f>
        <v>#N/A</v>
      </c>
      <c r="T823" s="36" t="str">
        <f>IF(F823&lt;&gt;"",MATCH(R823,'Maximum minutes'!B:B,0),"")</f>
        <v/>
      </c>
      <c r="U823" s="36">
        <f ca="1">IF(F823&lt;&gt;"",COUNTA(OFFSET('Maximum minutes'!$C$1,'Annexe A1 Cours'!T823,0,1,50)),0)</f>
        <v>0</v>
      </c>
      <c r="V823" s="37">
        <f ca="1">IFERROR(OFFSET('Maximum minutes'!$C$1,T823+1,-1+MATCH(G823,OFFSET('Maximum minutes'!$C$1,T823-1,0,1,50),0)),0)</f>
        <v>0</v>
      </c>
      <c r="W823" s="38">
        <f t="shared" ca="1" si="24"/>
        <v>0</v>
      </c>
    </row>
    <row r="824" spans="1:23" s="36" customFormat="1" ht="18.75">
      <c r="A824" s="34"/>
      <c r="B824" s="39"/>
      <c r="C824" s="39"/>
      <c r="D824" s="35"/>
      <c r="E824" s="40"/>
      <c r="F824" s="39"/>
      <c r="G824" s="39"/>
      <c r="H824" s="39"/>
      <c r="I824" s="34"/>
      <c r="J824" s="34"/>
      <c r="K824" s="34"/>
      <c r="L824" s="34"/>
      <c r="M824" s="43" t="str">
        <f ca="1">IFERROR(OFFSET('Maximum minutes'!$C$1,T824,MATCH(IF(G824&lt;&gt;"",G824,F824),OFFSET('Maximum minutes'!$C$1,T824-1,0,1,U824+1),0)-1)*IF(OR(ISNUMBER(J824),J824="sans examen"),1,0)*IF(W824&lt;MinDate,1,0),"")</f>
        <v/>
      </c>
      <c r="N824" s="36">
        <f t="shared" ca="1" si="25"/>
        <v>0</v>
      </c>
      <c r="O824" s="36" t="e">
        <f ca="1">LEFT(OFFSET(Lists!$Q$2,MATCH(E824,Lists!$R$3:$R$19,0),0),4)</f>
        <v>#N/A</v>
      </c>
      <c r="P824" s="36" t="e">
        <f ca="1">MATCH(O824,Lists!$S$2:$S$640,1)</f>
        <v>#N/A</v>
      </c>
      <c r="Q824" s="36" t="e">
        <f ca="1">MATCH(LEFT(OFFSET(Lists!$Q$2,MATCH(E824,Lists!$R$3:$R$19,0)+1,0),4),Lists!$S$3:$S$640,1)</f>
        <v>#N/A</v>
      </c>
      <c r="R824" s="36" t="e">
        <f ca="1">LEFT(OFFSET(Lists!$S$2,P824-1+MATCH(F824,OFFSET(Lists!$T$3,P824-1,0,Q824-P824+1),0),0),6)</f>
        <v>#N/A</v>
      </c>
      <c r="S824" s="36" t="e">
        <f ca="1">VLOOKUP(R824,Lists!B:D,3,FALSE)</f>
        <v>#N/A</v>
      </c>
      <c r="T824" s="36" t="str">
        <f>IF(F824&lt;&gt;"",MATCH(R824,'Maximum minutes'!B:B,0),"")</f>
        <v/>
      </c>
      <c r="U824" s="36">
        <f ca="1">IF(F824&lt;&gt;"",COUNTA(OFFSET('Maximum minutes'!$C$1,'Annexe A1 Cours'!T824,0,1,50)),0)</f>
        <v>0</v>
      </c>
      <c r="V824" s="37">
        <f ca="1">IFERROR(OFFSET('Maximum minutes'!$C$1,T824+1,-1+MATCH(G824,OFFSET('Maximum minutes'!$C$1,T824-1,0,1,50),0)),0)</f>
        <v>0</v>
      </c>
      <c r="W824" s="38">
        <f t="shared" ca="1" si="24"/>
        <v>0</v>
      </c>
    </row>
    <row r="825" spans="1:23" s="36" customFormat="1" ht="18.75">
      <c r="A825" s="34"/>
      <c r="B825" s="39"/>
      <c r="C825" s="39"/>
      <c r="D825" s="35"/>
      <c r="E825" s="40"/>
      <c r="F825" s="39"/>
      <c r="G825" s="39"/>
      <c r="H825" s="39"/>
      <c r="I825" s="34"/>
      <c r="J825" s="34"/>
      <c r="K825" s="34"/>
      <c r="L825" s="34"/>
      <c r="M825" s="43" t="str">
        <f ca="1">IFERROR(OFFSET('Maximum minutes'!$C$1,T825,MATCH(IF(G825&lt;&gt;"",G825,F825),OFFSET('Maximum minutes'!$C$1,T825-1,0,1,U825+1),0)-1)*IF(OR(ISNUMBER(J825),J825="sans examen"),1,0)*IF(W825&lt;MinDate,1,0),"")</f>
        <v/>
      </c>
      <c r="N825" s="36">
        <f t="shared" ca="1" si="25"/>
        <v>0</v>
      </c>
      <c r="O825" s="36" t="e">
        <f ca="1">LEFT(OFFSET(Lists!$Q$2,MATCH(E825,Lists!$R$3:$R$19,0),0),4)</f>
        <v>#N/A</v>
      </c>
      <c r="P825" s="36" t="e">
        <f ca="1">MATCH(O825,Lists!$S$2:$S$640,1)</f>
        <v>#N/A</v>
      </c>
      <c r="Q825" s="36" t="e">
        <f ca="1">MATCH(LEFT(OFFSET(Lists!$Q$2,MATCH(E825,Lists!$R$3:$R$19,0)+1,0),4),Lists!$S$3:$S$640,1)</f>
        <v>#N/A</v>
      </c>
      <c r="R825" s="36" t="e">
        <f ca="1">LEFT(OFFSET(Lists!$S$2,P825-1+MATCH(F825,OFFSET(Lists!$T$3,P825-1,0,Q825-P825+1),0),0),6)</f>
        <v>#N/A</v>
      </c>
      <c r="S825" s="36" t="e">
        <f ca="1">VLOOKUP(R825,Lists!B:D,3,FALSE)</f>
        <v>#N/A</v>
      </c>
      <c r="T825" s="36" t="str">
        <f>IF(F825&lt;&gt;"",MATCH(R825,'Maximum minutes'!B:B,0),"")</f>
        <v/>
      </c>
      <c r="U825" s="36">
        <f ca="1">IF(F825&lt;&gt;"",COUNTA(OFFSET('Maximum minutes'!$C$1,'Annexe A1 Cours'!T825,0,1,50)),0)</f>
        <v>0</v>
      </c>
      <c r="V825" s="37">
        <f ca="1">IFERROR(OFFSET('Maximum minutes'!$C$1,T825+1,-1+MATCH(G825,OFFSET('Maximum minutes'!$C$1,T825-1,0,1,50),0)),0)</f>
        <v>0</v>
      </c>
      <c r="W825" s="38">
        <f t="shared" ca="1" si="24"/>
        <v>0</v>
      </c>
    </row>
    <row r="826" spans="1:23" s="36" customFormat="1" ht="18.75">
      <c r="A826" s="34"/>
      <c r="B826" s="39"/>
      <c r="C826" s="39"/>
      <c r="D826" s="35"/>
      <c r="E826" s="40"/>
      <c r="F826" s="39"/>
      <c r="G826" s="39"/>
      <c r="H826" s="39"/>
      <c r="I826" s="34"/>
      <c r="J826" s="34"/>
      <c r="K826" s="34"/>
      <c r="L826" s="34"/>
      <c r="M826" s="43" t="str">
        <f ca="1">IFERROR(OFFSET('Maximum minutes'!$C$1,T826,MATCH(IF(G826&lt;&gt;"",G826,F826),OFFSET('Maximum minutes'!$C$1,T826-1,0,1,U826+1),0)-1)*IF(OR(ISNUMBER(J826),J826="sans examen"),1,0)*IF(W826&lt;MinDate,1,0),"")</f>
        <v/>
      </c>
      <c r="N826" s="36">
        <f t="shared" ca="1" si="25"/>
        <v>0</v>
      </c>
      <c r="O826" s="36" t="e">
        <f ca="1">LEFT(OFFSET(Lists!$Q$2,MATCH(E826,Lists!$R$3:$R$19,0),0),4)</f>
        <v>#N/A</v>
      </c>
      <c r="P826" s="36" t="e">
        <f ca="1">MATCH(O826,Lists!$S$2:$S$640,1)</f>
        <v>#N/A</v>
      </c>
      <c r="Q826" s="36" t="e">
        <f ca="1">MATCH(LEFT(OFFSET(Lists!$Q$2,MATCH(E826,Lists!$R$3:$R$19,0)+1,0),4),Lists!$S$3:$S$640,1)</f>
        <v>#N/A</v>
      </c>
      <c r="R826" s="36" t="e">
        <f ca="1">LEFT(OFFSET(Lists!$S$2,P826-1+MATCH(F826,OFFSET(Lists!$T$3,P826-1,0,Q826-P826+1),0),0),6)</f>
        <v>#N/A</v>
      </c>
      <c r="S826" s="36" t="e">
        <f ca="1">VLOOKUP(R826,Lists!B:D,3,FALSE)</f>
        <v>#N/A</v>
      </c>
      <c r="T826" s="36" t="str">
        <f>IF(F826&lt;&gt;"",MATCH(R826,'Maximum minutes'!B:B,0),"")</f>
        <v/>
      </c>
      <c r="U826" s="36">
        <f ca="1">IF(F826&lt;&gt;"",COUNTA(OFFSET('Maximum minutes'!$C$1,'Annexe A1 Cours'!T826,0,1,50)),0)</f>
        <v>0</v>
      </c>
      <c r="V826" s="37">
        <f ca="1">IFERROR(OFFSET('Maximum minutes'!$C$1,T826+1,-1+MATCH(G826,OFFSET('Maximum minutes'!$C$1,T826-1,0,1,50),0)),0)</f>
        <v>0</v>
      </c>
      <c r="W826" s="38">
        <f t="shared" ca="1" si="24"/>
        <v>0</v>
      </c>
    </row>
    <row r="827" spans="1:23" s="36" customFormat="1" ht="18.75">
      <c r="A827" s="34"/>
      <c r="B827" s="39"/>
      <c r="C827" s="39"/>
      <c r="D827" s="35"/>
      <c r="E827" s="40"/>
      <c r="F827" s="39"/>
      <c r="G827" s="39"/>
      <c r="H827" s="39"/>
      <c r="I827" s="34"/>
      <c r="J827" s="34"/>
      <c r="K827" s="34"/>
      <c r="L827" s="34"/>
      <c r="M827" s="43" t="str">
        <f ca="1">IFERROR(OFFSET('Maximum minutes'!$C$1,T827,MATCH(IF(G827&lt;&gt;"",G827,F827),OFFSET('Maximum minutes'!$C$1,T827-1,0,1,U827+1),0)-1)*IF(OR(ISNUMBER(J827),J827="sans examen"),1,0)*IF(W827&lt;MinDate,1,0),"")</f>
        <v/>
      </c>
      <c r="N827" s="36">
        <f t="shared" ca="1" si="25"/>
        <v>0</v>
      </c>
      <c r="O827" s="36" t="e">
        <f ca="1">LEFT(OFFSET(Lists!$Q$2,MATCH(E827,Lists!$R$3:$R$19,0),0),4)</f>
        <v>#N/A</v>
      </c>
      <c r="P827" s="36" t="e">
        <f ca="1">MATCH(O827,Lists!$S$2:$S$640,1)</f>
        <v>#N/A</v>
      </c>
      <c r="Q827" s="36" t="e">
        <f ca="1">MATCH(LEFT(OFFSET(Lists!$Q$2,MATCH(E827,Lists!$R$3:$R$19,0)+1,0),4),Lists!$S$3:$S$640,1)</f>
        <v>#N/A</v>
      </c>
      <c r="R827" s="36" t="e">
        <f ca="1">LEFT(OFFSET(Lists!$S$2,P827-1+MATCH(F827,OFFSET(Lists!$T$3,P827-1,0,Q827-P827+1),0),0),6)</f>
        <v>#N/A</v>
      </c>
      <c r="S827" s="36" t="e">
        <f ca="1">VLOOKUP(R827,Lists!B:D,3,FALSE)</f>
        <v>#N/A</v>
      </c>
      <c r="T827" s="36" t="str">
        <f>IF(F827&lt;&gt;"",MATCH(R827,'Maximum minutes'!B:B,0),"")</f>
        <v/>
      </c>
      <c r="U827" s="36">
        <f ca="1">IF(F827&lt;&gt;"",COUNTA(OFFSET('Maximum minutes'!$C$1,'Annexe A1 Cours'!T827,0,1,50)),0)</f>
        <v>0</v>
      </c>
      <c r="V827" s="37">
        <f ca="1">IFERROR(OFFSET('Maximum minutes'!$C$1,T827+1,-1+MATCH(G827,OFFSET('Maximum minutes'!$C$1,T827-1,0,1,50),0)),0)</f>
        <v>0</v>
      </c>
      <c r="W827" s="38">
        <f t="shared" ca="1" si="24"/>
        <v>0</v>
      </c>
    </row>
    <row r="828" spans="1:23" s="36" customFormat="1" ht="18.75">
      <c r="A828" s="34"/>
      <c r="B828" s="39"/>
      <c r="C828" s="39"/>
      <c r="D828" s="35"/>
      <c r="E828" s="40"/>
      <c r="F828" s="39"/>
      <c r="G828" s="39"/>
      <c r="H828" s="39"/>
      <c r="I828" s="34"/>
      <c r="J828" s="34"/>
      <c r="K828" s="34"/>
      <c r="L828" s="34"/>
      <c r="M828" s="43" t="str">
        <f ca="1">IFERROR(OFFSET('Maximum minutes'!$C$1,T828,MATCH(IF(G828&lt;&gt;"",G828,F828),OFFSET('Maximum minutes'!$C$1,T828-1,0,1,U828+1),0)-1)*IF(OR(ISNUMBER(J828),J828="sans examen"),1,0)*IF(W828&lt;MinDate,1,0),"")</f>
        <v/>
      </c>
      <c r="N828" s="36">
        <f t="shared" ca="1" si="25"/>
        <v>0</v>
      </c>
      <c r="O828" s="36" t="e">
        <f ca="1">LEFT(OFFSET(Lists!$Q$2,MATCH(E828,Lists!$R$3:$R$19,0),0),4)</f>
        <v>#N/A</v>
      </c>
      <c r="P828" s="36" t="e">
        <f ca="1">MATCH(O828,Lists!$S$2:$S$640,1)</f>
        <v>#N/A</v>
      </c>
      <c r="Q828" s="36" t="e">
        <f ca="1">MATCH(LEFT(OFFSET(Lists!$Q$2,MATCH(E828,Lists!$R$3:$R$19,0)+1,0),4),Lists!$S$3:$S$640,1)</f>
        <v>#N/A</v>
      </c>
      <c r="R828" s="36" t="e">
        <f ca="1">LEFT(OFFSET(Lists!$S$2,P828-1+MATCH(F828,OFFSET(Lists!$T$3,P828-1,0,Q828-P828+1),0),0),6)</f>
        <v>#N/A</v>
      </c>
      <c r="S828" s="36" t="e">
        <f ca="1">VLOOKUP(R828,Lists!B:D,3,FALSE)</f>
        <v>#N/A</v>
      </c>
      <c r="T828" s="36" t="str">
        <f>IF(F828&lt;&gt;"",MATCH(R828,'Maximum minutes'!B:B,0),"")</f>
        <v/>
      </c>
      <c r="U828" s="36">
        <f ca="1">IF(F828&lt;&gt;"",COUNTA(OFFSET('Maximum minutes'!$C$1,'Annexe A1 Cours'!T828,0,1,50)),0)</f>
        <v>0</v>
      </c>
      <c r="V828" s="37">
        <f ca="1">IFERROR(OFFSET('Maximum minutes'!$C$1,T828+1,-1+MATCH(G828,OFFSET('Maximum minutes'!$C$1,T828-1,0,1,50),0)),0)</f>
        <v>0</v>
      </c>
      <c r="W828" s="38">
        <f t="shared" ca="1" si="24"/>
        <v>0</v>
      </c>
    </row>
    <row r="829" spans="1:23" s="36" customFormat="1" ht="18.75">
      <c r="A829" s="34"/>
      <c r="B829" s="39"/>
      <c r="C829" s="39"/>
      <c r="D829" s="35"/>
      <c r="E829" s="40"/>
      <c r="F829" s="39"/>
      <c r="G829" s="39"/>
      <c r="H829" s="39"/>
      <c r="I829" s="34"/>
      <c r="J829" s="34"/>
      <c r="K829" s="34"/>
      <c r="L829" s="34"/>
      <c r="M829" s="43" t="str">
        <f ca="1">IFERROR(OFFSET('Maximum minutes'!$C$1,T829,MATCH(IF(G829&lt;&gt;"",G829,F829),OFFSET('Maximum minutes'!$C$1,T829-1,0,1,U829+1),0)-1)*IF(OR(ISNUMBER(J829),J829="sans examen"),1,0)*IF(W829&lt;MinDate,1,0),"")</f>
        <v/>
      </c>
      <c r="N829" s="36">
        <f t="shared" ca="1" si="25"/>
        <v>0</v>
      </c>
      <c r="O829" s="36" t="e">
        <f ca="1">LEFT(OFFSET(Lists!$Q$2,MATCH(E829,Lists!$R$3:$R$19,0),0),4)</f>
        <v>#N/A</v>
      </c>
      <c r="P829" s="36" t="e">
        <f ca="1">MATCH(O829,Lists!$S$2:$S$640,1)</f>
        <v>#N/A</v>
      </c>
      <c r="Q829" s="36" t="e">
        <f ca="1">MATCH(LEFT(OFFSET(Lists!$Q$2,MATCH(E829,Lists!$R$3:$R$19,0)+1,0),4),Lists!$S$3:$S$640,1)</f>
        <v>#N/A</v>
      </c>
      <c r="R829" s="36" t="e">
        <f ca="1">LEFT(OFFSET(Lists!$S$2,P829-1+MATCH(F829,OFFSET(Lists!$T$3,P829-1,0,Q829-P829+1),0),0),6)</f>
        <v>#N/A</v>
      </c>
      <c r="S829" s="36" t="e">
        <f ca="1">VLOOKUP(R829,Lists!B:D,3,FALSE)</f>
        <v>#N/A</v>
      </c>
      <c r="T829" s="36" t="str">
        <f>IF(F829&lt;&gt;"",MATCH(R829,'Maximum minutes'!B:B,0),"")</f>
        <v/>
      </c>
      <c r="U829" s="36">
        <f ca="1">IF(F829&lt;&gt;"",COUNTA(OFFSET('Maximum minutes'!$C$1,'Annexe A1 Cours'!T829,0,1,50)),0)</f>
        <v>0</v>
      </c>
      <c r="V829" s="37">
        <f ca="1">IFERROR(OFFSET('Maximum minutes'!$C$1,T829+1,-1+MATCH(G829,OFFSET('Maximum minutes'!$C$1,T829-1,0,1,50),0)),0)</f>
        <v>0</v>
      </c>
      <c r="W829" s="38">
        <f t="shared" ca="1" si="24"/>
        <v>0</v>
      </c>
    </row>
    <row r="830" spans="1:23" s="36" customFormat="1" ht="18.75">
      <c r="A830" s="34"/>
      <c r="B830" s="39"/>
      <c r="C830" s="39"/>
      <c r="D830" s="35"/>
      <c r="E830" s="40"/>
      <c r="F830" s="39"/>
      <c r="G830" s="39"/>
      <c r="H830" s="39"/>
      <c r="I830" s="34"/>
      <c r="J830" s="34"/>
      <c r="K830" s="34"/>
      <c r="L830" s="34"/>
      <c r="M830" s="43" t="str">
        <f ca="1">IFERROR(OFFSET('Maximum minutes'!$C$1,T830,MATCH(IF(G830&lt;&gt;"",G830,F830),OFFSET('Maximum minutes'!$C$1,T830-1,0,1,U830+1),0)-1)*IF(OR(ISNUMBER(J830),J830="sans examen"),1,0)*IF(W830&lt;MinDate,1,0),"")</f>
        <v/>
      </c>
      <c r="N830" s="36">
        <f t="shared" ca="1" si="25"/>
        <v>0</v>
      </c>
      <c r="O830" s="36" t="e">
        <f ca="1">LEFT(OFFSET(Lists!$Q$2,MATCH(E830,Lists!$R$3:$R$19,0),0),4)</f>
        <v>#N/A</v>
      </c>
      <c r="P830" s="36" t="e">
        <f ca="1">MATCH(O830,Lists!$S$2:$S$640,1)</f>
        <v>#N/A</v>
      </c>
      <c r="Q830" s="36" t="e">
        <f ca="1">MATCH(LEFT(OFFSET(Lists!$Q$2,MATCH(E830,Lists!$R$3:$R$19,0)+1,0),4),Lists!$S$3:$S$640,1)</f>
        <v>#N/A</v>
      </c>
      <c r="R830" s="36" t="e">
        <f ca="1">LEFT(OFFSET(Lists!$S$2,P830-1+MATCH(F830,OFFSET(Lists!$T$3,P830-1,0,Q830-P830+1),0),0),6)</f>
        <v>#N/A</v>
      </c>
      <c r="S830" s="36" t="e">
        <f ca="1">VLOOKUP(R830,Lists!B:D,3,FALSE)</f>
        <v>#N/A</v>
      </c>
      <c r="T830" s="36" t="str">
        <f>IF(F830&lt;&gt;"",MATCH(R830,'Maximum minutes'!B:B,0),"")</f>
        <v/>
      </c>
      <c r="U830" s="36">
        <f ca="1">IF(F830&lt;&gt;"",COUNTA(OFFSET('Maximum minutes'!$C$1,'Annexe A1 Cours'!T830,0,1,50)),0)</f>
        <v>0</v>
      </c>
      <c r="V830" s="37">
        <f ca="1">IFERROR(OFFSET('Maximum minutes'!$C$1,T830+1,-1+MATCH(G830,OFFSET('Maximum minutes'!$C$1,T830-1,0,1,50),0)),0)</f>
        <v>0</v>
      </c>
      <c r="W830" s="38">
        <f t="shared" ca="1" si="24"/>
        <v>0</v>
      </c>
    </row>
    <row r="831" spans="1:23" s="36" customFormat="1" ht="18.75">
      <c r="A831" s="34"/>
      <c r="B831" s="39"/>
      <c r="C831" s="39"/>
      <c r="D831" s="35"/>
      <c r="E831" s="40"/>
      <c r="F831" s="39"/>
      <c r="G831" s="39"/>
      <c r="H831" s="39"/>
      <c r="I831" s="34"/>
      <c r="J831" s="34"/>
      <c r="K831" s="34"/>
      <c r="L831" s="34"/>
      <c r="M831" s="43" t="str">
        <f ca="1">IFERROR(OFFSET('Maximum minutes'!$C$1,T831,MATCH(IF(G831&lt;&gt;"",G831,F831),OFFSET('Maximum minutes'!$C$1,T831-1,0,1,U831+1),0)-1)*IF(OR(ISNUMBER(J831),J831="sans examen"),1,0)*IF(W831&lt;MinDate,1,0),"")</f>
        <v/>
      </c>
      <c r="N831" s="36">
        <f t="shared" ca="1" si="25"/>
        <v>0</v>
      </c>
      <c r="O831" s="36" t="e">
        <f ca="1">LEFT(OFFSET(Lists!$Q$2,MATCH(E831,Lists!$R$3:$R$19,0),0),4)</f>
        <v>#N/A</v>
      </c>
      <c r="P831" s="36" t="e">
        <f ca="1">MATCH(O831,Lists!$S$2:$S$640,1)</f>
        <v>#N/A</v>
      </c>
      <c r="Q831" s="36" t="e">
        <f ca="1">MATCH(LEFT(OFFSET(Lists!$Q$2,MATCH(E831,Lists!$R$3:$R$19,0)+1,0),4),Lists!$S$3:$S$640,1)</f>
        <v>#N/A</v>
      </c>
      <c r="R831" s="36" t="e">
        <f ca="1">LEFT(OFFSET(Lists!$S$2,P831-1+MATCH(F831,OFFSET(Lists!$T$3,P831-1,0,Q831-P831+1),0),0),6)</f>
        <v>#N/A</v>
      </c>
      <c r="S831" s="36" t="e">
        <f ca="1">VLOOKUP(R831,Lists!B:D,3,FALSE)</f>
        <v>#N/A</v>
      </c>
      <c r="T831" s="36" t="str">
        <f>IF(F831&lt;&gt;"",MATCH(R831,'Maximum minutes'!B:B,0),"")</f>
        <v/>
      </c>
      <c r="U831" s="36">
        <f ca="1">IF(F831&lt;&gt;"",COUNTA(OFFSET('Maximum minutes'!$C$1,'Annexe A1 Cours'!T831,0,1,50)),0)</f>
        <v>0</v>
      </c>
      <c r="V831" s="37">
        <f ca="1">IFERROR(OFFSET('Maximum minutes'!$C$1,T831+1,-1+MATCH(G831,OFFSET('Maximum minutes'!$C$1,T831-1,0,1,50),0)),0)</f>
        <v>0</v>
      </c>
      <c r="W831" s="38">
        <f t="shared" ca="1" si="24"/>
        <v>0</v>
      </c>
    </row>
    <row r="832" spans="1:23" s="36" customFormat="1" ht="18.75">
      <c r="A832" s="34"/>
      <c r="B832" s="39"/>
      <c r="C832" s="39"/>
      <c r="D832" s="35"/>
      <c r="E832" s="40"/>
      <c r="F832" s="39"/>
      <c r="G832" s="39"/>
      <c r="H832" s="39"/>
      <c r="I832" s="34"/>
      <c r="J832" s="34"/>
      <c r="K832" s="34"/>
      <c r="L832" s="34"/>
      <c r="M832" s="43" t="str">
        <f ca="1">IFERROR(OFFSET('Maximum minutes'!$C$1,T832,MATCH(IF(G832&lt;&gt;"",G832,F832),OFFSET('Maximum minutes'!$C$1,T832-1,0,1,U832+1),0)-1)*IF(OR(ISNUMBER(J832),J832="sans examen"),1,0)*IF(W832&lt;MinDate,1,0),"")</f>
        <v/>
      </c>
      <c r="N832" s="36">
        <f t="shared" ca="1" si="25"/>
        <v>0</v>
      </c>
      <c r="O832" s="36" t="e">
        <f ca="1">LEFT(OFFSET(Lists!$Q$2,MATCH(E832,Lists!$R$3:$R$19,0),0),4)</f>
        <v>#N/A</v>
      </c>
      <c r="P832" s="36" t="e">
        <f ca="1">MATCH(O832,Lists!$S$2:$S$640,1)</f>
        <v>#N/A</v>
      </c>
      <c r="Q832" s="36" t="e">
        <f ca="1">MATCH(LEFT(OFFSET(Lists!$Q$2,MATCH(E832,Lists!$R$3:$R$19,0)+1,0),4),Lists!$S$3:$S$640,1)</f>
        <v>#N/A</v>
      </c>
      <c r="R832" s="36" t="e">
        <f ca="1">LEFT(OFFSET(Lists!$S$2,P832-1+MATCH(F832,OFFSET(Lists!$T$3,P832-1,0,Q832-P832+1),0),0),6)</f>
        <v>#N/A</v>
      </c>
      <c r="S832" s="36" t="e">
        <f ca="1">VLOOKUP(R832,Lists!B:D,3,FALSE)</f>
        <v>#N/A</v>
      </c>
      <c r="T832" s="36" t="str">
        <f>IF(F832&lt;&gt;"",MATCH(R832,'Maximum minutes'!B:B,0),"")</f>
        <v/>
      </c>
      <c r="U832" s="36">
        <f ca="1">IF(F832&lt;&gt;"",COUNTA(OFFSET('Maximum minutes'!$C$1,'Annexe A1 Cours'!T832,0,1,50)),0)</f>
        <v>0</v>
      </c>
      <c r="V832" s="37">
        <f ca="1">IFERROR(OFFSET('Maximum minutes'!$C$1,T832+1,-1+MATCH(G832,OFFSET('Maximum minutes'!$C$1,T832-1,0,1,50),0)),0)</f>
        <v>0</v>
      </c>
      <c r="W832" s="38">
        <f t="shared" ca="1" si="24"/>
        <v>0</v>
      </c>
    </row>
    <row r="833" spans="1:23" s="36" customFormat="1" ht="18.75">
      <c r="A833" s="34"/>
      <c r="B833" s="39"/>
      <c r="C833" s="39"/>
      <c r="D833" s="35"/>
      <c r="E833" s="40"/>
      <c r="F833" s="39"/>
      <c r="G833" s="39"/>
      <c r="H833" s="39"/>
      <c r="I833" s="34"/>
      <c r="J833" s="34"/>
      <c r="K833" s="34"/>
      <c r="L833" s="34"/>
      <c r="M833" s="43" t="str">
        <f ca="1">IFERROR(OFFSET('Maximum minutes'!$C$1,T833,MATCH(IF(G833&lt;&gt;"",G833,F833),OFFSET('Maximum minutes'!$C$1,T833-1,0,1,U833+1),0)-1)*IF(OR(ISNUMBER(J833),J833="sans examen"),1,0)*IF(W833&lt;MinDate,1,0),"")</f>
        <v/>
      </c>
      <c r="N833" s="36">
        <f t="shared" ca="1" si="25"/>
        <v>0</v>
      </c>
      <c r="O833" s="36" t="e">
        <f ca="1">LEFT(OFFSET(Lists!$Q$2,MATCH(E833,Lists!$R$3:$R$19,0),0),4)</f>
        <v>#N/A</v>
      </c>
      <c r="P833" s="36" t="e">
        <f ca="1">MATCH(O833,Lists!$S$2:$S$640,1)</f>
        <v>#N/A</v>
      </c>
      <c r="Q833" s="36" t="e">
        <f ca="1">MATCH(LEFT(OFFSET(Lists!$Q$2,MATCH(E833,Lists!$R$3:$R$19,0)+1,0),4),Lists!$S$3:$S$640,1)</f>
        <v>#N/A</v>
      </c>
      <c r="R833" s="36" t="e">
        <f ca="1">LEFT(OFFSET(Lists!$S$2,P833-1+MATCH(F833,OFFSET(Lists!$T$3,P833-1,0,Q833-P833+1),0),0),6)</f>
        <v>#N/A</v>
      </c>
      <c r="S833" s="36" t="e">
        <f ca="1">VLOOKUP(R833,Lists!B:D,3,FALSE)</f>
        <v>#N/A</v>
      </c>
      <c r="T833" s="36" t="str">
        <f>IF(F833&lt;&gt;"",MATCH(R833,'Maximum minutes'!B:B,0),"")</f>
        <v/>
      </c>
      <c r="U833" s="36">
        <f ca="1">IF(F833&lt;&gt;"",COUNTA(OFFSET('Maximum minutes'!$C$1,'Annexe A1 Cours'!T833,0,1,50)),0)</f>
        <v>0</v>
      </c>
      <c r="V833" s="37">
        <f ca="1">IFERROR(OFFSET('Maximum minutes'!$C$1,T833+1,-1+MATCH(G833,OFFSET('Maximum minutes'!$C$1,T833-1,0,1,50),0)),0)</f>
        <v>0</v>
      </c>
      <c r="W833" s="38">
        <f t="shared" ca="1" si="24"/>
        <v>0</v>
      </c>
    </row>
    <row r="834" spans="1:23" s="36" customFormat="1" ht="18.75">
      <c r="A834" s="34"/>
      <c r="B834" s="39"/>
      <c r="C834" s="39"/>
      <c r="D834" s="35"/>
      <c r="E834" s="40"/>
      <c r="F834" s="39"/>
      <c r="G834" s="39"/>
      <c r="H834" s="39"/>
      <c r="I834" s="34"/>
      <c r="J834" s="34"/>
      <c r="K834" s="34"/>
      <c r="L834" s="34"/>
      <c r="M834" s="43" t="str">
        <f ca="1">IFERROR(OFFSET('Maximum minutes'!$C$1,T834,MATCH(IF(G834&lt;&gt;"",G834,F834),OFFSET('Maximum minutes'!$C$1,T834-1,0,1,U834+1),0)-1)*IF(OR(ISNUMBER(J834),J834="sans examen"),1,0)*IF(W834&lt;MinDate,1,0),"")</f>
        <v/>
      </c>
      <c r="N834" s="36">
        <f t="shared" ca="1" si="25"/>
        <v>0</v>
      </c>
      <c r="O834" s="36" t="e">
        <f ca="1">LEFT(OFFSET(Lists!$Q$2,MATCH(E834,Lists!$R$3:$R$19,0),0),4)</f>
        <v>#N/A</v>
      </c>
      <c r="P834" s="36" t="e">
        <f ca="1">MATCH(O834,Lists!$S$2:$S$640,1)</f>
        <v>#N/A</v>
      </c>
      <c r="Q834" s="36" t="e">
        <f ca="1">MATCH(LEFT(OFFSET(Lists!$Q$2,MATCH(E834,Lists!$R$3:$R$19,0)+1,0),4),Lists!$S$3:$S$640,1)</f>
        <v>#N/A</v>
      </c>
      <c r="R834" s="36" t="e">
        <f ca="1">LEFT(OFFSET(Lists!$S$2,P834-1+MATCH(F834,OFFSET(Lists!$T$3,P834-1,0,Q834-P834+1),0),0),6)</f>
        <v>#N/A</v>
      </c>
      <c r="S834" s="36" t="e">
        <f ca="1">VLOOKUP(R834,Lists!B:D,3,FALSE)</f>
        <v>#N/A</v>
      </c>
      <c r="T834" s="36" t="str">
        <f>IF(F834&lt;&gt;"",MATCH(R834,'Maximum minutes'!B:B,0),"")</f>
        <v/>
      </c>
      <c r="U834" s="36">
        <f ca="1">IF(F834&lt;&gt;"",COUNTA(OFFSET('Maximum minutes'!$C$1,'Annexe A1 Cours'!T834,0,1,50)),0)</f>
        <v>0</v>
      </c>
      <c r="V834" s="37">
        <f ca="1">IFERROR(OFFSET('Maximum minutes'!$C$1,T834+1,-1+MATCH(G834,OFFSET('Maximum minutes'!$C$1,T834-1,0,1,50),0)),0)</f>
        <v>0</v>
      </c>
      <c r="W834" s="38">
        <f t="shared" ca="1" si="24"/>
        <v>0</v>
      </c>
    </row>
    <row r="835" spans="1:23" s="36" customFormat="1" ht="18.75">
      <c r="A835" s="34"/>
      <c r="B835" s="39"/>
      <c r="C835" s="39"/>
      <c r="D835" s="35"/>
      <c r="E835" s="40"/>
      <c r="F835" s="39"/>
      <c r="G835" s="39"/>
      <c r="H835" s="39"/>
      <c r="I835" s="34"/>
      <c r="J835" s="34"/>
      <c r="K835" s="34"/>
      <c r="L835" s="34"/>
      <c r="M835" s="43" t="str">
        <f ca="1">IFERROR(OFFSET('Maximum minutes'!$C$1,T835,MATCH(IF(G835&lt;&gt;"",G835,F835),OFFSET('Maximum minutes'!$C$1,T835-1,0,1,U835+1),0)-1)*IF(OR(ISNUMBER(J835),J835="sans examen"),1,0)*IF(W835&lt;MinDate,1,0),"")</f>
        <v/>
      </c>
      <c r="N835" s="36">
        <f t="shared" ca="1" si="25"/>
        <v>0</v>
      </c>
      <c r="O835" s="36" t="e">
        <f ca="1">LEFT(OFFSET(Lists!$Q$2,MATCH(E835,Lists!$R$3:$R$19,0),0),4)</f>
        <v>#N/A</v>
      </c>
      <c r="P835" s="36" t="e">
        <f ca="1">MATCH(O835,Lists!$S$2:$S$640,1)</f>
        <v>#N/A</v>
      </c>
      <c r="Q835" s="36" t="e">
        <f ca="1">MATCH(LEFT(OFFSET(Lists!$Q$2,MATCH(E835,Lists!$R$3:$R$19,0)+1,0),4),Lists!$S$3:$S$640,1)</f>
        <v>#N/A</v>
      </c>
      <c r="R835" s="36" t="e">
        <f ca="1">LEFT(OFFSET(Lists!$S$2,P835-1+MATCH(F835,OFFSET(Lists!$T$3,P835-1,0,Q835-P835+1),0),0),6)</f>
        <v>#N/A</v>
      </c>
      <c r="S835" s="36" t="e">
        <f ca="1">VLOOKUP(R835,Lists!B:D,3,FALSE)</f>
        <v>#N/A</v>
      </c>
      <c r="T835" s="36" t="str">
        <f>IF(F835&lt;&gt;"",MATCH(R835,'Maximum minutes'!B:B,0),"")</f>
        <v/>
      </c>
      <c r="U835" s="36">
        <f ca="1">IF(F835&lt;&gt;"",COUNTA(OFFSET('Maximum minutes'!$C$1,'Annexe A1 Cours'!T835,0,1,50)),0)</f>
        <v>0</v>
      </c>
      <c r="V835" s="37">
        <f ca="1">IFERROR(OFFSET('Maximum minutes'!$C$1,T835+1,-1+MATCH(G835,OFFSET('Maximum minutes'!$C$1,T835-1,0,1,50),0)),0)</f>
        <v>0</v>
      </c>
      <c r="W835" s="38">
        <f t="shared" ca="1" si="24"/>
        <v>0</v>
      </c>
    </row>
    <row r="836" spans="1:23" s="36" customFormat="1" ht="18.75">
      <c r="A836" s="34"/>
      <c r="B836" s="39"/>
      <c r="C836" s="39"/>
      <c r="D836" s="35"/>
      <c r="E836" s="40"/>
      <c r="F836" s="39"/>
      <c r="G836" s="39"/>
      <c r="H836" s="39"/>
      <c r="I836" s="34"/>
      <c r="J836" s="34"/>
      <c r="K836" s="34"/>
      <c r="L836" s="34"/>
      <c r="M836" s="43" t="str">
        <f ca="1">IFERROR(OFFSET('Maximum minutes'!$C$1,T836,MATCH(IF(G836&lt;&gt;"",G836,F836),OFFSET('Maximum minutes'!$C$1,T836-1,0,1,U836+1),0)-1)*IF(OR(ISNUMBER(J836),J836="sans examen"),1,0)*IF(W836&lt;MinDate,1,0),"")</f>
        <v/>
      </c>
      <c r="N836" s="36">
        <f t="shared" ca="1" si="25"/>
        <v>0</v>
      </c>
      <c r="O836" s="36" t="e">
        <f ca="1">LEFT(OFFSET(Lists!$Q$2,MATCH(E836,Lists!$R$3:$R$19,0),0),4)</f>
        <v>#N/A</v>
      </c>
      <c r="P836" s="36" t="e">
        <f ca="1">MATCH(O836,Lists!$S$2:$S$640,1)</f>
        <v>#N/A</v>
      </c>
      <c r="Q836" s="36" t="e">
        <f ca="1">MATCH(LEFT(OFFSET(Lists!$Q$2,MATCH(E836,Lists!$R$3:$R$19,0)+1,0),4),Lists!$S$3:$S$640,1)</f>
        <v>#N/A</v>
      </c>
      <c r="R836" s="36" t="e">
        <f ca="1">LEFT(OFFSET(Lists!$S$2,P836-1+MATCH(F836,OFFSET(Lists!$T$3,P836-1,0,Q836-P836+1),0),0),6)</f>
        <v>#N/A</v>
      </c>
      <c r="S836" s="36" t="e">
        <f ca="1">VLOOKUP(R836,Lists!B:D,3,FALSE)</f>
        <v>#N/A</v>
      </c>
      <c r="T836" s="36" t="str">
        <f>IF(F836&lt;&gt;"",MATCH(R836,'Maximum minutes'!B:B,0),"")</f>
        <v/>
      </c>
      <c r="U836" s="36">
        <f ca="1">IF(F836&lt;&gt;"",COUNTA(OFFSET('Maximum minutes'!$C$1,'Annexe A1 Cours'!T836,0,1,50)),0)</f>
        <v>0</v>
      </c>
      <c r="V836" s="37">
        <f ca="1">IFERROR(OFFSET('Maximum minutes'!$C$1,T836+1,-1+MATCH(G836,OFFSET('Maximum minutes'!$C$1,T836-1,0,1,50),0)),0)</f>
        <v>0</v>
      </c>
      <c r="W836" s="38">
        <f t="shared" ca="1" si="24"/>
        <v>0</v>
      </c>
    </row>
    <row r="837" spans="1:23" s="36" customFormat="1" ht="18.75">
      <c r="A837" s="34"/>
      <c r="B837" s="39"/>
      <c r="C837" s="39"/>
      <c r="D837" s="35"/>
      <c r="E837" s="40"/>
      <c r="F837" s="39"/>
      <c r="G837" s="39"/>
      <c r="H837" s="39"/>
      <c r="I837" s="34"/>
      <c r="J837" s="34"/>
      <c r="K837" s="34"/>
      <c r="L837" s="34"/>
      <c r="M837" s="43" t="str">
        <f ca="1">IFERROR(OFFSET('Maximum minutes'!$C$1,T837,MATCH(IF(G837&lt;&gt;"",G837,F837),OFFSET('Maximum minutes'!$C$1,T837-1,0,1,U837+1),0)-1)*IF(OR(ISNUMBER(J837),J837="sans examen"),1,0)*IF(W837&lt;MinDate,1,0),"")</f>
        <v/>
      </c>
      <c r="N837" s="36">
        <f t="shared" ca="1" si="25"/>
        <v>0</v>
      </c>
      <c r="O837" s="36" t="e">
        <f ca="1">LEFT(OFFSET(Lists!$Q$2,MATCH(E837,Lists!$R$3:$R$19,0),0),4)</f>
        <v>#N/A</v>
      </c>
      <c r="P837" s="36" t="e">
        <f ca="1">MATCH(O837,Lists!$S$2:$S$640,1)</f>
        <v>#N/A</v>
      </c>
      <c r="Q837" s="36" t="e">
        <f ca="1">MATCH(LEFT(OFFSET(Lists!$Q$2,MATCH(E837,Lists!$R$3:$R$19,0)+1,0),4),Lists!$S$3:$S$640,1)</f>
        <v>#N/A</v>
      </c>
      <c r="R837" s="36" t="e">
        <f ca="1">LEFT(OFFSET(Lists!$S$2,P837-1+MATCH(F837,OFFSET(Lists!$T$3,P837-1,0,Q837-P837+1),0),0),6)</f>
        <v>#N/A</v>
      </c>
      <c r="S837" s="36" t="e">
        <f ca="1">VLOOKUP(R837,Lists!B:D,3,FALSE)</f>
        <v>#N/A</v>
      </c>
      <c r="T837" s="36" t="str">
        <f>IF(F837&lt;&gt;"",MATCH(R837,'Maximum minutes'!B:B,0),"")</f>
        <v/>
      </c>
      <c r="U837" s="36">
        <f ca="1">IF(F837&lt;&gt;"",COUNTA(OFFSET('Maximum minutes'!$C$1,'Annexe A1 Cours'!T837,0,1,50)),0)</f>
        <v>0</v>
      </c>
      <c r="V837" s="37">
        <f ca="1">IFERROR(OFFSET('Maximum minutes'!$C$1,T837+1,-1+MATCH(G837,OFFSET('Maximum minutes'!$C$1,T837-1,0,1,50),0)),0)</f>
        <v>0</v>
      </c>
      <c r="W837" s="38">
        <f t="shared" ca="1" si="24"/>
        <v>0</v>
      </c>
    </row>
    <row r="838" spans="1:23" s="36" customFormat="1" ht="18.75">
      <c r="A838" s="34"/>
      <c r="B838" s="39"/>
      <c r="C838" s="39"/>
      <c r="D838" s="35"/>
      <c r="E838" s="40"/>
      <c r="F838" s="39"/>
      <c r="G838" s="39"/>
      <c r="H838" s="39"/>
      <c r="I838" s="34"/>
      <c r="J838" s="34"/>
      <c r="K838" s="34"/>
      <c r="L838" s="34"/>
      <c r="M838" s="43" t="str">
        <f ca="1">IFERROR(OFFSET('Maximum minutes'!$C$1,T838,MATCH(IF(G838&lt;&gt;"",G838,F838),OFFSET('Maximum minutes'!$C$1,T838-1,0,1,U838+1),0)-1)*IF(OR(ISNUMBER(J838),J838="sans examen"),1,0)*IF(W838&lt;MinDate,1,0),"")</f>
        <v/>
      </c>
      <c r="N838" s="36">
        <f t="shared" ca="1" si="25"/>
        <v>0</v>
      </c>
      <c r="O838" s="36" t="e">
        <f ca="1">LEFT(OFFSET(Lists!$Q$2,MATCH(E838,Lists!$R$3:$R$19,0),0),4)</f>
        <v>#N/A</v>
      </c>
      <c r="P838" s="36" t="e">
        <f ca="1">MATCH(O838,Lists!$S$2:$S$640,1)</f>
        <v>#N/A</v>
      </c>
      <c r="Q838" s="36" t="e">
        <f ca="1">MATCH(LEFT(OFFSET(Lists!$Q$2,MATCH(E838,Lists!$R$3:$R$19,0)+1,0),4),Lists!$S$3:$S$640,1)</f>
        <v>#N/A</v>
      </c>
      <c r="R838" s="36" t="e">
        <f ca="1">LEFT(OFFSET(Lists!$S$2,P838-1+MATCH(F838,OFFSET(Lists!$T$3,P838-1,0,Q838-P838+1),0),0),6)</f>
        <v>#N/A</v>
      </c>
      <c r="S838" s="36" t="e">
        <f ca="1">VLOOKUP(R838,Lists!B:D,3,FALSE)</f>
        <v>#N/A</v>
      </c>
      <c r="T838" s="36" t="str">
        <f>IF(F838&lt;&gt;"",MATCH(R838,'Maximum minutes'!B:B,0),"")</f>
        <v/>
      </c>
      <c r="U838" s="36">
        <f ca="1">IF(F838&lt;&gt;"",COUNTA(OFFSET('Maximum minutes'!$C$1,'Annexe A1 Cours'!T838,0,1,50)),0)</f>
        <v>0</v>
      </c>
      <c r="V838" s="37">
        <f ca="1">IFERROR(OFFSET('Maximum minutes'!$C$1,T838+1,-1+MATCH(G838,OFFSET('Maximum minutes'!$C$1,T838-1,0,1,50),0)),0)</f>
        <v>0</v>
      </c>
      <c r="W838" s="38">
        <f t="shared" ca="1" si="24"/>
        <v>0</v>
      </c>
    </row>
    <row r="839" spans="1:23" s="36" customFormat="1" ht="18.75">
      <c r="A839" s="34"/>
      <c r="B839" s="39"/>
      <c r="C839" s="39"/>
      <c r="D839" s="35"/>
      <c r="E839" s="40"/>
      <c r="F839" s="39"/>
      <c r="G839" s="39"/>
      <c r="H839" s="39"/>
      <c r="I839" s="34"/>
      <c r="J839" s="34"/>
      <c r="K839" s="34"/>
      <c r="L839" s="34"/>
      <c r="M839" s="43" t="str">
        <f ca="1">IFERROR(OFFSET('Maximum minutes'!$C$1,T839,MATCH(IF(G839&lt;&gt;"",G839,F839),OFFSET('Maximum minutes'!$C$1,T839-1,0,1,U839+1),0)-1)*IF(OR(ISNUMBER(J839),J839="sans examen"),1,0)*IF(W839&lt;MinDate,1,0),"")</f>
        <v/>
      </c>
      <c r="N839" s="36">
        <f t="shared" ca="1" si="25"/>
        <v>0</v>
      </c>
      <c r="O839" s="36" t="e">
        <f ca="1">LEFT(OFFSET(Lists!$Q$2,MATCH(E839,Lists!$R$3:$R$19,0),0),4)</f>
        <v>#N/A</v>
      </c>
      <c r="P839" s="36" t="e">
        <f ca="1">MATCH(O839,Lists!$S$2:$S$640,1)</f>
        <v>#N/A</v>
      </c>
      <c r="Q839" s="36" t="e">
        <f ca="1">MATCH(LEFT(OFFSET(Lists!$Q$2,MATCH(E839,Lists!$R$3:$R$19,0)+1,0),4),Lists!$S$3:$S$640,1)</f>
        <v>#N/A</v>
      </c>
      <c r="R839" s="36" t="e">
        <f ca="1">LEFT(OFFSET(Lists!$S$2,P839-1+MATCH(F839,OFFSET(Lists!$T$3,P839-1,0,Q839-P839+1),0),0),6)</f>
        <v>#N/A</v>
      </c>
      <c r="S839" s="36" t="e">
        <f ca="1">VLOOKUP(R839,Lists!B:D,3,FALSE)</f>
        <v>#N/A</v>
      </c>
      <c r="T839" s="36" t="str">
        <f>IF(F839&lt;&gt;"",MATCH(R839,'Maximum minutes'!B:B,0),"")</f>
        <v/>
      </c>
      <c r="U839" s="36">
        <f ca="1">IF(F839&lt;&gt;"",COUNTA(OFFSET('Maximum minutes'!$C$1,'Annexe A1 Cours'!T839,0,1,50)),0)</f>
        <v>0</v>
      </c>
      <c r="V839" s="37">
        <f ca="1">IFERROR(OFFSET('Maximum minutes'!$C$1,T839+1,-1+MATCH(G839,OFFSET('Maximum minutes'!$C$1,T839-1,0,1,50),0)),0)</f>
        <v>0</v>
      </c>
      <c r="W839" s="38">
        <f t="shared" ref="W839:W902" ca="1" si="26">IFERROR(DATE(YEAR(D839)+V839,MONTH(D839),DAY(D839)),"")</f>
        <v>0</v>
      </c>
    </row>
    <row r="840" spans="1:23" s="36" customFormat="1" ht="18.75">
      <c r="A840" s="34"/>
      <c r="B840" s="39"/>
      <c r="C840" s="39"/>
      <c r="D840" s="35"/>
      <c r="E840" s="40"/>
      <c r="F840" s="39"/>
      <c r="G840" s="39"/>
      <c r="H840" s="39"/>
      <c r="I840" s="34"/>
      <c r="J840" s="34"/>
      <c r="K840" s="34"/>
      <c r="L840" s="34"/>
      <c r="M840" s="43" t="str">
        <f ca="1">IFERROR(OFFSET('Maximum minutes'!$C$1,T840,MATCH(IF(G840&lt;&gt;"",G840,F840),OFFSET('Maximum minutes'!$C$1,T840-1,0,1,U840+1),0)-1)*IF(OR(ISNUMBER(J840),J840="sans examen"),1,0)*IF(W840&lt;MinDate,1,0),"")</f>
        <v/>
      </c>
      <c r="N840" s="36">
        <f t="shared" ref="N840:N903" ca="1" si="27">IF(K840&gt;0,MIN(K840,M840),0)*IF(M840="",0,1)</f>
        <v>0</v>
      </c>
      <c r="O840" s="36" t="e">
        <f ca="1">LEFT(OFFSET(Lists!$Q$2,MATCH(E840,Lists!$R$3:$R$19,0),0),4)</f>
        <v>#N/A</v>
      </c>
      <c r="P840" s="36" t="e">
        <f ca="1">MATCH(O840,Lists!$S$2:$S$640,1)</f>
        <v>#N/A</v>
      </c>
      <c r="Q840" s="36" t="e">
        <f ca="1">MATCH(LEFT(OFFSET(Lists!$Q$2,MATCH(E840,Lists!$R$3:$R$19,0)+1,0),4),Lists!$S$3:$S$640,1)</f>
        <v>#N/A</v>
      </c>
      <c r="R840" s="36" t="e">
        <f ca="1">LEFT(OFFSET(Lists!$S$2,P840-1+MATCH(F840,OFFSET(Lists!$T$3,P840-1,0,Q840-P840+1),0),0),6)</f>
        <v>#N/A</v>
      </c>
      <c r="S840" s="36" t="e">
        <f ca="1">VLOOKUP(R840,Lists!B:D,3,FALSE)</f>
        <v>#N/A</v>
      </c>
      <c r="T840" s="36" t="str">
        <f>IF(F840&lt;&gt;"",MATCH(R840,'Maximum minutes'!B:B,0),"")</f>
        <v/>
      </c>
      <c r="U840" s="36">
        <f ca="1">IF(F840&lt;&gt;"",COUNTA(OFFSET('Maximum minutes'!$C$1,'Annexe A1 Cours'!T840,0,1,50)),0)</f>
        <v>0</v>
      </c>
      <c r="V840" s="37">
        <f ca="1">IFERROR(OFFSET('Maximum minutes'!$C$1,T840+1,-1+MATCH(G840,OFFSET('Maximum minutes'!$C$1,T840-1,0,1,50),0)),0)</f>
        <v>0</v>
      </c>
      <c r="W840" s="38">
        <f t="shared" ca="1" si="26"/>
        <v>0</v>
      </c>
    </row>
    <row r="841" spans="1:23" s="36" customFormat="1" ht="18.75">
      <c r="A841" s="34"/>
      <c r="B841" s="39"/>
      <c r="C841" s="39"/>
      <c r="D841" s="35"/>
      <c r="E841" s="40"/>
      <c r="F841" s="39"/>
      <c r="G841" s="39"/>
      <c r="H841" s="39"/>
      <c r="I841" s="34"/>
      <c r="J841" s="34"/>
      <c r="K841" s="34"/>
      <c r="L841" s="34"/>
      <c r="M841" s="43" t="str">
        <f ca="1">IFERROR(OFFSET('Maximum minutes'!$C$1,T841,MATCH(IF(G841&lt;&gt;"",G841,F841),OFFSET('Maximum minutes'!$C$1,T841-1,0,1,U841+1),0)-1)*IF(OR(ISNUMBER(J841),J841="sans examen"),1,0)*IF(W841&lt;MinDate,1,0),"")</f>
        <v/>
      </c>
      <c r="N841" s="36">
        <f t="shared" ca="1" si="27"/>
        <v>0</v>
      </c>
      <c r="O841" s="36" t="e">
        <f ca="1">LEFT(OFFSET(Lists!$Q$2,MATCH(E841,Lists!$R$3:$R$19,0),0),4)</f>
        <v>#N/A</v>
      </c>
      <c r="P841" s="36" t="e">
        <f ca="1">MATCH(O841,Lists!$S$2:$S$640,1)</f>
        <v>#N/A</v>
      </c>
      <c r="Q841" s="36" t="e">
        <f ca="1">MATCH(LEFT(OFFSET(Lists!$Q$2,MATCH(E841,Lists!$R$3:$R$19,0)+1,0),4),Lists!$S$3:$S$640,1)</f>
        <v>#N/A</v>
      </c>
      <c r="R841" s="36" t="e">
        <f ca="1">LEFT(OFFSET(Lists!$S$2,P841-1+MATCH(F841,OFFSET(Lists!$T$3,P841-1,0,Q841-P841+1),0),0),6)</f>
        <v>#N/A</v>
      </c>
      <c r="S841" s="36" t="e">
        <f ca="1">VLOOKUP(R841,Lists!B:D,3,FALSE)</f>
        <v>#N/A</v>
      </c>
      <c r="T841" s="36" t="str">
        <f>IF(F841&lt;&gt;"",MATCH(R841,'Maximum minutes'!B:B,0),"")</f>
        <v/>
      </c>
      <c r="U841" s="36">
        <f ca="1">IF(F841&lt;&gt;"",COUNTA(OFFSET('Maximum minutes'!$C$1,'Annexe A1 Cours'!T841,0,1,50)),0)</f>
        <v>0</v>
      </c>
      <c r="V841" s="37">
        <f ca="1">IFERROR(OFFSET('Maximum minutes'!$C$1,T841+1,-1+MATCH(G841,OFFSET('Maximum minutes'!$C$1,T841-1,0,1,50),0)),0)</f>
        <v>0</v>
      </c>
      <c r="W841" s="38">
        <f t="shared" ca="1" si="26"/>
        <v>0</v>
      </c>
    </row>
    <row r="842" spans="1:23" s="36" customFormat="1" ht="18.75">
      <c r="A842" s="34"/>
      <c r="B842" s="39"/>
      <c r="C842" s="39"/>
      <c r="D842" s="35"/>
      <c r="E842" s="40"/>
      <c r="F842" s="39"/>
      <c r="G842" s="39"/>
      <c r="H842" s="39"/>
      <c r="I842" s="34"/>
      <c r="J842" s="34"/>
      <c r="K842" s="34"/>
      <c r="L842" s="34"/>
      <c r="M842" s="43" t="str">
        <f ca="1">IFERROR(OFFSET('Maximum minutes'!$C$1,T842,MATCH(IF(G842&lt;&gt;"",G842,F842),OFFSET('Maximum minutes'!$C$1,T842-1,0,1,U842+1),0)-1)*IF(OR(ISNUMBER(J842),J842="sans examen"),1,0)*IF(W842&lt;MinDate,1,0),"")</f>
        <v/>
      </c>
      <c r="N842" s="36">
        <f t="shared" ca="1" si="27"/>
        <v>0</v>
      </c>
      <c r="O842" s="36" t="e">
        <f ca="1">LEFT(OFFSET(Lists!$Q$2,MATCH(E842,Lists!$R$3:$R$19,0),0),4)</f>
        <v>#N/A</v>
      </c>
      <c r="P842" s="36" t="e">
        <f ca="1">MATCH(O842,Lists!$S$2:$S$640,1)</f>
        <v>#N/A</v>
      </c>
      <c r="Q842" s="36" t="e">
        <f ca="1">MATCH(LEFT(OFFSET(Lists!$Q$2,MATCH(E842,Lists!$R$3:$R$19,0)+1,0),4),Lists!$S$3:$S$640,1)</f>
        <v>#N/A</v>
      </c>
      <c r="R842" s="36" t="e">
        <f ca="1">LEFT(OFFSET(Lists!$S$2,P842-1+MATCH(F842,OFFSET(Lists!$T$3,P842-1,0,Q842-P842+1),0),0),6)</f>
        <v>#N/A</v>
      </c>
      <c r="S842" s="36" t="e">
        <f ca="1">VLOOKUP(R842,Lists!B:D,3,FALSE)</f>
        <v>#N/A</v>
      </c>
      <c r="T842" s="36" t="str">
        <f>IF(F842&lt;&gt;"",MATCH(R842,'Maximum minutes'!B:B,0),"")</f>
        <v/>
      </c>
      <c r="U842" s="36">
        <f ca="1">IF(F842&lt;&gt;"",COUNTA(OFFSET('Maximum minutes'!$C$1,'Annexe A1 Cours'!T842,0,1,50)),0)</f>
        <v>0</v>
      </c>
      <c r="V842" s="37">
        <f ca="1">IFERROR(OFFSET('Maximum minutes'!$C$1,T842+1,-1+MATCH(G842,OFFSET('Maximum minutes'!$C$1,T842-1,0,1,50),0)),0)</f>
        <v>0</v>
      </c>
      <c r="W842" s="38">
        <f t="shared" ca="1" si="26"/>
        <v>0</v>
      </c>
    </row>
    <row r="843" spans="1:23" s="36" customFormat="1" ht="18.75">
      <c r="A843" s="34"/>
      <c r="B843" s="39"/>
      <c r="C843" s="39"/>
      <c r="D843" s="35"/>
      <c r="E843" s="40"/>
      <c r="F843" s="39"/>
      <c r="G843" s="39"/>
      <c r="H843" s="39"/>
      <c r="I843" s="34"/>
      <c r="J843" s="34"/>
      <c r="K843" s="34"/>
      <c r="L843" s="34"/>
      <c r="M843" s="43" t="str">
        <f ca="1">IFERROR(OFFSET('Maximum minutes'!$C$1,T843,MATCH(IF(G843&lt;&gt;"",G843,F843),OFFSET('Maximum minutes'!$C$1,T843-1,0,1,U843+1),0)-1)*IF(OR(ISNUMBER(J843),J843="sans examen"),1,0)*IF(W843&lt;MinDate,1,0),"")</f>
        <v/>
      </c>
      <c r="N843" s="36">
        <f t="shared" ca="1" si="27"/>
        <v>0</v>
      </c>
      <c r="O843" s="36" t="e">
        <f ca="1">LEFT(OFFSET(Lists!$Q$2,MATCH(E843,Lists!$R$3:$R$19,0),0),4)</f>
        <v>#N/A</v>
      </c>
      <c r="P843" s="36" t="e">
        <f ca="1">MATCH(O843,Lists!$S$2:$S$640,1)</f>
        <v>#N/A</v>
      </c>
      <c r="Q843" s="36" t="e">
        <f ca="1">MATCH(LEFT(OFFSET(Lists!$Q$2,MATCH(E843,Lists!$R$3:$R$19,0)+1,0),4),Lists!$S$3:$S$640,1)</f>
        <v>#N/A</v>
      </c>
      <c r="R843" s="36" t="e">
        <f ca="1">LEFT(OFFSET(Lists!$S$2,P843-1+MATCH(F843,OFFSET(Lists!$T$3,P843-1,0,Q843-P843+1),0),0),6)</f>
        <v>#N/A</v>
      </c>
      <c r="S843" s="36" t="e">
        <f ca="1">VLOOKUP(R843,Lists!B:D,3,FALSE)</f>
        <v>#N/A</v>
      </c>
      <c r="T843" s="36" t="str">
        <f>IF(F843&lt;&gt;"",MATCH(R843,'Maximum minutes'!B:B,0),"")</f>
        <v/>
      </c>
      <c r="U843" s="36">
        <f ca="1">IF(F843&lt;&gt;"",COUNTA(OFFSET('Maximum minutes'!$C$1,'Annexe A1 Cours'!T843,0,1,50)),0)</f>
        <v>0</v>
      </c>
      <c r="V843" s="37">
        <f ca="1">IFERROR(OFFSET('Maximum minutes'!$C$1,T843+1,-1+MATCH(G843,OFFSET('Maximum minutes'!$C$1,T843-1,0,1,50),0)),0)</f>
        <v>0</v>
      </c>
      <c r="W843" s="38">
        <f t="shared" ca="1" si="26"/>
        <v>0</v>
      </c>
    </row>
    <row r="844" spans="1:23" s="36" customFormat="1" ht="18.75">
      <c r="A844" s="34"/>
      <c r="B844" s="39"/>
      <c r="C844" s="39"/>
      <c r="D844" s="35"/>
      <c r="E844" s="40"/>
      <c r="F844" s="39"/>
      <c r="G844" s="39"/>
      <c r="H844" s="39"/>
      <c r="I844" s="34"/>
      <c r="J844" s="34"/>
      <c r="K844" s="34"/>
      <c r="L844" s="34"/>
      <c r="M844" s="43" t="str">
        <f ca="1">IFERROR(OFFSET('Maximum minutes'!$C$1,T844,MATCH(IF(G844&lt;&gt;"",G844,F844),OFFSET('Maximum minutes'!$C$1,T844-1,0,1,U844+1),0)-1)*IF(OR(ISNUMBER(J844),J844="sans examen"),1,0)*IF(W844&lt;MinDate,1,0),"")</f>
        <v/>
      </c>
      <c r="N844" s="36">
        <f t="shared" ca="1" si="27"/>
        <v>0</v>
      </c>
      <c r="O844" s="36" t="e">
        <f ca="1">LEFT(OFFSET(Lists!$Q$2,MATCH(E844,Lists!$R$3:$R$19,0),0),4)</f>
        <v>#N/A</v>
      </c>
      <c r="P844" s="36" t="e">
        <f ca="1">MATCH(O844,Lists!$S$2:$S$640,1)</f>
        <v>#N/A</v>
      </c>
      <c r="Q844" s="36" t="e">
        <f ca="1">MATCH(LEFT(OFFSET(Lists!$Q$2,MATCH(E844,Lists!$R$3:$R$19,0)+1,0),4),Lists!$S$3:$S$640,1)</f>
        <v>#N/A</v>
      </c>
      <c r="R844" s="36" t="e">
        <f ca="1">LEFT(OFFSET(Lists!$S$2,P844-1+MATCH(F844,OFFSET(Lists!$T$3,P844-1,0,Q844-P844+1),0),0),6)</f>
        <v>#N/A</v>
      </c>
      <c r="S844" s="36" t="e">
        <f ca="1">VLOOKUP(R844,Lists!B:D,3,FALSE)</f>
        <v>#N/A</v>
      </c>
      <c r="T844" s="36" t="str">
        <f>IF(F844&lt;&gt;"",MATCH(R844,'Maximum minutes'!B:B,0),"")</f>
        <v/>
      </c>
      <c r="U844" s="36">
        <f ca="1">IF(F844&lt;&gt;"",COUNTA(OFFSET('Maximum minutes'!$C$1,'Annexe A1 Cours'!T844,0,1,50)),0)</f>
        <v>0</v>
      </c>
      <c r="V844" s="37">
        <f ca="1">IFERROR(OFFSET('Maximum minutes'!$C$1,T844+1,-1+MATCH(G844,OFFSET('Maximum minutes'!$C$1,T844-1,0,1,50),0)),0)</f>
        <v>0</v>
      </c>
      <c r="W844" s="38">
        <f t="shared" ca="1" si="26"/>
        <v>0</v>
      </c>
    </row>
    <row r="845" spans="1:23" s="36" customFormat="1" ht="18.75">
      <c r="A845" s="34"/>
      <c r="B845" s="39"/>
      <c r="C845" s="39"/>
      <c r="D845" s="35"/>
      <c r="E845" s="40"/>
      <c r="F845" s="39"/>
      <c r="G845" s="39"/>
      <c r="H845" s="39"/>
      <c r="I845" s="34"/>
      <c r="J845" s="34"/>
      <c r="K845" s="34"/>
      <c r="L845" s="34"/>
      <c r="M845" s="43" t="str">
        <f ca="1">IFERROR(OFFSET('Maximum minutes'!$C$1,T845,MATCH(IF(G845&lt;&gt;"",G845,F845),OFFSET('Maximum minutes'!$C$1,T845-1,0,1,U845+1),0)-1)*IF(OR(ISNUMBER(J845),J845="sans examen"),1,0)*IF(W845&lt;MinDate,1,0),"")</f>
        <v/>
      </c>
      <c r="N845" s="36">
        <f t="shared" ca="1" si="27"/>
        <v>0</v>
      </c>
      <c r="O845" s="36" t="e">
        <f ca="1">LEFT(OFFSET(Lists!$Q$2,MATCH(E845,Lists!$R$3:$R$19,0),0),4)</f>
        <v>#N/A</v>
      </c>
      <c r="P845" s="36" t="e">
        <f ca="1">MATCH(O845,Lists!$S$2:$S$640,1)</f>
        <v>#N/A</v>
      </c>
      <c r="Q845" s="36" t="e">
        <f ca="1">MATCH(LEFT(OFFSET(Lists!$Q$2,MATCH(E845,Lists!$R$3:$R$19,0)+1,0),4),Lists!$S$3:$S$640,1)</f>
        <v>#N/A</v>
      </c>
      <c r="R845" s="36" t="e">
        <f ca="1">LEFT(OFFSET(Lists!$S$2,P845-1+MATCH(F845,OFFSET(Lists!$T$3,P845-1,0,Q845-P845+1),0),0),6)</f>
        <v>#N/A</v>
      </c>
      <c r="S845" s="36" t="e">
        <f ca="1">VLOOKUP(R845,Lists!B:D,3,FALSE)</f>
        <v>#N/A</v>
      </c>
      <c r="T845" s="36" t="str">
        <f>IF(F845&lt;&gt;"",MATCH(R845,'Maximum minutes'!B:B,0),"")</f>
        <v/>
      </c>
      <c r="U845" s="36">
        <f ca="1">IF(F845&lt;&gt;"",COUNTA(OFFSET('Maximum minutes'!$C$1,'Annexe A1 Cours'!T845,0,1,50)),0)</f>
        <v>0</v>
      </c>
      <c r="V845" s="37">
        <f ca="1">IFERROR(OFFSET('Maximum minutes'!$C$1,T845+1,-1+MATCH(G845,OFFSET('Maximum minutes'!$C$1,T845-1,0,1,50),0)),0)</f>
        <v>0</v>
      </c>
      <c r="W845" s="38">
        <f t="shared" ca="1" si="26"/>
        <v>0</v>
      </c>
    </row>
    <row r="846" spans="1:23" s="36" customFormat="1" ht="18.75">
      <c r="A846" s="34"/>
      <c r="B846" s="39"/>
      <c r="C846" s="39"/>
      <c r="D846" s="35"/>
      <c r="E846" s="40"/>
      <c r="F846" s="39"/>
      <c r="G846" s="39"/>
      <c r="H846" s="39"/>
      <c r="I846" s="34"/>
      <c r="J846" s="34"/>
      <c r="K846" s="34"/>
      <c r="L846" s="34"/>
      <c r="M846" s="43" t="str">
        <f ca="1">IFERROR(OFFSET('Maximum minutes'!$C$1,T846,MATCH(IF(G846&lt;&gt;"",G846,F846),OFFSET('Maximum minutes'!$C$1,T846-1,0,1,U846+1),0)-1)*IF(OR(ISNUMBER(J846),J846="sans examen"),1,0)*IF(W846&lt;MinDate,1,0),"")</f>
        <v/>
      </c>
      <c r="N846" s="36">
        <f t="shared" ca="1" si="27"/>
        <v>0</v>
      </c>
      <c r="O846" s="36" t="e">
        <f ca="1">LEFT(OFFSET(Lists!$Q$2,MATCH(E846,Lists!$R$3:$R$19,0),0),4)</f>
        <v>#N/A</v>
      </c>
      <c r="P846" s="36" t="e">
        <f ca="1">MATCH(O846,Lists!$S$2:$S$640,1)</f>
        <v>#N/A</v>
      </c>
      <c r="Q846" s="36" t="e">
        <f ca="1">MATCH(LEFT(OFFSET(Lists!$Q$2,MATCH(E846,Lists!$R$3:$R$19,0)+1,0),4),Lists!$S$3:$S$640,1)</f>
        <v>#N/A</v>
      </c>
      <c r="R846" s="36" t="e">
        <f ca="1">LEFT(OFFSET(Lists!$S$2,P846-1+MATCH(F846,OFFSET(Lists!$T$3,P846-1,0,Q846-P846+1),0),0),6)</f>
        <v>#N/A</v>
      </c>
      <c r="S846" s="36" t="e">
        <f ca="1">VLOOKUP(R846,Lists!B:D,3,FALSE)</f>
        <v>#N/A</v>
      </c>
      <c r="T846" s="36" t="str">
        <f>IF(F846&lt;&gt;"",MATCH(R846,'Maximum minutes'!B:B,0),"")</f>
        <v/>
      </c>
      <c r="U846" s="36">
        <f ca="1">IF(F846&lt;&gt;"",COUNTA(OFFSET('Maximum minutes'!$C$1,'Annexe A1 Cours'!T846,0,1,50)),0)</f>
        <v>0</v>
      </c>
      <c r="V846" s="37">
        <f ca="1">IFERROR(OFFSET('Maximum minutes'!$C$1,T846+1,-1+MATCH(G846,OFFSET('Maximum minutes'!$C$1,T846-1,0,1,50),0)),0)</f>
        <v>0</v>
      </c>
      <c r="W846" s="38">
        <f t="shared" ca="1" si="26"/>
        <v>0</v>
      </c>
    </row>
    <row r="847" spans="1:23" s="36" customFormat="1" ht="18.75">
      <c r="A847" s="34"/>
      <c r="B847" s="39"/>
      <c r="C847" s="39"/>
      <c r="D847" s="35"/>
      <c r="E847" s="40"/>
      <c r="F847" s="39"/>
      <c r="G847" s="39"/>
      <c r="H847" s="39"/>
      <c r="I847" s="34"/>
      <c r="J847" s="34"/>
      <c r="K847" s="34"/>
      <c r="L847" s="34"/>
      <c r="M847" s="43" t="str">
        <f ca="1">IFERROR(OFFSET('Maximum minutes'!$C$1,T847,MATCH(IF(G847&lt;&gt;"",G847,F847),OFFSET('Maximum minutes'!$C$1,T847-1,0,1,U847+1),0)-1)*IF(OR(ISNUMBER(J847),J847="sans examen"),1,0)*IF(W847&lt;MinDate,1,0),"")</f>
        <v/>
      </c>
      <c r="N847" s="36">
        <f t="shared" ca="1" si="27"/>
        <v>0</v>
      </c>
      <c r="O847" s="36" t="e">
        <f ca="1">LEFT(OFFSET(Lists!$Q$2,MATCH(E847,Lists!$R$3:$R$19,0),0),4)</f>
        <v>#N/A</v>
      </c>
      <c r="P847" s="36" t="e">
        <f ca="1">MATCH(O847,Lists!$S$2:$S$640,1)</f>
        <v>#N/A</v>
      </c>
      <c r="Q847" s="36" t="e">
        <f ca="1">MATCH(LEFT(OFFSET(Lists!$Q$2,MATCH(E847,Lists!$R$3:$R$19,0)+1,0),4),Lists!$S$3:$S$640,1)</f>
        <v>#N/A</v>
      </c>
      <c r="R847" s="36" t="e">
        <f ca="1">LEFT(OFFSET(Lists!$S$2,P847-1+MATCH(F847,OFFSET(Lists!$T$3,P847-1,0,Q847-P847+1),0),0),6)</f>
        <v>#N/A</v>
      </c>
      <c r="S847" s="36" t="e">
        <f ca="1">VLOOKUP(R847,Lists!B:D,3,FALSE)</f>
        <v>#N/A</v>
      </c>
      <c r="T847" s="36" t="str">
        <f>IF(F847&lt;&gt;"",MATCH(R847,'Maximum minutes'!B:B,0),"")</f>
        <v/>
      </c>
      <c r="U847" s="36">
        <f ca="1">IF(F847&lt;&gt;"",COUNTA(OFFSET('Maximum minutes'!$C$1,'Annexe A1 Cours'!T847,0,1,50)),0)</f>
        <v>0</v>
      </c>
      <c r="V847" s="37">
        <f ca="1">IFERROR(OFFSET('Maximum minutes'!$C$1,T847+1,-1+MATCH(G847,OFFSET('Maximum minutes'!$C$1,T847-1,0,1,50),0)),0)</f>
        <v>0</v>
      </c>
      <c r="W847" s="38">
        <f t="shared" ca="1" si="26"/>
        <v>0</v>
      </c>
    </row>
    <row r="848" spans="1:23" s="36" customFormat="1" ht="18.75">
      <c r="A848" s="34"/>
      <c r="B848" s="39"/>
      <c r="C848" s="39"/>
      <c r="D848" s="35"/>
      <c r="E848" s="40"/>
      <c r="F848" s="39"/>
      <c r="G848" s="39"/>
      <c r="H848" s="39"/>
      <c r="I848" s="34"/>
      <c r="J848" s="34"/>
      <c r="K848" s="34"/>
      <c r="L848" s="34"/>
      <c r="M848" s="43" t="str">
        <f ca="1">IFERROR(OFFSET('Maximum minutes'!$C$1,T848,MATCH(IF(G848&lt;&gt;"",G848,F848),OFFSET('Maximum minutes'!$C$1,T848-1,0,1,U848+1),0)-1)*IF(OR(ISNUMBER(J848),J848="sans examen"),1,0)*IF(W848&lt;MinDate,1,0),"")</f>
        <v/>
      </c>
      <c r="N848" s="36">
        <f t="shared" ca="1" si="27"/>
        <v>0</v>
      </c>
      <c r="O848" s="36" t="e">
        <f ca="1">LEFT(OFFSET(Lists!$Q$2,MATCH(E848,Lists!$R$3:$R$19,0),0),4)</f>
        <v>#N/A</v>
      </c>
      <c r="P848" s="36" t="e">
        <f ca="1">MATCH(O848,Lists!$S$2:$S$640,1)</f>
        <v>#N/A</v>
      </c>
      <c r="Q848" s="36" t="e">
        <f ca="1">MATCH(LEFT(OFFSET(Lists!$Q$2,MATCH(E848,Lists!$R$3:$R$19,0)+1,0),4),Lists!$S$3:$S$640,1)</f>
        <v>#N/A</v>
      </c>
      <c r="R848" s="36" t="e">
        <f ca="1">LEFT(OFFSET(Lists!$S$2,P848-1+MATCH(F848,OFFSET(Lists!$T$3,P848-1,0,Q848-P848+1),0),0),6)</f>
        <v>#N/A</v>
      </c>
      <c r="S848" s="36" t="e">
        <f ca="1">VLOOKUP(R848,Lists!B:D,3,FALSE)</f>
        <v>#N/A</v>
      </c>
      <c r="T848" s="36" t="str">
        <f>IF(F848&lt;&gt;"",MATCH(R848,'Maximum minutes'!B:B,0),"")</f>
        <v/>
      </c>
      <c r="U848" s="36">
        <f ca="1">IF(F848&lt;&gt;"",COUNTA(OFFSET('Maximum minutes'!$C$1,'Annexe A1 Cours'!T848,0,1,50)),0)</f>
        <v>0</v>
      </c>
      <c r="V848" s="37">
        <f ca="1">IFERROR(OFFSET('Maximum minutes'!$C$1,T848+1,-1+MATCH(G848,OFFSET('Maximum minutes'!$C$1,T848-1,0,1,50),0)),0)</f>
        <v>0</v>
      </c>
      <c r="W848" s="38">
        <f t="shared" ca="1" si="26"/>
        <v>0</v>
      </c>
    </row>
    <row r="849" spans="1:23" s="36" customFormat="1" ht="18.75">
      <c r="A849" s="34"/>
      <c r="B849" s="39"/>
      <c r="C849" s="39"/>
      <c r="D849" s="35"/>
      <c r="E849" s="40"/>
      <c r="F849" s="39"/>
      <c r="G849" s="39"/>
      <c r="H849" s="39"/>
      <c r="I849" s="34"/>
      <c r="J849" s="34"/>
      <c r="K849" s="34"/>
      <c r="L849" s="34"/>
      <c r="M849" s="43" t="str">
        <f ca="1">IFERROR(OFFSET('Maximum minutes'!$C$1,T849,MATCH(IF(G849&lt;&gt;"",G849,F849),OFFSET('Maximum minutes'!$C$1,T849-1,0,1,U849+1),0)-1)*IF(OR(ISNUMBER(J849),J849="sans examen"),1,0)*IF(W849&lt;MinDate,1,0),"")</f>
        <v/>
      </c>
      <c r="N849" s="36">
        <f t="shared" ca="1" si="27"/>
        <v>0</v>
      </c>
      <c r="O849" s="36" t="e">
        <f ca="1">LEFT(OFFSET(Lists!$Q$2,MATCH(E849,Lists!$R$3:$R$19,0),0),4)</f>
        <v>#N/A</v>
      </c>
      <c r="P849" s="36" t="e">
        <f ca="1">MATCH(O849,Lists!$S$2:$S$640,1)</f>
        <v>#N/A</v>
      </c>
      <c r="Q849" s="36" t="e">
        <f ca="1">MATCH(LEFT(OFFSET(Lists!$Q$2,MATCH(E849,Lists!$R$3:$R$19,0)+1,0),4),Lists!$S$3:$S$640,1)</f>
        <v>#N/A</v>
      </c>
      <c r="R849" s="36" t="e">
        <f ca="1">LEFT(OFFSET(Lists!$S$2,P849-1+MATCH(F849,OFFSET(Lists!$T$3,P849-1,0,Q849-P849+1),0),0),6)</f>
        <v>#N/A</v>
      </c>
      <c r="S849" s="36" t="e">
        <f ca="1">VLOOKUP(R849,Lists!B:D,3,FALSE)</f>
        <v>#N/A</v>
      </c>
      <c r="T849" s="36" t="str">
        <f>IF(F849&lt;&gt;"",MATCH(R849,'Maximum minutes'!B:B,0),"")</f>
        <v/>
      </c>
      <c r="U849" s="36">
        <f ca="1">IF(F849&lt;&gt;"",COUNTA(OFFSET('Maximum minutes'!$C$1,'Annexe A1 Cours'!T849,0,1,50)),0)</f>
        <v>0</v>
      </c>
      <c r="V849" s="37">
        <f ca="1">IFERROR(OFFSET('Maximum minutes'!$C$1,T849+1,-1+MATCH(G849,OFFSET('Maximum minutes'!$C$1,T849-1,0,1,50),0)),0)</f>
        <v>0</v>
      </c>
      <c r="W849" s="38">
        <f t="shared" ca="1" si="26"/>
        <v>0</v>
      </c>
    </row>
    <row r="850" spans="1:23" s="36" customFormat="1" ht="18.75">
      <c r="A850" s="34"/>
      <c r="B850" s="39"/>
      <c r="C850" s="39"/>
      <c r="D850" s="35"/>
      <c r="E850" s="40"/>
      <c r="F850" s="39"/>
      <c r="G850" s="39"/>
      <c r="H850" s="39"/>
      <c r="I850" s="34"/>
      <c r="J850" s="34"/>
      <c r="K850" s="34"/>
      <c r="L850" s="34"/>
      <c r="M850" s="43" t="str">
        <f ca="1">IFERROR(OFFSET('Maximum minutes'!$C$1,T850,MATCH(IF(G850&lt;&gt;"",G850,F850),OFFSET('Maximum minutes'!$C$1,T850-1,0,1,U850+1),0)-1)*IF(OR(ISNUMBER(J850),J850="sans examen"),1,0)*IF(W850&lt;MinDate,1,0),"")</f>
        <v/>
      </c>
      <c r="N850" s="36">
        <f t="shared" ca="1" si="27"/>
        <v>0</v>
      </c>
      <c r="O850" s="36" t="e">
        <f ca="1">LEFT(OFFSET(Lists!$Q$2,MATCH(E850,Lists!$R$3:$R$19,0),0),4)</f>
        <v>#N/A</v>
      </c>
      <c r="P850" s="36" t="e">
        <f ca="1">MATCH(O850,Lists!$S$2:$S$640,1)</f>
        <v>#N/A</v>
      </c>
      <c r="Q850" s="36" t="e">
        <f ca="1">MATCH(LEFT(OFFSET(Lists!$Q$2,MATCH(E850,Lists!$R$3:$R$19,0)+1,0),4),Lists!$S$3:$S$640,1)</f>
        <v>#N/A</v>
      </c>
      <c r="R850" s="36" t="e">
        <f ca="1">LEFT(OFFSET(Lists!$S$2,P850-1+MATCH(F850,OFFSET(Lists!$T$3,P850-1,0,Q850-P850+1),0),0),6)</f>
        <v>#N/A</v>
      </c>
      <c r="S850" s="36" t="e">
        <f ca="1">VLOOKUP(R850,Lists!B:D,3,FALSE)</f>
        <v>#N/A</v>
      </c>
      <c r="T850" s="36" t="str">
        <f>IF(F850&lt;&gt;"",MATCH(R850,'Maximum minutes'!B:B,0),"")</f>
        <v/>
      </c>
      <c r="U850" s="36">
        <f ca="1">IF(F850&lt;&gt;"",COUNTA(OFFSET('Maximum minutes'!$C$1,'Annexe A1 Cours'!T850,0,1,50)),0)</f>
        <v>0</v>
      </c>
      <c r="V850" s="37">
        <f ca="1">IFERROR(OFFSET('Maximum minutes'!$C$1,T850+1,-1+MATCH(G850,OFFSET('Maximum minutes'!$C$1,T850-1,0,1,50),0)),0)</f>
        <v>0</v>
      </c>
      <c r="W850" s="38">
        <f t="shared" ca="1" si="26"/>
        <v>0</v>
      </c>
    </row>
    <row r="851" spans="1:23" s="36" customFormat="1" ht="18.75">
      <c r="A851" s="34"/>
      <c r="B851" s="39"/>
      <c r="C851" s="39"/>
      <c r="D851" s="35"/>
      <c r="E851" s="40"/>
      <c r="F851" s="39"/>
      <c r="G851" s="39"/>
      <c r="H851" s="39"/>
      <c r="I851" s="34"/>
      <c r="J851" s="34"/>
      <c r="K851" s="34"/>
      <c r="L851" s="34"/>
      <c r="M851" s="43" t="str">
        <f ca="1">IFERROR(OFFSET('Maximum minutes'!$C$1,T851,MATCH(IF(G851&lt;&gt;"",G851,F851),OFFSET('Maximum minutes'!$C$1,T851-1,0,1,U851+1),0)-1)*IF(OR(ISNUMBER(J851),J851="sans examen"),1,0)*IF(W851&lt;MinDate,1,0),"")</f>
        <v/>
      </c>
      <c r="N851" s="36">
        <f t="shared" ca="1" si="27"/>
        <v>0</v>
      </c>
      <c r="O851" s="36" t="e">
        <f ca="1">LEFT(OFFSET(Lists!$Q$2,MATCH(E851,Lists!$R$3:$R$19,0),0),4)</f>
        <v>#N/A</v>
      </c>
      <c r="P851" s="36" t="e">
        <f ca="1">MATCH(O851,Lists!$S$2:$S$640,1)</f>
        <v>#N/A</v>
      </c>
      <c r="Q851" s="36" t="e">
        <f ca="1">MATCH(LEFT(OFFSET(Lists!$Q$2,MATCH(E851,Lists!$R$3:$R$19,0)+1,0),4),Lists!$S$3:$S$640,1)</f>
        <v>#N/A</v>
      </c>
      <c r="R851" s="36" t="e">
        <f ca="1">LEFT(OFFSET(Lists!$S$2,P851-1+MATCH(F851,OFFSET(Lists!$T$3,P851-1,0,Q851-P851+1),0),0),6)</f>
        <v>#N/A</v>
      </c>
      <c r="S851" s="36" t="e">
        <f ca="1">VLOOKUP(R851,Lists!B:D,3,FALSE)</f>
        <v>#N/A</v>
      </c>
      <c r="T851" s="36" t="str">
        <f>IF(F851&lt;&gt;"",MATCH(R851,'Maximum minutes'!B:B,0),"")</f>
        <v/>
      </c>
      <c r="U851" s="36">
        <f ca="1">IF(F851&lt;&gt;"",COUNTA(OFFSET('Maximum minutes'!$C$1,'Annexe A1 Cours'!T851,0,1,50)),0)</f>
        <v>0</v>
      </c>
      <c r="V851" s="37">
        <f ca="1">IFERROR(OFFSET('Maximum minutes'!$C$1,T851+1,-1+MATCH(G851,OFFSET('Maximum minutes'!$C$1,T851-1,0,1,50),0)),0)</f>
        <v>0</v>
      </c>
      <c r="W851" s="38">
        <f t="shared" ca="1" si="26"/>
        <v>0</v>
      </c>
    </row>
    <row r="852" spans="1:23" s="36" customFormat="1" ht="18.75">
      <c r="A852" s="34"/>
      <c r="B852" s="39"/>
      <c r="C852" s="39"/>
      <c r="D852" s="35"/>
      <c r="E852" s="40"/>
      <c r="F852" s="39"/>
      <c r="G852" s="39"/>
      <c r="H852" s="39"/>
      <c r="I852" s="34"/>
      <c r="J852" s="34"/>
      <c r="K852" s="34"/>
      <c r="L852" s="34"/>
      <c r="M852" s="43" t="str">
        <f ca="1">IFERROR(OFFSET('Maximum minutes'!$C$1,T852,MATCH(IF(G852&lt;&gt;"",G852,F852),OFFSET('Maximum minutes'!$C$1,T852-1,0,1,U852+1),0)-1)*IF(OR(ISNUMBER(J852),J852="sans examen"),1,0)*IF(W852&lt;MinDate,1,0),"")</f>
        <v/>
      </c>
      <c r="N852" s="36">
        <f t="shared" ca="1" si="27"/>
        <v>0</v>
      </c>
      <c r="O852" s="36" t="e">
        <f ca="1">LEFT(OFFSET(Lists!$Q$2,MATCH(E852,Lists!$R$3:$R$19,0),0),4)</f>
        <v>#N/A</v>
      </c>
      <c r="P852" s="36" t="e">
        <f ca="1">MATCH(O852,Lists!$S$2:$S$640,1)</f>
        <v>#N/A</v>
      </c>
      <c r="Q852" s="36" t="e">
        <f ca="1">MATCH(LEFT(OFFSET(Lists!$Q$2,MATCH(E852,Lists!$R$3:$R$19,0)+1,0),4),Lists!$S$3:$S$640,1)</f>
        <v>#N/A</v>
      </c>
      <c r="R852" s="36" t="e">
        <f ca="1">LEFT(OFFSET(Lists!$S$2,P852-1+MATCH(F852,OFFSET(Lists!$T$3,P852-1,0,Q852-P852+1),0),0),6)</f>
        <v>#N/A</v>
      </c>
      <c r="S852" s="36" t="e">
        <f ca="1">VLOOKUP(R852,Lists!B:D,3,FALSE)</f>
        <v>#N/A</v>
      </c>
      <c r="T852" s="36" t="str">
        <f>IF(F852&lt;&gt;"",MATCH(R852,'Maximum minutes'!B:B,0),"")</f>
        <v/>
      </c>
      <c r="U852" s="36">
        <f ca="1">IF(F852&lt;&gt;"",COUNTA(OFFSET('Maximum minutes'!$C$1,'Annexe A1 Cours'!T852,0,1,50)),0)</f>
        <v>0</v>
      </c>
      <c r="V852" s="37">
        <f ca="1">IFERROR(OFFSET('Maximum minutes'!$C$1,T852+1,-1+MATCH(G852,OFFSET('Maximum minutes'!$C$1,T852-1,0,1,50),0)),0)</f>
        <v>0</v>
      </c>
      <c r="W852" s="38">
        <f t="shared" ca="1" si="26"/>
        <v>0</v>
      </c>
    </row>
    <row r="853" spans="1:23" s="36" customFormat="1" ht="18.75">
      <c r="A853" s="34"/>
      <c r="B853" s="39"/>
      <c r="C853" s="39"/>
      <c r="D853" s="35"/>
      <c r="E853" s="40"/>
      <c r="F853" s="39"/>
      <c r="G853" s="39"/>
      <c r="H853" s="39"/>
      <c r="I853" s="34"/>
      <c r="J853" s="34"/>
      <c r="K853" s="34"/>
      <c r="L853" s="34"/>
      <c r="M853" s="43" t="str">
        <f ca="1">IFERROR(OFFSET('Maximum minutes'!$C$1,T853,MATCH(IF(G853&lt;&gt;"",G853,F853),OFFSET('Maximum minutes'!$C$1,T853-1,0,1,U853+1),0)-1)*IF(OR(ISNUMBER(J853),J853="sans examen"),1,0)*IF(W853&lt;MinDate,1,0),"")</f>
        <v/>
      </c>
      <c r="N853" s="36">
        <f t="shared" ca="1" si="27"/>
        <v>0</v>
      </c>
      <c r="O853" s="36" t="e">
        <f ca="1">LEFT(OFFSET(Lists!$Q$2,MATCH(E853,Lists!$R$3:$R$19,0),0),4)</f>
        <v>#N/A</v>
      </c>
      <c r="P853" s="36" t="e">
        <f ca="1">MATCH(O853,Lists!$S$2:$S$640,1)</f>
        <v>#N/A</v>
      </c>
      <c r="Q853" s="36" t="e">
        <f ca="1">MATCH(LEFT(OFFSET(Lists!$Q$2,MATCH(E853,Lists!$R$3:$R$19,0)+1,0),4),Lists!$S$3:$S$640,1)</f>
        <v>#N/A</v>
      </c>
      <c r="R853" s="36" t="e">
        <f ca="1">LEFT(OFFSET(Lists!$S$2,P853-1+MATCH(F853,OFFSET(Lists!$T$3,P853-1,0,Q853-P853+1),0),0),6)</f>
        <v>#N/A</v>
      </c>
      <c r="S853" s="36" t="e">
        <f ca="1">VLOOKUP(R853,Lists!B:D,3,FALSE)</f>
        <v>#N/A</v>
      </c>
      <c r="T853" s="36" t="str">
        <f>IF(F853&lt;&gt;"",MATCH(R853,'Maximum minutes'!B:B,0),"")</f>
        <v/>
      </c>
      <c r="U853" s="36">
        <f ca="1">IF(F853&lt;&gt;"",COUNTA(OFFSET('Maximum minutes'!$C$1,'Annexe A1 Cours'!T853,0,1,50)),0)</f>
        <v>0</v>
      </c>
      <c r="V853" s="37">
        <f ca="1">IFERROR(OFFSET('Maximum minutes'!$C$1,T853+1,-1+MATCH(G853,OFFSET('Maximum minutes'!$C$1,T853-1,0,1,50),0)),0)</f>
        <v>0</v>
      </c>
      <c r="W853" s="38">
        <f t="shared" ca="1" si="26"/>
        <v>0</v>
      </c>
    </row>
    <row r="854" spans="1:23" s="36" customFormat="1" ht="18.75">
      <c r="A854" s="34"/>
      <c r="B854" s="39"/>
      <c r="C854" s="39"/>
      <c r="D854" s="35"/>
      <c r="E854" s="40"/>
      <c r="F854" s="39"/>
      <c r="G854" s="39"/>
      <c r="H854" s="39"/>
      <c r="I854" s="34"/>
      <c r="J854" s="34"/>
      <c r="K854" s="34"/>
      <c r="L854" s="34"/>
      <c r="M854" s="43" t="str">
        <f ca="1">IFERROR(OFFSET('Maximum minutes'!$C$1,T854,MATCH(IF(G854&lt;&gt;"",G854,F854),OFFSET('Maximum minutes'!$C$1,T854-1,0,1,U854+1),0)-1)*IF(OR(ISNUMBER(J854),J854="sans examen"),1,0)*IF(W854&lt;MinDate,1,0),"")</f>
        <v/>
      </c>
      <c r="N854" s="36">
        <f t="shared" ca="1" si="27"/>
        <v>0</v>
      </c>
      <c r="O854" s="36" t="e">
        <f ca="1">LEFT(OFFSET(Lists!$Q$2,MATCH(E854,Lists!$R$3:$R$19,0),0),4)</f>
        <v>#N/A</v>
      </c>
      <c r="P854" s="36" t="e">
        <f ca="1">MATCH(O854,Lists!$S$2:$S$640,1)</f>
        <v>#N/A</v>
      </c>
      <c r="Q854" s="36" t="e">
        <f ca="1">MATCH(LEFT(OFFSET(Lists!$Q$2,MATCH(E854,Lists!$R$3:$R$19,0)+1,0),4),Lists!$S$3:$S$640,1)</f>
        <v>#N/A</v>
      </c>
      <c r="R854" s="36" t="e">
        <f ca="1">LEFT(OFFSET(Lists!$S$2,P854-1+MATCH(F854,OFFSET(Lists!$T$3,P854-1,0,Q854-P854+1),0),0),6)</f>
        <v>#N/A</v>
      </c>
      <c r="S854" s="36" t="e">
        <f ca="1">VLOOKUP(R854,Lists!B:D,3,FALSE)</f>
        <v>#N/A</v>
      </c>
      <c r="T854" s="36" t="str">
        <f>IF(F854&lt;&gt;"",MATCH(R854,'Maximum minutes'!B:B,0),"")</f>
        <v/>
      </c>
      <c r="U854" s="36">
        <f ca="1">IF(F854&lt;&gt;"",COUNTA(OFFSET('Maximum minutes'!$C$1,'Annexe A1 Cours'!T854,0,1,50)),0)</f>
        <v>0</v>
      </c>
      <c r="V854" s="37">
        <f ca="1">IFERROR(OFFSET('Maximum minutes'!$C$1,T854+1,-1+MATCH(G854,OFFSET('Maximum minutes'!$C$1,T854-1,0,1,50),0)),0)</f>
        <v>0</v>
      </c>
      <c r="W854" s="38">
        <f t="shared" ca="1" si="26"/>
        <v>0</v>
      </c>
    </row>
    <row r="855" spans="1:23" s="36" customFormat="1" ht="18.75">
      <c r="A855" s="34"/>
      <c r="B855" s="39"/>
      <c r="C855" s="39"/>
      <c r="D855" s="35"/>
      <c r="E855" s="40"/>
      <c r="F855" s="39"/>
      <c r="G855" s="39"/>
      <c r="H855" s="39"/>
      <c r="I855" s="34"/>
      <c r="J855" s="34"/>
      <c r="K855" s="34"/>
      <c r="L855" s="34"/>
      <c r="M855" s="43" t="str">
        <f ca="1">IFERROR(OFFSET('Maximum minutes'!$C$1,T855,MATCH(IF(G855&lt;&gt;"",G855,F855),OFFSET('Maximum minutes'!$C$1,T855-1,0,1,U855+1),0)-1)*IF(OR(ISNUMBER(J855),J855="sans examen"),1,0)*IF(W855&lt;MinDate,1,0),"")</f>
        <v/>
      </c>
      <c r="N855" s="36">
        <f t="shared" ca="1" si="27"/>
        <v>0</v>
      </c>
      <c r="O855" s="36" t="e">
        <f ca="1">LEFT(OFFSET(Lists!$Q$2,MATCH(E855,Lists!$R$3:$R$19,0),0),4)</f>
        <v>#N/A</v>
      </c>
      <c r="P855" s="36" t="e">
        <f ca="1">MATCH(O855,Lists!$S$2:$S$640,1)</f>
        <v>#N/A</v>
      </c>
      <c r="Q855" s="36" t="e">
        <f ca="1">MATCH(LEFT(OFFSET(Lists!$Q$2,MATCH(E855,Lists!$R$3:$R$19,0)+1,0),4),Lists!$S$3:$S$640,1)</f>
        <v>#N/A</v>
      </c>
      <c r="R855" s="36" t="e">
        <f ca="1">LEFT(OFFSET(Lists!$S$2,P855-1+MATCH(F855,OFFSET(Lists!$T$3,P855-1,0,Q855-P855+1),0),0),6)</f>
        <v>#N/A</v>
      </c>
      <c r="S855" s="36" t="e">
        <f ca="1">VLOOKUP(R855,Lists!B:D,3,FALSE)</f>
        <v>#N/A</v>
      </c>
      <c r="T855" s="36" t="str">
        <f>IF(F855&lt;&gt;"",MATCH(R855,'Maximum minutes'!B:B,0),"")</f>
        <v/>
      </c>
      <c r="U855" s="36">
        <f ca="1">IF(F855&lt;&gt;"",COUNTA(OFFSET('Maximum minutes'!$C$1,'Annexe A1 Cours'!T855,0,1,50)),0)</f>
        <v>0</v>
      </c>
      <c r="V855" s="37">
        <f ca="1">IFERROR(OFFSET('Maximum minutes'!$C$1,T855+1,-1+MATCH(G855,OFFSET('Maximum minutes'!$C$1,T855-1,0,1,50),0)),0)</f>
        <v>0</v>
      </c>
      <c r="W855" s="38">
        <f t="shared" ca="1" si="26"/>
        <v>0</v>
      </c>
    </row>
    <row r="856" spans="1:23" s="36" customFormat="1" ht="18.75">
      <c r="A856" s="34"/>
      <c r="B856" s="39"/>
      <c r="C856" s="39"/>
      <c r="D856" s="35"/>
      <c r="E856" s="40"/>
      <c r="F856" s="39"/>
      <c r="G856" s="39"/>
      <c r="H856" s="39"/>
      <c r="I856" s="34"/>
      <c r="J856" s="34"/>
      <c r="K856" s="34"/>
      <c r="L856" s="34"/>
      <c r="M856" s="43" t="str">
        <f ca="1">IFERROR(OFFSET('Maximum minutes'!$C$1,T856,MATCH(IF(G856&lt;&gt;"",G856,F856),OFFSET('Maximum minutes'!$C$1,T856-1,0,1,U856+1),0)-1)*IF(OR(ISNUMBER(J856),J856="sans examen"),1,0)*IF(W856&lt;MinDate,1,0),"")</f>
        <v/>
      </c>
      <c r="N856" s="36">
        <f t="shared" ca="1" si="27"/>
        <v>0</v>
      </c>
      <c r="O856" s="36" t="e">
        <f ca="1">LEFT(OFFSET(Lists!$Q$2,MATCH(E856,Lists!$R$3:$R$19,0),0),4)</f>
        <v>#N/A</v>
      </c>
      <c r="P856" s="36" t="e">
        <f ca="1">MATCH(O856,Lists!$S$2:$S$640,1)</f>
        <v>#N/A</v>
      </c>
      <c r="Q856" s="36" t="e">
        <f ca="1">MATCH(LEFT(OFFSET(Lists!$Q$2,MATCH(E856,Lists!$R$3:$R$19,0)+1,0),4),Lists!$S$3:$S$640,1)</f>
        <v>#N/A</v>
      </c>
      <c r="R856" s="36" t="e">
        <f ca="1">LEFT(OFFSET(Lists!$S$2,P856-1+MATCH(F856,OFFSET(Lists!$T$3,P856-1,0,Q856-P856+1),0),0),6)</f>
        <v>#N/A</v>
      </c>
      <c r="S856" s="36" t="e">
        <f ca="1">VLOOKUP(R856,Lists!B:D,3,FALSE)</f>
        <v>#N/A</v>
      </c>
      <c r="T856" s="36" t="str">
        <f>IF(F856&lt;&gt;"",MATCH(R856,'Maximum minutes'!B:B,0),"")</f>
        <v/>
      </c>
      <c r="U856" s="36">
        <f ca="1">IF(F856&lt;&gt;"",COUNTA(OFFSET('Maximum minutes'!$C$1,'Annexe A1 Cours'!T856,0,1,50)),0)</f>
        <v>0</v>
      </c>
      <c r="V856" s="37">
        <f ca="1">IFERROR(OFFSET('Maximum minutes'!$C$1,T856+1,-1+MATCH(G856,OFFSET('Maximum minutes'!$C$1,T856-1,0,1,50),0)),0)</f>
        <v>0</v>
      </c>
      <c r="W856" s="38">
        <f t="shared" ca="1" si="26"/>
        <v>0</v>
      </c>
    </row>
    <row r="857" spans="1:23" s="36" customFormat="1" ht="18.75">
      <c r="A857" s="34"/>
      <c r="B857" s="39"/>
      <c r="C857" s="39"/>
      <c r="D857" s="35"/>
      <c r="E857" s="40"/>
      <c r="F857" s="39"/>
      <c r="G857" s="39"/>
      <c r="H857" s="39"/>
      <c r="I857" s="34"/>
      <c r="J857" s="34"/>
      <c r="K857" s="34"/>
      <c r="L857" s="34"/>
      <c r="M857" s="43" t="str">
        <f ca="1">IFERROR(OFFSET('Maximum minutes'!$C$1,T857,MATCH(IF(G857&lt;&gt;"",G857,F857),OFFSET('Maximum minutes'!$C$1,T857-1,0,1,U857+1),0)-1)*IF(OR(ISNUMBER(J857),J857="sans examen"),1,0)*IF(W857&lt;MinDate,1,0),"")</f>
        <v/>
      </c>
      <c r="N857" s="36">
        <f t="shared" ca="1" si="27"/>
        <v>0</v>
      </c>
      <c r="O857" s="36" t="e">
        <f ca="1">LEFT(OFFSET(Lists!$Q$2,MATCH(E857,Lists!$R$3:$R$19,0),0),4)</f>
        <v>#N/A</v>
      </c>
      <c r="P857" s="36" t="e">
        <f ca="1">MATCH(O857,Lists!$S$2:$S$640,1)</f>
        <v>#N/A</v>
      </c>
      <c r="Q857" s="36" t="e">
        <f ca="1">MATCH(LEFT(OFFSET(Lists!$Q$2,MATCH(E857,Lists!$R$3:$R$19,0)+1,0),4),Lists!$S$3:$S$640,1)</f>
        <v>#N/A</v>
      </c>
      <c r="R857" s="36" t="e">
        <f ca="1">LEFT(OFFSET(Lists!$S$2,P857-1+MATCH(F857,OFFSET(Lists!$T$3,P857-1,0,Q857-P857+1),0),0),6)</f>
        <v>#N/A</v>
      </c>
      <c r="S857" s="36" t="e">
        <f ca="1">VLOOKUP(R857,Lists!B:D,3,FALSE)</f>
        <v>#N/A</v>
      </c>
      <c r="T857" s="36" t="str">
        <f>IF(F857&lt;&gt;"",MATCH(R857,'Maximum minutes'!B:B,0),"")</f>
        <v/>
      </c>
      <c r="U857" s="36">
        <f ca="1">IF(F857&lt;&gt;"",COUNTA(OFFSET('Maximum minutes'!$C$1,'Annexe A1 Cours'!T857,0,1,50)),0)</f>
        <v>0</v>
      </c>
      <c r="V857" s="37">
        <f ca="1">IFERROR(OFFSET('Maximum minutes'!$C$1,T857+1,-1+MATCH(G857,OFFSET('Maximum minutes'!$C$1,T857-1,0,1,50),0)),0)</f>
        <v>0</v>
      </c>
      <c r="W857" s="38">
        <f t="shared" ca="1" si="26"/>
        <v>0</v>
      </c>
    </row>
    <row r="858" spans="1:23" s="36" customFormat="1" ht="18.75">
      <c r="A858" s="34"/>
      <c r="B858" s="39"/>
      <c r="C858" s="39"/>
      <c r="D858" s="35"/>
      <c r="E858" s="40"/>
      <c r="F858" s="39"/>
      <c r="G858" s="39"/>
      <c r="H858" s="39"/>
      <c r="I858" s="34"/>
      <c r="J858" s="34"/>
      <c r="K858" s="34"/>
      <c r="L858" s="34"/>
      <c r="M858" s="43" t="str">
        <f ca="1">IFERROR(OFFSET('Maximum minutes'!$C$1,T858,MATCH(IF(G858&lt;&gt;"",G858,F858),OFFSET('Maximum minutes'!$C$1,T858-1,0,1,U858+1),0)-1)*IF(OR(ISNUMBER(J858),J858="sans examen"),1,0)*IF(W858&lt;MinDate,1,0),"")</f>
        <v/>
      </c>
      <c r="N858" s="36">
        <f t="shared" ca="1" si="27"/>
        <v>0</v>
      </c>
      <c r="O858" s="36" t="e">
        <f ca="1">LEFT(OFFSET(Lists!$Q$2,MATCH(E858,Lists!$R$3:$R$19,0),0),4)</f>
        <v>#N/A</v>
      </c>
      <c r="P858" s="36" t="e">
        <f ca="1">MATCH(O858,Lists!$S$2:$S$640,1)</f>
        <v>#N/A</v>
      </c>
      <c r="Q858" s="36" t="e">
        <f ca="1">MATCH(LEFT(OFFSET(Lists!$Q$2,MATCH(E858,Lists!$R$3:$R$19,0)+1,0),4),Lists!$S$3:$S$640,1)</f>
        <v>#N/A</v>
      </c>
      <c r="R858" s="36" t="e">
        <f ca="1">LEFT(OFFSET(Lists!$S$2,P858-1+MATCH(F858,OFFSET(Lists!$T$3,P858-1,0,Q858-P858+1),0),0),6)</f>
        <v>#N/A</v>
      </c>
      <c r="S858" s="36" t="e">
        <f ca="1">VLOOKUP(R858,Lists!B:D,3,FALSE)</f>
        <v>#N/A</v>
      </c>
      <c r="T858" s="36" t="str">
        <f>IF(F858&lt;&gt;"",MATCH(R858,'Maximum minutes'!B:B,0),"")</f>
        <v/>
      </c>
      <c r="U858" s="36">
        <f ca="1">IF(F858&lt;&gt;"",COUNTA(OFFSET('Maximum minutes'!$C$1,'Annexe A1 Cours'!T858,0,1,50)),0)</f>
        <v>0</v>
      </c>
      <c r="V858" s="37">
        <f ca="1">IFERROR(OFFSET('Maximum minutes'!$C$1,T858+1,-1+MATCH(G858,OFFSET('Maximum minutes'!$C$1,T858-1,0,1,50),0)),0)</f>
        <v>0</v>
      </c>
      <c r="W858" s="38">
        <f t="shared" ca="1" si="26"/>
        <v>0</v>
      </c>
    </row>
    <row r="859" spans="1:23" s="36" customFormat="1" ht="18.75">
      <c r="A859" s="34"/>
      <c r="B859" s="39"/>
      <c r="C859" s="39"/>
      <c r="D859" s="35"/>
      <c r="E859" s="40"/>
      <c r="F859" s="39"/>
      <c r="G859" s="39"/>
      <c r="H859" s="39"/>
      <c r="I859" s="34"/>
      <c r="J859" s="34"/>
      <c r="K859" s="34"/>
      <c r="L859" s="34"/>
      <c r="M859" s="43" t="str">
        <f ca="1">IFERROR(OFFSET('Maximum minutes'!$C$1,T859,MATCH(IF(G859&lt;&gt;"",G859,F859),OFFSET('Maximum minutes'!$C$1,T859-1,0,1,U859+1),0)-1)*IF(OR(ISNUMBER(J859),J859="sans examen"),1,0)*IF(W859&lt;MinDate,1,0),"")</f>
        <v/>
      </c>
      <c r="N859" s="36">
        <f t="shared" ca="1" si="27"/>
        <v>0</v>
      </c>
      <c r="O859" s="36" t="e">
        <f ca="1">LEFT(OFFSET(Lists!$Q$2,MATCH(E859,Lists!$R$3:$R$19,0),0),4)</f>
        <v>#N/A</v>
      </c>
      <c r="P859" s="36" t="e">
        <f ca="1">MATCH(O859,Lists!$S$2:$S$640,1)</f>
        <v>#N/A</v>
      </c>
      <c r="Q859" s="36" t="e">
        <f ca="1">MATCH(LEFT(OFFSET(Lists!$Q$2,MATCH(E859,Lists!$R$3:$R$19,0)+1,0),4),Lists!$S$3:$S$640,1)</f>
        <v>#N/A</v>
      </c>
      <c r="R859" s="36" t="e">
        <f ca="1">LEFT(OFFSET(Lists!$S$2,P859-1+MATCH(F859,OFFSET(Lists!$T$3,P859-1,0,Q859-P859+1),0),0),6)</f>
        <v>#N/A</v>
      </c>
      <c r="S859" s="36" t="e">
        <f ca="1">VLOOKUP(R859,Lists!B:D,3,FALSE)</f>
        <v>#N/A</v>
      </c>
      <c r="T859" s="36" t="str">
        <f>IF(F859&lt;&gt;"",MATCH(R859,'Maximum minutes'!B:B,0),"")</f>
        <v/>
      </c>
      <c r="U859" s="36">
        <f ca="1">IF(F859&lt;&gt;"",COUNTA(OFFSET('Maximum minutes'!$C$1,'Annexe A1 Cours'!T859,0,1,50)),0)</f>
        <v>0</v>
      </c>
      <c r="V859" s="37">
        <f ca="1">IFERROR(OFFSET('Maximum minutes'!$C$1,T859+1,-1+MATCH(G859,OFFSET('Maximum minutes'!$C$1,T859-1,0,1,50),0)),0)</f>
        <v>0</v>
      </c>
      <c r="W859" s="38">
        <f t="shared" ca="1" si="26"/>
        <v>0</v>
      </c>
    </row>
    <row r="860" spans="1:23" s="36" customFormat="1" ht="18.75">
      <c r="A860" s="34"/>
      <c r="B860" s="39"/>
      <c r="C860" s="39"/>
      <c r="D860" s="35"/>
      <c r="E860" s="40"/>
      <c r="F860" s="39"/>
      <c r="G860" s="39"/>
      <c r="H860" s="39"/>
      <c r="I860" s="34"/>
      <c r="J860" s="34"/>
      <c r="K860" s="34"/>
      <c r="L860" s="34"/>
      <c r="M860" s="43" t="str">
        <f ca="1">IFERROR(OFFSET('Maximum minutes'!$C$1,T860,MATCH(IF(G860&lt;&gt;"",G860,F860),OFFSET('Maximum minutes'!$C$1,T860-1,0,1,U860+1),0)-1)*IF(OR(ISNUMBER(J860),J860="sans examen"),1,0)*IF(W860&lt;MinDate,1,0),"")</f>
        <v/>
      </c>
      <c r="N860" s="36">
        <f t="shared" ca="1" si="27"/>
        <v>0</v>
      </c>
      <c r="O860" s="36" t="e">
        <f ca="1">LEFT(OFFSET(Lists!$Q$2,MATCH(E860,Lists!$R$3:$R$19,0),0),4)</f>
        <v>#N/A</v>
      </c>
      <c r="P860" s="36" t="e">
        <f ca="1">MATCH(O860,Lists!$S$2:$S$640,1)</f>
        <v>#N/A</v>
      </c>
      <c r="Q860" s="36" t="e">
        <f ca="1">MATCH(LEFT(OFFSET(Lists!$Q$2,MATCH(E860,Lists!$R$3:$R$19,0)+1,0),4),Lists!$S$3:$S$640,1)</f>
        <v>#N/A</v>
      </c>
      <c r="R860" s="36" t="e">
        <f ca="1">LEFT(OFFSET(Lists!$S$2,P860-1+MATCH(F860,OFFSET(Lists!$T$3,P860-1,0,Q860-P860+1),0),0),6)</f>
        <v>#N/A</v>
      </c>
      <c r="S860" s="36" t="e">
        <f ca="1">VLOOKUP(R860,Lists!B:D,3,FALSE)</f>
        <v>#N/A</v>
      </c>
      <c r="T860" s="36" t="str">
        <f>IF(F860&lt;&gt;"",MATCH(R860,'Maximum minutes'!B:B,0),"")</f>
        <v/>
      </c>
      <c r="U860" s="36">
        <f ca="1">IF(F860&lt;&gt;"",COUNTA(OFFSET('Maximum minutes'!$C$1,'Annexe A1 Cours'!T860,0,1,50)),0)</f>
        <v>0</v>
      </c>
      <c r="V860" s="37">
        <f ca="1">IFERROR(OFFSET('Maximum minutes'!$C$1,T860+1,-1+MATCH(G860,OFFSET('Maximum minutes'!$C$1,T860-1,0,1,50),0)),0)</f>
        <v>0</v>
      </c>
      <c r="W860" s="38">
        <f t="shared" ca="1" si="26"/>
        <v>0</v>
      </c>
    </row>
    <row r="861" spans="1:23" s="36" customFormat="1" ht="18.75">
      <c r="A861" s="34"/>
      <c r="B861" s="39"/>
      <c r="C861" s="39"/>
      <c r="D861" s="35"/>
      <c r="E861" s="40"/>
      <c r="F861" s="39"/>
      <c r="G861" s="39"/>
      <c r="H861" s="39"/>
      <c r="I861" s="34"/>
      <c r="J861" s="34"/>
      <c r="K861" s="34"/>
      <c r="L861" s="34"/>
      <c r="M861" s="43" t="str">
        <f ca="1">IFERROR(OFFSET('Maximum minutes'!$C$1,T861,MATCH(IF(G861&lt;&gt;"",G861,F861),OFFSET('Maximum minutes'!$C$1,T861-1,0,1,U861+1),0)-1)*IF(OR(ISNUMBER(J861),J861="sans examen"),1,0)*IF(W861&lt;MinDate,1,0),"")</f>
        <v/>
      </c>
      <c r="N861" s="36">
        <f t="shared" ca="1" si="27"/>
        <v>0</v>
      </c>
      <c r="O861" s="36" t="e">
        <f ca="1">LEFT(OFFSET(Lists!$Q$2,MATCH(E861,Lists!$R$3:$R$19,0),0),4)</f>
        <v>#N/A</v>
      </c>
      <c r="P861" s="36" t="e">
        <f ca="1">MATCH(O861,Lists!$S$2:$S$640,1)</f>
        <v>#N/A</v>
      </c>
      <c r="Q861" s="36" t="e">
        <f ca="1">MATCH(LEFT(OFFSET(Lists!$Q$2,MATCH(E861,Lists!$R$3:$R$19,0)+1,0),4),Lists!$S$3:$S$640,1)</f>
        <v>#N/A</v>
      </c>
      <c r="R861" s="36" t="e">
        <f ca="1">LEFT(OFFSET(Lists!$S$2,P861-1+MATCH(F861,OFFSET(Lists!$T$3,P861-1,0,Q861-P861+1),0),0),6)</f>
        <v>#N/A</v>
      </c>
      <c r="S861" s="36" t="e">
        <f ca="1">VLOOKUP(R861,Lists!B:D,3,FALSE)</f>
        <v>#N/A</v>
      </c>
      <c r="T861" s="36" t="str">
        <f>IF(F861&lt;&gt;"",MATCH(R861,'Maximum minutes'!B:B,0),"")</f>
        <v/>
      </c>
      <c r="U861" s="36">
        <f ca="1">IF(F861&lt;&gt;"",COUNTA(OFFSET('Maximum minutes'!$C$1,'Annexe A1 Cours'!T861,0,1,50)),0)</f>
        <v>0</v>
      </c>
      <c r="V861" s="37">
        <f ca="1">IFERROR(OFFSET('Maximum minutes'!$C$1,T861+1,-1+MATCH(G861,OFFSET('Maximum minutes'!$C$1,T861-1,0,1,50),0)),0)</f>
        <v>0</v>
      </c>
      <c r="W861" s="38">
        <f t="shared" ca="1" si="26"/>
        <v>0</v>
      </c>
    </row>
    <row r="862" spans="1:23" s="36" customFormat="1" ht="18.75">
      <c r="A862" s="34"/>
      <c r="B862" s="39"/>
      <c r="C862" s="39"/>
      <c r="D862" s="35"/>
      <c r="E862" s="40"/>
      <c r="F862" s="39"/>
      <c r="G862" s="39"/>
      <c r="H862" s="39"/>
      <c r="I862" s="34"/>
      <c r="J862" s="34"/>
      <c r="K862" s="34"/>
      <c r="L862" s="34"/>
      <c r="M862" s="43" t="str">
        <f ca="1">IFERROR(OFFSET('Maximum minutes'!$C$1,T862,MATCH(IF(G862&lt;&gt;"",G862,F862),OFFSET('Maximum minutes'!$C$1,T862-1,0,1,U862+1),0)-1)*IF(OR(ISNUMBER(J862),J862="sans examen"),1,0)*IF(W862&lt;MinDate,1,0),"")</f>
        <v/>
      </c>
      <c r="N862" s="36">
        <f t="shared" ca="1" si="27"/>
        <v>0</v>
      </c>
      <c r="O862" s="36" t="e">
        <f ca="1">LEFT(OFFSET(Lists!$Q$2,MATCH(E862,Lists!$R$3:$R$19,0),0),4)</f>
        <v>#N/A</v>
      </c>
      <c r="P862" s="36" t="e">
        <f ca="1">MATCH(O862,Lists!$S$2:$S$640,1)</f>
        <v>#N/A</v>
      </c>
      <c r="Q862" s="36" t="e">
        <f ca="1">MATCH(LEFT(OFFSET(Lists!$Q$2,MATCH(E862,Lists!$R$3:$R$19,0)+1,0),4),Lists!$S$3:$S$640,1)</f>
        <v>#N/A</v>
      </c>
      <c r="R862" s="36" t="e">
        <f ca="1">LEFT(OFFSET(Lists!$S$2,P862-1+MATCH(F862,OFFSET(Lists!$T$3,P862-1,0,Q862-P862+1),0),0),6)</f>
        <v>#N/A</v>
      </c>
      <c r="S862" s="36" t="e">
        <f ca="1">VLOOKUP(R862,Lists!B:D,3,FALSE)</f>
        <v>#N/A</v>
      </c>
      <c r="T862" s="36" t="str">
        <f>IF(F862&lt;&gt;"",MATCH(R862,'Maximum minutes'!B:B,0),"")</f>
        <v/>
      </c>
      <c r="U862" s="36">
        <f ca="1">IF(F862&lt;&gt;"",COUNTA(OFFSET('Maximum minutes'!$C$1,'Annexe A1 Cours'!T862,0,1,50)),0)</f>
        <v>0</v>
      </c>
      <c r="V862" s="37">
        <f ca="1">IFERROR(OFFSET('Maximum minutes'!$C$1,T862+1,-1+MATCH(G862,OFFSET('Maximum minutes'!$C$1,T862-1,0,1,50),0)),0)</f>
        <v>0</v>
      </c>
      <c r="W862" s="38">
        <f t="shared" ca="1" si="26"/>
        <v>0</v>
      </c>
    </row>
    <row r="863" spans="1:23" s="36" customFormat="1" ht="18.75">
      <c r="A863" s="34"/>
      <c r="B863" s="39"/>
      <c r="C863" s="39"/>
      <c r="D863" s="35"/>
      <c r="E863" s="40"/>
      <c r="F863" s="39"/>
      <c r="G863" s="39"/>
      <c r="H863" s="39"/>
      <c r="I863" s="34"/>
      <c r="J863" s="34"/>
      <c r="K863" s="34"/>
      <c r="L863" s="34"/>
      <c r="M863" s="43" t="str">
        <f ca="1">IFERROR(OFFSET('Maximum minutes'!$C$1,T863,MATCH(IF(G863&lt;&gt;"",G863,F863),OFFSET('Maximum minutes'!$C$1,T863-1,0,1,U863+1),0)-1)*IF(OR(ISNUMBER(J863),J863="sans examen"),1,0)*IF(W863&lt;MinDate,1,0),"")</f>
        <v/>
      </c>
      <c r="N863" s="36">
        <f t="shared" ca="1" si="27"/>
        <v>0</v>
      </c>
      <c r="O863" s="36" t="e">
        <f ca="1">LEFT(OFFSET(Lists!$Q$2,MATCH(E863,Lists!$R$3:$R$19,0),0),4)</f>
        <v>#N/A</v>
      </c>
      <c r="P863" s="36" t="e">
        <f ca="1">MATCH(O863,Lists!$S$2:$S$640,1)</f>
        <v>#N/A</v>
      </c>
      <c r="Q863" s="36" t="e">
        <f ca="1">MATCH(LEFT(OFFSET(Lists!$Q$2,MATCH(E863,Lists!$R$3:$R$19,0)+1,0),4),Lists!$S$3:$S$640,1)</f>
        <v>#N/A</v>
      </c>
      <c r="R863" s="36" t="e">
        <f ca="1">LEFT(OFFSET(Lists!$S$2,P863-1+MATCH(F863,OFFSET(Lists!$T$3,P863-1,0,Q863-P863+1),0),0),6)</f>
        <v>#N/A</v>
      </c>
      <c r="S863" s="36" t="e">
        <f ca="1">VLOOKUP(R863,Lists!B:D,3,FALSE)</f>
        <v>#N/A</v>
      </c>
      <c r="T863" s="36" t="str">
        <f>IF(F863&lt;&gt;"",MATCH(R863,'Maximum minutes'!B:B,0),"")</f>
        <v/>
      </c>
      <c r="U863" s="36">
        <f ca="1">IF(F863&lt;&gt;"",COUNTA(OFFSET('Maximum minutes'!$C$1,'Annexe A1 Cours'!T863,0,1,50)),0)</f>
        <v>0</v>
      </c>
      <c r="V863" s="37">
        <f ca="1">IFERROR(OFFSET('Maximum minutes'!$C$1,T863+1,-1+MATCH(G863,OFFSET('Maximum minutes'!$C$1,T863-1,0,1,50),0)),0)</f>
        <v>0</v>
      </c>
      <c r="W863" s="38">
        <f t="shared" ca="1" si="26"/>
        <v>0</v>
      </c>
    </row>
    <row r="864" spans="1:23" s="36" customFormat="1" ht="18.75">
      <c r="A864" s="34"/>
      <c r="B864" s="39"/>
      <c r="C864" s="39"/>
      <c r="D864" s="35"/>
      <c r="E864" s="40"/>
      <c r="F864" s="39"/>
      <c r="G864" s="39"/>
      <c r="H864" s="39"/>
      <c r="I864" s="34"/>
      <c r="J864" s="34"/>
      <c r="K864" s="34"/>
      <c r="L864" s="34"/>
      <c r="M864" s="43" t="str">
        <f ca="1">IFERROR(OFFSET('Maximum minutes'!$C$1,T864,MATCH(IF(G864&lt;&gt;"",G864,F864),OFFSET('Maximum minutes'!$C$1,T864-1,0,1,U864+1),0)-1)*IF(OR(ISNUMBER(J864),J864="sans examen"),1,0)*IF(W864&lt;MinDate,1,0),"")</f>
        <v/>
      </c>
      <c r="N864" s="36">
        <f t="shared" ca="1" si="27"/>
        <v>0</v>
      </c>
      <c r="O864" s="36" t="e">
        <f ca="1">LEFT(OFFSET(Lists!$Q$2,MATCH(E864,Lists!$R$3:$R$19,0),0),4)</f>
        <v>#N/A</v>
      </c>
      <c r="P864" s="36" t="e">
        <f ca="1">MATCH(O864,Lists!$S$2:$S$640,1)</f>
        <v>#N/A</v>
      </c>
      <c r="Q864" s="36" t="e">
        <f ca="1">MATCH(LEFT(OFFSET(Lists!$Q$2,MATCH(E864,Lists!$R$3:$R$19,0)+1,0),4),Lists!$S$3:$S$640,1)</f>
        <v>#N/A</v>
      </c>
      <c r="R864" s="36" t="e">
        <f ca="1">LEFT(OFFSET(Lists!$S$2,P864-1+MATCH(F864,OFFSET(Lists!$T$3,P864-1,0,Q864-P864+1),0),0),6)</f>
        <v>#N/A</v>
      </c>
      <c r="S864" s="36" t="e">
        <f ca="1">VLOOKUP(R864,Lists!B:D,3,FALSE)</f>
        <v>#N/A</v>
      </c>
      <c r="T864" s="36" t="str">
        <f>IF(F864&lt;&gt;"",MATCH(R864,'Maximum minutes'!B:B,0),"")</f>
        <v/>
      </c>
      <c r="U864" s="36">
        <f ca="1">IF(F864&lt;&gt;"",COUNTA(OFFSET('Maximum minutes'!$C$1,'Annexe A1 Cours'!T864,0,1,50)),0)</f>
        <v>0</v>
      </c>
      <c r="V864" s="37">
        <f ca="1">IFERROR(OFFSET('Maximum minutes'!$C$1,T864+1,-1+MATCH(G864,OFFSET('Maximum minutes'!$C$1,T864-1,0,1,50),0)),0)</f>
        <v>0</v>
      </c>
      <c r="W864" s="38">
        <f t="shared" ca="1" si="26"/>
        <v>0</v>
      </c>
    </row>
    <row r="865" spans="1:23" s="36" customFormat="1" ht="18.75">
      <c r="A865" s="34"/>
      <c r="B865" s="39"/>
      <c r="C865" s="39"/>
      <c r="D865" s="35"/>
      <c r="E865" s="40"/>
      <c r="F865" s="39"/>
      <c r="G865" s="39"/>
      <c r="H865" s="39"/>
      <c r="I865" s="34"/>
      <c r="J865" s="34"/>
      <c r="K865" s="34"/>
      <c r="L865" s="34"/>
      <c r="M865" s="43" t="str">
        <f ca="1">IFERROR(OFFSET('Maximum minutes'!$C$1,T865,MATCH(IF(G865&lt;&gt;"",G865,F865),OFFSET('Maximum minutes'!$C$1,T865-1,0,1,U865+1),0)-1)*IF(OR(ISNUMBER(J865),J865="sans examen"),1,0)*IF(W865&lt;MinDate,1,0),"")</f>
        <v/>
      </c>
      <c r="N865" s="36">
        <f t="shared" ca="1" si="27"/>
        <v>0</v>
      </c>
      <c r="O865" s="36" t="e">
        <f ca="1">LEFT(OFFSET(Lists!$Q$2,MATCH(E865,Lists!$R$3:$R$19,0),0),4)</f>
        <v>#N/A</v>
      </c>
      <c r="P865" s="36" t="e">
        <f ca="1">MATCH(O865,Lists!$S$2:$S$640,1)</f>
        <v>#N/A</v>
      </c>
      <c r="Q865" s="36" t="e">
        <f ca="1">MATCH(LEFT(OFFSET(Lists!$Q$2,MATCH(E865,Lists!$R$3:$R$19,0)+1,0),4),Lists!$S$3:$S$640,1)</f>
        <v>#N/A</v>
      </c>
      <c r="R865" s="36" t="e">
        <f ca="1">LEFT(OFFSET(Lists!$S$2,P865-1+MATCH(F865,OFFSET(Lists!$T$3,P865-1,0,Q865-P865+1),0),0),6)</f>
        <v>#N/A</v>
      </c>
      <c r="S865" s="36" t="e">
        <f ca="1">VLOOKUP(R865,Lists!B:D,3,FALSE)</f>
        <v>#N/A</v>
      </c>
      <c r="T865" s="36" t="str">
        <f>IF(F865&lt;&gt;"",MATCH(R865,'Maximum minutes'!B:B,0),"")</f>
        <v/>
      </c>
      <c r="U865" s="36">
        <f ca="1">IF(F865&lt;&gt;"",COUNTA(OFFSET('Maximum minutes'!$C$1,'Annexe A1 Cours'!T865,0,1,50)),0)</f>
        <v>0</v>
      </c>
      <c r="V865" s="37">
        <f ca="1">IFERROR(OFFSET('Maximum minutes'!$C$1,T865+1,-1+MATCH(G865,OFFSET('Maximum minutes'!$C$1,T865-1,0,1,50),0)),0)</f>
        <v>0</v>
      </c>
      <c r="W865" s="38">
        <f t="shared" ca="1" si="26"/>
        <v>0</v>
      </c>
    </row>
    <row r="866" spans="1:23" s="36" customFormat="1" ht="18.75">
      <c r="A866" s="34"/>
      <c r="B866" s="39"/>
      <c r="C866" s="39"/>
      <c r="D866" s="35"/>
      <c r="E866" s="40"/>
      <c r="F866" s="39"/>
      <c r="G866" s="39"/>
      <c r="H866" s="39"/>
      <c r="I866" s="34"/>
      <c r="J866" s="34"/>
      <c r="K866" s="34"/>
      <c r="L866" s="34"/>
      <c r="M866" s="43" t="str">
        <f ca="1">IFERROR(OFFSET('Maximum minutes'!$C$1,T866,MATCH(IF(G866&lt;&gt;"",G866,F866),OFFSET('Maximum minutes'!$C$1,T866-1,0,1,U866+1),0)-1)*IF(OR(ISNUMBER(J866),J866="sans examen"),1,0)*IF(W866&lt;MinDate,1,0),"")</f>
        <v/>
      </c>
      <c r="N866" s="36">
        <f t="shared" ca="1" si="27"/>
        <v>0</v>
      </c>
      <c r="O866" s="36" t="e">
        <f ca="1">LEFT(OFFSET(Lists!$Q$2,MATCH(E866,Lists!$R$3:$R$19,0),0),4)</f>
        <v>#N/A</v>
      </c>
      <c r="P866" s="36" t="e">
        <f ca="1">MATCH(O866,Lists!$S$2:$S$640,1)</f>
        <v>#N/A</v>
      </c>
      <c r="Q866" s="36" t="e">
        <f ca="1">MATCH(LEFT(OFFSET(Lists!$Q$2,MATCH(E866,Lists!$R$3:$R$19,0)+1,0),4),Lists!$S$3:$S$640,1)</f>
        <v>#N/A</v>
      </c>
      <c r="R866" s="36" t="e">
        <f ca="1">LEFT(OFFSET(Lists!$S$2,P866-1+MATCH(F866,OFFSET(Lists!$T$3,P866-1,0,Q866-P866+1),0),0),6)</f>
        <v>#N/A</v>
      </c>
      <c r="S866" s="36" t="e">
        <f ca="1">VLOOKUP(R866,Lists!B:D,3,FALSE)</f>
        <v>#N/A</v>
      </c>
      <c r="T866" s="36" t="str">
        <f>IF(F866&lt;&gt;"",MATCH(R866,'Maximum minutes'!B:B,0),"")</f>
        <v/>
      </c>
      <c r="U866" s="36">
        <f ca="1">IF(F866&lt;&gt;"",COUNTA(OFFSET('Maximum minutes'!$C$1,'Annexe A1 Cours'!T866,0,1,50)),0)</f>
        <v>0</v>
      </c>
      <c r="V866" s="37">
        <f ca="1">IFERROR(OFFSET('Maximum minutes'!$C$1,T866+1,-1+MATCH(G866,OFFSET('Maximum minutes'!$C$1,T866-1,0,1,50),0)),0)</f>
        <v>0</v>
      </c>
      <c r="W866" s="38">
        <f t="shared" ca="1" si="26"/>
        <v>0</v>
      </c>
    </row>
    <row r="867" spans="1:23" s="36" customFormat="1" ht="18.75">
      <c r="A867" s="34"/>
      <c r="B867" s="39"/>
      <c r="C867" s="39"/>
      <c r="D867" s="35"/>
      <c r="E867" s="40"/>
      <c r="F867" s="39"/>
      <c r="G867" s="39"/>
      <c r="H867" s="39"/>
      <c r="I867" s="34"/>
      <c r="J867" s="34"/>
      <c r="K867" s="34"/>
      <c r="L867" s="34"/>
      <c r="M867" s="43" t="str">
        <f ca="1">IFERROR(OFFSET('Maximum minutes'!$C$1,T867,MATCH(IF(G867&lt;&gt;"",G867,F867),OFFSET('Maximum minutes'!$C$1,T867-1,0,1,U867+1),0)-1)*IF(OR(ISNUMBER(J867),J867="sans examen"),1,0)*IF(W867&lt;MinDate,1,0),"")</f>
        <v/>
      </c>
      <c r="N867" s="36">
        <f t="shared" ca="1" si="27"/>
        <v>0</v>
      </c>
      <c r="O867" s="36" t="e">
        <f ca="1">LEFT(OFFSET(Lists!$Q$2,MATCH(E867,Lists!$R$3:$R$19,0),0),4)</f>
        <v>#N/A</v>
      </c>
      <c r="P867" s="36" t="e">
        <f ca="1">MATCH(O867,Lists!$S$2:$S$640,1)</f>
        <v>#N/A</v>
      </c>
      <c r="Q867" s="36" t="e">
        <f ca="1">MATCH(LEFT(OFFSET(Lists!$Q$2,MATCH(E867,Lists!$R$3:$R$19,0)+1,0),4),Lists!$S$3:$S$640,1)</f>
        <v>#N/A</v>
      </c>
      <c r="R867" s="36" t="e">
        <f ca="1">LEFT(OFFSET(Lists!$S$2,P867-1+MATCH(F867,OFFSET(Lists!$T$3,P867-1,0,Q867-P867+1),0),0),6)</f>
        <v>#N/A</v>
      </c>
      <c r="S867" s="36" t="e">
        <f ca="1">VLOOKUP(R867,Lists!B:D,3,FALSE)</f>
        <v>#N/A</v>
      </c>
      <c r="T867" s="36" t="str">
        <f>IF(F867&lt;&gt;"",MATCH(R867,'Maximum minutes'!B:B,0),"")</f>
        <v/>
      </c>
      <c r="U867" s="36">
        <f ca="1">IF(F867&lt;&gt;"",COUNTA(OFFSET('Maximum minutes'!$C$1,'Annexe A1 Cours'!T867,0,1,50)),0)</f>
        <v>0</v>
      </c>
      <c r="V867" s="37">
        <f ca="1">IFERROR(OFFSET('Maximum minutes'!$C$1,T867+1,-1+MATCH(G867,OFFSET('Maximum minutes'!$C$1,T867-1,0,1,50),0)),0)</f>
        <v>0</v>
      </c>
      <c r="W867" s="38">
        <f t="shared" ca="1" si="26"/>
        <v>0</v>
      </c>
    </row>
    <row r="868" spans="1:23" s="36" customFormat="1" ht="18.75">
      <c r="A868" s="34"/>
      <c r="B868" s="39"/>
      <c r="C868" s="39"/>
      <c r="D868" s="35"/>
      <c r="E868" s="40"/>
      <c r="F868" s="39"/>
      <c r="G868" s="39"/>
      <c r="H868" s="39"/>
      <c r="I868" s="34"/>
      <c r="J868" s="34"/>
      <c r="K868" s="34"/>
      <c r="L868" s="34"/>
      <c r="M868" s="43" t="str">
        <f ca="1">IFERROR(OFFSET('Maximum minutes'!$C$1,T868,MATCH(IF(G868&lt;&gt;"",G868,F868),OFFSET('Maximum minutes'!$C$1,T868-1,0,1,U868+1),0)-1)*IF(OR(ISNUMBER(J868),J868="sans examen"),1,0)*IF(W868&lt;MinDate,1,0),"")</f>
        <v/>
      </c>
      <c r="N868" s="36">
        <f t="shared" ca="1" si="27"/>
        <v>0</v>
      </c>
      <c r="O868" s="36" t="e">
        <f ca="1">LEFT(OFFSET(Lists!$Q$2,MATCH(E868,Lists!$R$3:$R$19,0),0),4)</f>
        <v>#N/A</v>
      </c>
      <c r="P868" s="36" t="e">
        <f ca="1">MATCH(O868,Lists!$S$2:$S$640,1)</f>
        <v>#N/A</v>
      </c>
      <c r="Q868" s="36" t="e">
        <f ca="1">MATCH(LEFT(OFFSET(Lists!$Q$2,MATCH(E868,Lists!$R$3:$R$19,0)+1,0),4),Lists!$S$3:$S$640,1)</f>
        <v>#N/A</v>
      </c>
      <c r="R868" s="36" t="e">
        <f ca="1">LEFT(OFFSET(Lists!$S$2,P868-1+MATCH(F868,OFFSET(Lists!$T$3,P868-1,0,Q868-P868+1),0),0),6)</f>
        <v>#N/A</v>
      </c>
      <c r="S868" s="36" t="e">
        <f ca="1">VLOOKUP(R868,Lists!B:D,3,FALSE)</f>
        <v>#N/A</v>
      </c>
      <c r="T868" s="36" t="str">
        <f>IF(F868&lt;&gt;"",MATCH(R868,'Maximum minutes'!B:B,0),"")</f>
        <v/>
      </c>
      <c r="U868" s="36">
        <f ca="1">IF(F868&lt;&gt;"",COUNTA(OFFSET('Maximum minutes'!$C$1,'Annexe A1 Cours'!T868,0,1,50)),0)</f>
        <v>0</v>
      </c>
      <c r="V868" s="37">
        <f ca="1">IFERROR(OFFSET('Maximum minutes'!$C$1,T868+1,-1+MATCH(G868,OFFSET('Maximum minutes'!$C$1,T868-1,0,1,50),0)),0)</f>
        <v>0</v>
      </c>
      <c r="W868" s="38">
        <f t="shared" ca="1" si="26"/>
        <v>0</v>
      </c>
    </row>
    <row r="869" spans="1:23" s="36" customFormat="1" ht="18.75">
      <c r="A869" s="34"/>
      <c r="B869" s="39"/>
      <c r="C869" s="39"/>
      <c r="D869" s="35"/>
      <c r="E869" s="40"/>
      <c r="F869" s="39"/>
      <c r="G869" s="39"/>
      <c r="H869" s="39"/>
      <c r="I869" s="34"/>
      <c r="J869" s="34"/>
      <c r="K869" s="34"/>
      <c r="L869" s="34"/>
      <c r="M869" s="43" t="str">
        <f ca="1">IFERROR(OFFSET('Maximum minutes'!$C$1,T869,MATCH(IF(G869&lt;&gt;"",G869,F869),OFFSET('Maximum minutes'!$C$1,T869-1,0,1,U869+1),0)-1)*IF(OR(ISNUMBER(J869),J869="sans examen"),1,0)*IF(W869&lt;MinDate,1,0),"")</f>
        <v/>
      </c>
      <c r="N869" s="36">
        <f t="shared" ca="1" si="27"/>
        <v>0</v>
      </c>
      <c r="O869" s="36" t="e">
        <f ca="1">LEFT(OFFSET(Lists!$Q$2,MATCH(E869,Lists!$R$3:$R$19,0),0),4)</f>
        <v>#N/A</v>
      </c>
      <c r="P869" s="36" t="e">
        <f ca="1">MATCH(O869,Lists!$S$2:$S$640,1)</f>
        <v>#N/A</v>
      </c>
      <c r="Q869" s="36" t="e">
        <f ca="1">MATCH(LEFT(OFFSET(Lists!$Q$2,MATCH(E869,Lists!$R$3:$R$19,0)+1,0),4),Lists!$S$3:$S$640,1)</f>
        <v>#N/A</v>
      </c>
      <c r="R869" s="36" t="e">
        <f ca="1">LEFT(OFFSET(Lists!$S$2,P869-1+MATCH(F869,OFFSET(Lists!$T$3,P869-1,0,Q869-P869+1),0),0),6)</f>
        <v>#N/A</v>
      </c>
      <c r="S869" s="36" t="e">
        <f ca="1">VLOOKUP(R869,Lists!B:D,3,FALSE)</f>
        <v>#N/A</v>
      </c>
      <c r="T869" s="36" t="str">
        <f>IF(F869&lt;&gt;"",MATCH(R869,'Maximum minutes'!B:B,0),"")</f>
        <v/>
      </c>
      <c r="U869" s="36">
        <f ca="1">IF(F869&lt;&gt;"",COUNTA(OFFSET('Maximum minutes'!$C$1,'Annexe A1 Cours'!T869,0,1,50)),0)</f>
        <v>0</v>
      </c>
      <c r="V869" s="37">
        <f ca="1">IFERROR(OFFSET('Maximum minutes'!$C$1,T869+1,-1+MATCH(G869,OFFSET('Maximum minutes'!$C$1,T869-1,0,1,50),0)),0)</f>
        <v>0</v>
      </c>
      <c r="W869" s="38">
        <f t="shared" ca="1" si="26"/>
        <v>0</v>
      </c>
    </row>
    <row r="870" spans="1:23" s="36" customFormat="1" ht="18.75">
      <c r="A870" s="34"/>
      <c r="B870" s="39"/>
      <c r="C870" s="39"/>
      <c r="D870" s="35"/>
      <c r="E870" s="40"/>
      <c r="F870" s="39"/>
      <c r="G870" s="39"/>
      <c r="H870" s="39"/>
      <c r="I870" s="34"/>
      <c r="J870" s="34"/>
      <c r="K870" s="34"/>
      <c r="L870" s="34"/>
      <c r="M870" s="43" t="str">
        <f ca="1">IFERROR(OFFSET('Maximum minutes'!$C$1,T870,MATCH(IF(G870&lt;&gt;"",G870,F870),OFFSET('Maximum minutes'!$C$1,T870-1,0,1,U870+1),0)-1)*IF(OR(ISNUMBER(J870),J870="sans examen"),1,0)*IF(W870&lt;MinDate,1,0),"")</f>
        <v/>
      </c>
      <c r="N870" s="36">
        <f t="shared" ca="1" si="27"/>
        <v>0</v>
      </c>
      <c r="O870" s="36" t="e">
        <f ca="1">LEFT(OFFSET(Lists!$Q$2,MATCH(E870,Lists!$R$3:$R$19,0),0),4)</f>
        <v>#N/A</v>
      </c>
      <c r="P870" s="36" t="e">
        <f ca="1">MATCH(O870,Lists!$S$2:$S$640,1)</f>
        <v>#N/A</v>
      </c>
      <c r="Q870" s="36" t="e">
        <f ca="1">MATCH(LEFT(OFFSET(Lists!$Q$2,MATCH(E870,Lists!$R$3:$R$19,0)+1,0),4),Lists!$S$3:$S$640,1)</f>
        <v>#N/A</v>
      </c>
      <c r="R870" s="36" t="e">
        <f ca="1">LEFT(OFFSET(Lists!$S$2,P870-1+MATCH(F870,OFFSET(Lists!$T$3,P870-1,0,Q870-P870+1),0),0),6)</f>
        <v>#N/A</v>
      </c>
      <c r="S870" s="36" t="e">
        <f ca="1">VLOOKUP(R870,Lists!B:D,3,FALSE)</f>
        <v>#N/A</v>
      </c>
      <c r="T870" s="36" t="str">
        <f>IF(F870&lt;&gt;"",MATCH(R870,'Maximum minutes'!B:B,0),"")</f>
        <v/>
      </c>
      <c r="U870" s="36">
        <f ca="1">IF(F870&lt;&gt;"",COUNTA(OFFSET('Maximum minutes'!$C$1,'Annexe A1 Cours'!T870,0,1,50)),0)</f>
        <v>0</v>
      </c>
      <c r="V870" s="37">
        <f ca="1">IFERROR(OFFSET('Maximum minutes'!$C$1,T870+1,-1+MATCH(G870,OFFSET('Maximum minutes'!$C$1,T870-1,0,1,50),0)),0)</f>
        <v>0</v>
      </c>
      <c r="W870" s="38">
        <f t="shared" ca="1" si="26"/>
        <v>0</v>
      </c>
    </row>
    <row r="871" spans="1:23" s="36" customFormat="1" ht="18.75">
      <c r="A871" s="34"/>
      <c r="B871" s="39"/>
      <c r="C871" s="39"/>
      <c r="D871" s="35"/>
      <c r="E871" s="40"/>
      <c r="F871" s="39"/>
      <c r="G871" s="39"/>
      <c r="H871" s="39"/>
      <c r="I871" s="34"/>
      <c r="J871" s="34"/>
      <c r="K871" s="34"/>
      <c r="L871" s="34"/>
      <c r="M871" s="43" t="str">
        <f ca="1">IFERROR(OFFSET('Maximum minutes'!$C$1,T871,MATCH(IF(G871&lt;&gt;"",G871,F871),OFFSET('Maximum minutes'!$C$1,T871-1,0,1,U871+1),0)-1)*IF(OR(ISNUMBER(J871),J871="sans examen"),1,0)*IF(W871&lt;MinDate,1,0),"")</f>
        <v/>
      </c>
      <c r="N871" s="36">
        <f t="shared" ca="1" si="27"/>
        <v>0</v>
      </c>
      <c r="O871" s="36" t="e">
        <f ca="1">LEFT(OFFSET(Lists!$Q$2,MATCH(E871,Lists!$R$3:$R$19,0),0),4)</f>
        <v>#N/A</v>
      </c>
      <c r="P871" s="36" t="e">
        <f ca="1">MATCH(O871,Lists!$S$2:$S$640,1)</f>
        <v>#N/A</v>
      </c>
      <c r="Q871" s="36" t="e">
        <f ca="1">MATCH(LEFT(OFFSET(Lists!$Q$2,MATCH(E871,Lists!$R$3:$R$19,0)+1,0),4),Lists!$S$3:$S$640,1)</f>
        <v>#N/A</v>
      </c>
      <c r="R871" s="36" t="e">
        <f ca="1">LEFT(OFFSET(Lists!$S$2,P871-1+MATCH(F871,OFFSET(Lists!$T$3,P871-1,0,Q871-P871+1),0),0),6)</f>
        <v>#N/A</v>
      </c>
      <c r="S871" s="36" t="e">
        <f ca="1">VLOOKUP(R871,Lists!B:D,3,FALSE)</f>
        <v>#N/A</v>
      </c>
      <c r="T871" s="36" t="str">
        <f>IF(F871&lt;&gt;"",MATCH(R871,'Maximum minutes'!B:B,0),"")</f>
        <v/>
      </c>
      <c r="U871" s="36">
        <f ca="1">IF(F871&lt;&gt;"",COUNTA(OFFSET('Maximum minutes'!$C$1,'Annexe A1 Cours'!T871,0,1,50)),0)</f>
        <v>0</v>
      </c>
      <c r="V871" s="37">
        <f ca="1">IFERROR(OFFSET('Maximum minutes'!$C$1,T871+1,-1+MATCH(G871,OFFSET('Maximum minutes'!$C$1,T871-1,0,1,50),0)),0)</f>
        <v>0</v>
      </c>
      <c r="W871" s="38">
        <f t="shared" ca="1" si="26"/>
        <v>0</v>
      </c>
    </row>
    <row r="872" spans="1:23" s="36" customFormat="1" ht="18.75">
      <c r="A872" s="34"/>
      <c r="B872" s="39"/>
      <c r="C872" s="39"/>
      <c r="D872" s="35"/>
      <c r="E872" s="40"/>
      <c r="F872" s="39"/>
      <c r="G872" s="39"/>
      <c r="H872" s="39"/>
      <c r="I872" s="34"/>
      <c r="J872" s="34"/>
      <c r="K872" s="34"/>
      <c r="L872" s="34"/>
      <c r="M872" s="43" t="str">
        <f ca="1">IFERROR(OFFSET('Maximum minutes'!$C$1,T872,MATCH(IF(G872&lt;&gt;"",G872,F872),OFFSET('Maximum minutes'!$C$1,T872-1,0,1,U872+1),0)-1)*IF(OR(ISNUMBER(J872),J872="sans examen"),1,0)*IF(W872&lt;MinDate,1,0),"")</f>
        <v/>
      </c>
      <c r="N872" s="36">
        <f t="shared" ca="1" si="27"/>
        <v>0</v>
      </c>
      <c r="O872" s="36" t="e">
        <f ca="1">LEFT(OFFSET(Lists!$Q$2,MATCH(E872,Lists!$R$3:$R$19,0),0),4)</f>
        <v>#N/A</v>
      </c>
      <c r="P872" s="36" t="e">
        <f ca="1">MATCH(O872,Lists!$S$2:$S$640,1)</f>
        <v>#N/A</v>
      </c>
      <c r="Q872" s="36" t="e">
        <f ca="1">MATCH(LEFT(OFFSET(Lists!$Q$2,MATCH(E872,Lists!$R$3:$R$19,0)+1,0),4),Lists!$S$3:$S$640,1)</f>
        <v>#N/A</v>
      </c>
      <c r="R872" s="36" t="e">
        <f ca="1">LEFT(OFFSET(Lists!$S$2,P872-1+MATCH(F872,OFFSET(Lists!$T$3,P872-1,0,Q872-P872+1),0),0),6)</f>
        <v>#N/A</v>
      </c>
      <c r="S872" s="36" t="e">
        <f ca="1">VLOOKUP(R872,Lists!B:D,3,FALSE)</f>
        <v>#N/A</v>
      </c>
      <c r="T872" s="36" t="str">
        <f>IF(F872&lt;&gt;"",MATCH(R872,'Maximum minutes'!B:B,0),"")</f>
        <v/>
      </c>
      <c r="U872" s="36">
        <f ca="1">IF(F872&lt;&gt;"",COUNTA(OFFSET('Maximum minutes'!$C$1,'Annexe A1 Cours'!T872,0,1,50)),0)</f>
        <v>0</v>
      </c>
      <c r="V872" s="37">
        <f ca="1">IFERROR(OFFSET('Maximum minutes'!$C$1,T872+1,-1+MATCH(G872,OFFSET('Maximum minutes'!$C$1,T872-1,0,1,50),0)),0)</f>
        <v>0</v>
      </c>
      <c r="W872" s="38">
        <f t="shared" ca="1" si="26"/>
        <v>0</v>
      </c>
    </row>
    <row r="873" spans="1:23" s="36" customFormat="1" ht="18.75">
      <c r="A873" s="34"/>
      <c r="B873" s="39"/>
      <c r="C873" s="39"/>
      <c r="D873" s="35"/>
      <c r="E873" s="40"/>
      <c r="F873" s="39"/>
      <c r="G873" s="39"/>
      <c r="H873" s="39"/>
      <c r="I873" s="34"/>
      <c r="J873" s="34"/>
      <c r="K873" s="34"/>
      <c r="L873" s="34"/>
      <c r="M873" s="43" t="str">
        <f ca="1">IFERROR(OFFSET('Maximum minutes'!$C$1,T873,MATCH(IF(G873&lt;&gt;"",G873,F873),OFFSET('Maximum minutes'!$C$1,T873-1,0,1,U873+1),0)-1)*IF(OR(ISNUMBER(J873),J873="sans examen"),1,0)*IF(W873&lt;MinDate,1,0),"")</f>
        <v/>
      </c>
      <c r="N873" s="36">
        <f t="shared" ca="1" si="27"/>
        <v>0</v>
      </c>
      <c r="O873" s="36" t="e">
        <f ca="1">LEFT(OFFSET(Lists!$Q$2,MATCH(E873,Lists!$R$3:$R$19,0),0),4)</f>
        <v>#N/A</v>
      </c>
      <c r="P873" s="36" t="e">
        <f ca="1">MATCH(O873,Lists!$S$2:$S$640,1)</f>
        <v>#N/A</v>
      </c>
      <c r="Q873" s="36" t="e">
        <f ca="1">MATCH(LEFT(OFFSET(Lists!$Q$2,MATCH(E873,Lists!$R$3:$R$19,0)+1,0),4),Lists!$S$3:$S$640,1)</f>
        <v>#N/A</v>
      </c>
      <c r="R873" s="36" t="e">
        <f ca="1">LEFT(OFFSET(Lists!$S$2,P873-1+MATCH(F873,OFFSET(Lists!$T$3,P873-1,0,Q873-P873+1),0),0),6)</f>
        <v>#N/A</v>
      </c>
      <c r="S873" s="36" t="e">
        <f ca="1">VLOOKUP(R873,Lists!B:D,3,FALSE)</f>
        <v>#N/A</v>
      </c>
      <c r="T873" s="36" t="str">
        <f>IF(F873&lt;&gt;"",MATCH(R873,'Maximum minutes'!B:B,0),"")</f>
        <v/>
      </c>
      <c r="U873" s="36">
        <f ca="1">IF(F873&lt;&gt;"",COUNTA(OFFSET('Maximum minutes'!$C$1,'Annexe A1 Cours'!T873,0,1,50)),0)</f>
        <v>0</v>
      </c>
      <c r="V873" s="37">
        <f ca="1">IFERROR(OFFSET('Maximum minutes'!$C$1,T873+1,-1+MATCH(G873,OFFSET('Maximum minutes'!$C$1,T873-1,0,1,50),0)),0)</f>
        <v>0</v>
      </c>
      <c r="W873" s="38">
        <f t="shared" ca="1" si="26"/>
        <v>0</v>
      </c>
    </row>
    <row r="874" spans="1:23" s="36" customFormat="1" ht="18.75">
      <c r="A874" s="34"/>
      <c r="B874" s="39"/>
      <c r="C874" s="39"/>
      <c r="D874" s="35"/>
      <c r="E874" s="40"/>
      <c r="F874" s="39"/>
      <c r="G874" s="39"/>
      <c r="H874" s="39"/>
      <c r="I874" s="34"/>
      <c r="J874" s="34"/>
      <c r="K874" s="34"/>
      <c r="L874" s="34"/>
      <c r="M874" s="43" t="str">
        <f ca="1">IFERROR(OFFSET('Maximum minutes'!$C$1,T874,MATCH(IF(G874&lt;&gt;"",G874,F874),OFFSET('Maximum minutes'!$C$1,T874-1,0,1,U874+1),0)-1)*IF(OR(ISNUMBER(J874),J874="sans examen"),1,0)*IF(W874&lt;MinDate,1,0),"")</f>
        <v/>
      </c>
      <c r="N874" s="36">
        <f t="shared" ca="1" si="27"/>
        <v>0</v>
      </c>
      <c r="O874" s="36" t="e">
        <f ca="1">LEFT(OFFSET(Lists!$Q$2,MATCH(E874,Lists!$R$3:$R$19,0),0),4)</f>
        <v>#N/A</v>
      </c>
      <c r="P874" s="36" t="e">
        <f ca="1">MATCH(O874,Lists!$S$2:$S$640,1)</f>
        <v>#N/A</v>
      </c>
      <c r="Q874" s="36" t="e">
        <f ca="1">MATCH(LEFT(OFFSET(Lists!$Q$2,MATCH(E874,Lists!$R$3:$R$19,0)+1,0),4),Lists!$S$3:$S$640,1)</f>
        <v>#N/A</v>
      </c>
      <c r="R874" s="36" t="e">
        <f ca="1">LEFT(OFFSET(Lists!$S$2,P874-1+MATCH(F874,OFFSET(Lists!$T$3,P874-1,0,Q874-P874+1),0),0),6)</f>
        <v>#N/A</v>
      </c>
      <c r="S874" s="36" t="e">
        <f ca="1">VLOOKUP(R874,Lists!B:D,3,FALSE)</f>
        <v>#N/A</v>
      </c>
      <c r="T874" s="36" t="str">
        <f>IF(F874&lt;&gt;"",MATCH(R874,'Maximum minutes'!B:B,0),"")</f>
        <v/>
      </c>
      <c r="U874" s="36">
        <f ca="1">IF(F874&lt;&gt;"",COUNTA(OFFSET('Maximum minutes'!$C$1,'Annexe A1 Cours'!T874,0,1,50)),0)</f>
        <v>0</v>
      </c>
      <c r="V874" s="37">
        <f ca="1">IFERROR(OFFSET('Maximum minutes'!$C$1,T874+1,-1+MATCH(G874,OFFSET('Maximum minutes'!$C$1,T874-1,0,1,50),0)),0)</f>
        <v>0</v>
      </c>
      <c r="W874" s="38">
        <f t="shared" ca="1" si="26"/>
        <v>0</v>
      </c>
    </row>
    <row r="875" spans="1:23" s="36" customFormat="1" ht="18.75">
      <c r="A875" s="34"/>
      <c r="B875" s="39"/>
      <c r="C875" s="39"/>
      <c r="D875" s="35"/>
      <c r="E875" s="40"/>
      <c r="F875" s="39"/>
      <c r="G875" s="39"/>
      <c r="H875" s="39"/>
      <c r="I875" s="34"/>
      <c r="J875" s="34"/>
      <c r="K875" s="34"/>
      <c r="L875" s="34"/>
      <c r="M875" s="43" t="str">
        <f ca="1">IFERROR(OFFSET('Maximum minutes'!$C$1,T875,MATCH(IF(G875&lt;&gt;"",G875,F875),OFFSET('Maximum minutes'!$C$1,T875-1,0,1,U875+1),0)-1)*IF(OR(ISNUMBER(J875),J875="sans examen"),1,0)*IF(W875&lt;MinDate,1,0),"")</f>
        <v/>
      </c>
      <c r="N875" s="36">
        <f t="shared" ca="1" si="27"/>
        <v>0</v>
      </c>
      <c r="O875" s="36" t="e">
        <f ca="1">LEFT(OFFSET(Lists!$Q$2,MATCH(E875,Lists!$R$3:$R$19,0),0),4)</f>
        <v>#N/A</v>
      </c>
      <c r="P875" s="36" t="e">
        <f ca="1">MATCH(O875,Lists!$S$2:$S$640,1)</f>
        <v>#N/A</v>
      </c>
      <c r="Q875" s="36" t="e">
        <f ca="1">MATCH(LEFT(OFFSET(Lists!$Q$2,MATCH(E875,Lists!$R$3:$R$19,0)+1,0),4),Lists!$S$3:$S$640,1)</f>
        <v>#N/A</v>
      </c>
      <c r="R875" s="36" t="e">
        <f ca="1">LEFT(OFFSET(Lists!$S$2,P875-1+MATCH(F875,OFFSET(Lists!$T$3,P875-1,0,Q875-P875+1),0),0),6)</f>
        <v>#N/A</v>
      </c>
      <c r="S875" s="36" t="e">
        <f ca="1">VLOOKUP(R875,Lists!B:D,3,FALSE)</f>
        <v>#N/A</v>
      </c>
      <c r="T875" s="36" t="str">
        <f>IF(F875&lt;&gt;"",MATCH(R875,'Maximum minutes'!B:B,0),"")</f>
        <v/>
      </c>
      <c r="U875" s="36">
        <f ca="1">IF(F875&lt;&gt;"",COUNTA(OFFSET('Maximum minutes'!$C$1,'Annexe A1 Cours'!T875,0,1,50)),0)</f>
        <v>0</v>
      </c>
      <c r="V875" s="37">
        <f ca="1">IFERROR(OFFSET('Maximum minutes'!$C$1,T875+1,-1+MATCH(G875,OFFSET('Maximum minutes'!$C$1,T875-1,0,1,50),0)),0)</f>
        <v>0</v>
      </c>
      <c r="W875" s="38">
        <f t="shared" ca="1" si="26"/>
        <v>0</v>
      </c>
    </row>
    <row r="876" spans="1:23" s="36" customFormat="1" ht="18.75">
      <c r="A876" s="34"/>
      <c r="B876" s="39"/>
      <c r="C876" s="39"/>
      <c r="D876" s="35"/>
      <c r="E876" s="40"/>
      <c r="F876" s="39"/>
      <c r="G876" s="39"/>
      <c r="H876" s="39"/>
      <c r="I876" s="34"/>
      <c r="J876" s="34"/>
      <c r="K876" s="34"/>
      <c r="L876" s="34"/>
      <c r="M876" s="43" t="str">
        <f ca="1">IFERROR(OFFSET('Maximum minutes'!$C$1,T876,MATCH(IF(G876&lt;&gt;"",G876,F876),OFFSET('Maximum minutes'!$C$1,T876-1,0,1,U876+1),0)-1)*IF(OR(ISNUMBER(J876),J876="sans examen"),1,0)*IF(W876&lt;MinDate,1,0),"")</f>
        <v/>
      </c>
      <c r="N876" s="36">
        <f t="shared" ca="1" si="27"/>
        <v>0</v>
      </c>
      <c r="O876" s="36" t="e">
        <f ca="1">LEFT(OFFSET(Lists!$Q$2,MATCH(E876,Lists!$R$3:$R$19,0),0),4)</f>
        <v>#N/A</v>
      </c>
      <c r="P876" s="36" t="e">
        <f ca="1">MATCH(O876,Lists!$S$2:$S$640,1)</f>
        <v>#N/A</v>
      </c>
      <c r="Q876" s="36" t="e">
        <f ca="1">MATCH(LEFT(OFFSET(Lists!$Q$2,MATCH(E876,Lists!$R$3:$R$19,0)+1,0),4),Lists!$S$3:$S$640,1)</f>
        <v>#N/A</v>
      </c>
      <c r="R876" s="36" t="e">
        <f ca="1">LEFT(OFFSET(Lists!$S$2,P876-1+MATCH(F876,OFFSET(Lists!$T$3,P876-1,0,Q876-P876+1),0),0),6)</f>
        <v>#N/A</v>
      </c>
      <c r="S876" s="36" t="e">
        <f ca="1">VLOOKUP(R876,Lists!B:D,3,FALSE)</f>
        <v>#N/A</v>
      </c>
      <c r="T876" s="36" t="str">
        <f>IF(F876&lt;&gt;"",MATCH(R876,'Maximum minutes'!B:B,0),"")</f>
        <v/>
      </c>
      <c r="U876" s="36">
        <f ca="1">IF(F876&lt;&gt;"",COUNTA(OFFSET('Maximum minutes'!$C$1,'Annexe A1 Cours'!T876,0,1,50)),0)</f>
        <v>0</v>
      </c>
      <c r="V876" s="37">
        <f ca="1">IFERROR(OFFSET('Maximum minutes'!$C$1,T876+1,-1+MATCH(G876,OFFSET('Maximum minutes'!$C$1,T876-1,0,1,50),0)),0)</f>
        <v>0</v>
      </c>
      <c r="W876" s="38">
        <f t="shared" ca="1" si="26"/>
        <v>0</v>
      </c>
    </row>
    <row r="877" spans="1:23" s="36" customFormat="1" ht="18.75">
      <c r="A877" s="34"/>
      <c r="B877" s="39"/>
      <c r="C877" s="39"/>
      <c r="D877" s="35"/>
      <c r="E877" s="40"/>
      <c r="F877" s="39"/>
      <c r="G877" s="39"/>
      <c r="H877" s="39"/>
      <c r="I877" s="34"/>
      <c r="J877" s="34"/>
      <c r="K877" s="34"/>
      <c r="L877" s="34"/>
      <c r="M877" s="43" t="str">
        <f ca="1">IFERROR(OFFSET('Maximum minutes'!$C$1,T877,MATCH(IF(G877&lt;&gt;"",G877,F877),OFFSET('Maximum minutes'!$C$1,T877-1,0,1,U877+1),0)-1)*IF(OR(ISNUMBER(J877),J877="sans examen"),1,0)*IF(W877&lt;MinDate,1,0),"")</f>
        <v/>
      </c>
      <c r="N877" s="36">
        <f t="shared" ca="1" si="27"/>
        <v>0</v>
      </c>
      <c r="O877" s="36" t="e">
        <f ca="1">LEFT(OFFSET(Lists!$Q$2,MATCH(E877,Lists!$R$3:$R$19,0),0),4)</f>
        <v>#N/A</v>
      </c>
      <c r="P877" s="36" t="e">
        <f ca="1">MATCH(O877,Lists!$S$2:$S$640,1)</f>
        <v>#N/A</v>
      </c>
      <c r="Q877" s="36" t="e">
        <f ca="1">MATCH(LEFT(OFFSET(Lists!$Q$2,MATCH(E877,Lists!$R$3:$R$19,0)+1,0),4),Lists!$S$3:$S$640,1)</f>
        <v>#N/A</v>
      </c>
      <c r="R877" s="36" t="e">
        <f ca="1">LEFT(OFFSET(Lists!$S$2,P877-1+MATCH(F877,OFFSET(Lists!$T$3,P877-1,0,Q877-P877+1),0),0),6)</f>
        <v>#N/A</v>
      </c>
      <c r="S877" s="36" t="e">
        <f ca="1">VLOOKUP(R877,Lists!B:D,3,FALSE)</f>
        <v>#N/A</v>
      </c>
      <c r="T877" s="36" t="str">
        <f>IF(F877&lt;&gt;"",MATCH(R877,'Maximum minutes'!B:B,0),"")</f>
        <v/>
      </c>
      <c r="U877" s="36">
        <f ca="1">IF(F877&lt;&gt;"",COUNTA(OFFSET('Maximum minutes'!$C$1,'Annexe A1 Cours'!T877,0,1,50)),0)</f>
        <v>0</v>
      </c>
      <c r="V877" s="37">
        <f ca="1">IFERROR(OFFSET('Maximum minutes'!$C$1,T877+1,-1+MATCH(G877,OFFSET('Maximum minutes'!$C$1,T877-1,0,1,50),0)),0)</f>
        <v>0</v>
      </c>
      <c r="W877" s="38">
        <f t="shared" ca="1" si="26"/>
        <v>0</v>
      </c>
    </row>
    <row r="878" spans="1:23" s="36" customFormat="1" ht="18.75">
      <c r="A878" s="34"/>
      <c r="B878" s="39"/>
      <c r="C878" s="39"/>
      <c r="D878" s="35"/>
      <c r="E878" s="40"/>
      <c r="F878" s="39"/>
      <c r="G878" s="39"/>
      <c r="H878" s="39"/>
      <c r="I878" s="34"/>
      <c r="J878" s="34"/>
      <c r="K878" s="34"/>
      <c r="L878" s="34"/>
      <c r="M878" s="43" t="str">
        <f ca="1">IFERROR(OFFSET('Maximum minutes'!$C$1,T878,MATCH(IF(G878&lt;&gt;"",G878,F878),OFFSET('Maximum minutes'!$C$1,T878-1,0,1,U878+1),0)-1)*IF(OR(ISNUMBER(J878),J878="sans examen"),1,0)*IF(W878&lt;MinDate,1,0),"")</f>
        <v/>
      </c>
      <c r="N878" s="36">
        <f t="shared" ca="1" si="27"/>
        <v>0</v>
      </c>
      <c r="O878" s="36" t="e">
        <f ca="1">LEFT(OFFSET(Lists!$Q$2,MATCH(E878,Lists!$R$3:$R$19,0),0),4)</f>
        <v>#N/A</v>
      </c>
      <c r="P878" s="36" t="e">
        <f ca="1">MATCH(O878,Lists!$S$2:$S$640,1)</f>
        <v>#N/A</v>
      </c>
      <c r="Q878" s="36" t="e">
        <f ca="1">MATCH(LEFT(OFFSET(Lists!$Q$2,MATCH(E878,Lists!$R$3:$R$19,0)+1,0),4),Lists!$S$3:$S$640,1)</f>
        <v>#N/A</v>
      </c>
      <c r="R878" s="36" t="e">
        <f ca="1">LEFT(OFFSET(Lists!$S$2,P878-1+MATCH(F878,OFFSET(Lists!$T$3,P878-1,0,Q878-P878+1),0),0),6)</f>
        <v>#N/A</v>
      </c>
      <c r="S878" s="36" t="e">
        <f ca="1">VLOOKUP(R878,Lists!B:D,3,FALSE)</f>
        <v>#N/A</v>
      </c>
      <c r="T878" s="36" t="str">
        <f>IF(F878&lt;&gt;"",MATCH(R878,'Maximum minutes'!B:B,0),"")</f>
        <v/>
      </c>
      <c r="U878" s="36">
        <f ca="1">IF(F878&lt;&gt;"",COUNTA(OFFSET('Maximum minutes'!$C$1,'Annexe A1 Cours'!T878,0,1,50)),0)</f>
        <v>0</v>
      </c>
      <c r="V878" s="37">
        <f ca="1">IFERROR(OFFSET('Maximum minutes'!$C$1,T878+1,-1+MATCH(G878,OFFSET('Maximum minutes'!$C$1,T878-1,0,1,50),0)),0)</f>
        <v>0</v>
      </c>
      <c r="W878" s="38">
        <f t="shared" ca="1" si="26"/>
        <v>0</v>
      </c>
    </row>
    <row r="879" spans="1:23" s="36" customFormat="1" ht="18.75">
      <c r="A879" s="34"/>
      <c r="B879" s="39"/>
      <c r="C879" s="39"/>
      <c r="D879" s="35"/>
      <c r="E879" s="40"/>
      <c r="F879" s="39"/>
      <c r="G879" s="39"/>
      <c r="H879" s="39"/>
      <c r="I879" s="34"/>
      <c r="J879" s="34"/>
      <c r="K879" s="34"/>
      <c r="L879" s="34"/>
      <c r="M879" s="43" t="str">
        <f ca="1">IFERROR(OFFSET('Maximum minutes'!$C$1,T879,MATCH(IF(G879&lt;&gt;"",G879,F879),OFFSET('Maximum minutes'!$C$1,T879-1,0,1,U879+1),0)-1)*IF(OR(ISNUMBER(J879),J879="sans examen"),1,0)*IF(W879&lt;MinDate,1,0),"")</f>
        <v/>
      </c>
      <c r="N879" s="36">
        <f t="shared" ca="1" si="27"/>
        <v>0</v>
      </c>
      <c r="O879" s="36" t="e">
        <f ca="1">LEFT(OFFSET(Lists!$Q$2,MATCH(E879,Lists!$R$3:$R$19,0),0),4)</f>
        <v>#N/A</v>
      </c>
      <c r="P879" s="36" t="e">
        <f ca="1">MATCH(O879,Lists!$S$2:$S$640,1)</f>
        <v>#N/A</v>
      </c>
      <c r="Q879" s="36" t="e">
        <f ca="1">MATCH(LEFT(OFFSET(Lists!$Q$2,MATCH(E879,Lists!$R$3:$R$19,0)+1,0),4),Lists!$S$3:$S$640,1)</f>
        <v>#N/A</v>
      </c>
      <c r="R879" s="36" t="e">
        <f ca="1">LEFT(OFFSET(Lists!$S$2,P879-1+MATCH(F879,OFFSET(Lists!$T$3,P879-1,0,Q879-P879+1),0),0),6)</f>
        <v>#N/A</v>
      </c>
      <c r="S879" s="36" t="e">
        <f ca="1">VLOOKUP(R879,Lists!B:D,3,FALSE)</f>
        <v>#N/A</v>
      </c>
      <c r="T879" s="36" t="str">
        <f>IF(F879&lt;&gt;"",MATCH(R879,'Maximum minutes'!B:B,0),"")</f>
        <v/>
      </c>
      <c r="U879" s="36">
        <f ca="1">IF(F879&lt;&gt;"",COUNTA(OFFSET('Maximum minutes'!$C$1,'Annexe A1 Cours'!T879,0,1,50)),0)</f>
        <v>0</v>
      </c>
      <c r="V879" s="37">
        <f ca="1">IFERROR(OFFSET('Maximum minutes'!$C$1,T879+1,-1+MATCH(G879,OFFSET('Maximum minutes'!$C$1,T879-1,0,1,50),0)),0)</f>
        <v>0</v>
      </c>
      <c r="W879" s="38">
        <f t="shared" ca="1" si="26"/>
        <v>0</v>
      </c>
    </row>
    <row r="880" spans="1:23" s="36" customFormat="1" ht="18.75">
      <c r="A880" s="34"/>
      <c r="B880" s="39"/>
      <c r="C880" s="39"/>
      <c r="D880" s="35"/>
      <c r="E880" s="40"/>
      <c r="F880" s="39"/>
      <c r="G880" s="39"/>
      <c r="H880" s="39"/>
      <c r="I880" s="34"/>
      <c r="J880" s="34"/>
      <c r="K880" s="34"/>
      <c r="L880" s="34"/>
      <c r="M880" s="43" t="str">
        <f ca="1">IFERROR(OFFSET('Maximum minutes'!$C$1,T880,MATCH(IF(G880&lt;&gt;"",G880,F880),OFFSET('Maximum minutes'!$C$1,T880-1,0,1,U880+1),0)-1)*IF(OR(ISNUMBER(J880),J880="sans examen"),1,0)*IF(W880&lt;MinDate,1,0),"")</f>
        <v/>
      </c>
      <c r="N880" s="36">
        <f t="shared" ca="1" si="27"/>
        <v>0</v>
      </c>
      <c r="O880" s="36" t="e">
        <f ca="1">LEFT(OFFSET(Lists!$Q$2,MATCH(E880,Lists!$R$3:$R$19,0),0),4)</f>
        <v>#N/A</v>
      </c>
      <c r="P880" s="36" t="e">
        <f ca="1">MATCH(O880,Lists!$S$2:$S$640,1)</f>
        <v>#N/A</v>
      </c>
      <c r="Q880" s="36" t="e">
        <f ca="1">MATCH(LEFT(OFFSET(Lists!$Q$2,MATCH(E880,Lists!$R$3:$R$19,0)+1,0),4),Lists!$S$3:$S$640,1)</f>
        <v>#N/A</v>
      </c>
      <c r="R880" s="36" t="e">
        <f ca="1">LEFT(OFFSET(Lists!$S$2,P880-1+MATCH(F880,OFFSET(Lists!$T$3,P880-1,0,Q880-P880+1),0),0),6)</f>
        <v>#N/A</v>
      </c>
      <c r="S880" s="36" t="e">
        <f ca="1">VLOOKUP(R880,Lists!B:D,3,FALSE)</f>
        <v>#N/A</v>
      </c>
      <c r="T880" s="36" t="str">
        <f>IF(F880&lt;&gt;"",MATCH(R880,'Maximum minutes'!B:B,0),"")</f>
        <v/>
      </c>
      <c r="U880" s="36">
        <f ca="1">IF(F880&lt;&gt;"",COUNTA(OFFSET('Maximum minutes'!$C$1,'Annexe A1 Cours'!T880,0,1,50)),0)</f>
        <v>0</v>
      </c>
      <c r="V880" s="37">
        <f ca="1">IFERROR(OFFSET('Maximum minutes'!$C$1,T880+1,-1+MATCH(G880,OFFSET('Maximum minutes'!$C$1,T880-1,0,1,50),0)),0)</f>
        <v>0</v>
      </c>
      <c r="W880" s="38">
        <f t="shared" ca="1" si="26"/>
        <v>0</v>
      </c>
    </row>
    <row r="881" spans="1:23" s="36" customFormat="1" ht="18.75">
      <c r="A881" s="34"/>
      <c r="B881" s="39"/>
      <c r="C881" s="39"/>
      <c r="D881" s="35"/>
      <c r="E881" s="40"/>
      <c r="F881" s="39"/>
      <c r="G881" s="39"/>
      <c r="H881" s="39"/>
      <c r="I881" s="34"/>
      <c r="J881" s="34"/>
      <c r="K881" s="34"/>
      <c r="L881" s="34"/>
      <c r="M881" s="43" t="str">
        <f ca="1">IFERROR(OFFSET('Maximum minutes'!$C$1,T881,MATCH(IF(G881&lt;&gt;"",G881,F881),OFFSET('Maximum minutes'!$C$1,T881-1,0,1,U881+1),0)-1)*IF(OR(ISNUMBER(J881),J881="sans examen"),1,0)*IF(W881&lt;MinDate,1,0),"")</f>
        <v/>
      </c>
      <c r="N881" s="36">
        <f t="shared" ca="1" si="27"/>
        <v>0</v>
      </c>
      <c r="O881" s="36" t="e">
        <f ca="1">LEFT(OFFSET(Lists!$Q$2,MATCH(E881,Lists!$R$3:$R$19,0),0),4)</f>
        <v>#N/A</v>
      </c>
      <c r="P881" s="36" t="e">
        <f ca="1">MATCH(O881,Lists!$S$2:$S$640,1)</f>
        <v>#N/A</v>
      </c>
      <c r="Q881" s="36" t="e">
        <f ca="1">MATCH(LEFT(OFFSET(Lists!$Q$2,MATCH(E881,Lists!$R$3:$R$19,0)+1,0),4),Lists!$S$3:$S$640,1)</f>
        <v>#N/A</v>
      </c>
      <c r="R881" s="36" t="e">
        <f ca="1">LEFT(OFFSET(Lists!$S$2,P881-1+MATCH(F881,OFFSET(Lists!$T$3,P881-1,0,Q881-P881+1),0),0),6)</f>
        <v>#N/A</v>
      </c>
      <c r="S881" s="36" t="e">
        <f ca="1">VLOOKUP(R881,Lists!B:D,3,FALSE)</f>
        <v>#N/A</v>
      </c>
      <c r="T881" s="36" t="str">
        <f>IF(F881&lt;&gt;"",MATCH(R881,'Maximum minutes'!B:B,0),"")</f>
        <v/>
      </c>
      <c r="U881" s="36">
        <f ca="1">IF(F881&lt;&gt;"",COUNTA(OFFSET('Maximum minutes'!$C$1,'Annexe A1 Cours'!T881,0,1,50)),0)</f>
        <v>0</v>
      </c>
      <c r="V881" s="37">
        <f ca="1">IFERROR(OFFSET('Maximum minutes'!$C$1,T881+1,-1+MATCH(G881,OFFSET('Maximum minutes'!$C$1,T881-1,0,1,50),0)),0)</f>
        <v>0</v>
      </c>
      <c r="W881" s="38">
        <f t="shared" ca="1" si="26"/>
        <v>0</v>
      </c>
    </row>
    <row r="882" spans="1:23" s="36" customFormat="1" ht="18.75">
      <c r="A882" s="34"/>
      <c r="B882" s="39"/>
      <c r="C882" s="39"/>
      <c r="D882" s="35"/>
      <c r="E882" s="40"/>
      <c r="F882" s="39"/>
      <c r="G882" s="39"/>
      <c r="H882" s="39"/>
      <c r="I882" s="34"/>
      <c r="J882" s="34"/>
      <c r="K882" s="34"/>
      <c r="L882" s="34"/>
      <c r="M882" s="43" t="str">
        <f ca="1">IFERROR(OFFSET('Maximum minutes'!$C$1,T882,MATCH(IF(G882&lt;&gt;"",G882,F882),OFFSET('Maximum minutes'!$C$1,T882-1,0,1,U882+1),0)-1)*IF(OR(ISNUMBER(J882),J882="sans examen"),1,0)*IF(W882&lt;MinDate,1,0),"")</f>
        <v/>
      </c>
      <c r="N882" s="36">
        <f t="shared" ca="1" si="27"/>
        <v>0</v>
      </c>
      <c r="O882" s="36" t="e">
        <f ca="1">LEFT(OFFSET(Lists!$Q$2,MATCH(E882,Lists!$R$3:$R$19,0),0),4)</f>
        <v>#N/A</v>
      </c>
      <c r="P882" s="36" t="e">
        <f ca="1">MATCH(O882,Lists!$S$2:$S$640,1)</f>
        <v>#N/A</v>
      </c>
      <c r="Q882" s="36" t="e">
        <f ca="1">MATCH(LEFT(OFFSET(Lists!$Q$2,MATCH(E882,Lists!$R$3:$R$19,0)+1,0),4),Lists!$S$3:$S$640,1)</f>
        <v>#N/A</v>
      </c>
      <c r="R882" s="36" t="e">
        <f ca="1">LEFT(OFFSET(Lists!$S$2,P882-1+MATCH(F882,OFFSET(Lists!$T$3,P882-1,0,Q882-P882+1),0),0),6)</f>
        <v>#N/A</v>
      </c>
      <c r="S882" s="36" t="e">
        <f ca="1">VLOOKUP(R882,Lists!B:D,3,FALSE)</f>
        <v>#N/A</v>
      </c>
      <c r="T882" s="36" t="str">
        <f>IF(F882&lt;&gt;"",MATCH(R882,'Maximum minutes'!B:B,0),"")</f>
        <v/>
      </c>
      <c r="U882" s="36">
        <f ca="1">IF(F882&lt;&gt;"",COUNTA(OFFSET('Maximum minutes'!$C$1,'Annexe A1 Cours'!T882,0,1,50)),0)</f>
        <v>0</v>
      </c>
      <c r="V882" s="37">
        <f ca="1">IFERROR(OFFSET('Maximum minutes'!$C$1,T882+1,-1+MATCH(G882,OFFSET('Maximum minutes'!$C$1,T882-1,0,1,50),0)),0)</f>
        <v>0</v>
      </c>
      <c r="W882" s="38">
        <f t="shared" ca="1" si="26"/>
        <v>0</v>
      </c>
    </row>
    <row r="883" spans="1:23" s="36" customFormat="1" ht="18.75">
      <c r="A883" s="34"/>
      <c r="B883" s="39"/>
      <c r="C883" s="39"/>
      <c r="D883" s="35"/>
      <c r="E883" s="40"/>
      <c r="F883" s="39"/>
      <c r="G883" s="39"/>
      <c r="H883" s="39"/>
      <c r="I883" s="34"/>
      <c r="J883" s="34"/>
      <c r="K883" s="34"/>
      <c r="L883" s="34"/>
      <c r="M883" s="43" t="str">
        <f ca="1">IFERROR(OFFSET('Maximum minutes'!$C$1,T883,MATCH(IF(G883&lt;&gt;"",G883,F883),OFFSET('Maximum minutes'!$C$1,T883-1,0,1,U883+1),0)-1)*IF(OR(ISNUMBER(J883),J883="sans examen"),1,0)*IF(W883&lt;MinDate,1,0),"")</f>
        <v/>
      </c>
      <c r="N883" s="36">
        <f t="shared" ca="1" si="27"/>
        <v>0</v>
      </c>
      <c r="O883" s="36" t="e">
        <f ca="1">LEFT(OFFSET(Lists!$Q$2,MATCH(E883,Lists!$R$3:$R$19,0),0),4)</f>
        <v>#N/A</v>
      </c>
      <c r="P883" s="36" t="e">
        <f ca="1">MATCH(O883,Lists!$S$2:$S$640,1)</f>
        <v>#N/A</v>
      </c>
      <c r="Q883" s="36" t="e">
        <f ca="1">MATCH(LEFT(OFFSET(Lists!$Q$2,MATCH(E883,Lists!$R$3:$R$19,0)+1,0),4),Lists!$S$3:$S$640,1)</f>
        <v>#N/A</v>
      </c>
      <c r="R883" s="36" t="e">
        <f ca="1">LEFT(OFFSET(Lists!$S$2,P883-1+MATCH(F883,OFFSET(Lists!$T$3,P883-1,0,Q883-P883+1),0),0),6)</f>
        <v>#N/A</v>
      </c>
      <c r="S883" s="36" t="e">
        <f ca="1">VLOOKUP(R883,Lists!B:D,3,FALSE)</f>
        <v>#N/A</v>
      </c>
      <c r="T883" s="36" t="str">
        <f>IF(F883&lt;&gt;"",MATCH(R883,'Maximum minutes'!B:B,0),"")</f>
        <v/>
      </c>
      <c r="U883" s="36">
        <f ca="1">IF(F883&lt;&gt;"",COUNTA(OFFSET('Maximum minutes'!$C$1,'Annexe A1 Cours'!T883,0,1,50)),0)</f>
        <v>0</v>
      </c>
      <c r="V883" s="37">
        <f ca="1">IFERROR(OFFSET('Maximum minutes'!$C$1,T883+1,-1+MATCH(G883,OFFSET('Maximum minutes'!$C$1,T883-1,0,1,50),0)),0)</f>
        <v>0</v>
      </c>
      <c r="W883" s="38">
        <f t="shared" ca="1" si="26"/>
        <v>0</v>
      </c>
    </row>
    <row r="884" spans="1:23" s="36" customFormat="1" ht="18.75">
      <c r="A884" s="34"/>
      <c r="B884" s="39"/>
      <c r="C884" s="39"/>
      <c r="D884" s="35"/>
      <c r="E884" s="40"/>
      <c r="F884" s="39"/>
      <c r="G884" s="39"/>
      <c r="H884" s="39"/>
      <c r="I884" s="34"/>
      <c r="J884" s="34"/>
      <c r="K884" s="34"/>
      <c r="L884" s="34"/>
      <c r="M884" s="43" t="str">
        <f ca="1">IFERROR(OFFSET('Maximum minutes'!$C$1,T884,MATCH(IF(G884&lt;&gt;"",G884,F884),OFFSET('Maximum minutes'!$C$1,T884-1,0,1,U884+1),0)-1)*IF(OR(ISNUMBER(J884),J884="sans examen"),1,0)*IF(W884&lt;MinDate,1,0),"")</f>
        <v/>
      </c>
      <c r="N884" s="36">
        <f t="shared" ca="1" si="27"/>
        <v>0</v>
      </c>
      <c r="O884" s="36" t="e">
        <f ca="1">LEFT(OFFSET(Lists!$Q$2,MATCH(E884,Lists!$R$3:$R$19,0),0),4)</f>
        <v>#N/A</v>
      </c>
      <c r="P884" s="36" t="e">
        <f ca="1">MATCH(O884,Lists!$S$2:$S$640,1)</f>
        <v>#N/A</v>
      </c>
      <c r="Q884" s="36" t="e">
        <f ca="1">MATCH(LEFT(OFFSET(Lists!$Q$2,MATCH(E884,Lists!$R$3:$R$19,0)+1,0),4),Lists!$S$3:$S$640,1)</f>
        <v>#N/A</v>
      </c>
      <c r="R884" s="36" t="e">
        <f ca="1">LEFT(OFFSET(Lists!$S$2,P884-1+MATCH(F884,OFFSET(Lists!$T$3,P884-1,0,Q884-P884+1),0),0),6)</f>
        <v>#N/A</v>
      </c>
      <c r="S884" s="36" t="e">
        <f ca="1">VLOOKUP(R884,Lists!B:D,3,FALSE)</f>
        <v>#N/A</v>
      </c>
      <c r="T884" s="36" t="str">
        <f>IF(F884&lt;&gt;"",MATCH(R884,'Maximum minutes'!B:B,0),"")</f>
        <v/>
      </c>
      <c r="U884" s="36">
        <f ca="1">IF(F884&lt;&gt;"",COUNTA(OFFSET('Maximum minutes'!$C$1,'Annexe A1 Cours'!T884,0,1,50)),0)</f>
        <v>0</v>
      </c>
      <c r="V884" s="37">
        <f ca="1">IFERROR(OFFSET('Maximum minutes'!$C$1,T884+1,-1+MATCH(G884,OFFSET('Maximum minutes'!$C$1,T884-1,0,1,50),0)),0)</f>
        <v>0</v>
      </c>
      <c r="W884" s="38">
        <f t="shared" ca="1" si="26"/>
        <v>0</v>
      </c>
    </row>
    <row r="885" spans="1:23" s="36" customFormat="1" ht="18.75">
      <c r="A885" s="34"/>
      <c r="B885" s="39"/>
      <c r="C885" s="39"/>
      <c r="D885" s="35"/>
      <c r="E885" s="40"/>
      <c r="F885" s="39"/>
      <c r="G885" s="39"/>
      <c r="H885" s="39"/>
      <c r="I885" s="34"/>
      <c r="J885" s="34"/>
      <c r="K885" s="34"/>
      <c r="L885" s="34"/>
      <c r="M885" s="43" t="str">
        <f ca="1">IFERROR(OFFSET('Maximum minutes'!$C$1,T885,MATCH(IF(G885&lt;&gt;"",G885,F885),OFFSET('Maximum minutes'!$C$1,T885-1,0,1,U885+1),0)-1)*IF(OR(ISNUMBER(J885),J885="sans examen"),1,0)*IF(W885&lt;MinDate,1,0),"")</f>
        <v/>
      </c>
      <c r="N885" s="36">
        <f t="shared" ca="1" si="27"/>
        <v>0</v>
      </c>
      <c r="O885" s="36" t="e">
        <f ca="1">LEFT(OFFSET(Lists!$Q$2,MATCH(E885,Lists!$R$3:$R$19,0),0),4)</f>
        <v>#N/A</v>
      </c>
      <c r="P885" s="36" t="e">
        <f ca="1">MATCH(O885,Lists!$S$2:$S$640,1)</f>
        <v>#N/A</v>
      </c>
      <c r="Q885" s="36" t="e">
        <f ca="1">MATCH(LEFT(OFFSET(Lists!$Q$2,MATCH(E885,Lists!$R$3:$R$19,0)+1,0),4),Lists!$S$3:$S$640,1)</f>
        <v>#N/A</v>
      </c>
      <c r="R885" s="36" t="e">
        <f ca="1">LEFT(OFFSET(Lists!$S$2,P885-1+MATCH(F885,OFFSET(Lists!$T$3,P885-1,0,Q885-P885+1),0),0),6)</f>
        <v>#N/A</v>
      </c>
      <c r="S885" s="36" t="e">
        <f ca="1">VLOOKUP(R885,Lists!B:D,3,FALSE)</f>
        <v>#N/A</v>
      </c>
      <c r="T885" s="36" t="str">
        <f>IF(F885&lt;&gt;"",MATCH(R885,'Maximum minutes'!B:B,0),"")</f>
        <v/>
      </c>
      <c r="U885" s="36">
        <f ca="1">IF(F885&lt;&gt;"",COUNTA(OFFSET('Maximum minutes'!$C$1,'Annexe A1 Cours'!T885,0,1,50)),0)</f>
        <v>0</v>
      </c>
      <c r="V885" s="37">
        <f ca="1">IFERROR(OFFSET('Maximum minutes'!$C$1,T885+1,-1+MATCH(G885,OFFSET('Maximum minutes'!$C$1,T885-1,0,1,50),0)),0)</f>
        <v>0</v>
      </c>
      <c r="W885" s="38">
        <f t="shared" ca="1" si="26"/>
        <v>0</v>
      </c>
    </row>
    <row r="886" spans="1:23" s="36" customFormat="1" ht="18.75">
      <c r="A886" s="34"/>
      <c r="B886" s="39"/>
      <c r="C886" s="39"/>
      <c r="D886" s="35"/>
      <c r="E886" s="40"/>
      <c r="F886" s="39"/>
      <c r="G886" s="39"/>
      <c r="H886" s="39"/>
      <c r="I886" s="34"/>
      <c r="J886" s="34"/>
      <c r="K886" s="34"/>
      <c r="L886" s="34"/>
      <c r="M886" s="43" t="str">
        <f ca="1">IFERROR(OFFSET('Maximum minutes'!$C$1,T886,MATCH(IF(G886&lt;&gt;"",G886,F886),OFFSET('Maximum minutes'!$C$1,T886-1,0,1,U886+1),0)-1)*IF(OR(ISNUMBER(J886),J886="sans examen"),1,0)*IF(W886&lt;MinDate,1,0),"")</f>
        <v/>
      </c>
      <c r="N886" s="36">
        <f t="shared" ca="1" si="27"/>
        <v>0</v>
      </c>
      <c r="O886" s="36" t="e">
        <f ca="1">LEFT(OFFSET(Lists!$Q$2,MATCH(E886,Lists!$R$3:$R$19,0),0),4)</f>
        <v>#N/A</v>
      </c>
      <c r="P886" s="36" t="e">
        <f ca="1">MATCH(O886,Lists!$S$2:$S$640,1)</f>
        <v>#N/A</v>
      </c>
      <c r="Q886" s="36" t="e">
        <f ca="1">MATCH(LEFT(OFFSET(Lists!$Q$2,MATCH(E886,Lists!$R$3:$R$19,0)+1,0),4),Lists!$S$3:$S$640,1)</f>
        <v>#N/A</v>
      </c>
      <c r="R886" s="36" t="e">
        <f ca="1">LEFT(OFFSET(Lists!$S$2,P886-1+MATCH(F886,OFFSET(Lists!$T$3,P886-1,0,Q886-P886+1),0),0),6)</f>
        <v>#N/A</v>
      </c>
      <c r="S886" s="36" t="e">
        <f ca="1">VLOOKUP(R886,Lists!B:D,3,FALSE)</f>
        <v>#N/A</v>
      </c>
      <c r="T886" s="36" t="str">
        <f>IF(F886&lt;&gt;"",MATCH(R886,'Maximum minutes'!B:B,0),"")</f>
        <v/>
      </c>
      <c r="U886" s="36">
        <f ca="1">IF(F886&lt;&gt;"",COUNTA(OFFSET('Maximum minutes'!$C$1,'Annexe A1 Cours'!T886,0,1,50)),0)</f>
        <v>0</v>
      </c>
      <c r="V886" s="37">
        <f ca="1">IFERROR(OFFSET('Maximum minutes'!$C$1,T886+1,-1+MATCH(G886,OFFSET('Maximum minutes'!$C$1,T886-1,0,1,50),0)),0)</f>
        <v>0</v>
      </c>
      <c r="W886" s="38">
        <f t="shared" ca="1" si="26"/>
        <v>0</v>
      </c>
    </row>
    <row r="887" spans="1:23" s="36" customFormat="1" ht="18.75">
      <c r="A887" s="34"/>
      <c r="B887" s="39"/>
      <c r="C887" s="39"/>
      <c r="D887" s="35"/>
      <c r="E887" s="40"/>
      <c r="F887" s="39"/>
      <c r="G887" s="39"/>
      <c r="H887" s="39"/>
      <c r="I887" s="34"/>
      <c r="J887" s="34"/>
      <c r="K887" s="34"/>
      <c r="L887" s="34"/>
      <c r="M887" s="43" t="str">
        <f ca="1">IFERROR(OFFSET('Maximum minutes'!$C$1,T887,MATCH(IF(G887&lt;&gt;"",G887,F887),OFFSET('Maximum minutes'!$C$1,T887-1,0,1,U887+1),0)-1)*IF(OR(ISNUMBER(J887),J887="sans examen"),1,0)*IF(W887&lt;MinDate,1,0),"")</f>
        <v/>
      </c>
      <c r="N887" s="36">
        <f t="shared" ca="1" si="27"/>
        <v>0</v>
      </c>
      <c r="O887" s="36" t="e">
        <f ca="1">LEFT(OFFSET(Lists!$Q$2,MATCH(E887,Lists!$R$3:$R$19,0),0),4)</f>
        <v>#N/A</v>
      </c>
      <c r="P887" s="36" t="e">
        <f ca="1">MATCH(O887,Lists!$S$2:$S$640,1)</f>
        <v>#N/A</v>
      </c>
      <c r="Q887" s="36" t="e">
        <f ca="1">MATCH(LEFT(OFFSET(Lists!$Q$2,MATCH(E887,Lists!$R$3:$R$19,0)+1,0),4),Lists!$S$3:$S$640,1)</f>
        <v>#N/A</v>
      </c>
      <c r="R887" s="36" t="e">
        <f ca="1">LEFT(OFFSET(Lists!$S$2,P887-1+MATCH(F887,OFFSET(Lists!$T$3,P887-1,0,Q887-P887+1),0),0),6)</f>
        <v>#N/A</v>
      </c>
      <c r="S887" s="36" t="e">
        <f ca="1">VLOOKUP(R887,Lists!B:D,3,FALSE)</f>
        <v>#N/A</v>
      </c>
      <c r="T887" s="36" t="str">
        <f>IF(F887&lt;&gt;"",MATCH(R887,'Maximum minutes'!B:B,0),"")</f>
        <v/>
      </c>
      <c r="U887" s="36">
        <f ca="1">IF(F887&lt;&gt;"",COUNTA(OFFSET('Maximum minutes'!$C$1,'Annexe A1 Cours'!T887,0,1,50)),0)</f>
        <v>0</v>
      </c>
      <c r="V887" s="37">
        <f ca="1">IFERROR(OFFSET('Maximum minutes'!$C$1,T887+1,-1+MATCH(G887,OFFSET('Maximum minutes'!$C$1,T887-1,0,1,50),0)),0)</f>
        <v>0</v>
      </c>
      <c r="W887" s="38">
        <f t="shared" ca="1" si="26"/>
        <v>0</v>
      </c>
    </row>
    <row r="888" spans="1:23" s="36" customFormat="1" ht="18.75">
      <c r="A888" s="34"/>
      <c r="B888" s="39"/>
      <c r="C888" s="39"/>
      <c r="D888" s="35"/>
      <c r="E888" s="40"/>
      <c r="F888" s="39"/>
      <c r="G888" s="39"/>
      <c r="H888" s="39"/>
      <c r="I888" s="34"/>
      <c r="J888" s="34"/>
      <c r="K888" s="34"/>
      <c r="L888" s="34"/>
      <c r="M888" s="43" t="str">
        <f ca="1">IFERROR(OFFSET('Maximum minutes'!$C$1,T888,MATCH(IF(G888&lt;&gt;"",G888,F888),OFFSET('Maximum minutes'!$C$1,T888-1,0,1,U888+1),0)-1)*IF(OR(ISNUMBER(J888),J888="sans examen"),1,0)*IF(W888&lt;MinDate,1,0),"")</f>
        <v/>
      </c>
      <c r="N888" s="36">
        <f t="shared" ca="1" si="27"/>
        <v>0</v>
      </c>
      <c r="O888" s="36" t="e">
        <f ca="1">LEFT(OFFSET(Lists!$Q$2,MATCH(E888,Lists!$R$3:$R$19,0),0),4)</f>
        <v>#N/A</v>
      </c>
      <c r="P888" s="36" t="e">
        <f ca="1">MATCH(O888,Lists!$S$2:$S$640,1)</f>
        <v>#N/A</v>
      </c>
      <c r="Q888" s="36" t="e">
        <f ca="1">MATCH(LEFT(OFFSET(Lists!$Q$2,MATCH(E888,Lists!$R$3:$R$19,0)+1,0),4),Lists!$S$3:$S$640,1)</f>
        <v>#N/A</v>
      </c>
      <c r="R888" s="36" t="e">
        <f ca="1">LEFT(OFFSET(Lists!$S$2,P888-1+MATCH(F888,OFFSET(Lists!$T$3,P888-1,0,Q888-P888+1),0),0),6)</f>
        <v>#N/A</v>
      </c>
      <c r="S888" s="36" t="e">
        <f ca="1">VLOOKUP(R888,Lists!B:D,3,FALSE)</f>
        <v>#N/A</v>
      </c>
      <c r="T888" s="36" t="str">
        <f>IF(F888&lt;&gt;"",MATCH(R888,'Maximum minutes'!B:B,0),"")</f>
        <v/>
      </c>
      <c r="U888" s="36">
        <f ca="1">IF(F888&lt;&gt;"",COUNTA(OFFSET('Maximum minutes'!$C$1,'Annexe A1 Cours'!T888,0,1,50)),0)</f>
        <v>0</v>
      </c>
      <c r="V888" s="37">
        <f ca="1">IFERROR(OFFSET('Maximum minutes'!$C$1,T888+1,-1+MATCH(G888,OFFSET('Maximum minutes'!$C$1,T888-1,0,1,50),0)),0)</f>
        <v>0</v>
      </c>
      <c r="W888" s="38">
        <f t="shared" ca="1" si="26"/>
        <v>0</v>
      </c>
    </row>
    <row r="889" spans="1:23" s="36" customFormat="1" ht="18.75">
      <c r="A889" s="34"/>
      <c r="B889" s="39"/>
      <c r="C889" s="39"/>
      <c r="D889" s="35"/>
      <c r="E889" s="40"/>
      <c r="F889" s="39"/>
      <c r="G889" s="39"/>
      <c r="H889" s="39"/>
      <c r="I889" s="34"/>
      <c r="J889" s="34"/>
      <c r="K889" s="34"/>
      <c r="L889" s="34"/>
      <c r="M889" s="43" t="str">
        <f ca="1">IFERROR(OFFSET('Maximum minutes'!$C$1,T889,MATCH(IF(G889&lt;&gt;"",G889,F889),OFFSET('Maximum minutes'!$C$1,T889-1,0,1,U889+1),0)-1)*IF(OR(ISNUMBER(J889),J889="sans examen"),1,0)*IF(W889&lt;MinDate,1,0),"")</f>
        <v/>
      </c>
      <c r="N889" s="36">
        <f t="shared" ca="1" si="27"/>
        <v>0</v>
      </c>
      <c r="O889" s="36" t="e">
        <f ca="1">LEFT(OFFSET(Lists!$Q$2,MATCH(E889,Lists!$R$3:$R$19,0),0),4)</f>
        <v>#N/A</v>
      </c>
      <c r="P889" s="36" t="e">
        <f ca="1">MATCH(O889,Lists!$S$2:$S$640,1)</f>
        <v>#N/A</v>
      </c>
      <c r="Q889" s="36" t="e">
        <f ca="1">MATCH(LEFT(OFFSET(Lists!$Q$2,MATCH(E889,Lists!$R$3:$R$19,0)+1,0),4),Lists!$S$3:$S$640,1)</f>
        <v>#N/A</v>
      </c>
      <c r="R889" s="36" t="e">
        <f ca="1">LEFT(OFFSET(Lists!$S$2,P889-1+MATCH(F889,OFFSET(Lists!$T$3,P889-1,0,Q889-P889+1),0),0),6)</f>
        <v>#N/A</v>
      </c>
      <c r="S889" s="36" t="e">
        <f ca="1">VLOOKUP(R889,Lists!B:D,3,FALSE)</f>
        <v>#N/A</v>
      </c>
      <c r="T889" s="36" t="str">
        <f>IF(F889&lt;&gt;"",MATCH(R889,'Maximum minutes'!B:B,0),"")</f>
        <v/>
      </c>
      <c r="U889" s="36">
        <f ca="1">IF(F889&lt;&gt;"",COUNTA(OFFSET('Maximum minutes'!$C$1,'Annexe A1 Cours'!T889,0,1,50)),0)</f>
        <v>0</v>
      </c>
      <c r="V889" s="37">
        <f ca="1">IFERROR(OFFSET('Maximum minutes'!$C$1,T889+1,-1+MATCH(G889,OFFSET('Maximum minutes'!$C$1,T889-1,0,1,50),0)),0)</f>
        <v>0</v>
      </c>
      <c r="W889" s="38">
        <f t="shared" ca="1" si="26"/>
        <v>0</v>
      </c>
    </row>
    <row r="890" spans="1:23" s="36" customFormat="1" ht="18.75">
      <c r="A890" s="34"/>
      <c r="B890" s="39"/>
      <c r="C890" s="39"/>
      <c r="D890" s="35"/>
      <c r="E890" s="40"/>
      <c r="F890" s="39"/>
      <c r="G890" s="39"/>
      <c r="H890" s="39"/>
      <c r="I890" s="34"/>
      <c r="J890" s="34"/>
      <c r="K890" s="34"/>
      <c r="L890" s="34"/>
      <c r="M890" s="43" t="str">
        <f ca="1">IFERROR(OFFSET('Maximum minutes'!$C$1,T890,MATCH(IF(G890&lt;&gt;"",G890,F890),OFFSET('Maximum minutes'!$C$1,T890-1,0,1,U890+1),0)-1)*IF(OR(ISNUMBER(J890),J890="sans examen"),1,0)*IF(W890&lt;MinDate,1,0),"")</f>
        <v/>
      </c>
      <c r="N890" s="36">
        <f t="shared" ca="1" si="27"/>
        <v>0</v>
      </c>
      <c r="O890" s="36" t="e">
        <f ca="1">LEFT(OFFSET(Lists!$Q$2,MATCH(E890,Lists!$R$3:$R$19,0),0),4)</f>
        <v>#N/A</v>
      </c>
      <c r="P890" s="36" t="e">
        <f ca="1">MATCH(O890,Lists!$S$2:$S$640,1)</f>
        <v>#N/A</v>
      </c>
      <c r="Q890" s="36" t="e">
        <f ca="1">MATCH(LEFT(OFFSET(Lists!$Q$2,MATCH(E890,Lists!$R$3:$R$19,0)+1,0),4),Lists!$S$3:$S$640,1)</f>
        <v>#N/A</v>
      </c>
      <c r="R890" s="36" t="e">
        <f ca="1">LEFT(OFFSET(Lists!$S$2,P890-1+MATCH(F890,OFFSET(Lists!$T$3,P890-1,0,Q890-P890+1),0),0),6)</f>
        <v>#N/A</v>
      </c>
      <c r="S890" s="36" t="e">
        <f ca="1">VLOOKUP(R890,Lists!B:D,3,FALSE)</f>
        <v>#N/A</v>
      </c>
      <c r="T890" s="36" t="str">
        <f>IF(F890&lt;&gt;"",MATCH(R890,'Maximum minutes'!B:B,0),"")</f>
        <v/>
      </c>
      <c r="U890" s="36">
        <f ca="1">IF(F890&lt;&gt;"",COUNTA(OFFSET('Maximum minutes'!$C$1,'Annexe A1 Cours'!T890,0,1,50)),0)</f>
        <v>0</v>
      </c>
      <c r="V890" s="37">
        <f ca="1">IFERROR(OFFSET('Maximum minutes'!$C$1,T890+1,-1+MATCH(G890,OFFSET('Maximum minutes'!$C$1,T890-1,0,1,50),0)),0)</f>
        <v>0</v>
      </c>
      <c r="W890" s="38">
        <f t="shared" ca="1" si="26"/>
        <v>0</v>
      </c>
    </row>
    <row r="891" spans="1:23" s="36" customFormat="1" ht="18.75">
      <c r="A891" s="34"/>
      <c r="B891" s="39"/>
      <c r="C891" s="39"/>
      <c r="D891" s="35"/>
      <c r="E891" s="40"/>
      <c r="F891" s="39"/>
      <c r="G891" s="39"/>
      <c r="H891" s="39"/>
      <c r="I891" s="34"/>
      <c r="J891" s="34"/>
      <c r="K891" s="34"/>
      <c r="L891" s="34"/>
      <c r="M891" s="43" t="str">
        <f ca="1">IFERROR(OFFSET('Maximum minutes'!$C$1,T891,MATCH(IF(G891&lt;&gt;"",G891,F891),OFFSET('Maximum minutes'!$C$1,T891-1,0,1,U891+1),0)-1)*IF(OR(ISNUMBER(J891),J891="sans examen"),1,0)*IF(W891&lt;MinDate,1,0),"")</f>
        <v/>
      </c>
      <c r="N891" s="36">
        <f t="shared" ca="1" si="27"/>
        <v>0</v>
      </c>
      <c r="O891" s="36" t="e">
        <f ca="1">LEFT(OFFSET(Lists!$Q$2,MATCH(E891,Lists!$R$3:$R$19,0),0),4)</f>
        <v>#N/A</v>
      </c>
      <c r="P891" s="36" t="e">
        <f ca="1">MATCH(O891,Lists!$S$2:$S$640,1)</f>
        <v>#N/A</v>
      </c>
      <c r="Q891" s="36" t="e">
        <f ca="1">MATCH(LEFT(OFFSET(Lists!$Q$2,MATCH(E891,Lists!$R$3:$R$19,0)+1,0),4),Lists!$S$3:$S$640,1)</f>
        <v>#N/A</v>
      </c>
      <c r="R891" s="36" t="e">
        <f ca="1">LEFT(OFFSET(Lists!$S$2,P891-1+MATCH(F891,OFFSET(Lists!$T$3,P891-1,0,Q891-P891+1),0),0),6)</f>
        <v>#N/A</v>
      </c>
      <c r="S891" s="36" t="e">
        <f ca="1">VLOOKUP(R891,Lists!B:D,3,FALSE)</f>
        <v>#N/A</v>
      </c>
      <c r="T891" s="36" t="str">
        <f>IF(F891&lt;&gt;"",MATCH(R891,'Maximum minutes'!B:B,0),"")</f>
        <v/>
      </c>
      <c r="U891" s="36">
        <f ca="1">IF(F891&lt;&gt;"",COUNTA(OFFSET('Maximum minutes'!$C$1,'Annexe A1 Cours'!T891,0,1,50)),0)</f>
        <v>0</v>
      </c>
      <c r="V891" s="37">
        <f ca="1">IFERROR(OFFSET('Maximum minutes'!$C$1,T891+1,-1+MATCH(G891,OFFSET('Maximum minutes'!$C$1,T891-1,0,1,50),0)),0)</f>
        <v>0</v>
      </c>
      <c r="W891" s="38">
        <f t="shared" ca="1" si="26"/>
        <v>0</v>
      </c>
    </row>
    <row r="892" spans="1:23" s="36" customFormat="1" ht="18.75">
      <c r="A892" s="34"/>
      <c r="B892" s="39"/>
      <c r="C892" s="39"/>
      <c r="D892" s="35"/>
      <c r="E892" s="40"/>
      <c r="F892" s="39"/>
      <c r="G892" s="39"/>
      <c r="H892" s="39"/>
      <c r="I892" s="34"/>
      <c r="J892" s="34"/>
      <c r="K892" s="34"/>
      <c r="L892" s="34"/>
      <c r="M892" s="43" t="str">
        <f ca="1">IFERROR(OFFSET('Maximum minutes'!$C$1,T892,MATCH(IF(G892&lt;&gt;"",G892,F892),OFFSET('Maximum minutes'!$C$1,T892-1,0,1,U892+1),0)-1)*IF(OR(ISNUMBER(J892),J892="sans examen"),1,0)*IF(W892&lt;MinDate,1,0),"")</f>
        <v/>
      </c>
      <c r="N892" s="36">
        <f t="shared" ca="1" si="27"/>
        <v>0</v>
      </c>
      <c r="O892" s="36" t="e">
        <f ca="1">LEFT(OFFSET(Lists!$Q$2,MATCH(E892,Lists!$R$3:$R$19,0),0),4)</f>
        <v>#N/A</v>
      </c>
      <c r="P892" s="36" t="e">
        <f ca="1">MATCH(O892,Lists!$S$2:$S$640,1)</f>
        <v>#N/A</v>
      </c>
      <c r="Q892" s="36" t="e">
        <f ca="1">MATCH(LEFT(OFFSET(Lists!$Q$2,MATCH(E892,Lists!$R$3:$R$19,0)+1,0),4),Lists!$S$3:$S$640,1)</f>
        <v>#N/A</v>
      </c>
      <c r="R892" s="36" t="e">
        <f ca="1">LEFT(OFFSET(Lists!$S$2,P892-1+MATCH(F892,OFFSET(Lists!$T$3,P892-1,0,Q892-P892+1),0),0),6)</f>
        <v>#N/A</v>
      </c>
      <c r="S892" s="36" t="e">
        <f ca="1">VLOOKUP(R892,Lists!B:D,3,FALSE)</f>
        <v>#N/A</v>
      </c>
      <c r="T892" s="36" t="str">
        <f>IF(F892&lt;&gt;"",MATCH(R892,'Maximum minutes'!B:B,0),"")</f>
        <v/>
      </c>
      <c r="U892" s="36">
        <f ca="1">IF(F892&lt;&gt;"",COUNTA(OFFSET('Maximum minutes'!$C$1,'Annexe A1 Cours'!T892,0,1,50)),0)</f>
        <v>0</v>
      </c>
      <c r="V892" s="37">
        <f ca="1">IFERROR(OFFSET('Maximum minutes'!$C$1,T892+1,-1+MATCH(G892,OFFSET('Maximum minutes'!$C$1,T892-1,0,1,50),0)),0)</f>
        <v>0</v>
      </c>
      <c r="W892" s="38">
        <f t="shared" ca="1" si="26"/>
        <v>0</v>
      </c>
    </row>
    <row r="893" spans="1:23" s="36" customFormat="1" ht="18.75">
      <c r="A893" s="34"/>
      <c r="B893" s="39"/>
      <c r="C893" s="39"/>
      <c r="D893" s="35"/>
      <c r="E893" s="40"/>
      <c r="F893" s="39"/>
      <c r="G893" s="39"/>
      <c r="H893" s="39"/>
      <c r="I893" s="34"/>
      <c r="J893" s="34"/>
      <c r="K893" s="34"/>
      <c r="L893" s="34"/>
      <c r="M893" s="43" t="str">
        <f ca="1">IFERROR(OFFSET('Maximum minutes'!$C$1,T893,MATCH(IF(G893&lt;&gt;"",G893,F893),OFFSET('Maximum minutes'!$C$1,T893-1,0,1,U893+1),0)-1)*IF(OR(ISNUMBER(J893),J893="sans examen"),1,0)*IF(W893&lt;MinDate,1,0),"")</f>
        <v/>
      </c>
      <c r="N893" s="36">
        <f t="shared" ca="1" si="27"/>
        <v>0</v>
      </c>
      <c r="O893" s="36" t="e">
        <f ca="1">LEFT(OFFSET(Lists!$Q$2,MATCH(E893,Lists!$R$3:$R$19,0),0),4)</f>
        <v>#N/A</v>
      </c>
      <c r="P893" s="36" t="e">
        <f ca="1">MATCH(O893,Lists!$S$2:$S$640,1)</f>
        <v>#N/A</v>
      </c>
      <c r="Q893" s="36" t="e">
        <f ca="1">MATCH(LEFT(OFFSET(Lists!$Q$2,MATCH(E893,Lists!$R$3:$R$19,0)+1,0),4),Lists!$S$3:$S$640,1)</f>
        <v>#N/A</v>
      </c>
      <c r="R893" s="36" t="e">
        <f ca="1">LEFT(OFFSET(Lists!$S$2,P893-1+MATCH(F893,OFFSET(Lists!$T$3,P893-1,0,Q893-P893+1),0),0),6)</f>
        <v>#N/A</v>
      </c>
      <c r="S893" s="36" t="e">
        <f ca="1">VLOOKUP(R893,Lists!B:D,3,FALSE)</f>
        <v>#N/A</v>
      </c>
      <c r="T893" s="36" t="str">
        <f>IF(F893&lt;&gt;"",MATCH(R893,'Maximum minutes'!B:B,0),"")</f>
        <v/>
      </c>
      <c r="U893" s="36">
        <f ca="1">IF(F893&lt;&gt;"",COUNTA(OFFSET('Maximum minutes'!$C$1,'Annexe A1 Cours'!T893,0,1,50)),0)</f>
        <v>0</v>
      </c>
      <c r="V893" s="37">
        <f ca="1">IFERROR(OFFSET('Maximum minutes'!$C$1,T893+1,-1+MATCH(G893,OFFSET('Maximum minutes'!$C$1,T893-1,0,1,50),0)),0)</f>
        <v>0</v>
      </c>
      <c r="W893" s="38">
        <f t="shared" ca="1" si="26"/>
        <v>0</v>
      </c>
    </row>
    <row r="894" spans="1:23" s="36" customFormat="1" ht="18.75">
      <c r="A894" s="34"/>
      <c r="B894" s="39"/>
      <c r="C894" s="39"/>
      <c r="D894" s="35"/>
      <c r="E894" s="40"/>
      <c r="F894" s="39"/>
      <c r="G894" s="39"/>
      <c r="H894" s="39"/>
      <c r="I894" s="34"/>
      <c r="J894" s="34"/>
      <c r="K894" s="34"/>
      <c r="L894" s="34"/>
      <c r="M894" s="43" t="str">
        <f ca="1">IFERROR(OFFSET('Maximum minutes'!$C$1,T894,MATCH(IF(G894&lt;&gt;"",G894,F894),OFFSET('Maximum minutes'!$C$1,T894-1,0,1,U894+1),0)-1)*IF(OR(ISNUMBER(J894),J894="sans examen"),1,0)*IF(W894&lt;MinDate,1,0),"")</f>
        <v/>
      </c>
      <c r="N894" s="36">
        <f t="shared" ca="1" si="27"/>
        <v>0</v>
      </c>
      <c r="O894" s="36" t="e">
        <f ca="1">LEFT(OFFSET(Lists!$Q$2,MATCH(E894,Lists!$R$3:$R$19,0),0),4)</f>
        <v>#N/A</v>
      </c>
      <c r="P894" s="36" t="e">
        <f ca="1">MATCH(O894,Lists!$S$2:$S$640,1)</f>
        <v>#N/A</v>
      </c>
      <c r="Q894" s="36" t="e">
        <f ca="1">MATCH(LEFT(OFFSET(Lists!$Q$2,MATCH(E894,Lists!$R$3:$R$19,0)+1,0),4),Lists!$S$3:$S$640,1)</f>
        <v>#N/A</v>
      </c>
      <c r="R894" s="36" t="e">
        <f ca="1">LEFT(OFFSET(Lists!$S$2,P894-1+MATCH(F894,OFFSET(Lists!$T$3,P894-1,0,Q894-P894+1),0),0),6)</f>
        <v>#N/A</v>
      </c>
      <c r="S894" s="36" t="e">
        <f ca="1">VLOOKUP(R894,Lists!B:D,3,FALSE)</f>
        <v>#N/A</v>
      </c>
      <c r="T894" s="36" t="str">
        <f>IF(F894&lt;&gt;"",MATCH(R894,'Maximum minutes'!B:B,0),"")</f>
        <v/>
      </c>
      <c r="U894" s="36">
        <f ca="1">IF(F894&lt;&gt;"",COUNTA(OFFSET('Maximum minutes'!$C$1,'Annexe A1 Cours'!T894,0,1,50)),0)</f>
        <v>0</v>
      </c>
      <c r="V894" s="37">
        <f ca="1">IFERROR(OFFSET('Maximum minutes'!$C$1,T894+1,-1+MATCH(G894,OFFSET('Maximum minutes'!$C$1,T894-1,0,1,50),0)),0)</f>
        <v>0</v>
      </c>
      <c r="W894" s="38">
        <f t="shared" ca="1" si="26"/>
        <v>0</v>
      </c>
    </row>
    <row r="895" spans="1:23" s="36" customFormat="1" ht="18.75">
      <c r="A895" s="34"/>
      <c r="B895" s="39"/>
      <c r="C895" s="39"/>
      <c r="D895" s="35"/>
      <c r="E895" s="40"/>
      <c r="F895" s="39"/>
      <c r="G895" s="39"/>
      <c r="H895" s="39"/>
      <c r="I895" s="34"/>
      <c r="J895" s="34"/>
      <c r="K895" s="34"/>
      <c r="L895" s="34"/>
      <c r="M895" s="43" t="str">
        <f ca="1">IFERROR(OFFSET('Maximum minutes'!$C$1,T895,MATCH(IF(G895&lt;&gt;"",G895,F895),OFFSET('Maximum minutes'!$C$1,T895-1,0,1,U895+1),0)-1)*IF(OR(ISNUMBER(J895),J895="sans examen"),1,0)*IF(W895&lt;MinDate,1,0),"")</f>
        <v/>
      </c>
      <c r="N895" s="36">
        <f t="shared" ca="1" si="27"/>
        <v>0</v>
      </c>
      <c r="O895" s="36" t="e">
        <f ca="1">LEFT(OFFSET(Lists!$Q$2,MATCH(E895,Lists!$R$3:$R$19,0),0),4)</f>
        <v>#N/A</v>
      </c>
      <c r="P895" s="36" t="e">
        <f ca="1">MATCH(O895,Lists!$S$2:$S$640,1)</f>
        <v>#N/A</v>
      </c>
      <c r="Q895" s="36" t="e">
        <f ca="1">MATCH(LEFT(OFFSET(Lists!$Q$2,MATCH(E895,Lists!$R$3:$R$19,0)+1,0),4),Lists!$S$3:$S$640,1)</f>
        <v>#N/A</v>
      </c>
      <c r="R895" s="36" t="e">
        <f ca="1">LEFT(OFFSET(Lists!$S$2,P895-1+MATCH(F895,OFFSET(Lists!$T$3,P895-1,0,Q895-P895+1),0),0),6)</f>
        <v>#N/A</v>
      </c>
      <c r="S895" s="36" t="e">
        <f ca="1">VLOOKUP(R895,Lists!B:D,3,FALSE)</f>
        <v>#N/A</v>
      </c>
      <c r="T895" s="36" t="str">
        <f>IF(F895&lt;&gt;"",MATCH(R895,'Maximum minutes'!B:B,0),"")</f>
        <v/>
      </c>
      <c r="U895" s="36">
        <f ca="1">IF(F895&lt;&gt;"",COUNTA(OFFSET('Maximum minutes'!$C$1,'Annexe A1 Cours'!T895,0,1,50)),0)</f>
        <v>0</v>
      </c>
      <c r="V895" s="37">
        <f ca="1">IFERROR(OFFSET('Maximum minutes'!$C$1,T895+1,-1+MATCH(G895,OFFSET('Maximum minutes'!$C$1,T895-1,0,1,50),0)),0)</f>
        <v>0</v>
      </c>
      <c r="W895" s="38">
        <f t="shared" ca="1" si="26"/>
        <v>0</v>
      </c>
    </row>
    <row r="896" spans="1:23" s="36" customFormat="1" ht="18.75">
      <c r="A896" s="34"/>
      <c r="B896" s="39"/>
      <c r="C896" s="39"/>
      <c r="D896" s="35"/>
      <c r="E896" s="40"/>
      <c r="F896" s="39"/>
      <c r="G896" s="39"/>
      <c r="H896" s="39"/>
      <c r="I896" s="34"/>
      <c r="J896" s="34"/>
      <c r="K896" s="34"/>
      <c r="L896" s="34"/>
      <c r="M896" s="43" t="str">
        <f ca="1">IFERROR(OFFSET('Maximum minutes'!$C$1,T896,MATCH(IF(G896&lt;&gt;"",G896,F896),OFFSET('Maximum minutes'!$C$1,T896-1,0,1,U896+1),0)-1)*IF(OR(ISNUMBER(J896),J896="sans examen"),1,0)*IF(W896&lt;MinDate,1,0),"")</f>
        <v/>
      </c>
      <c r="N896" s="36">
        <f t="shared" ca="1" si="27"/>
        <v>0</v>
      </c>
      <c r="O896" s="36" t="e">
        <f ca="1">LEFT(OFFSET(Lists!$Q$2,MATCH(E896,Lists!$R$3:$R$19,0),0),4)</f>
        <v>#N/A</v>
      </c>
      <c r="P896" s="36" t="e">
        <f ca="1">MATCH(O896,Lists!$S$2:$S$640,1)</f>
        <v>#N/A</v>
      </c>
      <c r="Q896" s="36" t="e">
        <f ca="1">MATCH(LEFT(OFFSET(Lists!$Q$2,MATCH(E896,Lists!$R$3:$R$19,0)+1,0),4),Lists!$S$3:$S$640,1)</f>
        <v>#N/A</v>
      </c>
      <c r="R896" s="36" t="e">
        <f ca="1">LEFT(OFFSET(Lists!$S$2,P896-1+MATCH(F896,OFFSET(Lists!$T$3,P896-1,0,Q896-P896+1),0),0),6)</f>
        <v>#N/A</v>
      </c>
      <c r="S896" s="36" t="e">
        <f ca="1">VLOOKUP(R896,Lists!B:D,3,FALSE)</f>
        <v>#N/A</v>
      </c>
      <c r="T896" s="36" t="str">
        <f>IF(F896&lt;&gt;"",MATCH(R896,'Maximum minutes'!B:B,0),"")</f>
        <v/>
      </c>
      <c r="U896" s="36">
        <f ca="1">IF(F896&lt;&gt;"",COUNTA(OFFSET('Maximum minutes'!$C$1,'Annexe A1 Cours'!T896,0,1,50)),0)</f>
        <v>0</v>
      </c>
      <c r="V896" s="37">
        <f ca="1">IFERROR(OFFSET('Maximum minutes'!$C$1,T896+1,-1+MATCH(G896,OFFSET('Maximum minutes'!$C$1,T896-1,0,1,50),0)),0)</f>
        <v>0</v>
      </c>
      <c r="W896" s="38">
        <f t="shared" ca="1" si="26"/>
        <v>0</v>
      </c>
    </row>
    <row r="897" spans="1:23" s="36" customFormat="1" ht="18.75">
      <c r="A897" s="34"/>
      <c r="B897" s="39"/>
      <c r="C897" s="39"/>
      <c r="D897" s="35"/>
      <c r="E897" s="40"/>
      <c r="F897" s="39"/>
      <c r="G897" s="39"/>
      <c r="H897" s="39"/>
      <c r="I897" s="34"/>
      <c r="J897" s="34"/>
      <c r="K897" s="34"/>
      <c r="L897" s="34"/>
      <c r="M897" s="43" t="str">
        <f ca="1">IFERROR(OFFSET('Maximum minutes'!$C$1,T897,MATCH(IF(G897&lt;&gt;"",G897,F897),OFFSET('Maximum minutes'!$C$1,T897-1,0,1,U897+1),0)-1)*IF(OR(ISNUMBER(J897),J897="sans examen"),1,0)*IF(W897&lt;MinDate,1,0),"")</f>
        <v/>
      </c>
      <c r="N897" s="36">
        <f t="shared" ca="1" si="27"/>
        <v>0</v>
      </c>
      <c r="O897" s="36" t="e">
        <f ca="1">LEFT(OFFSET(Lists!$Q$2,MATCH(E897,Lists!$R$3:$R$19,0),0),4)</f>
        <v>#N/A</v>
      </c>
      <c r="P897" s="36" t="e">
        <f ca="1">MATCH(O897,Lists!$S$2:$S$640,1)</f>
        <v>#N/A</v>
      </c>
      <c r="Q897" s="36" t="e">
        <f ca="1">MATCH(LEFT(OFFSET(Lists!$Q$2,MATCH(E897,Lists!$R$3:$R$19,0)+1,0),4),Lists!$S$3:$S$640,1)</f>
        <v>#N/A</v>
      </c>
      <c r="R897" s="36" t="e">
        <f ca="1">LEFT(OFFSET(Lists!$S$2,P897-1+MATCH(F897,OFFSET(Lists!$T$3,P897-1,0,Q897-P897+1),0),0),6)</f>
        <v>#N/A</v>
      </c>
      <c r="S897" s="36" t="e">
        <f ca="1">VLOOKUP(R897,Lists!B:D,3,FALSE)</f>
        <v>#N/A</v>
      </c>
      <c r="T897" s="36" t="str">
        <f>IF(F897&lt;&gt;"",MATCH(R897,'Maximum minutes'!B:B,0),"")</f>
        <v/>
      </c>
      <c r="U897" s="36">
        <f ca="1">IF(F897&lt;&gt;"",COUNTA(OFFSET('Maximum minutes'!$C$1,'Annexe A1 Cours'!T897,0,1,50)),0)</f>
        <v>0</v>
      </c>
      <c r="V897" s="37">
        <f ca="1">IFERROR(OFFSET('Maximum minutes'!$C$1,T897+1,-1+MATCH(G897,OFFSET('Maximum minutes'!$C$1,T897-1,0,1,50),0)),0)</f>
        <v>0</v>
      </c>
      <c r="W897" s="38">
        <f t="shared" ca="1" si="26"/>
        <v>0</v>
      </c>
    </row>
    <row r="898" spans="1:23" s="36" customFormat="1" ht="18.75">
      <c r="A898" s="34"/>
      <c r="B898" s="39"/>
      <c r="C898" s="39"/>
      <c r="D898" s="35"/>
      <c r="E898" s="40"/>
      <c r="F898" s="39"/>
      <c r="G898" s="39"/>
      <c r="H898" s="39"/>
      <c r="I898" s="34"/>
      <c r="J898" s="34"/>
      <c r="K898" s="34"/>
      <c r="L898" s="34"/>
      <c r="M898" s="43" t="str">
        <f ca="1">IFERROR(OFFSET('Maximum minutes'!$C$1,T898,MATCH(IF(G898&lt;&gt;"",G898,F898),OFFSET('Maximum minutes'!$C$1,T898-1,0,1,U898+1),0)-1)*IF(OR(ISNUMBER(J898),J898="sans examen"),1,0)*IF(W898&lt;MinDate,1,0),"")</f>
        <v/>
      </c>
      <c r="N898" s="36">
        <f t="shared" ca="1" si="27"/>
        <v>0</v>
      </c>
      <c r="O898" s="36" t="e">
        <f ca="1">LEFT(OFFSET(Lists!$Q$2,MATCH(E898,Lists!$R$3:$R$19,0),0),4)</f>
        <v>#N/A</v>
      </c>
      <c r="P898" s="36" t="e">
        <f ca="1">MATCH(O898,Lists!$S$2:$S$640,1)</f>
        <v>#N/A</v>
      </c>
      <c r="Q898" s="36" t="e">
        <f ca="1">MATCH(LEFT(OFFSET(Lists!$Q$2,MATCH(E898,Lists!$R$3:$R$19,0)+1,0),4),Lists!$S$3:$S$640,1)</f>
        <v>#N/A</v>
      </c>
      <c r="R898" s="36" t="e">
        <f ca="1">LEFT(OFFSET(Lists!$S$2,P898-1+MATCH(F898,OFFSET(Lists!$T$3,P898-1,0,Q898-P898+1),0),0),6)</f>
        <v>#N/A</v>
      </c>
      <c r="S898" s="36" t="e">
        <f ca="1">VLOOKUP(R898,Lists!B:D,3,FALSE)</f>
        <v>#N/A</v>
      </c>
      <c r="T898" s="36" t="str">
        <f>IF(F898&lt;&gt;"",MATCH(R898,'Maximum minutes'!B:B,0),"")</f>
        <v/>
      </c>
      <c r="U898" s="36">
        <f ca="1">IF(F898&lt;&gt;"",COUNTA(OFFSET('Maximum minutes'!$C$1,'Annexe A1 Cours'!T898,0,1,50)),0)</f>
        <v>0</v>
      </c>
      <c r="V898" s="37">
        <f ca="1">IFERROR(OFFSET('Maximum minutes'!$C$1,T898+1,-1+MATCH(G898,OFFSET('Maximum minutes'!$C$1,T898-1,0,1,50),0)),0)</f>
        <v>0</v>
      </c>
      <c r="W898" s="38">
        <f t="shared" ca="1" si="26"/>
        <v>0</v>
      </c>
    </row>
    <row r="899" spans="1:23" s="36" customFormat="1" ht="18.75">
      <c r="A899" s="34"/>
      <c r="B899" s="39"/>
      <c r="C899" s="39"/>
      <c r="D899" s="35"/>
      <c r="E899" s="40"/>
      <c r="F899" s="39"/>
      <c r="G899" s="39"/>
      <c r="H899" s="39"/>
      <c r="I899" s="34"/>
      <c r="J899" s="34"/>
      <c r="K899" s="34"/>
      <c r="L899" s="34"/>
      <c r="M899" s="43" t="str">
        <f ca="1">IFERROR(OFFSET('Maximum minutes'!$C$1,T899,MATCH(IF(G899&lt;&gt;"",G899,F899),OFFSET('Maximum minutes'!$C$1,T899-1,0,1,U899+1),0)-1)*IF(OR(ISNUMBER(J899),J899="sans examen"),1,0)*IF(W899&lt;MinDate,1,0),"")</f>
        <v/>
      </c>
      <c r="N899" s="36">
        <f t="shared" ca="1" si="27"/>
        <v>0</v>
      </c>
      <c r="O899" s="36" t="e">
        <f ca="1">LEFT(OFFSET(Lists!$Q$2,MATCH(E899,Lists!$R$3:$R$19,0),0),4)</f>
        <v>#N/A</v>
      </c>
      <c r="P899" s="36" t="e">
        <f ca="1">MATCH(O899,Lists!$S$2:$S$640,1)</f>
        <v>#N/A</v>
      </c>
      <c r="Q899" s="36" t="e">
        <f ca="1">MATCH(LEFT(OFFSET(Lists!$Q$2,MATCH(E899,Lists!$R$3:$R$19,0)+1,0),4),Lists!$S$3:$S$640,1)</f>
        <v>#N/A</v>
      </c>
      <c r="R899" s="36" t="e">
        <f ca="1">LEFT(OFFSET(Lists!$S$2,P899-1+MATCH(F899,OFFSET(Lists!$T$3,P899-1,0,Q899-P899+1),0),0),6)</f>
        <v>#N/A</v>
      </c>
      <c r="S899" s="36" t="e">
        <f ca="1">VLOOKUP(R899,Lists!B:D,3,FALSE)</f>
        <v>#N/A</v>
      </c>
      <c r="T899" s="36" t="str">
        <f>IF(F899&lt;&gt;"",MATCH(R899,'Maximum minutes'!B:B,0),"")</f>
        <v/>
      </c>
      <c r="U899" s="36">
        <f ca="1">IF(F899&lt;&gt;"",COUNTA(OFFSET('Maximum minutes'!$C$1,'Annexe A1 Cours'!T899,0,1,50)),0)</f>
        <v>0</v>
      </c>
      <c r="V899" s="37">
        <f ca="1">IFERROR(OFFSET('Maximum minutes'!$C$1,T899+1,-1+MATCH(G899,OFFSET('Maximum minutes'!$C$1,T899-1,0,1,50),0)),0)</f>
        <v>0</v>
      </c>
      <c r="W899" s="38">
        <f t="shared" ca="1" si="26"/>
        <v>0</v>
      </c>
    </row>
    <row r="900" spans="1:23" s="36" customFormat="1" ht="18.75">
      <c r="A900" s="34"/>
      <c r="B900" s="39"/>
      <c r="C900" s="39"/>
      <c r="D900" s="35"/>
      <c r="E900" s="40"/>
      <c r="F900" s="39"/>
      <c r="G900" s="39"/>
      <c r="H900" s="39"/>
      <c r="I900" s="34"/>
      <c r="J900" s="34"/>
      <c r="K900" s="34"/>
      <c r="L900" s="34"/>
      <c r="M900" s="43" t="str">
        <f ca="1">IFERROR(OFFSET('Maximum minutes'!$C$1,T900,MATCH(IF(G900&lt;&gt;"",G900,F900),OFFSET('Maximum minutes'!$C$1,T900-1,0,1,U900+1),0)-1)*IF(OR(ISNUMBER(J900),J900="sans examen"),1,0)*IF(W900&lt;MinDate,1,0),"")</f>
        <v/>
      </c>
      <c r="N900" s="36">
        <f t="shared" ca="1" si="27"/>
        <v>0</v>
      </c>
      <c r="O900" s="36" t="e">
        <f ca="1">LEFT(OFFSET(Lists!$Q$2,MATCH(E900,Lists!$R$3:$R$19,0),0),4)</f>
        <v>#N/A</v>
      </c>
      <c r="P900" s="36" t="e">
        <f ca="1">MATCH(O900,Lists!$S$2:$S$640,1)</f>
        <v>#N/A</v>
      </c>
      <c r="Q900" s="36" t="e">
        <f ca="1">MATCH(LEFT(OFFSET(Lists!$Q$2,MATCH(E900,Lists!$R$3:$R$19,0)+1,0),4),Lists!$S$3:$S$640,1)</f>
        <v>#N/A</v>
      </c>
      <c r="R900" s="36" t="e">
        <f ca="1">LEFT(OFFSET(Lists!$S$2,P900-1+MATCH(F900,OFFSET(Lists!$T$3,P900-1,0,Q900-P900+1),0),0),6)</f>
        <v>#N/A</v>
      </c>
      <c r="S900" s="36" t="e">
        <f ca="1">VLOOKUP(R900,Lists!B:D,3,FALSE)</f>
        <v>#N/A</v>
      </c>
      <c r="T900" s="36" t="str">
        <f>IF(F900&lt;&gt;"",MATCH(R900,'Maximum minutes'!B:B,0),"")</f>
        <v/>
      </c>
      <c r="U900" s="36">
        <f ca="1">IF(F900&lt;&gt;"",COUNTA(OFFSET('Maximum minutes'!$C$1,'Annexe A1 Cours'!T900,0,1,50)),0)</f>
        <v>0</v>
      </c>
      <c r="V900" s="37">
        <f ca="1">IFERROR(OFFSET('Maximum minutes'!$C$1,T900+1,-1+MATCH(G900,OFFSET('Maximum minutes'!$C$1,T900-1,0,1,50),0)),0)</f>
        <v>0</v>
      </c>
      <c r="W900" s="38">
        <f t="shared" ca="1" si="26"/>
        <v>0</v>
      </c>
    </row>
    <row r="901" spans="1:23" s="36" customFormat="1" ht="18.75">
      <c r="A901" s="34"/>
      <c r="B901" s="39"/>
      <c r="C901" s="39"/>
      <c r="D901" s="35"/>
      <c r="E901" s="40"/>
      <c r="F901" s="39"/>
      <c r="G901" s="39"/>
      <c r="H901" s="39"/>
      <c r="I901" s="34"/>
      <c r="J901" s="34"/>
      <c r="K901" s="34"/>
      <c r="L901" s="34"/>
      <c r="M901" s="43" t="str">
        <f ca="1">IFERROR(OFFSET('Maximum minutes'!$C$1,T901,MATCH(IF(G901&lt;&gt;"",G901,F901),OFFSET('Maximum minutes'!$C$1,T901-1,0,1,U901+1),0)-1)*IF(OR(ISNUMBER(J901),J901="sans examen"),1,0)*IF(W901&lt;MinDate,1,0),"")</f>
        <v/>
      </c>
      <c r="N901" s="36">
        <f t="shared" ca="1" si="27"/>
        <v>0</v>
      </c>
      <c r="O901" s="36" t="e">
        <f ca="1">LEFT(OFFSET(Lists!$Q$2,MATCH(E901,Lists!$R$3:$R$19,0),0),4)</f>
        <v>#N/A</v>
      </c>
      <c r="P901" s="36" t="e">
        <f ca="1">MATCH(O901,Lists!$S$2:$S$640,1)</f>
        <v>#N/A</v>
      </c>
      <c r="Q901" s="36" t="e">
        <f ca="1">MATCH(LEFT(OFFSET(Lists!$Q$2,MATCH(E901,Lists!$R$3:$R$19,0)+1,0),4),Lists!$S$3:$S$640,1)</f>
        <v>#N/A</v>
      </c>
      <c r="R901" s="36" t="e">
        <f ca="1">LEFT(OFFSET(Lists!$S$2,P901-1+MATCH(F901,OFFSET(Lists!$T$3,P901-1,0,Q901-P901+1),0),0),6)</f>
        <v>#N/A</v>
      </c>
      <c r="S901" s="36" t="e">
        <f ca="1">VLOOKUP(R901,Lists!B:D,3,FALSE)</f>
        <v>#N/A</v>
      </c>
      <c r="T901" s="36" t="str">
        <f>IF(F901&lt;&gt;"",MATCH(R901,'Maximum minutes'!B:B,0),"")</f>
        <v/>
      </c>
      <c r="U901" s="36">
        <f ca="1">IF(F901&lt;&gt;"",COUNTA(OFFSET('Maximum minutes'!$C$1,'Annexe A1 Cours'!T901,0,1,50)),0)</f>
        <v>0</v>
      </c>
      <c r="V901" s="37">
        <f ca="1">IFERROR(OFFSET('Maximum minutes'!$C$1,T901+1,-1+MATCH(G901,OFFSET('Maximum minutes'!$C$1,T901-1,0,1,50),0)),0)</f>
        <v>0</v>
      </c>
      <c r="W901" s="38">
        <f t="shared" ca="1" si="26"/>
        <v>0</v>
      </c>
    </row>
    <row r="902" spans="1:23" s="36" customFormat="1" ht="18.75">
      <c r="A902" s="34"/>
      <c r="B902" s="39"/>
      <c r="C902" s="39"/>
      <c r="D902" s="35"/>
      <c r="E902" s="40"/>
      <c r="F902" s="39"/>
      <c r="G902" s="39"/>
      <c r="H902" s="39"/>
      <c r="I902" s="34"/>
      <c r="J902" s="34"/>
      <c r="K902" s="34"/>
      <c r="L902" s="34"/>
      <c r="M902" s="43" t="str">
        <f ca="1">IFERROR(OFFSET('Maximum minutes'!$C$1,T902,MATCH(IF(G902&lt;&gt;"",G902,F902),OFFSET('Maximum minutes'!$C$1,T902-1,0,1,U902+1),0)-1)*IF(OR(ISNUMBER(J902),J902="sans examen"),1,0)*IF(W902&lt;MinDate,1,0),"")</f>
        <v/>
      </c>
      <c r="N902" s="36">
        <f t="shared" ca="1" si="27"/>
        <v>0</v>
      </c>
      <c r="O902" s="36" t="e">
        <f ca="1">LEFT(OFFSET(Lists!$Q$2,MATCH(E902,Lists!$R$3:$R$19,0),0),4)</f>
        <v>#N/A</v>
      </c>
      <c r="P902" s="36" t="e">
        <f ca="1">MATCH(O902,Lists!$S$2:$S$640,1)</f>
        <v>#N/A</v>
      </c>
      <c r="Q902" s="36" t="e">
        <f ca="1">MATCH(LEFT(OFFSET(Lists!$Q$2,MATCH(E902,Lists!$R$3:$R$19,0)+1,0),4),Lists!$S$3:$S$640,1)</f>
        <v>#N/A</v>
      </c>
      <c r="R902" s="36" t="e">
        <f ca="1">LEFT(OFFSET(Lists!$S$2,P902-1+MATCH(F902,OFFSET(Lists!$T$3,P902-1,0,Q902-P902+1),0),0),6)</f>
        <v>#N/A</v>
      </c>
      <c r="S902" s="36" t="e">
        <f ca="1">VLOOKUP(R902,Lists!B:D,3,FALSE)</f>
        <v>#N/A</v>
      </c>
      <c r="T902" s="36" t="str">
        <f>IF(F902&lt;&gt;"",MATCH(R902,'Maximum minutes'!B:B,0),"")</f>
        <v/>
      </c>
      <c r="U902" s="36">
        <f ca="1">IF(F902&lt;&gt;"",COUNTA(OFFSET('Maximum minutes'!$C$1,'Annexe A1 Cours'!T902,0,1,50)),0)</f>
        <v>0</v>
      </c>
      <c r="V902" s="37">
        <f ca="1">IFERROR(OFFSET('Maximum minutes'!$C$1,T902+1,-1+MATCH(G902,OFFSET('Maximum minutes'!$C$1,T902-1,0,1,50),0)),0)</f>
        <v>0</v>
      </c>
      <c r="W902" s="38">
        <f t="shared" ca="1" si="26"/>
        <v>0</v>
      </c>
    </row>
    <row r="903" spans="1:23" s="36" customFormat="1" ht="18.75">
      <c r="A903" s="34"/>
      <c r="B903" s="39"/>
      <c r="C903" s="39"/>
      <c r="D903" s="35"/>
      <c r="E903" s="40"/>
      <c r="F903" s="39"/>
      <c r="G903" s="39"/>
      <c r="H903" s="39"/>
      <c r="I903" s="34"/>
      <c r="J903" s="34"/>
      <c r="K903" s="34"/>
      <c r="L903" s="34"/>
      <c r="M903" s="43" t="str">
        <f ca="1">IFERROR(OFFSET('Maximum minutes'!$C$1,T903,MATCH(IF(G903&lt;&gt;"",G903,F903),OFFSET('Maximum minutes'!$C$1,T903-1,0,1,U903+1),0)-1)*IF(OR(ISNUMBER(J903),J903="sans examen"),1,0)*IF(W903&lt;MinDate,1,0),"")</f>
        <v/>
      </c>
      <c r="N903" s="36">
        <f t="shared" ca="1" si="27"/>
        <v>0</v>
      </c>
      <c r="O903" s="36" t="e">
        <f ca="1">LEFT(OFFSET(Lists!$Q$2,MATCH(E903,Lists!$R$3:$R$19,0),0),4)</f>
        <v>#N/A</v>
      </c>
      <c r="P903" s="36" t="e">
        <f ca="1">MATCH(O903,Lists!$S$2:$S$640,1)</f>
        <v>#N/A</v>
      </c>
      <c r="Q903" s="36" t="e">
        <f ca="1">MATCH(LEFT(OFFSET(Lists!$Q$2,MATCH(E903,Lists!$R$3:$R$19,0)+1,0),4),Lists!$S$3:$S$640,1)</f>
        <v>#N/A</v>
      </c>
      <c r="R903" s="36" t="e">
        <f ca="1">LEFT(OFFSET(Lists!$S$2,P903-1+MATCH(F903,OFFSET(Lists!$T$3,P903-1,0,Q903-P903+1),0),0),6)</f>
        <v>#N/A</v>
      </c>
      <c r="S903" s="36" t="e">
        <f ca="1">VLOOKUP(R903,Lists!B:D,3,FALSE)</f>
        <v>#N/A</v>
      </c>
      <c r="T903" s="36" t="str">
        <f>IF(F903&lt;&gt;"",MATCH(R903,'Maximum minutes'!B:B,0),"")</f>
        <v/>
      </c>
      <c r="U903" s="36">
        <f ca="1">IF(F903&lt;&gt;"",COUNTA(OFFSET('Maximum minutes'!$C$1,'Annexe A1 Cours'!T903,0,1,50)),0)</f>
        <v>0</v>
      </c>
      <c r="V903" s="37">
        <f ca="1">IFERROR(OFFSET('Maximum minutes'!$C$1,T903+1,-1+MATCH(G903,OFFSET('Maximum minutes'!$C$1,T903-1,0,1,50),0)),0)</f>
        <v>0</v>
      </c>
      <c r="W903" s="38">
        <f t="shared" ref="W903:W966" ca="1" si="28">IFERROR(DATE(YEAR(D903)+V903,MONTH(D903),DAY(D903)),"")</f>
        <v>0</v>
      </c>
    </row>
    <row r="904" spans="1:23" s="36" customFormat="1" ht="18.75">
      <c r="A904" s="34"/>
      <c r="B904" s="39"/>
      <c r="C904" s="39"/>
      <c r="D904" s="35"/>
      <c r="E904" s="40"/>
      <c r="F904" s="39"/>
      <c r="G904" s="39"/>
      <c r="H904" s="39"/>
      <c r="I904" s="34"/>
      <c r="J904" s="34"/>
      <c r="K904" s="34"/>
      <c r="L904" s="34"/>
      <c r="M904" s="43" t="str">
        <f ca="1">IFERROR(OFFSET('Maximum minutes'!$C$1,T904,MATCH(IF(G904&lt;&gt;"",G904,F904),OFFSET('Maximum minutes'!$C$1,T904-1,0,1,U904+1),0)-1)*IF(OR(ISNUMBER(J904),J904="sans examen"),1,0)*IF(W904&lt;MinDate,1,0),"")</f>
        <v/>
      </c>
      <c r="N904" s="36">
        <f t="shared" ref="N904:N967" ca="1" si="29">IF(K904&gt;0,MIN(K904,M904),0)*IF(M904="",0,1)</f>
        <v>0</v>
      </c>
      <c r="O904" s="36" t="e">
        <f ca="1">LEFT(OFFSET(Lists!$Q$2,MATCH(E904,Lists!$R$3:$R$19,0),0),4)</f>
        <v>#N/A</v>
      </c>
      <c r="P904" s="36" t="e">
        <f ca="1">MATCH(O904,Lists!$S$2:$S$640,1)</f>
        <v>#N/A</v>
      </c>
      <c r="Q904" s="36" t="e">
        <f ca="1">MATCH(LEFT(OFFSET(Lists!$Q$2,MATCH(E904,Lists!$R$3:$R$19,0)+1,0),4),Lists!$S$3:$S$640,1)</f>
        <v>#N/A</v>
      </c>
      <c r="R904" s="36" t="e">
        <f ca="1">LEFT(OFFSET(Lists!$S$2,P904-1+MATCH(F904,OFFSET(Lists!$T$3,P904-1,0,Q904-P904+1),0),0),6)</f>
        <v>#N/A</v>
      </c>
      <c r="S904" s="36" t="e">
        <f ca="1">VLOOKUP(R904,Lists!B:D,3,FALSE)</f>
        <v>#N/A</v>
      </c>
      <c r="T904" s="36" t="str">
        <f>IF(F904&lt;&gt;"",MATCH(R904,'Maximum minutes'!B:B,0),"")</f>
        <v/>
      </c>
      <c r="U904" s="36">
        <f ca="1">IF(F904&lt;&gt;"",COUNTA(OFFSET('Maximum minutes'!$C$1,'Annexe A1 Cours'!T904,0,1,50)),0)</f>
        <v>0</v>
      </c>
      <c r="V904" s="37">
        <f ca="1">IFERROR(OFFSET('Maximum minutes'!$C$1,T904+1,-1+MATCH(G904,OFFSET('Maximum minutes'!$C$1,T904-1,0,1,50),0)),0)</f>
        <v>0</v>
      </c>
      <c r="W904" s="38">
        <f t="shared" ca="1" si="28"/>
        <v>0</v>
      </c>
    </row>
    <row r="905" spans="1:23" s="36" customFormat="1" ht="18.75">
      <c r="A905" s="34"/>
      <c r="B905" s="39"/>
      <c r="C905" s="39"/>
      <c r="D905" s="35"/>
      <c r="E905" s="40"/>
      <c r="F905" s="39"/>
      <c r="G905" s="39"/>
      <c r="H905" s="39"/>
      <c r="I905" s="34"/>
      <c r="J905" s="34"/>
      <c r="K905" s="34"/>
      <c r="L905" s="34"/>
      <c r="M905" s="43" t="str">
        <f ca="1">IFERROR(OFFSET('Maximum minutes'!$C$1,T905,MATCH(IF(G905&lt;&gt;"",G905,F905),OFFSET('Maximum minutes'!$C$1,T905-1,0,1,U905+1),0)-1)*IF(OR(ISNUMBER(J905),J905="sans examen"),1,0)*IF(W905&lt;MinDate,1,0),"")</f>
        <v/>
      </c>
      <c r="N905" s="36">
        <f t="shared" ca="1" si="29"/>
        <v>0</v>
      </c>
      <c r="O905" s="36" t="e">
        <f ca="1">LEFT(OFFSET(Lists!$Q$2,MATCH(E905,Lists!$R$3:$R$19,0),0),4)</f>
        <v>#N/A</v>
      </c>
      <c r="P905" s="36" t="e">
        <f ca="1">MATCH(O905,Lists!$S$2:$S$640,1)</f>
        <v>#N/A</v>
      </c>
      <c r="Q905" s="36" t="e">
        <f ca="1">MATCH(LEFT(OFFSET(Lists!$Q$2,MATCH(E905,Lists!$R$3:$R$19,0)+1,0),4),Lists!$S$3:$S$640,1)</f>
        <v>#N/A</v>
      </c>
      <c r="R905" s="36" t="e">
        <f ca="1">LEFT(OFFSET(Lists!$S$2,P905-1+MATCH(F905,OFFSET(Lists!$T$3,P905-1,0,Q905-P905+1),0),0),6)</f>
        <v>#N/A</v>
      </c>
      <c r="S905" s="36" t="e">
        <f ca="1">VLOOKUP(R905,Lists!B:D,3,FALSE)</f>
        <v>#N/A</v>
      </c>
      <c r="T905" s="36" t="str">
        <f>IF(F905&lt;&gt;"",MATCH(R905,'Maximum minutes'!B:B,0),"")</f>
        <v/>
      </c>
      <c r="U905" s="36">
        <f ca="1">IF(F905&lt;&gt;"",COUNTA(OFFSET('Maximum minutes'!$C$1,'Annexe A1 Cours'!T905,0,1,50)),0)</f>
        <v>0</v>
      </c>
      <c r="V905" s="37">
        <f ca="1">IFERROR(OFFSET('Maximum minutes'!$C$1,T905+1,-1+MATCH(G905,OFFSET('Maximum minutes'!$C$1,T905-1,0,1,50),0)),0)</f>
        <v>0</v>
      </c>
      <c r="W905" s="38">
        <f t="shared" ca="1" si="28"/>
        <v>0</v>
      </c>
    </row>
    <row r="906" spans="1:23" s="36" customFormat="1" ht="18.75">
      <c r="A906" s="34"/>
      <c r="B906" s="39"/>
      <c r="C906" s="39"/>
      <c r="D906" s="35"/>
      <c r="E906" s="40"/>
      <c r="F906" s="39"/>
      <c r="G906" s="39"/>
      <c r="H906" s="39"/>
      <c r="I906" s="34"/>
      <c r="J906" s="34"/>
      <c r="K906" s="34"/>
      <c r="L906" s="34"/>
      <c r="M906" s="43" t="str">
        <f ca="1">IFERROR(OFFSET('Maximum minutes'!$C$1,T906,MATCH(IF(G906&lt;&gt;"",G906,F906),OFFSET('Maximum minutes'!$C$1,T906-1,0,1,U906+1),0)-1)*IF(OR(ISNUMBER(J906),J906="sans examen"),1,0)*IF(W906&lt;MinDate,1,0),"")</f>
        <v/>
      </c>
      <c r="N906" s="36">
        <f t="shared" ca="1" si="29"/>
        <v>0</v>
      </c>
      <c r="O906" s="36" t="e">
        <f ca="1">LEFT(OFFSET(Lists!$Q$2,MATCH(E906,Lists!$R$3:$R$19,0),0),4)</f>
        <v>#N/A</v>
      </c>
      <c r="P906" s="36" t="e">
        <f ca="1">MATCH(O906,Lists!$S$2:$S$640,1)</f>
        <v>#N/A</v>
      </c>
      <c r="Q906" s="36" t="e">
        <f ca="1">MATCH(LEFT(OFFSET(Lists!$Q$2,MATCH(E906,Lists!$R$3:$R$19,0)+1,0),4),Lists!$S$3:$S$640,1)</f>
        <v>#N/A</v>
      </c>
      <c r="R906" s="36" t="e">
        <f ca="1">LEFT(OFFSET(Lists!$S$2,P906-1+MATCH(F906,OFFSET(Lists!$T$3,P906-1,0,Q906-P906+1),0),0),6)</f>
        <v>#N/A</v>
      </c>
      <c r="S906" s="36" t="e">
        <f ca="1">VLOOKUP(R906,Lists!B:D,3,FALSE)</f>
        <v>#N/A</v>
      </c>
      <c r="T906" s="36" t="str">
        <f>IF(F906&lt;&gt;"",MATCH(R906,'Maximum minutes'!B:B,0),"")</f>
        <v/>
      </c>
      <c r="U906" s="36">
        <f ca="1">IF(F906&lt;&gt;"",COUNTA(OFFSET('Maximum minutes'!$C$1,'Annexe A1 Cours'!T906,0,1,50)),0)</f>
        <v>0</v>
      </c>
      <c r="V906" s="37">
        <f ca="1">IFERROR(OFFSET('Maximum minutes'!$C$1,T906+1,-1+MATCH(G906,OFFSET('Maximum minutes'!$C$1,T906-1,0,1,50),0)),0)</f>
        <v>0</v>
      </c>
      <c r="W906" s="38">
        <f t="shared" ca="1" si="28"/>
        <v>0</v>
      </c>
    </row>
    <row r="907" spans="1:23" s="36" customFormat="1" ht="18.75">
      <c r="A907" s="34"/>
      <c r="B907" s="39"/>
      <c r="C907" s="39"/>
      <c r="D907" s="35"/>
      <c r="E907" s="40"/>
      <c r="F907" s="39"/>
      <c r="G907" s="39"/>
      <c r="H907" s="39"/>
      <c r="I907" s="34"/>
      <c r="J907" s="34"/>
      <c r="K907" s="34"/>
      <c r="L907" s="34"/>
      <c r="M907" s="43" t="str">
        <f ca="1">IFERROR(OFFSET('Maximum minutes'!$C$1,T907,MATCH(IF(G907&lt;&gt;"",G907,F907),OFFSET('Maximum minutes'!$C$1,T907-1,0,1,U907+1),0)-1)*IF(OR(ISNUMBER(J907),J907="sans examen"),1,0)*IF(W907&lt;MinDate,1,0),"")</f>
        <v/>
      </c>
      <c r="N907" s="36">
        <f t="shared" ca="1" si="29"/>
        <v>0</v>
      </c>
      <c r="O907" s="36" t="e">
        <f ca="1">LEFT(OFFSET(Lists!$Q$2,MATCH(E907,Lists!$R$3:$R$19,0),0),4)</f>
        <v>#N/A</v>
      </c>
      <c r="P907" s="36" t="e">
        <f ca="1">MATCH(O907,Lists!$S$2:$S$640,1)</f>
        <v>#N/A</v>
      </c>
      <c r="Q907" s="36" t="e">
        <f ca="1">MATCH(LEFT(OFFSET(Lists!$Q$2,MATCH(E907,Lists!$R$3:$R$19,0)+1,0),4),Lists!$S$3:$S$640,1)</f>
        <v>#N/A</v>
      </c>
      <c r="R907" s="36" t="e">
        <f ca="1">LEFT(OFFSET(Lists!$S$2,P907-1+MATCH(F907,OFFSET(Lists!$T$3,P907-1,0,Q907-P907+1),0),0),6)</f>
        <v>#N/A</v>
      </c>
      <c r="S907" s="36" t="e">
        <f ca="1">VLOOKUP(R907,Lists!B:D,3,FALSE)</f>
        <v>#N/A</v>
      </c>
      <c r="T907" s="36" t="str">
        <f>IF(F907&lt;&gt;"",MATCH(R907,'Maximum minutes'!B:B,0),"")</f>
        <v/>
      </c>
      <c r="U907" s="36">
        <f ca="1">IF(F907&lt;&gt;"",COUNTA(OFFSET('Maximum minutes'!$C$1,'Annexe A1 Cours'!T907,0,1,50)),0)</f>
        <v>0</v>
      </c>
      <c r="V907" s="37">
        <f ca="1">IFERROR(OFFSET('Maximum minutes'!$C$1,T907+1,-1+MATCH(G907,OFFSET('Maximum minutes'!$C$1,T907-1,0,1,50),0)),0)</f>
        <v>0</v>
      </c>
      <c r="W907" s="38">
        <f t="shared" ca="1" si="28"/>
        <v>0</v>
      </c>
    </row>
    <row r="908" spans="1:23" s="36" customFormat="1" ht="18.75">
      <c r="A908" s="34"/>
      <c r="B908" s="39"/>
      <c r="C908" s="39"/>
      <c r="D908" s="35"/>
      <c r="E908" s="40"/>
      <c r="F908" s="39"/>
      <c r="G908" s="39"/>
      <c r="H908" s="39"/>
      <c r="I908" s="34"/>
      <c r="J908" s="34"/>
      <c r="K908" s="34"/>
      <c r="L908" s="34"/>
      <c r="M908" s="43" t="str">
        <f ca="1">IFERROR(OFFSET('Maximum minutes'!$C$1,T908,MATCH(IF(G908&lt;&gt;"",G908,F908),OFFSET('Maximum minutes'!$C$1,T908-1,0,1,U908+1),0)-1)*IF(OR(ISNUMBER(J908),J908="sans examen"),1,0)*IF(W908&lt;MinDate,1,0),"")</f>
        <v/>
      </c>
      <c r="N908" s="36">
        <f t="shared" ca="1" si="29"/>
        <v>0</v>
      </c>
      <c r="O908" s="36" t="e">
        <f ca="1">LEFT(OFFSET(Lists!$Q$2,MATCH(E908,Lists!$R$3:$R$19,0),0),4)</f>
        <v>#N/A</v>
      </c>
      <c r="P908" s="36" t="e">
        <f ca="1">MATCH(O908,Lists!$S$2:$S$640,1)</f>
        <v>#N/A</v>
      </c>
      <c r="Q908" s="36" t="e">
        <f ca="1">MATCH(LEFT(OFFSET(Lists!$Q$2,MATCH(E908,Lists!$R$3:$R$19,0)+1,0),4),Lists!$S$3:$S$640,1)</f>
        <v>#N/A</v>
      </c>
      <c r="R908" s="36" t="e">
        <f ca="1">LEFT(OFFSET(Lists!$S$2,P908-1+MATCH(F908,OFFSET(Lists!$T$3,P908-1,0,Q908-P908+1),0),0),6)</f>
        <v>#N/A</v>
      </c>
      <c r="S908" s="36" t="e">
        <f ca="1">VLOOKUP(R908,Lists!B:D,3,FALSE)</f>
        <v>#N/A</v>
      </c>
      <c r="T908" s="36" t="str">
        <f>IF(F908&lt;&gt;"",MATCH(R908,'Maximum minutes'!B:B,0),"")</f>
        <v/>
      </c>
      <c r="U908" s="36">
        <f ca="1">IF(F908&lt;&gt;"",COUNTA(OFFSET('Maximum minutes'!$C$1,'Annexe A1 Cours'!T908,0,1,50)),0)</f>
        <v>0</v>
      </c>
      <c r="V908" s="37">
        <f ca="1">IFERROR(OFFSET('Maximum minutes'!$C$1,T908+1,-1+MATCH(G908,OFFSET('Maximum minutes'!$C$1,T908-1,0,1,50),0)),0)</f>
        <v>0</v>
      </c>
      <c r="W908" s="38">
        <f t="shared" ca="1" si="28"/>
        <v>0</v>
      </c>
    </row>
    <row r="909" spans="1:23" s="36" customFormat="1" ht="18.75">
      <c r="A909" s="34"/>
      <c r="B909" s="39"/>
      <c r="C909" s="39"/>
      <c r="D909" s="35"/>
      <c r="E909" s="40"/>
      <c r="F909" s="39"/>
      <c r="G909" s="39"/>
      <c r="H909" s="39"/>
      <c r="I909" s="34"/>
      <c r="J909" s="34"/>
      <c r="K909" s="34"/>
      <c r="L909" s="34"/>
      <c r="M909" s="43" t="str">
        <f ca="1">IFERROR(OFFSET('Maximum minutes'!$C$1,T909,MATCH(IF(G909&lt;&gt;"",G909,F909),OFFSET('Maximum minutes'!$C$1,T909-1,0,1,U909+1),0)-1)*IF(OR(ISNUMBER(J909),J909="sans examen"),1,0)*IF(W909&lt;MinDate,1,0),"")</f>
        <v/>
      </c>
      <c r="N909" s="36">
        <f t="shared" ca="1" si="29"/>
        <v>0</v>
      </c>
      <c r="O909" s="36" t="e">
        <f ca="1">LEFT(OFFSET(Lists!$Q$2,MATCH(E909,Lists!$R$3:$R$19,0),0),4)</f>
        <v>#N/A</v>
      </c>
      <c r="P909" s="36" t="e">
        <f ca="1">MATCH(O909,Lists!$S$2:$S$640,1)</f>
        <v>#N/A</v>
      </c>
      <c r="Q909" s="36" t="e">
        <f ca="1">MATCH(LEFT(OFFSET(Lists!$Q$2,MATCH(E909,Lists!$R$3:$R$19,0)+1,0),4),Lists!$S$3:$S$640,1)</f>
        <v>#N/A</v>
      </c>
      <c r="R909" s="36" t="e">
        <f ca="1">LEFT(OFFSET(Lists!$S$2,P909-1+MATCH(F909,OFFSET(Lists!$T$3,P909-1,0,Q909-P909+1),0),0),6)</f>
        <v>#N/A</v>
      </c>
      <c r="S909" s="36" t="e">
        <f ca="1">VLOOKUP(R909,Lists!B:D,3,FALSE)</f>
        <v>#N/A</v>
      </c>
      <c r="T909" s="36" t="str">
        <f>IF(F909&lt;&gt;"",MATCH(R909,'Maximum minutes'!B:B,0),"")</f>
        <v/>
      </c>
      <c r="U909" s="36">
        <f ca="1">IF(F909&lt;&gt;"",COUNTA(OFFSET('Maximum minutes'!$C$1,'Annexe A1 Cours'!T909,0,1,50)),0)</f>
        <v>0</v>
      </c>
      <c r="V909" s="37">
        <f ca="1">IFERROR(OFFSET('Maximum minutes'!$C$1,T909+1,-1+MATCH(G909,OFFSET('Maximum minutes'!$C$1,T909-1,0,1,50),0)),0)</f>
        <v>0</v>
      </c>
      <c r="W909" s="38">
        <f t="shared" ca="1" si="28"/>
        <v>0</v>
      </c>
    </row>
    <row r="910" spans="1:23" s="36" customFormat="1" ht="18.75">
      <c r="A910" s="34"/>
      <c r="B910" s="39"/>
      <c r="C910" s="39"/>
      <c r="D910" s="35"/>
      <c r="E910" s="40"/>
      <c r="F910" s="39"/>
      <c r="G910" s="39"/>
      <c r="H910" s="39"/>
      <c r="I910" s="34"/>
      <c r="J910" s="34"/>
      <c r="K910" s="34"/>
      <c r="L910" s="34"/>
      <c r="M910" s="43" t="str">
        <f ca="1">IFERROR(OFFSET('Maximum minutes'!$C$1,T910,MATCH(IF(G910&lt;&gt;"",G910,F910),OFFSET('Maximum minutes'!$C$1,T910-1,0,1,U910+1),0)-1)*IF(OR(ISNUMBER(J910),J910="sans examen"),1,0)*IF(W910&lt;MinDate,1,0),"")</f>
        <v/>
      </c>
      <c r="N910" s="36">
        <f t="shared" ca="1" si="29"/>
        <v>0</v>
      </c>
      <c r="O910" s="36" t="e">
        <f ca="1">LEFT(OFFSET(Lists!$Q$2,MATCH(E910,Lists!$R$3:$R$19,0),0),4)</f>
        <v>#N/A</v>
      </c>
      <c r="P910" s="36" t="e">
        <f ca="1">MATCH(O910,Lists!$S$2:$S$640,1)</f>
        <v>#N/A</v>
      </c>
      <c r="Q910" s="36" t="e">
        <f ca="1">MATCH(LEFT(OFFSET(Lists!$Q$2,MATCH(E910,Lists!$R$3:$R$19,0)+1,0),4),Lists!$S$3:$S$640,1)</f>
        <v>#N/A</v>
      </c>
      <c r="R910" s="36" t="e">
        <f ca="1">LEFT(OFFSET(Lists!$S$2,P910-1+MATCH(F910,OFFSET(Lists!$T$3,P910-1,0,Q910-P910+1),0),0),6)</f>
        <v>#N/A</v>
      </c>
      <c r="S910" s="36" t="e">
        <f ca="1">VLOOKUP(R910,Lists!B:D,3,FALSE)</f>
        <v>#N/A</v>
      </c>
      <c r="T910" s="36" t="str">
        <f>IF(F910&lt;&gt;"",MATCH(R910,'Maximum minutes'!B:B,0),"")</f>
        <v/>
      </c>
      <c r="U910" s="36">
        <f ca="1">IF(F910&lt;&gt;"",COUNTA(OFFSET('Maximum minutes'!$C$1,'Annexe A1 Cours'!T910,0,1,50)),0)</f>
        <v>0</v>
      </c>
      <c r="V910" s="37">
        <f ca="1">IFERROR(OFFSET('Maximum minutes'!$C$1,T910+1,-1+MATCH(G910,OFFSET('Maximum minutes'!$C$1,T910-1,0,1,50),0)),0)</f>
        <v>0</v>
      </c>
      <c r="W910" s="38">
        <f t="shared" ca="1" si="28"/>
        <v>0</v>
      </c>
    </row>
    <row r="911" spans="1:23" s="36" customFormat="1" ht="18.75">
      <c r="A911" s="34"/>
      <c r="B911" s="39"/>
      <c r="C911" s="39"/>
      <c r="D911" s="35"/>
      <c r="E911" s="40"/>
      <c r="F911" s="39"/>
      <c r="G911" s="39"/>
      <c r="H911" s="39"/>
      <c r="I911" s="34"/>
      <c r="J911" s="34"/>
      <c r="K911" s="34"/>
      <c r="L911" s="34"/>
      <c r="M911" s="43" t="str">
        <f ca="1">IFERROR(OFFSET('Maximum minutes'!$C$1,T911,MATCH(IF(G911&lt;&gt;"",G911,F911),OFFSET('Maximum minutes'!$C$1,T911-1,0,1,U911+1),0)-1)*IF(OR(ISNUMBER(J911),J911="sans examen"),1,0)*IF(W911&lt;MinDate,1,0),"")</f>
        <v/>
      </c>
      <c r="N911" s="36">
        <f t="shared" ca="1" si="29"/>
        <v>0</v>
      </c>
      <c r="O911" s="36" t="e">
        <f ca="1">LEFT(OFFSET(Lists!$Q$2,MATCH(E911,Lists!$R$3:$R$19,0),0),4)</f>
        <v>#N/A</v>
      </c>
      <c r="P911" s="36" t="e">
        <f ca="1">MATCH(O911,Lists!$S$2:$S$640,1)</f>
        <v>#N/A</v>
      </c>
      <c r="Q911" s="36" t="e">
        <f ca="1">MATCH(LEFT(OFFSET(Lists!$Q$2,MATCH(E911,Lists!$R$3:$R$19,0)+1,0),4),Lists!$S$3:$S$640,1)</f>
        <v>#N/A</v>
      </c>
      <c r="R911" s="36" t="e">
        <f ca="1">LEFT(OFFSET(Lists!$S$2,P911-1+MATCH(F911,OFFSET(Lists!$T$3,P911-1,0,Q911-P911+1),0),0),6)</f>
        <v>#N/A</v>
      </c>
      <c r="S911" s="36" t="e">
        <f ca="1">VLOOKUP(R911,Lists!B:D,3,FALSE)</f>
        <v>#N/A</v>
      </c>
      <c r="T911" s="36" t="str">
        <f>IF(F911&lt;&gt;"",MATCH(R911,'Maximum minutes'!B:B,0),"")</f>
        <v/>
      </c>
      <c r="U911" s="36">
        <f ca="1">IF(F911&lt;&gt;"",COUNTA(OFFSET('Maximum minutes'!$C$1,'Annexe A1 Cours'!T911,0,1,50)),0)</f>
        <v>0</v>
      </c>
      <c r="V911" s="37">
        <f ca="1">IFERROR(OFFSET('Maximum minutes'!$C$1,T911+1,-1+MATCH(G911,OFFSET('Maximum minutes'!$C$1,T911-1,0,1,50),0)),0)</f>
        <v>0</v>
      </c>
      <c r="W911" s="38">
        <f t="shared" ca="1" si="28"/>
        <v>0</v>
      </c>
    </row>
    <row r="912" spans="1:23" s="36" customFormat="1" ht="18.75">
      <c r="A912" s="34"/>
      <c r="B912" s="39"/>
      <c r="C912" s="39"/>
      <c r="D912" s="35"/>
      <c r="E912" s="40"/>
      <c r="F912" s="39"/>
      <c r="G912" s="39"/>
      <c r="H912" s="39"/>
      <c r="I912" s="34"/>
      <c r="J912" s="34"/>
      <c r="K912" s="34"/>
      <c r="L912" s="34"/>
      <c r="M912" s="43" t="str">
        <f ca="1">IFERROR(OFFSET('Maximum minutes'!$C$1,T912,MATCH(IF(G912&lt;&gt;"",G912,F912),OFFSET('Maximum minutes'!$C$1,T912-1,0,1,U912+1),0)-1)*IF(OR(ISNUMBER(J912),J912="sans examen"),1,0)*IF(W912&lt;MinDate,1,0),"")</f>
        <v/>
      </c>
      <c r="N912" s="36">
        <f t="shared" ca="1" si="29"/>
        <v>0</v>
      </c>
      <c r="O912" s="36" t="e">
        <f ca="1">LEFT(OFFSET(Lists!$Q$2,MATCH(E912,Lists!$R$3:$R$19,0),0),4)</f>
        <v>#N/A</v>
      </c>
      <c r="P912" s="36" t="e">
        <f ca="1">MATCH(O912,Lists!$S$2:$S$640,1)</f>
        <v>#N/A</v>
      </c>
      <c r="Q912" s="36" t="e">
        <f ca="1">MATCH(LEFT(OFFSET(Lists!$Q$2,MATCH(E912,Lists!$R$3:$R$19,0)+1,0),4),Lists!$S$3:$S$640,1)</f>
        <v>#N/A</v>
      </c>
      <c r="R912" s="36" t="e">
        <f ca="1">LEFT(OFFSET(Lists!$S$2,P912-1+MATCH(F912,OFFSET(Lists!$T$3,P912-1,0,Q912-P912+1),0),0),6)</f>
        <v>#N/A</v>
      </c>
      <c r="S912" s="36" t="e">
        <f ca="1">VLOOKUP(R912,Lists!B:D,3,FALSE)</f>
        <v>#N/A</v>
      </c>
      <c r="T912" s="36" t="str">
        <f>IF(F912&lt;&gt;"",MATCH(R912,'Maximum minutes'!B:B,0),"")</f>
        <v/>
      </c>
      <c r="U912" s="36">
        <f ca="1">IF(F912&lt;&gt;"",COUNTA(OFFSET('Maximum minutes'!$C$1,'Annexe A1 Cours'!T912,0,1,50)),0)</f>
        <v>0</v>
      </c>
      <c r="V912" s="37">
        <f ca="1">IFERROR(OFFSET('Maximum minutes'!$C$1,T912+1,-1+MATCH(G912,OFFSET('Maximum minutes'!$C$1,T912-1,0,1,50),0)),0)</f>
        <v>0</v>
      </c>
      <c r="W912" s="38">
        <f t="shared" ca="1" si="28"/>
        <v>0</v>
      </c>
    </row>
    <row r="913" spans="1:23" s="36" customFormat="1" ht="18.75">
      <c r="A913" s="34"/>
      <c r="B913" s="39"/>
      <c r="C913" s="39"/>
      <c r="D913" s="35"/>
      <c r="E913" s="40"/>
      <c r="F913" s="39"/>
      <c r="G913" s="39"/>
      <c r="H913" s="39"/>
      <c r="I913" s="34"/>
      <c r="J913" s="34"/>
      <c r="K913" s="34"/>
      <c r="L913" s="34"/>
      <c r="M913" s="43" t="str">
        <f ca="1">IFERROR(OFFSET('Maximum minutes'!$C$1,T913,MATCH(IF(G913&lt;&gt;"",G913,F913),OFFSET('Maximum minutes'!$C$1,T913-1,0,1,U913+1),0)-1)*IF(OR(ISNUMBER(J913),J913="sans examen"),1,0)*IF(W913&lt;MinDate,1,0),"")</f>
        <v/>
      </c>
      <c r="N913" s="36">
        <f t="shared" ca="1" si="29"/>
        <v>0</v>
      </c>
      <c r="O913" s="36" t="e">
        <f ca="1">LEFT(OFFSET(Lists!$Q$2,MATCH(E913,Lists!$R$3:$R$19,0),0),4)</f>
        <v>#N/A</v>
      </c>
      <c r="P913" s="36" t="e">
        <f ca="1">MATCH(O913,Lists!$S$2:$S$640,1)</f>
        <v>#N/A</v>
      </c>
      <c r="Q913" s="36" t="e">
        <f ca="1">MATCH(LEFT(OFFSET(Lists!$Q$2,MATCH(E913,Lists!$R$3:$R$19,0)+1,0),4),Lists!$S$3:$S$640,1)</f>
        <v>#N/A</v>
      </c>
      <c r="R913" s="36" t="e">
        <f ca="1">LEFT(OFFSET(Lists!$S$2,P913-1+MATCH(F913,OFFSET(Lists!$T$3,P913-1,0,Q913-P913+1),0),0),6)</f>
        <v>#N/A</v>
      </c>
      <c r="S913" s="36" t="e">
        <f ca="1">VLOOKUP(R913,Lists!B:D,3,FALSE)</f>
        <v>#N/A</v>
      </c>
      <c r="T913" s="36" t="str">
        <f>IF(F913&lt;&gt;"",MATCH(R913,'Maximum minutes'!B:B,0),"")</f>
        <v/>
      </c>
      <c r="U913" s="36">
        <f ca="1">IF(F913&lt;&gt;"",COUNTA(OFFSET('Maximum minutes'!$C$1,'Annexe A1 Cours'!T913,0,1,50)),0)</f>
        <v>0</v>
      </c>
      <c r="V913" s="37">
        <f ca="1">IFERROR(OFFSET('Maximum minutes'!$C$1,T913+1,-1+MATCH(G913,OFFSET('Maximum minutes'!$C$1,T913-1,0,1,50),0)),0)</f>
        <v>0</v>
      </c>
      <c r="W913" s="38">
        <f t="shared" ca="1" si="28"/>
        <v>0</v>
      </c>
    </row>
    <row r="914" spans="1:23" s="36" customFormat="1" ht="18.75">
      <c r="A914" s="34"/>
      <c r="B914" s="39"/>
      <c r="C914" s="39"/>
      <c r="D914" s="35"/>
      <c r="E914" s="40"/>
      <c r="F914" s="39"/>
      <c r="G914" s="39"/>
      <c r="H914" s="39"/>
      <c r="I914" s="34"/>
      <c r="J914" s="34"/>
      <c r="K914" s="34"/>
      <c r="L914" s="34"/>
      <c r="M914" s="43" t="str">
        <f ca="1">IFERROR(OFFSET('Maximum minutes'!$C$1,T914,MATCH(IF(G914&lt;&gt;"",G914,F914),OFFSET('Maximum minutes'!$C$1,T914-1,0,1,U914+1),0)-1)*IF(OR(ISNUMBER(J914),J914="sans examen"),1,0)*IF(W914&lt;MinDate,1,0),"")</f>
        <v/>
      </c>
      <c r="N914" s="36">
        <f t="shared" ca="1" si="29"/>
        <v>0</v>
      </c>
      <c r="O914" s="36" t="e">
        <f ca="1">LEFT(OFFSET(Lists!$Q$2,MATCH(E914,Lists!$R$3:$R$19,0),0),4)</f>
        <v>#N/A</v>
      </c>
      <c r="P914" s="36" t="e">
        <f ca="1">MATCH(O914,Lists!$S$2:$S$640,1)</f>
        <v>#N/A</v>
      </c>
      <c r="Q914" s="36" t="e">
        <f ca="1">MATCH(LEFT(OFFSET(Lists!$Q$2,MATCH(E914,Lists!$R$3:$R$19,0)+1,0),4),Lists!$S$3:$S$640,1)</f>
        <v>#N/A</v>
      </c>
      <c r="R914" s="36" t="e">
        <f ca="1">LEFT(OFFSET(Lists!$S$2,P914-1+MATCH(F914,OFFSET(Lists!$T$3,P914-1,0,Q914-P914+1),0),0),6)</f>
        <v>#N/A</v>
      </c>
      <c r="S914" s="36" t="e">
        <f ca="1">VLOOKUP(R914,Lists!B:D,3,FALSE)</f>
        <v>#N/A</v>
      </c>
      <c r="T914" s="36" t="str">
        <f>IF(F914&lt;&gt;"",MATCH(R914,'Maximum minutes'!B:B,0),"")</f>
        <v/>
      </c>
      <c r="U914" s="36">
        <f ca="1">IF(F914&lt;&gt;"",COUNTA(OFFSET('Maximum minutes'!$C$1,'Annexe A1 Cours'!T914,0,1,50)),0)</f>
        <v>0</v>
      </c>
      <c r="V914" s="37">
        <f ca="1">IFERROR(OFFSET('Maximum minutes'!$C$1,T914+1,-1+MATCH(G914,OFFSET('Maximum minutes'!$C$1,T914-1,0,1,50),0)),0)</f>
        <v>0</v>
      </c>
      <c r="W914" s="38">
        <f t="shared" ca="1" si="28"/>
        <v>0</v>
      </c>
    </row>
    <row r="915" spans="1:23" s="36" customFormat="1" ht="18.75">
      <c r="A915" s="34"/>
      <c r="B915" s="39"/>
      <c r="C915" s="39"/>
      <c r="D915" s="35"/>
      <c r="E915" s="40"/>
      <c r="F915" s="39"/>
      <c r="G915" s="39"/>
      <c r="H915" s="39"/>
      <c r="I915" s="34"/>
      <c r="J915" s="34"/>
      <c r="K915" s="34"/>
      <c r="L915" s="34"/>
      <c r="M915" s="43" t="str">
        <f ca="1">IFERROR(OFFSET('Maximum minutes'!$C$1,T915,MATCH(IF(G915&lt;&gt;"",G915,F915),OFFSET('Maximum minutes'!$C$1,T915-1,0,1,U915+1),0)-1)*IF(OR(ISNUMBER(J915),J915="sans examen"),1,0)*IF(W915&lt;MinDate,1,0),"")</f>
        <v/>
      </c>
      <c r="N915" s="36">
        <f t="shared" ca="1" si="29"/>
        <v>0</v>
      </c>
      <c r="O915" s="36" t="e">
        <f ca="1">LEFT(OFFSET(Lists!$Q$2,MATCH(E915,Lists!$R$3:$R$19,0),0),4)</f>
        <v>#N/A</v>
      </c>
      <c r="P915" s="36" t="e">
        <f ca="1">MATCH(O915,Lists!$S$2:$S$640,1)</f>
        <v>#N/A</v>
      </c>
      <c r="Q915" s="36" t="e">
        <f ca="1">MATCH(LEFT(OFFSET(Lists!$Q$2,MATCH(E915,Lists!$R$3:$R$19,0)+1,0),4),Lists!$S$3:$S$640,1)</f>
        <v>#N/A</v>
      </c>
      <c r="R915" s="36" t="e">
        <f ca="1">LEFT(OFFSET(Lists!$S$2,P915-1+MATCH(F915,OFFSET(Lists!$T$3,P915-1,0,Q915-P915+1),0),0),6)</f>
        <v>#N/A</v>
      </c>
      <c r="S915" s="36" t="e">
        <f ca="1">VLOOKUP(R915,Lists!B:D,3,FALSE)</f>
        <v>#N/A</v>
      </c>
      <c r="T915" s="36" t="str">
        <f>IF(F915&lt;&gt;"",MATCH(R915,'Maximum minutes'!B:B,0),"")</f>
        <v/>
      </c>
      <c r="U915" s="36">
        <f ca="1">IF(F915&lt;&gt;"",COUNTA(OFFSET('Maximum minutes'!$C$1,'Annexe A1 Cours'!T915,0,1,50)),0)</f>
        <v>0</v>
      </c>
      <c r="V915" s="37">
        <f ca="1">IFERROR(OFFSET('Maximum minutes'!$C$1,T915+1,-1+MATCH(G915,OFFSET('Maximum minutes'!$C$1,T915-1,0,1,50),0)),0)</f>
        <v>0</v>
      </c>
      <c r="W915" s="38">
        <f t="shared" ca="1" si="28"/>
        <v>0</v>
      </c>
    </row>
    <row r="916" spans="1:23" s="36" customFormat="1" ht="18.75">
      <c r="A916" s="34"/>
      <c r="B916" s="39"/>
      <c r="C916" s="39"/>
      <c r="D916" s="35"/>
      <c r="E916" s="40"/>
      <c r="F916" s="39"/>
      <c r="G916" s="39"/>
      <c r="H916" s="39"/>
      <c r="I916" s="34"/>
      <c r="J916" s="34"/>
      <c r="K916" s="34"/>
      <c r="L916" s="34"/>
      <c r="M916" s="43" t="str">
        <f ca="1">IFERROR(OFFSET('Maximum minutes'!$C$1,T916,MATCH(IF(G916&lt;&gt;"",G916,F916),OFFSET('Maximum minutes'!$C$1,T916-1,0,1,U916+1),0)-1)*IF(OR(ISNUMBER(J916),J916="sans examen"),1,0)*IF(W916&lt;MinDate,1,0),"")</f>
        <v/>
      </c>
      <c r="N916" s="36">
        <f t="shared" ca="1" si="29"/>
        <v>0</v>
      </c>
      <c r="O916" s="36" t="e">
        <f ca="1">LEFT(OFFSET(Lists!$Q$2,MATCH(E916,Lists!$R$3:$R$19,0),0),4)</f>
        <v>#N/A</v>
      </c>
      <c r="P916" s="36" t="e">
        <f ca="1">MATCH(O916,Lists!$S$2:$S$640,1)</f>
        <v>#N/A</v>
      </c>
      <c r="Q916" s="36" t="e">
        <f ca="1">MATCH(LEFT(OFFSET(Lists!$Q$2,MATCH(E916,Lists!$R$3:$R$19,0)+1,0),4),Lists!$S$3:$S$640,1)</f>
        <v>#N/A</v>
      </c>
      <c r="R916" s="36" t="e">
        <f ca="1">LEFT(OFFSET(Lists!$S$2,P916-1+MATCH(F916,OFFSET(Lists!$T$3,P916-1,0,Q916-P916+1),0),0),6)</f>
        <v>#N/A</v>
      </c>
      <c r="S916" s="36" t="e">
        <f ca="1">VLOOKUP(R916,Lists!B:D,3,FALSE)</f>
        <v>#N/A</v>
      </c>
      <c r="T916" s="36" t="str">
        <f>IF(F916&lt;&gt;"",MATCH(R916,'Maximum minutes'!B:B,0),"")</f>
        <v/>
      </c>
      <c r="U916" s="36">
        <f ca="1">IF(F916&lt;&gt;"",COUNTA(OFFSET('Maximum minutes'!$C$1,'Annexe A1 Cours'!T916,0,1,50)),0)</f>
        <v>0</v>
      </c>
      <c r="V916" s="37">
        <f ca="1">IFERROR(OFFSET('Maximum minutes'!$C$1,T916+1,-1+MATCH(G916,OFFSET('Maximum minutes'!$C$1,T916-1,0,1,50),0)),0)</f>
        <v>0</v>
      </c>
      <c r="W916" s="38">
        <f t="shared" ca="1" si="28"/>
        <v>0</v>
      </c>
    </row>
    <row r="917" spans="1:23" s="36" customFormat="1" ht="18.75">
      <c r="A917" s="34"/>
      <c r="B917" s="39"/>
      <c r="C917" s="39"/>
      <c r="D917" s="35"/>
      <c r="E917" s="40"/>
      <c r="F917" s="39"/>
      <c r="G917" s="39"/>
      <c r="H917" s="39"/>
      <c r="I917" s="34"/>
      <c r="J917" s="34"/>
      <c r="K917" s="34"/>
      <c r="L917" s="34"/>
      <c r="M917" s="43" t="str">
        <f ca="1">IFERROR(OFFSET('Maximum minutes'!$C$1,T917,MATCH(IF(G917&lt;&gt;"",G917,F917),OFFSET('Maximum minutes'!$C$1,T917-1,0,1,U917+1),0)-1)*IF(OR(ISNUMBER(J917),J917="sans examen"),1,0)*IF(W917&lt;MinDate,1,0),"")</f>
        <v/>
      </c>
      <c r="N917" s="36">
        <f t="shared" ca="1" si="29"/>
        <v>0</v>
      </c>
      <c r="O917" s="36" t="e">
        <f ca="1">LEFT(OFFSET(Lists!$Q$2,MATCH(E917,Lists!$R$3:$R$19,0),0),4)</f>
        <v>#N/A</v>
      </c>
      <c r="P917" s="36" t="e">
        <f ca="1">MATCH(O917,Lists!$S$2:$S$640,1)</f>
        <v>#N/A</v>
      </c>
      <c r="Q917" s="36" t="e">
        <f ca="1">MATCH(LEFT(OFFSET(Lists!$Q$2,MATCH(E917,Lists!$R$3:$R$19,0)+1,0),4),Lists!$S$3:$S$640,1)</f>
        <v>#N/A</v>
      </c>
      <c r="R917" s="36" t="e">
        <f ca="1">LEFT(OFFSET(Lists!$S$2,P917-1+MATCH(F917,OFFSET(Lists!$T$3,P917-1,0,Q917-P917+1),0),0),6)</f>
        <v>#N/A</v>
      </c>
      <c r="S917" s="36" t="e">
        <f ca="1">VLOOKUP(R917,Lists!B:D,3,FALSE)</f>
        <v>#N/A</v>
      </c>
      <c r="T917" s="36" t="str">
        <f>IF(F917&lt;&gt;"",MATCH(R917,'Maximum minutes'!B:B,0),"")</f>
        <v/>
      </c>
      <c r="U917" s="36">
        <f ca="1">IF(F917&lt;&gt;"",COUNTA(OFFSET('Maximum minutes'!$C$1,'Annexe A1 Cours'!T917,0,1,50)),0)</f>
        <v>0</v>
      </c>
      <c r="V917" s="37">
        <f ca="1">IFERROR(OFFSET('Maximum minutes'!$C$1,T917+1,-1+MATCH(G917,OFFSET('Maximum minutes'!$C$1,T917-1,0,1,50),0)),0)</f>
        <v>0</v>
      </c>
      <c r="W917" s="38">
        <f t="shared" ca="1" si="28"/>
        <v>0</v>
      </c>
    </row>
    <row r="918" spans="1:23" s="36" customFormat="1" ht="18.75">
      <c r="A918" s="34"/>
      <c r="B918" s="39"/>
      <c r="C918" s="39"/>
      <c r="D918" s="35"/>
      <c r="E918" s="40"/>
      <c r="F918" s="39"/>
      <c r="G918" s="39"/>
      <c r="H918" s="39"/>
      <c r="I918" s="34"/>
      <c r="J918" s="34"/>
      <c r="K918" s="34"/>
      <c r="L918" s="34"/>
      <c r="M918" s="43" t="str">
        <f ca="1">IFERROR(OFFSET('Maximum minutes'!$C$1,T918,MATCH(IF(G918&lt;&gt;"",G918,F918),OFFSET('Maximum minutes'!$C$1,T918-1,0,1,U918+1),0)-1)*IF(OR(ISNUMBER(J918),J918="sans examen"),1,0)*IF(W918&lt;MinDate,1,0),"")</f>
        <v/>
      </c>
      <c r="N918" s="36">
        <f t="shared" ca="1" si="29"/>
        <v>0</v>
      </c>
      <c r="O918" s="36" t="e">
        <f ca="1">LEFT(OFFSET(Lists!$Q$2,MATCH(E918,Lists!$R$3:$R$19,0),0),4)</f>
        <v>#N/A</v>
      </c>
      <c r="P918" s="36" t="e">
        <f ca="1">MATCH(O918,Lists!$S$2:$S$640,1)</f>
        <v>#N/A</v>
      </c>
      <c r="Q918" s="36" t="e">
        <f ca="1">MATCH(LEFT(OFFSET(Lists!$Q$2,MATCH(E918,Lists!$R$3:$R$19,0)+1,0),4),Lists!$S$3:$S$640,1)</f>
        <v>#N/A</v>
      </c>
      <c r="R918" s="36" t="e">
        <f ca="1">LEFT(OFFSET(Lists!$S$2,P918-1+MATCH(F918,OFFSET(Lists!$T$3,P918-1,0,Q918-P918+1),0),0),6)</f>
        <v>#N/A</v>
      </c>
      <c r="S918" s="36" t="e">
        <f ca="1">VLOOKUP(R918,Lists!B:D,3,FALSE)</f>
        <v>#N/A</v>
      </c>
      <c r="T918" s="36" t="str">
        <f>IF(F918&lt;&gt;"",MATCH(R918,'Maximum minutes'!B:B,0),"")</f>
        <v/>
      </c>
      <c r="U918" s="36">
        <f ca="1">IF(F918&lt;&gt;"",COUNTA(OFFSET('Maximum minutes'!$C$1,'Annexe A1 Cours'!T918,0,1,50)),0)</f>
        <v>0</v>
      </c>
      <c r="V918" s="37">
        <f ca="1">IFERROR(OFFSET('Maximum minutes'!$C$1,T918+1,-1+MATCH(G918,OFFSET('Maximum minutes'!$C$1,T918-1,0,1,50),0)),0)</f>
        <v>0</v>
      </c>
      <c r="W918" s="38">
        <f t="shared" ca="1" si="28"/>
        <v>0</v>
      </c>
    </row>
    <row r="919" spans="1:23" s="36" customFormat="1" ht="18.75">
      <c r="A919" s="34"/>
      <c r="B919" s="39"/>
      <c r="C919" s="39"/>
      <c r="D919" s="35"/>
      <c r="E919" s="40"/>
      <c r="F919" s="39"/>
      <c r="G919" s="39"/>
      <c r="H919" s="39"/>
      <c r="I919" s="34"/>
      <c r="J919" s="34"/>
      <c r="K919" s="34"/>
      <c r="L919" s="34"/>
      <c r="M919" s="43" t="str">
        <f ca="1">IFERROR(OFFSET('Maximum minutes'!$C$1,T919,MATCH(IF(G919&lt;&gt;"",G919,F919),OFFSET('Maximum minutes'!$C$1,T919-1,0,1,U919+1),0)-1)*IF(OR(ISNUMBER(J919),J919="sans examen"),1,0)*IF(W919&lt;MinDate,1,0),"")</f>
        <v/>
      </c>
      <c r="N919" s="36">
        <f t="shared" ca="1" si="29"/>
        <v>0</v>
      </c>
      <c r="O919" s="36" t="e">
        <f ca="1">LEFT(OFFSET(Lists!$Q$2,MATCH(E919,Lists!$R$3:$R$19,0),0),4)</f>
        <v>#N/A</v>
      </c>
      <c r="P919" s="36" t="e">
        <f ca="1">MATCH(O919,Lists!$S$2:$S$640,1)</f>
        <v>#N/A</v>
      </c>
      <c r="Q919" s="36" t="e">
        <f ca="1">MATCH(LEFT(OFFSET(Lists!$Q$2,MATCH(E919,Lists!$R$3:$R$19,0)+1,0),4),Lists!$S$3:$S$640,1)</f>
        <v>#N/A</v>
      </c>
      <c r="R919" s="36" t="e">
        <f ca="1">LEFT(OFFSET(Lists!$S$2,P919-1+MATCH(F919,OFFSET(Lists!$T$3,P919-1,0,Q919-P919+1),0),0),6)</f>
        <v>#N/A</v>
      </c>
      <c r="S919" s="36" t="e">
        <f ca="1">VLOOKUP(R919,Lists!B:D,3,FALSE)</f>
        <v>#N/A</v>
      </c>
      <c r="T919" s="36" t="str">
        <f>IF(F919&lt;&gt;"",MATCH(R919,'Maximum minutes'!B:B,0),"")</f>
        <v/>
      </c>
      <c r="U919" s="36">
        <f ca="1">IF(F919&lt;&gt;"",COUNTA(OFFSET('Maximum minutes'!$C$1,'Annexe A1 Cours'!T919,0,1,50)),0)</f>
        <v>0</v>
      </c>
      <c r="V919" s="37">
        <f ca="1">IFERROR(OFFSET('Maximum minutes'!$C$1,T919+1,-1+MATCH(G919,OFFSET('Maximum minutes'!$C$1,T919-1,0,1,50),0)),0)</f>
        <v>0</v>
      </c>
      <c r="W919" s="38">
        <f t="shared" ca="1" si="28"/>
        <v>0</v>
      </c>
    </row>
    <row r="920" spans="1:23" s="36" customFormat="1" ht="18.75">
      <c r="A920" s="34"/>
      <c r="B920" s="39"/>
      <c r="C920" s="39"/>
      <c r="D920" s="35"/>
      <c r="E920" s="40"/>
      <c r="F920" s="39"/>
      <c r="G920" s="39"/>
      <c r="H920" s="39"/>
      <c r="I920" s="34"/>
      <c r="J920" s="34"/>
      <c r="K920" s="34"/>
      <c r="L920" s="34"/>
      <c r="M920" s="43" t="str">
        <f ca="1">IFERROR(OFFSET('Maximum minutes'!$C$1,T920,MATCH(IF(G920&lt;&gt;"",G920,F920),OFFSET('Maximum minutes'!$C$1,T920-1,0,1,U920+1),0)-1)*IF(OR(ISNUMBER(J920),J920="sans examen"),1,0)*IF(W920&lt;MinDate,1,0),"")</f>
        <v/>
      </c>
      <c r="N920" s="36">
        <f t="shared" ca="1" si="29"/>
        <v>0</v>
      </c>
      <c r="O920" s="36" t="e">
        <f ca="1">LEFT(OFFSET(Lists!$Q$2,MATCH(E920,Lists!$R$3:$R$19,0),0),4)</f>
        <v>#N/A</v>
      </c>
      <c r="P920" s="36" t="e">
        <f ca="1">MATCH(O920,Lists!$S$2:$S$640,1)</f>
        <v>#N/A</v>
      </c>
      <c r="Q920" s="36" t="e">
        <f ca="1">MATCH(LEFT(OFFSET(Lists!$Q$2,MATCH(E920,Lists!$R$3:$R$19,0)+1,0),4),Lists!$S$3:$S$640,1)</f>
        <v>#N/A</v>
      </c>
      <c r="R920" s="36" t="e">
        <f ca="1">LEFT(OFFSET(Lists!$S$2,P920-1+MATCH(F920,OFFSET(Lists!$T$3,P920-1,0,Q920-P920+1),0),0),6)</f>
        <v>#N/A</v>
      </c>
      <c r="S920" s="36" t="e">
        <f ca="1">VLOOKUP(R920,Lists!B:D,3,FALSE)</f>
        <v>#N/A</v>
      </c>
      <c r="T920" s="36" t="str">
        <f>IF(F920&lt;&gt;"",MATCH(R920,'Maximum minutes'!B:B,0),"")</f>
        <v/>
      </c>
      <c r="U920" s="36">
        <f ca="1">IF(F920&lt;&gt;"",COUNTA(OFFSET('Maximum minutes'!$C$1,'Annexe A1 Cours'!T920,0,1,50)),0)</f>
        <v>0</v>
      </c>
      <c r="V920" s="37">
        <f ca="1">IFERROR(OFFSET('Maximum minutes'!$C$1,T920+1,-1+MATCH(G920,OFFSET('Maximum minutes'!$C$1,T920-1,0,1,50),0)),0)</f>
        <v>0</v>
      </c>
      <c r="W920" s="38">
        <f t="shared" ca="1" si="28"/>
        <v>0</v>
      </c>
    </row>
    <row r="921" spans="1:23" s="36" customFormat="1" ht="18.75">
      <c r="A921" s="34"/>
      <c r="B921" s="39"/>
      <c r="C921" s="39"/>
      <c r="D921" s="35"/>
      <c r="E921" s="40"/>
      <c r="F921" s="39"/>
      <c r="G921" s="39"/>
      <c r="H921" s="39"/>
      <c r="I921" s="34"/>
      <c r="J921" s="34"/>
      <c r="K921" s="34"/>
      <c r="L921" s="34"/>
      <c r="M921" s="43" t="str">
        <f ca="1">IFERROR(OFFSET('Maximum minutes'!$C$1,T921,MATCH(IF(G921&lt;&gt;"",G921,F921),OFFSET('Maximum minutes'!$C$1,T921-1,0,1,U921+1),0)-1)*IF(OR(ISNUMBER(J921),J921="sans examen"),1,0)*IF(W921&lt;MinDate,1,0),"")</f>
        <v/>
      </c>
      <c r="N921" s="36">
        <f t="shared" ca="1" si="29"/>
        <v>0</v>
      </c>
      <c r="O921" s="36" t="e">
        <f ca="1">LEFT(OFFSET(Lists!$Q$2,MATCH(E921,Lists!$R$3:$R$19,0),0),4)</f>
        <v>#N/A</v>
      </c>
      <c r="P921" s="36" t="e">
        <f ca="1">MATCH(O921,Lists!$S$2:$S$640,1)</f>
        <v>#N/A</v>
      </c>
      <c r="Q921" s="36" t="e">
        <f ca="1">MATCH(LEFT(OFFSET(Lists!$Q$2,MATCH(E921,Lists!$R$3:$R$19,0)+1,0),4),Lists!$S$3:$S$640,1)</f>
        <v>#N/A</v>
      </c>
      <c r="R921" s="36" t="e">
        <f ca="1">LEFT(OFFSET(Lists!$S$2,P921-1+MATCH(F921,OFFSET(Lists!$T$3,P921-1,0,Q921-P921+1),0),0),6)</f>
        <v>#N/A</v>
      </c>
      <c r="S921" s="36" t="e">
        <f ca="1">VLOOKUP(R921,Lists!B:D,3,FALSE)</f>
        <v>#N/A</v>
      </c>
      <c r="T921" s="36" t="str">
        <f>IF(F921&lt;&gt;"",MATCH(R921,'Maximum minutes'!B:B,0),"")</f>
        <v/>
      </c>
      <c r="U921" s="36">
        <f ca="1">IF(F921&lt;&gt;"",COUNTA(OFFSET('Maximum minutes'!$C$1,'Annexe A1 Cours'!T921,0,1,50)),0)</f>
        <v>0</v>
      </c>
      <c r="V921" s="37">
        <f ca="1">IFERROR(OFFSET('Maximum minutes'!$C$1,T921+1,-1+MATCH(G921,OFFSET('Maximum minutes'!$C$1,T921-1,0,1,50),0)),0)</f>
        <v>0</v>
      </c>
      <c r="W921" s="38">
        <f t="shared" ca="1" si="28"/>
        <v>0</v>
      </c>
    </row>
    <row r="922" spans="1:23" s="36" customFormat="1" ht="18.75">
      <c r="A922" s="34"/>
      <c r="B922" s="39"/>
      <c r="C922" s="39"/>
      <c r="D922" s="35"/>
      <c r="E922" s="40"/>
      <c r="F922" s="39"/>
      <c r="G922" s="39"/>
      <c r="H922" s="39"/>
      <c r="I922" s="34"/>
      <c r="J922" s="34"/>
      <c r="K922" s="34"/>
      <c r="L922" s="34"/>
      <c r="M922" s="43" t="str">
        <f ca="1">IFERROR(OFFSET('Maximum minutes'!$C$1,T922,MATCH(IF(G922&lt;&gt;"",G922,F922),OFFSET('Maximum minutes'!$C$1,T922-1,0,1,U922+1),0)-1)*IF(OR(ISNUMBER(J922),J922="sans examen"),1,0)*IF(W922&lt;MinDate,1,0),"")</f>
        <v/>
      </c>
      <c r="N922" s="36">
        <f t="shared" ca="1" si="29"/>
        <v>0</v>
      </c>
      <c r="O922" s="36" t="e">
        <f ca="1">LEFT(OFFSET(Lists!$Q$2,MATCH(E922,Lists!$R$3:$R$19,0),0),4)</f>
        <v>#N/A</v>
      </c>
      <c r="P922" s="36" t="e">
        <f ca="1">MATCH(O922,Lists!$S$2:$S$640,1)</f>
        <v>#N/A</v>
      </c>
      <c r="Q922" s="36" t="e">
        <f ca="1">MATCH(LEFT(OFFSET(Lists!$Q$2,MATCH(E922,Lists!$R$3:$R$19,0)+1,0),4),Lists!$S$3:$S$640,1)</f>
        <v>#N/A</v>
      </c>
      <c r="R922" s="36" t="e">
        <f ca="1">LEFT(OFFSET(Lists!$S$2,P922-1+MATCH(F922,OFFSET(Lists!$T$3,P922-1,0,Q922-P922+1),0),0),6)</f>
        <v>#N/A</v>
      </c>
      <c r="S922" s="36" t="e">
        <f ca="1">VLOOKUP(R922,Lists!B:D,3,FALSE)</f>
        <v>#N/A</v>
      </c>
      <c r="T922" s="36" t="str">
        <f>IF(F922&lt;&gt;"",MATCH(R922,'Maximum minutes'!B:B,0),"")</f>
        <v/>
      </c>
      <c r="U922" s="36">
        <f ca="1">IF(F922&lt;&gt;"",COUNTA(OFFSET('Maximum minutes'!$C$1,'Annexe A1 Cours'!T922,0,1,50)),0)</f>
        <v>0</v>
      </c>
      <c r="V922" s="37">
        <f ca="1">IFERROR(OFFSET('Maximum minutes'!$C$1,T922+1,-1+MATCH(G922,OFFSET('Maximum minutes'!$C$1,T922-1,0,1,50),0)),0)</f>
        <v>0</v>
      </c>
      <c r="W922" s="38">
        <f t="shared" ca="1" si="28"/>
        <v>0</v>
      </c>
    </row>
    <row r="923" spans="1:23" s="36" customFormat="1" ht="18.75">
      <c r="A923" s="34"/>
      <c r="B923" s="39"/>
      <c r="C923" s="39"/>
      <c r="D923" s="35"/>
      <c r="E923" s="40"/>
      <c r="F923" s="39"/>
      <c r="G923" s="39"/>
      <c r="H923" s="39"/>
      <c r="I923" s="34"/>
      <c r="J923" s="34"/>
      <c r="K923" s="34"/>
      <c r="L923" s="34"/>
      <c r="M923" s="43" t="str">
        <f ca="1">IFERROR(OFFSET('Maximum minutes'!$C$1,T923,MATCH(IF(G923&lt;&gt;"",G923,F923),OFFSET('Maximum minutes'!$C$1,T923-1,0,1,U923+1),0)-1)*IF(OR(ISNUMBER(J923),J923="sans examen"),1,0)*IF(W923&lt;MinDate,1,0),"")</f>
        <v/>
      </c>
      <c r="N923" s="36">
        <f t="shared" ca="1" si="29"/>
        <v>0</v>
      </c>
      <c r="O923" s="36" t="e">
        <f ca="1">LEFT(OFFSET(Lists!$Q$2,MATCH(E923,Lists!$R$3:$R$19,0),0),4)</f>
        <v>#N/A</v>
      </c>
      <c r="P923" s="36" t="e">
        <f ca="1">MATCH(O923,Lists!$S$2:$S$640,1)</f>
        <v>#N/A</v>
      </c>
      <c r="Q923" s="36" t="e">
        <f ca="1">MATCH(LEFT(OFFSET(Lists!$Q$2,MATCH(E923,Lists!$R$3:$R$19,0)+1,0),4),Lists!$S$3:$S$640,1)</f>
        <v>#N/A</v>
      </c>
      <c r="R923" s="36" t="e">
        <f ca="1">LEFT(OFFSET(Lists!$S$2,P923-1+MATCH(F923,OFFSET(Lists!$T$3,P923-1,0,Q923-P923+1),0),0),6)</f>
        <v>#N/A</v>
      </c>
      <c r="S923" s="36" t="e">
        <f ca="1">VLOOKUP(R923,Lists!B:D,3,FALSE)</f>
        <v>#N/A</v>
      </c>
      <c r="T923" s="36" t="str">
        <f>IF(F923&lt;&gt;"",MATCH(R923,'Maximum minutes'!B:B,0),"")</f>
        <v/>
      </c>
      <c r="U923" s="36">
        <f ca="1">IF(F923&lt;&gt;"",COUNTA(OFFSET('Maximum minutes'!$C$1,'Annexe A1 Cours'!T923,0,1,50)),0)</f>
        <v>0</v>
      </c>
      <c r="V923" s="37">
        <f ca="1">IFERROR(OFFSET('Maximum minutes'!$C$1,T923+1,-1+MATCH(G923,OFFSET('Maximum minutes'!$C$1,T923-1,0,1,50),0)),0)</f>
        <v>0</v>
      </c>
      <c r="W923" s="38">
        <f t="shared" ca="1" si="28"/>
        <v>0</v>
      </c>
    </row>
    <row r="924" spans="1:23" s="36" customFormat="1" ht="18.75">
      <c r="A924" s="34"/>
      <c r="B924" s="39"/>
      <c r="C924" s="39"/>
      <c r="D924" s="35"/>
      <c r="E924" s="40"/>
      <c r="F924" s="39"/>
      <c r="G924" s="39"/>
      <c r="H924" s="39"/>
      <c r="I924" s="34"/>
      <c r="J924" s="34"/>
      <c r="K924" s="34"/>
      <c r="L924" s="34"/>
      <c r="M924" s="43" t="str">
        <f ca="1">IFERROR(OFFSET('Maximum minutes'!$C$1,T924,MATCH(IF(G924&lt;&gt;"",G924,F924),OFFSET('Maximum minutes'!$C$1,T924-1,0,1,U924+1),0)-1)*IF(OR(ISNUMBER(J924),J924="sans examen"),1,0)*IF(W924&lt;MinDate,1,0),"")</f>
        <v/>
      </c>
      <c r="N924" s="36">
        <f t="shared" ca="1" si="29"/>
        <v>0</v>
      </c>
      <c r="O924" s="36" t="e">
        <f ca="1">LEFT(OFFSET(Lists!$Q$2,MATCH(E924,Lists!$R$3:$R$19,0),0),4)</f>
        <v>#N/A</v>
      </c>
      <c r="P924" s="36" t="e">
        <f ca="1">MATCH(O924,Lists!$S$2:$S$640,1)</f>
        <v>#N/A</v>
      </c>
      <c r="Q924" s="36" t="e">
        <f ca="1">MATCH(LEFT(OFFSET(Lists!$Q$2,MATCH(E924,Lists!$R$3:$R$19,0)+1,0),4),Lists!$S$3:$S$640,1)</f>
        <v>#N/A</v>
      </c>
      <c r="R924" s="36" t="e">
        <f ca="1">LEFT(OFFSET(Lists!$S$2,P924-1+MATCH(F924,OFFSET(Lists!$T$3,P924-1,0,Q924-P924+1),0),0),6)</f>
        <v>#N/A</v>
      </c>
      <c r="S924" s="36" t="e">
        <f ca="1">VLOOKUP(R924,Lists!B:D,3,FALSE)</f>
        <v>#N/A</v>
      </c>
      <c r="T924" s="36" t="str">
        <f>IF(F924&lt;&gt;"",MATCH(R924,'Maximum minutes'!B:B,0),"")</f>
        <v/>
      </c>
      <c r="U924" s="36">
        <f ca="1">IF(F924&lt;&gt;"",COUNTA(OFFSET('Maximum minutes'!$C$1,'Annexe A1 Cours'!T924,0,1,50)),0)</f>
        <v>0</v>
      </c>
      <c r="V924" s="37">
        <f ca="1">IFERROR(OFFSET('Maximum minutes'!$C$1,T924+1,-1+MATCH(G924,OFFSET('Maximum minutes'!$C$1,T924-1,0,1,50),0)),0)</f>
        <v>0</v>
      </c>
      <c r="W924" s="38">
        <f t="shared" ca="1" si="28"/>
        <v>0</v>
      </c>
    </row>
    <row r="925" spans="1:23" s="36" customFormat="1" ht="18.75">
      <c r="A925" s="34"/>
      <c r="B925" s="39"/>
      <c r="C925" s="39"/>
      <c r="D925" s="35"/>
      <c r="E925" s="40"/>
      <c r="F925" s="39"/>
      <c r="G925" s="39"/>
      <c r="H925" s="39"/>
      <c r="I925" s="34"/>
      <c r="J925" s="34"/>
      <c r="K925" s="34"/>
      <c r="L925" s="34"/>
      <c r="M925" s="43" t="str">
        <f ca="1">IFERROR(OFFSET('Maximum minutes'!$C$1,T925,MATCH(IF(G925&lt;&gt;"",G925,F925),OFFSET('Maximum minutes'!$C$1,T925-1,0,1,U925+1),0)-1)*IF(OR(ISNUMBER(J925),J925="sans examen"),1,0)*IF(W925&lt;MinDate,1,0),"")</f>
        <v/>
      </c>
      <c r="N925" s="36">
        <f t="shared" ca="1" si="29"/>
        <v>0</v>
      </c>
      <c r="O925" s="36" t="e">
        <f ca="1">LEFT(OFFSET(Lists!$Q$2,MATCH(E925,Lists!$R$3:$R$19,0),0),4)</f>
        <v>#N/A</v>
      </c>
      <c r="P925" s="36" t="e">
        <f ca="1">MATCH(O925,Lists!$S$2:$S$640,1)</f>
        <v>#N/A</v>
      </c>
      <c r="Q925" s="36" t="e">
        <f ca="1">MATCH(LEFT(OFFSET(Lists!$Q$2,MATCH(E925,Lists!$R$3:$R$19,0)+1,0),4),Lists!$S$3:$S$640,1)</f>
        <v>#N/A</v>
      </c>
      <c r="R925" s="36" t="e">
        <f ca="1">LEFT(OFFSET(Lists!$S$2,P925-1+MATCH(F925,OFFSET(Lists!$T$3,P925-1,0,Q925-P925+1),0),0),6)</f>
        <v>#N/A</v>
      </c>
      <c r="S925" s="36" t="e">
        <f ca="1">VLOOKUP(R925,Lists!B:D,3,FALSE)</f>
        <v>#N/A</v>
      </c>
      <c r="T925" s="36" t="str">
        <f>IF(F925&lt;&gt;"",MATCH(R925,'Maximum minutes'!B:B,0),"")</f>
        <v/>
      </c>
      <c r="U925" s="36">
        <f ca="1">IF(F925&lt;&gt;"",COUNTA(OFFSET('Maximum minutes'!$C$1,'Annexe A1 Cours'!T925,0,1,50)),0)</f>
        <v>0</v>
      </c>
      <c r="V925" s="37">
        <f ca="1">IFERROR(OFFSET('Maximum minutes'!$C$1,T925+1,-1+MATCH(G925,OFFSET('Maximum minutes'!$C$1,T925-1,0,1,50),0)),0)</f>
        <v>0</v>
      </c>
      <c r="W925" s="38">
        <f t="shared" ca="1" si="28"/>
        <v>0</v>
      </c>
    </row>
    <row r="926" spans="1:23" s="36" customFormat="1" ht="18.75">
      <c r="A926" s="34"/>
      <c r="B926" s="39"/>
      <c r="C926" s="39"/>
      <c r="D926" s="35"/>
      <c r="E926" s="40"/>
      <c r="F926" s="39"/>
      <c r="G926" s="39"/>
      <c r="H926" s="39"/>
      <c r="I926" s="34"/>
      <c r="J926" s="34"/>
      <c r="K926" s="34"/>
      <c r="L926" s="34"/>
      <c r="M926" s="43" t="str">
        <f ca="1">IFERROR(OFFSET('Maximum minutes'!$C$1,T926,MATCH(IF(G926&lt;&gt;"",G926,F926),OFFSET('Maximum minutes'!$C$1,T926-1,0,1,U926+1),0)-1)*IF(OR(ISNUMBER(J926),J926="sans examen"),1,0)*IF(W926&lt;MinDate,1,0),"")</f>
        <v/>
      </c>
      <c r="N926" s="36">
        <f t="shared" ca="1" si="29"/>
        <v>0</v>
      </c>
      <c r="O926" s="36" t="e">
        <f ca="1">LEFT(OFFSET(Lists!$Q$2,MATCH(E926,Lists!$R$3:$R$19,0),0),4)</f>
        <v>#N/A</v>
      </c>
      <c r="P926" s="36" t="e">
        <f ca="1">MATCH(O926,Lists!$S$2:$S$640,1)</f>
        <v>#N/A</v>
      </c>
      <c r="Q926" s="36" t="e">
        <f ca="1">MATCH(LEFT(OFFSET(Lists!$Q$2,MATCH(E926,Lists!$R$3:$R$19,0)+1,0),4),Lists!$S$3:$S$640,1)</f>
        <v>#N/A</v>
      </c>
      <c r="R926" s="36" t="e">
        <f ca="1">LEFT(OFFSET(Lists!$S$2,P926-1+MATCH(F926,OFFSET(Lists!$T$3,P926-1,0,Q926-P926+1),0),0),6)</f>
        <v>#N/A</v>
      </c>
      <c r="S926" s="36" t="e">
        <f ca="1">VLOOKUP(R926,Lists!B:D,3,FALSE)</f>
        <v>#N/A</v>
      </c>
      <c r="T926" s="36" t="str">
        <f>IF(F926&lt;&gt;"",MATCH(R926,'Maximum minutes'!B:B,0),"")</f>
        <v/>
      </c>
      <c r="U926" s="36">
        <f ca="1">IF(F926&lt;&gt;"",COUNTA(OFFSET('Maximum minutes'!$C$1,'Annexe A1 Cours'!T926,0,1,50)),0)</f>
        <v>0</v>
      </c>
      <c r="V926" s="37">
        <f ca="1">IFERROR(OFFSET('Maximum minutes'!$C$1,T926+1,-1+MATCH(G926,OFFSET('Maximum minutes'!$C$1,T926-1,0,1,50),0)),0)</f>
        <v>0</v>
      </c>
      <c r="W926" s="38">
        <f t="shared" ca="1" si="28"/>
        <v>0</v>
      </c>
    </row>
    <row r="927" spans="1:23" s="36" customFormat="1" ht="18.75">
      <c r="A927" s="34"/>
      <c r="B927" s="39"/>
      <c r="C927" s="39"/>
      <c r="D927" s="35"/>
      <c r="E927" s="40"/>
      <c r="F927" s="39"/>
      <c r="G927" s="39"/>
      <c r="H927" s="39"/>
      <c r="I927" s="34"/>
      <c r="J927" s="34"/>
      <c r="K927" s="34"/>
      <c r="L927" s="34"/>
      <c r="M927" s="43" t="str">
        <f ca="1">IFERROR(OFFSET('Maximum minutes'!$C$1,T927,MATCH(IF(G927&lt;&gt;"",G927,F927),OFFSET('Maximum minutes'!$C$1,T927-1,0,1,U927+1),0)-1)*IF(OR(ISNUMBER(J927),J927="sans examen"),1,0)*IF(W927&lt;MinDate,1,0),"")</f>
        <v/>
      </c>
      <c r="N927" s="36">
        <f t="shared" ca="1" si="29"/>
        <v>0</v>
      </c>
      <c r="O927" s="36" t="e">
        <f ca="1">LEFT(OFFSET(Lists!$Q$2,MATCH(E927,Lists!$R$3:$R$19,0),0),4)</f>
        <v>#N/A</v>
      </c>
      <c r="P927" s="36" t="e">
        <f ca="1">MATCH(O927,Lists!$S$2:$S$640,1)</f>
        <v>#N/A</v>
      </c>
      <c r="Q927" s="36" t="e">
        <f ca="1">MATCH(LEFT(OFFSET(Lists!$Q$2,MATCH(E927,Lists!$R$3:$R$19,0)+1,0),4),Lists!$S$3:$S$640,1)</f>
        <v>#N/A</v>
      </c>
      <c r="R927" s="36" t="e">
        <f ca="1">LEFT(OFFSET(Lists!$S$2,P927-1+MATCH(F927,OFFSET(Lists!$T$3,P927-1,0,Q927-P927+1),0),0),6)</f>
        <v>#N/A</v>
      </c>
      <c r="S927" s="36" t="e">
        <f ca="1">VLOOKUP(R927,Lists!B:D,3,FALSE)</f>
        <v>#N/A</v>
      </c>
      <c r="T927" s="36" t="str">
        <f>IF(F927&lt;&gt;"",MATCH(R927,'Maximum minutes'!B:B,0),"")</f>
        <v/>
      </c>
      <c r="U927" s="36">
        <f ca="1">IF(F927&lt;&gt;"",COUNTA(OFFSET('Maximum minutes'!$C$1,'Annexe A1 Cours'!T927,0,1,50)),0)</f>
        <v>0</v>
      </c>
      <c r="V927" s="37">
        <f ca="1">IFERROR(OFFSET('Maximum minutes'!$C$1,T927+1,-1+MATCH(G927,OFFSET('Maximum minutes'!$C$1,T927-1,0,1,50),0)),0)</f>
        <v>0</v>
      </c>
      <c r="W927" s="38">
        <f t="shared" ca="1" si="28"/>
        <v>0</v>
      </c>
    </row>
    <row r="928" spans="1:23" s="36" customFormat="1" ht="18.75">
      <c r="A928" s="34"/>
      <c r="B928" s="39"/>
      <c r="C928" s="39"/>
      <c r="D928" s="35"/>
      <c r="E928" s="40"/>
      <c r="F928" s="39"/>
      <c r="G928" s="39"/>
      <c r="H928" s="39"/>
      <c r="I928" s="34"/>
      <c r="J928" s="34"/>
      <c r="K928" s="34"/>
      <c r="L928" s="34"/>
      <c r="M928" s="43" t="str">
        <f ca="1">IFERROR(OFFSET('Maximum minutes'!$C$1,T928,MATCH(IF(G928&lt;&gt;"",G928,F928),OFFSET('Maximum minutes'!$C$1,T928-1,0,1,U928+1),0)-1)*IF(OR(ISNUMBER(J928),J928="sans examen"),1,0)*IF(W928&lt;MinDate,1,0),"")</f>
        <v/>
      </c>
      <c r="N928" s="36">
        <f t="shared" ca="1" si="29"/>
        <v>0</v>
      </c>
      <c r="O928" s="36" t="e">
        <f ca="1">LEFT(OFFSET(Lists!$Q$2,MATCH(E928,Lists!$R$3:$R$19,0),0),4)</f>
        <v>#N/A</v>
      </c>
      <c r="P928" s="36" t="e">
        <f ca="1">MATCH(O928,Lists!$S$2:$S$640,1)</f>
        <v>#N/A</v>
      </c>
      <c r="Q928" s="36" t="e">
        <f ca="1">MATCH(LEFT(OFFSET(Lists!$Q$2,MATCH(E928,Lists!$R$3:$R$19,0)+1,0),4),Lists!$S$3:$S$640,1)</f>
        <v>#N/A</v>
      </c>
      <c r="R928" s="36" t="e">
        <f ca="1">LEFT(OFFSET(Lists!$S$2,P928-1+MATCH(F928,OFFSET(Lists!$T$3,P928-1,0,Q928-P928+1),0),0),6)</f>
        <v>#N/A</v>
      </c>
      <c r="S928" s="36" t="e">
        <f ca="1">VLOOKUP(R928,Lists!B:D,3,FALSE)</f>
        <v>#N/A</v>
      </c>
      <c r="T928" s="36" t="str">
        <f>IF(F928&lt;&gt;"",MATCH(R928,'Maximum minutes'!B:B,0),"")</f>
        <v/>
      </c>
      <c r="U928" s="36">
        <f ca="1">IF(F928&lt;&gt;"",COUNTA(OFFSET('Maximum minutes'!$C$1,'Annexe A1 Cours'!T928,0,1,50)),0)</f>
        <v>0</v>
      </c>
      <c r="V928" s="37">
        <f ca="1">IFERROR(OFFSET('Maximum minutes'!$C$1,T928+1,-1+MATCH(G928,OFFSET('Maximum minutes'!$C$1,T928-1,0,1,50),0)),0)</f>
        <v>0</v>
      </c>
      <c r="W928" s="38">
        <f t="shared" ca="1" si="28"/>
        <v>0</v>
      </c>
    </row>
    <row r="929" spans="1:23" s="36" customFormat="1" ht="18.75">
      <c r="A929" s="34"/>
      <c r="B929" s="39"/>
      <c r="C929" s="39"/>
      <c r="D929" s="35"/>
      <c r="E929" s="40"/>
      <c r="F929" s="39"/>
      <c r="G929" s="39"/>
      <c r="H929" s="39"/>
      <c r="I929" s="34"/>
      <c r="J929" s="34"/>
      <c r="K929" s="34"/>
      <c r="L929" s="34"/>
      <c r="M929" s="43" t="str">
        <f ca="1">IFERROR(OFFSET('Maximum minutes'!$C$1,T929,MATCH(IF(G929&lt;&gt;"",G929,F929),OFFSET('Maximum minutes'!$C$1,T929-1,0,1,U929+1),0)-1)*IF(OR(ISNUMBER(J929),J929="sans examen"),1,0)*IF(W929&lt;MinDate,1,0),"")</f>
        <v/>
      </c>
      <c r="N929" s="36">
        <f t="shared" ca="1" si="29"/>
        <v>0</v>
      </c>
      <c r="O929" s="36" t="e">
        <f ca="1">LEFT(OFFSET(Lists!$Q$2,MATCH(E929,Lists!$R$3:$R$19,0),0),4)</f>
        <v>#N/A</v>
      </c>
      <c r="P929" s="36" t="e">
        <f ca="1">MATCH(O929,Lists!$S$2:$S$640,1)</f>
        <v>#N/A</v>
      </c>
      <c r="Q929" s="36" t="e">
        <f ca="1">MATCH(LEFT(OFFSET(Lists!$Q$2,MATCH(E929,Lists!$R$3:$R$19,0)+1,0),4),Lists!$S$3:$S$640,1)</f>
        <v>#N/A</v>
      </c>
      <c r="R929" s="36" t="e">
        <f ca="1">LEFT(OFFSET(Lists!$S$2,P929-1+MATCH(F929,OFFSET(Lists!$T$3,P929-1,0,Q929-P929+1),0),0),6)</f>
        <v>#N/A</v>
      </c>
      <c r="S929" s="36" t="e">
        <f ca="1">VLOOKUP(R929,Lists!B:D,3,FALSE)</f>
        <v>#N/A</v>
      </c>
      <c r="T929" s="36" t="str">
        <f>IF(F929&lt;&gt;"",MATCH(R929,'Maximum minutes'!B:B,0),"")</f>
        <v/>
      </c>
      <c r="U929" s="36">
        <f ca="1">IF(F929&lt;&gt;"",COUNTA(OFFSET('Maximum minutes'!$C$1,'Annexe A1 Cours'!T929,0,1,50)),0)</f>
        <v>0</v>
      </c>
      <c r="V929" s="37">
        <f ca="1">IFERROR(OFFSET('Maximum minutes'!$C$1,T929+1,-1+MATCH(G929,OFFSET('Maximum minutes'!$C$1,T929-1,0,1,50),0)),0)</f>
        <v>0</v>
      </c>
      <c r="W929" s="38">
        <f t="shared" ca="1" si="28"/>
        <v>0</v>
      </c>
    </row>
    <row r="930" spans="1:23" s="36" customFormat="1" ht="18.75">
      <c r="A930" s="34"/>
      <c r="B930" s="39"/>
      <c r="C930" s="39"/>
      <c r="D930" s="35"/>
      <c r="E930" s="40"/>
      <c r="F930" s="39"/>
      <c r="G930" s="39"/>
      <c r="H930" s="39"/>
      <c r="I930" s="34"/>
      <c r="J930" s="34"/>
      <c r="K930" s="34"/>
      <c r="L930" s="34"/>
      <c r="M930" s="43" t="str">
        <f ca="1">IFERROR(OFFSET('Maximum minutes'!$C$1,T930,MATCH(IF(G930&lt;&gt;"",G930,F930),OFFSET('Maximum minutes'!$C$1,T930-1,0,1,U930+1),0)-1)*IF(OR(ISNUMBER(J930),J930="sans examen"),1,0)*IF(W930&lt;MinDate,1,0),"")</f>
        <v/>
      </c>
      <c r="N930" s="36">
        <f t="shared" ca="1" si="29"/>
        <v>0</v>
      </c>
      <c r="O930" s="36" t="e">
        <f ca="1">LEFT(OFFSET(Lists!$Q$2,MATCH(E930,Lists!$R$3:$R$19,0),0),4)</f>
        <v>#N/A</v>
      </c>
      <c r="P930" s="36" t="e">
        <f ca="1">MATCH(O930,Lists!$S$2:$S$640,1)</f>
        <v>#N/A</v>
      </c>
      <c r="Q930" s="36" t="e">
        <f ca="1">MATCH(LEFT(OFFSET(Lists!$Q$2,MATCH(E930,Lists!$R$3:$R$19,0)+1,0),4),Lists!$S$3:$S$640,1)</f>
        <v>#N/A</v>
      </c>
      <c r="R930" s="36" t="e">
        <f ca="1">LEFT(OFFSET(Lists!$S$2,P930-1+MATCH(F930,OFFSET(Lists!$T$3,P930-1,0,Q930-P930+1),0),0),6)</f>
        <v>#N/A</v>
      </c>
      <c r="S930" s="36" t="e">
        <f ca="1">VLOOKUP(R930,Lists!B:D,3,FALSE)</f>
        <v>#N/A</v>
      </c>
      <c r="T930" s="36" t="str">
        <f>IF(F930&lt;&gt;"",MATCH(R930,'Maximum minutes'!B:B,0),"")</f>
        <v/>
      </c>
      <c r="U930" s="36">
        <f ca="1">IF(F930&lt;&gt;"",COUNTA(OFFSET('Maximum minutes'!$C$1,'Annexe A1 Cours'!T930,0,1,50)),0)</f>
        <v>0</v>
      </c>
      <c r="V930" s="37">
        <f ca="1">IFERROR(OFFSET('Maximum minutes'!$C$1,T930+1,-1+MATCH(G930,OFFSET('Maximum minutes'!$C$1,T930-1,0,1,50),0)),0)</f>
        <v>0</v>
      </c>
      <c r="W930" s="38">
        <f t="shared" ca="1" si="28"/>
        <v>0</v>
      </c>
    </row>
    <row r="931" spans="1:23" s="36" customFormat="1" ht="18.75">
      <c r="A931" s="34"/>
      <c r="B931" s="39"/>
      <c r="C931" s="39"/>
      <c r="D931" s="35"/>
      <c r="E931" s="40"/>
      <c r="F931" s="39"/>
      <c r="G931" s="39"/>
      <c r="H931" s="39"/>
      <c r="I931" s="34"/>
      <c r="J931" s="34"/>
      <c r="K931" s="34"/>
      <c r="L931" s="34"/>
      <c r="M931" s="43" t="str">
        <f ca="1">IFERROR(OFFSET('Maximum minutes'!$C$1,T931,MATCH(IF(G931&lt;&gt;"",G931,F931),OFFSET('Maximum minutes'!$C$1,T931-1,0,1,U931+1),0)-1)*IF(OR(ISNUMBER(J931),J931="sans examen"),1,0)*IF(W931&lt;MinDate,1,0),"")</f>
        <v/>
      </c>
      <c r="N931" s="36">
        <f t="shared" ca="1" si="29"/>
        <v>0</v>
      </c>
      <c r="O931" s="36" t="e">
        <f ca="1">LEFT(OFFSET(Lists!$Q$2,MATCH(E931,Lists!$R$3:$R$19,0),0),4)</f>
        <v>#N/A</v>
      </c>
      <c r="P931" s="36" t="e">
        <f ca="1">MATCH(O931,Lists!$S$2:$S$640,1)</f>
        <v>#N/A</v>
      </c>
      <c r="Q931" s="36" t="e">
        <f ca="1">MATCH(LEFT(OFFSET(Lists!$Q$2,MATCH(E931,Lists!$R$3:$R$19,0)+1,0),4),Lists!$S$3:$S$640,1)</f>
        <v>#N/A</v>
      </c>
      <c r="R931" s="36" t="e">
        <f ca="1">LEFT(OFFSET(Lists!$S$2,P931-1+MATCH(F931,OFFSET(Lists!$T$3,P931-1,0,Q931-P931+1),0),0),6)</f>
        <v>#N/A</v>
      </c>
      <c r="S931" s="36" t="e">
        <f ca="1">VLOOKUP(R931,Lists!B:D,3,FALSE)</f>
        <v>#N/A</v>
      </c>
      <c r="T931" s="36" t="str">
        <f>IF(F931&lt;&gt;"",MATCH(R931,'Maximum minutes'!B:B,0),"")</f>
        <v/>
      </c>
      <c r="U931" s="36">
        <f ca="1">IF(F931&lt;&gt;"",COUNTA(OFFSET('Maximum minutes'!$C$1,'Annexe A1 Cours'!T931,0,1,50)),0)</f>
        <v>0</v>
      </c>
      <c r="V931" s="37">
        <f ca="1">IFERROR(OFFSET('Maximum minutes'!$C$1,T931+1,-1+MATCH(G931,OFFSET('Maximum minutes'!$C$1,T931-1,0,1,50),0)),0)</f>
        <v>0</v>
      </c>
      <c r="W931" s="38">
        <f t="shared" ca="1" si="28"/>
        <v>0</v>
      </c>
    </row>
    <row r="932" spans="1:23" s="36" customFormat="1" ht="18.75">
      <c r="A932" s="34"/>
      <c r="B932" s="39"/>
      <c r="C932" s="39"/>
      <c r="D932" s="35"/>
      <c r="E932" s="40"/>
      <c r="F932" s="39"/>
      <c r="G932" s="39"/>
      <c r="H932" s="39"/>
      <c r="I932" s="34"/>
      <c r="J932" s="34"/>
      <c r="K932" s="34"/>
      <c r="L932" s="34"/>
      <c r="M932" s="43" t="str">
        <f ca="1">IFERROR(OFFSET('Maximum minutes'!$C$1,T932,MATCH(IF(G932&lt;&gt;"",G932,F932),OFFSET('Maximum minutes'!$C$1,T932-1,0,1,U932+1),0)-1)*IF(OR(ISNUMBER(J932),J932="sans examen"),1,0)*IF(W932&lt;MinDate,1,0),"")</f>
        <v/>
      </c>
      <c r="N932" s="36">
        <f t="shared" ca="1" si="29"/>
        <v>0</v>
      </c>
      <c r="O932" s="36" t="e">
        <f ca="1">LEFT(OFFSET(Lists!$Q$2,MATCH(E932,Lists!$R$3:$R$19,0),0),4)</f>
        <v>#N/A</v>
      </c>
      <c r="P932" s="36" t="e">
        <f ca="1">MATCH(O932,Lists!$S$2:$S$640,1)</f>
        <v>#N/A</v>
      </c>
      <c r="Q932" s="36" t="e">
        <f ca="1">MATCH(LEFT(OFFSET(Lists!$Q$2,MATCH(E932,Lists!$R$3:$R$19,0)+1,0),4),Lists!$S$3:$S$640,1)</f>
        <v>#N/A</v>
      </c>
      <c r="R932" s="36" t="e">
        <f ca="1">LEFT(OFFSET(Lists!$S$2,P932-1+MATCH(F932,OFFSET(Lists!$T$3,P932-1,0,Q932-P932+1),0),0),6)</f>
        <v>#N/A</v>
      </c>
      <c r="S932" s="36" t="e">
        <f ca="1">VLOOKUP(R932,Lists!B:D,3,FALSE)</f>
        <v>#N/A</v>
      </c>
      <c r="T932" s="36" t="str">
        <f>IF(F932&lt;&gt;"",MATCH(R932,'Maximum minutes'!B:B,0),"")</f>
        <v/>
      </c>
      <c r="U932" s="36">
        <f ca="1">IF(F932&lt;&gt;"",COUNTA(OFFSET('Maximum minutes'!$C$1,'Annexe A1 Cours'!T932,0,1,50)),0)</f>
        <v>0</v>
      </c>
      <c r="V932" s="37">
        <f ca="1">IFERROR(OFFSET('Maximum minutes'!$C$1,T932+1,-1+MATCH(G932,OFFSET('Maximum minutes'!$C$1,T932-1,0,1,50),0)),0)</f>
        <v>0</v>
      </c>
      <c r="W932" s="38">
        <f t="shared" ca="1" si="28"/>
        <v>0</v>
      </c>
    </row>
    <row r="933" spans="1:23" s="36" customFormat="1" ht="18.75">
      <c r="A933" s="34"/>
      <c r="B933" s="39"/>
      <c r="C933" s="39"/>
      <c r="D933" s="35"/>
      <c r="E933" s="40"/>
      <c r="F933" s="39"/>
      <c r="G933" s="39"/>
      <c r="H933" s="39"/>
      <c r="I933" s="34"/>
      <c r="J933" s="34"/>
      <c r="K933" s="34"/>
      <c r="L933" s="34"/>
      <c r="M933" s="43" t="str">
        <f ca="1">IFERROR(OFFSET('Maximum minutes'!$C$1,T933,MATCH(IF(G933&lt;&gt;"",G933,F933),OFFSET('Maximum minutes'!$C$1,T933-1,0,1,U933+1),0)-1)*IF(OR(ISNUMBER(J933),J933="sans examen"),1,0)*IF(W933&lt;MinDate,1,0),"")</f>
        <v/>
      </c>
      <c r="N933" s="36">
        <f t="shared" ca="1" si="29"/>
        <v>0</v>
      </c>
      <c r="O933" s="36" t="e">
        <f ca="1">LEFT(OFFSET(Lists!$Q$2,MATCH(E933,Lists!$R$3:$R$19,0),0),4)</f>
        <v>#N/A</v>
      </c>
      <c r="P933" s="36" t="e">
        <f ca="1">MATCH(O933,Lists!$S$2:$S$640,1)</f>
        <v>#N/A</v>
      </c>
      <c r="Q933" s="36" t="e">
        <f ca="1">MATCH(LEFT(OFFSET(Lists!$Q$2,MATCH(E933,Lists!$R$3:$R$19,0)+1,0),4),Lists!$S$3:$S$640,1)</f>
        <v>#N/A</v>
      </c>
      <c r="R933" s="36" t="e">
        <f ca="1">LEFT(OFFSET(Lists!$S$2,P933-1+MATCH(F933,OFFSET(Lists!$T$3,P933-1,0,Q933-P933+1),0),0),6)</f>
        <v>#N/A</v>
      </c>
      <c r="S933" s="36" t="e">
        <f ca="1">VLOOKUP(R933,Lists!B:D,3,FALSE)</f>
        <v>#N/A</v>
      </c>
      <c r="T933" s="36" t="str">
        <f>IF(F933&lt;&gt;"",MATCH(R933,'Maximum minutes'!B:B,0),"")</f>
        <v/>
      </c>
      <c r="U933" s="36">
        <f ca="1">IF(F933&lt;&gt;"",COUNTA(OFFSET('Maximum minutes'!$C$1,'Annexe A1 Cours'!T933,0,1,50)),0)</f>
        <v>0</v>
      </c>
      <c r="V933" s="37">
        <f ca="1">IFERROR(OFFSET('Maximum minutes'!$C$1,T933+1,-1+MATCH(G933,OFFSET('Maximum minutes'!$C$1,T933-1,0,1,50),0)),0)</f>
        <v>0</v>
      </c>
      <c r="W933" s="38">
        <f t="shared" ca="1" si="28"/>
        <v>0</v>
      </c>
    </row>
    <row r="934" spans="1:23" s="36" customFormat="1" ht="18.75">
      <c r="A934" s="34"/>
      <c r="B934" s="39"/>
      <c r="C934" s="39"/>
      <c r="D934" s="35"/>
      <c r="E934" s="40"/>
      <c r="F934" s="39"/>
      <c r="G934" s="39"/>
      <c r="H934" s="39"/>
      <c r="I934" s="34"/>
      <c r="J934" s="34"/>
      <c r="K934" s="34"/>
      <c r="L934" s="34"/>
      <c r="M934" s="43" t="str">
        <f ca="1">IFERROR(OFFSET('Maximum minutes'!$C$1,T934,MATCH(IF(G934&lt;&gt;"",G934,F934),OFFSET('Maximum minutes'!$C$1,T934-1,0,1,U934+1),0)-1)*IF(OR(ISNUMBER(J934),J934="sans examen"),1,0)*IF(W934&lt;MinDate,1,0),"")</f>
        <v/>
      </c>
      <c r="N934" s="36">
        <f t="shared" ca="1" si="29"/>
        <v>0</v>
      </c>
      <c r="O934" s="36" t="e">
        <f ca="1">LEFT(OFFSET(Lists!$Q$2,MATCH(E934,Lists!$R$3:$R$19,0),0),4)</f>
        <v>#N/A</v>
      </c>
      <c r="P934" s="36" t="e">
        <f ca="1">MATCH(O934,Lists!$S$2:$S$640,1)</f>
        <v>#N/A</v>
      </c>
      <c r="Q934" s="36" t="e">
        <f ca="1">MATCH(LEFT(OFFSET(Lists!$Q$2,MATCH(E934,Lists!$R$3:$R$19,0)+1,0),4),Lists!$S$3:$S$640,1)</f>
        <v>#N/A</v>
      </c>
      <c r="R934" s="36" t="e">
        <f ca="1">LEFT(OFFSET(Lists!$S$2,P934-1+MATCH(F934,OFFSET(Lists!$T$3,P934-1,0,Q934-P934+1),0),0),6)</f>
        <v>#N/A</v>
      </c>
      <c r="S934" s="36" t="e">
        <f ca="1">VLOOKUP(R934,Lists!B:D,3,FALSE)</f>
        <v>#N/A</v>
      </c>
      <c r="T934" s="36" t="str">
        <f>IF(F934&lt;&gt;"",MATCH(R934,'Maximum minutes'!B:B,0),"")</f>
        <v/>
      </c>
      <c r="U934" s="36">
        <f ca="1">IF(F934&lt;&gt;"",COUNTA(OFFSET('Maximum minutes'!$C$1,'Annexe A1 Cours'!T934,0,1,50)),0)</f>
        <v>0</v>
      </c>
      <c r="V934" s="37">
        <f ca="1">IFERROR(OFFSET('Maximum minutes'!$C$1,T934+1,-1+MATCH(G934,OFFSET('Maximum minutes'!$C$1,T934-1,0,1,50),0)),0)</f>
        <v>0</v>
      </c>
      <c r="W934" s="38">
        <f t="shared" ca="1" si="28"/>
        <v>0</v>
      </c>
    </row>
    <row r="935" spans="1:23" s="36" customFormat="1" ht="18.75">
      <c r="A935" s="34"/>
      <c r="B935" s="39"/>
      <c r="C935" s="39"/>
      <c r="D935" s="35"/>
      <c r="E935" s="40"/>
      <c r="F935" s="39"/>
      <c r="G935" s="39"/>
      <c r="H935" s="39"/>
      <c r="I935" s="34"/>
      <c r="J935" s="34"/>
      <c r="K935" s="34"/>
      <c r="L935" s="34"/>
      <c r="M935" s="43" t="str">
        <f ca="1">IFERROR(OFFSET('Maximum minutes'!$C$1,T935,MATCH(IF(G935&lt;&gt;"",G935,F935),OFFSET('Maximum minutes'!$C$1,T935-1,0,1,U935+1),0)-1)*IF(OR(ISNUMBER(J935),J935="sans examen"),1,0)*IF(W935&lt;MinDate,1,0),"")</f>
        <v/>
      </c>
      <c r="N935" s="36">
        <f t="shared" ca="1" si="29"/>
        <v>0</v>
      </c>
      <c r="O935" s="36" t="e">
        <f ca="1">LEFT(OFFSET(Lists!$Q$2,MATCH(E935,Lists!$R$3:$R$19,0),0),4)</f>
        <v>#N/A</v>
      </c>
      <c r="P935" s="36" t="e">
        <f ca="1">MATCH(O935,Lists!$S$2:$S$640,1)</f>
        <v>#N/A</v>
      </c>
      <c r="Q935" s="36" t="e">
        <f ca="1">MATCH(LEFT(OFFSET(Lists!$Q$2,MATCH(E935,Lists!$R$3:$R$19,0)+1,0),4),Lists!$S$3:$S$640,1)</f>
        <v>#N/A</v>
      </c>
      <c r="R935" s="36" t="e">
        <f ca="1">LEFT(OFFSET(Lists!$S$2,P935-1+MATCH(F935,OFFSET(Lists!$T$3,P935-1,0,Q935-P935+1),0),0),6)</f>
        <v>#N/A</v>
      </c>
      <c r="S935" s="36" t="e">
        <f ca="1">VLOOKUP(R935,Lists!B:D,3,FALSE)</f>
        <v>#N/A</v>
      </c>
      <c r="T935" s="36" t="str">
        <f>IF(F935&lt;&gt;"",MATCH(R935,'Maximum minutes'!B:B,0),"")</f>
        <v/>
      </c>
      <c r="U935" s="36">
        <f ca="1">IF(F935&lt;&gt;"",COUNTA(OFFSET('Maximum minutes'!$C$1,'Annexe A1 Cours'!T935,0,1,50)),0)</f>
        <v>0</v>
      </c>
      <c r="V935" s="37">
        <f ca="1">IFERROR(OFFSET('Maximum minutes'!$C$1,T935+1,-1+MATCH(G935,OFFSET('Maximum minutes'!$C$1,T935-1,0,1,50),0)),0)</f>
        <v>0</v>
      </c>
      <c r="W935" s="38">
        <f t="shared" ca="1" si="28"/>
        <v>0</v>
      </c>
    </row>
    <row r="936" spans="1:23" s="36" customFormat="1" ht="18.75">
      <c r="A936" s="34"/>
      <c r="B936" s="39"/>
      <c r="C936" s="39"/>
      <c r="D936" s="35"/>
      <c r="E936" s="40"/>
      <c r="F936" s="39"/>
      <c r="G936" s="39"/>
      <c r="H936" s="39"/>
      <c r="I936" s="34"/>
      <c r="J936" s="34"/>
      <c r="K936" s="34"/>
      <c r="L936" s="34"/>
      <c r="M936" s="43" t="str">
        <f ca="1">IFERROR(OFFSET('Maximum minutes'!$C$1,T936,MATCH(IF(G936&lt;&gt;"",G936,F936),OFFSET('Maximum minutes'!$C$1,T936-1,0,1,U936+1),0)-1)*IF(OR(ISNUMBER(J936),J936="sans examen"),1,0)*IF(W936&lt;MinDate,1,0),"")</f>
        <v/>
      </c>
      <c r="N936" s="36">
        <f t="shared" ca="1" si="29"/>
        <v>0</v>
      </c>
      <c r="O936" s="36" t="e">
        <f ca="1">LEFT(OFFSET(Lists!$Q$2,MATCH(E936,Lists!$R$3:$R$19,0),0),4)</f>
        <v>#N/A</v>
      </c>
      <c r="P936" s="36" t="e">
        <f ca="1">MATCH(O936,Lists!$S$2:$S$640,1)</f>
        <v>#N/A</v>
      </c>
      <c r="Q936" s="36" t="e">
        <f ca="1">MATCH(LEFT(OFFSET(Lists!$Q$2,MATCH(E936,Lists!$R$3:$R$19,0)+1,0),4),Lists!$S$3:$S$640,1)</f>
        <v>#N/A</v>
      </c>
      <c r="R936" s="36" t="e">
        <f ca="1">LEFT(OFFSET(Lists!$S$2,P936-1+MATCH(F936,OFFSET(Lists!$T$3,P936-1,0,Q936-P936+1),0),0),6)</f>
        <v>#N/A</v>
      </c>
      <c r="S936" s="36" t="e">
        <f ca="1">VLOOKUP(R936,Lists!B:D,3,FALSE)</f>
        <v>#N/A</v>
      </c>
      <c r="T936" s="36" t="str">
        <f>IF(F936&lt;&gt;"",MATCH(R936,'Maximum minutes'!B:B,0),"")</f>
        <v/>
      </c>
      <c r="U936" s="36">
        <f ca="1">IF(F936&lt;&gt;"",COUNTA(OFFSET('Maximum minutes'!$C$1,'Annexe A1 Cours'!T936,0,1,50)),0)</f>
        <v>0</v>
      </c>
      <c r="V936" s="37">
        <f ca="1">IFERROR(OFFSET('Maximum minutes'!$C$1,T936+1,-1+MATCH(G936,OFFSET('Maximum minutes'!$C$1,T936-1,0,1,50),0)),0)</f>
        <v>0</v>
      </c>
      <c r="W936" s="38">
        <f t="shared" ca="1" si="28"/>
        <v>0</v>
      </c>
    </row>
    <row r="937" spans="1:23" s="36" customFormat="1" ht="18.75">
      <c r="A937" s="34"/>
      <c r="B937" s="39"/>
      <c r="C937" s="39"/>
      <c r="D937" s="35"/>
      <c r="E937" s="40"/>
      <c r="F937" s="39"/>
      <c r="G937" s="39"/>
      <c r="H937" s="39"/>
      <c r="I937" s="34"/>
      <c r="J937" s="34"/>
      <c r="K937" s="34"/>
      <c r="L937" s="34"/>
      <c r="M937" s="43" t="str">
        <f ca="1">IFERROR(OFFSET('Maximum minutes'!$C$1,T937,MATCH(IF(G937&lt;&gt;"",G937,F937),OFFSET('Maximum minutes'!$C$1,T937-1,0,1,U937+1),0)-1)*IF(OR(ISNUMBER(J937),J937="sans examen"),1,0)*IF(W937&lt;MinDate,1,0),"")</f>
        <v/>
      </c>
      <c r="N937" s="36">
        <f t="shared" ca="1" si="29"/>
        <v>0</v>
      </c>
      <c r="O937" s="36" t="e">
        <f ca="1">LEFT(OFFSET(Lists!$Q$2,MATCH(E937,Lists!$R$3:$R$19,0),0),4)</f>
        <v>#N/A</v>
      </c>
      <c r="P937" s="36" t="e">
        <f ca="1">MATCH(O937,Lists!$S$2:$S$640,1)</f>
        <v>#N/A</v>
      </c>
      <c r="Q937" s="36" t="e">
        <f ca="1">MATCH(LEFT(OFFSET(Lists!$Q$2,MATCH(E937,Lists!$R$3:$R$19,0)+1,0),4),Lists!$S$3:$S$640,1)</f>
        <v>#N/A</v>
      </c>
      <c r="R937" s="36" t="e">
        <f ca="1">LEFT(OFFSET(Lists!$S$2,P937-1+MATCH(F937,OFFSET(Lists!$T$3,P937-1,0,Q937-P937+1),0),0),6)</f>
        <v>#N/A</v>
      </c>
      <c r="S937" s="36" t="e">
        <f ca="1">VLOOKUP(R937,Lists!B:D,3,FALSE)</f>
        <v>#N/A</v>
      </c>
      <c r="T937" s="36" t="str">
        <f>IF(F937&lt;&gt;"",MATCH(R937,'Maximum minutes'!B:B,0),"")</f>
        <v/>
      </c>
      <c r="U937" s="36">
        <f ca="1">IF(F937&lt;&gt;"",COUNTA(OFFSET('Maximum minutes'!$C$1,'Annexe A1 Cours'!T937,0,1,50)),0)</f>
        <v>0</v>
      </c>
      <c r="V937" s="37">
        <f ca="1">IFERROR(OFFSET('Maximum minutes'!$C$1,T937+1,-1+MATCH(G937,OFFSET('Maximum minutes'!$C$1,T937-1,0,1,50),0)),0)</f>
        <v>0</v>
      </c>
      <c r="W937" s="38">
        <f t="shared" ca="1" si="28"/>
        <v>0</v>
      </c>
    </row>
    <row r="938" spans="1:23" s="36" customFormat="1" ht="18.75">
      <c r="A938" s="34"/>
      <c r="B938" s="39"/>
      <c r="C938" s="39"/>
      <c r="D938" s="35"/>
      <c r="E938" s="40"/>
      <c r="F938" s="39"/>
      <c r="G938" s="39"/>
      <c r="H938" s="39"/>
      <c r="I938" s="34"/>
      <c r="J938" s="34"/>
      <c r="K938" s="34"/>
      <c r="L938" s="34"/>
      <c r="M938" s="43" t="str">
        <f ca="1">IFERROR(OFFSET('Maximum minutes'!$C$1,T938,MATCH(IF(G938&lt;&gt;"",G938,F938),OFFSET('Maximum minutes'!$C$1,T938-1,0,1,U938+1),0)-1)*IF(OR(ISNUMBER(J938),J938="sans examen"),1,0)*IF(W938&lt;MinDate,1,0),"")</f>
        <v/>
      </c>
      <c r="N938" s="36">
        <f t="shared" ca="1" si="29"/>
        <v>0</v>
      </c>
      <c r="O938" s="36" t="e">
        <f ca="1">LEFT(OFFSET(Lists!$Q$2,MATCH(E938,Lists!$R$3:$R$19,0),0),4)</f>
        <v>#N/A</v>
      </c>
      <c r="P938" s="36" t="e">
        <f ca="1">MATCH(O938,Lists!$S$2:$S$640,1)</f>
        <v>#N/A</v>
      </c>
      <c r="Q938" s="36" t="e">
        <f ca="1">MATCH(LEFT(OFFSET(Lists!$Q$2,MATCH(E938,Lists!$R$3:$R$19,0)+1,0),4),Lists!$S$3:$S$640,1)</f>
        <v>#N/A</v>
      </c>
      <c r="R938" s="36" t="e">
        <f ca="1">LEFT(OFFSET(Lists!$S$2,P938-1+MATCH(F938,OFFSET(Lists!$T$3,P938-1,0,Q938-P938+1),0),0),6)</f>
        <v>#N/A</v>
      </c>
      <c r="S938" s="36" t="e">
        <f ca="1">VLOOKUP(R938,Lists!B:D,3,FALSE)</f>
        <v>#N/A</v>
      </c>
      <c r="T938" s="36" t="str">
        <f>IF(F938&lt;&gt;"",MATCH(R938,'Maximum minutes'!B:B,0),"")</f>
        <v/>
      </c>
      <c r="U938" s="36">
        <f ca="1">IF(F938&lt;&gt;"",COUNTA(OFFSET('Maximum minutes'!$C$1,'Annexe A1 Cours'!T938,0,1,50)),0)</f>
        <v>0</v>
      </c>
      <c r="V938" s="37">
        <f ca="1">IFERROR(OFFSET('Maximum minutes'!$C$1,T938+1,-1+MATCH(G938,OFFSET('Maximum minutes'!$C$1,T938-1,0,1,50),0)),0)</f>
        <v>0</v>
      </c>
      <c r="W938" s="38">
        <f t="shared" ca="1" si="28"/>
        <v>0</v>
      </c>
    </row>
    <row r="939" spans="1:23" s="36" customFormat="1" ht="18.75">
      <c r="A939" s="34"/>
      <c r="B939" s="39"/>
      <c r="C939" s="39"/>
      <c r="D939" s="35"/>
      <c r="E939" s="40"/>
      <c r="F939" s="39"/>
      <c r="G939" s="39"/>
      <c r="H939" s="39"/>
      <c r="I939" s="34"/>
      <c r="J939" s="34"/>
      <c r="K939" s="34"/>
      <c r="L939" s="34"/>
      <c r="M939" s="43" t="str">
        <f ca="1">IFERROR(OFFSET('Maximum minutes'!$C$1,T939,MATCH(IF(G939&lt;&gt;"",G939,F939),OFFSET('Maximum minutes'!$C$1,T939-1,0,1,U939+1),0)-1)*IF(OR(ISNUMBER(J939),J939="sans examen"),1,0)*IF(W939&lt;MinDate,1,0),"")</f>
        <v/>
      </c>
      <c r="N939" s="36">
        <f t="shared" ca="1" si="29"/>
        <v>0</v>
      </c>
      <c r="O939" s="36" t="e">
        <f ca="1">LEFT(OFFSET(Lists!$Q$2,MATCH(E939,Lists!$R$3:$R$19,0),0),4)</f>
        <v>#N/A</v>
      </c>
      <c r="P939" s="36" t="e">
        <f ca="1">MATCH(O939,Lists!$S$2:$S$640,1)</f>
        <v>#N/A</v>
      </c>
      <c r="Q939" s="36" t="e">
        <f ca="1">MATCH(LEFT(OFFSET(Lists!$Q$2,MATCH(E939,Lists!$R$3:$R$19,0)+1,0),4),Lists!$S$3:$S$640,1)</f>
        <v>#N/A</v>
      </c>
      <c r="R939" s="36" t="e">
        <f ca="1">LEFT(OFFSET(Lists!$S$2,P939-1+MATCH(F939,OFFSET(Lists!$T$3,P939-1,0,Q939-P939+1),0),0),6)</f>
        <v>#N/A</v>
      </c>
      <c r="S939" s="36" t="e">
        <f ca="1">VLOOKUP(R939,Lists!B:D,3,FALSE)</f>
        <v>#N/A</v>
      </c>
      <c r="T939" s="36" t="str">
        <f>IF(F939&lt;&gt;"",MATCH(R939,'Maximum minutes'!B:B,0),"")</f>
        <v/>
      </c>
      <c r="U939" s="36">
        <f ca="1">IF(F939&lt;&gt;"",COUNTA(OFFSET('Maximum minutes'!$C$1,'Annexe A1 Cours'!T939,0,1,50)),0)</f>
        <v>0</v>
      </c>
      <c r="V939" s="37">
        <f ca="1">IFERROR(OFFSET('Maximum minutes'!$C$1,T939+1,-1+MATCH(G939,OFFSET('Maximum minutes'!$C$1,T939-1,0,1,50),0)),0)</f>
        <v>0</v>
      </c>
      <c r="W939" s="38">
        <f t="shared" ca="1" si="28"/>
        <v>0</v>
      </c>
    </row>
    <row r="940" spans="1:23" s="36" customFormat="1" ht="18.75">
      <c r="A940" s="34"/>
      <c r="B940" s="39"/>
      <c r="C940" s="39"/>
      <c r="D940" s="35"/>
      <c r="E940" s="40"/>
      <c r="F940" s="39"/>
      <c r="G940" s="39"/>
      <c r="H940" s="39"/>
      <c r="I940" s="34"/>
      <c r="J940" s="34"/>
      <c r="K940" s="34"/>
      <c r="L940" s="34"/>
      <c r="M940" s="43" t="str">
        <f ca="1">IFERROR(OFFSET('Maximum minutes'!$C$1,T940,MATCH(IF(G940&lt;&gt;"",G940,F940),OFFSET('Maximum minutes'!$C$1,T940-1,0,1,U940+1),0)-1)*IF(OR(ISNUMBER(J940),J940="sans examen"),1,0)*IF(W940&lt;MinDate,1,0),"")</f>
        <v/>
      </c>
      <c r="N940" s="36">
        <f t="shared" ca="1" si="29"/>
        <v>0</v>
      </c>
      <c r="O940" s="36" t="e">
        <f ca="1">LEFT(OFFSET(Lists!$Q$2,MATCH(E940,Lists!$R$3:$R$19,0),0),4)</f>
        <v>#N/A</v>
      </c>
      <c r="P940" s="36" t="e">
        <f ca="1">MATCH(O940,Lists!$S$2:$S$640,1)</f>
        <v>#N/A</v>
      </c>
      <c r="Q940" s="36" t="e">
        <f ca="1">MATCH(LEFT(OFFSET(Lists!$Q$2,MATCH(E940,Lists!$R$3:$R$19,0)+1,0),4),Lists!$S$3:$S$640,1)</f>
        <v>#N/A</v>
      </c>
      <c r="R940" s="36" t="e">
        <f ca="1">LEFT(OFFSET(Lists!$S$2,P940-1+MATCH(F940,OFFSET(Lists!$T$3,P940-1,0,Q940-P940+1),0),0),6)</f>
        <v>#N/A</v>
      </c>
      <c r="S940" s="36" t="e">
        <f ca="1">VLOOKUP(R940,Lists!B:D,3,FALSE)</f>
        <v>#N/A</v>
      </c>
      <c r="T940" s="36" t="str">
        <f>IF(F940&lt;&gt;"",MATCH(R940,'Maximum minutes'!B:B,0),"")</f>
        <v/>
      </c>
      <c r="U940" s="36">
        <f ca="1">IF(F940&lt;&gt;"",COUNTA(OFFSET('Maximum minutes'!$C$1,'Annexe A1 Cours'!T940,0,1,50)),0)</f>
        <v>0</v>
      </c>
      <c r="V940" s="37">
        <f ca="1">IFERROR(OFFSET('Maximum minutes'!$C$1,T940+1,-1+MATCH(G940,OFFSET('Maximum minutes'!$C$1,T940-1,0,1,50),0)),0)</f>
        <v>0</v>
      </c>
      <c r="W940" s="38">
        <f t="shared" ca="1" si="28"/>
        <v>0</v>
      </c>
    </row>
    <row r="941" spans="1:23" s="36" customFormat="1" ht="18.75">
      <c r="A941" s="34"/>
      <c r="B941" s="39"/>
      <c r="C941" s="39"/>
      <c r="D941" s="35"/>
      <c r="E941" s="40"/>
      <c r="F941" s="39"/>
      <c r="G941" s="39"/>
      <c r="H941" s="39"/>
      <c r="I941" s="34"/>
      <c r="J941" s="34"/>
      <c r="K941" s="34"/>
      <c r="L941" s="34"/>
      <c r="M941" s="43" t="str">
        <f ca="1">IFERROR(OFFSET('Maximum minutes'!$C$1,T941,MATCH(IF(G941&lt;&gt;"",G941,F941),OFFSET('Maximum minutes'!$C$1,T941-1,0,1,U941+1),0)-1)*IF(OR(ISNUMBER(J941),J941="sans examen"),1,0)*IF(W941&lt;MinDate,1,0),"")</f>
        <v/>
      </c>
      <c r="N941" s="36">
        <f t="shared" ca="1" si="29"/>
        <v>0</v>
      </c>
      <c r="O941" s="36" t="e">
        <f ca="1">LEFT(OFFSET(Lists!$Q$2,MATCH(E941,Lists!$R$3:$R$19,0),0),4)</f>
        <v>#N/A</v>
      </c>
      <c r="P941" s="36" t="e">
        <f ca="1">MATCH(O941,Lists!$S$2:$S$640,1)</f>
        <v>#N/A</v>
      </c>
      <c r="Q941" s="36" t="e">
        <f ca="1">MATCH(LEFT(OFFSET(Lists!$Q$2,MATCH(E941,Lists!$R$3:$R$19,0)+1,0),4),Lists!$S$3:$S$640,1)</f>
        <v>#N/A</v>
      </c>
      <c r="R941" s="36" t="e">
        <f ca="1">LEFT(OFFSET(Lists!$S$2,P941-1+MATCH(F941,OFFSET(Lists!$T$3,P941-1,0,Q941-P941+1),0),0),6)</f>
        <v>#N/A</v>
      </c>
      <c r="S941" s="36" t="e">
        <f ca="1">VLOOKUP(R941,Lists!B:D,3,FALSE)</f>
        <v>#N/A</v>
      </c>
      <c r="T941" s="36" t="str">
        <f>IF(F941&lt;&gt;"",MATCH(R941,'Maximum minutes'!B:B,0),"")</f>
        <v/>
      </c>
      <c r="U941" s="36">
        <f ca="1">IF(F941&lt;&gt;"",COUNTA(OFFSET('Maximum minutes'!$C$1,'Annexe A1 Cours'!T941,0,1,50)),0)</f>
        <v>0</v>
      </c>
      <c r="V941" s="37">
        <f ca="1">IFERROR(OFFSET('Maximum minutes'!$C$1,T941+1,-1+MATCH(G941,OFFSET('Maximum minutes'!$C$1,T941-1,0,1,50),0)),0)</f>
        <v>0</v>
      </c>
      <c r="W941" s="38">
        <f t="shared" ca="1" si="28"/>
        <v>0</v>
      </c>
    </row>
    <row r="942" spans="1:23" s="36" customFormat="1" ht="18.75">
      <c r="A942" s="34"/>
      <c r="B942" s="39"/>
      <c r="C942" s="39"/>
      <c r="D942" s="35"/>
      <c r="E942" s="40"/>
      <c r="F942" s="39"/>
      <c r="G942" s="39"/>
      <c r="H942" s="39"/>
      <c r="I942" s="34"/>
      <c r="J942" s="34"/>
      <c r="K942" s="34"/>
      <c r="L942" s="34"/>
      <c r="M942" s="43" t="str">
        <f ca="1">IFERROR(OFFSET('Maximum minutes'!$C$1,T942,MATCH(IF(G942&lt;&gt;"",G942,F942),OFFSET('Maximum minutes'!$C$1,T942-1,0,1,U942+1),0)-1)*IF(OR(ISNUMBER(J942),J942="sans examen"),1,0)*IF(W942&lt;MinDate,1,0),"")</f>
        <v/>
      </c>
      <c r="N942" s="36">
        <f t="shared" ca="1" si="29"/>
        <v>0</v>
      </c>
      <c r="O942" s="36" t="e">
        <f ca="1">LEFT(OFFSET(Lists!$Q$2,MATCH(E942,Lists!$R$3:$R$19,0),0),4)</f>
        <v>#N/A</v>
      </c>
      <c r="P942" s="36" t="e">
        <f ca="1">MATCH(O942,Lists!$S$2:$S$640,1)</f>
        <v>#N/A</v>
      </c>
      <c r="Q942" s="36" t="e">
        <f ca="1">MATCH(LEFT(OFFSET(Lists!$Q$2,MATCH(E942,Lists!$R$3:$R$19,0)+1,0),4),Lists!$S$3:$S$640,1)</f>
        <v>#N/A</v>
      </c>
      <c r="R942" s="36" t="e">
        <f ca="1">LEFT(OFFSET(Lists!$S$2,P942-1+MATCH(F942,OFFSET(Lists!$T$3,P942-1,0,Q942-P942+1),0),0),6)</f>
        <v>#N/A</v>
      </c>
      <c r="S942" s="36" t="e">
        <f ca="1">VLOOKUP(R942,Lists!B:D,3,FALSE)</f>
        <v>#N/A</v>
      </c>
      <c r="T942" s="36" t="str">
        <f>IF(F942&lt;&gt;"",MATCH(R942,'Maximum minutes'!B:B,0),"")</f>
        <v/>
      </c>
      <c r="U942" s="36">
        <f ca="1">IF(F942&lt;&gt;"",COUNTA(OFFSET('Maximum minutes'!$C$1,'Annexe A1 Cours'!T942,0,1,50)),0)</f>
        <v>0</v>
      </c>
      <c r="V942" s="37">
        <f ca="1">IFERROR(OFFSET('Maximum minutes'!$C$1,T942+1,-1+MATCH(G942,OFFSET('Maximum minutes'!$C$1,T942-1,0,1,50),0)),0)</f>
        <v>0</v>
      </c>
      <c r="W942" s="38">
        <f t="shared" ca="1" si="28"/>
        <v>0</v>
      </c>
    </row>
    <row r="943" spans="1:23" s="36" customFormat="1" ht="18.75">
      <c r="A943" s="34"/>
      <c r="B943" s="39"/>
      <c r="C943" s="39"/>
      <c r="D943" s="35"/>
      <c r="E943" s="40"/>
      <c r="F943" s="39"/>
      <c r="G943" s="39"/>
      <c r="H943" s="39"/>
      <c r="I943" s="34"/>
      <c r="J943" s="34"/>
      <c r="K943" s="34"/>
      <c r="L943" s="34"/>
      <c r="M943" s="43" t="str">
        <f ca="1">IFERROR(OFFSET('Maximum minutes'!$C$1,T943,MATCH(IF(G943&lt;&gt;"",G943,F943),OFFSET('Maximum minutes'!$C$1,T943-1,0,1,U943+1),0)-1)*IF(OR(ISNUMBER(J943),J943="sans examen"),1,0)*IF(W943&lt;MinDate,1,0),"")</f>
        <v/>
      </c>
      <c r="N943" s="36">
        <f t="shared" ca="1" si="29"/>
        <v>0</v>
      </c>
      <c r="O943" s="36" t="e">
        <f ca="1">LEFT(OFFSET(Lists!$Q$2,MATCH(E943,Lists!$R$3:$R$19,0),0),4)</f>
        <v>#N/A</v>
      </c>
      <c r="P943" s="36" t="e">
        <f ca="1">MATCH(O943,Lists!$S$2:$S$640,1)</f>
        <v>#N/A</v>
      </c>
      <c r="Q943" s="36" t="e">
        <f ca="1">MATCH(LEFT(OFFSET(Lists!$Q$2,MATCH(E943,Lists!$R$3:$R$19,0)+1,0),4),Lists!$S$3:$S$640,1)</f>
        <v>#N/A</v>
      </c>
      <c r="R943" s="36" t="e">
        <f ca="1">LEFT(OFFSET(Lists!$S$2,P943-1+MATCH(F943,OFFSET(Lists!$T$3,P943-1,0,Q943-P943+1),0),0),6)</f>
        <v>#N/A</v>
      </c>
      <c r="S943" s="36" t="e">
        <f ca="1">VLOOKUP(R943,Lists!B:D,3,FALSE)</f>
        <v>#N/A</v>
      </c>
      <c r="T943" s="36" t="str">
        <f>IF(F943&lt;&gt;"",MATCH(R943,'Maximum minutes'!B:B,0),"")</f>
        <v/>
      </c>
      <c r="U943" s="36">
        <f ca="1">IF(F943&lt;&gt;"",COUNTA(OFFSET('Maximum minutes'!$C$1,'Annexe A1 Cours'!T943,0,1,50)),0)</f>
        <v>0</v>
      </c>
      <c r="V943" s="37">
        <f ca="1">IFERROR(OFFSET('Maximum minutes'!$C$1,T943+1,-1+MATCH(G943,OFFSET('Maximum minutes'!$C$1,T943-1,0,1,50),0)),0)</f>
        <v>0</v>
      </c>
      <c r="W943" s="38">
        <f t="shared" ca="1" si="28"/>
        <v>0</v>
      </c>
    </row>
    <row r="944" spans="1:23" s="36" customFormat="1" ht="18.75">
      <c r="A944" s="34"/>
      <c r="B944" s="39"/>
      <c r="C944" s="39"/>
      <c r="D944" s="35"/>
      <c r="E944" s="40"/>
      <c r="F944" s="39"/>
      <c r="G944" s="39"/>
      <c r="H944" s="39"/>
      <c r="I944" s="34"/>
      <c r="J944" s="34"/>
      <c r="K944" s="34"/>
      <c r="L944" s="34"/>
      <c r="M944" s="43" t="str">
        <f ca="1">IFERROR(OFFSET('Maximum minutes'!$C$1,T944,MATCH(IF(G944&lt;&gt;"",G944,F944),OFFSET('Maximum minutes'!$C$1,T944-1,0,1,U944+1),0)-1)*IF(OR(ISNUMBER(J944),J944="sans examen"),1,0)*IF(W944&lt;MinDate,1,0),"")</f>
        <v/>
      </c>
      <c r="N944" s="36">
        <f t="shared" ca="1" si="29"/>
        <v>0</v>
      </c>
      <c r="O944" s="36" t="e">
        <f ca="1">LEFT(OFFSET(Lists!$Q$2,MATCH(E944,Lists!$R$3:$R$19,0),0),4)</f>
        <v>#N/A</v>
      </c>
      <c r="P944" s="36" t="e">
        <f ca="1">MATCH(O944,Lists!$S$2:$S$640,1)</f>
        <v>#N/A</v>
      </c>
      <c r="Q944" s="36" t="e">
        <f ca="1">MATCH(LEFT(OFFSET(Lists!$Q$2,MATCH(E944,Lists!$R$3:$R$19,0)+1,0),4),Lists!$S$3:$S$640,1)</f>
        <v>#N/A</v>
      </c>
      <c r="R944" s="36" t="e">
        <f ca="1">LEFT(OFFSET(Lists!$S$2,P944-1+MATCH(F944,OFFSET(Lists!$T$3,P944-1,0,Q944-P944+1),0),0),6)</f>
        <v>#N/A</v>
      </c>
      <c r="S944" s="36" t="e">
        <f ca="1">VLOOKUP(R944,Lists!B:D,3,FALSE)</f>
        <v>#N/A</v>
      </c>
      <c r="T944" s="36" t="str">
        <f>IF(F944&lt;&gt;"",MATCH(R944,'Maximum minutes'!B:B,0),"")</f>
        <v/>
      </c>
      <c r="U944" s="36">
        <f ca="1">IF(F944&lt;&gt;"",COUNTA(OFFSET('Maximum minutes'!$C$1,'Annexe A1 Cours'!T944,0,1,50)),0)</f>
        <v>0</v>
      </c>
      <c r="V944" s="37">
        <f ca="1">IFERROR(OFFSET('Maximum minutes'!$C$1,T944+1,-1+MATCH(G944,OFFSET('Maximum minutes'!$C$1,T944-1,0,1,50),0)),0)</f>
        <v>0</v>
      </c>
      <c r="W944" s="38">
        <f t="shared" ca="1" si="28"/>
        <v>0</v>
      </c>
    </row>
    <row r="945" spans="1:23" s="36" customFormat="1" ht="18.75">
      <c r="A945" s="34"/>
      <c r="B945" s="39"/>
      <c r="C945" s="39"/>
      <c r="D945" s="35"/>
      <c r="E945" s="40"/>
      <c r="F945" s="39"/>
      <c r="G945" s="39"/>
      <c r="H945" s="39"/>
      <c r="I945" s="34"/>
      <c r="J945" s="34"/>
      <c r="K945" s="34"/>
      <c r="L945" s="34"/>
      <c r="M945" s="43" t="str">
        <f ca="1">IFERROR(OFFSET('Maximum minutes'!$C$1,T945,MATCH(IF(G945&lt;&gt;"",G945,F945),OFFSET('Maximum minutes'!$C$1,T945-1,0,1,U945+1),0)-1)*IF(OR(ISNUMBER(J945),J945="sans examen"),1,0)*IF(W945&lt;MinDate,1,0),"")</f>
        <v/>
      </c>
      <c r="N945" s="36">
        <f t="shared" ca="1" si="29"/>
        <v>0</v>
      </c>
      <c r="O945" s="36" t="e">
        <f ca="1">LEFT(OFFSET(Lists!$Q$2,MATCH(E945,Lists!$R$3:$R$19,0),0),4)</f>
        <v>#N/A</v>
      </c>
      <c r="P945" s="36" t="e">
        <f ca="1">MATCH(O945,Lists!$S$2:$S$640,1)</f>
        <v>#N/A</v>
      </c>
      <c r="Q945" s="36" t="e">
        <f ca="1">MATCH(LEFT(OFFSET(Lists!$Q$2,MATCH(E945,Lists!$R$3:$R$19,0)+1,0),4),Lists!$S$3:$S$640,1)</f>
        <v>#N/A</v>
      </c>
      <c r="R945" s="36" t="e">
        <f ca="1">LEFT(OFFSET(Lists!$S$2,P945-1+MATCH(F945,OFFSET(Lists!$T$3,P945-1,0,Q945-P945+1),0),0),6)</f>
        <v>#N/A</v>
      </c>
      <c r="S945" s="36" t="e">
        <f ca="1">VLOOKUP(R945,Lists!B:D,3,FALSE)</f>
        <v>#N/A</v>
      </c>
      <c r="T945" s="36" t="str">
        <f>IF(F945&lt;&gt;"",MATCH(R945,'Maximum minutes'!B:B,0),"")</f>
        <v/>
      </c>
      <c r="U945" s="36">
        <f ca="1">IF(F945&lt;&gt;"",COUNTA(OFFSET('Maximum minutes'!$C$1,'Annexe A1 Cours'!T945,0,1,50)),0)</f>
        <v>0</v>
      </c>
      <c r="V945" s="37">
        <f ca="1">IFERROR(OFFSET('Maximum minutes'!$C$1,T945+1,-1+MATCH(G945,OFFSET('Maximum minutes'!$C$1,T945-1,0,1,50),0)),0)</f>
        <v>0</v>
      </c>
      <c r="W945" s="38">
        <f t="shared" ca="1" si="28"/>
        <v>0</v>
      </c>
    </row>
    <row r="946" spans="1:23" s="36" customFormat="1" ht="18.75">
      <c r="A946" s="34"/>
      <c r="B946" s="39"/>
      <c r="C946" s="39"/>
      <c r="D946" s="35"/>
      <c r="E946" s="40"/>
      <c r="F946" s="39"/>
      <c r="G946" s="39"/>
      <c r="H946" s="39"/>
      <c r="I946" s="34"/>
      <c r="J946" s="34"/>
      <c r="K946" s="34"/>
      <c r="L946" s="34"/>
      <c r="M946" s="43" t="str">
        <f ca="1">IFERROR(OFFSET('Maximum minutes'!$C$1,T946,MATCH(IF(G946&lt;&gt;"",G946,F946),OFFSET('Maximum minutes'!$C$1,T946-1,0,1,U946+1),0)-1)*IF(OR(ISNUMBER(J946),J946="sans examen"),1,0)*IF(W946&lt;MinDate,1,0),"")</f>
        <v/>
      </c>
      <c r="N946" s="36">
        <f t="shared" ca="1" si="29"/>
        <v>0</v>
      </c>
      <c r="O946" s="36" t="e">
        <f ca="1">LEFT(OFFSET(Lists!$Q$2,MATCH(E946,Lists!$R$3:$R$19,0),0),4)</f>
        <v>#N/A</v>
      </c>
      <c r="P946" s="36" t="e">
        <f ca="1">MATCH(O946,Lists!$S$2:$S$640,1)</f>
        <v>#N/A</v>
      </c>
      <c r="Q946" s="36" t="e">
        <f ca="1">MATCH(LEFT(OFFSET(Lists!$Q$2,MATCH(E946,Lists!$R$3:$R$19,0)+1,0),4),Lists!$S$3:$S$640,1)</f>
        <v>#N/A</v>
      </c>
      <c r="R946" s="36" t="e">
        <f ca="1">LEFT(OFFSET(Lists!$S$2,P946-1+MATCH(F946,OFFSET(Lists!$T$3,P946-1,0,Q946-P946+1),0),0),6)</f>
        <v>#N/A</v>
      </c>
      <c r="S946" s="36" t="e">
        <f ca="1">VLOOKUP(R946,Lists!B:D,3,FALSE)</f>
        <v>#N/A</v>
      </c>
      <c r="T946" s="36" t="str">
        <f>IF(F946&lt;&gt;"",MATCH(R946,'Maximum minutes'!B:B,0),"")</f>
        <v/>
      </c>
      <c r="U946" s="36">
        <f ca="1">IF(F946&lt;&gt;"",COUNTA(OFFSET('Maximum minutes'!$C$1,'Annexe A1 Cours'!T946,0,1,50)),0)</f>
        <v>0</v>
      </c>
      <c r="V946" s="37">
        <f ca="1">IFERROR(OFFSET('Maximum minutes'!$C$1,T946+1,-1+MATCH(G946,OFFSET('Maximum minutes'!$C$1,T946-1,0,1,50),0)),0)</f>
        <v>0</v>
      </c>
      <c r="W946" s="38">
        <f t="shared" ca="1" si="28"/>
        <v>0</v>
      </c>
    </row>
    <row r="947" spans="1:23" s="36" customFormat="1" ht="18.75">
      <c r="A947" s="34"/>
      <c r="B947" s="39"/>
      <c r="C947" s="39"/>
      <c r="D947" s="35"/>
      <c r="E947" s="40"/>
      <c r="F947" s="39"/>
      <c r="G947" s="39"/>
      <c r="H947" s="39"/>
      <c r="I947" s="34"/>
      <c r="J947" s="34"/>
      <c r="K947" s="34"/>
      <c r="L947" s="34"/>
      <c r="M947" s="43" t="str">
        <f ca="1">IFERROR(OFFSET('Maximum minutes'!$C$1,T947,MATCH(IF(G947&lt;&gt;"",G947,F947),OFFSET('Maximum minutes'!$C$1,T947-1,0,1,U947+1),0)-1)*IF(OR(ISNUMBER(J947),J947="sans examen"),1,0)*IF(W947&lt;MinDate,1,0),"")</f>
        <v/>
      </c>
      <c r="N947" s="36">
        <f t="shared" ca="1" si="29"/>
        <v>0</v>
      </c>
      <c r="O947" s="36" t="e">
        <f ca="1">LEFT(OFFSET(Lists!$Q$2,MATCH(E947,Lists!$R$3:$R$19,0),0),4)</f>
        <v>#N/A</v>
      </c>
      <c r="P947" s="36" t="e">
        <f ca="1">MATCH(O947,Lists!$S$2:$S$640,1)</f>
        <v>#N/A</v>
      </c>
      <c r="Q947" s="36" t="e">
        <f ca="1">MATCH(LEFT(OFFSET(Lists!$Q$2,MATCH(E947,Lists!$R$3:$R$19,0)+1,0),4),Lists!$S$3:$S$640,1)</f>
        <v>#N/A</v>
      </c>
      <c r="R947" s="36" t="e">
        <f ca="1">LEFT(OFFSET(Lists!$S$2,P947-1+MATCH(F947,OFFSET(Lists!$T$3,P947-1,0,Q947-P947+1),0),0),6)</f>
        <v>#N/A</v>
      </c>
      <c r="S947" s="36" t="e">
        <f ca="1">VLOOKUP(R947,Lists!B:D,3,FALSE)</f>
        <v>#N/A</v>
      </c>
      <c r="T947" s="36" t="str">
        <f>IF(F947&lt;&gt;"",MATCH(R947,'Maximum minutes'!B:B,0),"")</f>
        <v/>
      </c>
      <c r="U947" s="36">
        <f ca="1">IF(F947&lt;&gt;"",COUNTA(OFFSET('Maximum minutes'!$C$1,'Annexe A1 Cours'!T947,0,1,50)),0)</f>
        <v>0</v>
      </c>
      <c r="V947" s="37">
        <f ca="1">IFERROR(OFFSET('Maximum minutes'!$C$1,T947+1,-1+MATCH(G947,OFFSET('Maximum minutes'!$C$1,T947-1,0,1,50),0)),0)</f>
        <v>0</v>
      </c>
      <c r="W947" s="38">
        <f t="shared" ca="1" si="28"/>
        <v>0</v>
      </c>
    </row>
    <row r="948" spans="1:23" s="36" customFormat="1" ht="18.75">
      <c r="A948" s="34"/>
      <c r="B948" s="39"/>
      <c r="C948" s="39"/>
      <c r="D948" s="35"/>
      <c r="E948" s="40"/>
      <c r="F948" s="39"/>
      <c r="G948" s="39"/>
      <c r="H948" s="39"/>
      <c r="I948" s="34"/>
      <c r="J948" s="34"/>
      <c r="K948" s="34"/>
      <c r="L948" s="34"/>
      <c r="M948" s="43" t="str">
        <f ca="1">IFERROR(OFFSET('Maximum minutes'!$C$1,T948,MATCH(IF(G948&lt;&gt;"",G948,F948),OFFSET('Maximum minutes'!$C$1,T948-1,0,1,U948+1),0)-1)*IF(OR(ISNUMBER(J948),J948="sans examen"),1,0)*IF(W948&lt;MinDate,1,0),"")</f>
        <v/>
      </c>
      <c r="N948" s="36">
        <f t="shared" ca="1" si="29"/>
        <v>0</v>
      </c>
      <c r="O948" s="36" t="e">
        <f ca="1">LEFT(OFFSET(Lists!$Q$2,MATCH(E948,Lists!$R$3:$R$19,0),0),4)</f>
        <v>#N/A</v>
      </c>
      <c r="P948" s="36" t="e">
        <f ca="1">MATCH(O948,Lists!$S$2:$S$640,1)</f>
        <v>#N/A</v>
      </c>
      <c r="Q948" s="36" t="e">
        <f ca="1">MATCH(LEFT(OFFSET(Lists!$Q$2,MATCH(E948,Lists!$R$3:$R$19,0)+1,0),4),Lists!$S$3:$S$640,1)</f>
        <v>#N/A</v>
      </c>
      <c r="R948" s="36" t="e">
        <f ca="1">LEFT(OFFSET(Lists!$S$2,P948-1+MATCH(F948,OFFSET(Lists!$T$3,P948-1,0,Q948-P948+1),0),0),6)</f>
        <v>#N/A</v>
      </c>
      <c r="S948" s="36" t="e">
        <f ca="1">VLOOKUP(R948,Lists!B:D,3,FALSE)</f>
        <v>#N/A</v>
      </c>
      <c r="T948" s="36" t="str">
        <f>IF(F948&lt;&gt;"",MATCH(R948,'Maximum minutes'!B:B,0),"")</f>
        <v/>
      </c>
      <c r="U948" s="36">
        <f ca="1">IF(F948&lt;&gt;"",COUNTA(OFFSET('Maximum minutes'!$C$1,'Annexe A1 Cours'!T948,0,1,50)),0)</f>
        <v>0</v>
      </c>
      <c r="V948" s="37">
        <f ca="1">IFERROR(OFFSET('Maximum minutes'!$C$1,T948+1,-1+MATCH(G948,OFFSET('Maximum minutes'!$C$1,T948-1,0,1,50),0)),0)</f>
        <v>0</v>
      </c>
      <c r="W948" s="38">
        <f t="shared" ca="1" si="28"/>
        <v>0</v>
      </c>
    </row>
    <row r="949" spans="1:23" s="36" customFormat="1" ht="18.75">
      <c r="A949" s="34"/>
      <c r="B949" s="39"/>
      <c r="C949" s="39"/>
      <c r="D949" s="35"/>
      <c r="E949" s="40"/>
      <c r="F949" s="39"/>
      <c r="G949" s="39"/>
      <c r="H949" s="39"/>
      <c r="I949" s="34"/>
      <c r="J949" s="34"/>
      <c r="K949" s="34"/>
      <c r="L949" s="34"/>
      <c r="M949" s="43" t="str">
        <f ca="1">IFERROR(OFFSET('Maximum minutes'!$C$1,T949,MATCH(IF(G949&lt;&gt;"",G949,F949),OFFSET('Maximum minutes'!$C$1,T949-1,0,1,U949+1),0)-1)*IF(OR(ISNUMBER(J949),J949="sans examen"),1,0)*IF(W949&lt;MinDate,1,0),"")</f>
        <v/>
      </c>
      <c r="N949" s="36">
        <f t="shared" ca="1" si="29"/>
        <v>0</v>
      </c>
      <c r="O949" s="36" t="e">
        <f ca="1">LEFT(OFFSET(Lists!$Q$2,MATCH(E949,Lists!$R$3:$R$19,0),0),4)</f>
        <v>#N/A</v>
      </c>
      <c r="P949" s="36" t="e">
        <f ca="1">MATCH(O949,Lists!$S$2:$S$640,1)</f>
        <v>#N/A</v>
      </c>
      <c r="Q949" s="36" t="e">
        <f ca="1">MATCH(LEFT(OFFSET(Lists!$Q$2,MATCH(E949,Lists!$R$3:$R$19,0)+1,0),4),Lists!$S$3:$S$640,1)</f>
        <v>#N/A</v>
      </c>
      <c r="R949" s="36" t="e">
        <f ca="1">LEFT(OFFSET(Lists!$S$2,P949-1+MATCH(F949,OFFSET(Lists!$T$3,P949-1,0,Q949-P949+1),0),0),6)</f>
        <v>#N/A</v>
      </c>
      <c r="S949" s="36" t="e">
        <f ca="1">VLOOKUP(R949,Lists!B:D,3,FALSE)</f>
        <v>#N/A</v>
      </c>
      <c r="T949" s="36" t="str">
        <f>IF(F949&lt;&gt;"",MATCH(R949,'Maximum minutes'!B:B,0),"")</f>
        <v/>
      </c>
      <c r="U949" s="36">
        <f ca="1">IF(F949&lt;&gt;"",COUNTA(OFFSET('Maximum minutes'!$C$1,'Annexe A1 Cours'!T949,0,1,50)),0)</f>
        <v>0</v>
      </c>
      <c r="V949" s="37">
        <f ca="1">IFERROR(OFFSET('Maximum minutes'!$C$1,T949+1,-1+MATCH(G949,OFFSET('Maximum minutes'!$C$1,T949-1,0,1,50),0)),0)</f>
        <v>0</v>
      </c>
      <c r="W949" s="38">
        <f t="shared" ca="1" si="28"/>
        <v>0</v>
      </c>
    </row>
    <row r="950" spans="1:23" s="36" customFormat="1" ht="18.75">
      <c r="A950" s="34"/>
      <c r="B950" s="39"/>
      <c r="C950" s="39"/>
      <c r="D950" s="35"/>
      <c r="E950" s="40"/>
      <c r="F950" s="39"/>
      <c r="G950" s="39"/>
      <c r="H950" s="39"/>
      <c r="I950" s="34"/>
      <c r="J950" s="34"/>
      <c r="K950" s="34"/>
      <c r="L950" s="34"/>
      <c r="M950" s="43" t="str">
        <f ca="1">IFERROR(OFFSET('Maximum minutes'!$C$1,T950,MATCH(IF(G950&lt;&gt;"",G950,F950),OFFSET('Maximum minutes'!$C$1,T950-1,0,1,U950+1),0)-1)*IF(OR(ISNUMBER(J950),J950="sans examen"),1,0)*IF(W950&lt;MinDate,1,0),"")</f>
        <v/>
      </c>
      <c r="N950" s="36">
        <f t="shared" ca="1" si="29"/>
        <v>0</v>
      </c>
      <c r="O950" s="36" t="e">
        <f ca="1">LEFT(OFFSET(Lists!$Q$2,MATCH(E950,Lists!$R$3:$R$19,0),0),4)</f>
        <v>#N/A</v>
      </c>
      <c r="P950" s="36" t="e">
        <f ca="1">MATCH(O950,Lists!$S$2:$S$640,1)</f>
        <v>#N/A</v>
      </c>
      <c r="Q950" s="36" t="e">
        <f ca="1">MATCH(LEFT(OFFSET(Lists!$Q$2,MATCH(E950,Lists!$R$3:$R$19,0)+1,0),4),Lists!$S$3:$S$640,1)</f>
        <v>#N/A</v>
      </c>
      <c r="R950" s="36" t="e">
        <f ca="1">LEFT(OFFSET(Lists!$S$2,P950-1+MATCH(F950,OFFSET(Lists!$T$3,P950-1,0,Q950-P950+1),0),0),6)</f>
        <v>#N/A</v>
      </c>
      <c r="S950" s="36" t="e">
        <f ca="1">VLOOKUP(R950,Lists!B:D,3,FALSE)</f>
        <v>#N/A</v>
      </c>
      <c r="T950" s="36" t="str">
        <f>IF(F950&lt;&gt;"",MATCH(R950,'Maximum minutes'!B:B,0),"")</f>
        <v/>
      </c>
      <c r="U950" s="36">
        <f ca="1">IF(F950&lt;&gt;"",COUNTA(OFFSET('Maximum minutes'!$C$1,'Annexe A1 Cours'!T950,0,1,50)),0)</f>
        <v>0</v>
      </c>
      <c r="V950" s="37">
        <f ca="1">IFERROR(OFFSET('Maximum minutes'!$C$1,T950+1,-1+MATCH(G950,OFFSET('Maximum minutes'!$C$1,T950-1,0,1,50),0)),0)</f>
        <v>0</v>
      </c>
      <c r="W950" s="38">
        <f t="shared" ca="1" si="28"/>
        <v>0</v>
      </c>
    </row>
    <row r="951" spans="1:23" s="36" customFormat="1" ht="18.75">
      <c r="A951" s="34"/>
      <c r="B951" s="39"/>
      <c r="C951" s="39"/>
      <c r="D951" s="35"/>
      <c r="E951" s="40"/>
      <c r="F951" s="39"/>
      <c r="G951" s="39"/>
      <c r="H951" s="39"/>
      <c r="I951" s="34"/>
      <c r="J951" s="34"/>
      <c r="K951" s="34"/>
      <c r="L951" s="34"/>
      <c r="M951" s="43" t="str">
        <f ca="1">IFERROR(OFFSET('Maximum minutes'!$C$1,T951,MATCH(IF(G951&lt;&gt;"",G951,F951),OFFSET('Maximum minutes'!$C$1,T951-1,0,1,U951+1),0)-1)*IF(OR(ISNUMBER(J951),J951="sans examen"),1,0)*IF(W951&lt;MinDate,1,0),"")</f>
        <v/>
      </c>
      <c r="N951" s="36">
        <f t="shared" ca="1" si="29"/>
        <v>0</v>
      </c>
      <c r="O951" s="36" t="e">
        <f ca="1">LEFT(OFFSET(Lists!$Q$2,MATCH(E951,Lists!$R$3:$R$19,0),0),4)</f>
        <v>#N/A</v>
      </c>
      <c r="P951" s="36" t="e">
        <f ca="1">MATCH(O951,Lists!$S$2:$S$640,1)</f>
        <v>#N/A</v>
      </c>
      <c r="Q951" s="36" t="e">
        <f ca="1">MATCH(LEFT(OFFSET(Lists!$Q$2,MATCH(E951,Lists!$R$3:$R$19,0)+1,0),4),Lists!$S$3:$S$640,1)</f>
        <v>#N/A</v>
      </c>
      <c r="R951" s="36" t="e">
        <f ca="1">LEFT(OFFSET(Lists!$S$2,P951-1+MATCH(F951,OFFSET(Lists!$T$3,P951-1,0,Q951-P951+1),0),0),6)</f>
        <v>#N/A</v>
      </c>
      <c r="S951" s="36" t="e">
        <f ca="1">VLOOKUP(R951,Lists!B:D,3,FALSE)</f>
        <v>#N/A</v>
      </c>
      <c r="T951" s="36" t="str">
        <f>IF(F951&lt;&gt;"",MATCH(R951,'Maximum minutes'!B:B,0),"")</f>
        <v/>
      </c>
      <c r="U951" s="36">
        <f ca="1">IF(F951&lt;&gt;"",COUNTA(OFFSET('Maximum minutes'!$C$1,'Annexe A1 Cours'!T951,0,1,50)),0)</f>
        <v>0</v>
      </c>
      <c r="V951" s="37">
        <f ca="1">IFERROR(OFFSET('Maximum minutes'!$C$1,T951+1,-1+MATCH(G951,OFFSET('Maximum minutes'!$C$1,T951-1,0,1,50),0)),0)</f>
        <v>0</v>
      </c>
      <c r="W951" s="38">
        <f t="shared" ca="1" si="28"/>
        <v>0</v>
      </c>
    </row>
    <row r="952" spans="1:23" s="36" customFormat="1" ht="18.75">
      <c r="A952" s="34"/>
      <c r="B952" s="39"/>
      <c r="C952" s="39"/>
      <c r="D952" s="35"/>
      <c r="E952" s="40"/>
      <c r="F952" s="39"/>
      <c r="G952" s="39"/>
      <c r="H952" s="39"/>
      <c r="I952" s="34"/>
      <c r="J952" s="34"/>
      <c r="K952" s="34"/>
      <c r="L952" s="34"/>
      <c r="M952" s="43" t="str">
        <f ca="1">IFERROR(OFFSET('Maximum minutes'!$C$1,T952,MATCH(IF(G952&lt;&gt;"",G952,F952),OFFSET('Maximum minutes'!$C$1,T952-1,0,1,U952+1),0)-1)*IF(OR(ISNUMBER(J952),J952="sans examen"),1,0)*IF(W952&lt;MinDate,1,0),"")</f>
        <v/>
      </c>
      <c r="N952" s="36">
        <f t="shared" ca="1" si="29"/>
        <v>0</v>
      </c>
      <c r="O952" s="36" t="e">
        <f ca="1">LEFT(OFFSET(Lists!$Q$2,MATCH(E952,Lists!$R$3:$R$19,0),0),4)</f>
        <v>#N/A</v>
      </c>
      <c r="P952" s="36" t="e">
        <f ca="1">MATCH(O952,Lists!$S$2:$S$640,1)</f>
        <v>#N/A</v>
      </c>
      <c r="Q952" s="36" t="e">
        <f ca="1">MATCH(LEFT(OFFSET(Lists!$Q$2,MATCH(E952,Lists!$R$3:$R$19,0)+1,0),4),Lists!$S$3:$S$640,1)</f>
        <v>#N/A</v>
      </c>
      <c r="R952" s="36" t="e">
        <f ca="1">LEFT(OFFSET(Lists!$S$2,P952-1+MATCH(F952,OFFSET(Lists!$T$3,P952-1,0,Q952-P952+1),0),0),6)</f>
        <v>#N/A</v>
      </c>
      <c r="S952" s="36" t="e">
        <f ca="1">VLOOKUP(R952,Lists!B:D,3,FALSE)</f>
        <v>#N/A</v>
      </c>
      <c r="T952" s="36" t="str">
        <f>IF(F952&lt;&gt;"",MATCH(R952,'Maximum minutes'!B:B,0),"")</f>
        <v/>
      </c>
      <c r="U952" s="36">
        <f ca="1">IF(F952&lt;&gt;"",COUNTA(OFFSET('Maximum minutes'!$C$1,'Annexe A1 Cours'!T952,0,1,50)),0)</f>
        <v>0</v>
      </c>
      <c r="V952" s="37">
        <f ca="1">IFERROR(OFFSET('Maximum minutes'!$C$1,T952+1,-1+MATCH(G952,OFFSET('Maximum minutes'!$C$1,T952-1,0,1,50),0)),0)</f>
        <v>0</v>
      </c>
      <c r="W952" s="38">
        <f t="shared" ca="1" si="28"/>
        <v>0</v>
      </c>
    </row>
    <row r="953" spans="1:23" s="36" customFormat="1" ht="18.75">
      <c r="A953" s="34"/>
      <c r="B953" s="39"/>
      <c r="C953" s="39"/>
      <c r="D953" s="35"/>
      <c r="E953" s="40"/>
      <c r="F953" s="39"/>
      <c r="G953" s="39"/>
      <c r="H953" s="39"/>
      <c r="I953" s="34"/>
      <c r="J953" s="34"/>
      <c r="K953" s="34"/>
      <c r="L953" s="34"/>
      <c r="M953" s="43" t="str">
        <f ca="1">IFERROR(OFFSET('Maximum minutes'!$C$1,T953,MATCH(IF(G953&lt;&gt;"",G953,F953),OFFSET('Maximum minutes'!$C$1,T953-1,0,1,U953+1),0)-1)*IF(OR(ISNUMBER(J953),J953="sans examen"),1,0)*IF(W953&lt;MinDate,1,0),"")</f>
        <v/>
      </c>
      <c r="N953" s="36">
        <f t="shared" ca="1" si="29"/>
        <v>0</v>
      </c>
      <c r="O953" s="36" t="e">
        <f ca="1">LEFT(OFFSET(Lists!$Q$2,MATCH(E953,Lists!$R$3:$R$19,0),0),4)</f>
        <v>#N/A</v>
      </c>
      <c r="P953" s="36" t="e">
        <f ca="1">MATCH(O953,Lists!$S$2:$S$640,1)</f>
        <v>#N/A</v>
      </c>
      <c r="Q953" s="36" t="e">
        <f ca="1">MATCH(LEFT(OFFSET(Lists!$Q$2,MATCH(E953,Lists!$R$3:$R$19,0)+1,0),4),Lists!$S$3:$S$640,1)</f>
        <v>#N/A</v>
      </c>
      <c r="R953" s="36" t="e">
        <f ca="1">LEFT(OFFSET(Lists!$S$2,P953-1+MATCH(F953,OFFSET(Lists!$T$3,P953-1,0,Q953-P953+1),0),0),6)</f>
        <v>#N/A</v>
      </c>
      <c r="S953" s="36" t="e">
        <f ca="1">VLOOKUP(R953,Lists!B:D,3,FALSE)</f>
        <v>#N/A</v>
      </c>
      <c r="T953" s="36" t="str">
        <f>IF(F953&lt;&gt;"",MATCH(R953,'Maximum minutes'!B:B,0),"")</f>
        <v/>
      </c>
      <c r="U953" s="36">
        <f ca="1">IF(F953&lt;&gt;"",COUNTA(OFFSET('Maximum minutes'!$C$1,'Annexe A1 Cours'!T953,0,1,50)),0)</f>
        <v>0</v>
      </c>
      <c r="V953" s="37">
        <f ca="1">IFERROR(OFFSET('Maximum minutes'!$C$1,T953+1,-1+MATCH(G953,OFFSET('Maximum minutes'!$C$1,T953-1,0,1,50),0)),0)</f>
        <v>0</v>
      </c>
      <c r="W953" s="38">
        <f t="shared" ca="1" si="28"/>
        <v>0</v>
      </c>
    </row>
    <row r="954" spans="1:23" s="36" customFormat="1" ht="18.75">
      <c r="A954" s="34"/>
      <c r="B954" s="39"/>
      <c r="C954" s="39"/>
      <c r="D954" s="35"/>
      <c r="E954" s="40"/>
      <c r="F954" s="39"/>
      <c r="G954" s="39"/>
      <c r="H954" s="39"/>
      <c r="I954" s="34"/>
      <c r="J954" s="34"/>
      <c r="K954" s="34"/>
      <c r="L954" s="34"/>
      <c r="M954" s="43" t="str">
        <f ca="1">IFERROR(OFFSET('Maximum minutes'!$C$1,T954,MATCH(IF(G954&lt;&gt;"",G954,F954),OFFSET('Maximum minutes'!$C$1,T954-1,0,1,U954+1),0)-1)*IF(OR(ISNUMBER(J954),J954="sans examen"),1,0)*IF(W954&lt;MinDate,1,0),"")</f>
        <v/>
      </c>
      <c r="N954" s="36">
        <f t="shared" ca="1" si="29"/>
        <v>0</v>
      </c>
      <c r="O954" s="36" t="e">
        <f ca="1">LEFT(OFFSET(Lists!$Q$2,MATCH(E954,Lists!$R$3:$R$19,0),0),4)</f>
        <v>#N/A</v>
      </c>
      <c r="P954" s="36" t="e">
        <f ca="1">MATCH(O954,Lists!$S$2:$S$640,1)</f>
        <v>#N/A</v>
      </c>
      <c r="Q954" s="36" t="e">
        <f ca="1">MATCH(LEFT(OFFSET(Lists!$Q$2,MATCH(E954,Lists!$R$3:$R$19,0)+1,0),4),Lists!$S$3:$S$640,1)</f>
        <v>#N/A</v>
      </c>
      <c r="R954" s="36" t="e">
        <f ca="1">LEFT(OFFSET(Lists!$S$2,P954-1+MATCH(F954,OFFSET(Lists!$T$3,P954-1,0,Q954-P954+1),0),0),6)</f>
        <v>#N/A</v>
      </c>
      <c r="S954" s="36" t="e">
        <f ca="1">VLOOKUP(R954,Lists!B:D,3,FALSE)</f>
        <v>#N/A</v>
      </c>
      <c r="T954" s="36" t="str">
        <f>IF(F954&lt;&gt;"",MATCH(R954,'Maximum minutes'!B:B,0),"")</f>
        <v/>
      </c>
      <c r="U954" s="36">
        <f ca="1">IF(F954&lt;&gt;"",COUNTA(OFFSET('Maximum minutes'!$C$1,'Annexe A1 Cours'!T954,0,1,50)),0)</f>
        <v>0</v>
      </c>
      <c r="V954" s="37">
        <f ca="1">IFERROR(OFFSET('Maximum minutes'!$C$1,T954+1,-1+MATCH(G954,OFFSET('Maximum minutes'!$C$1,T954-1,0,1,50),0)),0)</f>
        <v>0</v>
      </c>
      <c r="W954" s="38">
        <f t="shared" ca="1" si="28"/>
        <v>0</v>
      </c>
    </row>
    <row r="955" spans="1:23" s="36" customFormat="1" ht="18.75">
      <c r="A955" s="34"/>
      <c r="B955" s="39"/>
      <c r="C955" s="39"/>
      <c r="D955" s="35"/>
      <c r="E955" s="40"/>
      <c r="F955" s="39"/>
      <c r="G955" s="39"/>
      <c r="H955" s="39"/>
      <c r="I955" s="34"/>
      <c r="J955" s="34"/>
      <c r="K955" s="34"/>
      <c r="L955" s="34"/>
      <c r="M955" s="43" t="str">
        <f ca="1">IFERROR(OFFSET('Maximum minutes'!$C$1,T955,MATCH(IF(G955&lt;&gt;"",G955,F955),OFFSET('Maximum minutes'!$C$1,T955-1,0,1,U955+1),0)-1)*IF(OR(ISNUMBER(J955),J955="sans examen"),1,0)*IF(W955&lt;MinDate,1,0),"")</f>
        <v/>
      </c>
      <c r="N955" s="36">
        <f t="shared" ca="1" si="29"/>
        <v>0</v>
      </c>
      <c r="O955" s="36" t="e">
        <f ca="1">LEFT(OFFSET(Lists!$Q$2,MATCH(E955,Lists!$R$3:$R$19,0),0),4)</f>
        <v>#N/A</v>
      </c>
      <c r="P955" s="36" t="e">
        <f ca="1">MATCH(O955,Lists!$S$2:$S$640,1)</f>
        <v>#N/A</v>
      </c>
      <c r="Q955" s="36" t="e">
        <f ca="1">MATCH(LEFT(OFFSET(Lists!$Q$2,MATCH(E955,Lists!$R$3:$R$19,0)+1,0),4),Lists!$S$3:$S$640,1)</f>
        <v>#N/A</v>
      </c>
      <c r="R955" s="36" t="e">
        <f ca="1">LEFT(OFFSET(Lists!$S$2,P955-1+MATCH(F955,OFFSET(Lists!$T$3,P955-1,0,Q955-P955+1),0),0),6)</f>
        <v>#N/A</v>
      </c>
      <c r="S955" s="36" t="e">
        <f ca="1">VLOOKUP(R955,Lists!B:D,3,FALSE)</f>
        <v>#N/A</v>
      </c>
      <c r="T955" s="36" t="str">
        <f>IF(F955&lt;&gt;"",MATCH(R955,'Maximum minutes'!B:B,0),"")</f>
        <v/>
      </c>
      <c r="U955" s="36">
        <f ca="1">IF(F955&lt;&gt;"",COUNTA(OFFSET('Maximum minutes'!$C$1,'Annexe A1 Cours'!T955,0,1,50)),0)</f>
        <v>0</v>
      </c>
      <c r="V955" s="37">
        <f ca="1">IFERROR(OFFSET('Maximum minutes'!$C$1,T955+1,-1+MATCH(G955,OFFSET('Maximum minutes'!$C$1,T955-1,0,1,50),0)),0)</f>
        <v>0</v>
      </c>
      <c r="W955" s="38">
        <f t="shared" ca="1" si="28"/>
        <v>0</v>
      </c>
    </row>
    <row r="956" spans="1:23" s="36" customFormat="1" ht="18.75">
      <c r="A956" s="34"/>
      <c r="B956" s="39"/>
      <c r="C956" s="39"/>
      <c r="D956" s="35"/>
      <c r="E956" s="40"/>
      <c r="F956" s="39"/>
      <c r="G956" s="39"/>
      <c r="H956" s="39"/>
      <c r="I956" s="34"/>
      <c r="J956" s="34"/>
      <c r="K956" s="34"/>
      <c r="L956" s="34"/>
      <c r="M956" s="43" t="str">
        <f ca="1">IFERROR(OFFSET('Maximum minutes'!$C$1,T956,MATCH(IF(G956&lt;&gt;"",G956,F956),OFFSET('Maximum minutes'!$C$1,T956-1,0,1,U956+1),0)-1)*IF(OR(ISNUMBER(J956),J956="sans examen"),1,0)*IF(W956&lt;MinDate,1,0),"")</f>
        <v/>
      </c>
      <c r="N956" s="36">
        <f t="shared" ca="1" si="29"/>
        <v>0</v>
      </c>
      <c r="O956" s="36" t="e">
        <f ca="1">LEFT(OFFSET(Lists!$Q$2,MATCH(E956,Lists!$R$3:$R$19,0),0),4)</f>
        <v>#N/A</v>
      </c>
      <c r="P956" s="36" t="e">
        <f ca="1">MATCH(O956,Lists!$S$2:$S$640,1)</f>
        <v>#N/A</v>
      </c>
      <c r="Q956" s="36" t="e">
        <f ca="1">MATCH(LEFT(OFFSET(Lists!$Q$2,MATCH(E956,Lists!$R$3:$R$19,0)+1,0),4),Lists!$S$3:$S$640,1)</f>
        <v>#N/A</v>
      </c>
      <c r="R956" s="36" t="e">
        <f ca="1">LEFT(OFFSET(Lists!$S$2,P956-1+MATCH(F956,OFFSET(Lists!$T$3,P956-1,0,Q956-P956+1),0),0),6)</f>
        <v>#N/A</v>
      </c>
      <c r="S956" s="36" t="e">
        <f ca="1">VLOOKUP(R956,Lists!B:D,3,FALSE)</f>
        <v>#N/A</v>
      </c>
      <c r="T956" s="36" t="str">
        <f>IF(F956&lt;&gt;"",MATCH(R956,'Maximum minutes'!B:B,0),"")</f>
        <v/>
      </c>
      <c r="U956" s="36">
        <f ca="1">IF(F956&lt;&gt;"",COUNTA(OFFSET('Maximum minutes'!$C$1,'Annexe A1 Cours'!T956,0,1,50)),0)</f>
        <v>0</v>
      </c>
      <c r="V956" s="37">
        <f ca="1">IFERROR(OFFSET('Maximum minutes'!$C$1,T956+1,-1+MATCH(G956,OFFSET('Maximum minutes'!$C$1,T956-1,0,1,50),0)),0)</f>
        <v>0</v>
      </c>
      <c r="W956" s="38">
        <f t="shared" ca="1" si="28"/>
        <v>0</v>
      </c>
    </row>
    <row r="957" spans="1:23" s="36" customFormat="1" ht="18.75">
      <c r="A957" s="34"/>
      <c r="B957" s="39"/>
      <c r="C957" s="39"/>
      <c r="D957" s="35"/>
      <c r="E957" s="40"/>
      <c r="F957" s="39"/>
      <c r="G957" s="39"/>
      <c r="H957" s="39"/>
      <c r="I957" s="34"/>
      <c r="J957" s="34"/>
      <c r="K957" s="34"/>
      <c r="L957" s="34"/>
      <c r="M957" s="43" t="str">
        <f ca="1">IFERROR(OFFSET('Maximum minutes'!$C$1,T957,MATCH(IF(G957&lt;&gt;"",G957,F957),OFFSET('Maximum minutes'!$C$1,T957-1,0,1,U957+1),0)-1)*IF(OR(ISNUMBER(J957),J957="sans examen"),1,0)*IF(W957&lt;MinDate,1,0),"")</f>
        <v/>
      </c>
      <c r="N957" s="36">
        <f t="shared" ca="1" si="29"/>
        <v>0</v>
      </c>
      <c r="O957" s="36" t="e">
        <f ca="1">LEFT(OFFSET(Lists!$Q$2,MATCH(E957,Lists!$R$3:$R$19,0),0),4)</f>
        <v>#N/A</v>
      </c>
      <c r="P957" s="36" t="e">
        <f ca="1">MATCH(O957,Lists!$S$2:$S$640,1)</f>
        <v>#N/A</v>
      </c>
      <c r="Q957" s="36" t="e">
        <f ca="1">MATCH(LEFT(OFFSET(Lists!$Q$2,MATCH(E957,Lists!$R$3:$R$19,0)+1,0),4),Lists!$S$3:$S$640,1)</f>
        <v>#N/A</v>
      </c>
      <c r="R957" s="36" t="e">
        <f ca="1">LEFT(OFFSET(Lists!$S$2,P957-1+MATCH(F957,OFFSET(Lists!$T$3,P957-1,0,Q957-P957+1),0),0),6)</f>
        <v>#N/A</v>
      </c>
      <c r="S957" s="36" t="e">
        <f ca="1">VLOOKUP(R957,Lists!B:D,3,FALSE)</f>
        <v>#N/A</v>
      </c>
      <c r="T957" s="36" t="str">
        <f>IF(F957&lt;&gt;"",MATCH(R957,'Maximum minutes'!B:B,0),"")</f>
        <v/>
      </c>
      <c r="U957" s="36">
        <f ca="1">IF(F957&lt;&gt;"",COUNTA(OFFSET('Maximum minutes'!$C$1,'Annexe A1 Cours'!T957,0,1,50)),0)</f>
        <v>0</v>
      </c>
      <c r="V957" s="37">
        <f ca="1">IFERROR(OFFSET('Maximum minutes'!$C$1,T957+1,-1+MATCH(G957,OFFSET('Maximum minutes'!$C$1,T957-1,0,1,50),0)),0)</f>
        <v>0</v>
      </c>
      <c r="W957" s="38">
        <f t="shared" ca="1" si="28"/>
        <v>0</v>
      </c>
    </row>
    <row r="958" spans="1:23" s="36" customFormat="1" ht="18.75">
      <c r="A958" s="34"/>
      <c r="B958" s="39"/>
      <c r="C958" s="39"/>
      <c r="D958" s="35"/>
      <c r="E958" s="40"/>
      <c r="F958" s="39"/>
      <c r="G958" s="39"/>
      <c r="H958" s="39"/>
      <c r="I958" s="34"/>
      <c r="J958" s="34"/>
      <c r="K958" s="34"/>
      <c r="L958" s="34"/>
      <c r="M958" s="43" t="str">
        <f ca="1">IFERROR(OFFSET('Maximum minutes'!$C$1,T958,MATCH(IF(G958&lt;&gt;"",G958,F958),OFFSET('Maximum minutes'!$C$1,T958-1,0,1,U958+1),0)-1)*IF(OR(ISNUMBER(J958),J958="sans examen"),1,0)*IF(W958&lt;MinDate,1,0),"")</f>
        <v/>
      </c>
      <c r="N958" s="36">
        <f t="shared" ca="1" si="29"/>
        <v>0</v>
      </c>
      <c r="O958" s="36" t="e">
        <f ca="1">LEFT(OFFSET(Lists!$Q$2,MATCH(E958,Lists!$R$3:$R$19,0),0),4)</f>
        <v>#N/A</v>
      </c>
      <c r="P958" s="36" t="e">
        <f ca="1">MATCH(O958,Lists!$S$2:$S$640,1)</f>
        <v>#N/A</v>
      </c>
      <c r="Q958" s="36" t="e">
        <f ca="1">MATCH(LEFT(OFFSET(Lists!$Q$2,MATCH(E958,Lists!$R$3:$R$19,0)+1,0),4),Lists!$S$3:$S$640,1)</f>
        <v>#N/A</v>
      </c>
      <c r="R958" s="36" t="e">
        <f ca="1">LEFT(OFFSET(Lists!$S$2,P958-1+MATCH(F958,OFFSET(Lists!$T$3,P958-1,0,Q958-P958+1),0),0),6)</f>
        <v>#N/A</v>
      </c>
      <c r="S958" s="36" t="e">
        <f ca="1">VLOOKUP(R958,Lists!B:D,3,FALSE)</f>
        <v>#N/A</v>
      </c>
      <c r="T958" s="36" t="str">
        <f>IF(F958&lt;&gt;"",MATCH(R958,'Maximum minutes'!B:B,0),"")</f>
        <v/>
      </c>
      <c r="U958" s="36">
        <f ca="1">IF(F958&lt;&gt;"",COUNTA(OFFSET('Maximum minutes'!$C$1,'Annexe A1 Cours'!T958,0,1,50)),0)</f>
        <v>0</v>
      </c>
      <c r="V958" s="37">
        <f ca="1">IFERROR(OFFSET('Maximum minutes'!$C$1,T958+1,-1+MATCH(G958,OFFSET('Maximum minutes'!$C$1,T958-1,0,1,50),0)),0)</f>
        <v>0</v>
      </c>
      <c r="W958" s="38">
        <f t="shared" ca="1" si="28"/>
        <v>0</v>
      </c>
    </row>
    <row r="959" spans="1:23" s="36" customFormat="1" ht="18.75">
      <c r="A959" s="34"/>
      <c r="B959" s="39"/>
      <c r="C959" s="39"/>
      <c r="D959" s="35"/>
      <c r="E959" s="40"/>
      <c r="F959" s="39"/>
      <c r="G959" s="39"/>
      <c r="H959" s="39"/>
      <c r="I959" s="34"/>
      <c r="J959" s="34"/>
      <c r="K959" s="34"/>
      <c r="L959" s="34"/>
      <c r="M959" s="43" t="str">
        <f ca="1">IFERROR(OFFSET('Maximum minutes'!$C$1,T959,MATCH(IF(G959&lt;&gt;"",G959,F959),OFFSET('Maximum minutes'!$C$1,T959-1,0,1,U959+1),0)-1)*IF(OR(ISNUMBER(J959),J959="sans examen"),1,0)*IF(W959&lt;MinDate,1,0),"")</f>
        <v/>
      </c>
      <c r="N959" s="36">
        <f t="shared" ca="1" si="29"/>
        <v>0</v>
      </c>
      <c r="O959" s="36" t="e">
        <f ca="1">LEFT(OFFSET(Lists!$Q$2,MATCH(E959,Lists!$R$3:$R$19,0),0),4)</f>
        <v>#N/A</v>
      </c>
      <c r="P959" s="36" t="e">
        <f ca="1">MATCH(O959,Lists!$S$2:$S$640,1)</f>
        <v>#N/A</v>
      </c>
      <c r="Q959" s="36" t="e">
        <f ca="1">MATCH(LEFT(OFFSET(Lists!$Q$2,MATCH(E959,Lists!$R$3:$R$19,0)+1,0),4),Lists!$S$3:$S$640,1)</f>
        <v>#N/A</v>
      </c>
      <c r="R959" s="36" t="e">
        <f ca="1">LEFT(OFFSET(Lists!$S$2,P959-1+MATCH(F959,OFFSET(Lists!$T$3,P959-1,0,Q959-P959+1),0),0),6)</f>
        <v>#N/A</v>
      </c>
      <c r="S959" s="36" t="e">
        <f ca="1">VLOOKUP(R959,Lists!B:D,3,FALSE)</f>
        <v>#N/A</v>
      </c>
      <c r="T959" s="36" t="str">
        <f>IF(F959&lt;&gt;"",MATCH(R959,'Maximum minutes'!B:B,0),"")</f>
        <v/>
      </c>
      <c r="U959" s="36">
        <f ca="1">IF(F959&lt;&gt;"",COUNTA(OFFSET('Maximum minutes'!$C$1,'Annexe A1 Cours'!T959,0,1,50)),0)</f>
        <v>0</v>
      </c>
      <c r="V959" s="37">
        <f ca="1">IFERROR(OFFSET('Maximum minutes'!$C$1,T959+1,-1+MATCH(G959,OFFSET('Maximum minutes'!$C$1,T959-1,0,1,50),0)),0)</f>
        <v>0</v>
      </c>
      <c r="W959" s="38">
        <f t="shared" ca="1" si="28"/>
        <v>0</v>
      </c>
    </row>
    <row r="960" spans="1:23" s="36" customFormat="1" ht="18.75">
      <c r="A960" s="34"/>
      <c r="B960" s="39"/>
      <c r="C960" s="39"/>
      <c r="D960" s="35"/>
      <c r="E960" s="40"/>
      <c r="F960" s="39"/>
      <c r="G960" s="39"/>
      <c r="H960" s="39"/>
      <c r="I960" s="34"/>
      <c r="J960" s="34"/>
      <c r="K960" s="34"/>
      <c r="L960" s="34"/>
      <c r="M960" s="43" t="str">
        <f ca="1">IFERROR(OFFSET('Maximum minutes'!$C$1,T960,MATCH(IF(G960&lt;&gt;"",G960,F960),OFFSET('Maximum minutes'!$C$1,T960-1,0,1,U960+1),0)-1)*IF(OR(ISNUMBER(J960),J960="sans examen"),1,0)*IF(W960&lt;MinDate,1,0),"")</f>
        <v/>
      </c>
      <c r="N960" s="36">
        <f t="shared" ca="1" si="29"/>
        <v>0</v>
      </c>
      <c r="O960" s="36" t="e">
        <f ca="1">LEFT(OFFSET(Lists!$Q$2,MATCH(E960,Lists!$R$3:$R$19,0),0),4)</f>
        <v>#N/A</v>
      </c>
      <c r="P960" s="36" t="e">
        <f ca="1">MATCH(O960,Lists!$S$2:$S$640,1)</f>
        <v>#N/A</v>
      </c>
      <c r="Q960" s="36" t="e">
        <f ca="1">MATCH(LEFT(OFFSET(Lists!$Q$2,MATCH(E960,Lists!$R$3:$R$19,0)+1,0),4),Lists!$S$3:$S$640,1)</f>
        <v>#N/A</v>
      </c>
      <c r="R960" s="36" t="e">
        <f ca="1">LEFT(OFFSET(Lists!$S$2,P960-1+MATCH(F960,OFFSET(Lists!$T$3,P960-1,0,Q960-P960+1),0),0),6)</f>
        <v>#N/A</v>
      </c>
      <c r="S960" s="36" t="e">
        <f ca="1">VLOOKUP(R960,Lists!B:D,3,FALSE)</f>
        <v>#N/A</v>
      </c>
      <c r="T960" s="36" t="str">
        <f>IF(F960&lt;&gt;"",MATCH(R960,'Maximum minutes'!B:B,0),"")</f>
        <v/>
      </c>
      <c r="U960" s="36">
        <f ca="1">IF(F960&lt;&gt;"",COUNTA(OFFSET('Maximum minutes'!$C$1,'Annexe A1 Cours'!T960,0,1,50)),0)</f>
        <v>0</v>
      </c>
      <c r="V960" s="37">
        <f ca="1">IFERROR(OFFSET('Maximum minutes'!$C$1,T960+1,-1+MATCH(G960,OFFSET('Maximum minutes'!$C$1,T960-1,0,1,50),0)),0)</f>
        <v>0</v>
      </c>
      <c r="W960" s="38">
        <f t="shared" ca="1" si="28"/>
        <v>0</v>
      </c>
    </row>
    <row r="961" spans="1:23" s="36" customFormat="1" ht="18.75">
      <c r="A961" s="34"/>
      <c r="B961" s="39"/>
      <c r="C961" s="39"/>
      <c r="D961" s="35"/>
      <c r="E961" s="40"/>
      <c r="F961" s="39"/>
      <c r="G961" s="39"/>
      <c r="H961" s="39"/>
      <c r="I961" s="34"/>
      <c r="J961" s="34"/>
      <c r="K961" s="34"/>
      <c r="L961" s="34"/>
      <c r="M961" s="43" t="str">
        <f ca="1">IFERROR(OFFSET('Maximum minutes'!$C$1,T961,MATCH(IF(G961&lt;&gt;"",G961,F961),OFFSET('Maximum minutes'!$C$1,T961-1,0,1,U961+1),0)-1)*IF(OR(ISNUMBER(J961),J961="sans examen"),1,0)*IF(W961&lt;MinDate,1,0),"")</f>
        <v/>
      </c>
      <c r="N961" s="36">
        <f t="shared" ca="1" si="29"/>
        <v>0</v>
      </c>
      <c r="O961" s="36" t="e">
        <f ca="1">LEFT(OFFSET(Lists!$Q$2,MATCH(E961,Lists!$R$3:$R$19,0),0),4)</f>
        <v>#N/A</v>
      </c>
      <c r="P961" s="36" t="e">
        <f ca="1">MATCH(O961,Lists!$S$2:$S$640,1)</f>
        <v>#N/A</v>
      </c>
      <c r="Q961" s="36" t="e">
        <f ca="1">MATCH(LEFT(OFFSET(Lists!$Q$2,MATCH(E961,Lists!$R$3:$R$19,0)+1,0),4),Lists!$S$3:$S$640,1)</f>
        <v>#N/A</v>
      </c>
      <c r="R961" s="36" t="e">
        <f ca="1">LEFT(OFFSET(Lists!$S$2,P961-1+MATCH(F961,OFFSET(Lists!$T$3,P961-1,0,Q961-P961+1),0),0),6)</f>
        <v>#N/A</v>
      </c>
      <c r="S961" s="36" t="e">
        <f ca="1">VLOOKUP(R961,Lists!B:D,3,FALSE)</f>
        <v>#N/A</v>
      </c>
      <c r="T961" s="36" t="str">
        <f>IF(F961&lt;&gt;"",MATCH(R961,'Maximum minutes'!B:B,0),"")</f>
        <v/>
      </c>
      <c r="U961" s="36">
        <f ca="1">IF(F961&lt;&gt;"",COUNTA(OFFSET('Maximum minutes'!$C$1,'Annexe A1 Cours'!T961,0,1,50)),0)</f>
        <v>0</v>
      </c>
      <c r="V961" s="37">
        <f ca="1">IFERROR(OFFSET('Maximum minutes'!$C$1,T961+1,-1+MATCH(G961,OFFSET('Maximum minutes'!$C$1,T961-1,0,1,50),0)),0)</f>
        <v>0</v>
      </c>
      <c r="W961" s="38">
        <f t="shared" ca="1" si="28"/>
        <v>0</v>
      </c>
    </row>
    <row r="962" spans="1:23" s="36" customFormat="1" ht="18.75">
      <c r="A962" s="34"/>
      <c r="B962" s="39"/>
      <c r="C962" s="39"/>
      <c r="D962" s="35"/>
      <c r="E962" s="40"/>
      <c r="F962" s="39"/>
      <c r="G962" s="39"/>
      <c r="H962" s="39"/>
      <c r="I962" s="34"/>
      <c r="J962" s="34"/>
      <c r="K962" s="34"/>
      <c r="L962" s="34"/>
      <c r="M962" s="43" t="str">
        <f ca="1">IFERROR(OFFSET('Maximum minutes'!$C$1,T962,MATCH(IF(G962&lt;&gt;"",G962,F962),OFFSET('Maximum minutes'!$C$1,T962-1,0,1,U962+1),0)-1)*IF(OR(ISNUMBER(J962),J962="sans examen"),1,0)*IF(W962&lt;MinDate,1,0),"")</f>
        <v/>
      </c>
      <c r="N962" s="36">
        <f t="shared" ca="1" si="29"/>
        <v>0</v>
      </c>
      <c r="O962" s="36" t="e">
        <f ca="1">LEFT(OFFSET(Lists!$Q$2,MATCH(E962,Lists!$R$3:$R$19,0),0),4)</f>
        <v>#N/A</v>
      </c>
      <c r="P962" s="36" t="e">
        <f ca="1">MATCH(O962,Lists!$S$2:$S$640,1)</f>
        <v>#N/A</v>
      </c>
      <c r="Q962" s="36" t="e">
        <f ca="1">MATCH(LEFT(OFFSET(Lists!$Q$2,MATCH(E962,Lists!$R$3:$R$19,0)+1,0),4),Lists!$S$3:$S$640,1)</f>
        <v>#N/A</v>
      </c>
      <c r="R962" s="36" t="e">
        <f ca="1">LEFT(OFFSET(Lists!$S$2,P962-1+MATCH(F962,OFFSET(Lists!$T$3,P962-1,0,Q962-P962+1),0),0),6)</f>
        <v>#N/A</v>
      </c>
      <c r="S962" s="36" t="e">
        <f ca="1">VLOOKUP(R962,Lists!B:D,3,FALSE)</f>
        <v>#N/A</v>
      </c>
      <c r="T962" s="36" t="str">
        <f>IF(F962&lt;&gt;"",MATCH(R962,'Maximum minutes'!B:B,0),"")</f>
        <v/>
      </c>
      <c r="U962" s="36">
        <f ca="1">IF(F962&lt;&gt;"",COUNTA(OFFSET('Maximum minutes'!$C$1,'Annexe A1 Cours'!T962,0,1,50)),0)</f>
        <v>0</v>
      </c>
      <c r="V962" s="37">
        <f ca="1">IFERROR(OFFSET('Maximum minutes'!$C$1,T962+1,-1+MATCH(G962,OFFSET('Maximum minutes'!$C$1,T962-1,0,1,50),0)),0)</f>
        <v>0</v>
      </c>
      <c r="W962" s="38">
        <f t="shared" ca="1" si="28"/>
        <v>0</v>
      </c>
    </row>
    <row r="963" spans="1:23" s="36" customFormat="1" ht="18.75">
      <c r="A963" s="34"/>
      <c r="B963" s="39"/>
      <c r="C963" s="39"/>
      <c r="D963" s="35"/>
      <c r="E963" s="40"/>
      <c r="F963" s="39"/>
      <c r="G963" s="39"/>
      <c r="H963" s="39"/>
      <c r="I963" s="34"/>
      <c r="J963" s="34"/>
      <c r="K963" s="34"/>
      <c r="L963" s="34"/>
      <c r="M963" s="43" t="str">
        <f ca="1">IFERROR(OFFSET('Maximum minutes'!$C$1,T963,MATCH(IF(G963&lt;&gt;"",G963,F963),OFFSET('Maximum minutes'!$C$1,T963-1,0,1,U963+1),0)-1)*IF(OR(ISNUMBER(J963),J963="sans examen"),1,0)*IF(W963&lt;MinDate,1,0),"")</f>
        <v/>
      </c>
      <c r="N963" s="36">
        <f t="shared" ca="1" si="29"/>
        <v>0</v>
      </c>
      <c r="O963" s="36" t="e">
        <f ca="1">LEFT(OFFSET(Lists!$Q$2,MATCH(E963,Lists!$R$3:$R$19,0),0),4)</f>
        <v>#N/A</v>
      </c>
      <c r="P963" s="36" t="e">
        <f ca="1">MATCH(O963,Lists!$S$2:$S$640,1)</f>
        <v>#N/A</v>
      </c>
      <c r="Q963" s="36" t="e">
        <f ca="1">MATCH(LEFT(OFFSET(Lists!$Q$2,MATCH(E963,Lists!$R$3:$R$19,0)+1,0),4),Lists!$S$3:$S$640,1)</f>
        <v>#N/A</v>
      </c>
      <c r="R963" s="36" t="e">
        <f ca="1">LEFT(OFFSET(Lists!$S$2,P963-1+MATCH(F963,OFFSET(Lists!$T$3,P963-1,0,Q963-P963+1),0),0),6)</f>
        <v>#N/A</v>
      </c>
      <c r="S963" s="36" t="e">
        <f ca="1">VLOOKUP(R963,Lists!B:D,3,FALSE)</f>
        <v>#N/A</v>
      </c>
      <c r="T963" s="36" t="str">
        <f>IF(F963&lt;&gt;"",MATCH(R963,'Maximum minutes'!B:B,0),"")</f>
        <v/>
      </c>
      <c r="U963" s="36">
        <f ca="1">IF(F963&lt;&gt;"",COUNTA(OFFSET('Maximum minutes'!$C$1,'Annexe A1 Cours'!T963,0,1,50)),0)</f>
        <v>0</v>
      </c>
      <c r="V963" s="37">
        <f ca="1">IFERROR(OFFSET('Maximum minutes'!$C$1,T963+1,-1+MATCH(G963,OFFSET('Maximum minutes'!$C$1,T963-1,0,1,50),0)),0)</f>
        <v>0</v>
      </c>
      <c r="W963" s="38">
        <f t="shared" ca="1" si="28"/>
        <v>0</v>
      </c>
    </row>
    <row r="964" spans="1:23" s="36" customFormat="1" ht="18.75">
      <c r="A964" s="34"/>
      <c r="B964" s="39"/>
      <c r="C964" s="39"/>
      <c r="D964" s="35"/>
      <c r="E964" s="40"/>
      <c r="F964" s="39"/>
      <c r="G964" s="39"/>
      <c r="H964" s="39"/>
      <c r="I964" s="34"/>
      <c r="J964" s="34"/>
      <c r="K964" s="34"/>
      <c r="L964" s="34"/>
      <c r="M964" s="43" t="str">
        <f ca="1">IFERROR(OFFSET('Maximum minutes'!$C$1,T964,MATCH(IF(G964&lt;&gt;"",G964,F964),OFFSET('Maximum minutes'!$C$1,T964-1,0,1,U964+1),0)-1)*IF(OR(ISNUMBER(J964),J964="sans examen"),1,0)*IF(W964&lt;MinDate,1,0),"")</f>
        <v/>
      </c>
      <c r="N964" s="36">
        <f t="shared" ca="1" si="29"/>
        <v>0</v>
      </c>
      <c r="O964" s="36" t="e">
        <f ca="1">LEFT(OFFSET(Lists!$Q$2,MATCH(E964,Lists!$R$3:$R$19,0),0),4)</f>
        <v>#N/A</v>
      </c>
      <c r="P964" s="36" t="e">
        <f ca="1">MATCH(O964,Lists!$S$2:$S$640,1)</f>
        <v>#N/A</v>
      </c>
      <c r="Q964" s="36" t="e">
        <f ca="1">MATCH(LEFT(OFFSET(Lists!$Q$2,MATCH(E964,Lists!$R$3:$R$19,0)+1,0),4),Lists!$S$3:$S$640,1)</f>
        <v>#N/A</v>
      </c>
      <c r="R964" s="36" t="e">
        <f ca="1">LEFT(OFFSET(Lists!$S$2,P964-1+MATCH(F964,OFFSET(Lists!$T$3,P964-1,0,Q964-P964+1),0),0),6)</f>
        <v>#N/A</v>
      </c>
      <c r="S964" s="36" t="e">
        <f ca="1">VLOOKUP(R964,Lists!B:D,3,FALSE)</f>
        <v>#N/A</v>
      </c>
      <c r="T964" s="36" t="str">
        <f>IF(F964&lt;&gt;"",MATCH(R964,'Maximum minutes'!B:B,0),"")</f>
        <v/>
      </c>
      <c r="U964" s="36">
        <f ca="1">IF(F964&lt;&gt;"",COUNTA(OFFSET('Maximum minutes'!$C$1,'Annexe A1 Cours'!T964,0,1,50)),0)</f>
        <v>0</v>
      </c>
      <c r="V964" s="37">
        <f ca="1">IFERROR(OFFSET('Maximum minutes'!$C$1,T964+1,-1+MATCH(G964,OFFSET('Maximum minutes'!$C$1,T964-1,0,1,50),0)),0)</f>
        <v>0</v>
      </c>
      <c r="W964" s="38">
        <f t="shared" ca="1" si="28"/>
        <v>0</v>
      </c>
    </row>
    <row r="965" spans="1:23" s="36" customFormat="1" ht="18.75">
      <c r="A965" s="34"/>
      <c r="B965" s="39"/>
      <c r="C965" s="39"/>
      <c r="D965" s="35"/>
      <c r="E965" s="40"/>
      <c r="F965" s="39"/>
      <c r="G965" s="39"/>
      <c r="H965" s="39"/>
      <c r="I965" s="34"/>
      <c r="J965" s="34"/>
      <c r="K965" s="34"/>
      <c r="L965" s="34"/>
      <c r="M965" s="43" t="str">
        <f ca="1">IFERROR(OFFSET('Maximum minutes'!$C$1,T965,MATCH(IF(G965&lt;&gt;"",G965,F965),OFFSET('Maximum minutes'!$C$1,T965-1,0,1,U965+1),0)-1)*IF(OR(ISNUMBER(J965),J965="sans examen"),1,0)*IF(W965&lt;MinDate,1,0),"")</f>
        <v/>
      </c>
      <c r="N965" s="36">
        <f t="shared" ca="1" si="29"/>
        <v>0</v>
      </c>
      <c r="O965" s="36" t="e">
        <f ca="1">LEFT(OFFSET(Lists!$Q$2,MATCH(E965,Lists!$R$3:$R$19,0),0),4)</f>
        <v>#N/A</v>
      </c>
      <c r="P965" s="36" t="e">
        <f ca="1">MATCH(O965,Lists!$S$2:$S$640,1)</f>
        <v>#N/A</v>
      </c>
      <c r="Q965" s="36" t="e">
        <f ca="1">MATCH(LEFT(OFFSET(Lists!$Q$2,MATCH(E965,Lists!$R$3:$R$19,0)+1,0),4),Lists!$S$3:$S$640,1)</f>
        <v>#N/A</v>
      </c>
      <c r="R965" s="36" t="e">
        <f ca="1">LEFT(OFFSET(Lists!$S$2,P965-1+MATCH(F965,OFFSET(Lists!$T$3,P965-1,0,Q965-P965+1),0),0),6)</f>
        <v>#N/A</v>
      </c>
      <c r="S965" s="36" t="e">
        <f ca="1">VLOOKUP(R965,Lists!B:D,3,FALSE)</f>
        <v>#N/A</v>
      </c>
      <c r="T965" s="36" t="str">
        <f>IF(F965&lt;&gt;"",MATCH(R965,'Maximum minutes'!B:B,0),"")</f>
        <v/>
      </c>
      <c r="U965" s="36">
        <f ca="1">IF(F965&lt;&gt;"",COUNTA(OFFSET('Maximum minutes'!$C$1,'Annexe A1 Cours'!T965,0,1,50)),0)</f>
        <v>0</v>
      </c>
      <c r="V965" s="37">
        <f ca="1">IFERROR(OFFSET('Maximum minutes'!$C$1,T965+1,-1+MATCH(G965,OFFSET('Maximum minutes'!$C$1,T965-1,0,1,50),0)),0)</f>
        <v>0</v>
      </c>
      <c r="W965" s="38">
        <f t="shared" ca="1" si="28"/>
        <v>0</v>
      </c>
    </row>
    <row r="966" spans="1:23" s="36" customFormat="1" ht="18.75">
      <c r="A966" s="34"/>
      <c r="B966" s="39"/>
      <c r="C966" s="39"/>
      <c r="D966" s="35"/>
      <c r="E966" s="40"/>
      <c r="F966" s="39"/>
      <c r="G966" s="39"/>
      <c r="H966" s="39"/>
      <c r="I966" s="34"/>
      <c r="J966" s="34"/>
      <c r="K966" s="34"/>
      <c r="L966" s="34"/>
      <c r="M966" s="43" t="str">
        <f ca="1">IFERROR(OFFSET('Maximum minutes'!$C$1,T966,MATCH(IF(G966&lt;&gt;"",G966,F966),OFFSET('Maximum minutes'!$C$1,T966-1,0,1,U966+1),0)-1)*IF(OR(ISNUMBER(J966),J966="sans examen"),1,0)*IF(W966&lt;MinDate,1,0),"")</f>
        <v/>
      </c>
      <c r="N966" s="36">
        <f t="shared" ca="1" si="29"/>
        <v>0</v>
      </c>
      <c r="O966" s="36" t="e">
        <f ca="1">LEFT(OFFSET(Lists!$Q$2,MATCH(E966,Lists!$R$3:$R$19,0),0),4)</f>
        <v>#N/A</v>
      </c>
      <c r="P966" s="36" t="e">
        <f ca="1">MATCH(O966,Lists!$S$2:$S$640,1)</f>
        <v>#N/A</v>
      </c>
      <c r="Q966" s="36" t="e">
        <f ca="1">MATCH(LEFT(OFFSET(Lists!$Q$2,MATCH(E966,Lists!$R$3:$R$19,0)+1,0),4),Lists!$S$3:$S$640,1)</f>
        <v>#N/A</v>
      </c>
      <c r="R966" s="36" t="e">
        <f ca="1">LEFT(OFFSET(Lists!$S$2,P966-1+MATCH(F966,OFFSET(Lists!$T$3,P966-1,0,Q966-P966+1),0),0),6)</f>
        <v>#N/A</v>
      </c>
      <c r="S966" s="36" t="e">
        <f ca="1">VLOOKUP(R966,Lists!B:D,3,FALSE)</f>
        <v>#N/A</v>
      </c>
      <c r="T966" s="36" t="str">
        <f>IF(F966&lt;&gt;"",MATCH(R966,'Maximum minutes'!B:B,0),"")</f>
        <v/>
      </c>
      <c r="U966" s="36">
        <f ca="1">IF(F966&lt;&gt;"",COUNTA(OFFSET('Maximum minutes'!$C$1,'Annexe A1 Cours'!T966,0,1,50)),0)</f>
        <v>0</v>
      </c>
      <c r="V966" s="37">
        <f ca="1">IFERROR(OFFSET('Maximum minutes'!$C$1,T966+1,-1+MATCH(G966,OFFSET('Maximum minutes'!$C$1,T966-1,0,1,50),0)),0)</f>
        <v>0</v>
      </c>
      <c r="W966" s="38">
        <f t="shared" ca="1" si="28"/>
        <v>0</v>
      </c>
    </row>
    <row r="967" spans="1:23" s="36" customFormat="1" ht="18.75">
      <c r="A967" s="34"/>
      <c r="B967" s="39"/>
      <c r="C967" s="39"/>
      <c r="D967" s="35"/>
      <c r="E967" s="40"/>
      <c r="F967" s="39"/>
      <c r="G967" s="39"/>
      <c r="H967" s="39"/>
      <c r="I967" s="34"/>
      <c r="J967" s="34"/>
      <c r="K967" s="34"/>
      <c r="L967" s="34"/>
      <c r="M967" s="43" t="str">
        <f ca="1">IFERROR(OFFSET('Maximum minutes'!$C$1,T967,MATCH(IF(G967&lt;&gt;"",G967,F967),OFFSET('Maximum minutes'!$C$1,T967-1,0,1,U967+1),0)-1)*IF(OR(ISNUMBER(J967),J967="sans examen"),1,0)*IF(W967&lt;MinDate,1,0),"")</f>
        <v/>
      </c>
      <c r="N967" s="36">
        <f t="shared" ca="1" si="29"/>
        <v>0</v>
      </c>
      <c r="O967" s="36" t="e">
        <f ca="1">LEFT(OFFSET(Lists!$Q$2,MATCH(E967,Lists!$R$3:$R$19,0),0),4)</f>
        <v>#N/A</v>
      </c>
      <c r="P967" s="36" t="e">
        <f ca="1">MATCH(O967,Lists!$S$2:$S$640,1)</f>
        <v>#N/A</v>
      </c>
      <c r="Q967" s="36" t="e">
        <f ca="1">MATCH(LEFT(OFFSET(Lists!$Q$2,MATCH(E967,Lists!$R$3:$R$19,0)+1,0),4),Lists!$S$3:$S$640,1)</f>
        <v>#N/A</v>
      </c>
      <c r="R967" s="36" t="e">
        <f ca="1">LEFT(OFFSET(Lists!$S$2,P967-1+MATCH(F967,OFFSET(Lists!$T$3,P967-1,0,Q967-P967+1),0),0),6)</f>
        <v>#N/A</v>
      </c>
      <c r="S967" s="36" t="e">
        <f ca="1">VLOOKUP(R967,Lists!B:D,3,FALSE)</f>
        <v>#N/A</v>
      </c>
      <c r="T967" s="36" t="str">
        <f>IF(F967&lt;&gt;"",MATCH(R967,'Maximum minutes'!B:B,0),"")</f>
        <v/>
      </c>
      <c r="U967" s="36">
        <f ca="1">IF(F967&lt;&gt;"",COUNTA(OFFSET('Maximum minutes'!$C$1,'Annexe A1 Cours'!T967,0,1,50)),0)</f>
        <v>0</v>
      </c>
      <c r="V967" s="37">
        <f ca="1">IFERROR(OFFSET('Maximum minutes'!$C$1,T967+1,-1+MATCH(G967,OFFSET('Maximum minutes'!$C$1,T967-1,0,1,50),0)),0)</f>
        <v>0</v>
      </c>
      <c r="W967" s="38">
        <f t="shared" ref="W967:W1030" ca="1" si="30">IFERROR(DATE(YEAR(D967)+V967,MONTH(D967),DAY(D967)),"")</f>
        <v>0</v>
      </c>
    </row>
    <row r="968" spans="1:23" s="36" customFormat="1" ht="18.75">
      <c r="A968" s="34"/>
      <c r="B968" s="39"/>
      <c r="C968" s="39"/>
      <c r="D968" s="35"/>
      <c r="E968" s="40"/>
      <c r="F968" s="39"/>
      <c r="G968" s="39"/>
      <c r="H968" s="39"/>
      <c r="I968" s="34"/>
      <c r="J968" s="34"/>
      <c r="K968" s="34"/>
      <c r="L968" s="34"/>
      <c r="M968" s="43" t="str">
        <f ca="1">IFERROR(OFFSET('Maximum minutes'!$C$1,T968,MATCH(IF(G968&lt;&gt;"",G968,F968),OFFSET('Maximum minutes'!$C$1,T968-1,0,1,U968+1),0)-1)*IF(OR(ISNUMBER(J968),J968="sans examen"),1,0)*IF(W968&lt;MinDate,1,0),"")</f>
        <v/>
      </c>
      <c r="N968" s="36">
        <f t="shared" ref="N968:N1031" ca="1" si="31">IF(K968&gt;0,MIN(K968,M968),0)*IF(M968="",0,1)</f>
        <v>0</v>
      </c>
      <c r="O968" s="36" t="e">
        <f ca="1">LEFT(OFFSET(Lists!$Q$2,MATCH(E968,Lists!$R$3:$R$19,0),0),4)</f>
        <v>#N/A</v>
      </c>
      <c r="P968" s="36" t="e">
        <f ca="1">MATCH(O968,Lists!$S$2:$S$640,1)</f>
        <v>#N/A</v>
      </c>
      <c r="Q968" s="36" t="e">
        <f ca="1">MATCH(LEFT(OFFSET(Lists!$Q$2,MATCH(E968,Lists!$R$3:$R$19,0)+1,0),4),Lists!$S$3:$S$640,1)</f>
        <v>#N/A</v>
      </c>
      <c r="R968" s="36" t="e">
        <f ca="1">LEFT(OFFSET(Lists!$S$2,P968-1+MATCH(F968,OFFSET(Lists!$T$3,P968-1,0,Q968-P968+1),0),0),6)</f>
        <v>#N/A</v>
      </c>
      <c r="S968" s="36" t="e">
        <f ca="1">VLOOKUP(R968,Lists!B:D,3,FALSE)</f>
        <v>#N/A</v>
      </c>
      <c r="T968" s="36" t="str">
        <f>IF(F968&lt;&gt;"",MATCH(R968,'Maximum minutes'!B:B,0),"")</f>
        <v/>
      </c>
      <c r="U968" s="36">
        <f ca="1">IF(F968&lt;&gt;"",COUNTA(OFFSET('Maximum minutes'!$C$1,'Annexe A1 Cours'!T968,0,1,50)),0)</f>
        <v>0</v>
      </c>
      <c r="V968" s="37">
        <f ca="1">IFERROR(OFFSET('Maximum minutes'!$C$1,T968+1,-1+MATCH(G968,OFFSET('Maximum minutes'!$C$1,T968-1,0,1,50),0)),0)</f>
        <v>0</v>
      </c>
      <c r="W968" s="38">
        <f t="shared" ca="1" si="30"/>
        <v>0</v>
      </c>
    </row>
    <row r="969" spans="1:23" s="36" customFormat="1" ht="18.75">
      <c r="A969" s="34"/>
      <c r="B969" s="39"/>
      <c r="C969" s="39"/>
      <c r="D969" s="35"/>
      <c r="E969" s="40"/>
      <c r="F969" s="39"/>
      <c r="G969" s="39"/>
      <c r="H969" s="39"/>
      <c r="I969" s="34"/>
      <c r="J969" s="34"/>
      <c r="K969" s="34"/>
      <c r="L969" s="34"/>
      <c r="M969" s="43" t="str">
        <f ca="1">IFERROR(OFFSET('Maximum minutes'!$C$1,T969,MATCH(IF(G969&lt;&gt;"",G969,F969),OFFSET('Maximum minutes'!$C$1,T969-1,0,1,U969+1),0)-1)*IF(OR(ISNUMBER(J969),J969="sans examen"),1,0)*IF(W969&lt;MinDate,1,0),"")</f>
        <v/>
      </c>
      <c r="N969" s="36">
        <f t="shared" ca="1" si="31"/>
        <v>0</v>
      </c>
      <c r="O969" s="36" t="e">
        <f ca="1">LEFT(OFFSET(Lists!$Q$2,MATCH(E969,Lists!$R$3:$R$19,0),0),4)</f>
        <v>#N/A</v>
      </c>
      <c r="P969" s="36" t="e">
        <f ca="1">MATCH(O969,Lists!$S$2:$S$640,1)</f>
        <v>#N/A</v>
      </c>
      <c r="Q969" s="36" t="e">
        <f ca="1">MATCH(LEFT(OFFSET(Lists!$Q$2,MATCH(E969,Lists!$R$3:$R$19,0)+1,0),4),Lists!$S$3:$S$640,1)</f>
        <v>#N/A</v>
      </c>
      <c r="R969" s="36" t="e">
        <f ca="1">LEFT(OFFSET(Lists!$S$2,P969-1+MATCH(F969,OFFSET(Lists!$T$3,P969-1,0,Q969-P969+1),0),0),6)</f>
        <v>#N/A</v>
      </c>
      <c r="S969" s="36" t="e">
        <f ca="1">VLOOKUP(R969,Lists!B:D,3,FALSE)</f>
        <v>#N/A</v>
      </c>
      <c r="T969" s="36" t="str">
        <f>IF(F969&lt;&gt;"",MATCH(R969,'Maximum minutes'!B:B,0),"")</f>
        <v/>
      </c>
      <c r="U969" s="36">
        <f ca="1">IF(F969&lt;&gt;"",COUNTA(OFFSET('Maximum minutes'!$C$1,'Annexe A1 Cours'!T969,0,1,50)),0)</f>
        <v>0</v>
      </c>
      <c r="V969" s="37">
        <f ca="1">IFERROR(OFFSET('Maximum minutes'!$C$1,T969+1,-1+MATCH(G969,OFFSET('Maximum minutes'!$C$1,T969-1,0,1,50),0)),0)</f>
        <v>0</v>
      </c>
      <c r="W969" s="38">
        <f t="shared" ca="1" si="30"/>
        <v>0</v>
      </c>
    </row>
    <row r="970" spans="1:23" s="36" customFormat="1" ht="18.75">
      <c r="A970" s="34"/>
      <c r="B970" s="39"/>
      <c r="C970" s="39"/>
      <c r="D970" s="35"/>
      <c r="E970" s="40"/>
      <c r="F970" s="39"/>
      <c r="G970" s="39"/>
      <c r="H970" s="39"/>
      <c r="I970" s="34"/>
      <c r="J970" s="34"/>
      <c r="K970" s="34"/>
      <c r="L970" s="34"/>
      <c r="M970" s="43" t="str">
        <f ca="1">IFERROR(OFFSET('Maximum minutes'!$C$1,T970,MATCH(IF(G970&lt;&gt;"",G970,F970),OFFSET('Maximum minutes'!$C$1,T970-1,0,1,U970+1),0)-1)*IF(OR(ISNUMBER(J970),J970="sans examen"),1,0)*IF(W970&lt;MinDate,1,0),"")</f>
        <v/>
      </c>
      <c r="N970" s="36">
        <f t="shared" ca="1" si="31"/>
        <v>0</v>
      </c>
      <c r="O970" s="36" t="e">
        <f ca="1">LEFT(OFFSET(Lists!$Q$2,MATCH(E970,Lists!$R$3:$R$19,0),0),4)</f>
        <v>#N/A</v>
      </c>
      <c r="P970" s="36" t="e">
        <f ca="1">MATCH(O970,Lists!$S$2:$S$640,1)</f>
        <v>#N/A</v>
      </c>
      <c r="Q970" s="36" t="e">
        <f ca="1">MATCH(LEFT(OFFSET(Lists!$Q$2,MATCH(E970,Lists!$R$3:$R$19,0)+1,0),4),Lists!$S$3:$S$640,1)</f>
        <v>#N/A</v>
      </c>
      <c r="R970" s="36" t="e">
        <f ca="1">LEFT(OFFSET(Lists!$S$2,P970-1+MATCH(F970,OFFSET(Lists!$T$3,P970-1,0,Q970-P970+1),0),0),6)</f>
        <v>#N/A</v>
      </c>
      <c r="S970" s="36" t="e">
        <f ca="1">VLOOKUP(R970,Lists!B:D,3,FALSE)</f>
        <v>#N/A</v>
      </c>
      <c r="T970" s="36" t="str">
        <f>IF(F970&lt;&gt;"",MATCH(R970,'Maximum minutes'!B:B,0),"")</f>
        <v/>
      </c>
      <c r="U970" s="36">
        <f ca="1">IF(F970&lt;&gt;"",COUNTA(OFFSET('Maximum minutes'!$C$1,'Annexe A1 Cours'!T970,0,1,50)),0)</f>
        <v>0</v>
      </c>
      <c r="V970" s="37">
        <f ca="1">IFERROR(OFFSET('Maximum minutes'!$C$1,T970+1,-1+MATCH(G970,OFFSET('Maximum minutes'!$C$1,T970-1,0,1,50),0)),0)</f>
        <v>0</v>
      </c>
      <c r="W970" s="38">
        <f t="shared" ca="1" si="30"/>
        <v>0</v>
      </c>
    </row>
    <row r="971" spans="1:23" s="36" customFormat="1" ht="18.75">
      <c r="A971" s="34"/>
      <c r="B971" s="39"/>
      <c r="C971" s="39"/>
      <c r="D971" s="35"/>
      <c r="E971" s="40"/>
      <c r="F971" s="39"/>
      <c r="G971" s="39"/>
      <c r="H971" s="39"/>
      <c r="I971" s="34"/>
      <c r="J971" s="34"/>
      <c r="K971" s="34"/>
      <c r="L971" s="34"/>
      <c r="M971" s="43" t="str">
        <f ca="1">IFERROR(OFFSET('Maximum minutes'!$C$1,T971,MATCH(IF(G971&lt;&gt;"",G971,F971),OFFSET('Maximum minutes'!$C$1,T971-1,0,1,U971+1),0)-1)*IF(OR(ISNUMBER(J971),J971="sans examen"),1,0)*IF(W971&lt;MinDate,1,0),"")</f>
        <v/>
      </c>
      <c r="N971" s="36">
        <f t="shared" ca="1" si="31"/>
        <v>0</v>
      </c>
      <c r="O971" s="36" t="e">
        <f ca="1">LEFT(OFFSET(Lists!$Q$2,MATCH(E971,Lists!$R$3:$R$19,0),0),4)</f>
        <v>#N/A</v>
      </c>
      <c r="P971" s="36" t="e">
        <f ca="1">MATCH(O971,Lists!$S$2:$S$640,1)</f>
        <v>#N/A</v>
      </c>
      <c r="Q971" s="36" t="e">
        <f ca="1">MATCH(LEFT(OFFSET(Lists!$Q$2,MATCH(E971,Lists!$R$3:$R$19,0)+1,0),4),Lists!$S$3:$S$640,1)</f>
        <v>#N/A</v>
      </c>
      <c r="R971" s="36" t="e">
        <f ca="1">LEFT(OFFSET(Lists!$S$2,P971-1+MATCH(F971,OFFSET(Lists!$T$3,P971-1,0,Q971-P971+1),0),0),6)</f>
        <v>#N/A</v>
      </c>
      <c r="S971" s="36" t="e">
        <f ca="1">VLOOKUP(R971,Lists!B:D,3,FALSE)</f>
        <v>#N/A</v>
      </c>
      <c r="T971" s="36" t="str">
        <f>IF(F971&lt;&gt;"",MATCH(R971,'Maximum minutes'!B:B,0),"")</f>
        <v/>
      </c>
      <c r="U971" s="36">
        <f ca="1">IF(F971&lt;&gt;"",COUNTA(OFFSET('Maximum minutes'!$C$1,'Annexe A1 Cours'!T971,0,1,50)),0)</f>
        <v>0</v>
      </c>
      <c r="V971" s="37">
        <f ca="1">IFERROR(OFFSET('Maximum minutes'!$C$1,T971+1,-1+MATCH(G971,OFFSET('Maximum minutes'!$C$1,T971-1,0,1,50),0)),0)</f>
        <v>0</v>
      </c>
      <c r="W971" s="38">
        <f t="shared" ca="1" si="30"/>
        <v>0</v>
      </c>
    </row>
    <row r="972" spans="1:23" s="36" customFormat="1" ht="18.75">
      <c r="A972" s="34"/>
      <c r="B972" s="39"/>
      <c r="C972" s="39"/>
      <c r="D972" s="35"/>
      <c r="E972" s="40"/>
      <c r="F972" s="39"/>
      <c r="G972" s="39"/>
      <c r="H972" s="39"/>
      <c r="I972" s="34"/>
      <c r="J972" s="34"/>
      <c r="K972" s="34"/>
      <c r="L972" s="34"/>
      <c r="M972" s="43" t="str">
        <f ca="1">IFERROR(OFFSET('Maximum minutes'!$C$1,T972,MATCH(IF(G972&lt;&gt;"",G972,F972),OFFSET('Maximum minutes'!$C$1,T972-1,0,1,U972+1),0)-1)*IF(OR(ISNUMBER(J972),J972="sans examen"),1,0)*IF(W972&lt;MinDate,1,0),"")</f>
        <v/>
      </c>
      <c r="N972" s="36">
        <f t="shared" ca="1" si="31"/>
        <v>0</v>
      </c>
      <c r="O972" s="36" t="e">
        <f ca="1">LEFT(OFFSET(Lists!$Q$2,MATCH(E972,Lists!$R$3:$R$19,0),0),4)</f>
        <v>#N/A</v>
      </c>
      <c r="P972" s="36" t="e">
        <f ca="1">MATCH(O972,Lists!$S$2:$S$640,1)</f>
        <v>#N/A</v>
      </c>
      <c r="Q972" s="36" t="e">
        <f ca="1">MATCH(LEFT(OFFSET(Lists!$Q$2,MATCH(E972,Lists!$R$3:$R$19,0)+1,0),4),Lists!$S$3:$S$640,1)</f>
        <v>#N/A</v>
      </c>
      <c r="R972" s="36" t="e">
        <f ca="1">LEFT(OFFSET(Lists!$S$2,P972-1+MATCH(F972,OFFSET(Lists!$T$3,P972-1,0,Q972-P972+1),0),0),6)</f>
        <v>#N/A</v>
      </c>
      <c r="S972" s="36" t="e">
        <f ca="1">VLOOKUP(R972,Lists!B:D,3,FALSE)</f>
        <v>#N/A</v>
      </c>
      <c r="T972" s="36" t="str">
        <f>IF(F972&lt;&gt;"",MATCH(R972,'Maximum minutes'!B:B,0),"")</f>
        <v/>
      </c>
      <c r="U972" s="36">
        <f ca="1">IF(F972&lt;&gt;"",COUNTA(OFFSET('Maximum minutes'!$C$1,'Annexe A1 Cours'!T972,0,1,50)),0)</f>
        <v>0</v>
      </c>
      <c r="V972" s="37">
        <f ca="1">IFERROR(OFFSET('Maximum minutes'!$C$1,T972+1,-1+MATCH(G972,OFFSET('Maximum minutes'!$C$1,T972-1,0,1,50),0)),0)</f>
        <v>0</v>
      </c>
      <c r="W972" s="38">
        <f t="shared" ca="1" si="30"/>
        <v>0</v>
      </c>
    </row>
    <row r="973" spans="1:23" s="36" customFormat="1" ht="18.75">
      <c r="A973" s="34"/>
      <c r="B973" s="39"/>
      <c r="C973" s="39"/>
      <c r="D973" s="35"/>
      <c r="E973" s="40"/>
      <c r="F973" s="39"/>
      <c r="G973" s="39"/>
      <c r="H973" s="39"/>
      <c r="I973" s="34"/>
      <c r="J973" s="34"/>
      <c r="K973" s="34"/>
      <c r="L973" s="34"/>
      <c r="M973" s="43" t="str">
        <f ca="1">IFERROR(OFFSET('Maximum minutes'!$C$1,T973,MATCH(IF(G973&lt;&gt;"",G973,F973),OFFSET('Maximum minutes'!$C$1,T973-1,0,1,U973+1),0)-1)*IF(OR(ISNUMBER(J973),J973="sans examen"),1,0)*IF(W973&lt;MinDate,1,0),"")</f>
        <v/>
      </c>
      <c r="N973" s="36">
        <f t="shared" ca="1" si="31"/>
        <v>0</v>
      </c>
      <c r="O973" s="36" t="e">
        <f ca="1">LEFT(OFFSET(Lists!$Q$2,MATCH(E973,Lists!$R$3:$R$19,0),0),4)</f>
        <v>#N/A</v>
      </c>
      <c r="P973" s="36" t="e">
        <f ca="1">MATCH(O973,Lists!$S$2:$S$640,1)</f>
        <v>#N/A</v>
      </c>
      <c r="Q973" s="36" t="e">
        <f ca="1">MATCH(LEFT(OFFSET(Lists!$Q$2,MATCH(E973,Lists!$R$3:$R$19,0)+1,0),4),Lists!$S$3:$S$640,1)</f>
        <v>#N/A</v>
      </c>
      <c r="R973" s="36" t="e">
        <f ca="1">LEFT(OFFSET(Lists!$S$2,P973-1+MATCH(F973,OFFSET(Lists!$T$3,P973-1,0,Q973-P973+1),0),0),6)</f>
        <v>#N/A</v>
      </c>
      <c r="S973" s="36" t="e">
        <f ca="1">VLOOKUP(R973,Lists!B:D,3,FALSE)</f>
        <v>#N/A</v>
      </c>
      <c r="T973" s="36" t="str">
        <f>IF(F973&lt;&gt;"",MATCH(R973,'Maximum minutes'!B:B,0),"")</f>
        <v/>
      </c>
      <c r="U973" s="36">
        <f ca="1">IF(F973&lt;&gt;"",COUNTA(OFFSET('Maximum minutes'!$C$1,'Annexe A1 Cours'!T973,0,1,50)),0)</f>
        <v>0</v>
      </c>
      <c r="V973" s="37">
        <f ca="1">IFERROR(OFFSET('Maximum minutes'!$C$1,T973+1,-1+MATCH(G973,OFFSET('Maximum minutes'!$C$1,T973-1,0,1,50),0)),0)</f>
        <v>0</v>
      </c>
      <c r="W973" s="38">
        <f t="shared" ca="1" si="30"/>
        <v>0</v>
      </c>
    </row>
    <row r="974" spans="1:23" s="36" customFormat="1" ht="18.75">
      <c r="A974" s="34"/>
      <c r="B974" s="39"/>
      <c r="C974" s="39"/>
      <c r="D974" s="35"/>
      <c r="E974" s="40"/>
      <c r="F974" s="39"/>
      <c r="G974" s="39"/>
      <c r="H974" s="39"/>
      <c r="I974" s="34"/>
      <c r="J974" s="34"/>
      <c r="K974" s="34"/>
      <c r="L974" s="34"/>
      <c r="M974" s="43" t="str">
        <f ca="1">IFERROR(OFFSET('Maximum minutes'!$C$1,T974,MATCH(IF(G974&lt;&gt;"",G974,F974),OFFSET('Maximum minutes'!$C$1,T974-1,0,1,U974+1),0)-1)*IF(OR(ISNUMBER(J974),J974="sans examen"),1,0)*IF(W974&lt;MinDate,1,0),"")</f>
        <v/>
      </c>
      <c r="N974" s="36">
        <f t="shared" ca="1" si="31"/>
        <v>0</v>
      </c>
      <c r="O974" s="36" t="e">
        <f ca="1">LEFT(OFFSET(Lists!$Q$2,MATCH(E974,Lists!$R$3:$R$19,0),0),4)</f>
        <v>#N/A</v>
      </c>
      <c r="P974" s="36" t="e">
        <f ca="1">MATCH(O974,Lists!$S$2:$S$640,1)</f>
        <v>#N/A</v>
      </c>
      <c r="Q974" s="36" t="e">
        <f ca="1">MATCH(LEFT(OFFSET(Lists!$Q$2,MATCH(E974,Lists!$R$3:$R$19,0)+1,0),4),Lists!$S$3:$S$640,1)</f>
        <v>#N/A</v>
      </c>
      <c r="R974" s="36" t="e">
        <f ca="1">LEFT(OFFSET(Lists!$S$2,P974-1+MATCH(F974,OFFSET(Lists!$T$3,P974-1,0,Q974-P974+1),0),0),6)</f>
        <v>#N/A</v>
      </c>
      <c r="S974" s="36" t="e">
        <f ca="1">VLOOKUP(R974,Lists!B:D,3,FALSE)</f>
        <v>#N/A</v>
      </c>
      <c r="T974" s="36" t="str">
        <f>IF(F974&lt;&gt;"",MATCH(R974,'Maximum minutes'!B:B,0),"")</f>
        <v/>
      </c>
      <c r="U974" s="36">
        <f ca="1">IF(F974&lt;&gt;"",COUNTA(OFFSET('Maximum minutes'!$C$1,'Annexe A1 Cours'!T974,0,1,50)),0)</f>
        <v>0</v>
      </c>
      <c r="V974" s="37">
        <f ca="1">IFERROR(OFFSET('Maximum minutes'!$C$1,T974+1,-1+MATCH(G974,OFFSET('Maximum minutes'!$C$1,T974-1,0,1,50),0)),0)</f>
        <v>0</v>
      </c>
      <c r="W974" s="38">
        <f t="shared" ca="1" si="30"/>
        <v>0</v>
      </c>
    </row>
    <row r="975" spans="1:23" s="36" customFormat="1" ht="18.75">
      <c r="A975" s="34"/>
      <c r="B975" s="39"/>
      <c r="C975" s="39"/>
      <c r="D975" s="35"/>
      <c r="E975" s="40"/>
      <c r="F975" s="39"/>
      <c r="G975" s="39"/>
      <c r="H975" s="39"/>
      <c r="I975" s="34"/>
      <c r="J975" s="34"/>
      <c r="K975" s="34"/>
      <c r="L975" s="34"/>
      <c r="M975" s="43" t="str">
        <f ca="1">IFERROR(OFFSET('Maximum minutes'!$C$1,T975,MATCH(IF(G975&lt;&gt;"",G975,F975),OFFSET('Maximum minutes'!$C$1,T975-1,0,1,U975+1),0)-1)*IF(OR(ISNUMBER(J975),J975="sans examen"),1,0)*IF(W975&lt;MinDate,1,0),"")</f>
        <v/>
      </c>
      <c r="N975" s="36">
        <f t="shared" ca="1" si="31"/>
        <v>0</v>
      </c>
      <c r="O975" s="36" t="e">
        <f ca="1">LEFT(OFFSET(Lists!$Q$2,MATCH(E975,Lists!$R$3:$R$19,0),0),4)</f>
        <v>#N/A</v>
      </c>
      <c r="P975" s="36" t="e">
        <f ca="1">MATCH(O975,Lists!$S$2:$S$640,1)</f>
        <v>#N/A</v>
      </c>
      <c r="Q975" s="36" t="e">
        <f ca="1">MATCH(LEFT(OFFSET(Lists!$Q$2,MATCH(E975,Lists!$R$3:$R$19,0)+1,0),4),Lists!$S$3:$S$640,1)</f>
        <v>#N/A</v>
      </c>
      <c r="R975" s="36" t="e">
        <f ca="1">LEFT(OFFSET(Lists!$S$2,P975-1+MATCH(F975,OFFSET(Lists!$T$3,P975-1,0,Q975-P975+1),0),0),6)</f>
        <v>#N/A</v>
      </c>
      <c r="S975" s="36" t="e">
        <f ca="1">VLOOKUP(R975,Lists!B:D,3,FALSE)</f>
        <v>#N/A</v>
      </c>
      <c r="T975" s="36" t="str">
        <f>IF(F975&lt;&gt;"",MATCH(R975,'Maximum minutes'!B:B,0),"")</f>
        <v/>
      </c>
      <c r="U975" s="36">
        <f ca="1">IF(F975&lt;&gt;"",COUNTA(OFFSET('Maximum minutes'!$C$1,'Annexe A1 Cours'!T975,0,1,50)),0)</f>
        <v>0</v>
      </c>
      <c r="V975" s="37">
        <f ca="1">IFERROR(OFFSET('Maximum minutes'!$C$1,T975+1,-1+MATCH(G975,OFFSET('Maximum minutes'!$C$1,T975-1,0,1,50),0)),0)</f>
        <v>0</v>
      </c>
      <c r="W975" s="38">
        <f t="shared" ca="1" si="30"/>
        <v>0</v>
      </c>
    </row>
    <row r="976" spans="1:23" s="36" customFormat="1" ht="18.75">
      <c r="A976" s="34"/>
      <c r="B976" s="39"/>
      <c r="C976" s="39"/>
      <c r="D976" s="35"/>
      <c r="E976" s="40"/>
      <c r="F976" s="39"/>
      <c r="G976" s="39"/>
      <c r="H976" s="39"/>
      <c r="I976" s="34"/>
      <c r="J976" s="34"/>
      <c r="K976" s="34"/>
      <c r="L976" s="34"/>
      <c r="M976" s="43" t="str">
        <f ca="1">IFERROR(OFFSET('Maximum minutes'!$C$1,T976,MATCH(IF(G976&lt;&gt;"",G976,F976),OFFSET('Maximum minutes'!$C$1,T976-1,0,1,U976+1),0)-1)*IF(OR(ISNUMBER(J976),J976="sans examen"),1,0)*IF(W976&lt;MinDate,1,0),"")</f>
        <v/>
      </c>
      <c r="N976" s="36">
        <f t="shared" ca="1" si="31"/>
        <v>0</v>
      </c>
      <c r="O976" s="36" t="e">
        <f ca="1">LEFT(OFFSET(Lists!$Q$2,MATCH(E976,Lists!$R$3:$R$19,0),0),4)</f>
        <v>#N/A</v>
      </c>
      <c r="P976" s="36" t="e">
        <f ca="1">MATCH(O976,Lists!$S$2:$S$640,1)</f>
        <v>#N/A</v>
      </c>
      <c r="Q976" s="36" t="e">
        <f ca="1">MATCH(LEFT(OFFSET(Lists!$Q$2,MATCH(E976,Lists!$R$3:$R$19,0)+1,0),4),Lists!$S$3:$S$640,1)</f>
        <v>#N/A</v>
      </c>
      <c r="R976" s="36" t="e">
        <f ca="1">LEFT(OFFSET(Lists!$S$2,P976-1+MATCH(F976,OFFSET(Lists!$T$3,P976-1,0,Q976-P976+1),0),0),6)</f>
        <v>#N/A</v>
      </c>
      <c r="S976" s="36" t="e">
        <f ca="1">VLOOKUP(R976,Lists!B:D,3,FALSE)</f>
        <v>#N/A</v>
      </c>
      <c r="T976" s="36" t="str">
        <f>IF(F976&lt;&gt;"",MATCH(R976,'Maximum minutes'!B:B,0),"")</f>
        <v/>
      </c>
      <c r="U976" s="36">
        <f ca="1">IF(F976&lt;&gt;"",COUNTA(OFFSET('Maximum minutes'!$C$1,'Annexe A1 Cours'!T976,0,1,50)),0)</f>
        <v>0</v>
      </c>
      <c r="V976" s="37">
        <f ca="1">IFERROR(OFFSET('Maximum minutes'!$C$1,T976+1,-1+MATCH(G976,OFFSET('Maximum minutes'!$C$1,T976-1,0,1,50),0)),0)</f>
        <v>0</v>
      </c>
      <c r="W976" s="38">
        <f t="shared" ca="1" si="30"/>
        <v>0</v>
      </c>
    </row>
    <row r="977" spans="1:23" s="36" customFormat="1" ht="18.75">
      <c r="A977" s="34"/>
      <c r="B977" s="39"/>
      <c r="C977" s="39"/>
      <c r="D977" s="35"/>
      <c r="E977" s="40"/>
      <c r="F977" s="39"/>
      <c r="G977" s="39"/>
      <c r="H977" s="39"/>
      <c r="I977" s="34"/>
      <c r="J977" s="34"/>
      <c r="K977" s="34"/>
      <c r="L977" s="34"/>
      <c r="M977" s="43" t="str">
        <f ca="1">IFERROR(OFFSET('Maximum minutes'!$C$1,T977,MATCH(IF(G977&lt;&gt;"",G977,F977),OFFSET('Maximum minutes'!$C$1,T977-1,0,1,U977+1),0)-1)*IF(OR(ISNUMBER(J977),J977="sans examen"),1,0)*IF(W977&lt;MinDate,1,0),"")</f>
        <v/>
      </c>
      <c r="N977" s="36">
        <f t="shared" ca="1" si="31"/>
        <v>0</v>
      </c>
      <c r="O977" s="36" t="e">
        <f ca="1">LEFT(OFFSET(Lists!$Q$2,MATCH(E977,Lists!$R$3:$R$19,0),0),4)</f>
        <v>#N/A</v>
      </c>
      <c r="P977" s="36" t="e">
        <f ca="1">MATCH(O977,Lists!$S$2:$S$640,1)</f>
        <v>#N/A</v>
      </c>
      <c r="Q977" s="36" t="e">
        <f ca="1">MATCH(LEFT(OFFSET(Lists!$Q$2,MATCH(E977,Lists!$R$3:$R$19,0)+1,0),4),Lists!$S$3:$S$640,1)</f>
        <v>#N/A</v>
      </c>
      <c r="R977" s="36" t="e">
        <f ca="1">LEFT(OFFSET(Lists!$S$2,P977-1+MATCH(F977,OFFSET(Lists!$T$3,P977-1,0,Q977-P977+1),0),0),6)</f>
        <v>#N/A</v>
      </c>
      <c r="S977" s="36" t="e">
        <f ca="1">VLOOKUP(R977,Lists!B:D,3,FALSE)</f>
        <v>#N/A</v>
      </c>
      <c r="T977" s="36" t="str">
        <f>IF(F977&lt;&gt;"",MATCH(R977,'Maximum minutes'!B:B,0),"")</f>
        <v/>
      </c>
      <c r="U977" s="36">
        <f ca="1">IF(F977&lt;&gt;"",COUNTA(OFFSET('Maximum minutes'!$C$1,'Annexe A1 Cours'!T977,0,1,50)),0)</f>
        <v>0</v>
      </c>
      <c r="V977" s="37">
        <f ca="1">IFERROR(OFFSET('Maximum minutes'!$C$1,T977+1,-1+MATCH(G977,OFFSET('Maximum minutes'!$C$1,T977-1,0,1,50),0)),0)</f>
        <v>0</v>
      </c>
      <c r="W977" s="38">
        <f t="shared" ca="1" si="30"/>
        <v>0</v>
      </c>
    </row>
    <row r="978" spans="1:23" s="36" customFormat="1" ht="18.75">
      <c r="A978" s="34"/>
      <c r="B978" s="39"/>
      <c r="C978" s="39"/>
      <c r="D978" s="35"/>
      <c r="E978" s="40"/>
      <c r="F978" s="39"/>
      <c r="G978" s="39"/>
      <c r="H978" s="39"/>
      <c r="I978" s="34"/>
      <c r="J978" s="34"/>
      <c r="K978" s="34"/>
      <c r="L978" s="34"/>
      <c r="M978" s="43" t="str">
        <f ca="1">IFERROR(OFFSET('Maximum minutes'!$C$1,T978,MATCH(IF(G978&lt;&gt;"",G978,F978),OFFSET('Maximum minutes'!$C$1,T978-1,0,1,U978+1),0)-1)*IF(OR(ISNUMBER(J978),J978="sans examen"),1,0)*IF(W978&lt;MinDate,1,0),"")</f>
        <v/>
      </c>
      <c r="N978" s="36">
        <f t="shared" ca="1" si="31"/>
        <v>0</v>
      </c>
      <c r="O978" s="36" t="e">
        <f ca="1">LEFT(OFFSET(Lists!$Q$2,MATCH(E978,Lists!$R$3:$R$19,0),0),4)</f>
        <v>#N/A</v>
      </c>
      <c r="P978" s="36" t="e">
        <f ca="1">MATCH(O978,Lists!$S$2:$S$640,1)</f>
        <v>#N/A</v>
      </c>
      <c r="Q978" s="36" t="e">
        <f ca="1">MATCH(LEFT(OFFSET(Lists!$Q$2,MATCH(E978,Lists!$R$3:$R$19,0)+1,0),4),Lists!$S$3:$S$640,1)</f>
        <v>#N/A</v>
      </c>
      <c r="R978" s="36" t="e">
        <f ca="1">LEFT(OFFSET(Lists!$S$2,P978-1+MATCH(F978,OFFSET(Lists!$T$3,P978-1,0,Q978-P978+1),0),0),6)</f>
        <v>#N/A</v>
      </c>
      <c r="S978" s="36" t="e">
        <f ca="1">VLOOKUP(R978,Lists!B:D,3,FALSE)</f>
        <v>#N/A</v>
      </c>
      <c r="T978" s="36" t="str">
        <f>IF(F978&lt;&gt;"",MATCH(R978,'Maximum minutes'!B:B,0),"")</f>
        <v/>
      </c>
      <c r="U978" s="36">
        <f ca="1">IF(F978&lt;&gt;"",COUNTA(OFFSET('Maximum minutes'!$C$1,'Annexe A1 Cours'!T978,0,1,50)),0)</f>
        <v>0</v>
      </c>
      <c r="V978" s="37">
        <f ca="1">IFERROR(OFFSET('Maximum minutes'!$C$1,T978+1,-1+MATCH(G978,OFFSET('Maximum minutes'!$C$1,T978-1,0,1,50),0)),0)</f>
        <v>0</v>
      </c>
      <c r="W978" s="38">
        <f t="shared" ca="1" si="30"/>
        <v>0</v>
      </c>
    </row>
    <row r="979" spans="1:23" s="36" customFormat="1" ht="18.75">
      <c r="A979" s="34"/>
      <c r="B979" s="39"/>
      <c r="C979" s="39"/>
      <c r="D979" s="35"/>
      <c r="E979" s="40"/>
      <c r="F979" s="39"/>
      <c r="G979" s="39"/>
      <c r="H979" s="39"/>
      <c r="I979" s="34"/>
      <c r="J979" s="34"/>
      <c r="K979" s="34"/>
      <c r="L979" s="34"/>
      <c r="M979" s="43" t="str">
        <f ca="1">IFERROR(OFFSET('Maximum minutes'!$C$1,T979,MATCH(IF(G979&lt;&gt;"",G979,F979),OFFSET('Maximum minutes'!$C$1,T979-1,0,1,U979+1),0)-1)*IF(OR(ISNUMBER(J979),J979="sans examen"),1,0)*IF(W979&lt;MinDate,1,0),"")</f>
        <v/>
      </c>
      <c r="N979" s="36">
        <f t="shared" ca="1" si="31"/>
        <v>0</v>
      </c>
      <c r="O979" s="36" t="e">
        <f ca="1">LEFT(OFFSET(Lists!$Q$2,MATCH(E979,Lists!$R$3:$R$19,0),0),4)</f>
        <v>#N/A</v>
      </c>
      <c r="P979" s="36" t="e">
        <f ca="1">MATCH(O979,Lists!$S$2:$S$640,1)</f>
        <v>#N/A</v>
      </c>
      <c r="Q979" s="36" t="e">
        <f ca="1">MATCH(LEFT(OFFSET(Lists!$Q$2,MATCH(E979,Lists!$R$3:$R$19,0)+1,0),4),Lists!$S$3:$S$640,1)</f>
        <v>#N/A</v>
      </c>
      <c r="R979" s="36" t="e">
        <f ca="1">LEFT(OFFSET(Lists!$S$2,P979-1+MATCH(F979,OFFSET(Lists!$T$3,P979-1,0,Q979-P979+1),0),0),6)</f>
        <v>#N/A</v>
      </c>
      <c r="S979" s="36" t="e">
        <f ca="1">VLOOKUP(R979,Lists!B:D,3,FALSE)</f>
        <v>#N/A</v>
      </c>
      <c r="T979" s="36" t="str">
        <f>IF(F979&lt;&gt;"",MATCH(R979,'Maximum minutes'!B:B,0),"")</f>
        <v/>
      </c>
      <c r="U979" s="36">
        <f ca="1">IF(F979&lt;&gt;"",COUNTA(OFFSET('Maximum minutes'!$C$1,'Annexe A1 Cours'!T979,0,1,50)),0)</f>
        <v>0</v>
      </c>
      <c r="V979" s="37">
        <f ca="1">IFERROR(OFFSET('Maximum minutes'!$C$1,T979+1,-1+MATCH(G979,OFFSET('Maximum minutes'!$C$1,T979-1,0,1,50),0)),0)</f>
        <v>0</v>
      </c>
      <c r="W979" s="38">
        <f t="shared" ca="1" si="30"/>
        <v>0</v>
      </c>
    </row>
    <row r="980" spans="1:23" s="36" customFormat="1" ht="18.75">
      <c r="A980" s="34"/>
      <c r="B980" s="39"/>
      <c r="C980" s="39"/>
      <c r="D980" s="35"/>
      <c r="E980" s="40"/>
      <c r="F980" s="39"/>
      <c r="G980" s="39"/>
      <c r="H980" s="39"/>
      <c r="I980" s="34"/>
      <c r="J980" s="34"/>
      <c r="K980" s="34"/>
      <c r="L980" s="34"/>
      <c r="M980" s="43" t="str">
        <f ca="1">IFERROR(OFFSET('Maximum minutes'!$C$1,T980,MATCH(IF(G980&lt;&gt;"",G980,F980),OFFSET('Maximum minutes'!$C$1,T980-1,0,1,U980+1),0)-1)*IF(OR(ISNUMBER(J980),J980="sans examen"),1,0)*IF(W980&lt;MinDate,1,0),"")</f>
        <v/>
      </c>
      <c r="N980" s="36">
        <f t="shared" ca="1" si="31"/>
        <v>0</v>
      </c>
      <c r="O980" s="36" t="e">
        <f ca="1">LEFT(OFFSET(Lists!$Q$2,MATCH(E980,Lists!$R$3:$R$19,0),0),4)</f>
        <v>#N/A</v>
      </c>
      <c r="P980" s="36" t="e">
        <f ca="1">MATCH(O980,Lists!$S$2:$S$640,1)</f>
        <v>#N/A</v>
      </c>
      <c r="Q980" s="36" t="e">
        <f ca="1">MATCH(LEFT(OFFSET(Lists!$Q$2,MATCH(E980,Lists!$R$3:$R$19,0)+1,0),4),Lists!$S$3:$S$640,1)</f>
        <v>#N/A</v>
      </c>
      <c r="R980" s="36" t="e">
        <f ca="1">LEFT(OFFSET(Lists!$S$2,P980-1+MATCH(F980,OFFSET(Lists!$T$3,P980-1,0,Q980-P980+1),0),0),6)</f>
        <v>#N/A</v>
      </c>
      <c r="S980" s="36" t="e">
        <f ca="1">VLOOKUP(R980,Lists!B:D,3,FALSE)</f>
        <v>#N/A</v>
      </c>
      <c r="T980" s="36" t="str">
        <f>IF(F980&lt;&gt;"",MATCH(R980,'Maximum minutes'!B:B,0),"")</f>
        <v/>
      </c>
      <c r="U980" s="36">
        <f ca="1">IF(F980&lt;&gt;"",COUNTA(OFFSET('Maximum minutes'!$C$1,'Annexe A1 Cours'!T980,0,1,50)),0)</f>
        <v>0</v>
      </c>
      <c r="V980" s="37">
        <f ca="1">IFERROR(OFFSET('Maximum minutes'!$C$1,T980+1,-1+MATCH(G980,OFFSET('Maximum minutes'!$C$1,T980-1,0,1,50),0)),0)</f>
        <v>0</v>
      </c>
      <c r="W980" s="38">
        <f t="shared" ca="1" si="30"/>
        <v>0</v>
      </c>
    </row>
    <row r="981" spans="1:23" s="36" customFormat="1" ht="18.75">
      <c r="A981" s="34"/>
      <c r="B981" s="39"/>
      <c r="C981" s="39"/>
      <c r="D981" s="35"/>
      <c r="E981" s="40"/>
      <c r="F981" s="39"/>
      <c r="G981" s="39"/>
      <c r="H981" s="39"/>
      <c r="I981" s="34"/>
      <c r="J981" s="34"/>
      <c r="K981" s="34"/>
      <c r="L981" s="34"/>
      <c r="M981" s="43" t="str">
        <f ca="1">IFERROR(OFFSET('Maximum minutes'!$C$1,T981,MATCH(IF(G981&lt;&gt;"",G981,F981),OFFSET('Maximum minutes'!$C$1,T981-1,0,1,U981+1),0)-1)*IF(OR(ISNUMBER(J981),J981="sans examen"),1,0)*IF(W981&lt;MinDate,1,0),"")</f>
        <v/>
      </c>
      <c r="N981" s="36">
        <f t="shared" ca="1" si="31"/>
        <v>0</v>
      </c>
      <c r="O981" s="36" t="e">
        <f ca="1">LEFT(OFFSET(Lists!$Q$2,MATCH(E981,Lists!$R$3:$R$19,0),0),4)</f>
        <v>#N/A</v>
      </c>
      <c r="P981" s="36" t="e">
        <f ca="1">MATCH(O981,Lists!$S$2:$S$640,1)</f>
        <v>#N/A</v>
      </c>
      <c r="Q981" s="36" t="e">
        <f ca="1">MATCH(LEFT(OFFSET(Lists!$Q$2,MATCH(E981,Lists!$R$3:$R$19,0)+1,0),4),Lists!$S$3:$S$640,1)</f>
        <v>#N/A</v>
      </c>
      <c r="R981" s="36" t="e">
        <f ca="1">LEFT(OFFSET(Lists!$S$2,P981-1+MATCH(F981,OFFSET(Lists!$T$3,P981-1,0,Q981-P981+1),0),0),6)</f>
        <v>#N/A</v>
      </c>
      <c r="S981" s="36" t="e">
        <f ca="1">VLOOKUP(R981,Lists!B:D,3,FALSE)</f>
        <v>#N/A</v>
      </c>
      <c r="T981" s="36" t="str">
        <f>IF(F981&lt;&gt;"",MATCH(R981,'Maximum minutes'!B:B,0),"")</f>
        <v/>
      </c>
      <c r="U981" s="36">
        <f ca="1">IF(F981&lt;&gt;"",COUNTA(OFFSET('Maximum minutes'!$C$1,'Annexe A1 Cours'!T981,0,1,50)),0)</f>
        <v>0</v>
      </c>
      <c r="V981" s="37">
        <f ca="1">IFERROR(OFFSET('Maximum minutes'!$C$1,T981+1,-1+MATCH(G981,OFFSET('Maximum minutes'!$C$1,T981-1,0,1,50),0)),0)</f>
        <v>0</v>
      </c>
      <c r="W981" s="38">
        <f t="shared" ca="1" si="30"/>
        <v>0</v>
      </c>
    </row>
    <row r="982" spans="1:23" s="36" customFormat="1" ht="18.75">
      <c r="A982" s="34"/>
      <c r="B982" s="39"/>
      <c r="C982" s="39"/>
      <c r="D982" s="35"/>
      <c r="E982" s="40"/>
      <c r="F982" s="39"/>
      <c r="G982" s="39"/>
      <c r="H982" s="39"/>
      <c r="I982" s="34"/>
      <c r="J982" s="34"/>
      <c r="K982" s="34"/>
      <c r="L982" s="34"/>
      <c r="M982" s="43" t="str">
        <f ca="1">IFERROR(OFFSET('Maximum minutes'!$C$1,T982,MATCH(IF(G982&lt;&gt;"",G982,F982),OFFSET('Maximum minutes'!$C$1,T982-1,0,1,U982+1),0)-1)*IF(OR(ISNUMBER(J982),J982="sans examen"),1,0)*IF(W982&lt;MinDate,1,0),"")</f>
        <v/>
      </c>
      <c r="N982" s="36">
        <f t="shared" ca="1" si="31"/>
        <v>0</v>
      </c>
      <c r="O982" s="36" t="e">
        <f ca="1">LEFT(OFFSET(Lists!$Q$2,MATCH(E982,Lists!$R$3:$R$19,0),0),4)</f>
        <v>#N/A</v>
      </c>
      <c r="P982" s="36" t="e">
        <f ca="1">MATCH(O982,Lists!$S$2:$S$640,1)</f>
        <v>#N/A</v>
      </c>
      <c r="Q982" s="36" t="e">
        <f ca="1">MATCH(LEFT(OFFSET(Lists!$Q$2,MATCH(E982,Lists!$R$3:$R$19,0)+1,0),4),Lists!$S$3:$S$640,1)</f>
        <v>#N/A</v>
      </c>
      <c r="R982" s="36" t="e">
        <f ca="1">LEFT(OFFSET(Lists!$S$2,P982-1+MATCH(F982,OFFSET(Lists!$T$3,P982-1,0,Q982-P982+1),0),0),6)</f>
        <v>#N/A</v>
      </c>
      <c r="S982" s="36" t="e">
        <f ca="1">VLOOKUP(R982,Lists!B:D,3,FALSE)</f>
        <v>#N/A</v>
      </c>
      <c r="T982" s="36" t="str">
        <f>IF(F982&lt;&gt;"",MATCH(R982,'Maximum minutes'!B:B,0),"")</f>
        <v/>
      </c>
      <c r="U982" s="36">
        <f ca="1">IF(F982&lt;&gt;"",COUNTA(OFFSET('Maximum minutes'!$C$1,'Annexe A1 Cours'!T982,0,1,50)),0)</f>
        <v>0</v>
      </c>
      <c r="V982" s="37">
        <f ca="1">IFERROR(OFFSET('Maximum minutes'!$C$1,T982+1,-1+MATCH(G982,OFFSET('Maximum minutes'!$C$1,T982-1,0,1,50),0)),0)</f>
        <v>0</v>
      </c>
      <c r="W982" s="38">
        <f t="shared" ca="1" si="30"/>
        <v>0</v>
      </c>
    </row>
    <row r="983" spans="1:23" s="36" customFormat="1" ht="18.75">
      <c r="A983" s="34"/>
      <c r="B983" s="39"/>
      <c r="C983" s="39"/>
      <c r="D983" s="35"/>
      <c r="E983" s="40"/>
      <c r="F983" s="39"/>
      <c r="G983" s="39"/>
      <c r="H983" s="39"/>
      <c r="I983" s="34"/>
      <c r="J983" s="34"/>
      <c r="K983" s="34"/>
      <c r="L983" s="34"/>
      <c r="M983" s="43" t="str">
        <f ca="1">IFERROR(OFFSET('Maximum minutes'!$C$1,T983,MATCH(IF(G983&lt;&gt;"",G983,F983),OFFSET('Maximum minutes'!$C$1,T983-1,0,1,U983+1),0)-1)*IF(OR(ISNUMBER(J983),J983="sans examen"),1,0)*IF(W983&lt;MinDate,1,0),"")</f>
        <v/>
      </c>
      <c r="N983" s="36">
        <f t="shared" ca="1" si="31"/>
        <v>0</v>
      </c>
      <c r="O983" s="36" t="e">
        <f ca="1">LEFT(OFFSET(Lists!$Q$2,MATCH(E983,Lists!$R$3:$R$19,0),0),4)</f>
        <v>#N/A</v>
      </c>
      <c r="P983" s="36" t="e">
        <f ca="1">MATCH(O983,Lists!$S$2:$S$640,1)</f>
        <v>#N/A</v>
      </c>
      <c r="Q983" s="36" t="e">
        <f ca="1">MATCH(LEFT(OFFSET(Lists!$Q$2,MATCH(E983,Lists!$R$3:$R$19,0)+1,0),4),Lists!$S$3:$S$640,1)</f>
        <v>#N/A</v>
      </c>
      <c r="R983" s="36" t="e">
        <f ca="1">LEFT(OFFSET(Lists!$S$2,P983-1+MATCH(F983,OFFSET(Lists!$T$3,P983-1,0,Q983-P983+1),0),0),6)</f>
        <v>#N/A</v>
      </c>
      <c r="S983" s="36" t="e">
        <f ca="1">VLOOKUP(R983,Lists!B:D,3,FALSE)</f>
        <v>#N/A</v>
      </c>
      <c r="T983" s="36" t="str">
        <f>IF(F983&lt;&gt;"",MATCH(R983,'Maximum minutes'!B:B,0),"")</f>
        <v/>
      </c>
      <c r="U983" s="36">
        <f ca="1">IF(F983&lt;&gt;"",COUNTA(OFFSET('Maximum minutes'!$C$1,'Annexe A1 Cours'!T983,0,1,50)),0)</f>
        <v>0</v>
      </c>
      <c r="V983" s="37">
        <f ca="1">IFERROR(OFFSET('Maximum minutes'!$C$1,T983+1,-1+MATCH(G983,OFFSET('Maximum minutes'!$C$1,T983-1,0,1,50),0)),0)</f>
        <v>0</v>
      </c>
      <c r="W983" s="38">
        <f t="shared" ca="1" si="30"/>
        <v>0</v>
      </c>
    </row>
    <row r="984" spans="1:23" s="36" customFormat="1" ht="18.75">
      <c r="A984" s="34"/>
      <c r="B984" s="39"/>
      <c r="C984" s="39"/>
      <c r="D984" s="35"/>
      <c r="E984" s="40"/>
      <c r="F984" s="39"/>
      <c r="G984" s="39"/>
      <c r="H984" s="39"/>
      <c r="I984" s="34"/>
      <c r="J984" s="34"/>
      <c r="K984" s="34"/>
      <c r="L984" s="34"/>
      <c r="M984" s="43" t="str">
        <f ca="1">IFERROR(OFFSET('Maximum minutes'!$C$1,T984,MATCH(IF(G984&lt;&gt;"",G984,F984),OFFSET('Maximum minutes'!$C$1,T984-1,0,1,U984+1),0)-1)*IF(OR(ISNUMBER(J984),J984="sans examen"),1,0)*IF(W984&lt;MinDate,1,0),"")</f>
        <v/>
      </c>
      <c r="N984" s="36">
        <f t="shared" ca="1" si="31"/>
        <v>0</v>
      </c>
      <c r="O984" s="36" t="e">
        <f ca="1">LEFT(OFFSET(Lists!$Q$2,MATCH(E984,Lists!$R$3:$R$19,0),0),4)</f>
        <v>#N/A</v>
      </c>
      <c r="P984" s="36" t="e">
        <f ca="1">MATCH(O984,Lists!$S$2:$S$640,1)</f>
        <v>#N/A</v>
      </c>
      <c r="Q984" s="36" t="e">
        <f ca="1">MATCH(LEFT(OFFSET(Lists!$Q$2,MATCH(E984,Lists!$R$3:$R$19,0)+1,0),4),Lists!$S$3:$S$640,1)</f>
        <v>#N/A</v>
      </c>
      <c r="R984" s="36" t="e">
        <f ca="1">LEFT(OFFSET(Lists!$S$2,P984-1+MATCH(F984,OFFSET(Lists!$T$3,P984-1,0,Q984-P984+1),0),0),6)</f>
        <v>#N/A</v>
      </c>
      <c r="S984" s="36" t="e">
        <f ca="1">VLOOKUP(R984,Lists!B:D,3,FALSE)</f>
        <v>#N/A</v>
      </c>
      <c r="T984" s="36" t="str">
        <f>IF(F984&lt;&gt;"",MATCH(R984,'Maximum minutes'!B:B,0),"")</f>
        <v/>
      </c>
      <c r="U984" s="36">
        <f ca="1">IF(F984&lt;&gt;"",COUNTA(OFFSET('Maximum minutes'!$C$1,'Annexe A1 Cours'!T984,0,1,50)),0)</f>
        <v>0</v>
      </c>
      <c r="V984" s="37">
        <f ca="1">IFERROR(OFFSET('Maximum minutes'!$C$1,T984+1,-1+MATCH(G984,OFFSET('Maximum minutes'!$C$1,T984-1,0,1,50),0)),0)</f>
        <v>0</v>
      </c>
      <c r="W984" s="38">
        <f t="shared" ca="1" si="30"/>
        <v>0</v>
      </c>
    </row>
    <row r="985" spans="1:23" s="36" customFormat="1" ht="18.75">
      <c r="A985" s="34"/>
      <c r="B985" s="39"/>
      <c r="C985" s="39"/>
      <c r="D985" s="35"/>
      <c r="E985" s="40"/>
      <c r="F985" s="39"/>
      <c r="G985" s="39"/>
      <c r="H985" s="39"/>
      <c r="I985" s="34"/>
      <c r="J985" s="34"/>
      <c r="K985" s="34"/>
      <c r="L985" s="34"/>
      <c r="M985" s="43" t="str">
        <f ca="1">IFERROR(OFFSET('Maximum minutes'!$C$1,T985,MATCH(IF(G985&lt;&gt;"",G985,F985),OFFSET('Maximum minutes'!$C$1,T985-1,0,1,U985+1),0)-1)*IF(OR(ISNUMBER(J985),J985="sans examen"),1,0)*IF(W985&lt;MinDate,1,0),"")</f>
        <v/>
      </c>
      <c r="N985" s="36">
        <f t="shared" ca="1" si="31"/>
        <v>0</v>
      </c>
      <c r="O985" s="36" t="e">
        <f ca="1">LEFT(OFFSET(Lists!$Q$2,MATCH(E985,Lists!$R$3:$R$19,0),0),4)</f>
        <v>#N/A</v>
      </c>
      <c r="P985" s="36" t="e">
        <f ca="1">MATCH(O985,Lists!$S$2:$S$640,1)</f>
        <v>#N/A</v>
      </c>
      <c r="Q985" s="36" t="e">
        <f ca="1">MATCH(LEFT(OFFSET(Lists!$Q$2,MATCH(E985,Lists!$R$3:$R$19,0)+1,0),4),Lists!$S$3:$S$640,1)</f>
        <v>#N/A</v>
      </c>
      <c r="R985" s="36" t="e">
        <f ca="1">LEFT(OFFSET(Lists!$S$2,P985-1+MATCH(F985,OFFSET(Lists!$T$3,P985-1,0,Q985-P985+1),0),0),6)</f>
        <v>#N/A</v>
      </c>
      <c r="S985" s="36" t="e">
        <f ca="1">VLOOKUP(R985,Lists!B:D,3,FALSE)</f>
        <v>#N/A</v>
      </c>
      <c r="T985" s="36" t="str">
        <f>IF(F985&lt;&gt;"",MATCH(R985,'Maximum minutes'!B:B,0),"")</f>
        <v/>
      </c>
      <c r="U985" s="36">
        <f ca="1">IF(F985&lt;&gt;"",COUNTA(OFFSET('Maximum minutes'!$C$1,'Annexe A1 Cours'!T985,0,1,50)),0)</f>
        <v>0</v>
      </c>
      <c r="V985" s="37">
        <f ca="1">IFERROR(OFFSET('Maximum minutes'!$C$1,T985+1,-1+MATCH(G985,OFFSET('Maximum minutes'!$C$1,T985-1,0,1,50),0)),0)</f>
        <v>0</v>
      </c>
      <c r="W985" s="38">
        <f t="shared" ca="1" si="30"/>
        <v>0</v>
      </c>
    </row>
    <row r="986" spans="1:23" s="36" customFormat="1" ht="18.75">
      <c r="A986" s="34"/>
      <c r="B986" s="39"/>
      <c r="C986" s="39"/>
      <c r="D986" s="35"/>
      <c r="E986" s="40"/>
      <c r="F986" s="39"/>
      <c r="G986" s="39"/>
      <c r="H986" s="39"/>
      <c r="I986" s="34"/>
      <c r="J986" s="34"/>
      <c r="K986" s="34"/>
      <c r="L986" s="34"/>
      <c r="M986" s="43" t="str">
        <f ca="1">IFERROR(OFFSET('Maximum minutes'!$C$1,T986,MATCH(IF(G986&lt;&gt;"",G986,F986),OFFSET('Maximum minutes'!$C$1,T986-1,0,1,U986+1),0)-1)*IF(OR(ISNUMBER(J986),J986="sans examen"),1,0)*IF(W986&lt;MinDate,1,0),"")</f>
        <v/>
      </c>
      <c r="N986" s="36">
        <f t="shared" ca="1" si="31"/>
        <v>0</v>
      </c>
      <c r="O986" s="36" t="e">
        <f ca="1">LEFT(OFFSET(Lists!$Q$2,MATCH(E986,Lists!$R$3:$R$19,0),0),4)</f>
        <v>#N/A</v>
      </c>
      <c r="P986" s="36" t="e">
        <f ca="1">MATCH(O986,Lists!$S$2:$S$640,1)</f>
        <v>#N/A</v>
      </c>
      <c r="Q986" s="36" t="e">
        <f ca="1">MATCH(LEFT(OFFSET(Lists!$Q$2,MATCH(E986,Lists!$R$3:$R$19,0)+1,0),4),Lists!$S$3:$S$640,1)</f>
        <v>#N/A</v>
      </c>
      <c r="R986" s="36" t="e">
        <f ca="1">LEFT(OFFSET(Lists!$S$2,P986-1+MATCH(F986,OFFSET(Lists!$T$3,P986-1,0,Q986-P986+1),0),0),6)</f>
        <v>#N/A</v>
      </c>
      <c r="S986" s="36" t="e">
        <f ca="1">VLOOKUP(R986,Lists!B:D,3,FALSE)</f>
        <v>#N/A</v>
      </c>
      <c r="T986" s="36" t="str">
        <f>IF(F986&lt;&gt;"",MATCH(R986,'Maximum minutes'!B:B,0),"")</f>
        <v/>
      </c>
      <c r="U986" s="36">
        <f ca="1">IF(F986&lt;&gt;"",COUNTA(OFFSET('Maximum minutes'!$C$1,'Annexe A1 Cours'!T986,0,1,50)),0)</f>
        <v>0</v>
      </c>
      <c r="V986" s="37">
        <f ca="1">IFERROR(OFFSET('Maximum minutes'!$C$1,T986+1,-1+MATCH(G986,OFFSET('Maximum minutes'!$C$1,T986-1,0,1,50),0)),0)</f>
        <v>0</v>
      </c>
      <c r="W986" s="38">
        <f t="shared" ca="1" si="30"/>
        <v>0</v>
      </c>
    </row>
    <row r="987" spans="1:23" s="36" customFormat="1" ht="18.75">
      <c r="A987" s="34"/>
      <c r="B987" s="39"/>
      <c r="C987" s="39"/>
      <c r="D987" s="35"/>
      <c r="E987" s="40"/>
      <c r="F987" s="39"/>
      <c r="G987" s="39"/>
      <c r="H987" s="39"/>
      <c r="I987" s="34"/>
      <c r="J987" s="34"/>
      <c r="K987" s="34"/>
      <c r="L987" s="34"/>
      <c r="M987" s="43" t="str">
        <f ca="1">IFERROR(OFFSET('Maximum minutes'!$C$1,T987,MATCH(IF(G987&lt;&gt;"",G987,F987),OFFSET('Maximum minutes'!$C$1,T987-1,0,1,U987+1),0)-1)*IF(OR(ISNUMBER(J987),J987="sans examen"),1,0)*IF(W987&lt;MinDate,1,0),"")</f>
        <v/>
      </c>
      <c r="N987" s="36">
        <f t="shared" ca="1" si="31"/>
        <v>0</v>
      </c>
      <c r="O987" s="36" t="e">
        <f ca="1">LEFT(OFFSET(Lists!$Q$2,MATCH(E987,Lists!$R$3:$R$19,0),0),4)</f>
        <v>#N/A</v>
      </c>
      <c r="P987" s="36" t="e">
        <f ca="1">MATCH(O987,Lists!$S$2:$S$640,1)</f>
        <v>#N/A</v>
      </c>
      <c r="Q987" s="36" t="e">
        <f ca="1">MATCH(LEFT(OFFSET(Lists!$Q$2,MATCH(E987,Lists!$R$3:$R$19,0)+1,0),4),Lists!$S$3:$S$640,1)</f>
        <v>#N/A</v>
      </c>
      <c r="R987" s="36" t="e">
        <f ca="1">LEFT(OFFSET(Lists!$S$2,P987-1+MATCH(F987,OFFSET(Lists!$T$3,P987-1,0,Q987-P987+1),0),0),6)</f>
        <v>#N/A</v>
      </c>
      <c r="S987" s="36" t="e">
        <f ca="1">VLOOKUP(R987,Lists!B:D,3,FALSE)</f>
        <v>#N/A</v>
      </c>
      <c r="T987" s="36" t="str">
        <f>IF(F987&lt;&gt;"",MATCH(R987,'Maximum minutes'!B:B,0),"")</f>
        <v/>
      </c>
      <c r="U987" s="36">
        <f ca="1">IF(F987&lt;&gt;"",COUNTA(OFFSET('Maximum minutes'!$C$1,'Annexe A1 Cours'!T987,0,1,50)),0)</f>
        <v>0</v>
      </c>
      <c r="V987" s="37">
        <f ca="1">IFERROR(OFFSET('Maximum minutes'!$C$1,T987+1,-1+MATCH(G987,OFFSET('Maximum minutes'!$C$1,T987-1,0,1,50),0)),0)</f>
        <v>0</v>
      </c>
      <c r="W987" s="38">
        <f t="shared" ca="1" si="30"/>
        <v>0</v>
      </c>
    </row>
    <row r="988" spans="1:23" s="36" customFormat="1" ht="18.75">
      <c r="A988" s="34"/>
      <c r="B988" s="39"/>
      <c r="C988" s="39"/>
      <c r="D988" s="35"/>
      <c r="E988" s="40"/>
      <c r="F988" s="39"/>
      <c r="G988" s="39"/>
      <c r="H988" s="39"/>
      <c r="I988" s="34"/>
      <c r="J988" s="34"/>
      <c r="K988" s="34"/>
      <c r="L988" s="34"/>
      <c r="M988" s="43" t="str">
        <f ca="1">IFERROR(OFFSET('Maximum minutes'!$C$1,T988,MATCH(IF(G988&lt;&gt;"",G988,F988),OFFSET('Maximum minutes'!$C$1,T988-1,0,1,U988+1),0)-1)*IF(OR(ISNUMBER(J988),J988="sans examen"),1,0)*IF(W988&lt;MinDate,1,0),"")</f>
        <v/>
      </c>
      <c r="N988" s="36">
        <f t="shared" ca="1" si="31"/>
        <v>0</v>
      </c>
      <c r="O988" s="36" t="e">
        <f ca="1">LEFT(OFFSET(Lists!$Q$2,MATCH(E988,Lists!$R$3:$R$19,0),0),4)</f>
        <v>#N/A</v>
      </c>
      <c r="P988" s="36" t="e">
        <f ca="1">MATCH(O988,Lists!$S$2:$S$640,1)</f>
        <v>#N/A</v>
      </c>
      <c r="Q988" s="36" t="e">
        <f ca="1">MATCH(LEFT(OFFSET(Lists!$Q$2,MATCH(E988,Lists!$R$3:$R$19,0)+1,0),4),Lists!$S$3:$S$640,1)</f>
        <v>#N/A</v>
      </c>
      <c r="R988" s="36" t="e">
        <f ca="1">LEFT(OFFSET(Lists!$S$2,P988-1+MATCH(F988,OFFSET(Lists!$T$3,P988-1,0,Q988-P988+1),0),0),6)</f>
        <v>#N/A</v>
      </c>
      <c r="S988" s="36" t="e">
        <f ca="1">VLOOKUP(R988,Lists!B:D,3,FALSE)</f>
        <v>#N/A</v>
      </c>
      <c r="T988" s="36" t="str">
        <f>IF(F988&lt;&gt;"",MATCH(R988,'Maximum minutes'!B:B,0),"")</f>
        <v/>
      </c>
      <c r="U988" s="36">
        <f ca="1">IF(F988&lt;&gt;"",COUNTA(OFFSET('Maximum minutes'!$C$1,'Annexe A1 Cours'!T988,0,1,50)),0)</f>
        <v>0</v>
      </c>
      <c r="V988" s="37">
        <f ca="1">IFERROR(OFFSET('Maximum minutes'!$C$1,T988+1,-1+MATCH(G988,OFFSET('Maximum minutes'!$C$1,T988-1,0,1,50),0)),0)</f>
        <v>0</v>
      </c>
      <c r="W988" s="38">
        <f t="shared" ca="1" si="30"/>
        <v>0</v>
      </c>
    </row>
    <row r="989" spans="1:23" s="36" customFormat="1" ht="18.75">
      <c r="A989" s="34"/>
      <c r="B989" s="39"/>
      <c r="C989" s="39"/>
      <c r="D989" s="35"/>
      <c r="E989" s="40"/>
      <c r="F989" s="39"/>
      <c r="G989" s="39"/>
      <c r="H989" s="39"/>
      <c r="I989" s="34"/>
      <c r="J989" s="34"/>
      <c r="K989" s="34"/>
      <c r="L989" s="34"/>
      <c r="M989" s="43" t="str">
        <f ca="1">IFERROR(OFFSET('Maximum minutes'!$C$1,T989,MATCH(IF(G989&lt;&gt;"",G989,F989),OFFSET('Maximum minutes'!$C$1,T989-1,0,1,U989+1),0)-1)*IF(OR(ISNUMBER(J989),J989="sans examen"),1,0)*IF(W989&lt;MinDate,1,0),"")</f>
        <v/>
      </c>
      <c r="N989" s="36">
        <f t="shared" ca="1" si="31"/>
        <v>0</v>
      </c>
      <c r="O989" s="36" t="e">
        <f ca="1">LEFT(OFFSET(Lists!$Q$2,MATCH(E989,Lists!$R$3:$R$19,0),0),4)</f>
        <v>#N/A</v>
      </c>
      <c r="P989" s="36" t="e">
        <f ca="1">MATCH(O989,Lists!$S$2:$S$640,1)</f>
        <v>#N/A</v>
      </c>
      <c r="Q989" s="36" t="e">
        <f ca="1">MATCH(LEFT(OFFSET(Lists!$Q$2,MATCH(E989,Lists!$R$3:$R$19,0)+1,0),4),Lists!$S$3:$S$640,1)</f>
        <v>#N/A</v>
      </c>
      <c r="R989" s="36" t="e">
        <f ca="1">LEFT(OFFSET(Lists!$S$2,P989-1+MATCH(F989,OFFSET(Lists!$T$3,P989-1,0,Q989-P989+1),0),0),6)</f>
        <v>#N/A</v>
      </c>
      <c r="S989" s="36" t="e">
        <f ca="1">VLOOKUP(R989,Lists!B:D,3,FALSE)</f>
        <v>#N/A</v>
      </c>
      <c r="T989" s="36" t="str">
        <f>IF(F989&lt;&gt;"",MATCH(R989,'Maximum minutes'!B:B,0),"")</f>
        <v/>
      </c>
      <c r="U989" s="36">
        <f ca="1">IF(F989&lt;&gt;"",COUNTA(OFFSET('Maximum minutes'!$C$1,'Annexe A1 Cours'!T989,0,1,50)),0)</f>
        <v>0</v>
      </c>
      <c r="V989" s="37">
        <f ca="1">IFERROR(OFFSET('Maximum minutes'!$C$1,T989+1,-1+MATCH(G989,OFFSET('Maximum minutes'!$C$1,T989-1,0,1,50),0)),0)</f>
        <v>0</v>
      </c>
      <c r="W989" s="38">
        <f t="shared" ca="1" si="30"/>
        <v>0</v>
      </c>
    </row>
    <row r="990" spans="1:23" s="36" customFormat="1" ht="18.75">
      <c r="A990" s="34"/>
      <c r="B990" s="39"/>
      <c r="C990" s="39"/>
      <c r="D990" s="35"/>
      <c r="E990" s="40"/>
      <c r="F990" s="39"/>
      <c r="G990" s="39"/>
      <c r="H990" s="39"/>
      <c r="I990" s="34"/>
      <c r="J990" s="34"/>
      <c r="K990" s="34"/>
      <c r="L990" s="34"/>
      <c r="M990" s="43" t="str">
        <f ca="1">IFERROR(OFFSET('Maximum minutes'!$C$1,T990,MATCH(IF(G990&lt;&gt;"",G990,F990),OFFSET('Maximum minutes'!$C$1,T990-1,0,1,U990+1),0)-1)*IF(OR(ISNUMBER(J990),J990="sans examen"),1,0)*IF(W990&lt;MinDate,1,0),"")</f>
        <v/>
      </c>
      <c r="N990" s="36">
        <f t="shared" ca="1" si="31"/>
        <v>0</v>
      </c>
      <c r="O990" s="36" t="e">
        <f ca="1">LEFT(OFFSET(Lists!$Q$2,MATCH(E990,Lists!$R$3:$R$19,0),0),4)</f>
        <v>#N/A</v>
      </c>
      <c r="P990" s="36" t="e">
        <f ca="1">MATCH(O990,Lists!$S$2:$S$640,1)</f>
        <v>#N/A</v>
      </c>
      <c r="Q990" s="36" t="e">
        <f ca="1">MATCH(LEFT(OFFSET(Lists!$Q$2,MATCH(E990,Lists!$R$3:$R$19,0)+1,0),4),Lists!$S$3:$S$640,1)</f>
        <v>#N/A</v>
      </c>
      <c r="R990" s="36" t="e">
        <f ca="1">LEFT(OFFSET(Lists!$S$2,P990-1+MATCH(F990,OFFSET(Lists!$T$3,P990-1,0,Q990-P990+1),0),0),6)</f>
        <v>#N/A</v>
      </c>
      <c r="S990" s="36" t="e">
        <f ca="1">VLOOKUP(R990,Lists!B:D,3,FALSE)</f>
        <v>#N/A</v>
      </c>
      <c r="T990" s="36" t="str">
        <f>IF(F990&lt;&gt;"",MATCH(R990,'Maximum minutes'!B:B,0),"")</f>
        <v/>
      </c>
      <c r="U990" s="36">
        <f ca="1">IF(F990&lt;&gt;"",COUNTA(OFFSET('Maximum minutes'!$C$1,'Annexe A1 Cours'!T990,0,1,50)),0)</f>
        <v>0</v>
      </c>
      <c r="V990" s="37">
        <f ca="1">IFERROR(OFFSET('Maximum minutes'!$C$1,T990+1,-1+MATCH(G990,OFFSET('Maximum minutes'!$C$1,T990-1,0,1,50),0)),0)</f>
        <v>0</v>
      </c>
      <c r="W990" s="38">
        <f t="shared" ca="1" si="30"/>
        <v>0</v>
      </c>
    </row>
    <row r="991" spans="1:23" s="36" customFormat="1" ht="18.75">
      <c r="A991" s="34"/>
      <c r="B991" s="39"/>
      <c r="C991" s="39"/>
      <c r="D991" s="35"/>
      <c r="E991" s="40"/>
      <c r="F991" s="39"/>
      <c r="G991" s="39"/>
      <c r="H991" s="39"/>
      <c r="I991" s="34"/>
      <c r="J991" s="34"/>
      <c r="K991" s="34"/>
      <c r="L991" s="34"/>
      <c r="M991" s="43" t="str">
        <f ca="1">IFERROR(OFFSET('Maximum minutes'!$C$1,T991,MATCH(IF(G991&lt;&gt;"",G991,F991),OFFSET('Maximum minutes'!$C$1,T991-1,0,1,U991+1),0)-1)*IF(OR(ISNUMBER(J991),J991="sans examen"),1,0)*IF(W991&lt;MinDate,1,0),"")</f>
        <v/>
      </c>
      <c r="N991" s="36">
        <f t="shared" ca="1" si="31"/>
        <v>0</v>
      </c>
      <c r="O991" s="36" t="e">
        <f ca="1">LEFT(OFFSET(Lists!$Q$2,MATCH(E991,Lists!$R$3:$R$19,0),0),4)</f>
        <v>#N/A</v>
      </c>
      <c r="P991" s="36" t="e">
        <f ca="1">MATCH(O991,Lists!$S$2:$S$640,1)</f>
        <v>#N/A</v>
      </c>
      <c r="Q991" s="36" t="e">
        <f ca="1">MATCH(LEFT(OFFSET(Lists!$Q$2,MATCH(E991,Lists!$R$3:$R$19,0)+1,0),4),Lists!$S$3:$S$640,1)</f>
        <v>#N/A</v>
      </c>
      <c r="R991" s="36" t="e">
        <f ca="1">LEFT(OFFSET(Lists!$S$2,P991-1+MATCH(F991,OFFSET(Lists!$T$3,P991-1,0,Q991-P991+1),0),0),6)</f>
        <v>#N/A</v>
      </c>
      <c r="S991" s="36" t="e">
        <f ca="1">VLOOKUP(R991,Lists!B:D,3,FALSE)</f>
        <v>#N/A</v>
      </c>
      <c r="T991" s="36" t="str">
        <f>IF(F991&lt;&gt;"",MATCH(R991,'Maximum minutes'!B:B,0),"")</f>
        <v/>
      </c>
      <c r="U991" s="36">
        <f ca="1">IF(F991&lt;&gt;"",COUNTA(OFFSET('Maximum minutes'!$C$1,'Annexe A1 Cours'!T991,0,1,50)),0)</f>
        <v>0</v>
      </c>
      <c r="V991" s="37">
        <f ca="1">IFERROR(OFFSET('Maximum minutes'!$C$1,T991+1,-1+MATCH(G991,OFFSET('Maximum minutes'!$C$1,T991-1,0,1,50),0)),0)</f>
        <v>0</v>
      </c>
      <c r="W991" s="38">
        <f t="shared" ca="1" si="30"/>
        <v>0</v>
      </c>
    </row>
    <row r="992" spans="1:23" s="36" customFormat="1" ht="18.75">
      <c r="A992" s="34"/>
      <c r="B992" s="39"/>
      <c r="C992" s="39"/>
      <c r="D992" s="35"/>
      <c r="E992" s="40"/>
      <c r="F992" s="39"/>
      <c r="G992" s="39"/>
      <c r="H992" s="39"/>
      <c r="I992" s="34"/>
      <c r="J992" s="34"/>
      <c r="K992" s="34"/>
      <c r="L992" s="34"/>
      <c r="M992" s="43" t="str">
        <f ca="1">IFERROR(OFFSET('Maximum minutes'!$C$1,T992,MATCH(IF(G992&lt;&gt;"",G992,F992),OFFSET('Maximum minutes'!$C$1,T992-1,0,1,U992+1),0)-1)*IF(OR(ISNUMBER(J992),J992="sans examen"),1,0)*IF(W992&lt;MinDate,1,0),"")</f>
        <v/>
      </c>
      <c r="N992" s="36">
        <f t="shared" ca="1" si="31"/>
        <v>0</v>
      </c>
      <c r="O992" s="36" t="e">
        <f ca="1">LEFT(OFFSET(Lists!$Q$2,MATCH(E992,Lists!$R$3:$R$19,0),0),4)</f>
        <v>#N/A</v>
      </c>
      <c r="P992" s="36" t="e">
        <f ca="1">MATCH(O992,Lists!$S$2:$S$640,1)</f>
        <v>#N/A</v>
      </c>
      <c r="Q992" s="36" t="e">
        <f ca="1">MATCH(LEFT(OFFSET(Lists!$Q$2,MATCH(E992,Lists!$R$3:$R$19,0)+1,0),4),Lists!$S$3:$S$640,1)</f>
        <v>#N/A</v>
      </c>
      <c r="R992" s="36" t="e">
        <f ca="1">LEFT(OFFSET(Lists!$S$2,P992-1+MATCH(F992,OFFSET(Lists!$T$3,P992-1,0,Q992-P992+1),0),0),6)</f>
        <v>#N/A</v>
      </c>
      <c r="S992" s="36" t="e">
        <f ca="1">VLOOKUP(R992,Lists!B:D,3,FALSE)</f>
        <v>#N/A</v>
      </c>
      <c r="T992" s="36" t="str">
        <f>IF(F992&lt;&gt;"",MATCH(R992,'Maximum minutes'!B:B,0),"")</f>
        <v/>
      </c>
      <c r="U992" s="36">
        <f ca="1">IF(F992&lt;&gt;"",COUNTA(OFFSET('Maximum minutes'!$C$1,'Annexe A1 Cours'!T992,0,1,50)),0)</f>
        <v>0</v>
      </c>
      <c r="V992" s="37">
        <f ca="1">IFERROR(OFFSET('Maximum minutes'!$C$1,T992+1,-1+MATCH(G992,OFFSET('Maximum minutes'!$C$1,T992-1,0,1,50),0)),0)</f>
        <v>0</v>
      </c>
      <c r="W992" s="38">
        <f t="shared" ca="1" si="30"/>
        <v>0</v>
      </c>
    </row>
    <row r="993" spans="1:23" s="36" customFormat="1" ht="18.75">
      <c r="A993" s="34"/>
      <c r="B993" s="39"/>
      <c r="C993" s="39"/>
      <c r="D993" s="35"/>
      <c r="E993" s="40"/>
      <c r="F993" s="39"/>
      <c r="G993" s="39"/>
      <c r="H993" s="39"/>
      <c r="I993" s="34"/>
      <c r="J993" s="34"/>
      <c r="K993" s="34"/>
      <c r="L993" s="34"/>
      <c r="M993" s="43" t="str">
        <f ca="1">IFERROR(OFFSET('Maximum minutes'!$C$1,T993,MATCH(IF(G993&lt;&gt;"",G993,F993),OFFSET('Maximum minutes'!$C$1,T993-1,0,1,U993+1),0)-1)*IF(OR(ISNUMBER(J993),J993="sans examen"),1,0)*IF(W993&lt;MinDate,1,0),"")</f>
        <v/>
      </c>
      <c r="N993" s="36">
        <f t="shared" ca="1" si="31"/>
        <v>0</v>
      </c>
      <c r="O993" s="36" t="e">
        <f ca="1">LEFT(OFFSET(Lists!$Q$2,MATCH(E993,Lists!$R$3:$R$19,0),0),4)</f>
        <v>#N/A</v>
      </c>
      <c r="P993" s="36" t="e">
        <f ca="1">MATCH(O993,Lists!$S$2:$S$640,1)</f>
        <v>#N/A</v>
      </c>
      <c r="Q993" s="36" t="e">
        <f ca="1">MATCH(LEFT(OFFSET(Lists!$Q$2,MATCH(E993,Lists!$R$3:$R$19,0)+1,0),4),Lists!$S$3:$S$640,1)</f>
        <v>#N/A</v>
      </c>
      <c r="R993" s="36" t="e">
        <f ca="1">LEFT(OFFSET(Lists!$S$2,P993-1+MATCH(F993,OFFSET(Lists!$T$3,P993-1,0,Q993-P993+1),0),0),6)</f>
        <v>#N/A</v>
      </c>
      <c r="S993" s="36" t="e">
        <f ca="1">VLOOKUP(R993,Lists!B:D,3,FALSE)</f>
        <v>#N/A</v>
      </c>
      <c r="T993" s="36" t="str">
        <f>IF(F993&lt;&gt;"",MATCH(R993,'Maximum minutes'!B:B,0),"")</f>
        <v/>
      </c>
      <c r="U993" s="36">
        <f ca="1">IF(F993&lt;&gt;"",COUNTA(OFFSET('Maximum minutes'!$C$1,'Annexe A1 Cours'!T993,0,1,50)),0)</f>
        <v>0</v>
      </c>
      <c r="V993" s="37">
        <f ca="1">IFERROR(OFFSET('Maximum minutes'!$C$1,T993+1,-1+MATCH(G993,OFFSET('Maximum minutes'!$C$1,T993-1,0,1,50),0)),0)</f>
        <v>0</v>
      </c>
      <c r="W993" s="38">
        <f t="shared" ca="1" si="30"/>
        <v>0</v>
      </c>
    </row>
    <row r="994" spans="1:23" s="36" customFormat="1" ht="18.75">
      <c r="A994" s="34"/>
      <c r="B994" s="39"/>
      <c r="C994" s="39"/>
      <c r="D994" s="35"/>
      <c r="E994" s="40"/>
      <c r="F994" s="39"/>
      <c r="G994" s="39"/>
      <c r="H994" s="39"/>
      <c r="I994" s="34"/>
      <c r="J994" s="34"/>
      <c r="K994" s="34"/>
      <c r="L994" s="34"/>
      <c r="M994" s="43" t="str">
        <f ca="1">IFERROR(OFFSET('Maximum minutes'!$C$1,T994,MATCH(IF(G994&lt;&gt;"",G994,F994),OFFSET('Maximum minutes'!$C$1,T994-1,0,1,U994+1),0)-1)*IF(OR(ISNUMBER(J994),J994="sans examen"),1,0)*IF(W994&lt;MinDate,1,0),"")</f>
        <v/>
      </c>
      <c r="N994" s="36">
        <f t="shared" ca="1" si="31"/>
        <v>0</v>
      </c>
      <c r="O994" s="36" t="e">
        <f ca="1">LEFT(OFFSET(Lists!$Q$2,MATCH(E994,Lists!$R$3:$R$19,0),0),4)</f>
        <v>#N/A</v>
      </c>
      <c r="P994" s="36" t="e">
        <f ca="1">MATCH(O994,Lists!$S$2:$S$640,1)</f>
        <v>#N/A</v>
      </c>
      <c r="Q994" s="36" t="e">
        <f ca="1">MATCH(LEFT(OFFSET(Lists!$Q$2,MATCH(E994,Lists!$R$3:$R$19,0)+1,0),4),Lists!$S$3:$S$640,1)</f>
        <v>#N/A</v>
      </c>
      <c r="R994" s="36" t="e">
        <f ca="1">LEFT(OFFSET(Lists!$S$2,P994-1+MATCH(F994,OFFSET(Lists!$T$3,P994-1,0,Q994-P994+1),0),0),6)</f>
        <v>#N/A</v>
      </c>
      <c r="S994" s="36" t="e">
        <f ca="1">VLOOKUP(R994,Lists!B:D,3,FALSE)</f>
        <v>#N/A</v>
      </c>
      <c r="T994" s="36" t="str">
        <f>IF(F994&lt;&gt;"",MATCH(R994,'Maximum minutes'!B:B,0),"")</f>
        <v/>
      </c>
      <c r="U994" s="36">
        <f ca="1">IF(F994&lt;&gt;"",COUNTA(OFFSET('Maximum minutes'!$C$1,'Annexe A1 Cours'!T994,0,1,50)),0)</f>
        <v>0</v>
      </c>
      <c r="V994" s="37">
        <f ca="1">IFERROR(OFFSET('Maximum minutes'!$C$1,T994+1,-1+MATCH(G994,OFFSET('Maximum minutes'!$C$1,T994-1,0,1,50),0)),0)</f>
        <v>0</v>
      </c>
      <c r="W994" s="38">
        <f t="shared" ca="1" si="30"/>
        <v>0</v>
      </c>
    </row>
    <row r="995" spans="1:23" s="36" customFormat="1" ht="18.75">
      <c r="A995" s="34"/>
      <c r="B995" s="39"/>
      <c r="C995" s="39"/>
      <c r="D995" s="35"/>
      <c r="E995" s="40"/>
      <c r="F995" s="39"/>
      <c r="G995" s="39"/>
      <c r="H995" s="39"/>
      <c r="I995" s="34"/>
      <c r="J995" s="34"/>
      <c r="K995" s="34"/>
      <c r="L995" s="34"/>
      <c r="M995" s="43" t="str">
        <f ca="1">IFERROR(OFFSET('Maximum minutes'!$C$1,T995,MATCH(IF(G995&lt;&gt;"",G995,F995),OFFSET('Maximum minutes'!$C$1,T995-1,0,1,U995+1),0)-1)*IF(OR(ISNUMBER(J995),J995="sans examen"),1,0)*IF(W995&lt;MinDate,1,0),"")</f>
        <v/>
      </c>
      <c r="N995" s="36">
        <f t="shared" ca="1" si="31"/>
        <v>0</v>
      </c>
      <c r="O995" s="36" t="e">
        <f ca="1">LEFT(OFFSET(Lists!$Q$2,MATCH(E995,Lists!$R$3:$R$19,0),0),4)</f>
        <v>#N/A</v>
      </c>
      <c r="P995" s="36" t="e">
        <f ca="1">MATCH(O995,Lists!$S$2:$S$640,1)</f>
        <v>#N/A</v>
      </c>
      <c r="Q995" s="36" t="e">
        <f ca="1">MATCH(LEFT(OFFSET(Lists!$Q$2,MATCH(E995,Lists!$R$3:$R$19,0)+1,0),4),Lists!$S$3:$S$640,1)</f>
        <v>#N/A</v>
      </c>
      <c r="R995" s="36" t="e">
        <f ca="1">LEFT(OFFSET(Lists!$S$2,P995-1+MATCH(F995,OFFSET(Lists!$T$3,P995-1,0,Q995-P995+1),0),0),6)</f>
        <v>#N/A</v>
      </c>
      <c r="S995" s="36" t="e">
        <f ca="1">VLOOKUP(R995,Lists!B:D,3,FALSE)</f>
        <v>#N/A</v>
      </c>
      <c r="T995" s="36" t="str">
        <f>IF(F995&lt;&gt;"",MATCH(R995,'Maximum minutes'!B:B,0),"")</f>
        <v/>
      </c>
      <c r="U995" s="36">
        <f ca="1">IF(F995&lt;&gt;"",COUNTA(OFFSET('Maximum minutes'!$C$1,'Annexe A1 Cours'!T995,0,1,50)),0)</f>
        <v>0</v>
      </c>
      <c r="V995" s="37">
        <f ca="1">IFERROR(OFFSET('Maximum minutes'!$C$1,T995+1,-1+MATCH(G995,OFFSET('Maximum minutes'!$C$1,T995-1,0,1,50),0)),0)</f>
        <v>0</v>
      </c>
      <c r="W995" s="38">
        <f t="shared" ca="1" si="30"/>
        <v>0</v>
      </c>
    </row>
    <row r="996" spans="1:23" s="36" customFormat="1" ht="18.75">
      <c r="A996" s="34"/>
      <c r="B996" s="39"/>
      <c r="C996" s="39"/>
      <c r="D996" s="35"/>
      <c r="E996" s="40"/>
      <c r="F996" s="39"/>
      <c r="G996" s="39"/>
      <c r="H996" s="39"/>
      <c r="I996" s="34"/>
      <c r="J996" s="34"/>
      <c r="K996" s="34"/>
      <c r="L996" s="34"/>
      <c r="M996" s="43" t="str">
        <f ca="1">IFERROR(OFFSET('Maximum minutes'!$C$1,T996,MATCH(IF(G996&lt;&gt;"",G996,F996),OFFSET('Maximum minutes'!$C$1,T996-1,0,1,U996+1),0)-1)*IF(OR(ISNUMBER(J996),J996="sans examen"),1,0)*IF(W996&lt;MinDate,1,0),"")</f>
        <v/>
      </c>
      <c r="N996" s="36">
        <f t="shared" ca="1" si="31"/>
        <v>0</v>
      </c>
      <c r="O996" s="36" t="e">
        <f ca="1">LEFT(OFFSET(Lists!$Q$2,MATCH(E996,Lists!$R$3:$R$19,0),0),4)</f>
        <v>#N/A</v>
      </c>
      <c r="P996" s="36" t="e">
        <f ca="1">MATCH(O996,Lists!$S$2:$S$640,1)</f>
        <v>#N/A</v>
      </c>
      <c r="Q996" s="36" t="e">
        <f ca="1">MATCH(LEFT(OFFSET(Lists!$Q$2,MATCH(E996,Lists!$R$3:$R$19,0)+1,0),4),Lists!$S$3:$S$640,1)</f>
        <v>#N/A</v>
      </c>
      <c r="R996" s="36" t="e">
        <f ca="1">LEFT(OFFSET(Lists!$S$2,P996-1+MATCH(F996,OFFSET(Lists!$T$3,P996-1,0,Q996-P996+1),0),0),6)</f>
        <v>#N/A</v>
      </c>
      <c r="S996" s="36" t="e">
        <f ca="1">VLOOKUP(R996,Lists!B:D,3,FALSE)</f>
        <v>#N/A</v>
      </c>
      <c r="T996" s="36" t="str">
        <f>IF(F996&lt;&gt;"",MATCH(R996,'Maximum minutes'!B:B,0),"")</f>
        <v/>
      </c>
      <c r="U996" s="36">
        <f ca="1">IF(F996&lt;&gt;"",COUNTA(OFFSET('Maximum minutes'!$C$1,'Annexe A1 Cours'!T996,0,1,50)),0)</f>
        <v>0</v>
      </c>
      <c r="V996" s="37">
        <f ca="1">IFERROR(OFFSET('Maximum minutes'!$C$1,T996+1,-1+MATCH(G996,OFFSET('Maximum minutes'!$C$1,T996-1,0,1,50),0)),0)</f>
        <v>0</v>
      </c>
      <c r="W996" s="38">
        <f t="shared" ca="1" si="30"/>
        <v>0</v>
      </c>
    </row>
    <row r="997" spans="1:23" s="36" customFormat="1" ht="18.75">
      <c r="A997" s="34"/>
      <c r="B997" s="39"/>
      <c r="C997" s="39"/>
      <c r="D997" s="35"/>
      <c r="E997" s="40"/>
      <c r="F997" s="39"/>
      <c r="G997" s="39"/>
      <c r="H997" s="39"/>
      <c r="I997" s="34"/>
      <c r="J997" s="34"/>
      <c r="K997" s="34"/>
      <c r="L997" s="34"/>
      <c r="M997" s="43" t="str">
        <f ca="1">IFERROR(OFFSET('Maximum minutes'!$C$1,T997,MATCH(IF(G997&lt;&gt;"",G997,F997),OFFSET('Maximum minutes'!$C$1,T997-1,0,1,U997+1),0)-1)*IF(OR(ISNUMBER(J997),J997="sans examen"),1,0)*IF(W997&lt;MinDate,1,0),"")</f>
        <v/>
      </c>
      <c r="N997" s="36">
        <f t="shared" ca="1" si="31"/>
        <v>0</v>
      </c>
      <c r="O997" s="36" t="e">
        <f ca="1">LEFT(OFFSET(Lists!$Q$2,MATCH(E997,Lists!$R$3:$R$19,0),0),4)</f>
        <v>#N/A</v>
      </c>
      <c r="P997" s="36" t="e">
        <f ca="1">MATCH(O997,Lists!$S$2:$S$640,1)</f>
        <v>#N/A</v>
      </c>
      <c r="Q997" s="36" t="e">
        <f ca="1">MATCH(LEFT(OFFSET(Lists!$Q$2,MATCH(E997,Lists!$R$3:$R$19,0)+1,0),4),Lists!$S$3:$S$640,1)</f>
        <v>#N/A</v>
      </c>
      <c r="R997" s="36" t="e">
        <f ca="1">LEFT(OFFSET(Lists!$S$2,P997-1+MATCH(F997,OFFSET(Lists!$T$3,P997-1,0,Q997-P997+1),0),0),6)</f>
        <v>#N/A</v>
      </c>
      <c r="S997" s="36" t="e">
        <f ca="1">VLOOKUP(R997,Lists!B:D,3,FALSE)</f>
        <v>#N/A</v>
      </c>
      <c r="T997" s="36" t="str">
        <f>IF(F997&lt;&gt;"",MATCH(R997,'Maximum minutes'!B:B,0),"")</f>
        <v/>
      </c>
      <c r="U997" s="36">
        <f ca="1">IF(F997&lt;&gt;"",COUNTA(OFFSET('Maximum minutes'!$C$1,'Annexe A1 Cours'!T997,0,1,50)),0)</f>
        <v>0</v>
      </c>
      <c r="V997" s="37">
        <f ca="1">IFERROR(OFFSET('Maximum minutes'!$C$1,T997+1,-1+MATCH(G997,OFFSET('Maximum minutes'!$C$1,T997-1,0,1,50),0)),0)</f>
        <v>0</v>
      </c>
      <c r="W997" s="38">
        <f t="shared" ca="1" si="30"/>
        <v>0</v>
      </c>
    </row>
    <row r="998" spans="1:23" s="36" customFormat="1" ht="18.75">
      <c r="A998" s="34"/>
      <c r="B998" s="39"/>
      <c r="C998" s="39"/>
      <c r="D998" s="35"/>
      <c r="E998" s="40"/>
      <c r="F998" s="39"/>
      <c r="G998" s="39"/>
      <c r="H998" s="39"/>
      <c r="I998" s="34"/>
      <c r="J998" s="34"/>
      <c r="K998" s="34"/>
      <c r="L998" s="34"/>
      <c r="M998" s="43" t="str">
        <f ca="1">IFERROR(OFFSET('Maximum minutes'!$C$1,T998,MATCH(IF(G998&lt;&gt;"",G998,F998),OFFSET('Maximum minutes'!$C$1,T998-1,0,1,U998+1),0)-1)*IF(OR(ISNUMBER(J998),J998="sans examen"),1,0)*IF(W998&lt;MinDate,1,0),"")</f>
        <v/>
      </c>
      <c r="N998" s="36">
        <f t="shared" ca="1" si="31"/>
        <v>0</v>
      </c>
      <c r="O998" s="36" t="e">
        <f ca="1">LEFT(OFFSET(Lists!$Q$2,MATCH(E998,Lists!$R$3:$R$19,0),0),4)</f>
        <v>#N/A</v>
      </c>
      <c r="P998" s="36" t="e">
        <f ca="1">MATCH(O998,Lists!$S$2:$S$640,1)</f>
        <v>#N/A</v>
      </c>
      <c r="Q998" s="36" t="e">
        <f ca="1">MATCH(LEFT(OFFSET(Lists!$Q$2,MATCH(E998,Lists!$R$3:$R$19,0)+1,0),4),Lists!$S$3:$S$640,1)</f>
        <v>#N/A</v>
      </c>
      <c r="R998" s="36" t="e">
        <f ca="1">LEFT(OFFSET(Lists!$S$2,P998-1+MATCH(F998,OFFSET(Lists!$T$3,P998-1,0,Q998-P998+1),0),0),6)</f>
        <v>#N/A</v>
      </c>
      <c r="S998" s="36" t="e">
        <f ca="1">VLOOKUP(R998,Lists!B:D,3,FALSE)</f>
        <v>#N/A</v>
      </c>
      <c r="T998" s="36" t="str">
        <f>IF(F998&lt;&gt;"",MATCH(R998,'Maximum minutes'!B:B,0),"")</f>
        <v/>
      </c>
      <c r="U998" s="36">
        <f ca="1">IF(F998&lt;&gt;"",COUNTA(OFFSET('Maximum minutes'!$C$1,'Annexe A1 Cours'!T998,0,1,50)),0)</f>
        <v>0</v>
      </c>
      <c r="V998" s="37">
        <f ca="1">IFERROR(OFFSET('Maximum minutes'!$C$1,T998+1,-1+MATCH(G998,OFFSET('Maximum minutes'!$C$1,T998-1,0,1,50),0)),0)</f>
        <v>0</v>
      </c>
      <c r="W998" s="38">
        <f t="shared" ca="1" si="30"/>
        <v>0</v>
      </c>
    </row>
    <row r="999" spans="1:23" s="36" customFormat="1" ht="18.75">
      <c r="A999" s="34"/>
      <c r="B999" s="39"/>
      <c r="C999" s="39"/>
      <c r="D999" s="35"/>
      <c r="E999" s="40"/>
      <c r="F999" s="39"/>
      <c r="G999" s="39"/>
      <c r="H999" s="39"/>
      <c r="I999" s="34"/>
      <c r="J999" s="34"/>
      <c r="K999" s="34"/>
      <c r="L999" s="34"/>
      <c r="M999" s="43" t="str">
        <f ca="1">IFERROR(OFFSET('Maximum minutes'!$C$1,T999,MATCH(IF(G999&lt;&gt;"",G999,F999),OFFSET('Maximum minutes'!$C$1,T999-1,0,1,U999+1),0)-1)*IF(OR(ISNUMBER(J999),J999="sans examen"),1,0)*IF(W999&lt;MinDate,1,0),"")</f>
        <v/>
      </c>
      <c r="N999" s="36">
        <f t="shared" ca="1" si="31"/>
        <v>0</v>
      </c>
      <c r="O999" s="36" t="e">
        <f ca="1">LEFT(OFFSET(Lists!$Q$2,MATCH(E999,Lists!$R$3:$R$19,0),0),4)</f>
        <v>#N/A</v>
      </c>
      <c r="P999" s="36" t="e">
        <f ca="1">MATCH(O999,Lists!$S$2:$S$640,1)</f>
        <v>#N/A</v>
      </c>
      <c r="Q999" s="36" t="e">
        <f ca="1">MATCH(LEFT(OFFSET(Lists!$Q$2,MATCH(E999,Lists!$R$3:$R$19,0)+1,0),4),Lists!$S$3:$S$640,1)</f>
        <v>#N/A</v>
      </c>
      <c r="R999" s="36" t="e">
        <f ca="1">LEFT(OFFSET(Lists!$S$2,P999-1+MATCH(F999,OFFSET(Lists!$T$3,P999-1,0,Q999-P999+1),0),0),6)</f>
        <v>#N/A</v>
      </c>
      <c r="S999" s="36" t="e">
        <f ca="1">VLOOKUP(R999,Lists!B:D,3,FALSE)</f>
        <v>#N/A</v>
      </c>
      <c r="T999" s="36" t="str">
        <f>IF(F999&lt;&gt;"",MATCH(R999,'Maximum minutes'!B:B,0),"")</f>
        <v/>
      </c>
      <c r="U999" s="36">
        <f ca="1">IF(F999&lt;&gt;"",COUNTA(OFFSET('Maximum minutes'!$C$1,'Annexe A1 Cours'!T999,0,1,50)),0)</f>
        <v>0</v>
      </c>
      <c r="V999" s="37">
        <f ca="1">IFERROR(OFFSET('Maximum minutes'!$C$1,T999+1,-1+MATCH(G999,OFFSET('Maximum minutes'!$C$1,T999-1,0,1,50),0)),0)</f>
        <v>0</v>
      </c>
      <c r="W999" s="38">
        <f t="shared" ca="1" si="30"/>
        <v>0</v>
      </c>
    </row>
    <row r="1000" spans="1:23" s="36" customFormat="1" ht="18.75">
      <c r="A1000" s="34"/>
      <c r="B1000" s="39"/>
      <c r="C1000" s="39"/>
      <c r="D1000" s="35"/>
      <c r="E1000" s="40"/>
      <c r="F1000" s="39"/>
      <c r="G1000" s="39"/>
      <c r="H1000" s="39"/>
      <c r="I1000" s="34"/>
      <c r="J1000" s="34"/>
      <c r="K1000" s="34"/>
      <c r="L1000" s="34"/>
      <c r="M1000" s="43" t="str">
        <f ca="1">IFERROR(OFFSET('Maximum minutes'!$C$1,T1000,MATCH(IF(G1000&lt;&gt;"",G1000,F1000),OFFSET('Maximum minutes'!$C$1,T1000-1,0,1,U1000+1),0)-1)*IF(OR(ISNUMBER(J1000),J1000="sans examen"),1,0)*IF(W1000&lt;MinDate,1,0),"")</f>
        <v/>
      </c>
      <c r="N1000" s="36">
        <f t="shared" ca="1" si="31"/>
        <v>0</v>
      </c>
      <c r="O1000" s="36" t="e">
        <f ca="1">LEFT(OFFSET(Lists!$Q$2,MATCH(E1000,Lists!$R$3:$R$19,0),0),4)</f>
        <v>#N/A</v>
      </c>
      <c r="P1000" s="36" t="e">
        <f ca="1">MATCH(O1000,Lists!$S$2:$S$640,1)</f>
        <v>#N/A</v>
      </c>
      <c r="Q1000" s="36" t="e">
        <f ca="1">MATCH(LEFT(OFFSET(Lists!$Q$2,MATCH(E1000,Lists!$R$3:$R$19,0)+1,0),4),Lists!$S$3:$S$640,1)</f>
        <v>#N/A</v>
      </c>
      <c r="R1000" s="36" t="e">
        <f ca="1">LEFT(OFFSET(Lists!$S$2,P1000-1+MATCH(F1000,OFFSET(Lists!$T$3,P1000-1,0,Q1000-P1000+1),0),0),6)</f>
        <v>#N/A</v>
      </c>
      <c r="S1000" s="36" t="e">
        <f ca="1">VLOOKUP(R1000,Lists!B:D,3,FALSE)</f>
        <v>#N/A</v>
      </c>
      <c r="T1000" s="36" t="str">
        <f>IF(F1000&lt;&gt;"",MATCH(R1000,'Maximum minutes'!B:B,0),"")</f>
        <v/>
      </c>
      <c r="U1000" s="36">
        <f ca="1">IF(F1000&lt;&gt;"",COUNTA(OFFSET('Maximum minutes'!$C$1,'Annexe A1 Cours'!T1000,0,1,50)),0)</f>
        <v>0</v>
      </c>
      <c r="V1000" s="37">
        <f ca="1">IFERROR(OFFSET('Maximum minutes'!$C$1,T1000+1,-1+MATCH(G1000,OFFSET('Maximum minutes'!$C$1,T1000-1,0,1,50),0)),0)</f>
        <v>0</v>
      </c>
      <c r="W1000" s="38">
        <f t="shared" ca="1" si="30"/>
        <v>0</v>
      </c>
    </row>
    <row r="1001" spans="1:23" s="36" customFormat="1" ht="18.75">
      <c r="A1001" s="34"/>
      <c r="B1001" s="39"/>
      <c r="C1001" s="39"/>
      <c r="D1001" s="35"/>
      <c r="E1001" s="40"/>
      <c r="F1001" s="39"/>
      <c r="G1001" s="39"/>
      <c r="H1001" s="39"/>
      <c r="I1001" s="34"/>
      <c r="J1001" s="34"/>
      <c r="K1001" s="34"/>
      <c r="L1001" s="34"/>
      <c r="M1001" s="43" t="str">
        <f ca="1">IFERROR(OFFSET('Maximum minutes'!$C$1,T1001,MATCH(IF(G1001&lt;&gt;"",G1001,F1001),OFFSET('Maximum minutes'!$C$1,T1001-1,0,1,U1001+1),0)-1)*IF(OR(ISNUMBER(J1001),J1001="sans examen"),1,0)*IF(W1001&lt;MinDate,1,0),"")</f>
        <v/>
      </c>
      <c r="N1001" s="36">
        <f t="shared" ca="1" si="31"/>
        <v>0</v>
      </c>
      <c r="O1001" s="36" t="e">
        <f ca="1">LEFT(OFFSET(Lists!$Q$2,MATCH(E1001,Lists!$R$3:$R$19,0),0),4)</f>
        <v>#N/A</v>
      </c>
      <c r="P1001" s="36" t="e">
        <f ca="1">MATCH(O1001,Lists!$S$2:$S$640,1)</f>
        <v>#N/A</v>
      </c>
      <c r="Q1001" s="36" t="e">
        <f ca="1">MATCH(LEFT(OFFSET(Lists!$Q$2,MATCH(E1001,Lists!$R$3:$R$19,0)+1,0),4),Lists!$S$3:$S$640,1)</f>
        <v>#N/A</v>
      </c>
      <c r="R1001" s="36" t="e">
        <f ca="1">LEFT(OFFSET(Lists!$S$2,P1001-1+MATCH(F1001,OFFSET(Lists!$T$3,P1001-1,0,Q1001-P1001+1),0),0),6)</f>
        <v>#N/A</v>
      </c>
      <c r="S1001" s="36" t="e">
        <f ca="1">VLOOKUP(R1001,Lists!B:D,3,FALSE)</f>
        <v>#N/A</v>
      </c>
      <c r="T1001" s="36" t="str">
        <f>IF(F1001&lt;&gt;"",MATCH(R1001,'Maximum minutes'!B:B,0),"")</f>
        <v/>
      </c>
      <c r="U1001" s="36">
        <f ca="1">IF(F1001&lt;&gt;"",COUNTA(OFFSET('Maximum minutes'!$C$1,'Annexe A1 Cours'!T1001,0,1,50)),0)</f>
        <v>0</v>
      </c>
      <c r="V1001" s="37">
        <f ca="1">IFERROR(OFFSET('Maximum minutes'!$C$1,T1001+1,-1+MATCH(G1001,OFFSET('Maximum minutes'!$C$1,T1001-1,0,1,50),0)),0)</f>
        <v>0</v>
      </c>
      <c r="W1001" s="38">
        <f t="shared" ca="1" si="30"/>
        <v>0</v>
      </c>
    </row>
    <row r="1002" spans="1:23" s="36" customFormat="1" ht="18.75">
      <c r="A1002" s="34"/>
      <c r="B1002" s="39"/>
      <c r="C1002" s="39"/>
      <c r="D1002" s="35"/>
      <c r="E1002" s="40"/>
      <c r="F1002" s="39"/>
      <c r="G1002" s="39"/>
      <c r="H1002" s="39"/>
      <c r="I1002" s="34"/>
      <c r="J1002" s="34"/>
      <c r="K1002" s="34"/>
      <c r="L1002" s="34"/>
      <c r="M1002" s="43" t="str">
        <f ca="1">IFERROR(OFFSET('Maximum minutes'!$C$1,T1002,MATCH(IF(G1002&lt;&gt;"",G1002,F1002),OFFSET('Maximum minutes'!$C$1,T1002-1,0,1,U1002+1),0)-1)*IF(OR(ISNUMBER(J1002),J1002="sans examen"),1,0)*IF(W1002&lt;MinDate,1,0),"")</f>
        <v/>
      </c>
      <c r="N1002" s="36">
        <f t="shared" ca="1" si="31"/>
        <v>0</v>
      </c>
      <c r="O1002" s="36" t="e">
        <f ca="1">LEFT(OFFSET(Lists!$Q$2,MATCH(E1002,Lists!$R$3:$R$19,0),0),4)</f>
        <v>#N/A</v>
      </c>
      <c r="P1002" s="36" t="e">
        <f ca="1">MATCH(O1002,Lists!$S$2:$S$640,1)</f>
        <v>#N/A</v>
      </c>
      <c r="Q1002" s="36" t="e">
        <f ca="1">MATCH(LEFT(OFFSET(Lists!$Q$2,MATCH(E1002,Lists!$R$3:$R$19,0)+1,0),4),Lists!$S$3:$S$640,1)</f>
        <v>#N/A</v>
      </c>
      <c r="R1002" s="36" t="e">
        <f ca="1">LEFT(OFFSET(Lists!$S$2,P1002-1+MATCH(F1002,OFFSET(Lists!$T$3,P1002-1,0,Q1002-P1002+1),0),0),6)</f>
        <v>#N/A</v>
      </c>
      <c r="S1002" s="36" t="e">
        <f ca="1">VLOOKUP(R1002,Lists!B:D,3,FALSE)</f>
        <v>#N/A</v>
      </c>
      <c r="T1002" s="36" t="str">
        <f>IF(F1002&lt;&gt;"",MATCH(R1002,'Maximum minutes'!B:B,0),"")</f>
        <v/>
      </c>
      <c r="U1002" s="36">
        <f ca="1">IF(F1002&lt;&gt;"",COUNTA(OFFSET('Maximum minutes'!$C$1,'Annexe A1 Cours'!T1002,0,1,50)),0)</f>
        <v>0</v>
      </c>
      <c r="V1002" s="37">
        <f ca="1">IFERROR(OFFSET('Maximum minutes'!$C$1,T1002+1,-1+MATCH(G1002,OFFSET('Maximum minutes'!$C$1,T1002-1,0,1,50),0)),0)</f>
        <v>0</v>
      </c>
      <c r="W1002" s="38">
        <f t="shared" ca="1" si="30"/>
        <v>0</v>
      </c>
    </row>
    <row r="1003" spans="1:23" s="36" customFormat="1" ht="18.75">
      <c r="A1003" s="34"/>
      <c r="B1003" s="39"/>
      <c r="C1003" s="39"/>
      <c r="D1003" s="35"/>
      <c r="E1003" s="40"/>
      <c r="F1003" s="39"/>
      <c r="G1003" s="39"/>
      <c r="H1003" s="39"/>
      <c r="I1003" s="34"/>
      <c r="J1003" s="34"/>
      <c r="K1003" s="34"/>
      <c r="L1003" s="34"/>
      <c r="M1003" s="43" t="str">
        <f ca="1">IFERROR(OFFSET('Maximum minutes'!$C$1,T1003,MATCH(IF(G1003&lt;&gt;"",G1003,F1003),OFFSET('Maximum minutes'!$C$1,T1003-1,0,1,U1003+1),0)-1)*IF(OR(ISNUMBER(J1003),J1003="sans examen"),1,0)*IF(W1003&lt;MinDate,1,0),"")</f>
        <v/>
      </c>
      <c r="N1003" s="36">
        <f t="shared" ca="1" si="31"/>
        <v>0</v>
      </c>
      <c r="O1003" s="36" t="e">
        <f ca="1">LEFT(OFFSET(Lists!$Q$2,MATCH(E1003,Lists!$R$3:$R$19,0),0),4)</f>
        <v>#N/A</v>
      </c>
      <c r="P1003" s="36" t="e">
        <f ca="1">MATCH(O1003,Lists!$S$2:$S$640,1)</f>
        <v>#N/A</v>
      </c>
      <c r="Q1003" s="36" t="e">
        <f ca="1">MATCH(LEFT(OFFSET(Lists!$Q$2,MATCH(E1003,Lists!$R$3:$R$19,0)+1,0),4),Lists!$S$3:$S$640,1)</f>
        <v>#N/A</v>
      </c>
      <c r="R1003" s="36" t="e">
        <f ca="1">LEFT(OFFSET(Lists!$S$2,P1003-1+MATCH(F1003,OFFSET(Lists!$T$3,P1003-1,0,Q1003-P1003+1),0),0),6)</f>
        <v>#N/A</v>
      </c>
      <c r="S1003" s="36" t="e">
        <f ca="1">VLOOKUP(R1003,Lists!B:D,3,FALSE)</f>
        <v>#N/A</v>
      </c>
      <c r="T1003" s="36" t="str">
        <f>IF(F1003&lt;&gt;"",MATCH(R1003,'Maximum minutes'!B:B,0),"")</f>
        <v/>
      </c>
      <c r="U1003" s="36">
        <f ca="1">IF(F1003&lt;&gt;"",COUNTA(OFFSET('Maximum minutes'!$C$1,'Annexe A1 Cours'!T1003,0,1,50)),0)</f>
        <v>0</v>
      </c>
      <c r="V1003" s="37">
        <f ca="1">IFERROR(OFFSET('Maximum minutes'!$C$1,T1003+1,-1+MATCH(G1003,OFFSET('Maximum minutes'!$C$1,T1003-1,0,1,50),0)),0)</f>
        <v>0</v>
      </c>
      <c r="W1003" s="38">
        <f t="shared" ca="1" si="30"/>
        <v>0</v>
      </c>
    </row>
    <row r="1004" spans="1:23" s="36" customFormat="1" ht="18.75">
      <c r="A1004" s="34"/>
      <c r="B1004" s="39"/>
      <c r="C1004" s="39"/>
      <c r="D1004" s="35"/>
      <c r="E1004" s="40"/>
      <c r="F1004" s="39"/>
      <c r="G1004" s="39"/>
      <c r="H1004" s="39"/>
      <c r="I1004" s="34"/>
      <c r="J1004" s="34"/>
      <c r="K1004" s="34"/>
      <c r="L1004" s="34"/>
      <c r="M1004" s="43" t="str">
        <f ca="1">IFERROR(OFFSET('Maximum minutes'!$C$1,T1004,MATCH(IF(G1004&lt;&gt;"",G1004,F1004),OFFSET('Maximum minutes'!$C$1,T1004-1,0,1,U1004+1),0)-1)*IF(OR(ISNUMBER(J1004),J1004="sans examen"),1,0)*IF(W1004&lt;MinDate,1,0),"")</f>
        <v/>
      </c>
      <c r="N1004" s="36">
        <f t="shared" ca="1" si="31"/>
        <v>0</v>
      </c>
      <c r="O1004" s="36" t="e">
        <f ca="1">LEFT(OFFSET(Lists!$Q$2,MATCH(E1004,Lists!$R$3:$R$19,0),0),4)</f>
        <v>#N/A</v>
      </c>
      <c r="P1004" s="36" t="e">
        <f ca="1">MATCH(O1004,Lists!$S$2:$S$640,1)</f>
        <v>#N/A</v>
      </c>
      <c r="Q1004" s="36" t="e">
        <f ca="1">MATCH(LEFT(OFFSET(Lists!$Q$2,MATCH(E1004,Lists!$R$3:$R$19,0)+1,0),4),Lists!$S$3:$S$640,1)</f>
        <v>#N/A</v>
      </c>
      <c r="R1004" s="36" t="e">
        <f ca="1">LEFT(OFFSET(Lists!$S$2,P1004-1+MATCH(F1004,OFFSET(Lists!$T$3,P1004-1,0,Q1004-P1004+1),0),0),6)</f>
        <v>#N/A</v>
      </c>
      <c r="S1004" s="36" t="e">
        <f ca="1">VLOOKUP(R1004,Lists!B:D,3,FALSE)</f>
        <v>#N/A</v>
      </c>
      <c r="T1004" s="36" t="str">
        <f>IF(F1004&lt;&gt;"",MATCH(R1004,'Maximum minutes'!B:B,0),"")</f>
        <v/>
      </c>
      <c r="U1004" s="36">
        <f ca="1">IF(F1004&lt;&gt;"",COUNTA(OFFSET('Maximum minutes'!$C$1,'Annexe A1 Cours'!T1004,0,1,50)),0)</f>
        <v>0</v>
      </c>
      <c r="V1004" s="37">
        <f ca="1">IFERROR(OFFSET('Maximum minutes'!$C$1,T1004+1,-1+MATCH(G1004,OFFSET('Maximum minutes'!$C$1,T1004-1,0,1,50),0)),0)</f>
        <v>0</v>
      </c>
      <c r="W1004" s="38">
        <f t="shared" ca="1" si="30"/>
        <v>0</v>
      </c>
    </row>
    <row r="1005" spans="1:23" s="36" customFormat="1" ht="18.75">
      <c r="A1005" s="34"/>
      <c r="B1005" s="39"/>
      <c r="C1005" s="39"/>
      <c r="D1005" s="35"/>
      <c r="E1005" s="40"/>
      <c r="F1005" s="39"/>
      <c r="G1005" s="39"/>
      <c r="H1005" s="39"/>
      <c r="I1005" s="34"/>
      <c r="J1005" s="34"/>
      <c r="K1005" s="34"/>
      <c r="L1005" s="34"/>
      <c r="M1005" s="43" t="str">
        <f ca="1">IFERROR(OFFSET('Maximum minutes'!$C$1,T1005,MATCH(IF(G1005&lt;&gt;"",G1005,F1005),OFFSET('Maximum minutes'!$C$1,T1005-1,0,1,U1005+1),0)-1)*IF(OR(ISNUMBER(J1005),J1005="sans examen"),1,0)*IF(W1005&lt;MinDate,1,0),"")</f>
        <v/>
      </c>
      <c r="N1005" s="36">
        <f t="shared" ca="1" si="31"/>
        <v>0</v>
      </c>
      <c r="O1005" s="36" t="e">
        <f ca="1">LEFT(OFFSET(Lists!$Q$2,MATCH(E1005,Lists!$R$3:$R$19,0),0),4)</f>
        <v>#N/A</v>
      </c>
      <c r="P1005" s="36" t="e">
        <f ca="1">MATCH(O1005,Lists!$S$2:$S$640,1)</f>
        <v>#N/A</v>
      </c>
      <c r="Q1005" s="36" t="e">
        <f ca="1">MATCH(LEFT(OFFSET(Lists!$Q$2,MATCH(E1005,Lists!$R$3:$R$19,0)+1,0),4),Lists!$S$3:$S$640,1)</f>
        <v>#N/A</v>
      </c>
      <c r="R1005" s="36" t="e">
        <f ca="1">LEFT(OFFSET(Lists!$S$2,P1005-1+MATCH(F1005,OFFSET(Lists!$T$3,P1005-1,0,Q1005-P1005+1),0),0),6)</f>
        <v>#N/A</v>
      </c>
      <c r="S1005" s="36" t="e">
        <f ca="1">VLOOKUP(R1005,Lists!B:D,3,FALSE)</f>
        <v>#N/A</v>
      </c>
      <c r="T1005" s="36" t="str">
        <f>IF(F1005&lt;&gt;"",MATCH(R1005,'Maximum minutes'!B:B,0),"")</f>
        <v/>
      </c>
      <c r="U1005" s="36">
        <f ca="1">IF(F1005&lt;&gt;"",COUNTA(OFFSET('Maximum minutes'!$C$1,'Annexe A1 Cours'!T1005,0,1,50)),0)</f>
        <v>0</v>
      </c>
      <c r="V1005" s="37">
        <f ca="1">IFERROR(OFFSET('Maximum minutes'!$C$1,T1005+1,-1+MATCH(G1005,OFFSET('Maximum minutes'!$C$1,T1005-1,0,1,50),0)),0)</f>
        <v>0</v>
      </c>
      <c r="W1005" s="38">
        <f t="shared" ca="1" si="30"/>
        <v>0</v>
      </c>
    </row>
    <row r="1006" spans="1:23" s="36" customFormat="1" ht="18.75">
      <c r="A1006" s="34"/>
      <c r="B1006" s="39"/>
      <c r="C1006" s="39"/>
      <c r="D1006" s="35"/>
      <c r="E1006" s="40"/>
      <c r="F1006" s="39"/>
      <c r="G1006" s="39"/>
      <c r="H1006" s="39"/>
      <c r="I1006" s="34"/>
      <c r="J1006" s="34"/>
      <c r="K1006" s="34"/>
      <c r="L1006" s="34"/>
      <c r="M1006" s="43" t="str">
        <f ca="1">IFERROR(OFFSET('Maximum minutes'!$C$1,T1006,MATCH(IF(G1006&lt;&gt;"",G1006,F1006),OFFSET('Maximum minutes'!$C$1,T1006-1,0,1,U1006+1),0)-1)*IF(OR(ISNUMBER(J1006),J1006="sans examen"),1,0)*IF(W1006&lt;MinDate,1,0),"")</f>
        <v/>
      </c>
      <c r="N1006" s="36">
        <f t="shared" ca="1" si="31"/>
        <v>0</v>
      </c>
      <c r="O1006" s="36" t="e">
        <f ca="1">LEFT(OFFSET(Lists!$Q$2,MATCH(E1006,Lists!$R$3:$R$19,0),0),4)</f>
        <v>#N/A</v>
      </c>
      <c r="P1006" s="36" t="e">
        <f ca="1">MATCH(O1006,Lists!$S$2:$S$640,1)</f>
        <v>#N/A</v>
      </c>
      <c r="Q1006" s="36" t="e">
        <f ca="1">MATCH(LEFT(OFFSET(Lists!$Q$2,MATCH(E1006,Lists!$R$3:$R$19,0)+1,0),4),Lists!$S$3:$S$640,1)</f>
        <v>#N/A</v>
      </c>
      <c r="R1006" s="36" t="e">
        <f ca="1">LEFT(OFFSET(Lists!$S$2,P1006-1+MATCH(F1006,OFFSET(Lists!$T$3,P1006-1,0,Q1006-P1006+1),0),0),6)</f>
        <v>#N/A</v>
      </c>
      <c r="S1006" s="36" t="e">
        <f ca="1">VLOOKUP(R1006,Lists!B:D,3,FALSE)</f>
        <v>#N/A</v>
      </c>
      <c r="T1006" s="36" t="str">
        <f>IF(F1006&lt;&gt;"",MATCH(R1006,'Maximum minutes'!B:B,0),"")</f>
        <v/>
      </c>
      <c r="U1006" s="36">
        <f ca="1">IF(F1006&lt;&gt;"",COUNTA(OFFSET('Maximum minutes'!$C$1,'Annexe A1 Cours'!T1006,0,1,50)),0)</f>
        <v>0</v>
      </c>
      <c r="V1006" s="37">
        <f ca="1">IFERROR(OFFSET('Maximum minutes'!$C$1,T1006+1,-1+MATCH(G1006,OFFSET('Maximum minutes'!$C$1,T1006-1,0,1,50),0)),0)</f>
        <v>0</v>
      </c>
      <c r="W1006" s="38">
        <f t="shared" ca="1" si="30"/>
        <v>0</v>
      </c>
    </row>
    <row r="1007" spans="1:23" s="36" customFormat="1" ht="18.75">
      <c r="A1007" s="34"/>
      <c r="B1007" s="39"/>
      <c r="C1007" s="39"/>
      <c r="D1007" s="35"/>
      <c r="E1007" s="40"/>
      <c r="F1007" s="39"/>
      <c r="G1007" s="39"/>
      <c r="H1007" s="39"/>
      <c r="I1007" s="34"/>
      <c r="J1007" s="34"/>
      <c r="K1007" s="34"/>
      <c r="L1007" s="34"/>
      <c r="M1007" s="43" t="str">
        <f ca="1">IFERROR(OFFSET('Maximum minutes'!$C$1,T1007,MATCH(IF(G1007&lt;&gt;"",G1007,F1007),OFFSET('Maximum minutes'!$C$1,T1007-1,0,1,U1007+1),0)-1)*IF(OR(ISNUMBER(J1007),J1007="sans examen"),1,0)*IF(W1007&lt;MinDate,1,0),"")</f>
        <v/>
      </c>
      <c r="N1007" s="36">
        <f t="shared" ca="1" si="31"/>
        <v>0</v>
      </c>
      <c r="O1007" s="36" t="e">
        <f ca="1">LEFT(OFFSET(Lists!$Q$2,MATCH(E1007,Lists!$R$3:$R$19,0),0),4)</f>
        <v>#N/A</v>
      </c>
      <c r="P1007" s="36" t="e">
        <f ca="1">MATCH(O1007,Lists!$S$2:$S$640,1)</f>
        <v>#N/A</v>
      </c>
      <c r="Q1007" s="36" t="e">
        <f ca="1">MATCH(LEFT(OFFSET(Lists!$Q$2,MATCH(E1007,Lists!$R$3:$R$19,0)+1,0),4),Lists!$S$3:$S$640,1)</f>
        <v>#N/A</v>
      </c>
      <c r="R1007" s="36" t="e">
        <f ca="1">LEFT(OFFSET(Lists!$S$2,P1007-1+MATCH(F1007,OFFSET(Lists!$T$3,P1007-1,0,Q1007-P1007+1),0),0),6)</f>
        <v>#N/A</v>
      </c>
      <c r="S1007" s="36" t="e">
        <f ca="1">VLOOKUP(R1007,Lists!B:D,3,FALSE)</f>
        <v>#N/A</v>
      </c>
      <c r="T1007" s="36" t="str">
        <f>IF(F1007&lt;&gt;"",MATCH(R1007,'Maximum minutes'!B:B,0),"")</f>
        <v/>
      </c>
      <c r="U1007" s="36">
        <f ca="1">IF(F1007&lt;&gt;"",COUNTA(OFFSET('Maximum minutes'!$C$1,'Annexe A1 Cours'!T1007,0,1,50)),0)</f>
        <v>0</v>
      </c>
      <c r="V1007" s="37">
        <f ca="1">IFERROR(OFFSET('Maximum minutes'!$C$1,T1007+1,-1+MATCH(G1007,OFFSET('Maximum minutes'!$C$1,T1007-1,0,1,50),0)),0)</f>
        <v>0</v>
      </c>
      <c r="W1007" s="38">
        <f t="shared" ca="1" si="30"/>
        <v>0</v>
      </c>
    </row>
    <row r="1008" spans="1:23" s="36" customFormat="1" ht="18.75">
      <c r="A1008" s="34"/>
      <c r="B1008" s="39"/>
      <c r="C1008" s="39"/>
      <c r="D1008" s="35"/>
      <c r="E1008" s="40"/>
      <c r="F1008" s="39"/>
      <c r="G1008" s="39"/>
      <c r="H1008" s="39"/>
      <c r="I1008" s="34"/>
      <c r="J1008" s="34"/>
      <c r="K1008" s="34"/>
      <c r="L1008" s="34"/>
      <c r="M1008" s="43" t="str">
        <f ca="1">IFERROR(OFFSET('Maximum minutes'!$C$1,T1008,MATCH(IF(G1008&lt;&gt;"",G1008,F1008),OFFSET('Maximum minutes'!$C$1,T1008-1,0,1,U1008+1),0)-1)*IF(OR(ISNUMBER(J1008),J1008="sans examen"),1,0)*IF(W1008&lt;MinDate,1,0),"")</f>
        <v/>
      </c>
      <c r="N1008" s="36">
        <f t="shared" ca="1" si="31"/>
        <v>0</v>
      </c>
      <c r="O1008" s="36" t="e">
        <f ca="1">LEFT(OFFSET(Lists!$Q$2,MATCH(E1008,Lists!$R$3:$R$19,0),0),4)</f>
        <v>#N/A</v>
      </c>
      <c r="P1008" s="36" t="e">
        <f ca="1">MATCH(O1008,Lists!$S$2:$S$640,1)</f>
        <v>#N/A</v>
      </c>
      <c r="Q1008" s="36" t="e">
        <f ca="1">MATCH(LEFT(OFFSET(Lists!$Q$2,MATCH(E1008,Lists!$R$3:$R$19,0)+1,0),4),Lists!$S$3:$S$640,1)</f>
        <v>#N/A</v>
      </c>
      <c r="R1008" s="36" t="e">
        <f ca="1">LEFT(OFFSET(Lists!$S$2,P1008-1+MATCH(F1008,OFFSET(Lists!$T$3,P1008-1,0,Q1008-P1008+1),0),0),6)</f>
        <v>#N/A</v>
      </c>
      <c r="S1008" s="36" t="e">
        <f ca="1">VLOOKUP(R1008,Lists!B:D,3,FALSE)</f>
        <v>#N/A</v>
      </c>
      <c r="T1008" s="36" t="str">
        <f>IF(F1008&lt;&gt;"",MATCH(R1008,'Maximum minutes'!B:B,0),"")</f>
        <v/>
      </c>
      <c r="U1008" s="36">
        <f ca="1">IF(F1008&lt;&gt;"",COUNTA(OFFSET('Maximum minutes'!$C$1,'Annexe A1 Cours'!T1008,0,1,50)),0)</f>
        <v>0</v>
      </c>
      <c r="V1008" s="37">
        <f ca="1">IFERROR(OFFSET('Maximum minutes'!$C$1,T1008+1,-1+MATCH(G1008,OFFSET('Maximum minutes'!$C$1,T1008-1,0,1,50),0)),0)</f>
        <v>0</v>
      </c>
      <c r="W1008" s="38">
        <f t="shared" ca="1" si="30"/>
        <v>0</v>
      </c>
    </row>
    <row r="1009" spans="1:23" s="36" customFormat="1" ht="18.75">
      <c r="A1009" s="34"/>
      <c r="B1009" s="39"/>
      <c r="C1009" s="39"/>
      <c r="D1009" s="35"/>
      <c r="E1009" s="40"/>
      <c r="F1009" s="39"/>
      <c r="G1009" s="39"/>
      <c r="H1009" s="39"/>
      <c r="I1009" s="34"/>
      <c r="J1009" s="34"/>
      <c r="K1009" s="34"/>
      <c r="L1009" s="34"/>
      <c r="M1009" s="43" t="str">
        <f ca="1">IFERROR(OFFSET('Maximum minutes'!$C$1,T1009,MATCH(IF(G1009&lt;&gt;"",G1009,F1009),OFFSET('Maximum minutes'!$C$1,T1009-1,0,1,U1009+1),0)-1)*IF(OR(ISNUMBER(J1009),J1009="sans examen"),1,0)*IF(W1009&lt;MinDate,1,0),"")</f>
        <v/>
      </c>
      <c r="N1009" s="36">
        <f t="shared" ca="1" si="31"/>
        <v>0</v>
      </c>
      <c r="O1009" s="36" t="e">
        <f ca="1">LEFT(OFFSET(Lists!$Q$2,MATCH(E1009,Lists!$R$3:$R$19,0),0),4)</f>
        <v>#N/A</v>
      </c>
      <c r="P1009" s="36" t="e">
        <f ca="1">MATCH(O1009,Lists!$S$2:$S$640,1)</f>
        <v>#N/A</v>
      </c>
      <c r="Q1009" s="36" t="e">
        <f ca="1">MATCH(LEFT(OFFSET(Lists!$Q$2,MATCH(E1009,Lists!$R$3:$R$19,0)+1,0),4),Lists!$S$3:$S$640,1)</f>
        <v>#N/A</v>
      </c>
      <c r="R1009" s="36" t="e">
        <f ca="1">LEFT(OFFSET(Lists!$S$2,P1009-1+MATCH(F1009,OFFSET(Lists!$T$3,P1009-1,0,Q1009-P1009+1),0),0),6)</f>
        <v>#N/A</v>
      </c>
      <c r="S1009" s="36" t="e">
        <f ca="1">VLOOKUP(R1009,Lists!B:D,3,FALSE)</f>
        <v>#N/A</v>
      </c>
      <c r="T1009" s="36" t="str">
        <f>IF(F1009&lt;&gt;"",MATCH(R1009,'Maximum minutes'!B:B,0),"")</f>
        <v/>
      </c>
      <c r="U1009" s="36">
        <f ca="1">IF(F1009&lt;&gt;"",COUNTA(OFFSET('Maximum minutes'!$C$1,'Annexe A1 Cours'!T1009,0,1,50)),0)</f>
        <v>0</v>
      </c>
      <c r="V1009" s="37">
        <f ca="1">IFERROR(OFFSET('Maximum minutes'!$C$1,T1009+1,-1+MATCH(G1009,OFFSET('Maximum minutes'!$C$1,T1009-1,0,1,50),0)),0)</f>
        <v>0</v>
      </c>
      <c r="W1009" s="38">
        <f t="shared" ca="1" si="30"/>
        <v>0</v>
      </c>
    </row>
    <row r="1010" spans="1:23" s="36" customFormat="1" ht="18.75">
      <c r="A1010" s="34"/>
      <c r="B1010" s="39"/>
      <c r="C1010" s="39"/>
      <c r="D1010" s="35"/>
      <c r="E1010" s="40"/>
      <c r="F1010" s="39"/>
      <c r="G1010" s="39"/>
      <c r="H1010" s="39"/>
      <c r="I1010" s="34"/>
      <c r="J1010" s="34"/>
      <c r="K1010" s="34"/>
      <c r="L1010" s="34"/>
      <c r="M1010" s="43" t="str">
        <f ca="1">IFERROR(OFFSET('Maximum minutes'!$C$1,T1010,MATCH(IF(G1010&lt;&gt;"",G1010,F1010),OFFSET('Maximum minutes'!$C$1,T1010-1,0,1,U1010+1),0)-1)*IF(OR(ISNUMBER(J1010),J1010="sans examen"),1,0)*IF(W1010&lt;MinDate,1,0),"")</f>
        <v/>
      </c>
      <c r="N1010" s="36">
        <f t="shared" ca="1" si="31"/>
        <v>0</v>
      </c>
      <c r="O1010" s="36" t="e">
        <f ca="1">LEFT(OFFSET(Lists!$Q$2,MATCH(E1010,Lists!$R$3:$R$19,0),0),4)</f>
        <v>#N/A</v>
      </c>
      <c r="P1010" s="36" t="e">
        <f ca="1">MATCH(O1010,Lists!$S$2:$S$640,1)</f>
        <v>#N/A</v>
      </c>
      <c r="Q1010" s="36" t="e">
        <f ca="1">MATCH(LEFT(OFFSET(Lists!$Q$2,MATCH(E1010,Lists!$R$3:$R$19,0)+1,0),4),Lists!$S$3:$S$640,1)</f>
        <v>#N/A</v>
      </c>
      <c r="R1010" s="36" t="e">
        <f ca="1">LEFT(OFFSET(Lists!$S$2,P1010-1+MATCH(F1010,OFFSET(Lists!$T$3,P1010-1,0,Q1010-P1010+1),0),0),6)</f>
        <v>#N/A</v>
      </c>
      <c r="S1010" s="36" t="e">
        <f ca="1">VLOOKUP(R1010,Lists!B:D,3,FALSE)</f>
        <v>#N/A</v>
      </c>
      <c r="T1010" s="36" t="str">
        <f>IF(F1010&lt;&gt;"",MATCH(R1010,'Maximum minutes'!B:B,0),"")</f>
        <v/>
      </c>
      <c r="U1010" s="36">
        <f ca="1">IF(F1010&lt;&gt;"",COUNTA(OFFSET('Maximum minutes'!$C$1,'Annexe A1 Cours'!T1010,0,1,50)),0)</f>
        <v>0</v>
      </c>
      <c r="V1010" s="37">
        <f ca="1">IFERROR(OFFSET('Maximum minutes'!$C$1,T1010+1,-1+MATCH(G1010,OFFSET('Maximum minutes'!$C$1,T1010-1,0,1,50),0)),0)</f>
        <v>0</v>
      </c>
      <c r="W1010" s="38">
        <f t="shared" ca="1" si="30"/>
        <v>0</v>
      </c>
    </row>
    <row r="1011" spans="1:23" s="36" customFormat="1" ht="18.75">
      <c r="A1011" s="34"/>
      <c r="B1011" s="39"/>
      <c r="C1011" s="39"/>
      <c r="D1011" s="35"/>
      <c r="E1011" s="40"/>
      <c r="F1011" s="39"/>
      <c r="G1011" s="39"/>
      <c r="H1011" s="39"/>
      <c r="I1011" s="34"/>
      <c r="J1011" s="34"/>
      <c r="K1011" s="34"/>
      <c r="L1011" s="34"/>
      <c r="M1011" s="43" t="str">
        <f ca="1">IFERROR(OFFSET('Maximum minutes'!$C$1,T1011,MATCH(IF(G1011&lt;&gt;"",G1011,F1011),OFFSET('Maximum minutes'!$C$1,T1011-1,0,1,U1011+1),0)-1)*IF(OR(ISNUMBER(J1011),J1011="sans examen"),1,0)*IF(W1011&lt;MinDate,1,0),"")</f>
        <v/>
      </c>
      <c r="N1011" s="36">
        <f t="shared" ca="1" si="31"/>
        <v>0</v>
      </c>
      <c r="O1011" s="36" t="e">
        <f ca="1">LEFT(OFFSET(Lists!$Q$2,MATCH(E1011,Lists!$R$3:$R$19,0),0),4)</f>
        <v>#N/A</v>
      </c>
      <c r="P1011" s="36" t="e">
        <f ca="1">MATCH(O1011,Lists!$S$2:$S$640,1)</f>
        <v>#N/A</v>
      </c>
      <c r="Q1011" s="36" t="e">
        <f ca="1">MATCH(LEFT(OFFSET(Lists!$Q$2,MATCH(E1011,Lists!$R$3:$R$19,0)+1,0),4),Lists!$S$3:$S$640,1)</f>
        <v>#N/A</v>
      </c>
      <c r="R1011" s="36" t="e">
        <f ca="1">LEFT(OFFSET(Lists!$S$2,P1011-1+MATCH(F1011,OFFSET(Lists!$T$3,P1011-1,0,Q1011-P1011+1),0),0),6)</f>
        <v>#N/A</v>
      </c>
      <c r="S1011" s="36" t="e">
        <f ca="1">VLOOKUP(R1011,Lists!B:D,3,FALSE)</f>
        <v>#N/A</v>
      </c>
      <c r="T1011" s="36" t="str">
        <f>IF(F1011&lt;&gt;"",MATCH(R1011,'Maximum minutes'!B:B,0),"")</f>
        <v/>
      </c>
      <c r="U1011" s="36">
        <f ca="1">IF(F1011&lt;&gt;"",COUNTA(OFFSET('Maximum minutes'!$C$1,'Annexe A1 Cours'!T1011,0,1,50)),0)</f>
        <v>0</v>
      </c>
      <c r="V1011" s="37">
        <f ca="1">IFERROR(OFFSET('Maximum minutes'!$C$1,T1011+1,-1+MATCH(G1011,OFFSET('Maximum minutes'!$C$1,T1011-1,0,1,50),0)),0)</f>
        <v>0</v>
      </c>
      <c r="W1011" s="38">
        <f t="shared" ca="1" si="30"/>
        <v>0</v>
      </c>
    </row>
    <row r="1012" spans="1:23" s="36" customFormat="1" ht="18.75">
      <c r="A1012" s="34"/>
      <c r="B1012" s="39"/>
      <c r="C1012" s="39"/>
      <c r="D1012" s="35"/>
      <c r="E1012" s="40"/>
      <c r="F1012" s="39"/>
      <c r="G1012" s="39"/>
      <c r="H1012" s="39"/>
      <c r="I1012" s="34"/>
      <c r="J1012" s="34"/>
      <c r="K1012" s="34"/>
      <c r="L1012" s="34"/>
      <c r="M1012" s="43" t="str">
        <f ca="1">IFERROR(OFFSET('Maximum minutes'!$C$1,T1012,MATCH(IF(G1012&lt;&gt;"",G1012,F1012),OFFSET('Maximum minutes'!$C$1,T1012-1,0,1,U1012+1),0)-1)*IF(OR(ISNUMBER(J1012),J1012="sans examen"),1,0)*IF(W1012&lt;MinDate,1,0),"")</f>
        <v/>
      </c>
      <c r="N1012" s="36">
        <f t="shared" ca="1" si="31"/>
        <v>0</v>
      </c>
      <c r="O1012" s="36" t="e">
        <f ca="1">LEFT(OFFSET(Lists!$Q$2,MATCH(E1012,Lists!$R$3:$R$19,0),0),4)</f>
        <v>#N/A</v>
      </c>
      <c r="P1012" s="36" t="e">
        <f ca="1">MATCH(O1012,Lists!$S$2:$S$640,1)</f>
        <v>#N/A</v>
      </c>
      <c r="Q1012" s="36" t="e">
        <f ca="1">MATCH(LEFT(OFFSET(Lists!$Q$2,MATCH(E1012,Lists!$R$3:$R$19,0)+1,0),4),Lists!$S$3:$S$640,1)</f>
        <v>#N/A</v>
      </c>
      <c r="R1012" s="36" t="e">
        <f ca="1">LEFT(OFFSET(Lists!$S$2,P1012-1+MATCH(F1012,OFFSET(Lists!$T$3,P1012-1,0,Q1012-P1012+1),0),0),6)</f>
        <v>#N/A</v>
      </c>
      <c r="S1012" s="36" t="e">
        <f ca="1">VLOOKUP(R1012,Lists!B:D,3,FALSE)</f>
        <v>#N/A</v>
      </c>
      <c r="T1012" s="36" t="str">
        <f>IF(F1012&lt;&gt;"",MATCH(R1012,'Maximum minutes'!B:B,0),"")</f>
        <v/>
      </c>
      <c r="U1012" s="36">
        <f ca="1">IF(F1012&lt;&gt;"",COUNTA(OFFSET('Maximum minutes'!$C$1,'Annexe A1 Cours'!T1012,0,1,50)),0)</f>
        <v>0</v>
      </c>
      <c r="V1012" s="37">
        <f ca="1">IFERROR(OFFSET('Maximum minutes'!$C$1,T1012+1,-1+MATCH(G1012,OFFSET('Maximum minutes'!$C$1,T1012-1,0,1,50),0)),0)</f>
        <v>0</v>
      </c>
      <c r="W1012" s="38">
        <f t="shared" ca="1" si="30"/>
        <v>0</v>
      </c>
    </row>
    <row r="1013" spans="1:23" s="36" customFormat="1" ht="18.75">
      <c r="A1013" s="34"/>
      <c r="B1013" s="39"/>
      <c r="C1013" s="39"/>
      <c r="D1013" s="35"/>
      <c r="E1013" s="40"/>
      <c r="F1013" s="39"/>
      <c r="G1013" s="39"/>
      <c r="H1013" s="39"/>
      <c r="I1013" s="34"/>
      <c r="J1013" s="34"/>
      <c r="K1013" s="34"/>
      <c r="L1013" s="34"/>
      <c r="M1013" s="43" t="str">
        <f ca="1">IFERROR(OFFSET('Maximum minutes'!$C$1,T1013,MATCH(IF(G1013&lt;&gt;"",G1013,F1013),OFFSET('Maximum minutes'!$C$1,T1013-1,0,1,U1013+1),0)-1)*IF(OR(ISNUMBER(J1013),J1013="sans examen"),1,0)*IF(W1013&lt;MinDate,1,0),"")</f>
        <v/>
      </c>
      <c r="N1013" s="36">
        <f t="shared" ca="1" si="31"/>
        <v>0</v>
      </c>
      <c r="O1013" s="36" t="e">
        <f ca="1">LEFT(OFFSET(Lists!$Q$2,MATCH(E1013,Lists!$R$3:$R$19,0),0),4)</f>
        <v>#N/A</v>
      </c>
      <c r="P1013" s="36" t="e">
        <f ca="1">MATCH(O1013,Lists!$S$2:$S$640,1)</f>
        <v>#N/A</v>
      </c>
      <c r="Q1013" s="36" t="e">
        <f ca="1">MATCH(LEFT(OFFSET(Lists!$Q$2,MATCH(E1013,Lists!$R$3:$R$19,0)+1,0),4),Lists!$S$3:$S$640,1)</f>
        <v>#N/A</v>
      </c>
      <c r="R1013" s="36" t="e">
        <f ca="1">LEFT(OFFSET(Lists!$S$2,P1013-1+MATCH(F1013,OFFSET(Lists!$T$3,P1013-1,0,Q1013-P1013+1),0),0),6)</f>
        <v>#N/A</v>
      </c>
      <c r="S1013" s="36" t="e">
        <f ca="1">VLOOKUP(R1013,Lists!B:D,3,FALSE)</f>
        <v>#N/A</v>
      </c>
      <c r="T1013" s="36" t="str">
        <f>IF(F1013&lt;&gt;"",MATCH(R1013,'Maximum minutes'!B:B,0),"")</f>
        <v/>
      </c>
      <c r="U1013" s="36">
        <f ca="1">IF(F1013&lt;&gt;"",COUNTA(OFFSET('Maximum minutes'!$C$1,'Annexe A1 Cours'!T1013,0,1,50)),0)</f>
        <v>0</v>
      </c>
      <c r="V1013" s="37">
        <f ca="1">IFERROR(OFFSET('Maximum minutes'!$C$1,T1013+1,-1+MATCH(G1013,OFFSET('Maximum minutes'!$C$1,T1013-1,0,1,50),0)),0)</f>
        <v>0</v>
      </c>
      <c r="W1013" s="38">
        <f t="shared" ca="1" si="30"/>
        <v>0</v>
      </c>
    </row>
    <row r="1014" spans="1:23" s="36" customFormat="1" ht="18.75">
      <c r="A1014" s="34"/>
      <c r="B1014" s="39"/>
      <c r="C1014" s="39"/>
      <c r="D1014" s="35"/>
      <c r="E1014" s="40"/>
      <c r="F1014" s="39"/>
      <c r="G1014" s="39"/>
      <c r="H1014" s="39"/>
      <c r="I1014" s="34"/>
      <c r="J1014" s="34"/>
      <c r="K1014" s="34"/>
      <c r="L1014" s="34"/>
      <c r="M1014" s="43" t="str">
        <f ca="1">IFERROR(OFFSET('Maximum minutes'!$C$1,T1014,MATCH(IF(G1014&lt;&gt;"",G1014,F1014),OFFSET('Maximum minutes'!$C$1,T1014-1,0,1,U1014+1),0)-1)*IF(OR(ISNUMBER(J1014),J1014="sans examen"),1,0)*IF(W1014&lt;MinDate,1,0),"")</f>
        <v/>
      </c>
      <c r="N1014" s="36">
        <f t="shared" ca="1" si="31"/>
        <v>0</v>
      </c>
      <c r="O1014" s="36" t="e">
        <f ca="1">LEFT(OFFSET(Lists!$Q$2,MATCH(E1014,Lists!$R$3:$R$19,0),0),4)</f>
        <v>#N/A</v>
      </c>
      <c r="P1014" s="36" t="e">
        <f ca="1">MATCH(O1014,Lists!$S$2:$S$640,1)</f>
        <v>#N/A</v>
      </c>
      <c r="Q1014" s="36" t="e">
        <f ca="1">MATCH(LEFT(OFFSET(Lists!$Q$2,MATCH(E1014,Lists!$R$3:$R$19,0)+1,0),4),Lists!$S$3:$S$640,1)</f>
        <v>#N/A</v>
      </c>
      <c r="R1014" s="36" t="e">
        <f ca="1">LEFT(OFFSET(Lists!$S$2,P1014-1+MATCH(F1014,OFFSET(Lists!$T$3,P1014-1,0,Q1014-P1014+1),0),0),6)</f>
        <v>#N/A</v>
      </c>
      <c r="S1014" s="36" t="e">
        <f ca="1">VLOOKUP(R1014,Lists!B:D,3,FALSE)</f>
        <v>#N/A</v>
      </c>
      <c r="T1014" s="36" t="str">
        <f>IF(F1014&lt;&gt;"",MATCH(R1014,'Maximum minutes'!B:B,0),"")</f>
        <v/>
      </c>
      <c r="U1014" s="36">
        <f ca="1">IF(F1014&lt;&gt;"",COUNTA(OFFSET('Maximum minutes'!$C$1,'Annexe A1 Cours'!T1014,0,1,50)),0)</f>
        <v>0</v>
      </c>
      <c r="V1014" s="37">
        <f ca="1">IFERROR(OFFSET('Maximum minutes'!$C$1,T1014+1,-1+MATCH(G1014,OFFSET('Maximum minutes'!$C$1,T1014-1,0,1,50),0)),0)</f>
        <v>0</v>
      </c>
      <c r="W1014" s="38">
        <f t="shared" ca="1" si="30"/>
        <v>0</v>
      </c>
    </row>
    <row r="1015" spans="1:23" s="36" customFormat="1" ht="18.75">
      <c r="A1015" s="34"/>
      <c r="B1015" s="39"/>
      <c r="C1015" s="39"/>
      <c r="D1015" s="35"/>
      <c r="E1015" s="40"/>
      <c r="F1015" s="39"/>
      <c r="G1015" s="39"/>
      <c r="H1015" s="39"/>
      <c r="I1015" s="34"/>
      <c r="J1015" s="34"/>
      <c r="K1015" s="34"/>
      <c r="L1015" s="34"/>
      <c r="M1015" s="43" t="str">
        <f ca="1">IFERROR(OFFSET('Maximum minutes'!$C$1,T1015,MATCH(IF(G1015&lt;&gt;"",G1015,F1015),OFFSET('Maximum minutes'!$C$1,T1015-1,0,1,U1015+1),0)-1)*IF(OR(ISNUMBER(J1015),J1015="sans examen"),1,0)*IF(W1015&lt;MinDate,1,0),"")</f>
        <v/>
      </c>
      <c r="N1015" s="36">
        <f t="shared" ca="1" si="31"/>
        <v>0</v>
      </c>
      <c r="O1015" s="36" t="e">
        <f ca="1">LEFT(OFFSET(Lists!$Q$2,MATCH(E1015,Lists!$R$3:$R$19,0),0),4)</f>
        <v>#N/A</v>
      </c>
      <c r="P1015" s="36" t="e">
        <f ca="1">MATCH(O1015,Lists!$S$2:$S$640,1)</f>
        <v>#N/A</v>
      </c>
      <c r="Q1015" s="36" t="e">
        <f ca="1">MATCH(LEFT(OFFSET(Lists!$Q$2,MATCH(E1015,Lists!$R$3:$R$19,0)+1,0),4),Lists!$S$3:$S$640,1)</f>
        <v>#N/A</v>
      </c>
      <c r="R1015" s="36" t="e">
        <f ca="1">LEFT(OFFSET(Lists!$S$2,P1015-1+MATCH(F1015,OFFSET(Lists!$T$3,P1015-1,0,Q1015-P1015+1),0),0),6)</f>
        <v>#N/A</v>
      </c>
      <c r="S1015" s="36" t="e">
        <f ca="1">VLOOKUP(R1015,Lists!B:D,3,FALSE)</f>
        <v>#N/A</v>
      </c>
      <c r="T1015" s="36" t="str">
        <f>IF(F1015&lt;&gt;"",MATCH(R1015,'Maximum minutes'!B:B,0),"")</f>
        <v/>
      </c>
      <c r="U1015" s="36">
        <f ca="1">IF(F1015&lt;&gt;"",COUNTA(OFFSET('Maximum minutes'!$C$1,'Annexe A1 Cours'!T1015,0,1,50)),0)</f>
        <v>0</v>
      </c>
      <c r="V1015" s="37">
        <f ca="1">IFERROR(OFFSET('Maximum minutes'!$C$1,T1015+1,-1+MATCH(G1015,OFFSET('Maximum minutes'!$C$1,T1015-1,0,1,50),0)),0)</f>
        <v>0</v>
      </c>
      <c r="W1015" s="38">
        <f t="shared" ca="1" si="30"/>
        <v>0</v>
      </c>
    </row>
    <row r="1016" spans="1:23" s="36" customFormat="1" ht="18.75">
      <c r="A1016" s="34"/>
      <c r="B1016" s="39"/>
      <c r="C1016" s="39"/>
      <c r="D1016" s="35"/>
      <c r="E1016" s="40"/>
      <c r="F1016" s="39"/>
      <c r="G1016" s="39"/>
      <c r="H1016" s="39"/>
      <c r="I1016" s="34"/>
      <c r="J1016" s="34"/>
      <c r="K1016" s="34"/>
      <c r="L1016" s="34"/>
      <c r="M1016" s="43" t="str">
        <f ca="1">IFERROR(OFFSET('Maximum minutes'!$C$1,T1016,MATCH(IF(G1016&lt;&gt;"",G1016,F1016),OFFSET('Maximum minutes'!$C$1,T1016-1,0,1,U1016+1),0)-1)*IF(OR(ISNUMBER(J1016),J1016="sans examen"),1,0)*IF(W1016&lt;MinDate,1,0),"")</f>
        <v/>
      </c>
      <c r="N1016" s="36">
        <f t="shared" ca="1" si="31"/>
        <v>0</v>
      </c>
      <c r="O1016" s="36" t="e">
        <f ca="1">LEFT(OFFSET(Lists!$Q$2,MATCH(E1016,Lists!$R$3:$R$19,0),0),4)</f>
        <v>#N/A</v>
      </c>
      <c r="P1016" s="36" t="e">
        <f ca="1">MATCH(O1016,Lists!$S$2:$S$640,1)</f>
        <v>#N/A</v>
      </c>
      <c r="Q1016" s="36" t="e">
        <f ca="1">MATCH(LEFT(OFFSET(Lists!$Q$2,MATCH(E1016,Lists!$R$3:$R$19,0)+1,0),4),Lists!$S$3:$S$640,1)</f>
        <v>#N/A</v>
      </c>
      <c r="R1016" s="36" t="e">
        <f ca="1">LEFT(OFFSET(Lists!$S$2,P1016-1+MATCH(F1016,OFFSET(Lists!$T$3,P1016-1,0,Q1016-P1016+1),0),0),6)</f>
        <v>#N/A</v>
      </c>
      <c r="S1016" s="36" t="e">
        <f ca="1">VLOOKUP(R1016,Lists!B:D,3,FALSE)</f>
        <v>#N/A</v>
      </c>
      <c r="T1016" s="36" t="str">
        <f>IF(F1016&lt;&gt;"",MATCH(R1016,'Maximum minutes'!B:B,0),"")</f>
        <v/>
      </c>
      <c r="U1016" s="36">
        <f ca="1">IF(F1016&lt;&gt;"",COUNTA(OFFSET('Maximum minutes'!$C$1,'Annexe A1 Cours'!T1016,0,1,50)),0)</f>
        <v>0</v>
      </c>
      <c r="V1016" s="37">
        <f ca="1">IFERROR(OFFSET('Maximum minutes'!$C$1,T1016+1,-1+MATCH(G1016,OFFSET('Maximum minutes'!$C$1,T1016-1,0,1,50),0)),0)</f>
        <v>0</v>
      </c>
      <c r="W1016" s="38">
        <f t="shared" ca="1" si="30"/>
        <v>0</v>
      </c>
    </row>
    <row r="1017" spans="1:23" s="36" customFormat="1" ht="18.75">
      <c r="A1017" s="34"/>
      <c r="B1017" s="39"/>
      <c r="C1017" s="39"/>
      <c r="D1017" s="35"/>
      <c r="E1017" s="40"/>
      <c r="F1017" s="39"/>
      <c r="G1017" s="39"/>
      <c r="H1017" s="39"/>
      <c r="I1017" s="34"/>
      <c r="J1017" s="34"/>
      <c r="K1017" s="34"/>
      <c r="L1017" s="34"/>
      <c r="M1017" s="43" t="str">
        <f ca="1">IFERROR(OFFSET('Maximum minutes'!$C$1,T1017,MATCH(IF(G1017&lt;&gt;"",G1017,F1017),OFFSET('Maximum minutes'!$C$1,T1017-1,0,1,U1017+1),0)-1)*IF(OR(ISNUMBER(J1017),J1017="sans examen"),1,0)*IF(W1017&lt;MinDate,1,0),"")</f>
        <v/>
      </c>
      <c r="N1017" s="36">
        <f t="shared" ca="1" si="31"/>
        <v>0</v>
      </c>
      <c r="O1017" s="36" t="e">
        <f ca="1">LEFT(OFFSET(Lists!$Q$2,MATCH(E1017,Lists!$R$3:$R$19,0),0),4)</f>
        <v>#N/A</v>
      </c>
      <c r="P1017" s="36" t="e">
        <f ca="1">MATCH(O1017,Lists!$S$2:$S$640,1)</f>
        <v>#N/A</v>
      </c>
      <c r="Q1017" s="36" t="e">
        <f ca="1">MATCH(LEFT(OFFSET(Lists!$Q$2,MATCH(E1017,Lists!$R$3:$R$19,0)+1,0),4),Lists!$S$3:$S$640,1)</f>
        <v>#N/A</v>
      </c>
      <c r="R1017" s="36" t="e">
        <f ca="1">LEFT(OFFSET(Lists!$S$2,P1017-1+MATCH(F1017,OFFSET(Lists!$T$3,P1017-1,0,Q1017-P1017+1),0),0),6)</f>
        <v>#N/A</v>
      </c>
      <c r="S1017" s="36" t="e">
        <f ca="1">VLOOKUP(R1017,Lists!B:D,3,FALSE)</f>
        <v>#N/A</v>
      </c>
      <c r="T1017" s="36" t="str">
        <f>IF(F1017&lt;&gt;"",MATCH(R1017,'Maximum minutes'!B:B,0),"")</f>
        <v/>
      </c>
      <c r="U1017" s="36">
        <f ca="1">IF(F1017&lt;&gt;"",COUNTA(OFFSET('Maximum minutes'!$C$1,'Annexe A1 Cours'!T1017,0,1,50)),0)</f>
        <v>0</v>
      </c>
      <c r="V1017" s="37">
        <f ca="1">IFERROR(OFFSET('Maximum minutes'!$C$1,T1017+1,-1+MATCH(G1017,OFFSET('Maximum minutes'!$C$1,T1017-1,0,1,50),0)),0)</f>
        <v>0</v>
      </c>
      <c r="W1017" s="38">
        <f t="shared" ca="1" si="30"/>
        <v>0</v>
      </c>
    </row>
    <row r="1018" spans="1:23" s="36" customFormat="1" ht="18.75">
      <c r="A1018" s="34"/>
      <c r="B1018" s="39"/>
      <c r="C1018" s="39"/>
      <c r="D1018" s="35"/>
      <c r="E1018" s="40"/>
      <c r="F1018" s="39"/>
      <c r="G1018" s="39"/>
      <c r="H1018" s="39"/>
      <c r="I1018" s="34"/>
      <c r="J1018" s="34"/>
      <c r="K1018" s="34"/>
      <c r="L1018" s="34"/>
      <c r="M1018" s="43" t="str">
        <f ca="1">IFERROR(OFFSET('Maximum minutes'!$C$1,T1018,MATCH(IF(G1018&lt;&gt;"",G1018,F1018),OFFSET('Maximum minutes'!$C$1,T1018-1,0,1,U1018+1),0)-1)*IF(OR(ISNUMBER(J1018),J1018="sans examen"),1,0)*IF(W1018&lt;MinDate,1,0),"")</f>
        <v/>
      </c>
      <c r="N1018" s="36">
        <f t="shared" ca="1" si="31"/>
        <v>0</v>
      </c>
      <c r="O1018" s="36" t="e">
        <f ca="1">LEFT(OFFSET(Lists!$Q$2,MATCH(E1018,Lists!$R$3:$R$19,0),0),4)</f>
        <v>#N/A</v>
      </c>
      <c r="P1018" s="36" t="e">
        <f ca="1">MATCH(O1018,Lists!$S$2:$S$640,1)</f>
        <v>#N/A</v>
      </c>
      <c r="Q1018" s="36" t="e">
        <f ca="1">MATCH(LEFT(OFFSET(Lists!$Q$2,MATCH(E1018,Lists!$R$3:$R$19,0)+1,0),4),Lists!$S$3:$S$640,1)</f>
        <v>#N/A</v>
      </c>
      <c r="R1018" s="36" t="e">
        <f ca="1">LEFT(OFFSET(Lists!$S$2,P1018-1+MATCH(F1018,OFFSET(Lists!$T$3,P1018-1,0,Q1018-P1018+1),0),0),6)</f>
        <v>#N/A</v>
      </c>
      <c r="S1018" s="36" t="e">
        <f ca="1">VLOOKUP(R1018,Lists!B:D,3,FALSE)</f>
        <v>#N/A</v>
      </c>
      <c r="T1018" s="36" t="str">
        <f>IF(F1018&lt;&gt;"",MATCH(R1018,'Maximum minutes'!B:B,0),"")</f>
        <v/>
      </c>
      <c r="U1018" s="36">
        <f ca="1">IF(F1018&lt;&gt;"",COUNTA(OFFSET('Maximum minutes'!$C$1,'Annexe A1 Cours'!T1018,0,1,50)),0)</f>
        <v>0</v>
      </c>
      <c r="V1018" s="37">
        <f ca="1">IFERROR(OFFSET('Maximum minutes'!$C$1,T1018+1,-1+MATCH(G1018,OFFSET('Maximum minutes'!$C$1,T1018-1,0,1,50),0)),0)</f>
        <v>0</v>
      </c>
      <c r="W1018" s="38">
        <f t="shared" ca="1" si="30"/>
        <v>0</v>
      </c>
    </row>
    <row r="1019" spans="1:23" s="36" customFormat="1" ht="18.75">
      <c r="A1019" s="34"/>
      <c r="B1019" s="39"/>
      <c r="C1019" s="39"/>
      <c r="D1019" s="35"/>
      <c r="E1019" s="40"/>
      <c r="F1019" s="39"/>
      <c r="G1019" s="39"/>
      <c r="H1019" s="39"/>
      <c r="I1019" s="34"/>
      <c r="J1019" s="34"/>
      <c r="K1019" s="34"/>
      <c r="L1019" s="34"/>
      <c r="M1019" s="43" t="str">
        <f ca="1">IFERROR(OFFSET('Maximum minutes'!$C$1,T1019,MATCH(IF(G1019&lt;&gt;"",G1019,F1019),OFFSET('Maximum minutes'!$C$1,T1019-1,0,1,U1019+1),0)-1)*IF(OR(ISNUMBER(J1019),J1019="sans examen"),1,0)*IF(W1019&lt;MinDate,1,0),"")</f>
        <v/>
      </c>
      <c r="N1019" s="36">
        <f t="shared" ca="1" si="31"/>
        <v>0</v>
      </c>
      <c r="O1019" s="36" t="e">
        <f ca="1">LEFT(OFFSET(Lists!$Q$2,MATCH(E1019,Lists!$R$3:$R$19,0),0),4)</f>
        <v>#N/A</v>
      </c>
      <c r="P1019" s="36" t="e">
        <f ca="1">MATCH(O1019,Lists!$S$2:$S$640,1)</f>
        <v>#N/A</v>
      </c>
      <c r="Q1019" s="36" t="e">
        <f ca="1">MATCH(LEFT(OFFSET(Lists!$Q$2,MATCH(E1019,Lists!$R$3:$R$19,0)+1,0),4),Lists!$S$3:$S$640,1)</f>
        <v>#N/A</v>
      </c>
      <c r="R1019" s="36" t="e">
        <f ca="1">LEFT(OFFSET(Lists!$S$2,P1019-1+MATCH(F1019,OFFSET(Lists!$T$3,P1019-1,0,Q1019-P1019+1),0),0),6)</f>
        <v>#N/A</v>
      </c>
      <c r="S1019" s="36" t="e">
        <f ca="1">VLOOKUP(R1019,Lists!B:D,3,FALSE)</f>
        <v>#N/A</v>
      </c>
      <c r="T1019" s="36" t="str">
        <f>IF(F1019&lt;&gt;"",MATCH(R1019,'Maximum minutes'!B:B,0),"")</f>
        <v/>
      </c>
      <c r="U1019" s="36">
        <f ca="1">IF(F1019&lt;&gt;"",COUNTA(OFFSET('Maximum minutes'!$C$1,'Annexe A1 Cours'!T1019,0,1,50)),0)</f>
        <v>0</v>
      </c>
      <c r="V1019" s="37">
        <f ca="1">IFERROR(OFFSET('Maximum minutes'!$C$1,T1019+1,-1+MATCH(G1019,OFFSET('Maximum minutes'!$C$1,T1019-1,0,1,50),0)),0)</f>
        <v>0</v>
      </c>
      <c r="W1019" s="38">
        <f t="shared" ca="1" si="30"/>
        <v>0</v>
      </c>
    </row>
    <row r="1020" spans="1:23" s="36" customFormat="1" ht="18.75">
      <c r="A1020" s="34"/>
      <c r="B1020" s="39"/>
      <c r="C1020" s="39"/>
      <c r="D1020" s="35"/>
      <c r="E1020" s="40"/>
      <c r="F1020" s="39"/>
      <c r="G1020" s="39"/>
      <c r="H1020" s="39"/>
      <c r="I1020" s="34"/>
      <c r="J1020" s="34"/>
      <c r="K1020" s="34"/>
      <c r="L1020" s="34"/>
      <c r="M1020" s="43" t="str">
        <f ca="1">IFERROR(OFFSET('Maximum minutes'!$C$1,T1020,MATCH(IF(G1020&lt;&gt;"",G1020,F1020),OFFSET('Maximum minutes'!$C$1,T1020-1,0,1,U1020+1),0)-1)*IF(OR(ISNUMBER(J1020),J1020="sans examen"),1,0)*IF(W1020&lt;MinDate,1,0),"")</f>
        <v/>
      </c>
      <c r="N1020" s="36">
        <f t="shared" ca="1" si="31"/>
        <v>0</v>
      </c>
      <c r="O1020" s="36" t="e">
        <f ca="1">LEFT(OFFSET(Lists!$Q$2,MATCH(E1020,Lists!$R$3:$R$19,0),0),4)</f>
        <v>#N/A</v>
      </c>
      <c r="P1020" s="36" t="e">
        <f ca="1">MATCH(O1020,Lists!$S$2:$S$640,1)</f>
        <v>#N/A</v>
      </c>
      <c r="Q1020" s="36" t="e">
        <f ca="1">MATCH(LEFT(OFFSET(Lists!$Q$2,MATCH(E1020,Lists!$R$3:$R$19,0)+1,0),4),Lists!$S$3:$S$640,1)</f>
        <v>#N/A</v>
      </c>
      <c r="R1020" s="36" t="e">
        <f ca="1">LEFT(OFFSET(Lists!$S$2,P1020-1+MATCH(F1020,OFFSET(Lists!$T$3,P1020-1,0,Q1020-P1020+1),0),0),6)</f>
        <v>#N/A</v>
      </c>
      <c r="S1020" s="36" t="e">
        <f ca="1">VLOOKUP(R1020,Lists!B:D,3,FALSE)</f>
        <v>#N/A</v>
      </c>
      <c r="T1020" s="36" t="str">
        <f>IF(F1020&lt;&gt;"",MATCH(R1020,'Maximum minutes'!B:B,0),"")</f>
        <v/>
      </c>
      <c r="U1020" s="36">
        <f ca="1">IF(F1020&lt;&gt;"",COUNTA(OFFSET('Maximum minutes'!$C$1,'Annexe A1 Cours'!T1020,0,1,50)),0)</f>
        <v>0</v>
      </c>
      <c r="V1020" s="37">
        <f ca="1">IFERROR(OFFSET('Maximum minutes'!$C$1,T1020+1,-1+MATCH(G1020,OFFSET('Maximum minutes'!$C$1,T1020-1,0,1,50),0)),0)</f>
        <v>0</v>
      </c>
      <c r="W1020" s="38">
        <f t="shared" ca="1" si="30"/>
        <v>0</v>
      </c>
    </row>
    <row r="1021" spans="1:23" s="36" customFormat="1" ht="18.75">
      <c r="A1021" s="34"/>
      <c r="B1021" s="39"/>
      <c r="C1021" s="39"/>
      <c r="D1021" s="35"/>
      <c r="E1021" s="40"/>
      <c r="F1021" s="39"/>
      <c r="G1021" s="39"/>
      <c r="H1021" s="39"/>
      <c r="I1021" s="34"/>
      <c r="J1021" s="34"/>
      <c r="K1021" s="34"/>
      <c r="L1021" s="34"/>
      <c r="M1021" s="43" t="str">
        <f ca="1">IFERROR(OFFSET('Maximum minutes'!$C$1,T1021,MATCH(IF(G1021&lt;&gt;"",G1021,F1021),OFFSET('Maximum minutes'!$C$1,T1021-1,0,1,U1021+1),0)-1)*IF(OR(ISNUMBER(J1021),J1021="sans examen"),1,0)*IF(W1021&lt;MinDate,1,0),"")</f>
        <v/>
      </c>
      <c r="N1021" s="36">
        <f t="shared" ca="1" si="31"/>
        <v>0</v>
      </c>
      <c r="O1021" s="36" t="e">
        <f ca="1">LEFT(OFFSET(Lists!$Q$2,MATCH(E1021,Lists!$R$3:$R$19,0),0),4)</f>
        <v>#N/A</v>
      </c>
      <c r="P1021" s="36" t="e">
        <f ca="1">MATCH(O1021,Lists!$S$2:$S$640,1)</f>
        <v>#N/A</v>
      </c>
      <c r="Q1021" s="36" t="e">
        <f ca="1">MATCH(LEFT(OFFSET(Lists!$Q$2,MATCH(E1021,Lists!$R$3:$R$19,0)+1,0),4),Lists!$S$3:$S$640,1)</f>
        <v>#N/A</v>
      </c>
      <c r="R1021" s="36" t="e">
        <f ca="1">LEFT(OFFSET(Lists!$S$2,P1021-1+MATCH(F1021,OFFSET(Lists!$T$3,P1021-1,0,Q1021-P1021+1),0),0),6)</f>
        <v>#N/A</v>
      </c>
      <c r="S1021" s="36" t="e">
        <f ca="1">VLOOKUP(R1021,Lists!B:D,3,FALSE)</f>
        <v>#N/A</v>
      </c>
      <c r="T1021" s="36" t="str">
        <f>IF(F1021&lt;&gt;"",MATCH(R1021,'Maximum minutes'!B:B,0),"")</f>
        <v/>
      </c>
      <c r="U1021" s="36">
        <f ca="1">IF(F1021&lt;&gt;"",COUNTA(OFFSET('Maximum minutes'!$C$1,'Annexe A1 Cours'!T1021,0,1,50)),0)</f>
        <v>0</v>
      </c>
      <c r="V1021" s="37">
        <f ca="1">IFERROR(OFFSET('Maximum minutes'!$C$1,T1021+1,-1+MATCH(G1021,OFFSET('Maximum minutes'!$C$1,T1021-1,0,1,50),0)),0)</f>
        <v>0</v>
      </c>
      <c r="W1021" s="38">
        <f t="shared" ca="1" si="30"/>
        <v>0</v>
      </c>
    </row>
    <row r="1022" spans="1:23" s="36" customFormat="1" ht="18.75">
      <c r="A1022" s="34"/>
      <c r="B1022" s="39"/>
      <c r="C1022" s="39"/>
      <c r="D1022" s="35"/>
      <c r="E1022" s="40"/>
      <c r="F1022" s="39"/>
      <c r="G1022" s="39"/>
      <c r="H1022" s="39"/>
      <c r="I1022" s="34"/>
      <c r="J1022" s="34"/>
      <c r="K1022" s="34"/>
      <c r="L1022" s="34"/>
      <c r="M1022" s="43" t="str">
        <f ca="1">IFERROR(OFFSET('Maximum minutes'!$C$1,T1022,MATCH(IF(G1022&lt;&gt;"",G1022,F1022),OFFSET('Maximum minutes'!$C$1,T1022-1,0,1,U1022+1),0)-1)*IF(OR(ISNUMBER(J1022),J1022="sans examen"),1,0)*IF(W1022&lt;MinDate,1,0),"")</f>
        <v/>
      </c>
      <c r="N1022" s="36">
        <f t="shared" ca="1" si="31"/>
        <v>0</v>
      </c>
      <c r="O1022" s="36" t="e">
        <f ca="1">LEFT(OFFSET(Lists!$Q$2,MATCH(E1022,Lists!$R$3:$R$19,0),0),4)</f>
        <v>#N/A</v>
      </c>
      <c r="P1022" s="36" t="e">
        <f ca="1">MATCH(O1022,Lists!$S$2:$S$640,1)</f>
        <v>#N/A</v>
      </c>
      <c r="Q1022" s="36" t="e">
        <f ca="1">MATCH(LEFT(OFFSET(Lists!$Q$2,MATCH(E1022,Lists!$R$3:$R$19,0)+1,0),4),Lists!$S$3:$S$640,1)</f>
        <v>#N/A</v>
      </c>
      <c r="R1022" s="36" t="e">
        <f ca="1">LEFT(OFFSET(Lists!$S$2,P1022-1+MATCH(F1022,OFFSET(Lists!$T$3,P1022-1,0,Q1022-P1022+1),0),0),6)</f>
        <v>#N/A</v>
      </c>
      <c r="S1022" s="36" t="e">
        <f ca="1">VLOOKUP(R1022,Lists!B:D,3,FALSE)</f>
        <v>#N/A</v>
      </c>
      <c r="T1022" s="36" t="str">
        <f>IF(F1022&lt;&gt;"",MATCH(R1022,'Maximum minutes'!B:B,0),"")</f>
        <v/>
      </c>
      <c r="U1022" s="36">
        <f ca="1">IF(F1022&lt;&gt;"",COUNTA(OFFSET('Maximum minutes'!$C$1,'Annexe A1 Cours'!T1022,0,1,50)),0)</f>
        <v>0</v>
      </c>
      <c r="V1022" s="37">
        <f ca="1">IFERROR(OFFSET('Maximum minutes'!$C$1,T1022+1,-1+MATCH(G1022,OFFSET('Maximum minutes'!$C$1,T1022-1,0,1,50),0)),0)</f>
        <v>0</v>
      </c>
      <c r="W1022" s="38">
        <f t="shared" ca="1" si="30"/>
        <v>0</v>
      </c>
    </row>
    <row r="1023" spans="1:23" s="36" customFormat="1" ht="18.75">
      <c r="A1023" s="34"/>
      <c r="B1023" s="39"/>
      <c r="C1023" s="39"/>
      <c r="D1023" s="35"/>
      <c r="E1023" s="40"/>
      <c r="F1023" s="39"/>
      <c r="G1023" s="39"/>
      <c r="H1023" s="39"/>
      <c r="I1023" s="34"/>
      <c r="J1023" s="34"/>
      <c r="K1023" s="34"/>
      <c r="L1023" s="34"/>
      <c r="M1023" s="43" t="str">
        <f ca="1">IFERROR(OFFSET('Maximum minutes'!$C$1,T1023,MATCH(IF(G1023&lt;&gt;"",G1023,F1023),OFFSET('Maximum minutes'!$C$1,T1023-1,0,1,U1023+1),0)-1)*IF(OR(ISNUMBER(J1023),J1023="sans examen"),1,0)*IF(W1023&lt;MinDate,1,0),"")</f>
        <v/>
      </c>
      <c r="N1023" s="36">
        <f t="shared" ca="1" si="31"/>
        <v>0</v>
      </c>
      <c r="O1023" s="36" t="e">
        <f ca="1">LEFT(OFFSET(Lists!$Q$2,MATCH(E1023,Lists!$R$3:$R$19,0),0),4)</f>
        <v>#N/A</v>
      </c>
      <c r="P1023" s="36" t="e">
        <f ca="1">MATCH(O1023,Lists!$S$2:$S$640,1)</f>
        <v>#N/A</v>
      </c>
      <c r="Q1023" s="36" t="e">
        <f ca="1">MATCH(LEFT(OFFSET(Lists!$Q$2,MATCH(E1023,Lists!$R$3:$R$19,0)+1,0),4),Lists!$S$3:$S$640,1)</f>
        <v>#N/A</v>
      </c>
      <c r="R1023" s="36" t="e">
        <f ca="1">LEFT(OFFSET(Lists!$S$2,P1023-1+MATCH(F1023,OFFSET(Lists!$T$3,P1023-1,0,Q1023-P1023+1),0),0),6)</f>
        <v>#N/A</v>
      </c>
      <c r="S1023" s="36" t="e">
        <f ca="1">VLOOKUP(R1023,Lists!B:D,3,FALSE)</f>
        <v>#N/A</v>
      </c>
      <c r="T1023" s="36" t="str">
        <f>IF(F1023&lt;&gt;"",MATCH(R1023,'Maximum minutes'!B:B,0),"")</f>
        <v/>
      </c>
      <c r="U1023" s="36">
        <f ca="1">IF(F1023&lt;&gt;"",COUNTA(OFFSET('Maximum minutes'!$C$1,'Annexe A1 Cours'!T1023,0,1,50)),0)</f>
        <v>0</v>
      </c>
      <c r="V1023" s="37">
        <f ca="1">IFERROR(OFFSET('Maximum minutes'!$C$1,T1023+1,-1+MATCH(G1023,OFFSET('Maximum minutes'!$C$1,T1023-1,0,1,50),0)),0)</f>
        <v>0</v>
      </c>
      <c r="W1023" s="38">
        <f t="shared" ca="1" si="30"/>
        <v>0</v>
      </c>
    </row>
    <row r="1024" spans="1:23" s="36" customFormat="1" ht="18.75">
      <c r="A1024" s="34"/>
      <c r="B1024" s="39"/>
      <c r="C1024" s="39"/>
      <c r="D1024" s="35"/>
      <c r="E1024" s="40"/>
      <c r="F1024" s="39"/>
      <c r="G1024" s="39"/>
      <c r="H1024" s="39"/>
      <c r="I1024" s="34"/>
      <c r="J1024" s="34"/>
      <c r="K1024" s="34"/>
      <c r="L1024" s="34"/>
      <c r="M1024" s="43" t="str">
        <f ca="1">IFERROR(OFFSET('Maximum minutes'!$C$1,T1024,MATCH(IF(G1024&lt;&gt;"",G1024,F1024),OFFSET('Maximum minutes'!$C$1,T1024-1,0,1,U1024+1),0)-1)*IF(OR(ISNUMBER(J1024),J1024="sans examen"),1,0)*IF(W1024&lt;MinDate,1,0),"")</f>
        <v/>
      </c>
      <c r="N1024" s="36">
        <f t="shared" ca="1" si="31"/>
        <v>0</v>
      </c>
      <c r="O1024" s="36" t="e">
        <f ca="1">LEFT(OFFSET(Lists!$Q$2,MATCH(E1024,Lists!$R$3:$R$19,0),0),4)</f>
        <v>#N/A</v>
      </c>
      <c r="P1024" s="36" t="e">
        <f ca="1">MATCH(O1024,Lists!$S$2:$S$640,1)</f>
        <v>#N/A</v>
      </c>
      <c r="Q1024" s="36" t="e">
        <f ca="1">MATCH(LEFT(OFFSET(Lists!$Q$2,MATCH(E1024,Lists!$R$3:$R$19,0)+1,0),4),Lists!$S$3:$S$640,1)</f>
        <v>#N/A</v>
      </c>
      <c r="R1024" s="36" t="e">
        <f ca="1">LEFT(OFFSET(Lists!$S$2,P1024-1+MATCH(F1024,OFFSET(Lists!$T$3,P1024-1,0,Q1024-P1024+1),0),0),6)</f>
        <v>#N/A</v>
      </c>
      <c r="S1024" s="36" t="e">
        <f ca="1">VLOOKUP(R1024,Lists!B:D,3,FALSE)</f>
        <v>#N/A</v>
      </c>
      <c r="T1024" s="36" t="str">
        <f>IF(F1024&lt;&gt;"",MATCH(R1024,'Maximum minutes'!B:B,0),"")</f>
        <v/>
      </c>
      <c r="U1024" s="36">
        <f ca="1">IF(F1024&lt;&gt;"",COUNTA(OFFSET('Maximum minutes'!$C$1,'Annexe A1 Cours'!T1024,0,1,50)),0)</f>
        <v>0</v>
      </c>
      <c r="V1024" s="37">
        <f ca="1">IFERROR(OFFSET('Maximum minutes'!$C$1,T1024+1,-1+MATCH(G1024,OFFSET('Maximum minutes'!$C$1,T1024-1,0,1,50),0)),0)</f>
        <v>0</v>
      </c>
      <c r="W1024" s="38">
        <f t="shared" ca="1" si="30"/>
        <v>0</v>
      </c>
    </row>
    <row r="1025" spans="1:23" s="36" customFormat="1" ht="18.75">
      <c r="A1025" s="34"/>
      <c r="B1025" s="39"/>
      <c r="C1025" s="39"/>
      <c r="D1025" s="35"/>
      <c r="E1025" s="40"/>
      <c r="F1025" s="39"/>
      <c r="G1025" s="39"/>
      <c r="H1025" s="39"/>
      <c r="I1025" s="34"/>
      <c r="J1025" s="34"/>
      <c r="K1025" s="34"/>
      <c r="L1025" s="34"/>
      <c r="M1025" s="43" t="str">
        <f ca="1">IFERROR(OFFSET('Maximum minutes'!$C$1,T1025,MATCH(IF(G1025&lt;&gt;"",G1025,F1025),OFFSET('Maximum minutes'!$C$1,T1025-1,0,1,U1025+1),0)-1)*IF(OR(ISNUMBER(J1025),J1025="sans examen"),1,0)*IF(W1025&lt;MinDate,1,0),"")</f>
        <v/>
      </c>
      <c r="N1025" s="36">
        <f t="shared" ca="1" si="31"/>
        <v>0</v>
      </c>
      <c r="O1025" s="36" t="e">
        <f ca="1">LEFT(OFFSET(Lists!$Q$2,MATCH(E1025,Lists!$R$3:$R$19,0),0),4)</f>
        <v>#N/A</v>
      </c>
      <c r="P1025" s="36" t="e">
        <f ca="1">MATCH(O1025,Lists!$S$2:$S$640,1)</f>
        <v>#N/A</v>
      </c>
      <c r="Q1025" s="36" t="e">
        <f ca="1">MATCH(LEFT(OFFSET(Lists!$Q$2,MATCH(E1025,Lists!$R$3:$R$19,0)+1,0),4),Lists!$S$3:$S$640,1)</f>
        <v>#N/A</v>
      </c>
      <c r="R1025" s="36" t="e">
        <f ca="1">LEFT(OFFSET(Lists!$S$2,P1025-1+MATCH(F1025,OFFSET(Lists!$T$3,P1025-1,0,Q1025-P1025+1),0),0),6)</f>
        <v>#N/A</v>
      </c>
      <c r="S1025" s="36" t="e">
        <f ca="1">VLOOKUP(R1025,Lists!B:D,3,FALSE)</f>
        <v>#N/A</v>
      </c>
      <c r="T1025" s="36" t="str">
        <f>IF(F1025&lt;&gt;"",MATCH(R1025,'Maximum minutes'!B:B,0),"")</f>
        <v/>
      </c>
      <c r="U1025" s="36">
        <f ca="1">IF(F1025&lt;&gt;"",COUNTA(OFFSET('Maximum minutes'!$C$1,'Annexe A1 Cours'!T1025,0,1,50)),0)</f>
        <v>0</v>
      </c>
      <c r="V1025" s="37">
        <f ca="1">IFERROR(OFFSET('Maximum minutes'!$C$1,T1025+1,-1+MATCH(G1025,OFFSET('Maximum minutes'!$C$1,T1025-1,0,1,50),0)),0)</f>
        <v>0</v>
      </c>
      <c r="W1025" s="38">
        <f t="shared" ca="1" si="30"/>
        <v>0</v>
      </c>
    </row>
    <row r="1026" spans="1:23" s="36" customFormat="1" ht="18.75">
      <c r="A1026" s="34"/>
      <c r="B1026" s="39"/>
      <c r="C1026" s="39"/>
      <c r="D1026" s="35"/>
      <c r="E1026" s="40"/>
      <c r="F1026" s="39"/>
      <c r="G1026" s="39"/>
      <c r="H1026" s="39"/>
      <c r="I1026" s="34"/>
      <c r="J1026" s="34"/>
      <c r="K1026" s="34"/>
      <c r="L1026" s="34"/>
      <c r="M1026" s="43" t="str">
        <f ca="1">IFERROR(OFFSET('Maximum minutes'!$C$1,T1026,MATCH(IF(G1026&lt;&gt;"",G1026,F1026),OFFSET('Maximum minutes'!$C$1,T1026-1,0,1,U1026+1),0)-1)*IF(OR(ISNUMBER(J1026),J1026="sans examen"),1,0)*IF(W1026&lt;MinDate,1,0),"")</f>
        <v/>
      </c>
      <c r="N1026" s="36">
        <f t="shared" ca="1" si="31"/>
        <v>0</v>
      </c>
      <c r="O1026" s="36" t="e">
        <f ca="1">LEFT(OFFSET(Lists!$Q$2,MATCH(E1026,Lists!$R$3:$R$19,0),0),4)</f>
        <v>#N/A</v>
      </c>
      <c r="P1026" s="36" t="e">
        <f ca="1">MATCH(O1026,Lists!$S$2:$S$640,1)</f>
        <v>#N/A</v>
      </c>
      <c r="Q1026" s="36" t="e">
        <f ca="1">MATCH(LEFT(OFFSET(Lists!$Q$2,MATCH(E1026,Lists!$R$3:$R$19,0)+1,0),4),Lists!$S$3:$S$640,1)</f>
        <v>#N/A</v>
      </c>
      <c r="R1026" s="36" t="e">
        <f ca="1">LEFT(OFFSET(Lists!$S$2,P1026-1+MATCH(F1026,OFFSET(Lists!$T$3,P1026-1,0,Q1026-P1026+1),0),0),6)</f>
        <v>#N/A</v>
      </c>
      <c r="S1026" s="36" t="e">
        <f ca="1">VLOOKUP(R1026,Lists!B:D,3,FALSE)</f>
        <v>#N/A</v>
      </c>
      <c r="T1026" s="36" t="str">
        <f>IF(F1026&lt;&gt;"",MATCH(R1026,'Maximum minutes'!B:B,0),"")</f>
        <v/>
      </c>
      <c r="U1026" s="36">
        <f ca="1">IF(F1026&lt;&gt;"",COUNTA(OFFSET('Maximum minutes'!$C$1,'Annexe A1 Cours'!T1026,0,1,50)),0)</f>
        <v>0</v>
      </c>
      <c r="V1026" s="37">
        <f ca="1">IFERROR(OFFSET('Maximum minutes'!$C$1,T1026+1,-1+MATCH(G1026,OFFSET('Maximum minutes'!$C$1,T1026-1,0,1,50),0)),0)</f>
        <v>0</v>
      </c>
      <c r="W1026" s="38">
        <f t="shared" ca="1" si="30"/>
        <v>0</v>
      </c>
    </row>
    <row r="1027" spans="1:23" s="36" customFormat="1" ht="18.75">
      <c r="A1027" s="34"/>
      <c r="B1027" s="39"/>
      <c r="C1027" s="39"/>
      <c r="D1027" s="35"/>
      <c r="E1027" s="40"/>
      <c r="F1027" s="39"/>
      <c r="G1027" s="39"/>
      <c r="H1027" s="39"/>
      <c r="I1027" s="34"/>
      <c r="J1027" s="34"/>
      <c r="K1027" s="34"/>
      <c r="L1027" s="34"/>
      <c r="M1027" s="43" t="str">
        <f ca="1">IFERROR(OFFSET('Maximum minutes'!$C$1,T1027,MATCH(IF(G1027&lt;&gt;"",G1027,F1027),OFFSET('Maximum minutes'!$C$1,T1027-1,0,1,U1027+1),0)-1)*IF(OR(ISNUMBER(J1027),J1027="sans examen"),1,0)*IF(W1027&lt;MinDate,1,0),"")</f>
        <v/>
      </c>
      <c r="N1027" s="36">
        <f t="shared" ca="1" si="31"/>
        <v>0</v>
      </c>
      <c r="O1027" s="36" t="e">
        <f ca="1">LEFT(OFFSET(Lists!$Q$2,MATCH(E1027,Lists!$R$3:$R$19,0),0),4)</f>
        <v>#N/A</v>
      </c>
      <c r="P1027" s="36" t="e">
        <f ca="1">MATCH(O1027,Lists!$S$2:$S$640,1)</f>
        <v>#N/A</v>
      </c>
      <c r="Q1027" s="36" t="e">
        <f ca="1">MATCH(LEFT(OFFSET(Lists!$Q$2,MATCH(E1027,Lists!$R$3:$R$19,0)+1,0),4),Lists!$S$3:$S$640,1)</f>
        <v>#N/A</v>
      </c>
      <c r="R1027" s="36" t="e">
        <f ca="1">LEFT(OFFSET(Lists!$S$2,P1027-1+MATCH(F1027,OFFSET(Lists!$T$3,P1027-1,0,Q1027-P1027+1),0),0),6)</f>
        <v>#N/A</v>
      </c>
      <c r="S1027" s="36" t="e">
        <f ca="1">VLOOKUP(R1027,Lists!B:D,3,FALSE)</f>
        <v>#N/A</v>
      </c>
      <c r="T1027" s="36" t="str">
        <f>IF(F1027&lt;&gt;"",MATCH(R1027,'Maximum minutes'!B:B,0),"")</f>
        <v/>
      </c>
      <c r="U1027" s="36">
        <f ca="1">IF(F1027&lt;&gt;"",COUNTA(OFFSET('Maximum minutes'!$C$1,'Annexe A1 Cours'!T1027,0,1,50)),0)</f>
        <v>0</v>
      </c>
      <c r="V1027" s="37">
        <f ca="1">IFERROR(OFFSET('Maximum minutes'!$C$1,T1027+1,-1+MATCH(G1027,OFFSET('Maximum minutes'!$C$1,T1027-1,0,1,50),0)),0)</f>
        <v>0</v>
      </c>
      <c r="W1027" s="38">
        <f t="shared" ca="1" si="30"/>
        <v>0</v>
      </c>
    </row>
    <row r="1028" spans="1:23" s="36" customFormat="1" ht="18.75">
      <c r="A1028" s="34"/>
      <c r="B1028" s="39"/>
      <c r="C1028" s="39"/>
      <c r="D1028" s="35"/>
      <c r="E1028" s="40"/>
      <c r="F1028" s="39"/>
      <c r="G1028" s="39"/>
      <c r="H1028" s="39"/>
      <c r="I1028" s="34"/>
      <c r="J1028" s="34"/>
      <c r="K1028" s="34"/>
      <c r="L1028" s="34"/>
      <c r="M1028" s="43" t="str">
        <f ca="1">IFERROR(OFFSET('Maximum minutes'!$C$1,T1028,MATCH(IF(G1028&lt;&gt;"",G1028,F1028),OFFSET('Maximum minutes'!$C$1,T1028-1,0,1,U1028+1),0)-1)*IF(OR(ISNUMBER(J1028),J1028="sans examen"),1,0)*IF(W1028&lt;MinDate,1,0),"")</f>
        <v/>
      </c>
      <c r="N1028" s="36">
        <f t="shared" ca="1" si="31"/>
        <v>0</v>
      </c>
      <c r="O1028" s="36" t="e">
        <f ca="1">LEFT(OFFSET(Lists!$Q$2,MATCH(E1028,Lists!$R$3:$R$19,0),0),4)</f>
        <v>#N/A</v>
      </c>
      <c r="P1028" s="36" t="e">
        <f ca="1">MATCH(O1028,Lists!$S$2:$S$640,1)</f>
        <v>#N/A</v>
      </c>
      <c r="Q1028" s="36" t="e">
        <f ca="1">MATCH(LEFT(OFFSET(Lists!$Q$2,MATCH(E1028,Lists!$R$3:$R$19,0)+1,0),4),Lists!$S$3:$S$640,1)</f>
        <v>#N/A</v>
      </c>
      <c r="R1028" s="36" t="e">
        <f ca="1">LEFT(OFFSET(Lists!$S$2,P1028-1+MATCH(F1028,OFFSET(Lists!$T$3,P1028-1,0,Q1028-P1028+1),0),0),6)</f>
        <v>#N/A</v>
      </c>
      <c r="S1028" s="36" t="e">
        <f ca="1">VLOOKUP(R1028,Lists!B:D,3,FALSE)</f>
        <v>#N/A</v>
      </c>
      <c r="T1028" s="36" t="str">
        <f>IF(F1028&lt;&gt;"",MATCH(R1028,'Maximum minutes'!B:B,0),"")</f>
        <v/>
      </c>
      <c r="U1028" s="36">
        <f ca="1">IF(F1028&lt;&gt;"",COUNTA(OFFSET('Maximum minutes'!$C$1,'Annexe A1 Cours'!T1028,0,1,50)),0)</f>
        <v>0</v>
      </c>
      <c r="V1028" s="37">
        <f ca="1">IFERROR(OFFSET('Maximum minutes'!$C$1,T1028+1,-1+MATCH(G1028,OFFSET('Maximum minutes'!$C$1,T1028-1,0,1,50),0)),0)</f>
        <v>0</v>
      </c>
      <c r="W1028" s="38">
        <f t="shared" ca="1" si="30"/>
        <v>0</v>
      </c>
    </row>
    <row r="1029" spans="1:23" s="36" customFormat="1" ht="18.75">
      <c r="A1029" s="34"/>
      <c r="B1029" s="39"/>
      <c r="C1029" s="39"/>
      <c r="D1029" s="35"/>
      <c r="E1029" s="40"/>
      <c r="F1029" s="39"/>
      <c r="G1029" s="39"/>
      <c r="H1029" s="39"/>
      <c r="I1029" s="34"/>
      <c r="J1029" s="34"/>
      <c r="K1029" s="34"/>
      <c r="L1029" s="34"/>
      <c r="M1029" s="43" t="str">
        <f ca="1">IFERROR(OFFSET('Maximum minutes'!$C$1,T1029,MATCH(IF(G1029&lt;&gt;"",G1029,F1029),OFFSET('Maximum minutes'!$C$1,T1029-1,0,1,U1029+1),0)-1)*IF(OR(ISNUMBER(J1029),J1029="sans examen"),1,0)*IF(W1029&lt;MinDate,1,0),"")</f>
        <v/>
      </c>
      <c r="N1029" s="36">
        <f t="shared" ca="1" si="31"/>
        <v>0</v>
      </c>
      <c r="O1029" s="36" t="e">
        <f ca="1">LEFT(OFFSET(Lists!$Q$2,MATCH(E1029,Lists!$R$3:$R$19,0),0),4)</f>
        <v>#N/A</v>
      </c>
      <c r="P1029" s="36" t="e">
        <f ca="1">MATCH(O1029,Lists!$S$2:$S$640,1)</f>
        <v>#N/A</v>
      </c>
      <c r="Q1029" s="36" t="e">
        <f ca="1">MATCH(LEFT(OFFSET(Lists!$Q$2,MATCH(E1029,Lists!$R$3:$R$19,0)+1,0),4),Lists!$S$3:$S$640,1)</f>
        <v>#N/A</v>
      </c>
      <c r="R1029" s="36" t="e">
        <f ca="1">LEFT(OFFSET(Lists!$S$2,P1029-1+MATCH(F1029,OFFSET(Lists!$T$3,P1029-1,0,Q1029-P1029+1),0),0),6)</f>
        <v>#N/A</v>
      </c>
      <c r="S1029" s="36" t="e">
        <f ca="1">VLOOKUP(R1029,Lists!B:D,3,FALSE)</f>
        <v>#N/A</v>
      </c>
      <c r="T1029" s="36" t="str">
        <f>IF(F1029&lt;&gt;"",MATCH(R1029,'Maximum minutes'!B:B,0),"")</f>
        <v/>
      </c>
      <c r="U1029" s="36">
        <f ca="1">IF(F1029&lt;&gt;"",COUNTA(OFFSET('Maximum minutes'!$C$1,'Annexe A1 Cours'!T1029,0,1,50)),0)</f>
        <v>0</v>
      </c>
      <c r="V1029" s="37">
        <f ca="1">IFERROR(OFFSET('Maximum minutes'!$C$1,T1029+1,-1+MATCH(G1029,OFFSET('Maximum minutes'!$C$1,T1029-1,0,1,50),0)),0)</f>
        <v>0</v>
      </c>
      <c r="W1029" s="38">
        <f t="shared" ca="1" si="30"/>
        <v>0</v>
      </c>
    </row>
    <row r="1030" spans="1:23" s="36" customFormat="1" ht="18.75">
      <c r="A1030" s="34"/>
      <c r="B1030" s="39"/>
      <c r="C1030" s="39"/>
      <c r="D1030" s="35"/>
      <c r="E1030" s="40"/>
      <c r="F1030" s="39"/>
      <c r="G1030" s="39"/>
      <c r="H1030" s="39"/>
      <c r="I1030" s="34"/>
      <c r="J1030" s="34"/>
      <c r="K1030" s="34"/>
      <c r="L1030" s="34"/>
      <c r="M1030" s="43" t="str">
        <f ca="1">IFERROR(OFFSET('Maximum minutes'!$C$1,T1030,MATCH(IF(G1030&lt;&gt;"",G1030,F1030),OFFSET('Maximum minutes'!$C$1,T1030-1,0,1,U1030+1),0)-1)*IF(OR(ISNUMBER(J1030),J1030="sans examen"),1,0)*IF(W1030&lt;MinDate,1,0),"")</f>
        <v/>
      </c>
      <c r="N1030" s="36">
        <f t="shared" ca="1" si="31"/>
        <v>0</v>
      </c>
      <c r="O1030" s="36" t="e">
        <f ca="1">LEFT(OFFSET(Lists!$Q$2,MATCH(E1030,Lists!$R$3:$R$19,0),0),4)</f>
        <v>#N/A</v>
      </c>
      <c r="P1030" s="36" t="e">
        <f ca="1">MATCH(O1030,Lists!$S$2:$S$640,1)</f>
        <v>#N/A</v>
      </c>
      <c r="Q1030" s="36" t="e">
        <f ca="1">MATCH(LEFT(OFFSET(Lists!$Q$2,MATCH(E1030,Lists!$R$3:$R$19,0)+1,0),4),Lists!$S$3:$S$640,1)</f>
        <v>#N/A</v>
      </c>
      <c r="R1030" s="36" t="e">
        <f ca="1">LEFT(OFFSET(Lists!$S$2,P1030-1+MATCH(F1030,OFFSET(Lists!$T$3,P1030-1,0,Q1030-P1030+1),0),0),6)</f>
        <v>#N/A</v>
      </c>
      <c r="S1030" s="36" t="e">
        <f ca="1">VLOOKUP(R1030,Lists!B:D,3,FALSE)</f>
        <v>#N/A</v>
      </c>
      <c r="T1030" s="36" t="str">
        <f>IF(F1030&lt;&gt;"",MATCH(R1030,'Maximum minutes'!B:B,0),"")</f>
        <v/>
      </c>
      <c r="U1030" s="36">
        <f ca="1">IF(F1030&lt;&gt;"",COUNTA(OFFSET('Maximum minutes'!$C$1,'Annexe A1 Cours'!T1030,0,1,50)),0)</f>
        <v>0</v>
      </c>
      <c r="V1030" s="37">
        <f ca="1">IFERROR(OFFSET('Maximum minutes'!$C$1,T1030+1,-1+MATCH(G1030,OFFSET('Maximum minutes'!$C$1,T1030-1,0,1,50),0)),0)</f>
        <v>0</v>
      </c>
      <c r="W1030" s="38">
        <f t="shared" ca="1" si="30"/>
        <v>0</v>
      </c>
    </row>
    <row r="1031" spans="1:23" s="36" customFormat="1" ht="18.75">
      <c r="A1031" s="34"/>
      <c r="B1031" s="39"/>
      <c r="C1031" s="39"/>
      <c r="D1031" s="35"/>
      <c r="E1031" s="40"/>
      <c r="F1031" s="39"/>
      <c r="G1031" s="39"/>
      <c r="H1031" s="39"/>
      <c r="I1031" s="34"/>
      <c r="J1031" s="34"/>
      <c r="K1031" s="34"/>
      <c r="L1031" s="34"/>
      <c r="M1031" s="43" t="str">
        <f ca="1">IFERROR(OFFSET('Maximum minutes'!$C$1,T1031,MATCH(IF(G1031&lt;&gt;"",G1031,F1031),OFFSET('Maximum minutes'!$C$1,T1031-1,0,1,U1031+1),0)-1)*IF(OR(ISNUMBER(J1031),J1031="sans examen"),1,0)*IF(W1031&lt;MinDate,1,0),"")</f>
        <v/>
      </c>
      <c r="N1031" s="36">
        <f t="shared" ca="1" si="31"/>
        <v>0</v>
      </c>
      <c r="O1031" s="36" t="e">
        <f ca="1">LEFT(OFFSET(Lists!$Q$2,MATCH(E1031,Lists!$R$3:$R$19,0),0),4)</f>
        <v>#N/A</v>
      </c>
      <c r="P1031" s="36" t="e">
        <f ca="1">MATCH(O1031,Lists!$S$2:$S$640,1)</f>
        <v>#N/A</v>
      </c>
      <c r="Q1031" s="36" t="e">
        <f ca="1">MATCH(LEFT(OFFSET(Lists!$Q$2,MATCH(E1031,Lists!$R$3:$R$19,0)+1,0),4),Lists!$S$3:$S$640,1)</f>
        <v>#N/A</v>
      </c>
      <c r="R1031" s="36" t="e">
        <f ca="1">LEFT(OFFSET(Lists!$S$2,P1031-1+MATCH(F1031,OFFSET(Lists!$T$3,P1031-1,0,Q1031-P1031+1),0),0),6)</f>
        <v>#N/A</v>
      </c>
      <c r="S1031" s="36" t="e">
        <f ca="1">VLOOKUP(R1031,Lists!B:D,3,FALSE)</f>
        <v>#N/A</v>
      </c>
      <c r="T1031" s="36" t="str">
        <f>IF(F1031&lt;&gt;"",MATCH(R1031,'Maximum minutes'!B:B,0),"")</f>
        <v/>
      </c>
      <c r="U1031" s="36">
        <f ca="1">IF(F1031&lt;&gt;"",COUNTA(OFFSET('Maximum minutes'!$C$1,'Annexe A1 Cours'!T1031,0,1,50)),0)</f>
        <v>0</v>
      </c>
      <c r="V1031" s="37">
        <f ca="1">IFERROR(OFFSET('Maximum minutes'!$C$1,T1031+1,-1+MATCH(G1031,OFFSET('Maximum minutes'!$C$1,T1031-1,0,1,50),0)),0)</f>
        <v>0</v>
      </c>
      <c r="W1031" s="38">
        <f t="shared" ref="W1031:W1094" ca="1" si="32">IFERROR(DATE(YEAR(D1031)+V1031,MONTH(D1031),DAY(D1031)),"")</f>
        <v>0</v>
      </c>
    </row>
    <row r="1032" spans="1:23" s="36" customFormat="1" ht="18.75">
      <c r="A1032" s="34"/>
      <c r="B1032" s="39"/>
      <c r="C1032" s="39"/>
      <c r="D1032" s="35"/>
      <c r="E1032" s="40"/>
      <c r="F1032" s="39"/>
      <c r="G1032" s="39"/>
      <c r="H1032" s="39"/>
      <c r="I1032" s="34"/>
      <c r="J1032" s="34"/>
      <c r="K1032" s="34"/>
      <c r="L1032" s="34"/>
      <c r="M1032" s="43" t="str">
        <f ca="1">IFERROR(OFFSET('Maximum minutes'!$C$1,T1032,MATCH(IF(G1032&lt;&gt;"",G1032,F1032),OFFSET('Maximum minutes'!$C$1,T1032-1,0,1,U1032+1),0)-1)*IF(OR(ISNUMBER(J1032),J1032="sans examen"),1,0)*IF(W1032&lt;MinDate,1,0),"")</f>
        <v/>
      </c>
      <c r="N1032" s="36">
        <f t="shared" ref="N1032:N1095" ca="1" si="33">IF(K1032&gt;0,MIN(K1032,M1032),0)*IF(M1032="",0,1)</f>
        <v>0</v>
      </c>
      <c r="O1032" s="36" t="e">
        <f ca="1">LEFT(OFFSET(Lists!$Q$2,MATCH(E1032,Lists!$R$3:$R$19,0),0),4)</f>
        <v>#N/A</v>
      </c>
      <c r="P1032" s="36" t="e">
        <f ca="1">MATCH(O1032,Lists!$S$2:$S$640,1)</f>
        <v>#N/A</v>
      </c>
      <c r="Q1032" s="36" t="e">
        <f ca="1">MATCH(LEFT(OFFSET(Lists!$Q$2,MATCH(E1032,Lists!$R$3:$R$19,0)+1,0),4),Lists!$S$3:$S$640,1)</f>
        <v>#N/A</v>
      </c>
      <c r="R1032" s="36" t="e">
        <f ca="1">LEFT(OFFSET(Lists!$S$2,P1032-1+MATCH(F1032,OFFSET(Lists!$T$3,P1032-1,0,Q1032-P1032+1),0),0),6)</f>
        <v>#N/A</v>
      </c>
      <c r="S1032" s="36" t="e">
        <f ca="1">VLOOKUP(R1032,Lists!B:D,3,FALSE)</f>
        <v>#N/A</v>
      </c>
      <c r="T1032" s="36" t="str">
        <f>IF(F1032&lt;&gt;"",MATCH(R1032,'Maximum minutes'!B:B,0),"")</f>
        <v/>
      </c>
      <c r="U1032" s="36">
        <f ca="1">IF(F1032&lt;&gt;"",COUNTA(OFFSET('Maximum minutes'!$C$1,'Annexe A1 Cours'!T1032,0,1,50)),0)</f>
        <v>0</v>
      </c>
      <c r="V1032" s="37">
        <f ca="1">IFERROR(OFFSET('Maximum minutes'!$C$1,T1032+1,-1+MATCH(G1032,OFFSET('Maximum minutes'!$C$1,T1032-1,0,1,50),0)),0)</f>
        <v>0</v>
      </c>
      <c r="W1032" s="38">
        <f t="shared" ca="1" si="32"/>
        <v>0</v>
      </c>
    </row>
    <row r="1033" spans="1:23" s="36" customFormat="1" ht="18.75">
      <c r="A1033" s="34"/>
      <c r="B1033" s="39"/>
      <c r="C1033" s="39"/>
      <c r="D1033" s="35"/>
      <c r="E1033" s="40"/>
      <c r="F1033" s="39"/>
      <c r="G1033" s="39"/>
      <c r="H1033" s="39"/>
      <c r="I1033" s="34"/>
      <c r="J1033" s="34"/>
      <c r="K1033" s="34"/>
      <c r="L1033" s="34"/>
      <c r="M1033" s="43" t="str">
        <f ca="1">IFERROR(OFFSET('Maximum minutes'!$C$1,T1033,MATCH(IF(G1033&lt;&gt;"",G1033,F1033),OFFSET('Maximum minutes'!$C$1,T1033-1,0,1,U1033+1),0)-1)*IF(OR(ISNUMBER(J1033),J1033="sans examen"),1,0)*IF(W1033&lt;MinDate,1,0),"")</f>
        <v/>
      </c>
      <c r="N1033" s="36">
        <f t="shared" ca="1" si="33"/>
        <v>0</v>
      </c>
      <c r="O1033" s="36" t="e">
        <f ca="1">LEFT(OFFSET(Lists!$Q$2,MATCH(E1033,Lists!$R$3:$R$19,0),0),4)</f>
        <v>#N/A</v>
      </c>
      <c r="P1033" s="36" t="e">
        <f ca="1">MATCH(O1033,Lists!$S$2:$S$640,1)</f>
        <v>#N/A</v>
      </c>
      <c r="Q1033" s="36" t="e">
        <f ca="1">MATCH(LEFT(OFFSET(Lists!$Q$2,MATCH(E1033,Lists!$R$3:$R$19,0)+1,0),4),Lists!$S$3:$S$640,1)</f>
        <v>#N/A</v>
      </c>
      <c r="R1033" s="36" t="e">
        <f ca="1">LEFT(OFFSET(Lists!$S$2,P1033-1+MATCH(F1033,OFFSET(Lists!$T$3,P1033-1,0,Q1033-P1033+1),0),0),6)</f>
        <v>#N/A</v>
      </c>
      <c r="S1033" s="36" t="e">
        <f ca="1">VLOOKUP(R1033,Lists!B:D,3,FALSE)</f>
        <v>#N/A</v>
      </c>
      <c r="T1033" s="36" t="str">
        <f>IF(F1033&lt;&gt;"",MATCH(R1033,'Maximum minutes'!B:B,0),"")</f>
        <v/>
      </c>
      <c r="U1033" s="36">
        <f ca="1">IF(F1033&lt;&gt;"",COUNTA(OFFSET('Maximum minutes'!$C$1,'Annexe A1 Cours'!T1033,0,1,50)),0)</f>
        <v>0</v>
      </c>
      <c r="V1033" s="37">
        <f ca="1">IFERROR(OFFSET('Maximum minutes'!$C$1,T1033+1,-1+MATCH(G1033,OFFSET('Maximum minutes'!$C$1,T1033-1,0,1,50),0)),0)</f>
        <v>0</v>
      </c>
      <c r="W1033" s="38">
        <f t="shared" ca="1" si="32"/>
        <v>0</v>
      </c>
    </row>
    <row r="1034" spans="1:23" s="36" customFormat="1" ht="18.75">
      <c r="A1034" s="34"/>
      <c r="B1034" s="39"/>
      <c r="C1034" s="39"/>
      <c r="D1034" s="35"/>
      <c r="E1034" s="40"/>
      <c r="F1034" s="39"/>
      <c r="G1034" s="39"/>
      <c r="H1034" s="39"/>
      <c r="I1034" s="34"/>
      <c r="J1034" s="34"/>
      <c r="K1034" s="34"/>
      <c r="L1034" s="34"/>
      <c r="M1034" s="43" t="str">
        <f ca="1">IFERROR(OFFSET('Maximum minutes'!$C$1,T1034,MATCH(IF(G1034&lt;&gt;"",G1034,F1034),OFFSET('Maximum minutes'!$C$1,T1034-1,0,1,U1034+1),0)-1)*IF(OR(ISNUMBER(J1034),J1034="sans examen"),1,0)*IF(W1034&lt;MinDate,1,0),"")</f>
        <v/>
      </c>
      <c r="N1034" s="36">
        <f t="shared" ca="1" si="33"/>
        <v>0</v>
      </c>
      <c r="O1034" s="36" t="e">
        <f ca="1">LEFT(OFFSET(Lists!$Q$2,MATCH(E1034,Lists!$R$3:$R$19,0),0),4)</f>
        <v>#N/A</v>
      </c>
      <c r="P1034" s="36" t="e">
        <f ca="1">MATCH(O1034,Lists!$S$2:$S$640,1)</f>
        <v>#N/A</v>
      </c>
      <c r="Q1034" s="36" t="e">
        <f ca="1">MATCH(LEFT(OFFSET(Lists!$Q$2,MATCH(E1034,Lists!$R$3:$R$19,0)+1,0),4),Lists!$S$3:$S$640,1)</f>
        <v>#N/A</v>
      </c>
      <c r="R1034" s="36" t="e">
        <f ca="1">LEFT(OFFSET(Lists!$S$2,P1034-1+MATCH(F1034,OFFSET(Lists!$T$3,P1034-1,0,Q1034-P1034+1),0),0),6)</f>
        <v>#N/A</v>
      </c>
      <c r="S1034" s="36" t="e">
        <f ca="1">VLOOKUP(R1034,Lists!B:D,3,FALSE)</f>
        <v>#N/A</v>
      </c>
      <c r="T1034" s="36" t="str">
        <f>IF(F1034&lt;&gt;"",MATCH(R1034,'Maximum minutes'!B:B,0),"")</f>
        <v/>
      </c>
      <c r="U1034" s="36">
        <f ca="1">IF(F1034&lt;&gt;"",COUNTA(OFFSET('Maximum minutes'!$C$1,'Annexe A1 Cours'!T1034,0,1,50)),0)</f>
        <v>0</v>
      </c>
      <c r="V1034" s="37">
        <f ca="1">IFERROR(OFFSET('Maximum minutes'!$C$1,T1034+1,-1+MATCH(G1034,OFFSET('Maximum minutes'!$C$1,T1034-1,0,1,50),0)),0)</f>
        <v>0</v>
      </c>
      <c r="W1034" s="38">
        <f t="shared" ca="1" si="32"/>
        <v>0</v>
      </c>
    </row>
    <row r="1035" spans="1:23" s="36" customFormat="1" ht="18.75">
      <c r="A1035" s="34"/>
      <c r="B1035" s="39"/>
      <c r="C1035" s="39"/>
      <c r="D1035" s="35"/>
      <c r="E1035" s="40"/>
      <c r="F1035" s="39"/>
      <c r="G1035" s="39"/>
      <c r="H1035" s="39"/>
      <c r="I1035" s="34"/>
      <c r="J1035" s="34"/>
      <c r="K1035" s="34"/>
      <c r="L1035" s="34"/>
      <c r="M1035" s="43" t="str">
        <f ca="1">IFERROR(OFFSET('Maximum minutes'!$C$1,T1035,MATCH(IF(G1035&lt;&gt;"",G1035,F1035),OFFSET('Maximum minutes'!$C$1,T1035-1,0,1,U1035+1),0)-1)*IF(OR(ISNUMBER(J1035),J1035="sans examen"),1,0)*IF(W1035&lt;MinDate,1,0),"")</f>
        <v/>
      </c>
      <c r="N1035" s="36">
        <f t="shared" ca="1" si="33"/>
        <v>0</v>
      </c>
      <c r="O1035" s="36" t="e">
        <f ca="1">LEFT(OFFSET(Lists!$Q$2,MATCH(E1035,Lists!$R$3:$R$19,0),0),4)</f>
        <v>#N/A</v>
      </c>
      <c r="P1035" s="36" t="e">
        <f ca="1">MATCH(O1035,Lists!$S$2:$S$640,1)</f>
        <v>#N/A</v>
      </c>
      <c r="Q1035" s="36" t="e">
        <f ca="1">MATCH(LEFT(OFFSET(Lists!$Q$2,MATCH(E1035,Lists!$R$3:$R$19,0)+1,0),4),Lists!$S$3:$S$640,1)</f>
        <v>#N/A</v>
      </c>
      <c r="R1035" s="36" t="e">
        <f ca="1">LEFT(OFFSET(Lists!$S$2,P1035-1+MATCH(F1035,OFFSET(Lists!$T$3,P1035-1,0,Q1035-P1035+1),0),0),6)</f>
        <v>#N/A</v>
      </c>
      <c r="S1035" s="36" t="e">
        <f ca="1">VLOOKUP(R1035,Lists!B:D,3,FALSE)</f>
        <v>#N/A</v>
      </c>
      <c r="T1035" s="36" t="str">
        <f>IF(F1035&lt;&gt;"",MATCH(R1035,'Maximum minutes'!B:B,0),"")</f>
        <v/>
      </c>
      <c r="U1035" s="36">
        <f ca="1">IF(F1035&lt;&gt;"",COUNTA(OFFSET('Maximum minutes'!$C$1,'Annexe A1 Cours'!T1035,0,1,50)),0)</f>
        <v>0</v>
      </c>
      <c r="V1035" s="37">
        <f ca="1">IFERROR(OFFSET('Maximum minutes'!$C$1,T1035+1,-1+MATCH(G1035,OFFSET('Maximum minutes'!$C$1,T1035-1,0,1,50),0)),0)</f>
        <v>0</v>
      </c>
      <c r="W1035" s="38">
        <f t="shared" ca="1" si="32"/>
        <v>0</v>
      </c>
    </row>
    <row r="1036" spans="1:23" s="36" customFormat="1" ht="18.75">
      <c r="A1036" s="34"/>
      <c r="B1036" s="39"/>
      <c r="C1036" s="39"/>
      <c r="D1036" s="35"/>
      <c r="E1036" s="40"/>
      <c r="F1036" s="39"/>
      <c r="G1036" s="39"/>
      <c r="H1036" s="39"/>
      <c r="I1036" s="34"/>
      <c r="J1036" s="34"/>
      <c r="K1036" s="34"/>
      <c r="L1036" s="34"/>
      <c r="M1036" s="43" t="str">
        <f ca="1">IFERROR(OFFSET('Maximum minutes'!$C$1,T1036,MATCH(IF(G1036&lt;&gt;"",G1036,F1036),OFFSET('Maximum minutes'!$C$1,T1036-1,0,1,U1036+1),0)-1)*IF(OR(ISNUMBER(J1036),J1036="sans examen"),1,0)*IF(W1036&lt;MinDate,1,0),"")</f>
        <v/>
      </c>
      <c r="N1036" s="36">
        <f t="shared" ca="1" si="33"/>
        <v>0</v>
      </c>
      <c r="O1036" s="36" t="e">
        <f ca="1">LEFT(OFFSET(Lists!$Q$2,MATCH(E1036,Lists!$R$3:$R$19,0),0),4)</f>
        <v>#N/A</v>
      </c>
      <c r="P1036" s="36" t="e">
        <f ca="1">MATCH(O1036,Lists!$S$2:$S$640,1)</f>
        <v>#N/A</v>
      </c>
      <c r="Q1036" s="36" t="e">
        <f ca="1">MATCH(LEFT(OFFSET(Lists!$Q$2,MATCH(E1036,Lists!$R$3:$R$19,0)+1,0),4),Lists!$S$3:$S$640,1)</f>
        <v>#N/A</v>
      </c>
      <c r="R1036" s="36" t="e">
        <f ca="1">LEFT(OFFSET(Lists!$S$2,P1036-1+MATCH(F1036,OFFSET(Lists!$T$3,P1036-1,0,Q1036-P1036+1),0),0),6)</f>
        <v>#N/A</v>
      </c>
      <c r="S1036" s="36" t="e">
        <f ca="1">VLOOKUP(R1036,Lists!B:D,3,FALSE)</f>
        <v>#N/A</v>
      </c>
      <c r="T1036" s="36" t="str">
        <f>IF(F1036&lt;&gt;"",MATCH(R1036,'Maximum minutes'!B:B,0),"")</f>
        <v/>
      </c>
      <c r="U1036" s="36">
        <f ca="1">IF(F1036&lt;&gt;"",COUNTA(OFFSET('Maximum minutes'!$C$1,'Annexe A1 Cours'!T1036,0,1,50)),0)</f>
        <v>0</v>
      </c>
      <c r="V1036" s="37">
        <f ca="1">IFERROR(OFFSET('Maximum minutes'!$C$1,T1036+1,-1+MATCH(G1036,OFFSET('Maximum minutes'!$C$1,T1036-1,0,1,50),0)),0)</f>
        <v>0</v>
      </c>
      <c r="W1036" s="38">
        <f t="shared" ca="1" si="32"/>
        <v>0</v>
      </c>
    </row>
    <row r="1037" spans="1:23" s="36" customFormat="1" ht="18.75">
      <c r="A1037" s="34"/>
      <c r="B1037" s="39"/>
      <c r="C1037" s="39"/>
      <c r="D1037" s="35"/>
      <c r="E1037" s="40"/>
      <c r="F1037" s="39"/>
      <c r="G1037" s="39"/>
      <c r="H1037" s="39"/>
      <c r="I1037" s="34"/>
      <c r="J1037" s="34"/>
      <c r="K1037" s="34"/>
      <c r="L1037" s="34"/>
      <c r="M1037" s="43" t="str">
        <f ca="1">IFERROR(OFFSET('Maximum minutes'!$C$1,T1037,MATCH(IF(G1037&lt;&gt;"",G1037,F1037),OFFSET('Maximum minutes'!$C$1,T1037-1,0,1,U1037+1),0)-1)*IF(OR(ISNUMBER(J1037),J1037="sans examen"),1,0)*IF(W1037&lt;MinDate,1,0),"")</f>
        <v/>
      </c>
      <c r="N1037" s="36">
        <f t="shared" ca="1" si="33"/>
        <v>0</v>
      </c>
      <c r="O1037" s="36" t="e">
        <f ca="1">LEFT(OFFSET(Lists!$Q$2,MATCH(E1037,Lists!$R$3:$R$19,0),0),4)</f>
        <v>#N/A</v>
      </c>
      <c r="P1037" s="36" t="e">
        <f ca="1">MATCH(O1037,Lists!$S$2:$S$640,1)</f>
        <v>#N/A</v>
      </c>
      <c r="Q1037" s="36" t="e">
        <f ca="1">MATCH(LEFT(OFFSET(Lists!$Q$2,MATCH(E1037,Lists!$R$3:$R$19,0)+1,0),4),Lists!$S$3:$S$640,1)</f>
        <v>#N/A</v>
      </c>
      <c r="R1037" s="36" t="e">
        <f ca="1">LEFT(OFFSET(Lists!$S$2,P1037-1+MATCH(F1037,OFFSET(Lists!$T$3,P1037-1,0,Q1037-P1037+1),0),0),6)</f>
        <v>#N/A</v>
      </c>
      <c r="S1037" s="36" t="e">
        <f ca="1">VLOOKUP(R1037,Lists!B:D,3,FALSE)</f>
        <v>#N/A</v>
      </c>
      <c r="T1037" s="36" t="str">
        <f>IF(F1037&lt;&gt;"",MATCH(R1037,'Maximum minutes'!B:B,0),"")</f>
        <v/>
      </c>
      <c r="U1037" s="36">
        <f ca="1">IF(F1037&lt;&gt;"",COUNTA(OFFSET('Maximum minutes'!$C$1,'Annexe A1 Cours'!T1037,0,1,50)),0)</f>
        <v>0</v>
      </c>
      <c r="V1037" s="37">
        <f ca="1">IFERROR(OFFSET('Maximum minutes'!$C$1,T1037+1,-1+MATCH(G1037,OFFSET('Maximum minutes'!$C$1,T1037-1,0,1,50),0)),0)</f>
        <v>0</v>
      </c>
      <c r="W1037" s="38">
        <f t="shared" ca="1" si="32"/>
        <v>0</v>
      </c>
    </row>
    <row r="1038" spans="1:23" s="36" customFormat="1" ht="18.75">
      <c r="A1038" s="34"/>
      <c r="B1038" s="39"/>
      <c r="C1038" s="39"/>
      <c r="D1038" s="35"/>
      <c r="E1038" s="40"/>
      <c r="F1038" s="39"/>
      <c r="G1038" s="39"/>
      <c r="H1038" s="39"/>
      <c r="I1038" s="34"/>
      <c r="J1038" s="34"/>
      <c r="K1038" s="34"/>
      <c r="L1038" s="34"/>
      <c r="M1038" s="43" t="str">
        <f ca="1">IFERROR(OFFSET('Maximum minutes'!$C$1,T1038,MATCH(IF(G1038&lt;&gt;"",G1038,F1038),OFFSET('Maximum minutes'!$C$1,T1038-1,0,1,U1038+1),0)-1)*IF(OR(ISNUMBER(J1038),J1038="sans examen"),1,0)*IF(W1038&lt;MinDate,1,0),"")</f>
        <v/>
      </c>
      <c r="N1038" s="36">
        <f t="shared" ca="1" si="33"/>
        <v>0</v>
      </c>
      <c r="O1038" s="36" t="e">
        <f ca="1">LEFT(OFFSET(Lists!$Q$2,MATCH(E1038,Lists!$R$3:$R$19,0),0),4)</f>
        <v>#N/A</v>
      </c>
      <c r="P1038" s="36" t="e">
        <f ca="1">MATCH(O1038,Lists!$S$2:$S$640,1)</f>
        <v>#N/A</v>
      </c>
      <c r="Q1038" s="36" t="e">
        <f ca="1">MATCH(LEFT(OFFSET(Lists!$Q$2,MATCH(E1038,Lists!$R$3:$R$19,0)+1,0),4),Lists!$S$3:$S$640,1)</f>
        <v>#N/A</v>
      </c>
      <c r="R1038" s="36" t="e">
        <f ca="1">LEFT(OFFSET(Lists!$S$2,P1038-1+MATCH(F1038,OFFSET(Lists!$T$3,P1038-1,0,Q1038-P1038+1),0),0),6)</f>
        <v>#N/A</v>
      </c>
      <c r="S1038" s="36" t="e">
        <f ca="1">VLOOKUP(R1038,Lists!B:D,3,FALSE)</f>
        <v>#N/A</v>
      </c>
      <c r="T1038" s="36" t="str">
        <f>IF(F1038&lt;&gt;"",MATCH(R1038,'Maximum minutes'!B:B,0),"")</f>
        <v/>
      </c>
      <c r="U1038" s="36">
        <f ca="1">IF(F1038&lt;&gt;"",COUNTA(OFFSET('Maximum minutes'!$C$1,'Annexe A1 Cours'!T1038,0,1,50)),0)</f>
        <v>0</v>
      </c>
      <c r="V1038" s="37">
        <f ca="1">IFERROR(OFFSET('Maximum minutes'!$C$1,T1038+1,-1+MATCH(G1038,OFFSET('Maximum minutes'!$C$1,T1038-1,0,1,50),0)),0)</f>
        <v>0</v>
      </c>
      <c r="W1038" s="38">
        <f t="shared" ca="1" si="32"/>
        <v>0</v>
      </c>
    </row>
    <row r="1039" spans="1:23" s="36" customFormat="1" ht="18.75">
      <c r="A1039" s="34"/>
      <c r="B1039" s="39"/>
      <c r="C1039" s="39"/>
      <c r="D1039" s="35"/>
      <c r="E1039" s="40"/>
      <c r="F1039" s="39"/>
      <c r="G1039" s="39"/>
      <c r="H1039" s="39"/>
      <c r="I1039" s="34"/>
      <c r="J1039" s="34"/>
      <c r="K1039" s="34"/>
      <c r="L1039" s="34"/>
      <c r="M1039" s="43" t="str">
        <f ca="1">IFERROR(OFFSET('Maximum minutes'!$C$1,T1039,MATCH(IF(G1039&lt;&gt;"",G1039,F1039),OFFSET('Maximum minutes'!$C$1,T1039-1,0,1,U1039+1),0)-1)*IF(OR(ISNUMBER(J1039),J1039="sans examen"),1,0)*IF(W1039&lt;MinDate,1,0),"")</f>
        <v/>
      </c>
      <c r="N1039" s="36">
        <f t="shared" ca="1" si="33"/>
        <v>0</v>
      </c>
      <c r="O1039" s="36" t="e">
        <f ca="1">LEFT(OFFSET(Lists!$Q$2,MATCH(E1039,Lists!$R$3:$R$19,0),0),4)</f>
        <v>#N/A</v>
      </c>
      <c r="P1039" s="36" t="e">
        <f ca="1">MATCH(O1039,Lists!$S$2:$S$640,1)</f>
        <v>#N/A</v>
      </c>
      <c r="Q1039" s="36" t="e">
        <f ca="1">MATCH(LEFT(OFFSET(Lists!$Q$2,MATCH(E1039,Lists!$R$3:$R$19,0)+1,0),4),Lists!$S$3:$S$640,1)</f>
        <v>#N/A</v>
      </c>
      <c r="R1039" s="36" t="e">
        <f ca="1">LEFT(OFFSET(Lists!$S$2,P1039-1+MATCH(F1039,OFFSET(Lists!$T$3,P1039-1,0,Q1039-P1039+1),0),0),6)</f>
        <v>#N/A</v>
      </c>
      <c r="S1039" s="36" t="e">
        <f ca="1">VLOOKUP(R1039,Lists!B:D,3,FALSE)</f>
        <v>#N/A</v>
      </c>
      <c r="T1039" s="36" t="str">
        <f>IF(F1039&lt;&gt;"",MATCH(R1039,'Maximum minutes'!B:B,0),"")</f>
        <v/>
      </c>
      <c r="U1039" s="36">
        <f ca="1">IF(F1039&lt;&gt;"",COUNTA(OFFSET('Maximum minutes'!$C$1,'Annexe A1 Cours'!T1039,0,1,50)),0)</f>
        <v>0</v>
      </c>
      <c r="V1039" s="37">
        <f ca="1">IFERROR(OFFSET('Maximum minutes'!$C$1,T1039+1,-1+MATCH(G1039,OFFSET('Maximum minutes'!$C$1,T1039-1,0,1,50),0)),0)</f>
        <v>0</v>
      </c>
      <c r="W1039" s="38">
        <f t="shared" ca="1" si="32"/>
        <v>0</v>
      </c>
    </row>
    <row r="1040" spans="1:23" s="36" customFormat="1" ht="18.75">
      <c r="A1040" s="34"/>
      <c r="B1040" s="39"/>
      <c r="C1040" s="39"/>
      <c r="D1040" s="35"/>
      <c r="E1040" s="40"/>
      <c r="F1040" s="39"/>
      <c r="G1040" s="39"/>
      <c r="H1040" s="39"/>
      <c r="I1040" s="34"/>
      <c r="J1040" s="34"/>
      <c r="K1040" s="34"/>
      <c r="L1040" s="34"/>
      <c r="M1040" s="43" t="str">
        <f ca="1">IFERROR(OFFSET('Maximum minutes'!$C$1,T1040,MATCH(IF(G1040&lt;&gt;"",G1040,F1040),OFFSET('Maximum minutes'!$C$1,T1040-1,0,1,U1040+1),0)-1)*IF(OR(ISNUMBER(J1040),J1040="sans examen"),1,0)*IF(W1040&lt;MinDate,1,0),"")</f>
        <v/>
      </c>
      <c r="N1040" s="36">
        <f t="shared" ca="1" si="33"/>
        <v>0</v>
      </c>
      <c r="O1040" s="36" t="e">
        <f ca="1">LEFT(OFFSET(Lists!$Q$2,MATCH(E1040,Lists!$R$3:$R$19,0),0),4)</f>
        <v>#N/A</v>
      </c>
      <c r="P1040" s="36" t="e">
        <f ca="1">MATCH(O1040,Lists!$S$2:$S$640,1)</f>
        <v>#N/A</v>
      </c>
      <c r="Q1040" s="36" t="e">
        <f ca="1">MATCH(LEFT(OFFSET(Lists!$Q$2,MATCH(E1040,Lists!$R$3:$R$19,0)+1,0),4),Lists!$S$3:$S$640,1)</f>
        <v>#N/A</v>
      </c>
      <c r="R1040" s="36" t="e">
        <f ca="1">LEFT(OFFSET(Lists!$S$2,P1040-1+MATCH(F1040,OFFSET(Lists!$T$3,P1040-1,0,Q1040-P1040+1),0),0),6)</f>
        <v>#N/A</v>
      </c>
      <c r="S1040" s="36" t="e">
        <f ca="1">VLOOKUP(R1040,Lists!B:D,3,FALSE)</f>
        <v>#N/A</v>
      </c>
      <c r="T1040" s="36" t="str">
        <f>IF(F1040&lt;&gt;"",MATCH(R1040,'Maximum minutes'!B:B,0),"")</f>
        <v/>
      </c>
      <c r="U1040" s="36">
        <f ca="1">IF(F1040&lt;&gt;"",COUNTA(OFFSET('Maximum minutes'!$C$1,'Annexe A1 Cours'!T1040,0,1,50)),0)</f>
        <v>0</v>
      </c>
      <c r="V1040" s="37">
        <f ca="1">IFERROR(OFFSET('Maximum minutes'!$C$1,T1040+1,-1+MATCH(G1040,OFFSET('Maximum minutes'!$C$1,T1040-1,0,1,50),0)),0)</f>
        <v>0</v>
      </c>
      <c r="W1040" s="38">
        <f t="shared" ca="1" si="32"/>
        <v>0</v>
      </c>
    </row>
    <row r="1041" spans="1:23" s="36" customFormat="1" ht="18.75">
      <c r="A1041" s="34"/>
      <c r="B1041" s="39"/>
      <c r="C1041" s="39"/>
      <c r="D1041" s="35"/>
      <c r="E1041" s="40"/>
      <c r="F1041" s="39"/>
      <c r="G1041" s="39"/>
      <c r="H1041" s="39"/>
      <c r="I1041" s="34"/>
      <c r="J1041" s="34"/>
      <c r="K1041" s="34"/>
      <c r="L1041" s="34"/>
      <c r="M1041" s="43" t="str">
        <f ca="1">IFERROR(OFFSET('Maximum minutes'!$C$1,T1041,MATCH(IF(G1041&lt;&gt;"",G1041,F1041),OFFSET('Maximum minutes'!$C$1,T1041-1,0,1,U1041+1),0)-1)*IF(OR(ISNUMBER(J1041),J1041="sans examen"),1,0)*IF(W1041&lt;MinDate,1,0),"")</f>
        <v/>
      </c>
      <c r="N1041" s="36">
        <f t="shared" ca="1" si="33"/>
        <v>0</v>
      </c>
      <c r="O1041" s="36" t="e">
        <f ca="1">LEFT(OFFSET(Lists!$Q$2,MATCH(E1041,Lists!$R$3:$R$19,0),0),4)</f>
        <v>#N/A</v>
      </c>
      <c r="P1041" s="36" t="e">
        <f ca="1">MATCH(O1041,Lists!$S$2:$S$640,1)</f>
        <v>#N/A</v>
      </c>
      <c r="Q1041" s="36" t="e">
        <f ca="1">MATCH(LEFT(OFFSET(Lists!$Q$2,MATCH(E1041,Lists!$R$3:$R$19,0)+1,0),4),Lists!$S$3:$S$640,1)</f>
        <v>#N/A</v>
      </c>
      <c r="R1041" s="36" t="e">
        <f ca="1">LEFT(OFFSET(Lists!$S$2,P1041-1+MATCH(F1041,OFFSET(Lists!$T$3,P1041-1,0,Q1041-P1041+1),0),0),6)</f>
        <v>#N/A</v>
      </c>
      <c r="S1041" s="36" t="e">
        <f ca="1">VLOOKUP(R1041,Lists!B:D,3,FALSE)</f>
        <v>#N/A</v>
      </c>
      <c r="T1041" s="36" t="str">
        <f>IF(F1041&lt;&gt;"",MATCH(R1041,'Maximum minutes'!B:B,0),"")</f>
        <v/>
      </c>
      <c r="U1041" s="36">
        <f ca="1">IF(F1041&lt;&gt;"",COUNTA(OFFSET('Maximum minutes'!$C$1,'Annexe A1 Cours'!T1041,0,1,50)),0)</f>
        <v>0</v>
      </c>
      <c r="V1041" s="37">
        <f ca="1">IFERROR(OFFSET('Maximum minutes'!$C$1,T1041+1,-1+MATCH(G1041,OFFSET('Maximum minutes'!$C$1,T1041-1,0,1,50),0)),0)</f>
        <v>0</v>
      </c>
      <c r="W1041" s="38">
        <f t="shared" ca="1" si="32"/>
        <v>0</v>
      </c>
    </row>
    <row r="1042" spans="1:23" s="36" customFormat="1" ht="18.75">
      <c r="A1042" s="34"/>
      <c r="B1042" s="39"/>
      <c r="C1042" s="39"/>
      <c r="D1042" s="35"/>
      <c r="E1042" s="40"/>
      <c r="F1042" s="39"/>
      <c r="G1042" s="39"/>
      <c r="H1042" s="39"/>
      <c r="I1042" s="34"/>
      <c r="J1042" s="34"/>
      <c r="K1042" s="34"/>
      <c r="L1042" s="34"/>
      <c r="M1042" s="43" t="str">
        <f ca="1">IFERROR(OFFSET('Maximum minutes'!$C$1,T1042,MATCH(IF(G1042&lt;&gt;"",G1042,F1042),OFFSET('Maximum minutes'!$C$1,T1042-1,0,1,U1042+1),0)-1)*IF(OR(ISNUMBER(J1042),J1042="sans examen"),1,0)*IF(W1042&lt;MinDate,1,0),"")</f>
        <v/>
      </c>
      <c r="N1042" s="36">
        <f t="shared" ca="1" si="33"/>
        <v>0</v>
      </c>
      <c r="O1042" s="36" t="e">
        <f ca="1">LEFT(OFFSET(Lists!$Q$2,MATCH(E1042,Lists!$R$3:$R$19,0),0),4)</f>
        <v>#N/A</v>
      </c>
      <c r="P1042" s="36" t="e">
        <f ca="1">MATCH(O1042,Lists!$S$2:$S$640,1)</f>
        <v>#N/A</v>
      </c>
      <c r="Q1042" s="36" t="e">
        <f ca="1">MATCH(LEFT(OFFSET(Lists!$Q$2,MATCH(E1042,Lists!$R$3:$R$19,0)+1,0),4),Lists!$S$3:$S$640,1)</f>
        <v>#N/A</v>
      </c>
      <c r="R1042" s="36" t="e">
        <f ca="1">LEFT(OFFSET(Lists!$S$2,P1042-1+MATCH(F1042,OFFSET(Lists!$T$3,P1042-1,0,Q1042-P1042+1),0),0),6)</f>
        <v>#N/A</v>
      </c>
      <c r="S1042" s="36" t="e">
        <f ca="1">VLOOKUP(R1042,Lists!B:D,3,FALSE)</f>
        <v>#N/A</v>
      </c>
      <c r="T1042" s="36" t="str">
        <f>IF(F1042&lt;&gt;"",MATCH(R1042,'Maximum minutes'!B:B,0),"")</f>
        <v/>
      </c>
      <c r="U1042" s="36">
        <f ca="1">IF(F1042&lt;&gt;"",COUNTA(OFFSET('Maximum minutes'!$C$1,'Annexe A1 Cours'!T1042,0,1,50)),0)</f>
        <v>0</v>
      </c>
      <c r="V1042" s="37">
        <f ca="1">IFERROR(OFFSET('Maximum minutes'!$C$1,T1042+1,-1+MATCH(G1042,OFFSET('Maximum minutes'!$C$1,T1042-1,0,1,50),0)),0)</f>
        <v>0</v>
      </c>
      <c r="W1042" s="38">
        <f t="shared" ca="1" si="32"/>
        <v>0</v>
      </c>
    </row>
    <row r="1043" spans="1:23" s="36" customFormat="1" ht="18.75">
      <c r="A1043" s="34"/>
      <c r="B1043" s="39"/>
      <c r="C1043" s="39"/>
      <c r="D1043" s="35"/>
      <c r="E1043" s="40"/>
      <c r="F1043" s="39"/>
      <c r="G1043" s="39"/>
      <c r="H1043" s="39"/>
      <c r="I1043" s="34"/>
      <c r="J1043" s="34"/>
      <c r="K1043" s="34"/>
      <c r="L1043" s="34"/>
      <c r="M1043" s="43" t="str">
        <f ca="1">IFERROR(OFFSET('Maximum minutes'!$C$1,T1043,MATCH(IF(G1043&lt;&gt;"",G1043,F1043),OFFSET('Maximum minutes'!$C$1,T1043-1,0,1,U1043+1),0)-1)*IF(OR(ISNUMBER(J1043),J1043="sans examen"),1,0)*IF(W1043&lt;MinDate,1,0),"")</f>
        <v/>
      </c>
      <c r="N1043" s="36">
        <f t="shared" ca="1" si="33"/>
        <v>0</v>
      </c>
      <c r="O1043" s="36" t="e">
        <f ca="1">LEFT(OFFSET(Lists!$Q$2,MATCH(E1043,Lists!$R$3:$R$19,0),0),4)</f>
        <v>#N/A</v>
      </c>
      <c r="P1043" s="36" t="e">
        <f ca="1">MATCH(O1043,Lists!$S$2:$S$640,1)</f>
        <v>#N/A</v>
      </c>
      <c r="Q1043" s="36" t="e">
        <f ca="1">MATCH(LEFT(OFFSET(Lists!$Q$2,MATCH(E1043,Lists!$R$3:$R$19,0)+1,0),4),Lists!$S$3:$S$640,1)</f>
        <v>#N/A</v>
      </c>
      <c r="R1043" s="36" t="e">
        <f ca="1">LEFT(OFFSET(Lists!$S$2,P1043-1+MATCH(F1043,OFFSET(Lists!$T$3,P1043-1,0,Q1043-P1043+1),0),0),6)</f>
        <v>#N/A</v>
      </c>
      <c r="S1043" s="36" t="e">
        <f ca="1">VLOOKUP(R1043,Lists!B:D,3,FALSE)</f>
        <v>#N/A</v>
      </c>
      <c r="T1043" s="36" t="str">
        <f>IF(F1043&lt;&gt;"",MATCH(R1043,'Maximum minutes'!B:B,0),"")</f>
        <v/>
      </c>
      <c r="U1043" s="36">
        <f ca="1">IF(F1043&lt;&gt;"",COUNTA(OFFSET('Maximum minutes'!$C$1,'Annexe A1 Cours'!T1043,0,1,50)),0)</f>
        <v>0</v>
      </c>
      <c r="V1043" s="37">
        <f ca="1">IFERROR(OFFSET('Maximum minutes'!$C$1,T1043+1,-1+MATCH(G1043,OFFSET('Maximum minutes'!$C$1,T1043-1,0,1,50),0)),0)</f>
        <v>0</v>
      </c>
      <c r="W1043" s="38">
        <f t="shared" ca="1" si="32"/>
        <v>0</v>
      </c>
    </row>
    <row r="1044" spans="1:23" s="36" customFormat="1" ht="18.75">
      <c r="A1044" s="34"/>
      <c r="B1044" s="39"/>
      <c r="C1044" s="39"/>
      <c r="D1044" s="35"/>
      <c r="E1044" s="40"/>
      <c r="F1044" s="39"/>
      <c r="G1044" s="39"/>
      <c r="H1044" s="39"/>
      <c r="I1044" s="34"/>
      <c r="J1044" s="34"/>
      <c r="K1044" s="34"/>
      <c r="L1044" s="34"/>
      <c r="M1044" s="43" t="str">
        <f ca="1">IFERROR(OFFSET('Maximum minutes'!$C$1,T1044,MATCH(IF(G1044&lt;&gt;"",G1044,F1044),OFFSET('Maximum minutes'!$C$1,T1044-1,0,1,U1044+1),0)-1)*IF(OR(ISNUMBER(J1044),J1044="sans examen"),1,0)*IF(W1044&lt;MinDate,1,0),"")</f>
        <v/>
      </c>
      <c r="N1044" s="36">
        <f t="shared" ca="1" si="33"/>
        <v>0</v>
      </c>
      <c r="O1044" s="36" t="e">
        <f ca="1">LEFT(OFFSET(Lists!$Q$2,MATCH(E1044,Lists!$R$3:$R$19,0),0),4)</f>
        <v>#N/A</v>
      </c>
      <c r="P1044" s="36" t="e">
        <f ca="1">MATCH(O1044,Lists!$S$2:$S$640,1)</f>
        <v>#N/A</v>
      </c>
      <c r="Q1044" s="36" t="e">
        <f ca="1">MATCH(LEFT(OFFSET(Lists!$Q$2,MATCH(E1044,Lists!$R$3:$R$19,0)+1,0),4),Lists!$S$3:$S$640,1)</f>
        <v>#N/A</v>
      </c>
      <c r="R1044" s="36" t="e">
        <f ca="1">LEFT(OFFSET(Lists!$S$2,P1044-1+MATCH(F1044,OFFSET(Lists!$T$3,P1044-1,0,Q1044-P1044+1),0),0),6)</f>
        <v>#N/A</v>
      </c>
      <c r="S1044" s="36" t="e">
        <f ca="1">VLOOKUP(R1044,Lists!B:D,3,FALSE)</f>
        <v>#N/A</v>
      </c>
      <c r="T1044" s="36" t="str">
        <f>IF(F1044&lt;&gt;"",MATCH(R1044,'Maximum minutes'!B:B,0),"")</f>
        <v/>
      </c>
      <c r="U1044" s="36">
        <f ca="1">IF(F1044&lt;&gt;"",COUNTA(OFFSET('Maximum minutes'!$C$1,'Annexe A1 Cours'!T1044,0,1,50)),0)</f>
        <v>0</v>
      </c>
      <c r="V1044" s="37">
        <f ca="1">IFERROR(OFFSET('Maximum minutes'!$C$1,T1044+1,-1+MATCH(G1044,OFFSET('Maximum minutes'!$C$1,T1044-1,0,1,50),0)),0)</f>
        <v>0</v>
      </c>
      <c r="W1044" s="38">
        <f t="shared" ca="1" si="32"/>
        <v>0</v>
      </c>
    </row>
    <row r="1045" spans="1:23" s="36" customFormat="1" ht="18.75">
      <c r="A1045" s="34"/>
      <c r="B1045" s="39"/>
      <c r="C1045" s="39"/>
      <c r="D1045" s="35"/>
      <c r="E1045" s="40"/>
      <c r="F1045" s="39"/>
      <c r="G1045" s="39"/>
      <c r="H1045" s="39"/>
      <c r="I1045" s="34"/>
      <c r="J1045" s="34"/>
      <c r="K1045" s="34"/>
      <c r="L1045" s="34"/>
      <c r="M1045" s="43" t="str">
        <f ca="1">IFERROR(OFFSET('Maximum minutes'!$C$1,T1045,MATCH(IF(G1045&lt;&gt;"",G1045,F1045),OFFSET('Maximum minutes'!$C$1,T1045-1,0,1,U1045+1),0)-1)*IF(OR(ISNUMBER(J1045),J1045="sans examen"),1,0)*IF(W1045&lt;MinDate,1,0),"")</f>
        <v/>
      </c>
      <c r="N1045" s="36">
        <f t="shared" ca="1" si="33"/>
        <v>0</v>
      </c>
      <c r="O1045" s="36" t="e">
        <f ca="1">LEFT(OFFSET(Lists!$Q$2,MATCH(E1045,Lists!$R$3:$R$19,0),0),4)</f>
        <v>#N/A</v>
      </c>
      <c r="P1045" s="36" t="e">
        <f ca="1">MATCH(O1045,Lists!$S$2:$S$640,1)</f>
        <v>#N/A</v>
      </c>
      <c r="Q1045" s="36" t="e">
        <f ca="1">MATCH(LEFT(OFFSET(Lists!$Q$2,MATCH(E1045,Lists!$R$3:$R$19,0)+1,0),4),Lists!$S$3:$S$640,1)</f>
        <v>#N/A</v>
      </c>
      <c r="R1045" s="36" t="e">
        <f ca="1">LEFT(OFFSET(Lists!$S$2,P1045-1+MATCH(F1045,OFFSET(Lists!$T$3,P1045-1,0,Q1045-P1045+1),0),0),6)</f>
        <v>#N/A</v>
      </c>
      <c r="S1045" s="36" t="e">
        <f ca="1">VLOOKUP(R1045,Lists!B:D,3,FALSE)</f>
        <v>#N/A</v>
      </c>
      <c r="T1045" s="36" t="str">
        <f>IF(F1045&lt;&gt;"",MATCH(R1045,'Maximum minutes'!B:B,0),"")</f>
        <v/>
      </c>
      <c r="U1045" s="36">
        <f ca="1">IF(F1045&lt;&gt;"",COUNTA(OFFSET('Maximum minutes'!$C$1,'Annexe A1 Cours'!T1045,0,1,50)),0)</f>
        <v>0</v>
      </c>
      <c r="V1045" s="37">
        <f ca="1">IFERROR(OFFSET('Maximum minutes'!$C$1,T1045+1,-1+MATCH(G1045,OFFSET('Maximum minutes'!$C$1,T1045-1,0,1,50),0)),0)</f>
        <v>0</v>
      </c>
      <c r="W1045" s="38">
        <f t="shared" ca="1" si="32"/>
        <v>0</v>
      </c>
    </row>
    <row r="1046" spans="1:23" s="36" customFormat="1" ht="18.75">
      <c r="A1046" s="34"/>
      <c r="B1046" s="39"/>
      <c r="C1046" s="39"/>
      <c r="D1046" s="35"/>
      <c r="E1046" s="40"/>
      <c r="F1046" s="39"/>
      <c r="G1046" s="39"/>
      <c r="H1046" s="39"/>
      <c r="I1046" s="34"/>
      <c r="J1046" s="34"/>
      <c r="K1046" s="34"/>
      <c r="L1046" s="34"/>
      <c r="M1046" s="43" t="str">
        <f ca="1">IFERROR(OFFSET('Maximum minutes'!$C$1,T1046,MATCH(IF(G1046&lt;&gt;"",G1046,F1046),OFFSET('Maximum minutes'!$C$1,T1046-1,0,1,U1046+1),0)-1)*IF(OR(ISNUMBER(J1046),J1046="sans examen"),1,0)*IF(W1046&lt;MinDate,1,0),"")</f>
        <v/>
      </c>
      <c r="N1046" s="36">
        <f t="shared" ca="1" si="33"/>
        <v>0</v>
      </c>
      <c r="O1046" s="36" t="e">
        <f ca="1">LEFT(OFFSET(Lists!$Q$2,MATCH(E1046,Lists!$R$3:$R$19,0),0),4)</f>
        <v>#N/A</v>
      </c>
      <c r="P1046" s="36" t="e">
        <f ca="1">MATCH(O1046,Lists!$S$2:$S$640,1)</f>
        <v>#N/A</v>
      </c>
      <c r="Q1046" s="36" t="e">
        <f ca="1">MATCH(LEFT(OFFSET(Lists!$Q$2,MATCH(E1046,Lists!$R$3:$R$19,0)+1,0),4),Lists!$S$3:$S$640,1)</f>
        <v>#N/A</v>
      </c>
      <c r="R1046" s="36" t="e">
        <f ca="1">LEFT(OFFSET(Lists!$S$2,P1046-1+MATCH(F1046,OFFSET(Lists!$T$3,P1046-1,0,Q1046-P1046+1),0),0),6)</f>
        <v>#N/A</v>
      </c>
      <c r="S1046" s="36" t="e">
        <f ca="1">VLOOKUP(R1046,Lists!B:D,3,FALSE)</f>
        <v>#N/A</v>
      </c>
      <c r="T1046" s="36" t="str">
        <f>IF(F1046&lt;&gt;"",MATCH(R1046,'Maximum minutes'!B:B,0),"")</f>
        <v/>
      </c>
      <c r="U1046" s="36">
        <f ca="1">IF(F1046&lt;&gt;"",COUNTA(OFFSET('Maximum minutes'!$C$1,'Annexe A1 Cours'!T1046,0,1,50)),0)</f>
        <v>0</v>
      </c>
      <c r="V1046" s="37">
        <f ca="1">IFERROR(OFFSET('Maximum minutes'!$C$1,T1046+1,-1+MATCH(G1046,OFFSET('Maximum minutes'!$C$1,T1046-1,0,1,50),0)),0)</f>
        <v>0</v>
      </c>
      <c r="W1046" s="38">
        <f t="shared" ca="1" si="32"/>
        <v>0</v>
      </c>
    </row>
    <row r="1047" spans="1:23" s="36" customFormat="1" ht="18.75">
      <c r="A1047" s="34"/>
      <c r="B1047" s="39"/>
      <c r="C1047" s="39"/>
      <c r="D1047" s="35"/>
      <c r="E1047" s="40"/>
      <c r="F1047" s="39"/>
      <c r="G1047" s="39"/>
      <c r="H1047" s="39"/>
      <c r="I1047" s="34"/>
      <c r="J1047" s="34"/>
      <c r="K1047" s="34"/>
      <c r="L1047" s="34"/>
      <c r="M1047" s="43" t="str">
        <f ca="1">IFERROR(OFFSET('Maximum minutes'!$C$1,T1047,MATCH(IF(G1047&lt;&gt;"",G1047,F1047),OFFSET('Maximum minutes'!$C$1,T1047-1,0,1,U1047+1),0)-1)*IF(OR(ISNUMBER(J1047),J1047="sans examen"),1,0)*IF(W1047&lt;MinDate,1,0),"")</f>
        <v/>
      </c>
      <c r="N1047" s="36">
        <f t="shared" ca="1" si="33"/>
        <v>0</v>
      </c>
      <c r="O1047" s="36" t="e">
        <f ca="1">LEFT(OFFSET(Lists!$Q$2,MATCH(E1047,Lists!$R$3:$R$19,0),0),4)</f>
        <v>#N/A</v>
      </c>
      <c r="P1047" s="36" t="e">
        <f ca="1">MATCH(O1047,Lists!$S$2:$S$640,1)</f>
        <v>#N/A</v>
      </c>
      <c r="Q1047" s="36" t="e">
        <f ca="1">MATCH(LEFT(OFFSET(Lists!$Q$2,MATCH(E1047,Lists!$R$3:$R$19,0)+1,0),4),Lists!$S$3:$S$640,1)</f>
        <v>#N/A</v>
      </c>
      <c r="R1047" s="36" t="e">
        <f ca="1">LEFT(OFFSET(Lists!$S$2,P1047-1+MATCH(F1047,OFFSET(Lists!$T$3,P1047-1,0,Q1047-P1047+1),0),0),6)</f>
        <v>#N/A</v>
      </c>
      <c r="S1047" s="36" t="e">
        <f ca="1">VLOOKUP(R1047,Lists!B:D,3,FALSE)</f>
        <v>#N/A</v>
      </c>
      <c r="T1047" s="36" t="str">
        <f>IF(F1047&lt;&gt;"",MATCH(R1047,'Maximum minutes'!B:B,0),"")</f>
        <v/>
      </c>
      <c r="U1047" s="36">
        <f ca="1">IF(F1047&lt;&gt;"",COUNTA(OFFSET('Maximum minutes'!$C$1,'Annexe A1 Cours'!T1047,0,1,50)),0)</f>
        <v>0</v>
      </c>
      <c r="V1047" s="37">
        <f ca="1">IFERROR(OFFSET('Maximum minutes'!$C$1,T1047+1,-1+MATCH(G1047,OFFSET('Maximum minutes'!$C$1,T1047-1,0,1,50),0)),0)</f>
        <v>0</v>
      </c>
      <c r="W1047" s="38">
        <f t="shared" ca="1" si="32"/>
        <v>0</v>
      </c>
    </row>
    <row r="1048" spans="1:23" s="36" customFormat="1" ht="18.75">
      <c r="A1048" s="34"/>
      <c r="B1048" s="39"/>
      <c r="C1048" s="39"/>
      <c r="D1048" s="35"/>
      <c r="E1048" s="40"/>
      <c r="F1048" s="39"/>
      <c r="G1048" s="39"/>
      <c r="H1048" s="39"/>
      <c r="I1048" s="34"/>
      <c r="J1048" s="34"/>
      <c r="K1048" s="34"/>
      <c r="L1048" s="34"/>
      <c r="M1048" s="43" t="str">
        <f ca="1">IFERROR(OFFSET('Maximum minutes'!$C$1,T1048,MATCH(IF(G1048&lt;&gt;"",G1048,F1048),OFFSET('Maximum minutes'!$C$1,T1048-1,0,1,U1048+1),0)-1)*IF(OR(ISNUMBER(J1048),J1048="sans examen"),1,0)*IF(W1048&lt;MinDate,1,0),"")</f>
        <v/>
      </c>
      <c r="N1048" s="36">
        <f t="shared" ca="1" si="33"/>
        <v>0</v>
      </c>
      <c r="O1048" s="36" t="e">
        <f ca="1">LEFT(OFFSET(Lists!$Q$2,MATCH(E1048,Lists!$R$3:$R$19,0),0),4)</f>
        <v>#N/A</v>
      </c>
      <c r="P1048" s="36" t="e">
        <f ca="1">MATCH(O1048,Lists!$S$2:$S$640,1)</f>
        <v>#N/A</v>
      </c>
      <c r="Q1048" s="36" t="e">
        <f ca="1">MATCH(LEFT(OFFSET(Lists!$Q$2,MATCH(E1048,Lists!$R$3:$R$19,0)+1,0),4),Lists!$S$3:$S$640,1)</f>
        <v>#N/A</v>
      </c>
      <c r="R1048" s="36" t="e">
        <f ca="1">LEFT(OFFSET(Lists!$S$2,P1048-1+MATCH(F1048,OFFSET(Lists!$T$3,P1048-1,0,Q1048-P1048+1),0),0),6)</f>
        <v>#N/A</v>
      </c>
      <c r="S1048" s="36" t="e">
        <f ca="1">VLOOKUP(R1048,Lists!B:D,3,FALSE)</f>
        <v>#N/A</v>
      </c>
      <c r="T1048" s="36" t="str">
        <f>IF(F1048&lt;&gt;"",MATCH(R1048,'Maximum minutes'!B:B,0),"")</f>
        <v/>
      </c>
      <c r="U1048" s="36">
        <f ca="1">IF(F1048&lt;&gt;"",COUNTA(OFFSET('Maximum minutes'!$C$1,'Annexe A1 Cours'!T1048,0,1,50)),0)</f>
        <v>0</v>
      </c>
      <c r="V1048" s="37">
        <f ca="1">IFERROR(OFFSET('Maximum minutes'!$C$1,T1048+1,-1+MATCH(G1048,OFFSET('Maximum minutes'!$C$1,T1048-1,0,1,50),0)),0)</f>
        <v>0</v>
      </c>
      <c r="W1048" s="38">
        <f t="shared" ca="1" si="32"/>
        <v>0</v>
      </c>
    </row>
    <row r="1049" spans="1:23" s="36" customFormat="1" ht="18.75">
      <c r="A1049" s="34"/>
      <c r="B1049" s="39"/>
      <c r="C1049" s="39"/>
      <c r="D1049" s="35"/>
      <c r="E1049" s="40"/>
      <c r="F1049" s="39"/>
      <c r="G1049" s="39"/>
      <c r="H1049" s="39"/>
      <c r="I1049" s="34"/>
      <c r="J1049" s="34"/>
      <c r="K1049" s="34"/>
      <c r="L1049" s="34"/>
      <c r="M1049" s="43" t="str">
        <f ca="1">IFERROR(OFFSET('Maximum minutes'!$C$1,T1049,MATCH(IF(G1049&lt;&gt;"",G1049,F1049),OFFSET('Maximum minutes'!$C$1,T1049-1,0,1,U1049+1),0)-1)*IF(OR(ISNUMBER(J1049),J1049="sans examen"),1,0)*IF(W1049&lt;MinDate,1,0),"")</f>
        <v/>
      </c>
      <c r="N1049" s="36">
        <f t="shared" ca="1" si="33"/>
        <v>0</v>
      </c>
      <c r="O1049" s="36" t="e">
        <f ca="1">LEFT(OFFSET(Lists!$Q$2,MATCH(E1049,Lists!$R$3:$R$19,0),0),4)</f>
        <v>#N/A</v>
      </c>
      <c r="P1049" s="36" t="e">
        <f ca="1">MATCH(O1049,Lists!$S$2:$S$640,1)</f>
        <v>#N/A</v>
      </c>
      <c r="Q1049" s="36" t="e">
        <f ca="1">MATCH(LEFT(OFFSET(Lists!$Q$2,MATCH(E1049,Lists!$R$3:$R$19,0)+1,0),4),Lists!$S$3:$S$640,1)</f>
        <v>#N/A</v>
      </c>
      <c r="R1049" s="36" t="e">
        <f ca="1">LEFT(OFFSET(Lists!$S$2,P1049-1+MATCH(F1049,OFFSET(Lists!$T$3,P1049-1,0,Q1049-P1049+1),0),0),6)</f>
        <v>#N/A</v>
      </c>
      <c r="S1049" s="36" t="e">
        <f ca="1">VLOOKUP(R1049,Lists!B:D,3,FALSE)</f>
        <v>#N/A</v>
      </c>
      <c r="T1049" s="36" t="str">
        <f>IF(F1049&lt;&gt;"",MATCH(R1049,'Maximum minutes'!B:B,0),"")</f>
        <v/>
      </c>
      <c r="U1049" s="36">
        <f ca="1">IF(F1049&lt;&gt;"",COUNTA(OFFSET('Maximum minutes'!$C$1,'Annexe A1 Cours'!T1049,0,1,50)),0)</f>
        <v>0</v>
      </c>
      <c r="V1049" s="37">
        <f ca="1">IFERROR(OFFSET('Maximum minutes'!$C$1,T1049+1,-1+MATCH(G1049,OFFSET('Maximum minutes'!$C$1,T1049-1,0,1,50),0)),0)</f>
        <v>0</v>
      </c>
      <c r="W1049" s="38">
        <f t="shared" ca="1" si="32"/>
        <v>0</v>
      </c>
    </row>
    <row r="1050" spans="1:23" s="36" customFormat="1" ht="18.75">
      <c r="A1050" s="34"/>
      <c r="B1050" s="39"/>
      <c r="C1050" s="39"/>
      <c r="D1050" s="35"/>
      <c r="E1050" s="40"/>
      <c r="F1050" s="39"/>
      <c r="G1050" s="39"/>
      <c r="H1050" s="39"/>
      <c r="I1050" s="34"/>
      <c r="J1050" s="34"/>
      <c r="K1050" s="34"/>
      <c r="L1050" s="34"/>
      <c r="M1050" s="43" t="str">
        <f ca="1">IFERROR(OFFSET('Maximum minutes'!$C$1,T1050,MATCH(IF(G1050&lt;&gt;"",G1050,F1050),OFFSET('Maximum minutes'!$C$1,T1050-1,0,1,U1050+1),0)-1)*IF(OR(ISNUMBER(J1050),J1050="sans examen"),1,0)*IF(W1050&lt;MinDate,1,0),"")</f>
        <v/>
      </c>
      <c r="N1050" s="36">
        <f t="shared" ca="1" si="33"/>
        <v>0</v>
      </c>
      <c r="O1050" s="36" t="e">
        <f ca="1">LEFT(OFFSET(Lists!$Q$2,MATCH(E1050,Lists!$R$3:$R$19,0),0),4)</f>
        <v>#N/A</v>
      </c>
      <c r="P1050" s="36" t="e">
        <f ca="1">MATCH(O1050,Lists!$S$2:$S$640,1)</f>
        <v>#N/A</v>
      </c>
      <c r="Q1050" s="36" t="e">
        <f ca="1">MATCH(LEFT(OFFSET(Lists!$Q$2,MATCH(E1050,Lists!$R$3:$R$19,0)+1,0),4),Lists!$S$3:$S$640,1)</f>
        <v>#N/A</v>
      </c>
      <c r="R1050" s="36" t="e">
        <f ca="1">LEFT(OFFSET(Lists!$S$2,P1050-1+MATCH(F1050,OFFSET(Lists!$T$3,P1050-1,0,Q1050-P1050+1),0),0),6)</f>
        <v>#N/A</v>
      </c>
      <c r="S1050" s="36" t="e">
        <f ca="1">VLOOKUP(R1050,Lists!B:D,3,FALSE)</f>
        <v>#N/A</v>
      </c>
      <c r="T1050" s="36" t="str">
        <f>IF(F1050&lt;&gt;"",MATCH(R1050,'Maximum minutes'!B:B,0),"")</f>
        <v/>
      </c>
      <c r="U1050" s="36">
        <f ca="1">IF(F1050&lt;&gt;"",COUNTA(OFFSET('Maximum minutes'!$C$1,'Annexe A1 Cours'!T1050,0,1,50)),0)</f>
        <v>0</v>
      </c>
      <c r="V1050" s="37">
        <f ca="1">IFERROR(OFFSET('Maximum minutes'!$C$1,T1050+1,-1+MATCH(G1050,OFFSET('Maximum minutes'!$C$1,T1050-1,0,1,50),0)),0)</f>
        <v>0</v>
      </c>
      <c r="W1050" s="38">
        <f t="shared" ca="1" si="32"/>
        <v>0</v>
      </c>
    </row>
    <row r="1051" spans="1:23" s="36" customFormat="1" ht="18.75">
      <c r="A1051" s="34"/>
      <c r="B1051" s="39"/>
      <c r="C1051" s="39"/>
      <c r="D1051" s="35"/>
      <c r="E1051" s="40"/>
      <c r="F1051" s="39"/>
      <c r="G1051" s="39"/>
      <c r="H1051" s="39"/>
      <c r="I1051" s="34"/>
      <c r="J1051" s="34"/>
      <c r="K1051" s="34"/>
      <c r="L1051" s="34"/>
      <c r="M1051" s="43" t="str">
        <f ca="1">IFERROR(OFFSET('Maximum minutes'!$C$1,T1051,MATCH(IF(G1051&lt;&gt;"",G1051,F1051),OFFSET('Maximum minutes'!$C$1,T1051-1,0,1,U1051+1),0)-1)*IF(OR(ISNUMBER(J1051),J1051="sans examen"),1,0)*IF(W1051&lt;MinDate,1,0),"")</f>
        <v/>
      </c>
      <c r="N1051" s="36">
        <f t="shared" ca="1" si="33"/>
        <v>0</v>
      </c>
      <c r="O1051" s="36" t="e">
        <f ca="1">LEFT(OFFSET(Lists!$Q$2,MATCH(E1051,Lists!$R$3:$R$19,0),0),4)</f>
        <v>#N/A</v>
      </c>
      <c r="P1051" s="36" t="e">
        <f ca="1">MATCH(O1051,Lists!$S$2:$S$640,1)</f>
        <v>#N/A</v>
      </c>
      <c r="Q1051" s="36" t="e">
        <f ca="1">MATCH(LEFT(OFFSET(Lists!$Q$2,MATCH(E1051,Lists!$R$3:$R$19,0)+1,0),4),Lists!$S$3:$S$640,1)</f>
        <v>#N/A</v>
      </c>
      <c r="R1051" s="36" t="e">
        <f ca="1">LEFT(OFFSET(Lists!$S$2,P1051-1+MATCH(F1051,OFFSET(Lists!$T$3,P1051-1,0,Q1051-P1051+1),0),0),6)</f>
        <v>#N/A</v>
      </c>
      <c r="S1051" s="36" t="e">
        <f ca="1">VLOOKUP(R1051,Lists!B:D,3,FALSE)</f>
        <v>#N/A</v>
      </c>
      <c r="T1051" s="36" t="str">
        <f>IF(F1051&lt;&gt;"",MATCH(R1051,'Maximum minutes'!B:B,0),"")</f>
        <v/>
      </c>
      <c r="U1051" s="36">
        <f ca="1">IF(F1051&lt;&gt;"",COUNTA(OFFSET('Maximum minutes'!$C$1,'Annexe A1 Cours'!T1051,0,1,50)),0)</f>
        <v>0</v>
      </c>
      <c r="V1051" s="37">
        <f ca="1">IFERROR(OFFSET('Maximum minutes'!$C$1,T1051+1,-1+MATCH(G1051,OFFSET('Maximum minutes'!$C$1,T1051-1,0,1,50),0)),0)</f>
        <v>0</v>
      </c>
      <c r="W1051" s="38">
        <f t="shared" ca="1" si="32"/>
        <v>0</v>
      </c>
    </row>
    <row r="1052" spans="1:23" s="36" customFormat="1" ht="18.75">
      <c r="A1052" s="34"/>
      <c r="B1052" s="39"/>
      <c r="C1052" s="39"/>
      <c r="D1052" s="35"/>
      <c r="E1052" s="40"/>
      <c r="F1052" s="39"/>
      <c r="G1052" s="39"/>
      <c r="H1052" s="39"/>
      <c r="I1052" s="34"/>
      <c r="J1052" s="34"/>
      <c r="K1052" s="34"/>
      <c r="L1052" s="34"/>
      <c r="M1052" s="43" t="str">
        <f ca="1">IFERROR(OFFSET('Maximum minutes'!$C$1,T1052,MATCH(IF(G1052&lt;&gt;"",G1052,F1052),OFFSET('Maximum minutes'!$C$1,T1052-1,0,1,U1052+1),0)-1)*IF(OR(ISNUMBER(J1052),J1052="sans examen"),1,0)*IF(W1052&lt;MinDate,1,0),"")</f>
        <v/>
      </c>
      <c r="N1052" s="36">
        <f t="shared" ca="1" si="33"/>
        <v>0</v>
      </c>
      <c r="O1052" s="36" t="e">
        <f ca="1">LEFT(OFFSET(Lists!$Q$2,MATCH(E1052,Lists!$R$3:$R$19,0),0),4)</f>
        <v>#N/A</v>
      </c>
      <c r="P1052" s="36" t="e">
        <f ca="1">MATCH(O1052,Lists!$S$2:$S$640,1)</f>
        <v>#N/A</v>
      </c>
      <c r="Q1052" s="36" t="e">
        <f ca="1">MATCH(LEFT(OFFSET(Lists!$Q$2,MATCH(E1052,Lists!$R$3:$R$19,0)+1,0),4),Lists!$S$3:$S$640,1)</f>
        <v>#N/A</v>
      </c>
      <c r="R1052" s="36" t="e">
        <f ca="1">LEFT(OFFSET(Lists!$S$2,P1052-1+MATCH(F1052,OFFSET(Lists!$T$3,P1052-1,0,Q1052-P1052+1),0),0),6)</f>
        <v>#N/A</v>
      </c>
      <c r="S1052" s="36" t="e">
        <f ca="1">VLOOKUP(R1052,Lists!B:D,3,FALSE)</f>
        <v>#N/A</v>
      </c>
      <c r="T1052" s="36" t="str">
        <f>IF(F1052&lt;&gt;"",MATCH(R1052,'Maximum minutes'!B:B,0),"")</f>
        <v/>
      </c>
      <c r="U1052" s="36">
        <f ca="1">IF(F1052&lt;&gt;"",COUNTA(OFFSET('Maximum minutes'!$C$1,'Annexe A1 Cours'!T1052,0,1,50)),0)</f>
        <v>0</v>
      </c>
      <c r="V1052" s="37">
        <f ca="1">IFERROR(OFFSET('Maximum minutes'!$C$1,T1052+1,-1+MATCH(G1052,OFFSET('Maximum minutes'!$C$1,T1052-1,0,1,50),0)),0)</f>
        <v>0</v>
      </c>
      <c r="W1052" s="38">
        <f t="shared" ca="1" si="32"/>
        <v>0</v>
      </c>
    </row>
    <row r="1053" spans="1:23" s="36" customFormat="1" ht="18.75">
      <c r="A1053" s="34"/>
      <c r="B1053" s="39"/>
      <c r="C1053" s="39"/>
      <c r="D1053" s="35"/>
      <c r="E1053" s="40"/>
      <c r="F1053" s="39"/>
      <c r="G1053" s="39"/>
      <c r="H1053" s="39"/>
      <c r="I1053" s="34"/>
      <c r="J1053" s="34"/>
      <c r="K1053" s="34"/>
      <c r="L1053" s="34"/>
      <c r="M1053" s="43" t="str">
        <f ca="1">IFERROR(OFFSET('Maximum minutes'!$C$1,T1053,MATCH(IF(G1053&lt;&gt;"",G1053,F1053),OFFSET('Maximum minutes'!$C$1,T1053-1,0,1,U1053+1),0)-1)*IF(OR(ISNUMBER(J1053),J1053="sans examen"),1,0)*IF(W1053&lt;MinDate,1,0),"")</f>
        <v/>
      </c>
      <c r="N1053" s="36">
        <f t="shared" ca="1" si="33"/>
        <v>0</v>
      </c>
      <c r="O1053" s="36" t="e">
        <f ca="1">LEFT(OFFSET(Lists!$Q$2,MATCH(E1053,Lists!$R$3:$R$19,0),0),4)</f>
        <v>#N/A</v>
      </c>
      <c r="P1053" s="36" t="e">
        <f ca="1">MATCH(O1053,Lists!$S$2:$S$640,1)</f>
        <v>#N/A</v>
      </c>
      <c r="Q1053" s="36" t="e">
        <f ca="1">MATCH(LEFT(OFFSET(Lists!$Q$2,MATCH(E1053,Lists!$R$3:$R$19,0)+1,0),4),Lists!$S$3:$S$640,1)</f>
        <v>#N/A</v>
      </c>
      <c r="R1053" s="36" t="e">
        <f ca="1">LEFT(OFFSET(Lists!$S$2,P1053-1+MATCH(F1053,OFFSET(Lists!$T$3,P1053-1,0,Q1053-P1053+1),0),0),6)</f>
        <v>#N/A</v>
      </c>
      <c r="S1053" s="36" t="e">
        <f ca="1">VLOOKUP(R1053,Lists!B:D,3,FALSE)</f>
        <v>#N/A</v>
      </c>
      <c r="T1053" s="36" t="str">
        <f>IF(F1053&lt;&gt;"",MATCH(R1053,'Maximum minutes'!B:B,0),"")</f>
        <v/>
      </c>
      <c r="U1053" s="36">
        <f ca="1">IF(F1053&lt;&gt;"",COUNTA(OFFSET('Maximum minutes'!$C$1,'Annexe A1 Cours'!T1053,0,1,50)),0)</f>
        <v>0</v>
      </c>
      <c r="V1053" s="37">
        <f ca="1">IFERROR(OFFSET('Maximum minutes'!$C$1,T1053+1,-1+MATCH(G1053,OFFSET('Maximum minutes'!$C$1,T1053-1,0,1,50),0)),0)</f>
        <v>0</v>
      </c>
      <c r="W1053" s="38">
        <f t="shared" ca="1" si="32"/>
        <v>0</v>
      </c>
    </row>
    <row r="1054" spans="1:23" s="36" customFormat="1" ht="18.75">
      <c r="A1054" s="34"/>
      <c r="B1054" s="39"/>
      <c r="C1054" s="39"/>
      <c r="D1054" s="35"/>
      <c r="E1054" s="40"/>
      <c r="F1054" s="39"/>
      <c r="G1054" s="39"/>
      <c r="H1054" s="39"/>
      <c r="I1054" s="34"/>
      <c r="J1054" s="34"/>
      <c r="K1054" s="34"/>
      <c r="L1054" s="34"/>
      <c r="M1054" s="43" t="str">
        <f ca="1">IFERROR(OFFSET('Maximum minutes'!$C$1,T1054,MATCH(IF(G1054&lt;&gt;"",G1054,F1054),OFFSET('Maximum minutes'!$C$1,T1054-1,0,1,U1054+1),0)-1)*IF(OR(ISNUMBER(J1054),J1054="sans examen"),1,0)*IF(W1054&lt;MinDate,1,0),"")</f>
        <v/>
      </c>
      <c r="N1054" s="36">
        <f t="shared" ca="1" si="33"/>
        <v>0</v>
      </c>
      <c r="O1054" s="36" t="e">
        <f ca="1">LEFT(OFFSET(Lists!$Q$2,MATCH(E1054,Lists!$R$3:$R$19,0),0),4)</f>
        <v>#N/A</v>
      </c>
      <c r="P1054" s="36" t="e">
        <f ca="1">MATCH(O1054,Lists!$S$2:$S$640,1)</f>
        <v>#N/A</v>
      </c>
      <c r="Q1054" s="36" t="e">
        <f ca="1">MATCH(LEFT(OFFSET(Lists!$Q$2,MATCH(E1054,Lists!$R$3:$R$19,0)+1,0),4),Lists!$S$3:$S$640,1)</f>
        <v>#N/A</v>
      </c>
      <c r="R1054" s="36" t="e">
        <f ca="1">LEFT(OFFSET(Lists!$S$2,P1054-1+MATCH(F1054,OFFSET(Lists!$T$3,P1054-1,0,Q1054-P1054+1),0),0),6)</f>
        <v>#N/A</v>
      </c>
      <c r="S1054" s="36" t="e">
        <f ca="1">VLOOKUP(R1054,Lists!B:D,3,FALSE)</f>
        <v>#N/A</v>
      </c>
      <c r="T1054" s="36" t="str">
        <f>IF(F1054&lt;&gt;"",MATCH(R1054,'Maximum minutes'!B:B,0),"")</f>
        <v/>
      </c>
      <c r="U1054" s="36">
        <f ca="1">IF(F1054&lt;&gt;"",COUNTA(OFFSET('Maximum minutes'!$C$1,'Annexe A1 Cours'!T1054,0,1,50)),0)</f>
        <v>0</v>
      </c>
      <c r="V1054" s="37">
        <f ca="1">IFERROR(OFFSET('Maximum minutes'!$C$1,T1054+1,-1+MATCH(G1054,OFFSET('Maximum minutes'!$C$1,T1054-1,0,1,50),0)),0)</f>
        <v>0</v>
      </c>
      <c r="W1054" s="38">
        <f t="shared" ca="1" si="32"/>
        <v>0</v>
      </c>
    </row>
    <row r="1055" spans="1:23" s="36" customFormat="1" ht="18.75">
      <c r="A1055" s="34"/>
      <c r="B1055" s="39"/>
      <c r="C1055" s="39"/>
      <c r="D1055" s="35"/>
      <c r="E1055" s="40"/>
      <c r="F1055" s="39"/>
      <c r="G1055" s="39"/>
      <c r="H1055" s="39"/>
      <c r="I1055" s="34"/>
      <c r="J1055" s="34"/>
      <c r="K1055" s="34"/>
      <c r="L1055" s="34"/>
      <c r="M1055" s="43" t="str">
        <f ca="1">IFERROR(OFFSET('Maximum minutes'!$C$1,T1055,MATCH(IF(G1055&lt;&gt;"",G1055,F1055),OFFSET('Maximum minutes'!$C$1,T1055-1,0,1,U1055+1),0)-1)*IF(OR(ISNUMBER(J1055),J1055="sans examen"),1,0)*IF(W1055&lt;MinDate,1,0),"")</f>
        <v/>
      </c>
      <c r="N1055" s="36">
        <f t="shared" ca="1" si="33"/>
        <v>0</v>
      </c>
      <c r="O1055" s="36" t="e">
        <f ca="1">LEFT(OFFSET(Lists!$Q$2,MATCH(E1055,Lists!$R$3:$R$19,0),0),4)</f>
        <v>#N/A</v>
      </c>
      <c r="P1055" s="36" t="e">
        <f ca="1">MATCH(O1055,Lists!$S$2:$S$640,1)</f>
        <v>#N/A</v>
      </c>
      <c r="Q1055" s="36" t="e">
        <f ca="1">MATCH(LEFT(OFFSET(Lists!$Q$2,MATCH(E1055,Lists!$R$3:$R$19,0)+1,0),4),Lists!$S$3:$S$640,1)</f>
        <v>#N/A</v>
      </c>
      <c r="R1055" s="36" t="e">
        <f ca="1">LEFT(OFFSET(Lists!$S$2,P1055-1+MATCH(F1055,OFFSET(Lists!$T$3,P1055-1,0,Q1055-P1055+1),0),0),6)</f>
        <v>#N/A</v>
      </c>
      <c r="S1055" s="36" t="e">
        <f ca="1">VLOOKUP(R1055,Lists!B:D,3,FALSE)</f>
        <v>#N/A</v>
      </c>
      <c r="T1055" s="36" t="str">
        <f>IF(F1055&lt;&gt;"",MATCH(R1055,'Maximum minutes'!B:B,0),"")</f>
        <v/>
      </c>
      <c r="U1055" s="36">
        <f ca="1">IF(F1055&lt;&gt;"",COUNTA(OFFSET('Maximum minutes'!$C$1,'Annexe A1 Cours'!T1055,0,1,50)),0)</f>
        <v>0</v>
      </c>
      <c r="V1055" s="37">
        <f ca="1">IFERROR(OFFSET('Maximum minutes'!$C$1,T1055+1,-1+MATCH(G1055,OFFSET('Maximum minutes'!$C$1,T1055-1,0,1,50),0)),0)</f>
        <v>0</v>
      </c>
      <c r="W1055" s="38">
        <f t="shared" ca="1" si="32"/>
        <v>0</v>
      </c>
    </row>
    <row r="1056" spans="1:23" s="36" customFormat="1" ht="18.75">
      <c r="A1056" s="34"/>
      <c r="B1056" s="39"/>
      <c r="C1056" s="39"/>
      <c r="D1056" s="35"/>
      <c r="E1056" s="40"/>
      <c r="F1056" s="39"/>
      <c r="G1056" s="39"/>
      <c r="H1056" s="39"/>
      <c r="I1056" s="34"/>
      <c r="J1056" s="34"/>
      <c r="K1056" s="34"/>
      <c r="L1056" s="34"/>
      <c r="M1056" s="43" t="str">
        <f ca="1">IFERROR(OFFSET('Maximum minutes'!$C$1,T1056,MATCH(IF(G1056&lt;&gt;"",G1056,F1056),OFFSET('Maximum minutes'!$C$1,T1056-1,0,1,U1056+1),0)-1)*IF(OR(ISNUMBER(J1056),J1056="sans examen"),1,0)*IF(W1056&lt;MinDate,1,0),"")</f>
        <v/>
      </c>
      <c r="N1056" s="36">
        <f t="shared" ca="1" si="33"/>
        <v>0</v>
      </c>
      <c r="O1056" s="36" t="e">
        <f ca="1">LEFT(OFFSET(Lists!$Q$2,MATCH(E1056,Lists!$R$3:$R$19,0),0),4)</f>
        <v>#N/A</v>
      </c>
      <c r="P1056" s="36" t="e">
        <f ca="1">MATCH(O1056,Lists!$S$2:$S$640,1)</f>
        <v>#N/A</v>
      </c>
      <c r="Q1056" s="36" t="e">
        <f ca="1">MATCH(LEFT(OFFSET(Lists!$Q$2,MATCH(E1056,Lists!$R$3:$R$19,0)+1,0),4),Lists!$S$3:$S$640,1)</f>
        <v>#N/A</v>
      </c>
      <c r="R1056" s="36" t="e">
        <f ca="1">LEFT(OFFSET(Lists!$S$2,P1056-1+MATCH(F1056,OFFSET(Lists!$T$3,P1056-1,0,Q1056-P1056+1),0),0),6)</f>
        <v>#N/A</v>
      </c>
      <c r="S1056" s="36" t="e">
        <f ca="1">VLOOKUP(R1056,Lists!B:D,3,FALSE)</f>
        <v>#N/A</v>
      </c>
      <c r="T1056" s="36" t="str">
        <f>IF(F1056&lt;&gt;"",MATCH(R1056,'Maximum minutes'!B:B,0),"")</f>
        <v/>
      </c>
      <c r="U1056" s="36">
        <f ca="1">IF(F1056&lt;&gt;"",COUNTA(OFFSET('Maximum minutes'!$C$1,'Annexe A1 Cours'!T1056,0,1,50)),0)</f>
        <v>0</v>
      </c>
      <c r="V1056" s="37">
        <f ca="1">IFERROR(OFFSET('Maximum minutes'!$C$1,T1056+1,-1+MATCH(G1056,OFFSET('Maximum minutes'!$C$1,T1056-1,0,1,50),0)),0)</f>
        <v>0</v>
      </c>
      <c r="W1056" s="38">
        <f t="shared" ca="1" si="32"/>
        <v>0</v>
      </c>
    </row>
    <row r="1057" spans="1:23" s="36" customFormat="1" ht="18.75">
      <c r="A1057" s="34"/>
      <c r="B1057" s="39"/>
      <c r="C1057" s="39"/>
      <c r="D1057" s="35"/>
      <c r="E1057" s="40"/>
      <c r="F1057" s="39"/>
      <c r="G1057" s="39"/>
      <c r="H1057" s="39"/>
      <c r="I1057" s="34"/>
      <c r="J1057" s="34"/>
      <c r="K1057" s="34"/>
      <c r="L1057" s="34"/>
      <c r="M1057" s="43" t="str">
        <f ca="1">IFERROR(OFFSET('Maximum minutes'!$C$1,T1057,MATCH(IF(G1057&lt;&gt;"",G1057,F1057),OFFSET('Maximum minutes'!$C$1,T1057-1,0,1,U1057+1),0)-1)*IF(OR(ISNUMBER(J1057),J1057="sans examen"),1,0)*IF(W1057&lt;MinDate,1,0),"")</f>
        <v/>
      </c>
      <c r="N1057" s="36">
        <f t="shared" ca="1" si="33"/>
        <v>0</v>
      </c>
      <c r="O1057" s="36" t="e">
        <f ca="1">LEFT(OFFSET(Lists!$Q$2,MATCH(E1057,Lists!$R$3:$R$19,0),0),4)</f>
        <v>#N/A</v>
      </c>
      <c r="P1057" s="36" t="e">
        <f ca="1">MATCH(O1057,Lists!$S$2:$S$640,1)</f>
        <v>#N/A</v>
      </c>
      <c r="Q1057" s="36" t="e">
        <f ca="1">MATCH(LEFT(OFFSET(Lists!$Q$2,MATCH(E1057,Lists!$R$3:$R$19,0)+1,0),4),Lists!$S$3:$S$640,1)</f>
        <v>#N/A</v>
      </c>
      <c r="R1057" s="36" t="e">
        <f ca="1">LEFT(OFFSET(Lists!$S$2,P1057-1+MATCH(F1057,OFFSET(Lists!$T$3,P1057-1,0,Q1057-P1057+1),0),0),6)</f>
        <v>#N/A</v>
      </c>
      <c r="S1057" s="36" t="e">
        <f ca="1">VLOOKUP(R1057,Lists!B:D,3,FALSE)</f>
        <v>#N/A</v>
      </c>
      <c r="T1057" s="36" t="str">
        <f>IF(F1057&lt;&gt;"",MATCH(R1057,'Maximum minutes'!B:B,0),"")</f>
        <v/>
      </c>
      <c r="U1057" s="36">
        <f ca="1">IF(F1057&lt;&gt;"",COUNTA(OFFSET('Maximum minutes'!$C$1,'Annexe A1 Cours'!T1057,0,1,50)),0)</f>
        <v>0</v>
      </c>
      <c r="V1057" s="37">
        <f ca="1">IFERROR(OFFSET('Maximum minutes'!$C$1,T1057+1,-1+MATCH(G1057,OFFSET('Maximum minutes'!$C$1,T1057-1,0,1,50),0)),0)</f>
        <v>0</v>
      </c>
      <c r="W1057" s="38">
        <f t="shared" ca="1" si="32"/>
        <v>0</v>
      </c>
    </row>
    <row r="1058" spans="1:23" s="36" customFormat="1" ht="18.75">
      <c r="A1058" s="34"/>
      <c r="B1058" s="39"/>
      <c r="C1058" s="39"/>
      <c r="D1058" s="35"/>
      <c r="E1058" s="40"/>
      <c r="F1058" s="39"/>
      <c r="G1058" s="39"/>
      <c r="H1058" s="39"/>
      <c r="I1058" s="34"/>
      <c r="J1058" s="34"/>
      <c r="K1058" s="34"/>
      <c r="L1058" s="34"/>
      <c r="M1058" s="43" t="str">
        <f ca="1">IFERROR(OFFSET('Maximum minutes'!$C$1,T1058,MATCH(IF(G1058&lt;&gt;"",G1058,F1058),OFFSET('Maximum minutes'!$C$1,T1058-1,0,1,U1058+1),0)-1)*IF(OR(ISNUMBER(J1058),J1058="sans examen"),1,0)*IF(W1058&lt;MinDate,1,0),"")</f>
        <v/>
      </c>
      <c r="N1058" s="36">
        <f t="shared" ca="1" si="33"/>
        <v>0</v>
      </c>
      <c r="O1058" s="36" t="e">
        <f ca="1">LEFT(OFFSET(Lists!$Q$2,MATCH(E1058,Lists!$R$3:$R$19,0),0),4)</f>
        <v>#N/A</v>
      </c>
      <c r="P1058" s="36" t="e">
        <f ca="1">MATCH(O1058,Lists!$S$2:$S$640,1)</f>
        <v>#N/A</v>
      </c>
      <c r="Q1058" s="36" t="e">
        <f ca="1">MATCH(LEFT(OFFSET(Lists!$Q$2,MATCH(E1058,Lists!$R$3:$R$19,0)+1,0),4),Lists!$S$3:$S$640,1)</f>
        <v>#N/A</v>
      </c>
      <c r="R1058" s="36" t="e">
        <f ca="1">LEFT(OFFSET(Lists!$S$2,P1058-1+MATCH(F1058,OFFSET(Lists!$T$3,P1058-1,0,Q1058-P1058+1),0),0),6)</f>
        <v>#N/A</v>
      </c>
      <c r="S1058" s="36" t="e">
        <f ca="1">VLOOKUP(R1058,Lists!B:D,3,FALSE)</f>
        <v>#N/A</v>
      </c>
      <c r="T1058" s="36" t="str">
        <f>IF(F1058&lt;&gt;"",MATCH(R1058,'Maximum minutes'!B:B,0),"")</f>
        <v/>
      </c>
      <c r="U1058" s="36">
        <f ca="1">IF(F1058&lt;&gt;"",COUNTA(OFFSET('Maximum minutes'!$C$1,'Annexe A1 Cours'!T1058,0,1,50)),0)</f>
        <v>0</v>
      </c>
      <c r="V1058" s="37">
        <f ca="1">IFERROR(OFFSET('Maximum minutes'!$C$1,T1058+1,-1+MATCH(G1058,OFFSET('Maximum minutes'!$C$1,T1058-1,0,1,50),0)),0)</f>
        <v>0</v>
      </c>
      <c r="W1058" s="38">
        <f t="shared" ca="1" si="32"/>
        <v>0</v>
      </c>
    </row>
    <row r="1059" spans="1:23" s="36" customFormat="1" ht="18.75">
      <c r="A1059" s="34"/>
      <c r="B1059" s="39"/>
      <c r="C1059" s="39"/>
      <c r="D1059" s="35"/>
      <c r="E1059" s="40"/>
      <c r="F1059" s="39"/>
      <c r="G1059" s="39"/>
      <c r="H1059" s="39"/>
      <c r="I1059" s="34"/>
      <c r="J1059" s="34"/>
      <c r="K1059" s="34"/>
      <c r="L1059" s="34"/>
      <c r="M1059" s="43" t="str">
        <f ca="1">IFERROR(OFFSET('Maximum minutes'!$C$1,T1059,MATCH(IF(G1059&lt;&gt;"",G1059,F1059),OFFSET('Maximum minutes'!$C$1,T1059-1,0,1,U1059+1),0)-1)*IF(OR(ISNUMBER(J1059),J1059="sans examen"),1,0)*IF(W1059&lt;MinDate,1,0),"")</f>
        <v/>
      </c>
      <c r="N1059" s="36">
        <f t="shared" ca="1" si="33"/>
        <v>0</v>
      </c>
      <c r="O1059" s="36" t="e">
        <f ca="1">LEFT(OFFSET(Lists!$Q$2,MATCH(E1059,Lists!$R$3:$R$19,0),0),4)</f>
        <v>#N/A</v>
      </c>
      <c r="P1059" s="36" t="e">
        <f ca="1">MATCH(O1059,Lists!$S$2:$S$640,1)</f>
        <v>#N/A</v>
      </c>
      <c r="Q1059" s="36" t="e">
        <f ca="1">MATCH(LEFT(OFFSET(Lists!$Q$2,MATCH(E1059,Lists!$R$3:$R$19,0)+1,0),4),Lists!$S$3:$S$640,1)</f>
        <v>#N/A</v>
      </c>
      <c r="R1059" s="36" t="e">
        <f ca="1">LEFT(OFFSET(Lists!$S$2,P1059-1+MATCH(F1059,OFFSET(Lists!$T$3,P1059-1,0,Q1059-P1059+1),0),0),6)</f>
        <v>#N/A</v>
      </c>
      <c r="S1059" s="36" t="e">
        <f ca="1">VLOOKUP(R1059,Lists!B:D,3,FALSE)</f>
        <v>#N/A</v>
      </c>
      <c r="T1059" s="36" t="str">
        <f>IF(F1059&lt;&gt;"",MATCH(R1059,'Maximum minutes'!B:B,0),"")</f>
        <v/>
      </c>
      <c r="U1059" s="36">
        <f ca="1">IF(F1059&lt;&gt;"",COUNTA(OFFSET('Maximum minutes'!$C$1,'Annexe A1 Cours'!T1059,0,1,50)),0)</f>
        <v>0</v>
      </c>
      <c r="V1059" s="37">
        <f ca="1">IFERROR(OFFSET('Maximum minutes'!$C$1,T1059+1,-1+MATCH(G1059,OFFSET('Maximum minutes'!$C$1,T1059-1,0,1,50),0)),0)</f>
        <v>0</v>
      </c>
      <c r="W1059" s="38">
        <f t="shared" ca="1" si="32"/>
        <v>0</v>
      </c>
    </row>
    <row r="1060" spans="1:23" s="36" customFormat="1" ht="18.75">
      <c r="A1060" s="34"/>
      <c r="B1060" s="39"/>
      <c r="C1060" s="39"/>
      <c r="D1060" s="35"/>
      <c r="E1060" s="40"/>
      <c r="F1060" s="39"/>
      <c r="G1060" s="39"/>
      <c r="H1060" s="39"/>
      <c r="I1060" s="34"/>
      <c r="J1060" s="34"/>
      <c r="K1060" s="34"/>
      <c r="L1060" s="34"/>
      <c r="M1060" s="43" t="str">
        <f ca="1">IFERROR(OFFSET('Maximum minutes'!$C$1,T1060,MATCH(IF(G1060&lt;&gt;"",G1060,F1060),OFFSET('Maximum minutes'!$C$1,T1060-1,0,1,U1060+1),0)-1)*IF(OR(ISNUMBER(J1060),J1060="sans examen"),1,0)*IF(W1060&lt;MinDate,1,0),"")</f>
        <v/>
      </c>
      <c r="N1060" s="36">
        <f t="shared" ca="1" si="33"/>
        <v>0</v>
      </c>
      <c r="O1060" s="36" t="e">
        <f ca="1">LEFT(OFFSET(Lists!$Q$2,MATCH(E1060,Lists!$R$3:$R$19,0),0),4)</f>
        <v>#N/A</v>
      </c>
      <c r="P1060" s="36" t="e">
        <f ca="1">MATCH(O1060,Lists!$S$2:$S$640,1)</f>
        <v>#N/A</v>
      </c>
      <c r="Q1060" s="36" t="e">
        <f ca="1">MATCH(LEFT(OFFSET(Lists!$Q$2,MATCH(E1060,Lists!$R$3:$R$19,0)+1,0),4),Lists!$S$3:$S$640,1)</f>
        <v>#N/A</v>
      </c>
      <c r="R1060" s="36" t="e">
        <f ca="1">LEFT(OFFSET(Lists!$S$2,P1060-1+MATCH(F1060,OFFSET(Lists!$T$3,P1060-1,0,Q1060-P1060+1),0),0),6)</f>
        <v>#N/A</v>
      </c>
      <c r="S1060" s="36" t="e">
        <f ca="1">VLOOKUP(R1060,Lists!B:D,3,FALSE)</f>
        <v>#N/A</v>
      </c>
      <c r="T1060" s="36" t="str">
        <f>IF(F1060&lt;&gt;"",MATCH(R1060,'Maximum minutes'!B:B,0),"")</f>
        <v/>
      </c>
      <c r="U1060" s="36">
        <f ca="1">IF(F1060&lt;&gt;"",COUNTA(OFFSET('Maximum minutes'!$C$1,'Annexe A1 Cours'!T1060,0,1,50)),0)</f>
        <v>0</v>
      </c>
      <c r="V1060" s="37">
        <f ca="1">IFERROR(OFFSET('Maximum minutes'!$C$1,T1060+1,-1+MATCH(G1060,OFFSET('Maximum minutes'!$C$1,T1060-1,0,1,50),0)),0)</f>
        <v>0</v>
      </c>
      <c r="W1060" s="38">
        <f t="shared" ca="1" si="32"/>
        <v>0</v>
      </c>
    </row>
    <row r="1061" spans="1:23" s="36" customFormat="1" ht="18.75">
      <c r="A1061" s="34"/>
      <c r="B1061" s="39"/>
      <c r="C1061" s="39"/>
      <c r="D1061" s="35"/>
      <c r="E1061" s="40"/>
      <c r="F1061" s="39"/>
      <c r="G1061" s="39"/>
      <c r="H1061" s="39"/>
      <c r="I1061" s="34"/>
      <c r="J1061" s="34"/>
      <c r="K1061" s="34"/>
      <c r="L1061" s="34"/>
      <c r="M1061" s="43" t="str">
        <f ca="1">IFERROR(OFFSET('Maximum minutes'!$C$1,T1061,MATCH(IF(G1061&lt;&gt;"",G1061,F1061),OFFSET('Maximum minutes'!$C$1,T1061-1,0,1,U1061+1),0)-1)*IF(OR(ISNUMBER(J1061),J1061="sans examen"),1,0)*IF(W1061&lt;MinDate,1,0),"")</f>
        <v/>
      </c>
      <c r="N1061" s="36">
        <f t="shared" ca="1" si="33"/>
        <v>0</v>
      </c>
      <c r="O1061" s="36" t="e">
        <f ca="1">LEFT(OFFSET(Lists!$Q$2,MATCH(E1061,Lists!$R$3:$R$19,0),0),4)</f>
        <v>#N/A</v>
      </c>
      <c r="P1061" s="36" t="e">
        <f ca="1">MATCH(O1061,Lists!$S$2:$S$640,1)</f>
        <v>#N/A</v>
      </c>
      <c r="Q1061" s="36" t="e">
        <f ca="1">MATCH(LEFT(OFFSET(Lists!$Q$2,MATCH(E1061,Lists!$R$3:$R$19,0)+1,0),4),Lists!$S$3:$S$640,1)</f>
        <v>#N/A</v>
      </c>
      <c r="R1061" s="36" t="e">
        <f ca="1">LEFT(OFFSET(Lists!$S$2,P1061-1+MATCH(F1061,OFFSET(Lists!$T$3,P1061-1,0,Q1061-P1061+1),0),0),6)</f>
        <v>#N/A</v>
      </c>
      <c r="S1061" s="36" t="e">
        <f ca="1">VLOOKUP(R1061,Lists!B:D,3,FALSE)</f>
        <v>#N/A</v>
      </c>
      <c r="T1061" s="36" t="str">
        <f>IF(F1061&lt;&gt;"",MATCH(R1061,'Maximum minutes'!B:B,0),"")</f>
        <v/>
      </c>
      <c r="U1061" s="36">
        <f ca="1">IF(F1061&lt;&gt;"",COUNTA(OFFSET('Maximum minutes'!$C$1,'Annexe A1 Cours'!T1061,0,1,50)),0)</f>
        <v>0</v>
      </c>
      <c r="V1061" s="37">
        <f ca="1">IFERROR(OFFSET('Maximum minutes'!$C$1,T1061+1,-1+MATCH(G1061,OFFSET('Maximum minutes'!$C$1,T1061-1,0,1,50),0)),0)</f>
        <v>0</v>
      </c>
      <c r="W1061" s="38">
        <f t="shared" ca="1" si="32"/>
        <v>0</v>
      </c>
    </row>
    <row r="1062" spans="1:23" s="36" customFormat="1" ht="18.75">
      <c r="A1062" s="34"/>
      <c r="B1062" s="39"/>
      <c r="C1062" s="39"/>
      <c r="D1062" s="35"/>
      <c r="E1062" s="40"/>
      <c r="F1062" s="39"/>
      <c r="G1062" s="39"/>
      <c r="H1062" s="39"/>
      <c r="I1062" s="34"/>
      <c r="J1062" s="34"/>
      <c r="K1062" s="34"/>
      <c r="L1062" s="34"/>
      <c r="M1062" s="43" t="str">
        <f ca="1">IFERROR(OFFSET('Maximum minutes'!$C$1,T1062,MATCH(IF(G1062&lt;&gt;"",G1062,F1062),OFFSET('Maximum minutes'!$C$1,T1062-1,0,1,U1062+1),0)-1)*IF(OR(ISNUMBER(J1062),J1062="sans examen"),1,0)*IF(W1062&lt;MinDate,1,0),"")</f>
        <v/>
      </c>
      <c r="N1062" s="36">
        <f t="shared" ca="1" si="33"/>
        <v>0</v>
      </c>
      <c r="O1062" s="36" t="e">
        <f ca="1">LEFT(OFFSET(Lists!$Q$2,MATCH(E1062,Lists!$R$3:$R$19,0),0),4)</f>
        <v>#N/A</v>
      </c>
      <c r="P1062" s="36" t="e">
        <f ca="1">MATCH(O1062,Lists!$S$2:$S$640,1)</f>
        <v>#N/A</v>
      </c>
      <c r="Q1062" s="36" t="e">
        <f ca="1">MATCH(LEFT(OFFSET(Lists!$Q$2,MATCH(E1062,Lists!$R$3:$R$19,0)+1,0),4),Lists!$S$3:$S$640,1)</f>
        <v>#N/A</v>
      </c>
      <c r="R1062" s="36" t="e">
        <f ca="1">LEFT(OFFSET(Lists!$S$2,P1062-1+MATCH(F1062,OFFSET(Lists!$T$3,P1062-1,0,Q1062-P1062+1),0),0),6)</f>
        <v>#N/A</v>
      </c>
      <c r="S1062" s="36" t="e">
        <f ca="1">VLOOKUP(R1062,Lists!B:D,3,FALSE)</f>
        <v>#N/A</v>
      </c>
      <c r="T1062" s="36" t="str">
        <f>IF(F1062&lt;&gt;"",MATCH(R1062,'Maximum minutes'!B:B,0),"")</f>
        <v/>
      </c>
      <c r="U1062" s="36">
        <f ca="1">IF(F1062&lt;&gt;"",COUNTA(OFFSET('Maximum minutes'!$C$1,'Annexe A1 Cours'!T1062,0,1,50)),0)</f>
        <v>0</v>
      </c>
      <c r="V1062" s="37">
        <f ca="1">IFERROR(OFFSET('Maximum minutes'!$C$1,T1062+1,-1+MATCH(G1062,OFFSET('Maximum minutes'!$C$1,T1062-1,0,1,50),0)),0)</f>
        <v>0</v>
      </c>
      <c r="W1062" s="38">
        <f t="shared" ca="1" si="32"/>
        <v>0</v>
      </c>
    </row>
    <row r="1063" spans="1:23" s="36" customFormat="1" ht="18.75">
      <c r="A1063" s="34"/>
      <c r="B1063" s="39"/>
      <c r="C1063" s="39"/>
      <c r="D1063" s="35"/>
      <c r="E1063" s="40"/>
      <c r="F1063" s="39"/>
      <c r="G1063" s="39"/>
      <c r="H1063" s="39"/>
      <c r="I1063" s="34"/>
      <c r="J1063" s="34"/>
      <c r="K1063" s="34"/>
      <c r="L1063" s="34"/>
      <c r="M1063" s="43" t="str">
        <f ca="1">IFERROR(OFFSET('Maximum minutes'!$C$1,T1063,MATCH(IF(G1063&lt;&gt;"",G1063,F1063),OFFSET('Maximum minutes'!$C$1,T1063-1,0,1,U1063+1),0)-1)*IF(OR(ISNUMBER(J1063),J1063="sans examen"),1,0)*IF(W1063&lt;MinDate,1,0),"")</f>
        <v/>
      </c>
      <c r="N1063" s="36">
        <f t="shared" ca="1" si="33"/>
        <v>0</v>
      </c>
      <c r="O1063" s="36" t="e">
        <f ca="1">LEFT(OFFSET(Lists!$Q$2,MATCH(E1063,Lists!$R$3:$R$19,0),0),4)</f>
        <v>#N/A</v>
      </c>
      <c r="P1063" s="36" t="e">
        <f ca="1">MATCH(O1063,Lists!$S$2:$S$640,1)</f>
        <v>#N/A</v>
      </c>
      <c r="Q1063" s="36" t="e">
        <f ca="1">MATCH(LEFT(OFFSET(Lists!$Q$2,MATCH(E1063,Lists!$R$3:$R$19,0)+1,0),4),Lists!$S$3:$S$640,1)</f>
        <v>#N/A</v>
      </c>
      <c r="R1063" s="36" t="e">
        <f ca="1">LEFT(OFFSET(Lists!$S$2,P1063-1+MATCH(F1063,OFFSET(Lists!$T$3,P1063-1,0,Q1063-P1063+1),0),0),6)</f>
        <v>#N/A</v>
      </c>
      <c r="S1063" s="36" t="e">
        <f ca="1">VLOOKUP(R1063,Lists!B:D,3,FALSE)</f>
        <v>#N/A</v>
      </c>
      <c r="T1063" s="36" t="str">
        <f>IF(F1063&lt;&gt;"",MATCH(R1063,'Maximum minutes'!B:B,0),"")</f>
        <v/>
      </c>
      <c r="U1063" s="36">
        <f ca="1">IF(F1063&lt;&gt;"",COUNTA(OFFSET('Maximum minutes'!$C$1,'Annexe A1 Cours'!T1063,0,1,50)),0)</f>
        <v>0</v>
      </c>
      <c r="V1063" s="37">
        <f ca="1">IFERROR(OFFSET('Maximum minutes'!$C$1,T1063+1,-1+MATCH(G1063,OFFSET('Maximum minutes'!$C$1,T1063-1,0,1,50),0)),0)</f>
        <v>0</v>
      </c>
      <c r="W1063" s="38">
        <f t="shared" ca="1" si="32"/>
        <v>0</v>
      </c>
    </row>
    <row r="1064" spans="1:23" s="36" customFormat="1" ht="18.75">
      <c r="A1064" s="34"/>
      <c r="B1064" s="39"/>
      <c r="C1064" s="39"/>
      <c r="D1064" s="35"/>
      <c r="E1064" s="40"/>
      <c r="F1064" s="39"/>
      <c r="G1064" s="39"/>
      <c r="H1064" s="39"/>
      <c r="I1064" s="34"/>
      <c r="J1064" s="34"/>
      <c r="K1064" s="34"/>
      <c r="L1064" s="34"/>
      <c r="M1064" s="43" t="str">
        <f ca="1">IFERROR(OFFSET('Maximum minutes'!$C$1,T1064,MATCH(IF(G1064&lt;&gt;"",G1064,F1064),OFFSET('Maximum minutes'!$C$1,T1064-1,0,1,U1064+1),0)-1)*IF(OR(ISNUMBER(J1064),J1064="sans examen"),1,0)*IF(W1064&lt;MinDate,1,0),"")</f>
        <v/>
      </c>
      <c r="N1064" s="36">
        <f t="shared" ca="1" si="33"/>
        <v>0</v>
      </c>
      <c r="O1064" s="36" t="e">
        <f ca="1">LEFT(OFFSET(Lists!$Q$2,MATCH(E1064,Lists!$R$3:$R$19,0),0),4)</f>
        <v>#N/A</v>
      </c>
      <c r="P1064" s="36" t="e">
        <f ca="1">MATCH(O1064,Lists!$S$2:$S$640,1)</f>
        <v>#N/A</v>
      </c>
      <c r="Q1064" s="36" t="e">
        <f ca="1">MATCH(LEFT(OFFSET(Lists!$Q$2,MATCH(E1064,Lists!$R$3:$R$19,0)+1,0),4),Lists!$S$3:$S$640,1)</f>
        <v>#N/A</v>
      </c>
      <c r="R1064" s="36" t="e">
        <f ca="1">LEFT(OFFSET(Lists!$S$2,P1064-1+MATCH(F1064,OFFSET(Lists!$T$3,P1064-1,0,Q1064-P1064+1),0),0),6)</f>
        <v>#N/A</v>
      </c>
      <c r="S1064" s="36" t="e">
        <f ca="1">VLOOKUP(R1064,Lists!B:D,3,FALSE)</f>
        <v>#N/A</v>
      </c>
      <c r="T1064" s="36" t="str">
        <f>IF(F1064&lt;&gt;"",MATCH(R1064,'Maximum minutes'!B:B,0),"")</f>
        <v/>
      </c>
      <c r="U1064" s="36">
        <f ca="1">IF(F1064&lt;&gt;"",COUNTA(OFFSET('Maximum minutes'!$C$1,'Annexe A1 Cours'!T1064,0,1,50)),0)</f>
        <v>0</v>
      </c>
      <c r="V1064" s="37">
        <f ca="1">IFERROR(OFFSET('Maximum minutes'!$C$1,T1064+1,-1+MATCH(G1064,OFFSET('Maximum minutes'!$C$1,T1064-1,0,1,50),0)),0)</f>
        <v>0</v>
      </c>
      <c r="W1064" s="38">
        <f t="shared" ca="1" si="32"/>
        <v>0</v>
      </c>
    </row>
    <row r="1065" spans="1:23" s="36" customFormat="1" ht="18.75">
      <c r="A1065" s="34"/>
      <c r="B1065" s="39"/>
      <c r="C1065" s="39"/>
      <c r="D1065" s="35"/>
      <c r="E1065" s="40"/>
      <c r="F1065" s="39"/>
      <c r="G1065" s="39"/>
      <c r="H1065" s="39"/>
      <c r="I1065" s="34"/>
      <c r="J1065" s="34"/>
      <c r="K1065" s="34"/>
      <c r="L1065" s="34"/>
      <c r="M1065" s="43" t="str">
        <f ca="1">IFERROR(OFFSET('Maximum minutes'!$C$1,T1065,MATCH(IF(G1065&lt;&gt;"",G1065,F1065),OFFSET('Maximum minutes'!$C$1,T1065-1,0,1,U1065+1),0)-1)*IF(OR(ISNUMBER(J1065),J1065="sans examen"),1,0)*IF(W1065&lt;MinDate,1,0),"")</f>
        <v/>
      </c>
      <c r="N1065" s="36">
        <f t="shared" ca="1" si="33"/>
        <v>0</v>
      </c>
      <c r="O1065" s="36" t="e">
        <f ca="1">LEFT(OFFSET(Lists!$Q$2,MATCH(E1065,Lists!$R$3:$R$19,0),0),4)</f>
        <v>#N/A</v>
      </c>
      <c r="P1065" s="36" t="e">
        <f ca="1">MATCH(O1065,Lists!$S$2:$S$640,1)</f>
        <v>#N/A</v>
      </c>
      <c r="Q1065" s="36" t="e">
        <f ca="1">MATCH(LEFT(OFFSET(Lists!$Q$2,MATCH(E1065,Lists!$R$3:$R$19,0)+1,0),4),Lists!$S$3:$S$640,1)</f>
        <v>#N/A</v>
      </c>
      <c r="R1065" s="36" t="e">
        <f ca="1">LEFT(OFFSET(Lists!$S$2,P1065-1+MATCH(F1065,OFFSET(Lists!$T$3,P1065-1,0,Q1065-P1065+1),0),0),6)</f>
        <v>#N/A</v>
      </c>
      <c r="S1065" s="36" t="e">
        <f ca="1">VLOOKUP(R1065,Lists!B:D,3,FALSE)</f>
        <v>#N/A</v>
      </c>
      <c r="T1065" s="36" t="str">
        <f>IF(F1065&lt;&gt;"",MATCH(R1065,'Maximum minutes'!B:B,0),"")</f>
        <v/>
      </c>
      <c r="U1065" s="36">
        <f ca="1">IF(F1065&lt;&gt;"",COUNTA(OFFSET('Maximum minutes'!$C$1,'Annexe A1 Cours'!T1065,0,1,50)),0)</f>
        <v>0</v>
      </c>
      <c r="V1065" s="37">
        <f ca="1">IFERROR(OFFSET('Maximum minutes'!$C$1,T1065+1,-1+MATCH(G1065,OFFSET('Maximum minutes'!$C$1,T1065-1,0,1,50),0)),0)</f>
        <v>0</v>
      </c>
      <c r="W1065" s="38">
        <f t="shared" ca="1" si="32"/>
        <v>0</v>
      </c>
    </row>
    <row r="1066" spans="1:23" s="36" customFormat="1" ht="18.75">
      <c r="A1066" s="34"/>
      <c r="B1066" s="39"/>
      <c r="C1066" s="39"/>
      <c r="D1066" s="35"/>
      <c r="E1066" s="40"/>
      <c r="F1066" s="39"/>
      <c r="G1066" s="39"/>
      <c r="H1066" s="39"/>
      <c r="I1066" s="34"/>
      <c r="J1066" s="34"/>
      <c r="K1066" s="34"/>
      <c r="L1066" s="34"/>
      <c r="M1066" s="43" t="str">
        <f ca="1">IFERROR(OFFSET('Maximum minutes'!$C$1,T1066,MATCH(IF(G1066&lt;&gt;"",G1066,F1066),OFFSET('Maximum minutes'!$C$1,T1066-1,0,1,U1066+1),0)-1)*IF(OR(ISNUMBER(J1066),J1066="sans examen"),1,0)*IF(W1066&lt;MinDate,1,0),"")</f>
        <v/>
      </c>
      <c r="N1066" s="36">
        <f t="shared" ca="1" si="33"/>
        <v>0</v>
      </c>
      <c r="O1066" s="36" t="e">
        <f ca="1">LEFT(OFFSET(Lists!$Q$2,MATCH(E1066,Lists!$R$3:$R$19,0),0),4)</f>
        <v>#N/A</v>
      </c>
      <c r="P1066" s="36" t="e">
        <f ca="1">MATCH(O1066,Lists!$S$2:$S$640,1)</f>
        <v>#N/A</v>
      </c>
      <c r="Q1066" s="36" t="e">
        <f ca="1">MATCH(LEFT(OFFSET(Lists!$Q$2,MATCH(E1066,Lists!$R$3:$R$19,0)+1,0),4),Lists!$S$3:$S$640,1)</f>
        <v>#N/A</v>
      </c>
      <c r="R1066" s="36" t="e">
        <f ca="1">LEFT(OFFSET(Lists!$S$2,P1066-1+MATCH(F1066,OFFSET(Lists!$T$3,P1066-1,0,Q1066-P1066+1),0),0),6)</f>
        <v>#N/A</v>
      </c>
      <c r="S1066" s="36" t="e">
        <f ca="1">VLOOKUP(R1066,Lists!B:D,3,FALSE)</f>
        <v>#N/A</v>
      </c>
      <c r="T1066" s="36" t="str">
        <f>IF(F1066&lt;&gt;"",MATCH(R1066,'Maximum minutes'!B:B,0),"")</f>
        <v/>
      </c>
      <c r="U1066" s="36">
        <f ca="1">IF(F1066&lt;&gt;"",COUNTA(OFFSET('Maximum minutes'!$C$1,'Annexe A1 Cours'!T1066,0,1,50)),0)</f>
        <v>0</v>
      </c>
      <c r="V1066" s="37">
        <f ca="1">IFERROR(OFFSET('Maximum minutes'!$C$1,T1066+1,-1+MATCH(G1066,OFFSET('Maximum minutes'!$C$1,T1066-1,0,1,50),0)),0)</f>
        <v>0</v>
      </c>
      <c r="W1066" s="38">
        <f t="shared" ca="1" si="32"/>
        <v>0</v>
      </c>
    </row>
    <row r="1067" spans="1:23" s="36" customFormat="1" ht="18.75">
      <c r="A1067" s="34"/>
      <c r="B1067" s="39"/>
      <c r="C1067" s="39"/>
      <c r="D1067" s="35"/>
      <c r="E1067" s="40"/>
      <c r="F1067" s="39"/>
      <c r="G1067" s="39"/>
      <c r="H1067" s="39"/>
      <c r="I1067" s="34"/>
      <c r="J1067" s="34"/>
      <c r="K1067" s="34"/>
      <c r="L1067" s="34"/>
      <c r="M1067" s="43" t="str">
        <f ca="1">IFERROR(OFFSET('Maximum minutes'!$C$1,T1067,MATCH(IF(G1067&lt;&gt;"",G1067,F1067),OFFSET('Maximum minutes'!$C$1,T1067-1,0,1,U1067+1),0)-1)*IF(OR(ISNUMBER(J1067),J1067="sans examen"),1,0)*IF(W1067&lt;MinDate,1,0),"")</f>
        <v/>
      </c>
      <c r="N1067" s="36">
        <f t="shared" ca="1" si="33"/>
        <v>0</v>
      </c>
      <c r="O1067" s="36" t="e">
        <f ca="1">LEFT(OFFSET(Lists!$Q$2,MATCH(E1067,Lists!$R$3:$R$19,0),0),4)</f>
        <v>#N/A</v>
      </c>
      <c r="P1067" s="36" t="e">
        <f ca="1">MATCH(O1067,Lists!$S$2:$S$640,1)</f>
        <v>#N/A</v>
      </c>
      <c r="Q1067" s="36" t="e">
        <f ca="1">MATCH(LEFT(OFFSET(Lists!$Q$2,MATCH(E1067,Lists!$R$3:$R$19,0)+1,0),4),Lists!$S$3:$S$640,1)</f>
        <v>#N/A</v>
      </c>
      <c r="R1067" s="36" t="e">
        <f ca="1">LEFT(OFFSET(Lists!$S$2,P1067-1+MATCH(F1067,OFFSET(Lists!$T$3,P1067-1,0,Q1067-P1067+1),0),0),6)</f>
        <v>#N/A</v>
      </c>
      <c r="S1067" s="36" t="e">
        <f ca="1">VLOOKUP(R1067,Lists!B:D,3,FALSE)</f>
        <v>#N/A</v>
      </c>
      <c r="T1067" s="36" t="str">
        <f>IF(F1067&lt;&gt;"",MATCH(R1067,'Maximum minutes'!B:B,0),"")</f>
        <v/>
      </c>
      <c r="U1067" s="36">
        <f ca="1">IF(F1067&lt;&gt;"",COUNTA(OFFSET('Maximum minutes'!$C$1,'Annexe A1 Cours'!T1067,0,1,50)),0)</f>
        <v>0</v>
      </c>
      <c r="V1067" s="37">
        <f ca="1">IFERROR(OFFSET('Maximum minutes'!$C$1,T1067+1,-1+MATCH(G1067,OFFSET('Maximum minutes'!$C$1,T1067-1,0,1,50),0)),0)</f>
        <v>0</v>
      </c>
      <c r="W1067" s="38">
        <f t="shared" ca="1" si="32"/>
        <v>0</v>
      </c>
    </row>
    <row r="1068" spans="1:23" s="36" customFormat="1" ht="18.75">
      <c r="A1068" s="34"/>
      <c r="B1068" s="39"/>
      <c r="C1068" s="39"/>
      <c r="D1068" s="35"/>
      <c r="E1068" s="40"/>
      <c r="F1068" s="39"/>
      <c r="G1068" s="39"/>
      <c r="H1068" s="39"/>
      <c r="I1068" s="34"/>
      <c r="J1068" s="34"/>
      <c r="K1068" s="34"/>
      <c r="L1068" s="34"/>
      <c r="M1068" s="43" t="str">
        <f ca="1">IFERROR(OFFSET('Maximum minutes'!$C$1,T1068,MATCH(IF(G1068&lt;&gt;"",G1068,F1068),OFFSET('Maximum minutes'!$C$1,T1068-1,0,1,U1068+1),0)-1)*IF(OR(ISNUMBER(J1068),J1068="sans examen"),1,0)*IF(W1068&lt;MinDate,1,0),"")</f>
        <v/>
      </c>
      <c r="N1068" s="36">
        <f t="shared" ca="1" si="33"/>
        <v>0</v>
      </c>
      <c r="O1068" s="36" t="e">
        <f ca="1">LEFT(OFFSET(Lists!$Q$2,MATCH(E1068,Lists!$R$3:$R$19,0),0),4)</f>
        <v>#N/A</v>
      </c>
      <c r="P1068" s="36" t="e">
        <f ca="1">MATCH(O1068,Lists!$S$2:$S$640,1)</f>
        <v>#N/A</v>
      </c>
      <c r="Q1068" s="36" t="e">
        <f ca="1">MATCH(LEFT(OFFSET(Lists!$Q$2,MATCH(E1068,Lists!$R$3:$R$19,0)+1,0),4),Lists!$S$3:$S$640,1)</f>
        <v>#N/A</v>
      </c>
      <c r="R1068" s="36" t="e">
        <f ca="1">LEFT(OFFSET(Lists!$S$2,P1068-1+MATCH(F1068,OFFSET(Lists!$T$3,P1068-1,0,Q1068-P1068+1),0),0),6)</f>
        <v>#N/A</v>
      </c>
      <c r="S1068" s="36" t="e">
        <f ca="1">VLOOKUP(R1068,Lists!B:D,3,FALSE)</f>
        <v>#N/A</v>
      </c>
      <c r="T1068" s="36" t="str">
        <f>IF(F1068&lt;&gt;"",MATCH(R1068,'Maximum minutes'!B:B,0),"")</f>
        <v/>
      </c>
      <c r="U1068" s="36">
        <f ca="1">IF(F1068&lt;&gt;"",COUNTA(OFFSET('Maximum minutes'!$C$1,'Annexe A1 Cours'!T1068,0,1,50)),0)</f>
        <v>0</v>
      </c>
      <c r="V1068" s="37">
        <f ca="1">IFERROR(OFFSET('Maximum minutes'!$C$1,T1068+1,-1+MATCH(G1068,OFFSET('Maximum minutes'!$C$1,T1068-1,0,1,50),0)),0)</f>
        <v>0</v>
      </c>
      <c r="W1068" s="38">
        <f t="shared" ca="1" si="32"/>
        <v>0</v>
      </c>
    </row>
    <row r="1069" spans="1:23" s="36" customFormat="1" ht="18.75">
      <c r="A1069" s="34"/>
      <c r="B1069" s="39"/>
      <c r="C1069" s="39"/>
      <c r="D1069" s="35"/>
      <c r="E1069" s="40"/>
      <c r="F1069" s="39"/>
      <c r="G1069" s="39"/>
      <c r="H1069" s="39"/>
      <c r="I1069" s="34"/>
      <c r="J1069" s="34"/>
      <c r="K1069" s="34"/>
      <c r="L1069" s="34"/>
      <c r="M1069" s="43" t="str">
        <f ca="1">IFERROR(OFFSET('Maximum minutes'!$C$1,T1069,MATCH(IF(G1069&lt;&gt;"",G1069,F1069),OFFSET('Maximum minutes'!$C$1,T1069-1,0,1,U1069+1),0)-1)*IF(OR(ISNUMBER(J1069),J1069="sans examen"),1,0)*IF(W1069&lt;MinDate,1,0),"")</f>
        <v/>
      </c>
      <c r="N1069" s="36">
        <f t="shared" ca="1" si="33"/>
        <v>0</v>
      </c>
      <c r="O1069" s="36" t="e">
        <f ca="1">LEFT(OFFSET(Lists!$Q$2,MATCH(E1069,Lists!$R$3:$R$19,0),0),4)</f>
        <v>#N/A</v>
      </c>
      <c r="P1069" s="36" t="e">
        <f ca="1">MATCH(O1069,Lists!$S$2:$S$640,1)</f>
        <v>#N/A</v>
      </c>
      <c r="Q1069" s="36" t="e">
        <f ca="1">MATCH(LEFT(OFFSET(Lists!$Q$2,MATCH(E1069,Lists!$R$3:$R$19,0)+1,0),4),Lists!$S$3:$S$640,1)</f>
        <v>#N/A</v>
      </c>
      <c r="R1069" s="36" t="e">
        <f ca="1">LEFT(OFFSET(Lists!$S$2,P1069-1+MATCH(F1069,OFFSET(Lists!$T$3,P1069-1,0,Q1069-P1069+1),0),0),6)</f>
        <v>#N/A</v>
      </c>
      <c r="S1069" s="36" t="e">
        <f ca="1">VLOOKUP(R1069,Lists!B:D,3,FALSE)</f>
        <v>#N/A</v>
      </c>
      <c r="T1069" s="36" t="str">
        <f>IF(F1069&lt;&gt;"",MATCH(R1069,'Maximum minutes'!B:B,0),"")</f>
        <v/>
      </c>
      <c r="U1069" s="36">
        <f ca="1">IF(F1069&lt;&gt;"",COUNTA(OFFSET('Maximum minutes'!$C$1,'Annexe A1 Cours'!T1069,0,1,50)),0)</f>
        <v>0</v>
      </c>
      <c r="V1069" s="37">
        <f ca="1">IFERROR(OFFSET('Maximum minutes'!$C$1,T1069+1,-1+MATCH(G1069,OFFSET('Maximum minutes'!$C$1,T1069-1,0,1,50),0)),0)</f>
        <v>0</v>
      </c>
      <c r="W1069" s="38">
        <f t="shared" ca="1" si="32"/>
        <v>0</v>
      </c>
    </row>
    <row r="1070" spans="1:23" s="36" customFormat="1" ht="18.75">
      <c r="A1070" s="34"/>
      <c r="B1070" s="39"/>
      <c r="C1070" s="39"/>
      <c r="D1070" s="35"/>
      <c r="E1070" s="40"/>
      <c r="F1070" s="39"/>
      <c r="G1070" s="39"/>
      <c r="H1070" s="39"/>
      <c r="I1070" s="34"/>
      <c r="J1070" s="34"/>
      <c r="K1070" s="34"/>
      <c r="L1070" s="34"/>
      <c r="M1070" s="43" t="str">
        <f ca="1">IFERROR(OFFSET('Maximum minutes'!$C$1,T1070,MATCH(IF(G1070&lt;&gt;"",G1070,F1070),OFFSET('Maximum minutes'!$C$1,T1070-1,0,1,U1070+1),0)-1)*IF(OR(ISNUMBER(J1070),J1070="sans examen"),1,0)*IF(W1070&lt;MinDate,1,0),"")</f>
        <v/>
      </c>
      <c r="N1070" s="36">
        <f t="shared" ca="1" si="33"/>
        <v>0</v>
      </c>
      <c r="O1070" s="36" t="e">
        <f ca="1">LEFT(OFFSET(Lists!$Q$2,MATCH(E1070,Lists!$R$3:$R$19,0),0),4)</f>
        <v>#N/A</v>
      </c>
      <c r="P1070" s="36" t="e">
        <f ca="1">MATCH(O1070,Lists!$S$2:$S$640,1)</f>
        <v>#N/A</v>
      </c>
      <c r="Q1070" s="36" t="e">
        <f ca="1">MATCH(LEFT(OFFSET(Lists!$Q$2,MATCH(E1070,Lists!$R$3:$R$19,0)+1,0),4),Lists!$S$3:$S$640,1)</f>
        <v>#N/A</v>
      </c>
      <c r="R1070" s="36" t="e">
        <f ca="1">LEFT(OFFSET(Lists!$S$2,P1070-1+MATCH(F1070,OFFSET(Lists!$T$3,P1070-1,0,Q1070-P1070+1),0),0),6)</f>
        <v>#N/A</v>
      </c>
      <c r="S1070" s="36" t="e">
        <f ca="1">VLOOKUP(R1070,Lists!B:D,3,FALSE)</f>
        <v>#N/A</v>
      </c>
      <c r="T1070" s="36" t="str">
        <f>IF(F1070&lt;&gt;"",MATCH(R1070,'Maximum minutes'!B:B,0),"")</f>
        <v/>
      </c>
      <c r="U1070" s="36">
        <f ca="1">IF(F1070&lt;&gt;"",COUNTA(OFFSET('Maximum minutes'!$C$1,'Annexe A1 Cours'!T1070,0,1,50)),0)</f>
        <v>0</v>
      </c>
      <c r="V1070" s="37">
        <f ca="1">IFERROR(OFFSET('Maximum minutes'!$C$1,T1070+1,-1+MATCH(G1070,OFFSET('Maximum minutes'!$C$1,T1070-1,0,1,50),0)),0)</f>
        <v>0</v>
      </c>
      <c r="W1070" s="38">
        <f t="shared" ca="1" si="32"/>
        <v>0</v>
      </c>
    </row>
    <row r="1071" spans="1:23" s="36" customFormat="1" ht="18.75">
      <c r="A1071" s="34"/>
      <c r="B1071" s="39"/>
      <c r="C1071" s="39"/>
      <c r="D1071" s="35"/>
      <c r="E1071" s="40"/>
      <c r="F1071" s="39"/>
      <c r="G1071" s="39"/>
      <c r="H1071" s="39"/>
      <c r="I1071" s="34"/>
      <c r="J1071" s="34"/>
      <c r="K1071" s="34"/>
      <c r="L1071" s="34"/>
      <c r="M1071" s="43" t="str">
        <f ca="1">IFERROR(OFFSET('Maximum minutes'!$C$1,T1071,MATCH(IF(G1071&lt;&gt;"",G1071,F1071),OFFSET('Maximum minutes'!$C$1,T1071-1,0,1,U1071+1),0)-1)*IF(OR(ISNUMBER(J1071),J1071="sans examen"),1,0)*IF(W1071&lt;MinDate,1,0),"")</f>
        <v/>
      </c>
      <c r="N1071" s="36">
        <f t="shared" ca="1" si="33"/>
        <v>0</v>
      </c>
      <c r="O1071" s="36" t="e">
        <f ca="1">LEFT(OFFSET(Lists!$Q$2,MATCH(E1071,Lists!$R$3:$R$19,0),0),4)</f>
        <v>#N/A</v>
      </c>
      <c r="P1071" s="36" t="e">
        <f ca="1">MATCH(O1071,Lists!$S$2:$S$640,1)</f>
        <v>#N/A</v>
      </c>
      <c r="Q1071" s="36" t="e">
        <f ca="1">MATCH(LEFT(OFFSET(Lists!$Q$2,MATCH(E1071,Lists!$R$3:$R$19,0)+1,0),4),Lists!$S$3:$S$640,1)</f>
        <v>#N/A</v>
      </c>
      <c r="R1071" s="36" t="e">
        <f ca="1">LEFT(OFFSET(Lists!$S$2,P1071-1+MATCH(F1071,OFFSET(Lists!$T$3,P1071-1,0,Q1071-P1071+1),0),0),6)</f>
        <v>#N/A</v>
      </c>
      <c r="S1071" s="36" t="e">
        <f ca="1">VLOOKUP(R1071,Lists!B:D,3,FALSE)</f>
        <v>#N/A</v>
      </c>
      <c r="T1071" s="36" t="str">
        <f>IF(F1071&lt;&gt;"",MATCH(R1071,'Maximum minutes'!B:B,0),"")</f>
        <v/>
      </c>
      <c r="U1071" s="36">
        <f ca="1">IF(F1071&lt;&gt;"",COUNTA(OFFSET('Maximum minutes'!$C$1,'Annexe A1 Cours'!T1071,0,1,50)),0)</f>
        <v>0</v>
      </c>
      <c r="V1071" s="37">
        <f ca="1">IFERROR(OFFSET('Maximum minutes'!$C$1,T1071+1,-1+MATCH(G1071,OFFSET('Maximum minutes'!$C$1,T1071-1,0,1,50),0)),0)</f>
        <v>0</v>
      </c>
      <c r="W1071" s="38">
        <f t="shared" ca="1" si="32"/>
        <v>0</v>
      </c>
    </row>
    <row r="1072" spans="1:23" s="36" customFormat="1" ht="18.75">
      <c r="A1072" s="34"/>
      <c r="B1072" s="39"/>
      <c r="C1072" s="39"/>
      <c r="D1072" s="35"/>
      <c r="E1072" s="40"/>
      <c r="F1072" s="39"/>
      <c r="G1072" s="39"/>
      <c r="H1072" s="39"/>
      <c r="I1072" s="34"/>
      <c r="J1072" s="34"/>
      <c r="K1072" s="34"/>
      <c r="L1072" s="34"/>
      <c r="M1072" s="43" t="str">
        <f ca="1">IFERROR(OFFSET('Maximum minutes'!$C$1,T1072,MATCH(IF(G1072&lt;&gt;"",G1072,F1072),OFFSET('Maximum minutes'!$C$1,T1072-1,0,1,U1072+1),0)-1)*IF(OR(ISNUMBER(J1072),J1072="sans examen"),1,0)*IF(W1072&lt;MinDate,1,0),"")</f>
        <v/>
      </c>
      <c r="N1072" s="36">
        <f t="shared" ca="1" si="33"/>
        <v>0</v>
      </c>
      <c r="O1072" s="36" t="e">
        <f ca="1">LEFT(OFFSET(Lists!$Q$2,MATCH(E1072,Lists!$R$3:$R$19,0),0),4)</f>
        <v>#N/A</v>
      </c>
      <c r="P1072" s="36" t="e">
        <f ca="1">MATCH(O1072,Lists!$S$2:$S$640,1)</f>
        <v>#N/A</v>
      </c>
      <c r="Q1072" s="36" t="e">
        <f ca="1">MATCH(LEFT(OFFSET(Lists!$Q$2,MATCH(E1072,Lists!$R$3:$R$19,0)+1,0),4),Lists!$S$3:$S$640,1)</f>
        <v>#N/A</v>
      </c>
      <c r="R1072" s="36" t="e">
        <f ca="1">LEFT(OFFSET(Lists!$S$2,P1072-1+MATCH(F1072,OFFSET(Lists!$T$3,P1072-1,0,Q1072-P1072+1),0),0),6)</f>
        <v>#N/A</v>
      </c>
      <c r="S1072" s="36" t="e">
        <f ca="1">VLOOKUP(R1072,Lists!B:D,3,FALSE)</f>
        <v>#N/A</v>
      </c>
      <c r="T1072" s="36" t="str">
        <f>IF(F1072&lt;&gt;"",MATCH(R1072,'Maximum minutes'!B:B,0),"")</f>
        <v/>
      </c>
      <c r="U1072" s="36">
        <f ca="1">IF(F1072&lt;&gt;"",COUNTA(OFFSET('Maximum minutes'!$C$1,'Annexe A1 Cours'!T1072,0,1,50)),0)</f>
        <v>0</v>
      </c>
      <c r="V1072" s="37">
        <f ca="1">IFERROR(OFFSET('Maximum minutes'!$C$1,T1072+1,-1+MATCH(G1072,OFFSET('Maximum minutes'!$C$1,T1072-1,0,1,50),0)),0)</f>
        <v>0</v>
      </c>
      <c r="W1072" s="38">
        <f t="shared" ca="1" si="32"/>
        <v>0</v>
      </c>
    </row>
    <row r="1073" spans="1:23" s="36" customFormat="1" ht="18.75">
      <c r="A1073" s="34"/>
      <c r="B1073" s="39"/>
      <c r="C1073" s="39"/>
      <c r="D1073" s="35"/>
      <c r="E1073" s="40"/>
      <c r="F1073" s="39"/>
      <c r="G1073" s="39"/>
      <c r="H1073" s="39"/>
      <c r="I1073" s="34"/>
      <c r="J1073" s="34"/>
      <c r="K1073" s="34"/>
      <c r="L1073" s="34"/>
      <c r="M1073" s="43" t="str">
        <f ca="1">IFERROR(OFFSET('Maximum minutes'!$C$1,T1073,MATCH(IF(G1073&lt;&gt;"",G1073,F1073),OFFSET('Maximum minutes'!$C$1,T1073-1,0,1,U1073+1),0)-1)*IF(OR(ISNUMBER(J1073),J1073="sans examen"),1,0)*IF(W1073&lt;MinDate,1,0),"")</f>
        <v/>
      </c>
      <c r="N1073" s="36">
        <f t="shared" ca="1" si="33"/>
        <v>0</v>
      </c>
      <c r="O1073" s="36" t="e">
        <f ca="1">LEFT(OFFSET(Lists!$Q$2,MATCH(E1073,Lists!$R$3:$R$19,0),0),4)</f>
        <v>#N/A</v>
      </c>
      <c r="P1073" s="36" t="e">
        <f ca="1">MATCH(O1073,Lists!$S$2:$S$640,1)</f>
        <v>#N/A</v>
      </c>
      <c r="Q1073" s="36" t="e">
        <f ca="1">MATCH(LEFT(OFFSET(Lists!$Q$2,MATCH(E1073,Lists!$R$3:$R$19,0)+1,0),4),Lists!$S$3:$S$640,1)</f>
        <v>#N/A</v>
      </c>
      <c r="R1073" s="36" t="e">
        <f ca="1">LEFT(OFFSET(Lists!$S$2,P1073-1+MATCH(F1073,OFFSET(Lists!$T$3,P1073-1,0,Q1073-P1073+1),0),0),6)</f>
        <v>#N/A</v>
      </c>
      <c r="S1073" s="36" t="e">
        <f ca="1">VLOOKUP(R1073,Lists!B:D,3,FALSE)</f>
        <v>#N/A</v>
      </c>
      <c r="T1073" s="36" t="str">
        <f>IF(F1073&lt;&gt;"",MATCH(R1073,'Maximum minutes'!B:B,0),"")</f>
        <v/>
      </c>
      <c r="U1073" s="36">
        <f ca="1">IF(F1073&lt;&gt;"",COUNTA(OFFSET('Maximum minutes'!$C$1,'Annexe A1 Cours'!T1073,0,1,50)),0)</f>
        <v>0</v>
      </c>
      <c r="V1073" s="37">
        <f ca="1">IFERROR(OFFSET('Maximum minutes'!$C$1,T1073+1,-1+MATCH(G1073,OFFSET('Maximum minutes'!$C$1,T1073-1,0,1,50),0)),0)</f>
        <v>0</v>
      </c>
      <c r="W1073" s="38">
        <f t="shared" ca="1" si="32"/>
        <v>0</v>
      </c>
    </row>
    <row r="1074" spans="1:23" s="36" customFormat="1" ht="18.75">
      <c r="A1074" s="34"/>
      <c r="B1074" s="39"/>
      <c r="C1074" s="39"/>
      <c r="D1074" s="35"/>
      <c r="E1074" s="40"/>
      <c r="F1074" s="39"/>
      <c r="G1074" s="39"/>
      <c r="H1074" s="39"/>
      <c r="I1074" s="34"/>
      <c r="J1074" s="34"/>
      <c r="K1074" s="34"/>
      <c r="L1074" s="34"/>
      <c r="M1074" s="43" t="str">
        <f ca="1">IFERROR(OFFSET('Maximum minutes'!$C$1,T1074,MATCH(IF(G1074&lt;&gt;"",G1074,F1074),OFFSET('Maximum minutes'!$C$1,T1074-1,0,1,U1074+1),0)-1)*IF(OR(ISNUMBER(J1074),J1074="sans examen"),1,0)*IF(W1074&lt;MinDate,1,0),"")</f>
        <v/>
      </c>
      <c r="N1074" s="36">
        <f t="shared" ca="1" si="33"/>
        <v>0</v>
      </c>
      <c r="O1074" s="36" t="e">
        <f ca="1">LEFT(OFFSET(Lists!$Q$2,MATCH(E1074,Lists!$R$3:$R$19,0),0),4)</f>
        <v>#N/A</v>
      </c>
      <c r="P1074" s="36" t="e">
        <f ca="1">MATCH(O1074,Lists!$S$2:$S$640,1)</f>
        <v>#N/A</v>
      </c>
      <c r="Q1074" s="36" t="e">
        <f ca="1">MATCH(LEFT(OFFSET(Lists!$Q$2,MATCH(E1074,Lists!$R$3:$R$19,0)+1,0),4),Lists!$S$3:$S$640,1)</f>
        <v>#N/A</v>
      </c>
      <c r="R1074" s="36" t="e">
        <f ca="1">LEFT(OFFSET(Lists!$S$2,P1074-1+MATCH(F1074,OFFSET(Lists!$T$3,P1074-1,0,Q1074-P1074+1),0),0),6)</f>
        <v>#N/A</v>
      </c>
      <c r="S1074" s="36" t="e">
        <f ca="1">VLOOKUP(R1074,Lists!B:D,3,FALSE)</f>
        <v>#N/A</v>
      </c>
      <c r="T1074" s="36" t="str">
        <f>IF(F1074&lt;&gt;"",MATCH(R1074,'Maximum minutes'!B:B,0),"")</f>
        <v/>
      </c>
      <c r="U1074" s="36">
        <f ca="1">IF(F1074&lt;&gt;"",COUNTA(OFFSET('Maximum minutes'!$C$1,'Annexe A1 Cours'!T1074,0,1,50)),0)</f>
        <v>0</v>
      </c>
      <c r="V1074" s="37">
        <f ca="1">IFERROR(OFFSET('Maximum minutes'!$C$1,T1074+1,-1+MATCH(G1074,OFFSET('Maximum minutes'!$C$1,T1074-1,0,1,50),0)),0)</f>
        <v>0</v>
      </c>
      <c r="W1074" s="38">
        <f t="shared" ca="1" si="32"/>
        <v>0</v>
      </c>
    </row>
    <row r="1075" spans="1:23" s="36" customFormat="1" ht="18.75">
      <c r="A1075" s="34"/>
      <c r="B1075" s="39"/>
      <c r="C1075" s="39"/>
      <c r="D1075" s="35"/>
      <c r="E1075" s="40"/>
      <c r="F1075" s="39"/>
      <c r="G1075" s="39"/>
      <c r="H1075" s="39"/>
      <c r="I1075" s="34"/>
      <c r="J1075" s="34"/>
      <c r="K1075" s="34"/>
      <c r="L1075" s="34"/>
      <c r="M1075" s="43" t="str">
        <f ca="1">IFERROR(OFFSET('Maximum minutes'!$C$1,T1075,MATCH(IF(G1075&lt;&gt;"",G1075,F1075),OFFSET('Maximum minutes'!$C$1,T1075-1,0,1,U1075+1),0)-1)*IF(OR(ISNUMBER(J1075),J1075="sans examen"),1,0)*IF(W1075&lt;MinDate,1,0),"")</f>
        <v/>
      </c>
      <c r="N1075" s="36">
        <f t="shared" ca="1" si="33"/>
        <v>0</v>
      </c>
      <c r="O1075" s="36" t="e">
        <f ca="1">LEFT(OFFSET(Lists!$Q$2,MATCH(E1075,Lists!$R$3:$R$19,0),0),4)</f>
        <v>#N/A</v>
      </c>
      <c r="P1075" s="36" t="e">
        <f ca="1">MATCH(O1075,Lists!$S$2:$S$640,1)</f>
        <v>#N/A</v>
      </c>
      <c r="Q1075" s="36" t="e">
        <f ca="1">MATCH(LEFT(OFFSET(Lists!$Q$2,MATCH(E1075,Lists!$R$3:$R$19,0)+1,0),4),Lists!$S$3:$S$640,1)</f>
        <v>#N/A</v>
      </c>
      <c r="R1075" s="36" t="e">
        <f ca="1">LEFT(OFFSET(Lists!$S$2,P1075-1+MATCH(F1075,OFFSET(Lists!$T$3,P1075-1,0,Q1075-P1075+1),0),0),6)</f>
        <v>#N/A</v>
      </c>
      <c r="S1075" s="36" t="e">
        <f ca="1">VLOOKUP(R1075,Lists!B:D,3,FALSE)</f>
        <v>#N/A</v>
      </c>
      <c r="T1075" s="36" t="str">
        <f>IF(F1075&lt;&gt;"",MATCH(R1075,'Maximum minutes'!B:B,0),"")</f>
        <v/>
      </c>
      <c r="U1075" s="36">
        <f ca="1">IF(F1075&lt;&gt;"",COUNTA(OFFSET('Maximum minutes'!$C$1,'Annexe A1 Cours'!T1075,0,1,50)),0)</f>
        <v>0</v>
      </c>
      <c r="V1075" s="37">
        <f ca="1">IFERROR(OFFSET('Maximum minutes'!$C$1,T1075+1,-1+MATCH(G1075,OFFSET('Maximum minutes'!$C$1,T1075-1,0,1,50),0)),0)</f>
        <v>0</v>
      </c>
      <c r="W1075" s="38">
        <f t="shared" ca="1" si="32"/>
        <v>0</v>
      </c>
    </row>
    <row r="1076" spans="1:23" s="36" customFormat="1" ht="18.75">
      <c r="A1076" s="34"/>
      <c r="B1076" s="39"/>
      <c r="C1076" s="39"/>
      <c r="D1076" s="35"/>
      <c r="E1076" s="40"/>
      <c r="F1076" s="39"/>
      <c r="G1076" s="39"/>
      <c r="H1076" s="39"/>
      <c r="I1076" s="34"/>
      <c r="J1076" s="34"/>
      <c r="K1076" s="34"/>
      <c r="L1076" s="34"/>
      <c r="M1076" s="43" t="str">
        <f ca="1">IFERROR(OFFSET('Maximum minutes'!$C$1,T1076,MATCH(IF(G1076&lt;&gt;"",G1076,F1076),OFFSET('Maximum minutes'!$C$1,T1076-1,0,1,U1076+1),0)-1)*IF(OR(ISNUMBER(J1076),J1076="sans examen"),1,0)*IF(W1076&lt;MinDate,1,0),"")</f>
        <v/>
      </c>
      <c r="N1076" s="36">
        <f t="shared" ca="1" si="33"/>
        <v>0</v>
      </c>
      <c r="O1076" s="36" t="e">
        <f ca="1">LEFT(OFFSET(Lists!$Q$2,MATCH(E1076,Lists!$R$3:$R$19,0),0),4)</f>
        <v>#N/A</v>
      </c>
      <c r="P1076" s="36" t="e">
        <f ca="1">MATCH(O1076,Lists!$S$2:$S$640,1)</f>
        <v>#N/A</v>
      </c>
      <c r="Q1076" s="36" t="e">
        <f ca="1">MATCH(LEFT(OFFSET(Lists!$Q$2,MATCH(E1076,Lists!$R$3:$R$19,0)+1,0),4),Lists!$S$3:$S$640,1)</f>
        <v>#N/A</v>
      </c>
      <c r="R1076" s="36" t="e">
        <f ca="1">LEFT(OFFSET(Lists!$S$2,P1076-1+MATCH(F1076,OFFSET(Lists!$T$3,P1076-1,0,Q1076-P1076+1),0),0),6)</f>
        <v>#N/A</v>
      </c>
      <c r="S1076" s="36" t="e">
        <f ca="1">VLOOKUP(R1076,Lists!B:D,3,FALSE)</f>
        <v>#N/A</v>
      </c>
      <c r="T1076" s="36" t="str">
        <f>IF(F1076&lt;&gt;"",MATCH(R1076,'Maximum minutes'!B:B,0),"")</f>
        <v/>
      </c>
      <c r="U1076" s="36">
        <f ca="1">IF(F1076&lt;&gt;"",COUNTA(OFFSET('Maximum minutes'!$C$1,'Annexe A1 Cours'!T1076,0,1,50)),0)</f>
        <v>0</v>
      </c>
      <c r="V1076" s="37">
        <f ca="1">IFERROR(OFFSET('Maximum minutes'!$C$1,T1076+1,-1+MATCH(G1076,OFFSET('Maximum minutes'!$C$1,T1076-1,0,1,50),0)),0)</f>
        <v>0</v>
      </c>
      <c r="W1076" s="38">
        <f t="shared" ca="1" si="32"/>
        <v>0</v>
      </c>
    </row>
    <row r="1077" spans="1:23" s="36" customFormat="1" ht="18.75">
      <c r="A1077" s="34"/>
      <c r="B1077" s="39"/>
      <c r="C1077" s="39"/>
      <c r="D1077" s="35"/>
      <c r="E1077" s="40"/>
      <c r="F1077" s="39"/>
      <c r="G1077" s="39"/>
      <c r="H1077" s="39"/>
      <c r="I1077" s="34"/>
      <c r="J1077" s="34"/>
      <c r="K1077" s="34"/>
      <c r="L1077" s="34"/>
      <c r="M1077" s="43" t="str">
        <f ca="1">IFERROR(OFFSET('Maximum minutes'!$C$1,T1077,MATCH(IF(G1077&lt;&gt;"",G1077,F1077),OFFSET('Maximum minutes'!$C$1,T1077-1,0,1,U1077+1),0)-1)*IF(OR(ISNUMBER(J1077),J1077="sans examen"),1,0)*IF(W1077&lt;MinDate,1,0),"")</f>
        <v/>
      </c>
      <c r="N1077" s="36">
        <f t="shared" ca="1" si="33"/>
        <v>0</v>
      </c>
      <c r="O1077" s="36" t="e">
        <f ca="1">LEFT(OFFSET(Lists!$Q$2,MATCH(E1077,Lists!$R$3:$R$19,0),0),4)</f>
        <v>#N/A</v>
      </c>
      <c r="P1077" s="36" t="e">
        <f ca="1">MATCH(O1077,Lists!$S$2:$S$640,1)</f>
        <v>#N/A</v>
      </c>
      <c r="Q1077" s="36" t="e">
        <f ca="1">MATCH(LEFT(OFFSET(Lists!$Q$2,MATCH(E1077,Lists!$R$3:$R$19,0)+1,0),4),Lists!$S$3:$S$640,1)</f>
        <v>#N/A</v>
      </c>
      <c r="R1077" s="36" t="e">
        <f ca="1">LEFT(OFFSET(Lists!$S$2,P1077-1+MATCH(F1077,OFFSET(Lists!$T$3,P1077-1,0,Q1077-P1077+1),0),0),6)</f>
        <v>#N/A</v>
      </c>
      <c r="S1077" s="36" t="e">
        <f ca="1">VLOOKUP(R1077,Lists!B:D,3,FALSE)</f>
        <v>#N/A</v>
      </c>
      <c r="T1077" s="36" t="str">
        <f>IF(F1077&lt;&gt;"",MATCH(R1077,'Maximum minutes'!B:B,0),"")</f>
        <v/>
      </c>
      <c r="U1077" s="36">
        <f ca="1">IF(F1077&lt;&gt;"",COUNTA(OFFSET('Maximum minutes'!$C$1,'Annexe A1 Cours'!T1077,0,1,50)),0)</f>
        <v>0</v>
      </c>
      <c r="V1077" s="37">
        <f ca="1">IFERROR(OFFSET('Maximum minutes'!$C$1,T1077+1,-1+MATCH(G1077,OFFSET('Maximum minutes'!$C$1,T1077-1,0,1,50),0)),0)</f>
        <v>0</v>
      </c>
      <c r="W1077" s="38">
        <f t="shared" ca="1" si="32"/>
        <v>0</v>
      </c>
    </row>
    <row r="1078" spans="1:23" s="36" customFormat="1" ht="18.75">
      <c r="A1078" s="34"/>
      <c r="B1078" s="39"/>
      <c r="C1078" s="39"/>
      <c r="D1078" s="35"/>
      <c r="E1078" s="40"/>
      <c r="F1078" s="39"/>
      <c r="G1078" s="39"/>
      <c r="H1078" s="39"/>
      <c r="I1078" s="34"/>
      <c r="J1078" s="34"/>
      <c r="K1078" s="34"/>
      <c r="L1078" s="34"/>
      <c r="M1078" s="43" t="str">
        <f ca="1">IFERROR(OFFSET('Maximum minutes'!$C$1,T1078,MATCH(IF(G1078&lt;&gt;"",G1078,F1078),OFFSET('Maximum minutes'!$C$1,T1078-1,0,1,U1078+1),0)-1)*IF(OR(ISNUMBER(J1078),J1078="sans examen"),1,0)*IF(W1078&lt;MinDate,1,0),"")</f>
        <v/>
      </c>
      <c r="N1078" s="36">
        <f t="shared" ca="1" si="33"/>
        <v>0</v>
      </c>
      <c r="O1078" s="36" t="e">
        <f ca="1">LEFT(OFFSET(Lists!$Q$2,MATCH(E1078,Lists!$R$3:$R$19,0),0),4)</f>
        <v>#N/A</v>
      </c>
      <c r="P1078" s="36" t="e">
        <f ca="1">MATCH(O1078,Lists!$S$2:$S$640,1)</f>
        <v>#N/A</v>
      </c>
      <c r="Q1078" s="36" t="e">
        <f ca="1">MATCH(LEFT(OFFSET(Lists!$Q$2,MATCH(E1078,Lists!$R$3:$R$19,0)+1,0),4),Lists!$S$3:$S$640,1)</f>
        <v>#N/A</v>
      </c>
      <c r="R1078" s="36" t="e">
        <f ca="1">LEFT(OFFSET(Lists!$S$2,P1078-1+MATCH(F1078,OFFSET(Lists!$T$3,P1078-1,0,Q1078-P1078+1),0),0),6)</f>
        <v>#N/A</v>
      </c>
      <c r="S1078" s="36" t="e">
        <f ca="1">VLOOKUP(R1078,Lists!B:D,3,FALSE)</f>
        <v>#N/A</v>
      </c>
      <c r="T1078" s="36" t="str">
        <f>IF(F1078&lt;&gt;"",MATCH(R1078,'Maximum minutes'!B:B,0),"")</f>
        <v/>
      </c>
      <c r="U1078" s="36">
        <f ca="1">IF(F1078&lt;&gt;"",COUNTA(OFFSET('Maximum minutes'!$C$1,'Annexe A1 Cours'!T1078,0,1,50)),0)</f>
        <v>0</v>
      </c>
      <c r="V1078" s="37">
        <f ca="1">IFERROR(OFFSET('Maximum minutes'!$C$1,T1078+1,-1+MATCH(G1078,OFFSET('Maximum minutes'!$C$1,T1078-1,0,1,50),0)),0)</f>
        <v>0</v>
      </c>
      <c r="W1078" s="38">
        <f t="shared" ca="1" si="32"/>
        <v>0</v>
      </c>
    </row>
    <row r="1079" spans="1:23" s="36" customFormat="1" ht="18.75">
      <c r="A1079" s="34"/>
      <c r="B1079" s="39"/>
      <c r="C1079" s="39"/>
      <c r="D1079" s="35"/>
      <c r="E1079" s="40"/>
      <c r="F1079" s="39"/>
      <c r="G1079" s="39"/>
      <c r="H1079" s="39"/>
      <c r="I1079" s="34"/>
      <c r="J1079" s="34"/>
      <c r="K1079" s="34"/>
      <c r="L1079" s="34"/>
      <c r="M1079" s="43" t="str">
        <f ca="1">IFERROR(OFFSET('Maximum minutes'!$C$1,T1079,MATCH(IF(G1079&lt;&gt;"",G1079,F1079),OFFSET('Maximum minutes'!$C$1,T1079-1,0,1,U1079+1),0)-1)*IF(OR(ISNUMBER(J1079),J1079="sans examen"),1,0)*IF(W1079&lt;MinDate,1,0),"")</f>
        <v/>
      </c>
      <c r="N1079" s="36">
        <f t="shared" ca="1" si="33"/>
        <v>0</v>
      </c>
      <c r="O1079" s="36" t="e">
        <f ca="1">LEFT(OFFSET(Lists!$Q$2,MATCH(E1079,Lists!$R$3:$R$19,0),0),4)</f>
        <v>#N/A</v>
      </c>
      <c r="P1079" s="36" t="e">
        <f ca="1">MATCH(O1079,Lists!$S$2:$S$640,1)</f>
        <v>#N/A</v>
      </c>
      <c r="Q1079" s="36" t="e">
        <f ca="1">MATCH(LEFT(OFFSET(Lists!$Q$2,MATCH(E1079,Lists!$R$3:$R$19,0)+1,0),4),Lists!$S$3:$S$640,1)</f>
        <v>#N/A</v>
      </c>
      <c r="R1079" s="36" t="e">
        <f ca="1">LEFT(OFFSET(Lists!$S$2,P1079-1+MATCH(F1079,OFFSET(Lists!$T$3,P1079-1,0,Q1079-P1079+1),0),0),6)</f>
        <v>#N/A</v>
      </c>
      <c r="S1079" s="36" t="e">
        <f ca="1">VLOOKUP(R1079,Lists!B:D,3,FALSE)</f>
        <v>#N/A</v>
      </c>
      <c r="T1079" s="36" t="str">
        <f>IF(F1079&lt;&gt;"",MATCH(R1079,'Maximum minutes'!B:B,0),"")</f>
        <v/>
      </c>
      <c r="U1079" s="36">
        <f ca="1">IF(F1079&lt;&gt;"",COUNTA(OFFSET('Maximum minutes'!$C$1,'Annexe A1 Cours'!T1079,0,1,50)),0)</f>
        <v>0</v>
      </c>
      <c r="V1079" s="37">
        <f ca="1">IFERROR(OFFSET('Maximum minutes'!$C$1,T1079+1,-1+MATCH(G1079,OFFSET('Maximum minutes'!$C$1,T1079-1,0,1,50),0)),0)</f>
        <v>0</v>
      </c>
      <c r="W1079" s="38">
        <f t="shared" ca="1" si="32"/>
        <v>0</v>
      </c>
    </row>
    <row r="1080" spans="1:23" s="36" customFormat="1" ht="18.75">
      <c r="A1080" s="34"/>
      <c r="B1080" s="39"/>
      <c r="C1080" s="39"/>
      <c r="D1080" s="35"/>
      <c r="E1080" s="40"/>
      <c r="F1080" s="39"/>
      <c r="G1080" s="39"/>
      <c r="H1080" s="39"/>
      <c r="I1080" s="34"/>
      <c r="J1080" s="34"/>
      <c r="K1080" s="34"/>
      <c r="L1080" s="34"/>
      <c r="M1080" s="43" t="str">
        <f ca="1">IFERROR(OFFSET('Maximum minutes'!$C$1,T1080,MATCH(IF(G1080&lt;&gt;"",G1080,F1080),OFFSET('Maximum minutes'!$C$1,T1080-1,0,1,U1080+1),0)-1)*IF(OR(ISNUMBER(J1080),J1080="sans examen"),1,0)*IF(W1080&lt;MinDate,1,0),"")</f>
        <v/>
      </c>
      <c r="N1080" s="36">
        <f t="shared" ca="1" si="33"/>
        <v>0</v>
      </c>
      <c r="O1080" s="36" t="e">
        <f ca="1">LEFT(OFFSET(Lists!$Q$2,MATCH(E1080,Lists!$R$3:$R$19,0),0),4)</f>
        <v>#N/A</v>
      </c>
      <c r="P1080" s="36" t="e">
        <f ca="1">MATCH(O1080,Lists!$S$2:$S$640,1)</f>
        <v>#N/A</v>
      </c>
      <c r="Q1080" s="36" t="e">
        <f ca="1">MATCH(LEFT(OFFSET(Lists!$Q$2,MATCH(E1080,Lists!$R$3:$R$19,0)+1,0),4),Lists!$S$3:$S$640,1)</f>
        <v>#N/A</v>
      </c>
      <c r="R1080" s="36" t="e">
        <f ca="1">LEFT(OFFSET(Lists!$S$2,P1080-1+MATCH(F1080,OFFSET(Lists!$T$3,P1080-1,0,Q1080-P1080+1),0),0),6)</f>
        <v>#N/A</v>
      </c>
      <c r="S1080" s="36" t="e">
        <f ca="1">VLOOKUP(R1080,Lists!B:D,3,FALSE)</f>
        <v>#N/A</v>
      </c>
      <c r="T1080" s="36" t="str">
        <f>IF(F1080&lt;&gt;"",MATCH(R1080,'Maximum minutes'!B:B,0),"")</f>
        <v/>
      </c>
      <c r="U1080" s="36">
        <f ca="1">IF(F1080&lt;&gt;"",COUNTA(OFFSET('Maximum minutes'!$C$1,'Annexe A1 Cours'!T1080,0,1,50)),0)</f>
        <v>0</v>
      </c>
      <c r="V1080" s="37">
        <f ca="1">IFERROR(OFFSET('Maximum minutes'!$C$1,T1080+1,-1+MATCH(G1080,OFFSET('Maximum minutes'!$C$1,T1080-1,0,1,50),0)),0)</f>
        <v>0</v>
      </c>
      <c r="W1080" s="38">
        <f t="shared" ca="1" si="32"/>
        <v>0</v>
      </c>
    </row>
    <row r="1081" spans="1:23" s="36" customFormat="1" ht="18.75">
      <c r="A1081" s="34"/>
      <c r="B1081" s="39"/>
      <c r="C1081" s="39"/>
      <c r="D1081" s="35"/>
      <c r="E1081" s="40"/>
      <c r="F1081" s="39"/>
      <c r="G1081" s="39"/>
      <c r="H1081" s="39"/>
      <c r="I1081" s="34"/>
      <c r="J1081" s="34"/>
      <c r="K1081" s="34"/>
      <c r="L1081" s="34"/>
      <c r="M1081" s="43" t="str">
        <f ca="1">IFERROR(OFFSET('Maximum minutes'!$C$1,T1081,MATCH(IF(G1081&lt;&gt;"",G1081,F1081),OFFSET('Maximum minutes'!$C$1,T1081-1,0,1,U1081+1),0)-1)*IF(OR(ISNUMBER(J1081),J1081="sans examen"),1,0)*IF(W1081&lt;MinDate,1,0),"")</f>
        <v/>
      </c>
      <c r="N1081" s="36">
        <f t="shared" ca="1" si="33"/>
        <v>0</v>
      </c>
      <c r="O1081" s="36" t="e">
        <f ca="1">LEFT(OFFSET(Lists!$Q$2,MATCH(E1081,Lists!$R$3:$R$19,0),0),4)</f>
        <v>#N/A</v>
      </c>
      <c r="P1081" s="36" t="e">
        <f ca="1">MATCH(O1081,Lists!$S$2:$S$640,1)</f>
        <v>#N/A</v>
      </c>
      <c r="Q1081" s="36" t="e">
        <f ca="1">MATCH(LEFT(OFFSET(Lists!$Q$2,MATCH(E1081,Lists!$R$3:$R$19,0)+1,0),4),Lists!$S$3:$S$640,1)</f>
        <v>#N/A</v>
      </c>
      <c r="R1081" s="36" t="e">
        <f ca="1">LEFT(OFFSET(Lists!$S$2,P1081-1+MATCH(F1081,OFFSET(Lists!$T$3,P1081-1,0,Q1081-P1081+1),0),0),6)</f>
        <v>#N/A</v>
      </c>
      <c r="S1081" s="36" t="e">
        <f ca="1">VLOOKUP(R1081,Lists!B:D,3,FALSE)</f>
        <v>#N/A</v>
      </c>
      <c r="T1081" s="36" t="str">
        <f>IF(F1081&lt;&gt;"",MATCH(R1081,'Maximum minutes'!B:B,0),"")</f>
        <v/>
      </c>
      <c r="U1081" s="36">
        <f ca="1">IF(F1081&lt;&gt;"",COUNTA(OFFSET('Maximum minutes'!$C$1,'Annexe A1 Cours'!T1081,0,1,50)),0)</f>
        <v>0</v>
      </c>
      <c r="V1081" s="37">
        <f ca="1">IFERROR(OFFSET('Maximum minutes'!$C$1,T1081+1,-1+MATCH(G1081,OFFSET('Maximum minutes'!$C$1,T1081-1,0,1,50),0)),0)</f>
        <v>0</v>
      </c>
      <c r="W1081" s="38">
        <f t="shared" ca="1" si="32"/>
        <v>0</v>
      </c>
    </row>
    <row r="1082" spans="1:23" s="36" customFormat="1" ht="18.75">
      <c r="A1082" s="34"/>
      <c r="B1082" s="39"/>
      <c r="C1082" s="39"/>
      <c r="D1082" s="35"/>
      <c r="E1082" s="40"/>
      <c r="F1082" s="39"/>
      <c r="G1082" s="39"/>
      <c r="H1082" s="39"/>
      <c r="I1082" s="34"/>
      <c r="J1082" s="34"/>
      <c r="K1082" s="34"/>
      <c r="L1082" s="34"/>
      <c r="M1082" s="43" t="str">
        <f ca="1">IFERROR(OFFSET('Maximum minutes'!$C$1,T1082,MATCH(IF(G1082&lt;&gt;"",G1082,F1082),OFFSET('Maximum minutes'!$C$1,T1082-1,0,1,U1082+1),0)-1)*IF(OR(ISNUMBER(J1082),J1082="sans examen"),1,0)*IF(W1082&lt;MinDate,1,0),"")</f>
        <v/>
      </c>
      <c r="N1082" s="36">
        <f t="shared" ca="1" si="33"/>
        <v>0</v>
      </c>
      <c r="O1082" s="36" t="e">
        <f ca="1">LEFT(OFFSET(Lists!$Q$2,MATCH(E1082,Lists!$R$3:$R$19,0),0),4)</f>
        <v>#N/A</v>
      </c>
      <c r="P1082" s="36" t="e">
        <f ca="1">MATCH(O1082,Lists!$S$2:$S$640,1)</f>
        <v>#N/A</v>
      </c>
      <c r="Q1082" s="36" t="e">
        <f ca="1">MATCH(LEFT(OFFSET(Lists!$Q$2,MATCH(E1082,Lists!$R$3:$R$19,0)+1,0),4),Lists!$S$3:$S$640,1)</f>
        <v>#N/A</v>
      </c>
      <c r="R1082" s="36" t="e">
        <f ca="1">LEFT(OFFSET(Lists!$S$2,P1082-1+MATCH(F1082,OFFSET(Lists!$T$3,P1082-1,0,Q1082-P1082+1),0),0),6)</f>
        <v>#N/A</v>
      </c>
      <c r="S1082" s="36" t="e">
        <f ca="1">VLOOKUP(R1082,Lists!B:D,3,FALSE)</f>
        <v>#N/A</v>
      </c>
      <c r="T1082" s="36" t="str">
        <f>IF(F1082&lt;&gt;"",MATCH(R1082,'Maximum minutes'!B:B,0),"")</f>
        <v/>
      </c>
      <c r="U1082" s="36">
        <f ca="1">IF(F1082&lt;&gt;"",COUNTA(OFFSET('Maximum minutes'!$C$1,'Annexe A1 Cours'!T1082,0,1,50)),0)</f>
        <v>0</v>
      </c>
      <c r="V1082" s="37">
        <f ca="1">IFERROR(OFFSET('Maximum minutes'!$C$1,T1082+1,-1+MATCH(G1082,OFFSET('Maximum minutes'!$C$1,T1082-1,0,1,50),0)),0)</f>
        <v>0</v>
      </c>
      <c r="W1082" s="38">
        <f t="shared" ca="1" si="32"/>
        <v>0</v>
      </c>
    </row>
    <row r="1083" spans="1:23" s="36" customFormat="1" ht="18.75">
      <c r="A1083" s="34"/>
      <c r="B1083" s="39"/>
      <c r="C1083" s="39"/>
      <c r="D1083" s="35"/>
      <c r="E1083" s="40"/>
      <c r="F1083" s="39"/>
      <c r="G1083" s="39"/>
      <c r="H1083" s="39"/>
      <c r="I1083" s="34"/>
      <c r="J1083" s="34"/>
      <c r="K1083" s="34"/>
      <c r="L1083" s="34"/>
      <c r="M1083" s="43" t="str">
        <f ca="1">IFERROR(OFFSET('Maximum minutes'!$C$1,T1083,MATCH(IF(G1083&lt;&gt;"",G1083,F1083),OFFSET('Maximum minutes'!$C$1,T1083-1,0,1,U1083+1),0)-1)*IF(OR(ISNUMBER(J1083),J1083="sans examen"),1,0)*IF(W1083&lt;MinDate,1,0),"")</f>
        <v/>
      </c>
      <c r="N1083" s="36">
        <f t="shared" ca="1" si="33"/>
        <v>0</v>
      </c>
      <c r="O1083" s="36" t="e">
        <f ca="1">LEFT(OFFSET(Lists!$Q$2,MATCH(E1083,Lists!$R$3:$R$19,0),0),4)</f>
        <v>#N/A</v>
      </c>
      <c r="P1083" s="36" t="e">
        <f ca="1">MATCH(O1083,Lists!$S$2:$S$640,1)</f>
        <v>#N/A</v>
      </c>
      <c r="Q1083" s="36" t="e">
        <f ca="1">MATCH(LEFT(OFFSET(Lists!$Q$2,MATCH(E1083,Lists!$R$3:$R$19,0)+1,0),4),Lists!$S$3:$S$640,1)</f>
        <v>#N/A</v>
      </c>
      <c r="R1083" s="36" t="e">
        <f ca="1">LEFT(OFFSET(Lists!$S$2,P1083-1+MATCH(F1083,OFFSET(Lists!$T$3,P1083-1,0,Q1083-P1083+1),0),0),6)</f>
        <v>#N/A</v>
      </c>
      <c r="S1083" s="36" t="e">
        <f ca="1">VLOOKUP(R1083,Lists!B:D,3,FALSE)</f>
        <v>#N/A</v>
      </c>
      <c r="T1083" s="36" t="str">
        <f>IF(F1083&lt;&gt;"",MATCH(R1083,'Maximum minutes'!B:B,0),"")</f>
        <v/>
      </c>
      <c r="U1083" s="36">
        <f ca="1">IF(F1083&lt;&gt;"",COUNTA(OFFSET('Maximum minutes'!$C$1,'Annexe A1 Cours'!T1083,0,1,50)),0)</f>
        <v>0</v>
      </c>
      <c r="V1083" s="37">
        <f ca="1">IFERROR(OFFSET('Maximum minutes'!$C$1,T1083+1,-1+MATCH(G1083,OFFSET('Maximum minutes'!$C$1,T1083-1,0,1,50),0)),0)</f>
        <v>0</v>
      </c>
      <c r="W1083" s="38">
        <f t="shared" ca="1" si="32"/>
        <v>0</v>
      </c>
    </row>
    <row r="1084" spans="1:23" s="36" customFormat="1" ht="18.75">
      <c r="A1084" s="34"/>
      <c r="B1084" s="39"/>
      <c r="C1084" s="39"/>
      <c r="D1084" s="35"/>
      <c r="E1084" s="40"/>
      <c r="F1084" s="39"/>
      <c r="G1084" s="39"/>
      <c r="H1084" s="39"/>
      <c r="I1084" s="34"/>
      <c r="J1084" s="34"/>
      <c r="K1084" s="34"/>
      <c r="L1084" s="34"/>
      <c r="M1084" s="43" t="str">
        <f ca="1">IFERROR(OFFSET('Maximum minutes'!$C$1,T1084,MATCH(IF(G1084&lt;&gt;"",G1084,F1084),OFFSET('Maximum minutes'!$C$1,T1084-1,0,1,U1084+1),0)-1)*IF(OR(ISNUMBER(J1084),J1084="sans examen"),1,0)*IF(W1084&lt;MinDate,1,0),"")</f>
        <v/>
      </c>
      <c r="N1084" s="36">
        <f t="shared" ca="1" si="33"/>
        <v>0</v>
      </c>
      <c r="O1084" s="36" t="e">
        <f ca="1">LEFT(OFFSET(Lists!$Q$2,MATCH(E1084,Lists!$R$3:$R$19,0),0),4)</f>
        <v>#N/A</v>
      </c>
      <c r="P1084" s="36" t="e">
        <f ca="1">MATCH(O1084,Lists!$S$2:$S$640,1)</f>
        <v>#N/A</v>
      </c>
      <c r="Q1084" s="36" t="e">
        <f ca="1">MATCH(LEFT(OFFSET(Lists!$Q$2,MATCH(E1084,Lists!$R$3:$R$19,0)+1,0),4),Lists!$S$3:$S$640,1)</f>
        <v>#N/A</v>
      </c>
      <c r="R1084" s="36" t="e">
        <f ca="1">LEFT(OFFSET(Lists!$S$2,P1084-1+MATCH(F1084,OFFSET(Lists!$T$3,P1084-1,0,Q1084-P1084+1),0),0),6)</f>
        <v>#N/A</v>
      </c>
      <c r="S1084" s="36" t="e">
        <f ca="1">VLOOKUP(R1084,Lists!B:D,3,FALSE)</f>
        <v>#N/A</v>
      </c>
      <c r="T1084" s="36" t="str">
        <f>IF(F1084&lt;&gt;"",MATCH(R1084,'Maximum minutes'!B:B,0),"")</f>
        <v/>
      </c>
      <c r="U1084" s="36">
        <f ca="1">IF(F1084&lt;&gt;"",COUNTA(OFFSET('Maximum minutes'!$C$1,'Annexe A1 Cours'!T1084,0,1,50)),0)</f>
        <v>0</v>
      </c>
      <c r="V1084" s="37">
        <f ca="1">IFERROR(OFFSET('Maximum minutes'!$C$1,T1084+1,-1+MATCH(G1084,OFFSET('Maximum minutes'!$C$1,T1084-1,0,1,50),0)),0)</f>
        <v>0</v>
      </c>
      <c r="W1084" s="38">
        <f t="shared" ca="1" si="32"/>
        <v>0</v>
      </c>
    </row>
    <row r="1085" spans="1:23" s="36" customFormat="1" ht="18.75">
      <c r="A1085" s="34"/>
      <c r="B1085" s="39"/>
      <c r="C1085" s="39"/>
      <c r="D1085" s="35"/>
      <c r="E1085" s="40"/>
      <c r="F1085" s="39"/>
      <c r="G1085" s="39"/>
      <c r="H1085" s="39"/>
      <c r="I1085" s="34"/>
      <c r="J1085" s="34"/>
      <c r="K1085" s="34"/>
      <c r="L1085" s="34"/>
      <c r="M1085" s="43" t="str">
        <f ca="1">IFERROR(OFFSET('Maximum minutes'!$C$1,T1085,MATCH(IF(G1085&lt;&gt;"",G1085,F1085),OFFSET('Maximum minutes'!$C$1,T1085-1,0,1,U1085+1),0)-1)*IF(OR(ISNUMBER(J1085),J1085="sans examen"),1,0)*IF(W1085&lt;MinDate,1,0),"")</f>
        <v/>
      </c>
      <c r="N1085" s="36">
        <f t="shared" ca="1" si="33"/>
        <v>0</v>
      </c>
      <c r="O1085" s="36" t="e">
        <f ca="1">LEFT(OFFSET(Lists!$Q$2,MATCH(E1085,Lists!$R$3:$R$19,0),0),4)</f>
        <v>#N/A</v>
      </c>
      <c r="P1085" s="36" t="e">
        <f ca="1">MATCH(O1085,Lists!$S$2:$S$640,1)</f>
        <v>#N/A</v>
      </c>
      <c r="Q1085" s="36" t="e">
        <f ca="1">MATCH(LEFT(OFFSET(Lists!$Q$2,MATCH(E1085,Lists!$R$3:$R$19,0)+1,0),4),Lists!$S$3:$S$640,1)</f>
        <v>#N/A</v>
      </c>
      <c r="R1085" s="36" t="e">
        <f ca="1">LEFT(OFFSET(Lists!$S$2,P1085-1+MATCH(F1085,OFFSET(Lists!$T$3,P1085-1,0,Q1085-P1085+1),0),0),6)</f>
        <v>#N/A</v>
      </c>
      <c r="S1085" s="36" t="e">
        <f ca="1">VLOOKUP(R1085,Lists!B:D,3,FALSE)</f>
        <v>#N/A</v>
      </c>
      <c r="T1085" s="36" t="str">
        <f>IF(F1085&lt;&gt;"",MATCH(R1085,'Maximum minutes'!B:B,0),"")</f>
        <v/>
      </c>
      <c r="U1085" s="36">
        <f ca="1">IF(F1085&lt;&gt;"",COUNTA(OFFSET('Maximum minutes'!$C$1,'Annexe A1 Cours'!T1085,0,1,50)),0)</f>
        <v>0</v>
      </c>
      <c r="V1085" s="37">
        <f ca="1">IFERROR(OFFSET('Maximum minutes'!$C$1,T1085+1,-1+MATCH(G1085,OFFSET('Maximum minutes'!$C$1,T1085-1,0,1,50),0)),0)</f>
        <v>0</v>
      </c>
      <c r="W1085" s="38">
        <f t="shared" ca="1" si="32"/>
        <v>0</v>
      </c>
    </row>
    <row r="1086" spans="1:23" s="36" customFormat="1" ht="18.75">
      <c r="A1086" s="34"/>
      <c r="B1086" s="39"/>
      <c r="C1086" s="39"/>
      <c r="D1086" s="35"/>
      <c r="E1086" s="40"/>
      <c r="F1086" s="39"/>
      <c r="G1086" s="39"/>
      <c r="H1086" s="39"/>
      <c r="I1086" s="34"/>
      <c r="J1086" s="34"/>
      <c r="K1086" s="34"/>
      <c r="L1086" s="34"/>
      <c r="M1086" s="43" t="str">
        <f ca="1">IFERROR(OFFSET('Maximum minutes'!$C$1,T1086,MATCH(IF(G1086&lt;&gt;"",G1086,F1086),OFFSET('Maximum minutes'!$C$1,T1086-1,0,1,U1086+1),0)-1)*IF(OR(ISNUMBER(J1086),J1086="sans examen"),1,0)*IF(W1086&lt;MinDate,1,0),"")</f>
        <v/>
      </c>
      <c r="N1086" s="36">
        <f t="shared" ca="1" si="33"/>
        <v>0</v>
      </c>
      <c r="O1086" s="36" t="e">
        <f ca="1">LEFT(OFFSET(Lists!$Q$2,MATCH(E1086,Lists!$R$3:$R$19,0),0),4)</f>
        <v>#N/A</v>
      </c>
      <c r="P1086" s="36" t="e">
        <f ca="1">MATCH(O1086,Lists!$S$2:$S$640,1)</f>
        <v>#N/A</v>
      </c>
      <c r="Q1086" s="36" t="e">
        <f ca="1">MATCH(LEFT(OFFSET(Lists!$Q$2,MATCH(E1086,Lists!$R$3:$R$19,0)+1,0),4),Lists!$S$3:$S$640,1)</f>
        <v>#N/A</v>
      </c>
      <c r="R1086" s="36" t="e">
        <f ca="1">LEFT(OFFSET(Lists!$S$2,P1086-1+MATCH(F1086,OFFSET(Lists!$T$3,P1086-1,0,Q1086-P1086+1),0),0),6)</f>
        <v>#N/A</v>
      </c>
      <c r="S1086" s="36" t="e">
        <f ca="1">VLOOKUP(R1086,Lists!B:D,3,FALSE)</f>
        <v>#N/A</v>
      </c>
      <c r="T1086" s="36" t="str">
        <f>IF(F1086&lt;&gt;"",MATCH(R1086,'Maximum minutes'!B:B,0),"")</f>
        <v/>
      </c>
      <c r="U1086" s="36">
        <f ca="1">IF(F1086&lt;&gt;"",COUNTA(OFFSET('Maximum minutes'!$C$1,'Annexe A1 Cours'!T1086,0,1,50)),0)</f>
        <v>0</v>
      </c>
      <c r="V1086" s="37">
        <f ca="1">IFERROR(OFFSET('Maximum minutes'!$C$1,T1086+1,-1+MATCH(G1086,OFFSET('Maximum minutes'!$C$1,T1086-1,0,1,50),0)),0)</f>
        <v>0</v>
      </c>
      <c r="W1086" s="38">
        <f t="shared" ca="1" si="32"/>
        <v>0</v>
      </c>
    </row>
    <row r="1087" spans="1:23" s="36" customFormat="1" ht="18.75">
      <c r="A1087" s="34"/>
      <c r="B1087" s="39"/>
      <c r="C1087" s="39"/>
      <c r="D1087" s="35"/>
      <c r="E1087" s="40"/>
      <c r="F1087" s="39"/>
      <c r="G1087" s="39"/>
      <c r="H1087" s="39"/>
      <c r="I1087" s="34"/>
      <c r="J1087" s="34"/>
      <c r="K1087" s="34"/>
      <c r="L1087" s="34"/>
      <c r="M1087" s="43" t="str">
        <f ca="1">IFERROR(OFFSET('Maximum minutes'!$C$1,T1087,MATCH(IF(G1087&lt;&gt;"",G1087,F1087),OFFSET('Maximum minutes'!$C$1,T1087-1,0,1,U1087+1),0)-1)*IF(OR(ISNUMBER(J1087),J1087="sans examen"),1,0)*IF(W1087&lt;MinDate,1,0),"")</f>
        <v/>
      </c>
      <c r="N1087" s="36">
        <f t="shared" ca="1" si="33"/>
        <v>0</v>
      </c>
      <c r="O1087" s="36" t="e">
        <f ca="1">LEFT(OFFSET(Lists!$Q$2,MATCH(E1087,Lists!$R$3:$R$19,0),0),4)</f>
        <v>#N/A</v>
      </c>
      <c r="P1087" s="36" t="e">
        <f ca="1">MATCH(O1087,Lists!$S$2:$S$640,1)</f>
        <v>#N/A</v>
      </c>
      <c r="Q1087" s="36" t="e">
        <f ca="1">MATCH(LEFT(OFFSET(Lists!$Q$2,MATCH(E1087,Lists!$R$3:$R$19,0)+1,0),4),Lists!$S$3:$S$640,1)</f>
        <v>#N/A</v>
      </c>
      <c r="R1087" s="36" t="e">
        <f ca="1">LEFT(OFFSET(Lists!$S$2,P1087-1+MATCH(F1087,OFFSET(Lists!$T$3,P1087-1,0,Q1087-P1087+1),0),0),6)</f>
        <v>#N/A</v>
      </c>
      <c r="S1087" s="36" t="e">
        <f ca="1">VLOOKUP(R1087,Lists!B:D,3,FALSE)</f>
        <v>#N/A</v>
      </c>
      <c r="T1087" s="36" t="str">
        <f>IF(F1087&lt;&gt;"",MATCH(R1087,'Maximum minutes'!B:B,0),"")</f>
        <v/>
      </c>
      <c r="U1087" s="36">
        <f ca="1">IF(F1087&lt;&gt;"",COUNTA(OFFSET('Maximum minutes'!$C$1,'Annexe A1 Cours'!T1087,0,1,50)),0)</f>
        <v>0</v>
      </c>
      <c r="V1087" s="37">
        <f ca="1">IFERROR(OFFSET('Maximum minutes'!$C$1,T1087+1,-1+MATCH(G1087,OFFSET('Maximum minutes'!$C$1,T1087-1,0,1,50),0)),0)</f>
        <v>0</v>
      </c>
      <c r="W1087" s="38">
        <f t="shared" ca="1" si="32"/>
        <v>0</v>
      </c>
    </row>
    <row r="1088" spans="1:23" s="36" customFormat="1" ht="18.75">
      <c r="A1088" s="34"/>
      <c r="B1088" s="39"/>
      <c r="C1088" s="39"/>
      <c r="D1088" s="35"/>
      <c r="E1088" s="40"/>
      <c r="F1088" s="39"/>
      <c r="G1088" s="39"/>
      <c r="H1088" s="39"/>
      <c r="I1088" s="34"/>
      <c r="J1088" s="34"/>
      <c r="K1088" s="34"/>
      <c r="L1088" s="34"/>
      <c r="M1088" s="43" t="str">
        <f ca="1">IFERROR(OFFSET('Maximum minutes'!$C$1,T1088,MATCH(IF(G1088&lt;&gt;"",G1088,F1088),OFFSET('Maximum minutes'!$C$1,T1088-1,0,1,U1088+1),0)-1)*IF(OR(ISNUMBER(J1088),J1088="sans examen"),1,0)*IF(W1088&lt;MinDate,1,0),"")</f>
        <v/>
      </c>
      <c r="N1088" s="36">
        <f t="shared" ca="1" si="33"/>
        <v>0</v>
      </c>
      <c r="O1088" s="36" t="e">
        <f ca="1">LEFT(OFFSET(Lists!$Q$2,MATCH(E1088,Lists!$R$3:$R$19,0),0),4)</f>
        <v>#N/A</v>
      </c>
      <c r="P1088" s="36" t="e">
        <f ca="1">MATCH(O1088,Lists!$S$2:$S$640,1)</f>
        <v>#N/A</v>
      </c>
      <c r="Q1088" s="36" t="e">
        <f ca="1">MATCH(LEFT(OFFSET(Lists!$Q$2,MATCH(E1088,Lists!$R$3:$R$19,0)+1,0),4),Lists!$S$3:$S$640,1)</f>
        <v>#N/A</v>
      </c>
      <c r="R1088" s="36" t="e">
        <f ca="1">LEFT(OFFSET(Lists!$S$2,P1088-1+MATCH(F1088,OFFSET(Lists!$T$3,P1088-1,0,Q1088-P1088+1),0),0),6)</f>
        <v>#N/A</v>
      </c>
      <c r="S1088" s="36" t="e">
        <f ca="1">VLOOKUP(R1088,Lists!B:D,3,FALSE)</f>
        <v>#N/A</v>
      </c>
      <c r="T1088" s="36" t="str">
        <f>IF(F1088&lt;&gt;"",MATCH(R1088,'Maximum minutes'!B:B,0),"")</f>
        <v/>
      </c>
      <c r="U1088" s="36">
        <f ca="1">IF(F1088&lt;&gt;"",COUNTA(OFFSET('Maximum minutes'!$C$1,'Annexe A1 Cours'!T1088,0,1,50)),0)</f>
        <v>0</v>
      </c>
      <c r="V1088" s="37">
        <f ca="1">IFERROR(OFFSET('Maximum minutes'!$C$1,T1088+1,-1+MATCH(G1088,OFFSET('Maximum minutes'!$C$1,T1088-1,0,1,50),0)),0)</f>
        <v>0</v>
      </c>
      <c r="W1088" s="38">
        <f t="shared" ca="1" si="32"/>
        <v>0</v>
      </c>
    </row>
    <row r="1089" spans="1:23" s="36" customFormat="1" ht="18.75">
      <c r="A1089" s="34"/>
      <c r="B1089" s="39"/>
      <c r="C1089" s="39"/>
      <c r="D1089" s="35"/>
      <c r="E1089" s="40"/>
      <c r="F1089" s="39"/>
      <c r="G1089" s="39"/>
      <c r="H1089" s="39"/>
      <c r="I1089" s="34"/>
      <c r="J1089" s="34"/>
      <c r="K1089" s="34"/>
      <c r="L1089" s="34"/>
      <c r="M1089" s="43" t="str">
        <f ca="1">IFERROR(OFFSET('Maximum minutes'!$C$1,T1089,MATCH(IF(G1089&lt;&gt;"",G1089,F1089),OFFSET('Maximum minutes'!$C$1,T1089-1,0,1,U1089+1),0)-1)*IF(OR(ISNUMBER(J1089),J1089="sans examen"),1,0)*IF(W1089&lt;MinDate,1,0),"")</f>
        <v/>
      </c>
      <c r="N1089" s="36">
        <f t="shared" ca="1" si="33"/>
        <v>0</v>
      </c>
      <c r="O1089" s="36" t="e">
        <f ca="1">LEFT(OFFSET(Lists!$Q$2,MATCH(E1089,Lists!$R$3:$R$19,0),0),4)</f>
        <v>#N/A</v>
      </c>
      <c r="P1089" s="36" t="e">
        <f ca="1">MATCH(O1089,Lists!$S$2:$S$640,1)</f>
        <v>#N/A</v>
      </c>
      <c r="Q1089" s="36" t="e">
        <f ca="1">MATCH(LEFT(OFFSET(Lists!$Q$2,MATCH(E1089,Lists!$R$3:$R$19,0)+1,0),4),Lists!$S$3:$S$640,1)</f>
        <v>#N/A</v>
      </c>
      <c r="R1089" s="36" t="e">
        <f ca="1">LEFT(OFFSET(Lists!$S$2,P1089-1+MATCH(F1089,OFFSET(Lists!$T$3,P1089-1,0,Q1089-P1089+1),0),0),6)</f>
        <v>#N/A</v>
      </c>
      <c r="S1089" s="36" t="e">
        <f ca="1">VLOOKUP(R1089,Lists!B:D,3,FALSE)</f>
        <v>#N/A</v>
      </c>
      <c r="T1089" s="36" t="str">
        <f>IF(F1089&lt;&gt;"",MATCH(R1089,'Maximum minutes'!B:B,0),"")</f>
        <v/>
      </c>
      <c r="U1089" s="36">
        <f ca="1">IF(F1089&lt;&gt;"",COUNTA(OFFSET('Maximum minutes'!$C$1,'Annexe A1 Cours'!T1089,0,1,50)),0)</f>
        <v>0</v>
      </c>
      <c r="V1089" s="37">
        <f ca="1">IFERROR(OFFSET('Maximum minutes'!$C$1,T1089+1,-1+MATCH(G1089,OFFSET('Maximum minutes'!$C$1,T1089-1,0,1,50),0)),0)</f>
        <v>0</v>
      </c>
      <c r="W1089" s="38">
        <f t="shared" ca="1" si="32"/>
        <v>0</v>
      </c>
    </row>
    <row r="1090" spans="1:23" s="36" customFormat="1" ht="18.75">
      <c r="A1090" s="34"/>
      <c r="B1090" s="39"/>
      <c r="C1090" s="39"/>
      <c r="D1090" s="35"/>
      <c r="E1090" s="40"/>
      <c r="F1090" s="39"/>
      <c r="G1090" s="39"/>
      <c r="H1090" s="39"/>
      <c r="I1090" s="34"/>
      <c r="J1090" s="34"/>
      <c r="K1090" s="34"/>
      <c r="L1090" s="34"/>
      <c r="M1090" s="43" t="str">
        <f ca="1">IFERROR(OFFSET('Maximum minutes'!$C$1,T1090,MATCH(IF(G1090&lt;&gt;"",G1090,F1090),OFFSET('Maximum minutes'!$C$1,T1090-1,0,1,U1090+1),0)-1)*IF(OR(ISNUMBER(J1090),J1090="sans examen"),1,0)*IF(W1090&lt;MinDate,1,0),"")</f>
        <v/>
      </c>
      <c r="N1090" s="36">
        <f t="shared" ca="1" si="33"/>
        <v>0</v>
      </c>
      <c r="O1090" s="36" t="e">
        <f ca="1">LEFT(OFFSET(Lists!$Q$2,MATCH(E1090,Lists!$R$3:$R$19,0),0),4)</f>
        <v>#N/A</v>
      </c>
      <c r="P1090" s="36" t="e">
        <f ca="1">MATCH(O1090,Lists!$S$2:$S$640,1)</f>
        <v>#N/A</v>
      </c>
      <c r="Q1090" s="36" t="e">
        <f ca="1">MATCH(LEFT(OFFSET(Lists!$Q$2,MATCH(E1090,Lists!$R$3:$R$19,0)+1,0),4),Lists!$S$3:$S$640,1)</f>
        <v>#N/A</v>
      </c>
      <c r="R1090" s="36" t="e">
        <f ca="1">LEFT(OFFSET(Lists!$S$2,P1090-1+MATCH(F1090,OFFSET(Lists!$T$3,P1090-1,0,Q1090-P1090+1),0),0),6)</f>
        <v>#N/A</v>
      </c>
      <c r="S1090" s="36" t="e">
        <f ca="1">VLOOKUP(R1090,Lists!B:D,3,FALSE)</f>
        <v>#N/A</v>
      </c>
      <c r="T1090" s="36" t="str">
        <f>IF(F1090&lt;&gt;"",MATCH(R1090,'Maximum minutes'!B:B,0),"")</f>
        <v/>
      </c>
      <c r="U1090" s="36">
        <f ca="1">IF(F1090&lt;&gt;"",COUNTA(OFFSET('Maximum minutes'!$C$1,'Annexe A1 Cours'!T1090,0,1,50)),0)</f>
        <v>0</v>
      </c>
      <c r="V1090" s="37">
        <f ca="1">IFERROR(OFFSET('Maximum minutes'!$C$1,T1090+1,-1+MATCH(G1090,OFFSET('Maximum minutes'!$C$1,T1090-1,0,1,50),0)),0)</f>
        <v>0</v>
      </c>
      <c r="W1090" s="38">
        <f t="shared" ca="1" si="32"/>
        <v>0</v>
      </c>
    </row>
    <row r="1091" spans="1:23" s="36" customFormat="1" ht="18.75">
      <c r="A1091" s="34"/>
      <c r="B1091" s="39"/>
      <c r="C1091" s="39"/>
      <c r="D1091" s="35"/>
      <c r="E1091" s="40"/>
      <c r="F1091" s="39"/>
      <c r="G1091" s="39"/>
      <c r="H1091" s="39"/>
      <c r="I1091" s="34"/>
      <c r="J1091" s="34"/>
      <c r="K1091" s="34"/>
      <c r="L1091" s="34"/>
      <c r="M1091" s="43" t="str">
        <f ca="1">IFERROR(OFFSET('Maximum minutes'!$C$1,T1091,MATCH(IF(G1091&lt;&gt;"",G1091,F1091),OFFSET('Maximum minutes'!$C$1,T1091-1,0,1,U1091+1),0)-1)*IF(OR(ISNUMBER(J1091),J1091="sans examen"),1,0)*IF(W1091&lt;MinDate,1,0),"")</f>
        <v/>
      </c>
      <c r="N1091" s="36">
        <f t="shared" ca="1" si="33"/>
        <v>0</v>
      </c>
      <c r="O1091" s="36" t="e">
        <f ca="1">LEFT(OFFSET(Lists!$Q$2,MATCH(E1091,Lists!$R$3:$R$19,0),0),4)</f>
        <v>#N/A</v>
      </c>
      <c r="P1091" s="36" t="e">
        <f ca="1">MATCH(O1091,Lists!$S$2:$S$640,1)</f>
        <v>#N/A</v>
      </c>
      <c r="Q1091" s="36" t="e">
        <f ca="1">MATCH(LEFT(OFFSET(Lists!$Q$2,MATCH(E1091,Lists!$R$3:$R$19,0)+1,0),4),Lists!$S$3:$S$640,1)</f>
        <v>#N/A</v>
      </c>
      <c r="R1091" s="36" t="e">
        <f ca="1">LEFT(OFFSET(Lists!$S$2,P1091-1+MATCH(F1091,OFFSET(Lists!$T$3,P1091-1,0,Q1091-P1091+1),0),0),6)</f>
        <v>#N/A</v>
      </c>
      <c r="S1091" s="36" t="e">
        <f ca="1">VLOOKUP(R1091,Lists!B:D,3,FALSE)</f>
        <v>#N/A</v>
      </c>
      <c r="T1091" s="36" t="str">
        <f>IF(F1091&lt;&gt;"",MATCH(R1091,'Maximum minutes'!B:B,0),"")</f>
        <v/>
      </c>
      <c r="U1091" s="36">
        <f ca="1">IF(F1091&lt;&gt;"",COUNTA(OFFSET('Maximum minutes'!$C$1,'Annexe A1 Cours'!T1091,0,1,50)),0)</f>
        <v>0</v>
      </c>
      <c r="V1091" s="37">
        <f ca="1">IFERROR(OFFSET('Maximum minutes'!$C$1,T1091+1,-1+MATCH(G1091,OFFSET('Maximum minutes'!$C$1,T1091-1,0,1,50),0)),0)</f>
        <v>0</v>
      </c>
      <c r="W1091" s="38">
        <f t="shared" ca="1" si="32"/>
        <v>0</v>
      </c>
    </row>
    <row r="1092" spans="1:23" s="36" customFormat="1" ht="18.75">
      <c r="A1092" s="34"/>
      <c r="B1092" s="39"/>
      <c r="C1092" s="39"/>
      <c r="D1092" s="35"/>
      <c r="E1092" s="40"/>
      <c r="F1092" s="39"/>
      <c r="G1092" s="39"/>
      <c r="H1092" s="39"/>
      <c r="I1092" s="34"/>
      <c r="J1092" s="34"/>
      <c r="K1092" s="34"/>
      <c r="L1092" s="34"/>
      <c r="M1092" s="43" t="str">
        <f ca="1">IFERROR(OFFSET('Maximum minutes'!$C$1,T1092,MATCH(IF(G1092&lt;&gt;"",G1092,F1092),OFFSET('Maximum minutes'!$C$1,T1092-1,0,1,U1092+1),0)-1)*IF(OR(ISNUMBER(J1092),J1092="sans examen"),1,0)*IF(W1092&lt;MinDate,1,0),"")</f>
        <v/>
      </c>
      <c r="N1092" s="36">
        <f t="shared" ca="1" si="33"/>
        <v>0</v>
      </c>
      <c r="O1092" s="36" t="e">
        <f ca="1">LEFT(OFFSET(Lists!$Q$2,MATCH(E1092,Lists!$R$3:$R$19,0),0),4)</f>
        <v>#N/A</v>
      </c>
      <c r="P1092" s="36" t="e">
        <f ca="1">MATCH(O1092,Lists!$S$2:$S$640,1)</f>
        <v>#N/A</v>
      </c>
      <c r="Q1092" s="36" t="e">
        <f ca="1">MATCH(LEFT(OFFSET(Lists!$Q$2,MATCH(E1092,Lists!$R$3:$R$19,0)+1,0),4),Lists!$S$3:$S$640,1)</f>
        <v>#N/A</v>
      </c>
      <c r="R1092" s="36" t="e">
        <f ca="1">LEFT(OFFSET(Lists!$S$2,P1092-1+MATCH(F1092,OFFSET(Lists!$T$3,P1092-1,0,Q1092-P1092+1),0),0),6)</f>
        <v>#N/A</v>
      </c>
      <c r="S1092" s="36" t="e">
        <f ca="1">VLOOKUP(R1092,Lists!B:D,3,FALSE)</f>
        <v>#N/A</v>
      </c>
      <c r="T1092" s="36" t="str">
        <f>IF(F1092&lt;&gt;"",MATCH(R1092,'Maximum minutes'!B:B,0),"")</f>
        <v/>
      </c>
      <c r="U1092" s="36">
        <f ca="1">IF(F1092&lt;&gt;"",COUNTA(OFFSET('Maximum minutes'!$C$1,'Annexe A1 Cours'!T1092,0,1,50)),0)</f>
        <v>0</v>
      </c>
      <c r="V1092" s="37">
        <f ca="1">IFERROR(OFFSET('Maximum minutes'!$C$1,T1092+1,-1+MATCH(G1092,OFFSET('Maximum minutes'!$C$1,T1092-1,0,1,50),0)),0)</f>
        <v>0</v>
      </c>
      <c r="W1092" s="38">
        <f t="shared" ca="1" si="32"/>
        <v>0</v>
      </c>
    </row>
    <row r="1093" spans="1:23" s="36" customFormat="1" ht="18.75">
      <c r="A1093" s="34"/>
      <c r="B1093" s="39"/>
      <c r="C1093" s="39"/>
      <c r="D1093" s="35"/>
      <c r="E1093" s="40"/>
      <c r="F1093" s="39"/>
      <c r="G1093" s="39"/>
      <c r="H1093" s="39"/>
      <c r="I1093" s="34"/>
      <c r="J1093" s="34"/>
      <c r="K1093" s="34"/>
      <c r="L1093" s="34"/>
      <c r="M1093" s="43" t="str">
        <f ca="1">IFERROR(OFFSET('Maximum minutes'!$C$1,T1093,MATCH(IF(G1093&lt;&gt;"",G1093,F1093),OFFSET('Maximum minutes'!$C$1,T1093-1,0,1,U1093+1),0)-1)*IF(OR(ISNUMBER(J1093),J1093="sans examen"),1,0)*IF(W1093&lt;MinDate,1,0),"")</f>
        <v/>
      </c>
      <c r="N1093" s="36">
        <f t="shared" ca="1" si="33"/>
        <v>0</v>
      </c>
      <c r="O1093" s="36" t="e">
        <f ca="1">LEFT(OFFSET(Lists!$Q$2,MATCH(E1093,Lists!$R$3:$R$19,0),0),4)</f>
        <v>#N/A</v>
      </c>
      <c r="P1093" s="36" t="e">
        <f ca="1">MATCH(O1093,Lists!$S$2:$S$640,1)</f>
        <v>#N/A</v>
      </c>
      <c r="Q1093" s="36" t="e">
        <f ca="1">MATCH(LEFT(OFFSET(Lists!$Q$2,MATCH(E1093,Lists!$R$3:$R$19,0)+1,0),4),Lists!$S$3:$S$640,1)</f>
        <v>#N/A</v>
      </c>
      <c r="R1093" s="36" t="e">
        <f ca="1">LEFT(OFFSET(Lists!$S$2,P1093-1+MATCH(F1093,OFFSET(Lists!$T$3,P1093-1,0,Q1093-P1093+1),0),0),6)</f>
        <v>#N/A</v>
      </c>
      <c r="S1093" s="36" t="e">
        <f ca="1">VLOOKUP(R1093,Lists!B:D,3,FALSE)</f>
        <v>#N/A</v>
      </c>
      <c r="T1093" s="36" t="str">
        <f>IF(F1093&lt;&gt;"",MATCH(R1093,'Maximum minutes'!B:B,0),"")</f>
        <v/>
      </c>
      <c r="U1093" s="36">
        <f ca="1">IF(F1093&lt;&gt;"",COUNTA(OFFSET('Maximum minutes'!$C$1,'Annexe A1 Cours'!T1093,0,1,50)),0)</f>
        <v>0</v>
      </c>
      <c r="V1093" s="37">
        <f ca="1">IFERROR(OFFSET('Maximum minutes'!$C$1,T1093+1,-1+MATCH(G1093,OFFSET('Maximum minutes'!$C$1,T1093-1,0,1,50),0)),0)</f>
        <v>0</v>
      </c>
      <c r="W1093" s="38">
        <f t="shared" ca="1" si="32"/>
        <v>0</v>
      </c>
    </row>
    <row r="1094" spans="1:23" s="36" customFormat="1" ht="18.75">
      <c r="A1094" s="34"/>
      <c r="B1094" s="39"/>
      <c r="C1094" s="39"/>
      <c r="D1094" s="35"/>
      <c r="E1094" s="40"/>
      <c r="F1094" s="39"/>
      <c r="G1094" s="39"/>
      <c r="H1094" s="39"/>
      <c r="I1094" s="34"/>
      <c r="J1094" s="34"/>
      <c r="K1094" s="34"/>
      <c r="L1094" s="34"/>
      <c r="M1094" s="43" t="str">
        <f ca="1">IFERROR(OFFSET('Maximum minutes'!$C$1,T1094,MATCH(IF(G1094&lt;&gt;"",G1094,F1094),OFFSET('Maximum minutes'!$C$1,T1094-1,0,1,U1094+1),0)-1)*IF(OR(ISNUMBER(J1094),J1094="sans examen"),1,0)*IF(W1094&lt;MinDate,1,0),"")</f>
        <v/>
      </c>
      <c r="N1094" s="36">
        <f t="shared" ca="1" si="33"/>
        <v>0</v>
      </c>
      <c r="O1094" s="36" t="e">
        <f ca="1">LEFT(OFFSET(Lists!$Q$2,MATCH(E1094,Lists!$R$3:$R$19,0),0),4)</f>
        <v>#N/A</v>
      </c>
      <c r="P1094" s="36" t="e">
        <f ca="1">MATCH(O1094,Lists!$S$2:$S$640,1)</f>
        <v>#N/A</v>
      </c>
      <c r="Q1094" s="36" t="e">
        <f ca="1">MATCH(LEFT(OFFSET(Lists!$Q$2,MATCH(E1094,Lists!$R$3:$R$19,0)+1,0),4),Lists!$S$3:$S$640,1)</f>
        <v>#N/A</v>
      </c>
      <c r="R1094" s="36" t="e">
        <f ca="1">LEFT(OFFSET(Lists!$S$2,P1094-1+MATCH(F1094,OFFSET(Lists!$T$3,P1094-1,0,Q1094-P1094+1),0),0),6)</f>
        <v>#N/A</v>
      </c>
      <c r="S1094" s="36" t="e">
        <f ca="1">VLOOKUP(R1094,Lists!B:D,3,FALSE)</f>
        <v>#N/A</v>
      </c>
      <c r="T1094" s="36" t="str">
        <f>IF(F1094&lt;&gt;"",MATCH(R1094,'Maximum minutes'!B:B,0),"")</f>
        <v/>
      </c>
      <c r="U1094" s="36">
        <f ca="1">IF(F1094&lt;&gt;"",COUNTA(OFFSET('Maximum minutes'!$C$1,'Annexe A1 Cours'!T1094,0,1,50)),0)</f>
        <v>0</v>
      </c>
      <c r="V1094" s="37">
        <f ca="1">IFERROR(OFFSET('Maximum minutes'!$C$1,T1094+1,-1+MATCH(G1094,OFFSET('Maximum minutes'!$C$1,T1094-1,0,1,50),0)),0)</f>
        <v>0</v>
      </c>
      <c r="W1094" s="38">
        <f t="shared" ca="1" si="32"/>
        <v>0</v>
      </c>
    </row>
    <row r="1095" spans="1:23" s="36" customFormat="1" ht="18.75">
      <c r="A1095" s="34"/>
      <c r="B1095" s="39"/>
      <c r="C1095" s="39"/>
      <c r="D1095" s="35"/>
      <c r="E1095" s="40"/>
      <c r="F1095" s="39"/>
      <c r="G1095" s="39"/>
      <c r="H1095" s="39"/>
      <c r="I1095" s="34"/>
      <c r="J1095" s="34"/>
      <c r="K1095" s="34"/>
      <c r="L1095" s="34"/>
      <c r="M1095" s="43" t="str">
        <f ca="1">IFERROR(OFFSET('Maximum minutes'!$C$1,T1095,MATCH(IF(G1095&lt;&gt;"",G1095,F1095),OFFSET('Maximum minutes'!$C$1,T1095-1,0,1,U1095+1),0)-1)*IF(OR(ISNUMBER(J1095),J1095="sans examen"),1,0)*IF(W1095&lt;MinDate,1,0),"")</f>
        <v/>
      </c>
      <c r="N1095" s="36">
        <f t="shared" ca="1" si="33"/>
        <v>0</v>
      </c>
      <c r="O1095" s="36" t="e">
        <f ca="1">LEFT(OFFSET(Lists!$Q$2,MATCH(E1095,Lists!$R$3:$R$19,0),0),4)</f>
        <v>#N/A</v>
      </c>
      <c r="P1095" s="36" t="e">
        <f ca="1">MATCH(O1095,Lists!$S$2:$S$640,1)</f>
        <v>#N/A</v>
      </c>
      <c r="Q1095" s="36" t="e">
        <f ca="1">MATCH(LEFT(OFFSET(Lists!$Q$2,MATCH(E1095,Lists!$R$3:$R$19,0)+1,0),4),Lists!$S$3:$S$640,1)</f>
        <v>#N/A</v>
      </c>
      <c r="R1095" s="36" t="e">
        <f ca="1">LEFT(OFFSET(Lists!$S$2,P1095-1+MATCH(F1095,OFFSET(Lists!$T$3,P1095-1,0,Q1095-P1095+1),0),0),6)</f>
        <v>#N/A</v>
      </c>
      <c r="S1095" s="36" t="e">
        <f ca="1">VLOOKUP(R1095,Lists!B:D,3,FALSE)</f>
        <v>#N/A</v>
      </c>
      <c r="T1095" s="36" t="str">
        <f>IF(F1095&lt;&gt;"",MATCH(R1095,'Maximum minutes'!B:B,0),"")</f>
        <v/>
      </c>
      <c r="U1095" s="36">
        <f ca="1">IF(F1095&lt;&gt;"",COUNTA(OFFSET('Maximum minutes'!$C$1,'Annexe A1 Cours'!T1095,0,1,50)),0)</f>
        <v>0</v>
      </c>
      <c r="V1095" s="37">
        <f ca="1">IFERROR(OFFSET('Maximum minutes'!$C$1,T1095+1,-1+MATCH(G1095,OFFSET('Maximum minutes'!$C$1,T1095-1,0,1,50),0)),0)</f>
        <v>0</v>
      </c>
      <c r="W1095" s="38">
        <f t="shared" ref="W1095:W1158" ca="1" si="34">IFERROR(DATE(YEAR(D1095)+V1095,MONTH(D1095),DAY(D1095)),"")</f>
        <v>0</v>
      </c>
    </row>
    <row r="1096" spans="1:23" s="36" customFormat="1" ht="18.75">
      <c r="A1096" s="34"/>
      <c r="B1096" s="39"/>
      <c r="C1096" s="39"/>
      <c r="D1096" s="35"/>
      <c r="E1096" s="40"/>
      <c r="F1096" s="39"/>
      <c r="G1096" s="39"/>
      <c r="H1096" s="39"/>
      <c r="I1096" s="34"/>
      <c r="J1096" s="34"/>
      <c r="K1096" s="34"/>
      <c r="L1096" s="34"/>
      <c r="M1096" s="43" t="str">
        <f ca="1">IFERROR(OFFSET('Maximum minutes'!$C$1,T1096,MATCH(IF(G1096&lt;&gt;"",G1096,F1096),OFFSET('Maximum minutes'!$C$1,T1096-1,0,1,U1096+1),0)-1)*IF(OR(ISNUMBER(J1096),J1096="sans examen"),1,0)*IF(W1096&lt;MinDate,1,0),"")</f>
        <v/>
      </c>
      <c r="N1096" s="36">
        <f t="shared" ref="N1096:N1159" ca="1" si="35">IF(K1096&gt;0,MIN(K1096,M1096),0)*IF(M1096="",0,1)</f>
        <v>0</v>
      </c>
      <c r="O1096" s="36" t="e">
        <f ca="1">LEFT(OFFSET(Lists!$Q$2,MATCH(E1096,Lists!$R$3:$R$19,0),0),4)</f>
        <v>#N/A</v>
      </c>
      <c r="P1096" s="36" t="e">
        <f ca="1">MATCH(O1096,Lists!$S$2:$S$640,1)</f>
        <v>#N/A</v>
      </c>
      <c r="Q1096" s="36" t="e">
        <f ca="1">MATCH(LEFT(OFFSET(Lists!$Q$2,MATCH(E1096,Lists!$R$3:$R$19,0)+1,0),4),Lists!$S$3:$S$640,1)</f>
        <v>#N/A</v>
      </c>
      <c r="R1096" s="36" t="e">
        <f ca="1">LEFT(OFFSET(Lists!$S$2,P1096-1+MATCH(F1096,OFFSET(Lists!$T$3,P1096-1,0,Q1096-P1096+1),0),0),6)</f>
        <v>#N/A</v>
      </c>
      <c r="S1096" s="36" t="e">
        <f ca="1">VLOOKUP(R1096,Lists!B:D,3,FALSE)</f>
        <v>#N/A</v>
      </c>
      <c r="T1096" s="36" t="str">
        <f>IF(F1096&lt;&gt;"",MATCH(R1096,'Maximum minutes'!B:B,0),"")</f>
        <v/>
      </c>
      <c r="U1096" s="36">
        <f ca="1">IF(F1096&lt;&gt;"",COUNTA(OFFSET('Maximum minutes'!$C$1,'Annexe A1 Cours'!T1096,0,1,50)),0)</f>
        <v>0</v>
      </c>
      <c r="V1096" s="37">
        <f ca="1">IFERROR(OFFSET('Maximum minutes'!$C$1,T1096+1,-1+MATCH(G1096,OFFSET('Maximum minutes'!$C$1,T1096-1,0,1,50),0)),0)</f>
        <v>0</v>
      </c>
      <c r="W1096" s="38">
        <f t="shared" ca="1" si="34"/>
        <v>0</v>
      </c>
    </row>
    <row r="1097" spans="1:23" s="36" customFormat="1" ht="18.75">
      <c r="A1097" s="34"/>
      <c r="B1097" s="39"/>
      <c r="C1097" s="39"/>
      <c r="D1097" s="35"/>
      <c r="E1097" s="40"/>
      <c r="F1097" s="39"/>
      <c r="G1097" s="39"/>
      <c r="H1097" s="39"/>
      <c r="I1097" s="34"/>
      <c r="J1097" s="34"/>
      <c r="K1097" s="34"/>
      <c r="L1097" s="34"/>
      <c r="M1097" s="43" t="str">
        <f ca="1">IFERROR(OFFSET('Maximum minutes'!$C$1,T1097,MATCH(IF(G1097&lt;&gt;"",G1097,F1097),OFFSET('Maximum minutes'!$C$1,T1097-1,0,1,U1097+1),0)-1)*IF(OR(ISNUMBER(J1097),J1097="sans examen"),1,0)*IF(W1097&lt;MinDate,1,0),"")</f>
        <v/>
      </c>
      <c r="N1097" s="36">
        <f t="shared" ca="1" si="35"/>
        <v>0</v>
      </c>
      <c r="O1097" s="36" t="e">
        <f ca="1">LEFT(OFFSET(Lists!$Q$2,MATCH(E1097,Lists!$R$3:$R$19,0),0),4)</f>
        <v>#N/A</v>
      </c>
      <c r="P1097" s="36" t="e">
        <f ca="1">MATCH(O1097,Lists!$S$2:$S$640,1)</f>
        <v>#N/A</v>
      </c>
      <c r="Q1097" s="36" t="e">
        <f ca="1">MATCH(LEFT(OFFSET(Lists!$Q$2,MATCH(E1097,Lists!$R$3:$R$19,0)+1,0),4),Lists!$S$3:$S$640,1)</f>
        <v>#N/A</v>
      </c>
      <c r="R1097" s="36" t="e">
        <f ca="1">LEFT(OFFSET(Lists!$S$2,P1097-1+MATCH(F1097,OFFSET(Lists!$T$3,P1097-1,0,Q1097-P1097+1),0),0),6)</f>
        <v>#N/A</v>
      </c>
      <c r="S1097" s="36" t="e">
        <f ca="1">VLOOKUP(R1097,Lists!B:D,3,FALSE)</f>
        <v>#N/A</v>
      </c>
      <c r="T1097" s="36" t="str">
        <f>IF(F1097&lt;&gt;"",MATCH(R1097,'Maximum minutes'!B:B,0),"")</f>
        <v/>
      </c>
      <c r="U1097" s="36">
        <f ca="1">IF(F1097&lt;&gt;"",COUNTA(OFFSET('Maximum minutes'!$C$1,'Annexe A1 Cours'!T1097,0,1,50)),0)</f>
        <v>0</v>
      </c>
      <c r="V1097" s="37">
        <f ca="1">IFERROR(OFFSET('Maximum minutes'!$C$1,T1097+1,-1+MATCH(G1097,OFFSET('Maximum minutes'!$C$1,T1097-1,0,1,50),0)),0)</f>
        <v>0</v>
      </c>
      <c r="W1097" s="38">
        <f t="shared" ca="1" si="34"/>
        <v>0</v>
      </c>
    </row>
    <row r="1098" spans="1:23" s="36" customFormat="1" ht="18.75">
      <c r="A1098" s="34"/>
      <c r="B1098" s="39"/>
      <c r="C1098" s="39"/>
      <c r="D1098" s="35"/>
      <c r="E1098" s="40"/>
      <c r="F1098" s="39"/>
      <c r="G1098" s="39"/>
      <c r="H1098" s="39"/>
      <c r="I1098" s="34"/>
      <c r="J1098" s="34"/>
      <c r="K1098" s="34"/>
      <c r="L1098" s="34"/>
      <c r="M1098" s="43" t="str">
        <f ca="1">IFERROR(OFFSET('Maximum minutes'!$C$1,T1098,MATCH(IF(G1098&lt;&gt;"",G1098,F1098),OFFSET('Maximum minutes'!$C$1,T1098-1,0,1,U1098+1),0)-1)*IF(OR(ISNUMBER(J1098),J1098="sans examen"),1,0)*IF(W1098&lt;MinDate,1,0),"")</f>
        <v/>
      </c>
      <c r="N1098" s="36">
        <f t="shared" ca="1" si="35"/>
        <v>0</v>
      </c>
      <c r="O1098" s="36" t="e">
        <f ca="1">LEFT(OFFSET(Lists!$Q$2,MATCH(E1098,Lists!$R$3:$R$19,0),0),4)</f>
        <v>#N/A</v>
      </c>
      <c r="P1098" s="36" t="e">
        <f ca="1">MATCH(O1098,Lists!$S$2:$S$640,1)</f>
        <v>#N/A</v>
      </c>
      <c r="Q1098" s="36" t="e">
        <f ca="1">MATCH(LEFT(OFFSET(Lists!$Q$2,MATCH(E1098,Lists!$R$3:$R$19,0)+1,0),4),Lists!$S$3:$S$640,1)</f>
        <v>#N/A</v>
      </c>
      <c r="R1098" s="36" t="e">
        <f ca="1">LEFT(OFFSET(Lists!$S$2,P1098-1+MATCH(F1098,OFFSET(Lists!$T$3,P1098-1,0,Q1098-P1098+1),0),0),6)</f>
        <v>#N/A</v>
      </c>
      <c r="S1098" s="36" t="e">
        <f ca="1">VLOOKUP(R1098,Lists!B:D,3,FALSE)</f>
        <v>#N/A</v>
      </c>
      <c r="T1098" s="36" t="str">
        <f>IF(F1098&lt;&gt;"",MATCH(R1098,'Maximum minutes'!B:B,0),"")</f>
        <v/>
      </c>
      <c r="U1098" s="36">
        <f ca="1">IF(F1098&lt;&gt;"",COUNTA(OFFSET('Maximum minutes'!$C$1,'Annexe A1 Cours'!T1098,0,1,50)),0)</f>
        <v>0</v>
      </c>
      <c r="V1098" s="37">
        <f ca="1">IFERROR(OFFSET('Maximum minutes'!$C$1,T1098+1,-1+MATCH(G1098,OFFSET('Maximum minutes'!$C$1,T1098-1,0,1,50),0)),0)</f>
        <v>0</v>
      </c>
      <c r="W1098" s="38">
        <f t="shared" ca="1" si="34"/>
        <v>0</v>
      </c>
    </row>
    <row r="1099" spans="1:23" s="36" customFormat="1" ht="18.75">
      <c r="A1099" s="34"/>
      <c r="B1099" s="39"/>
      <c r="C1099" s="39"/>
      <c r="D1099" s="35"/>
      <c r="E1099" s="40"/>
      <c r="F1099" s="39"/>
      <c r="G1099" s="39"/>
      <c r="H1099" s="39"/>
      <c r="I1099" s="34"/>
      <c r="J1099" s="34"/>
      <c r="K1099" s="34"/>
      <c r="L1099" s="34"/>
      <c r="M1099" s="43" t="str">
        <f ca="1">IFERROR(OFFSET('Maximum minutes'!$C$1,T1099,MATCH(IF(G1099&lt;&gt;"",G1099,F1099),OFFSET('Maximum minutes'!$C$1,T1099-1,0,1,U1099+1),0)-1)*IF(OR(ISNUMBER(J1099),J1099="sans examen"),1,0)*IF(W1099&lt;MinDate,1,0),"")</f>
        <v/>
      </c>
      <c r="N1099" s="36">
        <f t="shared" ca="1" si="35"/>
        <v>0</v>
      </c>
      <c r="O1099" s="36" t="e">
        <f ca="1">LEFT(OFFSET(Lists!$Q$2,MATCH(E1099,Lists!$R$3:$R$19,0),0),4)</f>
        <v>#N/A</v>
      </c>
      <c r="P1099" s="36" t="e">
        <f ca="1">MATCH(O1099,Lists!$S$2:$S$640,1)</f>
        <v>#N/A</v>
      </c>
      <c r="Q1099" s="36" t="e">
        <f ca="1">MATCH(LEFT(OFFSET(Lists!$Q$2,MATCH(E1099,Lists!$R$3:$R$19,0)+1,0),4),Lists!$S$3:$S$640,1)</f>
        <v>#N/A</v>
      </c>
      <c r="R1099" s="36" t="e">
        <f ca="1">LEFT(OFFSET(Lists!$S$2,P1099-1+MATCH(F1099,OFFSET(Lists!$T$3,P1099-1,0,Q1099-P1099+1),0),0),6)</f>
        <v>#N/A</v>
      </c>
      <c r="S1099" s="36" t="e">
        <f ca="1">VLOOKUP(R1099,Lists!B:D,3,FALSE)</f>
        <v>#N/A</v>
      </c>
      <c r="T1099" s="36" t="str">
        <f>IF(F1099&lt;&gt;"",MATCH(R1099,'Maximum minutes'!B:B,0),"")</f>
        <v/>
      </c>
      <c r="U1099" s="36">
        <f ca="1">IF(F1099&lt;&gt;"",COUNTA(OFFSET('Maximum minutes'!$C$1,'Annexe A1 Cours'!T1099,0,1,50)),0)</f>
        <v>0</v>
      </c>
      <c r="V1099" s="37">
        <f ca="1">IFERROR(OFFSET('Maximum minutes'!$C$1,T1099+1,-1+MATCH(G1099,OFFSET('Maximum minutes'!$C$1,T1099-1,0,1,50),0)),0)</f>
        <v>0</v>
      </c>
      <c r="W1099" s="38">
        <f t="shared" ca="1" si="34"/>
        <v>0</v>
      </c>
    </row>
    <row r="1100" spans="1:23" s="36" customFormat="1" ht="18.75">
      <c r="A1100" s="34"/>
      <c r="B1100" s="39"/>
      <c r="C1100" s="39"/>
      <c r="D1100" s="35"/>
      <c r="E1100" s="40"/>
      <c r="F1100" s="39"/>
      <c r="G1100" s="39"/>
      <c r="H1100" s="39"/>
      <c r="I1100" s="34"/>
      <c r="J1100" s="34"/>
      <c r="K1100" s="34"/>
      <c r="L1100" s="34"/>
      <c r="M1100" s="43" t="str">
        <f ca="1">IFERROR(OFFSET('Maximum minutes'!$C$1,T1100,MATCH(IF(G1100&lt;&gt;"",G1100,F1100),OFFSET('Maximum minutes'!$C$1,T1100-1,0,1,U1100+1),0)-1)*IF(OR(ISNUMBER(J1100),J1100="sans examen"),1,0)*IF(W1100&lt;MinDate,1,0),"")</f>
        <v/>
      </c>
      <c r="N1100" s="36">
        <f t="shared" ca="1" si="35"/>
        <v>0</v>
      </c>
      <c r="O1100" s="36" t="e">
        <f ca="1">LEFT(OFFSET(Lists!$Q$2,MATCH(E1100,Lists!$R$3:$R$19,0),0),4)</f>
        <v>#N/A</v>
      </c>
      <c r="P1100" s="36" t="e">
        <f ca="1">MATCH(O1100,Lists!$S$2:$S$640,1)</f>
        <v>#N/A</v>
      </c>
      <c r="Q1100" s="36" t="e">
        <f ca="1">MATCH(LEFT(OFFSET(Lists!$Q$2,MATCH(E1100,Lists!$R$3:$R$19,0)+1,0),4),Lists!$S$3:$S$640,1)</f>
        <v>#N/A</v>
      </c>
      <c r="R1100" s="36" t="e">
        <f ca="1">LEFT(OFFSET(Lists!$S$2,P1100-1+MATCH(F1100,OFFSET(Lists!$T$3,P1100-1,0,Q1100-P1100+1),0),0),6)</f>
        <v>#N/A</v>
      </c>
      <c r="S1100" s="36" t="e">
        <f ca="1">VLOOKUP(R1100,Lists!B:D,3,FALSE)</f>
        <v>#N/A</v>
      </c>
      <c r="T1100" s="36" t="str">
        <f>IF(F1100&lt;&gt;"",MATCH(R1100,'Maximum minutes'!B:B,0),"")</f>
        <v/>
      </c>
      <c r="U1100" s="36">
        <f ca="1">IF(F1100&lt;&gt;"",COUNTA(OFFSET('Maximum minutes'!$C$1,'Annexe A1 Cours'!T1100,0,1,50)),0)</f>
        <v>0</v>
      </c>
      <c r="V1100" s="37">
        <f ca="1">IFERROR(OFFSET('Maximum minutes'!$C$1,T1100+1,-1+MATCH(G1100,OFFSET('Maximum minutes'!$C$1,T1100-1,0,1,50),0)),0)</f>
        <v>0</v>
      </c>
      <c r="W1100" s="38">
        <f t="shared" ca="1" si="34"/>
        <v>0</v>
      </c>
    </row>
    <row r="1101" spans="1:23" s="36" customFormat="1" ht="18.75">
      <c r="A1101" s="34"/>
      <c r="B1101" s="39"/>
      <c r="C1101" s="39"/>
      <c r="D1101" s="35"/>
      <c r="E1101" s="40"/>
      <c r="F1101" s="39"/>
      <c r="G1101" s="39"/>
      <c r="H1101" s="39"/>
      <c r="I1101" s="34"/>
      <c r="J1101" s="34"/>
      <c r="K1101" s="34"/>
      <c r="L1101" s="34"/>
      <c r="M1101" s="43" t="str">
        <f ca="1">IFERROR(OFFSET('Maximum minutes'!$C$1,T1101,MATCH(IF(G1101&lt;&gt;"",G1101,F1101),OFFSET('Maximum minutes'!$C$1,T1101-1,0,1,U1101+1),0)-1)*IF(OR(ISNUMBER(J1101),J1101="sans examen"),1,0)*IF(W1101&lt;MinDate,1,0),"")</f>
        <v/>
      </c>
      <c r="N1101" s="36">
        <f t="shared" ca="1" si="35"/>
        <v>0</v>
      </c>
      <c r="O1101" s="36" t="e">
        <f ca="1">LEFT(OFFSET(Lists!$Q$2,MATCH(E1101,Lists!$R$3:$R$19,0),0),4)</f>
        <v>#N/A</v>
      </c>
      <c r="P1101" s="36" t="e">
        <f ca="1">MATCH(O1101,Lists!$S$2:$S$640,1)</f>
        <v>#N/A</v>
      </c>
      <c r="Q1101" s="36" t="e">
        <f ca="1">MATCH(LEFT(OFFSET(Lists!$Q$2,MATCH(E1101,Lists!$R$3:$R$19,0)+1,0),4),Lists!$S$3:$S$640,1)</f>
        <v>#N/A</v>
      </c>
      <c r="R1101" s="36" t="e">
        <f ca="1">LEFT(OFFSET(Lists!$S$2,P1101-1+MATCH(F1101,OFFSET(Lists!$T$3,P1101-1,0,Q1101-P1101+1),0),0),6)</f>
        <v>#N/A</v>
      </c>
      <c r="S1101" s="36" t="e">
        <f ca="1">VLOOKUP(R1101,Lists!B:D,3,FALSE)</f>
        <v>#N/A</v>
      </c>
      <c r="T1101" s="36" t="str">
        <f>IF(F1101&lt;&gt;"",MATCH(R1101,'Maximum minutes'!B:B,0),"")</f>
        <v/>
      </c>
      <c r="U1101" s="36">
        <f ca="1">IF(F1101&lt;&gt;"",COUNTA(OFFSET('Maximum minutes'!$C$1,'Annexe A1 Cours'!T1101,0,1,50)),0)</f>
        <v>0</v>
      </c>
      <c r="V1101" s="37">
        <f ca="1">IFERROR(OFFSET('Maximum minutes'!$C$1,T1101+1,-1+MATCH(G1101,OFFSET('Maximum minutes'!$C$1,T1101-1,0,1,50),0)),0)</f>
        <v>0</v>
      </c>
      <c r="W1101" s="38">
        <f t="shared" ca="1" si="34"/>
        <v>0</v>
      </c>
    </row>
    <row r="1102" spans="1:23" s="36" customFormat="1" ht="18.75">
      <c r="A1102" s="34"/>
      <c r="B1102" s="39"/>
      <c r="C1102" s="39"/>
      <c r="D1102" s="35"/>
      <c r="E1102" s="40"/>
      <c r="F1102" s="39"/>
      <c r="G1102" s="39"/>
      <c r="H1102" s="39"/>
      <c r="I1102" s="34"/>
      <c r="J1102" s="34"/>
      <c r="K1102" s="34"/>
      <c r="L1102" s="34"/>
      <c r="M1102" s="43" t="str">
        <f ca="1">IFERROR(OFFSET('Maximum minutes'!$C$1,T1102,MATCH(IF(G1102&lt;&gt;"",G1102,F1102),OFFSET('Maximum minutes'!$C$1,T1102-1,0,1,U1102+1),0)-1)*IF(OR(ISNUMBER(J1102),J1102="sans examen"),1,0)*IF(W1102&lt;MinDate,1,0),"")</f>
        <v/>
      </c>
      <c r="N1102" s="36">
        <f t="shared" ca="1" si="35"/>
        <v>0</v>
      </c>
      <c r="O1102" s="36" t="e">
        <f ca="1">LEFT(OFFSET(Lists!$Q$2,MATCH(E1102,Lists!$R$3:$R$19,0),0),4)</f>
        <v>#N/A</v>
      </c>
      <c r="P1102" s="36" t="e">
        <f ca="1">MATCH(O1102,Lists!$S$2:$S$640,1)</f>
        <v>#N/A</v>
      </c>
      <c r="Q1102" s="36" t="e">
        <f ca="1">MATCH(LEFT(OFFSET(Lists!$Q$2,MATCH(E1102,Lists!$R$3:$R$19,0)+1,0),4),Lists!$S$3:$S$640,1)</f>
        <v>#N/A</v>
      </c>
      <c r="R1102" s="36" t="e">
        <f ca="1">LEFT(OFFSET(Lists!$S$2,P1102-1+MATCH(F1102,OFFSET(Lists!$T$3,P1102-1,0,Q1102-P1102+1),0),0),6)</f>
        <v>#N/A</v>
      </c>
      <c r="S1102" s="36" t="e">
        <f ca="1">VLOOKUP(R1102,Lists!B:D,3,FALSE)</f>
        <v>#N/A</v>
      </c>
      <c r="T1102" s="36" t="str">
        <f>IF(F1102&lt;&gt;"",MATCH(R1102,'Maximum minutes'!B:B,0),"")</f>
        <v/>
      </c>
      <c r="U1102" s="36">
        <f ca="1">IF(F1102&lt;&gt;"",COUNTA(OFFSET('Maximum minutes'!$C$1,'Annexe A1 Cours'!T1102,0,1,50)),0)</f>
        <v>0</v>
      </c>
      <c r="V1102" s="37">
        <f ca="1">IFERROR(OFFSET('Maximum minutes'!$C$1,T1102+1,-1+MATCH(G1102,OFFSET('Maximum minutes'!$C$1,T1102-1,0,1,50),0)),0)</f>
        <v>0</v>
      </c>
      <c r="W1102" s="38">
        <f t="shared" ca="1" si="34"/>
        <v>0</v>
      </c>
    </row>
    <row r="1103" spans="1:23" s="36" customFormat="1" ht="18.75">
      <c r="A1103" s="34"/>
      <c r="B1103" s="39"/>
      <c r="C1103" s="39"/>
      <c r="D1103" s="35"/>
      <c r="E1103" s="40"/>
      <c r="F1103" s="39"/>
      <c r="G1103" s="39"/>
      <c r="H1103" s="39"/>
      <c r="I1103" s="34"/>
      <c r="J1103" s="34"/>
      <c r="K1103" s="34"/>
      <c r="L1103" s="34"/>
      <c r="M1103" s="43" t="str">
        <f ca="1">IFERROR(OFFSET('Maximum minutes'!$C$1,T1103,MATCH(IF(G1103&lt;&gt;"",G1103,F1103),OFFSET('Maximum minutes'!$C$1,T1103-1,0,1,U1103+1),0)-1)*IF(OR(ISNUMBER(J1103),J1103="sans examen"),1,0)*IF(W1103&lt;MinDate,1,0),"")</f>
        <v/>
      </c>
      <c r="N1103" s="36">
        <f t="shared" ca="1" si="35"/>
        <v>0</v>
      </c>
      <c r="O1103" s="36" t="e">
        <f ca="1">LEFT(OFFSET(Lists!$Q$2,MATCH(E1103,Lists!$R$3:$R$19,0),0),4)</f>
        <v>#N/A</v>
      </c>
      <c r="P1103" s="36" t="e">
        <f ca="1">MATCH(O1103,Lists!$S$2:$S$640,1)</f>
        <v>#N/A</v>
      </c>
      <c r="Q1103" s="36" t="e">
        <f ca="1">MATCH(LEFT(OFFSET(Lists!$Q$2,MATCH(E1103,Lists!$R$3:$R$19,0)+1,0),4),Lists!$S$3:$S$640,1)</f>
        <v>#N/A</v>
      </c>
      <c r="R1103" s="36" t="e">
        <f ca="1">LEFT(OFFSET(Lists!$S$2,P1103-1+MATCH(F1103,OFFSET(Lists!$T$3,P1103-1,0,Q1103-P1103+1),0),0),6)</f>
        <v>#N/A</v>
      </c>
      <c r="S1103" s="36" t="e">
        <f ca="1">VLOOKUP(R1103,Lists!B:D,3,FALSE)</f>
        <v>#N/A</v>
      </c>
      <c r="T1103" s="36" t="str">
        <f>IF(F1103&lt;&gt;"",MATCH(R1103,'Maximum minutes'!B:B,0),"")</f>
        <v/>
      </c>
      <c r="U1103" s="36">
        <f ca="1">IF(F1103&lt;&gt;"",COUNTA(OFFSET('Maximum minutes'!$C$1,'Annexe A1 Cours'!T1103,0,1,50)),0)</f>
        <v>0</v>
      </c>
      <c r="V1103" s="37">
        <f ca="1">IFERROR(OFFSET('Maximum minutes'!$C$1,T1103+1,-1+MATCH(G1103,OFFSET('Maximum minutes'!$C$1,T1103-1,0,1,50),0)),0)</f>
        <v>0</v>
      </c>
      <c r="W1103" s="38">
        <f t="shared" ca="1" si="34"/>
        <v>0</v>
      </c>
    </row>
    <row r="1104" spans="1:23" s="36" customFormat="1" ht="18.75">
      <c r="A1104" s="34"/>
      <c r="B1104" s="39"/>
      <c r="C1104" s="39"/>
      <c r="D1104" s="35"/>
      <c r="E1104" s="40"/>
      <c r="F1104" s="39"/>
      <c r="G1104" s="39"/>
      <c r="H1104" s="39"/>
      <c r="I1104" s="34"/>
      <c r="J1104" s="34"/>
      <c r="K1104" s="34"/>
      <c r="L1104" s="34"/>
      <c r="M1104" s="43" t="str">
        <f ca="1">IFERROR(OFFSET('Maximum minutes'!$C$1,T1104,MATCH(IF(G1104&lt;&gt;"",G1104,F1104),OFFSET('Maximum minutes'!$C$1,T1104-1,0,1,U1104+1),0)-1)*IF(OR(ISNUMBER(J1104),J1104="sans examen"),1,0)*IF(W1104&lt;MinDate,1,0),"")</f>
        <v/>
      </c>
      <c r="N1104" s="36">
        <f t="shared" ca="1" si="35"/>
        <v>0</v>
      </c>
      <c r="O1104" s="36" t="e">
        <f ca="1">LEFT(OFFSET(Lists!$Q$2,MATCH(E1104,Lists!$R$3:$R$19,0),0),4)</f>
        <v>#N/A</v>
      </c>
      <c r="P1104" s="36" t="e">
        <f ca="1">MATCH(O1104,Lists!$S$2:$S$640,1)</f>
        <v>#N/A</v>
      </c>
      <c r="Q1104" s="36" t="e">
        <f ca="1">MATCH(LEFT(OFFSET(Lists!$Q$2,MATCH(E1104,Lists!$R$3:$R$19,0)+1,0),4),Lists!$S$3:$S$640,1)</f>
        <v>#N/A</v>
      </c>
      <c r="R1104" s="36" t="e">
        <f ca="1">LEFT(OFFSET(Lists!$S$2,P1104-1+MATCH(F1104,OFFSET(Lists!$T$3,P1104-1,0,Q1104-P1104+1),0),0),6)</f>
        <v>#N/A</v>
      </c>
      <c r="S1104" s="36" t="e">
        <f ca="1">VLOOKUP(R1104,Lists!B:D,3,FALSE)</f>
        <v>#N/A</v>
      </c>
      <c r="T1104" s="36" t="str">
        <f>IF(F1104&lt;&gt;"",MATCH(R1104,'Maximum minutes'!B:B,0),"")</f>
        <v/>
      </c>
      <c r="U1104" s="36">
        <f ca="1">IF(F1104&lt;&gt;"",COUNTA(OFFSET('Maximum minutes'!$C$1,'Annexe A1 Cours'!T1104,0,1,50)),0)</f>
        <v>0</v>
      </c>
      <c r="V1104" s="37">
        <f ca="1">IFERROR(OFFSET('Maximum minutes'!$C$1,T1104+1,-1+MATCH(G1104,OFFSET('Maximum minutes'!$C$1,T1104-1,0,1,50),0)),0)</f>
        <v>0</v>
      </c>
      <c r="W1104" s="38">
        <f t="shared" ca="1" si="34"/>
        <v>0</v>
      </c>
    </row>
    <row r="1105" spans="1:23" s="36" customFormat="1" ht="18.75">
      <c r="A1105" s="34"/>
      <c r="B1105" s="39"/>
      <c r="C1105" s="39"/>
      <c r="D1105" s="35"/>
      <c r="E1105" s="40"/>
      <c r="F1105" s="39"/>
      <c r="G1105" s="39"/>
      <c r="H1105" s="39"/>
      <c r="I1105" s="34"/>
      <c r="J1105" s="34"/>
      <c r="K1105" s="34"/>
      <c r="L1105" s="34"/>
      <c r="M1105" s="43" t="str">
        <f ca="1">IFERROR(OFFSET('Maximum minutes'!$C$1,T1105,MATCH(IF(G1105&lt;&gt;"",G1105,F1105),OFFSET('Maximum minutes'!$C$1,T1105-1,0,1,U1105+1),0)-1)*IF(OR(ISNUMBER(J1105),J1105="sans examen"),1,0)*IF(W1105&lt;MinDate,1,0),"")</f>
        <v/>
      </c>
      <c r="N1105" s="36">
        <f t="shared" ca="1" si="35"/>
        <v>0</v>
      </c>
      <c r="O1105" s="36" t="e">
        <f ca="1">LEFT(OFFSET(Lists!$Q$2,MATCH(E1105,Lists!$R$3:$R$19,0),0),4)</f>
        <v>#N/A</v>
      </c>
      <c r="P1105" s="36" t="e">
        <f ca="1">MATCH(O1105,Lists!$S$2:$S$640,1)</f>
        <v>#N/A</v>
      </c>
      <c r="Q1105" s="36" t="e">
        <f ca="1">MATCH(LEFT(OFFSET(Lists!$Q$2,MATCH(E1105,Lists!$R$3:$R$19,0)+1,0),4),Lists!$S$3:$S$640,1)</f>
        <v>#N/A</v>
      </c>
      <c r="R1105" s="36" t="e">
        <f ca="1">LEFT(OFFSET(Lists!$S$2,P1105-1+MATCH(F1105,OFFSET(Lists!$T$3,P1105-1,0,Q1105-P1105+1),0),0),6)</f>
        <v>#N/A</v>
      </c>
      <c r="S1105" s="36" t="e">
        <f ca="1">VLOOKUP(R1105,Lists!B:D,3,FALSE)</f>
        <v>#N/A</v>
      </c>
      <c r="T1105" s="36" t="str">
        <f>IF(F1105&lt;&gt;"",MATCH(R1105,'Maximum minutes'!B:B,0),"")</f>
        <v/>
      </c>
      <c r="U1105" s="36">
        <f ca="1">IF(F1105&lt;&gt;"",COUNTA(OFFSET('Maximum minutes'!$C$1,'Annexe A1 Cours'!T1105,0,1,50)),0)</f>
        <v>0</v>
      </c>
      <c r="V1105" s="37">
        <f ca="1">IFERROR(OFFSET('Maximum minutes'!$C$1,T1105+1,-1+MATCH(G1105,OFFSET('Maximum minutes'!$C$1,T1105-1,0,1,50),0)),0)</f>
        <v>0</v>
      </c>
      <c r="W1105" s="38">
        <f t="shared" ca="1" si="34"/>
        <v>0</v>
      </c>
    </row>
    <row r="1106" spans="1:23" s="36" customFormat="1" ht="18.75">
      <c r="A1106" s="34"/>
      <c r="B1106" s="39"/>
      <c r="C1106" s="39"/>
      <c r="D1106" s="35"/>
      <c r="E1106" s="40"/>
      <c r="F1106" s="39"/>
      <c r="G1106" s="39"/>
      <c r="H1106" s="39"/>
      <c r="I1106" s="34"/>
      <c r="J1106" s="34"/>
      <c r="K1106" s="34"/>
      <c r="L1106" s="34"/>
      <c r="M1106" s="43" t="str">
        <f ca="1">IFERROR(OFFSET('Maximum minutes'!$C$1,T1106,MATCH(IF(G1106&lt;&gt;"",G1106,F1106),OFFSET('Maximum minutes'!$C$1,T1106-1,0,1,U1106+1),0)-1)*IF(OR(ISNUMBER(J1106),J1106="sans examen"),1,0)*IF(W1106&lt;MinDate,1,0),"")</f>
        <v/>
      </c>
      <c r="N1106" s="36">
        <f t="shared" ca="1" si="35"/>
        <v>0</v>
      </c>
      <c r="O1106" s="36" t="e">
        <f ca="1">LEFT(OFFSET(Lists!$Q$2,MATCH(E1106,Lists!$R$3:$R$19,0),0),4)</f>
        <v>#N/A</v>
      </c>
      <c r="P1106" s="36" t="e">
        <f ca="1">MATCH(O1106,Lists!$S$2:$S$640,1)</f>
        <v>#N/A</v>
      </c>
      <c r="Q1106" s="36" t="e">
        <f ca="1">MATCH(LEFT(OFFSET(Lists!$Q$2,MATCH(E1106,Lists!$R$3:$R$19,0)+1,0),4),Lists!$S$3:$S$640,1)</f>
        <v>#N/A</v>
      </c>
      <c r="R1106" s="36" t="e">
        <f ca="1">LEFT(OFFSET(Lists!$S$2,P1106-1+MATCH(F1106,OFFSET(Lists!$T$3,P1106-1,0,Q1106-P1106+1),0),0),6)</f>
        <v>#N/A</v>
      </c>
      <c r="S1106" s="36" t="e">
        <f ca="1">VLOOKUP(R1106,Lists!B:D,3,FALSE)</f>
        <v>#N/A</v>
      </c>
      <c r="T1106" s="36" t="str">
        <f>IF(F1106&lt;&gt;"",MATCH(R1106,'Maximum minutes'!B:B,0),"")</f>
        <v/>
      </c>
      <c r="U1106" s="36">
        <f ca="1">IF(F1106&lt;&gt;"",COUNTA(OFFSET('Maximum minutes'!$C$1,'Annexe A1 Cours'!T1106,0,1,50)),0)</f>
        <v>0</v>
      </c>
      <c r="V1106" s="37">
        <f ca="1">IFERROR(OFFSET('Maximum minutes'!$C$1,T1106+1,-1+MATCH(G1106,OFFSET('Maximum minutes'!$C$1,T1106-1,0,1,50),0)),0)</f>
        <v>0</v>
      </c>
      <c r="W1106" s="38">
        <f t="shared" ca="1" si="34"/>
        <v>0</v>
      </c>
    </row>
    <row r="1107" spans="1:23" s="36" customFormat="1" ht="18.75">
      <c r="A1107" s="34"/>
      <c r="B1107" s="39"/>
      <c r="C1107" s="39"/>
      <c r="D1107" s="35"/>
      <c r="E1107" s="40"/>
      <c r="F1107" s="39"/>
      <c r="G1107" s="39"/>
      <c r="H1107" s="39"/>
      <c r="I1107" s="34"/>
      <c r="J1107" s="34"/>
      <c r="K1107" s="34"/>
      <c r="L1107" s="34"/>
      <c r="M1107" s="43" t="str">
        <f ca="1">IFERROR(OFFSET('Maximum minutes'!$C$1,T1107,MATCH(IF(G1107&lt;&gt;"",G1107,F1107),OFFSET('Maximum minutes'!$C$1,T1107-1,0,1,U1107+1),0)-1)*IF(OR(ISNUMBER(J1107),J1107="sans examen"),1,0)*IF(W1107&lt;MinDate,1,0),"")</f>
        <v/>
      </c>
      <c r="N1107" s="36">
        <f t="shared" ca="1" si="35"/>
        <v>0</v>
      </c>
      <c r="O1107" s="36" t="e">
        <f ca="1">LEFT(OFFSET(Lists!$Q$2,MATCH(E1107,Lists!$R$3:$R$19,0),0),4)</f>
        <v>#N/A</v>
      </c>
      <c r="P1107" s="36" t="e">
        <f ca="1">MATCH(O1107,Lists!$S$2:$S$640,1)</f>
        <v>#N/A</v>
      </c>
      <c r="Q1107" s="36" t="e">
        <f ca="1">MATCH(LEFT(OFFSET(Lists!$Q$2,MATCH(E1107,Lists!$R$3:$R$19,0)+1,0),4),Lists!$S$3:$S$640,1)</f>
        <v>#N/A</v>
      </c>
      <c r="R1107" s="36" t="e">
        <f ca="1">LEFT(OFFSET(Lists!$S$2,P1107-1+MATCH(F1107,OFFSET(Lists!$T$3,P1107-1,0,Q1107-P1107+1),0),0),6)</f>
        <v>#N/A</v>
      </c>
      <c r="S1107" s="36" t="e">
        <f ca="1">VLOOKUP(R1107,Lists!B:D,3,FALSE)</f>
        <v>#N/A</v>
      </c>
      <c r="T1107" s="36" t="str">
        <f>IF(F1107&lt;&gt;"",MATCH(R1107,'Maximum minutes'!B:B,0),"")</f>
        <v/>
      </c>
      <c r="U1107" s="36">
        <f ca="1">IF(F1107&lt;&gt;"",COUNTA(OFFSET('Maximum minutes'!$C$1,'Annexe A1 Cours'!T1107,0,1,50)),0)</f>
        <v>0</v>
      </c>
      <c r="V1107" s="37">
        <f ca="1">IFERROR(OFFSET('Maximum minutes'!$C$1,T1107+1,-1+MATCH(G1107,OFFSET('Maximum minutes'!$C$1,T1107-1,0,1,50),0)),0)</f>
        <v>0</v>
      </c>
      <c r="W1107" s="38">
        <f t="shared" ca="1" si="34"/>
        <v>0</v>
      </c>
    </row>
    <row r="1108" spans="1:23" s="36" customFormat="1" ht="18.75">
      <c r="A1108" s="34"/>
      <c r="B1108" s="39"/>
      <c r="C1108" s="39"/>
      <c r="D1108" s="35"/>
      <c r="E1108" s="40"/>
      <c r="F1108" s="39"/>
      <c r="G1108" s="39"/>
      <c r="H1108" s="39"/>
      <c r="I1108" s="34"/>
      <c r="J1108" s="34"/>
      <c r="K1108" s="34"/>
      <c r="L1108" s="34"/>
      <c r="M1108" s="43" t="str">
        <f ca="1">IFERROR(OFFSET('Maximum minutes'!$C$1,T1108,MATCH(IF(G1108&lt;&gt;"",G1108,F1108),OFFSET('Maximum minutes'!$C$1,T1108-1,0,1,U1108+1),0)-1)*IF(OR(ISNUMBER(J1108),J1108="sans examen"),1,0)*IF(W1108&lt;MinDate,1,0),"")</f>
        <v/>
      </c>
      <c r="N1108" s="36">
        <f t="shared" ca="1" si="35"/>
        <v>0</v>
      </c>
      <c r="O1108" s="36" t="e">
        <f ca="1">LEFT(OFFSET(Lists!$Q$2,MATCH(E1108,Lists!$R$3:$R$19,0),0),4)</f>
        <v>#N/A</v>
      </c>
      <c r="P1108" s="36" t="e">
        <f ca="1">MATCH(O1108,Lists!$S$2:$S$640,1)</f>
        <v>#N/A</v>
      </c>
      <c r="Q1108" s="36" t="e">
        <f ca="1">MATCH(LEFT(OFFSET(Lists!$Q$2,MATCH(E1108,Lists!$R$3:$R$19,0)+1,0),4),Lists!$S$3:$S$640,1)</f>
        <v>#N/A</v>
      </c>
      <c r="R1108" s="36" t="e">
        <f ca="1">LEFT(OFFSET(Lists!$S$2,P1108-1+MATCH(F1108,OFFSET(Lists!$T$3,P1108-1,0,Q1108-P1108+1),0),0),6)</f>
        <v>#N/A</v>
      </c>
      <c r="S1108" s="36" t="e">
        <f ca="1">VLOOKUP(R1108,Lists!B:D,3,FALSE)</f>
        <v>#N/A</v>
      </c>
      <c r="T1108" s="36" t="str">
        <f>IF(F1108&lt;&gt;"",MATCH(R1108,'Maximum minutes'!B:B,0),"")</f>
        <v/>
      </c>
      <c r="U1108" s="36">
        <f ca="1">IF(F1108&lt;&gt;"",COUNTA(OFFSET('Maximum minutes'!$C$1,'Annexe A1 Cours'!T1108,0,1,50)),0)</f>
        <v>0</v>
      </c>
      <c r="V1108" s="37">
        <f ca="1">IFERROR(OFFSET('Maximum minutes'!$C$1,T1108+1,-1+MATCH(G1108,OFFSET('Maximum minutes'!$C$1,T1108-1,0,1,50),0)),0)</f>
        <v>0</v>
      </c>
      <c r="W1108" s="38">
        <f t="shared" ca="1" si="34"/>
        <v>0</v>
      </c>
    </row>
    <row r="1109" spans="1:23" s="36" customFormat="1" ht="18.75">
      <c r="A1109" s="34"/>
      <c r="B1109" s="39"/>
      <c r="C1109" s="39"/>
      <c r="D1109" s="35"/>
      <c r="E1109" s="40"/>
      <c r="F1109" s="39"/>
      <c r="G1109" s="39"/>
      <c r="H1109" s="39"/>
      <c r="I1109" s="34"/>
      <c r="J1109" s="34"/>
      <c r="K1109" s="34"/>
      <c r="L1109" s="34"/>
      <c r="M1109" s="43" t="str">
        <f ca="1">IFERROR(OFFSET('Maximum minutes'!$C$1,T1109,MATCH(IF(G1109&lt;&gt;"",G1109,F1109),OFFSET('Maximum minutes'!$C$1,T1109-1,0,1,U1109+1),0)-1)*IF(OR(ISNUMBER(J1109),J1109="sans examen"),1,0)*IF(W1109&lt;MinDate,1,0),"")</f>
        <v/>
      </c>
      <c r="N1109" s="36">
        <f t="shared" ca="1" si="35"/>
        <v>0</v>
      </c>
      <c r="O1109" s="36" t="e">
        <f ca="1">LEFT(OFFSET(Lists!$Q$2,MATCH(E1109,Lists!$R$3:$R$19,0),0),4)</f>
        <v>#N/A</v>
      </c>
      <c r="P1109" s="36" t="e">
        <f ca="1">MATCH(O1109,Lists!$S$2:$S$640,1)</f>
        <v>#N/A</v>
      </c>
      <c r="Q1109" s="36" t="e">
        <f ca="1">MATCH(LEFT(OFFSET(Lists!$Q$2,MATCH(E1109,Lists!$R$3:$R$19,0)+1,0),4),Lists!$S$3:$S$640,1)</f>
        <v>#N/A</v>
      </c>
      <c r="R1109" s="36" t="e">
        <f ca="1">LEFT(OFFSET(Lists!$S$2,P1109-1+MATCH(F1109,OFFSET(Lists!$T$3,P1109-1,0,Q1109-P1109+1),0),0),6)</f>
        <v>#N/A</v>
      </c>
      <c r="S1109" s="36" t="e">
        <f ca="1">VLOOKUP(R1109,Lists!B:D,3,FALSE)</f>
        <v>#N/A</v>
      </c>
      <c r="T1109" s="36" t="str">
        <f>IF(F1109&lt;&gt;"",MATCH(R1109,'Maximum minutes'!B:B,0),"")</f>
        <v/>
      </c>
      <c r="U1109" s="36">
        <f ca="1">IF(F1109&lt;&gt;"",COUNTA(OFFSET('Maximum minutes'!$C$1,'Annexe A1 Cours'!T1109,0,1,50)),0)</f>
        <v>0</v>
      </c>
      <c r="V1109" s="37">
        <f ca="1">IFERROR(OFFSET('Maximum minutes'!$C$1,T1109+1,-1+MATCH(G1109,OFFSET('Maximum minutes'!$C$1,T1109-1,0,1,50),0)),0)</f>
        <v>0</v>
      </c>
      <c r="W1109" s="38">
        <f t="shared" ca="1" si="34"/>
        <v>0</v>
      </c>
    </row>
    <row r="1110" spans="1:23" s="36" customFormat="1" ht="18.75">
      <c r="A1110" s="34"/>
      <c r="B1110" s="39"/>
      <c r="C1110" s="39"/>
      <c r="D1110" s="35"/>
      <c r="E1110" s="40"/>
      <c r="F1110" s="39"/>
      <c r="G1110" s="39"/>
      <c r="H1110" s="39"/>
      <c r="I1110" s="34"/>
      <c r="J1110" s="34"/>
      <c r="K1110" s="34"/>
      <c r="L1110" s="34"/>
      <c r="M1110" s="43" t="str">
        <f ca="1">IFERROR(OFFSET('Maximum minutes'!$C$1,T1110,MATCH(IF(G1110&lt;&gt;"",G1110,F1110),OFFSET('Maximum minutes'!$C$1,T1110-1,0,1,U1110+1),0)-1)*IF(OR(ISNUMBER(J1110),J1110="sans examen"),1,0)*IF(W1110&lt;MinDate,1,0),"")</f>
        <v/>
      </c>
      <c r="N1110" s="36">
        <f t="shared" ca="1" si="35"/>
        <v>0</v>
      </c>
      <c r="O1110" s="36" t="e">
        <f ca="1">LEFT(OFFSET(Lists!$Q$2,MATCH(E1110,Lists!$R$3:$R$19,0),0),4)</f>
        <v>#N/A</v>
      </c>
      <c r="P1110" s="36" t="e">
        <f ca="1">MATCH(O1110,Lists!$S$2:$S$640,1)</f>
        <v>#N/A</v>
      </c>
      <c r="Q1110" s="36" t="e">
        <f ca="1">MATCH(LEFT(OFFSET(Lists!$Q$2,MATCH(E1110,Lists!$R$3:$R$19,0)+1,0),4),Lists!$S$3:$S$640,1)</f>
        <v>#N/A</v>
      </c>
      <c r="R1110" s="36" t="e">
        <f ca="1">LEFT(OFFSET(Lists!$S$2,P1110-1+MATCH(F1110,OFFSET(Lists!$T$3,P1110-1,0,Q1110-P1110+1),0),0),6)</f>
        <v>#N/A</v>
      </c>
      <c r="S1110" s="36" t="e">
        <f ca="1">VLOOKUP(R1110,Lists!B:D,3,FALSE)</f>
        <v>#N/A</v>
      </c>
      <c r="T1110" s="36" t="str">
        <f>IF(F1110&lt;&gt;"",MATCH(R1110,'Maximum minutes'!B:B,0),"")</f>
        <v/>
      </c>
      <c r="U1110" s="36">
        <f ca="1">IF(F1110&lt;&gt;"",COUNTA(OFFSET('Maximum minutes'!$C$1,'Annexe A1 Cours'!T1110,0,1,50)),0)</f>
        <v>0</v>
      </c>
      <c r="V1110" s="37">
        <f ca="1">IFERROR(OFFSET('Maximum minutes'!$C$1,T1110+1,-1+MATCH(G1110,OFFSET('Maximum minutes'!$C$1,T1110-1,0,1,50),0)),0)</f>
        <v>0</v>
      </c>
      <c r="W1110" s="38">
        <f t="shared" ca="1" si="34"/>
        <v>0</v>
      </c>
    </row>
    <row r="1111" spans="1:23" s="36" customFormat="1" ht="18.75">
      <c r="A1111" s="34"/>
      <c r="B1111" s="39"/>
      <c r="C1111" s="39"/>
      <c r="D1111" s="35"/>
      <c r="E1111" s="40"/>
      <c r="F1111" s="39"/>
      <c r="G1111" s="39"/>
      <c r="H1111" s="39"/>
      <c r="I1111" s="34"/>
      <c r="J1111" s="34"/>
      <c r="K1111" s="34"/>
      <c r="L1111" s="34"/>
      <c r="M1111" s="43" t="str">
        <f ca="1">IFERROR(OFFSET('Maximum minutes'!$C$1,T1111,MATCH(IF(G1111&lt;&gt;"",G1111,F1111),OFFSET('Maximum minutes'!$C$1,T1111-1,0,1,U1111+1),0)-1)*IF(OR(ISNUMBER(J1111),J1111="sans examen"),1,0)*IF(W1111&lt;MinDate,1,0),"")</f>
        <v/>
      </c>
      <c r="N1111" s="36">
        <f t="shared" ca="1" si="35"/>
        <v>0</v>
      </c>
      <c r="O1111" s="36" t="e">
        <f ca="1">LEFT(OFFSET(Lists!$Q$2,MATCH(E1111,Lists!$R$3:$R$19,0),0),4)</f>
        <v>#N/A</v>
      </c>
      <c r="P1111" s="36" t="e">
        <f ca="1">MATCH(O1111,Lists!$S$2:$S$640,1)</f>
        <v>#N/A</v>
      </c>
      <c r="Q1111" s="36" t="e">
        <f ca="1">MATCH(LEFT(OFFSET(Lists!$Q$2,MATCH(E1111,Lists!$R$3:$R$19,0)+1,0),4),Lists!$S$3:$S$640,1)</f>
        <v>#N/A</v>
      </c>
      <c r="R1111" s="36" t="e">
        <f ca="1">LEFT(OFFSET(Lists!$S$2,P1111-1+MATCH(F1111,OFFSET(Lists!$T$3,P1111-1,0,Q1111-P1111+1),0),0),6)</f>
        <v>#N/A</v>
      </c>
      <c r="S1111" s="36" t="e">
        <f ca="1">VLOOKUP(R1111,Lists!B:D,3,FALSE)</f>
        <v>#N/A</v>
      </c>
      <c r="T1111" s="36" t="str">
        <f>IF(F1111&lt;&gt;"",MATCH(R1111,'Maximum minutes'!B:B,0),"")</f>
        <v/>
      </c>
      <c r="U1111" s="36">
        <f ca="1">IF(F1111&lt;&gt;"",COUNTA(OFFSET('Maximum minutes'!$C$1,'Annexe A1 Cours'!T1111,0,1,50)),0)</f>
        <v>0</v>
      </c>
      <c r="V1111" s="37">
        <f ca="1">IFERROR(OFFSET('Maximum minutes'!$C$1,T1111+1,-1+MATCH(G1111,OFFSET('Maximum minutes'!$C$1,T1111-1,0,1,50),0)),0)</f>
        <v>0</v>
      </c>
      <c r="W1111" s="38">
        <f t="shared" ca="1" si="34"/>
        <v>0</v>
      </c>
    </row>
    <row r="1112" spans="1:23" s="36" customFormat="1" ht="18.75">
      <c r="A1112" s="34"/>
      <c r="B1112" s="39"/>
      <c r="C1112" s="39"/>
      <c r="D1112" s="35"/>
      <c r="E1112" s="40"/>
      <c r="F1112" s="39"/>
      <c r="G1112" s="39"/>
      <c r="H1112" s="39"/>
      <c r="I1112" s="34"/>
      <c r="J1112" s="34"/>
      <c r="K1112" s="34"/>
      <c r="L1112" s="34"/>
      <c r="M1112" s="43" t="str">
        <f ca="1">IFERROR(OFFSET('Maximum minutes'!$C$1,T1112,MATCH(IF(G1112&lt;&gt;"",G1112,F1112),OFFSET('Maximum minutes'!$C$1,T1112-1,0,1,U1112+1),0)-1)*IF(OR(ISNUMBER(J1112),J1112="sans examen"),1,0)*IF(W1112&lt;MinDate,1,0),"")</f>
        <v/>
      </c>
      <c r="N1112" s="36">
        <f t="shared" ca="1" si="35"/>
        <v>0</v>
      </c>
      <c r="O1112" s="36" t="e">
        <f ca="1">LEFT(OFFSET(Lists!$Q$2,MATCH(E1112,Lists!$R$3:$R$19,0),0),4)</f>
        <v>#N/A</v>
      </c>
      <c r="P1112" s="36" t="e">
        <f ca="1">MATCH(O1112,Lists!$S$2:$S$640,1)</f>
        <v>#N/A</v>
      </c>
      <c r="Q1112" s="36" t="e">
        <f ca="1">MATCH(LEFT(OFFSET(Lists!$Q$2,MATCH(E1112,Lists!$R$3:$R$19,0)+1,0),4),Lists!$S$3:$S$640,1)</f>
        <v>#N/A</v>
      </c>
      <c r="R1112" s="36" t="e">
        <f ca="1">LEFT(OFFSET(Lists!$S$2,P1112-1+MATCH(F1112,OFFSET(Lists!$T$3,P1112-1,0,Q1112-P1112+1),0),0),6)</f>
        <v>#N/A</v>
      </c>
      <c r="S1112" s="36" t="e">
        <f ca="1">VLOOKUP(R1112,Lists!B:D,3,FALSE)</f>
        <v>#N/A</v>
      </c>
      <c r="T1112" s="36" t="str">
        <f>IF(F1112&lt;&gt;"",MATCH(R1112,'Maximum minutes'!B:B,0),"")</f>
        <v/>
      </c>
      <c r="U1112" s="36">
        <f ca="1">IF(F1112&lt;&gt;"",COUNTA(OFFSET('Maximum minutes'!$C$1,'Annexe A1 Cours'!T1112,0,1,50)),0)</f>
        <v>0</v>
      </c>
      <c r="V1112" s="37">
        <f ca="1">IFERROR(OFFSET('Maximum minutes'!$C$1,T1112+1,-1+MATCH(G1112,OFFSET('Maximum minutes'!$C$1,T1112-1,0,1,50),0)),0)</f>
        <v>0</v>
      </c>
      <c r="W1112" s="38">
        <f t="shared" ca="1" si="34"/>
        <v>0</v>
      </c>
    </row>
    <row r="1113" spans="1:23" s="36" customFormat="1" ht="18.75">
      <c r="A1113" s="34"/>
      <c r="B1113" s="39"/>
      <c r="C1113" s="39"/>
      <c r="D1113" s="35"/>
      <c r="E1113" s="40"/>
      <c r="F1113" s="39"/>
      <c r="G1113" s="39"/>
      <c r="H1113" s="39"/>
      <c r="I1113" s="34"/>
      <c r="J1113" s="34"/>
      <c r="K1113" s="34"/>
      <c r="L1113" s="34"/>
      <c r="M1113" s="43" t="str">
        <f ca="1">IFERROR(OFFSET('Maximum minutes'!$C$1,T1113,MATCH(IF(G1113&lt;&gt;"",G1113,F1113),OFFSET('Maximum minutes'!$C$1,T1113-1,0,1,U1113+1),0)-1)*IF(OR(ISNUMBER(J1113),J1113="sans examen"),1,0)*IF(W1113&lt;MinDate,1,0),"")</f>
        <v/>
      </c>
      <c r="N1113" s="36">
        <f t="shared" ca="1" si="35"/>
        <v>0</v>
      </c>
      <c r="O1113" s="36" t="e">
        <f ca="1">LEFT(OFFSET(Lists!$Q$2,MATCH(E1113,Lists!$R$3:$R$19,0),0),4)</f>
        <v>#N/A</v>
      </c>
      <c r="P1113" s="36" t="e">
        <f ca="1">MATCH(O1113,Lists!$S$2:$S$640,1)</f>
        <v>#N/A</v>
      </c>
      <c r="Q1113" s="36" t="e">
        <f ca="1">MATCH(LEFT(OFFSET(Lists!$Q$2,MATCH(E1113,Lists!$R$3:$R$19,0)+1,0),4),Lists!$S$3:$S$640,1)</f>
        <v>#N/A</v>
      </c>
      <c r="R1113" s="36" t="e">
        <f ca="1">LEFT(OFFSET(Lists!$S$2,P1113-1+MATCH(F1113,OFFSET(Lists!$T$3,P1113-1,0,Q1113-P1113+1),0),0),6)</f>
        <v>#N/A</v>
      </c>
      <c r="S1113" s="36" t="e">
        <f ca="1">VLOOKUP(R1113,Lists!B:D,3,FALSE)</f>
        <v>#N/A</v>
      </c>
      <c r="T1113" s="36" t="str">
        <f>IF(F1113&lt;&gt;"",MATCH(R1113,'Maximum minutes'!B:B,0),"")</f>
        <v/>
      </c>
      <c r="U1113" s="36">
        <f ca="1">IF(F1113&lt;&gt;"",COUNTA(OFFSET('Maximum minutes'!$C$1,'Annexe A1 Cours'!T1113,0,1,50)),0)</f>
        <v>0</v>
      </c>
      <c r="V1113" s="37">
        <f ca="1">IFERROR(OFFSET('Maximum minutes'!$C$1,T1113+1,-1+MATCH(G1113,OFFSET('Maximum minutes'!$C$1,T1113-1,0,1,50),0)),0)</f>
        <v>0</v>
      </c>
      <c r="W1113" s="38">
        <f t="shared" ca="1" si="34"/>
        <v>0</v>
      </c>
    </row>
    <row r="1114" spans="1:23" s="36" customFormat="1" ht="18.75">
      <c r="A1114" s="34"/>
      <c r="B1114" s="39"/>
      <c r="C1114" s="39"/>
      <c r="D1114" s="35"/>
      <c r="E1114" s="40"/>
      <c r="F1114" s="39"/>
      <c r="G1114" s="39"/>
      <c r="H1114" s="39"/>
      <c r="I1114" s="34"/>
      <c r="J1114" s="34"/>
      <c r="K1114" s="34"/>
      <c r="L1114" s="34"/>
      <c r="M1114" s="43" t="str">
        <f ca="1">IFERROR(OFFSET('Maximum minutes'!$C$1,T1114,MATCH(IF(G1114&lt;&gt;"",G1114,F1114),OFFSET('Maximum minutes'!$C$1,T1114-1,0,1,U1114+1),0)-1)*IF(OR(ISNUMBER(J1114),J1114="sans examen"),1,0)*IF(W1114&lt;MinDate,1,0),"")</f>
        <v/>
      </c>
      <c r="N1114" s="36">
        <f t="shared" ca="1" si="35"/>
        <v>0</v>
      </c>
      <c r="O1114" s="36" t="e">
        <f ca="1">LEFT(OFFSET(Lists!$Q$2,MATCH(E1114,Lists!$R$3:$R$19,0),0),4)</f>
        <v>#N/A</v>
      </c>
      <c r="P1114" s="36" t="e">
        <f ca="1">MATCH(O1114,Lists!$S$2:$S$640,1)</f>
        <v>#N/A</v>
      </c>
      <c r="Q1114" s="36" t="e">
        <f ca="1">MATCH(LEFT(OFFSET(Lists!$Q$2,MATCH(E1114,Lists!$R$3:$R$19,0)+1,0),4),Lists!$S$3:$S$640,1)</f>
        <v>#N/A</v>
      </c>
      <c r="R1114" s="36" t="e">
        <f ca="1">LEFT(OFFSET(Lists!$S$2,P1114-1+MATCH(F1114,OFFSET(Lists!$T$3,P1114-1,0,Q1114-P1114+1),0),0),6)</f>
        <v>#N/A</v>
      </c>
      <c r="S1114" s="36" t="e">
        <f ca="1">VLOOKUP(R1114,Lists!B:D,3,FALSE)</f>
        <v>#N/A</v>
      </c>
      <c r="T1114" s="36" t="str">
        <f>IF(F1114&lt;&gt;"",MATCH(R1114,'Maximum minutes'!B:B,0),"")</f>
        <v/>
      </c>
      <c r="U1114" s="36">
        <f ca="1">IF(F1114&lt;&gt;"",COUNTA(OFFSET('Maximum minutes'!$C$1,'Annexe A1 Cours'!T1114,0,1,50)),0)</f>
        <v>0</v>
      </c>
      <c r="V1114" s="37">
        <f ca="1">IFERROR(OFFSET('Maximum minutes'!$C$1,T1114+1,-1+MATCH(G1114,OFFSET('Maximum minutes'!$C$1,T1114-1,0,1,50),0)),0)</f>
        <v>0</v>
      </c>
      <c r="W1114" s="38">
        <f t="shared" ca="1" si="34"/>
        <v>0</v>
      </c>
    </row>
    <row r="1115" spans="1:23" s="36" customFormat="1" ht="18.75">
      <c r="A1115" s="34"/>
      <c r="B1115" s="39"/>
      <c r="C1115" s="39"/>
      <c r="D1115" s="35"/>
      <c r="E1115" s="40"/>
      <c r="F1115" s="39"/>
      <c r="G1115" s="39"/>
      <c r="H1115" s="39"/>
      <c r="I1115" s="34"/>
      <c r="J1115" s="34"/>
      <c r="K1115" s="34"/>
      <c r="L1115" s="34"/>
      <c r="M1115" s="43" t="str">
        <f ca="1">IFERROR(OFFSET('Maximum minutes'!$C$1,T1115,MATCH(IF(G1115&lt;&gt;"",G1115,F1115),OFFSET('Maximum minutes'!$C$1,T1115-1,0,1,U1115+1),0)-1)*IF(OR(ISNUMBER(J1115),J1115="sans examen"),1,0)*IF(W1115&lt;MinDate,1,0),"")</f>
        <v/>
      </c>
      <c r="N1115" s="36">
        <f t="shared" ca="1" si="35"/>
        <v>0</v>
      </c>
      <c r="O1115" s="36" t="e">
        <f ca="1">LEFT(OFFSET(Lists!$Q$2,MATCH(E1115,Lists!$R$3:$R$19,0),0),4)</f>
        <v>#N/A</v>
      </c>
      <c r="P1115" s="36" t="e">
        <f ca="1">MATCH(O1115,Lists!$S$2:$S$640,1)</f>
        <v>#N/A</v>
      </c>
      <c r="Q1115" s="36" t="e">
        <f ca="1">MATCH(LEFT(OFFSET(Lists!$Q$2,MATCH(E1115,Lists!$R$3:$R$19,0)+1,0),4),Lists!$S$3:$S$640,1)</f>
        <v>#N/A</v>
      </c>
      <c r="R1115" s="36" t="e">
        <f ca="1">LEFT(OFFSET(Lists!$S$2,P1115-1+MATCH(F1115,OFFSET(Lists!$T$3,P1115-1,0,Q1115-P1115+1),0),0),6)</f>
        <v>#N/A</v>
      </c>
      <c r="S1115" s="36" t="e">
        <f ca="1">VLOOKUP(R1115,Lists!B:D,3,FALSE)</f>
        <v>#N/A</v>
      </c>
      <c r="T1115" s="36" t="str">
        <f>IF(F1115&lt;&gt;"",MATCH(R1115,'Maximum minutes'!B:B,0),"")</f>
        <v/>
      </c>
      <c r="U1115" s="36">
        <f ca="1">IF(F1115&lt;&gt;"",COUNTA(OFFSET('Maximum minutes'!$C$1,'Annexe A1 Cours'!T1115,0,1,50)),0)</f>
        <v>0</v>
      </c>
      <c r="V1115" s="37">
        <f ca="1">IFERROR(OFFSET('Maximum minutes'!$C$1,T1115+1,-1+MATCH(G1115,OFFSET('Maximum minutes'!$C$1,T1115-1,0,1,50),0)),0)</f>
        <v>0</v>
      </c>
      <c r="W1115" s="38">
        <f t="shared" ca="1" si="34"/>
        <v>0</v>
      </c>
    </row>
    <row r="1116" spans="1:23" s="36" customFormat="1" ht="18.75">
      <c r="A1116" s="34"/>
      <c r="B1116" s="39"/>
      <c r="C1116" s="39"/>
      <c r="D1116" s="35"/>
      <c r="E1116" s="40"/>
      <c r="F1116" s="39"/>
      <c r="G1116" s="39"/>
      <c r="H1116" s="39"/>
      <c r="I1116" s="34"/>
      <c r="J1116" s="34"/>
      <c r="K1116" s="34"/>
      <c r="L1116" s="34"/>
      <c r="M1116" s="43" t="str">
        <f ca="1">IFERROR(OFFSET('Maximum minutes'!$C$1,T1116,MATCH(IF(G1116&lt;&gt;"",G1116,F1116),OFFSET('Maximum minutes'!$C$1,T1116-1,0,1,U1116+1),0)-1)*IF(OR(ISNUMBER(J1116),J1116="sans examen"),1,0)*IF(W1116&lt;MinDate,1,0),"")</f>
        <v/>
      </c>
      <c r="N1116" s="36">
        <f t="shared" ca="1" si="35"/>
        <v>0</v>
      </c>
      <c r="O1116" s="36" t="e">
        <f ca="1">LEFT(OFFSET(Lists!$Q$2,MATCH(E1116,Lists!$R$3:$R$19,0),0),4)</f>
        <v>#N/A</v>
      </c>
      <c r="P1116" s="36" t="e">
        <f ca="1">MATCH(O1116,Lists!$S$2:$S$640,1)</f>
        <v>#N/A</v>
      </c>
      <c r="Q1116" s="36" t="e">
        <f ca="1">MATCH(LEFT(OFFSET(Lists!$Q$2,MATCH(E1116,Lists!$R$3:$R$19,0)+1,0),4),Lists!$S$3:$S$640,1)</f>
        <v>#N/A</v>
      </c>
      <c r="R1116" s="36" t="e">
        <f ca="1">LEFT(OFFSET(Lists!$S$2,P1116-1+MATCH(F1116,OFFSET(Lists!$T$3,P1116-1,0,Q1116-P1116+1),0),0),6)</f>
        <v>#N/A</v>
      </c>
      <c r="S1116" s="36" t="e">
        <f ca="1">VLOOKUP(R1116,Lists!B:D,3,FALSE)</f>
        <v>#N/A</v>
      </c>
      <c r="T1116" s="36" t="str">
        <f>IF(F1116&lt;&gt;"",MATCH(R1116,'Maximum minutes'!B:B,0),"")</f>
        <v/>
      </c>
      <c r="U1116" s="36">
        <f ca="1">IF(F1116&lt;&gt;"",COUNTA(OFFSET('Maximum minutes'!$C$1,'Annexe A1 Cours'!T1116,0,1,50)),0)</f>
        <v>0</v>
      </c>
      <c r="V1116" s="37">
        <f ca="1">IFERROR(OFFSET('Maximum minutes'!$C$1,T1116+1,-1+MATCH(G1116,OFFSET('Maximum minutes'!$C$1,T1116-1,0,1,50),0)),0)</f>
        <v>0</v>
      </c>
      <c r="W1116" s="38">
        <f t="shared" ca="1" si="34"/>
        <v>0</v>
      </c>
    </row>
    <row r="1117" spans="1:23" s="36" customFormat="1" ht="18.75">
      <c r="A1117" s="34"/>
      <c r="B1117" s="39"/>
      <c r="C1117" s="39"/>
      <c r="D1117" s="35"/>
      <c r="E1117" s="40"/>
      <c r="F1117" s="39"/>
      <c r="G1117" s="39"/>
      <c r="H1117" s="39"/>
      <c r="I1117" s="34"/>
      <c r="J1117" s="34"/>
      <c r="K1117" s="34"/>
      <c r="L1117" s="34"/>
      <c r="M1117" s="43" t="str">
        <f ca="1">IFERROR(OFFSET('Maximum minutes'!$C$1,T1117,MATCH(IF(G1117&lt;&gt;"",G1117,F1117),OFFSET('Maximum minutes'!$C$1,T1117-1,0,1,U1117+1),0)-1)*IF(OR(ISNUMBER(J1117),J1117="sans examen"),1,0)*IF(W1117&lt;MinDate,1,0),"")</f>
        <v/>
      </c>
      <c r="N1117" s="36">
        <f t="shared" ca="1" si="35"/>
        <v>0</v>
      </c>
      <c r="O1117" s="36" t="e">
        <f ca="1">LEFT(OFFSET(Lists!$Q$2,MATCH(E1117,Lists!$R$3:$R$19,0),0),4)</f>
        <v>#N/A</v>
      </c>
      <c r="P1117" s="36" t="e">
        <f ca="1">MATCH(O1117,Lists!$S$2:$S$640,1)</f>
        <v>#N/A</v>
      </c>
      <c r="Q1117" s="36" t="e">
        <f ca="1">MATCH(LEFT(OFFSET(Lists!$Q$2,MATCH(E1117,Lists!$R$3:$R$19,0)+1,0),4),Lists!$S$3:$S$640,1)</f>
        <v>#N/A</v>
      </c>
      <c r="R1117" s="36" t="e">
        <f ca="1">LEFT(OFFSET(Lists!$S$2,P1117-1+MATCH(F1117,OFFSET(Lists!$T$3,P1117-1,0,Q1117-P1117+1),0),0),6)</f>
        <v>#N/A</v>
      </c>
      <c r="S1117" s="36" t="e">
        <f ca="1">VLOOKUP(R1117,Lists!B:D,3,FALSE)</f>
        <v>#N/A</v>
      </c>
      <c r="T1117" s="36" t="str">
        <f>IF(F1117&lt;&gt;"",MATCH(R1117,'Maximum minutes'!B:B,0),"")</f>
        <v/>
      </c>
      <c r="U1117" s="36">
        <f ca="1">IF(F1117&lt;&gt;"",COUNTA(OFFSET('Maximum minutes'!$C$1,'Annexe A1 Cours'!T1117,0,1,50)),0)</f>
        <v>0</v>
      </c>
      <c r="V1117" s="37">
        <f ca="1">IFERROR(OFFSET('Maximum minutes'!$C$1,T1117+1,-1+MATCH(G1117,OFFSET('Maximum minutes'!$C$1,T1117-1,0,1,50),0)),0)</f>
        <v>0</v>
      </c>
      <c r="W1117" s="38">
        <f t="shared" ca="1" si="34"/>
        <v>0</v>
      </c>
    </row>
    <row r="1118" spans="1:23" s="36" customFormat="1" ht="18.75">
      <c r="A1118" s="34"/>
      <c r="B1118" s="39"/>
      <c r="C1118" s="39"/>
      <c r="D1118" s="35"/>
      <c r="E1118" s="40"/>
      <c r="F1118" s="39"/>
      <c r="G1118" s="39"/>
      <c r="H1118" s="39"/>
      <c r="I1118" s="34"/>
      <c r="J1118" s="34"/>
      <c r="K1118" s="34"/>
      <c r="L1118" s="34"/>
      <c r="M1118" s="43" t="str">
        <f ca="1">IFERROR(OFFSET('Maximum minutes'!$C$1,T1118,MATCH(IF(G1118&lt;&gt;"",G1118,F1118),OFFSET('Maximum minutes'!$C$1,T1118-1,0,1,U1118+1),0)-1)*IF(OR(ISNUMBER(J1118),J1118="sans examen"),1,0)*IF(W1118&lt;MinDate,1,0),"")</f>
        <v/>
      </c>
      <c r="N1118" s="36">
        <f t="shared" ca="1" si="35"/>
        <v>0</v>
      </c>
      <c r="O1118" s="36" t="e">
        <f ca="1">LEFT(OFFSET(Lists!$Q$2,MATCH(E1118,Lists!$R$3:$R$19,0),0),4)</f>
        <v>#N/A</v>
      </c>
      <c r="P1118" s="36" t="e">
        <f ca="1">MATCH(O1118,Lists!$S$2:$S$640,1)</f>
        <v>#N/A</v>
      </c>
      <c r="Q1118" s="36" t="e">
        <f ca="1">MATCH(LEFT(OFFSET(Lists!$Q$2,MATCH(E1118,Lists!$R$3:$R$19,0)+1,0),4),Lists!$S$3:$S$640,1)</f>
        <v>#N/A</v>
      </c>
      <c r="R1118" s="36" t="e">
        <f ca="1">LEFT(OFFSET(Lists!$S$2,P1118-1+MATCH(F1118,OFFSET(Lists!$T$3,P1118-1,0,Q1118-P1118+1),0),0),6)</f>
        <v>#N/A</v>
      </c>
      <c r="S1118" s="36" t="e">
        <f ca="1">VLOOKUP(R1118,Lists!B:D,3,FALSE)</f>
        <v>#N/A</v>
      </c>
      <c r="T1118" s="36" t="str">
        <f>IF(F1118&lt;&gt;"",MATCH(R1118,'Maximum minutes'!B:B,0),"")</f>
        <v/>
      </c>
      <c r="U1118" s="36">
        <f ca="1">IF(F1118&lt;&gt;"",COUNTA(OFFSET('Maximum minutes'!$C$1,'Annexe A1 Cours'!T1118,0,1,50)),0)</f>
        <v>0</v>
      </c>
      <c r="V1118" s="37">
        <f ca="1">IFERROR(OFFSET('Maximum minutes'!$C$1,T1118+1,-1+MATCH(G1118,OFFSET('Maximum minutes'!$C$1,T1118-1,0,1,50),0)),0)</f>
        <v>0</v>
      </c>
      <c r="W1118" s="38">
        <f t="shared" ca="1" si="34"/>
        <v>0</v>
      </c>
    </row>
    <row r="1119" spans="1:23" s="36" customFormat="1" ht="18.75">
      <c r="A1119" s="34"/>
      <c r="B1119" s="39"/>
      <c r="C1119" s="39"/>
      <c r="D1119" s="35"/>
      <c r="E1119" s="40"/>
      <c r="F1119" s="39"/>
      <c r="G1119" s="39"/>
      <c r="H1119" s="39"/>
      <c r="I1119" s="34"/>
      <c r="J1119" s="34"/>
      <c r="K1119" s="34"/>
      <c r="L1119" s="34"/>
      <c r="M1119" s="43" t="str">
        <f ca="1">IFERROR(OFFSET('Maximum minutes'!$C$1,T1119,MATCH(IF(G1119&lt;&gt;"",G1119,F1119),OFFSET('Maximum minutes'!$C$1,T1119-1,0,1,U1119+1),0)-1)*IF(OR(ISNUMBER(J1119),J1119="sans examen"),1,0)*IF(W1119&lt;MinDate,1,0),"")</f>
        <v/>
      </c>
      <c r="N1119" s="36">
        <f t="shared" ca="1" si="35"/>
        <v>0</v>
      </c>
      <c r="O1119" s="36" t="e">
        <f ca="1">LEFT(OFFSET(Lists!$Q$2,MATCH(E1119,Lists!$R$3:$R$19,0),0),4)</f>
        <v>#N/A</v>
      </c>
      <c r="P1119" s="36" t="e">
        <f ca="1">MATCH(O1119,Lists!$S$2:$S$640,1)</f>
        <v>#N/A</v>
      </c>
      <c r="Q1119" s="36" t="e">
        <f ca="1">MATCH(LEFT(OFFSET(Lists!$Q$2,MATCH(E1119,Lists!$R$3:$R$19,0)+1,0),4),Lists!$S$3:$S$640,1)</f>
        <v>#N/A</v>
      </c>
      <c r="R1119" s="36" t="e">
        <f ca="1">LEFT(OFFSET(Lists!$S$2,P1119-1+MATCH(F1119,OFFSET(Lists!$T$3,P1119-1,0,Q1119-P1119+1),0),0),6)</f>
        <v>#N/A</v>
      </c>
      <c r="S1119" s="36" t="e">
        <f ca="1">VLOOKUP(R1119,Lists!B:D,3,FALSE)</f>
        <v>#N/A</v>
      </c>
      <c r="T1119" s="36" t="str">
        <f>IF(F1119&lt;&gt;"",MATCH(R1119,'Maximum minutes'!B:B,0),"")</f>
        <v/>
      </c>
      <c r="U1119" s="36">
        <f ca="1">IF(F1119&lt;&gt;"",COUNTA(OFFSET('Maximum minutes'!$C$1,'Annexe A1 Cours'!T1119,0,1,50)),0)</f>
        <v>0</v>
      </c>
      <c r="V1119" s="37">
        <f ca="1">IFERROR(OFFSET('Maximum minutes'!$C$1,T1119+1,-1+MATCH(G1119,OFFSET('Maximum minutes'!$C$1,T1119-1,0,1,50),0)),0)</f>
        <v>0</v>
      </c>
      <c r="W1119" s="38">
        <f t="shared" ca="1" si="34"/>
        <v>0</v>
      </c>
    </row>
    <row r="1120" spans="1:23" s="36" customFormat="1" ht="18.75">
      <c r="A1120" s="34"/>
      <c r="B1120" s="39"/>
      <c r="C1120" s="39"/>
      <c r="D1120" s="35"/>
      <c r="E1120" s="40"/>
      <c r="F1120" s="39"/>
      <c r="G1120" s="39"/>
      <c r="H1120" s="39"/>
      <c r="I1120" s="34"/>
      <c r="J1120" s="34"/>
      <c r="K1120" s="34"/>
      <c r="L1120" s="34"/>
      <c r="M1120" s="43" t="str">
        <f ca="1">IFERROR(OFFSET('Maximum minutes'!$C$1,T1120,MATCH(IF(G1120&lt;&gt;"",G1120,F1120),OFFSET('Maximum minutes'!$C$1,T1120-1,0,1,U1120+1),0)-1)*IF(OR(ISNUMBER(J1120),J1120="sans examen"),1,0)*IF(W1120&lt;MinDate,1,0),"")</f>
        <v/>
      </c>
      <c r="N1120" s="36">
        <f t="shared" ca="1" si="35"/>
        <v>0</v>
      </c>
      <c r="O1120" s="36" t="e">
        <f ca="1">LEFT(OFFSET(Lists!$Q$2,MATCH(E1120,Lists!$R$3:$R$19,0),0),4)</f>
        <v>#N/A</v>
      </c>
      <c r="P1120" s="36" t="e">
        <f ca="1">MATCH(O1120,Lists!$S$2:$S$640,1)</f>
        <v>#N/A</v>
      </c>
      <c r="Q1120" s="36" t="e">
        <f ca="1">MATCH(LEFT(OFFSET(Lists!$Q$2,MATCH(E1120,Lists!$R$3:$R$19,0)+1,0),4),Lists!$S$3:$S$640,1)</f>
        <v>#N/A</v>
      </c>
      <c r="R1120" s="36" t="e">
        <f ca="1">LEFT(OFFSET(Lists!$S$2,P1120-1+MATCH(F1120,OFFSET(Lists!$T$3,P1120-1,0,Q1120-P1120+1),0),0),6)</f>
        <v>#N/A</v>
      </c>
      <c r="S1120" s="36" t="e">
        <f ca="1">VLOOKUP(R1120,Lists!B:D,3,FALSE)</f>
        <v>#N/A</v>
      </c>
      <c r="T1120" s="36" t="str">
        <f>IF(F1120&lt;&gt;"",MATCH(R1120,'Maximum minutes'!B:B,0),"")</f>
        <v/>
      </c>
      <c r="U1120" s="36">
        <f ca="1">IF(F1120&lt;&gt;"",COUNTA(OFFSET('Maximum minutes'!$C$1,'Annexe A1 Cours'!T1120,0,1,50)),0)</f>
        <v>0</v>
      </c>
      <c r="V1120" s="37">
        <f ca="1">IFERROR(OFFSET('Maximum minutes'!$C$1,T1120+1,-1+MATCH(G1120,OFFSET('Maximum minutes'!$C$1,T1120-1,0,1,50),0)),0)</f>
        <v>0</v>
      </c>
      <c r="W1120" s="38">
        <f t="shared" ca="1" si="34"/>
        <v>0</v>
      </c>
    </row>
    <row r="1121" spans="1:23" s="36" customFormat="1" ht="18.75">
      <c r="A1121" s="34"/>
      <c r="B1121" s="39"/>
      <c r="C1121" s="39"/>
      <c r="D1121" s="35"/>
      <c r="E1121" s="40"/>
      <c r="F1121" s="39"/>
      <c r="G1121" s="39"/>
      <c r="H1121" s="39"/>
      <c r="I1121" s="34"/>
      <c r="J1121" s="34"/>
      <c r="K1121" s="34"/>
      <c r="L1121" s="34"/>
      <c r="M1121" s="43" t="str">
        <f ca="1">IFERROR(OFFSET('Maximum minutes'!$C$1,T1121,MATCH(IF(G1121&lt;&gt;"",G1121,F1121),OFFSET('Maximum minutes'!$C$1,T1121-1,0,1,U1121+1),0)-1)*IF(OR(ISNUMBER(J1121),J1121="sans examen"),1,0)*IF(W1121&lt;MinDate,1,0),"")</f>
        <v/>
      </c>
      <c r="N1121" s="36">
        <f t="shared" ca="1" si="35"/>
        <v>0</v>
      </c>
      <c r="O1121" s="36" t="e">
        <f ca="1">LEFT(OFFSET(Lists!$Q$2,MATCH(E1121,Lists!$R$3:$R$19,0),0),4)</f>
        <v>#N/A</v>
      </c>
      <c r="P1121" s="36" t="e">
        <f ca="1">MATCH(O1121,Lists!$S$2:$S$640,1)</f>
        <v>#N/A</v>
      </c>
      <c r="Q1121" s="36" t="e">
        <f ca="1">MATCH(LEFT(OFFSET(Lists!$Q$2,MATCH(E1121,Lists!$R$3:$R$19,0)+1,0),4),Lists!$S$3:$S$640,1)</f>
        <v>#N/A</v>
      </c>
      <c r="R1121" s="36" t="e">
        <f ca="1">LEFT(OFFSET(Lists!$S$2,P1121-1+MATCH(F1121,OFFSET(Lists!$T$3,P1121-1,0,Q1121-P1121+1),0),0),6)</f>
        <v>#N/A</v>
      </c>
      <c r="S1121" s="36" t="e">
        <f ca="1">VLOOKUP(R1121,Lists!B:D,3,FALSE)</f>
        <v>#N/A</v>
      </c>
      <c r="T1121" s="36" t="str">
        <f>IF(F1121&lt;&gt;"",MATCH(R1121,'Maximum minutes'!B:B,0),"")</f>
        <v/>
      </c>
      <c r="U1121" s="36">
        <f ca="1">IF(F1121&lt;&gt;"",COUNTA(OFFSET('Maximum minutes'!$C$1,'Annexe A1 Cours'!T1121,0,1,50)),0)</f>
        <v>0</v>
      </c>
      <c r="V1121" s="37">
        <f ca="1">IFERROR(OFFSET('Maximum minutes'!$C$1,T1121+1,-1+MATCH(G1121,OFFSET('Maximum minutes'!$C$1,T1121-1,0,1,50),0)),0)</f>
        <v>0</v>
      </c>
      <c r="W1121" s="38">
        <f t="shared" ca="1" si="34"/>
        <v>0</v>
      </c>
    </row>
    <row r="1122" spans="1:23" s="36" customFormat="1" ht="18.75">
      <c r="A1122" s="34"/>
      <c r="B1122" s="39"/>
      <c r="C1122" s="39"/>
      <c r="D1122" s="35"/>
      <c r="E1122" s="40"/>
      <c r="F1122" s="39"/>
      <c r="G1122" s="39"/>
      <c r="H1122" s="39"/>
      <c r="I1122" s="34"/>
      <c r="J1122" s="34"/>
      <c r="K1122" s="34"/>
      <c r="L1122" s="34"/>
      <c r="M1122" s="43" t="str">
        <f ca="1">IFERROR(OFFSET('Maximum minutes'!$C$1,T1122,MATCH(IF(G1122&lt;&gt;"",G1122,F1122),OFFSET('Maximum minutes'!$C$1,T1122-1,0,1,U1122+1),0)-1)*IF(OR(ISNUMBER(J1122),J1122="sans examen"),1,0)*IF(W1122&lt;MinDate,1,0),"")</f>
        <v/>
      </c>
      <c r="N1122" s="36">
        <f t="shared" ca="1" si="35"/>
        <v>0</v>
      </c>
      <c r="O1122" s="36" t="e">
        <f ca="1">LEFT(OFFSET(Lists!$Q$2,MATCH(E1122,Lists!$R$3:$R$19,0),0),4)</f>
        <v>#N/A</v>
      </c>
      <c r="P1122" s="36" t="e">
        <f ca="1">MATCH(O1122,Lists!$S$2:$S$640,1)</f>
        <v>#N/A</v>
      </c>
      <c r="Q1122" s="36" t="e">
        <f ca="1">MATCH(LEFT(OFFSET(Lists!$Q$2,MATCH(E1122,Lists!$R$3:$R$19,0)+1,0),4),Lists!$S$3:$S$640,1)</f>
        <v>#N/A</v>
      </c>
      <c r="R1122" s="36" t="e">
        <f ca="1">LEFT(OFFSET(Lists!$S$2,P1122-1+MATCH(F1122,OFFSET(Lists!$T$3,P1122-1,0,Q1122-P1122+1),0),0),6)</f>
        <v>#N/A</v>
      </c>
      <c r="S1122" s="36" t="e">
        <f ca="1">VLOOKUP(R1122,Lists!B:D,3,FALSE)</f>
        <v>#N/A</v>
      </c>
      <c r="T1122" s="36" t="str">
        <f>IF(F1122&lt;&gt;"",MATCH(R1122,'Maximum minutes'!B:B,0),"")</f>
        <v/>
      </c>
      <c r="U1122" s="36">
        <f ca="1">IF(F1122&lt;&gt;"",COUNTA(OFFSET('Maximum minutes'!$C$1,'Annexe A1 Cours'!T1122,0,1,50)),0)</f>
        <v>0</v>
      </c>
      <c r="V1122" s="37">
        <f ca="1">IFERROR(OFFSET('Maximum minutes'!$C$1,T1122+1,-1+MATCH(G1122,OFFSET('Maximum minutes'!$C$1,T1122-1,0,1,50),0)),0)</f>
        <v>0</v>
      </c>
      <c r="W1122" s="38">
        <f t="shared" ca="1" si="34"/>
        <v>0</v>
      </c>
    </row>
    <row r="1123" spans="1:23" s="36" customFormat="1" ht="18.75">
      <c r="A1123" s="34"/>
      <c r="B1123" s="39"/>
      <c r="C1123" s="39"/>
      <c r="D1123" s="35"/>
      <c r="E1123" s="40"/>
      <c r="F1123" s="39"/>
      <c r="G1123" s="39"/>
      <c r="H1123" s="39"/>
      <c r="I1123" s="34"/>
      <c r="J1123" s="34"/>
      <c r="K1123" s="34"/>
      <c r="L1123" s="34"/>
      <c r="M1123" s="43" t="str">
        <f ca="1">IFERROR(OFFSET('Maximum minutes'!$C$1,T1123,MATCH(IF(G1123&lt;&gt;"",G1123,F1123),OFFSET('Maximum minutes'!$C$1,T1123-1,0,1,U1123+1),0)-1)*IF(OR(ISNUMBER(J1123),J1123="sans examen"),1,0)*IF(W1123&lt;MinDate,1,0),"")</f>
        <v/>
      </c>
      <c r="N1123" s="36">
        <f t="shared" ca="1" si="35"/>
        <v>0</v>
      </c>
      <c r="O1123" s="36" t="e">
        <f ca="1">LEFT(OFFSET(Lists!$Q$2,MATCH(E1123,Lists!$R$3:$R$19,0),0),4)</f>
        <v>#N/A</v>
      </c>
      <c r="P1123" s="36" t="e">
        <f ca="1">MATCH(O1123,Lists!$S$2:$S$640,1)</f>
        <v>#N/A</v>
      </c>
      <c r="Q1123" s="36" t="e">
        <f ca="1">MATCH(LEFT(OFFSET(Lists!$Q$2,MATCH(E1123,Lists!$R$3:$R$19,0)+1,0),4),Lists!$S$3:$S$640,1)</f>
        <v>#N/A</v>
      </c>
      <c r="R1123" s="36" t="e">
        <f ca="1">LEFT(OFFSET(Lists!$S$2,P1123-1+MATCH(F1123,OFFSET(Lists!$T$3,P1123-1,0,Q1123-P1123+1),0),0),6)</f>
        <v>#N/A</v>
      </c>
      <c r="S1123" s="36" t="e">
        <f ca="1">VLOOKUP(R1123,Lists!B:D,3,FALSE)</f>
        <v>#N/A</v>
      </c>
      <c r="T1123" s="36" t="str">
        <f>IF(F1123&lt;&gt;"",MATCH(R1123,'Maximum minutes'!B:B,0),"")</f>
        <v/>
      </c>
      <c r="U1123" s="36">
        <f ca="1">IF(F1123&lt;&gt;"",COUNTA(OFFSET('Maximum minutes'!$C$1,'Annexe A1 Cours'!T1123,0,1,50)),0)</f>
        <v>0</v>
      </c>
      <c r="V1123" s="37">
        <f ca="1">IFERROR(OFFSET('Maximum minutes'!$C$1,T1123+1,-1+MATCH(G1123,OFFSET('Maximum minutes'!$C$1,T1123-1,0,1,50),0)),0)</f>
        <v>0</v>
      </c>
      <c r="W1123" s="38">
        <f t="shared" ca="1" si="34"/>
        <v>0</v>
      </c>
    </row>
    <row r="1124" spans="1:23" s="36" customFormat="1" ht="18.75">
      <c r="A1124" s="34"/>
      <c r="B1124" s="39"/>
      <c r="C1124" s="39"/>
      <c r="D1124" s="35"/>
      <c r="E1124" s="40"/>
      <c r="F1124" s="39"/>
      <c r="G1124" s="39"/>
      <c r="H1124" s="39"/>
      <c r="I1124" s="34"/>
      <c r="J1124" s="34"/>
      <c r="K1124" s="34"/>
      <c r="L1124" s="34"/>
      <c r="M1124" s="43" t="str">
        <f ca="1">IFERROR(OFFSET('Maximum minutes'!$C$1,T1124,MATCH(IF(G1124&lt;&gt;"",G1124,F1124),OFFSET('Maximum minutes'!$C$1,T1124-1,0,1,U1124+1),0)-1)*IF(OR(ISNUMBER(J1124),J1124="sans examen"),1,0)*IF(W1124&lt;MinDate,1,0),"")</f>
        <v/>
      </c>
      <c r="N1124" s="36">
        <f t="shared" ca="1" si="35"/>
        <v>0</v>
      </c>
      <c r="O1124" s="36" t="e">
        <f ca="1">LEFT(OFFSET(Lists!$Q$2,MATCH(E1124,Lists!$R$3:$R$19,0),0),4)</f>
        <v>#N/A</v>
      </c>
      <c r="P1124" s="36" t="e">
        <f ca="1">MATCH(O1124,Lists!$S$2:$S$640,1)</f>
        <v>#N/A</v>
      </c>
      <c r="Q1124" s="36" t="e">
        <f ca="1">MATCH(LEFT(OFFSET(Lists!$Q$2,MATCH(E1124,Lists!$R$3:$R$19,0)+1,0),4),Lists!$S$3:$S$640,1)</f>
        <v>#N/A</v>
      </c>
      <c r="R1124" s="36" t="e">
        <f ca="1">LEFT(OFFSET(Lists!$S$2,P1124-1+MATCH(F1124,OFFSET(Lists!$T$3,P1124-1,0,Q1124-P1124+1),0),0),6)</f>
        <v>#N/A</v>
      </c>
      <c r="S1124" s="36" t="e">
        <f ca="1">VLOOKUP(R1124,Lists!B:D,3,FALSE)</f>
        <v>#N/A</v>
      </c>
      <c r="T1124" s="36" t="str">
        <f>IF(F1124&lt;&gt;"",MATCH(R1124,'Maximum minutes'!B:B,0),"")</f>
        <v/>
      </c>
      <c r="U1124" s="36">
        <f ca="1">IF(F1124&lt;&gt;"",COUNTA(OFFSET('Maximum minutes'!$C$1,'Annexe A1 Cours'!T1124,0,1,50)),0)</f>
        <v>0</v>
      </c>
      <c r="V1124" s="37">
        <f ca="1">IFERROR(OFFSET('Maximum minutes'!$C$1,T1124+1,-1+MATCH(G1124,OFFSET('Maximum minutes'!$C$1,T1124-1,0,1,50),0)),0)</f>
        <v>0</v>
      </c>
      <c r="W1124" s="38">
        <f t="shared" ca="1" si="34"/>
        <v>0</v>
      </c>
    </row>
    <row r="1125" spans="1:23" s="36" customFormat="1" ht="18.75">
      <c r="A1125" s="34"/>
      <c r="B1125" s="39"/>
      <c r="C1125" s="39"/>
      <c r="D1125" s="35"/>
      <c r="E1125" s="40"/>
      <c r="F1125" s="39"/>
      <c r="G1125" s="39"/>
      <c r="H1125" s="39"/>
      <c r="I1125" s="34"/>
      <c r="J1125" s="34"/>
      <c r="K1125" s="34"/>
      <c r="L1125" s="34"/>
      <c r="M1125" s="43" t="str">
        <f ca="1">IFERROR(OFFSET('Maximum minutes'!$C$1,T1125,MATCH(IF(G1125&lt;&gt;"",G1125,F1125),OFFSET('Maximum minutes'!$C$1,T1125-1,0,1,U1125+1),0)-1)*IF(OR(ISNUMBER(J1125),J1125="sans examen"),1,0)*IF(W1125&lt;MinDate,1,0),"")</f>
        <v/>
      </c>
      <c r="N1125" s="36">
        <f t="shared" ca="1" si="35"/>
        <v>0</v>
      </c>
      <c r="O1125" s="36" t="e">
        <f ca="1">LEFT(OFFSET(Lists!$Q$2,MATCH(E1125,Lists!$R$3:$R$19,0),0),4)</f>
        <v>#N/A</v>
      </c>
      <c r="P1125" s="36" t="e">
        <f ca="1">MATCH(O1125,Lists!$S$2:$S$640,1)</f>
        <v>#N/A</v>
      </c>
      <c r="Q1125" s="36" t="e">
        <f ca="1">MATCH(LEFT(OFFSET(Lists!$Q$2,MATCH(E1125,Lists!$R$3:$R$19,0)+1,0),4),Lists!$S$3:$S$640,1)</f>
        <v>#N/A</v>
      </c>
      <c r="R1125" s="36" t="e">
        <f ca="1">LEFT(OFFSET(Lists!$S$2,P1125-1+MATCH(F1125,OFFSET(Lists!$T$3,P1125-1,0,Q1125-P1125+1),0),0),6)</f>
        <v>#N/A</v>
      </c>
      <c r="S1125" s="36" t="e">
        <f ca="1">VLOOKUP(R1125,Lists!B:D,3,FALSE)</f>
        <v>#N/A</v>
      </c>
      <c r="T1125" s="36" t="str">
        <f>IF(F1125&lt;&gt;"",MATCH(R1125,'Maximum minutes'!B:B,0),"")</f>
        <v/>
      </c>
      <c r="U1125" s="36">
        <f ca="1">IF(F1125&lt;&gt;"",COUNTA(OFFSET('Maximum minutes'!$C$1,'Annexe A1 Cours'!T1125,0,1,50)),0)</f>
        <v>0</v>
      </c>
      <c r="V1125" s="37">
        <f ca="1">IFERROR(OFFSET('Maximum minutes'!$C$1,T1125+1,-1+MATCH(G1125,OFFSET('Maximum minutes'!$C$1,T1125-1,0,1,50),0)),0)</f>
        <v>0</v>
      </c>
      <c r="W1125" s="38">
        <f t="shared" ca="1" si="34"/>
        <v>0</v>
      </c>
    </row>
    <row r="1126" spans="1:23" s="36" customFormat="1" ht="18.75">
      <c r="A1126" s="34"/>
      <c r="B1126" s="39"/>
      <c r="C1126" s="39"/>
      <c r="D1126" s="35"/>
      <c r="E1126" s="40"/>
      <c r="F1126" s="39"/>
      <c r="G1126" s="39"/>
      <c r="H1126" s="39"/>
      <c r="I1126" s="34"/>
      <c r="J1126" s="34"/>
      <c r="K1126" s="34"/>
      <c r="L1126" s="34"/>
      <c r="M1126" s="43" t="str">
        <f ca="1">IFERROR(OFFSET('Maximum minutes'!$C$1,T1126,MATCH(IF(G1126&lt;&gt;"",G1126,F1126),OFFSET('Maximum minutes'!$C$1,T1126-1,0,1,U1126+1),0)-1)*IF(OR(ISNUMBER(J1126),J1126="sans examen"),1,0)*IF(W1126&lt;MinDate,1,0),"")</f>
        <v/>
      </c>
      <c r="N1126" s="36">
        <f t="shared" ca="1" si="35"/>
        <v>0</v>
      </c>
      <c r="O1126" s="36" t="e">
        <f ca="1">LEFT(OFFSET(Lists!$Q$2,MATCH(E1126,Lists!$R$3:$R$19,0),0),4)</f>
        <v>#N/A</v>
      </c>
      <c r="P1126" s="36" t="e">
        <f ca="1">MATCH(O1126,Lists!$S$2:$S$640,1)</f>
        <v>#N/A</v>
      </c>
      <c r="Q1126" s="36" t="e">
        <f ca="1">MATCH(LEFT(OFFSET(Lists!$Q$2,MATCH(E1126,Lists!$R$3:$R$19,0)+1,0),4),Lists!$S$3:$S$640,1)</f>
        <v>#N/A</v>
      </c>
      <c r="R1126" s="36" t="e">
        <f ca="1">LEFT(OFFSET(Lists!$S$2,P1126-1+MATCH(F1126,OFFSET(Lists!$T$3,P1126-1,0,Q1126-P1126+1),0),0),6)</f>
        <v>#N/A</v>
      </c>
      <c r="S1126" s="36" t="e">
        <f ca="1">VLOOKUP(R1126,Lists!B:D,3,FALSE)</f>
        <v>#N/A</v>
      </c>
      <c r="T1126" s="36" t="str">
        <f>IF(F1126&lt;&gt;"",MATCH(R1126,'Maximum minutes'!B:B,0),"")</f>
        <v/>
      </c>
      <c r="U1126" s="36">
        <f ca="1">IF(F1126&lt;&gt;"",COUNTA(OFFSET('Maximum minutes'!$C$1,'Annexe A1 Cours'!T1126,0,1,50)),0)</f>
        <v>0</v>
      </c>
      <c r="V1126" s="37">
        <f ca="1">IFERROR(OFFSET('Maximum minutes'!$C$1,T1126+1,-1+MATCH(G1126,OFFSET('Maximum minutes'!$C$1,T1126-1,0,1,50),0)),0)</f>
        <v>0</v>
      </c>
      <c r="W1126" s="38">
        <f t="shared" ca="1" si="34"/>
        <v>0</v>
      </c>
    </row>
    <row r="1127" spans="1:23" s="36" customFormat="1" ht="18.75">
      <c r="A1127" s="34"/>
      <c r="B1127" s="39"/>
      <c r="C1127" s="39"/>
      <c r="D1127" s="35"/>
      <c r="E1127" s="40"/>
      <c r="F1127" s="39"/>
      <c r="G1127" s="39"/>
      <c r="H1127" s="39"/>
      <c r="I1127" s="34"/>
      <c r="J1127" s="34"/>
      <c r="K1127" s="34"/>
      <c r="L1127" s="34"/>
      <c r="M1127" s="43" t="str">
        <f ca="1">IFERROR(OFFSET('Maximum minutes'!$C$1,T1127,MATCH(IF(G1127&lt;&gt;"",G1127,F1127),OFFSET('Maximum minutes'!$C$1,T1127-1,0,1,U1127+1),0)-1)*IF(OR(ISNUMBER(J1127),J1127="sans examen"),1,0)*IF(W1127&lt;MinDate,1,0),"")</f>
        <v/>
      </c>
      <c r="N1127" s="36">
        <f t="shared" ca="1" si="35"/>
        <v>0</v>
      </c>
      <c r="O1127" s="36" t="e">
        <f ca="1">LEFT(OFFSET(Lists!$Q$2,MATCH(E1127,Lists!$R$3:$R$19,0),0),4)</f>
        <v>#N/A</v>
      </c>
      <c r="P1127" s="36" t="e">
        <f ca="1">MATCH(O1127,Lists!$S$2:$S$640,1)</f>
        <v>#N/A</v>
      </c>
      <c r="Q1127" s="36" t="e">
        <f ca="1">MATCH(LEFT(OFFSET(Lists!$Q$2,MATCH(E1127,Lists!$R$3:$R$19,0)+1,0),4),Lists!$S$3:$S$640,1)</f>
        <v>#N/A</v>
      </c>
      <c r="R1127" s="36" t="e">
        <f ca="1">LEFT(OFFSET(Lists!$S$2,P1127-1+MATCH(F1127,OFFSET(Lists!$T$3,P1127-1,0,Q1127-P1127+1),0),0),6)</f>
        <v>#N/A</v>
      </c>
      <c r="S1127" s="36" t="e">
        <f ca="1">VLOOKUP(R1127,Lists!B:D,3,FALSE)</f>
        <v>#N/A</v>
      </c>
      <c r="T1127" s="36" t="str">
        <f>IF(F1127&lt;&gt;"",MATCH(R1127,'Maximum minutes'!B:B,0),"")</f>
        <v/>
      </c>
      <c r="U1127" s="36">
        <f ca="1">IF(F1127&lt;&gt;"",COUNTA(OFFSET('Maximum minutes'!$C$1,'Annexe A1 Cours'!T1127,0,1,50)),0)</f>
        <v>0</v>
      </c>
      <c r="V1127" s="37">
        <f ca="1">IFERROR(OFFSET('Maximum minutes'!$C$1,T1127+1,-1+MATCH(G1127,OFFSET('Maximum minutes'!$C$1,T1127-1,0,1,50),0)),0)</f>
        <v>0</v>
      </c>
      <c r="W1127" s="38">
        <f t="shared" ca="1" si="34"/>
        <v>0</v>
      </c>
    </row>
    <row r="1128" spans="1:23" s="36" customFormat="1" ht="18.75">
      <c r="A1128" s="34"/>
      <c r="B1128" s="39"/>
      <c r="C1128" s="39"/>
      <c r="D1128" s="35"/>
      <c r="E1128" s="40"/>
      <c r="F1128" s="39"/>
      <c r="G1128" s="39"/>
      <c r="H1128" s="39"/>
      <c r="I1128" s="34"/>
      <c r="J1128" s="34"/>
      <c r="K1128" s="34"/>
      <c r="L1128" s="34"/>
      <c r="M1128" s="43" t="str">
        <f ca="1">IFERROR(OFFSET('Maximum minutes'!$C$1,T1128,MATCH(IF(G1128&lt;&gt;"",G1128,F1128),OFFSET('Maximum minutes'!$C$1,T1128-1,0,1,U1128+1),0)-1)*IF(OR(ISNUMBER(J1128),J1128="sans examen"),1,0)*IF(W1128&lt;MinDate,1,0),"")</f>
        <v/>
      </c>
      <c r="N1128" s="36">
        <f t="shared" ca="1" si="35"/>
        <v>0</v>
      </c>
      <c r="O1128" s="36" t="e">
        <f ca="1">LEFT(OFFSET(Lists!$Q$2,MATCH(E1128,Lists!$R$3:$R$19,0),0),4)</f>
        <v>#N/A</v>
      </c>
      <c r="P1128" s="36" t="e">
        <f ca="1">MATCH(O1128,Lists!$S$2:$S$640,1)</f>
        <v>#N/A</v>
      </c>
      <c r="Q1128" s="36" t="e">
        <f ca="1">MATCH(LEFT(OFFSET(Lists!$Q$2,MATCH(E1128,Lists!$R$3:$R$19,0)+1,0),4),Lists!$S$3:$S$640,1)</f>
        <v>#N/A</v>
      </c>
      <c r="R1128" s="36" t="e">
        <f ca="1">LEFT(OFFSET(Lists!$S$2,P1128-1+MATCH(F1128,OFFSET(Lists!$T$3,P1128-1,0,Q1128-P1128+1),0),0),6)</f>
        <v>#N/A</v>
      </c>
      <c r="S1128" s="36" t="e">
        <f ca="1">VLOOKUP(R1128,Lists!B:D,3,FALSE)</f>
        <v>#N/A</v>
      </c>
      <c r="T1128" s="36" t="str">
        <f>IF(F1128&lt;&gt;"",MATCH(R1128,'Maximum minutes'!B:B,0),"")</f>
        <v/>
      </c>
      <c r="U1128" s="36">
        <f ca="1">IF(F1128&lt;&gt;"",COUNTA(OFFSET('Maximum minutes'!$C$1,'Annexe A1 Cours'!T1128,0,1,50)),0)</f>
        <v>0</v>
      </c>
      <c r="V1128" s="37">
        <f ca="1">IFERROR(OFFSET('Maximum minutes'!$C$1,T1128+1,-1+MATCH(G1128,OFFSET('Maximum minutes'!$C$1,T1128-1,0,1,50),0)),0)</f>
        <v>0</v>
      </c>
      <c r="W1128" s="38">
        <f t="shared" ca="1" si="34"/>
        <v>0</v>
      </c>
    </row>
    <row r="1129" spans="1:23" s="36" customFormat="1" ht="18.75">
      <c r="A1129" s="34"/>
      <c r="B1129" s="39"/>
      <c r="C1129" s="39"/>
      <c r="D1129" s="35"/>
      <c r="E1129" s="40"/>
      <c r="F1129" s="39"/>
      <c r="G1129" s="39"/>
      <c r="H1129" s="39"/>
      <c r="I1129" s="34"/>
      <c r="J1129" s="34"/>
      <c r="K1129" s="34"/>
      <c r="L1129" s="34"/>
      <c r="M1129" s="43" t="str">
        <f ca="1">IFERROR(OFFSET('Maximum minutes'!$C$1,T1129,MATCH(IF(G1129&lt;&gt;"",G1129,F1129),OFFSET('Maximum minutes'!$C$1,T1129-1,0,1,U1129+1),0)-1)*IF(OR(ISNUMBER(J1129),J1129="sans examen"),1,0)*IF(W1129&lt;MinDate,1,0),"")</f>
        <v/>
      </c>
      <c r="N1129" s="36">
        <f t="shared" ca="1" si="35"/>
        <v>0</v>
      </c>
      <c r="O1129" s="36" t="e">
        <f ca="1">LEFT(OFFSET(Lists!$Q$2,MATCH(E1129,Lists!$R$3:$R$19,0),0),4)</f>
        <v>#N/A</v>
      </c>
      <c r="P1129" s="36" t="e">
        <f ca="1">MATCH(O1129,Lists!$S$2:$S$640,1)</f>
        <v>#N/A</v>
      </c>
      <c r="Q1129" s="36" t="e">
        <f ca="1">MATCH(LEFT(OFFSET(Lists!$Q$2,MATCH(E1129,Lists!$R$3:$R$19,0)+1,0),4),Lists!$S$3:$S$640,1)</f>
        <v>#N/A</v>
      </c>
      <c r="R1129" s="36" t="e">
        <f ca="1">LEFT(OFFSET(Lists!$S$2,P1129-1+MATCH(F1129,OFFSET(Lists!$T$3,P1129-1,0,Q1129-P1129+1),0),0),6)</f>
        <v>#N/A</v>
      </c>
      <c r="S1129" s="36" t="e">
        <f ca="1">VLOOKUP(R1129,Lists!B:D,3,FALSE)</f>
        <v>#N/A</v>
      </c>
      <c r="T1129" s="36" t="str">
        <f>IF(F1129&lt;&gt;"",MATCH(R1129,'Maximum minutes'!B:B,0),"")</f>
        <v/>
      </c>
      <c r="U1129" s="36">
        <f ca="1">IF(F1129&lt;&gt;"",COUNTA(OFFSET('Maximum minutes'!$C$1,'Annexe A1 Cours'!T1129,0,1,50)),0)</f>
        <v>0</v>
      </c>
      <c r="V1129" s="37">
        <f ca="1">IFERROR(OFFSET('Maximum minutes'!$C$1,T1129+1,-1+MATCH(G1129,OFFSET('Maximum minutes'!$C$1,T1129-1,0,1,50),0)),0)</f>
        <v>0</v>
      </c>
      <c r="W1129" s="38">
        <f t="shared" ca="1" si="34"/>
        <v>0</v>
      </c>
    </row>
    <row r="1130" spans="1:23" s="36" customFormat="1" ht="18.75">
      <c r="A1130" s="34"/>
      <c r="B1130" s="39"/>
      <c r="C1130" s="39"/>
      <c r="D1130" s="35"/>
      <c r="E1130" s="40"/>
      <c r="F1130" s="39"/>
      <c r="G1130" s="39"/>
      <c r="H1130" s="39"/>
      <c r="I1130" s="34"/>
      <c r="J1130" s="34"/>
      <c r="K1130" s="34"/>
      <c r="L1130" s="34"/>
      <c r="M1130" s="43" t="str">
        <f ca="1">IFERROR(OFFSET('Maximum minutes'!$C$1,T1130,MATCH(IF(G1130&lt;&gt;"",G1130,F1130),OFFSET('Maximum minutes'!$C$1,T1130-1,0,1,U1130+1),0)-1)*IF(OR(ISNUMBER(J1130),J1130="sans examen"),1,0)*IF(W1130&lt;MinDate,1,0),"")</f>
        <v/>
      </c>
      <c r="N1130" s="36">
        <f t="shared" ca="1" si="35"/>
        <v>0</v>
      </c>
      <c r="O1130" s="36" t="e">
        <f ca="1">LEFT(OFFSET(Lists!$Q$2,MATCH(E1130,Lists!$R$3:$R$19,0),0),4)</f>
        <v>#N/A</v>
      </c>
      <c r="P1130" s="36" t="e">
        <f ca="1">MATCH(O1130,Lists!$S$2:$S$640,1)</f>
        <v>#N/A</v>
      </c>
      <c r="Q1130" s="36" t="e">
        <f ca="1">MATCH(LEFT(OFFSET(Lists!$Q$2,MATCH(E1130,Lists!$R$3:$R$19,0)+1,0),4),Lists!$S$3:$S$640,1)</f>
        <v>#N/A</v>
      </c>
      <c r="R1130" s="36" t="e">
        <f ca="1">LEFT(OFFSET(Lists!$S$2,P1130-1+MATCH(F1130,OFFSET(Lists!$T$3,P1130-1,0,Q1130-P1130+1),0),0),6)</f>
        <v>#N/A</v>
      </c>
      <c r="S1130" s="36" t="e">
        <f ca="1">VLOOKUP(R1130,Lists!B:D,3,FALSE)</f>
        <v>#N/A</v>
      </c>
      <c r="T1130" s="36" t="str">
        <f>IF(F1130&lt;&gt;"",MATCH(R1130,'Maximum minutes'!B:B,0),"")</f>
        <v/>
      </c>
      <c r="U1130" s="36">
        <f ca="1">IF(F1130&lt;&gt;"",COUNTA(OFFSET('Maximum minutes'!$C$1,'Annexe A1 Cours'!T1130,0,1,50)),0)</f>
        <v>0</v>
      </c>
      <c r="V1130" s="37">
        <f ca="1">IFERROR(OFFSET('Maximum minutes'!$C$1,T1130+1,-1+MATCH(G1130,OFFSET('Maximum minutes'!$C$1,T1130-1,0,1,50),0)),0)</f>
        <v>0</v>
      </c>
      <c r="W1130" s="38">
        <f t="shared" ca="1" si="34"/>
        <v>0</v>
      </c>
    </row>
    <row r="1131" spans="1:23" s="36" customFormat="1" ht="18.75">
      <c r="A1131" s="34"/>
      <c r="B1131" s="39"/>
      <c r="C1131" s="39"/>
      <c r="D1131" s="35"/>
      <c r="E1131" s="40"/>
      <c r="F1131" s="39"/>
      <c r="G1131" s="39"/>
      <c r="H1131" s="39"/>
      <c r="I1131" s="34"/>
      <c r="J1131" s="34"/>
      <c r="K1131" s="34"/>
      <c r="L1131" s="34"/>
      <c r="M1131" s="43" t="str">
        <f ca="1">IFERROR(OFFSET('Maximum minutes'!$C$1,T1131,MATCH(IF(G1131&lt;&gt;"",G1131,F1131),OFFSET('Maximum minutes'!$C$1,T1131-1,0,1,U1131+1),0)-1)*IF(OR(ISNUMBER(J1131),J1131="sans examen"),1,0)*IF(W1131&lt;MinDate,1,0),"")</f>
        <v/>
      </c>
      <c r="N1131" s="36">
        <f t="shared" ca="1" si="35"/>
        <v>0</v>
      </c>
      <c r="O1131" s="36" t="e">
        <f ca="1">LEFT(OFFSET(Lists!$Q$2,MATCH(E1131,Lists!$R$3:$R$19,0),0),4)</f>
        <v>#N/A</v>
      </c>
      <c r="P1131" s="36" t="e">
        <f ca="1">MATCH(O1131,Lists!$S$2:$S$640,1)</f>
        <v>#N/A</v>
      </c>
      <c r="Q1131" s="36" t="e">
        <f ca="1">MATCH(LEFT(OFFSET(Lists!$Q$2,MATCH(E1131,Lists!$R$3:$R$19,0)+1,0),4),Lists!$S$3:$S$640,1)</f>
        <v>#N/A</v>
      </c>
      <c r="R1131" s="36" t="e">
        <f ca="1">LEFT(OFFSET(Lists!$S$2,P1131-1+MATCH(F1131,OFFSET(Lists!$T$3,P1131-1,0,Q1131-P1131+1),0),0),6)</f>
        <v>#N/A</v>
      </c>
      <c r="S1131" s="36" t="e">
        <f ca="1">VLOOKUP(R1131,Lists!B:D,3,FALSE)</f>
        <v>#N/A</v>
      </c>
      <c r="T1131" s="36" t="str">
        <f>IF(F1131&lt;&gt;"",MATCH(R1131,'Maximum minutes'!B:B,0),"")</f>
        <v/>
      </c>
      <c r="U1131" s="36">
        <f ca="1">IF(F1131&lt;&gt;"",COUNTA(OFFSET('Maximum minutes'!$C$1,'Annexe A1 Cours'!T1131,0,1,50)),0)</f>
        <v>0</v>
      </c>
      <c r="V1131" s="37">
        <f ca="1">IFERROR(OFFSET('Maximum minutes'!$C$1,T1131+1,-1+MATCH(G1131,OFFSET('Maximum minutes'!$C$1,T1131-1,0,1,50),0)),0)</f>
        <v>0</v>
      </c>
      <c r="W1131" s="38">
        <f t="shared" ca="1" si="34"/>
        <v>0</v>
      </c>
    </row>
    <row r="1132" spans="1:23" s="36" customFormat="1" ht="18.75">
      <c r="A1132" s="34"/>
      <c r="B1132" s="39"/>
      <c r="C1132" s="39"/>
      <c r="D1132" s="35"/>
      <c r="E1132" s="40"/>
      <c r="F1132" s="39"/>
      <c r="G1132" s="39"/>
      <c r="H1132" s="39"/>
      <c r="I1132" s="34"/>
      <c r="J1132" s="34"/>
      <c r="K1132" s="34"/>
      <c r="L1132" s="34"/>
      <c r="M1132" s="43" t="str">
        <f ca="1">IFERROR(OFFSET('Maximum minutes'!$C$1,T1132,MATCH(IF(G1132&lt;&gt;"",G1132,F1132),OFFSET('Maximum minutes'!$C$1,T1132-1,0,1,U1132+1),0)-1)*IF(OR(ISNUMBER(J1132),J1132="sans examen"),1,0)*IF(W1132&lt;MinDate,1,0),"")</f>
        <v/>
      </c>
      <c r="N1132" s="36">
        <f t="shared" ca="1" si="35"/>
        <v>0</v>
      </c>
      <c r="O1132" s="36" t="e">
        <f ca="1">LEFT(OFFSET(Lists!$Q$2,MATCH(E1132,Lists!$R$3:$R$19,0),0),4)</f>
        <v>#N/A</v>
      </c>
      <c r="P1132" s="36" t="e">
        <f ca="1">MATCH(O1132,Lists!$S$2:$S$640,1)</f>
        <v>#N/A</v>
      </c>
      <c r="Q1132" s="36" t="e">
        <f ca="1">MATCH(LEFT(OFFSET(Lists!$Q$2,MATCH(E1132,Lists!$R$3:$R$19,0)+1,0),4),Lists!$S$3:$S$640,1)</f>
        <v>#N/A</v>
      </c>
      <c r="R1132" s="36" t="e">
        <f ca="1">LEFT(OFFSET(Lists!$S$2,P1132-1+MATCH(F1132,OFFSET(Lists!$T$3,P1132-1,0,Q1132-P1132+1),0),0),6)</f>
        <v>#N/A</v>
      </c>
      <c r="S1132" s="36" t="e">
        <f ca="1">VLOOKUP(R1132,Lists!B:D,3,FALSE)</f>
        <v>#N/A</v>
      </c>
      <c r="T1132" s="36" t="str">
        <f>IF(F1132&lt;&gt;"",MATCH(R1132,'Maximum minutes'!B:B,0),"")</f>
        <v/>
      </c>
      <c r="U1132" s="36">
        <f ca="1">IF(F1132&lt;&gt;"",COUNTA(OFFSET('Maximum minutes'!$C$1,'Annexe A1 Cours'!T1132,0,1,50)),0)</f>
        <v>0</v>
      </c>
      <c r="V1132" s="37">
        <f ca="1">IFERROR(OFFSET('Maximum minutes'!$C$1,T1132+1,-1+MATCH(G1132,OFFSET('Maximum minutes'!$C$1,T1132-1,0,1,50),0)),0)</f>
        <v>0</v>
      </c>
      <c r="W1132" s="38">
        <f t="shared" ca="1" si="34"/>
        <v>0</v>
      </c>
    </row>
    <row r="1133" spans="1:23" s="36" customFormat="1" ht="18.75">
      <c r="A1133" s="34"/>
      <c r="B1133" s="39"/>
      <c r="C1133" s="39"/>
      <c r="D1133" s="35"/>
      <c r="E1133" s="40"/>
      <c r="F1133" s="39"/>
      <c r="G1133" s="39"/>
      <c r="H1133" s="39"/>
      <c r="I1133" s="34"/>
      <c r="J1133" s="34"/>
      <c r="K1133" s="34"/>
      <c r="L1133" s="34"/>
      <c r="M1133" s="43" t="str">
        <f ca="1">IFERROR(OFFSET('Maximum minutes'!$C$1,T1133,MATCH(IF(G1133&lt;&gt;"",G1133,F1133),OFFSET('Maximum minutes'!$C$1,T1133-1,0,1,U1133+1),0)-1)*IF(OR(ISNUMBER(J1133),J1133="sans examen"),1,0)*IF(W1133&lt;MinDate,1,0),"")</f>
        <v/>
      </c>
      <c r="N1133" s="36">
        <f t="shared" ca="1" si="35"/>
        <v>0</v>
      </c>
      <c r="O1133" s="36" t="e">
        <f ca="1">LEFT(OFFSET(Lists!$Q$2,MATCH(E1133,Lists!$R$3:$R$19,0),0),4)</f>
        <v>#N/A</v>
      </c>
      <c r="P1133" s="36" t="e">
        <f ca="1">MATCH(O1133,Lists!$S$2:$S$640,1)</f>
        <v>#N/A</v>
      </c>
      <c r="Q1133" s="36" t="e">
        <f ca="1">MATCH(LEFT(OFFSET(Lists!$Q$2,MATCH(E1133,Lists!$R$3:$R$19,0)+1,0),4),Lists!$S$3:$S$640,1)</f>
        <v>#N/A</v>
      </c>
      <c r="R1133" s="36" t="e">
        <f ca="1">LEFT(OFFSET(Lists!$S$2,P1133-1+MATCH(F1133,OFFSET(Lists!$T$3,P1133-1,0,Q1133-P1133+1),0),0),6)</f>
        <v>#N/A</v>
      </c>
      <c r="S1133" s="36" t="e">
        <f ca="1">VLOOKUP(R1133,Lists!B:D,3,FALSE)</f>
        <v>#N/A</v>
      </c>
      <c r="T1133" s="36" t="str">
        <f>IF(F1133&lt;&gt;"",MATCH(R1133,'Maximum minutes'!B:B,0),"")</f>
        <v/>
      </c>
      <c r="U1133" s="36">
        <f ca="1">IF(F1133&lt;&gt;"",COUNTA(OFFSET('Maximum minutes'!$C$1,'Annexe A1 Cours'!T1133,0,1,50)),0)</f>
        <v>0</v>
      </c>
      <c r="V1133" s="37">
        <f ca="1">IFERROR(OFFSET('Maximum minutes'!$C$1,T1133+1,-1+MATCH(G1133,OFFSET('Maximum minutes'!$C$1,T1133-1,0,1,50),0)),0)</f>
        <v>0</v>
      </c>
      <c r="W1133" s="38">
        <f t="shared" ca="1" si="34"/>
        <v>0</v>
      </c>
    </row>
    <row r="1134" spans="1:23" s="36" customFormat="1" ht="18.75">
      <c r="A1134" s="34"/>
      <c r="B1134" s="39"/>
      <c r="C1134" s="39"/>
      <c r="D1134" s="35"/>
      <c r="E1134" s="40"/>
      <c r="F1134" s="39"/>
      <c r="G1134" s="39"/>
      <c r="H1134" s="39"/>
      <c r="I1134" s="34"/>
      <c r="J1134" s="34"/>
      <c r="K1134" s="34"/>
      <c r="L1134" s="34"/>
      <c r="M1134" s="43" t="str">
        <f ca="1">IFERROR(OFFSET('Maximum minutes'!$C$1,T1134,MATCH(IF(G1134&lt;&gt;"",G1134,F1134),OFFSET('Maximum minutes'!$C$1,T1134-1,0,1,U1134+1),0)-1)*IF(OR(ISNUMBER(J1134),J1134="sans examen"),1,0)*IF(W1134&lt;MinDate,1,0),"")</f>
        <v/>
      </c>
      <c r="N1134" s="36">
        <f t="shared" ca="1" si="35"/>
        <v>0</v>
      </c>
      <c r="O1134" s="36" t="e">
        <f ca="1">LEFT(OFFSET(Lists!$Q$2,MATCH(E1134,Lists!$R$3:$R$19,0),0),4)</f>
        <v>#N/A</v>
      </c>
      <c r="P1134" s="36" t="e">
        <f ca="1">MATCH(O1134,Lists!$S$2:$S$640,1)</f>
        <v>#N/A</v>
      </c>
      <c r="Q1134" s="36" t="e">
        <f ca="1">MATCH(LEFT(OFFSET(Lists!$Q$2,MATCH(E1134,Lists!$R$3:$R$19,0)+1,0),4),Lists!$S$3:$S$640,1)</f>
        <v>#N/A</v>
      </c>
      <c r="R1134" s="36" t="e">
        <f ca="1">LEFT(OFFSET(Lists!$S$2,P1134-1+MATCH(F1134,OFFSET(Lists!$T$3,P1134-1,0,Q1134-P1134+1),0),0),6)</f>
        <v>#N/A</v>
      </c>
      <c r="S1134" s="36" t="e">
        <f ca="1">VLOOKUP(R1134,Lists!B:D,3,FALSE)</f>
        <v>#N/A</v>
      </c>
      <c r="T1134" s="36" t="str">
        <f>IF(F1134&lt;&gt;"",MATCH(R1134,'Maximum minutes'!B:B,0),"")</f>
        <v/>
      </c>
      <c r="U1134" s="36">
        <f ca="1">IF(F1134&lt;&gt;"",COUNTA(OFFSET('Maximum minutes'!$C$1,'Annexe A1 Cours'!T1134,0,1,50)),0)</f>
        <v>0</v>
      </c>
      <c r="V1134" s="37">
        <f ca="1">IFERROR(OFFSET('Maximum minutes'!$C$1,T1134+1,-1+MATCH(G1134,OFFSET('Maximum minutes'!$C$1,T1134-1,0,1,50),0)),0)</f>
        <v>0</v>
      </c>
      <c r="W1134" s="38">
        <f t="shared" ca="1" si="34"/>
        <v>0</v>
      </c>
    </row>
    <row r="1135" spans="1:23" s="36" customFormat="1" ht="18.75">
      <c r="A1135" s="34"/>
      <c r="B1135" s="39"/>
      <c r="C1135" s="39"/>
      <c r="D1135" s="35"/>
      <c r="E1135" s="40"/>
      <c r="F1135" s="39"/>
      <c r="G1135" s="39"/>
      <c r="H1135" s="39"/>
      <c r="I1135" s="34"/>
      <c r="J1135" s="34"/>
      <c r="K1135" s="34"/>
      <c r="L1135" s="34"/>
      <c r="M1135" s="43" t="str">
        <f ca="1">IFERROR(OFFSET('Maximum minutes'!$C$1,T1135,MATCH(IF(G1135&lt;&gt;"",G1135,F1135),OFFSET('Maximum minutes'!$C$1,T1135-1,0,1,U1135+1),0)-1)*IF(OR(ISNUMBER(J1135),J1135="sans examen"),1,0)*IF(W1135&lt;MinDate,1,0),"")</f>
        <v/>
      </c>
      <c r="N1135" s="36">
        <f t="shared" ca="1" si="35"/>
        <v>0</v>
      </c>
      <c r="O1135" s="36" t="e">
        <f ca="1">LEFT(OFFSET(Lists!$Q$2,MATCH(E1135,Lists!$R$3:$R$19,0),0),4)</f>
        <v>#N/A</v>
      </c>
      <c r="P1135" s="36" t="e">
        <f ca="1">MATCH(O1135,Lists!$S$2:$S$640,1)</f>
        <v>#N/A</v>
      </c>
      <c r="Q1135" s="36" t="e">
        <f ca="1">MATCH(LEFT(OFFSET(Lists!$Q$2,MATCH(E1135,Lists!$R$3:$R$19,0)+1,0),4),Lists!$S$3:$S$640,1)</f>
        <v>#N/A</v>
      </c>
      <c r="R1135" s="36" t="e">
        <f ca="1">LEFT(OFFSET(Lists!$S$2,P1135-1+MATCH(F1135,OFFSET(Lists!$T$3,P1135-1,0,Q1135-P1135+1),0),0),6)</f>
        <v>#N/A</v>
      </c>
      <c r="S1135" s="36" t="e">
        <f ca="1">VLOOKUP(R1135,Lists!B:D,3,FALSE)</f>
        <v>#N/A</v>
      </c>
      <c r="T1135" s="36" t="str">
        <f>IF(F1135&lt;&gt;"",MATCH(R1135,'Maximum minutes'!B:B,0),"")</f>
        <v/>
      </c>
      <c r="U1135" s="36">
        <f ca="1">IF(F1135&lt;&gt;"",COUNTA(OFFSET('Maximum minutes'!$C$1,'Annexe A1 Cours'!T1135,0,1,50)),0)</f>
        <v>0</v>
      </c>
      <c r="V1135" s="37">
        <f ca="1">IFERROR(OFFSET('Maximum minutes'!$C$1,T1135+1,-1+MATCH(G1135,OFFSET('Maximum minutes'!$C$1,T1135-1,0,1,50),0)),0)</f>
        <v>0</v>
      </c>
      <c r="W1135" s="38">
        <f t="shared" ca="1" si="34"/>
        <v>0</v>
      </c>
    </row>
    <row r="1136" spans="1:23" s="36" customFormat="1" ht="18.75">
      <c r="A1136" s="34"/>
      <c r="B1136" s="39"/>
      <c r="C1136" s="39"/>
      <c r="D1136" s="35"/>
      <c r="E1136" s="40"/>
      <c r="F1136" s="39"/>
      <c r="G1136" s="39"/>
      <c r="H1136" s="39"/>
      <c r="I1136" s="34"/>
      <c r="J1136" s="34"/>
      <c r="K1136" s="34"/>
      <c r="L1136" s="34"/>
      <c r="M1136" s="43" t="str">
        <f ca="1">IFERROR(OFFSET('Maximum minutes'!$C$1,T1136,MATCH(IF(G1136&lt;&gt;"",G1136,F1136),OFFSET('Maximum minutes'!$C$1,T1136-1,0,1,U1136+1),0)-1)*IF(OR(ISNUMBER(J1136),J1136="sans examen"),1,0)*IF(W1136&lt;MinDate,1,0),"")</f>
        <v/>
      </c>
      <c r="N1136" s="36">
        <f t="shared" ca="1" si="35"/>
        <v>0</v>
      </c>
      <c r="O1136" s="36" t="e">
        <f ca="1">LEFT(OFFSET(Lists!$Q$2,MATCH(E1136,Lists!$R$3:$R$19,0),0),4)</f>
        <v>#N/A</v>
      </c>
      <c r="P1136" s="36" t="e">
        <f ca="1">MATCH(O1136,Lists!$S$2:$S$640,1)</f>
        <v>#N/A</v>
      </c>
      <c r="Q1136" s="36" t="e">
        <f ca="1">MATCH(LEFT(OFFSET(Lists!$Q$2,MATCH(E1136,Lists!$R$3:$R$19,0)+1,0),4),Lists!$S$3:$S$640,1)</f>
        <v>#N/A</v>
      </c>
      <c r="R1136" s="36" t="e">
        <f ca="1">LEFT(OFFSET(Lists!$S$2,P1136-1+MATCH(F1136,OFFSET(Lists!$T$3,P1136-1,0,Q1136-P1136+1),0),0),6)</f>
        <v>#N/A</v>
      </c>
      <c r="S1136" s="36" t="e">
        <f ca="1">VLOOKUP(R1136,Lists!B:D,3,FALSE)</f>
        <v>#N/A</v>
      </c>
      <c r="T1136" s="36" t="str">
        <f>IF(F1136&lt;&gt;"",MATCH(R1136,'Maximum minutes'!B:B,0),"")</f>
        <v/>
      </c>
      <c r="U1136" s="36">
        <f ca="1">IF(F1136&lt;&gt;"",COUNTA(OFFSET('Maximum minutes'!$C$1,'Annexe A1 Cours'!T1136,0,1,50)),0)</f>
        <v>0</v>
      </c>
      <c r="V1136" s="37">
        <f ca="1">IFERROR(OFFSET('Maximum minutes'!$C$1,T1136+1,-1+MATCH(G1136,OFFSET('Maximum minutes'!$C$1,T1136-1,0,1,50),0)),0)</f>
        <v>0</v>
      </c>
      <c r="W1136" s="38">
        <f t="shared" ca="1" si="34"/>
        <v>0</v>
      </c>
    </row>
    <row r="1137" spans="1:23" s="36" customFormat="1" ht="18.75">
      <c r="A1137" s="34"/>
      <c r="B1137" s="39"/>
      <c r="C1137" s="39"/>
      <c r="D1137" s="35"/>
      <c r="E1137" s="40"/>
      <c r="F1137" s="39"/>
      <c r="G1137" s="39"/>
      <c r="H1137" s="39"/>
      <c r="I1137" s="34"/>
      <c r="J1137" s="34"/>
      <c r="K1137" s="34"/>
      <c r="L1137" s="34"/>
      <c r="M1137" s="43" t="str">
        <f ca="1">IFERROR(OFFSET('Maximum minutes'!$C$1,T1137,MATCH(IF(G1137&lt;&gt;"",G1137,F1137),OFFSET('Maximum minutes'!$C$1,T1137-1,0,1,U1137+1),0)-1)*IF(OR(ISNUMBER(J1137),J1137="sans examen"),1,0)*IF(W1137&lt;MinDate,1,0),"")</f>
        <v/>
      </c>
      <c r="N1137" s="36">
        <f t="shared" ca="1" si="35"/>
        <v>0</v>
      </c>
      <c r="O1137" s="36" t="e">
        <f ca="1">LEFT(OFFSET(Lists!$Q$2,MATCH(E1137,Lists!$R$3:$R$19,0),0),4)</f>
        <v>#N/A</v>
      </c>
      <c r="P1137" s="36" t="e">
        <f ca="1">MATCH(O1137,Lists!$S$2:$S$640,1)</f>
        <v>#N/A</v>
      </c>
      <c r="Q1137" s="36" t="e">
        <f ca="1">MATCH(LEFT(OFFSET(Lists!$Q$2,MATCH(E1137,Lists!$R$3:$R$19,0)+1,0),4),Lists!$S$3:$S$640,1)</f>
        <v>#N/A</v>
      </c>
      <c r="R1137" s="36" t="e">
        <f ca="1">LEFT(OFFSET(Lists!$S$2,P1137-1+MATCH(F1137,OFFSET(Lists!$T$3,P1137-1,0,Q1137-P1137+1),0),0),6)</f>
        <v>#N/A</v>
      </c>
      <c r="S1137" s="36" t="e">
        <f ca="1">VLOOKUP(R1137,Lists!B:D,3,FALSE)</f>
        <v>#N/A</v>
      </c>
      <c r="T1137" s="36" t="str">
        <f>IF(F1137&lt;&gt;"",MATCH(R1137,'Maximum minutes'!B:B,0),"")</f>
        <v/>
      </c>
      <c r="U1137" s="36">
        <f ca="1">IF(F1137&lt;&gt;"",COUNTA(OFFSET('Maximum minutes'!$C$1,'Annexe A1 Cours'!T1137,0,1,50)),0)</f>
        <v>0</v>
      </c>
      <c r="V1137" s="37">
        <f ca="1">IFERROR(OFFSET('Maximum minutes'!$C$1,T1137+1,-1+MATCH(G1137,OFFSET('Maximum minutes'!$C$1,T1137-1,0,1,50),0)),0)</f>
        <v>0</v>
      </c>
      <c r="W1137" s="38">
        <f t="shared" ca="1" si="34"/>
        <v>0</v>
      </c>
    </row>
    <row r="1138" spans="1:23" s="36" customFormat="1" ht="18.75">
      <c r="A1138" s="34"/>
      <c r="B1138" s="39"/>
      <c r="C1138" s="39"/>
      <c r="D1138" s="35"/>
      <c r="E1138" s="40"/>
      <c r="F1138" s="39"/>
      <c r="G1138" s="39"/>
      <c r="H1138" s="39"/>
      <c r="I1138" s="34"/>
      <c r="J1138" s="34"/>
      <c r="K1138" s="34"/>
      <c r="L1138" s="34"/>
      <c r="M1138" s="43" t="str">
        <f ca="1">IFERROR(OFFSET('Maximum minutes'!$C$1,T1138,MATCH(IF(G1138&lt;&gt;"",G1138,F1138),OFFSET('Maximum minutes'!$C$1,T1138-1,0,1,U1138+1),0)-1)*IF(OR(ISNUMBER(J1138),J1138="sans examen"),1,0)*IF(W1138&lt;MinDate,1,0),"")</f>
        <v/>
      </c>
      <c r="N1138" s="36">
        <f t="shared" ca="1" si="35"/>
        <v>0</v>
      </c>
      <c r="O1138" s="36" t="e">
        <f ca="1">LEFT(OFFSET(Lists!$Q$2,MATCH(E1138,Lists!$R$3:$R$19,0),0),4)</f>
        <v>#N/A</v>
      </c>
      <c r="P1138" s="36" t="e">
        <f ca="1">MATCH(O1138,Lists!$S$2:$S$640,1)</f>
        <v>#N/A</v>
      </c>
      <c r="Q1138" s="36" t="e">
        <f ca="1">MATCH(LEFT(OFFSET(Lists!$Q$2,MATCH(E1138,Lists!$R$3:$R$19,0)+1,0),4),Lists!$S$3:$S$640,1)</f>
        <v>#N/A</v>
      </c>
      <c r="R1138" s="36" t="e">
        <f ca="1">LEFT(OFFSET(Lists!$S$2,P1138-1+MATCH(F1138,OFFSET(Lists!$T$3,P1138-1,0,Q1138-P1138+1),0),0),6)</f>
        <v>#N/A</v>
      </c>
      <c r="S1138" s="36" t="e">
        <f ca="1">VLOOKUP(R1138,Lists!B:D,3,FALSE)</f>
        <v>#N/A</v>
      </c>
      <c r="T1138" s="36" t="str">
        <f>IF(F1138&lt;&gt;"",MATCH(R1138,'Maximum minutes'!B:B,0),"")</f>
        <v/>
      </c>
      <c r="U1138" s="36">
        <f ca="1">IF(F1138&lt;&gt;"",COUNTA(OFFSET('Maximum minutes'!$C$1,'Annexe A1 Cours'!T1138,0,1,50)),0)</f>
        <v>0</v>
      </c>
      <c r="V1138" s="37">
        <f ca="1">IFERROR(OFFSET('Maximum minutes'!$C$1,T1138+1,-1+MATCH(G1138,OFFSET('Maximum minutes'!$C$1,T1138-1,0,1,50),0)),0)</f>
        <v>0</v>
      </c>
      <c r="W1138" s="38">
        <f t="shared" ca="1" si="34"/>
        <v>0</v>
      </c>
    </row>
    <row r="1139" spans="1:23" s="36" customFormat="1" ht="18.75">
      <c r="A1139" s="34"/>
      <c r="B1139" s="39"/>
      <c r="C1139" s="39"/>
      <c r="D1139" s="35"/>
      <c r="E1139" s="40"/>
      <c r="F1139" s="39"/>
      <c r="G1139" s="39"/>
      <c r="H1139" s="39"/>
      <c r="I1139" s="34"/>
      <c r="J1139" s="34"/>
      <c r="K1139" s="34"/>
      <c r="L1139" s="34"/>
      <c r="M1139" s="43" t="str">
        <f ca="1">IFERROR(OFFSET('Maximum minutes'!$C$1,T1139,MATCH(IF(G1139&lt;&gt;"",G1139,F1139),OFFSET('Maximum minutes'!$C$1,T1139-1,0,1,U1139+1),0)-1)*IF(OR(ISNUMBER(J1139),J1139="sans examen"),1,0)*IF(W1139&lt;MinDate,1,0),"")</f>
        <v/>
      </c>
      <c r="N1139" s="36">
        <f t="shared" ca="1" si="35"/>
        <v>0</v>
      </c>
      <c r="O1139" s="36" t="e">
        <f ca="1">LEFT(OFFSET(Lists!$Q$2,MATCH(E1139,Lists!$R$3:$R$19,0),0),4)</f>
        <v>#N/A</v>
      </c>
      <c r="P1139" s="36" t="e">
        <f ca="1">MATCH(O1139,Lists!$S$2:$S$640,1)</f>
        <v>#N/A</v>
      </c>
      <c r="Q1139" s="36" t="e">
        <f ca="1">MATCH(LEFT(OFFSET(Lists!$Q$2,MATCH(E1139,Lists!$R$3:$R$19,0)+1,0),4),Lists!$S$3:$S$640,1)</f>
        <v>#N/A</v>
      </c>
      <c r="R1139" s="36" t="e">
        <f ca="1">LEFT(OFFSET(Lists!$S$2,P1139-1+MATCH(F1139,OFFSET(Lists!$T$3,P1139-1,0,Q1139-P1139+1),0),0),6)</f>
        <v>#N/A</v>
      </c>
      <c r="S1139" s="36" t="e">
        <f ca="1">VLOOKUP(R1139,Lists!B:D,3,FALSE)</f>
        <v>#N/A</v>
      </c>
      <c r="T1139" s="36" t="str">
        <f>IF(F1139&lt;&gt;"",MATCH(R1139,'Maximum minutes'!B:B,0),"")</f>
        <v/>
      </c>
      <c r="U1139" s="36">
        <f ca="1">IF(F1139&lt;&gt;"",COUNTA(OFFSET('Maximum minutes'!$C$1,'Annexe A1 Cours'!T1139,0,1,50)),0)</f>
        <v>0</v>
      </c>
      <c r="V1139" s="37">
        <f ca="1">IFERROR(OFFSET('Maximum minutes'!$C$1,T1139+1,-1+MATCH(G1139,OFFSET('Maximum minutes'!$C$1,T1139-1,0,1,50),0)),0)</f>
        <v>0</v>
      </c>
      <c r="W1139" s="38">
        <f t="shared" ca="1" si="34"/>
        <v>0</v>
      </c>
    </row>
    <row r="1140" spans="1:23" s="36" customFormat="1" ht="18.75">
      <c r="A1140" s="34"/>
      <c r="B1140" s="39"/>
      <c r="C1140" s="39"/>
      <c r="D1140" s="35"/>
      <c r="E1140" s="40"/>
      <c r="F1140" s="39"/>
      <c r="G1140" s="39"/>
      <c r="H1140" s="39"/>
      <c r="I1140" s="34"/>
      <c r="J1140" s="34"/>
      <c r="K1140" s="34"/>
      <c r="L1140" s="34"/>
      <c r="M1140" s="43" t="str">
        <f ca="1">IFERROR(OFFSET('Maximum minutes'!$C$1,T1140,MATCH(IF(G1140&lt;&gt;"",G1140,F1140),OFFSET('Maximum minutes'!$C$1,T1140-1,0,1,U1140+1),0)-1)*IF(OR(ISNUMBER(J1140),J1140="sans examen"),1,0)*IF(W1140&lt;MinDate,1,0),"")</f>
        <v/>
      </c>
      <c r="N1140" s="36">
        <f t="shared" ca="1" si="35"/>
        <v>0</v>
      </c>
      <c r="O1140" s="36" t="e">
        <f ca="1">LEFT(OFFSET(Lists!$Q$2,MATCH(E1140,Lists!$R$3:$R$19,0),0),4)</f>
        <v>#N/A</v>
      </c>
      <c r="P1140" s="36" t="e">
        <f ca="1">MATCH(O1140,Lists!$S$2:$S$640,1)</f>
        <v>#N/A</v>
      </c>
      <c r="Q1140" s="36" t="e">
        <f ca="1">MATCH(LEFT(OFFSET(Lists!$Q$2,MATCH(E1140,Lists!$R$3:$R$19,0)+1,0),4),Lists!$S$3:$S$640,1)</f>
        <v>#N/A</v>
      </c>
      <c r="R1140" s="36" t="e">
        <f ca="1">LEFT(OFFSET(Lists!$S$2,P1140-1+MATCH(F1140,OFFSET(Lists!$T$3,P1140-1,0,Q1140-P1140+1),0),0),6)</f>
        <v>#N/A</v>
      </c>
      <c r="S1140" s="36" t="e">
        <f ca="1">VLOOKUP(R1140,Lists!B:D,3,FALSE)</f>
        <v>#N/A</v>
      </c>
      <c r="T1140" s="36" t="str">
        <f>IF(F1140&lt;&gt;"",MATCH(R1140,'Maximum minutes'!B:B,0),"")</f>
        <v/>
      </c>
      <c r="U1140" s="36">
        <f ca="1">IF(F1140&lt;&gt;"",COUNTA(OFFSET('Maximum minutes'!$C$1,'Annexe A1 Cours'!T1140,0,1,50)),0)</f>
        <v>0</v>
      </c>
      <c r="V1140" s="37">
        <f ca="1">IFERROR(OFFSET('Maximum minutes'!$C$1,T1140+1,-1+MATCH(G1140,OFFSET('Maximum minutes'!$C$1,T1140-1,0,1,50),0)),0)</f>
        <v>0</v>
      </c>
      <c r="W1140" s="38">
        <f t="shared" ca="1" si="34"/>
        <v>0</v>
      </c>
    </row>
    <row r="1141" spans="1:23" s="36" customFormat="1" ht="18.75">
      <c r="A1141" s="34"/>
      <c r="B1141" s="39"/>
      <c r="C1141" s="39"/>
      <c r="D1141" s="35"/>
      <c r="E1141" s="40"/>
      <c r="F1141" s="39"/>
      <c r="G1141" s="39"/>
      <c r="H1141" s="39"/>
      <c r="I1141" s="34"/>
      <c r="J1141" s="34"/>
      <c r="K1141" s="34"/>
      <c r="L1141" s="34"/>
      <c r="M1141" s="43" t="str">
        <f ca="1">IFERROR(OFFSET('Maximum minutes'!$C$1,T1141,MATCH(IF(G1141&lt;&gt;"",G1141,F1141),OFFSET('Maximum minutes'!$C$1,T1141-1,0,1,U1141+1),0)-1)*IF(OR(ISNUMBER(J1141),J1141="sans examen"),1,0)*IF(W1141&lt;MinDate,1,0),"")</f>
        <v/>
      </c>
      <c r="N1141" s="36">
        <f t="shared" ca="1" si="35"/>
        <v>0</v>
      </c>
      <c r="O1141" s="36" t="e">
        <f ca="1">LEFT(OFFSET(Lists!$Q$2,MATCH(E1141,Lists!$R$3:$R$19,0),0),4)</f>
        <v>#N/A</v>
      </c>
      <c r="P1141" s="36" t="e">
        <f ca="1">MATCH(O1141,Lists!$S$2:$S$640,1)</f>
        <v>#N/A</v>
      </c>
      <c r="Q1141" s="36" t="e">
        <f ca="1">MATCH(LEFT(OFFSET(Lists!$Q$2,MATCH(E1141,Lists!$R$3:$R$19,0)+1,0),4),Lists!$S$3:$S$640,1)</f>
        <v>#N/A</v>
      </c>
      <c r="R1141" s="36" t="e">
        <f ca="1">LEFT(OFFSET(Lists!$S$2,P1141-1+MATCH(F1141,OFFSET(Lists!$T$3,P1141-1,0,Q1141-P1141+1),0),0),6)</f>
        <v>#N/A</v>
      </c>
      <c r="S1141" s="36" t="e">
        <f ca="1">VLOOKUP(R1141,Lists!B:D,3,FALSE)</f>
        <v>#N/A</v>
      </c>
      <c r="T1141" s="36" t="str">
        <f>IF(F1141&lt;&gt;"",MATCH(R1141,'Maximum minutes'!B:B,0),"")</f>
        <v/>
      </c>
      <c r="U1141" s="36">
        <f ca="1">IF(F1141&lt;&gt;"",COUNTA(OFFSET('Maximum minutes'!$C$1,'Annexe A1 Cours'!T1141,0,1,50)),0)</f>
        <v>0</v>
      </c>
      <c r="V1141" s="37">
        <f ca="1">IFERROR(OFFSET('Maximum minutes'!$C$1,T1141+1,-1+MATCH(G1141,OFFSET('Maximum minutes'!$C$1,T1141-1,0,1,50),0)),0)</f>
        <v>0</v>
      </c>
      <c r="W1141" s="38">
        <f t="shared" ca="1" si="34"/>
        <v>0</v>
      </c>
    </row>
    <row r="1142" spans="1:23" s="36" customFormat="1" ht="18.75">
      <c r="A1142" s="34"/>
      <c r="B1142" s="39"/>
      <c r="C1142" s="39"/>
      <c r="D1142" s="35"/>
      <c r="E1142" s="40"/>
      <c r="F1142" s="39"/>
      <c r="G1142" s="39"/>
      <c r="H1142" s="39"/>
      <c r="I1142" s="34"/>
      <c r="J1142" s="34"/>
      <c r="K1142" s="34"/>
      <c r="L1142" s="34"/>
      <c r="M1142" s="43" t="str">
        <f ca="1">IFERROR(OFFSET('Maximum minutes'!$C$1,T1142,MATCH(IF(G1142&lt;&gt;"",G1142,F1142),OFFSET('Maximum minutes'!$C$1,T1142-1,0,1,U1142+1),0)-1)*IF(OR(ISNUMBER(J1142),J1142="sans examen"),1,0)*IF(W1142&lt;MinDate,1,0),"")</f>
        <v/>
      </c>
      <c r="N1142" s="36">
        <f t="shared" ca="1" si="35"/>
        <v>0</v>
      </c>
      <c r="O1142" s="36" t="e">
        <f ca="1">LEFT(OFFSET(Lists!$Q$2,MATCH(E1142,Lists!$R$3:$R$19,0),0),4)</f>
        <v>#N/A</v>
      </c>
      <c r="P1142" s="36" t="e">
        <f ca="1">MATCH(O1142,Lists!$S$2:$S$640,1)</f>
        <v>#N/A</v>
      </c>
      <c r="Q1142" s="36" t="e">
        <f ca="1">MATCH(LEFT(OFFSET(Lists!$Q$2,MATCH(E1142,Lists!$R$3:$R$19,0)+1,0),4),Lists!$S$3:$S$640,1)</f>
        <v>#N/A</v>
      </c>
      <c r="R1142" s="36" t="e">
        <f ca="1">LEFT(OFFSET(Lists!$S$2,P1142-1+MATCH(F1142,OFFSET(Lists!$T$3,P1142-1,0,Q1142-P1142+1),0),0),6)</f>
        <v>#N/A</v>
      </c>
      <c r="S1142" s="36" t="e">
        <f ca="1">VLOOKUP(R1142,Lists!B:D,3,FALSE)</f>
        <v>#N/A</v>
      </c>
      <c r="T1142" s="36" t="str">
        <f>IF(F1142&lt;&gt;"",MATCH(R1142,'Maximum minutes'!B:B,0),"")</f>
        <v/>
      </c>
      <c r="U1142" s="36">
        <f ca="1">IF(F1142&lt;&gt;"",COUNTA(OFFSET('Maximum minutes'!$C$1,'Annexe A1 Cours'!T1142,0,1,50)),0)</f>
        <v>0</v>
      </c>
      <c r="V1142" s="37">
        <f ca="1">IFERROR(OFFSET('Maximum minutes'!$C$1,T1142+1,-1+MATCH(G1142,OFFSET('Maximum minutes'!$C$1,T1142-1,0,1,50),0)),0)</f>
        <v>0</v>
      </c>
      <c r="W1142" s="38">
        <f t="shared" ca="1" si="34"/>
        <v>0</v>
      </c>
    </row>
    <row r="1143" spans="1:23" s="36" customFormat="1" ht="18.75">
      <c r="A1143" s="34"/>
      <c r="B1143" s="39"/>
      <c r="C1143" s="39"/>
      <c r="D1143" s="35"/>
      <c r="E1143" s="40"/>
      <c r="F1143" s="39"/>
      <c r="G1143" s="39"/>
      <c r="H1143" s="39"/>
      <c r="I1143" s="34"/>
      <c r="J1143" s="34"/>
      <c r="K1143" s="34"/>
      <c r="L1143" s="34"/>
      <c r="M1143" s="43" t="str">
        <f ca="1">IFERROR(OFFSET('Maximum minutes'!$C$1,T1143,MATCH(IF(G1143&lt;&gt;"",G1143,F1143),OFFSET('Maximum minutes'!$C$1,T1143-1,0,1,U1143+1),0)-1)*IF(OR(ISNUMBER(J1143),J1143="sans examen"),1,0)*IF(W1143&lt;MinDate,1,0),"")</f>
        <v/>
      </c>
      <c r="N1143" s="36">
        <f t="shared" ca="1" si="35"/>
        <v>0</v>
      </c>
      <c r="O1143" s="36" t="e">
        <f ca="1">LEFT(OFFSET(Lists!$Q$2,MATCH(E1143,Lists!$R$3:$R$19,0),0),4)</f>
        <v>#N/A</v>
      </c>
      <c r="P1143" s="36" t="e">
        <f ca="1">MATCH(O1143,Lists!$S$2:$S$640,1)</f>
        <v>#N/A</v>
      </c>
      <c r="Q1143" s="36" t="e">
        <f ca="1">MATCH(LEFT(OFFSET(Lists!$Q$2,MATCH(E1143,Lists!$R$3:$R$19,0)+1,0),4),Lists!$S$3:$S$640,1)</f>
        <v>#N/A</v>
      </c>
      <c r="R1143" s="36" t="e">
        <f ca="1">LEFT(OFFSET(Lists!$S$2,P1143-1+MATCH(F1143,OFFSET(Lists!$T$3,P1143-1,0,Q1143-P1143+1),0),0),6)</f>
        <v>#N/A</v>
      </c>
      <c r="S1143" s="36" t="e">
        <f ca="1">VLOOKUP(R1143,Lists!B:D,3,FALSE)</f>
        <v>#N/A</v>
      </c>
      <c r="T1143" s="36" t="str">
        <f>IF(F1143&lt;&gt;"",MATCH(R1143,'Maximum minutes'!B:B,0),"")</f>
        <v/>
      </c>
      <c r="U1143" s="36">
        <f ca="1">IF(F1143&lt;&gt;"",COUNTA(OFFSET('Maximum minutes'!$C$1,'Annexe A1 Cours'!T1143,0,1,50)),0)</f>
        <v>0</v>
      </c>
      <c r="V1143" s="37">
        <f ca="1">IFERROR(OFFSET('Maximum minutes'!$C$1,T1143+1,-1+MATCH(G1143,OFFSET('Maximum minutes'!$C$1,T1143-1,0,1,50),0)),0)</f>
        <v>0</v>
      </c>
      <c r="W1143" s="38">
        <f t="shared" ca="1" si="34"/>
        <v>0</v>
      </c>
    </row>
    <row r="1144" spans="1:23" s="36" customFormat="1" ht="18.75">
      <c r="A1144" s="34"/>
      <c r="B1144" s="39"/>
      <c r="C1144" s="39"/>
      <c r="D1144" s="35"/>
      <c r="E1144" s="40"/>
      <c r="F1144" s="39"/>
      <c r="G1144" s="39"/>
      <c r="H1144" s="39"/>
      <c r="I1144" s="34"/>
      <c r="J1144" s="34"/>
      <c r="K1144" s="34"/>
      <c r="L1144" s="34"/>
      <c r="M1144" s="43" t="str">
        <f ca="1">IFERROR(OFFSET('Maximum minutes'!$C$1,T1144,MATCH(IF(G1144&lt;&gt;"",G1144,F1144),OFFSET('Maximum minutes'!$C$1,T1144-1,0,1,U1144+1),0)-1)*IF(OR(ISNUMBER(J1144),J1144="sans examen"),1,0)*IF(W1144&lt;MinDate,1,0),"")</f>
        <v/>
      </c>
      <c r="N1144" s="36">
        <f t="shared" ca="1" si="35"/>
        <v>0</v>
      </c>
      <c r="O1144" s="36" t="e">
        <f ca="1">LEFT(OFFSET(Lists!$Q$2,MATCH(E1144,Lists!$R$3:$R$19,0),0),4)</f>
        <v>#N/A</v>
      </c>
      <c r="P1144" s="36" t="e">
        <f ca="1">MATCH(O1144,Lists!$S$2:$S$640,1)</f>
        <v>#N/A</v>
      </c>
      <c r="Q1144" s="36" t="e">
        <f ca="1">MATCH(LEFT(OFFSET(Lists!$Q$2,MATCH(E1144,Lists!$R$3:$R$19,0)+1,0),4),Lists!$S$3:$S$640,1)</f>
        <v>#N/A</v>
      </c>
      <c r="R1144" s="36" t="e">
        <f ca="1">LEFT(OFFSET(Lists!$S$2,P1144-1+MATCH(F1144,OFFSET(Lists!$T$3,P1144-1,0,Q1144-P1144+1),0),0),6)</f>
        <v>#N/A</v>
      </c>
      <c r="S1144" s="36" t="e">
        <f ca="1">VLOOKUP(R1144,Lists!B:D,3,FALSE)</f>
        <v>#N/A</v>
      </c>
      <c r="T1144" s="36" t="str">
        <f>IF(F1144&lt;&gt;"",MATCH(R1144,'Maximum minutes'!B:B,0),"")</f>
        <v/>
      </c>
      <c r="U1144" s="36">
        <f ca="1">IF(F1144&lt;&gt;"",COUNTA(OFFSET('Maximum minutes'!$C$1,'Annexe A1 Cours'!T1144,0,1,50)),0)</f>
        <v>0</v>
      </c>
      <c r="V1144" s="37">
        <f ca="1">IFERROR(OFFSET('Maximum minutes'!$C$1,T1144+1,-1+MATCH(G1144,OFFSET('Maximum minutes'!$C$1,T1144-1,0,1,50),0)),0)</f>
        <v>0</v>
      </c>
      <c r="W1144" s="38">
        <f t="shared" ca="1" si="34"/>
        <v>0</v>
      </c>
    </row>
    <row r="1145" spans="1:23" s="36" customFormat="1" ht="18.75">
      <c r="A1145" s="34"/>
      <c r="B1145" s="39"/>
      <c r="C1145" s="39"/>
      <c r="D1145" s="35"/>
      <c r="E1145" s="40"/>
      <c r="F1145" s="39"/>
      <c r="G1145" s="39"/>
      <c r="H1145" s="39"/>
      <c r="I1145" s="34"/>
      <c r="J1145" s="34"/>
      <c r="K1145" s="34"/>
      <c r="L1145" s="34"/>
      <c r="M1145" s="43" t="str">
        <f ca="1">IFERROR(OFFSET('Maximum minutes'!$C$1,T1145,MATCH(IF(G1145&lt;&gt;"",G1145,F1145),OFFSET('Maximum minutes'!$C$1,T1145-1,0,1,U1145+1),0)-1)*IF(OR(ISNUMBER(J1145),J1145="sans examen"),1,0)*IF(W1145&lt;MinDate,1,0),"")</f>
        <v/>
      </c>
      <c r="N1145" s="36">
        <f t="shared" ca="1" si="35"/>
        <v>0</v>
      </c>
      <c r="O1145" s="36" t="e">
        <f ca="1">LEFT(OFFSET(Lists!$Q$2,MATCH(E1145,Lists!$R$3:$R$19,0),0),4)</f>
        <v>#N/A</v>
      </c>
      <c r="P1145" s="36" t="e">
        <f ca="1">MATCH(O1145,Lists!$S$2:$S$640,1)</f>
        <v>#N/A</v>
      </c>
      <c r="Q1145" s="36" t="e">
        <f ca="1">MATCH(LEFT(OFFSET(Lists!$Q$2,MATCH(E1145,Lists!$R$3:$R$19,0)+1,0),4),Lists!$S$3:$S$640,1)</f>
        <v>#N/A</v>
      </c>
      <c r="R1145" s="36" t="e">
        <f ca="1">LEFT(OFFSET(Lists!$S$2,P1145-1+MATCH(F1145,OFFSET(Lists!$T$3,P1145-1,0,Q1145-P1145+1),0),0),6)</f>
        <v>#N/A</v>
      </c>
      <c r="S1145" s="36" t="e">
        <f ca="1">VLOOKUP(R1145,Lists!B:D,3,FALSE)</f>
        <v>#N/A</v>
      </c>
      <c r="T1145" s="36" t="str">
        <f>IF(F1145&lt;&gt;"",MATCH(R1145,'Maximum minutes'!B:B,0),"")</f>
        <v/>
      </c>
      <c r="U1145" s="36">
        <f ca="1">IF(F1145&lt;&gt;"",COUNTA(OFFSET('Maximum minutes'!$C$1,'Annexe A1 Cours'!T1145,0,1,50)),0)</f>
        <v>0</v>
      </c>
      <c r="V1145" s="37">
        <f ca="1">IFERROR(OFFSET('Maximum minutes'!$C$1,T1145+1,-1+MATCH(G1145,OFFSET('Maximum minutes'!$C$1,T1145-1,0,1,50),0)),0)</f>
        <v>0</v>
      </c>
      <c r="W1145" s="38">
        <f t="shared" ca="1" si="34"/>
        <v>0</v>
      </c>
    </row>
    <row r="1146" spans="1:23" s="36" customFormat="1" ht="18.75">
      <c r="A1146" s="34"/>
      <c r="B1146" s="39"/>
      <c r="C1146" s="39"/>
      <c r="D1146" s="35"/>
      <c r="E1146" s="40"/>
      <c r="F1146" s="39"/>
      <c r="G1146" s="39"/>
      <c r="H1146" s="39"/>
      <c r="I1146" s="34"/>
      <c r="J1146" s="34"/>
      <c r="K1146" s="34"/>
      <c r="L1146" s="34"/>
      <c r="M1146" s="43" t="str">
        <f ca="1">IFERROR(OFFSET('Maximum minutes'!$C$1,T1146,MATCH(IF(G1146&lt;&gt;"",G1146,F1146),OFFSET('Maximum minutes'!$C$1,T1146-1,0,1,U1146+1),0)-1)*IF(OR(ISNUMBER(J1146),J1146="sans examen"),1,0)*IF(W1146&lt;MinDate,1,0),"")</f>
        <v/>
      </c>
      <c r="N1146" s="36">
        <f t="shared" ca="1" si="35"/>
        <v>0</v>
      </c>
      <c r="O1146" s="36" t="e">
        <f ca="1">LEFT(OFFSET(Lists!$Q$2,MATCH(E1146,Lists!$R$3:$R$19,0),0),4)</f>
        <v>#N/A</v>
      </c>
      <c r="P1146" s="36" t="e">
        <f ca="1">MATCH(O1146,Lists!$S$2:$S$640,1)</f>
        <v>#N/A</v>
      </c>
      <c r="Q1146" s="36" t="e">
        <f ca="1">MATCH(LEFT(OFFSET(Lists!$Q$2,MATCH(E1146,Lists!$R$3:$R$19,0)+1,0),4),Lists!$S$3:$S$640,1)</f>
        <v>#N/A</v>
      </c>
      <c r="R1146" s="36" t="e">
        <f ca="1">LEFT(OFFSET(Lists!$S$2,P1146-1+MATCH(F1146,OFFSET(Lists!$T$3,P1146-1,0,Q1146-P1146+1),0),0),6)</f>
        <v>#N/A</v>
      </c>
      <c r="S1146" s="36" t="e">
        <f ca="1">VLOOKUP(R1146,Lists!B:D,3,FALSE)</f>
        <v>#N/A</v>
      </c>
      <c r="T1146" s="36" t="str">
        <f>IF(F1146&lt;&gt;"",MATCH(R1146,'Maximum minutes'!B:B,0),"")</f>
        <v/>
      </c>
      <c r="U1146" s="36">
        <f ca="1">IF(F1146&lt;&gt;"",COUNTA(OFFSET('Maximum minutes'!$C$1,'Annexe A1 Cours'!T1146,0,1,50)),0)</f>
        <v>0</v>
      </c>
      <c r="V1146" s="37">
        <f ca="1">IFERROR(OFFSET('Maximum minutes'!$C$1,T1146+1,-1+MATCH(G1146,OFFSET('Maximum minutes'!$C$1,T1146-1,0,1,50),0)),0)</f>
        <v>0</v>
      </c>
      <c r="W1146" s="38">
        <f t="shared" ca="1" si="34"/>
        <v>0</v>
      </c>
    </row>
    <row r="1147" spans="1:23" s="36" customFormat="1" ht="18.75">
      <c r="A1147" s="34"/>
      <c r="B1147" s="39"/>
      <c r="C1147" s="39"/>
      <c r="D1147" s="35"/>
      <c r="E1147" s="40"/>
      <c r="F1147" s="39"/>
      <c r="G1147" s="39"/>
      <c r="H1147" s="39"/>
      <c r="I1147" s="34"/>
      <c r="J1147" s="34"/>
      <c r="K1147" s="34"/>
      <c r="L1147" s="34"/>
      <c r="M1147" s="43" t="str">
        <f ca="1">IFERROR(OFFSET('Maximum minutes'!$C$1,T1147,MATCH(IF(G1147&lt;&gt;"",G1147,F1147),OFFSET('Maximum minutes'!$C$1,T1147-1,0,1,U1147+1),0)-1)*IF(OR(ISNUMBER(J1147),J1147="sans examen"),1,0)*IF(W1147&lt;MinDate,1,0),"")</f>
        <v/>
      </c>
      <c r="N1147" s="36">
        <f t="shared" ca="1" si="35"/>
        <v>0</v>
      </c>
      <c r="O1147" s="36" t="e">
        <f ca="1">LEFT(OFFSET(Lists!$Q$2,MATCH(E1147,Lists!$R$3:$R$19,0),0),4)</f>
        <v>#N/A</v>
      </c>
      <c r="P1147" s="36" t="e">
        <f ca="1">MATCH(O1147,Lists!$S$2:$S$640,1)</f>
        <v>#N/A</v>
      </c>
      <c r="Q1147" s="36" t="e">
        <f ca="1">MATCH(LEFT(OFFSET(Lists!$Q$2,MATCH(E1147,Lists!$R$3:$R$19,0)+1,0),4),Lists!$S$3:$S$640,1)</f>
        <v>#N/A</v>
      </c>
      <c r="R1147" s="36" t="e">
        <f ca="1">LEFT(OFFSET(Lists!$S$2,P1147-1+MATCH(F1147,OFFSET(Lists!$T$3,P1147-1,0,Q1147-P1147+1),0),0),6)</f>
        <v>#N/A</v>
      </c>
      <c r="S1147" s="36" t="e">
        <f ca="1">VLOOKUP(R1147,Lists!B:D,3,FALSE)</f>
        <v>#N/A</v>
      </c>
      <c r="T1147" s="36" t="str">
        <f>IF(F1147&lt;&gt;"",MATCH(R1147,'Maximum minutes'!B:B,0),"")</f>
        <v/>
      </c>
      <c r="U1147" s="36">
        <f ca="1">IF(F1147&lt;&gt;"",COUNTA(OFFSET('Maximum minutes'!$C$1,'Annexe A1 Cours'!T1147,0,1,50)),0)</f>
        <v>0</v>
      </c>
      <c r="V1147" s="37">
        <f ca="1">IFERROR(OFFSET('Maximum minutes'!$C$1,T1147+1,-1+MATCH(G1147,OFFSET('Maximum minutes'!$C$1,T1147-1,0,1,50),0)),0)</f>
        <v>0</v>
      </c>
      <c r="W1147" s="38">
        <f t="shared" ca="1" si="34"/>
        <v>0</v>
      </c>
    </row>
    <row r="1148" spans="1:23" s="36" customFormat="1" ht="18.75">
      <c r="A1148" s="34"/>
      <c r="B1148" s="39"/>
      <c r="C1148" s="39"/>
      <c r="D1148" s="35"/>
      <c r="E1148" s="40"/>
      <c r="F1148" s="39"/>
      <c r="G1148" s="39"/>
      <c r="H1148" s="39"/>
      <c r="I1148" s="34"/>
      <c r="J1148" s="34"/>
      <c r="K1148" s="34"/>
      <c r="L1148" s="34"/>
      <c r="M1148" s="43" t="str">
        <f ca="1">IFERROR(OFFSET('Maximum minutes'!$C$1,T1148,MATCH(IF(G1148&lt;&gt;"",G1148,F1148),OFFSET('Maximum minutes'!$C$1,T1148-1,0,1,U1148+1),0)-1)*IF(OR(ISNUMBER(J1148),J1148="sans examen"),1,0)*IF(W1148&lt;MinDate,1,0),"")</f>
        <v/>
      </c>
      <c r="N1148" s="36">
        <f t="shared" ca="1" si="35"/>
        <v>0</v>
      </c>
      <c r="O1148" s="36" t="e">
        <f ca="1">LEFT(OFFSET(Lists!$Q$2,MATCH(E1148,Lists!$R$3:$R$19,0),0),4)</f>
        <v>#N/A</v>
      </c>
      <c r="P1148" s="36" t="e">
        <f ca="1">MATCH(O1148,Lists!$S$2:$S$640,1)</f>
        <v>#N/A</v>
      </c>
      <c r="Q1148" s="36" t="e">
        <f ca="1">MATCH(LEFT(OFFSET(Lists!$Q$2,MATCH(E1148,Lists!$R$3:$R$19,0)+1,0),4),Lists!$S$3:$S$640,1)</f>
        <v>#N/A</v>
      </c>
      <c r="R1148" s="36" t="e">
        <f ca="1">LEFT(OFFSET(Lists!$S$2,P1148-1+MATCH(F1148,OFFSET(Lists!$T$3,P1148-1,0,Q1148-P1148+1),0),0),6)</f>
        <v>#N/A</v>
      </c>
      <c r="S1148" s="36" t="e">
        <f ca="1">VLOOKUP(R1148,Lists!B:D,3,FALSE)</f>
        <v>#N/A</v>
      </c>
      <c r="T1148" s="36" t="str">
        <f>IF(F1148&lt;&gt;"",MATCH(R1148,'Maximum minutes'!B:B,0),"")</f>
        <v/>
      </c>
      <c r="U1148" s="36">
        <f ca="1">IF(F1148&lt;&gt;"",COUNTA(OFFSET('Maximum minutes'!$C$1,'Annexe A1 Cours'!T1148,0,1,50)),0)</f>
        <v>0</v>
      </c>
      <c r="V1148" s="37">
        <f ca="1">IFERROR(OFFSET('Maximum minutes'!$C$1,T1148+1,-1+MATCH(G1148,OFFSET('Maximum minutes'!$C$1,T1148-1,0,1,50),0)),0)</f>
        <v>0</v>
      </c>
      <c r="W1148" s="38">
        <f t="shared" ca="1" si="34"/>
        <v>0</v>
      </c>
    </row>
    <row r="1149" spans="1:23" s="36" customFormat="1" ht="18.75">
      <c r="A1149" s="34"/>
      <c r="B1149" s="39"/>
      <c r="C1149" s="39"/>
      <c r="D1149" s="35"/>
      <c r="E1149" s="40"/>
      <c r="F1149" s="39"/>
      <c r="G1149" s="39"/>
      <c r="H1149" s="39"/>
      <c r="I1149" s="34"/>
      <c r="J1149" s="34"/>
      <c r="K1149" s="34"/>
      <c r="L1149" s="34"/>
      <c r="M1149" s="43" t="str">
        <f ca="1">IFERROR(OFFSET('Maximum minutes'!$C$1,T1149,MATCH(IF(G1149&lt;&gt;"",G1149,F1149),OFFSET('Maximum minutes'!$C$1,T1149-1,0,1,U1149+1),0)-1)*IF(OR(ISNUMBER(J1149),J1149="sans examen"),1,0)*IF(W1149&lt;MinDate,1,0),"")</f>
        <v/>
      </c>
      <c r="N1149" s="36">
        <f t="shared" ca="1" si="35"/>
        <v>0</v>
      </c>
      <c r="O1149" s="36" t="e">
        <f ca="1">LEFT(OFFSET(Lists!$Q$2,MATCH(E1149,Lists!$R$3:$R$19,0),0),4)</f>
        <v>#N/A</v>
      </c>
      <c r="P1149" s="36" t="e">
        <f ca="1">MATCH(O1149,Lists!$S$2:$S$640,1)</f>
        <v>#N/A</v>
      </c>
      <c r="Q1149" s="36" t="e">
        <f ca="1">MATCH(LEFT(OFFSET(Lists!$Q$2,MATCH(E1149,Lists!$R$3:$R$19,0)+1,0),4),Lists!$S$3:$S$640,1)</f>
        <v>#N/A</v>
      </c>
      <c r="R1149" s="36" t="e">
        <f ca="1">LEFT(OFFSET(Lists!$S$2,P1149-1+MATCH(F1149,OFFSET(Lists!$T$3,P1149-1,0,Q1149-P1149+1),0),0),6)</f>
        <v>#N/A</v>
      </c>
      <c r="S1149" s="36" t="e">
        <f ca="1">VLOOKUP(R1149,Lists!B:D,3,FALSE)</f>
        <v>#N/A</v>
      </c>
      <c r="T1149" s="36" t="str">
        <f>IF(F1149&lt;&gt;"",MATCH(R1149,'Maximum minutes'!B:B,0),"")</f>
        <v/>
      </c>
      <c r="U1149" s="36">
        <f ca="1">IF(F1149&lt;&gt;"",COUNTA(OFFSET('Maximum minutes'!$C$1,'Annexe A1 Cours'!T1149,0,1,50)),0)</f>
        <v>0</v>
      </c>
      <c r="V1149" s="37">
        <f ca="1">IFERROR(OFFSET('Maximum minutes'!$C$1,T1149+1,-1+MATCH(G1149,OFFSET('Maximum minutes'!$C$1,T1149-1,0,1,50),0)),0)</f>
        <v>0</v>
      </c>
      <c r="W1149" s="38">
        <f t="shared" ca="1" si="34"/>
        <v>0</v>
      </c>
    </row>
    <row r="1150" spans="1:23" s="36" customFormat="1" ht="18.75">
      <c r="A1150" s="34"/>
      <c r="B1150" s="39"/>
      <c r="C1150" s="39"/>
      <c r="D1150" s="35"/>
      <c r="E1150" s="40"/>
      <c r="F1150" s="39"/>
      <c r="G1150" s="39"/>
      <c r="H1150" s="39"/>
      <c r="I1150" s="34"/>
      <c r="J1150" s="34"/>
      <c r="K1150" s="34"/>
      <c r="L1150" s="34"/>
      <c r="M1150" s="43" t="str">
        <f ca="1">IFERROR(OFFSET('Maximum minutes'!$C$1,T1150,MATCH(IF(G1150&lt;&gt;"",G1150,F1150),OFFSET('Maximum minutes'!$C$1,T1150-1,0,1,U1150+1),0)-1)*IF(OR(ISNUMBER(J1150),J1150="sans examen"),1,0)*IF(W1150&lt;MinDate,1,0),"")</f>
        <v/>
      </c>
      <c r="N1150" s="36">
        <f t="shared" ca="1" si="35"/>
        <v>0</v>
      </c>
      <c r="O1150" s="36" t="e">
        <f ca="1">LEFT(OFFSET(Lists!$Q$2,MATCH(E1150,Lists!$R$3:$R$19,0),0),4)</f>
        <v>#N/A</v>
      </c>
      <c r="P1150" s="36" t="e">
        <f ca="1">MATCH(O1150,Lists!$S$2:$S$640,1)</f>
        <v>#N/A</v>
      </c>
      <c r="Q1150" s="36" t="e">
        <f ca="1">MATCH(LEFT(OFFSET(Lists!$Q$2,MATCH(E1150,Lists!$R$3:$R$19,0)+1,0),4),Lists!$S$3:$S$640,1)</f>
        <v>#N/A</v>
      </c>
      <c r="R1150" s="36" t="e">
        <f ca="1">LEFT(OFFSET(Lists!$S$2,P1150-1+MATCH(F1150,OFFSET(Lists!$T$3,P1150-1,0,Q1150-P1150+1),0),0),6)</f>
        <v>#N/A</v>
      </c>
      <c r="S1150" s="36" t="e">
        <f ca="1">VLOOKUP(R1150,Lists!B:D,3,FALSE)</f>
        <v>#N/A</v>
      </c>
      <c r="T1150" s="36" t="str">
        <f>IF(F1150&lt;&gt;"",MATCH(R1150,'Maximum minutes'!B:B,0),"")</f>
        <v/>
      </c>
      <c r="U1150" s="36">
        <f ca="1">IF(F1150&lt;&gt;"",COUNTA(OFFSET('Maximum minutes'!$C$1,'Annexe A1 Cours'!T1150,0,1,50)),0)</f>
        <v>0</v>
      </c>
      <c r="V1150" s="37">
        <f ca="1">IFERROR(OFFSET('Maximum minutes'!$C$1,T1150+1,-1+MATCH(G1150,OFFSET('Maximum minutes'!$C$1,T1150-1,0,1,50),0)),0)</f>
        <v>0</v>
      </c>
      <c r="W1150" s="38">
        <f t="shared" ca="1" si="34"/>
        <v>0</v>
      </c>
    </row>
    <row r="1151" spans="1:23" s="36" customFormat="1" ht="18.75">
      <c r="A1151" s="34"/>
      <c r="B1151" s="39"/>
      <c r="C1151" s="39"/>
      <c r="D1151" s="35"/>
      <c r="E1151" s="40"/>
      <c r="F1151" s="39"/>
      <c r="G1151" s="39"/>
      <c r="H1151" s="39"/>
      <c r="I1151" s="34"/>
      <c r="J1151" s="34"/>
      <c r="K1151" s="34"/>
      <c r="L1151" s="34"/>
      <c r="M1151" s="43" t="str">
        <f ca="1">IFERROR(OFFSET('Maximum minutes'!$C$1,T1151,MATCH(IF(G1151&lt;&gt;"",G1151,F1151),OFFSET('Maximum minutes'!$C$1,T1151-1,0,1,U1151+1),0)-1)*IF(OR(ISNUMBER(J1151),J1151="sans examen"),1,0)*IF(W1151&lt;MinDate,1,0),"")</f>
        <v/>
      </c>
      <c r="N1151" s="36">
        <f t="shared" ca="1" si="35"/>
        <v>0</v>
      </c>
      <c r="O1151" s="36" t="e">
        <f ca="1">LEFT(OFFSET(Lists!$Q$2,MATCH(E1151,Lists!$R$3:$R$19,0),0),4)</f>
        <v>#N/A</v>
      </c>
      <c r="P1151" s="36" t="e">
        <f ca="1">MATCH(O1151,Lists!$S$2:$S$640,1)</f>
        <v>#N/A</v>
      </c>
      <c r="Q1151" s="36" t="e">
        <f ca="1">MATCH(LEFT(OFFSET(Lists!$Q$2,MATCH(E1151,Lists!$R$3:$R$19,0)+1,0),4),Lists!$S$3:$S$640,1)</f>
        <v>#N/A</v>
      </c>
      <c r="R1151" s="36" t="e">
        <f ca="1">LEFT(OFFSET(Lists!$S$2,P1151-1+MATCH(F1151,OFFSET(Lists!$T$3,P1151-1,0,Q1151-P1151+1),0),0),6)</f>
        <v>#N/A</v>
      </c>
      <c r="S1151" s="36" t="e">
        <f ca="1">VLOOKUP(R1151,Lists!B:D,3,FALSE)</f>
        <v>#N/A</v>
      </c>
      <c r="T1151" s="36" t="str">
        <f>IF(F1151&lt;&gt;"",MATCH(R1151,'Maximum minutes'!B:B,0),"")</f>
        <v/>
      </c>
      <c r="U1151" s="36">
        <f ca="1">IF(F1151&lt;&gt;"",COUNTA(OFFSET('Maximum minutes'!$C$1,'Annexe A1 Cours'!T1151,0,1,50)),0)</f>
        <v>0</v>
      </c>
      <c r="V1151" s="37">
        <f ca="1">IFERROR(OFFSET('Maximum minutes'!$C$1,T1151+1,-1+MATCH(G1151,OFFSET('Maximum minutes'!$C$1,T1151-1,0,1,50),0)),0)</f>
        <v>0</v>
      </c>
      <c r="W1151" s="38">
        <f t="shared" ca="1" si="34"/>
        <v>0</v>
      </c>
    </row>
    <row r="1152" spans="1:23" s="36" customFormat="1" ht="18.75">
      <c r="A1152" s="34"/>
      <c r="B1152" s="39"/>
      <c r="C1152" s="39"/>
      <c r="D1152" s="35"/>
      <c r="E1152" s="40"/>
      <c r="F1152" s="39"/>
      <c r="G1152" s="39"/>
      <c r="H1152" s="39"/>
      <c r="I1152" s="34"/>
      <c r="J1152" s="34"/>
      <c r="K1152" s="34"/>
      <c r="L1152" s="34"/>
      <c r="M1152" s="43" t="str">
        <f ca="1">IFERROR(OFFSET('Maximum minutes'!$C$1,T1152,MATCH(IF(G1152&lt;&gt;"",G1152,F1152),OFFSET('Maximum minutes'!$C$1,T1152-1,0,1,U1152+1),0)-1)*IF(OR(ISNUMBER(J1152),J1152="sans examen"),1,0)*IF(W1152&lt;MinDate,1,0),"")</f>
        <v/>
      </c>
      <c r="N1152" s="36">
        <f t="shared" ca="1" si="35"/>
        <v>0</v>
      </c>
      <c r="O1152" s="36" t="e">
        <f ca="1">LEFT(OFFSET(Lists!$Q$2,MATCH(E1152,Lists!$R$3:$R$19,0),0),4)</f>
        <v>#N/A</v>
      </c>
      <c r="P1152" s="36" t="e">
        <f ca="1">MATCH(O1152,Lists!$S$2:$S$640,1)</f>
        <v>#N/A</v>
      </c>
      <c r="Q1152" s="36" t="e">
        <f ca="1">MATCH(LEFT(OFFSET(Lists!$Q$2,MATCH(E1152,Lists!$R$3:$R$19,0)+1,0),4),Lists!$S$3:$S$640,1)</f>
        <v>#N/A</v>
      </c>
      <c r="R1152" s="36" t="e">
        <f ca="1">LEFT(OFFSET(Lists!$S$2,P1152-1+MATCH(F1152,OFFSET(Lists!$T$3,P1152-1,0,Q1152-P1152+1),0),0),6)</f>
        <v>#N/A</v>
      </c>
      <c r="S1152" s="36" t="e">
        <f ca="1">VLOOKUP(R1152,Lists!B:D,3,FALSE)</f>
        <v>#N/A</v>
      </c>
      <c r="T1152" s="36" t="str">
        <f>IF(F1152&lt;&gt;"",MATCH(R1152,'Maximum minutes'!B:B,0),"")</f>
        <v/>
      </c>
      <c r="U1152" s="36">
        <f ca="1">IF(F1152&lt;&gt;"",COUNTA(OFFSET('Maximum minutes'!$C$1,'Annexe A1 Cours'!T1152,0,1,50)),0)</f>
        <v>0</v>
      </c>
      <c r="V1152" s="37">
        <f ca="1">IFERROR(OFFSET('Maximum minutes'!$C$1,T1152+1,-1+MATCH(G1152,OFFSET('Maximum minutes'!$C$1,T1152-1,0,1,50),0)),0)</f>
        <v>0</v>
      </c>
      <c r="W1152" s="38">
        <f t="shared" ca="1" si="34"/>
        <v>0</v>
      </c>
    </row>
    <row r="1153" spans="1:23" s="36" customFormat="1" ht="18.75">
      <c r="A1153" s="34"/>
      <c r="B1153" s="39"/>
      <c r="C1153" s="39"/>
      <c r="D1153" s="35"/>
      <c r="E1153" s="40"/>
      <c r="F1153" s="39"/>
      <c r="G1153" s="39"/>
      <c r="H1153" s="39"/>
      <c r="I1153" s="34"/>
      <c r="J1153" s="34"/>
      <c r="K1153" s="34"/>
      <c r="L1153" s="34"/>
      <c r="M1153" s="43" t="str">
        <f ca="1">IFERROR(OFFSET('Maximum minutes'!$C$1,T1153,MATCH(IF(G1153&lt;&gt;"",G1153,F1153),OFFSET('Maximum minutes'!$C$1,T1153-1,0,1,U1153+1),0)-1)*IF(OR(ISNUMBER(J1153),J1153="sans examen"),1,0)*IF(W1153&lt;MinDate,1,0),"")</f>
        <v/>
      </c>
      <c r="N1153" s="36">
        <f t="shared" ca="1" si="35"/>
        <v>0</v>
      </c>
      <c r="O1153" s="36" t="e">
        <f ca="1">LEFT(OFFSET(Lists!$Q$2,MATCH(E1153,Lists!$R$3:$R$19,0),0),4)</f>
        <v>#N/A</v>
      </c>
      <c r="P1153" s="36" t="e">
        <f ca="1">MATCH(O1153,Lists!$S$2:$S$640,1)</f>
        <v>#N/A</v>
      </c>
      <c r="Q1153" s="36" t="e">
        <f ca="1">MATCH(LEFT(OFFSET(Lists!$Q$2,MATCH(E1153,Lists!$R$3:$R$19,0)+1,0),4),Lists!$S$3:$S$640,1)</f>
        <v>#N/A</v>
      </c>
      <c r="R1153" s="36" t="e">
        <f ca="1">LEFT(OFFSET(Lists!$S$2,P1153-1+MATCH(F1153,OFFSET(Lists!$T$3,P1153-1,0,Q1153-P1153+1),0),0),6)</f>
        <v>#N/A</v>
      </c>
      <c r="S1153" s="36" t="e">
        <f ca="1">VLOOKUP(R1153,Lists!B:D,3,FALSE)</f>
        <v>#N/A</v>
      </c>
      <c r="T1153" s="36" t="str">
        <f>IF(F1153&lt;&gt;"",MATCH(R1153,'Maximum minutes'!B:B,0),"")</f>
        <v/>
      </c>
      <c r="U1153" s="36">
        <f ca="1">IF(F1153&lt;&gt;"",COUNTA(OFFSET('Maximum minutes'!$C$1,'Annexe A1 Cours'!T1153,0,1,50)),0)</f>
        <v>0</v>
      </c>
      <c r="V1153" s="37">
        <f ca="1">IFERROR(OFFSET('Maximum minutes'!$C$1,T1153+1,-1+MATCH(G1153,OFFSET('Maximum minutes'!$C$1,T1153-1,0,1,50),0)),0)</f>
        <v>0</v>
      </c>
      <c r="W1153" s="38">
        <f t="shared" ca="1" si="34"/>
        <v>0</v>
      </c>
    </row>
    <row r="1154" spans="1:23" s="36" customFormat="1" ht="18.75">
      <c r="A1154" s="34"/>
      <c r="B1154" s="39"/>
      <c r="C1154" s="39"/>
      <c r="D1154" s="35"/>
      <c r="E1154" s="40"/>
      <c r="F1154" s="39"/>
      <c r="G1154" s="39"/>
      <c r="H1154" s="39"/>
      <c r="I1154" s="34"/>
      <c r="J1154" s="34"/>
      <c r="K1154" s="34"/>
      <c r="L1154" s="34"/>
      <c r="M1154" s="43" t="str">
        <f ca="1">IFERROR(OFFSET('Maximum minutes'!$C$1,T1154,MATCH(IF(G1154&lt;&gt;"",G1154,F1154),OFFSET('Maximum minutes'!$C$1,T1154-1,0,1,U1154+1),0)-1)*IF(OR(ISNUMBER(J1154),J1154="sans examen"),1,0)*IF(W1154&lt;MinDate,1,0),"")</f>
        <v/>
      </c>
      <c r="N1154" s="36">
        <f t="shared" ca="1" si="35"/>
        <v>0</v>
      </c>
      <c r="O1154" s="36" t="e">
        <f ca="1">LEFT(OFFSET(Lists!$Q$2,MATCH(E1154,Lists!$R$3:$R$19,0),0),4)</f>
        <v>#N/A</v>
      </c>
      <c r="P1154" s="36" t="e">
        <f ca="1">MATCH(O1154,Lists!$S$2:$S$640,1)</f>
        <v>#N/A</v>
      </c>
      <c r="Q1154" s="36" t="e">
        <f ca="1">MATCH(LEFT(OFFSET(Lists!$Q$2,MATCH(E1154,Lists!$R$3:$R$19,0)+1,0),4),Lists!$S$3:$S$640,1)</f>
        <v>#N/A</v>
      </c>
      <c r="R1154" s="36" t="e">
        <f ca="1">LEFT(OFFSET(Lists!$S$2,P1154-1+MATCH(F1154,OFFSET(Lists!$T$3,P1154-1,0,Q1154-P1154+1),0),0),6)</f>
        <v>#N/A</v>
      </c>
      <c r="S1154" s="36" t="e">
        <f ca="1">VLOOKUP(R1154,Lists!B:D,3,FALSE)</f>
        <v>#N/A</v>
      </c>
      <c r="T1154" s="36" t="str">
        <f>IF(F1154&lt;&gt;"",MATCH(R1154,'Maximum minutes'!B:B,0),"")</f>
        <v/>
      </c>
      <c r="U1154" s="36">
        <f ca="1">IF(F1154&lt;&gt;"",COUNTA(OFFSET('Maximum minutes'!$C$1,'Annexe A1 Cours'!T1154,0,1,50)),0)</f>
        <v>0</v>
      </c>
      <c r="V1154" s="37">
        <f ca="1">IFERROR(OFFSET('Maximum minutes'!$C$1,T1154+1,-1+MATCH(G1154,OFFSET('Maximum minutes'!$C$1,T1154-1,0,1,50),0)),0)</f>
        <v>0</v>
      </c>
      <c r="W1154" s="38">
        <f t="shared" ca="1" si="34"/>
        <v>0</v>
      </c>
    </row>
    <row r="1155" spans="1:23" s="36" customFormat="1" ht="18.75">
      <c r="A1155" s="34"/>
      <c r="B1155" s="39"/>
      <c r="C1155" s="39"/>
      <c r="D1155" s="35"/>
      <c r="E1155" s="40"/>
      <c r="F1155" s="39"/>
      <c r="G1155" s="39"/>
      <c r="H1155" s="39"/>
      <c r="I1155" s="34"/>
      <c r="J1155" s="34"/>
      <c r="K1155" s="34"/>
      <c r="L1155" s="34"/>
      <c r="M1155" s="43" t="str">
        <f ca="1">IFERROR(OFFSET('Maximum minutes'!$C$1,T1155,MATCH(IF(G1155&lt;&gt;"",G1155,F1155),OFFSET('Maximum minutes'!$C$1,T1155-1,0,1,U1155+1),0)-1)*IF(OR(ISNUMBER(J1155),J1155="sans examen"),1,0)*IF(W1155&lt;MinDate,1,0),"")</f>
        <v/>
      </c>
      <c r="N1155" s="36">
        <f t="shared" ca="1" si="35"/>
        <v>0</v>
      </c>
      <c r="O1155" s="36" t="e">
        <f ca="1">LEFT(OFFSET(Lists!$Q$2,MATCH(E1155,Lists!$R$3:$R$19,0),0),4)</f>
        <v>#N/A</v>
      </c>
      <c r="P1155" s="36" t="e">
        <f ca="1">MATCH(O1155,Lists!$S$2:$S$640,1)</f>
        <v>#N/A</v>
      </c>
      <c r="Q1155" s="36" t="e">
        <f ca="1">MATCH(LEFT(OFFSET(Lists!$Q$2,MATCH(E1155,Lists!$R$3:$R$19,0)+1,0),4),Lists!$S$3:$S$640,1)</f>
        <v>#N/A</v>
      </c>
      <c r="R1155" s="36" t="e">
        <f ca="1">LEFT(OFFSET(Lists!$S$2,P1155-1+MATCH(F1155,OFFSET(Lists!$T$3,P1155-1,0,Q1155-P1155+1),0),0),6)</f>
        <v>#N/A</v>
      </c>
      <c r="S1155" s="36" t="e">
        <f ca="1">VLOOKUP(R1155,Lists!B:D,3,FALSE)</f>
        <v>#N/A</v>
      </c>
      <c r="T1155" s="36" t="str">
        <f>IF(F1155&lt;&gt;"",MATCH(R1155,'Maximum minutes'!B:B,0),"")</f>
        <v/>
      </c>
      <c r="U1155" s="36">
        <f ca="1">IF(F1155&lt;&gt;"",COUNTA(OFFSET('Maximum minutes'!$C$1,'Annexe A1 Cours'!T1155,0,1,50)),0)</f>
        <v>0</v>
      </c>
      <c r="V1155" s="37">
        <f ca="1">IFERROR(OFFSET('Maximum minutes'!$C$1,T1155+1,-1+MATCH(G1155,OFFSET('Maximum minutes'!$C$1,T1155-1,0,1,50),0)),0)</f>
        <v>0</v>
      </c>
      <c r="W1155" s="38">
        <f t="shared" ca="1" si="34"/>
        <v>0</v>
      </c>
    </row>
    <row r="1156" spans="1:23" s="36" customFormat="1" ht="18.75">
      <c r="A1156" s="34"/>
      <c r="B1156" s="39"/>
      <c r="C1156" s="39"/>
      <c r="D1156" s="35"/>
      <c r="E1156" s="40"/>
      <c r="F1156" s="39"/>
      <c r="G1156" s="39"/>
      <c r="H1156" s="39"/>
      <c r="I1156" s="34"/>
      <c r="J1156" s="34"/>
      <c r="K1156" s="34"/>
      <c r="L1156" s="34"/>
      <c r="M1156" s="43" t="str">
        <f ca="1">IFERROR(OFFSET('Maximum minutes'!$C$1,T1156,MATCH(IF(G1156&lt;&gt;"",G1156,F1156),OFFSET('Maximum minutes'!$C$1,T1156-1,0,1,U1156+1),0)-1)*IF(OR(ISNUMBER(J1156),J1156="sans examen"),1,0)*IF(W1156&lt;MinDate,1,0),"")</f>
        <v/>
      </c>
      <c r="N1156" s="36">
        <f t="shared" ca="1" si="35"/>
        <v>0</v>
      </c>
      <c r="O1156" s="36" t="e">
        <f ca="1">LEFT(OFFSET(Lists!$Q$2,MATCH(E1156,Lists!$R$3:$R$19,0),0),4)</f>
        <v>#N/A</v>
      </c>
      <c r="P1156" s="36" t="e">
        <f ca="1">MATCH(O1156,Lists!$S$2:$S$640,1)</f>
        <v>#N/A</v>
      </c>
      <c r="Q1156" s="36" t="e">
        <f ca="1">MATCH(LEFT(OFFSET(Lists!$Q$2,MATCH(E1156,Lists!$R$3:$R$19,0)+1,0),4),Lists!$S$3:$S$640,1)</f>
        <v>#N/A</v>
      </c>
      <c r="R1156" s="36" t="e">
        <f ca="1">LEFT(OFFSET(Lists!$S$2,P1156-1+MATCH(F1156,OFFSET(Lists!$T$3,P1156-1,0,Q1156-P1156+1),0),0),6)</f>
        <v>#N/A</v>
      </c>
      <c r="S1156" s="36" t="e">
        <f ca="1">VLOOKUP(R1156,Lists!B:D,3,FALSE)</f>
        <v>#N/A</v>
      </c>
      <c r="T1156" s="36" t="str">
        <f>IF(F1156&lt;&gt;"",MATCH(R1156,'Maximum minutes'!B:B,0),"")</f>
        <v/>
      </c>
      <c r="U1156" s="36">
        <f ca="1">IF(F1156&lt;&gt;"",COUNTA(OFFSET('Maximum minutes'!$C$1,'Annexe A1 Cours'!T1156,0,1,50)),0)</f>
        <v>0</v>
      </c>
      <c r="V1156" s="37">
        <f ca="1">IFERROR(OFFSET('Maximum minutes'!$C$1,T1156+1,-1+MATCH(G1156,OFFSET('Maximum minutes'!$C$1,T1156-1,0,1,50),0)),0)</f>
        <v>0</v>
      </c>
      <c r="W1156" s="38">
        <f t="shared" ca="1" si="34"/>
        <v>0</v>
      </c>
    </row>
    <row r="1157" spans="1:23" s="36" customFormat="1" ht="18.75">
      <c r="A1157" s="34"/>
      <c r="B1157" s="39"/>
      <c r="C1157" s="39"/>
      <c r="D1157" s="35"/>
      <c r="E1157" s="40"/>
      <c r="F1157" s="39"/>
      <c r="G1157" s="39"/>
      <c r="H1157" s="39"/>
      <c r="I1157" s="34"/>
      <c r="J1157" s="34"/>
      <c r="K1157" s="34"/>
      <c r="L1157" s="34"/>
      <c r="M1157" s="43" t="str">
        <f ca="1">IFERROR(OFFSET('Maximum minutes'!$C$1,T1157,MATCH(IF(G1157&lt;&gt;"",G1157,F1157),OFFSET('Maximum minutes'!$C$1,T1157-1,0,1,U1157+1),0)-1)*IF(OR(ISNUMBER(J1157),J1157="sans examen"),1,0)*IF(W1157&lt;MinDate,1,0),"")</f>
        <v/>
      </c>
      <c r="N1157" s="36">
        <f t="shared" ca="1" si="35"/>
        <v>0</v>
      </c>
      <c r="O1157" s="36" t="e">
        <f ca="1">LEFT(OFFSET(Lists!$Q$2,MATCH(E1157,Lists!$R$3:$R$19,0),0),4)</f>
        <v>#N/A</v>
      </c>
      <c r="P1157" s="36" t="e">
        <f ca="1">MATCH(O1157,Lists!$S$2:$S$640,1)</f>
        <v>#N/A</v>
      </c>
      <c r="Q1157" s="36" t="e">
        <f ca="1">MATCH(LEFT(OFFSET(Lists!$Q$2,MATCH(E1157,Lists!$R$3:$R$19,0)+1,0),4),Lists!$S$3:$S$640,1)</f>
        <v>#N/A</v>
      </c>
      <c r="R1157" s="36" t="e">
        <f ca="1">LEFT(OFFSET(Lists!$S$2,P1157-1+MATCH(F1157,OFFSET(Lists!$T$3,P1157-1,0,Q1157-P1157+1),0),0),6)</f>
        <v>#N/A</v>
      </c>
      <c r="S1157" s="36" t="e">
        <f ca="1">VLOOKUP(R1157,Lists!B:D,3,FALSE)</f>
        <v>#N/A</v>
      </c>
      <c r="T1157" s="36" t="str">
        <f>IF(F1157&lt;&gt;"",MATCH(R1157,'Maximum minutes'!B:B,0),"")</f>
        <v/>
      </c>
      <c r="U1157" s="36">
        <f ca="1">IF(F1157&lt;&gt;"",COUNTA(OFFSET('Maximum minutes'!$C$1,'Annexe A1 Cours'!T1157,0,1,50)),0)</f>
        <v>0</v>
      </c>
      <c r="V1157" s="37">
        <f ca="1">IFERROR(OFFSET('Maximum minutes'!$C$1,T1157+1,-1+MATCH(G1157,OFFSET('Maximum minutes'!$C$1,T1157-1,0,1,50),0)),0)</f>
        <v>0</v>
      </c>
      <c r="W1157" s="38">
        <f t="shared" ca="1" si="34"/>
        <v>0</v>
      </c>
    </row>
    <row r="1158" spans="1:23" s="36" customFormat="1" ht="18.75">
      <c r="A1158" s="34"/>
      <c r="B1158" s="39"/>
      <c r="C1158" s="39"/>
      <c r="D1158" s="35"/>
      <c r="E1158" s="40"/>
      <c r="F1158" s="39"/>
      <c r="G1158" s="39"/>
      <c r="H1158" s="39"/>
      <c r="I1158" s="34"/>
      <c r="J1158" s="34"/>
      <c r="K1158" s="34"/>
      <c r="L1158" s="34"/>
      <c r="M1158" s="43" t="str">
        <f ca="1">IFERROR(OFFSET('Maximum minutes'!$C$1,T1158,MATCH(IF(G1158&lt;&gt;"",G1158,F1158),OFFSET('Maximum minutes'!$C$1,T1158-1,0,1,U1158+1),0)-1)*IF(OR(ISNUMBER(J1158),J1158="sans examen"),1,0)*IF(W1158&lt;MinDate,1,0),"")</f>
        <v/>
      </c>
      <c r="N1158" s="36">
        <f t="shared" ca="1" si="35"/>
        <v>0</v>
      </c>
      <c r="O1158" s="36" t="e">
        <f ca="1">LEFT(OFFSET(Lists!$Q$2,MATCH(E1158,Lists!$R$3:$R$19,0),0),4)</f>
        <v>#N/A</v>
      </c>
      <c r="P1158" s="36" t="e">
        <f ca="1">MATCH(O1158,Lists!$S$2:$S$640,1)</f>
        <v>#N/A</v>
      </c>
      <c r="Q1158" s="36" t="e">
        <f ca="1">MATCH(LEFT(OFFSET(Lists!$Q$2,MATCH(E1158,Lists!$R$3:$R$19,0)+1,0),4),Lists!$S$3:$S$640,1)</f>
        <v>#N/A</v>
      </c>
      <c r="R1158" s="36" t="e">
        <f ca="1">LEFT(OFFSET(Lists!$S$2,P1158-1+MATCH(F1158,OFFSET(Lists!$T$3,P1158-1,0,Q1158-P1158+1),0),0),6)</f>
        <v>#N/A</v>
      </c>
      <c r="S1158" s="36" t="e">
        <f ca="1">VLOOKUP(R1158,Lists!B:D,3,FALSE)</f>
        <v>#N/A</v>
      </c>
      <c r="T1158" s="36" t="str">
        <f>IF(F1158&lt;&gt;"",MATCH(R1158,'Maximum minutes'!B:B,0),"")</f>
        <v/>
      </c>
      <c r="U1158" s="36">
        <f ca="1">IF(F1158&lt;&gt;"",COUNTA(OFFSET('Maximum minutes'!$C$1,'Annexe A1 Cours'!T1158,0,1,50)),0)</f>
        <v>0</v>
      </c>
      <c r="V1158" s="37">
        <f ca="1">IFERROR(OFFSET('Maximum minutes'!$C$1,T1158+1,-1+MATCH(G1158,OFFSET('Maximum minutes'!$C$1,T1158-1,0,1,50),0)),0)</f>
        <v>0</v>
      </c>
      <c r="W1158" s="38">
        <f t="shared" ca="1" si="34"/>
        <v>0</v>
      </c>
    </row>
    <row r="1159" spans="1:23" s="36" customFormat="1" ht="18.75">
      <c r="A1159" s="34"/>
      <c r="B1159" s="39"/>
      <c r="C1159" s="39"/>
      <c r="D1159" s="35"/>
      <c r="E1159" s="40"/>
      <c r="F1159" s="39"/>
      <c r="G1159" s="39"/>
      <c r="H1159" s="39"/>
      <c r="I1159" s="34"/>
      <c r="J1159" s="34"/>
      <c r="K1159" s="34"/>
      <c r="L1159" s="34"/>
      <c r="M1159" s="43" t="str">
        <f ca="1">IFERROR(OFFSET('Maximum minutes'!$C$1,T1159,MATCH(IF(G1159&lt;&gt;"",G1159,F1159),OFFSET('Maximum minutes'!$C$1,T1159-1,0,1,U1159+1),0)-1)*IF(OR(ISNUMBER(J1159),J1159="sans examen"),1,0)*IF(W1159&lt;MinDate,1,0),"")</f>
        <v/>
      </c>
      <c r="N1159" s="36">
        <f t="shared" ca="1" si="35"/>
        <v>0</v>
      </c>
      <c r="O1159" s="36" t="e">
        <f ca="1">LEFT(OFFSET(Lists!$Q$2,MATCH(E1159,Lists!$R$3:$R$19,0),0),4)</f>
        <v>#N/A</v>
      </c>
      <c r="P1159" s="36" t="e">
        <f ca="1">MATCH(O1159,Lists!$S$2:$S$640,1)</f>
        <v>#N/A</v>
      </c>
      <c r="Q1159" s="36" t="e">
        <f ca="1">MATCH(LEFT(OFFSET(Lists!$Q$2,MATCH(E1159,Lists!$R$3:$R$19,0)+1,0),4),Lists!$S$3:$S$640,1)</f>
        <v>#N/A</v>
      </c>
      <c r="R1159" s="36" t="e">
        <f ca="1">LEFT(OFFSET(Lists!$S$2,P1159-1+MATCH(F1159,OFFSET(Lists!$T$3,P1159-1,0,Q1159-P1159+1),0),0),6)</f>
        <v>#N/A</v>
      </c>
      <c r="S1159" s="36" t="e">
        <f ca="1">VLOOKUP(R1159,Lists!B:D,3,FALSE)</f>
        <v>#N/A</v>
      </c>
      <c r="T1159" s="36" t="str">
        <f>IF(F1159&lt;&gt;"",MATCH(R1159,'Maximum minutes'!B:B,0),"")</f>
        <v/>
      </c>
      <c r="U1159" s="36">
        <f ca="1">IF(F1159&lt;&gt;"",COUNTA(OFFSET('Maximum minutes'!$C$1,'Annexe A1 Cours'!T1159,0,1,50)),0)</f>
        <v>0</v>
      </c>
      <c r="V1159" s="37">
        <f ca="1">IFERROR(OFFSET('Maximum minutes'!$C$1,T1159+1,-1+MATCH(G1159,OFFSET('Maximum minutes'!$C$1,T1159-1,0,1,50),0)),0)</f>
        <v>0</v>
      </c>
      <c r="W1159" s="38">
        <f t="shared" ref="W1159:W1222" ca="1" si="36">IFERROR(DATE(YEAR(D1159)+V1159,MONTH(D1159),DAY(D1159)),"")</f>
        <v>0</v>
      </c>
    </row>
    <row r="1160" spans="1:23" s="36" customFormat="1" ht="18.75">
      <c r="A1160" s="34"/>
      <c r="B1160" s="39"/>
      <c r="C1160" s="39"/>
      <c r="D1160" s="35"/>
      <c r="E1160" s="40"/>
      <c r="F1160" s="39"/>
      <c r="G1160" s="39"/>
      <c r="H1160" s="39"/>
      <c r="I1160" s="34"/>
      <c r="J1160" s="34"/>
      <c r="K1160" s="34"/>
      <c r="L1160" s="34"/>
      <c r="M1160" s="43" t="str">
        <f ca="1">IFERROR(OFFSET('Maximum minutes'!$C$1,T1160,MATCH(IF(G1160&lt;&gt;"",G1160,F1160),OFFSET('Maximum minutes'!$C$1,T1160-1,0,1,U1160+1),0)-1)*IF(OR(ISNUMBER(J1160),J1160="sans examen"),1,0)*IF(W1160&lt;MinDate,1,0),"")</f>
        <v/>
      </c>
      <c r="N1160" s="36">
        <f t="shared" ref="N1160:N1223" ca="1" si="37">IF(K1160&gt;0,MIN(K1160,M1160),0)*IF(M1160="",0,1)</f>
        <v>0</v>
      </c>
      <c r="O1160" s="36" t="e">
        <f ca="1">LEFT(OFFSET(Lists!$Q$2,MATCH(E1160,Lists!$R$3:$R$19,0),0),4)</f>
        <v>#N/A</v>
      </c>
      <c r="P1160" s="36" t="e">
        <f ca="1">MATCH(O1160,Lists!$S$2:$S$640,1)</f>
        <v>#N/A</v>
      </c>
      <c r="Q1160" s="36" t="e">
        <f ca="1">MATCH(LEFT(OFFSET(Lists!$Q$2,MATCH(E1160,Lists!$R$3:$R$19,0)+1,0),4),Lists!$S$3:$S$640,1)</f>
        <v>#N/A</v>
      </c>
      <c r="R1160" s="36" t="e">
        <f ca="1">LEFT(OFFSET(Lists!$S$2,P1160-1+MATCH(F1160,OFFSET(Lists!$T$3,P1160-1,0,Q1160-P1160+1),0),0),6)</f>
        <v>#N/A</v>
      </c>
      <c r="S1160" s="36" t="e">
        <f ca="1">VLOOKUP(R1160,Lists!B:D,3,FALSE)</f>
        <v>#N/A</v>
      </c>
      <c r="T1160" s="36" t="str">
        <f>IF(F1160&lt;&gt;"",MATCH(R1160,'Maximum minutes'!B:B,0),"")</f>
        <v/>
      </c>
      <c r="U1160" s="36">
        <f ca="1">IF(F1160&lt;&gt;"",COUNTA(OFFSET('Maximum minutes'!$C$1,'Annexe A1 Cours'!T1160,0,1,50)),0)</f>
        <v>0</v>
      </c>
      <c r="V1160" s="37">
        <f ca="1">IFERROR(OFFSET('Maximum minutes'!$C$1,T1160+1,-1+MATCH(G1160,OFFSET('Maximum minutes'!$C$1,T1160-1,0,1,50),0)),0)</f>
        <v>0</v>
      </c>
      <c r="W1160" s="38">
        <f t="shared" ca="1" si="36"/>
        <v>0</v>
      </c>
    </row>
    <row r="1161" spans="1:23" s="36" customFormat="1" ht="18.75">
      <c r="A1161" s="34"/>
      <c r="B1161" s="39"/>
      <c r="C1161" s="39"/>
      <c r="D1161" s="35"/>
      <c r="E1161" s="40"/>
      <c r="F1161" s="39"/>
      <c r="G1161" s="39"/>
      <c r="H1161" s="39"/>
      <c r="I1161" s="34"/>
      <c r="J1161" s="34"/>
      <c r="K1161" s="34"/>
      <c r="L1161" s="34"/>
      <c r="M1161" s="43" t="str">
        <f ca="1">IFERROR(OFFSET('Maximum minutes'!$C$1,T1161,MATCH(IF(G1161&lt;&gt;"",G1161,F1161),OFFSET('Maximum minutes'!$C$1,T1161-1,0,1,U1161+1),0)-1)*IF(OR(ISNUMBER(J1161),J1161="sans examen"),1,0)*IF(W1161&lt;MinDate,1,0),"")</f>
        <v/>
      </c>
      <c r="N1161" s="36">
        <f t="shared" ca="1" si="37"/>
        <v>0</v>
      </c>
      <c r="O1161" s="36" t="e">
        <f ca="1">LEFT(OFFSET(Lists!$Q$2,MATCH(E1161,Lists!$R$3:$R$19,0),0),4)</f>
        <v>#N/A</v>
      </c>
      <c r="P1161" s="36" t="e">
        <f ca="1">MATCH(O1161,Lists!$S$2:$S$640,1)</f>
        <v>#N/A</v>
      </c>
      <c r="Q1161" s="36" t="e">
        <f ca="1">MATCH(LEFT(OFFSET(Lists!$Q$2,MATCH(E1161,Lists!$R$3:$R$19,0)+1,0),4),Lists!$S$3:$S$640,1)</f>
        <v>#N/A</v>
      </c>
      <c r="R1161" s="36" t="e">
        <f ca="1">LEFT(OFFSET(Lists!$S$2,P1161-1+MATCH(F1161,OFFSET(Lists!$T$3,P1161-1,0,Q1161-P1161+1),0),0),6)</f>
        <v>#N/A</v>
      </c>
      <c r="S1161" s="36" t="e">
        <f ca="1">VLOOKUP(R1161,Lists!B:D,3,FALSE)</f>
        <v>#N/A</v>
      </c>
      <c r="T1161" s="36" t="str">
        <f>IF(F1161&lt;&gt;"",MATCH(R1161,'Maximum minutes'!B:B,0),"")</f>
        <v/>
      </c>
      <c r="U1161" s="36">
        <f ca="1">IF(F1161&lt;&gt;"",COUNTA(OFFSET('Maximum minutes'!$C$1,'Annexe A1 Cours'!T1161,0,1,50)),0)</f>
        <v>0</v>
      </c>
      <c r="V1161" s="37">
        <f ca="1">IFERROR(OFFSET('Maximum minutes'!$C$1,T1161+1,-1+MATCH(G1161,OFFSET('Maximum minutes'!$C$1,T1161-1,0,1,50),0)),0)</f>
        <v>0</v>
      </c>
      <c r="W1161" s="38">
        <f t="shared" ca="1" si="36"/>
        <v>0</v>
      </c>
    </row>
    <row r="1162" spans="1:23" s="36" customFormat="1" ht="18.75">
      <c r="A1162" s="34"/>
      <c r="B1162" s="39"/>
      <c r="C1162" s="39"/>
      <c r="D1162" s="35"/>
      <c r="E1162" s="40"/>
      <c r="F1162" s="39"/>
      <c r="G1162" s="39"/>
      <c r="H1162" s="39"/>
      <c r="I1162" s="34"/>
      <c r="J1162" s="34"/>
      <c r="K1162" s="34"/>
      <c r="L1162" s="34"/>
      <c r="M1162" s="43" t="str">
        <f ca="1">IFERROR(OFFSET('Maximum minutes'!$C$1,T1162,MATCH(IF(G1162&lt;&gt;"",G1162,F1162),OFFSET('Maximum minutes'!$C$1,T1162-1,0,1,U1162+1),0)-1)*IF(OR(ISNUMBER(J1162),J1162="sans examen"),1,0)*IF(W1162&lt;MinDate,1,0),"")</f>
        <v/>
      </c>
      <c r="N1162" s="36">
        <f t="shared" ca="1" si="37"/>
        <v>0</v>
      </c>
      <c r="O1162" s="36" t="e">
        <f ca="1">LEFT(OFFSET(Lists!$Q$2,MATCH(E1162,Lists!$R$3:$R$19,0),0),4)</f>
        <v>#N/A</v>
      </c>
      <c r="P1162" s="36" t="e">
        <f ca="1">MATCH(O1162,Lists!$S$2:$S$640,1)</f>
        <v>#N/A</v>
      </c>
      <c r="Q1162" s="36" t="e">
        <f ca="1">MATCH(LEFT(OFFSET(Lists!$Q$2,MATCH(E1162,Lists!$R$3:$R$19,0)+1,0),4),Lists!$S$3:$S$640,1)</f>
        <v>#N/A</v>
      </c>
      <c r="R1162" s="36" t="e">
        <f ca="1">LEFT(OFFSET(Lists!$S$2,P1162-1+MATCH(F1162,OFFSET(Lists!$T$3,P1162-1,0,Q1162-P1162+1),0),0),6)</f>
        <v>#N/A</v>
      </c>
      <c r="S1162" s="36" t="e">
        <f ca="1">VLOOKUP(R1162,Lists!B:D,3,FALSE)</f>
        <v>#N/A</v>
      </c>
      <c r="T1162" s="36" t="str">
        <f>IF(F1162&lt;&gt;"",MATCH(R1162,'Maximum minutes'!B:B,0),"")</f>
        <v/>
      </c>
      <c r="U1162" s="36">
        <f ca="1">IF(F1162&lt;&gt;"",COUNTA(OFFSET('Maximum minutes'!$C$1,'Annexe A1 Cours'!T1162,0,1,50)),0)</f>
        <v>0</v>
      </c>
      <c r="V1162" s="37">
        <f ca="1">IFERROR(OFFSET('Maximum minutes'!$C$1,T1162+1,-1+MATCH(G1162,OFFSET('Maximum minutes'!$C$1,T1162-1,0,1,50),0)),0)</f>
        <v>0</v>
      </c>
      <c r="W1162" s="38">
        <f t="shared" ca="1" si="36"/>
        <v>0</v>
      </c>
    </row>
    <row r="1163" spans="1:23" s="36" customFormat="1" ht="18.75">
      <c r="A1163" s="34"/>
      <c r="B1163" s="39"/>
      <c r="C1163" s="39"/>
      <c r="D1163" s="35"/>
      <c r="E1163" s="40"/>
      <c r="F1163" s="39"/>
      <c r="G1163" s="39"/>
      <c r="H1163" s="39"/>
      <c r="I1163" s="34"/>
      <c r="J1163" s="34"/>
      <c r="K1163" s="34"/>
      <c r="L1163" s="34"/>
      <c r="M1163" s="43" t="str">
        <f ca="1">IFERROR(OFFSET('Maximum minutes'!$C$1,T1163,MATCH(IF(G1163&lt;&gt;"",G1163,F1163),OFFSET('Maximum minutes'!$C$1,T1163-1,0,1,U1163+1),0)-1)*IF(OR(ISNUMBER(J1163),J1163="sans examen"),1,0)*IF(W1163&lt;MinDate,1,0),"")</f>
        <v/>
      </c>
      <c r="N1163" s="36">
        <f t="shared" ca="1" si="37"/>
        <v>0</v>
      </c>
      <c r="O1163" s="36" t="e">
        <f ca="1">LEFT(OFFSET(Lists!$Q$2,MATCH(E1163,Lists!$R$3:$R$19,0),0),4)</f>
        <v>#N/A</v>
      </c>
      <c r="P1163" s="36" t="e">
        <f ca="1">MATCH(O1163,Lists!$S$2:$S$640,1)</f>
        <v>#N/A</v>
      </c>
      <c r="Q1163" s="36" t="e">
        <f ca="1">MATCH(LEFT(OFFSET(Lists!$Q$2,MATCH(E1163,Lists!$R$3:$R$19,0)+1,0),4),Lists!$S$3:$S$640,1)</f>
        <v>#N/A</v>
      </c>
      <c r="R1163" s="36" t="e">
        <f ca="1">LEFT(OFFSET(Lists!$S$2,P1163-1+MATCH(F1163,OFFSET(Lists!$T$3,P1163-1,0,Q1163-P1163+1),0),0),6)</f>
        <v>#N/A</v>
      </c>
      <c r="S1163" s="36" t="e">
        <f ca="1">VLOOKUP(R1163,Lists!B:D,3,FALSE)</f>
        <v>#N/A</v>
      </c>
      <c r="T1163" s="36" t="str">
        <f>IF(F1163&lt;&gt;"",MATCH(R1163,'Maximum minutes'!B:B,0),"")</f>
        <v/>
      </c>
      <c r="U1163" s="36">
        <f ca="1">IF(F1163&lt;&gt;"",COUNTA(OFFSET('Maximum minutes'!$C$1,'Annexe A1 Cours'!T1163,0,1,50)),0)</f>
        <v>0</v>
      </c>
      <c r="V1163" s="37">
        <f ca="1">IFERROR(OFFSET('Maximum minutes'!$C$1,T1163+1,-1+MATCH(G1163,OFFSET('Maximum minutes'!$C$1,T1163-1,0,1,50),0)),0)</f>
        <v>0</v>
      </c>
      <c r="W1163" s="38">
        <f t="shared" ca="1" si="36"/>
        <v>0</v>
      </c>
    </row>
    <row r="1164" spans="1:23" s="36" customFormat="1" ht="18.75">
      <c r="A1164" s="34"/>
      <c r="B1164" s="39"/>
      <c r="C1164" s="39"/>
      <c r="D1164" s="35"/>
      <c r="E1164" s="40"/>
      <c r="F1164" s="39"/>
      <c r="G1164" s="39"/>
      <c r="H1164" s="39"/>
      <c r="I1164" s="34"/>
      <c r="J1164" s="34"/>
      <c r="K1164" s="34"/>
      <c r="L1164" s="34"/>
      <c r="M1164" s="43" t="str">
        <f ca="1">IFERROR(OFFSET('Maximum minutes'!$C$1,T1164,MATCH(IF(G1164&lt;&gt;"",G1164,F1164),OFFSET('Maximum minutes'!$C$1,T1164-1,0,1,U1164+1),0)-1)*IF(OR(ISNUMBER(J1164),J1164="sans examen"),1,0)*IF(W1164&lt;MinDate,1,0),"")</f>
        <v/>
      </c>
      <c r="N1164" s="36">
        <f t="shared" ca="1" si="37"/>
        <v>0</v>
      </c>
      <c r="O1164" s="36" t="e">
        <f ca="1">LEFT(OFFSET(Lists!$Q$2,MATCH(E1164,Lists!$R$3:$R$19,0),0),4)</f>
        <v>#N/A</v>
      </c>
      <c r="P1164" s="36" t="e">
        <f ca="1">MATCH(O1164,Lists!$S$2:$S$640,1)</f>
        <v>#N/A</v>
      </c>
      <c r="Q1164" s="36" t="e">
        <f ca="1">MATCH(LEFT(OFFSET(Lists!$Q$2,MATCH(E1164,Lists!$R$3:$R$19,0)+1,0),4),Lists!$S$3:$S$640,1)</f>
        <v>#N/A</v>
      </c>
      <c r="R1164" s="36" t="e">
        <f ca="1">LEFT(OFFSET(Lists!$S$2,P1164-1+MATCH(F1164,OFFSET(Lists!$T$3,P1164-1,0,Q1164-P1164+1),0),0),6)</f>
        <v>#N/A</v>
      </c>
      <c r="S1164" s="36" t="e">
        <f ca="1">VLOOKUP(R1164,Lists!B:D,3,FALSE)</f>
        <v>#N/A</v>
      </c>
      <c r="T1164" s="36" t="str">
        <f>IF(F1164&lt;&gt;"",MATCH(R1164,'Maximum minutes'!B:B,0),"")</f>
        <v/>
      </c>
      <c r="U1164" s="36">
        <f ca="1">IF(F1164&lt;&gt;"",COUNTA(OFFSET('Maximum minutes'!$C$1,'Annexe A1 Cours'!T1164,0,1,50)),0)</f>
        <v>0</v>
      </c>
      <c r="V1164" s="37">
        <f ca="1">IFERROR(OFFSET('Maximum minutes'!$C$1,T1164+1,-1+MATCH(G1164,OFFSET('Maximum minutes'!$C$1,T1164-1,0,1,50),0)),0)</f>
        <v>0</v>
      </c>
      <c r="W1164" s="38">
        <f t="shared" ca="1" si="36"/>
        <v>0</v>
      </c>
    </row>
    <row r="1165" spans="1:23" s="36" customFormat="1" ht="18.75">
      <c r="A1165" s="34"/>
      <c r="B1165" s="39"/>
      <c r="C1165" s="39"/>
      <c r="D1165" s="35"/>
      <c r="E1165" s="40"/>
      <c r="F1165" s="39"/>
      <c r="G1165" s="39"/>
      <c r="H1165" s="39"/>
      <c r="I1165" s="34"/>
      <c r="J1165" s="34"/>
      <c r="K1165" s="34"/>
      <c r="L1165" s="34"/>
      <c r="M1165" s="43" t="str">
        <f ca="1">IFERROR(OFFSET('Maximum minutes'!$C$1,T1165,MATCH(IF(G1165&lt;&gt;"",G1165,F1165),OFFSET('Maximum minutes'!$C$1,T1165-1,0,1,U1165+1),0)-1)*IF(OR(ISNUMBER(J1165),J1165="sans examen"),1,0)*IF(W1165&lt;MinDate,1,0),"")</f>
        <v/>
      </c>
      <c r="N1165" s="36">
        <f t="shared" ca="1" si="37"/>
        <v>0</v>
      </c>
      <c r="O1165" s="36" t="e">
        <f ca="1">LEFT(OFFSET(Lists!$Q$2,MATCH(E1165,Lists!$R$3:$R$19,0),0),4)</f>
        <v>#N/A</v>
      </c>
      <c r="P1165" s="36" t="e">
        <f ca="1">MATCH(O1165,Lists!$S$2:$S$640,1)</f>
        <v>#N/A</v>
      </c>
      <c r="Q1165" s="36" t="e">
        <f ca="1">MATCH(LEFT(OFFSET(Lists!$Q$2,MATCH(E1165,Lists!$R$3:$R$19,0)+1,0),4),Lists!$S$3:$S$640,1)</f>
        <v>#N/A</v>
      </c>
      <c r="R1165" s="36" t="e">
        <f ca="1">LEFT(OFFSET(Lists!$S$2,P1165-1+MATCH(F1165,OFFSET(Lists!$T$3,P1165-1,0,Q1165-P1165+1),0),0),6)</f>
        <v>#N/A</v>
      </c>
      <c r="S1165" s="36" t="e">
        <f ca="1">VLOOKUP(R1165,Lists!B:D,3,FALSE)</f>
        <v>#N/A</v>
      </c>
      <c r="T1165" s="36" t="str">
        <f>IF(F1165&lt;&gt;"",MATCH(R1165,'Maximum minutes'!B:B,0),"")</f>
        <v/>
      </c>
      <c r="U1165" s="36">
        <f ca="1">IF(F1165&lt;&gt;"",COUNTA(OFFSET('Maximum minutes'!$C$1,'Annexe A1 Cours'!T1165,0,1,50)),0)</f>
        <v>0</v>
      </c>
      <c r="V1165" s="37">
        <f ca="1">IFERROR(OFFSET('Maximum minutes'!$C$1,T1165+1,-1+MATCH(G1165,OFFSET('Maximum minutes'!$C$1,T1165-1,0,1,50),0)),0)</f>
        <v>0</v>
      </c>
      <c r="W1165" s="38">
        <f t="shared" ca="1" si="36"/>
        <v>0</v>
      </c>
    </row>
    <row r="1166" spans="1:23" s="36" customFormat="1" ht="18.75">
      <c r="A1166" s="34"/>
      <c r="B1166" s="39"/>
      <c r="C1166" s="39"/>
      <c r="D1166" s="35"/>
      <c r="E1166" s="40"/>
      <c r="F1166" s="39"/>
      <c r="G1166" s="39"/>
      <c r="H1166" s="39"/>
      <c r="I1166" s="34"/>
      <c r="J1166" s="34"/>
      <c r="K1166" s="34"/>
      <c r="L1166" s="34"/>
      <c r="M1166" s="43" t="str">
        <f ca="1">IFERROR(OFFSET('Maximum minutes'!$C$1,T1166,MATCH(IF(G1166&lt;&gt;"",G1166,F1166),OFFSET('Maximum minutes'!$C$1,T1166-1,0,1,U1166+1),0)-1)*IF(OR(ISNUMBER(J1166),J1166="sans examen"),1,0)*IF(W1166&lt;MinDate,1,0),"")</f>
        <v/>
      </c>
      <c r="N1166" s="36">
        <f t="shared" ca="1" si="37"/>
        <v>0</v>
      </c>
      <c r="O1166" s="36" t="e">
        <f ca="1">LEFT(OFFSET(Lists!$Q$2,MATCH(E1166,Lists!$R$3:$R$19,0),0),4)</f>
        <v>#N/A</v>
      </c>
      <c r="P1166" s="36" t="e">
        <f ca="1">MATCH(O1166,Lists!$S$2:$S$640,1)</f>
        <v>#N/A</v>
      </c>
      <c r="Q1166" s="36" t="e">
        <f ca="1">MATCH(LEFT(OFFSET(Lists!$Q$2,MATCH(E1166,Lists!$R$3:$R$19,0)+1,0),4),Lists!$S$3:$S$640,1)</f>
        <v>#N/A</v>
      </c>
      <c r="R1166" s="36" t="e">
        <f ca="1">LEFT(OFFSET(Lists!$S$2,P1166-1+MATCH(F1166,OFFSET(Lists!$T$3,P1166-1,0,Q1166-P1166+1),0),0),6)</f>
        <v>#N/A</v>
      </c>
      <c r="S1166" s="36" t="e">
        <f ca="1">VLOOKUP(R1166,Lists!B:D,3,FALSE)</f>
        <v>#N/A</v>
      </c>
      <c r="T1166" s="36" t="str">
        <f>IF(F1166&lt;&gt;"",MATCH(R1166,'Maximum minutes'!B:B,0),"")</f>
        <v/>
      </c>
      <c r="U1166" s="36">
        <f ca="1">IF(F1166&lt;&gt;"",COUNTA(OFFSET('Maximum minutes'!$C$1,'Annexe A1 Cours'!T1166,0,1,50)),0)</f>
        <v>0</v>
      </c>
      <c r="V1166" s="37">
        <f ca="1">IFERROR(OFFSET('Maximum minutes'!$C$1,T1166+1,-1+MATCH(G1166,OFFSET('Maximum minutes'!$C$1,T1166-1,0,1,50),0)),0)</f>
        <v>0</v>
      </c>
      <c r="W1166" s="38">
        <f t="shared" ca="1" si="36"/>
        <v>0</v>
      </c>
    </row>
    <row r="1167" spans="1:23" s="36" customFormat="1" ht="18.75">
      <c r="A1167" s="34"/>
      <c r="B1167" s="39"/>
      <c r="C1167" s="39"/>
      <c r="D1167" s="35"/>
      <c r="E1167" s="40"/>
      <c r="F1167" s="39"/>
      <c r="G1167" s="39"/>
      <c r="H1167" s="39"/>
      <c r="I1167" s="34"/>
      <c r="J1167" s="34"/>
      <c r="K1167" s="34"/>
      <c r="L1167" s="34"/>
      <c r="M1167" s="43" t="str">
        <f ca="1">IFERROR(OFFSET('Maximum minutes'!$C$1,T1167,MATCH(IF(G1167&lt;&gt;"",G1167,F1167),OFFSET('Maximum minutes'!$C$1,T1167-1,0,1,U1167+1),0)-1)*IF(OR(ISNUMBER(J1167),J1167="sans examen"),1,0)*IF(W1167&lt;MinDate,1,0),"")</f>
        <v/>
      </c>
      <c r="N1167" s="36">
        <f t="shared" ca="1" si="37"/>
        <v>0</v>
      </c>
      <c r="O1167" s="36" t="e">
        <f ca="1">LEFT(OFFSET(Lists!$Q$2,MATCH(E1167,Lists!$R$3:$R$19,0),0),4)</f>
        <v>#N/A</v>
      </c>
      <c r="P1167" s="36" t="e">
        <f ca="1">MATCH(O1167,Lists!$S$2:$S$640,1)</f>
        <v>#N/A</v>
      </c>
      <c r="Q1167" s="36" t="e">
        <f ca="1">MATCH(LEFT(OFFSET(Lists!$Q$2,MATCH(E1167,Lists!$R$3:$R$19,0)+1,0),4),Lists!$S$3:$S$640,1)</f>
        <v>#N/A</v>
      </c>
      <c r="R1167" s="36" t="e">
        <f ca="1">LEFT(OFFSET(Lists!$S$2,P1167-1+MATCH(F1167,OFFSET(Lists!$T$3,P1167-1,0,Q1167-P1167+1),0),0),6)</f>
        <v>#N/A</v>
      </c>
      <c r="S1167" s="36" t="e">
        <f ca="1">VLOOKUP(R1167,Lists!B:D,3,FALSE)</f>
        <v>#N/A</v>
      </c>
      <c r="T1167" s="36" t="str">
        <f>IF(F1167&lt;&gt;"",MATCH(R1167,'Maximum minutes'!B:B,0),"")</f>
        <v/>
      </c>
      <c r="U1167" s="36">
        <f ca="1">IF(F1167&lt;&gt;"",COUNTA(OFFSET('Maximum minutes'!$C$1,'Annexe A1 Cours'!T1167,0,1,50)),0)</f>
        <v>0</v>
      </c>
      <c r="V1167" s="37">
        <f ca="1">IFERROR(OFFSET('Maximum minutes'!$C$1,T1167+1,-1+MATCH(G1167,OFFSET('Maximum minutes'!$C$1,T1167-1,0,1,50),0)),0)</f>
        <v>0</v>
      </c>
      <c r="W1167" s="38">
        <f t="shared" ca="1" si="36"/>
        <v>0</v>
      </c>
    </row>
    <row r="1168" spans="1:23" s="36" customFormat="1" ht="18.75">
      <c r="A1168" s="34"/>
      <c r="B1168" s="39"/>
      <c r="C1168" s="39"/>
      <c r="D1168" s="35"/>
      <c r="E1168" s="40"/>
      <c r="F1168" s="39"/>
      <c r="G1168" s="39"/>
      <c r="H1168" s="39"/>
      <c r="I1168" s="34"/>
      <c r="J1168" s="34"/>
      <c r="K1168" s="34"/>
      <c r="L1168" s="34"/>
      <c r="M1168" s="43" t="str">
        <f ca="1">IFERROR(OFFSET('Maximum minutes'!$C$1,T1168,MATCH(IF(G1168&lt;&gt;"",G1168,F1168),OFFSET('Maximum minutes'!$C$1,T1168-1,0,1,U1168+1),0)-1)*IF(OR(ISNUMBER(J1168),J1168="sans examen"),1,0)*IF(W1168&lt;MinDate,1,0),"")</f>
        <v/>
      </c>
      <c r="N1168" s="36">
        <f t="shared" ca="1" si="37"/>
        <v>0</v>
      </c>
      <c r="O1168" s="36" t="e">
        <f ca="1">LEFT(OFFSET(Lists!$Q$2,MATCH(E1168,Lists!$R$3:$R$19,0),0),4)</f>
        <v>#N/A</v>
      </c>
      <c r="P1168" s="36" t="e">
        <f ca="1">MATCH(O1168,Lists!$S$2:$S$640,1)</f>
        <v>#N/A</v>
      </c>
      <c r="Q1168" s="36" t="e">
        <f ca="1">MATCH(LEFT(OFFSET(Lists!$Q$2,MATCH(E1168,Lists!$R$3:$R$19,0)+1,0),4),Lists!$S$3:$S$640,1)</f>
        <v>#N/A</v>
      </c>
      <c r="R1168" s="36" t="e">
        <f ca="1">LEFT(OFFSET(Lists!$S$2,P1168-1+MATCH(F1168,OFFSET(Lists!$T$3,P1168-1,0,Q1168-P1168+1),0),0),6)</f>
        <v>#N/A</v>
      </c>
      <c r="S1168" s="36" t="e">
        <f ca="1">VLOOKUP(R1168,Lists!B:D,3,FALSE)</f>
        <v>#N/A</v>
      </c>
      <c r="T1168" s="36" t="str">
        <f>IF(F1168&lt;&gt;"",MATCH(R1168,'Maximum minutes'!B:B,0),"")</f>
        <v/>
      </c>
      <c r="U1168" s="36">
        <f ca="1">IF(F1168&lt;&gt;"",COUNTA(OFFSET('Maximum minutes'!$C$1,'Annexe A1 Cours'!T1168,0,1,50)),0)</f>
        <v>0</v>
      </c>
      <c r="V1168" s="37">
        <f ca="1">IFERROR(OFFSET('Maximum minutes'!$C$1,T1168+1,-1+MATCH(G1168,OFFSET('Maximum minutes'!$C$1,T1168-1,0,1,50),0)),0)</f>
        <v>0</v>
      </c>
      <c r="W1168" s="38">
        <f t="shared" ca="1" si="36"/>
        <v>0</v>
      </c>
    </row>
    <row r="1169" spans="1:23" s="36" customFormat="1" ht="18.75">
      <c r="A1169" s="34"/>
      <c r="B1169" s="39"/>
      <c r="C1169" s="39"/>
      <c r="D1169" s="35"/>
      <c r="E1169" s="40"/>
      <c r="F1169" s="39"/>
      <c r="G1169" s="39"/>
      <c r="H1169" s="39"/>
      <c r="I1169" s="34"/>
      <c r="J1169" s="34"/>
      <c r="K1169" s="34"/>
      <c r="L1169" s="34"/>
      <c r="M1169" s="43" t="str">
        <f ca="1">IFERROR(OFFSET('Maximum minutes'!$C$1,T1169,MATCH(IF(G1169&lt;&gt;"",G1169,F1169),OFFSET('Maximum minutes'!$C$1,T1169-1,0,1,U1169+1),0)-1)*IF(OR(ISNUMBER(J1169),J1169="sans examen"),1,0)*IF(W1169&lt;MinDate,1,0),"")</f>
        <v/>
      </c>
      <c r="N1169" s="36">
        <f t="shared" ca="1" si="37"/>
        <v>0</v>
      </c>
      <c r="O1169" s="36" t="e">
        <f ca="1">LEFT(OFFSET(Lists!$Q$2,MATCH(E1169,Lists!$R$3:$R$19,0),0),4)</f>
        <v>#N/A</v>
      </c>
      <c r="P1169" s="36" t="e">
        <f ca="1">MATCH(O1169,Lists!$S$2:$S$640,1)</f>
        <v>#N/A</v>
      </c>
      <c r="Q1169" s="36" t="e">
        <f ca="1">MATCH(LEFT(OFFSET(Lists!$Q$2,MATCH(E1169,Lists!$R$3:$R$19,0)+1,0),4),Lists!$S$3:$S$640,1)</f>
        <v>#N/A</v>
      </c>
      <c r="R1169" s="36" t="e">
        <f ca="1">LEFT(OFFSET(Lists!$S$2,P1169-1+MATCH(F1169,OFFSET(Lists!$T$3,P1169-1,0,Q1169-P1169+1),0),0),6)</f>
        <v>#N/A</v>
      </c>
      <c r="S1169" s="36" t="e">
        <f ca="1">VLOOKUP(R1169,Lists!B:D,3,FALSE)</f>
        <v>#N/A</v>
      </c>
      <c r="T1169" s="36" t="str">
        <f>IF(F1169&lt;&gt;"",MATCH(R1169,'Maximum minutes'!B:B,0),"")</f>
        <v/>
      </c>
      <c r="U1169" s="36">
        <f ca="1">IF(F1169&lt;&gt;"",COUNTA(OFFSET('Maximum minutes'!$C$1,'Annexe A1 Cours'!T1169,0,1,50)),0)</f>
        <v>0</v>
      </c>
      <c r="V1169" s="37">
        <f ca="1">IFERROR(OFFSET('Maximum minutes'!$C$1,T1169+1,-1+MATCH(G1169,OFFSET('Maximum minutes'!$C$1,T1169-1,0,1,50),0)),0)</f>
        <v>0</v>
      </c>
      <c r="W1169" s="38">
        <f t="shared" ca="1" si="36"/>
        <v>0</v>
      </c>
    </row>
    <row r="1170" spans="1:23" s="36" customFormat="1" ht="18.75">
      <c r="A1170" s="34"/>
      <c r="B1170" s="39"/>
      <c r="C1170" s="39"/>
      <c r="D1170" s="35"/>
      <c r="E1170" s="40"/>
      <c r="F1170" s="39"/>
      <c r="G1170" s="39"/>
      <c r="H1170" s="39"/>
      <c r="I1170" s="34"/>
      <c r="J1170" s="34"/>
      <c r="K1170" s="34"/>
      <c r="L1170" s="34"/>
      <c r="M1170" s="43" t="str">
        <f ca="1">IFERROR(OFFSET('Maximum minutes'!$C$1,T1170,MATCH(IF(G1170&lt;&gt;"",G1170,F1170),OFFSET('Maximum minutes'!$C$1,T1170-1,0,1,U1170+1),0)-1)*IF(OR(ISNUMBER(J1170),J1170="sans examen"),1,0)*IF(W1170&lt;MinDate,1,0),"")</f>
        <v/>
      </c>
      <c r="N1170" s="36">
        <f t="shared" ca="1" si="37"/>
        <v>0</v>
      </c>
      <c r="O1170" s="36" t="e">
        <f ca="1">LEFT(OFFSET(Lists!$Q$2,MATCH(E1170,Lists!$R$3:$R$19,0),0),4)</f>
        <v>#N/A</v>
      </c>
      <c r="P1170" s="36" t="e">
        <f ca="1">MATCH(O1170,Lists!$S$2:$S$640,1)</f>
        <v>#N/A</v>
      </c>
      <c r="Q1170" s="36" t="e">
        <f ca="1">MATCH(LEFT(OFFSET(Lists!$Q$2,MATCH(E1170,Lists!$R$3:$R$19,0)+1,0),4),Lists!$S$3:$S$640,1)</f>
        <v>#N/A</v>
      </c>
      <c r="R1170" s="36" t="e">
        <f ca="1">LEFT(OFFSET(Lists!$S$2,P1170-1+MATCH(F1170,OFFSET(Lists!$T$3,P1170-1,0,Q1170-P1170+1),0),0),6)</f>
        <v>#N/A</v>
      </c>
      <c r="S1170" s="36" t="e">
        <f ca="1">VLOOKUP(R1170,Lists!B:D,3,FALSE)</f>
        <v>#N/A</v>
      </c>
      <c r="T1170" s="36" t="str">
        <f>IF(F1170&lt;&gt;"",MATCH(R1170,'Maximum minutes'!B:B,0),"")</f>
        <v/>
      </c>
      <c r="U1170" s="36">
        <f ca="1">IF(F1170&lt;&gt;"",COUNTA(OFFSET('Maximum minutes'!$C$1,'Annexe A1 Cours'!T1170,0,1,50)),0)</f>
        <v>0</v>
      </c>
      <c r="V1170" s="37">
        <f ca="1">IFERROR(OFFSET('Maximum minutes'!$C$1,T1170+1,-1+MATCH(G1170,OFFSET('Maximum minutes'!$C$1,T1170-1,0,1,50),0)),0)</f>
        <v>0</v>
      </c>
      <c r="W1170" s="38">
        <f t="shared" ca="1" si="36"/>
        <v>0</v>
      </c>
    </row>
    <row r="1171" spans="1:23" s="36" customFormat="1" ht="18.75">
      <c r="A1171" s="34"/>
      <c r="B1171" s="39"/>
      <c r="C1171" s="39"/>
      <c r="D1171" s="35"/>
      <c r="E1171" s="40"/>
      <c r="F1171" s="39"/>
      <c r="G1171" s="39"/>
      <c r="H1171" s="39"/>
      <c r="I1171" s="34"/>
      <c r="J1171" s="34"/>
      <c r="K1171" s="34"/>
      <c r="L1171" s="34"/>
      <c r="M1171" s="43" t="str">
        <f ca="1">IFERROR(OFFSET('Maximum minutes'!$C$1,T1171,MATCH(IF(G1171&lt;&gt;"",G1171,F1171),OFFSET('Maximum minutes'!$C$1,T1171-1,0,1,U1171+1),0)-1)*IF(OR(ISNUMBER(J1171),J1171="sans examen"),1,0)*IF(W1171&lt;MinDate,1,0),"")</f>
        <v/>
      </c>
      <c r="N1171" s="36">
        <f t="shared" ca="1" si="37"/>
        <v>0</v>
      </c>
      <c r="O1171" s="36" t="e">
        <f ca="1">LEFT(OFFSET(Lists!$Q$2,MATCH(E1171,Lists!$R$3:$R$19,0),0),4)</f>
        <v>#N/A</v>
      </c>
      <c r="P1171" s="36" t="e">
        <f ca="1">MATCH(O1171,Lists!$S$2:$S$640,1)</f>
        <v>#N/A</v>
      </c>
      <c r="Q1171" s="36" t="e">
        <f ca="1">MATCH(LEFT(OFFSET(Lists!$Q$2,MATCH(E1171,Lists!$R$3:$R$19,0)+1,0),4),Lists!$S$3:$S$640,1)</f>
        <v>#N/A</v>
      </c>
      <c r="R1171" s="36" t="e">
        <f ca="1">LEFT(OFFSET(Lists!$S$2,P1171-1+MATCH(F1171,OFFSET(Lists!$T$3,P1171-1,0,Q1171-P1171+1),0),0),6)</f>
        <v>#N/A</v>
      </c>
      <c r="S1171" s="36" t="e">
        <f ca="1">VLOOKUP(R1171,Lists!B:D,3,FALSE)</f>
        <v>#N/A</v>
      </c>
      <c r="T1171" s="36" t="str">
        <f>IF(F1171&lt;&gt;"",MATCH(R1171,'Maximum minutes'!B:B,0),"")</f>
        <v/>
      </c>
      <c r="U1171" s="36">
        <f ca="1">IF(F1171&lt;&gt;"",COUNTA(OFFSET('Maximum minutes'!$C$1,'Annexe A1 Cours'!T1171,0,1,50)),0)</f>
        <v>0</v>
      </c>
      <c r="V1171" s="37">
        <f ca="1">IFERROR(OFFSET('Maximum minutes'!$C$1,T1171+1,-1+MATCH(G1171,OFFSET('Maximum minutes'!$C$1,T1171-1,0,1,50),0)),0)</f>
        <v>0</v>
      </c>
      <c r="W1171" s="38">
        <f t="shared" ca="1" si="36"/>
        <v>0</v>
      </c>
    </row>
    <row r="1172" spans="1:23" s="36" customFormat="1" ht="18.75">
      <c r="A1172" s="34"/>
      <c r="B1172" s="39"/>
      <c r="C1172" s="39"/>
      <c r="D1172" s="35"/>
      <c r="E1172" s="40"/>
      <c r="F1172" s="39"/>
      <c r="G1172" s="39"/>
      <c r="H1172" s="39"/>
      <c r="I1172" s="34"/>
      <c r="J1172" s="34"/>
      <c r="K1172" s="34"/>
      <c r="L1172" s="34"/>
      <c r="M1172" s="43" t="str">
        <f ca="1">IFERROR(OFFSET('Maximum minutes'!$C$1,T1172,MATCH(IF(G1172&lt;&gt;"",G1172,F1172),OFFSET('Maximum minutes'!$C$1,T1172-1,0,1,U1172+1),0)-1)*IF(OR(ISNUMBER(J1172),J1172="sans examen"),1,0)*IF(W1172&lt;MinDate,1,0),"")</f>
        <v/>
      </c>
      <c r="N1172" s="36">
        <f t="shared" ca="1" si="37"/>
        <v>0</v>
      </c>
      <c r="O1172" s="36" t="e">
        <f ca="1">LEFT(OFFSET(Lists!$Q$2,MATCH(E1172,Lists!$R$3:$R$19,0),0),4)</f>
        <v>#N/A</v>
      </c>
      <c r="P1172" s="36" t="e">
        <f ca="1">MATCH(O1172,Lists!$S$2:$S$640,1)</f>
        <v>#N/A</v>
      </c>
      <c r="Q1172" s="36" t="e">
        <f ca="1">MATCH(LEFT(OFFSET(Lists!$Q$2,MATCH(E1172,Lists!$R$3:$R$19,0)+1,0),4),Lists!$S$3:$S$640,1)</f>
        <v>#N/A</v>
      </c>
      <c r="R1172" s="36" t="e">
        <f ca="1">LEFT(OFFSET(Lists!$S$2,P1172-1+MATCH(F1172,OFFSET(Lists!$T$3,P1172-1,0,Q1172-P1172+1),0),0),6)</f>
        <v>#N/A</v>
      </c>
      <c r="S1172" s="36" t="e">
        <f ca="1">VLOOKUP(R1172,Lists!B:D,3,FALSE)</f>
        <v>#N/A</v>
      </c>
      <c r="T1172" s="36" t="str">
        <f>IF(F1172&lt;&gt;"",MATCH(R1172,'Maximum minutes'!B:B,0),"")</f>
        <v/>
      </c>
      <c r="U1172" s="36">
        <f ca="1">IF(F1172&lt;&gt;"",COUNTA(OFFSET('Maximum minutes'!$C$1,'Annexe A1 Cours'!T1172,0,1,50)),0)</f>
        <v>0</v>
      </c>
      <c r="V1172" s="37">
        <f ca="1">IFERROR(OFFSET('Maximum minutes'!$C$1,T1172+1,-1+MATCH(G1172,OFFSET('Maximum minutes'!$C$1,T1172-1,0,1,50),0)),0)</f>
        <v>0</v>
      </c>
      <c r="W1172" s="38">
        <f t="shared" ca="1" si="36"/>
        <v>0</v>
      </c>
    </row>
    <row r="1173" spans="1:23" s="36" customFormat="1" ht="18.75">
      <c r="A1173" s="34"/>
      <c r="B1173" s="39"/>
      <c r="C1173" s="39"/>
      <c r="D1173" s="35"/>
      <c r="E1173" s="40"/>
      <c r="F1173" s="39"/>
      <c r="G1173" s="39"/>
      <c r="H1173" s="39"/>
      <c r="I1173" s="34"/>
      <c r="J1173" s="34"/>
      <c r="K1173" s="34"/>
      <c r="L1173" s="34"/>
      <c r="M1173" s="43" t="str">
        <f ca="1">IFERROR(OFFSET('Maximum minutes'!$C$1,T1173,MATCH(IF(G1173&lt;&gt;"",G1173,F1173),OFFSET('Maximum minutes'!$C$1,T1173-1,0,1,U1173+1),0)-1)*IF(OR(ISNUMBER(J1173),J1173="sans examen"),1,0)*IF(W1173&lt;MinDate,1,0),"")</f>
        <v/>
      </c>
      <c r="N1173" s="36">
        <f t="shared" ca="1" si="37"/>
        <v>0</v>
      </c>
      <c r="O1173" s="36" t="e">
        <f ca="1">LEFT(OFFSET(Lists!$Q$2,MATCH(E1173,Lists!$R$3:$R$19,0),0),4)</f>
        <v>#N/A</v>
      </c>
      <c r="P1173" s="36" t="e">
        <f ca="1">MATCH(O1173,Lists!$S$2:$S$640,1)</f>
        <v>#N/A</v>
      </c>
      <c r="Q1173" s="36" t="e">
        <f ca="1">MATCH(LEFT(OFFSET(Lists!$Q$2,MATCH(E1173,Lists!$R$3:$R$19,0)+1,0),4),Lists!$S$3:$S$640,1)</f>
        <v>#N/A</v>
      </c>
      <c r="R1173" s="36" t="e">
        <f ca="1">LEFT(OFFSET(Lists!$S$2,P1173-1+MATCH(F1173,OFFSET(Lists!$T$3,P1173-1,0,Q1173-P1173+1),0),0),6)</f>
        <v>#N/A</v>
      </c>
      <c r="S1173" s="36" t="e">
        <f ca="1">VLOOKUP(R1173,Lists!B:D,3,FALSE)</f>
        <v>#N/A</v>
      </c>
      <c r="T1173" s="36" t="str">
        <f>IF(F1173&lt;&gt;"",MATCH(R1173,'Maximum minutes'!B:B,0),"")</f>
        <v/>
      </c>
      <c r="U1173" s="36">
        <f ca="1">IF(F1173&lt;&gt;"",COUNTA(OFFSET('Maximum minutes'!$C$1,'Annexe A1 Cours'!T1173,0,1,50)),0)</f>
        <v>0</v>
      </c>
      <c r="V1173" s="37">
        <f ca="1">IFERROR(OFFSET('Maximum minutes'!$C$1,T1173+1,-1+MATCH(G1173,OFFSET('Maximum minutes'!$C$1,T1173-1,0,1,50),0)),0)</f>
        <v>0</v>
      </c>
      <c r="W1173" s="38">
        <f t="shared" ca="1" si="36"/>
        <v>0</v>
      </c>
    </row>
    <row r="1174" spans="1:23" s="36" customFormat="1" ht="18.75">
      <c r="A1174" s="34"/>
      <c r="B1174" s="39"/>
      <c r="C1174" s="39"/>
      <c r="D1174" s="35"/>
      <c r="E1174" s="40"/>
      <c r="F1174" s="39"/>
      <c r="G1174" s="39"/>
      <c r="H1174" s="39"/>
      <c r="I1174" s="34"/>
      <c r="J1174" s="34"/>
      <c r="K1174" s="34"/>
      <c r="L1174" s="34"/>
      <c r="M1174" s="43" t="str">
        <f ca="1">IFERROR(OFFSET('Maximum minutes'!$C$1,T1174,MATCH(IF(G1174&lt;&gt;"",G1174,F1174),OFFSET('Maximum minutes'!$C$1,T1174-1,0,1,U1174+1),0)-1)*IF(OR(ISNUMBER(J1174),J1174="sans examen"),1,0)*IF(W1174&lt;MinDate,1,0),"")</f>
        <v/>
      </c>
      <c r="N1174" s="36">
        <f t="shared" ca="1" si="37"/>
        <v>0</v>
      </c>
      <c r="O1174" s="36" t="e">
        <f ca="1">LEFT(OFFSET(Lists!$Q$2,MATCH(E1174,Lists!$R$3:$R$19,0),0),4)</f>
        <v>#N/A</v>
      </c>
      <c r="P1174" s="36" t="e">
        <f ca="1">MATCH(O1174,Lists!$S$2:$S$640,1)</f>
        <v>#N/A</v>
      </c>
      <c r="Q1174" s="36" t="e">
        <f ca="1">MATCH(LEFT(OFFSET(Lists!$Q$2,MATCH(E1174,Lists!$R$3:$R$19,0)+1,0),4),Lists!$S$3:$S$640,1)</f>
        <v>#N/A</v>
      </c>
      <c r="R1174" s="36" t="e">
        <f ca="1">LEFT(OFFSET(Lists!$S$2,P1174-1+MATCH(F1174,OFFSET(Lists!$T$3,P1174-1,0,Q1174-P1174+1),0),0),6)</f>
        <v>#N/A</v>
      </c>
      <c r="S1174" s="36" t="e">
        <f ca="1">VLOOKUP(R1174,Lists!B:D,3,FALSE)</f>
        <v>#N/A</v>
      </c>
      <c r="T1174" s="36" t="str">
        <f>IF(F1174&lt;&gt;"",MATCH(R1174,'Maximum minutes'!B:B,0),"")</f>
        <v/>
      </c>
      <c r="U1174" s="36">
        <f ca="1">IF(F1174&lt;&gt;"",COUNTA(OFFSET('Maximum minutes'!$C$1,'Annexe A1 Cours'!T1174,0,1,50)),0)</f>
        <v>0</v>
      </c>
      <c r="V1174" s="37">
        <f ca="1">IFERROR(OFFSET('Maximum minutes'!$C$1,T1174+1,-1+MATCH(G1174,OFFSET('Maximum minutes'!$C$1,T1174-1,0,1,50),0)),0)</f>
        <v>0</v>
      </c>
      <c r="W1174" s="38">
        <f t="shared" ca="1" si="36"/>
        <v>0</v>
      </c>
    </row>
    <row r="1175" spans="1:23" s="36" customFormat="1" ht="18.75">
      <c r="A1175" s="34"/>
      <c r="B1175" s="39"/>
      <c r="C1175" s="39"/>
      <c r="D1175" s="35"/>
      <c r="E1175" s="40"/>
      <c r="F1175" s="39"/>
      <c r="G1175" s="39"/>
      <c r="H1175" s="39"/>
      <c r="I1175" s="34"/>
      <c r="J1175" s="34"/>
      <c r="K1175" s="34"/>
      <c r="L1175" s="34"/>
      <c r="M1175" s="43" t="str">
        <f ca="1">IFERROR(OFFSET('Maximum minutes'!$C$1,T1175,MATCH(IF(G1175&lt;&gt;"",G1175,F1175),OFFSET('Maximum minutes'!$C$1,T1175-1,0,1,U1175+1),0)-1)*IF(OR(ISNUMBER(J1175),J1175="sans examen"),1,0)*IF(W1175&lt;MinDate,1,0),"")</f>
        <v/>
      </c>
      <c r="N1175" s="36">
        <f t="shared" ca="1" si="37"/>
        <v>0</v>
      </c>
      <c r="O1175" s="36" t="e">
        <f ca="1">LEFT(OFFSET(Lists!$Q$2,MATCH(E1175,Lists!$R$3:$R$19,0),0),4)</f>
        <v>#N/A</v>
      </c>
      <c r="P1175" s="36" t="e">
        <f ca="1">MATCH(O1175,Lists!$S$2:$S$640,1)</f>
        <v>#N/A</v>
      </c>
      <c r="Q1175" s="36" t="e">
        <f ca="1">MATCH(LEFT(OFFSET(Lists!$Q$2,MATCH(E1175,Lists!$R$3:$R$19,0)+1,0),4),Lists!$S$3:$S$640,1)</f>
        <v>#N/A</v>
      </c>
      <c r="R1175" s="36" t="e">
        <f ca="1">LEFT(OFFSET(Lists!$S$2,P1175-1+MATCH(F1175,OFFSET(Lists!$T$3,P1175-1,0,Q1175-P1175+1),0),0),6)</f>
        <v>#N/A</v>
      </c>
      <c r="S1175" s="36" t="e">
        <f ca="1">VLOOKUP(R1175,Lists!B:D,3,FALSE)</f>
        <v>#N/A</v>
      </c>
      <c r="T1175" s="36" t="str">
        <f>IF(F1175&lt;&gt;"",MATCH(R1175,'Maximum minutes'!B:B,0),"")</f>
        <v/>
      </c>
      <c r="U1175" s="36">
        <f ca="1">IF(F1175&lt;&gt;"",COUNTA(OFFSET('Maximum minutes'!$C$1,'Annexe A1 Cours'!T1175,0,1,50)),0)</f>
        <v>0</v>
      </c>
      <c r="V1175" s="37">
        <f ca="1">IFERROR(OFFSET('Maximum minutes'!$C$1,T1175+1,-1+MATCH(G1175,OFFSET('Maximum minutes'!$C$1,T1175-1,0,1,50),0)),0)</f>
        <v>0</v>
      </c>
      <c r="W1175" s="38">
        <f t="shared" ca="1" si="36"/>
        <v>0</v>
      </c>
    </row>
    <row r="1176" spans="1:23" s="36" customFormat="1" ht="18.75">
      <c r="A1176" s="34"/>
      <c r="B1176" s="39"/>
      <c r="C1176" s="39"/>
      <c r="D1176" s="35"/>
      <c r="E1176" s="40"/>
      <c r="F1176" s="39"/>
      <c r="G1176" s="39"/>
      <c r="H1176" s="39"/>
      <c r="I1176" s="34"/>
      <c r="J1176" s="34"/>
      <c r="K1176" s="34"/>
      <c r="L1176" s="34"/>
      <c r="M1176" s="43" t="str">
        <f ca="1">IFERROR(OFFSET('Maximum minutes'!$C$1,T1176,MATCH(IF(G1176&lt;&gt;"",G1176,F1176),OFFSET('Maximum minutes'!$C$1,T1176-1,0,1,U1176+1),0)-1)*IF(OR(ISNUMBER(J1176),J1176="sans examen"),1,0)*IF(W1176&lt;MinDate,1,0),"")</f>
        <v/>
      </c>
      <c r="N1176" s="36">
        <f t="shared" ca="1" si="37"/>
        <v>0</v>
      </c>
      <c r="O1176" s="36" t="e">
        <f ca="1">LEFT(OFFSET(Lists!$Q$2,MATCH(E1176,Lists!$R$3:$R$19,0),0),4)</f>
        <v>#N/A</v>
      </c>
      <c r="P1176" s="36" t="e">
        <f ca="1">MATCH(O1176,Lists!$S$2:$S$640,1)</f>
        <v>#N/A</v>
      </c>
      <c r="Q1176" s="36" t="e">
        <f ca="1">MATCH(LEFT(OFFSET(Lists!$Q$2,MATCH(E1176,Lists!$R$3:$R$19,0)+1,0),4),Lists!$S$3:$S$640,1)</f>
        <v>#N/A</v>
      </c>
      <c r="R1176" s="36" t="e">
        <f ca="1">LEFT(OFFSET(Lists!$S$2,P1176-1+MATCH(F1176,OFFSET(Lists!$T$3,P1176-1,0,Q1176-P1176+1),0),0),6)</f>
        <v>#N/A</v>
      </c>
      <c r="S1176" s="36" t="e">
        <f ca="1">VLOOKUP(R1176,Lists!B:D,3,FALSE)</f>
        <v>#N/A</v>
      </c>
      <c r="T1176" s="36" t="str">
        <f>IF(F1176&lt;&gt;"",MATCH(R1176,'Maximum minutes'!B:B,0),"")</f>
        <v/>
      </c>
      <c r="U1176" s="36">
        <f ca="1">IF(F1176&lt;&gt;"",COUNTA(OFFSET('Maximum minutes'!$C$1,'Annexe A1 Cours'!T1176,0,1,50)),0)</f>
        <v>0</v>
      </c>
      <c r="V1176" s="37">
        <f ca="1">IFERROR(OFFSET('Maximum minutes'!$C$1,T1176+1,-1+MATCH(G1176,OFFSET('Maximum minutes'!$C$1,T1176-1,0,1,50),0)),0)</f>
        <v>0</v>
      </c>
      <c r="W1176" s="38">
        <f t="shared" ca="1" si="36"/>
        <v>0</v>
      </c>
    </row>
    <row r="1177" spans="1:23" s="36" customFormat="1" ht="18.75">
      <c r="A1177" s="34"/>
      <c r="B1177" s="39"/>
      <c r="C1177" s="39"/>
      <c r="D1177" s="35"/>
      <c r="E1177" s="40"/>
      <c r="F1177" s="39"/>
      <c r="G1177" s="39"/>
      <c r="H1177" s="39"/>
      <c r="I1177" s="34"/>
      <c r="J1177" s="34"/>
      <c r="K1177" s="34"/>
      <c r="L1177" s="34"/>
      <c r="M1177" s="43" t="str">
        <f ca="1">IFERROR(OFFSET('Maximum minutes'!$C$1,T1177,MATCH(IF(G1177&lt;&gt;"",G1177,F1177),OFFSET('Maximum minutes'!$C$1,T1177-1,0,1,U1177+1),0)-1)*IF(OR(ISNUMBER(J1177),J1177="sans examen"),1,0)*IF(W1177&lt;MinDate,1,0),"")</f>
        <v/>
      </c>
      <c r="N1177" s="36">
        <f t="shared" ca="1" si="37"/>
        <v>0</v>
      </c>
      <c r="O1177" s="36" t="e">
        <f ca="1">LEFT(OFFSET(Lists!$Q$2,MATCH(E1177,Lists!$R$3:$R$19,0),0),4)</f>
        <v>#N/A</v>
      </c>
      <c r="P1177" s="36" t="e">
        <f ca="1">MATCH(O1177,Lists!$S$2:$S$640,1)</f>
        <v>#N/A</v>
      </c>
      <c r="Q1177" s="36" t="e">
        <f ca="1">MATCH(LEFT(OFFSET(Lists!$Q$2,MATCH(E1177,Lists!$R$3:$R$19,0)+1,0),4),Lists!$S$3:$S$640,1)</f>
        <v>#N/A</v>
      </c>
      <c r="R1177" s="36" t="e">
        <f ca="1">LEFT(OFFSET(Lists!$S$2,P1177-1+MATCH(F1177,OFFSET(Lists!$T$3,P1177-1,0,Q1177-P1177+1),0),0),6)</f>
        <v>#N/A</v>
      </c>
      <c r="S1177" s="36" t="e">
        <f ca="1">VLOOKUP(R1177,Lists!B:D,3,FALSE)</f>
        <v>#N/A</v>
      </c>
      <c r="T1177" s="36" t="str">
        <f>IF(F1177&lt;&gt;"",MATCH(R1177,'Maximum minutes'!B:B,0),"")</f>
        <v/>
      </c>
      <c r="U1177" s="36">
        <f ca="1">IF(F1177&lt;&gt;"",COUNTA(OFFSET('Maximum minutes'!$C$1,'Annexe A1 Cours'!T1177,0,1,50)),0)</f>
        <v>0</v>
      </c>
      <c r="V1177" s="37">
        <f ca="1">IFERROR(OFFSET('Maximum minutes'!$C$1,T1177+1,-1+MATCH(G1177,OFFSET('Maximum minutes'!$C$1,T1177-1,0,1,50),0)),0)</f>
        <v>0</v>
      </c>
      <c r="W1177" s="38">
        <f t="shared" ca="1" si="36"/>
        <v>0</v>
      </c>
    </row>
    <row r="1178" spans="1:23" s="36" customFormat="1" ht="18.75">
      <c r="A1178" s="34"/>
      <c r="B1178" s="39"/>
      <c r="C1178" s="39"/>
      <c r="D1178" s="35"/>
      <c r="E1178" s="40"/>
      <c r="F1178" s="39"/>
      <c r="G1178" s="39"/>
      <c r="H1178" s="39"/>
      <c r="I1178" s="34"/>
      <c r="J1178" s="34"/>
      <c r="K1178" s="34"/>
      <c r="L1178" s="34"/>
      <c r="M1178" s="43" t="str">
        <f ca="1">IFERROR(OFFSET('Maximum minutes'!$C$1,T1178,MATCH(IF(G1178&lt;&gt;"",G1178,F1178),OFFSET('Maximum minutes'!$C$1,T1178-1,0,1,U1178+1),0)-1)*IF(OR(ISNUMBER(J1178),J1178="sans examen"),1,0)*IF(W1178&lt;MinDate,1,0),"")</f>
        <v/>
      </c>
      <c r="N1178" s="36">
        <f t="shared" ca="1" si="37"/>
        <v>0</v>
      </c>
      <c r="O1178" s="36" t="e">
        <f ca="1">LEFT(OFFSET(Lists!$Q$2,MATCH(E1178,Lists!$R$3:$R$19,0),0),4)</f>
        <v>#N/A</v>
      </c>
      <c r="P1178" s="36" t="e">
        <f ca="1">MATCH(O1178,Lists!$S$2:$S$640,1)</f>
        <v>#N/A</v>
      </c>
      <c r="Q1178" s="36" t="e">
        <f ca="1">MATCH(LEFT(OFFSET(Lists!$Q$2,MATCH(E1178,Lists!$R$3:$R$19,0)+1,0),4),Lists!$S$3:$S$640,1)</f>
        <v>#N/A</v>
      </c>
      <c r="R1178" s="36" t="e">
        <f ca="1">LEFT(OFFSET(Lists!$S$2,P1178-1+MATCH(F1178,OFFSET(Lists!$T$3,P1178-1,0,Q1178-P1178+1),0),0),6)</f>
        <v>#N/A</v>
      </c>
      <c r="S1178" s="36" t="e">
        <f ca="1">VLOOKUP(R1178,Lists!B:D,3,FALSE)</f>
        <v>#N/A</v>
      </c>
      <c r="T1178" s="36" t="str">
        <f>IF(F1178&lt;&gt;"",MATCH(R1178,'Maximum minutes'!B:B,0),"")</f>
        <v/>
      </c>
      <c r="U1178" s="36">
        <f ca="1">IF(F1178&lt;&gt;"",COUNTA(OFFSET('Maximum minutes'!$C$1,'Annexe A1 Cours'!T1178,0,1,50)),0)</f>
        <v>0</v>
      </c>
      <c r="V1178" s="37">
        <f ca="1">IFERROR(OFFSET('Maximum minutes'!$C$1,T1178+1,-1+MATCH(G1178,OFFSET('Maximum minutes'!$C$1,T1178-1,0,1,50),0)),0)</f>
        <v>0</v>
      </c>
      <c r="W1178" s="38">
        <f t="shared" ca="1" si="36"/>
        <v>0</v>
      </c>
    </row>
    <row r="1179" spans="1:23" s="36" customFormat="1" ht="18.75">
      <c r="A1179" s="34"/>
      <c r="B1179" s="39"/>
      <c r="C1179" s="39"/>
      <c r="D1179" s="35"/>
      <c r="E1179" s="40"/>
      <c r="F1179" s="39"/>
      <c r="G1179" s="39"/>
      <c r="H1179" s="39"/>
      <c r="I1179" s="34"/>
      <c r="J1179" s="34"/>
      <c r="K1179" s="34"/>
      <c r="L1179" s="34"/>
      <c r="M1179" s="43" t="str">
        <f ca="1">IFERROR(OFFSET('Maximum minutes'!$C$1,T1179,MATCH(IF(G1179&lt;&gt;"",G1179,F1179),OFFSET('Maximum minutes'!$C$1,T1179-1,0,1,U1179+1),0)-1)*IF(OR(ISNUMBER(J1179),J1179="sans examen"),1,0)*IF(W1179&lt;MinDate,1,0),"")</f>
        <v/>
      </c>
      <c r="N1179" s="36">
        <f t="shared" ca="1" si="37"/>
        <v>0</v>
      </c>
      <c r="O1179" s="36" t="e">
        <f ca="1">LEFT(OFFSET(Lists!$Q$2,MATCH(E1179,Lists!$R$3:$R$19,0),0),4)</f>
        <v>#N/A</v>
      </c>
      <c r="P1179" s="36" t="e">
        <f ca="1">MATCH(O1179,Lists!$S$2:$S$640,1)</f>
        <v>#N/A</v>
      </c>
      <c r="Q1179" s="36" t="e">
        <f ca="1">MATCH(LEFT(OFFSET(Lists!$Q$2,MATCH(E1179,Lists!$R$3:$R$19,0)+1,0),4),Lists!$S$3:$S$640,1)</f>
        <v>#N/A</v>
      </c>
      <c r="R1179" s="36" t="e">
        <f ca="1">LEFT(OFFSET(Lists!$S$2,P1179-1+MATCH(F1179,OFFSET(Lists!$T$3,P1179-1,0,Q1179-P1179+1),0),0),6)</f>
        <v>#N/A</v>
      </c>
      <c r="S1179" s="36" t="e">
        <f ca="1">VLOOKUP(R1179,Lists!B:D,3,FALSE)</f>
        <v>#N/A</v>
      </c>
      <c r="T1179" s="36" t="str">
        <f>IF(F1179&lt;&gt;"",MATCH(R1179,'Maximum minutes'!B:B,0),"")</f>
        <v/>
      </c>
      <c r="U1179" s="36">
        <f ca="1">IF(F1179&lt;&gt;"",COUNTA(OFFSET('Maximum minutes'!$C$1,'Annexe A1 Cours'!T1179,0,1,50)),0)</f>
        <v>0</v>
      </c>
      <c r="V1179" s="37">
        <f ca="1">IFERROR(OFFSET('Maximum minutes'!$C$1,T1179+1,-1+MATCH(G1179,OFFSET('Maximum minutes'!$C$1,T1179-1,0,1,50),0)),0)</f>
        <v>0</v>
      </c>
      <c r="W1179" s="38">
        <f t="shared" ca="1" si="36"/>
        <v>0</v>
      </c>
    </row>
    <row r="1180" spans="1:23" s="36" customFormat="1" ht="18.75">
      <c r="A1180" s="34"/>
      <c r="B1180" s="39"/>
      <c r="C1180" s="39"/>
      <c r="D1180" s="35"/>
      <c r="E1180" s="40"/>
      <c r="F1180" s="39"/>
      <c r="G1180" s="39"/>
      <c r="H1180" s="39"/>
      <c r="I1180" s="34"/>
      <c r="J1180" s="34"/>
      <c r="K1180" s="34"/>
      <c r="L1180" s="34"/>
      <c r="M1180" s="43" t="str">
        <f ca="1">IFERROR(OFFSET('Maximum minutes'!$C$1,T1180,MATCH(IF(G1180&lt;&gt;"",G1180,F1180),OFFSET('Maximum minutes'!$C$1,T1180-1,0,1,U1180+1),0)-1)*IF(OR(ISNUMBER(J1180),J1180="sans examen"),1,0)*IF(W1180&lt;MinDate,1,0),"")</f>
        <v/>
      </c>
      <c r="N1180" s="36">
        <f t="shared" ca="1" si="37"/>
        <v>0</v>
      </c>
      <c r="O1180" s="36" t="e">
        <f ca="1">LEFT(OFFSET(Lists!$Q$2,MATCH(E1180,Lists!$R$3:$R$19,0),0),4)</f>
        <v>#N/A</v>
      </c>
      <c r="P1180" s="36" t="e">
        <f ca="1">MATCH(O1180,Lists!$S$2:$S$640,1)</f>
        <v>#N/A</v>
      </c>
      <c r="Q1180" s="36" t="e">
        <f ca="1">MATCH(LEFT(OFFSET(Lists!$Q$2,MATCH(E1180,Lists!$R$3:$R$19,0)+1,0),4),Lists!$S$3:$S$640,1)</f>
        <v>#N/A</v>
      </c>
      <c r="R1180" s="36" t="e">
        <f ca="1">LEFT(OFFSET(Lists!$S$2,P1180-1+MATCH(F1180,OFFSET(Lists!$T$3,P1180-1,0,Q1180-P1180+1),0),0),6)</f>
        <v>#N/A</v>
      </c>
      <c r="S1180" s="36" t="e">
        <f ca="1">VLOOKUP(R1180,Lists!B:D,3,FALSE)</f>
        <v>#N/A</v>
      </c>
      <c r="T1180" s="36" t="str">
        <f>IF(F1180&lt;&gt;"",MATCH(R1180,'Maximum minutes'!B:B,0),"")</f>
        <v/>
      </c>
      <c r="U1180" s="36">
        <f ca="1">IF(F1180&lt;&gt;"",COUNTA(OFFSET('Maximum minutes'!$C$1,'Annexe A1 Cours'!T1180,0,1,50)),0)</f>
        <v>0</v>
      </c>
      <c r="V1180" s="37">
        <f ca="1">IFERROR(OFFSET('Maximum minutes'!$C$1,T1180+1,-1+MATCH(G1180,OFFSET('Maximum minutes'!$C$1,T1180-1,0,1,50),0)),0)</f>
        <v>0</v>
      </c>
      <c r="W1180" s="38">
        <f t="shared" ca="1" si="36"/>
        <v>0</v>
      </c>
    </row>
    <row r="1181" spans="1:23" s="36" customFormat="1" ht="18.75">
      <c r="A1181" s="34"/>
      <c r="B1181" s="39"/>
      <c r="C1181" s="39"/>
      <c r="D1181" s="35"/>
      <c r="E1181" s="40"/>
      <c r="F1181" s="39"/>
      <c r="G1181" s="39"/>
      <c r="H1181" s="39"/>
      <c r="I1181" s="34"/>
      <c r="J1181" s="34"/>
      <c r="K1181" s="34"/>
      <c r="L1181" s="34"/>
      <c r="M1181" s="43" t="str">
        <f ca="1">IFERROR(OFFSET('Maximum minutes'!$C$1,T1181,MATCH(IF(G1181&lt;&gt;"",G1181,F1181),OFFSET('Maximum minutes'!$C$1,T1181-1,0,1,U1181+1),0)-1)*IF(OR(ISNUMBER(J1181),J1181="sans examen"),1,0)*IF(W1181&lt;MinDate,1,0),"")</f>
        <v/>
      </c>
      <c r="N1181" s="36">
        <f t="shared" ca="1" si="37"/>
        <v>0</v>
      </c>
      <c r="O1181" s="36" t="e">
        <f ca="1">LEFT(OFFSET(Lists!$Q$2,MATCH(E1181,Lists!$R$3:$R$19,0),0),4)</f>
        <v>#N/A</v>
      </c>
      <c r="P1181" s="36" t="e">
        <f ca="1">MATCH(O1181,Lists!$S$2:$S$640,1)</f>
        <v>#N/A</v>
      </c>
      <c r="Q1181" s="36" t="e">
        <f ca="1">MATCH(LEFT(OFFSET(Lists!$Q$2,MATCH(E1181,Lists!$R$3:$R$19,0)+1,0),4),Lists!$S$3:$S$640,1)</f>
        <v>#N/A</v>
      </c>
      <c r="R1181" s="36" t="e">
        <f ca="1">LEFT(OFFSET(Lists!$S$2,P1181-1+MATCH(F1181,OFFSET(Lists!$T$3,P1181-1,0,Q1181-P1181+1),0),0),6)</f>
        <v>#N/A</v>
      </c>
      <c r="S1181" s="36" t="e">
        <f ca="1">VLOOKUP(R1181,Lists!B:D,3,FALSE)</f>
        <v>#N/A</v>
      </c>
      <c r="T1181" s="36" t="str">
        <f>IF(F1181&lt;&gt;"",MATCH(R1181,'Maximum minutes'!B:B,0),"")</f>
        <v/>
      </c>
      <c r="U1181" s="36">
        <f ca="1">IF(F1181&lt;&gt;"",COUNTA(OFFSET('Maximum minutes'!$C$1,'Annexe A1 Cours'!T1181,0,1,50)),0)</f>
        <v>0</v>
      </c>
      <c r="V1181" s="37">
        <f ca="1">IFERROR(OFFSET('Maximum minutes'!$C$1,T1181+1,-1+MATCH(G1181,OFFSET('Maximum minutes'!$C$1,T1181-1,0,1,50),0)),0)</f>
        <v>0</v>
      </c>
      <c r="W1181" s="38">
        <f t="shared" ca="1" si="36"/>
        <v>0</v>
      </c>
    </row>
    <row r="1182" spans="1:23" s="36" customFormat="1" ht="18.75">
      <c r="A1182" s="34"/>
      <c r="B1182" s="39"/>
      <c r="C1182" s="39"/>
      <c r="D1182" s="35"/>
      <c r="E1182" s="40"/>
      <c r="F1182" s="39"/>
      <c r="G1182" s="39"/>
      <c r="H1182" s="39"/>
      <c r="I1182" s="34"/>
      <c r="J1182" s="34"/>
      <c r="K1182" s="34"/>
      <c r="L1182" s="34"/>
      <c r="M1182" s="43" t="str">
        <f ca="1">IFERROR(OFFSET('Maximum minutes'!$C$1,T1182,MATCH(IF(G1182&lt;&gt;"",G1182,F1182),OFFSET('Maximum minutes'!$C$1,T1182-1,0,1,U1182+1),0)-1)*IF(OR(ISNUMBER(J1182),J1182="sans examen"),1,0)*IF(W1182&lt;MinDate,1,0),"")</f>
        <v/>
      </c>
      <c r="N1182" s="36">
        <f t="shared" ca="1" si="37"/>
        <v>0</v>
      </c>
      <c r="O1182" s="36" t="e">
        <f ca="1">LEFT(OFFSET(Lists!$Q$2,MATCH(E1182,Lists!$R$3:$R$19,0),0),4)</f>
        <v>#N/A</v>
      </c>
      <c r="P1182" s="36" t="e">
        <f ca="1">MATCH(O1182,Lists!$S$2:$S$640,1)</f>
        <v>#N/A</v>
      </c>
      <c r="Q1182" s="36" t="e">
        <f ca="1">MATCH(LEFT(OFFSET(Lists!$Q$2,MATCH(E1182,Lists!$R$3:$R$19,0)+1,0),4),Lists!$S$3:$S$640,1)</f>
        <v>#N/A</v>
      </c>
      <c r="R1182" s="36" t="e">
        <f ca="1">LEFT(OFFSET(Lists!$S$2,P1182-1+MATCH(F1182,OFFSET(Lists!$T$3,P1182-1,0,Q1182-P1182+1),0),0),6)</f>
        <v>#N/A</v>
      </c>
      <c r="S1182" s="36" t="e">
        <f ca="1">VLOOKUP(R1182,Lists!B:D,3,FALSE)</f>
        <v>#N/A</v>
      </c>
      <c r="T1182" s="36" t="str">
        <f>IF(F1182&lt;&gt;"",MATCH(R1182,'Maximum minutes'!B:B,0),"")</f>
        <v/>
      </c>
      <c r="U1182" s="36">
        <f ca="1">IF(F1182&lt;&gt;"",COUNTA(OFFSET('Maximum minutes'!$C$1,'Annexe A1 Cours'!T1182,0,1,50)),0)</f>
        <v>0</v>
      </c>
      <c r="V1182" s="37">
        <f ca="1">IFERROR(OFFSET('Maximum minutes'!$C$1,T1182+1,-1+MATCH(G1182,OFFSET('Maximum minutes'!$C$1,T1182-1,0,1,50),0)),0)</f>
        <v>0</v>
      </c>
      <c r="W1182" s="38">
        <f t="shared" ca="1" si="36"/>
        <v>0</v>
      </c>
    </row>
    <row r="1183" spans="1:23" s="36" customFormat="1" ht="18.75">
      <c r="A1183" s="34"/>
      <c r="B1183" s="39"/>
      <c r="C1183" s="39"/>
      <c r="D1183" s="35"/>
      <c r="E1183" s="40"/>
      <c r="F1183" s="39"/>
      <c r="G1183" s="39"/>
      <c r="H1183" s="39"/>
      <c r="I1183" s="34"/>
      <c r="J1183" s="34"/>
      <c r="K1183" s="34"/>
      <c r="L1183" s="34"/>
      <c r="M1183" s="43" t="str">
        <f ca="1">IFERROR(OFFSET('Maximum minutes'!$C$1,T1183,MATCH(IF(G1183&lt;&gt;"",G1183,F1183),OFFSET('Maximum minutes'!$C$1,T1183-1,0,1,U1183+1),0)-1)*IF(OR(ISNUMBER(J1183),J1183="sans examen"),1,0)*IF(W1183&lt;MinDate,1,0),"")</f>
        <v/>
      </c>
      <c r="N1183" s="36">
        <f t="shared" ca="1" si="37"/>
        <v>0</v>
      </c>
      <c r="O1183" s="36" t="e">
        <f ca="1">LEFT(OFFSET(Lists!$Q$2,MATCH(E1183,Lists!$R$3:$R$19,0),0),4)</f>
        <v>#N/A</v>
      </c>
      <c r="P1183" s="36" t="e">
        <f ca="1">MATCH(O1183,Lists!$S$2:$S$640,1)</f>
        <v>#N/A</v>
      </c>
      <c r="Q1183" s="36" t="e">
        <f ca="1">MATCH(LEFT(OFFSET(Lists!$Q$2,MATCH(E1183,Lists!$R$3:$R$19,0)+1,0),4),Lists!$S$3:$S$640,1)</f>
        <v>#N/A</v>
      </c>
      <c r="R1183" s="36" t="e">
        <f ca="1">LEFT(OFFSET(Lists!$S$2,P1183-1+MATCH(F1183,OFFSET(Lists!$T$3,P1183-1,0,Q1183-P1183+1),0),0),6)</f>
        <v>#N/A</v>
      </c>
      <c r="S1183" s="36" t="e">
        <f ca="1">VLOOKUP(R1183,Lists!B:D,3,FALSE)</f>
        <v>#N/A</v>
      </c>
      <c r="T1183" s="36" t="str">
        <f>IF(F1183&lt;&gt;"",MATCH(R1183,'Maximum minutes'!B:B,0),"")</f>
        <v/>
      </c>
      <c r="U1183" s="36">
        <f ca="1">IF(F1183&lt;&gt;"",COUNTA(OFFSET('Maximum minutes'!$C$1,'Annexe A1 Cours'!T1183,0,1,50)),0)</f>
        <v>0</v>
      </c>
      <c r="V1183" s="37">
        <f ca="1">IFERROR(OFFSET('Maximum minutes'!$C$1,T1183+1,-1+MATCH(G1183,OFFSET('Maximum minutes'!$C$1,T1183-1,0,1,50),0)),0)</f>
        <v>0</v>
      </c>
      <c r="W1183" s="38">
        <f t="shared" ca="1" si="36"/>
        <v>0</v>
      </c>
    </row>
    <row r="1184" spans="1:23" s="36" customFormat="1" ht="18.75">
      <c r="A1184" s="34"/>
      <c r="B1184" s="39"/>
      <c r="C1184" s="39"/>
      <c r="D1184" s="35"/>
      <c r="E1184" s="40"/>
      <c r="F1184" s="39"/>
      <c r="G1184" s="39"/>
      <c r="H1184" s="39"/>
      <c r="I1184" s="34"/>
      <c r="J1184" s="34"/>
      <c r="K1184" s="34"/>
      <c r="L1184" s="34"/>
      <c r="M1184" s="43" t="str">
        <f ca="1">IFERROR(OFFSET('Maximum minutes'!$C$1,T1184,MATCH(IF(G1184&lt;&gt;"",G1184,F1184),OFFSET('Maximum minutes'!$C$1,T1184-1,0,1,U1184+1),0)-1)*IF(OR(ISNUMBER(J1184),J1184="sans examen"),1,0)*IF(W1184&lt;MinDate,1,0),"")</f>
        <v/>
      </c>
      <c r="N1184" s="36">
        <f t="shared" ca="1" si="37"/>
        <v>0</v>
      </c>
      <c r="O1184" s="36" t="e">
        <f ca="1">LEFT(OFFSET(Lists!$Q$2,MATCH(E1184,Lists!$R$3:$R$19,0),0),4)</f>
        <v>#N/A</v>
      </c>
      <c r="P1184" s="36" t="e">
        <f ca="1">MATCH(O1184,Lists!$S$2:$S$640,1)</f>
        <v>#N/A</v>
      </c>
      <c r="Q1184" s="36" t="e">
        <f ca="1">MATCH(LEFT(OFFSET(Lists!$Q$2,MATCH(E1184,Lists!$R$3:$R$19,0)+1,0),4),Lists!$S$3:$S$640,1)</f>
        <v>#N/A</v>
      </c>
      <c r="R1184" s="36" t="e">
        <f ca="1">LEFT(OFFSET(Lists!$S$2,P1184-1+MATCH(F1184,OFFSET(Lists!$T$3,P1184-1,0,Q1184-P1184+1),0),0),6)</f>
        <v>#N/A</v>
      </c>
      <c r="S1184" s="36" t="e">
        <f ca="1">VLOOKUP(R1184,Lists!B:D,3,FALSE)</f>
        <v>#N/A</v>
      </c>
      <c r="T1184" s="36" t="str">
        <f>IF(F1184&lt;&gt;"",MATCH(R1184,'Maximum minutes'!B:B,0),"")</f>
        <v/>
      </c>
      <c r="U1184" s="36">
        <f ca="1">IF(F1184&lt;&gt;"",COUNTA(OFFSET('Maximum minutes'!$C$1,'Annexe A1 Cours'!T1184,0,1,50)),0)</f>
        <v>0</v>
      </c>
      <c r="V1184" s="37">
        <f ca="1">IFERROR(OFFSET('Maximum minutes'!$C$1,T1184+1,-1+MATCH(G1184,OFFSET('Maximum minutes'!$C$1,T1184-1,0,1,50),0)),0)</f>
        <v>0</v>
      </c>
      <c r="W1184" s="38">
        <f t="shared" ca="1" si="36"/>
        <v>0</v>
      </c>
    </row>
    <row r="1185" spans="1:23" s="36" customFormat="1" ht="18.75">
      <c r="A1185" s="34"/>
      <c r="B1185" s="39"/>
      <c r="C1185" s="39"/>
      <c r="D1185" s="35"/>
      <c r="E1185" s="40"/>
      <c r="F1185" s="39"/>
      <c r="G1185" s="39"/>
      <c r="H1185" s="39"/>
      <c r="I1185" s="34"/>
      <c r="J1185" s="34"/>
      <c r="K1185" s="34"/>
      <c r="L1185" s="34"/>
      <c r="M1185" s="43" t="str">
        <f ca="1">IFERROR(OFFSET('Maximum minutes'!$C$1,T1185,MATCH(IF(G1185&lt;&gt;"",G1185,F1185),OFFSET('Maximum minutes'!$C$1,T1185-1,0,1,U1185+1),0)-1)*IF(OR(ISNUMBER(J1185),J1185="sans examen"),1,0)*IF(W1185&lt;MinDate,1,0),"")</f>
        <v/>
      </c>
      <c r="N1185" s="36">
        <f t="shared" ca="1" si="37"/>
        <v>0</v>
      </c>
      <c r="O1185" s="36" t="e">
        <f ca="1">LEFT(OFFSET(Lists!$Q$2,MATCH(E1185,Lists!$R$3:$R$19,0),0),4)</f>
        <v>#N/A</v>
      </c>
      <c r="P1185" s="36" t="e">
        <f ca="1">MATCH(O1185,Lists!$S$2:$S$640,1)</f>
        <v>#N/A</v>
      </c>
      <c r="Q1185" s="36" t="e">
        <f ca="1">MATCH(LEFT(OFFSET(Lists!$Q$2,MATCH(E1185,Lists!$R$3:$R$19,0)+1,0),4),Lists!$S$3:$S$640,1)</f>
        <v>#N/A</v>
      </c>
      <c r="R1185" s="36" t="e">
        <f ca="1">LEFT(OFFSET(Lists!$S$2,P1185-1+MATCH(F1185,OFFSET(Lists!$T$3,P1185-1,0,Q1185-P1185+1),0),0),6)</f>
        <v>#N/A</v>
      </c>
      <c r="S1185" s="36" t="e">
        <f ca="1">VLOOKUP(R1185,Lists!B:D,3,FALSE)</f>
        <v>#N/A</v>
      </c>
      <c r="T1185" s="36" t="str">
        <f>IF(F1185&lt;&gt;"",MATCH(R1185,'Maximum minutes'!B:B,0),"")</f>
        <v/>
      </c>
      <c r="U1185" s="36">
        <f ca="1">IF(F1185&lt;&gt;"",COUNTA(OFFSET('Maximum minutes'!$C$1,'Annexe A1 Cours'!T1185,0,1,50)),0)</f>
        <v>0</v>
      </c>
      <c r="V1185" s="37">
        <f ca="1">IFERROR(OFFSET('Maximum minutes'!$C$1,T1185+1,-1+MATCH(G1185,OFFSET('Maximum minutes'!$C$1,T1185-1,0,1,50),0)),0)</f>
        <v>0</v>
      </c>
      <c r="W1185" s="38">
        <f t="shared" ca="1" si="36"/>
        <v>0</v>
      </c>
    </row>
    <row r="1186" spans="1:23" s="36" customFormat="1" ht="18.75">
      <c r="A1186" s="34"/>
      <c r="B1186" s="39"/>
      <c r="C1186" s="39"/>
      <c r="D1186" s="35"/>
      <c r="E1186" s="40"/>
      <c r="F1186" s="39"/>
      <c r="G1186" s="39"/>
      <c r="H1186" s="39"/>
      <c r="I1186" s="34"/>
      <c r="J1186" s="34"/>
      <c r="K1186" s="34"/>
      <c r="L1186" s="34"/>
      <c r="M1186" s="43" t="str">
        <f ca="1">IFERROR(OFFSET('Maximum minutes'!$C$1,T1186,MATCH(IF(G1186&lt;&gt;"",G1186,F1186),OFFSET('Maximum minutes'!$C$1,T1186-1,0,1,U1186+1),0)-1)*IF(OR(ISNUMBER(J1186),J1186="sans examen"),1,0)*IF(W1186&lt;MinDate,1,0),"")</f>
        <v/>
      </c>
      <c r="N1186" s="36">
        <f t="shared" ca="1" si="37"/>
        <v>0</v>
      </c>
      <c r="O1186" s="36" t="e">
        <f ca="1">LEFT(OFFSET(Lists!$Q$2,MATCH(E1186,Lists!$R$3:$R$19,0),0),4)</f>
        <v>#N/A</v>
      </c>
      <c r="P1186" s="36" t="e">
        <f ca="1">MATCH(O1186,Lists!$S$2:$S$640,1)</f>
        <v>#N/A</v>
      </c>
      <c r="Q1186" s="36" t="e">
        <f ca="1">MATCH(LEFT(OFFSET(Lists!$Q$2,MATCH(E1186,Lists!$R$3:$R$19,0)+1,0),4),Lists!$S$3:$S$640,1)</f>
        <v>#N/A</v>
      </c>
      <c r="R1186" s="36" t="e">
        <f ca="1">LEFT(OFFSET(Lists!$S$2,P1186-1+MATCH(F1186,OFFSET(Lists!$T$3,P1186-1,0,Q1186-P1186+1),0),0),6)</f>
        <v>#N/A</v>
      </c>
      <c r="S1186" s="36" t="e">
        <f ca="1">VLOOKUP(R1186,Lists!B:D,3,FALSE)</f>
        <v>#N/A</v>
      </c>
      <c r="T1186" s="36" t="str">
        <f>IF(F1186&lt;&gt;"",MATCH(R1186,'Maximum minutes'!B:B,0),"")</f>
        <v/>
      </c>
      <c r="U1186" s="36">
        <f ca="1">IF(F1186&lt;&gt;"",COUNTA(OFFSET('Maximum minutes'!$C$1,'Annexe A1 Cours'!T1186,0,1,50)),0)</f>
        <v>0</v>
      </c>
      <c r="V1186" s="37">
        <f ca="1">IFERROR(OFFSET('Maximum minutes'!$C$1,T1186+1,-1+MATCH(G1186,OFFSET('Maximum minutes'!$C$1,T1186-1,0,1,50),0)),0)</f>
        <v>0</v>
      </c>
      <c r="W1186" s="38">
        <f t="shared" ca="1" si="36"/>
        <v>0</v>
      </c>
    </row>
    <row r="1187" spans="1:23" s="36" customFormat="1" ht="18.75">
      <c r="A1187" s="34"/>
      <c r="B1187" s="39"/>
      <c r="C1187" s="39"/>
      <c r="D1187" s="35"/>
      <c r="E1187" s="40"/>
      <c r="F1187" s="39"/>
      <c r="G1187" s="39"/>
      <c r="H1187" s="39"/>
      <c r="I1187" s="34"/>
      <c r="J1187" s="34"/>
      <c r="K1187" s="34"/>
      <c r="L1187" s="34"/>
      <c r="M1187" s="43" t="str">
        <f ca="1">IFERROR(OFFSET('Maximum minutes'!$C$1,T1187,MATCH(IF(G1187&lt;&gt;"",G1187,F1187),OFFSET('Maximum minutes'!$C$1,T1187-1,0,1,U1187+1),0)-1)*IF(OR(ISNUMBER(J1187),J1187="sans examen"),1,0)*IF(W1187&lt;MinDate,1,0),"")</f>
        <v/>
      </c>
      <c r="N1187" s="36">
        <f t="shared" ca="1" si="37"/>
        <v>0</v>
      </c>
      <c r="O1187" s="36" t="e">
        <f ca="1">LEFT(OFFSET(Lists!$Q$2,MATCH(E1187,Lists!$R$3:$R$19,0),0),4)</f>
        <v>#N/A</v>
      </c>
      <c r="P1187" s="36" t="e">
        <f ca="1">MATCH(O1187,Lists!$S$2:$S$640,1)</f>
        <v>#N/A</v>
      </c>
      <c r="Q1187" s="36" t="e">
        <f ca="1">MATCH(LEFT(OFFSET(Lists!$Q$2,MATCH(E1187,Lists!$R$3:$R$19,0)+1,0),4),Lists!$S$3:$S$640,1)</f>
        <v>#N/A</v>
      </c>
      <c r="R1187" s="36" t="e">
        <f ca="1">LEFT(OFFSET(Lists!$S$2,P1187-1+MATCH(F1187,OFFSET(Lists!$T$3,P1187-1,0,Q1187-P1187+1),0),0),6)</f>
        <v>#N/A</v>
      </c>
      <c r="S1187" s="36" t="e">
        <f ca="1">VLOOKUP(R1187,Lists!B:D,3,FALSE)</f>
        <v>#N/A</v>
      </c>
      <c r="T1187" s="36" t="str">
        <f>IF(F1187&lt;&gt;"",MATCH(R1187,'Maximum minutes'!B:B,0),"")</f>
        <v/>
      </c>
      <c r="U1187" s="36">
        <f ca="1">IF(F1187&lt;&gt;"",COUNTA(OFFSET('Maximum minutes'!$C$1,'Annexe A1 Cours'!T1187,0,1,50)),0)</f>
        <v>0</v>
      </c>
      <c r="V1187" s="37">
        <f ca="1">IFERROR(OFFSET('Maximum minutes'!$C$1,T1187+1,-1+MATCH(G1187,OFFSET('Maximum minutes'!$C$1,T1187-1,0,1,50),0)),0)</f>
        <v>0</v>
      </c>
      <c r="W1187" s="38">
        <f t="shared" ca="1" si="36"/>
        <v>0</v>
      </c>
    </row>
    <row r="1188" spans="1:23" s="36" customFormat="1" ht="18.75">
      <c r="A1188" s="34"/>
      <c r="B1188" s="39"/>
      <c r="C1188" s="39"/>
      <c r="D1188" s="35"/>
      <c r="E1188" s="40"/>
      <c r="F1188" s="39"/>
      <c r="G1188" s="39"/>
      <c r="H1188" s="39"/>
      <c r="I1188" s="34"/>
      <c r="J1188" s="34"/>
      <c r="K1188" s="34"/>
      <c r="L1188" s="34"/>
      <c r="M1188" s="43" t="str">
        <f ca="1">IFERROR(OFFSET('Maximum minutes'!$C$1,T1188,MATCH(IF(G1188&lt;&gt;"",G1188,F1188),OFFSET('Maximum minutes'!$C$1,T1188-1,0,1,U1188+1),0)-1)*IF(OR(ISNUMBER(J1188),J1188="sans examen"),1,0)*IF(W1188&lt;MinDate,1,0),"")</f>
        <v/>
      </c>
      <c r="N1188" s="36">
        <f t="shared" ca="1" si="37"/>
        <v>0</v>
      </c>
      <c r="O1188" s="36" t="e">
        <f ca="1">LEFT(OFFSET(Lists!$Q$2,MATCH(E1188,Lists!$R$3:$R$19,0),0),4)</f>
        <v>#N/A</v>
      </c>
      <c r="P1188" s="36" t="e">
        <f ca="1">MATCH(O1188,Lists!$S$2:$S$640,1)</f>
        <v>#N/A</v>
      </c>
      <c r="Q1188" s="36" t="e">
        <f ca="1">MATCH(LEFT(OFFSET(Lists!$Q$2,MATCH(E1188,Lists!$R$3:$R$19,0)+1,0),4),Lists!$S$3:$S$640,1)</f>
        <v>#N/A</v>
      </c>
      <c r="R1188" s="36" t="e">
        <f ca="1">LEFT(OFFSET(Lists!$S$2,P1188-1+MATCH(F1188,OFFSET(Lists!$T$3,P1188-1,0,Q1188-P1188+1),0),0),6)</f>
        <v>#N/A</v>
      </c>
      <c r="S1188" s="36" t="e">
        <f ca="1">VLOOKUP(R1188,Lists!B:D,3,FALSE)</f>
        <v>#N/A</v>
      </c>
      <c r="T1188" s="36" t="str">
        <f>IF(F1188&lt;&gt;"",MATCH(R1188,'Maximum minutes'!B:B,0),"")</f>
        <v/>
      </c>
      <c r="U1188" s="36">
        <f ca="1">IF(F1188&lt;&gt;"",COUNTA(OFFSET('Maximum minutes'!$C$1,'Annexe A1 Cours'!T1188,0,1,50)),0)</f>
        <v>0</v>
      </c>
      <c r="V1188" s="37">
        <f ca="1">IFERROR(OFFSET('Maximum minutes'!$C$1,T1188+1,-1+MATCH(G1188,OFFSET('Maximum minutes'!$C$1,T1188-1,0,1,50),0)),0)</f>
        <v>0</v>
      </c>
      <c r="W1188" s="38">
        <f t="shared" ca="1" si="36"/>
        <v>0</v>
      </c>
    </row>
    <row r="1189" spans="1:23" s="36" customFormat="1" ht="18.75">
      <c r="A1189" s="34"/>
      <c r="B1189" s="39"/>
      <c r="C1189" s="39"/>
      <c r="D1189" s="35"/>
      <c r="E1189" s="40"/>
      <c r="F1189" s="39"/>
      <c r="G1189" s="39"/>
      <c r="H1189" s="39"/>
      <c r="I1189" s="34"/>
      <c r="J1189" s="34"/>
      <c r="K1189" s="34"/>
      <c r="L1189" s="34"/>
      <c r="M1189" s="43" t="str">
        <f ca="1">IFERROR(OFFSET('Maximum minutes'!$C$1,T1189,MATCH(IF(G1189&lt;&gt;"",G1189,F1189),OFFSET('Maximum minutes'!$C$1,T1189-1,0,1,U1189+1),0)-1)*IF(OR(ISNUMBER(J1189),J1189="sans examen"),1,0)*IF(W1189&lt;MinDate,1,0),"")</f>
        <v/>
      </c>
      <c r="N1189" s="36">
        <f t="shared" ca="1" si="37"/>
        <v>0</v>
      </c>
      <c r="O1189" s="36" t="e">
        <f ca="1">LEFT(OFFSET(Lists!$Q$2,MATCH(E1189,Lists!$R$3:$R$19,0),0),4)</f>
        <v>#N/A</v>
      </c>
      <c r="P1189" s="36" t="e">
        <f ca="1">MATCH(O1189,Lists!$S$2:$S$640,1)</f>
        <v>#N/A</v>
      </c>
      <c r="Q1189" s="36" t="e">
        <f ca="1">MATCH(LEFT(OFFSET(Lists!$Q$2,MATCH(E1189,Lists!$R$3:$R$19,0)+1,0),4),Lists!$S$3:$S$640,1)</f>
        <v>#N/A</v>
      </c>
      <c r="R1189" s="36" t="e">
        <f ca="1">LEFT(OFFSET(Lists!$S$2,P1189-1+MATCH(F1189,OFFSET(Lists!$T$3,P1189-1,0,Q1189-P1189+1),0),0),6)</f>
        <v>#N/A</v>
      </c>
      <c r="S1189" s="36" t="e">
        <f ca="1">VLOOKUP(R1189,Lists!B:D,3,FALSE)</f>
        <v>#N/A</v>
      </c>
      <c r="T1189" s="36" t="str">
        <f>IF(F1189&lt;&gt;"",MATCH(R1189,'Maximum minutes'!B:B,0),"")</f>
        <v/>
      </c>
      <c r="U1189" s="36">
        <f ca="1">IF(F1189&lt;&gt;"",COUNTA(OFFSET('Maximum minutes'!$C$1,'Annexe A1 Cours'!T1189,0,1,50)),0)</f>
        <v>0</v>
      </c>
      <c r="V1189" s="37">
        <f ca="1">IFERROR(OFFSET('Maximum minutes'!$C$1,T1189+1,-1+MATCH(G1189,OFFSET('Maximum minutes'!$C$1,T1189-1,0,1,50),0)),0)</f>
        <v>0</v>
      </c>
      <c r="W1189" s="38">
        <f t="shared" ca="1" si="36"/>
        <v>0</v>
      </c>
    </row>
    <row r="1190" spans="1:23" s="36" customFormat="1" ht="18.75">
      <c r="A1190" s="34"/>
      <c r="B1190" s="39"/>
      <c r="C1190" s="39"/>
      <c r="D1190" s="35"/>
      <c r="E1190" s="40"/>
      <c r="F1190" s="39"/>
      <c r="G1190" s="39"/>
      <c r="H1190" s="39"/>
      <c r="I1190" s="34"/>
      <c r="J1190" s="34"/>
      <c r="K1190" s="34"/>
      <c r="L1190" s="34"/>
      <c r="M1190" s="43" t="str">
        <f ca="1">IFERROR(OFFSET('Maximum minutes'!$C$1,T1190,MATCH(IF(G1190&lt;&gt;"",G1190,F1190),OFFSET('Maximum minutes'!$C$1,T1190-1,0,1,U1190+1),0)-1)*IF(OR(ISNUMBER(J1190),J1190="sans examen"),1,0)*IF(W1190&lt;MinDate,1,0),"")</f>
        <v/>
      </c>
      <c r="N1190" s="36">
        <f t="shared" ca="1" si="37"/>
        <v>0</v>
      </c>
      <c r="O1190" s="36" t="e">
        <f ca="1">LEFT(OFFSET(Lists!$Q$2,MATCH(E1190,Lists!$R$3:$R$19,0),0),4)</f>
        <v>#N/A</v>
      </c>
      <c r="P1190" s="36" t="e">
        <f ca="1">MATCH(O1190,Lists!$S$2:$S$640,1)</f>
        <v>#N/A</v>
      </c>
      <c r="Q1190" s="36" t="e">
        <f ca="1">MATCH(LEFT(OFFSET(Lists!$Q$2,MATCH(E1190,Lists!$R$3:$R$19,0)+1,0),4),Lists!$S$3:$S$640,1)</f>
        <v>#N/A</v>
      </c>
      <c r="R1190" s="36" t="e">
        <f ca="1">LEFT(OFFSET(Lists!$S$2,P1190-1+MATCH(F1190,OFFSET(Lists!$T$3,P1190-1,0,Q1190-P1190+1),0),0),6)</f>
        <v>#N/A</v>
      </c>
      <c r="S1190" s="36" t="e">
        <f ca="1">VLOOKUP(R1190,Lists!B:D,3,FALSE)</f>
        <v>#N/A</v>
      </c>
      <c r="T1190" s="36" t="str">
        <f>IF(F1190&lt;&gt;"",MATCH(R1190,'Maximum minutes'!B:B,0),"")</f>
        <v/>
      </c>
      <c r="U1190" s="36">
        <f ca="1">IF(F1190&lt;&gt;"",COUNTA(OFFSET('Maximum minutes'!$C$1,'Annexe A1 Cours'!T1190,0,1,50)),0)</f>
        <v>0</v>
      </c>
      <c r="V1190" s="37">
        <f ca="1">IFERROR(OFFSET('Maximum minutes'!$C$1,T1190+1,-1+MATCH(G1190,OFFSET('Maximum minutes'!$C$1,T1190-1,0,1,50),0)),0)</f>
        <v>0</v>
      </c>
      <c r="W1190" s="38">
        <f t="shared" ca="1" si="36"/>
        <v>0</v>
      </c>
    </row>
    <row r="1191" spans="1:23" s="36" customFormat="1" ht="18.75">
      <c r="A1191" s="34"/>
      <c r="B1191" s="39"/>
      <c r="C1191" s="39"/>
      <c r="D1191" s="35"/>
      <c r="E1191" s="40"/>
      <c r="F1191" s="39"/>
      <c r="G1191" s="39"/>
      <c r="H1191" s="39"/>
      <c r="I1191" s="34"/>
      <c r="J1191" s="34"/>
      <c r="K1191" s="34"/>
      <c r="L1191" s="34"/>
      <c r="M1191" s="43" t="str">
        <f ca="1">IFERROR(OFFSET('Maximum minutes'!$C$1,T1191,MATCH(IF(G1191&lt;&gt;"",G1191,F1191),OFFSET('Maximum minutes'!$C$1,T1191-1,0,1,U1191+1),0)-1)*IF(OR(ISNUMBER(J1191),J1191="sans examen"),1,0)*IF(W1191&lt;MinDate,1,0),"")</f>
        <v/>
      </c>
      <c r="N1191" s="36">
        <f t="shared" ca="1" si="37"/>
        <v>0</v>
      </c>
      <c r="O1191" s="36" t="e">
        <f ca="1">LEFT(OFFSET(Lists!$Q$2,MATCH(E1191,Lists!$R$3:$R$19,0),0),4)</f>
        <v>#N/A</v>
      </c>
      <c r="P1191" s="36" t="e">
        <f ca="1">MATCH(O1191,Lists!$S$2:$S$640,1)</f>
        <v>#N/A</v>
      </c>
      <c r="Q1191" s="36" t="e">
        <f ca="1">MATCH(LEFT(OFFSET(Lists!$Q$2,MATCH(E1191,Lists!$R$3:$R$19,0)+1,0),4),Lists!$S$3:$S$640,1)</f>
        <v>#N/A</v>
      </c>
      <c r="R1191" s="36" t="e">
        <f ca="1">LEFT(OFFSET(Lists!$S$2,P1191-1+MATCH(F1191,OFFSET(Lists!$T$3,P1191-1,0,Q1191-P1191+1),0),0),6)</f>
        <v>#N/A</v>
      </c>
      <c r="S1191" s="36" t="e">
        <f ca="1">VLOOKUP(R1191,Lists!B:D,3,FALSE)</f>
        <v>#N/A</v>
      </c>
      <c r="T1191" s="36" t="str">
        <f>IF(F1191&lt;&gt;"",MATCH(R1191,'Maximum minutes'!B:B,0),"")</f>
        <v/>
      </c>
      <c r="U1191" s="36">
        <f ca="1">IF(F1191&lt;&gt;"",COUNTA(OFFSET('Maximum minutes'!$C$1,'Annexe A1 Cours'!T1191,0,1,50)),0)</f>
        <v>0</v>
      </c>
      <c r="V1191" s="37">
        <f ca="1">IFERROR(OFFSET('Maximum minutes'!$C$1,T1191+1,-1+MATCH(G1191,OFFSET('Maximum minutes'!$C$1,T1191-1,0,1,50),0)),0)</f>
        <v>0</v>
      </c>
      <c r="W1191" s="38">
        <f t="shared" ca="1" si="36"/>
        <v>0</v>
      </c>
    </row>
    <row r="1192" spans="1:23" s="36" customFormat="1" ht="18.75">
      <c r="A1192" s="34"/>
      <c r="B1192" s="39"/>
      <c r="C1192" s="39"/>
      <c r="D1192" s="35"/>
      <c r="E1192" s="40"/>
      <c r="F1192" s="39"/>
      <c r="G1192" s="39"/>
      <c r="H1192" s="39"/>
      <c r="I1192" s="34"/>
      <c r="J1192" s="34"/>
      <c r="K1192" s="34"/>
      <c r="L1192" s="34"/>
      <c r="M1192" s="43" t="str">
        <f ca="1">IFERROR(OFFSET('Maximum minutes'!$C$1,T1192,MATCH(IF(G1192&lt;&gt;"",G1192,F1192),OFFSET('Maximum minutes'!$C$1,T1192-1,0,1,U1192+1),0)-1)*IF(OR(ISNUMBER(J1192),J1192="sans examen"),1,0)*IF(W1192&lt;MinDate,1,0),"")</f>
        <v/>
      </c>
      <c r="N1192" s="36">
        <f t="shared" ca="1" si="37"/>
        <v>0</v>
      </c>
      <c r="O1192" s="36" t="e">
        <f ca="1">LEFT(OFFSET(Lists!$Q$2,MATCH(E1192,Lists!$R$3:$R$19,0),0),4)</f>
        <v>#N/A</v>
      </c>
      <c r="P1192" s="36" t="e">
        <f ca="1">MATCH(O1192,Lists!$S$2:$S$640,1)</f>
        <v>#N/A</v>
      </c>
      <c r="Q1192" s="36" t="e">
        <f ca="1">MATCH(LEFT(OFFSET(Lists!$Q$2,MATCH(E1192,Lists!$R$3:$R$19,0)+1,0),4),Lists!$S$3:$S$640,1)</f>
        <v>#N/A</v>
      </c>
      <c r="R1192" s="36" t="e">
        <f ca="1">LEFT(OFFSET(Lists!$S$2,P1192-1+MATCH(F1192,OFFSET(Lists!$T$3,P1192-1,0,Q1192-P1192+1),0),0),6)</f>
        <v>#N/A</v>
      </c>
      <c r="S1192" s="36" t="e">
        <f ca="1">VLOOKUP(R1192,Lists!B:D,3,FALSE)</f>
        <v>#N/A</v>
      </c>
      <c r="T1192" s="36" t="str">
        <f>IF(F1192&lt;&gt;"",MATCH(R1192,'Maximum minutes'!B:B,0),"")</f>
        <v/>
      </c>
      <c r="U1192" s="36">
        <f ca="1">IF(F1192&lt;&gt;"",COUNTA(OFFSET('Maximum minutes'!$C$1,'Annexe A1 Cours'!T1192,0,1,50)),0)</f>
        <v>0</v>
      </c>
      <c r="V1192" s="37">
        <f ca="1">IFERROR(OFFSET('Maximum minutes'!$C$1,T1192+1,-1+MATCH(G1192,OFFSET('Maximum minutes'!$C$1,T1192-1,0,1,50),0)),0)</f>
        <v>0</v>
      </c>
      <c r="W1192" s="38">
        <f t="shared" ca="1" si="36"/>
        <v>0</v>
      </c>
    </row>
    <row r="1193" spans="1:23" s="36" customFormat="1" ht="18.75">
      <c r="A1193" s="34"/>
      <c r="B1193" s="39"/>
      <c r="C1193" s="39"/>
      <c r="D1193" s="35"/>
      <c r="E1193" s="40"/>
      <c r="F1193" s="39"/>
      <c r="G1193" s="39"/>
      <c r="H1193" s="39"/>
      <c r="I1193" s="34"/>
      <c r="J1193" s="34"/>
      <c r="K1193" s="34"/>
      <c r="L1193" s="34"/>
      <c r="M1193" s="43" t="str">
        <f ca="1">IFERROR(OFFSET('Maximum minutes'!$C$1,T1193,MATCH(IF(G1193&lt;&gt;"",G1193,F1193),OFFSET('Maximum minutes'!$C$1,T1193-1,0,1,U1193+1),0)-1)*IF(OR(ISNUMBER(J1193),J1193="sans examen"),1,0)*IF(W1193&lt;MinDate,1,0),"")</f>
        <v/>
      </c>
      <c r="N1193" s="36">
        <f t="shared" ca="1" si="37"/>
        <v>0</v>
      </c>
      <c r="O1193" s="36" t="e">
        <f ca="1">LEFT(OFFSET(Lists!$Q$2,MATCH(E1193,Lists!$R$3:$R$19,0),0),4)</f>
        <v>#N/A</v>
      </c>
      <c r="P1193" s="36" t="e">
        <f ca="1">MATCH(O1193,Lists!$S$2:$S$640,1)</f>
        <v>#N/A</v>
      </c>
      <c r="Q1193" s="36" t="e">
        <f ca="1">MATCH(LEFT(OFFSET(Lists!$Q$2,MATCH(E1193,Lists!$R$3:$R$19,0)+1,0),4),Lists!$S$3:$S$640,1)</f>
        <v>#N/A</v>
      </c>
      <c r="R1193" s="36" t="e">
        <f ca="1">LEFT(OFFSET(Lists!$S$2,P1193-1+MATCH(F1193,OFFSET(Lists!$T$3,P1193-1,0,Q1193-P1193+1),0),0),6)</f>
        <v>#N/A</v>
      </c>
      <c r="S1193" s="36" t="e">
        <f ca="1">VLOOKUP(R1193,Lists!B:D,3,FALSE)</f>
        <v>#N/A</v>
      </c>
      <c r="T1193" s="36" t="str">
        <f>IF(F1193&lt;&gt;"",MATCH(R1193,'Maximum minutes'!B:B,0),"")</f>
        <v/>
      </c>
      <c r="U1193" s="36">
        <f ca="1">IF(F1193&lt;&gt;"",COUNTA(OFFSET('Maximum minutes'!$C$1,'Annexe A1 Cours'!T1193,0,1,50)),0)</f>
        <v>0</v>
      </c>
      <c r="V1193" s="37">
        <f ca="1">IFERROR(OFFSET('Maximum minutes'!$C$1,T1193+1,-1+MATCH(G1193,OFFSET('Maximum minutes'!$C$1,T1193-1,0,1,50),0)),0)</f>
        <v>0</v>
      </c>
      <c r="W1193" s="38">
        <f t="shared" ca="1" si="36"/>
        <v>0</v>
      </c>
    </row>
    <row r="1194" spans="1:23" s="36" customFormat="1" ht="18.75">
      <c r="A1194" s="34"/>
      <c r="B1194" s="39"/>
      <c r="C1194" s="39"/>
      <c r="D1194" s="35"/>
      <c r="E1194" s="40"/>
      <c r="F1194" s="39"/>
      <c r="G1194" s="39"/>
      <c r="H1194" s="39"/>
      <c r="I1194" s="34"/>
      <c r="J1194" s="34"/>
      <c r="K1194" s="34"/>
      <c r="L1194" s="34"/>
      <c r="M1194" s="43" t="str">
        <f ca="1">IFERROR(OFFSET('Maximum minutes'!$C$1,T1194,MATCH(IF(G1194&lt;&gt;"",G1194,F1194),OFFSET('Maximum minutes'!$C$1,T1194-1,0,1,U1194+1),0)-1)*IF(OR(ISNUMBER(J1194),J1194="sans examen"),1,0)*IF(W1194&lt;MinDate,1,0),"")</f>
        <v/>
      </c>
      <c r="N1194" s="36">
        <f t="shared" ca="1" si="37"/>
        <v>0</v>
      </c>
      <c r="O1194" s="36" t="e">
        <f ca="1">LEFT(OFFSET(Lists!$Q$2,MATCH(E1194,Lists!$R$3:$R$19,0),0),4)</f>
        <v>#N/A</v>
      </c>
      <c r="P1194" s="36" t="e">
        <f ca="1">MATCH(O1194,Lists!$S$2:$S$640,1)</f>
        <v>#N/A</v>
      </c>
      <c r="Q1194" s="36" t="e">
        <f ca="1">MATCH(LEFT(OFFSET(Lists!$Q$2,MATCH(E1194,Lists!$R$3:$R$19,0)+1,0),4),Lists!$S$3:$S$640,1)</f>
        <v>#N/A</v>
      </c>
      <c r="R1194" s="36" t="e">
        <f ca="1">LEFT(OFFSET(Lists!$S$2,P1194-1+MATCH(F1194,OFFSET(Lists!$T$3,P1194-1,0,Q1194-P1194+1),0),0),6)</f>
        <v>#N/A</v>
      </c>
      <c r="S1194" s="36" t="e">
        <f ca="1">VLOOKUP(R1194,Lists!B:D,3,FALSE)</f>
        <v>#N/A</v>
      </c>
      <c r="T1194" s="36" t="str">
        <f>IF(F1194&lt;&gt;"",MATCH(R1194,'Maximum minutes'!B:B,0),"")</f>
        <v/>
      </c>
      <c r="U1194" s="36">
        <f ca="1">IF(F1194&lt;&gt;"",COUNTA(OFFSET('Maximum minutes'!$C$1,'Annexe A1 Cours'!T1194,0,1,50)),0)</f>
        <v>0</v>
      </c>
      <c r="V1194" s="37">
        <f ca="1">IFERROR(OFFSET('Maximum minutes'!$C$1,T1194+1,-1+MATCH(G1194,OFFSET('Maximum minutes'!$C$1,T1194-1,0,1,50),0)),0)</f>
        <v>0</v>
      </c>
      <c r="W1194" s="38">
        <f t="shared" ca="1" si="36"/>
        <v>0</v>
      </c>
    </row>
    <row r="1195" spans="1:23" s="36" customFormat="1" ht="18.75">
      <c r="A1195" s="34"/>
      <c r="B1195" s="39"/>
      <c r="C1195" s="39"/>
      <c r="D1195" s="35"/>
      <c r="E1195" s="40"/>
      <c r="F1195" s="39"/>
      <c r="G1195" s="39"/>
      <c r="H1195" s="39"/>
      <c r="I1195" s="34"/>
      <c r="J1195" s="34"/>
      <c r="K1195" s="34"/>
      <c r="L1195" s="34"/>
      <c r="M1195" s="43" t="str">
        <f ca="1">IFERROR(OFFSET('Maximum minutes'!$C$1,T1195,MATCH(IF(G1195&lt;&gt;"",G1195,F1195),OFFSET('Maximum minutes'!$C$1,T1195-1,0,1,U1195+1),0)-1)*IF(OR(ISNUMBER(J1195),J1195="sans examen"),1,0)*IF(W1195&lt;MinDate,1,0),"")</f>
        <v/>
      </c>
      <c r="N1195" s="36">
        <f t="shared" ca="1" si="37"/>
        <v>0</v>
      </c>
      <c r="O1195" s="36" t="e">
        <f ca="1">LEFT(OFFSET(Lists!$Q$2,MATCH(E1195,Lists!$R$3:$R$19,0),0),4)</f>
        <v>#N/A</v>
      </c>
      <c r="P1195" s="36" t="e">
        <f ca="1">MATCH(O1195,Lists!$S$2:$S$640,1)</f>
        <v>#N/A</v>
      </c>
      <c r="Q1195" s="36" t="e">
        <f ca="1">MATCH(LEFT(OFFSET(Lists!$Q$2,MATCH(E1195,Lists!$R$3:$R$19,0)+1,0),4),Lists!$S$3:$S$640,1)</f>
        <v>#N/A</v>
      </c>
      <c r="R1195" s="36" t="e">
        <f ca="1">LEFT(OFFSET(Lists!$S$2,P1195-1+MATCH(F1195,OFFSET(Lists!$T$3,P1195-1,0,Q1195-P1195+1),0),0),6)</f>
        <v>#N/A</v>
      </c>
      <c r="S1195" s="36" t="e">
        <f ca="1">VLOOKUP(R1195,Lists!B:D,3,FALSE)</f>
        <v>#N/A</v>
      </c>
      <c r="T1195" s="36" t="str">
        <f>IF(F1195&lt;&gt;"",MATCH(R1195,'Maximum minutes'!B:B,0),"")</f>
        <v/>
      </c>
      <c r="U1195" s="36">
        <f ca="1">IF(F1195&lt;&gt;"",COUNTA(OFFSET('Maximum minutes'!$C$1,'Annexe A1 Cours'!T1195,0,1,50)),0)</f>
        <v>0</v>
      </c>
      <c r="V1195" s="37">
        <f ca="1">IFERROR(OFFSET('Maximum minutes'!$C$1,T1195+1,-1+MATCH(G1195,OFFSET('Maximum minutes'!$C$1,T1195-1,0,1,50),0)),0)</f>
        <v>0</v>
      </c>
      <c r="W1195" s="38">
        <f t="shared" ca="1" si="36"/>
        <v>0</v>
      </c>
    </row>
    <row r="1196" spans="1:23" s="36" customFormat="1" ht="18.75">
      <c r="A1196" s="34"/>
      <c r="B1196" s="39"/>
      <c r="C1196" s="39"/>
      <c r="D1196" s="35"/>
      <c r="E1196" s="40"/>
      <c r="F1196" s="39"/>
      <c r="G1196" s="39"/>
      <c r="H1196" s="39"/>
      <c r="I1196" s="34"/>
      <c r="J1196" s="34"/>
      <c r="K1196" s="34"/>
      <c r="L1196" s="34"/>
      <c r="M1196" s="43" t="str">
        <f ca="1">IFERROR(OFFSET('Maximum minutes'!$C$1,T1196,MATCH(IF(G1196&lt;&gt;"",G1196,F1196),OFFSET('Maximum minutes'!$C$1,T1196-1,0,1,U1196+1),0)-1)*IF(OR(ISNUMBER(J1196),J1196="sans examen"),1,0)*IF(W1196&lt;MinDate,1,0),"")</f>
        <v/>
      </c>
      <c r="N1196" s="36">
        <f t="shared" ca="1" si="37"/>
        <v>0</v>
      </c>
      <c r="O1196" s="36" t="e">
        <f ca="1">LEFT(OFFSET(Lists!$Q$2,MATCH(E1196,Lists!$R$3:$R$19,0),0),4)</f>
        <v>#N/A</v>
      </c>
      <c r="P1196" s="36" t="e">
        <f ca="1">MATCH(O1196,Lists!$S$2:$S$640,1)</f>
        <v>#N/A</v>
      </c>
      <c r="Q1196" s="36" t="e">
        <f ca="1">MATCH(LEFT(OFFSET(Lists!$Q$2,MATCH(E1196,Lists!$R$3:$R$19,0)+1,0),4),Lists!$S$3:$S$640,1)</f>
        <v>#N/A</v>
      </c>
      <c r="R1196" s="36" t="e">
        <f ca="1">LEFT(OFFSET(Lists!$S$2,P1196-1+MATCH(F1196,OFFSET(Lists!$T$3,P1196-1,0,Q1196-P1196+1),0),0),6)</f>
        <v>#N/A</v>
      </c>
      <c r="S1196" s="36" t="e">
        <f ca="1">VLOOKUP(R1196,Lists!B:D,3,FALSE)</f>
        <v>#N/A</v>
      </c>
      <c r="T1196" s="36" t="str">
        <f>IF(F1196&lt;&gt;"",MATCH(R1196,'Maximum minutes'!B:B,0),"")</f>
        <v/>
      </c>
      <c r="U1196" s="36">
        <f ca="1">IF(F1196&lt;&gt;"",COUNTA(OFFSET('Maximum minutes'!$C$1,'Annexe A1 Cours'!T1196,0,1,50)),0)</f>
        <v>0</v>
      </c>
      <c r="V1196" s="37">
        <f ca="1">IFERROR(OFFSET('Maximum minutes'!$C$1,T1196+1,-1+MATCH(G1196,OFFSET('Maximum minutes'!$C$1,T1196-1,0,1,50),0)),0)</f>
        <v>0</v>
      </c>
      <c r="W1196" s="38">
        <f t="shared" ca="1" si="36"/>
        <v>0</v>
      </c>
    </row>
    <row r="1197" spans="1:23" s="36" customFormat="1" ht="18.75">
      <c r="A1197" s="34"/>
      <c r="B1197" s="39"/>
      <c r="C1197" s="39"/>
      <c r="D1197" s="35"/>
      <c r="E1197" s="40"/>
      <c r="F1197" s="39"/>
      <c r="G1197" s="39"/>
      <c r="H1197" s="39"/>
      <c r="I1197" s="34"/>
      <c r="J1197" s="34"/>
      <c r="K1197" s="34"/>
      <c r="L1197" s="34"/>
      <c r="M1197" s="43" t="str">
        <f ca="1">IFERROR(OFFSET('Maximum minutes'!$C$1,T1197,MATCH(IF(G1197&lt;&gt;"",G1197,F1197),OFFSET('Maximum minutes'!$C$1,T1197-1,0,1,U1197+1),0)-1)*IF(OR(ISNUMBER(J1197),J1197="sans examen"),1,0)*IF(W1197&lt;MinDate,1,0),"")</f>
        <v/>
      </c>
      <c r="N1197" s="36">
        <f t="shared" ca="1" si="37"/>
        <v>0</v>
      </c>
      <c r="O1197" s="36" t="e">
        <f ca="1">LEFT(OFFSET(Lists!$Q$2,MATCH(E1197,Lists!$R$3:$R$19,0),0),4)</f>
        <v>#N/A</v>
      </c>
      <c r="P1197" s="36" t="e">
        <f ca="1">MATCH(O1197,Lists!$S$2:$S$640,1)</f>
        <v>#N/A</v>
      </c>
      <c r="Q1197" s="36" t="e">
        <f ca="1">MATCH(LEFT(OFFSET(Lists!$Q$2,MATCH(E1197,Lists!$R$3:$R$19,0)+1,0),4),Lists!$S$3:$S$640,1)</f>
        <v>#N/A</v>
      </c>
      <c r="R1197" s="36" t="e">
        <f ca="1">LEFT(OFFSET(Lists!$S$2,P1197-1+MATCH(F1197,OFFSET(Lists!$T$3,P1197-1,0,Q1197-P1197+1),0),0),6)</f>
        <v>#N/A</v>
      </c>
      <c r="S1197" s="36" t="e">
        <f ca="1">VLOOKUP(R1197,Lists!B:D,3,FALSE)</f>
        <v>#N/A</v>
      </c>
      <c r="T1197" s="36" t="str">
        <f>IF(F1197&lt;&gt;"",MATCH(R1197,'Maximum minutes'!B:B,0),"")</f>
        <v/>
      </c>
      <c r="U1197" s="36">
        <f ca="1">IF(F1197&lt;&gt;"",COUNTA(OFFSET('Maximum minutes'!$C$1,'Annexe A1 Cours'!T1197,0,1,50)),0)</f>
        <v>0</v>
      </c>
      <c r="V1197" s="37">
        <f ca="1">IFERROR(OFFSET('Maximum minutes'!$C$1,T1197+1,-1+MATCH(G1197,OFFSET('Maximum minutes'!$C$1,T1197-1,0,1,50),0)),0)</f>
        <v>0</v>
      </c>
      <c r="W1197" s="38">
        <f t="shared" ca="1" si="36"/>
        <v>0</v>
      </c>
    </row>
    <row r="1198" spans="1:23" s="36" customFormat="1" ht="18.75">
      <c r="A1198" s="34"/>
      <c r="B1198" s="39"/>
      <c r="C1198" s="39"/>
      <c r="D1198" s="35"/>
      <c r="E1198" s="40"/>
      <c r="F1198" s="39"/>
      <c r="G1198" s="39"/>
      <c r="H1198" s="39"/>
      <c r="I1198" s="34"/>
      <c r="J1198" s="34"/>
      <c r="K1198" s="34"/>
      <c r="L1198" s="34"/>
      <c r="M1198" s="43" t="str">
        <f ca="1">IFERROR(OFFSET('Maximum minutes'!$C$1,T1198,MATCH(IF(G1198&lt;&gt;"",G1198,F1198),OFFSET('Maximum minutes'!$C$1,T1198-1,0,1,U1198+1),0)-1)*IF(OR(ISNUMBER(J1198),J1198="sans examen"),1,0)*IF(W1198&lt;MinDate,1,0),"")</f>
        <v/>
      </c>
      <c r="N1198" s="36">
        <f t="shared" ca="1" si="37"/>
        <v>0</v>
      </c>
      <c r="O1198" s="36" t="e">
        <f ca="1">LEFT(OFFSET(Lists!$Q$2,MATCH(E1198,Lists!$R$3:$R$19,0),0),4)</f>
        <v>#N/A</v>
      </c>
      <c r="P1198" s="36" t="e">
        <f ca="1">MATCH(O1198,Lists!$S$2:$S$640,1)</f>
        <v>#N/A</v>
      </c>
      <c r="Q1198" s="36" t="e">
        <f ca="1">MATCH(LEFT(OFFSET(Lists!$Q$2,MATCH(E1198,Lists!$R$3:$R$19,0)+1,0),4),Lists!$S$3:$S$640,1)</f>
        <v>#N/A</v>
      </c>
      <c r="R1198" s="36" t="e">
        <f ca="1">LEFT(OFFSET(Lists!$S$2,P1198-1+MATCH(F1198,OFFSET(Lists!$T$3,P1198-1,0,Q1198-P1198+1),0),0),6)</f>
        <v>#N/A</v>
      </c>
      <c r="S1198" s="36" t="e">
        <f ca="1">VLOOKUP(R1198,Lists!B:D,3,FALSE)</f>
        <v>#N/A</v>
      </c>
      <c r="T1198" s="36" t="str">
        <f>IF(F1198&lt;&gt;"",MATCH(R1198,'Maximum minutes'!B:B,0),"")</f>
        <v/>
      </c>
      <c r="U1198" s="36">
        <f ca="1">IF(F1198&lt;&gt;"",COUNTA(OFFSET('Maximum minutes'!$C$1,'Annexe A1 Cours'!T1198,0,1,50)),0)</f>
        <v>0</v>
      </c>
      <c r="V1198" s="37">
        <f ca="1">IFERROR(OFFSET('Maximum minutes'!$C$1,T1198+1,-1+MATCH(G1198,OFFSET('Maximum minutes'!$C$1,T1198-1,0,1,50),0)),0)</f>
        <v>0</v>
      </c>
      <c r="W1198" s="38">
        <f t="shared" ca="1" si="36"/>
        <v>0</v>
      </c>
    </row>
    <row r="1199" spans="1:23" s="36" customFormat="1" ht="18.75">
      <c r="A1199" s="34"/>
      <c r="B1199" s="39"/>
      <c r="C1199" s="39"/>
      <c r="D1199" s="35"/>
      <c r="E1199" s="40"/>
      <c r="F1199" s="39"/>
      <c r="G1199" s="39"/>
      <c r="H1199" s="39"/>
      <c r="I1199" s="34"/>
      <c r="J1199" s="34"/>
      <c r="K1199" s="34"/>
      <c r="L1199" s="34"/>
      <c r="M1199" s="43" t="str">
        <f ca="1">IFERROR(OFFSET('Maximum minutes'!$C$1,T1199,MATCH(IF(G1199&lt;&gt;"",G1199,F1199),OFFSET('Maximum minutes'!$C$1,T1199-1,0,1,U1199+1),0)-1)*IF(OR(ISNUMBER(J1199),J1199="sans examen"),1,0)*IF(W1199&lt;MinDate,1,0),"")</f>
        <v/>
      </c>
      <c r="N1199" s="36">
        <f t="shared" ca="1" si="37"/>
        <v>0</v>
      </c>
      <c r="O1199" s="36" t="e">
        <f ca="1">LEFT(OFFSET(Lists!$Q$2,MATCH(E1199,Lists!$R$3:$R$19,0),0),4)</f>
        <v>#N/A</v>
      </c>
      <c r="P1199" s="36" t="e">
        <f ca="1">MATCH(O1199,Lists!$S$2:$S$640,1)</f>
        <v>#N/A</v>
      </c>
      <c r="Q1199" s="36" t="e">
        <f ca="1">MATCH(LEFT(OFFSET(Lists!$Q$2,MATCH(E1199,Lists!$R$3:$R$19,0)+1,0),4),Lists!$S$3:$S$640,1)</f>
        <v>#N/A</v>
      </c>
      <c r="R1199" s="36" t="e">
        <f ca="1">LEFT(OFFSET(Lists!$S$2,P1199-1+MATCH(F1199,OFFSET(Lists!$T$3,P1199-1,0,Q1199-P1199+1),0),0),6)</f>
        <v>#N/A</v>
      </c>
      <c r="S1199" s="36" t="e">
        <f ca="1">VLOOKUP(R1199,Lists!B:D,3,FALSE)</f>
        <v>#N/A</v>
      </c>
      <c r="T1199" s="36" t="str">
        <f>IF(F1199&lt;&gt;"",MATCH(R1199,'Maximum minutes'!B:B,0),"")</f>
        <v/>
      </c>
      <c r="U1199" s="36">
        <f ca="1">IF(F1199&lt;&gt;"",COUNTA(OFFSET('Maximum minutes'!$C$1,'Annexe A1 Cours'!T1199,0,1,50)),0)</f>
        <v>0</v>
      </c>
      <c r="V1199" s="37">
        <f ca="1">IFERROR(OFFSET('Maximum minutes'!$C$1,T1199+1,-1+MATCH(G1199,OFFSET('Maximum minutes'!$C$1,T1199-1,0,1,50),0)),0)</f>
        <v>0</v>
      </c>
      <c r="W1199" s="38">
        <f t="shared" ca="1" si="36"/>
        <v>0</v>
      </c>
    </row>
    <row r="1200" spans="1:23" s="36" customFormat="1" ht="18.75">
      <c r="A1200" s="34"/>
      <c r="B1200" s="39"/>
      <c r="C1200" s="39"/>
      <c r="D1200" s="35"/>
      <c r="E1200" s="40"/>
      <c r="F1200" s="39"/>
      <c r="G1200" s="39"/>
      <c r="H1200" s="39"/>
      <c r="I1200" s="34"/>
      <c r="J1200" s="34"/>
      <c r="K1200" s="34"/>
      <c r="L1200" s="34"/>
      <c r="M1200" s="43" t="str">
        <f ca="1">IFERROR(OFFSET('Maximum minutes'!$C$1,T1200,MATCH(IF(G1200&lt;&gt;"",G1200,F1200),OFFSET('Maximum minutes'!$C$1,T1200-1,0,1,U1200+1),0)-1)*IF(OR(ISNUMBER(J1200),J1200="sans examen"),1,0)*IF(W1200&lt;MinDate,1,0),"")</f>
        <v/>
      </c>
      <c r="N1200" s="36">
        <f t="shared" ca="1" si="37"/>
        <v>0</v>
      </c>
      <c r="O1200" s="36" t="e">
        <f ca="1">LEFT(OFFSET(Lists!$Q$2,MATCH(E1200,Lists!$R$3:$R$19,0),0),4)</f>
        <v>#N/A</v>
      </c>
      <c r="P1200" s="36" t="e">
        <f ca="1">MATCH(O1200,Lists!$S$2:$S$640,1)</f>
        <v>#N/A</v>
      </c>
      <c r="Q1200" s="36" t="e">
        <f ca="1">MATCH(LEFT(OFFSET(Lists!$Q$2,MATCH(E1200,Lists!$R$3:$R$19,0)+1,0),4),Lists!$S$3:$S$640,1)</f>
        <v>#N/A</v>
      </c>
      <c r="R1200" s="36" t="e">
        <f ca="1">LEFT(OFFSET(Lists!$S$2,P1200-1+MATCH(F1200,OFFSET(Lists!$T$3,P1200-1,0,Q1200-P1200+1),0),0),6)</f>
        <v>#N/A</v>
      </c>
      <c r="S1200" s="36" t="e">
        <f ca="1">VLOOKUP(R1200,Lists!B:D,3,FALSE)</f>
        <v>#N/A</v>
      </c>
      <c r="T1200" s="36" t="str">
        <f>IF(F1200&lt;&gt;"",MATCH(R1200,'Maximum minutes'!B:B,0),"")</f>
        <v/>
      </c>
      <c r="U1200" s="36">
        <f ca="1">IF(F1200&lt;&gt;"",COUNTA(OFFSET('Maximum minutes'!$C$1,'Annexe A1 Cours'!T1200,0,1,50)),0)</f>
        <v>0</v>
      </c>
      <c r="V1200" s="37">
        <f ca="1">IFERROR(OFFSET('Maximum minutes'!$C$1,T1200+1,-1+MATCH(G1200,OFFSET('Maximum minutes'!$C$1,T1200-1,0,1,50),0)),0)</f>
        <v>0</v>
      </c>
      <c r="W1200" s="38">
        <f t="shared" ca="1" si="36"/>
        <v>0</v>
      </c>
    </row>
    <row r="1201" spans="1:23" s="36" customFormat="1" ht="18.75">
      <c r="A1201" s="34"/>
      <c r="B1201" s="39"/>
      <c r="C1201" s="39"/>
      <c r="D1201" s="35"/>
      <c r="E1201" s="40"/>
      <c r="F1201" s="39"/>
      <c r="G1201" s="39"/>
      <c r="H1201" s="39"/>
      <c r="I1201" s="34"/>
      <c r="J1201" s="34"/>
      <c r="K1201" s="34"/>
      <c r="L1201" s="34"/>
      <c r="M1201" s="43" t="str">
        <f ca="1">IFERROR(OFFSET('Maximum minutes'!$C$1,T1201,MATCH(IF(G1201&lt;&gt;"",G1201,F1201),OFFSET('Maximum minutes'!$C$1,T1201-1,0,1,U1201+1),0)-1)*IF(OR(ISNUMBER(J1201),J1201="sans examen"),1,0)*IF(W1201&lt;MinDate,1,0),"")</f>
        <v/>
      </c>
      <c r="N1201" s="36">
        <f t="shared" ca="1" si="37"/>
        <v>0</v>
      </c>
      <c r="O1201" s="36" t="e">
        <f ca="1">LEFT(OFFSET(Lists!$Q$2,MATCH(E1201,Lists!$R$3:$R$19,0),0),4)</f>
        <v>#N/A</v>
      </c>
      <c r="P1201" s="36" t="e">
        <f ca="1">MATCH(O1201,Lists!$S$2:$S$640,1)</f>
        <v>#N/A</v>
      </c>
      <c r="Q1201" s="36" t="e">
        <f ca="1">MATCH(LEFT(OFFSET(Lists!$Q$2,MATCH(E1201,Lists!$R$3:$R$19,0)+1,0),4),Lists!$S$3:$S$640,1)</f>
        <v>#N/A</v>
      </c>
      <c r="R1201" s="36" t="e">
        <f ca="1">LEFT(OFFSET(Lists!$S$2,P1201-1+MATCH(F1201,OFFSET(Lists!$T$3,P1201-1,0,Q1201-P1201+1),0),0),6)</f>
        <v>#N/A</v>
      </c>
      <c r="S1201" s="36" t="e">
        <f ca="1">VLOOKUP(R1201,Lists!B:D,3,FALSE)</f>
        <v>#N/A</v>
      </c>
      <c r="T1201" s="36" t="str">
        <f>IF(F1201&lt;&gt;"",MATCH(R1201,'Maximum minutes'!B:B,0),"")</f>
        <v/>
      </c>
      <c r="U1201" s="36">
        <f ca="1">IF(F1201&lt;&gt;"",COUNTA(OFFSET('Maximum minutes'!$C$1,'Annexe A1 Cours'!T1201,0,1,50)),0)</f>
        <v>0</v>
      </c>
      <c r="V1201" s="37">
        <f ca="1">IFERROR(OFFSET('Maximum minutes'!$C$1,T1201+1,-1+MATCH(G1201,OFFSET('Maximum minutes'!$C$1,T1201-1,0,1,50),0)),0)</f>
        <v>0</v>
      </c>
      <c r="W1201" s="38">
        <f t="shared" ca="1" si="36"/>
        <v>0</v>
      </c>
    </row>
    <row r="1202" spans="1:23" s="36" customFormat="1" ht="18.75">
      <c r="A1202" s="34"/>
      <c r="B1202" s="39"/>
      <c r="C1202" s="39"/>
      <c r="D1202" s="35"/>
      <c r="E1202" s="40"/>
      <c r="F1202" s="39"/>
      <c r="G1202" s="39"/>
      <c r="H1202" s="39"/>
      <c r="I1202" s="34"/>
      <c r="J1202" s="34"/>
      <c r="K1202" s="34"/>
      <c r="L1202" s="34"/>
      <c r="M1202" s="43" t="str">
        <f ca="1">IFERROR(OFFSET('Maximum minutes'!$C$1,T1202,MATCH(IF(G1202&lt;&gt;"",G1202,F1202),OFFSET('Maximum minutes'!$C$1,T1202-1,0,1,U1202+1),0)-1)*IF(OR(ISNUMBER(J1202),J1202="sans examen"),1,0)*IF(W1202&lt;MinDate,1,0),"")</f>
        <v/>
      </c>
      <c r="N1202" s="36">
        <f t="shared" ca="1" si="37"/>
        <v>0</v>
      </c>
      <c r="O1202" s="36" t="e">
        <f ca="1">LEFT(OFFSET(Lists!$Q$2,MATCH(E1202,Lists!$R$3:$R$19,0),0),4)</f>
        <v>#N/A</v>
      </c>
      <c r="P1202" s="36" t="e">
        <f ca="1">MATCH(O1202,Lists!$S$2:$S$640,1)</f>
        <v>#N/A</v>
      </c>
      <c r="Q1202" s="36" t="e">
        <f ca="1">MATCH(LEFT(OFFSET(Lists!$Q$2,MATCH(E1202,Lists!$R$3:$R$19,0)+1,0),4),Lists!$S$3:$S$640,1)</f>
        <v>#N/A</v>
      </c>
      <c r="R1202" s="36" t="e">
        <f ca="1">LEFT(OFFSET(Lists!$S$2,P1202-1+MATCH(F1202,OFFSET(Lists!$T$3,P1202-1,0,Q1202-P1202+1),0),0),6)</f>
        <v>#N/A</v>
      </c>
      <c r="S1202" s="36" t="e">
        <f ca="1">VLOOKUP(R1202,Lists!B:D,3,FALSE)</f>
        <v>#N/A</v>
      </c>
      <c r="T1202" s="36" t="str">
        <f>IF(F1202&lt;&gt;"",MATCH(R1202,'Maximum minutes'!B:B,0),"")</f>
        <v/>
      </c>
      <c r="U1202" s="36">
        <f ca="1">IF(F1202&lt;&gt;"",COUNTA(OFFSET('Maximum minutes'!$C$1,'Annexe A1 Cours'!T1202,0,1,50)),0)</f>
        <v>0</v>
      </c>
      <c r="V1202" s="37">
        <f ca="1">IFERROR(OFFSET('Maximum minutes'!$C$1,T1202+1,-1+MATCH(G1202,OFFSET('Maximum minutes'!$C$1,T1202-1,0,1,50),0)),0)</f>
        <v>0</v>
      </c>
      <c r="W1202" s="38">
        <f t="shared" ca="1" si="36"/>
        <v>0</v>
      </c>
    </row>
    <row r="1203" spans="1:23" s="36" customFormat="1" ht="18.75">
      <c r="A1203" s="34"/>
      <c r="B1203" s="39"/>
      <c r="C1203" s="39"/>
      <c r="D1203" s="35"/>
      <c r="E1203" s="40"/>
      <c r="F1203" s="39"/>
      <c r="G1203" s="39"/>
      <c r="H1203" s="39"/>
      <c r="I1203" s="34"/>
      <c r="J1203" s="34"/>
      <c r="K1203" s="34"/>
      <c r="L1203" s="34"/>
      <c r="M1203" s="43" t="str">
        <f ca="1">IFERROR(OFFSET('Maximum minutes'!$C$1,T1203,MATCH(IF(G1203&lt;&gt;"",G1203,F1203),OFFSET('Maximum minutes'!$C$1,T1203-1,0,1,U1203+1),0)-1)*IF(OR(ISNUMBER(J1203),J1203="sans examen"),1,0)*IF(W1203&lt;MinDate,1,0),"")</f>
        <v/>
      </c>
      <c r="N1203" s="36">
        <f t="shared" ca="1" si="37"/>
        <v>0</v>
      </c>
      <c r="O1203" s="36" t="e">
        <f ca="1">LEFT(OFFSET(Lists!$Q$2,MATCH(E1203,Lists!$R$3:$R$19,0),0),4)</f>
        <v>#N/A</v>
      </c>
      <c r="P1203" s="36" t="e">
        <f ca="1">MATCH(O1203,Lists!$S$2:$S$640,1)</f>
        <v>#N/A</v>
      </c>
      <c r="Q1203" s="36" t="e">
        <f ca="1">MATCH(LEFT(OFFSET(Lists!$Q$2,MATCH(E1203,Lists!$R$3:$R$19,0)+1,0),4),Lists!$S$3:$S$640,1)</f>
        <v>#N/A</v>
      </c>
      <c r="R1203" s="36" t="e">
        <f ca="1">LEFT(OFFSET(Lists!$S$2,P1203-1+MATCH(F1203,OFFSET(Lists!$T$3,P1203-1,0,Q1203-P1203+1),0),0),6)</f>
        <v>#N/A</v>
      </c>
      <c r="S1203" s="36" t="e">
        <f ca="1">VLOOKUP(R1203,Lists!B:D,3,FALSE)</f>
        <v>#N/A</v>
      </c>
      <c r="T1203" s="36" t="str">
        <f>IF(F1203&lt;&gt;"",MATCH(R1203,'Maximum minutes'!B:B,0),"")</f>
        <v/>
      </c>
      <c r="U1203" s="36">
        <f ca="1">IF(F1203&lt;&gt;"",COUNTA(OFFSET('Maximum minutes'!$C$1,'Annexe A1 Cours'!T1203,0,1,50)),0)</f>
        <v>0</v>
      </c>
      <c r="V1203" s="37">
        <f ca="1">IFERROR(OFFSET('Maximum minutes'!$C$1,T1203+1,-1+MATCH(G1203,OFFSET('Maximum minutes'!$C$1,T1203-1,0,1,50),0)),0)</f>
        <v>0</v>
      </c>
      <c r="W1203" s="38">
        <f t="shared" ca="1" si="36"/>
        <v>0</v>
      </c>
    </row>
    <row r="1204" spans="1:23" s="36" customFormat="1" ht="18.75">
      <c r="A1204" s="34"/>
      <c r="B1204" s="39"/>
      <c r="C1204" s="39"/>
      <c r="D1204" s="35"/>
      <c r="E1204" s="40"/>
      <c r="F1204" s="39"/>
      <c r="G1204" s="39"/>
      <c r="H1204" s="39"/>
      <c r="I1204" s="34"/>
      <c r="J1204" s="34"/>
      <c r="K1204" s="34"/>
      <c r="L1204" s="34"/>
      <c r="M1204" s="43" t="str">
        <f ca="1">IFERROR(OFFSET('Maximum minutes'!$C$1,T1204,MATCH(IF(G1204&lt;&gt;"",G1204,F1204),OFFSET('Maximum minutes'!$C$1,T1204-1,0,1,U1204+1),0)-1)*IF(OR(ISNUMBER(J1204),J1204="sans examen"),1,0)*IF(W1204&lt;MinDate,1,0),"")</f>
        <v/>
      </c>
      <c r="N1204" s="36">
        <f t="shared" ca="1" si="37"/>
        <v>0</v>
      </c>
      <c r="O1204" s="36" t="e">
        <f ca="1">LEFT(OFFSET(Lists!$Q$2,MATCH(E1204,Lists!$R$3:$R$19,0),0),4)</f>
        <v>#N/A</v>
      </c>
      <c r="P1204" s="36" t="e">
        <f ca="1">MATCH(O1204,Lists!$S$2:$S$640,1)</f>
        <v>#N/A</v>
      </c>
      <c r="Q1204" s="36" t="e">
        <f ca="1">MATCH(LEFT(OFFSET(Lists!$Q$2,MATCH(E1204,Lists!$R$3:$R$19,0)+1,0),4),Lists!$S$3:$S$640,1)</f>
        <v>#N/A</v>
      </c>
      <c r="R1204" s="36" t="e">
        <f ca="1">LEFT(OFFSET(Lists!$S$2,P1204-1+MATCH(F1204,OFFSET(Lists!$T$3,P1204-1,0,Q1204-P1204+1),0),0),6)</f>
        <v>#N/A</v>
      </c>
      <c r="S1204" s="36" t="e">
        <f ca="1">VLOOKUP(R1204,Lists!B:D,3,FALSE)</f>
        <v>#N/A</v>
      </c>
      <c r="T1204" s="36" t="str">
        <f>IF(F1204&lt;&gt;"",MATCH(R1204,'Maximum minutes'!B:B,0),"")</f>
        <v/>
      </c>
      <c r="U1204" s="36">
        <f ca="1">IF(F1204&lt;&gt;"",COUNTA(OFFSET('Maximum minutes'!$C$1,'Annexe A1 Cours'!T1204,0,1,50)),0)</f>
        <v>0</v>
      </c>
      <c r="V1204" s="37">
        <f ca="1">IFERROR(OFFSET('Maximum minutes'!$C$1,T1204+1,-1+MATCH(G1204,OFFSET('Maximum minutes'!$C$1,T1204-1,0,1,50),0)),0)</f>
        <v>0</v>
      </c>
      <c r="W1204" s="38">
        <f t="shared" ca="1" si="36"/>
        <v>0</v>
      </c>
    </row>
    <row r="1205" spans="1:23" s="36" customFormat="1" ht="18.75">
      <c r="A1205" s="34"/>
      <c r="B1205" s="39"/>
      <c r="C1205" s="39"/>
      <c r="D1205" s="35"/>
      <c r="E1205" s="40"/>
      <c r="F1205" s="39"/>
      <c r="G1205" s="39"/>
      <c r="H1205" s="39"/>
      <c r="I1205" s="34"/>
      <c r="J1205" s="34"/>
      <c r="K1205" s="34"/>
      <c r="L1205" s="34"/>
      <c r="M1205" s="43" t="str">
        <f ca="1">IFERROR(OFFSET('Maximum minutes'!$C$1,T1205,MATCH(IF(G1205&lt;&gt;"",G1205,F1205),OFFSET('Maximum minutes'!$C$1,T1205-1,0,1,U1205+1),0)-1)*IF(OR(ISNUMBER(J1205),J1205="sans examen"),1,0)*IF(W1205&lt;MinDate,1,0),"")</f>
        <v/>
      </c>
      <c r="N1205" s="36">
        <f t="shared" ca="1" si="37"/>
        <v>0</v>
      </c>
      <c r="O1205" s="36" t="e">
        <f ca="1">LEFT(OFFSET(Lists!$Q$2,MATCH(E1205,Lists!$R$3:$R$19,0),0),4)</f>
        <v>#N/A</v>
      </c>
      <c r="P1205" s="36" t="e">
        <f ca="1">MATCH(O1205,Lists!$S$2:$S$640,1)</f>
        <v>#N/A</v>
      </c>
      <c r="Q1205" s="36" t="e">
        <f ca="1">MATCH(LEFT(OFFSET(Lists!$Q$2,MATCH(E1205,Lists!$R$3:$R$19,0)+1,0),4),Lists!$S$3:$S$640,1)</f>
        <v>#N/A</v>
      </c>
      <c r="R1205" s="36" t="e">
        <f ca="1">LEFT(OFFSET(Lists!$S$2,P1205-1+MATCH(F1205,OFFSET(Lists!$T$3,P1205-1,0,Q1205-P1205+1),0),0),6)</f>
        <v>#N/A</v>
      </c>
      <c r="S1205" s="36" t="e">
        <f ca="1">VLOOKUP(R1205,Lists!B:D,3,FALSE)</f>
        <v>#N/A</v>
      </c>
      <c r="T1205" s="36" t="str">
        <f>IF(F1205&lt;&gt;"",MATCH(R1205,'Maximum minutes'!B:B,0),"")</f>
        <v/>
      </c>
      <c r="U1205" s="36">
        <f ca="1">IF(F1205&lt;&gt;"",COUNTA(OFFSET('Maximum minutes'!$C$1,'Annexe A1 Cours'!T1205,0,1,50)),0)</f>
        <v>0</v>
      </c>
      <c r="V1205" s="37">
        <f ca="1">IFERROR(OFFSET('Maximum minutes'!$C$1,T1205+1,-1+MATCH(G1205,OFFSET('Maximum minutes'!$C$1,T1205-1,0,1,50),0)),0)</f>
        <v>0</v>
      </c>
      <c r="W1205" s="38">
        <f t="shared" ca="1" si="36"/>
        <v>0</v>
      </c>
    </row>
    <row r="1206" spans="1:23" s="36" customFormat="1" ht="18.75">
      <c r="A1206" s="34"/>
      <c r="B1206" s="39"/>
      <c r="C1206" s="39"/>
      <c r="D1206" s="35"/>
      <c r="E1206" s="40"/>
      <c r="F1206" s="39"/>
      <c r="G1206" s="39"/>
      <c r="H1206" s="39"/>
      <c r="I1206" s="34"/>
      <c r="J1206" s="34"/>
      <c r="K1206" s="34"/>
      <c r="L1206" s="34"/>
      <c r="M1206" s="43" t="str">
        <f ca="1">IFERROR(OFFSET('Maximum minutes'!$C$1,T1206,MATCH(IF(G1206&lt;&gt;"",G1206,F1206),OFFSET('Maximum minutes'!$C$1,T1206-1,0,1,U1206+1),0)-1)*IF(OR(ISNUMBER(J1206),J1206="sans examen"),1,0)*IF(W1206&lt;MinDate,1,0),"")</f>
        <v/>
      </c>
      <c r="N1206" s="36">
        <f t="shared" ca="1" si="37"/>
        <v>0</v>
      </c>
      <c r="O1206" s="36" t="e">
        <f ca="1">LEFT(OFFSET(Lists!$Q$2,MATCH(E1206,Lists!$R$3:$R$19,0),0),4)</f>
        <v>#N/A</v>
      </c>
      <c r="P1206" s="36" t="e">
        <f ca="1">MATCH(O1206,Lists!$S$2:$S$640,1)</f>
        <v>#N/A</v>
      </c>
      <c r="Q1206" s="36" t="e">
        <f ca="1">MATCH(LEFT(OFFSET(Lists!$Q$2,MATCH(E1206,Lists!$R$3:$R$19,0)+1,0),4),Lists!$S$3:$S$640,1)</f>
        <v>#N/A</v>
      </c>
      <c r="R1206" s="36" t="e">
        <f ca="1">LEFT(OFFSET(Lists!$S$2,P1206-1+MATCH(F1206,OFFSET(Lists!$T$3,P1206-1,0,Q1206-P1206+1),0),0),6)</f>
        <v>#N/A</v>
      </c>
      <c r="S1206" s="36" t="e">
        <f ca="1">VLOOKUP(R1206,Lists!B:D,3,FALSE)</f>
        <v>#N/A</v>
      </c>
      <c r="T1206" s="36" t="str">
        <f>IF(F1206&lt;&gt;"",MATCH(R1206,'Maximum minutes'!B:B,0),"")</f>
        <v/>
      </c>
      <c r="U1206" s="36">
        <f ca="1">IF(F1206&lt;&gt;"",COUNTA(OFFSET('Maximum minutes'!$C$1,'Annexe A1 Cours'!T1206,0,1,50)),0)</f>
        <v>0</v>
      </c>
      <c r="V1206" s="37">
        <f ca="1">IFERROR(OFFSET('Maximum minutes'!$C$1,T1206+1,-1+MATCH(G1206,OFFSET('Maximum minutes'!$C$1,T1206-1,0,1,50),0)),0)</f>
        <v>0</v>
      </c>
      <c r="W1206" s="38">
        <f t="shared" ca="1" si="36"/>
        <v>0</v>
      </c>
    </row>
    <row r="1207" spans="1:23" s="36" customFormat="1" ht="18.75">
      <c r="A1207" s="34"/>
      <c r="B1207" s="39"/>
      <c r="C1207" s="39"/>
      <c r="D1207" s="35"/>
      <c r="E1207" s="40"/>
      <c r="F1207" s="39"/>
      <c r="G1207" s="39"/>
      <c r="H1207" s="39"/>
      <c r="I1207" s="34"/>
      <c r="J1207" s="34"/>
      <c r="K1207" s="34"/>
      <c r="L1207" s="34"/>
      <c r="M1207" s="43" t="str">
        <f ca="1">IFERROR(OFFSET('Maximum minutes'!$C$1,T1207,MATCH(IF(G1207&lt;&gt;"",G1207,F1207),OFFSET('Maximum minutes'!$C$1,T1207-1,0,1,U1207+1),0)-1)*IF(OR(ISNUMBER(J1207),J1207="sans examen"),1,0)*IF(W1207&lt;MinDate,1,0),"")</f>
        <v/>
      </c>
      <c r="N1207" s="36">
        <f t="shared" ca="1" si="37"/>
        <v>0</v>
      </c>
      <c r="O1207" s="36" t="e">
        <f ca="1">LEFT(OFFSET(Lists!$Q$2,MATCH(E1207,Lists!$R$3:$R$19,0),0),4)</f>
        <v>#N/A</v>
      </c>
      <c r="P1207" s="36" t="e">
        <f ca="1">MATCH(O1207,Lists!$S$2:$S$640,1)</f>
        <v>#N/A</v>
      </c>
      <c r="Q1207" s="36" t="e">
        <f ca="1">MATCH(LEFT(OFFSET(Lists!$Q$2,MATCH(E1207,Lists!$R$3:$R$19,0)+1,0),4),Lists!$S$3:$S$640,1)</f>
        <v>#N/A</v>
      </c>
      <c r="R1207" s="36" t="e">
        <f ca="1">LEFT(OFFSET(Lists!$S$2,P1207-1+MATCH(F1207,OFFSET(Lists!$T$3,P1207-1,0,Q1207-P1207+1),0),0),6)</f>
        <v>#N/A</v>
      </c>
      <c r="S1207" s="36" t="e">
        <f ca="1">VLOOKUP(R1207,Lists!B:D,3,FALSE)</f>
        <v>#N/A</v>
      </c>
      <c r="T1207" s="36" t="str">
        <f>IF(F1207&lt;&gt;"",MATCH(R1207,'Maximum minutes'!B:B,0),"")</f>
        <v/>
      </c>
      <c r="U1207" s="36">
        <f ca="1">IF(F1207&lt;&gt;"",COUNTA(OFFSET('Maximum minutes'!$C$1,'Annexe A1 Cours'!T1207,0,1,50)),0)</f>
        <v>0</v>
      </c>
      <c r="V1207" s="37">
        <f ca="1">IFERROR(OFFSET('Maximum minutes'!$C$1,T1207+1,-1+MATCH(G1207,OFFSET('Maximum minutes'!$C$1,T1207-1,0,1,50),0)),0)</f>
        <v>0</v>
      </c>
      <c r="W1207" s="38">
        <f t="shared" ca="1" si="36"/>
        <v>0</v>
      </c>
    </row>
    <row r="1208" spans="1:23" s="36" customFormat="1" ht="18.75">
      <c r="A1208" s="34"/>
      <c r="B1208" s="39"/>
      <c r="C1208" s="39"/>
      <c r="D1208" s="35"/>
      <c r="E1208" s="40"/>
      <c r="F1208" s="39"/>
      <c r="G1208" s="39"/>
      <c r="H1208" s="39"/>
      <c r="I1208" s="34"/>
      <c r="J1208" s="34"/>
      <c r="K1208" s="34"/>
      <c r="L1208" s="34"/>
      <c r="M1208" s="43" t="str">
        <f ca="1">IFERROR(OFFSET('Maximum minutes'!$C$1,T1208,MATCH(IF(G1208&lt;&gt;"",G1208,F1208),OFFSET('Maximum minutes'!$C$1,T1208-1,0,1,U1208+1),0)-1)*IF(OR(ISNUMBER(J1208),J1208="sans examen"),1,0)*IF(W1208&lt;MinDate,1,0),"")</f>
        <v/>
      </c>
      <c r="N1208" s="36">
        <f t="shared" ca="1" si="37"/>
        <v>0</v>
      </c>
      <c r="O1208" s="36" t="e">
        <f ca="1">LEFT(OFFSET(Lists!$Q$2,MATCH(E1208,Lists!$R$3:$R$19,0),0),4)</f>
        <v>#N/A</v>
      </c>
      <c r="P1208" s="36" t="e">
        <f ca="1">MATCH(O1208,Lists!$S$2:$S$640,1)</f>
        <v>#N/A</v>
      </c>
      <c r="Q1208" s="36" t="e">
        <f ca="1">MATCH(LEFT(OFFSET(Lists!$Q$2,MATCH(E1208,Lists!$R$3:$R$19,0)+1,0),4),Lists!$S$3:$S$640,1)</f>
        <v>#N/A</v>
      </c>
      <c r="R1208" s="36" t="e">
        <f ca="1">LEFT(OFFSET(Lists!$S$2,P1208-1+MATCH(F1208,OFFSET(Lists!$T$3,P1208-1,0,Q1208-P1208+1),0),0),6)</f>
        <v>#N/A</v>
      </c>
      <c r="S1208" s="36" t="e">
        <f ca="1">VLOOKUP(R1208,Lists!B:D,3,FALSE)</f>
        <v>#N/A</v>
      </c>
      <c r="T1208" s="36" t="str">
        <f>IF(F1208&lt;&gt;"",MATCH(R1208,'Maximum minutes'!B:B,0),"")</f>
        <v/>
      </c>
      <c r="U1208" s="36">
        <f ca="1">IF(F1208&lt;&gt;"",COUNTA(OFFSET('Maximum minutes'!$C$1,'Annexe A1 Cours'!T1208,0,1,50)),0)</f>
        <v>0</v>
      </c>
      <c r="V1208" s="37">
        <f ca="1">IFERROR(OFFSET('Maximum minutes'!$C$1,T1208+1,-1+MATCH(G1208,OFFSET('Maximum minutes'!$C$1,T1208-1,0,1,50),0)),0)</f>
        <v>0</v>
      </c>
      <c r="W1208" s="38">
        <f t="shared" ca="1" si="36"/>
        <v>0</v>
      </c>
    </row>
    <row r="1209" spans="1:23" s="36" customFormat="1" ht="18.75">
      <c r="A1209" s="34"/>
      <c r="B1209" s="39"/>
      <c r="C1209" s="39"/>
      <c r="D1209" s="35"/>
      <c r="E1209" s="40"/>
      <c r="F1209" s="39"/>
      <c r="G1209" s="39"/>
      <c r="H1209" s="39"/>
      <c r="I1209" s="34"/>
      <c r="J1209" s="34"/>
      <c r="K1209" s="34"/>
      <c r="L1209" s="34"/>
      <c r="M1209" s="43" t="str">
        <f ca="1">IFERROR(OFFSET('Maximum minutes'!$C$1,T1209,MATCH(IF(G1209&lt;&gt;"",G1209,F1209),OFFSET('Maximum minutes'!$C$1,T1209-1,0,1,U1209+1),0)-1)*IF(OR(ISNUMBER(J1209),J1209="sans examen"),1,0)*IF(W1209&lt;MinDate,1,0),"")</f>
        <v/>
      </c>
      <c r="N1209" s="36">
        <f t="shared" ca="1" si="37"/>
        <v>0</v>
      </c>
      <c r="O1209" s="36" t="e">
        <f ca="1">LEFT(OFFSET(Lists!$Q$2,MATCH(E1209,Lists!$R$3:$R$19,0),0),4)</f>
        <v>#N/A</v>
      </c>
      <c r="P1209" s="36" t="e">
        <f ca="1">MATCH(O1209,Lists!$S$2:$S$640,1)</f>
        <v>#N/A</v>
      </c>
      <c r="Q1209" s="36" t="e">
        <f ca="1">MATCH(LEFT(OFFSET(Lists!$Q$2,MATCH(E1209,Lists!$R$3:$R$19,0)+1,0),4),Lists!$S$3:$S$640,1)</f>
        <v>#N/A</v>
      </c>
      <c r="R1209" s="36" t="e">
        <f ca="1">LEFT(OFFSET(Lists!$S$2,P1209-1+MATCH(F1209,OFFSET(Lists!$T$3,P1209-1,0,Q1209-P1209+1),0),0),6)</f>
        <v>#N/A</v>
      </c>
      <c r="S1209" s="36" t="e">
        <f ca="1">VLOOKUP(R1209,Lists!B:D,3,FALSE)</f>
        <v>#N/A</v>
      </c>
      <c r="T1209" s="36" t="str">
        <f>IF(F1209&lt;&gt;"",MATCH(R1209,'Maximum minutes'!B:B,0),"")</f>
        <v/>
      </c>
      <c r="U1209" s="36">
        <f ca="1">IF(F1209&lt;&gt;"",COUNTA(OFFSET('Maximum minutes'!$C$1,'Annexe A1 Cours'!T1209,0,1,50)),0)</f>
        <v>0</v>
      </c>
      <c r="V1209" s="37">
        <f ca="1">IFERROR(OFFSET('Maximum minutes'!$C$1,T1209+1,-1+MATCH(G1209,OFFSET('Maximum minutes'!$C$1,T1209-1,0,1,50),0)),0)</f>
        <v>0</v>
      </c>
      <c r="W1209" s="38">
        <f t="shared" ca="1" si="36"/>
        <v>0</v>
      </c>
    </row>
    <row r="1210" spans="1:23" s="36" customFormat="1" ht="18.75">
      <c r="A1210" s="34"/>
      <c r="B1210" s="39"/>
      <c r="C1210" s="39"/>
      <c r="D1210" s="35"/>
      <c r="E1210" s="40"/>
      <c r="F1210" s="39"/>
      <c r="G1210" s="39"/>
      <c r="H1210" s="39"/>
      <c r="I1210" s="34"/>
      <c r="J1210" s="34"/>
      <c r="K1210" s="34"/>
      <c r="L1210" s="34"/>
      <c r="M1210" s="43" t="str">
        <f ca="1">IFERROR(OFFSET('Maximum minutes'!$C$1,T1210,MATCH(IF(G1210&lt;&gt;"",G1210,F1210),OFFSET('Maximum minutes'!$C$1,T1210-1,0,1,U1210+1),0)-1)*IF(OR(ISNUMBER(J1210),J1210="sans examen"),1,0)*IF(W1210&lt;MinDate,1,0),"")</f>
        <v/>
      </c>
      <c r="N1210" s="36">
        <f t="shared" ca="1" si="37"/>
        <v>0</v>
      </c>
      <c r="O1210" s="36" t="e">
        <f ca="1">LEFT(OFFSET(Lists!$Q$2,MATCH(E1210,Lists!$R$3:$R$19,0),0),4)</f>
        <v>#N/A</v>
      </c>
      <c r="P1210" s="36" t="e">
        <f ca="1">MATCH(O1210,Lists!$S$2:$S$640,1)</f>
        <v>#N/A</v>
      </c>
      <c r="Q1210" s="36" t="e">
        <f ca="1">MATCH(LEFT(OFFSET(Lists!$Q$2,MATCH(E1210,Lists!$R$3:$R$19,0)+1,0),4),Lists!$S$3:$S$640,1)</f>
        <v>#N/A</v>
      </c>
      <c r="R1210" s="36" t="e">
        <f ca="1">LEFT(OFFSET(Lists!$S$2,P1210-1+MATCH(F1210,OFFSET(Lists!$T$3,P1210-1,0,Q1210-P1210+1),0),0),6)</f>
        <v>#N/A</v>
      </c>
      <c r="S1210" s="36" t="e">
        <f ca="1">VLOOKUP(R1210,Lists!B:D,3,FALSE)</f>
        <v>#N/A</v>
      </c>
      <c r="T1210" s="36" t="str">
        <f>IF(F1210&lt;&gt;"",MATCH(R1210,'Maximum minutes'!B:B,0),"")</f>
        <v/>
      </c>
      <c r="U1210" s="36">
        <f ca="1">IF(F1210&lt;&gt;"",COUNTA(OFFSET('Maximum minutes'!$C$1,'Annexe A1 Cours'!T1210,0,1,50)),0)</f>
        <v>0</v>
      </c>
      <c r="V1210" s="37">
        <f ca="1">IFERROR(OFFSET('Maximum minutes'!$C$1,T1210+1,-1+MATCH(G1210,OFFSET('Maximum minutes'!$C$1,T1210-1,0,1,50),0)),0)</f>
        <v>0</v>
      </c>
      <c r="W1210" s="38">
        <f t="shared" ca="1" si="36"/>
        <v>0</v>
      </c>
    </row>
    <row r="1211" spans="1:23" s="36" customFormat="1" ht="18.75">
      <c r="A1211" s="34"/>
      <c r="B1211" s="39"/>
      <c r="C1211" s="39"/>
      <c r="D1211" s="35"/>
      <c r="E1211" s="40"/>
      <c r="F1211" s="39"/>
      <c r="G1211" s="39"/>
      <c r="H1211" s="39"/>
      <c r="I1211" s="34"/>
      <c r="J1211" s="34"/>
      <c r="K1211" s="34"/>
      <c r="L1211" s="34"/>
      <c r="M1211" s="43" t="str">
        <f ca="1">IFERROR(OFFSET('Maximum minutes'!$C$1,T1211,MATCH(IF(G1211&lt;&gt;"",G1211,F1211),OFFSET('Maximum minutes'!$C$1,T1211-1,0,1,U1211+1),0)-1)*IF(OR(ISNUMBER(J1211),J1211="sans examen"),1,0)*IF(W1211&lt;MinDate,1,0),"")</f>
        <v/>
      </c>
      <c r="N1211" s="36">
        <f t="shared" ca="1" si="37"/>
        <v>0</v>
      </c>
      <c r="O1211" s="36" t="e">
        <f ca="1">LEFT(OFFSET(Lists!$Q$2,MATCH(E1211,Lists!$R$3:$R$19,0),0),4)</f>
        <v>#N/A</v>
      </c>
      <c r="P1211" s="36" t="e">
        <f ca="1">MATCH(O1211,Lists!$S$2:$S$640,1)</f>
        <v>#N/A</v>
      </c>
      <c r="Q1211" s="36" t="e">
        <f ca="1">MATCH(LEFT(OFFSET(Lists!$Q$2,MATCH(E1211,Lists!$R$3:$R$19,0)+1,0),4),Lists!$S$3:$S$640,1)</f>
        <v>#N/A</v>
      </c>
      <c r="R1211" s="36" t="e">
        <f ca="1">LEFT(OFFSET(Lists!$S$2,P1211-1+MATCH(F1211,OFFSET(Lists!$T$3,P1211-1,0,Q1211-P1211+1),0),0),6)</f>
        <v>#N/A</v>
      </c>
      <c r="S1211" s="36" t="e">
        <f ca="1">VLOOKUP(R1211,Lists!B:D,3,FALSE)</f>
        <v>#N/A</v>
      </c>
      <c r="T1211" s="36" t="str">
        <f>IF(F1211&lt;&gt;"",MATCH(R1211,'Maximum minutes'!B:B,0),"")</f>
        <v/>
      </c>
      <c r="U1211" s="36">
        <f ca="1">IF(F1211&lt;&gt;"",COUNTA(OFFSET('Maximum minutes'!$C$1,'Annexe A1 Cours'!T1211,0,1,50)),0)</f>
        <v>0</v>
      </c>
      <c r="V1211" s="37">
        <f ca="1">IFERROR(OFFSET('Maximum minutes'!$C$1,T1211+1,-1+MATCH(G1211,OFFSET('Maximum minutes'!$C$1,T1211-1,0,1,50),0)),0)</f>
        <v>0</v>
      </c>
      <c r="W1211" s="38">
        <f t="shared" ca="1" si="36"/>
        <v>0</v>
      </c>
    </row>
    <row r="1212" spans="1:23" s="36" customFormat="1" ht="18.75">
      <c r="A1212" s="34"/>
      <c r="B1212" s="39"/>
      <c r="C1212" s="39"/>
      <c r="D1212" s="35"/>
      <c r="E1212" s="40"/>
      <c r="F1212" s="39"/>
      <c r="G1212" s="39"/>
      <c r="H1212" s="39"/>
      <c r="I1212" s="34"/>
      <c r="J1212" s="34"/>
      <c r="K1212" s="34"/>
      <c r="L1212" s="34"/>
      <c r="M1212" s="43" t="str">
        <f ca="1">IFERROR(OFFSET('Maximum minutes'!$C$1,T1212,MATCH(IF(G1212&lt;&gt;"",G1212,F1212),OFFSET('Maximum minutes'!$C$1,T1212-1,0,1,U1212+1),0)-1)*IF(OR(ISNUMBER(J1212),J1212="sans examen"),1,0)*IF(W1212&lt;MinDate,1,0),"")</f>
        <v/>
      </c>
      <c r="N1212" s="36">
        <f t="shared" ca="1" si="37"/>
        <v>0</v>
      </c>
      <c r="O1212" s="36" t="e">
        <f ca="1">LEFT(OFFSET(Lists!$Q$2,MATCH(E1212,Lists!$R$3:$R$19,0),0),4)</f>
        <v>#N/A</v>
      </c>
      <c r="P1212" s="36" t="e">
        <f ca="1">MATCH(O1212,Lists!$S$2:$S$640,1)</f>
        <v>#N/A</v>
      </c>
      <c r="Q1212" s="36" t="e">
        <f ca="1">MATCH(LEFT(OFFSET(Lists!$Q$2,MATCH(E1212,Lists!$R$3:$R$19,0)+1,0),4),Lists!$S$3:$S$640,1)</f>
        <v>#N/A</v>
      </c>
      <c r="R1212" s="36" t="e">
        <f ca="1">LEFT(OFFSET(Lists!$S$2,P1212-1+MATCH(F1212,OFFSET(Lists!$T$3,P1212-1,0,Q1212-P1212+1),0),0),6)</f>
        <v>#N/A</v>
      </c>
      <c r="S1212" s="36" t="e">
        <f ca="1">VLOOKUP(R1212,Lists!B:D,3,FALSE)</f>
        <v>#N/A</v>
      </c>
      <c r="T1212" s="36" t="str">
        <f>IF(F1212&lt;&gt;"",MATCH(R1212,'Maximum minutes'!B:B,0),"")</f>
        <v/>
      </c>
      <c r="U1212" s="36">
        <f ca="1">IF(F1212&lt;&gt;"",COUNTA(OFFSET('Maximum minutes'!$C$1,'Annexe A1 Cours'!T1212,0,1,50)),0)</f>
        <v>0</v>
      </c>
      <c r="V1212" s="37">
        <f ca="1">IFERROR(OFFSET('Maximum minutes'!$C$1,T1212+1,-1+MATCH(G1212,OFFSET('Maximum minutes'!$C$1,T1212-1,0,1,50),0)),0)</f>
        <v>0</v>
      </c>
      <c r="W1212" s="38">
        <f t="shared" ca="1" si="36"/>
        <v>0</v>
      </c>
    </row>
    <row r="1213" spans="1:23" s="36" customFormat="1" ht="18.75">
      <c r="A1213" s="34"/>
      <c r="B1213" s="39"/>
      <c r="C1213" s="39"/>
      <c r="D1213" s="35"/>
      <c r="E1213" s="40"/>
      <c r="F1213" s="39"/>
      <c r="G1213" s="39"/>
      <c r="H1213" s="39"/>
      <c r="I1213" s="34"/>
      <c r="J1213" s="34"/>
      <c r="K1213" s="34"/>
      <c r="L1213" s="34"/>
      <c r="M1213" s="43" t="str">
        <f ca="1">IFERROR(OFFSET('Maximum minutes'!$C$1,T1213,MATCH(IF(G1213&lt;&gt;"",G1213,F1213),OFFSET('Maximum minutes'!$C$1,T1213-1,0,1,U1213+1),0)-1)*IF(OR(ISNUMBER(J1213),J1213="sans examen"),1,0)*IF(W1213&lt;MinDate,1,0),"")</f>
        <v/>
      </c>
      <c r="N1213" s="36">
        <f t="shared" ca="1" si="37"/>
        <v>0</v>
      </c>
      <c r="O1213" s="36" t="e">
        <f ca="1">LEFT(OFFSET(Lists!$Q$2,MATCH(E1213,Lists!$R$3:$R$19,0),0),4)</f>
        <v>#N/A</v>
      </c>
      <c r="P1213" s="36" t="e">
        <f ca="1">MATCH(O1213,Lists!$S$2:$S$640,1)</f>
        <v>#N/A</v>
      </c>
      <c r="Q1213" s="36" t="e">
        <f ca="1">MATCH(LEFT(OFFSET(Lists!$Q$2,MATCH(E1213,Lists!$R$3:$R$19,0)+1,0),4),Lists!$S$3:$S$640,1)</f>
        <v>#N/A</v>
      </c>
      <c r="R1213" s="36" t="e">
        <f ca="1">LEFT(OFFSET(Lists!$S$2,P1213-1+MATCH(F1213,OFFSET(Lists!$T$3,P1213-1,0,Q1213-P1213+1),0),0),6)</f>
        <v>#N/A</v>
      </c>
      <c r="S1213" s="36" t="e">
        <f ca="1">VLOOKUP(R1213,Lists!B:D,3,FALSE)</f>
        <v>#N/A</v>
      </c>
      <c r="T1213" s="36" t="str">
        <f>IF(F1213&lt;&gt;"",MATCH(R1213,'Maximum minutes'!B:B,0),"")</f>
        <v/>
      </c>
      <c r="U1213" s="36">
        <f ca="1">IF(F1213&lt;&gt;"",COUNTA(OFFSET('Maximum minutes'!$C$1,'Annexe A1 Cours'!T1213,0,1,50)),0)</f>
        <v>0</v>
      </c>
      <c r="V1213" s="37">
        <f ca="1">IFERROR(OFFSET('Maximum minutes'!$C$1,T1213+1,-1+MATCH(G1213,OFFSET('Maximum minutes'!$C$1,T1213-1,0,1,50),0)),0)</f>
        <v>0</v>
      </c>
      <c r="W1213" s="38">
        <f t="shared" ca="1" si="36"/>
        <v>0</v>
      </c>
    </row>
    <row r="1214" spans="1:23" s="36" customFormat="1" ht="18.75">
      <c r="A1214" s="34"/>
      <c r="B1214" s="39"/>
      <c r="C1214" s="39"/>
      <c r="D1214" s="35"/>
      <c r="E1214" s="40"/>
      <c r="F1214" s="39"/>
      <c r="G1214" s="39"/>
      <c r="H1214" s="39"/>
      <c r="I1214" s="34"/>
      <c r="J1214" s="34"/>
      <c r="K1214" s="34"/>
      <c r="L1214" s="34"/>
      <c r="M1214" s="43" t="str">
        <f ca="1">IFERROR(OFFSET('Maximum minutes'!$C$1,T1214,MATCH(IF(G1214&lt;&gt;"",G1214,F1214),OFFSET('Maximum minutes'!$C$1,T1214-1,0,1,U1214+1),0)-1)*IF(OR(ISNUMBER(J1214),J1214="sans examen"),1,0)*IF(W1214&lt;MinDate,1,0),"")</f>
        <v/>
      </c>
      <c r="N1214" s="36">
        <f t="shared" ca="1" si="37"/>
        <v>0</v>
      </c>
      <c r="O1214" s="36" t="e">
        <f ca="1">LEFT(OFFSET(Lists!$Q$2,MATCH(E1214,Lists!$R$3:$R$19,0),0),4)</f>
        <v>#N/A</v>
      </c>
      <c r="P1214" s="36" t="e">
        <f ca="1">MATCH(O1214,Lists!$S$2:$S$640,1)</f>
        <v>#N/A</v>
      </c>
      <c r="Q1214" s="36" t="e">
        <f ca="1">MATCH(LEFT(OFFSET(Lists!$Q$2,MATCH(E1214,Lists!$R$3:$R$19,0)+1,0),4),Lists!$S$3:$S$640,1)</f>
        <v>#N/A</v>
      </c>
      <c r="R1214" s="36" t="e">
        <f ca="1">LEFT(OFFSET(Lists!$S$2,P1214-1+MATCH(F1214,OFFSET(Lists!$T$3,P1214-1,0,Q1214-P1214+1),0),0),6)</f>
        <v>#N/A</v>
      </c>
      <c r="S1214" s="36" t="e">
        <f ca="1">VLOOKUP(R1214,Lists!B:D,3,FALSE)</f>
        <v>#N/A</v>
      </c>
      <c r="T1214" s="36" t="str">
        <f>IF(F1214&lt;&gt;"",MATCH(R1214,'Maximum minutes'!B:B,0),"")</f>
        <v/>
      </c>
      <c r="U1214" s="36">
        <f ca="1">IF(F1214&lt;&gt;"",COUNTA(OFFSET('Maximum minutes'!$C$1,'Annexe A1 Cours'!T1214,0,1,50)),0)</f>
        <v>0</v>
      </c>
      <c r="V1214" s="37">
        <f ca="1">IFERROR(OFFSET('Maximum minutes'!$C$1,T1214+1,-1+MATCH(G1214,OFFSET('Maximum minutes'!$C$1,T1214-1,0,1,50),0)),0)</f>
        <v>0</v>
      </c>
      <c r="W1214" s="38">
        <f t="shared" ca="1" si="36"/>
        <v>0</v>
      </c>
    </row>
    <row r="1215" spans="1:23" s="36" customFormat="1" ht="18.75">
      <c r="A1215" s="34"/>
      <c r="B1215" s="39"/>
      <c r="C1215" s="39"/>
      <c r="D1215" s="35"/>
      <c r="E1215" s="40"/>
      <c r="F1215" s="39"/>
      <c r="G1215" s="39"/>
      <c r="H1215" s="39"/>
      <c r="I1215" s="34"/>
      <c r="J1215" s="34"/>
      <c r="K1215" s="34"/>
      <c r="L1215" s="34"/>
      <c r="M1215" s="43" t="str">
        <f ca="1">IFERROR(OFFSET('Maximum minutes'!$C$1,T1215,MATCH(IF(G1215&lt;&gt;"",G1215,F1215),OFFSET('Maximum minutes'!$C$1,T1215-1,0,1,U1215+1),0)-1)*IF(OR(ISNUMBER(J1215),J1215="sans examen"),1,0)*IF(W1215&lt;MinDate,1,0),"")</f>
        <v/>
      </c>
      <c r="N1215" s="36">
        <f t="shared" ca="1" si="37"/>
        <v>0</v>
      </c>
      <c r="O1215" s="36" t="e">
        <f ca="1">LEFT(OFFSET(Lists!$Q$2,MATCH(E1215,Lists!$R$3:$R$19,0),0),4)</f>
        <v>#N/A</v>
      </c>
      <c r="P1215" s="36" t="e">
        <f ca="1">MATCH(O1215,Lists!$S$2:$S$640,1)</f>
        <v>#N/A</v>
      </c>
      <c r="Q1215" s="36" t="e">
        <f ca="1">MATCH(LEFT(OFFSET(Lists!$Q$2,MATCH(E1215,Lists!$R$3:$R$19,0)+1,0),4),Lists!$S$3:$S$640,1)</f>
        <v>#N/A</v>
      </c>
      <c r="R1215" s="36" t="e">
        <f ca="1">LEFT(OFFSET(Lists!$S$2,P1215-1+MATCH(F1215,OFFSET(Lists!$T$3,P1215-1,0,Q1215-P1215+1),0),0),6)</f>
        <v>#N/A</v>
      </c>
      <c r="S1215" s="36" t="e">
        <f ca="1">VLOOKUP(R1215,Lists!B:D,3,FALSE)</f>
        <v>#N/A</v>
      </c>
      <c r="T1215" s="36" t="str">
        <f>IF(F1215&lt;&gt;"",MATCH(R1215,'Maximum minutes'!B:B,0),"")</f>
        <v/>
      </c>
      <c r="U1215" s="36">
        <f ca="1">IF(F1215&lt;&gt;"",COUNTA(OFFSET('Maximum minutes'!$C$1,'Annexe A1 Cours'!T1215,0,1,50)),0)</f>
        <v>0</v>
      </c>
      <c r="V1215" s="37">
        <f ca="1">IFERROR(OFFSET('Maximum minutes'!$C$1,T1215+1,-1+MATCH(G1215,OFFSET('Maximum minutes'!$C$1,T1215-1,0,1,50),0)),0)</f>
        <v>0</v>
      </c>
      <c r="W1215" s="38">
        <f t="shared" ca="1" si="36"/>
        <v>0</v>
      </c>
    </row>
    <row r="1216" spans="1:23" s="36" customFormat="1" ht="18.75">
      <c r="A1216" s="34"/>
      <c r="B1216" s="39"/>
      <c r="C1216" s="39"/>
      <c r="D1216" s="35"/>
      <c r="E1216" s="40"/>
      <c r="F1216" s="39"/>
      <c r="G1216" s="39"/>
      <c r="H1216" s="39"/>
      <c r="I1216" s="34"/>
      <c r="J1216" s="34"/>
      <c r="K1216" s="34"/>
      <c r="L1216" s="34"/>
      <c r="M1216" s="43" t="str">
        <f ca="1">IFERROR(OFFSET('Maximum minutes'!$C$1,T1216,MATCH(IF(G1216&lt;&gt;"",G1216,F1216),OFFSET('Maximum minutes'!$C$1,T1216-1,0,1,U1216+1),0)-1)*IF(OR(ISNUMBER(J1216),J1216="sans examen"),1,0)*IF(W1216&lt;MinDate,1,0),"")</f>
        <v/>
      </c>
      <c r="N1216" s="36">
        <f t="shared" ca="1" si="37"/>
        <v>0</v>
      </c>
      <c r="O1216" s="36" t="e">
        <f ca="1">LEFT(OFFSET(Lists!$Q$2,MATCH(E1216,Lists!$R$3:$R$19,0),0),4)</f>
        <v>#N/A</v>
      </c>
      <c r="P1216" s="36" t="e">
        <f ca="1">MATCH(O1216,Lists!$S$2:$S$640,1)</f>
        <v>#N/A</v>
      </c>
      <c r="Q1216" s="36" t="e">
        <f ca="1">MATCH(LEFT(OFFSET(Lists!$Q$2,MATCH(E1216,Lists!$R$3:$R$19,0)+1,0),4),Lists!$S$3:$S$640,1)</f>
        <v>#N/A</v>
      </c>
      <c r="R1216" s="36" t="e">
        <f ca="1">LEFT(OFFSET(Lists!$S$2,P1216-1+MATCH(F1216,OFFSET(Lists!$T$3,P1216-1,0,Q1216-P1216+1),0),0),6)</f>
        <v>#N/A</v>
      </c>
      <c r="S1216" s="36" t="e">
        <f ca="1">VLOOKUP(R1216,Lists!B:D,3,FALSE)</f>
        <v>#N/A</v>
      </c>
      <c r="T1216" s="36" t="str">
        <f>IF(F1216&lt;&gt;"",MATCH(R1216,'Maximum minutes'!B:B,0),"")</f>
        <v/>
      </c>
      <c r="U1216" s="36">
        <f ca="1">IF(F1216&lt;&gt;"",COUNTA(OFFSET('Maximum minutes'!$C$1,'Annexe A1 Cours'!T1216,0,1,50)),0)</f>
        <v>0</v>
      </c>
      <c r="V1216" s="37">
        <f ca="1">IFERROR(OFFSET('Maximum minutes'!$C$1,T1216+1,-1+MATCH(G1216,OFFSET('Maximum minutes'!$C$1,T1216-1,0,1,50),0)),0)</f>
        <v>0</v>
      </c>
      <c r="W1216" s="38">
        <f t="shared" ca="1" si="36"/>
        <v>0</v>
      </c>
    </row>
    <row r="1217" spans="1:23" s="36" customFormat="1" ht="18.75">
      <c r="A1217" s="34"/>
      <c r="B1217" s="39"/>
      <c r="C1217" s="39"/>
      <c r="D1217" s="35"/>
      <c r="E1217" s="40"/>
      <c r="F1217" s="39"/>
      <c r="G1217" s="39"/>
      <c r="H1217" s="39"/>
      <c r="I1217" s="34"/>
      <c r="J1217" s="34"/>
      <c r="K1217" s="34"/>
      <c r="L1217" s="34"/>
      <c r="M1217" s="43" t="str">
        <f ca="1">IFERROR(OFFSET('Maximum minutes'!$C$1,T1217,MATCH(IF(G1217&lt;&gt;"",G1217,F1217),OFFSET('Maximum minutes'!$C$1,T1217-1,0,1,U1217+1),0)-1)*IF(OR(ISNUMBER(J1217),J1217="sans examen"),1,0)*IF(W1217&lt;MinDate,1,0),"")</f>
        <v/>
      </c>
      <c r="N1217" s="36">
        <f t="shared" ca="1" si="37"/>
        <v>0</v>
      </c>
      <c r="O1217" s="36" t="e">
        <f ca="1">LEFT(OFFSET(Lists!$Q$2,MATCH(E1217,Lists!$R$3:$R$19,0),0),4)</f>
        <v>#N/A</v>
      </c>
      <c r="P1217" s="36" t="e">
        <f ca="1">MATCH(O1217,Lists!$S$2:$S$640,1)</f>
        <v>#N/A</v>
      </c>
      <c r="Q1217" s="36" t="e">
        <f ca="1">MATCH(LEFT(OFFSET(Lists!$Q$2,MATCH(E1217,Lists!$R$3:$R$19,0)+1,0),4),Lists!$S$3:$S$640,1)</f>
        <v>#N/A</v>
      </c>
      <c r="R1217" s="36" t="e">
        <f ca="1">LEFT(OFFSET(Lists!$S$2,P1217-1+MATCH(F1217,OFFSET(Lists!$T$3,P1217-1,0,Q1217-P1217+1),0),0),6)</f>
        <v>#N/A</v>
      </c>
      <c r="S1217" s="36" t="e">
        <f ca="1">VLOOKUP(R1217,Lists!B:D,3,FALSE)</f>
        <v>#N/A</v>
      </c>
      <c r="T1217" s="36" t="str">
        <f>IF(F1217&lt;&gt;"",MATCH(R1217,'Maximum minutes'!B:B,0),"")</f>
        <v/>
      </c>
      <c r="U1217" s="36">
        <f ca="1">IF(F1217&lt;&gt;"",COUNTA(OFFSET('Maximum minutes'!$C$1,'Annexe A1 Cours'!T1217,0,1,50)),0)</f>
        <v>0</v>
      </c>
      <c r="V1217" s="37">
        <f ca="1">IFERROR(OFFSET('Maximum minutes'!$C$1,T1217+1,-1+MATCH(G1217,OFFSET('Maximum minutes'!$C$1,T1217-1,0,1,50),0)),0)</f>
        <v>0</v>
      </c>
      <c r="W1217" s="38">
        <f t="shared" ca="1" si="36"/>
        <v>0</v>
      </c>
    </row>
    <row r="1218" spans="1:23" s="36" customFormat="1" ht="18.75">
      <c r="A1218" s="34"/>
      <c r="B1218" s="39"/>
      <c r="C1218" s="39"/>
      <c r="D1218" s="35"/>
      <c r="E1218" s="40"/>
      <c r="F1218" s="39"/>
      <c r="G1218" s="39"/>
      <c r="H1218" s="39"/>
      <c r="I1218" s="34"/>
      <c r="J1218" s="34"/>
      <c r="K1218" s="34"/>
      <c r="L1218" s="34"/>
      <c r="M1218" s="43" t="str">
        <f ca="1">IFERROR(OFFSET('Maximum minutes'!$C$1,T1218,MATCH(IF(G1218&lt;&gt;"",G1218,F1218),OFFSET('Maximum minutes'!$C$1,T1218-1,0,1,U1218+1),0)-1)*IF(OR(ISNUMBER(J1218),J1218="sans examen"),1,0)*IF(W1218&lt;MinDate,1,0),"")</f>
        <v/>
      </c>
      <c r="N1218" s="36">
        <f t="shared" ca="1" si="37"/>
        <v>0</v>
      </c>
      <c r="O1218" s="36" t="e">
        <f ca="1">LEFT(OFFSET(Lists!$Q$2,MATCH(E1218,Lists!$R$3:$R$19,0),0),4)</f>
        <v>#N/A</v>
      </c>
      <c r="P1218" s="36" t="e">
        <f ca="1">MATCH(O1218,Lists!$S$2:$S$640,1)</f>
        <v>#N/A</v>
      </c>
      <c r="Q1218" s="36" t="e">
        <f ca="1">MATCH(LEFT(OFFSET(Lists!$Q$2,MATCH(E1218,Lists!$R$3:$R$19,0)+1,0),4),Lists!$S$3:$S$640,1)</f>
        <v>#N/A</v>
      </c>
      <c r="R1218" s="36" t="e">
        <f ca="1">LEFT(OFFSET(Lists!$S$2,P1218-1+MATCH(F1218,OFFSET(Lists!$T$3,P1218-1,0,Q1218-P1218+1),0),0),6)</f>
        <v>#N/A</v>
      </c>
      <c r="S1218" s="36" t="e">
        <f ca="1">VLOOKUP(R1218,Lists!B:D,3,FALSE)</f>
        <v>#N/A</v>
      </c>
      <c r="T1218" s="36" t="str">
        <f>IF(F1218&lt;&gt;"",MATCH(R1218,'Maximum minutes'!B:B,0),"")</f>
        <v/>
      </c>
      <c r="U1218" s="36">
        <f ca="1">IF(F1218&lt;&gt;"",COUNTA(OFFSET('Maximum minutes'!$C$1,'Annexe A1 Cours'!T1218,0,1,50)),0)</f>
        <v>0</v>
      </c>
      <c r="V1218" s="37">
        <f ca="1">IFERROR(OFFSET('Maximum minutes'!$C$1,T1218+1,-1+MATCH(G1218,OFFSET('Maximum minutes'!$C$1,T1218-1,0,1,50),0)),0)</f>
        <v>0</v>
      </c>
      <c r="W1218" s="38">
        <f t="shared" ca="1" si="36"/>
        <v>0</v>
      </c>
    </row>
    <row r="1219" spans="1:23" s="36" customFormat="1" ht="18.75">
      <c r="A1219" s="34"/>
      <c r="B1219" s="39"/>
      <c r="C1219" s="39"/>
      <c r="D1219" s="35"/>
      <c r="E1219" s="40"/>
      <c r="F1219" s="39"/>
      <c r="G1219" s="39"/>
      <c r="H1219" s="39"/>
      <c r="I1219" s="34"/>
      <c r="J1219" s="34"/>
      <c r="K1219" s="34"/>
      <c r="L1219" s="34"/>
      <c r="M1219" s="43" t="str">
        <f ca="1">IFERROR(OFFSET('Maximum minutes'!$C$1,T1219,MATCH(IF(G1219&lt;&gt;"",G1219,F1219),OFFSET('Maximum minutes'!$C$1,T1219-1,0,1,U1219+1),0)-1)*IF(OR(ISNUMBER(J1219),J1219="sans examen"),1,0)*IF(W1219&lt;MinDate,1,0),"")</f>
        <v/>
      </c>
      <c r="N1219" s="36">
        <f t="shared" ca="1" si="37"/>
        <v>0</v>
      </c>
      <c r="O1219" s="36" t="e">
        <f ca="1">LEFT(OFFSET(Lists!$Q$2,MATCH(E1219,Lists!$R$3:$R$19,0),0),4)</f>
        <v>#N/A</v>
      </c>
      <c r="P1219" s="36" t="e">
        <f ca="1">MATCH(O1219,Lists!$S$2:$S$640,1)</f>
        <v>#N/A</v>
      </c>
      <c r="Q1219" s="36" t="e">
        <f ca="1">MATCH(LEFT(OFFSET(Lists!$Q$2,MATCH(E1219,Lists!$R$3:$R$19,0)+1,0),4),Lists!$S$3:$S$640,1)</f>
        <v>#N/A</v>
      </c>
      <c r="R1219" s="36" t="e">
        <f ca="1">LEFT(OFFSET(Lists!$S$2,P1219-1+MATCH(F1219,OFFSET(Lists!$T$3,P1219-1,0,Q1219-P1219+1),0),0),6)</f>
        <v>#N/A</v>
      </c>
      <c r="S1219" s="36" t="e">
        <f ca="1">VLOOKUP(R1219,Lists!B:D,3,FALSE)</f>
        <v>#N/A</v>
      </c>
      <c r="T1219" s="36" t="str">
        <f>IF(F1219&lt;&gt;"",MATCH(R1219,'Maximum minutes'!B:B,0),"")</f>
        <v/>
      </c>
      <c r="U1219" s="36">
        <f ca="1">IF(F1219&lt;&gt;"",COUNTA(OFFSET('Maximum minutes'!$C$1,'Annexe A1 Cours'!T1219,0,1,50)),0)</f>
        <v>0</v>
      </c>
      <c r="V1219" s="37">
        <f ca="1">IFERROR(OFFSET('Maximum minutes'!$C$1,T1219+1,-1+MATCH(G1219,OFFSET('Maximum minutes'!$C$1,T1219-1,0,1,50),0)),0)</f>
        <v>0</v>
      </c>
      <c r="W1219" s="38">
        <f t="shared" ca="1" si="36"/>
        <v>0</v>
      </c>
    </row>
    <row r="1220" spans="1:23" s="36" customFormat="1" ht="18.75">
      <c r="A1220" s="34"/>
      <c r="B1220" s="39"/>
      <c r="C1220" s="39"/>
      <c r="D1220" s="35"/>
      <c r="E1220" s="40"/>
      <c r="F1220" s="39"/>
      <c r="G1220" s="39"/>
      <c r="H1220" s="39"/>
      <c r="I1220" s="34"/>
      <c r="J1220" s="34"/>
      <c r="K1220" s="34"/>
      <c r="L1220" s="34"/>
      <c r="M1220" s="43" t="str">
        <f ca="1">IFERROR(OFFSET('Maximum minutes'!$C$1,T1220,MATCH(IF(G1220&lt;&gt;"",G1220,F1220),OFFSET('Maximum minutes'!$C$1,T1220-1,0,1,U1220+1),0)-1)*IF(OR(ISNUMBER(J1220),J1220="sans examen"),1,0)*IF(W1220&lt;MinDate,1,0),"")</f>
        <v/>
      </c>
      <c r="N1220" s="36">
        <f t="shared" ca="1" si="37"/>
        <v>0</v>
      </c>
      <c r="O1220" s="36" t="e">
        <f ca="1">LEFT(OFFSET(Lists!$Q$2,MATCH(E1220,Lists!$R$3:$R$19,0),0),4)</f>
        <v>#N/A</v>
      </c>
      <c r="P1220" s="36" t="e">
        <f ca="1">MATCH(O1220,Lists!$S$2:$S$640,1)</f>
        <v>#N/A</v>
      </c>
      <c r="Q1220" s="36" t="e">
        <f ca="1">MATCH(LEFT(OFFSET(Lists!$Q$2,MATCH(E1220,Lists!$R$3:$R$19,0)+1,0),4),Lists!$S$3:$S$640,1)</f>
        <v>#N/A</v>
      </c>
      <c r="R1220" s="36" t="e">
        <f ca="1">LEFT(OFFSET(Lists!$S$2,P1220-1+MATCH(F1220,OFFSET(Lists!$T$3,P1220-1,0,Q1220-P1220+1),0),0),6)</f>
        <v>#N/A</v>
      </c>
      <c r="S1220" s="36" t="e">
        <f ca="1">VLOOKUP(R1220,Lists!B:D,3,FALSE)</f>
        <v>#N/A</v>
      </c>
      <c r="T1220" s="36" t="str">
        <f>IF(F1220&lt;&gt;"",MATCH(R1220,'Maximum minutes'!B:B,0),"")</f>
        <v/>
      </c>
      <c r="U1220" s="36">
        <f ca="1">IF(F1220&lt;&gt;"",COUNTA(OFFSET('Maximum minutes'!$C$1,'Annexe A1 Cours'!T1220,0,1,50)),0)</f>
        <v>0</v>
      </c>
      <c r="V1220" s="37">
        <f ca="1">IFERROR(OFFSET('Maximum minutes'!$C$1,T1220+1,-1+MATCH(G1220,OFFSET('Maximum minutes'!$C$1,T1220-1,0,1,50),0)),0)</f>
        <v>0</v>
      </c>
      <c r="W1220" s="38">
        <f t="shared" ca="1" si="36"/>
        <v>0</v>
      </c>
    </row>
    <row r="1221" spans="1:23" s="36" customFormat="1" ht="18.75">
      <c r="A1221" s="34"/>
      <c r="B1221" s="39"/>
      <c r="C1221" s="39"/>
      <c r="D1221" s="35"/>
      <c r="E1221" s="40"/>
      <c r="F1221" s="39"/>
      <c r="G1221" s="39"/>
      <c r="H1221" s="39"/>
      <c r="I1221" s="34"/>
      <c r="J1221" s="34"/>
      <c r="K1221" s="34"/>
      <c r="L1221" s="34"/>
      <c r="M1221" s="43" t="str">
        <f ca="1">IFERROR(OFFSET('Maximum minutes'!$C$1,T1221,MATCH(IF(G1221&lt;&gt;"",G1221,F1221),OFFSET('Maximum minutes'!$C$1,T1221-1,0,1,U1221+1),0)-1)*IF(OR(ISNUMBER(J1221),J1221="sans examen"),1,0)*IF(W1221&lt;MinDate,1,0),"")</f>
        <v/>
      </c>
      <c r="N1221" s="36">
        <f t="shared" ca="1" si="37"/>
        <v>0</v>
      </c>
      <c r="O1221" s="36" t="e">
        <f ca="1">LEFT(OFFSET(Lists!$Q$2,MATCH(E1221,Lists!$R$3:$R$19,0),0),4)</f>
        <v>#N/A</v>
      </c>
      <c r="P1221" s="36" t="e">
        <f ca="1">MATCH(O1221,Lists!$S$2:$S$640,1)</f>
        <v>#N/A</v>
      </c>
      <c r="Q1221" s="36" t="e">
        <f ca="1">MATCH(LEFT(OFFSET(Lists!$Q$2,MATCH(E1221,Lists!$R$3:$R$19,0)+1,0),4),Lists!$S$3:$S$640,1)</f>
        <v>#N/A</v>
      </c>
      <c r="R1221" s="36" t="e">
        <f ca="1">LEFT(OFFSET(Lists!$S$2,P1221-1+MATCH(F1221,OFFSET(Lists!$T$3,P1221-1,0,Q1221-P1221+1),0),0),6)</f>
        <v>#N/A</v>
      </c>
      <c r="S1221" s="36" t="e">
        <f ca="1">VLOOKUP(R1221,Lists!B:D,3,FALSE)</f>
        <v>#N/A</v>
      </c>
      <c r="T1221" s="36" t="str">
        <f>IF(F1221&lt;&gt;"",MATCH(R1221,'Maximum minutes'!B:B,0),"")</f>
        <v/>
      </c>
      <c r="U1221" s="36">
        <f ca="1">IF(F1221&lt;&gt;"",COUNTA(OFFSET('Maximum minutes'!$C$1,'Annexe A1 Cours'!T1221,0,1,50)),0)</f>
        <v>0</v>
      </c>
      <c r="V1221" s="37">
        <f ca="1">IFERROR(OFFSET('Maximum minutes'!$C$1,T1221+1,-1+MATCH(G1221,OFFSET('Maximum minutes'!$C$1,T1221-1,0,1,50),0)),0)</f>
        <v>0</v>
      </c>
      <c r="W1221" s="38">
        <f t="shared" ca="1" si="36"/>
        <v>0</v>
      </c>
    </row>
    <row r="1222" spans="1:23" s="36" customFormat="1" ht="18.75">
      <c r="A1222" s="34"/>
      <c r="B1222" s="39"/>
      <c r="C1222" s="39"/>
      <c r="D1222" s="35"/>
      <c r="E1222" s="40"/>
      <c r="F1222" s="39"/>
      <c r="G1222" s="39"/>
      <c r="H1222" s="39"/>
      <c r="I1222" s="34"/>
      <c r="J1222" s="34"/>
      <c r="K1222" s="34"/>
      <c r="L1222" s="34"/>
      <c r="M1222" s="43" t="str">
        <f ca="1">IFERROR(OFFSET('Maximum minutes'!$C$1,T1222,MATCH(IF(G1222&lt;&gt;"",G1222,F1222),OFFSET('Maximum minutes'!$C$1,T1222-1,0,1,U1222+1),0)-1)*IF(OR(ISNUMBER(J1222),J1222="sans examen"),1,0)*IF(W1222&lt;MinDate,1,0),"")</f>
        <v/>
      </c>
      <c r="N1222" s="36">
        <f t="shared" ca="1" si="37"/>
        <v>0</v>
      </c>
      <c r="O1222" s="36" t="e">
        <f ca="1">LEFT(OFFSET(Lists!$Q$2,MATCH(E1222,Lists!$R$3:$R$19,0),0),4)</f>
        <v>#N/A</v>
      </c>
      <c r="P1222" s="36" t="e">
        <f ca="1">MATCH(O1222,Lists!$S$2:$S$640,1)</f>
        <v>#N/A</v>
      </c>
      <c r="Q1222" s="36" t="e">
        <f ca="1">MATCH(LEFT(OFFSET(Lists!$Q$2,MATCH(E1222,Lists!$R$3:$R$19,0)+1,0),4),Lists!$S$3:$S$640,1)</f>
        <v>#N/A</v>
      </c>
      <c r="R1222" s="36" t="e">
        <f ca="1">LEFT(OFFSET(Lists!$S$2,P1222-1+MATCH(F1222,OFFSET(Lists!$T$3,P1222-1,0,Q1222-P1222+1),0),0),6)</f>
        <v>#N/A</v>
      </c>
      <c r="S1222" s="36" t="e">
        <f ca="1">VLOOKUP(R1222,Lists!B:D,3,FALSE)</f>
        <v>#N/A</v>
      </c>
      <c r="T1222" s="36" t="str">
        <f>IF(F1222&lt;&gt;"",MATCH(R1222,'Maximum minutes'!B:B,0),"")</f>
        <v/>
      </c>
      <c r="U1222" s="36">
        <f ca="1">IF(F1222&lt;&gt;"",COUNTA(OFFSET('Maximum minutes'!$C$1,'Annexe A1 Cours'!T1222,0,1,50)),0)</f>
        <v>0</v>
      </c>
      <c r="V1222" s="37">
        <f ca="1">IFERROR(OFFSET('Maximum minutes'!$C$1,T1222+1,-1+MATCH(G1222,OFFSET('Maximum minutes'!$C$1,T1222-1,0,1,50),0)),0)</f>
        <v>0</v>
      </c>
      <c r="W1222" s="38">
        <f t="shared" ca="1" si="36"/>
        <v>0</v>
      </c>
    </row>
    <row r="1223" spans="1:23" s="36" customFormat="1" ht="18.75">
      <c r="A1223" s="34"/>
      <c r="B1223" s="39"/>
      <c r="C1223" s="39"/>
      <c r="D1223" s="35"/>
      <c r="E1223" s="40"/>
      <c r="F1223" s="39"/>
      <c r="G1223" s="39"/>
      <c r="H1223" s="39"/>
      <c r="I1223" s="34"/>
      <c r="J1223" s="34"/>
      <c r="K1223" s="34"/>
      <c r="L1223" s="34"/>
      <c r="M1223" s="43" t="str">
        <f ca="1">IFERROR(OFFSET('Maximum minutes'!$C$1,T1223,MATCH(IF(G1223&lt;&gt;"",G1223,F1223),OFFSET('Maximum minutes'!$C$1,T1223-1,0,1,U1223+1),0)-1)*IF(OR(ISNUMBER(J1223),J1223="sans examen"),1,0)*IF(W1223&lt;MinDate,1,0),"")</f>
        <v/>
      </c>
      <c r="N1223" s="36">
        <f t="shared" ca="1" si="37"/>
        <v>0</v>
      </c>
      <c r="O1223" s="36" t="e">
        <f ca="1">LEFT(OFFSET(Lists!$Q$2,MATCH(E1223,Lists!$R$3:$R$19,0),0),4)</f>
        <v>#N/A</v>
      </c>
      <c r="P1223" s="36" t="e">
        <f ca="1">MATCH(O1223,Lists!$S$2:$S$640,1)</f>
        <v>#N/A</v>
      </c>
      <c r="Q1223" s="36" t="e">
        <f ca="1">MATCH(LEFT(OFFSET(Lists!$Q$2,MATCH(E1223,Lists!$R$3:$R$19,0)+1,0),4),Lists!$S$3:$S$640,1)</f>
        <v>#N/A</v>
      </c>
      <c r="R1223" s="36" t="e">
        <f ca="1">LEFT(OFFSET(Lists!$S$2,P1223-1+MATCH(F1223,OFFSET(Lists!$T$3,P1223-1,0,Q1223-P1223+1),0),0),6)</f>
        <v>#N/A</v>
      </c>
      <c r="S1223" s="36" t="e">
        <f ca="1">VLOOKUP(R1223,Lists!B:D,3,FALSE)</f>
        <v>#N/A</v>
      </c>
      <c r="T1223" s="36" t="str">
        <f>IF(F1223&lt;&gt;"",MATCH(R1223,'Maximum minutes'!B:B,0),"")</f>
        <v/>
      </c>
      <c r="U1223" s="36">
        <f ca="1">IF(F1223&lt;&gt;"",COUNTA(OFFSET('Maximum minutes'!$C$1,'Annexe A1 Cours'!T1223,0,1,50)),0)</f>
        <v>0</v>
      </c>
      <c r="V1223" s="37">
        <f ca="1">IFERROR(OFFSET('Maximum minutes'!$C$1,T1223+1,-1+MATCH(G1223,OFFSET('Maximum minutes'!$C$1,T1223-1,0,1,50),0)),0)</f>
        <v>0</v>
      </c>
      <c r="W1223" s="38">
        <f t="shared" ref="W1223:W1286" ca="1" si="38">IFERROR(DATE(YEAR(D1223)+V1223,MONTH(D1223),DAY(D1223)),"")</f>
        <v>0</v>
      </c>
    </row>
    <row r="1224" spans="1:23" s="36" customFormat="1" ht="18.75">
      <c r="A1224" s="34"/>
      <c r="B1224" s="39"/>
      <c r="C1224" s="39"/>
      <c r="D1224" s="35"/>
      <c r="E1224" s="40"/>
      <c r="F1224" s="39"/>
      <c r="G1224" s="39"/>
      <c r="H1224" s="39"/>
      <c r="I1224" s="34"/>
      <c r="J1224" s="34"/>
      <c r="K1224" s="34"/>
      <c r="L1224" s="34"/>
      <c r="M1224" s="43" t="str">
        <f ca="1">IFERROR(OFFSET('Maximum minutes'!$C$1,T1224,MATCH(IF(G1224&lt;&gt;"",G1224,F1224),OFFSET('Maximum minutes'!$C$1,T1224-1,0,1,U1224+1),0)-1)*IF(OR(ISNUMBER(J1224),J1224="sans examen"),1,0)*IF(W1224&lt;MinDate,1,0),"")</f>
        <v/>
      </c>
      <c r="N1224" s="36">
        <f t="shared" ref="N1224:N1287" ca="1" si="39">IF(K1224&gt;0,MIN(K1224,M1224),0)*IF(M1224="",0,1)</f>
        <v>0</v>
      </c>
      <c r="O1224" s="36" t="e">
        <f ca="1">LEFT(OFFSET(Lists!$Q$2,MATCH(E1224,Lists!$R$3:$R$19,0),0),4)</f>
        <v>#N/A</v>
      </c>
      <c r="P1224" s="36" t="e">
        <f ca="1">MATCH(O1224,Lists!$S$2:$S$640,1)</f>
        <v>#N/A</v>
      </c>
      <c r="Q1224" s="36" t="e">
        <f ca="1">MATCH(LEFT(OFFSET(Lists!$Q$2,MATCH(E1224,Lists!$R$3:$R$19,0)+1,0),4),Lists!$S$3:$S$640,1)</f>
        <v>#N/A</v>
      </c>
      <c r="R1224" s="36" t="e">
        <f ca="1">LEFT(OFFSET(Lists!$S$2,P1224-1+MATCH(F1224,OFFSET(Lists!$T$3,P1224-1,0,Q1224-P1224+1),0),0),6)</f>
        <v>#N/A</v>
      </c>
      <c r="S1224" s="36" t="e">
        <f ca="1">VLOOKUP(R1224,Lists!B:D,3,FALSE)</f>
        <v>#N/A</v>
      </c>
      <c r="T1224" s="36" t="str">
        <f>IF(F1224&lt;&gt;"",MATCH(R1224,'Maximum minutes'!B:B,0),"")</f>
        <v/>
      </c>
      <c r="U1224" s="36">
        <f ca="1">IF(F1224&lt;&gt;"",COUNTA(OFFSET('Maximum minutes'!$C$1,'Annexe A1 Cours'!T1224,0,1,50)),0)</f>
        <v>0</v>
      </c>
      <c r="V1224" s="37">
        <f ca="1">IFERROR(OFFSET('Maximum minutes'!$C$1,T1224+1,-1+MATCH(G1224,OFFSET('Maximum minutes'!$C$1,T1224-1,0,1,50),0)),0)</f>
        <v>0</v>
      </c>
      <c r="W1224" s="38">
        <f t="shared" ca="1" si="38"/>
        <v>0</v>
      </c>
    </row>
    <row r="1225" spans="1:23" s="36" customFormat="1" ht="18.75">
      <c r="A1225" s="34"/>
      <c r="B1225" s="39"/>
      <c r="C1225" s="39"/>
      <c r="D1225" s="35"/>
      <c r="E1225" s="40"/>
      <c r="F1225" s="39"/>
      <c r="G1225" s="39"/>
      <c r="H1225" s="39"/>
      <c r="I1225" s="34"/>
      <c r="J1225" s="34"/>
      <c r="K1225" s="34"/>
      <c r="L1225" s="34"/>
      <c r="M1225" s="43" t="str">
        <f ca="1">IFERROR(OFFSET('Maximum minutes'!$C$1,T1225,MATCH(IF(G1225&lt;&gt;"",G1225,F1225),OFFSET('Maximum minutes'!$C$1,T1225-1,0,1,U1225+1),0)-1)*IF(OR(ISNUMBER(J1225),J1225="sans examen"),1,0)*IF(W1225&lt;MinDate,1,0),"")</f>
        <v/>
      </c>
      <c r="N1225" s="36">
        <f t="shared" ca="1" si="39"/>
        <v>0</v>
      </c>
      <c r="O1225" s="36" t="e">
        <f ca="1">LEFT(OFFSET(Lists!$Q$2,MATCH(E1225,Lists!$R$3:$R$19,0),0),4)</f>
        <v>#N/A</v>
      </c>
      <c r="P1225" s="36" t="e">
        <f ca="1">MATCH(O1225,Lists!$S$2:$S$640,1)</f>
        <v>#N/A</v>
      </c>
      <c r="Q1225" s="36" t="e">
        <f ca="1">MATCH(LEFT(OFFSET(Lists!$Q$2,MATCH(E1225,Lists!$R$3:$R$19,0)+1,0),4),Lists!$S$3:$S$640,1)</f>
        <v>#N/A</v>
      </c>
      <c r="R1225" s="36" t="e">
        <f ca="1">LEFT(OFFSET(Lists!$S$2,P1225-1+MATCH(F1225,OFFSET(Lists!$T$3,P1225-1,0,Q1225-P1225+1),0),0),6)</f>
        <v>#N/A</v>
      </c>
      <c r="S1225" s="36" t="e">
        <f ca="1">VLOOKUP(R1225,Lists!B:D,3,FALSE)</f>
        <v>#N/A</v>
      </c>
      <c r="T1225" s="36" t="str">
        <f>IF(F1225&lt;&gt;"",MATCH(R1225,'Maximum minutes'!B:B,0),"")</f>
        <v/>
      </c>
      <c r="U1225" s="36">
        <f ca="1">IF(F1225&lt;&gt;"",COUNTA(OFFSET('Maximum minutes'!$C$1,'Annexe A1 Cours'!T1225,0,1,50)),0)</f>
        <v>0</v>
      </c>
      <c r="V1225" s="37">
        <f ca="1">IFERROR(OFFSET('Maximum minutes'!$C$1,T1225+1,-1+MATCH(G1225,OFFSET('Maximum minutes'!$C$1,T1225-1,0,1,50),0)),0)</f>
        <v>0</v>
      </c>
      <c r="W1225" s="38">
        <f t="shared" ca="1" si="38"/>
        <v>0</v>
      </c>
    </row>
    <row r="1226" spans="1:23" s="36" customFormat="1" ht="18.75">
      <c r="A1226" s="34"/>
      <c r="B1226" s="39"/>
      <c r="C1226" s="39"/>
      <c r="D1226" s="35"/>
      <c r="E1226" s="40"/>
      <c r="F1226" s="39"/>
      <c r="G1226" s="39"/>
      <c r="H1226" s="39"/>
      <c r="I1226" s="34"/>
      <c r="J1226" s="34"/>
      <c r="K1226" s="34"/>
      <c r="L1226" s="34"/>
      <c r="M1226" s="43" t="str">
        <f ca="1">IFERROR(OFFSET('Maximum minutes'!$C$1,T1226,MATCH(IF(G1226&lt;&gt;"",G1226,F1226),OFFSET('Maximum minutes'!$C$1,T1226-1,0,1,U1226+1),0)-1)*IF(OR(ISNUMBER(J1226),J1226="sans examen"),1,0)*IF(W1226&lt;MinDate,1,0),"")</f>
        <v/>
      </c>
      <c r="N1226" s="36">
        <f t="shared" ca="1" si="39"/>
        <v>0</v>
      </c>
      <c r="O1226" s="36" t="e">
        <f ca="1">LEFT(OFFSET(Lists!$Q$2,MATCH(E1226,Lists!$R$3:$R$19,0),0),4)</f>
        <v>#N/A</v>
      </c>
      <c r="P1226" s="36" t="e">
        <f ca="1">MATCH(O1226,Lists!$S$2:$S$640,1)</f>
        <v>#N/A</v>
      </c>
      <c r="Q1226" s="36" t="e">
        <f ca="1">MATCH(LEFT(OFFSET(Lists!$Q$2,MATCH(E1226,Lists!$R$3:$R$19,0)+1,0),4),Lists!$S$3:$S$640,1)</f>
        <v>#N/A</v>
      </c>
      <c r="R1226" s="36" t="e">
        <f ca="1">LEFT(OFFSET(Lists!$S$2,P1226-1+MATCH(F1226,OFFSET(Lists!$T$3,P1226-1,0,Q1226-P1226+1),0),0),6)</f>
        <v>#N/A</v>
      </c>
      <c r="S1226" s="36" t="e">
        <f ca="1">VLOOKUP(R1226,Lists!B:D,3,FALSE)</f>
        <v>#N/A</v>
      </c>
      <c r="T1226" s="36" t="str">
        <f>IF(F1226&lt;&gt;"",MATCH(R1226,'Maximum minutes'!B:B,0),"")</f>
        <v/>
      </c>
      <c r="U1226" s="36">
        <f ca="1">IF(F1226&lt;&gt;"",COUNTA(OFFSET('Maximum minutes'!$C$1,'Annexe A1 Cours'!T1226,0,1,50)),0)</f>
        <v>0</v>
      </c>
      <c r="V1226" s="37">
        <f ca="1">IFERROR(OFFSET('Maximum minutes'!$C$1,T1226+1,-1+MATCH(G1226,OFFSET('Maximum minutes'!$C$1,T1226-1,0,1,50),0)),0)</f>
        <v>0</v>
      </c>
      <c r="W1226" s="38">
        <f t="shared" ca="1" si="38"/>
        <v>0</v>
      </c>
    </row>
    <row r="1227" spans="1:23" s="36" customFormat="1" ht="18.75">
      <c r="A1227" s="34"/>
      <c r="B1227" s="39"/>
      <c r="C1227" s="39"/>
      <c r="D1227" s="35"/>
      <c r="E1227" s="40"/>
      <c r="F1227" s="39"/>
      <c r="G1227" s="39"/>
      <c r="H1227" s="39"/>
      <c r="I1227" s="34"/>
      <c r="J1227" s="34"/>
      <c r="K1227" s="34"/>
      <c r="L1227" s="34"/>
      <c r="M1227" s="43" t="str">
        <f ca="1">IFERROR(OFFSET('Maximum minutes'!$C$1,T1227,MATCH(IF(G1227&lt;&gt;"",G1227,F1227),OFFSET('Maximum minutes'!$C$1,T1227-1,0,1,U1227+1),0)-1)*IF(OR(ISNUMBER(J1227),J1227="sans examen"),1,0)*IF(W1227&lt;MinDate,1,0),"")</f>
        <v/>
      </c>
      <c r="N1227" s="36">
        <f t="shared" ca="1" si="39"/>
        <v>0</v>
      </c>
      <c r="O1227" s="36" t="e">
        <f ca="1">LEFT(OFFSET(Lists!$Q$2,MATCH(E1227,Lists!$R$3:$R$19,0),0),4)</f>
        <v>#N/A</v>
      </c>
      <c r="P1227" s="36" t="e">
        <f ca="1">MATCH(O1227,Lists!$S$2:$S$640,1)</f>
        <v>#N/A</v>
      </c>
      <c r="Q1227" s="36" t="e">
        <f ca="1">MATCH(LEFT(OFFSET(Lists!$Q$2,MATCH(E1227,Lists!$R$3:$R$19,0)+1,0),4),Lists!$S$3:$S$640,1)</f>
        <v>#N/A</v>
      </c>
      <c r="R1227" s="36" t="e">
        <f ca="1">LEFT(OFFSET(Lists!$S$2,P1227-1+MATCH(F1227,OFFSET(Lists!$T$3,P1227-1,0,Q1227-P1227+1),0),0),6)</f>
        <v>#N/A</v>
      </c>
      <c r="S1227" s="36" t="e">
        <f ca="1">VLOOKUP(R1227,Lists!B:D,3,FALSE)</f>
        <v>#N/A</v>
      </c>
      <c r="T1227" s="36" t="str">
        <f>IF(F1227&lt;&gt;"",MATCH(R1227,'Maximum minutes'!B:B,0),"")</f>
        <v/>
      </c>
      <c r="U1227" s="36">
        <f ca="1">IF(F1227&lt;&gt;"",COUNTA(OFFSET('Maximum minutes'!$C$1,'Annexe A1 Cours'!T1227,0,1,50)),0)</f>
        <v>0</v>
      </c>
      <c r="V1227" s="37">
        <f ca="1">IFERROR(OFFSET('Maximum minutes'!$C$1,T1227+1,-1+MATCH(G1227,OFFSET('Maximum minutes'!$C$1,T1227-1,0,1,50),0)),0)</f>
        <v>0</v>
      </c>
      <c r="W1227" s="38">
        <f t="shared" ca="1" si="38"/>
        <v>0</v>
      </c>
    </row>
    <row r="1228" spans="1:23" s="36" customFormat="1" ht="18.75">
      <c r="A1228" s="34"/>
      <c r="B1228" s="39"/>
      <c r="C1228" s="39"/>
      <c r="D1228" s="35"/>
      <c r="E1228" s="40"/>
      <c r="F1228" s="39"/>
      <c r="G1228" s="39"/>
      <c r="H1228" s="39"/>
      <c r="I1228" s="34"/>
      <c r="J1228" s="34"/>
      <c r="K1228" s="34"/>
      <c r="L1228" s="34"/>
      <c r="M1228" s="43" t="str">
        <f ca="1">IFERROR(OFFSET('Maximum minutes'!$C$1,T1228,MATCH(IF(G1228&lt;&gt;"",G1228,F1228),OFFSET('Maximum minutes'!$C$1,T1228-1,0,1,U1228+1),0)-1)*IF(OR(ISNUMBER(J1228),J1228="sans examen"),1,0)*IF(W1228&lt;MinDate,1,0),"")</f>
        <v/>
      </c>
      <c r="N1228" s="36">
        <f t="shared" ca="1" si="39"/>
        <v>0</v>
      </c>
      <c r="O1228" s="36" t="e">
        <f ca="1">LEFT(OFFSET(Lists!$Q$2,MATCH(E1228,Lists!$R$3:$R$19,0),0),4)</f>
        <v>#N/A</v>
      </c>
      <c r="P1228" s="36" t="e">
        <f ca="1">MATCH(O1228,Lists!$S$2:$S$640,1)</f>
        <v>#N/A</v>
      </c>
      <c r="Q1228" s="36" t="e">
        <f ca="1">MATCH(LEFT(OFFSET(Lists!$Q$2,MATCH(E1228,Lists!$R$3:$R$19,0)+1,0),4),Lists!$S$3:$S$640,1)</f>
        <v>#N/A</v>
      </c>
      <c r="R1228" s="36" t="e">
        <f ca="1">LEFT(OFFSET(Lists!$S$2,P1228-1+MATCH(F1228,OFFSET(Lists!$T$3,P1228-1,0,Q1228-P1228+1),0),0),6)</f>
        <v>#N/A</v>
      </c>
      <c r="S1228" s="36" t="e">
        <f ca="1">VLOOKUP(R1228,Lists!B:D,3,FALSE)</f>
        <v>#N/A</v>
      </c>
      <c r="T1228" s="36" t="str">
        <f>IF(F1228&lt;&gt;"",MATCH(R1228,'Maximum minutes'!B:B,0),"")</f>
        <v/>
      </c>
      <c r="U1228" s="36">
        <f ca="1">IF(F1228&lt;&gt;"",COUNTA(OFFSET('Maximum minutes'!$C$1,'Annexe A1 Cours'!T1228,0,1,50)),0)</f>
        <v>0</v>
      </c>
      <c r="V1228" s="37">
        <f ca="1">IFERROR(OFFSET('Maximum minutes'!$C$1,T1228+1,-1+MATCH(G1228,OFFSET('Maximum minutes'!$C$1,T1228-1,0,1,50),0)),0)</f>
        <v>0</v>
      </c>
      <c r="W1228" s="38">
        <f t="shared" ca="1" si="38"/>
        <v>0</v>
      </c>
    </row>
    <row r="1229" spans="1:23" s="36" customFormat="1" ht="18.75">
      <c r="A1229" s="34"/>
      <c r="B1229" s="39"/>
      <c r="C1229" s="39"/>
      <c r="D1229" s="35"/>
      <c r="E1229" s="40"/>
      <c r="F1229" s="39"/>
      <c r="G1229" s="39"/>
      <c r="H1229" s="39"/>
      <c r="I1229" s="34"/>
      <c r="J1229" s="34"/>
      <c r="K1229" s="34"/>
      <c r="L1229" s="34"/>
      <c r="M1229" s="43" t="str">
        <f ca="1">IFERROR(OFFSET('Maximum minutes'!$C$1,T1229,MATCH(IF(G1229&lt;&gt;"",G1229,F1229),OFFSET('Maximum minutes'!$C$1,T1229-1,0,1,U1229+1),0)-1)*IF(OR(ISNUMBER(J1229),J1229="sans examen"),1,0)*IF(W1229&lt;MinDate,1,0),"")</f>
        <v/>
      </c>
      <c r="N1229" s="36">
        <f t="shared" ca="1" si="39"/>
        <v>0</v>
      </c>
      <c r="O1229" s="36" t="e">
        <f ca="1">LEFT(OFFSET(Lists!$Q$2,MATCH(E1229,Lists!$R$3:$R$19,0),0),4)</f>
        <v>#N/A</v>
      </c>
      <c r="P1229" s="36" t="e">
        <f ca="1">MATCH(O1229,Lists!$S$2:$S$640,1)</f>
        <v>#N/A</v>
      </c>
      <c r="Q1229" s="36" t="e">
        <f ca="1">MATCH(LEFT(OFFSET(Lists!$Q$2,MATCH(E1229,Lists!$R$3:$R$19,0)+1,0),4),Lists!$S$3:$S$640,1)</f>
        <v>#N/A</v>
      </c>
      <c r="R1229" s="36" t="e">
        <f ca="1">LEFT(OFFSET(Lists!$S$2,P1229-1+MATCH(F1229,OFFSET(Lists!$T$3,P1229-1,0,Q1229-P1229+1),0),0),6)</f>
        <v>#N/A</v>
      </c>
      <c r="S1229" s="36" t="e">
        <f ca="1">VLOOKUP(R1229,Lists!B:D,3,FALSE)</f>
        <v>#N/A</v>
      </c>
      <c r="T1229" s="36" t="str">
        <f>IF(F1229&lt;&gt;"",MATCH(R1229,'Maximum minutes'!B:B,0),"")</f>
        <v/>
      </c>
      <c r="U1229" s="36">
        <f ca="1">IF(F1229&lt;&gt;"",COUNTA(OFFSET('Maximum minutes'!$C$1,'Annexe A1 Cours'!T1229,0,1,50)),0)</f>
        <v>0</v>
      </c>
      <c r="V1229" s="37">
        <f ca="1">IFERROR(OFFSET('Maximum minutes'!$C$1,T1229+1,-1+MATCH(G1229,OFFSET('Maximum minutes'!$C$1,T1229-1,0,1,50),0)),0)</f>
        <v>0</v>
      </c>
      <c r="W1229" s="38">
        <f t="shared" ca="1" si="38"/>
        <v>0</v>
      </c>
    </row>
    <row r="1230" spans="1:23" s="36" customFormat="1" ht="18.75">
      <c r="A1230" s="34"/>
      <c r="B1230" s="39"/>
      <c r="C1230" s="39"/>
      <c r="D1230" s="35"/>
      <c r="E1230" s="40"/>
      <c r="F1230" s="39"/>
      <c r="G1230" s="39"/>
      <c r="H1230" s="39"/>
      <c r="I1230" s="34"/>
      <c r="J1230" s="34"/>
      <c r="K1230" s="34"/>
      <c r="L1230" s="34"/>
      <c r="M1230" s="43" t="str">
        <f ca="1">IFERROR(OFFSET('Maximum minutes'!$C$1,T1230,MATCH(IF(G1230&lt;&gt;"",G1230,F1230),OFFSET('Maximum minutes'!$C$1,T1230-1,0,1,U1230+1),0)-1)*IF(OR(ISNUMBER(J1230),J1230="sans examen"),1,0)*IF(W1230&lt;MinDate,1,0),"")</f>
        <v/>
      </c>
      <c r="N1230" s="36">
        <f t="shared" ca="1" si="39"/>
        <v>0</v>
      </c>
      <c r="O1230" s="36" t="e">
        <f ca="1">LEFT(OFFSET(Lists!$Q$2,MATCH(E1230,Lists!$R$3:$R$19,0),0),4)</f>
        <v>#N/A</v>
      </c>
      <c r="P1230" s="36" t="e">
        <f ca="1">MATCH(O1230,Lists!$S$2:$S$640,1)</f>
        <v>#N/A</v>
      </c>
      <c r="Q1230" s="36" t="e">
        <f ca="1">MATCH(LEFT(OFFSET(Lists!$Q$2,MATCH(E1230,Lists!$R$3:$R$19,0)+1,0),4),Lists!$S$3:$S$640,1)</f>
        <v>#N/A</v>
      </c>
      <c r="R1230" s="36" t="e">
        <f ca="1">LEFT(OFFSET(Lists!$S$2,P1230-1+MATCH(F1230,OFFSET(Lists!$T$3,P1230-1,0,Q1230-P1230+1),0),0),6)</f>
        <v>#N/A</v>
      </c>
      <c r="S1230" s="36" t="e">
        <f ca="1">VLOOKUP(R1230,Lists!B:D,3,FALSE)</f>
        <v>#N/A</v>
      </c>
      <c r="T1230" s="36" t="str">
        <f>IF(F1230&lt;&gt;"",MATCH(R1230,'Maximum minutes'!B:B,0),"")</f>
        <v/>
      </c>
      <c r="U1230" s="36">
        <f ca="1">IF(F1230&lt;&gt;"",COUNTA(OFFSET('Maximum minutes'!$C$1,'Annexe A1 Cours'!T1230,0,1,50)),0)</f>
        <v>0</v>
      </c>
      <c r="V1230" s="37">
        <f ca="1">IFERROR(OFFSET('Maximum minutes'!$C$1,T1230+1,-1+MATCH(G1230,OFFSET('Maximum minutes'!$C$1,T1230-1,0,1,50),0)),0)</f>
        <v>0</v>
      </c>
      <c r="W1230" s="38">
        <f t="shared" ca="1" si="38"/>
        <v>0</v>
      </c>
    </row>
    <row r="1231" spans="1:23" s="36" customFormat="1" ht="18.75">
      <c r="A1231" s="34"/>
      <c r="B1231" s="39"/>
      <c r="C1231" s="39"/>
      <c r="D1231" s="35"/>
      <c r="E1231" s="40"/>
      <c r="F1231" s="39"/>
      <c r="G1231" s="39"/>
      <c r="H1231" s="39"/>
      <c r="I1231" s="34"/>
      <c r="J1231" s="34"/>
      <c r="K1231" s="34"/>
      <c r="L1231" s="34"/>
      <c r="M1231" s="43" t="str">
        <f ca="1">IFERROR(OFFSET('Maximum minutes'!$C$1,T1231,MATCH(IF(G1231&lt;&gt;"",G1231,F1231),OFFSET('Maximum minutes'!$C$1,T1231-1,0,1,U1231+1),0)-1)*IF(OR(ISNUMBER(J1231),J1231="sans examen"),1,0)*IF(W1231&lt;MinDate,1,0),"")</f>
        <v/>
      </c>
      <c r="N1231" s="36">
        <f t="shared" ca="1" si="39"/>
        <v>0</v>
      </c>
      <c r="O1231" s="36" t="e">
        <f ca="1">LEFT(OFFSET(Lists!$Q$2,MATCH(E1231,Lists!$R$3:$R$19,0),0),4)</f>
        <v>#N/A</v>
      </c>
      <c r="P1231" s="36" t="e">
        <f ca="1">MATCH(O1231,Lists!$S$2:$S$640,1)</f>
        <v>#N/A</v>
      </c>
      <c r="Q1231" s="36" t="e">
        <f ca="1">MATCH(LEFT(OFFSET(Lists!$Q$2,MATCH(E1231,Lists!$R$3:$R$19,0)+1,0),4),Lists!$S$3:$S$640,1)</f>
        <v>#N/A</v>
      </c>
      <c r="R1231" s="36" t="e">
        <f ca="1">LEFT(OFFSET(Lists!$S$2,P1231-1+MATCH(F1231,OFFSET(Lists!$T$3,P1231-1,0,Q1231-P1231+1),0),0),6)</f>
        <v>#N/A</v>
      </c>
      <c r="S1231" s="36" t="e">
        <f ca="1">VLOOKUP(R1231,Lists!B:D,3,FALSE)</f>
        <v>#N/A</v>
      </c>
      <c r="T1231" s="36" t="str">
        <f>IF(F1231&lt;&gt;"",MATCH(R1231,'Maximum minutes'!B:B,0),"")</f>
        <v/>
      </c>
      <c r="U1231" s="36">
        <f ca="1">IF(F1231&lt;&gt;"",COUNTA(OFFSET('Maximum minutes'!$C$1,'Annexe A1 Cours'!T1231,0,1,50)),0)</f>
        <v>0</v>
      </c>
      <c r="V1231" s="37">
        <f ca="1">IFERROR(OFFSET('Maximum minutes'!$C$1,T1231+1,-1+MATCH(G1231,OFFSET('Maximum minutes'!$C$1,T1231-1,0,1,50),0)),0)</f>
        <v>0</v>
      </c>
      <c r="W1231" s="38">
        <f t="shared" ca="1" si="38"/>
        <v>0</v>
      </c>
    </row>
    <row r="1232" spans="1:23" s="36" customFormat="1" ht="18.75">
      <c r="A1232" s="34"/>
      <c r="B1232" s="39"/>
      <c r="C1232" s="39"/>
      <c r="D1232" s="35"/>
      <c r="E1232" s="40"/>
      <c r="F1232" s="39"/>
      <c r="G1232" s="39"/>
      <c r="H1232" s="39"/>
      <c r="I1232" s="34"/>
      <c r="J1232" s="34"/>
      <c r="K1232" s="34"/>
      <c r="L1232" s="34"/>
      <c r="M1232" s="43" t="str">
        <f ca="1">IFERROR(OFFSET('Maximum minutes'!$C$1,T1232,MATCH(IF(G1232&lt;&gt;"",G1232,F1232),OFFSET('Maximum minutes'!$C$1,T1232-1,0,1,U1232+1),0)-1)*IF(OR(ISNUMBER(J1232),J1232="sans examen"),1,0)*IF(W1232&lt;MinDate,1,0),"")</f>
        <v/>
      </c>
      <c r="N1232" s="36">
        <f t="shared" ca="1" si="39"/>
        <v>0</v>
      </c>
      <c r="O1232" s="36" t="e">
        <f ca="1">LEFT(OFFSET(Lists!$Q$2,MATCH(E1232,Lists!$R$3:$R$19,0),0),4)</f>
        <v>#N/A</v>
      </c>
      <c r="P1232" s="36" t="e">
        <f ca="1">MATCH(O1232,Lists!$S$2:$S$640,1)</f>
        <v>#N/A</v>
      </c>
      <c r="Q1232" s="36" t="e">
        <f ca="1">MATCH(LEFT(OFFSET(Lists!$Q$2,MATCH(E1232,Lists!$R$3:$R$19,0)+1,0),4),Lists!$S$3:$S$640,1)</f>
        <v>#N/A</v>
      </c>
      <c r="R1232" s="36" t="e">
        <f ca="1">LEFT(OFFSET(Lists!$S$2,P1232-1+MATCH(F1232,OFFSET(Lists!$T$3,P1232-1,0,Q1232-P1232+1),0),0),6)</f>
        <v>#N/A</v>
      </c>
      <c r="S1232" s="36" t="e">
        <f ca="1">VLOOKUP(R1232,Lists!B:D,3,FALSE)</f>
        <v>#N/A</v>
      </c>
      <c r="T1232" s="36" t="str">
        <f>IF(F1232&lt;&gt;"",MATCH(R1232,'Maximum minutes'!B:B,0),"")</f>
        <v/>
      </c>
      <c r="U1232" s="36">
        <f ca="1">IF(F1232&lt;&gt;"",COUNTA(OFFSET('Maximum minutes'!$C$1,'Annexe A1 Cours'!T1232,0,1,50)),0)</f>
        <v>0</v>
      </c>
      <c r="V1232" s="37">
        <f ca="1">IFERROR(OFFSET('Maximum minutes'!$C$1,T1232+1,-1+MATCH(G1232,OFFSET('Maximum minutes'!$C$1,T1232-1,0,1,50),0)),0)</f>
        <v>0</v>
      </c>
      <c r="W1232" s="38">
        <f t="shared" ca="1" si="38"/>
        <v>0</v>
      </c>
    </row>
    <row r="1233" spans="1:23" s="36" customFormat="1" ht="18.75">
      <c r="A1233" s="34"/>
      <c r="B1233" s="39"/>
      <c r="C1233" s="39"/>
      <c r="D1233" s="35"/>
      <c r="E1233" s="40"/>
      <c r="F1233" s="39"/>
      <c r="G1233" s="39"/>
      <c r="H1233" s="39"/>
      <c r="I1233" s="34"/>
      <c r="J1233" s="34"/>
      <c r="K1233" s="34"/>
      <c r="L1233" s="34"/>
      <c r="M1233" s="43" t="str">
        <f ca="1">IFERROR(OFFSET('Maximum minutes'!$C$1,T1233,MATCH(IF(G1233&lt;&gt;"",G1233,F1233),OFFSET('Maximum minutes'!$C$1,T1233-1,0,1,U1233+1),0)-1)*IF(OR(ISNUMBER(J1233),J1233="sans examen"),1,0)*IF(W1233&lt;MinDate,1,0),"")</f>
        <v/>
      </c>
      <c r="N1233" s="36">
        <f t="shared" ca="1" si="39"/>
        <v>0</v>
      </c>
      <c r="O1233" s="36" t="e">
        <f ca="1">LEFT(OFFSET(Lists!$Q$2,MATCH(E1233,Lists!$R$3:$R$19,0),0),4)</f>
        <v>#N/A</v>
      </c>
      <c r="P1233" s="36" t="e">
        <f ca="1">MATCH(O1233,Lists!$S$2:$S$640,1)</f>
        <v>#N/A</v>
      </c>
      <c r="Q1233" s="36" t="e">
        <f ca="1">MATCH(LEFT(OFFSET(Lists!$Q$2,MATCH(E1233,Lists!$R$3:$R$19,0)+1,0),4),Lists!$S$3:$S$640,1)</f>
        <v>#N/A</v>
      </c>
      <c r="R1233" s="36" t="e">
        <f ca="1">LEFT(OFFSET(Lists!$S$2,P1233-1+MATCH(F1233,OFFSET(Lists!$T$3,P1233-1,0,Q1233-P1233+1),0),0),6)</f>
        <v>#N/A</v>
      </c>
      <c r="S1233" s="36" t="e">
        <f ca="1">VLOOKUP(R1233,Lists!B:D,3,FALSE)</f>
        <v>#N/A</v>
      </c>
      <c r="T1233" s="36" t="str">
        <f>IF(F1233&lt;&gt;"",MATCH(R1233,'Maximum minutes'!B:B,0),"")</f>
        <v/>
      </c>
      <c r="U1233" s="36">
        <f ca="1">IF(F1233&lt;&gt;"",COUNTA(OFFSET('Maximum minutes'!$C$1,'Annexe A1 Cours'!T1233,0,1,50)),0)</f>
        <v>0</v>
      </c>
      <c r="V1233" s="37">
        <f ca="1">IFERROR(OFFSET('Maximum minutes'!$C$1,T1233+1,-1+MATCH(G1233,OFFSET('Maximum minutes'!$C$1,T1233-1,0,1,50),0)),0)</f>
        <v>0</v>
      </c>
      <c r="W1233" s="38">
        <f t="shared" ca="1" si="38"/>
        <v>0</v>
      </c>
    </row>
    <row r="1234" spans="1:23" s="36" customFormat="1" ht="18.75">
      <c r="A1234" s="34"/>
      <c r="B1234" s="39"/>
      <c r="C1234" s="39"/>
      <c r="D1234" s="35"/>
      <c r="E1234" s="40"/>
      <c r="F1234" s="39"/>
      <c r="G1234" s="39"/>
      <c r="H1234" s="39"/>
      <c r="I1234" s="34"/>
      <c r="J1234" s="34"/>
      <c r="K1234" s="34"/>
      <c r="L1234" s="34"/>
      <c r="M1234" s="43" t="str">
        <f ca="1">IFERROR(OFFSET('Maximum minutes'!$C$1,T1234,MATCH(IF(G1234&lt;&gt;"",G1234,F1234),OFFSET('Maximum minutes'!$C$1,T1234-1,0,1,U1234+1),0)-1)*IF(OR(ISNUMBER(J1234),J1234="sans examen"),1,0)*IF(W1234&lt;MinDate,1,0),"")</f>
        <v/>
      </c>
      <c r="N1234" s="36">
        <f t="shared" ca="1" si="39"/>
        <v>0</v>
      </c>
      <c r="O1234" s="36" t="e">
        <f ca="1">LEFT(OFFSET(Lists!$Q$2,MATCH(E1234,Lists!$R$3:$R$19,0),0),4)</f>
        <v>#N/A</v>
      </c>
      <c r="P1234" s="36" t="e">
        <f ca="1">MATCH(O1234,Lists!$S$2:$S$640,1)</f>
        <v>#N/A</v>
      </c>
      <c r="Q1234" s="36" t="e">
        <f ca="1">MATCH(LEFT(OFFSET(Lists!$Q$2,MATCH(E1234,Lists!$R$3:$R$19,0)+1,0),4),Lists!$S$3:$S$640,1)</f>
        <v>#N/A</v>
      </c>
      <c r="R1234" s="36" t="e">
        <f ca="1">LEFT(OFFSET(Lists!$S$2,P1234-1+MATCH(F1234,OFFSET(Lists!$T$3,P1234-1,0,Q1234-P1234+1),0),0),6)</f>
        <v>#N/A</v>
      </c>
      <c r="S1234" s="36" t="e">
        <f ca="1">VLOOKUP(R1234,Lists!B:D,3,FALSE)</f>
        <v>#N/A</v>
      </c>
      <c r="T1234" s="36" t="str">
        <f>IF(F1234&lt;&gt;"",MATCH(R1234,'Maximum minutes'!B:B,0),"")</f>
        <v/>
      </c>
      <c r="U1234" s="36">
        <f ca="1">IF(F1234&lt;&gt;"",COUNTA(OFFSET('Maximum minutes'!$C$1,'Annexe A1 Cours'!T1234,0,1,50)),0)</f>
        <v>0</v>
      </c>
      <c r="V1234" s="37">
        <f ca="1">IFERROR(OFFSET('Maximum minutes'!$C$1,T1234+1,-1+MATCH(G1234,OFFSET('Maximum minutes'!$C$1,T1234-1,0,1,50),0)),0)</f>
        <v>0</v>
      </c>
      <c r="W1234" s="38">
        <f t="shared" ca="1" si="38"/>
        <v>0</v>
      </c>
    </row>
    <row r="1235" spans="1:23" s="36" customFormat="1" ht="18.75">
      <c r="A1235" s="34"/>
      <c r="B1235" s="39"/>
      <c r="C1235" s="39"/>
      <c r="D1235" s="35"/>
      <c r="E1235" s="40"/>
      <c r="F1235" s="39"/>
      <c r="G1235" s="39"/>
      <c r="H1235" s="39"/>
      <c r="I1235" s="34"/>
      <c r="J1235" s="34"/>
      <c r="K1235" s="34"/>
      <c r="L1235" s="34"/>
      <c r="M1235" s="43" t="str">
        <f ca="1">IFERROR(OFFSET('Maximum minutes'!$C$1,T1235,MATCH(IF(G1235&lt;&gt;"",G1235,F1235),OFFSET('Maximum minutes'!$C$1,T1235-1,0,1,U1235+1),0)-1)*IF(OR(ISNUMBER(J1235),J1235="sans examen"),1,0)*IF(W1235&lt;MinDate,1,0),"")</f>
        <v/>
      </c>
      <c r="N1235" s="36">
        <f t="shared" ca="1" si="39"/>
        <v>0</v>
      </c>
      <c r="O1235" s="36" t="e">
        <f ca="1">LEFT(OFFSET(Lists!$Q$2,MATCH(E1235,Lists!$R$3:$R$19,0),0),4)</f>
        <v>#N/A</v>
      </c>
      <c r="P1235" s="36" t="e">
        <f ca="1">MATCH(O1235,Lists!$S$2:$S$640,1)</f>
        <v>#N/A</v>
      </c>
      <c r="Q1235" s="36" t="e">
        <f ca="1">MATCH(LEFT(OFFSET(Lists!$Q$2,MATCH(E1235,Lists!$R$3:$R$19,0)+1,0),4),Lists!$S$3:$S$640,1)</f>
        <v>#N/A</v>
      </c>
      <c r="R1235" s="36" t="e">
        <f ca="1">LEFT(OFFSET(Lists!$S$2,P1235-1+MATCH(F1235,OFFSET(Lists!$T$3,P1235-1,0,Q1235-P1235+1),0),0),6)</f>
        <v>#N/A</v>
      </c>
      <c r="S1235" s="36" t="e">
        <f ca="1">VLOOKUP(R1235,Lists!B:D,3,FALSE)</f>
        <v>#N/A</v>
      </c>
      <c r="T1235" s="36" t="str">
        <f>IF(F1235&lt;&gt;"",MATCH(R1235,'Maximum minutes'!B:B,0),"")</f>
        <v/>
      </c>
      <c r="U1235" s="36">
        <f ca="1">IF(F1235&lt;&gt;"",COUNTA(OFFSET('Maximum minutes'!$C$1,'Annexe A1 Cours'!T1235,0,1,50)),0)</f>
        <v>0</v>
      </c>
      <c r="V1235" s="37">
        <f ca="1">IFERROR(OFFSET('Maximum minutes'!$C$1,T1235+1,-1+MATCH(G1235,OFFSET('Maximum minutes'!$C$1,T1235-1,0,1,50),0)),0)</f>
        <v>0</v>
      </c>
      <c r="W1235" s="38">
        <f t="shared" ca="1" si="38"/>
        <v>0</v>
      </c>
    </row>
    <row r="1236" spans="1:23" s="36" customFormat="1" ht="18.75">
      <c r="A1236" s="34"/>
      <c r="B1236" s="39"/>
      <c r="C1236" s="39"/>
      <c r="D1236" s="35"/>
      <c r="E1236" s="40"/>
      <c r="F1236" s="39"/>
      <c r="G1236" s="39"/>
      <c r="H1236" s="39"/>
      <c r="I1236" s="34"/>
      <c r="J1236" s="34"/>
      <c r="K1236" s="34"/>
      <c r="L1236" s="34"/>
      <c r="M1236" s="43" t="str">
        <f ca="1">IFERROR(OFFSET('Maximum minutes'!$C$1,T1236,MATCH(IF(G1236&lt;&gt;"",G1236,F1236),OFFSET('Maximum minutes'!$C$1,T1236-1,0,1,U1236+1),0)-1)*IF(OR(ISNUMBER(J1236),J1236="sans examen"),1,0)*IF(W1236&lt;MinDate,1,0),"")</f>
        <v/>
      </c>
      <c r="N1236" s="36">
        <f t="shared" ca="1" si="39"/>
        <v>0</v>
      </c>
      <c r="O1236" s="36" t="e">
        <f ca="1">LEFT(OFFSET(Lists!$Q$2,MATCH(E1236,Lists!$R$3:$R$19,0),0),4)</f>
        <v>#N/A</v>
      </c>
      <c r="P1236" s="36" t="e">
        <f ca="1">MATCH(O1236,Lists!$S$2:$S$640,1)</f>
        <v>#N/A</v>
      </c>
      <c r="Q1236" s="36" t="e">
        <f ca="1">MATCH(LEFT(OFFSET(Lists!$Q$2,MATCH(E1236,Lists!$R$3:$R$19,0)+1,0),4),Lists!$S$3:$S$640,1)</f>
        <v>#N/A</v>
      </c>
      <c r="R1236" s="36" t="e">
        <f ca="1">LEFT(OFFSET(Lists!$S$2,P1236-1+MATCH(F1236,OFFSET(Lists!$T$3,P1236-1,0,Q1236-P1236+1),0),0),6)</f>
        <v>#N/A</v>
      </c>
      <c r="S1236" s="36" t="e">
        <f ca="1">VLOOKUP(R1236,Lists!B:D,3,FALSE)</f>
        <v>#N/A</v>
      </c>
      <c r="T1236" s="36" t="str">
        <f>IF(F1236&lt;&gt;"",MATCH(R1236,'Maximum minutes'!B:B,0),"")</f>
        <v/>
      </c>
      <c r="U1236" s="36">
        <f ca="1">IF(F1236&lt;&gt;"",COUNTA(OFFSET('Maximum minutes'!$C$1,'Annexe A1 Cours'!T1236,0,1,50)),0)</f>
        <v>0</v>
      </c>
      <c r="V1236" s="37">
        <f ca="1">IFERROR(OFFSET('Maximum minutes'!$C$1,T1236+1,-1+MATCH(G1236,OFFSET('Maximum minutes'!$C$1,T1236-1,0,1,50),0)),0)</f>
        <v>0</v>
      </c>
      <c r="W1236" s="38">
        <f t="shared" ca="1" si="38"/>
        <v>0</v>
      </c>
    </row>
    <row r="1237" spans="1:23" s="36" customFormat="1" ht="18.75">
      <c r="A1237" s="34"/>
      <c r="B1237" s="39"/>
      <c r="C1237" s="39"/>
      <c r="D1237" s="35"/>
      <c r="E1237" s="40"/>
      <c r="F1237" s="39"/>
      <c r="G1237" s="39"/>
      <c r="H1237" s="39"/>
      <c r="I1237" s="34"/>
      <c r="J1237" s="34"/>
      <c r="K1237" s="34"/>
      <c r="L1237" s="34"/>
      <c r="M1237" s="43" t="str">
        <f ca="1">IFERROR(OFFSET('Maximum minutes'!$C$1,T1237,MATCH(IF(G1237&lt;&gt;"",G1237,F1237),OFFSET('Maximum minutes'!$C$1,T1237-1,0,1,U1237+1),0)-1)*IF(OR(ISNUMBER(J1237),J1237="sans examen"),1,0)*IF(W1237&lt;MinDate,1,0),"")</f>
        <v/>
      </c>
      <c r="N1237" s="36">
        <f t="shared" ca="1" si="39"/>
        <v>0</v>
      </c>
      <c r="O1237" s="36" t="e">
        <f ca="1">LEFT(OFFSET(Lists!$Q$2,MATCH(E1237,Lists!$R$3:$R$19,0),0),4)</f>
        <v>#N/A</v>
      </c>
      <c r="P1237" s="36" t="e">
        <f ca="1">MATCH(O1237,Lists!$S$2:$S$640,1)</f>
        <v>#N/A</v>
      </c>
      <c r="Q1237" s="36" t="e">
        <f ca="1">MATCH(LEFT(OFFSET(Lists!$Q$2,MATCH(E1237,Lists!$R$3:$R$19,0)+1,0),4),Lists!$S$3:$S$640,1)</f>
        <v>#N/A</v>
      </c>
      <c r="R1237" s="36" t="e">
        <f ca="1">LEFT(OFFSET(Lists!$S$2,P1237-1+MATCH(F1237,OFFSET(Lists!$T$3,P1237-1,0,Q1237-P1237+1),0),0),6)</f>
        <v>#N/A</v>
      </c>
      <c r="S1237" s="36" t="e">
        <f ca="1">VLOOKUP(R1237,Lists!B:D,3,FALSE)</f>
        <v>#N/A</v>
      </c>
      <c r="T1237" s="36" t="str">
        <f>IF(F1237&lt;&gt;"",MATCH(R1237,'Maximum minutes'!B:B,0),"")</f>
        <v/>
      </c>
      <c r="U1237" s="36">
        <f ca="1">IF(F1237&lt;&gt;"",COUNTA(OFFSET('Maximum minutes'!$C$1,'Annexe A1 Cours'!T1237,0,1,50)),0)</f>
        <v>0</v>
      </c>
      <c r="V1237" s="37">
        <f ca="1">IFERROR(OFFSET('Maximum minutes'!$C$1,T1237+1,-1+MATCH(G1237,OFFSET('Maximum minutes'!$C$1,T1237-1,0,1,50),0)),0)</f>
        <v>0</v>
      </c>
      <c r="W1237" s="38">
        <f t="shared" ca="1" si="38"/>
        <v>0</v>
      </c>
    </row>
    <row r="1238" spans="1:23" s="36" customFormat="1" ht="18.75">
      <c r="A1238" s="34"/>
      <c r="B1238" s="39"/>
      <c r="C1238" s="39"/>
      <c r="D1238" s="35"/>
      <c r="E1238" s="40"/>
      <c r="F1238" s="39"/>
      <c r="G1238" s="39"/>
      <c r="H1238" s="39"/>
      <c r="I1238" s="34"/>
      <c r="J1238" s="34"/>
      <c r="K1238" s="34"/>
      <c r="L1238" s="34"/>
      <c r="M1238" s="43" t="str">
        <f ca="1">IFERROR(OFFSET('Maximum minutes'!$C$1,T1238,MATCH(IF(G1238&lt;&gt;"",G1238,F1238),OFFSET('Maximum minutes'!$C$1,T1238-1,0,1,U1238+1),0)-1)*IF(OR(ISNUMBER(J1238),J1238="sans examen"),1,0)*IF(W1238&lt;MinDate,1,0),"")</f>
        <v/>
      </c>
      <c r="N1238" s="36">
        <f t="shared" ca="1" si="39"/>
        <v>0</v>
      </c>
      <c r="O1238" s="36" t="e">
        <f ca="1">LEFT(OFFSET(Lists!$Q$2,MATCH(E1238,Lists!$R$3:$R$19,0),0),4)</f>
        <v>#N/A</v>
      </c>
      <c r="P1238" s="36" t="e">
        <f ca="1">MATCH(O1238,Lists!$S$2:$S$640,1)</f>
        <v>#N/A</v>
      </c>
      <c r="Q1238" s="36" t="e">
        <f ca="1">MATCH(LEFT(OFFSET(Lists!$Q$2,MATCH(E1238,Lists!$R$3:$R$19,0)+1,0),4),Lists!$S$3:$S$640,1)</f>
        <v>#N/A</v>
      </c>
      <c r="R1238" s="36" t="e">
        <f ca="1">LEFT(OFFSET(Lists!$S$2,P1238-1+MATCH(F1238,OFFSET(Lists!$T$3,P1238-1,0,Q1238-P1238+1),0),0),6)</f>
        <v>#N/A</v>
      </c>
      <c r="S1238" s="36" t="e">
        <f ca="1">VLOOKUP(R1238,Lists!B:D,3,FALSE)</f>
        <v>#N/A</v>
      </c>
      <c r="T1238" s="36" t="str">
        <f>IF(F1238&lt;&gt;"",MATCH(R1238,'Maximum minutes'!B:B,0),"")</f>
        <v/>
      </c>
      <c r="U1238" s="36">
        <f ca="1">IF(F1238&lt;&gt;"",COUNTA(OFFSET('Maximum minutes'!$C$1,'Annexe A1 Cours'!T1238,0,1,50)),0)</f>
        <v>0</v>
      </c>
      <c r="V1238" s="37">
        <f ca="1">IFERROR(OFFSET('Maximum minutes'!$C$1,T1238+1,-1+MATCH(G1238,OFFSET('Maximum minutes'!$C$1,T1238-1,0,1,50),0)),0)</f>
        <v>0</v>
      </c>
      <c r="W1238" s="38">
        <f t="shared" ca="1" si="38"/>
        <v>0</v>
      </c>
    </row>
    <row r="1239" spans="1:23" s="36" customFormat="1" ht="18.75">
      <c r="A1239" s="34"/>
      <c r="B1239" s="39"/>
      <c r="C1239" s="39"/>
      <c r="D1239" s="35"/>
      <c r="E1239" s="40"/>
      <c r="F1239" s="39"/>
      <c r="G1239" s="39"/>
      <c r="H1239" s="39"/>
      <c r="I1239" s="34"/>
      <c r="J1239" s="34"/>
      <c r="K1239" s="34"/>
      <c r="L1239" s="34"/>
      <c r="M1239" s="43" t="str">
        <f ca="1">IFERROR(OFFSET('Maximum minutes'!$C$1,T1239,MATCH(IF(G1239&lt;&gt;"",G1239,F1239),OFFSET('Maximum minutes'!$C$1,T1239-1,0,1,U1239+1),0)-1)*IF(OR(ISNUMBER(J1239),J1239="sans examen"),1,0)*IF(W1239&lt;MinDate,1,0),"")</f>
        <v/>
      </c>
      <c r="N1239" s="36">
        <f t="shared" ca="1" si="39"/>
        <v>0</v>
      </c>
      <c r="O1239" s="36" t="e">
        <f ca="1">LEFT(OFFSET(Lists!$Q$2,MATCH(E1239,Lists!$R$3:$R$19,0),0),4)</f>
        <v>#N/A</v>
      </c>
      <c r="P1239" s="36" t="e">
        <f ca="1">MATCH(O1239,Lists!$S$2:$S$640,1)</f>
        <v>#N/A</v>
      </c>
      <c r="Q1239" s="36" t="e">
        <f ca="1">MATCH(LEFT(OFFSET(Lists!$Q$2,MATCH(E1239,Lists!$R$3:$R$19,0)+1,0),4),Lists!$S$3:$S$640,1)</f>
        <v>#N/A</v>
      </c>
      <c r="R1239" s="36" t="e">
        <f ca="1">LEFT(OFFSET(Lists!$S$2,P1239-1+MATCH(F1239,OFFSET(Lists!$T$3,P1239-1,0,Q1239-P1239+1),0),0),6)</f>
        <v>#N/A</v>
      </c>
      <c r="S1239" s="36" t="e">
        <f ca="1">VLOOKUP(R1239,Lists!B:D,3,FALSE)</f>
        <v>#N/A</v>
      </c>
      <c r="T1239" s="36" t="str">
        <f>IF(F1239&lt;&gt;"",MATCH(R1239,'Maximum minutes'!B:B,0),"")</f>
        <v/>
      </c>
      <c r="U1239" s="36">
        <f ca="1">IF(F1239&lt;&gt;"",COUNTA(OFFSET('Maximum minutes'!$C$1,'Annexe A1 Cours'!T1239,0,1,50)),0)</f>
        <v>0</v>
      </c>
      <c r="V1239" s="37">
        <f ca="1">IFERROR(OFFSET('Maximum minutes'!$C$1,T1239+1,-1+MATCH(G1239,OFFSET('Maximum minutes'!$C$1,T1239-1,0,1,50),0)),0)</f>
        <v>0</v>
      </c>
      <c r="W1239" s="38">
        <f t="shared" ca="1" si="38"/>
        <v>0</v>
      </c>
    </row>
    <row r="1240" spans="1:23" s="36" customFormat="1" ht="18.75">
      <c r="A1240" s="34"/>
      <c r="B1240" s="39"/>
      <c r="C1240" s="39"/>
      <c r="D1240" s="35"/>
      <c r="E1240" s="40"/>
      <c r="F1240" s="39"/>
      <c r="G1240" s="39"/>
      <c r="H1240" s="39"/>
      <c r="I1240" s="34"/>
      <c r="J1240" s="34"/>
      <c r="K1240" s="34"/>
      <c r="L1240" s="34"/>
      <c r="M1240" s="43" t="str">
        <f ca="1">IFERROR(OFFSET('Maximum minutes'!$C$1,T1240,MATCH(IF(G1240&lt;&gt;"",G1240,F1240),OFFSET('Maximum minutes'!$C$1,T1240-1,0,1,U1240+1),0)-1)*IF(OR(ISNUMBER(J1240),J1240="sans examen"),1,0)*IF(W1240&lt;MinDate,1,0),"")</f>
        <v/>
      </c>
      <c r="N1240" s="36">
        <f t="shared" ca="1" si="39"/>
        <v>0</v>
      </c>
      <c r="O1240" s="36" t="e">
        <f ca="1">LEFT(OFFSET(Lists!$Q$2,MATCH(E1240,Lists!$R$3:$R$19,0),0),4)</f>
        <v>#N/A</v>
      </c>
      <c r="P1240" s="36" t="e">
        <f ca="1">MATCH(O1240,Lists!$S$2:$S$640,1)</f>
        <v>#N/A</v>
      </c>
      <c r="Q1240" s="36" t="e">
        <f ca="1">MATCH(LEFT(OFFSET(Lists!$Q$2,MATCH(E1240,Lists!$R$3:$R$19,0)+1,0),4),Lists!$S$3:$S$640,1)</f>
        <v>#N/A</v>
      </c>
      <c r="R1240" s="36" t="e">
        <f ca="1">LEFT(OFFSET(Lists!$S$2,P1240-1+MATCH(F1240,OFFSET(Lists!$T$3,P1240-1,0,Q1240-P1240+1),0),0),6)</f>
        <v>#N/A</v>
      </c>
      <c r="S1240" s="36" t="e">
        <f ca="1">VLOOKUP(R1240,Lists!B:D,3,FALSE)</f>
        <v>#N/A</v>
      </c>
      <c r="T1240" s="36" t="str">
        <f>IF(F1240&lt;&gt;"",MATCH(R1240,'Maximum minutes'!B:B,0),"")</f>
        <v/>
      </c>
      <c r="U1240" s="36">
        <f ca="1">IF(F1240&lt;&gt;"",COUNTA(OFFSET('Maximum minutes'!$C$1,'Annexe A1 Cours'!T1240,0,1,50)),0)</f>
        <v>0</v>
      </c>
      <c r="V1240" s="37">
        <f ca="1">IFERROR(OFFSET('Maximum minutes'!$C$1,T1240+1,-1+MATCH(G1240,OFFSET('Maximum minutes'!$C$1,T1240-1,0,1,50),0)),0)</f>
        <v>0</v>
      </c>
      <c r="W1240" s="38">
        <f t="shared" ca="1" si="38"/>
        <v>0</v>
      </c>
    </row>
    <row r="1241" spans="1:23" s="36" customFormat="1" ht="18.75">
      <c r="A1241" s="34"/>
      <c r="B1241" s="39"/>
      <c r="C1241" s="39"/>
      <c r="D1241" s="35"/>
      <c r="E1241" s="40"/>
      <c r="F1241" s="39"/>
      <c r="G1241" s="39"/>
      <c r="H1241" s="39"/>
      <c r="I1241" s="34"/>
      <c r="J1241" s="34"/>
      <c r="K1241" s="34"/>
      <c r="L1241" s="34"/>
      <c r="M1241" s="43" t="str">
        <f ca="1">IFERROR(OFFSET('Maximum minutes'!$C$1,T1241,MATCH(IF(G1241&lt;&gt;"",G1241,F1241),OFFSET('Maximum minutes'!$C$1,T1241-1,0,1,U1241+1),0)-1)*IF(OR(ISNUMBER(J1241),J1241="sans examen"),1,0)*IF(W1241&lt;MinDate,1,0),"")</f>
        <v/>
      </c>
      <c r="N1241" s="36">
        <f t="shared" ca="1" si="39"/>
        <v>0</v>
      </c>
      <c r="O1241" s="36" t="e">
        <f ca="1">LEFT(OFFSET(Lists!$Q$2,MATCH(E1241,Lists!$R$3:$R$19,0),0),4)</f>
        <v>#N/A</v>
      </c>
      <c r="P1241" s="36" t="e">
        <f ca="1">MATCH(O1241,Lists!$S$2:$S$640,1)</f>
        <v>#N/A</v>
      </c>
      <c r="Q1241" s="36" t="e">
        <f ca="1">MATCH(LEFT(OFFSET(Lists!$Q$2,MATCH(E1241,Lists!$R$3:$R$19,0)+1,0),4),Lists!$S$3:$S$640,1)</f>
        <v>#N/A</v>
      </c>
      <c r="R1241" s="36" t="e">
        <f ca="1">LEFT(OFFSET(Lists!$S$2,P1241-1+MATCH(F1241,OFFSET(Lists!$T$3,P1241-1,0,Q1241-P1241+1),0),0),6)</f>
        <v>#N/A</v>
      </c>
      <c r="S1241" s="36" t="e">
        <f ca="1">VLOOKUP(R1241,Lists!B:D,3,FALSE)</f>
        <v>#N/A</v>
      </c>
      <c r="T1241" s="36" t="str">
        <f>IF(F1241&lt;&gt;"",MATCH(R1241,'Maximum minutes'!B:B,0),"")</f>
        <v/>
      </c>
      <c r="U1241" s="36">
        <f ca="1">IF(F1241&lt;&gt;"",COUNTA(OFFSET('Maximum minutes'!$C$1,'Annexe A1 Cours'!T1241,0,1,50)),0)</f>
        <v>0</v>
      </c>
      <c r="V1241" s="37">
        <f ca="1">IFERROR(OFFSET('Maximum minutes'!$C$1,T1241+1,-1+MATCH(G1241,OFFSET('Maximum minutes'!$C$1,T1241-1,0,1,50),0)),0)</f>
        <v>0</v>
      </c>
      <c r="W1241" s="38">
        <f t="shared" ca="1" si="38"/>
        <v>0</v>
      </c>
    </row>
    <row r="1242" spans="1:23" s="36" customFormat="1" ht="18.75">
      <c r="A1242" s="34"/>
      <c r="B1242" s="39"/>
      <c r="C1242" s="39"/>
      <c r="D1242" s="35"/>
      <c r="E1242" s="40"/>
      <c r="F1242" s="39"/>
      <c r="G1242" s="39"/>
      <c r="H1242" s="39"/>
      <c r="I1242" s="34"/>
      <c r="J1242" s="34"/>
      <c r="K1242" s="34"/>
      <c r="L1242" s="34"/>
      <c r="M1242" s="43" t="str">
        <f ca="1">IFERROR(OFFSET('Maximum minutes'!$C$1,T1242,MATCH(IF(G1242&lt;&gt;"",G1242,F1242),OFFSET('Maximum minutes'!$C$1,T1242-1,0,1,U1242+1),0)-1)*IF(OR(ISNUMBER(J1242),J1242="sans examen"),1,0)*IF(W1242&lt;MinDate,1,0),"")</f>
        <v/>
      </c>
      <c r="N1242" s="36">
        <f t="shared" ca="1" si="39"/>
        <v>0</v>
      </c>
      <c r="O1242" s="36" t="e">
        <f ca="1">LEFT(OFFSET(Lists!$Q$2,MATCH(E1242,Lists!$R$3:$R$19,0),0),4)</f>
        <v>#N/A</v>
      </c>
      <c r="P1242" s="36" t="e">
        <f ca="1">MATCH(O1242,Lists!$S$2:$S$640,1)</f>
        <v>#N/A</v>
      </c>
      <c r="Q1242" s="36" t="e">
        <f ca="1">MATCH(LEFT(OFFSET(Lists!$Q$2,MATCH(E1242,Lists!$R$3:$R$19,0)+1,0),4),Lists!$S$3:$S$640,1)</f>
        <v>#N/A</v>
      </c>
      <c r="R1242" s="36" t="e">
        <f ca="1">LEFT(OFFSET(Lists!$S$2,P1242-1+MATCH(F1242,OFFSET(Lists!$T$3,P1242-1,0,Q1242-P1242+1),0),0),6)</f>
        <v>#N/A</v>
      </c>
      <c r="S1242" s="36" t="e">
        <f ca="1">VLOOKUP(R1242,Lists!B:D,3,FALSE)</f>
        <v>#N/A</v>
      </c>
      <c r="T1242" s="36" t="str">
        <f>IF(F1242&lt;&gt;"",MATCH(R1242,'Maximum minutes'!B:B,0),"")</f>
        <v/>
      </c>
      <c r="U1242" s="36">
        <f ca="1">IF(F1242&lt;&gt;"",COUNTA(OFFSET('Maximum minutes'!$C$1,'Annexe A1 Cours'!T1242,0,1,50)),0)</f>
        <v>0</v>
      </c>
      <c r="V1242" s="37">
        <f ca="1">IFERROR(OFFSET('Maximum minutes'!$C$1,T1242+1,-1+MATCH(G1242,OFFSET('Maximum minutes'!$C$1,T1242-1,0,1,50),0)),0)</f>
        <v>0</v>
      </c>
      <c r="W1242" s="38">
        <f t="shared" ca="1" si="38"/>
        <v>0</v>
      </c>
    </row>
    <row r="1243" spans="1:23" s="36" customFormat="1" ht="18.75">
      <c r="A1243" s="34"/>
      <c r="B1243" s="39"/>
      <c r="C1243" s="39"/>
      <c r="D1243" s="35"/>
      <c r="E1243" s="40"/>
      <c r="F1243" s="39"/>
      <c r="G1243" s="39"/>
      <c r="H1243" s="39"/>
      <c r="I1243" s="34"/>
      <c r="J1243" s="34"/>
      <c r="K1243" s="34"/>
      <c r="L1243" s="34"/>
      <c r="M1243" s="43" t="str">
        <f ca="1">IFERROR(OFFSET('Maximum minutes'!$C$1,T1243,MATCH(IF(G1243&lt;&gt;"",G1243,F1243),OFFSET('Maximum minutes'!$C$1,T1243-1,0,1,U1243+1),0)-1)*IF(OR(ISNUMBER(J1243),J1243="sans examen"),1,0)*IF(W1243&lt;MinDate,1,0),"")</f>
        <v/>
      </c>
      <c r="N1243" s="36">
        <f t="shared" ca="1" si="39"/>
        <v>0</v>
      </c>
      <c r="O1243" s="36" t="e">
        <f ca="1">LEFT(OFFSET(Lists!$Q$2,MATCH(E1243,Lists!$R$3:$R$19,0),0),4)</f>
        <v>#N/A</v>
      </c>
      <c r="P1243" s="36" t="e">
        <f ca="1">MATCH(O1243,Lists!$S$2:$S$640,1)</f>
        <v>#N/A</v>
      </c>
      <c r="Q1243" s="36" t="e">
        <f ca="1">MATCH(LEFT(OFFSET(Lists!$Q$2,MATCH(E1243,Lists!$R$3:$R$19,0)+1,0),4),Lists!$S$3:$S$640,1)</f>
        <v>#N/A</v>
      </c>
      <c r="R1243" s="36" t="e">
        <f ca="1">LEFT(OFFSET(Lists!$S$2,P1243-1+MATCH(F1243,OFFSET(Lists!$T$3,P1243-1,0,Q1243-P1243+1),0),0),6)</f>
        <v>#N/A</v>
      </c>
      <c r="S1243" s="36" t="e">
        <f ca="1">VLOOKUP(R1243,Lists!B:D,3,FALSE)</f>
        <v>#N/A</v>
      </c>
      <c r="T1243" s="36" t="str">
        <f>IF(F1243&lt;&gt;"",MATCH(R1243,'Maximum minutes'!B:B,0),"")</f>
        <v/>
      </c>
      <c r="U1243" s="36">
        <f ca="1">IF(F1243&lt;&gt;"",COUNTA(OFFSET('Maximum minutes'!$C$1,'Annexe A1 Cours'!T1243,0,1,50)),0)</f>
        <v>0</v>
      </c>
      <c r="V1243" s="37">
        <f ca="1">IFERROR(OFFSET('Maximum minutes'!$C$1,T1243+1,-1+MATCH(G1243,OFFSET('Maximum minutes'!$C$1,T1243-1,0,1,50),0)),0)</f>
        <v>0</v>
      </c>
      <c r="W1243" s="38">
        <f t="shared" ca="1" si="38"/>
        <v>0</v>
      </c>
    </row>
    <row r="1244" spans="1:23" s="36" customFormat="1" ht="18.75">
      <c r="A1244" s="34"/>
      <c r="B1244" s="39"/>
      <c r="C1244" s="39"/>
      <c r="D1244" s="35"/>
      <c r="E1244" s="40"/>
      <c r="F1244" s="39"/>
      <c r="G1244" s="39"/>
      <c r="H1244" s="39"/>
      <c r="I1244" s="34"/>
      <c r="J1244" s="34"/>
      <c r="K1244" s="34"/>
      <c r="L1244" s="34"/>
      <c r="M1244" s="43" t="str">
        <f ca="1">IFERROR(OFFSET('Maximum minutes'!$C$1,T1244,MATCH(IF(G1244&lt;&gt;"",G1244,F1244),OFFSET('Maximum minutes'!$C$1,T1244-1,0,1,U1244+1),0)-1)*IF(OR(ISNUMBER(J1244),J1244="sans examen"),1,0)*IF(W1244&lt;MinDate,1,0),"")</f>
        <v/>
      </c>
      <c r="N1244" s="36">
        <f t="shared" ca="1" si="39"/>
        <v>0</v>
      </c>
      <c r="O1244" s="36" t="e">
        <f ca="1">LEFT(OFFSET(Lists!$Q$2,MATCH(E1244,Lists!$R$3:$R$19,0),0),4)</f>
        <v>#N/A</v>
      </c>
      <c r="P1244" s="36" t="e">
        <f ca="1">MATCH(O1244,Lists!$S$2:$S$640,1)</f>
        <v>#N/A</v>
      </c>
      <c r="Q1244" s="36" t="e">
        <f ca="1">MATCH(LEFT(OFFSET(Lists!$Q$2,MATCH(E1244,Lists!$R$3:$R$19,0)+1,0),4),Lists!$S$3:$S$640,1)</f>
        <v>#N/A</v>
      </c>
      <c r="R1244" s="36" t="e">
        <f ca="1">LEFT(OFFSET(Lists!$S$2,P1244-1+MATCH(F1244,OFFSET(Lists!$T$3,P1244-1,0,Q1244-P1244+1),0),0),6)</f>
        <v>#N/A</v>
      </c>
      <c r="S1244" s="36" t="e">
        <f ca="1">VLOOKUP(R1244,Lists!B:D,3,FALSE)</f>
        <v>#N/A</v>
      </c>
      <c r="T1244" s="36" t="str">
        <f>IF(F1244&lt;&gt;"",MATCH(R1244,'Maximum minutes'!B:B,0),"")</f>
        <v/>
      </c>
      <c r="U1244" s="36">
        <f ca="1">IF(F1244&lt;&gt;"",COUNTA(OFFSET('Maximum minutes'!$C$1,'Annexe A1 Cours'!T1244,0,1,50)),0)</f>
        <v>0</v>
      </c>
      <c r="V1244" s="37">
        <f ca="1">IFERROR(OFFSET('Maximum minutes'!$C$1,T1244+1,-1+MATCH(G1244,OFFSET('Maximum minutes'!$C$1,T1244-1,0,1,50),0)),0)</f>
        <v>0</v>
      </c>
      <c r="W1244" s="38">
        <f t="shared" ca="1" si="38"/>
        <v>0</v>
      </c>
    </row>
    <row r="1245" spans="1:23" s="36" customFormat="1" ht="18.75">
      <c r="A1245" s="34"/>
      <c r="B1245" s="39"/>
      <c r="C1245" s="39"/>
      <c r="D1245" s="35"/>
      <c r="E1245" s="40"/>
      <c r="F1245" s="39"/>
      <c r="G1245" s="39"/>
      <c r="H1245" s="39"/>
      <c r="I1245" s="34"/>
      <c r="J1245" s="34"/>
      <c r="K1245" s="34"/>
      <c r="L1245" s="34"/>
      <c r="M1245" s="43" t="str">
        <f ca="1">IFERROR(OFFSET('Maximum minutes'!$C$1,T1245,MATCH(IF(G1245&lt;&gt;"",G1245,F1245),OFFSET('Maximum minutes'!$C$1,T1245-1,0,1,U1245+1),0)-1)*IF(OR(ISNUMBER(J1245),J1245="sans examen"),1,0)*IF(W1245&lt;MinDate,1,0),"")</f>
        <v/>
      </c>
      <c r="N1245" s="36">
        <f t="shared" ca="1" si="39"/>
        <v>0</v>
      </c>
      <c r="O1245" s="36" t="e">
        <f ca="1">LEFT(OFFSET(Lists!$Q$2,MATCH(E1245,Lists!$R$3:$R$19,0),0),4)</f>
        <v>#N/A</v>
      </c>
      <c r="P1245" s="36" t="e">
        <f ca="1">MATCH(O1245,Lists!$S$2:$S$640,1)</f>
        <v>#N/A</v>
      </c>
      <c r="Q1245" s="36" t="e">
        <f ca="1">MATCH(LEFT(OFFSET(Lists!$Q$2,MATCH(E1245,Lists!$R$3:$R$19,0)+1,0),4),Lists!$S$3:$S$640,1)</f>
        <v>#N/A</v>
      </c>
      <c r="R1245" s="36" t="e">
        <f ca="1">LEFT(OFFSET(Lists!$S$2,P1245-1+MATCH(F1245,OFFSET(Lists!$T$3,P1245-1,0,Q1245-P1245+1),0),0),6)</f>
        <v>#N/A</v>
      </c>
      <c r="S1245" s="36" t="e">
        <f ca="1">VLOOKUP(R1245,Lists!B:D,3,FALSE)</f>
        <v>#N/A</v>
      </c>
      <c r="T1245" s="36" t="str">
        <f>IF(F1245&lt;&gt;"",MATCH(R1245,'Maximum minutes'!B:B,0),"")</f>
        <v/>
      </c>
      <c r="U1245" s="36">
        <f ca="1">IF(F1245&lt;&gt;"",COUNTA(OFFSET('Maximum minutes'!$C$1,'Annexe A1 Cours'!T1245,0,1,50)),0)</f>
        <v>0</v>
      </c>
      <c r="V1245" s="37">
        <f ca="1">IFERROR(OFFSET('Maximum minutes'!$C$1,T1245+1,-1+MATCH(G1245,OFFSET('Maximum minutes'!$C$1,T1245-1,0,1,50),0)),0)</f>
        <v>0</v>
      </c>
      <c r="W1245" s="38">
        <f t="shared" ca="1" si="38"/>
        <v>0</v>
      </c>
    </row>
    <row r="1246" spans="1:23" s="36" customFormat="1" ht="18.75">
      <c r="A1246" s="34"/>
      <c r="B1246" s="39"/>
      <c r="C1246" s="39"/>
      <c r="D1246" s="35"/>
      <c r="E1246" s="40"/>
      <c r="F1246" s="39"/>
      <c r="G1246" s="39"/>
      <c r="H1246" s="39"/>
      <c r="I1246" s="34"/>
      <c r="J1246" s="34"/>
      <c r="K1246" s="34"/>
      <c r="L1246" s="34"/>
      <c r="M1246" s="43" t="str">
        <f ca="1">IFERROR(OFFSET('Maximum minutes'!$C$1,T1246,MATCH(IF(G1246&lt;&gt;"",G1246,F1246),OFFSET('Maximum minutes'!$C$1,T1246-1,0,1,U1246+1),0)-1)*IF(OR(ISNUMBER(J1246),J1246="sans examen"),1,0)*IF(W1246&lt;MinDate,1,0),"")</f>
        <v/>
      </c>
      <c r="N1246" s="36">
        <f t="shared" ca="1" si="39"/>
        <v>0</v>
      </c>
      <c r="O1246" s="36" t="e">
        <f ca="1">LEFT(OFFSET(Lists!$Q$2,MATCH(E1246,Lists!$R$3:$R$19,0),0),4)</f>
        <v>#N/A</v>
      </c>
      <c r="P1246" s="36" t="e">
        <f ca="1">MATCH(O1246,Lists!$S$2:$S$640,1)</f>
        <v>#N/A</v>
      </c>
      <c r="Q1246" s="36" t="e">
        <f ca="1">MATCH(LEFT(OFFSET(Lists!$Q$2,MATCH(E1246,Lists!$R$3:$R$19,0)+1,0),4),Lists!$S$3:$S$640,1)</f>
        <v>#N/A</v>
      </c>
      <c r="R1246" s="36" t="e">
        <f ca="1">LEFT(OFFSET(Lists!$S$2,P1246-1+MATCH(F1246,OFFSET(Lists!$T$3,P1246-1,0,Q1246-P1246+1),0),0),6)</f>
        <v>#N/A</v>
      </c>
      <c r="S1246" s="36" t="e">
        <f ca="1">VLOOKUP(R1246,Lists!B:D,3,FALSE)</f>
        <v>#N/A</v>
      </c>
      <c r="T1246" s="36" t="str">
        <f>IF(F1246&lt;&gt;"",MATCH(R1246,'Maximum minutes'!B:B,0),"")</f>
        <v/>
      </c>
      <c r="U1246" s="36">
        <f ca="1">IF(F1246&lt;&gt;"",COUNTA(OFFSET('Maximum minutes'!$C$1,'Annexe A1 Cours'!T1246,0,1,50)),0)</f>
        <v>0</v>
      </c>
      <c r="V1246" s="37">
        <f ca="1">IFERROR(OFFSET('Maximum minutes'!$C$1,T1246+1,-1+MATCH(G1246,OFFSET('Maximum minutes'!$C$1,T1246-1,0,1,50),0)),0)</f>
        <v>0</v>
      </c>
      <c r="W1246" s="38">
        <f t="shared" ca="1" si="38"/>
        <v>0</v>
      </c>
    </row>
    <row r="1247" spans="1:23" s="36" customFormat="1" ht="18.75">
      <c r="A1247" s="34"/>
      <c r="B1247" s="39"/>
      <c r="C1247" s="39"/>
      <c r="D1247" s="35"/>
      <c r="E1247" s="40"/>
      <c r="F1247" s="39"/>
      <c r="G1247" s="39"/>
      <c r="H1247" s="39"/>
      <c r="I1247" s="34"/>
      <c r="J1247" s="34"/>
      <c r="K1247" s="34"/>
      <c r="L1247" s="34"/>
      <c r="M1247" s="43" t="str">
        <f ca="1">IFERROR(OFFSET('Maximum minutes'!$C$1,T1247,MATCH(IF(G1247&lt;&gt;"",G1247,F1247),OFFSET('Maximum minutes'!$C$1,T1247-1,0,1,U1247+1),0)-1)*IF(OR(ISNUMBER(J1247),J1247="sans examen"),1,0)*IF(W1247&lt;MinDate,1,0),"")</f>
        <v/>
      </c>
      <c r="N1247" s="36">
        <f t="shared" ca="1" si="39"/>
        <v>0</v>
      </c>
      <c r="O1247" s="36" t="e">
        <f ca="1">LEFT(OFFSET(Lists!$Q$2,MATCH(E1247,Lists!$R$3:$R$19,0),0),4)</f>
        <v>#N/A</v>
      </c>
      <c r="P1247" s="36" t="e">
        <f ca="1">MATCH(O1247,Lists!$S$2:$S$640,1)</f>
        <v>#N/A</v>
      </c>
      <c r="Q1247" s="36" t="e">
        <f ca="1">MATCH(LEFT(OFFSET(Lists!$Q$2,MATCH(E1247,Lists!$R$3:$R$19,0)+1,0),4),Lists!$S$3:$S$640,1)</f>
        <v>#N/A</v>
      </c>
      <c r="R1247" s="36" t="e">
        <f ca="1">LEFT(OFFSET(Lists!$S$2,P1247-1+MATCH(F1247,OFFSET(Lists!$T$3,P1247-1,0,Q1247-P1247+1),0),0),6)</f>
        <v>#N/A</v>
      </c>
      <c r="S1247" s="36" t="e">
        <f ca="1">VLOOKUP(R1247,Lists!B:D,3,FALSE)</f>
        <v>#N/A</v>
      </c>
      <c r="T1247" s="36" t="str">
        <f>IF(F1247&lt;&gt;"",MATCH(R1247,'Maximum minutes'!B:B,0),"")</f>
        <v/>
      </c>
      <c r="U1247" s="36">
        <f ca="1">IF(F1247&lt;&gt;"",COUNTA(OFFSET('Maximum minutes'!$C$1,'Annexe A1 Cours'!T1247,0,1,50)),0)</f>
        <v>0</v>
      </c>
      <c r="V1247" s="37">
        <f ca="1">IFERROR(OFFSET('Maximum minutes'!$C$1,T1247+1,-1+MATCH(G1247,OFFSET('Maximum minutes'!$C$1,T1247-1,0,1,50),0)),0)</f>
        <v>0</v>
      </c>
      <c r="W1247" s="38">
        <f t="shared" ca="1" si="38"/>
        <v>0</v>
      </c>
    </row>
    <row r="1248" spans="1:23" s="36" customFormat="1" ht="18.75">
      <c r="A1248" s="34"/>
      <c r="B1248" s="39"/>
      <c r="C1248" s="39"/>
      <c r="D1248" s="35"/>
      <c r="E1248" s="40"/>
      <c r="F1248" s="39"/>
      <c r="G1248" s="39"/>
      <c r="H1248" s="39"/>
      <c r="I1248" s="34"/>
      <c r="J1248" s="34"/>
      <c r="K1248" s="34"/>
      <c r="L1248" s="34"/>
      <c r="M1248" s="43" t="str">
        <f ca="1">IFERROR(OFFSET('Maximum minutes'!$C$1,T1248,MATCH(IF(G1248&lt;&gt;"",G1248,F1248),OFFSET('Maximum minutes'!$C$1,T1248-1,0,1,U1248+1),0)-1)*IF(OR(ISNUMBER(J1248),J1248="sans examen"),1,0)*IF(W1248&lt;MinDate,1,0),"")</f>
        <v/>
      </c>
      <c r="N1248" s="36">
        <f t="shared" ca="1" si="39"/>
        <v>0</v>
      </c>
      <c r="O1248" s="36" t="e">
        <f ca="1">LEFT(OFFSET(Lists!$Q$2,MATCH(E1248,Lists!$R$3:$R$19,0),0),4)</f>
        <v>#N/A</v>
      </c>
      <c r="P1248" s="36" t="e">
        <f ca="1">MATCH(O1248,Lists!$S$2:$S$640,1)</f>
        <v>#N/A</v>
      </c>
      <c r="Q1248" s="36" t="e">
        <f ca="1">MATCH(LEFT(OFFSET(Lists!$Q$2,MATCH(E1248,Lists!$R$3:$R$19,0)+1,0),4),Lists!$S$3:$S$640,1)</f>
        <v>#N/A</v>
      </c>
      <c r="R1248" s="36" t="e">
        <f ca="1">LEFT(OFFSET(Lists!$S$2,P1248-1+MATCH(F1248,OFFSET(Lists!$T$3,P1248-1,0,Q1248-P1248+1),0),0),6)</f>
        <v>#N/A</v>
      </c>
      <c r="S1248" s="36" t="e">
        <f ca="1">VLOOKUP(R1248,Lists!B:D,3,FALSE)</f>
        <v>#N/A</v>
      </c>
      <c r="T1248" s="36" t="str">
        <f>IF(F1248&lt;&gt;"",MATCH(R1248,'Maximum minutes'!B:B,0),"")</f>
        <v/>
      </c>
      <c r="U1248" s="36">
        <f ca="1">IF(F1248&lt;&gt;"",COUNTA(OFFSET('Maximum minutes'!$C$1,'Annexe A1 Cours'!T1248,0,1,50)),0)</f>
        <v>0</v>
      </c>
      <c r="V1248" s="37">
        <f ca="1">IFERROR(OFFSET('Maximum minutes'!$C$1,T1248+1,-1+MATCH(G1248,OFFSET('Maximum minutes'!$C$1,T1248-1,0,1,50),0)),0)</f>
        <v>0</v>
      </c>
      <c r="W1248" s="38">
        <f t="shared" ca="1" si="38"/>
        <v>0</v>
      </c>
    </row>
    <row r="1249" spans="1:23" s="36" customFormat="1" ht="18.75">
      <c r="A1249" s="34"/>
      <c r="B1249" s="39"/>
      <c r="C1249" s="39"/>
      <c r="D1249" s="35"/>
      <c r="E1249" s="40"/>
      <c r="F1249" s="39"/>
      <c r="G1249" s="39"/>
      <c r="H1249" s="39"/>
      <c r="I1249" s="34"/>
      <c r="J1249" s="34"/>
      <c r="K1249" s="34"/>
      <c r="L1249" s="34"/>
      <c r="M1249" s="43" t="str">
        <f ca="1">IFERROR(OFFSET('Maximum minutes'!$C$1,T1249,MATCH(IF(G1249&lt;&gt;"",G1249,F1249),OFFSET('Maximum minutes'!$C$1,T1249-1,0,1,U1249+1),0)-1)*IF(OR(ISNUMBER(J1249),J1249="sans examen"),1,0)*IF(W1249&lt;MinDate,1,0),"")</f>
        <v/>
      </c>
      <c r="N1249" s="36">
        <f t="shared" ca="1" si="39"/>
        <v>0</v>
      </c>
      <c r="O1249" s="36" t="e">
        <f ca="1">LEFT(OFFSET(Lists!$Q$2,MATCH(E1249,Lists!$R$3:$R$19,0),0),4)</f>
        <v>#N/A</v>
      </c>
      <c r="P1249" s="36" t="e">
        <f ca="1">MATCH(O1249,Lists!$S$2:$S$640,1)</f>
        <v>#N/A</v>
      </c>
      <c r="Q1249" s="36" t="e">
        <f ca="1">MATCH(LEFT(OFFSET(Lists!$Q$2,MATCH(E1249,Lists!$R$3:$R$19,0)+1,0),4),Lists!$S$3:$S$640,1)</f>
        <v>#N/A</v>
      </c>
      <c r="R1249" s="36" t="e">
        <f ca="1">LEFT(OFFSET(Lists!$S$2,P1249-1+MATCH(F1249,OFFSET(Lists!$T$3,P1249-1,0,Q1249-P1249+1),0),0),6)</f>
        <v>#N/A</v>
      </c>
      <c r="S1249" s="36" t="e">
        <f ca="1">VLOOKUP(R1249,Lists!B:D,3,FALSE)</f>
        <v>#N/A</v>
      </c>
      <c r="T1249" s="36" t="str">
        <f>IF(F1249&lt;&gt;"",MATCH(R1249,'Maximum minutes'!B:B,0),"")</f>
        <v/>
      </c>
      <c r="U1249" s="36">
        <f ca="1">IF(F1249&lt;&gt;"",COUNTA(OFFSET('Maximum minutes'!$C$1,'Annexe A1 Cours'!T1249,0,1,50)),0)</f>
        <v>0</v>
      </c>
      <c r="V1249" s="37">
        <f ca="1">IFERROR(OFFSET('Maximum minutes'!$C$1,T1249+1,-1+MATCH(G1249,OFFSET('Maximum minutes'!$C$1,T1249-1,0,1,50),0)),0)</f>
        <v>0</v>
      </c>
      <c r="W1249" s="38">
        <f t="shared" ca="1" si="38"/>
        <v>0</v>
      </c>
    </row>
    <row r="1250" spans="1:23" s="36" customFormat="1" ht="18.75">
      <c r="A1250" s="34"/>
      <c r="B1250" s="39"/>
      <c r="C1250" s="39"/>
      <c r="D1250" s="35"/>
      <c r="E1250" s="40"/>
      <c r="F1250" s="39"/>
      <c r="G1250" s="39"/>
      <c r="H1250" s="39"/>
      <c r="I1250" s="34"/>
      <c r="J1250" s="34"/>
      <c r="K1250" s="34"/>
      <c r="L1250" s="34"/>
      <c r="M1250" s="43" t="str">
        <f ca="1">IFERROR(OFFSET('Maximum minutes'!$C$1,T1250,MATCH(IF(G1250&lt;&gt;"",G1250,F1250),OFFSET('Maximum minutes'!$C$1,T1250-1,0,1,U1250+1),0)-1)*IF(OR(ISNUMBER(J1250),J1250="sans examen"),1,0)*IF(W1250&lt;MinDate,1,0),"")</f>
        <v/>
      </c>
      <c r="N1250" s="36">
        <f t="shared" ca="1" si="39"/>
        <v>0</v>
      </c>
      <c r="O1250" s="36" t="e">
        <f ca="1">LEFT(OFFSET(Lists!$Q$2,MATCH(E1250,Lists!$R$3:$R$19,0),0),4)</f>
        <v>#N/A</v>
      </c>
      <c r="P1250" s="36" t="e">
        <f ca="1">MATCH(O1250,Lists!$S$2:$S$640,1)</f>
        <v>#N/A</v>
      </c>
      <c r="Q1250" s="36" t="e">
        <f ca="1">MATCH(LEFT(OFFSET(Lists!$Q$2,MATCH(E1250,Lists!$R$3:$R$19,0)+1,0),4),Lists!$S$3:$S$640,1)</f>
        <v>#N/A</v>
      </c>
      <c r="R1250" s="36" t="e">
        <f ca="1">LEFT(OFFSET(Lists!$S$2,P1250-1+MATCH(F1250,OFFSET(Lists!$T$3,P1250-1,0,Q1250-P1250+1),0),0),6)</f>
        <v>#N/A</v>
      </c>
      <c r="S1250" s="36" t="e">
        <f ca="1">VLOOKUP(R1250,Lists!B:D,3,FALSE)</f>
        <v>#N/A</v>
      </c>
      <c r="T1250" s="36" t="str">
        <f>IF(F1250&lt;&gt;"",MATCH(R1250,'Maximum minutes'!B:B,0),"")</f>
        <v/>
      </c>
      <c r="U1250" s="36">
        <f ca="1">IF(F1250&lt;&gt;"",COUNTA(OFFSET('Maximum minutes'!$C$1,'Annexe A1 Cours'!T1250,0,1,50)),0)</f>
        <v>0</v>
      </c>
      <c r="V1250" s="37">
        <f ca="1">IFERROR(OFFSET('Maximum minutes'!$C$1,T1250+1,-1+MATCH(G1250,OFFSET('Maximum minutes'!$C$1,T1250-1,0,1,50),0)),0)</f>
        <v>0</v>
      </c>
      <c r="W1250" s="38">
        <f t="shared" ca="1" si="38"/>
        <v>0</v>
      </c>
    </row>
    <row r="1251" spans="1:23" s="36" customFormat="1" ht="18.75">
      <c r="A1251" s="34"/>
      <c r="B1251" s="39"/>
      <c r="C1251" s="39"/>
      <c r="D1251" s="35"/>
      <c r="E1251" s="40"/>
      <c r="F1251" s="39"/>
      <c r="G1251" s="39"/>
      <c r="H1251" s="39"/>
      <c r="I1251" s="34"/>
      <c r="J1251" s="34"/>
      <c r="K1251" s="34"/>
      <c r="L1251" s="34"/>
      <c r="M1251" s="43" t="str">
        <f ca="1">IFERROR(OFFSET('Maximum minutes'!$C$1,T1251,MATCH(IF(G1251&lt;&gt;"",G1251,F1251),OFFSET('Maximum minutes'!$C$1,T1251-1,0,1,U1251+1),0)-1)*IF(OR(ISNUMBER(J1251),J1251="sans examen"),1,0)*IF(W1251&lt;MinDate,1,0),"")</f>
        <v/>
      </c>
      <c r="N1251" s="36">
        <f t="shared" ca="1" si="39"/>
        <v>0</v>
      </c>
      <c r="O1251" s="36" t="e">
        <f ca="1">LEFT(OFFSET(Lists!$Q$2,MATCH(E1251,Lists!$R$3:$R$19,0),0),4)</f>
        <v>#N/A</v>
      </c>
      <c r="P1251" s="36" t="e">
        <f ca="1">MATCH(O1251,Lists!$S$2:$S$640,1)</f>
        <v>#N/A</v>
      </c>
      <c r="Q1251" s="36" t="e">
        <f ca="1">MATCH(LEFT(OFFSET(Lists!$Q$2,MATCH(E1251,Lists!$R$3:$R$19,0)+1,0),4),Lists!$S$3:$S$640,1)</f>
        <v>#N/A</v>
      </c>
      <c r="R1251" s="36" t="e">
        <f ca="1">LEFT(OFFSET(Lists!$S$2,P1251-1+MATCH(F1251,OFFSET(Lists!$T$3,P1251-1,0,Q1251-P1251+1),0),0),6)</f>
        <v>#N/A</v>
      </c>
      <c r="S1251" s="36" t="e">
        <f ca="1">VLOOKUP(R1251,Lists!B:D,3,FALSE)</f>
        <v>#N/A</v>
      </c>
      <c r="T1251" s="36" t="str">
        <f>IF(F1251&lt;&gt;"",MATCH(R1251,'Maximum minutes'!B:B,0),"")</f>
        <v/>
      </c>
      <c r="U1251" s="36">
        <f ca="1">IF(F1251&lt;&gt;"",COUNTA(OFFSET('Maximum minutes'!$C$1,'Annexe A1 Cours'!T1251,0,1,50)),0)</f>
        <v>0</v>
      </c>
      <c r="V1251" s="37">
        <f ca="1">IFERROR(OFFSET('Maximum minutes'!$C$1,T1251+1,-1+MATCH(G1251,OFFSET('Maximum minutes'!$C$1,T1251-1,0,1,50),0)),0)</f>
        <v>0</v>
      </c>
      <c r="W1251" s="38">
        <f t="shared" ca="1" si="38"/>
        <v>0</v>
      </c>
    </row>
    <row r="1252" spans="1:23" s="36" customFormat="1" ht="18.75">
      <c r="A1252" s="34"/>
      <c r="B1252" s="39"/>
      <c r="C1252" s="39"/>
      <c r="D1252" s="35"/>
      <c r="E1252" s="40"/>
      <c r="F1252" s="39"/>
      <c r="G1252" s="39"/>
      <c r="H1252" s="39"/>
      <c r="I1252" s="34"/>
      <c r="J1252" s="34"/>
      <c r="K1252" s="34"/>
      <c r="L1252" s="34"/>
      <c r="M1252" s="43" t="str">
        <f ca="1">IFERROR(OFFSET('Maximum minutes'!$C$1,T1252,MATCH(IF(G1252&lt;&gt;"",G1252,F1252),OFFSET('Maximum minutes'!$C$1,T1252-1,0,1,U1252+1),0)-1)*IF(OR(ISNUMBER(J1252),J1252="sans examen"),1,0)*IF(W1252&lt;MinDate,1,0),"")</f>
        <v/>
      </c>
      <c r="N1252" s="36">
        <f t="shared" ca="1" si="39"/>
        <v>0</v>
      </c>
      <c r="O1252" s="36" t="e">
        <f ca="1">LEFT(OFFSET(Lists!$Q$2,MATCH(E1252,Lists!$R$3:$R$19,0),0),4)</f>
        <v>#N/A</v>
      </c>
      <c r="P1252" s="36" t="e">
        <f ca="1">MATCH(O1252,Lists!$S$2:$S$640,1)</f>
        <v>#N/A</v>
      </c>
      <c r="Q1252" s="36" t="e">
        <f ca="1">MATCH(LEFT(OFFSET(Lists!$Q$2,MATCH(E1252,Lists!$R$3:$R$19,0)+1,0),4),Lists!$S$3:$S$640,1)</f>
        <v>#N/A</v>
      </c>
      <c r="R1252" s="36" t="e">
        <f ca="1">LEFT(OFFSET(Lists!$S$2,P1252-1+MATCH(F1252,OFFSET(Lists!$T$3,P1252-1,0,Q1252-P1252+1),0),0),6)</f>
        <v>#N/A</v>
      </c>
      <c r="S1252" s="36" t="e">
        <f ca="1">VLOOKUP(R1252,Lists!B:D,3,FALSE)</f>
        <v>#N/A</v>
      </c>
      <c r="T1252" s="36" t="str">
        <f>IF(F1252&lt;&gt;"",MATCH(R1252,'Maximum minutes'!B:B,0),"")</f>
        <v/>
      </c>
      <c r="U1252" s="36">
        <f ca="1">IF(F1252&lt;&gt;"",COUNTA(OFFSET('Maximum minutes'!$C$1,'Annexe A1 Cours'!T1252,0,1,50)),0)</f>
        <v>0</v>
      </c>
      <c r="V1252" s="37">
        <f ca="1">IFERROR(OFFSET('Maximum minutes'!$C$1,T1252+1,-1+MATCH(G1252,OFFSET('Maximum minutes'!$C$1,T1252-1,0,1,50),0)),0)</f>
        <v>0</v>
      </c>
      <c r="W1252" s="38">
        <f t="shared" ca="1" si="38"/>
        <v>0</v>
      </c>
    </row>
    <row r="1253" spans="1:23" s="36" customFormat="1" ht="18.75">
      <c r="A1253" s="34"/>
      <c r="B1253" s="39"/>
      <c r="C1253" s="39"/>
      <c r="D1253" s="35"/>
      <c r="E1253" s="40"/>
      <c r="F1253" s="39"/>
      <c r="G1253" s="39"/>
      <c r="H1253" s="39"/>
      <c r="I1253" s="34"/>
      <c r="J1253" s="34"/>
      <c r="K1253" s="34"/>
      <c r="L1253" s="34"/>
      <c r="M1253" s="43" t="str">
        <f ca="1">IFERROR(OFFSET('Maximum minutes'!$C$1,T1253,MATCH(IF(G1253&lt;&gt;"",G1253,F1253),OFFSET('Maximum minutes'!$C$1,T1253-1,0,1,U1253+1),0)-1)*IF(OR(ISNUMBER(J1253),J1253="sans examen"),1,0)*IF(W1253&lt;MinDate,1,0),"")</f>
        <v/>
      </c>
      <c r="N1253" s="36">
        <f t="shared" ca="1" si="39"/>
        <v>0</v>
      </c>
      <c r="O1253" s="36" t="e">
        <f ca="1">LEFT(OFFSET(Lists!$Q$2,MATCH(E1253,Lists!$R$3:$R$19,0),0),4)</f>
        <v>#N/A</v>
      </c>
      <c r="P1253" s="36" t="e">
        <f ca="1">MATCH(O1253,Lists!$S$2:$S$640,1)</f>
        <v>#N/A</v>
      </c>
      <c r="Q1253" s="36" t="e">
        <f ca="1">MATCH(LEFT(OFFSET(Lists!$Q$2,MATCH(E1253,Lists!$R$3:$R$19,0)+1,0),4),Lists!$S$3:$S$640,1)</f>
        <v>#N/A</v>
      </c>
      <c r="R1253" s="36" t="e">
        <f ca="1">LEFT(OFFSET(Lists!$S$2,P1253-1+MATCH(F1253,OFFSET(Lists!$T$3,P1253-1,0,Q1253-P1253+1),0),0),6)</f>
        <v>#N/A</v>
      </c>
      <c r="S1253" s="36" t="e">
        <f ca="1">VLOOKUP(R1253,Lists!B:D,3,FALSE)</f>
        <v>#N/A</v>
      </c>
      <c r="T1253" s="36" t="str">
        <f>IF(F1253&lt;&gt;"",MATCH(R1253,'Maximum minutes'!B:B,0),"")</f>
        <v/>
      </c>
      <c r="U1253" s="36">
        <f ca="1">IF(F1253&lt;&gt;"",COUNTA(OFFSET('Maximum minutes'!$C$1,'Annexe A1 Cours'!T1253,0,1,50)),0)</f>
        <v>0</v>
      </c>
      <c r="V1253" s="37">
        <f ca="1">IFERROR(OFFSET('Maximum minutes'!$C$1,T1253+1,-1+MATCH(G1253,OFFSET('Maximum minutes'!$C$1,T1253-1,0,1,50),0)),0)</f>
        <v>0</v>
      </c>
      <c r="W1253" s="38">
        <f t="shared" ca="1" si="38"/>
        <v>0</v>
      </c>
    </row>
    <row r="1254" spans="1:23" s="36" customFormat="1" ht="18.75">
      <c r="A1254" s="34"/>
      <c r="B1254" s="39"/>
      <c r="C1254" s="39"/>
      <c r="D1254" s="35"/>
      <c r="E1254" s="40"/>
      <c r="F1254" s="39"/>
      <c r="G1254" s="39"/>
      <c r="H1254" s="39"/>
      <c r="I1254" s="34"/>
      <c r="J1254" s="34"/>
      <c r="K1254" s="34"/>
      <c r="L1254" s="34"/>
      <c r="M1254" s="43" t="str">
        <f ca="1">IFERROR(OFFSET('Maximum minutes'!$C$1,T1254,MATCH(IF(G1254&lt;&gt;"",G1254,F1254),OFFSET('Maximum minutes'!$C$1,T1254-1,0,1,U1254+1),0)-1)*IF(OR(ISNUMBER(J1254),J1254="sans examen"),1,0)*IF(W1254&lt;MinDate,1,0),"")</f>
        <v/>
      </c>
      <c r="N1254" s="36">
        <f t="shared" ca="1" si="39"/>
        <v>0</v>
      </c>
      <c r="O1254" s="36" t="e">
        <f ca="1">LEFT(OFFSET(Lists!$Q$2,MATCH(E1254,Lists!$R$3:$R$19,0),0),4)</f>
        <v>#N/A</v>
      </c>
      <c r="P1254" s="36" t="e">
        <f ca="1">MATCH(O1254,Lists!$S$2:$S$640,1)</f>
        <v>#N/A</v>
      </c>
      <c r="Q1254" s="36" t="e">
        <f ca="1">MATCH(LEFT(OFFSET(Lists!$Q$2,MATCH(E1254,Lists!$R$3:$R$19,0)+1,0),4),Lists!$S$3:$S$640,1)</f>
        <v>#N/A</v>
      </c>
      <c r="R1254" s="36" t="e">
        <f ca="1">LEFT(OFFSET(Lists!$S$2,P1254-1+MATCH(F1254,OFFSET(Lists!$T$3,P1254-1,0,Q1254-P1254+1),0),0),6)</f>
        <v>#N/A</v>
      </c>
      <c r="S1254" s="36" t="e">
        <f ca="1">VLOOKUP(R1254,Lists!B:D,3,FALSE)</f>
        <v>#N/A</v>
      </c>
      <c r="T1254" s="36" t="str">
        <f>IF(F1254&lt;&gt;"",MATCH(R1254,'Maximum minutes'!B:B,0),"")</f>
        <v/>
      </c>
      <c r="U1254" s="36">
        <f ca="1">IF(F1254&lt;&gt;"",COUNTA(OFFSET('Maximum minutes'!$C$1,'Annexe A1 Cours'!T1254,0,1,50)),0)</f>
        <v>0</v>
      </c>
      <c r="V1254" s="37">
        <f ca="1">IFERROR(OFFSET('Maximum minutes'!$C$1,T1254+1,-1+MATCH(G1254,OFFSET('Maximum minutes'!$C$1,T1254-1,0,1,50),0)),0)</f>
        <v>0</v>
      </c>
      <c r="W1254" s="38">
        <f t="shared" ca="1" si="38"/>
        <v>0</v>
      </c>
    </row>
    <row r="1255" spans="1:23" s="36" customFormat="1" ht="18.75">
      <c r="A1255" s="34"/>
      <c r="B1255" s="39"/>
      <c r="C1255" s="39"/>
      <c r="D1255" s="35"/>
      <c r="E1255" s="40"/>
      <c r="F1255" s="39"/>
      <c r="G1255" s="39"/>
      <c r="H1255" s="39"/>
      <c r="I1255" s="34"/>
      <c r="J1255" s="34"/>
      <c r="K1255" s="34"/>
      <c r="L1255" s="34"/>
      <c r="M1255" s="43" t="str">
        <f ca="1">IFERROR(OFFSET('Maximum minutes'!$C$1,T1255,MATCH(IF(G1255&lt;&gt;"",G1255,F1255),OFFSET('Maximum minutes'!$C$1,T1255-1,0,1,U1255+1),0)-1)*IF(OR(ISNUMBER(J1255),J1255="sans examen"),1,0)*IF(W1255&lt;MinDate,1,0),"")</f>
        <v/>
      </c>
      <c r="N1255" s="36">
        <f t="shared" ca="1" si="39"/>
        <v>0</v>
      </c>
      <c r="O1255" s="36" t="e">
        <f ca="1">LEFT(OFFSET(Lists!$Q$2,MATCH(E1255,Lists!$R$3:$R$19,0),0),4)</f>
        <v>#N/A</v>
      </c>
      <c r="P1255" s="36" t="e">
        <f ca="1">MATCH(O1255,Lists!$S$2:$S$640,1)</f>
        <v>#N/A</v>
      </c>
      <c r="Q1255" s="36" t="e">
        <f ca="1">MATCH(LEFT(OFFSET(Lists!$Q$2,MATCH(E1255,Lists!$R$3:$R$19,0)+1,0),4),Lists!$S$3:$S$640,1)</f>
        <v>#N/A</v>
      </c>
      <c r="R1255" s="36" t="e">
        <f ca="1">LEFT(OFFSET(Lists!$S$2,P1255-1+MATCH(F1255,OFFSET(Lists!$T$3,P1255-1,0,Q1255-P1255+1),0),0),6)</f>
        <v>#N/A</v>
      </c>
      <c r="S1255" s="36" t="e">
        <f ca="1">VLOOKUP(R1255,Lists!B:D,3,FALSE)</f>
        <v>#N/A</v>
      </c>
      <c r="T1255" s="36" t="str">
        <f>IF(F1255&lt;&gt;"",MATCH(R1255,'Maximum minutes'!B:B,0),"")</f>
        <v/>
      </c>
      <c r="U1255" s="36">
        <f ca="1">IF(F1255&lt;&gt;"",COUNTA(OFFSET('Maximum minutes'!$C$1,'Annexe A1 Cours'!T1255,0,1,50)),0)</f>
        <v>0</v>
      </c>
      <c r="V1255" s="37">
        <f ca="1">IFERROR(OFFSET('Maximum minutes'!$C$1,T1255+1,-1+MATCH(G1255,OFFSET('Maximum minutes'!$C$1,T1255-1,0,1,50),0)),0)</f>
        <v>0</v>
      </c>
      <c r="W1255" s="38">
        <f t="shared" ca="1" si="38"/>
        <v>0</v>
      </c>
    </row>
    <row r="1256" spans="1:23" s="36" customFormat="1" ht="18.75">
      <c r="A1256" s="34"/>
      <c r="B1256" s="39"/>
      <c r="C1256" s="39"/>
      <c r="D1256" s="35"/>
      <c r="E1256" s="40"/>
      <c r="F1256" s="39"/>
      <c r="G1256" s="39"/>
      <c r="H1256" s="39"/>
      <c r="I1256" s="34"/>
      <c r="J1256" s="34"/>
      <c r="K1256" s="34"/>
      <c r="L1256" s="34"/>
      <c r="M1256" s="43" t="str">
        <f ca="1">IFERROR(OFFSET('Maximum minutes'!$C$1,T1256,MATCH(IF(G1256&lt;&gt;"",G1256,F1256),OFFSET('Maximum minutes'!$C$1,T1256-1,0,1,U1256+1),0)-1)*IF(OR(ISNUMBER(J1256),J1256="sans examen"),1,0)*IF(W1256&lt;MinDate,1,0),"")</f>
        <v/>
      </c>
      <c r="N1256" s="36">
        <f t="shared" ca="1" si="39"/>
        <v>0</v>
      </c>
      <c r="O1256" s="36" t="e">
        <f ca="1">LEFT(OFFSET(Lists!$Q$2,MATCH(E1256,Lists!$R$3:$R$19,0),0),4)</f>
        <v>#N/A</v>
      </c>
      <c r="P1256" s="36" t="e">
        <f ca="1">MATCH(O1256,Lists!$S$2:$S$640,1)</f>
        <v>#N/A</v>
      </c>
      <c r="Q1256" s="36" t="e">
        <f ca="1">MATCH(LEFT(OFFSET(Lists!$Q$2,MATCH(E1256,Lists!$R$3:$R$19,0)+1,0),4),Lists!$S$3:$S$640,1)</f>
        <v>#N/A</v>
      </c>
      <c r="R1256" s="36" t="e">
        <f ca="1">LEFT(OFFSET(Lists!$S$2,P1256-1+MATCH(F1256,OFFSET(Lists!$T$3,P1256-1,0,Q1256-P1256+1),0),0),6)</f>
        <v>#N/A</v>
      </c>
      <c r="S1256" s="36" t="e">
        <f ca="1">VLOOKUP(R1256,Lists!B:D,3,FALSE)</f>
        <v>#N/A</v>
      </c>
      <c r="T1256" s="36" t="str">
        <f>IF(F1256&lt;&gt;"",MATCH(R1256,'Maximum minutes'!B:B,0),"")</f>
        <v/>
      </c>
      <c r="U1256" s="36">
        <f ca="1">IF(F1256&lt;&gt;"",COUNTA(OFFSET('Maximum minutes'!$C$1,'Annexe A1 Cours'!T1256,0,1,50)),0)</f>
        <v>0</v>
      </c>
      <c r="V1256" s="37">
        <f ca="1">IFERROR(OFFSET('Maximum minutes'!$C$1,T1256+1,-1+MATCH(G1256,OFFSET('Maximum minutes'!$C$1,T1256-1,0,1,50),0)),0)</f>
        <v>0</v>
      </c>
      <c r="W1256" s="38">
        <f t="shared" ca="1" si="38"/>
        <v>0</v>
      </c>
    </row>
    <row r="1257" spans="1:23" s="36" customFormat="1" ht="18.75">
      <c r="A1257" s="34"/>
      <c r="B1257" s="39"/>
      <c r="C1257" s="39"/>
      <c r="D1257" s="35"/>
      <c r="E1257" s="40"/>
      <c r="F1257" s="39"/>
      <c r="G1257" s="39"/>
      <c r="H1257" s="39"/>
      <c r="I1257" s="34"/>
      <c r="J1257" s="34"/>
      <c r="K1257" s="34"/>
      <c r="L1257" s="34"/>
      <c r="M1257" s="43" t="str">
        <f ca="1">IFERROR(OFFSET('Maximum minutes'!$C$1,T1257,MATCH(IF(G1257&lt;&gt;"",G1257,F1257),OFFSET('Maximum minutes'!$C$1,T1257-1,0,1,U1257+1),0)-1)*IF(OR(ISNUMBER(J1257),J1257="sans examen"),1,0)*IF(W1257&lt;MinDate,1,0),"")</f>
        <v/>
      </c>
      <c r="N1257" s="36">
        <f t="shared" ca="1" si="39"/>
        <v>0</v>
      </c>
      <c r="O1257" s="36" t="e">
        <f ca="1">LEFT(OFFSET(Lists!$Q$2,MATCH(E1257,Lists!$R$3:$R$19,0),0),4)</f>
        <v>#N/A</v>
      </c>
      <c r="P1257" s="36" t="e">
        <f ca="1">MATCH(O1257,Lists!$S$2:$S$640,1)</f>
        <v>#N/A</v>
      </c>
      <c r="Q1257" s="36" t="e">
        <f ca="1">MATCH(LEFT(OFFSET(Lists!$Q$2,MATCH(E1257,Lists!$R$3:$R$19,0)+1,0),4),Lists!$S$3:$S$640,1)</f>
        <v>#N/A</v>
      </c>
      <c r="R1257" s="36" t="e">
        <f ca="1">LEFT(OFFSET(Lists!$S$2,P1257-1+MATCH(F1257,OFFSET(Lists!$T$3,P1257-1,0,Q1257-P1257+1),0),0),6)</f>
        <v>#N/A</v>
      </c>
      <c r="S1257" s="36" t="e">
        <f ca="1">VLOOKUP(R1257,Lists!B:D,3,FALSE)</f>
        <v>#N/A</v>
      </c>
      <c r="T1257" s="36" t="str">
        <f>IF(F1257&lt;&gt;"",MATCH(R1257,'Maximum minutes'!B:B,0),"")</f>
        <v/>
      </c>
      <c r="U1257" s="36">
        <f ca="1">IF(F1257&lt;&gt;"",COUNTA(OFFSET('Maximum minutes'!$C$1,'Annexe A1 Cours'!T1257,0,1,50)),0)</f>
        <v>0</v>
      </c>
      <c r="V1257" s="37">
        <f ca="1">IFERROR(OFFSET('Maximum minutes'!$C$1,T1257+1,-1+MATCH(G1257,OFFSET('Maximum minutes'!$C$1,T1257-1,0,1,50),0)),0)</f>
        <v>0</v>
      </c>
      <c r="W1257" s="38">
        <f t="shared" ca="1" si="38"/>
        <v>0</v>
      </c>
    </row>
    <row r="1258" spans="1:23" s="36" customFormat="1" ht="18.75">
      <c r="A1258" s="34"/>
      <c r="B1258" s="39"/>
      <c r="C1258" s="39"/>
      <c r="D1258" s="35"/>
      <c r="E1258" s="40"/>
      <c r="F1258" s="39"/>
      <c r="G1258" s="39"/>
      <c r="H1258" s="39"/>
      <c r="I1258" s="34"/>
      <c r="J1258" s="34"/>
      <c r="K1258" s="34"/>
      <c r="L1258" s="34"/>
      <c r="M1258" s="43" t="str">
        <f ca="1">IFERROR(OFFSET('Maximum minutes'!$C$1,T1258,MATCH(IF(G1258&lt;&gt;"",G1258,F1258),OFFSET('Maximum minutes'!$C$1,T1258-1,0,1,U1258+1),0)-1)*IF(OR(ISNUMBER(J1258),J1258="sans examen"),1,0)*IF(W1258&lt;MinDate,1,0),"")</f>
        <v/>
      </c>
      <c r="N1258" s="36">
        <f t="shared" ca="1" si="39"/>
        <v>0</v>
      </c>
      <c r="O1258" s="36" t="e">
        <f ca="1">LEFT(OFFSET(Lists!$Q$2,MATCH(E1258,Lists!$R$3:$R$19,0),0),4)</f>
        <v>#N/A</v>
      </c>
      <c r="P1258" s="36" t="e">
        <f ca="1">MATCH(O1258,Lists!$S$2:$S$640,1)</f>
        <v>#N/A</v>
      </c>
      <c r="Q1258" s="36" t="e">
        <f ca="1">MATCH(LEFT(OFFSET(Lists!$Q$2,MATCH(E1258,Lists!$R$3:$R$19,0)+1,0),4),Lists!$S$3:$S$640,1)</f>
        <v>#N/A</v>
      </c>
      <c r="R1258" s="36" t="e">
        <f ca="1">LEFT(OFFSET(Lists!$S$2,P1258-1+MATCH(F1258,OFFSET(Lists!$T$3,P1258-1,0,Q1258-P1258+1),0),0),6)</f>
        <v>#N/A</v>
      </c>
      <c r="S1258" s="36" t="e">
        <f ca="1">VLOOKUP(R1258,Lists!B:D,3,FALSE)</f>
        <v>#N/A</v>
      </c>
      <c r="T1258" s="36" t="str">
        <f>IF(F1258&lt;&gt;"",MATCH(R1258,'Maximum minutes'!B:B,0),"")</f>
        <v/>
      </c>
      <c r="U1258" s="36">
        <f ca="1">IF(F1258&lt;&gt;"",COUNTA(OFFSET('Maximum minutes'!$C$1,'Annexe A1 Cours'!T1258,0,1,50)),0)</f>
        <v>0</v>
      </c>
      <c r="V1258" s="37">
        <f ca="1">IFERROR(OFFSET('Maximum minutes'!$C$1,T1258+1,-1+MATCH(G1258,OFFSET('Maximum minutes'!$C$1,T1258-1,0,1,50),0)),0)</f>
        <v>0</v>
      </c>
      <c r="W1258" s="38">
        <f t="shared" ca="1" si="38"/>
        <v>0</v>
      </c>
    </row>
    <row r="1259" spans="1:23" s="36" customFormat="1" ht="18.75">
      <c r="A1259" s="34"/>
      <c r="B1259" s="39"/>
      <c r="C1259" s="39"/>
      <c r="D1259" s="35"/>
      <c r="E1259" s="40"/>
      <c r="F1259" s="39"/>
      <c r="G1259" s="39"/>
      <c r="H1259" s="39"/>
      <c r="I1259" s="34"/>
      <c r="J1259" s="34"/>
      <c r="K1259" s="34"/>
      <c r="L1259" s="34"/>
      <c r="M1259" s="43" t="str">
        <f ca="1">IFERROR(OFFSET('Maximum minutes'!$C$1,T1259,MATCH(IF(G1259&lt;&gt;"",G1259,F1259),OFFSET('Maximum minutes'!$C$1,T1259-1,0,1,U1259+1),0)-1)*IF(OR(ISNUMBER(J1259),J1259="sans examen"),1,0)*IF(W1259&lt;MinDate,1,0),"")</f>
        <v/>
      </c>
      <c r="N1259" s="36">
        <f t="shared" ca="1" si="39"/>
        <v>0</v>
      </c>
      <c r="O1259" s="36" t="e">
        <f ca="1">LEFT(OFFSET(Lists!$Q$2,MATCH(E1259,Lists!$R$3:$R$19,0),0),4)</f>
        <v>#N/A</v>
      </c>
      <c r="P1259" s="36" t="e">
        <f ca="1">MATCH(O1259,Lists!$S$2:$S$640,1)</f>
        <v>#N/A</v>
      </c>
      <c r="Q1259" s="36" t="e">
        <f ca="1">MATCH(LEFT(OFFSET(Lists!$Q$2,MATCH(E1259,Lists!$R$3:$R$19,0)+1,0),4),Lists!$S$3:$S$640,1)</f>
        <v>#N/A</v>
      </c>
      <c r="R1259" s="36" t="e">
        <f ca="1">LEFT(OFFSET(Lists!$S$2,P1259-1+MATCH(F1259,OFFSET(Lists!$T$3,P1259-1,0,Q1259-P1259+1),0),0),6)</f>
        <v>#N/A</v>
      </c>
      <c r="S1259" s="36" t="e">
        <f ca="1">VLOOKUP(R1259,Lists!B:D,3,FALSE)</f>
        <v>#N/A</v>
      </c>
      <c r="T1259" s="36" t="str">
        <f>IF(F1259&lt;&gt;"",MATCH(R1259,'Maximum minutes'!B:B,0),"")</f>
        <v/>
      </c>
      <c r="U1259" s="36">
        <f ca="1">IF(F1259&lt;&gt;"",COUNTA(OFFSET('Maximum minutes'!$C$1,'Annexe A1 Cours'!T1259,0,1,50)),0)</f>
        <v>0</v>
      </c>
      <c r="V1259" s="37">
        <f ca="1">IFERROR(OFFSET('Maximum minutes'!$C$1,T1259+1,-1+MATCH(G1259,OFFSET('Maximum minutes'!$C$1,T1259-1,0,1,50),0)),0)</f>
        <v>0</v>
      </c>
      <c r="W1259" s="38">
        <f t="shared" ca="1" si="38"/>
        <v>0</v>
      </c>
    </row>
    <row r="1260" spans="1:23" s="36" customFormat="1" ht="18.75">
      <c r="A1260" s="34"/>
      <c r="B1260" s="39"/>
      <c r="C1260" s="39"/>
      <c r="D1260" s="35"/>
      <c r="E1260" s="40"/>
      <c r="F1260" s="39"/>
      <c r="G1260" s="39"/>
      <c r="H1260" s="39"/>
      <c r="I1260" s="34"/>
      <c r="J1260" s="34"/>
      <c r="K1260" s="34"/>
      <c r="L1260" s="34"/>
      <c r="M1260" s="43" t="str">
        <f ca="1">IFERROR(OFFSET('Maximum minutes'!$C$1,T1260,MATCH(IF(G1260&lt;&gt;"",G1260,F1260),OFFSET('Maximum minutes'!$C$1,T1260-1,0,1,U1260+1),0)-1)*IF(OR(ISNUMBER(J1260),J1260="sans examen"),1,0)*IF(W1260&lt;MinDate,1,0),"")</f>
        <v/>
      </c>
      <c r="N1260" s="36">
        <f t="shared" ca="1" si="39"/>
        <v>0</v>
      </c>
      <c r="O1260" s="36" t="e">
        <f ca="1">LEFT(OFFSET(Lists!$Q$2,MATCH(E1260,Lists!$R$3:$R$19,0),0),4)</f>
        <v>#N/A</v>
      </c>
      <c r="P1260" s="36" t="e">
        <f ca="1">MATCH(O1260,Lists!$S$2:$S$640,1)</f>
        <v>#N/A</v>
      </c>
      <c r="Q1260" s="36" t="e">
        <f ca="1">MATCH(LEFT(OFFSET(Lists!$Q$2,MATCH(E1260,Lists!$R$3:$R$19,0)+1,0),4),Lists!$S$3:$S$640,1)</f>
        <v>#N/A</v>
      </c>
      <c r="R1260" s="36" t="e">
        <f ca="1">LEFT(OFFSET(Lists!$S$2,P1260-1+MATCH(F1260,OFFSET(Lists!$T$3,P1260-1,0,Q1260-P1260+1),0),0),6)</f>
        <v>#N/A</v>
      </c>
      <c r="S1260" s="36" t="e">
        <f ca="1">VLOOKUP(R1260,Lists!B:D,3,FALSE)</f>
        <v>#N/A</v>
      </c>
      <c r="T1260" s="36" t="str">
        <f>IF(F1260&lt;&gt;"",MATCH(R1260,'Maximum minutes'!B:B,0),"")</f>
        <v/>
      </c>
      <c r="U1260" s="36">
        <f ca="1">IF(F1260&lt;&gt;"",COUNTA(OFFSET('Maximum minutes'!$C$1,'Annexe A1 Cours'!T1260,0,1,50)),0)</f>
        <v>0</v>
      </c>
      <c r="V1260" s="37">
        <f ca="1">IFERROR(OFFSET('Maximum minutes'!$C$1,T1260+1,-1+MATCH(G1260,OFFSET('Maximum minutes'!$C$1,T1260-1,0,1,50),0)),0)</f>
        <v>0</v>
      </c>
      <c r="W1260" s="38">
        <f t="shared" ca="1" si="38"/>
        <v>0</v>
      </c>
    </row>
    <row r="1261" spans="1:23" s="36" customFormat="1" ht="18.75">
      <c r="A1261" s="34"/>
      <c r="B1261" s="39"/>
      <c r="C1261" s="39"/>
      <c r="D1261" s="35"/>
      <c r="E1261" s="40"/>
      <c r="F1261" s="39"/>
      <c r="G1261" s="39"/>
      <c r="H1261" s="39"/>
      <c r="I1261" s="34"/>
      <c r="J1261" s="34"/>
      <c r="K1261" s="34"/>
      <c r="L1261" s="34"/>
      <c r="M1261" s="43" t="str">
        <f ca="1">IFERROR(OFFSET('Maximum minutes'!$C$1,T1261,MATCH(IF(G1261&lt;&gt;"",G1261,F1261),OFFSET('Maximum minutes'!$C$1,T1261-1,0,1,U1261+1),0)-1)*IF(OR(ISNUMBER(J1261),J1261="sans examen"),1,0)*IF(W1261&lt;MinDate,1,0),"")</f>
        <v/>
      </c>
      <c r="N1261" s="36">
        <f t="shared" ca="1" si="39"/>
        <v>0</v>
      </c>
      <c r="O1261" s="36" t="e">
        <f ca="1">LEFT(OFFSET(Lists!$Q$2,MATCH(E1261,Lists!$R$3:$R$19,0),0),4)</f>
        <v>#N/A</v>
      </c>
      <c r="P1261" s="36" t="e">
        <f ca="1">MATCH(O1261,Lists!$S$2:$S$640,1)</f>
        <v>#N/A</v>
      </c>
      <c r="Q1261" s="36" t="e">
        <f ca="1">MATCH(LEFT(OFFSET(Lists!$Q$2,MATCH(E1261,Lists!$R$3:$R$19,0)+1,0),4),Lists!$S$3:$S$640,1)</f>
        <v>#N/A</v>
      </c>
      <c r="R1261" s="36" t="e">
        <f ca="1">LEFT(OFFSET(Lists!$S$2,P1261-1+MATCH(F1261,OFFSET(Lists!$T$3,P1261-1,0,Q1261-P1261+1),0),0),6)</f>
        <v>#N/A</v>
      </c>
      <c r="S1261" s="36" t="e">
        <f ca="1">VLOOKUP(R1261,Lists!B:D,3,FALSE)</f>
        <v>#N/A</v>
      </c>
      <c r="T1261" s="36" t="str">
        <f>IF(F1261&lt;&gt;"",MATCH(R1261,'Maximum minutes'!B:B,0),"")</f>
        <v/>
      </c>
      <c r="U1261" s="36">
        <f ca="1">IF(F1261&lt;&gt;"",COUNTA(OFFSET('Maximum minutes'!$C$1,'Annexe A1 Cours'!T1261,0,1,50)),0)</f>
        <v>0</v>
      </c>
      <c r="V1261" s="37">
        <f ca="1">IFERROR(OFFSET('Maximum minutes'!$C$1,T1261+1,-1+MATCH(G1261,OFFSET('Maximum minutes'!$C$1,T1261-1,0,1,50),0)),0)</f>
        <v>0</v>
      </c>
      <c r="W1261" s="38">
        <f t="shared" ca="1" si="38"/>
        <v>0</v>
      </c>
    </row>
    <row r="1262" spans="1:23" s="36" customFormat="1" ht="18.75">
      <c r="A1262" s="34"/>
      <c r="B1262" s="39"/>
      <c r="C1262" s="39"/>
      <c r="D1262" s="35"/>
      <c r="E1262" s="40"/>
      <c r="F1262" s="39"/>
      <c r="G1262" s="39"/>
      <c r="H1262" s="39"/>
      <c r="I1262" s="34"/>
      <c r="J1262" s="34"/>
      <c r="K1262" s="34"/>
      <c r="L1262" s="34"/>
      <c r="M1262" s="43" t="str">
        <f ca="1">IFERROR(OFFSET('Maximum minutes'!$C$1,T1262,MATCH(IF(G1262&lt;&gt;"",G1262,F1262),OFFSET('Maximum minutes'!$C$1,T1262-1,0,1,U1262+1),0)-1)*IF(OR(ISNUMBER(J1262),J1262="sans examen"),1,0)*IF(W1262&lt;MinDate,1,0),"")</f>
        <v/>
      </c>
      <c r="N1262" s="36">
        <f t="shared" ca="1" si="39"/>
        <v>0</v>
      </c>
      <c r="O1262" s="36" t="e">
        <f ca="1">LEFT(OFFSET(Lists!$Q$2,MATCH(E1262,Lists!$R$3:$R$19,0),0),4)</f>
        <v>#N/A</v>
      </c>
      <c r="P1262" s="36" t="e">
        <f ca="1">MATCH(O1262,Lists!$S$2:$S$640,1)</f>
        <v>#N/A</v>
      </c>
      <c r="Q1262" s="36" t="e">
        <f ca="1">MATCH(LEFT(OFFSET(Lists!$Q$2,MATCH(E1262,Lists!$R$3:$R$19,0)+1,0),4),Lists!$S$3:$S$640,1)</f>
        <v>#N/A</v>
      </c>
      <c r="R1262" s="36" t="e">
        <f ca="1">LEFT(OFFSET(Lists!$S$2,P1262-1+MATCH(F1262,OFFSET(Lists!$T$3,P1262-1,0,Q1262-P1262+1),0),0),6)</f>
        <v>#N/A</v>
      </c>
      <c r="S1262" s="36" t="e">
        <f ca="1">VLOOKUP(R1262,Lists!B:D,3,FALSE)</f>
        <v>#N/A</v>
      </c>
      <c r="T1262" s="36" t="str">
        <f>IF(F1262&lt;&gt;"",MATCH(R1262,'Maximum minutes'!B:B,0),"")</f>
        <v/>
      </c>
      <c r="U1262" s="36">
        <f ca="1">IF(F1262&lt;&gt;"",COUNTA(OFFSET('Maximum minutes'!$C$1,'Annexe A1 Cours'!T1262,0,1,50)),0)</f>
        <v>0</v>
      </c>
      <c r="V1262" s="37">
        <f ca="1">IFERROR(OFFSET('Maximum minutes'!$C$1,T1262+1,-1+MATCH(G1262,OFFSET('Maximum minutes'!$C$1,T1262-1,0,1,50),0)),0)</f>
        <v>0</v>
      </c>
      <c r="W1262" s="38">
        <f t="shared" ca="1" si="38"/>
        <v>0</v>
      </c>
    </row>
    <row r="1263" spans="1:23" s="36" customFormat="1" ht="18.75">
      <c r="A1263" s="34"/>
      <c r="B1263" s="39"/>
      <c r="C1263" s="39"/>
      <c r="D1263" s="35"/>
      <c r="E1263" s="40"/>
      <c r="F1263" s="39"/>
      <c r="G1263" s="39"/>
      <c r="H1263" s="39"/>
      <c r="I1263" s="34"/>
      <c r="J1263" s="34"/>
      <c r="K1263" s="34"/>
      <c r="L1263" s="34"/>
      <c r="M1263" s="43" t="str">
        <f ca="1">IFERROR(OFFSET('Maximum minutes'!$C$1,T1263,MATCH(IF(G1263&lt;&gt;"",G1263,F1263),OFFSET('Maximum minutes'!$C$1,T1263-1,0,1,U1263+1),0)-1)*IF(OR(ISNUMBER(J1263),J1263="sans examen"),1,0)*IF(W1263&lt;MinDate,1,0),"")</f>
        <v/>
      </c>
      <c r="N1263" s="36">
        <f t="shared" ca="1" si="39"/>
        <v>0</v>
      </c>
      <c r="O1263" s="36" t="e">
        <f ca="1">LEFT(OFFSET(Lists!$Q$2,MATCH(E1263,Lists!$R$3:$R$19,0),0),4)</f>
        <v>#N/A</v>
      </c>
      <c r="P1263" s="36" t="e">
        <f ca="1">MATCH(O1263,Lists!$S$2:$S$640,1)</f>
        <v>#N/A</v>
      </c>
      <c r="Q1263" s="36" t="e">
        <f ca="1">MATCH(LEFT(OFFSET(Lists!$Q$2,MATCH(E1263,Lists!$R$3:$R$19,0)+1,0),4),Lists!$S$3:$S$640,1)</f>
        <v>#N/A</v>
      </c>
      <c r="R1263" s="36" t="e">
        <f ca="1">LEFT(OFFSET(Lists!$S$2,P1263-1+MATCH(F1263,OFFSET(Lists!$T$3,P1263-1,0,Q1263-P1263+1),0),0),6)</f>
        <v>#N/A</v>
      </c>
      <c r="S1263" s="36" t="e">
        <f ca="1">VLOOKUP(R1263,Lists!B:D,3,FALSE)</f>
        <v>#N/A</v>
      </c>
      <c r="T1263" s="36" t="str">
        <f>IF(F1263&lt;&gt;"",MATCH(R1263,'Maximum minutes'!B:B,0),"")</f>
        <v/>
      </c>
      <c r="U1263" s="36">
        <f ca="1">IF(F1263&lt;&gt;"",COUNTA(OFFSET('Maximum minutes'!$C$1,'Annexe A1 Cours'!T1263,0,1,50)),0)</f>
        <v>0</v>
      </c>
      <c r="V1263" s="37">
        <f ca="1">IFERROR(OFFSET('Maximum minutes'!$C$1,T1263+1,-1+MATCH(G1263,OFFSET('Maximum minutes'!$C$1,T1263-1,0,1,50),0)),0)</f>
        <v>0</v>
      </c>
      <c r="W1263" s="38">
        <f t="shared" ca="1" si="38"/>
        <v>0</v>
      </c>
    </row>
    <row r="1264" spans="1:23" s="36" customFormat="1" ht="18.75">
      <c r="A1264" s="34"/>
      <c r="B1264" s="39"/>
      <c r="C1264" s="39"/>
      <c r="D1264" s="35"/>
      <c r="E1264" s="40"/>
      <c r="F1264" s="39"/>
      <c r="G1264" s="39"/>
      <c r="H1264" s="39"/>
      <c r="I1264" s="34"/>
      <c r="J1264" s="34"/>
      <c r="K1264" s="34"/>
      <c r="L1264" s="34"/>
      <c r="M1264" s="43" t="str">
        <f ca="1">IFERROR(OFFSET('Maximum minutes'!$C$1,T1264,MATCH(IF(G1264&lt;&gt;"",G1264,F1264),OFFSET('Maximum minutes'!$C$1,T1264-1,0,1,U1264+1),0)-1)*IF(OR(ISNUMBER(J1264),J1264="sans examen"),1,0)*IF(W1264&lt;MinDate,1,0),"")</f>
        <v/>
      </c>
      <c r="N1264" s="36">
        <f t="shared" ca="1" si="39"/>
        <v>0</v>
      </c>
      <c r="O1264" s="36" t="e">
        <f ca="1">LEFT(OFFSET(Lists!$Q$2,MATCH(E1264,Lists!$R$3:$R$19,0),0),4)</f>
        <v>#N/A</v>
      </c>
      <c r="P1264" s="36" t="e">
        <f ca="1">MATCH(O1264,Lists!$S$2:$S$640,1)</f>
        <v>#N/A</v>
      </c>
      <c r="Q1264" s="36" t="e">
        <f ca="1">MATCH(LEFT(OFFSET(Lists!$Q$2,MATCH(E1264,Lists!$R$3:$R$19,0)+1,0),4),Lists!$S$3:$S$640,1)</f>
        <v>#N/A</v>
      </c>
      <c r="R1264" s="36" t="e">
        <f ca="1">LEFT(OFFSET(Lists!$S$2,P1264-1+MATCH(F1264,OFFSET(Lists!$T$3,P1264-1,0,Q1264-P1264+1),0),0),6)</f>
        <v>#N/A</v>
      </c>
      <c r="S1264" s="36" t="e">
        <f ca="1">VLOOKUP(R1264,Lists!B:D,3,FALSE)</f>
        <v>#N/A</v>
      </c>
      <c r="T1264" s="36" t="str">
        <f>IF(F1264&lt;&gt;"",MATCH(R1264,'Maximum minutes'!B:B,0),"")</f>
        <v/>
      </c>
      <c r="U1264" s="36">
        <f ca="1">IF(F1264&lt;&gt;"",COUNTA(OFFSET('Maximum minutes'!$C$1,'Annexe A1 Cours'!T1264,0,1,50)),0)</f>
        <v>0</v>
      </c>
      <c r="V1264" s="37">
        <f ca="1">IFERROR(OFFSET('Maximum minutes'!$C$1,T1264+1,-1+MATCH(G1264,OFFSET('Maximum minutes'!$C$1,T1264-1,0,1,50),0)),0)</f>
        <v>0</v>
      </c>
      <c r="W1264" s="38">
        <f t="shared" ca="1" si="38"/>
        <v>0</v>
      </c>
    </row>
    <row r="1265" spans="1:23" s="36" customFormat="1" ht="18.75">
      <c r="A1265" s="34"/>
      <c r="B1265" s="39"/>
      <c r="C1265" s="39"/>
      <c r="D1265" s="35"/>
      <c r="E1265" s="40"/>
      <c r="F1265" s="39"/>
      <c r="G1265" s="39"/>
      <c r="H1265" s="39"/>
      <c r="I1265" s="34"/>
      <c r="J1265" s="34"/>
      <c r="K1265" s="34"/>
      <c r="L1265" s="34"/>
      <c r="M1265" s="43" t="str">
        <f ca="1">IFERROR(OFFSET('Maximum minutes'!$C$1,T1265,MATCH(IF(G1265&lt;&gt;"",G1265,F1265),OFFSET('Maximum minutes'!$C$1,T1265-1,0,1,U1265+1),0)-1)*IF(OR(ISNUMBER(J1265),J1265="sans examen"),1,0)*IF(W1265&lt;MinDate,1,0),"")</f>
        <v/>
      </c>
      <c r="N1265" s="36">
        <f t="shared" ca="1" si="39"/>
        <v>0</v>
      </c>
      <c r="O1265" s="36" t="e">
        <f ca="1">LEFT(OFFSET(Lists!$Q$2,MATCH(E1265,Lists!$R$3:$R$19,0),0),4)</f>
        <v>#N/A</v>
      </c>
      <c r="P1265" s="36" t="e">
        <f ca="1">MATCH(O1265,Lists!$S$2:$S$640,1)</f>
        <v>#N/A</v>
      </c>
      <c r="Q1265" s="36" t="e">
        <f ca="1">MATCH(LEFT(OFFSET(Lists!$Q$2,MATCH(E1265,Lists!$R$3:$R$19,0)+1,0),4),Lists!$S$3:$S$640,1)</f>
        <v>#N/A</v>
      </c>
      <c r="R1265" s="36" t="e">
        <f ca="1">LEFT(OFFSET(Lists!$S$2,P1265-1+MATCH(F1265,OFFSET(Lists!$T$3,P1265-1,0,Q1265-P1265+1),0),0),6)</f>
        <v>#N/A</v>
      </c>
      <c r="S1265" s="36" t="e">
        <f ca="1">VLOOKUP(R1265,Lists!B:D,3,FALSE)</f>
        <v>#N/A</v>
      </c>
      <c r="T1265" s="36" t="str">
        <f>IF(F1265&lt;&gt;"",MATCH(R1265,'Maximum minutes'!B:B,0),"")</f>
        <v/>
      </c>
      <c r="U1265" s="36">
        <f ca="1">IF(F1265&lt;&gt;"",COUNTA(OFFSET('Maximum minutes'!$C$1,'Annexe A1 Cours'!T1265,0,1,50)),0)</f>
        <v>0</v>
      </c>
      <c r="V1265" s="37">
        <f ca="1">IFERROR(OFFSET('Maximum minutes'!$C$1,T1265+1,-1+MATCH(G1265,OFFSET('Maximum minutes'!$C$1,T1265-1,0,1,50),0)),0)</f>
        <v>0</v>
      </c>
      <c r="W1265" s="38">
        <f t="shared" ca="1" si="38"/>
        <v>0</v>
      </c>
    </row>
    <row r="1266" spans="1:23" s="36" customFormat="1" ht="18.75">
      <c r="A1266" s="34"/>
      <c r="B1266" s="39"/>
      <c r="C1266" s="39"/>
      <c r="D1266" s="35"/>
      <c r="E1266" s="40"/>
      <c r="F1266" s="39"/>
      <c r="G1266" s="39"/>
      <c r="H1266" s="39"/>
      <c r="I1266" s="34"/>
      <c r="J1266" s="34"/>
      <c r="K1266" s="34"/>
      <c r="L1266" s="34"/>
      <c r="M1266" s="43" t="str">
        <f ca="1">IFERROR(OFFSET('Maximum minutes'!$C$1,T1266,MATCH(IF(G1266&lt;&gt;"",G1266,F1266),OFFSET('Maximum minutes'!$C$1,T1266-1,0,1,U1266+1),0)-1)*IF(OR(ISNUMBER(J1266),J1266="sans examen"),1,0)*IF(W1266&lt;MinDate,1,0),"")</f>
        <v/>
      </c>
      <c r="N1266" s="36">
        <f t="shared" ca="1" si="39"/>
        <v>0</v>
      </c>
      <c r="O1266" s="36" t="e">
        <f ca="1">LEFT(OFFSET(Lists!$Q$2,MATCH(E1266,Lists!$R$3:$R$19,0),0),4)</f>
        <v>#N/A</v>
      </c>
      <c r="P1266" s="36" t="e">
        <f ca="1">MATCH(O1266,Lists!$S$2:$S$640,1)</f>
        <v>#N/A</v>
      </c>
      <c r="Q1266" s="36" t="e">
        <f ca="1">MATCH(LEFT(OFFSET(Lists!$Q$2,MATCH(E1266,Lists!$R$3:$R$19,0)+1,0),4),Lists!$S$3:$S$640,1)</f>
        <v>#N/A</v>
      </c>
      <c r="R1266" s="36" t="e">
        <f ca="1">LEFT(OFFSET(Lists!$S$2,P1266-1+MATCH(F1266,OFFSET(Lists!$T$3,P1266-1,0,Q1266-P1266+1),0),0),6)</f>
        <v>#N/A</v>
      </c>
      <c r="S1266" s="36" t="e">
        <f ca="1">VLOOKUP(R1266,Lists!B:D,3,FALSE)</f>
        <v>#N/A</v>
      </c>
      <c r="T1266" s="36" t="str">
        <f>IF(F1266&lt;&gt;"",MATCH(R1266,'Maximum minutes'!B:B,0),"")</f>
        <v/>
      </c>
      <c r="U1266" s="36">
        <f ca="1">IF(F1266&lt;&gt;"",COUNTA(OFFSET('Maximum minutes'!$C$1,'Annexe A1 Cours'!T1266,0,1,50)),0)</f>
        <v>0</v>
      </c>
      <c r="V1266" s="37">
        <f ca="1">IFERROR(OFFSET('Maximum minutes'!$C$1,T1266+1,-1+MATCH(G1266,OFFSET('Maximum minutes'!$C$1,T1266-1,0,1,50),0)),0)</f>
        <v>0</v>
      </c>
      <c r="W1266" s="38">
        <f t="shared" ca="1" si="38"/>
        <v>0</v>
      </c>
    </row>
    <row r="1267" spans="1:23" s="36" customFormat="1" ht="18.75">
      <c r="A1267" s="34"/>
      <c r="B1267" s="39"/>
      <c r="C1267" s="39"/>
      <c r="D1267" s="35"/>
      <c r="E1267" s="40"/>
      <c r="F1267" s="39"/>
      <c r="G1267" s="39"/>
      <c r="H1267" s="39"/>
      <c r="I1267" s="34"/>
      <c r="J1267" s="34"/>
      <c r="K1267" s="34"/>
      <c r="L1267" s="34"/>
      <c r="M1267" s="43" t="str">
        <f ca="1">IFERROR(OFFSET('Maximum minutes'!$C$1,T1267,MATCH(IF(G1267&lt;&gt;"",G1267,F1267),OFFSET('Maximum minutes'!$C$1,T1267-1,0,1,U1267+1),0)-1)*IF(OR(ISNUMBER(J1267),J1267="sans examen"),1,0)*IF(W1267&lt;MinDate,1,0),"")</f>
        <v/>
      </c>
      <c r="N1267" s="36">
        <f t="shared" ca="1" si="39"/>
        <v>0</v>
      </c>
      <c r="O1267" s="36" t="e">
        <f ca="1">LEFT(OFFSET(Lists!$Q$2,MATCH(E1267,Lists!$R$3:$R$19,0),0),4)</f>
        <v>#N/A</v>
      </c>
      <c r="P1267" s="36" t="e">
        <f ca="1">MATCH(O1267,Lists!$S$2:$S$640,1)</f>
        <v>#N/A</v>
      </c>
      <c r="Q1267" s="36" t="e">
        <f ca="1">MATCH(LEFT(OFFSET(Lists!$Q$2,MATCH(E1267,Lists!$R$3:$R$19,0)+1,0),4),Lists!$S$3:$S$640,1)</f>
        <v>#N/A</v>
      </c>
      <c r="R1267" s="36" t="e">
        <f ca="1">LEFT(OFFSET(Lists!$S$2,P1267-1+MATCH(F1267,OFFSET(Lists!$T$3,P1267-1,0,Q1267-P1267+1),0),0),6)</f>
        <v>#N/A</v>
      </c>
      <c r="S1267" s="36" t="e">
        <f ca="1">VLOOKUP(R1267,Lists!B:D,3,FALSE)</f>
        <v>#N/A</v>
      </c>
      <c r="T1267" s="36" t="str">
        <f>IF(F1267&lt;&gt;"",MATCH(R1267,'Maximum minutes'!B:B,0),"")</f>
        <v/>
      </c>
      <c r="U1267" s="36">
        <f ca="1">IF(F1267&lt;&gt;"",COUNTA(OFFSET('Maximum minutes'!$C$1,'Annexe A1 Cours'!T1267,0,1,50)),0)</f>
        <v>0</v>
      </c>
      <c r="V1267" s="37">
        <f ca="1">IFERROR(OFFSET('Maximum minutes'!$C$1,T1267+1,-1+MATCH(G1267,OFFSET('Maximum minutes'!$C$1,T1267-1,0,1,50),0)),0)</f>
        <v>0</v>
      </c>
      <c r="W1267" s="38">
        <f t="shared" ca="1" si="38"/>
        <v>0</v>
      </c>
    </row>
    <row r="1268" spans="1:23" s="36" customFormat="1" ht="18.75">
      <c r="A1268" s="34"/>
      <c r="B1268" s="39"/>
      <c r="C1268" s="39"/>
      <c r="D1268" s="35"/>
      <c r="E1268" s="40"/>
      <c r="F1268" s="39"/>
      <c r="G1268" s="39"/>
      <c r="H1268" s="39"/>
      <c r="I1268" s="34"/>
      <c r="J1268" s="34"/>
      <c r="K1268" s="34"/>
      <c r="L1268" s="34"/>
      <c r="M1268" s="43" t="str">
        <f ca="1">IFERROR(OFFSET('Maximum minutes'!$C$1,T1268,MATCH(IF(G1268&lt;&gt;"",G1268,F1268),OFFSET('Maximum minutes'!$C$1,T1268-1,0,1,U1268+1),0)-1)*IF(OR(ISNUMBER(J1268),J1268="sans examen"),1,0)*IF(W1268&lt;MinDate,1,0),"")</f>
        <v/>
      </c>
      <c r="N1268" s="36">
        <f t="shared" ca="1" si="39"/>
        <v>0</v>
      </c>
      <c r="O1268" s="36" t="e">
        <f ca="1">LEFT(OFFSET(Lists!$Q$2,MATCH(E1268,Lists!$R$3:$R$19,0),0),4)</f>
        <v>#N/A</v>
      </c>
      <c r="P1268" s="36" t="e">
        <f ca="1">MATCH(O1268,Lists!$S$2:$S$640,1)</f>
        <v>#N/A</v>
      </c>
      <c r="Q1268" s="36" t="e">
        <f ca="1">MATCH(LEFT(OFFSET(Lists!$Q$2,MATCH(E1268,Lists!$R$3:$R$19,0)+1,0),4),Lists!$S$3:$S$640,1)</f>
        <v>#N/A</v>
      </c>
      <c r="R1268" s="36" t="e">
        <f ca="1">LEFT(OFFSET(Lists!$S$2,P1268-1+MATCH(F1268,OFFSET(Lists!$T$3,P1268-1,0,Q1268-P1268+1),0),0),6)</f>
        <v>#N/A</v>
      </c>
      <c r="S1268" s="36" t="e">
        <f ca="1">VLOOKUP(R1268,Lists!B:D,3,FALSE)</f>
        <v>#N/A</v>
      </c>
      <c r="T1268" s="36" t="str">
        <f>IF(F1268&lt;&gt;"",MATCH(R1268,'Maximum minutes'!B:B,0),"")</f>
        <v/>
      </c>
      <c r="U1268" s="36">
        <f ca="1">IF(F1268&lt;&gt;"",COUNTA(OFFSET('Maximum minutes'!$C$1,'Annexe A1 Cours'!T1268,0,1,50)),0)</f>
        <v>0</v>
      </c>
      <c r="V1268" s="37">
        <f ca="1">IFERROR(OFFSET('Maximum minutes'!$C$1,T1268+1,-1+MATCH(G1268,OFFSET('Maximum minutes'!$C$1,T1268-1,0,1,50),0)),0)</f>
        <v>0</v>
      </c>
      <c r="W1268" s="38">
        <f t="shared" ca="1" si="38"/>
        <v>0</v>
      </c>
    </row>
    <row r="1269" spans="1:23" s="36" customFormat="1" ht="18.75">
      <c r="A1269" s="34"/>
      <c r="B1269" s="39"/>
      <c r="C1269" s="39"/>
      <c r="D1269" s="35"/>
      <c r="E1269" s="40"/>
      <c r="F1269" s="39"/>
      <c r="G1269" s="39"/>
      <c r="H1269" s="39"/>
      <c r="I1269" s="34"/>
      <c r="J1269" s="34"/>
      <c r="K1269" s="34"/>
      <c r="L1269" s="34"/>
      <c r="M1269" s="43" t="str">
        <f ca="1">IFERROR(OFFSET('Maximum minutes'!$C$1,T1269,MATCH(IF(G1269&lt;&gt;"",G1269,F1269),OFFSET('Maximum minutes'!$C$1,T1269-1,0,1,U1269+1),0)-1)*IF(OR(ISNUMBER(J1269),J1269="sans examen"),1,0)*IF(W1269&lt;MinDate,1,0),"")</f>
        <v/>
      </c>
      <c r="N1269" s="36">
        <f t="shared" ca="1" si="39"/>
        <v>0</v>
      </c>
      <c r="O1269" s="36" t="e">
        <f ca="1">LEFT(OFFSET(Lists!$Q$2,MATCH(E1269,Lists!$R$3:$R$19,0),0),4)</f>
        <v>#N/A</v>
      </c>
      <c r="P1269" s="36" t="e">
        <f ca="1">MATCH(O1269,Lists!$S$2:$S$640,1)</f>
        <v>#N/A</v>
      </c>
      <c r="Q1269" s="36" t="e">
        <f ca="1">MATCH(LEFT(OFFSET(Lists!$Q$2,MATCH(E1269,Lists!$R$3:$R$19,0)+1,0),4),Lists!$S$3:$S$640,1)</f>
        <v>#N/A</v>
      </c>
      <c r="R1269" s="36" t="e">
        <f ca="1">LEFT(OFFSET(Lists!$S$2,P1269-1+MATCH(F1269,OFFSET(Lists!$T$3,P1269-1,0,Q1269-P1269+1),0),0),6)</f>
        <v>#N/A</v>
      </c>
      <c r="S1269" s="36" t="e">
        <f ca="1">VLOOKUP(R1269,Lists!B:D,3,FALSE)</f>
        <v>#N/A</v>
      </c>
      <c r="T1269" s="36" t="str">
        <f>IF(F1269&lt;&gt;"",MATCH(R1269,'Maximum minutes'!B:B,0),"")</f>
        <v/>
      </c>
      <c r="U1269" s="36">
        <f ca="1">IF(F1269&lt;&gt;"",COUNTA(OFFSET('Maximum minutes'!$C$1,'Annexe A1 Cours'!T1269,0,1,50)),0)</f>
        <v>0</v>
      </c>
      <c r="V1269" s="37">
        <f ca="1">IFERROR(OFFSET('Maximum minutes'!$C$1,T1269+1,-1+MATCH(G1269,OFFSET('Maximum minutes'!$C$1,T1269-1,0,1,50),0)),0)</f>
        <v>0</v>
      </c>
      <c r="W1269" s="38">
        <f t="shared" ca="1" si="38"/>
        <v>0</v>
      </c>
    </row>
    <row r="1270" spans="1:23" s="36" customFormat="1" ht="18.75">
      <c r="A1270" s="34"/>
      <c r="B1270" s="39"/>
      <c r="C1270" s="39"/>
      <c r="D1270" s="35"/>
      <c r="E1270" s="40"/>
      <c r="F1270" s="39"/>
      <c r="G1270" s="39"/>
      <c r="H1270" s="39"/>
      <c r="I1270" s="34"/>
      <c r="J1270" s="34"/>
      <c r="K1270" s="34"/>
      <c r="L1270" s="34"/>
      <c r="M1270" s="43" t="str">
        <f ca="1">IFERROR(OFFSET('Maximum minutes'!$C$1,T1270,MATCH(IF(G1270&lt;&gt;"",G1270,F1270),OFFSET('Maximum minutes'!$C$1,T1270-1,0,1,U1270+1),0)-1)*IF(OR(ISNUMBER(J1270),J1270="sans examen"),1,0)*IF(W1270&lt;MinDate,1,0),"")</f>
        <v/>
      </c>
      <c r="N1270" s="36">
        <f t="shared" ca="1" si="39"/>
        <v>0</v>
      </c>
      <c r="O1270" s="36" t="e">
        <f ca="1">LEFT(OFFSET(Lists!$Q$2,MATCH(E1270,Lists!$R$3:$R$19,0),0),4)</f>
        <v>#N/A</v>
      </c>
      <c r="P1270" s="36" t="e">
        <f ca="1">MATCH(O1270,Lists!$S$2:$S$640,1)</f>
        <v>#N/A</v>
      </c>
      <c r="Q1270" s="36" t="e">
        <f ca="1">MATCH(LEFT(OFFSET(Lists!$Q$2,MATCH(E1270,Lists!$R$3:$R$19,0)+1,0),4),Lists!$S$3:$S$640,1)</f>
        <v>#N/A</v>
      </c>
      <c r="R1270" s="36" t="e">
        <f ca="1">LEFT(OFFSET(Lists!$S$2,P1270-1+MATCH(F1270,OFFSET(Lists!$T$3,P1270-1,0,Q1270-P1270+1),0),0),6)</f>
        <v>#N/A</v>
      </c>
      <c r="S1270" s="36" t="e">
        <f ca="1">VLOOKUP(R1270,Lists!B:D,3,FALSE)</f>
        <v>#N/A</v>
      </c>
      <c r="T1270" s="36" t="str">
        <f>IF(F1270&lt;&gt;"",MATCH(R1270,'Maximum minutes'!B:B,0),"")</f>
        <v/>
      </c>
      <c r="U1270" s="36">
        <f ca="1">IF(F1270&lt;&gt;"",COUNTA(OFFSET('Maximum minutes'!$C$1,'Annexe A1 Cours'!T1270,0,1,50)),0)</f>
        <v>0</v>
      </c>
      <c r="V1270" s="37">
        <f ca="1">IFERROR(OFFSET('Maximum minutes'!$C$1,T1270+1,-1+MATCH(G1270,OFFSET('Maximum minutes'!$C$1,T1270-1,0,1,50),0)),0)</f>
        <v>0</v>
      </c>
      <c r="W1270" s="38">
        <f t="shared" ca="1" si="38"/>
        <v>0</v>
      </c>
    </row>
    <row r="1271" spans="1:23" s="36" customFormat="1" ht="18.75">
      <c r="A1271" s="34"/>
      <c r="B1271" s="39"/>
      <c r="C1271" s="39"/>
      <c r="D1271" s="35"/>
      <c r="E1271" s="40"/>
      <c r="F1271" s="39"/>
      <c r="G1271" s="39"/>
      <c r="H1271" s="39"/>
      <c r="I1271" s="34"/>
      <c r="J1271" s="34"/>
      <c r="K1271" s="34"/>
      <c r="L1271" s="34"/>
      <c r="M1271" s="43" t="str">
        <f ca="1">IFERROR(OFFSET('Maximum minutes'!$C$1,T1271,MATCH(IF(G1271&lt;&gt;"",G1271,F1271),OFFSET('Maximum minutes'!$C$1,T1271-1,0,1,U1271+1),0)-1)*IF(OR(ISNUMBER(J1271),J1271="sans examen"),1,0)*IF(W1271&lt;MinDate,1,0),"")</f>
        <v/>
      </c>
      <c r="N1271" s="36">
        <f t="shared" ca="1" si="39"/>
        <v>0</v>
      </c>
      <c r="O1271" s="36" t="e">
        <f ca="1">LEFT(OFFSET(Lists!$Q$2,MATCH(E1271,Lists!$R$3:$R$19,0),0),4)</f>
        <v>#N/A</v>
      </c>
      <c r="P1271" s="36" t="e">
        <f ca="1">MATCH(O1271,Lists!$S$2:$S$640,1)</f>
        <v>#N/A</v>
      </c>
      <c r="Q1271" s="36" t="e">
        <f ca="1">MATCH(LEFT(OFFSET(Lists!$Q$2,MATCH(E1271,Lists!$R$3:$R$19,0)+1,0),4),Lists!$S$3:$S$640,1)</f>
        <v>#N/A</v>
      </c>
      <c r="R1271" s="36" t="e">
        <f ca="1">LEFT(OFFSET(Lists!$S$2,P1271-1+MATCH(F1271,OFFSET(Lists!$T$3,P1271-1,0,Q1271-P1271+1),0),0),6)</f>
        <v>#N/A</v>
      </c>
      <c r="S1271" s="36" t="e">
        <f ca="1">VLOOKUP(R1271,Lists!B:D,3,FALSE)</f>
        <v>#N/A</v>
      </c>
      <c r="T1271" s="36" t="str">
        <f>IF(F1271&lt;&gt;"",MATCH(R1271,'Maximum minutes'!B:B,0),"")</f>
        <v/>
      </c>
      <c r="U1271" s="36">
        <f ca="1">IF(F1271&lt;&gt;"",COUNTA(OFFSET('Maximum minutes'!$C$1,'Annexe A1 Cours'!T1271,0,1,50)),0)</f>
        <v>0</v>
      </c>
      <c r="V1271" s="37">
        <f ca="1">IFERROR(OFFSET('Maximum minutes'!$C$1,T1271+1,-1+MATCH(G1271,OFFSET('Maximum minutes'!$C$1,T1271-1,0,1,50),0)),0)</f>
        <v>0</v>
      </c>
      <c r="W1271" s="38">
        <f t="shared" ca="1" si="38"/>
        <v>0</v>
      </c>
    </row>
    <row r="1272" spans="1:23" s="36" customFormat="1" ht="18.75">
      <c r="A1272" s="34"/>
      <c r="B1272" s="39"/>
      <c r="C1272" s="39"/>
      <c r="D1272" s="35"/>
      <c r="E1272" s="40"/>
      <c r="F1272" s="39"/>
      <c r="G1272" s="39"/>
      <c r="H1272" s="39"/>
      <c r="I1272" s="34"/>
      <c r="J1272" s="34"/>
      <c r="K1272" s="34"/>
      <c r="L1272" s="34"/>
      <c r="M1272" s="43" t="str">
        <f ca="1">IFERROR(OFFSET('Maximum minutes'!$C$1,T1272,MATCH(IF(G1272&lt;&gt;"",G1272,F1272),OFFSET('Maximum minutes'!$C$1,T1272-1,0,1,U1272+1),0)-1)*IF(OR(ISNUMBER(J1272),J1272="sans examen"),1,0)*IF(W1272&lt;MinDate,1,0),"")</f>
        <v/>
      </c>
      <c r="N1272" s="36">
        <f t="shared" ca="1" si="39"/>
        <v>0</v>
      </c>
      <c r="O1272" s="36" t="e">
        <f ca="1">LEFT(OFFSET(Lists!$Q$2,MATCH(E1272,Lists!$R$3:$R$19,0),0),4)</f>
        <v>#N/A</v>
      </c>
      <c r="P1272" s="36" t="e">
        <f ca="1">MATCH(O1272,Lists!$S$2:$S$640,1)</f>
        <v>#N/A</v>
      </c>
      <c r="Q1272" s="36" t="e">
        <f ca="1">MATCH(LEFT(OFFSET(Lists!$Q$2,MATCH(E1272,Lists!$R$3:$R$19,0)+1,0),4),Lists!$S$3:$S$640,1)</f>
        <v>#N/A</v>
      </c>
      <c r="R1272" s="36" t="e">
        <f ca="1">LEFT(OFFSET(Lists!$S$2,P1272-1+MATCH(F1272,OFFSET(Lists!$T$3,P1272-1,0,Q1272-P1272+1),0),0),6)</f>
        <v>#N/A</v>
      </c>
      <c r="S1272" s="36" t="e">
        <f ca="1">VLOOKUP(R1272,Lists!B:D,3,FALSE)</f>
        <v>#N/A</v>
      </c>
      <c r="T1272" s="36" t="str">
        <f>IF(F1272&lt;&gt;"",MATCH(R1272,'Maximum minutes'!B:B,0),"")</f>
        <v/>
      </c>
      <c r="U1272" s="36">
        <f ca="1">IF(F1272&lt;&gt;"",COUNTA(OFFSET('Maximum minutes'!$C$1,'Annexe A1 Cours'!T1272,0,1,50)),0)</f>
        <v>0</v>
      </c>
      <c r="V1272" s="37">
        <f ca="1">IFERROR(OFFSET('Maximum minutes'!$C$1,T1272+1,-1+MATCH(G1272,OFFSET('Maximum minutes'!$C$1,T1272-1,0,1,50),0)),0)</f>
        <v>0</v>
      </c>
      <c r="W1272" s="38">
        <f t="shared" ca="1" si="38"/>
        <v>0</v>
      </c>
    </row>
    <row r="1273" spans="1:23" s="36" customFormat="1" ht="18.75">
      <c r="A1273" s="34"/>
      <c r="B1273" s="39"/>
      <c r="C1273" s="39"/>
      <c r="D1273" s="35"/>
      <c r="E1273" s="40"/>
      <c r="F1273" s="39"/>
      <c r="G1273" s="39"/>
      <c r="H1273" s="39"/>
      <c r="I1273" s="34"/>
      <c r="J1273" s="34"/>
      <c r="K1273" s="34"/>
      <c r="L1273" s="34"/>
      <c r="M1273" s="43" t="str">
        <f ca="1">IFERROR(OFFSET('Maximum minutes'!$C$1,T1273,MATCH(IF(G1273&lt;&gt;"",G1273,F1273),OFFSET('Maximum minutes'!$C$1,T1273-1,0,1,U1273+1),0)-1)*IF(OR(ISNUMBER(J1273),J1273="sans examen"),1,0)*IF(W1273&lt;MinDate,1,0),"")</f>
        <v/>
      </c>
      <c r="N1273" s="36">
        <f t="shared" ca="1" si="39"/>
        <v>0</v>
      </c>
      <c r="O1273" s="36" t="e">
        <f ca="1">LEFT(OFFSET(Lists!$Q$2,MATCH(E1273,Lists!$R$3:$R$19,0),0),4)</f>
        <v>#N/A</v>
      </c>
      <c r="P1273" s="36" t="e">
        <f ca="1">MATCH(O1273,Lists!$S$2:$S$640,1)</f>
        <v>#N/A</v>
      </c>
      <c r="Q1273" s="36" t="e">
        <f ca="1">MATCH(LEFT(OFFSET(Lists!$Q$2,MATCH(E1273,Lists!$R$3:$R$19,0)+1,0),4),Lists!$S$3:$S$640,1)</f>
        <v>#N/A</v>
      </c>
      <c r="R1273" s="36" t="e">
        <f ca="1">LEFT(OFFSET(Lists!$S$2,P1273-1+MATCH(F1273,OFFSET(Lists!$T$3,P1273-1,0,Q1273-P1273+1),0),0),6)</f>
        <v>#N/A</v>
      </c>
      <c r="S1273" s="36" t="e">
        <f ca="1">VLOOKUP(R1273,Lists!B:D,3,FALSE)</f>
        <v>#N/A</v>
      </c>
      <c r="T1273" s="36" t="str">
        <f>IF(F1273&lt;&gt;"",MATCH(R1273,'Maximum minutes'!B:B,0),"")</f>
        <v/>
      </c>
      <c r="U1273" s="36">
        <f ca="1">IF(F1273&lt;&gt;"",COUNTA(OFFSET('Maximum minutes'!$C$1,'Annexe A1 Cours'!T1273,0,1,50)),0)</f>
        <v>0</v>
      </c>
      <c r="V1273" s="37">
        <f ca="1">IFERROR(OFFSET('Maximum minutes'!$C$1,T1273+1,-1+MATCH(G1273,OFFSET('Maximum minutes'!$C$1,T1273-1,0,1,50),0)),0)</f>
        <v>0</v>
      </c>
      <c r="W1273" s="38">
        <f t="shared" ca="1" si="38"/>
        <v>0</v>
      </c>
    </row>
    <row r="1274" spans="1:23" s="36" customFormat="1" ht="18.75">
      <c r="A1274" s="34"/>
      <c r="B1274" s="39"/>
      <c r="C1274" s="39"/>
      <c r="D1274" s="35"/>
      <c r="E1274" s="40"/>
      <c r="F1274" s="39"/>
      <c r="G1274" s="39"/>
      <c r="H1274" s="39"/>
      <c r="I1274" s="34"/>
      <c r="J1274" s="34"/>
      <c r="K1274" s="34"/>
      <c r="L1274" s="34"/>
      <c r="M1274" s="43" t="str">
        <f ca="1">IFERROR(OFFSET('Maximum minutes'!$C$1,T1274,MATCH(IF(G1274&lt;&gt;"",G1274,F1274),OFFSET('Maximum minutes'!$C$1,T1274-1,0,1,U1274+1),0)-1)*IF(OR(ISNUMBER(J1274),J1274="sans examen"),1,0)*IF(W1274&lt;MinDate,1,0),"")</f>
        <v/>
      </c>
      <c r="N1274" s="36">
        <f t="shared" ca="1" si="39"/>
        <v>0</v>
      </c>
      <c r="O1274" s="36" t="e">
        <f ca="1">LEFT(OFFSET(Lists!$Q$2,MATCH(E1274,Lists!$R$3:$R$19,0),0),4)</f>
        <v>#N/A</v>
      </c>
      <c r="P1274" s="36" t="e">
        <f ca="1">MATCH(O1274,Lists!$S$2:$S$640,1)</f>
        <v>#N/A</v>
      </c>
      <c r="Q1274" s="36" t="e">
        <f ca="1">MATCH(LEFT(OFFSET(Lists!$Q$2,MATCH(E1274,Lists!$R$3:$R$19,0)+1,0),4),Lists!$S$3:$S$640,1)</f>
        <v>#N/A</v>
      </c>
      <c r="R1274" s="36" t="e">
        <f ca="1">LEFT(OFFSET(Lists!$S$2,P1274-1+MATCH(F1274,OFFSET(Lists!$T$3,P1274-1,0,Q1274-P1274+1),0),0),6)</f>
        <v>#N/A</v>
      </c>
      <c r="S1274" s="36" t="e">
        <f ca="1">VLOOKUP(R1274,Lists!B:D,3,FALSE)</f>
        <v>#N/A</v>
      </c>
      <c r="T1274" s="36" t="str">
        <f>IF(F1274&lt;&gt;"",MATCH(R1274,'Maximum minutes'!B:B,0),"")</f>
        <v/>
      </c>
      <c r="U1274" s="36">
        <f ca="1">IF(F1274&lt;&gt;"",COUNTA(OFFSET('Maximum minutes'!$C$1,'Annexe A1 Cours'!T1274,0,1,50)),0)</f>
        <v>0</v>
      </c>
      <c r="V1274" s="37">
        <f ca="1">IFERROR(OFFSET('Maximum minutes'!$C$1,T1274+1,-1+MATCH(G1274,OFFSET('Maximum minutes'!$C$1,T1274-1,0,1,50),0)),0)</f>
        <v>0</v>
      </c>
      <c r="W1274" s="38">
        <f t="shared" ca="1" si="38"/>
        <v>0</v>
      </c>
    </row>
    <row r="1275" spans="1:23" s="36" customFormat="1" ht="18.75">
      <c r="A1275" s="34"/>
      <c r="B1275" s="39"/>
      <c r="C1275" s="39"/>
      <c r="D1275" s="35"/>
      <c r="E1275" s="40"/>
      <c r="F1275" s="39"/>
      <c r="G1275" s="39"/>
      <c r="H1275" s="39"/>
      <c r="I1275" s="34"/>
      <c r="J1275" s="34"/>
      <c r="K1275" s="34"/>
      <c r="L1275" s="34"/>
      <c r="M1275" s="43" t="str">
        <f ca="1">IFERROR(OFFSET('Maximum minutes'!$C$1,T1275,MATCH(IF(G1275&lt;&gt;"",G1275,F1275),OFFSET('Maximum minutes'!$C$1,T1275-1,0,1,U1275+1),0)-1)*IF(OR(ISNUMBER(J1275),J1275="sans examen"),1,0)*IF(W1275&lt;MinDate,1,0),"")</f>
        <v/>
      </c>
      <c r="N1275" s="36">
        <f t="shared" ca="1" si="39"/>
        <v>0</v>
      </c>
      <c r="O1275" s="36" t="e">
        <f ca="1">LEFT(OFFSET(Lists!$Q$2,MATCH(E1275,Lists!$R$3:$R$19,0),0),4)</f>
        <v>#N/A</v>
      </c>
      <c r="P1275" s="36" t="e">
        <f ca="1">MATCH(O1275,Lists!$S$2:$S$640,1)</f>
        <v>#N/A</v>
      </c>
      <c r="Q1275" s="36" t="e">
        <f ca="1">MATCH(LEFT(OFFSET(Lists!$Q$2,MATCH(E1275,Lists!$R$3:$R$19,0)+1,0),4),Lists!$S$3:$S$640,1)</f>
        <v>#N/A</v>
      </c>
      <c r="R1275" s="36" t="e">
        <f ca="1">LEFT(OFFSET(Lists!$S$2,P1275-1+MATCH(F1275,OFFSET(Lists!$T$3,P1275-1,0,Q1275-P1275+1),0),0),6)</f>
        <v>#N/A</v>
      </c>
      <c r="S1275" s="36" t="e">
        <f ca="1">VLOOKUP(R1275,Lists!B:D,3,FALSE)</f>
        <v>#N/A</v>
      </c>
      <c r="T1275" s="36" t="str">
        <f>IF(F1275&lt;&gt;"",MATCH(R1275,'Maximum minutes'!B:B,0),"")</f>
        <v/>
      </c>
      <c r="U1275" s="36">
        <f ca="1">IF(F1275&lt;&gt;"",COUNTA(OFFSET('Maximum minutes'!$C$1,'Annexe A1 Cours'!T1275,0,1,50)),0)</f>
        <v>0</v>
      </c>
      <c r="V1275" s="37">
        <f ca="1">IFERROR(OFFSET('Maximum minutes'!$C$1,T1275+1,-1+MATCH(G1275,OFFSET('Maximum minutes'!$C$1,T1275-1,0,1,50),0)),0)</f>
        <v>0</v>
      </c>
      <c r="W1275" s="38">
        <f t="shared" ca="1" si="38"/>
        <v>0</v>
      </c>
    </row>
    <row r="1276" spans="1:23" s="36" customFormat="1" ht="18.75">
      <c r="A1276" s="34"/>
      <c r="B1276" s="39"/>
      <c r="C1276" s="39"/>
      <c r="D1276" s="35"/>
      <c r="E1276" s="40"/>
      <c r="F1276" s="39"/>
      <c r="G1276" s="39"/>
      <c r="H1276" s="39"/>
      <c r="I1276" s="34"/>
      <c r="J1276" s="34"/>
      <c r="K1276" s="34"/>
      <c r="L1276" s="34"/>
      <c r="M1276" s="43" t="str">
        <f ca="1">IFERROR(OFFSET('Maximum minutes'!$C$1,T1276,MATCH(IF(G1276&lt;&gt;"",G1276,F1276),OFFSET('Maximum minutes'!$C$1,T1276-1,0,1,U1276+1),0)-1)*IF(OR(ISNUMBER(J1276),J1276="sans examen"),1,0)*IF(W1276&lt;MinDate,1,0),"")</f>
        <v/>
      </c>
      <c r="N1276" s="36">
        <f t="shared" ca="1" si="39"/>
        <v>0</v>
      </c>
      <c r="O1276" s="36" t="e">
        <f ca="1">LEFT(OFFSET(Lists!$Q$2,MATCH(E1276,Lists!$R$3:$R$19,0),0),4)</f>
        <v>#N/A</v>
      </c>
      <c r="P1276" s="36" t="e">
        <f ca="1">MATCH(O1276,Lists!$S$2:$S$640,1)</f>
        <v>#N/A</v>
      </c>
      <c r="Q1276" s="36" t="e">
        <f ca="1">MATCH(LEFT(OFFSET(Lists!$Q$2,MATCH(E1276,Lists!$R$3:$R$19,0)+1,0),4),Lists!$S$3:$S$640,1)</f>
        <v>#N/A</v>
      </c>
      <c r="R1276" s="36" t="e">
        <f ca="1">LEFT(OFFSET(Lists!$S$2,P1276-1+MATCH(F1276,OFFSET(Lists!$T$3,P1276-1,0,Q1276-P1276+1),0),0),6)</f>
        <v>#N/A</v>
      </c>
      <c r="S1276" s="36" t="e">
        <f ca="1">VLOOKUP(R1276,Lists!B:D,3,FALSE)</f>
        <v>#N/A</v>
      </c>
      <c r="T1276" s="36" t="str">
        <f>IF(F1276&lt;&gt;"",MATCH(R1276,'Maximum minutes'!B:B,0),"")</f>
        <v/>
      </c>
      <c r="U1276" s="36">
        <f ca="1">IF(F1276&lt;&gt;"",COUNTA(OFFSET('Maximum minutes'!$C$1,'Annexe A1 Cours'!T1276,0,1,50)),0)</f>
        <v>0</v>
      </c>
      <c r="V1276" s="37">
        <f ca="1">IFERROR(OFFSET('Maximum minutes'!$C$1,T1276+1,-1+MATCH(G1276,OFFSET('Maximum minutes'!$C$1,T1276-1,0,1,50),0)),0)</f>
        <v>0</v>
      </c>
      <c r="W1276" s="38">
        <f t="shared" ca="1" si="38"/>
        <v>0</v>
      </c>
    </row>
    <row r="1277" spans="1:23" s="36" customFormat="1" ht="18.75">
      <c r="A1277" s="34"/>
      <c r="B1277" s="39"/>
      <c r="C1277" s="39"/>
      <c r="D1277" s="35"/>
      <c r="E1277" s="40"/>
      <c r="F1277" s="39"/>
      <c r="G1277" s="39"/>
      <c r="H1277" s="39"/>
      <c r="I1277" s="34"/>
      <c r="J1277" s="34"/>
      <c r="K1277" s="34"/>
      <c r="L1277" s="34"/>
      <c r="M1277" s="43" t="str">
        <f ca="1">IFERROR(OFFSET('Maximum minutes'!$C$1,T1277,MATCH(IF(G1277&lt;&gt;"",G1277,F1277),OFFSET('Maximum minutes'!$C$1,T1277-1,0,1,U1277+1),0)-1)*IF(OR(ISNUMBER(J1277),J1277="sans examen"),1,0)*IF(W1277&lt;MinDate,1,0),"")</f>
        <v/>
      </c>
      <c r="N1277" s="36">
        <f t="shared" ca="1" si="39"/>
        <v>0</v>
      </c>
      <c r="O1277" s="36" t="e">
        <f ca="1">LEFT(OFFSET(Lists!$Q$2,MATCH(E1277,Lists!$R$3:$R$19,0),0),4)</f>
        <v>#N/A</v>
      </c>
      <c r="P1277" s="36" t="e">
        <f ca="1">MATCH(O1277,Lists!$S$2:$S$640,1)</f>
        <v>#N/A</v>
      </c>
      <c r="Q1277" s="36" t="e">
        <f ca="1">MATCH(LEFT(OFFSET(Lists!$Q$2,MATCH(E1277,Lists!$R$3:$R$19,0)+1,0),4),Lists!$S$3:$S$640,1)</f>
        <v>#N/A</v>
      </c>
      <c r="R1277" s="36" t="e">
        <f ca="1">LEFT(OFFSET(Lists!$S$2,P1277-1+MATCH(F1277,OFFSET(Lists!$T$3,P1277-1,0,Q1277-P1277+1),0),0),6)</f>
        <v>#N/A</v>
      </c>
      <c r="S1277" s="36" t="e">
        <f ca="1">VLOOKUP(R1277,Lists!B:D,3,FALSE)</f>
        <v>#N/A</v>
      </c>
      <c r="T1277" s="36" t="str">
        <f>IF(F1277&lt;&gt;"",MATCH(R1277,'Maximum minutes'!B:B,0),"")</f>
        <v/>
      </c>
      <c r="U1277" s="36">
        <f ca="1">IF(F1277&lt;&gt;"",COUNTA(OFFSET('Maximum minutes'!$C$1,'Annexe A1 Cours'!T1277,0,1,50)),0)</f>
        <v>0</v>
      </c>
      <c r="V1277" s="37">
        <f ca="1">IFERROR(OFFSET('Maximum minutes'!$C$1,T1277+1,-1+MATCH(G1277,OFFSET('Maximum minutes'!$C$1,T1277-1,0,1,50),0)),0)</f>
        <v>0</v>
      </c>
      <c r="W1277" s="38">
        <f t="shared" ca="1" si="38"/>
        <v>0</v>
      </c>
    </row>
    <row r="1278" spans="1:23" s="36" customFormat="1" ht="18.75">
      <c r="A1278" s="34"/>
      <c r="B1278" s="39"/>
      <c r="C1278" s="39"/>
      <c r="D1278" s="35"/>
      <c r="E1278" s="40"/>
      <c r="F1278" s="39"/>
      <c r="G1278" s="39"/>
      <c r="H1278" s="39"/>
      <c r="I1278" s="34"/>
      <c r="J1278" s="34"/>
      <c r="K1278" s="34"/>
      <c r="L1278" s="34"/>
      <c r="M1278" s="43" t="str">
        <f ca="1">IFERROR(OFFSET('Maximum minutes'!$C$1,T1278,MATCH(IF(G1278&lt;&gt;"",G1278,F1278),OFFSET('Maximum minutes'!$C$1,T1278-1,0,1,U1278+1),0)-1)*IF(OR(ISNUMBER(J1278),J1278="sans examen"),1,0)*IF(W1278&lt;MinDate,1,0),"")</f>
        <v/>
      </c>
      <c r="N1278" s="36">
        <f t="shared" ca="1" si="39"/>
        <v>0</v>
      </c>
      <c r="O1278" s="36" t="e">
        <f ca="1">LEFT(OFFSET(Lists!$Q$2,MATCH(E1278,Lists!$R$3:$R$19,0),0),4)</f>
        <v>#N/A</v>
      </c>
      <c r="P1278" s="36" t="e">
        <f ca="1">MATCH(O1278,Lists!$S$2:$S$640,1)</f>
        <v>#N/A</v>
      </c>
      <c r="Q1278" s="36" t="e">
        <f ca="1">MATCH(LEFT(OFFSET(Lists!$Q$2,MATCH(E1278,Lists!$R$3:$R$19,0)+1,0),4),Lists!$S$3:$S$640,1)</f>
        <v>#N/A</v>
      </c>
      <c r="R1278" s="36" t="e">
        <f ca="1">LEFT(OFFSET(Lists!$S$2,P1278-1+MATCH(F1278,OFFSET(Lists!$T$3,P1278-1,0,Q1278-P1278+1),0),0),6)</f>
        <v>#N/A</v>
      </c>
      <c r="S1278" s="36" t="e">
        <f ca="1">VLOOKUP(R1278,Lists!B:D,3,FALSE)</f>
        <v>#N/A</v>
      </c>
      <c r="T1278" s="36" t="str">
        <f>IF(F1278&lt;&gt;"",MATCH(R1278,'Maximum minutes'!B:B,0),"")</f>
        <v/>
      </c>
      <c r="U1278" s="36">
        <f ca="1">IF(F1278&lt;&gt;"",COUNTA(OFFSET('Maximum minutes'!$C$1,'Annexe A1 Cours'!T1278,0,1,50)),0)</f>
        <v>0</v>
      </c>
      <c r="V1278" s="37">
        <f ca="1">IFERROR(OFFSET('Maximum minutes'!$C$1,T1278+1,-1+MATCH(G1278,OFFSET('Maximum minutes'!$C$1,T1278-1,0,1,50),0)),0)</f>
        <v>0</v>
      </c>
      <c r="W1278" s="38">
        <f t="shared" ca="1" si="38"/>
        <v>0</v>
      </c>
    </row>
    <row r="1279" spans="1:23" s="36" customFormat="1" ht="18.75">
      <c r="A1279" s="34"/>
      <c r="B1279" s="39"/>
      <c r="C1279" s="39"/>
      <c r="D1279" s="35"/>
      <c r="E1279" s="40"/>
      <c r="F1279" s="39"/>
      <c r="G1279" s="39"/>
      <c r="H1279" s="39"/>
      <c r="I1279" s="34"/>
      <c r="J1279" s="34"/>
      <c r="K1279" s="34"/>
      <c r="L1279" s="34"/>
      <c r="M1279" s="43" t="str">
        <f ca="1">IFERROR(OFFSET('Maximum minutes'!$C$1,T1279,MATCH(IF(G1279&lt;&gt;"",G1279,F1279),OFFSET('Maximum minutes'!$C$1,T1279-1,0,1,U1279+1),0)-1)*IF(OR(ISNUMBER(J1279),J1279="sans examen"),1,0)*IF(W1279&lt;MinDate,1,0),"")</f>
        <v/>
      </c>
      <c r="N1279" s="36">
        <f t="shared" ca="1" si="39"/>
        <v>0</v>
      </c>
      <c r="O1279" s="36" t="e">
        <f ca="1">LEFT(OFFSET(Lists!$Q$2,MATCH(E1279,Lists!$R$3:$R$19,0),0),4)</f>
        <v>#N/A</v>
      </c>
      <c r="P1279" s="36" t="e">
        <f ca="1">MATCH(O1279,Lists!$S$2:$S$640,1)</f>
        <v>#N/A</v>
      </c>
      <c r="Q1279" s="36" t="e">
        <f ca="1">MATCH(LEFT(OFFSET(Lists!$Q$2,MATCH(E1279,Lists!$R$3:$R$19,0)+1,0),4),Lists!$S$3:$S$640,1)</f>
        <v>#N/A</v>
      </c>
      <c r="R1279" s="36" t="e">
        <f ca="1">LEFT(OFFSET(Lists!$S$2,P1279-1+MATCH(F1279,OFFSET(Lists!$T$3,P1279-1,0,Q1279-P1279+1),0),0),6)</f>
        <v>#N/A</v>
      </c>
      <c r="S1279" s="36" t="e">
        <f ca="1">VLOOKUP(R1279,Lists!B:D,3,FALSE)</f>
        <v>#N/A</v>
      </c>
      <c r="T1279" s="36" t="str">
        <f>IF(F1279&lt;&gt;"",MATCH(R1279,'Maximum minutes'!B:B,0),"")</f>
        <v/>
      </c>
      <c r="U1279" s="36">
        <f ca="1">IF(F1279&lt;&gt;"",COUNTA(OFFSET('Maximum minutes'!$C$1,'Annexe A1 Cours'!T1279,0,1,50)),0)</f>
        <v>0</v>
      </c>
      <c r="V1279" s="37">
        <f ca="1">IFERROR(OFFSET('Maximum minutes'!$C$1,T1279+1,-1+MATCH(G1279,OFFSET('Maximum minutes'!$C$1,T1279-1,0,1,50),0)),0)</f>
        <v>0</v>
      </c>
      <c r="W1279" s="38">
        <f t="shared" ca="1" si="38"/>
        <v>0</v>
      </c>
    </row>
    <row r="1280" spans="1:23" s="36" customFormat="1" ht="18.75">
      <c r="A1280" s="34"/>
      <c r="B1280" s="39"/>
      <c r="C1280" s="39"/>
      <c r="D1280" s="35"/>
      <c r="E1280" s="40"/>
      <c r="F1280" s="39"/>
      <c r="G1280" s="39"/>
      <c r="H1280" s="39"/>
      <c r="I1280" s="34"/>
      <c r="J1280" s="34"/>
      <c r="K1280" s="34"/>
      <c r="L1280" s="34"/>
      <c r="M1280" s="43" t="str">
        <f ca="1">IFERROR(OFFSET('Maximum minutes'!$C$1,T1280,MATCH(IF(G1280&lt;&gt;"",G1280,F1280),OFFSET('Maximum minutes'!$C$1,T1280-1,0,1,U1280+1),0)-1)*IF(OR(ISNUMBER(J1280),J1280="sans examen"),1,0)*IF(W1280&lt;MinDate,1,0),"")</f>
        <v/>
      </c>
      <c r="N1280" s="36">
        <f t="shared" ca="1" si="39"/>
        <v>0</v>
      </c>
      <c r="O1280" s="36" t="e">
        <f ca="1">LEFT(OFFSET(Lists!$Q$2,MATCH(E1280,Lists!$R$3:$R$19,0),0),4)</f>
        <v>#N/A</v>
      </c>
      <c r="P1280" s="36" t="e">
        <f ca="1">MATCH(O1280,Lists!$S$2:$S$640,1)</f>
        <v>#N/A</v>
      </c>
      <c r="Q1280" s="36" t="e">
        <f ca="1">MATCH(LEFT(OFFSET(Lists!$Q$2,MATCH(E1280,Lists!$R$3:$R$19,0)+1,0),4),Lists!$S$3:$S$640,1)</f>
        <v>#N/A</v>
      </c>
      <c r="R1280" s="36" t="e">
        <f ca="1">LEFT(OFFSET(Lists!$S$2,P1280-1+MATCH(F1280,OFFSET(Lists!$T$3,P1280-1,0,Q1280-P1280+1),0),0),6)</f>
        <v>#N/A</v>
      </c>
      <c r="S1280" s="36" t="e">
        <f ca="1">VLOOKUP(R1280,Lists!B:D,3,FALSE)</f>
        <v>#N/A</v>
      </c>
      <c r="T1280" s="36" t="str">
        <f>IF(F1280&lt;&gt;"",MATCH(R1280,'Maximum minutes'!B:B,0),"")</f>
        <v/>
      </c>
      <c r="U1280" s="36">
        <f ca="1">IF(F1280&lt;&gt;"",COUNTA(OFFSET('Maximum minutes'!$C$1,'Annexe A1 Cours'!T1280,0,1,50)),0)</f>
        <v>0</v>
      </c>
      <c r="V1280" s="37">
        <f ca="1">IFERROR(OFFSET('Maximum minutes'!$C$1,T1280+1,-1+MATCH(G1280,OFFSET('Maximum minutes'!$C$1,T1280-1,0,1,50),0)),0)</f>
        <v>0</v>
      </c>
      <c r="W1280" s="38">
        <f t="shared" ca="1" si="38"/>
        <v>0</v>
      </c>
    </row>
    <row r="1281" spans="1:23" s="36" customFormat="1" ht="18.75">
      <c r="A1281" s="34"/>
      <c r="B1281" s="39"/>
      <c r="C1281" s="39"/>
      <c r="D1281" s="35"/>
      <c r="E1281" s="40"/>
      <c r="F1281" s="39"/>
      <c r="G1281" s="39"/>
      <c r="H1281" s="39"/>
      <c r="I1281" s="34"/>
      <c r="J1281" s="34"/>
      <c r="K1281" s="34"/>
      <c r="L1281" s="34"/>
      <c r="M1281" s="43" t="str">
        <f ca="1">IFERROR(OFFSET('Maximum minutes'!$C$1,T1281,MATCH(IF(G1281&lt;&gt;"",G1281,F1281),OFFSET('Maximum minutes'!$C$1,T1281-1,0,1,U1281+1),0)-1)*IF(OR(ISNUMBER(J1281),J1281="sans examen"),1,0)*IF(W1281&lt;MinDate,1,0),"")</f>
        <v/>
      </c>
      <c r="N1281" s="36">
        <f t="shared" ca="1" si="39"/>
        <v>0</v>
      </c>
      <c r="O1281" s="36" t="e">
        <f ca="1">LEFT(OFFSET(Lists!$Q$2,MATCH(E1281,Lists!$R$3:$R$19,0),0),4)</f>
        <v>#N/A</v>
      </c>
      <c r="P1281" s="36" t="e">
        <f ca="1">MATCH(O1281,Lists!$S$2:$S$640,1)</f>
        <v>#N/A</v>
      </c>
      <c r="Q1281" s="36" t="e">
        <f ca="1">MATCH(LEFT(OFFSET(Lists!$Q$2,MATCH(E1281,Lists!$R$3:$R$19,0)+1,0),4),Lists!$S$3:$S$640,1)</f>
        <v>#N/A</v>
      </c>
      <c r="R1281" s="36" t="e">
        <f ca="1">LEFT(OFFSET(Lists!$S$2,P1281-1+MATCH(F1281,OFFSET(Lists!$T$3,P1281-1,0,Q1281-P1281+1),0),0),6)</f>
        <v>#N/A</v>
      </c>
      <c r="S1281" s="36" t="e">
        <f ca="1">VLOOKUP(R1281,Lists!B:D,3,FALSE)</f>
        <v>#N/A</v>
      </c>
      <c r="T1281" s="36" t="str">
        <f>IF(F1281&lt;&gt;"",MATCH(R1281,'Maximum minutes'!B:B,0),"")</f>
        <v/>
      </c>
      <c r="U1281" s="36">
        <f ca="1">IF(F1281&lt;&gt;"",COUNTA(OFFSET('Maximum minutes'!$C$1,'Annexe A1 Cours'!T1281,0,1,50)),0)</f>
        <v>0</v>
      </c>
      <c r="V1281" s="37">
        <f ca="1">IFERROR(OFFSET('Maximum minutes'!$C$1,T1281+1,-1+MATCH(G1281,OFFSET('Maximum minutes'!$C$1,T1281-1,0,1,50),0)),0)</f>
        <v>0</v>
      </c>
      <c r="W1281" s="38">
        <f t="shared" ca="1" si="38"/>
        <v>0</v>
      </c>
    </row>
    <row r="1282" spans="1:23" s="36" customFormat="1" ht="18.75">
      <c r="A1282" s="34"/>
      <c r="B1282" s="39"/>
      <c r="C1282" s="39"/>
      <c r="D1282" s="35"/>
      <c r="E1282" s="40"/>
      <c r="F1282" s="39"/>
      <c r="G1282" s="39"/>
      <c r="H1282" s="39"/>
      <c r="I1282" s="34"/>
      <c r="J1282" s="34"/>
      <c r="K1282" s="34"/>
      <c r="L1282" s="34"/>
      <c r="M1282" s="43" t="str">
        <f ca="1">IFERROR(OFFSET('Maximum minutes'!$C$1,T1282,MATCH(IF(G1282&lt;&gt;"",G1282,F1282),OFFSET('Maximum minutes'!$C$1,T1282-1,0,1,U1282+1),0)-1)*IF(OR(ISNUMBER(J1282),J1282="sans examen"),1,0)*IF(W1282&lt;MinDate,1,0),"")</f>
        <v/>
      </c>
      <c r="N1282" s="36">
        <f t="shared" ca="1" si="39"/>
        <v>0</v>
      </c>
      <c r="O1282" s="36" t="e">
        <f ca="1">LEFT(OFFSET(Lists!$Q$2,MATCH(E1282,Lists!$R$3:$R$19,0),0),4)</f>
        <v>#N/A</v>
      </c>
      <c r="P1282" s="36" t="e">
        <f ca="1">MATCH(O1282,Lists!$S$2:$S$640,1)</f>
        <v>#N/A</v>
      </c>
      <c r="Q1282" s="36" t="e">
        <f ca="1">MATCH(LEFT(OFFSET(Lists!$Q$2,MATCH(E1282,Lists!$R$3:$R$19,0)+1,0),4),Lists!$S$3:$S$640,1)</f>
        <v>#N/A</v>
      </c>
      <c r="R1282" s="36" t="e">
        <f ca="1">LEFT(OFFSET(Lists!$S$2,P1282-1+MATCH(F1282,OFFSET(Lists!$T$3,P1282-1,0,Q1282-P1282+1),0),0),6)</f>
        <v>#N/A</v>
      </c>
      <c r="S1282" s="36" t="e">
        <f ca="1">VLOOKUP(R1282,Lists!B:D,3,FALSE)</f>
        <v>#N/A</v>
      </c>
      <c r="T1282" s="36" t="str">
        <f>IF(F1282&lt;&gt;"",MATCH(R1282,'Maximum minutes'!B:B,0),"")</f>
        <v/>
      </c>
      <c r="U1282" s="36">
        <f ca="1">IF(F1282&lt;&gt;"",COUNTA(OFFSET('Maximum minutes'!$C$1,'Annexe A1 Cours'!T1282,0,1,50)),0)</f>
        <v>0</v>
      </c>
      <c r="V1282" s="37">
        <f ca="1">IFERROR(OFFSET('Maximum minutes'!$C$1,T1282+1,-1+MATCH(G1282,OFFSET('Maximum minutes'!$C$1,T1282-1,0,1,50),0)),0)</f>
        <v>0</v>
      </c>
      <c r="W1282" s="38">
        <f t="shared" ca="1" si="38"/>
        <v>0</v>
      </c>
    </row>
    <row r="1283" spans="1:23" s="36" customFormat="1" ht="18.75">
      <c r="A1283" s="34"/>
      <c r="B1283" s="39"/>
      <c r="C1283" s="39"/>
      <c r="D1283" s="35"/>
      <c r="E1283" s="40"/>
      <c r="F1283" s="39"/>
      <c r="G1283" s="39"/>
      <c r="H1283" s="39"/>
      <c r="I1283" s="34"/>
      <c r="J1283" s="34"/>
      <c r="K1283" s="34"/>
      <c r="L1283" s="34"/>
      <c r="M1283" s="43" t="str">
        <f ca="1">IFERROR(OFFSET('Maximum minutes'!$C$1,T1283,MATCH(IF(G1283&lt;&gt;"",G1283,F1283),OFFSET('Maximum minutes'!$C$1,T1283-1,0,1,U1283+1),0)-1)*IF(OR(ISNUMBER(J1283),J1283="sans examen"),1,0)*IF(W1283&lt;MinDate,1,0),"")</f>
        <v/>
      </c>
      <c r="N1283" s="36">
        <f t="shared" ca="1" si="39"/>
        <v>0</v>
      </c>
      <c r="O1283" s="36" t="e">
        <f ca="1">LEFT(OFFSET(Lists!$Q$2,MATCH(E1283,Lists!$R$3:$R$19,0),0),4)</f>
        <v>#N/A</v>
      </c>
      <c r="P1283" s="36" t="e">
        <f ca="1">MATCH(O1283,Lists!$S$2:$S$640,1)</f>
        <v>#N/A</v>
      </c>
      <c r="Q1283" s="36" t="e">
        <f ca="1">MATCH(LEFT(OFFSET(Lists!$Q$2,MATCH(E1283,Lists!$R$3:$R$19,0)+1,0),4),Lists!$S$3:$S$640,1)</f>
        <v>#N/A</v>
      </c>
      <c r="R1283" s="36" t="e">
        <f ca="1">LEFT(OFFSET(Lists!$S$2,P1283-1+MATCH(F1283,OFFSET(Lists!$T$3,P1283-1,0,Q1283-P1283+1),0),0),6)</f>
        <v>#N/A</v>
      </c>
      <c r="S1283" s="36" t="e">
        <f ca="1">VLOOKUP(R1283,Lists!B:D,3,FALSE)</f>
        <v>#N/A</v>
      </c>
      <c r="T1283" s="36" t="str">
        <f>IF(F1283&lt;&gt;"",MATCH(R1283,'Maximum minutes'!B:B,0),"")</f>
        <v/>
      </c>
      <c r="U1283" s="36">
        <f ca="1">IF(F1283&lt;&gt;"",COUNTA(OFFSET('Maximum minutes'!$C$1,'Annexe A1 Cours'!T1283,0,1,50)),0)</f>
        <v>0</v>
      </c>
      <c r="V1283" s="37">
        <f ca="1">IFERROR(OFFSET('Maximum minutes'!$C$1,T1283+1,-1+MATCH(G1283,OFFSET('Maximum minutes'!$C$1,T1283-1,0,1,50),0)),0)</f>
        <v>0</v>
      </c>
      <c r="W1283" s="38">
        <f t="shared" ca="1" si="38"/>
        <v>0</v>
      </c>
    </row>
    <row r="1284" spans="1:23" s="36" customFormat="1" ht="18.75">
      <c r="A1284" s="34"/>
      <c r="B1284" s="39"/>
      <c r="C1284" s="39"/>
      <c r="D1284" s="35"/>
      <c r="E1284" s="40"/>
      <c r="F1284" s="39"/>
      <c r="G1284" s="39"/>
      <c r="H1284" s="39"/>
      <c r="I1284" s="34"/>
      <c r="J1284" s="34"/>
      <c r="K1284" s="34"/>
      <c r="L1284" s="34"/>
      <c r="M1284" s="43" t="str">
        <f ca="1">IFERROR(OFFSET('Maximum minutes'!$C$1,T1284,MATCH(IF(G1284&lt;&gt;"",G1284,F1284),OFFSET('Maximum minutes'!$C$1,T1284-1,0,1,U1284+1),0)-1)*IF(OR(ISNUMBER(J1284),J1284="sans examen"),1,0)*IF(W1284&lt;MinDate,1,0),"")</f>
        <v/>
      </c>
      <c r="N1284" s="36">
        <f t="shared" ca="1" si="39"/>
        <v>0</v>
      </c>
      <c r="O1284" s="36" t="e">
        <f ca="1">LEFT(OFFSET(Lists!$Q$2,MATCH(E1284,Lists!$R$3:$R$19,0),0),4)</f>
        <v>#N/A</v>
      </c>
      <c r="P1284" s="36" t="e">
        <f ca="1">MATCH(O1284,Lists!$S$2:$S$640,1)</f>
        <v>#N/A</v>
      </c>
      <c r="Q1284" s="36" t="e">
        <f ca="1">MATCH(LEFT(OFFSET(Lists!$Q$2,MATCH(E1284,Lists!$R$3:$R$19,0)+1,0),4),Lists!$S$3:$S$640,1)</f>
        <v>#N/A</v>
      </c>
      <c r="R1284" s="36" t="e">
        <f ca="1">LEFT(OFFSET(Lists!$S$2,P1284-1+MATCH(F1284,OFFSET(Lists!$T$3,P1284-1,0,Q1284-P1284+1),0),0),6)</f>
        <v>#N/A</v>
      </c>
      <c r="S1284" s="36" t="e">
        <f ca="1">VLOOKUP(R1284,Lists!B:D,3,FALSE)</f>
        <v>#N/A</v>
      </c>
      <c r="T1284" s="36" t="str">
        <f>IF(F1284&lt;&gt;"",MATCH(R1284,'Maximum minutes'!B:B,0),"")</f>
        <v/>
      </c>
      <c r="U1284" s="36">
        <f ca="1">IF(F1284&lt;&gt;"",COUNTA(OFFSET('Maximum minutes'!$C$1,'Annexe A1 Cours'!T1284,0,1,50)),0)</f>
        <v>0</v>
      </c>
      <c r="V1284" s="37">
        <f ca="1">IFERROR(OFFSET('Maximum minutes'!$C$1,T1284+1,-1+MATCH(G1284,OFFSET('Maximum minutes'!$C$1,T1284-1,0,1,50),0)),0)</f>
        <v>0</v>
      </c>
      <c r="W1284" s="38">
        <f t="shared" ca="1" si="38"/>
        <v>0</v>
      </c>
    </row>
    <row r="1285" spans="1:23" s="36" customFormat="1" ht="18.75">
      <c r="A1285" s="34"/>
      <c r="B1285" s="39"/>
      <c r="C1285" s="39"/>
      <c r="D1285" s="35"/>
      <c r="E1285" s="40"/>
      <c r="F1285" s="39"/>
      <c r="G1285" s="39"/>
      <c r="H1285" s="39"/>
      <c r="I1285" s="34"/>
      <c r="J1285" s="34"/>
      <c r="K1285" s="34"/>
      <c r="L1285" s="34"/>
      <c r="M1285" s="43" t="str">
        <f ca="1">IFERROR(OFFSET('Maximum minutes'!$C$1,T1285,MATCH(IF(G1285&lt;&gt;"",G1285,F1285),OFFSET('Maximum minutes'!$C$1,T1285-1,0,1,U1285+1),0)-1)*IF(OR(ISNUMBER(J1285),J1285="sans examen"),1,0)*IF(W1285&lt;MinDate,1,0),"")</f>
        <v/>
      </c>
      <c r="N1285" s="36">
        <f t="shared" ca="1" si="39"/>
        <v>0</v>
      </c>
      <c r="O1285" s="36" t="e">
        <f ca="1">LEFT(OFFSET(Lists!$Q$2,MATCH(E1285,Lists!$R$3:$R$19,0),0),4)</f>
        <v>#N/A</v>
      </c>
      <c r="P1285" s="36" t="e">
        <f ca="1">MATCH(O1285,Lists!$S$2:$S$640,1)</f>
        <v>#N/A</v>
      </c>
      <c r="Q1285" s="36" t="e">
        <f ca="1">MATCH(LEFT(OFFSET(Lists!$Q$2,MATCH(E1285,Lists!$R$3:$R$19,0)+1,0),4),Lists!$S$3:$S$640,1)</f>
        <v>#N/A</v>
      </c>
      <c r="R1285" s="36" t="e">
        <f ca="1">LEFT(OFFSET(Lists!$S$2,P1285-1+MATCH(F1285,OFFSET(Lists!$T$3,P1285-1,0,Q1285-P1285+1),0),0),6)</f>
        <v>#N/A</v>
      </c>
      <c r="S1285" s="36" t="e">
        <f ca="1">VLOOKUP(R1285,Lists!B:D,3,FALSE)</f>
        <v>#N/A</v>
      </c>
      <c r="T1285" s="36" t="str">
        <f>IF(F1285&lt;&gt;"",MATCH(R1285,'Maximum minutes'!B:B,0),"")</f>
        <v/>
      </c>
      <c r="U1285" s="36">
        <f ca="1">IF(F1285&lt;&gt;"",COUNTA(OFFSET('Maximum minutes'!$C$1,'Annexe A1 Cours'!T1285,0,1,50)),0)</f>
        <v>0</v>
      </c>
      <c r="V1285" s="37">
        <f ca="1">IFERROR(OFFSET('Maximum minutes'!$C$1,T1285+1,-1+MATCH(G1285,OFFSET('Maximum minutes'!$C$1,T1285-1,0,1,50),0)),0)</f>
        <v>0</v>
      </c>
      <c r="W1285" s="38">
        <f t="shared" ca="1" si="38"/>
        <v>0</v>
      </c>
    </row>
    <row r="1286" spans="1:23" s="36" customFormat="1" ht="18.75">
      <c r="A1286" s="34"/>
      <c r="B1286" s="39"/>
      <c r="C1286" s="39"/>
      <c r="D1286" s="35"/>
      <c r="E1286" s="40"/>
      <c r="F1286" s="39"/>
      <c r="G1286" s="39"/>
      <c r="H1286" s="39"/>
      <c r="I1286" s="34"/>
      <c r="J1286" s="34"/>
      <c r="K1286" s="34"/>
      <c r="L1286" s="34"/>
      <c r="M1286" s="43" t="str">
        <f ca="1">IFERROR(OFFSET('Maximum minutes'!$C$1,T1286,MATCH(IF(G1286&lt;&gt;"",G1286,F1286),OFFSET('Maximum minutes'!$C$1,T1286-1,0,1,U1286+1),0)-1)*IF(OR(ISNUMBER(J1286),J1286="sans examen"),1,0)*IF(W1286&lt;MinDate,1,0),"")</f>
        <v/>
      </c>
      <c r="N1286" s="36">
        <f t="shared" ca="1" si="39"/>
        <v>0</v>
      </c>
      <c r="O1286" s="36" t="e">
        <f ca="1">LEFT(OFFSET(Lists!$Q$2,MATCH(E1286,Lists!$R$3:$R$19,0),0),4)</f>
        <v>#N/A</v>
      </c>
      <c r="P1286" s="36" t="e">
        <f ca="1">MATCH(O1286,Lists!$S$2:$S$640,1)</f>
        <v>#N/A</v>
      </c>
      <c r="Q1286" s="36" t="e">
        <f ca="1">MATCH(LEFT(OFFSET(Lists!$Q$2,MATCH(E1286,Lists!$R$3:$R$19,0)+1,0),4),Lists!$S$3:$S$640,1)</f>
        <v>#N/A</v>
      </c>
      <c r="R1286" s="36" t="e">
        <f ca="1">LEFT(OFFSET(Lists!$S$2,P1286-1+MATCH(F1286,OFFSET(Lists!$T$3,P1286-1,0,Q1286-P1286+1),0),0),6)</f>
        <v>#N/A</v>
      </c>
      <c r="S1286" s="36" t="e">
        <f ca="1">VLOOKUP(R1286,Lists!B:D,3,FALSE)</f>
        <v>#N/A</v>
      </c>
      <c r="T1286" s="36" t="str">
        <f>IF(F1286&lt;&gt;"",MATCH(R1286,'Maximum minutes'!B:B,0),"")</f>
        <v/>
      </c>
      <c r="U1286" s="36">
        <f ca="1">IF(F1286&lt;&gt;"",COUNTA(OFFSET('Maximum minutes'!$C$1,'Annexe A1 Cours'!T1286,0,1,50)),0)</f>
        <v>0</v>
      </c>
      <c r="V1286" s="37">
        <f ca="1">IFERROR(OFFSET('Maximum minutes'!$C$1,T1286+1,-1+MATCH(G1286,OFFSET('Maximum minutes'!$C$1,T1286-1,0,1,50),0)),0)</f>
        <v>0</v>
      </c>
      <c r="W1286" s="38">
        <f t="shared" ca="1" si="38"/>
        <v>0</v>
      </c>
    </row>
    <row r="1287" spans="1:23" s="36" customFormat="1" ht="18.75">
      <c r="A1287" s="34"/>
      <c r="B1287" s="39"/>
      <c r="C1287" s="39"/>
      <c r="D1287" s="35"/>
      <c r="E1287" s="40"/>
      <c r="F1287" s="39"/>
      <c r="G1287" s="39"/>
      <c r="H1287" s="39"/>
      <c r="I1287" s="34"/>
      <c r="J1287" s="34"/>
      <c r="K1287" s="34"/>
      <c r="L1287" s="34"/>
      <c r="M1287" s="43" t="str">
        <f ca="1">IFERROR(OFFSET('Maximum minutes'!$C$1,T1287,MATCH(IF(G1287&lt;&gt;"",G1287,F1287),OFFSET('Maximum minutes'!$C$1,T1287-1,0,1,U1287+1),0)-1)*IF(OR(ISNUMBER(J1287),J1287="sans examen"),1,0)*IF(W1287&lt;MinDate,1,0),"")</f>
        <v/>
      </c>
      <c r="N1287" s="36">
        <f t="shared" ca="1" si="39"/>
        <v>0</v>
      </c>
      <c r="O1287" s="36" t="e">
        <f ca="1">LEFT(OFFSET(Lists!$Q$2,MATCH(E1287,Lists!$R$3:$R$19,0),0),4)</f>
        <v>#N/A</v>
      </c>
      <c r="P1287" s="36" t="e">
        <f ca="1">MATCH(O1287,Lists!$S$2:$S$640,1)</f>
        <v>#N/A</v>
      </c>
      <c r="Q1287" s="36" t="e">
        <f ca="1">MATCH(LEFT(OFFSET(Lists!$Q$2,MATCH(E1287,Lists!$R$3:$R$19,0)+1,0),4),Lists!$S$3:$S$640,1)</f>
        <v>#N/A</v>
      </c>
      <c r="R1287" s="36" t="e">
        <f ca="1">LEFT(OFFSET(Lists!$S$2,P1287-1+MATCH(F1287,OFFSET(Lists!$T$3,P1287-1,0,Q1287-P1287+1),0),0),6)</f>
        <v>#N/A</v>
      </c>
      <c r="S1287" s="36" t="e">
        <f ca="1">VLOOKUP(R1287,Lists!B:D,3,FALSE)</f>
        <v>#N/A</v>
      </c>
      <c r="T1287" s="36" t="str">
        <f>IF(F1287&lt;&gt;"",MATCH(R1287,'Maximum minutes'!B:B,0),"")</f>
        <v/>
      </c>
      <c r="U1287" s="36">
        <f ca="1">IF(F1287&lt;&gt;"",COUNTA(OFFSET('Maximum minutes'!$C$1,'Annexe A1 Cours'!T1287,0,1,50)),0)</f>
        <v>0</v>
      </c>
      <c r="V1287" s="37">
        <f ca="1">IFERROR(OFFSET('Maximum minutes'!$C$1,T1287+1,-1+MATCH(G1287,OFFSET('Maximum minutes'!$C$1,T1287-1,0,1,50),0)),0)</f>
        <v>0</v>
      </c>
      <c r="W1287" s="38">
        <f t="shared" ref="W1287:W1350" ca="1" si="40">IFERROR(DATE(YEAR(D1287)+V1287,MONTH(D1287),DAY(D1287)),"")</f>
        <v>0</v>
      </c>
    </row>
    <row r="1288" spans="1:23" s="36" customFormat="1" ht="18.75">
      <c r="A1288" s="34"/>
      <c r="B1288" s="39"/>
      <c r="C1288" s="39"/>
      <c r="D1288" s="35"/>
      <c r="E1288" s="40"/>
      <c r="F1288" s="39"/>
      <c r="G1288" s="39"/>
      <c r="H1288" s="39"/>
      <c r="I1288" s="34"/>
      <c r="J1288" s="34"/>
      <c r="K1288" s="34"/>
      <c r="L1288" s="34"/>
      <c r="M1288" s="43" t="str">
        <f ca="1">IFERROR(OFFSET('Maximum minutes'!$C$1,T1288,MATCH(IF(G1288&lt;&gt;"",G1288,F1288),OFFSET('Maximum minutes'!$C$1,T1288-1,0,1,U1288+1),0)-1)*IF(OR(ISNUMBER(J1288),J1288="sans examen"),1,0)*IF(W1288&lt;MinDate,1,0),"")</f>
        <v/>
      </c>
      <c r="N1288" s="36">
        <f t="shared" ref="N1288:N1351" ca="1" si="41">IF(K1288&gt;0,MIN(K1288,M1288),0)*IF(M1288="",0,1)</f>
        <v>0</v>
      </c>
      <c r="O1288" s="36" t="e">
        <f ca="1">LEFT(OFFSET(Lists!$Q$2,MATCH(E1288,Lists!$R$3:$R$19,0),0),4)</f>
        <v>#N/A</v>
      </c>
      <c r="P1288" s="36" t="e">
        <f ca="1">MATCH(O1288,Lists!$S$2:$S$640,1)</f>
        <v>#N/A</v>
      </c>
      <c r="Q1288" s="36" t="e">
        <f ca="1">MATCH(LEFT(OFFSET(Lists!$Q$2,MATCH(E1288,Lists!$R$3:$R$19,0)+1,0),4),Lists!$S$3:$S$640,1)</f>
        <v>#N/A</v>
      </c>
      <c r="R1288" s="36" t="e">
        <f ca="1">LEFT(OFFSET(Lists!$S$2,P1288-1+MATCH(F1288,OFFSET(Lists!$T$3,P1288-1,0,Q1288-P1288+1),0),0),6)</f>
        <v>#N/A</v>
      </c>
      <c r="S1288" s="36" t="e">
        <f ca="1">VLOOKUP(R1288,Lists!B:D,3,FALSE)</f>
        <v>#N/A</v>
      </c>
      <c r="T1288" s="36" t="str">
        <f>IF(F1288&lt;&gt;"",MATCH(R1288,'Maximum minutes'!B:B,0),"")</f>
        <v/>
      </c>
      <c r="U1288" s="36">
        <f ca="1">IF(F1288&lt;&gt;"",COUNTA(OFFSET('Maximum minutes'!$C$1,'Annexe A1 Cours'!T1288,0,1,50)),0)</f>
        <v>0</v>
      </c>
      <c r="V1288" s="37">
        <f ca="1">IFERROR(OFFSET('Maximum minutes'!$C$1,T1288+1,-1+MATCH(G1288,OFFSET('Maximum minutes'!$C$1,T1288-1,0,1,50),0)),0)</f>
        <v>0</v>
      </c>
      <c r="W1288" s="38">
        <f t="shared" ca="1" si="40"/>
        <v>0</v>
      </c>
    </row>
    <row r="1289" spans="1:23" s="36" customFormat="1" ht="18.75">
      <c r="A1289" s="34"/>
      <c r="B1289" s="39"/>
      <c r="C1289" s="39"/>
      <c r="D1289" s="35"/>
      <c r="E1289" s="40"/>
      <c r="F1289" s="39"/>
      <c r="G1289" s="39"/>
      <c r="H1289" s="39"/>
      <c r="I1289" s="34"/>
      <c r="J1289" s="34"/>
      <c r="K1289" s="34"/>
      <c r="L1289" s="34"/>
      <c r="M1289" s="43" t="str">
        <f ca="1">IFERROR(OFFSET('Maximum minutes'!$C$1,T1289,MATCH(IF(G1289&lt;&gt;"",G1289,F1289),OFFSET('Maximum minutes'!$C$1,T1289-1,0,1,U1289+1),0)-1)*IF(OR(ISNUMBER(J1289),J1289="sans examen"),1,0)*IF(W1289&lt;MinDate,1,0),"")</f>
        <v/>
      </c>
      <c r="N1289" s="36">
        <f t="shared" ca="1" si="41"/>
        <v>0</v>
      </c>
      <c r="O1289" s="36" t="e">
        <f ca="1">LEFT(OFFSET(Lists!$Q$2,MATCH(E1289,Lists!$R$3:$R$19,0),0),4)</f>
        <v>#N/A</v>
      </c>
      <c r="P1289" s="36" t="e">
        <f ca="1">MATCH(O1289,Lists!$S$2:$S$640,1)</f>
        <v>#N/A</v>
      </c>
      <c r="Q1289" s="36" t="e">
        <f ca="1">MATCH(LEFT(OFFSET(Lists!$Q$2,MATCH(E1289,Lists!$R$3:$R$19,0)+1,0),4),Lists!$S$3:$S$640,1)</f>
        <v>#N/A</v>
      </c>
      <c r="R1289" s="36" t="e">
        <f ca="1">LEFT(OFFSET(Lists!$S$2,P1289-1+MATCH(F1289,OFFSET(Lists!$T$3,P1289-1,0,Q1289-P1289+1),0),0),6)</f>
        <v>#N/A</v>
      </c>
      <c r="S1289" s="36" t="e">
        <f ca="1">VLOOKUP(R1289,Lists!B:D,3,FALSE)</f>
        <v>#N/A</v>
      </c>
      <c r="T1289" s="36" t="str">
        <f>IF(F1289&lt;&gt;"",MATCH(R1289,'Maximum minutes'!B:B,0),"")</f>
        <v/>
      </c>
      <c r="U1289" s="36">
        <f ca="1">IF(F1289&lt;&gt;"",COUNTA(OFFSET('Maximum minutes'!$C$1,'Annexe A1 Cours'!T1289,0,1,50)),0)</f>
        <v>0</v>
      </c>
      <c r="V1289" s="37">
        <f ca="1">IFERROR(OFFSET('Maximum minutes'!$C$1,T1289+1,-1+MATCH(G1289,OFFSET('Maximum minutes'!$C$1,T1289-1,0,1,50),0)),0)</f>
        <v>0</v>
      </c>
      <c r="W1289" s="38">
        <f t="shared" ca="1" si="40"/>
        <v>0</v>
      </c>
    </row>
    <row r="1290" spans="1:23" s="36" customFormat="1" ht="18.75">
      <c r="A1290" s="34"/>
      <c r="B1290" s="39"/>
      <c r="C1290" s="39"/>
      <c r="D1290" s="35"/>
      <c r="E1290" s="40"/>
      <c r="F1290" s="39"/>
      <c r="G1290" s="39"/>
      <c r="H1290" s="39"/>
      <c r="I1290" s="34"/>
      <c r="J1290" s="34"/>
      <c r="K1290" s="34"/>
      <c r="L1290" s="34"/>
      <c r="M1290" s="43" t="str">
        <f ca="1">IFERROR(OFFSET('Maximum minutes'!$C$1,T1290,MATCH(IF(G1290&lt;&gt;"",G1290,F1290),OFFSET('Maximum minutes'!$C$1,T1290-1,0,1,U1290+1),0)-1)*IF(OR(ISNUMBER(J1290),J1290="sans examen"),1,0)*IF(W1290&lt;MinDate,1,0),"")</f>
        <v/>
      </c>
      <c r="N1290" s="36">
        <f t="shared" ca="1" si="41"/>
        <v>0</v>
      </c>
      <c r="O1290" s="36" t="e">
        <f ca="1">LEFT(OFFSET(Lists!$Q$2,MATCH(E1290,Lists!$R$3:$R$19,0),0),4)</f>
        <v>#N/A</v>
      </c>
      <c r="P1290" s="36" t="e">
        <f ca="1">MATCH(O1290,Lists!$S$2:$S$640,1)</f>
        <v>#N/A</v>
      </c>
      <c r="Q1290" s="36" t="e">
        <f ca="1">MATCH(LEFT(OFFSET(Lists!$Q$2,MATCH(E1290,Lists!$R$3:$R$19,0)+1,0),4),Lists!$S$3:$S$640,1)</f>
        <v>#N/A</v>
      </c>
      <c r="R1290" s="36" t="e">
        <f ca="1">LEFT(OFFSET(Lists!$S$2,P1290-1+MATCH(F1290,OFFSET(Lists!$T$3,P1290-1,0,Q1290-P1290+1),0),0),6)</f>
        <v>#N/A</v>
      </c>
      <c r="S1290" s="36" t="e">
        <f ca="1">VLOOKUP(R1290,Lists!B:D,3,FALSE)</f>
        <v>#N/A</v>
      </c>
      <c r="T1290" s="36" t="str">
        <f>IF(F1290&lt;&gt;"",MATCH(R1290,'Maximum minutes'!B:B,0),"")</f>
        <v/>
      </c>
      <c r="U1290" s="36">
        <f ca="1">IF(F1290&lt;&gt;"",COUNTA(OFFSET('Maximum minutes'!$C$1,'Annexe A1 Cours'!T1290,0,1,50)),0)</f>
        <v>0</v>
      </c>
      <c r="V1290" s="37">
        <f ca="1">IFERROR(OFFSET('Maximum minutes'!$C$1,T1290+1,-1+MATCH(G1290,OFFSET('Maximum minutes'!$C$1,T1290-1,0,1,50),0)),0)</f>
        <v>0</v>
      </c>
      <c r="W1290" s="38">
        <f t="shared" ca="1" si="40"/>
        <v>0</v>
      </c>
    </row>
    <row r="1291" spans="1:23" s="36" customFormat="1" ht="18.75">
      <c r="A1291" s="34"/>
      <c r="B1291" s="39"/>
      <c r="C1291" s="39"/>
      <c r="D1291" s="35"/>
      <c r="E1291" s="40"/>
      <c r="F1291" s="39"/>
      <c r="G1291" s="39"/>
      <c r="H1291" s="39"/>
      <c r="I1291" s="34"/>
      <c r="J1291" s="34"/>
      <c r="K1291" s="34"/>
      <c r="L1291" s="34"/>
      <c r="M1291" s="43" t="str">
        <f ca="1">IFERROR(OFFSET('Maximum minutes'!$C$1,T1291,MATCH(IF(G1291&lt;&gt;"",G1291,F1291),OFFSET('Maximum minutes'!$C$1,T1291-1,0,1,U1291+1),0)-1)*IF(OR(ISNUMBER(J1291),J1291="sans examen"),1,0)*IF(W1291&lt;MinDate,1,0),"")</f>
        <v/>
      </c>
      <c r="N1291" s="36">
        <f t="shared" ca="1" si="41"/>
        <v>0</v>
      </c>
      <c r="O1291" s="36" t="e">
        <f ca="1">LEFT(OFFSET(Lists!$Q$2,MATCH(E1291,Lists!$R$3:$R$19,0),0),4)</f>
        <v>#N/A</v>
      </c>
      <c r="P1291" s="36" t="e">
        <f ca="1">MATCH(O1291,Lists!$S$2:$S$640,1)</f>
        <v>#N/A</v>
      </c>
      <c r="Q1291" s="36" t="e">
        <f ca="1">MATCH(LEFT(OFFSET(Lists!$Q$2,MATCH(E1291,Lists!$R$3:$R$19,0)+1,0),4),Lists!$S$3:$S$640,1)</f>
        <v>#N/A</v>
      </c>
      <c r="R1291" s="36" t="e">
        <f ca="1">LEFT(OFFSET(Lists!$S$2,P1291-1+MATCH(F1291,OFFSET(Lists!$T$3,P1291-1,0,Q1291-P1291+1),0),0),6)</f>
        <v>#N/A</v>
      </c>
      <c r="S1291" s="36" t="e">
        <f ca="1">VLOOKUP(R1291,Lists!B:D,3,FALSE)</f>
        <v>#N/A</v>
      </c>
      <c r="T1291" s="36" t="str">
        <f>IF(F1291&lt;&gt;"",MATCH(R1291,'Maximum minutes'!B:B,0),"")</f>
        <v/>
      </c>
      <c r="U1291" s="36">
        <f ca="1">IF(F1291&lt;&gt;"",COUNTA(OFFSET('Maximum minutes'!$C$1,'Annexe A1 Cours'!T1291,0,1,50)),0)</f>
        <v>0</v>
      </c>
      <c r="V1291" s="37">
        <f ca="1">IFERROR(OFFSET('Maximum minutes'!$C$1,T1291+1,-1+MATCH(G1291,OFFSET('Maximum minutes'!$C$1,T1291-1,0,1,50),0)),0)</f>
        <v>0</v>
      </c>
      <c r="W1291" s="38">
        <f t="shared" ca="1" si="40"/>
        <v>0</v>
      </c>
    </row>
    <row r="1292" spans="1:23" s="36" customFormat="1" ht="18.75">
      <c r="A1292" s="34"/>
      <c r="B1292" s="39"/>
      <c r="C1292" s="39"/>
      <c r="D1292" s="35"/>
      <c r="E1292" s="40"/>
      <c r="F1292" s="39"/>
      <c r="G1292" s="39"/>
      <c r="H1292" s="39"/>
      <c r="I1292" s="34"/>
      <c r="J1292" s="34"/>
      <c r="K1292" s="34"/>
      <c r="L1292" s="34"/>
      <c r="M1292" s="43" t="str">
        <f ca="1">IFERROR(OFFSET('Maximum minutes'!$C$1,T1292,MATCH(IF(G1292&lt;&gt;"",G1292,F1292),OFFSET('Maximum minutes'!$C$1,T1292-1,0,1,U1292+1),0)-1)*IF(OR(ISNUMBER(J1292),J1292="sans examen"),1,0)*IF(W1292&lt;MinDate,1,0),"")</f>
        <v/>
      </c>
      <c r="N1292" s="36">
        <f t="shared" ca="1" si="41"/>
        <v>0</v>
      </c>
      <c r="O1292" s="36" t="e">
        <f ca="1">LEFT(OFFSET(Lists!$Q$2,MATCH(E1292,Lists!$R$3:$R$19,0),0),4)</f>
        <v>#N/A</v>
      </c>
      <c r="P1292" s="36" t="e">
        <f ca="1">MATCH(O1292,Lists!$S$2:$S$640,1)</f>
        <v>#N/A</v>
      </c>
      <c r="Q1292" s="36" t="e">
        <f ca="1">MATCH(LEFT(OFFSET(Lists!$Q$2,MATCH(E1292,Lists!$R$3:$R$19,0)+1,0),4),Lists!$S$3:$S$640,1)</f>
        <v>#N/A</v>
      </c>
      <c r="R1292" s="36" t="e">
        <f ca="1">LEFT(OFFSET(Lists!$S$2,P1292-1+MATCH(F1292,OFFSET(Lists!$T$3,P1292-1,0,Q1292-P1292+1),0),0),6)</f>
        <v>#N/A</v>
      </c>
      <c r="S1292" s="36" t="e">
        <f ca="1">VLOOKUP(R1292,Lists!B:D,3,FALSE)</f>
        <v>#N/A</v>
      </c>
      <c r="T1292" s="36" t="str">
        <f>IF(F1292&lt;&gt;"",MATCH(R1292,'Maximum minutes'!B:B,0),"")</f>
        <v/>
      </c>
      <c r="U1292" s="36">
        <f ca="1">IF(F1292&lt;&gt;"",COUNTA(OFFSET('Maximum minutes'!$C$1,'Annexe A1 Cours'!T1292,0,1,50)),0)</f>
        <v>0</v>
      </c>
      <c r="V1292" s="37">
        <f ca="1">IFERROR(OFFSET('Maximum minutes'!$C$1,T1292+1,-1+MATCH(G1292,OFFSET('Maximum minutes'!$C$1,T1292-1,0,1,50),0)),0)</f>
        <v>0</v>
      </c>
      <c r="W1292" s="38">
        <f t="shared" ca="1" si="40"/>
        <v>0</v>
      </c>
    </row>
    <row r="1293" spans="1:23" s="36" customFormat="1" ht="18.75">
      <c r="A1293" s="34"/>
      <c r="B1293" s="39"/>
      <c r="C1293" s="39"/>
      <c r="D1293" s="35"/>
      <c r="E1293" s="40"/>
      <c r="F1293" s="39"/>
      <c r="G1293" s="39"/>
      <c r="H1293" s="39"/>
      <c r="I1293" s="34"/>
      <c r="J1293" s="34"/>
      <c r="K1293" s="34"/>
      <c r="L1293" s="34"/>
      <c r="M1293" s="43" t="str">
        <f ca="1">IFERROR(OFFSET('Maximum minutes'!$C$1,T1293,MATCH(IF(G1293&lt;&gt;"",G1293,F1293),OFFSET('Maximum minutes'!$C$1,T1293-1,0,1,U1293+1),0)-1)*IF(OR(ISNUMBER(J1293),J1293="sans examen"),1,0)*IF(W1293&lt;MinDate,1,0),"")</f>
        <v/>
      </c>
      <c r="N1293" s="36">
        <f t="shared" ca="1" si="41"/>
        <v>0</v>
      </c>
      <c r="O1293" s="36" t="e">
        <f ca="1">LEFT(OFFSET(Lists!$Q$2,MATCH(E1293,Lists!$R$3:$R$19,0),0),4)</f>
        <v>#N/A</v>
      </c>
      <c r="P1293" s="36" t="e">
        <f ca="1">MATCH(O1293,Lists!$S$2:$S$640,1)</f>
        <v>#N/A</v>
      </c>
      <c r="Q1293" s="36" t="e">
        <f ca="1">MATCH(LEFT(OFFSET(Lists!$Q$2,MATCH(E1293,Lists!$R$3:$R$19,0)+1,0),4),Lists!$S$3:$S$640,1)</f>
        <v>#N/A</v>
      </c>
      <c r="R1293" s="36" t="e">
        <f ca="1">LEFT(OFFSET(Lists!$S$2,P1293-1+MATCH(F1293,OFFSET(Lists!$T$3,P1293-1,0,Q1293-P1293+1),0),0),6)</f>
        <v>#N/A</v>
      </c>
      <c r="S1293" s="36" t="e">
        <f ca="1">VLOOKUP(R1293,Lists!B:D,3,FALSE)</f>
        <v>#N/A</v>
      </c>
      <c r="T1293" s="36" t="str">
        <f>IF(F1293&lt;&gt;"",MATCH(R1293,'Maximum minutes'!B:B,0),"")</f>
        <v/>
      </c>
      <c r="U1293" s="36">
        <f ca="1">IF(F1293&lt;&gt;"",COUNTA(OFFSET('Maximum minutes'!$C$1,'Annexe A1 Cours'!T1293,0,1,50)),0)</f>
        <v>0</v>
      </c>
      <c r="V1293" s="37">
        <f ca="1">IFERROR(OFFSET('Maximum minutes'!$C$1,T1293+1,-1+MATCH(G1293,OFFSET('Maximum minutes'!$C$1,T1293-1,0,1,50),0)),0)</f>
        <v>0</v>
      </c>
      <c r="W1293" s="38">
        <f t="shared" ca="1" si="40"/>
        <v>0</v>
      </c>
    </row>
    <row r="1294" spans="1:23" s="36" customFormat="1" ht="18.75">
      <c r="A1294" s="34"/>
      <c r="B1294" s="39"/>
      <c r="C1294" s="39"/>
      <c r="D1294" s="35"/>
      <c r="E1294" s="40"/>
      <c r="F1294" s="39"/>
      <c r="G1294" s="39"/>
      <c r="H1294" s="39"/>
      <c r="I1294" s="34"/>
      <c r="J1294" s="34"/>
      <c r="K1294" s="34"/>
      <c r="L1294" s="34"/>
      <c r="M1294" s="43" t="str">
        <f ca="1">IFERROR(OFFSET('Maximum minutes'!$C$1,T1294,MATCH(IF(G1294&lt;&gt;"",G1294,F1294),OFFSET('Maximum minutes'!$C$1,T1294-1,0,1,U1294+1),0)-1)*IF(OR(ISNUMBER(J1294),J1294="sans examen"),1,0)*IF(W1294&lt;MinDate,1,0),"")</f>
        <v/>
      </c>
      <c r="N1294" s="36">
        <f t="shared" ca="1" si="41"/>
        <v>0</v>
      </c>
      <c r="O1294" s="36" t="e">
        <f ca="1">LEFT(OFFSET(Lists!$Q$2,MATCH(E1294,Lists!$R$3:$R$19,0),0),4)</f>
        <v>#N/A</v>
      </c>
      <c r="P1294" s="36" t="e">
        <f ca="1">MATCH(O1294,Lists!$S$2:$S$640,1)</f>
        <v>#N/A</v>
      </c>
      <c r="Q1294" s="36" t="e">
        <f ca="1">MATCH(LEFT(OFFSET(Lists!$Q$2,MATCH(E1294,Lists!$R$3:$R$19,0)+1,0),4),Lists!$S$3:$S$640,1)</f>
        <v>#N/A</v>
      </c>
      <c r="R1294" s="36" t="e">
        <f ca="1">LEFT(OFFSET(Lists!$S$2,P1294-1+MATCH(F1294,OFFSET(Lists!$T$3,P1294-1,0,Q1294-P1294+1),0),0),6)</f>
        <v>#N/A</v>
      </c>
      <c r="S1294" s="36" t="e">
        <f ca="1">VLOOKUP(R1294,Lists!B:D,3,FALSE)</f>
        <v>#N/A</v>
      </c>
      <c r="T1294" s="36" t="str">
        <f>IF(F1294&lt;&gt;"",MATCH(R1294,'Maximum minutes'!B:B,0),"")</f>
        <v/>
      </c>
      <c r="U1294" s="36">
        <f ca="1">IF(F1294&lt;&gt;"",COUNTA(OFFSET('Maximum minutes'!$C$1,'Annexe A1 Cours'!T1294,0,1,50)),0)</f>
        <v>0</v>
      </c>
      <c r="V1294" s="37">
        <f ca="1">IFERROR(OFFSET('Maximum minutes'!$C$1,T1294+1,-1+MATCH(G1294,OFFSET('Maximum minutes'!$C$1,T1294-1,0,1,50),0)),0)</f>
        <v>0</v>
      </c>
      <c r="W1294" s="38">
        <f t="shared" ca="1" si="40"/>
        <v>0</v>
      </c>
    </row>
    <row r="1295" spans="1:23" s="36" customFormat="1" ht="18.75">
      <c r="A1295" s="34"/>
      <c r="B1295" s="39"/>
      <c r="C1295" s="39"/>
      <c r="D1295" s="35"/>
      <c r="E1295" s="40"/>
      <c r="F1295" s="39"/>
      <c r="G1295" s="39"/>
      <c r="H1295" s="39"/>
      <c r="I1295" s="34"/>
      <c r="J1295" s="34"/>
      <c r="K1295" s="34"/>
      <c r="L1295" s="34"/>
      <c r="M1295" s="43" t="str">
        <f ca="1">IFERROR(OFFSET('Maximum minutes'!$C$1,T1295,MATCH(IF(G1295&lt;&gt;"",G1295,F1295),OFFSET('Maximum minutes'!$C$1,T1295-1,0,1,U1295+1),0)-1)*IF(OR(ISNUMBER(J1295),J1295="sans examen"),1,0)*IF(W1295&lt;MinDate,1,0),"")</f>
        <v/>
      </c>
      <c r="N1295" s="36">
        <f t="shared" ca="1" si="41"/>
        <v>0</v>
      </c>
      <c r="O1295" s="36" t="e">
        <f ca="1">LEFT(OFFSET(Lists!$Q$2,MATCH(E1295,Lists!$R$3:$R$19,0),0),4)</f>
        <v>#N/A</v>
      </c>
      <c r="P1295" s="36" t="e">
        <f ca="1">MATCH(O1295,Lists!$S$2:$S$640,1)</f>
        <v>#N/A</v>
      </c>
      <c r="Q1295" s="36" t="e">
        <f ca="1">MATCH(LEFT(OFFSET(Lists!$Q$2,MATCH(E1295,Lists!$R$3:$R$19,0)+1,0),4),Lists!$S$3:$S$640,1)</f>
        <v>#N/A</v>
      </c>
      <c r="R1295" s="36" t="e">
        <f ca="1">LEFT(OFFSET(Lists!$S$2,P1295-1+MATCH(F1295,OFFSET(Lists!$T$3,P1295-1,0,Q1295-P1295+1),0),0),6)</f>
        <v>#N/A</v>
      </c>
      <c r="S1295" s="36" t="e">
        <f ca="1">VLOOKUP(R1295,Lists!B:D,3,FALSE)</f>
        <v>#N/A</v>
      </c>
      <c r="T1295" s="36" t="str">
        <f>IF(F1295&lt;&gt;"",MATCH(R1295,'Maximum minutes'!B:B,0),"")</f>
        <v/>
      </c>
      <c r="U1295" s="36">
        <f ca="1">IF(F1295&lt;&gt;"",COUNTA(OFFSET('Maximum minutes'!$C$1,'Annexe A1 Cours'!T1295,0,1,50)),0)</f>
        <v>0</v>
      </c>
      <c r="V1295" s="37">
        <f ca="1">IFERROR(OFFSET('Maximum minutes'!$C$1,T1295+1,-1+MATCH(G1295,OFFSET('Maximum minutes'!$C$1,T1295-1,0,1,50),0)),0)</f>
        <v>0</v>
      </c>
      <c r="W1295" s="38">
        <f t="shared" ca="1" si="40"/>
        <v>0</v>
      </c>
    </row>
    <row r="1296" spans="1:23" s="36" customFormat="1" ht="18.75">
      <c r="A1296" s="34"/>
      <c r="B1296" s="39"/>
      <c r="C1296" s="39"/>
      <c r="D1296" s="35"/>
      <c r="E1296" s="40"/>
      <c r="F1296" s="39"/>
      <c r="G1296" s="39"/>
      <c r="H1296" s="39"/>
      <c r="I1296" s="34"/>
      <c r="J1296" s="34"/>
      <c r="K1296" s="34"/>
      <c r="L1296" s="34"/>
      <c r="M1296" s="43" t="str">
        <f ca="1">IFERROR(OFFSET('Maximum minutes'!$C$1,T1296,MATCH(IF(G1296&lt;&gt;"",G1296,F1296),OFFSET('Maximum minutes'!$C$1,T1296-1,0,1,U1296+1),0)-1)*IF(OR(ISNUMBER(J1296),J1296="sans examen"),1,0)*IF(W1296&lt;MinDate,1,0),"")</f>
        <v/>
      </c>
      <c r="N1296" s="36">
        <f t="shared" ca="1" si="41"/>
        <v>0</v>
      </c>
      <c r="O1296" s="36" t="e">
        <f ca="1">LEFT(OFFSET(Lists!$Q$2,MATCH(E1296,Lists!$R$3:$R$19,0),0),4)</f>
        <v>#N/A</v>
      </c>
      <c r="P1296" s="36" t="e">
        <f ca="1">MATCH(O1296,Lists!$S$2:$S$640,1)</f>
        <v>#N/A</v>
      </c>
      <c r="Q1296" s="36" t="e">
        <f ca="1">MATCH(LEFT(OFFSET(Lists!$Q$2,MATCH(E1296,Lists!$R$3:$R$19,0)+1,0),4),Lists!$S$3:$S$640,1)</f>
        <v>#N/A</v>
      </c>
      <c r="R1296" s="36" t="e">
        <f ca="1">LEFT(OFFSET(Lists!$S$2,P1296-1+MATCH(F1296,OFFSET(Lists!$T$3,P1296-1,0,Q1296-P1296+1),0),0),6)</f>
        <v>#N/A</v>
      </c>
      <c r="S1296" s="36" t="e">
        <f ca="1">VLOOKUP(R1296,Lists!B:D,3,FALSE)</f>
        <v>#N/A</v>
      </c>
      <c r="T1296" s="36" t="str">
        <f>IF(F1296&lt;&gt;"",MATCH(R1296,'Maximum minutes'!B:B,0),"")</f>
        <v/>
      </c>
      <c r="U1296" s="36">
        <f ca="1">IF(F1296&lt;&gt;"",COUNTA(OFFSET('Maximum minutes'!$C$1,'Annexe A1 Cours'!T1296,0,1,50)),0)</f>
        <v>0</v>
      </c>
      <c r="V1296" s="37">
        <f ca="1">IFERROR(OFFSET('Maximum minutes'!$C$1,T1296+1,-1+MATCH(G1296,OFFSET('Maximum minutes'!$C$1,T1296-1,0,1,50),0)),0)</f>
        <v>0</v>
      </c>
      <c r="W1296" s="38">
        <f t="shared" ca="1" si="40"/>
        <v>0</v>
      </c>
    </row>
    <row r="1297" spans="1:23" s="36" customFormat="1" ht="18.75">
      <c r="A1297" s="34"/>
      <c r="B1297" s="39"/>
      <c r="C1297" s="39"/>
      <c r="D1297" s="35"/>
      <c r="E1297" s="40"/>
      <c r="F1297" s="39"/>
      <c r="G1297" s="39"/>
      <c r="H1297" s="39"/>
      <c r="I1297" s="34"/>
      <c r="J1297" s="34"/>
      <c r="K1297" s="34"/>
      <c r="L1297" s="34"/>
      <c r="M1297" s="43" t="str">
        <f ca="1">IFERROR(OFFSET('Maximum minutes'!$C$1,T1297,MATCH(IF(G1297&lt;&gt;"",G1297,F1297),OFFSET('Maximum minutes'!$C$1,T1297-1,0,1,U1297+1),0)-1)*IF(OR(ISNUMBER(J1297),J1297="sans examen"),1,0)*IF(W1297&lt;MinDate,1,0),"")</f>
        <v/>
      </c>
      <c r="N1297" s="36">
        <f t="shared" ca="1" si="41"/>
        <v>0</v>
      </c>
      <c r="O1297" s="36" t="e">
        <f ca="1">LEFT(OFFSET(Lists!$Q$2,MATCH(E1297,Lists!$R$3:$R$19,0),0),4)</f>
        <v>#N/A</v>
      </c>
      <c r="P1297" s="36" t="e">
        <f ca="1">MATCH(O1297,Lists!$S$2:$S$640,1)</f>
        <v>#N/A</v>
      </c>
      <c r="Q1297" s="36" t="e">
        <f ca="1">MATCH(LEFT(OFFSET(Lists!$Q$2,MATCH(E1297,Lists!$R$3:$R$19,0)+1,0),4),Lists!$S$3:$S$640,1)</f>
        <v>#N/A</v>
      </c>
      <c r="R1297" s="36" t="e">
        <f ca="1">LEFT(OFFSET(Lists!$S$2,P1297-1+MATCH(F1297,OFFSET(Lists!$T$3,P1297-1,0,Q1297-P1297+1),0),0),6)</f>
        <v>#N/A</v>
      </c>
      <c r="S1297" s="36" t="e">
        <f ca="1">VLOOKUP(R1297,Lists!B:D,3,FALSE)</f>
        <v>#N/A</v>
      </c>
      <c r="T1297" s="36" t="str">
        <f>IF(F1297&lt;&gt;"",MATCH(R1297,'Maximum minutes'!B:B,0),"")</f>
        <v/>
      </c>
      <c r="U1297" s="36">
        <f ca="1">IF(F1297&lt;&gt;"",COUNTA(OFFSET('Maximum minutes'!$C$1,'Annexe A1 Cours'!T1297,0,1,50)),0)</f>
        <v>0</v>
      </c>
      <c r="V1297" s="37">
        <f ca="1">IFERROR(OFFSET('Maximum minutes'!$C$1,T1297+1,-1+MATCH(G1297,OFFSET('Maximum minutes'!$C$1,T1297-1,0,1,50),0)),0)</f>
        <v>0</v>
      </c>
      <c r="W1297" s="38">
        <f t="shared" ca="1" si="40"/>
        <v>0</v>
      </c>
    </row>
    <row r="1298" spans="1:23" s="36" customFormat="1" ht="18.75">
      <c r="A1298" s="34"/>
      <c r="B1298" s="39"/>
      <c r="C1298" s="39"/>
      <c r="D1298" s="35"/>
      <c r="E1298" s="40"/>
      <c r="F1298" s="39"/>
      <c r="G1298" s="39"/>
      <c r="H1298" s="39"/>
      <c r="I1298" s="34"/>
      <c r="J1298" s="34"/>
      <c r="K1298" s="34"/>
      <c r="L1298" s="34"/>
      <c r="M1298" s="43" t="str">
        <f ca="1">IFERROR(OFFSET('Maximum minutes'!$C$1,T1298,MATCH(IF(G1298&lt;&gt;"",G1298,F1298),OFFSET('Maximum minutes'!$C$1,T1298-1,0,1,U1298+1),0)-1)*IF(OR(ISNUMBER(J1298),J1298="sans examen"),1,0)*IF(W1298&lt;MinDate,1,0),"")</f>
        <v/>
      </c>
      <c r="N1298" s="36">
        <f t="shared" ca="1" si="41"/>
        <v>0</v>
      </c>
      <c r="O1298" s="36" t="e">
        <f ca="1">LEFT(OFFSET(Lists!$Q$2,MATCH(E1298,Lists!$R$3:$R$19,0),0),4)</f>
        <v>#N/A</v>
      </c>
      <c r="P1298" s="36" t="e">
        <f ca="1">MATCH(O1298,Lists!$S$2:$S$640,1)</f>
        <v>#N/A</v>
      </c>
      <c r="Q1298" s="36" t="e">
        <f ca="1">MATCH(LEFT(OFFSET(Lists!$Q$2,MATCH(E1298,Lists!$R$3:$R$19,0)+1,0),4),Lists!$S$3:$S$640,1)</f>
        <v>#N/A</v>
      </c>
      <c r="R1298" s="36" t="e">
        <f ca="1">LEFT(OFFSET(Lists!$S$2,P1298-1+MATCH(F1298,OFFSET(Lists!$T$3,P1298-1,0,Q1298-P1298+1),0),0),6)</f>
        <v>#N/A</v>
      </c>
      <c r="S1298" s="36" t="e">
        <f ca="1">VLOOKUP(R1298,Lists!B:D,3,FALSE)</f>
        <v>#N/A</v>
      </c>
      <c r="T1298" s="36" t="str">
        <f>IF(F1298&lt;&gt;"",MATCH(R1298,'Maximum minutes'!B:B,0),"")</f>
        <v/>
      </c>
      <c r="U1298" s="36">
        <f ca="1">IF(F1298&lt;&gt;"",COUNTA(OFFSET('Maximum minutes'!$C$1,'Annexe A1 Cours'!T1298,0,1,50)),0)</f>
        <v>0</v>
      </c>
      <c r="V1298" s="37">
        <f ca="1">IFERROR(OFFSET('Maximum minutes'!$C$1,T1298+1,-1+MATCH(G1298,OFFSET('Maximum minutes'!$C$1,T1298-1,0,1,50),0)),0)</f>
        <v>0</v>
      </c>
      <c r="W1298" s="38">
        <f t="shared" ca="1" si="40"/>
        <v>0</v>
      </c>
    </row>
    <row r="1299" spans="1:23" s="36" customFormat="1" ht="18.75">
      <c r="A1299" s="34"/>
      <c r="B1299" s="39"/>
      <c r="C1299" s="39"/>
      <c r="D1299" s="35"/>
      <c r="E1299" s="40"/>
      <c r="F1299" s="39"/>
      <c r="G1299" s="39"/>
      <c r="H1299" s="39"/>
      <c r="I1299" s="34"/>
      <c r="J1299" s="34"/>
      <c r="K1299" s="34"/>
      <c r="L1299" s="34"/>
      <c r="M1299" s="43" t="str">
        <f ca="1">IFERROR(OFFSET('Maximum minutes'!$C$1,T1299,MATCH(IF(G1299&lt;&gt;"",G1299,F1299),OFFSET('Maximum minutes'!$C$1,T1299-1,0,1,U1299+1),0)-1)*IF(OR(ISNUMBER(J1299),J1299="sans examen"),1,0)*IF(W1299&lt;MinDate,1,0),"")</f>
        <v/>
      </c>
      <c r="N1299" s="36">
        <f t="shared" ca="1" si="41"/>
        <v>0</v>
      </c>
      <c r="O1299" s="36" t="e">
        <f ca="1">LEFT(OFFSET(Lists!$Q$2,MATCH(E1299,Lists!$R$3:$R$19,0),0),4)</f>
        <v>#N/A</v>
      </c>
      <c r="P1299" s="36" t="e">
        <f ca="1">MATCH(O1299,Lists!$S$2:$S$640,1)</f>
        <v>#N/A</v>
      </c>
      <c r="Q1299" s="36" t="e">
        <f ca="1">MATCH(LEFT(OFFSET(Lists!$Q$2,MATCH(E1299,Lists!$R$3:$R$19,0)+1,0),4),Lists!$S$3:$S$640,1)</f>
        <v>#N/A</v>
      </c>
      <c r="R1299" s="36" t="e">
        <f ca="1">LEFT(OFFSET(Lists!$S$2,P1299-1+MATCH(F1299,OFFSET(Lists!$T$3,P1299-1,0,Q1299-P1299+1),0),0),6)</f>
        <v>#N/A</v>
      </c>
      <c r="S1299" s="36" t="e">
        <f ca="1">VLOOKUP(R1299,Lists!B:D,3,FALSE)</f>
        <v>#N/A</v>
      </c>
      <c r="T1299" s="36" t="str">
        <f>IF(F1299&lt;&gt;"",MATCH(R1299,'Maximum minutes'!B:B,0),"")</f>
        <v/>
      </c>
      <c r="U1299" s="36">
        <f ca="1">IF(F1299&lt;&gt;"",COUNTA(OFFSET('Maximum minutes'!$C$1,'Annexe A1 Cours'!T1299,0,1,50)),0)</f>
        <v>0</v>
      </c>
      <c r="V1299" s="37">
        <f ca="1">IFERROR(OFFSET('Maximum minutes'!$C$1,T1299+1,-1+MATCH(G1299,OFFSET('Maximum minutes'!$C$1,T1299-1,0,1,50),0)),0)</f>
        <v>0</v>
      </c>
      <c r="W1299" s="38">
        <f t="shared" ca="1" si="40"/>
        <v>0</v>
      </c>
    </row>
    <row r="1300" spans="1:23" s="36" customFormat="1" ht="18.75">
      <c r="A1300" s="34"/>
      <c r="B1300" s="39"/>
      <c r="C1300" s="39"/>
      <c r="D1300" s="35"/>
      <c r="E1300" s="40"/>
      <c r="F1300" s="39"/>
      <c r="G1300" s="39"/>
      <c r="H1300" s="39"/>
      <c r="I1300" s="34"/>
      <c r="J1300" s="34"/>
      <c r="K1300" s="34"/>
      <c r="L1300" s="34"/>
      <c r="M1300" s="43" t="str">
        <f ca="1">IFERROR(OFFSET('Maximum minutes'!$C$1,T1300,MATCH(IF(G1300&lt;&gt;"",G1300,F1300),OFFSET('Maximum minutes'!$C$1,T1300-1,0,1,U1300+1),0)-1)*IF(OR(ISNUMBER(J1300),J1300="sans examen"),1,0)*IF(W1300&lt;MinDate,1,0),"")</f>
        <v/>
      </c>
      <c r="N1300" s="36">
        <f t="shared" ca="1" si="41"/>
        <v>0</v>
      </c>
      <c r="O1300" s="36" t="e">
        <f ca="1">LEFT(OFFSET(Lists!$Q$2,MATCH(E1300,Lists!$R$3:$R$19,0),0),4)</f>
        <v>#N/A</v>
      </c>
      <c r="P1300" s="36" t="e">
        <f ca="1">MATCH(O1300,Lists!$S$2:$S$640,1)</f>
        <v>#N/A</v>
      </c>
      <c r="Q1300" s="36" t="e">
        <f ca="1">MATCH(LEFT(OFFSET(Lists!$Q$2,MATCH(E1300,Lists!$R$3:$R$19,0)+1,0),4),Lists!$S$3:$S$640,1)</f>
        <v>#N/A</v>
      </c>
      <c r="R1300" s="36" t="e">
        <f ca="1">LEFT(OFFSET(Lists!$S$2,P1300-1+MATCH(F1300,OFFSET(Lists!$T$3,P1300-1,0,Q1300-P1300+1),0),0),6)</f>
        <v>#N/A</v>
      </c>
      <c r="S1300" s="36" t="e">
        <f ca="1">VLOOKUP(R1300,Lists!B:D,3,FALSE)</f>
        <v>#N/A</v>
      </c>
      <c r="T1300" s="36" t="str">
        <f>IF(F1300&lt;&gt;"",MATCH(R1300,'Maximum minutes'!B:B,0),"")</f>
        <v/>
      </c>
      <c r="U1300" s="36">
        <f ca="1">IF(F1300&lt;&gt;"",COUNTA(OFFSET('Maximum minutes'!$C$1,'Annexe A1 Cours'!T1300,0,1,50)),0)</f>
        <v>0</v>
      </c>
      <c r="V1300" s="37">
        <f ca="1">IFERROR(OFFSET('Maximum minutes'!$C$1,T1300+1,-1+MATCH(G1300,OFFSET('Maximum minutes'!$C$1,T1300-1,0,1,50),0)),0)</f>
        <v>0</v>
      </c>
      <c r="W1300" s="38">
        <f t="shared" ca="1" si="40"/>
        <v>0</v>
      </c>
    </row>
    <row r="1301" spans="1:23" s="36" customFormat="1" ht="18.75">
      <c r="A1301" s="34"/>
      <c r="B1301" s="39"/>
      <c r="C1301" s="39"/>
      <c r="D1301" s="35"/>
      <c r="E1301" s="40"/>
      <c r="F1301" s="39"/>
      <c r="G1301" s="39"/>
      <c r="H1301" s="39"/>
      <c r="I1301" s="34"/>
      <c r="J1301" s="34"/>
      <c r="K1301" s="34"/>
      <c r="L1301" s="34"/>
      <c r="M1301" s="43" t="str">
        <f ca="1">IFERROR(OFFSET('Maximum minutes'!$C$1,T1301,MATCH(IF(G1301&lt;&gt;"",G1301,F1301),OFFSET('Maximum minutes'!$C$1,T1301-1,0,1,U1301+1),0)-1)*IF(OR(ISNUMBER(J1301),J1301="sans examen"),1,0)*IF(W1301&lt;MinDate,1,0),"")</f>
        <v/>
      </c>
      <c r="N1301" s="36">
        <f t="shared" ca="1" si="41"/>
        <v>0</v>
      </c>
      <c r="O1301" s="36" t="e">
        <f ca="1">LEFT(OFFSET(Lists!$Q$2,MATCH(E1301,Lists!$R$3:$R$19,0),0),4)</f>
        <v>#N/A</v>
      </c>
      <c r="P1301" s="36" t="e">
        <f ca="1">MATCH(O1301,Lists!$S$2:$S$640,1)</f>
        <v>#N/A</v>
      </c>
      <c r="Q1301" s="36" t="e">
        <f ca="1">MATCH(LEFT(OFFSET(Lists!$Q$2,MATCH(E1301,Lists!$R$3:$R$19,0)+1,0),4),Lists!$S$3:$S$640,1)</f>
        <v>#N/A</v>
      </c>
      <c r="R1301" s="36" t="e">
        <f ca="1">LEFT(OFFSET(Lists!$S$2,P1301-1+MATCH(F1301,OFFSET(Lists!$T$3,P1301-1,0,Q1301-P1301+1),0),0),6)</f>
        <v>#N/A</v>
      </c>
      <c r="S1301" s="36" t="e">
        <f ca="1">VLOOKUP(R1301,Lists!B:D,3,FALSE)</f>
        <v>#N/A</v>
      </c>
      <c r="T1301" s="36" t="str">
        <f>IF(F1301&lt;&gt;"",MATCH(R1301,'Maximum minutes'!B:B,0),"")</f>
        <v/>
      </c>
      <c r="U1301" s="36">
        <f ca="1">IF(F1301&lt;&gt;"",COUNTA(OFFSET('Maximum minutes'!$C$1,'Annexe A1 Cours'!T1301,0,1,50)),0)</f>
        <v>0</v>
      </c>
      <c r="V1301" s="37">
        <f ca="1">IFERROR(OFFSET('Maximum minutes'!$C$1,T1301+1,-1+MATCH(G1301,OFFSET('Maximum minutes'!$C$1,T1301-1,0,1,50),0)),0)</f>
        <v>0</v>
      </c>
      <c r="W1301" s="38">
        <f t="shared" ca="1" si="40"/>
        <v>0</v>
      </c>
    </row>
    <row r="1302" spans="1:23" s="36" customFormat="1" ht="18.75">
      <c r="A1302" s="34"/>
      <c r="B1302" s="39"/>
      <c r="C1302" s="39"/>
      <c r="D1302" s="35"/>
      <c r="E1302" s="40"/>
      <c r="F1302" s="39"/>
      <c r="G1302" s="39"/>
      <c r="H1302" s="39"/>
      <c r="I1302" s="34"/>
      <c r="J1302" s="34"/>
      <c r="K1302" s="34"/>
      <c r="L1302" s="34"/>
      <c r="M1302" s="43" t="str">
        <f ca="1">IFERROR(OFFSET('Maximum minutes'!$C$1,T1302,MATCH(IF(G1302&lt;&gt;"",G1302,F1302),OFFSET('Maximum minutes'!$C$1,T1302-1,0,1,U1302+1),0)-1)*IF(OR(ISNUMBER(J1302),J1302="sans examen"),1,0)*IF(W1302&lt;MinDate,1,0),"")</f>
        <v/>
      </c>
      <c r="N1302" s="36">
        <f t="shared" ca="1" si="41"/>
        <v>0</v>
      </c>
      <c r="O1302" s="36" t="e">
        <f ca="1">LEFT(OFFSET(Lists!$Q$2,MATCH(E1302,Lists!$R$3:$R$19,0),0),4)</f>
        <v>#N/A</v>
      </c>
      <c r="P1302" s="36" t="e">
        <f ca="1">MATCH(O1302,Lists!$S$2:$S$640,1)</f>
        <v>#N/A</v>
      </c>
      <c r="Q1302" s="36" t="e">
        <f ca="1">MATCH(LEFT(OFFSET(Lists!$Q$2,MATCH(E1302,Lists!$R$3:$R$19,0)+1,0),4),Lists!$S$3:$S$640,1)</f>
        <v>#N/A</v>
      </c>
      <c r="R1302" s="36" t="e">
        <f ca="1">LEFT(OFFSET(Lists!$S$2,P1302-1+MATCH(F1302,OFFSET(Lists!$T$3,P1302-1,0,Q1302-P1302+1),0),0),6)</f>
        <v>#N/A</v>
      </c>
      <c r="S1302" s="36" t="e">
        <f ca="1">VLOOKUP(R1302,Lists!B:D,3,FALSE)</f>
        <v>#N/A</v>
      </c>
      <c r="T1302" s="36" t="str">
        <f>IF(F1302&lt;&gt;"",MATCH(R1302,'Maximum minutes'!B:B,0),"")</f>
        <v/>
      </c>
      <c r="U1302" s="36">
        <f ca="1">IF(F1302&lt;&gt;"",COUNTA(OFFSET('Maximum minutes'!$C$1,'Annexe A1 Cours'!T1302,0,1,50)),0)</f>
        <v>0</v>
      </c>
      <c r="V1302" s="37">
        <f ca="1">IFERROR(OFFSET('Maximum minutes'!$C$1,T1302+1,-1+MATCH(G1302,OFFSET('Maximum minutes'!$C$1,T1302-1,0,1,50),0)),0)</f>
        <v>0</v>
      </c>
      <c r="W1302" s="38">
        <f t="shared" ca="1" si="40"/>
        <v>0</v>
      </c>
    </row>
    <row r="1303" spans="1:23" s="36" customFormat="1" ht="18.75">
      <c r="A1303" s="34"/>
      <c r="B1303" s="39"/>
      <c r="C1303" s="39"/>
      <c r="D1303" s="35"/>
      <c r="E1303" s="40"/>
      <c r="F1303" s="39"/>
      <c r="G1303" s="39"/>
      <c r="H1303" s="39"/>
      <c r="I1303" s="34"/>
      <c r="J1303" s="34"/>
      <c r="K1303" s="34"/>
      <c r="L1303" s="34"/>
      <c r="M1303" s="43" t="str">
        <f ca="1">IFERROR(OFFSET('Maximum minutes'!$C$1,T1303,MATCH(IF(G1303&lt;&gt;"",G1303,F1303),OFFSET('Maximum minutes'!$C$1,T1303-1,0,1,U1303+1),0)-1)*IF(OR(ISNUMBER(J1303),J1303="sans examen"),1,0)*IF(W1303&lt;MinDate,1,0),"")</f>
        <v/>
      </c>
      <c r="N1303" s="36">
        <f t="shared" ca="1" si="41"/>
        <v>0</v>
      </c>
      <c r="O1303" s="36" t="e">
        <f ca="1">LEFT(OFFSET(Lists!$Q$2,MATCH(E1303,Lists!$R$3:$R$19,0),0),4)</f>
        <v>#N/A</v>
      </c>
      <c r="P1303" s="36" t="e">
        <f ca="1">MATCH(O1303,Lists!$S$2:$S$640,1)</f>
        <v>#N/A</v>
      </c>
      <c r="Q1303" s="36" t="e">
        <f ca="1">MATCH(LEFT(OFFSET(Lists!$Q$2,MATCH(E1303,Lists!$R$3:$R$19,0)+1,0),4),Lists!$S$3:$S$640,1)</f>
        <v>#N/A</v>
      </c>
      <c r="R1303" s="36" t="e">
        <f ca="1">LEFT(OFFSET(Lists!$S$2,P1303-1+MATCH(F1303,OFFSET(Lists!$T$3,P1303-1,0,Q1303-P1303+1),0),0),6)</f>
        <v>#N/A</v>
      </c>
      <c r="S1303" s="36" t="e">
        <f ca="1">VLOOKUP(R1303,Lists!B:D,3,FALSE)</f>
        <v>#N/A</v>
      </c>
      <c r="T1303" s="36" t="str">
        <f>IF(F1303&lt;&gt;"",MATCH(R1303,'Maximum minutes'!B:B,0),"")</f>
        <v/>
      </c>
      <c r="U1303" s="36">
        <f ca="1">IF(F1303&lt;&gt;"",COUNTA(OFFSET('Maximum minutes'!$C$1,'Annexe A1 Cours'!T1303,0,1,50)),0)</f>
        <v>0</v>
      </c>
      <c r="V1303" s="37">
        <f ca="1">IFERROR(OFFSET('Maximum minutes'!$C$1,T1303+1,-1+MATCH(G1303,OFFSET('Maximum minutes'!$C$1,T1303-1,0,1,50),0)),0)</f>
        <v>0</v>
      </c>
      <c r="W1303" s="38">
        <f t="shared" ca="1" si="40"/>
        <v>0</v>
      </c>
    </row>
    <row r="1304" spans="1:23" s="36" customFormat="1" ht="18.75">
      <c r="A1304" s="34"/>
      <c r="B1304" s="39"/>
      <c r="C1304" s="39"/>
      <c r="D1304" s="35"/>
      <c r="E1304" s="40"/>
      <c r="F1304" s="39"/>
      <c r="G1304" s="39"/>
      <c r="H1304" s="39"/>
      <c r="I1304" s="34"/>
      <c r="J1304" s="34"/>
      <c r="K1304" s="34"/>
      <c r="L1304" s="34"/>
      <c r="M1304" s="43" t="str">
        <f ca="1">IFERROR(OFFSET('Maximum minutes'!$C$1,T1304,MATCH(IF(G1304&lt;&gt;"",G1304,F1304),OFFSET('Maximum minutes'!$C$1,T1304-1,0,1,U1304+1),0)-1)*IF(OR(ISNUMBER(J1304),J1304="sans examen"),1,0)*IF(W1304&lt;MinDate,1,0),"")</f>
        <v/>
      </c>
      <c r="N1304" s="36">
        <f t="shared" ca="1" si="41"/>
        <v>0</v>
      </c>
      <c r="O1304" s="36" t="e">
        <f ca="1">LEFT(OFFSET(Lists!$Q$2,MATCH(E1304,Lists!$R$3:$R$19,0),0),4)</f>
        <v>#N/A</v>
      </c>
      <c r="P1304" s="36" t="e">
        <f ca="1">MATCH(O1304,Lists!$S$2:$S$640,1)</f>
        <v>#N/A</v>
      </c>
      <c r="Q1304" s="36" t="e">
        <f ca="1">MATCH(LEFT(OFFSET(Lists!$Q$2,MATCH(E1304,Lists!$R$3:$R$19,0)+1,0),4),Lists!$S$3:$S$640,1)</f>
        <v>#N/A</v>
      </c>
      <c r="R1304" s="36" t="e">
        <f ca="1">LEFT(OFFSET(Lists!$S$2,P1304-1+MATCH(F1304,OFFSET(Lists!$T$3,P1304-1,0,Q1304-P1304+1),0),0),6)</f>
        <v>#N/A</v>
      </c>
      <c r="S1304" s="36" t="e">
        <f ca="1">VLOOKUP(R1304,Lists!B:D,3,FALSE)</f>
        <v>#N/A</v>
      </c>
      <c r="T1304" s="36" t="str">
        <f>IF(F1304&lt;&gt;"",MATCH(R1304,'Maximum minutes'!B:B,0),"")</f>
        <v/>
      </c>
      <c r="U1304" s="36">
        <f ca="1">IF(F1304&lt;&gt;"",COUNTA(OFFSET('Maximum minutes'!$C$1,'Annexe A1 Cours'!T1304,0,1,50)),0)</f>
        <v>0</v>
      </c>
      <c r="V1304" s="37">
        <f ca="1">IFERROR(OFFSET('Maximum minutes'!$C$1,T1304+1,-1+MATCH(G1304,OFFSET('Maximum minutes'!$C$1,T1304-1,0,1,50),0)),0)</f>
        <v>0</v>
      </c>
      <c r="W1304" s="38">
        <f t="shared" ca="1" si="40"/>
        <v>0</v>
      </c>
    </row>
    <row r="1305" spans="1:23" s="36" customFormat="1" ht="18.75">
      <c r="A1305" s="34"/>
      <c r="B1305" s="39"/>
      <c r="C1305" s="39"/>
      <c r="D1305" s="35"/>
      <c r="E1305" s="40"/>
      <c r="F1305" s="39"/>
      <c r="G1305" s="39"/>
      <c r="H1305" s="39"/>
      <c r="I1305" s="34"/>
      <c r="J1305" s="34"/>
      <c r="K1305" s="34"/>
      <c r="L1305" s="34"/>
      <c r="M1305" s="43" t="str">
        <f ca="1">IFERROR(OFFSET('Maximum minutes'!$C$1,T1305,MATCH(IF(G1305&lt;&gt;"",G1305,F1305),OFFSET('Maximum minutes'!$C$1,T1305-1,0,1,U1305+1),0)-1)*IF(OR(ISNUMBER(J1305),J1305="sans examen"),1,0)*IF(W1305&lt;MinDate,1,0),"")</f>
        <v/>
      </c>
      <c r="N1305" s="36">
        <f t="shared" ca="1" si="41"/>
        <v>0</v>
      </c>
      <c r="O1305" s="36" t="e">
        <f ca="1">LEFT(OFFSET(Lists!$Q$2,MATCH(E1305,Lists!$R$3:$R$19,0),0),4)</f>
        <v>#N/A</v>
      </c>
      <c r="P1305" s="36" t="e">
        <f ca="1">MATCH(O1305,Lists!$S$2:$S$640,1)</f>
        <v>#N/A</v>
      </c>
      <c r="Q1305" s="36" t="e">
        <f ca="1">MATCH(LEFT(OFFSET(Lists!$Q$2,MATCH(E1305,Lists!$R$3:$R$19,0)+1,0),4),Lists!$S$3:$S$640,1)</f>
        <v>#N/A</v>
      </c>
      <c r="R1305" s="36" t="e">
        <f ca="1">LEFT(OFFSET(Lists!$S$2,P1305-1+MATCH(F1305,OFFSET(Lists!$T$3,P1305-1,0,Q1305-P1305+1),0),0),6)</f>
        <v>#N/A</v>
      </c>
      <c r="S1305" s="36" t="e">
        <f ca="1">VLOOKUP(R1305,Lists!B:D,3,FALSE)</f>
        <v>#N/A</v>
      </c>
      <c r="T1305" s="36" t="str">
        <f>IF(F1305&lt;&gt;"",MATCH(R1305,'Maximum minutes'!B:B,0),"")</f>
        <v/>
      </c>
      <c r="U1305" s="36">
        <f ca="1">IF(F1305&lt;&gt;"",COUNTA(OFFSET('Maximum minutes'!$C$1,'Annexe A1 Cours'!T1305,0,1,50)),0)</f>
        <v>0</v>
      </c>
      <c r="V1305" s="37">
        <f ca="1">IFERROR(OFFSET('Maximum minutes'!$C$1,T1305+1,-1+MATCH(G1305,OFFSET('Maximum minutes'!$C$1,T1305-1,0,1,50),0)),0)</f>
        <v>0</v>
      </c>
      <c r="W1305" s="38">
        <f t="shared" ca="1" si="40"/>
        <v>0</v>
      </c>
    </row>
    <row r="1306" spans="1:23" s="36" customFormat="1" ht="18.75">
      <c r="A1306" s="34"/>
      <c r="B1306" s="39"/>
      <c r="C1306" s="39"/>
      <c r="D1306" s="35"/>
      <c r="E1306" s="40"/>
      <c r="F1306" s="39"/>
      <c r="G1306" s="39"/>
      <c r="H1306" s="39"/>
      <c r="I1306" s="34"/>
      <c r="J1306" s="34"/>
      <c r="K1306" s="34"/>
      <c r="L1306" s="34"/>
      <c r="M1306" s="43" t="str">
        <f ca="1">IFERROR(OFFSET('Maximum minutes'!$C$1,T1306,MATCH(IF(G1306&lt;&gt;"",G1306,F1306),OFFSET('Maximum minutes'!$C$1,T1306-1,0,1,U1306+1),0)-1)*IF(OR(ISNUMBER(J1306),J1306="sans examen"),1,0)*IF(W1306&lt;MinDate,1,0),"")</f>
        <v/>
      </c>
      <c r="N1306" s="36">
        <f t="shared" ca="1" si="41"/>
        <v>0</v>
      </c>
      <c r="O1306" s="36" t="e">
        <f ca="1">LEFT(OFFSET(Lists!$Q$2,MATCH(E1306,Lists!$R$3:$R$19,0),0),4)</f>
        <v>#N/A</v>
      </c>
      <c r="P1306" s="36" t="e">
        <f ca="1">MATCH(O1306,Lists!$S$2:$S$640,1)</f>
        <v>#N/A</v>
      </c>
      <c r="Q1306" s="36" t="e">
        <f ca="1">MATCH(LEFT(OFFSET(Lists!$Q$2,MATCH(E1306,Lists!$R$3:$R$19,0)+1,0),4),Lists!$S$3:$S$640,1)</f>
        <v>#N/A</v>
      </c>
      <c r="R1306" s="36" t="e">
        <f ca="1">LEFT(OFFSET(Lists!$S$2,P1306-1+MATCH(F1306,OFFSET(Lists!$T$3,P1306-1,0,Q1306-P1306+1),0),0),6)</f>
        <v>#N/A</v>
      </c>
      <c r="S1306" s="36" t="e">
        <f ca="1">VLOOKUP(R1306,Lists!B:D,3,FALSE)</f>
        <v>#N/A</v>
      </c>
      <c r="T1306" s="36" t="str">
        <f>IF(F1306&lt;&gt;"",MATCH(R1306,'Maximum minutes'!B:B,0),"")</f>
        <v/>
      </c>
      <c r="U1306" s="36">
        <f ca="1">IF(F1306&lt;&gt;"",COUNTA(OFFSET('Maximum minutes'!$C$1,'Annexe A1 Cours'!T1306,0,1,50)),0)</f>
        <v>0</v>
      </c>
      <c r="V1306" s="37">
        <f ca="1">IFERROR(OFFSET('Maximum minutes'!$C$1,T1306+1,-1+MATCH(G1306,OFFSET('Maximum minutes'!$C$1,T1306-1,0,1,50),0)),0)</f>
        <v>0</v>
      </c>
      <c r="W1306" s="38">
        <f t="shared" ca="1" si="40"/>
        <v>0</v>
      </c>
    </row>
    <row r="1307" spans="1:23" s="36" customFormat="1" ht="18.75">
      <c r="A1307" s="34"/>
      <c r="B1307" s="39"/>
      <c r="C1307" s="39"/>
      <c r="D1307" s="35"/>
      <c r="E1307" s="40"/>
      <c r="F1307" s="39"/>
      <c r="G1307" s="39"/>
      <c r="H1307" s="39"/>
      <c r="I1307" s="34"/>
      <c r="J1307" s="34"/>
      <c r="K1307" s="34"/>
      <c r="L1307" s="34"/>
      <c r="M1307" s="43" t="str">
        <f ca="1">IFERROR(OFFSET('Maximum minutes'!$C$1,T1307,MATCH(IF(G1307&lt;&gt;"",G1307,F1307),OFFSET('Maximum minutes'!$C$1,T1307-1,0,1,U1307+1),0)-1)*IF(OR(ISNUMBER(J1307),J1307="sans examen"),1,0)*IF(W1307&lt;MinDate,1,0),"")</f>
        <v/>
      </c>
      <c r="N1307" s="36">
        <f t="shared" ca="1" si="41"/>
        <v>0</v>
      </c>
      <c r="O1307" s="36" t="e">
        <f ca="1">LEFT(OFFSET(Lists!$Q$2,MATCH(E1307,Lists!$R$3:$R$19,0),0),4)</f>
        <v>#N/A</v>
      </c>
      <c r="P1307" s="36" t="e">
        <f ca="1">MATCH(O1307,Lists!$S$2:$S$640,1)</f>
        <v>#N/A</v>
      </c>
      <c r="Q1307" s="36" t="e">
        <f ca="1">MATCH(LEFT(OFFSET(Lists!$Q$2,MATCH(E1307,Lists!$R$3:$R$19,0)+1,0),4),Lists!$S$3:$S$640,1)</f>
        <v>#N/A</v>
      </c>
      <c r="R1307" s="36" t="e">
        <f ca="1">LEFT(OFFSET(Lists!$S$2,P1307-1+MATCH(F1307,OFFSET(Lists!$T$3,P1307-1,0,Q1307-P1307+1),0),0),6)</f>
        <v>#N/A</v>
      </c>
      <c r="S1307" s="36" t="e">
        <f ca="1">VLOOKUP(R1307,Lists!B:D,3,FALSE)</f>
        <v>#N/A</v>
      </c>
      <c r="T1307" s="36" t="str">
        <f>IF(F1307&lt;&gt;"",MATCH(R1307,'Maximum minutes'!B:B,0),"")</f>
        <v/>
      </c>
      <c r="U1307" s="36">
        <f ca="1">IF(F1307&lt;&gt;"",COUNTA(OFFSET('Maximum minutes'!$C$1,'Annexe A1 Cours'!T1307,0,1,50)),0)</f>
        <v>0</v>
      </c>
      <c r="V1307" s="37">
        <f ca="1">IFERROR(OFFSET('Maximum minutes'!$C$1,T1307+1,-1+MATCH(G1307,OFFSET('Maximum minutes'!$C$1,T1307-1,0,1,50),0)),0)</f>
        <v>0</v>
      </c>
      <c r="W1307" s="38">
        <f t="shared" ca="1" si="40"/>
        <v>0</v>
      </c>
    </row>
    <row r="1308" spans="1:23" s="36" customFormat="1" ht="18.75">
      <c r="A1308" s="34"/>
      <c r="B1308" s="39"/>
      <c r="C1308" s="39"/>
      <c r="D1308" s="35"/>
      <c r="E1308" s="40"/>
      <c r="F1308" s="39"/>
      <c r="G1308" s="39"/>
      <c r="H1308" s="39"/>
      <c r="I1308" s="34"/>
      <c r="J1308" s="34"/>
      <c r="K1308" s="34"/>
      <c r="L1308" s="34"/>
      <c r="M1308" s="43" t="str">
        <f ca="1">IFERROR(OFFSET('Maximum minutes'!$C$1,T1308,MATCH(IF(G1308&lt;&gt;"",G1308,F1308),OFFSET('Maximum minutes'!$C$1,T1308-1,0,1,U1308+1),0)-1)*IF(OR(ISNUMBER(J1308),J1308="sans examen"),1,0)*IF(W1308&lt;MinDate,1,0),"")</f>
        <v/>
      </c>
      <c r="N1308" s="36">
        <f t="shared" ca="1" si="41"/>
        <v>0</v>
      </c>
      <c r="O1308" s="36" t="e">
        <f ca="1">LEFT(OFFSET(Lists!$Q$2,MATCH(E1308,Lists!$R$3:$R$19,0),0),4)</f>
        <v>#N/A</v>
      </c>
      <c r="P1308" s="36" t="e">
        <f ca="1">MATCH(O1308,Lists!$S$2:$S$640,1)</f>
        <v>#N/A</v>
      </c>
      <c r="Q1308" s="36" t="e">
        <f ca="1">MATCH(LEFT(OFFSET(Lists!$Q$2,MATCH(E1308,Lists!$R$3:$R$19,0)+1,0),4),Lists!$S$3:$S$640,1)</f>
        <v>#N/A</v>
      </c>
      <c r="R1308" s="36" t="e">
        <f ca="1">LEFT(OFFSET(Lists!$S$2,P1308-1+MATCH(F1308,OFFSET(Lists!$T$3,P1308-1,0,Q1308-P1308+1),0),0),6)</f>
        <v>#N/A</v>
      </c>
      <c r="S1308" s="36" t="e">
        <f ca="1">VLOOKUP(R1308,Lists!B:D,3,FALSE)</f>
        <v>#N/A</v>
      </c>
      <c r="T1308" s="36" t="str">
        <f>IF(F1308&lt;&gt;"",MATCH(R1308,'Maximum minutes'!B:B,0),"")</f>
        <v/>
      </c>
      <c r="U1308" s="36">
        <f ca="1">IF(F1308&lt;&gt;"",COUNTA(OFFSET('Maximum minutes'!$C$1,'Annexe A1 Cours'!T1308,0,1,50)),0)</f>
        <v>0</v>
      </c>
      <c r="V1308" s="37">
        <f ca="1">IFERROR(OFFSET('Maximum minutes'!$C$1,T1308+1,-1+MATCH(G1308,OFFSET('Maximum minutes'!$C$1,T1308-1,0,1,50),0)),0)</f>
        <v>0</v>
      </c>
      <c r="W1308" s="38">
        <f t="shared" ca="1" si="40"/>
        <v>0</v>
      </c>
    </row>
    <row r="1309" spans="1:23" s="36" customFormat="1" ht="18.75">
      <c r="A1309" s="34"/>
      <c r="B1309" s="39"/>
      <c r="C1309" s="39"/>
      <c r="D1309" s="35"/>
      <c r="E1309" s="40"/>
      <c r="F1309" s="39"/>
      <c r="G1309" s="39"/>
      <c r="H1309" s="39"/>
      <c r="I1309" s="34"/>
      <c r="J1309" s="34"/>
      <c r="K1309" s="34"/>
      <c r="L1309" s="34"/>
      <c r="M1309" s="43" t="str">
        <f ca="1">IFERROR(OFFSET('Maximum minutes'!$C$1,T1309,MATCH(IF(G1309&lt;&gt;"",G1309,F1309),OFFSET('Maximum minutes'!$C$1,T1309-1,0,1,U1309+1),0)-1)*IF(OR(ISNUMBER(J1309),J1309="sans examen"),1,0)*IF(W1309&lt;MinDate,1,0),"")</f>
        <v/>
      </c>
      <c r="N1309" s="36">
        <f t="shared" ca="1" si="41"/>
        <v>0</v>
      </c>
      <c r="O1309" s="36" t="e">
        <f ca="1">LEFT(OFFSET(Lists!$Q$2,MATCH(E1309,Lists!$R$3:$R$19,0),0),4)</f>
        <v>#N/A</v>
      </c>
      <c r="P1309" s="36" t="e">
        <f ca="1">MATCH(O1309,Lists!$S$2:$S$640,1)</f>
        <v>#N/A</v>
      </c>
      <c r="Q1309" s="36" t="e">
        <f ca="1">MATCH(LEFT(OFFSET(Lists!$Q$2,MATCH(E1309,Lists!$R$3:$R$19,0)+1,0),4),Lists!$S$3:$S$640,1)</f>
        <v>#N/A</v>
      </c>
      <c r="R1309" s="36" t="e">
        <f ca="1">LEFT(OFFSET(Lists!$S$2,P1309-1+MATCH(F1309,OFFSET(Lists!$T$3,P1309-1,0,Q1309-P1309+1),0),0),6)</f>
        <v>#N/A</v>
      </c>
      <c r="S1309" s="36" t="e">
        <f ca="1">VLOOKUP(R1309,Lists!B:D,3,FALSE)</f>
        <v>#N/A</v>
      </c>
      <c r="T1309" s="36" t="str">
        <f>IF(F1309&lt;&gt;"",MATCH(R1309,'Maximum minutes'!B:B,0),"")</f>
        <v/>
      </c>
      <c r="U1309" s="36">
        <f ca="1">IF(F1309&lt;&gt;"",COUNTA(OFFSET('Maximum minutes'!$C$1,'Annexe A1 Cours'!T1309,0,1,50)),0)</f>
        <v>0</v>
      </c>
      <c r="V1309" s="37">
        <f ca="1">IFERROR(OFFSET('Maximum minutes'!$C$1,T1309+1,-1+MATCH(G1309,OFFSET('Maximum minutes'!$C$1,T1309-1,0,1,50),0)),0)</f>
        <v>0</v>
      </c>
      <c r="W1309" s="38">
        <f t="shared" ca="1" si="40"/>
        <v>0</v>
      </c>
    </row>
    <row r="1310" spans="1:23" s="36" customFormat="1" ht="18.75">
      <c r="A1310" s="34"/>
      <c r="B1310" s="39"/>
      <c r="C1310" s="39"/>
      <c r="D1310" s="35"/>
      <c r="E1310" s="40"/>
      <c r="F1310" s="39"/>
      <c r="G1310" s="39"/>
      <c r="H1310" s="39"/>
      <c r="I1310" s="34"/>
      <c r="J1310" s="34"/>
      <c r="K1310" s="34"/>
      <c r="L1310" s="34"/>
      <c r="M1310" s="43" t="str">
        <f ca="1">IFERROR(OFFSET('Maximum minutes'!$C$1,T1310,MATCH(IF(G1310&lt;&gt;"",G1310,F1310),OFFSET('Maximum minutes'!$C$1,T1310-1,0,1,U1310+1),0)-1)*IF(OR(ISNUMBER(J1310),J1310="sans examen"),1,0)*IF(W1310&lt;MinDate,1,0),"")</f>
        <v/>
      </c>
      <c r="N1310" s="36">
        <f t="shared" ca="1" si="41"/>
        <v>0</v>
      </c>
      <c r="O1310" s="36" t="e">
        <f ca="1">LEFT(OFFSET(Lists!$Q$2,MATCH(E1310,Lists!$R$3:$R$19,0),0),4)</f>
        <v>#N/A</v>
      </c>
      <c r="P1310" s="36" t="e">
        <f ca="1">MATCH(O1310,Lists!$S$2:$S$640,1)</f>
        <v>#N/A</v>
      </c>
      <c r="Q1310" s="36" t="e">
        <f ca="1">MATCH(LEFT(OFFSET(Lists!$Q$2,MATCH(E1310,Lists!$R$3:$R$19,0)+1,0),4),Lists!$S$3:$S$640,1)</f>
        <v>#N/A</v>
      </c>
      <c r="R1310" s="36" t="e">
        <f ca="1">LEFT(OFFSET(Lists!$S$2,P1310-1+MATCH(F1310,OFFSET(Lists!$T$3,P1310-1,0,Q1310-P1310+1),0),0),6)</f>
        <v>#N/A</v>
      </c>
      <c r="S1310" s="36" t="e">
        <f ca="1">VLOOKUP(R1310,Lists!B:D,3,FALSE)</f>
        <v>#N/A</v>
      </c>
      <c r="T1310" s="36" t="str">
        <f>IF(F1310&lt;&gt;"",MATCH(R1310,'Maximum minutes'!B:B,0),"")</f>
        <v/>
      </c>
      <c r="U1310" s="36">
        <f ca="1">IF(F1310&lt;&gt;"",COUNTA(OFFSET('Maximum minutes'!$C$1,'Annexe A1 Cours'!T1310,0,1,50)),0)</f>
        <v>0</v>
      </c>
      <c r="V1310" s="37">
        <f ca="1">IFERROR(OFFSET('Maximum minutes'!$C$1,T1310+1,-1+MATCH(G1310,OFFSET('Maximum minutes'!$C$1,T1310-1,0,1,50),0)),0)</f>
        <v>0</v>
      </c>
      <c r="W1310" s="38">
        <f t="shared" ca="1" si="40"/>
        <v>0</v>
      </c>
    </row>
    <row r="1311" spans="1:23" s="36" customFormat="1" ht="18.75">
      <c r="A1311" s="34"/>
      <c r="B1311" s="39"/>
      <c r="C1311" s="39"/>
      <c r="D1311" s="35"/>
      <c r="E1311" s="40"/>
      <c r="F1311" s="39"/>
      <c r="G1311" s="39"/>
      <c r="H1311" s="39"/>
      <c r="I1311" s="34"/>
      <c r="J1311" s="34"/>
      <c r="K1311" s="34"/>
      <c r="L1311" s="34"/>
      <c r="M1311" s="43" t="str">
        <f ca="1">IFERROR(OFFSET('Maximum minutes'!$C$1,T1311,MATCH(IF(G1311&lt;&gt;"",G1311,F1311),OFFSET('Maximum minutes'!$C$1,T1311-1,0,1,U1311+1),0)-1)*IF(OR(ISNUMBER(J1311),J1311="sans examen"),1,0)*IF(W1311&lt;MinDate,1,0),"")</f>
        <v/>
      </c>
      <c r="N1311" s="36">
        <f t="shared" ca="1" si="41"/>
        <v>0</v>
      </c>
      <c r="O1311" s="36" t="e">
        <f ca="1">LEFT(OFFSET(Lists!$Q$2,MATCH(E1311,Lists!$R$3:$R$19,0),0),4)</f>
        <v>#N/A</v>
      </c>
      <c r="P1311" s="36" t="e">
        <f ca="1">MATCH(O1311,Lists!$S$2:$S$640,1)</f>
        <v>#N/A</v>
      </c>
      <c r="Q1311" s="36" t="e">
        <f ca="1">MATCH(LEFT(OFFSET(Lists!$Q$2,MATCH(E1311,Lists!$R$3:$R$19,0)+1,0),4),Lists!$S$3:$S$640,1)</f>
        <v>#N/A</v>
      </c>
      <c r="R1311" s="36" t="e">
        <f ca="1">LEFT(OFFSET(Lists!$S$2,P1311-1+MATCH(F1311,OFFSET(Lists!$T$3,P1311-1,0,Q1311-P1311+1),0),0),6)</f>
        <v>#N/A</v>
      </c>
      <c r="S1311" s="36" t="e">
        <f ca="1">VLOOKUP(R1311,Lists!B:D,3,FALSE)</f>
        <v>#N/A</v>
      </c>
      <c r="T1311" s="36" t="str">
        <f>IF(F1311&lt;&gt;"",MATCH(R1311,'Maximum minutes'!B:B,0),"")</f>
        <v/>
      </c>
      <c r="U1311" s="36">
        <f ca="1">IF(F1311&lt;&gt;"",COUNTA(OFFSET('Maximum minutes'!$C$1,'Annexe A1 Cours'!T1311,0,1,50)),0)</f>
        <v>0</v>
      </c>
      <c r="V1311" s="37">
        <f ca="1">IFERROR(OFFSET('Maximum minutes'!$C$1,T1311+1,-1+MATCH(G1311,OFFSET('Maximum minutes'!$C$1,T1311-1,0,1,50),0)),0)</f>
        <v>0</v>
      </c>
      <c r="W1311" s="38">
        <f t="shared" ca="1" si="40"/>
        <v>0</v>
      </c>
    </row>
    <row r="1312" spans="1:23" s="36" customFormat="1" ht="18.75">
      <c r="A1312" s="34"/>
      <c r="B1312" s="39"/>
      <c r="C1312" s="39"/>
      <c r="D1312" s="35"/>
      <c r="E1312" s="40"/>
      <c r="F1312" s="39"/>
      <c r="G1312" s="39"/>
      <c r="H1312" s="39"/>
      <c r="I1312" s="34"/>
      <c r="J1312" s="34"/>
      <c r="K1312" s="34"/>
      <c r="L1312" s="34"/>
      <c r="M1312" s="43" t="str">
        <f ca="1">IFERROR(OFFSET('Maximum minutes'!$C$1,T1312,MATCH(IF(G1312&lt;&gt;"",G1312,F1312),OFFSET('Maximum minutes'!$C$1,T1312-1,0,1,U1312+1),0)-1)*IF(OR(ISNUMBER(J1312),J1312="sans examen"),1,0)*IF(W1312&lt;MinDate,1,0),"")</f>
        <v/>
      </c>
      <c r="N1312" s="36">
        <f t="shared" ca="1" si="41"/>
        <v>0</v>
      </c>
      <c r="O1312" s="36" t="e">
        <f ca="1">LEFT(OFFSET(Lists!$Q$2,MATCH(E1312,Lists!$R$3:$R$19,0),0),4)</f>
        <v>#N/A</v>
      </c>
      <c r="P1312" s="36" t="e">
        <f ca="1">MATCH(O1312,Lists!$S$2:$S$640,1)</f>
        <v>#N/A</v>
      </c>
      <c r="Q1312" s="36" t="e">
        <f ca="1">MATCH(LEFT(OFFSET(Lists!$Q$2,MATCH(E1312,Lists!$R$3:$R$19,0)+1,0),4),Lists!$S$3:$S$640,1)</f>
        <v>#N/A</v>
      </c>
      <c r="R1312" s="36" t="e">
        <f ca="1">LEFT(OFFSET(Lists!$S$2,P1312-1+MATCH(F1312,OFFSET(Lists!$T$3,P1312-1,0,Q1312-P1312+1),0),0),6)</f>
        <v>#N/A</v>
      </c>
      <c r="S1312" s="36" t="e">
        <f ca="1">VLOOKUP(R1312,Lists!B:D,3,FALSE)</f>
        <v>#N/A</v>
      </c>
      <c r="T1312" s="36" t="str">
        <f>IF(F1312&lt;&gt;"",MATCH(R1312,'Maximum minutes'!B:B,0),"")</f>
        <v/>
      </c>
      <c r="U1312" s="36">
        <f ca="1">IF(F1312&lt;&gt;"",COUNTA(OFFSET('Maximum minutes'!$C$1,'Annexe A1 Cours'!T1312,0,1,50)),0)</f>
        <v>0</v>
      </c>
      <c r="V1312" s="37">
        <f ca="1">IFERROR(OFFSET('Maximum minutes'!$C$1,T1312+1,-1+MATCH(G1312,OFFSET('Maximum minutes'!$C$1,T1312-1,0,1,50),0)),0)</f>
        <v>0</v>
      </c>
      <c r="W1312" s="38">
        <f t="shared" ca="1" si="40"/>
        <v>0</v>
      </c>
    </row>
    <row r="1313" spans="1:23" s="36" customFormat="1" ht="18.75">
      <c r="A1313" s="34"/>
      <c r="B1313" s="39"/>
      <c r="C1313" s="39"/>
      <c r="D1313" s="35"/>
      <c r="E1313" s="40"/>
      <c r="F1313" s="39"/>
      <c r="G1313" s="39"/>
      <c r="H1313" s="39"/>
      <c r="I1313" s="34"/>
      <c r="J1313" s="34"/>
      <c r="K1313" s="34"/>
      <c r="L1313" s="34"/>
      <c r="M1313" s="43" t="str">
        <f ca="1">IFERROR(OFFSET('Maximum minutes'!$C$1,T1313,MATCH(IF(G1313&lt;&gt;"",G1313,F1313),OFFSET('Maximum minutes'!$C$1,T1313-1,0,1,U1313+1),0)-1)*IF(OR(ISNUMBER(J1313),J1313="sans examen"),1,0)*IF(W1313&lt;MinDate,1,0),"")</f>
        <v/>
      </c>
      <c r="N1313" s="36">
        <f t="shared" ca="1" si="41"/>
        <v>0</v>
      </c>
      <c r="O1313" s="36" t="e">
        <f ca="1">LEFT(OFFSET(Lists!$Q$2,MATCH(E1313,Lists!$R$3:$R$19,0),0),4)</f>
        <v>#N/A</v>
      </c>
      <c r="P1313" s="36" t="e">
        <f ca="1">MATCH(O1313,Lists!$S$2:$S$640,1)</f>
        <v>#N/A</v>
      </c>
      <c r="Q1313" s="36" t="e">
        <f ca="1">MATCH(LEFT(OFFSET(Lists!$Q$2,MATCH(E1313,Lists!$R$3:$R$19,0)+1,0),4),Lists!$S$3:$S$640,1)</f>
        <v>#N/A</v>
      </c>
      <c r="R1313" s="36" t="e">
        <f ca="1">LEFT(OFFSET(Lists!$S$2,P1313-1+MATCH(F1313,OFFSET(Lists!$T$3,P1313-1,0,Q1313-P1313+1),0),0),6)</f>
        <v>#N/A</v>
      </c>
      <c r="S1313" s="36" t="e">
        <f ca="1">VLOOKUP(R1313,Lists!B:D,3,FALSE)</f>
        <v>#N/A</v>
      </c>
      <c r="T1313" s="36" t="str">
        <f>IF(F1313&lt;&gt;"",MATCH(R1313,'Maximum minutes'!B:B,0),"")</f>
        <v/>
      </c>
      <c r="U1313" s="36">
        <f ca="1">IF(F1313&lt;&gt;"",COUNTA(OFFSET('Maximum minutes'!$C$1,'Annexe A1 Cours'!T1313,0,1,50)),0)</f>
        <v>0</v>
      </c>
      <c r="V1313" s="37">
        <f ca="1">IFERROR(OFFSET('Maximum minutes'!$C$1,T1313+1,-1+MATCH(G1313,OFFSET('Maximum minutes'!$C$1,T1313-1,0,1,50),0)),0)</f>
        <v>0</v>
      </c>
      <c r="W1313" s="38">
        <f t="shared" ca="1" si="40"/>
        <v>0</v>
      </c>
    </row>
    <row r="1314" spans="1:23" s="36" customFormat="1" ht="18.75">
      <c r="A1314" s="34"/>
      <c r="B1314" s="39"/>
      <c r="C1314" s="39"/>
      <c r="D1314" s="35"/>
      <c r="E1314" s="40"/>
      <c r="F1314" s="39"/>
      <c r="G1314" s="39"/>
      <c r="H1314" s="39"/>
      <c r="I1314" s="34"/>
      <c r="J1314" s="34"/>
      <c r="K1314" s="34"/>
      <c r="L1314" s="34"/>
      <c r="M1314" s="43" t="str">
        <f ca="1">IFERROR(OFFSET('Maximum minutes'!$C$1,T1314,MATCH(IF(G1314&lt;&gt;"",G1314,F1314),OFFSET('Maximum minutes'!$C$1,T1314-1,0,1,U1314+1),0)-1)*IF(OR(ISNUMBER(J1314),J1314="sans examen"),1,0)*IF(W1314&lt;MinDate,1,0),"")</f>
        <v/>
      </c>
      <c r="N1314" s="36">
        <f t="shared" ca="1" si="41"/>
        <v>0</v>
      </c>
      <c r="O1314" s="36" t="e">
        <f ca="1">LEFT(OFFSET(Lists!$Q$2,MATCH(E1314,Lists!$R$3:$R$19,0),0),4)</f>
        <v>#N/A</v>
      </c>
      <c r="P1314" s="36" t="e">
        <f ca="1">MATCH(O1314,Lists!$S$2:$S$640,1)</f>
        <v>#N/A</v>
      </c>
      <c r="Q1314" s="36" t="e">
        <f ca="1">MATCH(LEFT(OFFSET(Lists!$Q$2,MATCH(E1314,Lists!$R$3:$R$19,0)+1,0),4),Lists!$S$3:$S$640,1)</f>
        <v>#N/A</v>
      </c>
      <c r="R1314" s="36" t="e">
        <f ca="1">LEFT(OFFSET(Lists!$S$2,P1314-1+MATCH(F1314,OFFSET(Lists!$T$3,P1314-1,0,Q1314-P1314+1),0),0),6)</f>
        <v>#N/A</v>
      </c>
      <c r="S1314" s="36" t="e">
        <f ca="1">VLOOKUP(R1314,Lists!B:D,3,FALSE)</f>
        <v>#N/A</v>
      </c>
      <c r="T1314" s="36" t="str">
        <f>IF(F1314&lt;&gt;"",MATCH(R1314,'Maximum minutes'!B:B,0),"")</f>
        <v/>
      </c>
      <c r="U1314" s="36">
        <f ca="1">IF(F1314&lt;&gt;"",COUNTA(OFFSET('Maximum minutes'!$C$1,'Annexe A1 Cours'!T1314,0,1,50)),0)</f>
        <v>0</v>
      </c>
      <c r="V1314" s="37">
        <f ca="1">IFERROR(OFFSET('Maximum minutes'!$C$1,T1314+1,-1+MATCH(G1314,OFFSET('Maximum minutes'!$C$1,T1314-1,0,1,50),0)),0)</f>
        <v>0</v>
      </c>
      <c r="W1314" s="38">
        <f t="shared" ca="1" si="40"/>
        <v>0</v>
      </c>
    </row>
    <row r="1315" spans="1:23" s="36" customFormat="1" ht="18.75">
      <c r="A1315" s="34"/>
      <c r="B1315" s="39"/>
      <c r="C1315" s="39"/>
      <c r="D1315" s="35"/>
      <c r="E1315" s="40"/>
      <c r="F1315" s="39"/>
      <c r="G1315" s="39"/>
      <c r="H1315" s="39"/>
      <c r="I1315" s="34"/>
      <c r="J1315" s="34"/>
      <c r="K1315" s="34"/>
      <c r="L1315" s="34"/>
      <c r="M1315" s="43" t="str">
        <f ca="1">IFERROR(OFFSET('Maximum minutes'!$C$1,T1315,MATCH(IF(G1315&lt;&gt;"",G1315,F1315),OFFSET('Maximum minutes'!$C$1,T1315-1,0,1,U1315+1),0)-1)*IF(OR(ISNUMBER(J1315),J1315="sans examen"),1,0)*IF(W1315&lt;MinDate,1,0),"")</f>
        <v/>
      </c>
      <c r="N1315" s="36">
        <f t="shared" ca="1" si="41"/>
        <v>0</v>
      </c>
      <c r="O1315" s="36" t="e">
        <f ca="1">LEFT(OFFSET(Lists!$Q$2,MATCH(E1315,Lists!$R$3:$R$19,0),0),4)</f>
        <v>#N/A</v>
      </c>
      <c r="P1315" s="36" t="e">
        <f ca="1">MATCH(O1315,Lists!$S$2:$S$640,1)</f>
        <v>#N/A</v>
      </c>
      <c r="Q1315" s="36" t="e">
        <f ca="1">MATCH(LEFT(OFFSET(Lists!$Q$2,MATCH(E1315,Lists!$R$3:$R$19,0)+1,0),4),Lists!$S$3:$S$640,1)</f>
        <v>#N/A</v>
      </c>
      <c r="R1315" s="36" t="e">
        <f ca="1">LEFT(OFFSET(Lists!$S$2,P1315-1+MATCH(F1315,OFFSET(Lists!$T$3,P1315-1,0,Q1315-P1315+1),0),0),6)</f>
        <v>#N/A</v>
      </c>
      <c r="S1315" s="36" t="e">
        <f ca="1">VLOOKUP(R1315,Lists!B:D,3,FALSE)</f>
        <v>#N/A</v>
      </c>
      <c r="T1315" s="36" t="str">
        <f>IF(F1315&lt;&gt;"",MATCH(R1315,'Maximum minutes'!B:B,0),"")</f>
        <v/>
      </c>
      <c r="U1315" s="36">
        <f ca="1">IF(F1315&lt;&gt;"",COUNTA(OFFSET('Maximum minutes'!$C$1,'Annexe A1 Cours'!T1315,0,1,50)),0)</f>
        <v>0</v>
      </c>
      <c r="V1315" s="37">
        <f ca="1">IFERROR(OFFSET('Maximum minutes'!$C$1,T1315+1,-1+MATCH(G1315,OFFSET('Maximum minutes'!$C$1,T1315-1,0,1,50),0)),0)</f>
        <v>0</v>
      </c>
      <c r="W1315" s="38">
        <f t="shared" ca="1" si="40"/>
        <v>0</v>
      </c>
    </row>
    <row r="1316" spans="1:23" s="36" customFormat="1" ht="18.75">
      <c r="A1316" s="34"/>
      <c r="B1316" s="39"/>
      <c r="C1316" s="39"/>
      <c r="D1316" s="35"/>
      <c r="E1316" s="40"/>
      <c r="F1316" s="39"/>
      <c r="G1316" s="39"/>
      <c r="H1316" s="39"/>
      <c r="I1316" s="34"/>
      <c r="J1316" s="34"/>
      <c r="K1316" s="34"/>
      <c r="L1316" s="34"/>
      <c r="M1316" s="43" t="str">
        <f ca="1">IFERROR(OFFSET('Maximum minutes'!$C$1,T1316,MATCH(IF(G1316&lt;&gt;"",G1316,F1316),OFFSET('Maximum minutes'!$C$1,T1316-1,0,1,U1316+1),0)-1)*IF(OR(ISNUMBER(J1316),J1316="sans examen"),1,0)*IF(W1316&lt;MinDate,1,0),"")</f>
        <v/>
      </c>
      <c r="N1316" s="36">
        <f t="shared" ca="1" si="41"/>
        <v>0</v>
      </c>
      <c r="O1316" s="36" t="e">
        <f ca="1">LEFT(OFFSET(Lists!$Q$2,MATCH(E1316,Lists!$R$3:$R$19,0),0),4)</f>
        <v>#N/A</v>
      </c>
      <c r="P1316" s="36" t="e">
        <f ca="1">MATCH(O1316,Lists!$S$2:$S$640,1)</f>
        <v>#N/A</v>
      </c>
      <c r="Q1316" s="36" t="e">
        <f ca="1">MATCH(LEFT(OFFSET(Lists!$Q$2,MATCH(E1316,Lists!$R$3:$R$19,0)+1,0),4),Lists!$S$3:$S$640,1)</f>
        <v>#N/A</v>
      </c>
      <c r="R1316" s="36" t="e">
        <f ca="1">LEFT(OFFSET(Lists!$S$2,P1316-1+MATCH(F1316,OFFSET(Lists!$T$3,P1316-1,0,Q1316-P1316+1),0),0),6)</f>
        <v>#N/A</v>
      </c>
      <c r="S1316" s="36" t="e">
        <f ca="1">VLOOKUP(R1316,Lists!B:D,3,FALSE)</f>
        <v>#N/A</v>
      </c>
      <c r="T1316" s="36" t="str">
        <f>IF(F1316&lt;&gt;"",MATCH(R1316,'Maximum minutes'!B:B,0),"")</f>
        <v/>
      </c>
      <c r="U1316" s="36">
        <f ca="1">IF(F1316&lt;&gt;"",COUNTA(OFFSET('Maximum minutes'!$C$1,'Annexe A1 Cours'!T1316,0,1,50)),0)</f>
        <v>0</v>
      </c>
      <c r="V1316" s="37">
        <f ca="1">IFERROR(OFFSET('Maximum minutes'!$C$1,T1316+1,-1+MATCH(G1316,OFFSET('Maximum minutes'!$C$1,T1316-1,0,1,50),0)),0)</f>
        <v>0</v>
      </c>
      <c r="W1316" s="38">
        <f t="shared" ca="1" si="40"/>
        <v>0</v>
      </c>
    </row>
    <row r="1317" spans="1:23" s="36" customFormat="1" ht="18.75">
      <c r="A1317" s="34"/>
      <c r="B1317" s="39"/>
      <c r="C1317" s="39"/>
      <c r="D1317" s="35"/>
      <c r="E1317" s="40"/>
      <c r="F1317" s="39"/>
      <c r="G1317" s="39"/>
      <c r="H1317" s="39"/>
      <c r="I1317" s="34"/>
      <c r="J1317" s="34"/>
      <c r="K1317" s="34"/>
      <c r="L1317" s="34"/>
      <c r="M1317" s="43" t="str">
        <f ca="1">IFERROR(OFFSET('Maximum minutes'!$C$1,T1317,MATCH(IF(G1317&lt;&gt;"",G1317,F1317),OFFSET('Maximum minutes'!$C$1,T1317-1,0,1,U1317+1),0)-1)*IF(OR(ISNUMBER(J1317),J1317="sans examen"),1,0)*IF(W1317&lt;MinDate,1,0),"")</f>
        <v/>
      </c>
      <c r="N1317" s="36">
        <f t="shared" ca="1" si="41"/>
        <v>0</v>
      </c>
      <c r="O1317" s="36" t="e">
        <f ca="1">LEFT(OFFSET(Lists!$Q$2,MATCH(E1317,Lists!$R$3:$R$19,0),0),4)</f>
        <v>#N/A</v>
      </c>
      <c r="P1317" s="36" t="e">
        <f ca="1">MATCH(O1317,Lists!$S$2:$S$640,1)</f>
        <v>#N/A</v>
      </c>
      <c r="Q1317" s="36" t="e">
        <f ca="1">MATCH(LEFT(OFFSET(Lists!$Q$2,MATCH(E1317,Lists!$R$3:$R$19,0)+1,0),4),Lists!$S$3:$S$640,1)</f>
        <v>#N/A</v>
      </c>
      <c r="R1317" s="36" t="e">
        <f ca="1">LEFT(OFFSET(Lists!$S$2,P1317-1+MATCH(F1317,OFFSET(Lists!$T$3,P1317-1,0,Q1317-P1317+1),0),0),6)</f>
        <v>#N/A</v>
      </c>
      <c r="S1317" s="36" t="e">
        <f ca="1">VLOOKUP(R1317,Lists!B:D,3,FALSE)</f>
        <v>#N/A</v>
      </c>
      <c r="T1317" s="36" t="str">
        <f>IF(F1317&lt;&gt;"",MATCH(R1317,'Maximum minutes'!B:B,0),"")</f>
        <v/>
      </c>
      <c r="U1317" s="36">
        <f ca="1">IF(F1317&lt;&gt;"",COUNTA(OFFSET('Maximum minutes'!$C$1,'Annexe A1 Cours'!T1317,0,1,50)),0)</f>
        <v>0</v>
      </c>
      <c r="V1317" s="37">
        <f ca="1">IFERROR(OFFSET('Maximum minutes'!$C$1,T1317+1,-1+MATCH(G1317,OFFSET('Maximum minutes'!$C$1,T1317-1,0,1,50),0)),0)</f>
        <v>0</v>
      </c>
      <c r="W1317" s="38">
        <f t="shared" ca="1" si="40"/>
        <v>0</v>
      </c>
    </row>
    <row r="1318" spans="1:23" s="36" customFormat="1" ht="18.75">
      <c r="A1318" s="34"/>
      <c r="B1318" s="39"/>
      <c r="C1318" s="39"/>
      <c r="D1318" s="35"/>
      <c r="E1318" s="40"/>
      <c r="F1318" s="39"/>
      <c r="G1318" s="39"/>
      <c r="H1318" s="39"/>
      <c r="I1318" s="34"/>
      <c r="J1318" s="34"/>
      <c r="K1318" s="34"/>
      <c r="L1318" s="34"/>
      <c r="M1318" s="43" t="str">
        <f ca="1">IFERROR(OFFSET('Maximum minutes'!$C$1,T1318,MATCH(IF(G1318&lt;&gt;"",G1318,F1318),OFFSET('Maximum minutes'!$C$1,T1318-1,0,1,U1318+1),0)-1)*IF(OR(ISNUMBER(J1318),J1318="sans examen"),1,0)*IF(W1318&lt;MinDate,1,0),"")</f>
        <v/>
      </c>
      <c r="N1318" s="36">
        <f t="shared" ca="1" si="41"/>
        <v>0</v>
      </c>
      <c r="O1318" s="36" t="e">
        <f ca="1">LEFT(OFFSET(Lists!$Q$2,MATCH(E1318,Lists!$R$3:$R$19,0),0),4)</f>
        <v>#N/A</v>
      </c>
      <c r="P1318" s="36" t="e">
        <f ca="1">MATCH(O1318,Lists!$S$2:$S$640,1)</f>
        <v>#N/A</v>
      </c>
      <c r="Q1318" s="36" t="e">
        <f ca="1">MATCH(LEFT(OFFSET(Lists!$Q$2,MATCH(E1318,Lists!$R$3:$R$19,0)+1,0),4),Lists!$S$3:$S$640,1)</f>
        <v>#N/A</v>
      </c>
      <c r="R1318" s="36" t="e">
        <f ca="1">LEFT(OFFSET(Lists!$S$2,P1318-1+MATCH(F1318,OFFSET(Lists!$T$3,P1318-1,0,Q1318-P1318+1),0),0),6)</f>
        <v>#N/A</v>
      </c>
      <c r="S1318" s="36" t="e">
        <f ca="1">VLOOKUP(R1318,Lists!B:D,3,FALSE)</f>
        <v>#N/A</v>
      </c>
      <c r="T1318" s="36" t="str">
        <f>IF(F1318&lt;&gt;"",MATCH(R1318,'Maximum minutes'!B:B,0),"")</f>
        <v/>
      </c>
      <c r="U1318" s="36">
        <f ca="1">IF(F1318&lt;&gt;"",COUNTA(OFFSET('Maximum minutes'!$C$1,'Annexe A1 Cours'!T1318,0,1,50)),0)</f>
        <v>0</v>
      </c>
      <c r="V1318" s="37">
        <f ca="1">IFERROR(OFFSET('Maximum minutes'!$C$1,T1318+1,-1+MATCH(G1318,OFFSET('Maximum minutes'!$C$1,T1318-1,0,1,50),0)),0)</f>
        <v>0</v>
      </c>
      <c r="W1318" s="38">
        <f t="shared" ca="1" si="40"/>
        <v>0</v>
      </c>
    </row>
    <row r="1319" spans="1:23" s="36" customFormat="1" ht="18.75">
      <c r="A1319" s="34"/>
      <c r="B1319" s="39"/>
      <c r="C1319" s="39"/>
      <c r="D1319" s="35"/>
      <c r="E1319" s="40"/>
      <c r="F1319" s="39"/>
      <c r="G1319" s="39"/>
      <c r="H1319" s="39"/>
      <c r="I1319" s="34"/>
      <c r="J1319" s="34"/>
      <c r="K1319" s="34"/>
      <c r="L1319" s="34"/>
      <c r="M1319" s="43" t="str">
        <f ca="1">IFERROR(OFFSET('Maximum minutes'!$C$1,T1319,MATCH(IF(G1319&lt;&gt;"",G1319,F1319),OFFSET('Maximum minutes'!$C$1,T1319-1,0,1,U1319+1),0)-1)*IF(OR(ISNUMBER(J1319),J1319="sans examen"),1,0)*IF(W1319&lt;MinDate,1,0),"")</f>
        <v/>
      </c>
      <c r="N1319" s="36">
        <f t="shared" ca="1" si="41"/>
        <v>0</v>
      </c>
      <c r="O1319" s="36" t="e">
        <f ca="1">LEFT(OFFSET(Lists!$Q$2,MATCH(E1319,Lists!$R$3:$R$19,0),0),4)</f>
        <v>#N/A</v>
      </c>
      <c r="P1319" s="36" t="e">
        <f ca="1">MATCH(O1319,Lists!$S$2:$S$640,1)</f>
        <v>#N/A</v>
      </c>
      <c r="Q1319" s="36" t="e">
        <f ca="1">MATCH(LEFT(OFFSET(Lists!$Q$2,MATCH(E1319,Lists!$R$3:$R$19,0)+1,0),4),Lists!$S$3:$S$640,1)</f>
        <v>#N/A</v>
      </c>
      <c r="R1319" s="36" t="e">
        <f ca="1">LEFT(OFFSET(Lists!$S$2,P1319-1+MATCH(F1319,OFFSET(Lists!$T$3,P1319-1,0,Q1319-P1319+1),0),0),6)</f>
        <v>#N/A</v>
      </c>
      <c r="S1319" s="36" t="e">
        <f ca="1">VLOOKUP(R1319,Lists!B:D,3,FALSE)</f>
        <v>#N/A</v>
      </c>
      <c r="T1319" s="36" t="str">
        <f>IF(F1319&lt;&gt;"",MATCH(R1319,'Maximum minutes'!B:B,0),"")</f>
        <v/>
      </c>
      <c r="U1319" s="36">
        <f ca="1">IF(F1319&lt;&gt;"",COUNTA(OFFSET('Maximum minutes'!$C$1,'Annexe A1 Cours'!T1319,0,1,50)),0)</f>
        <v>0</v>
      </c>
      <c r="V1319" s="37">
        <f ca="1">IFERROR(OFFSET('Maximum minutes'!$C$1,T1319+1,-1+MATCH(G1319,OFFSET('Maximum minutes'!$C$1,T1319-1,0,1,50),0)),0)</f>
        <v>0</v>
      </c>
      <c r="W1319" s="38">
        <f t="shared" ca="1" si="40"/>
        <v>0</v>
      </c>
    </row>
    <row r="1320" spans="1:23" s="36" customFormat="1" ht="18.75">
      <c r="A1320" s="34"/>
      <c r="B1320" s="39"/>
      <c r="C1320" s="39"/>
      <c r="D1320" s="35"/>
      <c r="E1320" s="40"/>
      <c r="F1320" s="39"/>
      <c r="G1320" s="39"/>
      <c r="H1320" s="39"/>
      <c r="I1320" s="34"/>
      <c r="J1320" s="34"/>
      <c r="K1320" s="34"/>
      <c r="L1320" s="34"/>
      <c r="M1320" s="43" t="str">
        <f ca="1">IFERROR(OFFSET('Maximum minutes'!$C$1,T1320,MATCH(IF(G1320&lt;&gt;"",G1320,F1320),OFFSET('Maximum minutes'!$C$1,T1320-1,0,1,U1320+1),0)-1)*IF(OR(ISNUMBER(J1320),J1320="sans examen"),1,0)*IF(W1320&lt;MinDate,1,0),"")</f>
        <v/>
      </c>
      <c r="N1320" s="36">
        <f t="shared" ca="1" si="41"/>
        <v>0</v>
      </c>
      <c r="O1320" s="36" t="e">
        <f ca="1">LEFT(OFFSET(Lists!$Q$2,MATCH(E1320,Lists!$R$3:$R$19,0),0),4)</f>
        <v>#N/A</v>
      </c>
      <c r="P1320" s="36" t="e">
        <f ca="1">MATCH(O1320,Lists!$S$2:$S$640,1)</f>
        <v>#N/A</v>
      </c>
      <c r="Q1320" s="36" t="e">
        <f ca="1">MATCH(LEFT(OFFSET(Lists!$Q$2,MATCH(E1320,Lists!$R$3:$R$19,0)+1,0),4),Lists!$S$3:$S$640,1)</f>
        <v>#N/A</v>
      </c>
      <c r="R1320" s="36" t="e">
        <f ca="1">LEFT(OFFSET(Lists!$S$2,P1320-1+MATCH(F1320,OFFSET(Lists!$T$3,P1320-1,0,Q1320-P1320+1),0),0),6)</f>
        <v>#N/A</v>
      </c>
      <c r="S1320" s="36" t="e">
        <f ca="1">VLOOKUP(R1320,Lists!B:D,3,FALSE)</f>
        <v>#N/A</v>
      </c>
      <c r="T1320" s="36" t="str">
        <f>IF(F1320&lt;&gt;"",MATCH(R1320,'Maximum minutes'!B:B,0),"")</f>
        <v/>
      </c>
      <c r="U1320" s="36">
        <f ca="1">IF(F1320&lt;&gt;"",COUNTA(OFFSET('Maximum minutes'!$C$1,'Annexe A1 Cours'!T1320,0,1,50)),0)</f>
        <v>0</v>
      </c>
      <c r="V1320" s="37">
        <f ca="1">IFERROR(OFFSET('Maximum minutes'!$C$1,T1320+1,-1+MATCH(G1320,OFFSET('Maximum minutes'!$C$1,T1320-1,0,1,50),0)),0)</f>
        <v>0</v>
      </c>
      <c r="W1320" s="38">
        <f t="shared" ca="1" si="40"/>
        <v>0</v>
      </c>
    </row>
    <row r="1321" spans="1:23" s="36" customFormat="1" ht="18.75">
      <c r="A1321" s="34"/>
      <c r="B1321" s="39"/>
      <c r="C1321" s="39"/>
      <c r="D1321" s="35"/>
      <c r="E1321" s="40"/>
      <c r="F1321" s="39"/>
      <c r="G1321" s="39"/>
      <c r="H1321" s="39"/>
      <c r="I1321" s="34"/>
      <c r="J1321" s="34"/>
      <c r="K1321" s="34"/>
      <c r="L1321" s="34"/>
      <c r="M1321" s="43" t="str">
        <f ca="1">IFERROR(OFFSET('Maximum minutes'!$C$1,T1321,MATCH(IF(G1321&lt;&gt;"",G1321,F1321),OFFSET('Maximum minutes'!$C$1,T1321-1,0,1,U1321+1),0)-1)*IF(OR(ISNUMBER(J1321),J1321="sans examen"),1,0)*IF(W1321&lt;MinDate,1,0),"")</f>
        <v/>
      </c>
      <c r="N1321" s="36">
        <f t="shared" ca="1" si="41"/>
        <v>0</v>
      </c>
      <c r="O1321" s="36" t="e">
        <f ca="1">LEFT(OFFSET(Lists!$Q$2,MATCH(E1321,Lists!$R$3:$R$19,0),0),4)</f>
        <v>#N/A</v>
      </c>
      <c r="P1321" s="36" t="e">
        <f ca="1">MATCH(O1321,Lists!$S$2:$S$640,1)</f>
        <v>#N/A</v>
      </c>
      <c r="Q1321" s="36" t="e">
        <f ca="1">MATCH(LEFT(OFFSET(Lists!$Q$2,MATCH(E1321,Lists!$R$3:$R$19,0)+1,0),4),Lists!$S$3:$S$640,1)</f>
        <v>#N/A</v>
      </c>
      <c r="R1321" s="36" t="e">
        <f ca="1">LEFT(OFFSET(Lists!$S$2,P1321-1+MATCH(F1321,OFFSET(Lists!$T$3,P1321-1,0,Q1321-P1321+1),0),0),6)</f>
        <v>#N/A</v>
      </c>
      <c r="S1321" s="36" t="e">
        <f ca="1">VLOOKUP(R1321,Lists!B:D,3,FALSE)</f>
        <v>#N/A</v>
      </c>
      <c r="T1321" s="36" t="str">
        <f>IF(F1321&lt;&gt;"",MATCH(R1321,'Maximum minutes'!B:B,0),"")</f>
        <v/>
      </c>
      <c r="U1321" s="36">
        <f ca="1">IF(F1321&lt;&gt;"",COUNTA(OFFSET('Maximum minutes'!$C$1,'Annexe A1 Cours'!T1321,0,1,50)),0)</f>
        <v>0</v>
      </c>
      <c r="V1321" s="37">
        <f ca="1">IFERROR(OFFSET('Maximum minutes'!$C$1,T1321+1,-1+MATCH(G1321,OFFSET('Maximum minutes'!$C$1,T1321-1,0,1,50),0)),0)</f>
        <v>0</v>
      </c>
      <c r="W1321" s="38">
        <f t="shared" ca="1" si="40"/>
        <v>0</v>
      </c>
    </row>
    <row r="1322" spans="1:23" s="36" customFormat="1" ht="18.75">
      <c r="A1322" s="34"/>
      <c r="B1322" s="39"/>
      <c r="C1322" s="39"/>
      <c r="D1322" s="35"/>
      <c r="E1322" s="40"/>
      <c r="F1322" s="39"/>
      <c r="G1322" s="39"/>
      <c r="H1322" s="39"/>
      <c r="I1322" s="34"/>
      <c r="J1322" s="34"/>
      <c r="K1322" s="34"/>
      <c r="L1322" s="34"/>
      <c r="M1322" s="43" t="str">
        <f ca="1">IFERROR(OFFSET('Maximum minutes'!$C$1,T1322,MATCH(IF(G1322&lt;&gt;"",G1322,F1322),OFFSET('Maximum minutes'!$C$1,T1322-1,0,1,U1322+1),0)-1)*IF(OR(ISNUMBER(J1322),J1322="sans examen"),1,0)*IF(W1322&lt;MinDate,1,0),"")</f>
        <v/>
      </c>
      <c r="N1322" s="36">
        <f t="shared" ca="1" si="41"/>
        <v>0</v>
      </c>
      <c r="O1322" s="36" t="e">
        <f ca="1">LEFT(OFFSET(Lists!$Q$2,MATCH(E1322,Lists!$R$3:$R$19,0),0),4)</f>
        <v>#N/A</v>
      </c>
      <c r="P1322" s="36" t="e">
        <f ca="1">MATCH(O1322,Lists!$S$2:$S$640,1)</f>
        <v>#N/A</v>
      </c>
      <c r="Q1322" s="36" t="e">
        <f ca="1">MATCH(LEFT(OFFSET(Lists!$Q$2,MATCH(E1322,Lists!$R$3:$R$19,0)+1,0),4),Lists!$S$3:$S$640,1)</f>
        <v>#N/A</v>
      </c>
      <c r="R1322" s="36" t="e">
        <f ca="1">LEFT(OFFSET(Lists!$S$2,P1322-1+MATCH(F1322,OFFSET(Lists!$T$3,P1322-1,0,Q1322-P1322+1),0),0),6)</f>
        <v>#N/A</v>
      </c>
      <c r="S1322" s="36" t="e">
        <f ca="1">VLOOKUP(R1322,Lists!B:D,3,FALSE)</f>
        <v>#N/A</v>
      </c>
      <c r="T1322" s="36" t="str">
        <f>IF(F1322&lt;&gt;"",MATCH(R1322,'Maximum minutes'!B:B,0),"")</f>
        <v/>
      </c>
      <c r="U1322" s="36">
        <f ca="1">IF(F1322&lt;&gt;"",COUNTA(OFFSET('Maximum minutes'!$C$1,'Annexe A1 Cours'!T1322,0,1,50)),0)</f>
        <v>0</v>
      </c>
      <c r="V1322" s="37">
        <f ca="1">IFERROR(OFFSET('Maximum minutes'!$C$1,T1322+1,-1+MATCH(G1322,OFFSET('Maximum minutes'!$C$1,T1322-1,0,1,50),0)),0)</f>
        <v>0</v>
      </c>
      <c r="W1322" s="38">
        <f t="shared" ca="1" si="40"/>
        <v>0</v>
      </c>
    </row>
    <row r="1323" spans="1:23" s="36" customFormat="1" ht="18.75">
      <c r="A1323" s="34"/>
      <c r="B1323" s="39"/>
      <c r="C1323" s="39"/>
      <c r="D1323" s="35"/>
      <c r="E1323" s="40"/>
      <c r="F1323" s="39"/>
      <c r="G1323" s="39"/>
      <c r="H1323" s="39"/>
      <c r="I1323" s="34"/>
      <c r="J1323" s="34"/>
      <c r="K1323" s="34"/>
      <c r="L1323" s="34"/>
      <c r="M1323" s="43" t="str">
        <f ca="1">IFERROR(OFFSET('Maximum minutes'!$C$1,T1323,MATCH(IF(G1323&lt;&gt;"",G1323,F1323),OFFSET('Maximum minutes'!$C$1,T1323-1,0,1,U1323+1),0)-1)*IF(OR(ISNUMBER(J1323),J1323="sans examen"),1,0)*IF(W1323&lt;MinDate,1,0),"")</f>
        <v/>
      </c>
      <c r="N1323" s="36">
        <f t="shared" ca="1" si="41"/>
        <v>0</v>
      </c>
      <c r="O1323" s="36" t="e">
        <f ca="1">LEFT(OFFSET(Lists!$Q$2,MATCH(E1323,Lists!$R$3:$R$19,0),0),4)</f>
        <v>#N/A</v>
      </c>
      <c r="P1323" s="36" t="e">
        <f ca="1">MATCH(O1323,Lists!$S$2:$S$640,1)</f>
        <v>#N/A</v>
      </c>
      <c r="Q1323" s="36" t="e">
        <f ca="1">MATCH(LEFT(OFFSET(Lists!$Q$2,MATCH(E1323,Lists!$R$3:$R$19,0)+1,0),4),Lists!$S$3:$S$640,1)</f>
        <v>#N/A</v>
      </c>
      <c r="R1323" s="36" t="e">
        <f ca="1">LEFT(OFFSET(Lists!$S$2,P1323-1+MATCH(F1323,OFFSET(Lists!$T$3,P1323-1,0,Q1323-P1323+1),0),0),6)</f>
        <v>#N/A</v>
      </c>
      <c r="S1323" s="36" t="e">
        <f ca="1">VLOOKUP(R1323,Lists!B:D,3,FALSE)</f>
        <v>#N/A</v>
      </c>
      <c r="T1323" s="36" t="str">
        <f>IF(F1323&lt;&gt;"",MATCH(R1323,'Maximum minutes'!B:B,0),"")</f>
        <v/>
      </c>
      <c r="U1323" s="36">
        <f ca="1">IF(F1323&lt;&gt;"",COUNTA(OFFSET('Maximum minutes'!$C$1,'Annexe A1 Cours'!T1323,0,1,50)),0)</f>
        <v>0</v>
      </c>
      <c r="V1323" s="37">
        <f ca="1">IFERROR(OFFSET('Maximum minutes'!$C$1,T1323+1,-1+MATCH(G1323,OFFSET('Maximum minutes'!$C$1,T1323-1,0,1,50),0)),0)</f>
        <v>0</v>
      </c>
      <c r="W1323" s="38">
        <f t="shared" ca="1" si="40"/>
        <v>0</v>
      </c>
    </row>
    <row r="1324" spans="1:23" s="36" customFormat="1" ht="18.75">
      <c r="A1324" s="34"/>
      <c r="B1324" s="39"/>
      <c r="C1324" s="39"/>
      <c r="D1324" s="35"/>
      <c r="E1324" s="40"/>
      <c r="F1324" s="39"/>
      <c r="G1324" s="39"/>
      <c r="H1324" s="39"/>
      <c r="I1324" s="34"/>
      <c r="J1324" s="34"/>
      <c r="K1324" s="34"/>
      <c r="L1324" s="34"/>
      <c r="M1324" s="43" t="str">
        <f ca="1">IFERROR(OFFSET('Maximum minutes'!$C$1,T1324,MATCH(IF(G1324&lt;&gt;"",G1324,F1324),OFFSET('Maximum minutes'!$C$1,T1324-1,0,1,U1324+1),0)-1)*IF(OR(ISNUMBER(J1324),J1324="sans examen"),1,0)*IF(W1324&lt;MinDate,1,0),"")</f>
        <v/>
      </c>
      <c r="N1324" s="36">
        <f t="shared" ca="1" si="41"/>
        <v>0</v>
      </c>
      <c r="O1324" s="36" t="e">
        <f ca="1">LEFT(OFFSET(Lists!$Q$2,MATCH(E1324,Lists!$R$3:$R$19,0),0),4)</f>
        <v>#N/A</v>
      </c>
      <c r="P1324" s="36" t="e">
        <f ca="1">MATCH(O1324,Lists!$S$2:$S$640,1)</f>
        <v>#N/A</v>
      </c>
      <c r="Q1324" s="36" t="e">
        <f ca="1">MATCH(LEFT(OFFSET(Lists!$Q$2,MATCH(E1324,Lists!$R$3:$R$19,0)+1,0),4),Lists!$S$3:$S$640,1)</f>
        <v>#N/A</v>
      </c>
      <c r="R1324" s="36" t="e">
        <f ca="1">LEFT(OFFSET(Lists!$S$2,P1324-1+MATCH(F1324,OFFSET(Lists!$T$3,P1324-1,0,Q1324-P1324+1),0),0),6)</f>
        <v>#N/A</v>
      </c>
      <c r="S1324" s="36" t="e">
        <f ca="1">VLOOKUP(R1324,Lists!B:D,3,FALSE)</f>
        <v>#N/A</v>
      </c>
      <c r="T1324" s="36" t="str">
        <f>IF(F1324&lt;&gt;"",MATCH(R1324,'Maximum minutes'!B:B,0),"")</f>
        <v/>
      </c>
      <c r="U1324" s="36">
        <f ca="1">IF(F1324&lt;&gt;"",COUNTA(OFFSET('Maximum minutes'!$C$1,'Annexe A1 Cours'!T1324,0,1,50)),0)</f>
        <v>0</v>
      </c>
      <c r="V1324" s="37">
        <f ca="1">IFERROR(OFFSET('Maximum minutes'!$C$1,T1324+1,-1+MATCH(G1324,OFFSET('Maximum minutes'!$C$1,T1324-1,0,1,50),0)),0)</f>
        <v>0</v>
      </c>
      <c r="W1324" s="38">
        <f t="shared" ca="1" si="40"/>
        <v>0</v>
      </c>
    </row>
    <row r="1325" spans="1:23" s="36" customFormat="1" ht="18.75">
      <c r="A1325" s="34"/>
      <c r="B1325" s="39"/>
      <c r="C1325" s="39"/>
      <c r="D1325" s="35"/>
      <c r="E1325" s="40"/>
      <c r="F1325" s="39"/>
      <c r="G1325" s="39"/>
      <c r="H1325" s="39"/>
      <c r="I1325" s="34"/>
      <c r="J1325" s="34"/>
      <c r="K1325" s="34"/>
      <c r="L1325" s="34"/>
      <c r="M1325" s="43" t="str">
        <f ca="1">IFERROR(OFFSET('Maximum minutes'!$C$1,T1325,MATCH(IF(G1325&lt;&gt;"",G1325,F1325),OFFSET('Maximum minutes'!$C$1,T1325-1,0,1,U1325+1),0)-1)*IF(OR(ISNUMBER(J1325),J1325="sans examen"),1,0)*IF(W1325&lt;MinDate,1,0),"")</f>
        <v/>
      </c>
      <c r="N1325" s="36">
        <f t="shared" ca="1" si="41"/>
        <v>0</v>
      </c>
      <c r="O1325" s="36" t="e">
        <f ca="1">LEFT(OFFSET(Lists!$Q$2,MATCH(E1325,Lists!$R$3:$R$19,0),0),4)</f>
        <v>#N/A</v>
      </c>
      <c r="P1325" s="36" t="e">
        <f ca="1">MATCH(O1325,Lists!$S$2:$S$640,1)</f>
        <v>#N/A</v>
      </c>
      <c r="Q1325" s="36" t="e">
        <f ca="1">MATCH(LEFT(OFFSET(Lists!$Q$2,MATCH(E1325,Lists!$R$3:$R$19,0)+1,0),4),Lists!$S$3:$S$640,1)</f>
        <v>#N/A</v>
      </c>
      <c r="R1325" s="36" t="e">
        <f ca="1">LEFT(OFFSET(Lists!$S$2,P1325-1+MATCH(F1325,OFFSET(Lists!$T$3,P1325-1,0,Q1325-P1325+1),0),0),6)</f>
        <v>#N/A</v>
      </c>
      <c r="S1325" s="36" t="e">
        <f ca="1">VLOOKUP(R1325,Lists!B:D,3,FALSE)</f>
        <v>#N/A</v>
      </c>
      <c r="T1325" s="36" t="str">
        <f>IF(F1325&lt;&gt;"",MATCH(R1325,'Maximum minutes'!B:B,0),"")</f>
        <v/>
      </c>
      <c r="U1325" s="36">
        <f ca="1">IF(F1325&lt;&gt;"",COUNTA(OFFSET('Maximum minutes'!$C$1,'Annexe A1 Cours'!T1325,0,1,50)),0)</f>
        <v>0</v>
      </c>
      <c r="V1325" s="37">
        <f ca="1">IFERROR(OFFSET('Maximum minutes'!$C$1,T1325+1,-1+MATCH(G1325,OFFSET('Maximum minutes'!$C$1,T1325-1,0,1,50),0)),0)</f>
        <v>0</v>
      </c>
      <c r="W1325" s="38">
        <f t="shared" ca="1" si="40"/>
        <v>0</v>
      </c>
    </row>
    <row r="1326" spans="1:23" s="36" customFormat="1" ht="18.75">
      <c r="A1326" s="34"/>
      <c r="B1326" s="39"/>
      <c r="C1326" s="39"/>
      <c r="D1326" s="35"/>
      <c r="E1326" s="40"/>
      <c r="F1326" s="39"/>
      <c r="G1326" s="39"/>
      <c r="H1326" s="39"/>
      <c r="I1326" s="34"/>
      <c r="J1326" s="34"/>
      <c r="K1326" s="34"/>
      <c r="L1326" s="34"/>
      <c r="M1326" s="43" t="str">
        <f ca="1">IFERROR(OFFSET('Maximum minutes'!$C$1,T1326,MATCH(IF(G1326&lt;&gt;"",G1326,F1326),OFFSET('Maximum minutes'!$C$1,T1326-1,0,1,U1326+1),0)-1)*IF(OR(ISNUMBER(J1326),J1326="sans examen"),1,0)*IF(W1326&lt;MinDate,1,0),"")</f>
        <v/>
      </c>
      <c r="N1326" s="36">
        <f t="shared" ca="1" si="41"/>
        <v>0</v>
      </c>
      <c r="O1326" s="36" t="e">
        <f ca="1">LEFT(OFFSET(Lists!$Q$2,MATCH(E1326,Lists!$R$3:$R$19,0),0),4)</f>
        <v>#N/A</v>
      </c>
      <c r="P1326" s="36" t="e">
        <f ca="1">MATCH(O1326,Lists!$S$2:$S$640,1)</f>
        <v>#N/A</v>
      </c>
      <c r="Q1326" s="36" t="e">
        <f ca="1">MATCH(LEFT(OFFSET(Lists!$Q$2,MATCH(E1326,Lists!$R$3:$R$19,0)+1,0),4),Lists!$S$3:$S$640,1)</f>
        <v>#N/A</v>
      </c>
      <c r="R1326" s="36" t="e">
        <f ca="1">LEFT(OFFSET(Lists!$S$2,P1326-1+MATCH(F1326,OFFSET(Lists!$T$3,P1326-1,0,Q1326-P1326+1),0),0),6)</f>
        <v>#N/A</v>
      </c>
      <c r="S1326" s="36" t="e">
        <f ca="1">VLOOKUP(R1326,Lists!B:D,3,FALSE)</f>
        <v>#N/A</v>
      </c>
      <c r="T1326" s="36" t="str">
        <f>IF(F1326&lt;&gt;"",MATCH(R1326,'Maximum minutes'!B:B,0),"")</f>
        <v/>
      </c>
      <c r="U1326" s="36">
        <f ca="1">IF(F1326&lt;&gt;"",COUNTA(OFFSET('Maximum minutes'!$C$1,'Annexe A1 Cours'!T1326,0,1,50)),0)</f>
        <v>0</v>
      </c>
      <c r="V1326" s="37">
        <f ca="1">IFERROR(OFFSET('Maximum minutes'!$C$1,T1326+1,-1+MATCH(G1326,OFFSET('Maximum minutes'!$C$1,T1326-1,0,1,50),0)),0)</f>
        <v>0</v>
      </c>
      <c r="W1326" s="38">
        <f t="shared" ca="1" si="40"/>
        <v>0</v>
      </c>
    </row>
    <row r="1327" spans="1:23" s="36" customFormat="1" ht="18.75">
      <c r="A1327" s="34"/>
      <c r="B1327" s="39"/>
      <c r="C1327" s="39"/>
      <c r="D1327" s="35"/>
      <c r="E1327" s="40"/>
      <c r="F1327" s="39"/>
      <c r="G1327" s="39"/>
      <c r="H1327" s="39"/>
      <c r="I1327" s="34"/>
      <c r="J1327" s="34"/>
      <c r="K1327" s="34"/>
      <c r="L1327" s="34"/>
      <c r="M1327" s="43" t="str">
        <f ca="1">IFERROR(OFFSET('Maximum minutes'!$C$1,T1327,MATCH(IF(G1327&lt;&gt;"",G1327,F1327),OFFSET('Maximum minutes'!$C$1,T1327-1,0,1,U1327+1),0)-1)*IF(OR(ISNUMBER(J1327),J1327="sans examen"),1,0)*IF(W1327&lt;MinDate,1,0),"")</f>
        <v/>
      </c>
      <c r="N1327" s="36">
        <f t="shared" ca="1" si="41"/>
        <v>0</v>
      </c>
      <c r="O1327" s="36" t="e">
        <f ca="1">LEFT(OFFSET(Lists!$Q$2,MATCH(E1327,Lists!$R$3:$R$19,0),0),4)</f>
        <v>#N/A</v>
      </c>
      <c r="P1327" s="36" t="e">
        <f ca="1">MATCH(O1327,Lists!$S$2:$S$640,1)</f>
        <v>#N/A</v>
      </c>
      <c r="Q1327" s="36" t="e">
        <f ca="1">MATCH(LEFT(OFFSET(Lists!$Q$2,MATCH(E1327,Lists!$R$3:$R$19,0)+1,0),4),Lists!$S$3:$S$640,1)</f>
        <v>#N/A</v>
      </c>
      <c r="R1327" s="36" t="e">
        <f ca="1">LEFT(OFFSET(Lists!$S$2,P1327-1+MATCH(F1327,OFFSET(Lists!$T$3,P1327-1,0,Q1327-P1327+1),0),0),6)</f>
        <v>#N/A</v>
      </c>
      <c r="S1327" s="36" t="e">
        <f ca="1">VLOOKUP(R1327,Lists!B:D,3,FALSE)</f>
        <v>#N/A</v>
      </c>
      <c r="T1327" s="36" t="str">
        <f>IF(F1327&lt;&gt;"",MATCH(R1327,'Maximum minutes'!B:B,0),"")</f>
        <v/>
      </c>
      <c r="U1327" s="36">
        <f ca="1">IF(F1327&lt;&gt;"",COUNTA(OFFSET('Maximum minutes'!$C$1,'Annexe A1 Cours'!T1327,0,1,50)),0)</f>
        <v>0</v>
      </c>
      <c r="V1327" s="37">
        <f ca="1">IFERROR(OFFSET('Maximum minutes'!$C$1,T1327+1,-1+MATCH(G1327,OFFSET('Maximum minutes'!$C$1,T1327-1,0,1,50),0)),0)</f>
        <v>0</v>
      </c>
      <c r="W1327" s="38">
        <f t="shared" ca="1" si="40"/>
        <v>0</v>
      </c>
    </row>
    <row r="1328" spans="1:23" s="36" customFormat="1" ht="18.75">
      <c r="A1328" s="34"/>
      <c r="B1328" s="39"/>
      <c r="C1328" s="39"/>
      <c r="D1328" s="35"/>
      <c r="E1328" s="40"/>
      <c r="F1328" s="39"/>
      <c r="G1328" s="39"/>
      <c r="H1328" s="39"/>
      <c r="I1328" s="34"/>
      <c r="J1328" s="34"/>
      <c r="K1328" s="34"/>
      <c r="L1328" s="34"/>
      <c r="M1328" s="43" t="str">
        <f ca="1">IFERROR(OFFSET('Maximum minutes'!$C$1,T1328,MATCH(IF(G1328&lt;&gt;"",G1328,F1328),OFFSET('Maximum minutes'!$C$1,T1328-1,0,1,U1328+1),0)-1)*IF(OR(ISNUMBER(J1328),J1328="sans examen"),1,0)*IF(W1328&lt;MinDate,1,0),"")</f>
        <v/>
      </c>
      <c r="N1328" s="36">
        <f t="shared" ca="1" si="41"/>
        <v>0</v>
      </c>
      <c r="O1328" s="36" t="e">
        <f ca="1">LEFT(OFFSET(Lists!$Q$2,MATCH(E1328,Lists!$R$3:$R$19,0),0),4)</f>
        <v>#N/A</v>
      </c>
      <c r="P1328" s="36" t="e">
        <f ca="1">MATCH(O1328,Lists!$S$2:$S$640,1)</f>
        <v>#N/A</v>
      </c>
      <c r="Q1328" s="36" t="e">
        <f ca="1">MATCH(LEFT(OFFSET(Lists!$Q$2,MATCH(E1328,Lists!$R$3:$R$19,0)+1,0),4),Lists!$S$3:$S$640,1)</f>
        <v>#N/A</v>
      </c>
      <c r="R1328" s="36" t="e">
        <f ca="1">LEFT(OFFSET(Lists!$S$2,P1328-1+MATCH(F1328,OFFSET(Lists!$T$3,P1328-1,0,Q1328-P1328+1),0),0),6)</f>
        <v>#N/A</v>
      </c>
      <c r="S1328" s="36" t="e">
        <f ca="1">VLOOKUP(R1328,Lists!B:D,3,FALSE)</f>
        <v>#N/A</v>
      </c>
      <c r="T1328" s="36" t="str">
        <f>IF(F1328&lt;&gt;"",MATCH(R1328,'Maximum minutes'!B:B,0),"")</f>
        <v/>
      </c>
      <c r="U1328" s="36">
        <f ca="1">IF(F1328&lt;&gt;"",COUNTA(OFFSET('Maximum minutes'!$C$1,'Annexe A1 Cours'!T1328,0,1,50)),0)</f>
        <v>0</v>
      </c>
      <c r="V1328" s="37">
        <f ca="1">IFERROR(OFFSET('Maximum minutes'!$C$1,T1328+1,-1+MATCH(G1328,OFFSET('Maximum minutes'!$C$1,T1328-1,0,1,50),0)),0)</f>
        <v>0</v>
      </c>
      <c r="W1328" s="38">
        <f t="shared" ca="1" si="40"/>
        <v>0</v>
      </c>
    </row>
    <row r="1329" spans="1:23" s="36" customFormat="1" ht="18.75">
      <c r="A1329" s="34"/>
      <c r="B1329" s="39"/>
      <c r="C1329" s="39"/>
      <c r="D1329" s="35"/>
      <c r="E1329" s="40"/>
      <c r="F1329" s="39"/>
      <c r="G1329" s="39"/>
      <c r="H1329" s="39"/>
      <c r="I1329" s="34"/>
      <c r="J1329" s="34"/>
      <c r="K1329" s="34"/>
      <c r="L1329" s="34"/>
      <c r="M1329" s="43" t="str">
        <f ca="1">IFERROR(OFFSET('Maximum minutes'!$C$1,T1329,MATCH(IF(G1329&lt;&gt;"",G1329,F1329),OFFSET('Maximum minutes'!$C$1,T1329-1,0,1,U1329+1),0)-1)*IF(OR(ISNUMBER(J1329),J1329="sans examen"),1,0)*IF(W1329&lt;MinDate,1,0),"")</f>
        <v/>
      </c>
      <c r="N1329" s="36">
        <f t="shared" ca="1" si="41"/>
        <v>0</v>
      </c>
      <c r="O1329" s="36" t="e">
        <f ca="1">LEFT(OFFSET(Lists!$Q$2,MATCH(E1329,Lists!$R$3:$R$19,0),0),4)</f>
        <v>#N/A</v>
      </c>
      <c r="P1329" s="36" t="e">
        <f ca="1">MATCH(O1329,Lists!$S$2:$S$640,1)</f>
        <v>#N/A</v>
      </c>
      <c r="Q1329" s="36" t="e">
        <f ca="1">MATCH(LEFT(OFFSET(Lists!$Q$2,MATCH(E1329,Lists!$R$3:$R$19,0)+1,0),4),Lists!$S$3:$S$640,1)</f>
        <v>#N/A</v>
      </c>
      <c r="R1329" s="36" t="e">
        <f ca="1">LEFT(OFFSET(Lists!$S$2,P1329-1+MATCH(F1329,OFFSET(Lists!$T$3,P1329-1,0,Q1329-P1329+1),0),0),6)</f>
        <v>#N/A</v>
      </c>
      <c r="S1329" s="36" t="e">
        <f ca="1">VLOOKUP(R1329,Lists!B:D,3,FALSE)</f>
        <v>#N/A</v>
      </c>
      <c r="T1329" s="36" t="str">
        <f>IF(F1329&lt;&gt;"",MATCH(R1329,'Maximum minutes'!B:B,0),"")</f>
        <v/>
      </c>
      <c r="U1329" s="36">
        <f ca="1">IF(F1329&lt;&gt;"",COUNTA(OFFSET('Maximum minutes'!$C$1,'Annexe A1 Cours'!T1329,0,1,50)),0)</f>
        <v>0</v>
      </c>
      <c r="V1329" s="37">
        <f ca="1">IFERROR(OFFSET('Maximum minutes'!$C$1,T1329+1,-1+MATCH(G1329,OFFSET('Maximum minutes'!$C$1,T1329-1,0,1,50),0)),0)</f>
        <v>0</v>
      </c>
      <c r="W1329" s="38">
        <f t="shared" ca="1" si="40"/>
        <v>0</v>
      </c>
    </row>
    <row r="1330" spans="1:23" s="36" customFormat="1" ht="18.75">
      <c r="A1330" s="34"/>
      <c r="B1330" s="39"/>
      <c r="C1330" s="39"/>
      <c r="D1330" s="35"/>
      <c r="E1330" s="40"/>
      <c r="F1330" s="39"/>
      <c r="G1330" s="39"/>
      <c r="H1330" s="39"/>
      <c r="I1330" s="34"/>
      <c r="J1330" s="34"/>
      <c r="K1330" s="34"/>
      <c r="L1330" s="34"/>
      <c r="M1330" s="43" t="str">
        <f ca="1">IFERROR(OFFSET('Maximum minutes'!$C$1,T1330,MATCH(IF(G1330&lt;&gt;"",G1330,F1330),OFFSET('Maximum minutes'!$C$1,T1330-1,0,1,U1330+1),0)-1)*IF(OR(ISNUMBER(J1330),J1330="sans examen"),1,0)*IF(W1330&lt;MinDate,1,0),"")</f>
        <v/>
      </c>
      <c r="N1330" s="36">
        <f t="shared" ca="1" si="41"/>
        <v>0</v>
      </c>
      <c r="O1330" s="36" t="e">
        <f ca="1">LEFT(OFFSET(Lists!$Q$2,MATCH(E1330,Lists!$R$3:$R$19,0),0),4)</f>
        <v>#N/A</v>
      </c>
      <c r="P1330" s="36" t="e">
        <f ca="1">MATCH(O1330,Lists!$S$2:$S$640,1)</f>
        <v>#N/A</v>
      </c>
      <c r="Q1330" s="36" t="e">
        <f ca="1">MATCH(LEFT(OFFSET(Lists!$Q$2,MATCH(E1330,Lists!$R$3:$R$19,0)+1,0),4),Lists!$S$3:$S$640,1)</f>
        <v>#N/A</v>
      </c>
      <c r="R1330" s="36" t="e">
        <f ca="1">LEFT(OFFSET(Lists!$S$2,P1330-1+MATCH(F1330,OFFSET(Lists!$T$3,P1330-1,0,Q1330-P1330+1),0),0),6)</f>
        <v>#N/A</v>
      </c>
      <c r="S1330" s="36" t="e">
        <f ca="1">VLOOKUP(R1330,Lists!B:D,3,FALSE)</f>
        <v>#N/A</v>
      </c>
      <c r="T1330" s="36" t="str">
        <f>IF(F1330&lt;&gt;"",MATCH(R1330,'Maximum minutes'!B:B,0),"")</f>
        <v/>
      </c>
      <c r="U1330" s="36">
        <f ca="1">IF(F1330&lt;&gt;"",COUNTA(OFFSET('Maximum minutes'!$C$1,'Annexe A1 Cours'!T1330,0,1,50)),0)</f>
        <v>0</v>
      </c>
      <c r="V1330" s="37">
        <f ca="1">IFERROR(OFFSET('Maximum minutes'!$C$1,T1330+1,-1+MATCH(G1330,OFFSET('Maximum minutes'!$C$1,T1330-1,0,1,50),0)),0)</f>
        <v>0</v>
      </c>
      <c r="W1330" s="38">
        <f t="shared" ca="1" si="40"/>
        <v>0</v>
      </c>
    </row>
    <row r="1331" spans="1:23" s="36" customFormat="1" ht="18.75">
      <c r="A1331" s="34"/>
      <c r="B1331" s="39"/>
      <c r="C1331" s="39"/>
      <c r="D1331" s="35"/>
      <c r="E1331" s="40"/>
      <c r="F1331" s="39"/>
      <c r="G1331" s="39"/>
      <c r="H1331" s="39"/>
      <c r="I1331" s="34"/>
      <c r="J1331" s="34"/>
      <c r="K1331" s="34"/>
      <c r="L1331" s="34"/>
      <c r="M1331" s="43" t="str">
        <f ca="1">IFERROR(OFFSET('Maximum minutes'!$C$1,T1331,MATCH(IF(G1331&lt;&gt;"",G1331,F1331),OFFSET('Maximum minutes'!$C$1,T1331-1,0,1,U1331+1),0)-1)*IF(OR(ISNUMBER(J1331),J1331="sans examen"),1,0)*IF(W1331&lt;MinDate,1,0),"")</f>
        <v/>
      </c>
      <c r="N1331" s="36">
        <f t="shared" ca="1" si="41"/>
        <v>0</v>
      </c>
      <c r="O1331" s="36" t="e">
        <f ca="1">LEFT(OFFSET(Lists!$Q$2,MATCH(E1331,Lists!$R$3:$R$19,0),0),4)</f>
        <v>#N/A</v>
      </c>
      <c r="P1331" s="36" t="e">
        <f ca="1">MATCH(O1331,Lists!$S$2:$S$640,1)</f>
        <v>#N/A</v>
      </c>
      <c r="Q1331" s="36" t="e">
        <f ca="1">MATCH(LEFT(OFFSET(Lists!$Q$2,MATCH(E1331,Lists!$R$3:$R$19,0)+1,0),4),Lists!$S$3:$S$640,1)</f>
        <v>#N/A</v>
      </c>
      <c r="R1331" s="36" t="e">
        <f ca="1">LEFT(OFFSET(Lists!$S$2,P1331-1+MATCH(F1331,OFFSET(Lists!$T$3,P1331-1,0,Q1331-P1331+1),0),0),6)</f>
        <v>#N/A</v>
      </c>
      <c r="S1331" s="36" t="e">
        <f ca="1">VLOOKUP(R1331,Lists!B:D,3,FALSE)</f>
        <v>#N/A</v>
      </c>
      <c r="T1331" s="36" t="str">
        <f>IF(F1331&lt;&gt;"",MATCH(R1331,'Maximum minutes'!B:B,0),"")</f>
        <v/>
      </c>
      <c r="U1331" s="36">
        <f ca="1">IF(F1331&lt;&gt;"",COUNTA(OFFSET('Maximum minutes'!$C$1,'Annexe A1 Cours'!T1331,0,1,50)),0)</f>
        <v>0</v>
      </c>
      <c r="V1331" s="37">
        <f ca="1">IFERROR(OFFSET('Maximum minutes'!$C$1,T1331+1,-1+MATCH(G1331,OFFSET('Maximum minutes'!$C$1,T1331-1,0,1,50),0)),0)</f>
        <v>0</v>
      </c>
      <c r="W1331" s="38">
        <f t="shared" ca="1" si="40"/>
        <v>0</v>
      </c>
    </row>
    <row r="1332" spans="1:23" s="36" customFormat="1" ht="18.75">
      <c r="A1332" s="34"/>
      <c r="B1332" s="39"/>
      <c r="C1332" s="39"/>
      <c r="D1332" s="35"/>
      <c r="E1332" s="40"/>
      <c r="F1332" s="39"/>
      <c r="G1332" s="39"/>
      <c r="H1332" s="39"/>
      <c r="I1332" s="34"/>
      <c r="J1332" s="34"/>
      <c r="K1332" s="34"/>
      <c r="L1332" s="34"/>
      <c r="M1332" s="43" t="str">
        <f ca="1">IFERROR(OFFSET('Maximum minutes'!$C$1,T1332,MATCH(IF(G1332&lt;&gt;"",G1332,F1332),OFFSET('Maximum minutes'!$C$1,T1332-1,0,1,U1332+1),0)-1)*IF(OR(ISNUMBER(J1332),J1332="sans examen"),1,0)*IF(W1332&lt;MinDate,1,0),"")</f>
        <v/>
      </c>
      <c r="N1332" s="36">
        <f t="shared" ca="1" si="41"/>
        <v>0</v>
      </c>
      <c r="O1332" s="36" t="e">
        <f ca="1">LEFT(OFFSET(Lists!$Q$2,MATCH(E1332,Lists!$R$3:$R$19,0),0),4)</f>
        <v>#N/A</v>
      </c>
      <c r="P1332" s="36" t="e">
        <f ca="1">MATCH(O1332,Lists!$S$2:$S$640,1)</f>
        <v>#N/A</v>
      </c>
      <c r="Q1332" s="36" t="e">
        <f ca="1">MATCH(LEFT(OFFSET(Lists!$Q$2,MATCH(E1332,Lists!$R$3:$R$19,0)+1,0),4),Lists!$S$3:$S$640,1)</f>
        <v>#N/A</v>
      </c>
      <c r="R1332" s="36" t="e">
        <f ca="1">LEFT(OFFSET(Lists!$S$2,P1332-1+MATCH(F1332,OFFSET(Lists!$T$3,P1332-1,0,Q1332-P1332+1),0),0),6)</f>
        <v>#N/A</v>
      </c>
      <c r="S1332" s="36" t="e">
        <f ca="1">VLOOKUP(R1332,Lists!B:D,3,FALSE)</f>
        <v>#N/A</v>
      </c>
      <c r="T1332" s="36" t="str">
        <f>IF(F1332&lt;&gt;"",MATCH(R1332,'Maximum minutes'!B:B,0),"")</f>
        <v/>
      </c>
      <c r="U1332" s="36">
        <f ca="1">IF(F1332&lt;&gt;"",COUNTA(OFFSET('Maximum minutes'!$C$1,'Annexe A1 Cours'!T1332,0,1,50)),0)</f>
        <v>0</v>
      </c>
      <c r="V1332" s="37">
        <f ca="1">IFERROR(OFFSET('Maximum minutes'!$C$1,T1332+1,-1+MATCH(G1332,OFFSET('Maximum minutes'!$C$1,T1332-1,0,1,50),0)),0)</f>
        <v>0</v>
      </c>
      <c r="W1332" s="38">
        <f t="shared" ca="1" si="40"/>
        <v>0</v>
      </c>
    </row>
    <row r="1333" spans="1:23" s="36" customFormat="1" ht="18.75">
      <c r="A1333" s="34"/>
      <c r="B1333" s="39"/>
      <c r="C1333" s="39"/>
      <c r="D1333" s="35"/>
      <c r="E1333" s="40"/>
      <c r="F1333" s="39"/>
      <c r="G1333" s="39"/>
      <c r="H1333" s="39"/>
      <c r="I1333" s="34"/>
      <c r="J1333" s="34"/>
      <c r="K1333" s="34"/>
      <c r="L1333" s="34"/>
      <c r="M1333" s="43" t="str">
        <f ca="1">IFERROR(OFFSET('Maximum minutes'!$C$1,T1333,MATCH(IF(G1333&lt;&gt;"",G1333,F1333),OFFSET('Maximum minutes'!$C$1,T1333-1,0,1,U1333+1),0)-1)*IF(OR(ISNUMBER(J1333),J1333="sans examen"),1,0)*IF(W1333&lt;MinDate,1,0),"")</f>
        <v/>
      </c>
      <c r="N1333" s="36">
        <f t="shared" ca="1" si="41"/>
        <v>0</v>
      </c>
      <c r="O1333" s="36" t="e">
        <f ca="1">LEFT(OFFSET(Lists!$Q$2,MATCH(E1333,Lists!$R$3:$R$19,0),0),4)</f>
        <v>#N/A</v>
      </c>
      <c r="P1333" s="36" t="e">
        <f ca="1">MATCH(O1333,Lists!$S$2:$S$640,1)</f>
        <v>#N/A</v>
      </c>
      <c r="Q1333" s="36" t="e">
        <f ca="1">MATCH(LEFT(OFFSET(Lists!$Q$2,MATCH(E1333,Lists!$R$3:$R$19,0)+1,0),4),Lists!$S$3:$S$640,1)</f>
        <v>#N/A</v>
      </c>
      <c r="R1333" s="36" t="e">
        <f ca="1">LEFT(OFFSET(Lists!$S$2,P1333-1+MATCH(F1333,OFFSET(Lists!$T$3,P1333-1,0,Q1333-P1333+1),0),0),6)</f>
        <v>#N/A</v>
      </c>
      <c r="S1333" s="36" t="e">
        <f ca="1">VLOOKUP(R1333,Lists!B:D,3,FALSE)</f>
        <v>#N/A</v>
      </c>
      <c r="T1333" s="36" t="str">
        <f>IF(F1333&lt;&gt;"",MATCH(R1333,'Maximum minutes'!B:B,0),"")</f>
        <v/>
      </c>
      <c r="U1333" s="36">
        <f ca="1">IF(F1333&lt;&gt;"",COUNTA(OFFSET('Maximum minutes'!$C$1,'Annexe A1 Cours'!T1333,0,1,50)),0)</f>
        <v>0</v>
      </c>
      <c r="V1333" s="37">
        <f ca="1">IFERROR(OFFSET('Maximum minutes'!$C$1,T1333+1,-1+MATCH(G1333,OFFSET('Maximum minutes'!$C$1,T1333-1,0,1,50),0)),0)</f>
        <v>0</v>
      </c>
      <c r="W1333" s="38">
        <f t="shared" ca="1" si="40"/>
        <v>0</v>
      </c>
    </row>
    <row r="1334" spans="1:23" s="36" customFormat="1" ht="18.75">
      <c r="A1334" s="34"/>
      <c r="B1334" s="39"/>
      <c r="C1334" s="39"/>
      <c r="D1334" s="35"/>
      <c r="E1334" s="40"/>
      <c r="F1334" s="39"/>
      <c r="G1334" s="39"/>
      <c r="H1334" s="39"/>
      <c r="I1334" s="34"/>
      <c r="J1334" s="34"/>
      <c r="K1334" s="34"/>
      <c r="L1334" s="34"/>
      <c r="M1334" s="43" t="str">
        <f ca="1">IFERROR(OFFSET('Maximum minutes'!$C$1,T1334,MATCH(IF(G1334&lt;&gt;"",G1334,F1334),OFFSET('Maximum minutes'!$C$1,T1334-1,0,1,U1334+1),0)-1)*IF(OR(ISNUMBER(J1334),J1334="sans examen"),1,0)*IF(W1334&lt;MinDate,1,0),"")</f>
        <v/>
      </c>
      <c r="N1334" s="36">
        <f t="shared" ca="1" si="41"/>
        <v>0</v>
      </c>
      <c r="O1334" s="36" t="e">
        <f ca="1">LEFT(OFFSET(Lists!$Q$2,MATCH(E1334,Lists!$R$3:$R$19,0),0),4)</f>
        <v>#N/A</v>
      </c>
      <c r="P1334" s="36" t="e">
        <f ca="1">MATCH(O1334,Lists!$S$2:$S$640,1)</f>
        <v>#N/A</v>
      </c>
      <c r="Q1334" s="36" t="e">
        <f ca="1">MATCH(LEFT(OFFSET(Lists!$Q$2,MATCH(E1334,Lists!$R$3:$R$19,0)+1,0),4),Lists!$S$3:$S$640,1)</f>
        <v>#N/A</v>
      </c>
      <c r="R1334" s="36" t="e">
        <f ca="1">LEFT(OFFSET(Lists!$S$2,P1334-1+MATCH(F1334,OFFSET(Lists!$T$3,P1334-1,0,Q1334-P1334+1),0),0),6)</f>
        <v>#N/A</v>
      </c>
      <c r="S1334" s="36" t="e">
        <f ca="1">VLOOKUP(R1334,Lists!B:D,3,FALSE)</f>
        <v>#N/A</v>
      </c>
      <c r="T1334" s="36" t="str">
        <f>IF(F1334&lt;&gt;"",MATCH(R1334,'Maximum minutes'!B:B,0),"")</f>
        <v/>
      </c>
      <c r="U1334" s="36">
        <f ca="1">IF(F1334&lt;&gt;"",COUNTA(OFFSET('Maximum minutes'!$C$1,'Annexe A1 Cours'!T1334,0,1,50)),0)</f>
        <v>0</v>
      </c>
      <c r="V1334" s="37">
        <f ca="1">IFERROR(OFFSET('Maximum minutes'!$C$1,T1334+1,-1+MATCH(G1334,OFFSET('Maximum minutes'!$C$1,T1334-1,0,1,50),0)),0)</f>
        <v>0</v>
      </c>
      <c r="W1334" s="38">
        <f t="shared" ca="1" si="40"/>
        <v>0</v>
      </c>
    </row>
    <row r="1335" spans="1:23" s="36" customFormat="1" ht="18.75">
      <c r="A1335" s="34"/>
      <c r="B1335" s="39"/>
      <c r="C1335" s="39"/>
      <c r="D1335" s="35"/>
      <c r="E1335" s="40"/>
      <c r="F1335" s="39"/>
      <c r="G1335" s="39"/>
      <c r="H1335" s="39"/>
      <c r="I1335" s="34"/>
      <c r="J1335" s="34"/>
      <c r="K1335" s="34"/>
      <c r="L1335" s="34"/>
      <c r="M1335" s="43" t="str">
        <f ca="1">IFERROR(OFFSET('Maximum minutes'!$C$1,T1335,MATCH(IF(G1335&lt;&gt;"",G1335,F1335),OFFSET('Maximum minutes'!$C$1,T1335-1,0,1,U1335+1),0)-1)*IF(OR(ISNUMBER(J1335),J1335="sans examen"),1,0)*IF(W1335&lt;MinDate,1,0),"")</f>
        <v/>
      </c>
      <c r="N1335" s="36">
        <f t="shared" ca="1" si="41"/>
        <v>0</v>
      </c>
      <c r="O1335" s="36" t="e">
        <f ca="1">LEFT(OFFSET(Lists!$Q$2,MATCH(E1335,Lists!$R$3:$R$19,0),0),4)</f>
        <v>#N/A</v>
      </c>
      <c r="P1335" s="36" t="e">
        <f ca="1">MATCH(O1335,Lists!$S$2:$S$640,1)</f>
        <v>#N/A</v>
      </c>
      <c r="Q1335" s="36" t="e">
        <f ca="1">MATCH(LEFT(OFFSET(Lists!$Q$2,MATCH(E1335,Lists!$R$3:$R$19,0)+1,0),4),Lists!$S$3:$S$640,1)</f>
        <v>#N/A</v>
      </c>
      <c r="R1335" s="36" t="e">
        <f ca="1">LEFT(OFFSET(Lists!$S$2,P1335-1+MATCH(F1335,OFFSET(Lists!$T$3,P1335-1,0,Q1335-P1335+1),0),0),6)</f>
        <v>#N/A</v>
      </c>
      <c r="S1335" s="36" t="e">
        <f ca="1">VLOOKUP(R1335,Lists!B:D,3,FALSE)</f>
        <v>#N/A</v>
      </c>
      <c r="T1335" s="36" t="str">
        <f>IF(F1335&lt;&gt;"",MATCH(R1335,'Maximum minutes'!B:B,0),"")</f>
        <v/>
      </c>
      <c r="U1335" s="36">
        <f ca="1">IF(F1335&lt;&gt;"",COUNTA(OFFSET('Maximum minutes'!$C$1,'Annexe A1 Cours'!T1335,0,1,50)),0)</f>
        <v>0</v>
      </c>
      <c r="V1335" s="37">
        <f ca="1">IFERROR(OFFSET('Maximum minutes'!$C$1,T1335+1,-1+MATCH(G1335,OFFSET('Maximum minutes'!$C$1,T1335-1,0,1,50),0)),0)</f>
        <v>0</v>
      </c>
      <c r="W1335" s="38">
        <f t="shared" ca="1" si="40"/>
        <v>0</v>
      </c>
    </row>
    <row r="1336" spans="1:23" s="36" customFormat="1" ht="18.75">
      <c r="A1336" s="34"/>
      <c r="B1336" s="39"/>
      <c r="C1336" s="39"/>
      <c r="D1336" s="35"/>
      <c r="E1336" s="40"/>
      <c r="F1336" s="39"/>
      <c r="G1336" s="39"/>
      <c r="H1336" s="39"/>
      <c r="I1336" s="34"/>
      <c r="J1336" s="34"/>
      <c r="K1336" s="34"/>
      <c r="L1336" s="34"/>
      <c r="M1336" s="43" t="str">
        <f ca="1">IFERROR(OFFSET('Maximum minutes'!$C$1,T1336,MATCH(IF(G1336&lt;&gt;"",G1336,F1336),OFFSET('Maximum minutes'!$C$1,T1336-1,0,1,U1336+1),0)-1)*IF(OR(ISNUMBER(J1336),J1336="sans examen"),1,0)*IF(W1336&lt;MinDate,1,0),"")</f>
        <v/>
      </c>
      <c r="N1336" s="36">
        <f t="shared" ca="1" si="41"/>
        <v>0</v>
      </c>
      <c r="O1336" s="36" t="e">
        <f ca="1">LEFT(OFFSET(Lists!$Q$2,MATCH(E1336,Lists!$R$3:$R$19,0),0),4)</f>
        <v>#N/A</v>
      </c>
      <c r="P1336" s="36" t="e">
        <f ca="1">MATCH(O1336,Lists!$S$2:$S$640,1)</f>
        <v>#N/A</v>
      </c>
      <c r="Q1336" s="36" t="e">
        <f ca="1">MATCH(LEFT(OFFSET(Lists!$Q$2,MATCH(E1336,Lists!$R$3:$R$19,0)+1,0),4),Lists!$S$3:$S$640,1)</f>
        <v>#N/A</v>
      </c>
      <c r="R1336" s="36" t="e">
        <f ca="1">LEFT(OFFSET(Lists!$S$2,P1336-1+MATCH(F1336,OFFSET(Lists!$T$3,P1336-1,0,Q1336-P1336+1),0),0),6)</f>
        <v>#N/A</v>
      </c>
      <c r="S1336" s="36" t="e">
        <f ca="1">VLOOKUP(R1336,Lists!B:D,3,FALSE)</f>
        <v>#N/A</v>
      </c>
      <c r="T1336" s="36" t="str">
        <f>IF(F1336&lt;&gt;"",MATCH(R1336,'Maximum minutes'!B:B,0),"")</f>
        <v/>
      </c>
      <c r="U1336" s="36">
        <f ca="1">IF(F1336&lt;&gt;"",COUNTA(OFFSET('Maximum minutes'!$C$1,'Annexe A1 Cours'!T1336,0,1,50)),0)</f>
        <v>0</v>
      </c>
      <c r="V1336" s="37">
        <f ca="1">IFERROR(OFFSET('Maximum minutes'!$C$1,T1336+1,-1+MATCH(G1336,OFFSET('Maximum minutes'!$C$1,T1336-1,0,1,50),0)),0)</f>
        <v>0</v>
      </c>
      <c r="W1336" s="38">
        <f t="shared" ca="1" si="40"/>
        <v>0</v>
      </c>
    </row>
    <row r="1337" spans="1:23" s="36" customFormat="1" ht="18.75">
      <c r="A1337" s="34"/>
      <c r="B1337" s="39"/>
      <c r="C1337" s="39"/>
      <c r="D1337" s="35"/>
      <c r="E1337" s="40"/>
      <c r="F1337" s="39"/>
      <c r="G1337" s="39"/>
      <c r="H1337" s="39"/>
      <c r="I1337" s="34"/>
      <c r="J1337" s="34"/>
      <c r="K1337" s="34"/>
      <c r="L1337" s="34"/>
      <c r="M1337" s="43" t="str">
        <f ca="1">IFERROR(OFFSET('Maximum minutes'!$C$1,T1337,MATCH(IF(G1337&lt;&gt;"",G1337,F1337),OFFSET('Maximum minutes'!$C$1,T1337-1,0,1,U1337+1),0)-1)*IF(OR(ISNUMBER(J1337),J1337="sans examen"),1,0)*IF(W1337&lt;MinDate,1,0),"")</f>
        <v/>
      </c>
      <c r="N1337" s="36">
        <f t="shared" ca="1" si="41"/>
        <v>0</v>
      </c>
      <c r="O1337" s="36" t="e">
        <f ca="1">LEFT(OFFSET(Lists!$Q$2,MATCH(E1337,Lists!$R$3:$R$19,0),0),4)</f>
        <v>#N/A</v>
      </c>
      <c r="P1337" s="36" t="e">
        <f ca="1">MATCH(O1337,Lists!$S$2:$S$640,1)</f>
        <v>#N/A</v>
      </c>
      <c r="Q1337" s="36" t="e">
        <f ca="1">MATCH(LEFT(OFFSET(Lists!$Q$2,MATCH(E1337,Lists!$R$3:$R$19,0)+1,0),4),Lists!$S$3:$S$640,1)</f>
        <v>#N/A</v>
      </c>
      <c r="R1337" s="36" t="e">
        <f ca="1">LEFT(OFFSET(Lists!$S$2,P1337-1+MATCH(F1337,OFFSET(Lists!$T$3,P1337-1,0,Q1337-P1337+1),0),0),6)</f>
        <v>#N/A</v>
      </c>
      <c r="S1337" s="36" t="e">
        <f ca="1">VLOOKUP(R1337,Lists!B:D,3,FALSE)</f>
        <v>#N/A</v>
      </c>
      <c r="T1337" s="36" t="str">
        <f>IF(F1337&lt;&gt;"",MATCH(R1337,'Maximum minutes'!B:B,0),"")</f>
        <v/>
      </c>
      <c r="U1337" s="36">
        <f ca="1">IF(F1337&lt;&gt;"",COUNTA(OFFSET('Maximum minutes'!$C$1,'Annexe A1 Cours'!T1337,0,1,50)),0)</f>
        <v>0</v>
      </c>
      <c r="V1337" s="37">
        <f ca="1">IFERROR(OFFSET('Maximum minutes'!$C$1,T1337+1,-1+MATCH(G1337,OFFSET('Maximum minutes'!$C$1,T1337-1,0,1,50),0)),0)</f>
        <v>0</v>
      </c>
      <c r="W1337" s="38">
        <f t="shared" ca="1" si="40"/>
        <v>0</v>
      </c>
    </row>
    <row r="1338" spans="1:23" s="36" customFormat="1" ht="18.75">
      <c r="A1338" s="34"/>
      <c r="B1338" s="39"/>
      <c r="C1338" s="39"/>
      <c r="D1338" s="35"/>
      <c r="E1338" s="40"/>
      <c r="F1338" s="39"/>
      <c r="G1338" s="39"/>
      <c r="H1338" s="39"/>
      <c r="I1338" s="34"/>
      <c r="J1338" s="34"/>
      <c r="K1338" s="34"/>
      <c r="L1338" s="34"/>
      <c r="M1338" s="43" t="str">
        <f ca="1">IFERROR(OFFSET('Maximum minutes'!$C$1,T1338,MATCH(IF(G1338&lt;&gt;"",G1338,F1338),OFFSET('Maximum minutes'!$C$1,T1338-1,0,1,U1338+1),0)-1)*IF(OR(ISNUMBER(J1338),J1338="sans examen"),1,0)*IF(W1338&lt;MinDate,1,0),"")</f>
        <v/>
      </c>
      <c r="N1338" s="36">
        <f t="shared" ca="1" si="41"/>
        <v>0</v>
      </c>
      <c r="O1338" s="36" t="e">
        <f ca="1">LEFT(OFFSET(Lists!$Q$2,MATCH(E1338,Lists!$R$3:$R$19,0),0),4)</f>
        <v>#N/A</v>
      </c>
      <c r="P1338" s="36" t="e">
        <f ca="1">MATCH(O1338,Lists!$S$2:$S$640,1)</f>
        <v>#N/A</v>
      </c>
      <c r="Q1338" s="36" t="e">
        <f ca="1">MATCH(LEFT(OFFSET(Lists!$Q$2,MATCH(E1338,Lists!$R$3:$R$19,0)+1,0),4),Lists!$S$3:$S$640,1)</f>
        <v>#N/A</v>
      </c>
      <c r="R1338" s="36" t="e">
        <f ca="1">LEFT(OFFSET(Lists!$S$2,P1338-1+MATCH(F1338,OFFSET(Lists!$T$3,P1338-1,0,Q1338-P1338+1),0),0),6)</f>
        <v>#N/A</v>
      </c>
      <c r="S1338" s="36" t="e">
        <f ca="1">VLOOKUP(R1338,Lists!B:D,3,FALSE)</f>
        <v>#N/A</v>
      </c>
      <c r="T1338" s="36" t="str">
        <f>IF(F1338&lt;&gt;"",MATCH(R1338,'Maximum minutes'!B:B,0),"")</f>
        <v/>
      </c>
      <c r="U1338" s="36">
        <f ca="1">IF(F1338&lt;&gt;"",COUNTA(OFFSET('Maximum minutes'!$C$1,'Annexe A1 Cours'!T1338,0,1,50)),0)</f>
        <v>0</v>
      </c>
      <c r="V1338" s="37">
        <f ca="1">IFERROR(OFFSET('Maximum minutes'!$C$1,T1338+1,-1+MATCH(G1338,OFFSET('Maximum minutes'!$C$1,T1338-1,0,1,50),0)),0)</f>
        <v>0</v>
      </c>
      <c r="W1338" s="38">
        <f t="shared" ca="1" si="40"/>
        <v>0</v>
      </c>
    </row>
    <row r="1339" spans="1:23" s="36" customFormat="1" ht="18.75">
      <c r="A1339" s="34"/>
      <c r="B1339" s="39"/>
      <c r="C1339" s="39"/>
      <c r="D1339" s="35"/>
      <c r="E1339" s="40"/>
      <c r="F1339" s="39"/>
      <c r="G1339" s="39"/>
      <c r="H1339" s="39"/>
      <c r="I1339" s="34"/>
      <c r="J1339" s="34"/>
      <c r="K1339" s="34"/>
      <c r="L1339" s="34"/>
      <c r="M1339" s="43" t="str">
        <f ca="1">IFERROR(OFFSET('Maximum minutes'!$C$1,T1339,MATCH(IF(G1339&lt;&gt;"",G1339,F1339),OFFSET('Maximum minutes'!$C$1,T1339-1,0,1,U1339+1),0)-1)*IF(OR(ISNUMBER(J1339),J1339="sans examen"),1,0)*IF(W1339&lt;MinDate,1,0),"")</f>
        <v/>
      </c>
      <c r="N1339" s="36">
        <f t="shared" ca="1" si="41"/>
        <v>0</v>
      </c>
      <c r="O1339" s="36" t="e">
        <f ca="1">LEFT(OFFSET(Lists!$Q$2,MATCH(E1339,Lists!$R$3:$R$19,0),0),4)</f>
        <v>#N/A</v>
      </c>
      <c r="P1339" s="36" t="e">
        <f ca="1">MATCH(O1339,Lists!$S$2:$S$640,1)</f>
        <v>#N/A</v>
      </c>
      <c r="Q1339" s="36" t="e">
        <f ca="1">MATCH(LEFT(OFFSET(Lists!$Q$2,MATCH(E1339,Lists!$R$3:$R$19,0)+1,0),4),Lists!$S$3:$S$640,1)</f>
        <v>#N/A</v>
      </c>
      <c r="R1339" s="36" t="e">
        <f ca="1">LEFT(OFFSET(Lists!$S$2,P1339-1+MATCH(F1339,OFFSET(Lists!$T$3,P1339-1,0,Q1339-P1339+1),0),0),6)</f>
        <v>#N/A</v>
      </c>
      <c r="S1339" s="36" t="e">
        <f ca="1">VLOOKUP(R1339,Lists!B:D,3,FALSE)</f>
        <v>#N/A</v>
      </c>
      <c r="T1339" s="36" t="str">
        <f>IF(F1339&lt;&gt;"",MATCH(R1339,'Maximum minutes'!B:B,0),"")</f>
        <v/>
      </c>
      <c r="U1339" s="36">
        <f ca="1">IF(F1339&lt;&gt;"",COUNTA(OFFSET('Maximum minutes'!$C$1,'Annexe A1 Cours'!T1339,0,1,50)),0)</f>
        <v>0</v>
      </c>
      <c r="V1339" s="37">
        <f ca="1">IFERROR(OFFSET('Maximum minutes'!$C$1,T1339+1,-1+MATCH(G1339,OFFSET('Maximum minutes'!$C$1,T1339-1,0,1,50),0)),0)</f>
        <v>0</v>
      </c>
      <c r="W1339" s="38">
        <f t="shared" ca="1" si="40"/>
        <v>0</v>
      </c>
    </row>
    <row r="1340" spans="1:23" s="36" customFormat="1" ht="18.75">
      <c r="A1340" s="34"/>
      <c r="B1340" s="39"/>
      <c r="C1340" s="39"/>
      <c r="D1340" s="35"/>
      <c r="E1340" s="40"/>
      <c r="F1340" s="39"/>
      <c r="G1340" s="39"/>
      <c r="H1340" s="39"/>
      <c r="I1340" s="34"/>
      <c r="J1340" s="34"/>
      <c r="K1340" s="34"/>
      <c r="L1340" s="34"/>
      <c r="M1340" s="43" t="str">
        <f ca="1">IFERROR(OFFSET('Maximum minutes'!$C$1,T1340,MATCH(IF(G1340&lt;&gt;"",G1340,F1340),OFFSET('Maximum minutes'!$C$1,T1340-1,0,1,U1340+1),0)-1)*IF(OR(ISNUMBER(J1340),J1340="sans examen"),1,0)*IF(W1340&lt;MinDate,1,0),"")</f>
        <v/>
      </c>
      <c r="N1340" s="36">
        <f t="shared" ca="1" si="41"/>
        <v>0</v>
      </c>
      <c r="O1340" s="36" t="e">
        <f ca="1">LEFT(OFFSET(Lists!$Q$2,MATCH(E1340,Lists!$R$3:$R$19,0),0),4)</f>
        <v>#N/A</v>
      </c>
      <c r="P1340" s="36" t="e">
        <f ca="1">MATCH(O1340,Lists!$S$2:$S$640,1)</f>
        <v>#N/A</v>
      </c>
      <c r="Q1340" s="36" t="e">
        <f ca="1">MATCH(LEFT(OFFSET(Lists!$Q$2,MATCH(E1340,Lists!$R$3:$R$19,0)+1,0),4),Lists!$S$3:$S$640,1)</f>
        <v>#N/A</v>
      </c>
      <c r="R1340" s="36" t="e">
        <f ca="1">LEFT(OFFSET(Lists!$S$2,P1340-1+MATCH(F1340,OFFSET(Lists!$T$3,P1340-1,0,Q1340-P1340+1),0),0),6)</f>
        <v>#N/A</v>
      </c>
      <c r="S1340" s="36" t="e">
        <f ca="1">VLOOKUP(R1340,Lists!B:D,3,FALSE)</f>
        <v>#N/A</v>
      </c>
      <c r="T1340" s="36" t="str">
        <f>IF(F1340&lt;&gt;"",MATCH(R1340,'Maximum minutes'!B:B,0),"")</f>
        <v/>
      </c>
      <c r="U1340" s="36">
        <f ca="1">IF(F1340&lt;&gt;"",COUNTA(OFFSET('Maximum minutes'!$C$1,'Annexe A1 Cours'!T1340,0,1,50)),0)</f>
        <v>0</v>
      </c>
      <c r="V1340" s="37">
        <f ca="1">IFERROR(OFFSET('Maximum minutes'!$C$1,T1340+1,-1+MATCH(G1340,OFFSET('Maximum minutes'!$C$1,T1340-1,0,1,50),0)),0)</f>
        <v>0</v>
      </c>
      <c r="W1340" s="38">
        <f t="shared" ca="1" si="40"/>
        <v>0</v>
      </c>
    </row>
    <row r="1341" spans="1:23" s="36" customFormat="1" ht="18.75">
      <c r="A1341" s="34"/>
      <c r="B1341" s="39"/>
      <c r="C1341" s="39"/>
      <c r="D1341" s="35"/>
      <c r="E1341" s="40"/>
      <c r="F1341" s="39"/>
      <c r="G1341" s="39"/>
      <c r="H1341" s="39"/>
      <c r="I1341" s="34"/>
      <c r="J1341" s="34"/>
      <c r="K1341" s="34"/>
      <c r="L1341" s="34"/>
      <c r="M1341" s="43" t="str">
        <f ca="1">IFERROR(OFFSET('Maximum minutes'!$C$1,T1341,MATCH(IF(G1341&lt;&gt;"",G1341,F1341),OFFSET('Maximum minutes'!$C$1,T1341-1,0,1,U1341+1),0)-1)*IF(OR(ISNUMBER(J1341),J1341="sans examen"),1,0)*IF(W1341&lt;MinDate,1,0),"")</f>
        <v/>
      </c>
      <c r="N1341" s="36">
        <f t="shared" ca="1" si="41"/>
        <v>0</v>
      </c>
      <c r="O1341" s="36" t="e">
        <f ca="1">LEFT(OFFSET(Lists!$Q$2,MATCH(E1341,Lists!$R$3:$R$19,0),0),4)</f>
        <v>#N/A</v>
      </c>
      <c r="P1341" s="36" t="e">
        <f ca="1">MATCH(O1341,Lists!$S$2:$S$640,1)</f>
        <v>#N/A</v>
      </c>
      <c r="Q1341" s="36" t="e">
        <f ca="1">MATCH(LEFT(OFFSET(Lists!$Q$2,MATCH(E1341,Lists!$R$3:$R$19,0)+1,0),4),Lists!$S$3:$S$640,1)</f>
        <v>#N/A</v>
      </c>
      <c r="R1341" s="36" t="e">
        <f ca="1">LEFT(OFFSET(Lists!$S$2,P1341-1+MATCH(F1341,OFFSET(Lists!$T$3,P1341-1,0,Q1341-P1341+1),0),0),6)</f>
        <v>#N/A</v>
      </c>
      <c r="S1341" s="36" t="e">
        <f ca="1">VLOOKUP(R1341,Lists!B:D,3,FALSE)</f>
        <v>#N/A</v>
      </c>
      <c r="T1341" s="36" t="str">
        <f>IF(F1341&lt;&gt;"",MATCH(R1341,'Maximum minutes'!B:B,0),"")</f>
        <v/>
      </c>
      <c r="U1341" s="36">
        <f ca="1">IF(F1341&lt;&gt;"",COUNTA(OFFSET('Maximum minutes'!$C$1,'Annexe A1 Cours'!T1341,0,1,50)),0)</f>
        <v>0</v>
      </c>
      <c r="V1341" s="37">
        <f ca="1">IFERROR(OFFSET('Maximum minutes'!$C$1,T1341+1,-1+MATCH(G1341,OFFSET('Maximum minutes'!$C$1,T1341-1,0,1,50),0)),0)</f>
        <v>0</v>
      </c>
      <c r="W1341" s="38">
        <f t="shared" ca="1" si="40"/>
        <v>0</v>
      </c>
    </row>
    <row r="1342" spans="1:23" s="36" customFormat="1" ht="18.75">
      <c r="A1342" s="34"/>
      <c r="B1342" s="39"/>
      <c r="C1342" s="39"/>
      <c r="D1342" s="35"/>
      <c r="E1342" s="40"/>
      <c r="F1342" s="39"/>
      <c r="G1342" s="39"/>
      <c r="H1342" s="39"/>
      <c r="I1342" s="34"/>
      <c r="J1342" s="34"/>
      <c r="K1342" s="34"/>
      <c r="L1342" s="34"/>
      <c r="M1342" s="43" t="str">
        <f ca="1">IFERROR(OFFSET('Maximum minutes'!$C$1,T1342,MATCH(IF(G1342&lt;&gt;"",G1342,F1342),OFFSET('Maximum minutes'!$C$1,T1342-1,0,1,U1342+1),0)-1)*IF(OR(ISNUMBER(J1342),J1342="sans examen"),1,0)*IF(W1342&lt;MinDate,1,0),"")</f>
        <v/>
      </c>
      <c r="N1342" s="36">
        <f t="shared" ca="1" si="41"/>
        <v>0</v>
      </c>
      <c r="O1342" s="36" t="e">
        <f ca="1">LEFT(OFFSET(Lists!$Q$2,MATCH(E1342,Lists!$R$3:$R$19,0),0),4)</f>
        <v>#N/A</v>
      </c>
      <c r="P1342" s="36" t="e">
        <f ca="1">MATCH(O1342,Lists!$S$2:$S$640,1)</f>
        <v>#N/A</v>
      </c>
      <c r="Q1342" s="36" t="e">
        <f ca="1">MATCH(LEFT(OFFSET(Lists!$Q$2,MATCH(E1342,Lists!$R$3:$R$19,0)+1,0),4),Lists!$S$3:$S$640,1)</f>
        <v>#N/A</v>
      </c>
      <c r="R1342" s="36" t="e">
        <f ca="1">LEFT(OFFSET(Lists!$S$2,P1342-1+MATCH(F1342,OFFSET(Lists!$T$3,P1342-1,0,Q1342-P1342+1),0),0),6)</f>
        <v>#N/A</v>
      </c>
      <c r="S1342" s="36" t="e">
        <f ca="1">VLOOKUP(R1342,Lists!B:D,3,FALSE)</f>
        <v>#N/A</v>
      </c>
      <c r="T1342" s="36" t="str">
        <f>IF(F1342&lt;&gt;"",MATCH(R1342,'Maximum minutes'!B:B,0),"")</f>
        <v/>
      </c>
      <c r="U1342" s="36">
        <f ca="1">IF(F1342&lt;&gt;"",COUNTA(OFFSET('Maximum minutes'!$C$1,'Annexe A1 Cours'!T1342,0,1,50)),0)</f>
        <v>0</v>
      </c>
      <c r="V1342" s="37">
        <f ca="1">IFERROR(OFFSET('Maximum minutes'!$C$1,T1342+1,-1+MATCH(G1342,OFFSET('Maximum minutes'!$C$1,T1342-1,0,1,50),0)),0)</f>
        <v>0</v>
      </c>
      <c r="W1342" s="38">
        <f t="shared" ca="1" si="40"/>
        <v>0</v>
      </c>
    </row>
    <row r="1343" spans="1:23" s="36" customFormat="1" ht="18.75">
      <c r="A1343" s="34"/>
      <c r="B1343" s="39"/>
      <c r="C1343" s="39"/>
      <c r="D1343" s="35"/>
      <c r="E1343" s="40"/>
      <c r="F1343" s="39"/>
      <c r="G1343" s="39"/>
      <c r="H1343" s="39"/>
      <c r="I1343" s="34"/>
      <c r="J1343" s="34"/>
      <c r="K1343" s="34"/>
      <c r="L1343" s="34"/>
      <c r="M1343" s="43" t="str">
        <f ca="1">IFERROR(OFFSET('Maximum minutes'!$C$1,T1343,MATCH(IF(G1343&lt;&gt;"",G1343,F1343),OFFSET('Maximum minutes'!$C$1,T1343-1,0,1,U1343+1),0)-1)*IF(OR(ISNUMBER(J1343),J1343="sans examen"),1,0)*IF(W1343&lt;MinDate,1,0),"")</f>
        <v/>
      </c>
      <c r="N1343" s="36">
        <f t="shared" ca="1" si="41"/>
        <v>0</v>
      </c>
      <c r="O1343" s="36" t="e">
        <f ca="1">LEFT(OFFSET(Lists!$Q$2,MATCH(E1343,Lists!$R$3:$R$19,0),0),4)</f>
        <v>#N/A</v>
      </c>
      <c r="P1343" s="36" t="e">
        <f ca="1">MATCH(O1343,Lists!$S$2:$S$640,1)</f>
        <v>#N/A</v>
      </c>
      <c r="Q1343" s="36" t="e">
        <f ca="1">MATCH(LEFT(OFFSET(Lists!$Q$2,MATCH(E1343,Lists!$R$3:$R$19,0)+1,0),4),Lists!$S$3:$S$640,1)</f>
        <v>#N/A</v>
      </c>
      <c r="R1343" s="36" t="e">
        <f ca="1">LEFT(OFFSET(Lists!$S$2,P1343-1+MATCH(F1343,OFFSET(Lists!$T$3,P1343-1,0,Q1343-P1343+1),0),0),6)</f>
        <v>#N/A</v>
      </c>
      <c r="S1343" s="36" t="e">
        <f ca="1">VLOOKUP(R1343,Lists!B:D,3,FALSE)</f>
        <v>#N/A</v>
      </c>
      <c r="T1343" s="36" t="str">
        <f>IF(F1343&lt;&gt;"",MATCH(R1343,'Maximum minutes'!B:B,0),"")</f>
        <v/>
      </c>
      <c r="U1343" s="36">
        <f ca="1">IF(F1343&lt;&gt;"",COUNTA(OFFSET('Maximum minutes'!$C$1,'Annexe A1 Cours'!T1343,0,1,50)),0)</f>
        <v>0</v>
      </c>
      <c r="V1343" s="37">
        <f ca="1">IFERROR(OFFSET('Maximum minutes'!$C$1,T1343+1,-1+MATCH(G1343,OFFSET('Maximum minutes'!$C$1,T1343-1,0,1,50),0)),0)</f>
        <v>0</v>
      </c>
      <c r="W1343" s="38">
        <f t="shared" ca="1" si="40"/>
        <v>0</v>
      </c>
    </row>
    <row r="1344" spans="1:23" s="36" customFormat="1" ht="18.75">
      <c r="A1344" s="34"/>
      <c r="B1344" s="39"/>
      <c r="C1344" s="39"/>
      <c r="D1344" s="35"/>
      <c r="E1344" s="40"/>
      <c r="F1344" s="39"/>
      <c r="G1344" s="39"/>
      <c r="H1344" s="39"/>
      <c r="I1344" s="34"/>
      <c r="J1344" s="34"/>
      <c r="K1344" s="34"/>
      <c r="L1344" s="34"/>
      <c r="M1344" s="43" t="str">
        <f ca="1">IFERROR(OFFSET('Maximum minutes'!$C$1,T1344,MATCH(IF(G1344&lt;&gt;"",G1344,F1344),OFFSET('Maximum minutes'!$C$1,T1344-1,0,1,U1344+1),0)-1)*IF(OR(ISNUMBER(J1344),J1344="sans examen"),1,0)*IF(W1344&lt;MinDate,1,0),"")</f>
        <v/>
      </c>
      <c r="N1344" s="36">
        <f t="shared" ca="1" si="41"/>
        <v>0</v>
      </c>
      <c r="O1344" s="36" t="e">
        <f ca="1">LEFT(OFFSET(Lists!$Q$2,MATCH(E1344,Lists!$R$3:$R$19,0),0),4)</f>
        <v>#N/A</v>
      </c>
      <c r="P1344" s="36" t="e">
        <f ca="1">MATCH(O1344,Lists!$S$2:$S$640,1)</f>
        <v>#N/A</v>
      </c>
      <c r="Q1344" s="36" t="e">
        <f ca="1">MATCH(LEFT(OFFSET(Lists!$Q$2,MATCH(E1344,Lists!$R$3:$R$19,0)+1,0),4),Lists!$S$3:$S$640,1)</f>
        <v>#N/A</v>
      </c>
      <c r="R1344" s="36" t="e">
        <f ca="1">LEFT(OFFSET(Lists!$S$2,P1344-1+MATCH(F1344,OFFSET(Lists!$T$3,P1344-1,0,Q1344-P1344+1),0),0),6)</f>
        <v>#N/A</v>
      </c>
      <c r="S1344" s="36" t="e">
        <f ca="1">VLOOKUP(R1344,Lists!B:D,3,FALSE)</f>
        <v>#N/A</v>
      </c>
      <c r="T1344" s="36" t="str">
        <f>IF(F1344&lt;&gt;"",MATCH(R1344,'Maximum minutes'!B:B,0),"")</f>
        <v/>
      </c>
      <c r="U1344" s="36">
        <f ca="1">IF(F1344&lt;&gt;"",COUNTA(OFFSET('Maximum minutes'!$C$1,'Annexe A1 Cours'!T1344,0,1,50)),0)</f>
        <v>0</v>
      </c>
      <c r="V1344" s="37">
        <f ca="1">IFERROR(OFFSET('Maximum minutes'!$C$1,T1344+1,-1+MATCH(G1344,OFFSET('Maximum minutes'!$C$1,T1344-1,0,1,50),0)),0)</f>
        <v>0</v>
      </c>
      <c r="W1344" s="38">
        <f t="shared" ca="1" si="40"/>
        <v>0</v>
      </c>
    </row>
    <row r="1345" spans="1:23" s="36" customFormat="1" ht="18.75">
      <c r="A1345" s="34"/>
      <c r="B1345" s="39"/>
      <c r="C1345" s="39"/>
      <c r="D1345" s="35"/>
      <c r="E1345" s="40"/>
      <c r="F1345" s="39"/>
      <c r="G1345" s="39"/>
      <c r="H1345" s="39"/>
      <c r="I1345" s="34"/>
      <c r="J1345" s="34"/>
      <c r="K1345" s="34"/>
      <c r="L1345" s="34"/>
      <c r="M1345" s="43" t="str">
        <f ca="1">IFERROR(OFFSET('Maximum minutes'!$C$1,T1345,MATCH(IF(G1345&lt;&gt;"",G1345,F1345),OFFSET('Maximum minutes'!$C$1,T1345-1,0,1,U1345+1),0)-1)*IF(OR(ISNUMBER(J1345),J1345="sans examen"),1,0)*IF(W1345&lt;MinDate,1,0),"")</f>
        <v/>
      </c>
      <c r="N1345" s="36">
        <f t="shared" ca="1" si="41"/>
        <v>0</v>
      </c>
      <c r="O1345" s="36" t="e">
        <f ca="1">LEFT(OFFSET(Lists!$Q$2,MATCH(E1345,Lists!$R$3:$R$19,0),0),4)</f>
        <v>#N/A</v>
      </c>
      <c r="P1345" s="36" t="e">
        <f ca="1">MATCH(O1345,Lists!$S$2:$S$640,1)</f>
        <v>#N/A</v>
      </c>
      <c r="Q1345" s="36" t="e">
        <f ca="1">MATCH(LEFT(OFFSET(Lists!$Q$2,MATCH(E1345,Lists!$R$3:$R$19,0)+1,0),4),Lists!$S$3:$S$640,1)</f>
        <v>#N/A</v>
      </c>
      <c r="R1345" s="36" t="e">
        <f ca="1">LEFT(OFFSET(Lists!$S$2,P1345-1+MATCH(F1345,OFFSET(Lists!$T$3,P1345-1,0,Q1345-P1345+1),0),0),6)</f>
        <v>#N/A</v>
      </c>
      <c r="S1345" s="36" t="e">
        <f ca="1">VLOOKUP(R1345,Lists!B:D,3,FALSE)</f>
        <v>#N/A</v>
      </c>
      <c r="T1345" s="36" t="str">
        <f>IF(F1345&lt;&gt;"",MATCH(R1345,'Maximum minutes'!B:B,0),"")</f>
        <v/>
      </c>
      <c r="U1345" s="36">
        <f ca="1">IF(F1345&lt;&gt;"",COUNTA(OFFSET('Maximum minutes'!$C$1,'Annexe A1 Cours'!T1345,0,1,50)),0)</f>
        <v>0</v>
      </c>
      <c r="V1345" s="37">
        <f ca="1">IFERROR(OFFSET('Maximum minutes'!$C$1,T1345+1,-1+MATCH(G1345,OFFSET('Maximum minutes'!$C$1,T1345-1,0,1,50),0)),0)</f>
        <v>0</v>
      </c>
      <c r="W1345" s="38">
        <f t="shared" ca="1" si="40"/>
        <v>0</v>
      </c>
    </row>
    <row r="1346" spans="1:23" s="36" customFormat="1" ht="18.75">
      <c r="A1346" s="34"/>
      <c r="B1346" s="39"/>
      <c r="C1346" s="39"/>
      <c r="D1346" s="35"/>
      <c r="E1346" s="40"/>
      <c r="F1346" s="39"/>
      <c r="G1346" s="39"/>
      <c r="H1346" s="39"/>
      <c r="I1346" s="34"/>
      <c r="J1346" s="34"/>
      <c r="K1346" s="34"/>
      <c r="L1346" s="34"/>
      <c r="M1346" s="43" t="str">
        <f ca="1">IFERROR(OFFSET('Maximum minutes'!$C$1,T1346,MATCH(IF(G1346&lt;&gt;"",G1346,F1346),OFFSET('Maximum minutes'!$C$1,T1346-1,0,1,U1346+1),0)-1)*IF(OR(ISNUMBER(J1346),J1346="sans examen"),1,0)*IF(W1346&lt;MinDate,1,0),"")</f>
        <v/>
      </c>
      <c r="N1346" s="36">
        <f t="shared" ca="1" si="41"/>
        <v>0</v>
      </c>
      <c r="O1346" s="36" t="e">
        <f ca="1">LEFT(OFFSET(Lists!$Q$2,MATCH(E1346,Lists!$R$3:$R$19,0),0),4)</f>
        <v>#N/A</v>
      </c>
      <c r="P1346" s="36" t="e">
        <f ca="1">MATCH(O1346,Lists!$S$2:$S$640,1)</f>
        <v>#N/A</v>
      </c>
      <c r="Q1346" s="36" t="e">
        <f ca="1">MATCH(LEFT(OFFSET(Lists!$Q$2,MATCH(E1346,Lists!$R$3:$R$19,0)+1,0),4),Lists!$S$3:$S$640,1)</f>
        <v>#N/A</v>
      </c>
      <c r="R1346" s="36" t="e">
        <f ca="1">LEFT(OFFSET(Lists!$S$2,P1346-1+MATCH(F1346,OFFSET(Lists!$T$3,P1346-1,0,Q1346-P1346+1),0),0),6)</f>
        <v>#N/A</v>
      </c>
      <c r="S1346" s="36" t="e">
        <f ca="1">VLOOKUP(R1346,Lists!B:D,3,FALSE)</f>
        <v>#N/A</v>
      </c>
      <c r="T1346" s="36" t="str">
        <f>IF(F1346&lt;&gt;"",MATCH(R1346,'Maximum minutes'!B:B,0),"")</f>
        <v/>
      </c>
      <c r="U1346" s="36">
        <f ca="1">IF(F1346&lt;&gt;"",COUNTA(OFFSET('Maximum minutes'!$C$1,'Annexe A1 Cours'!T1346,0,1,50)),0)</f>
        <v>0</v>
      </c>
      <c r="V1346" s="37">
        <f ca="1">IFERROR(OFFSET('Maximum minutes'!$C$1,T1346+1,-1+MATCH(G1346,OFFSET('Maximum minutes'!$C$1,T1346-1,0,1,50),0)),0)</f>
        <v>0</v>
      </c>
      <c r="W1346" s="38">
        <f t="shared" ca="1" si="40"/>
        <v>0</v>
      </c>
    </row>
    <row r="1347" spans="1:23" s="36" customFormat="1" ht="18.75">
      <c r="A1347" s="34"/>
      <c r="B1347" s="39"/>
      <c r="C1347" s="39"/>
      <c r="D1347" s="35"/>
      <c r="E1347" s="40"/>
      <c r="F1347" s="39"/>
      <c r="G1347" s="39"/>
      <c r="H1347" s="39"/>
      <c r="I1347" s="34"/>
      <c r="J1347" s="34"/>
      <c r="K1347" s="34"/>
      <c r="L1347" s="34"/>
      <c r="M1347" s="43" t="str">
        <f ca="1">IFERROR(OFFSET('Maximum minutes'!$C$1,T1347,MATCH(IF(G1347&lt;&gt;"",G1347,F1347),OFFSET('Maximum minutes'!$C$1,T1347-1,0,1,U1347+1),0)-1)*IF(OR(ISNUMBER(J1347),J1347="sans examen"),1,0)*IF(W1347&lt;MinDate,1,0),"")</f>
        <v/>
      </c>
      <c r="N1347" s="36">
        <f t="shared" ca="1" si="41"/>
        <v>0</v>
      </c>
      <c r="O1347" s="36" t="e">
        <f ca="1">LEFT(OFFSET(Lists!$Q$2,MATCH(E1347,Lists!$R$3:$R$19,0),0),4)</f>
        <v>#N/A</v>
      </c>
      <c r="P1347" s="36" t="e">
        <f ca="1">MATCH(O1347,Lists!$S$2:$S$640,1)</f>
        <v>#N/A</v>
      </c>
      <c r="Q1347" s="36" t="e">
        <f ca="1">MATCH(LEFT(OFFSET(Lists!$Q$2,MATCH(E1347,Lists!$R$3:$R$19,0)+1,0),4),Lists!$S$3:$S$640,1)</f>
        <v>#N/A</v>
      </c>
      <c r="R1347" s="36" t="e">
        <f ca="1">LEFT(OFFSET(Lists!$S$2,P1347-1+MATCH(F1347,OFFSET(Lists!$T$3,P1347-1,0,Q1347-P1347+1),0),0),6)</f>
        <v>#N/A</v>
      </c>
      <c r="S1347" s="36" t="e">
        <f ca="1">VLOOKUP(R1347,Lists!B:D,3,FALSE)</f>
        <v>#N/A</v>
      </c>
      <c r="T1347" s="36" t="str">
        <f>IF(F1347&lt;&gt;"",MATCH(R1347,'Maximum minutes'!B:B,0),"")</f>
        <v/>
      </c>
      <c r="U1347" s="36">
        <f ca="1">IF(F1347&lt;&gt;"",COUNTA(OFFSET('Maximum minutes'!$C$1,'Annexe A1 Cours'!T1347,0,1,50)),0)</f>
        <v>0</v>
      </c>
      <c r="V1347" s="37">
        <f ca="1">IFERROR(OFFSET('Maximum minutes'!$C$1,T1347+1,-1+MATCH(G1347,OFFSET('Maximum minutes'!$C$1,T1347-1,0,1,50),0)),0)</f>
        <v>0</v>
      </c>
      <c r="W1347" s="38">
        <f t="shared" ca="1" si="40"/>
        <v>0</v>
      </c>
    </row>
    <row r="1348" spans="1:23" s="36" customFormat="1" ht="18.75">
      <c r="A1348" s="34"/>
      <c r="B1348" s="39"/>
      <c r="C1348" s="39"/>
      <c r="D1348" s="35"/>
      <c r="E1348" s="40"/>
      <c r="F1348" s="39"/>
      <c r="G1348" s="39"/>
      <c r="H1348" s="39"/>
      <c r="I1348" s="34"/>
      <c r="J1348" s="34"/>
      <c r="K1348" s="34"/>
      <c r="L1348" s="34"/>
      <c r="M1348" s="43" t="str">
        <f ca="1">IFERROR(OFFSET('Maximum minutes'!$C$1,T1348,MATCH(IF(G1348&lt;&gt;"",G1348,F1348),OFFSET('Maximum minutes'!$C$1,T1348-1,0,1,U1348+1),0)-1)*IF(OR(ISNUMBER(J1348),J1348="sans examen"),1,0)*IF(W1348&lt;MinDate,1,0),"")</f>
        <v/>
      </c>
      <c r="N1348" s="36">
        <f t="shared" ca="1" si="41"/>
        <v>0</v>
      </c>
      <c r="O1348" s="36" t="e">
        <f ca="1">LEFT(OFFSET(Lists!$Q$2,MATCH(E1348,Lists!$R$3:$R$19,0),0),4)</f>
        <v>#N/A</v>
      </c>
      <c r="P1348" s="36" t="e">
        <f ca="1">MATCH(O1348,Lists!$S$2:$S$640,1)</f>
        <v>#N/A</v>
      </c>
      <c r="Q1348" s="36" t="e">
        <f ca="1">MATCH(LEFT(OFFSET(Lists!$Q$2,MATCH(E1348,Lists!$R$3:$R$19,0)+1,0),4),Lists!$S$3:$S$640,1)</f>
        <v>#N/A</v>
      </c>
      <c r="R1348" s="36" t="e">
        <f ca="1">LEFT(OFFSET(Lists!$S$2,P1348-1+MATCH(F1348,OFFSET(Lists!$T$3,P1348-1,0,Q1348-P1348+1),0),0),6)</f>
        <v>#N/A</v>
      </c>
      <c r="S1348" s="36" t="e">
        <f ca="1">VLOOKUP(R1348,Lists!B:D,3,FALSE)</f>
        <v>#N/A</v>
      </c>
      <c r="T1348" s="36" t="str">
        <f>IF(F1348&lt;&gt;"",MATCH(R1348,'Maximum minutes'!B:B,0),"")</f>
        <v/>
      </c>
      <c r="U1348" s="36">
        <f ca="1">IF(F1348&lt;&gt;"",COUNTA(OFFSET('Maximum minutes'!$C$1,'Annexe A1 Cours'!T1348,0,1,50)),0)</f>
        <v>0</v>
      </c>
      <c r="V1348" s="37">
        <f ca="1">IFERROR(OFFSET('Maximum minutes'!$C$1,T1348+1,-1+MATCH(G1348,OFFSET('Maximum minutes'!$C$1,T1348-1,0,1,50),0)),0)</f>
        <v>0</v>
      </c>
      <c r="W1348" s="38">
        <f t="shared" ca="1" si="40"/>
        <v>0</v>
      </c>
    </row>
    <row r="1349" spans="1:23" s="36" customFormat="1" ht="18.75">
      <c r="A1349" s="34"/>
      <c r="B1349" s="39"/>
      <c r="C1349" s="39"/>
      <c r="D1349" s="35"/>
      <c r="E1349" s="40"/>
      <c r="F1349" s="39"/>
      <c r="G1349" s="39"/>
      <c r="H1349" s="39"/>
      <c r="I1349" s="34"/>
      <c r="J1349" s="34"/>
      <c r="K1349" s="34"/>
      <c r="L1349" s="34"/>
      <c r="M1349" s="43" t="str">
        <f ca="1">IFERROR(OFFSET('Maximum minutes'!$C$1,T1349,MATCH(IF(G1349&lt;&gt;"",G1349,F1349),OFFSET('Maximum minutes'!$C$1,T1349-1,0,1,U1349+1),0)-1)*IF(OR(ISNUMBER(J1349),J1349="sans examen"),1,0)*IF(W1349&lt;MinDate,1,0),"")</f>
        <v/>
      </c>
      <c r="N1349" s="36">
        <f t="shared" ca="1" si="41"/>
        <v>0</v>
      </c>
      <c r="O1349" s="36" t="e">
        <f ca="1">LEFT(OFFSET(Lists!$Q$2,MATCH(E1349,Lists!$R$3:$R$19,0),0),4)</f>
        <v>#N/A</v>
      </c>
      <c r="P1349" s="36" t="e">
        <f ca="1">MATCH(O1349,Lists!$S$2:$S$640,1)</f>
        <v>#N/A</v>
      </c>
      <c r="Q1349" s="36" t="e">
        <f ca="1">MATCH(LEFT(OFFSET(Lists!$Q$2,MATCH(E1349,Lists!$R$3:$R$19,0)+1,0),4),Lists!$S$3:$S$640,1)</f>
        <v>#N/A</v>
      </c>
      <c r="R1349" s="36" t="e">
        <f ca="1">LEFT(OFFSET(Lists!$S$2,P1349-1+MATCH(F1349,OFFSET(Lists!$T$3,P1349-1,0,Q1349-P1349+1),0),0),6)</f>
        <v>#N/A</v>
      </c>
      <c r="S1349" s="36" t="e">
        <f ca="1">VLOOKUP(R1349,Lists!B:D,3,FALSE)</f>
        <v>#N/A</v>
      </c>
      <c r="T1349" s="36" t="str">
        <f>IF(F1349&lt;&gt;"",MATCH(R1349,'Maximum minutes'!B:B,0),"")</f>
        <v/>
      </c>
      <c r="U1349" s="36">
        <f ca="1">IF(F1349&lt;&gt;"",COUNTA(OFFSET('Maximum minutes'!$C$1,'Annexe A1 Cours'!T1349,0,1,50)),0)</f>
        <v>0</v>
      </c>
      <c r="V1349" s="37">
        <f ca="1">IFERROR(OFFSET('Maximum minutes'!$C$1,T1349+1,-1+MATCH(G1349,OFFSET('Maximum minutes'!$C$1,T1349-1,0,1,50),0)),0)</f>
        <v>0</v>
      </c>
      <c r="W1349" s="38">
        <f t="shared" ca="1" si="40"/>
        <v>0</v>
      </c>
    </row>
    <row r="1350" spans="1:23" s="36" customFormat="1" ht="18.75">
      <c r="A1350" s="34"/>
      <c r="B1350" s="39"/>
      <c r="C1350" s="39"/>
      <c r="D1350" s="35"/>
      <c r="E1350" s="40"/>
      <c r="F1350" s="39"/>
      <c r="G1350" s="39"/>
      <c r="H1350" s="39"/>
      <c r="I1350" s="34"/>
      <c r="J1350" s="34"/>
      <c r="K1350" s="34"/>
      <c r="L1350" s="34"/>
      <c r="M1350" s="43" t="str">
        <f ca="1">IFERROR(OFFSET('Maximum minutes'!$C$1,T1350,MATCH(IF(G1350&lt;&gt;"",G1350,F1350),OFFSET('Maximum minutes'!$C$1,T1350-1,0,1,U1350+1),0)-1)*IF(OR(ISNUMBER(J1350),J1350="sans examen"),1,0)*IF(W1350&lt;MinDate,1,0),"")</f>
        <v/>
      </c>
      <c r="N1350" s="36">
        <f t="shared" ca="1" si="41"/>
        <v>0</v>
      </c>
      <c r="O1350" s="36" t="e">
        <f ca="1">LEFT(OFFSET(Lists!$Q$2,MATCH(E1350,Lists!$R$3:$R$19,0),0),4)</f>
        <v>#N/A</v>
      </c>
      <c r="P1350" s="36" t="e">
        <f ca="1">MATCH(O1350,Lists!$S$2:$S$640,1)</f>
        <v>#N/A</v>
      </c>
      <c r="Q1350" s="36" t="e">
        <f ca="1">MATCH(LEFT(OFFSET(Lists!$Q$2,MATCH(E1350,Lists!$R$3:$R$19,0)+1,0),4),Lists!$S$3:$S$640,1)</f>
        <v>#N/A</v>
      </c>
      <c r="R1350" s="36" t="e">
        <f ca="1">LEFT(OFFSET(Lists!$S$2,P1350-1+MATCH(F1350,OFFSET(Lists!$T$3,P1350-1,0,Q1350-P1350+1),0),0),6)</f>
        <v>#N/A</v>
      </c>
      <c r="S1350" s="36" t="e">
        <f ca="1">VLOOKUP(R1350,Lists!B:D,3,FALSE)</f>
        <v>#N/A</v>
      </c>
      <c r="T1350" s="36" t="str">
        <f>IF(F1350&lt;&gt;"",MATCH(R1350,'Maximum minutes'!B:B,0),"")</f>
        <v/>
      </c>
      <c r="U1350" s="36">
        <f ca="1">IF(F1350&lt;&gt;"",COUNTA(OFFSET('Maximum minutes'!$C$1,'Annexe A1 Cours'!T1350,0,1,50)),0)</f>
        <v>0</v>
      </c>
      <c r="V1350" s="37">
        <f ca="1">IFERROR(OFFSET('Maximum minutes'!$C$1,T1350+1,-1+MATCH(G1350,OFFSET('Maximum minutes'!$C$1,T1350-1,0,1,50),0)),0)</f>
        <v>0</v>
      </c>
      <c r="W1350" s="38">
        <f t="shared" ca="1" si="40"/>
        <v>0</v>
      </c>
    </row>
    <row r="1351" spans="1:23" s="36" customFormat="1" ht="18.75">
      <c r="A1351" s="34"/>
      <c r="B1351" s="39"/>
      <c r="C1351" s="39"/>
      <c r="D1351" s="35"/>
      <c r="E1351" s="40"/>
      <c r="F1351" s="39"/>
      <c r="G1351" s="39"/>
      <c r="H1351" s="39"/>
      <c r="I1351" s="34"/>
      <c r="J1351" s="34"/>
      <c r="K1351" s="34"/>
      <c r="L1351" s="34"/>
      <c r="M1351" s="43" t="str">
        <f ca="1">IFERROR(OFFSET('Maximum minutes'!$C$1,T1351,MATCH(IF(G1351&lt;&gt;"",G1351,F1351),OFFSET('Maximum minutes'!$C$1,T1351-1,0,1,U1351+1),0)-1)*IF(OR(ISNUMBER(J1351),J1351="sans examen"),1,0)*IF(W1351&lt;MinDate,1,0),"")</f>
        <v/>
      </c>
      <c r="N1351" s="36">
        <f t="shared" ca="1" si="41"/>
        <v>0</v>
      </c>
      <c r="O1351" s="36" t="e">
        <f ca="1">LEFT(OFFSET(Lists!$Q$2,MATCH(E1351,Lists!$R$3:$R$19,0),0),4)</f>
        <v>#N/A</v>
      </c>
      <c r="P1351" s="36" t="e">
        <f ca="1">MATCH(O1351,Lists!$S$2:$S$640,1)</f>
        <v>#N/A</v>
      </c>
      <c r="Q1351" s="36" t="e">
        <f ca="1">MATCH(LEFT(OFFSET(Lists!$Q$2,MATCH(E1351,Lists!$R$3:$R$19,0)+1,0),4),Lists!$S$3:$S$640,1)</f>
        <v>#N/A</v>
      </c>
      <c r="R1351" s="36" t="e">
        <f ca="1">LEFT(OFFSET(Lists!$S$2,P1351-1+MATCH(F1351,OFFSET(Lists!$T$3,P1351-1,0,Q1351-P1351+1),0),0),6)</f>
        <v>#N/A</v>
      </c>
      <c r="S1351" s="36" t="e">
        <f ca="1">VLOOKUP(R1351,Lists!B:D,3,FALSE)</f>
        <v>#N/A</v>
      </c>
      <c r="T1351" s="36" t="str">
        <f>IF(F1351&lt;&gt;"",MATCH(R1351,'Maximum minutes'!B:B,0),"")</f>
        <v/>
      </c>
      <c r="U1351" s="36">
        <f ca="1">IF(F1351&lt;&gt;"",COUNTA(OFFSET('Maximum minutes'!$C$1,'Annexe A1 Cours'!T1351,0,1,50)),0)</f>
        <v>0</v>
      </c>
      <c r="V1351" s="37">
        <f ca="1">IFERROR(OFFSET('Maximum minutes'!$C$1,T1351+1,-1+MATCH(G1351,OFFSET('Maximum minutes'!$C$1,T1351-1,0,1,50),0)),0)</f>
        <v>0</v>
      </c>
      <c r="W1351" s="38">
        <f t="shared" ref="W1351:W1414" ca="1" si="42">IFERROR(DATE(YEAR(D1351)+V1351,MONTH(D1351),DAY(D1351)),"")</f>
        <v>0</v>
      </c>
    </row>
    <row r="1352" spans="1:23" s="36" customFormat="1" ht="18.75">
      <c r="A1352" s="34"/>
      <c r="B1352" s="39"/>
      <c r="C1352" s="39"/>
      <c r="D1352" s="35"/>
      <c r="E1352" s="40"/>
      <c r="F1352" s="39"/>
      <c r="G1352" s="39"/>
      <c r="H1352" s="39"/>
      <c r="I1352" s="34"/>
      <c r="J1352" s="34"/>
      <c r="K1352" s="34"/>
      <c r="L1352" s="34"/>
      <c r="M1352" s="43" t="str">
        <f ca="1">IFERROR(OFFSET('Maximum minutes'!$C$1,T1352,MATCH(IF(G1352&lt;&gt;"",G1352,F1352),OFFSET('Maximum minutes'!$C$1,T1352-1,0,1,U1352+1),0)-1)*IF(OR(ISNUMBER(J1352),J1352="sans examen"),1,0)*IF(W1352&lt;MinDate,1,0),"")</f>
        <v/>
      </c>
      <c r="N1352" s="36">
        <f t="shared" ref="N1352:N1415" ca="1" si="43">IF(K1352&gt;0,MIN(K1352,M1352),0)*IF(M1352="",0,1)</f>
        <v>0</v>
      </c>
      <c r="O1352" s="36" t="e">
        <f ca="1">LEFT(OFFSET(Lists!$Q$2,MATCH(E1352,Lists!$R$3:$R$19,0),0),4)</f>
        <v>#N/A</v>
      </c>
      <c r="P1352" s="36" t="e">
        <f ca="1">MATCH(O1352,Lists!$S$2:$S$640,1)</f>
        <v>#N/A</v>
      </c>
      <c r="Q1352" s="36" t="e">
        <f ca="1">MATCH(LEFT(OFFSET(Lists!$Q$2,MATCH(E1352,Lists!$R$3:$R$19,0)+1,0),4),Lists!$S$3:$S$640,1)</f>
        <v>#N/A</v>
      </c>
      <c r="R1352" s="36" t="e">
        <f ca="1">LEFT(OFFSET(Lists!$S$2,P1352-1+MATCH(F1352,OFFSET(Lists!$T$3,P1352-1,0,Q1352-P1352+1),0),0),6)</f>
        <v>#N/A</v>
      </c>
      <c r="S1352" s="36" t="e">
        <f ca="1">VLOOKUP(R1352,Lists!B:D,3,FALSE)</f>
        <v>#N/A</v>
      </c>
      <c r="T1352" s="36" t="str">
        <f>IF(F1352&lt;&gt;"",MATCH(R1352,'Maximum minutes'!B:B,0),"")</f>
        <v/>
      </c>
      <c r="U1352" s="36">
        <f ca="1">IF(F1352&lt;&gt;"",COUNTA(OFFSET('Maximum minutes'!$C$1,'Annexe A1 Cours'!T1352,0,1,50)),0)</f>
        <v>0</v>
      </c>
      <c r="V1352" s="37">
        <f ca="1">IFERROR(OFFSET('Maximum minutes'!$C$1,T1352+1,-1+MATCH(G1352,OFFSET('Maximum minutes'!$C$1,T1352-1,0,1,50),0)),0)</f>
        <v>0</v>
      </c>
      <c r="W1352" s="38">
        <f t="shared" ca="1" si="42"/>
        <v>0</v>
      </c>
    </row>
    <row r="1353" spans="1:23" s="36" customFormat="1" ht="18.75">
      <c r="A1353" s="34"/>
      <c r="B1353" s="39"/>
      <c r="C1353" s="39"/>
      <c r="D1353" s="35"/>
      <c r="E1353" s="40"/>
      <c r="F1353" s="39"/>
      <c r="G1353" s="39"/>
      <c r="H1353" s="39"/>
      <c r="I1353" s="34"/>
      <c r="J1353" s="34"/>
      <c r="K1353" s="34"/>
      <c r="L1353" s="34"/>
      <c r="M1353" s="43" t="str">
        <f ca="1">IFERROR(OFFSET('Maximum minutes'!$C$1,T1353,MATCH(IF(G1353&lt;&gt;"",G1353,F1353),OFFSET('Maximum minutes'!$C$1,T1353-1,0,1,U1353+1),0)-1)*IF(OR(ISNUMBER(J1353),J1353="sans examen"),1,0)*IF(W1353&lt;MinDate,1,0),"")</f>
        <v/>
      </c>
      <c r="N1353" s="36">
        <f t="shared" ca="1" si="43"/>
        <v>0</v>
      </c>
      <c r="O1353" s="36" t="e">
        <f ca="1">LEFT(OFFSET(Lists!$Q$2,MATCH(E1353,Lists!$R$3:$R$19,0),0),4)</f>
        <v>#N/A</v>
      </c>
      <c r="P1353" s="36" t="e">
        <f ca="1">MATCH(O1353,Lists!$S$2:$S$640,1)</f>
        <v>#N/A</v>
      </c>
      <c r="Q1353" s="36" t="e">
        <f ca="1">MATCH(LEFT(OFFSET(Lists!$Q$2,MATCH(E1353,Lists!$R$3:$R$19,0)+1,0),4),Lists!$S$3:$S$640,1)</f>
        <v>#N/A</v>
      </c>
      <c r="R1353" s="36" t="e">
        <f ca="1">LEFT(OFFSET(Lists!$S$2,P1353-1+MATCH(F1353,OFFSET(Lists!$T$3,P1353-1,0,Q1353-P1353+1),0),0),6)</f>
        <v>#N/A</v>
      </c>
      <c r="S1353" s="36" t="e">
        <f ca="1">VLOOKUP(R1353,Lists!B:D,3,FALSE)</f>
        <v>#N/A</v>
      </c>
      <c r="T1353" s="36" t="str">
        <f>IF(F1353&lt;&gt;"",MATCH(R1353,'Maximum minutes'!B:B,0),"")</f>
        <v/>
      </c>
      <c r="U1353" s="36">
        <f ca="1">IF(F1353&lt;&gt;"",COUNTA(OFFSET('Maximum minutes'!$C$1,'Annexe A1 Cours'!T1353,0,1,50)),0)</f>
        <v>0</v>
      </c>
      <c r="V1353" s="37">
        <f ca="1">IFERROR(OFFSET('Maximum minutes'!$C$1,T1353+1,-1+MATCH(G1353,OFFSET('Maximum minutes'!$C$1,T1353-1,0,1,50),0)),0)</f>
        <v>0</v>
      </c>
      <c r="W1353" s="38">
        <f t="shared" ca="1" si="42"/>
        <v>0</v>
      </c>
    </row>
    <row r="1354" spans="1:23" s="36" customFormat="1" ht="18.75">
      <c r="A1354" s="34"/>
      <c r="B1354" s="39"/>
      <c r="C1354" s="39"/>
      <c r="D1354" s="35"/>
      <c r="E1354" s="40"/>
      <c r="F1354" s="39"/>
      <c r="G1354" s="39"/>
      <c r="H1354" s="39"/>
      <c r="I1354" s="34"/>
      <c r="J1354" s="34"/>
      <c r="K1354" s="34"/>
      <c r="L1354" s="34"/>
      <c r="M1354" s="43" t="str">
        <f ca="1">IFERROR(OFFSET('Maximum minutes'!$C$1,T1354,MATCH(IF(G1354&lt;&gt;"",G1354,F1354),OFFSET('Maximum minutes'!$C$1,T1354-1,0,1,U1354+1),0)-1)*IF(OR(ISNUMBER(J1354),J1354="sans examen"),1,0)*IF(W1354&lt;MinDate,1,0),"")</f>
        <v/>
      </c>
      <c r="N1354" s="36">
        <f t="shared" ca="1" si="43"/>
        <v>0</v>
      </c>
      <c r="O1354" s="36" t="e">
        <f ca="1">LEFT(OFFSET(Lists!$Q$2,MATCH(E1354,Lists!$R$3:$R$19,0),0),4)</f>
        <v>#N/A</v>
      </c>
      <c r="P1354" s="36" t="e">
        <f ca="1">MATCH(O1354,Lists!$S$2:$S$640,1)</f>
        <v>#N/A</v>
      </c>
      <c r="Q1354" s="36" t="e">
        <f ca="1">MATCH(LEFT(OFFSET(Lists!$Q$2,MATCH(E1354,Lists!$R$3:$R$19,0)+1,0),4),Lists!$S$3:$S$640,1)</f>
        <v>#N/A</v>
      </c>
      <c r="R1354" s="36" t="e">
        <f ca="1">LEFT(OFFSET(Lists!$S$2,P1354-1+MATCH(F1354,OFFSET(Lists!$T$3,P1354-1,0,Q1354-P1354+1),0),0),6)</f>
        <v>#N/A</v>
      </c>
      <c r="S1354" s="36" t="e">
        <f ca="1">VLOOKUP(R1354,Lists!B:D,3,FALSE)</f>
        <v>#N/A</v>
      </c>
      <c r="T1354" s="36" t="str">
        <f>IF(F1354&lt;&gt;"",MATCH(R1354,'Maximum minutes'!B:B,0),"")</f>
        <v/>
      </c>
      <c r="U1354" s="36">
        <f ca="1">IF(F1354&lt;&gt;"",COUNTA(OFFSET('Maximum minutes'!$C$1,'Annexe A1 Cours'!T1354,0,1,50)),0)</f>
        <v>0</v>
      </c>
      <c r="V1354" s="37">
        <f ca="1">IFERROR(OFFSET('Maximum minutes'!$C$1,T1354+1,-1+MATCH(G1354,OFFSET('Maximum minutes'!$C$1,T1354-1,0,1,50),0)),0)</f>
        <v>0</v>
      </c>
      <c r="W1354" s="38">
        <f t="shared" ca="1" si="42"/>
        <v>0</v>
      </c>
    </row>
    <row r="1355" spans="1:23" s="36" customFormat="1" ht="18.75">
      <c r="A1355" s="34"/>
      <c r="B1355" s="39"/>
      <c r="C1355" s="39"/>
      <c r="D1355" s="35"/>
      <c r="E1355" s="40"/>
      <c r="F1355" s="39"/>
      <c r="G1355" s="39"/>
      <c r="H1355" s="39"/>
      <c r="I1355" s="34"/>
      <c r="J1355" s="34"/>
      <c r="K1355" s="34"/>
      <c r="L1355" s="34"/>
      <c r="M1355" s="43" t="str">
        <f ca="1">IFERROR(OFFSET('Maximum minutes'!$C$1,T1355,MATCH(IF(G1355&lt;&gt;"",G1355,F1355),OFFSET('Maximum minutes'!$C$1,T1355-1,0,1,U1355+1),0)-1)*IF(OR(ISNUMBER(J1355),J1355="sans examen"),1,0)*IF(W1355&lt;MinDate,1,0),"")</f>
        <v/>
      </c>
      <c r="N1355" s="36">
        <f t="shared" ca="1" si="43"/>
        <v>0</v>
      </c>
      <c r="O1355" s="36" t="e">
        <f ca="1">LEFT(OFFSET(Lists!$Q$2,MATCH(E1355,Lists!$R$3:$R$19,0),0),4)</f>
        <v>#N/A</v>
      </c>
      <c r="P1355" s="36" t="e">
        <f ca="1">MATCH(O1355,Lists!$S$2:$S$640,1)</f>
        <v>#N/A</v>
      </c>
      <c r="Q1355" s="36" t="e">
        <f ca="1">MATCH(LEFT(OFFSET(Lists!$Q$2,MATCH(E1355,Lists!$R$3:$R$19,0)+1,0),4),Lists!$S$3:$S$640,1)</f>
        <v>#N/A</v>
      </c>
      <c r="R1355" s="36" t="e">
        <f ca="1">LEFT(OFFSET(Lists!$S$2,P1355-1+MATCH(F1355,OFFSET(Lists!$T$3,P1355-1,0,Q1355-P1355+1),0),0),6)</f>
        <v>#N/A</v>
      </c>
      <c r="S1355" s="36" t="e">
        <f ca="1">VLOOKUP(R1355,Lists!B:D,3,FALSE)</f>
        <v>#N/A</v>
      </c>
      <c r="T1355" s="36" t="str">
        <f>IF(F1355&lt;&gt;"",MATCH(R1355,'Maximum minutes'!B:B,0),"")</f>
        <v/>
      </c>
      <c r="U1355" s="36">
        <f ca="1">IF(F1355&lt;&gt;"",COUNTA(OFFSET('Maximum minutes'!$C$1,'Annexe A1 Cours'!T1355,0,1,50)),0)</f>
        <v>0</v>
      </c>
      <c r="V1355" s="37">
        <f ca="1">IFERROR(OFFSET('Maximum minutes'!$C$1,T1355+1,-1+MATCH(G1355,OFFSET('Maximum minutes'!$C$1,T1355-1,0,1,50),0)),0)</f>
        <v>0</v>
      </c>
      <c r="W1355" s="38">
        <f t="shared" ca="1" si="42"/>
        <v>0</v>
      </c>
    </row>
    <row r="1356" spans="1:23" s="36" customFormat="1" ht="18.75">
      <c r="A1356" s="34"/>
      <c r="B1356" s="39"/>
      <c r="C1356" s="39"/>
      <c r="D1356" s="35"/>
      <c r="E1356" s="40"/>
      <c r="F1356" s="39"/>
      <c r="G1356" s="39"/>
      <c r="H1356" s="39"/>
      <c r="I1356" s="34"/>
      <c r="J1356" s="34"/>
      <c r="K1356" s="34"/>
      <c r="L1356" s="34"/>
      <c r="M1356" s="43" t="str">
        <f ca="1">IFERROR(OFFSET('Maximum minutes'!$C$1,T1356,MATCH(IF(G1356&lt;&gt;"",G1356,F1356),OFFSET('Maximum minutes'!$C$1,T1356-1,0,1,U1356+1),0)-1)*IF(OR(ISNUMBER(J1356),J1356="sans examen"),1,0)*IF(W1356&lt;MinDate,1,0),"")</f>
        <v/>
      </c>
      <c r="N1356" s="36">
        <f t="shared" ca="1" si="43"/>
        <v>0</v>
      </c>
      <c r="O1356" s="36" t="e">
        <f ca="1">LEFT(OFFSET(Lists!$Q$2,MATCH(E1356,Lists!$R$3:$R$19,0),0),4)</f>
        <v>#N/A</v>
      </c>
      <c r="P1356" s="36" t="e">
        <f ca="1">MATCH(O1356,Lists!$S$2:$S$640,1)</f>
        <v>#N/A</v>
      </c>
      <c r="Q1356" s="36" t="e">
        <f ca="1">MATCH(LEFT(OFFSET(Lists!$Q$2,MATCH(E1356,Lists!$R$3:$R$19,0)+1,0),4),Lists!$S$3:$S$640,1)</f>
        <v>#N/A</v>
      </c>
      <c r="R1356" s="36" t="e">
        <f ca="1">LEFT(OFFSET(Lists!$S$2,P1356-1+MATCH(F1356,OFFSET(Lists!$T$3,P1356-1,0,Q1356-P1356+1),0),0),6)</f>
        <v>#N/A</v>
      </c>
      <c r="S1356" s="36" t="e">
        <f ca="1">VLOOKUP(R1356,Lists!B:D,3,FALSE)</f>
        <v>#N/A</v>
      </c>
      <c r="T1356" s="36" t="str">
        <f>IF(F1356&lt;&gt;"",MATCH(R1356,'Maximum minutes'!B:B,0),"")</f>
        <v/>
      </c>
      <c r="U1356" s="36">
        <f ca="1">IF(F1356&lt;&gt;"",COUNTA(OFFSET('Maximum minutes'!$C$1,'Annexe A1 Cours'!T1356,0,1,50)),0)</f>
        <v>0</v>
      </c>
      <c r="V1356" s="37">
        <f ca="1">IFERROR(OFFSET('Maximum minutes'!$C$1,T1356+1,-1+MATCH(G1356,OFFSET('Maximum minutes'!$C$1,T1356-1,0,1,50),0)),0)</f>
        <v>0</v>
      </c>
      <c r="W1356" s="38">
        <f t="shared" ca="1" si="42"/>
        <v>0</v>
      </c>
    </row>
    <row r="1357" spans="1:23" s="36" customFormat="1" ht="18.75">
      <c r="A1357" s="34"/>
      <c r="B1357" s="39"/>
      <c r="C1357" s="39"/>
      <c r="D1357" s="35"/>
      <c r="E1357" s="40"/>
      <c r="F1357" s="39"/>
      <c r="G1357" s="39"/>
      <c r="H1357" s="39"/>
      <c r="I1357" s="34"/>
      <c r="J1357" s="34"/>
      <c r="K1357" s="34"/>
      <c r="L1357" s="34"/>
      <c r="M1357" s="43" t="str">
        <f ca="1">IFERROR(OFFSET('Maximum minutes'!$C$1,T1357,MATCH(IF(G1357&lt;&gt;"",G1357,F1357),OFFSET('Maximum minutes'!$C$1,T1357-1,0,1,U1357+1),0)-1)*IF(OR(ISNUMBER(J1357),J1357="sans examen"),1,0)*IF(W1357&lt;MinDate,1,0),"")</f>
        <v/>
      </c>
      <c r="N1357" s="36">
        <f t="shared" ca="1" si="43"/>
        <v>0</v>
      </c>
      <c r="O1357" s="36" t="e">
        <f ca="1">LEFT(OFFSET(Lists!$Q$2,MATCH(E1357,Lists!$R$3:$R$19,0),0),4)</f>
        <v>#N/A</v>
      </c>
      <c r="P1357" s="36" t="e">
        <f ca="1">MATCH(O1357,Lists!$S$2:$S$640,1)</f>
        <v>#N/A</v>
      </c>
      <c r="Q1357" s="36" t="e">
        <f ca="1">MATCH(LEFT(OFFSET(Lists!$Q$2,MATCH(E1357,Lists!$R$3:$R$19,0)+1,0),4),Lists!$S$3:$S$640,1)</f>
        <v>#N/A</v>
      </c>
      <c r="R1357" s="36" t="e">
        <f ca="1">LEFT(OFFSET(Lists!$S$2,P1357-1+MATCH(F1357,OFFSET(Lists!$T$3,P1357-1,0,Q1357-P1357+1),0),0),6)</f>
        <v>#N/A</v>
      </c>
      <c r="S1357" s="36" t="e">
        <f ca="1">VLOOKUP(R1357,Lists!B:D,3,FALSE)</f>
        <v>#N/A</v>
      </c>
      <c r="T1357" s="36" t="str">
        <f>IF(F1357&lt;&gt;"",MATCH(R1357,'Maximum minutes'!B:B,0),"")</f>
        <v/>
      </c>
      <c r="U1357" s="36">
        <f ca="1">IF(F1357&lt;&gt;"",COUNTA(OFFSET('Maximum minutes'!$C$1,'Annexe A1 Cours'!T1357,0,1,50)),0)</f>
        <v>0</v>
      </c>
      <c r="V1357" s="37">
        <f ca="1">IFERROR(OFFSET('Maximum minutes'!$C$1,T1357+1,-1+MATCH(G1357,OFFSET('Maximum minutes'!$C$1,T1357-1,0,1,50),0)),0)</f>
        <v>0</v>
      </c>
      <c r="W1357" s="38">
        <f t="shared" ca="1" si="42"/>
        <v>0</v>
      </c>
    </row>
    <row r="1358" spans="1:23" s="36" customFormat="1" ht="18.75">
      <c r="A1358" s="34"/>
      <c r="B1358" s="39"/>
      <c r="C1358" s="39"/>
      <c r="D1358" s="35"/>
      <c r="E1358" s="40"/>
      <c r="F1358" s="39"/>
      <c r="G1358" s="39"/>
      <c r="H1358" s="39"/>
      <c r="I1358" s="34"/>
      <c r="J1358" s="34"/>
      <c r="K1358" s="34"/>
      <c r="L1358" s="34"/>
      <c r="M1358" s="43" t="str">
        <f ca="1">IFERROR(OFFSET('Maximum minutes'!$C$1,T1358,MATCH(IF(G1358&lt;&gt;"",G1358,F1358),OFFSET('Maximum minutes'!$C$1,T1358-1,0,1,U1358+1),0)-1)*IF(OR(ISNUMBER(J1358),J1358="sans examen"),1,0)*IF(W1358&lt;MinDate,1,0),"")</f>
        <v/>
      </c>
      <c r="N1358" s="36">
        <f t="shared" ca="1" si="43"/>
        <v>0</v>
      </c>
      <c r="O1358" s="36" t="e">
        <f ca="1">LEFT(OFFSET(Lists!$Q$2,MATCH(E1358,Lists!$R$3:$R$19,0),0),4)</f>
        <v>#N/A</v>
      </c>
      <c r="P1358" s="36" t="e">
        <f ca="1">MATCH(O1358,Lists!$S$2:$S$640,1)</f>
        <v>#N/A</v>
      </c>
      <c r="Q1358" s="36" t="e">
        <f ca="1">MATCH(LEFT(OFFSET(Lists!$Q$2,MATCH(E1358,Lists!$R$3:$R$19,0)+1,0),4),Lists!$S$3:$S$640,1)</f>
        <v>#N/A</v>
      </c>
      <c r="R1358" s="36" t="e">
        <f ca="1">LEFT(OFFSET(Lists!$S$2,P1358-1+MATCH(F1358,OFFSET(Lists!$T$3,P1358-1,0,Q1358-P1358+1),0),0),6)</f>
        <v>#N/A</v>
      </c>
      <c r="S1358" s="36" t="e">
        <f ca="1">VLOOKUP(R1358,Lists!B:D,3,FALSE)</f>
        <v>#N/A</v>
      </c>
      <c r="T1358" s="36" t="str">
        <f>IF(F1358&lt;&gt;"",MATCH(R1358,'Maximum minutes'!B:B,0),"")</f>
        <v/>
      </c>
      <c r="U1358" s="36">
        <f ca="1">IF(F1358&lt;&gt;"",COUNTA(OFFSET('Maximum minutes'!$C$1,'Annexe A1 Cours'!T1358,0,1,50)),0)</f>
        <v>0</v>
      </c>
      <c r="V1358" s="37">
        <f ca="1">IFERROR(OFFSET('Maximum minutes'!$C$1,T1358+1,-1+MATCH(G1358,OFFSET('Maximum minutes'!$C$1,T1358-1,0,1,50),0)),0)</f>
        <v>0</v>
      </c>
      <c r="W1358" s="38">
        <f t="shared" ca="1" si="42"/>
        <v>0</v>
      </c>
    </row>
    <row r="1359" spans="1:23" s="36" customFormat="1" ht="18.75">
      <c r="A1359" s="34"/>
      <c r="B1359" s="39"/>
      <c r="C1359" s="39"/>
      <c r="D1359" s="35"/>
      <c r="E1359" s="40"/>
      <c r="F1359" s="39"/>
      <c r="G1359" s="39"/>
      <c r="H1359" s="39"/>
      <c r="I1359" s="34"/>
      <c r="J1359" s="34"/>
      <c r="K1359" s="34"/>
      <c r="L1359" s="34"/>
      <c r="M1359" s="43" t="str">
        <f ca="1">IFERROR(OFFSET('Maximum minutes'!$C$1,T1359,MATCH(IF(G1359&lt;&gt;"",G1359,F1359),OFFSET('Maximum minutes'!$C$1,T1359-1,0,1,U1359+1),0)-1)*IF(OR(ISNUMBER(J1359),J1359="sans examen"),1,0)*IF(W1359&lt;MinDate,1,0),"")</f>
        <v/>
      </c>
      <c r="N1359" s="36">
        <f t="shared" ca="1" si="43"/>
        <v>0</v>
      </c>
      <c r="O1359" s="36" t="e">
        <f ca="1">LEFT(OFFSET(Lists!$Q$2,MATCH(E1359,Lists!$R$3:$R$19,0),0),4)</f>
        <v>#N/A</v>
      </c>
      <c r="P1359" s="36" t="e">
        <f ca="1">MATCH(O1359,Lists!$S$2:$S$640,1)</f>
        <v>#N/A</v>
      </c>
      <c r="Q1359" s="36" t="e">
        <f ca="1">MATCH(LEFT(OFFSET(Lists!$Q$2,MATCH(E1359,Lists!$R$3:$R$19,0)+1,0),4),Lists!$S$3:$S$640,1)</f>
        <v>#N/A</v>
      </c>
      <c r="R1359" s="36" t="e">
        <f ca="1">LEFT(OFFSET(Lists!$S$2,P1359-1+MATCH(F1359,OFFSET(Lists!$T$3,P1359-1,0,Q1359-P1359+1),0),0),6)</f>
        <v>#N/A</v>
      </c>
      <c r="S1359" s="36" t="e">
        <f ca="1">VLOOKUP(R1359,Lists!B:D,3,FALSE)</f>
        <v>#N/A</v>
      </c>
      <c r="T1359" s="36" t="str">
        <f>IF(F1359&lt;&gt;"",MATCH(R1359,'Maximum minutes'!B:B,0),"")</f>
        <v/>
      </c>
      <c r="U1359" s="36">
        <f ca="1">IF(F1359&lt;&gt;"",COUNTA(OFFSET('Maximum minutes'!$C$1,'Annexe A1 Cours'!T1359,0,1,50)),0)</f>
        <v>0</v>
      </c>
      <c r="V1359" s="37">
        <f ca="1">IFERROR(OFFSET('Maximum minutes'!$C$1,T1359+1,-1+MATCH(G1359,OFFSET('Maximum minutes'!$C$1,T1359-1,0,1,50),0)),0)</f>
        <v>0</v>
      </c>
      <c r="W1359" s="38">
        <f t="shared" ca="1" si="42"/>
        <v>0</v>
      </c>
    </row>
    <row r="1360" spans="1:23" s="36" customFormat="1" ht="18.75">
      <c r="A1360" s="34"/>
      <c r="B1360" s="39"/>
      <c r="C1360" s="39"/>
      <c r="D1360" s="35"/>
      <c r="E1360" s="40"/>
      <c r="F1360" s="39"/>
      <c r="G1360" s="39"/>
      <c r="H1360" s="39"/>
      <c r="I1360" s="34"/>
      <c r="J1360" s="34"/>
      <c r="K1360" s="34"/>
      <c r="L1360" s="34"/>
      <c r="M1360" s="43" t="str">
        <f ca="1">IFERROR(OFFSET('Maximum minutes'!$C$1,T1360,MATCH(IF(G1360&lt;&gt;"",G1360,F1360),OFFSET('Maximum minutes'!$C$1,T1360-1,0,1,U1360+1),0)-1)*IF(OR(ISNUMBER(J1360),J1360="sans examen"),1,0)*IF(W1360&lt;MinDate,1,0),"")</f>
        <v/>
      </c>
      <c r="N1360" s="36">
        <f t="shared" ca="1" si="43"/>
        <v>0</v>
      </c>
      <c r="O1360" s="36" t="e">
        <f ca="1">LEFT(OFFSET(Lists!$Q$2,MATCH(E1360,Lists!$R$3:$R$19,0),0),4)</f>
        <v>#N/A</v>
      </c>
      <c r="P1360" s="36" t="e">
        <f ca="1">MATCH(O1360,Lists!$S$2:$S$640,1)</f>
        <v>#N/A</v>
      </c>
      <c r="Q1360" s="36" t="e">
        <f ca="1">MATCH(LEFT(OFFSET(Lists!$Q$2,MATCH(E1360,Lists!$R$3:$R$19,0)+1,0),4),Lists!$S$3:$S$640,1)</f>
        <v>#N/A</v>
      </c>
      <c r="R1360" s="36" t="e">
        <f ca="1">LEFT(OFFSET(Lists!$S$2,P1360-1+MATCH(F1360,OFFSET(Lists!$T$3,P1360-1,0,Q1360-P1360+1),0),0),6)</f>
        <v>#N/A</v>
      </c>
      <c r="S1360" s="36" t="e">
        <f ca="1">VLOOKUP(R1360,Lists!B:D,3,FALSE)</f>
        <v>#N/A</v>
      </c>
      <c r="T1360" s="36" t="str">
        <f>IF(F1360&lt;&gt;"",MATCH(R1360,'Maximum minutes'!B:B,0),"")</f>
        <v/>
      </c>
      <c r="U1360" s="36">
        <f ca="1">IF(F1360&lt;&gt;"",COUNTA(OFFSET('Maximum minutes'!$C$1,'Annexe A1 Cours'!T1360,0,1,50)),0)</f>
        <v>0</v>
      </c>
      <c r="V1360" s="37">
        <f ca="1">IFERROR(OFFSET('Maximum minutes'!$C$1,T1360+1,-1+MATCH(G1360,OFFSET('Maximum minutes'!$C$1,T1360-1,0,1,50),0)),0)</f>
        <v>0</v>
      </c>
      <c r="W1360" s="38">
        <f t="shared" ca="1" si="42"/>
        <v>0</v>
      </c>
    </row>
    <row r="1361" spans="1:23" s="36" customFormat="1" ht="18.75">
      <c r="A1361" s="34"/>
      <c r="B1361" s="39"/>
      <c r="C1361" s="39"/>
      <c r="D1361" s="35"/>
      <c r="E1361" s="40"/>
      <c r="F1361" s="39"/>
      <c r="G1361" s="39"/>
      <c r="H1361" s="39"/>
      <c r="I1361" s="34"/>
      <c r="J1361" s="34"/>
      <c r="K1361" s="34"/>
      <c r="L1361" s="34"/>
      <c r="M1361" s="43" t="str">
        <f ca="1">IFERROR(OFFSET('Maximum minutes'!$C$1,T1361,MATCH(IF(G1361&lt;&gt;"",G1361,F1361),OFFSET('Maximum minutes'!$C$1,T1361-1,0,1,U1361+1),0)-1)*IF(OR(ISNUMBER(J1361),J1361="sans examen"),1,0)*IF(W1361&lt;MinDate,1,0),"")</f>
        <v/>
      </c>
      <c r="N1361" s="36">
        <f t="shared" ca="1" si="43"/>
        <v>0</v>
      </c>
      <c r="O1361" s="36" t="e">
        <f ca="1">LEFT(OFFSET(Lists!$Q$2,MATCH(E1361,Lists!$R$3:$R$19,0),0),4)</f>
        <v>#N/A</v>
      </c>
      <c r="P1361" s="36" t="e">
        <f ca="1">MATCH(O1361,Lists!$S$2:$S$640,1)</f>
        <v>#N/A</v>
      </c>
      <c r="Q1361" s="36" t="e">
        <f ca="1">MATCH(LEFT(OFFSET(Lists!$Q$2,MATCH(E1361,Lists!$R$3:$R$19,0)+1,0),4),Lists!$S$3:$S$640,1)</f>
        <v>#N/A</v>
      </c>
      <c r="R1361" s="36" t="e">
        <f ca="1">LEFT(OFFSET(Lists!$S$2,P1361-1+MATCH(F1361,OFFSET(Lists!$T$3,P1361-1,0,Q1361-P1361+1),0),0),6)</f>
        <v>#N/A</v>
      </c>
      <c r="S1361" s="36" t="e">
        <f ca="1">VLOOKUP(R1361,Lists!B:D,3,FALSE)</f>
        <v>#N/A</v>
      </c>
      <c r="T1361" s="36" t="str">
        <f>IF(F1361&lt;&gt;"",MATCH(R1361,'Maximum minutes'!B:B,0),"")</f>
        <v/>
      </c>
      <c r="U1361" s="36">
        <f ca="1">IF(F1361&lt;&gt;"",COUNTA(OFFSET('Maximum minutes'!$C$1,'Annexe A1 Cours'!T1361,0,1,50)),0)</f>
        <v>0</v>
      </c>
      <c r="V1361" s="37">
        <f ca="1">IFERROR(OFFSET('Maximum minutes'!$C$1,T1361+1,-1+MATCH(G1361,OFFSET('Maximum minutes'!$C$1,T1361-1,0,1,50),0)),0)</f>
        <v>0</v>
      </c>
      <c r="W1361" s="38">
        <f t="shared" ca="1" si="42"/>
        <v>0</v>
      </c>
    </row>
    <row r="1362" spans="1:23" s="36" customFormat="1" ht="18.75">
      <c r="A1362" s="34"/>
      <c r="B1362" s="39"/>
      <c r="C1362" s="39"/>
      <c r="D1362" s="35"/>
      <c r="E1362" s="40"/>
      <c r="F1362" s="39"/>
      <c r="G1362" s="39"/>
      <c r="H1362" s="39"/>
      <c r="I1362" s="34"/>
      <c r="J1362" s="34"/>
      <c r="K1362" s="34"/>
      <c r="L1362" s="34"/>
      <c r="M1362" s="43" t="str">
        <f ca="1">IFERROR(OFFSET('Maximum minutes'!$C$1,T1362,MATCH(IF(G1362&lt;&gt;"",G1362,F1362),OFFSET('Maximum minutes'!$C$1,T1362-1,0,1,U1362+1),0)-1)*IF(OR(ISNUMBER(J1362),J1362="sans examen"),1,0)*IF(W1362&lt;MinDate,1,0),"")</f>
        <v/>
      </c>
      <c r="N1362" s="36">
        <f t="shared" ca="1" si="43"/>
        <v>0</v>
      </c>
      <c r="O1362" s="36" t="e">
        <f ca="1">LEFT(OFFSET(Lists!$Q$2,MATCH(E1362,Lists!$R$3:$R$19,0),0),4)</f>
        <v>#N/A</v>
      </c>
      <c r="P1362" s="36" t="e">
        <f ca="1">MATCH(O1362,Lists!$S$2:$S$640,1)</f>
        <v>#N/A</v>
      </c>
      <c r="Q1362" s="36" t="e">
        <f ca="1">MATCH(LEFT(OFFSET(Lists!$Q$2,MATCH(E1362,Lists!$R$3:$R$19,0)+1,0),4),Lists!$S$3:$S$640,1)</f>
        <v>#N/A</v>
      </c>
      <c r="R1362" s="36" t="e">
        <f ca="1">LEFT(OFFSET(Lists!$S$2,P1362-1+MATCH(F1362,OFFSET(Lists!$T$3,P1362-1,0,Q1362-P1362+1),0),0),6)</f>
        <v>#N/A</v>
      </c>
      <c r="S1362" s="36" t="e">
        <f ca="1">VLOOKUP(R1362,Lists!B:D,3,FALSE)</f>
        <v>#N/A</v>
      </c>
      <c r="T1362" s="36" t="str">
        <f>IF(F1362&lt;&gt;"",MATCH(R1362,'Maximum minutes'!B:B,0),"")</f>
        <v/>
      </c>
      <c r="U1362" s="36">
        <f ca="1">IF(F1362&lt;&gt;"",COUNTA(OFFSET('Maximum minutes'!$C$1,'Annexe A1 Cours'!T1362,0,1,50)),0)</f>
        <v>0</v>
      </c>
      <c r="V1362" s="37">
        <f ca="1">IFERROR(OFFSET('Maximum minutes'!$C$1,T1362+1,-1+MATCH(G1362,OFFSET('Maximum minutes'!$C$1,T1362-1,0,1,50),0)),0)</f>
        <v>0</v>
      </c>
      <c r="W1362" s="38">
        <f t="shared" ca="1" si="42"/>
        <v>0</v>
      </c>
    </row>
    <row r="1363" spans="1:23" s="36" customFormat="1" ht="18.75">
      <c r="A1363" s="34"/>
      <c r="B1363" s="39"/>
      <c r="C1363" s="39"/>
      <c r="D1363" s="35"/>
      <c r="E1363" s="40"/>
      <c r="F1363" s="39"/>
      <c r="G1363" s="39"/>
      <c r="H1363" s="39"/>
      <c r="I1363" s="34"/>
      <c r="J1363" s="34"/>
      <c r="K1363" s="34"/>
      <c r="L1363" s="34"/>
      <c r="M1363" s="43" t="str">
        <f ca="1">IFERROR(OFFSET('Maximum minutes'!$C$1,T1363,MATCH(IF(G1363&lt;&gt;"",G1363,F1363),OFFSET('Maximum minutes'!$C$1,T1363-1,0,1,U1363+1),0)-1)*IF(OR(ISNUMBER(J1363),J1363="sans examen"),1,0)*IF(W1363&lt;MinDate,1,0),"")</f>
        <v/>
      </c>
      <c r="N1363" s="36">
        <f t="shared" ca="1" si="43"/>
        <v>0</v>
      </c>
      <c r="O1363" s="36" t="e">
        <f ca="1">LEFT(OFFSET(Lists!$Q$2,MATCH(E1363,Lists!$R$3:$R$19,0),0),4)</f>
        <v>#N/A</v>
      </c>
      <c r="P1363" s="36" t="e">
        <f ca="1">MATCH(O1363,Lists!$S$2:$S$640,1)</f>
        <v>#N/A</v>
      </c>
      <c r="Q1363" s="36" t="e">
        <f ca="1">MATCH(LEFT(OFFSET(Lists!$Q$2,MATCH(E1363,Lists!$R$3:$R$19,0)+1,0),4),Lists!$S$3:$S$640,1)</f>
        <v>#N/A</v>
      </c>
      <c r="R1363" s="36" t="e">
        <f ca="1">LEFT(OFFSET(Lists!$S$2,P1363-1+MATCH(F1363,OFFSET(Lists!$T$3,P1363-1,0,Q1363-P1363+1),0),0),6)</f>
        <v>#N/A</v>
      </c>
      <c r="S1363" s="36" t="e">
        <f ca="1">VLOOKUP(R1363,Lists!B:D,3,FALSE)</f>
        <v>#N/A</v>
      </c>
      <c r="T1363" s="36" t="str">
        <f>IF(F1363&lt;&gt;"",MATCH(R1363,'Maximum minutes'!B:B,0),"")</f>
        <v/>
      </c>
      <c r="U1363" s="36">
        <f ca="1">IF(F1363&lt;&gt;"",COUNTA(OFFSET('Maximum minutes'!$C$1,'Annexe A1 Cours'!T1363,0,1,50)),0)</f>
        <v>0</v>
      </c>
      <c r="V1363" s="37">
        <f ca="1">IFERROR(OFFSET('Maximum minutes'!$C$1,T1363+1,-1+MATCH(G1363,OFFSET('Maximum minutes'!$C$1,T1363-1,0,1,50),0)),0)</f>
        <v>0</v>
      </c>
      <c r="W1363" s="38">
        <f t="shared" ca="1" si="42"/>
        <v>0</v>
      </c>
    </row>
    <row r="1364" spans="1:23" s="36" customFormat="1" ht="18.75">
      <c r="A1364" s="34"/>
      <c r="B1364" s="39"/>
      <c r="C1364" s="39"/>
      <c r="D1364" s="35"/>
      <c r="E1364" s="40"/>
      <c r="F1364" s="39"/>
      <c r="G1364" s="39"/>
      <c r="H1364" s="39"/>
      <c r="I1364" s="34"/>
      <c r="J1364" s="34"/>
      <c r="K1364" s="34"/>
      <c r="L1364" s="34"/>
      <c r="M1364" s="43" t="str">
        <f ca="1">IFERROR(OFFSET('Maximum minutes'!$C$1,T1364,MATCH(IF(G1364&lt;&gt;"",G1364,F1364),OFFSET('Maximum minutes'!$C$1,T1364-1,0,1,U1364+1),0)-1)*IF(OR(ISNUMBER(J1364),J1364="sans examen"),1,0)*IF(W1364&lt;MinDate,1,0),"")</f>
        <v/>
      </c>
      <c r="N1364" s="36">
        <f t="shared" ca="1" si="43"/>
        <v>0</v>
      </c>
      <c r="O1364" s="36" t="e">
        <f ca="1">LEFT(OFFSET(Lists!$Q$2,MATCH(E1364,Lists!$R$3:$R$19,0),0),4)</f>
        <v>#N/A</v>
      </c>
      <c r="P1364" s="36" t="e">
        <f ca="1">MATCH(O1364,Lists!$S$2:$S$640,1)</f>
        <v>#N/A</v>
      </c>
      <c r="Q1364" s="36" t="e">
        <f ca="1">MATCH(LEFT(OFFSET(Lists!$Q$2,MATCH(E1364,Lists!$R$3:$R$19,0)+1,0),4),Lists!$S$3:$S$640,1)</f>
        <v>#N/A</v>
      </c>
      <c r="R1364" s="36" t="e">
        <f ca="1">LEFT(OFFSET(Lists!$S$2,P1364-1+MATCH(F1364,OFFSET(Lists!$T$3,P1364-1,0,Q1364-P1364+1),0),0),6)</f>
        <v>#N/A</v>
      </c>
      <c r="S1364" s="36" t="e">
        <f ca="1">VLOOKUP(R1364,Lists!B:D,3,FALSE)</f>
        <v>#N/A</v>
      </c>
      <c r="T1364" s="36" t="str">
        <f>IF(F1364&lt;&gt;"",MATCH(R1364,'Maximum minutes'!B:B,0),"")</f>
        <v/>
      </c>
      <c r="U1364" s="36">
        <f ca="1">IF(F1364&lt;&gt;"",COUNTA(OFFSET('Maximum minutes'!$C$1,'Annexe A1 Cours'!T1364,0,1,50)),0)</f>
        <v>0</v>
      </c>
      <c r="V1364" s="37">
        <f ca="1">IFERROR(OFFSET('Maximum minutes'!$C$1,T1364+1,-1+MATCH(G1364,OFFSET('Maximum minutes'!$C$1,T1364-1,0,1,50),0)),0)</f>
        <v>0</v>
      </c>
      <c r="W1364" s="38">
        <f t="shared" ca="1" si="42"/>
        <v>0</v>
      </c>
    </row>
    <row r="1365" spans="1:23" s="36" customFormat="1" ht="18.75">
      <c r="A1365" s="34"/>
      <c r="B1365" s="39"/>
      <c r="C1365" s="39"/>
      <c r="D1365" s="35"/>
      <c r="E1365" s="40"/>
      <c r="F1365" s="39"/>
      <c r="G1365" s="39"/>
      <c r="H1365" s="39"/>
      <c r="I1365" s="34"/>
      <c r="J1365" s="34"/>
      <c r="K1365" s="34"/>
      <c r="L1365" s="34"/>
      <c r="M1365" s="43" t="str">
        <f ca="1">IFERROR(OFFSET('Maximum minutes'!$C$1,T1365,MATCH(IF(G1365&lt;&gt;"",G1365,F1365),OFFSET('Maximum minutes'!$C$1,T1365-1,0,1,U1365+1),0)-1)*IF(OR(ISNUMBER(J1365),J1365="sans examen"),1,0)*IF(W1365&lt;MinDate,1,0),"")</f>
        <v/>
      </c>
      <c r="N1365" s="36">
        <f t="shared" ca="1" si="43"/>
        <v>0</v>
      </c>
      <c r="O1365" s="36" t="e">
        <f ca="1">LEFT(OFFSET(Lists!$Q$2,MATCH(E1365,Lists!$R$3:$R$19,0),0),4)</f>
        <v>#N/A</v>
      </c>
      <c r="P1365" s="36" t="e">
        <f ca="1">MATCH(O1365,Lists!$S$2:$S$640,1)</f>
        <v>#N/A</v>
      </c>
      <c r="Q1365" s="36" t="e">
        <f ca="1">MATCH(LEFT(OFFSET(Lists!$Q$2,MATCH(E1365,Lists!$R$3:$R$19,0)+1,0),4),Lists!$S$3:$S$640,1)</f>
        <v>#N/A</v>
      </c>
      <c r="R1365" s="36" t="e">
        <f ca="1">LEFT(OFFSET(Lists!$S$2,P1365-1+MATCH(F1365,OFFSET(Lists!$T$3,P1365-1,0,Q1365-P1365+1),0),0),6)</f>
        <v>#N/A</v>
      </c>
      <c r="S1365" s="36" t="e">
        <f ca="1">VLOOKUP(R1365,Lists!B:D,3,FALSE)</f>
        <v>#N/A</v>
      </c>
      <c r="T1365" s="36" t="str">
        <f>IF(F1365&lt;&gt;"",MATCH(R1365,'Maximum minutes'!B:B,0),"")</f>
        <v/>
      </c>
      <c r="U1365" s="36">
        <f ca="1">IF(F1365&lt;&gt;"",COUNTA(OFFSET('Maximum minutes'!$C$1,'Annexe A1 Cours'!T1365,0,1,50)),0)</f>
        <v>0</v>
      </c>
      <c r="V1365" s="37">
        <f ca="1">IFERROR(OFFSET('Maximum minutes'!$C$1,T1365+1,-1+MATCH(G1365,OFFSET('Maximum minutes'!$C$1,T1365-1,0,1,50),0)),0)</f>
        <v>0</v>
      </c>
      <c r="W1365" s="38">
        <f t="shared" ca="1" si="42"/>
        <v>0</v>
      </c>
    </row>
    <row r="1366" spans="1:23" s="36" customFormat="1" ht="18.75">
      <c r="A1366" s="34"/>
      <c r="B1366" s="39"/>
      <c r="C1366" s="39"/>
      <c r="D1366" s="35"/>
      <c r="E1366" s="40"/>
      <c r="F1366" s="39"/>
      <c r="G1366" s="39"/>
      <c r="H1366" s="39"/>
      <c r="I1366" s="34"/>
      <c r="J1366" s="34"/>
      <c r="K1366" s="34"/>
      <c r="L1366" s="34"/>
      <c r="M1366" s="43" t="str">
        <f ca="1">IFERROR(OFFSET('Maximum minutes'!$C$1,T1366,MATCH(IF(G1366&lt;&gt;"",G1366,F1366),OFFSET('Maximum minutes'!$C$1,T1366-1,0,1,U1366+1),0)-1)*IF(OR(ISNUMBER(J1366),J1366="sans examen"),1,0)*IF(W1366&lt;MinDate,1,0),"")</f>
        <v/>
      </c>
      <c r="N1366" s="36">
        <f t="shared" ca="1" si="43"/>
        <v>0</v>
      </c>
      <c r="O1366" s="36" t="e">
        <f ca="1">LEFT(OFFSET(Lists!$Q$2,MATCH(E1366,Lists!$R$3:$R$19,0),0),4)</f>
        <v>#N/A</v>
      </c>
      <c r="P1366" s="36" t="e">
        <f ca="1">MATCH(O1366,Lists!$S$2:$S$640,1)</f>
        <v>#N/A</v>
      </c>
      <c r="Q1366" s="36" t="e">
        <f ca="1">MATCH(LEFT(OFFSET(Lists!$Q$2,MATCH(E1366,Lists!$R$3:$R$19,0)+1,0),4),Lists!$S$3:$S$640,1)</f>
        <v>#N/A</v>
      </c>
      <c r="R1366" s="36" t="e">
        <f ca="1">LEFT(OFFSET(Lists!$S$2,P1366-1+MATCH(F1366,OFFSET(Lists!$T$3,P1366-1,0,Q1366-P1366+1),0),0),6)</f>
        <v>#N/A</v>
      </c>
      <c r="S1366" s="36" t="e">
        <f ca="1">VLOOKUP(R1366,Lists!B:D,3,FALSE)</f>
        <v>#N/A</v>
      </c>
      <c r="T1366" s="36" t="str">
        <f>IF(F1366&lt;&gt;"",MATCH(R1366,'Maximum minutes'!B:B,0),"")</f>
        <v/>
      </c>
      <c r="U1366" s="36">
        <f ca="1">IF(F1366&lt;&gt;"",COUNTA(OFFSET('Maximum minutes'!$C$1,'Annexe A1 Cours'!T1366,0,1,50)),0)</f>
        <v>0</v>
      </c>
      <c r="V1366" s="37">
        <f ca="1">IFERROR(OFFSET('Maximum minutes'!$C$1,T1366+1,-1+MATCH(G1366,OFFSET('Maximum minutes'!$C$1,T1366-1,0,1,50),0)),0)</f>
        <v>0</v>
      </c>
      <c r="W1366" s="38">
        <f t="shared" ca="1" si="42"/>
        <v>0</v>
      </c>
    </row>
    <row r="1367" spans="1:23" s="36" customFormat="1" ht="18.75">
      <c r="A1367" s="34"/>
      <c r="B1367" s="39"/>
      <c r="C1367" s="39"/>
      <c r="D1367" s="35"/>
      <c r="E1367" s="40"/>
      <c r="F1367" s="39"/>
      <c r="G1367" s="39"/>
      <c r="H1367" s="39"/>
      <c r="I1367" s="34"/>
      <c r="J1367" s="34"/>
      <c r="K1367" s="34"/>
      <c r="L1367" s="34"/>
      <c r="M1367" s="43" t="str">
        <f ca="1">IFERROR(OFFSET('Maximum minutes'!$C$1,T1367,MATCH(IF(G1367&lt;&gt;"",G1367,F1367),OFFSET('Maximum minutes'!$C$1,T1367-1,0,1,U1367+1),0)-1)*IF(OR(ISNUMBER(J1367),J1367="sans examen"),1,0)*IF(W1367&lt;MinDate,1,0),"")</f>
        <v/>
      </c>
      <c r="N1367" s="36">
        <f t="shared" ca="1" si="43"/>
        <v>0</v>
      </c>
      <c r="O1367" s="36" t="e">
        <f ca="1">LEFT(OFFSET(Lists!$Q$2,MATCH(E1367,Lists!$R$3:$R$19,0),0),4)</f>
        <v>#N/A</v>
      </c>
      <c r="P1367" s="36" t="e">
        <f ca="1">MATCH(O1367,Lists!$S$2:$S$640,1)</f>
        <v>#N/A</v>
      </c>
      <c r="Q1367" s="36" t="e">
        <f ca="1">MATCH(LEFT(OFFSET(Lists!$Q$2,MATCH(E1367,Lists!$R$3:$R$19,0)+1,0),4),Lists!$S$3:$S$640,1)</f>
        <v>#N/A</v>
      </c>
      <c r="R1367" s="36" t="e">
        <f ca="1">LEFT(OFFSET(Lists!$S$2,P1367-1+MATCH(F1367,OFFSET(Lists!$T$3,P1367-1,0,Q1367-P1367+1),0),0),6)</f>
        <v>#N/A</v>
      </c>
      <c r="S1367" s="36" t="e">
        <f ca="1">VLOOKUP(R1367,Lists!B:D,3,FALSE)</f>
        <v>#N/A</v>
      </c>
      <c r="T1367" s="36" t="str">
        <f>IF(F1367&lt;&gt;"",MATCH(R1367,'Maximum minutes'!B:B,0),"")</f>
        <v/>
      </c>
      <c r="U1367" s="36">
        <f ca="1">IF(F1367&lt;&gt;"",COUNTA(OFFSET('Maximum minutes'!$C$1,'Annexe A1 Cours'!T1367,0,1,50)),0)</f>
        <v>0</v>
      </c>
      <c r="V1367" s="37">
        <f ca="1">IFERROR(OFFSET('Maximum minutes'!$C$1,T1367+1,-1+MATCH(G1367,OFFSET('Maximum minutes'!$C$1,T1367-1,0,1,50),0)),0)</f>
        <v>0</v>
      </c>
      <c r="W1367" s="38">
        <f t="shared" ca="1" si="42"/>
        <v>0</v>
      </c>
    </row>
    <row r="1368" spans="1:23" s="36" customFormat="1" ht="18.75">
      <c r="A1368" s="34"/>
      <c r="B1368" s="39"/>
      <c r="C1368" s="39"/>
      <c r="D1368" s="35"/>
      <c r="E1368" s="40"/>
      <c r="F1368" s="39"/>
      <c r="G1368" s="39"/>
      <c r="H1368" s="39"/>
      <c r="I1368" s="34"/>
      <c r="J1368" s="34"/>
      <c r="K1368" s="34"/>
      <c r="L1368" s="34"/>
      <c r="M1368" s="43" t="str">
        <f ca="1">IFERROR(OFFSET('Maximum minutes'!$C$1,T1368,MATCH(IF(G1368&lt;&gt;"",G1368,F1368),OFFSET('Maximum minutes'!$C$1,T1368-1,0,1,U1368+1),0)-1)*IF(OR(ISNUMBER(J1368),J1368="sans examen"),1,0)*IF(W1368&lt;MinDate,1,0),"")</f>
        <v/>
      </c>
      <c r="N1368" s="36">
        <f t="shared" ca="1" si="43"/>
        <v>0</v>
      </c>
      <c r="O1368" s="36" t="e">
        <f ca="1">LEFT(OFFSET(Lists!$Q$2,MATCH(E1368,Lists!$R$3:$R$19,0),0),4)</f>
        <v>#N/A</v>
      </c>
      <c r="P1368" s="36" t="e">
        <f ca="1">MATCH(O1368,Lists!$S$2:$S$640,1)</f>
        <v>#N/A</v>
      </c>
      <c r="Q1368" s="36" t="e">
        <f ca="1">MATCH(LEFT(OFFSET(Lists!$Q$2,MATCH(E1368,Lists!$R$3:$R$19,0)+1,0),4),Lists!$S$3:$S$640,1)</f>
        <v>#N/A</v>
      </c>
      <c r="R1368" s="36" t="e">
        <f ca="1">LEFT(OFFSET(Lists!$S$2,P1368-1+MATCH(F1368,OFFSET(Lists!$T$3,P1368-1,0,Q1368-P1368+1),0),0),6)</f>
        <v>#N/A</v>
      </c>
      <c r="S1368" s="36" t="e">
        <f ca="1">VLOOKUP(R1368,Lists!B:D,3,FALSE)</f>
        <v>#N/A</v>
      </c>
      <c r="T1368" s="36" t="str">
        <f>IF(F1368&lt;&gt;"",MATCH(R1368,'Maximum minutes'!B:B,0),"")</f>
        <v/>
      </c>
      <c r="U1368" s="36">
        <f ca="1">IF(F1368&lt;&gt;"",COUNTA(OFFSET('Maximum minutes'!$C$1,'Annexe A1 Cours'!T1368,0,1,50)),0)</f>
        <v>0</v>
      </c>
      <c r="V1368" s="37">
        <f ca="1">IFERROR(OFFSET('Maximum minutes'!$C$1,T1368+1,-1+MATCH(G1368,OFFSET('Maximum minutes'!$C$1,T1368-1,0,1,50),0)),0)</f>
        <v>0</v>
      </c>
      <c r="W1368" s="38">
        <f t="shared" ca="1" si="42"/>
        <v>0</v>
      </c>
    </row>
    <row r="1369" spans="1:23" s="36" customFormat="1" ht="18.75">
      <c r="A1369" s="34"/>
      <c r="B1369" s="39"/>
      <c r="C1369" s="39"/>
      <c r="D1369" s="35"/>
      <c r="E1369" s="40"/>
      <c r="F1369" s="39"/>
      <c r="G1369" s="39"/>
      <c r="H1369" s="39"/>
      <c r="I1369" s="34"/>
      <c r="J1369" s="34"/>
      <c r="K1369" s="34"/>
      <c r="L1369" s="34"/>
      <c r="M1369" s="43" t="str">
        <f ca="1">IFERROR(OFFSET('Maximum minutes'!$C$1,T1369,MATCH(IF(G1369&lt;&gt;"",G1369,F1369),OFFSET('Maximum minutes'!$C$1,T1369-1,0,1,U1369+1),0)-1)*IF(OR(ISNUMBER(J1369),J1369="sans examen"),1,0)*IF(W1369&lt;MinDate,1,0),"")</f>
        <v/>
      </c>
      <c r="N1369" s="36">
        <f t="shared" ca="1" si="43"/>
        <v>0</v>
      </c>
      <c r="O1369" s="36" t="e">
        <f ca="1">LEFT(OFFSET(Lists!$Q$2,MATCH(E1369,Lists!$R$3:$R$19,0),0),4)</f>
        <v>#N/A</v>
      </c>
      <c r="P1369" s="36" t="e">
        <f ca="1">MATCH(O1369,Lists!$S$2:$S$640,1)</f>
        <v>#N/A</v>
      </c>
      <c r="Q1369" s="36" t="e">
        <f ca="1">MATCH(LEFT(OFFSET(Lists!$Q$2,MATCH(E1369,Lists!$R$3:$R$19,0)+1,0),4),Lists!$S$3:$S$640,1)</f>
        <v>#N/A</v>
      </c>
      <c r="R1369" s="36" t="e">
        <f ca="1">LEFT(OFFSET(Lists!$S$2,P1369-1+MATCH(F1369,OFFSET(Lists!$T$3,P1369-1,0,Q1369-P1369+1),0),0),6)</f>
        <v>#N/A</v>
      </c>
      <c r="S1369" s="36" t="e">
        <f ca="1">VLOOKUP(R1369,Lists!B:D,3,FALSE)</f>
        <v>#N/A</v>
      </c>
      <c r="T1369" s="36" t="str">
        <f>IF(F1369&lt;&gt;"",MATCH(R1369,'Maximum minutes'!B:B,0),"")</f>
        <v/>
      </c>
      <c r="U1369" s="36">
        <f ca="1">IF(F1369&lt;&gt;"",COUNTA(OFFSET('Maximum minutes'!$C$1,'Annexe A1 Cours'!T1369,0,1,50)),0)</f>
        <v>0</v>
      </c>
      <c r="V1369" s="37">
        <f ca="1">IFERROR(OFFSET('Maximum minutes'!$C$1,T1369+1,-1+MATCH(G1369,OFFSET('Maximum minutes'!$C$1,T1369-1,0,1,50),0)),0)</f>
        <v>0</v>
      </c>
      <c r="W1369" s="38">
        <f t="shared" ca="1" si="42"/>
        <v>0</v>
      </c>
    </row>
    <row r="1370" spans="1:23" s="36" customFormat="1" ht="18.75">
      <c r="A1370" s="34"/>
      <c r="B1370" s="39"/>
      <c r="C1370" s="39"/>
      <c r="D1370" s="35"/>
      <c r="E1370" s="40"/>
      <c r="F1370" s="39"/>
      <c r="G1370" s="39"/>
      <c r="H1370" s="39"/>
      <c r="I1370" s="34"/>
      <c r="J1370" s="34"/>
      <c r="K1370" s="34"/>
      <c r="L1370" s="34"/>
      <c r="M1370" s="43" t="str">
        <f ca="1">IFERROR(OFFSET('Maximum minutes'!$C$1,T1370,MATCH(IF(G1370&lt;&gt;"",G1370,F1370),OFFSET('Maximum minutes'!$C$1,T1370-1,0,1,U1370+1),0)-1)*IF(OR(ISNUMBER(J1370),J1370="sans examen"),1,0)*IF(W1370&lt;MinDate,1,0),"")</f>
        <v/>
      </c>
      <c r="N1370" s="36">
        <f t="shared" ca="1" si="43"/>
        <v>0</v>
      </c>
      <c r="O1370" s="36" t="e">
        <f ca="1">LEFT(OFFSET(Lists!$Q$2,MATCH(E1370,Lists!$R$3:$R$19,0),0),4)</f>
        <v>#N/A</v>
      </c>
      <c r="P1370" s="36" t="e">
        <f ca="1">MATCH(O1370,Lists!$S$2:$S$640,1)</f>
        <v>#N/A</v>
      </c>
      <c r="Q1370" s="36" t="e">
        <f ca="1">MATCH(LEFT(OFFSET(Lists!$Q$2,MATCH(E1370,Lists!$R$3:$R$19,0)+1,0),4),Lists!$S$3:$S$640,1)</f>
        <v>#N/A</v>
      </c>
      <c r="R1370" s="36" t="e">
        <f ca="1">LEFT(OFFSET(Lists!$S$2,P1370-1+MATCH(F1370,OFFSET(Lists!$T$3,P1370-1,0,Q1370-P1370+1),0),0),6)</f>
        <v>#N/A</v>
      </c>
      <c r="S1370" s="36" t="e">
        <f ca="1">VLOOKUP(R1370,Lists!B:D,3,FALSE)</f>
        <v>#N/A</v>
      </c>
      <c r="T1370" s="36" t="str">
        <f>IF(F1370&lt;&gt;"",MATCH(R1370,'Maximum minutes'!B:B,0),"")</f>
        <v/>
      </c>
      <c r="U1370" s="36">
        <f ca="1">IF(F1370&lt;&gt;"",COUNTA(OFFSET('Maximum minutes'!$C$1,'Annexe A1 Cours'!T1370,0,1,50)),0)</f>
        <v>0</v>
      </c>
      <c r="V1370" s="37">
        <f ca="1">IFERROR(OFFSET('Maximum minutes'!$C$1,T1370+1,-1+MATCH(G1370,OFFSET('Maximum minutes'!$C$1,T1370-1,0,1,50),0)),0)</f>
        <v>0</v>
      </c>
      <c r="W1370" s="38">
        <f t="shared" ca="1" si="42"/>
        <v>0</v>
      </c>
    </row>
    <row r="1371" spans="1:23" s="36" customFormat="1" ht="18.75">
      <c r="A1371" s="34"/>
      <c r="B1371" s="39"/>
      <c r="C1371" s="39"/>
      <c r="D1371" s="35"/>
      <c r="E1371" s="40"/>
      <c r="F1371" s="39"/>
      <c r="G1371" s="39"/>
      <c r="H1371" s="39"/>
      <c r="I1371" s="34"/>
      <c r="J1371" s="34"/>
      <c r="K1371" s="34"/>
      <c r="L1371" s="34"/>
      <c r="M1371" s="43" t="str">
        <f ca="1">IFERROR(OFFSET('Maximum minutes'!$C$1,T1371,MATCH(IF(G1371&lt;&gt;"",G1371,F1371),OFFSET('Maximum minutes'!$C$1,T1371-1,0,1,U1371+1),0)-1)*IF(OR(ISNUMBER(J1371),J1371="sans examen"),1,0)*IF(W1371&lt;MinDate,1,0),"")</f>
        <v/>
      </c>
      <c r="N1371" s="36">
        <f t="shared" ca="1" si="43"/>
        <v>0</v>
      </c>
      <c r="O1371" s="36" t="e">
        <f ca="1">LEFT(OFFSET(Lists!$Q$2,MATCH(E1371,Lists!$R$3:$R$19,0),0),4)</f>
        <v>#N/A</v>
      </c>
      <c r="P1371" s="36" t="e">
        <f ca="1">MATCH(O1371,Lists!$S$2:$S$640,1)</f>
        <v>#N/A</v>
      </c>
      <c r="Q1371" s="36" t="e">
        <f ca="1">MATCH(LEFT(OFFSET(Lists!$Q$2,MATCH(E1371,Lists!$R$3:$R$19,0)+1,0),4),Lists!$S$3:$S$640,1)</f>
        <v>#N/A</v>
      </c>
      <c r="R1371" s="36" t="e">
        <f ca="1">LEFT(OFFSET(Lists!$S$2,P1371-1+MATCH(F1371,OFFSET(Lists!$T$3,P1371-1,0,Q1371-P1371+1),0),0),6)</f>
        <v>#N/A</v>
      </c>
      <c r="S1371" s="36" t="e">
        <f ca="1">VLOOKUP(R1371,Lists!B:D,3,FALSE)</f>
        <v>#N/A</v>
      </c>
      <c r="T1371" s="36" t="str">
        <f>IF(F1371&lt;&gt;"",MATCH(R1371,'Maximum minutes'!B:B,0),"")</f>
        <v/>
      </c>
      <c r="U1371" s="36">
        <f ca="1">IF(F1371&lt;&gt;"",COUNTA(OFFSET('Maximum minutes'!$C$1,'Annexe A1 Cours'!T1371,0,1,50)),0)</f>
        <v>0</v>
      </c>
      <c r="V1371" s="37">
        <f ca="1">IFERROR(OFFSET('Maximum minutes'!$C$1,T1371+1,-1+MATCH(G1371,OFFSET('Maximum minutes'!$C$1,T1371-1,0,1,50),0)),0)</f>
        <v>0</v>
      </c>
      <c r="W1371" s="38">
        <f t="shared" ca="1" si="42"/>
        <v>0</v>
      </c>
    </row>
    <row r="1372" spans="1:23" s="36" customFormat="1" ht="18.75">
      <c r="A1372" s="34"/>
      <c r="B1372" s="39"/>
      <c r="C1372" s="39"/>
      <c r="D1372" s="35"/>
      <c r="E1372" s="40"/>
      <c r="F1372" s="39"/>
      <c r="G1372" s="39"/>
      <c r="H1372" s="39"/>
      <c r="I1372" s="34"/>
      <c r="J1372" s="34"/>
      <c r="K1372" s="34"/>
      <c r="L1372" s="34"/>
      <c r="M1372" s="43" t="str">
        <f ca="1">IFERROR(OFFSET('Maximum minutes'!$C$1,T1372,MATCH(IF(G1372&lt;&gt;"",G1372,F1372),OFFSET('Maximum minutes'!$C$1,T1372-1,0,1,U1372+1),0)-1)*IF(OR(ISNUMBER(J1372),J1372="sans examen"),1,0)*IF(W1372&lt;MinDate,1,0),"")</f>
        <v/>
      </c>
      <c r="N1372" s="36">
        <f t="shared" ca="1" si="43"/>
        <v>0</v>
      </c>
      <c r="O1372" s="36" t="e">
        <f ca="1">LEFT(OFFSET(Lists!$Q$2,MATCH(E1372,Lists!$R$3:$R$19,0),0),4)</f>
        <v>#N/A</v>
      </c>
      <c r="P1372" s="36" t="e">
        <f ca="1">MATCH(O1372,Lists!$S$2:$S$640,1)</f>
        <v>#N/A</v>
      </c>
      <c r="Q1372" s="36" t="e">
        <f ca="1">MATCH(LEFT(OFFSET(Lists!$Q$2,MATCH(E1372,Lists!$R$3:$R$19,0)+1,0),4),Lists!$S$3:$S$640,1)</f>
        <v>#N/A</v>
      </c>
      <c r="R1372" s="36" t="e">
        <f ca="1">LEFT(OFFSET(Lists!$S$2,P1372-1+MATCH(F1372,OFFSET(Lists!$T$3,P1372-1,0,Q1372-P1372+1),0),0),6)</f>
        <v>#N/A</v>
      </c>
      <c r="S1372" s="36" t="e">
        <f ca="1">VLOOKUP(R1372,Lists!B:D,3,FALSE)</f>
        <v>#N/A</v>
      </c>
      <c r="T1372" s="36" t="str">
        <f>IF(F1372&lt;&gt;"",MATCH(R1372,'Maximum minutes'!B:B,0),"")</f>
        <v/>
      </c>
      <c r="U1372" s="36">
        <f ca="1">IF(F1372&lt;&gt;"",COUNTA(OFFSET('Maximum minutes'!$C$1,'Annexe A1 Cours'!T1372,0,1,50)),0)</f>
        <v>0</v>
      </c>
      <c r="V1372" s="37">
        <f ca="1">IFERROR(OFFSET('Maximum minutes'!$C$1,T1372+1,-1+MATCH(G1372,OFFSET('Maximum minutes'!$C$1,T1372-1,0,1,50),0)),0)</f>
        <v>0</v>
      </c>
      <c r="W1372" s="38">
        <f t="shared" ca="1" si="42"/>
        <v>0</v>
      </c>
    </row>
    <row r="1373" spans="1:23" s="36" customFormat="1" ht="18.75">
      <c r="A1373" s="34"/>
      <c r="B1373" s="39"/>
      <c r="C1373" s="39"/>
      <c r="D1373" s="35"/>
      <c r="E1373" s="40"/>
      <c r="F1373" s="39"/>
      <c r="G1373" s="39"/>
      <c r="H1373" s="39"/>
      <c r="I1373" s="34"/>
      <c r="J1373" s="34"/>
      <c r="K1373" s="34"/>
      <c r="L1373" s="34"/>
      <c r="M1373" s="43" t="str">
        <f ca="1">IFERROR(OFFSET('Maximum minutes'!$C$1,T1373,MATCH(IF(G1373&lt;&gt;"",G1373,F1373),OFFSET('Maximum minutes'!$C$1,T1373-1,0,1,U1373+1),0)-1)*IF(OR(ISNUMBER(J1373),J1373="sans examen"),1,0)*IF(W1373&lt;MinDate,1,0),"")</f>
        <v/>
      </c>
      <c r="N1373" s="36">
        <f t="shared" ca="1" si="43"/>
        <v>0</v>
      </c>
      <c r="O1373" s="36" t="e">
        <f ca="1">LEFT(OFFSET(Lists!$Q$2,MATCH(E1373,Lists!$R$3:$R$19,0),0),4)</f>
        <v>#N/A</v>
      </c>
      <c r="P1373" s="36" t="e">
        <f ca="1">MATCH(O1373,Lists!$S$2:$S$640,1)</f>
        <v>#N/A</v>
      </c>
      <c r="Q1373" s="36" t="e">
        <f ca="1">MATCH(LEFT(OFFSET(Lists!$Q$2,MATCH(E1373,Lists!$R$3:$R$19,0)+1,0),4),Lists!$S$3:$S$640,1)</f>
        <v>#N/A</v>
      </c>
      <c r="R1373" s="36" t="e">
        <f ca="1">LEFT(OFFSET(Lists!$S$2,P1373-1+MATCH(F1373,OFFSET(Lists!$T$3,P1373-1,0,Q1373-P1373+1),0),0),6)</f>
        <v>#N/A</v>
      </c>
      <c r="S1373" s="36" t="e">
        <f ca="1">VLOOKUP(R1373,Lists!B:D,3,FALSE)</f>
        <v>#N/A</v>
      </c>
      <c r="T1373" s="36" t="str">
        <f>IF(F1373&lt;&gt;"",MATCH(R1373,'Maximum minutes'!B:B,0),"")</f>
        <v/>
      </c>
      <c r="U1373" s="36">
        <f ca="1">IF(F1373&lt;&gt;"",COUNTA(OFFSET('Maximum minutes'!$C$1,'Annexe A1 Cours'!T1373,0,1,50)),0)</f>
        <v>0</v>
      </c>
      <c r="V1373" s="37">
        <f ca="1">IFERROR(OFFSET('Maximum minutes'!$C$1,T1373+1,-1+MATCH(G1373,OFFSET('Maximum minutes'!$C$1,T1373-1,0,1,50),0)),0)</f>
        <v>0</v>
      </c>
      <c r="W1373" s="38">
        <f t="shared" ca="1" si="42"/>
        <v>0</v>
      </c>
    </row>
    <row r="1374" spans="1:23" s="36" customFormat="1" ht="18.75">
      <c r="A1374" s="34"/>
      <c r="B1374" s="39"/>
      <c r="C1374" s="39"/>
      <c r="D1374" s="35"/>
      <c r="E1374" s="40"/>
      <c r="F1374" s="39"/>
      <c r="G1374" s="39"/>
      <c r="H1374" s="39"/>
      <c r="I1374" s="34"/>
      <c r="J1374" s="34"/>
      <c r="K1374" s="34"/>
      <c r="L1374" s="34"/>
      <c r="M1374" s="43" t="str">
        <f ca="1">IFERROR(OFFSET('Maximum minutes'!$C$1,T1374,MATCH(IF(G1374&lt;&gt;"",G1374,F1374),OFFSET('Maximum minutes'!$C$1,T1374-1,0,1,U1374+1),0)-1)*IF(OR(ISNUMBER(J1374),J1374="sans examen"),1,0)*IF(W1374&lt;MinDate,1,0),"")</f>
        <v/>
      </c>
      <c r="N1374" s="36">
        <f t="shared" ca="1" si="43"/>
        <v>0</v>
      </c>
      <c r="O1374" s="36" t="e">
        <f ca="1">LEFT(OFFSET(Lists!$Q$2,MATCH(E1374,Lists!$R$3:$R$19,0),0),4)</f>
        <v>#N/A</v>
      </c>
      <c r="P1374" s="36" t="e">
        <f ca="1">MATCH(O1374,Lists!$S$2:$S$640,1)</f>
        <v>#N/A</v>
      </c>
      <c r="Q1374" s="36" t="e">
        <f ca="1">MATCH(LEFT(OFFSET(Lists!$Q$2,MATCH(E1374,Lists!$R$3:$R$19,0)+1,0),4),Lists!$S$3:$S$640,1)</f>
        <v>#N/A</v>
      </c>
      <c r="R1374" s="36" t="e">
        <f ca="1">LEFT(OFFSET(Lists!$S$2,P1374-1+MATCH(F1374,OFFSET(Lists!$T$3,P1374-1,0,Q1374-P1374+1),0),0),6)</f>
        <v>#N/A</v>
      </c>
      <c r="S1374" s="36" t="e">
        <f ca="1">VLOOKUP(R1374,Lists!B:D,3,FALSE)</f>
        <v>#N/A</v>
      </c>
      <c r="T1374" s="36" t="str">
        <f>IF(F1374&lt;&gt;"",MATCH(R1374,'Maximum minutes'!B:B,0),"")</f>
        <v/>
      </c>
      <c r="U1374" s="36">
        <f ca="1">IF(F1374&lt;&gt;"",COUNTA(OFFSET('Maximum minutes'!$C$1,'Annexe A1 Cours'!T1374,0,1,50)),0)</f>
        <v>0</v>
      </c>
      <c r="V1374" s="37">
        <f ca="1">IFERROR(OFFSET('Maximum minutes'!$C$1,T1374+1,-1+MATCH(G1374,OFFSET('Maximum minutes'!$C$1,T1374-1,0,1,50),0)),0)</f>
        <v>0</v>
      </c>
      <c r="W1374" s="38">
        <f t="shared" ca="1" si="42"/>
        <v>0</v>
      </c>
    </row>
    <row r="1375" spans="1:23" s="36" customFormat="1" ht="18.75">
      <c r="A1375" s="34"/>
      <c r="B1375" s="39"/>
      <c r="C1375" s="39"/>
      <c r="D1375" s="35"/>
      <c r="E1375" s="40"/>
      <c r="F1375" s="39"/>
      <c r="G1375" s="39"/>
      <c r="H1375" s="39"/>
      <c r="I1375" s="34"/>
      <c r="J1375" s="34"/>
      <c r="K1375" s="34"/>
      <c r="L1375" s="34"/>
      <c r="M1375" s="43" t="str">
        <f ca="1">IFERROR(OFFSET('Maximum minutes'!$C$1,T1375,MATCH(IF(G1375&lt;&gt;"",G1375,F1375),OFFSET('Maximum minutes'!$C$1,T1375-1,0,1,U1375+1),0)-1)*IF(OR(ISNUMBER(J1375),J1375="sans examen"),1,0)*IF(W1375&lt;MinDate,1,0),"")</f>
        <v/>
      </c>
      <c r="N1375" s="36">
        <f t="shared" ca="1" si="43"/>
        <v>0</v>
      </c>
      <c r="O1375" s="36" t="e">
        <f ca="1">LEFT(OFFSET(Lists!$Q$2,MATCH(E1375,Lists!$R$3:$R$19,0),0),4)</f>
        <v>#N/A</v>
      </c>
      <c r="P1375" s="36" t="e">
        <f ca="1">MATCH(O1375,Lists!$S$2:$S$640,1)</f>
        <v>#N/A</v>
      </c>
      <c r="Q1375" s="36" t="e">
        <f ca="1">MATCH(LEFT(OFFSET(Lists!$Q$2,MATCH(E1375,Lists!$R$3:$R$19,0)+1,0),4),Lists!$S$3:$S$640,1)</f>
        <v>#N/A</v>
      </c>
      <c r="R1375" s="36" t="e">
        <f ca="1">LEFT(OFFSET(Lists!$S$2,P1375-1+MATCH(F1375,OFFSET(Lists!$T$3,P1375-1,0,Q1375-P1375+1),0),0),6)</f>
        <v>#N/A</v>
      </c>
      <c r="S1375" s="36" t="e">
        <f ca="1">VLOOKUP(R1375,Lists!B:D,3,FALSE)</f>
        <v>#N/A</v>
      </c>
      <c r="T1375" s="36" t="str">
        <f>IF(F1375&lt;&gt;"",MATCH(R1375,'Maximum minutes'!B:B,0),"")</f>
        <v/>
      </c>
      <c r="U1375" s="36">
        <f ca="1">IF(F1375&lt;&gt;"",COUNTA(OFFSET('Maximum minutes'!$C$1,'Annexe A1 Cours'!T1375,0,1,50)),0)</f>
        <v>0</v>
      </c>
      <c r="V1375" s="37">
        <f ca="1">IFERROR(OFFSET('Maximum minutes'!$C$1,T1375+1,-1+MATCH(G1375,OFFSET('Maximum minutes'!$C$1,T1375-1,0,1,50),0)),0)</f>
        <v>0</v>
      </c>
      <c r="W1375" s="38">
        <f t="shared" ca="1" si="42"/>
        <v>0</v>
      </c>
    </row>
    <row r="1376" spans="1:23" s="36" customFormat="1" ht="18.75">
      <c r="A1376" s="34"/>
      <c r="B1376" s="39"/>
      <c r="C1376" s="39"/>
      <c r="D1376" s="35"/>
      <c r="E1376" s="40"/>
      <c r="F1376" s="39"/>
      <c r="G1376" s="39"/>
      <c r="H1376" s="39"/>
      <c r="I1376" s="34"/>
      <c r="J1376" s="34"/>
      <c r="K1376" s="34"/>
      <c r="L1376" s="34"/>
      <c r="M1376" s="43" t="str">
        <f ca="1">IFERROR(OFFSET('Maximum minutes'!$C$1,T1376,MATCH(IF(G1376&lt;&gt;"",G1376,F1376),OFFSET('Maximum minutes'!$C$1,T1376-1,0,1,U1376+1),0)-1)*IF(OR(ISNUMBER(J1376),J1376="sans examen"),1,0)*IF(W1376&lt;MinDate,1,0),"")</f>
        <v/>
      </c>
      <c r="N1376" s="36">
        <f t="shared" ca="1" si="43"/>
        <v>0</v>
      </c>
      <c r="O1376" s="36" t="e">
        <f ca="1">LEFT(OFFSET(Lists!$Q$2,MATCH(E1376,Lists!$R$3:$R$19,0),0),4)</f>
        <v>#N/A</v>
      </c>
      <c r="P1376" s="36" t="e">
        <f ca="1">MATCH(O1376,Lists!$S$2:$S$640,1)</f>
        <v>#N/A</v>
      </c>
      <c r="Q1376" s="36" t="e">
        <f ca="1">MATCH(LEFT(OFFSET(Lists!$Q$2,MATCH(E1376,Lists!$R$3:$R$19,0)+1,0),4),Lists!$S$3:$S$640,1)</f>
        <v>#N/A</v>
      </c>
      <c r="R1376" s="36" t="e">
        <f ca="1">LEFT(OFFSET(Lists!$S$2,P1376-1+MATCH(F1376,OFFSET(Lists!$T$3,P1376-1,0,Q1376-P1376+1),0),0),6)</f>
        <v>#N/A</v>
      </c>
      <c r="S1376" s="36" t="e">
        <f ca="1">VLOOKUP(R1376,Lists!B:D,3,FALSE)</f>
        <v>#N/A</v>
      </c>
      <c r="T1376" s="36" t="str">
        <f>IF(F1376&lt;&gt;"",MATCH(R1376,'Maximum minutes'!B:B,0),"")</f>
        <v/>
      </c>
      <c r="U1376" s="36">
        <f ca="1">IF(F1376&lt;&gt;"",COUNTA(OFFSET('Maximum minutes'!$C$1,'Annexe A1 Cours'!T1376,0,1,50)),0)</f>
        <v>0</v>
      </c>
      <c r="V1376" s="37">
        <f ca="1">IFERROR(OFFSET('Maximum minutes'!$C$1,T1376+1,-1+MATCH(G1376,OFFSET('Maximum minutes'!$C$1,T1376-1,0,1,50),0)),0)</f>
        <v>0</v>
      </c>
      <c r="W1376" s="38">
        <f t="shared" ca="1" si="42"/>
        <v>0</v>
      </c>
    </row>
    <row r="1377" spans="1:23" s="36" customFormat="1" ht="18.75">
      <c r="A1377" s="34"/>
      <c r="B1377" s="39"/>
      <c r="C1377" s="39"/>
      <c r="D1377" s="35"/>
      <c r="E1377" s="40"/>
      <c r="F1377" s="39"/>
      <c r="G1377" s="39"/>
      <c r="H1377" s="39"/>
      <c r="I1377" s="34"/>
      <c r="J1377" s="34"/>
      <c r="K1377" s="34"/>
      <c r="L1377" s="34"/>
      <c r="M1377" s="43" t="str">
        <f ca="1">IFERROR(OFFSET('Maximum minutes'!$C$1,T1377,MATCH(IF(G1377&lt;&gt;"",G1377,F1377),OFFSET('Maximum minutes'!$C$1,T1377-1,0,1,U1377+1),0)-1)*IF(OR(ISNUMBER(J1377),J1377="sans examen"),1,0)*IF(W1377&lt;MinDate,1,0),"")</f>
        <v/>
      </c>
      <c r="N1377" s="36">
        <f t="shared" ca="1" si="43"/>
        <v>0</v>
      </c>
      <c r="O1377" s="36" t="e">
        <f ca="1">LEFT(OFFSET(Lists!$Q$2,MATCH(E1377,Lists!$R$3:$R$19,0),0),4)</f>
        <v>#N/A</v>
      </c>
      <c r="P1377" s="36" t="e">
        <f ca="1">MATCH(O1377,Lists!$S$2:$S$640,1)</f>
        <v>#N/A</v>
      </c>
      <c r="Q1377" s="36" t="e">
        <f ca="1">MATCH(LEFT(OFFSET(Lists!$Q$2,MATCH(E1377,Lists!$R$3:$R$19,0)+1,0),4),Lists!$S$3:$S$640,1)</f>
        <v>#N/A</v>
      </c>
      <c r="R1377" s="36" t="e">
        <f ca="1">LEFT(OFFSET(Lists!$S$2,P1377-1+MATCH(F1377,OFFSET(Lists!$T$3,P1377-1,0,Q1377-P1377+1),0),0),6)</f>
        <v>#N/A</v>
      </c>
      <c r="S1377" s="36" t="e">
        <f ca="1">VLOOKUP(R1377,Lists!B:D,3,FALSE)</f>
        <v>#N/A</v>
      </c>
      <c r="T1377" s="36" t="str">
        <f>IF(F1377&lt;&gt;"",MATCH(R1377,'Maximum minutes'!B:B,0),"")</f>
        <v/>
      </c>
      <c r="U1377" s="36">
        <f ca="1">IF(F1377&lt;&gt;"",COUNTA(OFFSET('Maximum minutes'!$C$1,'Annexe A1 Cours'!T1377,0,1,50)),0)</f>
        <v>0</v>
      </c>
      <c r="V1377" s="37">
        <f ca="1">IFERROR(OFFSET('Maximum minutes'!$C$1,T1377+1,-1+MATCH(G1377,OFFSET('Maximum minutes'!$C$1,T1377-1,0,1,50),0)),0)</f>
        <v>0</v>
      </c>
      <c r="W1377" s="38">
        <f t="shared" ca="1" si="42"/>
        <v>0</v>
      </c>
    </row>
    <row r="1378" spans="1:23" s="36" customFormat="1" ht="18.75">
      <c r="A1378" s="34"/>
      <c r="B1378" s="39"/>
      <c r="C1378" s="39"/>
      <c r="D1378" s="35"/>
      <c r="E1378" s="40"/>
      <c r="F1378" s="39"/>
      <c r="G1378" s="39"/>
      <c r="H1378" s="39"/>
      <c r="I1378" s="34"/>
      <c r="J1378" s="34"/>
      <c r="K1378" s="34"/>
      <c r="L1378" s="34"/>
      <c r="M1378" s="43" t="str">
        <f ca="1">IFERROR(OFFSET('Maximum minutes'!$C$1,T1378,MATCH(IF(G1378&lt;&gt;"",G1378,F1378),OFFSET('Maximum minutes'!$C$1,T1378-1,0,1,U1378+1),0)-1)*IF(OR(ISNUMBER(J1378),J1378="sans examen"),1,0)*IF(W1378&lt;MinDate,1,0),"")</f>
        <v/>
      </c>
      <c r="N1378" s="36">
        <f t="shared" ca="1" si="43"/>
        <v>0</v>
      </c>
      <c r="O1378" s="36" t="e">
        <f ca="1">LEFT(OFFSET(Lists!$Q$2,MATCH(E1378,Lists!$R$3:$R$19,0),0),4)</f>
        <v>#N/A</v>
      </c>
      <c r="P1378" s="36" t="e">
        <f ca="1">MATCH(O1378,Lists!$S$2:$S$640,1)</f>
        <v>#N/A</v>
      </c>
      <c r="Q1378" s="36" t="e">
        <f ca="1">MATCH(LEFT(OFFSET(Lists!$Q$2,MATCH(E1378,Lists!$R$3:$R$19,0)+1,0),4),Lists!$S$3:$S$640,1)</f>
        <v>#N/A</v>
      </c>
      <c r="R1378" s="36" t="e">
        <f ca="1">LEFT(OFFSET(Lists!$S$2,P1378-1+MATCH(F1378,OFFSET(Lists!$T$3,P1378-1,0,Q1378-P1378+1),0),0),6)</f>
        <v>#N/A</v>
      </c>
      <c r="S1378" s="36" t="e">
        <f ca="1">VLOOKUP(R1378,Lists!B:D,3,FALSE)</f>
        <v>#N/A</v>
      </c>
      <c r="T1378" s="36" t="str">
        <f>IF(F1378&lt;&gt;"",MATCH(R1378,'Maximum minutes'!B:B,0),"")</f>
        <v/>
      </c>
      <c r="U1378" s="36">
        <f ca="1">IF(F1378&lt;&gt;"",COUNTA(OFFSET('Maximum minutes'!$C$1,'Annexe A1 Cours'!T1378,0,1,50)),0)</f>
        <v>0</v>
      </c>
      <c r="V1378" s="37">
        <f ca="1">IFERROR(OFFSET('Maximum minutes'!$C$1,T1378+1,-1+MATCH(G1378,OFFSET('Maximum minutes'!$C$1,T1378-1,0,1,50),0)),0)</f>
        <v>0</v>
      </c>
      <c r="W1378" s="38">
        <f t="shared" ca="1" si="42"/>
        <v>0</v>
      </c>
    </row>
    <row r="1379" spans="1:23" s="36" customFormat="1" ht="18.75">
      <c r="A1379" s="34"/>
      <c r="B1379" s="39"/>
      <c r="C1379" s="39"/>
      <c r="D1379" s="35"/>
      <c r="E1379" s="40"/>
      <c r="F1379" s="39"/>
      <c r="G1379" s="39"/>
      <c r="H1379" s="39"/>
      <c r="I1379" s="34"/>
      <c r="J1379" s="34"/>
      <c r="K1379" s="34"/>
      <c r="L1379" s="34"/>
      <c r="M1379" s="43" t="str">
        <f ca="1">IFERROR(OFFSET('Maximum minutes'!$C$1,T1379,MATCH(IF(G1379&lt;&gt;"",G1379,F1379),OFFSET('Maximum minutes'!$C$1,T1379-1,0,1,U1379+1),0)-1)*IF(OR(ISNUMBER(J1379),J1379="sans examen"),1,0)*IF(W1379&lt;MinDate,1,0),"")</f>
        <v/>
      </c>
      <c r="N1379" s="36">
        <f t="shared" ca="1" si="43"/>
        <v>0</v>
      </c>
      <c r="O1379" s="36" t="e">
        <f ca="1">LEFT(OFFSET(Lists!$Q$2,MATCH(E1379,Lists!$R$3:$R$19,0),0),4)</f>
        <v>#N/A</v>
      </c>
      <c r="P1379" s="36" t="e">
        <f ca="1">MATCH(O1379,Lists!$S$2:$S$640,1)</f>
        <v>#N/A</v>
      </c>
      <c r="Q1379" s="36" t="e">
        <f ca="1">MATCH(LEFT(OFFSET(Lists!$Q$2,MATCH(E1379,Lists!$R$3:$R$19,0)+1,0),4),Lists!$S$3:$S$640,1)</f>
        <v>#N/A</v>
      </c>
      <c r="R1379" s="36" t="e">
        <f ca="1">LEFT(OFFSET(Lists!$S$2,P1379-1+MATCH(F1379,OFFSET(Lists!$T$3,P1379-1,0,Q1379-P1379+1),0),0),6)</f>
        <v>#N/A</v>
      </c>
      <c r="S1379" s="36" t="e">
        <f ca="1">VLOOKUP(R1379,Lists!B:D,3,FALSE)</f>
        <v>#N/A</v>
      </c>
      <c r="T1379" s="36" t="str">
        <f>IF(F1379&lt;&gt;"",MATCH(R1379,'Maximum minutes'!B:B,0),"")</f>
        <v/>
      </c>
      <c r="U1379" s="36">
        <f ca="1">IF(F1379&lt;&gt;"",COUNTA(OFFSET('Maximum minutes'!$C$1,'Annexe A1 Cours'!T1379,0,1,50)),0)</f>
        <v>0</v>
      </c>
      <c r="V1379" s="37">
        <f ca="1">IFERROR(OFFSET('Maximum minutes'!$C$1,T1379+1,-1+MATCH(G1379,OFFSET('Maximum minutes'!$C$1,T1379-1,0,1,50),0)),0)</f>
        <v>0</v>
      </c>
      <c r="W1379" s="38">
        <f t="shared" ca="1" si="42"/>
        <v>0</v>
      </c>
    </row>
    <row r="1380" spans="1:23" s="36" customFormat="1" ht="18.75">
      <c r="A1380" s="34"/>
      <c r="B1380" s="39"/>
      <c r="C1380" s="39"/>
      <c r="D1380" s="35"/>
      <c r="E1380" s="40"/>
      <c r="F1380" s="39"/>
      <c r="G1380" s="39"/>
      <c r="H1380" s="39"/>
      <c r="I1380" s="34"/>
      <c r="J1380" s="34"/>
      <c r="K1380" s="34"/>
      <c r="L1380" s="34"/>
      <c r="M1380" s="43" t="str">
        <f ca="1">IFERROR(OFFSET('Maximum minutes'!$C$1,T1380,MATCH(IF(G1380&lt;&gt;"",G1380,F1380),OFFSET('Maximum minutes'!$C$1,T1380-1,0,1,U1380+1),0)-1)*IF(OR(ISNUMBER(J1380),J1380="sans examen"),1,0)*IF(W1380&lt;MinDate,1,0),"")</f>
        <v/>
      </c>
      <c r="N1380" s="36">
        <f t="shared" ca="1" si="43"/>
        <v>0</v>
      </c>
      <c r="O1380" s="36" t="e">
        <f ca="1">LEFT(OFFSET(Lists!$Q$2,MATCH(E1380,Lists!$R$3:$R$19,0),0),4)</f>
        <v>#N/A</v>
      </c>
      <c r="P1380" s="36" t="e">
        <f ca="1">MATCH(O1380,Lists!$S$2:$S$640,1)</f>
        <v>#N/A</v>
      </c>
      <c r="Q1380" s="36" t="e">
        <f ca="1">MATCH(LEFT(OFFSET(Lists!$Q$2,MATCH(E1380,Lists!$R$3:$R$19,0)+1,0),4),Lists!$S$3:$S$640,1)</f>
        <v>#N/A</v>
      </c>
      <c r="R1380" s="36" t="e">
        <f ca="1">LEFT(OFFSET(Lists!$S$2,P1380-1+MATCH(F1380,OFFSET(Lists!$T$3,P1380-1,0,Q1380-P1380+1),0),0),6)</f>
        <v>#N/A</v>
      </c>
      <c r="S1380" s="36" t="e">
        <f ca="1">VLOOKUP(R1380,Lists!B:D,3,FALSE)</f>
        <v>#N/A</v>
      </c>
      <c r="T1380" s="36" t="str">
        <f>IF(F1380&lt;&gt;"",MATCH(R1380,'Maximum minutes'!B:B,0),"")</f>
        <v/>
      </c>
      <c r="U1380" s="36">
        <f ca="1">IF(F1380&lt;&gt;"",COUNTA(OFFSET('Maximum minutes'!$C$1,'Annexe A1 Cours'!T1380,0,1,50)),0)</f>
        <v>0</v>
      </c>
      <c r="V1380" s="37">
        <f ca="1">IFERROR(OFFSET('Maximum minutes'!$C$1,T1380+1,-1+MATCH(G1380,OFFSET('Maximum minutes'!$C$1,T1380-1,0,1,50),0)),0)</f>
        <v>0</v>
      </c>
      <c r="W1380" s="38">
        <f t="shared" ca="1" si="42"/>
        <v>0</v>
      </c>
    </row>
    <row r="1381" spans="1:23" s="36" customFormat="1" ht="18.75">
      <c r="A1381" s="34"/>
      <c r="B1381" s="39"/>
      <c r="C1381" s="39"/>
      <c r="D1381" s="35"/>
      <c r="E1381" s="40"/>
      <c r="F1381" s="39"/>
      <c r="G1381" s="39"/>
      <c r="H1381" s="39"/>
      <c r="I1381" s="34"/>
      <c r="J1381" s="34"/>
      <c r="K1381" s="34"/>
      <c r="L1381" s="34"/>
      <c r="M1381" s="43" t="str">
        <f ca="1">IFERROR(OFFSET('Maximum minutes'!$C$1,T1381,MATCH(IF(G1381&lt;&gt;"",G1381,F1381),OFFSET('Maximum minutes'!$C$1,T1381-1,0,1,U1381+1),0)-1)*IF(OR(ISNUMBER(J1381),J1381="sans examen"),1,0)*IF(W1381&lt;MinDate,1,0),"")</f>
        <v/>
      </c>
      <c r="N1381" s="36">
        <f t="shared" ca="1" si="43"/>
        <v>0</v>
      </c>
      <c r="O1381" s="36" t="e">
        <f ca="1">LEFT(OFFSET(Lists!$Q$2,MATCH(E1381,Lists!$R$3:$R$19,0),0),4)</f>
        <v>#N/A</v>
      </c>
      <c r="P1381" s="36" t="e">
        <f ca="1">MATCH(O1381,Lists!$S$2:$S$640,1)</f>
        <v>#N/A</v>
      </c>
      <c r="Q1381" s="36" t="e">
        <f ca="1">MATCH(LEFT(OFFSET(Lists!$Q$2,MATCH(E1381,Lists!$R$3:$R$19,0)+1,0),4),Lists!$S$3:$S$640,1)</f>
        <v>#N/A</v>
      </c>
      <c r="R1381" s="36" t="e">
        <f ca="1">LEFT(OFFSET(Lists!$S$2,P1381-1+MATCH(F1381,OFFSET(Lists!$T$3,P1381-1,0,Q1381-P1381+1),0),0),6)</f>
        <v>#N/A</v>
      </c>
      <c r="S1381" s="36" t="e">
        <f ca="1">VLOOKUP(R1381,Lists!B:D,3,FALSE)</f>
        <v>#N/A</v>
      </c>
      <c r="T1381" s="36" t="str">
        <f>IF(F1381&lt;&gt;"",MATCH(R1381,'Maximum minutes'!B:B,0),"")</f>
        <v/>
      </c>
      <c r="U1381" s="36">
        <f ca="1">IF(F1381&lt;&gt;"",COUNTA(OFFSET('Maximum minutes'!$C$1,'Annexe A1 Cours'!T1381,0,1,50)),0)</f>
        <v>0</v>
      </c>
      <c r="V1381" s="37">
        <f ca="1">IFERROR(OFFSET('Maximum minutes'!$C$1,T1381+1,-1+MATCH(G1381,OFFSET('Maximum minutes'!$C$1,T1381-1,0,1,50),0)),0)</f>
        <v>0</v>
      </c>
      <c r="W1381" s="38">
        <f t="shared" ca="1" si="42"/>
        <v>0</v>
      </c>
    </row>
    <row r="1382" spans="1:23" s="36" customFormat="1" ht="18.75">
      <c r="A1382" s="34"/>
      <c r="B1382" s="39"/>
      <c r="C1382" s="39"/>
      <c r="D1382" s="35"/>
      <c r="E1382" s="40"/>
      <c r="F1382" s="39"/>
      <c r="G1382" s="39"/>
      <c r="H1382" s="39"/>
      <c r="I1382" s="34"/>
      <c r="J1382" s="34"/>
      <c r="K1382" s="34"/>
      <c r="L1382" s="34"/>
      <c r="M1382" s="43" t="str">
        <f ca="1">IFERROR(OFFSET('Maximum minutes'!$C$1,T1382,MATCH(IF(G1382&lt;&gt;"",G1382,F1382),OFFSET('Maximum minutes'!$C$1,T1382-1,0,1,U1382+1),0)-1)*IF(OR(ISNUMBER(J1382),J1382="sans examen"),1,0)*IF(W1382&lt;MinDate,1,0),"")</f>
        <v/>
      </c>
      <c r="N1382" s="36">
        <f t="shared" ca="1" si="43"/>
        <v>0</v>
      </c>
      <c r="O1382" s="36" t="e">
        <f ca="1">LEFT(OFFSET(Lists!$Q$2,MATCH(E1382,Lists!$R$3:$R$19,0),0),4)</f>
        <v>#N/A</v>
      </c>
      <c r="P1382" s="36" t="e">
        <f ca="1">MATCH(O1382,Lists!$S$2:$S$640,1)</f>
        <v>#N/A</v>
      </c>
      <c r="Q1382" s="36" t="e">
        <f ca="1">MATCH(LEFT(OFFSET(Lists!$Q$2,MATCH(E1382,Lists!$R$3:$R$19,0)+1,0),4),Lists!$S$3:$S$640,1)</f>
        <v>#N/A</v>
      </c>
      <c r="R1382" s="36" t="e">
        <f ca="1">LEFT(OFFSET(Lists!$S$2,P1382-1+MATCH(F1382,OFFSET(Lists!$T$3,P1382-1,0,Q1382-P1382+1),0),0),6)</f>
        <v>#N/A</v>
      </c>
      <c r="S1382" s="36" t="e">
        <f ca="1">VLOOKUP(R1382,Lists!B:D,3,FALSE)</f>
        <v>#N/A</v>
      </c>
      <c r="T1382" s="36" t="str">
        <f>IF(F1382&lt;&gt;"",MATCH(R1382,'Maximum minutes'!B:B,0),"")</f>
        <v/>
      </c>
      <c r="U1382" s="36">
        <f ca="1">IF(F1382&lt;&gt;"",COUNTA(OFFSET('Maximum minutes'!$C$1,'Annexe A1 Cours'!T1382,0,1,50)),0)</f>
        <v>0</v>
      </c>
      <c r="V1382" s="37">
        <f ca="1">IFERROR(OFFSET('Maximum minutes'!$C$1,T1382+1,-1+MATCH(G1382,OFFSET('Maximum minutes'!$C$1,T1382-1,0,1,50),0)),0)</f>
        <v>0</v>
      </c>
      <c r="W1382" s="38">
        <f t="shared" ca="1" si="42"/>
        <v>0</v>
      </c>
    </row>
    <row r="1383" spans="1:23" s="36" customFormat="1" ht="18.75">
      <c r="A1383" s="34"/>
      <c r="B1383" s="39"/>
      <c r="C1383" s="39"/>
      <c r="D1383" s="35"/>
      <c r="E1383" s="40"/>
      <c r="F1383" s="39"/>
      <c r="G1383" s="39"/>
      <c r="H1383" s="39"/>
      <c r="I1383" s="34"/>
      <c r="J1383" s="34"/>
      <c r="K1383" s="34"/>
      <c r="L1383" s="34"/>
      <c r="M1383" s="43" t="str">
        <f ca="1">IFERROR(OFFSET('Maximum minutes'!$C$1,T1383,MATCH(IF(G1383&lt;&gt;"",G1383,F1383),OFFSET('Maximum minutes'!$C$1,T1383-1,0,1,U1383+1),0)-1)*IF(OR(ISNUMBER(J1383),J1383="sans examen"),1,0)*IF(W1383&lt;MinDate,1,0),"")</f>
        <v/>
      </c>
      <c r="N1383" s="36">
        <f t="shared" ca="1" si="43"/>
        <v>0</v>
      </c>
      <c r="O1383" s="36" t="e">
        <f ca="1">LEFT(OFFSET(Lists!$Q$2,MATCH(E1383,Lists!$R$3:$R$19,0),0),4)</f>
        <v>#N/A</v>
      </c>
      <c r="P1383" s="36" t="e">
        <f ca="1">MATCH(O1383,Lists!$S$2:$S$640,1)</f>
        <v>#N/A</v>
      </c>
      <c r="Q1383" s="36" t="e">
        <f ca="1">MATCH(LEFT(OFFSET(Lists!$Q$2,MATCH(E1383,Lists!$R$3:$R$19,0)+1,0),4),Lists!$S$3:$S$640,1)</f>
        <v>#N/A</v>
      </c>
      <c r="R1383" s="36" t="e">
        <f ca="1">LEFT(OFFSET(Lists!$S$2,P1383-1+MATCH(F1383,OFFSET(Lists!$T$3,P1383-1,0,Q1383-P1383+1),0),0),6)</f>
        <v>#N/A</v>
      </c>
      <c r="S1383" s="36" t="e">
        <f ca="1">VLOOKUP(R1383,Lists!B:D,3,FALSE)</f>
        <v>#N/A</v>
      </c>
      <c r="T1383" s="36" t="str">
        <f>IF(F1383&lt;&gt;"",MATCH(R1383,'Maximum minutes'!B:B,0),"")</f>
        <v/>
      </c>
      <c r="U1383" s="36">
        <f ca="1">IF(F1383&lt;&gt;"",COUNTA(OFFSET('Maximum minutes'!$C$1,'Annexe A1 Cours'!T1383,0,1,50)),0)</f>
        <v>0</v>
      </c>
      <c r="V1383" s="37">
        <f ca="1">IFERROR(OFFSET('Maximum minutes'!$C$1,T1383+1,-1+MATCH(G1383,OFFSET('Maximum minutes'!$C$1,T1383-1,0,1,50),0)),0)</f>
        <v>0</v>
      </c>
      <c r="W1383" s="38">
        <f t="shared" ca="1" si="42"/>
        <v>0</v>
      </c>
    </row>
    <row r="1384" spans="1:23" s="36" customFormat="1" ht="18.75">
      <c r="A1384" s="34"/>
      <c r="B1384" s="39"/>
      <c r="C1384" s="39"/>
      <c r="D1384" s="35"/>
      <c r="E1384" s="40"/>
      <c r="F1384" s="39"/>
      <c r="G1384" s="39"/>
      <c r="H1384" s="39"/>
      <c r="I1384" s="34"/>
      <c r="J1384" s="34"/>
      <c r="K1384" s="34"/>
      <c r="L1384" s="34"/>
      <c r="M1384" s="43" t="str">
        <f ca="1">IFERROR(OFFSET('Maximum minutes'!$C$1,T1384,MATCH(IF(G1384&lt;&gt;"",G1384,F1384),OFFSET('Maximum minutes'!$C$1,T1384-1,0,1,U1384+1),0)-1)*IF(OR(ISNUMBER(J1384),J1384="sans examen"),1,0)*IF(W1384&lt;MinDate,1,0),"")</f>
        <v/>
      </c>
      <c r="N1384" s="36">
        <f t="shared" ca="1" si="43"/>
        <v>0</v>
      </c>
      <c r="O1384" s="36" t="e">
        <f ca="1">LEFT(OFFSET(Lists!$Q$2,MATCH(E1384,Lists!$R$3:$R$19,0),0),4)</f>
        <v>#N/A</v>
      </c>
      <c r="P1384" s="36" t="e">
        <f ca="1">MATCH(O1384,Lists!$S$2:$S$640,1)</f>
        <v>#N/A</v>
      </c>
      <c r="Q1384" s="36" t="e">
        <f ca="1">MATCH(LEFT(OFFSET(Lists!$Q$2,MATCH(E1384,Lists!$R$3:$R$19,0)+1,0),4),Lists!$S$3:$S$640,1)</f>
        <v>#N/A</v>
      </c>
      <c r="R1384" s="36" t="e">
        <f ca="1">LEFT(OFFSET(Lists!$S$2,P1384-1+MATCH(F1384,OFFSET(Lists!$T$3,P1384-1,0,Q1384-P1384+1),0),0),6)</f>
        <v>#N/A</v>
      </c>
      <c r="S1384" s="36" t="e">
        <f ca="1">VLOOKUP(R1384,Lists!B:D,3,FALSE)</f>
        <v>#N/A</v>
      </c>
      <c r="T1384" s="36" t="str">
        <f>IF(F1384&lt;&gt;"",MATCH(R1384,'Maximum minutes'!B:B,0),"")</f>
        <v/>
      </c>
      <c r="U1384" s="36">
        <f ca="1">IF(F1384&lt;&gt;"",COUNTA(OFFSET('Maximum minutes'!$C$1,'Annexe A1 Cours'!T1384,0,1,50)),0)</f>
        <v>0</v>
      </c>
      <c r="V1384" s="37">
        <f ca="1">IFERROR(OFFSET('Maximum minutes'!$C$1,T1384+1,-1+MATCH(G1384,OFFSET('Maximum minutes'!$C$1,T1384-1,0,1,50),0)),0)</f>
        <v>0</v>
      </c>
      <c r="W1384" s="38">
        <f t="shared" ca="1" si="42"/>
        <v>0</v>
      </c>
    </row>
    <row r="1385" spans="1:23" s="36" customFormat="1" ht="18.75">
      <c r="A1385" s="34"/>
      <c r="B1385" s="39"/>
      <c r="C1385" s="39"/>
      <c r="D1385" s="35"/>
      <c r="E1385" s="40"/>
      <c r="F1385" s="39"/>
      <c r="G1385" s="39"/>
      <c r="H1385" s="39"/>
      <c r="I1385" s="34"/>
      <c r="J1385" s="34"/>
      <c r="K1385" s="34"/>
      <c r="L1385" s="34"/>
      <c r="M1385" s="43" t="str">
        <f ca="1">IFERROR(OFFSET('Maximum minutes'!$C$1,T1385,MATCH(IF(G1385&lt;&gt;"",G1385,F1385),OFFSET('Maximum minutes'!$C$1,T1385-1,0,1,U1385+1),0)-1)*IF(OR(ISNUMBER(J1385),J1385="sans examen"),1,0)*IF(W1385&lt;MinDate,1,0),"")</f>
        <v/>
      </c>
      <c r="N1385" s="36">
        <f t="shared" ca="1" si="43"/>
        <v>0</v>
      </c>
      <c r="O1385" s="36" t="e">
        <f ca="1">LEFT(OFFSET(Lists!$Q$2,MATCH(E1385,Lists!$R$3:$R$19,0),0),4)</f>
        <v>#N/A</v>
      </c>
      <c r="P1385" s="36" t="e">
        <f ca="1">MATCH(O1385,Lists!$S$2:$S$640,1)</f>
        <v>#N/A</v>
      </c>
      <c r="Q1385" s="36" t="e">
        <f ca="1">MATCH(LEFT(OFFSET(Lists!$Q$2,MATCH(E1385,Lists!$R$3:$R$19,0)+1,0),4),Lists!$S$3:$S$640,1)</f>
        <v>#N/A</v>
      </c>
      <c r="R1385" s="36" t="e">
        <f ca="1">LEFT(OFFSET(Lists!$S$2,P1385-1+MATCH(F1385,OFFSET(Lists!$T$3,P1385-1,0,Q1385-P1385+1),0),0),6)</f>
        <v>#N/A</v>
      </c>
      <c r="S1385" s="36" t="e">
        <f ca="1">VLOOKUP(R1385,Lists!B:D,3,FALSE)</f>
        <v>#N/A</v>
      </c>
      <c r="T1385" s="36" t="str">
        <f>IF(F1385&lt;&gt;"",MATCH(R1385,'Maximum minutes'!B:B,0),"")</f>
        <v/>
      </c>
      <c r="U1385" s="36">
        <f ca="1">IF(F1385&lt;&gt;"",COUNTA(OFFSET('Maximum minutes'!$C$1,'Annexe A1 Cours'!T1385,0,1,50)),0)</f>
        <v>0</v>
      </c>
      <c r="V1385" s="37">
        <f ca="1">IFERROR(OFFSET('Maximum minutes'!$C$1,T1385+1,-1+MATCH(G1385,OFFSET('Maximum minutes'!$C$1,T1385-1,0,1,50),0)),0)</f>
        <v>0</v>
      </c>
      <c r="W1385" s="38">
        <f t="shared" ca="1" si="42"/>
        <v>0</v>
      </c>
    </row>
    <row r="1386" spans="1:23" s="36" customFormat="1" ht="18.75">
      <c r="A1386" s="34"/>
      <c r="B1386" s="39"/>
      <c r="C1386" s="39"/>
      <c r="D1386" s="35"/>
      <c r="E1386" s="40"/>
      <c r="F1386" s="39"/>
      <c r="G1386" s="39"/>
      <c r="H1386" s="39"/>
      <c r="I1386" s="34"/>
      <c r="J1386" s="34"/>
      <c r="K1386" s="34"/>
      <c r="L1386" s="34"/>
      <c r="M1386" s="43" t="str">
        <f ca="1">IFERROR(OFFSET('Maximum minutes'!$C$1,T1386,MATCH(IF(G1386&lt;&gt;"",G1386,F1386),OFFSET('Maximum minutes'!$C$1,T1386-1,0,1,U1386+1),0)-1)*IF(OR(ISNUMBER(J1386),J1386="sans examen"),1,0)*IF(W1386&lt;MinDate,1,0),"")</f>
        <v/>
      </c>
      <c r="N1386" s="36">
        <f t="shared" ca="1" si="43"/>
        <v>0</v>
      </c>
      <c r="O1386" s="36" t="e">
        <f ca="1">LEFT(OFFSET(Lists!$Q$2,MATCH(E1386,Lists!$R$3:$R$19,0),0),4)</f>
        <v>#N/A</v>
      </c>
      <c r="P1386" s="36" t="e">
        <f ca="1">MATCH(O1386,Lists!$S$2:$S$640,1)</f>
        <v>#N/A</v>
      </c>
      <c r="Q1386" s="36" t="e">
        <f ca="1">MATCH(LEFT(OFFSET(Lists!$Q$2,MATCH(E1386,Lists!$R$3:$R$19,0)+1,0),4),Lists!$S$3:$S$640,1)</f>
        <v>#N/A</v>
      </c>
      <c r="R1386" s="36" t="e">
        <f ca="1">LEFT(OFFSET(Lists!$S$2,P1386-1+MATCH(F1386,OFFSET(Lists!$T$3,P1386-1,0,Q1386-P1386+1),0),0),6)</f>
        <v>#N/A</v>
      </c>
      <c r="S1386" s="36" t="e">
        <f ca="1">VLOOKUP(R1386,Lists!B:D,3,FALSE)</f>
        <v>#N/A</v>
      </c>
      <c r="T1386" s="36" t="str">
        <f>IF(F1386&lt;&gt;"",MATCH(R1386,'Maximum minutes'!B:B,0),"")</f>
        <v/>
      </c>
      <c r="U1386" s="36">
        <f ca="1">IF(F1386&lt;&gt;"",COUNTA(OFFSET('Maximum minutes'!$C$1,'Annexe A1 Cours'!T1386,0,1,50)),0)</f>
        <v>0</v>
      </c>
      <c r="V1386" s="37">
        <f ca="1">IFERROR(OFFSET('Maximum minutes'!$C$1,T1386+1,-1+MATCH(G1386,OFFSET('Maximum minutes'!$C$1,T1386-1,0,1,50),0)),0)</f>
        <v>0</v>
      </c>
      <c r="W1386" s="38">
        <f t="shared" ca="1" si="42"/>
        <v>0</v>
      </c>
    </row>
    <row r="1387" spans="1:23" s="36" customFormat="1" ht="18.75">
      <c r="A1387" s="34"/>
      <c r="B1387" s="39"/>
      <c r="C1387" s="39"/>
      <c r="D1387" s="35"/>
      <c r="E1387" s="40"/>
      <c r="F1387" s="39"/>
      <c r="G1387" s="39"/>
      <c r="H1387" s="39"/>
      <c r="I1387" s="34"/>
      <c r="J1387" s="34"/>
      <c r="K1387" s="34"/>
      <c r="L1387" s="34"/>
      <c r="M1387" s="43" t="str">
        <f ca="1">IFERROR(OFFSET('Maximum minutes'!$C$1,T1387,MATCH(IF(G1387&lt;&gt;"",G1387,F1387),OFFSET('Maximum minutes'!$C$1,T1387-1,0,1,U1387+1),0)-1)*IF(OR(ISNUMBER(J1387),J1387="sans examen"),1,0)*IF(W1387&lt;MinDate,1,0),"")</f>
        <v/>
      </c>
      <c r="N1387" s="36">
        <f t="shared" ca="1" si="43"/>
        <v>0</v>
      </c>
      <c r="O1387" s="36" t="e">
        <f ca="1">LEFT(OFFSET(Lists!$Q$2,MATCH(E1387,Lists!$R$3:$R$19,0),0),4)</f>
        <v>#N/A</v>
      </c>
      <c r="P1387" s="36" t="e">
        <f ca="1">MATCH(O1387,Lists!$S$2:$S$640,1)</f>
        <v>#N/A</v>
      </c>
      <c r="Q1387" s="36" t="e">
        <f ca="1">MATCH(LEFT(OFFSET(Lists!$Q$2,MATCH(E1387,Lists!$R$3:$R$19,0)+1,0),4),Lists!$S$3:$S$640,1)</f>
        <v>#N/A</v>
      </c>
      <c r="R1387" s="36" t="e">
        <f ca="1">LEFT(OFFSET(Lists!$S$2,P1387-1+MATCH(F1387,OFFSET(Lists!$T$3,P1387-1,0,Q1387-P1387+1),0),0),6)</f>
        <v>#N/A</v>
      </c>
      <c r="S1387" s="36" t="e">
        <f ca="1">VLOOKUP(R1387,Lists!B:D,3,FALSE)</f>
        <v>#N/A</v>
      </c>
      <c r="T1387" s="36" t="str">
        <f>IF(F1387&lt;&gt;"",MATCH(R1387,'Maximum minutes'!B:B,0),"")</f>
        <v/>
      </c>
      <c r="U1387" s="36">
        <f ca="1">IF(F1387&lt;&gt;"",COUNTA(OFFSET('Maximum minutes'!$C$1,'Annexe A1 Cours'!T1387,0,1,50)),0)</f>
        <v>0</v>
      </c>
      <c r="V1387" s="37">
        <f ca="1">IFERROR(OFFSET('Maximum minutes'!$C$1,T1387+1,-1+MATCH(G1387,OFFSET('Maximum minutes'!$C$1,T1387-1,0,1,50),0)),0)</f>
        <v>0</v>
      </c>
      <c r="W1387" s="38">
        <f t="shared" ca="1" si="42"/>
        <v>0</v>
      </c>
    </row>
    <row r="1388" spans="1:23" s="36" customFormat="1" ht="18.75">
      <c r="A1388" s="34"/>
      <c r="B1388" s="39"/>
      <c r="C1388" s="39"/>
      <c r="D1388" s="35"/>
      <c r="E1388" s="40"/>
      <c r="F1388" s="39"/>
      <c r="G1388" s="39"/>
      <c r="H1388" s="39"/>
      <c r="I1388" s="34"/>
      <c r="J1388" s="34"/>
      <c r="K1388" s="34"/>
      <c r="L1388" s="34"/>
      <c r="M1388" s="43" t="str">
        <f ca="1">IFERROR(OFFSET('Maximum minutes'!$C$1,T1388,MATCH(IF(G1388&lt;&gt;"",G1388,F1388),OFFSET('Maximum minutes'!$C$1,T1388-1,0,1,U1388+1),0)-1)*IF(OR(ISNUMBER(J1388),J1388="sans examen"),1,0)*IF(W1388&lt;MinDate,1,0),"")</f>
        <v/>
      </c>
      <c r="N1388" s="36">
        <f t="shared" ca="1" si="43"/>
        <v>0</v>
      </c>
      <c r="O1388" s="36" t="e">
        <f ca="1">LEFT(OFFSET(Lists!$Q$2,MATCH(E1388,Lists!$R$3:$R$19,0),0),4)</f>
        <v>#N/A</v>
      </c>
      <c r="P1388" s="36" t="e">
        <f ca="1">MATCH(O1388,Lists!$S$2:$S$640,1)</f>
        <v>#N/A</v>
      </c>
      <c r="Q1388" s="36" t="e">
        <f ca="1">MATCH(LEFT(OFFSET(Lists!$Q$2,MATCH(E1388,Lists!$R$3:$R$19,0)+1,0),4),Lists!$S$3:$S$640,1)</f>
        <v>#N/A</v>
      </c>
      <c r="R1388" s="36" t="e">
        <f ca="1">LEFT(OFFSET(Lists!$S$2,P1388-1+MATCH(F1388,OFFSET(Lists!$T$3,P1388-1,0,Q1388-P1388+1),0),0),6)</f>
        <v>#N/A</v>
      </c>
      <c r="S1388" s="36" t="e">
        <f ca="1">VLOOKUP(R1388,Lists!B:D,3,FALSE)</f>
        <v>#N/A</v>
      </c>
      <c r="T1388" s="36" t="str">
        <f>IF(F1388&lt;&gt;"",MATCH(R1388,'Maximum minutes'!B:B,0),"")</f>
        <v/>
      </c>
      <c r="U1388" s="36">
        <f ca="1">IF(F1388&lt;&gt;"",COUNTA(OFFSET('Maximum minutes'!$C$1,'Annexe A1 Cours'!T1388,0,1,50)),0)</f>
        <v>0</v>
      </c>
      <c r="V1388" s="37">
        <f ca="1">IFERROR(OFFSET('Maximum minutes'!$C$1,T1388+1,-1+MATCH(G1388,OFFSET('Maximum minutes'!$C$1,T1388-1,0,1,50),0)),0)</f>
        <v>0</v>
      </c>
      <c r="W1388" s="38">
        <f t="shared" ca="1" si="42"/>
        <v>0</v>
      </c>
    </row>
    <row r="1389" spans="1:23" s="36" customFormat="1" ht="18.75">
      <c r="A1389" s="34"/>
      <c r="B1389" s="39"/>
      <c r="C1389" s="39"/>
      <c r="D1389" s="35"/>
      <c r="E1389" s="40"/>
      <c r="F1389" s="39"/>
      <c r="G1389" s="39"/>
      <c r="H1389" s="39"/>
      <c r="I1389" s="34"/>
      <c r="J1389" s="34"/>
      <c r="K1389" s="34"/>
      <c r="L1389" s="34"/>
      <c r="M1389" s="43" t="str">
        <f ca="1">IFERROR(OFFSET('Maximum minutes'!$C$1,T1389,MATCH(IF(G1389&lt;&gt;"",G1389,F1389),OFFSET('Maximum minutes'!$C$1,T1389-1,0,1,U1389+1),0)-1)*IF(OR(ISNUMBER(J1389),J1389="sans examen"),1,0)*IF(W1389&lt;MinDate,1,0),"")</f>
        <v/>
      </c>
      <c r="N1389" s="36">
        <f t="shared" ca="1" si="43"/>
        <v>0</v>
      </c>
      <c r="O1389" s="36" t="e">
        <f ca="1">LEFT(OFFSET(Lists!$Q$2,MATCH(E1389,Lists!$R$3:$R$19,0),0),4)</f>
        <v>#N/A</v>
      </c>
      <c r="P1389" s="36" t="e">
        <f ca="1">MATCH(O1389,Lists!$S$2:$S$640,1)</f>
        <v>#N/A</v>
      </c>
      <c r="Q1389" s="36" t="e">
        <f ca="1">MATCH(LEFT(OFFSET(Lists!$Q$2,MATCH(E1389,Lists!$R$3:$R$19,0)+1,0),4),Lists!$S$3:$S$640,1)</f>
        <v>#N/A</v>
      </c>
      <c r="R1389" s="36" t="e">
        <f ca="1">LEFT(OFFSET(Lists!$S$2,P1389-1+MATCH(F1389,OFFSET(Lists!$T$3,P1389-1,0,Q1389-P1389+1),0),0),6)</f>
        <v>#N/A</v>
      </c>
      <c r="S1389" s="36" t="e">
        <f ca="1">VLOOKUP(R1389,Lists!B:D,3,FALSE)</f>
        <v>#N/A</v>
      </c>
      <c r="T1389" s="36" t="str">
        <f>IF(F1389&lt;&gt;"",MATCH(R1389,'Maximum minutes'!B:B,0),"")</f>
        <v/>
      </c>
      <c r="U1389" s="36">
        <f ca="1">IF(F1389&lt;&gt;"",COUNTA(OFFSET('Maximum minutes'!$C$1,'Annexe A1 Cours'!T1389,0,1,50)),0)</f>
        <v>0</v>
      </c>
      <c r="V1389" s="37">
        <f ca="1">IFERROR(OFFSET('Maximum minutes'!$C$1,T1389+1,-1+MATCH(G1389,OFFSET('Maximum minutes'!$C$1,T1389-1,0,1,50),0)),0)</f>
        <v>0</v>
      </c>
      <c r="W1389" s="38">
        <f t="shared" ca="1" si="42"/>
        <v>0</v>
      </c>
    </row>
    <row r="1390" spans="1:23" s="36" customFormat="1" ht="18.75">
      <c r="A1390" s="34"/>
      <c r="B1390" s="39"/>
      <c r="C1390" s="39"/>
      <c r="D1390" s="35"/>
      <c r="E1390" s="40"/>
      <c r="F1390" s="39"/>
      <c r="G1390" s="39"/>
      <c r="H1390" s="39"/>
      <c r="I1390" s="34"/>
      <c r="J1390" s="34"/>
      <c r="K1390" s="34"/>
      <c r="L1390" s="34"/>
      <c r="M1390" s="43" t="str">
        <f ca="1">IFERROR(OFFSET('Maximum minutes'!$C$1,T1390,MATCH(IF(G1390&lt;&gt;"",G1390,F1390),OFFSET('Maximum minutes'!$C$1,T1390-1,0,1,U1390+1),0)-1)*IF(OR(ISNUMBER(J1390),J1390="sans examen"),1,0)*IF(W1390&lt;MinDate,1,0),"")</f>
        <v/>
      </c>
      <c r="N1390" s="36">
        <f t="shared" ca="1" si="43"/>
        <v>0</v>
      </c>
      <c r="O1390" s="36" t="e">
        <f ca="1">LEFT(OFFSET(Lists!$Q$2,MATCH(E1390,Lists!$R$3:$R$19,0),0),4)</f>
        <v>#N/A</v>
      </c>
      <c r="P1390" s="36" t="e">
        <f ca="1">MATCH(O1390,Lists!$S$2:$S$640,1)</f>
        <v>#N/A</v>
      </c>
      <c r="Q1390" s="36" t="e">
        <f ca="1">MATCH(LEFT(OFFSET(Lists!$Q$2,MATCH(E1390,Lists!$R$3:$R$19,0)+1,0),4),Lists!$S$3:$S$640,1)</f>
        <v>#N/A</v>
      </c>
      <c r="R1390" s="36" t="e">
        <f ca="1">LEFT(OFFSET(Lists!$S$2,P1390-1+MATCH(F1390,OFFSET(Lists!$T$3,P1390-1,0,Q1390-P1390+1),0),0),6)</f>
        <v>#N/A</v>
      </c>
      <c r="S1390" s="36" t="e">
        <f ca="1">VLOOKUP(R1390,Lists!B:D,3,FALSE)</f>
        <v>#N/A</v>
      </c>
      <c r="T1390" s="36" t="str">
        <f>IF(F1390&lt;&gt;"",MATCH(R1390,'Maximum minutes'!B:B,0),"")</f>
        <v/>
      </c>
      <c r="U1390" s="36">
        <f ca="1">IF(F1390&lt;&gt;"",COUNTA(OFFSET('Maximum minutes'!$C$1,'Annexe A1 Cours'!T1390,0,1,50)),0)</f>
        <v>0</v>
      </c>
      <c r="V1390" s="37">
        <f ca="1">IFERROR(OFFSET('Maximum minutes'!$C$1,T1390+1,-1+MATCH(G1390,OFFSET('Maximum minutes'!$C$1,T1390-1,0,1,50),0)),0)</f>
        <v>0</v>
      </c>
      <c r="W1390" s="38">
        <f t="shared" ca="1" si="42"/>
        <v>0</v>
      </c>
    </row>
    <row r="1391" spans="1:23" s="36" customFormat="1" ht="18.75">
      <c r="A1391" s="34"/>
      <c r="B1391" s="39"/>
      <c r="C1391" s="39"/>
      <c r="D1391" s="35"/>
      <c r="E1391" s="40"/>
      <c r="F1391" s="39"/>
      <c r="G1391" s="39"/>
      <c r="H1391" s="39"/>
      <c r="I1391" s="34"/>
      <c r="J1391" s="34"/>
      <c r="K1391" s="34"/>
      <c r="L1391" s="34"/>
      <c r="M1391" s="43" t="str">
        <f ca="1">IFERROR(OFFSET('Maximum minutes'!$C$1,T1391,MATCH(IF(G1391&lt;&gt;"",G1391,F1391),OFFSET('Maximum minutes'!$C$1,T1391-1,0,1,U1391+1),0)-1)*IF(OR(ISNUMBER(J1391),J1391="sans examen"),1,0)*IF(W1391&lt;MinDate,1,0),"")</f>
        <v/>
      </c>
      <c r="N1391" s="36">
        <f t="shared" ca="1" si="43"/>
        <v>0</v>
      </c>
      <c r="O1391" s="36" t="e">
        <f ca="1">LEFT(OFFSET(Lists!$Q$2,MATCH(E1391,Lists!$R$3:$R$19,0),0),4)</f>
        <v>#N/A</v>
      </c>
      <c r="P1391" s="36" t="e">
        <f ca="1">MATCH(O1391,Lists!$S$2:$S$640,1)</f>
        <v>#N/A</v>
      </c>
      <c r="Q1391" s="36" t="e">
        <f ca="1">MATCH(LEFT(OFFSET(Lists!$Q$2,MATCH(E1391,Lists!$R$3:$R$19,0)+1,0),4),Lists!$S$3:$S$640,1)</f>
        <v>#N/A</v>
      </c>
      <c r="R1391" s="36" t="e">
        <f ca="1">LEFT(OFFSET(Lists!$S$2,P1391-1+MATCH(F1391,OFFSET(Lists!$T$3,P1391-1,0,Q1391-P1391+1),0),0),6)</f>
        <v>#N/A</v>
      </c>
      <c r="S1391" s="36" t="e">
        <f ca="1">VLOOKUP(R1391,Lists!B:D,3,FALSE)</f>
        <v>#N/A</v>
      </c>
      <c r="T1391" s="36" t="str">
        <f>IF(F1391&lt;&gt;"",MATCH(R1391,'Maximum minutes'!B:B,0),"")</f>
        <v/>
      </c>
      <c r="U1391" s="36">
        <f ca="1">IF(F1391&lt;&gt;"",COUNTA(OFFSET('Maximum minutes'!$C$1,'Annexe A1 Cours'!T1391,0,1,50)),0)</f>
        <v>0</v>
      </c>
      <c r="V1391" s="37">
        <f ca="1">IFERROR(OFFSET('Maximum minutes'!$C$1,T1391+1,-1+MATCH(G1391,OFFSET('Maximum minutes'!$C$1,T1391-1,0,1,50),0)),0)</f>
        <v>0</v>
      </c>
      <c r="W1391" s="38">
        <f t="shared" ca="1" si="42"/>
        <v>0</v>
      </c>
    </row>
    <row r="1392" spans="1:23" s="36" customFormat="1" ht="18.75">
      <c r="A1392" s="34"/>
      <c r="B1392" s="39"/>
      <c r="C1392" s="39"/>
      <c r="D1392" s="35"/>
      <c r="E1392" s="40"/>
      <c r="F1392" s="39"/>
      <c r="G1392" s="39"/>
      <c r="H1392" s="39"/>
      <c r="I1392" s="34"/>
      <c r="J1392" s="34"/>
      <c r="K1392" s="34"/>
      <c r="L1392" s="34"/>
      <c r="M1392" s="43" t="str">
        <f ca="1">IFERROR(OFFSET('Maximum minutes'!$C$1,T1392,MATCH(IF(G1392&lt;&gt;"",G1392,F1392),OFFSET('Maximum minutes'!$C$1,T1392-1,0,1,U1392+1),0)-1)*IF(OR(ISNUMBER(J1392),J1392="sans examen"),1,0)*IF(W1392&lt;MinDate,1,0),"")</f>
        <v/>
      </c>
      <c r="N1392" s="36">
        <f t="shared" ca="1" si="43"/>
        <v>0</v>
      </c>
      <c r="O1392" s="36" t="e">
        <f ca="1">LEFT(OFFSET(Lists!$Q$2,MATCH(E1392,Lists!$R$3:$R$19,0),0),4)</f>
        <v>#N/A</v>
      </c>
      <c r="P1392" s="36" t="e">
        <f ca="1">MATCH(O1392,Lists!$S$2:$S$640,1)</f>
        <v>#N/A</v>
      </c>
      <c r="Q1392" s="36" t="e">
        <f ca="1">MATCH(LEFT(OFFSET(Lists!$Q$2,MATCH(E1392,Lists!$R$3:$R$19,0)+1,0),4),Lists!$S$3:$S$640,1)</f>
        <v>#N/A</v>
      </c>
      <c r="R1392" s="36" t="e">
        <f ca="1">LEFT(OFFSET(Lists!$S$2,P1392-1+MATCH(F1392,OFFSET(Lists!$T$3,P1392-1,0,Q1392-P1392+1),0),0),6)</f>
        <v>#N/A</v>
      </c>
      <c r="S1392" s="36" t="e">
        <f ca="1">VLOOKUP(R1392,Lists!B:D,3,FALSE)</f>
        <v>#N/A</v>
      </c>
      <c r="T1392" s="36" t="str">
        <f>IF(F1392&lt;&gt;"",MATCH(R1392,'Maximum minutes'!B:B,0),"")</f>
        <v/>
      </c>
      <c r="U1392" s="36">
        <f ca="1">IF(F1392&lt;&gt;"",COUNTA(OFFSET('Maximum minutes'!$C$1,'Annexe A1 Cours'!T1392,0,1,50)),0)</f>
        <v>0</v>
      </c>
      <c r="V1392" s="37">
        <f ca="1">IFERROR(OFFSET('Maximum minutes'!$C$1,T1392+1,-1+MATCH(G1392,OFFSET('Maximum minutes'!$C$1,T1392-1,0,1,50),0)),0)</f>
        <v>0</v>
      </c>
      <c r="W1392" s="38">
        <f t="shared" ca="1" si="42"/>
        <v>0</v>
      </c>
    </row>
    <row r="1393" spans="1:23" s="36" customFormat="1" ht="18.75">
      <c r="A1393" s="34"/>
      <c r="B1393" s="39"/>
      <c r="C1393" s="39"/>
      <c r="D1393" s="35"/>
      <c r="E1393" s="40"/>
      <c r="F1393" s="39"/>
      <c r="G1393" s="39"/>
      <c r="H1393" s="39"/>
      <c r="I1393" s="34"/>
      <c r="J1393" s="34"/>
      <c r="K1393" s="34"/>
      <c r="L1393" s="34"/>
      <c r="M1393" s="43" t="str">
        <f ca="1">IFERROR(OFFSET('Maximum minutes'!$C$1,T1393,MATCH(IF(G1393&lt;&gt;"",G1393,F1393),OFFSET('Maximum minutes'!$C$1,T1393-1,0,1,U1393+1),0)-1)*IF(OR(ISNUMBER(J1393),J1393="sans examen"),1,0)*IF(W1393&lt;MinDate,1,0),"")</f>
        <v/>
      </c>
      <c r="N1393" s="36">
        <f t="shared" ca="1" si="43"/>
        <v>0</v>
      </c>
      <c r="O1393" s="36" t="e">
        <f ca="1">LEFT(OFFSET(Lists!$Q$2,MATCH(E1393,Lists!$R$3:$R$19,0),0),4)</f>
        <v>#N/A</v>
      </c>
      <c r="P1393" s="36" t="e">
        <f ca="1">MATCH(O1393,Lists!$S$2:$S$640,1)</f>
        <v>#N/A</v>
      </c>
      <c r="Q1393" s="36" t="e">
        <f ca="1">MATCH(LEFT(OFFSET(Lists!$Q$2,MATCH(E1393,Lists!$R$3:$R$19,0)+1,0),4),Lists!$S$3:$S$640,1)</f>
        <v>#N/A</v>
      </c>
      <c r="R1393" s="36" t="e">
        <f ca="1">LEFT(OFFSET(Lists!$S$2,P1393-1+MATCH(F1393,OFFSET(Lists!$T$3,P1393-1,0,Q1393-P1393+1),0),0),6)</f>
        <v>#N/A</v>
      </c>
      <c r="S1393" s="36" t="e">
        <f ca="1">VLOOKUP(R1393,Lists!B:D,3,FALSE)</f>
        <v>#N/A</v>
      </c>
      <c r="T1393" s="36" t="str">
        <f>IF(F1393&lt;&gt;"",MATCH(R1393,'Maximum minutes'!B:B,0),"")</f>
        <v/>
      </c>
      <c r="U1393" s="36">
        <f ca="1">IF(F1393&lt;&gt;"",COUNTA(OFFSET('Maximum minutes'!$C$1,'Annexe A1 Cours'!T1393,0,1,50)),0)</f>
        <v>0</v>
      </c>
      <c r="V1393" s="37">
        <f ca="1">IFERROR(OFFSET('Maximum minutes'!$C$1,T1393+1,-1+MATCH(G1393,OFFSET('Maximum minutes'!$C$1,T1393-1,0,1,50),0)),0)</f>
        <v>0</v>
      </c>
      <c r="W1393" s="38">
        <f t="shared" ca="1" si="42"/>
        <v>0</v>
      </c>
    </row>
    <row r="1394" spans="1:23" s="36" customFormat="1" ht="18.75">
      <c r="A1394" s="34"/>
      <c r="B1394" s="39"/>
      <c r="C1394" s="39"/>
      <c r="D1394" s="35"/>
      <c r="E1394" s="40"/>
      <c r="F1394" s="39"/>
      <c r="G1394" s="39"/>
      <c r="H1394" s="39"/>
      <c r="I1394" s="34"/>
      <c r="J1394" s="34"/>
      <c r="K1394" s="34"/>
      <c r="L1394" s="34"/>
      <c r="M1394" s="43" t="str">
        <f ca="1">IFERROR(OFFSET('Maximum minutes'!$C$1,T1394,MATCH(IF(G1394&lt;&gt;"",G1394,F1394),OFFSET('Maximum minutes'!$C$1,T1394-1,0,1,U1394+1),0)-1)*IF(OR(ISNUMBER(J1394),J1394="sans examen"),1,0)*IF(W1394&lt;MinDate,1,0),"")</f>
        <v/>
      </c>
      <c r="N1394" s="36">
        <f t="shared" ca="1" si="43"/>
        <v>0</v>
      </c>
      <c r="O1394" s="36" t="e">
        <f ca="1">LEFT(OFFSET(Lists!$Q$2,MATCH(E1394,Lists!$R$3:$R$19,0),0),4)</f>
        <v>#N/A</v>
      </c>
      <c r="P1394" s="36" t="e">
        <f ca="1">MATCH(O1394,Lists!$S$2:$S$640,1)</f>
        <v>#N/A</v>
      </c>
      <c r="Q1394" s="36" t="e">
        <f ca="1">MATCH(LEFT(OFFSET(Lists!$Q$2,MATCH(E1394,Lists!$R$3:$R$19,0)+1,0),4),Lists!$S$3:$S$640,1)</f>
        <v>#N/A</v>
      </c>
      <c r="R1394" s="36" t="e">
        <f ca="1">LEFT(OFFSET(Lists!$S$2,P1394-1+MATCH(F1394,OFFSET(Lists!$T$3,P1394-1,0,Q1394-P1394+1),0),0),6)</f>
        <v>#N/A</v>
      </c>
      <c r="S1394" s="36" t="e">
        <f ca="1">VLOOKUP(R1394,Lists!B:D,3,FALSE)</f>
        <v>#N/A</v>
      </c>
      <c r="T1394" s="36" t="str">
        <f>IF(F1394&lt;&gt;"",MATCH(R1394,'Maximum minutes'!B:B,0),"")</f>
        <v/>
      </c>
      <c r="U1394" s="36">
        <f ca="1">IF(F1394&lt;&gt;"",COUNTA(OFFSET('Maximum minutes'!$C$1,'Annexe A1 Cours'!T1394,0,1,50)),0)</f>
        <v>0</v>
      </c>
      <c r="V1394" s="37">
        <f ca="1">IFERROR(OFFSET('Maximum minutes'!$C$1,T1394+1,-1+MATCH(G1394,OFFSET('Maximum minutes'!$C$1,T1394-1,0,1,50),0)),0)</f>
        <v>0</v>
      </c>
      <c r="W1394" s="38">
        <f t="shared" ca="1" si="42"/>
        <v>0</v>
      </c>
    </row>
    <row r="1395" spans="1:23" s="36" customFormat="1" ht="18.75">
      <c r="A1395" s="34"/>
      <c r="B1395" s="39"/>
      <c r="C1395" s="39"/>
      <c r="D1395" s="35"/>
      <c r="E1395" s="40"/>
      <c r="F1395" s="39"/>
      <c r="G1395" s="39"/>
      <c r="H1395" s="39"/>
      <c r="I1395" s="34"/>
      <c r="J1395" s="34"/>
      <c r="K1395" s="34"/>
      <c r="L1395" s="34"/>
      <c r="M1395" s="43" t="str">
        <f ca="1">IFERROR(OFFSET('Maximum minutes'!$C$1,T1395,MATCH(IF(G1395&lt;&gt;"",G1395,F1395),OFFSET('Maximum minutes'!$C$1,T1395-1,0,1,U1395+1),0)-1)*IF(OR(ISNUMBER(J1395),J1395="sans examen"),1,0)*IF(W1395&lt;MinDate,1,0),"")</f>
        <v/>
      </c>
      <c r="N1395" s="36">
        <f t="shared" ca="1" si="43"/>
        <v>0</v>
      </c>
      <c r="O1395" s="36" t="e">
        <f ca="1">LEFT(OFFSET(Lists!$Q$2,MATCH(E1395,Lists!$R$3:$R$19,0),0),4)</f>
        <v>#N/A</v>
      </c>
      <c r="P1395" s="36" t="e">
        <f ca="1">MATCH(O1395,Lists!$S$2:$S$640,1)</f>
        <v>#N/A</v>
      </c>
      <c r="Q1395" s="36" t="e">
        <f ca="1">MATCH(LEFT(OFFSET(Lists!$Q$2,MATCH(E1395,Lists!$R$3:$R$19,0)+1,0),4),Lists!$S$3:$S$640,1)</f>
        <v>#N/A</v>
      </c>
      <c r="R1395" s="36" t="e">
        <f ca="1">LEFT(OFFSET(Lists!$S$2,P1395-1+MATCH(F1395,OFFSET(Lists!$T$3,P1395-1,0,Q1395-P1395+1),0),0),6)</f>
        <v>#N/A</v>
      </c>
      <c r="S1395" s="36" t="e">
        <f ca="1">VLOOKUP(R1395,Lists!B:D,3,FALSE)</f>
        <v>#N/A</v>
      </c>
      <c r="T1395" s="36" t="str">
        <f>IF(F1395&lt;&gt;"",MATCH(R1395,'Maximum minutes'!B:B,0),"")</f>
        <v/>
      </c>
      <c r="U1395" s="36">
        <f ca="1">IF(F1395&lt;&gt;"",COUNTA(OFFSET('Maximum minutes'!$C$1,'Annexe A1 Cours'!T1395,0,1,50)),0)</f>
        <v>0</v>
      </c>
      <c r="V1395" s="37">
        <f ca="1">IFERROR(OFFSET('Maximum minutes'!$C$1,T1395+1,-1+MATCH(G1395,OFFSET('Maximum minutes'!$C$1,T1395-1,0,1,50),0)),0)</f>
        <v>0</v>
      </c>
      <c r="W1395" s="38">
        <f t="shared" ca="1" si="42"/>
        <v>0</v>
      </c>
    </row>
    <row r="1396" spans="1:23" s="36" customFormat="1" ht="18.75">
      <c r="A1396" s="34"/>
      <c r="B1396" s="39"/>
      <c r="C1396" s="39"/>
      <c r="D1396" s="35"/>
      <c r="E1396" s="40"/>
      <c r="F1396" s="39"/>
      <c r="G1396" s="39"/>
      <c r="H1396" s="39"/>
      <c r="I1396" s="34"/>
      <c r="J1396" s="34"/>
      <c r="K1396" s="34"/>
      <c r="L1396" s="34"/>
      <c r="M1396" s="43" t="str">
        <f ca="1">IFERROR(OFFSET('Maximum minutes'!$C$1,T1396,MATCH(IF(G1396&lt;&gt;"",G1396,F1396),OFFSET('Maximum minutes'!$C$1,T1396-1,0,1,U1396+1),0)-1)*IF(OR(ISNUMBER(J1396),J1396="sans examen"),1,0)*IF(W1396&lt;MinDate,1,0),"")</f>
        <v/>
      </c>
      <c r="N1396" s="36">
        <f t="shared" ca="1" si="43"/>
        <v>0</v>
      </c>
      <c r="O1396" s="36" t="e">
        <f ca="1">LEFT(OFFSET(Lists!$Q$2,MATCH(E1396,Lists!$R$3:$R$19,0),0),4)</f>
        <v>#N/A</v>
      </c>
      <c r="P1396" s="36" t="e">
        <f ca="1">MATCH(O1396,Lists!$S$2:$S$640,1)</f>
        <v>#N/A</v>
      </c>
      <c r="Q1396" s="36" t="e">
        <f ca="1">MATCH(LEFT(OFFSET(Lists!$Q$2,MATCH(E1396,Lists!$R$3:$R$19,0)+1,0),4),Lists!$S$3:$S$640,1)</f>
        <v>#N/A</v>
      </c>
      <c r="R1396" s="36" t="e">
        <f ca="1">LEFT(OFFSET(Lists!$S$2,P1396-1+MATCH(F1396,OFFSET(Lists!$T$3,P1396-1,0,Q1396-P1396+1),0),0),6)</f>
        <v>#N/A</v>
      </c>
      <c r="S1396" s="36" t="e">
        <f ca="1">VLOOKUP(R1396,Lists!B:D,3,FALSE)</f>
        <v>#N/A</v>
      </c>
      <c r="T1396" s="36" t="str">
        <f>IF(F1396&lt;&gt;"",MATCH(R1396,'Maximum minutes'!B:B,0),"")</f>
        <v/>
      </c>
      <c r="U1396" s="36">
        <f ca="1">IF(F1396&lt;&gt;"",COUNTA(OFFSET('Maximum minutes'!$C$1,'Annexe A1 Cours'!T1396,0,1,50)),0)</f>
        <v>0</v>
      </c>
      <c r="V1396" s="37">
        <f ca="1">IFERROR(OFFSET('Maximum minutes'!$C$1,T1396+1,-1+MATCH(G1396,OFFSET('Maximum minutes'!$C$1,T1396-1,0,1,50),0)),0)</f>
        <v>0</v>
      </c>
      <c r="W1396" s="38">
        <f t="shared" ca="1" si="42"/>
        <v>0</v>
      </c>
    </row>
    <row r="1397" spans="1:23" s="36" customFormat="1" ht="18.75">
      <c r="A1397" s="34"/>
      <c r="B1397" s="39"/>
      <c r="C1397" s="39"/>
      <c r="D1397" s="35"/>
      <c r="E1397" s="40"/>
      <c r="F1397" s="39"/>
      <c r="G1397" s="39"/>
      <c r="H1397" s="39"/>
      <c r="I1397" s="34"/>
      <c r="J1397" s="34"/>
      <c r="K1397" s="34"/>
      <c r="L1397" s="34"/>
      <c r="M1397" s="43" t="str">
        <f ca="1">IFERROR(OFFSET('Maximum minutes'!$C$1,T1397,MATCH(IF(G1397&lt;&gt;"",G1397,F1397),OFFSET('Maximum minutes'!$C$1,T1397-1,0,1,U1397+1),0)-1)*IF(OR(ISNUMBER(J1397),J1397="sans examen"),1,0)*IF(W1397&lt;MinDate,1,0),"")</f>
        <v/>
      </c>
      <c r="N1397" s="36">
        <f t="shared" ca="1" si="43"/>
        <v>0</v>
      </c>
      <c r="O1397" s="36" t="e">
        <f ca="1">LEFT(OFFSET(Lists!$Q$2,MATCH(E1397,Lists!$R$3:$R$19,0),0),4)</f>
        <v>#N/A</v>
      </c>
      <c r="P1397" s="36" t="e">
        <f ca="1">MATCH(O1397,Lists!$S$2:$S$640,1)</f>
        <v>#N/A</v>
      </c>
      <c r="Q1397" s="36" t="e">
        <f ca="1">MATCH(LEFT(OFFSET(Lists!$Q$2,MATCH(E1397,Lists!$R$3:$R$19,0)+1,0),4),Lists!$S$3:$S$640,1)</f>
        <v>#N/A</v>
      </c>
      <c r="R1397" s="36" t="e">
        <f ca="1">LEFT(OFFSET(Lists!$S$2,P1397-1+MATCH(F1397,OFFSET(Lists!$T$3,P1397-1,0,Q1397-P1397+1),0),0),6)</f>
        <v>#N/A</v>
      </c>
      <c r="S1397" s="36" t="e">
        <f ca="1">VLOOKUP(R1397,Lists!B:D,3,FALSE)</f>
        <v>#N/A</v>
      </c>
      <c r="T1397" s="36" t="str">
        <f>IF(F1397&lt;&gt;"",MATCH(R1397,'Maximum minutes'!B:B,0),"")</f>
        <v/>
      </c>
      <c r="U1397" s="36">
        <f ca="1">IF(F1397&lt;&gt;"",COUNTA(OFFSET('Maximum minutes'!$C$1,'Annexe A1 Cours'!T1397,0,1,50)),0)</f>
        <v>0</v>
      </c>
      <c r="V1397" s="37">
        <f ca="1">IFERROR(OFFSET('Maximum minutes'!$C$1,T1397+1,-1+MATCH(G1397,OFFSET('Maximum minutes'!$C$1,T1397-1,0,1,50),0)),0)</f>
        <v>0</v>
      </c>
      <c r="W1397" s="38">
        <f t="shared" ca="1" si="42"/>
        <v>0</v>
      </c>
    </row>
    <row r="1398" spans="1:23" s="36" customFormat="1" ht="18.75">
      <c r="A1398" s="34"/>
      <c r="B1398" s="39"/>
      <c r="C1398" s="39"/>
      <c r="D1398" s="35"/>
      <c r="E1398" s="40"/>
      <c r="F1398" s="39"/>
      <c r="G1398" s="39"/>
      <c r="H1398" s="39"/>
      <c r="I1398" s="34"/>
      <c r="J1398" s="34"/>
      <c r="K1398" s="34"/>
      <c r="L1398" s="34"/>
      <c r="M1398" s="43" t="str">
        <f ca="1">IFERROR(OFFSET('Maximum minutes'!$C$1,T1398,MATCH(IF(G1398&lt;&gt;"",G1398,F1398),OFFSET('Maximum minutes'!$C$1,T1398-1,0,1,U1398+1),0)-1)*IF(OR(ISNUMBER(J1398),J1398="sans examen"),1,0)*IF(W1398&lt;MinDate,1,0),"")</f>
        <v/>
      </c>
      <c r="N1398" s="36">
        <f t="shared" ca="1" si="43"/>
        <v>0</v>
      </c>
      <c r="O1398" s="36" t="e">
        <f ca="1">LEFT(OFFSET(Lists!$Q$2,MATCH(E1398,Lists!$R$3:$R$19,0),0),4)</f>
        <v>#N/A</v>
      </c>
      <c r="P1398" s="36" t="e">
        <f ca="1">MATCH(O1398,Lists!$S$2:$S$640,1)</f>
        <v>#N/A</v>
      </c>
      <c r="Q1398" s="36" t="e">
        <f ca="1">MATCH(LEFT(OFFSET(Lists!$Q$2,MATCH(E1398,Lists!$R$3:$R$19,0)+1,0),4),Lists!$S$3:$S$640,1)</f>
        <v>#N/A</v>
      </c>
      <c r="R1398" s="36" t="e">
        <f ca="1">LEFT(OFFSET(Lists!$S$2,P1398-1+MATCH(F1398,OFFSET(Lists!$T$3,P1398-1,0,Q1398-P1398+1),0),0),6)</f>
        <v>#N/A</v>
      </c>
      <c r="S1398" s="36" t="e">
        <f ca="1">VLOOKUP(R1398,Lists!B:D,3,FALSE)</f>
        <v>#N/A</v>
      </c>
      <c r="T1398" s="36" t="str">
        <f>IF(F1398&lt;&gt;"",MATCH(R1398,'Maximum minutes'!B:B,0),"")</f>
        <v/>
      </c>
      <c r="U1398" s="36">
        <f ca="1">IF(F1398&lt;&gt;"",COUNTA(OFFSET('Maximum minutes'!$C$1,'Annexe A1 Cours'!T1398,0,1,50)),0)</f>
        <v>0</v>
      </c>
      <c r="V1398" s="37">
        <f ca="1">IFERROR(OFFSET('Maximum minutes'!$C$1,T1398+1,-1+MATCH(G1398,OFFSET('Maximum minutes'!$C$1,T1398-1,0,1,50),0)),0)</f>
        <v>0</v>
      </c>
      <c r="W1398" s="38">
        <f t="shared" ca="1" si="42"/>
        <v>0</v>
      </c>
    </row>
    <row r="1399" spans="1:23" s="36" customFormat="1" ht="18.75">
      <c r="A1399" s="34"/>
      <c r="B1399" s="39"/>
      <c r="C1399" s="39"/>
      <c r="D1399" s="35"/>
      <c r="E1399" s="40"/>
      <c r="F1399" s="39"/>
      <c r="G1399" s="39"/>
      <c r="H1399" s="39"/>
      <c r="I1399" s="34"/>
      <c r="J1399" s="34"/>
      <c r="K1399" s="34"/>
      <c r="L1399" s="34"/>
      <c r="M1399" s="43" t="str">
        <f ca="1">IFERROR(OFFSET('Maximum minutes'!$C$1,T1399,MATCH(IF(G1399&lt;&gt;"",G1399,F1399),OFFSET('Maximum minutes'!$C$1,T1399-1,0,1,U1399+1),0)-1)*IF(OR(ISNUMBER(J1399),J1399="sans examen"),1,0)*IF(W1399&lt;MinDate,1,0),"")</f>
        <v/>
      </c>
      <c r="N1399" s="36">
        <f t="shared" ca="1" si="43"/>
        <v>0</v>
      </c>
      <c r="O1399" s="36" t="e">
        <f ca="1">LEFT(OFFSET(Lists!$Q$2,MATCH(E1399,Lists!$R$3:$R$19,0),0),4)</f>
        <v>#N/A</v>
      </c>
      <c r="P1399" s="36" t="e">
        <f ca="1">MATCH(O1399,Lists!$S$2:$S$640,1)</f>
        <v>#N/A</v>
      </c>
      <c r="Q1399" s="36" t="e">
        <f ca="1">MATCH(LEFT(OFFSET(Lists!$Q$2,MATCH(E1399,Lists!$R$3:$R$19,0)+1,0),4),Lists!$S$3:$S$640,1)</f>
        <v>#N/A</v>
      </c>
      <c r="R1399" s="36" t="e">
        <f ca="1">LEFT(OFFSET(Lists!$S$2,P1399-1+MATCH(F1399,OFFSET(Lists!$T$3,P1399-1,0,Q1399-P1399+1),0),0),6)</f>
        <v>#N/A</v>
      </c>
      <c r="S1399" s="36" t="e">
        <f ca="1">VLOOKUP(R1399,Lists!B:D,3,FALSE)</f>
        <v>#N/A</v>
      </c>
      <c r="T1399" s="36" t="str">
        <f>IF(F1399&lt;&gt;"",MATCH(R1399,'Maximum minutes'!B:B,0),"")</f>
        <v/>
      </c>
      <c r="U1399" s="36">
        <f ca="1">IF(F1399&lt;&gt;"",COUNTA(OFFSET('Maximum minutes'!$C$1,'Annexe A1 Cours'!T1399,0,1,50)),0)</f>
        <v>0</v>
      </c>
      <c r="V1399" s="37">
        <f ca="1">IFERROR(OFFSET('Maximum minutes'!$C$1,T1399+1,-1+MATCH(G1399,OFFSET('Maximum minutes'!$C$1,T1399-1,0,1,50),0)),0)</f>
        <v>0</v>
      </c>
      <c r="W1399" s="38">
        <f t="shared" ca="1" si="42"/>
        <v>0</v>
      </c>
    </row>
    <row r="1400" spans="1:23" s="36" customFormat="1" ht="18.75">
      <c r="A1400" s="34"/>
      <c r="B1400" s="39"/>
      <c r="C1400" s="39"/>
      <c r="D1400" s="35"/>
      <c r="E1400" s="40"/>
      <c r="F1400" s="39"/>
      <c r="G1400" s="39"/>
      <c r="H1400" s="39"/>
      <c r="I1400" s="34"/>
      <c r="J1400" s="34"/>
      <c r="K1400" s="34"/>
      <c r="L1400" s="34"/>
      <c r="M1400" s="43" t="str">
        <f ca="1">IFERROR(OFFSET('Maximum minutes'!$C$1,T1400,MATCH(IF(G1400&lt;&gt;"",G1400,F1400),OFFSET('Maximum minutes'!$C$1,T1400-1,0,1,U1400+1),0)-1)*IF(OR(ISNUMBER(J1400),J1400="sans examen"),1,0)*IF(W1400&lt;MinDate,1,0),"")</f>
        <v/>
      </c>
      <c r="N1400" s="36">
        <f t="shared" ca="1" si="43"/>
        <v>0</v>
      </c>
      <c r="O1400" s="36" t="e">
        <f ca="1">LEFT(OFFSET(Lists!$Q$2,MATCH(E1400,Lists!$R$3:$R$19,0),0),4)</f>
        <v>#N/A</v>
      </c>
      <c r="P1400" s="36" t="e">
        <f ca="1">MATCH(O1400,Lists!$S$2:$S$640,1)</f>
        <v>#N/A</v>
      </c>
      <c r="Q1400" s="36" t="e">
        <f ca="1">MATCH(LEFT(OFFSET(Lists!$Q$2,MATCH(E1400,Lists!$R$3:$R$19,0)+1,0),4),Lists!$S$3:$S$640,1)</f>
        <v>#N/A</v>
      </c>
      <c r="R1400" s="36" t="e">
        <f ca="1">LEFT(OFFSET(Lists!$S$2,P1400-1+MATCH(F1400,OFFSET(Lists!$T$3,P1400-1,0,Q1400-P1400+1),0),0),6)</f>
        <v>#N/A</v>
      </c>
      <c r="S1400" s="36" t="e">
        <f ca="1">VLOOKUP(R1400,Lists!B:D,3,FALSE)</f>
        <v>#N/A</v>
      </c>
      <c r="T1400" s="36" t="str">
        <f>IF(F1400&lt;&gt;"",MATCH(R1400,'Maximum minutes'!B:B,0),"")</f>
        <v/>
      </c>
      <c r="U1400" s="36">
        <f ca="1">IF(F1400&lt;&gt;"",COUNTA(OFFSET('Maximum minutes'!$C$1,'Annexe A1 Cours'!T1400,0,1,50)),0)</f>
        <v>0</v>
      </c>
      <c r="V1400" s="37">
        <f ca="1">IFERROR(OFFSET('Maximum minutes'!$C$1,T1400+1,-1+MATCH(G1400,OFFSET('Maximum minutes'!$C$1,T1400-1,0,1,50),0)),0)</f>
        <v>0</v>
      </c>
      <c r="W1400" s="38">
        <f t="shared" ca="1" si="42"/>
        <v>0</v>
      </c>
    </row>
    <row r="1401" spans="1:23" s="36" customFormat="1" ht="18.75">
      <c r="A1401" s="34"/>
      <c r="B1401" s="39"/>
      <c r="C1401" s="39"/>
      <c r="D1401" s="35"/>
      <c r="E1401" s="40"/>
      <c r="F1401" s="39"/>
      <c r="G1401" s="39"/>
      <c r="H1401" s="39"/>
      <c r="I1401" s="34"/>
      <c r="J1401" s="34"/>
      <c r="K1401" s="34"/>
      <c r="L1401" s="34"/>
      <c r="M1401" s="43" t="str">
        <f ca="1">IFERROR(OFFSET('Maximum minutes'!$C$1,T1401,MATCH(IF(G1401&lt;&gt;"",G1401,F1401),OFFSET('Maximum minutes'!$C$1,T1401-1,0,1,U1401+1),0)-1)*IF(OR(ISNUMBER(J1401),J1401="sans examen"),1,0)*IF(W1401&lt;MinDate,1,0),"")</f>
        <v/>
      </c>
      <c r="N1401" s="36">
        <f t="shared" ca="1" si="43"/>
        <v>0</v>
      </c>
      <c r="O1401" s="36" t="e">
        <f ca="1">LEFT(OFFSET(Lists!$Q$2,MATCH(E1401,Lists!$R$3:$R$19,0),0),4)</f>
        <v>#N/A</v>
      </c>
      <c r="P1401" s="36" t="e">
        <f ca="1">MATCH(O1401,Lists!$S$2:$S$640,1)</f>
        <v>#N/A</v>
      </c>
      <c r="Q1401" s="36" t="e">
        <f ca="1">MATCH(LEFT(OFFSET(Lists!$Q$2,MATCH(E1401,Lists!$R$3:$R$19,0)+1,0),4),Lists!$S$3:$S$640,1)</f>
        <v>#N/A</v>
      </c>
      <c r="R1401" s="36" t="e">
        <f ca="1">LEFT(OFFSET(Lists!$S$2,P1401-1+MATCH(F1401,OFFSET(Lists!$T$3,P1401-1,0,Q1401-P1401+1),0),0),6)</f>
        <v>#N/A</v>
      </c>
      <c r="S1401" s="36" t="e">
        <f ca="1">VLOOKUP(R1401,Lists!B:D,3,FALSE)</f>
        <v>#N/A</v>
      </c>
      <c r="T1401" s="36" t="str">
        <f>IF(F1401&lt;&gt;"",MATCH(R1401,'Maximum minutes'!B:B,0),"")</f>
        <v/>
      </c>
      <c r="U1401" s="36">
        <f ca="1">IF(F1401&lt;&gt;"",COUNTA(OFFSET('Maximum minutes'!$C$1,'Annexe A1 Cours'!T1401,0,1,50)),0)</f>
        <v>0</v>
      </c>
      <c r="V1401" s="37">
        <f ca="1">IFERROR(OFFSET('Maximum minutes'!$C$1,T1401+1,-1+MATCH(G1401,OFFSET('Maximum minutes'!$C$1,T1401-1,0,1,50),0)),0)</f>
        <v>0</v>
      </c>
      <c r="W1401" s="38">
        <f t="shared" ca="1" si="42"/>
        <v>0</v>
      </c>
    </row>
    <row r="1402" spans="1:23" s="36" customFormat="1" ht="18.75">
      <c r="A1402" s="34"/>
      <c r="B1402" s="39"/>
      <c r="C1402" s="39"/>
      <c r="D1402" s="35"/>
      <c r="E1402" s="40"/>
      <c r="F1402" s="39"/>
      <c r="G1402" s="39"/>
      <c r="H1402" s="39"/>
      <c r="I1402" s="34"/>
      <c r="J1402" s="34"/>
      <c r="K1402" s="34"/>
      <c r="L1402" s="34"/>
      <c r="M1402" s="43" t="str">
        <f ca="1">IFERROR(OFFSET('Maximum minutes'!$C$1,T1402,MATCH(IF(G1402&lt;&gt;"",G1402,F1402),OFFSET('Maximum minutes'!$C$1,T1402-1,0,1,U1402+1),0)-1)*IF(OR(ISNUMBER(J1402),J1402="sans examen"),1,0)*IF(W1402&lt;MinDate,1,0),"")</f>
        <v/>
      </c>
      <c r="N1402" s="36">
        <f t="shared" ca="1" si="43"/>
        <v>0</v>
      </c>
      <c r="O1402" s="36" t="e">
        <f ca="1">LEFT(OFFSET(Lists!$Q$2,MATCH(E1402,Lists!$R$3:$R$19,0),0),4)</f>
        <v>#N/A</v>
      </c>
      <c r="P1402" s="36" t="e">
        <f ca="1">MATCH(O1402,Lists!$S$2:$S$640,1)</f>
        <v>#N/A</v>
      </c>
      <c r="Q1402" s="36" t="e">
        <f ca="1">MATCH(LEFT(OFFSET(Lists!$Q$2,MATCH(E1402,Lists!$R$3:$R$19,0)+1,0),4),Lists!$S$3:$S$640,1)</f>
        <v>#N/A</v>
      </c>
      <c r="R1402" s="36" t="e">
        <f ca="1">LEFT(OFFSET(Lists!$S$2,P1402-1+MATCH(F1402,OFFSET(Lists!$T$3,P1402-1,0,Q1402-P1402+1),0),0),6)</f>
        <v>#N/A</v>
      </c>
      <c r="S1402" s="36" t="e">
        <f ca="1">VLOOKUP(R1402,Lists!B:D,3,FALSE)</f>
        <v>#N/A</v>
      </c>
      <c r="T1402" s="36" t="str">
        <f>IF(F1402&lt;&gt;"",MATCH(R1402,'Maximum minutes'!B:B,0),"")</f>
        <v/>
      </c>
      <c r="U1402" s="36">
        <f ca="1">IF(F1402&lt;&gt;"",COUNTA(OFFSET('Maximum minutes'!$C$1,'Annexe A1 Cours'!T1402,0,1,50)),0)</f>
        <v>0</v>
      </c>
      <c r="V1402" s="37">
        <f ca="1">IFERROR(OFFSET('Maximum minutes'!$C$1,T1402+1,-1+MATCH(G1402,OFFSET('Maximum minutes'!$C$1,T1402-1,0,1,50),0)),0)</f>
        <v>0</v>
      </c>
      <c r="W1402" s="38">
        <f t="shared" ca="1" si="42"/>
        <v>0</v>
      </c>
    </row>
    <row r="1403" spans="1:23" s="36" customFormat="1" ht="18.75">
      <c r="A1403" s="34"/>
      <c r="B1403" s="39"/>
      <c r="C1403" s="39"/>
      <c r="D1403" s="35"/>
      <c r="E1403" s="40"/>
      <c r="F1403" s="39"/>
      <c r="G1403" s="39"/>
      <c r="H1403" s="39"/>
      <c r="I1403" s="34"/>
      <c r="J1403" s="34"/>
      <c r="K1403" s="34"/>
      <c r="L1403" s="34"/>
      <c r="M1403" s="43" t="str">
        <f ca="1">IFERROR(OFFSET('Maximum minutes'!$C$1,T1403,MATCH(IF(G1403&lt;&gt;"",G1403,F1403),OFFSET('Maximum minutes'!$C$1,T1403-1,0,1,U1403+1),0)-1)*IF(OR(ISNUMBER(J1403),J1403="sans examen"),1,0)*IF(W1403&lt;MinDate,1,0),"")</f>
        <v/>
      </c>
      <c r="N1403" s="36">
        <f t="shared" ca="1" si="43"/>
        <v>0</v>
      </c>
      <c r="O1403" s="36" t="e">
        <f ca="1">LEFT(OFFSET(Lists!$Q$2,MATCH(E1403,Lists!$R$3:$R$19,0),0),4)</f>
        <v>#N/A</v>
      </c>
      <c r="P1403" s="36" t="e">
        <f ca="1">MATCH(O1403,Lists!$S$2:$S$640,1)</f>
        <v>#N/A</v>
      </c>
      <c r="Q1403" s="36" t="e">
        <f ca="1">MATCH(LEFT(OFFSET(Lists!$Q$2,MATCH(E1403,Lists!$R$3:$R$19,0)+1,0),4),Lists!$S$3:$S$640,1)</f>
        <v>#N/A</v>
      </c>
      <c r="R1403" s="36" t="e">
        <f ca="1">LEFT(OFFSET(Lists!$S$2,P1403-1+MATCH(F1403,OFFSET(Lists!$T$3,P1403-1,0,Q1403-P1403+1),0),0),6)</f>
        <v>#N/A</v>
      </c>
      <c r="S1403" s="36" t="e">
        <f ca="1">VLOOKUP(R1403,Lists!B:D,3,FALSE)</f>
        <v>#N/A</v>
      </c>
      <c r="T1403" s="36" t="str">
        <f>IF(F1403&lt;&gt;"",MATCH(R1403,'Maximum minutes'!B:B,0),"")</f>
        <v/>
      </c>
      <c r="U1403" s="36">
        <f ca="1">IF(F1403&lt;&gt;"",COUNTA(OFFSET('Maximum minutes'!$C$1,'Annexe A1 Cours'!T1403,0,1,50)),0)</f>
        <v>0</v>
      </c>
      <c r="V1403" s="37">
        <f ca="1">IFERROR(OFFSET('Maximum minutes'!$C$1,T1403+1,-1+MATCH(G1403,OFFSET('Maximum minutes'!$C$1,T1403-1,0,1,50),0)),0)</f>
        <v>0</v>
      </c>
      <c r="W1403" s="38">
        <f t="shared" ca="1" si="42"/>
        <v>0</v>
      </c>
    </row>
    <row r="1404" spans="1:23" s="36" customFormat="1" ht="18.75">
      <c r="A1404" s="34"/>
      <c r="B1404" s="39"/>
      <c r="C1404" s="39"/>
      <c r="D1404" s="35"/>
      <c r="E1404" s="40"/>
      <c r="F1404" s="39"/>
      <c r="G1404" s="39"/>
      <c r="H1404" s="39"/>
      <c r="I1404" s="34"/>
      <c r="J1404" s="34"/>
      <c r="K1404" s="34"/>
      <c r="L1404" s="34"/>
      <c r="M1404" s="43" t="str">
        <f ca="1">IFERROR(OFFSET('Maximum minutes'!$C$1,T1404,MATCH(IF(G1404&lt;&gt;"",G1404,F1404),OFFSET('Maximum minutes'!$C$1,T1404-1,0,1,U1404+1),0)-1)*IF(OR(ISNUMBER(J1404),J1404="sans examen"),1,0)*IF(W1404&lt;MinDate,1,0),"")</f>
        <v/>
      </c>
      <c r="N1404" s="36">
        <f t="shared" ca="1" si="43"/>
        <v>0</v>
      </c>
      <c r="O1404" s="36" t="e">
        <f ca="1">LEFT(OFFSET(Lists!$Q$2,MATCH(E1404,Lists!$R$3:$R$19,0),0),4)</f>
        <v>#N/A</v>
      </c>
      <c r="P1404" s="36" t="e">
        <f ca="1">MATCH(O1404,Lists!$S$2:$S$640,1)</f>
        <v>#N/A</v>
      </c>
      <c r="Q1404" s="36" t="e">
        <f ca="1">MATCH(LEFT(OFFSET(Lists!$Q$2,MATCH(E1404,Lists!$R$3:$R$19,0)+1,0),4),Lists!$S$3:$S$640,1)</f>
        <v>#N/A</v>
      </c>
      <c r="R1404" s="36" t="e">
        <f ca="1">LEFT(OFFSET(Lists!$S$2,P1404-1+MATCH(F1404,OFFSET(Lists!$T$3,P1404-1,0,Q1404-P1404+1),0),0),6)</f>
        <v>#N/A</v>
      </c>
      <c r="S1404" s="36" t="e">
        <f ca="1">VLOOKUP(R1404,Lists!B:D,3,FALSE)</f>
        <v>#N/A</v>
      </c>
      <c r="T1404" s="36" t="str">
        <f>IF(F1404&lt;&gt;"",MATCH(R1404,'Maximum minutes'!B:B,0),"")</f>
        <v/>
      </c>
      <c r="U1404" s="36">
        <f ca="1">IF(F1404&lt;&gt;"",COUNTA(OFFSET('Maximum minutes'!$C$1,'Annexe A1 Cours'!T1404,0,1,50)),0)</f>
        <v>0</v>
      </c>
      <c r="V1404" s="37">
        <f ca="1">IFERROR(OFFSET('Maximum minutes'!$C$1,T1404+1,-1+MATCH(G1404,OFFSET('Maximum minutes'!$C$1,T1404-1,0,1,50),0)),0)</f>
        <v>0</v>
      </c>
      <c r="W1404" s="38">
        <f t="shared" ca="1" si="42"/>
        <v>0</v>
      </c>
    </row>
    <row r="1405" spans="1:23" s="36" customFormat="1" ht="18.75">
      <c r="A1405" s="34"/>
      <c r="B1405" s="39"/>
      <c r="C1405" s="39"/>
      <c r="D1405" s="35"/>
      <c r="E1405" s="40"/>
      <c r="F1405" s="39"/>
      <c r="G1405" s="39"/>
      <c r="H1405" s="39"/>
      <c r="I1405" s="34"/>
      <c r="J1405" s="34"/>
      <c r="K1405" s="34"/>
      <c r="L1405" s="34"/>
      <c r="M1405" s="43" t="str">
        <f ca="1">IFERROR(OFFSET('Maximum minutes'!$C$1,T1405,MATCH(IF(G1405&lt;&gt;"",G1405,F1405),OFFSET('Maximum minutes'!$C$1,T1405-1,0,1,U1405+1),0)-1)*IF(OR(ISNUMBER(J1405),J1405="sans examen"),1,0)*IF(W1405&lt;MinDate,1,0),"")</f>
        <v/>
      </c>
      <c r="N1405" s="36">
        <f t="shared" ca="1" si="43"/>
        <v>0</v>
      </c>
      <c r="O1405" s="36" t="e">
        <f ca="1">LEFT(OFFSET(Lists!$Q$2,MATCH(E1405,Lists!$R$3:$R$19,0),0),4)</f>
        <v>#N/A</v>
      </c>
      <c r="P1405" s="36" t="e">
        <f ca="1">MATCH(O1405,Lists!$S$2:$S$640,1)</f>
        <v>#N/A</v>
      </c>
      <c r="Q1405" s="36" t="e">
        <f ca="1">MATCH(LEFT(OFFSET(Lists!$Q$2,MATCH(E1405,Lists!$R$3:$R$19,0)+1,0),4),Lists!$S$3:$S$640,1)</f>
        <v>#N/A</v>
      </c>
      <c r="R1405" s="36" t="e">
        <f ca="1">LEFT(OFFSET(Lists!$S$2,P1405-1+MATCH(F1405,OFFSET(Lists!$T$3,P1405-1,0,Q1405-P1405+1),0),0),6)</f>
        <v>#N/A</v>
      </c>
      <c r="S1405" s="36" t="e">
        <f ca="1">VLOOKUP(R1405,Lists!B:D,3,FALSE)</f>
        <v>#N/A</v>
      </c>
      <c r="T1405" s="36" t="str">
        <f>IF(F1405&lt;&gt;"",MATCH(R1405,'Maximum minutes'!B:B,0),"")</f>
        <v/>
      </c>
      <c r="U1405" s="36">
        <f ca="1">IF(F1405&lt;&gt;"",COUNTA(OFFSET('Maximum minutes'!$C$1,'Annexe A1 Cours'!T1405,0,1,50)),0)</f>
        <v>0</v>
      </c>
      <c r="V1405" s="37">
        <f ca="1">IFERROR(OFFSET('Maximum minutes'!$C$1,T1405+1,-1+MATCH(G1405,OFFSET('Maximum minutes'!$C$1,T1405-1,0,1,50),0)),0)</f>
        <v>0</v>
      </c>
      <c r="W1405" s="38">
        <f t="shared" ca="1" si="42"/>
        <v>0</v>
      </c>
    </row>
    <row r="1406" spans="1:23" s="36" customFormat="1" ht="18.75">
      <c r="A1406" s="34"/>
      <c r="B1406" s="39"/>
      <c r="C1406" s="39"/>
      <c r="D1406" s="35"/>
      <c r="E1406" s="40"/>
      <c r="F1406" s="39"/>
      <c r="G1406" s="39"/>
      <c r="H1406" s="39"/>
      <c r="I1406" s="34"/>
      <c r="J1406" s="34"/>
      <c r="K1406" s="34"/>
      <c r="L1406" s="34"/>
      <c r="M1406" s="43" t="str">
        <f ca="1">IFERROR(OFFSET('Maximum minutes'!$C$1,T1406,MATCH(IF(G1406&lt;&gt;"",G1406,F1406),OFFSET('Maximum minutes'!$C$1,T1406-1,0,1,U1406+1),0)-1)*IF(OR(ISNUMBER(J1406),J1406="sans examen"),1,0)*IF(W1406&lt;MinDate,1,0),"")</f>
        <v/>
      </c>
      <c r="N1406" s="36">
        <f t="shared" ca="1" si="43"/>
        <v>0</v>
      </c>
      <c r="O1406" s="36" t="e">
        <f ca="1">LEFT(OFFSET(Lists!$Q$2,MATCH(E1406,Lists!$R$3:$R$19,0),0),4)</f>
        <v>#N/A</v>
      </c>
      <c r="P1406" s="36" t="e">
        <f ca="1">MATCH(O1406,Lists!$S$2:$S$640,1)</f>
        <v>#N/A</v>
      </c>
      <c r="Q1406" s="36" t="e">
        <f ca="1">MATCH(LEFT(OFFSET(Lists!$Q$2,MATCH(E1406,Lists!$R$3:$R$19,0)+1,0),4),Lists!$S$3:$S$640,1)</f>
        <v>#N/A</v>
      </c>
      <c r="R1406" s="36" t="e">
        <f ca="1">LEFT(OFFSET(Lists!$S$2,P1406-1+MATCH(F1406,OFFSET(Lists!$T$3,P1406-1,0,Q1406-P1406+1),0),0),6)</f>
        <v>#N/A</v>
      </c>
      <c r="S1406" s="36" t="e">
        <f ca="1">VLOOKUP(R1406,Lists!B:D,3,FALSE)</f>
        <v>#N/A</v>
      </c>
      <c r="T1406" s="36" t="str">
        <f>IF(F1406&lt;&gt;"",MATCH(R1406,'Maximum minutes'!B:B,0),"")</f>
        <v/>
      </c>
      <c r="U1406" s="36">
        <f ca="1">IF(F1406&lt;&gt;"",COUNTA(OFFSET('Maximum minutes'!$C$1,'Annexe A1 Cours'!T1406,0,1,50)),0)</f>
        <v>0</v>
      </c>
      <c r="V1406" s="37">
        <f ca="1">IFERROR(OFFSET('Maximum minutes'!$C$1,T1406+1,-1+MATCH(G1406,OFFSET('Maximum minutes'!$C$1,T1406-1,0,1,50),0)),0)</f>
        <v>0</v>
      </c>
      <c r="W1406" s="38">
        <f t="shared" ca="1" si="42"/>
        <v>0</v>
      </c>
    </row>
    <row r="1407" spans="1:23" s="36" customFormat="1" ht="18.75">
      <c r="A1407" s="34"/>
      <c r="B1407" s="39"/>
      <c r="C1407" s="39"/>
      <c r="D1407" s="35"/>
      <c r="E1407" s="40"/>
      <c r="F1407" s="39"/>
      <c r="G1407" s="39"/>
      <c r="H1407" s="39"/>
      <c r="I1407" s="34"/>
      <c r="J1407" s="34"/>
      <c r="K1407" s="34"/>
      <c r="L1407" s="34"/>
      <c r="M1407" s="43" t="str">
        <f ca="1">IFERROR(OFFSET('Maximum minutes'!$C$1,T1407,MATCH(IF(G1407&lt;&gt;"",G1407,F1407),OFFSET('Maximum minutes'!$C$1,T1407-1,0,1,U1407+1),0)-1)*IF(OR(ISNUMBER(J1407),J1407="sans examen"),1,0)*IF(W1407&lt;MinDate,1,0),"")</f>
        <v/>
      </c>
      <c r="N1407" s="36">
        <f t="shared" ca="1" si="43"/>
        <v>0</v>
      </c>
      <c r="O1407" s="36" t="e">
        <f ca="1">LEFT(OFFSET(Lists!$Q$2,MATCH(E1407,Lists!$R$3:$R$19,0),0),4)</f>
        <v>#N/A</v>
      </c>
      <c r="P1407" s="36" t="e">
        <f ca="1">MATCH(O1407,Lists!$S$2:$S$640,1)</f>
        <v>#N/A</v>
      </c>
      <c r="Q1407" s="36" t="e">
        <f ca="1">MATCH(LEFT(OFFSET(Lists!$Q$2,MATCH(E1407,Lists!$R$3:$R$19,0)+1,0),4),Lists!$S$3:$S$640,1)</f>
        <v>#N/A</v>
      </c>
      <c r="R1407" s="36" t="e">
        <f ca="1">LEFT(OFFSET(Lists!$S$2,P1407-1+MATCH(F1407,OFFSET(Lists!$T$3,P1407-1,0,Q1407-P1407+1),0),0),6)</f>
        <v>#N/A</v>
      </c>
      <c r="S1407" s="36" t="e">
        <f ca="1">VLOOKUP(R1407,Lists!B:D,3,FALSE)</f>
        <v>#N/A</v>
      </c>
      <c r="T1407" s="36" t="str">
        <f>IF(F1407&lt;&gt;"",MATCH(R1407,'Maximum minutes'!B:B,0),"")</f>
        <v/>
      </c>
      <c r="U1407" s="36">
        <f ca="1">IF(F1407&lt;&gt;"",COUNTA(OFFSET('Maximum minutes'!$C$1,'Annexe A1 Cours'!T1407,0,1,50)),0)</f>
        <v>0</v>
      </c>
      <c r="V1407" s="37">
        <f ca="1">IFERROR(OFFSET('Maximum minutes'!$C$1,T1407+1,-1+MATCH(G1407,OFFSET('Maximum minutes'!$C$1,T1407-1,0,1,50),0)),0)</f>
        <v>0</v>
      </c>
      <c r="W1407" s="38">
        <f t="shared" ca="1" si="42"/>
        <v>0</v>
      </c>
    </row>
    <row r="1408" spans="1:23" s="36" customFormat="1" ht="18.75">
      <c r="A1408" s="34"/>
      <c r="B1408" s="39"/>
      <c r="C1408" s="39"/>
      <c r="D1408" s="35"/>
      <c r="E1408" s="40"/>
      <c r="F1408" s="39"/>
      <c r="G1408" s="39"/>
      <c r="H1408" s="39"/>
      <c r="I1408" s="34"/>
      <c r="J1408" s="34"/>
      <c r="K1408" s="34"/>
      <c r="L1408" s="34"/>
      <c r="M1408" s="43" t="str">
        <f ca="1">IFERROR(OFFSET('Maximum minutes'!$C$1,T1408,MATCH(IF(G1408&lt;&gt;"",G1408,F1408),OFFSET('Maximum minutes'!$C$1,T1408-1,0,1,U1408+1),0)-1)*IF(OR(ISNUMBER(J1408),J1408="sans examen"),1,0)*IF(W1408&lt;MinDate,1,0),"")</f>
        <v/>
      </c>
      <c r="N1408" s="36">
        <f t="shared" ca="1" si="43"/>
        <v>0</v>
      </c>
      <c r="O1408" s="36" t="e">
        <f ca="1">LEFT(OFFSET(Lists!$Q$2,MATCH(E1408,Lists!$R$3:$R$19,0),0),4)</f>
        <v>#N/A</v>
      </c>
      <c r="P1408" s="36" t="e">
        <f ca="1">MATCH(O1408,Lists!$S$2:$S$640,1)</f>
        <v>#N/A</v>
      </c>
      <c r="Q1408" s="36" t="e">
        <f ca="1">MATCH(LEFT(OFFSET(Lists!$Q$2,MATCH(E1408,Lists!$R$3:$R$19,0)+1,0),4),Lists!$S$3:$S$640,1)</f>
        <v>#N/A</v>
      </c>
      <c r="R1408" s="36" t="e">
        <f ca="1">LEFT(OFFSET(Lists!$S$2,P1408-1+MATCH(F1408,OFFSET(Lists!$T$3,P1408-1,0,Q1408-P1408+1),0),0),6)</f>
        <v>#N/A</v>
      </c>
      <c r="S1408" s="36" t="e">
        <f ca="1">VLOOKUP(R1408,Lists!B:D,3,FALSE)</f>
        <v>#N/A</v>
      </c>
      <c r="T1408" s="36" t="str">
        <f>IF(F1408&lt;&gt;"",MATCH(R1408,'Maximum minutes'!B:B,0),"")</f>
        <v/>
      </c>
      <c r="U1408" s="36">
        <f ca="1">IF(F1408&lt;&gt;"",COUNTA(OFFSET('Maximum minutes'!$C$1,'Annexe A1 Cours'!T1408,0,1,50)),0)</f>
        <v>0</v>
      </c>
      <c r="V1408" s="37">
        <f ca="1">IFERROR(OFFSET('Maximum minutes'!$C$1,T1408+1,-1+MATCH(G1408,OFFSET('Maximum minutes'!$C$1,T1408-1,0,1,50),0)),0)</f>
        <v>0</v>
      </c>
      <c r="W1408" s="38">
        <f t="shared" ca="1" si="42"/>
        <v>0</v>
      </c>
    </row>
    <row r="1409" spans="1:23" s="36" customFormat="1" ht="18.75">
      <c r="A1409" s="34"/>
      <c r="B1409" s="39"/>
      <c r="C1409" s="39"/>
      <c r="D1409" s="35"/>
      <c r="E1409" s="40"/>
      <c r="F1409" s="39"/>
      <c r="G1409" s="39"/>
      <c r="H1409" s="39"/>
      <c r="I1409" s="34"/>
      <c r="J1409" s="34"/>
      <c r="K1409" s="34"/>
      <c r="L1409" s="34"/>
      <c r="M1409" s="43" t="str">
        <f ca="1">IFERROR(OFFSET('Maximum minutes'!$C$1,T1409,MATCH(IF(G1409&lt;&gt;"",G1409,F1409),OFFSET('Maximum minutes'!$C$1,T1409-1,0,1,U1409+1),0)-1)*IF(OR(ISNUMBER(J1409),J1409="sans examen"),1,0)*IF(W1409&lt;MinDate,1,0),"")</f>
        <v/>
      </c>
      <c r="N1409" s="36">
        <f t="shared" ca="1" si="43"/>
        <v>0</v>
      </c>
      <c r="O1409" s="36" t="e">
        <f ca="1">LEFT(OFFSET(Lists!$Q$2,MATCH(E1409,Lists!$R$3:$R$19,0),0),4)</f>
        <v>#N/A</v>
      </c>
      <c r="P1409" s="36" t="e">
        <f ca="1">MATCH(O1409,Lists!$S$2:$S$640,1)</f>
        <v>#N/A</v>
      </c>
      <c r="Q1409" s="36" t="e">
        <f ca="1">MATCH(LEFT(OFFSET(Lists!$Q$2,MATCH(E1409,Lists!$R$3:$R$19,0)+1,0),4),Lists!$S$3:$S$640,1)</f>
        <v>#N/A</v>
      </c>
      <c r="R1409" s="36" t="e">
        <f ca="1">LEFT(OFFSET(Lists!$S$2,P1409-1+MATCH(F1409,OFFSET(Lists!$T$3,P1409-1,0,Q1409-P1409+1),0),0),6)</f>
        <v>#N/A</v>
      </c>
      <c r="S1409" s="36" t="e">
        <f ca="1">VLOOKUP(R1409,Lists!B:D,3,FALSE)</f>
        <v>#N/A</v>
      </c>
      <c r="T1409" s="36" t="str">
        <f>IF(F1409&lt;&gt;"",MATCH(R1409,'Maximum minutes'!B:B,0),"")</f>
        <v/>
      </c>
      <c r="U1409" s="36">
        <f ca="1">IF(F1409&lt;&gt;"",COUNTA(OFFSET('Maximum minutes'!$C$1,'Annexe A1 Cours'!T1409,0,1,50)),0)</f>
        <v>0</v>
      </c>
      <c r="V1409" s="37">
        <f ca="1">IFERROR(OFFSET('Maximum minutes'!$C$1,T1409+1,-1+MATCH(G1409,OFFSET('Maximum minutes'!$C$1,T1409-1,0,1,50),0)),0)</f>
        <v>0</v>
      </c>
      <c r="W1409" s="38">
        <f t="shared" ca="1" si="42"/>
        <v>0</v>
      </c>
    </row>
    <row r="1410" spans="1:23" s="36" customFormat="1" ht="18.75">
      <c r="A1410" s="34"/>
      <c r="B1410" s="39"/>
      <c r="C1410" s="39"/>
      <c r="D1410" s="35"/>
      <c r="E1410" s="40"/>
      <c r="F1410" s="39"/>
      <c r="G1410" s="39"/>
      <c r="H1410" s="39"/>
      <c r="I1410" s="34"/>
      <c r="J1410" s="34"/>
      <c r="K1410" s="34"/>
      <c r="L1410" s="34"/>
      <c r="M1410" s="43" t="str">
        <f ca="1">IFERROR(OFFSET('Maximum minutes'!$C$1,T1410,MATCH(IF(G1410&lt;&gt;"",G1410,F1410),OFFSET('Maximum minutes'!$C$1,T1410-1,0,1,U1410+1),0)-1)*IF(OR(ISNUMBER(J1410),J1410="sans examen"),1,0)*IF(W1410&lt;MinDate,1,0),"")</f>
        <v/>
      </c>
      <c r="N1410" s="36">
        <f t="shared" ca="1" si="43"/>
        <v>0</v>
      </c>
      <c r="O1410" s="36" t="e">
        <f ca="1">LEFT(OFFSET(Lists!$Q$2,MATCH(E1410,Lists!$R$3:$R$19,0),0),4)</f>
        <v>#N/A</v>
      </c>
      <c r="P1410" s="36" t="e">
        <f ca="1">MATCH(O1410,Lists!$S$2:$S$640,1)</f>
        <v>#N/A</v>
      </c>
      <c r="Q1410" s="36" t="e">
        <f ca="1">MATCH(LEFT(OFFSET(Lists!$Q$2,MATCH(E1410,Lists!$R$3:$R$19,0)+1,0),4),Lists!$S$3:$S$640,1)</f>
        <v>#N/A</v>
      </c>
      <c r="R1410" s="36" t="e">
        <f ca="1">LEFT(OFFSET(Lists!$S$2,P1410-1+MATCH(F1410,OFFSET(Lists!$T$3,P1410-1,0,Q1410-P1410+1),0),0),6)</f>
        <v>#N/A</v>
      </c>
      <c r="S1410" s="36" t="e">
        <f ca="1">VLOOKUP(R1410,Lists!B:D,3,FALSE)</f>
        <v>#N/A</v>
      </c>
      <c r="T1410" s="36" t="str">
        <f>IF(F1410&lt;&gt;"",MATCH(R1410,'Maximum minutes'!B:B,0),"")</f>
        <v/>
      </c>
      <c r="U1410" s="36">
        <f ca="1">IF(F1410&lt;&gt;"",COUNTA(OFFSET('Maximum minutes'!$C$1,'Annexe A1 Cours'!T1410,0,1,50)),0)</f>
        <v>0</v>
      </c>
      <c r="V1410" s="37">
        <f ca="1">IFERROR(OFFSET('Maximum minutes'!$C$1,T1410+1,-1+MATCH(G1410,OFFSET('Maximum minutes'!$C$1,T1410-1,0,1,50),0)),0)</f>
        <v>0</v>
      </c>
      <c r="W1410" s="38">
        <f t="shared" ca="1" si="42"/>
        <v>0</v>
      </c>
    </row>
    <row r="1411" spans="1:23" s="36" customFormat="1" ht="18.75">
      <c r="A1411" s="34"/>
      <c r="B1411" s="39"/>
      <c r="C1411" s="39"/>
      <c r="D1411" s="35"/>
      <c r="E1411" s="40"/>
      <c r="F1411" s="39"/>
      <c r="G1411" s="39"/>
      <c r="H1411" s="39"/>
      <c r="I1411" s="34"/>
      <c r="J1411" s="34"/>
      <c r="K1411" s="34"/>
      <c r="L1411" s="34"/>
      <c r="M1411" s="43" t="str">
        <f ca="1">IFERROR(OFFSET('Maximum minutes'!$C$1,T1411,MATCH(IF(G1411&lt;&gt;"",G1411,F1411),OFFSET('Maximum minutes'!$C$1,T1411-1,0,1,U1411+1),0)-1)*IF(OR(ISNUMBER(J1411),J1411="sans examen"),1,0)*IF(W1411&lt;MinDate,1,0),"")</f>
        <v/>
      </c>
      <c r="N1411" s="36">
        <f t="shared" ca="1" si="43"/>
        <v>0</v>
      </c>
      <c r="O1411" s="36" t="e">
        <f ca="1">LEFT(OFFSET(Lists!$Q$2,MATCH(E1411,Lists!$R$3:$R$19,0),0),4)</f>
        <v>#N/A</v>
      </c>
      <c r="P1411" s="36" t="e">
        <f ca="1">MATCH(O1411,Lists!$S$2:$S$640,1)</f>
        <v>#N/A</v>
      </c>
      <c r="Q1411" s="36" t="e">
        <f ca="1">MATCH(LEFT(OFFSET(Lists!$Q$2,MATCH(E1411,Lists!$R$3:$R$19,0)+1,0),4),Lists!$S$3:$S$640,1)</f>
        <v>#N/A</v>
      </c>
      <c r="R1411" s="36" t="e">
        <f ca="1">LEFT(OFFSET(Lists!$S$2,P1411-1+MATCH(F1411,OFFSET(Lists!$T$3,P1411-1,0,Q1411-P1411+1),0),0),6)</f>
        <v>#N/A</v>
      </c>
      <c r="S1411" s="36" t="e">
        <f ca="1">VLOOKUP(R1411,Lists!B:D,3,FALSE)</f>
        <v>#N/A</v>
      </c>
      <c r="T1411" s="36" t="str">
        <f>IF(F1411&lt;&gt;"",MATCH(R1411,'Maximum minutes'!B:B,0),"")</f>
        <v/>
      </c>
      <c r="U1411" s="36">
        <f ca="1">IF(F1411&lt;&gt;"",COUNTA(OFFSET('Maximum minutes'!$C$1,'Annexe A1 Cours'!T1411,0,1,50)),0)</f>
        <v>0</v>
      </c>
      <c r="V1411" s="37">
        <f ca="1">IFERROR(OFFSET('Maximum minutes'!$C$1,T1411+1,-1+MATCH(G1411,OFFSET('Maximum minutes'!$C$1,T1411-1,0,1,50),0)),0)</f>
        <v>0</v>
      </c>
      <c r="W1411" s="38">
        <f t="shared" ca="1" si="42"/>
        <v>0</v>
      </c>
    </row>
    <row r="1412" spans="1:23" s="36" customFormat="1" ht="18.75">
      <c r="A1412" s="34"/>
      <c r="B1412" s="39"/>
      <c r="C1412" s="39"/>
      <c r="D1412" s="35"/>
      <c r="E1412" s="40"/>
      <c r="F1412" s="39"/>
      <c r="G1412" s="39"/>
      <c r="H1412" s="39"/>
      <c r="I1412" s="34"/>
      <c r="J1412" s="34"/>
      <c r="K1412" s="34"/>
      <c r="L1412" s="34"/>
      <c r="M1412" s="43" t="str">
        <f ca="1">IFERROR(OFFSET('Maximum minutes'!$C$1,T1412,MATCH(IF(G1412&lt;&gt;"",G1412,F1412),OFFSET('Maximum minutes'!$C$1,T1412-1,0,1,U1412+1),0)-1)*IF(OR(ISNUMBER(J1412),J1412="sans examen"),1,0)*IF(W1412&lt;MinDate,1,0),"")</f>
        <v/>
      </c>
      <c r="N1412" s="36">
        <f t="shared" ca="1" si="43"/>
        <v>0</v>
      </c>
      <c r="O1412" s="36" t="e">
        <f ca="1">LEFT(OFFSET(Lists!$Q$2,MATCH(E1412,Lists!$R$3:$R$19,0),0),4)</f>
        <v>#N/A</v>
      </c>
      <c r="P1412" s="36" t="e">
        <f ca="1">MATCH(O1412,Lists!$S$2:$S$640,1)</f>
        <v>#N/A</v>
      </c>
      <c r="Q1412" s="36" t="e">
        <f ca="1">MATCH(LEFT(OFFSET(Lists!$Q$2,MATCH(E1412,Lists!$R$3:$R$19,0)+1,0),4),Lists!$S$3:$S$640,1)</f>
        <v>#N/A</v>
      </c>
      <c r="R1412" s="36" t="e">
        <f ca="1">LEFT(OFFSET(Lists!$S$2,P1412-1+MATCH(F1412,OFFSET(Lists!$T$3,P1412-1,0,Q1412-P1412+1),0),0),6)</f>
        <v>#N/A</v>
      </c>
      <c r="S1412" s="36" t="e">
        <f ca="1">VLOOKUP(R1412,Lists!B:D,3,FALSE)</f>
        <v>#N/A</v>
      </c>
      <c r="T1412" s="36" t="str">
        <f>IF(F1412&lt;&gt;"",MATCH(R1412,'Maximum minutes'!B:B,0),"")</f>
        <v/>
      </c>
      <c r="U1412" s="36">
        <f ca="1">IF(F1412&lt;&gt;"",COUNTA(OFFSET('Maximum minutes'!$C$1,'Annexe A1 Cours'!T1412,0,1,50)),0)</f>
        <v>0</v>
      </c>
      <c r="V1412" s="37">
        <f ca="1">IFERROR(OFFSET('Maximum minutes'!$C$1,T1412+1,-1+MATCH(G1412,OFFSET('Maximum minutes'!$C$1,T1412-1,0,1,50),0)),0)</f>
        <v>0</v>
      </c>
      <c r="W1412" s="38">
        <f t="shared" ca="1" si="42"/>
        <v>0</v>
      </c>
    </row>
    <row r="1413" spans="1:23" s="36" customFormat="1" ht="18.75">
      <c r="A1413" s="34"/>
      <c r="B1413" s="39"/>
      <c r="C1413" s="39"/>
      <c r="D1413" s="35"/>
      <c r="E1413" s="40"/>
      <c r="F1413" s="39"/>
      <c r="G1413" s="39"/>
      <c r="H1413" s="39"/>
      <c r="I1413" s="34"/>
      <c r="J1413" s="34"/>
      <c r="K1413" s="34"/>
      <c r="L1413" s="34"/>
      <c r="M1413" s="43" t="str">
        <f ca="1">IFERROR(OFFSET('Maximum minutes'!$C$1,T1413,MATCH(IF(G1413&lt;&gt;"",G1413,F1413),OFFSET('Maximum minutes'!$C$1,T1413-1,0,1,U1413+1),0)-1)*IF(OR(ISNUMBER(J1413),J1413="sans examen"),1,0)*IF(W1413&lt;MinDate,1,0),"")</f>
        <v/>
      </c>
      <c r="N1413" s="36">
        <f t="shared" ca="1" si="43"/>
        <v>0</v>
      </c>
      <c r="O1413" s="36" t="e">
        <f ca="1">LEFT(OFFSET(Lists!$Q$2,MATCH(E1413,Lists!$R$3:$R$19,0),0),4)</f>
        <v>#N/A</v>
      </c>
      <c r="P1413" s="36" t="e">
        <f ca="1">MATCH(O1413,Lists!$S$2:$S$640,1)</f>
        <v>#N/A</v>
      </c>
      <c r="Q1413" s="36" t="e">
        <f ca="1">MATCH(LEFT(OFFSET(Lists!$Q$2,MATCH(E1413,Lists!$R$3:$R$19,0)+1,0),4),Lists!$S$3:$S$640,1)</f>
        <v>#N/A</v>
      </c>
      <c r="R1413" s="36" t="e">
        <f ca="1">LEFT(OFFSET(Lists!$S$2,P1413-1+MATCH(F1413,OFFSET(Lists!$T$3,P1413-1,0,Q1413-P1413+1),0),0),6)</f>
        <v>#N/A</v>
      </c>
      <c r="S1413" s="36" t="e">
        <f ca="1">VLOOKUP(R1413,Lists!B:D,3,FALSE)</f>
        <v>#N/A</v>
      </c>
      <c r="T1413" s="36" t="str">
        <f>IF(F1413&lt;&gt;"",MATCH(R1413,'Maximum minutes'!B:B,0),"")</f>
        <v/>
      </c>
      <c r="U1413" s="36">
        <f ca="1">IF(F1413&lt;&gt;"",COUNTA(OFFSET('Maximum minutes'!$C$1,'Annexe A1 Cours'!T1413,0,1,50)),0)</f>
        <v>0</v>
      </c>
      <c r="V1413" s="37">
        <f ca="1">IFERROR(OFFSET('Maximum minutes'!$C$1,T1413+1,-1+MATCH(G1413,OFFSET('Maximum minutes'!$C$1,T1413-1,0,1,50),0)),0)</f>
        <v>0</v>
      </c>
      <c r="W1413" s="38">
        <f t="shared" ca="1" si="42"/>
        <v>0</v>
      </c>
    </row>
    <row r="1414" spans="1:23" s="36" customFormat="1" ht="18.75">
      <c r="A1414" s="34"/>
      <c r="B1414" s="39"/>
      <c r="C1414" s="39"/>
      <c r="D1414" s="35"/>
      <c r="E1414" s="40"/>
      <c r="F1414" s="39"/>
      <c r="G1414" s="39"/>
      <c r="H1414" s="39"/>
      <c r="I1414" s="34"/>
      <c r="J1414" s="34"/>
      <c r="K1414" s="34"/>
      <c r="L1414" s="34"/>
      <c r="M1414" s="43" t="str">
        <f ca="1">IFERROR(OFFSET('Maximum minutes'!$C$1,T1414,MATCH(IF(G1414&lt;&gt;"",G1414,F1414),OFFSET('Maximum minutes'!$C$1,T1414-1,0,1,U1414+1),0)-1)*IF(OR(ISNUMBER(J1414),J1414="sans examen"),1,0)*IF(W1414&lt;MinDate,1,0),"")</f>
        <v/>
      </c>
      <c r="N1414" s="36">
        <f t="shared" ca="1" si="43"/>
        <v>0</v>
      </c>
      <c r="O1414" s="36" t="e">
        <f ca="1">LEFT(OFFSET(Lists!$Q$2,MATCH(E1414,Lists!$R$3:$R$19,0),0),4)</f>
        <v>#N/A</v>
      </c>
      <c r="P1414" s="36" t="e">
        <f ca="1">MATCH(O1414,Lists!$S$2:$S$640,1)</f>
        <v>#N/A</v>
      </c>
      <c r="Q1414" s="36" t="e">
        <f ca="1">MATCH(LEFT(OFFSET(Lists!$Q$2,MATCH(E1414,Lists!$R$3:$R$19,0)+1,0),4),Lists!$S$3:$S$640,1)</f>
        <v>#N/A</v>
      </c>
      <c r="R1414" s="36" t="e">
        <f ca="1">LEFT(OFFSET(Lists!$S$2,P1414-1+MATCH(F1414,OFFSET(Lists!$T$3,P1414-1,0,Q1414-P1414+1),0),0),6)</f>
        <v>#N/A</v>
      </c>
      <c r="S1414" s="36" t="e">
        <f ca="1">VLOOKUP(R1414,Lists!B:D,3,FALSE)</f>
        <v>#N/A</v>
      </c>
      <c r="T1414" s="36" t="str">
        <f>IF(F1414&lt;&gt;"",MATCH(R1414,'Maximum minutes'!B:B,0),"")</f>
        <v/>
      </c>
      <c r="U1414" s="36">
        <f ca="1">IF(F1414&lt;&gt;"",COUNTA(OFFSET('Maximum minutes'!$C$1,'Annexe A1 Cours'!T1414,0,1,50)),0)</f>
        <v>0</v>
      </c>
      <c r="V1414" s="37">
        <f ca="1">IFERROR(OFFSET('Maximum minutes'!$C$1,T1414+1,-1+MATCH(G1414,OFFSET('Maximum minutes'!$C$1,T1414-1,0,1,50),0)),0)</f>
        <v>0</v>
      </c>
      <c r="W1414" s="38">
        <f t="shared" ca="1" si="42"/>
        <v>0</v>
      </c>
    </row>
    <row r="1415" spans="1:23" s="36" customFormat="1" ht="18.75">
      <c r="A1415" s="34"/>
      <c r="B1415" s="39"/>
      <c r="C1415" s="39"/>
      <c r="D1415" s="35"/>
      <c r="E1415" s="40"/>
      <c r="F1415" s="39"/>
      <c r="G1415" s="39"/>
      <c r="H1415" s="39"/>
      <c r="I1415" s="34"/>
      <c r="J1415" s="34"/>
      <c r="K1415" s="34"/>
      <c r="L1415" s="34"/>
      <c r="M1415" s="43" t="str">
        <f ca="1">IFERROR(OFFSET('Maximum minutes'!$C$1,T1415,MATCH(IF(G1415&lt;&gt;"",G1415,F1415),OFFSET('Maximum minutes'!$C$1,T1415-1,0,1,U1415+1),0)-1)*IF(OR(ISNUMBER(J1415),J1415="sans examen"),1,0)*IF(W1415&lt;MinDate,1,0),"")</f>
        <v/>
      </c>
      <c r="N1415" s="36">
        <f t="shared" ca="1" si="43"/>
        <v>0</v>
      </c>
      <c r="O1415" s="36" t="e">
        <f ca="1">LEFT(OFFSET(Lists!$Q$2,MATCH(E1415,Lists!$R$3:$R$19,0),0),4)</f>
        <v>#N/A</v>
      </c>
      <c r="P1415" s="36" t="e">
        <f ca="1">MATCH(O1415,Lists!$S$2:$S$640,1)</f>
        <v>#N/A</v>
      </c>
      <c r="Q1415" s="36" t="e">
        <f ca="1">MATCH(LEFT(OFFSET(Lists!$Q$2,MATCH(E1415,Lists!$R$3:$R$19,0)+1,0),4),Lists!$S$3:$S$640,1)</f>
        <v>#N/A</v>
      </c>
      <c r="R1415" s="36" t="e">
        <f ca="1">LEFT(OFFSET(Lists!$S$2,P1415-1+MATCH(F1415,OFFSET(Lists!$T$3,P1415-1,0,Q1415-P1415+1),0),0),6)</f>
        <v>#N/A</v>
      </c>
      <c r="S1415" s="36" t="e">
        <f ca="1">VLOOKUP(R1415,Lists!B:D,3,FALSE)</f>
        <v>#N/A</v>
      </c>
      <c r="T1415" s="36" t="str">
        <f>IF(F1415&lt;&gt;"",MATCH(R1415,'Maximum minutes'!B:B,0),"")</f>
        <v/>
      </c>
      <c r="U1415" s="36">
        <f ca="1">IF(F1415&lt;&gt;"",COUNTA(OFFSET('Maximum minutes'!$C$1,'Annexe A1 Cours'!T1415,0,1,50)),0)</f>
        <v>0</v>
      </c>
      <c r="V1415" s="37">
        <f ca="1">IFERROR(OFFSET('Maximum minutes'!$C$1,T1415+1,-1+MATCH(G1415,OFFSET('Maximum minutes'!$C$1,T1415-1,0,1,50),0)),0)</f>
        <v>0</v>
      </c>
      <c r="W1415" s="38">
        <f t="shared" ref="W1415:W1478" ca="1" si="44">IFERROR(DATE(YEAR(D1415)+V1415,MONTH(D1415),DAY(D1415)),"")</f>
        <v>0</v>
      </c>
    </row>
    <row r="1416" spans="1:23" s="36" customFormat="1" ht="18.75">
      <c r="A1416" s="34"/>
      <c r="B1416" s="39"/>
      <c r="C1416" s="39"/>
      <c r="D1416" s="35"/>
      <c r="E1416" s="40"/>
      <c r="F1416" s="39"/>
      <c r="G1416" s="39"/>
      <c r="H1416" s="39"/>
      <c r="I1416" s="34"/>
      <c r="J1416" s="34"/>
      <c r="K1416" s="34"/>
      <c r="L1416" s="34"/>
      <c r="M1416" s="43" t="str">
        <f ca="1">IFERROR(OFFSET('Maximum minutes'!$C$1,T1416,MATCH(IF(G1416&lt;&gt;"",G1416,F1416),OFFSET('Maximum minutes'!$C$1,T1416-1,0,1,U1416+1),0)-1)*IF(OR(ISNUMBER(J1416),J1416="sans examen"),1,0)*IF(W1416&lt;MinDate,1,0),"")</f>
        <v/>
      </c>
      <c r="N1416" s="36">
        <f t="shared" ref="N1416:N1479" ca="1" si="45">IF(K1416&gt;0,MIN(K1416,M1416),0)*IF(M1416="",0,1)</f>
        <v>0</v>
      </c>
      <c r="O1416" s="36" t="e">
        <f ca="1">LEFT(OFFSET(Lists!$Q$2,MATCH(E1416,Lists!$R$3:$R$19,0),0),4)</f>
        <v>#N/A</v>
      </c>
      <c r="P1416" s="36" t="e">
        <f ca="1">MATCH(O1416,Lists!$S$2:$S$640,1)</f>
        <v>#N/A</v>
      </c>
      <c r="Q1416" s="36" t="e">
        <f ca="1">MATCH(LEFT(OFFSET(Lists!$Q$2,MATCH(E1416,Lists!$R$3:$R$19,0)+1,0),4),Lists!$S$3:$S$640,1)</f>
        <v>#N/A</v>
      </c>
      <c r="R1416" s="36" t="e">
        <f ca="1">LEFT(OFFSET(Lists!$S$2,P1416-1+MATCH(F1416,OFFSET(Lists!$T$3,P1416-1,0,Q1416-P1416+1),0),0),6)</f>
        <v>#N/A</v>
      </c>
      <c r="S1416" s="36" t="e">
        <f ca="1">VLOOKUP(R1416,Lists!B:D,3,FALSE)</f>
        <v>#N/A</v>
      </c>
      <c r="T1416" s="36" t="str">
        <f>IF(F1416&lt;&gt;"",MATCH(R1416,'Maximum minutes'!B:B,0),"")</f>
        <v/>
      </c>
      <c r="U1416" s="36">
        <f ca="1">IF(F1416&lt;&gt;"",COUNTA(OFFSET('Maximum minutes'!$C$1,'Annexe A1 Cours'!T1416,0,1,50)),0)</f>
        <v>0</v>
      </c>
      <c r="V1416" s="37">
        <f ca="1">IFERROR(OFFSET('Maximum minutes'!$C$1,T1416+1,-1+MATCH(G1416,OFFSET('Maximum minutes'!$C$1,T1416-1,0,1,50),0)),0)</f>
        <v>0</v>
      </c>
      <c r="W1416" s="38">
        <f t="shared" ca="1" si="44"/>
        <v>0</v>
      </c>
    </row>
    <row r="1417" spans="1:23" s="36" customFormat="1" ht="18.75">
      <c r="A1417" s="34"/>
      <c r="B1417" s="39"/>
      <c r="C1417" s="39"/>
      <c r="D1417" s="35"/>
      <c r="E1417" s="40"/>
      <c r="F1417" s="39"/>
      <c r="G1417" s="39"/>
      <c r="H1417" s="39"/>
      <c r="I1417" s="34"/>
      <c r="J1417" s="34"/>
      <c r="K1417" s="34"/>
      <c r="L1417" s="34"/>
      <c r="M1417" s="43" t="str">
        <f ca="1">IFERROR(OFFSET('Maximum minutes'!$C$1,T1417,MATCH(IF(G1417&lt;&gt;"",G1417,F1417),OFFSET('Maximum minutes'!$C$1,T1417-1,0,1,U1417+1),0)-1)*IF(OR(ISNUMBER(J1417),J1417="sans examen"),1,0)*IF(W1417&lt;MinDate,1,0),"")</f>
        <v/>
      </c>
      <c r="N1417" s="36">
        <f t="shared" ca="1" si="45"/>
        <v>0</v>
      </c>
      <c r="O1417" s="36" t="e">
        <f ca="1">LEFT(OFFSET(Lists!$Q$2,MATCH(E1417,Lists!$R$3:$R$19,0),0),4)</f>
        <v>#N/A</v>
      </c>
      <c r="P1417" s="36" t="e">
        <f ca="1">MATCH(O1417,Lists!$S$2:$S$640,1)</f>
        <v>#N/A</v>
      </c>
      <c r="Q1417" s="36" t="e">
        <f ca="1">MATCH(LEFT(OFFSET(Lists!$Q$2,MATCH(E1417,Lists!$R$3:$R$19,0)+1,0),4),Lists!$S$3:$S$640,1)</f>
        <v>#N/A</v>
      </c>
      <c r="R1417" s="36" t="e">
        <f ca="1">LEFT(OFFSET(Lists!$S$2,P1417-1+MATCH(F1417,OFFSET(Lists!$T$3,P1417-1,0,Q1417-P1417+1),0),0),6)</f>
        <v>#N/A</v>
      </c>
      <c r="S1417" s="36" t="e">
        <f ca="1">VLOOKUP(R1417,Lists!B:D,3,FALSE)</f>
        <v>#N/A</v>
      </c>
      <c r="T1417" s="36" t="str">
        <f>IF(F1417&lt;&gt;"",MATCH(R1417,'Maximum minutes'!B:B,0),"")</f>
        <v/>
      </c>
      <c r="U1417" s="36">
        <f ca="1">IF(F1417&lt;&gt;"",COUNTA(OFFSET('Maximum minutes'!$C$1,'Annexe A1 Cours'!T1417,0,1,50)),0)</f>
        <v>0</v>
      </c>
      <c r="V1417" s="37">
        <f ca="1">IFERROR(OFFSET('Maximum minutes'!$C$1,T1417+1,-1+MATCH(G1417,OFFSET('Maximum minutes'!$C$1,T1417-1,0,1,50),0)),0)</f>
        <v>0</v>
      </c>
      <c r="W1417" s="38">
        <f t="shared" ca="1" si="44"/>
        <v>0</v>
      </c>
    </row>
    <row r="1418" spans="1:23" s="36" customFormat="1" ht="18.75">
      <c r="A1418" s="34"/>
      <c r="B1418" s="39"/>
      <c r="C1418" s="39"/>
      <c r="D1418" s="35"/>
      <c r="E1418" s="40"/>
      <c r="F1418" s="39"/>
      <c r="G1418" s="39"/>
      <c r="H1418" s="39"/>
      <c r="I1418" s="34"/>
      <c r="J1418" s="34"/>
      <c r="K1418" s="34"/>
      <c r="L1418" s="34"/>
      <c r="M1418" s="43" t="str">
        <f ca="1">IFERROR(OFFSET('Maximum minutes'!$C$1,T1418,MATCH(IF(G1418&lt;&gt;"",G1418,F1418),OFFSET('Maximum minutes'!$C$1,T1418-1,0,1,U1418+1),0)-1)*IF(OR(ISNUMBER(J1418),J1418="sans examen"),1,0)*IF(W1418&lt;MinDate,1,0),"")</f>
        <v/>
      </c>
      <c r="N1418" s="36">
        <f t="shared" ca="1" si="45"/>
        <v>0</v>
      </c>
      <c r="O1418" s="36" t="e">
        <f ca="1">LEFT(OFFSET(Lists!$Q$2,MATCH(E1418,Lists!$R$3:$R$19,0),0),4)</f>
        <v>#N/A</v>
      </c>
      <c r="P1418" s="36" t="e">
        <f ca="1">MATCH(O1418,Lists!$S$2:$S$640,1)</f>
        <v>#N/A</v>
      </c>
      <c r="Q1418" s="36" t="e">
        <f ca="1">MATCH(LEFT(OFFSET(Lists!$Q$2,MATCH(E1418,Lists!$R$3:$R$19,0)+1,0),4),Lists!$S$3:$S$640,1)</f>
        <v>#N/A</v>
      </c>
      <c r="R1418" s="36" t="e">
        <f ca="1">LEFT(OFFSET(Lists!$S$2,P1418-1+MATCH(F1418,OFFSET(Lists!$T$3,P1418-1,0,Q1418-P1418+1),0),0),6)</f>
        <v>#N/A</v>
      </c>
      <c r="S1418" s="36" t="e">
        <f ca="1">VLOOKUP(R1418,Lists!B:D,3,FALSE)</f>
        <v>#N/A</v>
      </c>
      <c r="T1418" s="36" t="str">
        <f>IF(F1418&lt;&gt;"",MATCH(R1418,'Maximum minutes'!B:B,0),"")</f>
        <v/>
      </c>
      <c r="U1418" s="36">
        <f ca="1">IF(F1418&lt;&gt;"",COUNTA(OFFSET('Maximum minutes'!$C$1,'Annexe A1 Cours'!T1418,0,1,50)),0)</f>
        <v>0</v>
      </c>
      <c r="V1418" s="37">
        <f ca="1">IFERROR(OFFSET('Maximum minutes'!$C$1,T1418+1,-1+MATCH(G1418,OFFSET('Maximum minutes'!$C$1,T1418-1,0,1,50),0)),0)</f>
        <v>0</v>
      </c>
      <c r="W1418" s="38">
        <f t="shared" ca="1" si="44"/>
        <v>0</v>
      </c>
    </row>
    <row r="1419" spans="1:23" s="36" customFormat="1" ht="18.75">
      <c r="A1419" s="34"/>
      <c r="B1419" s="39"/>
      <c r="C1419" s="39"/>
      <c r="D1419" s="35"/>
      <c r="E1419" s="40"/>
      <c r="F1419" s="39"/>
      <c r="G1419" s="39"/>
      <c r="H1419" s="39"/>
      <c r="I1419" s="34"/>
      <c r="J1419" s="34"/>
      <c r="K1419" s="34"/>
      <c r="L1419" s="34"/>
      <c r="M1419" s="43" t="str">
        <f ca="1">IFERROR(OFFSET('Maximum minutes'!$C$1,T1419,MATCH(IF(G1419&lt;&gt;"",G1419,F1419),OFFSET('Maximum minutes'!$C$1,T1419-1,0,1,U1419+1),0)-1)*IF(OR(ISNUMBER(J1419),J1419="sans examen"),1,0)*IF(W1419&lt;MinDate,1,0),"")</f>
        <v/>
      </c>
      <c r="N1419" s="36">
        <f t="shared" ca="1" si="45"/>
        <v>0</v>
      </c>
      <c r="O1419" s="36" t="e">
        <f ca="1">LEFT(OFFSET(Lists!$Q$2,MATCH(E1419,Lists!$R$3:$R$19,0),0),4)</f>
        <v>#N/A</v>
      </c>
      <c r="P1419" s="36" t="e">
        <f ca="1">MATCH(O1419,Lists!$S$2:$S$640,1)</f>
        <v>#N/A</v>
      </c>
      <c r="Q1419" s="36" t="e">
        <f ca="1">MATCH(LEFT(OFFSET(Lists!$Q$2,MATCH(E1419,Lists!$R$3:$R$19,0)+1,0),4),Lists!$S$3:$S$640,1)</f>
        <v>#N/A</v>
      </c>
      <c r="R1419" s="36" t="e">
        <f ca="1">LEFT(OFFSET(Lists!$S$2,P1419-1+MATCH(F1419,OFFSET(Lists!$T$3,P1419-1,0,Q1419-P1419+1),0),0),6)</f>
        <v>#N/A</v>
      </c>
      <c r="S1419" s="36" t="e">
        <f ca="1">VLOOKUP(R1419,Lists!B:D,3,FALSE)</f>
        <v>#N/A</v>
      </c>
      <c r="T1419" s="36" t="str">
        <f>IF(F1419&lt;&gt;"",MATCH(R1419,'Maximum minutes'!B:B,0),"")</f>
        <v/>
      </c>
      <c r="U1419" s="36">
        <f ca="1">IF(F1419&lt;&gt;"",COUNTA(OFFSET('Maximum minutes'!$C$1,'Annexe A1 Cours'!T1419,0,1,50)),0)</f>
        <v>0</v>
      </c>
      <c r="V1419" s="37">
        <f ca="1">IFERROR(OFFSET('Maximum minutes'!$C$1,T1419+1,-1+MATCH(G1419,OFFSET('Maximum minutes'!$C$1,T1419-1,0,1,50),0)),0)</f>
        <v>0</v>
      </c>
      <c r="W1419" s="38">
        <f t="shared" ca="1" si="44"/>
        <v>0</v>
      </c>
    </row>
    <row r="1420" spans="1:23" s="36" customFormat="1" ht="18.75">
      <c r="A1420" s="34"/>
      <c r="B1420" s="39"/>
      <c r="C1420" s="39"/>
      <c r="D1420" s="35"/>
      <c r="E1420" s="40"/>
      <c r="F1420" s="39"/>
      <c r="G1420" s="39"/>
      <c r="H1420" s="39"/>
      <c r="I1420" s="34"/>
      <c r="J1420" s="34"/>
      <c r="K1420" s="34"/>
      <c r="L1420" s="34"/>
      <c r="M1420" s="43" t="str">
        <f ca="1">IFERROR(OFFSET('Maximum minutes'!$C$1,T1420,MATCH(IF(G1420&lt;&gt;"",G1420,F1420),OFFSET('Maximum minutes'!$C$1,T1420-1,0,1,U1420+1),0)-1)*IF(OR(ISNUMBER(J1420),J1420="sans examen"),1,0)*IF(W1420&lt;MinDate,1,0),"")</f>
        <v/>
      </c>
      <c r="N1420" s="36">
        <f t="shared" ca="1" si="45"/>
        <v>0</v>
      </c>
      <c r="O1420" s="36" t="e">
        <f ca="1">LEFT(OFFSET(Lists!$Q$2,MATCH(E1420,Lists!$R$3:$R$19,0),0),4)</f>
        <v>#N/A</v>
      </c>
      <c r="P1420" s="36" t="e">
        <f ca="1">MATCH(O1420,Lists!$S$2:$S$640,1)</f>
        <v>#N/A</v>
      </c>
      <c r="Q1420" s="36" t="e">
        <f ca="1">MATCH(LEFT(OFFSET(Lists!$Q$2,MATCH(E1420,Lists!$R$3:$R$19,0)+1,0),4),Lists!$S$3:$S$640,1)</f>
        <v>#N/A</v>
      </c>
      <c r="R1420" s="36" t="e">
        <f ca="1">LEFT(OFFSET(Lists!$S$2,P1420-1+MATCH(F1420,OFFSET(Lists!$T$3,P1420-1,0,Q1420-P1420+1),0),0),6)</f>
        <v>#N/A</v>
      </c>
      <c r="S1420" s="36" t="e">
        <f ca="1">VLOOKUP(R1420,Lists!B:D,3,FALSE)</f>
        <v>#N/A</v>
      </c>
      <c r="T1420" s="36" t="str">
        <f>IF(F1420&lt;&gt;"",MATCH(R1420,'Maximum minutes'!B:B,0),"")</f>
        <v/>
      </c>
      <c r="U1420" s="36">
        <f ca="1">IF(F1420&lt;&gt;"",COUNTA(OFFSET('Maximum minutes'!$C$1,'Annexe A1 Cours'!T1420,0,1,50)),0)</f>
        <v>0</v>
      </c>
      <c r="V1420" s="37">
        <f ca="1">IFERROR(OFFSET('Maximum minutes'!$C$1,T1420+1,-1+MATCH(G1420,OFFSET('Maximum minutes'!$C$1,T1420-1,0,1,50),0)),0)</f>
        <v>0</v>
      </c>
      <c r="W1420" s="38">
        <f t="shared" ca="1" si="44"/>
        <v>0</v>
      </c>
    </row>
    <row r="1421" spans="1:23" s="36" customFormat="1" ht="18.75">
      <c r="A1421" s="34"/>
      <c r="B1421" s="39"/>
      <c r="C1421" s="39"/>
      <c r="D1421" s="35"/>
      <c r="E1421" s="40"/>
      <c r="F1421" s="39"/>
      <c r="G1421" s="39"/>
      <c r="H1421" s="39"/>
      <c r="I1421" s="34"/>
      <c r="J1421" s="34"/>
      <c r="K1421" s="34"/>
      <c r="L1421" s="34"/>
      <c r="M1421" s="43" t="str">
        <f ca="1">IFERROR(OFFSET('Maximum minutes'!$C$1,T1421,MATCH(IF(G1421&lt;&gt;"",G1421,F1421),OFFSET('Maximum minutes'!$C$1,T1421-1,0,1,U1421+1),0)-1)*IF(OR(ISNUMBER(J1421),J1421="sans examen"),1,0)*IF(W1421&lt;MinDate,1,0),"")</f>
        <v/>
      </c>
      <c r="N1421" s="36">
        <f t="shared" ca="1" si="45"/>
        <v>0</v>
      </c>
      <c r="O1421" s="36" t="e">
        <f ca="1">LEFT(OFFSET(Lists!$Q$2,MATCH(E1421,Lists!$R$3:$R$19,0),0),4)</f>
        <v>#N/A</v>
      </c>
      <c r="P1421" s="36" t="e">
        <f ca="1">MATCH(O1421,Lists!$S$2:$S$640,1)</f>
        <v>#N/A</v>
      </c>
      <c r="Q1421" s="36" t="e">
        <f ca="1">MATCH(LEFT(OFFSET(Lists!$Q$2,MATCH(E1421,Lists!$R$3:$R$19,0)+1,0),4),Lists!$S$3:$S$640,1)</f>
        <v>#N/A</v>
      </c>
      <c r="R1421" s="36" t="e">
        <f ca="1">LEFT(OFFSET(Lists!$S$2,P1421-1+MATCH(F1421,OFFSET(Lists!$T$3,P1421-1,0,Q1421-P1421+1),0),0),6)</f>
        <v>#N/A</v>
      </c>
      <c r="S1421" s="36" t="e">
        <f ca="1">VLOOKUP(R1421,Lists!B:D,3,FALSE)</f>
        <v>#N/A</v>
      </c>
      <c r="T1421" s="36" t="str">
        <f>IF(F1421&lt;&gt;"",MATCH(R1421,'Maximum minutes'!B:B,0),"")</f>
        <v/>
      </c>
      <c r="U1421" s="36">
        <f ca="1">IF(F1421&lt;&gt;"",COUNTA(OFFSET('Maximum minutes'!$C$1,'Annexe A1 Cours'!T1421,0,1,50)),0)</f>
        <v>0</v>
      </c>
      <c r="V1421" s="37">
        <f ca="1">IFERROR(OFFSET('Maximum minutes'!$C$1,T1421+1,-1+MATCH(G1421,OFFSET('Maximum minutes'!$C$1,T1421-1,0,1,50),0)),0)</f>
        <v>0</v>
      </c>
      <c r="W1421" s="38">
        <f t="shared" ca="1" si="44"/>
        <v>0</v>
      </c>
    </row>
    <row r="1422" spans="1:23" s="36" customFormat="1" ht="18.75">
      <c r="A1422" s="34"/>
      <c r="B1422" s="39"/>
      <c r="C1422" s="39"/>
      <c r="D1422" s="35"/>
      <c r="E1422" s="40"/>
      <c r="F1422" s="39"/>
      <c r="G1422" s="39"/>
      <c r="H1422" s="39"/>
      <c r="I1422" s="34"/>
      <c r="J1422" s="34"/>
      <c r="K1422" s="34"/>
      <c r="L1422" s="34"/>
      <c r="M1422" s="43" t="str">
        <f ca="1">IFERROR(OFFSET('Maximum minutes'!$C$1,T1422,MATCH(IF(G1422&lt;&gt;"",G1422,F1422),OFFSET('Maximum minutes'!$C$1,T1422-1,0,1,U1422+1),0)-1)*IF(OR(ISNUMBER(J1422),J1422="sans examen"),1,0)*IF(W1422&lt;MinDate,1,0),"")</f>
        <v/>
      </c>
      <c r="N1422" s="36">
        <f t="shared" ca="1" si="45"/>
        <v>0</v>
      </c>
      <c r="O1422" s="36" t="e">
        <f ca="1">LEFT(OFFSET(Lists!$Q$2,MATCH(E1422,Lists!$R$3:$R$19,0),0),4)</f>
        <v>#N/A</v>
      </c>
      <c r="P1422" s="36" t="e">
        <f ca="1">MATCH(O1422,Lists!$S$2:$S$640,1)</f>
        <v>#N/A</v>
      </c>
      <c r="Q1422" s="36" t="e">
        <f ca="1">MATCH(LEFT(OFFSET(Lists!$Q$2,MATCH(E1422,Lists!$R$3:$R$19,0)+1,0),4),Lists!$S$3:$S$640,1)</f>
        <v>#N/A</v>
      </c>
      <c r="R1422" s="36" t="e">
        <f ca="1">LEFT(OFFSET(Lists!$S$2,P1422-1+MATCH(F1422,OFFSET(Lists!$T$3,P1422-1,0,Q1422-P1422+1),0),0),6)</f>
        <v>#N/A</v>
      </c>
      <c r="S1422" s="36" t="e">
        <f ca="1">VLOOKUP(R1422,Lists!B:D,3,FALSE)</f>
        <v>#N/A</v>
      </c>
      <c r="T1422" s="36" t="str">
        <f>IF(F1422&lt;&gt;"",MATCH(R1422,'Maximum minutes'!B:B,0),"")</f>
        <v/>
      </c>
      <c r="U1422" s="36">
        <f ca="1">IF(F1422&lt;&gt;"",COUNTA(OFFSET('Maximum minutes'!$C$1,'Annexe A1 Cours'!T1422,0,1,50)),0)</f>
        <v>0</v>
      </c>
      <c r="V1422" s="37">
        <f ca="1">IFERROR(OFFSET('Maximum minutes'!$C$1,T1422+1,-1+MATCH(G1422,OFFSET('Maximum minutes'!$C$1,T1422-1,0,1,50),0)),0)</f>
        <v>0</v>
      </c>
      <c r="W1422" s="38">
        <f t="shared" ca="1" si="44"/>
        <v>0</v>
      </c>
    </row>
    <row r="1423" spans="1:23" s="36" customFormat="1" ht="18.75">
      <c r="A1423" s="34"/>
      <c r="B1423" s="39"/>
      <c r="C1423" s="39"/>
      <c r="D1423" s="35"/>
      <c r="E1423" s="40"/>
      <c r="F1423" s="39"/>
      <c r="G1423" s="39"/>
      <c r="H1423" s="39"/>
      <c r="I1423" s="34"/>
      <c r="J1423" s="34"/>
      <c r="K1423" s="34"/>
      <c r="L1423" s="34"/>
      <c r="M1423" s="43" t="str">
        <f ca="1">IFERROR(OFFSET('Maximum minutes'!$C$1,T1423,MATCH(IF(G1423&lt;&gt;"",G1423,F1423),OFFSET('Maximum minutes'!$C$1,T1423-1,0,1,U1423+1),0)-1)*IF(OR(ISNUMBER(J1423),J1423="sans examen"),1,0)*IF(W1423&lt;MinDate,1,0),"")</f>
        <v/>
      </c>
      <c r="N1423" s="36">
        <f t="shared" ca="1" si="45"/>
        <v>0</v>
      </c>
      <c r="O1423" s="36" t="e">
        <f ca="1">LEFT(OFFSET(Lists!$Q$2,MATCH(E1423,Lists!$R$3:$R$19,0),0),4)</f>
        <v>#N/A</v>
      </c>
      <c r="P1423" s="36" t="e">
        <f ca="1">MATCH(O1423,Lists!$S$2:$S$640,1)</f>
        <v>#N/A</v>
      </c>
      <c r="Q1423" s="36" t="e">
        <f ca="1">MATCH(LEFT(OFFSET(Lists!$Q$2,MATCH(E1423,Lists!$R$3:$R$19,0)+1,0),4),Lists!$S$3:$S$640,1)</f>
        <v>#N/A</v>
      </c>
      <c r="R1423" s="36" t="e">
        <f ca="1">LEFT(OFFSET(Lists!$S$2,P1423-1+MATCH(F1423,OFFSET(Lists!$T$3,P1423-1,0,Q1423-P1423+1),0),0),6)</f>
        <v>#N/A</v>
      </c>
      <c r="S1423" s="36" t="e">
        <f ca="1">VLOOKUP(R1423,Lists!B:D,3,FALSE)</f>
        <v>#N/A</v>
      </c>
      <c r="T1423" s="36" t="str">
        <f>IF(F1423&lt;&gt;"",MATCH(R1423,'Maximum minutes'!B:B,0),"")</f>
        <v/>
      </c>
      <c r="U1423" s="36">
        <f ca="1">IF(F1423&lt;&gt;"",COUNTA(OFFSET('Maximum minutes'!$C$1,'Annexe A1 Cours'!T1423,0,1,50)),0)</f>
        <v>0</v>
      </c>
      <c r="V1423" s="37">
        <f ca="1">IFERROR(OFFSET('Maximum minutes'!$C$1,T1423+1,-1+MATCH(G1423,OFFSET('Maximum minutes'!$C$1,T1423-1,0,1,50),0)),0)</f>
        <v>0</v>
      </c>
      <c r="W1423" s="38">
        <f t="shared" ca="1" si="44"/>
        <v>0</v>
      </c>
    </row>
    <row r="1424" spans="1:23" s="36" customFormat="1" ht="18.75">
      <c r="A1424" s="34"/>
      <c r="B1424" s="39"/>
      <c r="C1424" s="39"/>
      <c r="D1424" s="35"/>
      <c r="E1424" s="40"/>
      <c r="F1424" s="39"/>
      <c r="G1424" s="39"/>
      <c r="H1424" s="39"/>
      <c r="I1424" s="34"/>
      <c r="J1424" s="34"/>
      <c r="K1424" s="34"/>
      <c r="L1424" s="34"/>
      <c r="M1424" s="43" t="str">
        <f ca="1">IFERROR(OFFSET('Maximum minutes'!$C$1,T1424,MATCH(IF(G1424&lt;&gt;"",G1424,F1424),OFFSET('Maximum minutes'!$C$1,T1424-1,0,1,U1424+1),0)-1)*IF(OR(ISNUMBER(J1424),J1424="sans examen"),1,0)*IF(W1424&lt;MinDate,1,0),"")</f>
        <v/>
      </c>
      <c r="N1424" s="36">
        <f t="shared" ca="1" si="45"/>
        <v>0</v>
      </c>
      <c r="O1424" s="36" t="e">
        <f ca="1">LEFT(OFFSET(Lists!$Q$2,MATCH(E1424,Lists!$R$3:$R$19,0),0),4)</f>
        <v>#N/A</v>
      </c>
      <c r="P1424" s="36" t="e">
        <f ca="1">MATCH(O1424,Lists!$S$2:$S$640,1)</f>
        <v>#N/A</v>
      </c>
      <c r="Q1424" s="36" t="e">
        <f ca="1">MATCH(LEFT(OFFSET(Lists!$Q$2,MATCH(E1424,Lists!$R$3:$R$19,0)+1,0),4),Lists!$S$3:$S$640,1)</f>
        <v>#N/A</v>
      </c>
      <c r="R1424" s="36" t="e">
        <f ca="1">LEFT(OFFSET(Lists!$S$2,P1424-1+MATCH(F1424,OFFSET(Lists!$T$3,P1424-1,0,Q1424-P1424+1),0),0),6)</f>
        <v>#N/A</v>
      </c>
      <c r="S1424" s="36" t="e">
        <f ca="1">VLOOKUP(R1424,Lists!B:D,3,FALSE)</f>
        <v>#N/A</v>
      </c>
      <c r="T1424" s="36" t="str">
        <f>IF(F1424&lt;&gt;"",MATCH(R1424,'Maximum minutes'!B:B,0),"")</f>
        <v/>
      </c>
      <c r="U1424" s="36">
        <f ca="1">IF(F1424&lt;&gt;"",COUNTA(OFFSET('Maximum minutes'!$C$1,'Annexe A1 Cours'!T1424,0,1,50)),0)</f>
        <v>0</v>
      </c>
      <c r="V1424" s="37">
        <f ca="1">IFERROR(OFFSET('Maximum minutes'!$C$1,T1424+1,-1+MATCH(G1424,OFFSET('Maximum minutes'!$C$1,T1424-1,0,1,50),0)),0)</f>
        <v>0</v>
      </c>
      <c r="W1424" s="38">
        <f t="shared" ca="1" si="44"/>
        <v>0</v>
      </c>
    </row>
    <row r="1425" spans="1:23" s="36" customFormat="1" ht="18.75">
      <c r="A1425" s="34"/>
      <c r="B1425" s="39"/>
      <c r="C1425" s="39"/>
      <c r="D1425" s="35"/>
      <c r="E1425" s="40"/>
      <c r="F1425" s="39"/>
      <c r="G1425" s="39"/>
      <c r="H1425" s="39"/>
      <c r="I1425" s="34"/>
      <c r="J1425" s="34"/>
      <c r="K1425" s="34"/>
      <c r="L1425" s="34"/>
      <c r="M1425" s="43" t="str">
        <f ca="1">IFERROR(OFFSET('Maximum minutes'!$C$1,T1425,MATCH(IF(G1425&lt;&gt;"",G1425,F1425),OFFSET('Maximum minutes'!$C$1,T1425-1,0,1,U1425+1),0)-1)*IF(OR(ISNUMBER(J1425),J1425="sans examen"),1,0)*IF(W1425&lt;MinDate,1,0),"")</f>
        <v/>
      </c>
      <c r="N1425" s="36">
        <f t="shared" ca="1" si="45"/>
        <v>0</v>
      </c>
      <c r="O1425" s="36" t="e">
        <f ca="1">LEFT(OFFSET(Lists!$Q$2,MATCH(E1425,Lists!$R$3:$R$19,0),0),4)</f>
        <v>#N/A</v>
      </c>
      <c r="P1425" s="36" t="e">
        <f ca="1">MATCH(O1425,Lists!$S$2:$S$640,1)</f>
        <v>#N/A</v>
      </c>
      <c r="Q1425" s="36" t="e">
        <f ca="1">MATCH(LEFT(OFFSET(Lists!$Q$2,MATCH(E1425,Lists!$R$3:$R$19,0)+1,0),4),Lists!$S$3:$S$640,1)</f>
        <v>#N/A</v>
      </c>
      <c r="R1425" s="36" t="e">
        <f ca="1">LEFT(OFFSET(Lists!$S$2,P1425-1+MATCH(F1425,OFFSET(Lists!$T$3,P1425-1,0,Q1425-P1425+1),0),0),6)</f>
        <v>#N/A</v>
      </c>
      <c r="S1425" s="36" t="e">
        <f ca="1">VLOOKUP(R1425,Lists!B:D,3,FALSE)</f>
        <v>#N/A</v>
      </c>
      <c r="T1425" s="36" t="str">
        <f>IF(F1425&lt;&gt;"",MATCH(R1425,'Maximum minutes'!B:B,0),"")</f>
        <v/>
      </c>
      <c r="U1425" s="36">
        <f ca="1">IF(F1425&lt;&gt;"",COUNTA(OFFSET('Maximum minutes'!$C$1,'Annexe A1 Cours'!T1425,0,1,50)),0)</f>
        <v>0</v>
      </c>
      <c r="V1425" s="37">
        <f ca="1">IFERROR(OFFSET('Maximum minutes'!$C$1,T1425+1,-1+MATCH(G1425,OFFSET('Maximum minutes'!$C$1,T1425-1,0,1,50),0)),0)</f>
        <v>0</v>
      </c>
      <c r="W1425" s="38">
        <f t="shared" ca="1" si="44"/>
        <v>0</v>
      </c>
    </row>
    <row r="1426" spans="1:23" s="36" customFormat="1" ht="18.75">
      <c r="A1426" s="34"/>
      <c r="B1426" s="39"/>
      <c r="C1426" s="39"/>
      <c r="D1426" s="35"/>
      <c r="E1426" s="40"/>
      <c r="F1426" s="39"/>
      <c r="G1426" s="39"/>
      <c r="H1426" s="39"/>
      <c r="I1426" s="34"/>
      <c r="J1426" s="34"/>
      <c r="K1426" s="34"/>
      <c r="L1426" s="34"/>
      <c r="M1426" s="43" t="str">
        <f ca="1">IFERROR(OFFSET('Maximum minutes'!$C$1,T1426,MATCH(IF(G1426&lt;&gt;"",G1426,F1426),OFFSET('Maximum minutes'!$C$1,T1426-1,0,1,U1426+1),0)-1)*IF(OR(ISNUMBER(J1426),J1426="sans examen"),1,0)*IF(W1426&lt;MinDate,1,0),"")</f>
        <v/>
      </c>
      <c r="N1426" s="36">
        <f t="shared" ca="1" si="45"/>
        <v>0</v>
      </c>
      <c r="O1426" s="36" t="e">
        <f ca="1">LEFT(OFFSET(Lists!$Q$2,MATCH(E1426,Lists!$R$3:$R$19,0),0),4)</f>
        <v>#N/A</v>
      </c>
      <c r="P1426" s="36" t="e">
        <f ca="1">MATCH(O1426,Lists!$S$2:$S$640,1)</f>
        <v>#N/A</v>
      </c>
      <c r="Q1426" s="36" t="e">
        <f ca="1">MATCH(LEFT(OFFSET(Lists!$Q$2,MATCH(E1426,Lists!$R$3:$R$19,0)+1,0),4),Lists!$S$3:$S$640,1)</f>
        <v>#N/A</v>
      </c>
      <c r="R1426" s="36" t="e">
        <f ca="1">LEFT(OFFSET(Lists!$S$2,P1426-1+MATCH(F1426,OFFSET(Lists!$T$3,P1426-1,0,Q1426-P1426+1),0),0),6)</f>
        <v>#N/A</v>
      </c>
      <c r="S1426" s="36" t="e">
        <f ca="1">VLOOKUP(R1426,Lists!B:D,3,FALSE)</f>
        <v>#N/A</v>
      </c>
      <c r="T1426" s="36" t="str">
        <f>IF(F1426&lt;&gt;"",MATCH(R1426,'Maximum minutes'!B:B,0),"")</f>
        <v/>
      </c>
      <c r="U1426" s="36">
        <f ca="1">IF(F1426&lt;&gt;"",COUNTA(OFFSET('Maximum minutes'!$C$1,'Annexe A1 Cours'!T1426,0,1,50)),0)</f>
        <v>0</v>
      </c>
      <c r="V1426" s="37">
        <f ca="1">IFERROR(OFFSET('Maximum minutes'!$C$1,T1426+1,-1+MATCH(G1426,OFFSET('Maximum minutes'!$C$1,T1426-1,0,1,50),0)),0)</f>
        <v>0</v>
      </c>
      <c r="W1426" s="38">
        <f t="shared" ca="1" si="44"/>
        <v>0</v>
      </c>
    </row>
    <row r="1427" spans="1:23" s="36" customFormat="1" ht="18.75">
      <c r="A1427" s="34"/>
      <c r="B1427" s="39"/>
      <c r="C1427" s="39"/>
      <c r="D1427" s="35"/>
      <c r="E1427" s="40"/>
      <c r="F1427" s="39"/>
      <c r="G1427" s="39"/>
      <c r="H1427" s="39"/>
      <c r="I1427" s="34"/>
      <c r="J1427" s="34"/>
      <c r="K1427" s="34"/>
      <c r="L1427" s="34"/>
      <c r="M1427" s="43" t="str">
        <f ca="1">IFERROR(OFFSET('Maximum minutes'!$C$1,T1427,MATCH(IF(G1427&lt;&gt;"",G1427,F1427),OFFSET('Maximum minutes'!$C$1,T1427-1,0,1,U1427+1),0)-1)*IF(OR(ISNUMBER(J1427),J1427="sans examen"),1,0)*IF(W1427&lt;MinDate,1,0),"")</f>
        <v/>
      </c>
      <c r="N1427" s="36">
        <f t="shared" ca="1" si="45"/>
        <v>0</v>
      </c>
      <c r="O1427" s="36" t="e">
        <f ca="1">LEFT(OFFSET(Lists!$Q$2,MATCH(E1427,Lists!$R$3:$R$19,0),0),4)</f>
        <v>#N/A</v>
      </c>
      <c r="P1427" s="36" t="e">
        <f ca="1">MATCH(O1427,Lists!$S$2:$S$640,1)</f>
        <v>#N/A</v>
      </c>
      <c r="Q1427" s="36" t="e">
        <f ca="1">MATCH(LEFT(OFFSET(Lists!$Q$2,MATCH(E1427,Lists!$R$3:$R$19,0)+1,0),4),Lists!$S$3:$S$640,1)</f>
        <v>#N/A</v>
      </c>
      <c r="R1427" s="36" t="e">
        <f ca="1">LEFT(OFFSET(Lists!$S$2,P1427-1+MATCH(F1427,OFFSET(Lists!$T$3,P1427-1,0,Q1427-P1427+1),0),0),6)</f>
        <v>#N/A</v>
      </c>
      <c r="S1427" s="36" t="e">
        <f ca="1">VLOOKUP(R1427,Lists!B:D,3,FALSE)</f>
        <v>#N/A</v>
      </c>
      <c r="T1427" s="36" t="str">
        <f>IF(F1427&lt;&gt;"",MATCH(R1427,'Maximum minutes'!B:B,0),"")</f>
        <v/>
      </c>
      <c r="U1427" s="36">
        <f ca="1">IF(F1427&lt;&gt;"",COUNTA(OFFSET('Maximum minutes'!$C$1,'Annexe A1 Cours'!T1427,0,1,50)),0)</f>
        <v>0</v>
      </c>
      <c r="V1427" s="37">
        <f ca="1">IFERROR(OFFSET('Maximum minutes'!$C$1,T1427+1,-1+MATCH(G1427,OFFSET('Maximum minutes'!$C$1,T1427-1,0,1,50),0)),0)</f>
        <v>0</v>
      </c>
      <c r="W1427" s="38">
        <f t="shared" ca="1" si="44"/>
        <v>0</v>
      </c>
    </row>
    <row r="1428" spans="1:23" s="36" customFormat="1" ht="18.75">
      <c r="A1428" s="34"/>
      <c r="B1428" s="39"/>
      <c r="C1428" s="39"/>
      <c r="D1428" s="35"/>
      <c r="E1428" s="40"/>
      <c r="F1428" s="39"/>
      <c r="G1428" s="39"/>
      <c r="H1428" s="39"/>
      <c r="I1428" s="34"/>
      <c r="J1428" s="34"/>
      <c r="K1428" s="34"/>
      <c r="L1428" s="34"/>
      <c r="M1428" s="43" t="str">
        <f ca="1">IFERROR(OFFSET('Maximum minutes'!$C$1,T1428,MATCH(IF(G1428&lt;&gt;"",G1428,F1428),OFFSET('Maximum minutes'!$C$1,T1428-1,0,1,U1428+1),0)-1)*IF(OR(ISNUMBER(J1428),J1428="sans examen"),1,0)*IF(W1428&lt;MinDate,1,0),"")</f>
        <v/>
      </c>
      <c r="N1428" s="36">
        <f t="shared" ca="1" si="45"/>
        <v>0</v>
      </c>
      <c r="O1428" s="36" t="e">
        <f ca="1">LEFT(OFFSET(Lists!$Q$2,MATCH(E1428,Lists!$R$3:$R$19,0),0),4)</f>
        <v>#N/A</v>
      </c>
      <c r="P1428" s="36" t="e">
        <f ca="1">MATCH(O1428,Lists!$S$2:$S$640,1)</f>
        <v>#N/A</v>
      </c>
      <c r="Q1428" s="36" t="e">
        <f ca="1">MATCH(LEFT(OFFSET(Lists!$Q$2,MATCH(E1428,Lists!$R$3:$R$19,0)+1,0),4),Lists!$S$3:$S$640,1)</f>
        <v>#N/A</v>
      </c>
      <c r="R1428" s="36" t="e">
        <f ca="1">LEFT(OFFSET(Lists!$S$2,P1428-1+MATCH(F1428,OFFSET(Lists!$T$3,P1428-1,0,Q1428-P1428+1),0),0),6)</f>
        <v>#N/A</v>
      </c>
      <c r="S1428" s="36" t="e">
        <f ca="1">VLOOKUP(R1428,Lists!B:D,3,FALSE)</f>
        <v>#N/A</v>
      </c>
      <c r="T1428" s="36" t="str">
        <f>IF(F1428&lt;&gt;"",MATCH(R1428,'Maximum minutes'!B:B,0),"")</f>
        <v/>
      </c>
      <c r="U1428" s="36">
        <f ca="1">IF(F1428&lt;&gt;"",COUNTA(OFFSET('Maximum minutes'!$C$1,'Annexe A1 Cours'!T1428,0,1,50)),0)</f>
        <v>0</v>
      </c>
      <c r="V1428" s="37">
        <f ca="1">IFERROR(OFFSET('Maximum minutes'!$C$1,T1428+1,-1+MATCH(G1428,OFFSET('Maximum minutes'!$C$1,T1428-1,0,1,50),0)),0)</f>
        <v>0</v>
      </c>
      <c r="W1428" s="38">
        <f t="shared" ca="1" si="44"/>
        <v>0</v>
      </c>
    </row>
    <row r="1429" spans="1:23" s="36" customFormat="1" ht="18.75">
      <c r="A1429" s="34"/>
      <c r="B1429" s="39"/>
      <c r="C1429" s="39"/>
      <c r="D1429" s="35"/>
      <c r="E1429" s="40"/>
      <c r="F1429" s="39"/>
      <c r="G1429" s="39"/>
      <c r="H1429" s="39"/>
      <c r="I1429" s="34"/>
      <c r="J1429" s="34"/>
      <c r="K1429" s="34"/>
      <c r="L1429" s="34"/>
      <c r="M1429" s="43" t="str">
        <f ca="1">IFERROR(OFFSET('Maximum minutes'!$C$1,T1429,MATCH(IF(G1429&lt;&gt;"",G1429,F1429),OFFSET('Maximum minutes'!$C$1,T1429-1,0,1,U1429+1),0)-1)*IF(OR(ISNUMBER(J1429),J1429="sans examen"),1,0)*IF(W1429&lt;MinDate,1,0),"")</f>
        <v/>
      </c>
      <c r="N1429" s="36">
        <f t="shared" ca="1" si="45"/>
        <v>0</v>
      </c>
      <c r="O1429" s="36" t="e">
        <f ca="1">LEFT(OFFSET(Lists!$Q$2,MATCH(E1429,Lists!$R$3:$R$19,0),0),4)</f>
        <v>#N/A</v>
      </c>
      <c r="P1429" s="36" t="e">
        <f ca="1">MATCH(O1429,Lists!$S$2:$S$640,1)</f>
        <v>#N/A</v>
      </c>
      <c r="Q1429" s="36" t="e">
        <f ca="1">MATCH(LEFT(OFFSET(Lists!$Q$2,MATCH(E1429,Lists!$R$3:$R$19,0)+1,0),4),Lists!$S$3:$S$640,1)</f>
        <v>#N/A</v>
      </c>
      <c r="R1429" s="36" t="e">
        <f ca="1">LEFT(OFFSET(Lists!$S$2,P1429-1+MATCH(F1429,OFFSET(Lists!$T$3,P1429-1,0,Q1429-P1429+1),0),0),6)</f>
        <v>#N/A</v>
      </c>
      <c r="S1429" s="36" t="e">
        <f ca="1">VLOOKUP(R1429,Lists!B:D,3,FALSE)</f>
        <v>#N/A</v>
      </c>
      <c r="T1429" s="36" t="str">
        <f>IF(F1429&lt;&gt;"",MATCH(R1429,'Maximum minutes'!B:B,0),"")</f>
        <v/>
      </c>
      <c r="U1429" s="36">
        <f ca="1">IF(F1429&lt;&gt;"",COUNTA(OFFSET('Maximum minutes'!$C$1,'Annexe A1 Cours'!T1429,0,1,50)),0)</f>
        <v>0</v>
      </c>
      <c r="V1429" s="37">
        <f ca="1">IFERROR(OFFSET('Maximum minutes'!$C$1,T1429+1,-1+MATCH(G1429,OFFSET('Maximum minutes'!$C$1,T1429-1,0,1,50),0)),0)</f>
        <v>0</v>
      </c>
      <c r="W1429" s="38">
        <f t="shared" ca="1" si="44"/>
        <v>0</v>
      </c>
    </row>
    <row r="1430" spans="1:23" s="36" customFormat="1" ht="18.75">
      <c r="A1430" s="34"/>
      <c r="B1430" s="39"/>
      <c r="C1430" s="39"/>
      <c r="D1430" s="35"/>
      <c r="E1430" s="40"/>
      <c r="F1430" s="39"/>
      <c r="G1430" s="39"/>
      <c r="H1430" s="39"/>
      <c r="I1430" s="34"/>
      <c r="J1430" s="34"/>
      <c r="K1430" s="34"/>
      <c r="L1430" s="34"/>
      <c r="M1430" s="43" t="str">
        <f ca="1">IFERROR(OFFSET('Maximum minutes'!$C$1,T1430,MATCH(IF(G1430&lt;&gt;"",G1430,F1430),OFFSET('Maximum minutes'!$C$1,T1430-1,0,1,U1430+1),0)-1)*IF(OR(ISNUMBER(J1430),J1430="sans examen"),1,0)*IF(W1430&lt;MinDate,1,0),"")</f>
        <v/>
      </c>
      <c r="N1430" s="36">
        <f t="shared" ca="1" si="45"/>
        <v>0</v>
      </c>
      <c r="O1430" s="36" t="e">
        <f ca="1">LEFT(OFFSET(Lists!$Q$2,MATCH(E1430,Lists!$R$3:$R$19,0),0),4)</f>
        <v>#N/A</v>
      </c>
      <c r="P1430" s="36" t="e">
        <f ca="1">MATCH(O1430,Lists!$S$2:$S$640,1)</f>
        <v>#N/A</v>
      </c>
      <c r="Q1430" s="36" t="e">
        <f ca="1">MATCH(LEFT(OFFSET(Lists!$Q$2,MATCH(E1430,Lists!$R$3:$R$19,0)+1,0),4),Lists!$S$3:$S$640,1)</f>
        <v>#N/A</v>
      </c>
      <c r="R1430" s="36" t="e">
        <f ca="1">LEFT(OFFSET(Lists!$S$2,P1430-1+MATCH(F1430,OFFSET(Lists!$T$3,P1430-1,0,Q1430-P1430+1),0),0),6)</f>
        <v>#N/A</v>
      </c>
      <c r="S1430" s="36" t="e">
        <f ca="1">VLOOKUP(R1430,Lists!B:D,3,FALSE)</f>
        <v>#N/A</v>
      </c>
      <c r="T1430" s="36" t="str">
        <f>IF(F1430&lt;&gt;"",MATCH(R1430,'Maximum minutes'!B:B,0),"")</f>
        <v/>
      </c>
      <c r="U1430" s="36">
        <f ca="1">IF(F1430&lt;&gt;"",COUNTA(OFFSET('Maximum minutes'!$C$1,'Annexe A1 Cours'!T1430,0,1,50)),0)</f>
        <v>0</v>
      </c>
      <c r="V1430" s="37">
        <f ca="1">IFERROR(OFFSET('Maximum minutes'!$C$1,T1430+1,-1+MATCH(G1430,OFFSET('Maximum minutes'!$C$1,T1430-1,0,1,50),0)),0)</f>
        <v>0</v>
      </c>
      <c r="W1430" s="38">
        <f t="shared" ca="1" si="44"/>
        <v>0</v>
      </c>
    </row>
    <row r="1431" spans="1:23" s="36" customFormat="1" ht="18.75">
      <c r="A1431" s="34"/>
      <c r="B1431" s="39"/>
      <c r="C1431" s="39"/>
      <c r="D1431" s="35"/>
      <c r="E1431" s="40"/>
      <c r="F1431" s="39"/>
      <c r="G1431" s="39"/>
      <c r="H1431" s="39"/>
      <c r="I1431" s="34"/>
      <c r="J1431" s="34"/>
      <c r="K1431" s="34"/>
      <c r="L1431" s="34"/>
      <c r="M1431" s="43" t="str">
        <f ca="1">IFERROR(OFFSET('Maximum minutes'!$C$1,T1431,MATCH(IF(G1431&lt;&gt;"",G1431,F1431),OFFSET('Maximum minutes'!$C$1,T1431-1,0,1,U1431+1),0)-1)*IF(OR(ISNUMBER(J1431),J1431="sans examen"),1,0)*IF(W1431&lt;MinDate,1,0),"")</f>
        <v/>
      </c>
      <c r="N1431" s="36">
        <f t="shared" ca="1" si="45"/>
        <v>0</v>
      </c>
      <c r="O1431" s="36" t="e">
        <f ca="1">LEFT(OFFSET(Lists!$Q$2,MATCH(E1431,Lists!$R$3:$R$19,0),0),4)</f>
        <v>#N/A</v>
      </c>
      <c r="P1431" s="36" t="e">
        <f ca="1">MATCH(O1431,Lists!$S$2:$S$640,1)</f>
        <v>#N/A</v>
      </c>
      <c r="Q1431" s="36" t="e">
        <f ca="1">MATCH(LEFT(OFFSET(Lists!$Q$2,MATCH(E1431,Lists!$R$3:$R$19,0)+1,0),4),Lists!$S$3:$S$640,1)</f>
        <v>#N/A</v>
      </c>
      <c r="R1431" s="36" t="e">
        <f ca="1">LEFT(OFFSET(Lists!$S$2,P1431-1+MATCH(F1431,OFFSET(Lists!$T$3,P1431-1,0,Q1431-P1431+1),0),0),6)</f>
        <v>#N/A</v>
      </c>
      <c r="S1431" s="36" t="e">
        <f ca="1">VLOOKUP(R1431,Lists!B:D,3,FALSE)</f>
        <v>#N/A</v>
      </c>
      <c r="T1431" s="36" t="str">
        <f>IF(F1431&lt;&gt;"",MATCH(R1431,'Maximum minutes'!B:B,0),"")</f>
        <v/>
      </c>
      <c r="U1431" s="36">
        <f ca="1">IF(F1431&lt;&gt;"",COUNTA(OFFSET('Maximum minutes'!$C$1,'Annexe A1 Cours'!T1431,0,1,50)),0)</f>
        <v>0</v>
      </c>
      <c r="V1431" s="37">
        <f ca="1">IFERROR(OFFSET('Maximum minutes'!$C$1,T1431+1,-1+MATCH(G1431,OFFSET('Maximum minutes'!$C$1,T1431-1,0,1,50),0)),0)</f>
        <v>0</v>
      </c>
      <c r="W1431" s="38">
        <f t="shared" ca="1" si="44"/>
        <v>0</v>
      </c>
    </row>
    <row r="1432" spans="1:23" s="36" customFormat="1" ht="18.75">
      <c r="A1432" s="34"/>
      <c r="B1432" s="39"/>
      <c r="C1432" s="39"/>
      <c r="D1432" s="35"/>
      <c r="E1432" s="40"/>
      <c r="F1432" s="39"/>
      <c r="G1432" s="39"/>
      <c r="H1432" s="39"/>
      <c r="I1432" s="34"/>
      <c r="J1432" s="34"/>
      <c r="K1432" s="34"/>
      <c r="L1432" s="34"/>
      <c r="M1432" s="43" t="str">
        <f ca="1">IFERROR(OFFSET('Maximum minutes'!$C$1,T1432,MATCH(IF(G1432&lt;&gt;"",G1432,F1432),OFFSET('Maximum minutes'!$C$1,T1432-1,0,1,U1432+1),0)-1)*IF(OR(ISNUMBER(J1432),J1432="sans examen"),1,0)*IF(W1432&lt;MinDate,1,0),"")</f>
        <v/>
      </c>
      <c r="N1432" s="36">
        <f t="shared" ca="1" si="45"/>
        <v>0</v>
      </c>
      <c r="O1432" s="36" t="e">
        <f ca="1">LEFT(OFFSET(Lists!$Q$2,MATCH(E1432,Lists!$R$3:$R$19,0),0),4)</f>
        <v>#N/A</v>
      </c>
      <c r="P1432" s="36" t="e">
        <f ca="1">MATCH(O1432,Lists!$S$2:$S$640,1)</f>
        <v>#N/A</v>
      </c>
      <c r="Q1432" s="36" t="e">
        <f ca="1">MATCH(LEFT(OFFSET(Lists!$Q$2,MATCH(E1432,Lists!$R$3:$R$19,0)+1,0),4),Lists!$S$3:$S$640,1)</f>
        <v>#N/A</v>
      </c>
      <c r="R1432" s="36" t="e">
        <f ca="1">LEFT(OFFSET(Lists!$S$2,P1432-1+MATCH(F1432,OFFSET(Lists!$T$3,P1432-1,0,Q1432-P1432+1),0),0),6)</f>
        <v>#N/A</v>
      </c>
      <c r="S1432" s="36" t="e">
        <f ca="1">VLOOKUP(R1432,Lists!B:D,3,FALSE)</f>
        <v>#N/A</v>
      </c>
      <c r="T1432" s="36" t="str">
        <f>IF(F1432&lt;&gt;"",MATCH(R1432,'Maximum minutes'!B:B,0),"")</f>
        <v/>
      </c>
      <c r="U1432" s="36">
        <f ca="1">IF(F1432&lt;&gt;"",COUNTA(OFFSET('Maximum minutes'!$C$1,'Annexe A1 Cours'!T1432,0,1,50)),0)</f>
        <v>0</v>
      </c>
      <c r="V1432" s="37">
        <f ca="1">IFERROR(OFFSET('Maximum minutes'!$C$1,T1432+1,-1+MATCH(G1432,OFFSET('Maximum minutes'!$C$1,T1432-1,0,1,50),0)),0)</f>
        <v>0</v>
      </c>
      <c r="W1432" s="38">
        <f t="shared" ca="1" si="44"/>
        <v>0</v>
      </c>
    </row>
    <row r="1433" spans="1:23" s="36" customFormat="1" ht="18.75">
      <c r="A1433" s="34"/>
      <c r="B1433" s="39"/>
      <c r="C1433" s="39"/>
      <c r="D1433" s="35"/>
      <c r="E1433" s="40"/>
      <c r="F1433" s="39"/>
      <c r="G1433" s="39"/>
      <c r="H1433" s="39"/>
      <c r="I1433" s="34"/>
      <c r="J1433" s="34"/>
      <c r="K1433" s="34"/>
      <c r="L1433" s="34"/>
      <c r="M1433" s="43" t="str">
        <f ca="1">IFERROR(OFFSET('Maximum minutes'!$C$1,T1433,MATCH(IF(G1433&lt;&gt;"",G1433,F1433),OFFSET('Maximum minutes'!$C$1,T1433-1,0,1,U1433+1),0)-1)*IF(OR(ISNUMBER(J1433),J1433="sans examen"),1,0)*IF(W1433&lt;MinDate,1,0),"")</f>
        <v/>
      </c>
      <c r="N1433" s="36">
        <f t="shared" ca="1" si="45"/>
        <v>0</v>
      </c>
      <c r="O1433" s="36" t="e">
        <f ca="1">LEFT(OFFSET(Lists!$Q$2,MATCH(E1433,Lists!$R$3:$R$19,0),0),4)</f>
        <v>#N/A</v>
      </c>
      <c r="P1433" s="36" t="e">
        <f ca="1">MATCH(O1433,Lists!$S$2:$S$640,1)</f>
        <v>#N/A</v>
      </c>
      <c r="Q1433" s="36" t="e">
        <f ca="1">MATCH(LEFT(OFFSET(Lists!$Q$2,MATCH(E1433,Lists!$R$3:$R$19,0)+1,0),4),Lists!$S$3:$S$640,1)</f>
        <v>#N/A</v>
      </c>
      <c r="R1433" s="36" t="e">
        <f ca="1">LEFT(OFFSET(Lists!$S$2,P1433-1+MATCH(F1433,OFFSET(Lists!$T$3,P1433-1,0,Q1433-P1433+1),0),0),6)</f>
        <v>#N/A</v>
      </c>
      <c r="S1433" s="36" t="e">
        <f ca="1">VLOOKUP(R1433,Lists!B:D,3,FALSE)</f>
        <v>#N/A</v>
      </c>
      <c r="T1433" s="36" t="str">
        <f>IF(F1433&lt;&gt;"",MATCH(R1433,'Maximum minutes'!B:B,0),"")</f>
        <v/>
      </c>
      <c r="U1433" s="36">
        <f ca="1">IF(F1433&lt;&gt;"",COUNTA(OFFSET('Maximum minutes'!$C$1,'Annexe A1 Cours'!T1433,0,1,50)),0)</f>
        <v>0</v>
      </c>
      <c r="V1433" s="37">
        <f ca="1">IFERROR(OFFSET('Maximum minutes'!$C$1,T1433+1,-1+MATCH(G1433,OFFSET('Maximum minutes'!$C$1,T1433-1,0,1,50),0)),0)</f>
        <v>0</v>
      </c>
      <c r="W1433" s="38">
        <f t="shared" ca="1" si="44"/>
        <v>0</v>
      </c>
    </row>
    <row r="1434" spans="1:23" s="36" customFormat="1" ht="18.75">
      <c r="A1434" s="34"/>
      <c r="B1434" s="39"/>
      <c r="C1434" s="39"/>
      <c r="D1434" s="35"/>
      <c r="E1434" s="40"/>
      <c r="F1434" s="39"/>
      <c r="G1434" s="39"/>
      <c r="H1434" s="39"/>
      <c r="I1434" s="34"/>
      <c r="J1434" s="34"/>
      <c r="K1434" s="34"/>
      <c r="L1434" s="34"/>
      <c r="M1434" s="43" t="str">
        <f ca="1">IFERROR(OFFSET('Maximum minutes'!$C$1,T1434,MATCH(IF(G1434&lt;&gt;"",G1434,F1434),OFFSET('Maximum minutes'!$C$1,T1434-1,0,1,U1434+1),0)-1)*IF(OR(ISNUMBER(J1434),J1434="sans examen"),1,0)*IF(W1434&lt;MinDate,1,0),"")</f>
        <v/>
      </c>
      <c r="N1434" s="36">
        <f t="shared" ca="1" si="45"/>
        <v>0</v>
      </c>
      <c r="O1434" s="36" t="e">
        <f ca="1">LEFT(OFFSET(Lists!$Q$2,MATCH(E1434,Lists!$R$3:$R$19,0),0),4)</f>
        <v>#N/A</v>
      </c>
      <c r="P1434" s="36" t="e">
        <f ca="1">MATCH(O1434,Lists!$S$2:$S$640,1)</f>
        <v>#N/A</v>
      </c>
      <c r="Q1434" s="36" t="e">
        <f ca="1">MATCH(LEFT(OFFSET(Lists!$Q$2,MATCH(E1434,Lists!$R$3:$R$19,0)+1,0),4),Lists!$S$3:$S$640,1)</f>
        <v>#N/A</v>
      </c>
      <c r="R1434" s="36" t="e">
        <f ca="1">LEFT(OFFSET(Lists!$S$2,P1434-1+MATCH(F1434,OFFSET(Lists!$T$3,P1434-1,0,Q1434-P1434+1),0),0),6)</f>
        <v>#N/A</v>
      </c>
      <c r="S1434" s="36" t="e">
        <f ca="1">VLOOKUP(R1434,Lists!B:D,3,FALSE)</f>
        <v>#N/A</v>
      </c>
      <c r="T1434" s="36" t="str">
        <f>IF(F1434&lt;&gt;"",MATCH(R1434,'Maximum minutes'!B:B,0),"")</f>
        <v/>
      </c>
      <c r="U1434" s="36">
        <f ca="1">IF(F1434&lt;&gt;"",COUNTA(OFFSET('Maximum minutes'!$C$1,'Annexe A1 Cours'!T1434,0,1,50)),0)</f>
        <v>0</v>
      </c>
      <c r="V1434" s="37">
        <f ca="1">IFERROR(OFFSET('Maximum minutes'!$C$1,T1434+1,-1+MATCH(G1434,OFFSET('Maximum minutes'!$C$1,T1434-1,0,1,50),0)),0)</f>
        <v>0</v>
      </c>
      <c r="W1434" s="38">
        <f t="shared" ca="1" si="44"/>
        <v>0</v>
      </c>
    </row>
    <row r="1435" spans="1:23" s="36" customFormat="1" ht="18.75">
      <c r="A1435" s="34"/>
      <c r="B1435" s="39"/>
      <c r="C1435" s="39"/>
      <c r="D1435" s="35"/>
      <c r="E1435" s="40"/>
      <c r="F1435" s="39"/>
      <c r="G1435" s="39"/>
      <c r="H1435" s="39"/>
      <c r="I1435" s="34"/>
      <c r="J1435" s="34"/>
      <c r="K1435" s="34"/>
      <c r="L1435" s="34"/>
      <c r="M1435" s="43" t="str">
        <f ca="1">IFERROR(OFFSET('Maximum minutes'!$C$1,T1435,MATCH(IF(G1435&lt;&gt;"",G1435,F1435),OFFSET('Maximum minutes'!$C$1,T1435-1,0,1,U1435+1),0)-1)*IF(OR(ISNUMBER(J1435),J1435="sans examen"),1,0)*IF(W1435&lt;MinDate,1,0),"")</f>
        <v/>
      </c>
      <c r="N1435" s="36">
        <f t="shared" ca="1" si="45"/>
        <v>0</v>
      </c>
      <c r="O1435" s="36" t="e">
        <f ca="1">LEFT(OFFSET(Lists!$Q$2,MATCH(E1435,Lists!$R$3:$R$19,0),0),4)</f>
        <v>#N/A</v>
      </c>
      <c r="P1435" s="36" t="e">
        <f ca="1">MATCH(O1435,Lists!$S$2:$S$640,1)</f>
        <v>#N/A</v>
      </c>
      <c r="Q1435" s="36" t="e">
        <f ca="1">MATCH(LEFT(OFFSET(Lists!$Q$2,MATCH(E1435,Lists!$R$3:$R$19,0)+1,0),4),Lists!$S$3:$S$640,1)</f>
        <v>#N/A</v>
      </c>
      <c r="R1435" s="36" t="e">
        <f ca="1">LEFT(OFFSET(Lists!$S$2,P1435-1+MATCH(F1435,OFFSET(Lists!$T$3,P1435-1,0,Q1435-P1435+1),0),0),6)</f>
        <v>#N/A</v>
      </c>
      <c r="S1435" s="36" t="e">
        <f ca="1">VLOOKUP(R1435,Lists!B:D,3,FALSE)</f>
        <v>#N/A</v>
      </c>
      <c r="T1435" s="36" t="str">
        <f>IF(F1435&lt;&gt;"",MATCH(R1435,'Maximum minutes'!B:B,0),"")</f>
        <v/>
      </c>
      <c r="U1435" s="36">
        <f ca="1">IF(F1435&lt;&gt;"",COUNTA(OFFSET('Maximum minutes'!$C$1,'Annexe A1 Cours'!T1435,0,1,50)),0)</f>
        <v>0</v>
      </c>
      <c r="V1435" s="37">
        <f ca="1">IFERROR(OFFSET('Maximum minutes'!$C$1,T1435+1,-1+MATCH(G1435,OFFSET('Maximum minutes'!$C$1,T1435-1,0,1,50),0)),0)</f>
        <v>0</v>
      </c>
      <c r="W1435" s="38">
        <f t="shared" ca="1" si="44"/>
        <v>0</v>
      </c>
    </row>
    <row r="1436" spans="1:23" s="36" customFormat="1" ht="18.75">
      <c r="A1436" s="34"/>
      <c r="B1436" s="39"/>
      <c r="C1436" s="39"/>
      <c r="D1436" s="35"/>
      <c r="E1436" s="40"/>
      <c r="F1436" s="39"/>
      <c r="G1436" s="39"/>
      <c r="H1436" s="39"/>
      <c r="I1436" s="34"/>
      <c r="J1436" s="34"/>
      <c r="K1436" s="34"/>
      <c r="L1436" s="34"/>
      <c r="M1436" s="43" t="str">
        <f ca="1">IFERROR(OFFSET('Maximum minutes'!$C$1,T1436,MATCH(IF(G1436&lt;&gt;"",G1436,F1436),OFFSET('Maximum minutes'!$C$1,T1436-1,0,1,U1436+1),0)-1)*IF(OR(ISNUMBER(J1436),J1436="sans examen"),1,0)*IF(W1436&lt;MinDate,1,0),"")</f>
        <v/>
      </c>
      <c r="N1436" s="36">
        <f t="shared" ca="1" si="45"/>
        <v>0</v>
      </c>
      <c r="O1436" s="36" t="e">
        <f ca="1">LEFT(OFFSET(Lists!$Q$2,MATCH(E1436,Lists!$R$3:$R$19,0),0),4)</f>
        <v>#N/A</v>
      </c>
      <c r="P1436" s="36" t="e">
        <f ca="1">MATCH(O1436,Lists!$S$2:$S$640,1)</f>
        <v>#N/A</v>
      </c>
      <c r="Q1436" s="36" t="e">
        <f ca="1">MATCH(LEFT(OFFSET(Lists!$Q$2,MATCH(E1436,Lists!$R$3:$R$19,0)+1,0),4),Lists!$S$3:$S$640,1)</f>
        <v>#N/A</v>
      </c>
      <c r="R1436" s="36" t="e">
        <f ca="1">LEFT(OFFSET(Lists!$S$2,P1436-1+MATCH(F1436,OFFSET(Lists!$T$3,P1436-1,0,Q1436-P1436+1),0),0),6)</f>
        <v>#N/A</v>
      </c>
      <c r="S1436" s="36" t="e">
        <f ca="1">VLOOKUP(R1436,Lists!B:D,3,FALSE)</f>
        <v>#N/A</v>
      </c>
      <c r="T1436" s="36" t="str">
        <f>IF(F1436&lt;&gt;"",MATCH(R1436,'Maximum minutes'!B:B,0),"")</f>
        <v/>
      </c>
      <c r="U1436" s="36">
        <f ca="1">IF(F1436&lt;&gt;"",COUNTA(OFFSET('Maximum minutes'!$C$1,'Annexe A1 Cours'!T1436,0,1,50)),0)</f>
        <v>0</v>
      </c>
      <c r="V1436" s="37">
        <f ca="1">IFERROR(OFFSET('Maximum minutes'!$C$1,T1436+1,-1+MATCH(G1436,OFFSET('Maximum minutes'!$C$1,T1436-1,0,1,50),0)),0)</f>
        <v>0</v>
      </c>
      <c r="W1436" s="38">
        <f t="shared" ca="1" si="44"/>
        <v>0</v>
      </c>
    </row>
    <row r="1437" spans="1:23" s="36" customFormat="1" ht="18.75">
      <c r="A1437" s="34"/>
      <c r="B1437" s="39"/>
      <c r="C1437" s="39"/>
      <c r="D1437" s="35"/>
      <c r="E1437" s="40"/>
      <c r="F1437" s="39"/>
      <c r="G1437" s="39"/>
      <c r="H1437" s="39"/>
      <c r="I1437" s="34"/>
      <c r="J1437" s="34"/>
      <c r="K1437" s="34"/>
      <c r="L1437" s="34"/>
      <c r="M1437" s="43" t="str">
        <f ca="1">IFERROR(OFFSET('Maximum minutes'!$C$1,T1437,MATCH(IF(G1437&lt;&gt;"",G1437,F1437),OFFSET('Maximum minutes'!$C$1,T1437-1,0,1,U1437+1),0)-1)*IF(OR(ISNUMBER(J1437),J1437="sans examen"),1,0)*IF(W1437&lt;MinDate,1,0),"")</f>
        <v/>
      </c>
      <c r="N1437" s="36">
        <f t="shared" ca="1" si="45"/>
        <v>0</v>
      </c>
      <c r="O1437" s="36" t="e">
        <f ca="1">LEFT(OFFSET(Lists!$Q$2,MATCH(E1437,Lists!$R$3:$R$19,0),0),4)</f>
        <v>#N/A</v>
      </c>
      <c r="P1437" s="36" t="e">
        <f ca="1">MATCH(O1437,Lists!$S$2:$S$640,1)</f>
        <v>#N/A</v>
      </c>
      <c r="Q1437" s="36" t="e">
        <f ca="1">MATCH(LEFT(OFFSET(Lists!$Q$2,MATCH(E1437,Lists!$R$3:$R$19,0)+1,0),4),Lists!$S$3:$S$640,1)</f>
        <v>#N/A</v>
      </c>
      <c r="R1437" s="36" t="e">
        <f ca="1">LEFT(OFFSET(Lists!$S$2,P1437-1+MATCH(F1437,OFFSET(Lists!$T$3,P1437-1,0,Q1437-P1437+1),0),0),6)</f>
        <v>#N/A</v>
      </c>
      <c r="S1437" s="36" t="e">
        <f ca="1">VLOOKUP(R1437,Lists!B:D,3,FALSE)</f>
        <v>#N/A</v>
      </c>
      <c r="T1437" s="36" t="str">
        <f>IF(F1437&lt;&gt;"",MATCH(R1437,'Maximum minutes'!B:B,0),"")</f>
        <v/>
      </c>
      <c r="U1437" s="36">
        <f ca="1">IF(F1437&lt;&gt;"",COUNTA(OFFSET('Maximum minutes'!$C$1,'Annexe A1 Cours'!T1437,0,1,50)),0)</f>
        <v>0</v>
      </c>
      <c r="V1437" s="37">
        <f ca="1">IFERROR(OFFSET('Maximum minutes'!$C$1,T1437+1,-1+MATCH(G1437,OFFSET('Maximum minutes'!$C$1,T1437-1,0,1,50),0)),0)</f>
        <v>0</v>
      </c>
      <c r="W1437" s="38">
        <f t="shared" ca="1" si="44"/>
        <v>0</v>
      </c>
    </row>
    <row r="1438" spans="1:23" s="36" customFormat="1" ht="18.75">
      <c r="A1438" s="34"/>
      <c r="B1438" s="39"/>
      <c r="C1438" s="39"/>
      <c r="D1438" s="35"/>
      <c r="E1438" s="40"/>
      <c r="F1438" s="39"/>
      <c r="G1438" s="39"/>
      <c r="H1438" s="39"/>
      <c r="I1438" s="34"/>
      <c r="J1438" s="34"/>
      <c r="K1438" s="34"/>
      <c r="L1438" s="34"/>
      <c r="M1438" s="43" t="str">
        <f ca="1">IFERROR(OFFSET('Maximum minutes'!$C$1,T1438,MATCH(IF(G1438&lt;&gt;"",G1438,F1438),OFFSET('Maximum minutes'!$C$1,T1438-1,0,1,U1438+1),0)-1)*IF(OR(ISNUMBER(J1438),J1438="sans examen"),1,0)*IF(W1438&lt;MinDate,1,0),"")</f>
        <v/>
      </c>
      <c r="N1438" s="36">
        <f t="shared" ca="1" si="45"/>
        <v>0</v>
      </c>
      <c r="O1438" s="36" t="e">
        <f ca="1">LEFT(OFFSET(Lists!$Q$2,MATCH(E1438,Lists!$R$3:$R$19,0),0),4)</f>
        <v>#N/A</v>
      </c>
      <c r="P1438" s="36" t="e">
        <f ca="1">MATCH(O1438,Lists!$S$2:$S$640,1)</f>
        <v>#N/A</v>
      </c>
      <c r="Q1438" s="36" t="e">
        <f ca="1">MATCH(LEFT(OFFSET(Lists!$Q$2,MATCH(E1438,Lists!$R$3:$R$19,0)+1,0),4),Lists!$S$3:$S$640,1)</f>
        <v>#N/A</v>
      </c>
      <c r="R1438" s="36" t="e">
        <f ca="1">LEFT(OFFSET(Lists!$S$2,P1438-1+MATCH(F1438,OFFSET(Lists!$T$3,P1438-1,0,Q1438-P1438+1),0),0),6)</f>
        <v>#N/A</v>
      </c>
      <c r="S1438" s="36" t="e">
        <f ca="1">VLOOKUP(R1438,Lists!B:D,3,FALSE)</f>
        <v>#N/A</v>
      </c>
      <c r="T1438" s="36" t="str">
        <f>IF(F1438&lt;&gt;"",MATCH(R1438,'Maximum minutes'!B:B,0),"")</f>
        <v/>
      </c>
      <c r="U1438" s="36">
        <f ca="1">IF(F1438&lt;&gt;"",COUNTA(OFFSET('Maximum minutes'!$C$1,'Annexe A1 Cours'!T1438,0,1,50)),0)</f>
        <v>0</v>
      </c>
      <c r="V1438" s="37">
        <f ca="1">IFERROR(OFFSET('Maximum minutes'!$C$1,T1438+1,-1+MATCH(G1438,OFFSET('Maximum minutes'!$C$1,T1438-1,0,1,50),0)),0)</f>
        <v>0</v>
      </c>
      <c r="W1438" s="38">
        <f t="shared" ca="1" si="44"/>
        <v>0</v>
      </c>
    </row>
    <row r="1439" spans="1:23" s="36" customFormat="1" ht="18.75">
      <c r="A1439" s="34"/>
      <c r="B1439" s="39"/>
      <c r="C1439" s="39"/>
      <c r="D1439" s="35"/>
      <c r="E1439" s="40"/>
      <c r="F1439" s="39"/>
      <c r="G1439" s="39"/>
      <c r="H1439" s="39"/>
      <c r="I1439" s="34"/>
      <c r="J1439" s="34"/>
      <c r="K1439" s="34"/>
      <c r="L1439" s="34"/>
      <c r="M1439" s="43" t="str">
        <f ca="1">IFERROR(OFFSET('Maximum minutes'!$C$1,T1439,MATCH(IF(G1439&lt;&gt;"",G1439,F1439),OFFSET('Maximum minutes'!$C$1,T1439-1,0,1,U1439+1),0)-1)*IF(OR(ISNUMBER(J1439),J1439="sans examen"),1,0)*IF(W1439&lt;MinDate,1,0),"")</f>
        <v/>
      </c>
      <c r="N1439" s="36">
        <f t="shared" ca="1" si="45"/>
        <v>0</v>
      </c>
      <c r="O1439" s="36" t="e">
        <f ca="1">LEFT(OFFSET(Lists!$Q$2,MATCH(E1439,Lists!$R$3:$R$19,0),0),4)</f>
        <v>#N/A</v>
      </c>
      <c r="P1439" s="36" t="e">
        <f ca="1">MATCH(O1439,Lists!$S$2:$S$640,1)</f>
        <v>#N/A</v>
      </c>
      <c r="Q1439" s="36" t="e">
        <f ca="1">MATCH(LEFT(OFFSET(Lists!$Q$2,MATCH(E1439,Lists!$R$3:$R$19,0)+1,0),4),Lists!$S$3:$S$640,1)</f>
        <v>#N/A</v>
      </c>
      <c r="R1439" s="36" t="e">
        <f ca="1">LEFT(OFFSET(Lists!$S$2,P1439-1+MATCH(F1439,OFFSET(Lists!$T$3,P1439-1,0,Q1439-P1439+1),0),0),6)</f>
        <v>#N/A</v>
      </c>
      <c r="S1439" s="36" t="e">
        <f ca="1">VLOOKUP(R1439,Lists!B:D,3,FALSE)</f>
        <v>#N/A</v>
      </c>
      <c r="T1439" s="36" t="str">
        <f>IF(F1439&lt;&gt;"",MATCH(R1439,'Maximum minutes'!B:B,0),"")</f>
        <v/>
      </c>
      <c r="U1439" s="36">
        <f ca="1">IF(F1439&lt;&gt;"",COUNTA(OFFSET('Maximum minutes'!$C$1,'Annexe A1 Cours'!T1439,0,1,50)),0)</f>
        <v>0</v>
      </c>
      <c r="V1439" s="37">
        <f ca="1">IFERROR(OFFSET('Maximum minutes'!$C$1,T1439+1,-1+MATCH(G1439,OFFSET('Maximum minutes'!$C$1,T1439-1,0,1,50),0)),0)</f>
        <v>0</v>
      </c>
      <c r="W1439" s="38">
        <f t="shared" ca="1" si="44"/>
        <v>0</v>
      </c>
    </row>
    <row r="1440" spans="1:23" s="36" customFormat="1" ht="18.75">
      <c r="A1440" s="34"/>
      <c r="B1440" s="39"/>
      <c r="C1440" s="39"/>
      <c r="D1440" s="35"/>
      <c r="E1440" s="40"/>
      <c r="F1440" s="39"/>
      <c r="G1440" s="39"/>
      <c r="H1440" s="39"/>
      <c r="I1440" s="34"/>
      <c r="J1440" s="34"/>
      <c r="K1440" s="34"/>
      <c r="L1440" s="34"/>
      <c r="M1440" s="43" t="str">
        <f ca="1">IFERROR(OFFSET('Maximum minutes'!$C$1,T1440,MATCH(IF(G1440&lt;&gt;"",G1440,F1440),OFFSET('Maximum minutes'!$C$1,T1440-1,0,1,U1440+1),0)-1)*IF(OR(ISNUMBER(J1440),J1440="sans examen"),1,0)*IF(W1440&lt;MinDate,1,0),"")</f>
        <v/>
      </c>
      <c r="N1440" s="36">
        <f t="shared" ca="1" si="45"/>
        <v>0</v>
      </c>
      <c r="O1440" s="36" t="e">
        <f ca="1">LEFT(OFFSET(Lists!$Q$2,MATCH(E1440,Lists!$R$3:$R$19,0),0),4)</f>
        <v>#N/A</v>
      </c>
      <c r="P1440" s="36" t="e">
        <f ca="1">MATCH(O1440,Lists!$S$2:$S$640,1)</f>
        <v>#N/A</v>
      </c>
      <c r="Q1440" s="36" t="e">
        <f ca="1">MATCH(LEFT(OFFSET(Lists!$Q$2,MATCH(E1440,Lists!$R$3:$R$19,0)+1,0),4),Lists!$S$3:$S$640,1)</f>
        <v>#N/A</v>
      </c>
      <c r="R1440" s="36" t="e">
        <f ca="1">LEFT(OFFSET(Lists!$S$2,P1440-1+MATCH(F1440,OFFSET(Lists!$T$3,P1440-1,0,Q1440-P1440+1),0),0),6)</f>
        <v>#N/A</v>
      </c>
      <c r="S1440" s="36" t="e">
        <f ca="1">VLOOKUP(R1440,Lists!B:D,3,FALSE)</f>
        <v>#N/A</v>
      </c>
      <c r="T1440" s="36" t="str">
        <f>IF(F1440&lt;&gt;"",MATCH(R1440,'Maximum minutes'!B:B,0),"")</f>
        <v/>
      </c>
      <c r="U1440" s="36">
        <f ca="1">IF(F1440&lt;&gt;"",COUNTA(OFFSET('Maximum minutes'!$C$1,'Annexe A1 Cours'!T1440,0,1,50)),0)</f>
        <v>0</v>
      </c>
      <c r="V1440" s="37">
        <f ca="1">IFERROR(OFFSET('Maximum minutes'!$C$1,T1440+1,-1+MATCH(G1440,OFFSET('Maximum minutes'!$C$1,T1440-1,0,1,50),0)),0)</f>
        <v>0</v>
      </c>
      <c r="W1440" s="38">
        <f t="shared" ca="1" si="44"/>
        <v>0</v>
      </c>
    </row>
    <row r="1441" spans="1:23" s="36" customFormat="1" ht="18.75">
      <c r="A1441" s="34"/>
      <c r="B1441" s="39"/>
      <c r="C1441" s="39"/>
      <c r="D1441" s="35"/>
      <c r="E1441" s="40"/>
      <c r="F1441" s="39"/>
      <c r="G1441" s="39"/>
      <c r="H1441" s="39"/>
      <c r="I1441" s="34"/>
      <c r="J1441" s="34"/>
      <c r="K1441" s="34"/>
      <c r="L1441" s="34"/>
      <c r="M1441" s="43" t="str">
        <f ca="1">IFERROR(OFFSET('Maximum minutes'!$C$1,T1441,MATCH(IF(G1441&lt;&gt;"",G1441,F1441),OFFSET('Maximum minutes'!$C$1,T1441-1,0,1,U1441+1),0)-1)*IF(OR(ISNUMBER(J1441),J1441="sans examen"),1,0)*IF(W1441&lt;MinDate,1,0),"")</f>
        <v/>
      </c>
      <c r="N1441" s="36">
        <f t="shared" ca="1" si="45"/>
        <v>0</v>
      </c>
      <c r="O1441" s="36" t="e">
        <f ca="1">LEFT(OFFSET(Lists!$Q$2,MATCH(E1441,Lists!$R$3:$R$19,0),0),4)</f>
        <v>#N/A</v>
      </c>
      <c r="P1441" s="36" t="e">
        <f ca="1">MATCH(O1441,Lists!$S$2:$S$640,1)</f>
        <v>#N/A</v>
      </c>
      <c r="Q1441" s="36" t="e">
        <f ca="1">MATCH(LEFT(OFFSET(Lists!$Q$2,MATCH(E1441,Lists!$R$3:$R$19,0)+1,0),4),Lists!$S$3:$S$640,1)</f>
        <v>#N/A</v>
      </c>
      <c r="R1441" s="36" t="e">
        <f ca="1">LEFT(OFFSET(Lists!$S$2,P1441-1+MATCH(F1441,OFFSET(Lists!$T$3,P1441-1,0,Q1441-P1441+1),0),0),6)</f>
        <v>#N/A</v>
      </c>
      <c r="S1441" s="36" t="e">
        <f ca="1">VLOOKUP(R1441,Lists!B:D,3,FALSE)</f>
        <v>#N/A</v>
      </c>
      <c r="T1441" s="36" t="str">
        <f>IF(F1441&lt;&gt;"",MATCH(R1441,'Maximum minutes'!B:B,0),"")</f>
        <v/>
      </c>
      <c r="U1441" s="36">
        <f ca="1">IF(F1441&lt;&gt;"",COUNTA(OFFSET('Maximum minutes'!$C$1,'Annexe A1 Cours'!T1441,0,1,50)),0)</f>
        <v>0</v>
      </c>
      <c r="V1441" s="37">
        <f ca="1">IFERROR(OFFSET('Maximum minutes'!$C$1,T1441+1,-1+MATCH(G1441,OFFSET('Maximum minutes'!$C$1,T1441-1,0,1,50),0)),0)</f>
        <v>0</v>
      </c>
      <c r="W1441" s="38">
        <f t="shared" ca="1" si="44"/>
        <v>0</v>
      </c>
    </row>
    <row r="1442" spans="1:23" s="36" customFormat="1" ht="18.75">
      <c r="A1442" s="34"/>
      <c r="B1442" s="39"/>
      <c r="C1442" s="39"/>
      <c r="D1442" s="35"/>
      <c r="E1442" s="40"/>
      <c r="F1442" s="39"/>
      <c r="G1442" s="39"/>
      <c r="H1442" s="39"/>
      <c r="I1442" s="34"/>
      <c r="J1442" s="34"/>
      <c r="K1442" s="34"/>
      <c r="L1442" s="34"/>
      <c r="M1442" s="43" t="str">
        <f ca="1">IFERROR(OFFSET('Maximum minutes'!$C$1,T1442,MATCH(IF(G1442&lt;&gt;"",G1442,F1442),OFFSET('Maximum minutes'!$C$1,T1442-1,0,1,U1442+1),0)-1)*IF(OR(ISNUMBER(J1442),J1442="sans examen"),1,0)*IF(W1442&lt;MinDate,1,0),"")</f>
        <v/>
      </c>
      <c r="N1442" s="36">
        <f t="shared" ca="1" si="45"/>
        <v>0</v>
      </c>
      <c r="O1442" s="36" t="e">
        <f ca="1">LEFT(OFFSET(Lists!$Q$2,MATCH(E1442,Lists!$R$3:$R$19,0),0),4)</f>
        <v>#N/A</v>
      </c>
      <c r="P1442" s="36" t="e">
        <f ca="1">MATCH(O1442,Lists!$S$2:$S$640,1)</f>
        <v>#N/A</v>
      </c>
      <c r="Q1442" s="36" t="e">
        <f ca="1">MATCH(LEFT(OFFSET(Lists!$Q$2,MATCH(E1442,Lists!$R$3:$R$19,0)+1,0),4),Lists!$S$3:$S$640,1)</f>
        <v>#N/A</v>
      </c>
      <c r="R1442" s="36" t="e">
        <f ca="1">LEFT(OFFSET(Lists!$S$2,P1442-1+MATCH(F1442,OFFSET(Lists!$T$3,P1442-1,0,Q1442-P1442+1),0),0),6)</f>
        <v>#N/A</v>
      </c>
      <c r="S1442" s="36" t="e">
        <f ca="1">VLOOKUP(R1442,Lists!B:D,3,FALSE)</f>
        <v>#N/A</v>
      </c>
      <c r="T1442" s="36" t="str">
        <f>IF(F1442&lt;&gt;"",MATCH(R1442,'Maximum minutes'!B:B,0),"")</f>
        <v/>
      </c>
      <c r="U1442" s="36">
        <f ca="1">IF(F1442&lt;&gt;"",COUNTA(OFFSET('Maximum minutes'!$C$1,'Annexe A1 Cours'!T1442,0,1,50)),0)</f>
        <v>0</v>
      </c>
      <c r="V1442" s="37">
        <f ca="1">IFERROR(OFFSET('Maximum minutes'!$C$1,T1442+1,-1+MATCH(G1442,OFFSET('Maximum minutes'!$C$1,T1442-1,0,1,50),0)),0)</f>
        <v>0</v>
      </c>
      <c r="W1442" s="38">
        <f t="shared" ca="1" si="44"/>
        <v>0</v>
      </c>
    </row>
    <row r="1443" spans="1:23" s="36" customFormat="1" ht="18.75">
      <c r="A1443" s="34"/>
      <c r="B1443" s="39"/>
      <c r="C1443" s="39"/>
      <c r="D1443" s="35"/>
      <c r="E1443" s="40"/>
      <c r="F1443" s="39"/>
      <c r="G1443" s="39"/>
      <c r="H1443" s="39"/>
      <c r="I1443" s="34"/>
      <c r="J1443" s="34"/>
      <c r="K1443" s="34"/>
      <c r="L1443" s="34"/>
      <c r="M1443" s="43" t="str">
        <f ca="1">IFERROR(OFFSET('Maximum minutes'!$C$1,T1443,MATCH(IF(G1443&lt;&gt;"",G1443,F1443),OFFSET('Maximum minutes'!$C$1,T1443-1,0,1,U1443+1),0)-1)*IF(OR(ISNUMBER(J1443),J1443="sans examen"),1,0)*IF(W1443&lt;MinDate,1,0),"")</f>
        <v/>
      </c>
      <c r="N1443" s="36">
        <f t="shared" ca="1" si="45"/>
        <v>0</v>
      </c>
      <c r="O1443" s="36" t="e">
        <f ca="1">LEFT(OFFSET(Lists!$Q$2,MATCH(E1443,Lists!$R$3:$R$19,0),0),4)</f>
        <v>#N/A</v>
      </c>
      <c r="P1443" s="36" t="e">
        <f ca="1">MATCH(O1443,Lists!$S$2:$S$640,1)</f>
        <v>#N/A</v>
      </c>
      <c r="Q1443" s="36" t="e">
        <f ca="1">MATCH(LEFT(OFFSET(Lists!$Q$2,MATCH(E1443,Lists!$R$3:$R$19,0)+1,0),4),Lists!$S$3:$S$640,1)</f>
        <v>#N/A</v>
      </c>
      <c r="R1443" s="36" t="e">
        <f ca="1">LEFT(OFFSET(Lists!$S$2,P1443-1+MATCH(F1443,OFFSET(Lists!$T$3,P1443-1,0,Q1443-P1443+1),0),0),6)</f>
        <v>#N/A</v>
      </c>
      <c r="S1443" s="36" t="e">
        <f ca="1">VLOOKUP(R1443,Lists!B:D,3,FALSE)</f>
        <v>#N/A</v>
      </c>
      <c r="T1443" s="36" t="str">
        <f>IF(F1443&lt;&gt;"",MATCH(R1443,'Maximum minutes'!B:B,0),"")</f>
        <v/>
      </c>
      <c r="U1443" s="36">
        <f ca="1">IF(F1443&lt;&gt;"",COUNTA(OFFSET('Maximum minutes'!$C$1,'Annexe A1 Cours'!T1443,0,1,50)),0)</f>
        <v>0</v>
      </c>
      <c r="V1443" s="37">
        <f ca="1">IFERROR(OFFSET('Maximum minutes'!$C$1,T1443+1,-1+MATCH(G1443,OFFSET('Maximum minutes'!$C$1,T1443-1,0,1,50),0)),0)</f>
        <v>0</v>
      </c>
      <c r="W1443" s="38">
        <f t="shared" ca="1" si="44"/>
        <v>0</v>
      </c>
    </row>
    <row r="1444" spans="1:23" s="36" customFormat="1" ht="18.75">
      <c r="A1444" s="34"/>
      <c r="B1444" s="39"/>
      <c r="C1444" s="39"/>
      <c r="D1444" s="35"/>
      <c r="E1444" s="40"/>
      <c r="F1444" s="39"/>
      <c r="G1444" s="39"/>
      <c r="H1444" s="39"/>
      <c r="I1444" s="34"/>
      <c r="J1444" s="34"/>
      <c r="K1444" s="34"/>
      <c r="L1444" s="34"/>
      <c r="M1444" s="43" t="str">
        <f ca="1">IFERROR(OFFSET('Maximum minutes'!$C$1,T1444,MATCH(IF(G1444&lt;&gt;"",G1444,F1444),OFFSET('Maximum minutes'!$C$1,T1444-1,0,1,U1444+1),0)-1)*IF(OR(ISNUMBER(J1444),J1444="sans examen"),1,0)*IF(W1444&lt;MinDate,1,0),"")</f>
        <v/>
      </c>
      <c r="N1444" s="36">
        <f t="shared" ca="1" si="45"/>
        <v>0</v>
      </c>
      <c r="O1444" s="36" t="e">
        <f ca="1">LEFT(OFFSET(Lists!$Q$2,MATCH(E1444,Lists!$R$3:$R$19,0),0),4)</f>
        <v>#N/A</v>
      </c>
      <c r="P1444" s="36" t="e">
        <f ca="1">MATCH(O1444,Lists!$S$2:$S$640,1)</f>
        <v>#N/A</v>
      </c>
      <c r="Q1444" s="36" t="e">
        <f ca="1">MATCH(LEFT(OFFSET(Lists!$Q$2,MATCH(E1444,Lists!$R$3:$R$19,0)+1,0),4),Lists!$S$3:$S$640,1)</f>
        <v>#N/A</v>
      </c>
      <c r="R1444" s="36" t="e">
        <f ca="1">LEFT(OFFSET(Lists!$S$2,P1444-1+MATCH(F1444,OFFSET(Lists!$T$3,P1444-1,0,Q1444-P1444+1),0),0),6)</f>
        <v>#N/A</v>
      </c>
      <c r="S1444" s="36" t="e">
        <f ca="1">VLOOKUP(R1444,Lists!B:D,3,FALSE)</f>
        <v>#N/A</v>
      </c>
      <c r="T1444" s="36" t="str">
        <f>IF(F1444&lt;&gt;"",MATCH(R1444,'Maximum minutes'!B:B,0),"")</f>
        <v/>
      </c>
      <c r="U1444" s="36">
        <f ca="1">IF(F1444&lt;&gt;"",COUNTA(OFFSET('Maximum minutes'!$C$1,'Annexe A1 Cours'!T1444,0,1,50)),0)</f>
        <v>0</v>
      </c>
      <c r="V1444" s="37">
        <f ca="1">IFERROR(OFFSET('Maximum minutes'!$C$1,T1444+1,-1+MATCH(G1444,OFFSET('Maximum minutes'!$C$1,T1444-1,0,1,50),0)),0)</f>
        <v>0</v>
      </c>
      <c r="W1444" s="38">
        <f t="shared" ca="1" si="44"/>
        <v>0</v>
      </c>
    </row>
    <row r="1445" spans="1:23" s="36" customFormat="1" ht="18.75">
      <c r="A1445" s="34"/>
      <c r="B1445" s="39"/>
      <c r="C1445" s="39"/>
      <c r="D1445" s="35"/>
      <c r="E1445" s="40"/>
      <c r="F1445" s="39"/>
      <c r="G1445" s="39"/>
      <c r="H1445" s="39"/>
      <c r="I1445" s="34"/>
      <c r="J1445" s="34"/>
      <c r="K1445" s="34"/>
      <c r="L1445" s="34"/>
      <c r="M1445" s="43" t="str">
        <f ca="1">IFERROR(OFFSET('Maximum minutes'!$C$1,T1445,MATCH(IF(G1445&lt;&gt;"",G1445,F1445),OFFSET('Maximum minutes'!$C$1,T1445-1,0,1,U1445+1),0)-1)*IF(OR(ISNUMBER(J1445),J1445="sans examen"),1,0)*IF(W1445&lt;MinDate,1,0),"")</f>
        <v/>
      </c>
      <c r="N1445" s="36">
        <f t="shared" ca="1" si="45"/>
        <v>0</v>
      </c>
      <c r="O1445" s="36" t="e">
        <f ca="1">LEFT(OFFSET(Lists!$Q$2,MATCH(E1445,Lists!$R$3:$R$19,0),0),4)</f>
        <v>#N/A</v>
      </c>
      <c r="P1445" s="36" t="e">
        <f ca="1">MATCH(O1445,Lists!$S$2:$S$640,1)</f>
        <v>#N/A</v>
      </c>
      <c r="Q1445" s="36" t="e">
        <f ca="1">MATCH(LEFT(OFFSET(Lists!$Q$2,MATCH(E1445,Lists!$R$3:$R$19,0)+1,0),4),Lists!$S$3:$S$640,1)</f>
        <v>#N/A</v>
      </c>
      <c r="R1445" s="36" t="e">
        <f ca="1">LEFT(OFFSET(Lists!$S$2,P1445-1+MATCH(F1445,OFFSET(Lists!$T$3,P1445-1,0,Q1445-P1445+1),0),0),6)</f>
        <v>#N/A</v>
      </c>
      <c r="S1445" s="36" t="e">
        <f ca="1">VLOOKUP(R1445,Lists!B:D,3,FALSE)</f>
        <v>#N/A</v>
      </c>
      <c r="T1445" s="36" t="str">
        <f>IF(F1445&lt;&gt;"",MATCH(R1445,'Maximum minutes'!B:B,0),"")</f>
        <v/>
      </c>
      <c r="U1445" s="36">
        <f ca="1">IF(F1445&lt;&gt;"",COUNTA(OFFSET('Maximum minutes'!$C$1,'Annexe A1 Cours'!T1445,0,1,50)),0)</f>
        <v>0</v>
      </c>
      <c r="V1445" s="37">
        <f ca="1">IFERROR(OFFSET('Maximum minutes'!$C$1,T1445+1,-1+MATCH(G1445,OFFSET('Maximum minutes'!$C$1,T1445-1,0,1,50),0)),0)</f>
        <v>0</v>
      </c>
      <c r="W1445" s="38">
        <f t="shared" ca="1" si="44"/>
        <v>0</v>
      </c>
    </row>
    <row r="1446" spans="1:23" s="36" customFormat="1" ht="18.75">
      <c r="A1446" s="34"/>
      <c r="B1446" s="39"/>
      <c r="C1446" s="39"/>
      <c r="D1446" s="35"/>
      <c r="E1446" s="40"/>
      <c r="F1446" s="39"/>
      <c r="G1446" s="39"/>
      <c r="H1446" s="39"/>
      <c r="I1446" s="34"/>
      <c r="J1446" s="34"/>
      <c r="K1446" s="34"/>
      <c r="L1446" s="34"/>
      <c r="M1446" s="43" t="str">
        <f ca="1">IFERROR(OFFSET('Maximum minutes'!$C$1,T1446,MATCH(IF(G1446&lt;&gt;"",G1446,F1446),OFFSET('Maximum minutes'!$C$1,T1446-1,0,1,U1446+1),0)-1)*IF(OR(ISNUMBER(J1446),J1446="sans examen"),1,0)*IF(W1446&lt;MinDate,1,0),"")</f>
        <v/>
      </c>
      <c r="N1446" s="36">
        <f t="shared" ca="1" si="45"/>
        <v>0</v>
      </c>
      <c r="O1446" s="36" t="e">
        <f ca="1">LEFT(OFFSET(Lists!$Q$2,MATCH(E1446,Lists!$R$3:$R$19,0),0),4)</f>
        <v>#N/A</v>
      </c>
      <c r="P1446" s="36" t="e">
        <f ca="1">MATCH(O1446,Lists!$S$2:$S$640,1)</f>
        <v>#N/A</v>
      </c>
      <c r="Q1446" s="36" t="e">
        <f ca="1">MATCH(LEFT(OFFSET(Lists!$Q$2,MATCH(E1446,Lists!$R$3:$R$19,0)+1,0),4),Lists!$S$3:$S$640,1)</f>
        <v>#N/A</v>
      </c>
      <c r="R1446" s="36" t="e">
        <f ca="1">LEFT(OFFSET(Lists!$S$2,P1446-1+MATCH(F1446,OFFSET(Lists!$T$3,P1446-1,0,Q1446-P1446+1),0),0),6)</f>
        <v>#N/A</v>
      </c>
      <c r="S1446" s="36" t="e">
        <f ca="1">VLOOKUP(R1446,Lists!B:D,3,FALSE)</f>
        <v>#N/A</v>
      </c>
      <c r="T1446" s="36" t="str">
        <f>IF(F1446&lt;&gt;"",MATCH(R1446,'Maximum minutes'!B:B,0),"")</f>
        <v/>
      </c>
      <c r="U1446" s="36">
        <f ca="1">IF(F1446&lt;&gt;"",COUNTA(OFFSET('Maximum minutes'!$C$1,'Annexe A1 Cours'!T1446,0,1,50)),0)</f>
        <v>0</v>
      </c>
      <c r="V1446" s="37">
        <f ca="1">IFERROR(OFFSET('Maximum minutes'!$C$1,T1446+1,-1+MATCH(G1446,OFFSET('Maximum minutes'!$C$1,T1446-1,0,1,50),0)),0)</f>
        <v>0</v>
      </c>
      <c r="W1446" s="38">
        <f t="shared" ca="1" si="44"/>
        <v>0</v>
      </c>
    </row>
    <row r="1447" spans="1:23" s="36" customFormat="1" ht="18.75">
      <c r="A1447" s="34"/>
      <c r="B1447" s="39"/>
      <c r="C1447" s="39"/>
      <c r="D1447" s="35"/>
      <c r="E1447" s="40"/>
      <c r="F1447" s="39"/>
      <c r="G1447" s="39"/>
      <c r="H1447" s="39"/>
      <c r="I1447" s="34"/>
      <c r="J1447" s="34"/>
      <c r="K1447" s="34"/>
      <c r="L1447" s="34"/>
      <c r="M1447" s="43" t="str">
        <f ca="1">IFERROR(OFFSET('Maximum minutes'!$C$1,T1447,MATCH(IF(G1447&lt;&gt;"",G1447,F1447),OFFSET('Maximum minutes'!$C$1,T1447-1,0,1,U1447+1),0)-1)*IF(OR(ISNUMBER(J1447),J1447="sans examen"),1,0)*IF(W1447&lt;MinDate,1,0),"")</f>
        <v/>
      </c>
      <c r="N1447" s="36">
        <f t="shared" ca="1" si="45"/>
        <v>0</v>
      </c>
      <c r="O1447" s="36" t="e">
        <f ca="1">LEFT(OFFSET(Lists!$Q$2,MATCH(E1447,Lists!$R$3:$R$19,0),0),4)</f>
        <v>#N/A</v>
      </c>
      <c r="P1447" s="36" t="e">
        <f ca="1">MATCH(O1447,Lists!$S$2:$S$640,1)</f>
        <v>#N/A</v>
      </c>
      <c r="Q1447" s="36" t="e">
        <f ca="1">MATCH(LEFT(OFFSET(Lists!$Q$2,MATCH(E1447,Lists!$R$3:$R$19,0)+1,0),4),Lists!$S$3:$S$640,1)</f>
        <v>#N/A</v>
      </c>
      <c r="R1447" s="36" t="e">
        <f ca="1">LEFT(OFFSET(Lists!$S$2,P1447-1+MATCH(F1447,OFFSET(Lists!$T$3,P1447-1,0,Q1447-P1447+1),0),0),6)</f>
        <v>#N/A</v>
      </c>
      <c r="S1447" s="36" t="e">
        <f ca="1">VLOOKUP(R1447,Lists!B:D,3,FALSE)</f>
        <v>#N/A</v>
      </c>
      <c r="T1447" s="36" t="str">
        <f>IF(F1447&lt;&gt;"",MATCH(R1447,'Maximum minutes'!B:B,0),"")</f>
        <v/>
      </c>
      <c r="U1447" s="36">
        <f ca="1">IF(F1447&lt;&gt;"",COUNTA(OFFSET('Maximum minutes'!$C$1,'Annexe A1 Cours'!T1447,0,1,50)),0)</f>
        <v>0</v>
      </c>
      <c r="V1447" s="37">
        <f ca="1">IFERROR(OFFSET('Maximum minutes'!$C$1,T1447+1,-1+MATCH(G1447,OFFSET('Maximum minutes'!$C$1,T1447-1,0,1,50),0)),0)</f>
        <v>0</v>
      </c>
      <c r="W1447" s="38">
        <f t="shared" ca="1" si="44"/>
        <v>0</v>
      </c>
    </row>
    <row r="1448" spans="1:23" s="36" customFormat="1" ht="18.75">
      <c r="A1448" s="34"/>
      <c r="B1448" s="39"/>
      <c r="C1448" s="39"/>
      <c r="D1448" s="35"/>
      <c r="E1448" s="40"/>
      <c r="F1448" s="39"/>
      <c r="G1448" s="39"/>
      <c r="H1448" s="39"/>
      <c r="I1448" s="34"/>
      <c r="J1448" s="34"/>
      <c r="K1448" s="34"/>
      <c r="L1448" s="34"/>
      <c r="M1448" s="43" t="str">
        <f ca="1">IFERROR(OFFSET('Maximum minutes'!$C$1,T1448,MATCH(IF(G1448&lt;&gt;"",G1448,F1448),OFFSET('Maximum minutes'!$C$1,T1448-1,0,1,U1448+1),0)-1)*IF(OR(ISNUMBER(J1448),J1448="sans examen"),1,0)*IF(W1448&lt;MinDate,1,0),"")</f>
        <v/>
      </c>
      <c r="N1448" s="36">
        <f t="shared" ca="1" si="45"/>
        <v>0</v>
      </c>
      <c r="O1448" s="36" t="e">
        <f ca="1">LEFT(OFFSET(Lists!$Q$2,MATCH(E1448,Lists!$R$3:$R$19,0),0),4)</f>
        <v>#N/A</v>
      </c>
      <c r="P1448" s="36" t="e">
        <f ca="1">MATCH(O1448,Lists!$S$2:$S$640,1)</f>
        <v>#N/A</v>
      </c>
      <c r="Q1448" s="36" t="e">
        <f ca="1">MATCH(LEFT(OFFSET(Lists!$Q$2,MATCH(E1448,Lists!$R$3:$R$19,0)+1,0),4),Lists!$S$3:$S$640,1)</f>
        <v>#N/A</v>
      </c>
      <c r="R1448" s="36" t="e">
        <f ca="1">LEFT(OFFSET(Lists!$S$2,P1448-1+MATCH(F1448,OFFSET(Lists!$T$3,P1448-1,0,Q1448-P1448+1),0),0),6)</f>
        <v>#N/A</v>
      </c>
      <c r="S1448" s="36" t="e">
        <f ca="1">VLOOKUP(R1448,Lists!B:D,3,FALSE)</f>
        <v>#N/A</v>
      </c>
      <c r="T1448" s="36" t="str">
        <f>IF(F1448&lt;&gt;"",MATCH(R1448,'Maximum minutes'!B:B,0),"")</f>
        <v/>
      </c>
      <c r="U1448" s="36">
        <f ca="1">IF(F1448&lt;&gt;"",COUNTA(OFFSET('Maximum minutes'!$C$1,'Annexe A1 Cours'!T1448,0,1,50)),0)</f>
        <v>0</v>
      </c>
      <c r="V1448" s="37">
        <f ca="1">IFERROR(OFFSET('Maximum minutes'!$C$1,T1448+1,-1+MATCH(G1448,OFFSET('Maximum minutes'!$C$1,T1448-1,0,1,50),0)),0)</f>
        <v>0</v>
      </c>
      <c r="W1448" s="38">
        <f t="shared" ca="1" si="44"/>
        <v>0</v>
      </c>
    </row>
    <row r="1449" spans="1:23" s="36" customFormat="1" ht="18.75">
      <c r="A1449" s="34"/>
      <c r="B1449" s="39"/>
      <c r="C1449" s="39"/>
      <c r="D1449" s="35"/>
      <c r="E1449" s="40"/>
      <c r="F1449" s="39"/>
      <c r="G1449" s="39"/>
      <c r="H1449" s="39"/>
      <c r="I1449" s="34"/>
      <c r="J1449" s="34"/>
      <c r="K1449" s="34"/>
      <c r="L1449" s="34"/>
      <c r="M1449" s="43" t="str">
        <f ca="1">IFERROR(OFFSET('Maximum minutes'!$C$1,T1449,MATCH(IF(G1449&lt;&gt;"",G1449,F1449),OFFSET('Maximum minutes'!$C$1,T1449-1,0,1,U1449+1),0)-1)*IF(OR(ISNUMBER(J1449),J1449="sans examen"),1,0)*IF(W1449&lt;MinDate,1,0),"")</f>
        <v/>
      </c>
      <c r="N1449" s="36">
        <f t="shared" ca="1" si="45"/>
        <v>0</v>
      </c>
      <c r="O1449" s="36" t="e">
        <f ca="1">LEFT(OFFSET(Lists!$Q$2,MATCH(E1449,Lists!$R$3:$R$19,0),0),4)</f>
        <v>#N/A</v>
      </c>
      <c r="P1449" s="36" t="e">
        <f ca="1">MATCH(O1449,Lists!$S$2:$S$640,1)</f>
        <v>#N/A</v>
      </c>
      <c r="Q1449" s="36" t="e">
        <f ca="1">MATCH(LEFT(OFFSET(Lists!$Q$2,MATCH(E1449,Lists!$R$3:$R$19,0)+1,0),4),Lists!$S$3:$S$640,1)</f>
        <v>#N/A</v>
      </c>
      <c r="R1449" s="36" t="e">
        <f ca="1">LEFT(OFFSET(Lists!$S$2,P1449-1+MATCH(F1449,OFFSET(Lists!$T$3,P1449-1,0,Q1449-P1449+1),0),0),6)</f>
        <v>#N/A</v>
      </c>
      <c r="S1449" s="36" t="e">
        <f ca="1">VLOOKUP(R1449,Lists!B:D,3,FALSE)</f>
        <v>#N/A</v>
      </c>
      <c r="T1449" s="36" t="str">
        <f>IF(F1449&lt;&gt;"",MATCH(R1449,'Maximum minutes'!B:B,0),"")</f>
        <v/>
      </c>
      <c r="U1449" s="36">
        <f ca="1">IF(F1449&lt;&gt;"",COUNTA(OFFSET('Maximum minutes'!$C$1,'Annexe A1 Cours'!T1449,0,1,50)),0)</f>
        <v>0</v>
      </c>
      <c r="V1449" s="37">
        <f ca="1">IFERROR(OFFSET('Maximum minutes'!$C$1,T1449+1,-1+MATCH(G1449,OFFSET('Maximum minutes'!$C$1,T1449-1,0,1,50),0)),0)</f>
        <v>0</v>
      </c>
      <c r="W1449" s="38">
        <f t="shared" ca="1" si="44"/>
        <v>0</v>
      </c>
    </row>
    <row r="1450" spans="1:23" s="36" customFormat="1" ht="18.75">
      <c r="A1450" s="34"/>
      <c r="B1450" s="39"/>
      <c r="C1450" s="39"/>
      <c r="D1450" s="35"/>
      <c r="E1450" s="40"/>
      <c r="F1450" s="39"/>
      <c r="G1450" s="39"/>
      <c r="H1450" s="39"/>
      <c r="I1450" s="34"/>
      <c r="J1450" s="34"/>
      <c r="K1450" s="34"/>
      <c r="L1450" s="34"/>
      <c r="M1450" s="43" t="str">
        <f ca="1">IFERROR(OFFSET('Maximum minutes'!$C$1,T1450,MATCH(IF(G1450&lt;&gt;"",G1450,F1450),OFFSET('Maximum minutes'!$C$1,T1450-1,0,1,U1450+1),0)-1)*IF(OR(ISNUMBER(J1450),J1450="sans examen"),1,0)*IF(W1450&lt;MinDate,1,0),"")</f>
        <v/>
      </c>
      <c r="N1450" s="36">
        <f t="shared" ca="1" si="45"/>
        <v>0</v>
      </c>
      <c r="O1450" s="36" t="e">
        <f ca="1">LEFT(OFFSET(Lists!$Q$2,MATCH(E1450,Lists!$R$3:$R$19,0),0),4)</f>
        <v>#N/A</v>
      </c>
      <c r="P1450" s="36" t="e">
        <f ca="1">MATCH(O1450,Lists!$S$2:$S$640,1)</f>
        <v>#N/A</v>
      </c>
      <c r="Q1450" s="36" t="e">
        <f ca="1">MATCH(LEFT(OFFSET(Lists!$Q$2,MATCH(E1450,Lists!$R$3:$R$19,0)+1,0),4),Lists!$S$3:$S$640,1)</f>
        <v>#N/A</v>
      </c>
      <c r="R1450" s="36" t="e">
        <f ca="1">LEFT(OFFSET(Lists!$S$2,P1450-1+MATCH(F1450,OFFSET(Lists!$T$3,P1450-1,0,Q1450-P1450+1),0),0),6)</f>
        <v>#N/A</v>
      </c>
      <c r="S1450" s="36" t="e">
        <f ca="1">VLOOKUP(R1450,Lists!B:D,3,FALSE)</f>
        <v>#N/A</v>
      </c>
      <c r="T1450" s="36" t="str">
        <f>IF(F1450&lt;&gt;"",MATCH(R1450,'Maximum minutes'!B:B,0),"")</f>
        <v/>
      </c>
      <c r="U1450" s="36">
        <f ca="1">IF(F1450&lt;&gt;"",COUNTA(OFFSET('Maximum minutes'!$C$1,'Annexe A1 Cours'!T1450,0,1,50)),0)</f>
        <v>0</v>
      </c>
      <c r="V1450" s="37">
        <f ca="1">IFERROR(OFFSET('Maximum minutes'!$C$1,T1450+1,-1+MATCH(G1450,OFFSET('Maximum minutes'!$C$1,T1450-1,0,1,50),0)),0)</f>
        <v>0</v>
      </c>
      <c r="W1450" s="38">
        <f t="shared" ca="1" si="44"/>
        <v>0</v>
      </c>
    </row>
    <row r="1451" spans="1:23" s="36" customFormat="1" ht="18.75">
      <c r="A1451" s="34"/>
      <c r="B1451" s="39"/>
      <c r="C1451" s="39"/>
      <c r="D1451" s="35"/>
      <c r="E1451" s="40"/>
      <c r="F1451" s="39"/>
      <c r="G1451" s="39"/>
      <c r="H1451" s="39"/>
      <c r="I1451" s="34"/>
      <c r="J1451" s="34"/>
      <c r="K1451" s="34"/>
      <c r="L1451" s="34"/>
      <c r="M1451" s="43" t="str">
        <f ca="1">IFERROR(OFFSET('Maximum minutes'!$C$1,T1451,MATCH(IF(G1451&lt;&gt;"",G1451,F1451),OFFSET('Maximum minutes'!$C$1,T1451-1,0,1,U1451+1),0)-1)*IF(OR(ISNUMBER(J1451),J1451="sans examen"),1,0)*IF(W1451&lt;MinDate,1,0),"")</f>
        <v/>
      </c>
      <c r="N1451" s="36">
        <f t="shared" ca="1" si="45"/>
        <v>0</v>
      </c>
      <c r="O1451" s="36" t="e">
        <f ca="1">LEFT(OFFSET(Lists!$Q$2,MATCH(E1451,Lists!$R$3:$R$19,0),0),4)</f>
        <v>#N/A</v>
      </c>
      <c r="P1451" s="36" t="e">
        <f ca="1">MATCH(O1451,Lists!$S$2:$S$640,1)</f>
        <v>#N/A</v>
      </c>
      <c r="Q1451" s="36" t="e">
        <f ca="1">MATCH(LEFT(OFFSET(Lists!$Q$2,MATCH(E1451,Lists!$R$3:$R$19,0)+1,0),4),Lists!$S$3:$S$640,1)</f>
        <v>#N/A</v>
      </c>
      <c r="R1451" s="36" t="e">
        <f ca="1">LEFT(OFFSET(Lists!$S$2,P1451-1+MATCH(F1451,OFFSET(Lists!$T$3,P1451-1,0,Q1451-P1451+1),0),0),6)</f>
        <v>#N/A</v>
      </c>
      <c r="S1451" s="36" t="e">
        <f ca="1">VLOOKUP(R1451,Lists!B:D,3,FALSE)</f>
        <v>#N/A</v>
      </c>
      <c r="T1451" s="36" t="str">
        <f>IF(F1451&lt;&gt;"",MATCH(R1451,'Maximum minutes'!B:B,0),"")</f>
        <v/>
      </c>
      <c r="U1451" s="36">
        <f ca="1">IF(F1451&lt;&gt;"",COUNTA(OFFSET('Maximum minutes'!$C$1,'Annexe A1 Cours'!T1451,0,1,50)),0)</f>
        <v>0</v>
      </c>
      <c r="V1451" s="37">
        <f ca="1">IFERROR(OFFSET('Maximum minutes'!$C$1,T1451+1,-1+MATCH(G1451,OFFSET('Maximum minutes'!$C$1,T1451-1,0,1,50),0)),0)</f>
        <v>0</v>
      </c>
      <c r="W1451" s="38">
        <f t="shared" ca="1" si="44"/>
        <v>0</v>
      </c>
    </row>
    <row r="1452" spans="1:23" s="36" customFormat="1" ht="18.75">
      <c r="A1452" s="34"/>
      <c r="B1452" s="39"/>
      <c r="C1452" s="39"/>
      <c r="D1452" s="35"/>
      <c r="E1452" s="40"/>
      <c r="F1452" s="39"/>
      <c r="G1452" s="39"/>
      <c r="H1452" s="39"/>
      <c r="I1452" s="34"/>
      <c r="J1452" s="34"/>
      <c r="K1452" s="34"/>
      <c r="L1452" s="34"/>
      <c r="M1452" s="43" t="str">
        <f ca="1">IFERROR(OFFSET('Maximum minutes'!$C$1,T1452,MATCH(IF(G1452&lt;&gt;"",G1452,F1452),OFFSET('Maximum minutes'!$C$1,T1452-1,0,1,U1452+1),0)-1)*IF(OR(ISNUMBER(J1452),J1452="sans examen"),1,0)*IF(W1452&lt;MinDate,1,0),"")</f>
        <v/>
      </c>
      <c r="N1452" s="36">
        <f t="shared" ca="1" si="45"/>
        <v>0</v>
      </c>
      <c r="O1452" s="36" t="e">
        <f ca="1">LEFT(OFFSET(Lists!$Q$2,MATCH(E1452,Lists!$R$3:$R$19,0),0),4)</f>
        <v>#N/A</v>
      </c>
      <c r="P1452" s="36" t="e">
        <f ca="1">MATCH(O1452,Lists!$S$2:$S$640,1)</f>
        <v>#N/A</v>
      </c>
      <c r="Q1452" s="36" t="e">
        <f ca="1">MATCH(LEFT(OFFSET(Lists!$Q$2,MATCH(E1452,Lists!$R$3:$R$19,0)+1,0),4),Lists!$S$3:$S$640,1)</f>
        <v>#N/A</v>
      </c>
      <c r="R1452" s="36" t="e">
        <f ca="1">LEFT(OFFSET(Lists!$S$2,P1452-1+MATCH(F1452,OFFSET(Lists!$T$3,P1452-1,0,Q1452-P1452+1),0),0),6)</f>
        <v>#N/A</v>
      </c>
      <c r="S1452" s="36" t="e">
        <f ca="1">VLOOKUP(R1452,Lists!B:D,3,FALSE)</f>
        <v>#N/A</v>
      </c>
      <c r="T1452" s="36" t="str">
        <f>IF(F1452&lt;&gt;"",MATCH(R1452,'Maximum minutes'!B:B,0),"")</f>
        <v/>
      </c>
      <c r="U1452" s="36">
        <f ca="1">IF(F1452&lt;&gt;"",COUNTA(OFFSET('Maximum minutes'!$C$1,'Annexe A1 Cours'!T1452,0,1,50)),0)</f>
        <v>0</v>
      </c>
      <c r="V1452" s="37">
        <f ca="1">IFERROR(OFFSET('Maximum minutes'!$C$1,T1452+1,-1+MATCH(G1452,OFFSET('Maximum minutes'!$C$1,T1452-1,0,1,50),0)),0)</f>
        <v>0</v>
      </c>
      <c r="W1452" s="38">
        <f t="shared" ca="1" si="44"/>
        <v>0</v>
      </c>
    </row>
    <row r="1453" spans="1:23" s="36" customFormat="1" ht="18.75">
      <c r="A1453" s="34"/>
      <c r="B1453" s="39"/>
      <c r="C1453" s="39"/>
      <c r="D1453" s="35"/>
      <c r="E1453" s="40"/>
      <c r="F1453" s="39"/>
      <c r="G1453" s="39"/>
      <c r="H1453" s="39"/>
      <c r="I1453" s="34"/>
      <c r="J1453" s="34"/>
      <c r="K1453" s="34"/>
      <c r="L1453" s="34"/>
      <c r="M1453" s="43" t="str">
        <f ca="1">IFERROR(OFFSET('Maximum minutes'!$C$1,T1453,MATCH(IF(G1453&lt;&gt;"",G1453,F1453),OFFSET('Maximum minutes'!$C$1,T1453-1,0,1,U1453+1),0)-1)*IF(OR(ISNUMBER(J1453),J1453="sans examen"),1,0)*IF(W1453&lt;MinDate,1,0),"")</f>
        <v/>
      </c>
      <c r="N1453" s="36">
        <f t="shared" ca="1" si="45"/>
        <v>0</v>
      </c>
      <c r="O1453" s="36" t="e">
        <f ca="1">LEFT(OFFSET(Lists!$Q$2,MATCH(E1453,Lists!$R$3:$R$19,0),0),4)</f>
        <v>#N/A</v>
      </c>
      <c r="P1453" s="36" t="e">
        <f ca="1">MATCH(O1453,Lists!$S$2:$S$640,1)</f>
        <v>#N/A</v>
      </c>
      <c r="Q1453" s="36" t="e">
        <f ca="1">MATCH(LEFT(OFFSET(Lists!$Q$2,MATCH(E1453,Lists!$R$3:$R$19,0)+1,0),4),Lists!$S$3:$S$640,1)</f>
        <v>#N/A</v>
      </c>
      <c r="R1453" s="36" t="e">
        <f ca="1">LEFT(OFFSET(Lists!$S$2,P1453-1+MATCH(F1453,OFFSET(Lists!$T$3,P1453-1,0,Q1453-P1453+1),0),0),6)</f>
        <v>#N/A</v>
      </c>
      <c r="S1453" s="36" t="e">
        <f ca="1">VLOOKUP(R1453,Lists!B:D,3,FALSE)</f>
        <v>#N/A</v>
      </c>
      <c r="T1453" s="36" t="str">
        <f>IF(F1453&lt;&gt;"",MATCH(R1453,'Maximum minutes'!B:B,0),"")</f>
        <v/>
      </c>
      <c r="U1453" s="36">
        <f ca="1">IF(F1453&lt;&gt;"",COUNTA(OFFSET('Maximum minutes'!$C$1,'Annexe A1 Cours'!T1453,0,1,50)),0)</f>
        <v>0</v>
      </c>
      <c r="V1453" s="37">
        <f ca="1">IFERROR(OFFSET('Maximum minutes'!$C$1,T1453+1,-1+MATCH(G1453,OFFSET('Maximum minutes'!$C$1,T1453-1,0,1,50),0)),0)</f>
        <v>0</v>
      </c>
      <c r="W1453" s="38">
        <f t="shared" ca="1" si="44"/>
        <v>0</v>
      </c>
    </row>
    <row r="1454" spans="1:23" s="36" customFormat="1" ht="18.75">
      <c r="A1454" s="34"/>
      <c r="B1454" s="39"/>
      <c r="C1454" s="39"/>
      <c r="D1454" s="35"/>
      <c r="E1454" s="40"/>
      <c r="F1454" s="39"/>
      <c r="G1454" s="39"/>
      <c r="H1454" s="39"/>
      <c r="I1454" s="34"/>
      <c r="J1454" s="34"/>
      <c r="K1454" s="34"/>
      <c r="L1454" s="34"/>
      <c r="M1454" s="43" t="str">
        <f ca="1">IFERROR(OFFSET('Maximum minutes'!$C$1,T1454,MATCH(IF(G1454&lt;&gt;"",G1454,F1454),OFFSET('Maximum minutes'!$C$1,T1454-1,0,1,U1454+1),0)-1)*IF(OR(ISNUMBER(J1454),J1454="sans examen"),1,0)*IF(W1454&lt;MinDate,1,0),"")</f>
        <v/>
      </c>
      <c r="N1454" s="36">
        <f t="shared" ca="1" si="45"/>
        <v>0</v>
      </c>
      <c r="O1454" s="36" t="e">
        <f ca="1">LEFT(OFFSET(Lists!$Q$2,MATCH(E1454,Lists!$R$3:$R$19,0),0),4)</f>
        <v>#N/A</v>
      </c>
      <c r="P1454" s="36" t="e">
        <f ca="1">MATCH(O1454,Lists!$S$2:$S$640,1)</f>
        <v>#N/A</v>
      </c>
      <c r="Q1454" s="36" t="e">
        <f ca="1">MATCH(LEFT(OFFSET(Lists!$Q$2,MATCH(E1454,Lists!$R$3:$R$19,0)+1,0),4),Lists!$S$3:$S$640,1)</f>
        <v>#N/A</v>
      </c>
      <c r="R1454" s="36" t="e">
        <f ca="1">LEFT(OFFSET(Lists!$S$2,P1454-1+MATCH(F1454,OFFSET(Lists!$T$3,P1454-1,0,Q1454-P1454+1),0),0),6)</f>
        <v>#N/A</v>
      </c>
      <c r="S1454" s="36" t="e">
        <f ca="1">VLOOKUP(R1454,Lists!B:D,3,FALSE)</f>
        <v>#N/A</v>
      </c>
      <c r="T1454" s="36" t="str">
        <f>IF(F1454&lt;&gt;"",MATCH(R1454,'Maximum minutes'!B:B,0),"")</f>
        <v/>
      </c>
      <c r="U1454" s="36">
        <f ca="1">IF(F1454&lt;&gt;"",COUNTA(OFFSET('Maximum minutes'!$C$1,'Annexe A1 Cours'!T1454,0,1,50)),0)</f>
        <v>0</v>
      </c>
      <c r="V1454" s="37">
        <f ca="1">IFERROR(OFFSET('Maximum minutes'!$C$1,T1454+1,-1+MATCH(G1454,OFFSET('Maximum minutes'!$C$1,T1454-1,0,1,50),0)),0)</f>
        <v>0</v>
      </c>
      <c r="W1454" s="38">
        <f t="shared" ca="1" si="44"/>
        <v>0</v>
      </c>
    </row>
    <row r="1455" spans="1:23" s="36" customFormat="1" ht="18.75">
      <c r="A1455" s="34"/>
      <c r="B1455" s="39"/>
      <c r="C1455" s="39"/>
      <c r="D1455" s="35"/>
      <c r="E1455" s="40"/>
      <c r="F1455" s="39"/>
      <c r="G1455" s="39"/>
      <c r="H1455" s="39"/>
      <c r="I1455" s="34"/>
      <c r="J1455" s="34"/>
      <c r="K1455" s="34"/>
      <c r="L1455" s="34"/>
      <c r="M1455" s="43" t="str">
        <f ca="1">IFERROR(OFFSET('Maximum minutes'!$C$1,T1455,MATCH(IF(G1455&lt;&gt;"",G1455,F1455),OFFSET('Maximum minutes'!$C$1,T1455-1,0,1,U1455+1),0)-1)*IF(OR(ISNUMBER(J1455),J1455="sans examen"),1,0)*IF(W1455&lt;MinDate,1,0),"")</f>
        <v/>
      </c>
      <c r="N1455" s="36">
        <f t="shared" ca="1" si="45"/>
        <v>0</v>
      </c>
      <c r="O1455" s="36" t="e">
        <f ca="1">LEFT(OFFSET(Lists!$Q$2,MATCH(E1455,Lists!$R$3:$R$19,0),0),4)</f>
        <v>#N/A</v>
      </c>
      <c r="P1455" s="36" t="e">
        <f ca="1">MATCH(O1455,Lists!$S$2:$S$640,1)</f>
        <v>#N/A</v>
      </c>
      <c r="Q1455" s="36" t="e">
        <f ca="1">MATCH(LEFT(OFFSET(Lists!$Q$2,MATCH(E1455,Lists!$R$3:$R$19,0)+1,0),4),Lists!$S$3:$S$640,1)</f>
        <v>#N/A</v>
      </c>
      <c r="R1455" s="36" t="e">
        <f ca="1">LEFT(OFFSET(Lists!$S$2,P1455-1+MATCH(F1455,OFFSET(Lists!$T$3,P1455-1,0,Q1455-P1455+1),0),0),6)</f>
        <v>#N/A</v>
      </c>
      <c r="S1455" s="36" t="e">
        <f ca="1">VLOOKUP(R1455,Lists!B:D,3,FALSE)</f>
        <v>#N/A</v>
      </c>
      <c r="T1455" s="36" t="str">
        <f>IF(F1455&lt;&gt;"",MATCH(R1455,'Maximum minutes'!B:B,0),"")</f>
        <v/>
      </c>
      <c r="U1455" s="36">
        <f ca="1">IF(F1455&lt;&gt;"",COUNTA(OFFSET('Maximum minutes'!$C$1,'Annexe A1 Cours'!T1455,0,1,50)),0)</f>
        <v>0</v>
      </c>
      <c r="V1455" s="37">
        <f ca="1">IFERROR(OFFSET('Maximum minutes'!$C$1,T1455+1,-1+MATCH(G1455,OFFSET('Maximum minutes'!$C$1,T1455-1,0,1,50),0)),0)</f>
        <v>0</v>
      </c>
      <c r="W1455" s="38">
        <f t="shared" ca="1" si="44"/>
        <v>0</v>
      </c>
    </row>
    <row r="1456" spans="1:23" s="36" customFormat="1" ht="18.75">
      <c r="A1456" s="34"/>
      <c r="B1456" s="39"/>
      <c r="C1456" s="39"/>
      <c r="D1456" s="35"/>
      <c r="E1456" s="40"/>
      <c r="F1456" s="39"/>
      <c r="G1456" s="39"/>
      <c r="H1456" s="39"/>
      <c r="I1456" s="34"/>
      <c r="J1456" s="34"/>
      <c r="K1456" s="34"/>
      <c r="L1456" s="34"/>
      <c r="M1456" s="43" t="str">
        <f ca="1">IFERROR(OFFSET('Maximum minutes'!$C$1,T1456,MATCH(IF(G1456&lt;&gt;"",G1456,F1456),OFFSET('Maximum minutes'!$C$1,T1456-1,0,1,U1456+1),0)-1)*IF(OR(ISNUMBER(J1456),J1456="sans examen"),1,0)*IF(W1456&lt;MinDate,1,0),"")</f>
        <v/>
      </c>
      <c r="N1456" s="36">
        <f t="shared" ca="1" si="45"/>
        <v>0</v>
      </c>
      <c r="O1456" s="36" t="e">
        <f ca="1">LEFT(OFFSET(Lists!$Q$2,MATCH(E1456,Lists!$R$3:$R$19,0),0),4)</f>
        <v>#N/A</v>
      </c>
      <c r="P1456" s="36" t="e">
        <f ca="1">MATCH(O1456,Lists!$S$2:$S$640,1)</f>
        <v>#N/A</v>
      </c>
      <c r="Q1456" s="36" t="e">
        <f ca="1">MATCH(LEFT(OFFSET(Lists!$Q$2,MATCH(E1456,Lists!$R$3:$R$19,0)+1,0),4),Lists!$S$3:$S$640,1)</f>
        <v>#N/A</v>
      </c>
      <c r="R1456" s="36" t="e">
        <f ca="1">LEFT(OFFSET(Lists!$S$2,P1456-1+MATCH(F1456,OFFSET(Lists!$T$3,P1456-1,0,Q1456-P1456+1),0),0),6)</f>
        <v>#N/A</v>
      </c>
      <c r="S1456" s="36" t="e">
        <f ca="1">VLOOKUP(R1456,Lists!B:D,3,FALSE)</f>
        <v>#N/A</v>
      </c>
      <c r="T1456" s="36" t="str">
        <f>IF(F1456&lt;&gt;"",MATCH(R1456,'Maximum minutes'!B:B,0),"")</f>
        <v/>
      </c>
      <c r="U1456" s="36">
        <f ca="1">IF(F1456&lt;&gt;"",COUNTA(OFFSET('Maximum minutes'!$C$1,'Annexe A1 Cours'!T1456,0,1,50)),0)</f>
        <v>0</v>
      </c>
      <c r="V1456" s="37">
        <f ca="1">IFERROR(OFFSET('Maximum minutes'!$C$1,T1456+1,-1+MATCH(G1456,OFFSET('Maximum minutes'!$C$1,T1456-1,0,1,50),0)),0)</f>
        <v>0</v>
      </c>
      <c r="W1456" s="38">
        <f t="shared" ca="1" si="44"/>
        <v>0</v>
      </c>
    </row>
    <row r="1457" spans="1:23" s="36" customFormat="1" ht="18.75">
      <c r="A1457" s="34"/>
      <c r="B1457" s="39"/>
      <c r="C1457" s="39"/>
      <c r="D1457" s="35"/>
      <c r="E1457" s="40"/>
      <c r="F1457" s="39"/>
      <c r="G1457" s="39"/>
      <c r="H1457" s="39"/>
      <c r="I1457" s="34"/>
      <c r="J1457" s="34"/>
      <c r="K1457" s="34"/>
      <c r="L1457" s="34"/>
      <c r="M1457" s="43" t="str">
        <f ca="1">IFERROR(OFFSET('Maximum minutes'!$C$1,T1457,MATCH(IF(G1457&lt;&gt;"",G1457,F1457),OFFSET('Maximum minutes'!$C$1,T1457-1,0,1,U1457+1),0)-1)*IF(OR(ISNUMBER(J1457),J1457="sans examen"),1,0)*IF(W1457&lt;MinDate,1,0),"")</f>
        <v/>
      </c>
      <c r="N1457" s="36">
        <f t="shared" ca="1" si="45"/>
        <v>0</v>
      </c>
      <c r="O1457" s="36" t="e">
        <f ca="1">LEFT(OFFSET(Lists!$Q$2,MATCH(E1457,Lists!$R$3:$R$19,0),0),4)</f>
        <v>#N/A</v>
      </c>
      <c r="P1457" s="36" t="e">
        <f ca="1">MATCH(O1457,Lists!$S$2:$S$640,1)</f>
        <v>#N/A</v>
      </c>
      <c r="Q1457" s="36" t="e">
        <f ca="1">MATCH(LEFT(OFFSET(Lists!$Q$2,MATCH(E1457,Lists!$R$3:$R$19,0)+1,0),4),Lists!$S$3:$S$640,1)</f>
        <v>#N/A</v>
      </c>
      <c r="R1457" s="36" t="e">
        <f ca="1">LEFT(OFFSET(Lists!$S$2,P1457-1+MATCH(F1457,OFFSET(Lists!$T$3,P1457-1,0,Q1457-P1457+1),0),0),6)</f>
        <v>#N/A</v>
      </c>
      <c r="S1457" s="36" t="e">
        <f ca="1">VLOOKUP(R1457,Lists!B:D,3,FALSE)</f>
        <v>#N/A</v>
      </c>
      <c r="T1457" s="36" t="str">
        <f>IF(F1457&lt;&gt;"",MATCH(R1457,'Maximum minutes'!B:B,0),"")</f>
        <v/>
      </c>
      <c r="U1457" s="36">
        <f ca="1">IF(F1457&lt;&gt;"",COUNTA(OFFSET('Maximum minutes'!$C$1,'Annexe A1 Cours'!T1457,0,1,50)),0)</f>
        <v>0</v>
      </c>
      <c r="V1457" s="37">
        <f ca="1">IFERROR(OFFSET('Maximum minutes'!$C$1,T1457+1,-1+MATCH(G1457,OFFSET('Maximum minutes'!$C$1,T1457-1,0,1,50),0)),0)</f>
        <v>0</v>
      </c>
      <c r="W1457" s="38">
        <f t="shared" ca="1" si="44"/>
        <v>0</v>
      </c>
    </row>
    <row r="1458" spans="1:23" s="36" customFormat="1" ht="18.75">
      <c r="A1458" s="34"/>
      <c r="B1458" s="39"/>
      <c r="C1458" s="39"/>
      <c r="D1458" s="35"/>
      <c r="E1458" s="40"/>
      <c r="F1458" s="39"/>
      <c r="G1458" s="39"/>
      <c r="H1458" s="39"/>
      <c r="I1458" s="34"/>
      <c r="J1458" s="34"/>
      <c r="K1458" s="34"/>
      <c r="L1458" s="34"/>
      <c r="M1458" s="43" t="str">
        <f ca="1">IFERROR(OFFSET('Maximum minutes'!$C$1,T1458,MATCH(IF(G1458&lt;&gt;"",G1458,F1458),OFFSET('Maximum minutes'!$C$1,T1458-1,0,1,U1458+1),0)-1)*IF(OR(ISNUMBER(J1458),J1458="sans examen"),1,0)*IF(W1458&lt;MinDate,1,0),"")</f>
        <v/>
      </c>
      <c r="N1458" s="36">
        <f t="shared" ca="1" si="45"/>
        <v>0</v>
      </c>
      <c r="O1458" s="36" t="e">
        <f ca="1">LEFT(OFFSET(Lists!$Q$2,MATCH(E1458,Lists!$R$3:$R$19,0),0),4)</f>
        <v>#N/A</v>
      </c>
      <c r="P1458" s="36" t="e">
        <f ca="1">MATCH(O1458,Lists!$S$2:$S$640,1)</f>
        <v>#N/A</v>
      </c>
      <c r="Q1458" s="36" t="e">
        <f ca="1">MATCH(LEFT(OFFSET(Lists!$Q$2,MATCH(E1458,Lists!$R$3:$R$19,0)+1,0),4),Lists!$S$3:$S$640,1)</f>
        <v>#N/A</v>
      </c>
      <c r="R1458" s="36" t="e">
        <f ca="1">LEFT(OFFSET(Lists!$S$2,P1458-1+MATCH(F1458,OFFSET(Lists!$T$3,P1458-1,0,Q1458-P1458+1),0),0),6)</f>
        <v>#N/A</v>
      </c>
      <c r="S1458" s="36" t="e">
        <f ca="1">VLOOKUP(R1458,Lists!B:D,3,FALSE)</f>
        <v>#N/A</v>
      </c>
      <c r="T1458" s="36" t="str">
        <f>IF(F1458&lt;&gt;"",MATCH(R1458,'Maximum minutes'!B:B,0),"")</f>
        <v/>
      </c>
      <c r="U1458" s="36">
        <f ca="1">IF(F1458&lt;&gt;"",COUNTA(OFFSET('Maximum minutes'!$C$1,'Annexe A1 Cours'!T1458,0,1,50)),0)</f>
        <v>0</v>
      </c>
      <c r="V1458" s="37">
        <f ca="1">IFERROR(OFFSET('Maximum minutes'!$C$1,T1458+1,-1+MATCH(G1458,OFFSET('Maximum minutes'!$C$1,T1458-1,0,1,50),0)),0)</f>
        <v>0</v>
      </c>
      <c r="W1458" s="38">
        <f t="shared" ca="1" si="44"/>
        <v>0</v>
      </c>
    </row>
    <row r="1459" spans="1:23" s="36" customFormat="1" ht="18.75">
      <c r="A1459" s="34"/>
      <c r="B1459" s="39"/>
      <c r="C1459" s="39"/>
      <c r="D1459" s="35"/>
      <c r="E1459" s="40"/>
      <c r="F1459" s="39"/>
      <c r="G1459" s="39"/>
      <c r="H1459" s="39"/>
      <c r="I1459" s="34"/>
      <c r="J1459" s="34"/>
      <c r="K1459" s="34"/>
      <c r="L1459" s="34"/>
      <c r="M1459" s="43" t="str">
        <f ca="1">IFERROR(OFFSET('Maximum minutes'!$C$1,T1459,MATCH(IF(G1459&lt;&gt;"",G1459,F1459),OFFSET('Maximum minutes'!$C$1,T1459-1,0,1,U1459+1),0)-1)*IF(OR(ISNUMBER(J1459),J1459="sans examen"),1,0)*IF(W1459&lt;MinDate,1,0),"")</f>
        <v/>
      </c>
      <c r="N1459" s="36">
        <f t="shared" ca="1" si="45"/>
        <v>0</v>
      </c>
      <c r="O1459" s="36" t="e">
        <f ca="1">LEFT(OFFSET(Lists!$Q$2,MATCH(E1459,Lists!$R$3:$R$19,0),0),4)</f>
        <v>#N/A</v>
      </c>
      <c r="P1459" s="36" t="e">
        <f ca="1">MATCH(O1459,Lists!$S$2:$S$640,1)</f>
        <v>#N/A</v>
      </c>
      <c r="Q1459" s="36" t="e">
        <f ca="1">MATCH(LEFT(OFFSET(Lists!$Q$2,MATCH(E1459,Lists!$R$3:$R$19,0)+1,0),4),Lists!$S$3:$S$640,1)</f>
        <v>#N/A</v>
      </c>
      <c r="R1459" s="36" t="e">
        <f ca="1">LEFT(OFFSET(Lists!$S$2,P1459-1+MATCH(F1459,OFFSET(Lists!$T$3,P1459-1,0,Q1459-P1459+1),0),0),6)</f>
        <v>#N/A</v>
      </c>
      <c r="S1459" s="36" t="e">
        <f ca="1">VLOOKUP(R1459,Lists!B:D,3,FALSE)</f>
        <v>#N/A</v>
      </c>
      <c r="T1459" s="36" t="str">
        <f>IF(F1459&lt;&gt;"",MATCH(R1459,'Maximum minutes'!B:B,0),"")</f>
        <v/>
      </c>
      <c r="U1459" s="36">
        <f ca="1">IF(F1459&lt;&gt;"",COUNTA(OFFSET('Maximum minutes'!$C$1,'Annexe A1 Cours'!T1459,0,1,50)),0)</f>
        <v>0</v>
      </c>
      <c r="V1459" s="37">
        <f ca="1">IFERROR(OFFSET('Maximum minutes'!$C$1,T1459+1,-1+MATCH(G1459,OFFSET('Maximum minutes'!$C$1,T1459-1,0,1,50),0)),0)</f>
        <v>0</v>
      </c>
      <c r="W1459" s="38">
        <f t="shared" ca="1" si="44"/>
        <v>0</v>
      </c>
    </row>
    <row r="1460" spans="1:23" s="36" customFormat="1" ht="18.75">
      <c r="A1460" s="34"/>
      <c r="B1460" s="39"/>
      <c r="C1460" s="39"/>
      <c r="D1460" s="35"/>
      <c r="E1460" s="40"/>
      <c r="F1460" s="39"/>
      <c r="G1460" s="39"/>
      <c r="H1460" s="39"/>
      <c r="I1460" s="34"/>
      <c r="J1460" s="34"/>
      <c r="K1460" s="34"/>
      <c r="L1460" s="34"/>
      <c r="M1460" s="43" t="str">
        <f ca="1">IFERROR(OFFSET('Maximum minutes'!$C$1,T1460,MATCH(IF(G1460&lt;&gt;"",G1460,F1460),OFFSET('Maximum minutes'!$C$1,T1460-1,0,1,U1460+1),0)-1)*IF(OR(ISNUMBER(J1460),J1460="sans examen"),1,0)*IF(W1460&lt;MinDate,1,0),"")</f>
        <v/>
      </c>
      <c r="N1460" s="36">
        <f t="shared" ca="1" si="45"/>
        <v>0</v>
      </c>
      <c r="O1460" s="36" t="e">
        <f ca="1">LEFT(OFFSET(Lists!$Q$2,MATCH(E1460,Lists!$R$3:$R$19,0),0),4)</f>
        <v>#N/A</v>
      </c>
      <c r="P1460" s="36" t="e">
        <f ca="1">MATCH(O1460,Lists!$S$2:$S$640,1)</f>
        <v>#N/A</v>
      </c>
      <c r="Q1460" s="36" t="e">
        <f ca="1">MATCH(LEFT(OFFSET(Lists!$Q$2,MATCH(E1460,Lists!$R$3:$R$19,0)+1,0),4),Lists!$S$3:$S$640,1)</f>
        <v>#N/A</v>
      </c>
      <c r="R1460" s="36" t="e">
        <f ca="1">LEFT(OFFSET(Lists!$S$2,P1460-1+MATCH(F1460,OFFSET(Lists!$T$3,P1460-1,0,Q1460-P1460+1),0),0),6)</f>
        <v>#N/A</v>
      </c>
      <c r="S1460" s="36" t="e">
        <f ca="1">VLOOKUP(R1460,Lists!B:D,3,FALSE)</f>
        <v>#N/A</v>
      </c>
      <c r="T1460" s="36" t="str">
        <f>IF(F1460&lt;&gt;"",MATCH(R1460,'Maximum minutes'!B:B,0),"")</f>
        <v/>
      </c>
      <c r="U1460" s="36">
        <f ca="1">IF(F1460&lt;&gt;"",COUNTA(OFFSET('Maximum minutes'!$C$1,'Annexe A1 Cours'!T1460,0,1,50)),0)</f>
        <v>0</v>
      </c>
      <c r="V1460" s="37">
        <f ca="1">IFERROR(OFFSET('Maximum minutes'!$C$1,T1460+1,-1+MATCH(G1460,OFFSET('Maximum minutes'!$C$1,T1460-1,0,1,50),0)),0)</f>
        <v>0</v>
      </c>
      <c r="W1460" s="38">
        <f t="shared" ca="1" si="44"/>
        <v>0</v>
      </c>
    </row>
    <row r="1461" spans="1:23" s="36" customFormat="1" ht="18.75">
      <c r="A1461" s="34"/>
      <c r="B1461" s="39"/>
      <c r="C1461" s="39"/>
      <c r="D1461" s="35"/>
      <c r="E1461" s="40"/>
      <c r="F1461" s="39"/>
      <c r="G1461" s="39"/>
      <c r="H1461" s="39"/>
      <c r="I1461" s="34"/>
      <c r="J1461" s="34"/>
      <c r="K1461" s="34"/>
      <c r="L1461" s="34"/>
      <c r="M1461" s="43" t="str">
        <f ca="1">IFERROR(OFFSET('Maximum minutes'!$C$1,T1461,MATCH(IF(G1461&lt;&gt;"",G1461,F1461),OFFSET('Maximum minutes'!$C$1,T1461-1,0,1,U1461+1),0)-1)*IF(OR(ISNUMBER(J1461),J1461="sans examen"),1,0)*IF(W1461&lt;MinDate,1,0),"")</f>
        <v/>
      </c>
      <c r="N1461" s="36">
        <f t="shared" ca="1" si="45"/>
        <v>0</v>
      </c>
      <c r="O1461" s="36" t="e">
        <f ca="1">LEFT(OFFSET(Lists!$Q$2,MATCH(E1461,Lists!$R$3:$R$19,0),0),4)</f>
        <v>#N/A</v>
      </c>
      <c r="P1461" s="36" t="e">
        <f ca="1">MATCH(O1461,Lists!$S$2:$S$640,1)</f>
        <v>#N/A</v>
      </c>
      <c r="Q1461" s="36" t="e">
        <f ca="1">MATCH(LEFT(OFFSET(Lists!$Q$2,MATCH(E1461,Lists!$R$3:$R$19,0)+1,0),4),Lists!$S$3:$S$640,1)</f>
        <v>#N/A</v>
      </c>
      <c r="R1461" s="36" t="e">
        <f ca="1">LEFT(OFFSET(Lists!$S$2,P1461-1+MATCH(F1461,OFFSET(Lists!$T$3,P1461-1,0,Q1461-P1461+1),0),0),6)</f>
        <v>#N/A</v>
      </c>
      <c r="S1461" s="36" t="e">
        <f ca="1">VLOOKUP(R1461,Lists!B:D,3,FALSE)</f>
        <v>#N/A</v>
      </c>
      <c r="T1461" s="36" t="str">
        <f>IF(F1461&lt;&gt;"",MATCH(R1461,'Maximum minutes'!B:B,0),"")</f>
        <v/>
      </c>
      <c r="U1461" s="36">
        <f ca="1">IF(F1461&lt;&gt;"",COUNTA(OFFSET('Maximum minutes'!$C$1,'Annexe A1 Cours'!T1461,0,1,50)),0)</f>
        <v>0</v>
      </c>
      <c r="V1461" s="37">
        <f ca="1">IFERROR(OFFSET('Maximum minutes'!$C$1,T1461+1,-1+MATCH(G1461,OFFSET('Maximum minutes'!$C$1,T1461-1,0,1,50),0)),0)</f>
        <v>0</v>
      </c>
      <c r="W1461" s="38">
        <f t="shared" ca="1" si="44"/>
        <v>0</v>
      </c>
    </row>
    <row r="1462" spans="1:23" s="36" customFormat="1" ht="18.75">
      <c r="A1462" s="34"/>
      <c r="B1462" s="39"/>
      <c r="C1462" s="39"/>
      <c r="D1462" s="35"/>
      <c r="E1462" s="40"/>
      <c r="F1462" s="39"/>
      <c r="G1462" s="39"/>
      <c r="H1462" s="39"/>
      <c r="I1462" s="34"/>
      <c r="J1462" s="34"/>
      <c r="K1462" s="34"/>
      <c r="L1462" s="34"/>
      <c r="M1462" s="43" t="str">
        <f ca="1">IFERROR(OFFSET('Maximum minutes'!$C$1,T1462,MATCH(IF(G1462&lt;&gt;"",G1462,F1462),OFFSET('Maximum minutes'!$C$1,T1462-1,0,1,U1462+1),0)-1)*IF(OR(ISNUMBER(J1462),J1462="sans examen"),1,0)*IF(W1462&lt;MinDate,1,0),"")</f>
        <v/>
      </c>
      <c r="N1462" s="36">
        <f t="shared" ca="1" si="45"/>
        <v>0</v>
      </c>
      <c r="O1462" s="36" t="e">
        <f ca="1">LEFT(OFFSET(Lists!$Q$2,MATCH(E1462,Lists!$R$3:$R$19,0),0),4)</f>
        <v>#N/A</v>
      </c>
      <c r="P1462" s="36" t="e">
        <f ca="1">MATCH(O1462,Lists!$S$2:$S$640,1)</f>
        <v>#N/A</v>
      </c>
      <c r="Q1462" s="36" t="e">
        <f ca="1">MATCH(LEFT(OFFSET(Lists!$Q$2,MATCH(E1462,Lists!$R$3:$R$19,0)+1,0),4),Lists!$S$3:$S$640,1)</f>
        <v>#N/A</v>
      </c>
      <c r="R1462" s="36" t="e">
        <f ca="1">LEFT(OFFSET(Lists!$S$2,P1462-1+MATCH(F1462,OFFSET(Lists!$T$3,P1462-1,0,Q1462-P1462+1),0),0),6)</f>
        <v>#N/A</v>
      </c>
      <c r="S1462" s="36" t="e">
        <f ca="1">VLOOKUP(R1462,Lists!B:D,3,FALSE)</f>
        <v>#N/A</v>
      </c>
      <c r="T1462" s="36" t="str">
        <f>IF(F1462&lt;&gt;"",MATCH(R1462,'Maximum minutes'!B:B,0),"")</f>
        <v/>
      </c>
      <c r="U1462" s="36">
        <f ca="1">IF(F1462&lt;&gt;"",COUNTA(OFFSET('Maximum minutes'!$C$1,'Annexe A1 Cours'!T1462,0,1,50)),0)</f>
        <v>0</v>
      </c>
      <c r="V1462" s="37">
        <f ca="1">IFERROR(OFFSET('Maximum minutes'!$C$1,T1462+1,-1+MATCH(G1462,OFFSET('Maximum minutes'!$C$1,T1462-1,0,1,50),0)),0)</f>
        <v>0</v>
      </c>
      <c r="W1462" s="38">
        <f t="shared" ca="1" si="44"/>
        <v>0</v>
      </c>
    </row>
    <row r="1463" spans="1:23" s="36" customFormat="1" ht="18.75">
      <c r="A1463" s="34"/>
      <c r="B1463" s="39"/>
      <c r="C1463" s="39"/>
      <c r="D1463" s="35"/>
      <c r="E1463" s="40"/>
      <c r="F1463" s="39"/>
      <c r="G1463" s="39"/>
      <c r="H1463" s="39"/>
      <c r="I1463" s="34"/>
      <c r="J1463" s="34"/>
      <c r="K1463" s="34"/>
      <c r="L1463" s="34"/>
      <c r="M1463" s="43" t="str">
        <f ca="1">IFERROR(OFFSET('Maximum minutes'!$C$1,T1463,MATCH(IF(G1463&lt;&gt;"",G1463,F1463),OFFSET('Maximum minutes'!$C$1,T1463-1,0,1,U1463+1),0)-1)*IF(OR(ISNUMBER(J1463),J1463="sans examen"),1,0)*IF(W1463&lt;MinDate,1,0),"")</f>
        <v/>
      </c>
      <c r="N1463" s="36">
        <f t="shared" ca="1" si="45"/>
        <v>0</v>
      </c>
      <c r="O1463" s="36" t="e">
        <f ca="1">LEFT(OFFSET(Lists!$Q$2,MATCH(E1463,Lists!$R$3:$R$19,0),0),4)</f>
        <v>#N/A</v>
      </c>
      <c r="P1463" s="36" t="e">
        <f ca="1">MATCH(O1463,Lists!$S$2:$S$640,1)</f>
        <v>#N/A</v>
      </c>
      <c r="Q1463" s="36" t="e">
        <f ca="1">MATCH(LEFT(OFFSET(Lists!$Q$2,MATCH(E1463,Lists!$R$3:$R$19,0)+1,0),4),Lists!$S$3:$S$640,1)</f>
        <v>#N/A</v>
      </c>
      <c r="R1463" s="36" t="e">
        <f ca="1">LEFT(OFFSET(Lists!$S$2,P1463-1+MATCH(F1463,OFFSET(Lists!$T$3,P1463-1,0,Q1463-P1463+1),0),0),6)</f>
        <v>#N/A</v>
      </c>
      <c r="S1463" s="36" t="e">
        <f ca="1">VLOOKUP(R1463,Lists!B:D,3,FALSE)</f>
        <v>#N/A</v>
      </c>
      <c r="T1463" s="36" t="str">
        <f>IF(F1463&lt;&gt;"",MATCH(R1463,'Maximum minutes'!B:B,0),"")</f>
        <v/>
      </c>
      <c r="U1463" s="36">
        <f ca="1">IF(F1463&lt;&gt;"",COUNTA(OFFSET('Maximum minutes'!$C$1,'Annexe A1 Cours'!T1463,0,1,50)),0)</f>
        <v>0</v>
      </c>
      <c r="V1463" s="37">
        <f ca="1">IFERROR(OFFSET('Maximum minutes'!$C$1,T1463+1,-1+MATCH(G1463,OFFSET('Maximum minutes'!$C$1,T1463-1,0,1,50),0)),0)</f>
        <v>0</v>
      </c>
      <c r="W1463" s="38">
        <f t="shared" ca="1" si="44"/>
        <v>0</v>
      </c>
    </row>
    <row r="1464" spans="1:23" s="36" customFormat="1" ht="18.75">
      <c r="A1464" s="34"/>
      <c r="B1464" s="39"/>
      <c r="C1464" s="39"/>
      <c r="D1464" s="35"/>
      <c r="E1464" s="40"/>
      <c r="F1464" s="39"/>
      <c r="G1464" s="39"/>
      <c r="H1464" s="39"/>
      <c r="I1464" s="34"/>
      <c r="J1464" s="34"/>
      <c r="K1464" s="34"/>
      <c r="L1464" s="34"/>
      <c r="M1464" s="43" t="str">
        <f ca="1">IFERROR(OFFSET('Maximum minutes'!$C$1,T1464,MATCH(IF(G1464&lt;&gt;"",G1464,F1464),OFFSET('Maximum minutes'!$C$1,T1464-1,0,1,U1464+1),0)-1)*IF(OR(ISNUMBER(J1464),J1464="sans examen"),1,0)*IF(W1464&lt;MinDate,1,0),"")</f>
        <v/>
      </c>
      <c r="N1464" s="36">
        <f t="shared" ca="1" si="45"/>
        <v>0</v>
      </c>
      <c r="O1464" s="36" t="e">
        <f ca="1">LEFT(OFFSET(Lists!$Q$2,MATCH(E1464,Lists!$R$3:$R$19,0),0),4)</f>
        <v>#N/A</v>
      </c>
      <c r="P1464" s="36" t="e">
        <f ca="1">MATCH(O1464,Lists!$S$2:$S$640,1)</f>
        <v>#N/A</v>
      </c>
      <c r="Q1464" s="36" t="e">
        <f ca="1">MATCH(LEFT(OFFSET(Lists!$Q$2,MATCH(E1464,Lists!$R$3:$R$19,0)+1,0),4),Lists!$S$3:$S$640,1)</f>
        <v>#N/A</v>
      </c>
      <c r="R1464" s="36" t="e">
        <f ca="1">LEFT(OFFSET(Lists!$S$2,P1464-1+MATCH(F1464,OFFSET(Lists!$T$3,P1464-1,0,Q1464-P1464+1),0),0),6)</f>
        <v>#N/A</v>
      </c>
      <c r="S1464" s="36" t="e">
        <f ca="1">VLOOKUP(R1464,Lists!B:D,3,FALSE)</f>
        <v>#N/A</v>
      </c>
      <c r="T1464" s="36" t="str">
        <f>IF(F1464&lt;&gt;"",MATCH(R1464,'Maximum minutes'!B:B,0),"")</f>
        <v/>
      </c>
      <c r="U1464" s="36">
        <f ca="1">IF(F1464&lt;&gt;"",COUNTA(OFFSET('Maximum minutes'!$C$1,'Annexe A1 Cours'!T1464,0,1,50)),0)</f>
        <v>0</v>
      </c>
      <c r="V1464" s="37">
        <f ca="1">IFERROR(OFFSET('Maximum minutes'!$C$1,T1464+1,-1+MATCH(G1464,OFFSET('Maximum minutes'!$C$1,T1464-1,0,1,50),0)),0)</f>
        <v>0</v>
      </c>
      <c r="W1464" s="38">
        <f t="shared" ca="1" si="44"/>
        <v>0</v>
      </c>
    </row>
    <row r="1465" spans="1:23" s="36" customFormat="1" ht="18.75">
      <c r="A1465" s="34"/>
      <c r="B1465" s="39"/>
      <c r="C1465" s="39"/>
      <c r="D1465" s="35"/>
      <c r="E1465" s="40"/>
      <c r="F1465" s="39"/>
      <c r="G1465" s="39"/>
      <c r="H1465" s="39"/>
      <c r="I1465" s="34"/>
      <c r="J1465" s="34"/>
      <c r="K1465" s="34"/>
      <c r="L1465" s="34"/>
      <c r="M1465" s="43" t="str">
        <f ca="1">IFERROR(OFFSET('Maximum minutes'!$C$1,T1465,MATCH(IF(G1465&lt;&gt;"",G1465,F1465),OFFSET('Maximum minutes'!$C$1,T1465-1,0,1,U1465+1),0)-1)*IF(OR(ISNUMBER(J1465),J1465="sans examen"),1,0)*IF(W1465&lt;MinDate,1,0),"")</f>
        <v/>
      </c>
      <c r="N1465" s="36">
        <f t="shared" ca="1" si="45"/>
        <v>0</v>
      </c>
      <c r="O1465" s="36" t="e">
        <f ca="1">LEFT(OFFSET(Lists!$Q$2,MATCH(E1465,Lists!$R$3:$R$19,0),0),4)</f>
        <v>#N/A</v>
      </c>
      <c r="P1465" s="36" t="e">
        <f ca="1">MATCH(O1465,Lists!$S$2:$S$640,1)</f>
        <v>#N/A</v>
      </c>
      <c r="Q1465" s="36" t="e">
        <f ca="1">MATCH(LEFT(OFFSET(Lists!$Q$2,MATCH(E1465,Lists!$R$3:$R$19,0)+1,0),4),Lists!$S$3:$S$640,1)</f>
        <v>#N/A</v>
      </c>
      <c r="R1465" s="36" t="e">
        <f ca="1">LEFT(OFFSET(Lists!$S$2,P1465-1+MATCH(F1465,OFFSET(Lists!$T$3,P1465-1,0,Q1465-P1465+1),0),0),6)</f>
        <v>#N/A</v>
      </c>
      <c r="S1465" s="36" t="e">
        <f ca="1">VLOOKUP(R1465,Lists!B:D,3,FALSE)</f>
        <v>#N/A</v>
      </c>
      <c r="T1465" s="36" t="str">
        <f>IF(F1465&lt;&gt;"",MATCH(R1465,'Maximum minutes'!B:B,0),"")</f>
        <v/>
      </c>
      <c r="U1465" s="36">
        <f ca="1">IF(F1465&lt;&gt;"",COUNTA(OFFSET('Maximum minutes'!$C$1,'Annexe A1 Cours'!T1465,0,1,50)),0)</f>
        <v>0</v>
      </c>
      <c r="V1465" s="37">
        <f ca="1">IFERROR(OFFSET('Maximum minutes'!$C$1,T1465+1,-1+MATCH(G1465,OFFSET('Maximum minutes'!$C$1,T1465-1,0,1,50),0)),0)</f>
        <v>0</v>
      </c>
      <c r="W1465" s="38">
        <f t="shared" ca="1" si="44"/>
        <v>0</v>
      </c>
    </row>
    <row r="1466" spans="1:23" s="36" customFormat="1" ht="18.75">
      <c r="A1466" s="34"/>
      <c r="B1466" s="39"/>
      <c r="C1466" s="39"/>
      <c r="D1466" s="35"/>
      <c r="E1466" s="40"/>
      <c r="F1466" s="39"/>
      <c r="G1466" s="39"/>
      <c r="H1466" s="39"/>
      <c r="I1466" s="34"/>
      <c r="J1466" s="34"/>
      <c r="K1466" s="34"/>
      <c r="L1466" s="34"/>
      <c r="M1466" s="43" t="str">
        <f ca="1">IFERROR(OFFSET('Maximum minutes'!$C$1,T1466,MATCH(IF(G1466&lt;&gt;"",G1466,F1466),OFFSET('Maximum minutes'!$C$1,T1466-1,0,1,U1466+1),0)-1)*IF(OR(ISNUMBER(J1466),J1466="sans examen"),1,0)*IF(W1466&lt;MinDate,1,0),"")</f>
        <v/>
      </c>
      <c r="N1466" s="36">
        <f t="shared" ca="1" si="45"/>
        <v>0</v>
      </c>
      <c r="O1466" s="36" t="e">
        <f ca="1">LEFT(OFFSET(Lists!$Q$2,MATCH(E1466,Lists!$R$3:$R$19,0),0),4)</f>
        <v>#N/A</v>
      </c>
      <c r="P1466" s="36" t="e">
        <f ca="1">MATCH(O1466,Lists!$S$2:$S$640,1)</f>
        <v>#N/A</v>
      </c>
      <c r="Q1466" s="36" t="e">
        <f ca="1">MATCH(LEFT(OFFSET(Lists!$Q$2,MATCH(E1466,Lists!$R$3:$R$19,0)+1,0),4),Lists!$S$3:$S$640,1)</f>
        <v>#N/A</v>
      </c>
      <c r="R1466" s="36" t="e">
        <f ca="1">LEFT(OFFSET(Lists!$S$2,P1466-1+MATCH(F1466,OFFSET(Lists!$T$3,P1466-1,0,Q1466-P1466+1),0),0),6)</f>
        <v>#N/A</v>
      </c>
      <c r="S1466" s="36" t="e">
        <f ca="1">VLOOKUP(R1466,Lists!B:D,3,FALSE)</f>
        <v>#N/A</v>
      </c>
      <c r="T1466" s="36" t="str">
        <f>IF(F1466&lt;&gt;"",MATCH(R1466,'Maximum minutes'!B:B,0),"")</f>
        <v/>
      </c>
      <c r="U1466" s="36">
        <f ca="1">IF(F1466&lt;&gt;"",COUNTA(OFFSET('Maximum minutes'!$C$1,'Annexe A1 Cours'!T1466,0,1,50)),0)</f>
        <v>0</v>
      </c>
      <c r="V1466" s="37">
        <f ca="1">IFERROR(OFFSET('Maximum minutes'!$C$1,T1466+1,-1+MATCH(G1466,OFFSET('Maximum minutes'!$C$1,T1466-1,0,1,50),0)),0)</f>
        <v>0</v>
      </c>
      <c r="W1466" s="38">
        <f t="shared" ca="1" si="44"/>
        <v>0</v>
      </c>
    </row>
    <row r="1467" spans="1:23" s="36" customFormat="1" ht="18.75">
      <c r="A1467" s="34"/>
      <c r="B1467" s="39"/>
      <c r="C1467" s="39"/>
      <c r="D1467" s="35"/>
      <c r="E1467" s="40"/>
      <c r="F1467" s="39"/>
      <c r="G1467" s="39"/>
      <c r="H1467" s="39"/>
      <c r="I1467" s="34"/>
      <c r="J1467" s="34"/>
      <c r="K1467" s="34"/>
      <c r="L1467" s="34"/>
      <c r="M1467" s="43" t="str">
        <f ca="1">IFERROR(OFFSET('Maximum minutes'!$C$1,T1467,MATCH(IF(G1467&lt;&gt;"",G1467,F1467),OFFSET('Maximum minutes'!$C$1,T1467-1,0,1,U1467+1),0)-1)*IF(OR(ISNUMBER(J1467),J1467="sans examen"),1,0)*IF(W1467&lt;MinDate,1,0),"")</f>
        <v/>
      </c>
      <c r="N1467" s="36">
        <f t="shared" ca="1" si="45"/>
        <v>0</v>
      </c>
      <c r="O1467" s="36" t="e">
        <f ca="1">LEFT(OFFSET(Lists!$Q$2,MATCH(E1467,Lists!$R$3:$R$19,0),0),4)</f>
        <v>#N/A</v>
      </c>
      <c r="P1467" s="36" t="e">
        <f ca="1">MATCH(O1467,Lists!$S$2:$S$640,1)</f>
        <v>#N/A</v>
      </c>
      <c r="Q1467" s="36" t="e">
        <f ca="1">MATCH(LEFT(OFFSET(Lists!$Q$2,MATCH(E1467,Lists!$R$3:$R$19,0)+1,0),4),Lists!$S$3:$S$640,1)</f>
        <v>#N/A</v>
      </c>
      <c r="R1467" s="36" t="e">
        <f ca="1">LEFT(OFFSET(Lists!$S$2,P1467-1+MATCH(F1467,OFFSET(Lists!$T$3,P1467-1,0,Q1467-P1467+1),0),0),6)</f>
        <v>#N/A</v>
      </c>
      <c r="S1467" s="36" t="e">
        <f ca="1">VLOOKUP(R1467,Lists!B:D,3,FALSE)</f>
        <v>#N/A</v>
      </c>
      <c r="T1467" s="36" t="str">
        <f>IF(F1467&lt;&gt;"",MATCH(R1467,'Maximum minutes'!B:B,0),"")</f>
        <v/>
      </c>
      <c r="U1467" s="36">
        <f ca="1">IF(F1467&lt;&gt;"",COUNTA(OFFSET('Maximum minutes'!$C$1,'Annexe A1 Cours'!T1467,0,1,50)),0)</f>
        <v>0</v>
      </c>
      <c r="V1467" s="37">
        <f ca="1">IFERROR(OFFSET('Maximum minutes'!$C$1,T1467+1,-1+MATCH(G1467,OFFSET('Maximum minutes'!$C$1,T1467-1,0,1,50),0)),0)</f>
        <v>0</v>
      </c>
      <c r="W1467" s="38">
        <f t="shared" ca="1" si="44"/>
        <v>0</v>
      </c>
    </row>
    <row r="1468" spans="1:23" s="36" customFormat="1" ht="18.75">
      <c r="A1468" s="34"/>
      <c r="B1468" s="39"/>
      <c r="C1468" s="39"/>
      <c r="D1468" s="35"/>
      <c r="E1468" s="40"/>
      <c r="F1468" s="39"/>
      <c r="G1468" s="39"/>
      <c r="H1468" s="39"/>
      <c r="I1468" s="34"/>
      <c r="J1468" s="34"/>
      <c r="K1468" s="34"/>
      <c r="L1468" s="34"/>
      <c r="M1468" s="43" t="str">
        <f ca="1">IFERROR(OFFSET('Maximum minutes'!$C$1,T1468,MATCH(IF(G1468&lt;&gt;"",G1468,F1468),OFFSET('Maximum minutes'!$C$1,T1468-1,0,1,U1468+1),0)-1)*IF(OR(ISNUMBER(J1468),J1468="sans examen"),1,0)*IF(W1468&lt;MinDate,1,0),"")</f>
        <v/>
      </c>
      <c r="N1468" s="36">
        <f t="shared" ca="1" si="45"/>
        <v>0</v>
      </c>
      <c r="O1468" s="36" t="e">
        <f ca="1">LEFT(OFFSET(Lists!$Q$2,MATCH(E1468,Lists!$R$3:$R$19,0),0),4)</f>
        <v>#N/A</v>
      </c>
      <c r="P1468" s="36" t="e">
        <f ca="1">MATCH(O1468,Lists!$S$2:$S$640,1)</f>
        <v>#N/A</v>
      </c>
      <c r="Q1468" s="36" t="e">
        <f ca="1">MATCH(LEFT(OFFSET(Lists!$Q$2,MATCH(E1468,Lists!$R$3:$R$19,0)+1,0),4),Lists!$S$3:$S$640,1)</f>
        <v>#N/A</v>
      </c>
      <c r="R1468" s="36" t="e">
        <f ca="1">LEFT(OFFSET(Lists!$S$2,P1468-1+MATCH(F1468,OFFSET(Lists!$T$3,P1468-1,0,Q1468-P1468+1),0),0),6)</f>
        <v>#N/A</v>
      </c>
      <c r="S1468" s="36" t="e">
        <f ca="1">VLOOKUP(R1468,Lists!B:D,3,FALSE)</f>
        <v>#N/A</v>
      </c>
      <c r="T1468" s="36" t="str">
        <f>IF(F1468&lt;&gt;"",MATCH(R1468,'Maximum minutes'!B:B,0),"")</f>
        <v/>
      </c>
      <c r="U1468" s="36">
        <f ca="1">IF(F1468&lt;&gt;"",COUNTA(OFFSET('Maximum minutes'!$C$1,'Annexe A1 Cours'!T1468,0,1,50)),0)</f>
        <v>0</v>
      </c>
      <c r="V1468" s="37">
        <f ca="1">IFERROR(OFFSET('Maximum minutes'!$C$1,T1468+1,-1+MATCH(G1468,OFFSET('Maximum minutes'!$C$1,T1468-1,0,1,50),0)),0)</f>
        <v>0</v>
      </c>
      <c r="W1468" s="38">
        <f t="shared" ca="1" si="44"/>
        <v>0</v>
      </c>
    </row>
    <row r="1469" spans="1:23" s="36" customFormat="1" ht="18.75">
      <c r="A1469" s="34"/>
      <c r="B1469" s="39"/>
      <c r="C1469" s="39"/>
      <c r="D1469" s="35"/>
      <c r="E1469" s="40"/>
      <c r="F1469" s="39"/>
      <c r="G1469" s="39"/>
      <c r="H1469" s="39"/>
      <c r="I1469" s="34"/>
      <c r="J1469" s="34"/>
      <c r="K1469" s="34"/>
      <c r="L1469" s="34"/>
      <c r="M1469" s="43" t="str">
        <f ca="1">IFERROR(OFFSET('Maximum minutes'!$C$1,T1469,MATCH(IF(G1469&lt;&gt;"",G1469,F1469),OFFSET('Maximum minutes'!$C$1,T1469-1,0,1,U1469+1),0)-1)*IF(OR(ISNUMBER(J1469),J1469="sans examen"),1,0)*IF(W1469&lt;MinDate,1,0),"")</f>
        <v/>
      </c>
      <c r="N1469" s="36">
        <f t="shared" ca="1" si="45"/>
        <v>0</v>
      </c>
      <c r="O1469" s="36" t="e">
        <f ca="1">LEFT(OFFSET(Lists!$Q$2,MATCH(E1469,Lists!$R$3:$R$19,0),0),4)</f>
        <v>#N/A</v>
      </c>
      <c r="P1469" s="36" t="e">
        <f ca="1">MATCH(O1469,Lists!$S$2:$S$640,1)</f>
        <v>#N/A</v>
      </c>
      <c r="Q1469" s="36" t="e">
        <f ca="1">MATCH(LEFT(OFFSET(Lists!$Q$2,MATCH(E1469,Lists!$R$3:$R$19,0)+1,0),4),Lists!$S$3:$S$640,1)</f>
        <v>#N/A</v>
      </c>
      <c r="R1469" s="36" t="e">
        <f ca="1">LEFT(OFFSET(Lists!$S$2,P1469-1+MATCH(F1469,OFFSET(Lists!$T$3,P1469-1,0,Q1469-P1469+1),0),0),6)</f>
        <v>#N/A</v>
      </c>
      <c r="S1469" s="36" t="e">
        <f ca="1">VLOOKUP(R1469,Lists!B:D,3,FALSE)</f>
        <v>#N/A</v>
      </c>
      <c r="T1469" s="36" t="str">
        <f>IF(F1469&lt;&gt;"",MATCH(R1469,'Maximum minutes'!B:B,0),"")</f>
        <v/>
      </c>
      <c r="U1469" s="36">
        <f ca="1">IF(F1469&lt;&gt;"",COUNTA(OFFSET('Maximum minutes'!$C$1,'Annexe A1 Cours'!T1469,0,1,50)),0)</f>
        <v>0</v>
      </c>
      <c r="V1469" s="37">
        <f ca="1">IFERROR(OFFSET('Maximum minutes'!$C$1,T1469+1,-1+MATCH(G1469,OFFSET('Maximum minutes'!$C$1,T1469-1,0,1,50),0)),0)</f>
        <v>0</v>
      </c>
      <c r="W1469" s="38">
        <f t="shared" ca="1" si="44"/>
        <v>0</v>
      </c>
    </row>
    <row r="1470" spans="1:23" s="36" customFormat="1" ht="18.75">
      <c r="A1470" s="34"/>
      <c r="B1470" s="39"/>
      <c r="C1470" s="39"/>
      <c r="D1470" s="35"/>
      <c r="E1470" s="40"/>
      <c r="F1470" s="39"/>
      <c r="G1470" s="39"/>
      <c r="H1470" s="39"/>
      <c r="I1470" s="34"/>
      <c r="J1470" s="34"/>
      <c r="K1470" s="34"/>
      <c r="L1470" s="34"/>
      <c r="M1470" s="43" t="str">
        <f ca="1">IFERROR(OFFSET('Maximum minutes'!$C$1,T1470,MATCH(IF(G1470&lt;&gt;"",G1470,F1470),OFFSET('Maximum minutes'!$C$1,T1470-1,0,1,U1470+1),0)-1)*IF(OR(ISNUMBER(J1470),J1470="sans examen"),1,0)*IF(W1470&lt;MinDate,1,0),"")</f>
        <v/>
      </c>
      <c r="N1470" s="36">
        <f t="shared" ca="1" si="45"/>
        <v>0</v>
      </c>
      <c r="O1470" s="36" t="e">
        <f ca="1">LEFT(OFFSET(Lists!$Q$2,MATCH(E1470,Lists!$R$3:$R$19,0),0),4)</f>
        <v>#N/A</v>
      </c>
      <c r="P1470" s="36" t="e">
        <f ca="1">MATCH(O1470,Lists!$S$2:$S$640,1)</f>
        <v>#N/A</v>
      </c>
      <c r="Q1470" s="36" t="e">
        <f ca="1">MATCH(LEFT(OFFSET(Lists!$Q$2,MATCH(E1470,Lists!$R$3:$R$19,0)+1,0),4),Lists!$S$3:$S$640,1)</f>
        <v>#N/A</v>
      </c>
      <c r="R1470" s="36" t="e">
        <f ca="1">LEFT(OFFSET(Lists!$S$2,P1470-1+MATCH(F1470,OFFSET(Lists!$T$3,P1470-1,0,Q1470-P1470+1),0),0),6)</f>
        <v>#N/A</v>
      </c>
      <c r="S1470" s="36" t="e">
        <f ca="1">VLOOKUP(R1470,Lists!B:D,3,FALSE)</f>
        <v>#N/A</v>
      </c>
      <c r="T1470" s="36" t="str">
        <f>IF(F1470&lt;&gt;"",MATCH(R1470,'Maximum minutes'!B:B,0),"")</f>
        <v/>
      </c>
      <c r="U1470" s="36">
        <f ca="1">IF(F1470&lt;&gt;"",COUNTA(OFFSET('Maximum minutes'!$C$1,'Annexe A1 Cours'!T1470,0,1,50)),0)</f>
        <v>0</v>
      </c>
      <c r="V1470" s="37">
        <f ca="1">IFERROR(OFFSET('Maximum minutes'!$C$1,T1470+1,-1+MATCH(G1470,OFFSET('Maximum minutes'!$C$1,T1470-1,0,1,50),0)),0)</f>
        <v>0</v>
      </c>
      <c r="W1470" s="38">
        <f t="shared" ca="1" si="44"/>
        <v>0</v>
      </c>
    </row>
    <row r="1471" spans="1:23" s="36" customFormat="1" ht="18.75">
      <c r="A1471" s="34"/>
      <c r="B1471" s="39"/>
      <c r="C1471" s="39"/>
      <c r="D1471" s="35"/>
      <c r="E1471" s="40"/>
      <c r="F1471" s="39"/>
      <c r="G1471" s="39"/>
      <c r="H1471" s="39"/>
      <c r="I1471" s="34"/>
      <c r="J1471" s="34"/>
      <c r="K1471" s="34"/>
      <c r="L1471" s="34"/>
      <c r="M1471" s="43" t="str">
        <f ca="1">IFERROR(OFFSET('Maximum minutes'!$C$1,T1471,MATCH(IF(G1471&lt;&gt;"",G1471,F1471),OFFSET('Maximum minutes'!$C$1,T1471-1,0,1,U1471+1),0)-1)*IF(OR(ISNUMBER(J1471),J1471="sans examen"),1,0)*IF(W1471&lt;MinDate,1,0),"")</f>
        <v/>
      </c>
      <c r="N1471" s="36">
        <f t="shared" ca="1" si="45"/>
        <v>0</v>
      </c>
      <c r="O1471" s="36" t="e">
        <f ca="1">LEFT(OFFSET(Lists!$Q$2,MATCH(E1471,Lists!$R$3:$R$19,0),0),4)</f>
        <v>#N/A</v>
      </c>
      <c r="P1471" s="36" t="e">
        <f ca="1">MATCH(O1471,Lists!$S$2:$S$640,1)</f>
        <v>#N/A</v>
      </c>
      <c r="Q1471" s="36" t="e">
        <f ca="1">MATCH(LEFT(OFFSET(Lists!$Q$2,MATCH(E1471,Lists!$R$3:$R$19,0)+1,0),4),Lists!$S$3:$S$640,1)</f>
        <v>#N/A</v>
      </c>
      <c r="R1471" s="36" t="e">
        <f ca="1">LEFT(OFFSET(Lists!$S$2,P1471-1+MATCH(F1471,OFFSET(Lists!$T$3,P1471-1,0,Q1471-P1471+1),0),0),6)</f>
        <v>#N/A</v>
      </c>
      <c r="S1471" s="36" t="e">
        <f ca="1">VLOOKUP(R1471,Lists!B:D,3,FALSE)</f>
        <v>#N/A</v>
      </c>
      <c r="T1471" s="36" t="str">
        <f>IF(F1471&lt;&gt;"",MATCH(R1471,'Maximum minutes'!B:B,0),"")</f>
        <v/>
      </c>
      <c r="U1471" s="36">
        <f ca="1">IF(F1471&lt;&gt;"",COUNTA(OFFSET('Maximum minutes'!$C$1,'Annexe A1 Cours'!T1471,0,1,50)),0)</f>
        <v>0</v>
      </c>
      <c r="V1471" s="37">
        <f ca="1">IFERROR(OFFSET('Maximum minutes'!$C$1,T1471+1,-1+MATCH(G1471,OFFSET('Maximum minutes'!$C$1,T1471-1,0,1,50),0)),0)</f>
        <v>0</v>
      </c>
      <c r="W1471" s="38">
        <f t="shared" ca="1" si="44"/>
        <v>0</v>
      </c>
    </row>
    <row r="1472" spans="1:23" s="36" customFormat="1" ht="18.75">
      <c r="A1472" s="34"/>
      <c r="B1472" s="39"/>
      <c r="C1472" s="39"/>
      <c r="D1472" s="35"/>
      <c r="E1472" s="40"/>
      <c r="F1472" s="39"/>
      <c r="G1472" s="39"/>
      <c r="H1472" s="39"/>
      <c r="I1472" s="34"/>
      <c r="J1472" s="34"/>
      <c r="K1472" s="34"/>
      <c r="L1472" s="34"/>
      <c r="M1472" s="43" t="str">
        <f ca="1">IFERROR(OFFSET('Maximum minutes'!$C$1,T1472,MATCH(IF(G1472&lt;&gt;"",G1472,F1472),OFFSET('Maximum minutes'!$C$1,T1472-1,0,1,U1472+1),0)-1)*IF(OR(ISNUMBER(J1472),J1472="sans examen"),1,0)*IF(W1472&lt;MinDate,1,0),"")</f>
        <v/>
      </c>
      <c r="N1472" s="36">
        <f t="shared" ca="1" si="45"/>
        <v>0</v>
      </c>
      <c r="O1472" s="36" t="e">
        <f ca="1">LEFT(OFFSET(Lists!$Q$2,MATCH(E1472,Lists!$R$3:$R$19,0),0),4)</f>
        <v>#N/A</v>
      </c>
      <c r="P1472" s="36" t="e">
        <f ca="1">MATCH(O1472,Lists!$S$2:$S$640,1)</f>
        <v>#N/A</v>
      </c>
      <c r="Q1472" s="36" t="e">
        <f ca="1">MATCH(LEFT(OFFSET(Lists!$Q$2,MATCH(E1472,Lists!$R$3:$R$19,0)+1,0),4),Lists!$S$3:$S$640,1)</f>
        <v>#N/A</v>
      </c>
      <c r="R1472" s="36" t="e">
        <f ca="1">LEFT(OFFSET(Lists!$S$2,P1472-1+MATCH(F1472,OFFSET(Lists!$T$3,P1472-1,0,Q1472-P1472+1),0),0),6)</f>
        <v>#N/A</v>
      </c>
      <c r="S1472" s="36" t="e">
        <f ca="1">VLOOKUP(R1472,Lists!B:D,3,FALSE)</f>
        <v>#N/A</v>
      </c>
      <c r="T1472" s="36" t="str">
        <f>IF(F1472&lt;&gt;"",MATCH(R1472,'Maximum minutes'!B:B,0),"")</f>
        <v/>
      </c>
      <c r="U1472" s="36">
        <f ca="1">IF(F1472&lt;&gt;"",COUNTA(OFFSET('Maximum minutes'!$C$1,'Annexe A1 Cours'!T1472,0,1,50)),0)</f>
        <v>0</v>
      </c>
      <c r="V1472" s="37">
        <f ca="1">IFERROR(OFFSET('Maximum minutes'!$C$1,T1472+1,-1+MATCH(G1472,OFFSET('Maximum minutes'!$C$1,T1472-1,0,1,50),0)),0)</f>
        <v>0</v>
      </c>
      <c r="W1472" s="38">
        <f t="shared" ca="1" si="44"/>
        <v>0</v>
      </c>
    </row>
    <row r="1473" spans="1:23" s="36" customFormat="1" ht="18.75">
      <c r="A1473" s="34"/>
      <c r="B1473" s="39"/>
      <c r="C1473" s="39"/>
      <c r="D1473" s="35"/>
      <c r="E1473" s="40"/>
      <c r="F1473" s="39"/>
      <c r="G1473" s="39"/>
      <c r="H1473" s="39"/>
      <c r="I1473" s="34"/>
      <c r="J1473" s="34"/>
      <c r="K1473" s="34"/>
      <c r="L1473" s="34"/>
      <c r="M1473" s="43" t="str">
        <f ca="1">IFERROR(OFFSET('Maximum minutes'!$C$1,T1473,MATCH(IF(G1473&lt;&gt;"",G1473,F1473),OFFSET('Maximum minutes'!$C$1,T1473-1,0,1,U1473+1),0)-1)*IF(OR(ISNUMBER(J1473),J1473="sans examen"),1,0)*IF(W1473&lt;MinDate,1,0),"")</f>
        <v/>
      </c>
      <c r="N1473" s="36">
        <f t="shared" ca="1" si="45"/>
        <v>0</v>
      </c>
      <c r="O1473" s="36" t="e">
        <f ca="1">LEFT(OFFSET(Lists!$Q$2,MATCH(E1473,Lists!$R$3:$R$19,0),0),4)</f>
        <v>#N/A</v>
      </c>
      <c r="P1473" s="36" t="e">
        <f ca="1">MATCH(O1473,Lists!$S$2:$S$640,1)</f>
        <v>#N/A</v>
      </c>
      <c r="Q1473" s="36" t="e">
        <f ca="1">MATCH(LEFT(OFFSET(Lists!$Q$2,MATCH(E1473,Lists!$R$3:$R$19,0)+1,0),4),Lists!$S$3:$S$640,1)</f>
        <v>#N/A</v>
      </c>
      <c r="R1473" s="36" t="e">
        <f ca="1">LEFT(OFFSET(Lists!$S$2,P1473-1+MATCH(F1473,OFFSET(Lists!$T$3,P1473-1,0,Q1473-P1473+1),0),0),6)</f>
        <v>#N/A</v>
      </c>
      <c r="S1473" s="36" t="e">
        <f ca="1">VLOOKUP(R1473,Lists!B:D,3,FALSE)</f>
        <v>#N/A</v>
      </c>
      <c r="T1473" s="36" t="str">
        <f>IF(F1473&lt;&gt;"",MATCH(R1473,'Maximum minutes'!B:B,0),"")</f>
        <v/>
      </c>
      <c r="U1473" s="36">
        <f ca="1">IF(F1473&lt;&gt;"",COUNTA(OFFSET('Maximum minutes'!$C$1,'Annexe A1 Cours'!T1473,0,1,50)),0)</f>
        <v>0</v>
      </c>
      <c r="V1473" s="37">
        <f ca="1">IFERROR(OFFSET('Maximum minutes'!$C$1,T1473+1,-1+MATCH(G1473,OFFSET('Maximum minutes'!$C$1,T1473-1,0,1,50),0)),0)</f>
        <v>0</v>
      </c>
      <c r="W1473" s="38">
        <f t="shared" ca="1" si="44"/>
        <v>0</v>
      </c>
    </row>
    <row r="1474" spans="1:23" s="36" customFormat="1" ht="18.75">
      <c r="A1474" s="34"/>
      <c r="B1474" s="39"/>
      <c r="C1474" s="39"/>
      <c r="D1474" s="35"/>
      <c r="E1474" s="40"/>
      <c r="F1474" s="39"/>
      <c r="G1474" s="39"/>
      <c r="H1474" s="39"/>
      <c r="I1474" s="34"/>
      <c r="J1474" s="34"/>
      <c r="K1474" s="34"/>
      <c r="L1474" s="34"/>
      <c r="M1474" s="43" t="str">
        <f ca="1">IFERROR(OFFSET('Maximum minutes'!$C$1,T1474,MATCH(IF(G1474&lt;&gt;"",G1474,F1474),OFFSET('Maximum minutes'!$C$1,T1474-1,0,1,U1474+1),0)-1)*IF(OR(ISNUMBER(J1474),J1474="sans examen"),1,0)*IF(W1474&lt;MinDate,1,0),"")</f>
        <v/>
      </c>
      <c r="N1474" s="36">
        <f t="shared" ca="1" si="45"/>
        <v>0</v>
      </c>
      <c r="O1474" s="36" t="e">
        <f ca="1">LEFT(OFFSET(Lists!$Q$2,MATCH(E1474,Lists!$R$3:$R$19,0),0),4)</f>
        <v>#N/A</v>
      </c>
      <c r="P1474" s="36" t="e">
        <f ca="1">MATCH(O1474,Lists!$S$2:$S$640,1)</f>
        <v>#N/A</v>
      </c>
      <c r="Q1474" s="36" t="e">
        <f ca="1">MATCH(LEFT(OFFSET(Lists!$Q$2,MATCH(E1474,Lists!$R$3:$R$19,0)+1,0),4),Lists!$S$3:$S$640,1)</f>
        <v>#N/A</v>
      </c>
      <c r="R1474" s="36" t="e">
        <f ca="1">LEFT(OFFSET(Lists!$S$2,P1474-1+MATCH(F1474,OFFSET(Lists!$T$3,P1474-1,0,Q1474-P1474+1),0),0),6)</f>
        <v>#N/A</v>
      </c>
      <c r="S1474" s="36" t="e">
        <f ca="1">VLOOKUP(R1474,Lists!B:D,3,FALSE)</f>
        <v>#N/A</v>
      </c>
      <c r="T1474" s="36" t="str">
        <f>IF(F1474&lt;&gt;"",MATCH(R1474,'Maximum minutes'!B:B,0),"")</f>
        <v/>
      </c>
      <c r="U1474" s="36">
        <f ca="1">IF(F1474&lt;&gt;"",COUNTA(OFFSET('Maximum minutes'!$C$1,'Annexe A1 Cours'!T1474,0,1,50)),0)</f>
        <v>0</v>
      </c>
      <c r="V1474" s="37">
        <f ca="1">IFERROR(OFFSET('Maximum minutes'!$C$1,T1474+1,-1+MATCH(G1474,OFFSET('Maximum minutes'!$C$1,T1474-1,0,1,50),0)),0)</f>
        <v>0</v>
      </c>
      <c r="W1474" s="38">
        <f t="shared" ca="1" si="44"/>
        <v>0</v>
      </c>
    </row>
    <row r="1475" spans="1:23" s="36" customFormat="1" ht="18.75">
      <c r="A1475" s="34"/>
      <c r="B1475" s="39"/>
      <c r="C1475" s="39"/>
      <c r="D1475" s="35"/>
      <c r="E1475" s="40"/>
      <c r="F1475" s="39"/>
      <c r="G1475" s="39"/>
      <c r="H1475" s="39"/>
      <c r="I1475" s="34"/>
      <c r="J1475" s="34"/>
      <c r="K1475" s="34"/>
      <c r="L1475" s="34"/>
      <c r="M1475" s="43" t="str">
        <f ca="1">IFERROR(OFFSET('Maximum minutes'!$C$1,T1475,MATCH(IF(G1475&lt;&gt;"",G1475,F1475),OFFSET('Maximum minutes'!$C$1,T1475-1,0,1,U1475+1),0)-1)*IF(OR(ISNUMBER(J1475),J1475="sans examen"),1,0)*IF(W1475&lt;MinDate,1,0),"")</f>
        <v/>
      </c>
      <c r="N1475" s="36">
        <f t="shared" ca="1" si="45"/>
        <v>0</v>
      </c>
      <c r="O1475" s="36" t="e">
        <f ca="1">LEFT(OFFSET(Lists!$Q$2,MATCH(E1475,Lists!$R$3:$R$19,0),0),4)</f>
        <v>#N/A</v>
      </c>
      <c r="P1475" s="36" t="e">
        <f ca="1">MATCH(O1475,Lists!$S$2:$S$640,1)</f>
        <v>#N/A</v>
      </c>
      <c r="Q1475" s="36" t="e">
        <f ca="1">MATCH(LEFT(OFFSET(Lists!$Q$2,MATCH(E1475,Lists!$R$3:$R$19,0)+1,0),4),Lists!$S$3:$S$640,1)</f>
        <v>#N/A</v>
      </c>
      <c r="R1475" s="36" t="e">
        <f ca="1">LEFT(OFFSET(Lists!$S$2,P1475-1+MATCH(F1475,OFFSET(Lists!$T$3,P1475-1,0,Q1475-P1475+1),0),0),6)</f>
        <v>#N/A</v>
      </c>
      <c r="S1475" s="36" t="e">
        <f ca="1">VLOOKUP(R1475,Lists!B:D,3,FALSE)</f>
        <v>#N/A</v>
      </c>
      <c r="T1475" s="36" t="str">
        <f>IF(F1475&lt;&gt;"",MATCH(R1475,'Maximum minutes'!B:B,0),"")</f>
        <v/>
      </c>
      <c r="U1475" s="36">
        <f ca="1">IF(F1475&lt;&gt;"",COUNTA(OFFSET('Maximum minutes'!$C$1,'Annexe A1 Cours'!T1475,0,1,50)),0)</f>
        <v>0</v>
      </c>
      <c r="V1475" s="37">
        <f ca="1">IFERROR(OFFSET('Maximum minutes'!$C$1,T1475+1,-1+MATCH(G1475,OFFSET('Maximum minutes'!$C$1,T1475-1,0,1,50),0)),0)</f>
        <v>0</v>
      </c>
      <c r="W1475" s="38">
        <f t="shared" ca="1" si="44"/>
        <v>0</v>
      </c>
    </row>
    <row r="1476" spans="1:23" s="36" customFormat="1" ht="18.75">
      <c r="A1476" s="34"/>
      <c r="B1476" s="39"/>
      <c r="C1476" s="39"/>
      <c r="D1476" s="35"/>
      <c r="E1476" s="40"/>
      <c r="F1476" s="39"/>
      <c r="G1476" s="39"/>
      <c r="H1476" s="39"/>
      <c r="I1476" s="34"/>
      <c r="J1476" s="34"/>
      <c r="K1476" s="34"/>
      <c r="L1476" s="34"/>
      <c r="M1476" s="43" t="str">
        <f ca="1">IFERROR(OFFSET('Maximum minutes'!$C$1,T1476,MATCH(IF(G1476&lt;&gt;"",G1476,F1476),OFFSET('Maximum minutes'!$C$1,T1476-1,0,1,U1476+1),0)-1)*IF(OR(ISNUMBER(J1476),J1476="sans examen"),1,0)*IF(W1476&lt;MinDate,1,0),"")</f>
        <v/>
      </c>
      <c r="N1476" s="36">
        <f t="shared" ca="1" si="45"/>
        <v>0</v>
      </c>
      <c r="O1476" s="36" t="e">
        <f ca="1">LEFT(OFFSET(Lists!$Q$2,MATCH(E1476,Lists!$R$3:$R$19,0),0),4)</f>
        <v>#N/A</v>
      </c>
      <c r="P1476" s="36" t="e">
        <f ca="1">MATCH(O1476,Lists!$S$2:$S$640,1)</f>
        <v>#N/A</v>
      </c>
      <c r="Q1476" s="36" t="e">
        <f ca="1">MATCH(LEFT(OFFSET(Lists!$Q$2,MATCH(E1476,Lists!$R$3:$R$19,0)+1,0),4),Lists!$S$3:$S$640,1)</f>
        <v>#N/A</v>
      </c>
      <c r="R1476" s="36" t="e">
        <f ca="1">LEFT(OFFSET(Lists!$S$2,P1476-1+MATCH(F1476,OFFSET(Lists!$T$3,P1476-1,0,Q1476-P1476+1),0),0),6)</f>
        <v>#N/A</v>
      </c>
      <c r="S1476" s="36" t="e">
        <f ca="1">VLOOKUP(R1476,Lists!B:D,3,FALSE)</f>
        <v>#N/A</v>
      </c>
      <c r="T1476" s="36" t="str">
        <f>IF(F1476&lt;&gt;"",MATCH(R1476,'Maximum minutes'!B:B,0),"")</f>
        <v/>
      </c>
      <c r="U1476" s="36">
        <f ca="1">IF(F1476&lt;&gt;"",COUNTA(OFFSET('Maximum minutes'!$C$1,'Annexe A1 Cours'!T1476,0,1,50)),0)</f>
        <v>0</v>
      </c>
      <c r="V1476" s="37">
        <f ca="1">IFERROR(OFFSET('Maximum minutes'!$C$1,T1476+1,-1+MATCH(G1476,OFFSET('Maximum minutes'!$C$1,T1476-1,0,1,50),0)),0)</f>
        <v>0</v>
      </c>
      <c r="W1476" s="38">
        <f t="shared" ca="1" si="44"/>
        <v>0</v>
      </c>
    </row>
    <row r="1477" spans="1:23" s="36" customFormat="1" ht="18.75">
      <c r="A1477" s="34"/>
      <c r="B1477" s="39"/>
      <c r="C1477" s="39"/>
      <c r="D1477" s="35"/>
      <c r="E1477" s="40"/>
      <c r="F1477" s="39"/>
      <c r="G1477" s="39"/>
      <c r="H1477" s="39"/>
      <c r="I1477" s="34"/>
      <c r="J1477" s="34"/>
      <c r="K1477" s="34"/>
      <c r="L1477" s="34"/>
      <c r="M1477" s="43" t="str">
        <f ca="1">IFERROR(OFFSET('Maximum minutes'!$C$1,T1477,MATCH(IF(G1477&lt;&gt;"",G1477,F1477),OFFSET('Maximum minutes'!$C$1,T1477-1,0,1,U1477+1),0)-1)*IF(OR(ISNUMBER(J1477),J1477="sans examen"),1,0)*IF(W1477&lt;MinDate,1,0),"")</f>
        <v/>
      </c>
      <c r="N1477" s="36">
        <f t="shared" ca="1" si="45"/>
        <v>0</v>
      </c>
      <c r="O1477" s="36" t="e">
        <f ca="1">LEFT(OFFSET(Lists!$Q$2,MATCH(E1477,Lists!$R$3:$R$19,0),0),4)</f>
        <v>#N/A</v>
      </c>
      <c r="P1477" s="36" t="e">
        <f ca="1">MATCH(O1477,Lists!$S$2:$S$640,1)</f>
        <v>#N/A</v>
      </c>
      <c r="Q1477" s="36" t="e">
        <f ca="1">MATCH(LEFT(OFFSET(Lists!$Q$2,MATCH(E1477,Lists!$R$3:$R$19,0)+1,0),4),Lists!$S$3:$S$640,1)</f>
        <v>#N/A</v>
      </c>
      <c r="R1477" s="36" t="e">
        <f ca="1">LEFT(OFFSET(Lists!$S$2,P1477-1+MATCH(F1477,OFFSET(Lists!$T$3,P1477-1,0,Q1477-P1477+1),0),0),6)</f>
        <v>#N/A</v>
      </c>
      <c r="S1477" s="36" t="e">
        <f ca="1">VLOOKUP(R1477,Lists!B:D,3,FALSE)</f>
        <v>#N/A</v>
      </c>
      <c r="T1477" s="36" t="str">
        <f>IF(F1477&lt;&gt;"",MATCH(R1477,'Maximum minutes'!B:B,0),"")</f>
        <v/>
      </c>
      <c r="U1477" s="36">
        <f ca="1">IF(F1477&lt;&gt;"",COUNTA(OFFSET('Maximum minutes'!$C$1,'Annexe A1 Cours'!T1477,0,1,50)),0)</f>
        <v>0</v>
      </c>
      <c r="V1477" s="37">
        <f ca="1">IFERROR(OFFSET('Maximum minutes'!$C$1,T1477+1,-1+MATCH(G1477,OFFSET('Maximum minutes'!$C$1,T1477-1,0,1,50),0)),0)</f>
        <v>0</v>
      </c>
      <c r="W1477" s="38">
        <f t="shared" ca="1" si="44"/>
        <v>0</v>
      </c>
    </row>
    <row r="1478" spans="1:23" s="36" customFormat="1" ht="18.75">
      <c r="A1478" s="34"/>
      <c r="B1478" s="39"/>
      <c r="C1478" s="39"/>
      <c r="D1478" s="35"/>
      <c r="E1478" s="40"/>
      <c r="F1478" s="39"/>
      <c r="G1478" s="39"/>
      <c r="H1478" s="39"/>
      <c r="I1478" s="34"/>
      <c r="J1478" s="34"/>
      <c r="K1478" s="34"/>
      <c r="L1478" s="34"/>
      <c r="M1478" s="43" t="str">
        <f ca="1">IFERROR(OFFSET('Maximum minutes'!$C$1,T1478,MATCH(IF(G1478&lt;&gt;"",G1478,F1478),OFFSET('Maximum minutes'!$C$1,T1478-1,0,1,U1478+1),0)-1)*IF(OR(ISNUMBER(J1478),J1478="sans examen"),1,0)*IF(W1478&lt;MinDate,1,0),"")</f>
        <v/>
      </c>
      <c r="N1478" s="36">
        <f t="shared" ca="1" si="45"/>
        <v>0</v>
      </c>
      <c r="O1478" s="36" t="e">
        <f ca="1">LEFT(OFFSET(Lists!$Q$2,MATCH(E1478,Lists!$R$3:$R$19,0),0),4)</f>
        <v>#N/A</v>
      </c>
      <c r="P1478" s="36" t="e">
        <f ca="1">MATCH(O1478,Lists!$S$2:$S$640,1)</f>
        <v>#N/A</v>
      </c>
      <c r="Q1478" s="36" t="e">
        <f ca="1">MATCH(LEFT(OFFSET(Lists!$Q$2,MATCH(E1478,Lists!$R$3:$R$19,0)+1,0),4),Lists!$S$3:$S$640,1)</f>
        <v>#N/A</v>
      </c>
      <c r="R1478" s="36" t="e">
        <f ca="1">LEFT(OFFSET(Lists!$S$2,P1478-1+MATCH(F1478,OFFSET(Lists!$T$3,P1478-1,0,Q1478-P1478+1),0),0),6)</f>
        <v>#N/A</v>
      </c>
      <c r="S1478" s="36" t="e">
        <f ca="1">VLOOKUP(R1478,Lists!B:D,3,FALSE)</f>
        <v>#N/A</v>
      </c>
      <c r="T1478" s="36" t="str">
        <f>IF(F1478&lt;&gt;"",MATCH(R1478,'Maximum minutes'!B:B,0),"")</f>
        <v/>
      </c>
      <c r="U1478" s="36">
        <f ca="1">IF(F1478&lt;&gt;"",COUNTA(OFFSET('Maximum minutes'!$C$1,'Annexe A1 Cours'!T1478,0,1,50)),0)</f>
        <v>0</v>
      </c>
      <c r="V1478" s="37">
        <f ca="1">IFERROR(OFFSET('Maximum minutes'!$C$1,T1478+1,-1+MATCH(G1478,OFFSET('Maximum minutes'!$C$1,T1478-1,0,1,50),0)),0)</f>
        <v>0</v>
      </c>
      <c r="W1478" s="38">
        <f t="shared" ca="1" si="44"/>
        <v>0</v>
      </c>
    </row>
    <row r="1479" spans="1:23" s="36" customFormat="1" ht="18.75">
      <c r="A1479" s="34"/>
      <c r="B1479" s="39"/>
      <c r="C1479" s="39"/>
      <c r="D1479" s="35"/>
      <c r="E1479" s="40"/>
      <c r="F1479" s="39"/>
      <c r="G1479" s="39"/>
      <c r="H1479" s="39"/>
      <c r="I1479" s="34"/>
      <c r="J1479" s="34"/>
      <c r="K1479" s="34"/>
      <c r="L1479" s="34"/>
      <c r="M1479" s="43" t="str">
        <f ca="1">IFERROR(OFFSET('Maximum minutes'!$C$1,T1479,MATCH(IF(G1479&lt;&gt;"",G1479,F1479),OFFSET('Maximum minutes'!$C$1,T1479-1,0,1,U1479+1),0)-1)*IF(OR(ISNUMBER(J1479),J1479="sans examen"),1,0)*IF(W1479&lt;MinDate,1,0),"")</f>
        <v/>
      </c>
      <c r="N1479" s="36">
        <f t="shared" ca="1" si="45"/>
        <v>0</v>
      </c>
      <c r="O1479" s="36" t="e">
        <f ca="1">LEFT(OFFSET(Lists!$Q$2,MATCH(E1479,Lists!$R$3:$R$19,0),0),4)</f>
        <v>#N/A</v>
      </c>
      <c r="P1479" s="36" t="e">
        <f ca="1">MATCH(O1479,Lists!$S$2:$S$640,1)</f>
        <v>#N/A</v>
      </c>
      <c r="Q1479" s="36" t="e">
        <f ca="1">MATCH(LEFT(OFFSET(Lists!$Q$2,MATCH(E1479,Lists!$R$3:$R$19,0)+1,0),4),Lists!$S$3:$S$640,1)</f>
        <v>#N/A</v>
      </c>
      <c r="R1479" s="36" t="e">
        <f ca="1">LEFT(OFFSET(Lists!$S$2,P1479-1+MATCH(F1479,OFFSET(Lists!$T$3,P1479-1,0,Q1479-P1479+1),0),0),6)</f>
        <v>#N/A</v>
      </c>
      <c r="S1479" s="36" t="e">
        <f ca="1">VLOOKUP(R1479,Lists!B:D,3,FALSE)</f>
        <v>#N/A</v>
      </c>
      <c r="T1479" s="36" t="str">
        <f>IF(F1479&lt;&gt;"",MATCH(R1479,'Maximum minutes'!B:B,0),"")</f>
        <v/>
      </c>
      <c r="U1479" s="36">
        <f ca="1">IF(F1479&lt;&gt;"",COUNTA(OFFSET('Maximum minutes'!$C$1,'Annexe A1 Cours'!T1479,0,1,50)),0)</f>
        <v>0</v>
      </c>
      <c r="V1479" s="37">
        <f ca="1">IFERROR(OFFSET('Maximum minutes'!$C$1,T1479+1,-1+MATCH(G1479,OFFSET('Maximum minutes'!$C$1,T1479-1,0,1,50),0)),0)</f>
        <v>0</v>
      </c>
      <c r="W1479" s="38">
        <f t="shared" ref="W1479:W1542" ca="1" si="46">IFERROR(DATE(YEAR(D1479)+V1479,MONTH(D1479),DAY(D1479)),"")</f>
        <v>0</v>
      </c>
    </row>
    <row r="1480" spans="1:23" s="36" customFormat="1" ht="18.75">
      <c r="A1480" s="34"/>
      <c r="B1480" s="39"/>
      <c r="C1480" s="39"/>
      <c r="D1480" s="35"/>
      <c r="E1480" s="40"/>
      <c r="F1480" s="39"/>
      <c r="G1480" s="39"/>
      <c r="H1480" s="39"/>
      <c r="I1480" s="34"/>
      <c r="J1480" s="34"/>
      <c r="K1480" s="34"/>
      <c r="L1480" s="34"/>
      <c r="M1480" s="43" t="str">
        <f ca="1">IFERROR(OFFSET('Maximum minutes'!$C$1,T1480,MATCH(IF(G1480&lt;&gt;"",G1480,F1480),OFFSET('Maximum minutes'!$C$1,T1480-1,0,1,U1480+1),0)-1)*IF(OR(ISNUMBER(J1480),J1480="sans examen"),1,0)*IF(W1480&lt;MinDate,1,0),"")</f>
        <v/>
      </c>
      <c r="N1480" s="36">
        <f t="shared" ref="N1480:N1543" ca="1" si="47">IF(K1480&gt;0,MIN(K1480,M1480),0)*IF(M1480="",0,1)</f>
        <v>0</v>
      </c>
      <c r="O1480" s="36" t="e">
        <f ca="1">LEFT(OFFSET(Lists!$Q$2,MATCH(E1480,Lists!$R$3:$R$19,0),0),4)</f>
        <v>#N/A</v>
      </c>
      <c r="P1480" s="36" t="e">
        <f ca="1">MATCH(O1480,Lists!$S$2:$S$640,1)</f>
        <v>#N/A</v>
      </c>
      <c r="Q1480" s="36" t="e">
        <f ca="1">MATCH(LEFT(OFFSET(Lists!$Q$2,MATCH(E1480,Lists!$R$3:$R$19,0)+1,0),4),Lists!$S$3:$S$640,1)</f>
        <v>#N/A</v>
      </c>
      <c r="R1480" s="36" t="e">
        <f ca="1">LEFT(OFFSET(Lists!$S$2,P1480-1+MATCH(F1480,OFFSET(Lists!$T$3,P1480-1,0,Q1480-P1480+1),0),0),6)</f>
        <v>#N/A</v>
      </c>
      <c r="S1480" s="36" t="e">
        <f ca="1">VLOOKUP(R1480,Lists!B:D,3,FALSE)</f>
        <v>#N/A</v>
      </c>
      <c r="T1480" s="36" t="str">
        <f>IF(F1480&lt;&gt;"",MATCH(R1480,'Maximum minutes'!B:B,0),"")</f>
        <v/>
      </c>
      <c r="U1480" s="36">
        <f ca="1">IF(F1480&lt;&gt;"",COUNTA(OFFSET('Maximum minutes'!$C$1,'Annexe A1 Cours'!T1480,0,1,50)),0)</f>
        <v>0</v>
      </c>
      <c r="V1480" s="37">
        <f ca="1">IFERROR(OFFSET('Maximum minutes'!$C$1,T1480+1,-1+MATCH(G1480,OFFSET('Maximum minutes'!$C$1,T1480-1,0,1,50),0)),0)</f>
        <v>0</v>
      </c>
      <c r="W1480" s="38">
        <f t="shared" ca="1" si="46"/>
        <v>0</v>
      </c>
    </row>
    <row r="1481" spans="1:23" s="36" customFormat="1" ht="18.75">
      <c r="A1481" s="34"/>
      <c r="B1481" s="39"/>
      <c r="C1481" s="39"/>
      <c r="D1481" s="35"/>
      <c r="E1481" s="40"/>
      <c r="F1481" s="39"/>
      <c r="G1481" s="39"/>
      <c r="H1481" s="39"/>
      <c r="I1481" s="34"/>
      <c r="J1481" s="34"/>
      <c r="K1481" s="34"/>
      <c r="L1481" s="34"/>
      <c r="M1481" s="43" t="str">
        <f ca="1">IFERROR(OFFSET('Maximum minutes'!$C$1,T1481,MATCH(IF(G1481&lt;&gt;"",G1481,F1481),OFFSET('Maximum minutes'!$C$1,T1481-1,0,1,U1481+1),0)-1)*IF(OR(ISNUMBER(J1481),J1481="sans examen"),1,0)*IF(W1481&lt;MinDate,1,0),"")</f>
        <v/>
      </c>
      <c r="N1481" s="36">
        <f t="shared" ca="1" si="47"/>
        <v>0</v>
      </c>
      <c r="O1481" s="36" t="e">
        <f ca="1">LEFT(OFFSET(Lists!$Q$2,MATCH(E1481,Lists!$R$3:$R$19,0),0),4)</f>
        <v>#N/A</v>
      </c>
      <c r="P1481" s="36" t="e">
        <f ca="1">MATCH(O1481,Lists!$S$2:$S$640,1)</f>
        <v>#N/A</v>
      </c>
      <c r="Q1481" s="36" t="e">
        <f ca="1">MATCH(LEFT(OFFSET(Lists!$Q$2,MATCH(E1481,Lists!$R$3:$R$19,0)+1,0),4),Lists!$S$3:$S$640,1)</f>
        <v>#N/A</v>
      </c>
      <c r="R1481" s="36" t="e">
        <f ca="1">LEFT(OFFSET(Lists!$S$2,P1481-1+MATCH(F1481,OFFSET(Lists!$T$3,P1481-1,0,Q1481-P1481+1),0),0),6)</f>
        <v>#N/A</v>
      </c>
      <c r="S1481" s="36" t="e">
        <f ca="1">VLOOKUP(R1481,Lists!B:D,3,FALSE)</f>
        <v>#N/A</v>
      </c>
      <c r="T1481" s="36" t="str">
        <f>IF(F1481&lt;&gt;"",MATCH(R1481,'Maximum minutes'!B:B,0),"")</f>
        <v/>
      </c>
      <c r="U1481" s="36">
        <f ca="1">IF(F1481&lt;&gt;"",COUNTA(OFFSET('Maximum minutes'!$C$1,'Annexe A1 Cours'!T1481,0,1,50)),0)</f>
        <v>0</v>
      </c>
      <c r="V1481" s="37">
        <f ca="1">IFERROR(OFFSET('Maximum minutes'!$C$1,T1481+1,-1+MATCH(G1481,OFFSET('Maximum minutes'!$C$1,T1481-1,0,1,50),0)),0)</f>
        <v>0</v>
      </c>
      <c r="W1481" s="38">
        <f t="shared" ca="1" si="46"/>
        <v>0</v>
      </c>
    </row>
    <row r="1482" spans="1:23" s="36" customFormat="1" ht="18.75">
      <c r="A1482" s="34"/>
      <c r="B1482" s="39"/>
      <c r="C1482" s="39"/>
      <c r="D1482" s="35"/>
      <c r="E1482" s="40"/>
      <c r="F1482" s="39"/>
      <c r="G1482" s="39"/>
      <c r="H1482" s="39"/>
      <c r="I1482" s="34"/>
      <c r="J1482" s="34"/>
      <c r="K1482" s="34"/>
      <c r="L1482" s="34"/>
      <c r="M1482" s="43" t="str">
        <f ca="1">IFERROR(OFFSET('Maximum minutes'!$C$1,T1482,MATCH(IF(G1482&lt;&gt;"",G1482,F1482),OFFSET('Maximum minutes'!$C$1,T1482-1,0,1,U1482+1),0)-1)*IF(OR(ISNUMBER(J1482),J1482="sans examen"),1,0)*IF(W1482&lt;MinDate,1,0),"")</f>
        <v/>
      </c>
      <c r="N1482" s="36">
        <f t="shared" ca="1" si="47"/>
        <v>0</v>
      </c>
      <c r="O1482" s="36" t="e">
        <f ca="1">LEFT(OFFSET(Lists!$Q$2,MATCH(E1482,Lists!$R$3:$R$19,0),0),4)</f>
        <v>#N/A</v>
      </c>
      <c r="P1482" s="36" t="e">
        <f ca="1">MATCH(O1482,Lists!$S$2:$S$640,1)</f>
        <v>#N/A</v>
      </c>
      <c r="Q1482" s="36" t="e">
        <f ca="1">MATCH(LEFT(OFFSET(Lists!$Q$2,MATCH(E1482,Lists!$R$3:$R$19,0)+1,0),4),Lists!$S$3:$S$640,1)</f>
        <v>#N/A</v>
      </c>
      <c r="R1482" s="36" t="e">
        <f ca="1">LEFT(OFFSET(Lists!$S$2,P1482-1+MATCH(F1482,OFFSET(Lists!$T$3,P1482-1,0,Q1482-P1482+1),0),0),6)</f>
        <v>#N/A</v>
      </c>
      <c r="S1482" s="36" t="e">
        <f ca="1">VLOOKUP(R1482,Lists!B:D,3,FALSE)</f>
        <v>#N/A</v>
      </c>
      <c r="T1482" s="36" t="str">
        <f>IF(F1482&lt;&gt;"",MATCH(R1482,'Maximum minutes'!B:B,0),"")</f>
        <v/>
      </c>
      <c r="U1482" s="36">
        <f ca="1">IF(F1482&lt;&gt;"",COUNTA(OFFSET('Maximum minutes'!$C$1,'Annexe A1 Cours'!T1482,0,1,50)),0)</f>
        <v>0</v>
      </c>
      <c r="V1482" s="37">
        <f ca="1">IFERROR(OFFSET('Maximum minutes'!$C$1,T1482+1,-1+MATCH(G1482,OFFSET('Maximum minutes'!$C$1,T1482-1,0,1,50),0)),0)</f>
        <v>0</v>
      </c>
      <c r="W1482" s="38">
        <f t="shared" ca="1" si="46"/>
        <v>0</v>
      </c>
    </row>
    <row r="1483" spans="1:23" s="36" customFormat="1" ht="18.75">
      <c r="A1483" s="34"/>
      <c r="B1483" s="39"/>
      <c r="C1483" s="39"/>
      <c r="D1483" s="35"/>
      <c r="E1483" s="40"/>
      <c r="F1483" s="39"/>
      <c r="G1483" s="39"/>
      <c r="H1483" s="39"/>
      <c r="I1483" s="34"/>
      <c r="J1483" s="34"/>
      <c r="K1483" s="34"/>
      <c r="L1483" s="34"/>
      <c r="M1483" s="43" t="str">
        <f ca="1">IFERROR(OFFSET('Maximum minutes'!$C$1,T1483,MATCH(IF(G1483&lt;&gt;"",G1483,F1483),OFFSET('Maximum minutes'!$C$1,T1483-1,0,1,U1483+1),0)-1)*IF(OR(ISNUMBER(J1483),J1483="sans examen"),1,0)*IF(W1483&lt;MinDate,1,0),"")</f>
        <v/>
      </c>
      <c r="N1483" s="36">
        <f t="shared" ca="1" si="47"/>
        <v>0</v>
      </c>
      <c r="O1483" s="36" t="e">
        <f ca="1">LEFT(OFFSET(Lists!$Q$2,MATCH(E1483,Lists!$R$3:$R$19,0),0),4)</f>
        <v>#N/A</v>
      </c>
      <c r="P1483" s="36" t="e">
        <f ca="1">MATCH(O1483,Lists!$S$2:$S$640,1)</f>
        <v>#N/A</v>
      </c>
      <c r="Q1483" s="36" t="e">
        <f ca="1">MATCH(LEFT(OFFSET(Lists!$Q$2,MATCH(E1483,Lists!$R$3:$R$19,0)+1,0),4),Lists!$S$3:$S$640,1)</f>
        <v>#N/A</v>
      </c>
      <c r="R1483" s="36" t="e">
        <f ca="1">LEFT(OFFSET(Lists!$S$2,P1483-1+MATCH(F1483,OFFSET(Lists!$T$3,P1483-1,0,Q1483-P1483+1),0),0),6)</f>
        <v>#N/A</v>
      </c>
      <c r="S1483" s="36" t="e">
        <f ca="1">VLOOKUP(R1483,Lists!B:D,3,FALSE)</f>
        <v>#N/A</v>
      </c>
      <c r="T1483" s="36" t="str">
        <f>IF(F1483&lt;&gt;"",MATCH(R1483,'Maximum minutes'!B:B,0),"")</f>
        <v/>
      </c>
      <c r="U1483" s="36">
        <f ca="1">IF(F1483&lt;&gt;"",COUNTA(OFFSET('Maximum minutes'!$C$1,'Annexe A1 Cours'!T1483,0,1,50)),0)</f>
        <v>0</v>
      </c>
      <c r="V1483" s="37">
        <f ca="1">IFERROR(OFFSET('Maximum minutes'!$C$1,T1483+1,-1+MATCH(G1483,OFFSET('Maximum minutes'!$C$1,T1483-1,0,1,50),0)),0)</f>
        <v>0</v>
      </c>
      <c r="W1483" s="38">
        <f t="shared" ca="1" si="46"/>
        <v>0</v>
      </c>
    </row>
    <row r="1484" spans="1:23" s="36" customFormat="1" ht="18.75">
      <c r="A1484" s="34"/>
      <c r="B1484" s="39"/>
      <c r="C1484" s="39"/>
      <c r="D1484" s="35"/>
      <c r="E1484" s="40"/>
      <c r="F1484" s="39"/>
      <c r="G1484" s="39"/>
      <c r="H1484" s="39"/>
      <c r="I1484" s="34"/>
      <c r="J1484" s="34"/>
      <c r="K1484" s="34"/>
      <c r="L1484" s="34"/>
      <c r="M1484" s="43" t="str">
        <f ca="1">IFERROR(OFFSET('Maximum minutes'!$C$1,T1484,MATCH(IF(G1484&lt;&gt;"",G1484,F1484),OFFSET('Maximum minutes'!$C$1,T1484-1,0,1,U1484+1),0)-1)*IF(OR(ISNUMBER(J1484),J1484="sans examen"),1,0)*IF(W1484&lt;MinDate,1,0),"")</f>
        <v/>
      </c>
      <c r="N1484" s="36">
        <f t="shared" ca="1" si="47"/>
        <v>0</v>
      </c>
      <c r="O1484" s="36" t="e">
        <f ca="1">LEFT(OFFSET(Lists!$Q$2,MATCH(E1484,Lists!$R$3:$R$19,0),0),4)</f>
        <v>#N/A</v>
      </c>
      <c r="P1484" s="36" t="e">
        <f ca="1">MATCH(O1484,Lists!$S$2:$S$640,1)</f>
        <v>#N/A</v>
      </c>
      <c r="Q1484" s="36" t="e">
        <f ca="1">MATCH(LEFT(OFFSET(Lists!$Q$2,MATCH(E1484,Lists!$R$3:$R$19,0)+1,0),4),Lists!$S$3:$S$640,1)</f>
        <v>#N/A</v>
      </c>
      <c r="R1484" s="36" t="e">
        <f ca="1">LEFT(OFFSET(Lists!$S$2,P1484-1+MATCH(F1484,OFFSET(Lists!$T$3,P1484-1,0,Q1484-P1484+1),0),0),6)</f>
        <v>#N/A</v>
      </c>
      <c r="S1484" s="36" t="e">
        <f ca="1">VLOOKUP(R1484,Lists!B:D,3,FALSE)</f>
        <v>#N/A</v>
      </c>
      <c r="T1484" s="36" t="str">
        <f>IF(F1484&lt;&gt;"",MATCH(R1484,'Maximum minutes'!B:B,0),"")</f>
        <v/>
      </c>
      <c r="U1484" s="36">
        <f ca="1">IF(F1484&lt;&gt;"",COUNTA(OFFSET('Maximum minutes'!$C$1,'Annexe A1 Cours'!T1484,0,1,50)),0)</f>
        <v>0</v>
      </c>
      <c r="V1484" s="37">
        <f ca="1">IFERROR(OFFSET('Maximum minutes'!$C$1,T1484+1,-1+MATCH(G1484,OFFSET('Maximum minutes'!$C$1,T1484-1,0,1,50),0)),0)</f>
        <v>0</v>
      </c>
      <c r="W1484" s="38">
        <f t="shared" ca="1" si="46"/>
        <v>0</v>
      </c>
    </row>
    <row r="1485" spans="1:23" s="36" customFormat="1" ht="18.75">
      <c r="A1485" s="34"/>
      <c r="B1485" s="39"/>
      <c r="C1485" s="39"/>
      <c r="D1485" s="35"/>
      <c r="E1485" s="40"/>
      <c r="F1485" s="39"/>
      <c r="G1485" s="39"/>
      <c r="H1485" s="39"/>
      <c r="I1485" s="34"/>
      <c r="J1485" s="34"/>
      <c r="K1485" s="34"/>
      <c r="L1485" s="34"/>
      <c r="M1485" s="43" t="str">
        <f ca="1">IFERROR(OFFSET('Maximum minutes'!$C$1,T1485,MATCH(IF(G1485&lt;&gt;"",G1485,F1485),OFFSET('Maximum minutes'!$C$1,T1485-1,0,1,U1485+1),0)-1)*IF(OR(ISNUMBER(J1485),J1485="sans examen"),1,0)*IF(W1485&lt;MinDate,1,0),"")</f>
        <v/>
      </c>
      <c r="N1485" s="36">
        <f t="shared" ca="1" si="47"/>
        <v>0</v>
      </c>
      <c r="O1485" s="36" t="e">
        <f ca="1">LEFT(OFFSET(Lists!$Q$2,MATCH(E1485,Lists!$R$3:$R$19,0),0),4)</f>
        <v>#N/A</v>
      </c>
      <c r="P1485" s="36" t="e">
        <f ca="1">MATCH(O1485,Lists!$S$2:$S$640,1)</f>
        <v>#N/A</v>
      </c>
      <c r="Q1485" s="36" t="e">
        <f ca="1">MATCH(LEFT(OFFSET(Lists!$Q$2,MATCH(E1485,Lists!$R$3:$R$19,0)+1,0),4),Lists!$S$3:$S$640,1)</f>
        <v>#N/A</v>
      </c>
      <c r="R1485" s="36" t="e">
        <f ca="1">LEFT(OFFSET(Lists!$S$2,P1485-1+MATCH(F1485,OFFSET(Lists!$T$3,P1485-1,0,Q1485-P1485+1),0),0),6)</f>
        <v>#N/A</v>
      </c>
      <c r="S1485" s="36" t="e">
        <f ca="1">VLOOKUP(R1485,Lists!B:D,3,FALSE)</f>
        <v>#N/A</v>
      </c>
      <c r="T1485" s="36" t="str">
        <f>IF(F1485&lt;&gt;"",MATCH(R1485,'Maximum minutes'!B:B,0),"")</f>
        <v/>
      </c>
      <c r="U1485" s="36">
        <f ca="1">IF(F1485&lt;&gt;"",COUNTA(OFFSET('Maximum minutes'!$C$1,'Annexe A1 Cours'!T1485,0,1,50)),0)</f>
        <v>0</v>
      </c>
      <c r="V1485" s="37">
        <f ca="1">IFERROR(OFFSET('Maximum minutes'!$C$1,T1485+1,-1+MATCH(G1485,OFFSET('Maximum minutes'!$C$1,T1485-1,0,1,50),0)),0)</f>
        <v>0</v>
      </c>
      <c r="W1485" s="38">
        <f t="shared" ca="1" si="46"/>
        <v>0</v>
      </c>
    </row>
    <row r="1486" spans="1:23" s="36" customFormat="1" ht="18.75">
      <c r="A1486" s="34"/>
      <c r="B1486" s="39"/>
      <c r="C1486" s="39"/>
      <c r="D1486" s="35"/>
      <c r="E1486" s="40"/>
      <c r="F1486" s="39"/>
      <c r="G1486" s="39"/>
      <c r="H1486" s="39"/>
      <c r="I1486" s="34"/>
      <c r="J1486" s="34"/>
      <c r="K1486" s="34"/>
      <c r="L1486" s="34"/>
      <c r="M1486" s="43" t="str">
        <f ca="1">IFERROR(OFFSET('Maximum minutes'!$C$1,T1486,MATCH(IF(G1486&lt;&gt;"",G1486,F1486),OFFSET('Maximum minutes'!$C$1,T1486-1,0,1,U1486+1),0)-1)*IF(OR(ISNUMBER(J1486),J1486="sans examen"),1,0)*IF(W1486&lt;MinDate,1,0),"")</f>
        <v/>
      </c>
      <c r="N1486" s="36">
        <f t="shared" ca="1" si="47"/>
        <v>0</v>
      </c>
      <c r="O1486" s="36" t="e">
        <f ca="1">LEFT(OFFSET(Lists!$Q$2,MATCH(E1486,Lists!$R$3:$R$19,0),0),4)</f>
        <v>#N/A</v>
      </c>
      <c r="P1486" s="36" t="e">
        <f ca="1">MATCH(O1486,Lists!$S$2:$S$640,1)</f>
        <v>#N/A</v>
      </c>
      <c r="Q1486" s="36" t="e">
        <f ca="1">MATCH(LEFT(OFFSET(Lists!$Q$2,MATCH(E1486,Lists!$R$3:$R$19,0)+1,0),4),Lists!$S$3:$S$640,1)</f>
        <v>#N/A</v>
      </c>
      <c r="R1486" s="36" t="e">
        <f ca="1">LEFT(OFFSET(Lists!$S$2,P1486-1+MATCH(F1486,OFFSET(Lists!$T$3,P1486-1,0,Q1486-P1486+1),0),0),6)</f>
        <v>#N/A</v>
      </c>
      <c r="S1486" s="36" t="e">
        <f ca="1">VLOOKUP(R1486,Lists!B:D,3,FALSE)</f>
        <v>#N/A</v>
      </c>
      <c r="T1486" s="36" t="str">
        <f>IF(F1486&lt;&gt;"",MATCH(R1486,'Maximum minutes'!B:B,0),"")</f>
        <v/>
      </c>
      <c r="U1486" s="36">
        <f ca="1">IF(F1486&lt;&gt;"",COUNTA(OFFSET('Maximum minutes'!$C$1,'Annexe A1 Cours'!T1486,0,1,50)),0)</f>
        <v>0</v>
      </c>
      <c r="V1486" s="37">
        <f ca="1">IFERROR(OFFSET('Maximum minutes'!$C$1,T1486+1,-1+MATCH(G1486,OFFSET('Maximum minutes'!$C$1,T1486-1,0,1,50),0)),0)</f>
        <v>0</v>
      </c>
      <c r="W1486" s="38">
        <f t="shared" ca="1" si="46"/>
        <v>0</v>
      </c>
    </row>
    <row r="1487" spans="1:23" s="36" customFormat="1" ht="18.75">
      <c r="A1487" s="34"/>
      <c r="B1487" s="39"/>
      <c r="C1487" s="39"/>
      <c r="D1487" s="35"/>
      <c r="E1487" s="40"/>
      <c r="F1487" s="39"/>
      <c r="G1487" s="39"/>
      <c r="H1487" s="39"/>
      <c r="I1487" s="34"/>
      <c r="J1487" s="34"/>
      <c r="K1487" s="34"/>
      <c r="L1487" s="34"/>
      <c r="M1487" s="43" t="str">
        <f ca="1">IFERROR(OFFSET('Maximum minutes'!$C$1,T1487,MATCH(IF(G1487&lt;&gt;"",G1487,F1487),OFFSET('Maximum minutes'!$C$1,T1487-1,0,1,U1487+1),0)-1)*IF(OR(ISNUMBER(J1487),J1487="sans examen"),1,0)*IF(W1487&lt;MinDate,1,0),"")</f>
        <v/>
      </c>
      <c r="N1487" s="36">
        <f t="shared" ca="1" si="47"/>
        <v>0</v>
      </c>
      <c r="O1487" s="36" t="e">
        <f ca="1">LEFT(OFFSET(Lists!$Q$2,MATCH(E1487,Lists!$R$3:$R$19,0),0),4)</f>
        <v>#N/A</v>
      </c>
      <c r="P1487" s="36" t="e">
        <f ca="1">MATCH(O1487,Lists!$S$2:$S$640,1)</f>
        <v>#N/A</v>
      </c>
      <c r="Q1487" s="36" t="e">
        <f ca="1">MATCH(LEFT(OFFSET(Lists!$Q$2,MATCH(E1487,Lists!$R$3:$R$19,0)+1,0),4),Lists!$S$3:$S$640,1)</f>
        <v>#N/A</v>
      </c>
      <c r="R1487" s="36" t="e">
        <f ca="1">LEFT(OFFSET(Lists!$S$2,P1487-1+MATCH(F1487,OFFSET(Lists!$T$3,P1487-1,0,Q1487-P1487+1),0),0),6)</f>
        <v>#N/A</v>
      </c>
      <c r="S1487" s="36" t="e">
        <f ca="1">VLOOKUP(R1487,Lists!B:D,3,FALSE)</f>
        <v>#N/A</v>
      </c>
      <c r="T1487" s="36" t="str">
        <f>IF(F1487&lt;&gt;"",MATCH(R1487,'Maximum minutes'!B:B,0),"")</f>
        <v/>
      </c>
      <c r="U1487" s="36">
        <f ca="1">IF(F1487&lt;&gt;"",COUNTA(OFFSET('Maximum minutes'!$C$1,'Annexe A1 Cours'!T1487,0,1,50)),0)</f>
        <v>0</v>
      </c>
      <c r="V1487" s="37">
        <f ca="1">IFERROR(OFFSET('Maximum minutes'!$C$1,T1487+1,-1+MATCH(G1487,OFFSET('Maximum minutes'!$C$1,T1487-1,0,1,50),0)),0)</f>
        <v>0</v>
      </c>
      <c r="W1487" s="38">
        <f t="shared" ca="1" si="46"/>
        <v>0</v>
      </c>
    </row>
    <row r="1488" spans="1:23" s="36" customFormat="1" ht="18.75">
      <c r="A1488" s="34"/>
      <c r="B1488" s="39"/>
      <c r="C1488" s="39"/>
      <c r="D1488" s="35"/>
      <c r="E1488" s="40"/>
      <c r="F1488" s="39"/>
      <c r="G1488" s="39"/>
      <c r="H1488" s="39"/>
      <c r="I1488" s="34"/>
      <c r="J1488" s="34"/>
      <c r="K1488" s="34"/>
      <c r="L1488" s="34"/>
      <c r="M1488" s="43" t="str">
        <f ca="1">IFERROR(OFFSET('Maximum minutes'!$C$1,T1488,MATCH(IF(G1488&lt;&gt;"",G1488,F1488),OFFSET('Maximum minutes'!$C$1,T1488-1,0,1,U1488+1),0)-1)*IF(OR(ISNUMBER(J1488),J1488="sans examen"),1,0)*IF(W1488&lt;MinDate,1,0),"")</f>
        <v/>
      </c>
      <c r="N1488" s="36">
        <f t="shared" ca="1" si="47"/>
        <v>0</v>
      </c>
      <c r="O1488" s="36" t="e">
        <f ca="1">LEFT(OFFSET(Lists!$Q$2,MATCH(E1488,Lists!$R$3:$R$19,0),0),4)</f>
        <v>#N/A</v>
      </c>
      <c r="P1488" s="36" t="e">
        <f ca="1">MATCH(O1488,Lists!$S$2:$S$640,1)</f>
        <v>#N/A</v>
      </c>
      <c r="Q1488" s="36" t="e">
        <f ca="1">MATCH(LEFT(OFFSET(Lists!$Q$2,MATCH(E1488,Lists!$R$3:$R$19,0)+1,0),4),Lists!$S$3:$S$640,1)</f>
        <v>#N/A</v>
      </c>
      <c r="R1488" s="36" t="e">
        <f ca="1">LEFT(OFFSET(Lists!$S$2,P1488-1+MATCH(F1488,OFFSET(Lists!$T$3,P1488-1,0,Q1488-P1488+1),0),0),6)</f>
        <v>#N/A</v>
      </c>
      <c r="S1488" s="36" t="e">
        <f ca="1">VLOOKUP(R1488,Lists!B:D,3,FALSE)</f>
        <v>#N/A</v>
      </c>
      <c r="T1488" s="36" t="str">
        <f>IF(F1488&lt;&gt;"",MATCH(R1488,'Maximum minutes'!B:B,0),"")</f>
        <v/>
      </c>
      <c r="U1488" s="36">
        <f ca="1">IF(F1488&lt;&gt;"",COUNTA(OFFSET('Maximum minutes'!$C$1,'Annexe A1 Cours'!T1488,0,1,50)),0)</f>
        <v>0</v>
      </c>
      <c r="V1488" s="37">
        <f ca="1">IFERROR(OFFSET('Maximum minutes'!$C$1,T1488+1,-1+MATCH(G1488,OFFSET('Maximum minutes'!$C$1,T1488-1,0,1,50),0)),0)</f>
        <v>0</v>
      </c>
      <c r="W1488" s="38">
        <f t="shared" ca="1" si="46"/>
        <v>0</v>
      </c>
    </row>
    <row r="1489" spans="1:23" s="36" customFormat="1" ht="18.75">
      <c r="A1489" s="34"/>
      <c r="B1489" s="39"/>
      <c r="C1489" s="39"/>
      <c r="D1489" s="35"/>
      <c r="E1489" s="40"/>
      <c r="F1489" s="39"/>
      <c r="G1489" s="39"/>
      <c r="H1489" s="39"/>
      <c r="I1489" s="34"/>
      <c r="J1489" s="34"/>
      <c r="K1489" s="34"/>
      <c r="L1489" s="34"/>
      <c r="M1489" s="43" t="str">
        <f ca="1">IFERROR(OFFSET('Maximum minutes'!$C$1,T1489,MATCH(IF(G1489&lt;&gt;"",G1489,F1489),OFFSET('Maximum minutes'!$C$1,T1489-1,0,1,U1489+1),0)-1)*IF(OR(ISNUMBER(J1489),J1489="sans examen"),1,0)*IF(W1489&lt;MinDate,1,0),"")</f>
        <v/>
      </c>
      <c r="N1489" s="36">
        <f t="shared" ca="1" si="47"/>
        <v>0</v>
      </c>
      <c r="O1489" s="36" t="e">
        <f ca="1">LEFT(OFFSET(Lists!$Q$2,MATCH(E1489,Lists!$R$3:$R$19,0),0),4)</f>
        <v>#N/A</v>
      </c>
      <c r="P1489" s="36" t="e">
        <f ca="1">MATCH(O1489,Lists!$S$2:$S$640,1)</f>
        <v>#N/A</v>
      </c>
      <c r="Q1489" s="36" t="e">
        <f ca="1">MATCH(LEFT(OFFSET(Lists!$Q$2,MATCH(E1489,Lists!$R$3:$R$19,0)+1,0),4),Lists!$S$3:$S$640,1)</f>
        <v>#N/A</v>
      </c>
      <c r="R1489" s="36" t="e">
        <f ca="1">LEFT(OFFSET(Lists!$S$2,P1489-1+MATCH(F1489,OFFSET(Lists!$T$3,P1489-1,0,Q1489-P1489+1),0),0),6)</f>
        <v>#N/A</v>
      </c>
      <c r="S1489" s="36" t="e">
        <f ca="1">VLOOKUP(R1489,Lists!B:D,3,FALSE)</f>
        <v>#N/A</v>
      </c>
      <c r="T1489" s="36" t="str">
        <f>IF(F1489&lt;&gt;"",MATCH(R1489,'Maximum minutes'!B:B,0),"")</f>
        <v/>
      </c>
      <c r="U1489" s="36">
        <f ca="1">IF(F1489&lt;&gt;"",COUNTA(OFFSET('Maximum minutes'!$C$1,'Annexe A1 Cours'!T1489,0,1,50)),0)</f>
        <v>0</v>
      </c>
      <c r="V1489" s="37">
        <f ca="1">IFERROR(OFFSET('Maximum minutes'!$C$1,T1489+1,-1+MATCH(G1489,OFFSET('Maximum minutes'!$C$1,T1489-1,0,1,50),0)),0)</f>
        <v>0</v>
      </c>
      <c r="W1489" s="38">
        <f t="shared" ca="1" si="46"/>
        <v>0</v>
      </c>
    </row>
    <row r="1490" spans="1:23" s="36" customFormat="1" ht="18.75">
      <c r="A1490" s="34"/>
      <c r="B1490" s="39"/>
      <c r="C1490" s="39"/>
      <c r="D1490" s="35"/>
      <c r="E1490" s="40"/>
      <c r="F1490" s="39"/>
      <c r="G1490" s="39"/>
      <c r="H1490" s="39"/>
      <c r="I1490" s="34"/>
      <c r="J1490" s="34"/>
      <c r="K1490" s="34"/>
      <c r="L1490" s="34"/>
      <c r="M1490" s="43" t="str">
        <f ca="1">IFERROR(OFFSET('Maximum minutes'!$C$1,T1490,MATCH(IF(G1490&lt;&gt;"",G1490,F1490),OFFSET('Maximum minutes'!$C$1,T1490-1,0,1,U1490+1),0)-1)*IF(OR(ISNUMBER(J1490),J1490="sans examen"),1,0)*IF(W1490&lt;MinDate,1,0),"")</f>
        <v/>
      </c>
      <c r="N1490" s="36">
        <f t="shared" ca="1" si="47"/>
        <v>0</v>
      </c>
      <c r="O1490" s="36" t="e">
        <f ca="1">LEFT(OFFSET(Lists!$Q$2,MATCH(E1490,Lists!$R$3:$R$19,0),0),4)</f>
        <v>#N/A</v>
      </c>
      <c r="P1490" s="36" t="e">
        <f ca="1">MATCH(O1490,Lists!$S$2:$S$640,1)</f>
        <v>#N/A</v>
      </c>
      <c r="Q1490" s="36" t="e">
        <f ca="1">MATCH(LEFT(OFFSET(Lists!$Q$2,MATCH(E1490,Lists!$R$3:$R$19,0)+1,0),4),Lists!$S$3:$S$640,1)</f>
        <v>#N/A</v>
      </c>
      <c r="R1490" s="36" t="e">
        <f ca="1">LEFT(OFFSET(Lists!$S$2,P1490-1+MATCH(F1490,OFFSET(Lists!$T$3,P1490-1,0,Q1490-P1490+1),0),0),6)</f>
        <v>#N/A</v>
      </c>
      <c r="S1490" s="36" t="e">
        <f ca="1">VLOOKUP(R1490,Lists!B:D,3,FALSE)</f>
        <v>#N/A</v>
      </c>
      <c r="T1490" s="36" t="str">
        <f>IF(F1490&lt;&gt;"",MATCH(R1490,'Maximum minutes'!B:B,0),"")</f>
        <v/>
      </c>
      <c r="U1490" s="36">
        <f ca="1">IF(F1490&lt;&gt;"",COUNTA(OFFSET('Maximum minutes'!$C$1,'Annexe A1 Cours'!T1490,0,1,50)),0)</f>
        <v>0</v>
      </c>
      <c r="V1490" s="37">
        <f ca="1">IFERROR(OFFSET('Maximum minutes'!$C$1,T1490+1,-1+MATCH(G1490,OFFSET('Maximum minutes'!$C$1,T1490-1,0,1,50),0)),0)</f>
        <v>0</v>
      </c>
      <c r="W1490" s="38">
        <f t="shared" ca="1" si="46"/>
        <v>0</v>
      </c>
    </row>
    <row r="1491" spans="1:23" s="36" customFormat="1" ht="18.75">
      <c r="A1491" s="34"/>
      <c r="B1491" s="39"/>
      <c r="C1491" s="39"/>
      <c r="D1491" s="35"/>
      <c r="E1491" s="40"/>
      <c r="F1491" s="39"/>
      <c r="G1491" s="39"/>
      <c r="H1491" s="39"/>
      <c r="I1491" s="34"/>
      <c r="J1491" s="34"/>
      <c r="K1491" s="34"/>
      <c r="L1491" s="34"/>
      <c r="M1491" s="43" t="str">
        <f ca="1">IFERROR(OFFSET('Maximum minutes'!$C$1,T1491,MATCH(IF(G1491&lt;&gt;"",G1491,F1491),OFFSET('Maximum minutes'!$C$1,T1491-1,0,1,U1491+1),0)-1)*IF(OR(ISNUMBER(J1491),J1491="sans examen"),1,0)*IF(W1491&lt;MinDate,1,0),"")</f>
        <v/>
      </c>
      <c r="N1491" s="36">
        <f t="shared" ca="1" si="47"/>
        <v>0</v>
      </c>
      <c r="O1491" s="36" t="e">
        <f ca="1">LEFT(OFFSET(Lists!$Q$2,MATCH(E1491,Lists!$R$3:$R$19,0),0),4)</f>
        <v>#N/A</v>
      </c>
      <c r="P1491" s="36" t="e">
        <f ca="1">MATCH(O1491,Lists!$S$2:$S$640,1)</f>
        <v>#N/A</v>
      </c>
      <c r="Q1491" s="36" t="e">
        <f ca="1">MATCH(LEFT(OFFSET(Lists!$Q$2,MATCH(E1491,Lists!$R$3:$R$19,0)+1,0),4),Lists!$S$3:$S$640,1)</f>
        <v>#N/A</v>
      </c>
      <c r="R1491" s="36" t="e">
        <f ca="1">LEFT(OFFSET(Lists!$S$2,P1491-1+MATCH(F1491,OFFSET(Lists!$T$3,P1491-1,0,Q1491-P1491+1),0),0),6)</f>
        <v>#N/A</v>
      </c>
      <c r="S1491" s="36" t="e">
        <f ca="1">VLOOKUP(R1491,Lists!B:D,3,FALSE)</f>
        <v>#N/A</v>
      </c>
      <c r="T1491" s="36" t="str">
        <f>IF(F1491&lt;&gt;"",MATCH(R1491,'Maximum minutes'!B:B,0),"")</f>
        <v/>
      </c>
      <c r="U1491" s="36">
        <f ca="1">IF(F1491&lt;&gt;"",COUNTA(OFFSET('Maximum minutes'!$C$1,'Annexe A1 Cours'!T1491,0,1,50)),0)</f>
        <v>0</v>
      </c>
      <c r="V1491" s="37">
        <f ca="1">IFERROR(OFFSET('Maximum minutes'!$C$1,T1491+1,-1+MATCH(G1491,OFFSET('Maximum minutes'!$C$1,T1491-1,0,1,50),0)),0)</f>
        <v>0</v>
      </c>
      <c r="W1491" s="38">
        <f t="shared" ca="1" si="46"/>
        <v>0</v>
      </c>
    </row>
    <row r="1492" spans="1:23" s="36" customFormat="1" ht="18.75">
      <c r="A1492" s="34"/>
      <c r="B1492" s="39"/>
      <c r="C1492" s="39"/>
      <c r="D1492" s="35"/>
      <c r="E1492" s="40"/>
      <c r="F1492" s="39"/>
      <c r="G1492" s="39"/>
      <c r="H1492" s="39"/>
      <c r="I1492" s="34"/>
      <c r="J1492" s="34"/>
      <c r="K1492" s="34"/>
      <c r="L1492" s="34"/>
      <c r="M1492" s="43" t="str">
        <f ca="1">IFERROR(OFFSET('Maximum minutes'!$C$1,T1492,MATCH(IF(G1492&lt;&gt;"",G1492,F1492),OFFSET('Maximum minutes'!$C$1,T1492-1,0,1,U1492+1),0)-1)*IF(OR(ISNUMBER(J1492),J1492="sans examen"),1,0)*IF(W1492&lt;MinDate,1,0),"")</f>
        <v/>
      </c>
      <c r="N1492" s="36">
        <f t="shared" ca="1" si="47"/>
        <v>0</v>
      </c>
      <c r="O1492" s="36" t="e">
        <f ca="1">LEFT(OFFSET(Lists!$Q$2,MATCH(E1492,Lists!$R$3:$R$19,0),0),4)</f>
        <v>#N/A</v>
      </c>
      <c r="P1492" s="36" t="e">
        <f ca="1">MATCH(O1492,Lists!$S$2:$S$640,1)</f>
        <v>#N/A</v>
      </c>
      <c r="Q1492" s="36" t="e">
        <f ca="1">MATCH(LEFT(OFFSET(Lists!$Q$2,MATCH(E1492,Lists!$R$3:$R$19,0)+1,0),4),Lists!$S$3:$S$640,1)</f>
        <v>#N/A</v>
      </c>
      <c r="R1492" s="36" t="e">
        <f ca="1">LEFT(OFFSET(Lists!$S$2,P1492-1+MATCH(F1492,OFFSET(Lists!$T$3,P1492-1,0,Q1492-P1492+1),0),0),6)</f>
        <v>#N/A</v>
      </c>
      <c r="S1492" s="36" t="e">
        <f ca="1">VLOOKUP(R1492,Lists!B:D,3,FALSE)</f>
        <v>#N/A</v>
      </c>
      <c r="T1492" s="36" t="str">
        <f>IF(F1492&lt;&gt;"",MATCH(R1492,'Maximum minutes'!B:B,0),"")</f>
        <v/>
      </c>
      <c r="U1492" s="36">
        <f ca="1">IF(F1492&lt;&gt;"",COUNTA(OFFSET('Maximum minutes'!$C$1,'Annexe A1 Cours'!T1492,0,1,50)),0)</f>
        <v>0</v>
      </c>
      <c r="V1492" s="37">
        <f ca="1">IFERROR(OFFSET('Maximum minutes'!$C$1,T1492+1,-1+MATCH(G1492,OFFSET('Maximum minutes'!$C$1,T1492-1,0,1,50),0)),0)</f>
        <v>0</v>
      </c>
      <c r="W1492" s="38">
        <f t="shared" ca="1" si="46"/>
        <v>0</v>
      </c>
    </row>
    <row r="1493" spans="1:23" s="36" customFormat="1" ht="18.75">
      <c r="A1493" s="34"/>
      <c r="B1493" s="39"/>
      <c r="C1493" s="39"/>
      <c r="D1493" s="35"/>
      <c r="E1493" s="40"/>
      <c r="F1493" s="39"/>
      <c r="G1493" s="39"/>
      <c r="H1493" s="39"/>
      <c r="I1493" s="34"/>
      <c r="J1493" s="34"/>
      <c r="K1493" s="34"/>
      <c r="L1493" s="34"/>
      <c r="M1493" s="43" t="str">
        <f ca="1">IFERROR(OFFSET('Maximum minutes'!$C$1,T1493,MATCH(IF(G1493&lt;&gt;"",G1493,F1493),OFFSET('Maximum minutes'!$C$1,T1493-1,0,1,U1493+1),0)-1)*IF(OR(ISNUMBER(J1493),J1493="sans examen"),1,0)*IF(W1493&lt;MinDate,1,0),"")</f>
        <v/>
      </c>
      <c r="N1493" s="36">
        <f t="shared" ca="1" si="47"/>
        <v>0</v>
      </c>
      <c r="O1493" s="36" t="e">
        <f ca="1">LEFT(OFFSET(Lists!$Q$2,MATCH(E1493,Lists!$R$3:$R$19,0),0),4)</f>
        <v>#N/A</v>
      </c>
      <c r="P1493" s="36" t="e">
        <f ca="1">MATCH(O1493,Lists!$S$2:$S$640,1)</f>
        <v>#N/A</v>
      </c>
      <c r="Q1493" s="36" t="e">
        <f ca="1">MATCH(LEFT(OFFSET(Lists!$Q$2,MATCH(E1493,Lists!$R$3:$R$19,0)+1,0),4),Lists!$S$3:$S$640,1)</f>
        <v>#N/A</v>
      </c>
      <c r="R1493" s="36" t="e">
        <f ca="1">LEFT(OFFSET(Lists!$S$2,P1493-1+MATCH(F1493,OFFSET(Lists!$T$3,P1493-1,0,Q1493-P1493+1),0),0),6)</f>
        <v>#N/A</v>
      </c>
      <c r="S1493" s="36" t="e">
        <f ca="1">VLOOKUP(R1493,Lists!B:D,3,FALSE)</f>
        <v>#N/A</v>
      </c>
      <c r="T1493" s="36" t="str">
        <f>IF(F1493&lt;&gt;"",MATCH(R1493,'Maximum minutes'!B:B,0),"")</f>
        <v/>
      </c>
      <c r="U1493" s="36">
        <f ca="1">IF(F1493&lt;&gt;"",COUNTA(OFFSET('Maximum minutes'!$C$1,'Annexe A1 Cours'!T1493,0,1,50)),0)</f>
        <v>0</v>
      </c>
      <c r="V1493" s="37">
        <f ca="1">IFERROR(OFFSET('Maximum minutes'!$C$1,T1493+1,-1+MATCH(G1493,OFFSET('Maximum minutes'!$C$1,T1493-1,0,1,50),0)),0)</f>
        <v>0</v>
      </c>
      <c r="W1493" s="38">
        <f t="shared" ca="1" si="46"/>
        <v>0</v>
      </c>
    </row>
    <row r="1494" spans="1:23" s="36" customFormat="1" ht="18.75">
      <c r="A1494" s="34"/>
      <c r="B1494" s="39"/>
      <c r="C1494" s="39"/>
      <c r="D1494" s="35"/>
      <c r="E1494" s="40"/>
      <c r="F1494" s="39"/>
      <c r="G1494" s="39"/>
      <c r="H1494" s="39"/>
      <c r="I1494" s="34"/>
      <c r="J1494" s="34"/>
      <c r="K1494" s="34"/>
      <c r="L1494" s="34"/>
      <c r="M1494" s="43" t="str">
        <f ca="1">IFERROR(OFFSET('Maximum minutes'!$C$1,T1494,MATCH(IF(G1494&lt;&gt;"",G1494,F1494),OFFSET('Maximum minutes'!$C$1,T1494-1,0,1,U1494+1),0)-1)*IF(OR(ISNUMBER(J1494),J1494="sans examen"),1,0)*IF(W1494&lt;MinDate,1,0),"")</f>
        <v/>
      </c>
      <c r="N1494" s="36">
        <f t="shared" ca="1" si="47"/>
        <v>0</v>
      </c>
      <c r="O1494" s="36" t="e">
        <f ca="1">LEFT(OFFSET(Lists!$Q$2,MATCH(E1494,Lists!$R$3:$R$19,0),0),4)</f>
        <v>#N/A</v>
      </c>
      <c r="P1494" s="36" t="e">
        <f ca="1">MATCH(O1494,Lists!$S$2:$S$640,1)</f>
        <v>#N/A</v>
      </c>
      <c r="Q1494" s="36" t="e">
        <f ca="1">MATCH(LEFT(OFFSET(Lists!$Q$2,MATCH(E1494,Lists!$R$3:$R$19,0)+1,0),4),Lists!$S$3:$S$640,1)</f>
        <v>#N/A</v>
      </c>
      <c r="R1494" s="36" t="e">
        <f ca="1">LEFT(OFFSET(Lists!$S$2,P1494-1+MATCH(F1494,OFFSET(Lists!$T$3,P1494-1,0,Q1494-P1494+1),0),0),6)</f>
        <v>#N/A</v>
      </c>
      <c r="S1494" s="36" t="e">
        <f ca="1">VLOOKUP(R1494,Lists!B:D,3,FALSE)</f>
        <v>#N/A</v>
      </c>
      <c r="T1494" s="36" t="str">
        <f>IF(F1494&lt;&gt;"",MATCH(R1494,'Maximum minutes'!B:B,0),"")</f>
        <v/>
      </c>
      <c r="U1494" s="36">
        <f ca="1">IF(F1494&lt;&gt;"",COUNTA(OFFSET('Maximum minutes'!$C$1,'Annexe A1 Cours'!T1494,0,1,50)),0)</f>
        <v>0</v>
      </c>
      <c r="V1494" s="37">
        <f ca="1">IFERROR(OFFSET('Maximum minutes'!$C$1,T1494+1,-1+MATCH(G1494,OFFSET('Maximum minutes'!$C$1,T1494-1,0,1,50),0)),0)</f>
        <v>0</v>
      </c>
      <c r="W1494" s="38">
        <f t="shared" ca="1" si="46"/>
        <v>0</v>
      </c>
    </row>
    <row r="1495" spans="1:23" s="36" customFormat="1" ht="18.75">
      <c r="A1495" s="34"/>
      <c r="B1495" s="39"/>
      <c r="C1495" s="39"/>
      <c r="D1495" s="35"/>
      <c r="E1495" s="40"/>
      <c r="F1495" s="39"/>
      <c r="G1495" s="39"/>
      <c r="H1495" s="39"/>
      <c r="I1495" s="34"/>
      <c r="J1495" s="34"/>
      <c r="K1495" s="34"/>
      <c r="L1495" s="34"/>
      <c r="M1495" s="43" t="str">
        <f ca="1">IFERROR(OFFSET('Maximum minutes'!$C$1,T1495,MATCH(IF(G1495&lt;&gt;"",G1495,F1495),OFFSET('Maximum minutes'!$C$1,T1495-1,0,1,U1495+1),0)-1)*IF(OR(ISNUMBER(J1495),J1495="sans examen"),1,0)*IF(W1495&lt;MinDate,1,0),"")</f>
        <v/>
      </c>
      <c r="N1495" s="36">
        <f t="shared" ca="1" si="47"/>
        <v>0</v>
      </c>
      <c r="O1495" s="36" t="e">
        <f ca="1">LEFT(OFFSET(Lists!$Q$2,MATCH(E1495,Lists!$R$3:$R$19,0),0),4)</f>
        <v>#N/A</v>
      </c>
      <c r="P1495" s="36" t="e">
        <f ca="1">MATCH(O1495,Lists!$S$2:$S$640,1)</f>
        <v>#N/A</v>
      </c>
      <c r="Q1495" s="36" t="e">
        <f ca="1">MATCH(LEFT(OFFSET(Lists!$Q$2,MATCH(E1495,Lists!$R$3:$R$19,0)+1,0),4),Lists!$S$3:$S$640,1)</f>
        <v>#N/A</v>
      </c>
      <c r="R1495" s="36" t="e">
        <f ca="1">LEFT(OFFSET(Lists!$S$2,P1495-1+MATCH(F1495,OFFSET(Lists!$T$3,P1495-1,0,Q1495-P1495+1),0),0),6)</f>
        <v>#N/A</v>
      </c>
      <c r="S1495" s="36" t="e">
        <f ca="1">VLOOKUP(R1495,Lists!B:D,3,FALSE)</f>
        <v>#N/A</v>
      </c>
      <c r="T1495" s="36" t="str">
        <f>IF(F1495&lt;&gt;"",MATCH(R1495,'Maximum minutes'!B:B,0),"")</f>
        <v/>
      </c>
      <c r="U1495" s="36">
        <f ca="1">IF(F1495&lt;&gt;"",COUNTA(OFFSET('Maximum minutes'!$C$1,'Annexe A1 Cours'!T1495,0,1,50)),0)</f>
        <v>0</v>
      </c>
      <c r="V1495" s="37">
        <f ca="1">IFERROR(OFFSET('Maximum minutes'!$C$1,T1495+1,-1+MATCH(G1495,OFFSET('Maximum minutes'!$C$1,T1495-1,0,1,50),0)),0)</f>
        <v>0</v>
      </c>
      <c r="W1495" s="38">
        <f t="shared" ca="1" si="46"/>
        <v>0</v>
      </c>
    </row>
    <row r="1496" spans="1:23" s="36" customFormat="1" ht="18.75">
      <c r="A1496" s="34"/>
      <c r="B1496" s="39"/>
      <c r="C1496" s="39"/>
      <c r="D1496" s="35"/>
      <c r="E1496" s="40"/>
      <c r="F1496" s="39"/>
      <c r="G1496" s="39"/>
      <c r="H1496" s="39"/>
      <c r="I1496" s="34"/>
      <c r="J1496" s="34"/>
      <c r="K1496" s="34"/>
      <c r="L1496" s="34"/>
      <c r="M1496" s="43" t="str">
        <f ca="1">IFERROR(OFFSET('Maximum minutes'!$C$1,T1496,MATCH(IF(G1496&lt;&gt;"",G1496,F1496),OFFSET('Maximum minutes'!$C$1,T1496-1,0,1,U1496+1),0)-1)*IF(OR(ISNUMBER(J1496),J1496="sans examen"),1,0)*IF(W1496&lt;MinDate,1,0),"")</f>
        <v/>
      </c>
      <c r="N1496" s="36">
        <f t="shared" ca="1" si="47"/>
        <v>0</v>
      </c>
      <c r="O1496" s="36" t="e">
        <f ca="1">LEFT(OFFSET(Lists!$Q$2,MATCH(E1496,Lists!$R$3:$R$19,0),0),4)</f>
        <v>#N/A</v>
      </c>
      <c r="P1496" s="36" t="e">
        <f ca="1">MATCH(O1496,Lists!$S$2:$S$640,1)</f>
        <v>#N/A</v>
      </c>
      <c r="Q1496" s="36" t="e">
        <f ca="1">MATCH(LEFT(OFFSET(Lists!$Q$2,MATCH(E1496,Lists!$R$3:$R$19,0)+1,0),4),Lists!$S$3:$S$640,1)</f>
        <v>#N/A</v>
      </c>
      <c r="R1496" s="36" t="e">
        <f ca="1">LEFT(OFFSET(Lists!$S$2,P1496-1+MATCH(F1496,OFFSET(Lists!$T$3,P1496-1,0,Q1496-P1496+1),0),0),6)</f>
        <v>#N/A</v>
      </c>
      <c r="S1496" s="36" t="e">
        <f ca="1">VLOOKUP(R1496,Lists!B:D,3,FALSE)</f>
        <v>#N/A</v>
      </c>
      <c r="T1496" s="36" t="str">
        <f>IF(F1496&lt;&gt;"",MATCH(R1496,'Maximum minutes'!B:B,0),"")</f>
        <v/>
      </c>
      <c r="U1496" s="36">
        <f ca="1">IF(F1496&lt;&gt;"",COUNTA(OFFSET('Maximum minutes'!$C$1,'Annexe A1 Cours'!T1496,0,1,50)),0)</f>
        <v>0</v>
      </c>
      <c r="V1496" s="37">
        <f ca="1">IFERROR(OFFSET('Maximum minutes'!$C$1,T1496+1,-1+MATCH(G1496,OFFSET('Maximum minutes'!$C$1,T1496-1,0,1,50),0)),0)</f>
        <v>0</v>
      </c>
      <c r="W1496" s="38">
        <f t="shared" ca="1" si="46"/>
        <v>0</v>
      </c>
    </row>
    <row r="1497" spans="1:23" s="36" customFormat="1" ht="18.75">
      <c r="A1497" s="34"/>
      <c r="B1497" s="39"/>
      <c r="C1497" s="39"/>
      <c r="D1497" s="35"/>
      <c r="E1497" s="40"/>
      <c r="F1497" s="39"/>
      <c r="G1497" s="39"/>
      <c r="H1497" s="39"/>
      <c r="I1497" s="34"/>
      <c r="J1497" s="34"/>
      <c r="K1497" s="34"/>
      <c r="L1497" s="34"/>
      <c r="M1497" s="43" t="str">
        <f ca="1">IFERROR(OFFSET('Maximum minutes'!$C$1,T1497,MATCH(IF(G1497&lt;&gt;"",G1497,F1497),OFFSET('Maximum minutes'!$C$1,T1497-1,0,1,U1497+1),0)-1)*IF(OR(ISNUMBER(J1497),J1497="sans examen"),1,0)*IF(W1497&lt;MinDate,1,0),"")</f>
        <v/>
      </c>
      <c r="N1497" s="36">
        <f t="shared" ca="1" si="47"/>
        <v>0</v>
      </c>
      <c r="O1497" s="36" t="e">
        <f ca="1">LEFT(OFFSET(Lists!$Q$2,MATCH(E1497,Lists!$R$3:$R$19,0),0),4)</f>
        <v>#N/A</v>
      </c>
      <c r="P1497" s="36" t="e">
        <f ca="1">MATCH(O1497,Lists!$S$2:$S$640,1)</f>
        <v>#N/A</v>
      </c>
      <c r="Q1497" s="36" t="e">
        <f ca="1">MATCH(LEFT(OFFSET(Lists!$Q$2,MATCH(E1497,Lists!$R$3:$R$19,0)+1,0),4),Lists!$S$3:$S$640,1)</f>
        <v>#N/A</v>
      </c>
      <c r="R1497" s="36" t="e">
        <f ca="1">LEFT(OFFSET(Lists!$S$2,P1497-1+MATCH(F1497,OFFSET(Lists!$T$3,P1497-1,0,Q1497-P1497+1),0),0),6)</f>
        <v>#N/A</v>
      </c>
      <c r="S1497" s="36" t="e">
        <f ca="1">VLOOKUP(R1497,Lists!B:D,3,FALSE)</f>
        <v>#N/A</v>
      </c>
      <c r="T1497" s="36" t="str">
        <f>IF(F1497&lt;&gt;"",MATCH(R1497,'Maximum minutes'!B:B,0),"")</f>
        <v/>
      </c>
      <c r="U1497" s="36">
        <f ca="1">IF(F1497&lt;&gt;"",COUNTA(OFFSET('Maximum minutes'!$C$1,'Annexe A1 Cours'!T1497,0,1,50)),0)</f>
        <v>0</v>
      </c>
      <c r="V1497" s="37">
        <f ca="1">IFERROR(OFFSET('Maximum minutes'!$C$1,T1497+1,-1+MATCH(G1497,OFFSET('Maximum minutes'!$C$1,T1497-1,0,1,50),0)),0)</f>
        <v>0</v>
      </c>
      <c r="W1497" s="38">
        <f t="shared" ca="1" si="46"/>
        <v>0</v>
      </c>
    </row>
    <row r="1498" spans="1:23" s="36" customFormat="1" ht="18.75">
      <c r="A1498" s="34"/>
      <c r="B1498" s="39"/>
      <c r="C1498" s="39"/>
      <c r="D1498" s="35"/>
      <c r="E1498" s="40"/>
      <c r="F1498" s="39"/>
      <c r="G1498" s="39"/>
      <c r="H1498" s="39"/>
      <c r="I1498" s="34"/>
      <c r="J1498" s="34"/>
      <c r="K1498" s="34"/>
      <c r="L1498" s="34"/>
      <c r="M1498" s="43" t="str">
        <f ca="1">IFERROR(OFFSET('Maximum minutes'!$C$1,T1498,MATCH(IF(G1498&lt;&gt;"",G1498,F1498),OFFSET('Maximum minutes'!$C$1,T1498-1,0,1,U1498+1),0)-1)*IF(OR(ISNUMBER(J1498),J1498="sans examen"),1,0)*IF(W1498&lt;MinDate,1,0),"")</f>
        <v/>
      </c>
      <c r="N1498" s="36">
        <f t="shared" ca="1" si="47"/>
        <v>0</v>
      </c>
      <c r="O1498" s="36" t="e">
        <f ca="1">LEFT(OFFSET(Lists!$Q$2,MATCH(E1498,Lists!$R$3:$R$19,0),0),4)</f>
        <v>#N/A</v>
      </c>
      <c r="P1498" s="36" t="e">
        <f ca="1">MATCH(O1498,Lists!$S$2:$S$640,1)</f>
        <v>#N/A</v>
      </c>
      <c r="Q1498" s="36" t="e">
        <f ca="1">MATCH(LEFT(OFFSET(Lists!$Q$2,MATCH(E1498,Lists!$R$3:$R$19,0)+1,0),4),Lists!$S$3:$S$640,1)</f>
        <v>#N/A</v>
      </c>
      <c r="R1498" s="36" t="e">
        <f ca="1">LEFT(OFFSET(Lists!$S$2,P1498-1+MATCH(F1498,OFFSET(Lists!$T$3,P1498-1,0,Q1498-P1498+1),0),0),6)</f>
        <v>#N/A</v>
      </c>
      <c r="S1498" s="36" t="e">
        <f ca="1">VLOOKUP(R1498,Lists!B:D,3,FALSE)</f>
        <v>#N/A</v>
      </c>
      <c r="T1498" s="36" t="str">
        <f>IF(F1498&lt;&gt;"",MATCH(R1498,'Maximum minutes'!B:B,0),"")</f>
        <v/>
      </c>
      <c r="U1498" s="36">
        <f ca="1">IF(F1498&lt;&gt;"",COUNTA(OFFSET('Maximum minutes'!$C$1,'Annexe A1 Cours'!T1498,0,1,50)),0)</f>
        <v>0</v>
      </c>
      <c r="V1498" s="37">
        <f ca="1">IFERROR(OFFSET('Maximum minutes'!$C$1,T1498+1,-1+MATCH(G1498,OFFSET('Maximum minutes'!$C$1,T1498-1,0,1,50),0)),0)</f>
        <v>0</v>
      </c>
      <c r="W1498" s="38">
        <f t="shared" ca="1" si="46"/>
        <v>0</v>
      </c>
    </row>
    <row r="1499" spans="1:23" s="36" customFormat="1" ht="18.75">
      <c r="A1499" s="34"/>
      <c r="B1499" s="39"/>
      <c r="C1499" s="39"/>
      <c r="D1499" s="35"/>
      <c r="E1499" s="40"/>
      <c r="F1499" s="39"/>
      <c r="G1499" s="39"/>
      <c r="H1499" s="39"/>
      <c r="I1499" s="34"/>
      <c r="J1499" s="34"/>
      <c r="K1499" s="34"/>
      <c r="L1499" s="34"/>
      <c r="M1499" s="43" t="str">
        <f ca="1">IFERROR(OFFSET('Maximum minutes'!$C$1,T1499,MATCH(IF(G1499&lt;&gt;"",G1499,F1499),OFFSET('Maximum minutes'!$C$1,T1499-1,0,1,U1499+1),0)-1)*IF(OR(ISNUMBER(J1499),J1499="sans examen"),1,0)*IF(W1499&lt;MinDate,1,0),"")</f>
        <v/>
      </c>
      <c r="N1499" s="36">
        <f t="shared" ca="1" si="47"/>
        <v>0</v>
      </c>
      <c r="O1499" s="36" t="e">
        <f ca="1">LEFT(OFFSET(Lists!$Q$2,MATCH(E1499,Lists!$R$3:$R$19,0),0),4)</f>
        <v>#N/A</v>
      </c>
      <c r="P1499" s="36" t="e">
        <f ca="1">MATCH(O1499,Lists!$S$2:$S$640,1)</f>
        <v>#N/A</v>
      </c>
      <c r="Q1499" s="36" t="e">
        <f ca="1">MATCH(LEFT(OFFSET(Lists!$Q$2,MATCH(E1499,Lists!$R$3:$R$19,0)+1,0),4),Lists!$S$3:$S$640,1)</f>
        <v>#N/A</v>
      </c>
      <c r="R1499" s="36" t="e">
        <f ca="1">LEFT(OFFSET(Lists!$S$2,P1499-1+MATCH(F1499,OFFSET(Lists!$T$3,P1499-1,0,Q1499-P1499+1),0),0),6)</f>
        <v>#N/A</v>
      </c>
      <c r="S1499" s="36" t="e">
        <f ca="1">VLOOKUP(R1499,Lists!B:D,3,FALSE)</f>
        <v>#N/A</v>
      </c>
      <c r="T1499" s="36" t="str">
        <f>IF(F1499&lt;&gt;"",MATCH(R1499,'Maximum minutes'!B:B,0),"")</f>
        <v/>
      </c>
      <c r="U1499" s="36">
        <f ca="1">IF(F1499&lt;&gt;"",COUNTA(OFFSET('Maximum minutes'!$C$1,'Annexe A1 Cours'!T1499,0,1,50)),0)</f>
        <v>0</v>
      </c>
      <c r="V1499" s="37">
        <f ca="1">IFERROR(OFFSET('Maximum minutes'!$C$1,T1499+1,-1+MATCH(G1499,OFFSET('Maximum minutes'!$C$1,T1499-1,0,1,50),0)),0)</f>
        <v>0</v>
      </c>
      <c r="W1499" s="38">
        <f t="shared" ca="1" si="46"/>
        <v>0</v>
      </c>
    </row>
    <row r="1500" spans="1:23" s="36" customFormat="1" ht="18.75">
      <c r="A1500" s="34"/>
      <c r="B1500" s="39"/>
      <c r="C1500" s="39"/>
      <c r="D1500" s="35"/>
      <c r="E1500" s="40"/>
      <c r="F1500" s="39"/>
      <c r="G1500" s="39"/>
      <c r="H1500" s="39"/>
      <c r="I1500" s="34"/>
      <c r="J1500" s="34"/>
      <c r="K1500" s="34"/>
      <c r="L1500" s="34"/>
      <c r="M1500" s="43" t="str">
        <f ca="1">IFERROR(OFFSET('Maximum minutes'!$C$1,T1500,MATCH(IF(G1500&lt;&gt;"",G1500,F1500),OFFSET('Maximum minutes'!$C$1,T1500-1,0,1,U1500+1),0)-1)*IF(OR(ISNUMBER(J1500),J1500="sans examen"),1,0)*IF(W1500&lt;MinDate,1,0),"")</f>
        <v/>
      </c>
      <c r="N1500" s="36">
        <f t="shared" ca="1" si="47"/>
        <v>0</v>
      </c>
      <c r="O1500" s="36" t="e">
        <f ca="1">LEFT(OFFSET(Lists!$Q$2,MATCH(E1500,Lists!$R$3:$R$19,0),0),4)</f>
        <v>#N/A</v>
      </c>
      <c r="P1500" s="36" t="e">
        <f ca="1">MATCH(O1500,Lists!$S$2:$S$640,1)</f>
        <v>#N/A</v>
      </c>
      <c r="Q1500" s="36" t="e">
        <f ca="1">MATCH(LEFT(OFFSET(Lists!$Q$2,MATCH(E1500,Lists!$R$3:$R$19,0)+1,0),4),Lists!$S$3:$S$640,1)</f>
        <v>#N/A</v>
      </c>
      <c r="R1500" s="36" t="e">
        <f ca="1">LEFT(OFFSET(Lists!$S$2,P1500-1+MATCH(F1500,OFFSET(Lists!$T$3,P1500-1,0,Q1500-P1500+1),0),0),6)</f>
        <v>#N/A</v>
      </c>
      <c r="S1500" s="36" t="e">
        <f ca="1">VLOOKUP(R1500,Lists!B:D,3,FALSE)</f>
        <v>#N/A</v>
      </c>
      <c r="T1500" s="36" t="str">
        <f>IF(F1500&lt;&gt;"",MATCH(R1500,'Maximum minutes'!B:B,0),"")</f>
        <v/>
      </c>
      <c r="U1500" s="36">
        <f ca="1">IF(F1500&lt;&gt;"",COUNTA(OFFSET('Maximum minutes'!$C$1,'Annexe A1 Cours'!T1500,0,1,50)),0)</f>
        <v>0</v>
      </c>
      <c r="V1500" s="37">
        <f ca="1">IFERROR(OFFSET('Maximum minutes'!$C$1,T1500+1,-1+MATCH(G1500,OFFSET('Maximum minutes'!$C$1,T1500-1,0,1,50),0)),0)</f>
        <v>0</v>
      </c>
      <c r="W1500" s="38">
        <f t="shared" ca="1" si="46"/>
        <v>0</v>
      </c>
    </row>
    <row r="1501" spans="1:23" s="36" customFormat="1" ht="18.75">
      <c r="A1501" s="34"/>
      <c r="B1501" s="39"/>
      <c r="C1501" s="39"/>
      <c r="D1501" s="35"/>
      <c r="E1501" s="40"/>
      <c r="F1501" s="39"/>
      <c r="G1501" s="39"/>
      <c r="H1501" s="39"/>
      <c r="I1501" s="34"/>
      <c r="J1501" s="34"/>
      <c r="K1501" s="34"/>
      <c r="L1501" s="34"/>
      <c r="M1501" s="43" t="str">
        <f ca="1">IFERROR(OFFSET('Maximum minutes'!$C$1,T1501,MATCH(IF(G1501&lt;&gt;"",G1501,F1501),OFFSET('Maximum minutes'!$C$1,T1501-1,0,1,U1501+1),0)-1)*IF(OR(ISNUMBER(J1501),J1501="sans examen"),1,0)*IF(W1501&lt;MinDate,1,0),"")</f>
        <v/>
      </c>
      <c r="N1501" s="36">
        <f t="shared" ca="1" si="47"/>
        <v>0</v>
      </c>
      <c r="O1501" s="36" t="e">
        <f ca="1">LEFT(OFFSET(Lists!$Q$2,MATCH(E1501,Lists!$R$3:$R$19,0),0),4)</f>
        <v>#N/A</v>
      </c>
      <c r="P1501" s="36" t="e">
        <f ca="1">MATCH(O1501,Lists!$S$2:$S$640,1)</f>
        <v>#N/A</v>
      </c>
      <c r="Q1501" s="36" t="e">
        <f ca="1">MATCH(LEFT(OFFSET(Lists!$Q$2,MATCH(E1501,Lists!$R$3:$R$19,0)+1,0),4),Lists!$S$3:$S$640,1)</f>
        <v>#N/A</v>
      </c>
      <c r="R1501" s="36" t="e">
        <f ca="1">LEFT(OFFSET(Lists!$S$2,P1501-1+MATCH(F1501,OFFSET(Lists!$T$3,P1501-1,0,Q1501-P1501+1),0),0),6)</f>
        <v>#N/A</v>
      </c>
      <c r="S1501" s="36" t="e">
        <f ca="1">VLOOKUP(R1501,Lists!B:D,3,FALSE)</f>
        <v>#N/A</v>
      </c>
      <c r="T1501" s="36" t="str">
        <f>IF(F1501&lt;&gt;"",MATCH(R1501,'Maximum minutes'!B:B,0),"")</f>
        <v/>
      </c>
      <c r="U1501" s="36">
        <f ca="1">IF(F1501&lt;&gt;"",COUNTA(OFFSET('Maximum minutes'!$C$1,'Annexe A1 Cours'!T1501,0,1,50)),0)</f>
        <v>0</v>
      </c>
      <c r="V1501" s="37">
        <f ca="1">IFERROR(OFFSET('Maximum minutes'!$C$1,T1501+1,-1+MATCH(G1501,OFFSET('Maximum minutes'!$C$1,T1501-1,0,1,50),0)),0)</f>
        <v>0</v>
      </c>
      <c r="W1501" s="38">
        <f t="shared" ca="1" si="46"/>
        <v>0</v>
      </c>
    </row>
    <row r="1502" spans="1:23" s="36" customFormat="1" ht="18.75">
      <c r="A1502" s="34"/>
      <c r="B1502" s="39"/>
      <c r="C1502" s="39"/>
      <c r="D1502" s="35"/>
      <c r="E1502" s="40"/>
      <c r="F1502" s="39"/>
      <c r="G1502" s="39"/>
      <c r="H1502" s="39"/>
      <c r="I1502" s="34"/>
      <c r="J1502" s="34"/>
      <c r="K1502" s="34"/>
      <c r="L1502" s="34"/>
      <c r="M1502" s="43" t="str">
        <f ca="1">IFERROR(OFFSET('Maximum minutes'!$C$1,T1502,MATCH(IF(G1502&lt;&gt;"",G1502,F1502),OFFSET('Maximum minutes'!$C$1,T1502-1,0,1,U1502+1),0)-1)*IF(OR(ISNUMBER(J1502),J1502="sans examen"),1,0)*IF(W1502&lt;MinDate,1,0),"")</f>
        <v/>
      </c>
      <c r="N1502" s="36">
        <f t="shared" ca="1" si="47"/>
        <v>0</v>
      </c>
      <c r="O1502" s="36" t="e">
        <f ca="1">LEFT(OFFSET(Lists!$Q$2,MATCH(E1502,Lists!$R$3:$R$19,0),0),4)</f>
        <v>#N/A</v>
      </c>
      <c r="P1502" s="36" t="e">
        <f ca="1">MATCH(O1502,Lists!$S$2:$S$640,1)</f>
        <v>#N/A</v>
      </c>
      <c r="Q1502" s="36" t="e">
        <f ca="1">MATCH(LEFT(OFFSET(Lists!$Q$2,MATCH(E1502,Lists!$R$3:$R$19,0)+1,0),4),Lists!$S$3:$S$640,1)</f>
        <v>#N/A</v>
      </c>
      <c r="R1502" s="36" t="e">
        <f ca="1">LEFT(OFFSET(Lists!$S$2,P1502-1+MATCH(F1502,OFFSET(Lists!$T$3,P1502-1,0,Q1502-P1502+1),0),0),6)</f>
        <v>#N/A</v>
      </c>
      <c r="S1502" s="36" t="e">
        <f ca="1">VLOOKUP(R1502,Lists!B:D,3,FALSE)</f>
        <v>#N/A</v>
      </c>
      <c r="T1502" s="36" t="str">
        <f>IF(F1502&lt;&gt;"",MATCH(R1502,'Maximum minutes'!B:B,0),"")</f>
        <v/>
      </c>
      <c r="U1502" s="36">
        <f ca="1">IF(F1502&lt;&gt;"",COUNTA(OFFSET('Maximum minutes'!$C$1,'Annexe A1 Cours'!T1502,0,1,50)),0)</f>
        <v>0</v>
      </c>
      <c r="V1502" s="37">
        <f ca="1">IFERROR(OFFSET('Maximum minutes'!$C$1,T1502+1,-1+MATCH(G1502,OFFSET('Maximum minutes'!$C$1,T1502-1,0,1,50),0)),0)</f>
        <v>0</v>
      </c>
      <c r="W1502" s="38">
        <f t="shared" ca="1" si="46"/>
        <v>0</v>
      </c>
    </row>
    <row r="1503" spans="1:23" s="36" customFormat="1" ht="18.75">
      <c r="A1503" s="34"/>
      <c r="B1503" s="39"/>
      <c r="C1503" s="39"/>
      <c r="D1503" s="35"/>
      <c r="E1503" s="40"/>
      <c r="F1503" s="39"/>
      <c r="G1503" s="39"/>
      <c r="H1503" s="39"/>
      <c r="I1503" s="34"/>
      <c r="J1503" s="34"/>
      <c r="K1503" s="34"/>
      <c r="L1503" s="34"/>
      <c r="M1503" s="43" t="str">
        <f ca="1">IFERROR(OFFSET('Maximum minutes'!$C$1,T1503,MATCH(IF(G1503&lt;&gt;"",G1503,F1503),OFFSET('Maximum minutes'!$C$1,T1503-1,0,1,U1503+1),0)-1)*IF(OR(ISNUMBER(J1503),J1503="sans examen"),1,0)*IF(W1503&lt;MinDate,1,0),"")</f>
        <v/>
      </c>
      <c r="N1503" s="36">
        <f t="shared" ca="1" si="47"/>
        <v>0</v>
      </c>
      <c r="O1503" s="36" t="e">
        <f ca="1">LEFT(OFFSET(Lists!$Q$2,MATCH(E1503,Lists!$R$3:$R$19,0),0),4)</f>
        <v>#N/A</v>
      </c>
      <c r="P1503" s="36" t="e">
        <f ca="1">MATCH(O1503,Lists!$S$2:$S$640,1)</f>
        <v>#N/A</v>
      </c>
      <c r="Q1503" s="36" t="e">
        <f ca="1">MATCH(LEFT(OFFSET(Lists!$Q$2,MATCH(E1503,Lists!$R$3:$R$19,0)+1,0),4),Lists!$S$3:$S$640,1)</f>
        <v>#N/A</v>
      </c>
      <c r="R1503" s="36" t="e">
        <f ca="1">LEFT(OFFSET(Lists!$S$2,P1503-1+MATCH(F1503,OFFSET(Lists!$T$3,P1503-1,0,Q1503-P1503+1),0),0),6)</f>
        <v>#N/A</v>
      </c>
      <c r="S1503" s="36" t="e">
        <f ca="1">VLOOKUP(R1503,Lists!B:D,3,FALSE)</f>
        <v>#N/A</v>
      </c>
      <c r="T1503" s="36" t="str">
        <f>IF(F1503&lt;&gt;"",MATCH(R1503,'Maximum minutes'!B:B,0),"")</f>
        <v/>
      </c>
      <c r="U1503" s="36">
        <f ca="1">IF(F1503&lt;&gt;"",COUNTA(OFFSET('Maximum minutes'!$C$1,'Annexe A1 Cours'!T1503,0,1,50)),0)</f>
        <v>0</v>
      </c>
      <c r="V1503" s="37">
        <f ca="1">IFERROR(OFFSET('Maximum minutes'!$C$1,T1503+1,-1+MATCH(G1503,OFFSET('Maximum minutes'!$C$1,T1503-1,0,1,50),0)),0)</f>
        <v>0</v>
      </c>
      <c r="W1503" s="38">
        <f t="shared" ca="1" si="46"/>
        <v>0</v>
      </c>
    </row>
    <row r="1504" spans="1:23" s="36" customFormat="1" ht="18.75">
      <c r="A1504" s="34"/>
      <c r="B1504" s="39"/>
      <c r="C1504" s="39"/>
      <c r="D1504" s="35"/>
      <c r="E1504" s="40"/>
      <c r="F1504" s="39"/>
      <c r="G1504" s="39"/>
      <c r="H1504" s="39"/>
      <c r="I1504" s="34"/>
      <c r="J1504" s="34"/>
      <c r="K1504" s="34"/>
      <c r="L1504" s="34"/>
      <c r="M1504" s="43" t="str">
        <f ca="1">IFERROR(OFFSET('Maximum minutes'!$C$1,T1504,MATCH(IF(G1504&lt;&gt;"",G1504,F1504),OFFSET('Maximum minutes'!$C$1,T1504-1,0,1,U1504+1),0)-1)*IF(OR(ISNUMBER(J1504),J1504="sans examen"),1,0)*IF(W1504&lt;MinDate,1,0),"")</f>
        <v/>
      </c>
      <c r="N1504" s="36">
        <f t="shared" ca="1" si="47"/>
        <v>0</v>
      </c>
      <c r="O1504" s="36" t="e">
        <f ca="1">LEFT(OFFSET(Lists!$Q$2,MATCH(E1504,Lists!$R$3:$R$19,0),0),4)</f>
        <v>#N/A</v>
      </c>
      <c r="P1504" s="36" t="e">
        <f ca="1">MATCH(O1504,Lists!$S$2:$S$640,1)</f>
        <v>#N/A</v>
      </c>
      <c r="Q1504" s="36" t="e">
        <f ca="1">MATCH(LEFT(OFFSET(Lists!$Q$2,MATCH(E1504,Lists!$R$3:$R$19,0)+1,0),4),Lists!$S$3:$S$640,1)</f>
        <v>#N/A</v>
      </c>
      <c r="R1504" s="36" t="e">
        <f ca="1">LEFT(OFFSET(Lists!$S$2,P1504-1+MATCH(F1504,OFFSET(Lists!$T$3,P1504-1,0,Q1504-P1504+1),0),0),6)</f>
        <v>#N/A</v>
      </c>
      <c r="S1504" s="36" t="e">
        <f ca="1">VLOOKUP(R1504,Lists!B:D,3,FALSE)</f>
        <v>#N/A</v>
      </c>
      <c r="T1504" s="36" t="str">
        <f>IF(F1504&lt;&gt;"",MATCH(R1504,'Maximum minutes'!B:B,0),"")</f>
        <v/>
      </c>
      <c r="U1504" s="36">
        <f ca="1">IF(F1504&lt;&gt;"",COUNTA(OFFSET('Maximum minutes'!$C$1,'Annexe A1 Cours'!T1504,0,1,50)),0)</f>
        <v>0</v>
      </c>
      <c r="V1504" s="37">
        <f ca="1">IFERROR(OFFSET('Maximum minutes'!$C$1,T1504+1,-1+MATCH(G1504,OFFSET('Maximum minutes'!$C$1,T1504-1,0,1,50),0)),0)</f>
        <v>0</v>
      </c>
      <c r="W1504" s="38">
        <f t="shared" ca="1" si="46"/>
        <v>0</v>
      </c>
    </row>
    <row r="1505" spans="1:23" s="36" customFormat="1" ht="18.75">
      <c r="A1505" s="34"/>
      <c r="B1505" s="39"/>
      <c r="C1505" s="39"/>
      <c r="D1505" s="35"/>
      <c r="E1505" s="40"/>
      <c r="F1505" s="39"/>
      <c r="G1505" s="39"/>
      <c r="H1505" s="39"/>
      <c r="I1505" s="34"/>
      <c r="J1505" s="34"/>
      <c r="K1505" s="34"/>
      <c r="L1505" s="34"/>
      <c r="M1505" s="43" t="str">
        <f ca="1">IFERROR(OFFSET('Maximum minutes'!$C$1,T1505,MATCH(IF(G1505&lt;&gt;"",G1505,F1505),OFFSET('Maximum minutes'!$C$1,T1505-1,0,1,U1505+1),0)-1)*IF(OR(ISNUMBER(J1505),J1505="sans examen"),1,0)*IF(W1505&lt;MinDate,1,0),"")</f>
        <v/>
      </c>
      <c r="N1505" s="36">
        <f t="shared" ca="1" si="47"/>
        <v>0</v>
      </c>
      <c r="O1505" s="36" t="e">
        <f ca="1">LEFT(OFFSET(Lists!$Q$2,MATCH(E1505,Lists!$R$3:$R$19,0),0),4)</f>
        <v>#N/A</v>
      </c>
      <c r="P1505" s="36" t="e">
        <f ca="1">MATCH(O1505,Lists!$S$2:$S$640,1)</f>
        <v>#N/A</v>
      </c>
      <c r="Q1505" s="36" t="e">
        <f ca="1">MATCH(LEFT(OFFSET(Lists!$Q$2,MATCH(E1505,Lists!$R$3:$R$19,0)+1,0),4),Lists!$S$3:$S$640,1)</f>
        <v>#N/A</v>
      </c>
      <c r="R1505" s="36" t="e">
        <f ca="1">LEFT(OFFSET(Lists!$S$2,P1505-1+MATCH(F1505,OFFSET(Lists!$T$3,P1505-1,0,Q1505-P1505+1),0),0),6)</f>
        <v>#N/A</v>
      </c>
      <c r="S1505" s="36" t="e">
        <f ca="1">VLOOKUP(R1505,Lists!B:D,3,FALSE)</f>
        <v>#N/A</v>
      </c>
      <c r="T1505" s="36" t="str">
        <f>IF(F1505&lt;&gt;"",MATCH(R1505,'Maximum minutes'!B:B,0),"")</f>
        <v/>
      </c>
      <c r="U1505" s="36">
        <f ca="1">IF(F1505&lt;&gt;"",COUNTA(OFFSET('Maximum minutes'!$C$1,'Annexe A1 Cours'!T1505,0,1,50)),0)</f>
        <v>0</v>
      </c>
      <c r="V1505" s="37">
        <f ca="1">IFERROR(OFFSET('Maximum minutes'!$C$1,T1505+1,-1+MATCH(G1505,OFFSET('Maximum minutes'!$C$1,T1505-1,0,1,50),0)),0)</f>
        <v>0</v>
      </c>
      <c r="W1505" s="38">
        <f t="shared" ca="1" si="46"/>
        <v>0</v>
      </c>
    </row>
    <row r="1506" spans="1:23" s="36" customFormat="1" ht="18.75">
      <c r="A1506" s="34"/>
      <c r="B1506" s="39"/>
      <c r="C1506" s="39"/>
      <c r="D1506" s="35"/>
      <c r="E1506" s="40"/>
      <c r="F1506" s="39"/>
      <c r="G1506" s="39"/>
      <c r="H1506" s="39"/>
      <c r="I1506" s="34"/>
      <c r="J1506" s="34"/>
      <c r="K1506" s="34"/>
      <c r="L1506" s="34"/>
      <c r="M1506" s="43" t="str">
        <f ca="1">IFERROR(OFFSET('Maximum minutes'!$C$1,T1506,MATCH(IF(G1506&lt;&gt;"",G1506,F1506),OFFSET('Maximum minutes'!$C$1,T1506-1,0,1,U1506+1),0)-1)*IF(OR(ISNUMBER(J1506),J1506="sans examen"),1,0)*IF(W1506&lt;MinDate,1,0),"")</f>
        <v/>
      </c>
      <c r="N1506" s="36">
        <f t="shared" ca="1" si="47"/>
        <v>0</v>
      </c>
      <c r="O1506" s="36" t="e">
        <f ca="1">LEFT(OFFSET(Lists!$Q$2,MATCH(E1506,Lists!$R$3:$R$19,0),0),4)</f>
        <v>#N/A</v>
      </c>
      <c r="P1506" s="36" t="e">
        <f ca="1">MATCH(O1506,Lists!$S$2:$S$640,1)</f>
        <v>#N/A</v>
      </c>
      <c r="Q1506" s="36" t="e">
        <f ca="1">MATCH(LEFT(OFFSET(Lists!$Q$2,MATCH(E1506,Lists!$R$3:$R$19,0)+1,0),4),Lists!$S$3:$S$640,1)</f>
        <v>#N/A</v>
      </c>
      <c r="R1506" s="36" t="e">
        <f ca="1">LEFT(OFFSET(Lists!$S$2,P1506-1+MATCH(F1506,OFFSET(Lists!$T$3,P1506-1,0,Q1506-P1506+1),0),0),6)</f>
        <v>#N/A</v>
      </c>
      <c r="S1506" s="36" t="e">
        <f ca="1">VLOOKUP(R1506,Lists!B:D,3,FALSE)</f>
        <v>#N/A</v>
      </c>
      <c r="T1506" s="36" t="str">
        <f>IF(F1506&lt;&gt;"",MATCH(R1506,'Maximum minutes'!B:B,0),"")</f>
        <v/>
      </c>
      <c r="U1506" s="36">
        <f ca="1">IF(F1506&lt;&gt;"",COUNTA(OFFSET('Maximum minutes'!$C$1,'Annexe A1 Cours'!T1506,0,1,50)),0)</f>
        <v>0</v>
      </c>
      <c r="V1506" s="37">
        <f ca="1">IFERROR(OFFSET('Maximum minutes'!$C$1,T1506+1,-1+MATCH(G1506,OFFSET('Maximum minutes'!$C$1,T1506-1,0,1,50),0)),0)</f>
        <v>0</v>
      </c>
      <c r="W1506" s="38">
        <f t="shared" ca="1" si="46"/>
        <v>0</v>
      </c>
    </row>
    <row r="1507" spans="1:23" s="36" customFormat="1" ht="18.75">
      <c r="A1507" s="34"/>
      <c r="B1507" s="39"/>
      <c r="C1507" s="39"/>
      <c r="D1507" s="35"/>
      <c r="E1507" s="40"/>
      <c r="F1507" s="39"/>
      <c r="G1507" s="39"/>
      <c r="H1507" s="39"/>
      <c r="I1507" s="34"/>
      <c r="J1507" s="34"/>
      <c r="K1507" s="34"/>
      <c r="L1507" s="34"/>
      <c r="M1507" s="43" t="str">
        <f ca="1">IFERROR(OFFSET('Maximum minutes'!$C$1,T1507,MATCH(IF(G1507&lt;&gt;"",G1507,F1507),OFFSET('Maximum minutes'!$C$1,T1507-1,0,1,U1507+1),0)-1)*IF(OR(ISNUMBER(J1507),J1507="sans examen"),1,0)*IF(W1507&lt;MinDate,1,0),"")</f>
        <v/>
      </c>
      <c r="N1507" s="36">
        <f t="shared" ca="1" si="47"/>
        <v>0</v>
      </c>
      <c r="O1507" s="36" t="e">
        <f ca="1">LEFT(OFFSET(Lists!$Q$2,MATCH(E1507,Lists!$R$3:$R$19,0),0),4)</f>
        <v>#N/A</v>
      </c>
      <c r="P1507" s="36" t="e">
        <f ca="1">MATCH(O1507,Lists!$S$2:$S$640,1)</f>
        <v>#N/A</v>
      </c>
      <c r="Q1507" s="36" t="e">
        <f ca="1">MATCH(LEFT(OFFSET(Lists!$Q$2,MATCH(E1507,Lists!$R$3:$R$19,0)+1,0),4),Lists!$S$3:$S$640,1)</f>
        <v>#N/A</v>
      </c>
      <c r="R1507" s="36" t="e">
        <f ca="1">LEFT(OFFSET(Lists!$S$2,P1507-1+MATCH(F1507,OFFSET(Lists!$T$3,P1507-1,0,Q1507-P1507+1),0),0),6)</f>
        <v>#N/A</v>
      </c>
      <c r="S1507" s="36" t="e">
        <f ca="1">VLOOKUP(R1507,Lists!B:D,3,FALSE)</f>
        <v>#N/A</v>
      </c>
      <c r="T1507" s="36" t="str">
        <f>IF(F1507&lt;&gt;"",MATCH(R1507,'Maximum minutes'!B:B,0),"")</f>
        <v/>
      </c>
      <c r="U1507" s="36">
        <f ca="1">IF(F1507&lt;&gt;"",COUNTA(OFFSET('Maximum minutes'!$C$1,'Annexe A1 Cours'!T1507,0,1,50)),0)</f>
        <v>0</v>
      </c>
      <c r="V1507" s="37">
        <f ca="1">IFERROR(OFFSET('Maximum minutes'!$C$1,T1507+1,-1+MATCH(G1507,OFFSET('Maximum minutes'!$C$1,T1507-1,0,1,50),0)),0)</f>
        <v>0</v>
      </c>
      <c r="W1507" s="38">
        <f t="shared" ca="1" si="46"/>
        <v>0</v>
      </c>
    </row>
    <row r="1508" spans="1:23" s="36" customFormat="1" ht="18.75">
      <c r="A1508" s="34"/>
      <c r="B1508" s="39"/>
      <c r="C1508" s="39"/>
      <c r="D1508" s="35"/>
      <c r="E1508" s="40"/>
      <c r="F1508" s="39"/>
      <c r="G1508" s="39"/>
      <c r="H1508" s="39"/>
      <c r="I1508" s="34"/>
      <c r="J1508" s="34"/>
      <c r="K1508" s="34"/>
      <c r="L1508" s="34"/>
      <c r="M1508" s="43" t="str">
        <f ca="1">IFERROR(OFFSET('Maximum minutes'!$C$1,T1508,MATCH(IF(G1508&lt;&gt;"",G1508,F1508),OFFSET('Maximum minutes'!$C$1,T1508-1,0,1,U1508+1),0)-1)*IF(OR(ISNUMBER(J1508),J1508="sans examen"),1,0)*IF(W1508&lt;MinDate,1,0),"")</f>
        <v/>
      </c>
      <c r="N1508" s="36">
        <f t="shared" ca="1" si="47"/>
        <v>0</v>
      </c>
      <c r="O1508" s="36" t="e">
        <f ca="1">LEFT(OFFSET(Lists!$Q$2,MATCH(E1508,Lists!$R$3:$R$19,0),0),4)</f>
        <v>#N/A</v>
      </c>
      <c r="P1508" s="36" t="e">
        <f ca="1">MATCH(O1508,Lists!$S$2:$S$640,1)</f>
        <v>#N/A</v>
      </c>
      <c r="Q1508" s="36" t="e">
        <f ca="1">MATCH(LEFT(OFFSET(Lists!$Q$2,MATCH(E1508,Lists!$R$3:$R$19,0)+1,0),4),Lists!$S$3:$S$640,1)</f>
        <v>#N/A</v>
      </c>
      <c r="R1508" s="36" t="e">
        <f ca="1">LEFT(OFFSET(Lists!$S$2,P1508-1+MATCH(F1508,OFFSET(Lists!$T$3,P1508-1,0,Q1508-P1508+1),0),0),6)</f>
        <v>#N/A</v>
      </c>
      <c r="S1508" s="36" t="e">
        <f ca="1">VLOOKUP(R1508,Lists!B:D,3,FALSE)</f>
        <v>#N/A</v>
      </c>
      <c r="T1508" s="36" t="str">
        <f>IF(F1508&lt;&gt;"",MATCH(R1508,'Maximum minutes'!B:B,0),"")</f>
        <v/>
      </c>
      <c r="U1508" s="36">
        <f ca="1">IF(F1508&lt;&gt;"",COUNTA(OFFSET('Maximum minutes'!$C$1,'Annexe A1 Cours'!T1508,0,1,50)),0)</f>
        <v>0</v>
      </c>
      <c r="V1508" s="37">
        <f ca="1">IFERROR(OFFSET('Maximum minutes'!$C$1,T1508+1,-1+MATCH(G1508,OFFSET('Maximum minutes'!$C$1,T1508-1,0,1,50),0)),0)</f>
        <v>0</v>
      </c>
      <c r="W1508" s="38">
        <f t="shared" ca="1" si="46"/>
        <v>0</v>
      </c>
    </row>
    <row r="1509" spans="1:23" s="36" customFormat="1" ht="18.75">
      <c r="A1509" s="34"/>
      <c r="B1509" s="39"/>
      <c r="C1509" s="39"/>
      <c r="D1509" s="35"/>
      <c r="E1509" s="40"/>
      <c r="F1509" s="39"/>
      <c r="G1509" s="39"/>
      <c r="H1509" s="39"/>
      <c r="I1509" s="34"/>
      <c r="J1509" s="34"/>
      <c r="K1509" s="34"/>
      <c r="L1509" s="34"/>
      <c r="M1509" s="43" t="str">
        <f ca="1">IFERROR(OFFSET('Maximum minutes'!$C$1,T1509,MATCH(IF(G1509&lt;&gt;"",G1509,F1509),OFFSET('Maximum minutes'!$C$1,T1509-1,0,1,U1509+1),0)-1)*IF(OR(ISNUMBER(J1509),J1509="sans examen"),1,0)*IF(W1509&lt;MinDate,1,0),"")</f>
        <v/>
      </c>
      <c r="N1509" s="36">
        <f t="shared" ca="1" si="47"/>
        <v>0</v>
      </c>
      <c r="O1509" s="36" t="e">
        <f ca="1">LEFT(OFFSET(Lists!$Q$2,MATCH(E1509,Lists!$R$3:$R$19,0),0),4)</f>
        <v>#N/A</v>
      </c>
      <c r="P1509" s="36" t="e">
        <f ca="1">MATCH(O1509,Lists!$S$2:$S$640,1)</f>
        <v>#N/A</v>
      </c>
      <c r="Q1509" s="36" t="e">
        <f ca="1">MATCH(LEFT(OFFSET(Lists!$Q$2,MATCH(E1509,Lists!$R$3:$R$19,0)+1,0),4),Lists!$S$3:$S$640,1)</f>
        <v>#N/A</v>
      </c>
      <c r="R1509" s="36" t="e">
        <f ca="1">LEFT(OFFSET(Lists!$S$2,P1509-1+MATCH(F1509,OFFSET(Lists!$T$3,P1509-1,0,Q1509-P1509+1),0),0),6)</f>
        <v>#N/A</v>
      </c>
      <c r="S1509" s="36" t="e">
        <f ca="1">VLOOKUP(R1509,Lists!B:D,3,FALSE)</f>
        <v>#N/A</v>
      </c>
      <c r="T1509" s="36" t="str">
        <f>IF(F1509&lt;&gt;"",MATCH(R1509,'Maximum minutes'!B:B,0),"")</f>
        <v/>
      </c>
      <c r="U1509" s="36">
        <f ca="1">IF(F1509&lt;&gt;"",COUNTA(OFFSET('Maximum minutes'!$C$1,'Annexe A1 Cours'!T1509,0,1,50)),0)</f>
        <v>0</v>
      </c>
      <c r="V1509" s="37">
        <f ca="1">IFERROR(OFFSET('Maximum minutes'!$C$1,T1509+1,-1+MATCH(G1509,OFFSET('Maximum minutes'!$C$1,T1509-1,0,1,50),0)),0)</f>
        <v>0</v>
      </c>
      <c r="W1509" s="38">
        <f t="shared" ca="1" si="46"/>
        <v>0</v>
      </c>
    </row>
    <row r="1510" spans="1:23" s="36" customFormat="1" ht="18.75">
      <c r="A1510" s="34"/>
      <c r="B1510" s="39"/>
      <c r="C1510" s="39"/>
      <c r="D1510" s="35"/>
      <c r="E1510" s="40"/>
      <c r="F1510" s="39"/>
      <c r="G1510" s="39"/>
      <c r="H1510" s="39"/>
      <c r="I1510" s="34"/>
      <c r="J1510" s="34"/>
      <c r="K1510" s="34"/>
      <c r="L1510" s="34"/>
      <c r="M1510" s="43" t="str">
        <f ca="1">IFERROR(OFFSET('Maximum minutes'!$C$1,T1510,MATCH(IF(G1510&lt;&gt;"",G1510,F1510),OFFSET('Maximum minutes'!$C$1,T1510-1,0,1,U1510+1),0)-1)*IF(OR(ISNUMBER(J1510),J1510="sans examen"),1,0)*IF(W1510&lt;MinDate,1,0),"")</f>
        <v/>
      </c>
      <c r="N1510" s="36">
        <f t="shared" ca="1" si="47"/>
        <v>0</v>
      </c>
      <c r="O1510" s="36" t="e">
        <f ca="1">LEFT(OFFSET(Lists!$Q$2,MATCH(E1510,Lists!$R$3:$R$19,0),0),4)</f>
        <v>#N/A</v>
      </c>
      <c r="P1510" s="36" t="e">
        <f ca="1">MATCH(O1510,Lists!$S$2:$S$640,1)</f>
        <v>#N/A</v>
      </c>
      <c r="Q1510" s="36" t="e">
        <f ca="1">MATCH(LEFT(OFFSET(Lists!$Q$2,MATCH(E1510,Lists!$R$3:$R$19,0)+1,0),4),Lists!$S$3:$S$640,1)</f>
        <v>#N/A</v>
      </c>
      <c r="R1510" s="36" t="e">
        <f ca="1">LEFT(OFFSET(Lists!$S$2,P1510-1+MATCH(F1510,OFFSET(Lists!$T$3,P1510-1,0,Q1510-P1510+1),0),0),6)</f>
        <v>#N/A</v>
      </c>
      <c r="S1510" s="36" t="e">
        <f ca="1">VLOOKUP(R1510,Lists!B:D,3,FALSE)</f>
        <v>#N/A</v>
      </c>
      <c r="T1510" s="36" t="str">
        <f>IF(F1510&lt;&gt;"",MATCH(R1510,'Maximum minutes'!B:B,0),"")</f>
        <v/>
      </c>
      <c r="U1510" s="36">
        <f ca="1">IF(F1510&lt;&gt;"",COUNTA(OFFSET('Maximum minutes'!$C$1,'Annexe A1 Cours'!T1510,0,1,50)),0)</f>
        <v>0</v>
      </c>
      <c r="V1510" s="37">
        <f ca="1">IFERROR(OFFSET('Maximum minutes'!$C$1,T1510+1,-1+MATCH(G1510,OFFSET('Maximum minutes'!$C$1,T1510-1,0,1,50),0)),0)</f>
        <v>0</v>
      </c>
      <c r="W1510" s="38">
        <f t="shared" ca="1" si="46"/>
        <v>0</v>
      </c>
    </row>
    <row r="1511" spans="1:23" s="36" customFormat="1" ht="18.75">
      <c r="A1511" s="34"/>
      <c r="B1511" s="39"/>
      <c r="C1511" s="39"/>
      <c r="D1511" s="35"/>
      <c r="E1511" s="40"/>
      <c r="F1511" s="39"/>
      <c r="G1511" s="39"/>
      <c r="H1511" s="39"/>
      <c r="I1511" s="34"/>
      <c r="J1511" s="34"/>
      <c r="K1511" s="34"/>
      <c r="L1511" s="34"/>
      <c r="M1511" s="43" t="str">
        <f ca="1">IFERROR(OFFSET('Maximum minutes'!$C$1,T1511,MATCH(IF(G1511&lt;&gt;"",G1511,F1511),OFFSET('Maximum minutes'!$C$1,T1511-1,0,1,U1511+1),0)-1)*IF(OR(ISNUMBER(J1511),J1511="sans examen"),1,0)*IF(W1511&lt;MinDate,1,0),"")</f>
        <v/>
      </c>
      <c r="N1511" s="36">
        <f t="shared" ca="1" si="47"/>
        <v>0</v>
      </c>
      <c r="O1511" s="36" t="e">
        <f ca="1">LEFT(OFFSET(Lists!$Q$2,MATCH(E1511,Lists!$R$3:$R$19,0),0),4)</f>
        <v>#N/A</v>
      </c>
      <c r="P1511" s="36" t="e">
        <f ca="1">MATCH(O1511,Lists!$S$2:$S$640,1)</f>
        <v>#N/A</v>
      </c>
      <c r="Q1511" s="36" t="e">
        <f ca="1">MATCH(LEFT(OFFSET(Lists!$Q$2,MATCH(E1511,Lists!$R$3:$R$19,0)+1,0),4),Lists!$S$3:$S$640,1)</f>
        <v>#N/A</v>
      </c>
      <c r="R1511" s="36" t="e">
        <f ca="1">LEFT(OFFSET(Lists!$S$2,P1511-1+MATCH(F1511,OFFSET(Lists!$T$3,P1511-1,0,Q1511-P1511+1),0),0),6)</f>
        <v>#N/A</v>
      </c>
      <c r="S1511" s="36" t="e">
        <f ca="1">VLOOKUP(R1511,Lists!B:D,3,FALSE)</f>
        <v>#N/A</v>
      </c>
      <c r="T1511" s="36" t="str">
        <f>IF(F1511&lt;&gt;"",MATCH(R1511,'Maximum minutes'!B:B,0),"")</f>
        <v/>
      </c>
      <c r="U1511" s="36">
        <f ca="1">IF(F1511&lt;&gt;"",COUNTA(OFFSET('Maximum minutes'!$C$1,'Annexe A1 Cours'!T1511,0,1,50)),0)</f>
        <v>0</v>
      </c>
      <c r="V1511" s="37">
        <f ca="1">IFERROR(OFFSET('Maximum minutes'!$C$1,T1511+1,-1+MATCH(G1511,OFFSET('Maximum minutes'!$C$1,T1511-1,0,1,50),0)),0)</f>
        <v>0</v>
      </c>
      <c r="W1511" s="38">
        <f t="shared" ca="1" si="46"/>
        <v>0</v>
      </c>
    </row>
    <row r="1512" spans="1:23" s="36" customFormat="1" ht="18.75">
      <c r="A1512" s="34"/>
      <c r="B1512" s="39"/>
      <c r="C1512" s="39"/>
      <c r="D1512" s="35"/>
      <c r="E1512" s="40"/>
      <c r="F1512" s="39"/>
      <c r="G1512" s="39"/>
      <c r="H1512" s="39"/>
      <c r="I1512" s="34"/>
      <c r="J1512" s="34"/>
      <c r="K1512" s="34"/>
      <c r="L1512" s="34"/>
      <c r="M1512" s="43" t="str">
        <f ca="1">IFERROR(OFFSET('Maximum minutes'!$C$1,T1512,MATCH(IF(G1512&lt;&gt;"",G1512,F1512),OFFSET('Maximum minutes'!$C$1,T1512-1,0,1,U1512+1),0)-1)*IF(OR(ISNUMBER(J1512),J1512="sans examen"),1,0)*IF(W1512&lt;MinDate,1,0),"")</f>
        <v/>
      </c>
      <c r="N1512" s="36">
        <f t="shared" ca="1" si="47"/>
        <v>0</v>
      </c>
      <c r="O1512" s="36" t="e">
        <f ca="1">LEFT(OFFSET(Lists!$Q$2,MATCH(E1512,Lists!$R$3:$R$19,0),0),4)</f>
        <v>#N/A</v>
      </c>
      <c r="P1512" s="36" t="e">
        <f ca="1">MATCH(O1512,Lists!$S$2:$S$640,1)</f>
        <v>#N/A</v>
      </c>
      <c r="Q1512" s="36" t="e">
        <f ca="1">MATCH(LEFT(OFFSET(Lists!$Q$2,MATCH(E1512,Lists!$R$3:$R$19,0)+1,0),4),Lists!$S$3:$S$640,1)</f>
        <v>#N/A</v>
      </c>
      <c r="R1512" s="36" t="e">
        <f ca="1">LEFT(OFFSET(Lists!$S$2,P1512-1+MATCH(F1512,OFFSET(Lists!$T$3,P1512-1,0,Q1512-P1512+1),0),0),6)</f>
        <v>#N/A</v>
      </c>
      <c r="S1512" s="36" t="e">
        <f ca="1">VLOOKUP(R1512,Lists!B:D,3,FALSE)</f>
        <v>#N/A</v>
      </c>
      <c r="T1512" s="36" t="str">
        <f>IF(F1512&lt;&gt;"",MATCH(R1512,'Maximum minutes'!B:B,0),"")</f>
        <v/>
      </c>
      <c r="U1512" s="36">
        <f ca="1">IF(F1512&lt;&gt;"",COUNTA(OFFSET('Maximum minutes'!$C$1,'Annexe A1 Cours'!T1512,0,1,50)),0)</f>
        <v>0</v>
      </c>
      <c r="V1512" s="37">
        <f ca="1">IFERROR(OFFSET('Maximum minutes'!$C$1,T1512+1,-1+MATCH(G1512,OFFSET('Maximum minutes'!$C$1,T1512-1,0,1,50),0)),0)</f>
        <v>0</v>
      </c>
      <c r="W1512" s="38">
        <f t="shared" ca="1" si="46"/>
        <v>0</v>
      </c>
    </row>
    <row r="1513" spans="1:23" s="36" customFormat="1" ht="18.75">
      <c r="A1513" s="34"/>
      <c r="B1513" s="39"/>
      <c r="C1513" s="39"/>
      <c r="D1513" s="35"/>
      <c r="E1513" s="40"/>
      <c r="F1513" s="39"/>
      <c r="G1513" s="39"/>
      <c r="H1513" s="39"/>
      <c r="I1513" s="34"/>
      <c r="J1513" s="34"/>
      <c r="K1513" s="34"/>
      <c r="L1513" s="34"/>
      <c r="M1513" s="43" t="str">
        <f ca="1">IFERROR(OFFSET('Maximum minutes'!$C$1,T1513,MATCH(IF(G1513&lt;&gt;"",G1513,F1513),OFFSET('Maximum minutes'!$C$1,T1513-1,0,1,U1513+1),0)-1)*IF(OR(ISNUMBER(J1513),J1513="sans examen"),1,0)*IF(W1513&lt;MinDate,1,0),"")</f>
        <v/>
      </c>
      <c r="N1513" s="36">
        <f t="shared" ca="1" si="47"/>
        <v>0</v>
      </c>
      <c r="O1513" s="36" t="e">
        <f ca="1">LEFT(OFFSET(Lists!$Q$2,MATCH(E1513,Lists!$R$3:$R$19,0),0),4)</f>
        <v>#N/A</v>
      </c>
      <c r="P1513" s="36" t="e">
        <f ca="1">MATCH(O1513,Lists!$S$2:$S$640,1)</f>
        <v>#N/A</v>
      </c>
      <c r="Q1513" s="36" t="e">
        <f ca="1">MATCH(LEFT(OFFSET(Lists!$Q$2,MATCH(E1513,Lists!$R$3:$R$19,0)+1,0),4),Lists!$S$3:$S$640,1)</f>
        <v>#N/A</v>
      </c>
      <c r="R1513" s="36" t="e">
        <f ca="1">LEFT(OFFSET(Lists!$S$2,P1513-1+MATCH(F1513,OFFSET(Lists!$T$3,P1513-1,0,Q1513-P1513+1),0),0),6)</f>
        <v>#N/A</v>
      </c>
      <c r="S1513" s="36" t="e">
        <f ca="1">VLOOKUP(R1513,Lists!B:D,3,FALSE)</f>
        <v>#N/A</v>
      </c>
      <c r="T1513" s="36" t="str">
        <f>IF(F1513&lt;&gt;"",MATCH(R1513,'Maximum minutes'!B:B,0),"")</f>
        <v/>
      </c>
      <c r="U1513" s="36">
        <f ca="1">IF(F1513&lt;&gt;"",COUNTA(OFFSET('Maximum minutes'!$C$1,'Annexe A1 Cours'!T1513,0,1,50)),0)</f>
        <v>0</v>
      </c>
      <c r="V1513" s="37">
        <f ca="1">IFERROR(OFFSET('Maximum minutes'!$C$1,T1513+1,-1+MATCH(G1513,OFFSET('Maximum minutes'!$C$1,T1513-1,0,1,50),0)),0)</f>
        <v>0</v>
      </c>
      <c r="W1513" s="38">
        <f t="shared" ca="1" si="46"/>
        <v>0</v>
      </c>
    </row>
    <row r="1514" spans="1:23" s="36" customFormat="1" ht="18.75">
      <c r="A1514" s="34"/>
      <c r="B1514" s="39"/>
      <c r="C1514" s="39"/>
      <c r="D1514" s="35"/>
      <c r="E1514" s="40"/>
      <c r="F1514" s="39"/>
      <c r="G1514" s="39"/>
      <c r="H1514" s="39"/>
      <c r="I1514" s="34"/>
      <c r="J1514" s="34"/>
      <c r="K1514" s="34"/>
      <c r="L1514" s="34"/>
      <c r="M1514" s="43" t="str">
        <f ca="1">IFERROR(OFFSET('Maximum minutes'!$C$1,T1514,MATCH(IF(G1514&lt;&gt;"",G1514,F1514),OFFSET('Maximum minutes'!$C$1,T1514-1,0,1,U1514+1),0)-1)*IF(OR(ISNUMBER(J1514),J1514="sans examen"),1,0)*IF(W1514&lt;MinDate,1,0),"")</f>
        <v/>
      </c>
      <c r="N1514" s="36">
        <f t="shared" ca="1" si="47"/>
        <v>0</v>
      </c>
      <c r="O1514" s="36" t="e">
        <f ca="1">LEFT(OFFSET(Lists!$Q$2,MATCH(E1514,Lists!$R$3:$R$19,0),0),4)</f>
        <v>#N/A</v>
      </c>
      <c r="P1514" s="36" t="e">
        <f ca="1">MATCH(O1514,Lists!$S$2:$S$640,1)</f>
        <v>#N/A</v>
      </c>
      <c r="Q1514" s="36" t="e">
        <f ca="1">MATCH(LEFT(OFFSET(Lists!$Q$2,MATCH(E1514,Lists!$R$3:$R$19,0)+1,0),4),Lists!$S$3:$S$640,1)</f>
        <v>#N/A</v>
      </c>
      <c r="R1514" s="36" t="e">
        <f ca="1">LEFT(OFFSET(Lists!$S$2,P1514-1+MATCH(F1514,OFFSET(Lists!$T$3,P1514-1,0,Q1514-P1514+1),0),0),6)</f>
        <v>#N/A</v>
      </c>
      <c r="S1514" s="36" t="e">
        <f ca="1">VLOOKUP(R1514,Lists!B:D,3,FALSE)</f>
        <v>#N/A</v>
      </c>
      <c r="T1514" s="36" t="str">
        <f>IF(F1514&lt;&gt;"",MATCH(R1514,'Maximum minutes'!B:B,0),"")</f>
        <v/>
      </c>
      <c r="U1514" s="36">
        <f ca="1">IF(F1514&lt;&gt;"",COUNTA(OFFSET('Maximum minutes'!$C$1,'Annexe A1 Cours'!T1514,0,1,50)),0)</f>
        <v>0</v>
      </c>
      <c r="V1514" s="37">
        <f ca="1">IFERROR(OFFSET('Maximum minutes'!$C$1,T1514+1,-1+MATCH(G1514,OFFSET('Maximum minutes'!$C$1,T1514-1,0,1,50),0)),0)</f>
        <v>0</v>
      </c>
      <c r="W1514" s="38">
        <f t="shared" ca="1" si="46"/>
        <v>0</v>
      </c>
    </row>
    <row r="1515" spans="1:23" s="36" customFormat="1" ht="18.75">
      <c r="A1515" s="34"/>
      <c r="B1515" s="39"/>
      <c r="C1515" s="39"/>
      <c r="D1515" s="35"/>
      <c r="E1515" s="40"/>
      <c r="F1515" s="39"/>
      <c r="G1515" s="39"/>
      <c r="H1515" s="39"/>
      <c r="I1515" s="34"/>
      <c r="J1515" s="34"/>
      <c r="K1515" s="34"/>
      <c r="L1515" s="34"/>
      <c r="M1515" s="43" t="str">
        <f ca="1">IFERROR(OFFSET('Maximum minutes'!$C$1,T1515,MATCH(IF(G1515&lt;&gt;"",G1515,F1515),OFFSET('Maximum minutes'!$C$1,T1515-1,0,1,U1515+1),0)-1)*IF(OR(ISNUMBER(J1515),J1515="sans examen"),1,0)*IF(W1515&lt;MinDate,1,0),"")</f>
        <v/>
      </c>
      <c r="N1515" s="36">
        <f t="shared" ca="1" si="47"/>
        <v>0</v>
      </c>
      <c r="O1515" s="36" t="e">
        <f ca="1">LEFT(OFFSET(Lists!$Q$2,MATCH(E1515,Lists!$R$3:$R$19,0),0),4)</f>
        <v>#N/A</v>
      </c>
      <c r="P1515" s="36" t="e">
        <f ca="1">MATCH(O1515,Lists!$S$2:$S$640,1)</f>
        <v>#N/A</v>
      </c>
      <c r="Q1515" s="36" t="e">
        <f ca="1">MATCH(LEFT(OFFSET(Lists!$Q$2,MATCH(E1515,Lists!$R$3:$R$19,0)+1,0),4),Lists!$S$3:$S$640,1)</f>
        <v>#N/A</v>
      </c>
      <c r="R1515" s="36" t="e">
        <f ca="1">LEFT(OFFSET(Lists!$S$2,P1515-1+MATCH(F1515,OFFSET(Lists!$T$3,P1515-1,0,Q1515-P1515+1),0),0),6)</f>
        <v>#N/A</v>
      </c>
      <c r="S1515" s="36" t="e">
        <f ca="1">VLOOKUP(R1515,Lists!B:D,3,FALSE)</f>
        <v>#N/A</v>
      </c>
      <c r="T1515" s="36" t="str">
        <f>IF(F1515&lt;&gt;"",MATCH(R1515,'Maximum minutes'!B:B,0),"")</f>
        <v/>
      </c>
      <c r="U1515" s="36">
        <f ca="1">IF(F1515&lt;&gt;"",COUNTA(OFFSET('Maximum minutes'!$C$1,'Annexe A1 Cours'!T1515,0,1,50)),0)</f>
        <v>0</v>
      </c>
      <c r="V1515" s="37">
        <f ca="1">IFERROR(OFFSET('Maximum minutes'!$C$1,T1515+1,-1+MATCH(G1515,OFFSET('Maximum minutes'!$C$1,T1515-1,0,1,50),0)),0)</f>
        <v>0</v>
      </c>
      <c r="W1515" s="38">
        <f t="shared" ca="1" si="46"/>
        <v>0</v>
      </c>
    </row>
    <row r="1516" spans="1:23" s="36" customFormat="1" ht="18.75">
      <c r="A1516" s="34"/>
      <c r="B1516" s="39"/>
      <c r="C1516" s="39"/>
      <c r="D1516" s="35"/>
      <c r="E1516" s="40"/>
      <c r="F1516" s="39"/>
      <c r="G1516" s="39"/>
      <c r="H1516" s="39"/>
      <c r="I1516" s="34"/>
      <c r="J1516" s="34"/>
      <c r="K1516" s="34"/>
      <c r="L1516" s="34"/>
      <c r="M1516" s="43" t="str">
        <f ca="1">IFERROR(OFFSET('Maximum minutes'!$C$1,T1516,MATCH(IF(G1516&lt;&gt;"",G1516,F1516),OFFSET('Maximum minutes'!$C$1,T1516-1,0,1,U1516+1),0)-1)*IF(OR(ISNUMBER(J1516),J1516="sans examen"),1,0)*IF(W1516&lt;MinDate,1,0),"")</f>
        <v/>
      </c>
      <c r="N1516" s="36">
        <f t="shared" ca="1" si="47"/>
        <v>0</v>
      </c>
      <c r="O1516" s="36" t="e">
        <f ca="1">LEFT(OFFSET(Lists!$Q$2,MATCH(E1516,Lists!$R$3:$R$19,0),0),4)</f>
        <v>#N/A</v>
      </c>
      <c r="P1516" s="36" t="e">
        <f ca="1">MATCH(O1516,Lists!$S$2:$S$640,1)</f>
        <v>#N/A</v>
      </c>
      <c r="Q1516" s="36" t="e">
        <f ca="1">MATCH(LEFT(OFFSET(Lists!$Q$2,MATCH(E1516,Lists!$R$3:$R$19,0)+1,0),4),Lists!$S$3:$S$640,1)</f>
        <v>#N/A</v>
      </c>
      <c r="R1516" s="36" t="e">
        <f ca="1">LEFT(OFFSET(Lists!$S$2,P1516-1+MATCH(F1516,OFFSET(Lists!$T$3,P1516-1,0,Q1516-P1516+1),0),0),6)</f>
        <v>#N/A</v>
      </c>
      <c r="S1516" s="36" t="e">
        <f ca="1">VLOOKUP(R1516,Lists!B:D,3,FALSE)</f>
        <v>#N/A</v>
      </c>
      <c r="T1516" s="36" t="str">
        <f>IF(F1516&lt;&gt;"",MATCH(R1516,'Maximum minutes'!B:B,0),"")</f>
        <v/>
      </c>
      <c r="U1516" s="36">
        <f ca="1">IF(F1516&lt;&gt;"",COUNTA(OFFSET('Maximum minutes'!$C$1,'Annexe A1 Cours'!T1516,0,1,50)),0)</f>
        <v>0</v>
      </c>
      <c r="V1516" s="37">
        <f ca="1">IFERROR(OFFSET('Maximum minutes'!$C$1,T1516+1,-1+MATCH(G1516,OFFSET('Maximum minutes'!$C$1,T1516-1,0,1,50),0)),0)</f>
        <v>0</v>
      </c>
      <c r="W1516" s="38">
        <f t="shared" ca="1" si="46"/>
        <v>0</v>
      </c>
    </row>
    <row r="1517" spans="1:23" s="36" customFormat="1" ht="18.75">
      <c r="A1517" s="34"/>
      <c r="B1517" s="39"/>
      <c r="C1517" s="39"/>
      <c r="D1517" s="35"/>
      <c r="E1517" s="40"/>
      <c r="F1517" s="39"/>
      <c r="G1517" s="39"/>
      <c r="H1517" s="39"/>
      <c r="I1517" s="34"/>
      <c r="J1517" s="34"/>
      <c r="K1517" s="34"/>
      <c r="L1517" s="34"/>
      <c r="M1517" s="43" t="str">
        <f ca="1">IFERROR(OFFSET('Maximum minutes'!$C$1,T1517,MATCH(IF(G1517&lt;&gt;"",G1517,F1517),OFFSET('Maximum minutes'!$C$1,T1517-1,0,1,U1517+1),0)-1)*IF(OR(ISNUMBER(J1517),J1517="sans examen"),1,0)*IF(W1517&lt;MinDate,1,0),"")</f>
        <v/>
      </c>
      <c r="N1517" s="36">
        <f t="shared" ca="1" si="47"/>
        <v>0</v>
      </c>
      <c r="O1517" s="36" t="e">
        <f ca="1">LEFT(OFFSET(Lists!$Q$2,MATCH(E1517,Lists!$R$3:$R$19,0),0),4)</f>
        <v>#N/A</v>
      </c>
      <c r="P1517" s="36" t="e">
        <f ca="1">MATCH(O1517,Lists!$S$2:$S$640,1)</f>
        <v>#N/A</v>
      </c>
      <c r="Q1517" s="36" t="e">
        <f ca="1">MATCH(LEFT(OFFSET(Lists!$Q$2,MATCH(E1517,Lists!$R$3:$R$19,0)+1,0),4),Lists!$S$3:$S$640,1)</f>
        <v>#N/A</v>
      </c>
      <c r="R1517" s="36" t="e">
        <f ca="1">LEFT(OFFSET(Lists!$S$2,P1517-1+MATCH(F1517,OFFSET(Lists!$T$3,P1517-1,0,Q1517-P1517+1),0),0),6)</f>
        <v>#N/A</v>
      </c>
      <c r="S1517" s="36" t="e">
        <f ca="1">VLOOKUP(R1517,Lists!B:D,3,FALSE)</f>
        <v>#N/A</v>
      </c>
      <c r="T1517" s="36" t="str">
        <f>IF(F1517&lt;&gt;"",MATCH(R1517,'Maximum minutes'!B:B,0),"")</f>
        <v/>
      </c>
      <c r="U1517" s="36">
        <f ca="1">IF(F1517&lt;&gt;"",COUNTA(OFFSET('Maximum minutes'!$C$1,'Annexe A1 Cours'!T1517,0,1,50)),0)</f>
        <v>0</v>
      </c>
      <c r="V1517" s="37">
        <f ca="1">IFERROR(OFFSET('Maximum minutes'!$C$1,T1517+1,-1+MATCH(G1517,OFFSET('Maximum minutes'!$C$1,T1517-1,0,1,50),0)),0)</f>
        <v>0</v>
      </c>
      <c r="W1517" s="38">
        <f t="shared" ca="1" si="46"/>
        <v>0</v>
      </c>
    </row>
    <row r="1518" spans="1:23" s="36" customFormat="1" ht="18.75">
      <c r="A1518" s="34"/>
      <c r="B1518" s="39"/>
      <c r="C1518" s="39"/>
      <c r="D1518" s="35"/>
      <c r="E1518" s="40"/>
      <c r="F1518" s="39"/>
      <c r="G1518" s="39"/>
      <c r="H1518" s="39"/>
      <c r="I1518" s="34"/>
      <c r="J1518" s="34"/>
      <c r="K1518" s="34"/>
      <c r="L1518" s="34"/>
      <c r="M1518" s="43" t="str">
        <f ca="1">IFERROR(OFFSET('Maximum minutes'!$C$1,T1518,MATCH(IF(G1518&lt;&gt;"",G1518,F1518),OFFSET('Maximum minutes'!$C$1,T1518-1,0,1,U1518+1),0)-1)*IF(OR(ISNUMBER(J1518),J1518="sans examen"),1,0)*IF(W1518&lt;MinDate,1,0),"")</f>
        <v/>
      </c>
      <c r="N1518" s="36">
        <f t="shared" ca="1" si="47"/>
        <v>0</v>
      </c>
      <c r="O1518" s="36" t="e">
        <f ca="1">LEFT(OFFSET(Lists!$Q$2,MATCH(E1518,Lists!$R$3:$R$19,0),0),4)</f>
        <v>#N/A</v>
      </c>
      <c r="P1518" s="36" t="e">
        <f ca="1">MATCH(O1518,Lists!$S$2:$S$640,1)</f>
        <v>#N/A</v>
      </c>
      <c r="Q1518" s="36" t="e">
        <f ca="1">MATCH(LEFT(OFFSET(Lists!$Q$2,MATCH(E1518,Lists!$R$3:$R$19,0)+1,0),4),Lists!$S$3:$S$640,1)</f>
        <v>#N/A</v>
      </c>
      <c r="R1518" s="36" t="e">
        <f ca="1">LEFT(OFFSET(Lists!$S$2,P1518-1+MATCH(F1518,OFFSET(Lists!$T$3,P1518-1,0,Q1518-P1518+1),0),0),6)</f>
        <v>#N/A</v>
      </c>
      <c r="S1518" s="36" t="e">
        <f ca="1">VLOOKUP(R1518,Lists!B:D,3,FALSE)</f>
        <v>#N/A</v>
      </c>
      <c r="T1518" s="36" t="str">
        <f>IF(F1518&lt;&gt;"",MATCH(R1518,'Maximum minutes'!B:B,0),"")</f>
        <v/>
      </c>
      <c r="U1518" s="36">
        <f ca="1">IF(F1518&lt;&gt;"",COUNTA(OFFSET('Maximum minutes'!$C$1,'Annexe A1 Cours'!T1518,0,1,50)),0)</f>
        <v>0</v>
      </c>
      <c r="V1518" s="37">
        <f ca="1">IFERROR(OFFSET('Maximum minutes'!$C$1,T1518+1,-1+MATCH(G1518,OFFSET('Maximum minutes'!$C$1,T1518-1,0,1,50),0)),0)</f>
        <v>0</v>
      </c>
      <c r="W1518" s="38">
        <f t="shared" ca="1" si="46"/>
        <v>0</v>
      </c>
    </row>
    <row r="1519" spans="1:23" s="36" customFormat="1" ht="18.75">
      <c r="A1519" s="34"/>
      <c r="B1519" s="39"/>
      <c r="C1519" s="39"/>
      <c r="D1519" s="35"/>
      <c r="E1519" s="40"/>
      <c r="F1519" s="39"/>
      <c r="G1519" s="39"/>
      <c r="H1519" s="39"/>
      <c r="I1519" s="34"/>
      <c r="J1519" s="34"/>
      <c r="K1519" s="34"/>
      <c r="L1519" s="34"/>
      <c r="M1519" s="43" t="str">
        <f ca="1">IFERROR(OFFSET('Maximum minutes'!$C$1,T1519,MATCH(IF(G1519&lt;&gt;"",G1519,F1519),OFFSET('Maximum minutes'!$C$1,T1519-1,0,1,U1519+1),0)-1)*IF(OR(ISNUMBER(J1519),J1519="sans examen"),1,0)*IF(W1519&lt;MinDate,1,0),"")</f>
        <v/>
      </c>
      <c r="N1519" s="36">
        <f t="shared" ca="1" si="47"/>
        <v>0</v>
      </c>
      <c r="O1519" s="36" t="e">
        <f ca="1">LEFT(OFFSET(Lists!$Q$2,MATCH(E1519,Lists!$R$3:$R$19,0),0),4)</f>
        <v>#N/A</v>
      </c>
      <c r="P1519" s="36" t="e">
        <f ca="1">MATCH(O1519,Lists!$S$2:$S$640,1)</f>
        <v>#N/A</v>
      </c>
      <c r="Q1519" s="36" t="e">
        <f ca="1">MATCH(LEFT(OFFSET(Lists!$Q$2,MATCH(E1519,Lists!$R$3:$R$19,0)+1,0),4),Lists!$S$3:$S$640,1)</f>
        <v>#N/A</v>
      </c>
      <c r="R1519" s="36" t="e">
        <f ca="1">LEFT(OFFSET(Lists!$S$2,P1519-1+MATCH(F1519,OFFSET(Lists!$T$3,P1519-1,0,Q1519-P1519+1),0),0),6)</f>
        <v>#N/A</v>
      </c>
      <c r="S1519" s="36" t="e">
        <f ca="1">VLOOKUP(R1519,Lists!B:D,3,FALSE)</f>
        <v>#N/A</v>
      </c>
      <c r="T1519" s="36" t="str">
        <f>IF(F1519&lt;&gt;"",MATCH(R1519,'Maximum minutes'!B:B,0),"")</f>
        <v/>
      </c>
      <c r="U1519" s="36">
        <f ca="1">IF(F1519&lt;&gt;"",COUNTA(OFFSET('Maximum minutes'!$C$1,'Annexe A1 Cours'!T1519,0,1,50)),0)</f>
        <v>0</v>
      </c>
      <c r="V1519" s="37">
        <f ca="1">IFERROR(OFFSET('Maximum minutes'!$C$1,T1519+1,-1+MATCH(G1519,OFFSET('Maximum minutes'!$C$1,T1519-1,0,1,50),0)),0)</f>
        <v>0</v>
      </c>
      <c r="W1519" s="38">
        <f t="shared" ca="1" si="46"/>
        <v>0</v>
      </c>
    </row>
    <row r="1520" spans="1:23" s="36" customFormat="1" ht="18.75">
      <c r="A1520" s="34"/>
      <c r="B1520" s="39"/>
      <c r="C1520" s="39"/>
      <c r="D1520" s="35"/>
      <c r="E1520" s="40"/>
      <c r="F1520" s="39"/>
      <c r="G1520" s="39"/>
      <c r="H1520" s="39"/>
      <c r="I1520" s="34"/>
      <c r="J1520" s="34"/>
      <c r="K1520" s="34"/>
      <c r="L1520" s="34"/>
      <c r="M1520" s="43" t="str">
        <f ca="1">IFERROR(OFFSET('Maximum minutes'!$C$1,T1520,MATCH(IF(G1520&lt;&gt;"",G1520,F1520),OFFSET('Maximum minutes'!$C$1,T1520-1,0,1,U1520+1),0)-1)*IF(OR(ISNUMBER(J1520),J1520="sans examen"),1,0)*IF(W1520&lt;MinDate,1,0),"")</f>
        <v/>
      </c>
      <c r="N1520" s="36">
        <f t="shared" ca="1" si="47"/>
        <v>0</v>
      </c>
      <c r="O1520" s="36" t="e">
        <f ca="1">LEFT(OFFSET(Lists!$Q$2,MATCH(E1520,Lists!$R$3:$R$19,0),0),4)</f>
        <v>#N/A</v>
      </c>
      <c r="P1520" s="36" t="e">
        <f ca="1">MATCH(O1520,Lists!$S$2:$S$640,1)</f>
        <v>#N/A</v>
      </c>
      <c r="Q1520" s="36" t="e">
        <f ca="1">MATCH(LEFT(OFFSET(Lists!$Q$2,MATCH(E1520,Lists!$R$3:$R$19,0)+1,0),4),Lists!$S$3:$S$640,1)</f>
        <v>#N/A</v>
      </c>
      <c r="R1520" s="36" t="e">
        <f ca="1">LEFT(OFFSET(Lists!$S$2,P1520-1+MATCH(F1520,OFFSET(Lists!$T$3,P1520-1,0,Q1520-P1520+1),0),0),6)</f>
        <v>#N/A</v>
      </c>
      <c r="S1520" s="36" t="e">
        <f ca="1">VLOOKUP(R1520,Lists!B:D,3,FALSE)</f>
        <v>#N/A</v>
      </c>
      <c r="T1520" s="36" t="str">
        <f>IF(F1520&lt;&gt;"",MATCH(R1520,'Maximum minutes'!B:B,0),"")</f>
        <v/>
      </c>
      <c r="U1520" s="36">
        <f ca="1">IF(F1520&lt;&gt;"",COUNTA(OFFSET('Maximum minutes'!$C$1,'Annexe A1 Cours'!T1520,0,1,50)),0)</f>
        <v>0</v>
      </c>
      <c r="V1520" s="37">
        <f ca="1">IFERROR(OFFSET('Maximum minutes'!$C$1,T1520+1,-1+MATCH(G1520,OFFSET('Maximum minutes'!$C$1,T1520-1,0,1,50),0)),0)</f>
        <v>0</v>
      </c>
      <c r="W1520" s="38">
        <f t="shared" ca="1" si="46"/>
        <v>0</v>
      </c>
    </row>
    <row r="1521" spans="1:23" s="36" customFormat="1" ht="18.75">
      <c r="A1521" s="34"/>
      <c r="B1521" s="39"/>
      <c r="C1521" s="39"/>
      <c r="D1521" s="35"/>
      <c r="E1521" s="40"/>
      <c r="F1521" s="39"/>
      <c r="G1521" s="39"/>
      <c r="H1521" s="39"/>
      <c r="I1521" s="34"/>
      <c r="J1521" s="34"/>
      <c r="K1521" s="34"/>
      <c r="L1521" s="34"/>
      <c r="M1521" s="43" t="str">
        <f ca="1">IFERROR(OFFSET('Maximum minutes'!$C$1,T1521,MATCH(IF(G1521&lt;&gt;"",G1521,F1521),OFFSET('Maximum minutes'!$C$1,T1521-1,0,1,U1521+1),0)-1)*IF(OR(ISNUMBER(J1521),J1521="sans examen"),1,0)*IF(W1521&lt;MinDate,1,0),"")</f>
        <v/>
      </c>
      <c r="N1521" s="36">
        <f t="shared" ca="1" si="47"/>
        <v>0</v>
      </c>
      <c r="O1521" s="36" t="e">
        <f ca="1">LEFT(OFFSET(Lists!$Q$2,MATCH(E1521,Lists!$R$3:$R$19,0),0),4)</f>
        <v>#N/A</v>
      </c>
      <c r="P1521" s="36" t="e">
        <f ca="1">MATCH(O1521,Lists!$S$2:$S$640,1)</f>
        <v>#N/A</v>
      </c>
      <c r="Q1521" s="36" t="e">
        <f ca="1">MATCH(LEFT(OFFSET(Lists!$Q$2,MATCH(E1521,Lists!$R$3:$R$19,0)+1,0),4),Lists!$S$3:$S$640,1)</f>
        <v>#N/A</v>
      </c>
      <c r="R1521" s="36" t="e">
        <f ca="1">LEFT(OFFSET(Lists!$S$2,P1521-1+MATCH(F1521,OFFSET(Lists!$T$3,P1521-1,0,Q1521-P1521+1),0),0),6)</f>
        <v>#N/A</v>
      </c>
      <c r="S1521" s="36" t="e">
        <f ca="1">VLOOKUP(R1521,Lists!B:D,3,FALSE)</f>
        <v>#N/A</v>
      </c>
      <c r="T1521" s="36" t="str">
        <f>IF(F1521&lt;&gt;"",MATCH(R1521,'Maximum minutes'!B:B,0),"")</f>
        <v/>
      </c>
      <c r="U1521" s="36">
        <f ca="1">IF(F1521&lt;&gt;"",COUNTA(OFFSET('Maximum minutes'!$C$1,'Annexe A1 Cours'!T1521,0,1,50)),0)</f>
        <v>0</v>
      </c>
      <c r="V1521" s="37">
        <f ca="1">IFERROR(OFFSET('Maximum minutes'!$C$1,T1521+1,-1+MATCH(G1521,OFFSET('Maximum minutes'!$C$1,T1521-1,0,1,50),0)),0)</f>
        <v>0</v>
      </c>
      <c r="W1521" s="38">
        <f t="shared" ca="1" si="46"/>
        <v>0</v>
      </c>
    </row>
    <row r="1522" spans="1:23" s="36" customFormat="1" ht="18.75">
      <c r="A1522" s="34"/>
      <c r="B1522" s="39"/>
      <c r="C1522" s="39"/>
      <c r="D1522" s="35"/>
      <c r="E1522" s="40"/>
      <c r="F1522" s="39"/>
      <c r="G1522" s="39"/>
      <c r="H1522" s="39"/>
      <c r="I1522" s="34"/>
      <c r="J1522" s="34"/>
      <c r="K1522" s="34"/>
      <c r="L1522" s="34"/>
      <c r="M1522" s="43" t="str">
        <f ca="1">IFERROR(OFFSET('Maximum minutes'!$C$1,T1522,MATCH(IF(G1522&lt;&gt;"",G1522,F1522),OFFSET('Maximum minutes'!$C$1,T1522-1,0,1,U1522+1),0)-1)*IF(OR(ISNUMBER(J1522),J1522="sans examen"),1,0)*IF(W1522&lt;MinDate,1,0),"")</f>
        <v/>
      </c>
      <c r="N1522" s="36">
        <f t="shared" ca="1" si="47"/>
        <v>0</v>
      </c>
      <c r="O1522" s="36" t="e">
        <f ca="1">LEFT(OFFSET(Lists!$Q$2,MATCH(E1522,Lists!$R$3:$R$19,0),0),4)</f>
        <v>#N/A</v>
      </c>
      <c r="P1522" s="36" t="e">
        <f ca="1">MATCH(O1522,Lists!$S$2:$S$640,1)</f>
        <v>#N/A</v>
      </c>
      <c r="Q1522" s="36" t="e">
        <f ca="1">MATCH(LEFT(OFFSET(Lists!$Q$2,MATCH(E1522,Lists!$R$3:$R$19,0)+1,0),4),Lists!$S$3:$S$640,1)</f>
        <v>#N/A</v>
      </c>
      <c r="R1522" s="36" t="e">
        <f ca="1">LEFT(OFFSET(Lists!$S$2,P1522-1+MATCH(F1522,OFFSET(Lists!$T$3,P1522-1,0,Q1522-P1522+1),0),0),6)</f>
        <v>#N/A</v>
      </c>
      <c r="S1522" s="36" t="e">
        <f ca="1">VLOOKUP(R1522,Lists!B:D,3,FALSE)</f>
        <v>#N/A</v>
      </c>
      <c r="T1522" s="36" t="str">
        <f>IF(F1522&lt;&gt;"",MATCH(R1522,'Maximum minutes'!B:B,0),"")</f>
        <v/>
      </c>
      <c r="U1522" s="36">
        <f ca="1">IF(F1522&lt;&gt;"",COUNTA(OFFSET('Maximum minutes'!$C$1,'Annexe A1 Cours'!T1522,0,1,50)),0)</f>
        <v>0</v>
      </c>
      <c r="V1522" s="37">
        <f ca="1">IFERROR(OFFSET('Maximum minutes'!$C$1,T1522+1,-1+MATCH(G1522,OFFSET('Maximum minutes'!$C$1,T1522-1,0,1,50),0)),0)</f>
        <v>0</v>
      </c>
      <c r="W1522" s="38">
        <f t="shared" ca="1" si="46"/>
        <v>0</v>
      </c>
    </row>
    <row r="1523" spans="1:23" s="36" customFormat="1" ht="18.75">
      <c r="A1523" s="34"/>
      <c r="B1523" s="39"/>
      <c r="C1523" s="39"/>
      <c r="D1523" s="35"/>
      <c r="E1523" s="40"/>
      <c r="F1523" s="39"/>
      <c r="G1523" s="39"/>
      <c r="H1523" s="39"/>
      <c r="I1523" s="34"/>
      <c r="J1523" s="34"/>
      <c r="K1523" s="34"/>
      <c r="L1523" s="34"/>
      <c r="M1523" s="43" t="str">
        <f ca="1">IFERROR(OFFSET('Maximum minutes'!$C$1,T1523,MATCH(IF(G1523&lt;&gt;"",G1523,F1523),OFFSET('Maximum minutes'!$C$1,T1523-1,0,1,U1523+1),0)-1)*IF(OR(ISNUMBER(J1523),J1523="sans examen"),1,0)*IF(W1523&lt;MinDate,1,0),"")</f>
        <v/>
      </c>
      <c r="N1523" s="36">
        <f t="shared" ca="1" si="47"/>
        <v>0</v>
      </c>
      <c r="O1523" s="36" t="e">
        <f ca="1">LEFT(OFFSET(Lists!$Q$2,MATCH(E1523,Lists!$R$3:$R$19,0),0),4)</f>
        <v>#N/A</v>
      </c>
      <c r="P1523" s="36" t="e">
        <f ca="1">MATCH(O1523,Lists!$S$2:$S$640,1)</f>
        <v>#N/A</v>
      </c>
      <c r="Q1523" s="36" t="e">
        <f ca="1">MATCH(LEFT(OFFSET(Lists!$Q$2,MATCH(E1523,Lists!$R$3:$R$19,0)+1,0),4),Lists!$S$3:$S$640,1)</f>
        <v>#N/A</v>
      </c>
      <c r="R1523" s="36" t="e">
        <f ca="1">LEFT(OFFSET(Lists!$S$2,P1523-1+MATCH(F1523,OFFSET(Lists!$T$3,P1523-1,0,Q1523-P1523+1),0),0),6)</f>
        <v>#N/A</v>
      </c>
      <c r="S1523" s="36" t="e">
        <f ca="1">VLOOKUP(R1523,Lists!B:D,3,FALSE)</f>
        <v>#N/A</v>
      </c>
      <c r="T1523" s="36" t="str">
        <f>IF(F1523&lt;&gt;"",MATCH(R1523,'Maximum minutes'!B:B,0),"")</f>
        <v/>
      </c>
      <c r="U1523" s="36">
        <f ca="1">IF(F1523&lt;&gt;"",COUNTA(OFFSET('Maximum minutes'!$C$1,'Annexe A1 Cours'!T1523,0,1,50)),0)</f>
        <v>0</v>
      </c>
      <c r="V1523" s="37">
        <f ca="1">IFERROR(OFFSET('Maximum minutes'!$C$1,T1523+1,-1+MATCH(G1523,OFFSET('Maximum minutes'!$C$1,T1523-1,0,1,50),0)),0)</f>
        <v>0</v>
      </c>
      <c r="W1523" s="38">
        <f t="shared" ca="1" si="46"/>
        <v>0</v>
      </c>
    </row>
    <row r="1524" spans="1:23" s="36" customFormat="1" ht="18.75">
      <c r="A1524" s="34"/>
      <c r="B1524" s="39"/>
      <c r="C1524" s="39"/>
      <c r="D1524" s="35"/>
      <c r="E1524" s="40"/>
      <c r="F1524" s="39"/>
      <c r="G1524" s="39"/>
      <c r="H1524" s="39"/>
      <c r="I1524" s="34"/>
      <c r="J1524" s="34"/>
      <c r="K1524" s="34"/>
      <c r="L1524" s="34"/>
      <c r="M1524" s="43" t="str">
        <f ca="1">IFERROR(OFFSET('Maximum minutes'!$C$1,T1524,MATCH(IF(G1524&lt;&gt;"",G1524,F1524),OFFSET('Maximum minutes'!$C$1,T1524-1,0,1,U1524+1),0)-1)*IF(OR(ISNUMBER(J1524),J1524="sans examen"),1,0)*IF(W1524&lt;MinDate,1,0),"")</f>
        <v/>
      </c>
      <c r="N1524" s="36">
        <f t="shared" ca="1" si="47"/>
        <v>0</v>
      </c>
      <c r="O1524" s="36" t="e">
        <f ca="1">LEFT(OFFSET(Lists!$Q$2,MATCH(E1524,Lists!$R$3:$R$19,0),0),4)</f>
        <v>#N/A</v>
      </c>
      <c r="P1524" s="36" t="e">
        <f ca="1">MATCH(O1524,Lists!$S$2:$S$640,1)</f>
        <v>#N/A</v>
      </c>
      <c r="Q1524" s="36" t="e">
        <f ca="1">MATCH(LEFT(OFFSET(Lists!$Q$2,MATCH(E1524,Lists!$R$3:$R$19,0)+1,0),4),Lists!$S$3:$S$640,1)</f>
        <v>#N/A</v>
      </c>
      <c r="R1524" s="36" t="e">
        <f ca="1">LEFT(OFFSET(Lists!$S$2,P1524-1+MATCH(F1524,OFFSET(Lists!$T$3,P1524-1,0,Q1524-P1524+1),0),0),6)</f>
        <v>#N/A</v>
      </c>
      <c r="S1524" s="36" t="e">
        <f ca="1">VLOOKUP(R1524,Lists!B:D,3,FALSE)</f>
        <v>#N/A</v>
      </c>
      <c r="T1524" s="36" t="str">
        <f>IF(F1524&lt;&gt;"",MATCH(R1524,'Maximum minutes'!B:B,0),"")</f>
        <v/>
      </c>
      <c r="U1524" s="36">
        <f ca="1">IF(F1524&lt;&gt;"",COUNTA(OFFSET('Maximum minutes'!$C$1,'Annexe A1 Cours'!T1524,0,1,50)),0)</f>
        <v>0</v>
      </c>
      <c r="V1524" s="37">
        <f ca="1">IFERROR(OFFSET('Maximum minutes'!$C$1,T1524+1,-1+MATCH(G1524,OFFSET('Maximum minutes'!$C$1,T1524-1,0,1,50),0)),0)</f>
        <v>0</v>
      </c>
      <c r="W1524" s="38">
        <f t="shared" ca="1" si="46"/>
        <v>0</v>
      </c>
    </row>
    <row r="1525" spans="1:23" s="36" customFormat="1" ht="18.75">
      <c r="A1525" s="34"/>
      <c r="B1525" s="39"/>
      <c r="C1525" s="39"/>
      <c r="D1525" s="35"/>
      <c r="E1525" s="40"/>
      <c r="F1525" s="39"/>
      <c r="G1525" s="39"/>
      <c r="H1525" s="39"/>
      <c r="I1525" s="34"/>
      <c r="J1525" s="34"/>
      <c r="K1525" s="34"/>
      <c r="L1525" s="34"/>
      <c r="M1525" s="43" t="str">
        <f ca="1">IFERROR(OFFSET('Maximum minutes'!$C$1,T1525,MATCH(IF(G1525&lt;&gt;"",G1525,F1525),OFFSET('Maximum minutes'!$C$1,T1525-1,0,1,U1525+1),0)-1)*IF(OR(ISNUMBER(J1525),J1525="sans examen"),1,0)*IF(W1525&lt;MinDate,1,0),"")</f>
        <v/>
      </c>
      <c r="N1525" s="36">
        <f t="shared" ca="1" si="47"/>
        <v>0</v>
      </c>
      <c r="O1525" s="36" t="e">
        <f ca="1">LEFT(OFFSET(Lists!$Q$2,MATCH(E1525,Lists!$R$3:$R$19,0),0),4)</f>
        <v>#N/A</v>
      </c>
      <c r="P1525" s="36" t="e">
        <f ca="1">MATCH(O1525,Lists!$S$2:$S$640,1)</f>
        <v>#N/A</v>
      </c>
      <c r="Q1525" s="36" t="e">
        <f ca="1">MATCH(LEFT(OFFSET(Lists!$Q$2,MATCH(E1525,Lists!$R$3:$R$19,0)+1,0),4),Lists!$S$3:$S$640,1)</f>
        <v>#N/A</v>
      </c>
      <c r="R1525" s="36" t="e">
        <f ca="1">LEFT(OFFSET(Lists!$S$2,P1525-1+MATCH(F1525,OFFSET(Lists!$T$3,P1525-1,0,Q1525-P1525+1),0),0),6)</f>
        <v>#N/A</v>
      </c>
      <c r="S1525" s="36" t="e">
        <f ca="1">VLOOKUP(R1525,Lists!B:D,3,FALSE)</f>
        <v>#N/A</v>
      </c>
      <c r="T1525" s="36" t="str">
        <f>IF(F1525&lt;&gt;"",MATCH(R1525,'Maximum minutes'!B:B,0),"")</f>
        <v/>
      </c>
      <c r="U1525" s="36">
        <f ca="1">IF(F1525&lt;&gt;"",COUNTA(OFFSET('Maximum minutes'!$C$1,'Annexe A1 Cours'!T1525,0,1,50)),0)</f>
        <v>0</v>
      </c>
      <c r="V1525" s="37">
        <f ca="1">IFERROR(OFFSET('Maximum minutes'!$C$1,T1525+1,-1+MATCH(G1525,OFFSET('Maximum minutes'!$C$1,T1525-1,0,1,50),0)),0)</f>
        <v>0</v>
      </c>
      <c r="W1525" s="38">
        <f t="shared" ca="1" si="46"/>
        <v>0</v>
      </c>
    </row>
    <row r="1526" spans="1:23" s="36" customFormat="1" ht="18.75">
      <c r="A1526" s="34"/>
      <c r="B1526" s="39"/>
      <c r="C1526" s="39"/>
      <c r="D1526" s="35"/>
      <c r="E1526" s="40"/>
      <c r="F1526" s="39"/>
      <c r="G1526" s="39"/>
      <c r="H1526" s="39"/>
      <c r="I1526" s="34"/>
      <c r="J1526" s="34"/>
      <c r="K1526" s="34"/>
      <c r="L1526" s="34"/>
      <c r="M1526" s="43" t="str">
        <f ca="1">IFERROR(OFFSET('Maximum minutes'!$C$1,T1526,MATCH(IF(G1526&lt;&gt;"",G1526,F1526),OFFSET('Maximum minutes'!$C$1,T1526-1,0,1,U1526+1),0)-1)*IF(OR(ISNUMBER(J1526),J1526="sans examen"),1,0)*IF(W1526&lt;MinDate,1,0),"")</f>
        <v/>
      </c>
      <c r="N1526" s="36">
        <f t="shared" ca="1" si="47"/>
        <v>0</v>
      </c>
      <c r="O1526" s="36" t="e">
        <f ca="1">LEFT(OFFSET(Lists!$Q$2,MATCH(E1526,Lists!$R$3:$R$19,0),0),4)</f>
        <v>#N/A</v>
      </c>
      <c r="P1526" s="36" t="e">
        <f ca="1">MATCH(O1526,Lists!$S$2:$S$640,1)</f>
        <v>#N/A</v>
      </c>
      <c r="Q1526" s="36" t="e">
        <f ca="1">MATCH(LEFT(OFFSET(Lists!$Q$2,MATCH(E1526,Lists!$R$3:$R$19,0)+1,0),4),Lists!$S$3:$S$640,1)</f>
        <v>#N/A</v>
      </c>
      <c r="R1526" s="36" t="e">
        <f ca="1">LEFT(OFFSET(Lists!$S$2,P1526-1+MATCH(F1526,OFFSET(Lists!$T$3,P1526-1,0,Q1526-P1526+1),0),0),6)</f>
        <v>#N/A</v>
      </c>
      <c r="S1526" s="36" t="e">
        <f ca="1">VLOOKUP(R1526,Lists!B:D,3,FALSE)</f>
        <v>#N/A</v>
      </c>
      <c r="T1526" s="36" t="str">
        <f>IF(F1526&lt;&gt;"",MATCH(R1526,'Maximum minutes'!B:B,0),"")</f>
        <v/>
      </c>
      <c r="U1526" s="36">
        <f ca="1">IF(F1526&lt;&gt;"",COUNTA(OFFSET('Maximum minutes'!$C$1,'Annexe A1 Cours'!T1526,0,1,50)),0)</f>
        <v>0</v>
      </c>
      <c r="V1526" s="37">
        <f ca="1">IFERROR(OFFSET('Maximum minutes'!$C$1,T1526+1,-1+MATCH(G1526,OFFSET('Maximum minutes'!$C$1,T1526-1,0,1,50),0)),0)</f>
        <v>0</v>
      </c>
      <c r="W1526" s="38">
        <f t="shared" ca="1" si="46"/>
        <v>0</v>
      </c>
    </row>
    <row r="1527" spans="1:23" s="36" customFormat="1" ht="18.75">
      <c r="A1527" s="34"/>
      <c r="B1527" s="39"/>
      <c r="C1527" s="39"/>
      <c r="D1527" s="35"/>
      <c r="E1527" s="40"/>
      <c r="F1527" s="39"/>
      <c r="G1527" s="39"/>
      <c r="H1527" s="39"/>
      <c r="I1527" s="34"/>
      <c r="J1527" s="34"/>
      <c r="K1527" s="34"/>
      <c r="L1527" s="34"/>
      <c r="M1527" s="43" t="str">
        <f ca="1">IFERROR(OFFSET('Maximum minutes'!$C$1,T1527,MATCH(IF(G1527&lt;&gt;"",G1527,F1527),OFFSET('Maximum minutes'!$C$1,T1527-1,0,1,U1527+1),0)-1)*IF(OR(ISNUMBER(J1527),J1527="sans examen"),1,0)*IF(W1527&lt;MinDate,1,0),"")</f>
        <v/>
      </c>
      <c r="N1527" s="36">
        <f t="shared" ca="1" si="47"/>
        <v>0</v>
      </c>
      <c r="O1527" s="36" t="e">
        <f ca="1">LEFT(OFFSET(Lists!$Q$2,MATCH(E1527,Lists!$R$3:$R$19,0),0),4)</f>
        <v>#N/A</v>
      </c>
      <c r="P1527" s="36" t="e">
        <f ca="1">MATCH(O1527,Lists!$S$2:$S$640,1)</f>
        <v>#N/A</v>
      </c>
      <c r="Q1527" s="36" t="e">
        <f ca="1">MATCH(LEFT(OFFSET(Lists!$Q$2,MATCH(E1527,Lists!$R$3:$R$19,0)+1,0),4),Lists!$S$3:$S$640,1)</f>
        <v>#N/A</v>
      </c>
      <c r="R1527" s="36" t="e">
        <f ca="1">LEFT(OFFSET(Lists!$S$2,P1527-1+MATCH(F1527,OFFSET(Lists!$T$3,P1527-1,0,Q1527-P1527+1),0),0),6)</f>
        <v>#N/A</v>
      </c>
      <c r="S1527" s="36" t="e">
        <f ca="1">VLOOKUP(R1527,Lists!B:D,3,FALSE)</f>
        <v>#N/A</v>
      </c>
      <c r="T1527" s="36" t="str">
        <f>IF(F1527&lt;&gt;"",MATCH(R1527,'Maximum minutes'!B:B,0),"")</f>
        <v/>
      </c>
      <c r="U1527" s="36">
        <f ca="1">IF(F1527&lt;&gt;"",COUNTA(OFFSET('Maximum minutes'!$C$1,'Annexe A1 Cours'!T1527,0,1,50)),0)</f>
        <v>0</v>
      </c>
      <c r="V1527" s="37">
        <f ca="1">IFERROR(OFFSET('Maximum minutes'!$C$1,T1527+1,-1+MATCH(G1527,OFFSET('Maximum minutes'!$C$1,T1527-1,0,1,50),0)),0)</f>
        <v>0</v>
      </c>
      <c r="W1527" s="38">
        <f t="shared" ca="1" si="46"/>
        <v>0</v>
      </c>
    </row>
    <row r="1528" spans="1:23" s="36" customFormat="1" ht="18.75">
      <c r="A1528" s="34"/>
      <c r="B1528" s="39"/>
      <c r="C1528" s="39"/>
      <c r="D1528" s="35"/>
      <c r="E1528" s="40"/>
      <c r="F1528" s="39"/>
      <c r="G1528" s="39"/>
      <c r="H1528" s="39"/>
      <c r="I1528" s="34"/>
      <c r="J1528" s="34"/>
      <c r="K1528" s="34"/>
      <c r="L1528" s="34"/>
      <c r="M1528" s="43" t="str">
        <f ca="1">IFERROR(OFFSET('Maximum minutes'!$C$1,T1528,MATCH(IF(G1528&lt;&gt;"",G1528,F1528),OFFSET('Maximum minutes'!$C$1,T1528-1,0,1,U1528+1),0)-1)*IF(OR(ISNUMBER(J1528),J1528="sans examen"),1,0)*IF(W1528&lt;MinDate,1,0),"")</f>
        <v/>
      </c>
      <c r="N1528" s="36">
        <f t="shared" ca="1" si="47"/>
        <v>0</v>
      </c>
      <c r="O1528" s="36" t="e">
        <f ca="1">LEFT(OFFSET(Lists!$Q$2,MATCH(E1528,Lists!$R$3:$R$19,0),0),4)</f>
        <v>#N/A</v>
      </c>
      <c r="P1528" s="36" t="e">
        <f ca="1">MATCH(O1528,Lists!$S$2:$S$640,1)</f>
        <v>#N/A</v>
      </c>
      <c r="Q1528" s="36" t="e">
        <f ca="1">MATCH(LEFT(OFFSET(Lists!$Q$2,MATCH(E1528,Lists!$R$3:$R$19,0)+1,0),4),Lists!$S$3:$S$640,1)</f>
        <v>#N/A</v>
      </c>
      <c r="R1528" s="36" t="e">
        <f ca="1">LEFT(OFFSET(Lists!$S$2,P1528-1+MATCH(F1528,OFFSET(Lists!$T$3,P1528-1,0,Q1528-P1528+1),0),0),6)</f>
        <v>#N/A</v>
      </c>
      <c r="S1528" s="36" t="e">
        <f ca="1">VLOOKUP(R1528,Lists!B:D,3,FALSE)</f>
        <v>#N/A</v>
      </c>
      <c r="T1528" s="36" t="str">
        <f>IF(F1528&lt;&gt;"",MATCH(R1528,'Maximum minutes'!B:B,0),"")</f>
        <v/>
      </c>
      <c r="U1528" s="36">
        <f ca="1">IF(F1528&lt;&gt;"",COUNTA(OFFSET('Maximum minutes'!$C$1,'Annexe A1 Cours'!T1528,0,1,50)),0)</f>
        <v>0</v>
      </c>
      <c r="V1528" s="37">
        <f ca="1">IFERROR(OFFSET('Maximum minutes'!$C$1,T1528+1,-1+MATCH(G1528,OFFSET('Maximum minutes'!$C$1,T1528-1,0,1,50),0)),0)</f>
        <v>0</v>
      </c>
      <c r="W1528" s="38">
        <f t="shared" ca="1" si="46"/>
        <v>0</v>
      </c>
    </row>
    <row r="1529" spans="1:23" s="36" customFormat="1" ht="18.75">
      <c r="A1529" s="34"/>
      <c r="B1529" s="39"/>
      <c r="C1529" s="39"/>
      <c r="D1529" s="35"/>
      <c r="E1529" s="40"/>
      <c r="F1529" s="39"/>
      <c r="G1529" s="39"/>
      <c r="H1529" s="39"/>
      <c r="I1529" s="34"/>
      <c r="J1529" s="34"/>
      <c r="K1529" s="34"/>
      <c r="L1529" s="34"/>
      <c r="M1529" s="43" t="str">
        <f ca="1">IFERROR(OFFSET('Maximum minutes'!$C$1,T1529,MATCH(IF(G1529&lt;&gt;"",G1529,F1529),OFFSET('Maximum minutes'!$C$1,T1529-1,0,1,U1529+1),0)-1)*IF(OR(ISNUMBER(J1529),J1529="sans examen"),1,0)*IF(W1529&lt;MinDate,1,0),"")</f>
        <v/>
      </c>
      <c r="N1529" s="36">
        <f t="shared" ca="1" si="47"/>
        <v>0</v>
      </c>
      <c r="O1529" s="36" t="e">
        <f ca="1">LEFT(OFFSET(Lists!$Q$2,MATCH(E1529,Lists!$R$3:$R$19,0),0),4)</f>
        <v>#N/A</v>
      </c>
      <c r="P1529" s="36" t="e">
        <f ca="1">MATCH(O1529,Lists!$S$2:$S$640,1)</f>
        <v>#N/A</v>
      </c>
      <c r="Q1529" s="36" t="e">
        <f ca="1">MATCH(LEFT(OFFSET(Lists!$Q$2,MATCH(E1529,Lists!$R$3:$R$19,0)+1,0),4),Lists!$S$3:$S$640,1)</f>
        <v>#N/A</v>
      </c>
      <c r="R1529" s="36" t="e">
        <f ca="1">LEFT(OFFSET(Lists!$S$2,P1529-1+MATCH(F1529,OFFSET(Lists!$T$3,P1529-1,0,Q1529-P1529+1),0),0),6)</f>
        <v>#N/A</v>
      </c>
      <c r="S1529" s="36" t="e">
        <f ca="1">VLOOKUP(R1529,Lists!B:D,3,FALSE)</f>
        <v>#N/A</v>
      </c>
      <c r="T1529" s="36" t="str">
        <f>IF(F1529&lt;&gt;"",MATCH(R1529,'Maximum minutes'!B:B,0),"")</f>
        <v/>
      </c>
      <c r="U1529" s="36">
        <f ca="1">IF(F1529&lt;&gt;"",COUNTA(OFFSET('Maximum minutes'!$C$1,'Annexe A1 Cours'!T1529,0,1,50)),0)</f>
        <v>0</v>
      </c>
      <c r="V1529" s="37">
        <f ca="1">IFERROR(OFFSET('Maximum minutes'!$C$1,T1529+1,-1+MATCH(G1529,OFFSET('Maximum minutes'!$C$1,T1529-1,0,1,50),0)),0)</f>
        <v>0</v>
      </c>
      <c r="W1529" s="38">
        <f t="shared" ca="1" si="46"/>
        <v>0</v>
      </c>
    </row>
    <row r="1530" spans="1:23" s="36" customFormat="1" ht="18.75">
      <c r="A1530" s="34"/>
      <c r="B1530" s="39"/>
      <c r="C1530" s="39"/>
      <c r="D1530" s="35"/>
      <c r="E1530" s="40"/>
      <c r="F1530" s="39"/>
      <c r="G1530" s="39"/>
      <c r="H1530" s="39"/>
      <c r="I1530" s="34"/>
      <c r="J1530" s="34"/>
      <c r="K1530" s="34"/>
      <c r="L1530" s="34"/>
      <c r="M1530" s="43" t="str">
        <f ca="1">IFERROR(OFFSET('Maximum minutes'!$C$1,T1530,MATCH(IF(G1530&lt;&gt;"",G1530,F1530),OFFSET('Maximum minutes'!$C$1,T1530-1,0,1,U1530+1),0)-1)*IF(OR(ISNUMBER(J1530),J1530="sans examen"),1,0)*IF(W1530&lt;MinDate,1,0),"")</f>
        <v/>
      </c>
      <c r="N1530" s="36">
        <f t="shared" ca="1" si="47"/>
        <v>0</v>
      </c>
      <c r="O1530" s="36" t="e">
        <f ca="1">LEFT(OFFSET(Lists!$Q$2,MATCH(E1530,Lists!$R$3:$R$19,0),0),4)</f>
        <v>#N/A</v>
      </c>
      <c r="P1530" s="36" t="e">
        <f ca="1">MATCH(O1530,Lists!$S$2:$S$640,1)</f>
        <v>#N/A</v>
      </c>
      <c r="Q1530" s="36" t="e">
        <f ca="1">MATCH(LEFT(OFFSET(Lists!$Q$2,MATCH(E1530,Lists!$R$3:$R$19,0)+1,0),4),Lists!$S$3:$S$640,1)</f>
        <v>#N/A</v>
      </c>
      <c r="R1530" s="36" t="e">
        <f ca="1">LEFT(OFFSET(Lists!$S$2,P1530-1+MATCH(F1530,OFFSET(Lists!$T$3,P1530-1,0,Q1530-P1530+1),0),0),6)</f>
        <v>#N/A</v>
      </c>
      <c r="S1530" s="36" t="e">
        <f ca="1">VLOOKUP(R1530,Lists!B:D,3,FALSE)</f>
        <v>#N/A</v>
      </c>
      <c r="T1530" s="36" t="str">
        <f>IF(F1530&lt;&gt;"",MATCH(R1530,'Maximum minutes'!B:B,0),"")</f>
        <v/>
      </c>
      <c r="U1530" s="36">
        <f ca="1">IF(F1530&lt;&gt;"",COUNTA(OFFSET('Maximum minutes'!$C$1,'Annexe A1 Cours'!T1530,0,1,50)),0)</f>
        <v>0</v>
      </c>
      <c r="V1530" s="37">
        <f ca="1">IFERROR(OFFSET('Maximum minutes'!$C$1,T1530+1,-1+MATCH(G1530,OFFSET('Maximum minutes'!$C$1,T1530-1,0,1,50),0)),0)</f>
        <v>0</v>
      </c>
      <c r="W1530" s="38">
        <f t="shared" ca="1" si="46"/>
        <v>0</v>
      </c>
    </row>
    <row r="1531" spans="1:23" s="36" customFormat="1" ht="18.75">
      <c r="A1531" s="34"/>
      <c r="B1531" s="39"/>
      <c r="C1531" s="39"/>
      <c r="D1531" s="35"/>
      <c r="E1531" s="40"/>
      <c r="F1531" s="39"/>
      <c r="G1531" s="39"/>
      <c r="H1531" s="39"/>
      <c r="I1531" s="34"/>
      <c r="J1531" s="34"/>
      <c r="K1531" s="34"/>
      <c r="L1531" s="34"/>
      <c r="M1531" s="43" t="str">
        <f ca="1">IFERROR(OFFSET('Maximum minutes'!$C$1,T1531,MATCH(IF(G1531&lt;&gt;"",G1531,F1531),OFFSET('Maximum minutes'!$C$1,T1531-1,0,1,U1531+1),0)-1)*IF(OR(ISNUMBER(J1531),J1531="sans examen"),1,0)*IF(W1531&lt;MinDate,1,0),"")</f>
        <v/>
      </c>
      <c r="N1531" s="36">
        <f t="shared" ca="1" si="47"/>
        <v>0</v>
      </c>
      <c r="O1531" s="36" t="e">
        <f ca="1">LEFT(OFFSET(Lists!$Q$2,MATCH(E1531,Lists!$R$3:$R$19,0),0),4)</f>
        <v>#N/A</v>
      </c>
      <c r="P1531" s="36" t="e">
        <f ca="1">MATCH(O1531,Lists!$S$2:$S$640,1)</f>
        <v>#N/A</v>
      </c>
      <c r="Q1531" s="36" t="e">
        <f ca="1">MATCH(LEFT(OFFSET(Lists!$Q$2,MATCH(E1531,Lists!$R$3:$R$19,0)+1,0),4),Lists!$S$3:$S$640,1)</f>
        <v>#N/A</v>
      </c>
      <c r="R1531" s="36" t="e">
        <f ca="1">LEFT(OFFSET(Lists!$S$2,P1531-1+MATCH(F1531,OFFSET(Lists!$T$3,P1531-1,0,Q1531-P1531+1),0),0),6)</f>
        <v>#N/A</v>
      </c>
      <c r="S1531" s="36" t="e">
        <f ca="1">VLOOKUP(R1531,Lists!B:D,3,FALSE)</f>
        <v>#N/A</v>
      </c>
      <c r="T1531" s="36" t="str">
        <f>IF(F1531&lt;&gt;"",MATCH(R1531,'Maximum minutes'!B:B,0),"")</f>
        <v/>
      </c>
      <c r="U1531" s="36">
        <f ca="1">IF(F1531&lt;&gt;"",COUNTA(OFFSET('Maximum minutes'!$C$1,'Annexe A1 Cours'!T1531,0,1,50)),0)</f>
        <v>0</v>
      </c>
      <c r="V1531" s="37">
        <f ca="1">IFERROR(OFFSET('Maximum minutes'!$C$1,T1531+1,-1+MATCH(G1531,OFFSET('Maximum minutes'!$C$1,T1531-1,0,1,50),0)),0)</f>
        <v>0</v>
      </c>
      <c r="W1531" s="38">
        <f t="shared" ca="1" si="46"/>
        <v>0</v>
      </c>
    </row>
    <row r="1532" spans="1:23" s="36" customFormat="1" ht="18.75">
      <c r="A1532" s="34"/>
      <c r="B1532" s="39"/>
      <c r="C1532" s="39"/>
      <c r="D1532" s="35"/>
      <c r="E1532" s="40"/>
      <c r="F1532" s="39"/>
      <c r="G1532" s="39"/>
      <c r="H1532" s="39"/>
      <c r="I1532" s="34"/>
      <c r="J1532" s="34"/>
      <c r="K1532" s="34"/>
      <c r="L1532" s="34"/>
      <c r="M1532" s="43" t="str">
        <f ca="1">IFERROR(OFFSET('Maximum minutes'!$C$1,T1532,MATCH(IF(G1532&lt;&gt;"",G1532,F1532),OFFSET('Maximum minutes'!$C$1,T1532-1,0,1,U1532+1),0)-1)*IF(OR(ISNUMBER(J1532),J1532="sans examen"),1,0)*IF(W1532&lt;MinDate,1,0),"")</f>
        <v/>
      </c>
      <c r="N1532" s="36">
        <f t="shared" ca="1" si="47"/>
        <v>0</v>
      </c>
      <c r="O1532" s="36" t="e">
        <f ca="1">LEFT(OFFSET(Lists!$Q$2,MATCH(E1532,Lists!$R$3:$R$19,0),0),4)</f>
        <v>#N/A</v>
      </c>
      <c r="P1532" s="36" t="e">
        <f ca="1">MATCH(O1532,Lists!$S$2:$S$640,1)</f>
        <v>#N/A</v>
      </c>
      <c r="Q1532" s="36" t="e">
        <f ca="1">MATCH(LEFT(OFFSET(Lists!$Q$2,MATCH(E1532,Lists!$R$3:$R$19,0)+1,0),4),Lists!$S$3:$S$640,1)</f>
        <v>#N/A</v>
      </c>
      <c r="R1532" s="36" t="e">
        <f ca="1">LEFT(OFFSET(Lists!$S$2,P1532-1+MATCH(F1532,OFFSET(Lists!$T$3,P1532-1,0,Q1532-P1532+1),0),0),6)</f>
        <v>#N/A</v>
      </c>
      <c r="S1532" s="36" t="e">
        <f ca="1">VLOOKUP(R1532,Lists!B:D,3,FALSE)</f>
        <v>#N/A</v>
      </c>
      <c r="T1532" s="36" t="str">
        <f>IF(F1532&lt;&gt;"",MATCH(R1532,'Maximum minutes'!B:B,0),"")</f>
        <v/>
      </c>
      <c r="U1532" s="36">
        <f ca="1">IF(F1532&lt;&gt;"",COUNTA(OFFSET('Maximum minutes'!$C$1,'Annexe A1 Cours'!T1532,0,1,50)),0)</f>
        <v>0</v>
      </c>
      <c r="V1532" s="37">
        <f ca="1">IFERROR(OFFSET('Maximum minutes'!$C$1,T1532+1,-1+MATCH(G1532,OFFSET('Maximum minutes'!$C$1,T1532-1,0,1,50),0)),0)</f>
        <v>0</v>
      </c>
      <c r="W1532" s="38">
        <f t="shared" ca="1" si="46"/>
        <v>0</v>
      </c>
    </row>
    <row r="1533" spans="1:23" s="36" customFormat="1" ht="18.75">
      <c r="A1533" s="34"/>
      <c r="B1533" s="39"/>
      <c r="C1533" s="39"/>
      <c r="D1533" s="35"/>
      <c r="E1533" s="40"/>
      <c r="F1533" s="39"/>
      <c r="G1533" s="39"/>
      <c r="H1533" s="39"/>
      <c r="I1533" s="34"/>
      <c r="J1533" s="34"/>
      <c r="K1533" s="34"/>
      <c r="L1533" s="34"/>
      <c r="M1533" s="43" t="str">
        <f ca="1">IFERROR(OFFSET('Maximum minutes'!$C$1,T1533,MATCH(IF(G1533&lt;&gt;"",G1533,F1533),OFFSET('Maximum minutes'!$C$1,T1533-1,0,1,U1533+1),0)-1)*IF(OR(ISNUMBER(J1533),J1533="sans examen"),1,0)*IF(W1533&lt;MinDate,1,0),"")</f>
        <v/>
      </c>
      <c r="N1533" s="36">
        <f t="shared" ca="1" si="47"/>
        <v>0</v>
      </c>
      <c r="O1533" s="36" t="e">
        <f ca="1">LEFT(OFFSET(Lists!$Q$2,MATCH(E1533,Lists!$R$3:$R$19,0),0),4)</f>
        <v>#N/A</v>
      </c>
      <c r="P1533" s="36" t="e">
        <f ca="1">MATCH(O1533,Lists!$S$2:$S$640,1)</f>
        <v>#N/A</v>
      </c>
      <c r="Q1533" s="36" t="e">
        <f ca="1">MATCH(LEFT(OFFSET(Lists!$Q$2,MATCH(E1533,Lists!$R$3:$R$19,0)+1,0),4),Lists!$S$3:$S$640,1)</f>
        <v>#N/A</v>
      </c>
      <c r="R1533" s="36" t="e">
        <f ca="1">LEFT(OFFSET(Lists!$S$2,P1533-1+MATCH(F1533,OFFSET(Lists!$T$3,P1533-1,0,Q1533-P1533+1),0),0),6)</f>
        <v>#N/A</v>
      </c>
      <c r="S1533" s="36" t="e">
        <f ca="1">VLOOKUP(R1533,Lists!B:D,3,FALSE)</f>
        <v>#N/A</v>
      </c>
      <c r="T1533" s="36" t="str">
        <f>IF(F1533&lt;&gt;"",MATCH(R1533,'Maximum minutes'!B:B,0),"")</f>
        <v/>
      </c>
      <c r="U1533" s="36">
        <f ca="1">IF(F1533&lt;&gt;"",COUNTA(OFFSET('Maximum minutes'!$C$1,'Annexe A1 Cours'!T1533,0,1,50)),0)</f>
        <v>0</v>
      </c>
      <c r="V1533" s="37">
        <f ca="1">IFERROR(OFFSET('Maximum minutes'!$C$1,T1533+1,-1+MATCH(G1533,OFFSET('Maximum minutes'!$C$1,T1533-1,0,1,50),0)),0)</f>
        <v>0</v>
      </c>
      <c r="W1533" s="38">
        <f t="shared" ca="1" si="46"/>
        <v>0</v>
      </c>
    </row>
    <row r="1534" spans="1:23" s="36" customFormat="1" ht="18.75">
      <c r="A1534" s="34"/>
      <c r="B1534" s="39"/>
      <c r="C1534" s="39"/>
      <c r="D1534" s="35"/>
      <c r="E1534" s="40"/>
      <c r="F1534" s="39"/>
      <c r="G1534" s="39"/>
      <c r="H1534" s="39"/>
      <c r="I1534" s="34"/>
      <c r="J1534" s="34"/>
      <c r="K1534" s="34"/>
      <c r="L1534" s="34"/>
      <c r="M1534" s="43" t="str">
        <f ca="1">IFERROR(OFFSET('Maximum minutes'!$C$1,T1534,MATCH(IF(G1534&lt;&gt;"",G1534,F1534),OFFSET('Maximum minutes'!$C$1,T1534-1,0,1,U1534+1),0)-1)*IF(OR(ISNUMBER(J1534),J1534="sans examen"),1,0)*IF(W1534&lt;MinDate,1,0),"")</f>
        <v/>
      </c>
      <c r="N1534" s="36">
        <f t="shared" ca="1" si="47"/>
        <v>0</v>
      </c>
      <c r="O1534" s="36" t="e">
        <f ca="1">LEFT(OFFSET(Lists!$Q$2,MATCH(E1534,Lists!$R$3:$R$19,0),0),4)</f>
        <v>#N/A</v>
      </c>
      <c r="P1534" s="36" t="e">
        <f ca="1">MATCH(O1534,Lists!$S$2:$S$640,1)</f>
        <v>#N/A</v>
      </c>
      <c r="Q1534" s="36" t="e">
        <f ca="1">MATCH(LEFT(OFFSET(Lists!$Q$2,MATCH(E1534,Lists!$R$3:$R$19,0)+1,0),4),Lists!$S$3:$S$640,1)</f>
        <v>#N/A</v>
      </c>
      <c r="R1534" s="36" t="e">
        <f ca="1">LEFT(OFFSET(Lists!$S$2,P1534-1+MATCH(F1534,OFFSET(Lists!$T$3,P1534-1,0,Q1534-P1534+1),0),0),6)</f>
        <v>#N/A</v>
      </c>
      <c r="S1534" s="36" t="e">
        <f ca="1">VLOOKUP(R1534,Lists!B:D,3,FALSE)</f>
        <v>#N/A</v>
      </c>
      <c r="T1534" s="36" t="str">
        <f>IF(F1534&lt;&gt;"",MATCH(R1534,'Maximum minutes'!B:B,0),"")</f>
        <v/>
      </c>
      <c r="U1534" s="36">
        <f ca="1">IF(F1534&lt;&gt;"",COUNTA(OFFSET('Maximum minutes'!$C$1,'Annexe A1 Cours'!T1534,0,1,50)),0)</f>
        <v>0</v>
      </c>
      <c r="V1534" s="37">
        <f ca="1">IFERROR(OFFSET('Maximum minutes'!$C$1,T1534+1,-1+MATCH(G1534,OFFSET('Maximum minutes'!$C$1,T1534-1,0,1,50),0)),0)</f>
        <v>0</v>
      </c>
      <c r="W1534" s="38">
        <f t="shared" ca="1" si="46"/>
        <v>0</v>
      </c>
    </row>
    <row r="1535" spans="1:23" s="36" customFormat="1" ht="18.75">
      <c r="A1535" s="34"/>
      <c r="B1535" s="39"/>
      <c r="C1535" s="39"/>
      <c r="D1535" s="35"/>
      <c r="E1535" s="40"/>
      <c r="F1535" s="39"/>
      <c r="G1535" s="39"/>
      <c r="H1535" s="39"/>
      <c r="I1535" s="34"/>
      <c r="J1535" s="34"/>
      <c r="K1535" s="34"/>
      <c r="L1535" s="34"/>
      <c r="M1535" s="43" t="str">
        <f ca="1">IFERROR(OFFSET('Maximum minutes'!$C$1,T1535,MATCH(IF(G1535&lt;&gt;"",G1535,F1535),OFFSET('Maximum minutes'!$C$1,T1535-1,0,1,U1535+1),0)-1)*IF(OR(ISNUMBER(J1535),J1535="sans examen"),1,0)*IF(W1535&lt;MinDate,1,0),"")</f>
        <v/>
      </c>
      <c r="N1535" s="36">
        <f t="shared" ca="1" si="47"/>
        <v>0</v>
      </c>
      <c r="O1535" s="36" t="e">
        <f ca="1">LEFT(OFFSET(Lists!$Q$2,MATCH(E1535,Lists!$R$3:$R$19,0),0),4)</f>
        <v>#N/A</v>
      </c>
      <c r="P1535" s="36" t="e">
        <f ca="1">MATCH(O1535,Lists!$S$2:$S$640,1)</f>
        <v>#N/A</v>
      </c>
      <c r="Q1535" s="36" t="e">
        <f ca="1">MATCH(LEFT(OFFSET(Lists!$Q$2,MATCH(E1535,Lists!$R$3:$R$19,0)+1,0),4),Lists!$S$3:$S$640,1)</f>
        <v>#N/A</v>
      </c>
      <c r="R1535" s="36" t="e">
        <f ca="1">LEFT(OFFSET(Lists!$S$2,P1535-1+MATCH(F1535,OFFSET(Lists!$T$3,P1535-1,0,Q1535-P1535+1),0),0),6)</f>
        <v>#N/A</v>
      </c>
      <c r="S1535" s="36" t="e">
        <f ca="1">VLOOKUP(R1535,Lists!B:D,3,FALSE)</f>
        <v>#N/A</v>
      </c>
      <c r="T1535" s="36" t="str">
        <f>IF(F1535&lt;&gt;"",MATCH(R1535,'Maximum minutes'!B:B,0),"")</f>
        <v/>
      </c>
      <c r="U1535" s="36">
        <f ca="1">IF(F1535&lt;&gt;"",COUNTA(OFFSET('Maximum minutes'!$C$1,'Annexe A1 Cours'!T1535,0,1,50)),0)</f>
        <v>0</v>
      </c>
      <c r="V1535" s="37">
        <f ca="1">IFERROR(OFFSET('Maximum minutes'!$C$1,T1535+1,-1+MATCH(G1535,OFFSET('Maximum minutes'!$C$1,T1535-1,0,1,50),0)),0)</f>
        <v>0</v>
      </c>
      <c r="W1535" s="38">
        <f t="shared" ca="1" si="46"/>
        <v>0</v>
      </c>
    </row>
    <row r="1536" spans="1:23" s="36" customFormat="1" ht="18.75">
      <c r="A1536" s="34"/>
      <c r="B1536" s="39"/>
      <c r="C1536" s="39"/>
      <c r="D1536" s="35"/>
      <c r="E1536" s="40"/>
      <c r="F1536" s="39"/>
      <c r="G1536" s="39"/>
      <c r="H1536" s="39"/>
      <c r="I1536" s="34"/>
      <c r="J1536" s="34"/>
      <c r="K1536" s="34"/>
      <c r="L1536" s="34"/>
      <c r="M1536" s="43" t="str">
        <f ca="1">IFERROR(OFFSET('Maximum minutes'!$C$1,T1536,MATCH(IF(G1536&lt;&gt;"",G1536,F1536),OFFSET('Maximum minutes'!$C$1,T1536-1,0,1,U1536+1),0)-1)*IF(OR(ISNUMBER(J1536),J1536="sans examen"),1,0)*IF(W1536&lt;MinDate,1,0),"")</f>
        <v/>
      </c>
      <c r="N1536" s="36">
        <f t="shared" ca="1" si="47"/>
        <v>0</v>
      </c>
      <c r="O1536" s="36" t="e">
        <f ca="1">LEFT(OFFSET(Lists!$Q$2,MATCH(E1536,Lists!$R$3:$R$19,0),0),4)</f>
        <v>#N/A</v>
      </c>
      <c r="P1536" s="36" t="e">
        <f ca="1">MATCH(O1536,Lists!$S$2:$S$640,1)</f>
        <v>#N/A</v>
      </c>
      <c r="Q1536" s="36" t="e">
        <f ca="1">MATCH(LEFT(OFFSET(Lists!$Q$2,MATCH(E1536,Lists!$R$3:$R$19,0)+1,0),4),Lists!$S$3:$S$640,1)</f>
        <v>#N/A</v>
      </c>
      <c r="R1536" s="36" t="e">
        <f ca="1">LEFT(OFFSET(Lists!$S$2,P1536-1+MATCH(F1536,OFFSET(Lists!$T$3,P1536-1,0,Q1536-P1536+1),0),0),6)</f>
        <v>#N/A</v>
      </c>
      <c r="S1536" s="36" t="e">
        <f ca="1">VLOOKUP(R1536,Lists!B:D,3,FALSE)</f>
        <v>#N/A</v>
      </c>
      <c r="T1536" s="36" t="str">
        <f>IF(F1536&lt;&gt;"",MATCH(R1536,'Maximum minutes'!B:B,0),"")</f>
        <v/>
      </c>
      <c r="U1536" s="36">
        <f ca="1">IF(F1536&lt;&gt;"",COUNTA(OFFSET('Maximum minutes'!$C$1,'Annexe A1 Cours'!T1536,0,1,50)),0)</f>
        <v>0</v>
      </c>
      <c r="V1536" s="37">
        <f ca="1">IFERROR(OFFSET('Maximum minutes'!$C$1,T1536+1,-1+MATCH(G1536,OFFSET('Maximum minutes'!$C$1,T1536-1,0,1,50),0)),0)</f>
        <v>0</v>
      </c>
      <c r="W1536" s="38">
        <f t="shared" ca="1" si="46"/>
        <v>0</v>
      </c>
    </row>
    <row r="1537" spans="1:23" s="36" customFormat="1" ht="18.75">
      <c r="A1537" s="34"/>
      <c r="B1537" s="39"/>
      <c r="C1537" s="39"/>
      <c r="D1537" s="35"/>
      <c r="E1537" s="40"/>
      <c r="F1537" s="39"/>
      <c r="G1537" s="39"/>
      <c r="H1537" s="39"/>
      <c r="I1537" s="34"/>
      <c r="J1537" s="34"/>
      <c r="K1537" s="34"/>
      <c r="L1537" s="34"/>
      <c r="M1537" s="43" t="str">
        <f ca="1">IFERROR(OFFSET('Maximum minutes'!$C$1,T1537,MATCH(IF(G1537&lt;&gt;"",G1537,F1537),OFFSET('Maximum minutes'!$C$1,T1537-1,0,1,U1537+1),0)-1)*IF(OR(ISNUMBER(J1537),J1537="sans examen"),1,0)*IF(W1537&lt;MinDate,1,0),"")</f>
        <v/>
      </c>
      <c r="N1537" s="36">
        <f t="shared" ca="1" si="47"/>
        <v>0</v>
      </c>
      <c r="O1537" s="36" t="e">
        <f ca="1">LEFT(OFFSET(Lists!$Q$2,MATCH(E1537,Lists!$R$3:$R$19,0),0),4)</f>
        <v>#N/A</v>
      </c>
      <c r="P1537" s="36" t="e">
        <f ca="1">MATCH(O1537,Lists!$S$2:$S$640,1)</f>
        <v>#N/A</v>
      </c>
      <c r="Q1537" s="36" t="e">
        <f ca="1">MATCH(LEFT(OFFSET(Lists!$Q$2,MATCH(E1537,Lists!$R$3:$R$19,0)+1,0),4),Lists!$S$3:$S$640,1)</f>
        <v>#N/A</v>
      </c>
      <c r="R1537" s="36" t="e">
        <f ca="1">LEFT(OFFSET(Lists!$S$2,P1537-1+MATCH(F1537,OFFSET(Lists!$T$3,P1537-1,0,Q1537-P1537+1),0),0),6)</f>
        <v>#N/A</v>
      </c>
      <c r="S1537" s="36" t="e">
        <f ca="1">VLOOKUP(R1537,Lists!B:D,3,FALSE)</f>
        <v>#N/A</v>
      </c>
      <c r="T1537" s="36" t="str">
        <f>IF(F1537&lt;&gt;"",MATCH(R1537,'Maximum minutes'!B:B,0),"")</f>
        <v/>
      </c>
      <c r="U1537" s="36">
        <f ca="1">IF(F1537&lt;&gt;"",COUNTA(OFFSET('Maximum minutes'!$C$1,'Annexe A1 Cours'!T1537,0,1,50)),0)</f>
        <v>0</v>
      </c>
      <c r="V1537" s="37">
        <f ca="1">IFERROR(OFFSET('Maximum minutes'!$C$1,T1537+1,-1+MATCH(G1537,OFFSET('Maximum minutes'!$C$1,T1537-1,0,1,50),0)),0)</f>
        <v>0</v>
      </c>
      <c r="W1537" s="38">
        <f t="shared" ca="1" si="46"/>
        <v>0</v>
      </c>
    </row>
    <row r="1538" spans="1:23" s="36" customFormat="1" ht="18.75">
      <c r="A1538" s="34"/>
      <c r="B1538" s="39"/>
      <c r="C1538" s="39"/>
      <c r="D1538" s="35"/>
      <c r="E1538" s="40"/>
      <c r="F1538" s="39"/>
      <c r="G1538" s="39"/>
      <c r="H1538" s="39"/>
      <c r="I1538" s="34"/>
      <c r="J1538" s="34"/>
      <c r="K1538" s="34"/>
      <c r="L1538" s="34"/>
      <c r="M1538" s="43" t="str">
        <f ca="1">IFERROR(OFFSET('Maximum minutes'!$C$1,T1538,MATCH(IF(G1538&lt;&gt;"",G1538,F1538),OFFSET('Maximum minutes'!$C$1,T1538-1,0,1,U1538+1),0)-1)*IF(OR(ISNUMBER(J1538),J1538="sans examen"),1,0)*IF(W1538&lt;MinDate,1,0),"")</f>
        <v/>
      </c>
      <c r="N1538" s="36">
        <f t="shared" ca="1" si="47"/>
        <v>0</v>
      </c>
      <c r="O1538" s="36" t="e">
        <f ca="1">LEFT(OFFSET(Lists!$Q$2,MATCH(E1538,Lists!$R$3:$R$19,0),0),4)</f>
        <v>#N/A</v>
      </c>
      <c r="P1538" s="36" t="e">
        <f ca="1">MATCH(O1538,Lists!$S$2:$S$640,1)</f>
        <v>#N/A</v>
      </c>
      <c r="Q1538" s="36" t="e">
        <f ca="1">MATCH(LEFT(OFFSET(Lists!$Q$2,MATCH(E1538,Lists!$R$3:$R$19,0)+1,0),4),Lists!$S$3:$S$640,1)</f>
        <v>#N/A</v>
      </c>
      <c r="R1538" s="36" t="e">
        <f ca="1">LEFT(OFFSET(Lists!$S$2,P1538-1+MATCH(F1538,OFFSET(Lists!$T$3,P1538-1,0,Q1538-P1538+1),0),0),6)</f>
        <v>#N/A</v>
      </c>
      <c r="S1538" s="36" t="e">
        <f ca="1">VLOOKUP(R1538,Lists!B:D,3,FALSE)</f>
        <v>#N/A</v>
      </c>
      <c r="T1538" s="36" t="str">
        <f>IF(F1538&lt;&gt;"",MATCH(R1538,'Maximum minutes'!B:B,0),"")</f>
        <v/>
      </c>
      <c r="U1538" s="36">
        <f ca="1">IF(F1538&lt;&gt;"",COUNTA(OFFSET('Maximum minutes'!$C$1,'Annexe A1 Cours'!T1538,0,1,50)),0)</f>
        <v>0</v>
      </c>
      <c r="V1538" s="37">
        <f ca="1">IFERROR(OFFSET('Maximum minutes'!$C$1,T1538+1,-1+MATCH(G1538,OFFSET('Maximum minutes'!$C$1,T1538-1,0,1,50),0)),0)</f>
        <v>0</v>
      </c>
      <c r="W1538" s="38">
        <f t="shared" ca="1" si="46"/>
        <v>0</v>
      </c>
    </row>
    <row r="1539" spans="1:23" s="36" customFormat="1" ht="18.75">
      <c r="A1539" s="34"/>
      <c r="B1539" s="39"/>
      <c r="C1539" s="39"/>
      <c r="D1539" s="35"/>
      <c r="E1539" s="40"/>
      <c r="F1539" s="39"/>
      <c r="G1539" s="39"/>
      <c r="H1539" s="39"/>
      <c r="I1539" s="34"/>
      <c r="J1539" s="34"/>
      <c r="K1539" s="34"/>
      <c r="L1539" s="34"/>
      <c r="M1539" s="43" t="str">
        <f ca="1">IFERROR(OFFSET('Maximum minutes'!$C$1,T1539,MATCH(IF(G1539&lt;&gt;"",G1539,F1539),OFFSET('Maximum minutes'!$C$1,T1539-1,0,1,U1539+1),0)-1)*IF(OR(ISNUMBER(J1539),J1539="sans examen"),1,0)*IF(W1539&lt;MinDate,1,0),"")</f>
        <v/>
      </c>
      <c r="N1539" s="36">
        <f t="shared" ca="1" si="47"/>
        <v>0</v>
      </c>
      <c r="O1539" s="36" t="e">
        <f ca="1">LEFT(OFFSET(Lists!$Q$2,MATCH(E1539,Lists!$R$3:$R$19,0),0),4)</f>
        <v>#N/A</v>
      </c>
      <c r="P1539" s="36" t="e">
        <f ca="1">MATCH(O1539,Lists!$S$2:$S$640,1)</f>
        <v>#N/A</v>
      </c>
      <c r="Q1539" s="36" t="e">
        <f ca="1">MATCH(LEFT(OFFSET(Lists!$Q$2,MATCH(E1539,Lists!$R$3:$R$19,0)+1,0),4),Lists!$S$3:$S$640,1)</f>
        <v>#N/A</v>
      </c>
      <c r="R1539" s="36" t="e">
        <f ca="1">LEFT(OFFSET(Lists!$S$2,P1539-1+MATCH(F1539,OFFSET(Lists!$T$3,P1539-1,0,Q1539-P1539+1),0),0),6)</f>
        <v>#N/A</v>
      </c>
      <c r="S1539" s="36" t="e">
        <f ca="1">VLOOKUP(R1539,Lists!B:D,3,FALSE)</f>
        <v>#N/A</v>
      </c>
      <c r="T1539" s="36" t="str">
        <f>IF(F1539&lt;&gt;"",MATCH(R1539,'Maximum minutes'!B:B,0),"")</f>
        <v/>
      </c>
      <c r="U1539" s="36">
        <f ca="1">IF(F1539&lt;&gt;"",COUNTA(OFFSET('Maximum minutes'!$C$1,'Annexe A1 Cours'!T1539,0,1,50)),0)</f>
        <v>0</v>
      </c>
      <c r="V1539" s="37">
        <f ca="1">IFERROR(OFFSET('Maximum minutes'!$C$1,T1539+1,-1+MATCH(G1539,OFFSET('Maximum minutes'!$C$1,T1539-1,0,1,50),0)),0)</f>
        <v>0</v>
      </c>
      <c r="W1539" s="38">
        <f t="shared" ca="1" si="46"/>
        <v>0</v>
      </c>
    </row>
    <row r="1540" spans="1:23" s="36" customFormat="1" ht="18.75">
      <c r="A1540" s="34"/>
      <c r="B1540" s="39"/>
      <c r="C1540" s="39"/>
      <c r="D1540" s="35"/>
      <c r="E1540" s="40"/>
      <c r="F1540" s="39"/>
      <c r="G1540" s="39"/>
      <c r="H1540" s="39"/>
      <c r="I1540" s="34"/>
      <c r="J1540" s="34"/>
      <c r="K1540" s="34"/>
      <c r="L1540" s="34"/>
      <c r="M1540" s="43" t="str">
        <f ca="1">IFERROR(OFFSET('Maximum minutes'!$C$1,T1540,MATCH(IF(G1540&lt;&gt;"",G1540,F1540),OFFSET('Maximum minutes'!$C$1,T1540-1,0,1,U1540+1),0)-1)*IF(OR(ISNUMBER(J1540),J1540="sans examen"),1,0)*IF(W1540&lt;MinDate,1,0),"")</f>
        <v/>
      </c>
      <c r="N1540" s="36">
        <f t="shared" ca="1" si="47"/>
        <v>0</v>
      </c>
      <c r="O1540" s="36" t="e">
        <f ca="1">LEFT(OFFSET(Lists!$Q$2,MATCH(E1540,Lists!$R$3:$R$19,0),0),4)</f>
        <v>#N/A</v>
      </c>
      <c r="P1540" s="36" t="e">
        <f ca="1">MATCH(O1540,Lists!$S$2:$S$640,1)</f>
        <v>#N/A</v>
      </c>
      <c r="Q1540" s="36" t="e">
        <f ca="1">MATCH(LEFT(OFFSET(Lists!$Q$2,MATCH(E1540,Lists!$R$3:$R$19,0)+1,0),4),Lists!$S$3:$S$640,1)</f>
        <v>#N/A</v>
      </c>
      <c r="R1540" s="36" t="e">
        <f ca="1">LEFT(OFFSET(Lists!$S$2,P1540-1+MATCH(F1540,OFFSET(Lists!$T$3,P1540-1,0,Q1540-P1540+1),0),0),6)</f>
        <v>#N/A</v>
      </c>
      <c r="S1540" s="36" t="e">
        <f ca="1">VLOOKUP(R1540,Lists!B:D,3,FALSE)</f>
        <v>#N/A</v>
      </c>
      <c r="T1540" s="36" t="str">
        <f>IF(F1540&lt;&gt;"",MATCH(R1540,'Maximum minutes'!B:B,0),"")</f>
        <v/>
      </c>
      <c r="U1540" s="36">
        <f ca="1">IF(F1540&lt;&gt;"",COUNTA(OFFSET('Maximum minutes'!$C$1,'Annexe A1 Cours'!T1540,0,1,50)),0)</f>
        <v>0</v>
      </c>
      <c r="V1540" s="37">
        <f ca="1">IFERROR(OFFSET('Maximum minutes'!$C$1,T1540+1,-1+MATCH(G1540,OFFSET('Maximum minutes'!$C$1,T1540-1,0,1,50),0)),0)</f>
        <v>0</v>
      </c>
      <c r="W1540" s="38">
        <f t="shared" ca="1" si="46"/>
        <v>0</v>
      </c>
    </row>
    <row r="1541" spans="1:23" s="36" customFormat="1" ht="18.75">
      <c r="A1541" s="34"/>
      <c r="B1541" s="39"/>
      <c r="C1541" s="39"/>
      <c r="D1541" s="35"/>
      <c r="E1541" s="40"/>
      <c r="F1541" s="39"/>
      <c r="G1541" s="39"/>
      <c r="H1541" s="39"/>
      <c r="I1541" s="34"/>
      <c r="J1541" s="34"/>
      <c r="K1541" s="34"/>
      <c r="L1541" s="34"/>
      <c r="M1541" s="43" t="str">
        <f ca="1">IFERROR(OFFSET('Maximum minutes'!$C$1,T1541,MATCH(IF(G1541&lt;&gt;"",G1541,F1541),OFFSET('Maximum minutes'!$C$1,T1541-1,0,1,U1541+1),0)-1)*IF(OR(ISNUMBER(J1541),J1541="sans examen"),1,0)*IF(W1541&lt;MinDate,1,0),"")</f>
        <v/>
      </c>
      <c r="N1541" s="36">
        <f t="shared" ca="1" si="47"/>
        <v>0</v>
      </c>
      <c r="O1541" s="36" t="e">
        <f ca="1">LEFT(OFFSET(Lists!$Q$2,MATCH(E1541,Lists!$R$3:$R$19,0),0),4)</f>
        <v>#N/A</v>
      </c>
      <c r="P1541" s="36" t="e">
        <f ca="1">MATCH(O1541,Lists!$S$2:$S$640,1)</f>
        <v>#N/A</v>
      </c>
      <c r="Q1541" s="36" t="e">
        <f ca="1">MATCH(LEFT(OFFSET(Lists!$Q$2,MATCH(E1541,Lists!$R$3:$R$19,0)+1,0),4),Lists!$S$3:$S$640,1)</f>
        <v>#N/A</v>
      </c>
      <c r="R1541" s="36" t="e">
        <f ca="1">LEFT(OFFSET(Lists!$S$2,P1541-1+MATCH(F1541,OFFSET(Lists!$T$3,P1541-1,0,Q1541-P1541+1),0),0),6)</f>
        <v>#N/A</v>
      </c>
      <c r="S1541" s="36" t="e">
        <f ca="1">VLOOKUP(R1541,Lists!B:D,3,FALSE)</f>
        <v>#N/A</v>
      </c>
      <c r="T1541" s="36" t="str">
        <f>IF(F1541&lt;&gt;"",MATCH(R1541,'Maximum minutes'!B:B,0),"")</f>
        <v/>
      </c>
      <c r="U1541" s="36">
        <f ca="1">IF(F1541&lt;&gt;"",COUNTA(OFFSET('Maximum minutes'!$C$1,'Annexe A1 Cours'!T1541,0,1,50)),0)</f>
        <v>0</v>
      </c>
      <c r="V1541" s="37">
        <f ca="1">IFERROR(OFFSET('Maximum minutes'!$C$1,T1541+1,-1+MATCH(G1541,OFFSET('Maximum minutes'!$C$1,T1541-1,0,1,50),0)),0)</f>
        <v>0</v>
      </c>
      <c r="W1541" s="38">
        <f t="shared" ca="1" si="46"/>
        <v>0</v>
      </c>
    </row>
    <row r="1542" spans="1:23" s="36" customFormat="1" ht="18.75">
      <c r="A1542" s="34"/>
      <c r="B1542" s="39"/>
      <c r="C1542" s="39"/>
      <c r="D1542" s="35"/>
      <c r="E1542" s="40"/>
      <c r="F1542" s="39"/>
      <c r="G1542" s="39"/>
      <c r="H1542" s="39"/>
      <c r="I1542" s="34"/>
      <c r="J1542" s="34"/>
      <c r="K1542" s="34"/>
      <c r="L1542" s="34"/>
      <c r="M1542" s="43" t="str">
        <f ca="1">IFERROR(OFFSET('Maximum minutes'!$C$1,T1542,MATCH(IF(G1542&lt;&gt;"",G1542,F1542),OFFSET('Maximum minutes'!$C$1,T1542-1,0,1,U1542+1),0)-1)*IF(OR(ISNUMBER(J1542),J1542="sans examen"),1,0)*IF(W1542&lt;MinDate,1,0),"")</f>
        <v/>
      </c>
      <c r="N1542" s="36">
        <f t="shared" ca="1" si="47"/>
        <v>0</v>
      </c>
      <c r="O1542" s="36" t="e">
        <f ca="1">LEFT(OFFSET(Lists!$Q$2,MATCH(E1542,Lists!$R$3:$R$19,0),0),4)</f>
        <v>#N/A</v>
      </c>
      <c r="P1542" s="36" t="e">
        <f ca="1">MATCH(O1542,Lists!$S$2:$S$640,1)</f>
        <v>#N/A</v>
      </c>
      <c r="Q1542" s="36" t="e">
        <f ca="1">MATCH(LEFT(OFFSET(Lists!$Q$2,MATCH(E1542,Lists!$R$3:$R$19,0)+1,0),4),Lists!$S$3:$S$640,1)</f>
        <v>#N/A</v>
      </c>
      <c r="R1542" s="36" t="e">
        <f ca="1">LEFT(OFFSET(Lists!$S$2,P1542-1+MATCH(F1542,OFFSET(Lists!$T$3,P1542-1,0,Q1542-P1542+1),0),0),6)</f>
        <v>#N/A</v>
      </c>
      <c r="S1542" s="36" t="e">
        <f ca="1">VLOOKUP(R1542,Lists!B:D,3,FALSE)</f>
        <v>#N/A</v>
      </c>
      <c r="T1542" s="36" t="str">
        <f>IF(F1542&lt;&gt;"",MATCH(R1542,'Maximum minutes'!B:B,0),"")</f>
        <v/>
      </c>
      <c r="U1542" s="36">
        <f ca="1">IF(F1542&lt;&gt;"",COUNTA(OFFSET('Maximum minutes'!$C$1,'Annexe A1 Cours'!T1542,0,1,50)),0)</f>
        <v>0</v>
      </c>
      <c r="V1542" s="37">
        <f ca="1">IFERROR(OFFSET('Maximum minutes'!$C$1,T1542+1,-1+MATCH(G1542,OFFSET('Maximum minutes'!$C$1,T1542-1,0,1,50),0)),0)</f>
        <v>0</v>
      </c>
      <c r="W1542" s="38">
        <f t="shared" ca="1" si="46"/>
        <v>0</v>
      </c>
    </row>
    <row r="1543" spans="1:23" s="36" customFormat="1" ht="18.75">
      <c r="A1543" s="34"/>
      <c r="B1543" s="39"/>
      <c r="C1543" s="39"/>
      <c r="D1543" s="35"/>
      <c r="E1543" s="40"/>
      <c r="F1543" s="39"/>
      <c r="G1543" s="39"/>
      <c r="H1543" s="39"/>
      <c r="I1543" s="34"/>
      <c r="J1543" s="34"/>
      <c r="K1543" s="34"/>
      <c r="L1543" s="34"/>
      <c r="M1543" s="43" t="str">
        <f ca="1">IFERROR(OFFSET('Maximum minutes'!$C$1,T1543,MATCH(IF(G1543&lt;&gt;"",G1543,F1543),OFFSET('Maximum minutes'!$C$1,T1543-1,0,1,U1543+1),0)-1)*IF(OR(ISNUMBER(J1543),J1543="sans examen"),1,0)*IF(W1543&lt;MinDate,1,0),"")</f>
        <v/>
      </c>
      <c r="N1543" s="36">
        <f t="shared" ca="1" si="47"/>
        <v>0</v>
      </c>
      <c r="O1543" s="36" t="e">
        <f ca="1">LEFT(OFFSET(Lists!$Q$2,MATCH(E1543,Lists!$R$3:$R$19,0),0),4)</f>
        <v>#N/A</v>
      </c>
      <c r="P1543" s="36" t="e">
        <f ca="1">MATCH(O1543,Lists!$S$2:$S$640,1)</f>
        <v>#N/A</v>
      </c>
      <c r="Q1543" s="36" t="e">
        <f ca="1">MATCH(LEFT(OFFSET(Lists!$Q$2,MATCH(E1543,Lists!$R$3:$R$19,0)+1,0),4),Lists!$S$3:$S$640,1)</f>
        <v>#N/A</v>
      </c>
      <c r="R1543" s="36" t="e">
        <f ca="1">LEFT(OFFSET(Lists!$S$2,P1543-1+MATCH(F1543,OFFSET(Lists!$T$3,P1543-1,0,Q1543-P1543+1),0),0),6)</f>
        <v>#N/A</v>
      </c>
      <c r="S1543" s="36" t="e">
        <f ca="1">VLOOKUP(R1543,Lists!B:D,3,FALSE)</f>
        <v>#N/A</v>
      </c>
      <c r="T1543" s="36" t="str">
        <f>IF(F1543&lt;&gt;"",MATCH(R1543,'Maximum minutes'!B:B,0),"")</f>
        <v/>
      </c>
      <c r="U1543" s="36">
        <f ca="1">IF(F1543&lt;&gt;"",COUNTA(OFFSET('Maximum minutes'!$C$1,'Annexe A1 Cours'!T1543,0,1,50)),0)</f>
        <v>0</v>
      </c>
      <c r="V1543" s="37">
        <f ca="1">IFERROR(OFFSET('Maximum minutes'!$C$1,T1543+1,-1+MATCH(G1543,OFFSET('Maximum minutes'!$C$1,T1543-1,0,1,50),0)),0)</f>
        <v>0</v>
      </c>
      <c r="W1543" s="38">
        <f t="shared" ref="W1543:W1606" ca="1" si="48">IFERROR(DATE(YEAR(D1543)+V1543,MONTH(D1543),DAY(D1543)),"")</f>
        <v>0</v>
      </c>
    </row>
    <row r="1544" spans="1:23" s="36" customFormat="1" ht="18.75">
      <c r="A1544" s="34"/>
      <c r="B1544" s="39"/>
      <c r="C1544" s="39"/>
      <c r="D1544" s="35"/>
      <c r="E1544" s="40"/>
      <c r="F1544" s="39"/>
      <c r="G1544" s="39"/>
      <c r="H1544" s="39"/>
      <c r="I1544" s="34"/>
      <c r="J1544" s="34"/>
      <c r="K1544" s="34"/>
      <c r="L1544" s="34"/>
      <c r="M1544" s="43" t="str">
        <f ca="1">IFERROR(OFFSET('Maximum minutes'!$C$1,T1544,MATCH(IF(G1544&lt;&gt;"",G1544,F1544),OFFSET('Maximum minutes'!$C$1,T1544-1,0,1,U1544+1),0)-1)*IF(OR(ISNUMBER(J1544),J1544="sans examen"),1,0)*IF(W1544&lt;MinDate,1,0),"")</f>
        <v/>
      </c>
      <c r="N1544" s="36">
        <f t="shared" ref="N1544:N1607" ca="1" si="49">IF(K1544&gt;0,MIN(K1544,M1544),0)*IF(M1544="",0,1)</f>
        <v>0</v>
      </c>
      <c r="O1544" s="36" t="e">
        <f ca="1">LEFT(OFFSET(Lists!$Q$2,MATCH(E1544,Lists!$R$3:$R$19,0),0),4)</f>
        <v>#N/A</v>
      </c>
      <c r="P1544" s="36" t="e">
        <f ca="1">MATCH(O1544,Lists!$S$2:$S$640,1)</f>
        <v>#N/A</v>
      </c>
      <c r="Q1544" s="36" t="e">
        <f ca="1">MATCH(LEFT(OFFSET(Lists!$Q$2,MATCH(E1544,Lists!$R$3:$R$19,0)+1,0),4),Lists!$S$3:$S$640,1)</f>
        <v>#N/A</v>
      </c>
      <c r="R1544" s="36" t="e">
        <f ca="1">LEFT(OFFSET(Lists!$S$2,P1544-1+MATCH(F1544,OFFSET(Lists!$T$3,P1544-1,0,Q1544-P1544+1),0),0),6)</f>
        <v>#N/A</v>
      </c>
      <c r="S1544" s="36" t="e">
        <f ca="1">VLOOKUP(R1544,Lists!B:D,3,FALSE)</f>
        <v>#N/A</v>
      </c>
      <c r="T1544" s="36" t="str">
        <f>IF(F1544&lt;&gt;"",MATCH(R1544,'Maximum minutes'!B:B,0),"")</f>
        <v/>
      </c>
      <c r="U1544" s="36">
        <f ca="1">IF(F1544&lt;&gt;"",COUNTA(OFFSET('Maximum minutes'!$C$1,'Annexe A1 Cours'!T1544,0,1,50)),0)</f>
        <v>0</v>
      </c>
      <c r="V1544" s="37">
        <f ca="1">IFERROR(OFFSET('Maximum minutes'!$C$1,T1544+1,-1+MATCH(G1544,OFFSET('Maximum minutes'!$C$1,T1544-1,0,1,50),0)),0)</f>
        <v>0</v>
      </c>
      <c r="W1544" s="38">
        <f t="shared" ca="1" si="48"/>
        <v>0</v>
      </c>
    </row>
    <row r="1545" spans="1:23" s="36" customFormat="1" ht="18.75">
      <c r="A1545" s="34"/>
      <c r="B1545" s="39"/>
      <c r="C1545" s="39"/>
      <c r="D1545" s="35"/>
      <c r="E1545" s="40"/>
      <c r="F1545" s="39"/>
      <c r="G1545" s="39"/>
      <c r="H1545" s="39"/>
      <c r="I1545" s="34"/>
      <c r="J1545" s="34"/>
      <c r="K1545" s="34"/>
      <c r="L1545" s="34"/>
      <c r="M1545" s="43" t="str">
        <f ca="1">IFERROR(OFFSET('Maximum minutes'!$C$1,T1545,MATCH(IF(G1545&lt;&gt;"",G1545,F1545),OFFSET('Maximum minutes'!$C$1,T1545-1,0,1,U1545+1),0)-1)*IF(OR(ISNUMBER(J1545),J1545="sans examen"),1,0)*IF(W1545&lt;MinDate,1,0),"")</f>
        <v/>
      </c>
      <c r="N1545" s="36">
        <f t="shared" ca="1" si="49"/>
        <v>0</v>
      </c>
      <c r="O1545" s="36" t="e">
        <f ca="1">LEFT(OFFSET(Lists!$Q$2,MATCH(E1545,Lists!$R$3:$R$19,0),0),4)</f>
        <v>#N/A</v>
      </c>
      <c r="P1545" s="36" t="e">
        <f ca="1">MATCH(O1545,Lists!$S$2:$S$640,1)</f>
        <v>#N/A</v>
      </c>
      <c r="Q1545" s="36" t="e">
        <f ca="1">MATCH(LEFT(OFFSET(Lists!$Q$2,MATCH(E1545,Lists!$R$3:$R$19,0)+1,0),4),Lists!$S$3:$S$640,1)</f>
        <v>#N/A</v>
      </c>
      <c r="R1545" s="36" t="e">
        <f ca="1">LEFT(OFFSET(Lists!$S$2,P1545-1+MATCH(F1545,OFFSET(Lists!$T$3,P1545-1,0,Q1545-P1545+1),0),0),6)</f>
        <v>#N/A</v>
      </c>
      <c r="S1545" s="36" t="e">
        <f ca="1">VLOOKUP(R1545,Lists!B:D,3,FALSE)</f>
        <v>#N/A</v>
      </c>
      <c r="T1545" s="36" t="str">
        <f>IF(F1545&lt;&gt;"",MATCH(R1545,'Maximum minutes'!B:B,0),"")</f>
        <v/>
      </c>
      <c r="U1545" s="36">
        <f ca="1">IF(F1545&lt;&gt;"",COUNTA(OFFSET('Maximum minutes'!$C$1,'Annexe A1 Cours'!T1545,0,1,50)),0)</f>
        <v>0</v>
      </c>
      <c r="V1545" s="37">
        <f ca="1">IFERROR(OFFSET('Maximum minutes'!$C$1,T1545+1,-1+MATCH(G1545,OFFSET('Maximum minutes'!$C$1,T1545-1,0,1,50),0)),0)</f>
        <v>0</v>
      </c>
      <c r="W1545" s="38">
        <f t="shared" ca="1" si="48"/>
        <v>0</v>
      </c>
    </row>
    <row r="1546" spans="1:23" s="36" customFormat="1" ht="18.75">
      <c r="A1546" s="34"/>
      <c r="B1546" s="39"/>
      <c r="C1546" s="39"/>
      <c r="D1546" s="35"/>
      <c r="E1546" s="40"/>
      <c r="F1546" s="39"/>
      <c r="G1546" s="39"/>
      <c r="H1546" s="39"/>
      <c r="I1546" s="34"/>
      <c r="J1546" s="34"/>
      <c r="K1546" s="34"/>
      <c r="L1546" s="34"/>
      <c r="M1546" s="43" t="str">
        <f ca="1">IFERROR(OFFSET('Maximum minutes'!$C$1,T1546,MATCH(IF(G1546&lt;&gt;"",G1546,F1546),OFFSET('Maximum minutes'!$C$1,T1546-1,0,1,U1546+1),0)-1)*IF(OR(ISNUMBER(J1546),J1546="sans examen"),1,0)*IF(W1546&lt;MinDate,1,0),"")</f>
        <v/>
      </c>
      <c r="N1546" s="36">
        <f t="shared" ca="1" si="49"/>
        <v>0</v>
      </c>
      <c r="O1546" s="36" t="e">
        <f ca="1">LEFT(OFFSET(Lists!$Q$2,MATCH(E1546,Lists!$R$3:$R$19,0),0),4)</f>
        <v>#N/A</v>
      </c>
      <c r="P1546" s="36" t="e">
        <f ca="1">MATCH(O1546,Lists!$S$2:$S$640,1)</f>
        <v>#N/A</v>
      </c>
      <c r="Q1546" s="36" t="e">
        <f ca="1">MATCH(LEFT(OFFSET(Lists!$Q$2,MATCH(E1546,Lists!$R$3:$R$19,0)+1,0),4),Lists!$S$3:$S$640,1)</f>
        <v>#N/A</v>
      </c>
      <c r="R1546" s="36" t="e">
        <f ca="1">LEFT(OFFSET(Lists!$S$2,P1546-1+MATCH(F1546,OFFSET(Lists!$T$3,P1546-1,0,Q1546-P1546+1),0),0),6)</f>
        <v>#N/A</v>
      </c>
      <c r="S1546" s="36" t="e">
        <f ca="1">VLOOKUP(R1546,Lists!B:D,3,FALSE)</f>
        <v>#N/A</v>
      </c>
      <c r="T1546" s="36" t="str">
        <f>IF(F1546&lt;&gt;"",MATCH(R1546,'Maximum minutes'!B:B,0),"")</f>
        <v/>
      </c>
      <c r="U1546" s="36">
        <f ca="1">IF(F1546&lt;&gt;"",COUNTA(OFFSET('Maximum minutes'!$C$1,'Annexe A1 Cours'!T1546,0,1,50)),0)</f>
        <v>0</v>
      </c>
      <c r="V1546" s="37">
        <f ca="1">IFERROR(OFFSET('Maximum minutes'!$C$1,T1546+1,-1+MATCH(G1546,OFFSET('Maximum minutes'!$C$1,T1546-1,0,1,50),0)),0)</f>
        <v>0</v>
      </c>
      <c r="W1546" s="38">
        <f t="shared" ca="1" si="48"/>
        <v>0</v>
      </c>
    </row>
    <row r="1547" spans="1:23" s="36" customFormat="1" ht="18.75">
      <c r="A1547" s="34"/>
      <c r="B1547" s="39"/>
      <c r="C1547" s="39"/>
      <c r="D1547" s="35"/>
      <c r="E1547" s="40"/>
      <c r="F1547" s="39"/>
      <c r="G1547" s="39"/>
      <c r="H1547" s="39"/>
      <c r="I1547" s="34"/>
      <c r="J1547" s="34"/>
      <c r="K1547" s="34"/>
      <c r="L1547" s="34"/>
      <c r="M1547" s="43" t="str">
        <f ca="1">IFERROR(OFFSET('Maximum minutes'!$C$1,T1547,MATCH(IF(G1547&lt;&gt;"",G1547,F1547),OFFSET('Maximum minutes'!$C$1,T1547-1,0,1,U1547+1),0)-1)*IF(OR(ISNUMBER(J1547),J1547="sans examen"),1,0)*IF(W1547&lt;MinDate,1,0),"")</f>
        <v/>
      </c>
      <c r="N1547" s="36">
        <f t="shared" ca="1" si="49"/>
        <v>0</v>
      </c>
      <c r="O1547" s="36" t="e">
        <f ca="1">LEFT(OFFSET(Lists!$Q$2,MATCH(E1547,Lists!$R$3:$R$19,0),0),4)</f>
        <v>#N/A</v>
      </c>
      <c r="P1547" s="36" t="e">
        <f ca="1">MATCH(O1547,Lists!$S$2:$S$640,1)</f>
        <v>#N/A</v>
      </c>
      <c r="Q1547" s="36" t="e">
        <f ca="1">MATCH(LEFT(OFFSET(Lists!$Q$2,MATCH(E1547,Lists!$R$3:$R$19,0)+1,0),4),Lists!$S$3:$S$640,1)</f>
        <v>#N/A</v>
      </c>
      <c r="R1547" s="36" t="e">
        <f ca="1">LEFT(OFFSET(Lists!$S$2,P1547-1+MATCH(F1547,OFFSET(Lists!$T$3,P1547-1,0,Q1547-P1547+1),0),0),6)</f>
        <v>#N/A</v>
      </c>
      <c r="S1547" s="36" t="e">
        <f ca="1">VLOOKUP(R1547,Lists!B:D,3,FALSE)</f>
        <v>#N/A</v>
      </c>
      <c r="T1547" s="36" t="str">
        <f>IF(F1547&lt;&gt;"",MATCH(R1547,'Maximum minutes'!B:B,0),"")</f>
        <v/>
      </c>
      <c r="U1547" s="36">
        <f ca="1">IF(F1547&lt;&gt;"",COUNTA(OFFSET('Maximum minutes'!$C$1,'Annexe A1 Cours'!T1547,0,1,50)),0)</f>
        <v>0</v>
      </c>
      <c r="V1547" s="37">
        <f ca="1">IFERROR(OFFSET('Maximum minutes'!$C$1,T1547+1,-1+MATCH(G1547,OFFSET('Maximum minutes'!$C$1,T1547-1,0,1,50),0)),0)</f>
        <v>0</v>
      </c>
      <c r="W1547" s="38">
        <f t="shared" ca="1" si="48"/>
        <v>0</v>
      </c>
    </row>
    <row r="1548" spans="1:23" s="36" customFormat="1" ht="18.75">
      <c r="A1548" s="34"/>
      <c r="B1548" s="39"/>
      <c r="C1548" s="39"/>
      <c r="D1548" s="35"/>
      <c r="E1548" s="40"/>
      <c r="F1548" s="39"/>
      <c r="G1548" s="39"/>
      <c r="H1548" s="39"/>
      <c r="I1548" s="34"/>
      <c r="J1548" s="34"/>
      <c r="K1548" s="34"/>
      <c r="L1548" s="34"/>
      <c r="M1548" s="43" t="str">
        <f ca="1">IFERROR(OFFSET('Maximum minutes'!$C$1,T1548,MATCH(IF(G1548&lt;&gt;"",G1548,F1548),OFFSET('Maximum minutes'!$C$1,T1548-1,0,1,U1548+1),0)-1)*IF(OR(ISNUMBER(J1548),J1548="sans examen"),1,0)*IF(W1548&lt;MinDate,1,0),"")</f>
        <v/>
      </c>
      <c r="N1548" s="36">
        <f t="shared" ca="1" si="49"/>
        <v>0</v>
      </c>
      <c r="O1548" s="36" t="e">
        <f ca="1">LEFT(OFFSET(Lists!$Q$2,MATCH(E1548,Lists!$R$3:$R$19,0),0),4)</f>
        <v>#N/A</v>
      </c>
      <c r="P1548" s="36" t="e">
        <f ca="1">MATCH(O1548,Lists!$S$2:$S$640,1)</f>
        <v>#N/A</v>
      </c>
      <c r="Q1548" s="36" t="e">
        <f ca="1">MATCH(LEFT(OFFSET(Lists!$Q$2,MATCH(E1548,Lists!$R$3:$R$19,0)+1,0),4),Lists!$S$3:$S$640,1)</f>
        <v>#N/A</v>
      </c>
      <c r="R1548" s="36" t="e">
        <f ca="1">LEFT(OFFSET(Lists!$S$2,P1548-1+MATCH(F1548,OFFSET(Lists!$T$3,P1548-1,0,Q1548-P1548+1),0),0),6)</f>
        <v>#N/A</v>
      </c>
      <c r="S1548" s="36" t="e">
        <f ca="1">VLOOKUP(R1548,Lists!B:D,3,FALSE)</f>
        <v>#N/A</v>
      </c>
      <c r="T1548" s="36" t="str">
        <f>IF(F1548&lt;&gt;"",MATCH(R1548,'Maximum minutes'!B:B,0),"")</f>
        <v/>
      </c>
      <c r="U1548" s="36">
        <f ca="1">IF(F1548&lt;&gt;"",COUNTA(OFFSET('Maximum minutes'!$C$1,'Annexe A1 Cours'!T1548,0,1,50)),0)</f>
        <v>0</v>
      </c>
      <c r="V1548" s="37">
        <f ca="1">IFERROR(OFFSET('Maximum minutes'!$C$1,T1548+1,-1+MATCH(G1548,OFFSET('Maximum minutes'!$C$1,T1548-1,0,1,50),0)),0)</f>
        <v>0</v>
      </c>
      <c r="W1548" s="38">
        <f t="shared" ca="1" si="48"/>
        <v>0</v>
      </c>
    </row>
    <row r="1549" spans="1:23" s="36" customFormat="1" ht="18.75">
      <c r="A1549" s="34"/>
      <c r="B1549" s="39"/>
      <c r="C1549" s="39"/>
      <c r="D1549" s="35"/>
      <c r="E1549" s="40"/>
      <c r="F1549" s="39"/>
      <c r="G1549" s="39"/>
      <c r="H1549" s="39"/>
      <c r="I1549" s="34"/>
      <c r="J1549" s="34"/>
      <c r="K1549" s="34"/>
      <c r="L1549" s="34"/>
      <c r="M1549" s="43" t="str">
        <f ca="1">IFERROR(OFFSET('Maximum minutes'!$C$1,T1549,MATCH(IF(G1549&lt;&gt;"",G1549,F1549),OFFSET('Maximum minutes'!$C$1,T1549-1,0,1,U1549+1),0)-1)*IF(OR(ISNUMBER(J1549),J1549="sans examen"),1,0)*IF(W1549&lt;MinDate,1,0),"")</f>
        <v/>
      </c>
      <c r="N1549" s="36">
        <f t="shared" ca="1" si="49"/>
        <v>0</v>
      </c>
      <c r="O1549" s="36" t="e">
        <f ca="1">LEFT(OFFSET(Lists!$Q$2,MATCH(E1549,Lists!$R$3:$R$19,0),0),4)</f>
        <v>#N/A</v>
      </c>
      <c r="P1549" s="36" t="e">
        <f ca="1">MATCH(O1549,Lists!$S$2:$S$640,1)</f>
        <v>#N/A</v>
      </c>
      <c r="Q1549" s="36" t="e">
        <f ca="1">MATCH(LEFT(OFFSET(Lists!$Q$2,MATCH(E1549,Lists!$R$3:$R$19,0)+1,0),4),Lists!$S$3:$S$640,1)</f>
        <v>#N/A</v>
      </c>
      <c r="R1549" s="36" t="e">
        <f ca="1">LEFT(OFFSET(Lists!$S$2,P1549-1+MATCH(F1549,OFFSET(Lists!$T$3,P1549-1,0,Q1549-P1549+1),0),0),6)</f>
        <v>#N/A</v>
      </c>
      <c r="S1549" s="36" t="e">
        <f ca="1">VLOOKUP(R1549,Lists!B:D,3,FALSE)</f>
        <v>#N/A</v>
      </c>
      <c r="T1549" s="36" t="str">
        <f>IF(F1549&lt;&gt;"",MATCH(R1549,'Maximum minutes'!B:B,0),"")</f>
        <v/>
      </c>
      <c r="U1549" s="36">
        <f ca="1">IF(F1549&lt;&gt;"",COUNTA(OFFSET('Maximum minutes'!$C$1,'Annexe A1 Cours'!T1549,0,1,50)),0)</f>
        <v>0</v>
      </c>
      <c r="V1549" s="37">
        <f ca="1">IFERROR(OFFSET('Maximum minutes'!$C$1,T1549+1,-1+MATCH(G1549,OFFSET('Maximum minutes'!$C$1,T1549-1,0,1,50),0)),0)</f>
        <v>0</v>
      </c>
      <c r="W1549" s="38">
        <f t="shared" ca="1" si="48"/>
        <v>0</v>
      </c>
    </row>
    <row r="1550" spans="1:23" s="36" customFormat="1" ht="18.75">
      <c r="A1550" s="34"/>
      <c r="B1550" s="39"/>
      <c r="C1550" s="39"/>
      <c r="D1550" s="35"/>
      <c r="E1550" s="40"/>
      <c r="F1550" s="39"/>
      <c r="G1550" s="39"/>
      <c r="H1550" s="39"/>
      <c r="I1550" s="34"/>
      <c r="J1550" s="34"/>
      <c r="K1550" s="34"/>
      <c r="L1550" s="34"/>
      <c r="M1550" s="43" t="str">
        <f ca="1">IFERROR(OFFSET('Maximum minutes'!$C$1,T1550,MATCH(IF(G1550&lt;&gt;"",G1550,F1550),OFFSET('Maximum minutes'!$C$1,T1550-1,0,1,U1550+1),0)-1)*IF(OR(ISNUMBER(J1550),J1550="sans examen"),1,0)*IF(W1550&lt;MinDate,1,0),"")</f>
        <v/>
      </c>
      <c r="N1550" s="36">
        <f t="shared" ca="1" si="49"/>
        <v>0</v>
      </c>
      <c r="O1550" s="36" t="e">
        <f ca="1">LEFT(OFFSET(Lists!$Q$2,MATCH(E1550,Lists!$R$3:$R$19,0),0),4)</f>
        <v>#N/A</v>
      </c>
      <c r="P1550" s="36" t="e">
        <f ca="1">MATCH(O1550,Lists!$S$2:$S$640,1)</f>
        <v>#N/A</v>
      </c>
      <c r="Q1550" s="36" t="e">
        <f ca="1">MATCH(LEFT(OFFSET(Lists!$Q$2,MATCH(E1550,Lists!$R$3:$R$19,0)+1,0),4),Lists!$S$3:$S$640,1)</f>
        <v>#N/A</v>
      </c>
      <c r="R1550" s="36" t="e">
        <f ca="1">LEFT(OFFSET(Lists!$S$2,P1550-1+MATCH(F1550,OFFSET(Lists!$T$3,P1550-1,0,Q1550-P1550+1),0),0),6)</f>
        <v>#N/A</v>
      </c>
      <c r="S1550" s="36" t="e">
        <f ca="1">VLOOKUP(R1550,Lists!B:D,3,FALSE)</f>
        <v>#N/A</v>
      </c>
      <c r="T1550" s="36" t="str">
        <f>IF(F1550&lt;&gt;"",MATCH(R1550,'Maximum minutes'!B:B,0),"")</f>
        <v/>
      </c>
      <c r="U1550" s="36">
        <f ca="1">IF(F1550&lt;&gt;"",COUNTA(OFFSET('Maximum minutes'!$C$1,'Annexe A1 Cours'!T1550,0,1,50)),0)</f>
        <v>0</v>
      </c>
      <c r="V1550" s="37">
        <f ca="1">IFERROR(OFFSET('Maximum minutes'!$C$1,T1550+1,-1+MATCH(G1550,OFFSET('Maximum minutes'!$C$1,T1550-1,0,1,50),0)),0)</f>
        <v>0</v>
      </c>
      <c r="W1550" s="38">
        <f t="shared" ca="1" si="48"/>
        <v>0</v>
      </c>
    </row>
    <row r="1551" spans="1:23" s="36" customFormat="1" ht="18.75">
      <c r="A1551" s="34"/>
      <c r="B1551" s="39"/>
      <c r="C1551" s="39"/>
      <c r="D1551" s="35"/>
      <c r="E1551" s="40"/>
      <c r="F1551" s="39"/>
      <c r="G1551" s="39"/>
      <c r="H1551" s="39"/>
      <c r="I1551" s="34"/>
      <c r="J1551" s="34"/>
      <c r="K1551" s="34"/>
      <c r="L1551" s="34"/>
      <c r="M1551" s="43" t="str">
        <f ca="1">IFERROR(OFFSET('Maximum minutes'!$C$1,T1551,MATCH(IF(G1551&lt;&gt;"",G1551,F1551),OFFSET('Maximum minutes'!$C$1,T1551-1,0,1,U1551+1),0)-1)*IF(OR(ISNUMBER(J1551),J1551="sans examen"),1,0)*IF(W1551&lt;MinDate,1,0),"")</f>
        <v/>
      </c>
      <c r="N1551" s="36">
        <f t="shared" ca="1" si="49"/>
        <v>0</v>
      </c>
      <c r="O1551" s="36" t="e">
        <f ca="1">LEFT(OFFSET(Lists!$Q$2,MATCH(E1551,Lists!$R$3:$R$19,0),0),4)</f>
        <v>#N/A</v>
      </c>
      <c r="P1551" s="36" t="e">
        <f ca="1">MATCH(O1551,Lists!$S$2:$S$640,1)</f>
        <v>#N/A</v>
      </c>
      <c r="Q1551" s="36" t="e">
        <f ca="1">MATCH(LEFT(OFFSET(Lists!$Q$2,MATCH(E1551,Lists!$R$3:$R$19,0)+1,0),4),Lists!$S$3:$S$640,1)</f>
        <v>#N/A</v>
      </c>
      <c r="R1551" s="36" t="e">
        <f ca="1">LEFT(OFFSET(Lists!$S$2,P1551-1+MATCH(F1551,OFFSET(Lists!$T$3,P1551-1,0,Q1551-P1551+1),0),0),6)</f>
        <v>#N/A</v>
      </c>
      <c r="S1551" s="36" t="e">
        <f ca="1">VLOOKUP(R1551,Lists!B:D,3,FALSE)</f>
        <v>#N/A</v>
      </c>
      <c r="T1551" s="36" t="str">
        <f>IF(F1551&lt;&gt;"",MATCH(R1551,'Maximum minutes'!B:B,0),"")</f>
        <v/>
      </c>
      <c r="U1551" s="36">
        <f ca="1">IF(F1551&lt;&gt;"",COUNTA(OFFSET('Maximum minutes'!$C$1,'Annexe A1 Cours'!T1551,0,1,50)),0)</f>
        <v>0</v>
      </c>
      <c r="V1551" s="37">
        <f ca="1">IFERROR(OFFSET('Maximum minutes'!$C$1,T1551+1,-1+MATCH(G1551,OFFSET('Maximum minutes'!$C$1,T1551-1,0,1,50),0)),0)</f>
        <v>0</v>
      </c>
      <c r="W1551" s="38">
        <f t="shared" ca="1" si="48"/>
        <v>0</v>
      </c>
    </row>
    <row r="1552" spans="1:23" s="36" customFormat="1" ht="18.75">
      <c r="A1552" s="34"/>
      <c r="B1552" s="39"/>
      <c r="C1552" s="39"/>
      <c r="D1552" s="35"/>
      <c r="E1552" s="40"/>
      <c r="F1552" s="39"/>
      <c r="G1552" s="39"/>
      <c r="H1552" s="39"/>
      <c r="I1552" s="34"/>
      <c r="J1552" s="34"/>
      <c r="K1552" s="34"/>
      <c r="L1552" s="34"/>
      <c r="M1552" s="43" t="str">
        <f ca="1">IFERROR(OFFSET('Maximum minutes'!$C$1,T1552,MATCH(IF(G1552&lt;&gt;"",G1552,F1552),OFFSET('Maximum minutes'!$C$1,T1552-1,0,1,U1552+1),0)-1)*IF(OR(ISNUMBER(J1552),J1552="sans examen"),1,0)*IF(W1552&lt;MinDate,1,0),"")</f>
        <v/>
      </c>
      <c r="N1552" s="36">
        <f t="shared" ca="1" si="49"/>
        <v>0</v>
      </c>
      <c r="O1552" s="36" t="e">
        <f ca="1">LEFT(OFFSET(Lists!$Q$2,MATCH(E1552,Lists!$R$3:$R$19,0),0),4)</f>
        <v>#N/A</v>
      </c>
      <c r="P1552" s="36" t="e">
        <f ca="1">MATCH(O1552,Lists!$S$2:$S$640,1)</f>
        <v>#N/A</v>
      </c>
      <c r="Q1552" s="36" t="e">
        <f ca="1">MATCH(LEFT(OFFSET(Lists!$Q$2,MATCH(E1552,Lists!$R$3:$R$19,0)+1,0),4),Lists!$S$3:$S$640,1)</f>
        <v>#N/A</v>
      </c>
      <c r="R1552" s="36" t="e">
        <f ca="1">LEFT(OFFSET(Lists!$S$2,P1552-1+MATCH(F1552,OFFSET(Lists!$T$3,P1552-1,0,Q1552-P1552+1),0),0),6)</f>
        <v>#N/A</v>
      </c>
      <c r="S1552" s="36" t="e">
        <f ca="1">VLOOKUP(R1552,Lists!B:D,3,FALSE)</f>
        <v>#N/A</v>
      </c>
      <c r="T1552" s="36" t="str">
        <f>IF(F1552&lt;&gt;"",MATCH(R1552,'Maximum minutes'!B:B,0),"")</f>
        <v/>
      </c>
      <c r="U1552" s="36">
        <f ca="1">IF(F1552&lt;&gt;"",COUNTA(OFFSET('Maximum minutes'!$C$1,'Annexe A1 Cours'!T1552,0,1,50)),0)</f>
        <v>0</v>
      </c>
      <c r="V1552" s="37">
        <f ca="1">IFERROR(OFFSET('Maximum minutes'!$C$1,T1552+1,-1+MATCH(G1552,OFFSET('Maximum minutes'!$C$1,T1552-1,0,1,50),0)),0)</f>
        <v>0</v>
      </c>
      <c r="W1552" s="38">
        <f t="shared" ca="1" si="48"/>
        <v>0</v>
      </c>
    </row>
    <row r="1553" spans="1:23" s="36" customFormat="1" ht="18.75">
      <c r="A1553" s="34"/>
      <c r="B1553" s="39"/>
      <c r="C1553" s="39"/>
      <c r="D1553" s="35"/>
      <c r="E1553" s="40"/>
      <c r="F1553" s="39"/>
      <c r="G1553" s="39"/>
      <c r="H1553" s="39"/>
      <c r="I1553" s="34"/>
      <c r="J1553" s="34"/>
      <c r="K1553" s="34"/>
      <c r="L1553" s="34"/>
      <c r="M1553" s="43" t="str">
        <f ca="1">IFERROR(OFFSET('Maximum minutes'!$C$1,T1553,MATCH(IF(G1553&lt;&gt;"",G1553,F1553),OFFSET('Maximum minutes'!$C$1,T1553-1,0,1,U1553+1),0)-1)*IF(OR(ISNUMBER(J1553),J1553="sans examen"),1,0)*IF(W1553&lt;MinDate,1,0),"")</f>
        <v/>
      </c>
      <c r="N1553" s="36">
        <f t="shared" ca="1" si="49"/>
        <v>0</v>
      </c>
      <c r="O1553" s="36" t="e">
        <f ca="1">LEFT(OFFSET(Lists!$Q$2,MATCH(E1553,Lists!$R$3:$R$19,0),0),4)</f>
        <v>#N/A</v>
      </c>
      <c r="P1553" s="36" t="e">
        <f ca="1">MATCH(O1553,Lists!$S$2:$S$640,1)</f>
        <v>#N/A</v>
      </c>
      <c r="Q1553" s="36" t="e">
        <f ca="1">MATCH(LEFT(OFFSET(Lists!$Q$2,MATCH(E1553,Lists!$R$3:$R$19,0)+1,0),4),Lists!$S$3:$S$640,1)</f>
        <v>#N/A</v>
      </c>
      <c r="R1553" s="36" t="e">
        <f ca="1">LEFT(OFFSET(Lists!$S$2,P1553-1+MATCH(F1553,OFFSET(Lists!$T$3,P1553-1,0,Q1553-P1553+1),0),0),6)</f>
        <v>#N/A</v>
      </c>
      <c r="S1553" s="36" t="e">
        <f ca="1">VLOOKUP(R1553,Lists!B:D,3,FALSE)</f>
        <v>#N/A</v>
      </c>
      <c r="T1553" s="36" t="str">
        <f>IF(F1553&lt;&gt;"",MATCH(R1553,'Maximum minutes'!B:B,0),"")</f>
        <v/>
      </c>
      <c r="U1553" s="36">
        <f ca="1">IF(F1553&lt;&gt;"",COUNTA(OFFSET('Maximum minutes'!$C$1,'Annexe A1 Cours'!T1553,0,1,50)),0)</f>
        <v>0</v>
      </c>
      <c r="V1553" s="37">
        <f ca="1">IFERROR(OFFSET('Maximum minutes'!$C$1,T1553+1,-1+MATCH(G1553,OFFSET('Maximum minutes'!$C$1,T1553-1,0,1,50),0)),0)</f>
        <v>0</v>
      </c>
      <c r="W1553" s="38">
        <f t="shared" ca="1" si="48"/>
        <v>0</v>
      </c>
    </row>
    <row r="1554" spans="1:23" s="36" customFormat="1" ht="18.75">
      <c r="A1554" s="34"/>
      <c r="B1554" s="39"/>
      <c r="C1554" s="39"/>
      <c r="D1554" s="35"/>
      <c r="E1554" s="40"/>
      <c r="F1554" s="39"/>
      <c r="G1554" s="39"/>
      <c r="H1554" s="39"/>
      <c r="I1554" s="34"/>
      <c r="J1554" s="34"/>
      <c r="K1554" s="34"/>
      <c r="L1554" s="34"/>
      <c r="M1554" s="43" t="str">
        <f ca="1">IFERROR(OFFSET('Maximum minutes'!$C$1,T1554,MATCH(IF(G1554&lt;&gt;"",G1554,F1554),OFFSET('Maximum minutes'!$C$1,T1554-1,0,1,U1554+1),0)-1)*IF(OR(ISNUMBER(J1554),J1554="sans examen"),1,0)*IF(W1554&lt;MinDate,1,0),"")</f>
        <v/>
      </c>
      <c r="N1554" s="36">
        <f t="shared" ca="1" si="49"/>
        <v>0</v>
      </c>
      <c r="O1554" s="36" t="e">
        <f ca="1">LEFT(OFFSET(Lists!$Q$2,MATCH(E1554,Lists!$R$3:$R$19,0),0),4)</f>
        <v>#N/A</v>
      </c>
      <c r="P1554" s="36" t="e">
        <f ca="1">MATCH(O1554,Lists!$S$2:$S$640,1)</f>
        <v>#N/A</v>
      </c>
      <c r="Q1554" s="36" t="e">
        <f ca="1">MATCH(LEFT(OFFSET(Lists!$Q$2,MATCH(E1554,Lists!$R$3:$R$19,0)+1,0),4),Lists!$S$3:$S$640,1)</f>
        <v>#N/A</v>
      </c>
      <c r="R1554" s="36" t="e">
        <f ca="1">LEFT(OFFSET(Lists!$S$2,P1554-1+MATCH(F1554,OFFSET(Lists!$T$3,P1554-1,0,Q1554-P1554+1),0),0),6)</f>
        <v>#N/A</v>
      </c>
      <c r="S1554" s="36" t="e">
        <f ca="1">VLOOKUP(R1554,Lists!B:D,3,FALSE)</f>
        <v>#N/A</v>
      </c>
      <c r="T1554" s="36" t="str">
        <f>IF(F1554&lt;&gt;"",MATCH(R1554,'Maximum minutes'!B:B,0),"")</f>
        <v/>
      </c>
      <c r="U1554" s="36">
        <f ca="1">IF(F1554&lt;&gt;"",COUNTA(OFFSET('Maximum minutes'!$C$1,'Annexe A1 Cours'!T1554,0,1,50)),0)</f>
        <v>0</v>
      </c>
      <c r="V1554" s="37">
        <f ca="1">IFERROR(OFFSET('Maximum minutes'!$C$1,T1554+1,-1+MATCH(G1554,OFFSET('Maximum minutes'!$C$1,T1554-1,0,1,50),0)),0)</f>
        <v>0</v>
      </c>
      <c r="W1554" s="38">
        <f t="shared" ca="1" si="48"/>
        <v>0</v>
      </c>
    </row>
    <row r="1555" spans="1:23" s="36" customFormat="1" ht="18.75">
      <c r="A1555" s="34"/>
      <c r="B1555" s="39"/>
      <c r="C1555" s="39"/>
      <c r="D1555" s="35"/>
      <c r="E1555" s="40"/>
      <c r="F1555" s="39"/>
      <c r="G1555" s="39"/>
      <c r="H1555" s="39"/>
      <c r="I1555" s="34"/>
      <c r="J1555" s="34"/>
      <c r="K1555" s="34"/>
      <c r="L1555" s="34"/>
      <c r="M1555" s="43" t="str">
        <f ca="1">IFERROR(OFFSET('Maximum minutes'!$C$1,T1555,MATCH(IF(G1555&lt;&gt;"",G1555,F1555),OFFSET('Maximum minutes'!$C$1,T1555-1,0,1,U1555+1),0)-1)*IF(OR(ISNUMBER(J1555),J1555="sans examen"),1,0)*IF(W1555&lt;MinDate,1,0),"")</f>
        <v/>
      </c>
      <c r="N1555" s="36">
        <f t="shared" ca="1" si="49"/>
        <v>0</v>
      </c>
      <c r="O1555" s="36" t="e">
        <f ca="1">LEFT(OFFSET(Lists!$Q$2,MATCH(E1555,Lists!$R$3:$R$19,0),0),4)</f>
        <v>#N/A</v>
      </c>
      <c r="P1555" s="36" t="e">
        <f ca="1">MATCH(O1555,Lists!$S$2:$S$640,1)</f>
        <v>#N/A</v>
      </c>
      <c r="Q1555" s="36" t="e">
        <f ca="1">MATCH(LEFT(OFFSET(Lists!$Q$2,MATCH(E1555,Lists!$R$3:$R$19,0)+1,0),4),Lists!$S$3:$S$640,1)</f>
        <v>#N/A</v>
      </c>
      <c r="R1555" s="36" t="e">
        <f ca="1">LEFT(OFFSET(Lists!$S$2,P1555-1+MATCH(F1555,OFFSET(Lists!$T$3,P1555-1,0,Q1555-P1555+1),0),0),6)</f>
        <v>#N/A</v>
      </c>
      <c r="S1555" s="36" t="e">
        <f ca="1">VLOOKUP(R1555,Lists!B:D,3,FALSE)</f>
        <v>#N/A</v>
      </c>
      <c r="T1555" s="36" t="str">
        <f>IF(F1555&lt;&gt;"",MATCH(R1555,'Maximum minutes'!B:B,0),"")</f>
        <v/>
      </c>
      <c r="U1555" s="36">
        <f ca="1">IF(F1555&lt;&gt;"",COUNTA(OFFSET('Maximum minutes'!$C$1,'Annexe A1 Cours'!T1555,0,1,50)),0)</f>
        <v>0</v>
      </c>
      <c r="V1555" s="37">
        <f ca="1">IFERROR(OFFSET('Maximum minutes'!$C$1,T1555+1,-1+MATCH(G1555,OFFSET('Maximum minutes'!$C$1,T1555-1,0,1,50),0)),0)</f>
        <v>0</v>
      </c>
      <c r="W1555" s="38">
        <f t="shared" ca="1" si="48"/>
        <v>0</v>
      </c>
    </row>
    <row r="1556" spans="1:23" s="36" customFormat="1" ht="18.75">
      <c r="A1556" s="34"/>
      <c r="B1556" s="39"/>
      <c r="C1556" s="39"/>
      <c r="D1556" s="35"/>
      <c r="E1556" s="40"/>
      <c r="F1556" s="39"/>
      <c r="G1556" s="39"/>
      <c r="H1556" s="39"/>
      <c r="I1556" s="34"/>
      <c r="J1556" s="34"/>
      <c r="K1556" s="34"/>
      <c r="L1556" s="34"/>
      <c r="M1556" s="43" t="str">
        <f ca="1">IFERROR(OFFSET('Maximum minutes'!$C$1,T1556,MATCH(IF(G1556&lt;&gt;"",G1556,F1556),OFFSET('Maximum minutes'!$C$1,T1556-1,0,1,U1556+1),0)-1)*IF(OR(ISNUMBER(J1556),J1556="sans examen"),1,0)*IF(W1556&lt;MinDate,1,0),"")</f>
        <v/>
      </c>
      <c r="N1556" s="36">
        <f t="shared" ca="1" si="49"/>
        <v>0</v>
      </c>
      <c r="O1556" s="36" t="e">
        <f ca="1">LEFT(OFFSET(Lists!$Q$2,MATCH(E1556,Lists!$R$3:$R$19,0),0),4)</f>
        <v>#N/A</v>
      </c>
      <c r="P1556" s="36" t="e">
        <f ca="1">MATCH(O1556,Lists!$S$2:$S$640,1)</f>
        <v>#N/A</v>
      </c>
      <c r="Q1556" s="36" t="e">
        <f ca="1">MATCH(LEFT(OFFSET(Lists!$Q$2,MATCH(E1556,Lists!$R$3:$R$19,0)+1,0),4),Lists!$S$3:$S$640,1)</f>
        <v>#N/A</v>
      </c>
      <c r="R1556" s="36" t="e">
        <f ca="1">LEFT(OFFSET(Lists!$S$2,P1556-1+MATCH(F1556,OFFSET(Lists!$T$3,P1556-1,0,Q1556-P1556+1),0),0),6)</f>
        <v>#N/A</v>
      </c>
      <c r="S1556" s="36" t="e">
        <f ca="1">VLOOKUP(R1556,Lists!B:D,3,FALSE)</f>
        <v>#N/A</v>
      </c>
      <c r="T1556" s="36" t="str">
        <f>IF(F1556&lt;&gt;"",MATCH(R1556,'Maximum minutes'!B:B,0),"")</f>
        <v/>
      </c>
      <c r="U1556" s="36">
        <f ca="1">IF(F1556&lt;&gt;"",COUNTA(OFFSET('Maximum minutes'!$C$1,'Annexe A1 Cours'!T1556,0,1,50)),0)</f>
        <v>0</v>
      </c>
      <c r="V1556" s="37">
        <f ca="1">IFERROR(OFFSET('Maximum minutes'!$C$1,T1556+1,-1+MATCH(G1556,OFFSET('Maximum minutes'!$C$1,T1556-1,0,1,50),0)),0)</f>
        <v>0</v>
      </c>
      <c r="W1556" s="38">
        <f t="shared" ca="1" si="48"/>
        <v>0</v>
      </c>
    </row>
    <row r="1557" spans="1:23" s="36" customFormat="1" ht="18.75">
      <c r="A1557" s="34"/>
      <c r="B1557" s="39"/>
      <c r="C1557" s="39"/>
      <c r="D1557" s="35"/>
      <c r="E1557" s="40"/>
      <c r="F1557" s="39"/>
      <c r="G1557" s="39"/>
      <c r="H1557" s="39"/>
      <c r="I1557" s="34"/>
      <c r="J1557" s="34"/>
      <c r="K1557" s="34"/>
      <c r="L1557" s="34"/>
      <c r="M1557" s="43" t="str">
        <f ca="1">IFERROR(OFFSET('Maximum minutes'!$C$1,T1557,MATCH(IF(G1557&lt;&gt;"",G1557,F1557),OFFSET('Maximum minutes'!$C$1,T1557-1,0,1,U1557+1),0)-1)*IF(OR(ISNUMBER(J1557),J1557="sans examen"),1,0)*IF(W1557&lt;MinDate,1,0),"")</f>
        <v/>
      </c>
      <c r="N1557" s="36">
        <f t="shared" ca="1" si="49"/>
        <v>0</v>
      </c>
      <c r="O1557" s="36" t="e">
        <f ca="1">LEFT(OFFSET(Lists!$Q$2,MATCH(E1557,Lists!$R$3:$R$19,0),0),4)</f>
        <v>#N/A</v>
      </c>
      <c r="P1557" s="36" t="e">
        <f ca="1">MATCH(O1557,Lists!$S$2:$S$640,1)</f>
        <v>#N/A</v>
      </c>
      <c r="Q1557" s="36" t="e">
        <f ca="1">MATCH(LEFT(OFFSET(Lists!$Q$2,MATCH(E1557,Lists!$R$3:$R$19,0)+1,0),4),Lists!$S$3:$S$640,1)</f>
        <v>#N/A</v>
      </c>
      <c r="R1557" s="36" t="e">
        <f ca="1">LEFT(OFFSET(Lists!$S$2,P1557-1+MATCH(F1557,OFFSET(Lists!$T$3,P1557-1,0,Q1557-P1557+1),0),0),6)</f>
        <v>#N/A</v>
      </c>
      <c r="S1557" s="36" t="e">
        <f ca="1">VLOOKUP(R1557,Lists!B:D,3,FALSE)</f>
        <v>#N/A</v>
      </c>
      <c r="T1557" s="36" t="str">
        <f>IF(F1557&lt;&gt;"",MATCH(R1557,'Maximum minutes'!B:B,0),"")</f>
        <v/>
      </c>
      <c r="U1557" s="36">
        <f ca="1">IF(F1557&lt;&gt;"",COUNTA(OFFSET('Maximum minutes'!$C$1,'Annexe A1 Cours'!T1557,0,1,50)),0)</f>
        <v>0</v>
      </c>
      <c r="V1557" s="37">
        <f ca="1">IFERROR(OFFSET('Maximum minutes'!$C$1,T1557+1,-1+MATCH(G1557,OFFSET('Maximum minutes'!$C$1,T1557-1,0,1,50),0)),0)</f>
        <v>0</v>
      </c>
      <c r="W1557" s="38">
        <f t="shared" ca="1" si="48"/>
        <v>0</v>
      </c>
    </row>
    <row r="1558" spans="1:23" s="36" customFormat="1" ht="18.75">
      <c r="A1558" s="34"/>
      <c r="B1558" s="39"/>
      <c r="C1558" s="39"/>
      <c r="D1558" s="35"/>
      <c r="E1558" s="40"/>
      <c r="F1558" s="39"/>
      <c r="G1558" s="39"/>
      <c r="H1558" s="39"/>
      <c r="I1558" s="34"/>
      <c r="J1558" s="34"/>
      <c r="K1558" s="34"/>
      <c r="L1558" s="34"/>
      <c r="M1558" s="43" t="str">
        <f ca="1">IFERROR(OFFSET('Maximum minutes'!$C$1,T1558,MATCH(IF(G1558&lt;&gt;"",G1558,F1558),OFFSET('Maximum minutes'!$C$1,T1558-1,0,1,U1558+1),0)-1)*IF(OR(ISNUMBER(J1558),J1558="sans examen"),1,0)*IF(W1558&lt;MinDate,1,0),"")</f>
        <v/>
      </c>
      <c r="N1558" s="36">
        <f t="shared" ca="1" si="49"/>
        <v>0</v>
      </c>
      <c r="O1558" s="36" t="e">
        <f ca="1">LEFT(OFFSET(Lists!$Q$2,MATCH(E1558,Lists!$R$3:$R$19,0),0),4)</f>
        <v>#N/A</v>
      </c>
      <c r="P1558" s="36" t="e">
        <f ca="1">MATCH(O1558,Lists!$S$2:$S$640,1)</f>
        <v>#N/A</v>
      </c>
      <c r="Q1558" s="36" t="e">
        <f ca="1">MATCH(LEFT(OFFSET(Lists!$Q$2,MATCH(E1558,Lists!$R$3:$R$19,0)+1,0),4),Lists!$S$3:$S$640,1)</f>
        <v>#N/A</v>
      </c>
      <c r="R1558" s="36" t="e">
        <f ca="1">LEFT(OFFSET(Lists!$S$2,P1558-1+MATCH(F1558,OFFSET(Lists!$T$3,P1558-1,0,Q1558-P1558+1),0),0),6)</f>
        <v>#N/A</v>
      </c>
      <c r="S1558" s="36" t="e">
        <f ca="1">VLOOKUP(R1558,Lists!B:D,3,FALSE)</f>
        <v>#N/A</v>
      </c>
      <c r="T1558" s="36" t="str">
        <f>IF(F1558&lt;&gt;"",MATCH(R1558,'Maximum minutes'!B:B,0),"")</f>
        <v/>
      </c>
      <c r="U1558" s="36">
        <f ca="1">IF(F1558&lt;&gt;"",COUNTA(OFFSET('Maximum minutes'!$C$1,'Annexe A1 Cours'!T1558,0,1,50)),0)</f>
        <v>0</v>
      </c>
      <c r="V1558" s="37">
        <f ca="1">IFERROR(OFFSET('Maximum minutes'!$C$1,T1558+1,-1+MATCH(G1558,OFFSET('Maximum minutes'!$C$1,T1558-1,0,1,50),0)),0)</f>
        <v>0</v>
      </c>
      <c r="W1558" s="38">
        <f t="shared" ca="1" si="48"/>
        <v>0</v>
      </c>
    </row>
    <row r="1559" spans="1:23" s="36" customFormat="1" ht="18.75">
      <c r="A1559" s="34"/>
      <c r="B1559" s="39"/>
      <c r="C1559" s="39"/>
      <c r="D1559" s="35"/>
      <c r="E1559" s="40"/>
      <c r="F1559" s="39"/>
      <c r="G1559" s="39"/>
      <c r="H1559" s="39"/>
      <c r="I1559" s="34"/>
      <c r="J1559" s="34"/>
      <c r="K1559" s="34"/>
      <c r="L1559" s="34"/>
      <c r="M1559" s="43" t="str">
        <f ca="1">IFERROR(OFFSET('Maximum minutes'!$C$1,T1559,MATCH(IF(G1559&lt;&gt;"",G1559,F1559),OFFSET('Maximum minutes'!$C$1,T1559-1,0,1,U1559+1),0)-1)*IF(OR(ISNUMBER(J1559),J1559="sans examen"),1,0)*IF(W1559&lt;MinDate,1,0),"")</f>
        <v/>
      </c>
      <c r="N1559" s="36">
        <f t="shared" ca="1" si="49"/>
        <v>0</v>
      </c>
      <c r="O1559" s="36" t="e">
        <f ca="1">LEFT(OFFSET(Lists!$Q$2,MATCH(E1559,Lists!$R$3:$R$19,0),0),4)</f>
        <v>#N/A</v>
      </c>
      <c r="P1559" s="36" t="e">
        <f ca="1">MATCH(O1559,Lists!$S$2:$S$640,1)</f>
        <v>#N/A</v>
      </c>
      <c r="Q1559" s="36" t="e">
        <f ca="1">MATCH(LEFT(OFFSET(Lists!$Q$2,MATCH(E1559,Lists!$R$3:$R$19,0)+1,0),4),Lists!$S$3:$S$640,1)</f>
        <v>#N/A</v>
      </c>
      <c r="R1559" s="36" t="e">
        <f ca="1">LEFT(OFFSET(Lists!$S$2,P1559-1+MATCH(F1559,OFFSET(Lists!$T$3,P1559-1,0,Q1559-P1559+1),0),0),6)</f>
        <v>#N/A</v>
      </c>
      <c r="S1559" s="36" t="e">
        <f ca="1">VLOOKUP(R1559,Lists!B:D,3,FALSE)</f>
        <v>#N/A</v>
      </c>
      <c r="T1559" s="36" t="str">
        <f>IF(F1559&lt;&gt;"",MATCH(R1559,'Maximum minutes'!B:B,0),"")</f>
        <v/>
      </c>
      <c r="U1559" s="36">
        <f ca="1">IF(F1559&lt;&gt;"",COUNTA(OFFSET('Maximum minutes'!$C$1,'Annexe A1 Cours'!T1559,0,1,50)),0)</f>
        <v>0</v>
      </c>
      <c r="V1559" s="37">
        <f ca="1">IFERROR(OFFSET('Maximum minutes'!$C$1,T1559+1,-1+MATCH(G1559,OFFSET('Maximum minutes'!$C$1,T1559-1,0,1,50),0)),0)</f>
        <v>0</v>
      </c>
      <c r="W1559" s="38">
        <f t="shared" ca="1" si="48"/>
        <v>0</v>
      </c>
    </row>
    <row r="1560" spans="1:23" s="36" customFormat="1" ht="18.75">
      <c r="A1560" s="34"/>
      <c r="B1560" s="39"/>
      <c r="C1560" s="39"/>
      <c r="D1560" s="35"/>
      <c r="E1560" s="40"/>
      <c r="F1560" s="39"/>
      <c r="G1560" s="39"/>
      <c r="H1560" s="39"/>
      <c r="I1560" s="34"/>
      <c r="J1560" s="34"/>
      <c r="K1560" s="34"/>
      <c r="L1560" s="34"/>
      <c r="M1560" s="43" t="str">
        <f ca="1">IFERROR(OFFSET('Maximum minutes'!$C$1,T1560,MATCH(IF(G1560&lt;&gt;"",G1560,F1560),OFFSET('Maximum minutes'!$C$1,T1560-1,0,1,U1560+1),0)-1)*IF(OR(ISNUMBER(J1560),J1560="sans examen"),1,0)*IF(W1560&lt;MinDate,1,0),"")</f>
        <v/>
      </c>
      <c r="N1560" s="36">
        <f t="shared" ca="1" si="49"/>
        <v>0</v>
      </c>
      <c r="O1560" s="36" t="e">
        <f ca="1">LEFT(OFFSET(Lists!$Q$2,MATCH(E1560,Lists!$R$3:$R$19,0),0),4)</f>
        <v>#N/A</v>
      </c>
      <c r="P1560" s="36" t="e">
        <f ca="1">MATCH(O1560,Lists!$S$2:$S$640,1)</f>
        <v>#N/A</v>
      </c>
      <c r="Q1560" s="36" t="e">
        <f ca="1">MATCH(LEFT(OFFSET(Lists!$Q$2,MATCH(E1560,Lists!$R$3:$R$19,0)+1,0),4),Lists!$S$3:$S$640,1)</f>
        <v>#N/A</v>
      </c>
      <c r="R1560" s="36" t="e">
        <f ca="1">LEFT(OFFSET(Lists!$S$2,P1560-1+MATCH(F1560,OFFSET(Lists!$T$3,P1560-1,0,Q1560-P1560+1),0),0),6)</f>
        <v>#N/A</v>
      </c>
      <c r="S1560" s="36" t="e">
        <f ca="1">VLOOKUP(R1560,Lists!B:D,3,FALSE)</f>
        <v>#N/A</v>
      </c>
      <c r="T1560" s="36" t="str">
        <f>IF(F1560&lt;&gt;"",MATCH(R1560,'Maximum minutes'!B:B,0),"")</f>
        <v/>
      </c>
      <c r="U1560" s="36">
        <f ca="1">IF(F1560&lt;&gt;"",COUNTA(OFFSET('Maximum minutes'!$C$1,'Annexe A1 Cours'!T1560,0,1,50)),0)</f>
        <v>0</v>
      </c>
      <c r="V1560" s="37">
        <f ca="1">IFERROR(OFFSET('Maximum minutes'!$C$1,T1560+1,-1+MATCH(G1560,OFFSET('Maximum minutes'!$C$1,T1560-1,0,1,50),0)),0)</f>
        <v>0</v>
      </c>
      <c r="W1560" s="38">
        <f t="shared" ca="1" si="48"/>
        <v>0</v>
      </c>
    </row>
    <row r="1561" spans="1:23" s="36" customFormat="1" ht="18.75">
      <c r="A1561" s="34"/>
      <c r="B1561" s="39"/>
      <c r="C1561" s="39"/>
      <c r="D1561" s="35"/>
      <c r="E1561" s="40"/>
      <c r="F1561" s="39"/>
      <c r="G1561" s="39"/>
      <c r="H1561" s="39"/>
      <c r="I1561" s="34"/>
      <c r="J1561" s="34"/>
      <c r="K1561" s="34"/>
      <c r="L1561" s="34"/>
      <c r="M1561" s="43" t="str">
        <f ca="1">IFERROR(OFFSET('Maximum minutes'!$C$1,T1561,MATCH(IF(G1561&lt;&gt;"",G1561,F1561),OFFSET('Maximum minutes'!$C$1,T1561-1,0,1,U1561+1),0)-1)*IF(OR(ISNUMBER(J1561),J1561="sans examen"),1,0)*IF(W1561&lt;MinDate,1,0),"")</f>
        <v/>
      </c>
      <c r="N1561" s="36">
        <f t="shared" ca="1" si="49"/>
        <v>0</v>
      </c>
      <c r="O1561" s="36" t="e">
        <f ca="1">LEFT(OFFSET(Lists!$Q$2,MATCH(E1561,Lists!$R$3:$R$19,0),0),4)</f>
        <v>#N/A</v>
      </c>
      <c r="P1561" s="36" t="e">
        <f ca="1">MATCH(O1561,Lists!$S$2:$S$640,1)</f>
        <v>#N/A</v>
      </c>
      <c r="Q1561" s="36" t="e">
        <f ca="1">MATCH(LEFT(OFFSET(Lists!$Q$2,MATCH(E1561,Lists!$R$3:$R$19,0)+1,0),4),Lists!$S$3:$S$640,1)</f>
        <v>#N/A</v>
      </c>
      <c r="R1561" s="36" t="e">
        <f ca="1">LEFT(OFFSET(Lists!$S$2,P1561-1+MATCH(F1561,OFFSET(Lists!$T$3,P1561-1,0,Q1561-P1561+1),0),0),6)</f>
        <v>#N/A</v>
      </c>
      <c r="S1561" s="36" t="e">
        <f ca="1">VLOOKUP(R1561,Lists!B:D,3,FALSE)</f>
        <v>#N/A</v>
      </c>
      <c r="T1561" s="36" t="str">
        <f>IF(F1561&lt;&gt;"",MATCH(R1561,'Maximum minutes'!B:B,0),"")</f>
        <v/>
      </c>
      <c r="U1561" s="36">
        <f ca="1">IF(F1561&lt;&gt;"",COUNTA(OFFSET('Maximum minutes'!$C$1,'Annexe A1 Cours'!T1561,0,1,50)),0)</f>
        <v>0</v>
      </c>
      <c r="V1561" s="37">
        <f ca="1">IFERROR(OFFSET('Maximum minutes'!$C$1,T1561+1,-1+MATCH(G1561,OFFSET('Maximum minutes'!$C$1,T1561-1,0,1,50),0)),0)</f>
        <v>0</v>
      </c>
      <c r="W1561" s="38">
        <f t="shared" ca="1" si="48"/>
        <v>0</v>
      </c>
    </row>
    <row r="1562" spans="1:23" s="36" customFormat="1" ht="18.75">
      <c r="A1562" s="34"/>
      <c r="B1562" s="39"/>
      <c r="C1562" s="39"/>
      <c r="D1562" s="35"/>
      <c r="E1562" s="40"/>
      <c r="F1562" s="39"/>
      <c r="G1562" s="39"/>
      <c r="H1562" s="39"/>
      <c r="I1562" s="34"/>
      <c r="J1562" s="34"/>
      <c r="K1562" s="34"/>
      <c r="L1562" s="34"/>
      <c r="M1562" s="43" t="str">
        <f ca="1">IFERROR(OFFSET('Maximum minutes'!$C$1,T1562,MATCH(IF(G1562&lt;&gt;"",G1562,F1562),OFFSET('Maximum minutes'!$C$1,T1562-1,0,1,U1562+1),0)-1)*IF(OR(ISNUMBER(J1562),J1562="sans examen"),1,0)*IF(W1562&lt;MinDate,1,0),"")</f>
        <v/>
      </c>
      <c r="N1562" s="36">
        <f t="shared" ca="1" si="49"/>
        <v>0</v>
      </c>
      <c r="O1562" s="36" t="e">
        <f ca="1">LEFT(OFFSET(Lists!$Q$2,MATCH(E1562,Lists!$R$3:$R$19,0),0),4)</f>
        <v>#N/A</v>
      </c>
      <c r="P1562" s="36" t="e">
        <f ca="1">MATCH(O1562,Lists!$S$2:$S$640,1)</f>
        <v>#N/A</v>
      </c>
      <c r="Q1562" s="36" t="e">
        <f ca="1">MATCH(LEFT(OFFSET(Lists!$Q$2,MATCH(E1562,Lists!$R$3:$R$19,0)+1,0),4),Lists!$S$3:$S$640,1)</f>
        <v>#N/A</v>
      </c>
      <c r="R1562" s="36" t="e">
        <f ca="1">LEFT(OFFSET(Lists!$S$2,P1562-1+MATCH(F1562,OFFSET(Lists!$T$3,P1562-1,0,Q1562-P1562+1),0),0),6)</f>
        <v>#N/A</v>
      </c>
      <c r="S1562" s="36" t="e">
        <f ca="1">VLOOKUP(R1562,Lists!B:D,3,FALSE)</f>
        <v>#N/A</v>
      </c>
      <c r="T1562" s="36" t="str">
        <f>IF(F1562&lt;&gt;"",MATCH(R1562,'Maximum minutes'!B:B,0),"")</f>
        <v/>
      </c>
      <c r="U1562" s="36">
        <f ca="1">IF(F1562&lt;&gt;"",COUNTA(OFFSET('Maximum minutes'!$C$1,'Annexe A1 Cours'!T1562,0,1,50)),0)</f>
        <v>0</v>
      </c>
      <c r="V1562" s="37">
        <f ca="1">IFERROR(OFFSET('Maximum minutes'!$C$1,T1562+1,-1+MATCH(G1562,OFFSET('Maximum minutes'!$C$1,T1562-1,0,1,50),0)),0)</f>
        <v>0</v>
      </c>
      <c r="W1562" s="38">
        <f t="shared" ca="1" si="48"/>
        <v>0</v>
      </c>
    </row>
    <row r="1563" spans="1:23" s="36" customFormat="1" ht="18.75">
      <c r="A1563" s="34"/>
      <c r="B1563" s="39"/>
      <c r="C1563" s="39"/>
      <c r="D1563" s="35"/>
      <c r="E1563" s="40"/>
      <c r="F1563" s="39"/>
      <c r="G1563" s="39"/>
      <c r="H1563" s="39"/>
      <c r="I1563" s="34"/>
      <c r="J1563" s="34"/>
      <c r="K1563" s="34"/>
      <c r="L1563" s="34"/>
      <c r="M1563" s="43" t="str">
        <f ca="1">IFERROR(OFFSET('Maximum minutes'!$C$1,T1563,MATCH(IF(G1563&lt;&gt;"",G1563,F1563),OFFSET('Maximum minutes'!$C$1,T1563-1,0,1,U1563+1),0)-1)*IF(OR(ISNUMBER(J1563),J1563="sans examen"),1,0)*IF(W1563&lt;MinDate,1,0),"")</f>
        <v/>
      </c>
      <c r="N1563" s="36">
        <f t="shared" ca="1" si="49"/>
        <v>0</v>
      </c>
      <c r="O1563" s="36" t="e">
        <f ca="1">LEFT(OFFSET(Lists!$Q$2,MATCH(E1563,Lists!$R$3:$R$19,0),0),4)</f>
        <v>#N/A</v>
      </c>
      <c r="P1563" s="36" t="e">
        <f ca="1">MATCH(O1563,Lists!$S$2:$S$640,1)</f>
        <v>#N/A</v>
      </c>
      <c r="Q1563" s="36" t="e">
        <f ca="1">MATCH(LEFT(OFFSET(Lists!$Q$2,MATCH(E1563,Lists!$R$3:$R$19,0)+1,0),4),Lists!$S$3:$S$640,1)</f>
        <v>#N/A</v>
      </c>
      <c r="R1563" s="36" t="e">
        <f ca="1">LEFT(OFFSET(Lists!$S$2,P1563-1+MATCH(F1563,OFFSET(Lists!$T$3,P1563-1,0,Q1563-P1563+1),0),0),6)</f>
        <v>#N/A</v>
      </c>
      <c r="S1563" s="36" t="e">
        <f ca="1">VLOOKUP(R1563,Lists!B:D,3,FALSE)</f>
        <v>#N/A</v>
      </c>
      <c r="T1563" s="36" t="str">
        <f>IF(F1563&lt;&gt;"",MATCH(R1563,'Maximum minutes'!B:B,0),"")</f>
        <v/>
      </c>
      <c r="U1563" s="36">
        <f ca="1">IF(F1563&lt;&gt;"",COUNTA(OFFSET('Maximum minutes'!$C$1,'Annexe A1 Cours'!T1563,0,1,50)),0)</f>
        <v>0</v>
      </c>
      <c r="V1563" s="37">
        <f ca="1">IFERROR(OFFSET('Maximum minutes'!$C$1,T1563+1,-1+MATCH(G1563,OFFSET('Maximum minutes'!$C$1,T1563-1,0,1,50),0)),0)</f>
        <v>0</v>
      </c>
      <c r="W1563" s="38">
        <f t="shared" ca="1" si="48"/>
        <v>0</v>
      </c>
    </row>
    <row r="1564" spans="1:23" s="36" customFormat="1" ht="18.75">
      <c r="A1564" s="34"/>
      <c r="B1564" s="39"/>
      <c r="C1564" s="39"/>
      <c r="D1564" s="35"/>
      <c r="E1564" s="40"/>
      <c r="F1564" s="39"/>
      <c r="G1564" s="39"/>
      <c r="H1564" s="39"/>
      <c r="I1564" s="34"/>
      <c r="J1564" s="34"/>
      <c r="K1564" s="34"/>
      <c r="L1564" s="34"/>
      <c r="M1564" s="43" t="str">
        <f ca="1">IFERROR(OFFSET('Maximum minutes'!$C$1,T1564,MATCH(IF(G1564&lt;&gt;"",G1564,F1564),OFFSET('Maximum minutes'!$C$1,T1564-1,0,1,U1564+1),0)-1)*IF(OR(ISNUMBER(J1564),J1564="sans examen"),1,0)*IF(W1564&lt;MinDate,1,0),"")</f>
        <v/>
      </c>
      <c r="N1564" s="36">
        <f t="shared" ca="1" si="49"/>
        <v>0</v>
      </c>
      <c r="O1564" s="36" t="e">
        <f ca="1">LEFT(OFFSET(Lists!$Q$2,MATCH(E1564,Lists!$R$3:$R$19,0),0),4)</f>
        <v>#N/A</v>
      </c>
      <c r="P1564" s="36" t="e">
        <f ca="1">MATCH(O1564,Lists!$S$2:$S$640,1)</f>
        <v>#N/A</v>
      </c>
      <c r="Q1564" s="36" t="e">
        <f ca="1">MATCH(LEFT(OFFSET(Lists!$Q$2,MATCH(E1564,Lists!$R$3:$R$19,0)+1,0),4),Lists!$S$3:$S$640,1)</f>
        <v>#N/A</v>
      </c>
      <c r="R1564" s="36" t="e">
        <f ca="1">LEFT(OFFSET(Lists!$S$2,P1564-1+MATCH(F1564,OFFSET(Lists!$T$3,P1564-1,0,Q1564-P1564+1),0),0),6)</f>
        <v>#N/A</v>
      </c>
      <c r="S1564" s="36" t="e">
        <f ca="1">VLOOKUP(R1564,Lists!B:D,3,FALSE)</f>
        <v>#N/A</v>
      </c>
      <c r="T1564" s="36" t="str">
        <f>IF(F1564&lt;&gt;"",MATCH(R1564,'Maximum minutes'!B:B,0),"")</f>
        <v/>
      </c>
      <c r="U1564" s="36">
        <f ca="1">IF(F1564&lt;&gt;"",COUNTA(OFFSET('Maximum minutes'!$C$1,'Annexe A1 Cours'!T1564,0,1,50)),0)</f>
        <v>0</v>
      </c>
      <c r="V1564" s="37">
        <f ca="1">IFERROR(OFFSET('Maximum minutes'!$C$1,T1564+1,-1+MATCH(G1564,OFFSET('Maximum minutes'!$C$1,T1564-1,0,1,50),0)),0)</f>
        <v>0</v>
      </c>
      <c r="W1564" s="38">
        <f t="shared" ca="1" si="48"/>
        <v>0</v>
      </c>
    </row>
    <row r="1565" spans="1:23" s="36" customFormat="1" ht="18.75">
      <c r="A1565" s="34"/>
      <c r="B1565" s="39"/>
      <c r="C1565" s="39"/>
      <c r="D1565" s="35"/>
      <c r="E1565" s="40"/>
      <c r="F1565" s="39"/>
      <c r="G1565" s="39"/>
      <c r="H1565" s="39"/>
      <c r="I1565" s="34"/>
      <c r="J1565" s="34"/>
      <c r="K1565" s="34"/>
      <c r="L1565" s="34"/>
      <c r="M1565" s="43" t="str">
        <f ca="1">IFERROR(OFFSET('Maximum minutes'!$C$1,T1565,MATCH(IF(G1565&lt;&gt;"",G1565,F1565),OFFSET('Maximum minutes'!$C$1,T1565-1,0,1,U1565+1),0)-1)*IF(OR(ISNUMBER(J1565),J1565="sans examen"),1,0)*IF(W1565&lt;MinDate,1,0),"")</f>
        <v/>
      </c>
      <c r="N1565" s="36">
        <f t="shared" ca="1" si="49"/>
        <v>0</v>
      </c>
      <c r="O1565" s="36" t="e">
        <f ca="1">LEFT(OFFSET(Lists!$Q$2,MATCH(E1565,Lists!$R$3:$R$19,0),0),4)</f>
        <v>#N/A</v>
      </c>
      <c r="P1565" s="36" t="e">
        <f ca="1">MATCH(O1565,Lists!$S$2:$S$640,1)</f>
        <v>#N/A</v>
      </c>
      <c r="Q1565" s="36" t="e">
        <f ca="1">MATCH(LEFT(OFFSET(Lists!$Q$2,MATCH(E1565,Lists!$R$3:$R$19,0)+1,0),4),Lists!$S$3:$S$640,1)</f>
        <v>#N/A</v>
      </c>
      <c r="R1565" s="36" t="e">
        <f ca="1">LEFT(OFFSET(Lists!$S$2,P1565-1+MATCH(F1565,OFFSET(Lists!$T$3,P1565-1,0,Q1565-P1565+1),0),0),6)</f>
        <v>#N/A</v>
      </c>
      <c r="S1565" s="36" t="e">
        <f ca="1">VLOOKUP(R1565,Lists!B:D,3,FALSE)</f>
        <v>#N/A</v>
      </c>
      <c r="T1565" s="36" t="str">
        <f>IF(F1565&lt;&gt;"",MATCH(R1565,'Maximum minutes'!B:B,0),"")</f>
        <v/>
      </c>
      <c r="U1565" s="36">
        <f ca="1">IF(F1565&lt;&gt;"",COUNTA(OFFSET('Maximum minutes'!$C$1,'Annexe A1 Cours'!T1565,0,1,50)),0)</f>
        <v>0</v>
      </c>
      <c r="V1565" s="37">
        <f ca="1">IFERROR(OFFSET('Maximum minutes'!$C$1,T1565+1,-1+MATCH(G1565,OFFSET('Maximum minutes'!$C$1,T1565-1,0,1,50),0)),0)</f>
        <v>0</v>
      </c>
      <c r="W1565" s="38">
        <f t="shared" ca="1" si="48"/>
        <v>0</v>
      </c>
    </row>
    <row r="1566" spans="1:23" s="36" customFormat="1" ht="18.75">
      <c r="A1566" s="34"/>
      <c r="B1566" s="39"/>
      <c r="C1566" s="39"/>
      <c r="D1566" s="35"/>
      <c r="E1566" s="40"/>
      <c r="F1566" s="39"/>
      <c r="G1566" s="39"/>
      <c r="H1566" s="39"/>
      <c r="I1566" s="34"/>
      <c r="J1566" s="34"/>
      <c r="K1566" s="34"/>
      <c r="L1566" s="34"/>
      <c r="M1566" s="43" t="str">
        <f ca="1">IFERROR(OFFSET('Maximum minutes'!$C$1,T1566,MATCH(IF(G1566&lt;&gt;"",G1566,F1566),OFFSET('Maximum minutes'!$C$1,T1566-1,0,1,U1566+1),0)-1)*IF(OR(ISNUMBER(J1566),J1566="sans examen"),1,0)*IF(W1566&lt;MinDate,1,0),"")</f>
        <v/>
      </c>
      <c r="N1566" s="36">
        <f t="shared" ca="1" si="49"/>
        <v>0</v>
      </c>
      <c r="O1566" s="36" t="e">
        <f ca="1">LEFT(OFFSET(Lists!$Q$2,MATCH(E1566,Lists!$R$3:$R$19,0),0),4)</f>
        <v>#N/A</v>
      </c>
      <c r="P1566" s="36" t="e">
        <f ca="1">MATCH(O1566,Lists!$S$2:$S$640,1)</f>
        <v>#N/A</v>
      </c>
      <c r="Q1566" s="36" t="e">
        <f ca="1">MATCH(LEFT(OFFSET(Lists!$Q$2,MATCH(E1566,Lists!$R$3:$R$19,0)+1,0),4),Lists!$S$3:$S$640,1)</f>
        <v>#N/A</v>
      </c>
      <c r="R1566" s="36" t="e">
        <f ca="1">LEFT(OFFSET(Lists!$S$2,P1566-1+MATCH(F1566,OFFSET(Lists!$T$3,P1566-1,0,Q1566-P1566+1),0),0),6)</f>
        <v>#N/A</v>
      </c>
      <c r="S1566" s="36" t="e">
        <f ca="1">VLOOKUP(R1566,Lists!B:D,3,FALSE)</f>
        <v>#N/A</v>
      </c>
      <c r="T1566" s="36" t="str">
        <f>IF(F1566&lt;&gt;"",MATCH(R1566,'Maximum minutes'!B:B,0),"")</f>
        <v/>
      </c>
      <c r="U1566" s="36">
        <f ca="1">IF(F1566&lt;&gt;"",COUNTA(OFFSET('Maximum minutes'!$C$1,'Annexe A1 Cours'!T1566,0,1,50)),0)</f>
        <v>0</v>
      </c>
      <c r="V1566" s="37">
        <f ca="1">IFERROR(OFFSET('Maximum minutes'!$C$1,T1566+1,-1+MATCH(G1566,OFFSET('Maximum minutes'!$C$1,T1566-1,0,1,50),0)),0)</f>
        <v>0</v>
      </c>
      <c r="W1566" s="38">
        <f t="shared" ca="1" si="48"/>
        <v>0</v>
      </c>
    </row>
    <row r="1567" spans="1:23" s="36" customFormat="1" ht="18.75">
      <c r="A1567" s="34"/>
      <c r="B1567" s="39"/>
      <c r="C1567" s="39"/>
      <c r="D1567" s="35"/>
      <c r="E1567" s="40"/>
      <c r="F1567" s="39"/>
      <c r="G1567" s="39"/>
      <c r="H1567" s="39"/>
      <c r="I1567" s="34"/>
      <c r="J1567" s="34"/>
      <c r="K1567" s="34"/>
      <c r="L1567" s="34"/>
      <c r="M1567" s="43" t="str">
        <f ca="1">IFERROR(OFFSET('Maximum minutes'!$C$1,T1567,MATCH(IF(G1567&lt;&gt;"",G1567,F1567),OFFSET('Maximum minutes'!$C$1,T1567-1,0,1,U1567+1),0)-1)*IF(OR(ISNUMBER(J1567),J1567="sans examen"),1,0)*IF(W1567&lt;MinDate,1,0),"")</f>
        <v/>
      </c>
      <c r="N1567" s="36">
        <f t="shared" ca="1" si="49"/>
        <v>0</v>
      </c>
      <c r="O1567" s="36" t="e">
        <f ca="1">LEFT(OFFSET(Lists!$Q$2,MATCH(E1567,Lists!$R$3:$R$19,0),0),4)</f>
        <v>#N/A</v>
      </c>
      <c r="P1567" s="36" t="e">
        <f ca="1">MATCH(O1567,Lists!$S$2:$S$640,1)</f>
        <v>#N/A</v>
      </c>
      <c r="Q1567" s="36" t="e">
        <f ca="1">MATCH(LEFT(OFFSET(Lists!$Q$2,MATCH(E1567,Lists!$R$3:$R$19,0)+1,0),4),Lists!$S$3:$S$640,1)</f>
        <v>#N/A</v>
      </c>
      <c r="R1567" s="36" t="e">
        <f ca="1">LEFT(OFFSET(Lists!$S$2,P1567-1+MATCH(F1567,OFFSET(Lists!$T$3,P1567-1,0,Q1567-P1567+1),0),0),6)</f>
        <v>#N/A</v>
      </c>
      <c r="S1567" s="36" t="e">
        <f ca="1">VLOOKUP(R1567,Lists!B:D,3,FALSE)</f>
        <v>#N/A</v>
      </c>
      <c r="T1567" s="36" t="str">
        <f>IF(F1567&lt;&gt;"",MATCH(R1567,'Maximum minutes'!B:B,0),"")</f>
        <v/>
      </c>
      <c r="U1567" s="36">
        <f ca="1">IF(F1567&lt;&gt;"",COUNTA(OFFSET('Maximum minutes'!$C$1,'Annexe A1 Cours'!T1567,0,1,50)),0)</f>
        <v>0</v>
      </c>
      <c r="V1567" s="37">
        <f ca="1">IFERROR(OFFSET('Maximum minutes'!$C$1,T1567+1,-1+MATCH(G1567,OFFSET('Maximum minutes'!$C$1,T1567-1,0,1,50),0)),0)</f>
        <v>0</v>
      </c>
      <c r="W1567" s="38">
        <f t="shared" ca="1" si="48"/>
        <v>0</v>
      </c>
    </row>
    <row r="1568" spans="1:23" s="36" customFormat="1" ht="18.75">
      <c r="A1568" s="34"/>
      <c r="B1568" s="39"/>
      <c r="C1568" s="39"/>
      <c r="D1568" s="35"/>
      <c r="E1568" s="40"/>
      <c r="F1568" s="39"/>
      <c r="G1568" s="39"/>
      <c r="H1568" s="39"/>
      <c r="I1568" s="34"/>
      <c r="J1568" s="34"/>
      <c r="K1568" s="34"/>
      <c r="L1568" s="34"/>
      <c r="M1568" s="43" t="str">
        <f ca="1">IFERROR(OFFSET('Maximum minutes'!$C$1,T1568,MATCH(IF(G1568&lt;&gt;"",G1568,F1568),OFFSET('Maximum minutes'!$C$1,T1568-1,0,1,U1568+1),0)-1)*IF(OR(ISNUMBER(J1568),J1568="sans examen"),1,0)*IF(W1568&lt;MinDate,1,0),"")</f>
        <v/>
      </c>
      <c r="N1568" s="36">
        <f t="shared" ca="1" si="49"/>
        <v>0</v>
      </c>
      <c r="O1568" s="36" t="e">
        <f ca="1">LEFT(OFFSET(Lists!$Q$2,MATCH(E1568,Lists!$R$3:$R$19,0),0),4)</f>
        <v>#N/A</v>
      </c>
      <c r="P1568" s="36" t="e">
        <f ca="1">MATCH(O1568,Lists!$S$2:$S$640,1)</f>
        <v>#N/A</v>
      </c>
      <c r="Q1568" s="36" t="e">
        <f ca="1">MATCH(LEFT(OFFSET(Lists!$Q$2,MATCH(E1568,Lists!$R$3:$R$19,0)+1,0),4),Lists!$S$3:$S$640,1)</f>
        <v>#N/A</v>
      </c>
      <c r="R1568" s="36" t="e">
        <f ca="1">LEFT(OFFSET(Lists!$S$2,P1568-1+MATCH(F1568,OFFSET(Lists!$T$3,P1568-1,0,Q1568-P1568+1),0),0),6)</f>
        <v>#N/A</v>
      </c>
      <c r="S1568" s="36" t="e">
        <f ca="1">VLOOKUP(R1568,Lists!B:D,3,FALSE)</f>
        <v>#N/A</v>
      </c>
      <c r="T1568" s="36" t="str">
        <f>IF(F1568&lt;&gt;"",MATCH(R1568,'Maximum minutes'!B:B,0),"")</f>
        <v/>
      </c>
      <c r="U1568" s="36">
        <f ca="1">IF(F1568&lt;&gt;"",COUNTA(OFFSET('Maximum minutes'!$C$1,'Annexe A1 Cours'!T1568,0,1,50)),0)</f>
        <v>0</v>
      </c>
      <c r="V1568" s="37">
        <f ca="1">IFERROR(OFFSET('Maximum minutes'!$C$1,T1568+1,-1+MATCH(G1568,OFFSET('Maximum minutes'!$C$1,T1568-1,0,1,50),0)),0)</f>
        <v>0</v>
      </c>
      <c r="W1568" s="38">
        <f t="shared" ca="1" si="48"/>
        <v>0</v>
      </c>
    </row>
    <row r="1569" spans="1:23" s="36" customFormat="1" ht="18.75">
      <c r="A1569" s="34"/>
      <c r="B1569" s="39"/>
      <c r="C1569" s="39"/>
      <c r="D1569" s="35"/>
      <c r="E1569" s="40"/>
      <c r="F1569" s="39"/>
      <c r="G1569" s="39"/>
      <c r="H1569" s="39"/>
      <c r="I1569" s="34"/>
      <c r="J1569" s="34"/>
      <c r="K1569" s="34"/>
      <c r="L1569" s="34"/>
      <c r="M1569" s="43" t="str">
        <f ca="1">IFERROR(OFFSET('Maximum minutes'!$C$1,T1569,MATCH(IF(G1569&lt;&gt;"",G1569,F1569),OFFSET('Maximum minutes'!$C$1,T1569-1,0,1,U1569+1),0)-1)*IF(OR(ISNUMBER(J1569),J1569="sans examen"),1,0)*IF(W1569&lt;MinDate,1,0),"")</f>
        <v/>
      </c>
      <c r="N1569" s="36">
        <f t="shared" ca="1" si="49"/>
        <v>0</v>
      </c>
      <c r="O1569" s="36" t="e">
        <f ca="1">LEFT(OFFSET(Lists!$Q$2,MATCH(E1569,Lists!$R$3:$R$19,0),0),4)</f>
        <v>#N/A</v>
      </c>
      <c r="P1569" s="36" t="e">
        <f ca="1">MATCH(O1569,Lists!$S$2:$S$640,1)</f>
        <v>#N/A</v>
      </c>
      <c r="Q1569" s="36" t="e">
        <f ca="1">MATCH(LEFT(OFFSET(Lists!$Q$2,MATCH(E1569,Lists!$R$3:$R$19,0)+1,0),4),Lists!$S$3:$S$640,1)</f>
        <v>#N/A</v>
      </c>
      <c r="R1569" s="36" t="e">
        <f ca="1">LEFT(OFFSET(Lists!$S$2,P1569-1+MATCH(F1569,OFFSET(Lists!$T$3,P1569-1,0,Q1569-P1569+1),0),0),6)</f>
        <v>#N/A</v>
      </c>
      <c r="S1569" s="36" t="e">
        <f ca="1">VLOOKUP(R1569,Lists!B:D,3,FALSE)</f>
        <v>#N/A</v>
      </c>
      <c r="T1569" s="36" t="str">
        <f>IF(F1569&lt;&gt;"",MATCH(R1569,'Maximum minutes'!B:B,0),"")</f>
        <v/>
      </c>
      <c r="U1569" s="36">
        <f ca="1">IF(F1569&lt;&gt;"",COUNTA(OFFSET('Maximum minutes'!$C$1,'Annexe A1 Cours'!T1569,0,1,50)),0)</f>
        <v>0</v>
      </c>
      <c r="V1569" s="37">
        <f ca="1">IFERROR(OFFSET('Maximum minutes'!$C$1,T1569+1,-1+MATCH(G1569,OFFSET('Maximum minutes'!$C$1,T1569-1,0,1,50),0)),0)</f>
        <v>0</v>
      </c>
      <c r="W1569" s="38">
        <f t="shared" ca="1" si="48"/>
        <v>0</v>
      </c>
    </row>
    <row r="1570" spans="1:23" s="36" customFormat="1" ht="18.75">
      <c r="A1570" s="34"/>
      <c r="B1570" s="39"/>
      <c r="C1570" s="39"/>
      <c r="D1570" s="35"/>
      <c r="E1570" s="40"/>
      <c r="F1570" s="39"/>
      <c r="G1570" s="39"/>
      <c r="H1570" s="39"/>
      <c r="I1570" s="34"/>
      <c r="J1570" s="34"/>
      <c r="K1570" s="34"/>
      <c r="L1570" s="34"/>
      <c r="M1570" s="43" t="str">
        <f ca="1">IFERROR(OFFSET('Maximum minutes'!$C$1,T1570,MATCH(IF(G1570&lt;&gt;"",G1570,F1570),OFFSET('Maximum minutes'!$C$1,T1570-1,0,1,U1570+1),0)-1)*IF(OR(ISNUMBER(J1570),J1570="sans examen"),1,0)*IF(W1570&lt;MinDate,1,0),"")</f>
        <v/>
      </c>
      <c r="N1570" s="36">
        <f t="shared" ca="1" si="49"/>
        <v>0</v>
      </c>
      <c r="O1570" s="36" t="e">
        <f ca="1">LEFT(OFFSET(Lists!$Q$2,MATCH(E1570,Lists!$R$3:$R$19,0),0),4)</f>
        <v>#N/A</v>
      </c>
      <c r="P1570" s="36" t="e">
        <f ca="1">MATCH(O1570,Lists!$S$2:$S$640,1)</f>
        <v>#N/A</v>
      </c>
      <c r="Q1570" s="36" t="e">
        <f ca="1">MATCH(LEFT(OFFSET(Lists!$Q$2,MATCH(E1570,Lists!$R$3:$R$19,0)+1,0),4),Lists!$S$3:$S$640,1)</f>
        <v>#N/A</v>
      </c>
      <c r="R1570" s="36" t="e">
        <f ca="1">LEFT(OFFSET(Lists!$S$2,P1570-1+MATCH(F1570,OFFSET(Lists!$T$3,P1570-1,0,Q1570-P1570+1),0),0),6)</f>
        <v>#N/A</v>
      </c>
      <c r="S1570" s="36" t="e">
        <f ca="1">VLOOKUP(R1570,Lists!B:D,3,FALSE)</f>
        <v>#N/A</v>
      </c>
      <c r="T1570" s="36" t="str">
        <f>IF(F1570&lt;&gt;"",MATCH(R1570,'Maximum minutes'!B:B,0),"")</f>
        <v/>
      </c>
      <c r="U1570" s="36">
        <f ca="1">IF(F1570&lt;&gt;"",COUNTA(OFFSET('Maximum minutes'!$C$1,'Annexe A1 Cours'!T1570,0,1,50)),0)</f>
        <v>0</v>
      </c>
      <c r="V1570" s="37">
        <f ca="1">IFERROR(OFFSET('Maximum minutes'!$C$1,T1570+1,-1+MATCH(G1570,OFFSET('Maximum minutes'!$C$1,T1570-1,0,1,50),0)),0)</f>
        <v>0</v>
      </c>
      <c r="W1570" s="38">
        <f t="shared" ca="1" si="48"/>
        <v>0</v>
      </c>
    </row>
    <row r="1571" spans="1:23" s="36" customFormat="1" ht="18.75">
      <c r="A1571" s="34"/>
      <c r="B1571" s="39"/>
      <c r="C1571" s="39"/>
      <c r="D1571" s="35"/>
      <c r="E1571" s="40"/>
      <c r="F1571" s="39"/>
      <c r="G1571" s="39"/>
      <c r="H1571" s="39"/>
      <c r="I1571" s="34"/>
      <c r="J1571" s="34"/>
      <c r="K1571" s="34"/>
      <c r="L1571" s="34"/>
      <c r="M1571" s="43" t="str">
        <f ca="1">IFERROR(OFFSET('Maximum minutes'!$C$1,T1571,MATCH(IF(G1571&lt;&gt;"",G1571,F1571),OFFSET('Maximum minutes'!$C$1,T1571-1,0,1,U1571+1),0)-1)*IF(OR(ISNUMBER(J1571),J1571="sans examen"),1,0)*IF(W1571&lt;MinDate,1,0),"")</f>
        <v/>
      </c>
      <c r="N1571" s="36">
        <f t="shared" ca="1" si="49"/>
        <v>0</v>
      </c>
      <c r="O1571" s="36" t="e">
        <f ca="1">LEFT(OFFSET(Lists!$Q$2,MATCH(E1571,Lists!$R$3:$R$19,0),0),4)</f>
        <v>#N/A</v>
      </c>
      <c r="P1571" s="36" t="e">
        <f ca="1">MATCH(O1571,Lists!$S$2:$S$640,1)</f>
        <v>#N/A</v>
      </c>
      <c r="Q1571" s="36" t="e">
        <f ca="1">MATCH(LEFT(OFFSET(Lists!$Q$2,MATCH(E1571,Lists!$R$3:$R$19,0)+1,0),4),Lists!$S$3:$S$640,1)</f>
        <v>#N/A</v>
      </c>
      <c r="R1571" s="36" t="e">
        <f ca="1">LEFT(OFFSET(Lists!$S$2,P1571-1+MATCH(F1571,OFFSET(Lists!$T$3,P1571-1,0,Q1571-P1571+1),0),0),6)</f>
        <v>#N/A</v>
      </c>
      <c r="S1571" s="36" t="e">
        <f ca="1">VLOOKUP(R1571,Lists!B:D,3,FALSE)</f>
        <v>#N/A</v>
      </c>
      <c r="T1571" s="36" t="str">
        <f>IF(F1571&lt;&gt;"",MATCH(R1571,'Maximum minutes'!B:B,0),"")</f>
        <v/>
      </c>
      <c r="U1571" s="36">
        <f ca="1">IF(F1571&lt;&gt;"",COUNTA(OFFSET('Maximum minutes'!$C$1,'Annexe A1 Cours'!T1571,0,1,50)),0)</f>
        <v>0</v>
      </c>
      <c r="V1571" s="37">
        <f ca="1">IFERROR(OFFSET('Maximum minutes'!$C$1,T1571+1,-1+MATCH(G1571,OFFSET('Maximum minutes'!$C$1,T1571-1,0,1,50),0)),0)</f>
        <v>0</v>
      </c>
      <c r="W1571" s="38">
        <f t="shared" ca="1" si="48"/>
        <v>0</v>
      </c>
    </row>
    <row r="1572" spans="1:23" s="36" customFormat="1" ht="18.75">
      <c r="A1572" s="34"/>
      <c r="B1572" s="39"/>
      <c r="C1572" s="39"/>
      <c r="D1572" s="35"/>
      <c r="E1572" s="40"/>
      <c r="F1572" s="39"/>
      <c r="G1572" s="39"/>
      <c r="H1572" s="39"/>
      <c r="I1572" s="34"/>
      <c r="J1572" s="34"/>
      <c r="K1572" s="34"/>
      <c r="L1572" s="34"/>
      <c r="M1572" s="43" t="str">
        <f ca="1">IFERROR(OFFSET('Maximum minutes'!$C$1,T1572,MATCH(IF(G1572&lt;&gt;"",G1572,F1572),OFFSET('Maximum minutes'!$C$1,T1572-1,0,1,U1572+1),0)-1)*IF(OR(ISNUMBER(J1572),J1572="sans examen"),1,0)*IF(W1572&lt;MinDate,1,0),"")</f>
        <v/>
      </c>
      <c r="N1572" s="36">
        <f t="shared" ca="1" si="49"/>
        <v>0</v>
      </c>
      <c r="O1572" s="36" t="e">
        <f ca="1">LEFT(OFFSET(Lists!$Q$2,MATCH(E1572,Lists!$R$3:$R$19,0),0),4)</f>
        <v>#N/A</v>
      </c>
      <c r="P1572" s="36" t="e">
        <f ca="1">MATCH(O1572,Lists!$S$2:$S$640,1)</f>
        <v>#N/A</v>
      </c>
      <c r="Q1572" s="36" t="e">
        <f ca="1">MATCH(LEFT(OFFSET(Lists!$Q$2,MATCH(E1572,Lists!$R$3:$R$19,0)+1,0),4),Lists!$S$3:$S$640,1)</f>
        <v>#N/A</v>
      </c>
      <c r="R1572" s="36" t="e">
        <f ca="1">LEFT(OFFSET(Lists!$S$2,P1572-1+MATCH(F1572,OFFSET(Lists!$T$3,P1572-1,0,Q1572-P1572+1),0),0),6)</f>
        <v>#N/A</v>
      </c>
      <c r="S1572" s="36" t="e">
        <f ca="1">VLOOKUP(R1572,Lists!B:D,3,FALSE)</f>
        <v>#N/A</v>
      </c>
      <c r="T1572" s="36" t="str">
        <f>IF(F1572&lt;&gt;"",MATCH(R1572,'Maximum minutes'!B:B,0),"")</f>
        <v/>
      </c>
      <c r="U1572" s="36">
        <f ca="1">IF(F1572&lt;&gt;"",COUNTA(OFFSET('Maximum minutes'!$C$1,'Annexe A1 Cours'!T1572,0,1,50)),0)</f>
        <v>0</v>
      </c>
      <c r="V1572" s="37">
        <f ca="1">IFERROR(OFFSET('Maximum minutes'!$C$1,T1572+1,-1+MATCH(G1572,OFFSET('Maximum minutes'!$C$1,T1572-1,0,1,50),0)),0)</f>
        <v>0</v>
      </c>
      <c r="W1572" s="38">
        <f t="shared" ca="1" si="48"/>
        <v>0</v>
      </c>
    </row>
    <row r="1573" spans="1:23" s="36" customFormat="1" ht="18.75">
      <c r="A1573" s="34"/>
      <c r="B1573" s="39"/>
      <c r="C1573" s="39"/>
      <c r="D1573" s="35"/>
      <c r="E1573" s="40"/>
      <c r="F1573" s="39"/>
      <c r="G1573" s="39"/>
      <c r="H1573" s="39"/>
      <c r="I1573" s="34"/>
      <c r="J1573" s="34"/>
      <c r="K1573" s="34"/>
      <c r="L1573" s="34"/>
      <c r="M1573" s="43" t="str">
        <f ca="1">IFERROR(OFFSET('Maximum minutes'!$C$1,T1573,MATCH(IF(G1573&lt;&gt;"",G1573,F1573),OFFSET('Maximum minutes'!$C$1,T1573-1,0,1,U1573+1),0)-1)*IF(OR(ISNUMBER(J1573),J1573="sans examen"),1,0)*IF(W1573&lt;MinDate,1,0),"")</f>
        <v/>
      </c>
      <c r="N1573" s="36">
        <f t="shared" ca="1" si="49"/>
        <v>0</v>
      </c>
      <c r="O1573" s="36" t="e">
        <f ca="1">LEFT(OFFSET(Lists!$Q$2,MATCH(E1573,Lists!$R$3:$R$19,0),0),4)</f>
        <v>#N/A</v>
      </c>
      <c r="P1573" s="36" t="e">
        <f ca="1">MATCH(O1573,Lists!$S$2:$S$640,1)</f>
        <v>#N/A</v>
      </c>
      <c r="Q1573" s="36" t="e">
        <f ca="1">MATCH(LEFT(OFFSET(Lists!$Q$2,MATCH(E1573,Lists!$R$3:$R$19,0)+1,0),4),Lists!$S$3:$S$640,1)</f>
        <v>#N/A</v>
      </c>
      <c r="R1573" s="36" t="e">
        <f ca="1">LEFT(OFFSET(Lists!$S$2,P1573-1+MATCH(F1573,OFFSET(Lists!$T$3,P1573-1,0,Q1573-P1573+1),0),0),6)</f>
        <v>#N/A</v>
      </c>
      <c r="S1573" s="36" t="e">
        <f ca="1">VLOOKUP(R1573,Lists!B:D,3,FALSE)</f>
        <v>#N/A</v>
      </c>
      <c r="T1573" s="36" t="str">
        <f>IF(F1573&lt;&gt;"",MATCH(R1573,'Maximum minutes'!B:B,0),"")</f>
        <v/>
      </c>
      <c r="U1573" s="36">
        <f ca="1">IF(F1573&lt;&gt;"",COUNTA(OFFSET('Maximum minutes'!$C$1,'Annexe A1 Cours'!T1573,0,1,50)),0)</f>
        <v>0</v>
      </c>
      <c r="V1573" s="37">
        <f ca="1">IFERROR(OFFSET('Maximum minutes'!$C$1,T1573+1,-1+MATCH(G1573,OFFSET('Maximum minutes'!$C$1,T1573-1,0,1,50),0)),0)</f>
        <v>0</v>
      </c>
      <c r="W1573" s="38">
        <f t="shared" ca="1" si="48"/>
        <v>0</v>
      </c>
    </row>
    <row r="1574" spans="1:23" s="36" customFormat="1" ht="18.75">
      <c r="A1574" s="34"/>
      <c r="B1574" s="39"/>
      <c r="C1574" s="39"/>
      <c r="D1574" s="35"/>
      <c r="E1574" s="40"/>
      <c r="F1574" s="39"/>
      <c r="G1574" s="39"/>
      <c r="H1574" s="39"/>
      <c r="I1574" s="34"/>
      <c r="J1574" s="34"/>
      <c r="K1574" s="34"/>
      <c r="L1574" s="34"/>
      <c r="M1574" s="43" t="str">
        <f ca="1">IFERROR(OFFSET('Maximum minutes'!$C$1,T1574,MATCH(IF(G1574&lt;&gt;"",G1574,F1574),OFFSET('Maximum minutes'!$C$1,T1574-1,0,1,U1574+1),0)-1)*IF(OR(ISNUMBER(J1574),J1574="sans examen"),1,0)*IF(W1574&lt;MinDate,1,0),"")</f>
        <v/>
      </c>
      <c r="N1574" s="36">
        <f t="shared" ca="1" si="49"/>
        <v>0</v>
      </c>
      <c r="O1574" s="36" t="e">
        <f ca="1">LEFT(OFFSET(Lists!$Q$2,MATCH(E1574,Lists!$R$3:$R$19,0),0),4)</f>
        <v>#N/A</v>
      </c>
      <c r="P1574" s="36" t="e">
        <f ca="1">MATCH(O1574,Lists!$S$2:$S$640,1)</f>
        <v>#N/A</v>
      </c>
      <c r="Q1574" s="36" t="e">
        <f ca="1">MATCH(LEFT(OFFSET(Lists!$Q$2,MATCH(E1574,Lists!$R$3:$R$19,0)+1,0),4),Lists!$S$3:$S$640,1)</f>
        <v>#N/A</v>
      </c>
      <c r="R1574" s="36" t="e">
        <f ca="1">LEFT(OFFSET(Lists!$S$2,P1574-1+MATCH(F1574,OFFSET(Lists!$T$3,P1574-1,0,Q1574-P1574+1),0),0),6)</f>
        <v>#N/A</v>
      </c>
      <c r="S1574" s="36" t="e">
        <f ca="1">VLOOKUP(R1574,Lists!B:D,3,FALSE)</f>
        <v>#N/A</v>
      </c>
      <c r="T1574" s="36" t="str">
        <f>IF(F1574&lt;&gt;"",MATCH(R1574,'Maximum minutes'!B:B,0),"")</f>
        <v/>
      </c>
      <c r="U1574" s="36">
        <f ca="1">IF(F1574&lt;&gt;"",COUNTA(OFFSET('Maximum minutes'!$C$1,'Annexe A1 Cours'!T1574,0,1,50)),0)</f>
        <v>0</v>
      </c>
      <c r="V1574" s="37">
        <f ca="1">IFERROR(OFFSET('Maximum minutes'!$C$1,T1574+1,-1+MATCH(G1574,OFFSET('Maximum minutes'!$C$1,T1574-1,0,1,50),0)),0)</f>
        <v>0</v>
      </c>
      <c r="W1574" s="38">
        <f t="shared" ca="1" si="48"/>
        <v>0</v>
      </c>
    </row>
    <row r="1575" spans="1:23" s="36" customFormat="1" ht="18.75">
      <c r="A1575" s="34"/>
      <c r="B1575" s="39"/>
      <c r="C1575" s="39"/>
      <c r="D1575" s="35"/>
      <c r="E1575" s="40"/>
      <c r="F1575" s="39"/>
      <c r="G1575" s="39"/>
      <c r="H1575" s="39"/>
      <c r="I1575" s="34"/>
      <c r="J1575" s="34"/>
      <c r="K1575" s="34"/>
      <c r="L1575" s="34"/>
      <c r="M1575" s="43" t="str">
        <f ca="1">IFERROR(OFFSET('Maximum minutes'!$C$1,T1575,MATCH(IF(G1575&lt;&gt;"",G1575,F1575),OFFSET('Maximum minutes'!$C$1,T1575-1,0,1,U1575+1),0)-1)*IF(OR(ISNUMBER(J1575),J1575="sans examen"),1,0)*IF(W1575&lt;MinDate,1,0),"")</f>
        <v/>
      </c>
      <c r="N1575" s="36">
        <f t="shared" ca="1" si="49"/>
        <v>0</v>
      </c>
      <c r="O1575" s="36" t="e">
        <f ca="1">LEFT(OFFSET(Lists!$Q$2,MATCH(E1575,Lists!$R$3:$R$19,0),0),4)</f>
        <v>#N/A</v>
      </c>
      <c r="P1575" s="36" t="e">
        <f ca="1">MATCH(O1575,Lists!$S$2:$S$640,1)</f>
        <v>#N/A</v>
      </c>
      <c r="Q1575" s="36" t="e">
        <f ca="1">MATCH(LEFT(OFFSET(Lists!$Q$2,MATCH(E1575,Lists!$R$3:$R$19,0)+1,0),4),Lists!$S$3:$S$640,1)</f>
        <v>#N/A</v>
      </c>
      <c r="R1575" s="36" t="e">
        <f ca="1">LEFT(OFFSET(Lists!$S$2,P1575-1+MATCH(F1575,OFFSET(Lists!$T$3,P1575-1,0,Q1575-P1575+1),0),0),6)</f>
        <v>#N/A</v>
      </c>
      <c r="S1575" s="36" t="e">
        <f ca="1">VLOOKUP(R1575,Lists!B:D,3,FALSE)</f>
        <v>#N/A</v>
      </c>
      <c r="T1575" s="36" t="str">
        <f>IF(F1575&lt;&gt;"",MATCH(R1575,'Maximum minutes'!B:B,0),"")</f>
        <v/>
      </c>
      <c r="U1575" s="36">
        <f ca="1">IF(F1575&lt;&gt;"",COUNTA(OFFSET('Maximum minutes'!$C$1,'Annexe A1 Cours'!T1575,0,1,50)),0)</f>
        <v>0</v>
      </c>
      <c r="V1575" s="37">
        <f ca="1">IFERROR(OFFSET('Maximum minutes'!$C$1,T1575+1,-1+MATCH(G1575,OFFSET('Maximum minutes'!$C$1,T1575-1,0,1,50),0)),0)</f>
        <v>0</v>
      </c>
      <c r="W1575" s="38">
        <f t="shared" ca="1" si="48"/>
        <v>0</v>
      </c>
    </row>
    <row r="1576" spans="1:23" s="36" customFormat="1" ht="18.75">
      <c r="A1576" s="34"/>
      <c r="B1576" s="39"/>
      <c r="C1576" s="39"/>
      <c r="D1576" s="35"/>
      <c r="E1576" s="40"/>
      <c r="F1576" s="39"/>
      <c r="G1576" s="39"/>
      <c r="H1576" s="39"/>
      <c r="I1576" s="34"/>
      <c r="J1576" s="34"/>
      <c r="K1576" s="34"/>
      <c r="L1576" s="34"/>
      <c r="M1576" s="43" t="str">
        <f ca="1">IFERROR(OFFSET('Maximum minutes'!$C$1,T1576,MATCH(IF(G1576&lt;&gt;"",G1576,F1576),OFFSET('Maximum minutes'!$C$1,T1576-1,0,1,U1576+1),0)-1)*IF(OR(ISNUMBER(J1576),J1576="sans examen"),1,0)*IF(W1576&lt;MinDate,1,0),"")</f>
        <v/>
      </c>
      <c r="N1576" s="36">
        <f t="shared" ca="1" si="49"/>
        <v>0</v>
      </c>
      <c r="O1576" s="36" t="e">
        <f ca="1">LEFT(OFFSET(Lists!$Q$2,MATCH(E1576,Lists!$R$3:$R$19,0),0),4)</f>
        <v>#N/A</v>
      </c>
      <c r="P1576" s="36" t="e">
        <f ca="1">MATCH(O1576,Lists!$S$2:$S$640,1)</f>
        <v>#N/A</v>
      </c>
      <c r="Q1576" s="36" t="e">
        <f ca="1">MATCH(LEFT(OFFSET(Lists!$Q$2,MATCH(E1576,Lists!$R$3:$R$19,0)+1,0),4),Lists!$S$3:$S$640,1)</f>
        <v>#N/A</v>
      </c>
      <c r="R1576" s="36" t="e">
        <f ca="1">LEFT(OFFSET(Lists!$S$2,P1576-1+MATCH(F1576,OFFSET(Lists!$T$3,P1576-1,0,Q1576-P1576+1),0),0),6)</f>
        <v>#N/A</v>
      </c>
      <c r="S1576" s="36" t="e">
        <f ca="1">VLOOKUP(R1576,Lists!B:D,3,FALSE)</f>
        <v>#N/A</v>
      </c>
      <c r="T1576" s="36" t="str">
        <f>IF(F1576&lt;&gt;"",MATCH(R1576,'Maximum minutes'!B:B,0),"")</f>
        <v/>
      </c>
      <c r="U1576" s="36">
        <f ca="1">IF(F1576&lt;&gt;"",COUNTA(OFFSET('Maximum minutes'!$C$1,'Annexe A1 Cours'!T1576,0,1,50)),0)</f>
        <v>0</v>
      </c>
      <c r="V1576" s="37">
        <f ca="1">IFERROR(OFFSET('Maximum minutes'!$C$1,T1576+1,-1+MATCH(G1576,OFFSET('Maximum minutes'!$C$1,T1576-1,0,1,50),0)),0)</f>
        <v>0</v>
      </c>
      <c r="W1576" s="38">
        <f t="shared" ca="1" si="48"/>
        <v>0</v>
      </c>
    </row>
    <row r="1577" spans="1:23" s="36" customFormat="1" ht="18.75">
      <c r="A1577" s="34"/>
      <c r="B1577" s="39"/>
      <c r="C1577" s="39"/>
      <c r="D1577" s="35"/>
      <c r="E1577" s="40"/>
      <c r="F1577" s="39"/>
      <c r="G1577" s="39"/>
      <c r="H1577" s="39"/>
      <c r="I1577" s="34"/>
      <c r="J1577" s="34"/>
      <c r="K1577" s="34"/>
      <c r="L1577" s="34"/>
      <c r="M1577" s="43" t="str">
        <f ca="1">IFERROR(OFFSET('Maximum minutes'!$C$1,T1577,MATCH(IF(G1577&lt;&gt;"",G1577,F1577),OFFSET('Maximum minutes'!$C$1,T1577-1,0,1,U1577+1),0)-1)*IF(OR(ISNUMBER(J1577),J1577="sans examen"),1,0)*IF(W1577&lt;MinDate,1,0),"")</f>
        <v/>
      </c>
      <c r="N1577" s="36">
        <f t="shared" ca="1" si="49"/>
        <v>0</v>
      </c>
      <c r="O1577" s="36" t="e">
        <f ca="1">LEFT(OFFSET(Lists!$Q$2,MATCH(E1577,Lists!$R$3:$R$19,0),0),4)</f>
        <v>#N/A</v>
      </c>
      <c r="P1577" s="36" t="e">
        <f ca="1">MATCH(O1577,Lists!$S$2:$S$640,1)</f>
        <v>#N/A</v>
      </c>
      <c r="Q1577" s="36" t="e">
        <f ca="1">MATCH(LEFT(OFFSET(Lists!$Q$2,MATCH(E1577,Lists!$R$3:$R$19,0)+1,0),4),Lists!$S$3:$S$640,1)</f>
        <v>#N/A</v>
      </c>
      <c r="R1577" s="36" t="e">
        <f ca="1">LEFT(OFFSET(Lists!$S$2,P1577-1+MATCH(F1577,OFFSET(Lists!$T$3,P1577-1,0,Q1577-P1577+1),0),0),6)</f>
        <v>#N/A</v>
      </c>
      <c r="S1577" s="36" t="e">
        <f ca="1">VLOOKUP(R1577,Lists!B:D,3,FALSE)</f>
        <v>#N/A</v>
      </c>
      <c r="T1577" s="36" t="str">
        <f>IF(F1577&lt;&gt;"",MATCH(R1577,'Maximum minutes'!B:B,0),"")</f>
        <v/>
      </c>
      <c r="U1577" s="36">
        <f ca="1">IF(F1577&lt;&gt;"",COUNTA(OFFSET('Maximum minutes'!$C$1,'Annexe A1 Cours'!T1577,0,1,50)),0)</f>
        <v>0</v>
      </c>
      <c r="V1577" s="37">
        <f ca="1">IFERROR(OFFSET('Maximum minutes'!$C$1,T1577+1,-1+MATCH(G1577,OFFSET('Maximum minutes'!$C$1,T1577-1,0,1,50),0)),0)</f>
        <v>0</v>
      </c>
      <c r="W1577" s="38">
        <f t="shared" ca="1" si="48"/>
        <v>0</v>
      </c>
    </row>
    <row r="1578" spans="1:23" s="36" customFormat="1" ht="18.75">
      <c r="A1578" s="34"/>
      <c r="B1578" s="39"/>
      <c r="C1578" s="39"/>
      <c r="D1578" s="35"/>
      <c r="E1578" s="40"/>
      <c r="F1578" s="39"/>
      <c r="G1578" s="39"/>
      <c r="H1578" s="39"/>
      <c r="I1578" s="34"/>
      <c r="J1578" s="34"/>
      <c r="K1578" s="34"/>
      <c r="L1578" s="34"/>
      <c r="M1578" s="43" t="str">
        <f ca="1">IFERROR(OFFSET('Maximum minutes'!$C$1,T1578,MATCH(IF(G1578&lt;&gt;"",G1578,F1578),OFFSET('Maximum minutes'!$C$1,T1578-1,0,1,U1578+1),0)-1)*IF(OR(ISNUMBER(J1578),J1578="sans examen"),1,0)*IF(W1578&lt;MinDate,1,0),"")</f>
        <v/>
      </c>
      <c r="N1578" s="36">
        <f t="shared" ca="1" si="49"/>
        <v>0</v>
      </c>
      <c r="O1578" s="36" t="e">
        <f ca="1">LEFT(OFFSET(Lists!$Q$2,MATCH(E1578,Lists!$R$3:$R$19,0),0),4)</f>
        <v>#N/A</v>
      </c>
      <c r="P1578" s="36" t="e">
        <f ca="1">MATCH(O1578,Lists!$S$2:$S$640,1)</f>
        <v>#N/A</v>
      </c>
      <c r="Q1578" s="36" t="e">
        <f ca="1">MATCH(LEFT(OFFSET(Lists!$Q$2,MATCH(E1578,Lists!$R$3:$R$19,0)+1,0),4),Lists!$S$3:$S$640,1)</f>
        <v>#N/A</v>
      </c>
      <c r="R1578" s="36" t="e">
        <f ca="1">LEFT(OFFSET(Lists!$S$2,P1578-1+MATCH(F1578,OFFSET(Lists!$T$3,P1578-1,0,Q1578-P1578+1),0),0),6)</f>
        <v>#N/A</v>
      </c>
      <c r="S1578" s="36" t="e">
        <f ca="1">VLOOKUP(R1578,Lists!B:D,3,FALSE)</f>
        <v>#N/A</v>
      </c>
      <c r="T1578" s="36" t="str">
        <f>IF(F1578&lt;&gt;"",MATCH(R1578,'Maximum minutes'!B:B,0),"")</f>
        <v/>
      </c>
      <c r="U1578" s="36">
        <f ca="1">IF(F1578&lt;&gt;"",COUNTA(OFFSET('Maximum minutes'!$C$1,'Annexe A1 Cours'!T1578,0,1,50)),0)</f>
        <v>0</v>
      </c>
      <c r="V1578" s="37">
        <f ca="1">IFERROR(OFFSET('Maximum minutes'!$C$1,T1578+1,-1+MATCH(G1578,OFFSET('Maximum minutes'!$C$1,T1578-1,0,1,50),0)),0)</f>
        <v>0</v>
      </c>
      <c r="W1578" s="38">
        <f t="shared" ca="1" si="48"/>
        <v>0</v>
      </c>
    </row>
    <row r="1579" spans="1:23" s="36" customFormat="1" ht="18.75">
      <c r="A1579" s="34"/>
      <c r="B1579" s="39"/>
      <c r="C1579" s="39"/>
      <c r="D1579" s="35"/>
      <c r="E1579" s="40"/>
      <c r="F1579" s="39"/>
      <c r="G1579" s="39"/>
      <c r="H1579" s="39"/>
      <c r="I1579" s="34"/>
      <c r="J1579" s="34"/>
      <c r="K1579" s="34"/>
      <c r="L1579" s="34"/>
      <c r="M1579" s="43" t="str">
        <f ca="1">IFERROR(OFFSET('Maximum minutes'!$C$1,T1579,MATCH(IF(G1579&lt;&gt;"",G1579,F1579),OFFSET('Maximum minutes'!$C$1,T1579-1,0,1,U1579+1),0)-1)*IF(OR(ISNUMBER(J1579),J1579="sans examen"),1,0)*IF(W1579&lt;MinDate,1,0),"")</f>
        <v/>
      </c>
      <c r="N1579" s="36">
        <f t="shared" ca="1" si="49"/>
        <v>0</v>
      </c>
      <c r="O1579" s="36" t="e">
        <f ca="1">LEFT(OFFSET(Lists!$Q$2,MATCH(E1579,Lists!$R$3:$R$19,0),0),4)</f>
        <v>#N/A</v>
      </c>
      <c r="P1579" s="36" t="e">
        <f ca="1">MATCH(O1579,Lists!$S$2:$S$640,1)</f>
        <v>#N/A</v>
      </c>
      <c r="Q1579" s="36" t="e">
        <f ca="1">MATCH(LEFT(OFFSET(Lists!$Q$2,MATCH(E1579,Lists!$R$3:$R$19,0)+1,0),4),Lists!$S$3:$S$640,1)</f>
        <v>#N/A</v>
      </c>
      <c r="R1579" s="36" t="e">
        <f ca="1">LEFT(OFFSET(Lists!$S$2,P1579-1+MATCH(F1579,OFFSET(Lists!$T$3,P1579-1,0,Q1579-P1579+1),0),0),6)</f>
        <v>#N/A</v>
      </c>
      <c r="S1579" s="36" t="e">
        <f ca="1">VLOOKUP(R1579,Lists!B:D,3,FALSE)</f>
        <v>#N/A</v>
      </c>
      <c r="T1579" s="36" t="str">
        <f>IF(F1579&lt;&gt;"",MATCH(R1579,'Maximum minutes'!B:B,0),"")</f>
        <v/>
      </c>
      <c r="U1579" s="36">
        <f ca="1">IF(F1579&lt;&gt;"",COUNTA(OFFSET('Maximum minutes'!$C$1,'Annexe A1 Cours'!T1579,0,1,50)),0)</f>
        <v>0</v>
      </c>
      <c r="V1579" s="37">
        <f ca="1">IFERROR(OFFSET('Maximum minutes'!$C$1,T1579+1,-1+MATCH(G1579,OFFSET('Maximum minutes'!$C$1,T1579-1,0,1,50),0)),0)</f>
        <v>0</v>
      </c>
      <c r="W1579" s="38">
        <f t="shared" ca="1" si="48"/>
        <v>0</v>
      </c>
    </row>
    <row r="1580" spans="1:23" s="36" customFormat="1" ht="18.75">
      <c r="A1580" s="34"/>
      <c r="B1580" s="39"/>
      <c r="C1580" s="39"/>
      <c r="D1580" s="35"/>
      <c r="E1580" s="40"/>
      <c r="F1580" s="39"/>
      <c r="G1580" s="39"/>
      <c r="H1580" s="39"/>
      <c r="I1580" s="34"/>
      <c r="J1580" s="34"/>
      <c r="K1580" s="34"/>
      <c r="L1580" s="34"/>
      <c r="M1580" s="43" t="str">
        <f ca="1">IFERROR(OFFSET('Maximum minutes'!$C$1,T1580,MATCH(IF(G1580&lt;&gt;"",G1580,F1580),OFFSET('Maximum minutes'!$C$1,T1580-1,0,1,U1580+1),0)-1)*IF(OR(ISNUMBER(J1580),J1580="sans examen"),1,0)*IF(W1580&lt;MinDate,1,0),"")</f>
        <v/>
      </c>
      <c r="N1580" s="36">
        <f t="shared" ca="1" si="49"/>
        <v>0</v>
      </c>
      <c r="O1580" s="36" t="e">
        <f ca="1">LEFT(OFFSET(Lists!$Q$2,MATCH(E1580,Lists!$R$3:$R$19,0),0),4)</f>
        <v>#N/A</v>
      </c>
      <c r="P1580" s="36" t="e">
        <f ca="1">MATCH(O1580,Lists!$S$2:$S$640,1)</f>
        <v>#N/A</v>
      </c>
      <c r="Q1580" s="36" t="e">
        <f ca="1">MATCH(LEFT(OFFSET(Lists!$Q$2,MATCH(E1580,Lists!$R$3:$R$19,0)+1,0),4),Lists!$S$3:$S$640,1)</f>
        <v>#N/A</v>
      </c>
      <c r="R1580" s="36" t="e">
        <f ca="1">LEFT(OFFSET(Lists!$S$2,P1580-1+MATCH(F1580,OFFSET(Lists!$T$3,P1580-1,0,Q1580-P1580+1),0),0),6)</f>
        <v>#N/A</v>
      </c>
      <c r="S1580" s="36" t="e">
        <f ca="1">VLOOKUP(R1580,Lists!B:D,3,FALSE)</f>
        <v>#N/A</v>
      </c>
      <c r="T1580" s="36" t="str">
        <f>IF(F1580&lt;&gt;"",MATCH(R1580,'Maximum minutes'!B:B,0),"")</f>
        <v/>
      </c>
      <c r="U1580" s="36">
        <f ca="1">IF(F1580&lt;&gt;"",COUNTA(OFFSET('Maximum minutes'!$C$1,'Annexe A1 Cours'!T1580,0,1,50)),0)</f>
        <v>0</v>
      </c>
      <c r="V1580" s="37">
        <f ca="1">IFERROR(OFFSET('Maximum minutes'!$C$1,T1580+1,-1+MATCH(G1580,OFFSET('Maximum minutes'!$C$1,T1580-1,0,1,50),0)),0)</f>
        <v>0</v>
      </c>
      <c r="W1580" s="38">
        <f t="shared" ca="1" si="48"/>
        <v>0</v>
      </c>
    </row>
    <row r="1581" spans="1:23" s="36" customFormat="1" ht="18.75">
      <c r="A1581" s="34"/>
      <c r="B1581" s="39"/>
      <c r="C1581" s="39"/>
      <c r="D1581" s="35"/>
      <c r="E1581" s="40"/>
      <c r="F1581" s="39"/>
      <c r="G1581" s="39"/>
      <c r="H1581" s="39"/>
      <c r="I1581" s="34"/>
      <c r="J1581" s="34"/>
      <c r="K1581" s="34"/>
      <c r="L1581" s="34"/>
      <c r="M1581" s="43" t="str">
        <f ca="1">IFERROR(OFFSET('Maximum minutes'!$C$1,T1581,MATCH(IF(G1581&lt;&gt;"",G1581,F1581),OFFSET('Maximum minutes'!$C$1,T1581-1,0,1,U1581+1),0)-1)*IF(OR(ISNUMBER(J1581),J1581="sans examen"),1,0)*IF(W1581&lt;MinDate,1,0),"")</f>
        <v/>
      </c>
      <c r="N1581" s="36">
        <f t="shared" ca="1" si="49"/>
        <v>0</v>
      </c>
      <c r="O1581" s="36" t="e">
        <f ca="1">LEFT(OFFSET(Lists!$Q$2,MATCH(E1581,Lists!$R$3:$R$19,0),0),4)</f>
        <v>#N/A</v>
      </c>
      <c r="P1581" s="36" t="e">
        <f ca="1">MATCH(O1581,Lists!$S$2:$S$640,1)</f>
        <v>#N/A</v>
      </c>
      <c r="Q1581" s="36" t="e">
        <f ca="1">MATCH(LEFT(OFFSET(Lists!$Q$2,MATCH(E1581,Lists!$R$3:$R$19,0)+1,0),4),Lists!$S$3:$S$640,1)</f>
        <v>#N/A</v>
      </c>
      <c r="R1581" s="36" t="e">
        <f ca="1">LEFT(OFFSET(Lists!$S$2,P1581-1+MATCH(F1581,OFFSET(Lists!$T$3,P1581-1,0,Q1581-P1581+1),0),0),6)</f>
        <v>#N/A</v>
      </c>
      <c r="S1581" s="36" t="e">
        <f ca="1">VLOOKUP(R1581,Lists!B:D,3,FALSE)</f>
        <v>#N/A</v>
      </c>
      <c r="T1581" s="36" t="str">
        <f>IF(F1581&lt;&gt;"",MATCH(R1581,'Maximum minutes'!B:B,0),"")</f>
        <v/>
      </c>
      <c r="U1581" s="36">
        <f ca="1">IF(F1581&lt;&gt;"",COUNTA(OFFSET('Maximum minutes'!$C$1,'Annexe A1 Cours'!T1581,0,1,50)),0)</f>
        <v>0</v>
      </c>
      <c r="V1581" s="37">
        <f ca="1">IFERROR(OFFSET('Maximum minutes'!$C$1,T1581+1,-1+MATCH(G1581,OFFSET('Maximum minutes'!$C$1,T1581-1,0,1,50),0)),0)</f>
        <v>0</v>
      </c>
      <c r="W1581" s="38">
        <f t="shared" ca="1" si="48"/>
        <v>0</v>
      </c>
    </row>
    <row r="1582" spans="1:23" s="36" customFormat="1" ht="18.75">
      <c r="A1582" s="34"/>
      <c r="B1582" s="39"/>
      <c r="C1582" s="39"/>
      <c r="D1582" s="35"/>
      <c r="E1582" s="40"/>
      <c r="F1582" s="39"/>
      <c r="G1582" s="39"/>
      <c r="H1582" s="39"/>
      <c r="I1582" s="34"/>
      <c r="J1582" s="34"/>
      <c r="K1582" s="34"/>
      <c r="L1582" s="34"/>
      <c r="M1582" s="43" t="str">
        <f ca="1">IFERROR(OFFSET('Maximum minutes'!$C$1,T1582,MATCH(IF(G1582&lt;&gt;"",G1582,F1582),OFFSET('Maximum minutes'!$C$1,T1582-1,0,1,U1582+1),0)-1)*IF(OR(ISNUMBER(J1582),J1582="sans examen"),1,0)*IF(W1582&lt;MinDate,1,0),"")</f>
        <v/>
      </c>
      <c r="N1582" s="36">
        <f t="shared" ca="1" si="49"/>
        <v>0</v>
      </c>
      <c r="O1582" s="36" t="e">
        <f ca="1">LEFT(OFFSET(Lists!$Q$2,MATCH(E1582,Lists!$R$3:$R$19,0),0),4)</f>
        <v>#N/A</v>
      </c>
      <c r="P1582" s="36" t="e">
        <f ca="1">MATCH(O1582,Lists!$S$2:$S$640,1)</f>
        <v>#N/A</v>
      </c>
      <c r="Q1582" s="36" t="e">
        <f ca="1">MATCH(LEFT(OFFSET(Lists!$Q$2,MATCH(E1582,Lists!$R$3:$R$19,0)+1,0),4),Lists!$S$3:$S$640,1)</f>
        <v>#N/A</v>
      </c>
      <c r="R1582" s="36" t="e">
        <f ca="1">LEFT(OFFSET(Lists!$S$2,P1582-1+MATCH(F1582,OFFSET(Lists!$T$3,P1582-1,0,Q1582-P1582+1),0),0),6)</f>
        <v>#N/A</v>
      </c>
      <c r="S1582" s="36" t="e">
        <f ca="1">VLOOKUP(R1582,Lists!B:D,3,FALSE)</f>
        <v>#N/A</v>
      </c>
      <c r="T1582" s="36" t="str">
        <f>IF(F1582&lt;&gt;"",MATCH(R1582,'Maximum minutes'!B:B,0),"")</f>
        <v/>
      </c>
      <c r="U1582" s="36">
        <f ca="1">IF(F1582&lt;&gt;"",COUNTA(OFFSET('Maximum minutes'!$C$1,'Annexe A1 Cours'!T1582,0,1,50)),0)</f>
        <v>0</v>
      </c>
      <c r="V1582" s="37">
        <f ca="1">IFERROR(OFFSET('Maximum minutes'!$C$1,T1582+1,-1+MATCH(G1582,OFFSET('Maximum minutes'!$C$1,T1582-1,0,1,50),0)),0)</f>
        <v>0</v>
      </c>
      <c r="W1582" s="38">
        <f t="shared" ca="1" si="48"/>
        <v>0</v>
      </c>
    </row>
    <row r="1583" spans="1:23" s="36" customFormat="1" ht="18.75">
      <c r="A1583" s="34"/>
      <c r="B1583" s="39"/>
      <c r="C1583" s="39"/>
      <c r="D1583" s="35"/>
      <c r="E1583" s="40"/>
      <c r="F1583" s="39"/>
      <c r="G1583" s="39"/>
      <c r="H1583" s="39"/>
      <c r="I1583" s="34"/>
      <c r="J1583" s="34"/>
      <c r="K1583" s="34"/>
      <c r="L1583" s="34"/>
      <c r="M1583" s="43" t="str">
        <f ca="1">IFERROR(OFFSET('Maximum minutes'!$C$1,T1583,MATCH(IF(G1583&lt;&gt;"",G1583,F1583),OFFSET('Maximum minutes'!$C$1,T1583-1,0,1,U1583+1),0)-1)*IF(OR(ISNUMBER(J1583),J1583="sans examen"),1,0)*IF(W1583&lt;MinDate,1,0),"")</f>
        <v/>
      </c>
      <c r="N1583" s="36">
        <f t="shared" ca="1" si="49"/>
        <v>0</v>
      </c>
      <c r="O1583" s="36" t="e">
        <f ca="1">LEFT(OFFSET(Lists!$Q$2,MATCH(E1583,Lists!$R$3:$R$19,0),0),4)</f>
        <v>#N/A</v>
      </c>
      <c r="P1583" s="36" t="e">
        <f ca="1">MATCH(O1583,Lists!$S$2:$S$640,1)</f>
        <v>#N/A</v>
      </c>
      <c r="Q1583" s="36" t="e">
        <f ca="1">MATCH(LEFT(OFFSET(Lists!$Q$2,MATCH(E1583,Lists!$R$3:$R$19,0)+1,0),4),Lists!$S$3:$S$640,1)</f>
        <v>#N/A</v>
      </c>
      <c r="R1583" s="36" t="e">
        <f ca="1">LEFT(OFFSET(Lists!$S$2,P1583-1+MATCH(F1583,OFFSET(Lists!$T$3,P1583-1,0,Q1583-P1583+1),0),0),6)</f>
        <v>#N/A</v>
      </c>
      <c r="S1583" s="36" t="e">
        <f ca="1">VLOOKUP(R1583,Lists!B:D,3,FALSE)</f>
        <v>#N/A</v>
      </c>
      <c r="T1583" s="36" t="str">
        <f>IF(F1583&lt;&gt;"",MATCH(R1583,'Maximum minutes'!B:B,0),"")</f>
        <v/>
      </c>
      <c r="U1583" s="36">
        <f ca="1">IF(F1583&lt;&gt;"",COUNTA(OFFSET('Maximum minutes'!$C$1,'Annexe A1 Cours'!T1583,0,1,50)),0)</f>
        <v>0</v>
      </c>
      <c r="V1583" s="37">
        <f ca="1">IFERROR(OFFSET('Maximum minutes'!$C$1,T1583+1,-1+MATCH(G1583,OFFSET('Maximum minutes'!$C$1,T1583-1,0,1,50),0)),0)</f>
        <v>0</v>
      </c>
      <c r="W1583" s="38">
        <f t="shared" ca="1" si="48"/>
        <v>0</v>
      </c>
    </row>
    <row r="1584" spans="1:23" s="36" customFormat="1" ht="18.75">
      <c r="A1584" s="34"/>
      <c r="B1584" s="39"/>
      <c r="C1584" s="39"/>
      <c r="D1584" s="35"/>
      <c r="E1584" s="40"/>
      <c r="F1584" s="39"/>
      <c r="G1584" s="39"/>
      <c r="H1584" s="39"/>
      <c r="I1584" s="34"/>
      <c r="J1584" s="34"/>
      <c r="K1584" s="34"/>
      <c r="L1584" s="34"/>
      <c r="M1584" s="43" t="str">
        <f ca="1">IFERROR(OFFSET('Maximum minutes'!$C$1,T1584,MATCH(IF(G1584&lt;&gt;"",G1584,F1584),OFFSET('Maximum minutes'!$C$1,T1584-1,0,1,U1584+1),0)-1)*IF(OR(ISNUMBER(J1584),J1584="sans examen"),1,0)*IF(W1584&lt;MinDate,1,0),"")</f>
        <v/>
      </c>
      <c r="N1584" s="36">
        <f t="shared" ca="1" si="49"/>
        <v>0</v>
      </c>
      <c r="O1584" s="36" t="e">
        <f ca="1">LEFT(OFFSET(Lists!$Q$2,MATCH(E1584,Lists!$R$3:$R$19,0),0),4)</f>
        <v>#N/A</v>
      </c>
      <c r="P1584" s="36" t="e">
        <f ca="1">MATCH(O1584,Lists!$S$2:$S$640,1)</f>
        <v>#N/A</v>
      </c>
      <c r="Q1584" s="36" t="e">
        <f ca="1">MATCH(LEFT(OFFSET(Lists!$Q$2,MATCH(E1584,Lists!$R$3:$R$19,0)+1,0),4),Lists!$S$3:$S$640,1)</f>
        <v>#N/A</v>
      </c>
      <c r="R1584" s="36" t="e">
        <f ca="1">LEFT(OFFSET(Lists!$S$2,P1584-1+MATCH(F1584,OFFSET(Lists!$T$3,P1584-1,0,Q1584-P1584+1),0),0),6)</f>
        <v>#N/A</v>
      </c>
      <c r="S1584" s="36" t="e">
        <f ca="1">VLOOKUP(R1584,Lists!B:D,3,FALSE)</f>
        <v>#N/A</v>
      </c>
      <c r="T1584" s="36" t="str">
        <f>IF(F1584&lt;&gt;"",MATCH(R1584,'Maximum minutes'!B:B,0),"")</f>
        <v/>
      </c>
      <c r="U1584" s="36">
        <f ca="1">IF(F1584&lt;&gt;"",COUNTA(OFFSET('Maximum minutes'!$C$1,'Annexe A1 Cours'!T1584,0,1,50)),0)</f>
        <v>0</v>
      </c>
      <c r="V1584" s="37">
        <f ca="1">IFERROR(OFFSET('Maximum minutes'!$C$1,T1584+1,-1+MATCH(G1584,OFFSET('Maximum minutes'!$C$1,T1584-1,0,1,50),0)),0)</f>
        <v>0</v>
      </c>
      <c r="W1584" s="38">
        <f t="shared" ca="1" si="48"/>
        <v>0</v>
      </c>
    </row>
    <row r="1585" spans="1:23" s="36" customFormat="1" ht="18.75">
      <c r="A1585" s="34"/>
      <c r="B1585" s="39"/>
      <c r="C1585" s="39"/>
      <c r="D1585" s="35"/>
      <c r="E1585" s="40"/>
      <c r="F1585" s="39"/>
      <c r="G1585" s="39"/>
      <c r="H1585" s="39"/>
      <c r="I1585" s="34"/>
      <c r="J1585" s="34"/>
      <c r="K1585" s="34"/>
      <c r="L1585" s="34"/>
      <c r="M1585" s="43" t="str">
        <f ca="1">IFERROR(OFFSET('Maximum minutes'!$C$1,T1585,MATCH(IF(G1585&lt;&gt;"",G1585,F1585),OFFSET('Maximum minutes'!$C$1,T1585-1,0,1,U1585+1),0)-1)*IF(OR(ISNUMBER(J1585),J1585="sans examen"),1,0)*IF(W1585&lt;MinDate,1,0),"")</f>
        <v/>
      </c>
      <c r="N1585" s="36">
        <f t="shared" ca="1" si="49"/>
        <v>0</v>
      </c>
      <c r="O1585" s="36" t="e">
        <f ca="1">LEFT(OFFSET(Lists!$Q$2,MATCH(E1585,Lists!$R$3:$R$19,0),0),4)</f>
        <v>#N/A</v>
      </c>
      <c r="P1585" s="36" t="e">
        <f ca="1">MATCH(O1585,Lists!$S$2:$S$640,1)</f>
        <v>#N/A</v>
      </c>
      <c r="Q1585" s="36" t="e">
        <f ca="1">MATCH(LEFT(OFFSET(Lists!$Q$2,MATCH(E1585,Lists!$R$3:$R$19,0)+1,0),4),Lists!$S$3:$S$640,1)</f>
        <v>#N/A</v>
      </c>
      <c r="R1585" s="36" t="e">
        <f ca="1">LEFT(OFFSET(Lists!$S$2,P1585-1+MATCH(F1585,OFFSET(Lists!$T$3,P1585-1,0,Q1585-P1585+1),0),0),6)</f>
        <v>#N/A</v>
      </c>
      <c r="S1585" s="36" t="e">
        <f ca="1">VLOOKUP(R1585,Lists!B:D,3,FALSE)</f>
        <v>#N/A</v>
      </c>
      <c r="T1585" s="36" t="str">
        <f>IF(F1585&lt;&gt;"",MATCH(R1585,'Maximum minutes'!B:B,0),"")</f>
        <v/>
      </c>
      <c r="U1585" s="36">
        <f ca="1">IF(F1585&lt;&gt;"",COUNTA(OFFSET('Maximum minutes'!$C$1,'Annexe A1 Cours'!T1585,0,1,50)),0)</f>
        <v>0</v>
      </c>
      <c r="V1585" s="37">
        <f ca="1">IFERROR(OFFSET('Maximum minutes'!$C$1,T1585+1,-1+MATCH(G1585,OFFSET('Maximum minutes'!$C$1,T1585-1,0,1,50),0)),0)</f>
        <v>0</v>
      </c>
      <c r="W1585" s="38">
        <f t="shared" ca="1" si="48"/>
        <v>0</v>
      </c>
    </row>
    <row r="1586" spans="1:23" s="36" customFormat="1" ht="18.75">
      <c r="A1586" s="34"/>
      <c r="B1586" s="39"/>
      <c r="C1586" s="39"/>
      <c r="D1586" s="35"/>
      <c r="E1586" s="40"/>
      <c r="F1586" s="39"/>
      <c r="G1586" s="39"/>
      <c r="H1586" s="39"/>
      <c r="I1586" s="34"/>
      <c r="J1586" s="34"/>
      <c r="K1586" s="34"/>
      <c r="L1586" s="34"/>
      <c r="M1586" s="43" t="str">
        <f ca="1">IFERROR(OFFSET('Maximum minutes'!$C$1,T1586,MATCH(IF(G1586&lt;&gt;"",G1586,F1586),OFFSET('Maximum minutes'!$C$1,T1586-1,0,1,U1586+1),0)-1)*IF(OR(ISNUMBER(J1586),J1586="sans examen"),1,0)*IF(W1586&lt;MinDate,1,0),"")</f>
        <v/>
      </c>
      <c r="N1586" s="36">
        <f t="shared" ca="1" si="49"/>
        <v>0</v>
      </c>
      <c r="O1586" s="36" t="e">
        <f ca="1">LEFT(OFFSET(Lists!$Q$2,MATCH(E1586,Lists!$R$3:$R$19,0),0),4)</f>
        <v>#N/A</v>
      </c>
      <c r="P1586" s="36" t="e">
        <f ca="1">MATCH(O1586,Lists!$S$2:$S$640,1)</f>
        <v>#N/A</v>
      </c>
      <c r="Q1586" s="36" t="e">
        <f ca="1">MATCH(LEFT(OFFSET(Lists!$Q$2,MATCH(E1586,Lists!$R$3:$R$19,0)+1,0),4),Lists!$S$3:$S$640,1)</f>
        <v>#N/A</v>
      </c>
      <c r="R1586" s="36" t="e">
        <f ca="1">LEFT(OFFSET(Lists!$S$2,P1586-1+MATCH(F1586,OFFSET(Lists!$T$3,P1586-1,0,Q1586-P1586+1),0),0),6)</f>
        <v>#N/A</v>
      </c>
      <c r="S1586" s="36" t="e">
        <f ca="1">VLOOKUP(R1586,Lists!B:D,3,FALSE)</f>
        <v>#N/A</v>
      </c>
      <c r="T1586" s="36" t="str">
        <f>IF(F1586&lt;&gt;"",MATCH(R1586,'Maximum minutes'!B:B,0),"")</f>
        <v/>
      </c>
      <c r="U1586" s="36">
        <f ca="1">IF(F1586&lt;&gt;"",COUNTA(OFFSET('Maximum minutes'!$C$1,'Annexe A1 Cours'!T1586,0,1,50)),0)</f>
        <v>0</v>
      </c>
      <c r="V1586" s="37">
        <f ca="1">IFERROR(OFFSET('Maximum minutes'!$C$1,T1586+1,-1+MATCH(G1586,OFFSET('Maximum minutes'!$C$1,T1586-1,0,1,50),0)),0)</f>
        <v>0</v>
      </c>
      <c r="W1586" s="38">
        <f t="shared" ca="1" si="48"/>
        <v>0</v>
      </c>
    </row>
    <row r="1587" spans="1:23" s="36" customFormat="1" ht="18.75">
      <c r="A1587" s="34"/>
      <c r="B1587" s="39"/>
      <c r="C1587" s="39"/>
      <c r="D1587" s="35"/>
      <c r="E1587" s="40"/>
      <c r="F1587" s="39"/>
      <c r="G1587" s="39"/>
      <c r="H1587" s="39"/>
      <c r="I1587" s="34"/>
      <c r="J1587" s="34"/>
      <c r="K1587" s="34"/>
      <c r="L1587" s="34"/>
      <c r="M1587" s="43" t="str">
        <f ca="1">IFERROR(OFFSET('Maximum minutes'!$C$1,T1587,MATCH(IF(G1587&lt;&gt;"",G1587,F1587),OFFSET('Maximum minutes'!$C$1,T1587-1,0,1,U1587+1),0)-1)*IF(OR(ISNUMBER(J1587),J1587="sans examen"),1,0)*IF(W1587&lt;MinDate,1,0),"")</f>
        <v/>
      </c>
      <c r="N1587" s="36">
        <f t="shared" ca="1" si="49"/>
        <v>0</v>
      </c>
      <c r="O1587" s="36" t="e">
        <f ca="1">LEFT(OFFSET(Lists!$Q$2,MATCH(E1587,Lists!$R$3:$R$19,0),0),4)</f>
        <v>#N/A</v>
      </c>
      <c r="P1587" s="36" t="e">
        <f ca="1">MATCH(O1587,Lists!$S$2:$S$640,1)</f>
        <v>#N/A</v>
      </c>
      <c r="Q1587" s="36" t="e">
        <f ca="1">MATCH(LEFT(OFFSET(Lists!$Q$2,MATCH(E1587,Lists!$R$3:$R$19,0)+1,0),4),Lists!$S$3:$S$640,1)</f>
        <v>#N/A</v>
      </c>
      <c r="R1587" s="36" t="e">
        <f ca="1">LEFT(OFFSET(Lists!$S$2,P1587-1+MATCH(F1587,OFFSET(Lists!$T$3,P1587-1,0,Q1587-P1587+1),0),0),6)</f>
        <v>#N/A</v>
      </c>
      <c r="S1587" s="36" t="e">
        <f ca="1">VLOOKUP(R1587,Lists!B:D,3,FALSE)</f>
        <v>#N/A</v>
      </c>
      <c r="T1587" s="36" t="str">
        <f>IF(F1587&lt;&gt;"",MATCH(R1587,'Maximum minutes'!B:B,0),"")</f>
        <v/>
      </c>
      <c r="U1587" s="36">
        <f ca="1">IF(F1587&lt;&gt;"",COUNTA(OFFSET('Maximum minutes'!$C$1,'Annexe A1 Cours'!T1587,0,1,50)),0)</f>
        <v>0</v>
      </c>
      <c r="V1587" s="37">
        <f ca="1">IFERROR(OFFSET('Maximum minutes'!$C$1,T1587+1,-1+MATCH(G1587,OFFSET('Maximum minutes'!$C$1,T1587-1,0,1,50),0)),0)</f>
        <v>0</v>
      </c>
      <c r="W1587" s="38">
        <f t="shared" ca="1" si="48"/>
        <v>0</v>
      </c>
    </row>
    <row r="1588" spans="1:23" s="36" customFormat="1" ht="18.75">
      <c r="A1588" s="34"/>
      <c r="B1588" s="39"/>
      <c r="C1588" s="39"/>
      <c r="D1588" s="35"/>
      <c r="E1588" s="40"/>
      <c r="F1588" s="39"/>
      <c r="G1588" s="39"/>
      <c r="H1588" s="39"/>
      <c r="I1588" s="34"/>
      <c r="J1588" s="34"/>
      <c r="K1588" s="34"/>
      <c r="L1588" s="34"/>
      <c r="M1588" s="43" t="str">
        <f ca="1">IFERROR(OFFSET('Maximum minutes'!$C$1,T1588,MATCH(IF(G1588&lt;&gt;"",G1588,F1588),OFFSET('Maximum minutes'!$C$1,T1588-1,0,1,U1588+1),0)-1)*IF(OR(ISNUMBER(J1588),J1588="sans examen"),1,0)*IF(W1588&lt;MinDate,1,0),"")</f>
        <v/>
      </c>
      <c r="N1588" s="36">
        <f t="shared" ca="1" si="49"/>
        <v>0</v>
      </c>
      <c r="O1588" s="36" t="e">
        <f ca="1">LEFT(OFFSET(Lists!$Q$2,MATCH(E1588,Lists!$R$3:$R$19,0),0),4)</f>
        <v>#N/A</v>
      </c>
      <c r="P1588" s="36" t="e">
        <f ca="1">MATCH(O1588,Lists!$S$2:$S$640,1)</f>
        <v>#N/A</v>
      </c>
      <c r="Q1588" s="36" t="e">
        <f ca="1">MATCH(LEFT(OFFSET(Lists!$Q$2,MATCH(E1588,Lists!$R$3:$R$19,0)+1,0),4),Lists!$S$3:$S$640,1)</f>
        <v>#N/A</v>
      </c>
      <c r="R1588" s="36" t="e">
        <f ca="1">LEFT(OFFSET(Lists!$S$2,P1588-1+MATCH(F1588,OFFSET(Lists!$T$3,P1588-1,0,Q1588-P1588+1),0),0),6)</f>
        <v>#N/A</v>
      </c>
      <c r="S1588" s="36" t="e">
        <f ca="1">VLOOKUP(R1588,Lists!B:D,3,FALSE)</f>
        <v>#N/A</v>
      </c>
      <c r="T1588" s="36" t="str">
        <f>IF(F1588&lt;&gt;"",MATCH(R1588,'Maximum minutes'!B:B,0),"")</f>
        <v/>
      </c>
      <c r="U1588" s="36">
        <f ca="1">IF(F1588&lt;&gt;"",COUNTA(OFFSET('Maximum minutes'!$C$1,'Annexe A1 Cours'!T1588,0,1,50)),0)</f>
        <v>0</v>
      </c>
      <c r="V1588" s="37">
        <f ca="1">IFERROR(OFFSET('Maximum minutes'!$C$1,T1588+1,-1+MATCH(G1588,OFFSET('Maximum minutes'!$C$1,T1588-1,0,1,50),0)),0)</f>
        <v>0</v>
      </c>
      <c r="W1588" s="38">
        <f t="shared" ca="1" si="48"/>
        <v>0</v>
      </c>
    </row>
    <row r="1589" spans="1:23" s="36" customFormat="1" ht="18.75">
      <c r="A1589" s="34"/>
      <c r="B1589" s="39"/>
      <c r="C1589" s="39"/>
      <c r="D1589" s="35"/>
      <c r="E1589" s="40"/>
      <c r="F1589" s="39"/>
      <c r="G1589" s="39"/>
      <c r="H1589" s="39"/>
      <c r="I1589" s="34"/>
      <c r="J1589" s="34"/>
      <c r="K1589" s="34"/>
      <c r="L1589" s="34"/>
      <c r="M1589" s="43" t="str">
        <f ca="1">IFERROR(OFFSET('Maximum minutes'!$C$1,T1589,MATCH(IF(G1589&lt;&gt;"",G1589,F1589),OFFSET('Maximum minutes'!$C$1,T1589-1,0,1,U1589+1),0)-1)*IF(OR(ISNUMBER(J1589),J1589="sans examen"),1,0)*IF(W1589&lt;MinDate,1,0),"")</f>
        <v/>
      </c>
      <c r="N1589" s="36">
        <f t="shared" ca="1" si="49"/>
        <v>0</v>
      </c>
      <c r="O1589" s="36" t="e">
        <f ca="1">LEFT(OFFSET(Lists!$Q$2,MATCH(E1589,Lists!$R$3:$R$19,0),0),4)</f>
        <v>#N/A</v>
      </c>
      <c r="P1589" s="36" t="e">
        <f ca="1">MATCH(O1589,Lists!$S$2:$S$640,1)</f>
        <v>#N/A</v>
      </c>
      <c r="Q1589" s="36" t="e">
        <f ca="1">MATCH(LEFT(OFFSET(Lists!$Q$2,MATCH(E1589,Lists!$R$3:$R$19,0)+1,0),4),Lists!$S$3:$S$640,1)</f>
        <v>#N/A</v>
      </c>
      <c r="R1589" s="36" t="e">
        <f ca="1">LEFT(OFFSET(Lists!$S$2,P1589-1+MATCH(F1589,OFFSET(Lists!$T$3,P1589-1,0,Q1589-P1589+1),0),0),6)</f>
        <v>#N/A</v>
      </c>
      <c r="S1589" s="36" t="e">
        <f ca="1">VLOOKUP(R1589,Lists!B:D,3,FALSE)</f>
        <v>#N/A</v>
      </c>
      <c r="T1589" s="36" t="str">
        <f>IF(F1589&lt;&gt;"",MATCH(R1589,'Maximum minutes'!B:B,0),"")</f>
        <v/>
      </c>
      <c r="U1589" s="36">
        <f ca="1">IF(F1589&lt;&gt;"",COUNTA(OFFSET('Maximum minutes'!$C$1,'Annexe A1 Cours'!T1589,0,1,50)),0)</f>
        <v>0</v>
      </c>
      <c r="V1589" s="37">
        <f ca="1">IFERROR(OFFSET('Maximum minutes'!$C$1,T1589+1,-1+MATCH(G1589,OFFSET('Maximum minutes'!$C$1,T1589-1,0,1,50),0)),0)</f>
        <v>0</v>
      </c>
      <c r="W1589" s="38">
        <f t="shared" ca="1" si="48"/>
        <v>0</v>
      </c>
    </row>
    <row r="1590" spans="1:23" s="36" customFormat="1" ht="18.75">
      <c r="A1590" s="34"/>
      <c r="B1590" s="39"/>
      <c r="C1590" s="39"/>
      <c r="D1590" s="35"/>
      <c r="E1590" s="40"/>
      <c r="F1590" s="39"/>
      <c r="G1590" s="39"/>
      <c r="H1590" s="39"/>
      <c r="I1590" s="34"/>
      <c r="J1590" s="34"/>
      <c r="K1590" s="34"/>
      <c r="L1590" s="34"/>
      <c r="M1590" s="43" t="str">
        <f ca="1">IFERROR(OFFSET('Maximum minutes'!$C$1,T1590,MATCH(IF(G1590&lt;&gt;"",G1590,F1590),OFFSET('Maximum minutes'!$C$1,T1590-1,0,1,U1590+1),0)-1)*IF(OR(ISNUMBER(J1590),J1590="sans examen"),1,0)*IF(W1590&lt;MinDate,1,0),"")</f>
        <v/>
      </c>
      <c r="N1590" s="36">
        <f t="shared" ca="1" si="49"/>
        <v>0</v>
      </c>
      <c r="O1590" s="36" t="e">
        <f ca="1">LEFT(OFFSET(Lists!$Q$2,MATCH(E1590,Lists!$R$3:$R$19,0),0),4)</f>
        <v>#N/A</v>
      </c>
      <c r="P1590" s="36" t="e">
        <f ca="1">MATCH(O1590,Lists!$S$2:$S$640,1)</f>
        <v>#N/A</v>
      </c>
      <c r="Q1590" s="36" t="e">
        <f ca="1">MATCH(LEFT(OFFSET(Lists!$Q$2,MATCH(E1590,Lists!$R$3:$R$19,0)+1,0),4),Lists!$S$3:$S$640,1)</f>
        <v>#N/A</v>
      </c>
      <c r="R1590" s="36" t="e">
        <f ca="1">LEFT(OFFSET(Lists!$S$2,P1590-1+MATCH(F1590,OFFSET(Lists!$T$3,P1590-1,0,Q1590-P1590+1),0),0),6)</f>
        <v>#N/A</v>
      </c>
      <c r="S1590" s="36" t="e">
        <f ca="1">VLOOKUP(R1590,Lists!B:D,3,FALSE)</f>
        <v>#N/A</v>
      </c>
      <c r="T1590" s="36" t="str">
        <f>IF(F1590&lt;&gt;"",MATCH(R1590,'Maximum minutes'!B:B,0),"")</f>
        <v/>
      </c>
      <c r="U1590" s="36">
        <f ca="1">IF(F1590&lt;&gt;"",COUNTA(OFFSET('Maximum minutes'!$C$1,'Annexe A1 Cours'!T1590,0,1,50)),0)</f>
        <v>0</v>
      </c>
      <c r="V1590" s="37">
        <f ca="1">IFERROR(OFFSET('Maximum minutes'!$C$1,T1590+1,-1+MATCH(G1590,OFFSET('Maximum minutes'!$C$1,T1590-1,0,1,50),0)),0)</f>
        <v>0</v>
      </c>
      <c r="W1590" s="38">
        <f t="shared" ca="1" si="48"/>
        <v>0</v>
      </c>
    </row>
    <row r="1591" spans="1:23" s="36" customFormat="1" ht="18.75">
      <c r="A1591" s="34"/>
      <c r="B1591" s="39"/>
      <c r="C1591" s="39"/>
      <c r="D1591" s="35"/>
      <c r="E1591" s="40"/>
      <c r="F1591" s="39"/>
      <c r="G1591" s="39"/>
      <c r="H1591" s="39"/>
      <c r="I1591" s="34"/>
      <c r="J1591" s="34"/>
      <c r="K1591" s="34"/>
      <c r="L1591" s="34"/>
      <c r="M1591" s="43" t="str">
        <f ca="1">IFERROR(OFFSET('Maximum minutes'!$C$1,T1591,MATCH(IF(G1591&lt;&gt;"",G1591,F1591),OFFSET('Maximum minutes'!$C$1,T1591-1,0,1,U1591+1),0)-1)*IF(OR(ISNUMBER(J1591),J1591="sans examen"),1,0)*IF(W1591&lt;MinDate,1,0),"")</f>
        <v/>
      </c>
      <c r="N1591" s="36">
        <f t="shared" ca="1" si="49"/>
        <v>0</v>
      </c>
      <c r="O1591" s="36" t="e">
        <f ca="1">LEFT(OFFSET(Lists!$Q$2,MATCH(E1591,Lists!$R$3:$R$19,0),0),4)</f>
        <v>#N/A</v>
      </c>
      <c r="P1591" s="36" t="e">
        <f ca="1">MATCH(O1591,Lists!$S$2:$S$640,1)</f>
        <v>#N/A</v>
      </c>
      <c r="Q1591" s="36" t="e">
        <f ca="1">MATCH(LEFT(OFFSET(Lists!$Q$2,MATCH(E1591,Lists!$R$3:$R$19,0)+1,0),4),Lists!$S$3:$S$640,1)</f>
        <v>#N/A</v>
      </c>
      <c r="R1591" s="36" t="e">
        <f ca="1">LEFT(OFFSET(Lists!$S$2,P1591-1+MATCH(F1591,OFFSET(Lists!$T$3,P1591-1,0,Q1591-P1591+1),0),0),6)</f>
        <v>#N/A</v>
      </c>
      <c r="S1591" s="36" t="e">
        <f ca="1">VLOOKUP(R1591,Lists!B:D,3,FALSE)</f>
        <v>#N/A</v>
      </c>
      <c r="T1591" s="36" t="str">
        <f>IF(F1591&lt;&gt;"",MATCH(R1591,'Maximum minutes'!B:B,0),"")</f>
        <v/>
      </c>
      <c r="U1591" s="36">
        <f ca="1">IF(F1591&lt;&gt;"",COUNTA(OFFSET('Maximum minutes'!$C$1,'Annexe A1 Cours'!T1591,0,1,50)),0)</f>
        <v>0</v>
      </c>
      <c r="V1591" s="37">
        <f ca="1">IFERROR(OFFSET('Maximum minutes'!$C$1,T1591+1,-1+MATCH(G1591,OFFSET('Maximum minutes'!$C$1,T1591-1,0,1,50),0)),0)</f>
        <v>0</v>
      </c>
      <c r="W1591" s="38">
        <f t="shared" ca="1" si="48"/>
        <v>0</v>
      </c>
    </row>
    <row r="1592" spans="1:23" s="36" customFormat="1" ht="18.75">
      <c r="A1592" s="34"/>
      <c r="B1592" s="39"/>
      <c r="C1592" s="39"/>
      <c r="D1592" s="35"/>
      <c r="E1592" s="40"/>
      <c r="F1592" s="39"/>
      <c r="G1592" s="39"/>
      <c r="H1592" s="39"/>
      <c r="I1592" s="34"/>
      <c r="J1592" s="34"/>
      <c r="K1592" s="34"/>
      <c r="L1592" s="34"/>
      <c r="M1592" s="43" t="str">
        <f ca="1">IFERROR(OFFSET('Maximum minutes'!$C$1,T1592,MATCH(IF(G1592&lt;&gt;"",G1592,F1592),OFFSET('Maximum minutes'!$C$1,T1592-1,0,1,U1592+1),0)-1)*IF(OR(ISNUMBER(J1592),J1592="sans examen"),1,0)*IF(W1592&lt;MinDate,1,0),"")</f>
        <v/>
      </c>
      <c r="N1592" s="36">
        <f t="shared" ca="1" si="49"/>
        <v>0</v>
      </c>
      <c r="O1592" s="36" t="e">
        <f ca="1">LEFT(OFFSET(Lists!$Q$2,MATCH(E1592,Lists!$R$3:$R$19,0),0),4)</f>
        <v>#N/A</v>
      </c>
      <c r="P1592" s="36" t="e">
        <f ca="1">MATCH(O1592,Lists!$S$2:$S$640,1)</f>
        <v>#N/A</v>
      </c>
      <c r="Q1592" s="36" t="e">
        <f ca="1">MATCH(LEFT(OFFSET(Lists!$Q$2,MATCH(E1592,Lists!$R$3:$R$19,0)+1,0),4),Lists!$S$3:$S$640,1)</f>
        <v>#N/A</v>
      </c>
      <c r="R1592" s="36" t="e">
        <f ca="1">LEFT(OFFSET(Lists!$S$2,P1592-1+MATCH(F1592,OFFSET(Lists!$T$3,P1592-1,0,Q1592-P1592+1),0),0),6)</f>
        <v>#N/A</v>
      </c>
      <c r="S1592" s="36" t="e">
        <f ca="1">VLOOKUP(R1592,Lists!B:D,3,FALSE)</f>
        <v>#N/A</v>
      </c>
      <c r="T1592" s="36" t="str">
        <f>IF(F1592&lt;&gt;"",MATCH(R1592,'Maximum minutes'!B:B,0),"")</f>
        <v/>
      </c>
      <c r="U1592" s="36">
        <f ca="1">IF(F1592&lt;&gt;"",COUNTA(OFFSET('Maximum minutes'!$C$1,'Annexe A1 Cours'!T1592,0,1,50)),0)</f>
        <v>0</v>
      </c>
      <c r="V1592" s="37">
        <f ca="1">IFERROR(OFFSET('Maximum minutes'!$C$1,T1592+1,-1+MATCH(G1592,OFFSET('Maximum minutes'!$C$1,T1592-1,0,1,50),0)),0)</f>
        <v>0</v>
      </c>
      <c r="W1592" s="38">
        <f t="shared" ca="1" si="48"/>
        <v>0</v>
      </c>
    </row>
    <row r="1593" spans="1:23" s="36" customFormat="1" ht="18.75">
      <c r="A1593" s="34"/>
      <c r="B1593" s="39"/>
      <c r="C1593" s="39"/>
      <c r="D1593" s="35"/>
      <c r="E1593" s="40"/>
      <c r="F1593" s="39"/>
      <c r="G1593" s="39"/>
      <c r="H1593" s="39"/>
      <c r="I1593" s="34"/>
      <c r="J1593" s="34"/>
      <c r="K1593" s="34"/>
      <c r="L1593" s="34"/>
      <c r="M1593" s="43" t="str">
        <f ca="1">IFERROR(OFFSET('Maximum minutes'!$C$1,T1593,MATCH(IF(G1593&lt;&gt;"",G1593,F1593),OFFSET('Maximum minutes'!$C$1,T1593-1,0,1,U1593+1),0)-1)*IF(OR(ISNUMBER(J1593),J1593="sans examen"),1,0)*IF(W1593&lt;MinDate,1,0),"")</f>
        <v/>
      </c>
      <c r="N1593" s="36">
        <f t="shared" ca="1" si="49"/>
        <v>0</v>
      </c>
      <c r="O1593" s="36" t="e">
        <f ca="1">LEFT(OFFSET(Lists!$Q$2,MATCH(E1593,Lists!$R$3:$R$19,0),0),4)</f>
        <v>#N/A</v>
      </c>
      <c r="P1593" s="36" t="e">
        <f ca="1">MATCH(O1593,Lists!$S$2:$S$640,1)</f>
        <v>#N/A</v>
      </c>
      <c r="Q1593" s="36" t="e">
        <f ca="1">MATCH(LEFT(OFFSET(Lists!$Q$2,MATCH(E1593,Lists!$R$3:$R$19,0)+1,0),4),Lists!$S$3:$S$640,1)</f>
        <v>#N/A</v>
      </c>
      <c r="R1593" s="36" t="e">
        <f ca="1">LEFT(OFFSET(Lists!$S$2,P1593-1+MATCH(F1593,OFFSET(Lists!$T$3,P1593-1,0,Q1593-P1593+1),0),0),6)</f>
        <v>#N/A</v>
      </c>
      <c r="S1593" s="36" t="e">
        <f ca="1">VLOOKUP(R1593,Lists!B:D,3,FALSE)</f>
        <v>#N/A</v>
      </c>
      <c r="T1593" s="36" t="str">
        <f>IF(F1593&lt;&gt;"",MATCH(R1593,'Maximum minutes'!B:B,0),"")</f>
        <v/>
      </c>
      <c r="U1593" s="36">
        <f ca="1">IF(F1593&lt;&gt;"",COUNTA(OFFSET('Maximum minutes'!$C$1,'Annexe A1 Cours'!T1593,0,1,50)),0)</f>
        <v>0</v>
      </c>
      <c r="V1593" s="37">
        <f ca="1">IFERROR(OFFSET('Maximum minutes'!$C$1,T1593+1,-1+MATCH(G1593,OFFSET('Maximum minutes'!$C$1,T1593-1,0,1,50),0)),0)</f>
        <v>0</v>
      </c>
      <c r="W1593" s="38">
        <f t="shared" ca="1" si="48"/>
        <v>0</v>
      </c>
    </row>
    <row r="1594" spans="1:23" s="36" customFormat="1" ht="18.75">
      <c r="A1594" s="34"/>
      <c r="B1594" s="39"/>
      <c r="C1594" s="39"/>
      <c r="D1594" s="35"/>
      <c r="E1594" s="40"/>
      <c r="F1594" s="39"/>
      <c r="G1594" s="39"/>
      <c r="H1594" s="39"/>
      <c r="I1594" s="34"/>
      <c r="J1594" s="34"/>
      <c r="K1594" s="34"/>
      <c r="L1594" s="34"/>
      <c r="M1594" s="43" t="str">
        <f ca="1">IFERROR(OFFSET('Maximum minutes'!$C$1,T1594,MATCH(IF(G1594&lt;&gt;"",G1594,F1594),OFFSET('Maximum minutes'!$C$1,T1594-1,0,1,U1594+1),0)-1)*IF(OR(ISNUMBER(J1594),J1594="sans examen"),1,0)*IF(W1594&lt;MinDate,1,0),"")</f>
        <v/>
      </c>
      <c r="N1594" s="36">
        <f t="shared" ca="1" si="49"/>
        <v>0</v>
      </c>
      <c r="O1594" s="36" t="e">
        <f ca="1">LEFT(OFFSET(Lists!$Q$2,MATCH(E1594,Lists!$R$3:$R$19,0),0),4)</f>
        <v>#N/A</v>
      </c>
      <c r="P1594" s="36" t="e">
        <f ca="1">MATCH(O1594,Lists!$S$2:$S$640,1)</f>
        <v>#N/A</v>
      </c>
      <c r="Q1594" s="36" t="e">
        <f ca="1">MATCH(LEFT(OFFSET(Lists!$Q$2,MATCH(E1594,Lists!$R$3:$R$19,0)+1,0),4),Lists!$S$3:$S$640,1)</f>
        <v>#N/A</v>
      </c>
      <c r="R1594" s="36" t="e">
        <f ca="1">LEFT(OFFSET(Lists!$S$2,P1594-1+MATCH(F1594,OFFSET(Lists!$T$3,P1594-1,0,Q1594-P1594+1),0),0),6)</f>
        <v>#N/A</v>
      </c>
      <c r="S1594" s="36" t="e">
        <f ca="1">VLOOKUP(R1594,Lists!B:D,3,FALSE)</f>
        <v>#N/A</v>
      </c>
      <c r="T1594" s="36" t="str">
        <f>IF(F1594&lt;&gt;"",MATCH(R1594,'Maximum minutes'!B:B,0),"")</f>
        <v/>
      </c>
      <c r="U1594" s="36">
        <f ca="1">IF(F1594&lt;&gt;"",COUNTA(OFFSET('Maximum minutes'!$C$1,'Annexe A1 Cours'!T1594,0,1,50)),0)</f>
        <v>0</v>
      </c>
      <c r="V1594" s="37">
        <f ca="1">IFERROR(OFFSET('Maximum minutes'!$C$1,T1594+1,-1+MATCH(G1594,OFFSET('Maximum minutes'!$C$1,T1594-1,0,1,50),0)),0)</f>
        <v>0</v>
      </c>
      <c r="W1594" s="38">
        <f t="shared" ca="1" si="48"/>
        <v>0</v>
      </c>
    </row>
    <row r="1595" spans="1:23" s="36" customFormat="1" ht="18.75">
      <c r="A1595" s="34"/>
      <c r="B1595" s="39"/>
      <c r="C1595" s="39"/>
      <c r="D1595" s="35"/>
      <c r="E1595" s="40"/>
      <c r="F1595" s="39"/>
      <c r="G1595" s="39"/>
      <c r="H1595" s="39"/>
      <c r="I1595" s="34"/>
      <c r="J1595" s="34"/>
      <c r="K1595" s="34"/>
      <c r="L1595" s="34"/>
      <c r="M1595" s="43" t="str">
        <f ca="1">IFERROR(OFFSET('Maximum minutes'!$C$1,T1595,MATCH(IF(G1595&lt;&gt;"",G1595,F1595),OFFSET('Maximum minutes'!$C$1,T1595-1,0,1,U1595+1),0)-1)*IF(OR(ISNUMBER(J1595),J1595="sans examen"),1,0)*IF(W1595&lt;MinDate,1,0),"")</f>
        <v/>
      </c>
      <c r="N1595" s="36">
        <f t="shared" ca="1" si="49"/>
        <v>0</v>
      </c>
      <c r="O1595" s="36" t="e">
        <f ca="1">LEFT(OFFSET(Lists!$Q$2,MATCH(E1595,Lists!$R$3:$R$19,0),0),4)</f>
        <v>#N/A</v>
      </c>
      <c r="P1595" s="36" t="e">
        <f ca="1">MATCH(O1595,Lists!$S$2:$S$640,1)</f>
        <v>#N/A</v>
      </c>
      <c r="Q1595" s="36" t="e">
        <f ca="1">MATCH(LEFT(OFFSET(Lists!$Q$2,MATCH(E1595,Lists!$R$3:$R$19,0)+1,0),4),Lists!$S$3:$S$640,1)</f>
        <v>#N/A</v>
      </c>
      <c r="R1595" s="36" t="e">
        <f ca="1">LEFT(OFFSET(Lists!$S$2,P1595-1+MATCH(F1595,OFFSET(Lists!$T$3,P1595-1,0,Q1595-P1595+1),0),0),6)</f>
        <v>#N/A</v>
      </c>
      <c r="S1595" s="36" t="e">
        <f ca="1">VLOOKUP(R1595,Lists!B:D,3,FALSE)</f>
        <v>#N/A</v>
      </c>
      <c r="T1595" s="36" t="str">
        <f>IF(F1595&lt;&gt;"",MATCH(R1595,'Maximum minutes'!B:B,0),"")</f>
        <v/>
      </c>
      <c r="U1595" s="36">
        <f ca="1">IF(F1595&lt;&gt;"",COUNTA(OFFSET('Maximum minutes'!$C$1,'Annexe A1 Cours'!T1595,0,1,50)),0)</f>
        <v>0</v>
      </c>
      <c r="V1595" s="37">
        <f ca="1">IFERROR(OFFSET('Maximum minutes'!$C$1,T1595+1,-1+MATCH(G1595,OFFSET('Maximum minutes'!$C$1,T1595-1,0,1,50),0)),0)</f>
        <v>0</v>
      </c>
      <c r="W1595" s="38">
        <f t="shared" ca="1" si="48"/>
        <v>0</v>
      </c>
    </row>
    <row r="1596" spans="1:23" s="36" customFormat="1" ht="18.75">
      <c r="A1596" s="34"/>
      <c r="B1596" s="39"/>
      <c r="C1596" s="39"/>
      <c r="D1596" s="35"/>
      <c r="E1596" s="40"/>
      <c r="F1596" s="39"/>
      <c r="G1596" s="39"/>
      <c r="H1596" s="39"/>
      <c r="I1596" s="34"/>
      <c r="J1596" s="34"/>
      <c r="K1596" s="34"/>
      <c r="L1596" s="34"/>
      <c r="M1596" s="43" t="str">
        <f ca="1">IFERROR(OFFSET('Maximum minutes'!$C$1,T1596,MATCH(IF(G1596&lt;&gt;"",G1596,F1596),OFFSET('Maximum minutes'!$C$1,T1596-1,0,1,U1596+1),0)-1)*IF(OR(ISNUMBER(J1596),J1596="sans examen"),1,0)*IF(W1596&lt;MinDate,1,0),"")</f>
        <v/>
      </c>
      <c r="N1596" s="36">
        <f t="shared" ca="1" si="49"/>
        <v>0</v>
      </c>
      <c r="O1596" s="36" t="e">
        <f ca="1">LEFT(OFFSET(Lists!$Q$2,MATCH(E1596,Lists!$R$3:$R$19,0),0),4)</f>
        <v>#N/A</v>
      </c>
      <c r="P1596" s="36" t="e">
        <f ca="1">MATCH(O1596,Lists!$S$2:$S$640,1)</f>
        <v>#N/A</v>
      </c>
      <c r="Q1596" s="36" t="e">
        <f ca="1">MATCH(LEFT(OFFSET(Lists!$Q$2,MATCH(E1596,Lists!$R$3:$R$19,0)+1,0),4),Lists!$S$3:$S$640,1)</f>
        <v>#N/A</v>
      </c>
      <c r="R1596" s="36" t="e">
        <f ca="1">LEFT(OFFSET(Lists!$S$2,P1596-1+MATCH(F1596,OFFSET(Lists!$T$3,P1596-1,0,Q1596-P1596+1),0),0),6)</f>
        <v>#N/A</v>
      </c>
      <c r="S1596" s="36" t="e">
        <f ca="1">VLOOKUP(R1596,Lists!B:D,3,FALSE)</f>
        <v>#N/A</v>
      </c>
      <c r="T1596" s="36" t="str">
        <f>IF(F1596&lt;&gt;"",MATCH(R1596,'Maximum minutes'!B:B,0),"")</f>
        <v/>
      </c>
      <c r="U1596" s="36">
        <f ca="1">IF(F1596&lt;&gt;"",COUNTA(OFFSET('Maximum minutes'!$C$1,'Annexe A1 Cours'!T1596,0,1,50)),0)</f>
        <v>0</v>
      </c>
      <c r="V1596" s="37">
        <f ca="1">IFERROR(OFFSET('Maximum minutes'!$C$1,T1596+1,-1+MATCH(G1596,OFFSET('Maximum minutes'!$C$1,T1596-1,0,1,50),0)),0)</f>
        <v>0</v>
      </c>
      <c r="W1596" s="38">
        <f t="shared" ca="1" si="48"/>
        <v>0</v>
      </c>
    </row>
    <row r="1597" spans="1:23" s="36" customFormat="1" ht="18.75">
      <c r="A1597" s="34"/>
      <c r="B1597" s="39"/>
      <c r="C1597" s="39"/>
      <c r="D1597" s="35"/>
      <c r="E1597" s="40"/>
      <c r="F1597" s="39"/>
      <c r="G1597" s="39"/>
      <c r="H1597" s="39"/>
      <c r="I1597" s="34"/>
      <c r="J1597" s="34"/>
      <c r="K1597" s="34"/>
      <c r="L1597" s="34"/>
      <c r="M1597" s="43" t="str">
        <f ca="1">IFERROR(OFFSET('Maximum minutes'!$C$1,T1597,MATCH(IF(G1597&lt;&gt;"",G1597,F1597),OFFSET('Maximum minutes'!$C$1,T1597-1,0,1,U1597+1),0)-1)*IF(OR(ISNUMBER(J1597),J1597="sans examen"),1,0)*IF(W1597&lt;MinDate,1,0),"")</f>
        <v/>
      </c>
      <c r="N1597" s="36">
        <f t="shared" ca="1" si="49"/>
        <v>0</v>
      </c>
      <c r="O1597" s="36" t="e">
        <f ca="1">LEFT(OFFSET(Lists!$Q$2,MATCH(E1597,Lists!$R$3:$R$19,0),0),4)</f>
        <v>#N/A</v>
      </c>
      <c r="P1597" s="36" t="e">
        <f ca="1">MATCH(O1597,Lists!$S$2:$S$640,1)</f>
        <v>#N/A</v>
      </c>
      <c r="Q1597" s="36" t="e">
        <f ca="1">MATCH(LEFT(OFFSET(Lists!$Q$2,MATCH(E1597,Lists!$R$3:$R$19,0)+1,0),4),Lists!$S$3:$S$640,1)</f>
        <v>#N/A</v>
      </c>
      <c r="R1597" s="36" t="e">
        <f ca="1">LEFT(OFFSET(Lists!$S$2,P1597-1+MATCH(F1597,OFFSET(Lists!$T$3,P1597-1,0,Q1597-P1597+1),0),0),6)</f>
        <v>#N/A</v>
      </c>
      <c r="S1597" s="36" t="e">
        <f ca="1">VLOOKUP(R1597,Lists!B:D,3,FALSE)</f>
        <v>#N/A</v>
      </c>
      <c r="T1597" s="36" t="str">
        <f>IF(F1597&lt;&gt;"",MATCH(R1597,'Maximum minutes'!B:B,0),"")</f>
        <v/>
      </c>
      <c r="U1597" s="36">
        <f ca="1">IF(F1597&lt;&gt;"",COUNTA(OFFSET('Maximum minutes'!$C$1,'Annexe A1 Cours'!T1597,0,1,50)),0)</f>
        <v>0</v>
      </c>
      <c r="V1597" s="37">
        <f ca="1">IFERROR(OFFSET('Maximum minutes'!$C$1,T1597+1,-1+MATCH(G1597,OFFSET('Maximum minutes'!$C$1,T1597-1,0,1,50),0)),0)</f>
        <v>0</v>
      </c>
      <c r="W1597" s="38">
        <f t="shared" ca="1" si="48"/>
        <v>0</v>
      </c>
    </row>
    <row r="1598" spans="1:23" s="36" customFormat="1" ht="18.75">
      <c r="A1598" s="34"/>
      <c r="B1598" s="39"/>
      <c r="C1598" s="39"/>
      <c r="D1598" s="35"/>
      <c r="E1598" s="40"/>
      <c r="F1598" s="39"/>
      <c r="G1598" s="39"/>
      <c r="H1598" s="39"/>
      <c r="I1598" s="34"/>
      <c r="J1598" s="34"/>
      <c r="K1598" s="34"/>
      <c r="L1598" s="34"/>
      <c r="M1598" s="43" t="str">
        <f ca="1">IFERROR(OFFSET('Maximum minutes'!$C$1,T1598,MATCH(IF(G1598&lt;&gt;"",G1598,F1598),OFFSET('Maximum minutes'!$C$1,T1598-1,0,1,U1598+1),0)-1)*IF(OR(ISNUMBER(J1598),J1598="sans examen"),1,0)*IF(W1598&lt;MinDate,1,0),"")</f>
        <v/>
      </c>
      <c r="N1598" s="36">
        <f t="shared" ca="1" si="49"/>
        <v>0</v>
      </c>
      <c r="O1598" s="36" t="e">
        <f ca="1">LEFT(OFFSET(Lists!$Q$2,MATCH(E1598,Lists!$R$3:$R$19,0),0),4)</f>
        <v>#N/A</v>
      </c>
      <c r="P1598" s="36" t="e">
        <f ca="1">MATCH(O1598,Lists!$S$2:$S$640,1)</f>
        <v>#N/A</v>
      </c>
      <c r="Q1598" s="36" t="e">
        <f ca="1">MATCH(LEFT(OFFSET(Lists!$Q$2,MATCH(E1598,Lists!$R$3:$R$19,0)+1,0),4),Lists!$S$3:$S$640,1)</f>
        <v>#N/A</v>
      </c>
      <c r="R1598" s="36" t="e">
        <f ca="1">LEFT(OFFSET(Lists!$S$2,P1598-1+MATCH(F1598,OFFSET(Lists!$T$3,P1598-1,0,Q1598-P1598+1),0),0),6)</f>
        <v>#N/A</v>
      </c>
      <c r="S1598" s="36" t="e">
        <f ca="1">VLOOKUP(R1598,Lists!B:D,3,FALSE)</f>
        <v>#N/A</v>
      </c>
      <c r="T1598" s="36" t="str">
        <f>IF(F1598&lt;&gt;"",MATCH(R1598,'Maximum minutes'!B:B,0),"")</f>
        <v/>
      </c>
      <c r="U1598" s="36">
        <f ca="1">IF(F1598&lt;&gt;"",COUNTA(OFFSET('Maximum minutes'!$C$1,'Annexe A1 Cours'!T1598,0,1,50)),0)</f>
        <v>0</v>
      </c>
      <c r="V1598" s="37">
        <f ca="1">IFERROR(OFFSET('Maximum minutes'!$C$1,T1598+1,-1+MATCH(G1598,OFFSET('Maximum minutes'!$C$1,T1598-1,0,1,50),0)),0)</f>
        <v>0</v>
      </c>
      <c r="W1598" s="38">
        <f t="shared" ca="1" si="48"/>
        <v>0</v>
      </c>
    </row>
    <row r="1599" spans="1:23" s="36" customFormat="1" ht="18.75">
      <c r="A1599" s="34"/>
      <c r="B1599" s="39"/>
      <c r="C1599" s="39"/>
      <c r="D1599" s="35"/>
      <c r="E1599" s="40"/>
      <c r="F1599" s="39"/>
      <c r="G1599" s="39"/>
      <c r="H1599" s="39"/>
      <c r="I1599" s="34"/>
      <c r="J1599" s="34"/>
      <c r="K1599" s="34"/>
      <c r="L1599" s="34"/>
      <c r="M1599" s="43" t="str">
        <f ca="1">IFERROR(OFFSET('Maximum minutes'!$C$1,T1599,MATCH(IF(G1599&lt;&gt;"",G1599,F1599),OFFSET('Maximum minutes'!$C$1,T1599-1,0,1,U1599+1),0)-1)*IF(OR(ISNUMBER(J1599),J1599="sans examen"),1,0)*IF(W1599&lt;MinDate,1,0),"")</f>
        <v/>
      </c>
      <c r="N1599" s="36">
        <f t="shared" ca="1" si="49"/>
        <v>0</v>
      </c>
      <c r="O1599" s="36" t="e">
        <f ca="1">LEFT(OFFSET(Lists!$Q$2,MATCH(E1599,Lists!$R$3:$R$19,0),0),4)</f>
        <v>#N/A</v>
      </c>
      <c r="P1599" s="36" t="e">
        <f ca="1">MATCH(O1599,Lists!$S$2:$S$640,1)</f>
        <v>#N/A</v>
      </c>
      <c r="Q1599" s="36" t="e">
        <f ca="1">MATCH(LEFT(OFFSET(Lists!$Q$2,MATCH(E1599,Lists!$R$3:$R$19,0)+1,0),4),Lists!$S$3:$S$640,1)</f>
        <v>#N/A</v>
      </c>
      <c r="R1599" s="36" t="e">
        <f ca="1">LEFT(OFFSET(Lists!$S$2,P1599-1+MATCH(F1599,OFFSET(Lists!$T$3,P1599-1,0,Q1599-P1599+1),0),0),6)</f>
        <v>#N/A</v>
      </c>
      <c r="S1599" s="36" t="e">
        <f ca="1">VLOOKUP(R1599,Lists!B:D,3,FALSE)</f>
        <v>#N/A</v>
      </c>
      <c r="T1599" s="36" t="str">
        <f>IF(F1599&lt;&gt;"",MATCH(R1599,'Maximum minutes'!B:B,0),"")</f>
        <v/>
      </c>
      <c r="U1599" s="36">
        <f ca="1">IF(F1599&lt;&gt;"",COUNTA(OFFSET('Maximum minutes'!$C$1,'Annexe A1 Cours'!T1599,0,1,50)),0)</f>
        <v>0</v>
      </c>
      <c r="V1599" s="37">
        <f ca="1">IFERROR(OFFSET('Maximum minutes'!$C$1,T1599+1,-1+MATCH(G1599,OFFSET('Maximum minutes'!$C$1,T1599-1,0,1,50),0)),0)</f>
        <v>0</v>
      </c>
      <c r="W1599" s="38">
        <f t="shared" ca="1" si="48"/>
        <v>0</v>
      </c>
    </row>
    <row r="1600" spans="1:23" s="36" customFormat="1" ht="18.75">
      <c r="A1600" s="34"/>
      <c r="B1600" s="39"/>
      <c r="C1600" s="39"/>
      <c r="D1600" s="35"/>
      <c r="E1600" s="40"/>
      <c r="F1600" s="39"/>
      <c r="G1600" s="39"/>
      <c r="H1600" s="39"/>
      <c r="I1600" s="34"/>
      <c r="J1600" s="34"/>
      <c r="K1600" s="34"/>
      <c r="L1600" s="34"/>
      <c r="M1600" s="43" t="str">
        <f ca="1">IFERROR(OFFSET('Maximum minutes'!$C$1,T1600,MATCH(IF(G1600&lt;&gt;"",G1600,F1600),OFFSET('Maximum minutes'!$C$1,T1600-1,0,1,U1600+1),0)-1)*IF(OR(ISNUMBER(J1600),J1600="sans examen"),1,0)*IF(W1600&lt;MinDate,1,0),"")</f>
        <v/>
      </c>
      <c r="N1600" s="36">
        <f t="shared" ca="1" si="49"/>
        <v>0</v>
      </c>
      <c r="O1600" s="36" t="e">
        <f ca="1">LEFT(OFFSET(Lists!$Q$2,MATCH(E1600,Lists!$R$3:$R$19,0),0),4)</f>
        <v>#N/A</v>
      </c>
      <c r="P1600" s="36" t="e">
        <f ca="1">MATCH(O1600,Lists!$S$2:$S$640,1)</f>
        <v>#N/A</v>
      </c>
      <c r="Q1600" s="36" t="e">
        <f ca="1">MATCH(LEFT(OFFSET(Lists!$Q$2,MATCH(E1600,Lists!$R$3:$R$19,0)+1,0),4),Lists!$S$3:$S$640,1)</f>
        <v>#N/A</v>
      </c>
      <c r="R1600" s="36" t="e">
        <f ca="1">LEFT(OFFSET(Lists!$S$2,P1600-1+MATCH(F1600,OFFSET(Lists!$T$3,P1600-1,0,Q1600-P1600+1),0),0),6)</f>
        <v>#N/A</v>
      </c>
      <c r="S1600" s="36" t="e">
        <f ca="1">VLOOKUP(R1600,Lists!B:D,3,FALSE)</f>
        <v>#N/A</v>
      </c>
      <c r="T1600" s="36" t="str">
        <f>IF(F1600&lt;&gt;"",MATCH(R1600,'Maximum minutes'!B:B,0),"")</f>
        <v/>
      </c>
      <c r="U1600" s="36">
        <f ca="1">IF(F1600&lt;&gt;"",COUNTA(OFFSET('Maximum minutes'!$C$1,'Annexe A1 Cours'!T1600,0,1,50)),0)</f>
        <v>0</v>
      </c>
      <c r="V1600" s="37">
        <f ca="1">IFERROR(OFFSET('Maximum minutes'!$C$1,T1600+1,-1+MATCH(G1600,OFFSET('Maximum minutes'!$C$1,T1600-1,0,1,50),0)),0)</f>
        <v>0</v>
      </c>
      <c r="W1600" s="38">
        <f t="shared" ca="1" si="48"/>
        <v>0</v>
      </c>
    </row>
    <row r="1601" spans="1:23" s="36" customFormat="1" ht="18.75">
      <c r="A1601" s="34"/>
      <c r="B1601" s="39"/>
      <c r="C1601" s="39"/>
      <c r="D1601" s="35"/>
      <c r="E1601" s="40"/>
      <c r="F1601" s="39"/>
      <c r="G1601" s="39"/>
      <c r="H1601" s="39"/>
      <c r="I1601" s="34"/>
      <c r="J1601" s="34"/>
      <c r="K1601" s="34"/>
      <c r="L1601" s="34"/>
      <c r="M1601" s="43" t="str">
        <f ca="1">IFERROR(OFFSET('Maximum minutes'!$C$1,T1601,MATCH(IF(G1601&lt;&gt;"",G1601,F1601),OFFSET('Maximum minutes'!$C$1,T1601-1,0,1,U1601+1),0)-1)*IF(OR(ISNUMBER(J1601),J1601="sans examen"),1,0)*IF(W1601&lt;MinDate,1,0),"")</f>
        <v/>
      </c>
      <c r="N1601" s="36">
        <f t="shared" ca="1" si="49"/>
        <v>0</v>
      </c>
      <c r="O1601" s="36" t="e">
        <f ca="1">LEFT(OFFSET(Lists!$Q$2,MATCH(E1601,Lists!$R$3:$R$19,0),0),4)</f>
        <v>#N/A</v>
      </c>
      <c r="P1601" s="36" t="e">
        <f ca="1">MATCH(O1601,Lists!$S$2:$S$640,1)</f>
        <v>#N/A</v>
      </c>
      <c r="Q1601" s="36" t="e">
        <f ca="1">MATCH(LEFT(OFFSET(Lists!$Q$2,MATCH(E1601,Lists!$R$3:$R$19,0)+1,0),4),Lists!$S$3:$S$640,1)</f>
        <v>#N/A</v>
      </c>
      <c r="R1601" s="36" t="e">
        <f ca="1">LEFT(OFFSET(Lists!$S$2,P1601-1+MATCH(F1601,OFFSET(Lists!$T$3,P1601-1,0,Q1601-P1601+1),0),0),6)</f>
        <v>#N/A</v>
      </c>
      <c r="S1601" s="36" t="e">
        <f ca="1">VLOOKUP(R1601,Lists!B:D,3,FALSE)</f>
        <v>#N/A</v>
      </c>
      <c r="T1601" s="36" t="str">
        <f>IF(F1601&lt;&gt;"",MATCH(R1601,'Maximum minutes'!B:B,0),"")</f>
        <v/>
      </c>
      <c r="U1601" s="36">
        <f ca="1">IF(F1601&lt;&gt;"",COUNTA(OFFSET('Maximum minutes'!$C$1,'Annexe A1 Cours'!T1601,0,1,50)),0)</f>
        <v>0</v>
      </c>
      <c r="V1601" s="37">
        <f ca="1">IFERROR(OFFSET('Maximum minutes'!$C$1,T1601+1,-1+MATCH(G1601,OFFSET('Maximum minutes'!$C$1,T1601-1,0,1,50),0)),0)</f>
        <v>0</v>
      </c>
      <c r="W1601" s="38">
        <f t="shared" ca="1" si="48"/>
        <v>0</v>
      </c>
    </row>
    <row r="1602" spans="1:23" s="36" customFormat="1" ht="18.75">
      <c r="A1602" s="34"/>
      <c r="B1602" s="39"/>
      <c r="C1602" s="39"/>
      <c r="D1602" s="35"/>
      <c r="E1602" s="40"/>
      <c r="F1602" s="39"/>
      <c r="G1602" s="39"/>
      <c r="H1602" s="39"/>
      <c r="I1602" s="34"/>
      <c r="J1602" s="34"/>
      <c r="K1602" s="34"/>
      <c r="L1602" s="34"/>
      <c r="M1602" s="43" t="str">
        <f ca="1">IFERROR(OFFSET('Maximum minutes'!$C$1,T1602,MATCH(IF(G1602&lt;&gt;"",G1602,F1602),OFFSET('Maximum minutes'!$C$1,T1602-1,0,1,U1602+1),0)-1)*IF(OR(ISNUMBER(J1602),J1602="sans examen"),1,0)*IF(W1602&lt;MinDate,1,0),"")</f>
        <v/>
      </c>
      <c r="N1602" s="36">
        <f t="shared" ca="1" si="49"/>
        <v>0</v>
      </c>
      <c r="O1602" s="36" t="e">
        <f ca="1">LEFT(OFFSET(Lists!$Q$2,MATCH(E1602,Lists!$R$3:$R$19,0),0),4)</f>
        <v>#N/A</v>
      </c>
      <c r="P1602" s="36" t="e">
        <f ca="1">MATCH(O1602,Lists!$S$2:$S$640,1)</f>
        <v>#N/A</v>
      </c>
      <c r="Q1602" s="36" t="e">
        <f ca="1">MATCH(LEFT(OFFSET(Lists!$Q$2,MATCH(E1602,Lists!$R$3:$R$19,0)+1,0),4),Lists!$S$3:$S$640,1)</f>
        <v>#N/A</v>
      </c>
      <c r="R1602" s="36" t="e">
        <f ca="1">LEFT(OFFSET(Lists!$S$2,P1602-1+MATCH(F1602,OFFSET(Lists!$T$3,P1602-1,0,Q1602-P1602+1),0),0),6)</f>
        <v>#N/A</v>
      </c>
      <c r="S1602" s="36" t="e">
        <f ca="1">VLOOKUP(R1602,Lists!B:D,3,FALSE)</f>
        <v>#N/A</v>
      </c>
      <c r="T1602" s="36" t="str">
        <f>IF(F1602&lt;&gt;"",MATCH(R1602,'Maximum minutes'!B:B,0),"")</f>
        <v/>
      </c>
      <c r="U1602" s="36">
        <f ca="1">IF(F1602&lt;&gt;"",COUNTA(OFFSET('Maximum minutes'!$C$1,'Annexe A1 Cours'!T1602,0,1,50)),0)</f>
        <v>0</v>
      </c>
      <c r="V1602" s="37">
        <f ca="1">IFERROR(OFFSET('Maximum minutes'!$C$1,T1602+1,-1+MATCH(G1602,OFFSET('Maximum minutes'!$C$1,T1602-1,0,1,50),0)),0)</f>
        <v>0</v>
      </c>
      <c r="W1602" s="38">
        <f t="shared" ca="1" si="48"/>
        <v>0</v>
      </c>
    </row>
    <row r="1603" spans="1:23" s="36" customFormat="1" ht="18.75">
      <c r="A1603" s="34"/>
      <c r="B1603" s="39"/>
      <c r="C1603" s="39"/>
      <c r="D1603" s="35"/>
      <c r="E1603" s="40"/>
      <c r="F1603" s="39"/>
      <c r="G1603" s="39"/>
      <c r="H1603" s="39"/>
      <c r="I1603" s="34"/>
      <c r="J1603" s="34"/>
      <c r="K1603" s="34"/>
      <c r="L1603" s="34"/>
      <c r="M1603" s="43" t="str">
        <f ca="1">IFERROR(OFFSET('Maximum minutes'!$C$1,T1603,MATCH(IF(G1603&lt;&gt;"",G1603,F1603),OFFSET('Maximum minutes'!$C$1,T1603-1,0,1,U1603+1),0)-1)*IF(OR(ISNUMBER(J1603),J1603="sans examen"),1,0)*IF(W1603&lt;MinDate,1,0),"")</f>
        <v/>
      </c>
      <c r="N1603" s="36">
        <f t="shared" ca="1" si="49"/>
        <v>0</v>
      </c>
      <c r="O1603" s="36" t="e">
        <f ca="1">LEFT(OFFSET(Lists!$Q$2,MATCH(E1603,Lists!$R$3:$R$19,0),0),4)</f>
        <v>#N/A</v>
      </c>
      <c r="P1603" s="36" t="e">
        <f ca="1">MATCH(O1603,Lists!$S$2:$S$640,1)</f>
        <v>#N/A</v>
      </c>
      <c r="Q1603" s="36" t="e">
        <f ca="1">MATCH(LEFT(OFFSET(Lists!$Q$2,MATCH(E1603,Lists!$R$3:$R$19,0)+1,0),4),Lists!$S$3:$S$640,1)</f>
        <v>#N/A</v>
      </c>
      <c r="R1603" s="36" t="e">
        <f ca="1">LEFT(OFFSET(Lists!$S$2,P1603-1+MATCH(F1603,OFFSET(Lists!$T$3,P1603-1,0,Q1603-P1603+1),0),0),6)</f>
        <v>#N/A</v>
      </c>
      <c r="S1603" s="36" t="e">
        <f ca="1">VLOOKUP(R1603,Lists!B:D,3,FALSE)</f>
        <v>#N/A</v>
      </c>
      <c r="T1603" s="36" t="str">
        <f>IF(F1603&lt;&gt;"",MATCH(R1603,'Maximum minutes'!B:B,0),"")</f>
        <v/>
      </c>
      <c r="U1603" s="36">
        <f ca="1">IF(F1603&lt;&gt;"",COUNTA(OFFSET('Maximum minutes'!$C$1,'Annexe A1 Cours'!T1603,0,1,50)),0)</f>
        <v>0</v>
      </c>
      <c r="V1603" s="37">
        <f ca="1">IFERROR(OFFSET('Maximum minutes'!$C$1,T1603+1,-1+MATCH(G1603,OFFSET('Maximum minutes'!$C$1,T1603-1,0,1,50),0)),0)</f>
        <v>0</v>
      </c>
      <c r="W1603" s="38">
        <f t="shared" ca="1" si="48"/>
        <v>0</v>
      </c>
    </row>
    <row r="1604" spans="1:23" s="36" customFormat="1" ht="18.75">
      <c r="A1604" s="34"/>
      <c r="B1604" s="39"/>
      <c r="C1604" s="39"/>
      <c r="D1604" s="35"/>
      <c r="E1604" s="40"/>
      <c r="F1604" s="39"/>
      <c r="G1604" s="39"/>
      <c r="H1604" s="39"/>
      <c r="I1604" s="34"/>
      <c r="J1604" s="34"/>
      <c r="K1604" s="34"/>
      <c r="L1604" s="34"/>
      <c r="M1604" s="43" t="str">
        <f ca="1">IFERROR(OFFSET('Maximum minutes'!$C$1,T1604,MATCH(IF(G1604&lt;&gt;"",G1604,F1604),OFFSET('Maximum minutes'!$C$1,T1604-1,0,1,U1604+1),0)-1)*IF(OR(ISNUMBER(J1604),J1604="sans examen"),1,0)*IF(W1604&lt;MinDate,1,0),"")</f>
        <v/>
      </c>
      <c r="N1604" s="36">
        <f t="shared" ca="1" si="49"/>
        <v>0</v>
      </c>
      <c r="O1604" s="36" t="e">
        <f ca="1">LEFT(OFFSET(Lists!$Q$2,MATCH(E1604,Lists!$R$3:$R$19,0),0),4)</f>
        <v>#N/A</v>
      </c>
      <c r="P1604" s="36" t="e">
        <f ca="1">MATCH(O1604,Lists!$S$2:$S$640,1)</f>
        <v>#N/A</v>
      </c>
      <c r="Q1604" s="36" t="e">
        <f ca="1">MATCH(LEFT(OFFSET(Lists!$Q$2,MATCH(E1604,Lists!$R$3:$R$19,0)+1,0),4),Lists!$S$3:$S$640,1)</f>
        <v>#N/A</v>
      </c>
      <c r="R1604" s="36" t="e">
        <f ca="1">LEFT(OFFSET(Lists!$S$2,P1604-1+MATCH(F1604,OFFSET(Lists!$T$3,P1604-1,0,Q1604-P1604+1),0),0),6)</f>
        <v>#N/A</v>
      </c>
      <c r="S1604" s="36" t="e">
        <f ca="1">VLOOKUP(R1604,Lists!B:D,3,FALSE)</f>
        <v>#N/A</v>
      </c>
      <c r="T1604" s="36" t="str">
        <f>IF(F1604&lt;&gt;"",MATCH(R1604,'Maximum minutes'!B:B,0),"")</f>
        <v/>
      </c>
      <c r="U1604" s="36">
        <f ca="1">IF(F1604&lt;&gt;"",COUNTA(OFFSET('Maximum minutes'!$C$1,'Annexe A1 Cours'!T1604,0,1,50)),0)</f>
        <v>0</v>
      </c>
      <c r="V1604" s="37">
        <f ca="1">IFERROR(OFFSET('Maximum minutes'!$C$1,T1604+1,-1+MATCH(G1604,OFFSET('Maximum minutes'!$C$1,T1604-1,0,1,50),0)),0)</f>
        <v>0</v>
      </c>
      <c r="W1604" s="38">
        <f t="shared" ca="1" si="48"/>
        <v>0</v>
      </c>
    </row>
    <row r="1605" spans="1:23" s="36" customFormat="1" ht="18.75">
      <c r="A1605" s="34"/>
      <c r="B1605" s="39"/>
      <c r="C1605" s="39"/>
      <c r="D1605" s="35"/>
      <c r="E1605" s="40"/>
      <c r="F1605" s="39"/>
      <c r="G1605" s="39"/>
      <c r="H1605" s="39"/>
      <c r="I1605" s="34"/>
      <c r="J1605" s="34"/>
      <c r="K1605" s="34"/>
      <c r="L1605" s="34"/>
      <c r="M1605" s="43" t="str">
        <f ca="1">IFERROR(OFFSET('Maximum minutes'!$C$1,T1605,MATCH(IF(G1605&lt;&gt;"",G1605,F1605),OFFSET('Maximum minutes'!$C$1,T1605-1,0,1,U1605+1),0)-1)*IF(OR(ISNUMBER(J1605),J1605="sans examen"),1,0)*IF(W1605&lt;MinDate,1,0),"")</f>
        <v/>
      </c>
      <c r="N1605" s="36">
        <f t="shared" ca="1" si="49"/>
        <v>0</v>
      </c>
      <c r="O1605" s="36" t="e">
        <f ca="1">LEFT(OFFSET(Lists!$Q$2,MATCH(E1605,Lists!$R$3:$R$19,0),0),4)</f>
        <v>#N/A</v>
      </c>
      <c r="P1605" s="36" t="e">
        <f ca="1">MATCH(O1605,Lists!$S$2:$S$640,1)</f>
        <v>#N/A</v>
      </c>
      <c r="Q1605" s="36" t="e">
        <f ca="1">MATCH(LEFT(OFFSET(Lists!$Q$2,MATCH(E1605,Lists!$R$3:$R$19,0)+1,0),4),Lists!$S$3:$S$640,1)</f>
        <v>#N/A</v>
      </c>
      <c r="R1605" s="36" t="e">
        <f ca="1">LEFT(OFFSET(Lists!$S$2,P1605-1+MATCH(F1605,OFFSET(Lists!$T$3,P1605-1,0,Q1605-P1605+1),0),0),6)</f>
        <v>#N/A</v>
      </c>
      <c r="S1605" s="36" t="e">
        <f ca="1">VLOOKUP(R1605,Lists!B:D,3,FALSE)</f>
        <v>#N/A</v>
      </c>
      <c r="T1605" s="36" t="str">
        <f>IF(F1605&lt;&gt;"",MATCH(R1605,'Maximum minutes'!B:B,0),"")</f>
        <v/>
      </c>
      <c r="U1605" s="36">
        <f ca="1">IF(F1605&lt;&gt;"",COUNTA(OFFSET('Maximum minutes'!$C$1,'Annexe A1 Cours'!T1605,0,1,50)),0)</f>
        <v>0</v>
      </c>
      <c r="V1605" s="37">
        <f ca="1">IFERROR(OFFSET('Maximum minutes'!$C$1,T1605+1,-1+MATCH(G1605,OFFSET('Maximum minutes'!$C$1,T1605-1,0,1,50),0)),0)</f>
        <v>0</v>
      </c>
      <c r="W1605" s="38">
        <f t="shared" ca="1" si="48"/>
        <v>0</v>
      </c>
    </row>
    <row r="1606" spans="1:23" s="36" customFormat="1" ht="18.75">
      <c r="A1606" s="34"/>
      <c r="B1606" s="39"/>
      <c r="C1606" s="39"/>
      <c r="D1606" s="35"/>
      <c r="E1606" s="40"/>
      <c r="F1606" s="39"/>
      <c r="G1606" s="39"/>
      <c r="H1606" s="39"/>
      <c r="I1606" s="34"/>
      <c r="J1606" s="34"/>
      <c r="K1606" s="34"/>
      <c r="L1606" s="34"/>
      <c r="M1606" s="43" t="str">
        <f ca="1">IFERROR(OFFSET('Maximum minutes'!$C$1,T1606,MATCH(IF(G1606&lt;&gt;"",G1606,F1606),OFFSET('Maximum minutes'!$C$1,T1606-1,0,1,U1606+1),0)-1)*IF(OR(ISNUMBER(J1606),J1606="sans examen"),1,0)*IF(W1606&lt;MinDate,1,0),"")</f>
        <v/>
      </c>
      <c r="N1606" s="36">
        <f t="shared" ca="1" si="49"/>
        <v>0</v>
      </c>
      <c r="O1606" s="36" t="e">
        <f ca="1">LEFT(OFFSET(Lists!$Q$2,MATCH(E1606,Lists!$R$3:$R$19,0),0),4)</f>
        <v>#N/A</v>
      </c>
      <c r="P1606" s="36" t="e">
        <f ca="1">MATCH(O1606,Lists!$S$2:$S$640,1)</f>
        <v>#N/A</v>
      </c>
      <c r="Q1606" s="36" t="e">
        <f ca="1">MATCH(LEFT(OFFSET(Lists!$Q$2,MATCH(E1606,Lists!$R$3:$R$19,0)+1,0),4),Lists!$S$3:$S$640,1)</f>
        <v>#N/A</v>
      </c>
      <c r="R1606" s="36" t="e">
        <f ca="1">LEFT(OFFSET(Lists!$S$2,P1606-1+MATCH(F1606,OFFSET(Lists!$T$3,P1606-1,0,Q1606-P1606+1),0),0),6)</f>
        <v>#N/A</v>
      </c>
      <c r="S1606" s="36" t="e">
        <f ca="1">VLOOKUP(R1606,Lists!B:D,3,FALSE)</f>
        <v>#N/A</v>
      </c>
      <c r="T1606" s="36" t="str">
        <f>IF(F1606&lt;&gt;"",MATCH(R1606,'Maximum minutes'!B:B,0),"")</f>
        <v/>
      </c>
      <c r="U1606" s="36">
        <f ca="1">IF(F1606&lt;&gt;"",COUNTA(OFFSET('Maximum minutes'!$C$1,'Annexe A1 Cours'!T1606,0,1,50)),0)</f>
        <v>0</v>
      </c>
      <c r="V1606" s="37">
        <f ca="1">IFERROR(OFFSET('Maximum minutes'!$C$1,T1606+1,-1+MATCH(G1606,OFFSET('Maximum minutes'!$C$1,T1606-1,0,1,50),0)),0)</f>
        <v>0</v>
      </c>
      <c r="W1606" s="38">
        <f t="shared" ca="1" si="48"/>
        <v>0</v>
      </c>
    </row>
    <row r="1607" spans="1:23" s="36" customFormat="1" ht="18.75">
      <c r="A1607" s="34"/>
      <c r="B1607" s="39"/>
      <c r="C1607" s="39"/>
      <c r="D1607" s="35"/>
      <c r="E1607" s="40"/>
      <c r="F1607" s="39"/>
      <c r="G1607" s="39"/>
      <c r="H1607" s="39"/>
      <c r="I1607" s="34"/>
      <c r="J1607" s="34"/>
      <c r="K1607" s="34"/>
      <c r="L1607" s="34"/>
      <c r="M1607" s="43" t="str">
        <f ca="1">IFERROR(OFFSET('Maximum minutes'!$C$1,T1607,MATCH(IF(G1607&lt;&gt;"",G1607,F1607),OFFSET('Maximum minutes'!$C$1,T1607-1,0,1,U1607+1),0)-1)*IF(OR(ISNUMBER(J1607),J1607="sans examen"),1,0)*IF(W1607&lt;MinDate,1,0),"")</f>
        <v/>
      </c>
      <c r="N1607" s="36">
        <f t="shared" ca="1" si="49"/>
        <v>0</v>
      </c>
      <c r="O1607" s="36" t="e">
        <f ca="1">LEFT(OFFSET(Lists!$Q$2,MATCH(E1607,Lists!$R$3:$R$19,0),0),4)</f>
        <v>#N/A</v>
      </c>
      <c r="P1607" s="36" t="e">
        <f ca="1">MATCH(O1607,Lists!$S$2:$S$640,1)</f>
        <v>#N/A</v>
      </c>
      <c r="Q1607" s="36" t="e">
        <f ca="1">MATCH(LEFT(OFFSET(Lists!$Q$2,MATCH(E1607,Lists!$R$3:$R$19,0)+1,0),4),Lists!$S$3:$S$640,1)</f>
        <v>#N/A</v>
      </c>
      <c r="R1607" s="36" t="e">
        <f ca="1">LEFT(OFFSET(Lists!$S$2,P1607-1+MATCH(F1607,OFFSET(Lists!$T$3,P1607-1,0,Q1607-P1607+1),0),0),6)</f>
        <v>#N/A</v>
      </c>
      <c r="S1607" s="36" t="e">
        <f ca="1">VLOOKUP(R1607,Lists!B:D,3,FALSE)</f>
        <v>#N/A</v>
      </c>
      <c r="T1607" s="36" t="str">
        <f>IF(F1607&lt;&gt;"",MATCH(R1607,'Maximum minutes'!B:B,0),"")</f>
        <v/>
      </c>
      <c r="U1607" s="36">
        <f ca="1">IF(F1607&lt;&gt;"",COUNTA(OFFSET('Maximum minutes'!$C$1,'Annexe A1 Cours'!T1607,0,1,50)),0)</f>
        <v>0</v>
      </c>
      <c r="V1607" s="37">
        <f ca="1">IFERROR(OFFSET('Maximum minutes'!$C$1,T1607+1,-1+MATCH(G1607,OFFSET('Maximum minutes'!$C$1,T1607-1,0,1,50),0)),0)</f>
        <v>0</v>
      </c>
      <c r="W1607" s="38">
        <f t="shared" ref="W1607:W1670" ca="1" si="50">IFERROR(DATE(YEAR(D1607)+V1607,MONTH(D1607),DAY(D1607)),"")</f>
        <v>0</v>
      </c>
    </row>
    <row r="1608" spans="1:23" s="36" customFormat="1" ht="18.75">
      <c r="A1608" s="34"/>
      <c r="B1608" s="39"/>
      <c r="C1608" s="39"/>
      <c r="D1608" s="35"/>
      <c r="E1608" s="40"/>
      <c r="F1608" s="39"/>
      <c r="G1608" s="39"/>
      <c r="H1608" s="39"/>
      <c r="I1608" s="34"/>
      <c r="J1608" s="34"/>
      <c r="K1608" s="34"/>
      <c r="L1608" s="34"/>
      <c r="M1608" s="43" t="str">
        <f ca="1">IFERROR(OFFSET('Maximum minutes'!$C$1,T1608,MATCH(IF(G1608&lt;&gt;"",G1608,F1608),OFFSET('Maximum minutes'!$C$1,T1608-1,0,1,U1608+1),0)-1)*IF(OR(ISNUMBER(J1608),J1608="sans examen"),1,0)*IF(W1608&lt;MinDate,1,0),"")</f>
        <v/>
      </c>
      <c r="N1608" s="36">
        <f t="shared" ref="N1608:N1671" ca="1" si="51">IF(K1608&gt;0,MIN(K1608,M1608),0)*IF(M1608="",0,1)</f>
        <v>0</v>
      </c>
      <c r="O1608" s="36" t="e">
        <f ca="1">LEFT(OFFSET(Lists!$Q$2,MATCH(E1608,Lists!$R$3:$R$19,0),0),4)</f>
        <v>#N/A</v>
      </c>
      <c r="P1608" s="36" t="e">
        <f ca="1">MATCH(O1608,Lists!$S$2:$S$640,1)</f>
        <v>#N/A</v>
      </c>
      <c r="Q1608" s="36" t="e">
        <f ca="1">MATCH(LEFT(OFFSET(Lists!$Q$2,MATCH(E1608,Lists!$R$3:$R$19,0)+1,0),4),Lists!$S$3:$S$640,1)</f>
        <v>#N/A</v>
      </c>
      <c r="R1608" s="36" t="e">
        <f ca="1">LEFT(OFFSET(Lists!$S$2,P1608-1+MATCH(F1608,OFFSET(Lists!$T$3,P1608-1,0,Q1608-P1608+1),0),0),6)</f>
        <v>#N/A</v>
      </c>
      <c r="S1608" s="36" t="e">
        <f ca="1">VLOOKUP(R1608,Lists!B:D,3,FALSE)</f>
        <v>#N/A</v>
      </c>
      <c r="T1608" s="36" t="str">
        <f>IF(F1608&lt;&gt;"",MATCH(R1608,'Maximum minutes'!B:B,0),"")</f>
        <v/>
      </c>
      <c r="U1608" s="36">
        <f ca="1">IF(F1608&lt;&gt;"",COUNTA(OFFSET('Maximum minutes'!$C$1,'Annexe A1 Cours'!T1608,0,1,50)),0)</f>
        <v>0</v>
      </c>
      <c r="V1608" s="37">
        <f ca="1">IFERROR(OFFSET('Maximum minutes'!$C$1,T1608+1,-1+MATCH(G1608,OFFSET('Maximum minutes'!$C$1,T1608-1,0,1,50),0)),0)</f>
        <v>0</v>
      </c>
      <c r="W1608" s="38">
        <f t="shared" ca="1" si="50"/>
        <v>0</v>
      </c>
    </row>
    <row r="1609" spans="1:23" s="36" customFormat="1" ht="18.75">
      <c r="A1609" s="34"/>
      <c r="B1609" s="39"/>
      <c r="C1609" s="39"/>
      <c r="D1609" s="35"/>
      <c r="E1609" s="40"/>
      <c r="F1609" s="39"/>
      <c r="G1609" s="39"/>
      <c r="H1609" s="39"/>
      <c r="I1609" s="34"/>
      <c r="J1609" s="34"/>
      <c r="K1609" s="34"/>
      <c r="L1609" s="34"/>
      <c r="M1609" s="43" t="str">
        <f ca="1">IFERROR(OFFSET('Maximum minutes'!$C$1,T1609,MATCH(IF(G1609&lt;&gt;"",G1609,F1609),OFFSET('Maximum minutes'!$C$1,T1609-1,0,1,U1609+1),0)-1)*IF(OR(ISNUMBER(J1609),J1609="sans examen"),1,0)*IF(W1609&lt;MinDate,1,0),"")</f>
        <v/>
      </c>
      <c r="N1609" s="36">
        <f t="shared" ca="1" si="51"/>
        <v>0</v>
      </c>
      <c r="O1609" s="36" t="e">
        <f ca="1">LEFT(OFFSET(Lists!$Q$2,MATCH(E1609,Lists!$R$3:$R$19,0),0),4)</f>
        <v>#N/A</v>
      </c>
      <c r="P1609" s="36" t="e">
        <f ca="1">MATCH(O1609,Lists!$S$2:$S$640,1)</f>
        <v>#N/A</v>
      </c>
      <c r="Q1609" s="36" t="e">
        <f ca="1">MATCH(LEFT(OFFSET(Lists!$Q$2,MATCH(E1609,Lists!$R$3:$R$19,0)+1,0),4),Lists!$S$3:$S$640,1)</f>
        <v>#N/A</v>
      </c>
      <c r="R1609" s="36" t="e">
        <f ca="1">LEFT(OFFSET(Lists!$S$2,P1609-1+MATCH(F1609,OFFSET(Lists!$T$3,P1609-1,0,Q1609-P1609+1),0),0),6)</f>
        <v>#N/A</v>
      </c>
      <c r="S1609" s="36" t="e">
        <f ca="1">VLOOKUP(R1609,Lists!B:D,3,FALSE)</f>
        <v>#N/A</v>
      </c>
      <c r="T1609" s="36" t="str">
        <f>IF(F1609&lt;&gt;"",MATCH(R1609,'Maximum minutes'!B:B,0),"")</f>
        <v/>
      </c>
      <c r="U1609" s="36">
        <f ca="1">IF(F1609&lt;&gt;"",COUNTA(OFFSET('Maximum minutes'!$C$1,'Annexe A1 Cours'!T1609,0,1,50)),0)</f>
        <v>0</v>
      </c>
      <c r="V1609" s="37">
        <f ca="1">IFERROR(OFFSET('Maximum minutes'!$C$1,T1609+1,-1+MATCH(G1609,OFFSET('Maximum minutes'!$C$1,T1609-1,0,1,50),0)),0)</f>
        <v>0</v>
      </c>
      <c r="W1609" s="38">
        <f t="shared" ca="1" si="50"/>
        <v>0</v>
      </c>
    </row>
    <row r="1610" spans="1:23" s="36" customFormat="1" ht="18.75">
      <c r="A1610" s="34"/>
      <c r="B1610" s="39"/>
      <c r="C1610" s="39"/>
      <c r="D1610" s="35"/>
      <c r="E1610" s="40"/>
      <c r="F1610" s="39"/>
      <c r="G1610" s="39"/>
      <c r="H1610" s="39"/>
      <c r="I1610" s="34"/>
      <c r="J1610" s="34"/>
      <c r="K1610" s="34"/>
      <c r="L1610" s="34"/>
      <c r="M1610" s="43" t="str">
        <f ca="1">IFERROR(OFFSET('Maximum minutes'!$C$1,T1610,MATCH(IF(G1610&lt;&gt;"",G1610,F1610),OFFSET('Maximum minutes'!$C$1,T1610-1,0,1,U1610+1),0)-1)*IF(OR(ISNUMBER(J1610),J1610="sans examen"),1,0)*IF(W1610&lt;MinDate,1,0),"")</f>
        <v/>
      </c>
      <c r="N1610" s="36">
        <f t="shared" ca="1" si="51"/>
        <v>0</v>
      </c>
      <c r="O1610" s="36" t="e">
        <f ca="1">LEFT(OFFSET(Lists!$Q$2,MATCH(E1610,Lists!$R$3:$R$19,0),0),4)</f>
        <v>#N/A</v>
      </c>
      <c r="P1610" s="36" t="e">
        <f ca="1">MATCH(O1610,Lists!$S$2:$S$640,1)</f>
        <v>#N/A</v>
      </c>
      <c r="Q1610" s="36" t="e">
        <f ca="1">MATCH(LEFT(OFFSET(Lists!$Q$2,MATCH(E1610,Lists!$R$3:$R$19,0)+1,0),4),Lists!$S$3:$S$640,1)</f>
        <v>#N/A</v>
      </c>
      <c r="R1610" s="36" t="e">
        <f ca="1">LEFT(OFFSET(Lists!$S$2,P1610-1+MATCH(F1610,OFFSET(Lists!$T$3,P1610-1,0,Q1610-P1610+1),0),0),6)</f>
        <v>#N/A</v>
      </c>
      <c r="S1610" s="36" t="e">
        <f ca="1">VLOOKUP(R1610,Lists!B:D,3,FALSE)</f>
        <v>#N/A</v>
      </c>
      <c r="T1610" s="36" t="str">
        <f>IF(F1610&lt;&gt;"",MATCH(R1610,'Maximum minutes'!B:B,0),"")</f>
        <v/>
      </c>
      <c r="U1610" s="36">
        <f ca="1">IF(F1610&lt;&gt;"",COUNTA(OFFSET('Maximum minutes'!$C$1,'Annexe A1 Cours'!T1610,0,1,50)),0)</f>
        <v>0</v>
      </c>
      <c r="V1610" s="37">
        <f ca="1">IFERROR(OFFSET('Maximum minutes'!$C$1,T1610+1,-1+MATCH(G1610,OFFSET('Maximum minutes'!$C$1,T1610-1,0,1,50),0)),0)</f>
        <v>0</v>
      </c>
      <c r="W1610" s="38">
        <f t="shared" ca="1" si="50"/>
        <v>0</v>
      </c>
    </row>
    <row r="1611" spans="1:23" s="36" customFormat="1" ht="18.75">
      <c r="A1611" s="34"/>
      <c r="B1611" s="39"/>
      <c r="C1611" s="39"/>
      <c r="D1611" s="35"/>
      <c r="E1611" s="40"/>
      <c r="F1611" s="39"/>
      <c r="G1611" s="39"/>
      <c r="H1611" s="39"/>
      <c r="I1611" s="34"/>
      <c r="J1611" s="34"/>
      <c r="K1611" s="34"/>
      <c r="L1611" s="34"/>
      <c r="M1611" s="43" t="str">
        <f ca="1">IFERROR(OFFSET('Maximum minutes'!$C$1,T1611,MATCH(IF(G1611&lt;&gt;"",G1611,F1611),OFFSET('Maximum minutes'!$C$1,T1611-1,0,1,U1611+1),0)-1)*IF(OR(ISNUMBER(J1611),J1611="sans examen"),1,0)*IF(W1611&lt;MinDate,1,0),"")</f>
        <v/>
      </c>
      <c r="N1611" s="36">
        <f t="shared" ca="1" si="51"/>
        <v>0</v>
      </c>
      <c r="O1611" s="36" t="e">
        <f ca="1">LEFT(OFFSET(Lists!$Q$2,MATCH(E1611,Lists!$R$3:$R$19,0),0),4)</f>
        <v>#N/A</v>
      </c>
      <c r="P1611" s="36" t="e">
        <f ca="1">MATCH(O1611,Lists!$S$2:$S$640,1)</f>
        <v>#N/A</v>
      </c>
      <c r="Q1611" s="36" t="e">
        <f ca="1">MATCH(LEFT(OFFSET(Lists!$Q$2,MATCH(E1611,Lists!$R$3:$R$19,0)+1,0),4),Lists!$S$3:$S$640,1)</f>
        <v>#N/A</v>
      </c>
      <c r="R1611" s="36" t="e">
        <f ca="1">LEFT(OFFSET(Lists!$S$2,P1611-1+MATCH(F1611,OFFSET(Lists!$T$3,P1611-1,0,Q1611-P1611+1),0),0),6)</f>
        <v>#N/A</v>
      </c>
      <c r="S1611" s="36" t="e">
        <f ca="1">VLOOKUP(R1611,Lists!B:D,3,FALSE)</f>
        <v>#N/A</v>
      </c>
      <c r="T1611" s="36" t="str">
        <f>IF(F1611&lt;&gt;"",MATCH(R1611,'Maximum minutes'!B:B,0),"")</f>
        <v/>
      </c>
      <c r="U1611" s="36">
        <f ca="1">IF(F1611&lt;&gt;"",COUNTA(OFFSET('Maximum minutes'!$C$1,'Annexe A1 Cours'!T1611,0,1,50)),0)</f>
        <v>0</v>
      </c>
      <c r="V1611" s="37">
        <f ca="1">IFERROR(OFFSET('Maximum minutes'!$C$1,T1611+1,-1+MATCH(G1611,OFFSET('Maximum minutes'!$C$1,T1611-1,0,1,50),0)),0)</f>
        <v>0</v>
      </c>
      <c r="W1611" s="38">
        <f t="shared" ca="1" si="50"/>
        <v>0</v>
      </c>
    </row>
    <row r="1612" spans="1:23" s="36" customFormat="1" ht="18.75">
      <c r="A1612" s="34"/>
      <c r="B1612" s="39"/>
      <c r="C1612" s="39"/>
      <c r="D1612" s="35"/>
      <c r="E1612" s="40"/>
      <c r="F1612" s="39"/>
      <c r="G1612" s="39"/>
      <c r="H1612" s="39"/>
      <c r="I1612" s="34"/>
      <c r="J1612" s="34"/>
      <c r="K1612" s="34"/>
      <c r="L1612" s="34"/>
      <c r="M1612" s="43" t="str">
        <f ca="1">IFERROR(OFFSET('Maximum minutes'!$C$1,T1612,MATCH(IF(G1612&lt;&gt;"",G1612,F1612),OFFSET('Maximum minutes'!$C$1,T1612-1,0,1,U1612+1),0)-1)*IF(OR(ISNUMBER(J1612),J1612="sans examen"),1,0)*IF(W1612&lt;MinDate,1,0),"")</f>
        <v/>
      </c>
      <c r="N1612" s="36">
        <f t="shared" ca="1" si="51"/>
        <v>0</v>
      </c>
      <c r="O1612" s="36" t="e">
        <f ca="1">LEFT(OFFSET(Lists!$Q$2,MATCH(E1612,Lists!$R$3:$R$19,0),0),4)</f>
        <v>#N/A</v>
      </c>
      <c r="P1612" s="36" t="e">
        <f ca="1">MATCH(O1612,Lists!$S$2:$S$640,1)</f>
        <v>#N/A</v>
      </c>
      <c r="Q1612" s="36" t="e">
        <f ca="1">MATCH(LEFT(OFFSET(Lists!$Q$2,MATCH(E1612,Lists!$R$3:$R$19,0)+1,0),4),Lists!$S$3:$S$640,1)</f>
        <v>#N/A</v>
      </c>
      <c r="R1612" s="36" t="e">
        <f ca="1">LEFT(OFFSET(Lists!$S$2,P1612-1+MATCH(F1612,OFFSET(Lists!$T$3,P1612-1,0,Q1612-P1612+1),0),0),6)</f>
        <v>#N/A</v>
      </c>
      <c r="S1612" s="36" t="e">
        <f ca="1">VLOOKUP(R1612,Lists!B:D,3,FALSE)</f>
        <v>#N/A</v>
      </c>
      <c r="T1612" s="36" t="str">
        <f>IF(F1612&lt;&gt;"",MATCH(R1612,'Maximum minutes'!B:B,0),"")</f>
        <v/>
      </c>
      <c r="U1612" s="36">
        <f ca="1">IF(F1612&lt;&gt;"",COUNTA(OFFSET('Maximum minutes'!$C$1,'Annexe A1 Cours'!T1612,0,1,50)),0)</f>
        <v>0</v>
      </c>
      <c r="V1612" s="37">
        <f ca="1">IFERROR(OFFSET('Maximum minutes'!$C$1,T1612+1,-1+MATCH(G1612,OFFSET('Maximum minutes'!$C$1,T1612-1,0,1,50),0)),0)</f>
        <v>0</v>
      </c>
      <c r="W1612" s="38">
        <f t="shared" ca="1" si="50"/>
        <v>0</v>
      </c>
    </row>
    <row r="1613" spans="1:23" s="36" customFormat="1" ht="18.75">
      <c r="A1613" s="34"/>
      <c r="B1613" s="39"/>
      <c r="C1613" s="39"/>
      <c r="D1613" s="35"/>
      <c r="E1613" s="40"/>
      <c r="F1613" s="39"/>
      <c r="G1613" s="39"/>
      <c r="H1613" s="39"/>
      <c r="I1613" s="34"/>
      <c r="J1613" s="34"/>
      <c r="K1613" s="34"/>
      <c r="L1613" s="34"/>
      <c r="M1613" s="43" t="str">
        <f ca="1">IFERROR(OFFSET('Maximum minutes'!$C$1,T1613,MATCH(IF(G1613&lt;&gt;"",G1613,F1613),OFFSET('Maximum minutes'!$C$1,T1613-1,0,1,U1613+1),0)-1)*IF(OR(ISNUMBER(J1613),J1613="sans examen"),1,0)*IF(W1613&lt;MinDate,1,0),"")</f>
        <v/>
      </c>
      <c r="N1613" s="36">
        <f t="shared" ca="1" si="51"/>
        <v>0</v>
      </c>
      <c r="O1613" s="36" t="e">
        <f ca="1">LEFT(OFFSET(Lists!$Q$2,MATCH(E1613,Lists!$R$3:$R$19,0),0),4)</f>
        <v>#N/A</v>
      </c>
      <c r="P1613" s="36" t="e">
        <f ca="1">MATCH(O1613,Lists!$S$2:$S$640,1)</f>
        <v>#N/A</v>
      </c>
      <c r="Q1613" s="36" t="e">
        <f ca="1">MATCH(LEFT(OFFSET(Lists!$Q$2,MATCH(E1613,Lists!$R$3:$R$19,0)+1,0),4),Lists!$S$3:$S$640,1)</f>
        <v>#N/A</v>
      </c>
      <c r="R1613" s="36" t="e">
        <f ca="1">LEFT(OFFSET(Lists!$S$2,P1613-1+MATCH(F1613,OFFSET(Lists!$T$3,P1613-1,0,Q1613-P1613+1),0),0),6)</f>
        <v>#N/A</v>
      </c>
      <c r="S1613" s="36" t="e">
        <f ca="1">VLOOKUP(R1613,Lists!B:D,3,FALSE)</f>
        <v>#N/A</v>
      </c>
      <c r="T1613" s="36" t="str">
        <f>IF(F1613&lt;&gt;"",MATCH(R1613,'Maximum minutes'!B:B,0),"")</f>
        <v/>
      </c>
      <c r="U1613" s="36">
        <f ca="1">IF(F1613&lt;&gt;"",COUNTA(OFFSET('Maximum minutes'!$C$1,'Annexe A1 Cours'!T1613,0,1,50)),0)</f>
        <v>0</v>
      </c>
      <c r="V1613" s="37">
        <f ca="1">IFERROR(OFFSET('Maximum minutes'!$C$1,T1613+1,-1+MATCH(G1613,OFFSET('Maximum minutes'!$C$1,T1613-1,0,1,50),0)),0)</f>
        <v>0</v>
      </c>
      <c r="W1613" s="38">
        <f t="shared" ca="1" si="50"/>
        <v>0</v>
      </c>
    </row>
    <row r="1614" spans="1:23" s="36" customFormat="1" ht="18.75">
      <c r="A1614" s="34"/>
      <c r="B1614" s="39"/>
      <c r="C1614" s="39"/>
      <c r="D1614" s="35"/>
      <c r="E1614" s="40"/>
      <c r="F1614" s="39"/>
      <c r="G1614" s="39"/>
      <c r="H1614" s="39"/>
      <c r="I1614" s="34"/>
      <c r="J1614" s="34"/>
      <c r="K1614" s="34"/>
      <c r="L1614" s="34"/>
      <c r="M1614" s="43" t="str">
        <f ca="1">IFERROR(OFFSET('Maximum minutes'!$C$1,T1614,MATCH(IF(G1614&lt;&gt;"",G1614,F1614),OFFSET('Maximum minutes'!$C$1,T1614-1,0,1,U1614+1),0)-1)*IF(OR(ISNUMBER(J1614),J1614="sans examen"),1,0)*IF(W1614&lt;MinDate,1,0),"")</f>
        <v/>
      </c>
      <c r="N1614" s="36">
        <f t="shared" ca="1" si="51"/>
        <v>0</v>
      </c>
      <c r="O1614" s="36" t="e">
        <f ca="1">LEFT(OFFSET(Lists!$Q$2,MATCH(E1614,Lists!$R$3:$R$19,0),0),4)</f>
        <v>#N/A</v>
      </c>
      <c r="P1614" s="36" t="e">
        <f ca="1">MATCH(O1614,Lists!$S$2:$S$640,1)</f>
        <v>#N/A</v>
      </c>
      <c r="Q1614" s="36" t="e">
        <f ca="1">MATCH(LEFT(OFFSET(Lists!$Q$2,MATCH(E1614,Lists!$R$3:$R$19,0)+1,0),4),Lists!$S$3:$S$640,1)</f>
        <v>#N/A</v>
      </c>
      <c r="R1614" s="36" t="e">
        <f ca="1">LEFT(OFFSET(Lists!$S$2,P1614-1+MATCH(F1614,OFFSET(Lists!$T$3,P1614-1,0,Q1614-P1614+1),0),0),6)</f>
        <v>#N/A</v>
      </c>
      <c r="S1614" s="36" t="e">
        <f ca="1">VLOOKUP(R1614,Lists!B:D,3,FALSE)</f>
        <v>#N/A</v>
      </c>
      <c r="T1614" s="36" t="str">
        <f>IF(F1614&lt;&gt;"",MATCH(R1614,'Maximum minutes'!B:B,0),"")</f>
        <v/>
      </c>
      <c r="U1614" s="36">
        <f ca="1">IF(F1614&lt;&gt;"",COUNTA(OFFSET('Maximum minutes'!$C$1,'Annexe A1 Cours'!T1614,0,1,50)),0)</f>
        <v>0</v>
      </c>
      <c r="V1614" s="37">
        <f ca="1">IFERROR(OFFSET('Maximum minutes'!$C$1,T1614+1,-1+MATCH(G1614,OFFSET('Maximum minutes'!$C$1,T1614-1,0,1,50),0)),0)</f>
        <v>0</v>
      </c>
      <c r="W1614" s="38">
        <f t="shared" ca="1" si="50"/>
        <v>0</v>
      </c>
    </row>
    <row r="1615" spans="1:23" s="36" customFormat="1" ht="18.75">
      <c r="A1615" s="34"/>
      <c r="B1615" s="39"/>
      <c r="C1615" s="39"/>
      <c r="D1615" s="35"/>
      <c r="E1615" s="40"/>
      <c r="F1615" s="39"/>
      <c r="G1615" s="39"/>
      <c r="H1615" s="39"/>
      <c r="I1615" s="34"/>
      <c r="J1615" s="34"/>
      <c r="K1615" s="34"/>
      <c r="L1615" s="34"/>
      <c r="M1615" s="43" t="str">
        <f ca="1">IFERROR(OFFSET('Maximum minutes'!$C$1,T1615,MATCH(IF(G1615&lt;&gt;"",G1615,F1615),OFFSET('Maximum minutes'!$C$1,T1615-1,0,1,U1615+1),0)-1)*IF(OR(ISNUMBER(J1615),J1615="sans examen"),1,0)*IF(W1615&lt;MinDate,1,0),"")</f>
        <v/>
      </c>
      <c r="N1615" s="36">
        <f t="shared" ca="1" si="51"/>
        <v>0</v>
      </c>
      <c r="O1615" s="36" t="e">
        <f ca="1">LEFT(OFFSET(Lists!$Q$2,MATCH(E1615,Lists!$R$3:$R$19,0),0),4)</f>
        <v>#N/A</v>
      </c>
      <c r="P1615" s="36" t="e">
        <f ca="1">MATCH(O1615,Lists!$S$2:$S$640,1)</f>
        <v>#N/A</v>
      </c>
      <c r="Q1615" s="36" t="e">
        <f ca="1">MATCH(LEFT(OFFSET(Lists!$Q$2,MATCH(E1615,Lists!$R$3:$R$19,0)+1,0),4),Lists!$S$3:$S$640,1)</f>
        <v>#N/A</v>
      </c>
      <c r="R1615" s="36" t="e">
        <f ca="1">LEFT(OFFSET(Lists!$S$2,P1615-1+MATCH(F1615,OFFSET(Lists!$T$3,P1615-1,0,Q1615-P1615+1),0),0),6)</f>
        <v>#N/A</v>
      </c>
      <c r="S1615" s="36" t="e">
        <f ca="1">VLOOKUP(R1615,Lists!B:D,3,FALSE)</f>
        <v>#N/A</v>
      </c>
      <c r="T1615" s="36" t="str">
        <f>IF(F1615&lt;&gt;"",MATCH(R1615,'Maximum minutes'!B:B,0),"")</f>
        <v/>
      </c>
      <c r="U1615" s="36">
        <f ca="1">IF(F1615&lt;&gt;"",COUNTA(OFFSET('Maximum minutes'!$C$1,'Annexe A1 Cours'!T1615,0,1,50)),0)</f>
        <v>0</v>
      </c>
      <c r="V1615" s="37">
        <f ca="1">IFERROR(OFFSET('Maximum minutes'!$C$1,T1615+1,-1+MATCH(G1615,OFFSET('Maximum minutes'!$C$1,T1615-1,0,1,50),0)),0)</f>
        <v>0</v>
      </c>
      <c r="W1615" s="38">
        <f t="shared" ca="1" si="50"/>
        <v>0</v>
      </c>
    </row>
    <row r="1616" spans="1:23" s="36" customFormat="1" ht="18.75">
      <c r="A1616" s="34"/>
      <c r="B1616" s="39"/>
      <c r="C1616" s="39"/>
      <c r="D1616" s="35"/>
      <c r="E1616" s="40"/>
      <c r="F1616" s="39"/>
      <c r="G1616" s="39"/>
      <c r="H1616" s="39"/>
      <c r="I1616" s="34"/>
      <c r="J1616" s="34"/>
      <c r="K1616" s="34"/>
      <c r="L1616" s="34"/>
      <c r="M1616" s="43" t="str">
        <f ca="1">IFERROR(OFFSET('Maximum minutes'!$C$1,T1616,MATCH(IF(G1616&lt;&gt;"",G1616,F1616),OFFSET('Maximum minutes'!$C$1,T1616-1,0,1,U1616+1),0)-1)*IF(OR(ISNUMBER(J1616),J1616="sans examen"),1,0)*IF(W1616&lt;MinDate,1,0),"")</f>
        <v/>
      </c>
      <c r="N1616" s="36">
        <f t="shared" ca="1" si="51"/>
        <v>0</v>
      </c>
      <c r="O1616" s="36" t="e">
        <f ca="1">LEFT(OFFSET(Lists!$Q$2,MATCH(E1616,Lists!$R$3:$R$19,0),0),4)</f>
        <v>#N/A</v>
      </c>
      <c r="P1616" s="36" t="e">
        <f ca="1">MATCH(O1616,Lists!$S$2:$S$640,1)</f>
        <v>#N/A</v>
      </c>
      <c r="Q1616" s="36" t="e">
        <f ca="1">MATCH(LEFT(OFFSET(Lists!$Q$2,MATCH(E1616,Lists!$R$3:$R$19,0)+1,0),4),Lists!$S$3:$S$640,1)</f>
        <v>#N/A</v>
      </c>
      <c r="R1616" s="36" t="e">
        <f ca="1">LEFT(OFFSET(Lists!$S$2,P1616-1+MATCH(F1616,OFFSET(Lists!$T$3,P1616-1,0,Q1616-P1616+1),0),0),6)</f>
        <v>#N/A</v>
      </c>
      <c r="S1616" s="36" t="e">
        <f ca="1">VLOOKUP(R1616,Lists!B:D,3,FALSE)</f>
        <v>#N/A</v>
      </c>
      <c r="T1616" s="36" t="str">
        <f>IF(F1616&lt;&gt;"",MATCH(R1616,'Maximum minutes'!B:B,0),"")</f>
        <v/>
      </c>
      <c r="U1616" s="36">
        <f ca="1">IF(F1616&lt;&gt;"",COUNTA(OFFSET('Maximum minutes'!$C$1,'Annexe A1 Cours'!T1616,0,1,50)),0)</f>
        <v>0</v>
      </c>
      <c r="V1616" s="37">
        <f ca="1">IFERROR(OFFSET('Maximum minutes'!$C$1,T1616+1,-1+MATCH(G1616,OFFSET('Maximum minutes'!$C$1,T1616-1,0,1,50),0)),0)</f>
        <v>0</v>
      </c>
      <c r="W1616" s="38">
        <f t="shared" ca="1" si="50"/>
        <v>0</v>
      </c>
    </row>
    <row r="1617" spans="1:23" s="36" customFormat="1" ht="18.75">
      <c r="A1617" s="34"/>
      <c r="B1617" s="39"/>
      <c r="C1617" s="39"/>
      <c r="D1617" s="35"/>
      <c r="E1617" s="40"/>
      <c r="F1617" s="39"/>
      <c r="G1617" s="39"/>
      <c r="H1617" s="39"/>
      <c r="I1617" s="34"/>
      <c r="J1617" s="34"/>
      <c r="K1617" s="34"/>
      <c r="L1617" s="34"/>
      <c r="M1617" s="43" t="str">
        <f ca="1">IFERROR(OFFSET('Maximum minutes'!$C$1,T1617,MATCH(IF(G1617&lt;&gt;"",G1617,F1617),OFFSET('Maximum minutes'!$C$1,T1617-1,0,1,U1617+1),0)-1)*IF(OR(ISNUMBER(J1617),J1617="sans examen"),1,0)*IF(W1617&lt;MinDate,1,0),"")</f>
        <v/>
      </c>
      <c r="N1617" s="36">
        <f t="shared" ca="1" si="51"/>
        <v>0</v>
      </c>
      <c r="O1617" s="36" t="e">
        <f ca="1">LEFT(OFFSET(Lists!$Q$2,MATCH(E1617,Lists!$R$3:$R$19,0),0),4)</f>
        <v>#N/A</v>
      </c>
      <c r="P1617" s="36" t="e">
        <f ca="1">MATCH(O1617,Lists!$S$2:$S$640,1)</f>
        <v>#N/A</v>
      </c>
      <c r="Q1617" s="36" t="e">
        <f ca="1">MATCH(LEFT(OFFSET(Lists!$Q$2,MATCH(E1617,Lists!$R$3:$R$19,0)+1,0),4),Lists!$S$3:$S$640,1)</f>
        <v>#N/A</v>
      </c>
      <c r="R1617" s="36" t="e">
        <f ca="1">LEFT(OFFSET(Lists!$S$2,P1617-1+MATCH(F1617,OFFSET(Lists!$T$3,P1617-1,0,Q1617-P1617+1),0),0),6)</f>
        <v>#N/A</v>
      </c>
      <c r="S1617" s="36" t="e">
        <f ca="1">VLOOKUP(R1617,Lists!B:D,3,FALSE)</f>
        <v>#N/A</v>
      </c>
      <c r="T1617" s="36" t="str">
        <f>IF(F1617&lt;&gt;"",MATCH(R1617,'Maximum minutes'!B:B,0),"")</f>
        <v/>
      </c>
      <c r="U1617" s="36">
        <f ca="1">IF(F1617&lt;&gt;"",COUNTA(OFFSET('Maximum minutes'!$C$1,'Annexe A1 Cours'!T1617,0,1,50)),0)</f>
        <v>0</v>
      </c>
      <c r="V1617" s="37">
        <f ca="1">IFERROR(OFFSET('Maximum minutes'!$C$1,T1617+1,-1+MATCH(G1617,OFFSET('Maximum minutes'!$C$1,T1617-1,0,1,50),0)),0)</f>
        <v>0</v>
      </c>
      <c r="W1617" s="38">
        <f t="shared" ca="1" si="50"/>
        <v>0</v>
      </c>
    </row>
    <row r="1618" spans="1:23" s="36" customFormat="1" ht="18.75">
      <c r="A1618" s="34"/>
      <c r="B1618" s="39"/>
      <c r="C1618" s="39"/>
      <c r="D1618" s="35"/>
      <c r="E1618" s="40"/>
      <c r="F1618" s="39"/>
      <c r="G1618" s="39"/>
      <c r="H1618" s="39"/>
      <c r="I1618" s="34"/>
      <c r="J1618" s="34"/>
      <c r="K1618" s="34"/>
      <c r="L1618" s="34"/>
      <c r="M1618" s="43" t="str">
        <f ca="1">IFERROR(OFFSET('Maximum minutes'!$C$1,T1618,MATCH(IF(G1618&lt;&gt;"",G1618,F1618),OFFSET('Maximum minutes'!$C$1,T1618-1,0,1,U1618+1),0)-1)*IF(OR(ISNUMBER(J1618),J1618="sans examen"),1,0)*IF(W1618&lt;MinDate,1,0),"")</f>
        <v/>
      </c>
      <c r="N1618" s="36">
        <f t="shared" ca="1" si="51"/>
        <v>0</v>
      </c>
      <c r="O1618" s="36" t="e">
        <f ca="1">LEFT(OFFSET(Lists!$Q$2,MATCH(E1618,Lists!$R$3:$R$19,0),0),4)</f>
        <v>#N/A</v>
      </c>
      <c r="P1618" s="36" t="e">
        <f ca="1">MATCH(O1618,Lists!$S$2:$S$640,1)</f>
        <v>#N/A</v>
      </c>
      <c r="Q1618" s="36" t="e">
        <f ca="1">MATCH(LEFT(OFFSET(Lists!$Q$2,MATCH(E1618,Lists!$R$3:$R$19,0)+1,0),4),Lists!$S$3:$S$640,1)</f>
        <v>#N/A</v>
      </c>
      <c r="R1618" s="36" t="e">
        <f ca="1">LEFT(OFFSET(Lists!$S$2,P1618-1+MATCH(F1618,OFFSET(Lists!$T$3,P1618-1,0,Q1618-P1618+1),0),0),6)</f>
        <v>#N/A</v>
      </c>
      <c r="S1618" s="36" t="e">
        <f ca="1">VLOOKUP(R1618,Lists!B:D,3,FALSE)</f>
        <v>#N/A</v>
      </c>
      <c r="T1618" s="36" t="str">
        <f>IF(F1618&lt;&gt;"",MATCH(R1618,'Maximum minutes'!B:B,0),"")</f>
        <v/>
      </c>
      <c r="U1618" s="36">
        <f ca="1">IF(F1618&lt;&gt;"",COUNTA(OFFSET('Maximum minutes'!$C$1,'Annexe A1 Cours'!T1618,0,1,50)),0)</f>
        <v>0</v>
      </c>
      <c r="V1618" s="37">
        <f ca="1">IFERROR(OFFSET('Maximum minutes'!$C$1,T1618+1,-1+MATCH(G1618,OFFSET('Maximum minutes'!$C$1,T1618-1,0,1,50),0)),0)</f>
        <v>0</v>
      </c>
      <c r="W1618" s="38">
        <f t="shared" ca="1" si="50"/>
        <v>0</v>
      </c>
    </row>
    <row r="1619" spans="1:23" s="36" customFormat="1" ht="18.75">
      <c r="A1619" s="34"/>
      <c r="B1619" s="39"/>
      <c r="C1619" s="39"/>
      <c r="D1619" s="35"/>
      <c r="E1619" s="40"/>
      <c r="F1619" s="39"/>
      <c r="G1619" s="39"/>
      <c r="H1619" s="39"/>
      <c r="I1619" s="34"/>
      <c r="J1619" s="34"/>
      <c r="K1619" s="34"/>
      <c r="L1619" s="34"/>
      <c r="M1619" s="43" t="str">
        <f ca="1">IFERROR(OFFSET('Maximum minutes'!$C$1,T1619,MATCH(IF(G1619&lt;&gt;"",G1619,F1619),OFFSET('Maximum minutes'!$C$1,T1619-1,0,1,U1619+1),0)-1)*IF(OR(ISNUMBER(J1619),J1619="sans examen"),1,0)*IF(W1619&lt;MinDate,1,0),"")</f>
        <v/>
      </c>
      <c r="N1619" s="36">
        <f t="shared" ca="1" si="51"/>
        <v>0</v>
      </c>
      <c r="O1619" s="36" t="e">
        <f ca="1">LEFT(OFFSET(Lists!$Q$2,MATCH(E1619,Lists!$R$3:$R$19,0),0),4)</f>
        <v>#N/A</v>
      </c>
      <c r="P1619" s="36" t="e">
        <f ca="1">MATCH(O1619,Lists!$S$2:$S$640,1)</f>
        <v>#N/A</v>
      </c>
      <c r="Q1619" s="36" t="e">
        <f ca="1">MATCH(LEFT(OFFSET(Lists!$Q$2,MATCH(E1619,Lists!$R$3:$R$19,0)+1,0),4),Lists!$S$3:$S$640,1)</f>
        <v>#N/A</v>
      </c>
      <c r="R1619" s="36" t="e">
        <f ca="1">LEFT(OFFSET(Lists!$S$2,P1619-1+MATCH(F1619,OFFSET(Lists!$T$3,P1619-1,0,Q1619-P1619+1),0),0),6)</f>
        <v>#N/A</v>
      </c>
      <c r="S1619" s="36" t="e">
        <f ca="1">VLOOKUP(R1619,Lists!B:D,3,FALSE)</f>
        <v>#N/A</v>
      </c>
      <c r="T1619" s="36" t="str">
        <f>IF(F1619&lt;&gt;"",MATCH(R1619,'Maximum minutes'!B:B,0),"")</f>
        <v/>
      </c>
      <c r="U1619" s="36">
        <f ca="1">IF(F1619&lt;&gt;"",COUNTA(OFFSET('Maximum minutes'!$C$1,'Annexe A1 Cours'!T1619,0,1,50)),0)</f>
        <v>0</v>
      </c>
      <c r="V1619" s="37">
        <f ca="1">IFERROR(OFFSET('Maximum minutes'!$C$1,T1619+1,-1+MATCH(G1619,OFFSET('Maximum minutes'!$C$1,T1619-1,0,1,50),0)),0)</f>
        <v>0</v>
      </c>
      <c r="W1619" s="38">
        <f t="shared" ca="1" si="50"/>
        <v>0</v>
      </c>
    </row>
    <row r="1620" spans="1:23" s="36" customFormat="1" ht="18.75">
      <c r="A1620" s="34"/>
      <c r="B1620" s="39"/>
      <c r="C1620" s="39"/>
      <c r="D1620" s="35"/>
      <c r="E1620" s="40"/>
      <c r="F1620" s="39"/>
      <c r="G1620" s="39"/>
      <c r="H1620" s="39"/>
      <c r="I1620" s="34"/>
      <c r="J1620" s="34"/>
      <c r="K1620" s="34"/>
      <c r="L1620" s="34"/>
      <c r="M1620" s="43" t="str">
        <f ca="1">IFERROR(OFFSET('Maximum minutes'!$C$1,T1620,MATCH(IF(G1620&lt;&gt;"",G1620,F1620),OFFSET('Maximum minutes'!$C$1,T1620-1,0,1,U1620+1),0)-1)*IF(OR(ISNUMBER(J1620),J1620="sans examen"),1,0)*IF(W1620&lt;MinDate,1,0),"")</f>
        <v/>
      </c>
      <c r="N1620" s="36">
        <f t="shared" ca="1" si="51"/>
        <v>0</v>
      </c>
      <c r="O1620" s="36" t="e">
        <f ca="1">LEFT(OFFSET(Lists!$Q$2,MATCH(E1620,Lists!$R$3:$R$19,0),0),4)</f>
        <v>#N/A</v>
      </c>
      <c r="P1620" s="36" t="e">
        <f ca="1">MATCH(O1620,Lists!$S$2:$S$640,1)</f>
        <v>#N/A</v>
      </c>
      <c r="Q1620" s="36" t="e">
        <f ca="1">MATCH(LEFT(OFFSET(Lists!$Q$2,MATCH(E1620,Lists!$R$3:$R$19,0)+1,0),4),Lists!$S$3:$S$640,1)</f>
        <v>#N/A</v>
      </c>
      <c r="R1620" s="36" t="e">
        <f ca="1">LEFT(OFFSET(Lists!$S$2,P1620-1+MATCH(F1620,OFFSET(Lists!$T$3,P1620-1,0,Q1620-P1620+1),0),0),6)</f>
        <v>#N/A</v>
      </c>
      <c r="S1620" s="36" t="e">
        <f ca="1">VLOOKUP(R1620,Lists!B:D,3,FALSE)</f>
        <v>#N/A</v>
      </c>
      <c r="T1620" s="36" t="str">
        <f>IF(F1620&lt;&gt;"",MATCH(R1620,'Maximum minutes'!B:B,0),"")</f>
        <v/>
      </c>
      <c r="U1620" s="36">
        <f ca="1">IF(F1620&lt;&gt;"",COUNTA(OFFSET('Maximum minutes'!$C$1,'Annexe A1 Cours'!T1620,0,1,50)),0)</f>
        <v>0</v>
      </c>
      <c r="V1620" s="37">
        <f ca="1">IFERROR(OFFSET('Maximum minutes'!$C$1,T1620+1,-1+MATCH(G1620,OFFSET('Maximum minutes'!$C$1,T1620-1,0,1,50),0)),0)</f>
        <v>0</v>
      </c>
      <c r="W1620" s="38">
        <f t="shared" ca="1" si="50"/>
        <v>0</v>
      </c>
    </row>
    <row r="1621" spans="1:23" s="36" customFormat="1" ht="18.75">
      <c r="A1621" s="34"/>
      <c r="B1621" s="39"/>
      <c r="C1621" s="39"/>
      <c r="D1621" s="35"/>
      <c r="E1621" s="40"/>
      <c r="F1621" s="39"/>
      <c r="G1621" s="39"/>
      <c r="H1621" s="39"/>
      <c r="I1621" s="34"/>
      <c r="J1621" s="34"/>
      <c r="K1621" s="34"/>
      <c r="L1621" s="34"/>
      <c r="M1621" s="43" t="str">
        <f ca="1">IFERROR(OFFSET('Maximum minutes'!$C$1,T1621,MATCH(IF(G1621&lt;&gt;"",G1621,F1621),OFFSET('Maximum minutes'!$C$1,T1621-1,0,1,U1621+1),0)-1)*IF(OR(ISNUMBER(J1621),J1621="sans examen"),1,0)*IF(W1621&lt;MinDate,1,0),"")</f>
        <v/>
      </c>
      <c r="N1621" s="36">
        <f t="shared" ca="1" si="51"/>
        <v>0</v>
      </c>
      <c r="O1621" s="36" t="e">
        <f ca="1">LEFT(OFFSET(Lists!$Q$2,MATCH(E1621,Lists!$R$3:$R$19,0),0),4)</f>
        <v>#N/A</v>
      </c>
      <c r="P1621" s="36" t="e">
        <f ca="1">MATCH(O1621,Lists!$S$2:$S$640,1)</f>
        <v>#N/A</v>
      </c>
      <c r="Q1621" s="36" t="e">
        <f ca="1">MATCH(LEFT(OFFSET(Lists!$Q$2,MATCH(E1621,Lists!$R$3:$R$19,0)+1,0),4),Lists!$S$3:$S$640,1)</f>
        <v>#N/A</v>
      </c>
      <c r="R1621" s="36" t="e">
        <f ca="1">LEFT(OFFSET(Lists!$S$2,P1621-1+MATCH(F1621,OFFSET(Lists!$T$3,P1621-1,0,Q1621-P1621+1),0),0),6)</f>
        <v>#N/A</v>
      </c>
      <c r="S1621" s="36" t="e">
        <f ca="1">VLOOKUP(R1621,Lists!B:D,3,FALSE)</f>
        <v>#N/A</v>
      </c>
      <c r="T1621" s="36" t="str">
        <f>IF(F1621&lt;&gt;"",MATCH(R1621,'Maximum minutes'!B:B,0),"")</f>
        <v/>
      </c>
      <c r="U1621" s="36">
        <f ca="1">IF(F1621&lt;&gt;"",COUNTA(OFFSET('Maximum minutes'!$C$1,'Annexe A1 Cours'!T1621,0,1,50)),0)</f>
        <v>0</v>
      </c>
      <c r="V1621" s="37">
        <f ca="1">IFERROR(OFFSET('Maximum minutes'!$C$1,T1621+1,-1+MATCH(G1621,OFFSET('Maximum minutes'!$C$1,T1621-1,0,1,50),0)),0)</f>
        <v>0</v>
      </c>
      <c r="W1621" s="38">
        <f t="shared" ca="1" si="50"/>
        <v>0</v>
      </c>
    </row>
    <row r="1622" spans="1:23" s="36" customFormat="1" ht="18.75">
      <c r="A1622" s="34"/>
      <c r="B1622" s="39"/>
      <c r="C1622" s="39"/>
      <c r="D1622" s="35"/>
      <c r="E1622" s="40"/>
      <c r="F1622" s="39"/>
      <c r="G1622" s="39"/>
      <c r="H1622" s="39"/>
      <c r="I1622" s="34"/>
      <c r="J1622" s="34"/>
      <c r="K1622" s="34"/>
      <c r="L1622" s="34"/>
      <c r="M1622" s="43" t="str">
        <f ca="1">IFERROR(OFFSET('Maximum minutes'!$C$1,T1622,MATCH(IF(G1622&lt;&gt;"",G1622,F1622),OFFSET('Maximum minutes'!$C$1,T1622-1,0,1,U1622+1),0)-1)*IF(OR(ISNUMBER(J1622),J1622="sans examen"),1,0)*IF(W1622&lt;MinDate,1,0),"")</f>
        <v/>
      </c>
      <c r="N1622" s="36">
        <f t="shared" ca="1" si="51"/>
        <v>0</v>
      </c>
      <c r="O1622" s="36" t="e">
        <f ca="1">LEFT(OFFSET(Lists!$Q$2,MATCH(E1622,Lists!$R$3:$R$19,0),0),4)</f>
        <v>#N/A</v>
      </c>
      <c r="P1622" s="36" t="e">
        <f ca="1">MATCH(O1622,Lists!$S$2:$S$640,1)</f>
        <v>#N/A</v>
      </c>
      <c r="Q1622" s="36" t="e">
        <f ca="1">MATCH(LEFT(OFFSET(Lists!$Q$2,MATCH(E1622,Lists!$R$3:$R$19,0)+1,0),4),Lists!$S$3:$S$640,1)</f>
        <v>#N/A</v>
      </c>
      <c r="R1622" s="36" t="e">
        <f ca="1">LEFT(OFFSET(Lists!$S$2,P1622-1+MATCH(F1622,OFFSET(Lists!$T$3,P1622-1,0,Q1622-P1622+1),0),0),6)</f>
        <v>#N/A</v>
      </c>
      <c r="S1622" s="36" t="e">
        <f ca="1">VLOOKUP(R1622,Lists!B:D,3,FALSE)</f>
        <v>#N/A</v>
      </c>
      <c r="T1622" s="36" t="str">
        <f>IF(F1622&lt;&gt;"",MATCH(R1622,'Maximum minutes'!B:B,0),"")</f>
        <v/>
      </c>
      <c r="U1622" s="36">
        <f ca="1">IF(F1622&lt;&gt;"",COUNTA(OFFSET('Maximum minutes'!$C$1,'Annexe A1 Cours'!T1622,0,1,50)),0)</f>
        <v>0</v>
      </c>
      <c r="V1622" s="37">
        <f ca="1">IFERROR(OFFSET('Maximum minutes'!$C$1,T1622+1,-1+MATCH(G1622,OFFSET('Maximum minutes'!$C$1,T1622-1,0,1,50),0)),0)</f>
        <v>0</v>
      </c>
      <c r="W1622" s="38">
        <f t="shared" ca="1" si="50"/>
        <v>0</v>
      </c>
    </row>
    <row r="1623" spans="1:23" s="36" customFormat="1" ht="18.75">
      <c r="A1623" s="34"/>
      <c r="B1623" s="39"/>
      <c r="C1623" s="39"/>
      <c r="D1623" s="35"/>
      <c r="E1623" s="40"/>
      <c r="F1623" s="39"/>
      <c r="G1623" s="39"/>
      <c r="H1623" s="39"/>
      <c r="I1623" s="34"/>
      <c r="J1623" s="34"/>
      <c r="K1623" s="34"/>
      <c r="L1623" s="34"/>
      <c r="M1623" s="43" t="str">
        <f ca="1">IFERROR(OFFSET('Maximum minutes'!$C$1,T1623,MATCH(IF(G1623&lt;&gt;"",G1623,F1623),OFFSET('Maximum minutes'!$C$1,T1623-1,0,1,U1623+1),0)-1)*IF(OR(ISNUMBER(J1623),J1623="sans examen"),1,0)*IF(W1623&lt;MinDate,1,0),"")</f>
        <v/>
      </c>
      <c r="N1623" s="36">
        <f t="shared" ca="1" si="51"/>
        <v>0</v>
      </c>
      <c r="O1623" s="36" t="e">
        <f ca="1">LEFT(OFFSET(Lists!$Q$2,MATCH(E1623,Lists!$R$3:$R$19,0),0),4)</f>
        <v>#N/A</v>
      </c>
      <c r="P1623" s="36" t="e">
        <f ca="1">MATCH(O1623,Lists!$S$2:$S$640,1)</f>
        <v>#N/A</v>
      </c>
      <c r="Q1623" s="36" t="e">
        <f ca="1">MATCH(LEFT(OFFSET(Lists!$Q$2,MATCH(E1623,Lists!$R$3:$R$19,0)+1,0),4),Lists!$S$3:$S$640,1)</f>
        <v>#N/A</v>
      </c>
      <c r="R1623" s="36" t="e">
        <f ca="1">LEFT(OFFSET(Lists!$S$2,P1623-1+MATCH(F1623,OFFSET(Lists!$T$3,P1623-1,0,Q1623-P1623+1),0),0),6)</f>
        <v>#N/A</v>
      </c>
      <c r="S1623" s="36" t="e">
        <f ca="1">VLOOKUP(R1623,Lists!B:D,3,FALSE)</f>
        <v>#N/A</v>
      </c>
      <c r="T1623" s="36" t="str">
        <f>IF(F1623&lt;&gt;"",MATCH(R1623,'Maximum minutes'!B:B,0),"")</f>
        <v/>
      </c>
      <c r="U1623" s="36">
        <f ca="1">IF(F1623&lt;&gt;"",COUNTA(OFFSET('Maximum minutes'!$C$1,'Annexe A1 Cours'!T1623,0,1,50)),0)</f>
        <v>0</v>
      </c>
      <c r="V1623" s="37">
        <f ca="1">IFERROR(OFFSET('Maximum minutes'!$C$1,T1623+1,-1+MATCH(G1623,OFFSET('Maximum minutes'!$C$1,T1623-1,0,1,50),0)),0)</f>
        <v>0</v>
      </c>
      <c r="W1623" s="38">
        <f t="shared" ca="1" si="50"/>
        <v>0</v>
      </c>
    </row>
    <row r="1624" spans="1:23" s="36" customFormat="1" ht="18.75">
      <c r="A1624" s="34"/>
      <c r="B1624" s="39"/>
      <c r="C1624" s="39"/>
      <c r="D1624" s="35"/>
      <c r="E1624" s="40"/>
      <c r="F1624" s="39"/>
      <c r="G1624" s="39"/>
      <c r="H1624" s="39"/>
      <c r="I1624" s="34"/>
      <c r="J1624" s="34"/>
      <c r="K1624" s="34"/>
      <c r="L1624" s="34"/>
      <c r="M1624" s="43" t="str">
        <f ca="1">IFERROR(OFFSET('Maximum minutes'!$C$1,T1624,MATCH(IF(G1624&lt;&gt;"",G1624,F1624),OFFSET('Maximum minutes'!$C$1,T1624-1,0,1,U1624+1),0)-1)*IF(OR(ISNUMBER(J1624),J1624="sans examen"),1,0)*IF(W1624&lt;MinDate,1,0),"")</f>
        <v/>
      </c>
      <c r="N1624" s="36">
        <f t="shared" ca="1" si="51"/>
        <v>0</v>
      </c>
      <c r="O1624" s="36" t="e">
        <f ca="1">LEFT(OFFSET(Lists!$Q$2,MATCH(E1624,Lists!$R$3:$R$19,0),0),4)</f>
        <v>#N/A</v>
      </c>
      <c r="P1624" s="36" t="e">
        <f ca="1">MATCH(O1624,Lists!$S$2:$S$640,1)</f>
        <v>#N/A</v>
      </c>
      <c r="Q1624" s="36" t="e">
        <f ca="1">MATCH(LEFT(OFFSET(Lists!$Q$2,MATCH(E1624,Lists!$R$3:$R$19,0)+1,0),4),Lists!$S$3:$S$640,1)</f>
        <v>#N/A</v>
      </c>
      <c r="R1624" s="36" t="e">
        <f ca="1">LEFT(OFFSET(Lists!$S$2,P1624-1+MATCH(F1624,OFFSET(Lists!$T$3,P1624-1,0,Q1624-P1624+1),0),0),6)</f>
        <v>#N/A</v>
      </c>
      <c r="S1624" s="36" t="e">
        <f ca="1">VLOOKUP(R1624,Lists!B:D,3,FALSE)</f>
        <v>#N/A</v>
      </c>
      <c r="T1624" s="36" t="str">
        <f>IF(F1624&lt;&gt;"",MATCH(R1624,'Maximum minutes'!B:B,0),"")</f>
        <v/>
      </c>
      <c r="U1624" s="36">
        <f ca="1">IF(F1624&lt;&gt;"",COUNTA(OFFSET('Maximum minutes'!$C$1,'Annexe A1 Cours'!T1624,0,1,50)),0)</f>
        <v>0</v>
      </c>
      <c r="V1624" s="37">
        <f ca="1">IFERROR(OFFSET('Maximum minutes'!$C$1,T1624+1,-1+MATCH(G1624,OFFSET('Maximum minutes'!$C$1,T1624-1,0,1,50),0)),0)</f>
        <v>0</v>
      </c>
      <c r="W1624" s="38">
        <f t="shared" ca="1" si="50"/>
        <v>0</v>
      </c>
    </row>
    <row r="1625" spans="1:23" s="36" customFormat="1" ht="18.75">
      <c r="A1625" s="34"/>
      <c r="B1625" s="39"/>
      <c r="C1625" s="39"/>
      <c r="D1625" s="35"/>
      <c r="E1625" s="40"/>
      <c r="F1625" s="39"/>
      <c r="G1625" s="39"/>
      <c r="H1625" s="39"/>
      <c r="I1625" s="34"/>
      <c r="J1625" s="34"/>
      <c r="K1625" s="34"/>
      <c r="L1625" s="34"/>
      <c r="M1625" s="43" t="str">
        <f ca="1">IFERROR(OFFSET('Maximum minutes'!$C$1,T1625,MATCH(IF(G1625&lt;&gt;"",G1625,F1625),OFFSET('Maximum minutes'!$C$1,T1625-1,0,1,U1625+1),0)-1)*IF(OR(ISNUMBER(J1625),J1625="sans examen"),1,0)*IF(W1625&lt;MinDate,1,0),"")</f>
        <v/>
      </c>
      <c r="N1625" s="36">
        <f t="shared" ca="1" si="51"/>
        <v>0</v>
      </c>
      <c r="O1625" s="36" t="e">
        <f ca="1">LEFT(OFFSET(Lists!$Q$2,MATCH(E1625,Lists!$R$3:$R$19,0),0),4)</f>
        <v>#N/A</v>
      </c>
      <c r="P1625" s="36" t="e">
        <f ca="1">MATCH(O1625,Lists!$S$2:$S$640,1)</f>
        <v>#N/A</v>
      </c>
      <c r="Q1625" s="36" t="e">
        <f ca="1">MATCH(LEFT(OFFSET(Lists!$Q$2,MATCH(E1625,Lists!$R$3:$R$19,0)+1,0),4),Lists!$S$3:$S$640,1)</f>
        <v>#N/A</v>
      </c>
      <c r="R1625" s="36" t="e">
        <f ca="1">LEFT(OFFSET(Lists!$S$2,P1625-1+MATCH(F1625,OFFSET(Lists!$T$3,P1625-1,0,Q1625-P1625+1),0),0),6)</f>
        <v>#N/A</v>
      </c>
      <c r="S1625" s="36" t="e">
        <f ca="1">VLOOKUP(R1625,Lists!B:D,3,FALSE)</f>
        <v>#N/A</v>
      </c>
      <c r="T1625" s="36" t="str">
        <f>IF(F1625&lt;&gt;"",MATCH(R1625,'Maximum minutes'!B:B,0),"")</f>
        <v/>
      </c>
      <c r="U1625" s="36">
        <f ca="1">IF(F1625&lt;&gt;"",COUNTA(OFFSET('Maximum minutes'!$C$1,'Annexe A1 Cours'!T1625,0,1,50)),0)</f>
        <v>0</v>
      </c>
      <c r="V1625" s="37">
        <f ca="1">IFERROR(OFFSET('Maximum minutes'!$C$1,T1625+1,-1+MATCH(G1625,OFFSET('Maximum minutes'!$C$1,T1625-1,0,1,50),0)),0)</f>
        <v>0</v>
      </c>
      <c r="W1625" s="38">
        <f t="shared" ca="1" si="50"/>
        <v>0</v>
      </c>
    </row>
    <row r="1626" spans="1:23" s="36" customFormat="1" ht="18.75">
      <c r="A1626" s="34"/>
      <c r="B1626" s="39"/>
      <c r="C1626" s="39"/>
      <c r="D1626" s="35"/>
      <c r="E1626" s="40"/>
      <c r="F1626" s="39"/>
      <c r="G1626" s="39"/>
      <c r="H1626" s="39"/>
      <c r="I1626" s="34"/>
      <c r="J1626" s="34"/>
      <c r="K1626" s="34"/>
      <c r="L1626" s="34"/>
      <c r="M1626" s="43" t="str">
        <f ca="1">IFERROR(OFFSET('Maximum minutes'!$C$1,T1626,MATCH(IF(G1626&lt;&gt;"",G1626,F1626),OFFSET('Maximum minutes'!$C$1,T1626-1,0,1,U1626+1),0)-1)*IF(OR(ISNUMBER(J1626),J1626="sans examen"),1,0)*IF(W1626&lt;MinDate,1,0),"")</f>
        <v/>
      </c>
      <c r="N1626" s="36">
        <f t="shared" ca="1" si="51"/>
        <v>0</v>
      </c>
      <c r="O1626" s="36" t="e">
        <f ca="1">LEFT(OFFSET(Lists!$Q$2,MATCH(E1626,Lists!$R$3:$R$19,0),0),4)</f>
        <v>#N/A</v>
      </c>
      <c r="P1626" s="36" t="e">
        <f ca="1">MATCH(O1626,Lists!$S$2:$S$640,1)</f>
        <v>#N/A</v>
      </c>
      <c r="Q1626" s="36" t="e">
        <f ca="1">MATCH(LEFT(OFFSET(Lists!$Q$2,MATCH(E1626,Lists!$R$3:$R$19,0)+1,0),4),Lists!$S$3:$S$640,1)</f>
        <v>#N/A</v>
      </c>
      <c r="R1626" s="36" t="e">
        <f ca="1">LEFT(OFFSET(Lists!$S$2,P1626-1+MATCH(F1626,OFFSET(Lists!$T$3,P1626-1,0,Q1626-P1626+1),0),0),6)</f>
        <v>#N/A</v>
      </c>
      <c r="S1626" s="36" t="e">
        <f ca="1">VLOOKUP(R1626,Lists!B:D,3,FALSE)</f>
        <v>#N/A</v>
      </c>
      <c r="T1626" s="36" t="str">
        <f>IF(F1626&lt;&gt;"",MATCH(R1626,'Maximum minutes'!B:B,0),"")</f>
        <v/>
      </c>
      <c r="U1626" s="36">
        <f ca="1">IF(F1626&lt;&gt;"",COUNTA(OFFSET('Maximum minutes'!$C$1,'Annexe A1 Cours'!T1626,0,1,50)),0)</f>
        <v>0</v>
      </c>
      <c r="V1626" s="37">
        <f ca="1">IFERROR(OFFSET('Maximum minutes'!$C$1,T1626+1,-1+MATCH(G1626,OFFSET('Maximum minutes'!$C$1,T1626-1,0,1,50),0)),0)</f>
        <v>0</v>
      </c>
      <c r="W1626" s="38">
        <f t="shared" ca="1" si="50"/>
        <v>0</v>
      </c>
    </row>
    <row r="1627" spans="1:23" s="36" customFormat="1" ht="18.75">
      <c r="A1627" s="34"/>
      <c r="B1627" s="39"/>
      <c r="C1627" s="39"/>
      <c r="D1627" s="35"/>
      <c r="E1627" s="40"/>
      <c r="F1627" s="39"/>
      <c r="G1627" s="39"/>
      <c r="H1627" s="39"/>
      <c r="I1627" s="34"/>
      <c r="J1627" s="34"/>
      <c r="K1627" s="34"/>
      <c r="L1627" s="34"/>
      <c r="M1627" s="43" t="str">
        <f ca="1">IFERROR(OFFSET('Maximum minutes'!$C$1,T1627,MATCH(IF(G1627&lt;&gt;"",G1627,F1627),OFFSET('Maximum minutes'!$C$1,T1627-1,0,1,U1627+1),0)-1)*IF(OR(ISNUMBER(J1627),J1627="sans examen"),1,0)*IF(W1627&lt;MinDate,1,0),"")</f>
        <v/>
      </c>
      <c r="N1627" s="36">
        <f t="shared" ca="1" si="51"/>
        <v>0</v>
      </c>
      <c r="O1627" s="36" t="e">
        <f ca="1">LEFT(OFFSET(Lists!$Q$2,MATCH(E1627,Lists!$R$3:$R$19,0),0),4)</f>
        <v>#N/A</v>
      </c>
      <c r="P1627" s="36" t="e">
        <f ca="1">MATCH(O1627,Lists!$S$2:$S$640,1)</f>
        <v>#N/A</v>
      </c>
      <c r="Q1627" s="36" t="e">
        <f ca="1">MATCH(LEFT(OFFSET(Lists!$Q$2,MATCH(E1627,Lists!$R$3:$R$19,0)+1,0),4),Lists!$S$3:$S$640,1)</f>
        <v>#N/A</v>
      </c>
      <c r="R1627" s="36" t="e">
        <f ca="1">LEFT(OFFSET(Lists!$S$2,P1627-1+MATCH(F1627,OFFSET(Lists!$T$3,P1627-1,0,Q1627-P1627+1),0),0),6)</f>
        <v>#N/A</v>
      </c>
      <c r="S1627" s="36" t="e">
        <f ca="1">VLOOKUP(R1627,Lists!B:D,3,FALSE)</f>
        <v>#N/A</v>
      </c>
      <c r="T1627" s="36" t="str">
        <f>IF(F1627&lt;&gt;"",MATCH(R1627,'Maximum minutes'!B:B,0),"")</f>
        <v/>
      </c>
      <c r="U1627" s="36">
        <f ca="1">IF(F1627&lt;&gt;"",COUNTA(OFFSET('Maximum minutes'!$C$1,'Annexe A1 Cours'!T1627,0,1,50)),0)</f>
        <v>0</v>
      </c>
      <c r="V1627" s="37">
        <f ca="1">IFERROR(OFFSET('Maximum minutes'!$C$1,T1627+1,-1+MATCH(G1627,OFFSET('Maximum minutes'!$C$1,T1627-1,0,1,50),0)),0)</f>
        <v>0</v>
      </c>
      <c r="W1627" s="38">
        <f t="shared" ca="1" si="50"/>
        <v>0</v>
      </c>
    </row>
    <row r="1628" spans="1:23" s="36" customFormat="1" ht="18.75">
      <c r="A1628" s="34"/>
      <c r="B1628" s="39"/>
      <c r="C1628" s="39"/>
      <c r="D1628" s="35"/>
      <c r="E1628" s="40"/>
      <c r="F1628" s="39"/>
      <c r="G1628" s="39"/>
      <c r="H1628" s="39"/>
      <c r="I1628" s="34"/>
      <c r="J1628" s="34"/>
      <c r="K1628" s="34"/>
      <c r="L1628" s="34"/>
      <c r="M1628" s="43" t="str">
        <f ca="1">IFERROR(OFFSET('Maximum minutes'!$C$1,T1628,MATCH(IF(G1628&lt;&gt;"",G1628,F1628),OFFSET('Maximum minutes'!$C$1,T1628-1,0,1,U1628+1),0)-1)*IF(OR(ISNUMBER(J1628),J1628="sans examen"),1,0)*IF(W1628&lt;MinDate,1,0),"")</f>
        <v/>
      </c>
      <c r="N1628" s="36">
        <f t="shared" ca="1" si="51"/>
        <v>0</v>
      </c>
      <c r="O1628" s="36" t="e">
        <f ca="1">LEFT(OFFSET(Lists!$Q$2,MATCH(E1628,Lists!$R$3:$R$19,0),0),4)</f>
        <v>#N/A</v>
      </c>
      <c r="P1628" s="36" t="e">
        <f ca="1">MATCH(O1628,Lists!$S$2:$S$640,1)</f>
        <v>#N/A</v>
      </c>
      <c r="Q1628" s="36" t="e">
        <f ca="1">MATCH(LEFT(OFFSET(Lists!$Q$2,MATCH(E1628,Lists!$R$3:$R$19,0)+1,0),4),Lists!$S$3:$S$640,1)</f>
        <v>#N/A</v>
      </c>
      <c r="R1628" s="36" t="e">
        <f ca="1">LEFT(OFFSET(Lists!$S$2,P1628-1+MATCH(F1628,OFFSET(Lists!$T$3,P1628-1,0,Q1628-P1628+1),0),0),6)</f>
        <v>#N/A</v>
      </c>
      <c r="S1628" s="36" t="e">
        <f ca="1">VLOOKUP(R1628,Lists!B:D,3,FALSE)</f>
        <v>#N/A</v>
      </c>
      <c r="T1628" s="36" t="str">
        <f>IF(F1628&lt;&gt;"",MATCH(R1628,'Maximum minutes'!B:B,0),"")</f>
        <v/>
      </c>
      <c r="U1628" s="36">
        <f ca="1">IF(F1628&lt;&gt;"",COUNTA(OFFSET('Maximum minutes'!$C$1,'Annexe A1 Cours'!T1628,0,1,50)),0)</f>
        <v>0</v>
      </c>
      <c r="V1628" s="37">
        <f ca="1">IFERROR(OFFSET('Maximum minutes'!$C$1,T1628+1,-1+MATCH(G1628,OFFSET('Maximum minutes'!$C$1,T1628-1,0,1,50),0)),0)</f>
        <v>0</v>
      </c>
      <c r="W1628" s="38">
        <f t="shared" ca="1" si="50"/>
        <v>0</v>
      </c>
    </row>
    <row r="1629" spans="1:23" s="36" customFormat="1" ht="18.75">
      <c r="A1629" s="34"/>
      <c r="B1629" s="39"/>
      <c r="C1629" s="39"/>
      <c r="D1629" s="35"/>
      <c r="E1629" s="40"/>
      <c r="F1629" s="39"/>
      <c r="G1629" s="39"/>
      <c r="H1629" s="39"/>
      <c r="I1629" s="34"/>
      <c r="J1629" s="34"/>
      <c r="K1629" s="34"/>
      <c r="L1629" s="34"/>
      <c r="M1629" s="43" t="str">
        <f ca="1">IFERROR(OFFSET('Maximum minutes'!$C$1,T1629,MATCH(IF(G1629&lt;&gt;"",G1629,F1629),OFFSET('Maximum minutes'!$C$1,T1629-1,0,1,U1629+1),0)-1)*IF(OR(ISNUMBER(J1629),J1629="sans examen"),1,0)*IF(W1629&lt;MinDate,1,0),"")</f>
        <v/>
      </c>
      <c r="N1629" s="36">
        <f t="shared" ca="1" si="51"/>
        <v>0</v>
      </c>
      <c r="O1629" s="36" t="e">
        <f ca="1">LEFT(OFFSET(Lists!$Q$2,MATCH(E1629,Lists!$R$3:$R$19,0),0),4)</f>
        <v>#N/A</v>
      </c>
      <c r="P1629" s="36" t="e">
        <f ca="1">MATCH(O1629,Lists!$S$2:$S$640,1)</f>
        <v>#N/A</v>
      </c>
      <c r="Q1629" s="36" t="e">
        <f ca="1">MATCH(LEFT(OFFSET(Lists!$Q$2,MATCH(E1629,Lists!$R$3:$R$19,0)+1,0),4),Lists!$S$3:$S$640,1)</f>
        <v>#N/A</v>
      </c>
      <c r="R1629" s="36" t="e">
        <f ca="1">LEFT(OFFSET(Lists!$S$2,P1629-1+MATCH(F1629,OFFSET(Lists!$T$3,P1629-1,0,Q1629-P1629+1),0),0),6)</f>
        <v>#N/A</v>
      </c>
      <c r="S1629" s="36" t="e">
        <f ca="1">VLOOKUP(R1629,Lists!B:D,3,FALSE)</f>
        <v>#N/A</v>
      </c>
      <c r="T1629" s="36" t="str">
        <f>IF(F1629&lt;&gt;"",MATCH(R1629,'Maximum minutes'!B:B,0),"")</f>
        <v/>
      </c>
      <c r="U1629" s="36">
        <f ca="1">IF(F1629&lt;&gt;"",COUNTA(OFFSET('Maximum minutes'!$C$1,'Annexe A1 Cours'!T1629,0,1,50)),0)</f>
        <v>0</v>
      </c>
      <c r="V1629" s="37">
        <f ca="1">IFERROR(OFFSET('Maximum minutes'!$C$1,T1629+1,-1+MATCH(G1629,OFFSET('Maximum minutes'!$C$1,T1629-1,0,1,50),0)),0)</f>
        <v>0</v>
      </c>
      <c r="W1629" s="38">
        <f t="shared" ca="1" si="50"/>
        <v>0</v>
      </c>
    </row>
    <row r="1630" spans="1:23" s="36" customFormat="1" ht="18.75">
      <c r="A1630" s="34"/>
      <c r="B1630" s="39"/>
      <c r="C1630" s="39"/>
      <c r="D1630" s="35"/>
      <c r="E1630" s="40"/>
      <c r="F1630" s="39"/>
      <c r="G1630" s="39"/>
      <c r="H1630" s="39"/>
      <c r="I1630" s="34"/>
      <c r="J1630" s="34"/>
      <c r="K1630" s="34"/>
      <c r="L1630" s="34"/>
      <c r="M1630" s="43" t="str">
        <f ca="1">IFERROR(OFFSET('Maximum minutes'!$C$1,T1630,MATCH(IF(G1630&lt;&gt;"",G1630,F1630),OFFSET('Maximum minutes'!$C$1,T1630-1,0,1,U1630+1),0)-1)*IF(OR(ISNUMBER(J1630),J1630="sans examen"),1,0)*IF(W1630&lt;MinDate,1,0),"")</f>
        <v/>
      </c>
      <c r="N1630" s="36">
        <f t="shared" ca="1" si="51"/>
        <v>0</v>
      </c>
      <c r="O1630" s="36" t="e">
        <f ca="1">LEFT(OFFSET(Lists!$Q$2,MATCH(E1630,Lists!$R$3:$R$19,0),0),4)</f>
        <v>#N/A</v>
      </c>
      <c r="P1630" s="36" t="e">
        <f ca="1">MATCH(O1630,Lists!$S$2:$S$640,1)</f>
        <v>#N/A</v>
      </c>
      <c r="Q1630" s="36" t="e">
        <f ca="1">MATCH(LEFT(OFFSET(Lists!$Q$2,MATCH(E1630,Lists!$R$3:$R$19,0)+1,0),4),Lists!$S$3:$S$640,1)</f>
        <v>#N/A</v>
      </c>
      <c r="R1630" s="36" t="e">
        <f ca="1">LEFT(OFFSET(Lists!$S$2,P1630-1+MATCH(F1630,OFFSET(Lists!$T$3,P1630-1,0,Q1630-P1630+1),0),0),6)</f>
        <v>#N/A</v>
      </c>
      <c r="S1630" s="36" t="e">
        <f ca="1">VLOOKUP(R1630,Lists!B:D,3,FALSE)</f>
        <v>#N/A</v>
      </c>
      <c r="T1630" s="36" t="str">
        <f>IF(F1630&lt;&gt;"",MATCH(R1630,'Maximum minutes'!B:B,0),"")</f>
        <v/>
      </c>
      <c r="U1630" s="36">
        <f ca="1">IF(F1630&lt;&gt;"",COUNTA(OFFSET('Maximum minutes'!$C$1,'Annexe A1 Cours'!T1630,0,1,50)),0)</f>
        <v>0</v>
      </c>
      <c r="V1630" s="37">
        <f ca="1">IFERROR(OFFSET('Maximum minutes'!$C$1,T1630+1,-1+MATCH(G1630,OFFSET('Maximum minutes'!$C$1,T1630-1,0,1,50),0)),0)</f>
        <v>0</v>
      </c>
      <c r="W1630" s="38">
        <f t="shared" ca="1" si="50"/>
        <v>0</v>
      </c>
    </row>
    <row r="1631" spans="1:23" s="36" customFormat="1" ht="18.75">
      <c r="A1631" s="34"/>
      <c r="B1631" s="39"/>
      <c r="C1631" s="39"/>
      <c r="D1631" s="35"/>
      <c r="E1631" s="40"/>
      <c r="F1631" s="39"/>
      <c r="G1631" s="39"/>
      <c r="H1631" s="39"/>
      <c r="I1631" s="34"/>
      <c r="J1631" s="34"/>
      <c r="K1631" s="34"/>
      <c r="L1631" s="34"/>
      <c r="M1631" s="43" t="str">
        <f ca="1">IFERROR(OFFSET('Maximum minutes'!$C$1,T1631,MATCH(IF(G1631&lt;&gt;"",G1631,F1631),OFFSET('Maximum minutes'!$C$1,T1631-1,0,1,U1631+1),0)-1)*IF(OR(ISNUMBER(J1631),J1631="sans examen"),1,0)*IF(W1631&lt;MinDate,1,0),"")</f>
        <v/>
      </c>
      <c r="N1631" s="36">
        <f t="shared" ca="1" si="51"/>
        <v>0</v>
      </c>
      <c r="O1631" s="36" t="e">
        <f ca="1">LEFT(OFFSET(Lists!$Q$2,MATCH(E1631,Lists!$R$3:$R$19,0),0),4)</f>
        <v>#N/A</v>
      </c>
      <c r="P1631" s="36" t="e">
        <f ca="1">MATCH(O1631,Lists!$S$2:$S$640,1)</f>
        <v>#N/A</v>
      </c>
      <c r="Q1631" s="36" t="e">
        <f ca="1">MATCH(LEFT(OFFSET(Lists!$Q$2,MATCH(E1631,Lists!$R$3:$R$19,0)+1,0),4),Lists!$S$3:$S$640,1)</f>
        <v>#N/A</v>
      </c>
      <c r="R1631" s="36" t="e">
        <f ca="1">LEFT(OFFSET(Lists!$S$2,P1631-1+MATCH(F1631,OFFSET(Lists!$T$3,P1631-1,0,Q1631-P1631+1),0),0),6)</f>
        <v>#N/A</v>
      </c>
      <c r="S1631" s="36" t="e">
        <f ca="1">VLOOKUP(R1631,Lists!B:D,3,FALSE)</f>
        <v>#N/A</v>
      </c>
      <c r="T1631" s="36" t="str">
        <f>IF(F1631&lt;&gt;"",MATCH(R1631,'Maximum minutes'!B:B,0),"")</f>
        <v/>
      </c>
      <c r="U1631" s="36">
        <f ca="1">IF(F1631&lt;&gt;"",COUNTA(OFFSET('Maximum minutes'!$C$1,'Annexe A1 Cours'!T1631,0,1,50)),0)</f>
        <v>0</v>
      </c>
      <c r="V1631" s="37">
        <f ca="1">IFERROR(OFFSET('Maximum minutes'!$C$1,T1631+1,-1+MATCH(G1631,OFFSET('Maximum minutes'!$C$1,T1631-1,0,1,50),0)),0)</f>
        <v>0</v>
      </c>
      <c r="W1631" s="38">
        <f t="shared" ca="1" si="50"/>
        <v>0</v>
      </c>
    </row>
    <row r="1632" spans="1:23" s="36" customFormat="1" ht="18.75">
      <c r="A1632" s="34"/>
      <c r="B1632" s="39"/>
      <c r="C1632" s="39"/>
      <c r="D1632" s="35"/>
      <c r="E1632" s="40"/>
      <c r="F1632" s="39"/>
      <c r="G1632" s="39"/>
      <c r="H1632" s="39"/>
      <c r="I1632" s="34"/>
      <c r="J1632" s="34"/>
      <c r="K1632" s="34"/>
      <c r="L1632" s="34"/>
      <c r="M1632" s="43" t="str">
        <f ca="1">IFERROR(OFFSET('Maximum minutes'!$C$1,T1632,MATCH(IF(G1632&lt;&gt;"",G1632,F1632),OFFSET('Maximum minutes'!$C$1,T1632-1,0,1,U1632+1),0)-1)*IF(OR(ISNUMBER(J1632),J1632="sans examen"),1,0)*IF(W1632&lt;MinDate,1,0),"")</f>
        <v/>
      </c>
      <c r="N1632" s="36">
        <f t="shared" ca="1" si="51"/>
        <v>0</v>
      </c>
      <c r="O1632" s="36" t="e">
        <f ca="1">LEFT(OFFSET(Lists!$Q$2,MATCH(E1632,Lists!$R$3:$R$19,0),0),4)</f>
        <v>#N/A</v>
      </c>
      <c r="P1632" s="36" t="e">
        <f ca="1">MATCH(O1632,Lists!$S$2:$S$640,1)</f>
        <v>#N/A</v>
      </c>
      <c r="Q1632" s="36" t="e">
        <f ca="1">MATCH(LEFT(OFFSET(Lists!$Q$2,MATCH(E1632,Lists!$R$3:$R$19,0)+1,0),4),Lists!$S$3:$S$640,1)</f>
        <v>#N/A</v>
      </c>
      <c r="R1632" s="36" t="e">
        <f ca="1">LEFT(OFFSET(Lists!$S$2,P1632-1+MATCH(F1632,OFFSET(Lists!$T$3,P1632-1,0,Q1632-P1632+1),0),0),6)</f>
        <v>#N/A</v>
      </c>
      <c r="S1632" s="36" t="e">
        <f ca="1">VLOOKUP(R1632,Lists!B:D,3,FALSE)</f>
        <v>#N/A</v>
      </c>
      <c r="T1632" s="36" t="str">
        <f>IF(F1632&lt;&gt;"",MATCH(R1632,'Maximum minutes'!B:B,0),"")</f>
        <v/>
      </c>
      <c r="U1632" s="36">
        <f ca="1">IF(F1632&lt;&gt;"",COUNTA(OFFSET('Maximum minutes'!$C$1,'Annexe A1 Cours'!T1632,0,1,50)),0)</f>
        <v>0</v>
      </c>
      <c r="V1632" s="37">
        <f ca="1">IFERROR(OFFSET('Maximum minutes'!$C$1,T1632+1,-1+MATCH(G1632,OFFSET('Maximum minutes'!$C$1,T1632-1,0,1,50),0)),0)</f>
        <v>0</v>
      </c>
      <c r="W1632" s="38">
        <f t="shared" ca="1" si="50"/>
        <v>0</v>
      </c>
    </row>
    <row r="1633" spans="1:23" s="36" customFormat="1" ht="18.75">
      <c r="A1633" s="34"/>
      <c r="B1633" s="39"/>
      <c r="C1633" s="39"/>
      <c r="D1633" s="35"/>
      <c r="E1633" s="40"/>
      <c r="F1633" s="39"/>
      <c r="G1633" s="39"/>
      <c r="H1633" s="39"/>
      <c r="I1633" s="34"/>
      <c r="J1633" s="34"/>
      <c r="K1633" s="34"/>
      <c r="L1633" s="34"/>
      <c r="M1633" s="43" t="str">
        <f ca="1">IFERROR(OFFSET('Maximum minutes'!$C$1,T1633,MATCH(IF(G1633&lt;&gt;"",G1633,F1633),OFFSET('Maximum minutes'!$C$1,T1633-1,0,1,U1633+1),0)-1)*IF(OR(ISNUMBER(J1633),J1633="sans examen"),1,0)*IF(W1633&lt;MinDate,1,0),"")</f>
        <v/>
      </c>
      <c r="N1633" s="36">
        <f t="shared" ca="1" si="51"/>
        <v>0</v>
      </c>
      <c r="O1633" s="36" t="e">
        <f ca="1">LEFT(OFFSET(Lists!$Q$2,MATCH(E1633,Lists!$R$3:$R$19,0),0),4)</f>
        <v>#N/A</v>
      </c>
      <c r="P1633" s="36" t="e">
        <f ca="1">MATCH(O1633,Lists!$S$2:$S$640,1)</f>
        <v>#N/A</v>
      </c>
      <c r="Q1633" s="36" t="e">
        <f ca="1">MATCH(LEFT(OFFSET(Lists!$Q$2,MATCH(E1633,Lists!$R$3:$R$19,0)+1,0),4),Lists!$S$3:$S$640,1)</f>
        <v>#N/A</v>
      </c>
      <c r="R1633" s="36" t="e">
        <f ca="1">LEFT(OFFSET(Lists!$S$2,P1633-1+MATCH(F1633,OFFSET(Lists!$T$3,P1633-1,0,Q1633-P1633+1),0),0),6)</f>
        <v>#N/A</v>
      </c>
      <c r="S1633" s="36" t="e">
        <f ca="1">VLOOKUP(R1633,Lists!B:D,3,FALSE)</f>
        <v>#N/A</v>
      </c>
      <c r="T1633" s="36" t="str">
        <f>IF(F1633&lt;&gt;"",MATCH(R1633,'Maximum minutes'!B:B,0),"")</f>
        <v/>
      </c>
      <c r="U1633" s="36">
        <f ca="1">IF(F1633&lt;&gt;"",COUNTA(OFFSET('Maximum minutes'!$C$1,'Annexe A1 Cours'!T1633,0,1,50)),0)</f>
        <v>0</v>
      </c>
      <c r="V1633" s="37">
        <f ca="1">IFERROR(OFFSET('Maximum minutes'!$C$1,T1633+1,-1+MATCH(G1633,OFFSET('Maximum minutes'!$C$1,T1633-1,0,1,50),0)),0)</f>
        <v>0</v>
      </c>
      <c r="W1633" s="38">
        <f t="shared" ca="1" si="50"/>
        <v>0</v>
      </c>
    </row>
    <row r="1634" spans="1:23" s="36" customFormat="1" ht="18.75">
      <c r="A1634" s="34"/>
      <c r="B1634" s="39"/>
      <c r="C1634" s="39"/>
      <c r="D1634" s="35"/>
      <c r="E1634" s="40"/>
      <c r="F1634" s="39"/>
      <c r="G1634" s="39"/>
      <c r="H1634" s="39"/>
      <c r="I1634" s="34"/>
      <c r="J1634" s="34"/>
      <c r="K1634" s="34"/>
      <c r="L1634" s="34"/>
      <c r="M1634" s="43" t="str">
        <f ca="1">IFERROR(OFFSET('Maximum minutes'!$C$1,T1634,MATCH(IF(G1634&lt;&gt;"",G1634,F1634),OFFSET('Maximum minutes'!$C$1,T1634-1,0,1,U1634+1),0)-1)*IF(OR(ISNUMBER(J1634),J1634="sans examen"),1,0)*IF(W1634&lt;MinDate,1,0),"")</f>
        <v/>
      </c>
      <c r="N1634" s="36">
        <f t="shared" ca="1" si="51"/>
        <v>0</v>
      </c>
      <c r="O1634" s="36" t="e">
        <f ca="1">LEFT(OFFSET(Lists!$Q$2,MATCH(E1634,Lists!$R$3:$R$19,0),0),4)</f>
        <v>#N/A</v>
      </c>
      <c r="P1634" s="36" t="e">
        <f ca="1">MATCH(O1634,Lists!$S$2:$S$640,1)</f>
        <v>#N/A</v>
      </c>
      <c r="Q1634" s="36" t="e">
        <f ca="1">MATCH(LEFT(OFFSET(Lists!$Q$2,MATCH(E1634,Lists!$R$3:$R$19,0)+1,0),4),Lists!$S$3:$S$640,1)</f>
        <v>#N/A</v>
      </c>
      <c r="R1634" s="36" t="e">
        <f ca="1">LEFT(OFFSET(Lists!$S$2,P1634-1+MATCH(F1634,OFFSET(Lists!$T$3,P1634-1,0,Q1634-P1634+1),0),0),6)</f>
        <v>#N/A</v>
      </c>
      <c r="S1634" s="36" t="e">
        <f ca="1">VLOOKUP(R1634,Lists!B:D,3,FALSE)</f>
        <v>#N/A</v>
      </c>
      <c r="T1634" s="36" t="str">
        <f>IF(F1634&lt;&gt;"",MATCH(R1634,'Maximum minutes'!B:B,0),"")</f>
        <v/>
      </c>
      <c r="U1634" s="36">
        <f ca="1">IF(F1634&lt;&gt;"",COUNTA(OFFSET('Maximum minutes'!$C$1,'Annexe A1 Cours'!T1634,0,1,50)),0)</f>
        <v>0</v>
      </c>
      <c r="V1634" s="37">
        <f ca="1">IFERROR(OFFSET('Maximum minutes'!$C$1,T1634+1,-1+MATCH(G1634,OFFSET('Maximum minutes'!$C$1,T1634-1,0,1,50),0)),0)</f>
        <v>0</v>
      </c>
      <c r="W1634" s="38">
        <f t="shared" ca="1" si="50"/>
        <v>0</v>
      </c>
    </row>
    <row r="1635" spans="1:23" s="36" customFormat="1" ht="18.75">
      <c r="A1635" s="34"/>
      <c r="B1635" s="39"/>
      <c r="C1635" s="39"/>
      <c r="D1635" s="35"/>
      <c r="E1635" s="40"/>
      <c r="F1635" s="39"/>
      <c r="G1635" s="39"/>
      <c r="H1635" s="39"/>
      <c r="I1635" s="34"/>
      <c r="J1635" s="34"/>
      <c r="K1635" s="34"/>
      <c r="L1635" s="34"/>
      <c r="M1635" s="43" t="str">
        <f ca="1">IFERROR(OFFSET('Maximum minutes'!$C$1,T1635,MATCH(IF(G1635&lt;&gt;"",G1635,F1635),OFFSET('Maximum minutes'!$C$1,T1635-1,0,1,U1635+1),0)-1)*IF(OR(ISNUMBER(J1635),J1635="sans examen"),1,0)*IF(W1635&lt;MinDate,1,0),"")</f>
        <v/>
      </c>
      <c r="N1635" s="36">
        <f t="shared" ca="1" si="51"/>
        <v>0</v>
      </c>
      <c r="O1635" s="36" t="e">
        <f ca="1">LEFT(OFFSET(Lists!$Q$2,MATCH(E1635,Lists!$R$3:$R$19,0),0),4)</f>
        <v>#N/A</v>
      </c>
      <c r="P1635" s="36" t="e">
        <f ca="1">MATCH(O1635,Lists!$S$2:$S$640,1)</f>
        <v>#N/A</v>
      </c>
      <c r="Q1635" s="36" t="e">
        <f ca="1">MATCH(LEFT(OFFSET(Lists!$Q$2,MATCH(E1635,Lists!$R$3:$R$19,0)+1,0),4),Lists!$S$3:$S$640,1)</f>
        <v>#N/A</v>
      </c>
      <c r="R1635" s="36" t="e">
        <f ca="1">LEFT(OFFSET(Lists!$S$2,P1635-1+MATCH(F1635,OFFSET(Lists!$T$3,P1635-1,0,Q1635-P1635+1),0),0),6)</f>
        <v>#N/A</v>
      </c>
      <c r="S1635" s="36" t="e">
        <f ca="1">VLOOKUP(R1635,Lists!B:D,3,FALSE)</f>
        <v>#N/A</v>
      </c>
      <c r="T1635" s="36" t="str">
        <f>IF(F1635&lt;&gt;"",MATCH(R1635,'Maximum minutes'!B:B,0),"")</f>
        <v/>
      </c>
      <c r="U1635" s="36">
        <f ca="1">IF(F1635&lt;&gt;"",COUNTA(OFFSET('Maximum minutes'!$C$1,'Annexe A1 Cours'!T1635,0,1,50)),0)</f>
        <v>0</v>
      </c>
      <c r="V1635" s="37">
        <f ca="1">IFERROR(OFFSET('Maximum minutes'!$C$1,T1635+1,-1+MATCH(G1635,OFFSET('Maximum minutes'!$C$1,T1635-1,0,1,50),0)),0)</f>
        <v>0</v>
      </c>
      <c r="W1635" s="38">
        <f t="shared" ca="1" si="50"/>
        <v>0</v>
      </c>
    </row>
    <row r="1636" spans="1:23" s="36" customFormat="1" ht="18.75">
      <c r="A1636" s="34"/>
      <c r="B1636" s="39"/>
      <c r="C1636" s="39"/>
      <c r="D1636" s="35"/>
      <c r="E1636" s="40"/>
      <c r="F1636" s="39"/>
      <c r="G1636" s="39"/>
      <c r="H1636" s="39"/>
      <c r="I1636" s="34"/>
      <c r="J1636" s="34"/>
      <c r="K1636" s="34"/>
      <c r="L1636" s="34"/>
      <c r="M1636" s="43" t="str">
        <f ca="1">IFERROR(OFFSET('Maximum minutes'!$C$1,T1636,MATCH(IF(G1636&lt;&gt;"",G1636,F1636),OFFSET('Maximum minutes'!$C$1,T1636-1,0,1,U1636+1),0)-1)*IF(OR(ISNUMBER(J1636),J1636="sans examen"),1,0)*IF(W1636&lt;MinDate,1,0),"")</f>
        <v/>
      </c>
      <c r="N1636" s="36">
        <f t="shared" ca="1" si="51"/>
        <v>0</v>
      </c>
      <c r="O1636" s="36" t="e">
        <f ca="1">LEFT(OFFSET(Lists!$Q$2,MATCH(E1636,Lists!$R$3:$R$19,0),0),4)</f>
        <v>#N/A</v>
      </c>
      <c r="P1636" s="36" t="e">
        <f ca="1">MATCH(O1636,Lists!$S$2:$S$640,1)</f>
        <v>#N/A</v>
      </c>
      <c r="Q1636" s="36" t="e">
        <f ca="1">MATCH(LEFT(OFFSET(Lists!$Q$2,MATCH(E1636,Lists!$R$3:$R$19,0)+1,0),4),Lists!$S$3:$S$640,1)</f>
        <v>#N/A</v>
      </c>
      <c r="R1636" s="36" t="e">
        <f ca="1">LEFT(OFFSET(Lists!$S$2,P1636-1+MATCH(F1636,OFFSET(Lists!$T$3,P1636-1,0,Q1636-P1636+1),0),0),6)</f>
        <v>#N/A</v>
      </c>
      <c r="S1636" s="36" t="e">
        <f ca="1">VLOOKUP(R1636,Lists!B:D,3,FALSE)</f>
        <v>#N/A</v>
      </c>
      <c r="T1636" s="36" t="str">
        <f>IF(F1636&lt;&gt;"",MATCH(R1636,'Maximum minutes'!B:B,0),"")</f>
        <v/>
      </c>
      <c r="U1636" s="36">
        <f ca="1">IF(F1636&lt;&gt;"",COUNTA(OFFSET('Maximum minutes'!$C$1,'Annexe A1 Cours'!T1636,0,1,50)),0)</f>
        <v>0</v>
      </c>
      <c r="V1636" s="37">
        <f ca="1">IFERROR(OFFSET('Maximum minutes'!$C$1,T1636+1,-1+MATCH(G1636,OFFSET('Maximum minutes'!$C$1,T1636-1,0,1,50),0)),0)</f>
        <v>0</v>
      </c>
      <c r="W1636" s="38">
        <f t="shared" ca="1" si="50"/>
        <v>0</v>
      </c>
    </row>
    <row r="1637" spans="1:23" s="36" customFormat="1" ht="18.75">
      <c r="A1637" s="34"/>
      <c r="B1637" s="39"/>
      <c r="C1637" s="39"/>
      <c r="D1637" s="35"/>
      <c r="E1637" s="40"/>
      <c r="F1637" s="39"/>
      <c r="G1637" s="39"/>
      <c r="H1637" s="39"/>
      <c r="I1637" s="34"/>
      <c r="J1637" s="34"/>
      <c r="K1637" s="34"/>
      <c r="L1637" s="34"/>
      <c r="M1637" s="43" t="str">
        <f ca="1">IFERROR(OFFSET('Maximum minutes'!$C$1,T1637,MATCH(IF(G1637&lt;&gt;"",G1637,F1637),OFFSET('Maximum minutes'!$C$1,T1637-1,0,1,U1637+1),0)-1)*IF(OR(ISNUMBER(J1637),J1637="sans examen"),1,0)*IF(W1637&lt;MinDate,1,0),"")</f>
        <v/>
      </c>
      <c r="N1637" s="36">
        <f t="shared" ca="1" si="51"/>
        <v>0</v>
      </c>
      <c r="O1637" s="36" t="e">
        <f ca="1">LEFT(OFFSET(Lists!$Q$2,MATCH(E1637,Lists!$R$3:$R$19,0),0),4)</f>
        <v>#N/A</v>
      </c>
      <c r="P1637" s="36" t="e">
        <f ca="1">MATCH(O1637,Lists!$S$2:$S$640,1)</f>
        <v>#N/A</v>
      </c>
      <c r="Q1637" s="36" t="e">
        <f ca="1">MATCH(LEFT(OFFSET(Lists!$Q$2,MATCH(E1637,Lists!$R$3:$R$19,0)+1,0),4),Lists!$S$3:$S$640,1)</f>
        <v>#N/A</v>
      </c>
      <c r="R1637" s="36" t="e">
        <f ca="1">LEFT(OFFSET(Lists!$S$2,P1637-1+MATCH(F1637,OFFSET(Lists!$T$3,P1637-1,0,Q1637-P1637+1),0),0),6)</f>
        <v>#N/A</v>
      </c>
      <c r="S1637" s="36" t="e">
        <f ca="1">VLOOKUP(R1637,Lists!B:D,3,FALSE)</f>
        <v>#N/A</v>
      </c>
      <c r="T1637" s="36" t="str">
        <f>IF(F1637&lt;&gt;"",MATCH(R1637,'Maximum minutes'!B:B,0),"")</f>
        <v/>
      </c>
      <c r="U1637" s="36">
        <f ca="1">IF(F1637&lt;&gt;"",COUNTA(OFFSET('Maximum minutes'!$C$1,'Annexe A1 Cours'!T1637,0,1,50)),0)</f>
        <v>0</v>
      </c>
      <c r="V1637" s="37">
        <f ca="1">IFERROR(OFFSET('Maximum minutes'!$C$1,T1637+1,-1+MATCH(G1637,OFFSET('Maximum minutes'!$C$1,T1637-1,0,1,50),0)),0)</f>
        <v>0</v>
      </c>
      <c r="W1637" s="38">
        <f t="shared" ca="1" si="50"/>
        <v>0</v>
      </c>
    </row>
    <row r="1638" spans="1:23" s="36" customFormat="1" ht="18.75">
      <c r="A1638" s="34"/>
      <c r="B1638" s="39"/>
      <c r="C1638" s="39"/>
      <c r="D1638" s="35"/>
      <c r="E1638" s="40"/>
      <c r="F1638" s="39"/>
      <c r="G1638" s="39"/>
      <c r="H1638" s="39"/>
      <c r="I1638" s="34"/>
      <c r="J1638" s="34"/>
      <c r="K1638" s="34"/>
      <c r="L1638" s="34"/>
      <c r="M1638" s="43" t="str">
        <f ca="1">IFERROR(OFFSET('Maximum minutes'!$C$1,T1638,MATCH(IF(G1638&lt;&gt;"",G1638,F1638),OFFSET('Maximum minutes'!$C$1,T1638-1,0,1,U1638+1),0)-1)*IF(OR(ISNUMBER(J1638),J1638="sans examen"),1,0)*IF(W1638&lt;MinDate,1,0),"")</f>
        <v/>
      </c>
      <c r="N1638" s="36">
        <f t="shared" ca="1" si="51"/>
        <v>0</v>
      </c>
      <c r="O1638" s="36" t="e">
        <f ca="1">LEFT(OFFSET(Lists!$Q$2,MATCH(E1638,Lists!$R$3:$R$19,0),0),4)</f>
        <v>#N/A</v>
      </c>
      <c r="P1638" s="36" t="e">
        <f ca="1">MATCH(O1638,Lists!$S$2:$S$640,1)</f>
        <v>#N/A</v>
      </c>
      <c r="Q1638" s="36" t="e">
        <f ca="1">MATCH(LEFT(OFFSET(Lists!$Q$2,MATCH(E1638,Lists!$R$3:$R$19,0)+1,0),4),Lists!$S$3:$S$640,1)</f>
        <v>#N/A</v>
      </c>
      <c r="R1638" s="36" t="e">
        <f ca="1">LEFT(OFFSET(Lists!$S$2,P1638-1+MATCH(F1638,OFFSET(Lists!$T$3,P1638-1,0,Q1638-P1638+1),0),0),6)</f>
        <v>#N/A</v>
      </c>
      <c r="S1638" s="36" t="e">
        <f ca="1">VLOOKUP(R1638,Lists!B:D,3,FALSE)</f>
        <v>#N/A</v>
      </c>
      <c r="T1638" s="36" t="str">
        <f>IF(F1638&lt;&gt;"",MATCH(R1638,'Maximum minutes'!B:B,0),"")</f>
        <v/>
      </c>
      <c r="U1638" s="36">
        <f ca="1">IF(F1638&lt;&gt;"",COUNTA(OFFSET('Maximum minutes'!$C$1,'Annexe A1 Cours'!T1638,0,1,50)),0)</f>
        <v>0</v>
      </c>
      <c r="V1638" s="37">
        <f ca="1">IFERROR(OFFSET('Maximum minutes'!$C$1,T1638+1,-1+MATCH(G1638,OFFSET('Maximum minutes'!$C$1,T1638-1,0,1,50),0)),0)</f>
        <v>0</v>
      </c>
      <c r="W1638" s="38">
        <f t="shared" ca="1" si="50"/>
        <v>0</v>
      </c>
    </row>
    <row r="1639" spans="1:23" s="36" customFormat="1" ht="18.75">
      <c r="A1639" s="34"/>
      <c r="B1639" s="39"/>
      <c r="C1639" s="39"/>
      <c r="D1639" s="35"/>
      <c r="E1639" s="40"/>
      <c r="F1639" s="39"/>
      <c r="G1639" s="39"/>
      <c r="H1639" s="39"/>
      <c r="I1639" s="34"/>
      <c r="J1639" s="34"/>
      <c r="K1639" s="34"/>
      <c r="L1639" s="34"/>
      <c r="M1639" s="43" t="str">
        <f ca="1">IFERROR(OFFSET('Maximum minutes'!$C$1,T1639,MATCH(IF(G1639&lt;&gt;"",G1639,F1639),OFFSET('Maximum minutes'!$C$1,T1639-1,0,1,U1639+1),0)-1)*IF(OR(ISNUMBER(J1639),J1639="sans examen"),1,0)*IF(W1639&lt;MinDate,1,0),"")</f>
        <v/>
      </c>
      <c r="N1639" s="36">
        <f t="shared" ca="1" si="51"/>
        <v>0</v>
      </c>
      <c r="O1639" s="36" t="e">
        <f ca="1">LEFT(OFFSET(Lists!$Q$2,MATCH(E1639,Lists!$R$3:$R$19,0),0),4)</f>
        <v>#N/A</v>
      </c>
      <c r="P1639" s="36" t="e">
        <f ca="1">MATCH(O1639,Lists!$S$2:$S$640,1)</f>
        <v>#N/A</v>
      </c>
      <c r="Q1639" s="36" t="e">
        <f ca="1">MATCH(LEFT(OFFSET(Lists!$Q$2,MATCH(E1639,Lists!$R$3:$R$19,0)+1,0),4),Lists!$S$3:$S$640,1)</f>
        <v>#N/A</v>
      </c>
      <c r="R1639" s="36" t="e">
        <f ca="1">LEFT(OFFSET(Lists!$S$2,P1639-1+MATCH(F1639,OFFSET(Lists!$T$3,P1639-1,0,Q1639-P1639+1),0),0),6)</f>
        <v>#N/A</v>
      </c>
      <c r="S1639" s="36" t="e">
        <f ca="1">VLOOKUP(R1639,Lists!B:D,3,FALSE)</f>
        <v>#N/A</v>
      </c>
      <c r="T1639" s="36" t="str">
        <f>IF(F1639&lt;&gt;"",MATCH(R1639,'Maximum minutes'!B:B,0),"")</f>
        <v/>
      </c>
      <c r="U1639" s="36">
        <f ca="1">IF(F1639&lt;&gt;"",COUNTA(OFFSET('Maximum minutes'!$C$1,'Annexe A1 Cours'!T1639,0,1,50)),0)</f>
        <v>0</v>
      </c>
      <c r="V1639" s="37">
        <f ca="1">IFERROR(OFFSET('Maximum minutes'!$C$1,T1639+1,-1+MATCH(G1639,OFFSET('Maximum minutes'!$C$1,T1639-1,0,1,50),0)),0)</f>
        <v>0</v>
      </c>
      <c r="W1639" s="38">
        <f t="shared" ca="1" si="50"/>
        <v>0</v>
      </c>
    </row>
    <row r="1640" spans="1:23" s="36" customFormat="1" ht="18.75">
      <c r="A1640" s="34"/>
      <c r="B1640" s="39"/>
      <c r="C1640" s="39"/>
      <c r="D1640" s="35"/>
      <c r="E1640" s="40"/>
      <c r="F1640" s="39"/>
      <c r="G1640" s="39"/>
      <c r="H1640" s="39"/>
      <c r="I1640" s="34"/>
      <c r="J1640" s="34"/>
      <c r="K1640" s="34"/>
      <c r="L1640" s="34"/>
      <c r="M1640" s="43" t="str">
        <f ca="1">IFERROR(OFFSET('Maximum minutes'!$C$1,T1640,MATCH(IF(G1640&lt;&gt;"",G1640,F1640),OFFSET('Maximum minutes'!$C$1,T1640-1,0,1,U1640+1),0)-1)*IF(OR(ISNUMBER(J1640),J1640="sans examen"),1,0)*IF(W1640&lt;MinDate,1,0),"")</f>
        <v/>
      </c>
      <c r="N1640" s="36">
        <f t="shared" ca="1" si="51"/>
        <v>0</v>
      </c>
      <c r="O1640" s="36" t="e">
        <f ca="1">LEFT(OFFSET(Lists!$Q$2,MATCH(E1640,Lists!$R$3:$R$19,0),0),4)</f>
        <v>#N/A</v>
      </c>
      <c r="P1640" s="36" t="e">
        <f ca="1">MATCH(O1640,Lists!$S$2:$S$640,1)</f>
        <v>#N/A</v>
      </c>
      <c r="Q1640" s="36" t="e">
        <f ca="1">MATCH(LEFT(OFFSET(Lists!$Q$2,MATCH(E1640,Lists!$R$3:$R$19,0)+1,0),4),Lists!$S$3:$S$640,1)</f>
        <v>#N/A</v>
      </c>
      <c r="R1640" s="36" t="e">
        <f ca="1">LEFT(OFFSET(Lists!$S$2,P1640-1+MATCH(F1640,OFFSET(Lists!$T$3,P1640-1,0,Q1640-P1640+1),0),0),6)</f>
        <v>#N/A</v>
      </c>
      <c r="S1640" s="36" t="e">
        <f ca="1">VLOOKUP(R1640,Lists!B:D,3,FALSE)</f>
        <v>#N/A</v>
      </c>
      <c r="T1640" s="36" t="str">
        <f>IF(F1640&lt;&gt;"",MATCH(R1640,'Maximum minutes'!B:B,0),"")</f>
        <v/>
      </c>
      <c r="U1640" s="36">
        <f ca="1">IF(F1640&lt;&gt;"",COUNTA(OFFSET('Maximum minutes'!$C$1,'Annexe A1 Cours'!T1640,0,1,50)),0)</f>
        <v>0</v>
      </c>
      <c r="V1640" s="37">
        <f ca="1">IFERROR(OFFSET('Maximum minutes'!$C$1,T1640+1,-1+MATCH(G1640,OFFSET('Maximum minutes'!$C$1,T1640-1,0,1,50),0)),0)</f>
        <v>0</v>
      </c>
      <c r="W1640" s="38">
        <f t="shared" ca="1" si="50"/>
        <v>0</v>
      </c>
    </row>
    <row r="1641" spans="1:23" s="36" customFormat="1" ht="18.75">
      <c r="A1641" s="34"/>
      <c r="B1641" s="39"/>
      <c r="C1641" s="39"/>
      <c r="D1641" s="35"/>
      <c r="E1641" s="40"/>
      <c r="F1641" s="39"/>
      <c r="G1641" s="39"/>
      <c r="H1641" s="39"/>
      <c r="I1641" s="34"/>
      <c r="J1641" s="34"/>
      <c r="K1641" s="34"/>
      <c r="L1641" s="34"/>
      <c r="M1641" s="43" t="str">
        <f ca="1">IFERROR(OFFSET('Maximum minutes'!$C$1,T1641,MATCH(IF(G1641&lt;&gt;"",G1641,F1641),OFFSET('Maximum minutes'!$C$1,T1641-1,0,1,U1641+1),0)-1)*IF(OR(ISNUMBER(J1641),J1641="sans examen"),1,0)*IF(W1641&lt;MinDate,1,0),"")</f>
        <v/>
      </c>
      <c r="N1641" s="36">
        <f t="shared" ca="1" si="51"/>
        <v>0</v>
      </c>
      <c r="O1641" s="36" t="e">
        <f ca="1">LEFT(OFFSET(Lists!$Q$2,MATCH(E1641,Lists!$R$3:$R$19,0),0),4)</f>
        <v>#N/A</v>
      </c>
      <c r="P1641" s="36" t="e">
        <f ca="1">MATCH(O1641,Lists!$S$2:$S$640,1)</f>
        <v>#N/A</v>
      </c>
      <c r="Q1641" s="36" t="e">
        <f ca="1">MATCH(LEFT(OFFSET(Lists!$Q$2,MATCH(E1641,Lists!$R$3:$R$19,0)+1,0),4),Lists!$S$3:$S$640,1)</f>
        <v>#N/A</v>
      </c>
      <c r="R1641" s="36" t="e">
        <f ca="1">LEFT(OFFSET(Lists!$S$2,P1641-1+MATCH(F1641,OFFSET(Lists!$T$3,P1641-1,0,Q1641-P1641+1),0),0),6)</f>
        <v>#N/A</v>
      </c>
      <c r="S1641" s="36" t="e">
        <f ca="1">VLOOKUP(R1641,Lists!B:D,3,FALSE)</f>
        <v>#N/A</v>
      </c>
      <c r="T1641" s="36" t="str">
        <f>IF(F1641&lt;&gt;"",MATCH(R1641,'Maximum minutes'!B:B,0),"")</f>
        <v/>
      </c>
      <c r="U1641" s="36">
        <f ca="1">IF(F1641&lt;&gt;"",COUNTA(OFFSET('Maximum minutes'!$C$1,'Annexe A1 Cours'!T1641,0,1,50)),0)</f>
        <v>0</v>
      </c>
      <c r="V1641" s="37">
        <f ca="1">IFERROR(OFFSET('Maximum minutes'!$C$1,T1641+1,-1+MATCH(G1641,OFFSET('Maximum minutes'!$C$1,T1641-1,0,1,50),0)),0)</f>
        <v>0</v>
      </c>
      <c r="W1641" s="38">
        <f t="shared" ca="1" si="50"/>
        <v>0</v>
      </c>
    </row>
    <row r="1642" spans="1:23" s="36" customFormat="1" ht="18.75">
      <c r="A1642" s="34"/>
      <c r="B1642" s="39"/>
      <c r="C1642" s="39"/>
      <c r="D1642" s="35"/>
      <c r="E1642" s="40"/>
      <c r="F1642" s="39"/>
      <c r="G1642" s="39"/>
      <c r="H1642" s="39"/>
      <c r="I1642" s="34"/>
      <c r="J1642" s="34"/>
      <c r="K1642" s="34"/>
      <c r="L1642" s="34"/>
      <c r="M1642" s="43" t="str">
        <f ca="1">IFERROR(OFFSET('Maximum minutes'!$C$1,T1642,MATCH(IF(G1642&lt;&gt;"",G1642,F1642),OFFSET('Maximum minutes'!$C$1,T1642-1,0,1,U1642+1),0)-1)*IF(OR(ISNUMBER(J1642),J1642="sans examen"),1,0)*IF(W1642&lt;MinDate,1,0),"")</f>
        <v/>
      </c>
      <c r="N1642" s="36">
        <f t="shared" ca="1" si="51"/>
        <v>0</v>
      </c>
      <c r="O1642" s="36" t="e">
        <f ca="1">LEFT(OFFSET(Lists!$Q$2,MATCH(E1642,Lists!$R$3:$R$19,0),0),4)</f>
        <v>#N/A</v>
      </c>
      <c r="P1642" s="36" t="e">
        <f ca="1">MATCH(O1642,Lists!$S$2:$S$640,1)</f>
        <v>#N/A</v>
      </c>
      <c r="Q1642" s="36" t="e">
        <f ca="1">MATCH(LEFT(OFFSET(Lists!$Q$2,MATCH(E1642,Lists!$R$3:$R$19,0)+1,0),4),Lists!$S$3:$S$640,1)</f>
        <v>#N/A</v>
      </c>
      <c r="R1642" s="36" t="e">
        <f ca="1">LEFT(OFFSET(Lists!$S$2,P1642-1+MATCH(F1642,OFFSET(Lists!$T$3,P1642-1,0,Q1642-P1642+1),0),0),6)</f>
        <v>#N/A</v>
      </c>
      <c r="S1642" s="36" t="e">
        <f ca="1">VLOOKUP(R1642,Lists!B:D,3,FALSE)</f>
        <v>#N/A</v>
      </c>
      <c r="T1642" s="36" t="str">
        <f>IF(F1642&lt;&gt;"",MATCH(R1642,'Maximum minutes'!B:B,0),"")</f>
        <v/>
      </c>
      <c r="U1642" s="36">
        <f ca="1">IF(F1642&lt;&gt;"",COUNTA(OFFSET('Maximum minutes'!$C$1,'Annexe A1 Cours'!T1642,0,1,50)),0)</f>
        <v>0</v>
      </c>
      <c r="V1642" s="37">
        <f ca="1">IFERROR(OFFSET('Maximum minutes'!$C$1,T1642+1,-1+MATCH(G1642,OFFSET('Maximum minutes'!$C$1,T1642-1,0,1,50),0)),0)</f>
        <v>0</v>
      </c>
      <c r="W1642" s="38">
        <f t="shared" ca="1" si="50"/>
        <v>0</v>
      </c>
    </row>
    <row r="1643" spans="1:23" s="36" customFormat="1" ht="18.75">
      <c r="A1643" s="34"/>
      <c r="B1643" s="39"/>
      <c r="C1643" s="39"/>
      <c r="D1643" s="35"/>
      <c r="E1643" s="40"/>
      <c r="F1643" s="39"/>
      <c r="G1643" s="39"/>
      <c r="H1643" s="39"/>
      <c r="I1643" s="34"/>
      <c r="J1643" s="34"/>
      <c r="K1643" s="34"/>
      <c r="L1643" s="34"/>
      <c r="M1643" s="43" t="str">
        <f ca="1">IFERROR(OFFSET('Maximum minutes'!$C$1,T1643,MATCH(IF(G1643&lt;&gt;"",G1643,F1643),OFFSET('Maximum minutes'!$C$1,T1643-1,0,1,U1643+1),0)-1)*IF(OR(ISNUMBER(J1643),J1643="sans examen"),1,0)*IF(W1643&lt;MinDate,1,0),"")</f>
        <v/>
      </c>
      <c r="N1643" s="36">
        <f t="shared" ca="1" si="51"/>
        <v>0</v>
      </c>
      <c r="O1643" s="36" t="e">
        <f ca="1">LEFT(OFFSET(Lists!$Q$2,MATCH(E1643,Lists!$R$3:$R$19,0),0),4)</f>
        <v>#N/A</v>
      </c>
      <c r="P1643" s="36" t="e">
        <f ca="1">MATCH(O1643,Lists!$S$2:$S$640,1)</f>
        <v>#N/A</v>
      </c>
      <c r="Q1643" s="36" t="e">
        <f ca="1">MATCH(LEFT(OFFSET(Lists!$Q$2,MATCH(E1643,Lists!$R$3:$R$19,0)+1,0),4),Lists!$S$3:$S$640,1)</f>
        <v>#N/A</v>
      </c>
      <c r="R1643" s="36" t="e">
        <f ca="1">LEFT(OFFSET(Lists!$S$2,P1643-1+MATCH(F1643,OFFSET(Lists!$T$3,P1643-1,0,Q1643-P1643+1),0),0),6)</f>
        <v>#N/A</v>
      </c>
      <c r="S1643" s="36" t="e">
        <f ca="1">VLOOKUP(R1643,Lists!B:D,3,FALSE)</f>
        <v>#N/A</v>
      </c>
      <c r="T1643" s="36" t="str">
        <f>IF(F1643&lt;&gt;"",MATCH(R1643,'Maximum minutes'!B:B,0),"")</f>
        <v/>
      </c>
      <c r="U1643" s="36">
        <f ca="1">IF(F1643&lt;&gt;"",COUNTA(OFFSET('Maximum minutes'!$C$1,'Annexe A1 Cours'!T1643,0,1,50)),0)</f>
        <v>0</v>
      </c>
      <c r="V1643" s="37">
        <f ca="1">IFERROR(OFFSET('Maximum minutes'!$C$1,T1643+1,-1+MATCH(G1643,OFFSET('Maximum minutes'!$C$1,T1643-1,0,1,50),0)),0)</f>
        <v>0</v>
      </c>
      <c r="W1643" s="38">
        <f t="shared" ca="1" si="50"/>
        <v>0</v>
      </c>
    </row>
    <row r="1644" spans="1:23" s="36" customFormat="1" ht="18.75">
      <c r="A1644" s="34"/>
      <c r="B1644" s="39"/>
      <c r="C1644" s="39"/>
      <c r="D1644" s="35"/>
      <c r="E1644" s="40"/>
      <c r="F1644" s="39"/>
      <c r="G1644" s="39"/>
      <c r="H1644" s="39"/>
      <c r="I1644" s="34"/>
      <c r="J1644" s="34"/>
      <c r="K1644" s="34"/>
      <c r="L1644" s="34"/>
      <c r="M1644" s="43" t="str">
        <f ca="1">IFERROR(OFFSET('Maximum minutes'!$C$1,T1644,MATCH(IF(G1644&lt;&gt;"",G1644,F1644),OFFSET('Maximum minutes'!$C$1,T1644-1,0,1,U1644+1),0)-1)*IF(OR(ISNUMBER(J1644),J1644="sans examen"),1,0)*IF(W1644&lt;MinDate,1,0),"")</f>
        <v/>
      </c>
      <c r="N1644" s="36">
        <f t="shared" ca="1" si="51"/>
        <v>0</v>
      </c>
      <c r="O1644" s="36" t="e">
        <f ca="1">LEFT(OFFSET(Lists!$Q$2,MATCH(E1644,Lists!$R$3:$R$19,0),0),4)</f>
        <v>#N/A</v>
      </c>
      <c r="P1644" s="36" t="e">
        <f ca="1">MATCH(O1644,Lists!$S$2:$S$640,1)</f>
        <v>#N/A</v>
      </c>
      <c r="Q1644" s="36" t="e">
        <f ca="1">MATCH(LEFT(OFFSET(Lists!$Q$2,MATCH(E1644,Lists!$R$3:$R$19,0)+1,0),4),Lists!$S$3:$S$640,1)</f>
        <v>#N/A</v>
      </c>
      <c r="R1644" s="36" t="e">
        <f ca="1">LEFT(OFFSET(Lists!$S$2,P1644-1+MATCH(F1644,OFFSET(Lists!$T$3,P1644-1,0,Q1644-P1644+1),0),0),6)</f>
        <v>#N/A</v>
      </c>
      <c r="S1644" s="36" t="e">
        <f ca="1">VLOOKUP(R1644,Lists!B:D,3,FALSE)</f>
        <v>#N/A</v>
      </c>
      <c r="T1644" s="36" t="str">
        <f>IF(F1644&lt;&gt;"",MATCH(R1644,'Maximum minutes'!B:B,0),"")</f>
        <v/>
      </c>
      <c r="U1644" s="36">
        <f ca="1">IF(F1644&lt;&gt;"",COUNTA(OFFSET('Maximum minutes'!$C$1,'Annexe A1 Cours'!T1644,0,1,50)),0)</f>
        <v>0</v>
      </c>
      <c r="V1644" s="37">
        <f ca="1">IFERROR(OFFSET('Maximum minutes'!$C$1,T1644+1,-1+MATCH(G1644,OFFSET('Maximum minutes'!$C$1,T1644-1,0,1,50),0)),0)</f>
        <v>0</v>
      </c>
      <c r="W1644" s="38">
        <f t="shared" ca="1" si="50"/>
        <v>0</v>
      </c>
    </row>
    <row r="1645" spans="1:23" s="36" customFormat="1" ht="18.75">
      <c r="A1645" s="34"/>
      <c r="B1645" s="39"/>
      <c r="C1645" s="39"/>
      <c r="D1645" s="35"/>
      <c r="E1645" s="40"/>
      <c r="F1645" s="39"/>
      <c r="G1645" s="39"/>
      <c r="H1645" s="39"/>
      <c r="I1645" s="34"/>
      <c r="J1645" s="34"/>
      <c r="K1645" s="34"/>
      <c r="L1645" s="34"/>
      <c r="M1645" s="43" t="str">
        <f ca="1">IFERROR(OFFSET('Maximum minutes'!$C$1,T1645,MATCH(IF(G1645&lt;&gt;"",G1645,F1645),OFFSET('Maximum minutes'!$C$1,T1645-1,0,1,U1645+1),0)-1)*IF(OR(ISNUMBER(J1645),J1645="sans examen"),1,0)*IF(W1645&lt;MinDate,1,0),"")</f>
        <v/>
      </c>
      <c r="N1645" s="36">
        <f t="shared" ca="1" si="51"/>
        <v>0</v>
      </c>
      <c r="O1645" s="36" t="e">
        <f ca="1">LEFT(OFFSET(Lists!$Q$2,MATCH(E1645,Lists!$R$3:$R$19,0),0),4)</f>
        <v>#N/A</v>
      </c>
      <c r="P1645" s="36" t="e">
        <f ca="1">MATCH(O1645,Lists!$S$2:$S$640,1)</f>
        <v>#N/A</v>
      </c>
      <c r="Q1645" s="36" t="e">
        <f ca="1">MATCH(LEFT(OFFSET(Lists!$Q$2,MATCH(E1645,Lists!$R$3:$R$19,0)+1,0),4),Lists!$S$3:$S$640,1)</f>
        <v>#N/A</v>
      </c>
      <c r="R1645" s="36" t="e">
        <f ca="1">LEFT(OFFSET(Lists!$S$2,P1645-1+MATCH(F1645,OFFSET(Lists!$T$3,P1645-1,0,Q1645-P1645+1),0),0),6)</f>
        <v>#N/A</v>
      </c>
      <c r="S1645" s="36" t="e">
        <f ca="1">VLOOKUP(R1645,Lists!B:D,3,FALSE)</f>
        <v>#N/A</v>
      </c>
      <c r="T1645" s="36" t="str">
        <f>IF(F1645&lt;&gt;"",MATCH(R1645,'Maximum minutes'!B:B,0),"")</f>
        <v/>
      </c>
      <c r="U1645" s="36">
        <f ca="1">IF(F1645&lt;&gt;"",COUNTA(OFFSET('Maximum minutes'!$C$1,'Annexe A1 Cours'!T1645,0,1,50)),0)</f>
        <v>0</v>
      </c>
      <c r="V1645" s="37">
        <f ca="1">IFERROR(OFFSET('Maximum minutes'!$C$1,T1645+1,-1+MATCH(G1645,OFFSET('Maximum minutes'!$C$1,T1645-1,0,1,50),0)),0)</f>
        <v>0</v>
      </c>
      <c r="W1645" s="38">
        <f t="shared" ca="1" si="50"/>
        <v>0</v>
      </c>
    </row>
    <row r="1646" spans="1:23" s="36" customFormat="1" ht="18.75">
      <c r="A1646" s="34"/>
      <c r="B1646" s="39"/>
      <c r="C1646" s="39"/>
      <c r="D1646" s="35"/>
      <c r="E1646" s="40"/>
      <c r="F1646" s="39"/>
      <c r="G1646" s="39"/>
      <c r="H1646" s="39"/>
      <c r="I1646" s="34"/>
      <c r="J1646" s="34"/>
      <c r="K1646" s="34"/>
      <c r="L1646" s="34"/>
      <c r="M1646" s="43" t="str">
        <f ca="1">IFERROR(OFFSET('Maximum minutes'!$C$1,T1646,MATCH(IF(G1646&lt;&gt;"",G1646,F1646),OFFSET('Maximum minutes'!$C$1,T1646-1,0,1,U1646+1),0)-1)*IF(OR(ISNUMBER(J1646),J1646="sans examen"),1,0)*IF(W1646&lt;MinDate,1,0),"")</f>
        <v/>
      </c>
      <c r="N1646" s="36">
        <f t="shared" ca="1" si="51"/>
        <v>0</v>
      </c>
      <c r="O1646" s="36" t="e">
        <f ca="1">LEFT(OFFSET(Lists!$Q$2,MATCH(E1646,Lists!$R$3:$R$19,0),0),4)</f>
        <v>#N/A</v>
      </c>
      <c r="P1646" s="36" t="e">
        <f ca="1">MATCH(O1646,Lists!$S$2:$S$640,1)</f>
        <v>#N/A</v>
      </c>
      <c r="Q1646" s="36" t="e">
        <f ca="1">MATCH(LEFT(OFFSET(Lists!$Q$2,MATCH(E1646,Lists!$R$3:$R$19,0)+1,0),4),Lists!$S$3:$S$640,1)</f>
        <v>#N/A</v>
      </c>
      <c r="R1646" s="36" t="e">
        <f ca="1">LEFT(OFFSET(Lists!$S$2,P1646-1+MATCH(F1646,OFFSET(Lists!$T$3,P1646-1,0,Q1646-P1646+1),0),0),6)</f>
        <v>#N/A</v>
      </c>
      <c r="S1646" s="36" t="e">
        <f ca="1">VLOOKUP(R1646,Lists!B:D,3,FALSE)</f>
        <v>#N/A</v>
      </c>
      <c r="T1646" s="36" t="str">
        <f>IF(F1646&lt;&gt;"",MATCH(R1646,'Maximum minutes'!B:B,0),"")</f>
        <v/>
      </c>
      <c r="U1646" s="36">
        <f ca="1">IF(F1646&lt;&gt;"",COUNTA(OFFSET('Maximum minutes'!$C$1,'Annexe A1 Cours'!T1646,0,1,50)),0)</f>
        <v>0</v>
      </c>
      <c r="V1646" s="37">
        <f ca="1">IFERROR(OFFSET('Maximum minutes'!$C$1,T1646+1,-1+MATCH(G1646,OFFSET('Maximum minutes'!$C$1,T1646-1,0,1,50),0)),0)</f>
        <v>0</v>
      </c>
      <c r="W1646" s="38">
        <f t="shared" ca="1" si="50"/>
        <v>0</v>
      </c>
    </row>
    <row r="1647" spans="1:23" s="36" customFormat="1" ht="18.75">
      <c r="A1647" s="34"/>
      <c r="B1647" s="39"/>
      <c r="C1647" s="39"/>
      <c r="D1647" s="35"/>
      <c r="E1647" s="40"/>
      <c r="F1647" s="39"/>
      <c r="G1647" s="39"/>
      <c r="H1647" s="39"/>
      <c r="I1647" s="34"/>
      <c r="J1647" s="34"/>
      <c r="K1647" s="34"/>
      <c r="L1647" s="34"/>
      <c r="M1647" s="43" t="str">
        <f ca="1">IFERROR(OFFSET('Maximum minutes'!$C$1,T1647,MATCH(IF(G1647&lt;&gt;"",G1647,F1647),OFFSET('Maximum minutes'!$C$1,T1647-1,0,1,U1647+1),0)-1)*IF(OR(ISNUMBER(J1647),J1647="sans examen"),1,0)*IF(W1647&lt;MinDate,1,0),"")</f>
        <v/>
      </c>
      <c r="N1647" s="36">
        <f t="shared" ca="1" si="51"/>
        <v>0</v>
      </c>
      <c r="O1647" s="36" t="e">
        <f ca="1">LEFT(OFFSET(Lists!$Q$2,MATCH(E1647,Lists!$R$3:$R$19,0),0),4)</f>
        <v>#N/A</v>
      </c>
      <c r="P1647" s="36" t="e">
        <f ca="1">MATCH(O1647,Lists!$S$2:$S$640,1)</f>
        <v>#N/A</v>
      </c>
      <c r="Q1647" s="36" t="e">
        <f ca="1">MATCH(LEFT(OFFSET(Lists!$Q$2,MATCH(E1647,Lists!$R$3:$R$19,0)+1,0),4),Lists!$S$3:$S$640,1)</f>
        <v>#N/A</v>
      </c>
      <c r="R1647" s="36" t="e">
        <f ca="1">LEFT(OFFSET(Lists!$S$2,P1647-1+MATCH(F1647,OFFSET(Lists!$T$3,P1647-1,0,Q1647-P1647+1),0),0),6)</f>
        <v>#N/A</v>
      </c>
      <c r="S1647" s="36" t="e">
        <f ca="1">VLOOKUP(R1647,Lists!B:D,3,FALSE)</f>
        <v>#N/A</v>
      </c>
      <c r="T1647" s="36" t="str">
        <f>IF(F1647&lt;&gt;"",MATCH(R1647,'Maximum minutes'!B:B,0),"")</f>
        <v/>
      </c>
      <c r="U1647" s="36">
        <f ca="1">IF(F1647&lt;&gt;"",COUNTA(OFFSET('Maximum minutes'!$C$1,'Annexe A1 Cours'!T1647,0,1,50)),0)</f>
        <v>0</v>
      </c>
      <c r="V1647" s="37">
        <f ca="1">IFERROR(OFFSET('Maximum minutes'!$C$1,T1647+1,-1+MATCH(G1647,OFFSET('Maximum minutes'!$C$1,T1647-1,0,1,50),0)),0)</f>
        <v>0</v>
      </c>
      <c r="W1647" s="38">
        <f t="shared" ca="1" si="50"/>
        <v>0</v>
      </c>
    </row>
    <row r="1648" spans="1:23" s="36" customFormat="1" ht="18.75">
      <c r="A1648" s="34"/>
      <c r="B1648" s="39"/>
      <c r="C1648" s="39"/>
      <c r="D1648" s="35"/>
      <c r="E1648" s="40"/>
      <c r="F1648" s="39"/>
      <c r="G1648" s="39"/>
      <c r="H1648" s="39"/>
      <c r="I1648" s="34"/>
      <c r="J1648" s="34"/>
      <c r="K1648" s="34"/>
      <c r="L1648" s="34"/>
      <c r="M1648" s="43" t="str">
        <f ca="1">IFERROR(OFFSET('Maximum minutes'!$C$1,T1648,MATCH(IF(G1648&lt;&gt;"",G1648,F1648),OFFSET('Maximum minutes'!$C$1,T1648-1,0,1,U1648+1),0)-1)*IF(OR(ISNUMBER(J1648),J1648="sans examen"),1,0)*IF(W1648&lt;MinDate,1,0),"")</f>
        <v/>
      </c>
      <c r="N1648" s="36">
        <f t="shared" ca="1" si="51"/>
        <v>0</v>
      </c>
      <c r="O1648" s="36" t="e">
        <f ca="1">LEFT(OFFSET(Lists!$Q$2,MATCH(E1648,Lists!$R$3:$R$19,0),0),4)</f>
        <v>#N/A</v>
      </c>
      <c r="P1648" s="36" t="e">
        <f ca="1">MATCH(O1648,Lists!$S$2:$S$640,1)</f>
        <v>#N/A</v>
      </c>
      <c r="Q1648" s="36" t="e">
        <f ca="1">MATCH(LEFT(OFFSET(Lists!$Q$2,MATCH(E1648,Lists!$R$3:$R$19,0)+1,0),4),Lists!$S$3:$S$640,1)</f>
        <v>#N/A</v>
      </c>
      <c r="R1648" s="36" t="e">
        <f ca="1">LEFT(OFFSET(Lists!$S$2,P1648-1+MATCH(F1648,OFFSET(Lists!$T$3,P1648-1,0,Q1648-P1648+1),0),0),6)</f>
        <v>#N/A</v>
      </c>
      <c r="S1648" s="36" t="e">
        <f ca="1">VLOOKUP(R1648,Lists!B:D,3,FALSE)</f>
        <v>#N/A</v>
      </c>
      <c r="T1648" s="36" t="str">
        <f>IF(F1648&lt;&gt;"",MATCH(R1648,'Maximum minutes'!B:B,0),"")</f>
        <v/>
      </c>
      <c r="U1648" s="36">
        <f ca="1">IF(F1648&lt;&gt;"",COUNTA(OFFSET('Maximum minutes'!$C$1,'Annexe A1 Cours'!T1648,0,1,50)),0)</f>
        <v>0</v>
      </c>
      <c r="V1648" s="37">
        <f ca="1">IFERROR(OFFSET('Maximum minutes'!$C$1,T1648+1,-1+MATCH(G1648,OFFSET('Maximum minutes'!$C$1,T1648-1,0,1,50),0)),0)</f>
        <v>0</v>
      </c>
      <c r="W1648" s="38">
        <f t="shared" ca="1" si="50"/>
        <v>0</v>
      </c>
    </row>
    <row r="1649" spans="1:23" s="36" customFormat="1" ht="18.75">
      <c r="A1649" s="34"/>
      <c r="B1649" s="39"/>
      <c r="C1649" s="39"/>
      <c r="D1649" s="35"/>
      <c r="E1649" s="40"/>
      <c r="F1649" s="39"/>
      <c r="G1649" s="39"/>
      <c r="H1649" s="39"/>
      <c r="I1649" s="34"/>
      <c r="J1649" s="34"/>
      <c r="K1649" s="34"/>
      <c r="L1649" s="34"/>
      <c r="M1649" s="43" t="str">
        <f ca="1">IFERROR(OFFSET('Maximum minutes'!$C$1,T1649,MATCH(IF(G1649&lt;&gt;"",G1649,F1649),OFFSET('Maximum minutes'!$C$1,T1649-1,0,1,U1649+1),0)-1)*IF(OR(ISNUMBER(J1649),J1649="sans examen"),1,0)*IF(W1649&lt;MinDate,1,0),"")</f>
        <v/>
      </c>
      <c r="N1649" s="36">
        <f t="shared" ca="1" si="51"/>
        <v>0</v>
      </c>
      <c r="O1649" s="36" t="e">
        <f ca="1">LEFT(OFFSET(Lists!$Q$2,MATCH(E1649,Lists!$R$3:$R$19,0),0),4)</f>
        <v>#N/A</v>
      </c>
      <c r="P1649" s="36" t="e">
        <f ca="1">MATCH(O1649,Lists!$S$2:$S$640,1)</f>
        <v>#N/A</v>
      </c>
      <c r="Q1649" s="36" t="e">
        <f ca="1">MATCH(LEFT(OFFSET(Lists!$Q$2,MATCH(E1649,Lists!$R$3:$R$19,0)+1,0),4),Lists!$S$3:$S$640,1)</f>
        <v>#N/A</v>
      </c>
      <c r="R1649" s="36" t="e">
        <f ca="1">LEFT(OFFSET(Lists!$S$2,P1649-1+MATCH(F1649,OFFSET(Lists!$T$3,P1649-1,0,Q1649-P1649+1),0),0),6)</f>
        <v>#N/A</v>
      </c>
      <c r="S1649" s="36" t="e">
        <f ca="1">VLOOKUP(R1649,Lists!B:D,3,FALSE)</f>
        <v>#N/A</v>
      </c>
      <c r="T1649" s="36" t="str">
        <f>IF(F1649&lt;&gt;"",MATCH(R1649,'Maximum minutes'!B:B,0),"")</f>
        <v/>
      </c>
      <c r="U1649" s="36">
        <f ca="1">IF(F1649&lt;&gt;"",COUNTA(OFFSET('Maximum minutes'!$C$1,'Annexe A1 Cours'!T1649,0,1,50)),0)</f>
        <v>0</v>
      </c>
      <c r="V1649" s="37">
        <f ca="1">IFERROR(OFFSET('Maximum minutes'!$C$1,T1649+1,-1+MATCH(G1649,OFFSET('Maximum minutes'!$C$1,T1649-1,0,1,50),0)),0)</f>
        <v>0</v>
      </c>
      <c r="W1649" s="38">
        <f t="shared" ca="1" si="50"/>
        <v>0</v>
      </c>
    </row>
    <row r="1650" spans="1:23" s="36" customFormat="1" ht="18.75">
      <c r="A1650" s="34"/>
      <c r="B1650" s="39"/>
      <c r="C1650" s="39"/>
      <c r="D1650" s="35"/>
      <c r="E1650" s="40"/>
      <c r="F1650" s="39"/>
      <c r="G1650" s="39"/>
      <c r="H1650" s="39"/>
      <c r="I1650" s="34"/>
      <c r="J1650" s="34"/>
      <c r="K1650" s="34"/>
      <c r="L1650" s="34"/>
      <c r="M1650" s="43" t="str">
        <f ca="1">IFERROR(OFFSET('Maximum minutes'!$C$1,T1650,MATCH(IF(G1650&lt;&gt;"",G1650,F1650),OFFSET('Maximum minutes'!$C$1,T1650-1,0,1,U1650+1),0)-1)*IF(OR(ISNUMBER(J1650),J1650="sans examen"),1,0)*IF(W1650&lt;MinDate,1,0),"")</f>
        <v/>
      </c>
      <c r="N1650" s="36">
        <f t="shared" ca="1" si="51"/>
        <v>0</v>
      </c>
      <c r="O1650" s="36" t="e">
        <f ca="1">LEFT(OFFSET(Lists!$Q$2,MATCH(E1650,Lists!$R$3:$R$19,0),0),4)</f>
        <v>#N/A</v>
      </c>
      <c r="P1650" s="36" t="e">
        <f ca="1">MATCH(O1650,Lists!$S$2:$S$640,1)</f>
        <v>#N/A</v>
      </c>
      <c r="Q1650" s="36" t="e">
        <f ca="1">MATCH(LEFT(OFFSET(Lists!$Q$2,MATCH(E1650,Lists!$R$3:$R$19,0)+1,0),4),Lists!$S$3:$S$640,1)</f>
        <v>#N/A</v>
      </c>
      <c r="R1650" s="36" t="e">
        <f ca="1">LEFT(OFFSET(Lists!$S$2,P1650-1+MATCH(F1650,OFFSET(Lists!$T$3,P1650-1,0,Q1650-P1650+1),0),0),6)</f>
        <v>#N/A</v>
      </c>
      <c r="S1650" s="36" t="e">
        <f ca="1">VLOOKUP(R1650,Lists!B:D,3,FALSE)</f>
        <v>#N/A</v>
      </c>
      <c r="T1650" s="36" t="str">
        <f>IF(F1650&lt;&gt;"",MATCH(R1650,'Maximum minutes'!B:B,0),"")</f>
        <v/>
      </c>
      <c r="U1650" s="36">
        <f ca="1">IF(F1650&lt;&gt;"",COUNTA(OFFSET('Maximum minutes'!$C$1,'Annexe A1 Cours'!T1650,0,1,50)),0)</f>
        <v>0</v>
      </c>
      <c r="V1650" s="37">
        <f ca="1">IFERROR(OFFSET('Maximum minutes'!$C$1,T1650+1,-1+MATCH(G1650,OFFSET('Maximum minutes'!$C$1,T1650-1,0,1,50),0)),0)</f>
        <v>0</v>
      </c>
      <c r="W1650" s="38">
        <f t="shared" ca="1" si="50"/>
        <v>0</v>
      </c>
    </row>
    <row r="1651" spans="1:23" s="36" customFormat="1" ht="18.75">
      <c r="A1651" s="34"/>
      <c r="B1651" s="39"/>
      <c r="C1651" s="39"/>
      <c r="D1651" s="35"/>
      <c r="E1651" s="40"/>
      <c r="F1651" s="39"/>
      <c r="G1651" s="39"/>
      <c r="H1651" s="39"/>
      <c r="I1651" s="34"/>
      <c r="J1651" s="34"/>
      <c r="K1651" s="34"/>
      <c r="L1651" s="34"/>
      <c r="M1651" s="43" t="str">
        <f ca="1">IFERROR(OFFSET('Maximum minutes'!$C$1,T1651,MATCH(IF(G1651&lt;&gt;"",G1651,F1651),OFFSET('Maximum minutes'!$C$1,T1651-1,0,1,U1651+1),0)-1)*IF(OR(ISNUMBER(J1651),J1651="sans examen"),1,0)*IF(W1651&lt;MinDate,1,0),"")</f>
        <v/>
      </c>
      <c r="N1651" s="36">
        <f t="shared" ca="1" si="51"/>
        <v>0</v>
      </c>
      <c r="O1651" s="36" t="e">
        <f ca="1">LEFT(OFFSET(Lists!$Q$2,MATCH(E1651,Lists!$R$3:$R$19,0),0),4)</f>
        <v>#N/A</v>
      </c>
      <c r="P1651" s="36" t="e">
        <f ca="1">MATCH(O1651,Lists!$S$2:$S$640,1)</f>
        <v>#N/A</v>
      </c>
      <c r="Q1651" s="36" t="e">
        <f ca="1">MATCH(LEFT(OFFSET(Lists!$Q$2,MATCH(E1651,Lists!$R$3:$R$19,0)+1,0),4),Lists!$S$3:$S$640,1)</f>
        <v>#N/A</v>
      </c>
      <c r="R1651" s="36" t="e">
        <f ca="1">LEFT(OFFSET(Lists!$S$2,P1651-1+MATCH(F1651,OFFSET(Lists!$T$3,P1651-1,0,Q1651-P1651+1),0),0),6)</f>
        <v>#N/A</v>
      </c>
      <c r="S1651" s="36" t="e">
        <f ca="1">VLOOKUP(R1651,Lists!B:D,3,FALSE)</f>
        <v>#N/A</v>
      </c>
      <c r="T1651" s="36" t="str">
        <f>IF(F1651&lt;&gt;"",MATCH(R1651,'Maximum minutes'!B:B,0),"")</f>
        <v/>
      </c>
      <c r="U1651" s="36">
        <f ca="1">IF(F1651&lt;&gt;"",COUNTA(OFFSET('Maximum minutes'!$C$1,'Annexe A1 Cours'!T1651,0,1,50)),0)</f>
        <v>0</v>
      </c>
      <c r="V1651" s="37">
        <f ca="1">IFERROR(OFFSET('Maximum minutes'!$C$1,T1651+1,-1+MATCH(G1651,OFFSET('Maximum minutes'!$C$1,T1651-1,0,1,50),0)),0)</f>
        <v>0</v>
      </c>
      <c r="W1651" s="38">
        <f t="shared" ca="1" si="50"/>
        <v>0</v>
      </c>
    </row>
    <row r="1652" spans="1:23" s="36" customFormat="1" ht="18.75">
      <c r="A1652" s="34"/>
      <c r="B1652" s="39"/>
      <c r="C1652" s="39"/>
      <c r="D1652" s="35"/>
      <c r="E1652" s="40"/>
      <c r="F1652" s="39"/>
      <c r="G1652" s="39"/>
      <c r="H1652" s="39"/>
      <c r="I1652" s="34"/>
      <c r="J1652" s="34"/>
      <c r="K1652" s="34"/>
      <c r="L1652" s="34"/>
      <c r="M1652" s="43" t="str">
        <f ca="1">IFERROR(OFFSET('Maximum minutes'!$C$1,T1652,MATCH(IF(G1652&lt;&gt;"",G1652,F1652),OFFSET('Maximum minutes'!$C$1,T1652-1,0,1,U1652+1),0)-1)*IF(OR(ISNUMBER(J1652),J1652="sans examen"),1,0)*IF(W1652&lt;MinDate,1,0),"")</f>
        <v/>
      </c>
      <c r="N1652" s="36">
        <f t="shared" ca="1" si="51"/>
        <v>0</v>
      </c>
      <c r="O1652" s="36" t="e">
        <f ca="1">LEFT(OFFSET(Lists!$Q$2,MATCH(E1652,Lists!$R$3:$R$19,0),0),4)</f>
        <v>#N/A</v>
      </c>
      <c r="P1652" s="36" t="e">
        <f ca="1">MATCH(O1652,Lists!$S$2:$S$640,1)</f>
        <v>#N/A</v>
      </c>
      <c r="Q1652" s="36" t="e">
        <f ca="1">MATCH(LEFT(OFFSET(Lists!$Q$2,MATCH(E1652,Lists!$R$3:$R$19,0)+1,0),4),Lists!$S$3:$S$640,1)</f>
        <v>#N/A</v>
      </c>
      <c r="R1652" s="36" t="e">
        <f ca="1">LEFT(OFFSET(Lists!$S$2,P1652-1+MATCH(F1652,OFFSET(Lists!$T$3,P1652-1,0,Q1652-P1652+1),0),0),6)</f>
        <v>#N/A</v>
      </c>
      <c r="S1652" s="36" t="e">
        <f ca="1">VLOOKUP(R1652,Lists!B:D,3,FALSE)</f>
        <v>#N/A</v>
      </c>
      <c r="T1652" s="36" t="str">
        <f>IF(F1652&lt;&gt;"",MATCH(R1652,'Maximum minutes'!B:B,0),"")</f>
        <v/>
      </c>
      <c r="U1652" s="36">
        <f ca="1">IF(F1652&lt;&gt;"",COUNTA(OFFSET('Maximum minutes'!$C$1,'Annexe A1 Cours'!T1652,0,1,50)),0)</f>
        <v>0</v>
      </c>
      <c r="V1652" s="37">
        <f ca="1">IFERROR(OFFSET('Maximum minutes'!$C$1,T1652+1,-1+MATCH(G1652,OFFSET('Maximum minutes'!$C$1,T1652-1,0,1,50),0)),0)</f>
        <v>0</v>
      </c>
      <c r="W1652" s="38">
        <f t="shared" ca="1" si="50"/>
        <v>0</v>
      </c>
    </row>
    <row r="1653" spans="1:23" s="36" customFormat="1" ht="18.75">
      <c r="A1653" s="34"/>
      <c r="B1653" s="39"/>
      <c r="C1653" s="39"/>
      <c r="D1653" s="35"/>
      <c r="E1653" s="40"/>
      <c r="F1653" s="39"/>
      <c r="G1653" s="39"/>
      <c r="H1653" s="39"/>
      <c r="I1653" s="34"/>
      <c r="J1653" s="34"/>
      <c r="K1653" s="34"/>
      <c r="L1653" s="34"/>
      <c r="M1653" s="43" t="str">
        <f ca="1">IFERROR(OFFSET('Maximum minutes'!$C$1,T1653,MATCH(IF(G1653&lt;&gt;"",G1653,F1653),OFFSET('Maximum minutes'!$C$1,T1653-1,0,1,U1653+1),0)-1)*IF(OR(ISNUMBER(J1653),J1653="sans examen"),1,0)*IF(W1653&lt;MinDate,1,0),"")</f>
        <v/>
      </c>
      <c r="N1653" s="36">
        <f t="shared" ca="1" si="51"/>
        <v>0</v>
      </c>
      <c r="O1653" s="36" t="e">
        <f ca="1">LEFT(OFFSET(Lists!$Q$2,MATCH(E1653,Lists!$R$3:$R$19,0),0),4)</f>
        <v>#N/A</v>
      </c>
      <c r="P1653" s="36" t="e">
        <f ca="1">MATCH(O1653,Lists!$S$2:$S$640,1)</f>
        <v>#N/A</v>
      </c>
      <c r="Q1653" s="36" t="e">
        <f ca="1">MATCH(LEFT(OFFSET(Lists!$Q$2,MATCH(E1653,Lists!$R$3:$R$19,0)+1,0),4),Lists!$S$3:$S$640,1)</f>
        <v>#N/A</v>
      </c>
      <c r="R1653" s="36" t="e">
        <f ca="1">LEFT(OFFSET(Lists!$S$2,P1653-1+MATCH(F1653,OFFSET(Lists!$T$3,P1653-1,0,Q1653-P1653+1),0),0),6)</f>
        <v>#N/A</v>
      </c>
      <c r="S1653" s="36" t="e">
        <f ca="1">VLOOKUP(R1653,Lists!B:D,3,FALSE)</f>
        <v>#N/A</v>
      </c>
      <c r="T1653" s="36" t="str">
        <f>IF(F1653&lt;&gt;"",MATCH(R1653,'Maximum minutes'!B:B,0),"")</f>
        <v/>
      </c>
      <c r="U1653" s="36">
        <f ca="1">IF(F1653&lt;&gt;"",COUNTA(OFFSET('Maximum minutes'!$C$1,'Annexe A1 Cours'!T1653,0,1,50)),0)</f>
        <v>0</v>
      </c>
      <c r="V1653" s="37">
        <f ca="1">IFERROR(OFFSET('Maximum minutes'!$C$1,T1653+1,-1+MATCH(G1653,OFFSET('Maximum minutes'!$C$1,T1653-1,0,1,50),0)),0)</f>
        <v>0</v>
      </c>
      <c r="W1653" s="38">
        <f t="shared" ca="1" si="50"/>
        <v>0</v>
      </c>
    </row>
    <row r="1654" spans="1:23" s="36" customFormat="1" ht="18.75">
      <c r="A1654" s="34"/>
      <c r="B1654" s="39"/>
      <c r="C1654" s="39"/>
      <c r="D1654" s="35"/>
      <c r="E1654" s="40"/>
      <c r="F1654" s="39"/>
      <c r="G1654" s="39"/>
      <c r="H1654" s="39"/>
      <c r="I1654" s="34"/>
      <c r="J1654" s="34"/>
      <c r="K1654" s="34"/>
      <c r="L1654" s="34"/>
      <c r="M1654" s="43" t="str">
        <f ca="1">IFERROR(OFFSET('Maximum minutes'!$C$1,T1654,MATCH(IF(G1654&lt;&gt;"",G1654,F1654),OFFSET('Maximum minutes'!$C$1,T1654-1,0,1,U1654+1),0)-1)*IF(OR(ISNUMBER(J1654),J1654="sans examen"),1,0)*IF(W1654&lt;MinDate,1,0),"")</f>
        <v/>
      </c>
      <c r="N1654" s="36">
        <f t="shared" ca="1" si="51"/>
        <v>0</v>
      </c>
      <c r="O1654" s="36" t="e">
        <f ca="1">LEFT(OFFSET(Lists!$Q$2,MATCH(E1654,Lists!$R$3:$R$19,0),0),4)</f>
        <v>#N/A</v>
      </c>
      <c r="P1654" s="36" t="e">
        <f ca="1">MATCH(O1654,Lists!$S$2:$S$640,1)</f>
        <v>#N/A</v>
      </c>
      <c r="Q1654" s="36" t="e">
        <f ca="1">MATCH(LEFT(OFFSET(Lists!$Q$2,MATCH(E1654,Lists!$R$3:$R$19,0)+1,0),4),Lists!$S$3:$S$640,1)</f>
        <v>#N/A</v>
      </c>
      <c r="R1654" s="36" t="e">
        <f ca="1">LEFT(OFFSET(Lists!$S$2,P1654-1+MATCH(F1654,OFFSET(Lists!$T$3,P1654-1,0,Q1654-P1654+1),0),0),6)</f>
        <v>#N/A</v>
      </c>
      <c r="S1654" s="36" t="e">
        <f ca="1">VLOOKUP(R1654,Lists!B:D,3,FALSE)</f>
        <v>#N/A</v>
      </c>
      <c r="T1654" s="36" t="str">
        <f>IF(F1654&lt;&gt;"",MATCH(R1654,'Maximum minutes'!B:B,0),"")</f>
        <v/>
      </c>
      <c r="U1654" s="36">
        <f ca="1">IF(F1654&lt;&gt;"",COUNTA(OFFSET('Maximum minutes'!$C$1,'Annexe A1 Cours'!T1654,0,1,50)),0)</f>
        <v>0</v>
      </c>
      <c r="V1654" s="37">
        <f ca="1">IFERROR(OFFSET('Maximum minutes'!$C$1,T1654+1,-1+MATCH(G1654,OFFSET('Maximum minutes'!$C$1,T1654-1,0,1,50),0)),0)</f>
        <v>0</v>
      </c>
      <c r="W1654" s="38">
        <f t="shared" ca="1" si="50"/>
        <v>0</v>
      </c>
    </row>
    <row r="1655" spans="1:23" s="36" customFormat="1" ht="18.75">
      <c r="A1655" s="34"/>
      <c r="B1655" s="39"/>
      <c r="C1655" s="39"/>
      <c r="D1655" s="35"/>
      <c r="E1655" s="40"/>
      <c r="F1655" s="39"/>
      <c r="G1655" s="39"/>
      <c r="H1655" s="39"/>
      <c r="I1655" s="34"/>
      <c r="J1655" s="34"/>
      <c r="K1655" s="34"/>
      <c r="L1655" s="34"/>
      <c r="M1655" s="43" t="str">
        <f ca="1">IFERROR(OFFSET('Maximum minutes'!$C$1,T1655,MATCH(IF(G1655&lt;&gt;"",G1655,F1655),OFFSET('Maximum minutes'!$C$1,T1655-1,0,1,U1655+1),0)-1)*IF(OR(ISNUMBER(J1655),J1655="sans examen"),1,0)*IF(W1655&lt;MinDate,1,0),"")</f>
        <v/>
      </c>
      <c r="N1655" s="36">
        <f t="shared" ca="1" si="51"/>
        <v>0</v>
      </c>
      <c r="O1655" s="36" t="e">
        <f ca="1">LEFT(OFFSET(Lists!$Q$2,MATCH(E1655,Lists!$R$3:$R$19,0),0),4)</f>
        <v>#N/A</v>
      </c>
      <c r="P1655" s="36" t="e">
        <f ca="1">MATCH(O1655,Lists!$S$2:$S$640,1)</f>
        <v>#N/A</v>
      </c>
      <c r="Q1655" s="36" t="e">
        <f ca="1">MATCH(LEFT(OFFSET(Lists!$Q$2,MATCH(E1655,Lists!$R$3:$R$19,0)+1,0),4),Lists!$S$3:$S$640,1)</f>
        <v>#N/A</v>
      </c>
      <c r="R1655" s="36" t="e">
        <f ca="1">LEFT(OFFSET(Lists!$S$2,P1655-1+MATCH(F1655,OFFSET(Lists!$T$3,P1655-1,0,Q1655-P1655+1),0),0),6)</f>
        <v>#N/A</v>
      </c>
      <c r="S1655" s="36" t="e">
        <f ca="1">VLOOKUP(R1655,Lists!B:D,3,FALSE)</f>
        <v>#N/A</v>
      </c>
      <c r="T1655" s="36" t="str">
        <f>IF(F1655&lt;&gt;"",MATCH(R1655,'Maximum minutes'!B:B,0),"")</f>
        <v/>
      </c>
      <c r="U1655" s="36">
        <f ca="1">IF(F1655&lt;&gt;"",COUNTA(OFFSET('Maximum minutes'!$C$1,'Annexe A1 Cours'!T1655,0,1,50)),0)</f>
        <v>0</v>
      </c>
      <c r="V1655" s="37">
        <f ca="1">IFERROR(OFFSET('Maximum minutes'!$C$1,T1655+1,-1+MATCH(G1655,OFFSET('Maximum minutes'!$C$1,T1655-1,0,1,50),0)),0)</f>
        <v>0</v>
      </c>
      <c r="W1655" s="38">
        <f t="shared" ca="1" si="50"/>
        <v>0</v>
      </c>
    </row>
    <row r="1656" spans="1:23" s="36" customFormat="1" ht="18.75">
      <c r="A1656" s="34"/>
      <c r="B1656" s="39"/>
      <c r="C1656" s="39"/>
      <c r="D1656" s="35"/>
      <c r="E1656" s="40"/>
      <c r="F1656" s="39"/>
      <c r="G1656" s="39"/>
      <c r="H1656" s="39"/>
      <c r="I1656" s="34"/>
      <c r="J1656" s="34"/>
      <c r="K1656" s="34"/>
      <c r="L1656" s="34"/>
      <c r="M1656" s="43" t="str">
        <f ca="1">IFERROR(OFFSET('Maximum minutes'!$C$1,T1656,MATCH(IF(G1656&lt;&gt;"",G1656,F1656),OFFSET('Maximum minutes'!$C$1,T1656-1,0,1,U1656+1),0)-1)*IF(OR(ISNUMBER(J1656),J1656="sans examen"),1,0)*IF(W1656&lt;MinDate,1,0),"")</f>
        <v/>
      </c>
      <c r="N1656" s="36">
        <f t="shared" ca="1" si="51"/>
        <v>0</v>
      </c>
      <c r="O1656" s="36" t="e">
        <f ca="1">LEFT(OFFSET(Lists!$Q$2,MATCH(E1656,Lists!$R$3:$R$19,0),0),4)</f>
        <v>#N/A</v>
      </c>
      <c r="P1656" s="36" t="e">
        <f ca="1">MATCH(O1656,Lists!$S$2:$S$640,1)</f>
        <v>#N/A</v>
      </c>
      <c r="Q1656" s="36" t="e">
        <f ca="1">MATCH(LEFT(OFFSET(Lists!$Q$2,MATCH(E1656,Lists!$R$3:$R$19,0)+1,0),4),Lists!$S$3:$S$640,1)</f>
        <v>#N/A</v>
      </c>
      <c r="R1656" s="36" t="e">
        <f ca="1">LEFT(OFFSET(Lists!$S$2,P1656-1+MATCH(F1656,OFFSET(Lists!$T$3,P1656-1,0,Q1656-P1656+1),0),0),6)</f>
        <v>#N/A</v>
      </c>
      <c r="S1656" s="36" t="e">
        <f ca="1">VLOOKUP(R1656,Lists!B:D,3,FALSE)</f>
        <v>#N/A</v>
      </c>
      <c r="T1656" s="36" t="str">
        <f>IF(F1656&lt;&gt;"",MATCH(R1656,'Maximum minutes'!B:B,0),"")</f>
        <v/>
      </c>
      <c r="U1656" s="36">
        <f ca="1">IF(F1656&lt;&gt;"",COUNTA(OFFSET('Maximum minutes'!$C$1,'Annexe A1 Cours'!T1656,0,1,50)),0)</f>
        <v>0</v>
      </c>
      <c r="V1656" s="37">
        <f ca="1">IFERROR(OFFSET('Maximum minutes'!$C$1,T1656+1,-1+MATCH(G1656,OFFSET('Maximum minutes'!$C$1,T1656-1,0,1,50),0)),0)</f>
        <v>0</v>
      </c>
      <c r="W1656" s="38">
        <f t="shared" ca="1" si="50"/>
        <v>0</v>
      </c>
    </row>
    <row r="1657" spans="1:23" s="36" customFormat="1" ht="18.75">
      <c r="A1657" s="34"/>
      <c r="B1657" s="39"/>
      <c r="C1657" s="39"/>
      <c r="D1657" s="35"/>
      <c r="E1657" s="40"/>
      <c r="F1657" s="39"/>
      <c r="G1657" s="39"/>
      <c r="H1657" s="39"/>
      <c r="I1657" s="34"/>
      <c r="J1657" s="34"/>
      <c r="K1657" s="34"/>
      <c r="L1657" s="34"/>
      <c r="M1657" s="43" t="str">
        <f ca="1">IFERROR(OFFSET('Maximum minutes'!$C$1,T1657,MATCH(IF(G1657&lt;&gt;"",G1657,F1657),OFFSET('Maximum minutes'!$C$1,T1657-1,0,1,U1657+1),0)-1)*IF(OR(ISNUMBER(J1657),J1657="sans examen"),1,0)*IF(W1657&lt;MinDate,1,0),"")</f>
        <v/>
      </c>
      <c r="N1657" s="36">
        <f t="shared" ca="1" si="51"/>
        <v>0</v>
      </c>
      <c r="O1657" s="36" t="e">
        <f ca="1">LEFT(OFFSET(Lists!$Q$2,MATCH(E1657,Lists!$R$3:$R$19,0),0),4)</f>
        <v>#N/A</v>
      </c>
      <c r="P1657" s="36" t="e">
        <f ca="1">MATCH(O1657,Lists!$S$2:$S$640,1)</f>
        <v>#N/A</v>
      </c>
      <c r="Q1657" s="36" t="e">
        <f ca="1">MATCH(LEFT(OFFSET(Lists!$Q$2,MATCH(E1657,Lists!$R$3:$R$19,0)+1,0),4),Lists!$S$3:$S$640,1)</f>
        <v>#N/A</v>
      </c>
      <c r="R1657" s="36" t="e">
        <f ca="1">LEFT(OFFSET(Lists!$S$2,P1657-1+MATCH(F1657,OFFSET(Lists!$T$3,P1657-1,0,Q1657-P1657+1),0),0),6)</f>
        <v>#N/A</v>
      </c>
      <c r="S1657" s="36" t="e">
        <f ca="1">VLOOKUP(R1657,Lists!B:D,3,FALSE)</f>
        <v>#N/A</v>
      </c>
      <c r="T1657" s="36" t="str">
        <f>IF(F1657&lt;&gt;"",MATCH(R1657,'Maximum minutes'!B:B,0),"")</f>
        <v/>
      </c>
      <c r="U1657" s="36">
        <f ca="1">IF(F1657&lt;&gt;"",COUNTA(OFFSET('Maximum minutes'!$C$1,'Annexe A1 Cours'!T1657,0,1,50)),0)</f>
        <v>0</v>
      </c>
      <c r="V1657" s="37">
        <f ca="1">IFERROR(OFFSET('Maximum minutes'!$C$1,T1657+1,-1+MATCH(G1657,OFFSET('Maximum minutes'!$C$1,T1657-1,0,1,50),0)),0)</f>
        <v>0</v>
      </c>
      <c r="W1657" s="38">
        <f t="shared" ca="1" si="50"/>
        <v>0</v>
      </c>
    </row>
    <row r="1658" spans="1:23" s="36" customFormat="1" ht="18.75">
      <c r="A1658" s="34"/>
      <c r="B1658" s="39"/>
      <c r="C1658" s="39"/>
      <c r="D1658" s="35"/>
      <c r="E1658" s="40"/>
      <c r="F1658" s="39"/>
      <c r="G1658" s="39"/>
      <c r="H1658" s="39"/>
      <c r="I1658" s="34"/>
      <c r="J1658" s="34"/>
      <c r="K1658" s="34"/>
      <c r="L1658" s="34"/>
      <c r="M1658" s="43" t="str">
        <f ca="1">IFERROR(OFFSET('Maximum minutes'!$C$1,T1658,MATCH(IF(G1658&lt;&gt;"",G1658,F1658),OFFSET('Maximum minutes'!$C$1,T1658-1,0,1,U1658+1),0)-1)*IF(OR(ISNUMBER(J1658),J1658="sans examen"),1,0)*IF(W1658&lt;MinDate,1,0),"")</f>
        <v/>
      </c>
      <c r="N1658" s="36">
        <f t="shared" ca="1" si="51"/>
        <v>0</v>
      </c>
      <c r="O1658" s="36" t="e">
        <f ca="1">LEFT(OFFSET(Lists!$Q$2,MATCH(E1658,Lists!$R$3:$R$19,0),0),4)</f>
        <v>#N/A</v>
      </c>
      <c r="P1658" s="36" t="e">
        <f ca="1">MATCH(O1658,Lists!$S$2:$S$640,1)</f>
        <v>#N/A</v>
      </c>
      <c r="Q1658" s="36" t="e">
        <f ca="1">MATCH(LEFT(OFFSET(Lists!$Q$2,MATCH(E1658,Lists!$R$3:$R$19,0)+1,0),4),Lists!$S$3:$S$640,1)</f>
        <v>#N/A</v>
      </c>
      <c r="R1658" s="36" t="e">
        <f ca="1">LEFT(OFFSET(Lists!$S$2,P1658-1+MATCH(F1658,OFFSET(Lists!$T$3,P1658-1,0,Q1658-P1658+1),0),0),6)</f>
        <v>#N/A</v>
      </c>
      <c r="S1658" s="36" t="e">
        <f ca="1">VLOOKUP(R1658,Lists!B:D,3,FALSE)</f>
        <v>#N/A</v>
      </c>
      <c r="T1658" s="36" t="str">
        <f>IF(F1658&lt;&gt;"",MATCH(R1658,'Maximum minutes'!B:B,0),"")</f>
        <v/>
      </c>
      <c r="U1658" s="36">
        <f ca="1">IF(F1658&lt;&gt;"",COUNTA(OFFSET('Maximum minutes'!$C$1,'Annexe A1 Cours'!T1658,0,1,50)),0)</f>
        <v>0</v>
      </c>
      <c r="V1658" s="37">
        <f ca="1">IFERROR(OFFSET('Maximum minutes'!$C$1,T1658+1,-1+MATCH(G1658,OFFSET('Maximum minutes'!$C$1,T1658-1,0,1,50),0)),0)</f>
        <v>0</v>
      </c>
      <c r="W1658" s="38">
        <f t="shared" ca="1" si="50"/>
        <v>0</v>
      </c>
    </row>
    <row r="1659" spans="1:23" s="36" customFormat="1" ht="18.75">
      <c r="A1659" s="34"/>
      <c r="B1659" s="39"/>
      <c r="C1659" s="39"/>
      <c r="D1659" s="35"/>
      <c r="E1659" s="40"/>
      <c r="F1659" s="39"/>
      <c r="G1659" s="39"/>
      <c r="H1659" s="39"/>
      <c r="I1659" s="34"/>
      <c r="J1659" s="34"/>
      <c r="K1659" s="34"/>
      <c r="L1659" s="34"/>
      <c r="M1659" s="43" t="str">
        <f ca="1">IFERROR(OFFSET('Maximum minutes'!$C$1,T1659,MATCH(IF(G1659&lt;&gt;"",G1659,F1659),OFFSET('Maximum minutes'!$C$1,T1659-1,0,1,U1659+1),0)-1)*IF(OR(ISNUMBER(J1659),J1659="sans examen"),1,0)*IF(W1659&lt;MinDate,1,0),"")</f>
        <v/>
      </c>
      <c r="N1659" s="36">
        <f t="shared" ca="1" si="51"/>
        <v>0</v>
      </c>
      <c r="O1659" s="36" t="e">
        <f ca="1">LEFT(OFFSET(Lists!$Q$2,MATCH(E1659,Lists!$R$3:$R$19,0),0),4)</f>
        <v>#N/A</v>
      </c>
      <c r="P1659" s="36" t="e">
        <f ca="1">MATCH(O1659,Lists!$S$2:$S$640,1)</f>
        <v>#N/A</v>
      </c>
      <c r="Q1659" s="36" t="e">
        <f ca="1">MATCH(LEFT(OFFSET(Lists!$Q$2,MATCH(E1659,Lists!$R$3:$R$19,0)+1,0),4),Lists!$S$3:$S$640,1)</f>
        <v>#N/A</v>
      </c>
      <c r="R1659" s="36" t="e">
        <f ca="1">LEFT(OFFSET(Lists!$S$2,P1659-1+MATCH(F1659,OFFSET(Lists!$T$3,P1659-1,0,Q1659-P1659+1),0),0),6)</f>
        <v>#N/A</v>
      </c>
      <c r="S1659" s="36" t="e">
        <f ca="1">VLOOKUP(R1659,Lists!B:D,3,FALSE)</f>
        <v>#N/A</v>
      </c>
      <c r="T1659" s="36" t="str">
        <f>IF(F1659&lt;&gt;"",MATCH(R1659,'Maximum minutes'!B:B,0),"")</f>
        <v/>
      </c>
      <c r="U1659" s="36">
        <f ca="1">IF(F1659&lt;&gt;"",COUNTA(OFFSET('Maximum minutes'!$C$1,'Annexe A1 Cours'!T1659,0,1,50)),0)</f>
        <v>0</v>
      </c>
      <c r="V1659" s="37">
        <f ca="1">IFERROR(OFFSET('Maximum minutes'!$C$1,T1659+1,-1+MATCH(G1659,OFFSET('Maximum minutes'!$C$1,T1659-1,0,1,50),0)),0)</f>
        <v>0</v>
      </c>
      <c r="W1659" s="38">
        <f t="shared" ca="1" si="50"/>
        <v>0</v>
      </c>
    </row>
    <row r="1660" spans="1:23" s="36" customFormat="1" ht="18.75">
      <c r="A1660" s="34"/>
      <c r="B1660" s="39"/>
      <c r="C1660" s="39"/>
      <c r="D1660" s="35"/>
      <c r="E1660" s="40"/>
      <c r="F1660" s="39"/>
      <c r="G1660" s="39"/>
      <c r="H1660" s="39"/>
      <c r="I1660" s="34"/>
      <c r="J1660" s="34"/>
      <c r="K1660" s="34"/>
      <c r="L1660" s="34"/>
      <c r="M1660" s="43" t="str">
        <f ca="1">IFERROR(OFFSET('Maximum minutes'!$C$1,T1660,MATCH(IF(G1660&lt;&gt;"",G1660,F1660),OFFSET('Maximum minutes'!$C$1,T1660-1,0,1,U1660+1),0)-1)*IF(OR(ISNUMBER(J1660),J1660="sans examen"),1,0)*IF(W1660&lt;MinDate,1,0),"")</f>
        <v/>
      </c>
      <c r="N1660" s="36">
        <f t="shared" ca="1" si="51"/>
        <v>0</v>
      </c>
      <c r="O1660" s="36" t="e">
        <f ca="1">LEFT(OFFSET(Lists!$Q$2,MATCH(E1660,Lists!$R$3:$R$19,0),0),4)</f>
        <v>#N/A</v>
      </c>
      <c r="P1660" s="36" t="e">
        <f ca="1">MATCH(O1660,Lists!$S$2:$S$640,1)</f>
        <v>#N/A</v>
      </c>
      <c r="Q1660" s="36" t="e">
        <f ca="1">MATCH(LEFT(OFFSET(Lists!$Q$2,MATCH(E1660,Lists!$R$3:$R$19,0)+1,0),4),Lists!$S$3:$S$640,1)</f>
        <v>#N/A</v>
      </c>
      <c r="R1660" s="36" t="e">
        <f ca="1">LEFT(OFFSET(Lists!$S$2,P1660-1+MATCH(F1660,OFFSET(Lists!$T$3,P1660-1,0,Q1660-P1660+1),0),0),6)</f>
        <v>#N/A</v>
      </c>
      <c r="S1660" s="36" t="e">
        <f ca="1">VLOOKUP(R1660,Lists!B:D,3,FALSE)</f>
        <v>#N/A</v>
      </c>
      <c r="T1660" s="36" t="str">
        <f>IF(F1660&lt;&gt;"",MATCH(R1660,'Maximum minutes'!B:B,0),"")</f>
        <v/>
      </c>
      <c r="U1660" s="36">
        <f ca="1">IF(F1660&lt;&gt;"",COUNTA(OFFSET('Maximum minutes'!$C$1,'Annexe A1 Cours'!T1660,0,1,50)),0)</f>
        <v>0</v>
      </c>
      <c r="V1660" s="37">
        <f ca="1">IFERROR(OFFSET('Maximum minutes'!$C$1,T1660+1,-1+MATCH(G1660,OFFSET('Maximum minutes'!$C$1,T1660-1,0,1,50),0)),0)</f>
        <v>0</v>
      </c>
      <c r="W1660" s="38">
        <f t="shared" ca="1" si="50"/>
        <v>0</v>
      </c>
    </row>
    <row r="1661" spans="1:23" s="36" customFormat="1" ht="18.75">
      <c r="A1661" s="34"/>
      <c r="B1661" s="39"/>
      <c r="C1661" s="39"/>
      <c r="D1661" s="35"/>
      <c r="E1661" s="40"/>
      <c r="F1661" s="39"/>
      <c r="G1661" s="39"/>
      <c r="H1661" s="39"/>
      <c r="I1661" s="34"/>
      <c r="J1661" s="34"/>
      <c r="K1661" s="34"/>
      <c r="L1661" s="34"/>
      <c r="M1661" s="43" t="str">
        <f ca="1">IFERROR(OFFSET('Maximum minutes'!$C$1,T1661,MATCH(IF(G1661&lt;&gt;"",G1661,F1661),OFFSET('Maximum minutes'!$C$1,T1661-1,0,1,U1661+1),0)-1)*IF(OR(ISNUMBER(J1661),J1661="sans examen"),1,0)*IF(W1661&lt;MinDate,1,0),"")</f>
        <v/>
      </c>
      <c r="N1661" s="36">
        <f t="shared" ca="1" si="51"/>
        <v>0</v>
      </c>
      <c r="O1661" s="36" t="e">
        <f ca="1">LEFT(OFFSET(Lists!$Q$2,MATCH(E1661,Lists!$R$3:$R$19,0),0),4)</f>
        <v>#N/A</v>
      </c>
      <c r="P1661" s="36" t="e">
        <f ca="1">MATCH(O1661,Lists!$S$2:$S$640,1)</f>
        <v>#N/A</v>
      </c>
      <c r="Q1661" s="36" t="e">
        <f ca="1">MATCH(LEFT(OFFSET(Lists!$Q$2,MATCH(E1661,Lists!$R$3:$R$19,0)+1,0),4),Lists!$S$3:$S$640,1)</f>
        <v>#N/A</v>
      </c>
      <c r="R1661" s="36" t="e">
        <f ca="1">LEFT(OFFSET(Lists!$S$2,P1661-1+MATCH(F1661,OFFSET(Lists!$T$3,P1661-1,0,Q1661-P1661+1),0),0),6)</f>
        <v>#N/A</v>
      </c>
      <c r="S1661" s="36" t="e">
        <f ca="1">VLOOKUP(R1661,Lists!B:D,3,FALSE)</f>
        <v>#N/A</v>
      </c>
      <c r="T1661" s="36" t="str">
        <f>IF(F1661&lt;&gt;"",MATCH(R1661,'Maximum minutes'!B:B,0),"")</f>
        <v/>
      </c>
      <c r="U1661" s="36">
        <f ca="1">IF(F1661&lt;&gt;"",COUNTA(OFFSET('Maximum minutes'!$C$1,'Annexe A1 Cours'!T1661,0,1,50)),0)</f>
        <v>0</v>
      </c>
      <c r="V1661" s="37">
        <f ca="1">IFERROR(OFFSET('Maximum minutes'!$C$1,T1661+1,-1+MATCH(G1661,OFFSET('Maximum minutes'!$C$1,T1661-1,0,1,50),0)),0)</f>
        <v>0</v>
      </c>
      <c r="W1661" s="38">
        <f t="shared" ca="1" si="50"/>
        <v>0</v>
      </c>
    </row>
    <row r="1662" spans="1:23" s="36" customFormat="1" ht="18.75">
      <c r="A1662" s="34"/>
      <c r="B1662" s="39"/>
      <c r="C1662" s="39"/>
      <c r="D1662" s="35"/>
      <c r="E1662" s="40"/>
      <c r="F1662" s="39"/>
      <c r="G1662" s="39"/>
      <c r="H1662" s="39"/>
      <c r="I1662" s="34"/>
      <c r="J1662" s="34"/>
      <c r="K1662" s="34"/>
      <c r="L1662" s="34"/>
      <c r="M1662" s="43" t="str">
        <f ca="1">IFERROR(OFFSET('Maximum minutes'!$C$1,T1662,MATCH(IF(G1662&lt;&gt;"",G1662,F1662),OFFSET('Maximum minutes'!$C$1,T1662-1,0,1,U1662+1),0)-1)*IF(OR(ISNUMBER(J1662),J1662="sans examen"),1,0)*IF(W1662&lt;MinDate,1,0),"")</f>
        <v/>
      </c>
      <c r="N1662" s="36">
        <f t="shared" ca="1" si="51"/>
        <v>0</v>
      </c>
      <c r="O1662" s="36" t="e">
        <f ca="1">LEFT(OFFSET(Lists!$Q$2,MATCH(E1662,Lists!$R$3:$R$19,0),0),4)</f>
        <v>#N/A</v>
      </c>
      <c r="P1662" s="36" t="e">
        <f ca="1">MATCH(O1662,Lists!$S$2:$S$640,1)</f>
        <v>#N/A</v>
      </c>
      <c r="Q1662" s="36" t="e">
        <f ca="1">MATCH(LEFT(OFFSET(Lists!$Q$2,MATCH(E1662,Lists!$R$3:$R$19,0)+1,0),4),Lists!$S$3:$S$640,1)</f>
        <v>#N/A</v>
      </c>
      <c r="R1662" s="36" t="e">
        <f ca="1">LEFT(OFFSET(Lists!$S$2,P1662-1+MATCH(F1662,OFFSET(Lists!$T$3,P1662-1,0,Q1662-P1662+1),0),0),6)</f>
        <v>#N/A</v>
      </c>
      <c r="S1662" s="36" t="e">
        <f ca="1">VLOOKUP(R1662,Lists!B:D,3,FALSE)</f>
        <v>#N/A</v>
      </c>
      <c r="T1662" s="36" t="str">
        <f>IF(F1662&lt;&gt;"",MATCH(R1662,'Maximum minutes'!B:B,0),"")</f>
        <v/>
      </c>
      <c r="U1662" s="36">
        <f ca="1">IF(F1662&lt;&gt;"",COUNTA(OFFSET('Maximum minutes'!$C$1,'Annexe A1 Cours'!T1662,0,1,50)),0)</f>
        <v>0</v>
      </c>
      <c r="V1662" s="37">
        <f ca="1">IFERROR(OFFSET('Maximum minutes'!$C$1,T1662+1,-1+MATCH(G1662,OFFSET('Maximum minutes'!$C$1,T1662-1,0,1,50),0)),0)</f>
        <v>0</v>
      </c>
      <c r="W1662" s="38">
        <f t="shared" ca="1" si="50"/>
        <v>0</v>
      </c>
    </row>
    <row r="1663" spans="1:23" s="36" customFormat="1" ht="18.75">
      <c r="A1663" s="34"/>
      <c r="B1663" s="39"/>
      <c r="C1663" s="39"/>
      <c r="D1663" s="35"/>
      <c r="E1663" s="40"/>
      <c r="F1663" s="39"/>
      <c r="G1663" s="39"/>
      <c r="H1663" s="39"/>
      <c r="I1663" s="34"/>
      <c r="J1663" s="34"/>
      <c r="K1663" s="34"/>
      <c r="L1663" s="34"/>
      <c r="M1663" s="43" t="str">
        <f ca="1">IFERROR(OFFSET('Maximum minutes'!$C$1,T1663,MATCH(IF(G1663&lt;&gt;"",G1663,F1663),OFFSET('Maximum minutes'!$C$1,T1663-1,0,1,U1663+1),0)-1)*IF(OR(ISNUMBER(J1663),J1663="sans examen"),1,0)*IF(W1663&lt;MinDate,1,0),"")</f>
        <v/>
      </c>
      <c r="N1663" s="36">
        <f t="shared" ca="1" si="51"/>
        <v>0</v>
      </c>
      <c r="O1663" s="36" t="e">
        <f ca="1">LEFT(OFFSET(Lists!$Q$2,MATCH(E1663,Lists!$R$3:$R$19,0),0),4)</f>
        <v>#N/A</v>
      </c>
      <c r="P1663" s="36" t="e">
        <f ca="1">MATCH(O1663,Lists!$S$2:$S$640,1)</f>
        <v>#N/A</v>
      </c>
      <c r="Q1663" s="36" t="e">
        <f ca="1">MATCH(LEFT(OFFSET(Lists!$Q$2,MATCH(E1663,Lists!$R$3:$R$19,0)+1,0),4),Lists!$S$3:$S$640,1)</f>
        <v>#N/A</v>
      </c>
      <c r="R1663" s="36" t="e">
        <f ca="1">LEFT(OFFSET(Lists!$S$2,P1663-1+MATCH(F1663,OFFSET(Lists!$T$3,P1663-1,0,Q1663-P1663+1),0),0),6)</f>
        <v>#N/A</v>
      </c>
      <c r="S1663" s="36" t="e">
        <f ca="1">VLOOKUP(R1663,Lists!B:D,3,FALSE)</f>
        <v>#N/A</v>
      </c>
      <c r="T1663" s="36" t="str">
        <f>IF(F1663&lt;&gt;"",MATCH(R1663,'Maximum minutes'!B:B,0),"")</f>
        <v/>
      </c>
      <c r="U1663" s="36">
        <f ca="1">IF(F1663&lt;&gt;"",COUNTA(OFFSET('Maximum minutes'!$C$1,'Annexe A1 Cours'!T1663,0,1,50)),0)</f>
        <v>0</v>
      </c>
      <c r="V1663" s="37">
        <f ca="1">IFERROR(OFFSET('Maximum minutes'!$C$1,T1663+1,-1+MATCH(G1663,OFFSET('Maximum minutes'!$C$1,T1663-1,0,1,50),0)),0)</f>
        <v>0</v>
      </c>
      <c r="W1663" s="38">
        <f t="shared" ca="1" si="50"/>
        <v>0</v>
      </c>
    </row>
    <row r="1664" spans="1:23" s="36" customFormat="1" ht="18.75">
      <c r="A1664" s="34"/>
      <c r="B1664" s="39"/>
      <c r="C1664" s="39"/>
      <c r="D1664" s="35"/>
      <c r="E1664" s="40"/>
      <c r="F1664" s="39"/>
      <c r="G1664" s="39"/>
      <c r="H1664" s="39"/>
      <c r="I1664" s="34"/>
      <c r="J1664" s="34"/>
      <c r="K1664" s="34"/>
      <c r="L1664" s="34"/>
      <c r="M1664" s="43" t="str">
        <f ca="1">IFERROR(OFFSET('Maximum minutes'!$C$1,T1664,MATCH(IF(G1664&lt;&gt;"",G1664,F1664),OFFSET('Maximum minutes'!$C$1,T1664-1,0,1,U1664+1),0)-1)*IF(OR(ISNUMBER(J1664),J1664="sans examen"),1,0)*IF(W1664&lt;MinDate,1,0),"")</f>
        <v/>
      </c>
      <c r="N1664" s="36">
        <f t="shared" ca="1" si="51"/>
        <v>0</v>
      </c>
      <c r="O1664" s="36" t="e">
        <f ca="1">LEFT(OFFSET(Lists!$Q$2,MATCH(E1664,Lists!$R$3:$R$19,0),0),4)</f>
        <v>#N/A</v>
      </c>
      <c r="P1664" s="36" t="e">
        <f ca="1">MATCH(O1664,Lists!$S$2:$S$640,1)</f>
        <v>#N/A</v>
      </c>
      <c r="Q1664" s="36" t="e">
        <f ca="1">MATCH(LEFT(OFFSET(Lists!$Q$2,MATCH(E1664,Lists!$R$3:$R$19,0)+1,0),4),Lists!$S$3:$S$640,1)</f>
        <v>#N/A</v>
      </c>
      <c r="R1664" s="36" t="e">
        <f ca="1">LEFT(OFFSET(Lists!$S$2,P1664-1+MATCH(F1664,OFFSET(Lists!$T$3,P1664-1,0,Q1664-P1664+1),0),0),6)</f>
        <v>#N/A</v>
      </c>
      <c r="S1664" s="36" t="e">
        <f ca="1">VLOOKUP(R1664,Lists!B:D,3,FALSE)</f>
        <v>#N/A</v>
      </c>
      <c r="T1664" s="36" t="str">
        <f>IF(F1664&lt;&gt;"",MATCH(R1664,'Maximum minutes'!B:B,0),"")</f>
        <v/>
      </c>
      <c r="U1664" s="36">
        <f ca="1">IF(F1664&lt;&gt;"",COUNTA(OFFSET('Maximum minutes'!$C$1,'Annexe A1 Cours'!T1664,0,1,50)),0)</f>
        <v>0</v>
      </c>
      <c r="V1664" s="37">
        <f ca="1">IFERROR(OFFSET('Maximum minutes'!$C$1,T1664+1,-1+MATCH(G1664,OFFSET('Maximum minutes'!$C$1,T1664-1,0,1,50),0)),0)</f>
        <v>0</v>
      </c>
      <c r="W1664" s="38">
        <f t="shared" ca="1" si="50"/>
        <v>0</v>
      </c>
    </row>
    <row r="1665" spans="1:23" s="36" customFormat="1" ht="18.75">
      <c r="A1665" s="34"/>
      <c r="B1665" s="39"/>
      <c r="C1665" s="39"/>
      <c r="D1665" s="35"/>
      <c r="E1665" s="40"/>
      <c r="F1665" s="39"/>
      <c r="G1665" s="39"/>
      <c r="H1665" s="39"/>
      <c r="I1665" s="34"/>
      <c r="J1665" s="34"/>
      <c r="K1665" s="34"/>
      <c r="L1665" s="34"/>
      <c r="M1665" s="43" t="str">
        <f ca="1">IFERROR(OFFSET('Maximum minutes'!$C$1,T1665,MATCH(IF(G1665&lt;&gt;"",G1665,F1665),OFFSET('Maximum minutes'!$C$1,T1665-1,0,1,U1665+1),0)-1)*IF(OR(ISNUMBER(J1665),J1665="sans examen"),1,0)*IF(W1665&lt;MinDate,1,0),"")</f>
        <v/>
      </c>
      <c r="N1665" s="36">
        <f t="shared" ca="1" si="51"/>
        <v>0</v>
      </c>
      <c r="O1665" s="36" t="e">
        <f ca="1">LEFT(OFFSET(Lists!$Q$2,MATCH(E1665,Lists!$R$3:$R$19,0),0),4)</f>
        <v>#N/A</v>
      </c>
      <c r="P1665" s="36" t="e">
        <f ca="1">MATCH(O1665,Lists!$S$2:$S$640,1)</f>
        <v>#N/A</v>
      </c>
      <c r="Q1665" s="36" t="e">
        <f ca="1">MATCH(LEFT(OFFSET(Lists!$Q$2,MATCH(E1665,Lists!$R$3:$R$19,0)+1,0),4),Lists!$S$3:$S$640,1)</f>
        <v>#N/A</v>
      </c>
      <c r="R1665" s="36" t="e">
        <f ca="1">LEFT(OFFSET(Lists!$S$2,P1665-1+MATCH(F1665,OFFSET(Lists!$T$3,P1665-1,0,Q1665-P1665+1),0),0),6)</f>
        <v>#N/A</v>
      </c>
      <c r="S1665" s="36" t="e">
        <f ca="1">VLOOKUP(R1665,Lists!B:D,3,FALSE)</f>
        <v>#N/A</v>
      </c>
      <c r="T1665" s="36" t="str">
        <f>IF(F1665&lt;&gt;"",MATCH(R1665,'Maximum minutes'!B:B,0),"")</f>
        <v/>
      </c>
      <c r="U1665" s="36">
        <f ca="1">IF(F1665&lt;&gt;"",COUNTA(OFFSET('Maximum minutes'!$C$1,'Annexe A1 Cours'!T1665,0,1,50)),0)</f>
        <v>0</v>
      </c>
      <c r="V1665" s="37">
        <f ca="1">IFERROR(OFFSET('Maximum minutes'!$C$1,T1665+1,-1+MATCH(G1665,OFFSET('Maximum minutes'!$C$1,T1665-1,0,1,50),0)),0)</f>
        <v>0</v>
      </c>
      <c r="W1665" s="38">
        <f t="shared" ca="1" si="50"/>
        <v>0</v>
      </c>
    </row>
    <row r="1666" spans="1:23" s="36" customFormat="1" ht="18.75">
      <c r="A1666" s="34"/>
      <c r="B1666" s="39"/>
      <c r="C1666" s="39"/>
      <c r="D1666" s="35"/>
      <c r="E1666" s="40"/>
      <c r="F1666" s="39"/>
      <c r="G1666" s="39"/>
      <c r="H1666" s="39"/>
      <c r="I1666" s="34"/>
      <c r="J1666" s="34"/>
      <c r="K1666" s="34"/>
      <c r="L1666" s="34"/>
      <c r="M1666" s="43" t="str">
        <f ca="1">IFERROR(OFFSET('Maximum minutes'!$C$1,T1666,MATCH(IF(G1666&lt;&gt;"",G1666,F1666),OFFSET('Maximum minutes'!$C$1,T1666-1,0,1,U1666+1),0)-1)*IF(OR(ISNUMBER(J1666),J1666="sans examen"),1,0)*IF(W1666&lt;MinDate,1,0),"")</f>
        <v/>
      </c>
      <c r="N1666" s="36">
        <f t="shared" ca="1" si="51"/>
        <v>0</v>
      </c>
      <c r="O1666" s="36" t="e">
        <f ca="1">LEFT(OFFSET(Lists!$Q$2,MATCH(E1666,Lists!$R$3:$R$19,0),0),4)</f>
        <v>#N/A</v>
      </c>
      <c r="P1666" s="36" t="e">
        <f ca="1">MATCH(O1666,Lists!$S$2:$S$640,1)</f>
        <v>#N/A</v>
      </c>
      <c r="Q1666" s="36" t="e">
        <f ca="1">MATCH(LEFT(OFFSET(Lists!$Q$2,MATCH(E1666,Lists!$R$3:$R$19,0)+1,0),4),Lists!$S$3:$S$640,1)</f>
        <v>#N/A</v>
      </c>
      <c r="R1666" s="36" t="e">
        <f ca="1">LEFT(OFFSET(Lists!$S$2,P1666-1+MATCH(F1666,OFFSET(Lists!$T$3,P1666-1,0,Q1666-P1666+1),0),0),6)</f>
        <v>#N/A</v>
      </c>
      <c r="S1666" s="36" t="e">
        <f ca="1">VLOOKUP(R1666,Lists!B:D,3,FALSE)</f>
        <v>#N/A</v>
      </c>
      <c r="T1666" s="36" t="str">
        <f>IF(F1666&lt;&gt;"",MATCH(R1666,'Maximum minutes'!B:B,0),"")</f>
        <v/>
      </c>
      <c r="U1666" s="36">
        <f ca="1">IF(F1666&lt;&gt;"",COUNTA(OFFSET('Maximum minutes'!$C$1,'Annexe A1 Cours'!T1666,0,1,50)),0)</f>
        <v>0</v>
      </c>
      <c r="V1666" s="37">
        <f ca="1">IFERROR(OFFSET('Maximum minutes'!$C$1,T1666+1,-1+MATCH(G1666,OFFSET('Maximum minutes'!$C$1,T1666-1,0,1,50),0)),0)</f>
        <v>0</v>
      </c>
      <c r="W1666" s="38">
        <f t="shared" ca="1" si="50"/>
        <v>0</v>
      </c>
    </row>
    <row r="1667" spans="1:23" s="36" customFormat="1" ht="18.75">
      <c r="A1667" s="34"/>
      <c r="B1667" s="39"/>
      <c r="C1667" s="39"/>
      <c r="D1667" s="35"/>
      <c r="E1667" s="40"/>
      <c r="F1667" s="39"/>
      <c r="G1667" s="39"/>
      <c r="H1667" s="39"/>
      <c r="I1667" s="34"/>
      <c r="J1667" s="34"/>
      <c r="K1667" s="34"/>
      <c r="L1667" s="34"/>
      <c r="M1667" s="43" t="str">
        <f ca="1">IFERROR(OFFSET('Maximum minutes'!$C$1,T1667,MATCH(IF(G1667&lt;&gt;"",G1667,F1667),OFFSET('Maximum minutes'!$C$1,T1667-1,0,1,U1667+1),0)-1)*IF(OR(ISNUMBER(J1667),J1667="sans examen"),1,0)*IF(W1667&lt;MinDate,1,0),"")</f>
        <v/>
      </c>
      <c r="N1667" s="36">
        <f t="shared" ca="1" si="51"/>
        <v>0</v>
      </c>
      <c r="O1667" s="36" t="e">
        <f ca="1">LEFT(OFFSET(Lists!$Q$2,MATCH(E1667,Lists!$R$3:$R$19,0),0),4)</f>
        <v>#N/A</v>
      </c>
      <c r="P1667" s="36" t="e">
        <f ca="1">MATCH(O1667,Lists!$S$2:$S$640,1)</f>
        <v>#N/A</v>
      </c>
      <c r="Q1667" s="36" t="e">
        <f ca="1">MATCH(LEFT(OFFSET(Lists!$Q$2,MATCH(E1667,Lists!$R$3:$R$19,0)+1,0),4),Lists!$S$3:$S$640,1)</f>
        <v>#N/A</v>
      </c>
      <c r="R1667" s="36" t="e">
        <f ca="1">LEFT(OFFSET(Lists!$S$2,P1667-1+MATCH(F1667,OFFSET(Lists!$T$3,P1667-1,0,Q1667-P1667+1),0),0),6)</f>
        <v>#N/A</v>
      </c>
      <c r="S1667" s="36" t="e">
        <f ca="1">VLOOKUP(R1667,Lists!B:D,3,FALSE)</f>
        <v>#N/A</v>
      </c>
      <c r="T1667" s="36" t="str">
        <f>IF(F1667&lt;&gt;"",MATCH(R1667,'Maximum minutes'!B:B,0),"")</f>
        <v/>
      </c>
      <c r="U1667" s="36">
        <f ca="1">IF(F1667&lt;&gt;"",COUNTA(OFFSET('Maximum minutes'!$C$1,'Annexe A1 Cours'!T1667,0,1,50)),0)</f>
        <v>0</v>
      </c>
      <c r="V1667" s="37">
        <f ca="1">IFERROR(OFFSET('Maximum minutes'!$C$1,T1667+1,-1+MATCH(G1667,OFFSET('Maximum minutes'!$C$1,T1667-1,0,1,50),0)),0)</f>
        <v>0</v>
      </c>
      <c r="W1667" s="38">
        <f t="shared" ca="1" si="50"/>
        <v>0</v>
      </c>
    </row>
    <row r="1668" spans="1:23" s="36" customFormat="1" ht="18.75">
      <c r="A1668" s="34"/>
      <c r="B1668" s="39"/>
      <c r="C1668" s="39"/>
      <c r="D1668" s="35"/>
      <c r="E1668" s="40"/>
      <c r="F1668" s="39"/>
      <c r="G1668" s="39"/>
      <c r="H1668" s="39"/>
      <c r="I1668" s="34"/>
      <c r="J1668" s="34"/>
      <c r="K1668" s="34"/>
      <c r="L1668" s="34"/>
      <c r="M1668" s="43" t="str">
        <f ca="1">IFERROR(OFFSET('Maximum minutes'!$C$1,T1668,MATCH(IF(G1668&lt;&gt;"",G1668,F1668),OFFSET('Maximum minutes'!$C$1,T1668-1,0,1,U1668+1),0)-1)*IF(OR(ISNUMBER(J1668),J1668="sans examen"),1,0)*IF(W1668&lt;MinDate,1,0),"")</f>
        <v/>
      </c>
      <c r="N1668" s="36">
        <f t="shared" ca="1" si="51"/>
        <v>0</v>
      </c>
      <c r="O1668" s="36" t="e">
        <f ca="1">LEFT(OFFSET(Lists!$Q$2,MATCH(E1668,Lists!$R$3:$R$19,0),0),4)</f>
        <v>#N/A</v>
      </c>
      <c r="P1668" s="36" t="e">
        <f ca="1">MATCH(O1668,Lists!$S$2:$S$640,1)</f>
        <v>#N/A</v>
      </c>
      <c r="Q1668" s="36" t="e">
        <f ca="1">MATCH(LEFT(OFFSET(Lists!$Q$2,MATCH(E1668,Lists!$R$3:$R$19,0)+1,0),4),Lists!$S$3:$S$640,1)</f>
        <v>#N/A</v>
      </c>
      <c r="R1668" s="36" t="e">
        <f ca="1">LEFT(OFFSET(Lists!$S$2,P1668-1+MATCH(F1668,OFFSET(Lists!$T$3,P1668-1,0,Q1668-P1668+1),0),0),6)</f>
        <v>#N/A</v>
      </c>
      <c r="S1668" s="36" t="e">
        <f ca="1">VLOOKUP(R1668,Lists!B:D,3,FALSE)</f>
        <v>#N/A</v>
      </c>
      <c r="T1668" s="36" t="str">
        <f>IF(F1668&lt;&gt;"",MATCH(R1668,'Maximum minutes'!B:B,0),"")</f>
        <v/>
      </c>
      <c r="U1668" s="36">
        <f ca="1">IF(F1668&lt;&gt;"",COUNTA(OFFSET('Maximum minutes'!$C$1,'Annexe A1 Cours'!T1668,0,1,50)),0)</f>
        <v>0</v>
      </c>
      <c r="V1668" s="37">
        <f ca="1">IFERROR(OFFSET('Maximum minutes'!$C$1,T1668+1,-1+MATCH(G1668,OFFSET('Maximum minutes'!$C$1,T1668-1,0,1,50),0)),0)</f>
        <v>0</v>
      </c>
      <c r="W1668" s="38">
        <f t="shared" ca="1" si="50"/>
        <v>0</v>
      </c>
    </row>
    <row r="1669" spans="1:23" s="36" customFormat="1" ht="18.75">
      <c r="A1669" s="34"/>
      <c r="B1669" s="39"/>
      <c r="C1669" s="39"/>
      <c r="D1669" s="35"/>
      <c r="E1669" s="40"/>
      <c r="F1669" s="39"/>
      <c r="G1669" s="39"/>
      <c r="H1669" s="39"/>
      <c r="I1669" s="34"/>
      <c r="J1669" s="34"/>
      <c r="K1669" s="34"/>
      <c r="L1669" s="34"/>
      <c r="M1669" s="43" t="str">
        <f ca="1">IFERROR(OFFSET('Maximum minutes'!$C$1,T1669,MATCH(IF(G1669&lt;&gt;"",G1669,F1669),OFFSET('Maximum minutes'!$C$1,T1669-1,0,1,U1669+1),0)-1)*IF(OR(ISNUMBER(J1669),J1669="sans examen"),1,0)*IF(W1669&lt;MinDate,1,0),"")</f>
        <v/>
      </c>
      <c r="N1669" s="36">
        <f t="shared" ca="1" si="51"/>
        <v>0</v>
      </c>
      <c r="O1669" s="36" t="e">
        <f ca="1">LEFT(OFFSET(Lists!$Q$2,MATCH(E1669,Lists!$R$3:$R$19,0),0),4)</f>
        <v>#N/A</v>
      </c>
      <c r="P1669" s="36" t="e">
        <f ca="1">MATCH(O1669,Lists!$S$2:$S$640,1)</f>
        <v>#N/A</v>
      </c>
      <c r="Q1669" s="36" t="e">
        <f ca="1">MATCH(LEFT(OFFSET(Lists!$Q$2,MATCH(E1669,Lists!$R$3:$R$19,0)+1,0),4),Lists!$S$3:$S$640,1)</f>
        <v>#N/A</v>
      </c>
      <c r="R1669" s="36" t="e">
        <f ca="1">LEFT(OFFSET(Lists!$S$2,P1669-1+MATCH(F1669,OFFSET(Lists!$T$3,P1669-1,0,Q1669-P1669+1),0),0),6)</f>
        <v>#N/A</v>
      </c>
      <c r="S1669" s="36" t="e">
        <f ca="1">VLOOKUP(R1669,Lists!B:D,3,FALSE)</f>
        <v>#N/A</v>
      </c>
      <c r="T1669" s="36" t="str">
        <f>IF(F1669&lt;&gt;"",MATCH(R1669,'Maximum minutes'!B:B,0),"")</f>
        <v/>
      </c>
      <c r="U1669" s="36">
        <f ca="1">IF(F1669&lt;&gt;"",COUNTA(OFFSET('Maximum minutes'!$C$1,'Annexe A1 Cours'!T1669,0,1,50)),0)</f>
        <v>0</v>
      </c>
      <c r="V1669" s="37">
        <f ca="1">IFERROR(OFFSET('Maximum minutes'!$C$1,T1669+1,-1+MATCH(G1669,OFFSET('Maximum minutes'!$C$1,T1669-1,0,1,50),0)),0)</f>
        <v>0</v>
      </c>
      <c r="W1669" s="38">
        <f t="shared" ca="1" si="50"/>
        <v>0</v>
      </c>
    </row>
    <row r="1670" spans="1:23" s="36" customFormat="1" ht="18.75">
      <c r="A1670" s="34"/>
      <c r="B1670" s="39"/>
      <c r="C1670" s="39"/>
      <c r="D1670" s="35"/>
      <c r="E1670" s="40"/>
      <c r="F1670" s="39"/>
      <c r="G1670" s="39"/>
      <c r="H1670" s="39"/>
      <c r="I1670" s="34"/>
      <c r="J1670" s="34"/>
      <c r="K1670" s="34"/>
      <c r="L1670" s="34"/>
      <c r="M1670" s="43" t="str">
        <f ca="1">IFERROR(OFFSET('Maximum minutes'!$C$1,T1670,MATCH(IF(G1670&lt;&gt;"",G1670,F1670),OFFSET('Maximum minutes'!$C$1,T1670-1,0,1,U1670+1),0)-1)*IF(OR(ISNUMBER(J1670),J1670="sans examen"),1,0)*IF(W1670&lt;MinDate,1,0),"")</f>
        <v/>
      </c>
      <c r="N1670" s="36">
        <f t="shared" ca="1" si="51"/>
        <v>0</v>
      </c>
      <c r="O1670" s="36" t="e">
        <f ca="1">LEFT(OFFSET(Lists!$Q$2,MATCH(E1670,Lists!$R$3:$R$19,0),0),4)</f>
        <v>#N/A</v>
      </c>
      <c r="P1670" s="36" t="e">
        <f ca="1">MATCH(O1670,Lists!$S$2:$S$640,1)</f>
        <v>#N/A</v>
      </c>
      <c r="Q1670" s="36" t="e">
        <f ca="1">MATCH(LEFT(OFFSET(Lists!$Q$2,MATCH(E1670,Lists!$R$3:$R$19,0)+1,0),4),Lists!$S$3:$S$640,1)</f>
        <v>#N/A</v>
      </c>
      <c r="R1670" s="36" t="e">
        <f ca="1">LEFT(OFFSET(Lists!$S$2,P1670-1+MATCH(F1670,OFFSET(Lists!$T$3,P1670-1,0,Q1670-P1670+1),0),0),6)</f>
        <v>#N/A</v>
      </c>
      <c r="S1670" s="36" t="e">
        <f ca="1">VLOOKUP(R1670,Lists!B:D,3,FALSE)</f>
        <v>#N/A</v>
      </c>
      <c r="T1670" s="36" t="str">
        <f>IF(F1670&lt;&gt;"",MATCH(R1670,'Maximum minutes'!B:B,0),"")</f>
        <v/>
      </c>
      <c r="U1670" s="36">
        <f ca="1">IF(F1670&lt;&gt;"",COUNTA(OFFSET('Maximum minutes'!$C$1,'Annexe A1 Cours'!T1670,0,1,50)),0)</f>
        <v>0</v>
      </c>
      <c r="V1670" s="37">
        <f ca="1">IFERROR(OFFSET('Maximum minutes'!$C$1,T1670+1,-1+MATCH(G1670,OFFSET('Maximum minutes'!$C$1,T1670-1,0,1,50),0)),0)</f>
        <v>0</v>
      </c>
      <c r="W1670" s="38">
        <f t="shared" ca="1" si="50"/>
        <v>0</v>
      </c>
    </row>
    <row r="1671" spans="1:23" s="36" customFormat="1" ht="18.75">
      <c r="A1671" s="34"/>
      <c r="B1671" s="39"/>
      <c r="C1671" s="39"/>
      <c r="D1671" s="35"/>
      <c r="E1671" s="40"/>
      <c r="F1671" s="39"/>
      <c r="G1671" s="39"/>
      <c r="H1671" s="39"/>
      <c r="I1671" s="34"/>
      <c r="J1671" s="34"/>
      <c r="K1671" s="34"/>
      <c r="L1671" s="34"/>
      <c r="M1671" s="43" t="str">
        <f ca="1">IFERROR(OFFSET('Maximum minutes'!$C$1,T1671,MATCH(IF(G1671&lt;&gt;"",G1671,F1671),OFFSET('Maximum minutes'!$C$1,T1671-1,0,1,U1671+1),0)-1)*IF(OR(ISNUMBER(J1671),J1671="sans examen"),1,0)*IF(W1671&lt;MinDate,1,0),"")</f>
        <v/>
      </c>
      <c r="N1671" s="36">
        <f t="shared" ca="1" si="51"/>
        <v>0</v>
      </c>
      <c r="O1671" s="36" t="e">
        <f ca="1">LEFT(OFFSET(Lists!$Q$2,MATCH(E1671,Lists!$R$3:$R$19,0),0),4)</f>
        <v>#N/A</v>
      </c>
      <c r="P1671" s="36" t="e">
        <f ca="1">MATCH(O1671,Lists!$S$2:$S$640,1)</f>
        <v>#N/A</v>
      </c>
      <c r="Q1671" s="36" t="e">
        <f ca="1">MATCH(LEFT(OFFSET(Lists!$Q$2,MATCH(E1671,Lists!$R$3:$R$19,0)+1,0),4),Lists!$S$3:$S$640,1)</f>
        <v>#N/A</v>
      </c>
      <c r="R1671" s="36" t="e">
        <f ca="1">LEFT(OFFSET(Lists!$S$2,P1671-1+MATCH(F1671,OFFSET(Lists!$T$3,P1671-1,0,Q1671-P1671+1),0),0),6)</f>
        <v>#N/A</v>
      </c>
      <c r="S1671" s="36" t="e">
        <f ca="1">VLOOKUP(R1671,Lists!B:D,3,FALSE)</f>
        <v>#N/A</v>
      </c>
      <c r="T1671" s="36" t="str">
        <f>IF(F1671&lt;&gt;"",MATCH(R1671,'Maximum minutes'!B:B,0),"")</f>
        <v/>
      </c>
      <c r="U1671" s="36">
        <f ca="1">IF(F1671&lt;&gt;"",COUNTA(OFFSET('Maximum minutes'!$C$1,'Annexe A1 Cours'!T1671,0,1,50)),0)</f>
        <v>0</v>
      </c>
      <c r="V1671" s="37">
        <f ca="1">IFERROR(OFFSET('Maximum minutes'!$C$1,T1671+1,-1+MATCH(G1671,OFFSET('Maximum minutes'!$C$1,T1671-1,0,1,50),0)),0)</f>
        <v>0</v>
      </c>
      <c r="W1671" s="38">
        <f t="shared" ref="W1671:W1734" ca="1" si="52">IFERROR(DATE(YEAR(D1671)+V1671,MONTH(D1671),DAY(D1671)),"")</f>
        <v>0</v>
      </c>
    </row>
    <row r="1672" spans="1:23" s="36" customFormat="1" ht="18.75">
      <c r="A1672" s="34"/>
      <c r="B1672" s="39"/>
      <c r="C1672" s="39"/>
      <c r="D1672" s="35"/>
      <c r="E1672" s="40"/>
      <c r="F1672" s="39"/>
      <c r="G1672" s="39"/>
      <c r="H1672" s="39"/>
      <c r="I1672" s="34"/>
      <c r="J1672" s="34"/>
      <c r="K1672" s="34"/>
      <c r="L1672" s="34"/>
      <c r="M1672" s="43" t="str">
        <f ca="1">IFERROR(OFFSET('Maximum minutes'!$C$1,T1672,MATCH(IF(G1672&lt;&gt;"",G1672,F1672),OFFSET('Maximum minutes'!$C$1,T1672-1,0,1,U1672+1),0)-1)*IF(OR(ISNUMBER(J1672),J1672="sans examen"),1,0)*IF(W1672&lt;MinDate,1,0),"")</f>
        <v/>
      </c>
      <c r="N1672" s="36">
        <f t="shared" ref="N1672:N1735" ca="1" si="53">IF(K1672&gt;0,MIN(K1672,M1672),0)*IF(M1672="",0,1)</f>
        <v>0</v>
      </c>
      <c r="O1672" s="36" t="e">
        <f ca="1">LEFT(OFFSET(Lists!$Q$2,MATCH(E1672,Lists!$R$3:$R$19,0),0),4)</f>
        <v>#N/A</v>
      </c>
      <c r="P1672" s="36" t="e">
        <f ca="1">MATCH(O1672,Lists!$S$2:$S$640,1)</f>
        <v>#N/A</v>
      </c>
      <c r="Q1672" s="36" t="e">
        <f ca="1">MATCH(LEFT(OFFSET(Lists!$Q$2,MATCH(E1672,Lists!$R$3:$R$19,0)+1,0),4),Lists!$S$3:$S$640,1)</f>
        <v>#N/A</v>
      </c>
      <c r="R1672" s="36" t="e">
        <f ca="1">LEFT(OFFSET(Lists!$S$2,P1672-1+MATCH(F1672,OFFSET(Lists!$T$3,P1672-1,0,Q1672-P1672+1),0),0),6)</f>
        <v>#N/A</v>
      </c>
      <c r="S1672" s="36" t="e">
        <f ca="1">VLOOKUP(R1672,Lists!B:D,3,FALSE)</f>
        <v>#N/A</v>
      </c>
      <c r="T1672" s="36" t="str">
        <f>IF(F1672&lt;&gt;"",MATCH(R1672,'Maximum minutes'!B:B,0),"")</f>
        <v/>
      </c>
      <c r="U1672" s="36">
        <f ca="1">IF(F1672&lt;&gt;"",COUNTA(OFFSET('Maximum minutes'!$C$1,'Annexe A1 Cours'!T1672,0,1,50)),0)</f>
        <v>0</v>
      </c>
      <c r="V1672" s="37">
        <f ca="1">IFERROR(OFFSET('Maximum minutes'!$C$1,T1672+1,-1+MATCH(G1672,OFFSET('Maximum minutes'!$C$1,T1672-1,0,1,50),0)),0)</f>
        <v>0</v>
      </c>
      <c r="W1672" s="38">
        <f t="shared" ca="1" si="52"/>
        <v>0</v>
      </c>
    </row>
    <row r="1673" spans="1:23" s="36" customFormat="1" ht="18.75">
      <c r="A1673" s="34"/>
      <c r="B1673" s="39"/>
      <c r="C1673" s="39"/>
      <c r="D1673" s="35"/>
      <c r="E1673" s="40"/>
      <c r="F1673" s="39"/>
      <c r="G1673" s="39"/>
      <c r="H1673" s="39"/>
      <c r="I1673" s="34"/>
      <c r="J1673" s="34"/>
      <c r="K1673" s="34"/>
      <c r="L1673" s="34"/>
      <c r="M1673" s="43" t="str">
        <f ca="1">IFERROR(OFFSET('Maximum minutes'!$C$1,T1673,MATCH(IF(G1673&lt;&gt;"",G1673,F1673),OFFSET('Maximum minutes'!$C$1,T1673-1,0,1,U1673+1),0)-1)*IF(OR(ISNUMBER(J1673),J1673="sans examen"),1,0)*IF(W1673&lt;MinDate,1,0),"")</f>
        <v/>
      </c>
      <c r="N1673" s="36">
        <f t="shared" ca="1" si="53"/>
        <v>0</v>
      </c>
      <c r="O1673" s="36" t="e">
        <f ca="1">LEFT(OFFSET(Lists!$Q$2,MATCH(E1673,Lists!$R$3:$R$19,0),0),4)</f>
        <v>#N/A</v>
      </c>
      <c r="P1673" s="36" t="e">
        <f ca="1">MATCH(O1673,Lists!$S$2:$S$640,1)</f>
        <v>#N/A</v>
      </c>
      <c r="Q1673" s="36" t="e">
        <f ca="1">MATCH(LEFT(OFFSET(Lists!$Q$2,MATCH(E1673,Lists!$R$3:$R$19,0)+1,0),4),Lists!$S$3:$S$640,1)</f>
        <v>#N/A</v>
      </c>
      <c r="R1673" s="36" t="e">
        <f ca="1">LEFT(OFFSET(Lists!$S$2,P1673-1+MATCH(F1673,OFFSET(Lists!$T$3,P1673-1,0,Q1673-P1673+1),0),0),6)</f>
        <v>#N/A</v>
      </c>
      <c r="S1673" s="36" t="e">
        <f ca="1">VLOOKUP(R1673,Lists!B:D,3,FALSE)</f>
        <v>#N/A</v>
      </c>
      <c r="T1673" s="36" t="str">
        <f>IF(F1673&lt;&gt;"",MATCH(R1673,'Maximum minutes'!B:B,0),"")</f>
        <v/>
      </c>
      <c r="U1673" s="36">
        <f ca="1">IF(F1673&lt;&gt;"",COUNTA(OFFSET('Maximum minutes'!$C$1,'Annexe A1 Cours'!T1673,0,1,50)),0)</f>
        <v>0</v>
      </c>
      <c r="V1673" s="37">
        <f ca="1">IFERROR(OFFSET('Maximum minutes'!$C$1,T1673+1,-1+MATCH(G1673,OFFSET('Maximum minutes'!$C$1,T1673-1,0,1,50),0)),0)</f>
        <v>0</v>
      </c>
      <c r="W1673" s="38">
        <f t="shared" ca="1" si="52"/>
        <v>0</v>
      </c>
    </row>
    <row r="1674" spans="1:23" s="36" customFormat="1" ht="18.75">
      <c r="A1674" s="34"/>
      <c r="B1674" s="39"/>
      <c r="C1674" s="39"/>
      <c r="D1674" s="35"/>
      <c r="E1674" s="40"/>
      <c r="F1674" s="39"/>
      <c r="G1674" s="39"/>
      <c r="H1674" s="39"/>
      <c r="I1674" s="34"/>
      <c r="J1674" s="34"/>
      <c r="K1674" s="34"/>
      <c r="L1674" s="34"/>
      <c r="M1674" s="43" t="str">
        <f ca="1">IFERROR(OFFSET('Maximum minutes'!$C$1,T1674,MATCH(IF(G1674&lt;&gt;"",G1674,F1674),OFFSET('Maximum minutes'!$C$1,T1674-1,0,1,U1674+1),0)-1)*IF(OR(ISNUMBER(J1674),J1674="sans examen"),1,0)*IF(W1674&lt;MinDate,1,0),"")</f>
        <v/>
      </c>
      <c r="N1674" s="36">
        <f t="shared" ca="1" si="53"/>
        <v>0</v>
      </c>
      <c r="O1674" s="36" t="e">
        <f ca="1">LEFT(OFFSET(Lists!$Q$2,MATCH(E1674,Lists!$R$3:$R$19,0),0),4)</f>
        <v>#N/A</v>
      </c>
      <c r="P1674" s="36" t="e">
        <f ca="1">MATCH(O1674,Lists!$S$2:$S$640,1)</f>
        <v>#N/A</v>
      </c>
      <c r="Q1674" s="36" t="e">
        <f ca="1">MATCH(LEFT(OFFSET(Lists!$Q$2,MATCH(E1674,Lists!$R$3:$R$19,0)+1,0),4),Lists!$S$3:$S$640,1)</f>
        <v>#N/A</v>
      </c>
      <c r="R1674" s="36" t="e">
        <f ca="1">LEFT(OFFSET(Lists!$S$2,P1674-1+MATCH(F1674,OFFSET(Lists!$T$3,P1674-1,0,Q1674-P1674+1),0),0),6)</f>
        <v>#N/A</v>
      </c>
      <c r="S1674" s="36" t="e">
        <f ca="1">VLOOKUP(R1674,Lists!B:D,3,FALSE)</f>
        <v>#N/A</v>
      </c>
      <c r="T1674" s="36" t="str">
        <f>IF(F1674&lt;&gt;"",MATCH(R1674,'Maximum minutes'!B:B,0),"")</f>
        <v/>
      </c>
      <c r="U1674" s="36">
        <f ca="1">IF(F1674&lt;&gt;"",COUNTA(OFFSET('Maximum minutes'!$C$1,'Annexe A1 Cours'!T1674,0,1,50)),0)</f>
        <v>0</v>
      </c>
      <c r="V1674" s="37">
        <f ca="1">IFERROR(OFFSET('Maximum minutes'!$C$1,T1674+1,-1+MATCH(G1674,OFFSET('Maximum minutes'!$C$1,T1674-1,0,1,50),0)),0)</f>
        <v>0</v>
      </c>
      <c r="W1674" s="38">
        <f t="shared" ca="1" si="52"/>
        <v>0</v>
      </c>
    </row>
    <row r="1675" spans="1:23" s="36" customFormat="1" ht="18.75">
      <c r="A1675" s="34"/>
      <c r="B1675" s="39"/>
      <c r="C1675" s="39"/>
      <c r="D1675" s="35"/>
      <c r="E1675" s="40"/>
      <c r="F1675" s="39"/>
      <c r="G1675" s="39"/>
      <c r="H1675" s="39"/>
      <c r="I1675" s="34"/>
      <c r="J1675" s="34"/>
      <c r="K1675" s="34"/>
      <c r="L1675" s="34"/>
      <c r="M1675" s="43" t="str">
        <f ca="1">IFERROR(OFFSET('Maximum minutes'!$C$1,T1675,MATCH(IF(G1675&lt;&gt;"",G1675,F1675),OFFSET('Maximum minutes'!$C$1,T1675-1,0,1,U1675+1),0)-1)*IF(OR(ISNUMBER(J1675),J1675="sans examen"),1,0)*IF(W1675&lt;MinDate,1,0),"")</f>
        <v/>
      </c>
      <c r="N1675" s="36">
        <f t="shared" ca="1" si="53"/>
        <v>0</v>
      </c>
      <c r="O1675" s="36" t="e">
        <f ca="1">LEFT(OFFSET(Lists!$Q$2,MATCH(E1675,Lists!$R$3:$R$19,0),0),4)</f>
        <v>#N/A</v>
      </c>
      <c r="P1675" s="36" t="e">
        <f ca="1">MATCH(O1675,Lists!$S$2:$S$640,1)</f>
        <v>#N/A</v>
      </c>
      <c r="Q1675" s="36" t="e">
        <f ca="1">MATCH(LEFT(OFFSET(Lists!$Q$2,MATCH(E1675,Lists!$R$3:$R$19,0)+1,0),4),Lists!$S$3:$S$640,1)</f>
        <v>#N/A</v>
      </c>
      <c r="R1675" s="36" t="e">
        <f ca="1">LEFT(OFFSET(Lists!$S$2,P1675-1+MATCH(F1675,OFFSET(Lists!$T$3,P1675-1,0,Q1675-P1675+1),0),0),6)</f>
        <v>#N/A</v>
      </c>
      <c r="S1675" s="36" t="e">
        <f ca="1">VLOOKUP(R1675,Lists!B:D,3,FALSE)</f>
        <v>#N/A</v>
      </c>
      <c r="T1675" s="36" t="str">
        <f>IF(F1675&lt;&gt;"",MATCH(R1675,'Maximum minutes'!B:B,0),"")</f>
        <v/>
      </c>
      <c r="U1675" s="36">
        <f ca="1">IF(F1675&lt;&gt;"",COUNTA(OFFSET('Maximum minutes'!$C$1,'Annexe A1 Cours'!T1675,0,1,50)),0)</f>
        <v>0</v>
      </c>
      <c r="V1675" s="37">
        <f ca="1">IFERROR(OFFSET('Maximum minutes'!$C$1,T1675+1,-1+MATCH(G1675,OFFSET('Maximum minutes'!$C$1,T1675-1,0,1,50),0)),0)</f>
        <v>0</v>
      </c>
      <c r="W1675" s="38">
        <f t="shared" ca="1" si="52"/>
        <v>0</v>
      </c>
    </row>
    <row r="1676" spans="1:23" s="36" customFormat="1" ht="18.75">
      <c r="A1676" s="34"/>
      <c r="B1676" s="39"/>
      <c r="C1676" s="39"/>
      <c r="D1676" s="35"/>
      <c r="E1676" s="40"/>
      <c r="F1676" s="39"/>
      <c r="G1676" s="39"/>
      <c r="H1676" s="39"/>
      <c r="I1676" s="34"/>
      <c r="J1676" s="34"/>
      <c r="K1676" s="34"/>
      <c r="L1676" s="34"/>
      <c r="M1676" s="43" t="str">
        <f ca="1">IFERROR(OFFSET('Maximum minutes'!$C$1,T1676,MATCH(IF(G1676&lt;&gt;"",G1676,F1676),OFFSET('Maximum minutes'!$C$1,T1676-1,0,1,U1676+1),0)-1)*IF(OR(ISNUMBER(J1676),J1676="sans examen"),1,0)*IF(W1676&lt;MinDate,1,0),"")</f>
        <v/>
      </c>
      <c r="N1676" s="36">
        <f t="shared" ca="1" si="53"/>
        <v>0</v>
      </c>
      <c r="O1676" s="36" t="e">
        <f ca="1">LEFT(OFFSET(Lists!$Q$2,MATCH(E1676,Lists!$R$3:$R$19,0),0),4)</f>
        <v>#N/A</v>
      </c>
      <c r="P1676" s="36" t="e">
        <f ca="1">MATCH(O1676,Lists!$S$2:$S$640,1)</f>
        <v>#N/A</v>
      </c>
      <c r="Q1676" s="36" t="e">
        <f ca="1">MATCH(LEFT(OFFSET(Lists!$Q$2,MATCH(E1676,Lists!$R$3:$R$19,0)+1,0),4),Lists!$S$3:$S$640,1)</f>
        <v>#N/A</v>
      </c>
      <c r="R1676" s="36" t="e">
        <f ca="1">LEFT(OFFSET(Lists!$S$2,P1676-1+MATCH(F1676,OFFSET(Lists!$T$3,P1676-1,0,Q1676-P1676+1),0),0),6)</f>
        <v>#N/A</v>
      </c>
      <c r="S1676" s="36" t="e">
        <f ca="1">VLOOKUP(R1676,Lists!B:D,3,FALSE)</f>
        <v>#N/A</v>
      </c>
      <c r="T1676" s="36" t="str">
        <f>IF(F1676&lt;&gt;"",MATCH(R1676,'Maximum minutes'!B:B,0),"")</f>
        <v/>
      </c>
      <c r="U1676" s="36">
        <f ca="1">IF(F1676&lt;&gt;"",COUNTA(OFFSET('Maximum minutes'!$C$1,'Annexe A1 Cours'!T1676,0,1,50)),0)</f>
        <v>0</v>
      </c>
      <c r="V1676" s="37">
        <f ca="1">IFERROR(OFFSET('Maximum minutes'!$C$1,T1676+1,-1+MATCH(G1676,OFFSET('Maximum minutes'!$C$1,T1676-1,0,1,50),0)),0)</f>
        <v>0</v>
      </c>
      <c r="W1676" s="38">
        <f t="shared" ca="1" si="52"/>
        <v>0</v>
      </c>
    </row>
    <row r="1677" spans="1:23" s="36" customFormat="1" ht="18.75">
      <c r="A1677" s="34"/>
      <c r="B1677" s="39"/>
      <c r="C1677" s="39"/>
      <c r="D1677" s="35"/>
      <c r="E1677" s="40"/>
      <c r="F1677" s="39"/>
      <c r="G1677" s="39"/>
      <c r="H1677" s="39"/>
      <c r="I1677" s="34"/>
      <c r="J1677" s="34"/>
      <c r="K1677" s="34"/>
      <c r="L1677" s="34"/>
      <c r="M1677" s="43" t="str">
        <f ca="1">IFERROR(OFFSET('Maximum minutes'!$C$1,T1677,MATCH(IF(G1677&lt;&gt;"",G1677,F1677),OFFSET('Maximum minutes'!$C$1,T1677-1,0,1,U1677+1),0)-1)*IF(OR(ISNUMBER(J1677),J1677="sans examen"),1,0)*IF(W1677&lt;MinDate,1,0),"")</f>
        <v/>
      </c>
      <c r="N1677" s="36">
        <f t="shared" ca="1" si="53"/>
        <v>0</v>
      </c>
      <c r="O1677" s="36" t="e">
        <f ca="1">LEFT(OFFSET(Lists!$Q$2,MATCH(E1677,Lists!$R$3:$R$19,0),0),4)</f>
        <v>#N/A</v>
      </c>
      <c r="P1677" s="36" t="e">
        <f ca="1">MATCH(O1677,Lists!$S$2:$S$640,1)</f>
        <v>#N/A</v>
      </c>
      <c r="Q1677" s="36" t="e">
        <f ca="1">MATCH(LEFT(OFFSET(Lists!$Q$2,MATCH(E1677,Lists!$R$3:$R$19,0)+1,0),4),Lists!$S$3:$S$640,1)</f>
        <v>#N/A</v>
      </c>
      <c r="R1677" s="36" t="e">
        <f ca="1">LEFT(OFFSET(Lists!$S$2,P1677-1+MATCH(F1677,OFFSET(Lists!$T$3,P1677-1,0,Q1677-P1677+1),0),0),6)</f>
        <v>#N/A</v>
      </c>
      <c r="S1677" s="36" t="e">
        <f ca="1">VLOOKUP(R1677,Lists!B:D,3,FALSE)</f>
        <v>#N/A</v>
      </c>
      <c r="T1677" s="36" t="str">
        <f>IF(F1677&lt;&gt;"",MATCH(R1677,'Maximum minutes'!B:B,0),"")</f>
        <v/>
      </c>
      <c r="U1677" s="36">
        <f ca="1">IF(F1677&lt;&gt;"",COUNTA(OFFSET('Maximum minutes'!$C$1,'Annexe A1 Cours'!T1677,0,1,50)),0)</f>
        <v>0</v>
      </c>
      <c r="V1677" s="37">
        <f ca="1">IFERROR(OFFSET('Maximum minutes'!$C$1,T1677+1,-1+MATCH(G1677,OFFSET('Maximum minutes'!$C$1,T1677-1,0,1,50),0)),0)</f>
        <v>0</v>
      </c>
      <c r="W1677" s="38">
        <f t="shared" ca="1" si="52"/>
        <v>0</v>
      </c>
    </row>
    <row r="1678" spans="1:23" s="36" customFormat="1" ht="18.75">
      <c r="A1678" s="34"/>
      <c r="B1678" s="39"/>
      <c r="C1678" s="39"/>
      <c r="D1678" s="35"/>
      <c r="E1678" s="40"/>
      <c r="F1678" s="39"/>
      <c r="G1678" s="39"/>
      <c r="H1678" s="39"/>
      <c r="I1678" s="34"/>
      <c r="J1678" s="34"/>
      <c r="K1678" s="34"/>
      <c r="L1678" s="34"/>
      <c r="M1678" s="43" t="str">
        <f ca="1">IFERROR(OFFSET('Maximum minutes'!$C$1,T1678,MATCH(IF(G1678&lt;&gt;"",G1678,F1678),OFFSET('Maximum minutes'!$C$1,T1678-1,0,1,U1678+1),0)-1)*IF(OR(ISNUMBER(J1678),J1678="sans examen"),1,0)*IF(W1678&lt;MinDate,1,0),"")</f>
        <v/>
      </c>
      <c r="N1678" s="36">
        <f t="shared" ca="1" si="53"/>
        <v>0</v>
      </c>
      <c r="O1678" s="36" t="e">
        <f ca="1">LEFT(OFFSET(Lists!$Q$2,MATCH(E1678,Lists!$R$3:$R$19,0),0),4)</f>
        <v>#N/A</v>
      </c>
      <c r="P1678" s="36" t="e">
        <f ca="1">MATCH(O1678,Lists!$S$2:$S$640,1)</f>
        <v>#N/A</v>
      </c>
      <c r="Q1678" s="36" t="e">
        <f ca="1">MATCH(LEFT(OFFSET(Lists!$Q$2,MATCH(E1678,Lists!$R$3:$R$19,0)+1,0),4),Lists!$S$3:$S$640,1)</f>
        <v>#N/A</v>
      </c>
      <c r="R1678" s="36" t="e">
        <f ca="1">LEFT(OFFSET(Lists!$S$2,P1678-1+MATCH(F1678,OFFSET(Lists!$T$3,P1678-1,0,Q1678-P1678+1),0),0),6)</f>
        <v>#N/A</v>
      </c>
      <c r="S1678" s="36" t="e">
        <f ca="1">VLOOKUP(R1678,Lists!B:D,3,FALSE)</f>
        <v>#N/A</v>
      </c>
      <c r="T1678" s="36" t="str">
        <f>IF(F1678&lt;&gt;"",MATCH(R1678,'Maximum minutes'!B:B,0),"")</f>
        <v/>
      </c>
      <c r="U1678" s="36">
        <f ca="1">IF(F1678&lt;&gt;"",COUNTA(OFFSET('Maximum minutes'!$C$1,'Annexe A1 Cours'!T1678,0,1,50)),0)</f>
        <v>0</v>
      </c>
      <c r="V1678" s="37">
        <f ca="1">IFERROR(OFFSET('Maximum minutes'!$C$1,T1678+1,-1+MATCH(G1678,OFFSET('Maximum minutes'!$C$1,T1678-1,0,1,50),0)),0)</f>
        <v>0</v>
      </c>
      <c r="W1678" s="38">
        <f t="shared" ca="1" si="52"/>
        <v>0</v>
      </c>
    </row>
    <row r="1679" spans="1:23" s="36" customFormat="1" ht="18.75">
      <c r="A1679" s="34"/>
      <c r="B1679" s="39"/>
      <c r="C1679" s="39"/>
      <c r="D1679" s="35"/>
      <c r="E1679" s="40"/>
      <c r="F1679" s="39"/>
      <c r="G1679" s="39"/>
      <c r="H1679" s="39"/>
      <c r="I1679" s="34"/>
      <c r="J1679" s="34"/>
      <c r="K1679" s="34"/>
      <c r="L1679" s="34"/>
      <c r="M1679" s="43" t="str">
        <f ca="1">IFERROR(OFFSET('Maximum minutes'!$C$1,T1679,MATCH(IF(G1679&lt;&gt;"",G1679,F1679),OFFSET('Maximum minutes'!$C$1,T1679-1,0,1,U1679+1),0)-1)*IF(OR(ISNUMBER(J1679),J1679="sans examen"),1,0)*IF(W1679&lt;MinDate,1,0),"")</f>
        <v/>
      </c>
      <c r="N1679" s="36">
        <f t="shared" ca="1" si="53"/>
        <v>0</v>
      </c>
      <c r="O1679" s="36" t="e">
        <f ca="1">LEFT(OFFSET(Lists!$Q$2,MATCH(E1679,Lists!$R$3:$R$19,0),0),4)</f>
        <v>#N/A</v>
      </c>
      <c r="P1679" s="36" t="e">
        <f ca="1">MATCH(O1679,Lists!$S$2:$S$640,1)</f>
        <v>#N/A</v>
      </c>
      <c r="Q1679" s="36" t="e">
        <f ca="1">MATCH(LEFT(OFFSET(Lists!$Q$2,MATCH(E1679,Lists!$R$3:$R$19,0)+1,0),4),Lists!$S$3:$S$640,1)</f>
        <v>#N/A</v>
      </c>
      <c r="R1679" s="36" t="e">
        <f ca="1">LEFT(OFFSET(Lists!$S$2,P1679-1+MATCH(F1679,OFFSET(Lists!$T$3,P1679-1,0,Q1679-P1679+1),0),0),6)</f>
        <v>#N/A</v>
      </c>
      <c r="S1679" s="36" t="e">
        <f ca="1">VLOOKUP(R1679,Lists!B:D,3,FALSE)</f>
        <v>#N/A</v>
      </c>
      <c r="T1679" s="36" t="str">
        <f>IF(F1679&lt;&gt;"",MATCH(R1679,'Maximum minutes'!B:B,0),"")</f>
        <v/>
      </c>
      <c r="U1679" s="36">
        <f ca="1">IF(F1679&lt;&gt;"",COUNTA(OFFSET('Maximum minutes'!$C$1,'Annexe A1 Cours'!T1679,0,1,50)),0)</f>
        <v>0</v>
      </c>
      <c r="V1679" s="37">
        <f ca="1">IFERROR(OFFSET('Maximum minutes'!$C$1,T1679+1,-1+MATCH(G1679,OFFSET('Maximum minutes'!$C$1,T1679-1,0,1,50),0)),0)</f>
        <v>0</v>
      </c>
      <c r="W1679" s="38">
        <f t="shared" ca="1" si="52"/>
        <v>0</v>
      </c>
    </row>
    <row r="1680" spans="1:23" s="36" customFormat="1" ht="18.75">
      <c r="A1680" s="34"/>
      <c r="B1680" s="39"/>
      <c r="C1680" s="39"/>
      <c r="D1680" s="35"/>
      <c r="E1680" s="40"/>
      <c r="F1680" s="39"/>
      <c r="G1680" s="39"/>
      <c r="H1680" s="39"/>
      <c r="I1680" s="34"/>
      <c r="J1680" s="34"/>
      <c r="K1680" s="34"/>
      <c r="L1680" s="34"/>
      <c r="M1680" s="43" t="str">
        <f ca="1">IFERROR(OFFSET('Maximum minutes'!$C$1,T1680,MATCH(IF(G1680&lt;&gt;"",G1680,F1680),OFFSET('Maximum minutes'!$C$1,T1680-1,0,1,U1680+1),0)-1)*IF(OR(ISNUMBER(J1680),J1680="sans examen"),1,0)*IF(W1680&lt;MinDate,1,0),"")</f>
        <v/>
      </c>
      <c r="N1680" s="36">
        <f t="shared" ca="1" si="53"/>
        <v>0</v>
      </c>
      <c r="O1680" s="36" t="e">
        <f ca="1">LEFT(OFFSET(Lists!$Q$2,MATCH(E1680,Lists!$R$3:$R$19,0),0),4)</f>
        <v>#N/A</v>
      </c>
      <c r="P1680" s="36" t="e">
        <f ca="1">MATCH(O1680,Lists!$S$2:$S$640,1)</f>
        <v>#N/A</v>
      </c>
      <c r="Q1680" s="36" t="e">
        <f ca="1">MATCH(LEFT(OFFSET(Lists!$Q$2,MATCH(E1680,Lists!$R$3:$R$19,0)+1,0),4),Lists!$S$3:$S$640,1)</f>
        <v>#N/A</v>
      </c>
      <c r="R1680" s="36" t="e">
        <f ca="1">LEFT(OFFSET(Lists!$S$2,P1680-1+MATCH(F1680,OFFSET(Lists!$T$3,P1680-1,0,Q1680-P1680+1),0),0),6)</f>
        <v>#N/A</v>
      </c>
      <c r="S1680" s="36" t="e">
        <f ca="1">VLOOKUP(R1680,Lists!B:D,3,FALSE)</f>
        <v>#N/A</v>
      </c>
      <c r="T1680" s="36" t="str">
        <f>IF(F1680&lt;&gt;"",MATCH(R1680,'Maximum minutes'!B:B,0),"")</f>
        <v/>
      </c>
      <c r="U1680" s="36">
        <f ca="1">IF(F1680&lt;&gt;"",COUNTA(OFFSET('Maximum minutes'!$C$1,'Annexe A1 Cours'!T1680,0,1,50)),0)</f>
        <v>0</v>
      </c>
      <c r="V1680" s="37">
        <f ca="1">IFERROR(OFFSET('Maximum minutes'!$C$1,T1680+1,-1+MATCH(G1680,OFFSET('Maximum minutes'!$C$1,T1680-1,0,1,50),0)),0)</f>
        <v>0</v>
      </c>
      <c r="W1680" s="38">
        <f t="shared" ca="1" si="52"/>
        <v>0</v>
      </c>
    </row>
    <row r="1681" spans="1:23" s="36" customFormat="1" ht="18.75">
      <c r="A1681" s="34"/>
      <c r="B1681" s="39"/>
      <c r="C1681" s="39"/>
      <c r="D1681" s="35"/>
      <c r="E1681" s="40"/>
      <c r="F1681" s="39"/>
      <c r="G1681" s="39"/>
      <c r="H1681" s="39"/>
      <c r="I1681" s="34"/>
      <c r="J1681" s="34"/>
      <c r="K1681" s="34"/>
      <c r="L1681" s="34"/>
      <c r="M1681" s="43" t="str">
        <f ca="1">IFERROR(OFFSET('Maximum minutes'!$C$1,T1681,MATCH(IF(G1681&lt;&gt;"",G1681,F1681),OFFSET('Maximum minutes'!$C$1,T1681-1,0,1,U1681+1),0)-1)*IF(OR(ISNUMBER(J1681),J1681="sans examen"),1,0)*IF(W1681&lt;MinDate,1,0),"")</f>
        <v/>
      </c>
      <c r="N1681" s="36">
        <f t="shared" ca="1" si="53"/>
        <v>0</v>
      </c>
      <c r="O1681" s="36" t="e">
        <f ca="1">LEFT(OFFSET(Lists!$Q$2,MATCH(E1681,Lists!$R$3:$R$19,0),0),4)</f>
        <v>#N/A</v>
      </c>
      <c r="P1681" s="36" t="e">
        <f ca="1">MATCH(O1681,Lists!$S$2:$S$640,1)</f>
        <v>#N/A</v>
      </c>
      <c r="Q1681" s="36" t="e">
        <f ca="1">MATCH(LEFT(OFFSET(Lists!$Q$2,MATCH(E1681,Lists!$R$3:$R$19,0)+1,0),4),Lists!$S$3:$S$640,1)</f>
        <v>#N/A</v>
      </c>
      <c r="R1681" s="36" t="e">
        <f ca="1">LEFT(OFFSET(Lists!$S$2,P1681-1+MATCH(F1681,OFFSET(Lists!$T$3,P1681-1,0,Q1681-P1681+1),0),0),6)</f>
        <v>#N/A</v>
      </c>
      <c r="S1681" s="36" t="e">
        <f ca="1">VLOOKUP(R1681,Lists!B:D,3,FALSE)</f>
        <v>#N/A</v>
      </c>
      <c r="T1681" s="36" t="str">
        <f>IF(F1681&lt;&gt;"",MATCH(R1681,'Maximum minutes'!B:B,0),"")</f>
        <v/>
      </c>
      <c r="U1681" s="36">
        <f ca="1">IF(F1681&lt;&gt;"",COUNTA(OFFSET('Maximum minutes'!$C$1,'Annexe A1 Cours'!T1681,0,1,50)),0)</f>
        <v>0</v>
      </c>
      <c r="V1681" s="37">
        <f ca="1">IFERROR(OFFSET('Maximum minutes'!$C$1,T1681+1,-1+MATCH(G1681,OFFSET('Maximum minutes'!$C$1,T1681-1,0,1,50),0)),0)</f>
        <v>0</v>
      </c>
      <c r="W1681" s="38">
        <f t="shared" ca="1" si="52"/>
        <v>0</v>
      </c>
    </row>
    <row r="1682" spans="1:23" s="36" customFormat="1" ht="18.75">
      <c r="A1682" s="34"/>
      <c r="B1682" s="39"/>
      <c r="C1682" s="39"/>
      <c r="D1682" s="35"/>
      <c r="E1682" s="40"/>
      <c r="F1682" s="39"/>
      <c r="G1682" s="39"/>
      <c r="H1682" s="39"/>
      <c r="I1682" s="34"/>
      <c r="J1682" s="34"/>
      <c r="K1682" s="34"/>
      <c r="L1682" s="34"/>
      <c r="M1682" s="43" t="str">
        <f ca="1">IFERROR(OFFSET('Maximum minutes'!$C$1,T1682,MATCH(IF(G1682&lt;&gt;"",G1682,F1682),OFFSET('Maximum minutes'!$C$1,T1682-1,0,1,U1682+1),0)-1)*IF(OR(ISNUMBER(J1682),J1682="sans examen"),1,0)*IF(W1682&lt;MinDate,1,0),"")</f>
        <v/>
      </c>
      <c r="N1682" s="36">
        <f t="shared" ca="1" si="53"/>
        <v>0</v>
      </c>
      <c r="O1682" s="36" t="e">
        <f ca="1">LEFT(OFFSET(Lists!$Q$2,MATCH(E1682,Lists!$R$3:$R$19,0),0),4)</f>
        <v>#N/A</v>
      </c>
      <c r="P1682" s="36" t="e">
        <f ca="1">MATCH(O1682,Lists!$S$2:$S$640,1)</f>
        <v>#N/A</v>
      </c>
      <c r="Q1682" s="36" t="e">
        <f ca="1">MATCH(LEFT(OFFSET(Lists!$Q$2,MATCH(E1682,Lists!$R$3:$R$19,0)+1,0),4),Lists!$S$3:$S$640,1)</f>
        <v>#N/A</v>
      </c>
      <c r="R1682" s="36" t="e">
        <f ca="1">LEFT(OFFSET(Lists!$S$2,P1682-1+MATCH(F1682,OFFSET(Lists!$T$3,P1682-1,0,Q1682-P1682+1),0),0),6)</f>
        <v>#N/A</v>
      </c>
      <c r="S1682" s="36" t="e">
        <f ca="1">VLOOKUP(R1682,Lists!B:D,3,FALSE)</f>
        <v>#N/A</v>
      </c>
      <c r="T1682" s="36" t="str">
        <f>IF(F1682&lt;&gt;"",MATCH(R1682,'Maximum minutes'!B:B,0),"")</f>
        <v/>
      </c>
      <c r="U1682" s="36">
        <f ca="1">IF(F1682&lt;&gt;"",COUNTA(OFFSET('Maximum minutes'!$C$1,'Annexe A1 Cours'!T1682,0,1,50)),0)</f>
        <v>0</v>
      </c>
      <c r="V1682" s="37">
        <f ca="1">IFERROR(OFFSET('Maximum minutes'!$C$1,T1682+1,-1+MATCH(G1682,OFFSET('Maximum minutes'!$C$1,T1682-1,0,1,50),0)),0)</f>
        <v>0</v>
      </c>
      <c r="W1682" s="38">
        <f t="shared" ca="1" si="52"/>
        <v>0</v>
      </c>
    </row>
    <row r="1683" spans="1:23" s="36" customFormat="1" ht="18.75">
      <c r="A1683" s="34"/>
      <c r="B1683" s="39"/>
      <c r="C1683" s="39"/>
      <c r="D1683" s="35"/>
      <c r="E1683" s="40"/>
      <c r="F1683" s="39"/>
      <c r="G1683" s="39"/>
      <c r="H1683" s="39"/>
      <c r="I1683" s="34"/>
      <c r="J1683" s="34"/>
      <c r="K1683" s="34"/>
      <c r="L1683" s="34"/>
      <c r="M1683" s="43" t="str">
        <f ca="1">IFERROR(OFFSET('Maximum minutes'!$C$1,T1683,MATCH(IF(G1683&lt;&gt;"",G1683,F1683),OFFSET('Maximum minutes'!$C$1,T1683-1,0,1,U1683+1),0)-1)*IF(OR(ISNUMBER(J1683),J1683="sans examen"),1,0)*IF(W1683&lt;MinDate,1,0),"")</f>
        <v/>
      </c>
      <c r="N1683" s="36">
        <f t="shared" ca="1" si="53"/>
        <v>0</v>
      </c>
      <c r="O1683" s="36" t="e">
        <f ca="1">LEFT(OFFSET(Lists!$Q$2,MATCH(E1683,Lists!$R$3:$R$19,0),0),4)</f>
        <v>#N/A</v>
      </c>
      <c r="P1683" s="36" t="e">
        <f ca="1">MATCH(O1683,Lists!$S$2:$S$640,1)</f>
        <v>#N/A</v>
      </c>
      <c r="Q1683" s="36" t="e">
        <f ca="1">MATCH(LEFT(OFFSET(Lists!$Q$2,MATCH(E1683,Lists!$R$3:$R$19,0)+1,0),4),Lists!$S$3:$S$640,1)</f>
        <v>#N/A</v>
      </c>
      <c r="R1683" s="36" t="e">
        <f ca="1">LEFT(OFFSET(Lists!$S$2,P1683-1+MATCH(F1683,OFFSET(Lists!$T$3,P1683-1,0,Q1683-P1683+1),0),0),6)</f>
        <v>#N/A</v>
      </c>
      <c r="S1683" s="36" t="e">
        <f ca="1">VLOOKUP(R1683,Lists!B:D,3,FALSE)</f>
        <v>#N/A</v>
      </c>
      <c r="T1683" s="36" t="str">
        <f>IF(F1683&lt;&gt;"",MATCH(R1683,'Maximum minutes'!B:B,0),"")</f>
        <v/>
      </c>
      <c r="U1683" s="36">
        <f ca="1">IF(F1683&lt;&gt;"",COUNTA(OFFSET('Maximum minutes'!$C$1,'Annexe A1 Cours'!T1683,0,1,50)),0)</f>
        <v>0</v>
      </c>
      <c r="V1683" s="37">
        <f ca="1">IFERROR(OFFSET('Maximum minutes'!$C$1,T1683+1,-1+MATCH(G1683,OFFSET('Maximum minutes'!$C$1,T1683-1,0,1,50),0)),0)</f>
        <v>0</v>
      </c>
      <c r="W1683" s="38">
        <f t="shared" ca="1" si="52"/>
        <v>0</v>
      </c>
    </row>
    <row r="1684" spans="1:23" s="36" customFormat="1" ht="18.75">
      <c r="A1684" s="34"/>
      <c r="B1684" s="39"/>
      <c r="C1684" s="39"/>
      <c r="D1684" s="35"/>
      <c r="E1684" s="40"/>
      <c r="F1684" s="39"/>
      <c r="G1684" s="39"/>
      <c r="H1684" s="39"/>
      <c r="I1684" s="34"/>
      <c r="J1684" s="34"/>
      <c r="K1684" s="34"/>
      <c r="L1684" s="34"/>
      <c r="M1684" s="43" t="str">
        <f ca="1">IFERROR(OFFSET('Maximum minutes'!$C$1,T1684,MATCH(IF(G1684&lt;&gt;"",G1684,F1684),OFFSET('Maximum minutes'!$C$1,T1684-1,0,1,U1684+1),0)-1)*IF(OR(ISNUMBER(J1684),J1684="sans examen"),1,0)*IF(W1684&lt;MinDate,1,0),"")</f>
        <v/>
      </c>
      <c r="N1684" s="36">
        <f t="shared" ca="1" si="53"/>
        <v>0</v>
      </c>
      <c r="O1684" s="36" t="e">
        <f ca="1">LEFT(OFFSET(Lists!$Q$2,MATCH(E1684,Lists!$R$3:$R$19,0),0),4)</f>
        <v>#N/A</v>
      </c>
      <c r="P1684" s="36" t="e">
        <f ca="1">MATCH(O1684,Lists!$S$2:$S$640,1)</f>
        <v>#N/A</v>
      </c>
      <c r="Q1684" s="36" t="e">
        <f ca="1">MATCH(LEFT(OFFSET(Lists!$Q$2,MATCH(E1684,Lists!$R$3:$R$19,0)+1,0),4),Lists!$S$3:$S$640,1)</f>
        <v>#N/A</v>
      </c>
      <c r="R1684" s="36" t="e">
        <f ca="1">LEFT(OFFSET(Lists!$S$2,P1684-1+MATCH(F1684,OFFSET(Lists!$T$3,P1684-1,0,Q1684-P1684+1),0),0),6)</f>
        <v>#N/A</v>
      </c>
      <c r="S1684" s="36" t="e">
        <f ca="1">VLOOKUP(R1684,Lists!B:D,3,FALSE)</f>
        <v>#N/A</v>
      </c>
      <c r="T1684" s="36" t="str">
        <f>IF(F1684&lt;&gt;"",MATCH(R1684,'Maximum minutes'!B:B,0),"")</f>
        <v/>
      </c>
      <c r="U1684" s="36">
        <f ca="1">IF(F1684&lt;&gt;"",COUNTA(OFFSET('Maximum minutes'!$C$1,'Annexe A1 Cours'!T1684,0,1,50)),0)</f>
        <v>0</v>
      </c>
      <c r="V1684" s="37">
        <f ca="1">IFERROR(OFFSET('Maximum minutes'!$C$1,T1684+1,-1+MATCH(G1684,OFFSET('Maximum minutes'!$C$1,T1684-1,0,1,50),0)),0)</f>
        <v>0</v>
      </c>
      <c r="W1684" s="38">
        <f t="shared" ca="1" si="52"/>
        <v>0</v>
      </c>
    </row>
    <row r="1685" spans="1:23" s="36" customFormat="1" ht="18.75">
      <c r="A1685" s="34"/>
      <c r="B1685" s="39"/>
      <c r="C1685" s="39"/>
      <c r="D1685" s="35"/>
      <c r="E1685" s="40"/>
      <c r="F1685" s="39"/>
      <c r="G1685" s="39"/>
      <c r="H1685" s="39"/>
      <c r="I1685" s="34"/>
      <c r="J1685" s="34"/>
      <c r="K1685" s="34"/>
      <c r="L1685" s="34"/>
      <c r="M1685" s="43" t="str">
        <f ca="1">IFERROR(OFFSET('Maximum minutes'!$C$1,T1685,MATCH(IF(G1685&lt;&gt;"",G1685,F1685),OFFSET('Maximum minutes'!$C$1,T1685-1,0,1,U1685+1),0)-1)*IF(OR(ISNUMBER(J1685),J1685="sans examen"),1,0)*IF(W1685&lt;MinDate,1,0),"")</f>
        <v/>
      </c>
      <c r="N1685" s="36">
        <f t="shared" ca="1" si="53"/>
        <v>0</v>
      </c>
      <c r="O1685" s="36" t="e">
        <f ca="1">LEFT(OFFSET(Lists!$Q$2,MATCH(E1685,Lists!$R$3:$R$19,0),0),4)</f>
        <v>#N/A</v>
      </c>
      <c r="P1685" s="36" t="e">
        <f ca="1">MATCH(O1685,Lists!$S$2:$S$640,1)</f>
        <v>#N/A</v>
      </c>
      <c r="Q1685" s="36" t="e">
        <f ca="1">MATCH(LEFT(OFFSET(Lists!$Q$2,MATCH(E1685,Lists!$R$3:$R$19,0)+1,0),4),Lists!$S$3:$S$640,1)</f>
        <v>#N/A</v>
      </c>
      <c r="R1685" s="36" t="e">
        <f ca="1">LEFT(OFFSET(Lists!$S$2,P1685-1+MATCH(F1685,OFFSET(Lists!$T$3,P1685-1,0,Q1685-P1685+1),0),0),6)</f>
        <v>#N/A</v>
      </c>
      <c r="S1685" s="36" t="e">
        <f ca="1">VLOOKUP(R1685,Lists!B:D,3,FALSE)</f>
        <v>#N/A</v>
      </c>
      <c r="T1685" s="36" t="str">
        <f>IF(F1685&lt;&gt;"",MATCH(R1685,'Maximum minutes'!B:B,0),"")</f>
        <v/>
      </c>
      <c r="U1685" s="36">
        <f ca="1">IF(F1685&lt;&gt;"",COUNTA(OFFSET('Maximum minutes'!$C$1,'Annexe A1 Cours'!T1685,0,1,50)),0)</f>
        <v>0</v>
      </c>
      <c r="V1685" s="37">
        <f ca="1">IFERROR(OFFSET('Maximum minutes'!$C$1,T1685+1,-1+MATCH(G1685,OFFSET('Maximum minutes'!$C$1,T1685-1,0,1,50),0)),0)</f>
        <v>0</v>
      </c>
      <c r="W1685" s="38">
        <f t="shared" ca="1" si="52"/>
        <v>0</v>
      </c>
    </row>
    <row r="1686" spans="1:23" s="36" customFormat="1" ht="18.75">
      <c r="A1686" s="34"/>
      <c r="B1686" s="39"/>
      <c r="C1686" s="39"/>
      <c r="D1686" s="35"/>
      <c r="E1686" s="40"/>
      <c r="F1686" s="39"/>
      <c r="G1686" s="39"/>
      <c r="H1686" s="39"/>
      <c r="I1686" s="34"/>
      <c r="J1686" s="34"/>
      <c r="K1686" s="34"/>
      <c r="L1686" s="34"/>
      <c r="M1686" s="43" t="str">
        <f ca="1">IFERROR(OFFSET('Maximum minutes'!$C$1,T1686,MATCH(IF(G1686&lt;&gt;"",G1686,F1686),OFFSET('Maximum minutes'!$C$1,T1686-1,0,1,U1686+1),0)-1)*IF(OR(ISNUMBER(J1686),J1686="sans examen"),1,0)*IF(W1686&lt;MinDate,1,0),"")</f>
        <v/>
      </c>
      <c r="N1686" s="36">
        <f t="shared" ca="1" si="53"/>
        <v>0</v>
      </c>
      <c r="O1686" s="36" t="e">
        <f ca="1">LEFT(OFFSET(Lists!$Q$2,MATCH(E1686,Lists!$R$3:$R$19,0),0),4)</f>
        <v>#N/A</v>
      </c>
      <c r="P1686" s="36" t="e">
        <f ca="1">MATCH(O1686,Lists!$S$2:$S$640,1)</f>
        <v>#N/A</v>
      </c>
      <c r="Q1686" s="36" t="e">
        <f ca="1">MATCH(LEFT(OFFSET(Lists!$Q$2,MATCH(E1686,Lists!$R$3:$R$19,0)+1,0),4),Lists!$S$3:$S$640,1)</f>
        <v>#N/A</v>
      </c>
      <c r="R1686" s="36" t="e">
        <f ca="1">LEFT(OFFSET(Lists!$S$2,P1686-1+MATCH(F1686,OFFSET(Lists!$T$3,P1686-1,0,Q1686-P1686+1),0),0),6)</f>
        <v>#N/A</v>
      </c>
      <c r="S1686" s="36" t="e">
        <f ca="1">VLOOKUP(R1686,Lists!B:D,3,FALSE)</f>
        <v>#N/A</v>
      </c>
      <c r="T1686" s="36" t="str">
        <f>IF(F1686&lt;&gt;"",MATCH(R1686,'Maximum minutes'!B:B,0),"")</f>
        <v/>
      </c>
      <c r="U1686" s="36">
        <f ca="1">IF(F1686&lt;&gt;"",COUNTA(OFFSET('Maximum minutes'!$C$1,'Annexe A1 Cours'!T1686,0,1,50)),0)</f>
        <v>0</v>
      </c>
      <c r="V1686" s="37">
        <f ca="1">IFERROR(OFFSET('Maximum minutes'!$C$1,T1686+1,-1+MATCH(G1686,OFFSET('Maximum minutes'!$C$1,T1686-1,0,1,50),0)),0)</f>
        <v>0</v>
      </c>
      <c r="W1686" s="38">
        <f t="shared" ca="1" si="52"/>
        <v>0</v>
      </c>
    </row>
    <row r="1687" spans="1:23" s="36" customFormat="1" ht="18.75">
      <c r="A1687" s="34"/>
      <c r="B1687" s="39"/>
      <c r="C1687" s="39"/>
      <c r="D1687" s="35"/>
      <c r="E1687" s="40"/>
      <c r="F1687" s="39"/>
      <c r="G1687" s="39"/>
      <c r="H1687" s="39"/>
      <c r="I1687" s="34"/>
      <c r="J1687" s="34"/>
      <c r="K1687" s="34"/>
      <c r="L1687" s="34"/>
      <c r="M1687" s="43" t="str">
        <f ca="1">IFERROR(OFFSET('Maximum minutes'!$C$1,T1687,MATCH(IF(G1687&lt;&gt;"",G1687,F1687),OFFSET('Maximum minutes'!$C$1,T1687-1,0,1,U1687+1),0)-1)*IF(OR(ISNUMBER(J1687),J1687="sans examen"),1,0)*IF(W1687&lt;MinDate,1,0),"")</f>
        <v/>
      </c>
      <c r="N1687" s="36">
        <f t="shared" ca="1" si="53"/>
        <v>0</v>
      </c>
      <c r="O1687" s="36" t="e">
        <f ca="1">LEFT(OFFSET(Lists!$Q$2,MATCH(E1687,Lists!$R$3:$R$19,0),0),4)</f>
        <v>#N/A</v>
      </c>
      <c r="P1687" s="36" t="e">
        <f ca="1">MATCH(O1687,Lists!$S$2:$S$640,1)</f>
        <v>#N/A</v>
      </c>
      <c r="Q1687" s="36" t="e">
        <f ca="1">MATCH(LEFT(OFFSET(Lists!$Q$2,MATCH(E1687,Lists!$R$3:$R$19,0)+1,0),4),Lists!$S$3:$S$640,1)</f>
        <v>#N/A</v>
      </c>
      <c r="R1687" s="36" t="e">
        <f ca="1">LEFT(OFFSET(Lists!$S$2,P1687-1+MATCH(F1687,OFFSET(Lists!$T$3,P1687-1,0,Q1687-P1687+1),0),0),6)</f>
        <v>#N/A</v>
      </c>
      <c r="S1687" s="36" t="e">
        <f ca="1">VLOOKUP(R1687,Lists!B:D,3,FALSE)</f>
        <v>#N/A</v>
      </c>
      <c r="T1687" s="36" t="str">
        <f>IF(F1687&lt;&gt;"",MATCH(R1687,'Maximum minutes'!B:B,0),"")</f>
        <v/>
      </c>
      <c r="U1687" s="36">
        <f ca="1">IF(F1687&lt;&gt;"",COUNTA(OFFSET('Maximum minutes'!$C$1,'Annexe A1 Cours'!T1687,0,1,50)),0)</f>
        <v>0</v>
      </c>
      <c r="V1687" s="37">
        <f ca="1">IFERROR(OFFSET('Maximum minutes'!$C$1,T1687+1,-1+MATCH(G1687,OFFSET('Maximum minutes'!$C$1,T1687-1,0,1,50),0)),0)</f>
        <v>0</v>
      </c>
      <c r="W1687" s="38">
        <f t="shared" ca="1" si="52"/>
        <v>0</v>
      </c>
    </row>
    <row r="1688" spans="1:23" s="36" customFormat="1" ht="18.75">
      <c r="A1688" s="34"/>
      <c r="B1688" s="39"/>
      <c r="C1688" s="39"/>
      <c r="D1688" s="35"/>
      <c r="E1688" s="40"/>
      <c r="F1688" s="39"/>
      <c r="G1688" s="39"/>
      <c r="H1688" s="39"/>
      <c r="I1688" s="34"/>
      <c r="J1688" s="34"/>
      <c r="K1688" s="34"/>
      <c r="L1688" s="34"/>
      <c r="M1688" s="43" t="str">
        <f ca="1">IFERROR(OFFSET('Maximum minutes'!$C$1,T1688,MATCH(IF(G1688&lt;&gt;"",G1688,F1688),OFFSET('Maximum minutes'!$C$1,T1688-1,0,1,U1688+1),0)-1)*IF(OR(ISNUMBER(J1688),J1688="sans examen"),1,0)*IF(W1688&lt;MinDate,1,0),"")</f>
        <v/>
      </c>
      <c r="N1688" s="36">
        <f t="shared" ca="1" si="53"/>
        <v>0</v>
      </c>
      <c r="O1688" s="36" t="e">
        <f ca="1">LEFT(OFFSET(Lists!$Q$2,MATCH(E1688,Lists!$R$3:$R$19,0),0),4)</f>
        <v>#N/A</v>
      </c>
      <c r="P1688" s="36" t="e">
        <f ca="1">MATCH(O1688,Lists!$S$2:$S$640,1)</f>
        <v>#N/A</v>
      </c>
      <c r="Q1688" s="36" t="e">
        <f ca="1">MATCH(LEFT(OFFSET(Lists!$Q$2,MATCH(E1688,Lists!$R$3:$R$19,0)+1,0),4),Lists!$S$3:$S$640,1)</f>
        <v>#N/A</v>
      </c>
      <c r="R1688" s="36" t="e">
        <f ca="1">LEFT(OFFSET(Lists!$S$2,P1688-1+MATCH(F1688,OFFSET(Lists!$T$3,P1688-1,0,Q1688-P1688+1),0),0),6)</f>
        <v>#N/A</v>
      </c>
      <c r="S1688" s="36" t="e">
        <f ca="1">VLOOKUP(R1688,Lists!B:D,3,FALSE)</f>
        <v>#N/A</v>
      </c>
      <c r="T1688" s="36" t="str">
        <f>IF(F1688&lt;&gt;"",MATCH(R1688,'Maximum minutes'!B:B,0),"")</f>
        <v/>
      </c>
      <c r="U1688" s="36">
        <f ca="1">IF(F1688&lt;&gt;"",COUNTA(OFFSET('Maximum minutes'!$C$1,'Annexe A1 Cours'!T1688,0,1,50)),0)</f>
        <v>0</v>
      </c>
      <c r="V1688" s="37">
        <f ca="1">IFERROR(OFFSET('Maximum minutes'!$C$1,T1688+1,-1+MATCH(G1688,OFFSET('Maximum minutes'!$C$1,T1688-1,0,1,50),0)),0)</f>
        <v>0</v>
      </c>
      <c r="W1688" s="38">
        <f t="shared" ca="1" si="52"/>
        <v>0</v>
      </c>
    </row>
    <row r="1689" spans="1:23" s="36" customFormat="1" ht="18.75">
      <c r="A1689" s="34"/>
      <c r="B1689" s="39"/>
      <c r="C1689" s="39"/>
      <c r="D1689" s="35"/>
      <c r="E1689" s="40"/>
      <c r="F1689" s="39"/>
      <c r="G1689" s="39"/>
      <c r="H1689" s="39"/>
      <c r="I1689" s="34"/>
      <c r="J1689" s="34"/>
      <c r="K1689" s="34"/>
      <c r="L1689" s="34"/>
      <c r="M1689" s="43" t="str">
        <f ca="1">IFERROR(OFFSET('Maximum minutes'!$C$1,T1689,MATCH(IF(G1689&lt;&gt;"",G1689,F1689),OFFSET('Maximum minutes'!$C$1,T1689-1,0,1,U1689+1),0)-1)*IF(OR(ISNUMBER(J1689),J1689="sans examen"),1,0)*IF(W1689&lt;MinDate,1,0),"")</f>
        <v/>
      </c>
      <c r="N1689" s="36">
        <f t="shared" ca="1" si="53"/>
        <v>0</v>
      </c>
      <c r="O1689" s="36" t="e">
        <f ca="1">LEFT(OFFSET(Lists!$Q$2,MATCH(E1689,Lists!$R$3:$R$19,0),0),4)</f>
        <v>#N/A</v>
      </c>
      <c r="P1689" s="36" t="e">
        <f ca="1">MATCH(O1689,Lists!$S$2:$S$640,1)</f>
        <v>#N/A</v>
      </c>
      <c r="Q1689" s="36" t="e">
        <f ca="1">MATCH(LEFT(OFFSET(Lists!$Q$2,MATCH(E1689,Lists!$R$3:$R$19,0)+1,0),4),Lists!$S$3:$S$640,1)</f>
        <v>#N/A</v>
      </c>
      <c r="R1689" s="36" t="e">
        <f ca="1">LEFT(OFFSET(Lists!$S$2,P1689-1+MATCH(F1689,OFFSET(Lists!$T$3,P1689-1,0,Q1689-P1689+1),0),0),6)</f>
        <v>#N/A</v>
      </c>
      <c r="S1689" s="36" t="e">
        <f ca="1">VLOOKUP(R1689,Lists!B:D,3,FALSE)</f>
        <v>#N/A</v>
      </c>
      <c r="T1689" s="36" t="str">
        <f>IF(F1689&lt;&gt;"",MATCH(R1689,'Maximum minutes'!B:B,0),"")</f>
        <v/>
      </c>
      <c r="U1689" s="36">
        <f ca="1">IF(F1689&lt;&gt;"",COUNTA(OFFSET('Maximum minutes'!$C$1,'Annexe A1 Cours'!T1689,0,1,50)),0)</f>
        <v>0</v>
      </c>
      <c r="V1689" s="37">
        <f ca="1">IFERROR(OFFSET('Maximum minutes'!$C$1,T1689+1,-1+MATCH(G1689,OFFSET('Maximum minutes'!$C$1,T1689-1,0,1,50),0)),0)</f>
        <v>0</v>
      </c>
      <c r="W1689" s="38">
        <f t="shared" ca="1" si="52"/>
        <v>0</v>
      </c>
    </row>
    <row r="1690" spans="1:23" s="36" customFormat="1" ht="18.75">
      <c r="A1690" s="34"/>
      <c r="B1690" s="39"/>
      <c r="C1690" s="39"/>
      <c r="D1690" s="35"/>
      <c r="E1690" s="40"/>
      <c r="F1690" s="39"/>
      <c r="G1690" s="39"/>
      <c r="H1690" s="39"/>
      <c r="I1690" s="34"/>
      <c r="J1690" s="34"/>
      <c r="K1690" s="34"/>
      <c r="L1690" s="34"/>
      <c r="M1690" s="43" t="str">
        <f ca="1">IFERROR(OFFSET('Maximum minutes'!$C$1,T1690,MATCH(IF(G1690&lt;&gt;"",G1690,F1690),OFFSET('Maximum minutes'!$C$1,T1690-1,0,1,U1690+1),0)-1)*IF(OR(ISNUMBER(J1690),J1690="sans examen"),1,0)*IF(W1690&lt;MinDate,1,0),"")</f>
        <v/>
      </c>
      <c r="N1690" s="36">
        <f t="shared" ca="1" si="53"/>
        <v>0</v>
      </c>
      <c r="O1690" s="36" t="e">
        <f ca="1">LEFT(OFFSET(Lists!$Q$2,MATCH(E1690,Lists!$R$3:$R$19,0),0),4)</f>
        <v>#N/A</v>
      </c>
      <c r="P1690" s="36" t="e">
        <f ca="1">MATCH(O1690,Lists!$S$2:$S$640,1)</f>
        <v>#N/A</v>
      </c>
      <c r="Q1690" s="36" t="e">
        <f ca="1">MATCH(LEFT(OFFSET(Lists!$Q$2,MATCH(E1690,Lists!$R$3:$R$19,0)+1,0),4),Lists!$S$3:$S$640,1)</f>
        <v>#N/A</v>
      </c>
      <c r="R1690" s="36" t="e">
        <f ca="1">LEFT(OFFSET(Lists!$S$2,P1690-1+MATCH(F1690,OFFSET(Lists!$T$3,P1690-1,0,Q1690-P1690+1),0),0),6)</f>
        <v>#N/A</v>
      </c>
      <c r="S1690" s="36" t="e">
        <f ca="1">VLOOKUP(R1690,Lists!B:D,3,FALSE)</f>
        <v>#N/A</v>
      </c>
      <c r="T1690" s="36" t="str">
        <f>IF(F1690&lt;&gt;"",MATCH(R1690,'Maximum minutes'!B:B,0),"")</f>
        <v/>
      </c>
      <c r="U1690" s="36">
        <f ca="1">IF(F1690&lt;&gt;"",COUNTA(OFFSET('Maximum minutes'!$C$1,'Annexe A1 Cours'!T1690,0,1,50)),0)</f>
        <v>0</v>
      </c>
      <c r="V1690" s="37">
        <f ca="1">IFERROR(OFFSET('Maximum minutes'!$C$1,T1690+1,-1+MATCH(G1690,OFFSET('Maximum minutes'!$C$1,T1690-1,0,1,50),0)),0)</f>
        <v>0</v>
      </c>
      <c r="W1690" s="38">
        <f t="shared" ca="1" si="52"/>
        <v>0</v>
      </c>
    </row>
    <row r="1691" spans="1:23" s="36" customFormat="1" ht="18.75">
      <c r="A1691" s="34"/>
      <c r="B1691" s="39"/>
      <c r="C1691" s="39"/>
      <c r="D1691" s="35"/>
      <c r="E1691" s="40"/>
      <c r="F1691" s="39"/>
      <c r="G1691" s="39"/>
      <c r="H1691" s="39"/>
      <c r="I1691" s="34"/>
      <c r="J1691" s="34"/>
      <c r="K1691" s="34"/>
      <c r="L1691" s="34"/>
      <c r="M1691" s="43" t="str">
        <f ca="1">IFERROR(OFFSET('Maximum minutes'!$C$1,T1691,MATCH(IF(G1691&lt;&gt;"",G1691,F1691),OFFSET('Maximum minutes'!$C$1,T1691-1,0,1,U1691+1),0)-1)*IF(OR(ISNUMBER(J1691),J1691="sans examen"),1,0)*IF(W1691&lt;MinDate,1,0),"")</f>
        <v/>
      </c>
      <c r="N1691" s="36">
        <f t="shared" ca="1" si="53"/>
        <v>0</v>
      </c>
      <c r="O1691" s="36" t="e">
        <f ca="1">LEFT(OFFSET(Lists!$Q$2,MATCH(E1691,Lists!$R$3:$R$19,0),0),4)</f>
        <v>#N/A</v>
      </c>
      <c r="P1691" s="36" t="e">
        <f ca="1">MATCH(O1691,Lists!$S$2:$S$640,1)</f>
        <v>#N/A</v>
      </c>
      <c r="Q1691" s="36" t="e">
        <f ca="1">MATCH(LEFT(OFFSET(Lists!$Q$2,MATCH(E1691,Lists!$R$3:$R$19,0)+1,0),4),Lists!$S$3:$S$640,1)</f>
        <v>#N/A</v>
      </c>
      <c r="R1691" s="36" t="e">
        <f ca="1">LEFT(OFFSET(Lists!$S$2,P1691-1+MATCH(F1691,OFFSET(Lists!$T$3,P1691-1,0,Q1691-P1691+1),0),0),6)</f>
        <v>#N/A</v>
      </c>
      <c r="S1691" s="36" t="e">
        <f ca="1">VLOOKUP(R1691,Lists!B:D,3,FALSE)</f>
        <v>#N/A</v>
      </c>
      <c r="T1691" s="36" t="str">
        <f>IF(F1691&lt;&gt;"",MATCH(R1691,'Maximum minutes'!B:B,0),"")</f>
        <v/>
      </c>
      <c r="U1691" s="36">
        <f ca="1">IF(F1691&lt;&gt;"",COUNTA(OFFSET('Maximum minutes'!$C$1,'Annexe A1 Cours'!T1691,0,1,50)),0)</f>
        <v>0</v>
      </c>
      <c r="V1691" s="37">
        <f ca="1">IFERROR(OFFSET('Maximum minutes'!$C$1,T1691+1,-1+MATCH(G1691,OFFSET('Maximum minutes'!$C$1,T1691-1,0,1,50),0)),0)</f>
        <v>0</v>
      </c>
      <c r="W1691" s="38">
        <f t="shared" ca="1" si="52"/>
        <v>0</v>
      </c>
    </row>
    <row r="1692" spans="1:23" s="36" customFormat="1" ht="18.75">
      <c r="A1692" s="34"/>
      <c r="B1692" s="39"/>
      <c r="C1692" s="39"/>
      <c r="D1692" s="35"/>
      <c r="E1692" s="40"/>
      <c r="F1692" s="39"/>
      <c r="G1692" s="39"/>
      <c r="H1692" s="39"/>
      <c r="I1692" s="34"/>
      <c r="J1692" s="34"/>
      <c r="K1692" s="34"/>
      <c r="L1692" s="34"/>
      <c r="M1692" s="43" t="str">
        <f ca="1">IFERROR(OFFSET('Maximum minutes'!$C$1,T1692,MATCH(IF(G1692&lt;&gt;"",G1692,F1692),OFFSET('Maximum minutes'!$C$1,T1692-1,0,1,U1692+1),0)-1)*IF(OR(ISNUMBER(J1692),J1692="sans examen"),1,0)*IF(W1692&lt;MinDate,1,0),"")</f>
        <v/>
      </c>
      <c r="N1692" s="36">
        <f t="shared" ca="1" si="53"/>
        <v>0</v>
      </c>
      <c r="O1692" s="36" t="e">
        <f ca="1">LEFT(OFFSET(Lists!$Q$2,MATCH(E1692,Lists!$R$3:$R$19,0),0),4)</f>
        <v>#N/A</v>
      </c>
      <c r="P1692" s="36" t="e">
        <f ca="1">MATCH(O1692,Lists!$S$2:$S$640,1)</f>
        <v>#N/A</v>
      </c>
      <c r="Q1692" s="36" t="e">
        <f ca="1">MATCH(LEFT(OFFSET(Lists!$Q$2,MATCH(E1692,Lists!$R$3:$R$19,0)+1,0),4),Lists!$S$3:$S$640,1)</f>
        <v>#N/A</v>
      </c>
      <c r="R1692" s="36" t="e">
        <f ca="1">LEFT(OFFSET(Lists!$S$2,P1692-1+MATCH(F1692,OFFSET(Lists!$T$3,P1692-1,0,Q1692-P1692+1),0),0),6)</f>
        <v>#N/A</v>
      </c>
      <c r="S1692" s="36" t="e">
        <f ca="1">VLOOKUP(R1692,Lists!B:D,3,FALSE)</f>
        <v>#N/A</v>
      </c>
      <c r="T1692" s="36" t="str">
        <f>IF(F1692&lt;&gt;"",MATCH(R1692,'Maximum minutes'!B:B,0),"")</f>
        <v/>
      </c>
      <c r="U1692" s="36">
        <f ca="1">IF(F1692&lt;&gt;"",COUNTA(OFFSET('Maximum minutes'!$C$1,'Annexe A1 Cours'!T1692,0,1,50)),0)</f>
        <v>0</v>
      </c>
      <c r="V1692" s="37">
        <f ca="1">IFERROR(OFFSET('Maximum minutes'!$C$1,T1692+1,-1+MATCH(G1692,OFFSET('Maximum minutes'!$C$1,T1692-1,0,1,50),0)),0)</f>
        <v>0</v>
      </c>
      <c r="W1692" s="38">
        <f t="shared" ca="1" si="52"/>
        <v>0</v>
      </c>
    </row>
    <row r="1693" spans="1:23" s="36" customFormat="1" ht="18.75">
      <c r="A1693" s="34"/>
      <c r="B1693" s="39"/>
      <c r="C1693" s="39"/>
      <c r="D1693" s="35"/>
      <c r="E1693" s="40"/>
      <c r="F1693" s="39"/>
      <c r="G1693" s="39"/>
      <c r="H1693" s="39"/>
      <c r="I1693" s="34"/>
      <c r="J1693" s="34"/>
      <c r="K1693" s="34"/>
      <c r="L1693" s="34"/>
      <c r="M1693" s="43" t="str">
        <f ca="1">IFERROR(OFFSET('Maximum minutes'!$C$1,T1693,MATCH(IF(G1693&lt;&gt;"",G1693,F1693),OFFSET('Maximum minutes'!$C$1,T1693-1,0,1,U1693+1),0)-1)*IF(OR(ISNUMBER(J1693),J1693="sans examen"),1,0)*IF(W1693&lt;MinDate,1,0),"")</f>
        <v/>
      </c>
      <c r="N1693" s="36">
        <f t="shared" ca="1" si="53"/>
        <v>0</v>
      </c>
      <c r="O1693" s="36" t="e">
        <f ca="1">LEFT(OFFSET(Lists!$Q$2,MATCH(E1693,Lists!$R$3:$R$19,0),0),4)</f>
        <v>#N/A</v>
      </c>
      <c r="P1693" s="36" t="e">
        <f ca="1">MATCH(O1693,Lists!$S$2:$S$640,1)</f>
        <v>#N/A</v>
      </c>
      <c r="Q1693" s="36" t="e">
        <f ca="1">MATCH(LEFT(OFFSET(Lists!$Q$2,MATCH(E1693,Lists!$R$3:$R$19,0)+1,0),4),Lists!$S$3:$S$640,1)</f>
        <v>#N/A</v>
      </c>
      <c r="R1693" s="36" t="e">
        <f ca="1">LEFT(OFFSET(Lists!$S$2,P1693-1+MATCH(F1693,OFFSET(Lists!$T$3,P1693-1,0,Q1693-P1693+1),0),0),6)</f>
        <v>#N/A</v>
      </c>
      <c r="S1693" s="36" t="e">
        <f ca="1">VLOOKUP(R1693,Lists!B:D,3,FALSE)</f>
        <v>#N/A</v>
      </c>
      <c r="T1693" s="36" t="str">
        <f>IF(F1693&lt;&gt;"",MATCH(R1693,'Maximum minutes'!B:B,0),"")</f>
        <v/>
      </c>
      <c r="U1693" s="36">
        <f ca="1">IF(F1693&lt;&gt;"",COUNTA(OFFSET('Maximum minutes'!$C$1,'Annexe A1 Cours'!T1693,0,1,50)),0)</f>
        <v>0</v>
      </c>
      <c r="V1693" s="37">
        <f ca="1">IFERROR(OFFSET('Maximum minutes'!$C$1,T1693+1,-1+MATCH(G1693,OFFSET('Maximum minutes'!$C$1,T1693-1,0,1,50),0)),0)</f>
        <v>0</v>
      </c>
      <c r="W1693" s="38">
        <f t="shared" ca="1" si="52"/>
        <v>0</v>
      </c>
    </row>
    <row r="1694" spans="1:23" s="36" customFormat="1" ht="18.75">
      <c r="A1694" s="34"/>
      <c r="B1694" s="39"/>
      <c r="C1694" s="39"/>
      <c r="D1694" s="35"/>
      <c r="E1694" s="40"/>
      <c r="F1694" s="39"/>
      <c r="G1694" s="39"/>
      <c r="H1694" s="39"/>
      <c r="I1694" s="34"/>
      <c r="J1694" s="34"/>
      <c r="K1694" s="34"/>
      <c r="L1694" s="34"/>
      <c r="M1694" s="43" t="str">
        <f ca="1">IFERROR(OFFSET('Maximum minutes'!$C$1,T1694,MATCH(IF(G1694&lt;&gt;"",G1694,F1694),OFFSET('Maximum minutes'!$C$1,T1694-1,0,1,U1694+1),0)-1)*IF(OR(ISNUMBER(J1694),J1694="sans examen"),1,0)*IF(W1694&lt;MinDate,1,0),"")</f>
        <v/>
      </c>
      <c r="N1694" s="36">
        <f t="shared" ca="1" si="53"/>
        <v>0</v>
      </c>
      <c r="O1694" s="36" t="e">
        <f ca="1">LEFT(OFFSET(Lists!$Q$2,MATCH(E1694,Lists!$R$3:$R$19,0),0),4)</f>
        <v>#N/A</v>
      </c>
      <c r="P1694" s="36" t="e">
        <f ca="1">MATCH(O1694,Lists!$S$2:$S$640,1)</f>
        <v>#N/A</v>
      </c>
      <c r="Q1694" s="36" t="e">
        <f ca="1">MATCH(LEFT(OFFSET(Lists!$Q$2,MATCH(E1694,Lists!$R$3:$R$19,0)+1,0),4),Lists!$S$3:$S$640,1)</f>
        <v>#N/A</v>
      </c>
      <c r="R1694" s="36" t="e">
        <f ca="1">LEFT(OFFSET(Lists!$S$2,P1694-1+MATCH(F1694,OFFSET(Lists!$T$3,P1694-1,0,Q1694-P1694+1),0),0),6)</f>
        <v>#N/A</v>
      </c>
      <c r="S1694" s="36" t="e">
        <f ca="1">VLOOKUP(R1694,Lists!B:D,3,FALSE)</f>
        <v>#N/A</v>
      </c>
      <c r="T1694" s="36" t="str">
        <f>IF(F1694&lt;&gt;"",MATCH(R1694,'Maximum minutes'!B:B,0),"")</f>
        <v/>
      </c>
      <c r="U1694" s="36">
        <f ca="1">IF(F1694&lt;&gt;"",COUNTA(OFFSET('Maximum minutes'!$C$1,'Annexe A1 Cours'!T1694,0,1,50)),0)</f>
        <v>0</v>
      </c>
      <c r="V1694" s="37">
        <f ca="1">IFERROR(OFFSET('Maximum minutes'!$C$1,T1694+1,-1+MATCH(G1694,OFFSET('Maximum minutes'!$C$1,T1694-1,0,1,50),0)),0)</f>
        <v>0</v>
      </c>
      <c r="W1694" s="38">
        <f t="shared" ca="1" si="52"/>
        <v>0</v>
      </c>
    </row>
    <row r="1695" spans="1:23" s="36" customFormat="1" ht="18.75">
      <c r="A1695" s="34"/>
      <c r="B1695" s="39"/>
      <c r="C1695" s="39"/>
      <c r="D1695" s="35"/>
      <c r="E1695" s="40"/>
      <c r="F1695" s="39"/>
      <c r="G1695" s="39"/>
      <c r="H1695" s="39"/>
      <c r="I1695" s="34"/>
      <c r="J1695" s="34"/>
      <c r="K1695" s="34"/>
      <c r="L1695" s="34"/>
      <c r="M1695" s="43" t="str">
        <f ca="1">IFERROR(OFFSET('Maximum minutes'!$C$1,T1695,MATCH(IF(G1695&lt;&gt;"",G1695,F1695),OFFSET('Maximum minutes'!$C$1,T1695-1,0,1,U1695+1),0)-1)*IF(OR(ISNUMBER(J1695),J1695="sans examen"),1,0)*IF(W1695&lt;MinDate,1,0),"")</f>
        <v/>
      </c>
      <c r="N1695" s="36">
        <f t="shared" ca="1" si="53"/>
        <v>0</v>
      </c>
      <c r="O1695" s="36" t="e">
        <f ca="1">LEFT(OFFSET(Lists!$Q$2,MATCH(E1695,Lists!$R$3:$R$19,0),0),4)</f>
        <v>#N/A</v>
      </c>
      <c r="P1695" s="36" t="e">
        <f ca="1">MATCH(O1695,Lists!$S$2:$S$640,1)</f>
        <v>#N/A</v>
      </c>
      <c r="Q1695" s="36" t="e">
        <f ca="1">MATCH(LEFT(OFFSET(Lists!$Q$2,MATCH(E1695,Lists!$R$3:$R$19,0)+1,0),4),Lists!$S$3:$S$640,1)</f>
        <v>#N/A</v>
      </c>
      <c r="R1695" s="36" t="e">
        <f ca="1">LEFT(OFFSET(Lists!$S$2,P1695-1+MATCH(F1695,OFFSET(Lists!$T$3,P1695-1,0,Q1695-P1695+1),0),0),6)</f>
        <v>#N/A</v>
      </c>
      <c r="S1695" s="36" t="e">
        <f ca="1">VLOOKUP(R1695,Lists!B:D,3,FALSE)</f>
        <v>#N/A</v>
      </c>
      <c r="T1695" s="36" t="str">
        <f>IF(F1695&lt;&gt;"",MATCH(R1695,'Maximum minutes'!B:B,0),"")</f>
        <v/>
      </c>
      <c r="U1695" s="36">
        <f ca="1">IF(F1695&lt;&gt;"",COUNTA(OFFSET('Maximum minutes'!$C$1,'Annexe A1 Cours'!T1695,0,1,50)),0)</f>
        <v>0</v>
      </c>
      <c r="V1695" s="37">
        <f ca="1">IFERROR(OFFSET('Maximum minutes'!$C$1,T1695+1,-1+MATCH(G1695,OFFSET('Maximum minutes'!$C$1,T1695-1,0,1,50),0)),0)</f>
        <v>0</v>
      </c>
      <c r="W1695" s="38">
        <f t="shared" ca="1" si="52"/>
        <v>0</v>
      </c>
    </row>
    <row r="1696" spans="1:23" s="36" customFormat="1" ht="18.75">
      <c r="A1696" s="34"/>
      <c r="B1696" s="39"/>
      <c r="C1696" s="39"/>
      <c r="D1696" s="35"/>
      <c r="E1696" s="40"/>
      <c r="F1696" s="39"/>
      <c r="G1696" s="39"/>
      <c r="H1696" s="39"/>
      <c r="I1696" s="34"/>
      <c r="J1696" s="34"/>
      <c r="K1696" s="34"/>
      <c r="L1696" s="34"/>
      <c r="M1696" s="43" t="str">
        <f ca="1">IFERROR(OFFSET('Maximum minutes'!$C$1,T1696,MATCH(IF(G1696&lt;&gt;"",G1696,F1696),OFFSET('Maximum minutes'!$C$1,T1696-1,0,1,U1696+1),0)-1)*IF(OR(ISNUMBER(J1696),J1696="sans examen"),1,0)*IF(W1696&lt;MinDate,1,0),"")</f>
        <v/>
      </c>
      <c r="N1696" s="36">
        <f t="shared" ca="1" si="53"/>
        <v>0</v>
      </c>
      <c r="O1696" s="36" t="e">
        <f ca="1">LEFT(OFFSET(Lists!$Q$2,MATCH(E1696,Lists!$R$3:$R$19,0),0),4)</f>
        <v>#N/A</v>
      </c>
      <c r="P1696" s="36" t="e">
        <f ca="1">MATCH(O1696,Lists!$S$2:$S$640,1)</f>
        <v>#N/A</v>
      </c>
      <c r="Q1696" s="36" t="e">
        <f ca="1">MATCH(LEFT(OFFSET(Lists!$Q$2,MATCH(E1696,Lists!$R$3:$R$19,0)+1,0),4),Lists!$S$3:$S$640,1)</f>
        <v>#N/A</v>
      </c>
      <c r="R1696" s="36" t="e">
        <f ca="1">LEFT(OFFSET(Lists!$S$2,P1696-1+MATCH(F1696,OFFSET(Lists!$T$3,P1696-1,0,Q1696-P1696+1),0),0),6)</f>
        <v>#N/A</v>
      </c>
      <c r="S1696" s="36" t="e">
        <f ca="1">VLOOKUP(R1696,Lists!B:D,3,FALSE)</f>
        <v>#N/A</v>
      </c>
      <c r="T1696" s="36" t="str">
        <f>IF(F1696&lt;&gt;"",MATCH(R1696,'Maximum minutes'!B:B,0),"")</f>
        <v/>
      </c>
      <c r="U1696" s="36">
        <f ca="1">IF(F1696&lt;&gt;"",COUNTA(OFFSET('Maximum minutes'!$C$1,'Annexe A1 Cours'!T1696,0,1,50)),0)</f>
        <v>0</v>
      </c>
      <c r="V1696" s="37">
        <f ca="1">IFERROR(OFFSET('Maximum minutes'!$C$1,T1696+1,-1+MATCH(G1696,OFFSET('Maximum minutes'!$C$1,T1696-1,0,1,50),0)),0)</f>
        <v>0</v>
      </c>
      <c r="W1696" s="38">
        <f t="shared" ca="1" si="52"/>
        <v>0</v>
      </c>
    </row>
    <row r="1697" spans="1:23" s="36" customFormat="1" ht="18.75">
      <c r="A1697" s="34"/>
      <c r="B1697" s="39"/>
      <c r="C1697" s="39"/>
      <c r="D1697" s="35"/>
      <c r="E1697" s="40"/>
      <c r="F1697" s="39"/>
      <c r="G1697" s="39"/>
      <c r="H1697" s="39"/>
      <c r="I1697" s="34"/>
      <c r="J1697" s="34"/>
      <c r="K1697" s="34"/>
      <c r="L1697" s="34"/>
      <c r="M1697" s="43" t="str">
        <f ca="1">IFERROR(OFFSET('Maximum minutes'!$C$1,T1697,MATCH(IF(G1697&lt;&gt;"",G1697,F1697),OFFSET('Maximum minutes'!$C$1,T1697-1,0,1,U1697+1),0)-1)*IF(OR(ISNUMBER(J1697),J1697="sans examen"),1,0)*IF(W1697&lt;MinDate,1,0),"")</f>
        <v/>
      </c>
      <c r="N1697" s="36">
        <f t="shared" ca="1" si="53"/>
        <v>0</v>
      </c>
      <c r="O1697" s="36" t="e">
        <f ca="1">LEFT(OFFSET(Lists!$Q$2,MATCH(E1697,Lists!$R$3:$R$19,0),0),4)</f>
        <v>#N/A</v>
      </c>
      <c r="P1697" s="36" t="e">
        <f ca="1">MATCH(O1697,Lists!$S$2:$S$640,1)</f>
        <v>#N/A</v>
      </c>
      <c r="Q1697" s="36" t="e">
        <f ca="1">MATCH(LEFT(OFFSET(Lists!$Q$2,MATCH(E1697,Lists!$R$3:$R$19,0)+1,0),4),Lists!$S$3:$S$640,1)</f>
        <v>#N/A</v>
      </c>
      <c r="R1697" s="36" t="e">
        <f ca="1">LEFT(OFFSET(Lists!$S$2,P1697-1+MATCH(F1697,OFFSET(Lists!$T$3,P1697-1,0,Q1697-P1697+1),0),0),6)</f>
        <v>#N/A</v>
      </c>
      <c r="S1697" s="36" t="e">
        <f ca="1">VLOOKUP(R1697,Lists!B:D,3,FALSE)</f>
        <v>#N/A</v>
      </c>
      <c r="T1697" s="36" t="str">
        <f>IF(F1697&lt;&gt;"",MATCH(R1697,'Maximum minutes'!B:B,0),"")</f>
        <v/>
      </c>
      <c r="U1697" s="36">
        <f ca="1">IF(F1697&lt;&gt;"",COUNTA(OFFSET('Maximum minutes'!$C$1,'Annexe A1 Cours'!T1697,0,1,50)),0)</f>
        <v>0</v>
      </c>
      <c r="V1697" s="37">
        <f ca="1">IFERROR(OFFSET('Maximum minutes'!$C$1,T1697+1,-1+MATCH(G1697,OFFSET('Maximum minutes'!$C$1,T1697-1,0,1,50),0)),0)</f>
        <v>0</v>
      </c>
      <c r="W1697" s="38">
        <f t="shared" ca="1" si="52"/>
        <v>0</v>
      </c>
    </row>
    <row r="1698" spans="1:23" s="36" customFormat="1" ht="18.75">
      <c r="A1698" s="34"/>
      <c r="B1698" s="39"/>
      <c r="C1698" s="39"/>
      <c r="D1698" s="35"/>
      <c r="E1698" s="40"/>
      <c r="F1698" s="39"/>
      <c r="G1698" s="39"/>
      <c r="H1698" s="39"/>
      <c r="I1698" s="34"/>
      <c r="J1698" s="34"/>
      <c r="K1698" s="34"/>
      <c r="L1698" s="34"/>
      <c r="M1698" s="43" t="str">
        <f ca="1">IFERROR(OFFSET('Maximum minutes'!$C$1,T1698,MATCH(IF(G1698&lt;&gt;"",G1698,F1698),OFFSET('Maximum minutes'!$C$1,T1698-1,0,1,U1698+1),0)-1)*IF(OR(ISNUMBER(J1698),J1698="sans examen"),1,0)*IF(W1698&lt;MinDate,1,0),"")</f>
        <v/>
      </c>
      <c r="N1698" s="36">
        <f t="shared" ca="1" si="53"/>
        <v>0</v>
      </c>
      <c r="O1698" s="36" t="e">
        <f ca="1">LEFT(OFFSET(Lists!$Q$2,MATCH(E1698,Lists!$R$3:$R$19,0),0),4)</f>
        <v>#N/A</v>
      </c>
      <c r="P1698" s="36" t="e">
        <f ca="1">MATCH(O1698,Lists!$S$2:$S$640,1)</f>
        <v>#N/A</v>
      </c>
      <c r="Q1698" s="36" t="e">
        <f ca="1">MATCH(LEFT(OFFSET(Lists!$Q$2,MATCH(E1698,Lists!$R$3:$R$19,0)+1,0),4),Lists!$S$3:$S$640,1)</f>
        <v>#N/A</v>
      </c>
      <c r="R1698" s="36" t="e">
        <f ca="1">LEFT(OFFSET(Lists!$S$2,P1698-1+MATCH(F1698,OFFSET(Lists!$T$3,P1698-1,0,Q1698-P1698+1),0),0),6)</f>
        <v>#N/A</v>
      </c>
      <c r="S1698" s="36" t="e">
        <f ca="1">VLOOKUP(R1698,Lists!B:D,3,FALSE)</f>
        <v>#N/A</v>
      </c>
      <c r="T1698" s="36" t="str">
        <f>IF(F1698&lt;&gt;"",MATCH(R1698,'Maximum minutes'!B:B,0),"")</f>
        <v/>
      </c>
      <c r="U1698" s="36">
        <f ca="1">IF(F1698&lt;&gt;"",COUNTA(OFFSET('Maximum minutes'!$C$1,'Annexe A1 Cours'!T1698,0,1,50)),0)</f>
        <v>0</v>
      </c>
      <c r="V1698" s="37">
        <f ca="1">IFERROR(OFFSET('Maximum minutes'!$C$1,T1698+1,-1+MATCH(G1698,OFFSET('Maximum minutes'!$C$1,T1698-1,0,1,50),0)),0)</f>
        <v>0</v>
      </c>
      <c r="W1698" s="38">
        <f t="shared" ca="1" si="52"/>
        <v>0</v>
      </c>
    </row>
    <row r="1699" spans="1:23" s="36" customFormat="1" ht="18.75">
      <c r="A1699" s="34"/>
      <c r="B1699" s="39"/>
      <c r="C1699" s="39"/>
      <c r="D1699" s="35"/>
      <c r="E1699" s="40"/>
      <c r="F1699" s="39"/>
      <c r="G1699" s="39"/>
      <c r="H1699" s="39"/>
      <c r="I1699" s="34"/>
      <c r="J1699" s="34"/>
      <c r="K1699" s="34"/>
      <c r="L1699" s="34"/>
      <c r="M1699" s="43" t="str">
        <f ca="1">IFERROR(OFFSET('Maximum minutes'!$C$1,T1699,MATCH(IF(G1699&lt;&gt;"",G1699,F1699),OFFSET('Maximum minutes'!$C$1,T1699-1,0,1,U1699+1),0)-1)*IF(OR(ISNUMBER(J1699),J1699="sans examen"),1,0)*IF(W1699&lt;MinDate,1,0),"")</f>
        <v/>
      </c>
      <c r="N1699" s="36">
        <f t="shared" ca="1" si="53"/>
        <v>0</v>
      </c>
      <c r="O1699" s="36" t="e">
        <f ca="1">LEFT(OFFSET(Lists!$Q$2,MATCH(E1699,Lists!$R$3:$R$19,0),0),4)</f>
        <v>#N/A</v>
      </c>
      <c r="P1699" s="36" t="e">
        <f ca="1">MATCH(O1699,Lists!$S$2:$S$640,1)</f>
        <v>#N/A</v>
      </c>
      <c r="Q1699" s="36" t="e">
        <f ca="1">MATCH(LEFT(OFFSET(Lists!$Q$2,MATCH(E1699,Lists!$R$3:$R$19,0)+1,0),4),Lists!$S$3:$S$640,1)</f>
        <v>#N/A</v>
      </c>
      <c r="R1699" s="36" t="e">
        <f ca="1">LEFT(OFFSET(Lists!$S$2,P1699-1+MATCH(F1699,OFFSET(Lists!$T$3,P1699-1,0,Q1699-P1699+1),0),0),6)</f>
        <v>#N/A</v>
      </c>
      <c r="S1699" s="36" t="e">
        <f ca="1">VLOOKUP(R1699,Lists!B:D,3,FALSE)</f>
        <v>#N/A</v>
      </c>
      <c r="T1699" s="36" t="str">
        <f>IF(F1699&lt;&gt;"",MATCH(R1699,'Maximum minutes'!B:B,0),"")</f>
        <v/>
      </c>
      <c r="U1699" s="36">
        <f ca="1">IF(F1699&lt;&gt;"",COUNTA(OFFSET('Maximum minutes'!$C$1,'Annexe A1 Cours'!T1699,0,1,50)),0)</f>
        <v>0</v>
      </c>
      <c r="V1699" s="37">
        <f ca="1">IFERROR(OFFSET('Maximum minutes'!$C$1,T1699+1,-1+MATCH(G1699,OFFSET('Maximum minutes'!$C$1,T1699-1,0,1,50),0)),0)</f>
        <v>0</v>
      </c>
      <c r="W1699" s="38">
        <f t="shared" ca="1" si="52"/>
        <v>0</v>
      </c>
    </row>
    <row r="1700" spans="1:23" s="36" customFormat="1" ht="18.75">
      <c r="A1700" s="34"/>
      <c r="B1700" s="39"/>
      <c r="C1700" s="39"/>
      <c r="D1700" s="35"/>
      <c r="E1700" s="40"/>
      <c r="F1700" s="39"/>
      <c r="G1700" s="39"/>
      <c r="H1700" s="39"/>
      <c r="I1700" s="34"/>
      <c r="J1700" s="34"/>
      <c r="K1700" s="34"/>
      <c r="L1700" s="34"/>
      <c r="M1700" s="43" t="str">
        <f ca="1">IFERROR(OFFSET('Maximum minutes'!$C$1,T1700,MATCH(IF(G1700&lt;&gt;"",G1700,F1700),OFFSET('Maximum minutes'!$C$1,T1700-1,0,1,U1700+1),0)-1)*IF(OR(ISNUMBER(J1700),J1700="sans examen"),1,0)*IF(W1700&lt;MinDate,1,0),"")</f>
        <v/>
      </c>
      <c r="N1700" s="36">
        <f t="shared" ca="1" si="53"/>
        <v>0</v>
      </c>
      <c r="O1700" s="36" t="e">
        <f ca="1">LEFT(OFFSET(Lists!$Q$2,MATCH(E1700,Lists!$R$3:$R$19,0),0),4)</f>
        <v>#N/A</v>
      </c>
      <c r="P1700" s="36" t="e">
        <f ca="1">MATCH(O1700,Lists!$S$2:$S$640,1)</f>
        <v>#N/A</v>
      </c>
      <c r="Q1700" s="36" t="e">
        <f ca="1">MATCH(LEFT(OFFSET(Lists!$Q$2,MATCH(E1700,Lists!$R$3:$R$19,0)+1,0),4),Lists!$S$3:$S$640,1)</f>
        <v>#N/A</v>
      </c>
      <c r="R1700" s="36" t="e">
        <f ca="1">LEFT(OFFSET(Lists!$S$2,P1700-1+MATCH(F1700,OFFSET(Lists!$T$3,P1700-1,0,Q1700-P1700+1),0),0),6)</f>
        <v>#N/A</v>
      </c>
      <c r="S1700" s="36" t="e">
        <f ca="1">VLOOKUP(R1700,Lists!B:D,3,FALSE)</f>
        <v>#N/A</v>
      </c>
      <c r="T1700" s="36" t="str">
        <f>IF(F1700&lt;&gt;"",MATCH(R1700,'Maximum minutes'!B:B,0),"")</f>
        <v/>
      </c>
      <c r="U1700" s="36">
        <f ca="1">IF(F1700&lt;&gt;"",COUNTA(OFFSET('Maximum minutes'!$C$1,'Annexe A1 Cours'!T1700,0,1,50)),0)</f>
        <v>0</v>
      </c>
      <c r="V1700" s="37">
        <f ca="1">IFERROR(OFFSET('Maximum minutes'!$C$1,T1700+1,-1+MATCH(G1700,OFFSET('Maximum minutes'!$C$1,T1700-1,0,1,50),0)),0)</f>
        <v>0</v>
      </c>
      <c r="W1700" s="38">
        <f t="shared" ca="1" si="52"/>
        <v>0</v>
      </c>
    </row>
    <row r="1701" spans="1:23" s="36" customFormat="1" ht="18.75">
      <c r="A1701" s="34"/>
      <c r="B1701" s="39"/>
      <c r="C1701" s="39"/>
      <c r="D1701" s="35"/>
      <c r="E1701" s="40"/>
      <c r="F1701" s="39"/>
      <c r="G1701" s="39"/>
      <c r="H1701" s="39"/>
      <c r="I1701" s="34"/>
      <c r="J1701" s="34"/>
      <c r="K1701" s="34"/>
      <c r="L1701" s="34"/>
      <c r="M1701" s="43" t="str">
        <f ca="1">IFERROR(OFFSET('Maximum minutes'!$C$1,T1701,MATCH(IF(G1701&lt;&gt;"",G1701,F1701),OFFSET('Maximum minutes'!$C$1,T1701-1,0,1,U1701+1),0)-1)*IF(OR(ISNUMBER(J1701),J1701="sans examen"),1,0)*IF(W1701&lt;MinDate,1,0),"")</f>
        <v/>
      </c>
      <c r="N1701" s="36">
        <f t="shared" ca="1" si="53"/>
        <v>0</v>
      </c>
      <c r="O1701" s="36" t="e">
        <f ca="1">LEFT(OFFSET(Lists!$Q$2,MATCH(E1701,Lists!$R$3:$R$19,0),0),4)</f>
        <v>#N/A</v>
      </c>
      <c r="P1701" s="36" t="e">
        <f ca="1">MATCH(O1701,Lists!$S$2:$S$640,1)</f>
        <v>#N/A</v>
      </c>
      <c r="Q1701" s="36" t="e">
        <f ca="1">MATCH(LEFT(OFFSET(Lists!$Q$2,MATCH(E1701,Lists!$R$3:$R$19,0)+1,0),4),Lists!$S$3:$S$640,1)</f>
        <v>#N/A</v>
      </c>
      <c r="R1701" s="36" t="e">
        <f ca="1">LEFT(OFFSET(Lists!$S$2,P1701-1+MATCH(F1701,OFFSET(Lists!$T$3,P1701-1,0,Q1701-P1701+1),0),0),6)</f>
        <v>#N/A</v>
      </c>
      <c r="S1701" s="36" t="e">
        <f ca="1">VLOOKUP(R1701,Lists!B:D,3,FALSE)</f>
        <v>#N/A</v>
      </c>
      <c r="T1701" s="36" t="str">
        <f>IF(F1701&lt;&gt;"",MATCH(R1701,'Maximum minutes'!B:B,0),"")</f>
        <v/>
      </c>
      <c r="U1701" s="36">
        <f ca="1">IF(F1701&lt;&gt;"",COUNTA(OFFSET('Maximum minutes'!$C$1,'Annexe A1 Cours'!T1701,0,1,50)),0)</f>
        <v>0</v>
      </c>
      <c r="V1701" s="37">
        <f ca="1">IFERROR(OFFSET('Maximum minutes'!$C$1,T1701+1,-1+MATCH(G1701,OFFSET('Maximum minutes'!$C$1,T1701-1,0,1,50),0)),0)</f>
        <v>0</v>
      </c>
      <c r="W1701" s="38">
        <f t="shared" ca="1" si="52"/>
        <v>0</v>
      </c>
    </row>
    <row r="1702" spans="1:23" s="36" customFormat="1" ht="18.75">
      <c r="A1702" s="34"/>
      <c r="B1702" s="39"/>
      <c r="C1702" s="39"/>
      <c r="D1702" s="35"/>
      <c r="E1702" s="40"/>
      <c r="F1702" s="39"/>
      <c r="G1702" s="39"/>
      <c r="H1702" s="39"/>
      <c r="I1702" s="34"/>
      <c r="J1702" s="34"/>
      <c r="K1702" s="34"/>
      <c r="L1702" s="34"/>
      <c r="M1702" s="43" t="str">
        <f ca="1">IFERROR(OFFSET('Maximum minutes'!$C$1,T1702,MATCH(IF(G1702&lt;&gt;"",G1702,F1702),OFFSET('Maximum minutes'!$C$1,T1702-1,0,1,U1702+1),0)-1)*IF(OR(ISNUMBER(J1702),J1702="sans examen"),1,0)*IF(W1702&lt;MinDate,1,0),"")</f>
        <v/>
      </c>
      <c r="N1702" s="36">
        <f t="shared" ca="1" si="53"/>
        <v>0</v>
      </c>
      <c r="O1702" s="36" t="e">
        <f ca="1">LEFT(OFFSET(Lists!$Q$2,MATCH(E1702,Lists!$R$3:$R$19,0),0),4)</f>
        <v>#N/A</v>
      </c>
      <c r="P1702" s="36" t="e">
        <f ca="1">MATCH(O1702,Lists!$S$2:$S$640,1)</f>
        <v>#N/A</v>
      </c>
      <c r="Q1702" s="36" t="e">
        <f ca="1">MATCH(LEFT(OFFSET(Lists!$Q$2,MATCH(E1702,Lists!$R$3:$R$19,0)+1,0),4),Lists!$S$3:$S$640,1)</f>
        <v>#N/A</v>
      </c>
      <c r="R1702" s="36" t="e">
        <f ca="1">LEFT(OFFSET(Lists!$S$2,P1702-1+MATCH(F1702,OFFSET(Lists!$T$3,P1702-1,0,Q1702-P1702+1),0),0),6)</f>
        <v>#N/A</v>
      </c>
      <c r="S1702" s="36" t="e">
        <f ca="1">VLOOKUP(R1702,Lists!B:D,3,FALSE)</f>
        <v>#N/A</v>
      </c>
      <c r="T1702" s="36" t="str">
        <f>IF(F1702&lt;&gt;"",MATCH(R1702,'Maximum minutes'!B:B,0),"")</f>
        <v/>
      </c>
      <c r="U1702" s="36">
        <f ca="1">IF(F1702&lt;&gt;"",COUNTA(OFFSET('Maximum minutes'!$C$1,'Annexe A1 Cours'!T1702,0,1,50)),0)</f>
        <v>0</v>
      </c>
      <c r="V1702" s="37">
        <f ca="1">IFERROR(OFFSET('Maximum minutes'!$C$1,T1702+1,-1+MATCH(G1702,OFFSET('Maximum minutes'!$C$1,T1702-1,0,1,50),0)),0)</f>
        <v>0</v>
      </c>
      <c r="W1702" s="38">
        <f t="shared" ca="1" si="52"/>
        <v>0</v>
      </c>
    </row>
    <row r="1703" spans="1:23" s="36" customFormat="1" ht="18.75">
      <c r="A1703" s="34"/>
      <c r="B1703" s="39"/>
      <c r="C1703" s="39"/>
      <c r="D1703" s="35"/>
      <c r="E1703" s="40"/>
      <c r="F1703" s="39"/>
      <c r="G1703" s="39"/>
      <c r="H1703" s="39"/>
      <c r="I1703" s="34"/>
      <c r="J1703" s="34"/>
      <c r="K1703" s="34"/>
      <c r="L1703" s="34"/>
      <c r="M1703" s="43" t="str">
        <f ca="1">IFERROR(OFFSET('Maximum minutes'!$C$1,T1703,MATCH(IF(G1703&lt;&gt;"",G1703,F1703),OFFSET('Maximum minutes'!$C$1,T1703-1,0,1,U1703+1),0)-1)*IF(OR(ISNUMBER(J1703),J1703="sans examen"),1,0)*IF(W1703&lt;MinDate,1,0),"")</f>
        <v/>
      </c>
      <c r="N1703" s="36">
        <f t="shared" ca="1" si="53"/>
        <v>0</v>
      </c>
      <c r="O1703" s="36" t="e">
        <f ca="1">LEFT(OFFSET(Lists!$Q$2,MATCH(E1703,Lists!$R$3:$R$19,0),0),4)</f>
        <v>#N/A</v>
      </c>
      <c r="P1703" s="36" t="e">
        <f ca="1">MATCH(O1703,Lists!$S$2:$S$640,1)</f>
        <v>#N/A</v>
      </c>
      <c r="Q1703" s="36" t="e">
        <f ca="1">MATCH(LEFT(OFFSET(Lists!$Q$2,MATCH(E1703,Lists!$R$3:$R$19,0)+1,0),4),Lists!$S$3:$S$640,1)</f>
        <v>#N/A</v>
      </c>
      <c r="R1703" s="36" t="e">
        <f ca="1">LEFT(OFFSET(Lists!$S$2,P1703-1+MATCH(F1703,OFFSET(Lists!$T$3,P1703-1,0,Q1703-P1703+1),0),0),6)</f>
        <v>#N/A</v>
      </c>
      <c r="S1703" s="36" t="e">
        <f ca="1">VLOOKUP(R1703,Lists!B:D,3,FALSE)</f>
        <v>#N/A</v>
      </c>
      <c r="T1703" s="36" t="str">
        <f>IF(F1703&lt;&gt;"",MATCH(R1703,'Maximum minutes'!B:B,0),"")</f>
        <v/>
      </c>
      <c r="U1703" s="36">
        <f ca="1">IF(F1703&lt;&gt;"",COUNTA(OFFSET('Maximum minutes'!$C$1,'Annexe A1 Cours'!T1703,0,1,50)),0)</f>
        <v>0</v>
      </c>
      <c r="V1703" s="37">
        <f ca="1">IFERROR(OFFSET('Maximum minutes'!$C$1,T1703+1,-1+MATCH(G1703,OFFSET('Maximum minutes'!$C$1,T1703-1,0,1,50),0)),0)</f>
        <v>0</v>
      </c>
      <c r="W1703" s="38">
        <f t="shared" ca="1" si="52"/>
        <v>0</v>
      </c>
    </row>
    <row r="1704" spans="1:23" s="36" customFormat="1" ht="18.75">
      <c r="A1704" s="34"/>
      <c r="B1704" s="39"/>
      <c r="C1704" s="39"/>
      <c r="D1704" s="35"/>
      <c r="E1704" s="40"/>
      <c r="F1704" s="39"/>
      <c r="G1704" s="39"/>
      <c r="H1704" s="39"/>
      <c r="I1704" s="34"/>
      <c r="J1704" s="34"/>
      <c r="K1704" s="34"/>
      <c r="L1704" s="34"/>
      <c r="M1704" s="43" t="str">
        <f ca="1">IFERROR(OFFSET('Maximum minutes'!$C$1,T1704,MATCH(IF(G1704&lt;&gt;"",G1704,F1704),OFFSET('Maximum minutes'!$C$1,T1704-1,0,1,U1704+1),0)-1)*IF(OR(ISNUMBER(J1704),J1704="sans examen"),1,0)*IF(W1704&lt;MinDate,1,0),"")</f>
        <v/>
      </c>
      <c r="N1704" s="36">
        <f t="shared" ca="1" si="53"/>
        <v>0</v>
      </c>
      <c r="O1704" s="36" t="e">
        <f ca="1">LEFT(OFFSET(Lists!$Q$2,MATCH(E1704,Lists!$R$3:$R$19,0),0),4)</f>
        <v>#N/A</v>
      </c>
      <c r="P1704" s="36" t="e">
        <f ca="1">MATCH(O1704,Lists!$S$2:$S$640,1)</f>
        <v>#N/A</v>
      </c>
      <c r="Q1704" s="36" t="e">
        <f ca="1">MATCH(LEFT(OFFSET(Lists!$Q$2,MATCH(E1704,Lists!$R$3:$R$19,0)+1,0),4),Lists!$S$3:$S$640,1)</f>
        <v>#N/A</v>
      </c>
      <c r="R1704" s="36" t="e">
        <f ca="1">LEFT(OFFSET(Lists!$S$2,P1704-1+MATCH(F1704,OFFSET(Lists!$T$3,P1704-1,0,Q1704-P1704+1),0),0),6)</f>
        <v>#N/A</v>
      </c>
      <c r="S1704" s="36" t="e">
        <f ca="1">VLOOKUP(R1704,Lists!B:D,3,FALSE)</f>
        <v>#N/A</v>
      </c>
      <c r="T1704" s="36" t="str">
        <f>IF(F1704&lt;&gt;"",MATCH(R1704,'Maximum minutes'!B:B,0),"")</f>
        <v/>
      </c>
      <c r="U1704" s="36">
        <f ca="1">IF(F1704&lt;&gt;"",COUNTA(OFFSET('Maximum minutes'!$C$1,'Annexe A1 Cours'!T1704,0,1,50)),0)</f>
        <v>0</v>
      </c>
      <c r="V1704" s="37">
        <f ca="1">IFERROR(OFFSET('Maximum minutes'!$C$1,T1704+1,-1+MATCH(G1704,OFFSET('Maximum minutes'!$C$1,T1704-1,0,1,50),0)),0)</f>
        <v>0</v>
      </c>
      <c r="W1704" s="38">
        <f t="shared" ca="1" si="52"/>
        <v>0</v>
      </c>
    </row>
    <row r="1705" spans="1:23" s="36" customFormat="1" ht="18.75">
      <c r="A1705" s="34"/>
      <c r="B1705" s="39"/>
      <c r="C1705" s="39"/>
      <c r="D1705" s="35"/>
      <c r="E1705" s="40"/>
      <c r="F1705" s="39"/>
      <c r="G1705" s="39"/>
      <c r="H1705" s="39"/>
      <c r="I1705" s="34"/>
      <c r="J1705" s="34"/>
      <c r="K1705" s="34"/>
      <c r="L1705" s="34"/>
      <c r="M1705" s="43" t="str">
        <f ca="1">IFERROR(OFFSET('Maximum minutes'!$C$1,T1705,MATCH(IF(G1705&lt;&gt;"",G1705,F1705),OFFSET('Maximum minutes'!$C$1,T1705-1,0,1,U1705+1),0)-1)*IF(OR(ISNUMBER(J1705),J1705="sans examen"),1,0)*IF(W1705&lt;MinDate,1,0),"")</f>
        <v/>
      </c>
      <c r="N1705" s="36">
        <f t="shared" ca="1" si="53"/>
        <v>0</v>
      </c>
      <c r="O1705" s="36" t="e">
        <f ca="1">LEFT(OFFSET(Lists!$Q$2,MATCH(E1705,Lists!$R$3:$R$19,0),0),4)</f>
        <v>#N/A</v>
      </c>
      <c r="P1705" s="36" t="e">
        <f ca="1">MATCH(O1705,Lists!$S$2:$S$640,1)</f>
        <v>#N/A</v>
      </c>
      <c r="Q1705" s="36" t="e">
        <f ca="1">MATCH(LEFT(OFFSET(Lists!$Q$2,MATCH(E1705,Lists!$R$3:$R$19,0)+1,0),4),Lists!$S$3:$S$640,1)</f>
        <v>#N/A</v>
      </c>
      <c r="R1705" s="36" t="e">
        <f ca="1">LEFT(OFFSET(Lists!$S$2,P1705-1+MATCH(F1705,OFFSET(Lists!$T$3,P1705-1,0,Q1705-P1705+1),0),0),6)</f>
        <v>#N/A</v>
      </c>
      <c r="S1705" s="36" t="e">
        <f ca="1">VLOOKUP(R1705,Lists!B:D,3,FALSE)</f>
        <v>#N/A</v>
      </c>
      <c r="T1705" s="36" t="str">
        <f>IF(F1705&lt;&gt;"",MATCH(R1705,'Maximum minutes'!B:B,0),"")</f>
        <v/>
      </c>
      <c r="U1705" s="36">
        <f ca="1">IF(F1705&lt;&gt;"",COUNTA(OFFSET('Maximum minutes'!$C$1,'Annexe A1 Cours'!T1705,0,1,50)),0)</f>
        <v>0</v>
      </c>
      <c r="V1705" s="37">
        <f ca="1">IFERROR(OFFSET('Maximum minutes'!$C$1,T1705+1,-1+MATCH(G1705,OFFSET('Maximum minutes'!$C$1,T1705-1,0,1,50),0)),0)</f>
        <v>0</v>
      </c>
      <c r="W1705" s="38">
        <f t="shared" ca="1" si="52"/>
        <v>0</v>
      </c>
    </row>
    <row r="1706" spans="1:23" s="36" customFormat="1" ht="18.75">
      <c r="A1706" s="34"/>
      <c r="B1706" s="39"/>
      <c r="C1706" s="39"/>
      <c r="D1706" s="35"/>
      <c r="E1706" s="40"/>
      <c r="F1706" s="39"/>
      <c r="G1706" s="39"/>
      <c r="H1706" s="39"/>
      <c r="I1706" s="34"/>
      <c r="J1706" s="34"/>
      <c r="K1706" s="34"/>
      <c r="L1706" s="34"/>
      <c r="M1706" s="43" t="str">
        <f ca="1">IFERROR(OFFSET('Maximum minutes'!$C$1,T1706,MATCH(IF(G1706&lt;&gt;"",G1706,F1706),OFFSET('Maximum minutes'!$C$1,T1706-1,0,1,U1706+1),0)-1)*IF(OR(ISNUMBER(J1706),J1706="sans examen"),1,0)*IF(W1706&lt;MinDate,1,0),"")</f>
        <v/>
      </c>
      <c r="N1706" s="36">
        <f t="shared" ca="1" si="53"/>
        <v>0</v>
      </c>
      <c r="O1706" s="36" t="e">
        <f ca="1">LEFT(OFFSET(Lists!$Q$2,MATCH(E1706,Lists!$R$3:$R$19,0),0),4)</f>
        <v>#N/A</v>
      </c>
      <c r="P1706" s="36" t="e">
        <f ca="1">MATCH(O1706,Lists!$S$2:$S$640,1)</f>
        <v>#N/A</v>
      </c>
      <c r="Q1706" s="36" t="e">
        <f ca="1">MATCH(LEFT(OFFSET(Lists!$Q$2,MATCH(E1706,Lists!$R$3:$R$19,0)+1,0),4),Lists!$S$3:$S$640,1)</f>
        <v>#N/A</v>
      </c>
      <c r="R1706" s="36" t="e">
        <f ca="1">LEFT(OFFSET(Lists!$S$2,P1706-1+MATCH(F1706,OFFSET(Lists!$T$3,P1706-1,0,Q1706-P1706+1),0),0),6)</f>
        <v>#N/A</v>
      </c>
      <c r="S1706" s="36" t="e">
        <f ca="1">VLOOKUP(R1706,Lists!B:D,3,FALSE)</f>
        <v>#N/A</v>
      </c>
      <c r="T1706" s="36" t="str">
        <f>IF(F1706&lt;&gt;"",MATCH(R1706,'Maximum minutes'!B:B,0),"")</f>
        <v/>
      </c>
      <c r="U1706" s="36">
        <f ca="1">IF(F1706&lt;&gt;"",COUNTA(OFFSET('Maximum minutes'!$C$1,'Annexe A1 Cours'!T1706,0,1,50)),0)</f>
        <v>0</v>
      </c>
      <c r="V1706" s="37">
        <f ca="1">IFERROR(OFFSET('Maximum minutes'!$C$1,T1706+1,-1+MATCH(G1706,OFFSET('Maximum minutes'!$C$1,T1706-1,0,1,50),0)),0)</f>
        <v>0</v>
      </c>
      <c r="W1706" s="38">
        <f t="shared" ca="1" si="52"/>
        <v>0</v>
      </c>
    </row>
    <row r="1707" spans="1:23" s="36" customFormat="1" ht="18.75">
      <c r="A1707" s="34"/>
      <c r="B1707" s="39"/>
      <c r="C1707" s="39"/>
      <c r="D1707" s="35"/>
      <c r="E1707" s="40"/>
      <c r="F1707" s="39"/>
      <c r="G1707" s="39"/>
      <c r="H1707" s="39"/>
      <c r="I1707" s="34"/>
      <c r="J1707" s="34"/>
      <c r="K1707" s="34"/>
      <c r="L1707" s="34"/>
      <c r="M1707" s="43" t="str">
        <f ca="1">IFERROR(OFFSET('Maximum minutes'!$C$1,T1707,MATCH(IF(G1707&lt;&gt;"",G1707,F1707),OFFSET('Maximum minutes'!$C$1,T1707-1,0,1,U1707+1),0)-1)*IF(OR(ISNUMBER(J1707),J1707="sans examen"),1,0)*IF(W1707&lt;MinDate,1,0),"")</f>
        <v/>
      </c>
      <c r="N1707" s="36">
        <f t="shared" ca="1" si="53"/>
        <v>0</v>
      </c>
      <c r="O1707" s="36" t="e">
        <f ca="1">LEFT(OFFSET(Lists!$Q$2,MATCH(E1707,Lists!$R$3:$R$19,0),0),4)</f>
        <v>#N/A</v>
      </c>
      <c r="P1707" s="36" t="e">
        <f ca="1">MATCH(O1707,Lists!$S$2:$S$640,1)</f>
        <v>#N/A</v>
      </c>
      <c r="Q1707" s="36" t="e">
        <f ca="1">MATCH(LEFT(OFFSET(Lists!$Q$2,MATCH(E1707,Lists!$R$3:$R$19,0)+1,0),4),Lists!$S$3:$S$640,1)</f>
        <v>#N/A</v>
      </c>
      <c r="R1707" s="36" t="e">
        <f ca="1">LEFT(OFFSET(Lists!$S$2,P1707-1+MATCH(F1707,OFFSET(Lists!$T$3,P1707-1,0,Q1707-P1707+1),0),0),6)</f>
        <v>#N/A</v>
      </c>
      <c r="S1707" s="36" t="e">
        <f ca="1">VLOOKUP(R1707,Lists!B:D,3,FALSE)</f>
        <v>#N/A</v>
      </c>
      <c r="T1707" s="36" t="str">
        <f>IF(F1707&lt;&gt;"",MATCH(R1707,'Maximum minutes'!B:B,0),"")</f>
        <v/>
      </c>
      <c r="U1707" s="36">
        <f ca="1">IF(F1707&lt;&gt;"",COUNTA(OFFSET('Maximum minutes'!$C$1,'Annexe A1 Cours'!T1707,0,1,50)),0)</f>
        <v>0</v>
      </c>
      <c r="V1707" s="37">
        <f ca="1">IFERROR(OFFSET('Maximum minutes'!$C$1,T1707+1,-1+MATCH(G1707,OFFSET('Maximum minutes'!$C$1,T1707-1,0,1,50),0)),0)</f>
        <v>0</v>
      </c>
      <c r="W1707" s="38">
        <f t="shared" ca="1" si="52"/>
        <v>0</v>
      </c>
    </row>
    <row r="1708" spans="1:23" s="36" customFormat="1" ht="18.75">
      <c r="A1708" s="34"/>
      <c r="B1708" s="39"/>
      <c r="C1708" s="39"/>
      <c r="D1708" s="35"/>
      <c r="E1708" s="40"/>
      <c r="F1708" s="39"/>
      <c r="G1708" s="39"/>
      <c r="H1708" s="39"/>
      <c r="I1708" s="34"/>
      <c r="J1708" s="34"/>
      <c r="K1708" s="34"/>
      <c r="L1708" s="34"/>
      <c r="M1708" s="43" t="str">
        <f ca="1">IFERROR(OFFSET('Maximum minutes'!$C$1,T1708,MATCH(IF(G1708&lt;&gt;"",G1708,F1708),OFFSET('Maximum minutes'!$C$1,T1708-1,0,1,U1708+1),0)-1)*IF(OR(ISNUMBER(J1708),J1708="sans examen"),1,0)*IF(W1708&lt;MinDate,1,0),"")</f>
        <v/>
      </c>
      <c r="N1708" s="36">
        <f t="shared" ca="1" si="53"/>
        <v>0</v>
      </c>
      <c r="O1708" s="36" t="e">
        <f ca="1">LEFT(OFFSET(Lists!$Q$2,MATCH(E1708,Lists!$R$3:$R$19,0),0),4)</f>
        <v>#N/A</v>
      </c>
      <c r="P1708" s="36" t="e">
        <f ca="1">MATCH(O1708,Lists!$S$2:$S$640,1)</f>
        <v>#N/A</v>
      </c>
      <c r="Q1708" s="36" t="e">
        <f ca="1">MATCH(LEFT(OFFSET(Lists!$Q$2,MATCH(E1708,Lists!$R$3:$R$19,0)+1,0),4),Lists!$S$3:$S$640,1)</f>
        <v>#N/A</v>
      </c>
      <c r="R1708" s="36" t="e">
        <f ca="1">LEFT(OFFSET(Lists!$S$2,P1708-1+MATCH(F1708,OFFSET(Lists!$T$3,P1708-1,0,Q1708-P1708+1),0),0),6)</f>
        <v>#N/A</v>
      </c>
      <c r="S1708" s="36" t="e">
        <f ca="1">VLOOKUP(R1708,Lists!B:D,3,FALSE)</f>
        <v>#N/A</v>
      </c>
      <c r="T1708" s="36" t="str">
        <f>IF(F1708&lt;&gt;"",MATCH(R1708,'Maximum minutes'!B:B,0),"")</f>
        <v/>
      </c>
      <c r="U1708" s="36">
        <f ca="1">IF(F1708&lt;&gt;"",COUNTA(OFFSET('Maximum minutes'!$C$1,'Annexe A1 Cours'!T1708,0,1,50)),0)</f>
        <v>0</v>
      </c>
      <c r="V1708" s="37">
        <f ca="1">IFERROR(OFFSET('Maximum minutes'!$C$1,T1708+1,-1+MATCH(G1708,OFFSET('Maximum minutes'!$C$1,T1708-1,0,1,50),0)),0)</f>
        <v>0</v>
      </c>
      <c r="W1708" s="38">
        <f t="shared" ca="1" si="52"/>
        <v>0</v>
      </c>
    </row>
    <row r="1709" spans="1:23" s="36" customFormat="1" ht="18.75">
      <c r="A1709" s="34"/>
      <c r="B1709" s="39"/>
      <c r="C1709" s="39"/>
      <c r="D1709" s="35"/>
      <c r="E1709" s="40"/>
      <c r="F1709" s="39"/>
      <c r="G1709" s="39"/>
      <c r="H1709" s="39"/>
      <c r="I1709" s="34"/>
      <c r="J1709" s="34"/>
      <c r="K1709" s="34"/>
      <c r="L1709" s="34"/>
      <c r="M1709" s="43" t="str">
        <f ca="1">IFERROR(OFFSET('Maximum minutes'!$C$1,T1709,MATCH(IF(G1709&lt;&gt;"",G1709,F1709),OFFSET('Maximum minutes'!$C$1,T1709-1,0,1,U1709+1),0)-1)*IF(OR(ISNUMBER(J1709),J1709="sans examen"),1,0)*IF(W1709&lt;MinDate,1,0),"")</f>
        <v/>
      </c>
      <c r="N1709" s="36">
        <f t="shared" ca="1" si="53"/>
        <v>0</v>
      </c>
      <c r="O1709" s="36" t="e">
        <f ca="1">LEFT(OFFSET(Lists!$Q$2,MATCH(E1709,Lists!$R$3:$R$19,0),0),4)</f>
        <v>#N/A</v>
      </c>
      <c r="P1709" s="36" t="e">
        <f ca="1">MATCH(O1709,Lists!$S$2:$S$640,1)</f>
        <v>#N/A</v>
      </c>
      <c r="Q1709" s="36" t="e">
        <f ca="1">MATCH(LEFT(OFFSET(Lists!$Q$2,MATCH(E1709,Lists!$R$3:$R$19,0)+1,0),4),Lists!$S$3:$S$640,1)</f>
        <v>#N/A</v>
      </c>
      <c r="R1709" s="36" t="e">
        <f ca="1">LEFT(OFFSET(Lists!$S$2,P1709-1+MATCH(F1709,OFFSET(Lists!$T$3,P1709-1,0,Q1709-P1709+1),0),0),6)</f>
        <v>#N/A</v>
      </c>
      <c r="S1709" s="36" t="e">
        <f ca="1">VLOOKUP(R1709,Lists!B:D,3,FALSE)</f>
        <v>#N/A</v>
      </c>
      <c r="T1709" s="36" t="str">
        <f>IF(F1709&lt;&gt;"",MATCH(R1709,'Maximum minutes'!B:B,0),"")</f>
        <v/>
      </c>
      <c r="U1709" s="36">
        <f ca="1">IF(F1709&lt;&gt;"",COUNTA(OFFSET('Maximum minutes'!$C$1,'Annexe A1 Cours'!T1709,0,1,50)),0)</f>
        <v>0</v>
      </c>
      <c r="V1709" s="37">
        <f ca="1">IFERROR(OFFSET('Maximum minutes'!$C$1,T1709+1,-1+MATCH(G1709,OFFSET('Maximum minutes'!$C$1,T1709-1,0,1,50),0)),0)</f>
        <v>0</v>
      </c>
      <c r="W1709" s="38">
        <f t="shared" ca="1" si="52"/>
        <v>0</v>
      </c>
    </row>
    <row r="1710" spans="1:23" s="36" customFormat="1" ht="18.75">
      <c r="A1710" s="34"/>
      <c r="B1710" s="39"/>
      <c r="C1710" s="39"/>
      <c r="D1710" s="35"/>
      <c r="E1710" s="40"/>
      <c r="F1710" s="39"/>
      <c r="G1710" s="39"/>
      <c r="H1710" s="39"/>
      <c r="I1710" s="34"/>
      <c r="J1710" s="34"/>
      <c r="K1710" s="34"/>
      <c r="L1710" s="34"/>
      <c r="M1710" s="43" t="str">
        <f ca="1">IFERROR(OFFSET('Maximum minutes'!$C$1,T1710,MATCH(IF(G1710&lt;&gt;"",G1710,F1710),OFFSET('Maximum minutes'!$C$1,T1710-1,0,1,U1710+1),0)-1)*IF(OR(ISNUMBER(J1710),J1710="sans examen"),1,0)*IF(W1710&lt;MinDate,1,0),"")</f>
        <v/>
      </c>
      <c r="N1710" s="36">
        <f t="shared" ca="1" si="53"/>
        <v>0</v>
      </c>
      <c r="O1710" s="36" t="e">
        <f ca="1">LEFT(OFFSET(Lists!$Q$2,MATCH(E1710,Lists!$R$3:$R$19,0),0),4)</f>
        <v>#N/A</v>
      </c>
      <c r="P1710" s="36" t="e">
        <f ca="1">MATCH(O1710,Lists!$S$2:$S$640,1)</f>
        <v>#N/A</v>
      </c>
      <c r="Q1710" s="36" t="e">
        <f ca="1">MATCH(LEFT(OFFSET(Lists!$Q$2,MATCH(E1710,Lists!$R$3:$R$19,0)+1,0),4),Lists!$S$3:$S$640,1)</f>
        <v>#N/A</v>
      </c>
      <c r="R1710" s="36" t="e">
        <f ca="1">LEFT(OFFSET(Lists!$S$2,P1710-1+MATCH(F1710,OFFSET(Lists!$T$3,P1710-1,0,Q1710-P1710+1),0),0),6)</f>
        <v>#N/A</v>
      </c>
      <c r="S1710" s="36" t="e">
        <f ca="1">VLOOKUP(R1710,Lists!B:D,3,FALSE)</f>
        <v>#N/A</v>
      </c>
      <c r="T1710" s="36" t="str">
        <f>IF(F1710&lt;&gt;"",MATCH(R1710,'Maximum minutes'!B:B,0),"")</f>
        <v/>
      </c>
      <c r="U1710" s="36">
        <f ca="1">IF(F1710&lt;&gt;"",COUNTA(OFFSET('Maximum minutes'!$C$1,'Annexe A1 Cours'!T1710,0,1,50)),0)</f>
        <v>0</v>
      </c>
      <c r="V1710" s="37">
        <f ca="1">IFERROR(OFFSET('Maximum minutes'!$C$1,T1710+1,-1+MATCH(G1710,OFFSET('Maximum minutes'!$C$1,T1710-1,0,1,50),0)),0)</f>
        <v>0</v>
      </c>
      <c r="W1710" s="38">
        <f t="shared" ca="1" si="52"/>
        <v>0</v>
      </c>
    </row>
    <row r="1711" spans="1:23" s="36" customFormat="1" ht="18.75">
      <c r="A1711" s="34"/>
      <c r="B1711" s="39"/>
      <c r="C1711" s="39"/>
      <c r="D1711" s="35"/>
      <c r="E1711" s="40"/>
      <c r="F1711" s="39"/>
      <c r="G1711" s="39"/>
      <c r="H1711" s="39"/>
      <c r="I1711" s="34"/>
      <c r="J1711" s="34"/>
      <c r="K1711" s="34"/>
      <c r="L1711" s="34"/>
      <c r="M1711" s="43" t="str">
        <f ca="1">IFERROR(OFFSET('Maximum minutes'!$C$1,T1711,MATCH(IF(G1711&lt;&gt;"",G1711,F1711),OFFSET('Maximum minutes'!$C$1,T1711-1,0,1,U1711+1),0)-1)*IF(OR(ISNUMBER(J1711),J1711="sans examen"),1,0)*IF(W1711&lt;MinDate,1,0),"")</f>
        <v/>
      </c>
      <c r="N1711" s="36">
        <f t="shared" ca="1" si="53"/>
        <v>0</v>
      </c>
      <c r="O1711" s="36" t="e">
        <f ca="1">LEFT(OFFSET(Lists!$Q$2,MATCH(E1711,Lists!$R$3:$R$19,0),0),4)</f>
        <v>#N/A</v>
      </c>
      <c r="P1711" s="36" t="e">
        <f ca="1">MATCH(O1711,Lists!$S$2:$S$640,1)</f>
        <v>#N/A</v>
      </c>
      <c r="Q1711" s="36" t="e">
        <f ca="1">MATCH(LEFT(OFFSET(Lists!$Q$2,MATCH(E1711,Lists!$R$3:$R$19,0)+1,0),4),Lists!$S$3:$S$640,1)</f>
        <v>#N/A</v>
      </c>
      <c r="R1711" s="36" t="e">
        <f ca="1">LEFT(OFFSET(Lists!$S$2,P1711-1+MATCH(F1711,OFFSET(Lists!$T$3,P1711-1,0,Q1711-P1711+1),0),0),6)</f>
        <v>#N/A</v>
      </c>
      <c r="S1711" s="36" t="e">
        <f ca="1">VLOOKUP(R1711,Lists!B:D,3,FALSE)</f>
        <v>#N/A</v>
      </c>
      <c r="T1711" s="36" t="str">
        <f>IF(F1711&lt;&gt;"",MATCH(R1711,'Maximum minutes'!B:B,0),"")</f>
        <v/>
      </c>
      <c r="U1711" s="36">
        <f ca="1">IF(F1711&lt;&gt;"",COUNTA(OFFSET('Maximum minutes'!$C$1,'Annexe A1 Cours'!T1711,0,1,50)),0)</f>
        <v>0</v>
      </c>
      <c r="V1711" s="37">
        <f ca="1">IFERROR(OFFSET('Maximum minutes'!$C$1,T1711+1,-1+MATCH(G1711,OFFSET('Maximum minutes'!$C$1,T1711-1,0,1,50),0)),0)</f>
        <v>0</v>
      </c>
      <c r="W1711" s="38">
        <f t="shared" ca="1" si="52"/>
        <v>0</v>
      </c>
    </row>
    <row r="1712" spans="1:23" s="36" customFormat="1" ht="18.75">
      <c r="A1712" s="34"/>
      <c r="B1712" s="39"/>
      <c r="C1712" s="39"/>
      <c r="D1712" s="35"/>
      <c r="E1712" s="40"/>
      <c r="F1712" s="39"/>
      <c r="G1712" s="39"/>
      <c r="H1712" s="39"/>
      <c r="I1712" s="34"/>
      <c r="J1712" s="34"/>
      <c r="K1712" s="34"/>
      <c r="L1712" s="34"/>
      <c r="M1712" s="43" t="str">
        <f ca="1">IFERROR(OFFSET('Maximum minutes'!$C$1,T1712,MATCH(IF(G1712&lt;&gt;"",G1712,F1712),OFFSET('Maximum minutes'!$C$1,T1712-1,0,1,U1712+1),0)-1)*IF(OR(ISNUMBER(J1712),J1712="sans examen"),1,0)*IF(W1712&lt;MinDate,1,0),"")</f>
        <v/>
      </c>
      <c r="N1712" s="36">
        <f t="shared" ca="1" si="53"/>
        <v>0</v>
      </c>
      <c r="O1712" s="36" t="e">
        <f ca="1">LEFT(OFFSET(Lists!$Q$2,MATCH(E1712,Lists!$R$3:$R$19,0),0),4)</f>
        <v>#N/A</v>
      </c>
      <c r="P1712" s="36" t="e">
        <f ca="1">MATCH(O1712,Lists!$S$2:$S$640,1)</f>
        <v>#N/A</v>
      </c>
      <c r="Q1712" s="36" t="e">
        <f ca="1">MATCH(LEFT(OFFSET(Lists!$Q$2,MATCH(E1712,Lists!$R$3:$R$19,0)+1,0),4),Lists!$S$3:$S$640,1)</f>
        <v>#N/A</v>
      </c>
      <c r="R1712" s="36" t="e">
        <f ca="1">LEFT(OFFSET(Lists!$S$2,P1712-1+MATCH(F1712,OFFSET(Lists!$T$3,P1712-1,0,Q1712-P1712+1),0),0),6)</f>
        <v>#N/A</v>
      </c>
      <c r="S1712" s="36" t="e">
        <f ca="1">VLOOKUP(R1712,Lists!B:D,3,FALSE)</f>
        <v>#N/A</v>
      </c>
      <c r="T1712" s="36" t="str">
        <f>IF(F1712&lt;&gt;"",MATCH(R1712,'Maximum minutes'!B:B,0),"")</f>
        <v/>
      </c>
      <c r="U1712" s="36">
        <f ca="1">IF(F1712&lt;&gt;"",COUNTA(OFFSET('Maximum minutes'!$C$1,'Annexe A1 Cours'!T1712,0,1,50)),0)</f>
        <v>0</v>
      </c>
      <c r="V1712" s="37">
        <f ca="1">IFERROR(OFFSET('Maximum minutes'!$C$1,T1712+1,-1+MATCH(G1712,OFFSET('Maximum minutes'!$C$1,T1712-1,0,1,50),0)),0)</f>
        <v>0</v>
      </c>
      <c r="W1712" s="38">
        <f t="shared" ca="1" si="52"/>
        <v>0</v>
      </c>
    </row>
    <row r="1713" spans="1:23" s="36" customFormat="1" ht="18.75">
      <c r="A1713" s="34"/>
      <c r="B1713" s="39"/>
      <c r="C1713" s="39"/>
      <c r="D1713" s="35"/>
      <c r="E1713" s="40"/>
      <c r="F1713" s="39"/>
      <c r="G1713" s="39"/>
      <c r="H1713" s="39"/>
      <c r="I1713" s="34"/>
      <c r="J1713" s="34"/>
      <c r="K1713" s="34"/>
      <c r="L1713" s="34"/>
      <c r="M1713" s="43" t="str">
        <f ca="1">IFERROR(OFFSET('Maximum minutes'!$C$1,T1713,MATCH(IF(G1713&lt;&gt;"",G1713,F1713),OFFSET('Maximum minutes'!$C$1,T1713-1,0,1,U1713+1),0)-1)*IF(OR(ISNUMBER(J1713),J1713="sans examen"),1,0)*IF(W1713&lt;MinDate,1,0),"")</f>
        <v/>
      </c>
      <c r="N1713" s="36">
        <f t="shared" ca="1" si="53"/>
        <v>0</v>
      </c>
      <c r="O1713" s="36" t="e">
        <f ca="1">LEFT(OFFSET(Lists!$Q$2,MATCH(E1713,Lists!$R$3:$R$19,0),0),4)</f>
        <v>#N/A</v>
      </c>
      <c r="P1713" s="36" t="e">
        <f ca="1">MATCH(O1713,Lists!$S$2:$S$640,1)</f>
        <v>#N/A</v>
      </c>
      <c r="Q1713" s="36" t="e">
        <f ca="1">MATCH(LEFT(OFFSET(Lists!$Q$2,MATCH(E1713,Lists!$R$3:$R$19,0)+1,0),4),Lists!$S$3:$S$640,1)</f>
        <v>#N/A</v>
      </c>
      <c r="R1713" s="36" t="e">
        <f ca="1">LEFT(OFFSET(Lists!$S$2,P1713-1+MATCH(F1713,OFFSET(Lists!$T$3,P1713-1,0,Q1713-P1713+1),0),0),6)</f>
        <v>#N/A</v>
      </c>
      <c r="S1713" s="36" t="e">
        <f ca="1">VLOOKUP(R1713,Lists!B:D,3,FALSE)</f>
        <v>#N/A</v>
      </c>
      <c r="T1713" s="36" t="str">
        <f>IF(F1713&lt;&gt;"",MATCH(R1713,'Maximum minutes'!B:B,0),"")</f>
        <v/>
      </c>
      <c r="U1713" s="36">
        <f ca="1">IF(F1713&lt;&gt;"",COUNTA(OFFSET('Maximum minutes'!$C$1,'Annexe A1 Cours'!T1713,0,1,50)),0)</f>
        <v>0</v>
      </c>
      <c r="V1713" s="37">
        <f ca="1">IFERROR(OFFSET('Maximum minutes'!$C$1,T1713+1,-1+MATCH(G1713,OFFSET('Maximum minutes'!$C$1,T1713-1,0,1,50),0)),0)</f>
        <v>0</v>
      </c>
      <c r="W1713" s="38">
        <f t="shared" ca="1" si="52"/>
        <v>0</v>
      </c>
    </row>
    <row r="1714" spans="1:23" s="36" customFormat="1" ht="18.75">
      <c r="A1714" s="34"/>
      <c r="B1714" s="39"/>
      <c r="C1714" s="39"/>
      <c r="D1714" s="35"/>
      <c r="E1714" s="40"/>
      <c r="F1714" s="39"/>
      <c r="G1714" s="39"/>
      <c r="H1714" s="39"/>
      <c r="I1714" s="34"/>
      <c r="J1714" s="34"/>
      <c r="K1714" s="34"/>
      <c r="L1714" s="34"/>
      <c r="M1714" s="43" t="str">
        <f ca="1">IFERROR(OFFSET('Maximum minutes'!$C$1,T1714,MATCH(IF(G1714&lt;&gt;"",G1714,F1714),OFFSET('Maximum minutes'!$C$1,T1714-1,0,1,U1714+1),0)-1)*IF(OR(ISNUMBER(J1714),J1714="sans examen"),1,0)*IF(W1714&lt;MinDate,1,0),"")</f>
        <v/>
      </c>
      <c r="N1714" s="36">
        <f t="shared" ca="1" si="53"/>
        <v>0</v>
      </c>
      <c r="O1714" s="36" t="e">
        <f ca="1">LEFT(OFFSET(Lists!$Q$2,MATCH(E1714,Lists!$R$3:$R$19,0),0),4)</f>
        <v>#N/A</v>
      </c>
      <c r="P1714" s="36" t="e">
        <f ca="1">MATCH(O1714,Lists!$S$2:$S$640,1)</f>
        <v>#N/A</v>
      </c>
      <c r="Q1714" s="36" t="e">
        <f ca="1">MATCH(LEFT(OFFSET(Lists!$Q$2,MATCH(E1714,Lists!$R$3:$R$19,0)+1,0),4),Lists!$S$3:$S$640,1)</f>
        <v>#N/A</v>
      </c>
      <c r="R1714" s="36" t="e">
        <f ca="1">LEFT(OFFSET(Lists!$S$2,P1714-1+MATCH(F1714,OFFSET(Lists!$T$3,P1714-1,0,Q1714-P1714+1),0),0),6)</f>
        <v>#N/A</v>
      </c>
      <c r="S1714" s="36" t="e">
        <f ca="1">VLOOKUP(R1714,Lists!B:D,3,FALSE)</f>
        <v>#N/A</v>
      </c>
      <c r="T1714" s="36" t="str">
        <f>IF(F1714&lt;&gt;"",MATCH(R1714,'Maximum minutes'!B:B,0),"")</f>
        <v/>
      </c>
      <c r="U1714" s="36">
        <f ca="1">IF(F1714&lt;&gt;"",COUNTA(OFFSET('Maximum minutes'!$C$1,'Annexe A1 Cours'!T1714,0,1,50)),0)</f>
        <v>0</v>
      </c>
      <c r="V1714" s="37">
        <f ca="1">IFERROR(OFFSET('Maximum minutes'!$C$1,T1714+1,-1+MATCH(G1714,OFFSET('Maximum minutes'!$C$1,T1714-1,0,1,50),0)),0)</f>
        <v>0</v>
      </c>
      <c r="W1714" s="38">
        <f t="shared" ca="1" si="52"/>
        <v>0</v>
      </c>
    </row>
    <row r="1715" spans="1:23" s="36" customFormat="1" ht="18.75">
      <c r="A1715" s="34"/>
      <c r="B1715" s="39"/>
      <c r="C1715" s="39"/>
      <c r="D1715" s="35"/>
      <c r="E1715" s="40"/>
      <c r="F1715" s="39"/>
      <c r="G1715" s="39"/>
      <c r="H1715" s="39"/>
      <c r="I1715" s="34"/>
      <c r="J1715" s="34"/>
      <c r="K1715" s="34"/>
      <c r="L1715" s="34"/>
      <c r="M1715" s="43" t="str">
        <f ca="1">IFERROR(OFFSET('Maximum minutes'!$C$1,T1715,MATCH(IF(G1715&lt;&gt;"",G1715,F1715),OFFSET('Maximum minutes'!$C$1,T1715-1,0,1,U1715+1),0)-1)*IF(OR(ISNUMBER(J1715),J1715="sans examen"),1,0)*IF(W1715&lt;MinDate,1,0),"")</f>
        <v/>
      </c>
      <c r="N1715" s="36">
        <f t="shared" ca="1" si="53"/>
        <v>0</v>
      </c>
      <c r="O1715" s="36" t="e">
        <f ca="1">LEFT(OFFSET(Lists!$Q$2,MATCH(E1715,Lists!$R$3:$R$19,0),0),4)</f>
        <v>#N/A</v>
      </c>
      <c r="P1715" s="36" t="e">
        <f ca="1">MATCH(O1715,Lists!$S$2:$S$640,1)</f>
        <v>#N/A</v>
      </c>
      <c r="Q1715" s="36" t="e">
        <f ca="1">MATCH(LEFT(OFFSET(Lists!$Q$2,MATCH(E1715,Lists!$R$3:$R$19,0)+1,0),4),Lists!$S$3:$S$640,1)</f>
        <v>#N/A</v>
      </c>
      <c r="R1715" s="36" t="e">
        <f ca="1">LEFT(OFFSET(Lists!$S$2,P1715-1+MATCH(F1715,OFFSET(Lists!$T$3,P1715-1,0,Q1715-P1715+1),0),0),6)</f>
        <v>#N/A</v>
      </c>
      <c r="S1715" s="36" t="e">
        <f ca="1">VLOOKUP(R1715,Lists!B:D,3,FALSE)</f>
        <v>#N/A</v>
      </c>
      <c r="T1715" s="36" t="str">
        <f>IF(F1715&lt;&gt;"",MATCH(R1715,'Maximum minutes'!B:B,0),"")</f>
        <v/>
      </c>
      <c r="U1715" s="36">
        <f ca="1">IF(F1715&lt;&gt;"",COUNTA(OFFSET('Maximum minutes'!$C$1,'Annexe A1 Cours'!T1715,0,1,50)),0)</f>
        <v>0</v>
      </c>
      <c r="V1715" s="37">
        <f ca="1">IFERROR(OFFSET('Maximum minutes'!$C$1,T1715+1,-1+MATCH(G1715,OFFSET('Maximum minutes'!$C$1,T1715-1,0,1,50),0)),0)</f>
        <v>0</v>
      </c>
      <c r="W1715" s="38">
        <f t="shared" ca="1" si="52"/>
        <v>0</v>
      </c>
    </row>
    <row r="1716" spans="1:23" s="36" customFormat="1" ht="18.75">
      <c r="A1716" s="34"/>
      <c r="B1716" s="39"/>
      <c r="C1716" s="39"/>
      <c r="D1716" s="35"/>
      <c r="E1716" s="40"/>
      <c r="F1716" s="39"/>
      <c r="G1716" s="39"/>
      <c r="H1716" s="39"/>
      <c r="I1716" s="34"/>
      <c r="J1716" s="34"/>
      <c r="K1716" s="34"/>
      <c r="L1716" s="34"/>
      <c r="M1716" s="43" t="str">
        <f ca="1">IFERROR(OFFSET('Maximum minutes'!$C$1,T1716,MATCH(IF(G1716&lt;&gt;"",G1716,F1716),OFFSET('Maximum minutes'!$C$1,T1716-1,0,1,U1716+1),0)-1)*IF(OR(ISNUMBER(J1716),J1716="sans examen"),1,0)*IF(W1716&lt;MinDate,1,0),"")</f>
        <v/>
      </c>
      <c r="N1716" s="36">
        <f t="shared" ca="1" si="53"/>
        <v>0</v>
      </c>
      <c r="O1716" s="36" t="e">
        <f ca="1">LEFT(OFFSET(Lists!$Q$2,MATCH(E1716,Lists!$R$3:$R$19,0),0),4)</f>
        <v>#N/A</v>
      </c>
      <c r="P1716" s="36" t="e">
        <f ca="1">MATCH(O1716,Lists!$S$2:$S$640,1)</f>
        <v>#N/A</v>
      </c>
      <c r="Q1716" s="36" t="e">
        <f ca="1">MATCH(LEFT(OFFSET(Lists!$Q$2,MATCH(E1716,Lists!$R$3:$R$19,0)+1,0),4),Lists!$S$3:$S$640,1)</f>
        <v>#N/A</v>
      </c>
      <c r="R1716" s="36" t="e">
        <f ca="1">LEFT(OFFSET(Lists!$S$2,P1716-1+MATCH(F1716,OFFSET(Lists!$T$3,P1716-1,0,Q1716-P1716+1),0),0),6)</f>
        <v>#N/A</v>
      </c>
      <c r="S1716" s="36" t="e">
        <f ca="1">VLOOKUP(R1716,Lists!B:D,3,FALSE)</f>
        <v>#N/A</v>
      </c>
      <c r="T1716" s="36" t="str">
        <f>IF(F1716&lt;&gt;"",MATCH(R1716,'Maximum minutes'!B:B,0),"")</f>
        <v/>
      </c>
      <c r="U1716" s="36">
        <f ca="1">IF(F1716&lt;&gt;"",COUNTA(OFFSET('Maximum minutes'!$C$1,'Annexe A1 Cours'!T1716,0,1,50)),0)</f>
        <v>0</v>
      </c>
      <c r="V1716" s="37">
        <f ca="1">IFERROR(OFFSET('Maximum minutes'!$C$1,T1716+1,-1+MATCH(G1716,OFFSET('Maximum minutes'!$C$1,T1716-1,0,1,50),0)),0)</f>
        <v>0</v>
      </c>
      <c r="W1716" s="38">
        <f t="shared" ca="1" si="52"/>
        <v>0</v>
      </c>
    </row>
    <row r="1717" spans="1:23" s="36" customFormat="1" ht="18.75">
      <c r="A1717" s="34"/>
      <c r="B1717" s="39"/>
      <c r="C1717" s="39"/>
      <c r="D1717" s="35"/>
      <c r="E1717" s="40"/>
      <c r="F1717" s="39"/>
      <c r="G1717" s="39"/>
      <c r="H1717" s="39"/>
      <c r="I1717" s="34"/>
      <c r="J1717" s="34"/>
      <c r="K1717" s="34"/>
      <c r="L1717" s="34"/>
      <c r="M1717" s="43" t="str">
        <f ca="1">IFERROR(OFFSET('Maximum minutes'!$C$1,T1717,MATCH(IF(G1717&lt;&gt;"",G1717,F1717),OFFSET('Maximum minutes'!$C$1,T1717-1,0,1,U1717+1),0)-1)*IF(OR(ISNUMBER(J1717),J1717="sans examen"),1,0)*IF(W1717&lt;MinDate,1,0),"")</f>
        <v/>
      </c>
      <c r="N1717" s="36">
        <f t="shared" ca="1" si="53"/>
        <v>0</v>
      </c>
      <c r="O1717" s="36" t="e">
        <f ca="1">LEFT(OFFSET(Lists!$Q$2,MATCH(E1717,Lists!$R$3:$R$19,0),0),4)</f>
        <v>#N/A</v>
      </c>
      <c r="P1717" s="36" t="e">
        <f ca="1">MATCH(O1717,Lists!$S$2:$S$640,1)</f>
        <v>#N/A</v>
      </c>
      <c r="Q1717" s="36" t="e">
        <f ca="1">MATCH(LEFT(OFFSET(Lists!$Q$2,MATCH(E1717,Lists!$R$3:$R$19,0)+1,0),4),Lists!$S$3:$S$640,1)</f>
        <v>#N/A</v>
      </c>
      <c r="R1717" s="36" t="e">
        <f ca="1">LEFT(OFFSET(Lists!$S$2,P1717-1+MATCH(F1717,OFFSET(Lists!$T$3,P1717-1,0,Q1717-P1717+1),0),0),6)</f>
        <v>#N/A</v>
      </c>
      <c r="S1717" s="36" t="e">
        <f ca="1">VLOOKUP(R1717,Lists!B:D,3,FALSE)</f>
        <v>#N/A</v>
      </c>
      <c r="T1717" s="36" t="str">
        <f>IF(F1717&lt;&gt;"",MATCH(R1717,'Maximum minutes'!B:B,0),"")</f>
        <v/>
      </c>
      <c r="U1717" s="36">
        <f ca="1">IF(F1717&lt;&gt;"",COUNTA(OFFSET('Maximum minutes'!$C$1,'Annexe A1 Cours'!T1717,0,1,50)),0)</f>
        <v>0</v>
      </c>
      <c r="V1717" s="37">
        <f ca="1">IFERROR(OFFSET('Maximum minutes'!$C$1,T1717+1,-1+MATCH(G1717,OFFSET('Maximum minutes'!$C$1,T1717-1,0,1,50),0)),0)</f>
        <v>0</v>
      </c>
      <c r="W1717" s="38">
        <f t="shared" ca="1" si="52"/>
        <v>0</v>
      </c>
    </row>
    <row r="1718" spans="1:23" s="36" customFormat="1" ht="18.75">
      <c r="A1718" s="34"/>
      <c r="B1718" s="39"/>
      <c r="C1718" s="39"/>
      <c r="D1718" s="35"/>
      <c r="E1718" s="40"/>
      <c r="F1718" s="39"/>
      <c r="G1718" s="39"/>
      <c r="H1718" s="39"/>
      <c r="I1718" s="34"/>
      <c r="J1718" s="34"/>
      <c r="K1718" s="34"/>
      <c r="L1718" s="34"/>
      <c r="M1718" s="43" t="str">
        <f ca="1">IFERROR(OFFSET('Maximum minutes'!$C$1,T1718,MATCH(IF(G1718&lt;&gt;"",G1718,F1718),OFFSET('Maximum minutes'!$C$1,T1718-1,0,1,U1718+1),0)-1)*IF(OR(ISNUMBER(J1718),J1718="sans examen"),1,0)*IF(W1718&lt;MinDate,1,0),"")</f>
        <v/>
      </c>
      <c r="N1718" s="36">
        <f t="shared" ca="1" si="53"/>
        <v>0</v>
      </c>
      <c r="O1718" s="36" t="e">
        <f ca="1">LEFT(OFFSET(Lists!$Q$2,MATCH(E1718,Lists!$R$3:$R$19,0),0),4)</f>
        <v>#N/A</v>
      </c>
      <c r="P1718" s="36" t="e">
        <f ca="1">MATCH(O1718,Lists!$S$2:$S$640,1)</f>
        <v>#N/A</v>
      </c>
      <c r="Q1718" s="36" t="e">
        <f ca="1">MATCH(LEFT(OFFSET(Lists!$Q$2,MATCH(E1718,Lists!$R$3:$R$19,0)+1,0),4),Lists!$S$3:$S$640,1)</f>
        <v>#N/A</v>
      </c>
      <c r="R1718" s="36" t="e">
        <f ca="1">LEFT(OFFSET(Lists!$S$2,P1718-1+MATCH(F1718,OFFSET(Lists!$T$3,P1718-1,0,Q1718-P1718+1),0),0),6)</f>
        <v>#N/A</v>
      </c>
      <c r="S1718" s="36" t="e">
        <f ca="1">VLOOKUP(R1718,Lists!B:D,3,FALSE)</f>
        <v>#N/A</v>
      </c>
      <c r="T1718" s="36" t="str">
        <f>IF(F1718&lt;&gt;"",MATCH(R1718,'Maximum minutes'!B:B,0),"")</f>
        <v/>
      </c>
      <c r="U1718" s="36">
        <f ca="1">IF(F1718&lt;&gt;"",COUNTA(OFFSET('Maximum minutes'!$C$1,'Annexe A1 Cours'!T1718,0,1,50)),0)</f>
        <v>0</v>
      </c>
      <c r="V1718" s="37">
        <f ca="1">IFERROR(OFFSET('Maximum minutes'!$C$1,T1718+1,-1+MATCH(G1718,OFFSET('Maximum minutes'!$C$1,T1718-1,0,1,50),0)),0)</f>
        <v>0</v>
      </c>
      <c r="W1718" s="38">
        <f t="shared" ca="1" si="52"/>
        <v>0</v>
      </c>
    </row>
    <row r="1719" spans="1:23" s="36" customFormat="1" ht="18.75">
      <c r="A1719" s="34"/>
      <c r="B1719" s="39"/>
      <c r="C1719" s="39"/>
      <c r="D1719" s="35"/>
      <c r="E1719" s="40"/>
      <c r="F1719" s="39"/>
      <c r="G1719" s="39"/>
      <c r="H1719" s="39"/>
      <c r="I1719" s="34"/>
      <c r="J1719" s="34"/>
      <c r="K1719" s="34"/>
      <c r="L1719" s="34"/>
      <c r="M1719" s="43" t="str">
        <f ca="1">IFERROR(OFFSET('Maximum minutes'!$C$1,T1719,MATCH(IF(G1719&lt;&gt;"",G1719,F1719),OFFSET('Maximum minutes'!$C$1,T1719-1,0,1,U1719+1),0)-1)*IF(OR(ISNUMBER(J1719),J1719="sans examen"),1,0)*IF(W1719&lt;MinDate,1,0),"")</f>
        <v/>
      </c>
      <c r="N1719" s="36">
        <f t="shared" ca="1" si="53"/>
        <v>0</v>
      </c>
      <c r="O1719" s="36" t="e">
        <f ca="1">LEFT(OFFSET(Lists!$Q$2,MATCH(E1719,Lists!$R$3:$R$19,0),0),4)</f>
        <v>#N/A</v>
      </c>
      <c r="P1719" s="36" t="e">
        <f ca="1">MATCH(O1719,Lists!$S$2:$S$640,1)</f>
        <v>#N/A</v>
      </c>
      <c r="Q1719" s="36" t="e">
        <f ca="1">MATCH(LEFT(OFFSET(Lists!$Q$2,MATCH(E1719,Lists!$R$3:$R$19,0)+1,0),4),Lists!$S$3:$S$640,1)</f>
        <v>#N/A</v>
      </c>
      <c r="R1719" s="36" t="e">
        <f ca="1">LEFT(OFFSET(Lists!$S$2,P1719-1+MATCH(F1719,OFFSET(Lists!$T$3,P1719-1,0,Q1719-P1719+1),0),0),6)</f>
        <v>#N/A</v>
      </c>
      <c r="S1719" s="36" t="e">
        <f ca="1">VLOOKUP(R1719,Lists!B:D,3,FALSE)</f>
        <v>#N/A</v>
      </c>
      <c r="T1719" s="36" t="str">
        <f>IF(F1719&lt;&gt;"",MATCH(R1719,'Maximum minutes'!B:B,0),"")</f>
        <v/>
      </c>
      <c r="U1719" s="36">
        <f ca="1">IF(F1719&lt;&gt;"",COUNTA(OFFSET('Maximum minutes'!$C$1,'Annexe A1 Cours'!T1719,0,1,50)),0)</f>
        <v>0</v>
      </c>
      <c r="V1719" s="37">
        <f ca="1">IFERROR(OFFSET('Maximum minutes'!$C$1,T1719+1,-1+MATCH(G1719,OFFSET('Maximum minutes'!$C$1,T1719-1,0,1,50),0)),0)</f>
        <v>0</v>
      </c>
      <c r="W1719" s="38">
        <f t="shared" ca="1" si="52"/>
        <v>0</v>
      </c>
    </row>
    <row r="1720" spans="1:23" s="36" customFormat="1" ht="18.75">
      <c r="A1720" s="34"/>
      <c r="B1720" s="39"/>
      <c r="C1720" s="39"/>
      <c r="D1720" s="35"/>
      <c r="E1720" s="40"/>
      <c r="F1720" s="39"/>
      <c r="G1720" s="39"/>
      <c r="H1720" s="39"/>
      <c r="I1720" s="34"/>
      <c r="J1720" s="34"/>
      <c r="K1720" s="34"/>
      <c r="L1720" s="34"/>
      <c r="M1720" s="43" t="str">
        <f ca="1">IFERROR(OFFSET('Maximum minutes'!$C$1,T1720,MATCH(IF(G1720&lt;&gt;"",G1720,F1720),OFFSET('Maximum minutes'!$C$1,T1720-1,0,1,U1720+1),0)-1)*IF(OR(ISNUMBER(J1720),J1720="sans examen"),1,0)*IF(W1720&lt;MinDate,1,0),"")</f>
        <v/>
      </c>
      <c r="N1720" s="36">
        <f t="shared" ca="1" si="53"/>
        <v>0</v>
      </c>
      <c r="O1720" s="36" t="e">
        <f ca="1">LEFT(OFFSET(Lists!$Q$2,MATCH(E1720,Lists!$R$3:$R$19,0),0),4)</f>
        <v>#N/A</v>
      </c>
      <c r="P1720" s="36" t="e">
        <f ca="1">MATCH(O1720,Lists!$S$2:$S$640,1)</f>
        <v>#N/A</v>
      </c>
      <c r="Q1720" s="36" t="e">
        <f ca="1">MATCH(LEFT(OFFSET(Lists!$Q$2,MATCH(E1720,Lists!$R$3:$R$19,0)+1,0),4),Lists!$S$3:$S$640,1)</f>
        <v>#N/A</v>
      </c>
      <c r="R1720" s="36" t="e">
        <f ca="1">LEFT(OFFSET(Lists!$S$2,P1720-1+MATCH(F1720,OFFSET(Lists!$T$3,P1720-1,0,Q1720-P1720+1),0),0),6)</f>
        <v>#N/A</v>
      </c>
      <c r="S1720" s="36" t="e">
        <f ca="1">VLOOKUP(R1720,Lists!B:D,3,FALSE)</f>
        <v>#N/A</v>
      </c>
      <c r="T1720" s="36" t="str">
        <f>IF(F1720&lt;&gt;"",MATCH(R1720,'Maximum minutes'!B:B,0),"")</f>
        <v/>
      </c>
      <c r="U1720" s="36">
        <f ca="1">IF(F1720&lt;&gt;"",COUNTA(OFFSET('Maximum minutes'!$C$1,'Annexe A1 Cours'!T1720,0,1,50)),0)</f>
        <v>0</v>
      </c>
      <c r="V1720" s="37">
        <f ca="1">IFERROR(OFFSET('Maximum minutes'!$C$1,T1720+1,-1+MATCH(G1720,OFFSET('Maximum minutes'!$C$1,T1720-1,0,1,50),0)),0)</f>
        <v>0</v>
      </c>
      <c r="W1720" s="38">
        <f t="shared" ca="1" si="52"/>
        <v>0</v>
      </c>
    </row>
    <row r="1721" spans="1:23" s="36" customFormat="1" ht="18.75">
      <c r="A1721" s="34"/>
      <c r="B1721" s="39"/>
      <c r="C1721" s="39"/>
      <c r="D1721" s="35"/>
      <c r="E1721" s="40"/>
      <c r="F1721" s="39"/>
      <c r="G1721" s="39"/>
      <c r="H1721" s="39"/>
      <c r="I1721" s="34"/>
      <c r="J1721" s="34"/>
      <c r="K1721" s="34"/>
      <c r="L1721" s="34"/>
      <c r="M1721" s="43" t="str">
        <f ca="1">IFERROR(OFFSET('Maximum minutes'!$C$1,T1721,MATCH(IF(G1721&lt;&gt;"",G1721,F1721),OFFSET('Maximum minutes'!$C$1,T1721-1,0,1,U1721+1),0)-1)*IF(OR(ISNUMBER(J1721),J1721="sans examen"),1,0)*IF(W1721&lt;MinDate,1,0),"")</f>
        <v/>
      </c>
      <c r="N1721" s="36">
        <f t="shared" ca="1" si="53"/>
        <v>0</v>
      </c>
      <c r="O1721" s="36" t="e">
        <f ca="1">LEFT(OFFSET(Lists!$Q$2,MATCH(E1721,Lists!$R$3:$R$19,0),0),4)</f>
        <v>#N/A</v>
      </c>
      <c r="P1721" s="36" t="e">
        <f ca="1">MATCH(O1721,Lists!$S$2:$S$640,1)</f>
        <v>#N/A</v>
      </c>
      <c r="Q1721" s="36" t="e">
        <f ca="1">MATCH(LEFT(OFFSET(Lists!$Q$2,MATCH(E1721,Lists!$R$3:$R$19,0)+1,0),4),Lists!$S$3:$S$640,1)</f>
        <v>#N/A</v>
      </c>
      <c r="R1721" s="36" t="e">
        <f ca="1">LEFT(OFFSET(Lists!$S$2,P1721-1+MATCH(F1721,OFFSET(Lists!$T$3,P1721-1,0,Q1721-P1721+1),0),0),6)</f>
        <v>#N/A</v>
      </c>
      <c r="S1721" s="36" t="e">
        <f ca="1">VLOOKUP(R1721,Lists!B:D,3,FALSE)</f>
        <v>#N/A</v>
      </c>
      <c r="T1721" s="36" t="str">
        <f>IF(F1721&lt;&gt;"",MATCH(R1721,'Maximum minutes'!B:B,0),"")</f>
        <v/>
      </c>
      <c r="U1721" s="36">
        <f ca="1">IF(F1721&lt;&gt;"",COUNTA(OFFSET('Maximum minutes'!$C$1,'Annexe A1 Cours'!T1721,0,1,50)),0)</f>
        <v>0</v>
      </c>
      <c r="V1721" s="37">
        <f ca="1">IFERROR(OFFSET('Maximum minutes'!$C$1,T1721+1,-1+MATCH(G1721,OFFSET('Maximum minutes'!$C$1,T1721-1,0,1,50),0)),0)</f>
        <v>0</v>
      </c>
      <c r="W1721" s="38">
        <f t="shared" ca="1" si="52"/>
        <v>0</v>
      </c>
    </row>
    <row r="1722" spans="1:23" s="36" customFormat="1" ht="18.75">
      <c r="A1722" s="34"/>
      <c r="B1722" s="39"/>
      <c r="C1722" s="39"/>
      <c r="D1722" s="35"/>
      <c r="E1722" s="40"/>
      <c r="F1722" s="39"/>
      <c r="G1722" s="39"/>
      <c r="H1722" s="39"/>
      <c r="I1722" s="34"/>
      <c r="J1722" s="34"/>
      <c r="K1722" s="34"/>
      <c r="L1722" s="34"/>
      <c r="M1722" s="43" t="str">
        <f ca="1">IFERROR(OFFSET('Maximum minutes'!$C$1,T1722,MATCH(IF(G1722&lt;&gt;"",G1722,F1722),OFFSET('Maximum minutes'!$C$1,T1722-1,0,1,U1722+1),0)-1)*IF(OR(ISNUMBER(J1722),J1722="sans examen"),1,0)*IF(W1722&lt;MinDate,1,0),"")</f>
        <v/>
      </c>
      <c r="N1722" s="36">
        <f t="shared" ca="1" si="53"/>
        <v>0</v>
      </c>
      <c r="O1722" s="36" t="e">
        <f ca="1">LEFT(OFFSET(Lists!$Q$2,MATCH(E1722,Lists!$R$3:$R$19,0),0),4)</f>
        <v>#N/A</v>
      </c>
      <c r="P1722" s="36" t="e">
        <f ca="1">MATCH(O1722,Lists!$S$2:$S$640,1)</f>
        <v>#N/A</v>
      </c>
      <c r="Q1722" s="36" t="e">
        <f ca="1">MATCH(LEFT(OFFSET(Lists!$Q$2,MATCH(E1722,Lists!$R$3:$R$19,0)+1,0),4),Lists!$S$3:$S$640,1)</f>
        <v>#N/A</v>
      </c>
      <c r="R1722" s="36" t="e">
        <f ca="1">LEFT(OFFSET(Lists!$S$2,P1722-1+MATCH(F1722,OFFSET(Lists!$T$3,P1722-1,0,Q1722-P1722+1),0),0),6)</f>
        <v>#N/A</v>
      </c>
      <c r="S1722" s="36" t="e">
        <f ca="1">VLOOKUP(R1722,Lists!B:D,3,FALSE)</f>
        <v>#N/A</v>
      </c>
      <c r="T1722" s="36" t="str">
        <f>IF(F1722&lt;&gt;"",MATCH(R1722,'Maximum minutes'!B:B,0),"")</f>
        <v/>
      </c>
      <c r="U1722" s="36">
        <f ca="1">IF(F1722&lt;&gt;"",COUNTA(OFFSET('Maximum minutes'!$C$1,'Annexe A1 Cours'!T1722,0,1,50)),0)</f>
        <v>0</v>
      </c>
      <c r="V1722" s="37">
        <f ca="1">IFERROR(OFFSET('Maximum minutes'!$C$1,T1722+1,-1+MATCH(G1722,OFFSET('Maximum minutes'!$C$1,T1722-1,0,1,50),0)),0)</f>
        <v>0</v>
      </c>
      <c r="W1722" s="38">
        <f t="shared" ca="1" si="52"/>
        <v>0</v>
      </c>
    </row>
    <row r="1723" spans="1:23" s="36" customFormat="1" ht="18.75">
      <c r="A1723" s="34"/>
      <c r="B1723" s="39"/>
      <c r="C1723" s="39"/>
      <c r="D1723" s="35"/>
      <c r="E1723" s="40"/>
      <c r="F1723" s="39"/>
      <c r="G1723" s="39"/>
      <c r="H1723" s="39"/>
      <c r="I1723" s="34"/>
      <c r="J1723" s="34"/>
      <c r="K1723" s="34"/>
      <c r="L1723" s="34"/>
      <c r="M1723" s="43" t="str">
        <f ca="1">IFERROR(OFFSET('Maximum minutes'!$C$1,T1723,MATCH(IF(G1723&lt;&gt;"",G1723,F1723),OFFSET('Maximum minutes'!$C$1,T1723-1,0,1,U1723+1),0)-1)*IF(OR(ISNUMBER(J1723),J1723="sans examen"),1,0)*IF(W1723&lt;MinDate,1,0),"")</f>
        <v/>
      </c>
      <c r="N1723" s="36">
        <f t="shared" ca="1" si="53"/>
        <v>0</v>
      </c>
      <c r="O1723" s="36" t="e">
        <f ca="1">LEFT(OFFSET(Lists!$Q$2,MATCH(E1723,Lists!$R$3:$R$19,0),0),4)</f>
        <v>#N/A</v>
      </c>
      <c r="P1723" s="36" t="e">
        <f ca="1">MATCH(O1723,Lists!$S$2:$S$640,1)</f>
        <v>#N/A</v>
      </c>
      <c r="Q1723" s="36" t="e">
        <f ca="1">MATCH(LEFT(OFFSET(Lists!$Q$2,MATCH(E1723,Lists!$R$3:$R$19,0)+1,0),4),Lists!$S$3:$S$640,1)</f>
        <v>#N/A</v>
      </c>
      <c r="R1723" s="36" t="e">
        <f ca="1">LEFT(OFFSET(Lists!$S$2,P1723-1+MATCH(F1723,OFFSET(Lists!$T$3,P1723-1,0,Q1723-P1723+1),0),0),6)</f>
        <v>#N/A</v>
      </c>
      <c r="S1723" s="36" t="e">
        <f ca="1">VLOOKUP(R1723,Lists!B:D,3,FALSE)</f>
        <v>#N/A</v>
      </c>
      <c r="T1723" s="36" t="str">
        <f>IF(F1723&lt;&gt;"",MATCH(R1723,'Maximum minutes'!B:B,0),"")</f>
        <v/>
      </c>
      <c r="U1723" s="36">
        <f ca="1">IF(F1723&lt;&gt;"",COUNTA(OFFSET('Maximum minutes'!$C$1,'Annexe A1 Cours'!T1723,0,1,50)),0)</f>
        <v>0</v>
      </c>
      <c r="V1723" s="37">
        <f ca="1">IFERROR(OFFSET('Maximum minutes'!$C$1,T1723+1,-1+MATCH(G1723,OFFSET('Maximum minutes'!$C$1,T1723-1,0,1,50),0)),0)</f>
        <v>0</v>
      </c>
      <c r="W1723" s="38">
        <f t="shared" ca="1" si="52"/>
        <v>0</v>
      </c>
    </row>
    <row r="1724" spans="1:23" s="36" customFormat="1" ht="18.75">
      <c r="A1724" s="34"/>
      <c r="B1724" s="39"/>
      <c r="C1724" s="39"/>
      <c r="D1724" s="35"/>
      <c r="E1724" s="40"/>
      <c r="F1724" s="39"/>
      <c r="G1724" s="39"/>
      <c r="H1724" s="39"/>
      <c r="I1724" s="34"/>
      <c r="J1724" s="34"/>
      <c r="K1724" s="34"/>
      <c r="L1724" s="34"/>
      <c r="M1724" s="43" t="str">
        <f ca="1">IFERROR(OFFSET('Maximum minutes'!$C$1,T1724,MATCH(IF(G1724&lt;&gt;"",G1724,F1724),OFFSET('Maximum minutes'!$C$1,T1724-1,0,1,U1724+1),0)-1)*IF(OR(ISNUMBER(J1724),J1724="sans examen"),1,0)*IF(W1724&lt;MinDate,1,0),"")</f>
        <v/>
      </c>
      <c r="N1724" s="36">
        <f t="shared" ca="1" si="53"/>
        <v>0</v>
      </c>
      <c r="O1724" s="36" t="e">
        <f ca="1">LEFT(OFFSET(Lists!$Q$2,MATCH(E1724,Lists!$R$3:$R$19,0),0),4)</f>
        <v>#N/A</v>
      </c>
      <c r="P1724" s="36" t="e">
        <f ca="1">MATCH(O1724,Lists!$S$2:$S$640,1)</f>
        <v>#N/A</v>
      </c>
      <c r="Q1724" s="36" t="e">
        <f ca="1">MATCH(LEFT(OFFSET(Lists!$Q$2,MATCH(E1724,Lists!$R$3:$R$19,0)+1,0),4),Lists!$S$3:$S$640,1)</f>
        <v>#N/A</v>
      </c>
      <c r="R1724" s="36" t="e">
        <f ca="1">LEFT(OFFSET(Lists!$S$2,P1724-1+MATCH(F1724,OFFSET(Lists!$T$3,P1724-1,0,Q1724-P1724+1),0),0),6)</f>
        <v>#N/A</v>
      </c>
      <c r="S1724" s="36" t="e">
        <f ca="1">VLOOKUP(R1724,Lists!B:D,3,FALSE)</f>
        <v>#N/A</v>
      </c>
      <c r="T1724" s="36" t="str">
        <f>IF(F1724&lt;&gt;"",MATCH(R1724,'Maximum minutes'!B:B,0),"")</f>
        <v/>
      </c>
      <c r="U1724" s="36">
        <f ca="1">IF(F1724&lt;&gt;"",COUNTA(OFFSET('Maximum minutes'!$C$1,'Annexe A1 Cours'!T1724,0,1,50)),0)</f>
        <v>0</v>
      </c>
      <c r="V1724" s="37">
        <f ca="1">IFERROR(OFFSET('Maximum minutes'!$C$1,T1724+1,-1+MATCH(G1724,OFFSET('Maximum minutes'!$C$1,T1724-1,0,1,50),0)),0)</f>
        <v>0</v>
      </c>
      <c r="W1724" s="38">
        <f t="shared" ca="1" si="52"/>
        <v>0</v>
      </c>
    </row>
    <row r="1725" spans="1:23" s="36" customFormat="1" ht="18.75">
      <c r="A1725" s="34"/>
      <c r="B1725" s="39"/>
      <c r="C1725" s="39"/>
      <c r="D1725" s="35"/>
      <c r="E1725" s="40"/>
      <c r="F1725" s="39"/>
      <c r="G1725" s="39"/>
      <c r="H1725" s="39"/>
      <c r="I1725" s="34"/>
      <c r="J1725" s="34"/>
      <c r="K1725" s="34"/>
      <c r="L1725" s="34"/>
      <c r="M1725" s="43" t="str">
        <f ca="1">IFERROR(OFFSET('Maximum minutes'!$C$1,T1725,MATCH(IF(G1725&lt;&gt;"",G1725,F1725),OFFSET('Maximum minutes'!$C$1,T1725-1,0,1,U1725+1),0)-1)*IF(OR(ISNUMBER(J1725),J1725="sans examen"),1,0)*IF(W1725&lt;MinDate,1,0),"")</f>
        <v/>
      </c>
      <c r="N1725" s="36">
        <f t="shared" ca="1" si="53"/>
        <v>0</v>
      </c>
      <c r="O1725" s="36" t="e">
        <f ca="1">LEFT(OFFSET(Lists!$Q$2,MATCH(E1725,Lists!$R$3:$R$19,0),0),4)</f>
        <v>#N/A</v>
      </c>
      <c r="P1725" s="36" t="e">
        <f ca="1">MATCH(O1725,Lists!$S$2:$S$640,1)</f>
        <v>#N/A</v>
      </c>
      <c r="Q1725" s="36" t="e">
        <f ca="1">MATCH(LEFT(OFFSET(Lists!$Q$2,MATCH(E1725,Lists!$R$3:$R$19,0)+1,0),4),Lists!$S$3:$S$640,1)</f>
        <v>#N/A</v>
      </c>
      <c r="R1725" s="36" t="e">
        <f ca="1">LEFT(OFFSET(Lists!$S$2,P1725-1+MATCH(F1725,OFFSET(Lists!$T$3,P1725-1,0,Q1725-P1725+1),0),0),6)</f>
        <v>#N/A</v>
      </c>
      <c r="S1725" s="36" t="e">
        <f ca="1">VLOOKUP(R1725,Lists!B:D,3,FALSE)</f>
        <v>#N/A</v>
      </c>
      <c r="T1725" s="36" t="str">
        <f>IF(F1725&lt;&gt;"",MATCH(R1725,'Maximum minutes'!B:B,0),"")</f>
        <v/>
      </c>
      <c r="U1725" s="36">
        <f ca="1">IF(F1725&lt;&gt;"",COUNTA(OFFSET('Maximum minutes'!$C$1,'Annexe A1 Cours'!T1725,0,1,50)),0)</f>
        <v>0</v>
      </c>
      <c r="V1725" s="37">
        <f ca="1">IFERROR(OFFSET('Maximum minutes'!$C$1,T1725+1,-1+MATCH(G1725,OFFSET('Maximum minutes'!$C$1,T1725-1,0,1,50),0)),0)</f>
        <v>0</v>
      </c>
      <c r="W1725" s="38">
        <f t="shared" ca="1" si="52"/>
        <v>0</v>
      </c>
    </row>
    <row r="1726" spans="1:23" s="36" customFormat="1" ht="18.75">
      <c r="A1726" s="34"/>
      <c r="B1726" s="39"/>
      <c r="C1726" s="39"/>
      <c r="D1726" s="35"/>
      <c r="E1726" s="40"/>
      <c r="F1726" s="39"/>
      <c r="G1726" s="39"/>
      <c r="H1726" s="39"/>
      <c r="I1726" s="34"/>
      <c r="J1726" s="34"/>
      <c r="K1726" s="34"/>
      <c r="L1726" s="34"/>
      <c r="M1726" s="43" t="str">
        <f ca="1">IFERROR(OFFSET('Maximum minutes'!$C$1,T1726,MATCH(IF(G1726&lt;&gt;"",G1726,F1726),OFFSET('Maximum minutes'!$C$1,T1726-1,0,1,U1726+1),0)-1)*IF(OR(ISNUMBER(J1726),J1726="sans examen"),1,0)*IF(W1726&lt;MinDate,1,0),"")</f>
        <v/>
      </c>
      <c r="N1726" s="36">
        <f t="shared" ca="1" si="53"/>
        <v>0</v>
      </c>
      <c r="O1726" s="36" t="e">
        <f ca="1">LEFT(OFFSET(Lists!$Q$2,MATCH(E1726,Lists!$R$3:$R$19,0),0),4)</f>
        <v>#N/A</v>
      </c>
      <c r="P1726" s="36" t="e">
        <f ca="1">MATCH(O1726,Lists!$S$2:$S$640,1)</f>
        <v>#N/A</v>
      </c>
      <c r="Q1726" s="36" t="e">
        <f ca="1">MATCH(LEFT(OFFSET(Lists!$Q$2,MATCH(E1726,Lists!$R$3:$R$19,0)+1,0),4),Lists!$S$3:$S$640,1)</f>
        <v>#N/A</v>
      </c>
      <c r="R1726" s="36" t="e">
        <f ca="1">LEFT(OFFSET(Lists!$S$2,P1726-1+MATCH(F1726,OFFSET(Lists!$T$3,P1726-1,0,Q1726-P1726+1),0),0),6)</f>
        <v>#N/A</v>
      </c>
      <c r="S1726" s="36" t="e">
        <f ca="1">VLOOKUP(R1726,Lists!B:D,3,FALSE)</f>
        <v>#N/A</v>
      </c>
      <c r="T1726" s="36" t="str">
        <f>IF(F1726&lt;&gt;"",MATCH(R1726,'Maximum minutes'!B:B,0),"")</f>
        <v/>
      </c>
      <c r="U1726" s="36">
        <f ca="1">IF(F1726&lt;&gt;"",COUNTA(OFFSET('Maximum minutes'!$C$1,'Annexe A1 Cours'!T1726,0,1,50)),0)</f>
        <v>0</v>
      </c>
      <c r="V1726" s="37">
        <f ca="1">IFERROR(OFFSET('Maximum minutes'!$C$1,T1726+1,-1+MATCH(G1726,OFFSET('Maximum minutes'!$C$1,T1726-1,0,1,50),0)),0)</f>
        <v>0</v>
      </c>
      <c r="W1726" s="38">
        <f t="shared" ca="1" si="52"/>
        <v>0</v>
      </c>
    </row>
    <row r="1727" spans="1:23" s="36" customFormat="1" ht="18.75">
      <c r="A1727" s="34"/>
      <c r="B1727" s="39"/>
      <c r="C1727" s="39"/>
      <c r="D1727" s="35"/>
      <c r="E1727" s="40"/>
      <c r="F1727" s="39"/>
      <c r="G1727" s="39"/>
      <c r="H1727" s="39"/>
      <c r="I1727" s="34"/>
      <c r="J1727" s="34"/>
      <c r="K1727" s="34"/>
      <c r="L1727" s="34"/>
      <c r="M1727" s="43" t="str">
        <f ca="1">IFERROR(OFFSET('Maximum minutes'!$C$1,T1727,MATCH(IF(G1727&lt;&gt;"",G1727,F1727),OFFSET('Maximum minutes'!$C$1,T1727-1,0,1,U1727+1),0)-1)*IF(OR(ISNUMBER(J1727),J1727="sans examen"),1,0)*IF(W1727&lt;MinDate,1,0),"")</f>
        <v/>
      </c>
      <c r="N1727" s="36">
        <f t="shared" ca="1" si="53"/>
        <v>0</v>
      </c>
      <c r="O1727" s="36" t="e">
        <f ca="1">LEFT(OFFSET(Lists!$Q$2,MATCH(E1727,Lists!$R$3:$R$19,0),0),4)</f>
        <v>#N/A</v>
      </c>
      <c r="P1727" s="36" t="e">
        <f ca="1">MATCH(O1727,Lists!$S$2:$S$640,1)</f>
        <v>#N/A</v>
      </c>
      <c r="Q1727" s="36" t="e">
        <f ca="1">MATCH(LEFT(OFFSET(Lists!$Q$2,MATCH(E1727,Lists!$R$3:$R$19,0)+1,0),4),Lists!$S$3:$S$640,1)</f>
        <v>#N/A</v>
      </c>
      <c r="R1727" s="36" t="e">
        <f ca="1">LEFT(OFFSET(Lists!$S$2,P1727-1+MATCH(F1727,OFFSET(Lists!$T$3,P1727-1,0,Q1727-P1727+1),0),0),6)</f>
        <v>#N/A</v>
      </c>
      <c r="S1727" s="36" t="e">
        <f ca="1">VLOOKUP(R1727,Lists!B:D,3,FALSE)</f>
        <v>#N/A</v>
      </c>
      <c r="T1727" s="36" t="str">
        <f>IF(F1727&lt;&gt;"",MATCH(R1727,'Maximum minutes'!B:B,0),"")</f>
        <v/>
      </c>
      <c r="U1727" s="36">
        <f ca="1">IF(F1727&lt;&gt;"",COUNTA(OFFSET('Maximum minutes'!$C$1,'Annexe A1 Cours'!T1727,0,1,50)),0)</f>
        <v>0</v>
      </c>
      <c r="V1727" s="37">
        <f ca="1">IFERROR(OFFSET('Maximum minutes'!$C$1,T1727+1,-1+MATCH(G1727,OFFSET('Maximum minutes'!$C$1,T1727-1,0,1,50),0)),0)</f>
        <v>0</v>
      </c>
      <c r="W1727" s="38">
        <f t="shared" ca="1" si="52"/>
        <v>0</v>
      </c>
    </row>
    <row r="1728" spans="1:23" s="36" customFormat="1" ht="18.75">
      <c r="A1728" s="34"/>
      <c r="B1728" s="39"/>
      <c r="C1728" s="39"/>
      <c r="D1728" s="35"/>
      <c r="E1728" s="40"/>
      <c r="F1728" s="39"/>
      <c r="G1728" s="39"/>
      <c r="H1728" s="39"/>
      <c r="I1728" s="34"/>
      <c r="J1728" s="34"/>
      <c r="K1728" s="34"/>
      <c r="L1728" s="34"/>
      <c r="M1728" s="43" t="str">
        <f ca="1">IFERROR(OFFSET('Maximum minutes'!$C$1,T1728,MATCH(IF(G1728&lt;&gt;"",G1728,F1728),OFFSET('Maximum minutes'!$C$1,T1728-1,0,1,U1728+1),0)-1)*IF(OR(ISNUMBER(J1728),J1728="sans examen"),1,0)*IF(W1728&lt;MinDate,1,0),"")</f>
        <v/>
      </c>
      <c r="N1728" s="36">
        <f t="shared" ca="1" si="53"/>
        <v>0</v>
      </c>
      <c r="O1728" s="36" t="e">
        <f ca="1">LEFT(OFFSET(Lists!$Q$2,MATCH(E1728,Lists!$R$3:$R$19,0),0),4)</f>
        <v>#N/A</v>
      </c>
      <c r="P1728" s="36" t="e">
        <f ca="1">MATCH(O1728,Lists!$S$2:$S$640,1)</f>
        <v>#N/A</v>
      </c>
      <c r="Q1728" s="36" t="e">
        <f ca="1">MATCH(LEFT(OFFSET(Lists!$Q$2,MATCH(E1728,Lists!$R$3:$R$19,0)+1,0),4),Lists!$S$3:$S$640,1)</f>
        <v>#N/A</v>
      </c>
      <c r="R1728" s="36" t="e">
        <f ca="1">LEFT(OFFSET(Lists!$S$2,P1728-1+MATCH(F1728,OFFSET(Lists!$T$3,P1728-1,0,Q1728-P1728+1),0),0),6)</f>
        <v>#N/A</v>
      </c>
      <c r="S1728" s="36" t="e">
        <f ca="1">VLOOKUP(R1728,Lists!B:D,3,FALSE)</f>
        <v>#N/A</v>
      </c>
      <c r="T1728" s="36" t="str">
        <f>IF(F1728&lt;&gt;"",MATCH(R1728,'Maximum minutes'!B:B,0),"")</f>
        <v/>
      </c>
      <c r="U1728" s="36">
        <f ca="1">IF(F1728&lt;&gt;"",COUNTA(OFFSET('Maximum minutes'!$C$1,'Annexe A1 Cours'!T1728,0,1,50)),0)</f>
        <v>0</v>
      </c>
      <c r="V1728" s="37">
        <f ca="1">IFERROR(OFFSET('Maximum minutes'!$C$1,T1728+1,-1+MATCH(G1728,OFFSET('Maximum minutes'!$C$1,T1728-1,0,1,50),0)),0)</f>
        <v>0</v>
      </c>
      <c r="W1728" s="38">
        <f t="shared" ca="1" si="52"/>
        <v>0</v>
      </c>
    </row>
    <row r="1729" spans="1:23" s="36" customFormat="1" ht="18.75">
      <c r="A1729" s="34"/>
      <c r="B1729" s="39"/>
      <c r="C1729" s="39"/>
      <c r="D1729" s="35"/>
      <c r="E1729" s="40"/>
      <c r="F1729" s="39"/>
      <c r="G1729" s="39"/>
      <c r="H1729" s="39"/>
      <c r="I1729" s="34"/>
      <c r="J1729" s="34"/>
      <c r="K1729" s="34"/>
      <c r="L1729" s="34"/>
      <c r="M1729" s="43" t="str">
        <f ca="1">IFERROR(OFFSET('Maximum minutes'!$C$1,T1729,MATCH(IF(G1729&lt;&gt;"",G1729,F1729),OFFSET('Maximum minutes'!$C$1,T1729-1,0,1,U1729+1),0)-1)*IF(OR(ISNUMBER(J1729),J1729="sans examen"),1,0)*IF(W1729&lt;MinDate,1,0),"")</f>
        <v/>
      </c>
      <c r="N1729" s="36">
        <f t="shared" ca="1" si="53"/>
        <v>0</v>
      </c>
      <c r="O1729" s="36" t="e">
        <f ca="1">LEFT(OFFSET(Lists!$Q$2,MATCH(E1729,Lists!$R$3:$R$19,0),0),4)</f>
        <v>#N/A</v>
      </c>
      <c r="P1729" s="36" t="e">
        <f ca="1">MATCH(O1729,Lists!$S$2:$S$640,1)</f>
        <v>#N/A</v>
      </c>
      <c r="Q1729" s="36" t="e">
        <f ca="1">MATCH(LEFT(OFFSET(Lists!$Q$2,MATCH(E1729,Lists!$R$3:$R$19,0)+1,0),4),Lists!$S$3:$S$640,1)</f>
        <v>#N/A</v>
      </c>
      <c r="R1729" s="36" t="e">
        <f ca="1">LEFT(OFFSET(Lists!$S$2,P1729-1+MATCH(F1729,OFFSET(Lists!$T$3,P1729-1,0,Q1729-P1729+1),0),0),6)</f>
        <v>#N/A</v>
      </c>
      <c r="S1729" s="36" t="e">
        <f ca="1">VLOOKUP(R1729,Lists!B:D,3,FALSE)</f>
        <v>#N/A</v>
      </c>
      <c r="T1729" s="36" t="str">
        <f>IF(F1729&lt;&gt;"",MATCH(R1729,'Maximum minutes'!B:B,0),"")</f>
        <v/>
      </c>
      <c r="U1729" s="36">
        <f ca="1">IF(F1729&lt;&gt;"",COUNTA(OFFSET('Maximum minutes'!$C$1,'Annexe A1 Cours'!T1729,0,1,50)),0)</f>
        <v>0</v>
      </c>
      <c r="V1729" s="37">
        <f ca="1">IFERROR(OFFSET('Maximum minutes'!$C$1,T1729+1,-1+MATCH(G1729,OFFSET('Maximum minutes'!$C$1,T1729-1,0,1,50),0)),0)</f>
        <v>0</v>
      </c>
      <c r="W1729" s="38">
        <f t="shared" ca="1" si="52"/>
        <v>0</v>
      </c>
    </row>
    <row r="1730" spans="1:23" s="36" customFormat="1" ht="18.75">
      <c r="A1730" s="34"/>
      <c r="B1730" s="39"/>
      <c r="C1730" s="39"/>
      <c r="D1730" s="35"/>
      <c r="E1730" s="40"/>
      <c r="F1730" s="39"/>
      <c r="G1730" s="39"/>
      <c r="H1730" s="39"/>
      <c r="I1730" s="34"/>
      <c r="J1730" s="34"/>
      <c r="K1730" s="34"/>
      <c r="L1730" s="34"/>
      <c r="M1730" s="43" t="str">
        <f ca="1">IFERROR(OFFSET('Maximum minutes'!$C$1,T1730,MATCH(IF(G1730&lt;&gt;"",G1730,F1730),OFFSET('Maximum minutes'!$C$1,T1730-1,0,1,U1730+1),0)-1)*IF(OR(ISNUMBER(J1730),J1730="sans examen"),1,0)*IF(W1730&lt;MinDate,1,0),"")</f>
        <v/>
      </c>
      <c r="N1730" s="36">
        <f t="shared" ca="1" si="53"/>
        <v>0</v>
      </c>
      <c r="O1730" s="36" t="e">
        <f ca="1">LEFT(OFFSET(Lists!$Q$2,MATCH(E1730,Lists!$R$3:$R$19,0),0),4)</f>
        <v>#N/A</v>
      </c>
      <c r="P1730" s="36" t="e">
        <f ca="1">MATCH(O1730,Lists!$S$2:$S$640,1)</f>
        <v>#N/A</v>
      </c>
      <c r="Q1730" s="36" t="e">
        <f ca="1">MATCH(LEFT(OFFSET(Lists!$Q$2,MATCH(E1730,Lists!$R$3:$R$19,0)+1,0),4),Lists!$S$3:$S$640,1)</f>
        <v>#N/A</v>
      </c>
      <c r="R1730" s="36" t="e">
        <f ca="1">LEFT(OFFSET(Lists!$S$2,P1730-1+MATCH(F1730,OFFSET(Lists!$T$3,P1730-1,0,Q1730-P1730+1),0),0),6)</f>
        <v>#N/A</v>
      </c>
      <c r="S1730" s="36" t="e">
        <f ca="1">VLOOKUP(R1730,Lists!B:D,3,FALSE)</f>
        <v>#N/A</v>
      </c>
      <c r="T1730" s="36" t="str">
        <f>IF(F1730&lt;&gt;"",MATCH(R1730,'Maximum minutes'!B:B,0),"")</f>
        <v/>
      </c>
      <c r="U1730" s="36">
        <f ca="1">IF(F1730&lt;&gt;"",COUNTA(OFFSET('Maximum minutes'!$C$1,'Annexe A1 Cours'!T1730,0,1,50)),0)</f>
        <v>0</v>
      </c>
      <c r="V1730" s="37">
        <f ca="1">IFERROR(OFFSET('Maximum minutes'!$C$1,T1730+1,-1+MATCH(G1730,OFFSET('Maximum minutes'!$C$1,T1730-1,0,1,50),0)),0)</f>
        <v>0</v>
      </c>
      <c r="W1730" s="38">
        <f t="shared" ca="1" si="52"/>
        <v>0</v>
      </c>
    </row>
    <row r="1731" spans="1:23" s="36" customFormat="1" ht="18.75">
      <c r="A1731" s="34"/>
      <c r="B1731" s="39"/>
      <c r="C1731" s="39"/>
      <c r="D1731" s="35"/>
      <c r="E1731" s="40"/>
      <c r="F1731" s="39"/>
      <c r="G1731" s="39"/>
      <c r="H1731" s="39"/>
      <c r="I1731" s="34"/>
      <c r="J1731" s="34"/>
      <c r="K1731" s="34"/>
      <c r="L1731" s="34"/>
      <c r="M1731" s="43" t="str">
        <f ca="1">IFERROR(OFFSET('Maximum minutes'!$C$1,T1731,MATCH(IF(G1731&lt;&gt;"",G1731,F1731),OFFSET('Maximum minutes'!$C$1,T1731-1,0,1,U1731+1),0)-1)*IF(OR(ISNUMBER(J1731),J1731="sans examen"),1,0)*IF(W1731&lt;MinDate,1,0),"")</f>
        <v/>
      </c>
      <c r="N1731" s="36">
        <f t="shared" ca="1" si="53"/>
        <v>0</v>
      </c>
      <c r="O1731" s="36" t="e">
        <f ca="1">LEFT(OFFSET(Lists!$Q$2,MATCH(E1731,Lists!$R$3:$R$19,0),0),4)</f>
        <v>#N/A</v>
      </c>
      <c r="P1731" s="36" t="e">
        <f ca="1">MATCH(O1731,Lists!$S$2:$S$640,1)</f>
        <v>#N/A</v>
      </c>
      <c r="Q1731" s="36" t="e">
        <f ca="1">MATCH(LEFT(OFFSET(Lists!$Q$2,MATCH(E1731,Lists!$R$3:$R$19,0)+1,0),4),Lists!$S$3:$S$640,1)</f>
        <v>#N/A</v>
      </c>
      <c r="R1731" s="36" t="e">
        <f ca="1">LEFT(OFFSET(Lists!$S$2,P1731-1+MATCH(F1731,OFFSET(Lists!$T$3,P1731-1,0,Q1731-P1731+1),0),0),6)</f>
        <v>#N/A</v>
      </c>
      <c r="S1731" s="36" t="e">
        <f ca="1">VLOOKUP(R1731,Lists!B:D,3,FALSE)</f>
        <v>#N/A</v>
      </c>
      <c r="T1731" s="36" t="str">
        <f>IF(F1731&lt;&gt;"",MATCH(R1731,'Maximum minutes'!B:B,0),"")</f>
        <v/>
      </c>
      <c r="U1731" s="36">
        <f ca="1">IF(F1731&lt;&gt;"",COUNTA(OFFSET('Maximum minutes'!$C$1,'Annexe A1 Cours'!T1731,0,1,50)),0)</f>
        <v>0</v>
      </c>
      <c r="V1731" s="37">
        <f ca="1">IFERROR(OFFSET('Maximum minutes'!$C$1,T1731+1,-1+MATCH(G1731,OFFSET('Maximum minutes'!$C$1,T1731-1,0,1,50),0)),0)</f>
        <v>0</v>
      </c>
      <c r="W1731" s="38">
        <f t="shared" ca="1" si="52"/>
        <v>0</v>
      </c>
    </row>
    <row r="1732" spans="1:23" s="36" customFormat="1" ht="18.75">
      <c r="A1732" s="34"/>
      <c r="B1732" s="39"/>
      <c r="C1732" s="39"/>
      <c r="D1732" s="35"/>
      <c r="E1732" s="40"/>
      <c r="F1732" s="39"/>
      <c r="G1732" s="39"/>
      <c r="H1732" s="39"/>
      <c r="I1732" s="34"/>
      <c r="J1732" s="34"/>
      <c r="K1732" s="34"/>
      <c r="L1732" s="34"/>
      <c r="M1732" s="43" t="str">
        <f ca="1">IFERROR(OFFSET('Maximum minutes'!$C$1,T1732,MATCH(IF(G1732&lt;&gt;"",G1732,F1732),OFFSET('Maximum minutes'!$C$1,T1732-1,0,1,U1732+1),0)-1)*IF(OR(ISNUMBER(J1732),J1732="sans examen"),1,0)*IF(W1732&lt;MinDate,1,0),"")</f>
        <v/>
      </c>
      <c r="N1732" s="36">
        <f t="shared" ca="1" si="53"/>
        <v>0</v>
      </c>
      <c r="O1732" s="36" t="e">
        <f ca="1">LEFT(OFFSET(Lists!$Q$2,MATCH(E1732,Lists!$R$3:$R$19,0),0),4)</f>
        <v>#N/A</v>
      </c>
      <c r="P1732" s="36" t="e">
        <f ca="1">MATCH(O1732,Lists!$S$2:$S$640,1)</f>
        <v>#N/A</v>
      </c>
      <c r="Q1732" s="36" t="e">
        <f ca="1">MATCH(LEFT(OFFSET(Lists!$Q$2,MATCH(E1732,Lists!$R$3:$R$19,0)+1,0),4),Lists!$S$3:$S$640,1)</f>
        <v>#N/A</v>
      </c>
      <c r="R1732" s="36" t="e">
        <f ca="1">LEFT(OFFSET(Lists!$S$2,P1732-1+MATCH(F1732,OFFSET(Lists!$T$3,P1732-1,0,Q1732-P1732+1),0),0),6)</f>
        <v>#N/A</v>
      </c>
      <c r="S1732" s="36" t="e">
        <f ca="1">VLOOKUP(R1732,Lists!B:D,3,FALSE)</f>
        <v>#N/A</v>
      </c>
      <c r="T1732" s="36" t="str">
        <f>IF(F1732&lt;&gt;"",MATCH(R1732,'Maximum minutes'!B:B,0),"")</f>
        <v/>
      </c>
      <c r="U1732" s="36">
        <f ca="1">IF(F1732&lt;&gt;"",COUNTA(OFFSET('Maximum minutes'!$C$1,'Annexe A1 Cours'!T1732,0,1,50)),0)</f>
        <v>0</v>
      </c>
      <c r="V1732" s="37">
        <f ca="1">IFERROR(OFFSET('Maximum minutes'!$C$1,T1732+1,-1+MATCH(G1732,OFFSET('Maximum minutes'!$C$1,T1732-1,0,1,50),0)),0)</f>
        <v>0</v>
      </c>
      <c r="W1732" s="38">
        <f t="shared" ca="1" si="52"/>
        <v>0</v>
      </c>
    </row>
    <row r="1733" spans="1:23" s="36" customFormat="1" ht="18.75">
      <c r="A1733" s="34"/>
      <c r="B1733" s="39"/>
      <c r="C1733" s="39"/>
      <c r="D1733" s="35"/>
      <c r="E1733" s="40"/>
      <c r="F1733" s="39"/>
      <c r="G1733" s="39"/>
      <c r="H1733" s="39"/>
      <c r="I1733" s="34"/>
      <c r="J1733" s="34"/>
      <c r="K1733" s="34"/>
      <c r="L1733" s="34"/>
      <c r="M1733" s="43" t="str">
        <f ca="1">IFERROR(OFFSET('Maximum minutes'!$C$1,T1733,MATCH(IF(G1733&lt;&gt;"",G1733,F1733),OFFSET('Maximum minutes'!$C$1,T1733-1,0,1,U1733+1),0)-1)*IF(OR(ISNUMBER(J1733),J1733="sans examen"),1,0)*IF(W1733&lt;MinDate,1,0),"")</f>
        <v/>
      </c>
      <c r="N1733" s="36">
        <f t="shared" ca="1" si="53"/>
        <v>0</v>
      </c>
      <c r="O1733" s="36" t="e">
        <f ca="1">LEFT(OFFSET(Lists!$Q$2,MATCH(E1733,Lists!$R$3:$R$19,0),0),4)</f>
        <v>#N/A</v>
      </c>
      <c r="P1733" s="36" t="e">
        <f ca="1">MATCH(O1733,Lists!$S$2:$S$640,1)</f>
        <v>#N/A</v>
      </c>
      <c r="Q1733" s="36" t="e">
        <f ca="1">MATCH(LEFT(OFFSET(Lists!$Q$2,MATCH(E1733,Lists!$R$3:$R$19,0)+1,0),4),Lists!$S$3:$S$640,1)</f>
        <v>#N/A</v>
      </c>
      <c r="R1733" s="36" t="e">
        <f ca="1">LEFT(OFFSET(Lists!$S$2,P1733-1+MATCH(F1733,OFFSET(Lists!$T$3,P1733-1,0,Q1733-P1733+1),0),0),6)</f>
        <v>#N/A</v>
      </c>
      <c r="S1733" s="36" t="e">
        <f ca="1">VLOOKUP(R1733,Lists!B:D,3,FALSE)</f>
        <v>#N/A</v>
      </c>
      <c r="T1733" s="36" t="str">
        <f>IF(F1733&lt;&gt;"",MATCH(R1733,'Maximum minutes'!B:B,0),"")</f>
        <v/>
      </c>
      <c r="U1733" s="36">
        <f ca="1">IF(F1733&lt;&gt;"",COUNTA(OFFSET('Maximum minutes'!$C$1,'Annexe A1 Cours'!T1733,0,1,50)),0)</f>
        <v>0</v>
      </c>
      <c r="V1733" s="37">
        <f ca="1">IFERROR(OFFSET('Maximum minutes'!$C$1,T1733+1,-1+MATCH(G1733,OFFSET('Maximum minutes'!$C$1,T1733-1,0,1,50),0)),0)</f>
        <v>0</v>
      </c>
      <c r="W1733" s="38">
        <f t="shared" ca="1" si="52"/>
        <v>0</v>
      </c>
    </row>
    <row r="1734" spans="1:23" s="36" customFormat="1" ht="18.75">
      <c r="A1734" s="34"/>
      <c r="B1734" s="39"/>
      <c r="C1734" s="39"/>
      <c r="D1734" s="35"/>
      <c r="E1734" s="40"/>
      <c r="F1734" s="39"/>
      <c r="G1734" s="39"/>
      <c r="H1734" s="39"/>
      <c r="I1734" s="34"/>
      <c r="J1734" s="34"/>
      <c r="K1734" s="34"/>
      <c r="L1734" s="34"/>
      <c r="M1734" s="43" t="str">
        <f ca="1">IFERROR(OFFSET('Maximum minutes'!$C$1,T1734,MATCH(IF(G1734&lt;&gt;"",G1734,F1734),OFFSET('Maximum minutes'!$C$1,T1734-1,0,1,U1734+1),0)-1)*IF(OR(ISNUMBER(J1734),J1734="sans examen"),1,0)*IF(W1734&lt;MinDate,1,0),"")</f>
        <v/>
      </c>
      <c r="N1734" s="36">
        <f t="shared" ca="1" si="53"/>
        <v>0</v>
      </c>
      <c r="O1734" s="36" t="e">
        <f ca="1">LEFT(OFFSET(Lists!$Q$2,MATCH(E1734,Lists!$R$3:$R$19,0),0),4)</f>
        <v>#N/A</v>
      </c>
      <c r="P1734" s="36" t="e">
        <f ca="1">MATCH(O1734,Lists!$S$2:$S$640,1)</f>
        <v>#N/A</v>
      </c>
      <c r="Q1734" s="36" t="e">
        <f ca="1">MATCH(LEFT(OFFSET(Lists!$Q$2,MATCH(E1734,Lists!$R$3:$R$19,0)+1,0),4),Lists!$S$3:$S$640,1)</f>
        <v>#N/A</v>
      </c>
      <c r="R1734" s="36" t="e">
        <f ca="1">LEFT(OFFSET(Lists!$S$2,P1734-1+MATCH(F1734,OFFSET(Lists!$T$3,P1734-1,0,Q1734-P1734+1),0),0),6)</f>
        <v>#N/A</v>
      </c>
      <c r="S1734" s="36" t="e">
        <f ca="1">VLOOKUP(R1734,Lists!B:D,3,FALSE)</f>
        <v>#N/A</v>
      </c>
      <c r="T1734" s="36" t="str">
        <f>IF(F1734&lt;&gt;"",MATCH(R1734,'Maximum minutes'!B:B,0),"")</f>
        <v/>
      </c>
      <c r="U1734" s="36">
        <f ca="1">IF(F1734&lt;&gt;"",COUNTA(OFFSET('Maximum minutes'!$C$1,'Annexe A1 Cours'!T1734,0,1,50)),0)</f>
        <v>0</v>
      </c>
      <c r="V1734" s="37">
        <f ca="1">IFERROR(OFFSET('Maximum minutes'!$C$1,T1734+1,-1+MATCH(G1734,OFFSET('Maximum minutes'!$C$1,T1734-1,0,1,50),0)),0)</f>
        <v>0</v>
      </c>
      <c r="W1734" s="38">
        <f t="shared" ca="1" si="52"/>
        <v>0</v>
      </c>
    </row>
    <row r="1735" spans="1:23" s="36" customFormat="1" ht="18.75">
      <c r="A1735" s="34"/>
      <c r="B1735" s="39"/>
      <c r="C1735" s="39"/>
      <c r="D1735" s="35"/>
      <c r="E1735" s="40"/>
      <c r="F1735" s="39"/>
      <c r="G1735" s="39"/>
      <c r="H1735" s="39"/>
      <c r="I1735" s="34"/>
      <c r="J1735" s="34"/>
      <c r="K1735" s="34"/>
      <c r="L1735" s="34"/>
      <c r="M1735" s="43" t="str">
        <f ca="1">IFERROR(OFFSET('Maximum minutes'!$C$1,T1735,MATCH(IF(G1735&lt;&gt;"",G1735,F1735),OFFSET('Maximum minutes'!$C$1,T1735-1,0,1,U1735+1),0)-1)*IF(OR(ISNUMBER(J1735),J1735="sans examen"),1,0)*IF(W1735&lt;MinDate,1,0),"")</f>
        <v/>
      </c>
      <c r="N1735" s="36">
        <f t="shared" ca="1" si="53"/>
        <v>0</v>
      </c>
      <c r="O1735" s="36" t="e">
        <f ca="1">LEFT(OFFSET(Lists!$Q$2,MATCH(E1735,Lists!$R$3:$R$19,0),0),4)</f>
        <v>#N/A</v>
      </c>
      <c r="P1735" s="36" t="e">
        <f ca="1">MATCH(O1735,Lists!$S$2:$S$640,1)</f>
        <v>#N/A</v>
      </c>
      <c r="Q1735" s="36" t="e">
        <f ca="1">MATCH(LEFT(OFFSET(Lists!$Q$2,MATCH(E1735,Lists!$R$3:$R$19,0)+1,0),4),Lists!$S$3:$S$640,1)</f>
        <v>#N/A</v>
      </c>
      <c r="R1735" s="36" t="e">
        <f ca="1">LEFT(OFFSET(Lists!$S$2,P1735-1+MATCH(F1735,OFFSET(Lists!$T$3,P1735-1,0,Q1735-P1735+1),0),0),6)</f>
        <v>#N/A</v>
      </c>
      <c r="S1735" s="36" t="e">
        <f ca="1">VLOOKUP(R1735,Lists!B:D,3,FALSE)</f>
        <v>#N/A</v>
      </c>
      <c r="T1735" s="36" t="str">
        <f>IF(F1735&lt;&gt;"",MATCH(R1735,'Maximum minutes'!B:B,0),"")</f>
        <v/>
      </c>
      <c r="U1735" s="36">
        <f ca="1">IF(F1735&lt;&gt;"",COUNTA(OFFSET('Maximum minutes'!$C$1,'Annexe A1 Cours'!T1735,0,1,50)),0)</f>
        <v>0</v>
      </c>
      <c r="V1735" s="37">
        <f ca="1">IFERROR(OFFSET('Maximum minutes'!$C$1,T1735+1,-1+MATCH(G1735,OFFSET('Maximum minutes'!$C$1,T1735-1,0,1,50),0)),0)</f>
        <v>0</v>
      </c>
      <c r="W1735" s="38">
        <f t="shared" ref="W1735:W1798" ca="1" si="54">IFERROR(DATE(YEAR(D1735)+V1735,MONTH(D1735),DAY(D1735)),"")</f>
        <v>0</v>
      </c>
    </row>
    <row r="1736" spans="1:23" s="36" customFormat="1" ht="18.75">
      <c r="A1736" s="34"/>
      <c r="B1736" s="39"/>
      <c r="C1736" s="39"/>
      <c r="D1736" s="35"/>
      <c r="E1736" s="40"/>
      <c r="F1736" s="39"/>
      <c r="G1736" s="39"/>
      <c r="H1736" s="39"/>
      <c r="I1736" s="34"/>
      <c r="J1736" s="34"/>
      <c r="K1736" s="34"/>
      <c r="L1736" s="34"/>
      <c r="M1736" s="43" t="str">
        <f ca="1">IFERROR(OFFSET('Maximum minutes'!$C$1,T1736,MATCH(IF(G1736&lt;&gt;"",G1736,F1736),OFFSET('Maximum minutes'!$C$1,T1736-1,0,1,U1736+1),0)-1)*IF(OR(ISNUMBER(J1736),J1736="sans examen"),1,0)*IF(W1736&lt;MinDate,1,0),"")</f>
        <v/>
      </c>
      <c r="N1736" s="36">
        <f t="shared" ref="N1736:N1799" ca="1" si="55">IF(K1736&gt;0,MIN(K1736,M1736),0)*IF(M1736="",0,1)</f>
        <v>0</v>
      </c>
      <c r="O1736" s="36" t="e">
        <f ca="1">LEFT(OFFSET(Lists!$Q$2,MATCH(E1736,Lists!$R$3:$R$19,0),0),4)</f>
        <v>#N/A</v>
      </c>
      <c r="P1736" s="36" t="e">
        <f ca="1">MATCH(O1736,Lists!$S$2:$S$640,1)</f>
        <v>#N/A</v>
      </c>
      <c r="Q1736" s="36" t="e">
        <f ca="1">MATCH(LEFT(OFFSET(Lists!$Q$2,MATCH(E1736,Lists!$R$3:$R$19,0)+1,0),4),Lists!$S$3:$S$640,1)</f>
        <v>#N/A</v>
      </c>
      <c r="R1736" s="36" t="e">
        <f ca="1">LEFT(OFFSET(Lists!$S$2,P1736-1+MATCH(F1736,OFFSET(Lists!$T$3,P1736-1,0,Q1736-P1736+1),0),0),6)</f>
        <v>#N/A</v>
      </c>
      <c r="S1736" s="36" t="e">
        <f ca="1">VLOOKUP(R1736,Lists!B:D,3,FALSE)</f>
        <v>#N/A</v>
      </c>
      <c r="T1736" s="36" t="str">
        <f>IF(F1736&lt;&gt;"",MATCH(R1736,'Maximum minutes'!B:B,0),"")</f>
        <v/>
      </c>
      <c r="U1736" s="36">
        <f ca="1">IF(F1736&lt;&gt;"",COUNTA(OFFSET('Maximum minutes'!$C$1,'Annexe A1 Cours'!T1736,0,1,50)),0)</f>
        <v>0</v>
      </c>
      <c r="V1736" s="37">
        <f ca="1">IFERROR(OFFSET('Maximum minutes'!$C$1,T1736+1,-1+MATCH(G1736,OFFSET('Maximum minutes'!$C$1,T1736-1,0,1,50),0)),0)</f>
        <v>0</v>
      </c>
      <c r="W1736" s="38">
        <f t="shared" ca="1" si="54"/>
        <v>0</v>
      </c>
    </row>
    <row r="1737" spans="1:23" s="36" customFormat="1" ht="18.75">
      <c r="A1737" s="34"/>
      <c r="B1737" s="39"/>
      <c r="C1737" s="39"/>
      <c r="D1737" s="35"/>
      <c r="E1737" s="40"/>
      <c r="F1737" s="39"/>
      <c r="G1737" s="39"/>
      <c r="H1737" s="39"/>
      <c r="I1737" s="34"/>
      <c r="J1737" s="34"/>
      <c r="K1737" s="34"/>
      <c r="L1737" s="34"/>
      <c r="M1737" s="43" t="str">
        <f ca="1">IFERROR(OFFSET('Maximum minutes'!$C$1,T1737,MATCH(IF(G1737&lt;&gt;"",G1737,F1737),OFFSET('Maximum minutes'!$C$1,T1737-1,0,1,U1737+1),0)-1)*IF(OR(ISNUMBER(J1737),J1737="sans examen"),1,0)*IF(W1737&lt;MinDate,1,0),"")</f>
        <v/>
      </c>
      <c r="N1737" s="36">
        <f t="shared" ca="1" si="55"/>
        <v>0</v>
      </c>
      <c r="O1737" s="36" t="e">
        <f ca="1">LEFT(OFFSET(Lists!$Q$2,MATCH(E1737,Lists!$R$3:$R$19,0),0),4)</f>
        <v>#N/A</v>
      </c>
      <c r="P1737" s="36" t="e">
        <f ca="1">MATCH(O1737,Lists!$S$2:$S$640,1)</f>
        <v>#N/A</v>
      </c>
      <c r="Q1737" s="36" t="e">
        <f ca="1">MATCH(LEFT(OFFSET(Lists!$Q$2,MATCH(E1737,Lists!$R$3:$R$19,0)+1,0),4),Lists!$S$3:$S$640,1)</f>
        <v>#N/A</v>
      </c>
      <c r="R1737" s="36" t="e">
        <f ca="1">LEFT(OFFSET(Lists!$S$2,P1737-1+MATCH(F1737,OFFSET(Lists!$T$3,P1737-1,0,Q1737-P1737+1),0),0),6)</f>
        <v>#N/A</v>
      </c>
      <c r="S1737" s="36" t="e">
        <f ca="1">VLOOKUP(R1737,Lists!B:D,3,FALSE)</f>
        <v>#N/A</v>
      </c>
      <c r="T1737" s="36" t="str">
        <f>IF(F1737&lt;&gt;"",MATCH(R1737,'Maximum minutes'!B:B,0),"")</f>
        <v/>
      </c>
      <c r="U1737" s="36">
        <f ca="1">IF(F1737&lt;&gt;"",COUNTA(OFFSET('Maximum minutes'!$C$1,'Annexe A1 Cours'!T1737,0,1,50)),0)</f>
        <v>0</v>
      </c>
      <c r="V1737" s="37">
        <f ca="1">IFERROR(OFFSET('Maximum minutes'!$C$1,T1737+1,-1+MATCH(G1737,OFFSET('Maximum minutes'!$C$1,T1737-1,0,1,50),0)),0)</f>
        <v>0</v>
      </c>
      <c r="W1737" s="38">
        <f t="shared" ca="1" si="54"/>
        <v>0</v>
      </c>
    </row>
    <row r="1738" spans="1:23" s="36" customFormat="1" ht="18.75">
      <c r="A1738" s="34"/>
      <c r="B1738" s="39"/>
      <c r="C1738" s="39"/>
      <c r="D1738" s="35"/>
      <c r="E1738" s="40"/>
      <c r="F1738" s="39"/>
      <c r="G1738" s="39"/>
      <c r="H1738" s="39"/>
      <c r="I1738" s="34"/>
      <c r="J1738" s="34"/>
      <c r="K1738" s="34"/>
      <c r="L1738" s="34"/>
      <c r="M1738" s="43" t="str">
        <f ca="1">IFERROR(OFFSET('Maximum minutes'!$C$1,T1738,MATCH(IF(G1738&lt;&gt;"",G1738,F1738),OFFSET('Maximum minutes'!$C$1,T1738-1,0,1,U1738+1),0)-1)*IF(OR(ISNUMBER(J1738),J1738="sans examen"),1,0)*IF(W1738&lt;MinDate,1,0),"")</f>
        <v/>
      </c>
      <c r="N1738" s="36">
        <f t="shared" ca="1" si="55"/>
        <v>0</v>
      </c>
      <c r="O1738" s="36" t="e">
        <f ca="1">LEFT(OFFSET(Lists!$Q$2,MATCH(E1738,Lists!$R$3:$R$19,0),0),4)</f>
        <v>#N/A</v>
      </c>
      <c r="P1738" s="36" t="e">
        <f ca="1">MATCH(O1738,Lists!$S$2:$S$640,1)</f>
        <v>#N/A</v>
      </c>
      <c r="Q1738" s="36" t="e">
        <f ca="1">MATCH(LEFT(OFFSET(Lists!$Q$2,MATCH(E1738,Lists!$R$3:$R$19,0)+1,0),4),Lists!$S$3:$S$640,1)</f>
        <v>#N/A</v>
      </c>
      <c r="R1738" s="36" t="e">
        <f ca="1">LEFT(OFFSET(Lists!$S$2,P1738-1+MATCH(F1738,OFFSET(Lists!$T$3,P1738-1,0,Q1738-P1738+1),0),0),6)</f>
        <v>#N/A</v>
      </c>
      <c r="S1738" s="36" t="e">
        <f ca="1">VLOOKUP(R1738,Lists!B:D,3,FALSE)</f>
        <v>#N/A</v>
      </c>
      <c r="T1738" s="36" t="str">
        <f>IF(F1738&lt;&gt;"",MATCH(R1738,'Maximum minutes'!B:B,0),"")</f>
        <v/>
      </c>
      <c r="U1738" s="36">
        <f ca="1">IF(F1738&lt;&gt;"",COUNTA(OFFSET('Maximum minutes'!$C$1,'Annexe A1 Cours'!T1738,0,1,50)),0)</f>
        <v>0</v>
      </c>
      <c r="V1738" s="37">
        <f ca="1">IFERROR(OFFSET('Maximum minutes'!$C$1,T1738+1,-1+MATCH(G1738,OFFSET('Maximum minutes'!$C$1,T1738-1,0,1,50),0)),0)</f>
        <v>0</v>
      </c>
      <c r="W1738" s="38">
        <f t="shared" ca="1" si="54"/>
        <v>0</v>
      </c>
    </row>
    <row r="1739" spans="1:23" s="36" customFormat="1" ht="18.75">
      <c r="A1739" s="34"/>
      <c r="B1739" s="39"/>
      <c r="C1739" s="39"/>
      <c r="D1739" s="35"/>
      <c r="E1739" s="40"/>
      <c r="F1739" s="39"/>
      <c r="G1739" s="39"/>
      <c r="H1739" s="39"/>
      <c r="I1739" s="34"/>
      <c r="J1739" s="34"/>
      <c r="K1739" s="34"/>
      <c r="L1739" s="34"/>
      <c r="M1739" s="43" t="str">
        <f ca="1">IFERROR(OFFSET('Maximum minutes'!$C$1,T1739,MATCH(IF(G1739&lt;&gt;"",G1739,F1739),OFFSET('Maximum minutes'!$C$1,T1739-1,0,1,U1739+1),0)-1)*IF(OR(ISNUMBER(J1739),J1739="sans examen"),1,0)*IF(W1739&lt;MinDate,1,0),"")</f>
        <v/>
      </c>
      <c r="N1739" s="36">
        <f t="shared" ca="1" si="55"/>
        <v>0</v>
      </c>
      <c r="O1739" s="36" t="e">
        <f ca="1">LEFT(OFFSET(Lists!$Q$2,MATCH(E1739,Lists!$R$3:$R$19,0),0),4)</f>
        <v>#N/A</v>
      </c>
      <c r="P1739" s="36" t="e">
        <f ca="1">MATCH(O1739,Lists!$S$2:$S$640,1)</f>
        <v>#N/A</v>
      </c>
      <c r="Q1739" s="36" t="e">
        <f ca="1">MATCH(LEFT(OFFSET(Lists!$Q$2,MATCH(E1739,Lists!$R$3:$R$19,0)+1,0),4),Lists!$S$3:$S$640,1)</f>
        <v>#N/A</v>
      </c>
      <c r="R1739" s="36" t="e">
        <f ca="1">LEFT(OFFSET(Lists!$S$2,P1739-1+MATCH(F1739,OFFSET(Lists!$T$3,P1739-1,0,Q1739-P1739+1),0),0),6)</f>
        <v>#N/A</v>
      </c>
      <c r="S1739" s="36" t="e">
        <f ca="1">VLOOKUP(R1739,Lists!B:D,3,FALSE)</f>
        <v>#N/A</v>
      </c>
      <c r="T1739" s="36" t="str">
        <f>IF(F1739&lt;&gt;"",MATCH(R1739,'Maximum minutes'!B:B,0),"")</f>
        <v/>
      </c>
      <c r="U1739" s="36">
        <f ca="1">IF(F1739&lt;&gt;"",COUNTA(OFFSET('Maximum minutes'!$C$1,'Annexe A1 Cours'!T1739,0,1,50)),0)</f>
        <v>0</v>
      </c>
      <c r="V1739" s="37">
        <f ca="1">IFERROR(OFFSET('Maximum minutes'!$C$1,T1739+1,-1+MATCH(G1739,OFFSET('Maximum minutes'!$C$1,T1739-1,0,1,50),0)),0)</f>
        <v>0</v>
      </c>
      <c r="W1739" s="38">
        <f t="shared" ca="1" si="54"/>
        <v>0</v>
      </c>
    </row>
    <row r="1740" spans="1:23" s="36" customFormat="1" ht="18.75">
      <c r="A1740" s="34"/>
      <c r="B1740" s="39"/>
      <c r="C1740" s="39"/>
      <c r="D1740" s="35"/>
      <c r="E1740" s="40"/>
      <c r="F1740" s="39"/>
      <c r="G1740" s="39"/>
      <c r="H1740" s="39"/>
      <c r="I1740" s="34"/>
      <c r="J1740" s="34"/>
      <c r="K1740" s="34"/>
      <c r="L1740" s="34"/>
      <c r="M1740" s="43" t="str">
        <f ca="1">IFERROR(OFFSET('Maximum minutes'!$C$1,T1740,MATCH(IF(G1740&lt;&gt;"",G1740,F1740),OFFSET('Maximum minutes'!$C$1,T1740-1,0,1,U1740+1),0)-1)*IF(OR(ISNUMBER(J1740),J1740="sans examen"),1,0)*IF(W1740&lt;MinDate,1,0),"")</f>
        <v/>
      </c>
      <c r="N1740" s="36">
        <f t="shared" ca="1" si="55"/>
        <v>0</v>
      </c>
      <c r="O1740" s="36" t="e">
        <f ca="1">LEFT(OFFSET(Lists!$Q$2,MATCH(E1740,Lists!$R$3:$R$19,0),0),4)</f>
        <v>#N/A</v>
      </c>
      <c r="P1740" s="36" t="e">
        <f ca="1">MATCH(O1740,Lists!$S$2:$S$640,1)</f>
        <v>#N/A</v>
      </c>
      <c r="Q1740" s="36" t="e">
        <f ca="1">MATCH(LEFT(OFFSET(Lists!$Q$2,MATCH(E1740,Lists!$R$3:$R$19,0)+1,0),4),Lists!$S$3:$S$640,1)</f>
        <v>#N/A</v>
      </c>
      <c r="R1740" s="36" t="e">
        <f ca="1">LEFT(OFFSET(Lists!$S$2,P1740-1+MATCH(F1740,OFFSET(Lists!$T$3,P1740-1,0,Q1740-P1740+1),0),0),6)</f>
        <v>#N/A</v>
      </c>
      <c r="S1740" s="36" t="e">
        <f ca="1">VLOOKUP(R1740,Lists!B:D,3,FALSE)</f>
        <v>#N/A</v>
      </c>
      <c r="T1740" s="36" t="str">
        <f>IF(F1740&lt;&gt;"",MATCH(R1740,'Maximum minutes'!B:B,0),"")</f>
        <v/>
      </c>
      <c r="U1740" s="36">
        <f ca="1">IF(F1740&lt;&gt;"",COUNTA(OFFSET('Maximum minutes'!$C$1,'Annexe A1 Cours'!T1740,0,1,50)),0)</f>
        <v>0</v>
      </c>
      <c r="V1740" s="37">
        <f ca="1">IFERROR(OFFSET('Maximum minutes'!$C$1,T1740+1,-1+MATCH(G1740,OFFSET('Maximum minutes'!$C$1,T1740-1,0,1,50),0)),0)</f>
        <v>0</v>
      </c>
      <c r="W1740" s="38">
        <f t="shared" ca="1" si="54"/>
        <v>0</v>
      </c>
    </row>
    <row r="1741" spans="1:23" s="36" customFormat="1" ht="18.75">
      <c r="A1741" s="34"/>
      <c r="B1741" s="39"/>
      <c r="C1741" s="39"/>
      <c r="D1741" s="35"/>
      <c r="E1741" s="40"/>
      <c r="F1741" s="39"/>
      <c r="G1741" s="39"/>
      <c r="H1741" s="39"/>
      <c r="I1741" s="34"/>
      <c r="J1741" s="34"/>
      <c r="K1741" s="34"/>
      <c r="L1741" s="34"/>
      <c r="M1741" s="43" t="str">
        <f ca="1">IFERROR(OFFSET('Maximum minutes'!$C$1,T1741,MATCH(IF(G1741&lt;&gt;"",G1741,F1741),OFFSET('Maximum minutes'!$C$1,T1741-1,0,1,U1741+1),0)-1)*IF(OR(ISNUMBER(J1741),J1741="sans examen"),1,0)*IF(W1741&lt;MinDate,1,0),"")</f>
        <v/>
      </c>
      <c r="N1741" s="36">
        <f t="shared" ca="1" si="55"/>
        <v>0</v>
      </c>
      <c r="O1741" s="36" t="e">
        <f ca="1">LEFT(OFFSET(Lists!$Q$2,MATCH(E1741,Lists!$R$3:$R$19,0),0),4)</f>
        <v>#N/A</v>
      </c>
      <c r="P1741" s="36" t="e">
        <f ca="1">MATCH(O1741,Lists!$S$2:$S$640,1)</f>
        <v>#N/A</v>
      </c>
      <c r="Q1741" s="36" t="e">
        <f ca="1">MATCH(LEFT(OFFSET(Lists!$Q$2,MATCH(E1741,Lists!$R$3:$R$19,0)+1,0),4),Lists!$S$3:$S$640,1)</f>
        <v>#N/A</v>
      </c>
      <c r="R1741" s="36" t="e">
        <f ca="1">LEFT(OFFSET(Lists!$S$2,P1741-1+MATCH(F1741,OFFSET(Lists!$T$3,P1741-1,0,Q1741-P1741+1),0),0),6)</f>
        <v>#N/A</v>
      </c>
      <c r="S1741" s="36" t="e">
        <f ca="1">VLOOKUP(R1741,Lists!B:D,3,FALSE)</f>
        <v>#N/A</v>
      </c>
      <c r="T1741" s="36" t="str">
        <f>IF(F1741&lt;&gt;"",MATCH(R1741,'Maximum minutes'!B:B,0),"")</f>
        <v/>
      </c>
      <c r="U1741" s="36">
        <f ca="1">IF(F1741&lt;&gt;"",COUNTA(OFFSET('Maximum minutes'!$C$1,'Annexe A1 Cours'!T1741,0,1,50)),0)</f>
        <v>0</v>
      </c>
      <c r="V1741" s="37">
        <f ca="1">IFERROR(OFFSET('Maximum minutes'!$C$1,T1741+1,-1+MATCH(G1741,OFFSET('Maximum minutes'!$C$1,T1741-1,0,1,50),0)),0)</f>
        <v>0</v>
      </c>
      <c r="W1741" s="38">
        <f t="shared" ca="1" si="54"/>
        <v>0</v>
      </c>
    </row>
    <row r="1742" spans="1:23" s="36" customFormat="1" ht="18.75">
      <c r="A1742" s="34"/>
      <c r="B1742" s="39"/>
      <c r="C1742" s="39"/>
      <c r="D1742" s="35"/>
      <c r="E1742" s="40"/>
      <c r="F1742" s="39"/>
      <c r="G1742" s="39"/>
      <c r="H1742" s="39"/>
      <c r="I1742" s="34"/>
      <c r="J1742" s="34"/>
      <c r="K1742" s="34"/>
      <c r="L1742" s="34"/>
      <c r="M1742" s="43" t="str">
        <f ca="1">IFERROR(OFFSET('Maximum minutes'!$C$1,T1742,MATCH(IF(G1742&lt;&gt;"",G1742,F1742),OFFSET('Maximum minutes'!$C$1,T1742-1,0,1,U1742+1),0)-1)*IF(OR(ISNUMBER(J1742),J1742="sans examen"),1,0)*IF(W1742&lt;MinDate,1,0),"")</f>
        <v/>
      </c>
      <c r="N1742" s="36">
        <f t="shared" ca="1" si="55"/>
        <v>0</v>
      </c>
      <c r="O1742" s="36" t="e">
        <f ca="1">LEFT(OFFSET(Lists!$Q$2,MATCH(E1742,Lists!$R$3:$R$19,0),0),4)</f>
        <v>#N/A</v>
      </c>
      <c r="P1742" s="36" t="e">
        <f ca="1">MATCH(O1742,Lists!$S$2:$S$640,1)</f>
        <v>#N/A</v>
      </c>
      <c r="Q1742" s="36" t="e">
        <f ca="1">MATCH(LEFT(OFFSET(Lists!$Q$2,MATCH(E1742,Lists!$R$3:$R$19,0)+1,0),4),Lists!$S$3:$S$640,1)</f>
        <v>#N/A</v>
      </c>
      <c r="R1742" s="36" t="e">
        <f ca="1">LEFT(OFFSET(Lists!$S$2,P1742-1+MATCH(F1742,OFFSET(Lists!$T$3,P1742-1,0,Q1742-P1742+1),0),0),6)</f>
        <v>#N/A</v>
      </c>
      <c r="S1742" s="36" t="e">
        <f ca="1">VLOOKUP(R1742,Lists!B:D,3,FALSE)</f>
        <v>#N/A</v>
      </c>
      <c r="T1742" s="36" t="str">
        <f>IF(F1742&lt;&gt;"",MATCH(R1742,'Maximum minutes'!B:B,0),"")</f>
        <v/>
      </c>
      <c r="U1742" s="36">
        <f ca="1">IF(F1742&lt;&gt;"",COUNTA(OFFSET('Maximum minutes'!$C$1,'Annexe A1 Cours'!T1742,0,1,50)),0)</f>
        <v>0</v>
      </c>
      <c r="V1742" s="37">
        <f ca="1">IFERROR(OFFSET('Maximum minutes'!$C$1,T1742+1,-1+MATCH(G1742,OFFSET('Maximum minutes'!$C$1,T1742-1,0,1,50),0)),0)</f>
        <v>0</v>
      </c>
      <c r="W1742" s="38">
        <f t="shared" ca="1" si="54"/>
        <v>0</v>
      </c>
    </row>
    <row r="1743" spans="1:23" s="36" customFormat="1" ht="18.75">
      <c r="A1743" s="34"/>
      <c r="B1743" s="39"/>
      <c r="C1743" s="39"/>
      <c r="D1743" s="35"/>
      <c r="E1743" s="40"/>
      <c r="F1743" s="39"/>
      <c r="G1743" s="39"/>
      <c r="H1743" s="39"/>
      <c r="I1743" s="34"/>
      <c r="J1743" s="34"/>
      <c r="K1743" s="34"/>
      <c r="L1743" s="34"/>
      <c r="M1743" s="43" t="str">
        <f ca="1">IFERROR(OFFSET('Maximum minutes'!$C$1,T1743,MATCH(IF(G1743&lt;&gt;"",G1743,F1743),OFFSET('Maximum minutes'!$C$1,T1743-1,0,1,U1743+1),0)-1)*IF(OR(ISNUMBER(J1743),J1743="sans examen"),1,0)*IF(W1743&lt;MinDate,1,0),"")</f>
        <v/>
      </c>
      <c r="N1743" s="36">
        <f t="shared" ca="1" si="55"/>
        <v>0</v>
      </c>
      <c r="O1743" s="36" t="e">
        <f ca="1">LEFT(OFFSET(Lists!$Q$2,MATCH(E1743,Lists!$R$3:$R$19,0),0),4)</f>
        <v>#N/A</v>
      </c>
      <c r="P1743" s="36" t="e">
        <f ca="1">MATCH(O1743,Lists!$S$2:$S$640,1)</f>
        <v>#N/A</v>
      </c>
      <c r="Q1743" s="36" t="e">
        <f ca="1">MATCH(LEFT(OFFSET(Lists!$Q$2,MATCH(E1743,Lists!$R$3:$R$19,0)+1,0),4),Lists!$S$3:$S$640,1)</f>
        <v>#N/A</v>
      </c>
      <c r="R1743" s="36" t="e">
        <f ca="1">LEFT(OFFSET(Lists!$S$2,P1743-1+MATCH(F1743,OFFSET(Lists!$T$3,P1743-1,0,Q1743-P1743+1),0),0),6)</f>
        <v>#N/A</v>
      </c>
      <c r="S1743" s="36" t="e">
        <f ca="1">VLOOKUP(R1743,Lists!B:D,3,FALSE)</f>
        <v>#N/A</v>
      </c>
      <c r="T1743" s="36" t="str">
        <f>IF(F1743&lt;&gt;"",MATCH(R1743,'Maximum minutes'!B:B,0),"")</f>
        <v/>
      </c>
      <c r="U1743" s="36">
        <f ca="1">IF(F1743&lt;&gt;"",COUNTA(OFFSET('Maximum minutes'!$C$1,'Annexe A1 Cours'!T1743,0,1,50)),0)</f>
        <v>0</v>
      </c>
      <c r="V1743" s="37">
        <f ca="1">IFERROR(OFFSET('Maximum minutes'!$C$1,T1743+1,-1+MATCH(G1743,OFFSET('Maximum minutes'!$C$1,T1743-1,0,1,50),0)),0)</f>
        <v>0</v>
      </c>
      <c r="W1743" s="38">
        <f t="shared" ca="1" si="54"/>
        <v>0</v>
      </c>
    </row>
    <row r="1744" spans="1:23" s="36" customFormat="1" ht="18.75">
      <c r="A1744" s="34"/>
      <c r="B1744" s="39"/>
      <c r="C1744" s="39"/>
      <c r="D1744" s="35"/>
      <c r="E1744" s="40"/>
      <c r="F1744" s="39"/>
      <c r="G1744" s="39"/>
      <c r="H1744" s="39"/>
      <c r="I1744" s="34"/>
      <c r="J1744" s="34"/>
      <c r="K1744" s="34"/>
      <c r="L1744" s="34"/>
      <c r="M1744" s="43" t="str">
        <f ca="1">IFERROR(OFFSET('Maximum minutes'!$C$1,T1744,MATCH(IF(G1744&lt;&gt;"",G1744,F1744),OFFSET('Maximum minutes'!$C$1,T1744-1,0,1,U1744+1),0)-1)*IF(OR(ISNUMBER(J1744),J1744="sans examen"),1,0)*IF(W1744&lt;MinDate,1,0),"")</f>
        <v/>
      </c>
      <c r="N1744" s="36">
        <f t="shared" ca="1" si="55"/>
        <v>0</v>
      </c>
      <c r="O1744" s="36" t="e">
        <f ca="1">LEFT(OFFSET(Lists!$Q$2,MATCH(E1744,Lists!$R$3:$R$19,0),0),4)</f>
        <v>#N/A</v>
      </c>
      <c r="P1744" s="36" t="e">
        <f ca="1">MATCH(O1744,Lists!$S$2:$S$640,1)</f>
        <v>#N/A</v>
      </c>
      <c r="Q1744" s="36" t="e">
        <f ca="1">MATCH(LEFT(OFFSET(Lists!$Q$2,MATCH(E1744,Lists!$R$3:$R$19,0)+1,0),4),Lists!$S$3:$S$640,1)</f>
        <v>#N/A</v>
      </c>
      <c r="R1744" s="36" t="e">
        <f ca="1">LEFT(OFFSET(Lists!$S$2,P1744-1+MATCH(F1744,OFFSET(Lists!$T$3,P1744-1,0,Q1744-P1744+1),0),0),6)</f>
        <v>#N/A</v>
      </c>
      <c r="S1744" s="36" t="e">
        <f ca="1">VLOOKUP(R1744,Lists!B:D,3,FALSE)</f>
        <v>#N/A</v>
      </c>
      <c r="T1744" s="36" t="str">
        <f>IF(F1744&lt;&gt;"",MATCH(R1744,'Maximum minutes'!B:B,0),"")</f>
        <v/>
      </c>
      <c r="U1744" s="36">
        <f ca="1">IF(F1744&lt;&gt;"",COUNTA(OFFSET('Maximum minutes'!$C$1,'Annexe A1 Cours'!T1744,0,1,50)),0)</f>
        <v>0</v>
      </c>
      <c r="V1744" s="37">
        <f ca="1">IFERROR(OFFSET('Maximum minutes'!$C$1,T1744+1,-1+MATCH(G1744,OFFSET('Maximum minutes'!$C$1,T1744-1,0,1,50),0)),0)</f>
        <v>0</v>
      </c>
      <c r="W1744" s="38">
        <f t="shared" ca="1" si="54"/>
        <v>0</v>
      </c>
    </row>
    <row r="1745" spans="1:23" s="36" customFormat="1" ht="18.75">
      <c r="A1745" s="34"/>
      <c r="B1745" s="39"/>
      <c r="C1745" s="39"/>
      <c r="D1745" s="35"/>
      <c r="E1745" s="40"/>
      <c r="F1745" s="39"/>
      <c r="G1745" s="39"/>
      <c r="H1745" s="39"/>
      <c r="I1745" s="34"/>
      <c r="J1745" s="34"/>
      <c r="K1745" s="34"/>
      <c r="L1745" s="34"/>
      <c r="M1745" s="43" t="str">
        <f ca="1">IFERROR(OFFSET('Maximum minutes'!$C$1,T1745,MATCH(IF(G1745&lt;&gt;"",G1745,F1745),OFFSET('Maximum minutes'!$C$1,T1745-1,0,1,U1745+1),0)-1)*IF(OR(ISNUMBER(J1745),J1745="sans examen"),1,0)*IF(W1745&lt;MinDate,1,0),"")</f>
        <v/>
      </c>
      <c r="N1745" s="36">
        <f t="shared" ca="1" si="55"/>
        <v>0</v>
      </c>
      <c r="O1745" s="36" t="e">
        <f ca="1">LEFT(OFFSET(Lists!$Q$2,MATCH(E1745,Lists!$R$3:$R$19,0),0),4)</f>
        <v>#N/A</v>
      </c>
      <c r="P1745" s="36" t="e">
        <f ca="1">MATCH(O1745,Lists!$S$2:$S$640,1)</f>
        <v>#N/A</v>
      </c>
      <c r="Q1745" s="36" t="e">
        <f ca="1">MATCH(LEFT(OFFSET(Lists!$Q$2,MATCH(E1745,Lists!$R$3:$R$19,0)+1,0),4),Lists!$S$3:$S$640,1)</f>
        <v>#N/A</v>
      </c>
      <c r="R1745" s="36" t="e">
        <f ca="1">LEFT(OFFSET(Lists!$S$2,P1745-1+MATCH(F1745,OFFSET(Lists!$T$3,P1745-1,0,Q1745-P1745+1),0),0),6)</f>
        <v>#N/A</v>
      </c>
      <c r="S1745" s="36" t="e">
        <f ca="1">VLOOKUP(R1745,Lists!B:D,3,FALSE)</f>
        <v>#N/A</v>
      </c>
      <c r="T1745" s="36" t="str">
        <f>IF(F1745&lt;&gt;"",MATCH(R1745,'Maximum minutes'!B:B,0),"")</f>
        <v/>
      </c>
      <c r="U1745" s="36">
        <f ca="1">IF(F1745&lt;&gt;"",COUNTA(OFFSET('Maximum minutes'!$C$1,'Annexe A1 Cours'!T1745,0,1,50)),0)</f>
        <v>0</v>
      </c>
      <c r="V1745" s="37">
        <f ca="1">IFERROR(OFFSET('Maximum minutes'!$C$1,T1745+1,-1+MATCH(G1745,OFFSET('Maximum minutes'!$C$1,T1745-1,0,1,50),0)),0)</f>
        <v>0</v>
      </c>
      <c r="W1745" s="38">
        <f t="shared" ca="1" si="54"/>
        <v>0</v>
      </c>
    </row>
    <row r="1746" spans="1:23" s="36" customFormat="1" ht="18.75">
      <c r="A1746" s="34"/>
      <c r="B1746" s="39"/>
      <c r="C1746" s="39"/>
      <c r="D1746" s="35"/>
      <c r="E1746" s="40"/>
      <c r="F1746" s="39"/>
      <c r="G1746" s="39"/>
      <c r="H1746" s="39"/>
      <c r="I1746" s="34"/>
      <c r="J1746" s="34"/>
      <c r="K1746" s="34"/>
      <c r="L1746" s="34"/>
      <c r="M1746" s="43" t="str">
        <f ca="1">IFERROR(OFFSET('Maximum minutes'!$C$1,T1746,MATCH(IF(G1746&lt;&gt;"",G1746,F1746),OFFSET('Maximum minutes'!$C$1,T1746-1,0,1,U1746+1),0)-1)*IF(OR(ISNUMBER(J1746),J1746="sans examen"),1,0)*IF(W1746&lt;MinDate,1,0),"")</f>
        <v/>
      </c>
      <c r="N1746" s="36">
        <f t="shared" ca="1" si="55"/>
        <v>0</v>
      </c>
      <c r="O1746" s="36" t="e">
        <f ca="1">LEFT(OFFSET(Lists!$Q$2,MATCH(E1746,Lists!$R$3:$R$19,0),0),4)</f>
        <v>#N/A</v>
      </c>
      <c r="P1746" s="36" t="e">
        <f ca="1">MATCH(O1746,Lists!$S$2:$S$640,1)</f>
        <v>#N/A</v>
      </c>
      <c r="Q1746" s="36" t="e">
        <f ca="1">MATCH(LEFT(OFFSET(Lists!$Q$2,MATCH(E1746,Lists!$R$3:$R$19,0)+1,0),4),Lists!$S$3:$S$640,1)</f>
        <v>#N/A</v>
      </c>
      <c r="R1746" s="36" t="e">
        <f ca="1">LEFT(OFFSET(Lists!$S$2,P1746-1+MATCH(F1746,OFFSET(Lists!$T$3,P1746-1,0,Q1746-P1746+1),0),0),6)</f>
        <v>#N/A</v>
      </c>
      <c r="S1746" s="36" t="e">
        <f ca="1">VLOOKUP(R1746,Lists!B:D,3,FALSE)</f>
        <v>#N/A</v>
      </c>
      <c r="T1746" s="36" t="str">
        <f>IF(F1746&lt;&gt;"",MATCH(R1746,'Maximum minutes'!B:B,0),"")</f>
        <v/>
      </c>
      <c r="U1746" s="36">
        <f ca="1">IF(F1746&lt;&gt;"",COUNTA(OFFSET('Maximum minutes'!$C$1,'Annexe A1 Cours'!T1746,0,1,50)),0)</f>
        <v>0</v>
      </c>
      <c r="V1746" s="37">
        <f ca="1">IFERROR(OFFSET('Maximum minutes'!$C$1,T1746+1,-1+MATCH(G1746,OFFSET('Maximum minutes'!$C$1,T1746-1,0,1,50),0)),0)</f>
        <v>0</v>
      </c>
      <c r="W1746" s="38">
        <f t="shared" ca="1" si="54"/>
        <v>0</v>
      </c>
    </row>
    <row r="1747" spans="1:23" s="36" customFormat="1" ht="18.75">
      <c r="A1747" s="34"/>
      <c r="B1747" s="39"/>
      <c r="C1747" s="39"/>
      <c r="D1747" s="35"/>
      <c r="E1747" s="40"/>
      <c r="F1747" s="39"/>
      <c r="G1747" s="39"/>
      <c r="H1747" s="39"/>
      <c r="I1747" s="34"/>
      <c r="J1747" s="34"/>
      <c r="K1747" s="34"/>
      <c r="L1747" s="34"/>
      <c r="M1747" s="43" t="str">
        <f ca="1">IFERROR(OFFSET('Maximum minutes'!$C$1,T1747,MATCH(IF(G1747&lt;&gt;"",G1747,F1747),OFFSET('Maximum minutes'!$C$1,T1747-1,0,1,U1747+1),0)-1)*IF(OR(ISNUMBER(J1747),J1747="sans examen"),1,0)*IF(W1747&lt;MinDate,1,0),"")</f>
        <v/>
      </c>
      <c r="N1747" s="36">
        <f t="shared" ca="1" si="55"/>
        <v>0</v>
      </c>
      <c r="O1747" s="36" t="e">
        <f ca="1">LEFT(OFFSET(Lists!$Q$2,MATCH(E1747,Lists!$R$3:$R$19,0),0),4)</f>
        <v>#N/A</v>
      </c>
      <c r="P1747" s="36" t="e">
        <f ca="1">MATCH(O1747,Lists!$S$2:$S$640,1)</f>
        <v>#N/A</v>
      </c>
      <c r="Q1747" s="36" t="e">
        <f ca="1">MATCH(LEFT(OFFSET(Lists!$Q$2,MATCH(E1747,Lists!$R$3:$R$19,0)+1,0),4),Lists!$S$3:$S$640,1)</f>
        <v>#N/A</v>
      </c>
      <c r="R1747" s="36" t="e">
        <f ca="1">LEFT(OFFSET(Lists!$S$2,P1747-1+MATCH(F1747,OFFSET(Lists!$T$3,P1747-1,0,Q1747-P1747+1),0),0),6)</f>
        <v>#N/A</v>
      </c>
      <c r="S1747" s="36" t="e">
        <f ca="1">VLOOKUP(R1747,Lists!B:D,3,FALSE)</f>
        <v>#N/A</v>
      </c>
      <c r="T1747" s="36" t="str">
        <f>IF(F1747&lt;&gt;"",MATCH(R1747,'Maximum minutes'!B:B,0),"")</f>
        <v/>
      </c>
      <c r="U1747" s="36">
        <f ca="1">IF(F1747&lt;&gt;"",COUNTA(OFFSET('Maximum minutes'!$C$1,'Annexe A1 Cours'!T1747,0,1,50)),0)</f>
        <v>0</v>
      </c>
      <c r="V1747" s="37">
        <f ca="1">IFERROR(OFFSET('Maximum minutes'!$C$1,T1747+1,-1+MATCH(G1747,OFFSET('Maximum minutes'!$C$1,T1747-1,0,1,50),0)),0)</f>
        <v>0</v>
      </c>
      <c r="W1747" s="38">
        <f t="shared" ca="1" si="54"/>
        <v>0</v>
      </c>
    </row>
    <row r="1748" spans="1:23" s="36" customFormat="1" ht="18.75">
      <c r="A1748" s="34"/>
      <c r="B1748" s="39"/>
      <c r="C1748" s="39"/>
      <c r="D1748" s="35"/>
      <c r="E1748" s="40"/>
      <c r="F1748" s="39"/>
      <c r="G1748" s="39"/>
      <c r="H1748" s="39"/>
      <c r="I1748" s="34"/>
      <c r="J1748" s="34"/>
      <c r="K1748" s="34"/>
      <c r="L1748" s="34"/>
      <c r="M1748" s="43" t="str">
        <f ca="1">IFERROR(OFFSET('Maximum minutes'!$C$1,T1748,MATCH(IF(G1748&lt;&gt;"",G1748,F1748),OFFSET('Maximum minutes'!$C$1,T1748-1,0,1,U1748+1),0)-1)*IF(OR(ISNUMBER(J1748),J1748="sans examen"),1,0)*IF(W1748&lt;MinDate,1,0),"")</f>
        <v/>
      </c>
      <c r="N1748" s="36">
        <f t="shared" ca="1" si="55"/>
        <v>0</v>
      </c>
      <c r="O1748" s="36" t="e">
        <f ca="1">LEFT(OFFSET(Lists!$Q$2,MATCH(E1748,Lists!$R$3:$R$19,0),0),4)</f>
        <v>#N/A</v>
      </c>
      <c r="P1748" s="36" t="e">
        <f ca="1">MATCH(O1748,Lists!$S$2:$S$640,1)</f>
        <v>#N/A</v>
      </c>
      <c r="Q1748" s="36" t="e">
        <f ca="1">MATCH(LEFT(OFFSET(Lists!$Q$2,MATCH(E1748,Lists!$R$3:$R$19,0)+1,0),4),Lists!$S$3:$S$640,1)</f>
        <v>#N/A</v>
      </c>
      <c r="R1748" s="36" t="e">
        <f ca="1">LEFT(OFFSET(Lists!$S$2,P1748-1+MATCH(F1748,OFFSET(Lists!$T$3,P1748-1,0,Q1748-P1748+1),0),0),6)</f>
        <v>#N/A</v>
      </c>
      <c r="S1748" s="36" t="e">
        <f ca="1">VLOOKUP(R1748,Lists!B:D,3,FALSE)</f>
        <v>#N/A</v>
      </c>
      <c r="T1748" s="36" t="str">
        <f>IF(F1748&lt;&gt;"",MATCH(R1748,'Maximum minutes'!B:B,0),"")</f>
        <v/>
      </c>
      <c r="U1748" s="36">
        <f ca="1">IF(F1748&lt;&gt;"",COUNTA(OFFSET('Maximum minutes'!$C$1,'Annexe A1 Cours'!T1748,0,1,50)),0)</f>
        <v>0</v>
      </c>
      <c r="V1748" s="37">
        <f ca="1">IFERROR(OFFSET('Maximum minutes'!$C$1,T1748+1,-1+MATCH(G1748,OFFSET('Maximum minutes'!$C$1,T1748-1,0,1,50),0)),0)</f>
        <v>0</v>
      </c>
      <c r="W1748" s="38">
        <f t="shared" ca="1" si="54"/>
        <v>0</v>
      </c>
    </row>
    <row r="1749" spans="1:23" s="36" customFormat="1" ht="18.75">
      <c r="A1749" s="34"/>
      <c r="B1749" s="39"/>
      <c r="C1749" s="39"/>
      <c r="D1749" s="35"/>
      <c r="E1749" s="40"/>
      <c r="F1749" s="39"/>
      <c r="G1749" s="39"/>
      <c r="H1749" s="39"/>
      <c r="I1749" s="34"/>
      <c r="J1749" s="34"/>
      <c r="K1749" s="34"/>
      <c r="L1749" s="34"/>
      <c r="M1749" s="43" t="str">
        <f ca="1">IFERROR(OFFSET('Maximum minutes'!$C$1,T1749,MATCH(IF(G1749&lt;&gt;"",G1749,F1749),OFFSET('Maximum minutes'!$C$1,T1749-1,0,1,U1749+1),0)-1)*IF(OR(ISNUMBER(J1749),J1749="sans examen"),1,0)*IF(W1749&lt;MinDate,1,0),"")</f>
        <v/>
      </c>
      <c r="N1749" s="36">
        <f t="shared" ca="1" si="55"/>
        <v>0</v>
      </c>
      <c r="O1749" s="36" t="e">
        <f ca="1">LEFT(OFFSET(Lists!$Q$2,MATCH(E1749,Lists!$R$3:$R$19,0),0),4)</f>
        <v>#N/A</v>
      </c>
      <c r="P1749" s="36" t="e">
        <f ca="1">MATCH(O1749,Lists!$S$2:$S$640,1)</f>
        <v>#N/A</v>
      </c>
      <c r="Q1749" s="36" t="e">
        <f ca="1">MATCH(LEFT(OFFSET(Lists!$Q$2,MATCH(E1749,Lists!$R$3:$R$19,0)+1,0),4),Lists!$S$3:$S$640,1)</f>
        <v>#N/A</v>
      </c>
      <c r="R1749" s="36" t="e">
        <f ca="1">LEFT(OFFSET(Lists!$S$2,P1749-1+MATCH(F1749,OFFSET(Lists!$T$3,P1749-1,0,Q1749-P1749+1),0),0),6)</f>
        <v>#N/A</v>
      </c>
      <c r="S1749" s="36" t="e">
        <f ca="1">VLOOKUP(R1749,Lists!B:D,3,FALSE)</f>
        <v>#N/A</v>
      </c>
      <c r="T1749" s="36" t="str">
        <f>IF(F1749&lt;&gt;"",MATCH(R1749,'Maximum minutes'!B:B,0),"")</f>
        <v/>
      </c>
      <c r="U1749" s="36">
        <f ca="1">IF(F1749&lt;&gt;"",COUNTA(OFFSET('Maximum minutes'!$C$1,'Annexe A1 Cours'!T1749,0,1,50)),0)</f>
        <v>0</v>
      </c>
      <c r="V1749" s="37">
        <f ca="1">IFERROR(OFFSET('Maximum minutes'!$C$1,T1749+1,-1+MATCH(G1749,OFFSET('Maximum minutes'!$C$1,T1749-1,0,1,50),0)),0)</f>
        <v>0</v>
      </c>
      <c r="W1749" s="38">
        <f t="shared" ca="1" si="54"/>
        <v>0</v>
      </c>
    </row>
    <row r="1750" spans="1:23" s="36" customFormat="1" ht="18.75">
      <c r="A1750" s="34"/>
      <c r="B1750" s="39"/>
      <c r="C1750" s="39"/>
      <c r="D1750" s="35"/>
      <c r="E1750" s="40"/>
      <c r="F1750" s="39"/>
      <c r="G1750" s="39"/>
      <c r="H1750" s="39"/>
      <c r="I1750" s="34"/>
      <c r="J1750" s="34"/>
      <c r="K1750" s="34"/>
      <c r="L1750" s="34"/>
      <c r="M1750" s="43" t="str">
        <f ca="1">IFERROR(OFFSET('Maximum minutes'!$C$1,T1750,MATCH(IF(G1750&lt;&gt;"",G1750,F1750),OFFSET('Maximum minutes'!$C$1,T1750-1,0,1,U1750+1),0)-1)*IF(OR(ISNUMBER(J1750),J1750="sans examen"),1,0)*IF(W1750&lt;MinDate,1,0),"")</f>
        <v/>
      </c>
      <c r="N1750" s="36">
        <f t="shared" ca="1" si="55"/>
        <v>0</v>
      </c>
      <c r="O1750" s="36" t="e">
        <f ca="1">LEFT(OFFSET(Lists!$Q$2,MATCH(E1750,Lists!$R$3:$R$19,0),0),4)</f>
        <v>#N/A</v>
      </c>
      <c r="P1750" s="36" t="e">
        <f ca="1">MATCH(O1750,Lists!$S$2:$S$640,1)</f>
        <v>#N/A</v>
      </c>
      <c r="Q1750" s="36" t="e">
        <f ca="1">MATCH(LEFT(OFFSET(Lists!$Q$2,MATCH(E1750,Lists!$R$3:$R$19,0)+1,0),4),Lists!$S$3:$S$640,1)</f>
        <v>#N/A</v>
      </c>
      <c r="R1750" s="36" t="e">
        <f ca="1">LEFT(OFFSET(Lists!$S$2,P1750-1+MATCH(F1750,OFFSET(Lists!$T$3,P1750-1,0,Q1750-P1750+1),0),0),6)</f>
        <v>#N/A</v>
      </c>
      <c r="S1750" s="36" t="e">
        <f ca="1">VLOOKUP(R1750,Lists!B:D,3,FALSE)</f>
        <v>#N/A</v>
      </c>
      <c r="T1750" s="36" t="str">
        <f>IF(F1750&lt;&gt;"",MATCH(R1750,'Maximum minutes'!B:B,0),"")</f>
        <v/>
      </c>
      <c r="U1750" s="36">
        <f ca="1">IF(F1750&lt;&gt;"",COUNTA(OFFSET('Maximum minutes'!$C$1,'Annexe A1 Cours'!T1750,0,1,50)),0)</f>
        <v>0</v>
      </c>
      <c r="V1750" s="37">
        <f ca="1">IFERROR(OFFSET('Maximum minutes'!$C$1,T1750+1,-1+MATCH(G1750,OFFSET('Maximum minutes'!$C$1,T1750-1,0,1,50),0)),0)</f>
        <v>0</v>
      </c>
      <c r="W1750" s="38">
        <f t="shared" ca="1" si="54"/>
        <v>0</v>
      </c>
    </row>
    <row r="1751" spans="1:23" s="36" customFormat="1" ht="18.75">
      <c r="A1751" s="34"/>
      <c r="B1751" s="39"/>
      <c r="C1751" s="39"/>
      <c r="D1751" s="35"/>
      <c r="E1751" s="40"/>
      <c r="F1751" s="39"/>
      <c r="G1751" s="39"/>
      <c r="H1751" s="39"/>
      <c r="I1751" s="34"/>
      <c r="J1751" s="34"/>
      <c r="K1751" s="34"/>
      <c r="L1751" s="34"/>
      <c r="M1751" s="43" t="str">
        <f ca="1">IFERROR(OFFSET('Maximum minutes'!$C$1,T1751,MATCH(IF(G1751&lt;&gt;"",G1751,F1751),OFFSET('Maximum minutes'!$C$1,T1751-1,0,1,U1751+1),0)-1)*IF(OR(ISNUMBER(J1751),J1751="sans examen"),1,0)*IF(W1751&lt;MinDate,1,0),"")</f>
        <v/>
      </c>
      <c r="N1751" s="36">
        <f t="shared" ca="1" si="55"/>
        <v>0</v>
      </c>
      <c r="O1751" s="36" t="e">
        <f ca="1">LEFT(OFFSET(Lists!$Q$2,MATCH(E1751,Lists!$R$3:$R$19,0),0),4)</f>
        <v>#N/A</v>
      </c>
      <c r="P1751" s="36" t="e">
        <f ca="1">MATCH(O1751,Lists!$S$2:$S$640,1)</f>
        <v>#N/A</v>
      </c>
      <c r="Q1751" s="36" t="e">
        <f ca="1">MATCH(LEFT(OFFSET(Lists!$Q$2,MATCH(E1751,Lists!$R$3:$R$19,0)+1,0),4),Lists!$S$3:$S$640,1)</f>
        <v>#N/A</v>
      </c>
      <c r="R1751" s="36" t="e">
        <f ca="1">LEFT(OFFSET(Lists!$S$2,P1751-1+MATCH(F1751,OFFSET(Lists!$T$3,P1751-1,0,Q1751-P1751+1),0),0),6)</f>
        <v>#N/A</v>
      </c>
      <c r="S1751" s="36" t="e">
        <f ca="1">VLOOKUP(R1751,Lists!B:D,3,FALSE)</f>
        <v>#N/A</v>
      </c>
      <c r="T1751" s="36" t="str">
        <f>IF(F1751&lt;&gt;"",MATCH(R1751,'Maximum minutes'!B:B,0),"")</f>
        <v/>
      </c>
      <c r="U1751" s="36">
        <f ca="1">IF(F1751&lt;&gt;"",COUNTA(OFFSET('Maximum minutes'!$C$1,'Annexe A1 Cours'!T1751,0,1,50)),0)</f>
        <v>0</v>
      </c>
      <c r="V1751" s="37">
        <f ca="1">IFERROR(OFFSET('Maximum minutes'!$C$1,T1751+1,-1+MATCH(G1751,OFFSET('Maximum minutes'!$C$1,T1751-1,0,1,50),0)),0)</f>
        <v>0</v>
      </c>
      <c r="W1751" s="38">
        <f t="shared" ca="1" si="54"/>
        <v>0</v>
      </c>
    </row>
    <row r="1752" spans="1:23" s="36" customFormat="1" ht="18.75">
      <c r="A1752" s="34"/>
      <c r="B1752" s="39"/>
      <c r="C1752" s="39"/>
      <c r="D1752" s="35"/>
      <c r="E1752" s="40"/>
      <c r="F1752" s="39"/>
      <c r="G1752" s="39"/>
      <c r="H1752" s="39"/>
      <c r="I1752" s="34"/>
      <c r="J1752" s="34"/>
      <c r="K1752" s="34"/>
      <c r="L1752" s="34"/>
      <c r="M1752" s="43" t="str">
        <f ca="1">IFERROR(OFFSET('Maximum minutes'!$C$1,T1752,MATCH(IF(G1752&lt;&gt;"",G1752,F1752),OFFSET('Maximum minutes'!$C$1,T1752-1,0,1,U1752+1),0)-1)*IF(OR(ISNUMBER(J1752),J1752="sans examen"),1,0)*IF(W1752&lt;MinDate,1,0),"")</f>
        <v/>
      </c>
      <c r="N1752" s="36">
        <f t="shared" ca="1" si="55"/>
        <v>0</v>
      </c>
      <c r="O1752" s="36" t="e">
        <f ca="1">LEFT(OFFSET(Lists!$Q$2,MATCH(E1752,Lists!$R$3:$R$19,0),0),4)</f>
        <v>#N/A</v>
      </c>
      <c r="P1752" s="36" t="e">
        <f ca="1">MATCH(O1752,Lists!$S$2:$S$640,1)</f>
        <v>#N/A</v>
      </c>
      <c r="Q1752" s="36" t="e">
        <f ca="1">MATCH(LEFT(OFFSET(Lists!$Q$2,MATCH(E1752,Lists!$R$3:$R$19,0)+1,0),4),Lists!$S$3:$S$640,1)</f>
        <v>#N/A</v>
      </c>
      <c r="R1752" s="36" t="e">
        <f ca="1">LEFT(OFFSET(Lists!$S$2,P1752-1+MATCH(F1752,OFFSET(Lists!$T$3,P1752-1,0,Q1752-P1752+1),0),0),6)</f>
        <v>#N/A</v>
      </c>
      <c r="S1752" s="36" t="e">
        <f ca="1">VLOOKUP(R1752,Lists!B:D,3,FALSE)</f>
        <v>#N/A</v>
      </c>
      <c r="T1752" s="36" t="str">
        <f>IF(F1752&lt;&gt;"",MATCH(R1752,'Maximum minutes'!B:B,0),"")</f>
        <v/>
      </c>
      <c r="U1752" s="36">
        <f ca="1">IF(F1752&lt;&gt;"",COUNTA(OFFSET('Maximum minutes'!$C$1,'Annexe A1 Cours'!T1752,0,1,50)),0)</f>
        <v>0</v>
      </c>
      <c r="V1752" s="37">
        <f ca="1">IFERROR(OFFSET('Maximum minutes'!$C$1,T1752+1,-1+MATCH(G1752,OFFSET('Maximum minutes'!$C$1,T1752-1,0,1,50),0)),0)</f>
        <v>0</v>
      </c>
      <c r="W1752" s="38">
        <f t="shared" ca="1" si="54"/>
        <v>0</v>
      </c>
    </row>
    <row r="1753" spans="1:23" s="36" customFormat="1" ht="18.75">
      <c r="A1753" s="34"/>
      <c r="B1753" s="39"/>
      <c r="C1753" s="39"/>
      <c r="D1753" s="35"/>
      <c r="E1753" s="40"/>
      <c r="F1753" s="39"/>
      <c r="G1753" s="39"/>
      <c r="H1753" s="39"/>
      <c r="I1753" s="34"/>
      <c r="J1753" s="34"/>
      <c r="K1753" s="34"/>
      <c r="L1753" s="34"/>
      <c r="M1753" s="43" t="str">
        <f ca="1">IFERROR(OFFSET('Maximum minutes'!$C$1,T1753,MATCH(IF(G1753&lt;&gt;"",G1753,F1753),OFFSET('Maximum minutes'!$C$1,T1753-1,0,1,U1753+1),0)-1)*IF(OR(ISNUMBER(J1753),J1753="sans examen"),1,0)*IF(W1753&lt;MinDate,1,0),"")</f>
        <v/>
      </c>
      <c r="N1753" s="36">
        <f t="shared" ca="1" si="55"/>
        <v>0</v>
      </c>
      <c r="O1753" s="36" t="e">
        <f ca="1">LEFT(OFFSET(Lists!$Q$2,MATCH(E1753,Lists!$R$3:$R$19,0),0),4)</f>
        <v>#N/A</v>
      </c>
      <c r="P1753" s="36" t="e">
        <f ca="1">MATCH(O1753,Lists!$S$2:$S$640,1)</f>
        <v>#N/A</v>
      </c>
      <c r="Q1753" s="36" t="e">
        <f ca="1">MATCH(LEFT(OFFSET(Lists!$Q$2,MATCH(E1753,Lists!$R$3:$R$19,0)+1,0),4),Lists!$S$3:$S$640,1)</f>
        <v>#N/A</v>
      </c>
      <c r="R1753" s="36" t="e">
        <f ca="1">LEFT(OFFSET(Lists!$S$2,P1753-1+MATCH(F1753,OFFSET(Lists!$T$3,P1753-1,0,Q1753-P1753+1),0),0),6)</f>
        <v>#N/A</v>
      </c>
      <c r="S1753" s="36" t="e">
        <f ca="1">VLOOKUP(R1753,Lists!B:D,3,FALSE)</f>
        <v>#N/A</v>
      </c>
      <c r="T1753" s="36" t="str">
        <f>IF(F1753&lt;&gt;"",MATCH(R1753,'Maximum minutes'!B:B,0),"")</f>
        <v/>
      </c>
      <c r="U1753" s="36">
        <f ca="1">IF(F1753&lt;&gt;"",COUNTA(OFFSET('Maximum minutes'!$C$1,'Annexe A1 Cours'!T1753,0,1,50)),0)</f>
        <v>0</v>
      </c>
      <c r="V1753" s="37">
        <f ca="1">IFERROR(OFFSET('Maximum minutes'!$C$1,T1753+1,-1+MATCH(G1753,OFFSET('Maximum minutes'!$C$1,T1753-1,0,1,50),0)),0)</f>
        <v>0</v>
      </c>
      <c r="W1753" s="38">
        <f t="shared" ca="1" si="54"/>
        <v>0</v>
      </c>
    </row>
    <row r="1754" spans="1:23" s="36" customFormat="1" ht="18.75">
      <c r="A1754" s="34"/>
      <c r="B1754" s="39"/>
      <c r="C1754" s="39"/>
      <c r="D1754" s="35"/>
      <c r="E1754" s="40"/>
      <c r="F1754" s="39"/>
      <c r="G1754" s="39"/>
      <c r="H1754" s="39"/>
      <c r="I1754" s="34"/>
      <c r="J1754" s="34"/>
      <c r="K1754" s="34"/>
      <c r="L1754" s="34"/>
      <c r="M1754" s="43" t="str">
        <f ca="1">IFERROR(OFFSET('Maximum minutes'!$C$1,T1754,MATCH(IF(G1754&lt;&gt;"",G1754,F1754),OFFSET('Maximum minutes'!$C$1,T1754-1,0,1,U1754+1),0)-1)*IF(OR(ISNUMBER(J1754),J1754="sans examen"),1,0)*IF(W1754&lt;MinDate,1,0),"")</f>
        <v/>
      </c>
      <c r="N1754" s="36">
        <f t="shared" ca="1" si="55"/>
        <v>0</v>
      </c>
      <c r="O1754" s="36" t="e">
        <f ca="1">LEFT(OFFSET(Lists!$Q$2,MATCH(E1754,Lists!$R$3:$R$19,0),0),4)</f>
        <v>#N/A</v>
      </c>
      <c r="P1754" s="36" t="e">
        <f ca="1">MATCH(O1754,Lists!$S$2:$S$640,1)</f>
        <v>#N/A</v>
      </c>
      <c r="Q1754" s="36" t="e">
        <f ca="1">MATCH(LEFT(OFFSET(Lists!$Q$2,MATCH(E1754,Lists!$R$3:$R$19,0)+1,0),4),Lists!$S$3:$S$640,1)</f>
        <v>#N/A</v>
      </c>
      <c r="R1754" s="36" t="e">
        <f ca="1">LEFT(OFFSET(Lists!$S$2,P1754-1+MATCH(F1754,OFFSET(Lists!$T$3,P1754-1,0,Q1754-P1754+1),0),0),6)</f>
        <v>#N/A</v>
      </c>
      <c r="S1754" s="36" t="e">
        <f ca="1">VLOOKUP(R1754,Lists!B:D,3,FALSE)</f>
        <v>#N/A</v>
      </c>
      <c r="T1754" s="36" t="str">
        <f>IF(F1754&lt;&gt;"",MATCH(R1754,'Maximum minutes'!B:B,0),"")</f>
        <v/>
      </c>
      <c r="U1754" s="36">
        <f ca="1">IF(F1754&lt;&gt;"",COUNTA(OFFSET('Maximum minutes'!$C$1,'Annexe A1 Cours'!T1754,0,1,50)),0)</f>
        <v>0</v>
      </c>
      <c r="V1754" s="37">
        <f ca="1">IFERROR(OFFSET('Maximum minutes'!$C$1,T1754+1,-1+MATCH(G1754,OFFSET('Maximum minutes'!$C$1,T1754-1,0,1,50),0)),0)</f>
        <v>0</v>
      </c>
      <c r="W1754" s="38">
        <f t="shared" ca="1" si="54"/>
        <v>0</v>
      </c>
    </row>
    <row r="1755" spans="1:23" s="36" customFormat="1" ht="18.75">
      <c r="A1755" s="34"/>
      <c r="B1755" s="39"/>
      <c r="C1755" s="39"/>
      <c r="D1755" s="35"/>
      <c r="E1755" s="40"/>
      <c r="F1755" s="39"/>
      <c r="G1755" s="39"/>
      <c r="H1755" s="39"/>
      <c r="I1755" s="34"/>
      <c r="J1755" s="34"/>
      <c r="K1755" s="34"/>
      <c r="L1755" s="34"/>
      <c r="M1755" s="43" t="str">
        <f ca="1">IFERROR(OFFSET('Maximum minutes'!$C$1,T1755,MATCH(IF(G1755&lt;&gt;"",G1755,F1755),OFFSET('Maximum minutes'!$C$1,T1755-1,0,1,U1755+1),0)-1)*IF(OR(ISNUMBER(J1755),J1755="sans examen"),1,0)*IF(W1755&lt;MinDate,1,0),"")</f>
        <v/>
      </c>
      <c r="N1755" s="36">
        <f t="shared" ca="1" si="55"/>
        <v>0</v>
      </c>
      <c r="O1755" s="36" t="e">
        <f ca="1">LEFT(OFFSET(Lists!$Q$2,MATCH(E1755,Lists!$R$3:$R$19,0),0),4)</f>
        <v>#N/A</v>
      </c>
      <c r="P1755" s="36" t="e">
        <f ca="1">MATCH(O1755,Lists!$S$2:$S$640,1)</f>
        <v>#N/A</v>
      </c>
      <c r="Q1755" s="36" t="e">
        <f ca="1">MATCH(LEFT(OFFSET(Lists!$Q$2,MATCH(E1755,Lists!$R$3:$R$19,0)+1,0),4),Lists!$S$3:$S$640,1)</f>
        <v>#N/A</v>
      </c>
      <c r="R1755" s="36" t="e">
        <f ca="1">LEFT(OFFSET(Lists!$S$2,P1755-1+MATCH(F1755,OFFSET(Lists!$T$3,P1755-1,0,Q1755-P1755+1),0),0),6)</f>
        <v>#N/A</v>
      </c>
      <c r="S1755" s="36" t="e">
        <f ca="1">VLOOKUP(R1755,Lists!B:D,3,FALSE)</f>
        <v>#N/A</v>
      </c>
      <c r="T1755" s="36" t="str">
        <f>IF(F1755&lt;&gt;"",MATCH(R1755,'Maximum minutes'!B:B,0),"")</f>
        <v/>
      </c>
      <c r="U1755" s="36">
        <f ca="1">IF(F1755&lt;&gt;"",COUNTA(OFFSET('Maximum minutes'!$C$1,'Annexe A1 Cours'!T1755,0,1,50)),0)</f>
        <v>0</v>
      </c>
      <c r="V1755" s="37">
        <f ca="1">IFERROR(OFFSET('Maximum minutes'!$C$1,T1755+1,-1+MATCH(G1755,OFFSET('Maximum minutes'!$C$1,T1755-1,0,1,50),0)),0)</f>
        <v>0</v>
      </c>
      <c r="W1755" s="38">
        <f t="shared" ca="1" si="54"/>
        <v>0</v>
      </c>
    </row>
    <row r="1756" spans="1:23" s="36" customFormat="1" ht="18.75">
      <c r="A1756" s="34"/>
      <c r="B1756" s="39"/>
      <c r="C1756" s="39"/>
      <c r="D1756" s="35"/>
      <c r="E1756" s="40"/>
      <c r="F1756" s="39"/>
      <c r="G1756" s="39"/>
      <c r="H1756" s="39"/>
      <c r="I1756" s="34"/>
      <c r="J1756" s="34"/>
      <c r="K1756" s="34"/>
      <c r="L1756" s="34"/>
      <c r="M1756" s="43" t="str">
        <f ca="1">IFERROR(OFFSET('Maximum minutes'!$C$1,T1756,MATCH(IF(G1756&lt;&gt;"",G1756,F1756),OFFSET('Maximum minutes'!$C$1,T1756-1,0,1,U1756+1),0)-1)*IF(OR(ISNUMBER(J1756),J1756="sans examen"),1,0)*IF(W1756&lt;MinDate,1,0),"")</f>
        <v/>
      </c>
      <c r="N1756" s="36">
        <f t="shared" ca="1" si="55"/>
        <v>0</v>
      </c>
      <c r="O1756" s="36" t="e">
        <f ca="1">LEFT(OFFSET(Lists!$Q$2,MATCH(E1756,Lists!$R$3:$R$19,0),0),4)</f>
        <v>#N/A</v>
      </c>
      <c r="P1756" s="36" t="e">
        <f ca="1">MATCH(O1756,Lists!$S$2:$S$640,1)</f>
        <v>#N/A</v>
      </c>
      <c r="Q1756" s="36" t="e">
        <f ca="1">MATCH(LEFT(OFFSET(Lists!$Q$2,MATCH(E1756,Lists!$R$3:$R$19,0)+1,0),4),Lists!$S$3:$S$640,1)</f>
        <v>#N/A</v>
      </c>
      <c r="R1756" s="36" t="e">
        <f ca="1">LEFT(OFFSET(Lists!$S$2,P1756-1+MATCH(F1756,OFFSET(Lists!$T$3,P1756-1,0,Q1756-P1756+1),0),0),6)</f>
        <v>#N/A</v>
      </c>
      <c r="S1756" s="36" t="e">
        <f ca="1">VLOOKUP(R1756,Lists!B:D,3,FALSE)</f>
        <v>#N/A</v>
      </c>
      <c r="T1756" s="36" t="str">
        <f>IF(F1756&lt;&gt;"",MATCH(R1756,'Maximum minutes'!B:B,0),"")</f>
        <v/>
      </c>
      <c r="U1756" s="36">
        <f ca="1">IF(F1756&lt;&gt;"",COUNTA(OFFSET('Maximum minutes'!$C$1,'Annexe A1 Cours'!T1756,0,1,50)),0)</f>
        <v>0</v>
      </c>
      <c r="V1756" s="37">
        <f ca="1">IFERROR(OFFSET('Maximum minutes'!$C$1,T1756+1,-1+MATCH(G1756,OFFSET('Maximum minutes'!$C$1,T1756-1,0,1,50),0)),0)</f>
        <v>0</v>
      </c>
      <c r="W1756" s="38">
        <f t="shared" ca="1" si="54"/>
        <v>0</v>
      </c>
    </row>
    <row r="1757" spans="1:23" s="36" customFormat="1" ht="18.75">
      <c r="A1757" s="34"/>
      <c r="B1757" s="39"/>
      <c r="C1757" s="39"/>
      <c r="D1757" s="35"/>
      <c r="E1757" s="40"/>
      <c r="F1757" s="39"/>
      <c r="G1757" s="39"/>
      <c r="H1757" s="39"/>
      <c r="I1757" s="34"/>
      <c r="J1757" s="34"/>
      <c r="K1757" s="34"/>
      <c r="L1757" s="34"/>
      <c r="M1757" s="43" t="str">
        <f ca="1">IFERROR(OFFSET('Maximum minutes'!$C$1,T1757,MATCH(IF(G1757&lt;&gt;"",G1757,F1757),OFFSET('Maximum minutes'!$C$1,T1757-1,0,1,U1757+1),0)-1)*IF(OR(ISNUMBER(J1757),J1757="sans examen"),1,0)*IF(W1757&lt;MinDate,1,0),"")</f>
        <v/>
      </c>
      <c r="N1757" s="36">
        <f t="shared" ca="1" si="55"/>
        <v>0</v>
      </c>
      <c r="O1757" s="36" t="e">
        <f ca="1">LEFT(OFFSET(Lists!$Q$2,MATCH(E1757,Lists!$R$3:$R$19,0),0),4)</f>
        <v>#N/A</v>
      </c>
      <c r="P1757" s="36" t="e">
        <f ca="1">MATCH(O1757,Lists!$S$2:$S$640,1)</f>
        <v>#N/A</v>
      </c>
      <c r="Q1757" s="36" t="e">
        <f ca="1">MATCH(LEFT(OFFSET(Lists!$Q$2,MATCH(E1757,Lists!$R$3:$R$19,0)+1,0),4),Lists!$S$3:$S$640,1)</f>
        <v>#N/A</v>
      </c>
      <c r="R1757" s="36" t="e">
        <f ca="1">LEFT(OFFSET(Lists!$S$2,P1757-1+MATCH(F1757,OFFSET(Lists!$T$3,P1757-1,0,Q1757-P1757+1),0),0),6)</f>
        <v>#N/A</v>
      </c>
      <c r="S1757" s="36" t="e">
        <f ca="1">VLOOKUP(R1757,Lists!B:D,3,FALSE)</f>
        <v>#N/A</v>
      </c>
      <c r="T1757" s="36" t="str">
        <f>IF(F1757&lt;&gt;"",MATCH(R1757,'Maximum minutes'!B:B,0),"")</f>
        <v/>
      </c>
      <c r="U1757" s="36">
        <f ca="1">IF(F1757&lt;&gt;"",COUNTA(OFFSET('Maximum minutes'!$C$1,'Annexe A1 Cours'!T1757,0,1,50)),0)</f>
        <v>0</v>
      </c>
      <c r="V1757" s="37">
        <f ca="1">IFERROR(OFFSET('Maximum minutes'!$C$1,T1757+1,-1+MATCH(G1757,OFFSET('Maximum minutes'!$C$1,T1757-1,0,1,50),0)),0)</f>
        <v>0</v>
      </c>
      <c r="W1757" s="38">
        <f t="shared" ca="1" si="54"/>
        <v>0</v>
      </c>
    </row>
    <row r="1758" spans="1:23" s="36" customFormat="1" ht="18.75">
      <c r="A1758" s="34"/>
      <c r="B1758" s="39"/>
      <c r="C1758" s="39"/>
      <c r="D1758" s="35"/>
      <c r="E1758" s="40"/>
      <c r="F1758" s="39"/>
      <c r="G1758" s="39"/>
      <c r="H1758" s="39"/>
      <c r="I1758" s="34"/>
      <c r="J1758" s="34"/>
      <c r="K1758" s="34"/>
      <c r="L1758" s="34"/>
      <c r="M1758" s="43" t="str">
        <f ca="1">IFERROR(OFFSET('Maximum minutes'!$C$1,T1758,MATCH(IF(G1758&lt;&gt;"",G1758,F1758),OFFSET('Maximum minutes'!$C$1,T1758-1,0,1,U1758+1),0)-1)*IF(OR(ISNUMBER(J1758),J1758="sans examen"),1,0)*IF(W1758&lt;MinDate,1,0),"")</f>
        <v/>
      </c>
      <c r="N1758" s="36">
        <f t="shared" ca="1" si="55"/>
        <v>0</v>
      </c>
      <c r="O1758" s="36" t="e">
        <f ca="1">LEFT(OFFSET(Lists!$Q$2,MATCH(E1758,Lists!$R$3:$R$19,0),0),4)</f>
        <v>#N/A</v>
      </c>
      <c r="P1758" s="36" t="e">
        <f ca="1">MATCH(O1758,Lists!$S$2:$S$640,1)</f>
        <v>#N/A</v>
      </c>
      <c r="Q1758" s="36" t="e">
        <f ca="1">MATCH(LEFT(OFFSET(Lists!$Q$2,MATCH(E1758,Lists!$R$3:$R$19,0)+1,0),4),Lists!$S$3:$S$640,1)</f>
        <v>#N/A</v>
      </c>
      <c r="R1758" s="36" t="e">
        <f ca="1">LEFT(OFFSET(Lists!$S$2,P1758-1+MATCH(F1758,OFFSET(Lists!$T$3,P1758-1,0,Q1758-P1758+1),0),0),6)</f>
        <v>#N/A</v>
      </c>
      <c r="S1758" s="36" t="e">
        <f ca="1">VLOOKUP(R1758,Lists!B:D,3,FALSE)</f>
        <v>#N/A</v>
      </c>
      <c r="T1758" s="36" t="str">
        <f>IF(F1758&lt;&gt;"",MATCH(R1758,'Maximum minutes'!B:B,0),"")</f>
        <v/>
      </c>
      <c r="U1758" s="36">
        <f ca="1">IF(F1758&lt;&gt;"",COUNTA(OFFSET('Maximum minutes'!$C$1,'Annexe A1 Cours'!T1758,0,1,50)),0)</f>
        <v>0</v>
      </c>
      <c r="V1758" s="37">
        <f ca="1">IFERROR(OFFSET('Maximum minutes'!$C$1,T1758+1,-1+MATCH(G1758,OFFSET('Maximum minutes'!$C$1,T1758-1,0,1,50),0)),0)</f>
        <v>0</v>
      </c>
      <c r="W1758" s="38">
        <f t="shared" ca="1" si="54"/>
        <v>0</v>
      </c>
    </row>
    <row r="1759" spans="1:23" s="36" customFormat="1" ht="18.75">
      <c r="A1759" s="34"/>
      <c r="B1759" s="39"/>
      <c r="C1759" s="39"/>
      <c r="D1759" s="35"/>
      <c r="E1759" s="40"/>
      <c r="F1759" s="39"/>
      <c r="G1759" s="39"/>
      <c r="H1759" s="39"/>
      <c r="I1759" s="34"/>
      <c r="J1759" s="34"/>
      <c r="K1759" s="34"/>
      <c r="L1759" s="34"/>
      <c r="M1759" s="43" t="str">
        <f ca="1">IFERROR(OFFSET('Maximum minutes'!$C$1,T1759,MATCH(IF(G1759&lt;&gt;"",G1759,F1759),OFFSET('Maximum minutes'!$C$1,T1759-1,0,1,U1759+1),0)-1)*IF(OR(ISNUMBER(J1759),J1759="sans examen"),1,0)*IF(W1759&lt;MinDate,1,0),"")</f>
        <v/>
      </c>
      <c r="N1759" s="36">
        <f t="shared" ca="1" si="55"/>
        <v>0</v>
      </c>
      <c r="O1759" s="36" t="e">
        <f ca="1">LEFT(OFFSET(Lists!$Q$2,MATCH(E1759,Lists!$R$3:$R$19,0),0),4)</f>
        <v>#N/A</v>
      </c>
      <c r="P1759" s="36" t="e">
        <f ca="1">MATCH(O1759,Lists!$S$2:$S$640,1)</f>
        <v>#N/A</v>
      </c>
      <c r="Q1759" s="36" t="e">
        <f ca="1">MATCH(LEFT(OFFSET(Lists!$Q$2,MATCH(E1759,Lists!$R$3:$R$19,0)+1,0),4),Lists!$S$3:$S$640,1)</f>
        <v>#N/A</v>
      </c>
      <c r="R1759" s="36" t="e">
        <f ca="1">LEFT(OFFSET(Lists!$S$2,P1759-1+MATCH(F1759,OFFSET(Lists!$T$3,P1759-1,0,Q1759-P1759+1),0),0),6)</f>
        <v>#N/A</v>
      </c>
      <c r="S1759" s="36" t="e">
        <f ca="1">VLOOKUP(R1759,Lists!B:D,3,FALSE)</f>
        <v>#N/A</v>
      </c>
      <c r="T1759" s="36" t="str">
        <f>IF(F1759&lt;&gt;"",MATCH(R1759,'Maximum minutes'!B:B,0),"")</f>
        <v/>
      </c>
      <c r="U1759" s="36">
        <f ca="1">IF(F1759&lt;&gt;"",COUNTA(OFFSET('Maximum minutes'!$C$1,'Annexe A1 Cours'!T1759,0,1,50)),0)</f>
        <v>0</v>
      </c>
      <c r="V1759" s="37">
        <f ca="1">IFERROR(OFFSET('Maximum minutes'!$C$1,T1759+1,-1+MATCH(G1759,OFFSET('Maximum minutes'!$C$1,T1759-1,0,1,50),0)),0)</f>
        <v>0</v>
      </c>
      <c r="W1759" s="38">
        <f t="shared" ca="1" si="54"/>
        <v>0</v>
      </c>
    </row>
    <row r="1760" spans="1:23" s="36" customFormat="1" ht="18.75">
      <c r="A1760" s="34"/>
      <c r="B1760" s="39"/>
      <c r="C1760" s="39"/>
      <c r="D1760" s="35"/>
      <c r="E1760" s="40"/>
      <c r="F1760" s="39"/>
      <c r="G1760" s="39"/>
      <c r="H1760" s="39"/>
      <c r="I1760" s="34"/>
      <c r="J1760" s="34"/>
      <c r="K1760" s="34"/>
      <c r="L1760" s="34"/>
      <c r="M1760" s="43" t="str">
        <f ca="1">IFERROR(OFFSET('Maximum minutes'!$C$1,T1760,MATCH(IF(G1760&lt;&gt;"",G1760,F1760),OFFSET('Maximum minutes'!$C$1,T1760-1,0,1,U1760+1),0)-1)*IF(OR(ISNUMBER(J1760),J1760="sans examen"),1,0)*IF(W1760&lt;MinDate,1,0),"")</f>
        <v/>
      </c>
      <c r="N1760" s="36">
        <f t="shared" ca="1" si="55"/>
        <v>0</v>
      </c>
      <c r="O1760" s="36" t="e">
        <f ca="1">LEFT(OFFSET(Lists!$Q$2,MATCH(E1760,Lists!$R$3:$R$19,0),0),4)</f>
        <v>#N/A</v>
      </c>
      <c r="P1760" s="36" t="e">
        <f ca="1">MATCH(O1760,Lists!$S$2:$S$640,1)</f>
        <v>#N/A</v>
      </c>
      <c r="Q1760" s="36" t="e">
        <f ca="1">MATCH(LEFT(OFFSET(Lists!$Q$2,MATCH(E1760,Lists!$R$3:$R$19,0)+1,0),4),Lists!$S$3:$S$640,1)</f>
        <v>#N/A</v>
      </c>
      <c r="R1760" s="36" t="e">
        <f ca="1">LEFT(OFFSET(Lists!$S$2,P1760-1+MATCH(F1760,OFFSET(Lists!$T$3,P1760-1,0,Q1760-P1760+1),0),0),6)</f>
        <v>#N/A</v>
      </c>
      <c r="S1760" s="36" t="e">
        <f ca="1">VLOOKUP(R1760,Lists!B:D,3,FALSE)</f>
        <v>#N/A</v>
      </c>
      <c r="T1760" s="36" t="str">
        <f>IF(F1760&lt;&gt;"",MATCH(R1760,'Maximum minutes'!B:B,0),"")</f>
        <v/>
      </c>
      <c r="U1760" s="36">
        <f ca="1">IF(F1760&lt;&gt;"",COUNTA(OFFSET('Maximum minutes'!$C$1,'Annexe A1 Cours'!T1760,0,1,50)),0)</f>
        <v>0</v>
      </c>
      <c r="V1760" s="37">
        <f ca="1">IFERROR(OFFSET('Maximum minutes'!$C$1,T1760+1,-1+MATCH(G1760,OFFSET('Maximum minutes'!$C$1,T1760-1,0,1,50),0)),0)</f>
        <v>0</v>
      </c>
      <c r="W1760" s="38">
        <f t="shared" ca="1" si="54"/>
        <v>0</v>
      </c>
    </row>
    <row r="1761" spans="1:23" s="36" customFormat="1" ht="18.75">
      <c r="A1761" s="34"/>
      <c r="B1761" s="39"/>
      <c r="C1761" s="39"/>
      <c r="D1761" s="35"/>
      <c r="E1761" s="40"/>
      <c r="F1761" s="39"/>
      <c r="G1761" s="39"/>
      <c r="H1761" s="39"/>
      <c r="I1761" s="34"/>
      <c r="J1761" s="34"/>
      <c r="K1761" s="34"/>
      <c r="L1761" s="34"/>
      <c r="M1761" s="43" t="str">
        <f ca="1">IFERROR(OFFSET('Maximum minutes'!$C$1,T1761,MATCH(IF(G1761&lt;&gt;"",G1761,F1761),OFFSET('Maximum minutes'!$C$1,T1761-1,0,1,U1761+1),0)-1)*IF(OR(ISNUMBER(J1761),J1761="sans examen"),1,0)*IF(W1761&lt;MinDate,1,0),"")</f>
        <v/>
      </c>
      <c r="N1761" s="36">
        <f t="shared" ca="1" si="55"/>
        <v>0</v>
      </c>
      <c r="O1761" s="36" t="e">
        <f ca="1">LEFT(OFFSET(Lists!$Q$2,MATCH(E1761,Lists!$R$3:$R$19,0),0),4)</f>
        <v>#N/A</v>
      </c>
      <c r="P1761" s="36" t="e">
        <f ca="1">MATCH(O1761,Lists!$S$2:$S$640,1)</f>
        <v>#N/A</v>
      </c>
      <c r="Q1761" s="36" t="e">
        <f ca="1">MATCH(LEFT(OFFSET(Lists!$Q$2,MATCH(E1761,Lists!$R$3:$R$19,0)+1,0),4),Lists!$S$3:$S$640,1)</f>
        <v>#N/A</v>
      </c>
      <c r="R1761" s="36" t="e">
        <f ca="1">LEFT(OFFSET(Lists!$S$2,P1761-1+MATCH(F1761,OFFSET(Lists!$T$3,P1761-1,0,Q1761-P1761+1),0),0),6)</f>
        <v>#N/A</v>
      </c>
      <c r="S1761" s="36" t="e">
        <f ca="1">VLOOKUP(R1761,Lists!B:D,3,FALSE)</f>
        <v>#N/A</v>
      </c>
      <c r="T1761" s="36" t="str">
        <f>IF(F1761&lt;&gt;"",MATCH(R1761,'Maximum minutes'!B:B,0),"")</f>
        <v/>
      </c>
      <c r="U1761" s="36">
        <f ca="1">IF(F1761&lt;&gt;"",COUNTA(OFFSET('Maximum minutes'!$C$1,'Annexe A1 Cours'!T1761,0,1,50)),0)</f>
        <v>0</v>
      </c>
      <c r="V1761" s="37">
        <f ca="1">IFERROR(OFFSET('Maximum minutes'!$C$1,T1761+1,-1+MATCH(G1761,OFFSET('Maximum minutes'!$C$1,T1761-1,0,1,50),0)),0)</f>
        <v>0</v>
      </c>
      <c r="W1761" s="38">
        <f t="shared" ca="1" si="54"/>
        <v>0</v>
      </c>
    </row>
    <row r="1762" spans="1:23" s="36" customFormat="1" ht="18.75">
      <c r="A1762" s="34"/>
      <c r="B1762" s="39"/>
      <c r="C1762" s="39"/>
      <c r="D1762" s="35"/>
      <c r="E1762" s="40"/>
      <c r="F1762" s="39"/>
      <c r="G1762" s="39"/>
      <c r="H1762" s="39"/>
      <c r="I1762" s="34"/>
      <c r="J1762" s="34"/>
      <c r="K1762" s="34"/>
      <c r="L1762" s="34"/>
      <c r="M1762" s="43" t="str">
        <f ca="1">IFERROR(OFFSET('Maximum minutes'!$C$1,T1762,MATCH(IF(G1762&lt;&gt;"",G1762,F1762),OFFSET('Maximum minutes'!$C$1,T1762-1,0,1,U1762+1),0)-1)*IF(OR(ISNUMBER(J1762),J1762="sans examen"),1,0)*IF(W1762&lt;MinDate,1,0),"")</f>
        <v/>
      </c>
      <c r="N1762" s="36">
        <f t="shared" ca="1" si="55"/>
        <v>0</v>
      </c>
      <c r="O1762" s="36" t="e">
        <f ca="1">LEFT(OFFSET(Lists!$Q$2,MATCH(E1762,Lists!$R$3:$R$19,0),0),4)</f>
        <v>#N/A</v>
      </c>
      <c r="P1762" s="36" t="e">
        <f ca="1">MATCH(O1762,Lists!$S$2:$S$640,1)</f>
        <v>#N/A</v>
      </c>
      <c r="Q1762" s="36" t="e">
        <f ca="1">MATCH(LEFT(OFFSET(Lists!$Q$2,MATCH(E1762,Lists!$R$3:$R$19,0)+1,0),4),Lists!$S$3:$S$640,1)</f>
        <v>#N/A</v>
      </c>
      <c r="R1762" s="36" t="e">
        <f ca="1">LEFT(OFFSET(Lists!$S$2,P1762-1+MATCH(F1762,OFFSET(Lists!$T$3,P1762-1,0,Q1762-P1762+1),0),0),6)</f>
        <v>#N/A</v>
      </c>
      <c r="S1762" s="36" t="e">
        <f ca="1">VLOOKUP(R1762,Lists!B:D,3,FALSE)</f>
        <v>#N/A</v>
      </c>
      <c r="T1762" s="36" t="str">
        <f>IF(F1762&lt;&gt;"",MATCH(R1762,'Maximum minutes'!B:B,0),"")</f>
        <v/>
      </c>
      <c r="U1762" s="36">
        <f ca="1">IF(F1762&lt;&gt;"",COUNTA(OFFSET('Maximum minutes'!$C$1,'Annexe A1 Cours'!T1762,0,1,50)),0)</f>
        <v>0</v>
      </c>
      <c r="V1762" s="37">
        <f ca="1">IFERROR(OFFSET('Maximum minutes'!$C$1,T1762+1,-1+MATCH(G1762,OFFSET('Maximum minutes'!$C$1,T1762-1,0,1,50),0)),0)</f>
        <v>0</v>
      </c>
      <c r="W1762" s="38">
        <f t="shared" ca="1" si="54"/>
        <v>0</v>
      </c>
    </row>
    <row r="1763" spans="1:23" s="36" customFormat="1" ht="18.75">
      <c r="A1763" s="34"/>
      <c r="B1763" s="39"/>
      <c r="C1763" s="39"/>
      <c r="D1763" s="35"/>
      <c r="E1763" s="40"/>
      <c r="F1763" s="39"/>
      <c r="G1763" s="39"/>
      <c r="H1763" s="39"/>
      <c r="I1763" s="34"/>
      <c r="J1763" s="34"/>
      <c r="K1763" s="34"/>
      <c r="L1763" s="34"/>
      <c r="M1763" s="43" t="str">
        <f ca="1">IFERROR(OFFSET('Maximum minutes'!$C$1,T1763,MATCH(IF(G1763&lt;&gt;"",G1763,F1763),OFFSET('Maximum minutes'!$C$1,T1763-1,0,1,U1763+1),0)-1)*IF(OR(ISNUMBER(J1763),J1763="sans examen"),1,0)*IF(W1763&lt;MinDate,1,0),"")</f>
        <v/>
      </c>
      <c r="N1763" s="36">
        <f t="shared" ca="1" si="55"/>
        <v>0</v>
      </c>
      <c r="O1763" s="36" t="e">
        <f ca="1">LEFT(OFFSET(Lists!$Q$2,MATCH(E1763,Lists!$R$3:$R$19,0),0),4)</f>
        <v>#N/A</v>
      </c>
      <c r="P1763" s="36" t="e">
        <f ca="1">MATCH(O1763,Lists!$S$2:$S$640,1)</f>
        <v>#N/A</v>
      </c>
      <c r="Q1763" s="36" t="e">
        <f ca="1">MATCH(LEFT(OFFSET(Lists!$Q$2,MATCH(E1763,Lists!$R$3:$R$19,0)+1,0),4),Lists!$S$3:$S$640,1)</f>
        <v>#N/A</v>
      </c>
      <c r="R1763" s="36" t="e">
        <f ca="1">LEFT(OFFSET(Lists!$S$2,P1763-1+MATCH(F1763,OFFSET(Lists!$T$3,P1763-1,0,Q1763-P1763+1),0),0),6)</f>
        <v>#N/A</v>
      </c>
      <c r="S1763" s="36" t="e">
        <f ca="1">VLOOKUP(R1763,Lists!B:D,3,FALSE)</f>
        <v>#N/A</v>
      </c>
      <c r="T1763" s="36" t="str">
        <f>IF(F1763&lt;&gt;"",MATCH(R1763,'Maximum minutes'!B:B,0),"")</f>
        <v/>
      </c>
      <c r="U1763" s="36">
        <f ca="1">IF(F1763&lt;&gt;"",COUNTA(OFFSET('Maximum minutes'!$C$1,'Annexe A1 Cours'!T1763,0,1,50)),0)</f>
        <v>0</v>
      </c>
      <c r="V1763" s="37">
        <f ca="1">IFERROR(OFFSET('Maximum minutes'!$C$1,T1763+1,-1+MATCH(G1763,OFFSET('Maximum minutes'!$C$1,T1763-1,0,1,50),0)),0)</f>
        <v>0</v>
      </c>
      <c r="W1763" s="38">
        <f t="shared" ca="1" si="54"/>
        <v>0</v>
      </c>
    </row>
    <row r="1764" spans="1:23" s="36" customFormat="1" ht="18.75">
      <c r="A1764" s="34"/>
      <c r="B1764" s="39"/>
      <c r="C1764" s="39"/>
      <c r="D1764" s="35"/>
      <c r="E1764" s="40"/>
      <c r="F1764" s="39"/>
      <c r="G1764" s="39"/>
      <c r="H1764" s="39"/>
      <c r="I1764" s="34"/>
      <c r="J1764" s="34"/>
      <c r="K1764" s="34"/>
      <c r="L1764" s="34"/>
      <c r="M1764" s="43" t="str">
        <f ca="1">IFERROR(OFFSET('Maximum minutes'!$C$1,T1764,MATCH(IF(G1764&lt;&gt;"",G1764,F1764),OFFSET('Maximum minutes'!$C$1,T1764-1,0,1,U1764+1),0)-1)*IF(OR(ISNUMBER(J1764),J1764="sans examen"),1,0)*IF(W1764&lt;MinDate,1,0),"")</f>
        <v/>
      </c>
      <c r="N1764" s="36">
        <f t="shared" ca="1" si="55"/>
        <v>0</v>
      </c>
      <c r="O1764" s="36" t="e">
        <f ca="1">LEFT(OFFSET(Lists!$Q$2,MATCH(E1764,Lists!$R$3:$R$19,0),0),4)</f>
        <v>#N/A</v>
      </c>
      <c r="P1764" s="36" t="e">
        <f ca="1">MATCH(O1764,Lists!$S$2:$S$640,1)</f>
        <v>#N/A</v>
      </c>
      <c r="Q1764" s="36" t="e">
        <f ca="1">MATCH(LEFT(OFFSET(Lists!$Q$2,MATCH(E1764,Lists!$R$3:$R$19,0)+1,0),4),Lists!$S$3:$S$640,1)</f>
        <v>#N/A</v>
      </c>
      <c r="R1764" s="36" t="e">
        <f ca="1">LEFT(OFFSET(Lists!$S$2,P1764-1+MATCH(F1764,OFFSET(Lists!$T$3,P1764-1,0,Q1764-P1764+1),0),0),6)</f>
        <v>#N/A</v>
      </c>
      <c r="S1764" s="36" t="e">
        <f ca="1">VLOOKUP(R1764,Lists!B:D,3,FALSE)</f>
        <v>#N/A</v>
      </c>
      <c r="T1764" s="36" t="str">
        <f>IF(F1764&lt;&gt;"",MATCH(R1764,'Maximum minutes'!B:B,0),"")</f>
        <v/>
      </c>
      <c r="U1764" s="36">
        <f ca="1">IF(F1764&lt;&gt;"",COUNTA(OFFSET('Maximum minutes'!$C$1,'Annexe A1 Cours'!T1764,0,1,50)),0)</f>
        <v>0</v>
      </c>
      <c r="V1764" s="37">
        <f ca="1">IFERROR(OFFSET('Maximum minutes'!$C$1,T1764+1,-1+MATCH(G1764,OFFSET('Maximum minutes'!$C$1,T1764-1,0,1,50),0)),0)</f>
        <v>0</v>
      </c>
      <c r="W1764" s="38">
        <f t="shared" ca="1" si="54"/>
        <v>0</v>
      </c>
    </row>
    <row r="1765" spans="1:23" s="36" customFormat="1" ht="18.75">
      <c r="A1765" s="34"/>
      <c r="B1765" s="39"/>
      <c r="C1765" s="39"/>
      <c r="D1765" s="35"/>
      <c r="E1765" s="40"/>
      <c r="F1765" s="39"/>
      <c r="G1765" s="39"/>
      <c r="H1765" s="39"/>
      <c r="I1765" s="34"/>
      <c r="J1765" s="34"/>
      <c r="K1765" s="34"/>
      <c r="L1765" s="34"/>
      <c r="M1765" s="43" t="str">
        <f ca="1">IFERROR(OFFSET('Maximum minutes'!$C$1,T1765,MATCH(IF(G1765&lt;&gt;"",G1765,F1765),OFFSET('Maximum minutes'!$C$1,T1765-1,0,1,U1765+1),0)-1)*IF(OR(ISNUMBER(J1765),J1765="sans examen"),1,0)*IF(W1765&lt;MinDate,1,0),"")</f>
        <v/>
      </c>
      <c r="N1765" s="36">
        <f t="shared" ca="1" si="55"/>
        <v>0</v>
      </c>
      <c r="O1765" s="36" t="e">
        <f ca="1">LEFT(OFFSET(Lists!$Q$2,MATCH(E1765,Lists!$R$3:$R$19,0),0),4)</f>
        <v>#N/A</v>
      </c>
      <c r="P1765" s="36" t="e">
        <f ca="1">MATCH(O1765,Lists!$S$2:$S$640,1)</f>
        <v>#N/A</v>
      </c>
      <c r="Q1765" s="36" t="e">
        <f ca="1">MATCH(LEFT(OFFSET(Lists!$Q$2,MATCH(E1765,Lists!$R$3:$R$19,0)+1,0),4),Lists!$S$3:$S$640,1)</f>
        <v>#N/A</v>
      </c>
      <c r="R1765" s="36" t="e">
        <f ca="1">LEFT(OFFSET(Lists!$S$2,P1765-1+MATCH(F1765,OFFSET(Lists!$T$3,P1765-1,0,Q1765-P1765+1),0),0),6)</f>
        <v>#N/A</v>
      </c>
      <c r="S1765" s="36" t="e">
        <f ca="1">VLOOKUP(R1765,Lists!B:D,3,FALSE)</f>
        <v>#N/A</v>
      </c>
      <c r="T1765" s="36" t="str">
        <f>IF(F1765&lt;&gt;"",MATCH(R1765,'Maximum minutes'!B:B,0),"")</f>
        <v/>
      </c>
      <c r="U1765" s="36">
        <f ca="1">IF(F1765&lt;&gt;"",COUNTA(OFFSET('Maximum minutes'!$C$1,'Annexe A1 Cours'!T1765,0,1,50)),0)</f>
        <v>0</v>
      </c>
      <c r="V1765" s="37">
        <f ca="1">IFERROR(OFFSET('Maximum minutes'!$C$1,T1765+1,-1+MATCH(G1765,OFFSET('Maximum minutes'!$C$1,T1765-1,0,1,50),0)),0)</f>
        <v>0</v>
      </c>
      <c r="W1765" s="38">
        <f t="shared" ca="1" si="54"/>
        <v>0</v>
      </c>
    </row>
    <row r="1766" spans="1:23" s="36" customFormat="1" ht="18.75">
      <c r="A1766" s="34"/>
      <c r="B1766" s="39"/>
      <c r="C1766" s="39"/>
      <c r="D1766" s="35"/>
      <c r="E1766" s="40"/>
      <c r="F1766" s="39"/>
      <c r="G1766" s="39"/>
      <c r="H1766" s="39"/>
      <c r="I1766" s="34"/>
      <c r="J1766" s="34"/>
      <c r="K1766" s="34"/>
      <c r="L1766" s="34"/>
      <c r="M1766" s="43" t="str">
        <f ca="1">IFERROR(OFFSET('Maximum minutes'!$C$1,T1766,MATCH(IF(G1766&lt;&gt;"",G1766,F1766),OFFSET('Maximum minutes'!$C$1,T1766-1,0,1,U1766+1),0)-1)*IF(OR(ISNUMBER(J1766),J1766="sans examen"),1,0)*IF(W1766&lt;MinDate,1,0),"")</f>
        <v/>
      </c>
      <c r="N1766" s="36">
        <f t="shared" ca="1" si="55"/>
        <v>0</v>
      </c>
      <c r="O1766" s="36" t="e">
        <f ca="1">LEFT(OFFSET(Lists!$Q$2,MATCH(E1766,Lists!$R$3:$R$19,0),0),4)</f>
        <v>#N/A</v>
      </c>
      <c r="P1766" s="36" t="e">
        <f ca="1">MATCH(O1766,Lists!$S$2:$S$640,1)</f>
        <v>#N/A</v>
      </c>
      <c r="Q1766" s="36" t="e">
        <f ca="1">MATCH(LEFT(OFFSET(Lists!$Q$2,MATCH(E1766,Lists!$R$3:$R$19,0)+1,0),4),Lists!$S$3:$S$640,1)</f>
        <v>#N/A</v>
      </c>
      <c r="R1766" s="36" t="e">
        <f ca="1">LEFT(OFFSET(Lists!$S$2,P1766-1+MATCH(F1766,OFFSET(Lists!$T$3,P1766-1,0,Q1766-P1766+1),0),0),6)</f>
        <v>#N/A</v>
      </c>
      <c r="S1766" s="36" t="e">
        <f ca="1">VLOOKUP(R1766,Lists!B:D,3,FALSE)</f>
        <v>#N/A</v>
      </c>
      <c r="T1766" s="36" t="str">
        <f>IF(F1766&lt;&gt;"",MATCH(R1766,'Maximum minutes'!B:B,0),"")</f>
        <v/>
      </c>
      <c r="U1766" s="36">
        <f ca="1">IF(F1766&lt;&gt;"",COUNTA(OFFSET('Maximum minutes'!$C$1,'Annexe A1 Cours'!T1766,0,1,50)),0)</f>
        <v>0</v>
      </c>
      <c r="V1766" s="37">
        <f ca="1">IFERROR(OFFSET('Maximum minutes'!$C$1,T1766+1,-1+MATCH(G1766,OFFSET('Maximum minutes'!$C$1,T1766-1,0,1,50),0)),0)</f>
        <v>0</v>
      </c>
      <c r="W1766" s="38">
        <f t="shared" ca="1" si="54"/>
        <v>0</v>
      </c>
    </row>
    <row r="1767" spans="1:23" s="36" customFormat="1" ht="18.75">
      <c r="A1767" s="34"/>
      <c r="B1767" s="39"/>
      <c r="C1767" s="39"/>
      <c r="D1767" s="35"/>
      <c r="E1767" s="40"/>
      <c r="F1767" s="39"/>
      <c r="G1767" s="39"/>
      <c r="H1767" s="39"/>
      <c r="I1767" s="34"/>
      <c r="J1767" s="34"/>
      <c r="K1767" s="34"/>
      <c r="L1767" s="34"/>
      <c r="M1767" s="43" t="str">
        <f ca="1">IFERROR(OFFSET('Maximum minutes'!$C$1,T1767,MATCH(IF(G1767&lt;&gt;"",G1767,F1767),OFFSET('Maximum minutes'!$C$1,T1767-1,0,1,U1767+1),0)-1)*IF(OR(ISNUMBER(J1767),J1767="sans examen"),1,0)*IF(W1767&lt;MinDate,1,0),"")</f>
        <v/>
      </c>
      <c r="N1767" s="36">
        <f t="shared" ca="1" si="55"/>
        <v>0</v>
      </c>
      <c r="O1767" s="36" t="e">
        <f ca="1">LEFT(OFFSET(Lists!$Q$2,MATCH(E1767,Lists!$R$3:$R$19,0),0),4)</f>
        <v>#N/A</v>
      </c>
      <c r="P1767" s="36" t="e">
        <f ca="1">MATCH(O1767,Lists!$S$2:$S$640,1)</f>
        <v>#N/A</v>
      </c>
      <c r="Q1767" s="36" t="e">
        <f ca="1">MATCH(LEFT(OFFSET(Lists!$Q$2,MATCH(E1767,Lists!$R$3:$R$19,0)+1,0),4),Lists!$S$3:$S$640,1)</f>
        <v>#N/A</v>
      </c>
      <c r="R1767" s="36" t="e">
        <f ca="1">LEFT(OFFSET(Lists!$S$2,P1767-1+MATCH(F1767,OFFSET(Lists!$T$3,P1767-1,0,Q1767-P1767+1),0),0),6)</f>
        <v>#N/A</v>
      </c>
      <c r="S1767" s="36" t="e">
        <f ca="1">VLOOKUP(R1767,Lists!B:D,3,FALSE)</f>
        <v>#N/A</v>
      </c>
      <c r="T1767" s="36" t="str">
        <f>IF(F1767&lt;&gt;"",MATCH(R1767,'Maximum minutes'!B:B,0),"")</f>
        <v/>
      </c>
      <c r="U1767" s="36">
        <f ca="1">IF(F1767&lt;&gt;"",COUNTA(OFFSET('Maximum minutes'!$C$1,'Annexe A1 Cours'!T1767,0,1,50)),0)</f>
        <v>0</v>
      </c>
      <c r="V1767" s="37">
        <f ca="1">IFERROR(OFFSET('Maximum minutes'!$C$1,T1767+1,-1+MATCH(G1767,OFFSET('Maximum minutes'!$C$1,T1767-1,0,1,50),0)),0)</f>
        <v>0</v>
      </c>
      <c r="W1767" s="38">
        <f t="shared" ca="1" si="54"/>
        <v>0</v>
      </c>
    </row>
    <row r="1768" spans="1:23" s="36" customFormat="1" ht="18.75">
      <c r="A1768" s="34"/>
      <c r="B1768" s="39"/>
      <c r="C1768" s="39"/>
      <c r="D1768" s="35"/>
      <c r="E1768" s="40"/>
      <c r="F1768" s="39"/>
      <c r="G1768" s="39"/>
      <c r="H1768" s="39"/>
      <c r="I1768" s="34"/>
      <c r="J1768" s="34"/>
      <c r="K1768" s="34"/>
      <c r="L1768" s="34"/>
      <c r="M1768" s="43" t="str">
        <f ca="1">IFERROR(OFFSET('Maximum minutes'!$C$1,T1768,MATCH(IF(G1768&lt;&gt;"",G1768,F1768),OFFSET('Maximum minutes'!$C$1,T1768-1,0,1,U1768+1),0)-1)*IF(OR(ISNUMBER(J1768),J1768="sans examen"),1,0)*IF(W1768&lt;MinDate,1,0),"")</f>
        <v/>
      </c>
      <c r="N1768" s="36">
        <f t="shared" ca="1" si="55"/>
        <v>0</v>
      </c>
      <c r="O1768" s="36" t="e">
        <f ca="1">LEFT(OFFSET(Lists!$Q$2,MATCH(E1768,Lists!$R$3:$R$19,0),0),4)</f>
        <v>#N/A</v>
      </c>
      <c r="P1768" s="36" t="e">
        <f ca="1">MATCH(O1768,Lists!$S$2:$S$640,1)</f>
        <v>#N/A</v>
      </c>
      <c r="Q1768" s="36" t="e">
        <f ca="1">MATCH(LEFT(OFFSET(Lists!$Q$2,MATCH(E1768,Lists!$R$3:$R$19,0)+1,0),4),Lists!$S$3:$S$640,1)</f>
        <v>#N/A</v>
      </c>
      <c r="R1768" s="36" t="e">
        <f ca="1">LEFT(OFFSET(Lists!$S$2,P1768-1+MATCH(F1768,OFFSET(Lists!$T$3,P1768-1,0,Q1768-P1768+1),0),0),6)</f>
        <v>#N/A</v>
      </c>
      <c r="S1768" s="36" t="e">
        <f ca="1">VLOOKUP(R1768,Lists!B:D,3,FALSE)</f>
        <v>#N/A</v>
      </c>
      <c r="T1768" s="36" t="str">
        <f>IF(F1768&lt;&gt;"",MATCH(R1768,'Maximum minutes'!B:B,0),"")</f>
        <v/>
      </c>
      <c r="U1768" s="36">
        <f ca="1">IF(F1768&lt;&gt;"",COUNTA(OFFSET('Maximum minutes'!$C$1,'Annexe A1 Cours'!T1768,0,1,50)),0)</f>
        <v>0</v>
      </c>
      <c r="V1768" s="37">
        <f ca="1">IFERROR(OFFSET('Maximum minutes'!$C$1,T1768+1,-1+MATCH(G1768,OFFSET('Maximum minutes'!$C$1,T1768-1,0,1,50),0)),0)</f>
        <v>0</v>
      </c>
      <c r="W1768" s="38">
        <f t="shared" ca="1" si="54"/>
        <v>0</v>
      </c>
    </row>
    <row r="1769" spans="1:23" s="36" customFormat="1" ht="18.75">
      <c r="A1769" s="34"/>
      <c r="B1769" s="39"/>
      <c r="C1769" s="39"/>
      <c r="D1769" s="35"/>
      <c r="E1769" s="40"/>
      <c r="F1769" s="39"/>
      <c r="G1769" s="39"/>
      <c r="H1769" s="39"/>
      <c r="I1769" s="34"/>
      <c r="J1769" s="34"/>
      <c r="K1769" s="34"/>
      <c r="L1769" s="34"/>
      <c r="M1769" s="43" t="str">
        <f ca="1">IFERROR(OFFSET('Maximum minutes'!$C$1,T1769,MATCH(IF(G1769&lt;&gt;"",G1769,F1769),OFFSET('Maximum minutes'!$C$1,T1769-1,0,1,U1769+1),0)-1)*IF(OR(ISNUMBER(J1769),J1769="sans examen"),1,0)*IF(W1769&lt;MinDate,1,0),"")</f>
        <v/>
      </c>
      <c r="N1769" s="36">
        <f t="shared" ca="1" si="55"/>
        <v>0</v>
      </c>
      <c r="O1769" s="36" t="e">
        <f ca="1">LEFT(OFFSET(Lists!$Q$2,MATCH(E1769,Lists!$R$3:$R$19,0),0),4)</f>
        <v>#N/A</v>
      </c>
      <c r="P1769" s="36" t="e">
        <f ca="1">MATCH(O1769,Lists!$S$2:$S$640,1)</f>
        <v>#N/A</v>
      </c>
      <c r="Q1769" s="36" t="e">
        <f ca="1">MATCH(LEFT(OFFSET(Lists!$Q$2,MATCH(E1769,Lists!$R$3:$R$19,0)+1,0),4),Lists!$S$3:$S$640,1)</f>
        <v>#N/A</v>
      </c>
      <c r="R1769" s="36" t="e">
        <f ca="1">LEFT(OFFSET(Lists!$S$2,P1769-1+MATCH(F1769,OFFSET(Lists!$T$3,P1769-1,0,Q1769-P1769+1),0),0),6)</f>
        <v>#N/A</v>
      </c>
      <c r="S1769" s="36" t="e">
        <f ca="1">VLOOKUP(R1769,Lists!B:D,3,FALSE)</f>
        <v>#N/A</v>
      </c>
      <c r="T1769" s="36" t="str">
        <f>IF(F1769&lt;&gt;"",MATCH(R1769,'Maximum minutes'!B:B,0),"")</f>
        <v/>
      </c>
      <c r="U1769" s="36">
        <f ca="1">IF(F1769&lt;&gt;"",COUNTA(OFFSET('Maximum minutes'!$C$1,'Annexe A1 Cours'!T1769,0,1,50)),0)</f>
        <v>0</v>
      </c>
      <c r="V1769" s="37">
        <f ca="1">IFERROR(OFFSET('Maximum minutes'!$C$1,T1769+1,-1+MATCH(G1769,OFFSET('Maximum minutes'!$C$1,T1769-1,0,1,50),0)),0)</f>
        <v>0</v>
      </c>
      <c r="W1769" s="38">
        <f t="shared" ca="1" si="54"/>
        <v>0</v>
      </c>
    </row>
    <row r="1770" spans="1:23" s="36" customFormat="1" ht="18.75">
      <c r="A1770" s="34"/>
      <c r="B1770" s="39"/>
      <c r="C1770" s="39"/>
      <c r="D1770" s="35"/>
      <c r="E1770" s="40"/>
      <c r="F1770" s="39"/>
      <c r="G1770" s="39"/>
      <c r="H1770" s="39"/>
      <c r="I1770" s="34"/>
      <c r="J1770" s="34"/>
      <c r="K1770" s="34"/>
      <c r="L1770" s="34"/>
      <c r="M1770" s="43" t="str">
        <f ca="1">IFERROR(OFFSET('Maximum minutes'!$C$1,T1770,MATCH(IF(G1770&lt;&gt;"",G1770,F1770),OFFSET('Maximum minutes'!$C$1,T1770-1,0,1,U1770+1),0)-1)*IF(OR(ISNUMBER(J1770),J1770="sans examen"),1,0)*IF(W1770&lt;MinDate,1,0),"")</f>
        <v/>
      </c>
      <c r="N1770" s="36">
        <f t="shared" ca="1" si="55"/>
        <v>0</v>
      </c>
      <c r="O1770" s="36" t="e">
        <f ca="1">LEFT(OFFSET(Lists!$Q$2,MATCH(E1770,Lists!$R$3:$R$19,0),0),4)</f>
        <v>#N/A</v>
      </c>
      <c r="P1770" s="36" t="e">
        <f ca="1">MATCH(O1770,Lists!$S$2:$S$640,1)</f>
        <v>#N/A</v>
      </c>
      <c r="Q1770" s="36" t="e">
        <f ca="1">MATCH(LEFT(OFFSET(Lists!$Q$2,MATCH(E1770,Lists!$R$3:$R$19,0)+1,0),4),Lists!$S$3:$S$640,1)</f>
        <v>#N/A</v>
      </c>
      <c r="R1770" s="36" t="e">
        <f ca="1">LEFT(OFFSET(Lists!$S$2,P1770-1+MATCH(F1770,OFFSET(Lists!$T$3,P1770-1,0,Q1770-P1770+1),0),0),6)</f>
        <v>#N/A</v>
      </c>
      <c r="S1770" s="36" t="e">
        <f ca="1">VLOOKUP(R1770,Lists!B:D,3,FALSE)</f>
        <v>#N/A</v>
      </c>
      <c r="T1770" s="36" t="str">
        <f>IF(F1770&lt;&gt;"",MATCH(R1770,'Maximum minutes'!B:B,0),"")</f>
        <v/>
      </c>
      <c r="U1770" s="36">
        <f ca="1">IF(F1770&lt;&gt;"",COUNTA(OFFSET('Maximum minutes'!$C$1,'Annexe A1 Cours'!T1770,0,1,50)),0)</f>
        <v>0</v>
      </c>
      <c r="V1770" s="37">
        <f ca="1">IFERROR(OFFSET('Maximum minutes'!$C$1,T1770+1,-1+MATCH(G1770,OFFSET('Maximum minutes'!$C$1,T1770-1,0,1,50),0)),0)</f>
        <v>0</v>
      </c>
      <c r="W1770" s="38">
        <f t="shared" ca="1" si="54"/>
        <v>0</v>
      </c>
    </row>
    <row r="1771" spans="1:23" s="36" customFormat="1" ht="18.75">
      <c r="A1771" s="34"/>
      <c r="B1771" s="39"/>
      <c r="C1771" s="39"/>
      <c r="D1771" s="35"/>
      <c r="E1771" s="40"/>
      <c r="F1771" s="39"/>
      <c r="G1771" s="39"/>
      <c r="H1771" s="39"/>
      <c r="I1771" s="34"/>
      <c r="J1771" s="34"/>
      <c r="K1771" s="34"/>
      <c r="L1771" s="34"/>
      <c r="M1771" s="43" t="str">
        <f ca="1">IFERROR(OFFSET('Maximum minutes'!$C$1,T1771,MATCH(IF(G1771&lt;&gt;"",G1771,F1771),OFFSET('Maximum minutes'!$C$1,T1771-1,0,1,U1771+1),0)-1)*IF(OR(ISNUMBER(J1771),J1771="sans examen"),1,0)*IF(W1771&lt;MinDate,1,0),"")</f>
        <v/>
      </c>
      <c r="N1771" s="36">
        <f t="shared" ca="1" si="55"/>
        <v>0</v>
      </c>
      <c r="O1771" s="36" t="e">
        <f ca="1">LEFT(OFFSET(Lists!$Q$2,MATCH(E1771,Lists!$R$3:$R$19,0),0),4)</f>
        <v>#N/A</v>
      </c>
      <c r="P1771" s="36" t="e">
        <f ca="1">MATCH(O1771,Lists!$S$2:$S$640,1)</f>
        <v>#N/A</v>
      </c>
      <c r="Q1771" s="36" t="e">
        <f ca="1">MATCH(LEFT(OFFSET(Lists!$Q$2,MATCH(E1771,Lists!$R$3:$R$19,0)+1,0),4),Lists!$S$3:$S$640,1)</f>
        <v>#N/A</v>
      </c>
      <c r="R1771" s="36" t="e">
        <f ca="1">LEFT(OFFSET(Lists!$S$2,P1771-1+MATCH(F1771,OFFSET(Lists!$T$3,P1771-1,0,Q1771-P1771+1),0),0),6)</f>
        <v>#N/A</v>
      </c>
      <c r="S1771" s="36" t="e">
        <f ca="1">VLOOKUP(R1771,Lists!B:D,3,FALSE)</f>
        <v>#N/A</v>
      </c>
      <c r="T1771" s="36" t="str">
        <f>IF(F1771&lt;&gt;"",MATCH(R1771,'Maximum minutes'!B:B,0),"")</f>
        <v/>
      </c>
      <c r="U1771" s="36">
        <f ca="1">IF(F1771&lt;&gt;"",COUNTA(OFFSET('Maximum minutes'!$C$1,'Annexe A1 Cours'!T1771,0,1,50)),0)</f>
        <v>0</v>
      </c>
      <c r="V1771" s="37">
        <f ca="1">IFERROR(OFFSET('Maximum minutes'!$C$1,T1771+1,-1+MATCH(G1771,OFFSET('Maximum minutes'!$C$1,T1771-1,0,1,50),0)),0)</f>
        <v>0</v>
      </c>
      <c r="W1771" s="38">
        <f t="shared" ca="1" si="54"/>
        <v>0</v>
      </c>
    </row>
    <row r="1772" spans="1:23" s="36" customFormat="1" ht="18.75">
      <c r="A1772" s="34"/>
      <c r="B1772" s="39"/>
      <c r="C1772" s="39"/>
      <c r="D1772" s="35"/>
      <c r="E1772" s="40"/>
      <c r="F1772" s="39"/>
      <c r="G1772" s="39"/>
      <c r="H1772" s="39"/>
      <c r="I1772" s="34"/>
      <c r="J1772" s="34"/>
      <c r="K1772" s="34"/>
      <c r="L1772" s="34"/>
      <c r="M1772" s="43" t="str">
        <f ca="1">IFERROR(OFFSET('Maximum minutes'!$C$1,T1772,MATCH(IF(G1772&lt;&gt;"",G1772,F1772),OFFSET('Maximum minutes'!$C$1,T1772-1,0,1,U1772+1),0)-1)*IF(OR(ISNUMBER(J1772),J1772="sans examen"),1,0)*IF(W1772&lt;MinDate,1,0),"")</f>
        <v/>
      </c>
      <c r="N1772" s="36">
        <f t="shared" ca="1" si="55"/>
        <v>0</v>
      </c>
      <c r="O1772" s="36" t="e">
        <f ca="1">LEFT(OFFSET(Lists!$Q$2,MATCH(E1772,Lists!$R$3:$R$19,0),0),4)</f>
        <v>#N/A</v>
      </c>
      <c r="P1772" s="36" t="e">
        <f ca="1">MATCH(O1772,Lists!$S$2:$S$640,1)</f>
        <v>#N/A</v>
      </c>
      <c r="Q1772" s="36" t="e">
        <f ca="1">MATCH(LEFT(OFFSET(Lists!$Q$2,MATCH(E1772,Lists!$R$3:$R$19,0)+1,0),4),Lists!$S$3:$S$640,1)</f>
        <v>#N/A</v>
      </c>
      <c r="R1772" s="36" t="e">
        <f ca="1">LEFT(OFFSET(Lists!$S$2,P1772-1+MATCH(F1772,OFFSET(Lists!$T$3,P1772-1,0,Q1772-P1772+1),0),0),6)</f>
        <v>#N/A</v>
      </c>
      <c r="S1772" s="36" t="e">
        <f ca="1">VLOOKUP(R1772,Lists!B:D,3,FALSE)</f>
        <v>#N/A</v>
      </c>
      <c r="T1772" s="36" t="str">
        <f>IF(F1772&lt;&gt;"",MATCH(R1772,'Maximum minutes'!B:B,0),"")</f>
        <v/>
      </c>
      <c r="U1772" s="36">
        <f ca="1">IF(F1772&lt;&gt;"",COUNTA(OFFSET('Maximum minutes'!$C$1,'Annexe A1 Cours'!T1772,0,1,50)),0)</f>
        <v>0</v>
      </c>
      <c r="V1772" s="37">
        <f ca="1">IFERROR(OFFSET('Maximum minutes'!$C$1,T1772+1,-1+MATCH(G1772,OFFSET('Maximum minutes'!$C$1,T1772-1,0,1,50),0)),0)</f>
        <v>0</v>
      </c>
      <c r="W1772" s="38">
        <f t="shared" ca="1" si="54"/>
        <v>0</v>
      </c>
    </row>
    <row r="1773" spans="1:23" s="36" customFormat="1" ht="18.75">
      <c r="A1773" s="34"/>
      <c r="B1773" s="39"/>
      <c r="C1773" s="39"/>
      <c r="D1773" s="35"/>
      <c r="E1773" s="40"/>
      <c r="F1773" s="39"/>
      <c r="G1773" s="39"/>
      <c r="H1773" s="39"/>
      <c r="I1773" s="34"/>
      <c r="J1773" s="34"/>
      <c r="K1773" s="34"/>
      <c r="L1773" s="34"/>
      <c r="M1773" s="43" t="str">
        <f ca="1">IFERROR(OFFSET('Maximum minutes'!$C$1,T1773,MATCH(IF(G1773&lt;&gt;"",G1773,F1773),OFFSET('Maximum minutes'!$C$1,T1773-1,0,1,U1773+1),0)-1)*IF(OR(ISNUMBER(J1773),J1773="sans examen"),1,0)*IF(W1773&lt;MinDate,1,0),"")</f>
        <v/>
      </c>
      <c r="N1773" s="36">
        <f t="shared" ca="1" si="55"/>
        <v>0</v>
      </c>
      <c r="O1773" s="36" t="e">
        <f ca="1">LEFT(OFFSET(Lists!$Q$2,MATCH(E1773,Lists!$R$3:$R$19,0),0),4)</f>
        <v>#N/A</v>
      </c>
      <c r="P1773" s="36" t="e">
        <f ca="1">MATCH(O1773,Lists!$S$2:$S$640,1)</f>
        <v>#N/A</v>
      </c>
      <c r="Q1773" s="36" t="e">
        <f ca="1">MATCH(LEFT(OFFSET(Lists!$Q$2,MATCH(E1773,Lists!$R$3:$R$19,0)+1,0),4),Lists!$S$3:$S$640,1)</f>
        <v>#N/A</v>
      </c>
      <c r="R1773" s="36" t="e">
        <f ca="1">LEFT(OFFSET(Lists!$S$2,P1773-1+MATCH(F1773,OFFSET(Lists!$T$3,P1773-1,0,Q1773-P1773+1),0),0),6)</f>
        <v>#N/A</v>
      </c>
      <c r="S1773" s="36" t="e">
        <f ca="1">VLOOKUP(R1773,Lists!B:D,3,FALSE)</f>
        <v>#N/A</v>
      </c>
      <c r="T1773" s="36" t="str">
        <f>IF(F1773&lt;&gt;"",MATCH(R1773,'Maximum minutes'!B:B,0),"")</f>
        <v/>
      </c>
      <c r="U1773" s="36">
        <f ca="1">IF(F1773&lt;&gt;"",COUNTA(OFFSET('Maximum minutes'!$C$1,'Annexe A1 Cours'!T1773,0,1,50)),0)</f>
        <v>0</v>
      </c>
      <c r="V1773" s="37">
        <f ca="1">IFERROR(OFFSET('Maximum minutes'!$C$1,T1773+1,-1+MATCH(G1773,OFFSET('Maximum minutes'!$C$1,T1773-1,0,1,50),0)),0)</f>
        <v>0</v>
      </c>
      <c r="W1773" s="38">
        <f t="shared" ca="1" si="54"/>
        <v>0</v>
      </c>
    </row>
    <row r="1774" spans="1:23" s="36" customFormat="1" ht="18.75">
      <c r="A1774" s="34"/>
      <c r="B1774" s="39"/>
      <c r="C1774" s="39"/>
      <c r="D1774" s="35"/>
      <c r="E1774" s="40"/>
      <c r="F1774" s="39"/>
      <c r="G1774" s="39"/>
      <c r="H1774" s="39"/>
      <c r="I1774" s="34"/>
      <c r="J1774" s="34"/>
      <c r="K1774" s="34"/>
      <c r="L1774" s="34"/>
      <c r="M1774" s="43" t="str">
        <f ca="1">IFERROR(OFFSET('Maximum minutes'!$C$1,T1774,MATCH(IF(G1774&lt;&gt;"",G1774,F1774),OFFSET('Maximum minutes'!$C$1,T1774-1,0,1,U1774+1),0)-1)*IF(OR(ISNUMBER(J1774),J1774="sans examen"),1,0)*IF(W1774&lt;MinDate,1,0),"")</f>
        <v/>
      </c>
      <c r="N1774" s="36">
        <f t="shared" ca="1" si="55"/>
        <v>0</v>
      </c>
      <c r="O1774" s="36" t="e">
        <f ca="1">LEFT(OFFSET(Lists!$Q$2,MATCH(E1774,Lists!$R$3:$R$19,0),0),4)</f>
        <v>#N/A</v>
      </c>
      <c r="P1774" s="36" t="e">
        <f ca="1">MATCH(O1774,Lists!$S$2:$S$640,1)</f>
        <v>#N/A</v>
      </c>
      <c r="Q1774" s="36" t="e">
        <f ca="1">MATCH(LEFT(OFFSET(Lists!$Q$2,MATCH(E1774,Lists!$R$3:$R$19,0)+1,0),4),Lists!$S$3:$S$640,1)</f>
        <v>#N/A</v>
      </c>
      <c r="R1774" s="36" t="e">
        <f ca="1">LEFT(OFFSET(Lists!$S$2,P1774-1+MATCH(F1774,OFFSET(Lists!$T$3,P1774-1,0,Q1774-P1774+1),0),0),6)</f>
        <v>#N/A</v>
      </c>
      <c r="S1774" s="36" t="e">
        <f ca="1">VLOOKUP(R1774,Lists!B:D,3,FALSE)</f>
        <v>#N/A</v>
      </c>
      <c r="T1774" s="36" t="str">
        <f>IF(F1774&lt;&gt;"",MATCH(R1774,'Maximum minutes'!B:B,0),"")</f>
        <v/>
      </c>
      <c r="U1774" s="36">
        <f ca="1">IF(F1774&lt;&gt;"",COUNTA(OFFSET('Maximum minutes'!$C$1,'Annexe A1 Cours'!T1774,0,1,50)),0)</f>
        <v>0</v>
      </c>
      <c r="V1774" s="37">
        <f ca="1">IFERROR(OFFSET('Maximum minutes'!$C$1,T1774+1,-1+MATCH(G1774,OFFSET('Maximum minutes'!$C$1,T1774-1,0,1,50),0)),0)</f>
        <v>0</v>
      </c>
      <c r="W1774" s="38">
        <f t="shared" ca="1" si="54"/>
        <v>0</v>
      </c>
    </row>
    <row r="1775" spans="1:23" s="36" customFormat="1" ht="18.75">
      <c r="A1775" s="34"/>
      <c r="B1775" s="39"/>
      <c r="C1775" s="39"/>
      <c r="D1775" s="35"/>
      <c r="E1775" s="40"/>
      <c r="F1775" s="39"/>
      <c r="G1775" s="39"/>
      <c r="H1775" s="39"/>
      <c r="I1775" s="34"/>
      <c r="J1775" s="34"/>
      <c r="K1775" s="34"/>
      <c r="L1775" s="34"/>
      <c r="M1775" s="43" t="str">
        <f ca="1">IFERROR(OFFSET('Maximum minutes'!$C$1,T1775,MATCH(IF(G1775&lt;&gt;"",G1775,F1775),OFFSET('Maximum minutes'!$C$1,T1775-1,0,1,U1775+1),0)-1)*IF(OR(ISNUMBER(J1775),J1775="sans examen"),1,0)*IF(W1775&lt;MinDate,1,0),"")</f>
        <v/>
      </c>
      <c r="N1775" s="36">
        <f t="shared" ca="1" si="55"/>
        <v>0</v>
      </c>
      <c r="O1775" s="36" t="e">
        <f ca="1">LEFT(OFFSET(Lists!$Q$2,MATCH(E1775,Lists!$R$3:$R$19,0),0),4)</f>
        <v>#N/A</v>
      </c>
      <c r="P1775" s="36" t="e">
        <f ca="1">MATCH(O1775,Lists!$S$2:$S$640,1)</f>
        <v>#N/A</v>
      </c>
      <c r="Q1775" s="36" t="e">
        <f ca="1">MATCH(LEFT(OFFSET(Lists!$Q$2,MATCH(E1775,Lists!$R$3:$R$19,0)+1,0),4),Lists!$S$3:$S$640,1)</f>
        <v>#N/A</v>
      </c>
      <c r="R1775" s="36" t="e">
        <f ca="1">LEFT(OFFSET(Lists!$S$2,P1775-1+MATCH(F1775,OFFSET(Lists!$T$3,P1775-1,0,Q1775-P1775+1),0),0),6)</f>
        <v>#N/A</v>
      </c>
      <c r="S1775" s="36" t="e">
        <f ca="1">VLOOKUP(R1775,Lists!B:D,3,FALSE)</f>
        <v>#N/A</v>
      </c>
      <c r="T1775" s="36" t="str">
        <f>IF(F1775&lt;&gt;"",MATCH(R1775,'Maximum minutes'!B:B,0),"")</f>
        <v/>
      </c>
      <c r="U1775" s="36">
        <f ca="1">IF(F1775&lt;&gt;"",COUNTA(OFFSET('Maximum minutes'!$C$1,'Annexe A1 Cours'!T1775,0,1,50)),0)</f>
        <v>0</v>
      </c>
      <c r="V1775" s="37">
        <f ca="1">IFERROR(OFFSET('Maximum minutes'!$C$1,T1775+1,-1+MATCH(G1775,OFFSET('Maximum minutes'!$C$1,T1775-1,0,1,50),0)),0)</f>
        <v>0</v>
      </c>
      <c r="W1775" s="38">
        <f t="shared" ca="1" si="54"/>
        <v>0</v>
      </c>
    </row>
    <row r="1776" spans="1:23" s="36" customFormat="1" ht="18.75">
      <c r="A1776" s="34"/>
      <c r="B1776" s="39"/>
      <c r="C1776" s="39"/>
      <c r="D1776" s="35"/>
      <c r="E1776" s="40"/>
      <c r="F1776" s="39"/>
      <c r="G1776" s="39"/>
      <c r="H1776" s="39"/>
      <c r="I1776" s="34"/>
      <c r="J1776" s="34"/>
      <c r="K1776" s="34"/>
      <c r="L1776" s="34"/>
      <c r="M1776" s="43" t="str">
        <f ca="1">IFERROR(OFFSET('Maximum minutes'!$C$1,T1776,MATCH(IF(G1776&lt;&gt;"",G1776,F1776),OFFSET('Maximum minutes'!$C$1,T1776-1,0,1,U1776+1),0)-1)*IF(OR(ISNUMBER(J1776),J1776="sans examen"),1,0)*IF(W1776&lt;MinDate,1,0),"")</f>
        <v/>
      </c>
      <c r="N1776" s="36">
        <f t="shared" ca="1" si="55"/>
        <v>0</v>
      </c>
      <c r="O1776" s="36" t="e">
        <f ca="1">LEFT(OFFSET(Lists!$Q$2,MATCH(E1776,Lists!$R$3:$R$19,0),0),4)</f>
        <v>#N/A</v>
      </c>
      <c r="P1776" s="36" t="e">
        <f ca="1">MATCH(O1776,Lists!$S$2:$S$640,1)</f>
        <v>#N/A</v>
      </c>
      <c r="Q1776" s="36" t="e">
        <f ca="1">MATCH(LEFT(OFFSET(Lists!$Q$2,MATCH(E1776,Lists!$R$3:$R$19,0)+1,0),4),Lists!$S$3:$S$640,1)</f>
        <v>#N/A</v>
      </c>
      <c r="R1776" s="36" t="e">
        <f ca="1">LEFT(OFFSET(Lists!$S$2,P1776-1+MATCH(F1776,OFFSET(Lists!$T$3,P1776-1,0,Q1776-P1776+1),0),0),6)</f>
        <v>#N/A</v>
      </c>
      <c r="S1776" s="36" t="e">
        <f ca="1">VLOOKUP(R1776,Lists!B:D,3,FALSE)</f>
        <v>#N/A</v>
      </c>
      <c r="T1776" s="36" t="str">
        <f>IF(F1776&lt;&gt;"",MATCH(R1776,'Maximum minutes'!B:B,0),"")</f>
        <v/>
      </c>
      <c r="U1776" s="36">
        <f ca="1">IF(F1776&lt;&gt;"",COUNTA(OFFSET('Maximum minutes'!$C$1,'Annexe A1 Cours'!T1776,0,1,50)),0)</f>
        <v>0</v>
      </c>
      <c r="V1776" s="37">
        <f ca="1">IFERROR(OFFSET('Maximum minutes'!$C$1,T1776+1,-1+MATCH(G1776,OFFSET('Maximum minutes'!$C$1,T1776-1,0,1,50),0)),0)</f>
        <v>0</v>
      </c>
      <c r="W1776" s="38">
        <f t="shared" ca="1" si="54"/>
        <v>0</v>
      </c>
    </row>
    <row r="1777" spans="1:23" s="36" customFormat="1" ht="18.75">
      <c r="A1777" s="34"/>
      <c r="B1777" s="39"/>
      <c r="C1777" s="39"/>
      <c r="D1777" s="35"/>
      <c r="E1777" s="40"/>
      <c r="F1777" s="39"/>
      <c r="G1777" s="39"/>
      <c r="H1777" s="39"/>
      <c r="I1777" s="34"/>
      <c r="J1777" s="34"/>
      <c r="K1777" s="34"/>
      <c r="L1777" s="34"/>
      <c r="M1777" s="43" t="str">
        <f ca="1">IFERROR(OFFSET('Maximum minutes'!$C$1,T1777,MATCH(IF(G1777&lt;&gt;"",G1777,F1777),OFFSET('Maximum minutes'!$C$1,T1777-1,0,1,U1777+1),0)-1)*IF(OR(ISNUMBER(J1777),J1777="sans examen"),1,0)*IF(W1777&lt;MinDate,1,0),"")</f>
        <v/>
      </c>
      <c r="N1777" s="36">
        <f t="shared" ca="1" si="55"/>
        <v>0</v>
      </c>
      <c r="O1777" s="36" t="e">
        <f ca="1">LEFT(OFFSET(Lists!$Q$2,MATCH(E1777,Lists!$R$3:$R$19,0),0),4)</f>
        <v>#N/A</v>
      </c>
      <c r="P1777" s="36" t="e">
        <f ca="1">MATCH(O1777,Lists!$S$2:$S$640,1)</f>
        <v>#N/A</v>
      </c>
      <c r="Q1777" s="36" t="e">
        <f ca="1">MATCH(LEFT(OFFSET(Lists!$Q$2,MATCH(E1777,Lists!$R$3:$R$19,0)+1,0),4),Lists!$S$3:$S$640,1)</f>
        <v>#N/A</v>
      </c>
      <c r="R1777" s="36" t="e">
        <f ca="1">LEFT(OFFSET(Lists!$S$2,P1777-1+MATCH(F1777,OFFSET(Lists!$T$3,P1777-1,0,Q1777-P1777+1),0),0),6)</f>
        <v>#N/A</v>
      </c>
      <c r="S1777" s="36" t="e">
        <f ca="1">VLOOKUP(R1777,Lists!B:D,3,FALSE)</f>
        <v>#N/A</v>
      </c>
      <c r="T1777" s="36" t="str">
        <f>IF(F1777&lt;&gt;"",MATCH(R1777,'Maximum minutes'!B:B,0),"")</f>
        <v/>
      </c>
      <c r="U1777" s="36">
        <f ca="1">IF(F1777&lt;&gt;"",COUNTA(OFFSET('Maximum minutes'!$C$1,'Annexe A1 Cours'!T1777,0,1,50)),0)</f>
        <v>0</v>
      </c>
      <c r="V1777" s="37">
        <f ca="1">IFERROR(OFFSET('Maximum minutes'!$C$1,T1777+1,-1+MATCH(G1777,OFFSET('Maximum minutes'!$C$1,T1777-1,0,1,50),0)),0)</f>
        <v>0</v>
      </c>
      <c r="W1777" s="38">
        <f t="shared" ca="1" si="54"/>
        <v>0</v>
      </c>
    </row>
    <row r="1778" spans="1:23" s="36" customFormat="1" ht="18.75">
      <c r="A1778" s="34"/>
      <c r="B1778" s="39"/>
      <c r="C1778" s="39"/>
      <c r="D1778" s="35"/>
      <c r="E1778" s="40"/>
      <c r="F1778" s="39"/>
      <c r="G1778" s="39"/>
      <c r="H1778" s="39"/>
      <c r="I1778" s="34"/>
      <c r="J1778" s="34"/>
      <c r="K1778" s="34"/>
      <c r="L1778" s="34"/>
      <c r="M1778" s="43" t="str">
        <f ca="1">IFERROR(OFFSET('Maximum minutes'!$C$1,T1778,MATCH(IF(G1778&lt;&gt;"",G1778,F1778),OFFSET('Maximum minutes'!$C$1,T1778-1,0,1,U1778+1),0)-1)*IF(OR(ISNUMBER(J1778),J1778="sans examen"),1,0)*IF(W1778&lt;MinDate,1,0),"")</f>
        <v/>
      </c>
      <c r="N1778" s="36">
        <f t="shared" ca="1" si="55"/>
        <v>0</v>
      </c>
      <c r="O1778" s="36" t="e">
        <f ca="1">LEFT(OFFSET(Lists!$Q$2,MATCH(E1778,Lists!$R$3:$R$19,0),0),4)</f>
        <v>#N/A</v>
      </c>
      <c r="P1778" s="36" t="e">
        <f ca="1">MATCH(O1778,Lists!$S$2:$S$640,1)</f>
        <v>#N/A</v>
      </c>
      <c r="Q1778" s="36" t="e">
        <f ca="1">MATCH(LEFT(OFFSET(Lists!$Q$2,MATCH(E1778,Lists!$R$3:$R$19,0)+1,0),4),Lists!$S$3:$S$640,1)</f>
        <v>#N/A</v>
      </c>
      <c r="R1778" s="36" t="e">
        <f ca="1">LEFT(OFFSET(Lists!$S$2,P1778-1+MATCH(F1778,OFFSET(Lists!$T$3,P1778-1,0,Q1778-P1778+1),0),0),6)</f>
        <v>#N/A</v>
      </c>
      <c r="S1778" s="36" t="e">
        <f ca="1">VLOOKUP(R1778,Lists!B:D,3,FALSE)</f>
        <v>#N/A</v>
      </c>
      <c r="T1778" s="36" t="str">
        <f>IF(F1778&lt;&gt;"",MATCH(R1778,'Maximum minutes'!B:B,0),"")</f>
        <v/>
      </c>
      <c r="U1778" s="36">
        <f ca="1">IF(F1778&lt;&gt;"",COUNTA(OFFSET('Maximum minutes'!$C$1,'Annexe A1 Cours'!T1778,0,1,50)),0)</f>
        <v>0</v>
      </c>
      <c r="V1778" s="37">
        <f ca="1">IFERROR(OFFSET('Maximum minutes'!$C$1,T1778+1,-1+MATCH(G1778,OFFSET('Maximum minutes'!$C$1,T1778-1,0,1,50),0)),0)</f>
        <v>0</v>
      </c>
      <c r="W1778" s="38">
        <f t="shared" ca="1" si="54"/>
        <v>0</v>
      </c>
    </row>
    <row r="1779" spans="1:23" s="36" customFormat="1" ht="18.75">
      <c r="A1779" s="34"/>
      <c r="B1779" s="39"/>
      <c r="C1779" s="39"/>
      <c r="D1779" s="35"/>
      <c r="E1779" s="40"/>
      <c r="F1779" s="39"/>
      <c r="G1779" s="39"/>
      <c r="H1779" s="39"/>
      <c r="I1779" s="34"/>
      <c r="J1779" s="34"/>
      <c r="K1779" s="34"/>
      <c r="L1779" s="34"/>
      <c r="M1779" s="43" t="str">
        <f ca="1">IFERROR(OFFSET('Maximum minutes'!$C$1,T1779,MATCH(IF(G1779&lt;&gt;"",G1779,F1779),OFFSET('Maximum minutes'!$C$1,T1779-1,0,1,U1779+1),0)-1)*IF(OR(ISNUMBER(J1779),J1779="sans examen"),1,0)*IF(W1779&lt;MinDate,1,0),"")</f>
        <v/>
      </c>
      <c r="N1779" s="36">
        <f t="shared" ca="1" si="55"/>
        <v>0</v>
      </c>
      <c r="O1779" s="36" t="e">
        <f ca="1">LEFT(OFFSET(Lists!$Q$2,MATCH(E1779,Lists!$R$3:$R$19,0),0),4)</f>
        <v>#N/A</v>
      </c>
      <c r="P1779" s="36" t="e">
        <f ca="1">MATCH(O1779,Lists!$S$2:$S$640,1)</f>
        <v>#N/A</v>
      </c>
      <c r="Q1779" s="36" t="e">
        <f ca="1">MATCH(LEFT(OFFSET(Lists!$Q$2,MATCH(E1779,Lists!$R$3:$R$19,0)+1,0),4),Lists!$S$3:$S$640,1)</f>
        <v>#N/A</v>
      </c>
      <c r="R1779" s="36" t="e">
        <f ca="1">LEFT(OFFSET(Lists!$S$2,P1779-1+MATCH(F1779,OFFSET(Lists!$T$3,P1779-1,0,Q1779-P1779+1),0),0),6)</f>
        <v>#N/A</v>
      </c>
      <c r="S1779" s="36" t="e">
        <f ca="1">VLOOKUP(R1779,Lists!B:D,3,FALSE)</f>
        <v>#N/A</v>
      </c>
      <c r="T1779" s="36" t="str">
        <f>IF(F1779&lt;&gt;"",MATCH(R1779,'Maximum minutes'!B:B,0),"")</f>
        <v/>
      </c>
      <c r="U1779" s="36">
        <f ca="1">IF(F1779&lt;&gt;"",COUNTA(OFFSET('Maximum minutes'!$C$1,'Annexe A1 Cours'!T1779,0,1,50)),0)</f>
        <v>0</v>
      </c>
      <c r="V1779" s="37">
        <f ca="1">IFERROR(OFFSET('Maximum minutes'!$C$1,T1779+1,-1+MATCH(G1779,OFFSET('Maximum minutes'!$C$1,T1779-1,0,1,50),0)),0)</f>
        <v>0</v>
      </c>
      <c r="W1779" s="38">
        <f t="shared" ca="1" si="54"/>
        <v>0</v>
      </c>
    </row>
    <row r="1780" spans="1:23" s="36" customFormat="1" ht="18.75">
      <c r="A1780" s="34"/>
      <c r="B1780" s="39"/>
      <c r="C1780" s="39"/>
      <c r="D1780" s="35"/>
      <c r="E1780" s="40"/>
      <c r="F1780" s="39"/>
      <c r="G1780" s="39"/>
      <c r="H1780" s="39"/>
      <c r="I1780" s="34"/>
      <c r="J1780" s="34"/>
      <c r="K1780" s="34"/>
      <c r="L1780" s="34"/>
      <c r="M1780" s="43" t="str">
        <f ca="1">IFERROR(OFFSET('Maximum minutes'!$C$1,T1780,MATCH(IF(G1780&lt;&gt;"",G1780,F1780),OFFSET('Maximum minutes'!$C$1,T1780-1,0,1,U1780+1),0)-1)*IF(OR(ISNUMBER(J1780),J1780="sans examen"),1,0)*IF(W1780&lt;MinDate,1,0),"")</f>
        <v/>
      </c>
      <c r="N1780" s="36">
        <f t="shared" ca="1" si="55"/>
        <v>0</v>
      </c>
      <c r="O1780" s="36" t="e">
        <f ca="1">LEFT(OFFSET(Lists!$Q$2,MATCH(E1780,Lists!$R$3:$R$19,0),0),4)</f>
        <v>#N/A</v>
      </c>
      <c r="P1780" s="36" t="e">
        <f ca="1">MATCH(O1780,Lists!$S$2:$S$640,1)</f>
        <v>#N/A</v>
      </c>
      <c r="Q1780" s="36" t="e">
        <f ca="1">MATCH(LEFT(OFFSET(Lists!$Q$2,MATCH(E1780,Lists!$R$3:$R$19,0)+1,0),4),Lists!$S$3:$S$640,1)</f>
        <v>#N/A</v>
      </c>
      <c r="R1780" s="36" t="e">
        <f ca="1">LEFT(OFFSET(Lists!$S$2,P1780-1+MATCH(F1780,OFFSET(Lists!$T$3,P1780-1,0,Q1780-P1780+1),0),0),6)</f>
        <v>#N/A</v>
      </c>
      <c r="S1780" s="36" t="e">
        <f ca="1">VLOOKUP(R1780,Lists!B:D,3,FALSE)</f>
        <v>#N/A</v>
      </c>
      <c r="T1780" s="36" t="str">
        <f>IF(F1780&lt;&gt;"",MATCH(R1780,'Maximum minutes'!B:B,0),"")</f>
        <v/>
      </c>
      <c r="U1780" s="36">
        <f ca="1">IF(F1780&lt;&gt;"",COUNTA(OFFSET('Maximum minutes'!$C$1,'Annexe A1 Cours'!T1780,0,1,50)),0)</f>
        <v>0</v>
      </c>
      <c r="V1780" s="37">
        <f ca="1">IFERROR(OFFSET('Maximum minutes'!$C$1,T1780+1,-1+MATCH(G1780,OFFSET('Maximum minutes'!$C$1,T1780-1,0,1,50),0)),0)</f>
        <v>0</v>
      </c>
      <c r="W1780" s="38">
        <f t="shared" ca="1" si="54"/>
        <v>0</v>
      </c>
    </row>
    <row r="1781" spans="1:23" s="36" customFormat="1" ht="18.75">
      <c r="A1781" s="34"/>
      <c r="B1781" s="39"/>
      <c r="C1781" s="39"/>
      <c r="D1781" s="35"/>
      <c r="E1781" s="40"/>
      <c r="F1781" s="39"/>
      <c r="G1781" s="39"/>
      <c r="H1781" s="39"/>
      <c r="I1781" s="34"/>
      <c r="J1781" s="34"/>
      <c r="K1781" s="34"/>
      <c r="L1781" s="34"/>
      <c r="M1781" s="43" t="str">
        <f ca="1">IFERROR(OFFSET('Maximum minutes'!$C$1,T1781,MATCH(IF(G1781&lt;&gt;"",G1781,F1781),OFFSET('Maximum minutes'!$C$1,T1781-1,0,1,U1781+1),0)-1)*IF(OR(ISNUMBER(J1781),J1781="sans examen"),1,0)*IF(W1781&lt;MinDate,1,0),"")</f>
        <v/>
      </c>
      <c r="N1781" s="36">
        <f t="shared" ca="1" si="55"/>
        <v>0</v>
      </c>
      <c r="O1781" s="36" t="e">
        <f ca="1">LEFT(OFFSET(Lists!$Q$2,MATCH(E1781,Lists!$R$3:$R$19,0),0),4)</f>
        <v>#N/A</v>
      </c>
      <c r="P1781" s="36" t="e">
        <f ca="1">MATCH(O1781,Lists!$S$2:$S$640,1)</f>
        <v>#N/A</v>
      </c>
      <c r="Q1781" s="36" t="e">
        <f ca="1">MATCH(LEFT(OFFSET(Lists!$Q$2,MATCH(E1781,Lists!$R$3:$R$19,0)+1,0),4),Lists!$S$3:$S$640,1)</f>
        <v>#N/A</v>
      </c>
      <c r="R1781" s="36" t="e">
        <f ca="1">LEFT(OFFSET(Lists!$S$2,P1781-1+MATCH(F1781,OFFSET(Lists!$T$3,P1781-1,0,Q1781-P1781+1),0),0),6)</f>
        <v>#N/A</v>
      </c>
      <c r="S1781" s="36" t="e">
        <f ca="1">VLOOKUP(R1781,Lists!B:D,3,FALSE)</f>
        <v>#N/A</v>
      </c>
      <c r="T1781" s="36" t="str">
        <f>IF(F1781&lt;&gt;"",MATCH(R1781,'Maximum minutes'!B:B,0),"")</f>
        <v/>
      </c>
      <c r="U1781" s="36">
        <f ca="1">IF(F1781&lt;&gt;"",COUNTA(OFFSET('Maximum minutes'!$C$1,'Annexe A1 Cours'!T1781,0,1,50)),0)</f>
        <v>0</v>
      </c>
      <c r="V1781" s="37">
        <f ca="1">IFERROR(OFFSET('Maximum minutes'!$C$1,T1781+1,-1+MATCH(G1781,OFFSET('Maximum minutes'!$C$1,T1781-1,0,1,50),0)),0)</f>
        <v>0</v>
      </c>
      <c r="W1781" s="38">
        <f t="shared" ca="1" si="54"/>
        <v>0</v>
      </c>
    </row>
    <row r="1782" spans="1:23" s="36" customFormat="1" ht="18.75">
      <c r="A1782" s="34"/>
      <c r="B1782" s="39"/>
      <c r="C1782" s="39"/>
      <c r="D1782" s="35"/>
      <c r="E1782" s="40"/>
      <c r="F1782" s="39"/>
      <c r="G1782" s="39"/>
      <c r="H1782" s="39"/>
      <c r="I1782" s="34"/>
      <c r="J1782" s="34"/>
      <c r="K1782" s="34"/>
      <c r="L1782" s="34"/>
      <c r="M1782" s="43" t="str">
        <f ca="1">IFERROR(OFFSET('Maximum minutes'!$C$1,T1782,MATCH(IF(G1782&lt;&gt;"",G1782,F1782),OFFSET('Maximum minutes'!$C$1,T1782-1,0,1,U1782+1),0)-1)*IF(OR(ISNUMBER(J1782),J1782="sans examen"),1,0)*IF(W1782&lt;MinDate,1,0),"")</f>
        <v/>
      </c>
      <c r="N1782" s="36">
        <f t="shared" ca="1" si="55"/>
        <v>0</v>
      </c>
      <c r="O1782" s="36" t="e">
        <f ca="1">LEFT(OFFSET(Lists!$Q$2,MATCH(E1782,Lists!$R$3:$R$19,0),0),4)</f>
        <v>#N/A</v>
      </c>
      <c r="P1782" s="36" t="e">
        <f ca="1">MATCH(O1782,Lists!$S$2:$S$640,1)</f>
        <v>#N/A</v>
      </c>
      <c r="Q1782" s="36" t="e">
        <f ca="1">MATCH(LEFT(OFFSET(Lists!$Q$2,MATCH(E1782,Lists!$R$3:$R$19,0)+1,0),4),Lists!$S$3:$S$640,1)</f>
        <v>#N/A</v>
      </c>
      <c r="R1782" s="36" t="e">
        <f ca="1">LEFT(OFFSET(Lists!$S$2,P1782-1+MATCH(F1782,OFFSET(Lists!$T$3,P1782-1,0,Q1782-P1782+1),0),0),6)</f>
        <v>#N/A</v>
      </c>
      <c r="S1782" s="36" t="e">
        <f ca="1">VLOOKUP(R1782,Lists!B:D,3,FALSE)</f>
        <v>#N/A</v>
      </c>
      <c r="T1782" s="36" t="str">
        <f>IF(F1782&lt;&gt;"",MATCH(R1782,'Maximum minutes'!B:B,0),"")</f>
        <v/>
      </c>
      <c r="U1782" s="36">
        <f ca="1">IF(F1782&lt;&gt;"",COUNTA(OFFSET('Maximum minutes'!$C$1,'Annexe A1 Cours'!T1782,0,1,50)),0)</f>
        <v>0</v>
      </c>
      <c r="V1782" s="37">
        <f ca="1">IFERROR(OFFSET('Maximum minutes'!$C$1,T1782+1,-1+MATCH(G1782,OFFSET('Maximum minutes'!$C$1,T1782-1,0,1,50),0)),0)</f>
        <v>0</v>
      </c>
      <c r="W1782" s="38">
        <f t="shared" ca="1" si="54"/>
        <v>0</v>
      </c>
    </row>
    <row r="1783" spans="1:23" s="36" customFormat="1" ht="18.75">
      <c r="A1783" s="34"/>
      <c r="B1783" s="39"/>
      <c r="C1783" s="39"/>
      <c r="D1783" s="35"/>
      <c r="E1783" s="40"/>
      <c r="F1783" s="39"/>
      <c r="G1783" s="39"/>
      <c r="H1783" s="39"/>
      <c r="I1783" s="34"/>
      <c r="J1783" s="34"/>
      <c r="K1783" s="34"/>
      <c r="L1783" s="34"/>
      <c r="M1783" s="43" t="str">
        <f ca="1">IFERROR(OFFSET('Maximum minutes'!$C$1,T1783,MATCH(IF(G1783&lt;&gt;"",G1783,F1783),OFFSET('Maximum minutes'!$C$1,T1783-1,0,1,U1783+1),0)-1)*IF(OR(ISNUMBER(J1783),J1783="sans examen"),1,0)*IF(W1783&lt;MinDate,1,0),"")</f>
        <v/>
      </c>
      <c r="N1783" s="36">
        <f t="shared" ca="1" si="55"/>
        <v>0</v>
      </c>
      <c r="O1783" s="36" t="e">
        <f ca="1">LEFT(OFFSET(Lists!$Q$2,MATCH(E1783,Lists!$R$3:$R$19,0),0),4)</f>
        <v>#N/A</v>
      </c>
      <c r="P1783" s="36" t="e">
        <f ca="1">MATCH(O1783,Lists!$S$2:$S$640,1)</f>
        <v>#N/A</v>
      </c>
      <c r="Q1783" s="36" t="e">
        <f ca="1">MATCH(LEFT(OFFSET(Lists!$Q$2,MATCH(E1783,Lists!$R$3:$R$19,0)+1,0),4),Lists!$S$3:$S$640,1)</f>
        <v>#N/A</v>
      </c>
      <c r="R1783" s="36" t="e">
        <f ca="1">LEFT(OFFSET(Lists!$S$2,P1783-1+MATCH(F1783,OFFSET(Lists!$T$3,P1783-1,0,Q1783-P1783+1),0),0),6)</f>
        <v>#N/A</v>
      </c>
      <c r="S1783" s="36" t="e">
        <f ca="1">VLOOKUP(R1783,Lists!B:D,3,FALSE)</f>
        <v>#N/A</v>
      </c>
      <c r="T1783" s="36" t="str">
        <f>IF(F1783&lt;&gt;"",MATCH(R1783,'Maximum minutes'!B:B,0),"")</f>
        <v/>
      </c>
      <c r="U1783" s="36">
        <f ca="1">IF(F1783&lt;&gt;"",COUNTA(OFFSET('Maximum minutes'!$C$1,'Annexe A1 Cours'!T1783,0,1,50)),0)</f>
        <v>0</v>
      </c>
      <c r="V1783" s="37">
        <f ca="1">IFERROR(OFFSET('Maximum minutes'!$C$1,T1783+1,-1+MATCH(G1783,OFFSET('Maximum minutes'!$C$1,T1783-1,0,1,50),0)),0)</f>
        <v>0</v>
      </c>
      <c r="W1783" s="38">
        <f t="shared" ca="1" si="54"/>
        <v>0</v>
      </c>
    </row>
    <row r="1784" spans="1:23" s="36" customFormat="1" ht="18.75">
      <c r="A1784" s="34"/>
      <c r="B1784" s="39"/>
      <c r="C1784" s="39"/>
      <c r="D1784" s="35"/>
      <c r="E1784" s="40"/>
      <c r="F1784" s="39"/>
      <c r="G1784" s="39"/>
      <c r="H1784" s="39"/>
      <c r="I1784" s="34"/>
      <c r="J1784" s="34"/>
      <c r="K1784" s="34"/>
      <c r="L1784" s="34"/>
      <c r="M1784" s="43" t="str">
        <f ca="1">IFERROR(OFFSET('Maximum minutes'!$C$1,T1784,MATCH(IF(G1784&lt;&gt;"",G1784,F1784),OFFSET('Maximum minutes'!$C$1,T1784-1,0,1,U1784+1),0)-1)*IF(OR(ISNUMBER(J1784),J1784="sans examen"),1,0)*IF(W1784&lt;MinDate,1,0),"")</f>
        <v/>
      </c>
      <c r="N1784" s="36">
        <f t="shared" ca="1" si="55"/>
        <v>0</v>
      </c>
      <c r="O1784" s="36" t="e">
        <f ca="1">LEFT(OFFSET(Lists!$Q$2,MATCH(E1784,Lists!$R$3:$R$19,0),0),4)</f>
        <v>#N/A</v>
      </c>
      <c r="P1784" s="36" t="e">
        <f ca="1">MATCH(O1784,Lists!$S$2:$S$640,1)</f>
        <v>#N/A</v>
      </c>
      <c r="Q1784" s="36" t="e">
        <f ca="1">MATCH(LEFT(OFFSET(Lists!$Q$2,MATCH(E1784,Lists!$R$3:$R$19,0)+1,0),4),Lists!$S$3:$S$640,1)</f>
        <v>#N/A</v>
      </c>
      <c r="R1784" s="36" t="e">
        <f ca="1">LEFT(OFFSET(Lists!$S$2,P1784-1+MATCH(F1784,OFFSET(Lists!$T$3,P1784-1,0,Q1784-P1784+1),0),0),6)</f>
        <v>#N/A</v>
      </c>
      <c r="S1784" s="36" t="e">
        <f ca="1">VLOOKUP(R1784,Lists!B:D,3,FALSE)</f>
        <v>#N/A</v>
      </c>
      <c r="T1784" s="36" t="str">
        <f>IF(F1784&lt;&gt;"",MATCH(R1784,'Maximum minutes'!B:B,0),"")</f>
        <v/>
      </c>
      <c r="U1784" s="36">
        <f ca="1">IF(F1784&lt;&gt;"",COUNTA(OFFSET('Maximum minutes'!$C$1,'Annexe A1 Cours'!T1784,0,1,50)),0)</f>
        <v>0</v>
      </c>
      <c r="V1784" s="37">
        <f ca="1">IFERROR(OFFSET('Maximum minutes'!$C$1,T1784+1,-1+MATCH(G1784,OFFSET('Maximum minutes'!$C$1,T1784-1,0,1,50),0)),0)</f>
        <v>0</v>
      </c>
      <c r="W1784" s="38">
        <f t="shared" ca="1" si="54"/>
        <v>0</v>
      </c>
    </row>
    <row r="1785" spans="1:23" s="36" customFormat="1" ht="18.75">
      <c r="A1785" s="34"/>
      <c r="B1785" s="39"/>
      <c r="C1785" s="39"/>
      <c r="D1785" s="35"/>
      <c r="E1785" s="40"/>
      <c r="F1785" s="39"/>
      <c r="G1785" s="39"/>
      <c r="H1785" s="39"/>
      <c r="I1785" s="34"/>
      <c r="J1785" s="34"/>
      <c r="K1785" s="34"/>
      <c r="L1785" s="34"/>
      <c r="M1785" s="43" t="str">
        <f ca="1">IFERROR(OFFSET('Maximum minutes'!$C$1,T1785,MATCH(IF(G1785&lt;&gt;"",G1785,F1785),OFFSET('Maximum minutes'!$C$1,T1785-1,0,1,U1785+1),0)-1)*IF(OR(ISNUMBER(J1785),J1785="sans examen"),1,0)*IF(W1785&lt;MinDate,1,0),"")</f>
        <v/>
      </c>
      <c r="N1785" s="36">
        <f t="shared" ca="1" si="55"/>
        <v>0</v>
      </c>
      <c r="O1785" s="36" t="e">
        <f ca="1">LEFT(OFFSET(Lists!$Q$2,MATCH(E1785,Lists!$R$3:$R$19,0),0),4)</f>
        <v>#N/A</v>
      </c>
      <c r="P1785" s="36" t="e">
        <f ca="1">MATCH(O1785,Lists!$S$2:$S$640,1)</f>
        <v>#N/A</v>
      </c>
      <c r="Q1785" s="36" t="e">
        <f ca="1">MATCH(LEFT(OFFSET(Lists!$Q$2,MATCH(E1785,Lists!$R$3:$R$19,0)+1,0),4),Lists!$S$3:$S$640,1)</f>
        <v>#N/A</v>
      </c>
      <c r="R1785" s="36" t="e">
        <f ca="1">LEFT(OFFSET(Lists!$S$2,P1785-1+MATCH(F1785,OFFSET(Lists!$T$3,P1785-1,0,Q1785-P1785+1),0),0),6)</f>
        <v>#N/A</v>
      </c>
      <c r="S1785" s="36" t="e">
        <f ca="1">VLOOKUP(R1785,Lists!B:D,3,FALSE)</f>
        <v>#N/A</v>
      </c>
      <c r="T1785" s="36" t="str">
        <f>IF(F1785&lt;&gt;"",MATCH(R1785,'Maximum minutes'!B:B,0),"")</f>
        <v/>
      </c>
      <c r="U1785" s="36">
        <f ca="1">IF(F1785&lt;&gt;"",COUNTA(OFFSET('Maximum minutes'!$C$1,'Annexe A1 Cours'!T1785,0,1,50)),0)</f>
        <v>0</v>
      </c>
      <c r="V1785" s="37">
        <f ca="1">IFERROR(OFFSET('Maximum minutes'!$C$1,T1785+1,-1+MATCH(G1785,OFFSET('Maximum minutes'!$C$1,T1785-1,0,1,50),0)),0)</f>
        <v>0</v>
      </c>
      <c r="W1785" s="38">
        <f t="shared" ca="1" si="54"/>
        <v>0</v>
      </c>
    </row>
    <row r="1786" spans="1:23" s="36" customFormat="1" ht="18.75">
      <c r="A1786" s="34"/>
      <c r="B1786" s="39"/>
      <c r="C1786" s="39"/>
      <c r="D1786" s="35"/>
      <c r="E1786" s="40"/>
      <c r="F1786" s="39"/>
      <c r="G1786" s="39"/>
      <c r="H1786" s="39"/>
      <c r="I1786" s="34"/>
      <c r="J1786" s="34"/>
      <c r="K1786" s="34"/>
      <c r="L1786" s="34"/>
      <c r="M1786" s="43" t="str">
        <f ca="1">IFERROR(OFFSET('Maximum minutes'!$C$1,T1786,MATCH(IF(G1786&lt;&gt;"",G1786,F1786),OFFSET('Maximum minutes'!$C$1,T1786-1,0,1,U1786+1),0)-1)*IF(OR(ISNUMBER(J1786),J1786="sans examen"),1,0)*IF(W1786&lt;MinDate,1,0),"")</f>
        <v/>
      </c>
      <c r="N1786" s="36">
        <f t="shared" ca="1" si="55"/>
        <v>0</v>
      </c>
      <c r="O1786" s="36" t="e">
        <f ca="1">LEFT(OFFSET(Lists!$Q$2,MATCH(E1786,Lists!$R$3:$R$19,0),0),4)</f>
        <v>#N/A</v>
      </c>
      <c r="P1786" s="36" t="e">
        <f ca="1">MATCH(O1786,Lists!$S$2:$S$640,1)</f>
        <v>#N/A</v>
      </c>
      <c r="Q1786" s="36" t="e">
        <f ca="1">MATCH(LEFT(OFFSET(Lists!$Q$2,MATCH(E1786,Lists!$R$3:$R$19,0)+1,0),4),Lists!$S$3:$S$640,1)</f>
        <v>#N/A</v>
      </c>
      <c r="R1786" s="36" t="e">
        <f ca="1">LEFT(OFFSET(Lists!$S$2,P1786-1+MATCH(F1786,OFFSET(Lists!$T$3,P1786-1,0,Q1786-P1786+1),0),0),6)</f>
        <v>#N/A</v>
      </c>
      <c r="S1786" s="36" t="e">
        <f ca="1">VLOOKUP(R1786,Lists!B:D,3,FALSE)</f>
        <v>#N/A</v>
      </c>
      <c r="T1786" s="36" t="str">
        <f>IF(F1786&lt;&gt;"",MATCH(R1786,'Maximum minutes'!B:B,0),"")</f>
        <v/>
      </c>
      <c r="U1786" s="36">
        <f ca="1">IF(F1786&lt;&gt;"",COUNTA(OFFSET('Maximum minutes'!$C$1,'Annexe A1 Cours'!T1786,0,1,50)),0)</f>
        <v>0</v>
      </c>
      <c r="V1786" s="37">
        <f ca="1">IFERROR(OFFSET('Maximum minutes'!$C$1,T1786+1,-1+MATCH(G1786,OFFSET('Maximum minutes'!$C$1,T1786-1,0,1,50),0)),0)</f>
        <v>0</v>
      </c>
      <c r="W1786" s="38">
        <f t="shared" ca="1" si="54"/>
        <v>0</v>
      </c>
    </row>
    <row r="1787" spans="1:23" s="36" customFormat="1" ht="18.75">
      <c r="A1787" s="34"/>
      <c r="B1787" s="39"/>
      <c r="C1787" s="39"/>
      <c r="D1787" s="35"/>
      <c r="E1787" s="40"/>
      <c r="F1787" s="39"/>
      <c r="G1787" s="39"/>
      <c r="H1787" s="39"/>
      <c r="I1787" s="34"/>
      <c r="J1787" s="34"/>
      <c r="K1787" s="34"/>
      <c r="L1787" s="34"/>
      <c r="M1787" s="43" t="str">
        <f ca="1">IFERROR(OFFSET('Maximum minutes'!$C$1,T1787,MATCH(IF(G1787&lt;&gt;"",G1787,F1787),OFFSET('Maximum minutes'!$C$1,T1787-1,0,1,U1787+1),0)-1)*IF(OR(ISNUMBER(J1787),J1787="sans examen"),1,0)*IF(W1787&lt;MinDate,1,0),"")</f>
        <v/>
      </c>
      <c r="N1787" s="36">
        <f t="shared" ca="1" si="55"/>
        <v>0</v>
      </c>
      <c r="O1787" s="36" t="e">
        <f ca="1">LEFT(OFFSET(Lists!$Q$2,MATCH(E1787,Lists!$R$3:$R$19,0),0),4)</f>
        <v>#N/A</v>
      </c>
      <c r="P1787" s="36" t="e">
        <f ca="1">MATCH(O1787,Lists!$S$2:$S$640,1)</f>
        <v>#N/A</v>
      </c>
      <c r="Q1787" s="36" t="e">
        <f ca="1">MATCH(LEFT(OFFSET(Lists!$Q$2,MATCH(E1787,Lists!$R$3:$R$19,0)+1,0),4),Lists!$S$3:$S$640,1)</f>
        <v>#N/A</v>
      </c>
      <c r="R1787" s="36" t="e">
        <f ca="1">LEFT(OFFSET(Lists!$S$2,P1787-1+MATCH(F1787,OFFSET(Lists!$T$3,P1787-1,0,Q1787-P1787+1),0),0),6)</f>
        <v>#N/A</v>
      </c>
      <c r="S1787" s="36" t="e">
        <f ca="1">VLOOKUP(R1787,Lists!B:D,3,FALSE)</f>
        <v>#N/A</v>
      </c>
      <c r="T1787" s="36" t="str">
        <f>IF(F1787&lt;&gt;"",MATCH(R1787,'Maximum minutes'!B:B,0),"")</f>
        <v/>
      </c>
      <c r="U1787" s="36">
        <f ca="1">IF(F1787&lt;&gt;"",COUNTA(OFFSET('Maximum minutes'!$C$1,'Annexe A1 Cours'!T1787,0,1,50)),0)</f>
        <v>0</v>
      </c>
      <c r="V1787" s="37">
        <f ca="1">IFERROR(OFFSET('Maximum minutes'!$C$1,T1787+1,-1+MATCH(G1787,OFFSET('Maximum minutes'!$C$1,T1787-1,0,1,50),0)),0)</f>
        <v>0</v>
      </c>
      <c r="W1787" s="38">
        <f t="shared" ca="1" si="54"/>
        <v>0</v>
      </c>
    </row>
    <row r="1788" spans="1:23" s="36" customFormat="1" ht="18.75">
      <c r="A1788" s="34"/>
      <c r="B1788" s="39"/>
      <c r="C1788" s="39"/>
      <c r="D1788" s="35"/>
      <c r="E1788" s="40"/>
      <c r="F1788" s="39"/>
      <c r="G1788" s="39"/>
      <c r="H1788" s="39"/>
      <c r="I1788" s="34"/>
      <c r="J1788" s="34"/>
      <c r="K1788" s="34"/>
      <c r="L1788" s="34"/>
      <c r="M1788" s="43" t="str">
        <f ca="1">IFERROR(OFFSET('Maximum minutes'!$C$1,T1788,MATCH(IF(G1788&lt;&gt;"",G1788,F1788),OFFSET('Maximum minutes'!$C$1,T1788-1,0,1,U1788+1),0)-1)*IF(OR(ISNUMBER(J1788),J1788="sans examen"),1,0)*IF(W1788&lt;MinDate,1,0),"")</f>
        <v/>
      </c>
      <c r="N1788" s="36">
        <f t="shared" ca="1" si="55"/>
        <v>0</v>
      </c>
      <c r="O1788" s="36" t="e">
        <f ca="1">LEFT(OFFSET(Lists!$Q$2,MATCH(E1788,Lists!$R$3:$R$19,0),0),4)</f>
        <v>#N/A</v>
      </c>
      <c r="P1788" s="36" t="e">
        <f ca="1">MATCH(O1788,Lists!$S$2:$S$640,1)</f>
        <v>#N/A</v>
      </c>
      <c r="Q1788" s="36" t="e">
        <f ca="1">MATCH(LEFT(OFFSET(Lists!$Q$2,MATCH(E1788,Lists!$R$3:$R$19,0)+1,0),4),Lists!$S$3:$S$640,1)</f>
        <v>#N/A</v>
      </c>
      <c r="R1788" s="36" t="e">
        <f ca="1">LEFT(OFFSET(Lists!$S$2,P1788-1+MATCH(F1788,OFFSET(Lists!$T$3,P1788-1,0,Q1788-P1788+1),0),0),6)</f>
        <v>#N/A</v>
      </c>
      <c r="S1788" s="36" t="e">
        <f ca="1">VLOOKUP(R1788,Lists!B:D,3,FALSE)</f>
        <v>#N/A</v>
      </c>
      <c r="T1788" s="36" t="str">
        <f>IF(F1788&lt;&gt;"",MATCH(R1788,'Maximum minutes'!B:B,0),"")</f>
        <v/>
      </c>
      <c r="U1788" s="36">
        <f ca="1">IF(F1788&lt;&gt;"",COUNTA(OFFSET('Maximum minutes'!$C$1,'Annexe A1 Cours'!T1788,0,1,50)),0)</f>
        <v>0</v>
      </c>
      <c r="V1788" s="37">
        <f ca="1">IFERROR(OFFSET('Maximum minutes'!$C$1,T1788+1,-1+MATCH(G1788,OFFSET('Maximum minutes'!$C$1,T1788-1,0,1,50),0)),0)</f>
        <v>0</v>
      </c>
      <c r="W1788" s="38">
        <f t="shared" ca="1" si="54"/>
        <v>0</v>
      </c>
    </row>
    <row r="1789" spans="1:23" s="36" customFormat="1" ht="18.75">
      <c r="A1789" s="34"/>
      <c r="B1789" s="39"/>
      <c r="C1789" s="39"/>
      <c r="D1789" s="35"/>
      <c r="E1789" s="40"/>
      <c r="F1789" s="39"/>
      <c r="G1789" s="39"/>
      <c r="H1789" s="39"/>
      <c r="I1789" s="34"/>
      <c r="J1789" s="34"/>
      <c r="K1789" s="34"/>
      <c r="L1789" s="34"/>
      <c r="M1789" s="43" t="str">
        <f ca="1">IFERROR(OFFSET('Maximum minutes'!$C$1,T1789,MATCH(IF(G1789&lt;&gt;"",G1789,F1789),OFFSET('Maximum minutes'!$C$1,T1789-1,0,1,U1789+1),0)-1)*IF(OR(ISNUMBER(J1789),J1789="sans examen"),1,0)*IF(W1789&lt;MinDate,1,0),"")</f>
        <v/>
      </c>
      <c r="N1789" s="36">
        <f t="shared" ca="1" si="55"/>
        <v>0</v>
      </c>
      <c r="O1789" s="36" t="e">
        <f ca="1">LEFT(OFFSET(Lists!$Q$2,MATCH(E1789,Lists!$R$3:$R$19,0),0),4)</f>
        <v>#N/A</v>
      </c>
      <c r="P1789" s="36" t="e">
        <f ca="1">MATCH(O1789,Lists!$S$2:$S$640,1)</f>
        <v>#N/A</v>
      </c>
      <c r="Q1789" s="36" t="e">
        <f ca="1">MATCH(LEFT(OFFSET(Lists!$Q$2,MATCH(E1789,Lists!$R$3:$R$19,0)+1,0),4),Lists!$S$3:$S$640,1)</f>
        <v>#N/A</v>
      </c>
      <c r="R1789" s="36" t="e">
        <f ca="1">LEFT(OFFSET(Lists!$S$2,P1789-1+MATCH(F1789,OFFSET(Lists!$T$3,P1789-1,0,Q1789-P1789+1),0),0),6)</f>
        <v>#N/A</v>
      </c>
      <c r="S1789" s="36" t="e">
        <f ca="1">VLOOKUP(R1789,Lists!B:D,3,FALSE)</f>
        <v>#N/A</v>
      </c>
      <c r="T1789" s="36" t="str">
        <f>IF(F1789&lt;&gt;"",MATCH(R1789,'Maximum minutes'!B:B,0),"")</f>
        <v/>
      </c>
      <c r="U1789" s="36">
        <f ca="1">IF(F1789&lt;&gt;"",COUNTA(OFFSET('Maximum minutes'!$C$1,'Annexe A1 Cours'!T1789,0,1,50)),0)</f>
        <v>0</v>
      </c>
      <c r="V1789" s="37">
        <f ca="1">IFERROR(OFFSET('Maximum minutes'!$C$1,T1789+1,-1+MATCH(G1789,OFFSET('Maximum minutes'!$C$1,T1789-1,0,1,50),0)),0)</f>
        <v>0</v>
      </c>
      <c r="W1789" s="38">
        <f t="shared" ca="1" si="54"/>
        <v>0</v>
      </c>
    </row>
    <row r="1790" spans="1:23" s="36" customFormat="1" ht="18.75">
      <c r="A1790" s="34"/>
      <c r="B1790" s="39"/>
      <c r="C1790" s="39"/>
      <c r="D1790" s="35"/>
      <c r="E1790" s="40"/>
      <c r="F1790" s="39"/>
      <c r="G1790" s="39"/>
      <c r="H1790" s="39"/>
      <c r="I1790" s="34"/>
      <c r="J1790" s="34"/>
      <c r="K1790" s="34"/>
      <c r="L1790" s="34"/>
      <c r="M1790" s="43" t="str">
        <f ca="1">IFERROR(OFFSET('Maximum minutes'!$C$1,T1790,MATCH(IF(G1790&lt;&gt;"",G1790,F1790),OFFSET('Maximum minutes'!$C$1,T1790-1,0,1,U1790+1),0)-1)*IF(OR(ISNUMBER(J1790),J1790="sans examen"),1,0)*IF(W1790&lt;MinDate,1,0),"")</f>
        <v/>
      </c>
      <c r="N1790" s="36">
        <f t="shared" ca="1" si="55"/>
        <v>0</v>
      </c>
      <c r="O1790" s="36" t="e">
        <f ca="1">LEFT(OFFSET(Lists!$Q$2,MATCH(E1790,Lists!$R$3:$R$19,0),0),4)</f>
        <v>#N/A</v>
      </c>
      <c r="P1790" s="36" t="e">
        <f ca="1">MATCH(O1790,Lists!$S$2:$S$640,1)</f>
        <v>#N/A</v>
      </c>
      <c r="Q1790" s="36" t="e">
        <f ca="1">MATCH(LEFT(OFFSET(Lists!$Q$2,MATCH(E1790,Lists!$R$3:$R$19,0)+1,0),4),Lists!$S$3:$S$640,1)</f>
        <v>#N/A</v>
      </c>
      <c r="R1790" s="36" t="e">
        <f ca="1">LEFT(OFFSET(Lists!$S$2,P1790-1+MATCH(F1790,OFFSET(Lists!$T$3,P1790-1,0,Q1790-P1790+1),0),0),6)</f>
        <v>#N/A</v>
      </c>
      <c r="S1790" s="36" t="e">
        <f ca="1">VLOOKUP(R1790,Lists!B:D,3,FALSE)</f>
        <v>#N/A</v>
      </c>
      <c r="T1790" s="36" t="str">
        <f>IF(F1790&lt;&gt;"",MATCH(R1790,'Maximum minutes'!B:B,0),"")</f>
        <v/>
      </c>
      <c r="U1790" s="36">
        <f ca="1">IF(F1790&lt;&gt;"",COUNTA(OFFSET('Maximum minutes'!$C$1,'Annexe A1 Cours'!T1790,0,1,50)),0)</f>
        <v>0</v>
      </c>
      <c r="V1790" s="37">
        <f ca="1">IFERROR(OFFSET('Maximum minutes'!$C$1,T1790+1,-1+MATCH(G1790,OFFSET('Maximum minutes'!$C$1,T1790-1,0,1,50),0)),0)</f>
        <v>0</v>
      </c>
      <c r="W1790" s="38">
        <f t="shared" ca="1" si="54"/>
        <v>0</v>
      </c>
    </row>
    <row r="1791" spans="1:23" s="36" customFormat="1" ht="18.75">
      <c r="A1791" s="34"/>
      <c r="B1791" s="39"/>
      <c r="C1791" s="39"/>
      <c r="D1791" s="35"/>
      <c r="E1791" s="40"/>
      <c r="F1791" s="39"/>
      <c r="G1791" s="39"/>
      <c r="H1791" s="39"/>
      <c r="I1791" s="34"/>
      <c r="J1791" s="34"/>
      <c r="K1791" s="34"/>
      <c r="L1791" s="34"/>
      <c r="M1791" s="43" t="str">
        <f ca="1">IFERROR(OFFSET('Maximum minutes'!$C$1,T1791,MATCH(IF(G1791&lt;&gt;"",G1791,F1791),OFFSET('Maximum minutes'!$C$1,T1791-1,0,1,U1791+1),0)-1)*IF(OR(ISNUMBER(J1791),J1791="sans examen"),1,0)*IF(W1791&lt;MinDate,1,0),"")</f>
        <v/>
      </c>
      <c r="N1791" s="36">
        <f t="shared" ca="1" si="55"/>
        <v>0</v>
      </c>
      <c r="O1791" s="36" t="e">
        <f ca="1">LEFT(OFFSET(Lists!$Q$2,MATCH(E1791,Lists!$R$3:$R$19,0),0),4)</f>
        <v>#N/A</v>
      </c>
      <c r="P1791" s="36" t="e">
        <f ca="1">MATCH(O1791,Lists!$S$2:$S$640,1)</f>
        <v>#N/A</v>
      </c>
      <c r="Q1791" s="36" t="e">
        <f ca="1">MATCH(LEFT(OFFSET(Lists!$Q$2,MATCH(E1791,Lists!$R$3:$R$19,0)+1,0),4),Lists!$S$3:$S$640,1)</f>
        <v>#N/A</v>
      </c>
      <c r="R1791" s="36" t="e">
        <f ca="1">LEFT(OFFSET(Lists!$S$2,P1791-1+MATCH(F1791,OFFSET(Lists!$T$3,P1791-1,0,Q1791-P1791+1),0),0),6)</f>
        <v>#N/A</v>
      </c>
      <c r="S1791" s="36" t="e">
        <f ca="1">VLOOKUP(R1791,Lists!B:D,3,FALSE)</f>
        <v>#N/A</v>
      </c>
      <c r="T1791" s="36" t="str">
        <f>IF(F1791&lt;&gt;"",MATCH(R1791,'Maximum minutes'!B:B,0),"")</f>
        <v/>
      </c>
      <c r="U1791" s="36">
        <f ca="1">IF(F1791&lt;&gt;"",COUNTA(OFFSET('Maximum minutes'!$C$1,'Annexe A1 Cours'!T1791,0,1,50)),0)</f>
        <v>0</v>
      </c>
      <c r="V1791" s="37">
        <f ca="1">IFERROR(OFFSET('Maximum minutes'!$C$1,T1791+1,-1+MATCH(G1791,OFFSET('Maximum minutes'!$C$1,T1791-1,0,1,50),0)),0)</f>
        <v>0</v>
      </c>
      <c r="W1791" s="38">
        <f t="shared" ca="1" si="54"/>
        <v>0</v>
      </c>
    </row>
    <row r="1792" spans="1:23" s="36" customFormat="1" ht="18.75">
      <c r="A1792" s="34"/>
      <c r="B1792" s="39"/>
      <c r="C1792" s="39"/>
      <c r="D1792" s="35"/>
      <c r="E1792" s="40"/>
      <c r="F1792" s="39"/>
      <c r="G1792" s="39"/>
      <c r="H1792" s="39"/>
      <c r="I1792" s="34"/>
      <c r="J1792" s="34"/>
      <c r="K1792" s="34"/>
      <c r="L1792" s="34"/>
      <c r="M1792" s="43" t="str">
        <f ca="1">IFERROR(OFFSET('Maximum minutes'!$C$1,T1792,MATCH(IF(G1792&lt;&gt;"",G1792,F1792),OFFSET('Maximum minutes'!$C$1,T1792-1,0,1,U1792+1),0)-1)*IF(OR(ISNUMBER(J1792),J1792="sans examen"),1,0)*IF(W1792&lt;MinDate,1,0),"")</f>
        <v/>
      </c>
      <c r="N1792" s="36">
        <f t="shared" ca="1" si="55"/>
        <v>0</v>
      </c>
      <c r="O1792" s="36" t="e">
        <f ca="1">LEFT(OFFSET(Lists!$Q$2,MATCH(E1792,Lists!$R$3:$R$19,0),0),4)</f>
        <v>#N/A</v>
      </c>
      <c r="P1792" s="36" t="e">
        <f ca="1">MATCH(O1792,Lists!$S$2:$S$640,1)</f>
        <v>#N/A</v>
      </c>
      <c r="Q1792" s="36" t="e">
        <f ca="1">MATCH(LEFT(OFFSET(Lists!$Q$2,MATCH(E1792,Lists!$R$3:$R$19,0)+1,0),4),Lists!$S$3:$S$640,1)</f>
        <v>#N/A</v>
      </c>
      <c r="R1792" s="36" t="e">
        <f ca="1">LEFT(OFFSET(Lists!$S$2,P1792-1+MATCH(F1792,OFFSET(Lists!$T$3,P1792-1,0,Q1792-P1792+1),0),0),6)</f>
        <v>#N/A</v>
      </c>
      <c r="S1792" s="36" t="e">
        <f ca="1">VLOOKUP(R1792,Lists!B:D,3,FALSE)</f>
        <v>#N/A</v>
      </c>
      <c r="T1792" s="36" t="str">
        <f>IF(F1792&lt;&gt;"",MATCH(R1792,'Maximum minutes'!B:B,0),"")</f>
        <v/>
      </c>
      <c r="U1792" s="36">
        <f ca="1">IF(F1792&lt;&gt;"",COUNTA(OFFSET('Maximum minutes'!$C$1,'Annexe A1 Cours'!T1792,0,1,50)),0)</f>
        <v>0</v>
      </c>
      <c r="V1792" s="37">
        <f ca="1">IFERROR(OFFSET('Maximum minutes'!$C$1,T1792+1,-1+MATCH(G1792,OFFSET('Maximum minutes'!$C$1,T1792-1,0,1,50),0)),0)</f>
        <v>0</v>
      </c>
      <c r="W1792" s="38">
        <f t="shared" ca="1" si="54"/>
        <v>0</v>
      </c>
    </row>
    <row r="1793" spans="1:23" s="36" customFormat="1" ht="18.75">
      <c r="A1793" s="34"/>
      <c r="B1793" s="39"/>
      <c r="C1793" s="39"/>
      <c r="D1793" s="35"/>
      <c r="E1793" s="40"/>
      <c r="F1793" s="39"/>
      <c r="G1793" s="39"/>
      <c r="H1793" s="39"/>
      <c r="I1793" s="34"/>
      <c r="J1793" s="34"/>
      <c r="K1793" s="34"/>
      <c r="L1793" s="34"/>
      <c r="M1793" s="43" t="str">
        <f ca="1">IFERROR(OFFSET('Maximum minutes'!$C$1,T1793,MATCH(IF(G1793&lt;&gt;"",G1793,F1793),OFFSET('Maximum minutes'!$C$1,T1793-1,0,1,U1793+1),0)-1)*IF(OR(ISNUMBER(J1793),J1793="sans examen"),1,0)*IF(W1793&lt;MinDate,1,0),"")</f>
        <v/>
      </c>
      <c r="N1793" s="36">
        <f t="shared" ca="1" si="55"/>
        <v>0</v>
      </c>
      <c r="O1793" s="36" t="e">
        <f ca="1">LEFT(OFFSET(Lists!$Q$2,MATCH(E1793,Lists!$R$3:$R$19,0),0),4)</f>
        <v>#N/A</v>
      </c>
      <c r="P1793" s="36" t="e">
        <f ca="1">MATCH(O1793,Lists!$S$2:$S$640,1)</f>
        <v>#N/A</v>
      </c>
      <c r="Q1793" s="36" t="e">
        <f ca="1">MATCH(LEFT(OFFSET(Lists!$Q$2,MATCH(E1793,Lists!$R$3:$R$19,0)+1,0),4),Lists!$S$3:$S$640,1)</f>
        <v>#N/A</v>
      </c>
      <c r="R1793" s="36" t="e">
        <f ca="1">LEFT(OFFSET(Lists!$S$2,P1793-1+MATCH(F1793,OFFSET(Lists!$T$3,P1793-1,0,Q1793-P1793+1),0),0),6)</f>
        <v>#N/A</v>
      </c>
      <c r="S1793" s="36" t="e">
        <f ca="1">VLOOKUP(R1793,Lists!B:D,3,FALSE)</f>
        <v>#N/A</v>
      </c>
      <c r="T1793" s="36" t="str">
        <f>IF(F1793&lt;&gt;"",MATCH(R1793,'Maximum minutes'!B:B,0),"")</f>
        <v/>
      </c>
      <c r="U1793" s="36">
        <f ca="1">IF(F1793&lt;&gt;"",COUNTA(OFFSET('Maximum minutes'!$C$1,'Annexe A1 Cours'!T1793,0,1,50)),0)</f>
        <v>0</v>
      </c>
      <c r="V1793" s="37">
        <f ca="1">IFERROR(OFFSET('Maximum minutes'!$C$1,T1793+1,-1+MATCH(G1793,OFFSET('Maximum minutes'!$C$1,T1793-1,0,1,50),0)),0)</f>
        <v>0</v>
      </c>
      <c r="W1793" s="38">
        <f t="shared" ca="1" si="54"/>
        <v>0</v>
      </c>
    </row>
    <row r="1794" spans="1:23" s="36" customFormat="1" ht="18.75">
      <c r="A1794" s="34"/>
      <c r="B1794" s="39"/>
      <c r="C1794" s="39"/>
      <c r="D1794" s="35"/>
      <c r="E1794" s="40"/>
      <c r="F1794" s="39"/>
      <c r="G1794" s="39"/>
      <c r="H1794" s="39"/>
      <c r="I1794" s="34"/>
      <c r="J1794" s="34"/>
      <c r="K1794" s="34"/>
      <c r="L1794" s="34"/>
      <c r="M1794" s="43" t="str">
        <f ca="1">IFERROR(OFFSET('Maximum minutes'!$C$1,T1794,MATCH(IF(G1794&lt;&gt;"",G1794,F1794),OFFSET('Maximum minutes'!$C$1,T1794-1,0,1,U1794+1),0)-1)*IF(OR(ISNUMBER(J1794),J1794="sans examen"),1,0)*IF(W1794&lt;MinDate,1,0),"")</f>
        <v/>
      </c>
      <c r="N1794" s="36">
        <f t="shared" ca="1" si="55"/>
        <v>0</v>
      </c>
      <c r="O1794" s="36" t="e">
        <f ca="1">LEFT(OFFSET(Lists!$Q$2,MATCH(E1794,Lists!$R$3:$R$19,0),0),4)</f>
        <v>#N/A</v>
      </c>
      <c r="P1794" s="36" t="e">
        <f ca="1">MATCH(O1794,Lists!$S$2:$S$640,1)</f>
        <v>#N/A</v>
      </c>
      <c r="Q1794" s="36" t="e">
        <f ca="1">MATCH(LEFT(OFFSET(Lists!$Q$2,MATCH(E1794,Lists!$R$3:$R$19,0)+1,0),4),Lists!$S$3:$S$640,1)</f>
        <v>#N/A</v>
      </c>
      <c r="R1794" s="36" t="e">
        <f ca="1">LEFT(OFFSET(Lists!$S$2,P1794-1+MATCH(F1794,OFFSET(Lists!$T$3,P1794-1,0,Q1794-P1794+1),0),0),6)</f>
        <v>#N/A</v>
      </c>
      <c r="S1794" s="36" t="e">
        <f ca="1">VLOOKUP(R1794,Lists!B:D,3,FALSE)</f>
        <v>#N/A</v>
      </c>
      <c r="T1794" s="36" t="str">
        <f>IF(F1794&lt;&gt;"",MATCH(R1794,'Maximum minutes'!B:B,0),"")</f>
        <v/>
      </c>
      <c r="U1794" s="36">
        <f ca="1">IF(F1794&lt;&gt;"",COUNTA(OFFSET('Maximum minutes'!$C$1,'Annexe A1 Cours'!T1794,0,1,50)),0)</f>
        <v>0</v>
      </c>
      <c r="V1794" s="37">
        <f ca="1">IFERROR(OFFSET('Maximum minutes'!$C$1,T1794+1,-1+MATCH(G1794,OFFSET('Maximum minutes'!$C$1,T1794-1,0,1,50),0)),0)</f>
        <v>0</v>
      </c>
      <c r="W1794" s="38">
        <f t="shared" ca="1" si="54"/>
        <v>0</v>
      </c>
    </row>
    <row r="1795" spans="1:23" s="36" customFormat="1" ht="18.75">
      <c r="A1795" s="34"/>
      <c r="B1795" s="39"/>
      <c r="C1795" s="39"/>
      <c r="D1795" s="35"/>
      <c r="E1795" s="40"/>
      <c r="F1795" s="39"/>
      <c r="G1795" s="39"/>
      <c r="H1795" s="39"/>
      <c r="I1795" s="34"/>
      <c r="J1795" s="34"/>
      <c r="K1795" s="34"/>
      <c r="L1795" s="34"/>
      <c r="M1795" s="43" t="str">
        <f ca="1">IFERROR(OFFSET('Maximum minutes'!$C$1,T1795,MATCH(IF(G1795&lt;&gt;"",G1795,F1795),OFFSET('Maximum minutes'!$C$1,T1795-1,0,1,U1795+1),0)-1)*IF(OR(ISNUMBER(J1795),J1795="sans examen"),1,0)*IF(W1795&lt;MinDate,1,0),"")</f>
        <v/>
      </c>
      <c r="N1795" s="36">
        <f t="shared" ca="1" si="55"/>
        <v>0</v>
      </c>
      <c r="O1795" s="36" t="e">
        <f ca="1">LEFT(OFFSET(Lists!$Q$2,MATCH(E1795,Lists!$R$3:$R$19,0),0),4)</f>
        <v>#N/A</v>
      </c>
      <c r="P1795" s="36" t="e">
        <f ca="1">MATCH(O1795,Lists!$S$2:$S$640,1)</f>
        <v>#N/A</v>
      </c>
      <c r="Q1795" s="36" t="e">
        <f ca="1">MATCH(LEFT(OFFSET(Lists!$Q$2,MATCH(E1795,Lists!$R$3:$R$19,0)+1,0),4),Lists!$S$3:$S$640,1)</f>
        <v>#N/A</v>
      </c>
      <c r="R1795" s="36" t="e">
        <f ca="1">LEFT(OFFSET(Lists!$S$2,P1795-1+MATCH(F1795,OFFSET(Lists!$T$3,P1795-1,0,Q1795-P1795+1),0),0),6)</f>
        <v>#N/A</v>
      </c>
      <c r="S1795" s="36" t="e">
        <f ca="1">VLOOKUP(R1795,Lists!B:D,3,FALSE)</f>
        <v>#N/A</v>
      </c>
      <c r="T1795" s="36" t="str">
        <f>IF(F1795&lt;&gt;"",MATCH(R1795,'Maximum minutes'!B:B,0),"")</f>
        <v/>
      </c>
      <c r="U1795" s="36">
        <f ca="1">IF(F1795&lt;&gt;"",COUNTA(OFFSET('Maximum minutes'!$C$1,'Annexe A1 Cours'!T1795,0,1,50)),0)</f>
        <v>0</v>
      </c>
      <c r="V1795" s="37">
        <f ca="1">IFERROR(OFFSET('Maximum minutes'!$C$1,T1795+1,-1+MATCH(G1795,OFFSET('Maximum minutes'!$C$1,T1795-1,0,1,50),0)),0)</f>
        <v>0</v>
      </c>
      <c r="W1795" s="38">
        <f t="shared" ca="1" si="54"/>
        <v>0</v>
      </c>
    </row>
    <row r="1796" spans="1:23" s="36" customFormat="1" ht="18.75">
      <c r="A1796" s="34"/>
      <c r="B1796" s="39"/>
      <c r="C1796" s="39"/>
      <c r="D1796" s="35"/>
      <c r="E1796" s="40"/>
      <c r="F1796" s="39"/>
      <c r="G1796" s="39"/>
      <c r="H1796" s="39"/>
      <c r="I1796" s="34"/>
      <c r="J1796" s="34"/>
      <c r="K1796" s="34"/>
      <c r="L1796" s="34"/>
      <c r="M1796" s="43" t="str">
        <f ca="1">IFERROR(OFFSET('Maximum minutes'!$C$1,T1796,MATCH(IF(G1796&lt;&gt;"",G1796,F1796),OFFSET('Maximum minutes'!$C$1,T1796-1,0,1,U1796+1),0)-1)*IF(OR(ISNUMBER(J1796),J1796="sans examen"),1,0)*IF(W1796&lt;MinDate,1,0),"")</f>
        <v/>
      </c>
      <c r="N1796" s="36">
        <f t="shared" ca="1" si="55"/>
        <v>0</v>
      </c>
      <c r="O1796" s="36" t="e">
        <f ca="1">LEFT(OFFSET(Lists!$Q$2,MATCH(E1796,Lists!$R$3:$R$19,0),0),4)</f>
        <v>#N/A</v>
      </c>
      <c r="P1796" s="36" t="e">
        <f ca="1">MATCH(O1796,Lists!$S$2:$S$640,1)</f>
        <v>#N/A</v>
      </c>
      <c r="Q1796" s="36" t="e">
        <f ca="1">MATCH(LEFT(OFFSET(Lists!$Q$2,MATCH(E1796,Lists!$R$3:$R$19,0)+1,0),4),Lists!$S$3:$S$640,1)</f>
        <v>#N/A</v>
      </c>
      <c r="R1796" s="36" t="e">
        <f ca="1">LEFT(OFFSET(Lists!$S$2,P1796-1+MATCH(F1796,OFFSET(Lists!$T$3,P1796-1,0,Q1796-P1796+1),0),0),6)</f>
        <v>#N/A</v>
      </c>
      <c r="S1796" s="36" t="e">
        <f ca="1">VLOOKUP(R1796,Lists!B:D,3,FALSE)</f>
        <v>#N/A</v>
      </c>
      <c r="T1796" s="36" t="str">
        <f>IF(F1796&lt;&gt;"",MATCH(R1796,'Maximum minutes'!B:B,0),"")</f>
        <v/>
      </c>
      <c r="U1796" s="36">
        <f ca="1">IF(F1796&lt;&gt;"",COUNTA(OFFSET('Maximum minutes'!$C$1,'Annexe A1 Cours'!T1796,0,1,50)),0)</f>
        <v>0</v>
      </c>
      <c r="V1796" s="37">
        <f ca="1">IFERROR(OFFSET('Maximum minutes'!$C$1,T1796+1,-1+MATCH(G1796,OFFSET('Maximum minutes'!$C$1,T1796-1,0,1,50),0)),0)</f>
        <v>0</v>
      </c>
      <c r="W1796" s="38">
        <f t="shared" ca="1" si="54"/>
        <v>0</v>
      </c>
    </row>
    <row r="1797" spans="1:23" s="36" customFormat="1" ht="18.75">
      <c r="A1797" s="34"/>
      <c r="B1797" s="39"/>
      <c r="C1797" s="39"/>
      <c r="D1797" s="35"/>
      <c r="E1797" s="40"/>
      <c r="F1797" s="39"/>
      <c r="G1797" s="39"/>
      <c r="H1797" s="39"/>
      <c r="I1797" s="34"/>
      <c r="J1797" s="34"/>
      <c r="K1797" s="34"/>
      <c r="L1797" s="34"/>
      <c r="M1797" s="43" t="str">
        <f ca="1">IFERROR(OFFSET('Maximum minutes'!$C$1,T1797,MATCH(IF(G1797&lt;&gt;"",G1797,F1797),OFFSET('Maximum minutes'!$C$1,T1797-1,0,1,U1797+1),0)-1)*IF(OR(ISNUMBER(J1797),J1797="sans examen"),1,0)*IF(W1797&lt;MinDate,1,0),"")</f>
        <v/>
      </c>
      <c r="N1797" s="36">
        <f t="shared" ca="1" si="55"/>
        <v>0</v>
      </c>
      <c r="O1797" s="36" t="e">
        <f ca="1">LEFT(OFFSET(Lists!$Q$2,MATCH(E1797,Lists!$R$3:$R$19,0),0),4)</f>
        <v>#N/A</v>
      </c>
      <c r="P1797" s="36" t="e">
        <f ca="1">MATCH(O1797,Lists!$S$2:$S$640,1)</f>
        <v>#N/A</v>
      </c>
      <c r="Q1797" s="36" t="e">
        <f ca="1">MATCH(LEFT(OFFSET(Lists!$Q$2,MATCH(E1797,Lists!$R$3:$R$19,0)+1,0),4),Lists!$S$3:$S$640,1)</f>
        <v>#N/A</v>
      </c>
      <c r="R1797" s="36" t="e">
        <f ca="1">LEFT(OFFSET(Lists!$S$2,P1797-1+MATCH(F1797,OFFSET(Lists!$T$3,P1797-1,0,Q1797-P1797+1),0),0),6)</f>
        <v>#N/A</v>
      </c>
      <c r="S1797" s="36" t="e">
        <f ca="1">VLOOKUP(R1797,Lists!B:D,3,FALSE)</f>
        <v>#N/A</v>
      </c>
      <c r="T1797" s="36" t="str">
        <f>IF(F1797&lt;&gt;"",MATCH(R1797,'Maximum minutes'!B:B,0),"")</f>
        <v/>
      </c>
      <c r="U1797" s="36">
        <f ca="1">IF(F1797&lt;&gt;"",COUNTA(OFFSET('Maximum minutes'!$C$1,'Annexe A1 Cours'!T1797,0,1,50)),0)</f>
        <v>0</v>
      </c>
      <c r="V1797" s="37">
        <f ca="1">IFERROR(OFFSET('Maximum minutes'!$C$1,T1797+1,-1+MATCH(G1797,OFFSET('Maximum minutes'!$C$1,T1797-1,0,1,50),0)),0)</f>
        <v>0</v>
      </c>
      <c r="W1797" s="38">
        <f t="shared" ca="1" si="54"/>
        <v>0</v>
      </c>
    </row>
    <row r="1798" spans="1:23" s="36" customFormat="1" ht="18.75">
      <c r="A1798" s="34"/>
      <c r="B1798" s="39"/>
      <c r="C1798" s="39"/>
      <c r="D1798" s="35"/>
      <c r="E1798" s="40"/>
      <c r="F1798" s="39"/>
      <c r="G1798" s="39"/>
      <c r="H1798" s="39"/>
      <c r="I1798" s="34"/>
      <c r="J1798" s="34"/>
      <c r="K1798" s="34"/>
      <c r="L1798" s="34"/>
      <c r="M1798" s="43" t="str">
        <f ca="1">IFERROR(OFFSET('Maximum minutes'!$C$1,T1798,MATCH(IF(G1798&lt;&gt;"",G1798,F1798),OFFSET('Maximum minutes'!$C$1,T1798-1,0,1,U1798+1),0)-1)*IF(OR(ISNUMBER(J1798),J1798="sans examen"),1,0)*IF(W1798&lt;MinDate,1,0),"")</f>
        <v/>
      </c>
      <c r="N1798" s="36">
        <f t="shared" ca="1" si="55"/>
        <v>0</v>
      </c>
      <c r="O1798" s="36" t="e">
        <f ca="1">LEFT(OFFSET(Lists!$Q$2,MATCH(E1798,Lists!$R$3:$R$19,0),0),4)</f>
        <v>#N/A</v>
      </c>
      <c r="P1798" s="36" t="e">
        <f ca="1">MATCH(O1798,Lists!$S$2:$S$640,1)</f>
        <v>#N/A</v>
      </c>
      <c r="Q1798" s="36" t="e">
        <f ca="1">MATCH(LEFT(OFFSET(Lists!$Q$2,MATCH(E1798,Lists!$R$3:$R$19,0)+1,0),4),Lists!$S$3:$S$640,1)</f>
        <v>#N/A</v>
      </c>
      <c r="R1798" s="36" t="e">
        <f ca="1">LEFT(OFFSET(Lists!$S$2,P1798-1+MATCH(F1798,OFFSET(Lists!$T$3,P1798-1,0,Q1798-P1798+1),0),0),6)</f>
        <v>#N/A</v>
      </c>
      <c r="S1798" s="36" t="e">
        <f ca="1">VLOOKUP(R1798,Lists!B:D,3,FALSE)</f>
        <v>#N/A</v>
      </c>
      <c r="T1798" s="36" t="str">
        <f>IF(F1798&lt;&gt;"",MATCH(R1798,'Maximum minutes'!B:B,0),"")</f>
        <v/>
      </c>
      <c r="U1798" s="36">
        <f ca="1">IF(F1798&lt;&gt;"",COUNTA(OFFSET('Maximum minutes'!$C$1,'Annexe A1 Cours'!T1798,0,1,50)),0)</f>
        <v>0</v>
      </c>
      <c r="V1798" s="37">
        <f ca="1">IFERROR(OFFSET('Maximum minutes'!$C$1,T1798+1,-1+MATCH(G1798,OFFSET('Maximum minutes'!$C$1,T1798-1,0,1,50),0)),0)</f>
        <v>0</v>
      </c>
      <c r="W1798" s="38">
        <f t="shared" ca="1" si="54"/>
        <v>0</v>
      </c>
    </row>
    <row r="1799" spans="1:23" s="36" customFormat="1" ht="18.75">
      <c r="A1799" s="34"/>
      <c r="B1799" s="39"/>
      <c r="C1799" s="39"/>
      <c r="D1799" s="35"/>
      <c r="E1799" s="40"/>
      <c r="F1799" s="39"/>
      <c r="G1799" s="39"/>
      <c r="H1799" s="39"/>
      <c r="I1799" s="34"/>
      <c r="J1799" s="34"/>
      <c r="K1799" s="34"/>
      <c r="L1799" s="34"/>
      <c r="M1799" s="43" t="str">
        <f ca="1">IFERROR(OFFSET('Maximum minutes'!$C$1,T1799,MATCH(IF(G1799&lt;&gt;"",G1799,F1799),OFFSET('Maximum minutes'!$C$1,T1799-1,0,1,U1799+1),0)-1)*IF(OR(ISNUMBER(J1799),J1799="sans examen"),1,0)*IF(W1799&lt;MinDate,1,0),"")</f>
        <v/>
      </c>
      <c r="N1799" s="36">
        <f t="shared" ca="1" si="55"/>
        <v>0</v>
      </c>
      <c r="O1799" s="36" t="e">
        <f ca="1">LEFT(OFFSET(Lists!$Q$2,MATCH(E1799,Lists!$R$3:$R$19,0),0),4)</f>
        <v>#N/A</v>
      </c>
      <c r="P1799" s="36" t="e">
        <f ca="1">MATCH(O1799,Lists!$S$2:$S$640,1)</f>
        <v>#N/A</v>
      </c>
      <c r="Q1799" s="36" t="e">
        <f ca="1">MATCH(LEFT(OFFSET(Lists!$Q$2,MATCH(E1799,Lists!$R$3:$R$19,0)+1,0),4),Lists!$S$3:$S$640,1)</f>
        <v>#N/A</v>
      </c>
      <c r="R1799" s="36" t="e">
        <f ca="1">LEFT(OFFSET(Lists!$S$2,P1799-1+MATCH(F1799,OFFSET(Lists!$T$3,P1799-1,0,Q1799-P1799+1),0),0),6)</f>
        <v>#N/A</v>
      </c>
      <c r="S1799" s="36" t="e">
        <f ca="1">VLOOKUP(R1799,Lists!B:D,3,FALSE)</f>
        <v>#N/A</v>
      </c>
      <c r="T1799" s="36" t="str">
        <f>IF(F1799&lt;&gt;"",MATCH(R1799,'Maximum minutes'!B:B,0),"")</f>
        <v/>
      </c>
      <c r="U1799" s="36">
        <f ca="1">IF(F1799&lt;&gt;"",COUNTA(OFFSET('Maximum minutes'!$C$1,'Annexe A1 Cours'!T1799,0,1,50)),0)</f>
        <v>0</v>
      </c>
      <c r="V1799" s="37">
        <f ca="1">IFERROR(OFFSET('Maximum minutes'!$C$1,T1799+1,-1+MATCH(G1799,OFFSET('Maximum minutes'!$C$1,T1799-1,0,1,50),0)),0)</f>
        <v>0</v>
      </c>
      <c r="W1799" s="38">
        <f t="shared" ref="W1799:W1862" ca="1" si="56">IFERROR(DATE(YEAR(D1799)+V1799,MONTH(D1799),DAY(D1799)),"")</f>
        <v>0</v>
      </c>
    </row>
    <row r="1800" spans="1:23" s="36" customFormat="1" ht="18.75">
      <c r="A1800" s="34"/>
      <c r="B1800" s="39"/>
      <c r="C1800" s="39"/>
      <c r="D1800" s="35"/>
      <c r="E1800" s="40"/>
      <c r="F1800" s="39"/>
      <c r="G1800" s="39"/>
      <c r="H1800" s="39"/>
      <c r="I1800" s="34"/>
      <c r="J1800" s="34"/>
      <c r="K1800" s="34"/>
      <c r="L1800" s="34"/>
      <c r="M1800" s="43" t="str">
        <f ca="1">IFERROR(OFFSET('Maximum minutes'!$C$1,T1800,MATCH(IF(G1800&lt;&gt;"",G1800,F1800),OFFSET('Maximum minutes'!$C$1,T1800-1,0,1,U1800+1),0)-1)*IF(OR(ISNUMBER(J1800),J1800="sans examen"),1,0)*IF(W1800&lt;MinDate,1,0),"")</f>
        <v/>
      </c>
      <c r="N1800" s="36">
        <f t="shared" ref="N1800:N1863" ca="1" si="57">IF(K1800&gt;0,MIN(K1800,M1800),0)*IF(M1800="",0,1)</f>
        <v>0</v>
      </c>
      <c r="O1800" s="36" t="e">
        <f ca="1">LEFT(OFFSET(Lists!$Q$2,MATCH(E1800,Lists!$R$3:$R$19,0),0),4)</f>
        <v>#N/A</v>
      </c>
      <c r="P1800" s="36" t="e">
        <f ca="1">MATCH(O1800,Lists!$S$2:$S$640,1)</f>
        <v>#N/A</v>
      </c>
      <c r="Q1800" s="36" t="e">
        <f ca="1">MATCH(LEFT(OFFSET(Lists!$Q$2,MATCH(E1800,Lists!$R$3:$R$19,0)+1,0),4),Lists!$S$3:$S$640,1)</f>
        <v>#N/A</v>
      </c>
      <c r="R1800" s="36" t="e">
        <f ca="1">LEFT(OFFSET(Lists!$S$2,P1800-1+MATCH(F1800,OFFSET(Lists!$T$3,P1800-1,0,Q1800-P1800+1),0),0),6)</f>
        <v>#N/A</v>
      </c>
      <c r="S1800" s="36" t="e">
        <f ca="1">VLOOKUP(R1800,Lists!B:D,3,FALSE)</f>
        <v>#N/A</v>
      </c>
      <c r="T1800" s="36" t="str">
        <f>IF(F1800&lt;&gt;"",MATCH(R1800,'Maximum minutes'!B:B,0),"")</f>
        <v/>
      </c>
      <c r="U1800" s="36">
        <f ca="1">IF(F1800&lt;&gt;"",COUNTA(OFFSET('Maximum minutes'!$C$1,'Annexe A1 Cours'!T1800,0,1,50)),0)</f>
        <v>0</v>
      </c>
      <c r="V1800" s="37">
        <f ca="1">IFERROR(OFFSET('Maximum minutes'!$C$1,T1800+1,-1+MATCH(G1800,OFFSET('Maximum minutes'!$C$1,T1800-1,0,1,50),0)),0)</f>
        <v>0</v>
      </c>
      <c r="W1800" s="38">
        <f t="shared" ca="1" si="56"/>
        <v>0</v>
      </c>
    </row>
    <row r="1801" spans="1:23" s="36" customFormat="1" ht="18.75">
      <c r="A1801" s="34"/>
      <c r="B1801" s="39"/>
      <c r="C1801" s="39"/>
      <c r="D1801" s="35"/>
      <c r="E1801" s="40"/>
      <c r="F1801" s="39"/>
      <c r="G1801" s="39"/>
      <c r="H1801" s="39"/>
      <c r="I1801" s="34"/>
      <c r="J1801" s="34"/>
      <c r="K1801" s="34"/>
      <c r="L1801" s="34"/>
      <c r="M1801" s="43" t="str">
        <f ca="1">IFERROR(OFFSET('Maximum minutes'!$C$1,T1801,MATCH(IF(G1801&lt;&gt;"",G1801,F1801),OFFSET('Maximum minutes'!$C$1,T1801-1,0,1,U1801+1),0)-1)*IF(OR(ISNUMBER(J1801),J1801="sans examen"),1,0)*IF(W1801&lt;MinDate,1,0),"")</f>
        <v/>
      </c>
      <c r="N1801" s="36">
        <f t="shared" ca="1" si="57"/>
        <v>0</v>
      </c>
      <c r="O1801" s="36" t="e">
        <f ca="1">LEFT(OFFSET(Lists!$Q$2,MATCH(E1801,Lists!$R$3:$R$19,0),0),4)</f>
        <v>#N/A</v>
      </c>
      <c r="P1801" s="36" t="e">
        <f ca="1">MATCH(O1801,Lists!$S$2:$S$640,1)</f>
        <v>#N/A</v>
      </c>
      <c r="Q1801" s="36" t="e">
        <f ca="1">MATCH(LEFT(OFFSET(Lists!$Q$2,MATCH(E1801,Lists!$R$3:$R$19,0)+1,0),4),Lists!$S$3:$S$640,1)</f>
        <v>#N/A</v>
      </c>
      <c r="R1801" s="36" t="e">
        <f ca="1">LEFT(OFFSET(Lists!$S$2,P1801-1+MATCH(F1801,OFFSET(Lists!$T$3,P1801-1,0,Q1801-P1801+1),0),0),6)</f>
        <v>#N/A</v>
      </c>
      <c r="S1801" s="36" t="e">
        <f ca="1">VLOOKUP(R1801,Lists!B:D,3,FALSE)</f>
        <v>#N/A</v>
      </c>
      <c r="T1801" s="36" t="str">
        <f>IF(F1801&lt;&gt;"",MATCH(R1801,'Maximum minutes'!B:B,0),"")</f>
        <v/>
      </c>
      <c r="U1801" s="36">
        <f ca="1">IF(F1801&lt;&gt;"",COUNTA(OFFSET('Maximum minutes'!$C$1,'Annexe A1 Cours'!T1801,0,1,50)),0)</f>
        <v>0</v>
      </c>
      <c r="V1801" s="37">
        <f ca="1">IFERROR(OFFSET('Maximum minutes'!$C$1,T1801+1,-1+MATCH(G1801,OFFSET('Maximum minutes'!$C$1,T1801-1,0,1,50),0)),0)</f>
        <v>0</v>
      </c>
      <c r="W1801" s="38">
        <f t="shared" ca="1" si="56"/>
        <v>0</v>
      </c>
    </row>
    <row r="1802" spans="1:23" s="36" customFormat="1" ht="18.75">
      <c r="A1802" s="34"/>
      <c r="B1802" s="39"/>
      <c r="C1802" s="39"/>
      <c r="D1802" s="35"/>
      <c r="E1802" s="40"/>
      <c r="F1802" s="39"/>
      <c r="G1802" s="39"/>
      <c r="H1802" s="39"/>
      <c r="I1802" s="34"/>
      <c r="J1802" s="34"/>
      <c r="K1802" s="34"/>
      <c r="L1802" s="34"/>
      <c r="M1802" s="43" t="str">
        <f ca="1">IFERROR(OFFSET('Maximum minutes'!$C$1,T1802,MATCH(IF(G1802&lt;&gt;"",G1802,F1802),OFFSET('Maximum minutes'!$C$1,T1802-1,0,1,U1802+1),0)-1)*IF(OR(ISNUMBER(J1802),J1802="sans examen"),1,0)*IF(W1802&lt;MinDate,1,0),"")</f>
        <v/>
      </c>
      <c r="N1802" s="36">
        <f t="shared" ca="1" si="57"/>
        <v>0</v>
      </c>
      <c r="O1802" s="36" t="e">
        <f ca="1">LEFT(OFFSET(Lists!$Q$2,MATCH(E1802,Lists!$R$3:$R$19,0),0),4)</f>
        <v>#N/A</v>
      </c>
      <c r="P1802" s="36" t="e">
        <f ca="1">MATCH(O1802,Lists!$S$2:$S$640,1)</f>
        <v>#N/A</v>
      </c>
      <c r="Q1802" s="36" t="e">
        <f ca="1">MATCH(LEFT(OFFSET(Lists!$Q$2,MATCH(E1802,Lists!$R$3:$R$19,0)+1,0),4),Lists!$S$3:$S$640,1)</f>
        <v>#N/A</v>
      </c>
      <c r="R1802" s="36" t="e">
        <f ca="1">LEFT(OFFSET(Lists!$S$2,P1802-1+MATCH(F1802,OFFSET(Lists!$T$3,P1802-1,0,Q1802-P1802+1),0),0),6)</f>
        <v>#N/A</v>
      </c>
      <c r="S1802" s="36" t="e">
        <f ca="1">VLOOKUP(R1802,Lists!B:D,3,FALSE)</f>
        <v>#N/A</v>
      </c>
      <c r="T1802" s="36" t="str">
        <f>IF(F1802&lt;&gt;"",MATCH(R1802,'Maximum minutes'!B:B,0),"")</f>
        <v/>
      </c>
      <c r="U1802" s="36">
        <f ca="1">IF(F1802&lt;&gt;"",COUNTA(OFFSET('Maximum minutes'!$C$1,'Annexe A1 Cours'!T1802,0,1,50)),0)</f>
        <v>0</v>
      </c>
      <c r="V1802" s="37">
        <f ca="1">IFERROR(OFFSET('Maximum minutes'!$C$1,T1802+1,-1+MATCH(G1802,OFFSET('Maximum minutes'!$C$1,T1802-1,0,1,50),0)),0)</f>
        <v>0</v>
      </c>
      <c r="W1802" s="38">
        <f t="shared" ca="1" si="56"/>
        <v>0</v>
      </c>
    </row>
    <row r="1803" spans="1:23" s="36" customFormat="1" ht="18.75">
      <c r="A1803" s="34"/>
      <c r="B1803" s="39"/>
      <c r="C1803" s="39"/>
      <c r="D1803" s="35"/>
      <c r="E1803" s="40"/>
      <c r="F1803" s="39"/>
      <c r="G1803" s="39"/>
      <c r="H1803" s="39"/>
      <c r="I1803" s="34"/>
      <c r="J1803" s="34"/>
      <c r="K1803" s="34"/>
      <c r="L1803" s="34"/>
      <c r="M1803" s="43" t="str">
        <f ca="1">IFERROR(OFFSET('Maximum minutes'!$C$1,T1803,MATCH(IF(G1803&lt;&gt;"",G1803,F1803),OFFSET('Maximum minutes'!$C$1,T1803-1,0,1,U1803+1),0)-1)*IF(OR(ISNUMBER(J1803),J1803="sans examen"),1,0)*IF(W1803&lt;MinDate,1,0),"")</f>
        <v/>
      </c>
      <c r="N1803" s="36">
        <f t="shared" ca="1" si="57"/>
        <v>0</v>
      </c>
      <c r="O1803" s="36" t="e">
        <f ca="1">LEFT(OFFSET(Lists!$Q$2,MATCH(E1803,Lists!$R$3:$R$19,0),0),4)</f>
        <v>#N/A</v>
      </c>
      <c r="P1803" s="36" t="e">
        <f ca="1">MATCH(O1803,Lists!$S$2:$S$640,1)</f>
        <v>#N/A</v>
      </c>
      <c r="Q1803" s="36" t="e">
        <f ca="1">MATCH(LEFT(OFFSET(Lists!$Q$2,MATCH(E1803,Lists!$R$3:$R$19,0)+1,0),4),Lists!$S$3:$S$640,1)</f>
        <v>#N/A</v>
      </c>
      <c r="R1803" s="36" t="e">
        <f ca="1">LEFT(OFFSET(Lists!$S$2,P1803-1+MATCH(F1803,OFFSET(Lists!$T$3,P1803-1,0,Q1803-P1803+1),0),0),6)</f>
        <v>#N/A</v>
      </c>
      <c r="S1803" s="36" t="e">
        <f ca="1">VLOOKUP(R1803,Lists!B:D,3,FALSE)</f>
        <v>#N/A</v>
      </c>
      <c r="T1803" s="36" t="str">
        <f>IF(F1803&lt;&gt;"",MATCH(R1803,'Maximum minutes'!B:B,0),"")</f>
        <v/>
      </c>
      <c r="U1803" s="36">
        <f ca="1">IF(F1803&lt;&gt;"",COUNTA(OFFSET('Maximum minutes'!$C$1,'Annexe A1 Cours'!T1803,0,1,50)),0)</f>
        <v>0</v>
      </c>
      <c r="V1803" s="37">
        <f ca="1">IFERROR(OFFSET('Maximum minutes'!$C$1,T1803+1,-1+MATCH(G1803,OFFSET('Maximum minutes'!$C$1,T1803-1,0,1,50),0)),0)</f>
        <v>0</v>
      </c>
      <c r="W1803" s="38">
        <f t="shared" ca="1" si="56"/>
        <v>0</v>
      </c>
    </row>
    <row r="1804" spans="1:23" s="36" customFormat="1" ht="18.75">
      <c r="A1804" s="34"/>
      <c r="B1804" s="39"/>
      <c r="C1804" s="39"/>
      <c r="D1804" s="35"/>
      <c r="E1804" s="40"/>
      <c r="F1804" s="39"/>
      <c r="G1804" s="39"/>
      <c r="H1804" s="39"/>
      <c r="I1804" s="34"/>
      <c r="J1804" s="34"/>
      <c r="K1804" s="34"/>
      <c r="L1804" s="34"/>
      <c r="M1804" s="43" t="str">
        <f ca="1">IFERROR(OFFSET('Maximum minutes'!$C$1,T1804,MATCH(IF(G1804&lt;&gt;"",G1804,F1804),OFFSET('Maximum minutes'!$C$1,T1804-1,0,1,U1804+1),0)-1)*IF(OR(ISNUMBER(J1804),J1804="sans examen"),1,0)*IF(W1804&lt;MinDate,1,0),"")</f>
        <v/>
      </c>
      <c r="N1804" s="36">
        <f t="shared" ca="1" si="57"/>
        <v>0</v>
      </c>
      <c r="O1804" s="36" t="e">
        <f ca="1">LEFT(OFFSET(Lists!$Q$2,MATCH(E1804,Lists!$R$3:$R$19,0),0),4)</f>
        <v>#N/A</v>
      </c>
      <c r="P1804" s="36" t="e">
        <f ca="1">MATCH(O1804,Lists!$S$2:$S$640,1)</f>
        <v>#N/A</v>
      </c>
      <c r="Q1804" s="36" t="e">
        <f ca="1">MATCH(LEFT(OFFSET(Lists!$Q$2,MATCH(E1804,Lists!$R$3:$R$19,0)+1,0),4),Lists!$S$3:$S$640,1)</f>
        <v>#N/A</v>
      </c>
      <c r="R1804" s="36" t="e">
        <f ca="1">LEFT(OFFSET(Lists!$S$2,P1804-1+MATCH(F1804,OFFSET(Lists!$T$3,P1804-1,0,Q1804-P1804+1),0),0),6)</f>
        <v>#N/A</v>
      </c>
      <c r="S1804" s="36" t="e">
        <f ca="1">VLOOKUP(R1804,Lists!B:D,3,FALSE)</f>
        <v>#N/A</v>
      </c>
      <c r="T1804" s="36" t="str">
        <f>IF(F1804&lt;&gt;"",MATCH(R1804,'Maximum minutes'!B:B,0),"")</f>
        <v/>
      </c>
      <c r="U1804" s="36">
        <f ca="1">IF(F1804&lt;&gt;"",COUNTA(OFFSET('Maximum minutes'!$C$1,'Annexe A1 Cours'!T1804,0,1,50)),0)</f>
        <v>0</v>
      </c>
      <c r="V1804" s="37">
        <f ca="1">IFERROR(OFFSET('Maximum minutes'!$C$1,T1804+1,-1+MATCH(G1804,OFFSET('Maximum minutes'!$C$1,T1804-1,0,1,50),0)),0)</f>
        <v>0</v>
      </c>
      <c r="W1804" s="38">
        <f t="shared" ca="1" si="56"/>
        <v>0</v>
      </c>
    </row>
    <row r="1805" spans="1:23" s="36" customFormat="1" ht="18.75">
      <c r="A1805" s="34"/>
      <c r="B1805" s="39"/>
      <c r="C1805" s="39"/>
      <c r="D1805" s="35"/>
      <c r="E1805" s="40"/>
      <c r="F1805" s="39"/>
      <c r="G1805" s="39"/>
      <c r="H1805" s="39"/>
      <c r="I1805" s="34"/>
      <c r="J1805" s="34"/>
      <c r="K1805" s="34"/>
      <c r="L1805" s="34"/>
      <c r="M1805" s="43" t="str">
        <f ca="1">IFERROR(OFFSET('Maximum minutes'!$C$1,T1805,MATCH(IF(G1805&lt;&gt;"",G1805,F1805),OFFSET('Maximum minutes'!$C$1,T1805-1,0,1,U1805+1),0)-1)*IF(OR(ISNUMBER(J1805),J1805="sans examen"),1,0)*IF(W1805&lt;MinDate,1,0),"")</f>
        <v/>
      </c>
      <c r="N1805" s="36">
        <f t="shared" ca="1" si="57"/>
        <v>0</v>
      </c>
      <c r="O1805" s="36" t="e">
        <f ca="1">LEFT(OFFSET(Lists!$Q$2,MATCH(E1805,Lists!$R$3:$R$19,0),0),4)</f>
        <v>#N/A</v>
      </c>
      <c r="P1805" s="36" t="e">
        <f ca="1">MATCH(O1805,Lists!$S$2:$S$640,1)</f>
        <v>#N/A</v>
      </c>
      <c r="Q1805" s="36" t="e">
        <f ca="1">MATCH(LEFT(OFFSET(Lists!$Q$2,MATCH(E1805,Lists!$R$3:$R$19,0)+1,0),4),Lists!$S$3:$S$640,1)</f>
        <v>#N/A</v>
      </c>
      <c r="R1805" s="36" t="e">
        <f ca="1">LEFT(OFFSET(Lists!$S$2,P1805-1+MATCH(F1805,OFFSET(Lists!$T$3,P1805-1,0,Q1805-P1805+1),0),0),6)</f>
        <v>#N/A</v>
      </c>
      <c r="S1805" s="36" t="e">
        <f ca="1">VLOOKUP(R1805,Lists!B:D,3,FALSE)</f>
        <v>#N/A</v>
      </c>
      <c r="T1805" s="36" t="str">
        <f>IF(F1805&lt;&gt;"",MATCH(R1805,'Maximum minutes'!B:B,0),"")</f>
        <v/>
      </c>
      <c r="U1805" s="36">
        <f ca="1">IF(F1805&lt;&gt;"",COUNTA(OFFSET('Maximum minutes'!$C$1,'Annexe A1 Cours'!T1805,0,1,50)),0)</f>
        <v>0</v>
      </c>
      <c r="V1805" s="37">
        <f ca="1">IFERROR(OFFSET('Maximum minutes'!$C$1,T1805+1,-1+MATCH(G1805,OFFSET('Maximum minutes'!$C$1,T1805-1,0,1,50),0)),0)</f>
        <v>0</v>
      </c>
      <c r="W1805" s="38">
        <f t="shared" ca="1" si="56"/>
        <v>0</v>
      </c>
    </row>
    <row r="1806" spans="1:23" s="36" customFormat="1" ht="18.75">
      <c r="A1806" s="34"/>
      <c r="B1806" s="39"/>
      <c r="C1806" s="39"/>
      <c r="D1806" s="35"/>
      <c r="E1806" s="40"/>
      <c r="F1806" s="39"/>
      <c r="G1806" s="39"/>
      <c r="H1806" s="39"/>
      <c r="I1806" s="34"/>
      <c r="J1806" s="34"/>
      <c r="K1806" s="34"/>
      <c r="L1806" s="34"/>
      <c r="M1806" s="43" t="str">
        <f ca="1">IFERROR(OFFSET('Maximum minutes'!$C$1,T1806,MATCH(IF(G1806&lt;&gt;"",G1806,F1806),OFFSET('Maximum minutes'!$C$1,T1806-1,0,1,U1806+1),0)-1)*IF(OR(ISNUMBER(J1806),J1806="sans examen"),1,0)*IF(W1806&lt;MinDate,1,0),"")</f>
        <v/>
      </c>
      <c r="N1806" s="36">
        <f t="shared" ca="1" si="57"/>
        <v>0</v>
      </c>
      <c r="O1806" s="36" t="e">
        <f ca="1">LEFT(OFFSET(Lists!$Q$2,MATCH(E1806,Lists!$R$3:$R$19,0),0),4)</f>
        <v>#N/A</v>
      </c>
      <c r="P1806" s="36" t="e">
        <f ca="1">MATCH(O1806,Lists!$S$2:$S$640,1)</f>
        <v>#N/A</v>
      </c>
      <c r="Q1806" s="36" t="e">
        <f ca="1">MATCH(LEFT(OFFSET(Lists!$Q$2,MATCH(E1806,Lists!$R$3:$R$19,0)+1,0),4),Lists!$S$3:$S$640,1)</f>
        <v>#N/A</v>
      </c>
      <c r="R1806" s="36" t="e">
        <f ca="1">LEFT(OFFSET(Lists!$S$2,P1806-1+MATCH(F1806,OFFSET(Lists!$T$3,P1806-1,0,Q1806-P1806+1),0),0),6)</f>
        <v>#N/A</v>
      </c>
      <c r="S1806" s="36" t="e">
        <f ca="1">VLOOKUP(R1806,Lists!B:D,3,FALSE)</f>
        <v>#N/A</v>
      </c>
      <c r="T1806" s="36" t="str">
        <f>IF(F1806&lt;&gt;"",MATCH(R1806,'Maximum minutes'!B:B,0),"")</f>
        <v/>
      </c>
      <c r="U1806" s="36">
        <f ca="1">IF(F1806&lt;&gt;"",COUNTA(OFFSET('Maximum minutes'!$C$1,'Annexe A1 Cours'!T1806,0,1,50)),0)</f>
        <v>0</v>
      </c>
      <c r="V1806" s="37">
        <f ca="1">IFERROR(OFFSET('Maximum minutes'!$C$1,T1806+1,-1+MATCH(G1806,OFFSET('Maximum minutes'!$C$1,T1806-1,0,1,50),0)),0)</f>
        <v>0</v>
      </c>
      <c r="W1806" s="38">
        <f t="shared" ca="1" si="56"/>
        <v>0</v>
      </c>
    </row>
    <row r="1807" spans="1:23" s="36" customFormat="1" ht="18.75">
      <c r="A1807" s="34"/>
      <c r="B1807" s="39"/>
      <c r="C1807" s="39"/>
      <c r="D1807" s="35"/>
      <c r="E1807" s="40"/>
      <c r="F1807" s="39"/>
      <c r="G1807" s="39"/>
      <c r="H1807" s="39"/>
      <c r="I1807" s="34"/>
      <c r="J1807" s="34"/>
      <c r="K1807" s="34"/>
      <c r="L1807" s="34"/>
      <c r="M1807" s="43" t="str">
        <f ca="1">IFERROR(OFFSET('Maximum minutes'!$C$1,T1807,MATCH(IF(G1807&lt;&gt;"",G1807,F1807),OFFSET('Maximum minutes'!$C$1,T1807-1,0,1,U1807+1),0)-1)*IF(OR(ISNUMBER(J1807),J1807="sans examen"),1,0)*IF(W1807&lt;MinDate,1,0),"")</f>
        <v/>
      </c>
      <c r="N1807" s="36">
        <f t="shared" ca="1" si="57"/>
        <v>0</v>
      </c>
      <c r="O1807" s="36" t="e">
        <f ca="1">LEFT(OFFSET(Lists!$Q$2,MATCH(E1807,Lists!$R$3:$R$19,0),0),4)</f>
        <v>#N/A</v>
      </c>
      <c r="P1807" s="36" t="e">
        <f ca="1">MATCH(O1807,Lists!$S$2:$S$640,1)</f>
        <v>#N/A</v>
      </c>
      <c r="Q1807" s="36" t="e">
        <f ca="1">MATCH(LEFT(OFFSET(Lists!$Q$2,MATCH(E1807,Lists!$R$3:$R$19,0)+1,0),4),Lists!$S$3:$S$640,1)</f>
        <v>#N/A</v>
      </c>
      <c r="R1807" s="36" t="e">
        <f ca="1">LEFT(OFFSET(Lists!$S$2,P1807-1+MATCH(F1807,OFFSET(Lists!$T$3,P1807-1,0,Q1807-P1807+1),0),0),6)</f>
        <v>#N/A</v>
      </c>
      <c r="S1807" s="36" t="e">
        <f ca="1">VLOOKUP(R1807,Lists!B:D,3,FALSE)</f>
        <v>#N/A</v>
      </c>
      <c r="T1807" s="36" t="str">
        <f>IF(F1807&lt;&gt;"",MATCH(R1807,'Maximum minutes'!B:B,0),"")</f>
        <v/>
      </c>
      <c r="U1807" s="36">
        <f ca="1">IF(F1807&lt;&gt;"",COUNTA(OFFSET('Maximum minutes'!$C$1,'Annexe A1 Cours'!T1807,0,1,50)),0)</f>
        <v>0</v>
      </c>
      <c r="V1807" s="37">
        <f ca="1">IFERROR(OFFSET('Maximum minutes'!$C$1,T1807+1,-1+MATCH(G1807,OFFSET('Maximum minutes'!$C$1,T1807-1,0,1,50),0)),0)</f>
        <v>0</v>
      </c>
      <c r="W1807" s="38">
        <f t="shared" ca="1" si="56"/>
        <v>0</v>
      </c>
    </row>
    <row r="1808" spans="1:23" s="36" customFormat="1" ht="18.75">
      <c r="A1808" s="34"/>
      <c r="B1808" s="39"/>
      <c r="C1808" s="39"/>
      <c r="D1808" s="35"/>
      <c r="E1808" s="40"/>
      <c r="F1808" s="39"/>
      <c r="G1808" s="39"/>
      <c r="H1808" s="39"/>
      <c r="I1808" s="34"/>
      <c r="J1808" s="34"/>
      <c r="K1808" s="34"/>
      <c r="L1808" s="34"/>
      <c r="M1808" s="43" t="str">
        <f ca="1">IFERROR(OFFSET('Maximum minutes'!$C$1,T1808,MATCH(IF(G1808&lt;&gt;"",G1808,F1808),OFFSET('Maximum minutes'!$C$1,T1808-1,0,1,U1808+1),0)-1)*IF(OR(ISNUMBER(J1808),J1808="sans examen"),1,0)*IF(W1808&lt;MinDate,1,0),"")</f>
        <v/>
      </c>
      <c r="N1808" s="36">
        <f t="shared" ca="1" si="57"/>
        <v>0</v>
      </c>
      <c r="O1808" s="36" t="e">
        <f ca="1">LEFT(OFFSET(Lists!$Q$2,MATCH(E1808,Lists!$R$3:$R$19,0),0),4)</f>
        <v>#N/A</v>
      </c>
      <c r="P1808" s="36" t="e">
        <f ca="1">MATCH(O1808,Lists!$S$2:$S$640,1)</f>
        <v>#N/A</v>
      </c>
      <c r="Q1808" s="36" t="e">
        <f ca="1">MATCH(LEFT(OFFSET(Lists!$Q$2,MATCH(E1808,Lists!$R$3:$R$19,0)+1,0),4),Lists!$S$3:$S$640,1)</f>
        <v>#N/A</v>
      </c>
      <c r="R1808" s="36" t="e">
        <f ca="1">LEFT(OFFSET(Lists!$S$2,P1808-1+MATCH(F1808,OFFSET(Lists!$T$3,P1808-1,0,Q1808-P1808+1),0),0),6)</f>
        <v>#N/A</v>
      </c>
      <c r="S1808" s="36" t="e">
        <f ca="1">VLOOKUP(R1808,Lists!B:D,3,FALSE)</f>
        <v>#N/A</v>
      </c>
      <c r="T1808" s="36" t="str">
        <f>IF(F1808&lt;&gt;"",MATCH(R1808,'Maximum minutes'!B:B,0),"")</f>
        <v/>
      </c>
      <c r="U1808" s="36">
        <f ca="1">IF(F1808&lt;&gt;"",COUNTA(OFFSET('Maximum minutes'!$C$1,'Annexe A1 Cours'!T1808,0,1,50)),0)</f>
        <v>0</v>
      </c>
      <c r="V1808" s="37">
        <f ca="1">IFERROR(OFFSET('Maximum minutes'!$C$1,T1808+1,-1+MATCH(G1808,OFFSET('Maximum minutes'!$C$1,T1808-1,0,1,50),0)),0)</f>
        <v>0</v>
      </c>
      <c r="W1808" s="38">
        <f t="shared" ca="1" si="56"/>
        <v>0</v>
      </c>
    </row>
    <row r="1809" spans="1:23" s="36" customFormat="1" ht="18.75">
      <c r="A1809" s="34"/>
      <c r="B1809" s="39"/>
      <c r="C1809" s="39"/>
      <c r="D1809" s="35"/>
      <c r="E1809" s="40"/>
      <c r="F1809" s="39"/>
      <c r="G1809" s="39"/>
      <c r="H1809" s="39"/>
      <c r="I1809" s="34"/>
      <c r="J1809" s="34"/>
      <c r="K1809" s="34"/>
      <c r="L1809" s="34"/>
      <c r="M1809" s="43" t="str">
        <f ca="1">IFERROR(OFFSET('Maximum minutes'!$C$1,T1809,MATCH(IF(G1809&lt;&gt;"",G1809,F1809),OFFSET('Maximum minutes'!$C$1,T1809-1,0,1,U1809+1),0)-1)*IF(OR(ISNUMBER(J1809),J1809="sans examen"),1,0)*IF(W1809&lt;MinDate,1,0),"")</f>
        <v/>
      </c>
      <c r="N1809" s="36">
        <f t="shared" ca="1" si="57"/>
        <v>0</v>
      </c>
      <c r="O1809" s="36" t="e">
        <f ca="1">LEFT(OFFSET(Lists!$Q$2,MATCH(E1809,Lists!$R$3:$R$19,0),0),4)</f>
        <v>#N/A</v>
      </c>
      <c r="P1809" s="36" t="e">
        <f ca="1">MATCH(O1809,Lists!$S$2:$S$640,1)</f>
        <v>#N/A</v>
      </c>
      <c r="Q1809" s="36" t="e">
        <f ca="1">MATCH(LEFT(OFFSET(Lists!$Q$2,MATCH(E1809,Lists!$R$3:$R$19,0)+1,0),4),Lists!$S$3:$S$640,1)</f>
        <v>#N/A</v>
      </c>
      <c r="R1809" s="36" t="e">
        <f ca="1">LEFT(OFFSET(Lists!$S$2,P1809-1+MATCH(F1809,OFFSET(Lists!$T$3,P1809-1,0,Q1809-P1809+1),0),0),6)</f>
        <v>#N/A</v>
      </c>
      <c r="S1809" s="36" t="e">
        <f ca="1">VLOOKUP(R1809,Lists!B:D,3,FALSE)</f>
        <v>#N/A</v>
      </c>
      <c r="T1809" s="36" t="str">
        <f>IF(F1809&lt;&gt;"",MATCH(R1809,'Maximum minutes'!B:B,0),"")</f>
        <v/>
      </c>
      <c r="U1809" s="36">
        <f ca="1">IF(F1809&lt;&gt;"",COUNTA(OFFSET('Maximum minutes'!$C$1,'Annexe A1 Cours'!T1809,0,1,50)),0)</f>
        <v>0</v>
      </c>
      <c r="V1809" s="37">
        <f ca="1">IFERROR(OFFSET('Maximum minutes'!$C$1,T1809+1,-1+MATCH(G1809,OFFSET('Maximum minutes'!$C$1,T1809-1,0,1,50),0)),0)</f>
        <v>0</v>
      </c>
      <c r="W1809" s="38">
        <f t="shared" ca="1" si="56"/>
        <v>0</v>
      </c>
    </row>
    <row r="1810" spans="1:23" s="36" customFormat="1" ht="18.75">
      <c r="A1810" s="34"/>
      <c r="B1810" s="39"/>
      <c r="C1810" s="39"/>
      <c r="D1810" s="35"/>
      <c r="E1810" s="40"/>
      <c r="F1810" s="39"/>
      <c r="G1810" s="39"/>
      <c r="H1810" s="39"/>
      <c r="I1810" s="34"/>
      <c r="J1810" s="34"/>
      <c r="K1810" s="34"/>
      <c r="L1810" s="34"/>
      <c r="M1810" s="43" t="str">
        <f ca="1">IFERROR(OFFSET('Maximum minutes'!$C$1,T1810,MATCH(IF(G1810&lt;&gt;"",G1810,F1810),OFFSET('Maximum minutes'!$C$1,T1810-1,0,1,U1810+1),0)-1)*IF(OR(ISNUMBER(J1810),J1810="sans examen"),1,0)*IF(W1810&lt;MinDate,1,0),"")</f>
        <v/>
      </c>
      <c r="N1810" s="36">
        <f t="shared" ca="1" si="57"/>
        <v>0</v>
      </c>
      <c r="O1810" s="36" t="e">
        <f ca="1">LEFT(OFFSET(Lists!$Q$2,MATCH(E1810,Lists!$R$3:$R$19,0),0),4)</f>
        <v>#N/A</v>
      </c>
      <c r="P1810" s="36" t="e">
        <f ca="1">MATCH(O1810,Lists!$S$2:$S$640,1)</f>
        <v>#N/A</v>
      </c>
      <c r="Q1810" s="36" t="e">
        <f ca="1">MATCH(LEFT(OFFSET(Lists!$Q$2,MATCH(E1810,Lists!$R$3:$R$19,0)+1,0),4),Lists!$S$3:$S$640,1)</f>
        <v>#N/A</v>
      </c>
      <c r="R1810" s="36" t="e">
        <f ca="1">LEFT(OFFSET(Lists!$S$2,P1810-1+MATCH(F1810,OFFSET(Lists!$T$3,P1810-1,0,Q1810-P1810+1),0),0),6)</f>
        <v>#N/A</v>
      </c>
      <c r="S1810" s="36" t="e">
        <f ca="1">VLOOKUP(R1810,Lists!B:D,3,FALSE)</f>
        <v>#N/A</v>
      </c>
      <c r="T1810" s="36" t="str">
        <f>IF(F1810&lt;&gt;"",MATCH(R1810,'Maximum minutes'!B:B,0),"")</f>
        <v/>
      </c>
      <c r="U1810" s="36">
        <f ca="1">IF(F1810&lt;&gt;"",COUNTA(OFFSET('Maximum minutes'!$C$1,'Annexe A1 Cours'!T1810,0,1,50)),0)</f>
        <v>0</v>
      </c>
      <c r="V1810" s="37">
        <f ca="1">IFERROR(OFFSET('Maximum minutes'!$C$1,T1810+1,-1+MATCH(G1810,OFFSET('Maximum minutes'!$C$1,T1810-1,0,1,50),0)),0)</f>
        <v>0</v>
      </c>
      <c r="W1810" s="38">
        <f t="shared" ca="1" si="56"/>
        <v>0</v>
      </c>
    </row>
    <row r="1811" spans="1:23" s="36" customFormat="1" ht="18.75">
      <c r="A1811" s="34"/>
      <c r="B1811" s="39"/>
      <c r="C1811" s="39"/>
      <c r="D1811" s="35"/>
      <c r="E1811" s="40"/>
      <c r="F1811" s="39"/>
      <c r="G1811" s="39"/>
      <c r="H1811" s="39"/>
      <c r="I1811" s="34"/>
      <c r="J1811" s="34"/>
      <c r="K1811" s="34"/>
      <c r="L1811" s="34"/>
      <c r="M1811" s="43" t="str">
        <f ca="1">IFERROR(OFFSET('Maximum minutes'!$C$1,T1811,MATCH(IF(G1811&lt;&gt;"",G1811,F1811),OFFSET('Maximum minutes'!$C$1,T1811-1,0,1,U1811+1),0)-1)*IF(OR(ISNUMBER(J1811),J1811="sans examen"),1,0)*IF(W1811&lt;MinDate,1,0),"")</f>
        <v/>
      </c>
      <c r="N1811" s="36">
        <f t="shared" ca="1" si="57"/>
        <v>0</v>
      </c>
      <c r="O1811" s="36" t="e">
        <f ca="1">LEFT(OFFSET(Lists!$Q$2,MATCH(E1811,Lists!$R$3:$R$19,0),0),4)</f>
        <v>#N/A</v>
      </c>
      <c r="P1811" s="36" t="e">
        <f ca="1">MATCH(O1811,Lists!$S$2:$S$640,1)</f>
        <v>#N/A</v>
      </c>
      <c r="Q1811" s="36" t="e">
        <f ca="1">MATCH(LEFT(OFFSET(Lists!$Q$2,MATCH(E1811,Lists!$R$3:$R$19,0)+1,0),4),Lists!$S$3:$S$640,1)</f>
        <v>#N/A</v>
      </c>
      <c r="R1811" s="36" t="e">
        <f ca="1">LEFT(OFFSET(Lists!$S$2,P1811-1+MATCH(F1811,OFFSET(Lists!$T$3,P1811-1,0,Q1811-P1811+1),0),0),6)</f>
        <v>#N/A</v>
      </c>
      <c r="S1811" s="36" t="e">
        <f ca="1">VLOOKUP(R1811,Lists!B:D,3,FALSE)</f>
        <v>#N/A</v>
      </c>
      <c r="T1811" s="36" t="str">
        <f>IF(F1811&lt;&gt;"",MATCH(R1811,'Maximum minutes'!B:B,0),"")</f>
        <v/>
      </c>
      <c r="U1811" s="36">
        <f ca="1">IF(F1811&lt;&gt;"",COUNTA(OFFSET('Maximum minutes'!$C$1,'Annexe A1 Cours'!T1811,0,1,50)),0)</f>
        <v>0</v>
      </c>
      <c r="V1811" s="37">
        <f ca="1">IFERROR(OFFSET('Maximum minutes'!$C$1,T1811+1,-1+MATCH(G1811,OFFSET('Maximum minutes'!$C$1,T1811-1,0,1,50),0)),0)</f>
        <v>0</v>
      </c>
      <c r="W1811" s="38">
        <f t="shared" ca="1" si="56"/>
        <v>0</v>
      </c>
    </row>
    <row r="1812" spans="1:23" s="36" customFormat="1" ht="18.75">
      <c r="A1812" s="34"/>
      <c r="B1812" s="39"/>
      <c r="C1812" s="39"/>
      <c r="D1812" s="35"/>
      <c r="E1812" s="40"/>
      <c r="F1812" s="39"/>
      <c r="G1812" s="39"/>
      <c r="H1812" s="39"/>
      <c r="I1812" s="34"/>
      <c r="J1812" s="34"/>
      <c r="K1812" s="34"/>
      <c r="L1812" s="34"/>
      <c r="M1812" s="43" t="str">
        <f ca="1">IFERROR(OFFSET('Maximum minutes'!$C$1,T1812,MATCH(IF(G1812&lt;&gt;"",G1812,F1812),OFFSET('Maximum minutes'!$C$1,T1812-1,0,1,U1812+1),0)-1)*IF(OR(ISNUMBER(J1812),J1812="sans examen"),1,0)*IF(W1812&lt;MinDate,1,0),"")</f>
        <v/>
      </c>
      <c r="N1812" s="36">
        <f t="shared" ca="1" si="57"/>
        <v>0</v>
      </c>
      <c r="O1812" s="36" t="e">
        <f ca="1">LEFT(OFFSET(Lists!$Q$2,MATCH(E1812,Lists!$R$3:$R$19,0),0),4)</f>
        <v>#N/A</v>
      </c>
      <c r="P1812" s="36" t="e">
        <f ca="1">MATCH(O1812,Lists!$S$2:$S$640,1)</f>
        <v>#N/A</v>
      </c>
      <c r="Q1812" s="36" t="e">
        <f ca="1">MATCH(LEFT(OFFSET(Lists!$Q$2,MATCH(E1812,Lists!$R$3:$R$19,0)+1,0),4),Lists!$S$3:$S$640,1)</f>
        <v>#N/A</v>
      </c>
      <c r="R1812" s="36" t="e">
        <f ca="1">LEFT(OFFSET(Lists!$S$2,P1812-1+MATCH(F1812,OFFSET(Lists!$T$3,P1812-1,0,Q1812-P1812+1),0),0),6)</f>
        <v>#N/A</v>
      </c>
      <c r="S1812" s="36" t="e">
        <f ca="1">VLOOKUP(R1812,Lists!B:D,3,FALSE)</f>
        <v>#N/A</v>
      </c>
      <c r="T1812" s="36" t="str">
        <f>IF(F1812&lt;&gt;"",MATCH(R1812,'Maximum minutes'!B:B,0),"")</f>
        <v/>
      </c>
      <c r="U1812" s="36">
        <f ca="1">IF(F1812&lt;&gt;"",COUNTA(OFFSET('Maximum minutes'!$C$1,'Annexe A1 Cours'!T1812,0,1,50)),0)</f>
        <v>0</v>
      </c>
      <c r="V1812" s="37">
        <f ca="1">IFERROR(OFFSET('Maximum minutes'!$C$1,T1812+1,-1+MATCH(G1812,OFFSET('Maximum minutes'!$C$1,T1812-1,0,1,50),0)),0)</f>
        <v>0</v>
      </c>
      <c r="W1812" s="38">
        <f t="shared" ca="1" si="56"/>
        <v>0</v>
      </c>
    </row>
    <row r="1813" spans="1:23" s="36" customFormat="1" ht="18.75">
      <c r="A1813" s="34"/>
      <c r="B1813" s="39"/>
      <c r="C1813" s="39"/>
      <c r="D1813" s="35"/>
      <c r="E1813" s="40"/>
      <c r="F1813" s="39"/>
      <c r="G1813" s="39"/>
      <c r="H1813" s="39"/>
      <c r="I1813" s="34"/>
      <c r="J1813" s="34"/>
      <c r="K1813" s="34"/>
      <c r="L1813" s="34"/>
      <c r="M1813" s="43" t="str">
        <f ca="1">IFERROR(OFFSET('Maximum minutes'!$C$1,T1813,MATCH(IF(G1813&lt;&gt;"",G1813,F1813),OFFSET('Maximum minutes'!$C$1,T1813-1,0,1,U1813+1),0)-1)*IF(OR(ISNUMBER(J1813),J1813="sans examen"),1,0)*IF(W1813&lt;MinDate,1,0),"")</f>
        <v/>
      </c>
      <c r="N1813" s="36">
        <f t="shared" ca="1" si="57"/>
        <v>0</v>
      </c>
      <c r="O1813" s="36" t="e">
        <f ca="1">LEFT(OFFSET(Lists!$Q$2,MATCH(E1813,Lists!$R$3:$R$19,0),0),4)</f>
        <v>#N/A</v>
      </c>
      <c r="P1813" s="36" t="e">
        <f ca="1">MATCH(O1813,Lists!$S$2:$S$640,1)</f>
        <v>#N/A</v>
      </c>
      <c r="Q1813" s="36" t="e">
        <f ca="1">MATCH(LEFT(OFFSET(Lists!$Q$2,MATCH(E1813,Lists!$R$3:$R$19,0)+1,0),4),Lists!$S$3:$S$640,1)</f>
        <v>#N/A</v>
      </c>
      <c r="R1813" s="36" t="e">
        <f ca="1">LEFT(OFFSET(Lists!$S$2,P1813-1+MATCH(F1813,OFFSET(Lists!$T$3,P1813-1,0,Q1813-P1813+1),0),0),6)</f>
        <v>#N/A</v>
      </c>
      <c r="S1813" s="36" t="e">
        <f ca="1">VLOOKUP(R1813,Lists!B:D,3,FALSE)</f>
        <v>#N/A</v>
      </c>
      <c r="T1813" s="36" t="str">
        <f>IF(F1813&lt;&gt;"",MATCH(R1813,'Maximum minutes'!B:B,0),"")</f>
        <v/>
      </c>
      <c r="U1813" s="36">
        <f ca="1">IF(F1813&lt;&gt;"",COUNTA(OFFSET('Maximum minutes'!$C$1,'Annexe A1 Cours'!T1813,0,1,50)),0)</f>
        <v>0</v>
      </c>
      <c r="V1813" s="37">
        <f ca="1">IFERROR(OFFSET('Maximum minutes'!$C$1,T1813+1,-1+MATCH(G1813,OFFSET('Maximum minutes'!$C$1,T1813-1,0,1,50),0)),0)</f>
        <v>0</v>
      </c>
      <c r="W1813" s="38">
        <f t="shared" ca="1" si="56"/>
        <v>0</v>
      </c>
    </row>
    <row r="1814" spans="1:23" s="36" customFormat="1" ht="18.75">
      <c r="A1814" s="34"/>
      <c r="B1814" s="39"/>
      <c r="C1814" s="39"/>
      <c r="D1814" s="35"/>
      <c r="E1814" s="40"/>
      <c r="F1814" s="39"/>
      <c r="G1814" s="39"/>
      <c r="H1814" s="39"/>
      <c r="I1814" s="34"/>
      <c r="J1814" s="34"/>
      <c r="K1814" s="34"/>
      <c r="L1814" s="34"/>
      <c r="M1814" s="43" t="str">
        <f ca="1">IFERROR(OFFSET('Maximum minutes'!$C$1,T1814,MATCH(IF(G1814&lt;&gt;"",G1814,F1814),OFFSET('Maximum minutes'!$C$1,T1814-1,0,1,U1814+1),0)-1)*IF(OR(ISNUMBER(J1814),J1814="sans examen"),1,0)*IF(W1814&lt;MinDate,1,0),"")</f>
        <v/>
      </c>
      <c r="N1814" s="36">
        <f t="shared" ca="1" si="57"/>
        <v>0</v>
      </c>
      <c r="O1814" s="36" t="e">
        <f ca="1">LEFT(OFFSET(Lists!$Q$2,MATCH(E1814,Lists!$R$3:$R$19,0),0),4)</f>
        <v>#N/A</v>
      </c>
      <c r="P1814" s="36" t="e">
        <f ca="1">MATCH(O1814,Lists!$S$2:$S$640,1)</f>
        <v>#N/A</v>
      </c>
      <c r="Q1814" s="36" t="e">
        <f ca="1">MATCH(LEFT(OFFSET(Lists!$Q$2,MATCH(E1814,Lists!$R$3:$R$19,0)+1,0),4),Lists!$S$3:$S$640,1)</f>
        <v>#N/A</v>
      </c>
      <c r="R1814" s="36" t="e">
        <f ca="1">LEFT(OFFSET(Lists!$S$2,P1814-1+MATCH(F1814,OFFSET(Lists!$T$3,P1814-1,0,Q1814-P1814+1),0),0),6)</f>
        <v>#N/A</v>
      </c>
      <c r="S1814" s="36" t="e">
        <f ca="1">VLOOKUP(R1814,Lists!B:D,3,FALSE)</f>
        <v>#N/A</v>
      </c>
      <c r="T1814" s="36" t="str">
        <f>IF(F1814&lt;&gt;"",MATCH(R1814,'Maximum minutes'!B:B,0),"")</f>
        <v/>
      </c>
      <c r="U1814" s="36">
        <f ca="1">IF(F1814&lt;&gt;"",COUNTA(OFFSET('Maximum minutes'!$C$1,'Annexe A1 Cours'!T1814,0,1,50)),0)</f>
        <v>0</v>
      </c>
      <c r="V1814" s="37">
        <f ca="1">IFERROR(OFFSET('Maximum minutes'!$C$1,T1814+1,-1+MATCH(G1814,OFFSET('Maximum minutes'!$C$1,T1814-1,0,1,50),0)),0)</f>
        <v>0</v>
      </c>
      <c r="W1814" s="38">
        <f t="shared" ca="1" si="56"/>
        <v>0</v>
      </c>
    </row>
    <row r="1815" spans="1:23" s="36" customFormat="1" ht="18.75">
      <c r="A1815" s="34"/>
      <c r="B1815" s="39"/>
      <c r="C1815" s="39"/>
      <c r="D1815" s="35"/>
      <c r="E1815" s="40"/>
      <c r="F1815" s="39"/>
      <c r="G1815" s="39"/>
      <c r="H1815" s="39"/>
      <c r="I1815" s="34"/>
      <c r="J1815" s="34"/>
      <c r="K1815" s="34"/>
      <c r="L1815" s="34"/>
      <c r="M1815" s="43" t="str">
        <f ca="1">IFERROR(OFFSET('Maximum minutes'!$C$1,T1815,MATCH(IF(G1815&lt;&gt;"",G1815,F1815),OFFSET('Maximum minutes'!$C$1,T1815-1,0,1,U1815+1),0)-1)*IF(OR(ISNUMBER(J1815),J1815="sans examen"),1,0)*IF(W1815&lt;MinDate,1,0),"")</f>
        <v/>
      </c>
      <c r="N1815" s="36">
        <f t="shared" ca="1" si="57"/>
        <v>0</v>
      </c>
      <c r="O1815" s="36" t="e">
        <f ca="1">LEFT(OFFSET(Lists!$Q$2,MATCH(E1815,Lists!$R$3:$R$19,0),0),4)</f>
        <v>#N/A</v>
      </c>
      <c r="P1815" s="36" t="e">
        <f ca="1">MATCH(O1815,Lists!$S$2:$S$640,1)</f>
        <v>#N/A</v>
      </c>
      <c r="Q1815" s="36" t="e">
        <f ca="1">MATCH(LEFT(OFFSET(Lists!$Q$2,MATCH(E1815,Lists!$R$3:$R$19,0)+1,0),4),Lists!$S$3:$S$640,1)</f>
        <v>#N/A</v>
      </c>
      <c r="R1815" s="36" t="e">
        <f ca="1">LEFT(OFFSET(Lists!$S$2,P1815-1+MATCH(F1815,OFFSET(Lists!$T$3,P1815-1,0,Q1815-P1815+1),0),0),6)</f>
        <v>#N/A</v>
      </c>
      <c r="S1815" s="36" t="e">
        <f ca="1">VLOOKUP(R1815,Lists!B:D,3,FALSE)</f>
        <v>#N/A</v>
      </c>
      <c r="T1815" s="36" t="str">
        <f>IF(F1815&lt;&gt;"",MATCH(R1815,'Maximum minutes'!B:B,0),"")</f>
        <v/>
      </c>
      <c r="U1815" s="36">
        <f ca="1">IF(F1815&lt;&gt;"",COUNTA(OFFSET('Maximum minutes'!$C$1,'Annexe A1 Cours'!T1815,0,1,50)),0)</f>
        <v>0</v>
      </c>
      <c r="V1815" s="37">
        <f ca="1">IFERROR(OFFSET('Maximum minutes'!$C$1,T1815+1,-1+MATCH(G1815,OFFSET('Maximum minutes'!$C$1,T1815-1,0,1,50),0)),0)</f>
        <v>0</v>
      </c>
      <c r="W1815" s="38">
        <f t="shared" ca="1" si="56"/>
        <v>0</v>
      </c>
    </row>
    <row r="1816" spans="1:23" s="36" customFormat="1" ht="18.75">
      <c r="A1816" s="34"/>
      <c r="B1816" s="39"/>
      <c r="C1816" s="39"/>
      <c r="D1816" s="35"/>
      <c r="E1816" s="40"/>
      <c r="F1816" s="39"/>
      <c r="G1816" s="39"/>
      <c r="H1816" s="39"/>
      <c r="I1816" s="34"/>
      <c r="J1816" s="34"/>
      <c r="K1816" s="34"/>
      <c r="L1816" s="34"/>
      <c r="M1816" s="43" t="str">
        <f ca="1">IFERROR(OFFSET('Maximum minutes'!$C$1,T1816,MATCH(IF(G1816&lt;&gt;"",G1816,F1816),OFFSET('Maximum minutes'!$C$1,T1816-1,0,1,U1816+1),0)-1)*IF(OR(ISNUMBER(J1816),J1816="sans examen"),1,0)*IF(W1816&lt;MinDate,1,0),"")</f>
        <v/>
      </c>
      <c r="N1816" s="36">
        <f t="shared" ca="1" si="57"/>
        <v>0</v>
      </c>
      <c r="O1816" s="36" t="e">
        <f ca="1">LEFT(OFFSET(Lists!$Q$2,MATCH(E1816,Lists!$R$3:$R$19,0),0),4)</f>
        <v>#N/A</v>
      </c>
      <c r="P1816" s="36" t="e">
        <f ca="1">MATCH(O1816,Lists!$S$2:$S$640,1)</f>
        <v>#N/A</v>
      </c>
      <c r="Q1816" s="36" t="e">
        <f ca="1">MATCH(LEFT(OFFSET(Lists!$Q$2,MATCH(E1816,Lists!$R$3:$R$19,0)+1,0),4),Lists!$S$3:$S$640,1)</f>
        <v>#N/A</v>
      </c>
      <c r="R1816" s="36" t="e">
        <f ca="1">LEFT(OFFSET(Lists!$S$2,P1816-1+MATCH(F1816,OFFSET(Lists!$T$3,P1816-1,0,Q1816-P1816+1),0),0),6)</f>
        <v>#N/A</v>
      </c>
      <c r="S1816" s="36" t="e">
        <f ca="1">VLOOKUP(R1816,Lists!B:D,3,FALSE)</f>
        <v>#N/A</v>
      </c>
      <c r="T1816" s="36" t="str">
        <f>IF(F1816&lt;&gt;"",MATCH(R1816,'Maximum minutes'!B:B,0),"")</f>
        <v/>
      </c>
      <c r="U1816" s="36">
        <f ca="1">IF(F1816&lt;&gt;"",COUNTA(OFFSET('Maximum minutes'!$C$1,'Annexe A1 Cours'!T1816,0,1,50)),0)</f>
        <v>0</v>
      </c>
      <c r="V1816" s="37">
        <f ca="1">IFERROR(OFFSET('Maximum minutes'!$C$1,T1816+1,-1+MATCH(G1816,OFFSET('Maximum minutes'!$C$1,T1816-1,0,1,50),0)),0)</f>
        <v>0</v>
      </c>
      <c r="W1816" s="38">
        <f t="shared" ca="1" si="56"/>
        <v>0</v>
      </c>
    </row>
    <row r="1817" spans="1:23" s="36" customFormat="1" ht="18.75">
      <c r="A1817" s="34"/>
      <c r="B1817" s="39"/>
      <c r="C1817" s="39"/>
      <c r="D1817" s="35"/>
      <c r="E1817" s="40"/>
      <c r="F1817" s="39"/>
      <c r="G1817" s="39"/>
      <c r="H1817" s="39"/>
      <c r="I1817" s="34"/>
      <c r="J1817" s="34"/>
      <c r="K1817" s="34"/>
      <c r="L1817" s="34"/>
      <c r="M1817" s="43" t="str">
        <f ca="1">IFERROR(OFFSET('Maximum minutes'!$C$1,T1817,MATCH(IF(G1817&lt;&gt;"",G1817,F1817),OFFSET('Maximum minutes'!$C$1,T1817-1,0,1,U1817+1),0)-1)*IF(OR(ISNUMBER(J1817),J1817="sans examen"),1,0)*IF(W1817&lt;MinDate,1,0),"")</f>
        <v/>
      </c>
      <c r="N1817" s="36">
        <f t="shared" ca="1" si="57"/>
        <v>0</v>
      </c>
      <c r="O1817" s="36" t="e">
        <f ca="1">LEFT(OFFSET(Lists!$Q$2,MATCH(E1817,Lists!$R$3:$R$19,0),0),4)</f>
        <v>#N/A</v>
      </c>
      <c r="P1817" s="36" t="e">
        <f ca="1">MATCH(O1817,Lists!$S$2:$S$640,1)</f>
        <v>#N/A</v>
      </c>
      <c r="Q1817" s="36" t="e">
        <f ca="1">MATCH(LEFT(OFFSET(Lists!$Q$2,MATCH(E1817,Lists!$R$3:$R$19,0)+1,0),4),Lists!$S$3:$S$640,1)</f>
        <v>#N/A</v>
      </c>
      <c r="R1817" s="36" t="e">
        <f ca="1">LEFT(OFFSET(Lists!$S$2,P1817-1+MATCH(F1817,OFFSET(Lists!$T$3,P1817-1,0,Q1817-P1817+1),0),0),6)</f>
        <v>#N/A</v>
      </c>
      <c r="S1817" s="36" t="e">
        <f ca="1">VLOOKUP(R1817,Lists!B:D,3,FALSE)</f>
        <v>#N/A</v>
      </c>
      <c r="T1817" s="36" t="str">
        <f>IF(F1817&lt;&gt;"",MATCH(R1817,'Maximum minutes'!B:B,0),"")</f>
        <v/>
      </c>
      <c r="U1817" s="36">
        <f ca="1">IF(F1817&lt;&gt;"",COUNTA(OFFSET('Maximum minutes'!$C$1,'Annexe A1 Cours'!T1817,0,1,50)),0)</f>
        <v>0</v>
      </c>
      <c r="V1817" s="37">
        <f ca="1">IFERROR(OFFSET('Maximum minutes'!$C$1,T1817+1,-1+MATCH(G1817,OFFSET('Maximum minutes'!$C$1,T1817-1,0,1,50),0)),0)</f>
        <v>0</v>
      </c>
      <c r="W1817" s="38">
        <f t="shared" ca="1" si="56"/>
        <v>0</v>
      </c>
    </row>
    <row r="1818" spans="1:23" s="36" customFormat="1" ht="18.75">
      <c r="A1818" s="34"/>
      <c r="B1818" s="39"/>
      <c r="C1818" s="39"/>
      <c r="D1818" s="35"/>
      <c r="E1818" s="40"/>
      <c r="F1818" s="39"/>
      <c r="G1818" s="39"/>
      <c r="H1818" s="39"/>
      <c r="I1818" s="34"/>
      <c r="J1818" s="34"/>
      <c r="K1818" s="34"/>
      <c r="L1818" s="34"/>
      <c r="M1818" s="43" t="str">
        <f ca="1">IFERROR(OFFSET('Maximum minutes'!$C$1,T1818,MATCH(IF(G1818&lt;&gt;"",G1818,F1818),OFFSET('Maximum minutes'!$C$1,T1818-1,0,1,U1818+1),0)-1)*IF(OR(ISNUMBER(J1818),J1818="sans examen"),1,0)*IF(W1818&lt;MinDate,1,0),"")</f>
        <v/>
      </c>
      <c r="N1818" s="36">
        <f t="shared" ca="1" si="57"/>
        <v>0</v>
      </c>
      <c r="O1818" s="36" t="e">
        <f ca="1">LEFT(OFFSET(Lists!$Q$2,MATCH(E1818,Lists!$R$3:$R$19,0),0),4)</f>
        <v>#N/A</v>
      </c>
      <c r="P1818" s="36" t="e">
        <f ca="1">MATCH(O1818,Lists!$S$2:$S$640,1)</f>
        <v>#N/A</v>
      </c>
      <c r="Q1818" s="36" t="e">
        <f ca="1">MATCH(LEFT(OFFSET(Lists!$Q$2,MATCH(E1818,Lists!$R$3:$R$19,0)+1,0),4),Lists!$S$3:$S$640,1)</f>
        <v>#N/A</v>
      </c>
      <c r="R1818" s="36" t="e">
        <f ca="1">LEFT(OFFSET(Lists!$S$2,P1818-1+MATCH(F1818,OFFSET(Lists!$T$3,P1818-1,0,Q1818-P1818+1),0),0),6)</f>
        <v>#N/A</v>
      </c>
      <c r="S1818" s="36" t="e">
        <f ca="1">VLOOKUP(R1818,Lists!B:D,3,FALSE)</f>
        <v>#N/A</v>
      </c>
      <c r="T1818" s="36" t="str">
        <f>IF(F1818&lt;&gt;"",MATCH(R1818,'Maximum minutes'!B:B,0),"")</f>
        <v/>
      </c>
      <c r="U1818" s="36">
        <f ca="1">IF(F1818&lt;&gt;"",COUNTA(OFFSET('Maximum minutes'!$C$1,'Annexe A1 Cours'!T1818,0,1,50)),0)</f>
        <v>0</v>
      </c>
      <c r="V1818" s="37">
        <f ca="1">IFERROR(OFFSET('Maximum minutes'!$C$1,T1818+1,-1+MATCH(G1818,OFFSET('Maximum minutes'!$C$1,T1818-1,0,1,50),0)),0)</f>
        <v>0</v>
      </c>
      <c r="W1818" s="38">
        <f t="shared" ca="1" si="56"/>
        <v>0</v>
      </c>
    </row>
    <row r="1819" spans="1:23" s="36" customFormat="1" ht="18.75">
      <c r="A1819" s="34"/>
      <c r="B1819" s="39"/>
      <c r="C1819" s="39"/>
      <c r="D1819" s="35"/>
      <c r="E1819" s="40"/>
      <c r="F1819" s="39"/>
      <c r="G1819" s="39"/>
      <c r="H1819" s="39"/>
      <c r="I1819" s="34"/>
      <c r="J1819" s="34"/>
      <c r="K1819" s="34"/>
      <c r="L1819" s="34"/>
      <c r="M1819" s="43" t="str">
        <f ca="1">IFERROR(OFFSET('Maximum minutes'!$C$1,T1819,MATCH(IF(G1819&lt;&gt;"",G1819,F1819),OFFSET('Maximum minutes'!$C$1,T1819-1,0,1,U1819+1),0)-1)*IF(OR(ISNUMBER(J1819),J1819="sans examen"),1,0)*IF(W1819&lt;MinDate,1,0),"")</f>
        <v/>
      </c>
      <c r="N1819" s="36">
        <f t="shared" ca="1" si="57"/>
        <v>0</v>
      </c>
      <c r="O1819" s="36" t="e">
        <f ca="1">LEFT(OFFSET(Lists!$Q$2,MATCH(E1819,Lists!$R$3:$R$19,0),0),4)</f>
        <v>#N/A</v>
      </c>
      <c r="P1819" s="36" t="e">
        <f ca="1">MATCH(O1819,Lists!$S$2:$S$640,1)</f>
        <v>#N/A</v>
      </c>
      <c r="Q1819" s="36" t="e">
        <f ca="1">MATCH(LEFT(OFFSET(Lists!$Q$2,MATCH(E1819,Lists!$R$3:$R$19,0)+1,0),4),Lists!$S$3:$S$640,1)</f>
        <v>#N/A</v>
      </c>
      <c r="R1819" s="36" t="e">
        <f ca="1">LEFT(OFFSET(Lists!$S$2,P1819-1+MATCH(F1819,OFFSET(Lists!$T$3,P1819-1,0,Q1819-P1819+1),0),0),6)</f>
        <v>#N/A</v>
      </c>
      <c r="S1819" s="36" t="e">
        <f ca="1">VLOOKUP(R1819,Lists!B:D,3,FALSE)</f>
        <v>#N/A</v>
      </c>
      <c r="T1819" s="36" t="str">
        <f>IF(F1819&lt;&gt;"",MATCH(R1819,'Maximum minutes'!B:B,0),"")</f>
        <v/>
      </c>
      <c r="U1819" s="36">
        <f ca="1">IF(F1819&lt;&gt;"",COUNTA(OFFSET('Maximum minutes'!$C$1,'Annexe A1 Cours'!T1819,0,1,50)),0)</f>
        <v>0</v>
      </c>
      <c r="V1819" s="37">
        <f ca="1">IFERROR(OFFSET('Maximum minutes'!$C$1,T1819+1,-1+MATCH(G1819,OFFSET('Maximum minutes'!$C$1,T1819-1,0,1,50),0)),0)</f>
        <v>0</v>
      </c>
      <c r="W1819" s="38">
        <f t="shared" ca="1" si="56"/>
        <v>0</v>
      </c>
    </row>
    <row r="1820" spans="1:23" s="36" customFormat="1" ht="18.75">
      <c r="A1820" s="34"/>
      <c r="B1820" s="39"/>
      <c r="C1820" s="39"/>
      <c r="D1820" s="35"/>
      <c r="E1820" s="40"/>
      <c r="F1820" s="39"/>
      <c r="G1820" s="39"/>
      <c r="H1820" s="39"/>
      <c r="I1820" s="34"/>
      <c r="J1820" s="34"/>
      <c r="K1820" s="34"/>
      <c r="L1820" s="34"/>
      <c r="M1820" s="43" t="str">
        <f ca="1">IFERROR(OFFSET('Maximum minutes'!$C$1,T1820,MATCH(IF(G1820&lt;&gt;"",G1820,F1820),OFFSET('Maximum minutes'!$C$1,T1820-1,0,1,U1820+1),0)-1)*IF(OR(ISNUMBER(J1820),J1820="sans examen"),1,0)*IF(W1820&lt;MinDate,1,0),"")</f>
        <v/>
      </c>
      <c r="N1820" s="36">
        <f t="shared" ca="1" si="57"/>
        <v>0</v>
      </c>
      <c r="O1820" s="36" t="e">
        <f ca="1">LEFT(OFFSET(Lists!$Q$2,MATCH(E1820,Lists!$R$3:$R$19,0),0),4)</f>
        <v>#N/A</v>
      </c>
      <c r="P1820" s="36" t="e">
        <f ca="1">MATCH(O1820,Lists!$S$2:$S$640,1)</f>
        <v>#N/A</v>
      </c>
      <c r="Q1820" s="36" t="e">
        <f ca="1">MATCH(LEFT(OFFSET(Lists!$Q$2,MATCH(E1820,Lists!$R$3:$R$19,0)+1,0),4),Lists!$S$3:$S$640,1)</f>
        <v>#N/A</v>
      </c>
      <c r="R1820" s="36" t="e">
        <f ca="1">LEFT(OFFSET(Lists!$S$2,P1820-1+MATCH(F1820,OFFSET(Lists!$T$3,P1820-1,0,Q1820-P1820+1),0),0),6)</f>
        <v>#N/A</v>
      </c>
      <c r="S1820" s="36" t="e">
        <f ca="1">VLOOKUP(R1820,Lists!B:D,3,FALSE)</f>
        <v>#N/A</v>
      </c>
      <c r="T1820" s="36" t="str">
        <f>IF(F1820&lt;&gt;"",MATCH(R1820,'Maximum minutes'!B:B,0),"")</f>
        <v/>
      </c>
      <c r="U1820" s="36">
        <f ca="1">IF(F1820&lt;&gt;"",COUNTA(OFFSET('Maximum minutes'!$C$1,'Annexe A1 Cours'!T1820,0,1,50)),0)</f>
        <v>0</v>
      </c>
      <c r="V1820" s="37">
        <f ca="1">IFERROR(OFFSET('Maximum minutes'!$C$1,T1820+1,-1+MATCH(G1820,OFFSET('Maximum minutes'!$C$1,T1820-1,0,1,50),0)),0)</f>
        <v>0</v>
      </c>
      <c r="W1820" s="38">
        <f t="shared" ca="1" si="56"/>
        <v>0</v>
      </c>
    </row>
    <row r="1821" spans="1:23" s="36" customFormat="1" ht="18.75">
      <c r="A1821" s="34"/>
      <c r="B1821" s="39"/>
      <c r="C1821" s="39"/>
      <c r="D1821" s="35"/>
      <c r="E1821" s="40"/>
      <c r="F1821" s="39"/>
      <c r="G1821" s="39"/>
      <c r="H1821" s="39"/>
      <c r="I1821" s="34"/>
      <c r="J1821" s="34"/>
      <c r="K1821" s="34"/>
      <c r="L1821" s="34"/>
      <c r="M1821" s="43" t="str">
        <f ca="1">IFERROR(OFFSET('Maximum minutes'!$C$1,T1821,MATCH(IF(G1821&lt;&gt;"",G1821,F1821),OFFSET('Maximum minutes'!$C$1,T1821-1,0,1,U1821+1),0)-1)*IF(OR(ISNUMBER(J1821),J1821="sans examen"),1,0)*IF(W1821&lt;MinDate,1,0),"")</f>
        <v/>
      </c>
      <c r="N1821" s="36">
        <f t="shared" ca="1" si="57"/>
        <v>0</v>
      </c>
      <c r="O1821" s="36" t="e">
        <f ca="1">LEFT(OFFSET(Lists!$Q$2,MATCH(E1821,Lists!$R$3:$R$19,0),0),4)</f>
        <v>#N/A</v>
      </c>
      <c r="P1821" s="36" t="e">
        <f ca="1">MATCH(O1821,Lists!$S$2:$S$640,1)</f>
        <v>#N/A</v>
      </c>
      <c r="Q1821" s="36" t="e">
        <f ca="1">MATCH(LEFT(OFFSET(Lists!$Q$2,MATCH(E1821,Lists!$R$3:$R$19,0)+1,0),4),Lists!$S$3:$S$640,1)</f>
        <v>#N/A</v>
      </c>
      <c r="R1821" s="36" t="e">
        <f ca="1">LEFT(OFFSET(Lists!$S$2,P1821-1+MATCH(F1821,OFFSET(Lists!$T$3,P1821-1,0,Q1821-P1821+1),0),0),6)</f>
        <v>#N/A</v>
      </c>
      <c r="S1821" s="36" t="e">
        <f ca="1">VLOOKUP(R1821,Lists!B:D,3,FALSE)</f>
        <v>#N/A</v>
      </c>
      <c r="T1821" s="36" t="str">
        <f>IF(F1821&lt;&gt;"",MATCH(R1821,'Maximum minutes'!B:B,0),"")</f>
        <v/>
      </c>
      <c r="U1821" s="36">
        <f ca="1">IF(F1821&lt;&gt;"",COUNTA(OFFSET('Maximum minutes'!$C$1,'Annexe A1 Cours'!T1821,0,1,50)),0)</f>
        <v>0</v>
      </c>
      <c r="V1821" s="37">
        <f ca="1">IFERROR(OFFSET('Maximum minutes'!$C$1,T1821+1,-1+MATCH(G1821,OFFSET('Maximum minutes'!$C$1,T1821-1,0,1,50),0)),0)</f>
        <v>0</v>
      </c>
      <c r="W1821" s="38">
        <f t="shared" ca="1" si="56"/>
        <v>0</v>
      </c>
    </row>
    <row r="1822" spans="1:23" s="36" customFormat="1" ht="18.75">
      <c r="A1822" s="34"/>
      <c r="B1822" s="39"/>
      <c r="C1822" s="39"/>
      <c r="D1822" s="35"/>
      <c r="E1822" s="40"/>
      <c r="F1822" s="39"/>
      <c r="G1822" s="39"/>
      <c r="H1822" s="39"/>
      <c r="I1822" s="34"/>
      <c r="J1822" s="34"/>
      <c r="K1822" s="34"/>
      <c r="L1822" s="34"/>
      <c r="M1822" s="43" t="str">
        <f ca="1">IFERROR(OFFSET('Maximum minutes'!$C$1,T1822,MATCH(IF(G1822&lt;&gt;"",G1822,F1822),OFFSET('Maximum minutes'!$C$1,T1822-1,0,1,U1822+1),0)-1)*IF(OR(ISNUMBER(J1822),J1822="sans examen"),1,0)*IF(W1822&lt;MinDate,1,0),"")</f>
        <v/>
      </c>
      <c r="N1822" s="36">
        <f t="shared" ca="1" si="57"/>
        <v>0</v>
      </c>
      <c r="O1822" s="36" t="e">
        <f ca="1">LEFT(OFFSET(Lists!$Q$2,MATCH(E1822,Lists!$R$3:$R$19,0),0),4)</f>
        <v>#N/A</v>
      </c>
      <c r="P1822" s="36" t="e">
        <f ca="1">MATCH(O1822,Lists!$S$2:$S$640,1)</f>
        <v>#N/A</v>
      </c>
      <c r="Q1822" s="36" t="e">
        <f ca="1">MATCH(LEFT(OFFSET(Lists!$Q$2,MATCH(E1822,Lists!$R$3:$R$19,0)+1,0),4),Lists!$S$3:$S$640,1)</f>
        <v>#N/A</v>
      </c>
      <c r="R1822" s="36" t="e">
        <f ca="1">LEFT(OFFSET(Lists!$S$2,P1822-1+MATCH(F1822,OFFSET(Lists!$T$3,P1822-1,0,Q1822-P1822+1),0),0),6)</f>
        <v>#N/A</v>
      </c>
      <c r="S1822" s="36" t="e">
        <f ca="1">VLOOKUP(R1822,Lists!B:D,3,FALSE)</f>
        <v>#N/A</v>
      </c>
      <c r="T1822" s="36" t="str">
        <f>IF(F1822&lt;&gt;"",MATCH(R1822,'Maximum minutes'!B:B,0),"")</f>
        <v/>
      </c>
      <c r="U1822" s="36">
        <f ca="1">IF(F1822&lt;&gt;"",COUNTA(OFFSET('Maximum minutes'!$C$1,'Annexe A1 Cours'!T1822,0,1,50)),0)</f>
        <v>0</v>
      </c>
      <c r="V1822" s="37">
        <f ca="1">IFERROR(OFFSET('Maximum minutes'!$C$1,T1822+1,-1+MATCH(G1822,OFFSET('Maximum minutes'!$C$1,T1822-1,0,1,50),0)),0)</f>
        <v>0</v>
      </c>
      <c r="W1822" s="38">
        <f t="shared" ca="1" si="56"/>
        <v>0</v>
      </c>
    </row>
    <row r="1823" spans="1:23" s="36" customFormat="1" ht="18.75">
      <c r="A1823" s="34"/>
      <c r="B1823" s="39"/>
      <c r="C1823" s="39"/>
      <c r="D1823" s="35"/>
      <c r="E1823" s="40"/>
      <c r="F1823" s="39"/>
      <c r="G1823" s="39"/>
      <c r="H1823" s="39"/>
      <c r="I1823" s="34"/>
      <c r="J1823" s="34"/>
      <c r="K1823" s="34"/>
      <c r="L1823" s="34"/>
      <c r="M1823" s="43" t="str">
        <f ca="1">IFERROR(OFFSET('Maximum minutes'!$C$1,T1823,MATCH(IF(G1823&lt;&gt;"",G1823,F1823),OFFSET('Maximum minutes'!$C$1,T1823-1,0,1,U1823+1),0)-1)*IF(OR(ISNUMBER(J1823),J1823="sans examen"),1,0)*IF(W1823&lt;MinDate,1,0),"")</f>
        <v/>
      </c>
      <c r="N1823" s="36">
        <f t="shared" ca="1" si="57"/>
        <v>0</v>
      </c>
      <c r="O1823" s="36" t="e">
        <f ca="1">LEFT(OFFSET(Lists!$Q$2,MATCH(E1823,Lists!$R$3:$R$19,0),0),4)</f>
        <v>#N/A</v>
      </c>
      <c r="P1823" s="36" t="e">
        <f ca="1">MATCH(O1823,Lists!$S$2:$S$640,1)</f>
        <v>#N/A</v>
      </c>
      <c r="Q1823" s="36" t="e">
        <f ca="1">MATCH(LEFT(OFFSET(Lists!$Q$2,MATCH(E1823,Lists!$R$3:$R$19,0)+1,0),4),Lists!$S$3:$S$640,1)</f>
        <v>#N/A</v>
      </c>
      <c r="R1823" s="36" t="e">
        <f ca="1">LEFT(OFFSET(Lists!$S$2,P1823-1+MATCH(F1823,OFFSET(Lists!$T$3,P1823-1,0,Q1823-P1823+1),0),0),6)</f>
        <v>#N/A</v>
      </c>
      <c r="S1823" s="36" t="e">
        <f ca="1">VLOOKUP(R1823,Lists!B:D,3,FALSE)</f>
        <v>#N/A</v>
      </c>
      <c r="T1823" s="36" t="str">
        <f>IF(F1823&lt;&gt;"",MATCH(R1823,'Maximum minutes'!B:B,0),"")</f>
        <v/>
      </c>
      <c r="U1823" s="36">
        <f ca="1">IF(F1823&lt;&gt;"",COUNTA(OFFSET('Maximum minutes'!$C$1,'Annexe A1 Cours'!T1823,0,1,50)),0)</f>
        <v>0</v>
      </c>
      <c r="V1823" s="37">
        <f ca="1">IFERROR(OFFSET('Maximum minutes'!$C$1,T1823+1,-1+MATCH(G1823,OFFSET('Maximum minutes'!$C$1,T1823-1,0,1,50),0)),0)</f>
        <v>0</v>
      </c>
      <c r="W1823" s="38">
        <f t="shared" ca="1" si="56"/>
        <v>0</v>
      </c>
    </row>
    <row r="1824" spans="1:23" s="36" customFormat="1" ht="18.75">
      <c r="A1824" s="34"/>
      <c r="B1824" s="39"/>
      <c r="C1824" s="39"/>
      <c r="D1824" s="35"/>
      <c r="E1824" s="40"/>
      <c r="F1824" s="39"/>
      <c r="G1824" s="39"/>
      <c r="H1824" s="39"/>
      <c r="I1824" s="34"/>
      <c r="J1824" s="34"/>
      <c r="K1824" s="34"/>
      <c r="L1824" s="34"/>
      <c r="M1824" s="43" t="str">
        <f ca="1">IFERROR(OFFSET('Maximum minutes'!$C$1,T1824,MATCH(IF(G1824&lt;&gt;"",G1824,F1824),OFFSET('Maximum minutes'!$C$1,T1824-1,0,1,U1824+1),0)-1)*IF(OR(ISNUMBER(J1824),J1824="sans examen"),1,0)*IF(W1824&lt;MinDate,1,0),"")</f>
        <v/>
      </c>
      <c r="N1824" s="36">
        <f t="shared" ca="1" si="57"/>
        <v>0</v>
      </c>
      <c r="O1824" s="36" t="e">
        <f ca="1">LEFT(OFFSET(Lists!$Q$2,MATCH(E1824,Lists!$R$3:$R$19,0),0),4)</f>
        <v>#N/A</v>
      </c>
      <c r="P1824" s="36" t="e">
        <f ca="1">MATCH(O1824,Lists!$S$2:$S$640,1)</f>
        <v>#N/A</v>
      </c>
      <c r="Q1824" s="36" t="e">
        <f ca="1">MATCH(LEFT(OFFSET(Lists!$Q$2,MATCH(E1824,Lists!$R$3:$R$19,0)+1,0),4),Lists!$S$3:$S$640,1)</f>
        <v>#N/A</v>
      </c>
      <c r="R1824" s="36" t="e">
        <f ca="1">LEFT(OFFSET(Lists!$S$2,P1824-1+MATCH(F1824,OFFSET(Lists!$T$3,P1824-1,0,Q1824-P1824+1),0),0),6)</f>
        <v>#N/A</v>
      </c>
      <c r="S1824" s="36" t="e">
        <f ca="1">VLOOKUP(R1824,Lists!B:D,3,FALSE)</f>
        <v>#N/A</v>
      </c>
      <c r="T1824" s="36" t="str">
        <f>IF(F1824&lt;&gt;"",MATCH(R1824,'Maximum minutes'!B:B,0),"")</f>
        <v/>
      </c>
      <c r="U1824" s="36">
        <f ca="1">IF(F1824&lt;&gt;"",COUNTA(OFFSET('Maximum minutes'!$C$1,'Annexe A1 Cours'!T1824,0,1,50)),0)</f>
        <v>0</v>
      </c>
      <c r="V1824" s="37">
        <f ca="1">IFERROR(OFFSET('Maximum minutes'!$C$1,T1824+1,-1+MATCH(G1824,OFFSET('Maximum minutes'!$C$1,T1824-1,0,1,50),0)),0)</f>
        <v>0</v>
      </c>
      <c r="W1824" s="38">
        <f t="shared" ca="1" si="56"/>
        <v>0</v>
      </c>
    </row>
    <row r="1825" spans="1:23" s="36" customFormat="1" ht="18.75">
      <c r="A1825" s="34"/>
      <c r="B1825" s="39"/>
      <c r="C1825" s="39"/>
      <c r="D1825" s="35"/>
      <c r="E1825" s="40"/>
      <c r="F1825" s="39"/>
      <c r="G1825" s="39"/>
      <c r="H1825" s="39"/>
      <c r="I1825" s="34"/>
      <c r="J1825" s="34"/>
      <c r="K1825" s="34"/>
      <c r="L1825" s="34"/>
      <c r="M1825" s="43" t="str">
        <f ca="1">IFERROR(OFFSET('Maximum minutes'!$C$1,T1825,MATCH(IF(G1825&lt;&gt;"",G1825,F1825),OFFSET('Maximum minutes'!$C$1,T1825-1,0,1,U1825+1),0)-1)*IF(OR(ISNUMBER(J1825),J1825="sans examen"),1,0)*IF(W1825&lt;MinDate,1,0),"")</f>
        <v/>
      </c>
      <c r="N1825" s="36">
        <f t="shared" ca="1" si="57"/>
        <v>0</v>
      </c>
      <c r="O1825" s="36" t="e">
        <f ca="1">LEFT(OFFSET(Lists!$Q$2,MATCH(E1825,Lists!$R$3:$R$19,0),0),4)</f>
        <v>#N/A</v>
      </c>
      <c r="P1825" s="36" t="e">
        <f ca="1">MATCH(O1825,Lists!$S$2:$S$640,1)</f>
        <v>#N/A</v>
      </c>
      <c r="Q1825" s="36" t="e">
        <f ca="1">MATCH(LEFT(OFFSET(Lists!$Q$2,MATCH(E1825,Lists!$R$3:$R$19,0)+1,0),4),Lists!$S$3:$S$640,1)</f>
        <v>#N/A</v>
      </c>
      <c r="R1825" s="36" t="e">
        <f ca="1">LEFT(OFFSET(Lists!$S$2,P1825-1+MATCH(F1825,OFFSET(Lists!$T$3,P1825-1,0,Q1825-P1825+1),0),0),6)</f>
        <v>#N/A</v>
      </c>
      <c r="S1825" s="36" t="e">
        <f ca="1">VLOOKUP(R1825,Lists!B:D,3,FALSE)</f>
        <v>#N/A</v>
      </c>
      <c r="T1825" s="36" t="str">
        <f>IF(F1825&lt;&gt;"",MATCH(R1825,'Maximum minutes'!B:B,0),"")</f>
        <v/>
      </c>
      <c r="U1825" s="36">
        <f ca="1">IF(F1825&lt;&gt;"",COUNTA(OFFSET('Maximum minutes'!$C$1,'Annexe A1 Cours'!T1825,0,1,50)),0)</f>
        <v>0</v>
      </c>
      <c r="V1825" s="37">
        <f ca="1">IFERROR(OFFSET('Maximum minutes'!$C$1,T1825+1,-1+MATCH(G1825,OFFSET('Maximum minutes'!$C$1,T1825-1,0,1,50),0)),0)</f>
        <v>0</v>
      </c>
      <c r="W1825" s="38">
        <f t="shared" ca="1" si="56"/>
        <v>0</v>
      </c>
    </row>
    <row r="1826" spans="1:23" s="36" customFormat="1" ht="18.75">
      <c r="A1826" s="34"/>
      <c r="B1826" s="39"/>
      <c r="C1826" s="39"/>
      <c r="D1826" s="35"/>
      <c r="E1826" s="40"/>
      <c r="F1826" s="39"/>
      <c r="G1826" s="39"/>
      <c r="H1826" s="39"/>
      <c r="I1826" s="34"/>
      <c r="J1826" s="34"/>
      <c r="K1826" s="34"/>
      <c r="L1826" s="34"/>
      <c r="M1826" s="43" t="str">
        <f ca="1">IFERROR(OFFSET('Maximum minutes'!$C$1,T1826,MATCH(IF(G1826&lt;&gt;"",G1826,F1826),OFFSET('Maximum minutes'!$C$1,T1826-1,0,1,U1826+1),0)-1)*IF(OR(ISNUMBER(J1826),J1826="sans examen"),1,0)*IF(W1826&lt;MinDate,1,0),"")</f>
        <v/>
      </c>
      <c r="N1826" s="36">
        <f t="shared" ca="1" si="57"/>
        <v>0</v>
      </c>
      <c r="O1826" s="36" t="e">
        <f ca="1">LEFT(OFFSET(Lists!$Q$2,MATCH(E1826,Lists!$R$3:$R$19,0),0),4)</f>
        <v>#N/A</v>
      </c>
      <c r="P1826" s="36" t="e">
        <f ca="1">MATCH(O1826,Lists!$S$2:$S$640,1)</f>
        <v>#N/A</v>
      </c>
      <c r="Q1826" s="36" t="e">
        <f ca="1">MATCH(LEFT(OFFSET(Lists!$Q$2,MATCH(E1826,Lists!$R$3:$R$19,0)+1,0),4),Lists!$S$3:$S$640,1)</f>
        <v>#N/A</v>
      </c>
      <c r="R1826" s="36" t="e">
        <f ca="1">LEFT(OFFSET(Lists!$S$2,P1826-1+MATCH(F1826,OFFSET(Lists!$T$3,P1826-1,0,Q1826-P1826+1),0),0),6)</f>
        <v>#N/A</v>
      </c>
      <c r="S1826" s="36" t="e">
        <f ca="1">VLOOKUP(R1826,Lists!B:D,3,FALSE)</f>
        <v>#N/A</v>
      </c>
      <c r="T1826" s="36" t="str">
        <f>IF(F1826&lt;&gt;"",MATCH(R1826,'Maximum minutes'!B:B,0),"")</f>
        <v/>
      </c>
      <c r="U1826" s="36">
        <f ca="1">IF(F1826&lt;&gt;"",COUNTA(OFFSET('Maximum minutes'!$C$1,'Annexe A1 Cours'!T1826,0,1,50)),0)</f>
        <v>0</v>
      </c>
      <c r="V1826" s="37">
        <f ca="1">IFERROR(OFFSET('Maximum minutes'!$C$1,T1826+1,-1+MATCH(G1826,OFFSET('Maximum minutes'!$C$1,T1826-1,0,1,50),0)),0)</f>
        <v>0</v>
      </c>
      <c r="W1826" s="38">
        <f t="shared" ca="1" si="56"/>
        <v>0</v>
      </c>
    </row>
    <row r="1827" spans="1:23" s="36" customFormat="1" ht="18.75">
      <c r="A1827" s="34"/>
      <c r="B1827" s="39"/>
      <c r="C1827" s="39"/>
      <c r="D1827" s="35"/>
      <c r="E1827" s="40"/>
      <c r="F1827" s="39"/>
      <c r="G1827" s="39"/>
      <c r="H1827" s="39"/>
      <c r="I1827" s="34"/>
      <c r="J1827" s="34"/>
      <c r="K1827" s="34"/>
      <c r="L1827" s="34"/>
      <c r="M1827" s="43" t="str">
        <f ca="1">IFERROR(OFFSET('Maximum minutes'!$C$1,T1827,MATCH(IF(G1827&lt;&gt;"",G1827,F1827),OFFSET('Maximum minutes'!$C$1,T1827-1,0,1,U1827+1),0)-1)*IF(OR(ISNUMBER(J1827),J1827="sans examen"),1,0)*IF(W1827&lt;MinDate,1,0),"")</f>
        <v/>
      </c>
      <c r="N1827" s="36">
        <f t="shared" ca="1" si="57"/>
        <v>0</v>
      </c>
      <c r="O1827" s="36" t="e">
        <f ca="1">LEFT(OFFSET(Lists!$Q$2,MATCH(E1827,Lists!$R$3:$R$19,0),0),4)</f>
        <v>#N/A</v>
      </c>
      <c r="P1827" s="36" t="e">
        <f ca="1">MATCH(O1827,Lists!$S$2:$S$640,1)</f>
        <v>#N/A</v>
      </c>
      <c r="Q1827" s="36" t="e">
        <f ca="1">MATCH(LEFT(OFFSET(Lists!$Q$2,MATCH(E1827,Lists!$R$3:$R$19,0)+1,0),4),Lists!$S$3:$S$640,1)</f>
        <v>#N/A</v>
      </c>
      <c r="R1827" s="36" t="e">
        <f ca="1">LEFT(OFFSET(Lists!$S$2,P1827-1+MATCH(F1827,OFFSET(Lists!$T$3,P1827-1,0,Q1827-P1827+1),0),0),6)</f>
        <v>#N/A</v>
      </c>
      <c r="S1827" s="36" t="e">
        <f ca="1">VLOOKUP(R1827,Lists!B:D,3,FALSE)</f>
        <v>#N/A</v>
      </c>
      <c r="T1827" s="36" t="str">
        <f>IF(F1827&lt;&gt;"",MATCH(R1827,'Maximum minutes'!B:B,0),"")</f>
        <v/>
      </c>
      <c r="U1827" s="36">
        <f ca="1">IF(F1827&lt;&gt;"",COUNTA(OFFSET('Maximum minutes'!$C$1,'Annexe A1 Cours'!T1827,0,1,50)),0)</f>
        <v>0</v>
      </c>
      <c r="V1827" s="37">
        <f ca="1">IFERROR(OFFSET('Maximum minutes'!$C$1,T1827+1,-1+MATCH(G1827,OFFSET('Maximum minutes'!$C$1,T1827-1,0,1,50),0)),0)</f>
        <v>0</v>
      </c>
      <c r="W1827" s="38">
        <f t="shared" ca="1" si="56"/>
        <v>0</v>
      </c>
    </row>
    <row r="1828" spans="1:23" s="36" customFormat="1" ht="18.75">
      <c r="A1828" s="34"/>
      <c r="B1828" s="39"/>
      <c r="C1828" s="39"/>
      <c r="D1828" s="35"/>
      <c r="E1828" s="40"/>
      <c r="F1828" s="39"/>
      <c r="G1828" s="39"/>
      <c r="H1828" s="39"/>
      <c r="I1828" s="34"/>
      <c r="J1828" s="34"/>
      <c r="K1828" s="34"/>
      <c r="L1828" s="34"/>
      <c r="M1828" s="43" t="str">
        <f ca="1">IFERROR(OFFSET('Maximum minutes'!$C$1,T1828,MATCH(IF(G1828&lt;&gt;"",G1828,F1828),OFFSET('Maximum minutes'!$C$1,T1828-1,0,1,U1828+1),0)-1)*IF(OR(ISNUMBER(J1828),J1828="sans examen"),1,0)*IF(W1828&lt;MinDate,1,0),"")</f>
        <v/>
      </c>
      <c r="N1828" s="36">
        <f t="shared" ca="1" si="57"/>
        <v>0</v>
      </c>
      <c r="O1828" s="36" t="e">
        <f ca="1">LEFT(OFFSET(Lists!$Q$2,MATCH(E1828,Lists!$R$3:$R$19,0),0),4)</f>
        <v>#N/A</v>
      </c>
      <c r="P1828" s="36" t="e">
        <f ca="1">MATCH(O1828,Lists!$S$2:$S$640,1)</f>
        <v>#N/A</v>
      </c>
      <c r="Q1828" s="36" t="e">
        <f ca="1">MATCH(LEFT(OFFSET(Lists!$Q$2,MATCH(E1828,Lists!$R$3:$R$19,0)+1,0),4),Lists!$S$3:$S$640,1)</f>
        <v>#N/A</v>
      </c>
      <c r="R1828" s="36" t="e">
        <f ca="1">LEFT(OFFSET(Lists!$S$2,P1828-1+MATCH(F1828,OFFSET(Lists!$T$3,P1828-1,0,Q1828-P1828+1),0),0),6)</f>
        <v>#N/A</v>
      </c>
      <c r="S1828" s="36" t="e">
        <f ca="1">VLOOKUP(R1828,Lists!B:D,3,FALSE)</f>
        <v>#N/A</v>
      </c>
      <c r="T1828" s="36" t="str">
        <f>IF(F1828&lt;&gt;"",MATCH(R1828,'Maximum minutes'!B:B,0),"")</f>
        <v/>
      </c>
      <c r="U1828" s="36">
        <f ca="1">IF(F1828&lt;&gt;"",COUNTA(OFFSET('Maximum minutes'!$C$1,'Annexe A1 Cours'!T1828,0,1,50)),0)</f>
        <v>0</v>
      </c>
      <c r="V1828" s="37">
        <f ca="1">IFERROR(OFFSET('Maximum minutes'!$C$1,T1828+1,-1+MATCH(G1828,OFFSET('Maximum minutes'!$C$1,T1828-1,0,1,50),0)),0)</f>
        <v>0</v>
      </c>
      <c r="W1828" s="38">
        <f t="shared" ca="1" si="56"/>
        <v>0</v>
      </c>
    </row>
    <row r="1829" spans="1:23" s="36" customFormat="1" ht="18.75">
      <c r="A1829" s="34"/>
      <c r="B1829" s="39"/>
      <c r="C1829" s="39"/>
      <c r="D1829" s="35"/>
      <c r="E1829" s="40"/>
      <c r="F1829" s="39"/>
      <c r="G1829" s="39"/>
      <c r="H1829" s="39"/>
      <c r="I1829" s="34"/>
      <c r="J1829" s="34"/>
      <c r="K1829" s="34"/>
      <c r="L1829" s="34"/>
      <c r="M1829" s="43" t="str">
        <f ca="1">IFERROR(OFFSET('Maximum minutes'!$C$1,T1829,MATCH(IF(G1829&lt;&gt;"",G1829,F1829),OFFSET('Maximum minutes'!$C$1,T1829-1,0,1,U1829+1),0)-1)*IF(OR(ISNUMBER(J1829),J1829="sans examen"),1,0)*IF(W1829&lt;MinDate,1,0),"")</f>
        <v/>
      </c>
      <c r="N1829" s="36">
        <f t="shared" ca="1" si="57"/>
        <v>0</v>
      </c>
      <c r="O1829" s="36" t="e">
        <f ca="1">LEFT(OFFSET(Lists!$Q$2,MATCH(E1829,Lists!$R$3:$R$19,0),0),4)</f>
        <v>#N/A</v>
      </c>
      <c r="P1829" s="36" t="e">
        <f ca="1">MATCH(O1829,Lists!$S$2:$S$640,1)</f>
        <v>#N/A</v>
      </c>
      <c r="Q1829" s="36" t="e">
        <f ca="1">MATCH(LEFT(OFFSET(Lists!$Q$2,MATCH(E1829,Lists!$R$3:$R$19,0)+1,0),4),Lists!$S$3:$S$640,1)</f>
        <v>#N/A</v>
      </c>
      <c r="R1829" s="36" t="e">
        <f ca="1">LEFT(OFFSET(Lists!$S$2,P1829-1+MATCH(F1829,OFFSET(Lists!$T$3,P1829-1,0,Q1829-P1829+1),0),0),6)</f>
        <v>#N/A</v>
      </c>
      <c r="S1829" s="36" t="e">
        <f ca="1">VLOOKUP(R1829,Lists!B:D,3,FALSE)</f>
        <v>#N/A</v>
      </c>
      <c r="T1829" s="36" t="str">
        <f>IF(F1829&lt;&gt;"",MATCH(R1829,'Maximum minutes'!B:B,0),"")</f>
        <v/>
      </c>
      <c r="U1829" s="36">
        <f ca="1">IF(F1829&lt;&gt;"",COUNTA(OFFSET('Maximum minutes'!$C$1,'Annexe A1 Cours'!T1829,0,1,50)),0)</f>
        <v>0</v>
      </c>
      <c r="V1829" s="37">
        <f ca="1">IFERROR(OFFSET('Maximum minutes'!$C$1,T1829+1,-1+MATCH(G1829,OFFSET('Maximum minutes'!$C$1,T1829-1,0,1,50),0)),0)</f>
        <v>0</v>
      </c>
      <c r="W1829" s="38">
        <f t="shared" ca="1" si="56"/>
        <v>0</v>
      </c>
    </row>
    <row r="1830" spans="1:23" s="36" customFormat="1" ht="18.75">
      <c r="A1830" s="34"/>
      <c r="B1830" s="39"/>
      <c r="C1830" s="39"/>
      <c r="D1830" s="35"/>
      <c r="E1830" s="40"/>
      <c r="F1830" s="39"/>
      <c r="G1830" s="39"/>
      <c r="H1830" s="39"/>
      <c r="I1830" s="34"/>
      <c r="J1830" s="34"/>
      <c r="K1830" s="34"/>
      <c r="L1830" s="34"/>
      <c r="M1830" s="43" t="str">
        <f ca="1">IFERROR(OFFSET('Maximum minutes'!$C$1,T1830,MATCH(IF(G1830&lt;&gt;"",G1830,F1830),OFFSET('Maximum minutes'!$C$1,T1830-1,0,1,U1830+1),0)-1)*IF(OR(ISNUMBER(J1830),J1830="sans examen"),1,0)*IF(W1830&lt;MinDate,1,0),"")</f>
        <v/>
      </c>
      <c r="N1830" s="36">
        <f t="shared" ca="1" si="57"/>
        <v>0</v>
      </c>
      <c r="O1830" s="36" t="e">
        <f ca="1">LEFT(OFFSET(Lists!$Q$2,MATCH(E1830,Lists!$R$3:$R$19,0),0),4)</f>
        <v>#N/A</v>
      </c>
      <c r="P1830" s="36" t="e">
        <f ca="1">MATCH(O1830,Lists!$S$2:$S$640,1)</f>
        <v>#N/A</v>
      </c>
      <c r="Q1830" s="36" t="e">
        <f ca="1">MATCH(LEFT(OFFSET(Lists!$Q$2,MATCH(E1830,Lists!$R$3:$R$19,0)+1,0),4),Lists!$S$3:$S$640,1)</f>
        <v>#N/A</v>
      </c>
      <c r="R1830" s="36" t="e">
        <f ca="1">LEFT(OFFSET(Lists!$S$2,P1830-1+MATCH(F1830,OFFSET(Lists!$T$3,P1830-1,0,Q1830-P1830+1),0),0),6)</f>
        <v>#N/A</v>
      </c>
      <c r="S1830" s="36" t="e">
        <f ca="1">VLOOKUP(R1830,Lists!B:D,3,FALSE)</f>
        <v>#N/A</v>
      </c>
      <c r="T1830" s="36" t="str">
        <f>IF(F1830&lt;&gt;"",MATCH(R1830,'Maximum minutes'!B:B,0),"")</f>
        <v/>
      </c>
      <c r="U1830" s="36">
        <f ca="1">IF(F1830&lt;&gt;"",COUNTA(OFFSET('Maximum minutes'!$C$1,'Annexe A1 Cours'!T1830,0,1,50)),0)</f>
        <v>0</v>
      </c>
      <c r="V1830" s="37">
        <f ca="1">IFERROR(OFFSET('Maximum minutes'!$C$1,T1830+1,-1+MATCH(G1830,OFFSET('Maximum minutes'!$C$1,T1830-1,0,1,50),0)),0)</f>
        <v>0</v>
      </c>
      <c r="W1830" s="38">
        <f t="shared" ca="1" si="56"/>
        <v>0</v>
      </c>
    </row>
    <row r="1831" spans="1:23" s="36" customFormat="1" ht="18.75">
      <c r="A1831" s="34"/>
      <c r="B1831" s="39"/>
      <c r="C1831" s="39"/>
      <c r="D1831" s="35"/>
      <c r="E1831" s="40"/>
      <c r="F1831" s="39"/>
      <c r="G1831" s="39"/>
      <c r="H1831" s="39"/>
      <c r="I1831" s="34"/>
      <c r="J1831" s="34"/>
      <c r="K1831" s="34"/>
      <c r="L1831" s="34"/>
      <c r="M1831" s="43" t="str">
        <f ca="1">IFERROR(OFFSET('Maximum minutes'!$C$1,T1831,MATCH(IF(G1831&lt;&gt;"",G1831,F1831),OFFSET('Maximum minutes'!$C$1,T1831-1,0,1,U1831+1),0)-1)*IF(OR(ISNUMBER(J1831),J1831="sans examen"),1,0)*IF(W1831&lt;MinDate,1,0),"")</f>
        <v/>
      </c>
      <c r="N1831" s="36">
        <f t="shared" ca="1" si="57"/>
        <v>0</v>
      </c>
      <c r="O1831" s="36" t="e">
        <f ca="1">LEFT(OFFSET(Lists!$Q$2,MATCH(E1831,Lists!$R$3:$R$19,0),0),4)</f>
        <v>#N/A</v>
      </c>
      <c r="P1831" s="36" t="e">
        <f ca="1">MATCH(O1831,Lists!$S$2:$S$640,1)</f>
        <v>#N/A</v>
      </c>
      <c r="Q1831" s="36" t="e">
        <f ca="1">MATCH(LEFT(OFFSET(Lists!$Q$2,MATCH(E1831,Lists!$R$3:$R$19,0)+1,0),4),Lists!$S$3:$S$640,1)</f>
        <v>#N/A</v>
      </c>
      <c r="R1831" s="36" t="e">
        <f ca="1">LEFT(OFFSET(Lists!$S$2,P1831-1+MATCH(F1831,OFFSET(Lists!$T$3,P1831-1,0,Q1831-P1831+1),0),0),6)</f>
        <v>#N/A</v>
      </c>
      <c r="S1831" s="36" t="e">
        <f ca="1">VLOOKUP(R1831,Lists!B:D,3,FALSE)</f>
        <v>#N/A</v>
      </c>
      <c r="T1831" s="36" t="str">
        <f>IF(F1831&lt;&gt;"",MATCH(R1831,'Maximum minutes'!B:B,0),"")</f>
        <v/>
      </c>
      <c r="U1831" s="36">
        <f ca="1">IF(F1831&lt;&gt;"",COUNTA(OFFSET('Maximum minutes'!$C$1,'Annexe A1 Cours'!T1831,0,1,50)),0)</f>
        <v>0</v>
      </c>
      <c r="V1831" s="37">
        <f ca="1">IFERROR(OFFSET('Maximum minutes'!$C$1,T1831+1,-1+MATCH(G1831,OFFSET('Maximum minutes'!$C$1,T1831-1,0,1,50),0)),0)</f>
        <v>0</v>
      </c>
      <c r="W1831" s="38">
        <f t="shared" ca="1" si="56"/>
        <v>0</v>
      </c>
    </row>
    <row r="1832" spans="1:23" s="36" customFormat="1" ht="18.75">
      <c r="A1832" s="34"/>
      <c r="B1832" s="39"/>
      <c r="C1832" s="39"/>
      <c r="D1832" s="35"/>
      <c r="E1832" s="40"/>
      <c r="F1832" s="39"/>
      <c r="G1832" s="39"/>
      <c r="H1832" s="39"/>
      <c r="I1832" s="34"/>
      <c r="J1832" s="34"/>
      <c r="K1832" s="34"/>
      <c r="L1832" s="34"/>
      <c r="M1832" s="43" t="str">
        <f ca="1">IFERROR(OFFSET('Maximum minutes'!$C$1,T1832,MATCH(IF(G1832&lt;&gt;"",G1832,F1832),OFFSET('Maximum minutes'!$C$1,T1832-1,0,1,U1832+1),0)-1)*IF(OR(ISNUMBER(J1832),J1832="sans examen"),1,0)*IF(W1832&lt;MinDate,1,0),"")</f>
        <v/>
      </c>
      <c r="N1832" s="36">
        <f t="shared" ca="1" si="57"/>
        <v>0</v>
      </c>
      <c r="O1832" s="36" t="e">
        <f ca="1">LEFT(OFFSET(Lists!$Q$2,MATCH(E1832,Lists!$R$3:$R$19,0),0),4)</f>
        <v>#N/A</v>
      </c>
      <c r="P1832" s="36" t="e">
        <f ca="1">MATCH(O1832,Lists!$S$2:$S$640,1)</f>
        <v>#N/A</v>
      </c>
      <c r="Q1832" s="36" t="e">
        <f ca="1">MATCH(LEFT(OFFSET(Lists!$Q$2,MATCH(E1832,Lists!$R$3:$R$19,0)+1,0),4),Lists!$S$3:$S$640,1)</f>
        <v>#N/A</v>
      </c>
      <c r="R1832" s="36" t="e">
        <f ca="1">LEFT(OFFSET(Lists!$S$2,P1832-1+MATCH(F1832,OFFSET(Lists!$T$3,P1832-1,0,Q1832-P1832+1),0),0),6)</f>
        <v>#N/A</v>
      </c>
      <c r="S1832" s="36" t="e">
        <f ca="1">VLOOKUP(R1832,Lists!B:D,3,FALSE)</f>
        <v>#N/A</v>
      </c>
      <c r="T1832" s="36" t="str">
        <f>IF(F1832&lt;&gt;"",MATCH(R1832,'Maximum minutes'!B:B,0),"")</f>
        <v/>
      </c>
      <c r="U1832" s="36">
        <f ca="1">IF(F1832&lt;&gt;"",COUNTA(OFFSET('Maximum minutes'!$C$1,'Annexe A1 Cours'!T1832,0,1,50)),0)</f>
        <v>0</v>
      </c>
      <c r="V1832" s="37">
        <f ca="1">IFERROR(OFFSET('Maximum minutes'!$C$1,T1832+1,-1+MATCH(G1832,OFFSET('Maximum minutes'!$C$1,T1832-1,0,1,50),0)),0)</f>
        <v>0</v>
      </c>
      <c r="W1832" s="38">
        <f t="shared" ca="1" si="56"/>
        <v>0</v>
      </c>
    </row>
    <row r="1833" spans="1:23" s="36" customFormat="1" ht="18.75">
      <c r="A1833" s="34"/>
      <c r="B1833" s="39"/>
      <c r="C1833" s="39"/>
      <c r="D1833" s="35"/>
      <c r="E1833" s="40"/>
      <c r="F1833" s="39"/>
      <c r="G1833" s="39"/>
      <c r="H1833" s="39"/>
      <c r="I1833" s="34"/>
      <c r="J1833" s="34"/>
      <c r="K1833" s="34"/>
      <c r="L1833" s="34"/>
      <c r="M1833" s="43" t="str">
        <f ca="1">IFERROR(OFFSET('Maximum minutes'!$C$1,T1833,MATCH(IF(G1833&lt;&gt;"",G1833,F1833),OFFSET('Maximum minutes'!$C$1,T1833-1,0,1,U1833+1),0)-1)*IF(OR(ISNUMBER(J1833),J1833="sans examen"),1,0)*IF(W1833&lt;MinDate,1,0),"")</f>
        <v/>
      </c>
      <c r="N1833" s="36">
        <f t="shared" ca="1" si="57"/>
        <v>0</v>
      </c>
      <c r="O1833" s="36" t="e">
        <f ca="1">LEFT(OFFSET(Lists!$Q$2,MATCH(E1833,Lists!$R$3:$R$19,0),0),4)</f>
        <v>#N/A</v>
      </c>
      <c r="P1833" s="36" t="e">
        <f ca="1">MATCH(O1833,Lists!$S$2:$S$640,1)</f>
        <v>#N/A</v>
      </c>
      <c r="Q1833" s="36" t="e">
        <f ca="1">MATCH(LEFT(OFFSET(Lists!$Q$2,MATCH(E1833,Lists!$R$3:$R$19,0)+1,0),4),Lists!$S$3:$S$640,1)</f>
        <v>#N/A</v>
      </c>
      <c r="R1833" s="36" t="e">
        <f ca="1">LEFT(OFFSET(Lists!$S$2,P1833-1+MATCH(F1833,OFFSET(Lists!$T$3,P1833-1,0,Q1833-P1833+1),0),0),6)</f>
        <v>#N/A</v>
      </c>
      <c r="S1833" s="36" t="e">
        <f ca="1">VLOOKUP(R1833,Lists!B:D,3,FALSE)</f>
        <v>#N/A</v>
      </c>
      <c r="T1833" s="36" t="str">
        <f>IF(F1833&lt;&gt;"",MATCH(R1833,'Maximum minutes'!B:B,0),"")</f>
        <v/>
      </c>
      <c r="U1833" s="36">
        <f ca="1">IF(F1833&lt;&gt;"",COUNTA(OFFSET('Maximum minutes'!$C$1,'Annexe A1 Cours'!T1833,0,1,50)),0)</f>
        <v>0</v>
      </c>
      <c r="V1833" s="37">
        <f ca="1">IFERROR(OFFSET('Maximum minutes'!$C$1,T1833+1,-1+MATCH(G1833,OFFSET('Maximum minutes'!$C$1,T1833-1,0,1,50),0)),0)</f>
        <v>0</v>
      </c>
      <c r="W1833" s="38">
        <f t="shared" ca="1" si="56"/>
        <v>0</v>
      </c>
    </row>
    <row r="1834" spans="1:23" s="36" customFormat="1" ht="18.75">
      <c r="A1834" s="34"/>
      <c r="B1834" s="39"/>
      <c r="C1834" s="39"/>
      <c r="D1834" s="35"/>
      <c r="E1834" s="40"/>
      <c r="F1834" s="39"/>
      <c r="G1834" s="39"/>
      <c r="H1834" s="39"/>
      <c r="I1834" s="34"/>
      <c r="J1834" s="34"/>
      <c r="K1834" s="34"/>
      <c r="L1834" s="34"/>
      <c r="M1834" s="43" t="str">
        <f ca="1">IFERROR(OFFSET('Maximum minutes'!$C$1,T1834,MATCH(IF(G1834&lt;&gt;"",G1834,F1834),OFFSET('Maximum minutes'!$C$1,T1834-1,0,1,U1834+1),0)-1)*IF(OR(ISNUMBER(J1834),J1834="sans examen"),1,0)*IF(W1834&lt;MinDate,1,0),"")</f>
        <v/>
      </c>
      <c r="N1834" s="36">
        <f t="shared" ca="1" si="57"/>
        <v>0</v>
      </c>
      <c r="O1834" s="36" t="e">
        <f ca="1">LEFT(OFFSET(Lists!$Q$2,MATCH(E1834,Lists!$R$3:$R$19,0),0),4)</f>
        <v>#N/A</v>
      </c>
      <c r="P1834" s="36" t="e">
        <f ca="1">MATCH(O1834,Lists!$S$2:$S$640,1)</f>
        <v>#N/A</v>
      </c>
      <c r="Q1834" s="36" t="e">
        <f ca="1">MATCH(LEFT(OFFSET(Lists!$Q$2,MATCH(E1834,Lists!$R$3:$R$19,0)+1,0),4),Lists!$S$3:$S$640,1)</f>
        <v>#N/A</v>
      </c>
      <c r="R1834" s="36" t="e">
        <f ca="1">LEFT(OFFSET(Lists!$S$2,P1834-1+MATCH(F1834,OFFSET(Lists!$T$3,P1834-1,0,Q1834-P1834+1),0),0),6)</f>
        <v>#N/A</v>
      </c>
      <c r="S1834" s="36" t="e">
        <f ca="1">VLOOKUP(R1834,Lists!B:D,3,FALSE)</f>
        <v>#N/A</v>
      </c>
      <c r="T1834" s="36" t="str">
        <f>IF(F1834&lt;&gt;"",MATCH(R1834,'Maximum minutes'!B:B,0),"")</f>
        <v/>
      </c>
      <c r="U1834" s="36">
        <f ca="1">IF(F1834&lt;&gt;"",COUNTA(OFFSET('Maximum minutes'!$C$1,'Annexe A1 Cours'!T1834,0,1,50)),0)</f>
        <v>0</v>
      </c>
      <c r="V1834" s="37">
        <f ca="1">IFERROR(OFFSET('Maximum minutes'!$C$1,T1834+1,-1+MATCH(G1834,OFFSET('Maximum minutes'!$C$1,T1834-1,0,1,50),0)),0)</f>
        <v>0</v>
      </c>
      <c r="W1834" s="38">
        <f t="shared" ca="1" si="56"/>
        <v>0</v>
      </c>
    </row>
    <row r="1835" spans="1:23" s="36" customFormat="1" ht="18.75">
      <c r="A1835" s="34"/>
      <c r="B1835" s="39"/>
      <c r="C1835" s="39"/>
      <c r="D1835" s="35"/>
      <c r="E1835" s="40"/>
      <c r="F1835" s="39"/>
      <c r="G1835" s="39"/>
      <c r="H1835" s="39"/>
      <c r="I1835" s="34"/>
      <c r="J1835" s="34"/>
      <c r="K1835" s="34"/>
      <c r="L1835" s="34"/>
      <c r="M1835" s="43" t="str">
        <f ca="1">IFERROR(OFFSET('Maximum minutes'!$C$1,T1835,MATCH(IF(G1835&lt;&gt;"",G1835,F1835),OFFSET('Maximum minutes'!$C$1,T1835-1,0,1,U1835+1),0)-1)*IF(OR(ISNUMBER(J1835),J1835="sans examen"),1,0)*IF(W1835&lt;MinDate,1,0),"")</f>
        <v/>
      </c>
      <c r="N1835" s="36">
        <f t="shared" ca="1" si="57"/>
        <v>0</v>
      </c>
      <c r="O1835" s="36" t="e">
        <f ca="1">LEFT(OFFSET(Lists!$Q$2,MATCH(E1835,Lists!$R$3:$R$19,0),0),4)</f>
        <v>#N/A</v>
      </c>
      <c r="P1835" s="36" t="e">
        <f ca="1">MATCH(O1835,Lists!$S$2:$S$640,1)</f>
        <v>#N/A</v>
      </c>
      <c r="Q1835" s="36" t="e">
        <f ca="1">MATCH(LEFT(OFFSET(Lists!$Q$2,MATCH(E1835,Lists!$R$3:$R$19,0)+1,0),4),Lists!$S$3:$S$640,1)</f>
        <v>#N/A</v>
      </c>
      <c r="R1835" s="36" t="e">
        <f ca="1">LEFT(OFFSET(Lists!$S$2,P1835-1+MATCH(F1835,OFFSET(Lists!$T$3,P1835-1,0,Q1835-P1835+1),0),0),6)</f>
        <v>#N/A</v>
      </c>
      <c r="S1835" s="36" t="e">
        <f ca="1">VLOOKUP(R1835,Lists!B:D,3,FALSE)</f>
        <v>#N/A</v>
      </c>
      <c r="T1835" s="36" t="str">
        <f>IF(F1835&lt;&gt;"",MATCH(R1835,'Maximum minutes'!B:B,0),"")</f>
        <v/>
      </c>
      <c r="U1835" s="36">
        <f ca="1">IF(F1835&lt;&gt;"",COUNTA(OFFSET('Maximum minutes'!$C$1,'Annexe A1 Cours'!T1835,0,1,50)),0)</f>
        <v>0</v>
      </c>
      <c r="V1835" s="37">
        <f ca="1">IFERROR(OFFSET('Maximum minutes'!$C$1,T1835+1,-1+MATCH(G1835,OFFSET('Maximum minutes'!$C$1,T1835-1,0,1,50),0)),0)</f>
        <v>0</v>
      </c>
      <c r="W1835" s="38">
        <f t="shared" ca="1" si="56"/>
        <v>0</v>
      </c>
    </row>
    <row r="1836" spans="1:23" s="36" customFormat="1" ht="18.75">
      <c r="A1836" s="34"/>
      <c r="B1836" s="39"/>
      <c r="C1836" s="39"/>
      <c r="D1836" s="35"/>
      <c r="E1836" s="40"/>
      <c r="F1836" s="39"/>
      <c r="G1836" s="39"/>
      <c r="H1836" s="39"/>
      <c r="I1836" s="34"/>
      <c r="J1836" s="34"/>
      <c r="K1836" s="34"/>
      <c r="L1836" s="34"/>
      <c r="M1836" s="43" t="str">
        <f ca="1">IFERROR(OFFSET('Maximum minutes'!$C$1,T1836,MATCH(IF(G1836&lt;&gt;"",G1836,F1836),OFFSET('Maximum minutes'!$C$1,T1836-1,0,1,U1836+1),0)-1)*IF(OR(ISNUMBER(J1836),J1836="sans examen"),1,0)*IF(W1836&lt;MinDate,1,0),"")</f>
        <v/>
      </c>
      <c r="N1836" s="36">
        <f t="shared" ca="1" si="57"/>
        <v>0</v>
      </c>
      <c r="O1836" s="36" t="e">
        <f ca="1">LEFT(OFFSET(Lists!$Q$2,MATCH(E1836,Lists!$R$3:$R$19,0),0),4)</f>
        <v>#N/A</v>
      </c>
      <c r="P1836" s="36" t="e">
        <f ca="1">MATCH(O1836,Lists!$S$2:$S$640,1)</f>
        <v>#N/A</v>
      </c>
      <c r="Q1836" s="36" t="e">
        <f ca="1">MATCH(LEFT(OFFSET(Lists!$Q$2,MATCH(E1836,Lists!$R$3:$R$19,0)+1,0),4),Lists!$S$3:$S$640,1)</f>
        <v>#N/A</v>
      </c>
      <c r="R1836" s="36" t="e">
        <f ca="1">LEFT(OFFSET(Lists!$S$2,P1836-1+MATCH(F1836,OFFSET(Lists!$T$3,P1836-1,0,Q1836-P1836+1),0),0),6)</f>
        <v>#N/A</v>
      </c>
      <c r="S1836" s="36" t="e">
        <f ca="1">VLOOKUP(R1836,Lists!B:D,3,FALSE)</f>
        <v>#N/A</v>
      </c>
      <c r="T1836" s="36" t="str">
        <f>IF(F1836&lt;&gt;"",MATCH(R1836,'Maximum minutes'!B:B,0),"")</f>
        <v/>
      </c>
      <c r="U1836" s="36">
        <f ca="1">IF(F1836&lt;&gt;"",COUNTA(OFFSET('Maximum minutes'!$C$1,'Annexe A1 Cours'!T1836,0,1,50)),0)</f>
        <v>0</v>
      </c>
      <c r="V1836" s="37">
        <f ca="1">IFERROR(OFFSET('Maximum minutes'!$C$1,T1836+1,-1+MATCH(G1836,OFFSET('Maximum minutes'!$C$1,T1836-1,0,1,50),0)),0)</f>
        <v>0</v>
      </c>
      <c r="W1836" s="38">
        <f t="shared" ca="1" si="56"/>
        <v>0</v>
      </c>
    </row>
    <row r="1837" spans="1:23" s="36" customFormat="1" ht="18.75">
      <c r="A1837" s="34"/>
      <c r="B1837" s="39"/>
      <c r="C1837" s="39"/>
      <c r="D1837" s="35"/>
      <c r="E1837" s="40"/>
      <c r="F1837" s="39"/>
      <c r="G1837" s="39"/>
      <c r="H1837" s="39"/>
      <c r="I1837" s="34"/>
      <c r="J1837" s="34"/>
      <c r="K1837" s="34"/>
      <c r="L1837" s="34"/>
      <c r="M1837" s="43" t="str">
        <f ca="1">IFERROR(OFFSET('Maximum minutes'!$C$1,T1837,MATCH(IF(G1837&lt;&gt;"",G1837,F1837),OFFSET('Maximum minutes'!$C$1,T1837-1,0,1,U1837+1),0)-1)*IF(OR(ISNUMBER(J1837),J1837="sans examen"),1,0)*IF(W1837&lt;MinDate,1,0),"")</f>
        <v/>
      </c>
      <c r="N1837" s="36">
        <f t="shared" ca="1" si="57"/>
        <v>0</v>
      </c>
      <c r="O1837" s="36" t="e">
        <f ca="1">LEFT(OFFSET(Lists!$Q$2,MATCH(E1837,Lists!$R$3:$R$19,0),0),4)</f>
        <v>#N/A</v>
      </c>
      <c r="P1837" s="36" t="e">
        <f ca="1">MATCH(O1837,Lists!$S$2:$S$640,1)</f>
        <v>#N/A</v>
      </c>
      <c r="Q1837" s="36" t="e">
        <f ca="1">MATCH(LEFT(OFFSET(Lists!$Q$2,MATCH(E1837,Lists!$R$3:$R$19,0)+1,0),4),Lists!$S$3:$S$640,1)</f>
        <v>#N/A</v>
      </c>
      <c r="R1837" s="36" t="e">
        <f ca="1">LEFT(OFFSET(Lists!$S$2,P1837-1+MATCH(F1837,OFFSET(Lists!$T$3,P1837-1,0,Q1837-P1837+1),0),0),6)</f>
        <v>#N/A</v>
      </c>
      <c r="S1837" s="36" t="e">
        <f ca="1">VLOOKUP(R1837,Lists!B:D,3,FALSE)</f>
        <v>#N/A</v>
      </c>
      <c r="T1837" s="36" t="str">
        <f>IF(F1837&lt;&gt;"",MATCH(R1837,'Maximum minutes'!B:B,0),"")</f>
        <v/>
      </c>
      <c r="U1837" s="36">
        <f ca="1">IF(F1837&lt;&gt;"",COUNTA(OFFSET('Maximum minutes'!$C$1,'Annexe A1 Cours'!T1837,0,1,50)),0)</f>
        <v>0</v>
      </c>
      <c r="V1837" s="37">
        <f ca="1">IFERROR(OFFSET('Maximum minutes'!$C$1,T1837+1,-1+MATCH(G1837,OFFSET('Maximum minutes'!$C$1,T1837-1,0,1,50),0)),0)</f>
        <v>0</v>
      </c>
      <c r="W1837" s="38">
        <f t="shared" ca="1" si="56"/>
        <v>0</v>
      </c>
    </row>
    <row r="1838" spans="1:23" s="36" customFormat="1" ht="18.75">
      <c r="A1838" s="34"/>
      <c r="B1838" s="39"/>
      <c r="C1838" s="39"/>
      <c r="D1838" s="35"/>
      <c r="E1838" s="40"/>
      <c r="F1838" s="39"/>
      <c r="G1838" s="39"/>
      <c r="H1838" s="39"/>
      <c r="I1838" s="34"/>
      <c r="J1838" s="34"/>
      <c r="K1838" s="34"/>
      <c r="L1838" s="34"/>
      <c r="M1838" s="43" t="str">
        <f ca="1">IFERROR(OFFSET('Maximum minutes'!$C$1,T1838,MATCH(IF(G1838&lt;&gt;"",G1838,F1838),OFFSET('Maximum minutes'!$C$1,T1838-1,0,1,U1838+1),0)-1)*IF(OR(ISNUMBER(J1838),J1838="sans examen"),1,0)*IF(W1838&lt;MinDate,1,0),"")</f>
        <v/>
      </c>
      <c r="N1838" s="36">
        <f t="shared" ca="1" si="57"/>
        <v>0</v>
      </c>
      <c r="O1838" s="36" t="e">
        <f ca="1">LEFT(OFFSET(Lists!$Q$2,MATCH(E1838,Lists!$R$3:$R$19,0),0),4)</f>
        <v>#N/A</v>
      </c>
      <c r="P1838" s="36" t="e">
        <f ca="1">MATCH(O1838,Lists!$S$2:$S$640,1)</f>
        <v>#N/A</v>
      </c>
      <c r="Q1838" s="36" t="e">
        <f ca="1">MATCH(LEFT(OFFSET(Lists!$Q$2,MATCH(E1838,Lists!$R$3:$R$19,0)+1,0),4),Lists!$S$3:$S$640,1)</f>
        <v>#N/A</v>
      </c>
      <c r="R1838" s="36" t="e">
        <f ca="1">LEFT(OFFSET(Lists!$S$2,P1838-1+MATCH(F1838,OFFSET(Lists!$T$3,P1838-1,0,Q1838-P1838+1),0),0),6)</f>
        <v>#N/A</v>
      </c>
      <c r="S1838" s="36" t="e">
        <f ca="1">VLOOKUP(R1838,Lists!B:D,3,FALSE)</f>
        <v>#N/A</v>
      </c>
      <c r="T1838" s="36" t="str">
        <f>IF(F1838&lt;&gt;"",MATCH(R1838,'Maximum minutes'!B:B,0),"")</f>
        <v/>
      </c>
      <c r="U1838" s="36">
        <f ca="1">IF(F1838&lt;&gt;"",COUNTA(OFFSET('Maximum minutes'!$C$1,'Annexe A1 Cours'!T1838,0,1,50)),0)</f>
        <v>0</v>
      </c>
      <c r="V1838" s="37">
        <f ca="1">IFERROR(OFFSET('Maximum minutes'!$C$1,T1838+1,-1+MATCH(G1838,OFFSET('Maximum minutes'!$C$1,T1838-1,0,1,50),0)),0)</f>
        <v>0</v>
      </c>
      <c r="W1838" s="38">
        <f t="shared" ca="1" si="56"/>
        <v>0</v>
      </c>
    </row>
    <row r="1839" spans="1:23" s="36" customFormat="1" ht="18.75">
      <c r="A1839" s="34"/>
      <c r="B1839" s="39"/>
      <c r="C1839" s="39"/>
      <c r="D1839" s="35"/>
      <c r="E1839" s="40"/>
      <c r="F1839" s="39"/>
      <c r="G1839" s="39"/>
      <c r="H1839" s="39"/>
      <c r="I1839" s="34"/>
      <c r="J1839" s="34"/>
      <c r="K1839" s="34"/>
      <c r="L1839" s="34"/>
      <c r="M1839" s="43" t="str">
        <f ca="1">IFERROR(OFFSET('Maximum minutes'!$C$1,T1839,MATCH(IF(G1839&lt;&gt;"",G1839,F1839),OFFSET('Maximum minutes'!$C$1,T1839-1,0,1,U1839+1),0)-1)*IF(OR(ISNUMBER(J1839),J1839="sans examen"),1,0)*IF(W1839&lt;MinDate,1,0),"")</f>
        <v/>
      </c>
      <c r="N1839" s="36">
        <f t="shared" ca="1" si="57"/>
        <v>0</v>
      </c>
      <c r="O1839" s="36" t="e">
        <f ca="1">LEFT(OFFSET(Lists!$Q$2,MATCH(E1839,Lists!$R$3:$R$19,0),0),4)</f>
        <v>#N/A</v>
      </c>
      <c r="P1839" s="36" t="e">
        <f ca="1">MATCH(O1839,Lists!$S$2:$S$640,1)</f>
        <v>#N/A</v>
      </c>
      <c r="Q1839" s="36" t="e">
        <f ca="1">MATCH(LEFT(OFFSET(Lists!$Q$2,MATCH(E1839,Lists!$R$3:$R$19,0)+1,0),4),Lists!$S$3:$S$640,1)</f>
        <v>#N/A</v>
      </c>
      <c r="R1839" s="36" t="e">
        <f ca="1">LEFT(OFFSET(Lists!$S$2,P1839-1+MATCH(F1839,OFFSET(Lists!$T$3,P1839-1,0,Q1839-P1839+1),0),0),6)</f>
        <v>#N/A</v>
      </c>
      <c r="S1839" s="36" t="e">
        <f ca="1">VLOOKUP(R1839,Lists!B:D,3,FALSE)</f>
        <v>#N/A</v>
      </c>
      <c r="T1839" s="36" t="str">
        <f>IF(F1839&lt;&gt;"",MATCH(R1839,'Maximum minutes'!B:B,0),"")</f>
        <v/>
      </c>
      <c r="U1839" s="36">
        <f ca="1">IF(F1839&lt;&gt;"",COUNTA(OFFSET('Maximum minutes'!$C$1,'Annexe A1 Cours'!T1839,0,1,50)),0)</f>
        <v>0</v>
      </c>
      <c r="V1839" s="37">
        <f ca="1">IFERROR(OFFSET('Maximum minutes'!$C$1,T1839+1,-1+MATCH(G1839,OFFSET('Maximum minutes'!$C$1,T1839-1,0,1,50),0)),0)</f>
        <v>0</v>
      </c>
      <c r="W1839" s="38">
        <f t="shared" ca="1" si="56"/>
        <v>0</v>
      </c>
    </row>
    <row r="1840" spans="1:23" s="36" customFormat="1" ht="18.75">
      <c r="A1840" s="34"/>
      <c r="B1840" s="39"/>
      <c r="C1840" s="39"/>
      <c r="D1840" s="35"/>
      <c r="E1840" s="40"/>
      <c r="F1840" s="39"/>
      <c r="G1840" s="39"/>
      <c r="H1840" s="39"/>
      <c r="I1840" s="34"/>
      <c r="J1840" s="34"/>
      <c r="K1840" s="34"/>
      <c r="L1840" s="34"/>
      <c r="M1840" s="43" t="str">
        <f ca="1">IFERROR(OFFSET('Maximum minutes'!$C$1,T1840,MATCH(IF(G1840&lt;&gt;"",G1840,F1840),OFFSET('Maximum minutes'!$C$1,T1840-1,0,1,U1840+1),0)-1)*IF(OR(ISNUMBER(J1840),J1840="sans examen"),1,0)*IF(W1840&lt;MinDate,1,0),"")</f>
        <v/>
      </c>
      <c r="N1840" s="36">
        <f t="shared" ca="1" si="57"/>
        <v>0</v>
      </c>
      <c r="O1840" s="36" t="e">
        <f ca="1">LEFT(OFFSET(Lists!$Q$2,MATCH(E1840,Lists!$R$3:$R$19,0),0),4)</f>
        <v>#N/A</v>
      </c>
      <c r="P1840" s="36" t="e">
        <f ca="1">MATCH(O1840,Lists!$S$2:$S$640,1)</f>
        <v>#N/A</v>
      </c>
      <c r="Q1840" s="36" t="e">
        <f ca="1">MATCH(LEFT(OFFSET(Lists!$Q$2,MATCH(E1840,Lists!$R$3:$R$19,0)+1,0),4),Lists!$S$3:$S$640,1)</f>
        <v>#N/A</v>
      </c>
      <c r="R1840" s="36" t="e">
        <f ca="1">LEFT(OFFSET(Lists!$S$2,P1840-1+MATCH(F1840,OFFSET(Lists!$T$3,P1840-1,0,Q1840-P1840+1),0),0),6)</f>
        <v>#N/A</v>
      </c>
      <c r="S1840" s="36" t="e">
        <f ca="1">VLOOKUP(R1840,Lists!B:D,3,FALSE)</f>
        <v>#N/A</v>
      </c>
      <c r="T1840" s="36" t="str">
        <f>IF(F1840&lt;&gt;"",MATCH(R1840,'Maximum minutes'!B:B,0),"")</f>
        <v/>
      </c>
      <c r="U1840" s="36">
        <f ca="1">IF(F1840&lt;&gt;"",COUNTA(OFFSET('Maximum minutes'!$C$1,'Annexe A1 Cours'!T1840,0,1,50)),0)</f>
        <v>0</v>
      </c>
      <c r="V1840" s="37">
        <f ca="1">IFERROR(OFFSET('Maximum minutes'!$C$1,T1840+1,-1+MATCH(G1840,OFFSET('Maximum minutes'!$C$1,T1840-1,0,1,50),0)),0)</f>
        <v>0</v>
      </c>
      <c r="W1840" s="38">
        <f t="shared" ca="1" si="56"/>
        <v>0</v>
      </c>
    </row>
    <row r="1841" spans="1:23" s="36" customFormat="1" ht="18.75">
      <c r="A1841" s="34"/>
      <c r="B1841" s="39"/>
      <c r="C1841" s="39"/>
      <c r="D1841" s="35"/>
      <c r="E1841" s="40"/>
      <c r="F1841" s="39"/>
      <c r="G1841" s="39"/>
      <c r="H1841" s="39"/>
      <c r="I1841" s="34"/>
      <c r="J1841" s="34"/>
      <c r="K1841" s="34"/>
      <c r="L1841" s="34"/>
      <c r="M1841" s="43" t="str">
        <f ca="1">IFERROR(OFFSET('Maximum minutes'!$C$1,T1841,MATCH(IF(G1841&lt;&gt;"",G1841,F1841),OFFSET('Maximum minutes'!$C$1,T1841-1,0,1,U1841+1),0)-1)*IF(OR(ISNUMBER(J1841),J1841="sans examen"),1,0)*IF(W1841&lt;MinDate,1,0),"")</f>
        <v/>
      </c>
      <c r="N1841" s="36">
        <f t="shared" ca="1" si="57"/>
        <v>0</v>
      </c>
      <c r="O1841" s="36" t="e">
        <f ca="1">LEFT(OFFSET(Lists!$Q$2,MATCH(E1841,Lists!$R$3:$R$19,0),0),4)</f>
        <v>#N/A</v>
      </c>
      <c r="P1841" s="36" t="e">
        <f ca="1">MATCH(O1841,Lists!$S$2:$S$640,1)</f>
        <v>#N/A</v>
      </c>
      <c r="Q1841" s="36" t="e">
        <f ca="1">MATCH(LEFT(OFFSET(Lists!$Q$2,MATCH(E1841,Lists!$R$3:$R$19,0)+1,0),4),Lists!$S$3:$S$640,1)</f>
        <v>#N/A</v>
      </c>
      <c r="R1841" s="36" t="e">
        <f ca="1">LEFT(OFFSET(Lists!$S$2,P1841-1+MATCH(F1841,OFFSET(Lists!$T$3,P1841-1,0,Q1841-P1841+1),0),0),6)</f>
        <v>#N/A</v>
      </c>
      <c r="S1841" s="36" t="e">
        <f ca="1">VLOOKUP(R1841,Lists!B:D,3,FALSE)</f>
        <v>#N/A</v>
      </c>
      <c r="T1841" s="36" t="str">
        <f>IF(F1841&lt;&gt;"",MATCH(R1841,'Maximum minutes'!B:B,0),"")</f>
        <v/>
      </c>
      <c r="U1841" s="36">
        <f ca="1">IF(F1841&lt;&gt;"",COUNTA(OFFSET('Maximum minutes'!$C$1,'Annexe A1 Cours'!T1841,0,1,50)),0)</f>
        <v>0</v>
      </c>
      <c r="V1841" s="37">
        <f ca="1">IFERROR(OFFSET('Maximum minutes'!$C$1,T1841+1,-1+MATCH(G1841,OFFSET('Maximum minutes'!$C$1,T1841-1,0,1,50),0)),0)</f>
        <v>0</v>
      </c>
      <c r="W1841" s="38">
        <f t="shared" ca="1" si="56"/>
        <v>0</v>
      </c>
    </row>
    <row r="1842" spans="1:23" s="36" customFormat="1" ht="18.75">
      <c r="A1842" s="34"/>
      <c r="B1842" s="39"/>
      <c r="C1842" s="39"/>
      <c r="D1842" s="35"/>
      <c r="E1842" s="40"/>
      <c r="F1842" s="39"/>
      <c r="G1842" s="39"/>
      <c r="H1842" s="39"/>
      <c r="I1842" s="34"/>
      <c r="J1842" s="34"/>
      <c r="K1842" s="34"/>
      <c r="L1842" s="34"/>
      <c r="M1842" s="43" t="str">
        <f ca="1">IFERROR(OFFSET('Maximum minutes'!$C$1,T1842,MATCH(IF(G1842&lt;&gt;"",G1842,F1842),OFFSET('Maximum minutes'!$C$1,T1842-1,0,1,U1842+1),0)-1)*IF(OR(ISNUMBER(J1842),J1842="sans examen"),1,0)*IF(W1842&lt;MinDate,1,0),"")</f>
        <v/>
      </c>
      <c r="N1842" s="36">
        <f t="shared" ca="1" si="57"/>
        <v>0</v>
      </c>
      <c r="O1842" s="36" t="e">
        <f ca="1">LEFT(OFFSET(Lists!$Q$2,MATCH(E1842,Lists!$R$3:$R$19,0),0),4)</f>
        <v>#N/A</v>
      </c>
      <c r="P1842" s="36" t="e">
        <f ca="1">MATCH(O1842,Lists!$S$2:$S$640,1)</f>
        <v>#N/A</v>
      </c>
      <c r="Q1842" s="36" t="e">
        <f ca="1">MATCH(LEFT(OFFSET(Lists!$Q$2,MATCH(E1842,Lists!$R$3:$R$19,0)+1,0),4),Lists!$S$3:$S$640,1)</f>
        <v>#N/A</v>
      </c>
      <c r="R1842" s="36" t="e">
        <f ca="1">LEFT(OFFSET(Lists!$S$2,P1842-1+MATCH(F1842,OFFSET(Lists!$T$3,P1842-1,0,Q1842-P1842+1),0),0),6)</f>
        <v>#N/A</v>
      </c>
      <c r="S1842" s="36" t="e">
        <f ca="1">VLOOKUP(R1842,Lists!B:D,3,FALSE)</f>
        <v>#N/A</v>
      </c>
      <c r="T1842" s="36" t="str">
        <f>IF(F1842&lt;&gt;"",MATCH(R1842,'Maximum minutes'!B:B,0),"")</f>
        <v/>
      </c>
      <c r="U1842" s="36">
        <f ca="1">IF(F1842&lt;&gt;"",COUNTA(OFFSET('Maximum minutes'!$C$1,'Annexe A1 Cours'!T1842,0,1,50)),0)</f>
        <v>0</v>
      </c>
      <c r="V1842" s="37">
        <f ca="1">IFERROR(OFFSET('Maximum minutes'!$C$1,T1842+1,-1+MATCH(G1842,OFFSET('Maximum minutes'!$C$1,T1842-1,0,1,50),0)),0)</f>
        <v>0</v>
      </c>
      <c r="W1842" s="38">
        <f t="shared" ca="1" si="56"/>
        <v>0</v>
      </c>
    </row>
    <row r="1843" spans="1:23" s="36" customFormat="1" ht="18.75">
      <c r="A1843" s="34"/>
      <c r="B1843" s="39"/>
      <c r="C1843" s="39"/>
      <c r="D1843" s="35"/>
      <c r="E1843" s="40"/>
      <c r="F1843" s="39"/>
      <c r="G1843" s="39"/>
      <c r="H1843" s="39"/>
      <c r="I1843" s="34"/>
      <c r="J1843" s="34"/>
      <c r="K1843" s="34"/>
      <c r="L1843" s="34"/>
      <c r="M1843" s="43" t="str">
        <f ca="1">IFERROR(OFFSET('Maximum minutes'!$C$1,T1843,MATCH(IF(G1843&lt;&gt;"",G1843,F1843),OFFSET('Maximum minutes'!$C$1,T1843-1,0,1,U1843+1),0)-1)*IF(OR(ISNUMBER(J1843),J1843="sans examen"),1,0)*IF(W1843&lt;MinDate,1,0),"")</f>
        <v/>
      </c>
      <c r="N1843" s="36">
        <f t="shared" ca="1" si="57"/>
        <v>0</v>
      </c>
      <c r="O1843" s="36" t="e">
        <f ca="1">LEFT(OFFSET(Lists!$Q$2,MATCH(E1843,Lists!$R$3:$R$19,0),0),4)</f>
        <v>#N/A</v>
      </c>
      <c r="P1843" s="36" t="e">
        <f ca="1">MATCH(O1843,Lists!$S$2:$S$640,1)</f>
        <v>#N/A</v>
      </c>
      <c r="Q1843" s="36" t="e">
        <f ca="1">MATCH(LEFT(OFFSET(Lists!$Q$2,MATCH(E1843,Lists!$R$3:$R$19,0)+1,0),4),Lists!$S$3:$S$640,1)</f>
        <v>#N/A</v>
      </c>
      <c r="R1843" s="36" t="e">
        <f ca="1">LEFT(OFFSET(Lists!$S$2,P1843-1+MATCH(F1843,OFFSET(Lists!$T$3,P1843-1,0,Q1843-P1843+1),0),0),6)</f>
        <v>#N/A</v>
      </c>
      <c r="S1843" s="36" t="e">
        <f ca="1">VLOOKUP(R1843,Lists!B:D,3,FALSE)</f>
        <v>#N/A</v>
      </c>
      <c r="T1843" s="36" t="str">
        <f>IF(F1843&lt;&gt;"",MATCH(R1843,'Maximum minutes'!B:B,0),"")</f>
        <v/>
      </c>
      <c r="U1843" s="36">
        <f ca="1">IF(F1843&lt;&gt;"",COUNTA(OFFSET('Maximum minutes'!$C$1,'Annexe A1 Cours'!T1843,0,1,50)),0)</f>
        <v>0</v>
      </c>
      <c r="V1843" s="37">
        <f ca="1">IFERROR(OFFSET('Maximum minutes'!$C$1,T1843+1,-1+MATCH(G1843,OFFSET('Maximum minutes'!$C$1,T1843-1,0,1,50),0)),0)</f>
        <v>0</v>
      </c>
      <c r="W1843" s="38">
        <f t="shared" ca="1" si="56"/>
        <v>0</v>
      </c>
    </row>
    <row r="1844" spans="1:23" s="36" customFormat="1" ht="18.75">
      <c r="A1844" s="34"/>
      <c r="B1844" s="39"/>
      <c r="C1844" s="39"/>
      <c r="D1844" s="35"/>
      <c r="E1844" s="40"/>
      <c r="F1844" s="39"/>
      <c r="G1844" s="39"/>
      <c r="H1844" s="39"/>
      <c r="I1844" s="34"/>
      <c r="J1844" s="34"/>
      <c r="K1844" s="34"/>
      <c r="L1844" s="34"/>
      <c r="M1844" s="43" t="str">
        <f ca="1">IFERROR(OFFSET('Maximum minutes'!$C$1,T1844,MATCH(IF(G1844&lt;&gt;"",G1844,F1844),OFFSET('Maximum minutes'!$C$1,T1844-1,0,1,U1844+1),0)-1)*IF(OR(ISNUMBER(J1844),J1844="sans examen"),1,0)*IF(W1844&lt;MinDate,1,0),"")</f>
        <v/>
      </c>
      <c r="N1844" s="36">
        <f t="shared" ca="1" si="57"/>
        <v>0</v>
      </c>
      <c r="O1844" s="36" t="e">
        <f ca="1">LEFT(OFFSET(Lists!$Q$2,MATCH(E1844,Lists!$R$3:$R$19,0),0),4)</f>
        <v>#N/A</v>
      </c>
      <c r="P1844" s="36" t="e">
        <f ca="1">MATCH(O1844,Lists!$S$2:$S$640,1)</f>
        <v>#N/A</v>
      </c>
      <c r="Q1844" s="36" t="e">
        <f ca="1">MATCH(LEFT(OFFSET(Lists!$Q$2,MATCH(E1844,Lists!$R$3:$R$19,0)+1,0),4),Lists!$S$3:$S$640,1)</f>
        <v>#N/A</v>
      </c>
      <c r="R1844" s="36" t="e">
        <f ca="1">LEFT(OFFSET(Lists!$S$2,P1844-1+MATCH(F1844,OFFSET(Lists!$T$3,P1844-1,0,Q1844-P1844+1),0),0),6)</f>
        <v>#N/A</v>
      </c>
      <c r="S1844" s="36" t="e">
        <f ca="1">VLOOKUP(R1844,Lists!B:D,3,FALSE)</f>
        <v>#N/A</v>
      </c>
      <c r="T1844" s="36" t="str">
        <f>IF(F1844&lt;&gt;"",MATCH(R1844,'Maximum minutes'!B:B,0),"")</f>
        <v/>
      </c>
      <c r="U1844" s="36">
        <f ca="1">IF(F1844&lt;&gt;"",COUNTA(OFFSET('Maximum minutes'!$C$1,'Annexe A1 Cours'!T1844,0,1,50)),0)</f>
        <v>0</v>
      </c>
      <c r="V1844" s="37">
        <f ca="1">IFERROR(OFFSET('Maximum minutes'!$C$1,T1844+1,-1+MATCH(G1844,OFFSET('Maximum minutes'!$C$1,T1844-1,0,1,50),0)),0)</f>
        <v>0</v>
      </c>
      <c r="W1844" s="38">
        <f t="shared" ca="1" si="56"/>
        <v>0</v>
      </c>
    </row>
    <row r="1845" spans="1:23" s="36" customFormat="1" ht="18.75">
      <c r="A1845" s="34"/>
      <c r="B1845" s="39"/>
      <c r="C1845" s="39"/>
      <c r="D1845" s="35"/>
      <c r="E1845" s="40"/>
      <c r="F1845" s="39"/>
      <c r="G1845" s="39"/>
      <c r="H1845" s="39"/>
      <c r="I1845" s="34"/>
      <c r="J1845" s="34"/>
      <c r="K1845" s="34"/>
      <c r="L1845" s="34"/>
      <c r="M1845" s="43" t="str">
        <f ca="1">IFERROR(OFFSET('Maximum minutes'!$C$1,T1845,MATCH(IF(G1845&lt;&gt;"",G1845,F1845),OFFSET('Maximum minutes'!$C$1,T1845-1,0,1,U1845+1),0)-1)*IF(OR(ISNUMBER(J1845),J1845="sans examen"),1,0)*IF(W1845&lt;MinDate,1,0),"")</f>
        <v/>
      </c>
      <c r="N1845" s="36">
        <f t="shared" ca="1" si="57"/>
        <v>0</v>
      </c>
      <c r="O1845" s="36" t="e">
        <f ca="1">LEFT(OFFSET(Lists!$Q$2,MATCH(E1845,Lists!$R$3:$R$19,0),0),4)</f>
        <v>#N/A</v>
      </c>
      <c r="P1845" s="36" t="e">
        <f ca="1">MATCH(O1845,Lists!$S$2:$S$640,1)</f>
        <v>#N/A</v>
      </c>
      <c r="Q1845" s="36" t="e">
        <f ca="1">MATCH(LEFT(OFFSET(Lists!$Q$2,MATCH(E1845,Lists!$R$3:$R$19,0)+1,0),4),Lists!$S$3:$S$640,1)</f>
        <v>#N/A</v>
      </c>
      <c r="R1845" s="36" t="e">
        <f ca="1">LEFT(OFFSET(Lists!$S$2,P1845-1+MATCH(F1845,OFFSET(Lists!$T$3,P1845-1,0,Q1845-P1845+1),0),0),6)</f>
        <v>#N/A</v>
      </c>
      <c r="S1845" s="36" t="e">
        <f ca="1">VLOOKUP(R1845,Lists!B:D,3,FALSE)</f>
        <v>#N/A</v>
      </c>
      <c r="T1845" s="36" t="str">
        <f>IF(F1845&lt;&gt;"",MATCH(R1845,'Maximum minutes'!B:B,0),"")</f>
        <v/>
      </c>
      <c r="U1845" s="36">
        <f ca="1">IF(F1845&lt;&gt;"",COUNTA(OFFSET('Maximum minutes'!$C$1,'Annexe A1 Cours'!T1845,0,1,50)),0)</f>
        <v>0</v>
      </c>
      <c r="V1845" s="37">
        <f ca="1">IFERROR(OFFSET('Maximum minutes'!$C$1,T1845+1,-1+MATCH(G1845,OFFSET('Maximum minutes'!$C$1,T1845-1,0,1,50),0)),0)</f>
        <v>0</v>
      </c>
      <c r="W1845" s="38">
        <f t="shared" ca="1" si="56"/>
        <v>0</v>
      </c>
    </row>
    <row r="1846" spans="1:23" s="36" customFormat="1" ht="18.75">
      <c r="A1846" s="34"/>
      <c r="B1846" s="39"/>
      <c r="C1846" s="39"/>
      <c r="D1846" s="35"/>
      <c r="E1846" s="40"/>
      <c r="F1846" s="39"/>
      <c r="G1846" s="39"/>
      <c r="H1846" s="39"/>
      <c r="I1846" s="34"/>
      <c r="J1846" s="34"/>
      <c r="K1846" s="34"/>
      <c r="L1846" s="34"/>
      <c r="M1846" s="43" t="str">
        <f ca="1">IFERROR(OFFSET('Maximum minutes'!$C$1,T1846,MATCH(IF(G1846&lt;&gt;"",G1846,F1846),OFFSET('Maximum minutes'!$C$1,T1846-1,0,1,U1846+1),0)-1)*IF(OR(ISNUMBER(J1846),J1846="sans examen"),1,0)*IF(W1846&lt;MinDate,1,0),"")</f>
        <v/>
      </c>
      <c r="N1846" s="36">
        <f t="shared" ca="1" si="57"/>
        <v>0</v>
      </c>
      <c r="O1846" s="36" t="e">
        <f ca="1">LEFT(OFFSET(Lists!$Q$2,MATCH(E1846,Lists!$R$3:$R$19,0),0),4)</f>
        <v>#N/A</v>
      </c>
      <c r="P1846" s="36" t="e">
        <f ca="1">MATCH(O1846,Lists!$S$2:$S$640,1)</f>
        <v>#N/A</v>
      </c>
      <c r="Q1846" s="36" t="e">
        <f ca="1">MATCH(LEFT(OFFSET(Lists!$Q$2,MATCH(E1846,Lists!$R$3:$R$19,0)+1,0),4),Lists!$S$3:$S$640,1)</f>
        <v>#N/A</v>
      </c>
      <c r="R1846" s="36" t="e">
        <f ca="1">LEFT(OFFSET(Lists!$S$2,P1846-1+MATCH(F1846,OFFSET(Lists!$T$3,P1846-1,0,Q1846-P1846+1),0),0),6)</f>
        <v>#N/A</v>
      </c>
      <c r="S1846" s="36" t="e">
        <f ca="1">VLOOKUP(R1846,Lists!B:D,3,FALSE)</f>
        <v>#N/A</v>
      </c>
      <c r="T1846" s="36" t="str">
        <f>IF(F1846&lt;&gt;"",MATCH(R1846,'Maximum minutes'!B:B,0),"")</f>
        <v/>
      </c>
      <c r="U1846" s="36">
        <f ca="1">IF(F1846&lt;&gt;"",COUNTA(OFFSET('Maximum minutes'!$C$1,'Annexe A1 Cours'!T1846,0,1,50)),0)</f>
        <v>0</v>
      </c>
      <c r="V1846" s="37">
        <f ca="1">IFERROR(OFFSET('Maximum minutes'!$C$1,T1846+1,-1+MATCH(G1846,OFFSET('Maximum minutes'!$C$1,T1846-1,0,1,50),0)),0)</f>
        <v>0</v>
      </c>
      <c r="W1846" s="38">
        <f t="shared" ca="1" si="56"/>
        <v>0</v>
      </c>
    </row>
    <row r="1847" spans="1:23" s="36" customFormat="1" ht="18.75">
      <c r="A1847" s="34"/>
      <c r="B1847" s="39"/>
      <c r="C1847" s="39"/>
      <c r="D1847" s="35"/>
      <c r="E1847" s="40"/>
      <c r="F1847" s="39"/>
      <c r="G1847" s="39"/>
      <c r="H1847" s="39"/>
      <c r="I1847" s="34"/>
      <c r="J1847" s="34"/>
      <c r="K1847" s="34"/>
      <c r="L1847" s="34"/>
      <c r="M1847" s="43" t="str">
        <f ca="1">IFERROR(OFFSET('Maximum minutes'!$C$1,T1847,MATCH(IF(G1847&lt;&gt;"",G1847,F1847),OFFSET('Maximum minutes'!$C$1,T1847-1,0,1,U1847+1),0)-1)*IF(OR(ISNUMBER(J1847),J1847="sans examen"),1,0)*IF(W1847&lt;MinDate,1,0),"")</f>
        <v/>
      </c>
      <c r="N1847" s="36">
        <f t="shared" ca="1" si="57"/>
        <v>0</v>
      </c>
      <c r="O1847" s="36" t="e">
        <f ca="1">LEFT(OFFSET(Lists!$Q$2,MATCH(E1847,Lists!$R$3:$R$19,0),0),4)</f>
        <v>#N/A</v>
      </c>
      <c r="P1847" s="36" t="e">
        <f ca="1">MATCH(O1847,Lists!$S$2:$S$640,1)</f>
        <v>#N/A</v>
      </c>
      <c r="Q1847" s="36" t="e">
        <f ca="1">MATCH(LEFT(OFFSET(Lists!$Q$2,MATCH(E1847,Lists!$R$3:$R$19,0)+1,0),4),Lists!$S$3:$S$640,1)</f>
        <v>#N/A</v>
      </c>
      <c r="R1847" s="36" t="e">
        <f ca="1">LEFT(OFFSET(Lists!$S$2,P1847-1+MATCH(F1847,OFFSET(Lists!$T$3,P1847-1,0,Q1847-P1847+1),0),0),6)</f>
        <v>#N/A</v>
      </c>
      <c r="S1847" s="36" t="e">
        <f ca="1">VLOOKUP(R1847,Lists!B:D,3,FALSE)</f>
        <v>#N/A</v>
      </c>
      <c r="T1847" s="36" t="str">
        <f>IF(F1847&lt;&gt;"",MATCH(R1847,'Maximum minutes'!B:B,0),"")</f>
        <v/>
      </c>
      <c r="U1847" s="36">
        <f ca="1">IF(F1847&lt;&gt;"",COUNTA(OFFSET('Maximum minutes'!$C$1,'Annexe A1 Cours'!T1847,0,1,50)),0)</f>
        <v>0</v>
      </c>
      <c r="V1847" s="37">
        <f ca="1">IFERROR(OFFSET('Maximum minutes'!$C$1,T1847+1,-1+MATCH(G1847,OFFSET('Maximum minutes'!$C$1,T1847-1,0,1,50),0)),0)</f>
        <v>0</v>
      </c>
      <c r="W1847" s="38">
        <f t="shared" ca="1" si="56"/>
        <v>0</v>
      </c>
    </row>
    <row r="1848" spans="1:23" s="36" customFormat="1" ht="18.75">
      <c r="A1848" s="34"/>
      <c r="B1848" s="39"/>
      <c r="C1848" s="39"/>
      <c r="D1848" s="35"/>
      <c r="E1848" s="40"/>
      <c r="F1848" s="39"/>
      <c r="G1848" s="39"/>
      <c r="H1848" s="39"/>
      <c r="I1848" s="34"/>
      <c r="J1848" s="34"/>
      <c r="K1848" s="34"/>
      <c r="L1848" s="34"/>
      <c r="M1848" s="43" t="str">
        <f ca="1">IFERROR(OFFSET('Maximum minutes'!$C$1,T1848,MATCH(IF(G1848&lt;&gt;"",G1848,F1848),OFFSET('Maximum minutes'!$C$1,T1848-1,0,1,U1848+1),0)-1)*IF(OR(ISNUMBER(J1848),J1848="sans examen"),1,0)*IF(W1848&lt;MinDate,1,0),"")</f>
        <v/>
      </c>
      <c r="N1848" s="36">
        <f t="shared" ca="1" si="57"/>
        <v>0</v>
      </c>
      <c r="O1848" s="36" t="e">
        <f ca="1">LEFT(OFFSET(Lists!$Q$2,MATCH(E1848,Lists!$R$3:$R$19,0),0),4)</f>
        <v>#N/A</v>
      </c>
      <c r="P1848" s="36" t="e">
        <f ca="1">MATCH(O1848,Lists!$S$2:$S$640,1)</f>
        <v>#N/A</v>
      </c>
      <c r="Q1848" s="36" t="e">
        <f ca="1">MATCH(LEFT(OFFSET(Lists!$Q$2,MATCH(E1848,Lists!$R$3:$R$19,0)+1,0),4),Lists!$S$3:$S$640,1)</f>
        <v>#N/A</v>
      </c>
      <c r="R1848" s="36" t="e">
        <f ca="1">LEFT(OFFSET(Lists!$S$2,P1848-1+MATCH(F1848,OFFSET(Lists!$T$3,P1848-1,0,Q1848-P1848+1),0),0),6)</f>
        <v>#N/A</v>
      </c>
      <c r="S1848" s="36" t="e">
        <f ca="1">VLOOKUP(R1848,Lists!B:D,3,FALSE)</f>
        <v>#N/A</v>
      </c>
      <c r="T1848" s="36" t="str">
        <f>IF(F1848&lt;&gt;"",MATCH(R1848,'Maximum minutes'!B:B,0),"")</f>
        <v/>
      </c>
      <c r="U1848" s="36">
        <f ca="1">IF(F1848&lt;&gt;"",COUNTA(OFFSET('Maximum minutes'!$C$1,'Annexe A1 Cours'!T1848,0,1,50)),0)</f>
        <v>0</v>
      </c>
      <c r="V1848" s="37">
        <f ca="1">IFERROR(OFFSET('Maximum minutes'!$C$1,T1848+1,-1+MATCH(G1848,OFFSET('Maximum minutes'!$C$1,T1848-1,0,1,50),0)),0)</f>
        <v>0</v>
      </c>
      <c r="W1848" s="38">
        <f t="shared" ca="1" si="56"/>
        <v>0</v>
      </c>
    </row>
    <row r="1849" spans="1:23" s="36" customFormat="1" ht="18.75">
      <c r="A1849" s="34"/>
      <c r="B1849" s="39"/>
      <c r="C1849" s="39"/>
      <c r="D1849" s="35"/>
      <c r="E1849" s="40"/>
      <c r="F1849" s="39"/>
      <c r="G1849" s="39"/>
      <c r="H1849" s="39"/>
      <c r="I1849" s="34"/>
      <c r="J1849" s="34"/>
      <c r="K1849" s="34"/>
      <c r="L1849" s="34"/>
      <c r="M1849" s="43" t="str">
        <f ca="1">IFERROR(OFFSET('Maximum minutes'!$C$1,T1849,MATCH(IF(G1849&lt;&gt;"",G1849,F1849),OFFSET('Maximum minutes'!$C$1,T1849-1,0,1,U1849+1),0)-1)*IF(OR(ISNUMBER(J1849),J1849="sans examen"),1,0)*IF(W1849&lt;MinDate,1,0),"")</f>
        <v/>
      </c>
      <c r="N1849" s="36">
        <f t="shared" ca="1" si="57"/>
        <v>0</v>
      </c>
      <c r="O1849" s="36" t="e">
        <f ca="1">LEFT(OFFSET(Lists!$Q$2,MATCH(E1849,Lists!$R$3:$R$19,0),0),4)</f>
        <v>#N/A</v>
      </c>
      <c r="P1849" s="36" t="e">
        <f ca="1">MATCH(O1849,Lists!$S$2:$S$640,1)</f>
        <v>#N/A</v>
      </c>
      <c r="Q1849" s="36" t="e">
        <f ca="1">MATCH(LEFT(OFFSET(Lists!$Q$2,MATCH(E1849,Lists!$R$3:$R$19,0)+1,0),4),Lists!$S$3:$S$640,1)</f>
        <v>#N/A</v>
      </c>
      <c r="R1849" s="36" t="e">
        <f ca="1">LEFT(OFFSET(Lists!$S$2,P1849-1+MATCH(F1849,OFFSET(Lists!$T$3,P1849-1,0,Q1849-P1849+1),0),0),6)</f>
        <v>#N/A</v>
      </c>
      <c r="S1849" s="36" t="e">
        <f ca="1">VLOOKUP(R1849,Lists!B:D,3,FALSE)</f>
        <v>#N/A</v>
      </c>
      <c r="T1849" s="36" t="str">
        <f>IF(F1849&lt;&gt;"",MATCH(R1849,'Maximum minutes'!B:B,0),"")</f>
        <v/>
      </c>
      <c r="U1849" s="36">
        <f ca="1">IF(F1849&lt;&gt;"",COUNTA(OFFSET('Maximum minutes'!$C$1,'Annexe A1 Cours'!T1849,0,1,50)),0)</f>
        <v>0</v>
      </c>
      <c r="V1849" s="37">
        <f ca="1">IFERROR(OFFSET('Maximum minutes'!$C$1,T1849+1,-1+MATCH(G1849,OFFSET('Maximum minutes'!$C$1,T1849-1,0,1,50),0)),0)</f>
        <v>0</v>
      </c>
      <c r="W1849" s="38">
        <f t="shared" ca="1" si="56"/>
        <v>0</v>
      </c>
    </row>
    <row r="1850" spans="1:23" s="36" customFormat="1" ht="18.75">
      <c r="A1850" s="34"/>
      <c r="B1850" s="39"/>
      <c r="C1850" s="39"/>
      <c r="D1850" s="35"/>
      <c r="E1850" s="40"/>
      <c r="F1850" s="39"/>
      <c r="G1850" s="39"/>
      <c r="H1850" s="39"/>
      <c r="I1850" s="34"/>
      <c r="J1850" s="34"/>
      <c r="K1850" s="34"/>
      <c r="L1850" s="34"/>
      <c r="M1850" s="43" t="str">
        <f ca="1">IFERROR(OFFSET('Maximum minutes'!$C$1,T1850,MATCH(IF(G1850&lt;&gt;"",G1850,F1850),OFFSET('Maximum minutes'!$C$1,T1850-1,0,1,U1850+1),0)-1)*IF(OR(ISNUMBER(J1850),J1850="sans examen"),1,0)*IF(W1850&lt;MinDate,1,0),"")</f>
        <v/>
      </c>
      <c r="N1850" s="36">
        <f t="shared" ca="1" si="57"/>
        <v>0</v>
      </c>
      <c r="O1850" s="36" t="e">
        <f ca="1">LEFT(OFFSET(Lists!$Q$2,MATCH(E1850,Lists!$R$3:$R$19,0),0),4)</f>
        <v>#N/A</v>
      </c>
      <c r="P1850" s="36" t="e">
        <f ca="1">MATCH(O1850,Lists!$S$2:$S$640,1)</f>
        <v>#N/A</v>
      </c>
      <c r="Q1850" s="36" t="e">
        <f ca="1">MATCH(LEFT(OFFSET(Lists!$Q$2,MATCH(E1850,Lists!$R$3:$R$19,0)+1,0),4),Lists!$S$3:$S$640,1)</f>
        <v>#N/A</v>
      </c>
      <c r="R1850" s="36" t="e">
        <f ca="1">LEFT(OFFSET(Lists!$S$2,P1850-1+MATCH(F1850,OFFSET(Lists!$T$3,P1850-1,0,Q1850-P1850+1),0),0),6)</f>
        <v>#N/A</v>
      </c>
      <c r="S1850" s="36" t="e">
        <f ca="1">VLOOKUP(R1850,Lists!B:D,3,FALSE)</f>
        <v>#N/A</v>
      </c>
      <c r="T1850" s="36" t="str">
        <f>IF(F1850&lt;&gt;"",MATCH(R1850,'Maximum minutes'!B:B,0),"")</f>
        <v/>
      </c>
      <c r="U1850" s="36">
        <f ca="1">IF(F1850&lt;&gt;"",COUNTA(OFFSET('Maximum minutes'!$C$1,'Annexe A1 Cours'!T1850,0,1,50)),0)</f>
        <v>0</v>
      </c>
      <c r="V1850" s="37">
        <f ca="1">IFERROR(OFFSET('Maximum minutes'!$C$1,T1850+1,-1+MATCH(G1850,OFFSET('Maximum minutes'!$C$1,T1850-1,0,1,50),0)),0)</f>
        <v>0</v>
      </c>
      <c r="W1850" s="38">
        <f t="shared" ca="1" si="56"/>
        <v>0</v>
      </c>
    </row>
    <row r="1851" spans="1:23" s="36" customFormat="1" ht="18.75">
      <c r="A1851" s="34"/>
      <c r="B1851" s="39"/>
      <c r="C1851" s="39"/>
      <c r="D1851" s="35"/>
      <c r="E1851" s="40"/>
      <c r="F1851" s="39"/>
      <c r="G1851" s="39"/>
      <c r="H1851" s="39"/>
      <c r="I1851" s="34"/>
      <c r="J1851" s="34"/>
      <c r="K1851" s="34"/>
      <c r="L1851" s="34"/>
      <c r="M1851" s="43" t="str">
        <f ca="1">IFERROR(OFFSET('Maximum minutes'!$C$1,T1851,MATCH(IF(G1851&lt;&gt;"",G1851,F1851),OFFSET('Maximum minutes'!$C$1,T1851-1,0,1,U1851+1),0)-1)*IF(OR(ISNUMBER(J1851),J1851="sans examen"),1,0)*IF(W1851&lt;MinDate,1,0),"")</f>
        <v/>
      </c>
      <c r="N1851" s="36">
        <f t="shared" ca="1" si="57"/>
        <v>0</v>
      </c>
      <c r="O1851" s="36" t="e">
        <f ca="1">LEFT(OFFSET(Lists!$Q$2,MATCH(E1851,Lists!$R$3:$R$19,0),0),4)</f>
        <v>#N/A</v>
      </c>
      <c r="P1851" s="36" t="e">
        <f ca="1">MATCH(O1851,Lists!$S$2:$S$640,1)</f>
        <v>#N/A</v>
      </c>
      <c r="Q1851" s="36" t="e">
        <f ca="1">MATCH(LEFT(OFFSET(Lists!$Q$2,MATCH(E1851,Lists!$R$3:$R$19,0)+1,0),4),Lists!$S$3:$S$640,1)</f>
        <v>#N/A</v>
      </c>
      <c r="R1851" s="36" t="e">
        <f ca="1">LEFT(OFFSET(Lists!$S$2,P1851-1+MATCH(F1851,OFFSET(Lists!$T$3,P1851-1,0,Q1851-P1851+1),0),0),6)</f>
        <v>#N/A</v>
      </c>
      <c r="S1851" s="36" t="e">
        <f ca="1">VLOOKUP(R1851,Lists!B:D,3,FALSE)</f>
        <v>#N/A</v>
      </c>
      <c r="T1851" s="36" t="str">
        <f>IF(F1851&lt;&gt;"",MATCH(R1851,'Maximum minutes'!B:B,0),"")</f>
        <v/>
      </c>
      <c r="U1851" s="36">
        <f ca="1">IF(F1851&lt;&gt;"",COUNTA(OFFSET('Maximum minutes'!$C$1,'Annexe A1 Cours'!T1851,0,1,50)),0)</f>
        <v>0</v>
      </c>
      <c r="V1851" s="37">
        <f ca="1">IFERROR(OFFSET('Maximum minutes'!$C$1,T1851+1,-1+MATCH(G1851,OFFSET('Maximum minutes'!$C$1,T1851-1,0,1,50),0)),0)</f>
        <v>0</v>
      </c>
      <c r="W1851" s="38">
        <f t="shared" ca="1" si="56"/>
        <v>0</v>
      </c>
    </row>
    <row r="1852" spans="1:23" s="36" customFormat="1" ht="18.75">
      <c r="A1852" s="34"/>
      <c r="B1852" s="39"/>
      <c r="C1852" s="39"/>
      <c r="D1852" s="35"/>
      <c r="E1852" s="40"/>
      <c r="F1852" s="39"/>
      <c r="G1852" s="39"/>
      <c r="H1852" s="39"/>
      <c r="I1852" s="34"/>
      <c r="J1852" s="34"/>
      <c r="K1852" s="34"/>
      <c r="L1852" s="34"/>
      <c r="M1852" s="43" t="str">
        <f ca="1">IFERROR(OFFSET('Maximum minutes'!$C$1,T1852,MATCH(IF(G1852&lt;&gt;"",G1852,F1852),OFFSET('Maximum minutes'!$C$1,T1852-1,0,1,U1852+1),0)-1)*IF(OR(ISNUMBER(J1852),J1852="sans examen"),1,0)*IF(W1852&lt;MinDate,1,0),"")</f>
        <v/>
      </c>
      <c r="N1852" s="36">
        <f t="shared" ca="1" si="57"/>
        <v>0</v>
      </c>
      <c r="O1852" s="36" t="e">
        <f ca="1">LEFT(OFFSET(Lists!$Q$2,MATCH(E1852,Lists!$R$3:$R$19,0),0),4)</f>
        <v>#N/A</v>
      </c>
      <c r="P1852" s="36" t="e">
        <f ca="1">MATCH(O1852,Lists!$S$2:$S$640,1)</f>
        <v>#N/A</v>
      </c>
      <c r="Q1852" s="36" t="e">
        <f ca="1">MATCH(LEFT(OFFSET(Lists!$Q$2,MATCH(E1852,Lists!$R$3:$R$19,0)+1,0),4),Lists!$S$3:$S$640,1)</f>
        <v>#N/A</v>
      </c>
      <c r="R1852" s="36" t="e">
        <f ca="1">LEFT(OFFSET(Lists!$S$2,P1852-1+MATCH(F1852,OFFSET(Lists!$T$3,P1852-1,0,Q1852-P1852+1),0),0),6)</f>
        <v>#N/A</v>
      </c>
      <c r="S1852" s="36" t="e">
        <f ca="1">VLOOKUP(R1852,Lists!B:D,3,FALSE)</f>
        <v>#N/A</v>
      </c>
      <c r="T1852" s="36" t="str">
        <f>IF(F1852&lt;&gt;"",MATCH(R1852,'Maximum minutes'!B:B,0),"")</f>
        <v/>
      </c>
      <c r="U1852" s="36">
        <f ca="1">IF(F1852&lt;&gt;"",COUNTA(OFFSET('Maximum minutes'!$C$1,'Annexe A1 Cours'!T1852,0,1,50)),0)</f>
        <v>0</v>
      </c>
      <c r="V1852" s="37">
        <f ca="1">IFERROR(OFFSET('Maximum minutes'!$C$1,T1852+1,-1+MATCH(G1852,OFFSET('Maximum minutes'!$C$1,T1852-1,0,1,50),0)),0)</f>
        <v>0</v>
      </c>
      <c r="W1852" s="38">
        <f t="shared" ca="1" si="56"/>
        <v>0</v>
      </c>
    </row>
    <row r="1853" spans="1:23" s="36" customFormat="1" ht="18.75">
      <c r="A1853" s="34"/>
      <c r="B1853" s="39"/>
      <c r="C1853" s="39"/>
      <c r="D1853" s="35"/>
      <c r="E1853" s="40"/>
      <c r="F1853" s="39"/>
      <c r="G1853" s="39"/>
      <c r="H1853" s="39"/>
      <c r="I1853" s="34"/>
      <c r="J1853" s="34"/>
      <c r="K1853" s="34"/>
      <c r="L1853" s="34"/>
      <c r="M1853" s="43" t="str">
        <f ca="1">IFERROR(OFFSET('Maximum minutes'!$C$1,T1853,MATCH(IF(G1853&lt;&gt;"",G1853,F1853),OFFSET('Maximum minutes'!$C$1,T1853-1,0,1,U1853+1),0)-1)*IF(OR(ISNUMBER(J1853),J1853="sans examen"),1,0)*IF(W1853&lt;MinDate,1,0),"")</f>
        <v/>
      </c>
      <c r="N1853" s="36">
        <f t="shared" ca="1" si="57"/>
        <v>0</v>
      </c>
      <c r="O1853" s="36" t="e">
        <f ca="1">LEFT(OFFSET(Lists!$Q$2,MATCH(E1853,Lists!$R$3:$R$19,0),0),4)</f>
        <v>#N/A</v>
      </c>
      <c r="P1853" s="36" t="e">
        <f ca="1">MATCH(O1853,Lists!$S$2:$S$640,1)</f>
        <v>#N/A</v>
      </c>
      <c r="Q1853" s="36" t="e">
        <f ca="1">MATCH(LEFT(OFFSET(Lists!$Q$2,MATCH(E1853,Lists!$R$3:$R$19,0)+1,0),4),Lists!$S$3:$S$640,1)</f>
        <v>#N/A</v>
      </c>
      <c r="R1853" s="36" t="e">
        <f ca="1">LEFT(OFFSET(Lists!$S$2,P1853-1+MATCH(F1853,OFFSET(Lists!$T$3,P1853-1,0,Q1853-P1853+1),0),0),6)</f>
        <v>#N/A</v>
      </c>
      <c r="S1853" s="36" t="e">
        <f ca="1">VLOOKUP(R1853,Lists!B:D,3,FALSE)</f>
        <v>#N/A</v>
      </c>
      <c r="T1853" s="36" t="str">
        <f>IF(F1853&lt;&gt;"",MATCH(R1853,'Maximum minutes'!B:B,0),"")</f>
        <v/>
      </c>
      <c r="U1853" s="36">
        <f ca="1">IF(F1853&lt;&gt;"",COUNTA(OFFSET('Maximum minutes'!$C$1,'Annexe A1 Cours'!T1853,0,1,50)),0)</f>
        <v>0</v>
      </c>
      <c r="V1853" s="37">
        <f ca="1">IFERROR(OFFSET('Maximum minutes'!$C$1,T1853+1,-1+MATCH(G1853,OFFSET('Maximum minutes'!$C$1,T1853-1,0,1,50),0)),0)</f>
        <v>0</v>
      </c>
      <c r="W1853" s="38">
        <f t="shared" ca="1" si="56"/>
        <v>0</v>
      </c>
    </row>
    <row r="1854" spans="1:23" s="36" customFormat="1" ht="18.75">
      <c r="A1854" s="34"/>
      <c r="B1854" s="39"/>
      <c r="C1854" s="39"/>
      <c r="D1854" s="35"/>
      <c r="E1854" s="40"/>
      <c r="F1854" s="39"/>
      <c r="G1854" s="39"/>
      <c r="H1854" s="39"/>
      <c r="I1854" s="34"/>
      <c r="J1854" s="34"/>
      <c r="K1854" s="34"/>
      <c r="L1854" s="34"/>
      <c r="M1854" s="43" t="str">
        <f ca="1">IFERROR(OFFSET('Maximum minutes'!$C$1,T1854,MATCH(IF(G1854&lt;&gt;"",G1854,F1854),OFFSET('Maximum minutes'!$C$1,T1854-1,0,1,U1854+1),0)-1)*IF(OR(ISNUMBER(J1854),J1854="sans examen"),1,0)*IF(W1854&lt;MinDate,1,0),"")</f>
        <v/>
      </c>
      <c r="N1854" s="36">
        <f t="shared" ca="1" si="57"/>
        <v>0</v>
      </c>
      <c r="O1854" s="36" t="e">
        <f ca="1">LEFT(OFFSET(Lists!$Q$2,MATCH(E1854,Lists!$R$3:$R$19,0),0),4)</f>
        <v>#N/A</v>
      </c>
      <c r="P1854" s="36" t="e">
        <f ca="1">MATCH(O1854,Lists!$S$2:$S$640,1)</f>
        <v>#N/A</v>
      </c>
      <c r="Q1854" s="36" t="e">
        <f ca="1">MATCH(LEFT(OFFSET(Lists!$Q$2,MATCH(E1854,Lists!$R$3:$R$19,0)+1,0),4),Lists!$S$3:$S$640,1)</f>
        <v>#N/A</v>
      </c>
      <c r="R1854" s="36" t="e">
        <f ca="1">LEFT(OFFSET(Lists!$S$2,P1854-1+MATCH(F1854,OFFSET(Lists!$T$3,P1854-1,0,Q1854-P1854+1),0),0),6)</f>
        <v>#N/A</v>
      </c>
      <c r="S1854" s="36" t="e">
        <f ca="1">VLOOKUP(R1854,Lists!B:D,3,FALSE)</f>
        <v>#N/A</v>
      </c>
      <c r="T1854" s="36" t="str">
        <f>IF(F1854&lt;&gt;"",MATCH(R1854,'Maximum minutes'!B:B,0),"")</f>
        <v/>
      </c>
      <c r="U1854" s="36">
        <f ca="1">IF(F1854&lt;&gt;"",COUNTA(OFFSET('Maximum minutes'!$C$1,'Annexe A1 Cours'!T1854,0,1,50)),0)</f>
        <v>0</v>
      </c>
      <c r="V1854" s="37">
        <f ca="1">IFERROR(OFFSET('Maximum minutes'!$C$1,T1854+1,-1+MATCH(G1854,OFFSET('Maximum minutes'!$C$1,T1854-1,0,1,50),0)),0)</f>
        <v>0</v>
      </c>
      <c r="W1854" s="38">
        <f t="shared" ca="1" si="56"/>
        <v>0</v>
      </c>
    </row>
    <row r="1855" spans="1:23" s="36" customFormat="1" ht="18.75">
      <c r="A1855" s="34"/>
      <c r="B1855" s="39"/>
      <c r="C1855" s="39"/>
      <c r="D1855" s="35"/>
      <c r="E1855" s="40"/>
      <c r="F1855" s="39"/>
      <c r="G1855" s="39"/>
      <c r="H1855" s="39"/>
      <c r="I1855" s="34"/>
      <c r="J1855" s="34"/>
      <c r="K1855" s="34"/>
      <c r="L1855" s="34"/>
      <c r="M1855" s="43" t="str">
        <f ca="1">IFERROR(OFFSET('Maximum minutes'!$C$1,T1855,MATCH(IF(G1855&lt;&gt;"",G1855,F1855),OFFSET('Maximum minutes'!$C$1,T1855-1,0,1,U1855+1),0)-1)*IF(OR(ISNUMBER(J1855),J1855="sans examen"),1,0)*IF(W1855&lt;MinDate,1,0),"")</f>
        <v/>
      </c>
      <c r="N1855" s="36">
        <f t="shared" ca="1" si="57"/>
        <v>0</v>
      </c>
      <c r="O1855" s="36" t="e">
        <f ca="1">LEFT(OFFSET(Lists!$Q$2,MATCH(E1855,Lists!$R$3:$R$19,0),0),4)</f>
        <v>#N/A</v>
      </c>
      <c r="P1855" s="36" t="e">
        <f ca="1">MATCH(O1855,Lists!$S$2:$S$640,1)</f>
        <v>#N/A</v>
      </c>
      <c r="Q1855" s="36" t="e">
        <f ca="1">MATCH(LEFT(OFFSET(Lists!$Q$2,MATCH(E1855,Lists!$R$3:$R$19,0)+1,0),4),Lists!$S$3:$S$640,1)</f>
        <v>#N/A</v>
      </c>
      <c r="R1855" s="36" t="e">
        <f ca="1">LEFT(OFFSET(Lists!$S$2,P1855-1+MATCH(F1855,OFFSET(Lists!$T$3,P1855-1,0,Q1855-P1855+1),0),0),6)</f>
        <v>#N/A</v>
      </c>
      <c r="S1855" s="36" t="e">
        <f ca="1">VLOOKUP(R1855,Lists!B:D,3,FALSE)</f>
        <v>#N/A</v>
      </c>
      <c r="T1855" s="36" t="str">
        <f>IF(F1855&lt;&gt;"",MATCH(R1855,'Maximum minutes'!B:B,0),"")</f>
        <v/>
      </c>
      <c r="U1855" s="36">
        <f ca="1">IF(F1855&lt;&gt;"",COUNTA(OFFSET('Maximum minutes'!$C$1,'Annexe A1 Cours'!T1855,0,1,50)),0)</f>
        <v>0</v>
      </c>
      <c r="V1855" s="37">
        <f ca="1">IFERROR(OFFSET('Maximum minutes'!$C$1,T1855+1,-1+MATCH(G1855,OFFSET('Maximum minutes'!$C$1,T1855-1,0,1,50),0)),0)</f>
        <v>0</v>
      </c>
      <c r="W1855" s="38">
        <f t="shared" ca="1" si="56"/>
        <v>0</v>
      </c>
    </row>
    <row r="1856" spans="1:23" s="36" customFormat="1" ht="18.75">
      <c r="A1856" s="34"/>
      <c r="B1856" s="39"/>
      <c r="C1856" s="39"/>
      <c r="D1856" s="35"/>
      <c r="E1856" s="40"/>
      <c r="F1856" s="39"/>
      <c r="G1856" s="39"/>
      <c r="H1856" s="39"/>
      <c r="I1856" s="34"/>
      <c r="J1856" s="34"/>
      <c r="K1856" s="34"/>
      <c r="L1856" s="34"/>
      <c r="M1856" s="43" t="str">
        <f ca="1">IFERROR(OFFSET('Maximum minutes'!$C$1,T1856,MATCH(IF(G1856&lt;&gt;"",G1856,F1856),OFFSET('Maximum minutes'!$C$1,T1856-1,0,1,U1856+1),0)-1)*IF(OR(ISNUMBER(J1856),J1856="sans examen"),1,0)*IF(W1856&lt;MinDate,1,0),"")</f>
        <v/>
      </c>
      <c r="N1856" s="36">
        <f t="shared" ca="1" si="57"/>
        <v>0</v>
      </c>
      <c r="O1856" s="36" t="e">
        <f ca="1">LEFT(OFFSET(Lists!$Q$2,MATCH(E1856,Lists!$R$3:$R$19,0),0),4)</f>
        <v>#N/A</v>
      </c>
      <c r="P1856" s="36" t="e">
        <f ca="1">MATCH(O1856,Lists!$S$2:$S$640,1)</f>
        <v>#N/A</v>
      </c>
      <c r="Q1856" s="36" t="e">
        <f ca="1">MATCH(LEFT(OFFSET(Lists!$Q$2,MATCH(E1856,Lists!$R$3:$R$19,0)+1,0),4),Lists!$S$3:$S$640,1)</f>
        <v>#N/A</v>
      </c>
      <c r="R1856" s="36" t="e">
        <f ca="1">LEFT(OFFSET(Lists!$S$2,P1856-1+MATCH(F1856,OFFSET(Lists!$T$3,P1856-1,0,Q1856-P1856+1),0),0),6)</f>
        <v>#N/A</v>
      </c>
      <c r="S1856" s="36" t="e">
        <f ca="1">VLOOKUP(R1856,Lists!B:D,3,FALSE)</f>
        <v>#N/A</v>
      </c>
      <c r="T1856" s="36" t="str">
        <f>IF(F1856&lt;&gt;"",MATCH(R1856,'Maximum minutes'!B:B,0),"")</f>
        <v/>
      </c>
      <c r="U1856" s="36">
        <f ca="1">IF(F1856&lt;&gt;"",COUNTA(OFFSET('Maximum minutes'!$C$1,'Annexe A1 Cours'!T1856,0,1,50)),0)</f>
        <v>0</v>
      </c>
      <c r="V1856" s="37">
        <f ca="1">IFERROR(OFFSET('Maximum minutes'!$C$1,T1856+1,-1+MATCH(G1856,OFFSET('Maximum minutes'!$C$1,T1856-1,0,1,50),0)),0)</f>
        <v>0</v>
      </c>
      <c r="W1856" s="38">
        <f t="shared" ca="1" si="56"/>
        <v>0</v>
      </c>
    </row>
    <row r="1857" spans="1:23" s="36" customFormat="1" ht="18.75">
      <c r="A1857" s="34"/>
      <c r="B1857" s="39"/>
      <c r="C1857" s="39"/>
      <c r="D1857" s="35"/>
      <c r="E1857" s="40"/>
      <c r="F1857" s="39"/>
      <c r="G1857" s="39"/>
      <c r="H1857" s="39"/>
      <c r="I1857" s="34"/>
      <c r="J1857" s="34"/>
      <c r="K1857" s="34"/>
      <c r="L1857" s="34"/>
      <c r="M1857" s="43" t="str">
        <f ca="1">IFERROR(OFFSET('Maximum minutes'!$C$1,T1857,MATCH(IF(G1857&lt;&gt;"",G1857,F1857),OFFSET('Maximum minutes'!$C$1,T1857-1,0,1,U1857+1),0)-1)*IF(OR(ISNUMBER(J1857),J1857="sans examen"),1,0)*IF(W1857&lt;MinDate,1,0),"")</f>
        <v/>
      </c>
      <c r="N1857" s="36">
        <f t="shared" ca="1" si="57"/>
        <v>0</v>
      </c>
      <c r="O1857" s="36" t="e">
        <f ca="1">LEFT(OFFSET(Lists!$Q$2,MATCH(E1857,Lists!$R$3:$R$19,0),0),4)</f>
        <v>#N/A</v>
      </c>
      <c r="P1857" s="36" t="e">
        <f ca="1">MATCH(O1857,Lists!$S$2:$S$640,1)</f>
        <v>#N/A</v>
      </c>
      <c r="Q1857" s="36" t="e">
        <f ca="1">MATCH(LEFT(OFFSET(Lists!$Q$2,MATCH(E1857,Lists!$R$3:$R$19,0)+1,0),4),Lists!$S$3:$S$640,1)</f>
        <v>#N/A</v>
      </c>
      <c r="R1857" s="36" t="e">
        <f ca="1">LEFT(OFFSET(Lists!$S$2,P1857-1+MATCH(F1857,OFFSET(Lists!$T$3,P1857-1,0,Q1857-P1857+1),0),0),6)</f>
        <v>#N/A</v>
      </c>
      <c r="S1857" s="36" t="e">
        <f ca="1">VLOOKUP(R1857,Lists!B:D,3,FALSE)</f>
        <v>#N/A</v>
      </c>
      <c r="T1857" s="36" t="str">
        <f>IF(F1857&lt;&gt;"",MATCH(R1857,'Maximum minutes'!B:B,0),"")</f>
        <v/>
      </c>
      <c r="U1857" s="36">
        <f ca="1">IF(F1857&lt;&gt;"",COUNTA(OFFSET('Maximum minutes'!$C$1,'Annexe A1 Cours'!T1857,0,1,50)),0)</f>
        <v>0</v>
      </c>
      <c r="V1857" s="37">
        <f ca="1">IFERROR(OFFSET('Maximum minutes'!$C$1,T1857+1,-1+MATCH(G1857,OFFSET('Maximum minutes'!$C$1,T1857-1,0,1,50),0)),0)</f>
        <v>0</v>
      </c>
      <c r="W1857" s="38">
        <f t="shared" ca="1" si="56"/>
        <v>0</v>
      </c>
    </row>
    <row r="1858" spans="1:23" s="36" customFormat="1" ht="18.75">
      <c r="A1858" s="34"/>
      <c r="B1858" s="39"/>
      <c r="C1858" s="39"/>
      <c r="D1858" s="35"/>
      <c r="E1858" s="40"/>
      <c r="F1858" s="39"/>
      <c r="G1858" s="39"/>
      <c r="H1858" s="39"/>
      <c r="I1858" s="34"/>
      <c r="J1858" s="34"/>
      <c r="K1858" s="34"/>
      <c r="L1858" s="34"/>
      <c r="M1858" s="43" t="str">
        <f ca="1">IFERROR(OFFSET('Maximum minutes'!$C$1,T1858,MATCH(IF(G1858&lt;&gt;"",G1858,F1858),OFFSET('Maximum minutes'!$C$1,T1858-1,0,1,U1858+1),0)-1)*IF(OR(ISNUMBER(J1858),J1858="sans examen"),1,0)*IF(W1858&lt;MinDate,1,0),"")</f>
        <v/>
      </c>
      <c r="N1858" s="36">
        <f t="shared" ca="1" si="57"/>
        <v>0</v>
      </c>
      <c r="O1858" s="36" t="e">
        <f ca="1">LEFT(OFFSET(Lists!$Q$2,MATCH(E1858,Lists!$R$3:$R$19,0),0),4)</f>
        <v>#N/A</v>
      </c>
      <c r="P1858" s="36" t="e">
        <f ca="1">MATCH(O1858,Lists!$S$2:$S$640,1)</f>
        <v>#N/A</v>
      </c>
      <c r="Q1858" s="36" t="e">
        <f ca="1">MATCH(LEFT(OFFSET(Lists!$Q$2,MATCH(E1858,Lists!$R$3:$R$19,0)+1,0),4),Lists!$S$3:$S$640,1)</f>
        <v>#N/A</v>
      </c>
      <c r="R1858" s="36" t="e">
        <f ca="1">LEFT(OFFSET(Lists!$S$2,P1858-1+MATCH(F1858,OFFSET(Lists!$T$3,P1858-1,0,Q1858-P1858+1),0),0),6)</f>
        <v>#N/A</v>
      </c>
      <c r="S1858" s="36" t="e">
        <f ca="1">VLOOKUP(R1858,Lists!B:D,3,FALSE)</f>
        <v>#N/A</v>
      </c>
      <c r="T1858" s="36" t="str">
        <f>IF(F1858&lt;&gt;"",MATCH(R1858,'Maximum minutes'!B:B,0),"")</f>
        <v/>
      </c>
      <c r="U1858" s="36">
        <f ca="1">IF(F1858&lt;&gt;"",COUNTA(OFFSET('Maximum minutes'!$C$1,'Annexe A1 Cours'!T1858,0,1,50)),0)</f>
        <v>0</v>
      </c>
      <c r="V1858" s="37">
        <f ca="1">IFERROR(OFFSET('Maximum minutes'!$C$1,T1858+1,-1+MATCH(G1858,OFFSET('Maximum minutes'!$C$1,T1858-1,0,1,50),0)),0)</f>
        <v>0</v>
      </c>
      <c r="W1858" s="38">
        <f t="shared" ca="1" si="56"/>
        <v>0</v>
      </c>
    </row>
    <row r="1859" spans="1:23" s="36" customFormat="1" ht="18.75">
      <c r="A1859" s="34"/>
      <c r="B1859" s="39"/>
      <c r="C1859" s="39"/>
      <c r="D1859" s="35"/>
      <c r="E1859" s="40"/>
      <c r="F1859" s="39"/>
      <c r="G1859" s="39"/>
      <c r="H1859" s="39"/>
      <c r="I1859" s="34"/>
      <c r="J1859" s="34"/>
      <c r="K1859" s="34"/>
      <c r="L1859" s="34"/>
      <c r="M1859" s="43" t="str">
        <f ca="1">IFERROR(OFFSET('Maximum minutes'!$C$1,T1859,MATCH(IF(G1859&lt;&gt;"",G1859,F1859),OFFSET('Maximum minutes'!$C$1,T1859-1,0,1,U1859+1),0)-1)*IF(OR(ISNUMBER(J1859),J1859="sans examen"),1,0)*IF(W1859&lt;MinDate,1,0),"")</f>
        <v/>
      </c>
      <c r="N1859" s="36">
        <f t="shared" ca="1" si="57"/>
        <v>0</v>
      </c>
      <c r="O1859" s="36" t="e">
        <f ca="1">LEFT(OFFSET(Lists!$Q$2,MATCH(E1859,Lists!$R$3:$R$19,0),0),4)</f>
        <v>#N/A</v>
      </c>
      <c r="P1859" s="36" t="e">
        <f ca="1">MATCH(O1859,Lists!$S$2:$S$640,1)</f>
        <v>#N/A</v>
      </c>
      <c r="Q1859" s="36" t="e">
        <f ca="1">MATCH(LEFT(OFFSET(Lists!$Q$2,MATCH(E1859,Lists!$R$3:$R$19,0)+1,0),4),Lists!$S$3:$S$640,1)</f>
        <v>#N/A</v>
      </c>
      <c r="R1859" s="36" t="e">
        <f ca="1">LEFT(OFFSET(Lists!$S$2,P1859-1+MATCH(F1859,OFFSET(Lists!$T$3,P1859-1,0,Q1859-P1859+1),0),0),6)</f>
        <v>#N/A</v>
      </c>
      <c r="S1859" s="36" t="e">
        <f ca="1">VLOOKUP(R1859,Lists!B:D,3,FALSE)</f>
        <v>#N/A</v>
      </c>
      <c r="T1859" s="36" t="str">
        <f>IF(F1859&lt;&gt;"",MATCH(R1859,'Maximum minutes'!B:B,0),"")</f>
        <v/>
      </c>
      <c r="U1859" s="36">
        <f ca="1">IF(F1859&lt;&gt;"",COUNTA(OFFSET('Maximum minutes'!$C$1,'Annexe A1 Cours'!T1859,0,1,50)),0)</f>
        <v>0</v>
      </c>
      <c r="V1859" s="37">
        <f ca="1">IFERROR(OFFSET('Maximum minutes'!$C$1,T1859+1,-1+MATCH(G1859,OFFSET('Maximum minutes'!$C$1,T1859-1,0,1,50),0)),0)</f>
        <v>0</v>
      </c>
      <c r="W1859" s="38">
        <f t="shared" ca="1" si="56"/>
        <v>0</v>
      </c>
    </row>
    <row r="1860" spans="1:23" s="36" customFormat="1" ht="18.75">
      <c r="A1860" s="34"/>
      <c r="B1860" s="39"/>
      <c r="C1860" s="39"/>
      <c r="D1860" s="35"/>
      <c r="E1860" s="40"/>
      <c r="F1860" s="39"/>
      <c r="G1860" s="39"/>
      <c r="H1860" s="39"/>
      <c r="I1860" s="34"/>
      <c r="J1860" s="34"/>
      <c r="K1860" s="34"/>
      <c r="L1860" s="34"/>
      <c r="M1860" s="43" t="str">
        <f ca="1">IFERROR(OFFSET('Maximum minutes'!$C$1,T1860,MATCH(IF(G1860&lt;&gt;"",G1860,F1860),OFFSET('Maximum minutes'!$C$1,T1860-1,0,1,U1860+1),0)-1)*IF(OR(ISNUMBER(J1860),J1860="sans examen"),1,0)*IF(W1860&lt;MinDate,1,0),"")</f>
        <v/>
      </c>
      <c r="N1860" s="36">
        <f t="shared" ca="1" si="57"/>
        <v>0</v>
      </c>
      <c r="O1860" s="36" t="e">
        <f ca="1">LEFT(OFFSET(Lists!$Q$2,MATCH(E1860,Lists!$R$3:$R$19,0),0),4)</f>
        <v>#N/A</v>
      </c>
      <c r="P1860" s="36" t="e">
        <f ca="1">MATCH(O1860,Lists!$S$2:$S$640,1)</f>
        <v>#N/A</v>
      </c>
      <c r="Q1860" s="36" t="e">
        <f ca="1">MATCH(LEFT(OFFSET(Lists!$Q$2,MATCH(E1860,Lists!$R$3:$R$19,0)+1,0),4),Lists!$S$3:$S$640,1)</f>
        <v>#N/A</v>
      </c>
      <c r="R1860" s="36" t="e">
        <f ca="1">LEFT(OFFSET(Lists!$S$2,P1860-1+MATCH(F1860,OFFSET(Lists!$T$3,P1860-1,0,Q1860-P1860+1),0),0),6)</f>
        <v>#N/A</v>
      </c>
      <c r="S1860" s="36" t="e">
        <f ca="1">VLOOKUP(R1860,Lists!B:D,3,FALSE)</f>
        <v>#N/A</v>
      </c>
      <c r="T1860" s="36" t="str">
        <f>IF(F1860&lt;&gt;"",MATCH(R1860,'Maximum minutes'!B:B,0),"")</f>
        <v/>
      </c>
      <c r="U1860" s="36">
        <f ca="1">IF(F1860&lt;&gt;"",COUNTA(OFFSET('Maximum minutes'!$C$1,'Annexe A1 Cours'!T1860,0,1,50)),0)</f>
        <v>0</v>
      </c>
      <c r="V1860" s="37">
        <f ca="1">IFERROR(OFFSET('Maximum minutes'!$C$1,T1860+1,-1+MATCH(G1860,OFFSET('Maximum minutes'!$C$1,T1860-1,0,1,50),0)),0)</f>
        <v>0</v>
      </c>
      <c r="W1860" s="38">
        <f t="shared" ca="1" si="56"/>
        <v>0</v>
      </c>
    </row>
    <row r="1861" spans="1:23" s="36" customFormat="1" ht="18.75">
      <c r="A1861" s="34"/>
      <c r="B1861" s="39"/>
      <c r="C1861" s="39"/>
      <c r="D1861" s="35"/>
      <c r="E1861" s="40"/>
      <c r="F1861" s="39"/>
      <c r="G1861" s="39"/>
      <c r="H1861" s="39"/>
      <c r="I1861" s="34"/>
      <c r="J1861" s="34"/>
      <c r="K1861" s="34"/>
      <c r="L1861" s="34"/>
      <c r="M1861" s="43" t="str">
        <f ca="1">IFERROR(OFFSET('Maximum minutes'!$C$1,T1861,MATCH(IF(G1861&lt;&gt;"",G1861,F1861),OFFSET('Maximum minutes'!$C$1,T1861-1,0,1,U1861+1),0)-1)*IF(OR(ISNUMBER(J1861),J1861="sans examen"),1,0)*IF(W1861&lt;MinDate,1,0),"")</f>
        <v/>
      </c>
      <c r="N1861" s="36">
        <f t="shared" ca="1" si="57"/>
        <v>0</v>
      </c>
      <c r="O1861" s="36" t="e">
        <f ca="1">LEFT(OFFSET(Lists!$Q$2,MATCH(E1861,Lists!$R$3:$R$19,0),0),4)</f>
        <v>#N/A</v>
      </c>
      <c r="P1861" s="36" t="e">
        <f ca="1">MATCH(O1861,Lists!$S$2:$S$640,1)</f>
        <v>#N/A</v>
      </c>
      <c r="Q1861" s="36" t="e">
        <f ca="1">MATCH(LEFT(OFFSET(Lists!$Q$2,MATCH(E1861,Lists!$R$3:$R$19,0)+1,0),4),Lists!$S$3:$S$640,1)</f>
        <v>#N/A</v>
      </c>
      <c r="R1861" s="36" t="e">
        <f ca="1">LEFT(OFFSET(Lists!$S$2,P1861-1+MATCH(F1861,OFFSET(Lists!$T$3,P1861-1,0,Q1861-P1861+1),0),0),6)</f>
        <v>#N/A</v>
      </c>
      <c r="S1861" s="36" t="e">
        <f ca="1">VLOOKUP(R1861,Lists!B:D,3,FALSE)</f>
        <v>#N/A</v>
      </c>
      <c r="T1861" s="36" t="str">
        <f>IF(F1861&lt;&gt;"",MATCH(R1861,'Maximum minutes'!B:B,0),"")</f>
        <v/>
      </c>
      <c r="U1861" s="36">
        <f ca="1">IF(F1861&lt;&gt;"",COUNTA(OFFSET('Maximum minutes'!$C$1,'Annexe A1 Cours'!T1861,0,1,50)),0)</f>
        <v>0</v>
      </c>
      <c r="V1861" s="37">
        <f ca="1">IFERROR(OFFSET('Maximum minutes'!$C$1,T1861+1,-1+MATCH(G1861,OFFSET('Maximum minutes'!$C$1,T1861-1,0,1,50),0)),0)</f>
        <v>0</v>
      </c>
      <c r="W1861" s="38">
        <f t="shared" ca="1" si="56"/>
        <v>0</v>
      </c>
    </row>
    <row r="1862" spans="1:23" s="36" customFormat="1" ht="18.75">
      <c r="A1862" s="34"/>
      <c r="B1862" s="39"/>
      <c r="C1862" s="39"/>
      <c r="D1862" s="35"/>
      <c r="E1862" s="40"/>
      <c r="F1862" s="39"/>
      <c r="G1862" s="39"/>
      <c r="H1862" s="39"/>
      <c r="I1862" s="34"/>
      <c r="J1862" s="34"/>
      <c r="K1862" s="34"/>
      <c r="L1862" s="34"/>
      <c r="M1862" s="43" t="str">
        <f ca="1">IFERROR(OFFSET('Maximum minutes'!$C$1,T1862,MATCH(IF(G1862&lt;&gt;"",G1862,F1862),OFFSET('Maximum minutes'!$C$1,T1862-1,0,1,U1862+1),0)-1)*IF(OR(ISNUMBER(J1862),J1862="sans examen"),1,0)*IF(W1862&lt;MinDate,1,0),"")</f>
        <v/>
      </c>
      <c r="N1862" s="36">
        <f t="shared" ca="1" si="57"/>
        <v>0</v>
      </c>
      <c r="O1862" s="36" t="e">
        <f ca="1">LEFT(OFFSET(Lists!$Q$2,MATCH(E1862,Lists!$R$3:$R$19,0),0),4)</f>
        <v>#N/A</v>
      </c>
      <c r="P1862" s="36" t="e">
        <f ca="1">MATCH(O1862,Lists!$S$2:$S$640,1)</f>
        <v>#N/A</v>
      </c>
      <c r="Q1862" s="36" t="e">
        <f ca="1">MATCH(LEFT(OFFSET(Lists!$Q$2,MATCH(E1862,Lists!$R$3:$R$19,0)+1,0),4),Lists!$S$3:$S$640,1)</f>
        <v>#N/A</v>
      </c>
      <c r="R1862" s="36" t="e">
        <f ca="1">LEFT(OFFSET(Lists!$S$2,P1862-1+MATCH(F1862,OFFSET(Lists!$T$3,P1862-1,0,Q1862-P1862+1),0),0),6)</f>
        <v>#N/A</v>
      </c>
      <c r="S1862" s="36" t="e">
        <f ca="1">VLOOKUP(R1862,Lists!B:D,3,FALSE)</f>
        <v>#N/A</v>
      </c>
      <c r="T1862" s="36" t="str">
        <f>IF(F1862&lt;&gt;"",MATCH(R1862,'Maximum minutes'!B:B,0),"")</f>
        <v/>
      </c>
      <c r="U1862" s="36">
        <f ca="1">IF(F1862&lt;&gt;"",COUNTA(OFFSET('Maximum minutes'!$C$1,'Annexe A1 Cours'!T1862,0,1,50)),0)</f>
        <v>0</v>
      </c>
      <c r="V1862" s="37">
        <f ca="1">IFERROR(OFFSET('Maximum minutes'!$C$1,T1862+1,-1+MATCH(G1862,OFFSET('Maximum minutes'!$C$1,T1862-1,0,1,50),0)),0)</f>
        <v>0</v>
      </c>
      <c r="W1862" s="38">
        <f t="shared" ca="1" si="56"/>
        <v>0</v>
      </c>
    </row>
    <row r="1863" spans="1:23" s="36" customFormat="1" ht="18.75">
      <c r="A1863" s="34"/>
      <c r="B1863" s="39"/>
      <c r="C1863" s="39"/>
      <c r="D1863" s="35"/>
      <c r="E1863" s="40"/>
      <c r="F1863" s="39"/>
      <c r="G1863" s="39"/>
      <c r="H1863" s="39"/>
      <c r="I1863" s="34"/>
      <c r="J1863" s="34"/>
      <c r="K1863" s="34"/>
      <c r="L1863" s="34"/>
      <c r="M1863" s="43" t="str">
        <f ca="1">IFERROR(OFFSET('Maximum minutes'!$C$1,T1863,MATCH(IF(G1863&lt;&gt;"",G1863,F1863),OFFSET('Maximum minutes'!$C$1,T1863-1,0,1,U1863+1),0)-1)*IF(OR(ISNUMBER(J1863),J1863="sans examen"),1,0)*IF(W1863&lt;MinDate,1,0),"")</f>
        <v/>
      </c>
      <c r="N1863" s="36">
        <f t="shared" ca="1" si="57"/>
        <v>0</v>
      </c>
      <c r="O1863" s="36" t="e">
        <f ca="1">LEFT(OFFSET(Lists!$Q$2,MATCH(E1863,Lists!$R$3:$R$19,0),0),4)</f>
        <v>#N/A</v>
      </c>
      <c r="P1863" s="36" t="e">
        <f ca="1">MATCH(O1863,Lists!$S$2:$S$640,1)</f>
        <v>#N/A</v>
      </c>
      <c r="Q1863" s="36" t="e">
        <f ca="1">MATCH(LEFT(OFFSET(Lists!$Q$2,MATCH(E1863,Lists!$R$3:$R$19,0)+1,0),4),Lists!$S$3:$S$640,1)</f>
        <v>#N/A</v>
      </c>
      <c r="R1863" s="36" t="e">
        <f ca="1">LEFT(OFFSET(Lists!$S$2,P1863-1+MATCH(F1863,OFFSET(Lists!$T$3,P1863-1,0,Q1863-P1863+1),0),0),6)</f>
        <v>#N/A</v>
      </c>
      <c r="S1863" s="36" t="e">
        <f ca="1">VLOOKUP(R1863,Lists!B:D,3,FALSE)</f>
        <v>#N/A</v>
      </c>
      <c r="T1863" s="36" t="str">
        <f>IF(F1863&lt;&gt;"",MATCH(R1863,'Maximum minutes'!B:B,0),"")</f>
        <v/>
      </c>
      <c r="U1863" s="36">
        <f ca="1">IF(F1863&lt;&gt;"",COUNTA(OFFSET('Maximum minutes'!$C$1,'Annexe A1 Cours'!T1863,0,1,50)),0)</f>
        <v>0</v>
      </c>
      <c r="V1863" s="37">
        <f ca="1">IFERROR(OFFSET('Maximum minutes'!$C$1,T1863+1,-1+MATCH(G1863,OFFSET('Maximum minutes'!$C$1,T1863-1,0,1,50),0)),0)</f>
        <v>0</v>
      </c>
      <c r="W1863" s="38">
        <f t="shared" ref="W1863:W1926" ca="1" si="58">IFERROR(DATE(YEAR(D1863)+V1863,MONTH(D1863),DAY(D1863)),"")</f>
        <v>0</v>
      </c>
    </row>
    <row r="1864" spans="1:23" s="36" customFormat="1" ht="18.75">
      <c r="A1864" s="34"/>
      <c r="B1864" s="39"/>
      <c r="C1864" s="39"/>
      <c r="D1864" s="35"/>
      <c r="E1864" s="40"/>
      <c r="F1864" s="39"/>
      <c r="G1864" s="39"/>
      <c r="H1864" s="39"/>
      <c r="I1864" s="34"/>
      <c r="J1864" s="34"/>
      <c r="K1864" s="34"/>
      <c r="L1864" s="34"/>
      <c r="M1864" s="43" t="str">
        <f ca="1">IFERROR(OFFSET('Maximum minutes'!$C$1,T1864,MATCH(IF(G1864&lt;&gt;"",G1864,F1864),OFFSET('Maximum minutes'!$C$1,T1864-1,0,1,U1864+1),0)-1)*IF(OR(ISNUMBER(J1864),J1864="sans examen"),1,0)*IF(W1864&lt;MinDate,1,0),"")</f>
        <v/>
      </c>
      <c r="N1864" s="36">
        <f t="shared" ref="N1864:N1927" ca="1" si="59">IF(K1864&gt;0,MIN(K1864,M1864),0)*IF(M1864="",0,1)</f>
        <v>0</v>
      </c>
      <c r="O1864" s="36" t="e">
        <f ca="1">LEFT(OFFSET(Lists!$Q$2,MATCH(E1864,Lists!$R$3:$R$19,0),0),4)</f>
        <v>#N/A</v>
      </c>
      <c r="P1864" s="36" t="e">
        <f ca="1">MATCH(O1864,Lists!$S$2:$S$640,1)</f>
        <v>#N/A</v>
      </c>
      <c r="Q1864" s="36" t="e">
        <f ca="1">MATCH(LEFT(OFFSET(Lists!$Q$2,MATCH(E1864,Lists!$R$3:$R$19,0)+1,0),4),Lists!$S$3:$S$640,1)</f>
        <v>#N/A</v>
      </c>
      <c r="R1864" s="36" t="e">
        <f ca="1">LEFT(OFFSET(Lists!$S$2,P1864-1+MATCH(F1864,OFFSET(Lists!$T$3,P1864-1,0,Q1864-P1864+1),0),0),6)</f>
        <v>#N/A</v>
      </c>
      <c r="S1864" s="36" t="e">
        <f ca="1">VLOOKUP(R1864,Lists!B:D,3,FALSE)</f>
        <v>#N/A</v>
      </c>
      <c r="T1864" s="36" t="str">
        <f>IF(F1864&lt;&gt;"",MATCH(R1864,'Maximum minutes'!B:B,0),"")</f>
        <v/>
      </c>
      <c r="U1864" s="36">
        <f ca="1">IF(F1864&lt;&gt;"",COUNTA(OFFSET('Maximum minutes'!$C$1,'Annexe A1 Cours'!T1864,0,1,50)),0)</f>
        <v>0</v>
      </c>
      <c r="V1864" s="37">
        <f ca="1">IFERROR(OFFSET('Maximum minutes'!$C$1,T1864+1,-1+MATCH(G1864,OFFSET('Maximum minutes'!$C$1,T1864-1,0,1,50),0)),0)</f>
        <v>0</v>
      </c>
      <c r="W1864" s="38">
        <f t="shared" ca="1" si="58"/>
        <v>0</v>
      </c>
    </row>
    <row r="1865" spans="1:23" s="36" customFormat="1" ht="18.75">
      <c r="A1865" s="34"/>
      <c r="B1865" s="39"/>
      <c r="C1865" s="39"/>
      <c r="D1865" s="35"/>
      <c r="E1865" s="40"/>
      <c r="F1865" s="39"/>
      <c r="G1865" s="39"/>
      <c r="H1865" s="39"/>
      <c r="I1865" s="34"/>
      <c r="J1865" s="34"/>
      <c r="K1865" s="34"/>
      <c r="L1865" s="34"/>
      <c r="M1865" s="43" t="str">
        <f ca="1">IFERROR(OFFSET('Maximum minutes'!$C$1,T1865,MATCH(IF(G1865&lt;&gt;"",G1865,F1865),OFFSET('Maximum minutes'!$C$1,T1865-1,0,1,U1865+1),0)-1)*IF(OR(ISNUMBER(J1865),J1865="sans examen"),1,0)*IF(W1865&lt;MinDate,1,0),"")</f>
        <v/>
      </c>
      <c r="N1865" s="36">
        <f t="shared" ca="1" si="59"/>
        <v>0</v>
      </c>
      <c r="O1865" s="36" t="e">
        <f ca="1">LEFT(OFFSET(Lists!$Q$2,MATCH(E1865,Lists!$R$3:$R$19,0),0),4)</f>
        <v>#N/A</v>
      </c>
      <c r="P1865" s="36" t="e">
        <f ca="1">MATCH(O1865,Lists!$S$2:$S$640,1)</f>
        <v>#N/A</v>
      </c>
      <c r="Q1865" s="36" t="e">
        <f ca="1">MATCH(LEFT(OFFSET(Lists!$Q$2,MATCH(E1865,Lists!$R$3:$R$19,0)+1,0),4),Lists!$S$3:$S$640,1)</f>
        <v>#N/A</v>
      </c>
      <c r="R1865" s="36" t="e">
        <f ca="1">LEFT(OFFSET(Lists!$S$2,P1865-1+MATCH(F1865,OFFSET(Lists!$T$3,P1865-1,0,Q1865-P1865+1),0),0),6)</f>
        <v>#N/A</v>
      </c>
      <c r="S1865" s="36" t="e">
        <f ca="1">VLOOKUP(R1865,Lists!B:D,3,FALSE)</f>
        <v>#N/A</v>
      </c>
      <c r="T1865" s="36" t="str">
        <f>IF(F1865&lt;&gt;"",MATCH(R1865,'Maximum minutes'!B:B,0),"")</f>
        <v/>
      </c>
      <c r="U1865" s="36">
        <f ca="1">IF(F1865&lt;&gt;"",COUNTA(OFFSET('Maximum minutes'!$C$1,'Annexe A1 Cours'!T1865,0,1,50)),0)</f>
        <v>0</v>
      </c>
      <c r="V1865" s="37">
        <f ca="1">IFERROR(OFFSET('Maximum minutes'!$C$1,T1865+1,-1+MATCH(G1865,OFFSET('Maximum minutes'!$C$1,T1865-1,0,1,50),0)),0)</f>
        <v>0</v>
      </c>
      <c r="W1865" s="38">
        <f t="shared" ca="1" si="58"/>
        <v>0</v>
      </c>
    </row>
    <row r="1866" spans="1:23" s="36" customFormat="1" ht="18.75">
      <c r="A1866" s="34"/>
      <c r="B1866" s="39"/>
      <c r="C1866" s="39"/>
      <c r="D1866" s="35"/>
      <c r="E1866" s="40"/>
      <c r="F1866" s="39"/>
      <c r="G1866" s="39"/>
      <c r="H1866" s="39"/>
      <c r="I1866" s="34"/>
      <c r="J1866" s="34"/>
      <c r="K1866" s="34"/>
      <c r="L1866" s="34"/>
      <c r="M1866" s="43" t="str">
        <f ca="1">IFERROR(OFFSET('Maximum minutes'!$C$1,T1866,MATCH(IF(G1866&lt;&gt;"",G1866,F1866),OFFSET('Maximum minutes'!$C$1,T1866-1,0,1,U1866+1),0)-1)*IF(OR(ISNUMBER(J1866),J1866="sans examen"),1,0)*IF(W1866&lt;MinDate,1,0),"")</f>
        <v/>
      </c>
      <c r="N1866" s="36">
        <f t="shared" ca="1" si="59"/>
        <v>0</v>
      </c>
      <c r="O1866" s="36" t="e">
        <f ca="1">LEFT(OFFSET(Lists!$Q$2,MATCH(E1866,Lists!$R$3:$R$19,0),0),4)</f>
        <v>#N/A</v>
      </c>
      <c r="P1866" s="36" t="e">
        <f ca="1">MATCH(O1866,Lists!$S$2:$S$640,1)</f>
        <v>#N/A</v>
      </c>
      <c r="Q1866" s="36" t="e">
        <f ca="1">MATCH(LEFT(OFFSET(Lists!$Q$2,MATCH(E1866,Lists!$R$3:$R$19,0)+1,0),4),Lists!$S$3:$S$640,1)</f>
        <v>#N/A</v>
      </c>
      <c r="R1866" s="36" t="e">
        <f ca="1">LEFT(OFFSET(Lists!$S$2,P1866-1+MATCH(F1866,OFFSET(Lists!$T$3,P1866-1,0,Q1866-P1866+1),0),0),6)</f>
        <v>#N/A</v>
      </c>
      <c r="S1866" s="36" t="e">
        <f ca="1">VLOOKUP(R1866,Lists!B:D,3,FALSE)</f>
        <v>#N/A</v>
      </c>
      <c r="T1866" s="36" t="str">
        <f>IF(F1866&lt;&gt;"",MATCH(R1866,'Maximum minutes'!B:B,0),"")</f>
        <v/>
      </c>
      <c r="U1866" s="36">
        <f ca="1">IF(F1866&lt;&gt;"",COUNTA(OFFSET('Maximum minutes'!$C$1,'Annexe A1 Cours'!T1866,0,1,50)),0)</f>
        <v>0</v>
      </c>
      <c r="V1866" s="37">
        <f ca="1">IFERROR(OFFSET('Maximum minutes'!$C$1,T1866+1,-1+MATCH(G1866,OFFSET('Maximum minutes'!$C$1,T1866-1,0,1,50),0)),0)</f>
        <v>0</v>
      </c>
      <c r="W1866" s="38">
        <f t="shared" ca="1" si="58"/>
        <v>0</v>
      </c>
    </row>
    <row r="1867" spans="1:23" s="36" customFormat="1" ht="18.75">
      <c r="A1867" s="34"/>
      <c r="B1867" s="39"/>
      <c r="C1867" s="39"/>
      <c r="D1867" s="35"/>
      <c r="E1867" s="40"/>
      <c r="F1867" s="39"/>
      <c r="G1867" s="39"/>
      <c r="H1867" s="39"/>
      <c r="I1867" s="34"/>
      <c r="J1867" s="34"/>
      <c r="K1867" s="34"/>
      <c r="L1867" s="34"/>
      <c r="M1867" s="43" t="str">
        <f ca="1">IFERROR(OFFSET('Maximum minutes'!$C$1,T1867,MATCH(IF(G1867&lt;&gt;"",G1867,F1867),OFFSET('Maximum minutes'!$C$1,T1867-1,0,1,U1867+1),0)-1)*IF(OR(ISNUMBER(J1867),J1867="sans examen"),1,0)*IF(W1867&lt;MinDate,1,0),"")</f>
        <v/>
      </c>
      <c r="N1867" s="36">
        <f t="shared" ca="1" si="59"/>
        <v>0</v>
      </c>
      <c r="O1867" s="36" t="e">
        <f ca="1">LEFT(OFFSET(Lists!$Q$2,MATCH(E1867,Lists!$R$3:$R$19,0),0),4)</f>
        <v>#N/A</v>
      </c>
      <c r="P1867" s="36" t="e">
        <f ca="1">MATCH(O1867,Lists!$S$2:$S$640,1)</f>
        <v>#N/A</v>
      </c>
      <c r="Q1867" s="36" t="e">
        <f ca="1">MATCH(LEFT(OFFSET(Lists!$Q$2,MATCH(E1867,Lists!$R$3:$R$19,0)+1,0),4),Lists!$S$3:$S$640,1)</f>
        <v>#N/A</v>
      </c>
      <c r="R1867" s="36" t="e">
        <f ca="1">LEFT(OFFSET(Lists!$S$2,P1867-1+MATCH(F1867,OFFSET(Lists!$T$3,P1867-1,0,Q1867-P1867+1),0),0),6)</f>
        <v>#N/A</v>
      </c>
      <c r="S1867" s="36" t="e">
        <f ca="1">VLOOKUP(R1867,Lists!B:D,3,FALSE)</f>
        <v>#N/A</v>
      </c>
      <c r="T1867" s="36" t="str">
        <f>IF(F1867&lt;&gt;"",MATCH(R1867,'Maximum minutes'!B:B,0),"")</f>
        <v/>
      </c>
      <c r="U1867" s="36">
        <f ca="1">IF(F1867&lt;&gt;"",COUNTA(OFFSET('Maximum minutes'!$C$1,'Annexe A1 Cours'!T1867,0,1,50)),0)</f>
        <v>0</v>
      </c>
      <c r="V1867" s="37">
        <f ca="1">IFERROR(OFFSET('Maximum minutes'!$C$1,T1867+1,-1+MATCH(G1867,OFFSET('Maximum minutes'!$C$1,T1867-1,0,1,50),0)),0)</f>
        <v>0</v>
      </c>
      <c r="W1867" s="38">
        <f t="shared" ca="1" si="58"/>
        <v>0</v>
      </c>
    </row>
    <row r="1868" spans="1:23" s="36" customFormat="1" ht="18.75">
      <c r="A1868" s="34"/>
      <c r="B1868" s="39"/>
      <c r="C1868" s="39"/>
      <c r="D1868" s="35"/>
      <c r="E1868" s="40"/>
      <c r="F1868" s="39"/>
      <c r="G1868" s="39"/>
      <c r="H1868" s="39"/>
      <c r="I1868" s="34"/>
      <c r="J1868" s="34"/>
      <c r="K1868" s="34"/>
      <c r="L1868" s="34"/>
      <c r="M1868" s="43" t="str">
        <f ca="1">IFERROR(OFFSET('Maximum minutes'!$C$1,T1868,MATCH(IF(G1868&lt;&gt;"",G1868,F1868),OFFSET('Maximum minutes'!$C$1,T1868-1,0,1,U1868+1),0)-1)*IF(OR(ISNUMBER(J1868),J1868="sans examen"),1,0)*IF(W1868&lt;MinDate,1,0),"")</f>
        <v/>
      </c>
      <c r="N1868" s="36">
        <f t="shared" ca="1" si="59"/>
        <v>0</v>
      </c>
      <c r="O1868" s="36" t="e">
        <f ca="1">LEFT(OFFSET(Lists!$Q$2,MATCH(E1868,Lists!$R$3:$R$19,0),0),4)</f>
        <v>#N/A</v>
      </c>
      <c r="P1868" s="36" t="e">
        <f ca="1">MATCH(O1868,Lists!$S$2:$S$640,1)</f>
        <v>#N/A</v>
      </c>
      <c r="Q1868" s="36" t="e">
        <f ca="1">MATCH(LEFT(OFFSET(Lists!$Q$2,MATCH(E1868,Lists!$R$3:$R$19,0)+1,0),4),Lists!$S$3:$S$640,1)</f>
        <v>#N/A</v>
      </c>
      <c r="R1868" s="36" t="e">
        <f ca="1">LEFT(OFFSET(Lists!$S$2,P1868-1+MATCH(F1868,OFFSET(Lists!$T$3,P1868-1,0,Q1868-P1868+1),0),0),6)</f>
        <v>#N/A</v>
      </c>
      <c r="S1868" s="36" t="e">
        <f ca="1">VLOOKUP(R1868,Lists!B:D,3,FALSE)</f>
        <v>#N/A</v>
      </c>
      <c r="T1868" s="36" t="str">
        <f>IF(F1868&lt;&gt;"",MATCH(R1868,'Maximum minutes'!B:B,0),"")</f>
        <v/>
      </c>
      <c r="U1868" s="36">
        <f ca="1">IF(F1868&lt;&gt;"",COUNTA(OFFSET('Maximum minutes'!$C$1,'Annexe A1 Cours'!T1868,0,1,50)),0)</f>
        <v>0</v>
      </c>
      <c r="V1868" s="37">
        <f ca="1">IFERROR(OFFSET('Maximum minutes'!$C$1,T1868+1,-1+MATCH(G1868,OFFSET('Maximum minutes'!$C$1,T1868-1,0,1,50),0)),0)</f>
        <v>0</v>
      </c>
      <c r="W1868" s="38">
        <f t="shared" ca="1" si="58"/>
        <v>0</v>
      </c>
    </row>
    <row r="1869" spans="1:23" s="36" customFormat="1" ht="18.75">
      <c r="A1869" s="34"/>
      <c r="B1869" s="39"/>
      <c r="C1869" s="39"/>
      <c r="D1869" s="35"/>
      <c r="E1869" s="40"/>
      <c r="F1869" s="39"/>
      <c r="G1869" s="39"/>
      <c r="H1869" s="39"/>
      <c r="I1869" s="34"/>
      <c r="J1869" s="34"/>
      <c r="K1869" s="34"/>
      <c r="L1869" s="34"/>
      <c r="M1869" s="43" t="str">
        <f ca="1">IFERROR(OFFSET('Maximum minutes'!$C$1,T1869,MATCH(IF(G1869&lt;&gt;"",G1869,F1869),OFFSET('Maximum minutes'!$C$1,T1869-1,0,1,U1869+1),0)-1)*IF(OR(ISNUMBER(J1869),J1869="sans examen"),1,0)*IF(W1869&lt;MinDate,1,0),"")</f>
        <v/>
      </c>
      <c r="N1869" s="36">
        <f t="shared" ca="1" si="59"/>
        <v>0</v>
      </c>
      <c r="O1869" s="36" t="e">
        <f ca="1">LEFT(OFFSET(Lists!$Q$2,MATCH(E1869,Lists!$R$3:$R$19,0),0),4)</f>
        <v>#N/A</v>
      </c>
      <c r="P1869" s="36" t="e">
        <f ca="1">MATCH(O1869,Lists!$S$2:$S$640,1)</f>
        <v>#N/A</v>
      </c>
      <c r="Q1869" s="36" t="e">
        <f ca="1">MATCH(LEFT(OFFSET(Lists!$Q$2,MATCH(E1869,Lists!$R$3:$R$19,0)+1,0),4),Lists!$S$3:$S$640,1)</f>
        <v>#N/A</v>
      </c>
      <c r="R1869" s="36" t="e">
        <f ca="1">LEFT(OFFSET(Lists!$S$2,P1869-1+MATCH(F1869,OFFSET(Lists!$T$3,P1869-1,0,Q1869-P1869+1),0),0),6)</f>
        <v>#N/A</v>
      </c>
      <c r="S1869" s="36" t="e">
        <f ca="1">VLOOKUP(R1869,Lists!B:D,3,FALSE)</f>
        <v>#N/A</v>
      </c>
      <c r="T1869" s="36" t="str">
        <f>IF(F1869&lt;&gt;"",MATCH(R1869,'Maximum minutes'!B:B,0),"")</f>
        <v/>
      </c>
      <c r="U1869" s="36">
        <f ca="1">IF(F1869&lt;&gt;"",COUNTA(OFFSET('Maximum minutes'!$C$1,'Annexe A1 Cours'!T1869,0,1,50)),0)</f>
        <v>0</v>
      </c>
      <c r="V1869" s="37">
        <f ca="1">IFERROR(OFFSET('Maximum minutes'!$C$1,T1869+1,-1+MATCH(G1869,OFFSET('Maximum minutes'!$C$1,T1869-1,0,1,50),0)),0)</f>
        <v>0</v>
      </c>
      <c r="W1869" s="38">
        <f t="shared" ca="1" si="58"/>
        <v>0</v>
      </c>
    </row>
    <row r="1870" spans="1:23" s="36" customFormat="1" ht="18.75">
      <c r="A1870" s="34"/>
      <c r="B1870" s="39"/>
      <c r="C1870" s="39"/>
      <c r="D1870" s="35"/>
      <c r="E1870" s="40"/>
      <c r="F1870" s="39"/>
      <c r="G1870" s="39"/>
      <c r="H1870" s="39"/>
      <c r="I1870" s="34"/>
      <c r="J1870" s="34"/>
      <c r="K1870" s="34"/>
      <c r="L1870" s="34"/>
      <c r="M1870" s="43" t="str">
        <f ca="1">IFERROR(OFFSET('Maximum minutes'!$C$1,T1870,MATCH(IF(G1870&lt;&gt;"",G1870,F1870),OFFSET('Maximum minutes'!$C$1,T1870-1,0,1,U1870+1),0)-1)*IF(OR(ISNUMBER(J1870),J1870="sans examen"),1,0)*IF(W1870&lt;MinDate,1,0),"")</f>
        <v/>
      </c>
      <c r="N1870" s="36">
        <f t="shared" ca="1" si="59"/>
        <v>0</v>
      </c>
      <c r="O1870" s="36" t="e">
        <f ca="1">LEFT(OFFSET(Lists!$Q$2,MATCH(E1870,Lists!$R$3:$R$19,0),0),4)</f>
        <v>#N/A</v>
      </c>
      <c r="P1870" s="36" t="e">
        <f ca="1">MATCH(O1870,Lists!$S$2:$S$640,1)</f>
        <v>#N/A</v>
      </c>
      <c r="Q1870" s="36" t="e">
        <f ca="1">MATCH(LEFT(OFFSET(Lists!$Q$2,MATCH(E1870,Lists!$R$3:$R$19,0)+1,0),4),Lists!$S$3:$S$640,1)</f>
        <v>#N/A</v>
      </c>
      <c r="R1870" s="36" t="e">
        <f ca="1">LEFT(OFFSET(Lists!$S$2,P1870-1+MATCH(F1870,OFFSET(Lists!$T$3,P1870-1,0,Q1870-P1870+1),0),0),6)</f>
        <v>#N/A</v>
      </c>
      <c r="S1870" s="36" t="e">
        <f ca="1">VLOOKUP(R1870,Lists!B:D,3,FALSE)</f>
        <v>#N/A</v>
      </c>
      <c r="T1870" s="36" t="str">
        <f>IF(F1870&lt;&gt;"",MATCH(R1870,'Maximum minutes'!B:B,0),"")</f>
        <v/>
      </c>
      <c r="U1870" s="36">
        <f ca="1">IF(F1870&lt;&gt;"",COUNTA(OFFSET('Maximum minutes'!$C$1,'Annexe A1 Cours'!T1870,0,1,50)),0)</f>
        <v>0</v>
      </c>
      <c r="V1870" s="37">
        <f ca="1">IFERROR(OFFSET('Maximum minutes'!$C$1,T1870+1,-1+MATCH(G1870,OFFSET('Maximum minutes'!$C$1,T1870-1,0,1,50),0)),0)</f>
        <v>0</v>
      </c>
      <c r="W1870" s="38">
        <f t="shared" ca="1" si="58"/>
        <v>0</v>
      </c>
    </row>
    <row r="1871" spans="1:23" s="36" customFormat="1" ht="18.75">
      <c r="A1871" s="34"/>
      <c r="B1871" s="39"/>
      <c r="C1871" s="39"/>
      <c r="D1871" s="35"/>
      <c r="E1871" s="40"/>
      <c r="F1871" s="39"/>
      <c r="G1871" s="39"/>
      <c r="H1871" s="39"/>
      <c r="I1871" s="34"/>
      <c r="J1871" s="34"/>
      <c r="K1871" s="34"/>
      <c r="L1871" s="34"/>
      <c r="M1871" s="43" t="str">
        <f ca="1">IFERROR(OFFSET('Maximum minutes'!$C$1,T1871,MATCH(IF(G1871&lt;&gt;"",G1871,F1871),OFFSET('Maximum minutes'!$C$1,T1871-1,0,1,U1871+1),0)-1)*IF(OR(ISNUMBER(J1871),J1871="sans examen"),1,0)*IF(W1871&lt;MinDate,1,0),"")</f>
        <v/>
      </c>
      <c r="N1871" s="36">
        <f t="shared" ca="1" si="59"/>
        <v>0</v>
      </c>
      <c r="O1871" s="36" t="e">
        <f ca="1">LEFT(OFFSET(Lists!$Q$2,MATCH(E1871,Lists!$R$3:$R$19,0),0),4)</f>
        <v>#N/A</v>
      </c>
      <c r="P1871" s="36" t="e">
        <f ca="1">MATCH(O1871,Lists!$S$2:$S$640,1)</f>
        <v>#N/A</v>
      </c>
      <c r="Q1871" s="36" t="e">
        <f ca="1">MATCH(LEFT(OFFSET(Lists!$Q$2,MATCH(E1871,Lists!$R$3:$R$19,0)+1,0),4),Lists!$S$3:$S$640,1)</f>
        <v>#N/A</v>
      </c>
      <c r="R1871" s="36" t="e">
        <f ca="1">LEFT(OFFSET(Lists!$S$2,P1871-1+MATCH(F1871,OFFSET(Lists!$T$3,P1871-1,0,Q1871-P1871+1),0),0),6)</f>
        <v>#N/A</v>
      </c>
      <c r="S1871" s="36" t="e">
        <f ca="1">VLOOKUP(R1871,Lists!B:D,3,FALSE)</f>
        <v>#N/A</v>
      </c>
      <c r="T1871" s="36" t="str">
        <f>IF(F1871&lt;&gt;"",MATCH(R1871,'Maximum minutes'!B:B,0),"")</f>
        <v/>
      </c>
      <c r="U1871" s="36">
        <f ca="1">IF(F1871&lt;&gt;"",COUNTA(OFFSET('Maximum minutes'!$C$1,'Annexe A1 Cours'!T1871,0,1,50)),0)</f>
        <v>0</v>
      </c>
      <c r="V1871" s="37">
        <f ca="1">IFERROR(OFFSET('Maximum minutes'!$C$1,T1871+1,-1+MATCH(G1871,OFFSET('Maximum minutes'!$C$1,T1871-1,0,1,50),0)),0)</f>
        <v>0</v>
      </c>
      <c r="W1871" s="38">
        <f t="shared" ca="1" si="58"/>
        <v>0</v>
      </c>
    </row>
    <row r="1872" spans="1:23" s="36" customFormat="1" ht="18.75">
      <c r="A1872" s="34"/>
      <c r="B1872" s="39"/>
      <c r="C1872" s="39"/>
      <c r="D1872" s="35"/>
      <c r="E1872" s="40"/>
      <c r="F1872" s="39"/>
      <c r="G1872" s="39"/>
      <c r="H1872" s="39"/>
      <c r="I1872" s="34"/>
      <c r="J1872" s="34"/>
      <c r="K1872" s="34"/>
      <c r="L1872" s="34"/>
      <c r="M1872" s="43" t="str">
        <f ca="1">IFERROR(OFFSET('Maximum minutes'!$C$1,T1872,MATCH(IF(G1872&lt;&gt;"",G1872,F1872),OFFSET('Maximum minutes'!$C$1,T1872-1,0,1,U1872+1),0)-1)*IF(OR(ISNUMBER(J1872),J1872="sans examen"),1,0)*IF(W1872&lt;MinDate,1,0),"")</f>
        <v/>
      </c>
      <c r="N1872" s="36">
        <f t="shared" ca="1" si="59"/>
        <v>0</v>
      </c>
      <c r="O1872" s="36" t="e">
        <f ca="1">LEFT(OFFSET(Lists!$Q$2,MATCH(E1872,Lists!$R$3:$R$19,0),0),4)</f>
        <v>#N/A</v>
      </c>
      <c r="P1872" s="36" t="e">
        <f ca="1">MATCH(O1872,Lists!$S$2:$S$640,1)</f>
        <v>#N/A</v>
      </c>
      <c r="Q1872" s="36" t="e">
        <f ca="1">MATCH(LEFT(OFFSET(Lists!$Q$2,MATCH(E1872,Lists!$R$3:$R$19,0)+1,0),4),Lists!$S$3:$S$640,1)</f>
        <v>#N/A</v>
      </c>
      <c r="R1872" s="36" t="e">
        <f ca="1">LEFT(OFFSET(Lists!$S$2,P1872-1+MATCH(F1872,OFFSET(Lists!$T$3,P1872-1,0,Q1872-P1872+1),0),0),6)</f>
        <v>#N/A</v>
      </c>
      <c r="S1872" s="36" t="e">
        <f ca="1">VLOOKUP(R1872,Lists!B:D,3,FALSE)</f>
        <v>#N/A</v>
      </c>
      <c r="T1872" s="36" t="str">
        <f>IF(F1872&lt;&gt;"",MATCH(R1872,'Maximum minutes'!B:B,0),"")</f>
        <v/>
      </c>
      <c r="U1872" s="36">
        <f ca="1">IF(F1872&lt;&gt;"",COUNTA(OFFSET('Maximum minutes'!$C$1,'Annexe A1 Cours'!T1872,0,1,50)),0)</f>
        <v>0</v>
      </c>
      <c r="V1872" s="37">
        <f ca="1">IFERROR(OFFSET('Maximum minutes'!$C$1,T1872+1,-1+MATCH(G1872,OFFSET('Maximum minutes'!$C$1,T1872-1,0,1,50),0)),0)</f>
        <v>0</v>
      </c>
      <c r="W1872" s="38">
        <f t="shared" ca="1" si="58"/>
        <v>0</v>
      </c>
    </row>
    <row r="1873" spans="1:23" s="36" customFormat="1" ht="18.75">
      <c r="A1873" s="34"/>
      <c r="B1873" s="39"/>
      <c r="C1873" s="39"/>
      <c r="D1873" s="35"/>
      <c r="E1873" s="40"/>
      <c r="F1873" s="39"/>
      <c r="G1873" s="39"/>
      <c r="H1873" s="39"/>
      <c r="I1873" s="34"/>
      <c r="J1873" s="34"/>
      <c r="K1873" s="34"/>
      <c r="L1873" s="34"/>
      <c r="M1873" s="43" t="str">
        <f ca="1">IFERROR(OFFSET('Maximum minutes'!$C$1,T1873,MATCH(IF(G1873&lt;&gt;"",G1873,F1873),OFFSET('Maximum minutes'!$C$1,T1873-1,0,1,U1873+1),0)-1)*IF(OR(ISNUMBER(J1873),J1873="sans examen"),1,0)*IF(W1873&lt;MinDate,1,0),"")</f>
        <v/>
      </c>
      <c r="N1873" s="36">
        <f t="shared" ca="1" si="59"/>
        <v>0</v>
      </c>
      <c r="O1873" s="36" t="e">
        <f ca="1">LEFT(OFFSET(Lists!$Q$2,MATCH(E1873,Lists!$R$3:$R$19,0),0),4)</f>
        <v>#N/A</v>
      </c>
      <c r="P1873" s="36" t="e">
        <f ca="1">MATCH(O1873,Lists!$S$2:$S$640,1)</f>
        <v>#N/A</v>
      </c>
      <c r="Q1873" s="36" t="e">
        <f ca="1">MATCH(LEFT(OFFSET(Lists!$Q$2,MATCH(E1873,Lists!$R$3:$R$19,0)+1,0),4),Lists!$S$3:$S$640,1)</f>
        <v>#N/A</v>
      </c>
      <c r="R1873" s="36" t="e">
        <f ca="1">LEFT(OFFSET(Lists!$S$2,P1873-1+MATCH(F1873,OFFSET(Lists!$T$3,P1873-1,0,Q1873-P1873+1),0),0),6)</f>
        <v>#N/A</v>
      </c>
      <c r="S1873" s="36" t="e">
        <f ca="1">VLOOKUP(R1873,Lists!B:D,3,FALSE)</f>
        <v>#N/A</v>
      </c>
      <c r="T1873" s="36" t="str">
        <f>IF(F1873&lt;&gt;"",MATCH(R1873,'Maximum minutes'!B:B,0),"")</f>
        <v/>
      </c>
      <c r="U1873" s="36">
        <f ca="1">IF(F1873&lt;&gt;"",COUNTA(OFFSET('Maximum minutes'!$C$1,'Annexe A1 Cours'!T1873,0,1,50)),0)</f>
        <v>0</v>
      </c>
      <c r="V1873" s="37">
        <f ca="1">IFERROR(OFFSET('Maximum minutes'!$C$1,T1873+1,-1+MATCH(G1873,OFFSET('Maximum minutes'!$C$1,T1873-1,0,1,50),0)),0)</f>
        <v>0</v>
      </c>
      <c r="W1873" s="38">
        <f t="shared" ca="1" si="58"/>
        <v>0</v>
      </c>
    </row>
    <row r="1874" spans="1:23" s="36" customFormat="1" ht="18.75">
      <c r="A1874" s="34"/>
      <c r="B1874" s="39"/>
      <c r="C1874" s="39"/>
      <c r="D1874" s="35"/>
      <c r="E1874" s="40"/>
      <c r="F1874" s="39"/>
      <c r="G1874" s="39"/>
      <c r="H1874" s="39"/>
      <c r="I1874" s="34"/>
      <c r="J1874" s="34"/>
      <c r="K1874" s="34"/>
      <c r="L1874" s="34"/>
      <c r="M1874" s="43" t="str">
        <f ca="1">IFERROR(OFFSET('Maximum minutes'!$C$1,T1874,MATCH(IF(G1874&lt;&gt;"",G1874,F1874),OFFSET('Maximum minutes'!$C$1,T1874-1,0,1,U1874+1),0)-1)*IF(OR(ISNUMBER(J1874),J1874="sans examen"),1,0)*IF(W1874&lt;MinDate,1,0),"")</f>
        <v/>
      </c>
      <c r="N1874" s="36">
        <f t="shared" ca="1" si="59"/>
        <v>0</v>
      </c>
      <c r="O1874" s="36" t="e">
        <f ca="1">LEFT(OFFSET(Lists!$Q$2,MATCH(E1874,Lists!$R$3:$R$19,0),0),4)</f>
        <v>#N/A</v>
      </c>
      <c r="P1874" s="36" t="e">
        <f ca="1">MATCH(O1874,Lists!$S$2:$S$640,1)</f>
        <v>#N/A</v>
      </c>
      <c r="Q1874" s="36" t="e">
        <f ca="1">MATCH(LEFT(OFFSET(Lists!$Q$2,MATCH(E1874,Lists!$R$3:$R$19,0)+1,0),4),Lists!$S$3:$S$640,1)</f>
        <v>#N/A</v>
      </c>
      <c r="R1874" s="36" t="e">
        <f ca="1">LEFT(OFFSET(Lists!$S$2,P1874-1+MATCH(F1874,OFFSET(Lists!$T$3,P1874-1,0,Q1874-P1874+1),0),0),6)</f>
        <v>#N/A</v>
      </c>
      <c r="S1874" s="36" t="e">
        <f ca="1">VLOOKUP(R1874,Lists!B:D,3,FALSE)</f>
        <v>#N/A</v>
      </c>
      <c r="T1874" s="36" t="str">
        <f>IF(F1874&lt;&gt;"",MATCH(R1874,'Maximum minutes'!B:B,0),"")</f>
        <v/>
      </c>
      <c r="U1874" s="36">
        <f ca="1">IF(F1874&lt;&gt;"",COUNTA(OFFSET('Maximum minutes'!$C$1,'Annexe A1 Cours'!T1874,0,1,50)),0)</f>
        <v>0</v>
      </c>
      <c r="V1874" s="37">
        <f ca="1">IFERROR(OFFSET('Maximum minutes'!$C$1,T1874+1,-1+MATCH(G1874,OFFSET('Maximum minutes'!$C$1,T1874-1,0,1,50),0)),0)</f>
        <v>0</v>
      </c>
      <c r="W1874" s="38">
        <f t="shared" ca="1" si="58"/>
        <v>0</v>
      </c>
    </row>
    <row r="1875" spans="1:23" s="36" customFormat="1" ht="18.75">
      <c r="A1875" s="34"/>
      <c r="B1875" s="39"/>
      <c r="C1875" s="39"/>
      <c r="D1875" s="35"/>
      <c r="E1875" s="40"/>
      <c r="F1875" s="39"/>
      <c r="G1875" s="39"/>
      <c r="H1875" s="39"/>
      <c r="I1875" s="34"/>
      <c r="J1875" s="34"/>
      <c r="K1875" s="34"/>
      <c r="L1875" s="34"/>
      <c r="M1875" s="43" t="str">
        <f ca="1">IFERROR(OFFSET('Maximum minutes'!$C$1,T1875,MATCH(IF(G1875&lt;&gt;"",G1875,F1875),OFFSET('Maximum minutes'!$C$1,T1875-1,0,1,U1875+1),0)-1)*IF(OR(ISNUMBER(J1875),J1875="sans examen"),1,0)*IF(W1875&lt;MinDate,1,0),"")</f>
        <v/>
      </c>
      <c r="N1875" s="36">
        <f t="shared" ca="1" si="59"/>
        <v>0</v>
      </c>
      <c r="O1875" s="36" t="e">
        <f ca="1">LEFT(OFFSET(Lists!$Q$2,MATCH(E1875,Lists!$R$3:$R$19,0),0),4)</f>
        <v>#N/A</v>
      </c>
      <c r="P1875" s="36" t="e">
        <f ca="1">MATCH(O1875,Lists!$S$2:$S$640,1)</f>
        <v>#N/A</v>
      </c>
      <c r="Q1875" s="36" t="e">
        <f ca="1">MATCH(LEFT(OFFSET(Lists!$Q$2,MATCH(E1875,Lists!$R$3:$R$19,0)+1,0),4),Lists!$S$3:$S$640,1)</f>
        <v>#N/A</v>
      </c>
      <c r="R1875" s="36" t="e">
        <f ca="1">LEFT(OFFSET(Lists!$S$2,P1875-1+MATCH(F1875,OFFSET(Lists!$T$3,P1875-1,0,Q1875-P1875+1),0),0),6)</f>
        <v>#N/A</v>
      </c>
      <c r="S1875" s="36" t="e">
        <f ca="1">VLOOKUP(R1875,Lists!B:D,3,FALSE)</f>
        <v>#N/A</v>
      </c>
      <c r="T1875" s="36" t="str">
        <f>IF(F1875&lt;&gt;"",MATCH(R1875,'Maximum minutes'!B:B,0),"")</f>
        <v/>
      </c>
      <c r="U1875" s="36">
        <f ca="1">IF(F1875&lt;&gt;"",COUNTA(OFFSET('Maximum minutes'!$C$1,'Annexe A1 Cours'!T1875,0,1,50)),0)</f>
        <v>0</v>
      </c>
      <c r="V1875" s="37">
        <f ca="1">IFERROR(OFFSET('Maximum minutes'!$C$1,T1875+1,-1+MATCH(G1875,OFFSET('Maximum minutes'!$C$1,T1875-1,0,1,50),0)),0)</f>
        <v>0</v>
      </c>
      <c r="W1875" s="38">
        <f t="shared" ca="1" si="58"/>
        <v>0</v>
      </c>
    </row>
    <row r="1876" spans="1:23" s="36" customFormat="1" ht="18.75">
      <c r="A1876" s="34"/>
      <c r="B1876" s="39"/>
      <c r="C1876" s="39"/>
      <c r="D1876" s="35"/>
      <c r="E1876" s="40"/>
      <c r="F1876" s="39"/>
      <c r="G1876" s="39"/>
      <c r="H1876" s="39"/>
      <c r="I1876" s="34"/>
      <c r="J1876" s="34"/>
      <c r="K1876" s="34"/>
      <c r="L1876" s="34"/>
      <c r="M1876" s="43" t="str">
        <f ca="1">IFERROR(OFFSET('Maximum minutes'!$C$1,T1876,MATCH(IF(G1876&lt;&gt;"",G1876,F1876),OFFSET('Maximum minutes'!$C$1,T1876-1,0,1,U1876+1),0)-1)*IF(OR(ISNUMBER(J1876),J1876="sans examen"),1,0)*IF(W1876&lt;MinDate,1,0),"")</f>
        <v/>
      </c>
      <c r="N1876" s="36">
        <f t="shared" ca="1" si="59"/>
        <v>0</v>
      </c>
      <c r="O1876" s="36" t="e">
        <f ca="1">LEFT(OFFSET(Lists!$Q$2,MATCH(E1876,Lists!$R$3:$R$19,0),0),4)</f>
        <v>#N/A</v>
      </c>
      <c r="P1876" s="36" t="e">
        <f ca="1">MATCH(O1876,Lists!$S$2:$S$640,1)</f>
        <v>#N/A</v>
      </c>
      <c r="Q1876" s="36" t="e">
        <f ca="1">MATCH(LEFT(OFFSET(Lists!$Q$2,MATCH(E1876,Lists!$R$3:$R$19,0)+1,0),4),Lists!$S$3:$S$640,1)</f>
        <v>#N/A</v>
      </c>
      <c r="R1876" s="36" t="e">
        <f ca="1">LEFT(OFFSET(Lists!$S$2,P1876-1+MATCH(F1876,OFFSET(Lists!$T$3,P1876-1,0,Q1876-P1876+1),0),0),6)</f>
        <v>#N/A</v>
      </c>
      <c r="S1876" s="36" t="e">
        <f ca="1">VLOOKUP(R1876,Lists!B:D,3,FALSE)</f>
        <v>#N/A</v>
      </c>
      <c r="T1876" s="36" t="str">
        <f>IF(F1876&lt;&gt;"",MATCH(R1876,'Maximum minutes'!B:B,0),"")</f>
        <v/>
      </c>
      <c r="U1876" s="36">
        <f ca="1">IF(F1876&lt;&gt;"",COUNTA(OFFSET('Maximum minutes'!$C$1,'Annexe A1 Cours'!T1876,0,1,50)),0)</f>
        <v>0</v>
      </c>
      <c r="V1876" s="37">
        <f ca="1">IFERROR(OFFSET('Maximum minutes'!$C$1,T1876+1,-1+MATCH(G1876,OFFSET('Maximum minutes'!$C$1,T1876-1,0,1,50),0)),0)</f>
        <v>0</v>
      </c>
      <c r="W1876" s="38">
        <f t="shared" ca="1" si="58"/>
        <v>0</v>
      </c>
    </row>
    <row r="1877" spans="1:23" s="36" customFormat="1" ht="18.75">
      <c r="A1877" s="34"/>
      <c r="B1877" s="39"/>
      <c r="C1877" s="39"/>
      <c r="D1877" s="35"/>
      <c r="E1877" s="40"/>
      <c r="F1877" s="39"/>
      <c r="G1877" s="39"/>
      <c r="H1877" s="39"/>
      <c r="I1877" s="34"/>
      <c r="J1877" s="34"/>
      <c r="K1877" s="34"/>
      <c r="L1877" s="34"/>
      <c r="M1877" s="43" t="str">
        <f ca="1">IFERROR(OFFSET('Maximum minutes'!$C$1,T1877,MATCH(IF(G1877&lt;&gt;"",G1877,F1877),OFFSET('Maximum minutes'!$C$1,T1877-1,0,1,U1877+1),0)-1)*IF(OR(ISNUMBER(J1877),J1877="sans examen"),1,0)*IF(W1877&lt;MinDate,1,0),"")</f>
        <v/>
      </c>
      <c r="N1877" s="36">
        <f t="shared" ca="1" si="59"/>
        <v>0</v>
      </c>
      <c r="O1877" s="36" t="e">
        <f ca="1">LEFT(OFFSET(Lists!$Q$2,MATCH(E1877,Lists!$R$3:$R$19,0),0),4)</f>
        <v>#N/A</v>
      </c>
      <c r="P1877" s="36" t="e">
        <f ca="1">MATCH(O1877,Lists!$S$2:$S$640,1)</f>
        <v>#N/A</v>
      </c>
      <c r="Q1877" s="36" t="e">
        <f ca="1">MATCH(LEFT(OFFSET(Lists!$Q$2,MATCH(E1877,Lists!$R$3:$R$19,0)+1,0),4),Lists!$S$3:$S$640,1)</f>
        <v>#N/A</v>
      </c>
      <c r="R1877" s="36" t="e">
        <f ca="1">LEFT(OFFSET(Lists!$S$2,P1877-1+MATCH(F1877,OFFSET(Lists!$T$3,P1877-1,0,Q1877-P1877+1),0),0),6)</f>
        <v>#N/A</v>
      </c>
      <c r="S1877" s="36" t="e">
        <f ca="1">VLOOKUP(R1877,Lists!B:D,3,FALSE)</f>
        <v>#N/A</v>
      </c>
      <c r="T1877" s="36" t="str">
        <f>IF(F1877&lt;&gt;"",MATCH(R1877,'Maximum minutes'!B:B,0),"")</f>
        <v/>
      </c>
      <c r="U1877" s="36">
        <f ca="1">IF(F1877&lt;&gt;"",COUNTA(OFFSET('Maximum minutes'!$C$1,'Annexe A1 Cours'!T1877,0,1,50)),0)</f>
        <v>0</v>
      </c>
      <c r="V1877" s="37">
        <f ca="1">IFERROR(OFFSET('Maximum minutes'!$C$1,T1877+1,-1+MATCH(G1877,OFFSET('Maximum minutes'!$C$1,T1877-1,0,1,50),0)),0)</f>
        <v>0</v>
      </c>
      <c r="W1877" s="38">
        <f t="shared" ca="1" si="58"/>
        <v>0</v>
      </c>
    </row>
    <row r="1878" spans="1:23" s="36" customFormat="1" ht="18.75">
      <c r="A1878" s="34"/>
      <c r="B1878" s="39"/>
      <c r="C1878" s="39"/>
      <c r="D1878" s="35"/>
      <c r="E1878" s="40"/>
      <c r="F1878" s="39"/>
      <c r="G1878" s="39"/>
      <c r="H1878" s="39"/>
      <c r="I1878" s="34"/>
      <c r="J1878" s="34"/>
      <c r="K1878" s="34"/>
      <c r="L1878" s="34"/>
      <c r="M1878" s="43" t="str">
        <f ca="1">IFERROR(OFFSET('Maximum minutes'!$C$1,T1878,MATCH(IF(G1878&lt;&gt;"",G1878,F1878),OFFSET('Maximum minutes'!$C$1,T1878-1,0,1,U1878+1),0)-1)*IF(OR(ISNUMBER(J1878),J1878="sans examen"),1,0)*IF(W1878&lt;MinDate,1,0),"")</f>
        <v/>
      </c>
      <c r="N1878" s="36">
        <f t="shared" ca="1" si="59"/>
        <v>0</v>
      </c>
      <c r="O1878" s="36" t="e">
        <f ca="1">LEFT(OFFSET(Lists!$Q$2,MATCH(E1878,Lists!$R$3:$R$19,0),0),4)</f>
        <v>#N/A</v>
      </c>
      <c r="P1878" s="36" t="e">
        <f ca="1">MATCH(O1878,Lists!$S$2:$S$640,1)</f>
        <v>#N/A</v>
      </c>
      <c r="Q1878" s="36" t="e">
        <f ca="1">MATCH(LEFT(OFFSET(Lists!$Q$2,MATCH(E1878,Lists!$R$3:$R$19,0)+1,0),4),Lists!$S$3:$S$640,1)</f>
        <v>#N/A</v>
      </c>
      <c r="R1878" s="36" t="e">
        <f ca="1">LEFT(OFFSET(Lists!$S$2,P1878-1+MATCH(F1878,OFFSET(Lists!$T$3,P1878-1,0,Q1878-P1878+1),0),0),6)</f>
        <v>#N/A</v>
      </c>
      <c r="S1878" s="36" t="e">
        <f ca="1">VLOOKUP(R1878,Lists!B:D,3,FALSE)</f>
        <v>#N/A</v>
      </c>
      <c r="T1878" s="36" t="str">
        <f>IF(F1878&lt;&gt;"",MATCH(R1878,'Maximum minutes'!B:B,0),"")</f>
        <v/>
      </c>
      <c r="U1878" s="36">
        <f ca="1">IF(F1878&lt;&gt;"",COUNTA(OFFSET('Maximum minutes'!$C$1,'Annexe A1 Cours'!T1878,0,1,50)),0)</f>
        <v>0</v>
      </c>
      <c r="V1878" s="37">
        <f ca="1">IFERROR(OFFSET('Maximum minutes'!$C$1,T1878+1,-1+MATCH(G1878,OFFSET('Maximum minutes'!$C$1,T1878-1,0,1,50),0)),0)</f>
        <v>0</v>
      </c>
      <c r="W1878" s="38">
        <f t="shared" ca="1" si="58"/>
        <v>0</v>
      </c>
    </row>
    <row r="1879" spans="1:23" s="36" customFormat="1" ht="18.75">
      <c r="A1879" s="34"/>
      <c r="B1879" s="39"/>
      <c r="C1879" s="39"/>
      <c r="D1879" s="35"/>
      <c r="E1879" s="40"/>
      <c r="F1879" s="39"/>
      <c r="G1879" s="39"/>
      <c r="H1879" s="39"/>
      <c r="I1879" s="34"/>
      <c r="J1879" s="34"/>
      <c r="K1879" s="34"/>
      <c r="L1879" s="34"/>
      <c r="M1879" s="43" t="str">
        <f ca="1">IFERROR(OFFSET('Maximum minutes'!$C$1,T1879,MATCH(IF(G1879&lt;&gt;"",G1879,F1879),OFFSET('Maximum minutes'!$C$1,T1879-1,0,1,U1879+1),0)-1)*IF(OR(ISNUMBER(J1879),J1879="sans examen"),1,0)*IF(W1879&lt;MinDate,1,0),"")</f>
        <v/>
      </c>
      <c r="N1879" s="36">
        <f t="shared" ca="1" si="59"/>
        <v>0</v>
      </c>
      <c r="O1879" s="36" t="e">
        <f ca="1">LEFT(OFFSET(Lists!$Q$2,MATCH(E1879,Lists!$R$3:$R$19,0),0),4)</f>
        <v>#N/A</v>
      </c>
      <c r="P1879" s="36" t="e">
        <f ca="1">MATCH(O1879,Lists!$S$2:$S$640,1)</f>
        <v>#N/A</v>
      </c>
      <c r="Q1879" s="36" t="e">
        <f ca="1">MATCH(LEFT(OFFSET(Lists!$Q$2,MATCH(E1879,Lists!$R$3:$R$19,0)+1,0),4),Lists!$S$3:$S$640,1)</f>
        <v>#N/A</v>
      </c>
      <c r="R1879" s="36" t="e">
        <f ca="1">LEFT(OFFSET(Lists!$S$2,P1879-1+MATCH(F1879,OFFSET(Lists!$T$3,P1879-1,0,Q1879-P1879+1),0),0),6)</f>
        <v>#N/A</v>
      </c>
      <c r="S1879" s="36" t="e">
        <f ca="1">VLOOKUP(R1879,Lists!B:D,3,FALSE)</f>
        <v>#N/A</v>
      </c>
      <c r="T1879" s="36" t="str">
        <f>IF(F1879&lt;&gt;"",MATCH(R1879,'Maximum minutes'!B:B,0),"")</f>
        <v/>
      </c>
      <c r="U1879" s="36">
        <f ca="1">IF(F1879&lt;&gt;"",COUNTA(OFFSET('Maximum minutes'!$C$1,'Annexe A1 Cours'!T1879,0,1,50)),0)</f>
        <v>0</v>
      </c>
      <c r="V1879" s="37">
        <f ca="1">IFERROR(OFFSET('Maximum minutes'!$C$1,T1879+1,-1+MATCH(G1879,OFFSET('Maximum minutes'!$C$1,T1879-1,0,1,50),0)),0)</f>
        <v>0</v>
      </c>
      <c r="W1879" s="38">
        <f t="shared" ca="1" si="58"/>
        <v>0</v>
      </c>
    </row>
    <row r="1880" spans="1:23" s="36" customFormat="1" ht="18.75">
      <c r="A1880" s="34"/>
      <c r="B1880" s="39"/>
      <c r="C1880" s="39"/>
      <c r="D1880" s="35"/>
      <c r="E1880" s="40"/>
      <c r="F1880" s="39"/>
      <c r="G1880" s="39"/>
      <c r="H1880" s="39"/>
      <c r="I1880" s="34"/>
      <c r="J1880" s="34"/>
      <c r="K1880" s="34"/>
      <c r="L1880" s="34"/>
      <c r="M1880" s="43" t="str">
        <f ca="1">IFERROR(OFFSET('Maximum minutes'!$C$1,T1880,MATCH(IF(G1880&lt;&gt;"",G1880,F1880),OFFSET('Maximum minutes'!$C$1,T1880-1,0,1,U1880+1),0)-1)*IF(OR(ISNUMBER(J1880),J1880="sans examen"),1,0)*IF(W1880&lt;MinDate,1,0),"")</f>
        <v/>
      </c>
      <c r="N1880" s="36">
        <f t="shared" ca="1" si="59"/>
        <v>0</v>
      </c>
      <c r="O1880" s="36" t="e">
        <f ca="1">LEFT(OFFSET(Lists!$Q$2,MATCH(E1880,Lists!$R$3:$R$19,0),0),4)</f>
        <v>#N/A</v>
      </c>
      <c r="P1880" s="36" t="e">
        <f ca="1">MATCH(O1880,Lists!$S$2:$S$640,1)</f>
        <v>#N/A</v>
      </c>
      <c r="Q1880" s="36" t="e">
        <f ca="1">MATCH(LEFT(OFFSET(Lists!$Q$2,MATCH(E1880,Lists!$R$3:$R$19,0)+1,0),4),Lists!$S$3:$S$640,1)</f>
        <v>#N/A</v>
      </c>
      <c r="R1880" s="36" t="e">
        <f ca="1">LEFT(OFFSET(Lists!$S$2,P1880-1+MATCH(F1880,OFFSET(Lists!$T$3,P1880-1,0,Q1880-P1880+1),0),0),6)</f>
        <v>#N/A</v>
      </c>
      <c r="S1880" s="36" t="e">
        <f ca="1">VLOOKUP(R1880,Lists!B:D,3,FALSE)</f>
        <v>#N/A</v>
      </c>
      <c r="T1880" s="36" t="str">
        <f>IF(F1880&lt;&gt;"",MATCH(R1880,'Maximum minutes'!B:B,0),"")</f>
        <v/>
      </c>
      <c r="U1880" s="36">
        <f ca="1">IF(F1880&lt;&gt;"",COUNTA(OFFSET('Maximum minutes'!$C$1,'Annexe A1 Cours'!T1880,0,1,50)),0)</f>
        <v>0</v>
      </c>
      <c r="V1880" s="37">
        <f ca="1">IFERROR(OFFSET('Maximum minutes'!$C$1,T1880+1,-1+MATCH(G1880,OFFSET('Maximum minutes'!$C$1,T1880-1,0,1,50),0)),0)</f>
        <v>0</v>
      </c>
      <c r="W1880" s="38">
        <f t="shared" ca="1" si="58"/>
        <v>0</v>
      </c>
    </row>
    <row r="1881" spans="1:23" s="36" customFormat="1" ht="18.75">
      <c r="A1881" s="34"/>
      <c r="B1881" s="39"/>
      <c r="C1881" s="39"/>
      <c r="D1881" s="35"/>
      <c r="E1881" s="40"/>
      <c r="F1881" s="39"/>
      <c r="G1881" s="39"/>
      <c r="H1881" s="39"/>
      <c r="I1881" s="34"/>
      <c r="J1881" s="34"/>
      <c r="K1881" s="34"/>
      <c r="L1881" s="34"/>
      <c r="M1881" s="43" t="str">
        <f ca="1">IFERROR(OFFSET('Maximum minutes'!$C$1,T1881,MATCH(IF(G1881&lt;&gt;"",G1881,F1881),OFFSET('Maximum minutes'!$C$1,T1881-1,0,1,U1881+1),0)-1)*IF(OR(ISNUMBER(J1881),J1881="sans examen"),1,0)*IF(W1881&lt;MinDate,1,0),"")</f>
        <v/>
      </c>
      <c r="N1881" s="36">
        <f t="shared" ca="1" si="59"/>
        <v>0</v>
      </c>
      <c r="O1881" s="36" t="e">
        <f ca="1">LEFT(OFFSET(Lists!$Q$2,MATCH(E1881,Lists!$R$3:$R$19,0),0),4)</f>
        <v>#N/A</v>
      </c>
      <c r="P1881" s="36" t="e">
        <f ca="1">MATCH(O1881,Lists!$S$2:$S$640,1)</f>
        <v>#N/A</v>
      </c>
      <c r="Q1881" s="36" t="e">
        <f ca="1">MATCH(LEFT(OFFSET(Lists!$Q$2,MATCH(E1881,Lists!$R$3:$R$19,0)+1,0),4),Lists!$S$3:$S$640,1)</f>
        <v>#N/A</v>
      </c>
      <c r="R1881" s="36" t="e">
        <f ca="1">LEFT(OFFSET(Lists!$S$2,P1881-1+MATCH(F1881,OFFSET(Lists!$T$3,P1881-1,0,Q1881-P1881+1),0),0),6)</f>
        <v>#N/A</v>
      </c>
      <c r="S1881" s="36" t="e">
        <f ca="1">VLOOKUP(R1881,Lists!B:D,3,FALSE)</f>
        <v>#N/A</v>
      </c>
      <c r="T1881" s="36" t="str">
        <f>IF(F1881&lt;&gt;"",MATCH(R1881,'Maximum minutes'!B:B,0),"")</f>
        <v/>
      </c>
      <c r="U1881" s="36">
        <f ca="1">IF(F1881&lt;&gt;"",COUNTA(OFFSET('Maximum minutes'!$C$1,'Annexe A1 Cours'!T1881,0,1,50)),0)</f>
        <v>0</v>
      </c>
      <c r="V1881" s="37">
        <f ca="1">IFERROR(OFFSET('Maximum minutes'!$C$1,T1881+1,-1+MATCH(G1881,OFFSET('Maximum minutes'!$C$1,T1881-1,0,1,50),0)),0)</f>
        <v>0</v>
      </c>
      <c r="W1881" s="38">
        <f t="shared" ca="1" si="58"/>
        <v>0</v>
      </c>
    </row>
    <row r="1882" spans="1:23" s="36" customFormat="1" ht="18.75">
      <c r="A1882" s="34"/>
      <c r="B1882" s="39"/>
      <c r="C1882" s="39"/>
      <c r="D1882" s="35"/>
      <c r="E1882" s="40"/>
      <c r="F1882" s="39"/>
      <c r="G1882" s="39"/>
      <c r="H1882" s="39"/>
      <c r="I1882" s="34"/>
      <c r="J1882" s="34"/>
      <c r="K1882" s="34"/>
      <c r="L1882" s="34"/>
      <c r="M1882" s="43" t="str">
        <f ca="1">IFERROR(OFFSET('Maximum minutes'!$C$1,T1882,MATCH(IF(G1882&lt;&gt;"",G1882,F1882),OFFSET('Maximum minutes'!$C$1,T1882-1,0,1,U1882+1),0)-1)*IF(OR(ISNUMBER(J1882),J1882="sans examen"),1,0)*IF(W1882&lt;MinDate,1,0),"")</f>
        <v/>
      </c>
      <c r="N1882" s="36">
        <f t="shared" ca="1" si="59"/>
        <v>0</v>
      </c>
      <c r="O1882" s="36" t="e">
        <f ca="1">LEFT(OFFSET(Lists!$Q$2,MATCH(E1882,Lists!$R$3:$R$19,0),0),4)</f>
        <v>#N/A</v>
      </c>
      <c r="P1882" s="36" t="e">
        <f ca="1">MATCH(O1882,Lists!$S$2:$S$640,1)</f>
        <v>#N/A</v>
      </c>
      <c r="Q1882" s="36" t="e">
        <f ca="1">MATCH(LEFT(OFFSET(Lists!$Q$2,MATCH(E1882,Lists!$R$3:$R$19,0)+1,0),4),Lists!$S$3:$S$640,1)</f>
        <v>#N/A</v>
      </c>
      <c r="R1882" s="36" t="e">
        <f ca="1">LEFT(OFFSET(Lists!$S$2,P1882-1+MATCH(F1882,OFFSET(Lists!$T$3,P1882-1,0,Q1882-P1882+1),0),0),6)</f>
        <v>#N/A</v>
      </c>
      <c r="S1882" s="36" t="e">
        <f ca="1">VLOOKUP(R1882,Lists!B:D,3,FALSE)</f>
        <v>#N/A</v>
      </c>
      <c r="T1882" s="36" t="str">
        <f>IF(F1882&lt;&gt;"",MATCH(R1882,'Maximum minutes'!B:B,0),"")</f>
        <v/>
      </c>
      <c r="U1882" s="36">
        <f ca="1">IF(F1882&lt;&gt;"",COUNTA(OFFSET('Maximum minutes'!$C$1,'Annexe A1 Cours'!T1882,0,1,50)),0)</f>
        <v>0</v>
      </c>
      <c r="V1882" s="37">
        <f ca="1">IFERROR(OFFSET('Maximum minutes'!$C$1,T1882+1,-1+MATCH(G1882,OFFSET('Maximum minutes'!$C$1,T1882-1,0,1,50),0)),0)</f>
        <v>0</v>
      </c>
      <c r="W1882" s="38">
        <f t="shared" ca="1" si="58"/>
        <v>0</v>
      </c>
    </row>
    <row r="1883" spans="1:23" s="36" customFormat="1" ht="18.75">
      <c r="A1883" s="34"/>
      <c r="B1883" s="39"/>
      <c r="C1883" s="39"/>
      <c r="D1883" s="35"/>
      <c r="E1883" s="40"/>
      <c r="F1883" s="39"/>
      <c r="G1883" s="39"/>
      <c r="H1883" s="39"/>
      <c r="I1883" s="34"/>
      <c r="J1883" s="34"/>
      <c r="K1883" s="34"/>
      <c r="L1883" s="34"/>
      <c r="M1883" s="43" t="str">
        <f ca="1">IFERROR(OFFSET('Maximum minutes'!$C$1,T1883,MATCH(IF(G1883&lt;&gt;"",G1883,F1883),OFFSET('Maximum minutes'!$C$1,T1883-1,0,1,U1883+1),0)-1)*IF(OR(ISNUMBER(J1883),J1883="sans examen"),1,0)*IF(W1883&lt;MinDate,1,0),"")</f>
        <v/>
      </c>
      <c r="N1883" s="36">
        <f t="shared" ca="1" si="59"/>
        <v>0</v>
      </c>
      <c r="O1883" s="36" t="e">
        <f ca="1">LEFT(OFFSET(Lists!$Q$2,MATCH(E1883,Lists!$R$3:$R$19,0),0),4)</f>
        <v>#N/A</v>
      </c>
      <c r="P1883" s="36" t="e">
        <f ca="1">MATCH(O1883,Lists!$S$2:$S$640,1)</f>
        <v>#N/A</v>
      </c>
      <c r="Q1883" s="36" t="e">
        <f ca="1">MATCH(LEFT(OFFSET(Lists!$Q$2,MATCH(E1883,Lists!$R$3:$R$19,0)+1,0),4),Lists!$S$3:$S$640,1)</f>
        <v>#N/A</v>
      </c>
      <c r="R1883" s="36" t="e">
        <f ca="1">LEFT(OFFSET(Lists!$S$2,P1883-1+MATCH(F1883,OFFSET(Lists!$T$3,P1883-1,0,Q1883-P1883+1),0),0),6)</f>
        <v>#N/A</v>
      </c>
      <c r="S1883" s="36" t="e">
        <f ca="1">VLOOKUP(R1883,Lists!B:D,3,FALSE)</f>
        <v>#N/A</v>
      </c>
      <c r="T1883" s="36" t="str">
        <f>IF(F1883&lt;&gt;"",MATCH(R1883,'Maximum minutes'!B:B,0),"")</f>
        <v/>
      </c>
      <c r="U1883" s="36">
        <f ca="1">IF(F1883&lt;&gt;"",COUNTA(OFFSET('Maximum minutes'!$C$1,'Annexe A1 Cours'!T1883,0,1,50)),0)</f>
        <v>0</v>
      </c>
      <c r="V1883" s="37">
        <f ca="1">IFERROR(OFFSET('Maximum minutes'!$C$1,T1883+1,-1+MATCH(G1883,OFFSET('Maximum minutes'!$C$1,T1883-1,0,1,50),0)),0)</f>
        <v>0</v>
      </c>
      <c r="W1883" s="38">
        <f t="shared" ca="1" si="58"/>
        <v>0</v>
      </c>
    </row>
    <row r="1884" spans="1:23" s="36" customFormat="1" ht="18.75">
      <c r="A1884" s="34"/>
      <c r="B1884" s="39"/>
      <c r="C1884" s="39"/>
      <c r="D1884" s="35"/>
      <c r="E1884" s="40"/>
      <c r="F1884" s="39"/>
      <c r="G1884" s="39"/>
      <c r="H1884" s="39"/>
      <c r="I1884" s="34"/>
      <c r="J1884" s="34"/>
      <c r="K1884" s="34"/>
      <c r="L1884" s="34"/>
      <c r="M1884" s="43" t="str">
        <f ca="1">IFERROR(OFFSET('Maximum minutes'!$C$1,T1884,MATCH(IF(G1884&lt;&gt;"",G1884,F1884),OFFSET('Maximum minutes'!$C$1,T1884-1,0,1,U1884+1),0)-1)*IF(OR(ISNUMBER(J1884),J1884="sans examen"),1,0)*IF(W1884&lt;MinDate,1,0),"")</f>
        <v/>
      </c>
      <c r="N1884" s="36">
        <f t="shared" ca="1" si="59"/>
        <v>0</v>
      </c>
      <c r="O1884" s="36" t="e">
        <f ca="1">LEFT(OFFSET(Lists!$Q$2,MATCH(E1884,Lists!$R$3:$R$19,0),0),4)</f>
        <v>#N/A</v>
      </c>
      <c r="P1884" s="36" t="e">
        <f ca="1">MATCH(O1884,Lists!$S$2:$S$640,1)</f>
        <v>#N/A</v>
      </c>
      <c r="Q1884" s="36" t="e">
        <f ca="1">MATCH(LEFT(OFFSET(Lists!$Q$2,MATCH(E1884,Lists!$R$3:$R$19,0)+1,0),4),Lists!$S$3:$S$640,1)</f>
        <v>#N/A</v>
      </c>
      <c r="R1884" s="36" t="e">
        <f ca="1">LEFT(OFFSET(Lists!$S$2,P1884-1+MATCH(F1884,OFFSET(Lists!$T$3,P1884-1,0,Q1884-P1884+1),0),0),6)</f>
        <v>#N/A</v>
      </c>
      <c r="S1884" s="36" t="e">
        <f ca="1">VLOOKUP(R1884,Lists!B:D,3,FALSE)</f>
        <v>#N/A</v>
      </c>
      <c r="T1884" s="36" t="str">
        <f>IF(F1884&lt;&gt;"",MATCH(R1884,'Maximum minutes'!B:B,0),"")</f>
        <v/>
      </c>
      <c r="U1884" s="36">
        <f ca="1">IF(F1884&lt;&gt;"",COUNTA(OFFSET('Maximum minutes'!$C$1,'Annexe A1 Cours'!T1884,0,1,50)),0)</f>
        <v>0</v>
      </c>
      <c r="V1884" s="37">
        <f ca="1">IFERROR(OFFSET('Maximum minutes'!$C$1,T1884+1,-1+MATCH(G1884,OFFSET('Maximum minutes'!$C$1,T1884-1,0,1,50),0)),0)</f>
        <v>0</v>
      </c>
      <c r="W1884" s="38">
        <f t="shared" ca="1" si="58"/>
        <v>0</v>
      </c>
    </row>
    <row r="1885" spans="1:23" s="36" customFormat="1" ht="18.75">
      <c r="A1885" s="34"/>
      <c r="B1885" s="39"/>
      <c r="C1885" s="39"/>
      <c r="D1885" s="35"/>
      <c r="E1885" s="40"/>
      <c r="F1885" s="39"/>
      <c r="G1885" s="39"/>
      <c r="H1885" s="39"/>
      <c r="I1885" s="34"/>
      <c r="J1885" s="34"/>
      <c r="K1885" s="34"/>
      <c r="L1885" s="34"/>
      <c r="M1885" s="43" t="str">
        <f ca="1">IFERROR(OFFSET('Maximum minutes'!$C$1,T1885,MATCH(IF(G1885&lt;&gt;"",G1885,F1885),OFFSET('Maximum minutes'!$C$1,T1885-1,0,1,U1885+1),0)-1)*IF(OR(ISNUMBER(J1885),J1885="sans examen"),1,0)*IF(W1885&lt;MinDate,1,0),"")</f>
        <v/>
      </c>
      <c r="N1885" s="36">
        <f t="shared" ca="1" si="59"/>
        <v>0</v>
      </c>
      <c r="O1885" s="36" t="e">
        <f ca="1">LEFT(OFFSET(Lists!$Q$2,MATCH(E1885,Lists!$R$3:$R$19,0),0),4)</f>
        <v>#N/A</v>
      </c>
      <c r="P1885" s="36" t="e">
        <f ca="1">MATCH(O1885,Lists!$S$2:$S$640,1)</f>
        <v>#N/A</v>
      </c>
      <c r="Q1885" s="36" t="e">
        <f ca="1">MATCH(LEFT(OFFSET(Lists!$Q$2,MATCH(E1885,Lists!$R$3:$R$19,0)+1,0),4),Lists!$S$3:$S$640,1)</f>
        <v>#N/A</v>
      </c>
      <c r="R1885" s="36" t="e">
        <f ca="1">LEFT(OFFSET(Lists!$S$2,P1885-1+MATCH(F1885,OFFSET(Lists!$T$3,P1885-1,0,Q1885-P1885+1),0),0),6)</f>
        <v>#N/A</v>
      </c>
      <c r="S1885" s="36" t="e">
        <f ca="1">VLOOKUP(R1885,Lists!B:D,3,FALSE)</f>
        <v>#N/A</v>
      </c>
      <c r="T1885" s="36" t="str">
        <f>IF(F1885&lt;&gt;"",MATCH(R1885,'Maximum minutes'!B:B,0),"")</f>
        <v/>
      </c>
      <c r="U1885" s="36">
        <f ca="1">IF(F1885&lt;&gt;"",COUNTA(OFFSET('Maximum minutes'!$C$1,'Annexe A1 Cours'!T1885,0,1,50)),0)</f>
        <v>0</v>
      </c>
      <c r="V1885" s="37">
        <f ca="1">IFERROR(OFFSET('Maximum minutes'!$C$1,T1885+1,-1+MATCH(G1885,OFFSET('Maximum minutes'!$C$1,T1885-1,0,1,50),0)),0)</f>
        <v>0</v>
      </c>
      <c r="W1885" s="38">
        <f t="shared" ca="1" si="58"/>
        <v>0</v>
      </c>
    </row>
    <row r="1886" spans="1:23" s="36" customFormat="1" ht="18.75">
      <c r="A1886" s="34"/>
      <c r="B1886" s="39"/>
      <c r="C1886" s="39"/>
      <c r="D1886" s="35"/>
      <c r="E1886" s="40"/>
      <c r="F1886" s="39"/>
      <c r="G1886" s="39"/>
      <c r="H1886" s="39"/>
      <c r="I1886" s="34"/>
      <c r="J1886" s="34"/>
      <c r="K1886" s="34"/>
      <c r="L1886" s="34"/>
      <c r="M1886" s="43" t="str">
        <f ca="1">IFERROR(OFFSET('Maximum minutes'!$C$1,T1886,MATCH(IF(G1886&lt;&gt;"",G1886,F1886),OFFSET('Maximum minutes'!$C$1,T1886-1,0,1,U1886+1),0)-1)*IF(OR(ISNUMBER(J1886),J1886="sans examen"),1,0)*IF(W1886&lt;MinDate,1,0),"")</f>
        <v/>
      </c>
      <c r="N1886" s="36">
        <f t="shared" ca="1" si="59"/>
        <v>0</v>
      </c>
      <c r="O1886" s="36" t="e">
        <f ca="1">LEFT(OFFSET(Lists!$Q$2,MATCH(E1886,Lists!$R$3:$R$19,0),0),4)</f>
        <v>#N/A</v>
      </c>
      <c r="P1886" s="36" t="e">
        <f ca="1">MATCH(O1886,Lists!$S$2:$S$640,1)</f>
        <v>#N/A</v>
      </c>
      <c r="Q1886" s="36" t="e">
        <f ca="1">MATCH(LEFT(OFFSET(Lists!$Q$2,MATCH(E1886,Lists!$R$3:$R$19,0)+1,0),4),Lists!$S$3:$S$640,1)</f>
        <v>#N/A</v>
      </c>
      <c r="R1886" s="36" t="e">
        <f ca="1">LEFT(OFFSET(Lists!$S$2,P1886-1+MATCH(F1886,OFFSET(Lists!$T$3,P1886-1,0,Q1886-P1886+1),0),0),6)</f>
        <v>#N/A</v>
      </c>
      <c r="S1886" s="36" t="e">
        <f ca="1">VLOOKUP(R1886,Lists!B:D,3,FALSE)</f>
        <v>#N/A</v>
      </c>
      <c r="T1886" s="36" t="str">
        <f>IF(F1886&lt;&gt;"",MATCH(R1886,'Maximum minutes'!B:B,0),"")</f>
        <v/>
      </c>
      <c r="U1886" s="36">
        <f ca="1">IF(F1886&lt;&gt;"",COUNTA(OFFSET('Maximum minutes'!$C$1,'Annexe A1 Cours'!T1886,0,1,50)),0)</f>
        <v>0</v>
      </c>
      <c r="V1886" s="37">
        <f ca="1">IFERROR(OFFSET('Maximum minutes'!$C$1,T1886+1,-1+MATCH(G1886,OFFSET('Maximum minutes'!$C$1,T1886-1,0,1,50),0)),0)</f>
        <v>0</v>
      </c>
      <c r="W1886" s="38">
        <f t="shared" ca="1" si="58"/>
        <v>0</v>
      </c>
    </row>
    <row r="1887" spans="1:23" s="36" customFormat="1" ht="18.75">
      <c r="A1887" s="34"/>
      <c r="B1887" s="39"/>
      <c r="C1887" s="39"/>
      <c r="D1887" s="35"/>
      <c r="E1887" s="40"/>
      <c r="F1887" s="39"/>
      <c r="G1887" s="39"/>
      <c r="H1887" s="39"/>
      <c r="I1887" s="34"/>
      <c r="J1887" s="34"/>
      <c r="K1887" s="34"/>
      <c r="L1887" s="34"/>
      <c r="M1887" s="43" t="str">
        <f ca="1">IFERROR(OFFSET('Maximum minutes'!$C$1,T1887,MATCH(IF(G1887&lt;&gt;"",G1887,F1887),OFFSET('Maximum minutes'!$C$1,T1887-1,0,1,U1887+1),0)-1)*IF(OR(ISNUMBER(J1887),J1887="sans examen"),1,0)*IF(W1887&lt;MinDate,1,0),"")</f>
        <v/>
      </c>
      <c r="N1887" s="36">
        <f t="shared" ca="1" si="59"/>
        <v>0</v>
      </c>
      <c r="O1887" s="36" t="e">
        <f ca="1">LEFT(OFFSET(Lists!$Q$2,MATCH(E1887,Lists!$R$3:$R$19,0),0),4)</f>
        <v>#N/A</v>
      </c>
      <c r="P1887" s="36" t="e">
        <f ca="1">MATCH(O1887,Lists!$S$2:$S$640,1)</f>
        <v>#N/A</v>
      </c>
      <c r="Q1887" s="36" t="e">
        <f ca="1">MATCH(LEFT(OFFSET(Lists!$Q$2,MATCH(E1887,Lists!$R$3:$R$19,0)+1,0),4),Lists!$S$3:$S$640,1)</f>
        <v>#N/A</v>
      </c>
      <c r="R1887" s="36" t="e">
        <f ca="1">LEFT(OFFSET(Lists!$S$2,P1887-1+MATCH(F1887,OFFSET(Lists!$T$3,P1887-1,0,Q1887-P1887+1),0),0),6)</f>
        <v>#N/A</v>
      </c>
      <c r="S1887" s="36" t="e">
        <f ca="1">VLOOKUP(R1887,Lists!B:D,3,FALSE)</f>
        <v>#N/A</v>
      </c>
      <c r="T1887" s="36" t="str">
        <f>IF(F1887&lt;&gt;"",MATCH(R1887,'Maximum minutes'!B:B,0),"")</f>
        <v/>
      </c>
      <c r="U1887" s="36">
        <f ca="1">IF(F1887&lt;&gt;"",COUNTA(OFFSET('Maximum minutes'!$C$1,'Annexe A1 Cours'!T1887,0,1,50)),0)</f>
        <v>0</v>
      </c>
      <c r="V1887" s="37">
        <f ca="1">IFERROR(OFFSET('Maximum minutes'!$C$1,T1887+1,-1+MATCH(G1887,OFFSET('Maximum minutes'!$C$1,T1887-1,0,1,50),0)),0)</f>
        <v>0</v>
      </c>
      <c r="W1887" s="38">
        <f t="shared" ca="1" si="58"/>
        <v>0</v>
      </c>
    </row>
    <row r="1888" spans="1:23" s="36" customFormat="1" ht="18.75">
      <c r="A1888" s="34"/>
      <c r="B1888" s="39"/>
      <c r="C1888" s="39"/>
      <c r="D1888" s="35"/>
      <c r="E1888" s="40"/>
      <c r="F1888" s="39"/>
      <c r="G1888" s="39"/>
      <c r="H1888" s="39"/>
      <c r="I1888" s="34"/>
      <c r="J1888" s="34"/>
      <c r="K1888" s="34"/>
      <c r="L1888" s="34"/>
      <c r="M1888" s="43" t="str">
        <f ca="1">IFERROR(OFFSET('Maximum minutes'!$C$1,T1888,MATCH(IF(G1888&lt;&gt;"",G1888,F1888),OFFSET('Maximum minutes'!$C$1,T1888-1,0,1,U1888+1),0)-1)*IF(OR(ISNUMBER(J1888),J1888="sans examen"),1,0)*IF(W1888&lt;MinDate,1,0),"")</f>
        <v/>
      </c>
      <c r="N1888" s="36">
        <f t="shared" ca="1" si="59"/>
        <v>0</v>
      </c>
      <c r="O1888" s="36" t="e">
        <f ca="1">LEFT(OFFSET(Lists!$Q$2,MATCH(E1888,Lists!$R$3:$R$19,0),0),4)</f>
        <v>#N/A</v>
      </c>
      <c r="P1888" s="36" t="e">
        <f ca="1">MATCH(O1888,Lists!$S$2:$S$640,1)</f>
        <v>#N/A</v>
      </c>
      <c r="Q1888" s="36" t="e">
        <f ca="1">MATCH(LEFT(OFFSET(Lists!$Q$2,MATCH(E1888,Lists!$R$3:$R$19,0)+1,0),4),Lists!$S$3:$S$640,1)</f>
        <v>#N/A</v>
      </c>
      <c r="R1888" s="36" t="e">
        <f ca="1">LEFT(OFFSET(Lists!$S$2,P1888-1+MATCH(F1888,OFFSET(Lists!$T$3,P1888-1,0,Q1888-P1888+1),0),0),6)</f>
        <v>#N/A</v>
      </c>
      <c r="S1888" s="36" t="e">
        <f ca="1">VLOOKUP(R1888,Lists!B:D,3,FALSE)</f>
        <v>#N/A</v>
      </c>
      <c r="T1888" s="36" t="str">
        <f>IF(F1888&lt;&gt;"",MATCH(R1888,'Maximum minutes'!B:B,0),"")</f>
        <v/>
      </c>
      <c r="U1888" s="36">
        <f ca="1">IF(F1888&lt;&gt;"",COUNTA(OFFSET('Maximum minutes'!$C$1,'Annexe A1 Cours'!T1888,0,1,50)),0)</f>
        <v>0</v>
      </c>
      <c r="V1888" s="37">
        <f ca="1">IFERROR(OFFSET('Maximum minutes'!$C$1,T1888+1,-1+MATCH(G1888,OFFSET('Maximum minutes'!$C$1,T1888-1,0,1,50),0)),0)</f>
        <v>0</v>
      </c>
      <c r="W1888" s="38">
        <f t="shared" ca="1" si="58"/>
        <v>0</v>
      </c>
    </row>
    <row r="1889" spans="1:23" s="36" customFormat="1" ht="18.75">
      <c r="A1889" s="34"/>
      <c r="B1889" s="39"/>
      <c r="C1889" s="39"/>
      <c r="D1889" s="35"/>
      <c r="E1889" s="40"/>
      <c r="F1889" s="39"/>
      <c r="G1889" s="39"/>
      <c r="H1889" s="39"/>
      <c r="I1889" s="34"/>
      <c r="J1889" s="34"/>
      <c r="K1889" s="34"/>
      <c r="L1889" s="34"/>
      <c r="M1889" s="43" t="str">
        <f ca="1">IFERROR(OFFSET('Maximum minutes'!$C$1,T1889,MATCH(IF(G1889&lt;&gt;"",G1889,F1889),OFFSET('Maximum minutes'!$C$1,T1889-1,0,1,U1889+1),0)-1)*IF(OR(ISNUMBER(J1889),J1889="sans examen"),1,0)*IF(W1889&lt;MinDate,1,0),"")</f>
        <v/>
      </c>
      <c r="N1889" s="36">
        <f t="shared" ca="1" si="59"/>
        <v>0</v>
      </c>
      <c r="O1889" s="36" t="e">
        <f ca="1">LEFT(OFFSET(Lists!$Q$2,MATCH(E1889,Lists!$R$3:$R$19,0),0),4)</f>
        <v>#N/A</v>
      </c>
      <c r="P1889" s="36" t="e">
        <f ca="1">MATCH(O1889,Lists!$S$2:$S$640,1)</f>
        <v>#N/A</v>
      </c>
      <c r="Q1889" s="36" t="e">
        <f ca="1">MATCH(LEFT(OFFSET(Lists!$Q$2,MATCH(E1889,Lists!$R$3:$R$19,0)+1,0),4),Lists!$S$3:$S$640,1)</f>
        <v>#N/A</v>
      </c>
      <c r="R1889" s="36" t="e">
        <f ca="1">LEFT(OFFSET(Lists!$S$2,P1889-1+MATCH(F1889,OFFSET(Lists!$T$3,P1889-1,0,Q1889-P1889+1),0),0),6)</f>
        <v>#N/A</v>
      </c>
      <c r="S1889" s="36" t="e">
        <f ca="1">VLOOKUP(R1889,Lists!B:D,3,FALSE)</f>
        <v>#N/A</v>
      </c>
      <c r="T1889" s="36" t="str">
        <f>IF(F1889&lt;&gt;"",MATCH(R1889,'Maximum minutes'!B:B,0),"")</f>
        <v/>
      </c>
      <c r="U1889" s="36">
        <f ca="1">IF(F1889&lt;&gt;"",COUNTA(OFFSET('Maximum minutes'!$C$1,'Annexe A1 Cours'!T1889,0,1,50)),0)</f>
        <v>0</v>
      </c>
      <c r="V1889" s="37">
        <f ca="1">IFERROR(OFFSET('Maximum minutes'!$C$1,T1889+1,-1+MATCH(G1889,OFFSET('Maximum minutes'!$C$1,T1889-1,0,1,50),0)),0)</f>
        <v>0</v>
      </c>
      <c r="W1889" s="38">
        <f t="shared" ca="1" si="58"/>
        <v>0</v>
      </c>
    </row>
    <row r="1890" spans="1:23" s="36" customFormat="1" ht="18.75">
      <c r="A1890" s="34"/>
      <c r="B1890" s="39"/>
      <c r="C1890" s="39"/>
      <c r="D1890" s="35"/>
      <c r="E1890" s="40"/>
      <c r="F1890" s="39"/>
      <c r="G1890" s="39"/>
      <c r="H1890" s="39"/>
      <c r="I1890" s="34"/>
      <c r="J1890" s="34"/>
      <c r="K1890" s="34"/>
      <c r="L1890" s="34"/>
      <c r="M1890" s="43" t="str">
        <f ca="1">IFERROR(OFFSET('Maximum minutes'!$C$1,T1890,MATCH(IF(G1890&lt;&gt;"",G1890,F1890),OFFSET('Maximum minutes'!$C$1,T1890-1,0,1,U1890+1),0)-1)*IF(OR(ISNUMBER(J1890),J1890="sans examen"),1,0)*IF(W1890&lt;MinDate,1,0),"")</f>
        <v/>
      </c>
      <c r="N1890" s="36">
        <f t="shared" ca="1" si="59"/>
        <v>0</v>
      </c>
      <c r="O1890" s="36" t="e">
        <f ca="1">LEFT(OFFSET(Lists!$Q$2,MATCH(E1890,Lists!$R$3:$R$19,0),0),4)</f>
        <v>#N/A</v>
      </c>
      <c r="P1890" s="36" t="e">
        <f ca="1">MATCH(O1890,Lists!$S$2:$S$640,1)</f>
        <v>#N/A</v>
      </c>
      <c r="Q1890" s="36" t="e">
        <f ca="1">MATCH(LEFT(OFFSET(Lists!$Q$2,MATCH(E1890,Lists!$R$3:$R$19,0)+1,0),4),Lists!$S$3:$S$640,1)</f>
        <v>#N/A</v>
      </c>
      <c r="R1890" s="36" t="e">
        <f ca="1">LEFT(OFFSET(Lists!$S$2,P1890-1+MATCH(F1890,OFFSET(Lists!$T$3,P1890-1,0,Q1890-P1890+1),0),0),6)</f>
        <v>#N/A</v>
      </c>
      <c r="S1890" s="36" t="e">
        <f ca="1">VLOOKUP(R1890,Lists!B:D,3,FALSE)</f>
        <v>#N/A</v>
      </c>
      <c r="T1890" s="36" t="str">
        <f>IF(F1890&lt;&gt;"",MATCH(R1890,'Maximum minutes'!B:B,0),"")</f>
        <v/>
      </c>
      <c r="U1890" s="36">
        <f ca="1">IF(F1890&lt;&gt;"",COUNTA(OFFSET('Maximum minutes'!$C$1,'Annexe A1 Cours'!T1890,0,1,50)),0)</f>
        <v>0</v>
      </c>
      <c r="V1890" s="37">
        <f ca="1">IFERROR(OFFSET('Maximum minutes'!$C$1,T1890+1,-1+MATCH(G1890,OFFSET('Maximum minutes'!$C$1,T1890-1,0,1,50),0)),0)</f>
        <v>0</v>
      </c>
      <c r="W1890" s="38">
        <f t="shared" ca="1" si="58"/>
        <v>0</v>
      </c>
    </row>
    <row r="1891" spans="1:23" s="36" customFormat="1" ht="18.75">
      <c r="A1891" s="34"/>
      <c r="B1891" s="39"/>
      <c r="C1891" s="39"/>
      <c r="D1891" s="35"/>
      <c r="E1891" s="40"/>
      <c r="F1891" s="39"/>
      <c r="G1891" s="39"/>
      <c r="H1891" s="39"/>
      <c r="I1891" s="34"/>
      <c r="J1891" s="34"/>
      <c r="K1891" s="34"/>
      <c r="L1891" s="34"/>
      <c r="M1891" s="43" t="str">
        <f ca="1">IFERROR(OFFSET('Maximum minutes'!$C$1,T1891,MATCH(IF(G1891&lt;&gt;"",G1891,F1891),OFFSET('Maximum minutes'!$C$1,T1891-1,0,1,U1891+1),0)-1)*IF(OR(ISNUMBER(J1891),J1891="sans examen"),1,0)*IF(W1891&lt;MinDate,1,0),"")</f>
        <v/>
      </c>
      <c r="N1891" s="36">
        <f t="shared" ca="1" si="59"/>
        <v>0</v>
      </c>
      <c r="O1891" s="36" t="e">
        <f ca="1">LEFT(OFFSET(Lists!$Q$2,MATCH(E1891,Lists!$R$3:$R$19,0),0),4)</f>
        <v>#N/A</v>
      </c>
      <c r="P1891" s="36" t="e">
        <f ca="1">MATCH(O1891,Lists!$S$2:$S$640,1)</f>
        <v>#N/A</v>
      </c>
      <c r="Q1891" s="36" t="e">
        <f ca="1">MATCH(LEFT(OFFSET(Lists!$Q$2,MATCH(E1891,Lists!$R$3:$R$19,0)+1,0),4),Lists!$S$3:$S$640,1)</f>
        <v>#N/A</v>
      </c>
      <c r="R1891" s="36" t="e">
        <f ca="1">LEFT(OFFSET(Lists!$S$2,P1891-1+MATCH(F1891,OFFSET(Lists!$T$3,P1891-1,0,Q1891-P1891+1),0),0),6)</f>
        <v>#N/A</v>
      </c>
      <c r="S1891" s="36" t="e">
        <f ca="1">VLOOKUP(R1891,Lists!B:D,3,FALSE)</f>
        <v>#N/A</v>
      </c>
      <c r="T1891" s="36" t="str">
        <f>IF(F1891&lt;&gt;"",MATCH(R1891,'Maximum minutes'!B:B,0),"")</f>
        <v/>
      </c>
      <c r="U1891" s="36">
        <f ca="1">IF(F1891&lt;&gt;"",COUNTA(OFFSET('Maximum minutes'!$C$1,'Annexe A1 Cours'!T1891,0,1,50)),0)</f>
        <v>0</v>
      </c>
      <c r="V1891" s="37">
        <f ca="1">IFERROR(OFFSET('Maximum minutes'!$C$1,T1891+1,-1+MATCH(G1891,OFFSET('Maximum minutes'!$C$1,T1891-1,0,1,50),0)),0)</f>
        <v>0</v>
      </c>
      <c r="W1891" s="38">
        <f t="shared" ca="1" si="58"/>
        <v>0</v>
      </c>
    </row>
    <row r="1892" spans="1:23" s="36" customFormat="1" ht="18.75">
      <c r="A1892" s="34"/>
      <c r="B1892" s="39"/>
      <c r="C1892" s="39"/>
      <c r="D1892" s="35"/>
      <c r="E1892" s="40"/>
      <c r="F1892" s="39"/>
      <c r="G1892" s="39"/>
      <c r="H1892" s="39"/>
      <c r="I1892" s="34"/>
      <c r="J1892" s="34"/>
      <c r="K1892" s="34"/>
      <c r="L1892" s="34"/>
      <c r="M1892" s="43" t="str">
        <f ca="1">IFERROR(OFFSET('Maximum minutes'!$C$1,T1892,MATCH(IF(G1892&lt;&gt;"",G1892,F1892),OFFSET('Maximum minutes'!$C$1,T1892-1,0,1,U1892+1),0)-1)*IF(OR(ISNUMBER(J1892),J1892="sans examen"),1,0)*IF(W1892&lt;MinDate,1,0),"")</f>
        <v/>
      </c>
      <c r="N1892" s="36">
        <f t="shared" ca="1" si="59"/>
        <v>0</v>
      </c>
      <c r="O1892" s="36" t="e">
        <f ca="1">LEFT(OFFSET(Lists!$Q$2,MATCH(E1892,Lists!$R$3:$R$19,0),0),4)</f>
        <v>#N/A</v>
      </c>
      <c r="P1892" s="36" t="e">
        <f ca="1">MATCH(O1892,Lists!$S$2:$S$640,1)</f>
        <v>#N/A</v>
      </c>
      <c r="Q1892" s="36" t="e">
        <f ca="1">MATCH(LEFT(OFFSET(Lists!$Q$2,MATCH(E1892,Lists!$R$3:$R$19,0)+1,0),4),Lists!$S$3:$S$640,1)</f>
        <v>#N/A</v>
      </c>
      <c r="R1892" s="36" t="e">
        <f ca="1">LEFT(OFFSET(Lists!$S$2,P1892-1+MATCH(F1892,OFFSET(Lists!$T$3,P1892-1,0,Q1892-P1892+1),0),0),6)</f>
        <v>#N/A</v>
      </c>
      <c r="S1892" s="36" t="e">
        <f ca="1">VLOOKUP(R1892,Lists!B:D,3,FALSE)</f>
        <v>#N/A</v>
      </c>
      <c r="T1892" s="36" t="str">
        <f>IF(F1892&lt;&gt;"",MATCH(R1892,'Maximum minutes'!B:B,0),"")</f>
        <v/>
      </c>
      <c r="U1892" s="36">
        <f ca="1">IF(F1892&lt;&gt;"",COUNTA(OFFSET('Maximum minutes'!$C$1,'Annexe A1 Cours'!T1892,0,1,50)),0)</f>
        <v>0</v>
      </c>
      <c r="V1892" s="37">
        <f ca="1">IFERROR(OFFSET('Maximum minutes'!$C$1,T1892+1,-1+MATCH(G1892,OFFSET('Maximum minutes'!$C$1,T1892-1,0,1,50),0)),0)</f>
        <v>0</v>
      </c>
      <c r="W1892" s="38">
        <f t="shared" ca="1" si="58"/>
        <v>0</v>
      </c>
    </row>
    <row r="1893" spans="1:23" s="36" customFormat="1" ht="18.75">
      <c r="A1893" s="34"/>
      <c r="B1893" s="39"/>
      <c r="C1893" s="39"/>
      <c r="D1893" s="35"/>
      <c r="E1893" s="40"/>
      <c r="F1893" s="39"/>
      <c r="G1893" s="39"/>
      <c r="H1893" s="39"/>
      <c r="I1893" s="34"/>
      <c r="J1893" s="34"/>
      <c r="K1893" s="34"/>
      <c r="L1893" s="34"/>
      <c r="M1893" s="43" t="str">
        <f ca="1">IFERROR(OFFSET('Maximum minutes'!$C$1,T1893,MATCH(IF(G1893&lt;&gt;"",G1893,F1893),OFFSET('Maximum minutes'!$C$1,T1893-1,0,1,U1893+1),0)-1)*IF(OR(ISNUMBER(J1893),J1893="sans examen"),1,0)*IF(W1893&lt;MinDate,1,0),"")</f>
        <v/>
      </c>
      <c r="N1893" s="36">
        <f t="shared" ca="1" si="59"/>
        <v>0</v>
      </c>
      <c r="O1893" s="36" t="e">
        <f ca="1">LEFT(OFFSET(Lists!$Q$2,MATCH(E1893,Lists!$R$3:$R$19,0),0),4)</f>
        <v>#N/A</v>
      </c>
      <c r="P1893" s="36" t="e">
        <f ca="1">MATCH(O1893,Lists!$S$2:$S$640,1)</f>
        <v>#N/A</v>
      </c>
      <c r="Q1893" s="36" t="e">
        <f ca="1">MATCH(LEFT(OFFSET(Lists!$Q$2,MATCH(E1893,Lists!$R$3:$R$19,0)+1,0),4),Lists!$S$3:$S$640,1)</f>
        <v>#N/A</v>
      </c>
      <c r="R1893" s="36" t="e">
        <f ca="1">LEFT(OFFSET(Lists!$S$2,P1893-1+MATCH(F1893,OFFSET(Lists!$T$3,P1893-1,0,Q1893-P1893+1),0),0),6)</f>
        <v>#N/A</v>
      </c>
      <c r="S1893" s="36" t="e">
        <f ca="1">VLOOKUP(R1893,Lists!B:D,3,FALSE)</f>
        <v>#N/A</v>
      </c>
      <c r="T1893" s="36" t="str">
        <f>IF(F1893&lt;&gt;"",MATCH(R1893,'Maximum minutes'!B:B,0),"")</f>
        <v/>
      </c>
      <c r="U1893" s="36">
        <f ca="1">IF(F1893&lt;&gt;"",COUNTA(OFFSET('Maximum minutes'!$C$1,'Annexe A1 Cours'!T1893,0,1,50)),0)</f>
        <v>0</v>
      </c>
      <c r="V1893" s="37">
        <f ca="1">IFERROR(OFFSET('Maximum minutes'!$C$1,T1893+1,-1+MATCH(G1893,OFFSET('Maximum minutes'!$C$1,T1893-1,0,1,50),0)),0)</f>
        <v>0</v>
      </c>
      <c r="W1893" s="38">
        <f t="shared" ca="1" si="58"/>
        <v>0</v>
      </c>
    </row>
    <row r="1894" spans="1:23" s="36" customFormat="1" ht="18.75">
      <c r="A1894" s="34"/>
      <c r="B1894" s="39"/>
      <c r="C1894" s="39"/>
      <c r="D1894" s="35"/>
      <c r="E1894" s="40"/>
      <c r="F1894" s="39"/>
      <c r="G1894" s="39"/>
      <c r="H1894" s="39"/>
      <c r="I1894" s="34"/>
      <c r="J1894" s="34"/>
      <c r="K1894" s="34"/>
      <c r="L1894" s="34"/>
      <c r="M1894" s="43" t="str">
        <f ca="1">IFERROR(OFFSET('Maximum minutes'!$C$1,T1894,MATCH(IF(G1894&lt;&gt;"",G1894,F1894),OFFSET('Maximum minutes'!$C$1,T1894-1,0,1,U1894+1),0)-1)*IF(OR(ISNUMBER(J1894),J1894="sans examen"),1,0)*IF(W1894&lt;MinDate,1,0),"")</f>
        <v/>
      </c>
      <c r="N1894" s="36">
        <f t="shared" ca="1" si="59"/>
        <v>0</v>
      </c>
      <c r="O1894" s="36" t="e">
        <f ca="1">LEFT(OFFSET(Lists!$Q$2,MATCH(E1894,Lists!$R$3:$R$19,0),0),4)</f>
        <v>#N/A</v>
      </c>
      <c r="P1894" s="36" t="e">
        <f ca="1">MATCH(O1894,Lists!$S$2:$S$640,1)</f>
        <v>#N/A</v>
      </c>
      <c r="Q1894" s="36" t="e">
        <f ca="1">MATCH(LEFT(OFFSET(Lists!$Q$2,MATCH(E1894,Lists!$R$3:$R$19,0)+1,0),4),Lists!$S$3:$S$640,1)</f>
        <v>#N/A</v>
      </c>
      <c r="R1894" s="36" t="e">
        <f ca="1">LEFT(OFFSET(Lists!$S$2,P1894-1+MATCH(F1894,OFFSET(Lists!$T$3,P1894-1,0,Q1894-P1894+1),0),0),6)</f>
        <v>#N/A</v>
      </c>
      <c r="S1894" s="36" t="e">
        <f ca="1">VLOOKUP(R1894,Lists!B:D,3,FALSE)</f>
        <v>#N/A</v>
      </c>
      <c r="T1894" s="36" t="str">
        <f>IF(F1894&lt;&gt;"",MATCH(R1894,'Maximum minutes'!B:B,0),"")</f>
        <v/>
      </c>
      <c r="U1894" s="36">
        <f ca="1">IF(F1894&lt;&gt;"",COUNTA(OFFSET('Maximum minutes'!$C$1,'Annexe A1 Cours'!T1894,0,1,50)),0)</f>
        <v>0</v>
      </c>
      <c r="V1894" s="37">
        <f ca="1">IFERROR(OFFSET('Maximum minutes'!$C$1,T1894+1,-1+MATCH(G1894,OFFSET('Maximum minutes'!$C$1,T1894-1,0,1,50),0)),0)</f>
        <v>0</v>
      </c>
      <c r="W1894" s="38">
        <f t="shared" ca="1" si="58"/>
        <v>0</v>
      </c>
    </row>
    <row r="1895" spans="1:23" s="36" customFormat="1" ht="18.75">
      <c r="A1895" s="34"/>
      <c r="B1895" s="39"/>
      <c r="C1895" s="39"/>
      <c r="D1895" s="35"/>
      <c r="E1895" s="40"/>
      <c r="F1895" s="39"/>
      <c r="G1895" s="39"/>
      <c r="H1895" s="39"/>
      <c r="I1895" s="34"/>
      <c r="J1895" s="34"/>
      <c r="K1895" s="34"/>
      <c r="L1895" s="34"/>
      <c r="M1895" s="43" t="str">
        <f ca="1">IFERROR(OFFSET('Maximum minutes'!$C$1,T1895,MATCH(IF(G1895&lt;&gt;"",G1895,F1895),OFFSET('Maximum minutes'!$C$1,T1895-1,0,1,U1895+1),0)-1)*IF(OR(ISNUMBER(J1895),J1895="sans examen"),1,0)*IF(W1895&lt;MinDate,1,0),"")</f>
        <v/>
      </c>
      <c r="N1895" s="36">
        <f t="shared" ca="1" si="59"/>
        <v>0</v>
      </c>
      <c r="O1895" s="36" t="e">
        <f ca="1">LEFT(OFFSET(Lists!$Q$2,MATCH(E1895,Lists!$R$3:$R$19,0),0),4)</f>
        <v>#N/A</v>
      </c>
      <c r="P1895" s="36" t="e">
        <f ca="1">MATCH(O1895,Lists!$S$2:$S$640,1)</f>
        <v>#N/A</v>
      </c>
      <c r="Q1895" s="36" t="e">
        <f ca="1">MATCH(LEFT(OFFSET(Lists!$Q$2,MATCH(E1895,Lists!$R$3:$R$19,0)+1,0),4),Lists!$S$3:$S$640,1)</f>
        <v>#N/A</v>
      </c>
      <c r="R1895" s="36" t="e">
        <f ca="1">LEFT(OFFSET(Lists!$S$2,P1895-1+MATCH(F1895,OFFSET(Lists!$T$3,P1895-1,0,Q1895-P1895+1),0),0),6)</f>
        <v>#N/A</v>
      </c>
      <c r="S1895" s="36" t="e">
        <f ca="1">VLOOKUP(R1895,Lists!B:D,3,FALSE)</f>
        <v>#N/A</v>
      </c>
      <c r="T1895" s="36" t="str">
        <f>IF(F1895&lt;&gt;"",MATCH(R1895,'Maximum minutes'!B:B,0),"")</f>
        <v/>
      </c>
      <c r="U1895" s="36">
        <f ca="1">IF(F1895&lt;&gt;"",COUNTA(OFFSET('Maximum minutes'!$C$1,'Annexe A1 Cours'!T1895,0,1,50)),0)</f>
        <v>0</v>
      </c>
      <c r="V1895" s="37">
        <f ca="1">IFERROR(OFFSET('Maximum minutes'!$C$1,T1895+1,-1+MATCH(G1895,OFFSET('Maximum minutes'!$C$1,T1895-1,0,1,50),0)),0)</f>
        <v>0</v>
      </c>
      <c r="W1895" s="38">
        <f t="shared" ca="1" si="58"/>
        <v>0</v>
      </c>
    </row>
    <row r="1896" spans="1:23" s="36" customFormat="1" ht="18.75">
      <c r="A1896" s="34"/>
      <c r="B1896" s="39"/>
      <c r="C1896" s="39"/>
      <c r="D1896" s="35"/>
      <c r="E1896" s="40"/>
      <c r="F1896" s="39"/>
      <c r="G1896" s="39"/>
      <c r="H1896" s="39"/>
      <c r="I1896" s="34"/>
      <c r="J1896" s="34"/>
      <c r="K1896" s="34"/>
      <c r="L1896" s="34"/>
      <c r="M1896" s="43" t="str">
        <f ca="1">IFERROR(OFFSET('Maximum minutes'!$C$1,T1896,MATCH(IF(G1896&lt;&gt;"",G1896,F1896),OFFSET('Maximum minutes'!$C$1,T1896-1,0,1,U1896+1),0)-1)*IF(OR(ISNUMBER(J1896),J1896="sans examen"),1,0)*IF(W1896&lt;MinDate,1,0),"")</f>
        <v/>
      </c>
      <c r="N1896" s="36">
        <f t="shared" ca="1" si="59"/>
        <v>0</v>
      </c>
      <c r="O1896" s="36" t="e">
        <f ca="1">LEFT(OFFSET(Lists!$Q$2,MATCH(E1896,Lists!$R$3:$R$19,0),0),4)</f>
        <v>#N/A</v>
      </c>
      <c r="P1896" s="36" t="e">
        <f ca="1">MATCH(O1896,Lists!$S$2:$S$640,1)</f>
        <v>#N/A</v>
      </c>
      <c r="Q1896" s="36" t="e">
        <f ca="1">MATCH(LEFT(OFFSET(Lists!$Q$2,MATCH(E1896,Lists!$R$3:$R$19,0)+1,0),4),Lists!$S$3:$S$640,1)</f>
        <v>#N/A</v>
      </c>
      <c r="R1896" s="36" t="e">
        <f ca="1">LEFT(OFFSET(Lists!$S$2,P1896-1+MATCH(F1896,OFFSET(Lists!$T$3,P1896-1,0,Q1896-P1896+1),0),0),6)</f>
        <v>#N/A</v>
      </c>
      <c r="S1896" s="36" t="e">
        <f ca="1">VLOOKUP(R1896,Lists!B:D,3,FALSE)</f>
        <v>#N/A</v>
      </c>
      <c r="T1896" s="36" t="str">
        <f>IF(F1896&lt;&gt;"",MATCH(R1896,'Maximum minutes'!B:B,0),"")</f>
        <v/>
      </c>
      <c r="U1896" s="36">
        <f ca="1">IF(F1896&lt;&gt;"",COUNTA(OFFSET('Maximum minutes'!$C$1,'Annexe A1 Cours'!T1896,0,1,50)),0)</f>
        <v>0</v>
      </c>
      <c r="V1896" s="37">
        <f ca="1">IFERROR(OFFSET('Maximum minutes'!$C$1,T1896+1,-1+MATCH(G1896,OFFSET('Maximum minutes'!$C$1,T1896-1,0,1,50),0)),0)</f>
        <v>0</v>
      </c>
      <c r="W1896" s="38">
        <f t="shared" ca="1" si="58"/>
        <v>0</v>
      </c>
    </row>
    <row r="1897" spans="1:23" s="36" customFormat="1" ht="18.75">
      <c r="A1897" s="34"/>
      <c r="B1897" s="39"/>
      <c r="C1897" s="39"/>
      <c r="D1897" s="35"/>
      <c r="E1897" s="40"/>
      <c r="F1897" s="39"/>
      <c r="G1897" s="39"/>
      <c r="H1897" s="39"/>
      <c r="I1897" s="34"/>
      <c r="J1897" s="34"/>
      <c r="K1897" s="34"/>
      <c r="L1897" s="34"/>
      <c r="M1897" s="43" t="str">
        <f ca="1">IFERROR(OFFSET('Maximum minutes'!$C$1,T1897,MATCH(IF(G1897&lt;&gt;"",G1897,F1897),OFFSET('Maximum minutes'!$C$1,T1897-1,0,1,U1897+1),0)-1)*IF(OR(ISNUMBER(J1897),J1897="sans examen"),1,0)*IF(W1897&lt;MinDate,1,0),"")</f>
        <v/>
      </c>
      <c r="N1897" s="36">
        <f t="shared" ca="1" si="59"/>
        <v>0</v>
      </c>
      <c r="O1897" s="36" t="e">
        <f ca="1">LEFT(OFFSET(Lists!$Q$2,MATCH(E1897,Lists!$R$3:$R$19,0),0),4)</f>
        <v>#N/A</v>
      </c>
      <c r="P1897" s="36" t="e">
        <f ca="1">MATCH(O1897,Lists!$S$2:$S$640,1)</f>
        <v>#N/A</v>
      </c>
      <c r="Q1897" s="36" t="e">
        <f ca="1">MATCH(LEFT(OFFSET(Lists!$Q$2,MATCH(E1897,Lists!$R$3:$R$19,0)+1,0),4),Lists!$S$3:$S$640,1)</f>
        <v>#N/A</v>
      </c>
      <c r="R1897" s="36" t="e">
        <f ca="1">LEFT(OFFSET(Lists!$S$2,P1897-1+MATCH(F1897,OFFSET(Lists!$T$3,P1897-1,0,Q1897-P1897+1),0),0),6)</f>
        <v>#N/A</v>
      </c>
      <c r="S1897" s="36" t="e">
        <f ca="1">VLOOKUP(R1897,Lists!B:D,3,FALSE)</f>
        <v>#N/A</v>
      </c>
      <c r="T1897" s="36" t="str">
        <f>IF(F1897&lt;&gt;"",MATCH(R1897,'Maximum minutes'!B:B,0),"")</f>
        <v/>
      </c>
      <c r="U1897" s="36">
        <f ca="1">IF(F1897&lt;&gt;"",COUNTA(OFFSET('Maximum minutes'!$C$1,'Annexe A1 Cours'!T1897,0,1,50)),0)</f>
        <v>0</v>
      </c>
      <c r="V1897" s="37">
        <f ca="1">IFERROR(OFFSET('Maximum minutes'!$C$1,T1897+1,-1+MATCH(G1897,OFFSET('Maximum minutes'!$C$1,T1897-1,0,1,50),0)),0)</f>
        <v>0</v>
      </c>
      <c r="W1897" s="38">
        <f t="shared" ca="1" si="58"/>
        <v>0</v>
      </c>
    </row>
    <row r="1898" spans="1:23" s="36" customFormat="1" ht="18.75">
      <c r="A1898" s="34"/>
      <c r="B1898" s="39"/>
      <c r="C1898" s="39"/>
      <c r="D1898" s="35"/>
      <c r="E1898" s="40"/>
      <c r="F1898" s="39"/>
      <c r="G1898" s="39"/>
      <c r="H1898" s="39"/>
      <c r="I1898" s="34"/>
      <c r="J1898" s="34"/>
      <c r="K1898" s="34"/>
      <c r="L1898" s="34"/>
      <c r="M1898" s="43" t="str">
        <f ca="1">IFERROR(OFFSET('Maximum minutes'!$C$1,T1898,MATCH(IF(G1898&lt;&gt;"",G1898,F1898),OFFSET('Maximum minutes'!$C$1,T1898-1,0,1,U1898+1),0)-1)*IF(OR(ISNUMBER(J1898),J1898="sans examen"),1,0)*IF(W1898&lt;MinDate,1,0),"")</f>
        <v/>
      </c>
      <c r="N1898" s="36">
        <f t="shared" ca="1" si="59"/>
        <v>0</v>
      </c>
      <c r="O1898" s="36" t="e">
        <f ca="1">LEFT(OFFSET(Lists!$Q$2,MATCH(E1898,Lists!$R$3:$R$19,0),0),4)</f>
        <v>#N/A</v>
      </c>
      <c r="P1898" s="36" t="e">
        <f ca="1">MATCH(O1898,Lists!$S$2:$S$640,1)</f>
        <v>#N/A</v>
      </c>
      <c r="Q1898" s="36" t="e">
        <f ca="1">MATCH(LEFT(OFFSET(Lists!$Q$2,MATCH(E1898,Lists!$R$3:$R$19,0)+1,0),4),Lists!$S$3:$S$640,1)</f>
        <v>#N/A</v>
      </c>
      <c r="R1898" s="36" t="e">
        <f ca="1">LEFT(OFFSET(Lists!$S$2,P1898-1+MATCH(F1898,OFFSET(Lists!$T$3,P1898-1,0,Q1898-P1898+1),0),0),6)</f>
        <v>#N/A</v>
      </c>
      <c r="S1898" s="36" t="e">
        <f ca="1">VLOOKUP(R1898,Lists!B:D,3,FALSE)</f>
        <v>#N/A</v>
      </c>
      <c r="T1898" s="36" t="str">
        <f>IF(F1898&lt;&gt;"",MATCH(R1898,'Maximum minutes'!B:B,0),"")</f>
        <v/>
      </c>
      <c r="U1898" s="36">
        <f ca="1">IF(F1898&lt;&gt;"",COUNTA(OFFSET('Maximum minutes'!$C$1,'Annexe A1 Cours'!T1898,0,1,50)),0)</f>
        <v>0</v>
      </c>
      <c r="V1898" s="37">
        <f ca="1">IFERROR(OFFSET('Maximum minutes'!$C$1,T1898+1,-1+MATCH(G1898,OFFSET('Maximum minutes'!$C$1,T1898-1,0,1,50),0)),0)</f>
        <v>0</v>
      </c>
      <c r="W1898" s="38">
        <f t="shared" ca="1" si="58"/>
        <v>0</v>
      </c>
    </row>
    <row r="1899" spans="1:23" s="36" customFormat="1" ht="18.75">
      <c r="A1899" s="34"/>
      <c r="B1899" s="39"/>
      <c r="C1899" s="39"/>
      <c r="D1899" s="35"/>
      <c r="E1899" s="40"/>
      <c r="F1899" s="39"/>
      <c r="G1899" s="39"/>
      <c r="H1899" s="39"/>
      <c r="I1899" s="34"/>
      <c r="J1899" s="34"/>
      <c r="K1899" s="34"/>
      <c r="L1899" s="34"/>
      <c r="M1899" s="43" t="str">
        <f ca="1">IFERROR(OFFSET('Maximum minutes'!$C$1,T1899,MATCH(IF(G1899&lt;&gt;"",G1899,F1899),OFFSET('Maximum minutes'!$C$1,T1899-1,0,1,U1899+1),0)-1)*IF(OR(ISNUMBER(J1899),J1899="sans examen"),1,0)*IF(W1899&lt;MinDate,1,0),"")</f>
        <v/>
      </c>
      <c r="N1899" s="36">
        <f t="shared" ca="1" si="59"/>
        <v>0</v>
      </c>
      <c r="O1899" s="36" t="e">
        <f ca="1">LEFT(OFFSET(Lists!$Q$2,MATCH(E1899,Lists!$R$3:$R$19,0),0),4)</f>
        <v>#N/A</v>
      </c>
      <c r="P1899" s="36" t="e">
        <f ca="1">MATCH(O1899,Lists!$S$2:$S$640,1)</f>
        <v>#N/A</v>
      </c>
      <c r="Q1899" s="36" t="e">
        <f ca="1">MATCH(LEFT(OFFSET(Lists!$Q$2,MATCH(E1899,Lists!$R$3:$R$19,0)+1,0),4),Lists!$S$3:$S$640,1)</f>
        <v>#N/A</v>
      </c>
      <c r="R1899" s="36" t="e">
        <f ca="1">LEFT(OFFSET(Lists!$S$2,P1899-1+MATCH(F1899,OFFSET(Lists!$T$3,P1899-1,0,Q1899-P1899+1),0),0),6)</f>
        <v>#N/A</v>
      </c>
      <c r="S1899" s="36" t="e">
        <f ca="1">VLOOKUP(R1899,Lists!B:D,3,FALSE)</f>
        <v>#N/A</v>
      </c>
      <c r="T1899" s="36" t="str">
        <f>IF(F1899&lt;&gt;"",MATCH(R1899,'Maximum minutes'!B:B,0),"")</f>
        <v/>
      </c>
      <c r="U1899" s="36">
        <f ca="1">IF(F1899&lt;&gt;"",COUNTA(OFFSET('Maximum minutes'!$C$1,'Annexe A1 Cours'!T1899,0,1,50)),0)</f>
        <v>0</v>
      </c>
      <c r="V1899" s="37">
        <f ca="1">IFERROR(OFFSET('Maximum minutes'!$C$1,T1899+1,-1+MATCH(G1899,OFFSET('Maximum minutes'!$C$1,T1899-1,0,1,50),0)),0)</f>
        <v>0</v>
      </c>
      <c r="W1899" s="38">
        <f t="shared" ca="1" si="58"/>
        <v>0</v>
      </c>
    </row>
    <row r="1900" spans="1:23" s="36" customFormat="1" ht="18.75">
      <c r="A1900" s="34"/>
      <c r="B1900" s="39"/>
      <c r="C1900" s="39"/>
      <c r="D1900" s="35"/>
      <c r="E1900" s="40"/>
      <c r="F1900" s="39"/>
      <c r="G1900" s="39"/>
      <c r="H1900" s="39"/>
      <c r="I1900" s="34"/>
      <c r="J1900" s="34"/>
      <c r="K1900" s="34"/>
      <c r="L1900" s="34"/>
      <c r="M1900" s="43" t="str">
        <f ca="1">IFERROR(OFFSET('Maximum minutes'!$C$1,T1900,MATCH(IF(G1900&lt;&gt;"",G1900,F1900),OFFSET('Maximum minutes'!$C$1,T1900-1,0,1,U1900+1),0)-1)*IF(OR(ISNUMBER(J1900),J1900="sans examen"),1,0)*IF(W1900&lt;MinDate,1,0),"")</f>
        <v/>
      </c>
      <c r="N1900" s="36">
        <f t="shared" ca="1" si="59"/>
        <v>0</v>
      </c>
      <c r="O1900" s="36" t="e">
        <f ca="1">LEFT(OFFSET(Lists!$Q$2,MATCH(E1900,Lists!$R$3:$R$19,0),0),4)</f>
        <v>#N/A</v>
      </c>
      <c r="P1900" s="36" t="e">
        <f ca="1">MATCH(O1900,Lists!$S$2:$S$640,1)</f>
        <v>#N/A</v>
      </c>
      <c r="Q1900" s="36" t="e">
        <f ca="1">MATCH(LEFT(OFFSET(Lists!$Q$2,MATCH(E1900,Lists!$R$3:$R$19,0)+1,0),4),Lists!$S$3:$S$640,1)</f>
        <v>#N/A</v>
      </c>
      <c r="R1900" s="36" t="e">
        <f ca="1">LEFT(OFFSET(Lists!$S$2,P1900-1+MATCH(F1900,OFFSET(Lists!$T$3,P1900-1,0,Q1900-P1900+1),0),0),6)</f>
        <v>#N/A</v>
      </c>
      <c r="S1900" s="36" t="e">
        <f ca="1">VLOOKUP(R1900,Lists!B:D,3,FALSE)</f>
        <v>#N/A</v>
      </c>
      <c r="T1900" s="36" t="str">
        <f>IF(F1900&lt;&gt;"",MATCH(R1900,'Maximum minutes'!B:B,0),"")</f>
        <v/>
      </c>
      <c r="U1900" s="36">
        <f ca="1">IF(F1900&lt;&gt;"",COUNTA(OFFSET('Maximum minutes'!$C$1,'Annexe A1 Cours'!T1900,0,1,50)),0)</f>
        <v>0</v>
      </c>
      <c r="V1900" s="37">
        <f ca="1">IFERROR(OFFSET('Maximum minutes'!$C$1,T1900+1,-1+MATCH(G1900,OFFSET('Maximum minutes'!$C$1,T1900-1,0,1,50),0)),0)</f>
        <v>0</v>
      </c>
      <c r="W1900" s="38">
        <f t="shared" ca="1" si="58"/>
        <v>0</v>
      </c>
    </row>
    <row r="1901" spans="1:23" s="36" customFormat="1" ht="18.75">
      <c r="A1901" s="34"/>
      <c r="B1901" s="39"/>
      <c r="C1901" s="39"/>
      <c r="D1901" s="35"/>
      <c r="E1901" s="40"/>
      <c r="F1901" s="39"/>
      <c r="G1901" s="39"/>
      <c r="H1901" s="39"/>
      <c r="I1901" s="34"/>
      <c r="J1901" s="34"/>
      <c r="K1901" s="34"/>
      <c r="L1901" s="34"/>
      <c r="M1901" s="43" t="str">
        <f ca="1">IFERROR(OFFSET('Maximum minutes'!$C$1,T1901,MATCH(IF(G1901&lt;&gt;"",G1901,F1901),OFFSET('Maximum minutes'!$C$1,T1901-1,0,1,U1901+1),0)-1)*IF(OR(ISNUMBER(J1901),J1901="sans examen"),1,0)*IF(W1901&lt;MinDate,1,0),"")</f>
        <v/>
      </c>
      <c r="N1901" s="36">
        <f t="shared" ca="1" si="59"/>
        <v>0</v>
      </c>
      <c r="O1901" s="36" t="e">
        <f ca="1">LEFT(OFFSET(Lists!$Q$2,MATCH(E1901,Lists!$R$3:$R$19,0),0),4)</f>
        <v>#N/A</v>
      </c>
      <c r="P1901" s="36" t="e">
        <f ca="1">MATCH(O1901,Lists!$S$2:$S$640,1)</f>
        <v>#N/A</v>
      </c>
      <c r="Q1901" s="36" t="e">
        <f ca="1">MATCH(LEFT(OFFSET(Lists!$Q$2,MATCH(E1901,Lists!$R$3:$R$19,0)+1,0),4),Lists!$S$3:$S$640,1)</f>
        <v>#N/A</v>
      </c>
      <c r="R1901" s="36" t="e">
        <f ca="1">LEFT(OFFSET(Lists!$S$2,P1901-1+MATCH(F1901,OFFSET(Lists!$T$3,P1901-1,0,Q1901-P1901+1),0),0),6)</f>
        <v>#N/A</v>
      </c>
      <c r="S1901" s="36" t="e">
        <f ca="1">VLOOKUP(R1901,Lists!B:D,3,FALSE)</f>
        <v>#N/A</v>
      </c>
      <c r="T1901" s="36" t="str">
        <f>IF(F1901&lt;&gt;"",MATCH(R1901,'Maximum minutes'!B:B,0),"")</f>
        <v/>
      </c>
      <c r="U1901" s="36">
        <f ca="1">IF(F1901&lt;&gt;"",COUNTA(OFFSET('Maximum minutes'!$C$1,'Annexe A1 Cours'!T1901,0,1,50)),0)</f>
        <v>0</v>
      </c>
      <c r="V1901" s="37">
        <f ca="1">IFERROR(OFFSET('Maximum minutes'!$C$1,T1901+1,-1+MATCH(G1901,OFFSET('Maximum minutes'!$C$1,T1901-1,0,1,50),0)),0)</f>
        <v>0</v>
      </c>
      <c r="W1901" s="38">
        <f t="shared" ca="1" si="58"/>
        <v>0</v>
      </c>
    </row>
    <row r="1902" spans="1:23" s="36" customFormat="1" ht="18.75">
      <c r="A1902" s="34"/>
      <c r="B1902" s="39"/>
      <c r="C1902" s="39"/>
      <c r="D1902" s="35"/>
      <c r="E1902" s="40"/>
      <c r="F1902" s="39"/>
      <c r="G1902" s="39"/>
      <c r="H1902" s="39"/>
      <c r="I1902" s="34"/>
      <c r="J1902" s="34"/>
      <c r="K1902" s="34"/>
      <c r="L1902" s="34"/>
      <c r="M1902" s="43" t="str">
        <f ca="1">IFERROR(OFFSET('Maximum minutes'!$C$1,T1902,MATCH(IF(G1902&lt;&gt;"",G1902,F1902),OFFSET('Maximum minutes'!$C$1,T1902-1,0,1,U1902+1),0)-1)*IF(OR(ISNUMBER(J1902),J1902="sans examen"),1,0)*IF(W1902&lt;MinDate,1,0),"")</f>
        <v/>
      </c>
      <c r="N1902" s="36">
        <f t="shared" ca="1" si="59"/>
        <v>0</v>
      </c>
      <c r="O1902" s="36" t="e">
        <f ca="1">LEFT(OFFSET(Lists!$Q$2,MATCH(E1902,Lists!$R$3:$R$19,0),0),4)</f>
        <v>#N/A</v>
      </c>
      <c r="P1902" s="36" t="e">
        <f ca="1">MATCH(O1902,Lists!$S$2:$S$640,1)</f>
        <v>#N/A</v>
      </c>
      <c r="Q1902" s="36" t="e">
        <f ca="1">MATCH(LEFT(OFFSET(Lists!$Q$2,MATCH(E1902,Lists!$R$3:$R$19,0)+1,0),4),Lists!$S$3:$S$640,1)</f>
        <v>#N/A</v>
      </c>
      <c r="R1902" s="36" t="e">
        <f ca="1">LEFT(OFFSET(Lists!$S$2,P1902-1+MATCH(F1902,OFFSET(Lists!$T$3,P1902-1,0,Q1902-P1902+1),0),0),6)</f>
        <v>#N/A</v>
      </c>
      <c r="S1902" s="36" t="e">
        <f ca="1">VLOOKUP(R1902,Lists!B:D,3,FALSE)</f>
        <v>#N/A</v>
      </c>
      <c r="T1902" s="36" t="str">
        <f>IF(F1902&lt;&gt;"",MATCH(R1902,'Maximum minutes'!B:B,0),"")</f>
        <v/>
      </c>
      <c r="U1902" s="36">
        <f ca="1">IF(F1902&lt;&gt;"",COUNTA(OFFSET('Maximum minutes'!$C$1,'Annexe A1 Cours'!T1902,0,1,50)),0)</f>
        <v>0</v>
      </c>
      <c r="V1902" s="37">
        <f ca="1">IFERROR(OFFSET('Maximum minutes'!$C$1,T1902+1,-1+MATCH(G1902,OFFSET('Maximum minutes'!$C$1,T1902-1,0,1,50),0)),0)</f>
        <v>0</v>
      </c>
      <c r="W1902" s="38">
        <f t="shared" ca="1" si="58"/>
        <v>0</v>
      </c>
    </row>
    <row r="1903" spans="1:23" s="36" customFormat="1" ht="18.75">
      <c r="A1903" s="34"/>
      <c r="B1903" s="39"/>
      <c r="C1903" s="39"/>
      <c r="D1903" s="35"/>
      <c r="E1903" s="40"/>
      <c r="F1903" s="39"/>
      <c r="G1903" s="39"/>
      <c r="H1903" s="39"/>
      <c r="I1903" s="34"/>
      <c r="J1903" s="34"/>
      <c r="K1903" s="34"/>
      <c r="L1903" s="34"/>
      <c r="M1903" s="43" t="str">
        <f ca="1">IFERROR(OFFSET('Maximum minutes'!$C$1,T1903,MATCH(IF(G1903&lt;&gt;"",G1903,F1903),OFFSET('Maximum minutes'!$C$1,T1903-1,0,1,U1903+1),0)-1)*IF(OR(ISNUMBER(J1903),J1903="sans examen"),1,0)*IF(W1903&lt;MinDate,1,0),"")</f>
        <v/>
      </c>
      <c r="N1903" s="36">
        <f t="shared" ca="1" si="59"/>
        <v>0</v>
      </c>
      <c r="O1903" s="36" t="e">
        <f ca="1">LEFT(OFFSET(Lists!$Q$2,MATCH(E1903,Lists!$R$3:$R$19,0),0),4)</f>
        <v>#N/A</v>
      </c>
      <c r="P1903" s="36" t="e">
        <f ca="1">MATCH(O1903,Lists!$S$2:$S$640,1)</f>
        <v>#N/A</v>
      </c>
      <c r="Q1903" s="36" t="e">
        <f ca="1">MATCH(LEFT(OFFSET(Lists!$Q$2,MATCH(E1903,Lists!$R$3:$R$19,0)+1,0),4),Lists!$S$3:$S$640,1)</f>
        <v>#N/A</v>
      </c>
      <c r="R1903" s="36" t="e">
        <f ca="1">LEFT(OFFSET(Lists!$S$2,P1903-1+MATCH(F1903,OFFSET(Lists!$T$3,P1903-1,0,Q1903-P1903+1),0),0),6)</f>
        <v>#N/A</v>
      </c>
      <c r="S1903" s="36" t="e">
        <f ca="1">VLOOKUP(R1903,Lists!B:D,3,FALSE)</f>
        <v>#N/A</v>
      </c>
      <c r="T1903" s="36" t="str">
        <f>IF(F1903&lt;&gt;"",MATCH(R1903,'Maximum minutes'!B:B,0),"")</f>
        <v/>
      </c>
      <c r="U1903" s="36">
        <f ca="1">IF(F1903&lt;&gt;"",COUNTA(OFFSET('Maximum minutes'!$C$1,'Annexe A1 Cours'!T1903,0,1,50)),0)</f>
        <v>0</v>
      </c>
      <c r="V1903" s="37">
        <f ca="1">IFERROR(OFFSET('Maximum minutes'!$C$1,T1903+1,-1+MATCH(G1903,OFFSET('Maximum minutes'!$C$1,T1903-1,0,1,50),0)),0)</f>
        <v>0</v>
      </c>
      <c r="W1903" s="38">
        <f t="shared" ca="1" si="58"/>
        <v>0</v>
      </c>
    </row>
    <row r="1904" spans="1:23" s="36" customFormat="1" ht="18.75">
      <c r="A1904" s="34"/>
      <c r="B1904" s="39"/>
      <c r="C1904" s="39"/>
      <c r="D1904" s="35"/>
      <c r="E1904" s="40"/>
      <c r="F1904" s="39"/>
      <c r="G1904" s="39"/>
      <c r="H1904" s="39"/>
      <c r="I1904" s="34"/>
      <c r="J1904" s="34"/>
      <c r="K1904" s="34"/>
      <c r="L1904" s="34"/>
      <c r="M1904" s="43" t="str">
        <f ca="1">IFERROR(OFFSET('Maximum minutes'!$C$1,T1904,MATCH(IF(G1904&lt;&gt;"",G1904,F1904),OFFSET('Maximum minutes'!$C$1,T1904-1,0,1,U1904+1),0)-1)*IF(OR(ISNUMBER(J1904),J1904="sans examen"),1,0)*IF(W1904&lt;MinDate,1,0),"")</f>
        <v/>
      </c>
      <c r="N1904" s="36">
        <f t="shared" ca="1" si="59"/>
        <v>0</v>
      </c>
      <c r="O1904" s="36" t="e">
        <f ca="1">LEFT(OFFSET(Lists!$Q$2,MATCH(E1904,Lists!$R$3:$R$19,0),0),4)</f>
        <v>#N/A</v>
      </c>
      <c r="P1904" s="36" t="e">
        <f ca="1">MATCH(O1904,Lists!$S$2:$S$640,1)</f>
        <v>#N/A</v>
      </c>
      <c r="Q1904" s="36" t="e">
        <f ca="1">MATCH(LEFT(OFFSET(Lists!$Q$2,MATCH(E1904,Lists!$R$3:$R$19,0)+1,0),4),Lists!$S$3:$S$640,1)</f>
        <v>#N/A</v>
      </c>
      <c r="R1904" s="36" t="e">
        <f ca="1">LEFT(OFFSET(Lists!$S$2,P1904-1+MATCH(F1904,OFFSET(Lists!$T$3,P1904-1,0,Q1904-P1904+1),0),0),6)</f>
        <v>#N/A</v>
      </c>
      <c r="S1904" s="36" t="e">
        <f ca="1">VLOOKUP(R1904,Lists!B:D,3,FALSE)</f>
        <v>#N/A</v>
      </c>
      <c r="T1904" s="36" t="str">
        <f>IF(F1904&lt;&gt;"",MATCH(R1904,'Maximum minutes'!B:B,0),"")</f>
        <v/>
      </c>
      <c r="U1904" s="36">
        <f ca="1">IF(F1904&lt;&gt;"",COUNTA(OFFSET('Maximum minutes'!$C$1,'Annexe A1 Cours'!T1904,0,1,50)),0)</f>
        <v>0</v>
      </c>
      <c r="V1904" s="37">
        <f ca="1">IFERROR(OFFSET('Maximum minutes'!$C$1,T1904+1,-1+MATCH(G1904,OFFSET('Maximum minutes'!$C$1,T1904-1,0,1,50),0)),0)</f>
        <v>0</v>
      </c>
      <c r="W1904" s="38">
        <f t="shared" ca="1" si="58"/>
        <v>0</v>
      </c>
    </row>
    <row r="1905" spans="1:23" s="36" customFormat="1" ht="18.75">
      <c r="A1905" s="34"/>
      <c r="B1905" s="39"/>
      <c r="C1905" s="39"/>
      <c r="D1905" s="35"/>
      <c r="E1905" s="40"/>
      <c r="F1905" s="39"/>
      <c r="G1905" s="39"/>
      <c r="H1905" s="39"/>
      <c r="I1905" s="34"/>
      <c r="J1905" s="34"/>
      <c r="K1905" s="34"/>
      <c r="L1905" s="34"/>
      <c r="M1905" s="43" t="str">
        <f ca="1">IFERROR(OFFSET('Maximum minutes'!$C$1,T1905,MATCH(IF(G1905&lt;&gt;"",G1905,F1905),OFFSET('Maximum minutes'!$C$1,T1905-1,0,1,U1905+1),0)-1)*IF(OR(ISNUMBER(J1905),J1905="sans examen"),1,0)*IF(W1905&lt;MinDate,1,0),"")</f>
        <v/>
      </c>
      <c r="N1905" s="36">
        <f t="shared" ca="1" si="59"/>
        <v>0</v>
      </c>
      <c r="O1905" s="36" t="e">
        <f ca="1">LEFT(OFFSET(Lists!$Q$2,MATCH(E1905,Lists!$R$3:$R$19,0),0),4)</f>
        <v>#N/A</v>
      </c>
      <c r="P1905" s="36" t="e">
        <f ca="1">MATCH(O1905,Lists!$S$2:$S$640,1)</f>
        <v>#N/A</v>
      </c>
      <c r="Q1905" s="36" t="e">
        <f ca="1">MATCH(LEFT(OFFSET(Lists!$Q$2,MATCH(E1905,Lists!$R$3:$R$19,0)+1,0),4),Lists!$S$3:$S$640,1)</f>
        <v>#N/A</v>
      </c>
      <c r="R1905" s="36" t="e">
        <f ca="1">LEFT(OFFSET(Lists!$S$2,P1905-1+MATCH(F1905,OFFSET(Lists!$T$3,P1905-1,0,Q1905-P1905+1),0),0),6)</f>
        <v>#N/A</v>
      </c>
      <c r="S1905" s="36" t="e">
        <f ca="1">VLOOKUP(R1905,Lists!B:D,3,FALSE)</f>
        <v>#N/A</v>
      </c>
      <c r="T1905" s="36" t="str">
        <f>IF(F1905&lt;&gt;"",MATCH(R1905,'Maximum minutes'!B:B,0),"")</f>
        <v/>
      </c>
      <c r="U1905" s="36">
        <f ca="1">IF(F1905&lt;&gt;"",COUNTA(OFFSET('Maximum minutes'!$C$1,'Annexe A1 Cours'!T1905,0,1,50)),0)</f>
        <v>0</v>
      </c>
      <c r="V1905" s="37">
        <f ca="1">IFERROR(OFFSET('Maximum minutes'!$C$1,T1905+1,-1+MATCH(G1905,OFFSET('Maximum minutes'!$C$1,T1905-1,0,1,50),0)),0)</f>
        <v>0</v>
      </c>
      <c r="W1905" s="38">
        <f t="shared" ca="1" si="58"/>
        <v>0</v>
      </c>
    </row>
    <row r="1906" spans="1:23" s="36" customFormat="1" ht="18.75">
      <c r="A1906" s="34"/>
      <c r="B1906" s="39"/>
      <c r="C1906" s="39"/>
      <c r="D1906" s="35"/>
      <c r="E1906" s="40"/>
      <c r="F1906" s="39"/>
      <c r="G1906" s="39"/>
      <c r="H1906" s="39"/>
      <c r="I1906" s="34"/>
      <c r="J1906" s="34"/>
      <c r="K1906" s="34"/>
      <c r="L1906" s="34"/>
      <c r="M1906" s="43" t="str">
        <f ca="1">IFERROR(OFFSET('Maximum minutes'!$C$1,T1906,MATCH(IF(G1906&lt;&gt;"",G1906,F1906),OFFSET('Maximum minutes'!$C$1,T1906-1,0,1,U1906+1),0)-1)*IF(OR(ISNUMBER(J1906),J1906="sans examen"),1,0)*IF(W1906&lt;MinDate,1,0),"")</f>
        <v/>
      </c>
      <c r="N1906" s="36">
        <f t="shared" ca="1" si="59"/>
        <v>0</v>
      </c>
      <c r="O1906" s="36" t="e">
        <f ca="1">LEFT(OFFSET(Lists!$Q$2,MATCH(E1906,Lists!$R$3:$R$19,0),0),4)</f>
        <v>#N/A</v>
      </c>
      <c r="P1906" s="36" t="e">
        <f ca="1">MATCH(O1906,Lists!$S$2:$S$640,1)</f>
        <v>#N/A</v>
      </c>
      <c r="Q1906" s="36" t="e">
        <f ca="1">MATCH(LEFT(OFFSET(Lists!$Q$2,MATCH(E1906,Lists!$R$3:$R$19,0)+1,0),4),Lists!$S$3:$S$640,1)</f>
        <v>#N/A</v>
      </c>
      <c r="R1906" s="36" t="e">
        <f ca="1">LEFT(OFFSET(Lists!$S$2,P1906-1+MATCH(F1906,OFFSET(Lists!$T$3,P1906-1,0,Q1906-P1906+1),0),0),6)</f>
        <v>#N/A</v>
      </c>
      <c r="S1906" s="36" t="e">
        <f ca="1">VLOOKUP(R1906,Lists!B:D,3,FALSE)</f>
        <v>#N/A</v>
      </c>
      <c r="T1906" s="36" t="str">
        <f>IF(F1906&lt;&gt;"",MATCH(R1906,'Maximum minutes'!B:B,0),"")</f>
        <v/>
      </c>
      <c r="U1906" s="36">
        <f ca="1">IF(F1906&lt;&gt;"",COUNTA(OFFSET('Maximum minutes'!$C$1,'Annexe A1 Cours'!T1906,0,1,50)),0)</f>
        <v>0</v>
      </c>
      <c r="V1906" s="37">
        <f ca="1">IFERROR(OFFSET('Maximum minutes'!$C$1,T1906+1,-1+MATCH(G1906,OFFSET('Maximum minutes'!$C$1,T1906-1,0,1,50),0)),0)</f>
        <v>0</v>
      </c>
      <c r="W1906" s="38">
        <f t="shared" ca="1" si="58"/>
        <v>0</v>
      </c>
    </row>
    <row r="1907" spans="1:23" s="36" customFormat="1" ht="18.75">
      <c r="A1907" s="34"/>
      <c r="B1907" s="39"/>
      <c r="C1907" s="39"/>
      <c r="D1907" s="35"/>
      <c r="E1907" s="40"/>
      <c r="F1907" s="39"/>
      <c r="G1907" s="39"/>
      <c r="H1907" s="39"/>
      <c r="I1907" s="34"/>
      <c r="J1907" s="34"/>
      <c r="K1907" s="34"/>
      <c r="L1907" s="34"/>
      <c r="M1907" s="43" t="str">
        <f ca="1">IFERROR(OFFSET('Maximum minutes'!$C$1,T1907,MATCH(IF(G1907&lt;&gt;"",G1907,F1907),OFFSET('Maximum minutes'!$C$1,T1907-1,0,1,U1907+1),0)-1)*IF(OR(ISNUMBER(J1907),J1907="sans examen"),1,0)*IF(W1907&lt;MinDate,1,0),"")</f>
        <v/>
      </c>
      <c r="N1907" s="36">
        <f t="shared" ca="1" si="59"/>
        <v>0</v>
      </c>
      <c r="O1907" s="36" t="e">
        <f ca="1">LEFT(OFFSET(Lists!$Q$2,MATCH(E1907,Lists!$R$3:$R$19,0),0),4)</f>
        <v>#N/A</v>
      </c>
      <c r="P1907" s="36" t="e">
        <f ca="1">MATCH(O1907,Lists!$S$2:$S$640,1)</f>
        <v>#N/A</v>
      </c>
      <c r="Q1907" s="36" t="e">
        <f ca="1">MATCH(LEFT(OFFSET(Lists!$Q$2,MATCH(E1907,Lists!$R$3:$R$19,0)+1,0),4),Lists!$S$3:$S$640,1)</f>
        <v>#N/A</v>
      </c>
      <c r="R1907" s="36" t="e">
        <f ca="1">LEFT(OFFSET(Lists!$S$2,P1907-1+MATCH(F1907,OFFSET(Lists!$T$3,P1907-1,0,Q1907-P1907+1),0),0),6)</f>
        <v>#N/A</v>
      </c>
      <c r="S1907" s="36" t="e">
        <f ca="1">VLOOKUP(R1907,Lists!B:D,3,FALSE)</f>
        <v>#N/A</v>
      </c>
      <c r="T1907" s="36" t="str">
        <f>IF(F1907&lt;&gt;"",MATCH(R1907,'Maximum minutes'!B:B,0),"")</f>
        <v/>
      </c>
      <c r="U1907" s="36">
        <f ca="1">IF(F1907&lt;&gt;"",COUNTA(OFFSET('Maximum minutes'!$C$1,'Annexe A1 Cours'!T1907,0,1,50)),0)</f>
        <v>0</v>
      </c>
      <c r="V1907" s="37">
        <f ca="1">IFERROR(OFFSET('Maximum minutes'!$C$1,T1907+1,-1+MATCH(G1907,OFFSET('Maximum minutes'!$C$1,T1907-1,0,1,50),0)),0)</f>
        <v>0</v>
      </c>
      <c r="W1907" s="38">
        <f t="shared" ca="1" si="58"/>
        <v>0</v>
      </c>
    </row>
    <row r="1908" spans="1:23" s="36" customFormat="1" ht="18.75">
      <c r="A1908" s="34"/>
      <c r="B1908" s="39"/>
      <c r="C1908" s="39"/>
      <c r="D1908" s="35"/>
      <c r="E1908" s="40"/>
      <c r="F1908" s="39"/>
      <c r="G1908" s="39"/>
      <c r="H1908" s="39"/>
      <c r="I1908" s="34"/>
      <c r="J1908" s="34"/>
      <c r="K1908" s="34"/>
      <c r="L1908" s="34"/>
      <c r="M1908" s="43" t="str">
        <f ca="1">IFERROR(OFFSET('Maximum minutes'!$C$1,T1908,MATCH(IF(G1908&lt;&gt;"",G1908,F1908),OFFSET('Maximum minutes'!$C$1,T1908-1,0,1,U1908+1),0)-1)*IF(OR(ISNUMBER(J1908),J1908="sans examen"),1,0)*IF(W1908&lt;MinDate,1,0),"")</f>
        <v/>
      </c>
      <c r="N1908" s="36">
        <f t="shared" ca="1" si="59"/>
        <v>0</v>
      </c>
      <c r="O1908" s="36" t="e">
        <f ca="1">LEFT(OFFSET(Lists!$Q$2,MATCH(E1908,Lists!$R$3:$R$19,0),0),4)</f>
        <v>#N/A</v>
      </c>
      <c r="P1908" s="36" t="e">
        <f ca="1">MATCH(O1908,Lists!$S$2:$S$640,1)</f>
        <v>#N/A</v>
      </c>
      <c r="Q1908" s="36" t="e">
        <f ca="1">MATCH(LEFT(OFFSET(Lists!$Q$2,MATCH(E1908,Lists!$R$3:$R$19,0)+1,0),4),Lists!$S$3:$S$640,1)</f>
        <v>#N/A</v>
      </c>
      <c r="R1908" s="36" t="e">
        <f ca="1">LEFT(OFFSET(Lists!$S$2,P1908-1+MATCH(F1908,OFFSET(Lists!$T$3,P1908-1,0,Q1908-P1908+1),0),0),6)</f>
        <v>#N/A</v>
      </c>
      <c r="S1908" s="36" t="e">
        <f ca="1">VLOOKUP(R1908,Lists!B:D,3,FALSE)</f>
        <v>#N/A</v>
      </c>
      <c r="T1908" s="36" t="str">
        <f>IF(F1908&lt;&gt;"",MATCH(R1908,'Maximum minutes'!B:B,0),"")</f>
        <v/>
      </c>
      <c r="U1908" s="36">
        <f ca="1">IF(F1908&lt;&gt;"",COUNTA(OFFSET('Maximum minutes'!$C$1,'Annexe A1 Cours'!T1908,0,1,50)),0)</f>
        <v>0</v>
      </c>
      <c r="V1908" s="37">
        <f ca="1">IFERROR(OFFSET('Maximum minutes'!$C$1,T1908+1,-1+MATCH(G1908,OFFSET('Maximum minutes'!$C$1,T1908-1,0,1,50),0)),0)</f>
        <v>0</v>
      </c>
      <c r="W1908" s="38">
        <f t="shared" ca="1" si="58"/>
        <v>0</v>
      </c>
    </row>
    <row r="1909" spans="1:23" s="36" customFormat="1" ht="18.75">
      <c r="A1909" s="34"/>
      <c r="B1909" s="39"/>
      <c r="C1909" s="39"/>
      <c r="D1909" s="35"/>
      <c r="E1909" s="40"/>
      <c r="F1909" s="39"/>
      <c r="G1909" s="39"/>
      <c r="H1909" s="39"/>
      <c r="I1909" s="34"/>
      <c r="J1909" s="34"/>
      <c r="K1909" s="34"/>
      <c r="L1909" s="34"/>
      <c r="M1909" s="43" t="str">
        <f ca="1">IFERROR(OFFSET('Maximum minutes'!$C$1,T1909,MATCH(IF(G1909&lt;&gt;"",G1909,F1909),OFFSET('Maximum minutes'!$C$1,T1909-1,0,1,U1909+1),0)-1)*IF(OR(ISNUMBER(J1909),J1909="sans examen"),1,0)*IF(W1909&lt;MinDate,1,0),"")</f>
        <v/>
      </c>
      <c r="N1909" s="36">
        <f t="shared" ca="1" si="59"/>
        <v>0</v>
      </c>
      <c r="O1909" s="36" t="e">
        <f ca="1">LEFT(OFFSET(Lists!$Q$2,MATCH(E1909,Lists!$R$3:$R$19,0),0),4)</f>
        <v>#N/A</v>
      </c>
      <c r="P1909" s="36" t="e">
        <f ca="1">MATCH(O1909,Lists!$S$2:$S$640,1)</f>
        <v>#N/A</v>
      </c>
      <c r="Q1909" s="36" t="e">
        <f ca="1">MATCH(LEFT(OFFSET(Lists!$Q$2,MATCH(E1909,Lists!$R$3:$R$19,0)+1,0),4),Lists!$S$3:$S$640,1)</f>
        <v>#N/A</v>
      </c>
      <c r="R1909" s="36" t="e">
        <f ca="1">LEFT(OFFSET(Lists!$S$2,P1909-1+MATCH(F1909,OFFSET(Lists!$T$3,P1909-1,0,Q1909-P1909+1),0),0),6)</f>
        <v>#N/A</v>
      </c>
      <c r="S1909" s="36" t="e">
        <f ca="1">VLOOKUP(R1909,Lists!B:D,3,FALSE)</f>
        <v>#N/A</v>
      </c>
      <c r="T1909" s="36" t="str">
        <f>IF(F1909&lt;&gt;"",MATCH(R1909,'Maximum minutes'!B:B,0),"")</f>
        <v/>
      </c>
      <c r="U1909" s="36">
        <f ca="1">IF(F1909&lt;&gt;"",COUNTA(OFFSET('Maximum minutes'!$C$1,'Annexe A1 Cours'!T1909,0,1,50)),0)</f>
        <v>0</v>
      </c>
      <c r="V1909" s="37">
        <f ca="1">IFERROR(OFFSET('Maximum minutes'!$C$1,T1909+1,-1+MATCH(G1909,OFFSET('Maximum minutes'!$C$1,T1909-1,0,1,50),0)),0)</f>
        <v>0</v>
      </c>
      <c r="W1909" s="38">
        <f t="shared" ca="1" si="58"/>
        <v>0</v>
      </c>
    </row>
    <row r="1910" spans="1:23" s="36" customFormat="1" ht="18.75">
      <c r="A1910" s="34"/>
      <c r="B1910" s="39"/>
      <c r="C1910" s="39"/>
      <c r="D1910" s="35"/>
      <c r="E1910" s="40"/>
      <c r="F1910" s="39"/>
      <c r="G1910" s="39"/>
      <c r="H1910" s="39"/>
      <c r="I1910" s="34"/>
      <c r="J1910" s="34"/>
      <c r="K1910" s="34"/>
      <c r="L1910" s="34"/>
      <c r="M1910" s="43" t="str">
        <f ca="1">IFERROR(OFFSET('Maximum minutes'!$C$1,T1910,MATCH(IF(G1910&lt;&gt;"",G1910,F1910),OFFSET('Maximum minutes'!$C$1,T1910-1,0,1,U1910+1),0)-1)*IF(OR(ISNUMBER(J1910),J1910="sans examen"),1,0)*IF(W1910&lt;MinDate,1,0),"")</f>
        <v/>
      </c>
      <c r="N1910" s="36">
        <f t="shared" ca="1" si="59"/>
        <v>0</v>
      </c>
      <c r="O1910" s="36" t="e">
        <f ca="1">LEFT(OFFSET(Lists!$Q$2,MATCH(E1910,Lists!$R$3:$R$19,0),0),4)</f>
        <v>#N/A</v>
      </c>
      <c r="P1910" s="36" t="e">
        <f ca="1">MATCH(O1910,Lists!$S$2:$S$640,1)</f>
        <v>#N/A</v>
      </c>
      <c r="Q1910" s="36" t="e">
        <f ca="1">MATCH(LEFT(OFFSET(Lists!$Q$2,MATCH(E1910,Lists!$R$3:$R$19,0)+1,0),4),Lists!$S$3:$S$640,1)</f>
        <v>#N/A</v>
      </c>
      <c r="R1910" s="36" t="e">
        <f ca="1">LEFT(OFFSET(Lists!$S$2,P1910-1+MATCH(F1910,OFFSET(Lists!$T$3,P1910-1,0,Q1910-P1910+1),0),0),6)</f>
        <v>#N/A</v>
      </c>
      <c r="S1910" s="36" t="e">
        <f ca="1">VLOOKUP(R1910,Lists!B:D,3,FALSE)</f>
        <v>#N/A</v>
      </c>
      <c r="T1910" s="36" t="str">
        <f>IF(F1910&lt;&gt;"",MATCH(R1910,'Maximum minutes'!B:B,0),"")</f>
        <v/>
      </c>
      <c r="U1910" s="36">
        <f ca="1">IF(F1910&lt;&gt;"",COUNTA(OFFSET('Maximum minutes'!$C$1,'Annexe A1 Cours'!T1910,0,1,50)),0)</f>
        <v>0</v>
      </c>
      <c r="V1910" s="37">
        <f ca="1">IFERROR(OFFSET('Maximum minutes'!$C$1,T1910+1,-1+MATCH(G1910,OFFSET('Maximum minutes'!$C$1,T1910-1,0,1,50),0)),0)</f>
        <v>0</v>
      </c>
      <c r="W1910" s="38">
        <f t="shared" ca="1" si="58"/>
        <v>0</v>
      </c>
    </row>
    <row r="1911" spans="1:23" s="36" customFormat="1" ht="18.75">
      <c r="A1911" s="34"/>
      <c r="B1911" s="39"/>
      <c r="C1911" s="39"/>
      <c r="D1911" s="35"/>
      <c r="E1911" s="40"/>
      <c r="F1911" s="39"/>
      <c r="G1911" s="39"/>
      <c r="H1911" s="39"/>
      <c r="I1911" s="34"/>
      <c r="J1911" s="34"/>
      <c r="K1911" s="34"/>
      <c r="L1911" s="34"/>
      <c r="M1911" s="43" t="str">
        <f ca="1">IFERROR(OFFSET('Maximum minutes'!$C$1,T1911,MATCH(IF(G1911&lt;&gt;"",G1911,F1911),OFFSET('Maximum minutes'!$C$1,T1911-1,0,1,U1911+1),0)-1)*IF(OR(ISNUMBER(J1911),J1911="sans examen"),1,0)*IF(W1911&lt;MinDate,1,0),"")</f>
        <v/>
      </c>
      <c r="N1911" s="36">
        <f t="shared" ca="1" si="59"/>
        <v>0</v>
      </c>
      <c r="O1911" s="36" t="e">
        <f ca="1">LEFT(OFFSET(Lists!$Q$2,MATCH(E1911,Lists!$R$3:$R$19,0),0),4)</f>
        <v>#N/A</v>
      </c>
      <c r="P1911" s="36" t="e">
        <f ca="1">MATCH(O1911,Lists!$S$2:$S$640,1)</f>
        <v>#N/A</v>
      </c>
      <c r="Q1911" s="36" t="e">
        <f ca="1">MATCH(LEFT(OFFSET(Lists!$Q$2,MATCH(E1911,Lists!$R$3:$R$19,0)+1,0),4),Lists!$S$3:$S$640,1)</f>
        <v>#N/A</v>
      </c>
      <c r="R1911" s="36" t="e">
        <f ca="1">LEFT(OFFSET(Lists!$S$2,P1911-1+MATCH(F1911,OFFSET(Lists!$T$3,P1911-1,0,Q1911-P1911+1),0),0),6)</f>
        <v>#N/A</v>
      </c>
      <c r="S1911" s="36" t="e">
        <f ca="1">VLOOKUP(R1911,Lists!B:D,3,FALSE)</f>
        <v>#N/A</v>
      </c>
      <c r="T1911" s="36" t="str">
        <f>IF(F1911&lt;&gt;"",MATCH(R1911,'Maximum minutes'!B:B,0),"")</f>
        <v/>
      </c>
      <c r="U1911" s="36">
        <f ca="1">IF(F1911&lt;&gt;"",COUNTA(OFFSET('Maximum minutes'!$C$1,'Annexe A1 Cours'!T1911,0,1,50)),0)</f>
        <v>0</v>
      </c>
      <c r="V1911" s="37">
        <f ca="1">IFERROR(OFFSET('Maximum minutes'!$C$1,T1911+1,-1+MATCH(G1911,OFFSET('Maximum minutes'!$C$1,T1911-1,0,1,50),0)),0)</f>
        <v>0</v>
      </c>
      <c r="W1911" s="38">
        <f t="shared" ca="1" si="58"/>
        <v>0</v>
      </c>
    </row>
    <row r="1912" spans="1:23" s="36" customFormat="1" ht="18.75">
      <c r="A1912" s="34"/>
      <c r="B1912" s="39"/>
      <c r="C1912" s="39"/>
      <c r="D1912" s="35"/>
      <c r="E1912" s="40"/>
      <c r="F1912" s="39"/>
      <c r="G1912" s="39"/>
      <c r="H1912" s="39"/>
      <c r="I1912" s="34"/>
      <c r="J1912" s="34"/>
      <c r="K1912" s="34"/>
      <c r="L1912" s="34"/>
      <c r="M1912" s="43" t="str">
        <f ca="1">IFERROR(OFFSET('Maximum minutes'!$C$1,T1912,MATCH(IF(G1912&lt;&gt;"",G1912,F1912),OFFSET('Maximum minutes'!$C$1,T1912-1,0,1,U1912+1),0)-1)*IF(OR(ISNUMBER(J1912),J1912="sans examen"),1,0)*IF(W1912&lt;MinDate,1,0),"")</f>
        <v/>
      </c>
      <c r="N1912" s="36">
        <f t="shared" ca="1" si="59"/>
        <v>0</v>
      </c>
      <c r="O1912" s="36" t="e">
        <f ca="1">LEFT(OFFSET(Lists!$Q$2,MATCH(E1912,Lists!$R$3:$R$19,0),0),4)</f>
        <v>#N/A</v>
      </c>
      <c r="P1912" s="36" t="e">
        <f ca="1">MATCH(O1912,Lists!$S$2:$S$640,1)</f>
        <v>#N/A</v>
      </c>
      <c r="Q1912" s="36" t="e">
        <f ca="1">MATCH(LEFT(OFFSET(Lists!$Q$2,MATCH(E1912,Lists!$R$3:$R$19,0)+1,0),4),Lists!$S$3:$S$640,1)</f>
        <v>#N/A</v>
      </c>
      <c r="R1912" s="36" t="e">
        <f ca="1">LEFT(OFFSET(Lists!$S$2,P1912-1+MATCH(F1912,OFFSET(Lists!$T$3,P1912-1,0,Q1912-P1912+1),0),0),6)</f>
        <v>#N/A</v>
      </c>
      <c r="S1912" s="36" t="e">
        <f ca="1">VLOOKUP(R1912,Lists!B:D,3,FALSE)</f>
        <v>#N/A</v>
      </c>
      <c r="T1912" s="36" t="str">
        <f>IF(F1912&lt;&gt;"",MATCH(R1912,'Maximum minutes'!B:B,0),"")</f>
        <v/>
      </c>
      <c r="U1912" s="36">
        <f ca="1">IF(F1912&lt;&gt;"",COUNTA(OFFSET('Maximum minutes'!$C$1,'Annexe A1 Cours'!T1912,0,1,50)),0)</f>
        <v>0</v>
      </c>
      <c r="V1912" s="37">
        <f ca="1">IFERROR(OFFSET('Maximum minutes'!$C$1,T1912+1,-1+MATCH(G1912,OFFSET('Maximum minutes'!$C$1,T1912-1,0,1,50),0)),0)</f>
        <v>0</v>
      </c>
      <c r="W1912" s="38">
        <f t="shared" ca="1" si="58"/>
        <v>0</v>
      </c>
    </row>
    <row r="1913" spans="1:23" s="36" customFormat="1" ht="18.75">
      <c r="A1913" s="34"/>
      <c r="B1913" s="39"/>
      <c r="C1913" s="39"/>
      <c r="D1913" s="35"/>
      <c r="E1913" s="40"/>
      <c r="F1913" s="39"/>
      <c r="G1913" s="39"/>
      <c r="H1913" s="39"/>
      <c r="I1913" s="34"/>
      <c r="J1913" s="34"/>
      <c r="K1913" s="34"/>
      <c r="L1913" s="34"/>
      <c r="M1913" s="43" t="str">
        <f ca="1">IFERROR(OFFSET('Maximum minutes'!$C$1,T1913,MATCH(IF(G1913&lt;&gt;"",G1913,F1913),OFFSET('Maximum minutes'!$C$1,T1913-1,0,1,U1913+1),0)-1)*IF(OR(ISNUMBER(J1913),J1913="sans examen"),1,0)*IF(W1913&lt;MinDate,1,0),"")</f>
        <v/>
      </c>
      <c r="N1913" s="36">
        <f t="shared" ca="1" si="59"/>
        <v>0</v>
      </c>
      <c r="O1913" s="36" t="e">
        <f ca="1">LEFT(OFFSET(Lists!$Q$2,MATCH(E1913,Lists!$R$3:$R$19,0),0),4)</f>
        <v>#N/A</v>
      </c>
      <c r="P1913" s="36" t="e">
        <f ca="1">MATCH(O1913,Lists!$S$2:$S$640,1)</f>
        <v>#N/A</v>
      </c>
      <c r="Q1913" s="36" t="e">
        <f ca="1">MATCH(LEFT(OFFSET(Lists!$Q$2,MATCH(E1913,Lists!$R$3:$R$19,0)+1,0),4),Lists!$S$3:$S$640,1)</f>
        <v>#N/A</v>
      </c>
      <c r="R1913" s="36" t="e">
        <f ca="1">LEFT(OFFSET(Lists!$S$2,P1913-1+MATCH(F1913,OFFSET(Lists!$T$3,P1913-1,0,Q1913-P1913+1),0),0),6)</f>
        <v>#N/A</v>
      </c>
      <c r="S1913" s="36" t="e">
        <f ca="1">VLOOKUP(R1913,Lists!B:D,3,FALSE)</f>
        <v>#N/A</v>
      </c>
      <c r="T1913" s="36" t="str">
        <f>IF(F1913&lt;&gt;"",MATCH(R1913,'Maximum minutes'!B:B,0),"")</f>
        <v/>
      </c>
      <c r="U1913" s="36">
        <f ca="1">IF(F1913&lt;&gt;"",COUNTA(OFFSET('Maximum minutes'!$C$1,'Annexe A1 Cours'!T1913,0,1,50)),0)</f>
        <v>0</v>
      </c>
      <c r="V1913" s="37">
        <f ca="1">IFERROR(OFFSET('Maximum minutes'!$C$1,T1913+1,-1+MATCH(G1913,OFFSET('Maximum minutes'!$C$1,T1913-1,0,1,50),0)),0)</f>
        <v>0</v>
      </c>
      <c r="W1913" s="38">
        <f t="shared" ca="1" si="58"/>
        <v>0</v>
      </c>
    </row>
    <row r="1914" spans="1:23" s="36" customFormat="1" ht="18.75">
      <c r="A1914" s="34"/>
      <c r="B1914" s="39"/>
      <c r="C1914" s="39"/>
      <c r="D1914" s="35"/>
      <c r="E1914" s="40"/>
      <c r="F1914" s="39"/>
      <c r="G1914" s="39"/>
      <c r="H1914" s="39"/>
      <c r="I1914" s="34"/>
      <c r="J1914" s="34"/>
      <c r="K1914" s="34"/>
      <c r="L1914" s="34"/>
      <c r="M1914" s="43" t="str">
        <f ca="1">IFERROR(OFFSET('Maximum minutes'!$C$1,T1914,MATCH(IF(G1914&lt;&gt;"",G1914,F1914),OFFSET('Maximum minutes'!$C$1,T1914-1,0,1,U1914+1),0)-1)*IF(OR(ISNUMBER(J1914),J1914="sans examen"),1,0)*IF(W1914&lt;MinDate,1,0),"")</f>
        <v/>
      </c>
      <c r="N1914" s="36">
        <f t="shared" ca="1" si="59"/>
        <v>0</v>
      </c>
      <c r="O1914" s="36" t="e">
        <f ca="1">LEFT(OFFSET(Lists!$Q$2,MATCH(E1914,Lists!$R$3:$R$19,0),0),4)</f>
        <v>#N/A</v>
      </c>
      <c r="P1914" s="36" t="e">
        <f ca="1">MATCH(O1914,Lists!$S$2:$S$640,1)</f>
        <v>#N/A</v>
      </c>
      <c r="Q1914" s="36" t="e">
        <f ca="1">MATCH(LEFT(OFFSET(Lists!$Q$2,MATCH(E1914,Lists!$R$3:$R$19,0)+1,0),4),Lists!$S$3:$S$640,1)</f>
        <v>#N/A</v>
      </c>
      <c r="R1914" s="36" t="e">
        <f ca="1">LEFT(OFFSET(Lists!$S$2,P1914-1+MATCH(F1914,OFFSET(Lists!$T$3,P1914-1,0,Q1914-P1914+1),0),0),6)</f>
        <v>#N/A</v>
      </c>
      <c r="S1914" s="36" t="e">
        <f ca="1">VLOOKUP(R1914,Lists!B:D,3,FALSE)</f>
        <v>#N/A</v>
      </c>
      <c r="T1914" s="36" t="str">
        <f>IF(F1914&lt;&gt;"",MATCH(R1914,'Maximum minutes'!B:B,0),"")</f>
        <v/>
      </c>
      <c r="U1914" s="36">
        <f ca="1">IF(F1914&lt;&gt;"",COUNTA(OFFSET('Maximum minutes'!$C$1,'Annexe A1 Cours'!T1914,0,1,50)),0)</f>
        <v>0</v>
      </c>
      <c r="V1914" s="37">
        <f ca="1">IFERROR(OFFSET('Maximum minutes'!$C$1,T1914+1,-1+MATCH(G1914,OFFSET('Maximum minutes'!$C$1,T1914-1,0,1,50),0)),0)</f>
        <v>0</v>
      </c>
      <c r="W1914" s="38">
        <f t="shared" ca="1" si="58"/>
        <v>0</v>
      </c>
    </row>
    <row r="1915" spans="1:23" s="36" customFormat="1" ht="18.75">
      <c r="A1915" s="34"/>
      <c r="B1915" s="39"/>
      <c r="C1915" s="39"/>
      <c r="D1915" s="35"/>
      <c r="E1915" s="40"/>
      <c r="F1915" s="39"/>
      <c r="G1915" s="39"/>
      <c r="H1915" s="39"/>
      <c r="I1915" s="34"/>
      <c r="J1915" s="34"/>
      <c r="K1915" s="34"/>
      <c r="L1915" s="34"/>
      <c r="M1915" s="43" t="str">
        <f ca="1">IFERROR(OFFSET('Maximum minutes'!$C$1,T1915,MATCH(IF(G1915&lt;&gt;"",G1915,F1915),OFFSET('Maximum minutes'!$C$1,T1915-1,0,1,U1915+1),0)-1)*IF(OR(ISNUMBER(J1915),J1915="sans examen"),1,0)*IF(W1915&lt;MinDate,1,0),"")</f>
        <v/>
      </c>
      <c r="N1915" s="36">
        <f t="shared" ca="1" si="59"/>
        <v>0</v>
      </c>
      <c r="O1915" s="36" t="e">
        <f ca="1">LEFT(OFFSET(Lists!$Q$2,MATCH(E1915,Lists!$R$3:$R$19,0),0),4)</f>
        <v>#N/A</v>
      </c>
      <c r="P1915" s="36" t="e">
        <f ca="1">MATCH(O1915,Lists!$S$2:$S$640,1)</f>
        <v>#N/A</v>
      </c>
      <c r="Q1915" s="36" t="e">
        <f ca="1">MATCH(LEFT(OFFSET(Lists!$Q$2,MATCH(E1915,Lists!$R$3:$R$19,0)+1,0),4),Lists!$S$3:$S$640,1)</f>
        <v>#N/A</v>
      </c>
      <c r="R1915" s="36" t="e">
        <f ca="1">LEFT(OFFSET(Lists!$S$2,P1915-1+MATCH(F1915,OFFSET(Lists!$T$3,P1915-1,0,Q1915-P1915+1),0),0),6)</f>
        <v>#N/A</v>
      </c>
      <c r="S1915" s="36" t="e">
        <f ca="1">VLOOKUP(R1915,Lists!B:D,3,FALSE)</f>
        <v>#N/A</v>
      </c>
      <c r="T1915" s="36" t="str">
        <f>IF(F1915&lt;&gt;"",MATCH(R1915,'Maximum minutes'!B:B,0),"")</f>
        <v/>
      </c>
      <c r="U1915" s="36">
        <f ca="1">IF(F1915&lt;&gt;"",COUNTA(OFFSET('Maximum minutes'!$C$1,'Annexe A1 Cours'!T1915,0,1,50)),0)</f>
        <v>0</v>
      </c>
      <c r="V1915" s="37">
        <f ca="1">IFERROR(OFFSET('Maximum minutes'!$C$1,T1915+1,-1+MATCH(G1915,OFFSET('Maximum minutes'!$C$1,T1915-1,0,1,50),0)),0)</f>
        <v>0</v>
      </c>
      <c r="W1915" s="38">
        <f t="shared" ca="1" si="58"/>
        <v>0</v>
      </c>
    </row>
    <row r="1916" spans="1:23" s="36" customFormat="1" ht="18.75">
      <c r="A1916" s="34"/>
      <c r="B1916" s="39"/>
      <c r="C1916" s="39"/>
      <c r="D1916" s="35"/>
      <c r="E1916" s="40"/>
      <c r="F1916" s="39"/>
      <c r="G1916" s="39"/>
      <c r="H1916" s="39"/>
      <c r="I1916" s="34"/>
      <c r="J1916" s="34"/>
      <c r="K1916" s="34"/>
      <c r="L1916" s="34"/>
      <c r="M1916" s="43" t="str">
        <f ca="1">IFERROR(OFFSET('Maximum minutes'!$C$1,T1916,MATCH(IF(G1916&lt;&gt;"",G1916,F1916),OFFSET('Maximum minutes'!$C$1,T1916-1,0,1,U1916+1),0)-1)*IF(OR(ISNUMBER(J1916),J1916="sans examen"),1,0)*IF(W1916&lt;MinDate,1,0),"")</f>
        <v/>
      </c>
      <c r="N1916" s="36">
        <f t="shared" ca="1" si="59"/>
        <v>0</v>
      </c>
      <c r="O1916" s="36" t="e">
        <f ca="1">LEFT(OFFSET(Lists!$Q$2,MATCH(E1916,Lists!$R$3:$R$19,0),0),4)</f>
        <v>#N/A</v>
      </c>
      <c r="P1916" s="36" t="e">
        <f ca="1">MATCH(O1916,Lists!$S$2:$S$640,1)</f>
        <v>#N/A</v>
      </c>
      <c r="Q1916" s="36" t="e">
        <f ca="1">MATCH(LEFT(OFFSET(Lists!$Q$2,MATCH(E1916,Lists!$R$3:$R$19,0)+1,0),4),Lists!$S$3:$S$640,1)</f>
        <v>#N/A</v>
      </c>
      <c r="R1916" s="36" t="e">
        <f ca="1">LEFT(OFFSET(Lists!$S$2,P1916-1+MATCH(F1916,OFFSET(Lists!$T$3,P1916-1,0,Q1916-P1916+1),0),0),6)</f>
        <v>#N/A</v>
      </c>
      <c r="S1916" s="36" t="e">
        <f ca="1">VLOOKUP(R1916,Lists!B:D,3,FALSE)</f>
        <v>#N/A</v>
      </c>
      <c r="T1916" s="36" t="str">
        <f>IF(F1916&lt;&gt;"",MATCH(R1916,'Maximum minutes'!B:B,0),"")</f>
        <v/>
      </c>
      <c r="U1916" s="36">
        <f ca="1">IF(F1916&lt;&gt;"",COUNTA(OFFSET('Maximum minutes'!$C$1,'Annexe A1 Cours'!T1916,0,1,50)),0)</f>
        <v>0</v>
      </c>
      <c r="V1916" s="37">
        <f ca="1">IFERROR(OFFSET('Maximum minutes'!$C$1,T1916+1,-1+MATCH(G1916,OFFSET('Maximum minutes'!$C$1,T1916-1,0,1,50),0)),0)</f>
        <v>0</v>
      </c>
      <c r="W1916" s="38">
        <f t="shared" ca="1" si="58"/>
        <v>0</v>
      </c>
    </row>
    <row r="1917" spans="1:23" s="36" customFormat="1" ht="18.75">
      <c r="A1917" s="34"/>
      <c r="B1917" s="39"/>
      <c r="C1917" s="39"/>
      <c r="D1917" s="35"/>
      <c r="E1917" s="40"/>
      <c r="F1917" s="39"/>
      <c r="G1917" s="39"/>
      <c r="H1917" s="39"/>
      <c r="I1917" s="34"/>
      <c r="J1917" s="34"/>
      <c r="K1917" s="34"/>
      <c r="L1917" s="34"/>
      <c r="M1917" s="43" t="str">
        <f ca="1">IFERROR(OFFSET('Maximum minutes'!$C$1,T1917,MATCH(IF(G1917&lt;&gt;"",G1917,F1917),OFFSET('Maximum minutes'!$C$1,T1917-1,0,1,U1917+1),0)-1)*IF(OR(ISNUMBER(J1917),J1917="sans examen"),1,0)*IF(W1917&lt;MinDate,1,0),"")</f>
        <v/>
      </c>
      <c r="N1917" s="36">
        <f t="shared" ca="1" si="59"/>
        <v>0</v>
      </c>
      <c r="O1917" s="36" t="e">
        <f ca="1">LEFT(OFFSET(Lists!$Q$2,MATCH(E1917,Lists!$R$3:$R$19,0),0),4)</f>
        <v>#N/A</v>
      </c>
      <c r="P1917" s="36" t="e">
        <f ca="1">MATCH(O1917,Lists!$S$2:$S$640,1)</f>
        <v>#N/A</v>
      </c>
      <c r="Q1917" s="36" t="e">
        <f ca="1">MATCH(LEFT(OFFSET(Lists!$Q$2,MATCH(E1917,Lists!$R$3:$R$19,0)+1,0),4),Lists!$S$3:$S$640,1)</f>
        <v>#N/A</v>
      </c>
      <c r="R1917" s="36" t="e">
        <f ca="1">LEFT(OFFSET(Lists!$S$2,P1917-1+MATCH(F1917,OFFSET(Lists!$T$3,P1917-1,0,Q1917-P1917+1),0),0),6)</f>
        <v>#N/A</v>
      </c>
      <c r="S1917" s="36" t="e">
        <f ca="1">VLOOKUP(R1917,Lists!B:D,3,FALSE)</f>
        <v>#N/A</v>
      </c>
      <c r="T1917" s="36" t="str">
        <f>IF(F1917&lt;&gt;"",MATCH(R1917,'Maximum minutes'!B:B,0),"")</f>
        <v/>
      </c>
      <c r="U1917" s="36">
        <f ca="1">IF(F1917&lt;&gt;"",COUNTA(OFFSET('Maximum minutes'!$C$1,'Annexe A1 Cours'!T1917,0,1,50)),0)</f>
        <v>0</v>
      </c>
      <c r="V1917" s="37">
        <f ca="1">IFERROR(OFFSET('Maximum minutes'!$C$1,T1917+1,-1+MATCH(G1917,OFFSET('Maximum minutes'!$C$1,T1917-1,0,1,50),0)),0)</f>
        <v>0</v>
      </c>
      <c r="W1917" s="38">
        <f t="shared" ca="1" si="58"/>
        <v>0</v>
      </c>
    </row>
    <row r="1918" spans="1:23" s="36" customFormat="1" ht="18.75">
      <c r="A1918" s="34"/>
      <c r="B1918" s="39"/>
      <c r="C1918" s="39"/>
      <c r="D1918" s="35"/>
      <c r="E1918" s="40"/>
      <c r="F1918" s="39"/>
      <c r="G1918" s="39"/>
      <c r="H1918" s="39"/>
      <c r="I1918" s="34"/>
      <c r="J1918" s="34"/>
      <c r="K1918" s="34"/>
      <c r="L1918" s="34"/>
      <c r="M1918" s="43" t="str">
        <f ca="1">IFERROR(OFFSET('Maximum minutes'!$C$1,T1918,MATCH(IF(G1918&lt;&gt;"",G1918,F1918),OFFSET('Maximum minutes'!$C$1,T1918-1,0,1,U1918+1),0)-1)*IF(OR(ISNUMBER(J1918),J1918="sans examen"),1,0)*IF(W1918&lt;MinDate,1,0),"")</f>
        <v/>
      </c>
      <c r="N1918" s="36">
        <f t="shared" ca="1" si="59"/>
        <v>0</v>
      </c>
      <c r="O1918" s="36" t="e">
        <f ca="1">LEFT(OFFSET(Lists!$Q$2,MATCH(E1918,Lists!$R$3:$R$19,0),0),4)</f>
        <v>#N/A</v>
      </c>
      <c r="P1918" s="36" t="e">
        <f ca="1">MATCH(O1918,Lists!$S$2:$S$640,1)</f>
        <v>#N/A</v>
      </c>
      <c r="Q1918" s="36" t="e">
        <f ca="1">MATCH(LEFT(OFFSET(Lists!$Q$2,MATCH(E1918,Lists!$R$3:$R$19,0)+1,0),4),Lists!$S$3:$S$640,1)</f>
        <v>#N/A</v>
      </c>
      <c r="R1918" s="36" t="e">
        <f ca="1">LEFT(OFFSET(Lists!$S$2,P1918-1+MATCH(F1918,OFFSET(Lists!$T$3,P1918-1,0,Q1918-P1918+1),0),0),6)</f>
        <v>#N/A</v>
      </c>
      <c r="S1918" s="36" t="e">
        <f ca="1">VLOOKUP(R1918,Lists!B:D,3,FALSE)</f>
        <v>#N/A</v>
      </c>
      <c r="T1918" s="36" t="str">
        <f>IF(F1918&lt;&gt;"",MATCH(R1918,'Maximum minutes'!B:B,0),"")</f>
        <v/>
      </c>
      <c r="U1918" s="36">
        <f ca="1">IF(F1918&lt;&gt;"",COUNTA(OFFSET('Maximum minutes'!$C$1,'Annexe A1 Cours'!T1918,0,1,50)),0)</f>
        <v>0</v>
      </c>
      <c r="V1918" s="37">
        <f ca="1">IFERROR(OFFSET('Maximum minutes'!$C$1,T1918+1,-1+MATCH(G1918,OFFSET('Maximum minutes'!$C$1,T1918-1,0,1,50),0)),0)</f>
        <v>0</v>
      </c>
      <c r="W1918" s="38">
        <f t="shared" ca="1" si="58"/>
        <v>0</v>
      </c>
    </row>
    <row r="1919" spans="1:23" s="36" customFormat="1" ht="18.75">
      <c r="A1919" s="34"/>
      <c r="B1919" s="39"/>
      <c r="C1919" s="39"/>
      <c r="D1919" s="35"/>
      <c r="E1919" s="40"/>
      <c r="F1919" s="39"/>
      <c r="G1919" s="39"/>
      <c r="H1919" s="39"/>
      <c r="I1919" s="34"/>
      <c r="J1919" s="34"/>
      <c r="K1919" s="34"/>
      <c r="L1919" s="34"/>
      <c r="M1919" s="43" t="str">
        <f ca="1">IFERROR(OFFSET('Maximum minutes'!$C$1,T1919,MATCH(IF(G1919&lt;&gt;"",G1919,F1919),OFFSET('Maximum minutes'!$C$1,T1919-1,0,1,U1919+1),0)-1)*IF(OR(ISNUMBER(J1919),J1919="sans examen"),1,0)*IF(W1919&lt;MinDate,1,0),"")</f>
        <v/>
      </c>
      <c r="N1919" s="36">
        <f t="shared" ca="1" si="59"/>
        <v>0</v>
      </c>
      <c r="O1919" s="36" t="e">
        <f ca="1">LEFT(OFFSET(Lists!$Q$2,MATCH(E1919,Lists!$R$3:$R$19,0),0),4)</f>
        <v>#N/A</v>
      </c>
      <c r="P1919" s="36" t="e">
        <f ca="1">MATCH(O1919,Lists!$S$2:$S$640,1)</f>
        <v>#N/A</v>
      </c>
      <c r="Q1919" s="36" t="e">
        <f ca="1">MATCH(LEFT(OFFSET(Lists!$Q$2,MATCH(E1919,Lists!$R$3:$R$19,0)+1,0),4),Lists!$S$3:$S$640,1)</f>
        <v>#N/A</v>
      </c>
      <c r="R1919" s="36" t="e">
        <f ca="1">LEFT(OFFSET(Lists!$S$2,P1919-1+MATCH(F1919,OFFSET(Lists!$T$3,P1919-1,0,Q1919-P1919+1),0),0),6)</f>
        <v>#N/A</v>
      </c>
      <c r="S1919" s="36" t="e">
        <f ca="1">VLOOKUP(R1919,Lists!B:D,3,FALSE)</f>
        <v>#N/A</v>
      </c>
      <c r="T1919" s="36" t="str">
        <f>IF(F1919&lt;&gt;"",MATCH(R1919,'Maximum minutes'!B:B,0),"")</f>
        <v/>
      </c>
      <c r="U1919" s="36">
        <f ca="1">IF(F1919&lt;&gt;"",COUNTA(OFFSET('Maximum minutes'!$C$1,'Annexe A1 Cours'!T1919,0,1,50)),0)</f>
        <v>0</v>
      </c>
      <c r="V1919" s="37">
        <f ca="1">IFERROR(OFFSET('Maximum minutes'!$C$1,T1919+1,-1+MATCH(G1919,OFFSET('Maximum minutes'!$C$1,T1919-1,0,1,50),0)),0)</f>
        <v>0</v>
      </c>
      <c r="W1919" s="38">
        <f t="shared" ca="1" si="58"/>
        <v>0</v>
      </c>
    </row>
    <row r="1920" spans="1:23" s="36" customFormat="1" ht="18.75">
      <c r="A1920" s="34"/>
      <c r="B1920" s="39"/>
      <c r="C1920" s="39"/>
      <c r="D1920" s="35"/>
      <c r="E1920" s="40"/>
      <c r="F1920" s="39"/>
      <c r="G1920" s="39"/>
      <c r="H1920" s="39"/>
      <c r="I1920" s="34"/>
      <c r="J1920" s="34"/>
      <c r="K1920" s="34"/>
      <c r="L1920" s="34"/>
      <c r="M1920" s="43" t="str">
        <f ca="1">IFERROR(OFFSET('Maximum minutes'!$C$1,T1920,MATCH(IF(G1920&lt;&gt;"",G1920,F1920),OFFSET('Maximum minutes'!$C$1,T1920-1,0,1,U1920+1),0)-1)*IF(OR(ISNUMBER(J1920),J1920="sans examen"),1,0)*IF(W1920&lt;MinDate,1,0),"")</f>
        <v/>
      </c>
      <c r="N1920" s="36">
        <f t="shared" ca="1" si="59"/>
        <v>0</v>
      </c>
      <c r="O1920" s="36" t="e">
        <f ca="1">LEFT(OFFSET(Lists!$Q$2,MATCH(E1920,Lists!$R$3:$R$19,0),0),4)</f>
        <v>#N/A</v>
      </c>
      <c r="P1920" s="36" t="e">
        <f ca="1">MATCH(O1920,Lists!$S$2:$S$640,1)</f>
        <v>#N/A</v>
      </c>
      <c r="Q1920" s="36" t="e">
        <f ca="1">MATCH(LEFT(OFFSET(Lists!$Q$2,MATCH(E1920,Lists!$R$3:$R$19,0)+1,0),4),Lists!$S$3:$S$640,1)</f>
        <v>#N/A</v>
      </c>
      <c r="R1920" s="36" t="e">
        <f ca="1">LEFT(OFFSET(Lists!$S$2,P1920-1+MATCH(F1920,OFFSET(Lists!$T$3,P1920-1,0,Q1920-P1920+1),0),0),6)</f>
        <v>#N/A</v>
      </c>
      <c r="S1920" s="36" t="e">
        <f ca="1">VLOOKUP(R1920,Lists!B:D,3,FALSE)</f>
        <v>#N/A</v>
      </c>
      <c r="T1920" s="36" t="str">
        <f>IF(F1920&lt;&gt;"",MATCH(R1920,'Maximum minutes'!B:B,0),"")</f>
        <v/>
      </c>
      <c r="U1920" s="36">
        <f ca="1">IF(F1920&lt;&gt;"",COUNTA(OFFSET('Maximum minutes'!$C$1,'Annexe A1 Cours'!T1920,0,1,50)),0)</f>
        <v>0</v>
      </c>
      <c r="V1920" s="37">
        <f ca="1">IFERROR(OFFSET('Maximum minutes'!$C$1,T1920+1,-1+MATCH(G1920,OFFSET('Maximum minutes'!$C$1,T1920-1,0,1,50),0)),0)</f>
        <v>0</v>
      </c>
      <c r="W1920" s="38">
        <f t="shared" ca="1" si="58"/>
        <v>0</v>
      </c>
    </row>
    <row r="1921" spans="1:23" s="36" customFormat="1" ht="18.75">
      <c r="A1921" s="34"/>
      <c r="B1921" s="39"/>
      <c r="C1921" s="39"/>
      <c r="D1921" s="35"/>
      <c r="E1921" s="40"/>
      <c r="F1921" s="39"/>
      <c r="G1921" s="39"/>
      <c r="H1921" s="39"/>
      <c r="I1921" s="34"/>
      <c r="J1921" s="34"/>
      <c r="K1921" s="34"/>
      <c r="L1921" s="34"/>
      <c r="M1921" s="43" t="str">
        <f ca="1">IFERROR(OFFSET('Maximum minutes'!$C$1,T1921,MATCH(IF(G1921&lt;&gt;"",G1921,F1921),OFFSET('Maximum minutes'!$C$1,T1921-1,0,1,U1921+1),0)-1)*IF(OR(ISNUMBER(J1921),J1921="sans examen"),1,0)*IF(W1921&lt;MinDate,1,0),"")</f>
        <v/>
      </c>
      <c r="N1921" s="36">
        <f t="shared" ca="1" si="59"/>
        <v>0</v>
      </c>
      <c r="O1921" s="36" t="e">
        <f ca="1">LEFT(OFFSET(Lists!$Q$2,MATCH(E1921,Lists!$R$3:$R$19,0),0),4)</f>
        <v>#N/A</v>
      </c>
      <c r="P1921" s="36" t="e">
        <f ca="1">MATCH(O1921,Lists!$S$2:$S$640,1)</f>
        <v>#N/A</v>
      </c>
      <c r="Q1921" s="36" t="e">
        <f ca="1">MATCH(LEFT(OFFSET(Lists!$Q$2,MATCH(E1921,Lists!$R$3:$R$19,0)+1,0),4),Lists!$S$3:$S$640,1)</f>
        <v>#N/A</v>
      </c>
      <c r="R1921" s="36" t="e">
        <f ca="1">LEFT(OFFSET(Lists!$S$2,P1921-1+MATCH(F1921,OFFSET(Lists!$T$3,P1921-1,0,Q1921-P1921+1),0),0),6)</f>
        <v>#N/A</v>
      </c>
      <c r="S1921" s="36" t="e">
        <f ca="1">VLOOKUP(R1921,Lists!B:D,3,FALSE)</f>
        <v>#N/A</v>
      </c>
      <c r="T1921" s="36" t="str">
        <f>IF(F1921&lt;&gt;"",MATCH(R1921,'Maximum minutes'!B:B,0),"")</f>
        <v/>
      </c>
      <c r="U1921" s="36">
        <f ca="1">IF(F1921&lt;&gt;"",COUNTA(OFFSET('Maximum minutes'!$C$1,'Annexe A1 Cours'!T1921,0,1,50)),0)</f>
        <v>0</v>
      </c>
      <c r="V1921" s="37">
        <f ca="1">IFERROR(OFFSET('Maximum minutes'!$C$1,T1921+1,-1+MATCH(G1921,OFFSET('Maximum minutes'!$C$1,T1921-1,0,1,50),0)),0)</f>
        <v>0</v>
      </c>
      <c r="W1921" s="38">
        <f t="shared" ca="1" si="58"/>
        <v>0</v>
      </c>
    </row>
    <row r="1922" spans="1:23" s="36" customFormat="1" ht="18.75">
      <c r="A1922" s="34"/>
      <c r="B1922" s="39"/>
      <c r="C1922" s="39"/>
      <c r="D1922" s="35"/>
      <c r="E1922" s="40"/>
      <c r="F1922" s="39"/>
      <c r="G1922" s="39"/>
      <c r="H1922" s="39"/>
      <c r="I1922" s="34"/>
      <c r="J1922" s="34"/>
      <c r="K1922" s="34"/>
      <c r="L1922" s="34"/>
      <c r="M1922" s="43" t="str">
        <f ca="1">IFERROR(OFFSET('Maximum minutes'!$C$1,T1922,MATCH(IF(G1922&lt;&gt;"",G1922,F1922),OFFSET('Maximum minutes'!$C$1,T1922-1,0,1,U1922+1),0)-1)*IF(OR(ISNUMBER(J1922),J1922="sans examen"),1,0)*IF(W1922&lt;MinDate,1,0),"")</f>
        <v/>
      </c>
      <c r="N1922" s="36">
        <f t="shared" ca="1" si="59"/>
        <v>0</v>
      </c>
      <c r="O1922" s="36" t="e">
        <f ca="1">LEFT(OFFSET(Lists!$Q$2,MATCH(E1922,Lists!$R$3:$R$19,0),0),4)</f>
        <v>#N/A</v>
      </c>
      <c r="P1922" s="36" t="e">
        <f ca="1">MATCH(O1922,Lists!$S$2:$S$640,1)</f>
        <v>#N/A</v>
      </c>
      <c r="Q1922" s="36" t="e">
        <f ca="1">MATCH(LEFT(OFFSET(Lists!$Q$2,MATCH(E1922,Lists!$R$3:$R$19,0)+1,0),4),Lists!$S$3:$S$640,1)</f>
        <v>#N/A</v>
      </c>
      <c r="R1922" s="36" t="e">
        <f ca="1">LEFT(OFFSET(Lists!$S$2,P1922-1+MATCH(F1922,OFFSET(Lists!$T$3,P1922-1,0,Q1922-P1922+1),0),0),6)</f>
        <v>#N/A</v>
      </c>
      <c r="S1922" s="36" t="e">
        <f ca="1">VLOOKUP(R1922,Lists!B:D,3,FALSE)</f>
        <v>#N/A</v>
      </c>
      <c r="T1922" s="36" t="str">
        <f>IF(F1922&lt;&gt;"",MATCH(R1922,'Maximum minutes'!B:B,0),"")</f>
        <v/>
      </c>
      <c r="U1922" s="36">
        <f ca="1">IF(F1922&lt;&gt;"",COUNTA(OFFSET('Maximum minutes'!$C$1,'Annexe A1 Cours'!T1922,0,1,50)),0)</f>
        <v>0</v>
      </c>
      <c r="V1922" s="37">
        <f ca="1">IFERROR(OFFSET('Maximum minutes'!$C$1,T1922+1,-1+MATCH(G1922,OFFSET('Maximum minutes'!$C$1,T1922-1,0,1,50),0)),0)</f>
        <v>0</v>
      </c>
      <c r="W1922" s="38">
        <f t="shared" ca="1" si="58"/>
        <v>0</v>
      </c>
    </row>
    <row r="1923" spans="1:23" s="36" customFormat="1" ht="18.75">
      <c r="A1923" s="34"/>
      <c r="B1923" s="39"/>
      <c r="C1923" s="39"/>
      <c r="D1923" s="35"/>
      <c r="E1923" s="40"/>
      <c r="F1923" s="39"/>
      <c r="G1923" s="39"/>
      <c r="H1923" s="39"/>
      <c r="I1923" s="34"/>
      <c r="J1923" s="34"/>
      <c r="K1923" s="34"/>
      <c r="L1923" s="34"/>
      <c r="M1923" s="43" t="str">
        <f ca="1">IFERROR(OFFSET('Maximum minutes'!$C$1,T1923,MATCH(IF(G1923&lt;&gt;"",G1923,F1923),OFFSET('Maximum minutes'!$C$1,T1923-1,0,1,U1923+1),0)-1)*IF(OR(ISNUMBER(J1923),J1923="sans examen"),1,0)*IF(W1923&lt;MinDate,1,0),"")</f>
        <v/>
      </c>
      <c r="N1923" s="36">
        <f t="shared" ca="1" si="59"/>
        <v>0</v>
      </c>
      <c r="O1923" s="36" t="e">
        <f ca="1">LEFT(OFFSET(Lists!$Q$2,MATCH(E1923,Lists!$R$3:$R$19,0),0),4)</f>
        <v>#N/A</v>
      </c>
      <c r="P1923" s="36" t="e">
        <f ca="1">MATCH(O1923,Lists!$S$2:$S$640,1)</f>
        <v>#N/A</v>
      </c>
      <c r="Q1923" s="36" t="e">
        <f ca="1">MATCH(LEFT(OFFSET(Lists!$Q$2,MATCH(E1923,Lists!$R$3:$R$19,0)+1,0),4),Lists!$S$3:$S$640,1)</f>
        <v>#N/A</v>
      </c>
      <c r="R1923" s="36" t="e">
        <f ca="1">LEFT(OFFSET(Lists!$S$2,P1923-1+MATCH(F1923,OFFSET(Lists!$T$3,P1923-1,0,Q1923-P1923+1),0),0),6)</f>
        <v>#N/A</v>
      </c>
      <c r="S1923" s="36" t="e">
        <f ca="1">VLOOKUP(R1923,Lists!B:D,3,FALSE)</f>
        <v>#N/A</v>
      </c>
      <c r="T1923" s="36" t="str">
        <f>IF(F1923&lt;&gt;"",MATCH(R1923,'Maximum minutes'!B:B,0),"")</f>
        <v/>
      </c>
      <c r="U1923" s="36">
        <f ca="1">IF(F1923&lt;&gt;"",COUNTA(OFFSET('Maximum minutes'!$C$1,'Annexe A1 Cours'!T1923,0,1,50)),0)</f>
        <v>0</v>
      </c>
      <c r="V1923" s="37">
        <f ca="1">IFERROR(OFFSET('Maximum minutes'!$C$1,T1923+1,-1+MATCH(G1923,OFFSET('Maximum minutes'!$C$1,T1923-1,0,1,50),0)),0)</f>
        <v>0</v>
      </c>
      <c r="W1923" s="38">
        <f t="shared" ca="1" si="58"/>
        <v>0</v>
      </c>
    </row>
    <row r="1924" spans="1:23" s="36" customFormat="1" ht="18.75">
      <c r="A1924" s="34"/>
      <c r="B1924" s="39"/>
      <c r="C1924" s="39"/>
      <c r="D1924" s="35"/>
      <c r="E1924" s="40"/>
      <c r="F1924" s="39"/>
      <c r="G1924" s="39"/>
      <c r="H1924" s="39"/>
      <c r="I1924" s="34"/>
      <c r="J1924" s="34"/>
      <c r="K1924" s="34"/>
      <c r="L1924" s="34"/>
      <c r="M1924" s="43" t="str">
        <f ca="1">IFERROR(OFFSET('Maximum minutes'!$C$1,T1924,MATCH(IF(G1924&lt;&gt;"",G1924,F1924),OFFSET('Maximum minutes'!$C$1,T1924-1,0,1,U1924+1),0)-1)*IF(OR(ISNUMBER(J1924),J1924="sans examen"),1,0)*IF(W1924&lt;MinDate,1,0),"")</f>
        <v/>
      </c>
      <c r="N1924" s="36">
        <f t="shared" ca="1" si="59"/>
        <v>0</v>
      </c>
      <c r="O1924" s="36" t="e">
        <f ca="1">LEFT(OFFSET(Lists!$Q$2,MATCH(E1924,Lists!$R$3:$R$19,0),0),4)</f>
        <v>#N/A</v>
      </c>
      <c r="P1924" s="36" t="e">
        <f ca="1">MATCH(O1924,Lists!$S$2:$S$640,1)</f>
        <v>#N/A</v>
      </c>
      <c r="Q1924" s="36" t="e">
        <f ca="1">MATCH(LEFT(OFFSET(Lists!$Q$2,MATCH(E1924,Lists!$R$3:$R$19,0)+1,0),4),Lists!$S$3:$S$640,1)</f>
        <v>#N/A</v>
      </c>
      <c r="R1924" s="36" t="e">
        <f ca="1">LEFT(OFFSET(Lists!$S$2,P1924-1+MATCH(F1924,OFFSET(Lists!$T$3,P1924-1,0,Q1924-P1924+1),0),0),6)</f>
        <v>#N/A</v>
      </c>
      <c r="S1924" s="36" t="e">
        <f ca="1">VLOOKUP(R1924,Lists!B:D,3,FALSE)</f>
        <v>#N/A</v>
      </c>
      <c r="T1924" s="36" t="str">
        <f>IF(F1924&lt;&gt;"",MATCH(R1924,'Maximum minutes'!B:B,0),"")</f>
        <v/>
      </c>
      <c r="U1924" s="36">
        <f ca="1">IF(F1924&lt;&gt;"",COUNTA(OFFSET('Maximum minutes'!$C$1,'Annexe A1 Cours'!T1924,0,1,50)),0)</f>
        <v>0</v>
      </c>
      <c r="V1924" s="37">
        <f ca="1">IFERROR(OFFSET('Maximum minutes'!$C$1,T1924+1,-1+MATCH(G1924,OFFSET('Maximum minutes'!$C$1,T1924-1,0,1,50),0)),0)</f>
        <v>0</v>
      </c>
      <c r="W1924" s="38">
        <f t="shared" ca="1" si="58"/>
        <v>0</v>
      </c>
    </row>
    <row r="1925" spans="1:23" s="36" customFormat="1" ht="18.75">
      <c r="A1925" s="34"/>
      <c r="B1925" s="39"/>
      <c r="C1925" s="39"/>
      <c r="D1925" s="35"/>
      <c r="E1925" s="40"/>
      <c r="F1925" s="39"/>
      <c r="G1925" s="39"/>
      <c r="H1925" s="39"/>
      <c r="I1925" s="34"/>
      <c r="J1925" s="34"/>
      <c r="K1925" s="34"/>
      <c r="L1925" s="34"/>
      <c r="M1925" s="43" t="str">
        <f ca="1">IFERROR(OFFSET('Maximum minutes'!$C$1,T1925,MATCH(IF(G1925&lt;&gt;"",G1925,F1925),OFFSET('Maximum minutes'!$C$1,T1925-1,0,1,U1925+1),0)-1)*IF(OR(ISNUMBER(J1925),J1925="sans examen"),1,0)*IF(W1925&lt;MinDate,1,0),"")</f>
        <v/>
      </c>
      <c r="N1925" s="36">
        <f t="shared" ca="1" si="59"/>
        <v>0</v>
      </c>
      <c r="O1925" s="36" t="e">
        <f ca="1">LEFT(OFFSET(Lists!$Q$2,MATCH(E1925,Lists!$R$3:$R$19,0),0),4)</f>
        <v>#N/A</v>
      </c>
      <c r="P1925" s="36" t="e">
        <f ca="1">MATCH(O1925,Lists!$S$2:$S$640,1)</f>
        <v>#N/A</v>
      </c>
      <c r="Q1925" s="36" t="e">
        <f ca="1">MATCH(LEFT(OFFSET(Lists!$Q$2,MATCH(E1925,Lists!$R$3:$R$19,0)+1,0),4),Lists!$S$3:$S$640,1)</f>
        <v>#N/A</v>
      </c>
      <c r="R1925" s="36" t="e">
        <f ca="1">LEFT(OFFSET(Lists!$S$2,P1925-1+MATCH(F1925,OFFSET(Lists!$T$3,P1925-1,0,Q1925-P1925+1),0),0),6)</f>
        <v>#N/A</v>
      </c>
      <c r="S1925" s="36" t="e">
        <f ca="1">VLOOKUP(R1925,Lists!B:D,3,FALSE)</f>
        <v>#N/A</v>
      </c>
      <c r="T1925" s="36" t="str">
        <f>IF(F1925&lt;&gt;"",MATCH(R1925,'Maximum minutes'!B:B,0),"")</f>
        <v/>
      </c>
      <c r="U1925" s="36">
        <f ca="1">IF(F1925&lt;&gt;"",COUNTA(OFFSET('Maximum minutes'!$C$1,'Annexe A1 Cours'!T1925,0,1,50)),0)</f>
        <v>0</v>
      </c>
      <c r="V1925" s="37">
        <f ca="1">IFERROR(OFFSET('Maximum minutes'!$C$1,T1925+1,-1+MATCH(G1925,OFFSET('Maximum minutes'!$C$1,T1925-1,0,1,50),0)),0)</f>
        <v>0</v>
      </c>
      <c r="W1925" s="38">
        <f t="shared" ca="1" si="58"/>
        <v>0</v>
      </c>
    </row>
    <row r="1926" spans="1:23" s="36" customFormat="1" ht="18.75">
      <c r="A1926" s="34"/>
      <c r="B1926" s="39"/>
      <c r="C1926" s="39"/>
      <c r="D1926" s="35"/>
      <c r="E1926" s="40"/>
      <c r="F1926" s="39"/>
      <c r="G1926" s="39"/>
      <c r="H1926" s="39"/>
      <c r="I1926" s="34"/>
      <c r="J1926" s="34"/>
      <c r="K1926" s="34"/>
      <c r="L1926" s="34"/>
      <c r="M1926" s="43" t="str">
        <f ca="1">IFERROR(OFFSET('Maximum minutes'!$C$1,T1926,MATCH(IF(G1926&lt;&gt;"",G1926,F1926),OFFSET('Maximum minutes'!$C$1,T1926-1,0,1,U1926+1),0)-1)*IF(OR(ISNUMBER(J1926),J1926="sans examen"),1,0)*IF(W1926&lt;MinDate,1,0),"")</f>
        <v/>
      </c>
      <c r="N1926" s="36">
        <f t="shared" ca="1" si="59"/>
        <v>0</v>
      </c>
      <c r="O1926" s="36" t="e">
        <f ca="1">LEFT(OFFSET(Lists!$Q$2,MATCH(E1926,Lists!$R$3:$R$19,0),0),4)</f>
        <v>#N/A</v>
      </c>
      <c r="P1926" s="36" t="e">
        <f ca="1">MATCH(O1926,Lists!$S$2:$S$640,1)</f>
        <v>#N/A</v>
      </c>
      <c r="Q1926" s="36" t="e">
        <f ca="1">MATCH(LEFT(OFFSET(Lists!$Q$2,MATCH(E1926,Lists!$R$3:$R$19,0)+1,0),4),Lists!$S$3:$S$640,1)</f>
        <v>#N/A</v>
      </c>
      <c r="R1926" s="36" t="e">
        <f ca="1">LEFT(OFFSET(Lists!$S$2,P1926-1+MATCH(F1926,OFFSET(Lists!$T$3,P1926-1,0,Q1926-P1926+1),0),0),6)</f>
        <v>#N/A</v>
      </c>
      <c r="S1926" s="36" t="e">
        <f ca="1">VLOOKUP(R1926,Lists!B:D,3,FALSE)</f>
        <v>#N/A</v>
      </c>
      <c r="T1926" s="36" t="str">
        <f>IF(F1926&lt;&gt;"",MATCH(R1926,'Maximum minutes'!B:B,0),"")</f>
        <v/>
      </c>
      <c r="U1926" s="36">
        <f ca="1">IF(F1926&lt;&gt;"",COUNTA(OFFSET('Maximum minutes'!$C$1,'Annexe A1 Cours'!T1926,0,1,50)),0)</f>
        <v>0</v>
      </c>
      <c r="V1926" s="37">
        <f ca="1">IFERROR(OFFSET('Maximum minutes'!$C$1,T1926+1,-1+MATCH(G1926,OFFSET('Maximum minutes'!$C$1,T1926-1,0,1,50),0)),0)</f>
        <v>0</v>
      </c>
      <c r="W1926" s="38">
        <f t="shared" ca="1" si="58"/>
        <v>0</v>
      </c>
    </row>
    <row r="1927" spans="1:23" s="36" customFormat="1" ht="18.75">
      <c r="A1927" s="34"/>
      <c r="B1927" s="39"/>
      <c r="C1927" s="39"/>
      <c r="D1927" s="35"/>
      <c r="E1927" s="40"/>
      <c r="F1927" s="39"/>
      <c r="G1927" s="39"/>
      <c r="H1927" s="39"/>
      <c r="I1927" s="34"/>
      <c r="J1927" s="34"/>
      <c r="K1927" s="34"/>
      <c r="L1927" s="34"/>
      <c r="M1927" s="43" t="str">
        <f ca="1">IFERROR(OFFSET('Maximum minutes'!$C$1,T1927,MATCH(IF(G1927&lt;&gt;"",G1927,F1927),OFFSET('Maximum minutes'!$C$1,T1927-1,0,1,U1927+1),0)-1)*IF(OR(ISNUMBER(J1927),J1927="sans examen"),1,0)*IF(W1927&lt;MinDate,1,0),"")</f>
        <v/>
      </c>
      <c r="N1927" s="36">
        <f t="shared" ca="1" si="59"/>
        <v>0</v>
      </c>
      <c r="O1927" s="36" t="e">
        <f ca="1">LEFT(OFFSET(Lists!$Q$2,MATCH(E1927,Lists!$R$3:$R$19,0),0),4)</f>
        <v>#N/A</v>
      </c>
      <c r="P1927" s="36" t="e">
        <f ca="1">MATCH(O1927,Lists!$S$2:$S$640,1)</f>
        <v>#N/A</v>
      </c>
      <c r="Q1927" s="36" t="e">
        <f ca="1">MATCH(LEFT(OFFSET(Lists!$Q$2,MATCH(E1927,Lists!$R$3:$R$19,0)+1,0),4),Lists!$S$3:$S$640,1)</f>
        <v>#N/A</v>
      </c>
      <c r="R1927" s="36" t="e">
        <f ca="1">LEFT(OFFSET(Lists!$S$2,P1927-1+MATCH(F1927,OFFSET(Lists!$T$3,P1927-1,0,Q1927-P1927+1),0),0),6)</f>
        <v>#N/A</v>
      </c>
      <c r="S1927" s="36" t="e">
        <f ca="1">VLOOKUP(R1927,Lists!B:D,3,FALSE)</f>
        <v>#N/A</v>
      </c>
      <c r="T1927" s="36" t="str">
        <f>IF(F1927&lt;&gt;"",MATCH(R1927,'Maximum minutes'!B:B,0),"")</f>
        <v/>
      </c>
      <c r="U1927" s="36">
        <f ca="1">IF(F1927&lt;&gt;"",COUNTA(OFFSET('Maximum minutes'!$C$1,'Annexe A1 Cours'!T1927,0,1,50)),0)</f>
        <v>0</v>
      </c>
      <c r="V1927" s="37">
        <f ca="1">IFERROR(OFFSET('Maximum minutes'!$C$1,T1927+1,-1+MATCH(G1927,OFFSET('Maximum minutes'!$C$1,T1927-1,0,1,50),0)),0)</f>
        <v>0</v>
      </c>
      <c r="W1927" s="38">
        <f t="shared" ref="W1927:W1990" ca="1" si="60">IFERROR(DATE(YEAR(D1927)+V1927,MONTH(D1927),DAY(D1927)),"")</f>
        <v>0</v>
      </c>
    </row>
    <row r="1928" spans="1:23" s="36" customFormat="1" ht="18.75">
      <c r="A1928" s="34"/>
      <c r="B1928" s="39"/>
      <c r="C1928" s="39"/>
      <c r="D1928" s="35"/>
      <c r="E1928" s="40"/>
      <c r="F1928" s="39"/>
      <c r="G1928" s="39"/>
      <c r="H1928" s="39"/>
      <c r="I1928" s="34"/>
      <c r="J1928" s="34"/>
      <c r="K1928" s="34"/>
      <c r="L1928" s="34"/>
      <c r="M1928" s="43" t="str">
        <f ca="1">IFERROR(OFFSET('Maximum minutes'!$C$1,T1928,MATCH(IF(G1928&lt;&gt;"",G1928,F1928),OFFSET('Maximum minutes'!$C$1,T1928-1,0,1,U1928+1),0)-1)*IF(OR(ISNUMBER(J1928),J1928="sans examen"),1,0)*IF(W1928&lt;MinDate,1,0),"")</f>
        <v/>
      </c>
      <c r="N1928" s="36">
        <f t="shared" ref="N1928:N1991" ca="1" si="61">IF(K1928&gt;0,MIN(K1928,M1928),0)*IF(M1928="",0,1)</f>
        <v>0</v>
      </c>
      <c r="O1928" s="36" t="e">
        <f ca="1">LEFT(OFFSET(Lists!$Q$2,MATCH(E1928,Lists!$R$3:$R$19,0),0),4)</f>
        <v>#N/A</v>
      </c>
      <c r="P1928" s="36" t="e">
        <f ca="1">MATCH(O1928,Lists!$S$2:$S$640,1)</f>
        <v>#N/A</v>
      </c>
      <c r="Q1928" s="36" t="e">
        <f ca="1">MATCH(LEFT(OFFSET(Lists!$Q$2,MATCH(E1928,Lists!$R$3:$R$19,0)+1,0),4),Lists!$S$3:$S$640,1)</f>
        <v>#N/A</v>
      </c>
      <c r="R1928" s="36" t="e">
        <f ca="1">LEFT(OFFSET(Lists!$S$2,P1928-1+MATCH(F1928,OFFSET(Lists!$T$3,P1928-1,0,Q1928-P1928+1),0),0),6)</f>
        <v>#N/A</v>
      </c>
      <c r="S1928" s="36" t="e">
        <f ca="1">VLOOKUP(R1928,Lists!B:D,3,FALSE)</f>
        <v>#N/A</v>
      </c>
      <c r="T1928" s="36" t="str">
        <f>IF(F1928&lt;&gt;"",MATCH(R1928,'Maximum minutes'!B:B,0),"")</f>
        <v/>
      </c>
      <c r="U1928" s="36">
        <f ca="1">IF(F1928&lt;&gt;"",COUNTA(OFFSET('Maximum minutes'!$C$1,'Annexe A1 Cours'!T1928,0,1,50)),0)</f>
        <v>0</v>
      </c>
      <c r="V1928" s="37">
        <f ca="1">IFERROR(OFFSET('Maximum minutes'!$C$1,T1928+1,-1+MATCH(G1928,OFFSET('Maximum minutes'!$C$1,T1928-1,0,1,50),0)),0)</f>
        <v>0</v>
      </c>
      <c r="W1928" s="38">
        <f t="shared" ca="1" si="60"/>
        <v>0</v>
      </c>
    </row>
    <row r="1929" spans="1:23" s="36" customFormat="1" ht="18.75">
      <c r="A1929" s="34"/>
      <c r="B1929" s="39"/>
      <c r="C1929" s="39"/>
      <c r="D1929" s="35"/>
      <c r="E1929" s="40"/>
      <c r="F1929" s="39"/>
      <c r="G1929" s="39"/>
      <c r="H1929" s="39"/>
      <c r="I1929" s="34"/>
      <c r="J1929" s="34"/>
      <c r="K1929" s="34"/>
      <c r="L1929" s="34"/>
      <c r="M1929" s="43" t="str">
        <f ca="1">IFERROR(OFFSET('Maximum minutes'!$C$1,T1929,MATCH(IF(G1929&lt;&gt;"",G1929,F1929),OFFSET('Maximum minutes'!$C$1,T1929-1,0,1,U1929+1),0)-1)*IF(OR(ISNUMBER(J1929),J1929="sans examen"),1,0)*IF(W1929&lt;MinDate,1,0),"")</f>
        <v/>
      </c>
      <c r="N1929" s="36">
        <f t="shared" ca="1" si="61"/>
        <v>0</v>
      </c>
      <c r="O1929" s="36" t="e">
        <f ca="1">LEFT(OFFSET(Lists!$Q$2,MATCH(E1929,Lists!$R$3:$R$19,0),0),4)</f>
        <v>#N/A</v>
      </c>
      <c r="P1929" s="36" t="e">
        <f ca="1">MATCH(O1929,Lists!$S$2:$S$640,1)</f>
        <v>#N/A</v>
      </c>
      <c r="Q1929" s="36" t="e">
        <f ca="1">MATCH(LEFT(OFFSET(Lists!$Q$2,MATCH(E1929,Lists!$R$3:$R$19,0)+1,0),4),Lists!$S$3:$S$640,1)</f>
        <v>#N/A</v>
      </c>
      <c r="R1929" s="36" t="e">
        <f ca="1">LEFT(OFFSET(Lists!$S$2,P1929-1+MATCH(F1929,OFFSET(Lists!$T$3,P1929-1,0,Q1929-P1929+1),0),0),6)</f>
        <v>#N/A</v>
      </c>
      <c r="S1929" s="36" t="e">
        <f ca="1">VLOOKUP(R1929,Lists!B:D,3,FALSE)</f>
        <v>#N/A</v>
      </c>
      <c r="T1929" s="36" t="str">
        <f>IF(F1929&lt;&gt;"",MATCH(R1929,'Maximum minutes'!B:B,0),"")</f>
        <v/>
      </c>
      <c r="U1929" s="36">
        <f ca="1">IF(F1929&lt;&gt;"",COUNTA(OFFSET('Maximum minutes'!$C$1,'Annexe A1 Cours'!T1929,0,1,50)),0)</f>
        <v>0</v>
      </c>
      <c r="V1929" s="37">
        <f ca="1">IFERROR(OFFSET('Maximum minutes'!$C$1,T1929+1,-1+MATCH(G1929,OFFSET('Maximum minutes'!$C$1,T1929-1,0,1,50),0)),0)</f>
        <v>0</v>
      </c>
      <c r="W1929" s="38">
        <f t="shared" ca="1" si="60"/>
        <v>0</v>
      </c>
    </row>
    <row r="1930" spans="1:23" s="36" customFormat="1" ht="18.75">
      <c r="A1930" s="34"/>
      <c r="B1930" s="39"/>
      <c r="C1930" s="39"/>
      <c r="D1930" s="35"/>
      <c r="E1930" s="40"/>
      <c r="F1930" s="39"/>
      <c r="G1930" s="39"/>
      <c r="H1930" s="39"/>
      <c r="I1930" s="34"/>
      <c r="J1930" s="34"/>
      <c r="K1930" s="34"/>
      <c r="L1930" s="34"/>
      <c r="M1930" s="43" t="str">
        <f ca="1">IFERROR(OFFSET('Maximum minutes'!$C$1,T1930,MATCH(IF(G1930&lt;&gt;"",G1930,F1930),OFFSET('Maximum minutes'!$C$1,T1930-1,0,1,U1930+1),0)-1)*IF(OR(ISNUMBER(J1930),J1930="sans examen"),1,0)*IF(W1930&lt;MinDate,1,0),"")</f>
        <v/>
      </c>
      <c r="N1930" s="36">
        <f t="shared" ca="1" si="61"/>
        <v>0</v>
      </c>
      <c r="O1930" s="36" t="e">
        <f ca="1">LEFT(OFFSET(Lists!$Q$2,MATCH(E1930,Lists!$R$3:$R$19,0),0),4)</f>
        <v>#N/A</v>
      </c>
      <c r="P1930" s="36" t="e">
        <f ca="1">MATCH(O1930,Lists!$S$2:$S$640,1)</f>
        <v>#N/A</v>
      </c>
      <c r="Q1930" s="36" t="e">
        <f ca="1">MATCH(LEFT(OFFSET(Lists!$Q$2,MATCH(E1930,Lists!$R$3:$R$19,0)+1,0),4),Lists!$S$3:$S$640,1)</f>
        <v>#N/A</v>
      </c>
      <c r="R1930" s="36" t="e">
        <f ca="1">LEFT(OFFSET(Lists!$S$2,P1930-1+MATCH(F1930,OFFSET(Lists!$T$3,P1930-1,0,Q1930-P1930+1),0),0),6)</f>
        <v>#N/A</v>
      </c>
      <c r="S1930" s="36" t="e">
        <f ca="1">VLOOKUP(R1930,Lists!B:D,3,FALSE)</f>
        <v>#N/A</v>
      </c>
      <c r="T1930" s="36" t="str">
        <f>IF(F1930&lt;&gt;"",MATCH(R1930,'Maximum minutes'!B:B,0),"")</f>
        <v/>
      </c>
      <c r="U1930" s="36">
        <f ca="1">IF(F1930&lt;&gt;"",COUNTA(OFFSET('Maximum minutes'!$C$1,'Annexe A1 Cours'!T1930,0,1,50)),0)</f>
        <v>0</v>
      </c>
      <c r="V1930" s="37">
        <f ca="1">IFERROR(OFFSET('Maximum minutes'!$C$1,T1930+1,-1+MATCH(G1930,OFFSET('Maximum minutes'!$C$1,T1930-1,0,1,50),0)),0)</f>
        <v>0</v>
      </c>
      <c r="W1930" s="38">
        <f t="shared" ca="1" si="60"/>
        <v>0</v>
      </c>
    </row>
    <row r="1931" spans="1:23" s="36" customFormat="1" ht="18.75">
      <c r="A1931" s="34"/>
      <c r="B1931" s="39"/>
      <c r="C1931" s="39"/>
      <c r="D1931" s="35"/>
      <c r="E1931" s="40"/>
      <c r="F1931" s="39"/>
      <c r="G1931" s="39"/>
      <c r="H1931" s="39"/>
      <c r="I1931" s="34"/>
      <c r="J1931" s="34"/>
      <c r="K1931" s="34"/>
      <c r="L1931" s="34"/>
      <c r="M1931" s="43" t="str">
        <f ca="1">IFERROR(OFFSET('Maximum minutes'!$C$1,T1931,MATCH(IF(G1931&lt;&gt;"",G1931,F1931),OFFSET('Maximum minutes'!$C$1,T1931-1,0,1,U1931+1),0)-1)*IF(OR(ISNUMBER(J1931),J1931="sans examen"),1,0)*IF(W1931&lt;MinDate,1,0),"")</f>
        <v/>
      </c>
      <c r="N1931" s="36">
        <f t="shared" ca="1" si="61"/>
        <v>0</v>
      </c>
      <c r="O1931" s="36" t="e">
        <f ca="1">LEFT(OFFSET(Lists!$Q$2,MATCH(E1931,Lists!$R$3:$R$19,0),0),4)</f>
        <v>#N/A</v>
      </c>
      <c r="P1931" s="36" t="e">
        <f ca="1">MATCH(O1931,Lists!$S$2:$S$640,1)</f>
        <v>#N/A</v>
      </c>
      <c r="Q1931" s="36" t="e">
        <f ca="1">MATCH(LEFT(OFFSET(Lists!$Q$2,MATCH(E1931,Lists!$R$3:$R$19,0)+1,0),4),Lists!$S$3:$S$640,1)</f>
        <v>#N/A</v>
      </c>
      <c r="R1931" s="36" t="e">
        <f ca="1">LEFT(OFFSET(Lists!$S$2,P1931-1+MATCH(F1931,OFFSET(Lists!$T$3,P1931-1,0,Q1931-P1931+1),0),0),6)</f>
        <v>#N/A</v>
      </c>
      <c r="S1931" s="36" t="e">
        <f ca="1">VLOOKUP(R1931,Lists!B:D,3,FALSE)</f>
        <v>#N/A</v>
      </c>
      <c r="T1931" s="36" t="str">
        <f>IF(F1931&lt;&gt;"",MATCH(R1931,'Maximum minutes'!B:B,0),"")</f>
        <v/>
      </c>
      <c r="U1931" s="36">
        <f ca="1">IF(F1931&lt;&gt;"",COUNTA(OFFSET('Maximum minutes'!$C$1,'Annexe A1 Cours'!T1931,0,1,50)),0)</f>
        <v>0</v>
      </c>
      <c r="V1931" s="37">
        <f ca="1">IFERROR(OFFSET('Maximum minutes'!$C$1,T1931+1,-1+MATCH(G1931,OFFSET('Maximum minutes'!$C$1,T1931-1,0,1,50),0)),0)</f>
        <v>0</v>
      </c>
      <c r="W1931" s="38">
        <f t="shared" ca="1" si="60"/>
        <v>0</v>
      </c>
    </row>
    <row r="1932" spans="1:23" s="36" customFormat="1" ht="18.75">
      <c r="A1932" s="34"/>
      <c r="B1932" s="39"/>
      <c r="C1932" s="39"/>
      <c r="D1932" s="35"/>
      <c r="E1932" s="40"/>
      <c r="F1932" s="39"/>
      <c r="G1932" s="39"/>
      <c r="H1932" s="39"/>
      <c r="I1932" s="34"/>
      <c r="J1932" s="34"/>
      <c r="K1932" s="34"/>
      <c r="L1932" s="34"/>
      <c r="M1932" s="43" t="str">
        <f ca="1">IFERROR(OFFSET('Maximum minutes'!$C$1,T1932,MATCH(IF(G1932&lt;&gt;"",G1932,F1932),OFFSET('Maximum minutes'!$C$1,T1932-1,0,1,U1932+1),0)-1)*IF(OR(ISNUMBER(J1932),J1932="sans examen"),1,0)*IF(W1932&lt;MinDate,1,0),"")</f>
        <v/>
      </c>
      <c r="N1932" s="36">
        <f t="shared" ca="1" si="61"/>
        <v>0</v>
      </c>
      <c r="O1932" s="36" t="e">
        <f ca="1">LEFT(OFFSET(Lists!$Q$2,MATCH(E1932,Lists!$R$3:$R$19,0),0),4)</f>
        <v>#N/A</v>
      </c>
      <c r="P1932" s="36" t="e">
        <f ca="1">MATCH(O1932,Lists!$S$2:$S$640,1)</f>
        <v>#N/A</v>
      </c>
      <c r="Q1932" s="36" t="e">
        <f ca="1">MATCH(LEFT(OFFSET(Lists!$Q$2,MATCH(E1932,Lists!$R$3:$R$19,0)+1,0),4),Lists!$S$3:$S$640,1)</f>
        <v>#N/A</v>
      </c>
      <c r="R1932" s="36" t="e">
        <f ca="1">LEFT(OFFSET(Lists!$S$2,P1932-1+MATCH(F1932,OFFSET(Lists!$T$3,P1932-1,0,Q1932-P1932+1),0),0),6)</f>
        <v>#N/A</v>
      </c>
      <c r="S1932" s="36" t="e">
        <f ca="1">VLOOKUP(R1932,Lists!B:D,3,FALSE)</f>
        <v>#N/A</v>
      </c>
      <c r="T1932" s="36" t="str">
        <f>IF(F1932&lt;&gt;"",MATCH(R1932,'Maximum minutes'!B:B,0),"")</f>
        <v/>
      </c>
      <c r="U1932" s="36">
        <f ca="1">IF(F1932&lt;&gt;"",COUNTA(OFFSET('Maximum minutes'!$C$1,'Annexe A1 Cours'!T1932,0,1,50)),0)</f>
        <v>0</v>
      </c>
      <c r="V1932" s="37">
        <f ca="1">IFERROR(OFFSET('Maximum minutes'!$C$1,T1932+1,-1+MATCH(G1932,OFFSET('Maximum minutes'!$C$1,T1932-1,0,1,50),0)),0)</f>
        <v>0</v>
      </c>
      <c r="W1932" s="38">
        <f t="shared" ca="1" si="60"/>
        <v>0</v>
      </c>
    </row>
    <row r="1933" spans="1:23" s="36" customFormat="1" ht="18.75">
      <c r="A1933" s="34"/>
      <c r="B1933" s="39"/>
      <c r="C1933" s="39"/>
      <c r="D1933" s="35"/>
      <c r="E1933" s="40"/>
      <c r="F1933" s="39"/>
      <c r="G1933" s="39"/>
      <c r="H1933" s="39"/>
      <c r="I1933" s="34"/>
      <c r="J1933" s="34"/>
      <c r="K1933" s="34"/>
      <c r="L1933" s="34"/>
      <c r="M1933" s="43" t="str">
        <f ca="1">IFERROR(OFFSET('Maximum minutes'!$C$1,T1933,MATCH(IF(G1933&lt;&gt;"",G1933,F1933),OFFSET('Maximum minutes'!$C$1,T1933-1,0,1,U1933+1),0)-1)*IF(OR(ISNUMBER(J1933),J1933="sans examen"),1,0)*IF(W1933&lt;MinDate,1,0),"")</f>
        <v/>
      </c>
      <c r="N1933" s="36">
        <f t="shared" ca="1" si="61"/>
        <v>0</v>
      </c>
      <c r="O1933" s="36" t="e">
        <f ca="1">LEFT(OFFSET(Lists!$Q$2,MATCH(E1933,Lists!$R$3:$R$19,0),0),4)</f>
        <v>#N/A</v>
      </c>
      <c r="P1933" s="36" t="e">
        <f ca="1">MATCH(O1933,Lists!$S$2:$S$640,1)</f>
        <v>#N/A</v>
      </c>
      <c r="Q1933" s="36" t="e">
        <f ca="1">MATCH(LEFT(OFFSET(Lists!$Q$2,MATCH(E1933,Lists!$R$3:$R$19,0)+1,0),4),Lists!$S$3:$S$640,1)</f>
        <v>#N/A</v>
      </c>
      <c r="R1933" s="36" t="e">
        <f ca="1">LEFT(OFFSET(Lists!$S$2,P1933-1+MATCH(F1933,OFFSET(Lists!$T$3,P1933-1,0,Q1933-P1933+1),0),0),6)</f>
        <v>#N/A</v>
      </c>
      <c r="S1933" s="36" t="e">
        <f ca="1">VLOOKUP(R1933,Lists!B:D,3,FALSE)</f>
        <v>#N/A</v>
      </c>
      <c r="T1933" s="36" t="str">
        <f>IF(F1933&lt;&gt;"",MATCH(R1933,'Maximum minutes'!B:B,0),"")</f>
        <v/>
      </c>
      <c r="U1933" s="36">
        <f ca="1">IF(F1933&lt;&gt;"",COUNTA(OFFSET('Maximum minutes'!$C$1,'Annexe A1 Cours'!T1933,0,1,50)),0)</f>
        <v>0</v>
      </c>
      <c r="V1933" s="37">
        <f ca="1">IFERROR(OFFSET('Maximum minutes'!$C$1,T1933+1,-1+MATCH(G1933,OFFSET('Maximum minutes'!$C$1,T1933-1,0,1,50),0)),0)</f>
        <v>0</v>
      </c>
      <c r="W1933" s="38">
        <f t="shared" ca="1" si="60"/>
        <v>0</v>
      </c>
    </row>
    <row r="1934" spans="1:23" s="36" customFormat="1" ht="18.75">
      <c r="A1934" s="34"/>
      <c r="B1934" s="39"/>
      <c r="C1934" s="39"/>
      <c r="D1934" s="35"/>
      <c r="E1934" s="40"/>
      <c r="F1934" s="39"/>
      <c r="G1934" s="39"/>
      <c r="H1934" s="39"/>
      <c r="I1934" s="34"/>
      <c r="J1934" s="34"/>
      <c r="K1934" s="34"/>
      <c r="L1934" s="34"/>
      <c r="M1934" s="43" t="str">
        <f ca="1">IFERROR(OFFSET('Maximum minutes'!$C$1,T1934,MATCH(IF(G1934&lt;&gt;"",G1934,F1934),OFFSET('Maximum minutes'!$C$1,T1934-1,0,1,U1934+1),0)-1)*IF(OR(ISNUMBER(J1934),J1934="sans examen"),1,0)*IF(W1934&lt;MinDate,1,0),"")</f>
        <v/>
      </c>
      <c r="N1934" s="36">
        <f t="shared" ca="1" si="61"/>
        <v>0</v>
      </c>
      <c r="O1934" s="36" t="e">
        <f ca="1">LEFT(OFFSET(Lists!$Q$2,MATCH(E1934,Lists!$R$3:$R$19,0),0),4)</f>
        <v>#N/A</v>
      </c>
      <c r="P1934" s="36" t="e">
        <f ca="1">MATCH(O1934,Lists!$S$2:$S$640,1)</f>
        <v>#N/A</v>
      </c>
      <c r="Q1934" s="36" t="e">
        <f ca="1">MATCH(LEFT(OFFSET(Lists!$Q$2,MATCH(E1934,Lists!$R$3:$R$19,0)+1,0),4),Lists!$S$3:$S$640,1)</f>
        <v>#N/A</v>
      </c>
      <c r="R1934" s="36" t="e">
        <f ca="1">LEFT(OFFSET(Lists!$S$2,P1934-1+MATCH(F1934,OFFSET(Lists!$T$3,P1934-1,0,Q1934-P1934+1),0),0),6)</f>
        <v>#N/A</v>
      </c>
      <c r="S1934" s="36" t="e">
        <f ca="1">VLOOKUP(R1934,Lists!B:D,3,FALSE)</f>
        <v>#N/A</v>
      </c>
      <c r="T1934" s="36" t="str">
        <f>IF(F1934&lt;&gt;"",MATCH(R1934,'Maximum minutes'!B:B,0),"")</f>
        <v/>
      </c>
      <c r="U1934" s="36">
        <f ca="1">IF(F1934&lt;&gt;"",COUNTA(OFFSET('Maximum minutes'!$C$1,'Annexe A1 Cours'!T1934,0,1,50)),0)</f>
        <v>0</v>
      </c>
      <c r="V1934" s="37">
        <f ca="1">IFERROR(OFFSET('Maximum minutes'!$C$1,T1934+1,-1+MATCH(G1934,OFFSET('Maximum minutes'!$C$1,T1934-1,0,1,50),0)),0)</f>
        <v>0</v>
      </c>
      <c r="W1934" s="38">
        <f t="shared" ca="1" si="60"/>
        <v>0</v>
      </c>
    </row>
    <row r="1935" spans="1:23" s="36" customFormat="1" ht="18.75">
      <c r="A1935" s="34"/>
      <c r="B1935" s="39"/>
      <c r="C1935" s="39"/>
      <c r="D1935" s="35"/>
      <c r="E1935" s="40"/>
      <c r="F1935" s="39"/>
      <c r="G1935" s="39"/>
      <c r="H1935" s="39"/>
      <c r="I1935" s="34"/>
      <c r="J1935" s="34"/>
      <c r="K1935" s="34"/>
      <c r="L1935" s="34"/>
      <c r="M1935" s="43" t="str">
        <f ca="1">IFERROR(OFFSET('Maximum minutes'!$C$1,T1935,MATCH(IF(G1935&lt;&gt;"",G1935,F1935),OFFSET('Maximum minutes'!$C$1,T1935-1,0,1,U1935+1),0)-1)*IF(OR(ISNUMBER(J1935),J1935="sans examen"),1,0)*IF(W1935&lt;MinDate,1,0),"")</f>
        <v/>
      </c>
      <c r="N1935" s="36">
        <f t="shared" ca="1" si="61"/>
        <v>0</v>
      </c>
      <c r="O1935" s="36" t="e">
        <f ca="1">LEFT(OFFSET(Lists!$Q$2,MATCH(E1935,Lists!$R$3:$R$19,0),0),4)</f>
        <v>#N/A</v>
      </c>
      <c r="P1935" s="36" t="e">
        <f ca="1">MATCH(O1935,Lists!$S$2:$S$640,1)</f>
        <v>#N/A</v>
      </c>
      <c r="Q1935" s="36" t="e">
        <f ca="1">MATCH(LEFT(OFFSET(Lists!$Q$2,MATCH(E1935,Lists!$R$3:$R$19,0)+1,0),4),Lists!$S$3:$S$640,1)</f>
        <v>#N/A</v>
      </c>
      <c r="R1935" s="36" t="e">
        <f ca="1">LEFT(OFFSET(Lists!$S$2,P1935-1+MATCH(F1935,OFFSET(Lists!$T$3,P1935-1,0,Q1935-P1935+1),0),0),6)</f>
        <v>#N/A</v>
      </c>
      <c r="S1935" s="36" t="e">
        <f ca="1">VLOOKUP(R1935,Lists!B:D,3,FALSE)</f>
        <v>#N/A</v>
      </c>
      <c r="T1935" s="36" t="str">
        <f>IF(F1935&lt;&gt;"",MATCH(R1935,'Maximum minutes'!B:B,0),"")</f>
        <v/>
      </c>
      <c r="U1935" s="36">
        <f ca="1">IF(F1935&lt;&gt;"",COUNTA(OFFSET('Maximum minutes'!$C$1,'Annexe A1 Cours'!T1935,0,1,50)),0)</f>
        <v>0</v>
      </c>
      <c r="V1935" s="37">
        <f ca="1">IFERROR(OFFSET('Maximum minutes'!$C$1,T1935+1,-1+MATCH(G1935,OFFSET('Maximum minutes'!$C$1,T1935-1,0,1,50),0)),0)</f>
        <v>0</v>
      </c>
      <c r="W1935" s="38">
        <f t="shared" ca="1" si="60"/>
        <v>0</v>
      </c>
    </row>
    <row r="1936" spans="1:23" s="36" customFormat="1" ht="18.75">
      <c r="A1936" s="34"/>
      <c r="B1936" s="39"/>
      <c r="C1936" s="39"/>
      <c r="D1936" s="35"/>
      <c r="E1936" s="40"/>
      <c r="F1936" s="39"/>
      <c r="G1936" s="39"/>
      <c r="H1936" s="39"/>
      <c r="I1936" s="34"/>
      <c r="J1936" s="34"/>
      <c r="K1936" s="34"/>
      <c r="L1936" s="34"/>
      <c r="M1936" s="43" t="str">
        <f ca="1">IFERROR(OFFSET('Maximum minutes'!$C$1,T1936,MATCH(IF(G1936&lt;&gt;"",G1936,F1936),OFFSET('Maximum minutes'!$C$1,T1936-1,0,1,U1936+1),0)-1)*IF(OR(ISNUMBER(J1936),J1936="sans examen"),1,0)*IF(W1936&lt;MinDate,1,0),"")</f>
        <v/>
      </c>
      <c r="N1936" s="36">
        <f t="shared" ca="1" si="61"/>
        <v>0</v>
      </c>
      <c r="O1936" s="36" t="e">
        <f ca="1">LEFT(OFFSET(Lists!$Q$2,MATCH(E1936,Lists!$R$3:$R$19,0),0),4)</f>
        <v>#N/A</v>
      </c>
      <c r="P1936" s="36" t="e">
        <f ca="1">MATCH(O1936,Lists!$S$2:$S$640,1)</f>
        <v>#N/A</v>
      </c>
      <c r="Q1936" s="36" t="e">
        <f ca="1">MATCH(LEFT(OFFSET(Lists!$Q$2,MATCH(E1936,Lists!$R$3:$R$19,0)+1,0),4),Lists!$S$3:$S$640,1)</f>
        <v>#N/A</v>
      </c>
      <c r="R1936" s="36" t="e">
        <f ca="1">LEFT(OFFSET(Lists!$S$2,P1936-1+MATCH(F1936,OFFSET(Lists!$T$3,P1936-1,0,Q1936-P1936+1),0),0),6)</f>
        <v>#N/A</v>
      </c>
      <c r="S1936" s="36" t="e">
        <f ca="1">VLOOKUP(R1936,Lists!B:D,3,FALSE)</f>
        <v>#N/A</v>
      </c>
      <c r="T1936" s="36" t="str">
        <f>IF(F1936&lt;&gt;"",MATCH(R1936,'Maximum minutes'!B:B,0),"")</f>
        <v/>
      </c>
      <c r="U1936" s="36">
        <f ca="1">IF(F1936&lt;&gt;"",COUNTA(OFFSET('Maximum minutes'!$C$1,'Annexe A1 Cours'!T1936,0,1,50)),0)</f>
        <v>0</v>
      </c>
      <c r="V1936" s="37">
        <f ca="1">IFERROR(OFFSET('Maximum minutes'!$C$1,T1936+1,-1+MATCH(G1936,OFFSET('Maximum minutes'!$C$1,T1936-1,0,1,50),0)),0)</f>
        <v>0</v>
      </c>
      <c r="W1936" s="38">
        <f t="shared" ca="1" si="60"/>
        <v>0</v>
      </c>
    </row>
    <row r="1937" spans="1:23" s="36" customFormat="1" ht="18.75">
      <c r="A1937" s="34"/>
      <c r="B1937" s="39"/>
      <c r="C1937" s="39"/>
      <c r="D1937" s="35"/>
      <c r="E1937" s="40"/>
      <c r="F1937" s="39"/>
      <c r="G1937" s="39"/>
      <c r="H1937" s="39"/>
      <c r="I1937" s="34"/>
      <c r="J1937" s="34"/>
      <c r="K1937" s="34"/>
      <c r="L1937" s="34"/>
      <c r="M1937" s="43" t="str">
        <f ca="1">IFERROR(OFFSET('Maximum minutes'!$C$1,T1937,MATCH(IF(G1937&lt;&gt;"",G1937,F1937),OFFSET('Maximum minutes'!$C$1,T1937-1,0,1,U1937+1),0)-1)*IF(OR(ISNUMBER(J1937),J1937="sans examen"),1,0)*IF(W1937&lt;MinDate,1,0),"")</f>
        <v/>
      </c>
      <c r="N1937" s="36">
        <f t="shared" ca="1" si="61"/>
        <v>0</v>
      </c>
      <c r="O1937" s="36" t="e">
        <f ca="1">LEFT(OFFSET(Lists!$Q$2,MATCH(E1937,Lists!$R$3:$R$19,0),0),4)</f>
        <v>#N/A</v>
      </c>
      <c r="P1937" s="36" t="e">
        <f ca="1">MATCH(O1937,Lists!$S$2:$S$640,1)</f>
        <v>#N/A</v>
      </c>
      <c r="Q1937" s="36" t="e">
        <f ca="1">MATCH(LEFT(OFFSET(Lists!$Q$2,MATCH(E1937,Lists!$R$3:$R$19,0)+1,0),4),Lists!$S$3:$S$640,1)</f>
        <v>#N/A</v>
      </c>
      <c r="R1937" s="36" t="e">
        <f ca="1">LEFT(OFFSET(Lists!$S$2,P1937-1+MATCH(F1937,OFFSET(Lists!$T$3,P1937-1,0,Q1937-P1937+1),0),0),6)</f>
        <v>#N/A</v>
      </c>
      <c r="S1937" s="36" t="e">
        <f ca="1">VLOOKUP(R1937,Lists!B:D,3,FALSE)</f>
        <v>#N/A</v>
      </c>
      <c r="T1937" s="36" t="str">
        <f>IF(F1937&lt;&gt;"",MATCH(R1937,'Maximum minutes'!B:B,0),"")</f>
        <v/>
      </c>
      <c r="U1937" s="36">
        <f ca="1">IF(F1937&lt;&gt;"",COUNTA(OFFSET('Maximum minutes'!$C$1,'Annexe A1 Cours'!T1937,0,1,50)),0)</f>
        <v>0</v>
      </c>
      <c r="V1937" s="37">
        <f ca="1">IFERROR(OFFSET('Maximum minutes'!$C$1,T1937+1,-1+MATCH(G1937,OFFSET('Maximum minutes'!$C$1,T1937-1,0,1,50),0)),0)</f>
        <v>0</v>
      </c>
      <c r="W1937" s="38">
        <f t="shared" ca="1" si="60"/>
        <v>0</v>
      </c>
    </row>
    <row r="1938" spans="1:23" s="36" customFormat="1" ht="18.75">
      <c r="A1938" s="34"/>
      <c r="B1938" s="39"/>
      <c r="C1938" s="39"/>
      <c r="D1938" s="35"/>
      <c r="E1938" s="40"/>
      <c r="F1938" s="39"/>
      <c r="G1938" s="39"/>
      <c r="H1938" s="39"/>
      <c r="I1938" s="34"/>
      <c r="J1938" s="34"/>
      <c r="K1938" s="34"/>
      <c r="L1938" s="34"/>
      <c r="M1938" s="43" t="str">
        <f ca="1">IFERROR(OFFSET('Maximum minutes'!$C$1,T1938,MATCH(IF(G1938&lt;&gt;"",G1938,F1938),OFFSET('Maximum minutes'!$C$1,T1938-1,0,1,U1938+1),0)-1)*IF(OR(ISNUMBER(J1938),J1938="sans examen"),1,0)*IF(W1938&lt;MinDate,1,0),"")</f>
        <v/>
      </c>
      <c r="N1938" s="36">
        <f t="shared" ca="1" si="61"/>
        <v>0</v>
      </c>
      <c r="O1938" s="36" t="e">
        <f ca="1">LEFT(OFFSET(Lists!$Q$2,MATCH(E1938,Lists!$R$3:$R$19,0),0),4)</f>
        <v>#N/A</v>
      </c>
      <c r="P1938" s="36" t="e">
        <f ca="1">MATCH(O1938,Lists!$S$2:$S$640,1)</f>
        <v>#N/A</v>
      </c>
      <c r="Q1938" s="36" t="e">
        <f ca="1">MATCH(LEFT(OFFSET(Lists!$Q$2,MATCH(E1938,Lists!$R$3:$R$19,0)+1,0),4),Lists!$S$3:$S$640,1)</f>
        <v>#N/A</v>
      </c>
      <c r="R1938" s="36" t="e">
        <f ca="1">LEFT(OFFSET(Lists!$S$2,P1938-1+MATCH(F1938,OFFSET(Lists!$T$3,P1938-1,0,Q1938-P1938+1),0),0),6)</f>
        <v>#N/A</v>
      </c>
      <c r="S1938" s="36" t="e">
        <f ca="1">VLOOKUP(R1938,Lists!B:D,3,FALSE)</f>
        <v>#N/A</v>
      </c>
      <c r="T1938" s="36" t="str">
        <f>IF(F1938&lt;&gt;"",MATCH(R1938,'Maximum minutes'!B:B,0),"")</f>
        <v/>
      </c>
      <c r="U1938" s="36">
        <f ca="1">IF(F1938&lt;&gt;"",COUNTA(OFFSET('Maximum minutes'!$C$1,'Annexe A1 Cours'!T1938,0,1,50)),0)</f>
        <v>0</v>
      </c>
      <c r="V1938" s="37">
        <f ca="1">IFERROR(OFFSET('Maximum minutes'!$C$1,T1938+1,-1+MATCH(G1938,OFFSET('Maximum minutes'!$C$1,T1938-1,0,1,50),0)),0)</f>
        <v>0</v>
      </c>
      <c r="W1938" s="38">
        <f t="shared" ca="1" si="60"/>
        <v>0</v>
      </c>
    </row>
    <row r="1939" spans="1:23" s="36" customFormat="1" ht="18.75">
      <c r="A1939" s="34"/>
      <c r="B1939" s="39"/>
      <c r="C1939" s="39"/>
      <c r="D1939" s="35"/>
      <c r="E1939" s="40"/>
      <c r="F1939" s="39"/>
      <c r="G1939" s="39"/>
      <c r="H1939" s="39"/>
      <c r="I1939" s="34"/>
      <c r="J1939" s="34"/>
      <c r="K1939" s="34"/>
      <c r="L1939" s="34"/>
      <c r="M1939" s="43" t="str">
        <f ca="1">IFERROR(OFFSET('Maximum minutes'!$C$1,T1939,MATCH(IF(G1939&lt;&gt;"",G1939,F1939),OFFSET('Maximum minutes'!$C$1,T1939-1,0,1,U1939+1),0)-1)*IF(OR(ISNUMBER(J1939),J1939="sans examen"),1,0)*IF(W1939&lt;MinDate,1,0),"")</f>
        <v/>
      </c>
      <c r="N1939" s="36">
        <f t="shared" ca="1" si="61"/>
        <v>0</v>
      </c>
      <c r="O1939" s="36" t="e">
        <f ca="1">LEFT(OFFSET(Lists!$Q$2,MATCH(E1939,Lists!$R$3:$R$19,0),0),4)</f>
        <v>#N/A</v>
      </c>
      <c r="P1939" s="36" t="e">
        <f ca="1">MATCH(O1939,Lists!$S$2:$S$640,1)</f>
        <v>#N/A</v>
      </c>
      <c r="Q1939" s="36" t="e">
        <f ca="1">MATCH(LEFT(OFFSET(Lists!$Q$2,MATCH(E1939,Lists!$R$3:$R$19,0)+1,0),4),Lists!$S$3:$S$640,1)</f>
        <v>#N/A</v>
      </c>
      <c r="R1939" s="36" t="e">
        <f ca="1">LEFT(OFFSET(Lists!$S$2,P1939-1+MATCH(F1939,OFFSET(Lists!$T$3,P1939-1,0,Q1939-P1939+1),0),0),6)</f>
        <v>#N/A</v>
      </c>
      <c r="S1939" s="36" t="e">
        <f ca="1">VLOOKUP(R1939,Lists!B:D,3,FALSE)</f>
        <v>#N/A</v>
      </c>
      <c r="T1939" s="36" t="str">
        <f>IF(F1939&lt;&gt;"",MATCH(R1939,'Maximum minutes'!B:B,0),"")</f>
        <v/>
      </c>
      <c r="U1939" s="36">
        <f ca="1">IF(F1939&lt;&gt;"",COUNTA(OFFSET('Maximum minutes'!$C$1,'Annexe A1 Cours'!T1939,0,1,50)),0)</f>
        <v>0</v>
      </c>
      <c r="V1939" s="37">
        <f ca="1">IFERROR(OFFSET('Maximum minutes'!$C$1,T1939+1,-1+MATCH(G1939,OFFSET('Maximum minutes'!$C$1,T1939-1,0,1,50),0)),0)</f>
        <v>0</v>
      </c>
      <c r="W1939" s="38">
        <f t="shared" ca="1" si="60"/>
        <v>0</v>
      </c>
    </row>
    <row r="1940" spans="1:23" s="36" customFormat="1" ht="18.75">
      <c r="A1940" s="34"/>
      <c r="B1940" s="39"/>
      <c r="C1940" s="39"/>
      <c r="D1940" s="35"/>
      <c r="E1940" s="40"/>
      <c r="F1940" s="39"/>
      <c r="G1940" s="39"/>
      <c r="H1940" s="39"/>
      <c r="I1940" s="34"/>
      <c r="J1940" s="34"/>
      <c r="K1940" s="34"/>
      <c r="L1940" s="34"/>
      <c r="M1940" s="43" t="str">
        <f ca="1">IFERROR(OFFSET('Maximum minutes'!$C$1,T1940,MATCH(IF(G1940&lt;&gt;"",G1940,F1940),OFFSET('Maximum minutes'!$C$1,T1940-1,0,1,U1940+1),0)-1)*IF(OR(ISNUMBER(J1940),J1940="sans examen"),1,0)*IF(W1940&lt;MinDate,1,0),"")</f>
        <v/>
      </c>
      <c r="N1940" s="36">
        <f t="shared" ca="1" si="61"/>
        <v>0</v>
      </c>
      <c r="O1940" s="36" t="e">
        <f ca="1">LEFT(OFFSET(Lists!$Q$2,MATCH(E1940,Lists!$R$3:$R$19,0),0),4)</f>
        <v>#N/A</v>
      </c>
      <c r="P1940" s="36" t="e">
        <f ca="1">MATCH(O1940,Lists!$S$2:$S$640,1)</f>
        <v>#N/A</v>
      </c>
      <c r="Q1940" s="36" t="e">
        <f ca="1">MATCH(LEFT(OFFSET(Lists!$Q$2,MATCH(E1940,Lists!$R$3:$R$19,0)+1,0),4),Lists!$S$3:$S$640,1)</f>
        <v>#N/A</v>
      </c>
      <c r="R1940" s="36" t="e">
        <f ca="1">LEFT(OFFSET(Lists!$S$2,P1940-1+MATCH(F1940,OFFSET(Lists!$T$3,P1940-1,0,Q1940-P1940+1),0),0),6)</f>
        <v>#N/A</v>
      </c>
      <c r="S1940" s="36" t="e">
        <f ca="1">VLOOKUP(R1940,Lists!B:D,3,FALSE)</f>
        <v>#N/A</v>
      </c>
      <c r="T1940" s="36" t="str">
        <f>IF(F1940&lt;&gt;"",MATCH(R1940,'Maximum minutes'!B:B,0),"")</f>
        <v/>
      </c>
      <c r="U1940" s="36">
        <f ca="1">IF(F1940&lt;&gt;"",COUNTA(OFFSET('Maximum minutes'!$C$1,'Annexe A1 Cours'!T1940,0,1,50)),0)</f>
        <v>0</v>
      </c>
      <c r="V1940" s="37">
        <f ca="1">IFERROR(OFFSET('Maximum minutes'!$C$1,T1940+1,-1+MATCH(G1940,OFFSET('Maximum minutes'!$C$1,T1940-1,0,1,50),0)),0)</f>
        <v>0</v>
      </c>
      <c r="W1940" s="38">
        <f t="shared" ca="1" si="60"/>
        <v>0</v>
      </c>
    </row>
    <row r="1941" spans="1:23" s="36" customFormat="1" ht="18.75">
      <c r="A1941" s="34"/>
      <c r="B1941" s="39"/>
      <c r="C1941" s="39"/>
      <c r="D1941" s="35"/>
      <c r="E1941" s="40"/>
      <c r="F1941" s="39"/>
      <c r="G1941" s="39"/>
      <c r="H1941" s="39"/>
      <c r="I1941" s="34"/>
      <c r="J1941" s="34"/>
      <c r="K1941" s="34"/>
      <c r="L1941" s="34"/>
      <c r="M1941" s="43" t="str">
        <f ca="1">IFERROR(OFFSET('Maximum minutes'!$C$1,T1941,MATCH(IF(G1941&lt;&gt;"",G1941,F1941),OFFSET('Maximum minutes'!$C$1,T1941-1,0,1,U1941+1),0)-1)*IF(OR(ISNUMBER(J1941),J1941="sans examen"),1,0)*IF(W1941&lt;MinDate,1,0),"")</f>
        <v/>
      </c>
      <c r="N1941" s="36">
        <f t="shared" ca="1" si="61"/>
        <v>0</v>
      </c>
      <c r="O1941" s="36" t="e">
        <f ca="1">LEFT(OFFSET(Lists!$Q$2,MATCH(E1941,Lists!$R$3:$R$19,0),0),4)</f>
        <v>#N/A</v>
      </c>
      <c r="P1941" s="36" t="e">
        <f ca="1">MATCH(O1941,Lists!$S$2:$S$640,1)</f>
        <v>#N/A</v>
      </c>
      <c r="Q1941" s="36" t="e">
        <f ca="1">MATCH(LEFT(OFFSET(Lists!$Q$2,MATCH(E1941,Lists!$R$3:$R$19,0)+1,0),4),Lists!$S$3:$S$640,1)</f>
        <v>#N/A</v>
      </c>
      <c r="R1941" s="36" t="e">
        <f ca="1">LEFT(OFFSET(Lists!$S$2,P1941-1+MATCH(F1941,OFFSET(Lists!$T$3,P1941-1,0,Q1941-P1941+1),0),0),6)</f>
        <v>#N/A</v>
      </c>
      <c r="S1941" s="36" t="e">
        <f ca="1">VLOOKUP(R1941,Lists!B:D,3,FALSE)</f>
        <v>#N/A</v>
      </c>
      <c r="T1941" s="36" t="str">
        <f>IF(F1941&lt;&gt;"",MATCH(R1941,'Maximum minutes'!B:B,0),"")</f>
        <v/>
      </c>
      <c r="U1941" s="36">
        <f ca="1">IF(F1941&lt;&gt;"",COUNTA(OFFSET('Maximum minutes'!$C$1,'Annexe A1 Cours'!T1941,0,1,50)),0)</f>
        <v>0</v>
      </c>
      <c r="V1941" s="37">
        <f ca="1">IFERROR(OFFSET('Maximum minutes'!$C$1,T1941+1,-1+MATCH(G1941,OFFSET('Maximum minutes'!$C$1,T1941-1,0,1,50),0)),0)</f>
        <v>0</v>
      </c>
      <c r="W1941" s="38">
        <f t="shared" ca="1" si="60"/>
        <v>0</v>
      </c>
    </row>
    <row r="1942" spans="1:23" s="36" customFormat="1" ht="18.75">
      <c r="A1942" s="34"/>
      <c r="B1942" s="39"/>
      <c r="C1942" s="39"/>
      <c r="D1942" s="35"/>
      <c r="E1942" s="40"/>
      <c r="F1942" s="39"/>
      <c r="G1942" s="39"/>
      <c r="H1942" s="39"/>
      <c r="I1942" s="34"/>
      <c r="J1942" s="34"/>
      <c r="K1942" s="34"/>
      <c r="L1942" s="34"/>
      <c r="M1942" s="43" t="str">
        <f ca="1">IFERROR(OFFSET('Maximum minutes'!$C$1,T1942,MATCH(IF(G1942&lt;&gt;"",G1942,F1942),OFFSET('Maximum minutes'!$C$1,T1942-1,0,1,U1942+1),0)-1)*IF(OR(ISNUMBER(J1942),J1942="sans examen"),1,0)*IF(W1942&lt;MinDate,1,0),"")</f>
        <v/>
      </c>
      <c r="N1942" s="36">
        <f t="shared" ca="1" si="61"/>
        <v>0</v>
      </c>
      <c r="O1942" s="36" t="e">
        <f ca="1">LEFT(OFFSET(Lists!$Q$2,MATCH(E1942,Lists!$R$3:$R$19,0),0),4)</f>
        <v>#N/A</v>
      </c>
      <c r="P1942" s="36" t="e">
        <f ca="1">MATCH(O1942,Lists!$S$2:$S$640,1)</f>
        <v>#N/A</v>
      </c>
      <c r="Q1942" s="36" t="e">
        <f ca="1">MATCH(LEFT(OFFSET(Lists!$Q$2,MATCH(E1942,Lists!$R$3:$R$19,0)+1,0),4),Lists!$S$3:$S$640,1)</f>
        <v>#N/A</v>
      </c>
      <c r="R1942" s="36" t="e">
        <f ca="1">LEFT(OFFSET(Lists!$S$2,P1942-1+MATCH(F1942,OFFSET(Lists!$T$3,P1942-1,0,Q1942-P1942+1),0),0),6)</f>
        <v>#N/A</v>
      </c>
      <c r="S1942" s="36" t="e">
        <f ca="1">VLOOKUP(R1942,Lists!B:D,3,FALSE)</f>
        <v>#N/A</v>
      </c>
      <c r="T1942" s="36" t="str">
        <f>IF(F1942&lt;&gt;"",MATCH(R1942,'Maximum minutes'!B:B,0),"")</f>
        <v/>
      </c>
      <c r="U1942" s="36">
        <f ca="1">IF(F1942&lt;&gt;"",COUNTA(OFFSET('Maximum minutes'!$C$1,'Annexe A1 Cours'!T1942,0,1,50)),0)</f>
        <v>0</v>
      </c>
      <c r="V1942" s="37">
        <f ca="1">IFERROR(OFFSET('Maximum minutes'!$C$1,T1942+1,-1+MATCH(G1942,OFFSET('Maximum minutes'!$C$1,T1942-1,0,1,50),0)),0)</f>
        <v>0</v>
      </c>
      <c r="W1942" s="38">
        <f t="shared" ca="1" si="60"/>
        <v>0</v>
      </c>
    </row>
    <row r="1943" spans="1:23" s="36" customFormat="1" ht="18.75">
      <c r="A1943" s="34"/>
      <c r="B1943" s="39"/>
      <c r="C1943" s="39"/>
      <c r="D1943" s="35"/>
      <c r="E1943" s="40"/>
      <c r="F1943" s="39"/>
      <c r="G1943" s="39"/>
      <c r="H1943" s="39"/>
      <c r="I1943" s="34"/>
      <c r="J1943" s="34"/>
      <c r="K1943" s="34"/>
      <c r="L1943" s="34"/>
      <c r="M1943" s="43" t="str">
        <f ca="1">IFERROR(OFFSET('Maximum minutes'!$C$1,T1943,MATCH(IF(G1943&lt;&gt;"",G1943,F1943),OFFSET('Maximum minutes'!$C$1,T1943-1,0,1,U1943+1),0)-1)*IF(OR(ISNUMBER(J1943),J1943="sans examen"),1,0)*IF(W1943&lt;MinDate,1,0),"")</f>
        <v/>
      </c>
      <c r="N1943" s="36">
        <f t="shared" ca="1" si="61"/>
        <v>0</v>
      </c>
      <c r="O1943" s="36" t="e">
        <f ca="1">LEFT(OFFSET(Lists!$Q$2,MATCH(E1943,Lists!$R$3:$R$19,0),0),4)</f>
        <v>#N/A</v>
      </c>
      <c r="P1943" s="36" t="e">
        <f ca="1">MATCH(O1943,Lists!$S$2:$S$640,1)</f>
        <v>#N/A</v>
      </c>
      <c r="Q1943" s="36" t="e">
        <f ca="1">MATCH(LEFT(OFFSET(Lists!$Q$2,MATCH(E1943,Lists!$R$3:$R$19,0)+1,0),4),Lists!$S$3:$S$640,1)</f>
        <v>#N/A</v>
      </c>
      <c r="R1943" s="36" t="e">
        <f ca="1">LEFT(OFFSET(Lists!$S$2,P1943-1+MATCH(F1943,OFFSET(Lists!$T$3,P1943-1,0,Q1943-P1943+1),0),0),6)</f>
        <v>#N/A</v>
      </c>
      <c r="S1943" s="36" t="e">
        <f ca="1">VLOOKUP(R1943,Lists!B:D,3,FALSE)</f>
        <v>#N/A</v>
      </c>
      <c r="T1943" s="36" t="str">
        <f>IF(F1943&lt;&gt;"",MATCH(R1943,'Maximum minutes'!B:B,0),"")</f>
        <v/>
      </c>
      <c r="U1943" s="36">
        <f ca="1">IF(F1943&lt;&gt;"",COUNTA(OFFSET('Maximum minutes'!$C$1,'Annexe A1 Cours'!T1943,0,1,50)),0)</f>
        <v>0</v>
      </c>
      <c r="V1943" s="37">
        <f ca="1">IFERROR(OFFSET('Maximum minutes'!$C$1,T1943+1,-1+MATCH(G1943,OFFSET('Maximum minutes'!$C$1,T1943-1,0,1,50),0)),0)</f>
        <v>0</v>
      </c>
      <c r="W1943" s="38">
        <f t="shared" ca="1" si="60"/>
        <v>0</v>
      </c>
    </row>
    <row r="1944" spans="1:23" s="36" customFormat="1" ht="18.75">
      <c r="A1944" s="34"/>
      <c r="B1944" s="39"/>
      <c r="C1944" s="39"/>
      <c r="D1944" s="35"/>
      <c r="E1944" s="40"/>
      <c r="F1944" s="39"/>
      <c r="G1944" s="39"/>
      <c r="H1944" s="39"/>
      <c r="I1944" s="34"/>
      <c r="J1944" s="34"/>
      <c r="K1944" s="34"/>
      <c r="L1944" s="34"/>
      <c r="M1944" s="43" t="str">
        <f ca="1">IFERROR(OFFSET('Maximum minutes'!$C$1,T1944,MATCH(IF(G1944&lt;&gt;"",G1944,F1944),OFFSET('Maximum minutes'!$C$1,T1944-1,0,1,U1944+1),0)-1)*IF(OR(ISNUMBER(J1944),J1944="sans examen"),1,0)*IF(W1944&lt;MinDate,1,0),"")</f>
        <v/>
      </c>
      <c r="N1944" s="36">
        <f t="shared" ca="1" si="61"/>
        <v>0</v>
      </c>
      <c r="O1944" s="36" t="e">
        <f ca="1">LEFT(OFFSET(Lists!$Q$2,MATCH(E1944,Lists!$R$3:$R$19,0),0),4)</f>
        <v>#N/A</v>
      </c>
      <c r="P1944" s="36" t="e">
        <f ca="1">MATCH(O1944,Lists!$S$2:$S$640,1)</f>
        <v>#N/A</v>
      </c>
      <c r="Q1944" s="36" t="e">
        <f ca="1">MATCH(LEFT(OFFSET(Lists!$Q$2,MATCH(E1944,Lists!$R$3:$R$19,0)+1,0),4),Lists!$S$3:$S$640,1)</f>
        <v>#N/A</v>
      </c>
      <c r="R1944" s="36" t="e">
        <f ca="1">LEFT(OFFSET(Lists!$S$2,P1944-1+MATCH(F1944,OFFSET(Lists!$T$3,P1944-1,0,Q1944-P1944+1),0),0),6)</f>
        <v>#N/A</v>
      </c>
      <c r="S1944" s="36" t="e">
        <f ca="1">VLOOKUP(R1944,Lists!B:D,3,FALSE)</f>
        <v>#N/A</v>
      </c>
      <c r="T1944" s="36" t="str">
        <f>IF(F1944&lt;&gt;"",MATCH(R1944,'Maximum minutes'!B:B,0),"")</f>
        <v/>
      </c>
      <c r="U1944" s="36">
        <f ca="1">IF(F1944&lt;&gt;"",COUNTA(OFFSET('Maximum minutes'!$C$1,'Annexe A1 Cours'!T1944,0,1,50)),0)</f>
        <v>0</v>
      </c>
      <c r="V1944" s="37">
        <f ca="1">IFERROR(OFFSET('Maximum minutes'!$C$1,T1944+1,-1+MATCH(G1944,OFFSET('Maximum minutes'!$C$1,T1944-1,0,1,50),0)),0)</f>
        <v>0</v>
      </c>
      <c r="W1944" s="38">
        <f t="shared" ca="1" si="60"/>
        <v>0</v>
      </c>
    </row>
    <row r="1945" spans="1:23" s="36" customFormat="1" ht="18.75">
      <c r="A1945" s="34"/>
      <c r="B1945" s="39"/>
      <c r="C1945" s="39"/>
      <c r="D1945" s="35"/>
      <c r="E1945" s="40"/>
      <c r="F1945" s="39"/>
      <c r="G1945" s="39"/>
      <c r="H1945" s="39"/>
      <c r="I1945" s="34"/>
      <c r="J1945" s="34"/>
      <c r="K1945" s="34"/>
      <c r="L1945" s="34"/>
      <c r="M1945" s="43" t="str">
        <f ca="1">IFERROR(OFFSET('Maximum minutes'!$C$1,T1945,MATCH(IF(G1945&lt;&gt;"",G1945,F1945),OFFSET('Maximum minutes'!$C$1,T1945-1,0,1,U1945+1),0)-1)*IF(OR(ISNUMBER(J1945),J1945="sans examen"),1,0)*IF(W1945&lt;MinDate,1,0),"")</f>
        <v/>
      </c>
      <c r="N1945" s="36">
        <f t="shared" ca="1" si="61"/>
        <v>0</v>
      </c>
      <c r="O1945" s="36" t="e">
        <f ca="1">LEFT(OFFSET(Lists!$Q$2,MATCH(E1945,Lists!$R$3:$R$19,0),0),4)</f>
        <v>#N/A</v>
      </c>
      <c r="P1945" s="36" t="e">
        <f ca="1">MATCH(O1945,Lists!$S$2:$S$640,1)</f>
        <v>#N/A</v>
      </c>
      <c r="Q1945" s="36" t="e">
        <f ca="1">MATCH(LEFT(OFFSET(Lists!$Q$2,MATCH(E1945,Lists!$R$3:$R$19,0)+1,0),4),Lists!$S$3:$S$640,1)</f>
        <v>#N/A</v>
      </c>
      <c r="R1945" s="36" t="e">
        <f ca="1">LEFT(OFFSET(Lists!$S$2,P1945-1+MATCH(F1945,OFFSET(Lists!$T$3,P1945-1,0,Q1945-P1945+1),0),0),6)</f>
        <v>#N/A</v>
      </c>
      <c r="S1945" s="36" t="e">
        <f ca="1">VLOOKUP(R1945,Lists!B:D,3,FALSE)</f>
        <v>#N/A</v>
      </c>
      <c r="T1945" s="36" t="str">
        <f>IF(F1945&lt;&gt;"",MATCH(R1945,'Maximum minutes'!B:B,0),"")</f>
        <v/>
      </c>
      <c r="U1945" s="36">
        <f ca="1">IF(F1945&lt;&gt;"",COUNTA(OFFSET('Maximum minutes'!$C$1,'Annexe A1 Cours'!T1945,0,1,50)),0)</f>
        <v>0</v>
      </c>
      <c r="V1945" s="37">
        <f ca="1">IFERROR(OFFSET('Maximum minutes'!$C$1,T1945+1,-1+MATCH(G1945,OFFSET('Maximum minutes'!$C$1,T1945-1,0,1,50),0)),0)</f>
        <v>0</v>
      </c>
      <c r="W1945" s="38">
        <f t="shared" ca="1" si="60"/>
        <v>0</v>
      </c>
    </row>
    <row r="1946" spans="1:23" s="36" customFormat="1" ht="18.75">
      <c r="A1946" s="34"/>
      <c r="B1946" s="39"/>
      <c r="C1946" s="39"/>
      <c r="D1946" s="35"/>
      <c r="E1946" s="40"/>
      <c r="F1946" s="39"/>
      <c r="G1946" s="39"/>
      <c r="H1946" s="39"/>
      <c r="I1946" s="34"/>
      <c r="J1946" s="34"/>
      <c r="K1946" s="34"/>
      <c r="L1946" s="34"/>
      <c r="M1946" s="43" t="str">
        <f ca="1">IFERROR(OFFSET('Maximum minutes'!$C$1,T1946,MATCH(IF(G1946&lt;&gt;"",G1946,F1946),OFFSET('Maximum minutes'!$C$1,T1946-1,0,1,U1946+1),0)-1)*IF(OR(ISNUMBER(J1946),J1946="sans examen"),1,0)*IF(W1946&lt;MinDate,1,0),"")</f>
        <v/>
      </c>
      <c r="N1946" s="36">
        <f t="shared" ca="1" si="61"/>
        <v>0</v>
      </c>
      <c r="O1946" s="36" t="e">
        <f ca="1">LEFT(OFFSET(Lists!$Q$2,MATCH(E1946,Lists!$R$3:$R$19,0),0),4)</f>
        <v>#N/A</v>
      </c>
      <c r="P1946" s="36" t="e">
        <f ca="1">MATCH(O1946,Lists!$S$2:$S$640,1)</f>
        <v>#N/A</v>
      </c>
      <c r="Q1946" s="36" t="e">
        <f ca="1">MATCH(LEFT(OFFSET(Lists!$Q$2,MATCH(E1946,Lists!$R$3:$R$19,0)+1,0),4),Lists!$S$3:$S$640,1)</f>
        <v>#N/A</v>
      </c>
      <c r="R1946" s="36" t="e">
        <f ca="1">LEFT(OFFSET(Lists!$S$2,P1946-1+MATCH(F1946,OFFSET(Lists!$T$3,P1946-1,0,Q1946-P1946+1),0),0),6)</f>
        <v>#N/A</v>
      </c>
      <c r="S1946" s="36" t="e">
        <f ca="1">VLOOKUP(R1946,Lists!B:D,3,FALSE)</f>
        <v>#N/A</v>
      </c>
      <c r="T1946" s="36" t="str">
        <f>IF(F1946&lt;&gt;"",MATCH(R1946,'Maximum minutes'!B:B,0),"")</f>
        <v/>
      </c>
      <c r="U1946" s="36">
        <f ca="1">IF(F1946&lt;&gt;"",COUNTA(OFFSET('Maximum minutes'!$C$1,'Annexe A1 Cours'!T1946,0,1,50)),0)</f>
        <v>0</v>
      </c>
      <c r="V1946" s="37">
        <f ca="1">IFERROR(OFFSET('Maximum minutes'!$C$1,T1946+1,-1+MATCH(G1946,OFFSET('Maximum minutes'!$C$1,T1946-1,0,1,50),0)),0)</f>
        <v>0</v>
      </c>
      <c r="W1946" s="38">
        <f t="shared" ca="1" si="60"/>
        <v>0</v>
      </c>
    </row>
    <row r="1947" spans="1:23" s="36" customFormat="1" ht="18.75">
      <c r="A1947" s="34"/>
      <c r="B1947" s="39"/>
      <c r="C1947" s="39"/>
      <c r="D1947" s="35"/>
      <c r="E1947" s="40"/>
      <c r="F1947" s="39"/>
      <c r="G1947" s="39"/>
      <c r="H1947" s="39"/>
      <c r="I1947" s="34"/>
      <c r="J1947" s="34"/>
      <c r="K1947" s="34"/>
      <c r="L1947" s="34"/>
      <c r="M1947" s="43" t="str">
        <f ca="1">IFERROR(OFFSET('Maximum minutes'!$C$1,T1947,MATCH(IF(G1947&lt;&gt;"",G1947,F1947),OFFSET('Maximum minutes'!$C$1,T1947-1,0,1,U1947+1),0)-1)*IF(OR(ISNUMBER(J1947),J1947="sans examen"),1,0)*IF(W1947&lt;MinDate,1,0),"")</f>
        <v/>
      </c>
      <c r="N1947" s="36">
        <f t="shared" ca="1" si="61"/>
        <v>0</v>
      </c>
      <c r="O1947" s="36" t="e">
        <f ca="1">LEFT(OFFSET(Lists!$Q$2,MATCH(E1947,Lists!$R$3:$R$19,0),0),4)</f>
        <v>#N/A</v>
      </c>
      <c r="P1947" s="36" t="e">
        <f ca="1">MATCH(O1947,Lists!$S$2:$S$640,1)</f>
        <v>#N/A</v>
      </c>
      <c r="Q1947" s="36" t="e">
        <f ca="1">MATCH(LEFT(OFFSET(Lists!$Q$2,MATCH(E1947,Lists!$R$3:$R$19,0)+1,0),4),Lists!$S$3:$S$640,1)</f>
        <v>#N/A</v>
      </c>
      <c r="R1947" s="36" t="e">
        <f ca="1">LEFT(OFFSET(Lists!$S$2,P1947-1+MATCH(F1947,OFFSET(Lists!$T$3,P1947-1,0,Q1947-P1947+1),0),0),6)</f>
        <v>#N/A</v>
      </c>
      <c r="S1947" s="36" t="e">
        <f ca="1">VLOOKUP(R1947,Lists!B:D,3,FALSE)</f>
        <v>#N/A</v>
      </c>
      <c r="T1947" s="36" t="str">
        <f>IF(F1947&lt;&gt;"",MATCH(R1947,'Maximum minutes'!B:B,0),"")</f>
        <v/>
      </c>
      <c r="U1947" s="36">
        <f ca="1">IF(F1947&lt;&gt;"",COUNTA(OFFSET('Maximum minutes'!$C$1,'Annexe A1 Cours'!T1947,0,1,50)),0)</f>
        <v>0</v>
      </c>
      <c r="V1947" s="37">
        <f ca="1">IFERROR(OFFSET('Maximum minutes'!$C$1,T1947+1,-1+MATCH(G1947,OFFSET('Maximum minutes'!$C$1,T1947-1,0,1,50),0)),0)</f>
        <v>0</v>
      </c>
      <c r="W1947" s="38">
        <f t="shared" ca="1" si="60"/>
        <v>0</v>
      </c>
    </row>
    <row r="1948" spans="1:23" s="36" customFormat="1" ht="18.75">
      <c r="A1948" s="34"/>
      <c r="B1948" s="39"/>
      <c r="C1948" s="39"/>
      <c r="D1948" s="35"/>
      <c r="E1948" s="40"/>
      <c r="F1948" s="39"/>
      <c r="G1948" s="39"/>
      <c r="H1948" s="39"/>
      <c r="I1948" s="34"/>
      <c r="J1948" s="34"/>
      <c r="K1948" s="34"/>
      <c r="L1948" s="34"/>
      <c r="M1948" s="43" t="str">
        <f ca="1">IFERROR(OFFSET('Maximum minutes'!$C$1,T1948,MATCH(IF(G1948&lt;&gt;"",G1948,F1948),OFFSET('Maximum minutes'!$C$1,T1948-1,0,1,U1948+1),0)-1)*IF(OR(ISNUMBER(J1948),J1948="sans examen"),1,0)*IF(W1948&lt;MinDate,1,0),"")</f>
        <v/>
      </c>
      <c r="N1948" s="36">
        <f t="shared" ca="1" si="61"/>
        <v>0</v>
      </c>
      <c r="O1948" s="36" t="e">
        <f ca="1">LEFT(OFFSET(Lists!$Q$2,MATCH(E1948,Lists!$R$3:$R$19,0),0),4)</f>
        <v>#N/A</v>
      </c>
      <c r="P1948" s="36" t="e">
        <f ca="1">MATCH(O1948,Lists!$S$2:$S$640,1)</f>
        <v>#N/A</v>
      </c>
      <c r="Q1948" s="36" t="e">
        <f ca="1">MATCH(LEFT(OFFSET(Lists!$Q$2,MATCH(E1948,Lists!$R$3:$R$19,0)+1,0),4),Lists!$S$3:$S$640,1)</f>
        <v>#N/A</v>
      </c>
      <c r="R1948" s="36" t="e">
        <f ca="1">LEFT(OFFSET(Lists!$S$2,P1948-1+MATCH(F1948,OFFSET(Lists!$T$3,P1948-1,0,Q1948-P1948+1),0),0),6)</f>
        <v>#N/A</v>
      </c>
      <c r="S1948" s="36" t="e">
        <f ca="1">VLOOKUP(R1948,Lists!B:D,3,FALSE)</f>
        <v>#N/A</v>
      </c>
      <c r="T1948" s="36" t="str">
        <f>IF(F1948&lt;&gt;"",MATCH(R1948,'Maximum minutes'!B:B,0),"")</f>
        <v/>
      </c>
      <c r="U1948" s="36">
        <f ca="1">IF(F1948&lt;&gt;"",COUNTA(OFFSET('Maximum minutes'!$C$1,'Annexe A1 Cours'!T1948,0,1,50)),0)</f>
        <v>0</v>
      </c>
      <c r="V1948" s="37">
        <f ca="1">IFERROR(OFFSET('Maximum minutes'!$C$1,T1948+1,-1+MATCH(G1948,OFFSET('Maximum minutes'!$C$1,T1948-1,0,1,50),0)),0)</f>
        <v>0</v>
      </c>
      <c r="W1948" s="38">
        <f t="shared" ca="1" si="60"/>
        <v>0</v>
      </c>
    </row>
    <row r="1949" spans="1:23" s="36" customFormat="1" ht="18.75">
      <c r="A1949" s="34"/>
      <c r="B1949" s="39"/>
      <c r="C1949" s="39"/>
      <c r="D1949" s="35"/>
      <c r="E1949" s="40"/>
      <c r="F1949" s="39"/>
      <c r="G1949" s="39"/>
      <c r="H1949" s="39"/>
      <c r="I1949" s="34"/>
      <c r="J1949" s="34"/>
      <c r="K1949" s="34"/>
      <c r="L1949" s="34"/>
      <c r="M1949" s="43" t="str">
        <f ca="1">IFERROR(OFFSET('Maximum minutes'!$C$1,T1949,MATCH(IF(G1949&lt;&gt;"",G1949,F1949),OFFSET('Maximum minutes'!$C$1,T1949-1,0,1,U1949+1),0)-1)*IF(OR(ISNUMBER(J1949),J1949="sans examen"),1,0)*IF(W1949&lt;MinDate,1,0),"")</f>
        <v/>
      </c>
      <c r="N1949" s="36">
        <f t="shared" ca="1" si="61"/>
        <v>0</v>
      </c>
      <c r="O1949" s="36" t="e">
        <f ca="1">LEFT(OFFSET(Lists!$Q$2,MATCH(E1949,Lists!$R$3:$R$19,0),0),4)</f>
        <v>#N/A</v>
      </c>
      <c r="P1949" s="36" t="e">
        <f ca="1">MATCH(O1949,Lists!$S$2:$S$640,1)</f>
        <v>#N/A</v>
      </c>
      <c r="Q1949" s="36" t="e">
        <f ca="1">MATCH(LEFT(OFFSET(Lists!$Q$2,MATCH(E1949,Lists!$R$3:$R$19,0)+1,0),4),Lists!$S$3:$S$640,1)</f>
        <v>#N/A</v>
      </c>
      <c r="R1949" s="36" t="e">
        <f ca="1">LEFT(OFFSET(Lists!$S$2,P1949-1+MATCH(F1949,OFFSET(Lists!$T$3,P1949-1,0,Q1949-P1949+1),0),0),6)</f>
        <v>#N/A</v>
      </c>
      <c r="S1949" s="36" t="e">
        <f ca="1">VLOOKUP(R1949,Lists!B:D,3,FALSE)</f>
        <v>#N/A</v>
      </c>
      <c r="T1949" s="36" t="str">
        <f>IF(F1949&lt;&gt;"",MATCH(R1949,'Maximum minutes'!B:B,0),"")</f>
        <v/>
      </c>
      <c r="U1949" s="36">
        <f ca="1">IF(F1949&lt;&gt;"",COUNTA(OFFSET('Maximum minutes'!$C$1,'Annexe A1 Cours'!T1949,0,1,50)),0)</f>
        <v>0</v>
      </c>
      <c r="V1949" s="37">
        <f ca="1">IFERROR(OFFSET('Maximum minutes'!$C$1,T1949+1,-1+MATCH(G1949,OFFSET('Maximum minutes'!$C$1,T1949-1,0,1,50),0)),0)</f>
        <v>0</v>
      </c>
      <c r="W1949" s="38">
        <f t="shared" ca="1" si="60"/>
        <v>0</v>
      </c>
    </row>
    <row r="1950" spans="1:23" s="36" customFormat="1" ht="18.75">
      <c r="A1950" s="34"/>
      <c r="B1950" s="39"/>
      <c r="C1950" s="39"/>
      <c r="D1950" s="35"/>
      <c r="E1950" s="40"/>
      <c r="F1950" s="39"/>
      <c r="G1950" s="39"/>
      <c r="H1950" s="39"/>
      <c r="I1950" s="34"/>
      <c r="J1950" s="34"/>
      <c r="K1950" s="34"/>
      <c r="L1950" s="34"/>
      <c r="M1950" s="43" t="str">
        <f ca="1">IFERROR(OFFSET('Maximum minutes'!$C$1,T1950,MATCH(IF(G1950&lt;&gt;"",G1950,F1950),OFFSET('Maximum minutes'!$C$1,T1950-1,0,1,U1950+1),0)-1)*IF(OR(ISNUMBER(J1950),J1950="sans examen"),1,0)*IF(W1950&lt;MinDate,1,0),"")</f>
        <v/>
      </c>
      <c r="N1950" s="36">
        <f t="shared" ca="1" si="61"/>
        <v>0</v>
      </c>
      <c r="O1950" s="36" t="e">
        <f ca="1">LEFT(OFFSET(Lists!$Q$2,MATCH(E1950,Lists!$R$3:$R$19,0),0),4)</f>
        <v>#N/A</v>
      </c>
      <c r="P1950" s="36" t="e">
        <f ca="1">MATCH(O1950,Lists!$S$2:$S$640,1)</f>
        <v>#N/A</v>
      </c>
      <c r="Q1950" s="36" t="e">
        <f ca="1">MATCH(LEFT(OFFSET(Lists!$Q$2,MATCH(E1950,Lists!$R$3:$R$19,0)+1,0),4),Lists!$S$3:$S$640,1)</f>
        <v>#N/A</v>
      </c>
      <c r="R1950" s="36" t="e">
        <f ca="1">LEFT(OFFSET(Lists!$S$2,P1950-1+MATCH(F1950,OFFSET(Lists!$T$3,P1950-1,0,Q1950-P1950+1),0),0),6)</f>
        <v>#N/A</v>
      </c>
      <c r="S1950" s="36" t="e">
        <f ca="1">VLOOKUP(R1950,Lists!B:D,3,FALSE)</f>
        <v>#N/A</v>
      </c>
      <c r="T1950" s="36" t="str">
        <f>IF(F1950&lt;&gt;"",MATCH(R1950,'Maximum minutes'!B:B,0),"")</f>
        <v/>
      </c>
      <c r="U1950" s="36">
        <f ca="1">IF(F1950&lt;&gt;"",COUNTA(OFFSET('Maximum minutes'!$C$1,'Annexe A1 Cours'!T1950,0,1,50)),0)</f>
        <v>0</v>
      </c>
      <c r="V1950" s="37">
        <f ca="1">IFERROR(OFFSET('Maximum minutes'!$C$1,T1950+1,-1+MATCH(G1950,OFFSET('Maximum minutes'!$C$1,T1950-1,0,1,50),0)),0)</f>
        <v>0</v>
      </c>
      <c r="W1950" s="38">
        <f t="shared" ca="1" si="60"/>
        <v>0</v>
      </c>
    </row>
    <row r="1951" spans="1:23" s="36" customFormat="1" ht="18.75">
      <c r="A1951" s="34"/>
      <c r="B1951" s="39"/>
      <c r="C1951" s="39"/>
      <c r="D1951" s="35"/>
      <c r="E1951" s="40"/>
      <c r="F1951" s="39"/>
      <c r="G1951" s="39"/>
      <c r="H1951" s="39"/>
      <c r="I1951" s="34"/>
      <c r="J1951" s="34"/>
      <c r="K1951" s="34"/>
      <c r="L1951" s="34"/>
      <c r="M1951" s="43" t="str">
        <f ca="1">IFERROR(OFFSET('Maximum minutes'!$C$1,T1951,MATCH(IF(G1951&lt;&gt;"",G1951,F1951),OFFSET('Maximum minutes'!$C$1,T1951-1,0,1,U1951+1),0)-1)*IF(OR(ISNUMBER(J1951),J1951="sans examen"),1,0)*IF(W1951&lt;MinDate,1,0),"")</f>
        <v/>
      </c>
      <c r="N1951" s="36">
        <f t="shared" ca="1" si="61"/>
        <v>0</v>
      </c>
      <c r="O1951" s="36" t="e">
        <f ca="1">LEFT(OFFSET(Lists!$Q$2,MATCH(E1951,Lists!$R$3:$R$19,0),0),4)</f>
        <v>#N/A</v>
      </c>
      <c r="P1951" s="36" t="e">
        <f ca="1">MATCH(O1951,Lists!$S$2:$S$640,1)</f>
        <v>#N/A</v>
      </c>
      <c r="Q1951" s="36" t="e">
        <f ca="1">MATCH(LEFT(OFFSET(Lists!$Q$2,MATCH(E1951,Lists!$R$3:$R$19,0)+1,0),4),Lists!$S$3:$S$640,1)</f>
        <v>#N/A</v>
      </c>
      <c r="R1951" s="36" t="e">
        <f ca="1">LEFT(OFFSET(Lists!$S$2,P1951-1+MATCH(F1951,OFFSET(Lists!$T$3,P1951-1,0,Q1951-P1951+1),0),0),6)</f>
        <v>#N/A</v>
      </c>
      <c r="S1951" s="36" t="e">
        <f ca="1">VLOOKUP(R1951,Lists!B:D,3,FALSE)</f>
        <v>#N/A</v>
      </c>
      <c r="T1951" s="36" t="str">
        <f>IF(F1951&lt;&gt;"",MATCH(R1951,'Maximum minutes'!B:B,0),"")</f>
        <v/>
      </c>
      <c r="U1951" s="36">
        <f ca="1">IF(F1951&lt;&gt;"",COUNTA(OFFSET('Maximum minutes'!$C$1,'Annexe A1 Cours'!T1951,0,1,50)),0)</f>
        <v>0</v>
      </c>
      <c r="V1951" s="37">
        <f ca="1">IFERROR(OFFSET('Maximum minutes'!$C$1,T1951+1,-1+MATCH(G1951,OFFSET('Maximum minutes'!$C$1,T1951-1,0,1,50),0)),0)</f>
        <v>0</v>
      </c>
      <c r="W1951" s="38">
        <f t="shared" ca="1" si="60"/>
        <v>0</v>
      </c>
    </row>
    <row r="1952" spans="1:23" s="36" customFormat="1" ht="18.75">
      <c r="A1952" s="34"/>
      <c r="B1952" s="39"/>
      <c r="C1952" s="39"/>
      <c r="D1952" s="35"/>
      <c r="E1952" s="40"/>
      <c r="F1952" s="39"/>
      <c r="G1952" s="39"/>
      <c r="H1952" s="39"/>
      <c r="I1952" s="34"/>
      <c r="J1952" s="34"/>
      <c r="K1952" s="34"/>
      <c r="L1952" s="34"/>
      <c r="M1952" s="43" t="str">
        <f ca="1">IFERROR(OFFSET('Maximum minutes'!$C$1,T1952,MATCH(IF(G1952&lt;&gt;"",G1952,F1952),OFFSET('Maximum minutes'!$C$1,T1952-1,0,1,U1952+1),0)-1)*IF(OR(ISNUMBER(J1952),J1952="sans examen"),1,0)*IF(W1952&lt;MinDate,1,0),"")</f>
        <v/>
      </c>
      <c r="N1952" s="36">
        <f t="shared" ca="1" si="61"/>
        <v>0</v>
      </c>
      <c r="O1952" s="36" t="e">
        <f ca="1">LEFT(OFFSET(Lists!$Q$2,MATCH(E1952,Lists!$R$3:$R$19,0),0),4)</f>
        <v>#N/A</v>
      </c>
      <c r="P1952" s="36" t="e">
        <f ca="1">MATCH(O1952,Lists!$S$2:$S$640,1)</f>
        <v>#N/A</v>
      </c>
      <c r="Q1952" s="36" t="e">
        <f ca="1">MATCH(LEFT(OFFSET(Lists!$Q$2,MATCH(E1952,Lists!$R$3:$R$19,0)+1,0),4),Lists!$S$3:$S$640,1)</f>
        <v>#N/A</v>
      </c>
      <c r="R1952" s="36" t="e">
        <f ca="1">LEFT(OFFSET(Lists!$S$2,P1952-1+MATCH(F1952,OFFSET(Lists!$T$3,P1952-1,0,Q1952-P1952+1),0),0),6)</f>
        <v>#N/A</v>
      </c>
      <c r="S1952" s="36" t="e">
        <f ca="1">VLOOKUP(R1952,Lists!B:D,3,FALSE)</f>
        <v>#N/A</v>
      </c>
      <c r="T1952" s="36" t="str">
        <f>IF(F1952&lt;&gt;"",MATCH(R1952,'Maximum minutes'!B:B,0),"")</f>
        <v/>
      </c>
      <c r="U1952" s="36">
        <f ca="1">IF(F1952&lt;&gt;"",COUNTA(OFFSET('Maximum minutes'!$C$1,'Annexe A1 Cours'!T1952,0,1,50)),0)</f>
        <v>0</v>
      </c>
      <c r="V1952" s="37">
        <f ca="1">IFERROR(OFFSET('Maximum minutes'!$C$1,T1952+1,-1+MATCH(G1952,OFFSET('Maximum minutes'!$C$1,T1952-1,0,1,50),0)),0)</f>
        <v>0</v>
      </c>
      <c r="W1952" s="38">
        <f t="shared" ca="1" si="60"/>
        <v>0</v>
      </c>
    </row>
    <row r="1953" spans="1:23" s="36" customFormat="1" ht="18.75">
      <c r="A1953" s="34"/>
      <c r="B1953" s="39"/>
      <c r="C1953" s="39"/>
      <c r="D1953" s="35"/>
      <c r="E1953" s="40"/>
      <c r="F1953" s="39"/>
      <c r="G1953" s="39"/>
      <c r="H1953" s="39"/>
      <c r="I1953" s="34"/>
      <c r="J1953" s="34"/>
      <c r="K1953" s="34"/>
      <c r="L1953" s="34"/>
      <c r="M1953" s="43" t="str">
        <f ca="1">IFERROR(OFFSET('Maximum minutes'!$C$1,T1953,MATCH(IF(G1953&lt;&gt;"",G1953,F1953),OFFSET('Maximum minutes'!$C$1,T1953-1,0,1,U1953+1),0)-1)*IF(OR(ISNUMBER(J1953),J1953="sans examen"),1,0)*IF(W1953&lt;MinDate,1,0),"")</f>
        <v/>
      </c>
      <c r="N1953" s="36">
        <f t="shared" ca="1" si="61"/>
        <v>0</v>
      </c>
      <c r="O1953" s="36" t="e">
        <f ca="1">LEFT(OFFSET(Lists!$Q$2,MATCH(E1953,Lists!$R$3:$R$19,0),0),4)</f>
        <v>#N/A</v>
      </c>
      <c r="P1953" s="36" t="e">
        <f ca="1">MATCH(O1953,Lists!$S$2:$S$640,1)</f>
        <v>#N/A</v>
      </c>
      <c r="Q1953" s="36" t="e">
        <f ca="1">MATCH(LEFT(OFFSET(Lists!$Q$2,MATCH(E1953,Lists!$R$3:$R$19,0)+1,0),4),Lists!$S$3:$S$640,1)</f>
        <v>#N/A</v>
      </c>
      <c r="R1953" s="36" t="e">
        <f ca="1">LEFT(OFFSET(Lists!$S$2,P1953-1+MATCH(F1953,OFFSET(Lists!$T$3,P1953-1,0,Q1953-P1953+1),0),0),6)</f>
        <v>#N/A</v>
      </c>
      <c r="S1953" s="36" t="e">
        <f ca="1">VLOOKUP(R1953,Lists!B:D,3,FALSE)</f>
        <v>#N/A</v>
      </c>
      <c r="T1953" s="36" t="str">
        <f>IF(F1953&lt;&gt;"",MATCH(R1953,'Maximum minutes'!B:B,0),"")</f>
        <v/>
      </c>
      <c r="U1953" s="36">
        <f ca="1">IF(F1953&lt;&gt;"",COUNTA(OFFSET('Maximum minutes'!$C$1,'Annexe A1 Cours'!T1953,0,1,50)),0)</f>
        <v>0</v>
      </c>
      <c r="V1953" s="37">
        <f ca="1">IFERROR(OFFSET('Maximum minutes'!$C$1,T1953+1,-1+MATCH(G1953,OFFSET('Maximum minutes'!$C$1,T1953-1,0,1,50),0)),0)</f>
        <v>0</v>
      </c>
      <c r="W1953" s="38">
        <f t="shared" ca="1" si="60"/>
        <v>0</v>
      </c>
    </row>
    <row r="1954" spans="1:23" s="36" customFormat="1" ht="18.75">
      <c r="A1954" s="34"/>
      <c r="B1954" s="39"/>
      <c r="C1954" s="39"/>
      <c r="D1954" s="35"/>
      <c r="E1954" s="40"/>
      <c r="F1954" s="39"/>
      <c r="G1954" s="39"/>
      <c r="H1954" s="39"/>
      <c r="I1954" s="34"/>
      <c r="J1954" s="34"/>
      <c r="K1954" s="34"/>
      <c r="L1954" s="34"/>
      <c r="M1954" s="43" t="str">
        <f ca="1">IFERROR(OFFSET('Maximum minutes'!$C$1,T1954,MATCH(IF(G1954&lt;&gt;"",G1954,F1954),OFFSET('Maximum minutes'!$C$1,T1954-1,0,1,U1954+1),0)-1)*IF(OR(ISNUMBER(J1954),J1954="sans examen"),1,0)*IF(W1954&lt;MinDate,1,0),"")</f>
        <v/>
      </c>
      <c r="N1954" s="36">
        <f t="shared" ca="1" si="61"/>
        <v>0</v>
      </c>
      <c r="O1954" s="36" t="e">
        <f ca="1">LEFT(OFFSET(Lists!$Q$2,MATCH(E1954,Lists!$R$3:$R$19,0),0),4)</f>
        <v>#N/A</v>
      </c>
      <c r="P1954" s="36" t="e">
        <f ca="1">MATCH(O1954,Lists!$S$2:$S$640,1)</f>
        <v>#N/A</v>
      </c>
      <c r="Q1954" s="36" t="e">
        <f ca="1">MATCH(LEFT(OFFSET(Lists!$Q$2,MATCH(E1954,Lists!$R$3:$R$19,0)+1,0),4),Lists!$S$3:$S$640,1)</f>
        <v>#N/A</v>
      </c>
      <c r="R1954" s="36" t="e">
        <f ca="1">LEFT(OFFSET(Lists!$S$2,P1954-1+MATCH(F1954,OFFSET(Lists!$T$3,P1954-1,0,Q1954-P1954+1),0),0),6)</f>
        <v>#N/A</v>
      </c>
      <c r="S1954" s="36" t="e">
        <f ca="1">VLOOKUP(R1954,Lists!B:D,3,FALSE)</f>
        <v>#N/A</v>
      </c>
      <c r="T1954" s="36" t="str">
        <f>IF(F1954&lt;&gt;"",MATCH(R1954,'Maximum minutes'!B:B,0),"")</f>
        <v/>
      </c>
      <c r="U1954" s="36">
        <f ca="1">IF(F1954&lt;&gt;"",COUNTA(OFFSET('Maximum minutes'!$C$1,'Annexe A1 Cours'!T1954,0,1,50)),0)</f>
        <v>0</v>
      </c>
      <c r="V1954" s="37">
        <f ca="1">IFERROR(OFFSET('Maximum minutes'!$C$1,T1954+1,-1+MATCH(G1954,OFFSET('Maximum minutes'!$C$1,T1954-1,0,1,50),0)),0)</f>
        <v>0</v>
      </c>
      <c r="W1954" s="38">
        <f t="shared" ca="1" si="60"/>
        <v>0</v>
      </c>
    </row>
    <row r="1955" spans="1:23" s="36" customFormat="1" ht="18.75">
      <c r="A1955" s="34"/>
      <c r="B1955" s="39"/>
      <c r="C1955" s="39"/>
      <c r="D1955" s="35"/>
      <c r="E1955" s="40"/>
      <c r="F1955" s="39"/>
      <c r="G1955" s="39"/>
      <c r="H1955" s="39"/>
      <c r="I1955" s="34"/>
      <c r="J1955" s="34"/>
      <c r="K1955" s="34"/>
      <c r="L1955" s="34"/>
      <c r="M1955" s="43" t="str">
        <f ca="1">IFERROR(OFFSET('Maximum minutes'!$C$1,T1955,MATCH(IF(G1955&lt;&gt;"",G1955,F1955),OFFSET('Maximum minutes'!$C$1,T1955-1,0,1,U1955+1),0)-1)*IF(OR(ISNUMBER(J1955),J1955="sans examen"),1,0)*IF(W1955&lt;MinDate,1,0),"")</f>
        <v/>
      </c>
      <c r="N1955" s="36">
        <f t="shared" ca="1" si="61"/>
        <v>0</v>
      </c>
      <c r="O1955" s="36" t="e">
        <f ca="1">LEFT(OFFSET(Lists!$Q$2,MATCH(E1955,Lists!$R$3:$R$19,0),0),4)</f>
        <v>#N/A</v>
      </c>
      <c r="P1955" s="36" t="e">
        <f ca="1">MATCH(O1955,Lists!$S$2:$S$640,1)</f>
        <v>#N/A</v>
      </c>
      <c r="Q1955" s="36" t="e">
        <f ca="1">MATCH(LEFT(OFFSET(Lists!$Q$2,MATCH(E1955,Lists!$R$3:$R$19,0)+1,0),4),Lists!$S$3:$S$640,1)</f>
        <v>#N/A</v>
      </c>
      <c r="R1955" s="36" t="e">
        <f ca="1">LEFT(OFFSET(Lists!$S$2,P1955-1+MATCH(F1955,OFFSET(Lists!$T$3,P1955-1,0,Q1955-P1955+1),0),0),6)</f>
        <v>#N/A</v>
      </c>
      <c r="S1955" s="36" t="e">
        <f ca="1">VLOOKUP(R1955,Lists!B:D,3,FALSE)</f>
        <v>#N/A</v>
      </c>
      <c r="T1955" s="36" t="str">
        <f>IF(F1955&lt;&gt;"",MATCH(R1955,'Maximum minutes'!B:B,0),"")</f>
        <v/>
      </c>
      <c r="U1955" s="36">
        <f ca="1">IF(F1955&lt;&gt;"",COUNTA(OFFSET('Maximum minutes'!$C$1,'Annexe A1 Cours'!T1955,0,1,50)),0)</f>
        <v>0</v>
      </c>
      <c r="V1955" s="37">
        <f ca="1">IFERROR(OFFSET('Maximum minutes'!$C$1,T1955+1,-1+MATCH(G1955,OFFSET('Maximum minutes'!$C$1,T1955-1,0,1,50),0)),0)</f>
        <v>0</v>
      </c>
      <c r="W1955" s="38">
        <f t="shared" ca="1" si="60"/>
        <v>0</v>
      </c>
    </row>
    <row r="1956" spans="1:23" s="36" customFormat="1" ht="18.75">
      <c r="A1956" s="34"/>
      <c r="B1956" s="39"/>
      <c r="C1956" s="39"/>
      <c r="D1956" s="35"/>
      <c r="E1956" s="40"/>
      <c r="F1956" s="39"/>
      <c r="G1956" s="39"/>
      <c r="H1956" s="39"/>
      <c r="I1956" s="34"/>
      <c r="J1956" s="34"/>
      <c r="K1956" s="34"/>
      <c r="L1956" s="34"/>
      <c r="M1956" s="43" t="str">
        <f ca="1">IFERROR(OFFSET('Maximum minutes'!$C$1,T1956,MATCH(IF(G1956&lt;&gt;"",G1956,F1956),OFFSET('Maximum minutes'!$C$1,T1956-1,0,1,U1956+1),0)-1)*IF(OR(ISNUMBER(J1956),J1956="sans examen"),1,0)*IF(W1956&lt;MinDate,1,0),"")</f>
        <v/>
      </c>
      <c r="N1956" s="36">
        <f t="shared" ca="1" si="61"/>
        <v>0</v>
      </c>
      <c r="O1956" s="36" t="e">
        <f ca="1">LEFT(OFFSET(Lists!$Q$2,MATCH(E1956,Lists!$R$3:$R$19,0),0),4)</f>
        <v>#N/A</v>
      </c>
      <c r="P1956" s="36" t="e">
        <f ca="1">MATCH(O1956,Lists!$S$2:$S$640,1)</f>
        <v>#N/A</v>
      </c>
      <c r="Q1956" s="36" t="e">
        <f ca="1">MATCH(LEFT(OFFSET(Lists!$Q$2,MATCH(E1956,Lists!$R$3:$R$19,0)+1,0),4),Lists!$S$3:$S$640,1)</f>
        <v>#N/A</v>
      </c>
      <c r="R1956" s="36" t="e">
        <f ca="1">LEFT(OFFSET(Lists!$S$2,P1956-1+MATCH(F1956,OFFSET(Lists!$T$3,P1956-1,0,Q1956-P1956+1),0),0),6)</f>
        <v>#N/A</v>
      </c>
      <c r="S1956" s="36" t="e">
        <f ca="1">VLOOKUP(R1956,Lists!B:D,3,FALSE)</f>
        <v>#N/A</v>
      </c>
      <c r="T1956" s="36" t="str">
        <f>IF(F1956&lt;&gt;"",MATCH(R1956,'Maximum minutes'!B:B,0),"")</f>
        <v/>
      </c>
      <c r="U1956" s="36">
        <f ca="1">IF(F1956&lt;&gt;"",COUNTA(OFFSET('Maximum minutes'!$C$1,'Annexe A1 Cours'!T1956,0,1,50)),0)</f>
        <v>0</v>
      </c>
      <c r="V1956" s="37">
        <f ca="1">IFERROR(OFFSET('Maximum minutes'!$C$1,T1956+1,-1+MATCH(G1956,OFFSET('Maximum minutes'!$C$1,T1956-1,0,1,50),0)),0)</f>
        <v>0</v>
      </c>
      <c r="W1956" s="38">
        <f t="shared" ca="1" si="60"/>
        <v>0</v>
      </c>
    </row>
    <row r="1957" spans="1:23" s="36" customFormat="1" ht="18.75">
      <c r="A1957" s="34"/>
      <c r="B1957" s="39"/>
      <c r="C1957" s="39"/>
      <c r="D1957" s="35"/>
      <c r="E1957" s="40"/>
      <c r="F1957" s="39"/>
      <c r="G1957" s="39"/>
      <c r="H1957" s="39"/>
      <c r="I1957" s="34"/>
      <c r="J1957" s="34"/>
      <c r="K1957" s="34"/>
      <c r="L1957" s="34"/>
      <c r="M1957" s="43" t="str">
        <f ca="1">IFERROR(OFFSET('Maximum minutes'!$C$1,T1957,MATCH(IF(G1957&lt;&gt;"",G1957,F1957),OFFSET('Maximum minutes'!$C$1,T1957-1,0,1,U1957+1),0)-1)*IF(OR(ISNUMBER(J1957),J1957="sans examen"),1,0)*IF(W1957&lt;MinDate,1,0),"")</f>
        <v/>
      </c>
      <c r="N1957" s="36">
        <f t="shared" ca="1" si="61"/>
        <v>0</v>
      </c>
      <c r="O1957" s="36" t="e">
        <f ca="1">LEFT(OFFSET(Lists!$Q$2,MATCH(E1957,Lists!$R$3:$R$19,0),0),4)</f>
        <v>#N/A</v>
      </c>
      <c r="P1957" s="36" t="e">
        <f ca="1">MATCH(O1957,Lists!$S$2:$S$640,1)</f>
        <v>#N/A</v>
      </c>
      <c r="Q1957" s="36" t="e">
        <f ca="1">MATCH(LEFT(OFFSET(Lists!$Q$2,MATCH(E1957,Lists!$R$3:$R$19,0)+1,0),4),Lists!$S$3:$S$640,1)</f>
        <v>#N/A</v>
      </c>
      <c r="R1957" s="36" t="e">
        <f ca="1">LEFT(OFFSET(Lists!$S$2,P1957-1+MATCH(F1957,OFFSET(Lists!$T$3,P1957-1,0,Q1957-P1957+1),0),0),6)</f>
        <v>#N/A</v>
      </c>
      <c r="S1957" s="36" t="e">
        <f ca="1">VLOOKUP(R1957,Lists!B:D,3,FALSE)</f>
        <v>#N/A</v>
      </c>
      <c r="T1957" s="36" t="str">
        <f>IF(F1957&lt;&gt;"",MATCH(R1957,'Maximum minutes'!B:B,0),"")</f>
        <v/>
      </c>
      <c r="U1957" s="36">
        <f ca="1">IF(F1957&lt;&gt;"",COUNTA(OFFSET('Maximum minutes'!$C$1,'Annexe A1 Cours'!T1957,0,1,50)),0)</f>
        <v>0</v>
      </c>
      <c r="V1957" s="37">
        <f ca="1">IFERROR(OFFSET('Maximum minutes'!$C$1,T1957+1,-1+MATCH(G1957,OFFSET('Maximum minutes'!$C$1,T1957-1,0,1,50),0)),0)</f>
        <v>0</v>
      </c>
      <c r="W1957" s="38">
        <f t="shared" ca="1" si="60"/>
        <v>0</v>
      </c>
    </row>
    <row r="1958" spans="1:23" s="36" customFormat="1" ht="18.75">
      <c r="A1958" s="34"/>
      <c r="B1958" s="39"/>
      <c r="C1958" s="39"/>
      <c r="D1958" s="35"/>
      <c r="E1958" s="40"/>
      <c r="F1958" s="39"/>
      <c r="G1958" s="39"/>
      <c r="H1958" s="39"/>
      <c r="I1958" s="34"/>
      <c r="J1958" s="34"/>
      <c r="K1958" s="34"/>
      <c r="L1958" s="34"/>
      <c r="M1958" s="43" t="str">
        <f ca="1">IFERROR(OFFSET('Maximum minutes'!$C$1,T1958,MATCH(IF(G1958&lt;&gt;"",G1958,F1958),OFFSET('Maximum minutes'!$C$1,T1958-1,0,1,U1958+1),0)-1)*IF(OR(ISNUMBER(J1958),J1958="sans examen"),1,0)*IF(W1958&lt;MinDate,1,0),"")</f>
        <v/>
      </c>
      <c r="N1958" s="36">
        <f t="shared" ca="1" si="61"/>
        <v>0</v>
      </c>
      <c r="O1958" s="36" t="e">
        <f ca="1">LEFT(OFFSET(Lists!$Q$2,MATCH(E1958,Lists!$R$3:$R$19,0),0),4)</f>
        <v>#N/A</v>
      </c>
      <c r="P1958" s="36" t="e">
        <f ca="1">MATCH(O1958,Lists!$S$2:$S$640,1)</f>
        <v>#N/A</v>
      </c>
      <c r="Q1958" s="36" t="e">
        <f ca="1">MATCH(LEFT(OFFSET(Lists!$Q$2,MATCH(E1958,Lists!$R$3:$R$19,0)+1,0),4),Lists!$S$3:$S$640,1)</f>
        <v>#N/A</v>
      </c>
      <c r="R1958" s="36" t="e">
        <f ca="1">LEFT(OFFSET(Lists!$S$2,P1958-1+MATCH(F1958,OFFSET(Lists!$T$3,P1958-1,0,Q1958-P1958+1),0),0),6)</f>
        <v>#N/A</v>
      </c>
      <c r="S1958" s="36" t="e">
        <f ca="1">VLOOKUP(R1958,Lists!B:D,3,FALSE)</f>
        <v>#N/A</v>
      </c>
      <c r="T1958" s="36" t="str">
        <f>IF(F1958&lt;&gt;"",MATCH(R1958,'Maximum minutes'!B:B,0),"")</f>
        <v/>
      </c>
      <c r="U1958" s="36">
        <f ca="1">IF(F1958&lt;&gt;"",COUNTA(OFFSET('Maximum minutes'!$C$1,'Annexe A1 Cours'!T1958,0,1,50)),0)</f>
        <v>0</v>
      </c>
      <c r="V1958" s="37">
        <f ca="1">IFERROR(OFFSET('Maximum minutes'!$C$1,T1958+1,-1+MATCH(G1958,OFFSET('Maximum minutes'!$C$1,T1958-1,0,1,50),0)),0)</f>
        <v>0</v>
      </c>
      <c r="W1958" s="38">
        <f t="shared" ca="1" si="60"/>
        <v>0</v>
      </c>
    </row>
    <row r="1959" spans="1:23" s="36" customFormat="1" ht="18.75">
      <c r="A1959" s="34"/>
      <c r="B1959" s="39"/>
      <c r="C1959" s="39"/>
      <c r="D1959" s="35"/>
      <c r="E1959" s="40"/>
      <c r="F1959" s="39"/>
      <c r="G1959" s="39"/>
      <c r="H1959" s="39"/>
      <c r="I1959" s="34"/>
      <c r="J1959" s="34"/>
      <c r="K1959" s="34"/>
      <c r="L1959" s="34"/>
      <c r="M1959" s="43" t="str">
        <f ca="1">IFERROR(OFFSET('Maximum minutes'!$C$1,T1959,MATCH(IF(G1959&lt;&gt;"",G1959,F1959),OFFSET('Maximum minutes'!$C$1,T1959-1,0,1,U1959+1),0)-1)*IF(OR(ISNUMBER(J1959),J1959="sans examen"),1,0)*IF(W1959&lt;MinDate,1,0),"")</f>
        <v/>
      </c>
      <c r="N1959" s="36">
        <f t="shared" ca="1" si="61"/>
        <v>0</v>
      </c>
      <c r="O1959" s="36" t="e">
        <f ca="1">LEFT(OFFSET(Lists!$Q$2,MATCH(E1959,Lists!$R$3:$R$19,0),0),4)</f>
        <v>#N/A</v>
      </c>
      <c r="P1959" s="36" t="e">
        <f ca="1">MATCH(O1959,Lists!$S$2:$S$640,1)</f>
        <v>#N/A</v>
      </c>
      <c r="Q1959" s="36" t="e">
        <f ca="1">MATCH(LEFT(OFFSET(Lists!$Q$2,MATCH(E1959,Lists!$R$3:$R$19,0)+1,0),4),Lists!$S$3:$S$640,1)</f>
        <v>#N/A</v>
      </c>
      <c r="R1959" s="36" t="e">
        <f ca="1">LEFT(OFFSET(Lists!$S$2,P1959-1+MATCH(F1959,OFFSET(Lists!$T$3,P1959-1,0,Q1959-P1959+1),0),0),6)</f>
        <v>#N/A</v>
      </c>
      <c r="S1959" s="36" t="e">
        <f ca="1">VLOOKUP(R1959,Lists!B:D,3,FALSE)</f>
        <v>#N/A</v>
      </c>
      <c r="T1959" s="36" t="str">
        <f>IF(F1959&lt;&gt;"",MATCH(R1959,'Maximum minutes'!B:B,0),"")</f>
        <v/>
      </c>
      <c r="U1959" s="36">
        <f ca="1">IF(F1959&lt;&gt;"",COUNTA(OFFSET('Maximum minutes'!$C$1,'Annexe A1 Cours'!T1959,0,1,50)),0)</f>
        <v>0</v>
      </c>
      <c r="V1959" s="37">
        <f ca="1">IFERROR(OFFSET('Maximum minutes'!$C$1,T1959+1,-1+MATCH(G1959,OFFSET('Maximum minutes'!$C$1,T1959-1,0,1,50),0)),0)</f>
        <v>0</v>
      </c>
      <c r="W1959" s="38">
        <f t="shared" ca="1" si="60"/>
        <v>0</v>
      </c>
    </row>
    <row r="1960" spans="1:23" s="36" customFormat="1" ht="18.75">
      <c r="A1960" s="34"/>
      <c r="B1960" s="39"/>
      <c r="C1960" s="39"/>
      <c r="D1960" s="35"/>
      <c r="E1960" s="40"/>
      <c r="F1960" s="39"/>
      <c r="G1960" s="39"/>
      <c r="H1960" s="39"/>
      <c r="I1960" s="34"/>
      <c r="J1960" s="34"/>
      <c r="K1960" s="34"/>
      <c r="L1960" s="34"/>
      <c r="M1960" s="43" t="str">
        <f ca="1">IFERROR(OFFSET('Maximum minutes'!$C$1,T1960,MATCH(IF(G1960&lt;&gt;"",G1960,F1960),OFFSET('Maximum minutes'!$C$1,T1960-1,0,1,U1960+1),0)-1)*IF(OR(ISNUMBER(J1960),J1960="sans examen"),1,0)*IF(W1960&lt;MinDate,1,0),"")</f>
        <v/>
      </c>
      <c r="N1960" s="36">
        <f t="shared" ca="1" si="61"/>
        <v>0</v>
      </c>
      <c r="O1960" s="36" t="e">
        <f ca="1">LEFT(OFFSET(Lists!$Q$2,MATCH(E1960,Lists!$R$3:$R$19,0),0),4)</f>
        <v>#N/A</v>
      </c>
      <c r="P1960" s="36" t="e">
        <f ca="1">MATCH(O1960,Lists!$S$2:$S$640,1)</f>
        <v>#N/A</v>
      </c>
      <c r="Q1960" s="36" t="e">
        <f ca="1">MATCH(LEFT(OFFSET(Lists!$Q$2,MATCH(E1960,Lists!$R$3:$R$19,0)+1,0),4),Lists!$S$3:$S$640,1)</f>
        <v>#N/A</v>
      </c>
      <c r="R1960" s="36" t="e">
        <f ca="1">LEFT(OFFSET(Lists!$S$2,P1960-1+MATCH(F1960,OFFSET(Lists!$T$3,P1960-1,0,Q1960-P1960+1),0),0),6)</f>
        <v>#N/A</v>
      </c>
      <c r="S1960" s="36" t="e">
        <f ca="1">VLOOKUP(R1960,Lists!B:D,3,FALSE)</f>
        <v>#N/A</v>
      </c>
      <c r="T1960" s="36" t="str">
        <f>IF(F1960&lt;&gt;"",MATCH(R1960,'Maximum minutes'!B:B,0),"")</f>
        <v/>
      </c>
      <c r="U1960" s="36">
        <f ca="1">IF(F1960&lt;&gt;"",COUNTA(OFFSET('Maximum minutes'!$C$1,'Annexe A1 Cours'!T1960,0,1,50)),0)</f>
        <v>0</v>
      </c>
      <c r="V1960" s="37">
        <f ca="1">IFERROR(OFFSET('Maximum minutes'!$C$1,T1960+1,-1+MATCH(G1960,OFFSET('Maximum minutes'!$C$1,T1960-1,0,1,50),0)),0)</f>
        <v>0</v>
      </c>
      <c r="W1960" s="38">
        <f t="shared" ca="1" si="60"/>
        <v>0</v>
      </c>
    </row>
    <row r="1961" spans="1:23" s="36" customFormat="1" ht="18.75">
      <c r="A1961" s="34"/>
      <c r="B1961" s="39"/>
      <c r="C1961" s="39"/>
      <c r="D1961" s="35"/>
      <c r="E1961" s="40"/>
      <c r="F1961" s="39"/>
      <c r="G1961" s="39"/>
      <c r="H1961" s="39"/>
      <c r="I1961" s="34"/>
      <c r="J1961" s="34"/>
      <c r="K1961" s="34"/>
      <c r="L1961" s="34"/>
      <c r="M1961" s="43" t="str">
        <f ca="1">IFERROR(OFFSET('Maximum minutes'!$C$1,T1961,MATCH(IF(G1961&lt;&gt;"",G1961,F1961),OFFSET('Maximum minutes'!$C$1,T1961-1,0,1,U1961+1),0)-1)*IF(OR(ISNUMBER(J1961),J1961="sans examen"),1,0)*IF(W1961&lt;MinDate,1,0),"")</f>
        <v/>
      </c>
      <c r="N1961" s="36">
        <f t="shared" ca="1" si="61"/>
        <v>0</v>
      </c>
      <c r="O1961" s="36" t="e">
        <f ca="1">LEFT(OFFSET(Lists!$Q$2,MATCH(E1961,Lists!$R$3:$R$19,0),0),4)</f>
        <v>#N/A</v>
      </c>
      <c r="P1961" s="36" t="e">
        <f ca="1">MATCH(O1961,Lists!$S$2:$S$640,1)</f>
        <v>#N/A</v>
      </c>
      <c r="Q1961" s="36" t="e">
        <f ca="1">MATCH(LEFT(OFFSET(Lists!$Q$2,MATCH(E1961,Lists!$R$3:$R$19,0)+1,0),4),Lists!$S$3:$S$640,1)</f>
        <v>#N/A</v>
      </c>
      <c r="R1961" s="36" t="e">
        <f ca="1">LEFT(OFFSET(Lists!$S$2,P1961-1+MATCH(F1961,OFFSET(Lists!$T$3,P1961-1,0,Q1961-P1961+1),0),0),6)</f>
        <v>#N/A</v>
      </c>
      <c r="S1961" s="36" t="e">
        <f ca="1">VLOOKUP(R1961,Lists!B:D,3,FALSE)</f>
        <v>#N/A</v>
      </c>
      <c r="T1961" s="36" t="str">
        <f>IF(F1961&lt;&gt;"",MATCH(R1961,'Maximum minutes'!B:B,0),"")</f>
        <v/>
      </c>
      <c r="U1961" s="36">
        <f ca="1">IF(F1961&lt;&gt;"",COUNTA(OFFSET('Maximum minutes'!$C$1,'Annexe A1 Cours'!T1961,0,1,50)),0)</f>
        <v>0</v>
      </c>
      <c r="V1961" s="37">
        <f ca="1">IFERROR(OFFSET('Maximum minutes'!$C$1,T1961+1,-1+MATCH(G1961,OFFSET('Maximum minutes'!$C$1,T1961-1,0,1,50),0)),0)</f>
        <v>0</v>
      </c>
      <c r="W1961" s="38">
        <f t="shared" ca="1" si="60"/>
        <v>0</v>
      </c>
    </row>
    <row r="1962" spans="1:23" s="36" customFormat="1" ht="18.75">
      <c r="A1962" s="34"/>
      <c r="B1962" s="39"/>
      <c r="C1962" s="39"/>
      <c r="D1962" s="35"/>
      <c r="E1962" s="40"/>
      <c r="F1962" s="39"/>
      <c r="G1962" s="39"/>
      <c r="H1962" s="39"/>
      <c r="I1962" s="34"/>
      <c r="J1962" s="34"/>
      <c r="K1962" s="34"/>
      <c r="L1962" s="34"/>
      <c r="M1962" s="43" t="str">
        <f ca="1">IFERROR(OFFSET('Maximum minutes'!$C$1,T1962,MATCH(IF(G1962&lt;&gt;"",G1962,F1962),OFFSET('Maximum minutes'!$C$1,T1962-1,0,1,U1962+1),0)-1)*IF(OR(ISNUMBER(J1962),J1962="sans examen"),1,0)*IF(W1962&lt;MinDate,1,0),"")</f>
        <v/>
      </c>
      <c r="N1962" s="36">
        <f t="shared" ca="1" si="61"/>
        <v>0</v>
      </c>
      <c r="O1962" s="36" t="e">
        <f ca="1">LEFT(OFFSET(Lists!$Q$2,MATCH(E1962,Lists!$R$3:$R$19,0),0),4)</f>
        <v>#N/A</v>
      </c>
      <c r="P1962" s="36" t="e">
        <f ca="1">MATCH(O1962,Lists!$S$2:$S$640,1)</f>
        <v>#N/A</v>
      </c>
      <c r="Q1962" s="36" t="e">
        <f ca="1">MATCH(LEFT(OFFSET(Lists!$Q$2,MATCH(E1962,Lists!$R$3:$R$19,0)+1,0),4),Lists!$S$3:$S$640,1)</f>
        <v>#N/A</v>
      </c>
      <c r="R1962" s="36" t="e">
        <f ca="1">LEFT(OFFSET(Lists!$S$2,P1962-1+MATCH(F1962,OFFSET(Lists!$T$3,P1962-1,0,Q1962-P1962+1),0),0),6)</f>
        <v>#N/A</v>
      </c>
      <c r="S1962" s="36" t="e">
        <f ca="1">VLOOKUP(R1962,Lists!B:D,3,FALSE)</f>
        <v>#N/A</v>
      </c>
      <c r="T1962" s="36" t="str">
        <f>IF(F1962&lt;&gt;"",MATCH(R1962,'Maximum minutes'!B:B,0),"")</f>
        <v/>
      </c>
      <c r="U1962" s="36">
        <f ca="1">IF(F1962&lt;&gt;"",COUNTA(OFFSET('Maximum minutes'!$C$1,'Annexe A1 Cours'!T1962,0,1,50)),0)</f>
        <v>0</v>
      </c>
      <c r="V1962" s="37">
        <f ca="1">IFERROR(OFFSET('Maximum minutes'!$C$1,T1962+1,-1+MATCH(G1962,OFFSET('Maximum minutes'!$C$1,T1962-1,0,1,50),0)),0)</f>
        <v>0</v>
      </c>
      <c r="W1962" s="38">
        <f t="shared" ca="1" si="60"/>
        <v>0</v>
      </c>
    </row>
    <row r="1963" spans="1:23" s="36" customFormat="1" ht="18.75">
      <c r="A1963" s="34"/>
      <c r="B1963" s="39"/>
      <c r="C1963" s="39"/>
      <c r="D1963" s="35"/>
      <c r="E1963" s="40"/>
      <c r="F1963" s="39"/>
      <c r="G1963" s="39"/>
      <c r="H1963" s="39"/>
      <c r="I1963" s="34"/>
      <c r="J1963" s="34"/>
      <c r="K1963" s="34"/>
      <c r="L1963" s="34"/>
      <c r="M1963" s="43" t="str">
        <f ca="1">IFERROR(OFFSET('Maximum minutes'!$C$1,T1963,MATCH(IF(G1963&lt;&gt;"",G1963,F1963),OFFSET('Maximum minutes'!$C$1,T1963-1,0,1,U1963+1),0)-1)*IF(OR(ISNUMBER(J1963),J1963="sans examen"),1,0)*IF(W1963&lt;MinDate,1,0),"")</f>
        <v/>
      </c>
      <c r="N1963" s="36">
        <f t="shared" ca="1" si="61"/>
        <v>0</v>
      </c>
      <c r="O1963" s="36" t="e">
        <f ca="1">LEFT(OFFSET(Lists!$Q$2,MATCH(E1963,Lists!$R$3:$R$19,0),0),4)</f>
        <v>#N/A</v>
      </c>
      <c r="P1963" s="36" t="e">
        <f ca="1">MATCH(O1963,Lists!$S$2:$S$640,1)</f>
        <v>#N/A</v>
      </c>
      <c r="Q1963" s="36" t="e">
        <f ca="1">MATCH(LEFT(OFFSET(Lists!$Q$2,MATCH(E1963,Lists!$R$3:$R$19,0)+1,0),4),Lists!$S$3:$S$640,1)</f>
        <v>#N/A</v>
      </c>
      <c r="R1963" s="36" t="e">
        <f ca="1">LEFT(OFFSET(Lists!$S$2,P1963-1+MATCH(F1963,OFFSET(Lists!$T$3,P1963-1,0,Q1963-P1963+1),0),0),6)</f>
        <v>#N/A</v>
      </c>
      <c r="S1963" s="36" t="e">
        <f ca="1">VLOOKUP(R1963,Lists!B:D,3,FALSE)</f>
        <v>#N/A</v>
      </c>
      <c r="T1963" s="36" t="str">
        <f>IF(F1963&lt;&gt;"",MATCH(R1963,'Maximum minutes'!B:B,0),"")</f>
        <v/>
      </c>
      <c r="U1963" s="36">
        <f ca="1">IF(F1963&lt;&gt;"",COUNTA(OFFSET('Maximum minutes'!$C$1,'Annexe A1 Cours'!T1963,0,1,50)),0)</f>
        <v>0</v>
      </c>
      <c r="V1963" s="37">
        <f ca="1">IFERROR(OFFSET('Maximum minutes'!$C$1,T1963+1,-1+MATCH(G1963,OFFSET('Maximum minutes'!$C$1,T1963-1,0,1,50),0)),0)</f>
        <v>0</v>
      </c>
      <c r="W1963" s="38">
        <f t="shared" ca="1" si="60"/>
        <v>0</v>
      </c>
    </row>
    <row r="1964" spans="1:23" s="36" customFormat="1" ht="18.75">
      <c r="A1964" s="34"/>
      <c r="B1964" s="39"/>
      <c r="C1964" s="39"/>
      <c r="D1964" s="35"/>
      <c r="E1964" s="40"/>
      <c r="F1964" s="39"/>
      <c r="G1964" s="39"/>
      <c r="H1964" s="39"/>
      <c r="I1964" s="34"/>
      <c r="J1964" s="34"/>
      <c r="K1964" s="34"/>
      <c r="L1964" s="34"/>
      <c r="M1964" s="43" t="str">
        <f ca="1">IFERROR(OFFSET('Maximum minutes'!$C$1,T1964,MATCH(IF(G1964&lt;&gt;"",G1964,F1964),OFFSET('Maximum minutes'!$C$1,T1964-1,0,1,U1964+1),0)-1)*IF(OR(ISNUMBER(J1964),J1964="sans examen"),1,0)*IF(W1964&lt;MinDate,1,0),"")</f>
        <v/>
      </c>
      <c r="N1964" s="36">
        <f t="shared" ca="1" si="61"/>
        <v>0</v>
      </c>
      <c r="O1964" s="36" t="e">
        <f ca="1">LEFT(OFFSET(Lists!$Q$2,MATCH(E1964,Lists!$R$3:$R$19,0),0),4)</f>
        <v>#N/A</v>
      </c>
      <c r="P1964" s="36" t="e">
        <f ca="1">MATCH(O1964,Lists!$S$2:$S$640,1)</f>
        <v>#N/A</v>
      </c>
      <c r="Q1964" s="36" t="e">
        <f ca="1">MATCH(LEFT(OFFSET(Lists!$Q$2,MATCH(E1964,Lists!$R$3:$R$19,0)+1,0),4),Lists!$S$3:$S$640,1)</f>
        <v>#N/A</v>
      </c>
      <c r="R1964" s="36" t="e">
        <f ca="1">LEFT(OFFSET(Lists!$S$2,P1964-1+MATCH(F1964,OFFSET(Lists!$T$3,P1964-1,0,Q1964-P1964+1),0),0),6)</f>
        <v>#N/A</v>
      </c>
      <c r="S1964" s="36" t="e">
        <f ca="1">VLOOKUP(R1964,Lists!B:D,3,FALSE)</f>
        <v>#N/A</v>
      </c>
      <c r="T1964" s="36" t="str">
        <f>IF(F1964&lt;&gt;"",MATCH(R1964,'Maximum minutes'!B:B,0),"")</f>
        <v/>
      </c>
      <c r="U1964" s="36">
        <f ca="1">IF(F1964&lt;&gt;"",COUNTA(OFFSET('Maximum minutes'!$C$1,'Annexe A1 Cours'!T1964,0,1,50)),0)</f>
        <v>0</v>
      </c>
      <c r="V1964" s="37">
        <f ca="1">IFERROR(OFFSET('Maximum minutes'!$C$1,T1964+1,-1+MATCH(G1964,OFFSET('Maximum minutes'!$C$1,T1964-1,0,1,50),0)),0)</f>
        <v>0</v>
      </c>
      <c r="W1964" s="38">
        <f t="shared" ca="1" si="60"/>
        <v>0</v>
      </c>
    </row>
    <row r="1965" spans="1:23" s="36" customFormat="1" ht="18.75">
      <c r="A1965" s="34"/>
      <c r="B1965" s="39"/>
      <c r="C1965" s="39"/>
      <c r="D1965" s="35"/>
      <c r="E1965" s="40"/>
      <c r="F1965" s="39"/>
      <c r="G1965" s="39"/>
      <c r="H1965" s="39"/>
      <c r="I1965" s="34"/>
      <c r="J1965" s="34"/>
      <c r="K1965" s="34"/>
      <c r="L1965" s="34"/>
      <c r="M1965" s="43" t="str">
        <f ca="1">IFERROR(OFFSET('Maximum minutes'!$C$1,T1965,MATCH(IF(G1965&lt;&gt;"",G1965,F1965),OFFSET('Maximum minutes'!$C$1,T1965-1,0,1,U1965+1),0)-1)*IF(OR(ISNUMBER(J1965),J1965="sans examen"),1,0)*IF(W1965&lt;MinDate,1,0),"")</f>
        <v/>
      </c>
      <c r="N1965" s="36">
        <f t="shared" ca="1" si="61"/>
        <v>0</v>
      </c>
      <c r="O1965" s="36" t="e">
        <f ca="1">LEFT(OFFSET(Lists!$Q$2,MATCH(E1965,Lists!$R$3:$R$19,0),0),4)</f>
        <v>#N/A</v>
      </c>
      <c r="P1965" s="36" t="e">
        <f ca="1">MATCH(O1965,Lists!$S$2:$S$640,1)</f>
        <v>#N/A</v>
      </c>
      <c r="Q1965" s="36" t="e">
        <f ca="1">MATCH(LEFT(OFFSET(Lists!$Q$2,MATCH(E1965,Lists!$R$3:$R$19,0)+1,0),4),Lists!$S$3:$S$640,1)</f>
        <v>#N/A</v>
      </c>
      <c r="R1965" s="36" t="e">
        <f ca="1">LEFT(OFFSET(Lists!$S$2,P1965-1+MATCH(F1965,OFFSET(Lists!$T$3,P1965-1,0,Q1965-P1965+1),0),0),6)</f>
        <v>#N/A</v>
      </c>
      <c r="S1965" s="36" t="e">
        <f ca="1">VLOOKUP(R1965,Lists!B:D,3,FALSE)</f>
        <v>#N/A</v>
      </c>
      <c r="T1965" s="36" t="str">
        <f>IF(F1965&lt;&gt;"",MATCH(R1965,'Maximum minutes'!B:B,0),"")</f>
        <v/>
      </c>
      <c r="U1965" s="36">
        <f ca="1">IF(F1965&lt;&gt;"",COUNTA(OFFSET('Maximum minutes'!$C$1,'Annexe A1 Cours'!T1965,0,1,50)),0)</f>
        <v>0</v>
      </c>
      <c r="V1965" s="37">
        <f ca="1">IFERROR(OFFSET('Maximum minutes'!$C$1,T1965+1,-1+MATCH(G1965,OFFSET('Maximum minutes'!$C$1,T1965-1,0,1,50),0)),0)</f>
        <v>0</v>
      </c>
      <c r="W1965" s="38">
        <f t="shared" ca="1" si="60"/>
        <v>0</v>
      </c>
    </row>
    <row r="1966" spans="1:23" s="36" customFormat="1" ht="18.75">
      <c r="A1966" s="34"/>
      <c r="B1966" s="39"/>
      <c r="C1966" s="39"/>
      <c r="D1966" s="35"/>
      <c r="E1966" s="40"/>
      <c r="F1966" s="39"/>
      <c r="G1966" s="39"/>
      <c r="H1966" s="39"/>
      <c r="I1966" s="34"/>
      <c r="J1966" s="34"/>
      <c r="K1966" s="34"/>
      <c r="L1966" s="34"/>
      <c r="M1966" s="43" t="str">
        <f ca="1">IFERROR(OFFSET('Maximum minutes'!$C$1,T1966,MATCH(IF(G1966&lt;&gt;"",G1966,F1966),OFFSET('Maximum minutes'!$C$1,T1966-1,0,1,U1966+1),0)-1)*IF(OR(ISNUMBER(J1966),J1966="sans examen"),1,0)*IF(W1966&lt;MinDate,1,0),"")</f>
        <v/>
      </c>
      <c r="N1966" s="36">
        <f t="shared" ca="1" si="61"/>
        <v>0</v>
      </c>
      <c r="O1966" s="36" t="e">
        <f ca="1">LEFT(OFFSET(Lists!$Q$2,MATCH(E1966,Lists!$R$3:$R$19,0),0),4)</f>
        <v>#N/A</v>
      </c>
      <c r="P1966" s="36" t="e">
        <f ca="1">MATCH(O1966,Lists!$S$2:$S$640,1)</f>
        <v>#N/A</v>
      </c>
      <c r="Q1966" s="36" t="e">
        <f ca="1">MATCH(LEFT(OFFSET(Lists!$Q$2,MATCH(E1966,Lists!$R$3:$R$19,0)+1,0),4),Lists!$S$3:$S$640,1)</f>
        <v>#N/A</v>
      </c>
      <c r="R1966" s="36" t="e">
        <f ca="1">LEFT(OFFSET(Lists!$S$2,P1966-1+MATCH(F1966,OFFSET(Lists!$T$3,P1966-1,0,Q1966-P1966+1),0),0),6)</f>
        <v>#N/A</v>
      </c>
      <c r="S1966" s="36" t="e">
        <f ca="1">VLOOKUP(R1966,Lists!B:D,3,FALSE)</f>
        <v>#N/A</v>
      </c>
      <c r="T1966" s="36" t="str">
        <f>IF(F1966&lt;&gt;"",MATCH(R1966,'Maximum minutes'!B:B,0),"")</f>
        <v/>
      </c>
      <c r="U1966" s="36">
        <f ca="1">IF(F1966&lt;&gt;"",COUNTA(OFFSET('Maximum minutes'!$C$1,'Annexe A1 Cours'!T1966,0,1,50)),0)</f>
        <v>0</v>
      </c>
      <c r="V1966" s="37">
        <f ca="1">IFERROR(OFFSET('Maximum minutes'!$C$1,T1966+1,-1+MATCH(G1966,OFFSET('Maximum minutes'!$C$1,T1966-1,0,1,50),0)),0)</f>
        <v>0</v>
      </c>
      <c r="W1966" s="38">
        <f t="shared" ca="1" si="60"/>
        <v>0</v>
      </c>
    </row>
    <row r="1967" spans="1:23" s="36" customFormat="1" ht="18.75">
      <c r="A1967" s="34"/>
      <c r="B1967" s="39"/>
      <c r="C1967" s="39"/>
      <c r="D1967" s="35"/>
      <c r="E1967" s="40"/>
      <c r="F1967" s="39"/>
      <c r="G1967" s="39"/>
      <c r="H1967" s="39"/>
      <c r="I1967" s="34"/>
      <c r="J1967" s="34"/>
      <c r="K1967" s="34"/>
      <c r="L1967" s="34"/>
      <c r="M1967" s="43" t="str">
        <f ca="1">IFERROR(OFFSET('Maximum minutes'!$C$1,T1967,MATCH(IF(G1967&lt;&gt;"",G1967,F1967),OFFSET('Maximum minutes'!$C$1,T1967-1,0,1,U1967+1),0)-1)*IF(OR(ISNUMBER(J1967),J1967="sans examen"),1,0)*IF(W1967&lt;MinDate,1,0),"")</f>
        <v/>
      </c>
      <c r="N1967" s="36">
        <f t="shared" ca="1" si="61"/>
        <v>0</v>
      </c>
      <c r="O1967" s="36" t="e">
        <f ca="1">LEFT(OFFSET(Lists!$Q$2,MATCH(E1967,Lists!$R$3:$R$19,0),0),4)</f>
        <v>#N/A</v>
      </c>
      <c r="P1967" s="36" t="e">
        <f ca="1">MATCH(O1967,Lists!$S$2:$S$640,1)</f>
        <v>#N/A</v>
      </c>
      <c r="Q1967" s="36" t="e">
        <f ca="1">MATCH(LEFT(OFFSET(Lists!$Q$2,MATCH(E1967,Lists!$R$3:$R$19,0)+1,0),4),Lists!$S$3:$S$640,1)</f>
        <v>#N/A</v>
      </c>
      <c r="R1967" s="36" t="e">
        <f ca="1">LEFT(OFFSET(Lists!$S$2,P1967-1+MATCH(F1967,OFFSET(Lists!$T$3,P1967-1,0,Q1967-P1967+1),0),0),6)</f>
        <v>#N/A</v>
      </c>
      <c r="S1967" s="36" t="e">
        <f ca="1">VLOOKUP(R1967,Lists!B:D,3,FALSE)</f>
        <v>#N/A</v>
      </c>
      <c r="T1967" s="36" t="str">
        <f>IF(F1967&lt;&gt;"",MATCH(R1967,'Maximum minutes'!B:B,0),"")</f>
        <v/>
      </c>
      <c r="U1967" s="36">
        <f ca="1">IF(F1967&lt;&gt;"",COUNTA(OFFSET('Maximum minutes'!$C$1,'Annexe A1 Cours'!T1967,0,1,50)),0)</f>
        <v>0</v>
      </c>
      <c r="V1967" s="37">
        <f ca="1">IFERROR(OFFSET('Maximum minutes'!$C$1,T1967+1,-1+MATCH(G1967,OFFSET('Maximum minutes'!$C$1,T1967-1,0,1,50),0)),0)</f>
        <v>0</v>
      </c>
      <c r="W1967" s="38">
        <f t="shared" ca="1" si="60"/>
        <v>0</v>
      </c>
    </row>
    <row r="1968" spans="1:23" s="36" customFormat="1" ht="18.75">
      <c r="A1968" s="34"/>
      <c r="B1968" s="39"/>
      <c r="C1968" s="39"/>
      <c r="D1968" s="35"/>
      <c r="E1968" s="40"/>
      <c r="F1968" s="39"/>
      <c r="G1968" s="39"/>
      <c r="H1968" s="39"/>
      <c r="I1968" s="34"/>
      <c r="J1968" s="34"/>
      <c r="K1968" s="34"/>
      <c r="L1968" s="34"/>
      <c r="M1968" s="43" t="str">
        <f ca="1">IFERROR(OFFSET('Maximum minutes'!$C$1,T1968,MATCH(IF(G1968&lt;&gt;"",G1968,F1968),OFFSET('Maximum minutes'!$C$1,T1968-1,0,1,U1968+1),0)-1)*IF(OR(ISNUMBER(J1968),J1968="sans examen"),1,0)*IF(W1968&lt;MinDate,1,0),"")</f>
        <v/>
      </c>
      <c r="N1968" s="36">
        <f t="shared" ca="1" si="61"/>
        <v>0</v>
      </c>
      <c r="O1968" s="36" t="e">
        <f ca="1">LEFT(OFFSET(Lists!$Q$2,MATCH(E1968,Lists!$R$3:$R$19,0),0),4)</f>
        <v>#N/A</v>
      </c>
      <c r="P1968" s="36" t="e">
        <f ca="1">MATCH(O1968,Lists!$S$2:$S$640,1)</f>
        <v>#N/A</v>
      </c>
      <c r="Q1968" s="36" t="e">
        <f ca="1">MATCH(LEFT(OFFSET(Lists!$Q$2,MATCH(E1968,Lists!$R$3:$R$19,0)+1,0),4),Lists!$S$3:$S$640,1)</f>
        <v>#N/A</v>
      </c>
      <c r="R1968" s="36" t="e">
        <f ca="1">LEFT(OFFSET(Lists!$S$2,P1968-1+MATCH(F1968,OFFSET(Lists!$T$3,P1968-1,0,Q1968-P1968+1),0),0),6)</f>
        <v>#N/A</v>
      </c>
      <c r="S1968" s="36" t="e">
        <f ca="1">VLOOKUP(R1968,Lists!B:D,3,FALSE)</f>
        <v>#N/A</v>
      </c>
      <c r="T1968" s="36" t="str">
        <f>IF(F1968&lt;&gt;"",MATCH(R1968,'Maximum minutes'!B:B,0),"")</f>
        <v/>
      </c>
      <c r="U1968" s="36">
        <f ca="1">IF(F1968&lt;&gt;"",COUNTA(OFFSET('Maximum minutes'!$C$1,'Annexe A1 Cours'!T1968,0,1,50)),0)</f>
        <v>0</v>
      </c>
      <c r="V1968" s="37">
        <f ca="1">IFERROR(OFFSET('Maximum minutes'!$C$1,T1968+1,-1+MATCH(G1968,OFFSET('Maximum minutes'!$C$1,T1968-1,0,1,50),0)),0)</f>
        <v>0</v>
      </c>
      <c r="W1968" s="38">
        <f t="shared" ca="1" si="60"/>
        <v>0</v>
      </c>
    </row>
    <row r="1969" spans="1:23" s="36" customFormat="1" ht="18.75">
      <c r="A1969" s="34"/>
      <c r="B1969" s="39"/>
      <c r="C1969" s="39"/>
      <c r="D1969" s="35"/>
      <c r="E1969" s="40"/>
      <c r="F1969" s="39"/>
      <c r="G1969" s="39"/>
      <c r="H1969" s="39"/>
      <c r="I1969" s="34"/>
      <c r="J1969" s="34"/>
      <c r="K1969" s="34"/>
      <c r="L1969" s="34"/>
      <c r="M1969" s="43" t="str">
        <f ca="1">IFERROR(OFFSET('Maximum minutes'!$C$1,T1969,MATCH(IF(G1969&lt;&gt;"",G1969,F1969),OFFSET('Maximum minutes'!$C$1,T1969-1,0,1,U1969+1),0)-1)*IF(OR(ISNUMBER(J1969),J1969="sans examen"),1,0)*IF(W1969&lt;MinDate,1,0),"")</f>
        <v/>
      </c>
      <c r="N1969" s="36">
        <f t="shared" ca="1" si="61"/>
        <v>0</v>
      </c>
      <c r="O1969" s="36" t="e">
        <f ca="1">LEFT(OFFSET(Lists!$Q$2,MATCH(E1969,Lists!$R$3:$R$19,0),0),4)</f>
        <v>#N/A</v>
      </c>
      <c r="P1969" s="36" t="e">
        <f ca="1">MATCH(O1969,Lists!$S$2:$S$640,1)</f>
        <v>#N/A</v>
      </c>
      <c r="Q1969" s="36" t="e">
        <f ca="1">MATCH(LEFT(OFFSET(Lists!$Q$2,MATCH(E1969,Lists!$R$3:$R$19,0)+1,0),4),Lists!$S$3:$S$640,1)</f>
        <v>#N/A</v>
      </c>
      <c r="R1969" s="36" t="e">
        <f ca="1">LEFT(OFFSET(Lists!$S$2,P1969-1+MATCH(F1969,OFFSET(Lists!$T$3,P1969-1,0,Q1969-P1969+1),0),0),6)</f>
        <v>#N/A</v>
      </c>
      <c r="S1969" s="36" t="e">
        <f ca="1">VLOOKUP(R1969,Lists!B:D,3,FALSE)</f>
        <v>#N/A</v>
      </c>
      <c r="T1969" s="36" t="str">
        <f>IF(F1969&lt;&gt;"",MATCH(R1969,'Maximum minutes'!B:B,0),"")</f>
        <v/>
      </c>
      <c r="U1969" s="36">
        <f ca="1">IF(F1969&lt;&gt;"",COUNTA(OFFSET('Maximum minutes'!$C$1,'Annexe A1 Cours'!T1969,0,1,50)),0)</f>
        <v>0</v>
      </c>
      <c r="V1969" s="37">
        <f ca="1">IFERROR(OFFSET('Maximum minutes'!$C$1,T1969+1,-1+MATCH(G1969,OFFSET('Maximum minutes'!$C$1,T1969-1,0,1,50),0)),0)</f>
        <v>0</v>
      </c>
      <c r="W1969" s="38">
        <f t="shared" ca="1" si="60"/>
        <v>0</v>
      </c>
    </row>
    <row r="1970" spans="1:23" s="36" customFormat="1" ht="18.75">
      <c r="A1970" s="34"/>
      <c r="B1970" s="39"/>
      <c r="C1970" s="39"/>
      <c r="D1970" s="35"/>
      <c r="E1970" s="40"/>
      <c r="F1970" s="39"/>
      <c r="G1970" s="39"/>
      <c r="H1970" s="39"/>
      <c r="I1970" s="34"/>
      <c r="J1970" s="34"/>
      <c r="K1970" s="34"/>
      <c r="L1970" s="34"/>
      <c r="M1970" s="43" t="str">
        <f ca="1">IFERROR(OFFSET('Maximum minutes'!$C$1,T1970,MATCH(IF(G1970&lt;&gt;"",G1970,F1970),OFFSET('Maximum minutes'!$C$1,T1970-1,0,1,U1970+1),0)-1)*IF(OR(ISNUMBER(J1970),J1970="sans examen"),1,0)*IF(W1970&lt;MinDate,1,0),"")</f>
        <v/>
      </c>
      <c r="N1970" s="36">
        <f t="shared" ca="1" si="61"/>
        <v>0</v>
      </c>
      <c r="O1970" s="36" t="e">
        <f ca="1">LEFT(OFFSET(Lists!$Q$2,MATCH(E1970,Lists!$R$3:$R$19,0),0),4)</f>
        <v>#N/A</v>
      </c>
      <c r="P1970" s="36" t="e">
        <f ca="1">MATCH(O1970,Lists!$S$2:$S$640,1)</f>
        <v>#N/A</v>
      </c>
      <c r="Q1970" s="36" t="e">
        <f ca="1">MATCH(LEFT(OFFSET(Lists!$Q$2,MATCH(E1970,Lists!$R$3:$R$19,0)+1,0),4),Lists!$S$3:$S$640,1)</f>
        <v>#N/A</v>
      </c>
      <c r="R1970" s="36" t="e">
        <f ca="1">LEFT(OFFSET(Lists!$S$2,P1970-1+MATCH(F1970,OFFSET(Lists!$T$3,P1970-1,0,Q1970-P1970+1),0),0),6)</f>
        <v>#N/A</v>
      </c>
      <c r="S1970" s="36" t="e">
        <f ca="1">VLOOKUP(R1970,Lists!B:D,3,FALSE)</f>
        <v>#N/A</v>
      </c>
      <c r="T1970" s="36" t="str">
        <f>IF(F1970&lt;&gt;"",MATCH(R1970,'Maximum minutes'!B:B,0),"")</f>
        <v/>
      </c>
      <c r="U1970" s="36">
        <f ca="1">IF(F1970&lt;&gt;"",COUNTA(OFFSET('Maximum minutes'!$C$1,'Annexe A1 Cours'!T1970,0,1,50)),0)</f>
        <v>0</v>
      </c>
      <c r="V1970" s="37">
        <f ca="1">IFERROR(OFFSET('Maximum minutes'!$C$1,T1970+1,-1+MATCH(G1970,OFFSET('Maximum minutes'!$C$1,T1970-1,0,1,50),0)),0)</f>
        <v>0</v>
      </c>
      <c r="W1970" s="38">
        <f t="shared" ca="1" si="60"/>
        <v>0</v>
      </c>
    </row>
    <row r="1971" spans="1:23" s="36" customFormat="1" ht="18.75">
      <c r="A1971" s="34"/>
      <c r="B1971" s="39"/>
      <c r="C1971" s="39"/>
      <c r="D1971" s="35"/>
      <c r="E1971" s="40"/>
      <c r="F1971" s="39"/>
      <c r="G1971" s="39"/>
      <c r="H1971" s="39"/>
      <c r="I1971" s="34"/>
      <c r="J1971" s="34"/>
      <c r="K1971" s="34"/>
      <c r="L1971" s="34"/>
      <c r="M1971" s="43" t="str">
        <f ca="1">IFERROR(OFFSET('Maximum minutes'!$C$1,T1971,MATCH(IF(G1971&lt;&gt;"",G1971,F1971),OFFSET('Maximum minutes'!$C$1,T1971-1,0,1,U1971+1),0)-1)*IF(OR(ISNUMBER(J1971),J1971="sans examen"),1,0)*IF(W1971&lt;MinDate,1,0),"")</f>
        <v/>
      </c>
      <c r="N1971" s="36">
        <f t="shared" ca="1" si="61"/>
        <v>0</v>
      </c>
      <c r="O1971" s="36" t="e">
        <f ca="1">LEFT(OFFSET(Lists!$Q$2,MATCH(E1971,Lists!$R$3:$R$19,0),0),4)</f>
        <v>#N/A</v>
      </c>
      <c r="P1971" s="36" t="e">
        <f ca="1">MATCH(O1971,Lists!$S$2:$S$640,1)</f>
        <v>#N/A</v>
      </c>
      <c r="Q1971" s="36" t="e">
        <f ca="1">MATCH(LEFT(OFFSET(Lists!$Q$2,MATCH(E1971,Lists!$R$3:$R$19,0)+1,0),4),Lists!$S$3:$S$640,1)</f>
        <v>#N/A</v>
      </c>
      <c r="R1971" s="36" t="e">
        <f ca="1">LEFT(OFFSET(Lists!$S$2,P1971-1+MATCH(F1971,OFFSET(Lists!$T$3,P1971-1,0,Q1971-P1971+1),0),0),6)</f>
        <v>#N/A</v>
      </c>
      <c r="S1971" s="36" t="e">
        <f ca="1">VLOOKUP(R1971,Lists!B:D,3,FALSE)</f>
        <v>#N/A</v>
      </c>
      <c r="T1971" s="36" t="str">
        <f>IF(F1971&lt;&gt;"",MATCH(R1971,'Maximum minutes'!B:B,0),"")</f>
        <v/>
      </c>
      <c r="U1971" s="36">
        <f ca="1">IF(F1971&lt;&gt;"",COUNTA(OFFSET('Maximum minutes'!$C$1,'Annexe A1 Cours'!T1971,0,1,50)),0)</f>
        <v>0</v>
      </c>
      <c r="V1971" s="37">
        <f ca="1">IFERROR(OFFSET('Maximum minutes'!$C$1,T1971+1,-1+MATCH(G1971,OFFSET('Maximum minutes'!$C$1,T1971-1,0,1,50),0)),0)</f>
        <v>0</v>
      </c>
      <c r="W1971" s="38">
        <f t="shared" ca="1" si="60"/>
        <v>0</v>
      </c>
    </row>
    <row r="1972" spans="1:23" s="36" customFormat="1" ht="18.75">
      <c r="A1972" s="34"/>
      <c r="B1972" s="39"/>
      <c r="C1972" s="39"/>
      <c r="D1972" s="35"/>
      <c r="E1972" s="40"/>
      <c r="F1972" s="39"/>
      <c r="G1972" s="39"/>
      <c r="H1972" s="39"/>
      <c r="I1972" s="34"/>
      <c r="J1972" s="34"/>
      <c r="K1972" s="34"/>
      <c r="L1972" s="34"/>
      <c r="M1972" s="43" t="str">
        <f ca="1">IFERROR(OFFSET('Maximum minutes'!$C$1,T1972,MATCH(IF(G1972&lt;&gt;"",G1972,F1972),OFFSET('Maximum minutes'!$C$1,T1972-1,0,1,U1972+1),0)-1)*IF(OR(ISNUMBER(J1972),J1972="sans examen"),1,0)*IF(W1972&lt;MinDate,1,0),"")</f>
        <v/>
      </c>
      <c r="N1972" s="36">
        <f t="shared" ca="1" si="61"/>
        <v>0</v>
      </c>
      <c r="O1972" s="36" t="e">
        <f ca="1">LEFT(OFFSET(Lists!$Q$2,MATCH(E1972,Lists!$R$3:$R$19,0),0),4)</f>
        <v>#N/A</v>
      </c>
      <c r="P1972" s="36" t="e">
        <f ca="1">MATCH(O1972,Lists!$S$2:$S$640,1)</f>
        <v>#N/A</v>
      </c>
      <c r="Q1972" s="36" t="e">
        <f ca="1">MATCH(LEFT(OFFSET(Lists!$Q$2,MATCH(E1972,Lists!$R$3:$R$19,0)+1,0),4),Lists!$S$3:$S$640,1)</f>
        <v>#N/A</v>
      </c>
      <c r="R1972" s="36" t="e">
        <f ca="1">LEFT(OFFSET(Lists!$S$2,P1972-1+MATCH(F1972,OFFSET(Lists!$T$3,P1972-1,0,Q1972-P1972+1),0),0),6)</f>
        <v>#N/A</v>
      </c>
      <c r="S1972" s="36" t="e">
        <f ca="1">VLOOKUP(R1972,Lists!B:D,3,FALSE)</f>
        <v>#N/A</v>
      </c>
      <c r="T1972" s="36" t="str">
        <f>IF(F1972&lt;&gt;"",MATCH(R1972,'Maximum minutes'!B:B,0),"")</f>
        <v/>
      </c>
      <c r="U1972" s="36">
        <f ca="1">IF(F1972&lt;&gt;"",COUNTA(OFFSET('Maximum minutes'!$C$1,'Annexe A1 Cours'!T1972,0,1,50)),0)</f>
        <v>0</v>
      </c>
      <c r="V1972" s="37">
        <f ca="1">IFERROR(OFFSET('Maximum minutes'!$C$1,T1972+1,-1+MATCH(G1972,OFFSET('Maximum minutes'!$C$1,T1972-1,0,1,50),0)),0)</f>
        <v>0</v>
      </c>
      <c r="W1972" s="38">
        <f t="shared" ca="1" si="60"/>
        <v>0</v>
      </c>
    </row>
    <row r="1973" spans="1:23" s="36" customFormat="1" ht="18.75">
      <c r="A1973" s="34"/>
      <c r="B1973" s="39"/>
      <c r="C1973" s="39"/>
      <c r="D1973" s="35"/>
      <c r="E1973" s="40"/>
      <c r="F1973" s="39"/>
      <c r="G1973" s="39"/>
      <c r="H1973" s="39"/>
      <c r="I1973" s="34"/>
      <c r="J1973" s="34"/>
      <c r="K1973" s="34"/>
      <c r="L1973" s="34"/>
      <c r="M1973" s="43" t="str">
        <f ca="1">IFERROR(OFFSET('Maximum minutes'!$C$1,T1973,MATCH(IF(G1973&lt;&gt;"",G1973,F1973),OFFSET('Maximum minutes'!$C$1,T1973-1,0,1,U1973+1),0)-1)*IF(OR(ISNUMBER(J1973),J1973="sans examen"),1,0)*IF(W1973&lt;MinDate,1,0),"")</f>
        <v/>
      </c>
      <c r="N1973" s="36">
        <f t="shared" ca="1" si="61"/>
        <v>0</v>
      </c>
      <c r="O1973" s="36" t="e">
        <f ca="1">LEFT(OFFSET(Lists!$Q$2,MATCH(E1973,Lists!$R$3:$R$19,0),0),4)</f>
        <v>#N/A</v>
      </c>
      <c r="P1973" s="36" t="e">
        <f ca="1">MATCH(O1973,Lists!$S$2:$S$640,1)</f>
        <v>#N/A</v>
      </c>
      <c r="Q1973" s="36" t="e">
        <f ca="1">MATCH(LEFT(OFFSET(Lists!$Q$2,MATCH(E1973,Lists!$R$3:$R$19,0)+1,0),4),Lists!$S$3:$S$640,1)</f>
        <v>#N/A</v>
      </c>
      <c r="R1973" s="36" t="e">
        <f ca="1">LEFT(OFFSET(Lists!$S$2,P1973-1+MATCH(F1973,OFFSET(Lists!$T$3,P1973-1,0,Q1973-P1973+1),0),0),6)</f>
        <v>#N/A</v>
      </c>
      <c r="S1973" s="36" t="e">
        <f ca="1">VLOOKUP(R1973,Lists!B:D,3,FALSE)</f>
        <v>#N/A</v>
      </c>
      <c r="T1973" s="36" t="str">
        <f>IF(F1973&lt;&gt;"",MATCH(R1973,'Maximum minutes'!B:B,0),"")</f>
        <v/>
      </c>
      <c r="U1973" s="36">
        <f ca="1">IF(F1973&lt;&gt;"",COUNTA(OFFSET('Maximum minutes'!$C$1,'Annexe A1 Cours'!T1973,0,1,50)),0)</f>
        <v>0</v>
      </c>
      <c r="V1973" s="37">
        <f ca="1">IFERROR(OFFSET('Maximum minutes'!$C$1,T1973+1,-1+MATCH(G1973,OFFSET('Maximum minutes'!$C$1,T1973-1,0,1,50),0)),0)</f>
        <v>0</v>
      </c>
      <c r="W1973" s="38">
        <f t="shared" ca="1" si="60"/>
        <v>0</v>
      </c>
    </row>
    <row r="1974" spans="1:23" s="36" customFormat="1" ht="18.75">
      <c r="A1974" s="34"/>
      <c r="B1974" s="39"/>
      <c r="C1974" s="39"/>
      <c r="D1974" s="35"/>
      <c r="E1974" s="40"/>
      <c r="F1974" s="39"/>
      <c r="G1974" s="39"/>
      <c r="H1974" s="39"/>
      <c r="I1974" s="34"/>
      <c r="J1974" s="34"/>
      <c r="K1974" s="34"/>
      <c r="L1974" s="34"/>
      <c r="M1974" s="43" t="str">
        <f ca="1">IFERROR(OFFSET('Maximum minutes'!$C$1,T1974,MATCH(IF(G1974&lt;&gt;"",G1974,F1974),OFFSET('Maximum minutes'!$C$1,T1974-1,0,1,U1974+1),0)-1)*IF(OR(ISNUMBER(J1974),J1974="sans examen"),1,0)*IF(W1974&lt;MinDate,1,0),"")</f>
        <v/>
      </c>
      <c r="N1974" s="36">
        <f t="shared" ca="1" si="61"/>
        <v>0</v>
      </c>
      <c r="O1974" s="36" t="e">
        <f ca="1">LEFT(OFFSET(Lists!$Q$2,MATCH(E1974,Lists!$R$3:$R$19,0),0),4)</f>
        <v>#N/A</v>
      </c>
      <c r="P1974" s="36" t="e">
        <f ca="1">MATCH(O1974,Lists!$S$2:$S$640,1)</f>
        <v>#N/A</v>
      </c>
      <c r="Q1974" s="36" t="e">
        <f ca="1">MATCH(LEFT(OFFSET(Lists!$Q$2,MATCH(E1974,Lists!$R$3:$R$19,0)+1,0),4),Lists!$S$3:$S$640,1)</f>
        <v>#N/A</v>
      </c>
      <c r="R1974" s="36" t="e">
        <f ca="1">LEFT(OFFSET(Lists!$S$2,P1974-1+MATCH(F1974,OFFSET(Lists!$T$3,P1974-1,0,Q1974-P1974+1),0),0),6)</f>
        <v>#N/A</v>
      </c>
      <c r="S1974" s="36" t="e">
        <f ca="1">VLOOKUP(R1974,Lists!B:D,3,FALSE)</f>
        <v>#N/A</v>
      </c>
      <c r="T1974" s="36" t="str">
        <f>IF(F1974&lt;&gt;"",MATCH(R1974,'Maximum minutes'!B:B,0),"")</f>
        <v/>
      </c>
      <c r="U1974" s="36">
        <f ca="1">IF(F1974&lt;&gt;"",COUNTA(OFFSET('Maximum minutes'!$C$1,'Annexe A1 Cours'!T1974,0,1,50)),0)</f>
        <v>0</v>
      </c>
      <c r="V1974" s="37">
        <f ca="1">IFERROR(OFFSET('Maximum minutes'!$C$1,T1974+1,-1+MATCH(G1974,OFFSET('Maximum minutes'!$C$1,T1974-1,0,1,50),0)),0)</f>
        <v>0</v>
      </c>
      <c r="W1974" s="38">
        <f t="shared" ca="1" si="60"/>
        <v>0</v>
      </c>
    </row>
    <row r="1975" spans="1:23" s="36" customFormat="1" ht="18.75">
      <c r="A1975" s="34"/>
      <c r="B1975" s="39"/>
      <c r="C1975" s="39"/>
      <c r="D1975" s="35"/>
      <c r="E1975" s="40"/>
      <c r="F1975" s="39"/>
      <c r="G1975" s="39"/>
      <c r="H1975" s="39"/>
      <c r="I1975" s="34"/>
      <c r="J1975" s="34"/>
      <c r="K1975" s="34"/>
      <c r="L1975" s="34"/>
      <c r="M1975" s="43" t="str">
        <f ca="1">IFERROR(OFFSET('Maximum minutes'!$C$1,T1975,MATCH(IF(G1975&lt;&gt;"",G1975,F1975),OFFSET('Maximum minutes'!$C$1,T1975-1,0,1,U1975+1),0)-1)*IF(OR(ISNUMBER(J1975),J1975="sans examen"),1,0)*IF(W1975&lt;MinDate,1,0),"")</f>
        <v/>
      </c>
      <c r="N1975" s="36">
        <f t="shared" ca="1" si="61"/>
        <v>0</v>
      </c>
      <c r="O1975" s="36" t="e">
        <f ca="1">LEFT(OFFSET(Lists!$Q$2,MATCH(E1975,Lists!$R$3:$R$19,0),0),4)</f>
        <v>#N/A</v>
      </c>
      <c r="P1975" s="36" t="e">
        <f ca="1">MATCH(O1975,Lists!$S$2:$S$640,1)</f>
        <v>#N/A</v>
      </c>
      <c r="Q1975" s="36" t="e">
        <f ca="1">MATCH(LEFT(OFFSET(Lists!$Q$2,MATCH(E1975,Lists!$R$3:$R$19,0)+1,0),4),Lists!$S$3:$S$640,1)</f>
        <v>#N/A</v>
      </c>
      <c r="R1975" s="36" t="e">
        <f ca="1">LEFT(OFFSET(Lists!$S$2,P1975-1+MATCH(F1975,OFFSET(Lists!$T$3,P1975-1,0,Q1975-P1975+1),0),0),6)</f>
        <v>#N/A</v>
      </c>
      <c r="S1975" s="36" t="e">
        <f ca="1">VLOOKUP(R1975,Lists!B:D,3,FALSE)</f>
        <v>#N/A</v>
      </c>
      <c r="T1975" s="36" t="str">
        <f>IF(F1975&lt;&gt;"",MATCH(R1975,'Maximum minutes'!B:B,0),"")</f>
        <v/>
      </c>
      <c r="U1975" s="36">
        <f ca="1">IF(F1975&lt;&gt;"",COUNTA(OFFSET('Maximum minutes'!$C$1,'Annexe A1 Cours'!T1975,0,1,50)),0)</f>
        <v>0</v>
      </c>
      <c r="V1975" s="37">
        <f ca="1">IFERROR(OFFSET('Maximum minutes'!$C$1,T1975+1,-1+MATCH(G1975,OFFSET('Maximum minutes'!$C$1,T1975-1,0,1,50),0)),0)</f>
        <v>0</v>
      </c>
      <c r="W1975" s="38">
        <f t="shared" ca="1" si="60"/>
        <v>0</v>
      </c>
    </row>
    <row r="1976" spans="1:23" s="36" customFormat="1" ht="18.75">
      <c r="A1976" s="34"/>
      <c r="B1976" s="39"/>
      <c r="C1976" s="39"/>
      <c r="D1976" s="35"/>
      <c r="E1976" s="40"/>
      <c r="F1976" s="39"/>
      <c r="G1976" s="39"/>
      <c r="H1976" s="39"/>
      <c r="I1976" s="34"/>
      <c r="J1976" s="34"/>
      <c r="K1976" s="34"/>
      <c r="L1976" s="34"/>
      <c r="M1976" s="43" t="str">
        <f ca="1">IFERROR(OFFSET('Maximum minutes'!$C$1,T1976,MATCH(IF(G1976&lt;&gt;"",G1976,F1976),OFFSET('Maximum minutes'!$C$1,T1976-1,0,1,U1976+1),0)-1)*IF(OR(ISNUMBER(J1976),J1976="sans examen"),1,0)*IF(W1976&lt;MinDate,1,0),"")</f>
        <v/>
      </c>
      <c r="N1976" s="36">
        <f t="shared" ca="1" si="61"/>
        <v>0</v>
      </c>
      <c r="O1976" s="36" t="e">
        <f ca="1">LEFT(OFFSET(Lists!$Q$2,MATCH(E1976,Lists!$R$3:$R$19,0),0),4)</f>
        <v>#N/A</v>
      </c>
      <c r="P1976" s="36" t="e">
        <f ca="1">MATCH(O1976,Lists!$S$2:$S$640,1)</f>
        <v>#N/A</v>
      </c>
      <c r="Q1976" s="36" t="e">
        <f ca="1">MATCH(LEFT(OFFSET(Lists!$Q$2,MATCH(E1976,Lists!$R$3:$R$19,0)+1,0),4),Lists!$S$3:$S$640,1)</f>
        <v>#N/A</v>
      </c>
      <c r="R1976" s="36" t="e">
        <f ca="1">LEFT(OFFSET(Lists!$S$2,P1976-1+MATCH(F1976,OFFSET(Lists!$T$3,P1976-1,0,Q1976-P1976+1),0),0),6)</f>
        <v>#N/A</v>
      </c>
      <c r="S1976" s="36" t="e">
        <f ca="1">VLOOKUP(R1976,Lists!B:D,3,FALSE)</f>
        <v>#N/A</v>
      </c>
      <c r="T1976" s="36" t="str">
        <f>IF(F1976&lt;&gt;"",MATCH(R1976,'Maximum minutes'!B:B,0),"")</f>
        <v/>
      </c>
      <c r="U1976" s="36">
        <f ca="1">IF(F1976&lt;&gt;"",COUNTA(OFFSET('Maximum minutes'!$C$1,'Annexe A1 Cours'!T1976,0,1,50)),0)</f>
        <v>0</v>
      </c>
      <c r="V1976" s="37">
        <f ca="1">IFERROR(OFFSET('Maximum minutes'!$C$1,T1976+1,-1+MATCH(G1976,OFFSET('Maximum minutes'!$C$1,T1976-1,0,1,50),0)),0)</f>
        <v>0</v>
      </c>
      <c r="W1976" s="38">
        <f t="shared" ca="1" si="60"/>
        <v>0</v>
      </c>
    </row>
    <row r="1977" spans="1:23" s="36" customFormat="1" ht="18.75">
      <c r="A1977" s="34"/>
      <c r="B1977" s="39"/>
      <c r="C1977" s="39"/>
      <c r="D1977" s="35"/>
      <c r="E1977" s="40"/>
      <c r="F1977" s="39"/>
      <c r="G1977" s="39"/>
      <c r="H1977" s="39"/>
      <c r="I1977" s="34"/>
      <c r="J1977" s="34"/>
      <c r="K1977" s="34"/>
      <c r="L1977" s="34"/>
      <c r="M1977" s="43" t="str">
        <f ca="1">IFERROR(OFFSET('Maximum minutes'!$C$1,T1977,MATCH(IF(G1977&lt;&gt;"",G1977,F1977),OFFSET('Maximum minutes'!$C$1,T1977-1,0,1,U1977+1),0)-1)*IF(OR(ISNUMBER(J1977),J1977="sans examen"),1,0)*IF(W1977&lt;MinDate,1,0),"")</f>
        <v/>
      </c>
      <c r="N1977" s="36">
        <f t="shared" ca="1" si="61"/>
        <v>0</v>
      </c>
      <c r="O1977" s="36" t="e">
        <f ca="1">LEFT(OFFSET(Lists!$Q$2,MATCH(E1977,Lists!$R$3:$R$19,0),0),4)</f>
        <v>#N/A</v>
      </c>
      <c r="P1977" s="36" t="e">
        <f ca="1">MATCH(O1977,Lists!$S$2:$S$640,1)</f>
        <v>#N/A</v>
      </c>
      <c r="Q1977" s="36" t="e">
        <f ca="1">MATCH(LEFT(OFFSET(Lists!$Q$2,MATCH(E1977,Lists!$R$3:$R$19,0)+1,0),4),Lists!$S$3:$S$640,1)</f>
        <v>#N/A</v>
      </c>
      <c r="R1977" s="36" t="e">
        <f ca="1">LEFT(OFFSET(Lists!$S$2,P1977-1+MATCH(F1977,OFFSET(Lists!$T$3,P1977-1,0,Q1977-P1977+1),0),0),6)</f>
        <v>#N/A</v>
      </c>
      <c r="S1977" s="36" t="e">
        <f ca="1">VLOOKUP(R1977,Lists!B:D,3,FALSE)</f>
        <v>#N/A</v>
      </c>
      <c r="T1977" s="36" t="str">
        <f>IF(F1977&lt;&gt;"",MATCH(R1977,'Maximum minutes'!B:B,0),"")</f>
        <v/>
      </c>
      <c r="U1977" s="36">
        <f ca="1">IF(F1977&lt;&gt;"",COUNTA(OFFSET('Maximum minutes'!$C$1,'Annexe A1 Cours'!T1977,0,1,50)),0)</f>
        <v>0</v>
      </c>
      <c r="V1977" s="37">
        <f ca="1">IFERROR(OFFSET('Maximum minutes'!$C$1,T1977+1,-1+MATCH(G1977,OFFSET('Maximum minutes'!$C$1,T1977-1,0,1,50),0)),0)</f>
        <v>0</v>
      </c>
      <c r="W1977" s="38">
        <f t="shared" ca="1" si="60"/>
        <v>0</v>
      </c>
    </row>
    <row r="1978" spans="1:23" s="36" customFormat="1" ht="18.75">
      <c r="A1978" s="34"/>
      <c r="B1978" s="39"/>
      <c r="C1978" s="39"/>
      <c r="D1978" s="35"/>
      <c r="E1978" s="40"/>
      <c r="F1978" s="39"/>
      <c r="G1978" s="39"/>
      <c r="H1978" s="39"/>
      <c r="I1978" s="34"/>
      <c r="J1978" s="34"/>
      <c r="K1978" s="34"/>
      <c r="L1978" s="34"/>
      <c r="M1978" s="43" t="str">
        <f ca="1">IFERROR(OFFSET('Maximum minutes'!$C$1,T1978,MATCH(IF(G1978&lt;&gt;"",G1978,F1978),OFFSET('Maximum minutes'!$C$1,T1978-1,0,1,U1978+1),0)-1)*IF(OR(ISNUMBER(J1978),J1978="sans examen"),1,0)*IF(W1978&lt;MinDate,1,0),"")</f>
        <v/>
      </c>
      <c r="N1978" s="36">
        <f t="shared" ca="1" si="61"/>
        <v>0</v>
      </c>
      <c r="O1978" s="36" t="e">
        <f ca="1">LEFT(OFFSET(Lists!$Q$2,MATCH(E1978,Lists!$R$3:$R$19,0),0),4)</f>
        <v>#N/A</v>
      </c>
      <c r="P1978" s="36" t="e">
        <f ca="1">MATCH(O1978,Lists!$S$2:$S$640,1)</f>
        <v>#N/A</v>
      </c>
      <c r="Q1978" s="36" t="e">
        <f ca="1">MATCH(LEFT(OFFSET(Lists!$Q$2,MATCH(E1978,Lists!$R$3:$R$19,0)+1,0),4),Lists!$S$3:$S$640,1)</f>
        <v>#N/A</v>
      </c>
      <c r="R1978" s="36" t="e">
        <f ca="1">LEFT(OFFSET(Lists!$S$2,P1978-1+MATCH(F1978,OFFSET(Lists!$T$3,P1978-1,0,Q1978-P1978+1),0),0),6)</f>
        <v>#N/A</v>
      </c>
      <c r="S1978" s="36" t="e">
        <f ca="1">VLOOKUP(R1978,Lists!B:D,3,FALSE)</f>
        <v>#N/A</v>
      </c>
      <c r="T1978" s="36" t="str">
        <f>IF(F1978&lt;&gt;"",MATCH(R1978,'Maximum minutes'!B:B,0),"")</f>
        <v/>
      </c>
      <c r="U1978" s="36">
        <f ca="1">IF(F1978&lt;&gt;"",COUNTA(OFFSET('Maximum minutes'!$C$1,'Annexe A1 Cours'!T1978,0,1,50)),0)</f>
        <v>0</v>
      </c>
      <c r="V1978" s="37">
        <f ca="1">IFERROR(OFFSET('Maximum minutes'!$C$1,T1978+1,-1+MATCH(G1978,OFFSET('Maximum minutes'!$C$1,T1978-1,0,1,50),0)),0)</f>
        <v>0</v>
      </c>
      <c r="W1978" s="38">
        <f t="shared" ca="1" si="60"/>
        <v>0</v>
      </c>
    </row>
    <row r="1979" spans="1:23" s="36" customFormat="1" ht="18.75">
      <c r="A1979" s="34"/>
      <c r="B1979" s="39"/>
      <c r="C1979" s="39"/>
      <c r="D1979" s="35"/>
      <c r="E1979" s="40"/>
      <c r="F1979" s="39"/>
      <c r="G1979" s="39"/>
      <c r="H1979" s="39"/>
      <c r="I1979" s="34"/>
      <c r="J1979" s="34"/>
      <c r="K1979" s="34"/>
      <c r="L1979" s="34"/>
      <c r="M1979" s="43" t="str">
        <f ca="1">IFERROR(OFFSET('Maximum minutes'!$C$1,T1979,MATCH(IF(G1979&lt;&gt;"",G1979,F1979),OFFSET('Maximum minutes'!$C$1,T1979-1,0,1,U1979+1),0)-1)*IF(OR(ISNUMBER(J1979),J1979="sans examen"),1,0)*IF(W1979&lt;MinDate,1,0),"")</f>
        <v/>
      </c>
      <c r="N1979" s="36">
        <f t="shared" ca="1" si="61"/>
        <v>0</v>
      </c>
      <c r="O1979" s="36" t="e">
        <f ca="1">LEFT(OFFSET(Lists!$Q$2,MATCH(E1979,Lists!$R$3:$R$19,0),0),4)</f>
        <v>#N/A</v>
      </c>
      <c r="P1979" s="36" t="e">
        <f ca="1">MATCH(O1979,Lists!$S$2:$S$640,1)</f>
        <v>#N/A</v>
      </c>
      <c r="Q1979" s="36" t="e">
        <f ca="1">MATCH(LEFT(OFFSET(Lists!$Q$2,MATCH(E1979,Lists!$R$3:$R$19,0)+1,0),4),Lists!$S$3:$S$640,1)</f>
        <v>#N/A</v>
      </c>
      <c r="R1979" s="36" t="e">
        <f ca="1">LEFT(OFFSET(Lists!$S$2,P1979-1+MATCH(F1979,OFFSET(Lists!$T$3,P1979-1,0,Q1979-P1979+1),0),0),6)</f>
        <v>#N/A</v>
      </c>
      <c r="S1979" s="36" t="e">
        <f ca="1">VLOOKUP(R1979,Lists!B:D,3,FALSE)</f>
        <v>#N/A</v>
      </c>
      <c r="T1979" s="36" t="str">
        <f>IF(F1979&lt;&gt;"",MATCH(R1979,'Maximum minutes'!B:B,0),"")</f>
        <v/>
      </c>
      <c r="U1979" s="36">
        <f ca="1">IF(F1979&lt;&gt;"",COUNTA(OFFSET('Maximum minutes'!$C$1,'Annexe A1 Cours'!T1979,0,1,50)),0)</f>
        <v>0</v>
      </c>
      <c r="V1979" s="37">
        <f ca="1">IFERROR(OFFSET('Maximum minutes'!$C$1,T1979+1,-1+MATCH(G1979,OFFSET('Maximum minutes'!$C$1,T1979-1,0,1,50),0)),0)</f>
        <v>0</v>
      </c>
      <c r="W1979" s="38">
        <f t="shared" ca="1" si="60"/>
        <v>0</v>
      </c>
    </row>
    <row r="1980" spans="1:23" s="36" customFormat="1" ht="18.75">
      <c r="A1980" s="34"/>
      <c r="B1980" s="39"/>
      <c r="C1980" s="39"/>
      <c r="D1980" s="35"/>
      <c r="E1980" s="40"/>
      <c r="F1980" s="39"/>
      <c r="G1980" s="39"/>
      <c r="H1980" s="39"/>
      <c r="I1980" s="34"/>
      <c r="J1980" s="34"/>
      <c r="K1980" s="34"/>
      <c r="L1980" s="34"/>
      <c r="M1980" s="43" t="str">
        <f ca="1">IFERROR(OFFSET('Maximum minutes'!$C$1,T1980,MATCH(IF(G1980&lt;&gt;"",G1980,F1980),OFFSET('Maximum minutes'!$C$1,T1980-1,0,1,U1980+1),0)-1)*IF(OR(ISNUMBER(J1980),J1980="sans examen"),1,0)*IF(W1980&lt;MinDate,1,0),"")</f>
        <v/>
      </c>
      <c r="N1980" s="36">
        <f t="shared" ca="1" si="61"/>
        <v>0</v>
      </c>
      <c r="O1980" s="36" t="e">
        <f ca="1">LEFT(OFFSET(Lists!$Q$2,MATCH(E1980,Lists!$R$3:$R$19,0),0),4)</f>
        <v>#N/A</v>
      </c>
      <c r="P1980" s="36" t="e">
        <f ca="1">MATCH(O1980,Lists!$S$2:$S$640,1)</f>
        <v>#N/A</v>
      </c>
      <c r="Q1980" s="36" t="e">
        <f ca="1">MATCH(LEFT(OFFSET(Lists!$Q$2,MATCH(E1980,Lists!$R$3:$R$19,0)+1,0),4),Lists!$S$3:$S$640,1)</f>
        <v>#N/A</v>
      </c>
      <c r="R1980" s="36" t="e">
        <f ca="1">LEFT(OFFSET(Lists!$S$2,P1980-1+MATCH(F1980,OFFSET(Lists!$T$3,P1980-1,0,Q1980-P1980+1),0),0),6)</f>
        <v>#N/A</v>
      </c>
      <c r="S1980" s="36" t="e">
        <f ca="1">VLOOKUP(R1980,Lists!B:D,3,FALSE)</f>
        <v>#N/A</v>
      </c>
      <c r="T1980" s="36" t="str">
        <f>IF(F1980&lt;&gt;"",MATCH(R1980,'Maximum minutes'!B:B,0),"")</f>
        <v/>
      </c>
      <c r="U1980" s="36">
        <f ca="1">IF(F1980&lt;&gt;"",COUNTA(OFFSET('Maximum minutes'!$C$1,'Annexe A1 Cours'!T1980,0,1,50)),0)</f>
        <v>0</v>
      </c>
      <c r="V1980" s="37">
        <f ca="1">IFERROR(OFFSET('Maximum minutes'!$C$1,T1980+1,-1+MATCH(G1980,OFFSET('Maximum minutes'!$C$1,T1980-1,0,1,50),0)),0)</f>
        <v>0</v>
      </c>
      <c r="W1980" s="38">
        <f t="shared" ca="1" si="60"/>
        <v>0</v>
      </c>
    </row>
    <row r="1981" spans="1:23" s="36" customFormat="1" ht="18.75">
      <c r="A1981" s="34"/>
      <c r="B1981" s="39"/>
      <c r="C1981" s="39"/>
      <c r="D1981" s="35"/>
      <c r="E1981" s="40"/>
      <c r="F1981" s="39"/>
      <c r="G1981" s="39"/>
      <c r="H1981" s="39"/>
      <c r="I1981" s="34"/>
      <c r="J1981" s="34"/>
      <c r="K1981" s="34"/>
      <c r="L1981" s="34"/>
      <c r="M1981" s="43" t="str">
        <f ca="1">IFERROR(OFFSET('Maximum minutes'!$C$1,T1981,MATCH(IF(G1981&lt;&gt;"",G1981,F1981),OFFSET('Maximum minutes'!$C$1,T1981-1,0,1,U1981+1),0)-1)*IF(OR(ISNUMBER(J1981),J1981="sans examen"),1,0)*IF(W1981&lt;MinDate,1,0),"")</f>
        <v/>
      </c>
      <c r="N1981" s="36">
        <f t="shared" ca="1" si="61"/>
        <v>0</v>
      </c>
      <c r="O1981" s="36" t="e">
        <f ca="1">LEFT(OFFSET(Lists!$Q$2,MATCH(E1981,Lists!$R$3:$R$19,0),0),4)</f>
        <v>#N/A</v>
      </c>
      <c r="P1981" s="36" t="e">
        <f ca="1">MATCH(O1981,Lists!$S$2:$S$640,1)</f>
        <v>#N/A</v>
      </c>
      <c r="Q1981" s="36" t="e">
        <f ca="1">MATCH(LEFT(OFFSET(Lists!$Q$2,MATCH(E1981,Lists!$R$3:$R$19,0)+1,0),4),Lists!$S$3:$S$640,1)</f>
        <v>#N/A</v>
      </c>
      <c r="R1981" s="36" t="e">
        <f ca="1">LEFT(OFFSET(Lists!$S$2,P1981-1+MATCH(F1981,OFFSET(Lists!$T$3,P1981-1,0,Q1981-P1981+1),0),0),6)</f>
        <v>#N/A</v>
      </c>
      <c r="S1981" s="36" t="e">
        <f ca="1">VLOOKUP(R1981,Lists!B:D,3,FALSE)</f>
        <v>#N/A</v>
      </c>
      <c r="T1981" s="36" t="str">
        <f>IF(F1981&lt;&gt;"",MATCH(R1981,'Maximum minutes'!B:B,0),"")</f>
        <v/>
      </c>
      <c r="U1981" s="36">
        <f ca="1">IF(F1981&lt;&gt;"",COUNTA(OFFSET('Maximum minutes'!$C$1,'Annexe A1 Cours'!T1981,0,1,50)),0)</f>
        <v>0</v>
      </c>
      <c r="V1981" s="37">
        <f ca="1">IFERROR(OFFSET('Maximum minutes'!$C$1,T1981+1,-1+MATCH(G1981,OFFSET('Maximum minutes'!$C$1,T1981-1,0,1,50),0)),0)</f>
        <v>0</v>
      </c>
      <c r="W1981" s="38">
        <f t="shared" ca="1" si="60"/>
        <v>0</v>
      </c>
    </row>
    <row r="1982" spans="1:23" s="36" customFormat="1" ht="18.75">
      <c r="A1982" s="34"/>
      <c r="B1982" s="39"/>
      <c r="C1982" s="39"/>
      <c r="D1982" s="35"/>
      <c r="E1982" s="40"/>
      <c r="F1982" s="39"/>
      <c r="G1982" s="39"/>
      <c r="H1982" s="39"/>
      <c r="I1982" s="34"/>
      <c r="J1982" s="34"/>
      <c r="K1982" s="34"/>
      <c r="L1982" s="34"/>
      <c r="M1982" s="43" t="str">
        <f ca="1">IFERROR(OFFSET('Maximum minutes'!$C$1,T1982,MATCH(IF(G1982&lt;&gt;"",G1982,F1982),OFFSET('Maximum minutes'!$C$1,T1982-1,0,1,U1982+1),0)-1)*IF(OR(ISNUMBER(J1982),J1982="sans examen"),1,0)*IF(W1982&lt;MinDate,1,0),"")</f>
        <v/>
      </c>
      <c r="N1982" s="36">
        <f t="shared" ca="1" si="61"/>
        <v>0</v>
      </c>
      <c r="O1982" s="36" t="e">
        <f ca="1">LEFT(OFFSET(Lists!$Q$2,MATCH(E1982,Lists!$R$3:$R$19,0),0),4)</f>
        <v>#N/A</v>
      </c>
      <c r="P1982" s="36" t="e">
        <f ca="1">MATCH(O1982,Lists!$S$2:$S$640,1)</f>
        <v>#N/A</v>
      </c>
      <c r="Q1982" s="36" t="e">
        <f ca="1">MATCH(LEFT(OFFSET(Lists!$Q$2,MATCH(E1982,Lists!$R$3:$R$19,0)+1,0),4),Lists!$S$3:$S$640,1)</f>
        <v>#N/A</v>
      </c>
      <c r="R1982" s="36" t="e">
        <f ca="1">LEFT(OFFSET(Lists!$S$2,P1982-1+MATCH(F1982,OFFSET(Lists!$T$3,P1982-1,0,Q1982-P1982+1),0),0),6)</f>
        <v>#N/A</v>
      </c>
      <c r="S1982" s="36" t="e">
        <f ca="1">VLOOKUP(R1982,Lists!B:D,3,FALSE)</f>
        <v>#N/A</v>
      </c>
      <c r="T1982" s="36" t="str">
        <f>IF(F1982&lt;&gt;"",MATCH(R1982,'Maximum minutes'!B:B,0),"")</f>
        <v/>
      </c>
      <c r="U1982" s="36">
        <f ca="1">IF(F1982&lt;&gt;"",COUNTA(OFFSET('Maximum minutes'!$C$1,'Annexe A1 Cours'!T1982,0,1,50)),0)</f>
        <v>0</v>
      </c>
      <c r="V1982" s="37">
        <f ca="1">IFERROR(OFFSET('Maximum minutes'!$C$1,T1982+1,-1+MATCH(G1982,OFFSET('Maximum minutes'!$C$1,T1982-1,0,1,50),0)),0)</f>
        <v>0</v>
      </c>
      <c r="W1982" s="38">
        <f t="shared" ca="1" si="60"/>
        <v>0</v>
      </c>
    </row>
    <row r="1983" spans="1:23" s="36" customFormat="1" ht="18.75">
      <c r="A1983" s="34"/>
      <c r="B1983" s="39"/>
      <c r="C1983" s="39"/>
      <c r="D1983" s="35"/>
      <c r="E1983" s="40"/>
      <c r="F1983" s="39"/>
      <c r="G1983" s="39"/>
      <c r="H1983" s="39"/>
      <c r="I1983" s="34"/>
      <c r="J1983" s="34"/>
      <c r="K1983" s="34"/>
      <c r="L1983" s="34"/>
      <c r="M1983" s="43" t="str">
        <f ca="1">IFERROR(OFFSET('Maximum minutes'!$C$1,T1983,MATCH(IF(G1983&lt;&gt;"",G1983,F1983),OFFSET('Maximum minutes'!$C$1,T1983-1,0,1,U1983+1),0)-1)*IF(OR(ISNUMBER(J1983),J1983="sans examen"),1,0)*IF(W1983&lt;MinDate,1,0),"")</f>
        <v/>
      </c>
      <c r="N1983" s="36">
        <f t="shared" ca="1" si="61"/>
        <v>0</v>
      </c>
      <c r="O1983" s="36" t="e">
        <f ca="1">LEFT(OFFSET(Lists!$Q$2,MATCH(E1983,Lists!$R$3:$R$19,0),0),4)</f>
        <v>#N/A</v>
      </c>
      <c r="P1983" s="36" t="e">
        <f ca="1">MATCH(O1983,Lists!$S$2:$S$640,1)</f>
        <v>#N/A</v>
      </c>
      <c r="Q1983" s="36" t="e">
        <f ca="1">MATCH(LEFT(OFFSET(Lists!$Q$2,MATCH(E1983,Lists!$R$3:$R$19,0)+1,0),4),Lists!$S$3:$S$640,1)</f>
        <v>#N/A</v>
      </c>
      <c r="R1983" s="36" t="e">
        <f ca="1">LEFT(OFFSET(Lists!$S$2,P1983-1+MATCH(F1983,OFFSET(Lists!$T$3,P1983-1,0,Q1983-P1983+1),0),0),6)</f>
        <v>#N/A</v>
      </c>
      <c r="S1983" s="36" t="e">
        <f ca="1">VLOOKUP(R1983,Lists!B:D,3,FALSE)</f>
        <v>#N/A</v>
      </c>
      <c r="T1983" s="36" t="str">
        <f>IF(F1983&lt;&gt;"",MATCH(R1983,'Maximum minutes'!B:B,0),"")</f>
        <v/>
      </c>
      <c r="U1983" s="36">
        <f ca="1">IF(F1983&lt;&gt;"",COUNTA(OFFSET('Maximum minutes'!$C$1,'Annexe A1 Cours'!T1983,0,1,50)),0)</f>
        <v>0</v>
      </c>
      <c r="V1983" s="37">
        <f ca="1">IFERROR(OFFSET('Maximum minutes'!$C$1,T1983+1,-1+MATCH(G1983,OFFSET('Maximum minutes'!$C$1,T1983-1,0,1,50),0)),0)</f>
        <v>0</v>
      </c>
      <c r="W1983" s="38">
        <f t="shared" ca="1" si="60"/>
        <v>0</v>
      </c>
    </row>
    <row r="1984" spans="1:23" s="36" customFormat="1" ht="18.75">
      <c r="A1984" s="34"/>
      <c r="B1984" s="39"/>
      <c r="C1984" s="39"/>
      <c r="D1984" s="35"/>
      <c r="E1984" s="40"/>
      <c r="F1984" s="39"/>
      <c r="G1984" s="39"/>
      <c r="H1984" s="39"/>
      <c r="I1984" s="34"/>
      <c r="J1984" s="34"/>
      <c r="K1984" s="34"/>
      <c r="L1984" s="34"/>
      <c r="M1984" s="43" t="str">
        <f ca="1">IFERROR(OFFSET('Maximum minutes'!$C$1,T1984,MATCH(IF(G1984&lt;&gt;"",G1984,F1984),OFFSET('Maximum minutes'!$C$1,T1984-1,0,1,U1984+1),0)-1)*IF(OR(ISNUMBER(J1984),J1984="sans examen"),1,0)*IF(W1984&lt;MinDate,1,0),"")</f>
        <v/>
      </c>
      <c r="N1984" s="36">
        <f t="shared" ca="1" si="61"/>
        <v>0</v>
      </c>
      <c r="O1984" s="36" t="e">
        <f ca="1">LEFT(OFFSET(Lists!$Q$2,MATCH(E1984,Lists!$R$3:$R$19,0),0),4)</f>
        <v>#N/A</v>
      </c>
      <c r="P1984" s="36" t="e">
        <f ca="1">MATCH(O1984,Lists!$S$2:$S$640,1)</f>
        <v>#N/A</v>
      </c>
      <c r="Q1984" s="36" t="e">
        <f ca="1">MATCH(LEFT(OFFSET(Lists!$Q$2,MATCH(E1984,Lists!$R$3:$R$19,0)+1,0),4),Lists!$S$3:$S$640,1)</f>
        <v>#N/A</v>
      </c>
      <c r="R1984" s="36" t="e">
        <f ca="1">LEFT(OFFSET(Lists!$S$2,P1984-1+MATCH(F1984,OFFSET(Lists!$T$3,P1984-1,0,Q1984-P1984+1),0),0),6)</f>
        <v>#N/A</v>
      </c>
      <c r="S1984" s="36" t="e">
        <f ca="1">VLOOKUP(R1984,Lists!B:D,3,FALSE)</f>
        <v>#N/A</v>
      </c>
      <c r="T1984" s="36" t="str">
        <f>IF(F1984&lt;&gt;"",MATCH(R1984,'Maximum minutes'!B:B,0),"")</f>
        <v/>
      </c>
      <c r="U1984" s="36">
        <f ca="1">IF(F1984&lt;&gt;"",COUNTA(OFFSET('Maximum minutes'!$C$1,'Annexe A1 Cours'!T1984,0,1,50)),0)</f>
        <v>0</v>
      </c>
      <c r="V1984" s="37">
        <f ca="1">IFERROR(OFFSET('Maximum minutes'!$C$1,T1984+1,-1+MATCH(G1984,OFFSET('Maximum minutes'!$C$1,T1984-1,0,1,50),0)),0)</f>
        <v>0</v>
      </c>
      <c r="W1984" s="38">
        <f t="shared" ca="1" si="60"/>
        <v>0</v>
      </c>
    </row>
    <row r="1985" spans="1:23" s="36" customFormat="1" ht="18.75">
      <c r="A1985" s="34"/>
      <c r="B1985" s="39"/>
      <c r="C1985" s="39"/>
      <c r="D1985" s="35"/>
      <c r="E1985" s="40"/>
      <c r="F1985" s="39"/>
      <c r="G1985" s="39"/>
      <c r="H1985" s="39"/>
      <c r="I1985" s="34"/>
      <c r="J1985" s="34"/>
      <c r="K1985" s="34"/>
      <c r="L1985" s="34"/>
      <c r="M1985" s="43" t="str">
        <f ca="1">IFERROR(OFFSET('Maximum minutes'!$C$1,T1985,MATCH(IF(G1985&lt;&gt;"",G1985,F1985),OFFSET('Maximum minutes'!$C$1,T1985-1,0,1,U1985+1),0)-1)*IF(OR(ISNUMBER(J1985),J1985="sans examen"),1,0)*IF(W1985&lt;MinDate,1,0),"")</f>
        <v/>
      </c>
      <c r="N1985" s="36">
        <f t="shared" ca="1" si="61"/>
        <v>0</v>
      </c>
      <c r="O1985" s="36" t="e">
        <f ca="1">LEFT(OFFSET(Lists!$Q$2,MATCH(E1985,Lists!$R$3:$R$19,0),0),4)</f>
        <v>#N/A</v>
      </c>
      <c r="P1985" s="36" t="e">
        <f ca="1">MATCH(O1985,Lists!$S$2:$S$640,1)</f>
        <v>#N/A</v>
      </c>
      <c r="Q1985" s="36" t="e">
        <f ca="1">MATCH(LEFT(OFFSET(Lists!$Q$2,MATCH(E1985,Lists!$R$3:$R$19,0)+1,0),4),Lists!$S$3:$S$640,1)</f>
        <v>#N/A</v>
      </c>
      <c r="R1985" s="36" t="e">
        <f ca="1">LEFT(OFFSET(Lists!$S$2,P1985-1+MATCH(F1985,OFFSET(Lists!$T$3,P1985-1,0,Q1985-P1985+1),0),0),6)</f>
        <v>#N/A</v>
      </c>
      <c r="S1985" s="36" t="e">
        <f ca="1">VLOOKUP(R1985,Lists!B:D,3,FALSE)</f>
        <v>#N/A</v>
      </c>
      <c r="T1985" s="36" t="str">
        <f>IF(F1985&lt;&gt;"",MATCH(R1985,'Maximum minutes'!B:B,0),"")</f>
        <v/>
      </c>
      <c r="U1985" s="36">
        <f ca="1">IF(F1985&lt;&gt;"",COUNTA(OFFSET('Maximum minutes'!$C$1,'Annexe A1 Cours'!T1985,0,1,50)),0)</f>
        <v>0</v>
      </c>
      <c r="V1985" s="37">
        <f ca="1">IFERROR(OFFSET('Maximum minutes'!$C$1,T1985+1,-1+MATCH(G1985,OFFSET('Maximum minutes'!$C$1,T1985-1,0,1,50),0)),0)</f>
        <v>0</v>
      </c>
      <c r="W1985" s="38">
        <f t="shared" ca="1" si="60"/>
        <v>0</v>
      </c>
    </row>
    <row r="1986" spans="1:23" s="36" customFormat="1" ht="18.75">
      <c r="A1986" s="34"/>
      <c r="B1986" s="39"/>
      <c r="C1986" s="39"/>
      <c r="D1986" s="35"/>
      <c r="E1986" s="40"/>
      <c r="F1986" s="39"/>
      <c r="G1986" s="39"/>
      <c r="H1986" s="39"/>
      <c r="I1986" s="34"/>
      <c r="J1986" s="34"/>
      <c r="K1986" s="34"/>
      <c r="L1986" s="34"/>
      <c r="M1986" s="43" t="str">
        <f ca="1">IFERROR(OFFSET('Maximum minutes'!$C$1,T1986,MATCH(IF(G1986&lt;&gt;"",G1986,F1986),OFFSET('Maximum minutes'!$C$1,T1986-1,0,1,U1986+1),0)-1)*IF(OR(ISNUMBER(J1986),J1986="sans examen"),1,0)*IF(W1986&lt;MinDate,1,0),"")</f>
        <v/>
      </c>
      <c r="N1986" s="36">
        <f t="shared" ca="1" si="61"/>
        <v>0</v>
      </c>
      <c r="O1986" s="36" t="e">
        <f ca="1">LEFT(OFFSET(Lists!$Q$2,MATCH(E1986,Lists!$R$3:$R$19,0),0),4)</f>
        <v>#N/A</v>
      </c>
      <c r="P1986" s="36" t="e">
        <f ca="1">MATCH(O1986,Lists!$S$2:$S$640,1)</f>
        <v>#N/A</v>
      </c>
      <c r="Q1986" s="36" t="e">
        <f ca="1">MATCH(LEFT(OFFSET(Lists!$Q$2,MATCH(E1986,Lists!$R$3:$R$19,0)+1,0),4),Lists!$S$3:$S$640,1)</f>
        <v>#N/A</v>
      </c>
      <c r="R1986" s="36" t="e">
        <f ca="1">LEFT(OFFSET(Lists!$S$2,P1986-1+MATCH(F1986,OFFSET(Lists!$T$3,P1986-1,0,Q1986-P1986+1),0),0),6)</f>
        <v>#N/A</v>
      </c>
      <c r="S1986" s="36" t="e">
        <f ca="1">VLOOKUP(R1986,Lists!B:D,3,FALSE)</f>
        <v>#N/A</v>
      </c>
      <c r="T1986" s="36" t="str">
        <f>IF(F1986&lt;&gt;"",MATCH(R1986,'Maximum minutes'!B:B,0),"")</f>
        <v/>
      </c>
      <c r="U1986" s="36">
        <f ca="1">IF(F1986&lt;&gt;"",COUNTA(OFFSET('Maximum minutes'!$C$1,'Annexe A1 Cours'!T1986,0,1,50)),0)</f>
        <v>0</v>
      </c>
      <c r="V1986" s="37">
        <f ca="1">IFERROR(OFFSET('Maximum minutes'!$C$1,T1986+1,-1+MATCH(G1986,OFFSET('Maximum minutes'!$C$1,T1986-1,0,1,50),0)),0)</f>
        <v>0</v>
      </c>
      <c r="W1986" s="38">
        <f t="shared" ca="1" si="60"/>
        <v>0</v>
      </c>
    </row>
    <row r="1987" spans="1:23" s="36" customFormat="1" ht="18.75">
      <c r="A1987" s="34"/>
      <c r="B1987" s="39"/>
      <c r="C1987" s="39"/>
      <c r="D1987" s="35"/>
      <c r="E1987" s="40"/>
      <c r="F1987" s="39"/>
      <c r="G1987" s="39"/>
      <c r="H1987" s="39"/>
      <c r="I1987" s="34"/>
      <c r="J1987" s="34"/>
      <c r="K1987" s="34"/>
      <c r="L1987" s="34"/>
      <c r="M1987" s="43" t="str">
        <f ca="1">IFERROR(OFFSET('Maximum minutes'!$C$1,T1987,MATCH(IF(G1987&lt;&gt;"",G1987,F1987),OFFSET('Maximum minutes'!$C$1,T1987-1,0,1,U1987+1),0)-1)*IF(OR(ISNUMBER(J1987),J1987="sans examen"),1,0)*IF(W1987&lt;MinDate,1,0),"")</f>
        <v/>
      </c>
      <c r="N1987" s="36">
        <f t="shared" ca="1" si="61"/>
        <v>0</v>
      </c>
      <c r="O1987" s="36" t="e">
        <f ca="1">LEFT(OFFSET(Lists!$Q$2,MATCH(E1987,Lists!$R$3:$R$19,0),0),4)</f>
        <v>#N/A</v>
      </c>
      <c r="P1987" s="36" t="e">
        <f ca="1">MATCH(O1987,Lists!$S$2:$S$640,1)</f>
        <v>#N/A</v>
      </c>
      <c r="Q1987" s="36" t="e">
        <f ca="1">MATCH(LEFT(OFFSET(Lists!$Q$2,MATCH(E1987,Lists!$R$3:$R$19,0)+1,0),4),Lists!$S$3:$S$640,1)</f>
        <v>#N/A</v>
      </c>
      <c r="R1987" s="36" t="e">
        <f ca="1">LEFT(OFFSET(Lists!$S$2,P1987-1+MATCH(F1987,OFFSET(Lists!$T$3,P1987-1,0,Q1987-P1987+1),0),0),6)</f>
        <v>#N/A</v>
      </c>
      <c r="S1987" s="36" t="e">
        <f ca="1">VLOOKUP(R1987,Lists!B:D,3,FALSE)</f>
        <v>#N/A</v>
      </c>
      <c r="T1987" s="36" t="str">
        <f>IF(F1987&lt;&gt;"",MATCH(R1987,'Maximum minutes'!B:B,0),"")</f>
        <v/>
      </c>
      <c r="U1987" s="36">
        <f ca="1">IF(F1987&lt;&gt;"",COUNTA(OFFSET('Maximum minutes'!$C$1,'Annexe A1 Cours'!T1987,0,1,50)),0)</f>
        <v>0</v>
      </c>
      <c r="V1987" s="37">
        <f ca="1">IFERROR(OFFSET('Maximum minutes'!$C$1,T1987+1,-1+MATCH(G1987,OFFSET('Maximum minutes'!$C$1,T1987-1,0,1,50),0)),0)</f>
        <v>0</v>
      </c>
      <c r="W1987" s="38">
        <f t="shared" ca="1" si="60"/>
        <v>0</v>
      </c>
    </row>
    <row r="1988" spans="1:23" s="36" customFormat="1" ht="18.75">
      <c r="A1988" s="34"/>
      <c r="B1988" s="39"/>
      <c r="C1988" s="39"/>
      <c r="D1988" s="35"/>
      <c r="E1988" s="40"/>
      <c r="F1988" s="39"/>
      <c r="G1988" s="39"/>
      <c r="H1988" s="39"/>
      <c r="I1988" s="34"/>
      <c r="J1988" s="34"/>
      <c r="K1988" s="34"/>
      <c r="L1988" s="34"/>
      <c r="M1988" s="43" t="str">
        <f ca="1">IFERROR(OFFSET('Maximum minutes'!$C$1,T1988,MATCH(IF(G1988&lt;&gt;"",G1988,F1988),OFFSET('Maximum minutes'!$C$1,T1988-1,0,1,U1988+1),0)-1)*IF(OR(ISNUMBER(J1988),J1988="sans examen"),1,0)*IF(W1988&lt;MinDate,1,0),"")</f>
        <v/>
      </c>
      <c r="N1988" s="36">
        <f t="shared" ca="1" si="61"/>
        <v>0</v>
      </c>
      <c r="O1988" s="36" t="e">
        <f ca="1">LEFT(OFFSET(Lists!$Q$2,MATCH(E1988,Lists!$R$3:$R$19,0),0),4)</f>
        <v>#N/A</v>
      </c>
      <c r="P1988" s="36" t="e">
        <f ca="1">MATCH(O1988,Lists!$S$2:$S$640,1)</f>
        <v>#N/A</v>
      </c>
      <c r="Q1988" s="36" t="e">
        <f ca="1">MATCH(LEFT(OFFSET(Lists!$Q$2,MATCH(E1988,Lists!$R$3:$R$19,0)+1,0),4),Lists!$S$3:$S$640,1)</f>
        <v>#N/A</v>
      </c>
      <c r="R1988" s="36" t="e">
        <f ca="1">LEFT(OFFSET(Lists!$S$2,P1988-1+MATCH(F1988,OFFSET(Lists!$T$3,P1988-1,0,Q1988-P1988+1),0),0),6)</f>
        <v>#N/A</v>
      </c>
      <c r="S1988" s="36" t="e">
        <f ca="1">VLOOKUP(R1988,Lists!B:D,3,FALSE)</f>
        <v>#N/A</v>
      </c>
      <c r="T1988" s="36" t="str">
        <f>IF(F1988&lt;&gt;"",MATCH(R1988,'Maximum minutes'!B:B,0),"")</f>
        <v/>
      </c>
      <c r="U1988" s="36">
        <f ca="1">IF(F1988&lt;&gt;"",COUNTA(OFFSET('Maximum minutes'!$C$1,'Annexe A1 Cours'!T1988,0,1,50)),0)</f>
        <v>0</v>
      </c>
      <c r="V1988" s="37">
        <f ca="1">IFERROR(OFFSET('Maximum minutes'!$C$1,T1988+1,-1+MATCH(G1988,OFFSET('Maximum minutes'!$C$1,T1988-1,0,1,50),0)),0)</f>
        <v>0</v>
      </c>
      <c r="W1988" s="38">
        <f t="shared" ca="1" si="60"/>
        <v>0</v>
      </c>
    </row>
    <row r="1989" spans="1:23" s="36" customFormat="1" ht="18.75">
      <c r="A1989" s="34"/>
      <c r="B1989" s="39"/>
      <c r="C1989" s="39"/>
      <c r="D1989" s="35"/>
      <c r="E1989" s="40"/>
      <c r="F1989" s="39"/>
      <c r="G1989" s="39"/>
      <c r="H1989" s="39"/>
      <c r="I1989" s="34"/>
      <c r="J1989" s="34"/>
      <c r="K1989" s="34"/>
      <c r="L1989" s="34"/>
      <c r="M1989" s="43" t="str">
        <f ca="1">IFERROR(OFFSET('Maximum minutes'!$C$1,T1989,MATCH(IF(G1989&lt;&gt;"",G1989,F1989),OFFSET('Maximum minutes'!$C$1,T1989-1,0,1,U1989+1),0)-1)*IF(OR(ISNUMBER(J1989),J1989="sans examen"),1,0)*IF(W1989&lt;MinDate,1,0),"")</f>
        <v/>
      </c>
      <c r="N1989" s="36">
        <f t="shared" ca="1" si="61"/>
        <v>0</v>
      </c>
      <c r="O1989" s="36" t="e">
        <f ca="1">LEFT(OFFSET(Lists!$Q$2,MATCH(E1989,Lists!$R$3:$R$19,0),0),4)</f>
        <v>#N/A</v>
      </c>
      <c r="P1989" s="36" t="e">
        <f ca="1">MATCH(O1989,Lists!$S$2:$S$640,1)</f>
        <v>#N/A</v>
      </c>
      <c r="Q1989" s="36" t="e">
        <f ca="1">MATCH(LEFT(OFFSET(Lists!$Q$2,MATCH(E1989,Lists!$R$3:$R$19,0)+1,0),4),Lists!$S$3:$S$640,1)</f>
        <v>#N/A</v>
      </c>
      <c r="R1989" s="36" t="e">
        <f ca="1">LEFT(OFFSET(Lists!$S$2,P1989-1+MATCH(F1989,OFFSET(Lists!$T$3,P1989-1,0,Q1989-P1989+1),0),0),6)</f>
        <v>#N/A</v>
      </c>
      <c r="S1989" s="36" t="e">
        <f ca="1">VLOOKUP(R1989,Lists!B:D,3,FALSE)</f>
        <v>#N/A</v>
      </c>
      <c r="T1989" s="36" t="str">
        <f>IF(F1989&lt;&gt;"",MATCH(R1989,'Maximum minutes'!B:B,0),"")</f>
        <v/>
      </c>
      <c r="U1989" s="36">
        <f ca="1">IF(F1989&lt;&gt;"",COUNTA(OFFSET('Maximum minutes'!$C$1,'Annexe A1 Cours'!T1989,0,1,50)),0)</f>
        <v>0</v>
      </c>
      <c r="V1989" s="37">
        <f ca="1">IFERROR(OFFSET('Maximum minutes'!$C$1,T1989+1,-1+MATCH(G1989,OFFSET('Maximum minutes'!$C$1,T1989-1,0,1,50),0)),0)</f>
        <v>0</v>
      </c>
      <c r="W1989" s="38">
        <f t="shared" ca="1" si="60"/>
        <v>0</v>
      </c>
    </row>
    <row r="1990" spans="1:23" s="36" customFormat="1" ht="18.75">
      <c r="A1990" s="34"/>
      <c r="B1990" s="39"/>
      <c r="C1990" s="39"/>
      <c r="D1990" s="35"/>
      <c r="E1990" s="40"/>
      <c r="F1990" s="39"/>
      <c r="G1990" s="39"/>
      <c r="H1990" s="39"/>
      <c r="I1990" s="34"/>
      <c r="J1990" s="34"/>
      <c r="K1990" s="34"/>
      <c r="L1990" s="34"/>
      <c r="M1990" s="43" t="str">
        <f ca="1">IFERROR(OFFSET('Maximum minutes'!$C$1,T1990,MATCH(IF(G1990&lt;&gt;"",G1990,F1990),OFFSET('Maximum minutes'!$C$1,T1990-1,0,1,U1990+1),0)-1)*IF(OR(ISNUMBER(J1990),J1990="sans examen"),1,0)*IF(W1990&lt;MinDate,1,0),"")</f>
        <v/>
      </c>
      <c r="N1990" s="36">
        <f t="shared" ca="1" si="61"/>
        <v>0</v>
      </c>
      <c r="O1990" s="36" t="e">
        <f ca="1">LEFT(OFFSET(Lists!$Q$2,MATCH(E1990,Lists!$R$3:$R$19,0),0),4)</f>
        <v>#N/A</v>
      </c>
      <c r="P1990" s="36" t="e">
        <f ca="1">MATCH(O1990,Lists!$S$2:$S$640,1)</f>
        <v>#N/A</v>
      </c>
      <c r="Q1990" s="36" t="e">
        <f ca="1">MATCH(LEFT(OFFSET(Lists!$Q$2,MATCH(E1990,Lists!$R$3:$R$19,0)+1,0),4),Lists!$S$3:$S$640,1)</f>
        <v>#N/A</v>
      </c>
      <c r="R1990" s="36" t="e">
        <f ca="1">LEFT(OFFSET(Lists!$S$2,P1990-1+MATCH(F1990,OFFSET(Lists!$T$3,P1990-1,0,Q1990-P1990+1),0),0),6)</f>
        <v>#N/A</v>
      </c>
      <c r="S1990" s="36" t="e">
        <f ca="1">VLOOKUP(R1990,Lists!B:D,3,FALSE)</f>
        <v>#N/A</v>
      </c>
      <c r="T1990" s="36" t="str">
        <f>IF(F1990&lt;&gt;"",MATCH(R1990,'Maximum minutes'!B:B,0),"")</f>
        <v/>
      </c>
      <c r="U1990" s="36">
        <f ca="1">IF(F1990&lt;&gt;"",COUNTA(OFFSET('Maximum minutes'!$C$1,'Annexe A1 Cours'!T1990,0,1,50)),0)</f>
        <v>0</v>
      </c>
      <c r="V1990" s="37">
        <f ca="1">IFERROR(OFFSET('Maximum minutes'!$C$1,T1990+1,-1+MATCH(G1990,OFFSET('Maximum minutes'!$C$1,T1990-1,0,1,50),0)),0)</f>
        <v>0</v>
      </c>
      <c r="W1990" s="38">
        <f t="shared" ca="1" si="60"/>
        <v>0</v>
      </c>
    </row>
    <row r="1991" spans="1:23" s="36" customFormat="1" ht="18.75">
      <c r="A1991" s="34"/>
      <c r="B1991" s="39"/>
      <c r="C1991" s="39"/>
      <c r="D1991" s="35"/>
      <c r="E1991" s="40"/>
      <c r="F1991" s="39"/>
      <c r="G1991" s="39"/>
      <c r="H1991" s="39"/>
      <c r="I1991" s="34"/>
      <c r="J1991" s="34"/>
      <c r="K1991" s="34"/>
      <c r="L1991" s="34"/>
      <c r="M1991" s="43" t="str">
        <f ca="1">IFERROR(OFFSET('Maximum minutes'!$C$1,T1991,MATCH(IF(G1991&lt;&gt;"",G1991,F1991),OFFSET('Maximum minutes'!$C$1,T1991-1,0,1,U1991+1),0)-1)*IF(OR(ISNUMBER(J1991),J1991="sans examen"),1,0)*IF(W1991&lt;MinDate,1,0),"")</f>
        <v/>
      </c>
      <c r="N1991" s="36">
        <f t="shared" ca="1" si="61"/>
        <v>0</v>
      </c>
      <c r="O1991" s="36" t="e">
        <f ca="1">LEFT(OFFSET(Lists!$Q$2,MATCH(E1991,Lists!$R$3:$R$19,0),0),4)</f>
        <v>#N/A</v>
      </c>
      <c r="P1991" s="36" t="e">
        <f ca="1">MATCH(O1991,Lists!$S$2:$S$640,1)</f>
        <v>#N/A</v>
      </c>
      <c r="Q1991" s="36" t="e">
        <f ca="1">MATCH(LEFT(OFFSET(Lists!$Q$2,MATCH(E1991,Lists!$R$3:$R$19,0)+1,0),4),Lists!$S$3:$S$640,1)</f>
        <v>#N/A</v>
      </c>
      <c r="R1991" s="36" t="e">
        <f ca="1">LEFT(OFFSET(Lists!$S$2,P1991-1+MATCH(F1991,OFFSET(Lists!$T$3,P1991-1,0,Q1991-P1991+1),0),0),6)</f>
        <v>#N/A</v>
      </c>
      <c r="S1991" s="36" t="e">
        <f ca="1">VLOOKUP(R1991,Lists!B:D,3,FALSE)</f>
        <v>#N/A</v>
      </c>
      <c r="T1991" s="36" t="str">
        <f>IF(F1991&lt;&gt;"",MATCH(R1991,'Maximum minutes'!B:B,0),"")</f>
        <v/>
      </c>
      <c r="U1991" s="36">
        <f ca="1">IF(F1991&lt;&gt;"",COUNTA(OFFSET('Maximum minutes'!$C$1,'Annexe A1 Cours'!T1991,0,1,50)),0)</f>
        <v>0</v>
      </c>
      <c r="V1991" s="37">
        <f ca="1">IFERROR(OFFSET('Maximum minutes'!$C$1,T1991+1,-1+MATCH(G1991,OFFSET('Maximum minutes'!$C$1,T1991-1,0,1,50),0)),0)</f>
        <v>0</v>
      </c>
      <c r="W1991" s="38">
        <f t="shared" ref="W1991:W2054" ca="1" si="62">IFERROR(DATE(YEAR(D1991)+V1991,MONTH(D1991),DAY(D1991)),"")</f>
        <v>0</v>
      </c>
    </row>
    <row r="1992" spans="1:23" s="36" customFormat="1" ht="18.75">
      <c r="A1992" s="34"/>
      <c r="B1992" s="39"/>
      <c r="C1992" s="39"/>
      <c r="D1992" s="35"/>
      <c r="E1992" s="40"/>
      <c r="F1992" s="39"/>
      <c r="G1992" s="39"/>
      <c r="H1992" s="39"/>
      <c r="I1992" s="34"/>
      <c r="J1992" s="34"/>
      <c r="K1992" s="34"/>
      <c r="L1992" s="34"/>
      <c r="M1992" s="43" t="str">
        <f ca="1">IFERROR(OFFSET('Maximum minutes'!$C$1,T1992,MATCH(IF(G1992&lt;&gt;"",G1992,F1992),OFFSET('Maximum minutes'!$C$1,T1992-1,0,1,U1992+1),0)-1)*IF(OR(ISNUMBER(J1992),J1992="sans examen"),1,0)*IF(W1992&lt;MinDate,1,0),"")</f>
        <v/>
      </c>
      <c r="N1992" s="36">
        <f t="shared" ref="N1992:N2055" ca="1" si="63">IF(K1992&gt;0,MIN(K1992,M1992),0)*IF(M1992="",0,1)</f>
        <v>0</v>
      </c>
      <c r="O1992" s="36" t="e">
        <f ca="1">LEFT(OFFSET(Lists!$Q$2,MATCH(E1992,Lists!$R$3:$R$19,0),0),4)</f>
        <v>#N/A</v>
      </c>
      <c r="P1992" s="36" t="e">
        <f ca="1">MATCH(O1992,Lists!$S$2:$S$640,1)</f>
        <v>#N/A</v>
      </c>
      <c r="Q1992" s="36" t="e">
        <f ca="1">MATCH(LEFT(OFFSET(Lists!$Q$2,MATCH(E1992,Lists!$R$3:$R$19,0)+1,0),4),Lists!$S$3:$S$640,1)</f>
        <v>#N/A</v>
      </c>
      <c r="R1992" s="36" t="e">
        <f ca="1">LEFT(OFFSET(Lists!$S$2,P1992-1+MATCH(F1992,OFFSET(Lists!$T$3,P1992-1,0,Q1992-P1992+1),0),0),6)</f>
        <v>#N/A</v>
      </c>
      <c r="S1992" s="36" t="e">
        <f ca="1">VLOOKUP(R1992,Lists!B:D,3,FALSE)</f>
        <v>#N/A</v>
      </c>
      <c r="T1992" s="36" t="str">
        <f>IF(F1992&lt;&gt;"",MATCH(R1992,'Maximum minutes'!B:B,0),"")</f>
        <v/>
      </c>
      <c r="U1992" s="36">
        <f ca="1">IF(F1992&lt;&gt;"",COUNTA(OFFSET('Maximum minutes'!$C$1,'Annexe A1 Cours'!T1992,0,1,50)),0)</f>
        <v>0</v>
      </c>
      <c r="V1992" s="37">
        <f ca="1">IFERROR(OFFSET('Maximum minutes'!$C$1,T1992+1,-1+MATCH(G1992,OFFSET('Maximum minutes'!$C$1,T1992-1,0,1,50),0)),0)</f>
        <v>0</v>
      </c>
      <c r="W1992" s="38">
        <f t="shared" ca="1" si="62"/>
        <v>0</v>
      </c>
    </row>
    <row r="1993" spans="1:23" s="36" customFormat="1" ht="18.75">
      <c r="A1993" s="34"/>
      <c r="B1993" s="39"/>
      <c r="C1993" s="39"/>
      <c r="D1993" s="35"/>
      <c r="E1993" s="40"/>
      <c r="F1993" s="39"/>
      <c r="G1993" s="39"/>
      <c r="H1993" s="39"/>
      <c r="I1993" s="34"/>
      <c r="J1993" s="34"/>
      <c r="K1993" s="34"/>
      <c r="L1993" s="34"/>
      <c r="M1993" s="43" t="str">
        <f ca="1">IFERROR(OFFSET('Maximum minutes'!$C$1,T1993,MATCH(IF(G1993&lt;&gt;"",G1993,F1993),OFFSET('Maximum minutes'!$C$1,T1993-1,0,1,U1993+1),0)-1)*IF(OR(ISNUMBER(J1993),J1993="sans examen"),1,0)*IF(W1993&lt;MinDate,1,0),"")</f>
        <v/>
      </c>
      <c r="N1993" s="36">
        <f t="shared" ca="1" si="63"/>
        <v>0</v>
      </c>
      <c r="O1993" s="36" t="e">
        <f ca="1">LEFT(OFFSET(Lists!$Q$2,MATCH(E1993,Lists!$R$3:$R$19,0),0),4)</f>
        <v>#N/A</v>
      </c>
      <c r="P1993" s="36" t="e">
        <f ca="1">MATCH(O1993,Lists!$S$2:$S$640,1)</f>
        <v>#N/A</v>
      </c>
      <c r="Q1993" s="36" t="e">
        <f ca="1">MATCH(LEFT(OFFSET(Lists!$Q$2,MATCH(E1993,Lists!$R$3:$R$19,0)+1,0),4),Lists!$S$3:$S$640,1)</f>
        <v>#N/A</v>
      </c>
      <c r="R1993" s="36" t="e">
        <f ca="1">LEFT(OFFSET(Lists!$S$2,P1993-1+MATCH(F1993,OFFSET(Lists!$T$3,P1993-1,0,Q1993-P1993+1),0),0),6)</f>
        <v>#N/A</v>
      </c>
      <c r="S1993" s="36" t="e">
        <f ca="1">VLOOKUP(R1993,Lists!B:D,3,FALSE)</f>
        <v>#N/A</v>
      </c>
      <c r="T1993" s="36" t="str">
        <f>IF(F1993&lt;&gt;"",MATCH(R1993,'Maximum minutes'!B:B,0),"")</f>
        <v/>
      </c>
      <c r="U1993" s="36">
        <f ca="1">IF(F1993&lt;&gt;"",COUNTA(OFFSET('Maximum minutes'!$C$1,'Annexe A1 Cours'!T1993,0,1,50)),0)</f>
        <v>0</v>
      </c>
      <c r="V1993" s="37">
        <f ca="1">IFERROR(OFFSET('Maximum minutes'!$C$1,T1993+1,-1+MATCH(G1993,OFFSET('Maximum minutes'!$C$1,T1993-1,0,1,50),0)),0)</f>
        <v>0</v>
      </c>
      <c r="W1993" s="38">
        <f t="shared" ca="1" si="62"/>
        <v>0</v>
      </c>
    </row>
    <row r="1994" spans="1:23" s="36" customFormat="1" ht="18.75">
      <c r="A1994" s="34"/>
      <c r="B1994" s="39"/>
      <c r="C1994" s="39"/>
      <c r="D1994" s="35"/>
      <c r="E1994" s="40"/>
      <c r="F1994" s="39"/>
      <c r="G1994" s="39"/>
      <c r="H1994" s="39"/>
      <c r="I1994" s="34"/>
      <c r="J1994" s="34"/>
      <c r="K1994" s="34"/>
      <c r="L1994" s="34"/>
      <c r="M1994" s="43" t="str">
        <f ca="1">IFERROR(OFFSET('Maximum minutes'!$C$1,T1994,MATCH(IF(G1994&lt;&gt;"",G1994,F1994),OFFSET('Maximum minutes'!$C$1,T1994-1,0,1,U1994+1),0)-1)*IF(OR(ISNUMBER(J1994),J1994="sans examen"),1,0)*IF(W1994&lt;MinDate,1,0),"")</f>
        <v/>
      </c>
      <c r="N1994" s="36">
        <f t="shared" ca="1" si="63"/>
        <v>0</v>
      </c>
      <c r="O1994" s="36" t="e">
        <f ca="1">LEFT(OFFSET(Lists!$Q$2,MATCH(E1994,Lists!$R$3:$R$19,0),0),4)</f>
        <v>#N/A</v>
      </c>
      <c r="P1994" s="36" t="e">
        <f ca="1">MATCH(O1994,Lists!$S$2:$S$640,1)</f>
        <v>#N/A</v>
      </c>
      <c r="Q1994" s="36" t="e">
        <f ca="1">MATCH(LEFT(OFFSET(Lists!$Q$2,MATCH(E1994,Lists!$R$3:$R$19,0)+1,0),4),Lists!$S$3:$S$640,1)</f>
        <v>#N/A</v>
      </c>
      <c r="R1994" s="36" t="e">
        <f ca="1">LEFT(OFFSET(Lists!$S$2,P1994-1+MATCH(F1994,OFFSET(Lists!$T$3,P1994-1,0,Q1994-P1994+1),0),0),6)</f>
        <v>#N/A</v>
      </c>
      <c r="S1994" s="36" t="e">
        <f ca="1">VLOOKUP(R1994,Lists!B:D,3,FALSE)</f>
        <v>#N/A</v>
      </c>
      <c r="T1994" s="36" t="str">
        <f>IF(F1994&lt;&gt;"",MATCH(R1994,'Maximum minutes'!B:B,0),"")</f>
        <v/>
      </c>
      <c r="U1994" s="36">
        <f ca="1">IF(F1994&lt;&gt;"",COUNTA(OFFSET('Maximum minutes'!$C$1,'Annexe A1 Cours'!T1994,0,1,50)),0)</f>
        <v>0</v>
      </c>
      <c r="V1994" s="37">
        <f ca="1">IFERROR(OFFSET('Maximum minutes'!$C$1,T1994+1,-1+MATCH(G1994,OFFSET('Maximum minutes'!$C$1,T1994-1,0,1,50),0)),0)</f>
        <v>0</v>
      </c>
      <c r="W1994" s="38">
        <f t="shared" ca="1" si="62"/>
        <v>0</v>
      </c>
    </row>
    <row r="1995" spans="1:23" s="36" customFormat="1" ht="18.75">
      <c r="A1995" s="34"/>
      <c r="B1995" s="39"/>
      <c r="C1995" s="39"/>
      <c r="D1995" s="35"/>
      <c r="E1995" s="40"/>
      <c r="F1995" s="39"/>
      <c r="G1995" s="39"/>
      <c r="H1995" s="39"/>
      <c r="I1995" s="34"/>
      <c r="J1995" s="34"/>
      <c r="K1995" s="34"/>
      <c r="L1995" s="34"/>
      <c r="M1995" s="43" t="str">
        <f ca="1">IFERROR(OFFSET('Maximum minutes'!$C$1,T1995,MATCH(IF(G1995&lt;&gt;"",G1995,F1995),OFFSET('Maximum minutes'!$C$1,T1995-1,0,1,U1995+1),0)-1)*IF(OR(ISNUMBER(J1995),J1995="sans examen"),1,0)*IF(W1995&lt;MinDate,1,0),"")</f>
        <v/>
      </c>
      <c r="N1995" s="36">
        <f t="shared" ca="1" si="63"/>
        <v>0</v>
      </c>
      <c r="O1995" s="36" t="e">
        <f ca="1">LEFT(OFFSET(Lists!$Q$2,MATCH(E1995,Lists!$R$3:$R$19,0),0),4)</f>
        <v>#N/A</v>
      </c>
      <c r="P1995" s="36" t="e">
        <f ca="1">MATCH(O1995,Lists!$S$2:$S$640,1)</f>
        <v>#N/A</v>
      </c>
      <c r="Q1995" s="36" t="e">
        <f ca="1">MATCH(LEFT(OFFSET(Lists!$Q$2,MATCH(E1995,Lists!$R$3:$R$19,0)+1,0),4),Lists!$S$3:$S$640,1)</f>
        <v>#N/A</v>
      </c>
      <c r="R1995" s="36" t="e">
        <f ca="1">LEFT(OFFSET(Lists!$S$2,P1995-1+MATCH(F1995,OFFSET(Lists!$T$3,P1995-1,0,Q1995-P1995+1),0),0),6)</f>
        <v>#N/A</v>
      </c>
      <c r="S1995" s="36" t="e">
        <f ca="1">VLOOKUP(R1995,Lists!B:D,3,FALSE)</f>
        <v>#N/A</v>
      </c>
      <c r="T1995" s="36" t="str">
        <f>IF(F1995&lt;&gt;"",MATCH(R1995,'Maximum minutes'!B:B,0),"")</f>
        <v/>
      </c>
      <c r="U1995" s="36">
        <f ca="1">IF(F1995&lt;&gt;"",COUNTA(OFFSET('Maximum minutes'!$C$1,'Annexe A1 Cours'!T1995,0,1,50)),0)</f>
        <v>0</v>
      </c>
      <c r="V1995" s="37">
        <f ca="1">IFERROR(OFFSET('Maximum minutes'!$C$1,T1995+1,-1+MATCH(G1995,OFFSET('Maximum minutes'!$C$1,T1995-1,0,1,50),0)),0)</f>
        <v>0</v>
      </c>
      <c r="W1995" s="38">
        <f t="shared" ca="1" si="62"/>
        <v>0</v>
      </c>
    </row>
    <row r="1996" spans="1:23" s="36" customFormat="1" ht="18.75">
      <c r="A1996" s="34"/>
      <c r="B1996" s="39"/>
      <c r="C1996" s="39"/>
      <c r="D1996" s="35"/>
      <c r="E1996" s="40"/>
      <c r="F1996" s="39"/>
      <c r="G1996" s="39"/>
      <c r="H1996" s="39"/>
      <c r="I1996" s="34"/>
      <c r="J1996" s="34"/>
      <c r="K1996" s="34"/>
      <c r="L1996" s="34"/>
      <c r="M1996" s="43" t="str">
        <f ca="1">IFERROR(OFFSET('Maximum minutes'!$C$1,T1996,MATCH(IF(G1996&lt;&gt;"",G1996,F1996),OFFSET('Maximum minutes'!$C$1,T1996-1,0,1,U1996+1),0)-1)*IF(OR(ISNUMBER(J1996),J1996="sans examen"),1,0)*IF(W1996&lt;MinDate,1,0),"")</f>
        <v/>
      </c>
      <c r="N1996" s="36">
        <f t="shared" ca="1" si="63"/>
        <v>0</v>
      </c>
      <c r="O1996" s="36" t="e">
        <f ca="1">LEFT(OFFSET(Lists!$Q$2,MATCH(E1996,Lists!$R$3:$R$19,0),0),4)</f>
        <v>#N/A</v>
      </c>
      <c r="P1996" s="36" t="e">
        <f ca="1">MATCH(O1996,Lists!$S$2:$S$640,1)</f>
        <v>#N/A</v>
      </c>
      <c r="Q1996" s="36" t="e">
        <f ca="1">MATCH(LEFT(OFFSET(Lists!$Q$2,MATCH(E1996,Lists!$R$3:$R$19,0)+1,0),4),Lists!$S$3:$S$640,1)</f>
        <v>#N/A</v>
      </c>
      <c r="R1996" s="36" t="e">
        <f ca="1">LEFT(OFFSET(Lists!$S$2,P1996-1+MATCH(F1996,OFFSET(Lists!$T$3,P1996-1,0,Q1996-P1996+1),0),0),6)</f>
        <v>#N/A</v>
      </c>
      <c r="S1996" s="36" t="e">
        <f ca="1">VLOOKUP(R1996,Lists!B:D,3,FALSE)</f>
        <v>#N/A</v>
      </c>
      <c r="T1996" s="36" t="str">
        <f>IF(F1996&lt;&gt;"",MATCH(R1996,'Maximum minutes'!B:B,0),"")</f>
        <v/>
      </c>
      <c r="U1996" s="36">
        <f ca="1">IF(F1996&lt;&gt;"",COUNTA(OFFSET('Maximum minutes'!$C$1,'Annexe A1 Cours'!T1996,0,1,50)),0)</f>
        <v>0</v>
      </c>
      <c r="V1996" s="37">
        <f ca="1">IFERROR(OFFSET('Maximum minutes'!$C$1,T1996+1,-1+MATCH(G1996,OFFSET('Maximum minutes'!$C$1,T1996-1,0,1,50),0)),0)</f>
        <v>0</v>
      </c>
      <c r="W1996" s="38">
        <f t="shared" ca="1" si="62"/>
        <v>0</v>
      </c>
    </row>
    <row r="1997" spans="1:23" s="36" customFormat="1" ht="18.75">
      <c r="A1997" s="34"/>
      <c r="B1997" s="39"/>
      <c r="C1997" s="39"/>
      <c r="D1997" s="35"/>
      <c r="E1997" s="40"/>
      <c r="F1997" s="39"/>
      <c r="G1997" s="39"/>
      <c r="H1997" s="39"/>
      <c r="I1997" s="34"/>
      <c r="J1997" s="34"/>
      <c r="K1997" s="34"/>
      <c r="L1997" s="34"/>
      <c r="M1997" s="43" t="str">
        <f ca="1">IFERROR(OFFSET('Maximum minutes'!$C$1,T1997,MATCH(IF(G1997&lt;&gt;"",G1997,F1997),OFFSET('Maximum minutes'!$C$1,T1997-1,0,1,U1997+1),0)-1)*IF(OR(ISNUMBER(J1997),J1997="sans examen"),1,0)*IF(W1997&lt;MinDate,1,0),"")</f>
        <v/>
      </c>
      <c r="N1997" s="36">
        <f t="shared" ca="1" si="63"/>
        <v>0</v>
      </c>
      <c r="O1997" s="36" t="e">
        <f ca="1">LEFT(OFFSET(Lists!$Q$2,MATCH(E1997,Lists!$R$3:$R$19,0),0),4)</f>
        <v>#N/A</v>
      </c>
      <c r="P1997" s="36" t="e">
        <f ca="1">MATCH(O1997,Lists!$S$2:$S$640,1)</f>
        <v>#N/A</v>
      </c>
      <c r="Q1997" s="36" t="e">
        <f ca="1">MATCH(LEFT(OFFSET(Lists!$Q$2,MATCH(E1997,Lists!$R$3:$R$19,0)+1,0),4),Lists!$S$3:$S$640,1)</f>
        <v>#N/A</v>
      </c>
      <c r="R1997" s="36" t="e">
        <f ca="1">LEFT(OFFSET(Lists!$S$2,P1997-1+MATCH(F1997,OFFSET(Lists!$T$3,P1997-1,0,Q1997-P1997+1),0),0),6)</f>
        <v>#N/A</v>
      </c>
      <c r="S1997" s="36" t="e">
        <f ca="1">VLOOKUP(R1997,Lists!B:D,3,FALSE)</f>
        <v>#N/A</v>
      </c>
      <c r="T1997" s="36" t="str">
        <f>IF(F1997&lt;&gt;"",MATCH(R1997,'Maximum minutes'!B:B,0),"")</f>
        <v/>
      </c>
      <c r="U1997" s="36">
        <f ca="1">IF(F1997&lt;&gt;"",COUNTA(OFFSET('Maximum minutes'!$C$1,'Annexe A1 Cours'!T1997,0,1,50)),0)</f>
        <v>0</v>
      </c>
      <c r="V1997" s="37">
        <f ca="1">IFERROR(OFFSET('Maximum minutes'!$C$1,T1997+1,-1+MATCH(G1997,OFFSET('Maximum minutes'!$C$1,T1997-1,0,1,50),0)),0)</f>
        <v>0</v>
      </c>
      <c r="W1997" s="38">
        <f t="shared" ca="1" si="62"/>
        <v>0</v>
      </c>
    </row>
    <row r="1998" spans="1:23" s="36" customFormat="1" ht="18.75">
      <c r="A1998" s="34"/>
      <c r="B1998" s="39"/>
      <c r="C1998" s="39"/>
      <c r="D1998" s="35"/>
      <c r="E1998" s="40"/>
      <c r="F1998" s="39"/>
      <c r="G1998" s="39"/>
      <c r="H1998" s="39"/>
      <c r="I1998" s="34"/>
      <c r="J1998" s="34"/>
      <c r="K1998" s="34"/>
      <c r="L1998" s="34"/>
      <c r="M1998" s="43" t="str">
        <f ca="1">IFERROR(OFFSET('Maximum minutes'!$C$1,T1998,MATCH(IF(G1998&lt;&gt;"",G1998,F1998),OFFSET('Maximum minutes'!$C$1,T1998-1,0,1,U1998+1),0)-1)*IF(OR(ISNUMBER(J1998),J1998="sans examen"),1,0)*IF(W1998&lt;MinDate,1,0),"")</f>
        <v/>
      </c>
      <c r="N1998" s="36">
        <f t="shared" ca="1" si="63"/>
        <v>0</v>
      </c>
      <c r="O1998" s="36" t="e">
        <f ca="1">LEFT(OFFSET(Lists!$Q$2,MATCH(E1998,Lists!$R$3:$R$19,0),0),4)</f>
        <v>#N/A</v>
      </c>
      <c r="P1998" s="36" t="e">
        <f ca="1">MATCH(O1998,Lists!$S$2:$S$640,1)</f>
        <v>#N/A</v>
      </c>
      <c r="Q1998" s="36" t="e">
        <f ca="1">MATCH(LEFT(OFFSET(Lists!$Q$2,MATCH(E1998,Lists!$R$3:$R$19,0)+1,0),4),Lists!$S$3:$S$640,1)</f>
        <v>#N/A</v>
      </c>
      <c r="R1998" s="36" t="e">
        <f ca="1">LEFT(OFFSET(Lists!$S$2,P1998-1+MATCH(F1998,OFFSET(Lists!$T$3,P1998-1,0,Q1998-P1998+1),0),0),6)</f>
        <v>#N/A</v>
      </c>
      <c r="S1998" s="36" t="e">
        <f ca="1">VLOOKUP(R1998,Lists!B:D,3,FALSE)</f>
        <v>#N/A</v>
      </c>
      <c r="T1998" s="36" t="str">
        <f>IF(F1998&lt;&gt;"",MATCH(R1998,'Maximum minutes'!B:B,0),"")</f>
        <v/>
      </c>
      <c r="U1998" s="36">
        <f ca="1">IF(F1998&lt;&gt;"",COUNTA(OFFSET('Maximum minutes'!$C$1,'Annexe A1 Cours'!T1998,0,1,50)),0)</f>
        <v>0</v>
      </c>
      <c r="V1998" s="37">
        <f ca="1">IFERROR(OFFSET('Maximum minutes'!$C$1,T1998+1,-1+MATCH(G1998,OFFSET('Maximum minutes'!$C$1,T1998-1,0,1,50),0)),0)</f>
        <v>0</v>
      </c>
      <c r="W1998" s="38">
        <f t="shared" ca="1" si="62"/>
        <v>0</v>
      </c>
    </row>
    <row r="1999" spans="1:23" s="36" customFormat="1" ht="18.75">
      <c r="A1999" s="34"/>
      <c r="B1999" s="39"/>
      <c r="C1999" s="39"/>
      <c r="D1999" s="35"/>
      <c r="E1999" s="40"/>
      <c r="F1999" s="39"/>
      <c r="G1999" s="39"/>
      <c r="H1999" s="39"/>
      <c r="I1999" s="34"/>
      <c r="J1999" s="34"/>
      <c r="K1999" s="34"/>
      <c r="L1999" s="34"/>
      <c r="M1999" s="43" t="str">
        <f ca="1">IFERROR(OFFSET('Maximum minutes'!$C$1,T1999,MATCH(IF(G1999&lt;&gt;"",G1999,F1999),OFFSET('Maximum minutes'!$C$1,T1999-1,0,1,U1999+1),0)-1)*IF(OR(ISNUMBER(J1999),J1999="sans examen"),1,0)*IF(W1999&lt;MinDate,1,0),"")</f>
        <v/>
      </c>
      <c r="N1999" s="36">
        <f t="shared" ca="1" si="63"/>
        <v>0</v>
      </c>
      <c r="O1999" s="36" t="e">
        <f ca="1">LEFT(OFFSET(Lists!$Q$2,MATCH(E1999,Lists!$R$3:$R$19,0),0),4)</f>
        <v>#N/A</v>
      </c>
      <c r="P1999" s="36" t="e">
        <f ca="1">MATCH(O1999,Lists!$S$2:$S$640,1)</f>
        <v>#N/A</v>
      </c>
      <c r="Q1999" s="36" t="e">
        <f ca="1">MATCH(LEFT(OFFSET(Lists!$Q$2,MATCH(E1999,Lists!$R$3:$R$19,0)+1,0),4),Lists!$S$3:$S$640,1)</f>
        <v>#N/A</v>
      </c>
      <c r="R1999" s="36" t="e">
        <f ca="1">LEFT(OFFSET(Lists!$S$2,P1999-1+MATCH(F1999,OFFSET(Lists!$T$3,P1999-1,0,Q1999-P1999+1),0),0),6)</f>
        <v>#N/A</v>
      </c>
      <c r="S1999" s="36" t="e">
        <f ca="1">VLOOKUP(R1999,Lists!B:D,3,FALSE)</f>
        <v>#N/A</v>
      </c>
      <c r="T1999" s="36" t="str">
        <f>IF(F1999&lt;&gt;"",MATCH(R1999,'Maximum minutes'!B:B,0),"")</f>
        <v/>
      </c>
      <c r="U1999" s="36">
        <f ca="1">IF(F1999&lt;&gt;"",COUNTA(OFFSET('Maximum minutes'!$C$1,'Annexe A1 Cours'!T1999,0,1,50)),0)</f>
        <v>0</v>
      </c>
      <c r="V1999" s="37">
        <f ca="1">IFERROR(OFFSET('Maximum minutes'!$C$1,T1999+1,-1+MATCH(G1999,OFFSET('Maximum minutes'!$C$1,T1999-1,0,1,50),0)),0)</f>
        <v>0</v>
      </c>
      <c r="W1999" s="38">
        <f t="shared" ca="1" si="62"/>
        <v>0</v>
      </c>
    </row>
    <row r="2000" spans="1:23" s="36" customFormat="1" ht="18.75">
      <c r="A2000" s="34"/>
      <c r="B2000" s="39"/>
      <c r="C2000" s="39"/>
      <c r="D2000" s="35"/>
      <c r="E2000" s="40"/>
      <c r="F2000" s="39"/>
      <c r="G2000" s="39"/>
      <c r="H2000" s="39"/>
      <c r="I2000" s="34"/>
      <c r="J2000" s="34"/>
      <c r="K2000" s="34"/>
      <c r="L2000" s="34"/>
      <c r="M2000" s="43" t="str">
        <f ca="1">IFERROR(OFFSET('Maximum minutes'!$C$1,T2000,MATCH(IF(G2000&lt;&gt;"",G2000,F2000),OFFSET('Maximum minutes'!$C$1,T2000-1,0,1,U2000+1),0)-1)*IF(OR(ISNUMBER(J2000),J2000="sans examen"),1,0)*IF(W2000&lt;MinDate,1,0),"")</f>
        <v/>
      </c>
      <c r="N2000" s="36">
        <f t="shared" ca="1" si="63"/>
        <v>0</v>
      </c>
      <c r="O2000" s="36" t="e">
        <f ca="1">LEFT(OFFSET(Lists!$Q$2,MATCH(E2000,Lists!$R$3:$R$19,0),0),4)</f>
        <v>#N/A</v>
      </c>
      <c r="P2000" s="36" t="e">
        <f ca="1">MATCH(O2000,Lists!$S$2:$S$640,1)</f>
        <v>#N/A</v>
      </c>
      <c r="Q2000" s="36" t="e">
        <f ca="1">MATCH(LEFT(OFFSET(Lists!$Q$2,MATCH(E2000,Lists!$R$3:$R$19,0)+1,0),4),Lists!$S$3:$S$640,1)</f>
        <v>#N/A</v>
      </c>
      <c r="R2000" s="36" t="e">
        <f ca="1">LEFT(OFFSET(Lists!$S$2,P2000-1+MATCH(F2000,OFFSET(Lists!$T$3,P2000-1,0,Q2000-P2000+1),0),0),6)</f>
        <v>#N/A</v>
      </c>
      <c r="S2000" s="36" t="e">
        <f ca="1">VLOOKUP(R2000,Lists!B:D,3,FALSE)</f>
        <v>#N/A</v>
      </c>
      <c r="T2000" s="36" t="str">
        <f>IF(F2000&lt;&gt;"",MATCH(R2000,'Maximum minutes'!B:B,0),"")</f>
        <v/>
      </c>
      <c r="U2000" s="36">
        <f ca="1">IF(F2000&lt;&gt;"",COUNTA(OFFSET('Maximum minutes'!$C$1,'Annexe A1 Cours'!T2000,0,1,50)),0)</f>
        <v>0</v>
      </c>
      <c r="V2000" s="37">
        <f ca="1">IFERROR(OFFSET('Maximum minutes'!$C$1,T2000+1,-1+MATCH(G2000,OFFSET('Maximum minutes'!$C$1,T2000-1,0,1,50),0)),0)</f>
        <v>0</v>
      </c>
      <c r="W2000" s="38">
        <f t="shared" ca="1" si="62"/>
        <v>0</v>
      </c>
    </row>
    <row r="2001" spans="1:23" s="36" customFormat="1" ht="18.75">
      <c r="A2001" s="34"/>
      <c r="B2001" s="39"/>
      <c r="C2001" s="39"/>
      <c r="D2001" s="35"/>
      <c r="E2001" s="40"/>
      <c r="F2001" s="39"/>
      <c r="G2001" s="39"/>
      <c r="H2001" s="39"/>
      <c r="I2001" s="34"/>
      <c r="J2001" s="34"/>
      <c r="K2001" s="34"/>
      <c r="L2001" s="34"/>
      <c r="M2001" s="43" t="str">
        <f ca="1">IFERROR(OFFSET('Maximum minutes'!$C$1,T2001,MATCH(IF(G2001&lt;&gt;"",G2001,F2001),OFFSET('Maximum minutes'!$C$1,T2001-1,0,1,U2001+1),0)-1)*IF(OR(ISNUMBER(J2001),J2001="sans examen"),1,0)*IF(W2001&lt;MinDate,1,0),"")</f>
        <v/>
      </c>
      <c r="N2001" s="36">
        <f t="shared" ca="1" si="63"/>
        <v>0</v>
      </c>
      <c r="O2001" s="36" t="e">
        <f ca="1">LEFT(OFFSET(Lists!$Q$2,MATCH(E2001,Lists!$R$3:$R$19,0),0),4)</f>
        <v>#N/A</v>
      </c>
      <c r="P2001" s="36" t="e">
        <f ca="1">MATCH(O2001,Lists!$S$2:$S$640,1)</f>
        <v>#N/A</v>
      </c>
      <c r="Q2001" s="36" t="e">
        <f ca="1">MATCH(LEFT(OFFSET(Lists!$Q$2,MATCH(E2001,Lists!$R$3:$R$19,0)+1,0),4),Lists!$S$3:$S$640,1)</f>
        <v>#N/A</v>
      </c>
      <c r="R2001" s="36" t="e">
        <f ca="1">LEFT(OFFSET(Lists!$S$2,P2001-1+MATCH(F2001,OFFSET(Lists!$T$3,P2001-1,0,Q2001-P2001+1),0),0),6)</f>
        <v>#N/A</v>
      </c>
      <c r="S2001" s="36" t="e">
        <f ca="1">VLOOKUP(R2001,Lists!B:D,3,FALSE)</f>
        <v>#N/A</v>
      </c>
      <c r="T2001" s="36" t="str">
        <f>IF(F2001&lt;&gt;"",MATCH(R2001,'Maximum minutes'!B:B,0),"")</f>
        <v/>
      </c>
      <c r="U2001" s="36">
        <f ca="1">IF(F2001&lt;&gt;"",COUNTA(OFFSET('Maximum minutes'!$C$1,'Annexe A1 Cours'!T2001,0,1,50)),0)</f>
        <v>0</v>
      </c>
      <c r="V2001" s="37">
        <f ca="1">IFERROR(OFFSET('Maximum minutes'!$C$1,T2001+1,-1+MATCH(G2001,OFFSET('Maximum minutes'!$C$1,T2001-1,0,1,50),0)),0)</f>
        <v>0</v>
      </c>
      <c r="W2001" s="38">
        <f t="shared" ca="1" si="62"/>
        <v>0</v>
      </c>
    </row>
    <row r="2002" spans="1:23" s="36" customFormat="1" ht="18.75">
      <c r="A2002" s="34"/>
      <c r="B2002" s="39"/>
      <c r="C2002" s="39"/>
      <c r="D2002" s="35"/>
      <c r="E2002" s="40"/>
      <c r="F2002" s="39"/>
      <c r="G2002" s="39"/>
      <c r="H2002" s="39"/>
      <c r="I2002" s="34"/>
      <c r="J2002" s="34"/>
      <c r="K2002" s="34"/>
      <c r="L2002" s="34"/>
      <c r="M2002" s="43" t="str">
        <f ca="1">IFERROR(OFFSET('Maximum minutes'!$C$1,T2002,MATCH(IF(G2002&lt;&gt;"",G2002,F2002),OFFSET('Maximum minutes'!$C$1,T2002-1,0,1,U2002+1),0)-1)*IF(OR(ISNUMBER(J2002),J2002="sans examen"),1,0)*IF(W2002&lt;MinDate,1,0),"")</f>
        <v/>
      </c>
      <c r="N2002" s="36">
        <f t="shared" ca="1" si="63"/>
        <v>0</v>
      </c>
      <c r="O2002" s="36" t="e">
        <f ca="1">LEFT(OFFSET(Lists!$Q$2,MATCH(E2002,Lists!$R$3:$R$19,0),0),4)</f>
        <v>#N/A</v>
      </c>
      <c r="P2002" s="36" t="e">
        <f ca="1">MATCH(O2002,Lists!$S$2:$S$640,1)</f>
        <v>#N/A</v>
      </c>
      <c r="Q2002" s="36" t="e">
        <f ca="1">MATCH(LEFT(OFFSET(Lists!$Q$2,MATCH(E2002,Lists!$R$3:$R$19,0)+1,0),4),Lists!$S$3:$S$640,1)</f>
        <v>#N/A</v>
      </c>
      <c r="R2002" s="36" t="e">
        <f ca="1">LEFT(OFFSET(Lists!$S$2,P2002-1+MATCH(F2002,OFFSET(Lists!$T$3,P2002-1,0,Q2002-P2002+1),0),0),6)</f>
        <v>#N/A</v>
      </c>
      <c r="S2002" s="36" t="e">
        <f ca="1">VLOOKUP(R2002,Lists!B:D,3,FALSE)</f>
        <v>#N/A</v>
      </c>
      <c r="T2002" s="36" t="str">
        <f>IF(F2002&lt;&gt;"",MATCH(R2002,'Maximum minutes'!B:B,0),"")</f>
        <v/>
      </c>
      <c r="U2002" s="36">
        <f ca="1">IF(F2002&lt;&gt;"",COUNTA(OFFSET('Maximum minutes'!$C$1,'Annexe A1 Cours'!T2002,0,1,50)),0)</f>
        <v>0</v>
      </c>
      <c r="V2002" s="37">
        <f ca="1">IFERROR(OFFSET('Maximum minutes'!$C$1,T2002+1,-1+MATCH(G2002,OFFSET('Maximum minutes'!$C$1,T2002-1,0,1,50),0)),0)</f>
        <v>0</v>
      </c>
      <c r="W2002" s="38">
        <f t="shared" ca="1" si="62"/>
        <v>0</v>
      </c>
    </row>
    <row r="2003" spans="1:23" s="36" customFormat="1" ht="18.75">
      <c r="A2003" s="34"/>
      <c r="B2003" s="39"/>
      <c r="C2003" s="39"/>
      <c r="D2003" s="35"/>
      <c r="E2003" s="40"/>
      <c r="F2003" s="39"/>
      <c r="G2003" s="39"/>
      <c r="H2003" s="39"/>
      <c r="I2003" s="34"/>
      <c r="J2003" s="34"/>
      <c r="K2003" s="34"/>
      <c r="L2003" s="34"/>
      <c r="M2003" s="43" t="str">
        <f ca="1">IFERROR(OFFSET('Maximum minutes'!$C$1,T2003,MATCH(IF(G2003&lt;&gt;"",G2003,F2003),OFFSET('Maximum minutes'!$C$1,T2003-1,0,1,U2003+1),0)-1)*IF(OR(ISNUMBER(J2003),J2003="sans examen"),1,0)*IF(W2003&lt;MinDate,1,0),"")</f>
        <v/>
      </c>
      <c r="N2003" s="36">
        <f t="shared" ca="1" si="63"/>
        <v>0</v>
      </c>
      <c r="O2003" s="36" t="e">
        <f ca="1">LEFT(OFFSET(Lists!$Q$2,MATCH(E2003,Lists!$R$3:$R$19,0),0),4)</f>
        <v>#N/A</v>
      </c>
      <c r="P2003" s="36" t="e">
        <f ca="1">MATCH(O2003,Lists!$S$2:$S$640,1)</f>
        <v>#N/A</v>
      </c>
      <c r="Q2003" s="36" t="e">
        <f ca="1">MATCH(LEFT(OFFSET(Lists!$Q$2,MATCH(E2003,Lists!$R$3:$R$19,0)+1,0),4),Lists!$S$3:$S$640,1)</f>
        <v>#N/A</v>
      </c>
      <c r="R2003" s="36" t="e">
        <f ca="1">LEFT(OFFSET(Lists!$S$2,P2003-1+MATCH(F2003,OFFSET(Lists!$T$3,P2003-1,0,Q2003-P2003+1),0),0),6)</f>
        <v>#N/A</v>
      </c>
      <c r="S2003" s="36" t="e">
        <f ca="1">VLOOKUP(R2003,Lists!B:D,3,FALSE)</f>
        <v>#N/A</v>
      </c>
      <c r="T2003" s="36" t="str">
        <f>IF(F2003&lt;&gt;"",MATCH(R2003,'Maximum minutes'!B:B,0),"")</f>
        <v/>
      </c>
      <c r="U2003" s="36">
        <f ca="1">IF(F2003&lt;&gt;"",COUNTA(OFFSET('Maximum minutes'!$C$1,'Annexe A1 Cours'!T2003,0,1,50)),0)</f>
        <v>0</v>
      </c>
      <c r="V2003" s="37">
        <f ca="1">IFERROR(OFFSET('Maximum minutes'!$C$1,T2003+1,-1+MATCH(G2003,OFFSET('Maximum minutes'!$C$1,T2003-1,0,1,50),0)),0)</f>
        <v>0</v>
      </c>
      <c r="W2003" s="38">
        <f t="shared" ca="1" si="62"/>
        <v>0</v>
      </c>
    </row>
    <row r="2004" spans="1:23" s="36" customFormat="1" ht="18.75">
      <c r="A2004" s="34"/>
      <c r="B2004" s="39"/>
      <c r="C2004" s="39"/>
      <c r="D2004" s="35"/>
      <c r="E2004" s="40"/>
      <c r="F2004" s="39"/>
      <c r="G2004" s="39"/>
      <c r="H2004" s="39"/>
      <c r="I2004" s="34"/>
      <c r="J2004" s="34"/>
      <c r="K2004" s="34"/>
      <c r="L2004" s="34"/>
      <c r="M2004" s="43" t="str">
        <f ca="1">IFERROR(OFFSET('Maximum minutes'!$C$1,T2004,MATCH(IF(G2004&lt;&gt;"",G2004,F2004),OFFSET('Maximum minutes'!$C$1,T2004-1,0,1,U2004+1),0)-1)*IF(OR(ISNUMBER(J2004),J2004="sans examen"),1,0)*IF(W2004&lt;MinDate,1,0),"")</f>
        <v/>
      </c>
      <c r="N2004" s="36">
        <f t="shared" ca="1" si="63"/>
        <v>0</v>
      </c>
      <c r="O2004" s="36" t="e">
        <f ca="1">LEFT(OFFSET(Lists!$Q$2,MATCH(E2004,Lists!$R$3:$R$19,0),0),4)</f>
        <v>#N/A</v>
      </c>
      <c r="P2004" s="36" t="e">
        <f ca="1">MATCH(O2004,Lists!$S$2:$S$640,1)</f>
        <v>#N/A</v>
      </c>
      <c r="Q2004" s="36" t="e">
        <f ca="1">MATCH(LEFT(OFFSET(Lists!$Q$2,MATCH(E2004,Lists!$R$3:$R$19,0)+1,0),4),Lists!$S$3:$S$640,1)</f>
        <v>#N/A</v>
      </c>
      <c r="R2004" s="36" t="e">
        <f ca="1">LEFT(OFFSET(Lists!$S$2,P2004-1+MATCH(F2004,OFFSET(Lists!$T$3,P2004-1,0,Q2004-P2004+1),0),0),6)</f>
        <v>#N/A</v>
      </c>
      <c r="S2004" s="36" t="e">
        <f ca="1">VLOOKUP(R2004,Lists!B:D,3,FALSE)</f>
        <v>#N/A</v>
      </c>
      <c r="T2004" s="36" t="str">
        <f>IF(F2004&lt;&gt;"",MATCH(R2004,'Maximum minutes'!B:B,0),"")</f>
        <v/>
      </c>
      <c r="U2004" s="36">
        <f ca="1">IF(F2004&lt;&gt;"",COUNTA(OFFSET('Maximum minutes'!$C$1,'Annexe A1 Cours'!T2004,0,1,50)),0)</f>
        <v>0</v>
      </c>
      <c r="V2004" s="37">
        <f ca="1">IFERROR(OFFSET('Maximum minutes'!$C$1,T2004+1,-1+MATCH(G2004,OFFSET('Maximum minutes'!$C$1,T2004-1,0,1,50),0)),0)</f>
        <v>0</v>
      </c>
      <c r="W2004" s="38">
        <f t="shared" ca="1" si="62"/>
        <v>0</v>
      </c>
    </row>
    <row r="2005" spans="1:23" s="36" customFormat="1" ht="18.75">
      <c r="A2005" s="34"/>
      <c r="B2005" s="39"/>
      <c r="C2005" s="39"/>
      <c r="D2005" s="35"/>
      <c r="E2005" s="40"/>
      <c r="F2005" s="39"/>
      <c r="G2005" s="39"/>
      <c r="H2005" s="39"/>
      <c r="I2005" s="34"/>
      <c r="J2005" s="34"/>
      <c r="K2005" s="34"/>
      <c r="L2005" s="34"/>
      <c r="M2005" s="43" t="str">
        <f ca="1">IFERROR(OFFSET('Maximum minutes'!$C$1,T2005,MATCH(IF(G2005&lt;&gt;"",G2005,F2005),OFFSET('Maximum minutes'!$C$1,T2005-1,0,1,U2005+1),0)-1)*IF(OR(ISNUMBER(J2005),J2005="sans examen"),1,0)*IF(W2005&lt;MinDate,1,0),"")</f>
        <v/>
      </c>
      <c r="N2005" s="36">
        <f t="shared" ca="1" si="63"/>
        <v>0</v>
      </c>
      <c r="O2005" s="36" t="e">
        <f ca="1">LEFT(OFFSET(Lists!$Q$2,MATCH(E2005,Lists!$R$3:$R$19,0),0),4)</f>
        <v>#N/A</v>
      </c>
      <c r="P2005" s="36" t="e">
        <f ca="1">MATCH(O2005,Lists!$S$2:$S$640,1)</f>
        <v>#N/A</v>
      </c>
      <c r="Q2005" s="36" t="e">
        <f ca="1">MATCH(LEFT(OFFSET(Lists!$Q$2,MATCH(E2005,Lists!$R$3:$R$19,0)+1,0),4),Lists!$S$3:$S$640,1)</f>
        <v>#N/A</v>
      </c>
      <c r="R2005" s="36" t="e">
        <f ca="1">LEFT(OFFSET(Lists!$S$2,P2005-1+MATCH(F2005,OFFSET(Lists!$T$3,P2005-1,0,Q2005-P2005+1),0),0),6)</f>
        <v>#N/A</v>
      </c>
      <c r="S2005" s="36" t="e">
        <f ca="1">VLOOKUP(R2005,Lists!B:D,3,FALSE)</f>
        <v>#N/A</v>
      </c>
      <c r="T2005" s="36" t="str">
        <f>IF(F2005&lt;&gt;"",MATCH(R2005,'Maximum minutes'!B:B,0),"")</f>
        <v/>
      </c>
      <c r="U2005" s="36">
        <f ca="1">IF(F2005&lt;&gt;"",COUNTA(OFFSET('Maximum minutes'!$C$1,'Annexe A1 Cours'!T2005,0,1,50)),0)</f>
        <v>0</v>
      </c>
      <c r="V2005" s="37">
        <f ca="1">IFERROR(OFFSET('Maximum minutes'!$C$1,T2005+1,-1+MATCH(G2005,OFFSET('Maximum minutes'!$C$1,T2005-1,0,1,50),0)),0)</f>
        <v>0</v>
      </c>
      <c r="W2005" s="38">
        <f t="shared" ca="1" si="62"/>
        <v>0</v>
      </c>
    </row>
    <row r="2006" spans="1:23" s="36" customFormat="1" ht="18.75">
      <c r="A2006" s="34"/>
      <c r="B2006" s="39"/>
      <c r="C2006" s="39"/>
      <c r="D2006" s="35"/>
      <c r="E2006" s="40"/>
      <c r="F2006" s="39"/>
      <c r="G2006" s="39"/>
      <c r="H2006" s="39"/>
      <c r="I2006" s="34"/>
      <c r="J2006" s="34"/>
      <c r="K2006" s="34"/>
      <c r="L2006" s="34"/>
      <c r="M2006" s="43" t="str">
        <f ca="1">IFERROR(OFFSET('Maximum minutes'!$C$1,T2006,MATCH(IF(G2006&lt;&gt;"",G2006,F2006),OFFSET('Maximum minutes'!$C$1,T2006-1,0,1,U2006+1),0)-1)*IF(OR(ISNUMBER(J2006),J2006="sans examen"),1,0)*IF(W2006&lt;MinDate,1,0),"")</f>
        <v/>
      </c>
      <c r="N2006" s="36">
        <f t="shared" ca="1" si="63"/>
        <v>0</v>
      </c>
      <c r="O2006" s="36" t="e">
        <f ca="1">LEFT(OFFSET(Lists!$Q$2,MATCH(E2006,Lists!$R$3:$R$19,0),0),4)</f>
        <v>#N/A</v>
      </c>
      <c r="P2006" s="36" t="e">
        <f ca="1">MATCH(O2006,Lists!$S$2:$S$640,1)</f>
        <v>#N/A</v>
      </c>
      <c r="Q2006" s="36" t="e">
        <f ca="1">MATCH(LEFT(OFFSET(Lists!$Q$2,MATCH(E2006,Lists!$R$3:$R$19,0)+1,0),4),Lists!$S$3:$S$640,1)</f>
        <v>#N/A</v>
      </c>
      <c r="R2006" s="36" t="e">
        <f ca="1">LEFT(OFFSET(Lists!$S$2,P2006-1+MATCH(F2006,OFFSET(Lists!$T$3,P2006-1,0,Q2006-P2006+1),0),0),6)</f>
        <v>#N/A</v>
      </c>
      <c r="S2006" s="36" t="e">
        <f ca="1">VLOOKUP(R2006,Lists!B:D,3,FALSE)</f>
        <v>#N/A</v>
      </c>
      <c r="T2006" s="36" t="str">
        <f>IF(F2006&lt;&gt;"",MATCH(R2006,'Maximum minutes'!B:B,0),"")</f>
        <v/>
      </c>
      <c r="U2006" s="36">
        <f ca="1">IF(F2006&lt;&gt;"",COUNTA(OFFSET('Maximum minutes'!$C$1,'Annexe A1 Cours'!T2006,0,1,50)),0)</f>
        <v>0</v>
      </c>
      <c r="V2006" s="37">
        <f ca="1">IFERROR(OFFSET('Maximum minutes'!$C$1,T2006+1,-1+MATCH(G2006,OFFSET('Maximum minutes'!$C$1,T2006-1,0,1,50),0)),0)</f>
        <v>0</v>
      </c>
      <c r="W2006" s="38">
        <f t="shared" ca="1" si="62"/>
        <v>0</v>
      </c>
    </row>
    <row r="2007" spans="1:23" s="36" customFormat="1" ht="18.75">
      <c r="A2007" s="34"/>
      <c r="B2007" s="39"/>
      <c r="C2007" s="39"/>
      <c r="D2007" s="35"/>
      <c r="E2007" s="40"/>
      <c r="F2007" s="39"/>
      <c r="G2007" s="39"/>
      <c r="H2007" s="39"/>
      <c r="I2007" s="34"/>
      <c r="J2007" s="34"/>
      <c r="K2007" s="34"/>
      <c r="L2007" s="34"/>
      <c r="M2007" s="43" t="str">
        <f ca="1">IFERROR(OFFSET('Maximum minutes'!$C$1,T2007,MATCH(IF(G2007&lt;&gt;"",G2007,F2007),OFFSET('Maximum minutes'!$C$1,T2007-1,0,1,U2007+1),0)-1)*IF(OR(ISNUMBER(J2007),J2007="sans examen"),1,0)*IF(W2007&lt;MinDate,1,0),"")</f>
        <v/>
      </c>
      <c r="N2007" s="36">
        <f t="shared" ca="1" si="63"/>
        <v>0</v>
      </c>
      <c r="O2007" s="36" t="e">
        <f ca="1">LEFT(OFFSET(Lists!$Q$2,MATCH(E2007,Lists!$R$3:$R$19,0),0),4)</f>
        <v>#N/A</v>
      </c>
      <c r="P2007" s="36" t="e">
        <f ca="1">MATCH(O2007,Lists!$S$2:$S$640,1)</f>
        <v>#N/A</v>
      </c>
      <c r="Q2007" s="36" t="e">
        <f ca="1">MATCH(LEFT(OFFSET(Lists!$Q$2,MATCH(E2007,Lists!$R$3:$R$19,0)+1,0),4),Lists!$S$3:$S$640,1)</f>
        <v>#N/A</v>
      </c>
      <c r="R2007" s="36" t="e">
        <f ca="1">LEFT(OFFSET(Lists!$S$2,P2007-1+MATCH(F2007,OFFSET(Lists!$T$3,P2007-1,0,Q2007-P2007+1),0),0),6)</f>
        <v>#N/A</v>
      </c>
      <c r="S2007" s="36" t="e">
        <f ca="1">VLOOKUP(R2007,Lists!B:D,3,FALSE)</f>
        <v>#N/A</v>
      </c>
      <c r="T2007" s="36" t="str">
        <f>IF(F2007&lt;&gt;"",MATCH(R2007,'Maximum minutes'!B:B,0),"")</f>
        <v/>
      </c>
      <c r="U2007" s="36">
        <f ca="1">IF(F2007&lt;&gt;"",COUNTA(OFFSET('Maximum minutes'!$C$1,'Annexe A1 Cours'!T2007,0,1,50)),0)</f>
        <v>0</v>
      </c>
      <c r="V2007" s="37">
        <f ca="1">IFERROR(OFFSET('Maximum minutes'!$C$1,T2007+1,-1+MATCH(G2007,OFFSET('Maximum minutes'!$C$1,T2007-1,0,1,50),0)),0)</f>
        <v>0</v>
      </c>
      <c r="W2007" s="38">
        <f t="shared" ca="1" si="62"/>
        <v>0</v>
      </c>
    </row>
    <row r="2008" spans="1:23" s="36" customFormat="1" ht="18.75">
      <c r="A2008" s="34"/>
      <c r="B2008" s="39"/>
      <c r="C2008" s="39"/>
      <c r="D2008" s="35"/>
      <c r="E2008" s="40"/>
      <c r="F2008" s="39"/>
      <c r="G2008" s="39"/>
      <c r="H2008" s="39"/>
      <c r="I2008" s="34"/>
      <c r="J2008" s="34"/>
      <c r="K2008" s="34"/>
      <c r="L2008" s="34"/>
      <c r="M2008" s="43" t="str">
        <f ca="1">IFERROR(OFFSET('Maximum minutes'!$C$1,T2008,MATCH(IF(G2008&lt;&gt;"",G2008,F2008),OFFSET('Maximum minutes'!$C$1,T2008-1,0,1,U2008+1),0)-1)*IF(OR(ISNUMBER(J2008),J2008="sans examen"),1,0)*IF(W2008&lt;MinDate,1,0),"")</f>
        <v/>
      </c>
      <c r="N2008" s="36">
        <f t="shared" ca="1" si="63"/>
        <v>0</v>
      </c>
      <c r="O2008" s="36" t="e">
        <f ca="1">LEFT(OFFSET(Lists!$Q$2,MATCH(E2008,Lists!$R$3:$R$19,0),0),4)</f>
        <v>#N/A</v>
      </c>
      <c r="P2008" s="36" t="e">
        <f ca="1">MATCH(O2008,Lists!$S$2:$S$640,1)</f>
        <v>#N/A</v>
      </c>
      <c r="Q2008" s="36" t="e">
        <f ca="1">MATCH(LEFT(OFFSET(Lists!$Q$2,MATCH(E2008,Lists!$R$3:$R$19,0)+1,0),4),Lists!$S$3:$S$640,1)</f>
        <v>#N/A</v>
      </c>
      <c r="R2008" s="36" t="e">
        <f ca="1">LEFT(OFFSET(Lists!$S$2,P2008-1+MATCH(F2008,OFFSET(Lists!$T$3,P2008-1,0,Q2008-P2008+1),0),0),6)</f>
        <v>#N/A</v>
      </c>
      <c r="S2008" s="36" t="e">
        <f ca="1">VLOOKUP(R2008,Lists!B:D,3,FALSE)</f>
        <v>#N/A</v>
      </c>
      <c r="T2008" s="36" t="str">
        <f>IF(F2008&lt;&gt;"",MATCH(R2008,'Maximum minutes'!B:B,0),"")</f>
        <v/>
      </c>
      <c r="U2008" s="36">
        <f ca="1">IF(F2008&lt;&gt;"",COUNTA(OFFSET('Maximum minutes'!$C$1,'Annexe A1 Cours'!T2008,0,1,50)),0)</f>
        <v>0</v>
      </c>
      <c r="V2008" s="37">
        <f ca="1">IFERROR(OFFSET('Maximum minutes'!$C$1,T2008+1,-1+MATCH(G2008,OFFSET('Maximum minutes'!$C$1,T2008-1,0,1,50),0)),0)</f>
        <v>0</v>
      </c>
      <c r="W2008" s="38">
        <f t="shared" ca="1" si="62"/>
        <v>0</v>
      </c>
    </row>
    <row r="2009" spans="1:23" s="36" customFormat="1" ht="18.75">
      <c r="A2009" s="34"/>
      <c r="B2009" s="39"/>
      <c r="C2009" s="39"/>
      <c r="D2009" s="35"/>
      <c r="E2009" s="40"/>
      <c r="F2009" s="39"/>
      <c r="G2009" s="39"/>
      <c r="H2009" s="39"/>
      <c r="I2009" s="34"/>
      <c r="J2009" s="34"/>
      <c r="K2009" s="34"/>
      <c r="L2009" s="34"/>
      <c r="M2009" s="43" t="str">
        <f ca="1">IFERROR(OFFSET('Maximum minutes'!$C$1,T2009,MATCH(IF(G2009&lt;&gt;"",G2009,F2009),OFFSET('Maximum minutes'!$C$1,T2009-1,0,1,U2009+1),0)-1)*IF(OR(ISNUMBER(J2009),J2009="sans examen"),1,0)*IF(W2009&lt;MinDate,1,0),"")</f>
        <v/>
      </c>
      <c r="N2009" s="36">
        <f t="shared" ca="1" si="63"/>
        <v>0</v>
      </c>
      <c r="O2009" s="36" t="e">
        <f ca="1">LEFT(OFFSET(Lists!$Q$2,MATCH(E2009,Lists!$R$3:$R$19,0),0),4)</f>
        <v>#N/A</v>
      </c>
      <c r="P2009" s="36" t="e">
        <f ca="1">MATCH(O2009,Lists!$S$2:$S$640,1)</f>
        <v>#N/A</v>
      </c>
      <c r="Q2009" s="36" t="e">
        <f ca="1">MATCH(LEFT(OFFSET(Lists!$Q$2,MATCH(E2009,Lists!$R$3:$R$19,0)+1,0),4),Lists!$S$3:$S$640,1)</f>
        <v>#N/A</v>
      </c>
      <c r="R2009" s="36" t="e">
        <f ca="1">LEFT(OFFSET(Lists!$S$2,P2009-1+MATCH(F2009,OFFSET(Lists!$T$3,P2009-1,0,Q2009-P2009+1),0),0),6)</f>
        <v>#N/A</v>
      </c>
      <c r="S2009" s="36" t="e">
        <f ca="1">VLOOKUP(R2009,Lists!B:D,3,FALSE)</f>
        <v>#N/A</v>
      </c>
      <c r="T2009" s="36" t="str">
        <f>IF(F2009&lt;&gt;"",MATCH(R2009,'Maximum minutes'!B:B,0),"")</f>
        <v/>
      </c>
      <c r="U2009" s="36">
        <f ca="1">IF(F2009&lt;&gt;"",COUNTA(OFFSET('Maximum minutes'!$C$1,'Annexe A1 Cours'!T2009,0,1,50)),0)</f>
        <v>0</v>
      </c>
      <c r="V2009" s="37">
        <f ca="1">IFERROR(OFFSET('Maximum minutes'!$C$1,T2009+1,-1+MATCH(G2009,OFFSET('Maximum minutes'!$C$1,T2009-1,0,1,50),0)),0)</f>
        <v>0</v>
      </c>
      <c r="W2009" s="38">
        <f t="shared" ca="1" si="62"/>
        <v>0</v>
      </c>
    </row>
    <row r="2010" spans="1:23" s="36" customFormat="1" ht="18.75">
      <c r="A2010" s="34"/>
      <c r="B2010" s="39"/>
      <c r="C2010" s="39"/>
      <c r="D2010" s="35"/>
      <c r="E2010" s="40"/>
      <c r="F2010" s="39"/>
      <c r="G2010" s="39"/>
      <c r="H2010" s="39"/>
      <c r="I2010" s="34"/>
      <c r="J2010" s="34"/>
      <c r="K2010" s="34"/>
      <c r="L2010" s="34"/>
      <c r="M2010" s="43" t="str">
        <f ca="1">IFERROR(OFFSET('Maximum minutes'!$C$1,T2010,MATCH(IF(G2010&lt;&gt;"",G2010,F2010),OFFSET('Maximum minutes'!$C$1,T2010-1,0,1,U2010+1),0)-1)*IF(OR(ISNUMBER(J2010),J2010="sans examen"),1,0)*IF(W2010&lt;MinDate,1,0),"")</f>
        <v/>
      </c>
      <c r="N2010" s="36">
        <f t="shared" ca="1" si="63"/>
        <v>0</v>
      </c>
      <c r="O2010" s="36" t="e">
        <f ca="1">LEFT(OFFSET(Lists!$Q$2,MATCH(E2010,Lists!$R$3:$R$19,0),0),4)</f>
        <v>#N/A</v>
      </c>
      <c r="P2010" s="36" t="e">
        <f ca="1">MATCH(O2010,Lists!$S$2:$S$640,1)</f>
        <v>#N/A</v>
      </c>
      <c r="Q2010" s="36" t="e">
        <f ca="1">MATCH(LEFT(OFFSET(Lists!$Q$2,MATCH(E2010,Lists!$R$3:$R$19,0)+1,0),4),Lists!$S$3:$S$640,1)</f>
        <v>#N/A</v>
      </c>
      <c r="R2010" s="36" t="e">
        <f ca="1">LEFT(OFFSET(Lists!$S$2,P2010-1+MATCH(F2010,OFFSET(Lists!$T$3,P2010-1,0,Q2010-P2010+1),0),0),6)</f>
        <v>#N/A</v>
      </c>
      <c r="S2010" s="36" t="e">
        <f ca="1">VLOOKUP(R2010,Lists!B:D,3,FALSE)</f>
        <v>#N/A</v>
      </c>
      <c r="T2010" s="36" t="str">
        <f>IF(F2010&lt;&gt;"",MATCH(R2010,'Maximum minutes'!B:B,0),"")</f>
        <v/>
      </c>
      <c r="U2010" s="36">
        <f ca="1">IF(F2010&lt;&gt;"",COUNTA(OFFSET('Maximum minutes'!$C$1,'Annexe A1 Cours'!T2010,0,1,50)),0)</f>
        <v>0</v>
      </c>
      <c r="V2010" s="37">
        <f ca="1">IFERROR(OFFSET('Maximum minutes'!$C$1,T2010+1,-1+MATCH(G2010,OFFSET('Maximum minutes'!$C$1,T2010-1,0,1,50),0)),0)</f>
        <v>0</v>
      </c>
      <c r="W2010" s="38">
        <f t="shared" ca="1" si="62"/>
        <v>0</v>
      </c>
    </row>
    <row r="2011" spans="1:23" s="36" customFormat="1" ht="18.75">
      <c r="A2011" s="34"/>
      <c r="B2011" s="39"/>
      <c r="C2011" s="39"/>
      <c r="D2011" s="35"/>
      <c r="E2011" s="40"/>
      <c r="F2011" s="39"/>
      <c r="G2011" s="39"/>
      <c r="H2011" s="39"/>
      <c r="I2011" s="34"/>
      <c r="J2011" s="34"/>
      <c r="K2011" s="34"/>
      <c r="L2011" s="34"/>
      <c r="M2011" s="43" t="str">
        <f ca="1">IFERROR(OFFSET('Maximum minutes'!$C$1,T2011,MATCH(IF(G2011&lt;&gt;"",G2011,F2011),OFFSET('Maximum minutes'!$C$1,T2011-1,0,1,U2011+1),0)-1)*IF(OR(ISNUMBER(J2011),J2011="sans examen"),1,0)*IF(W2011&lt;MinDate,1,0),"")</f>
        <v/>
      </c>
      <c r="N2011" s="36">
        <f t="shared" ca="1" si="63"/>
        <v>0</v>
      </c>
      <c r="O2011" s="36" t="e">
        <f ca="1">LEFT(OFFSET(Lists!$Q$2,MATCH(E2011,Lists!$R$3:$R$19,0),0),4)</f>
        <v>#N/A</v>
      </c>
      <c r="P2011" s="36" t="e">
        <f ca="1">MATCH(O2011,Lists!$S$2:$S$640,1)</f>
        <v>#N/A</v>
      </c>
      <c r="Q2011" s="36" t="e">
        <f ca="1">MATCH(LEFT(OFFSET(Lists!$Q$2,MATCH(E2011,Lists!$R$3:$R$19,0)+1,0),4),Lists!$S$3:$S$640,1)</f>
        <v>#N/A</v>
      </c>
      <c r="R2011" s="36" t="e">
        <f ca="1">LEFT(OFFSET(Lists!$S$2,P2011-1+MATCH(F2011,OFFSET(Lists!$T$3,P2011-1,0,Q2011-P2011+1),0),0),6)</f>
        <v>#N/A</v>
      </c>
      <c r="S2011" s="36" t="e">
        <f ca="1">VLOOKUP(R2011,Lists!B:D,3,FALSE)</f>
        <v>#N/A</v>
      </c>
      <c r="T2011" s="36" t="str">
        <f>IF(F2011&lt;&gt;"",MATCH(R2011,'Maximum minutes'!B:B,0),"")</f>
        <v/>
      </c>
      <c r="U2011" s="36">
        <f ca="1">IF(F2011&lt;&gt;"",COUNTA(OFFSET('Maximum minutes'!$C$1,'Annexe A1 Cours'!T2011,0,1,50)),0)</f>
        <v>0</v>
      </c>
      <c r="V2011" s="37">
        <f ca="1">IFERROR(OFFSET('Maximum minutes'!$C$1,T2011+1,-1+MATCH(G2011,OFFSET('Maximum minutes'!$C$1,T2011-1,0,1,50),0)),0)</f>
        <v>0</v>
      </c>
      <c r="W2011" s="38">
        <f t="shared" ca="1" si="62"/>
        <v>0</v>
      </c>
    </row>
    <row r="2012" spans="1:23" s="36" customFormat="1" ht="18.75">
      <c r="A2012" s="34"/>
      <c r="B2012" s="39"/>
      <c r="C2012" s="39"/>
      <c r="D2012" s="35"/>
      <c r="E2012" s="40"/>
      <c r="F2012" s="39"/>
      <c r="G2012" s="39"/>
      <c r="H2012" s="39"/>
      <c r="I2012" s="34"/>
      <c r="J2012" s="34"/>
      <c r="K2012" s="34"/>
      <c r="L2012" s="34"/>
      <c r="M2012" s="43" t="str">
        <f ca="1">IFERROR(OFFSET('Maximum minutes'!$C$1,T2012,MATCH(IF(G2012&lt;&gt;"",G2012,F2012),OFFSET('Maximum minutes'!$C$1,T2012-1,0,1,U2012+1),0)-1)*IF(OR(ISNUMBER(J2012),J2012="sans examen"),1,0)*IF(W2012&lt;MinDate,1,0),"")</f>
        <v/>
      </c>
      <c r="N2012" s="36">
        <f t="shared" ca="1" si="63"/>
        <v>0</v>
      </c>
      <c r="O2012" s="36" t="e">
        <f ca="1">LEFT(OFFSET(Lists!$Q$2,MATCH(E2012,Lists!$R$3:$R$19,0),0),4)</f>
        <v>#N/A</v>
      </c>
      <c r="P2012" s="36" t="e">
        <f ca="1">MATCH(O2012,Lists!$S$2:$S$640,1)</f>
        <v>#N/A</v>
      </c>
      <c r="Q2012" s="36" t="e">
        <f ca="1">MATCH(LEFT(OFFSET(Lists!$Q$2,MATCH(E2012,Lists!$R$3:$R$19,0)+1,0),4),Lists!$S$3:$S$640,1)</f>
        <v>#N/A</v>
      </c>
      <c r="R2012" s="36" t="e">
        <f ca="1">LEFT(OFFSET(Lists!$S$2,P2012-1+MATCH(F2012,OFFSET(Lists!$T$3,P2012-1,0,Q2012-P2012+1),0),0),6)</f>
        <v>#N/A</v>
      </c>
      <c r="S2012" s="36" t="e">
        <f ca="1">VLOOKUP(R2012,Lists!B:D,3,FALSE)</f>
        <v>#N/A</v>
      </c>
      <c r="T2012" s="36" t="str">
        <f>IF(F2012&lt;&gt;"",MATCH(R2012,'Maximum minutes'!B:B,0),"")</f>
        <v/>
      </c>
      <c r="U2012" s="36">
        <f ca="1">IF(F2012&lt;&gt;"",COUNTA(OFFSET('Maximum minutes'!$C$1,'Annexe A1 Cours'!T2012,0,1,50)),0)</f>
        <v>0</v>
      </c>
      <c r="V2012" s="37">
        <f ca="1">IFERROR(OFFSET('Maximum minutes'!$C$1,T2012+1,-1+MATCH(G2012,OFFSET('Maximum minutes'!$C$1,T2012-1,0,1,50),0)),0)</f>
        <v>0</v>
      </c>
      <c r="W2012" s="38">
        <f t="shared" ca="1" si="62"/>
        <v>0</v>
      </c>
    </row>
    <row r="2013" spans="1:23" s="36" customFormat="1" ht="18.75">
      <c r="A2013" s="34"/>
      <c r="B2013" s="39"/>
      <c r="C2013" s="39"/>
      <c r="D2013" s="35"/>
      <c r="E2013" s="40"/>
      <c r="F2013" s="39"/>
      <c r="G2013" s="39"/>
      <c r="H2013" s="39"/>
      <c r="I2013" s="34"/>
      <c r="J2013" s="34"/>
      <c r="K2013" s="34"/>
      <c r="L2013" s="34"/>
      <c r="M2013" s="43" t="str">
        <f ca="1">IFERROR(OFFSET('Maximum minutes'!$C$1,T2013,MATCH(IF(G2013&lt;&gt;"",G2013,F2013),OFFSET('Maximum minutes'!$C$1,T2013-1,0,1,U2013+1),0)-1)*IF(OR(ISNUMBER(J2013),J2013="sans examen"),1,0)*IF(W2013&lt;MinDate,1,0),"")</f>
        <v/>
      </c>
      <c r="N2013" s="36">
        <f t="shared" ca="1" si="63"/>
        <v>0</v>
      </c>
      <c r="O2013" s="36" t="e">
        <f ca="1">LEFT(OFFSET(Lists!$Q$2,MATCH(E2013,Lists!$R$3:$R$19,0),0),4)</f>
        <v>#N/A</v>
      </c>
      <c r="P2013" s="36" t="e">
        <f ca="1">MATCH(O2013,Lists!$S$2:$S$640,1)</f>
        <v>#N/A</v>
      </c>
      <c r="Q2013" s="36" t="e">
        <f ca="1">MATCH(LEFT(OFFSET(Lists!$Q$2,MATCH(E2013,Lists!$R$3:$R$19,0)+1,0),4),Lists!$S$3:$S$640,1)</f>
        <v>#N/A</v>
      </c>
      <c r="R2013" s="36" t="e">
        <f ca="1">LEFT(OFFSET(Lists!$S$2,P2013-1+MATCH(F2013,OFFSET(Lists!$T$3,P2013-1,0,Q2013-P2013+1),0),0),6)</f>
        <v>#N/A</v>
      </c>
      <c r="S2013" s="36" t="e">
        <f ca="1">VLOOKUP(R2013,Lists!B:D,3,FALSE)</f>
        <v>#N/A</v>
      </c>
      <c r="T2013" s="36" t="str">
        <f>IF(F2013&lt;&gt;"",MATCH(R2013,'Maximum minutes'!B:B,0),"")</f>
        <v/>
      </c>
      <c r="U2013" s="36">
        <f ca="1">IF(F2013&lt;&gt;"",COUNTA(OFFSET('Maximum minutes'!$C$1,'Annexe A1 Cours'!T2013,0,1,50)),0)</f>
        <v>0</v>
      </c>
      <c r="V2013" s="37">
        <f ca="1">IFERROR(OFFSET('Maximum minutes'!$C$1,T2013+1,-1+MATCH(G2013,OFFSET('Maximum minutes'!$C$1,T2013-1,0,1,50),0)),0)</f>
        <v>0</v>
      </c>
      <c r="W2013" s="38">
        <f t="shared" ca="1" si="62"/>
        <v>0</v>
      </c>
    </row>
    <row r="2014" spans="1:23" s="36" customFormat="1" ht="18.75">
      <c r="A2014" s="34"/>
      <c r="B2014" s="39"/>
      <c r="C2014" s="39"/>
      <c r="D2014" s="35"/>
      <c r="E2014" s="40"/>
      <c r="F2014" s="39"/>
      <c r="G2014" s="39"/>
      <c r="H2014" s="39"/>
      <c r="I2014" s="34"/>
      <c r="J2014" s="34"/>
      <c r="K2014" s="34"/>
      <c r="L2014" s="34"/>
      <c r="M2014" s="43" t="str">
        <f ca="1">IFERROR(OFFSET('Maximum minutes'!$C$1,T2014,MATCH(IF(G2014&lt;&gt;"",G2014,F2014),OFFSET('Maximum minutes'!$C$1,T2014-1,0,1,U2014+1),0)-1)*IF(OR(ISNUMBER(J2014),J2014="sans examen"),1,0)*IF(W2014&lt;MinDate,1,0),"")</f>
        <v/>
      </c>
      <c r="N2014" s="36">
        <f t="shared" ca="1" si="63"/>
        <v>0</v>
      </c>
      <c r="O2014" s="36" t="e">
        <f ca="1">LEFT(OFFSET(Lists!$Q$2,MATCH(E2014,Lists!$R$3:$R$19,0),0),4)</f>
        <v>#N/A</v>
      </c>
      <c r="P2014" s="36" t="e">
        <f ca="1">MATCH(O2014,Lists!$S$2:$S$640,1)</f>
        <v>#N/A</v>
      </c>
      <c r="Q2014" s="36" t="e">
        <f ca="1">MATCH(LEFT(OFFSET(Lists!$Q$2,MATCH(E2014,Lists!$R$3:$R$19,0)+1,0),4),Lists!$S$3:$S$640,1)</f>
        <v>#N/A</v>
      </c>
      <c r="R2014" s="36" t="e">
        <f ca="1">LEFT(OFFSET(Lists!$S$2,P2014-1+MATCH(F2014,OFFSET(Lists!$T$3,P2014-1,0,Q2014-P2014+1),0),0),6)</f>
        <v>#N/A</v>
      </c>
      <c r="S2014" s="36" t="e">
        <f ca="1">VLOOKUP(R2014,Lists!B:D,3,FALSE)</f>
        <v>#N/A</v>
      </c>
      <c r="T2014" s="36" t="str">
        <f>IF(F2014&lt;&gt;"",MATCH(R2014,'Maximum minutes'!B:B,0),"")</f>
        <v/>
      </c>
      <c r="U2014" s="36">
        <f ca="1">IF(F2014&lt;&gt;"",COUNTA(OFFSET('Maximum minutes'!$C$1,'Annexe A1 Cours'!T2014,0,1,50)),0)</f>
        <v>0</v>
      </c>
      <c r="V2014" s="37">
        <f ca="1">IFERROR(OFFSET('Maximum minutes'!$C$1,T2014+1,-1+MATCH(G2014,OFFSET('Maximum minutes'!$C$1,T2014-1,0,1,50),0)),0)</f>
        <v>0</v>
      </c>
      <c r="W2014" s="38">
        <f t="shared" ca="1" si="62"/>
        <v>0</v>
      </c>
    </row>
    <row r="2015" spans="1:23" s="36" customFormat="1" ht="18.75">
      <c r="A2015" s="34"/>
      <c r="B2015" s="39"/>
      <c r="C2015" s="39"/>
      <c r="D2015" s="35"/>
      <c r="E2015" s="40"/>
      <c r="F2015" s="39"/>
      <c r="G2015" s="39"/>
      <c r="H2015" s="39"/>
      <c r="I2015" s="34"/>
      <c r="J2015" s="34"/>
      <c r="K2015" s="34"/>
      <c r="L2015" s="34"/>
      <c r="M2015" s="43" t="str">
        <f ca="1">IFERROR(OFFSET('Maximum minutes'!$C$1,T2015,MATCH(IF(G2015&lt;&gt;"",G2015,F2015),OFFSET('Maximum minutes'!$C$1,T2015-1,0,1,U2015+1),0)-1)*IF(OR(ISNUMBER(J2015),J2015="sans examen"),1,0)*IF(W2015&lt;MinDate,1,0),"")</f>
        <v/>
      </c>
      <c r="N2015" s="36">
        <f t="shared" ca="1" si="63"/>
        <v>0</v>
      </c>
      <c r="O2015" s="36" t="e">
        <f ca="1">LEFT(OFFSET(Lists!$Q$2,MATCH(E2015,Lists!$R$3:$R$19,0),0),4)</f>
        <v>#N/A</v>
      </c>
      <c r="P2015" s="36" t="e">
        <f ca="1">MATCH(O2015,Lists!$S$2:$S$640,1)</f>
        <v>#N/A</v>
      </c>
      <c r="Q2015" s="36" t="e">
        <f ca="1">MATCH(LEFT(OFFSET(Lists!$Q$2,MATCH(E2015,Lists!$R$3:$R$19,0)+1,0),4),Lists!$S$3:$S$640,1)</f>
        <v>#N/A</v>
      </c>
      <c r="R2015" s="36" t="e">
        <f ca="1">LEFT(OFFSET(Lists!$S$2,P2015-1+MATCH(F2015,OFFSET(Lists!$T$3,P2015-1,0,Q2015-P2015+1),0),0),6)</f>
        <v>#N/A</v>
      </c>
      <c r="S2015" s="36" t="e">
        <f ca="1">VLOOKUP(R2015,Lists!B:D,3,FALSE)</f>
        <v>#N/A</v>
      </c>
      <c r="T2015" s="36" t="str">
        <f>IF(F2015&lt;&gt;"",MATCH(R2015,'Maximum minutes'!B:B,0),"")</f>
        <v/>
      </c>
      <c r="U2015" s="36">
        <f ca="1">IF(F2015&lt;&gt;"",COUNTA(OFFSET('Maximum minutes'!$C$1,'Annexe A1 Cours'!T2015,0,1,50)),0)</f>
        <v>0</v>
      </c>
      <c r="V2015" s="37">
        <f ca="1">IFERROR(OFFSET('Maximum minutes'!$C$1,T2015+1,-1+MATCH(G2015,OFFSET('Maximum minutes'!$C$1,T2015-1,0,1,50),0)),0)</f>
        <v>0</v>
      </c>
      <c r="W2015" s="38">
        <f t="shared" ca="1" si="62"/>
        <v>0</v>
      </c>
    </row>
    <row r="2016" spans="1:23" s="36" customFormat="1" ht="18.75">
      <c r="A2016" s="34"/>
      <c r="B2016" s="39"/>
      <c r="C2016" s="39"/>
      <c r="D2016" s="35"/>
      <c r="E2016" s="40"/>
      <c r="F2016" s="39"/>
      <c r="G2016" s="39"/>
      <c r="H2016" s="39"/>
      <c r="I2016" s="34"/>
      <c r="J2016" s="34"/>
      <c r="K2016" s="34"/>
      <c r="L2016" s="34"/>
      <c r="M2016" s="43" t="str">
        <f ca="1">IFERROR(OFFSET('Maximum minutes'!$C$1,T2016,MATCH(IF(G2016&lt;&gt;"",G2016,F2016),OFFSET('Maximum minutes'!$C$1,T2016-1,0,1,U2016+1),0)-1)*IF(OR(ISNUMBER(J2016),J2016="sans examen"),1,0)*IF(W2016&lt;MinDate,1,0),"")</f>
        <v/>
      </c>
      <c r="N2016" s="36">
        <f t="shared" ca="1" si="63"/>
        <v>0</v>
      </c>
      <c r="O2016" s="36" t="e">
        <f ca="1">LEFT(OFFSET(Lists!$Q$2,MATCH(E2016,Lists!$R$3:$R$19,0),0),4)</f>
        <v>#N/A</v>
      </c>
      <c r="P2016" s="36" t="e">
        <f ca="1">MATCH(O2016,Lists!$S$2:$S$640,1)</f>
        <v>#N/A</v>
      </c>
      <c r="Q2016" s="36" t="e">
        <f ca="1">MATCH(LEFT(OFFSET(Lists!$Q$2,MATCH(E2016,Lists!$R$3:$R$19,0)+1,0),4),Lists!$S$3:$S$640,1)</f>
        <v>#N/A</v>
      </c>
      <c r="R2016" s="36" t="e">
        <f ca="1">LEFT(OFFSET(Lists!$S$2,P2016-1+MATCH(F2016,OFFSET(Lists!$T$3,P2016-1,0,Q2016-P2016+1),0),0),6)</f>
        <v>#N/A</v>
      </c>
      <c r="S2016" s="36" t="e">
        <f ca="1">VLOOKUP(R2016,Lists!B:D,3,FALSE)</f>
        <v>#N/A</v>
      </c>
      <c r="T2016" s="36" t="str">
        <f>IF(F2016&lt;&gt;"",MATCH(R2016,'Maximum minutes'!B:B,0),"")</f>
        <v/>
      </c>
      <c r="U2016" s="36">
        <f ca="1">IF(F2016&lt;&gt;"",COUNTA(OFFSET('Maximum minutes'!$C$1,'Annexe A1 Cours'!T2016,0,1,50)),0)</f>
        <v>0</v>
      </c>
      <c r="V2016" s="37">
        <f ca="1">IFERROR(OFFSET('Maximum minutes'!$C$1,T2016+1,-1+MATCH(G2016,OFFSET('Maximum minutes'!$C$1,T2016-1,0,1,50),0)),0)</f>
        <v>0</v>
      </c>
      <c r="W2016" s="38">
        <f t="shared" ca="1" si="62"/>
        <v>0</v>
      </c>
    </row>
    <row r="2017" spans="1:23" s="36" customFormat="1" ht="18.75">
      <c r="A2017" s="34"/>
      <c r="B2017" s="39"/>
      <c r="C2017" s="39"/>
      <c r="D2017" s="35"/>
      <c r="E2017" s="40"/>
      <c r="F2017" s="39"/>
      <c r="G2017" s="39"/>
      <c r="H2017" s="39"/>
      <c r="I2017" s="34"/>
      <c r="J2017" s="34"/>
      <c r="K2017" s="34"/>
      <c r="L2017" s="34"/>
      <c r="M2017" s="43" t="str">
        <f ca="1">IFERROR(OFFSET('Maximum minutes'!$C$1,T2017,MATCH(IF(G2017&lt;&gt;"",G2017,F2017),OFFSET('Maximum minutes'!$C$1,T2017-1,0,1,U2017+1),0)-1)*IF(OR(ISNUMBER(J2017),J2017="sans examen"),1,0)*IF(W2017&lt;MinDate,1,0),"")</f>
        <v/>
      </c>
      <c r="N2017" s="36">
        <f t="shared" ca="1" si="63"/>
        <v>0</v>
      </c>
      <c r="O2017" s="36" t="e">
        <f ca="1">LEFT(OFFSET(Lists!$Q$2,MATCH(E2017,Lists!$R$3:$R$19,0),0),4)</f>
        <v>#N/A</v>
      </c>
      <c r="P2017" s="36" t="e">
        <f ca="1">MATCH(O2017,Lists!$S$2:$S$640,1)</f>
        <v>#N/A</v>
      </c>
      <c r="Q2017" s="36" t="e">
        <f ca="1">MATCH(LEFT(OFFSET(Lists!$Q$2,MATCH(E2017,Lists!$R$3:$R$19,0)+1,0),4),Lists!$S$3:$S$640,1)</f>
        <v>#N/A</v>
      </c>
      <c r="R2017" s="36" t="e">
        <f ca="1">LEFT(OFFSET(Lists!$S$2,P2017-1+MATCH(F2017,OFFSET(Lists!$T$3,P2017-1,0,Q2017-P2017+1),0),0),6)</f>
        <v>#N/A</v>
      </c>
      <c r="S2017" s="36" t="e">
        <f ca="1">VLOOKUP(R2017,Lists!B:D,3,FALSE)</f>
        <v>#N/A</v>
      </c>
      <c r="T2017" s="36" t="str">
        <f>IF(F2017&lt;&gt;"",MATCH(R2017,'Maximum minutes'!B:B,0),"")</f>
        <v/>
      </c>
      <c r="U2017" s="36">
        <f ca="1">IF(F2017&lt;&gt;"",COUNTA(OFFSET('Maximum minutes'!$C$1,'Annexe A1 Cours'!T2017,0,1,50)),0)</f>
        <v>0</v>
      </c>
      <c r="V2017" s="37">
        <f ca="1">IFERROR(OFFSET('Maximum minutes'!$C$1,T2017+1,-1+MATCH(G2017,OFFSET('Maximum minutes'!$C$1,T2017-1,0,1,50),0)),0)</f>
        <v>0</v>
      </c>
      <c r="W2017" s="38">
        <f t="shared" ca="1" si="62"/>
        <v>0</v>
      </c>
    </row>
    <row r="2018" spans="1:23" s="36" customFormat="1" ht="18.75">
      <c r="A2018" s="34"/>
      <c r="B2018" s="39"/>
      <c r="C2018" s="39"/>
      <c r="D2018" s="35"/>
      <c r="E2018" s="40"/>
      <c r="F2018" s="39"/>
      <c r="G2018" s="39"/>
      <c r="H2018" s="39"/>
      <c r="I2018" s="34"/>
      <c r="J2018" s="34"/>
      <c r="K2018" s="34"/>
      <c r="L2018" s="34"/>
      <c r="M2018" s="43" t="str">
        <f ca="1">IFERROR(OFFSET('Maximum minutes'!$C$1,T2018,MATCH(IF(G2018&lt;&gt;"",G2018,F2018),OFFSET('Maximum minutes'!$C$1,T2018-1,0,1,U2018+1),0)-1)*IF(OR(ISNUMBER(J2018),J2018="sans examen"),1,0)*IF(W2018&lt;MinDate,1,0),"")</f>
        <v/>
      </c>
      <c r="N2018" s="36">
        <f t="shared" ca="1" si="63"/>
        <v>0</v>
      </c>
      <c r="O2018" s="36" t="e">
        <f ca="1">LEFT(OFFSET(Lists!$Q$2,MATCH(E2018,Lists!$R$3:$R$19,0),0),4)</f>
        <v>#N/A</v>
      </c>
      <c r="P2018" s="36" t="e">
        <f ca="1">MATCH(O2018,Lists!$S$2:$S$640,1)</f>
        <v>#N/A</v>
      </c>
      <c r="Q2018" s="36" t="e">
        <f ca="1">MATCH(LEFT(OFFSET(Lists!$Q$2,MATCH(E2018,Lists!$R$3:$R$19,0)+1,0),4),Lists!$S$3:$S$640,1)</f>
        <v>#N/A</v>
      </c>
      <c r="R2018" s="36" t="e">
        <f ca="1">LEFT(OFFSET(Lists!$S$2,P2018-1+MATCH(F2018,OFFSET(Lists!$T$3,P2018-1,0,Q2018-P2018+1),0),0),6)</f>
        <v>#N/A</v>
      </c>
      <c r="S2018" s="36" t="e">
        <f ca="1">VLOOKUP(R2018,Lists!B:D,3,FALSE)</f>
        <v>#N/A</v>
      </c>
      <c r="T2018" s="36" t="str">
        <f>IF(F2018&lt;&gt;"",MATCH(R2018,'Maximum minutes'!B:B,0),"")</f>
        <v/>
      </c>
      <c r="U2018" s="36">
        <f ca="1">IF(F2018&lt;&gt;"",COUNTA(OFFSET('Maximum minutes'!$C$1,'Annexe A1 Cours'!T2018,0,1,50)),0)</f>
        <v>0</v>
      </c>
      <c r="V2018" s="37">
        <f ca="1">IFERROR(OFFSET('Maximum minutes'!$C$1,T2018+1,-1+MATCH(G2018,OFFSET('Maximum minutes'!$C$1,T2018-1,0,1,50),0)),0)</f>
        <v>0</v>
      </c>
      <c r="W2018" s="38">
        <f t="shared" ca="1" si="62"/>
        <v>0</v>
      </c>
    </row>
    <row r="2019" spans="1:23" s="36" customFormat="1" ht="18.75">
      <c r="A2019" s="34"/>
      <c r="B2019" s="39"/>
      <c r="C2019" s="39"/>
      <c r="D2019" s="35"/>
      <c r="E2019" s="40"/>
      <c r="F2019" s="39"/>
      <c r="G2019" s="39"/>
      <c r="H2019" s="39"/>
      <c r="I2019" s="34"/>
      <c r="J2019" s="34"/>
      <c r="K2019" s="34"/>
      <c r="L2019" s="34"/>
      <c r="M2019" s="43" t="str">
        <f ca="1">IFERROR(OFFSET('Maximum minutes'!$C$1,T2019,MATCH(IF(G2019&lt;&gt;"",G2019,F2019),OFFSET('Maximum minutes'!$C$1,T2019-1,0,1,U2019+1),0)-1)*IF(OR(ISNUMBER(J2019),J2019="sans examen"),1,0)*IF(W2019&lt;MinDate,1,0),"")</f>
        <v/>
      </c>
      <c r="N2019" s="36">
        <f t="shared" ca="1" si="63"/>
        <v>0</v>
      </c>
      <c r="O2019" s="36" t="e">
        <f ca="1">LEFT(OFFSET(Lists!$Q$2,MATCH(E2019,Lists!$R$3:$R$19,0),0),4)</f>
        <v>#N/A</v>
      </c>
      <c r="P2019" s="36" t="e">
        <f ca="1">MATCH(O2019,Lists!$S$2:$S$640,1)</f>
        <v>#N/A</v>
      </c>
      <c r="Q2019" s="36" t="e">
        <f ca="1">MATCH(LEFT(OFFSET(Lists!$Q$2,MATCH(E2019,Lists!$R$3:$R$19,0)+1,0),4),Lists!$S$3:$S$640,1)</f>
        <v>#N/A</v>
      </c>
      <c r="R2019" s="36" t="e">
        <f ca="1">LEFT(OFFSET(Lists!$S$2,P2019-1+MATCH(F2019,OFFSET(Lists!$T$3,P2019-1,0,Q2019-P2019+1),0),0),6)</f>
        <v>#N/A</v>
      </c>
      <c r="S2019" s="36" t="e">
        <f ca="1">VLOOKUP(R2019,Lists!B:D,3,FALSE)</f>
        <v>#N/A</v>
      </c>
      <c r="T2019" s="36" t="str">
        <f>IF(F2019&lt;&gt;"",MATCH(R2019,'Maximum minutes'!B:B,0),"")</f>
        <v/>
      </c>
      <c r="U2019" s="36">
        <f ca="1">IF(F2019&lt;&gt;"",COUNTA(OFFSET('Maximum minutes'!$C$1,'Annexe A1 Cours'!T2019,0,1,50)),0)</f>
        <v>0</v>
      </c>
      <c r="V2019" s="37">
        <f ca="1">IFERROR(OFFSET('Maximum minutes'!$C$1,T2019+1,-1+MATCH(G2019,OFFSET('Maximum minutes'!$C$1,T2019-1,0,1,50),0)),0)</f>
        <v>0</v>
      </c>
      <c r="W2019" s="38">
        <f t="shared" ca="1" si="62"/>
        <v>0</v>
      </c>
    </row>
    <row r="2020" spans="1:23" s="36" customFormat="1" ht="18.75">
      <c r="A2020" s="34"/>
      <c r="B2020" s="39"/>
      <c r="C2020" s="39"/>
      <c r="D2020" s="35"/>
      <c r="E2020" s="40"/>
      <c r="F2020" s="39"/>
      <c r="G2020" s="39"/>
      <c r="H2020" s="39"/>
      <c r="I2020" s="34"/>
      <c r="J2020" s="34"/>
      <c r="K2020" s="34"/>
      <c r="L2020" s="34"/>
      <c r="M2020" s="43" t="str">
        <f ca="1">IFERROR(OFFSET('Maximum minutes'!$C$1,T2020,MATCH(IF(G2020&lt;&gt;"",G2020,F2020),OFFSET('Maximum minutes'!$C$1,T2020-1,0,1,U2020+1),0)-1)*IF(OR(ISNUMBER(J2020),J2020="sans examen"),1,0)*IF(W2020&lt;MinDate,1,0),"")</f>
        <v/>
      </c>
      <c r="N2020" s="36">
        <f t="shared" ca="1" si="63"/>
        <v>0</v>
      </c>
      <c r="O2020" s="36" t="e">
        <f ca="1">LEFT(OFFSET(Lists!$Q$2,MATCH(E2020,Lists!$R$3:$R$19,0),0),4)</f>
        <v>#N/A</v>
      </c>
      <c r="P2020" s="36" t="e">
        <f ca="1">MATCH(O2020,Lists!$S$2:$S$640,1)</f>
        <v>#N/A</v>
      </c>
      <c r="Q2020" s="36" t="e">
        <f ca="1">MATCH(LEFT(OFFSET(Lists!$Q$2,MATCH(E2020,Lists!$R$3:$R$19,0)+1,0),4),Lists!$S$3:$S$640,1)</f>
        <v>#N/A</v>
      </c>
      <c r="R2020" s="36" t="e">
        <f ca="1">LEFT(OFFSET(Lists!$S$2,P2020-1+MATCH(F2020,OFFSET(Lists!$T$3,P2020-1,0,Q2020-P2020+1),0),0),6)</f>
        <v>#N/A</v>
      </c>
      <c r="S2020" s="36" t="e">
        <f ca="1">VLOOKUP(R2020,Lists!B:D,3,FALSE)</f>
        <v>#N/A</v>
      </c>
      <c r="T2020" s="36" t="str">
        <f>IF(F2020&lt;&gt;"",MATCH(R2020,'Maximum minutes'!B:B,0),"")</f>
        <v/>
      </c>
      <c r="U2020" s="36">
        <f ca="1">IF(F2020&lt;&gt;"",COUNTA(OFFSET('Maximum minutes'!$C$1,'Annexe A1 Cours'!T2020,0,1,50)),0)</f>
        <v>0</v>
      </c>
      <c r="V2020" s="37">
        <f ca="1">IFERROR(OFFSET('Maximum minutes'!$C$1,T2020+1,-1+MATCH(G2020,OFFSET('Maximum minutes'!$C$1,T2020-1,0,1,50),0)),0)</f>
        <v>0</v>
      </c>
      <c r="W2020" s="38">
        <f t="shared" ca="1" si="62"/>
        <v>0</v>
      </c>
    </row>
    <row r="2021" spans="1:23" s="36" customFormat="1" ht="18.75">
      <c r="A2021" s="34"/>
      <c r="B2021" s="39"/>
      <c r="C2021" s="39"/>
      <c r="D2021" s="35"/>
      <c r="E2021" s="40"/>
      <c r="F2021" s="39"/>
      <c r="G2021" s="39"/>
      <c r="H2021" s="39"/>
      <c r="I2021" s="34"/>
      <c r="J2021" s="34"/>
      <c r="K2021" s="34"/>
      <c r="L2021" s="34"/>
      <c r="M2021" s="43" t="str">
        <f ca="1">IFERROR(OFFSET('Maximum minutes'!$C$1,T2021,MATCH(IF(G2021&lt;&gt;"",G2021,F2021),OFFSET('Maximum minutes'!$C$1,T2021-1,0,1,U2021+1),0)-1)*IF(OR(ISNUMBER(J2021),J2021="sans examen"),1,0)*IF(W2021&lt;MinDate,1,0),"")</f>
        <v/>
      </c>
      <c r="N2021" s="36">
        <f t="shared" ca="1" si="63"/>
        <v>0</v>
      </c>
      <c r="O2021" s="36" t="e">
        <f ca="1">LEFT(OFFSET(Lists!$Q$2,MATCH(E2021,Lists!$R$3:$R$19,0),0),4)</f>
        <v>#N/A</v>
      </c>
      <c r="P2021" s="36" t="e">
        <f ca="1">MATCH(O2021,Lists!$S$2:$S$640,1)</f>
        <v>#N/A</v>
      </c>
      <c r="Q2021" s="36" t="e">
        <f ca="1">MATCH(LEFT(OFFSET(Lists!$Q$2,MATCH(E2021,Lists!$R$3:$R$19,0)+1,0),4),Lists!$S$3:$S$640,1)</f>
        <v>#N/A</v>
      </c>
      <c r="R2021" s="36" t="e">
        <f ca="1">LEFT(OFFSET(Lists!$S$2,P2021-1+MATCH(F2021,OFFSET(Lists!$T$3,P2021-1,0,Q2021-P2021+1),0),0),6)</f>
        <v>#N/A</v>
      </c>
      <c r="S2021" s="36" t="e">
        <f ca="1">VLOOKUP(R2021,Lists!B:D,3,FALSE)</f>
        <v>#N/A</v>
      </c>
      <c r="T2021" s="36" t="str">
        <f>IF(F2021&lt;&gt;"",MATCH(R2021,'Maximum minutes'!B:B,0),"")</f>
        <v/>
      </c>
      <c r="U2021" s="36">
        <f ca="1">IF(F2021&lt;&gt;"",COUNTA(OFFSET('Maximum minutes'!$C$1,'Annexe A1 Cours'!T2021,0,1,50)),0)</f>
        <v>0</v>
      </c>
      <c r="V2021" s="37">
        <f ca="1">IFERROR(OFFSET('Maximum minutes'!$C$1,T2021+1,-1+MATCH(G2021,OFFSET('Maximum minutes'!$C$1,T2021-1,0,1,50),0)),0)</f>
        <v>0</v>
      </c>
      <c r="W2021" s="38">
        <f t="shared" ca="1" si="62"/>
        <v>0</v>
      </c>
    </row>
    <row r="2022" spans="1:23" s="36" customFormat="1" ht="18.75">
      <c r="A2022" s="34"/>
      <c r="B2022" s="39"/>
      <c r="C2022" s="39"/>
      <c r="D2022" s="35"/>
      <c r="E2022" s="40"/>
      <c r="F2022" s="39"/>
      <c r="G2022" s="39"/>
      <c r="H2022" s="39"/>
      <c r="I2022" s="34"/>
      <c r="J2022" s="34"/>
      <c r="K2022" s="34"/>
      <c r="L2022" s="34"/>
      <c r="M2022" s="43" t="str">
        <f ca="1">IFERROR(OFFSET('Maximum minutes'!$C$1,T2022,MATCH(IF(G2022&lt;&gt;"",G2022,F2022),OFFSET('Maximum minutes'!$C$1,T2022-1,0,1,U2022+1),0)-1)*IF(OR(ISNUMBER(J2022),J2022="sans examen"),1,0)*IF(W2022&lt;MinDate,1,0),"")</f>
        <v/>
      </c>
      <c r="N2022" s="36">
        <f t="shared" ca="1" si="63"/>
        <v>0</v>
      </c>
      <c r="O2022" s="36" t="e">
        <f ca="1">LEFT(OFFSET(Lists!$Q$2,MATCH(E2022,Lists!$R$3:$R$19,0),0),4)</f>
        <v>#N/A</v>
      </c>
      <c r="P2022" s="36" t="e">
        <f ca="1">MATCH(O2022,Lists!$S$2:$S$640,1)</f>
        <v>#N/A</v>
      </c>
      <c r="Q2022" s="36" t="e">
        <f ca="1">MATCH(LEFT(OFFSET(Lists!$Q$2,MATCH(E2022,Lists!$R$3:$R$19,0)+1,0),4),Lists!$S$3:$S$640,1)</f>
        <v>#N/A</v>
      </c>
      <c r="R2022" s="36" t="e">
        <f ca="1">LEFT(OFFSET(Lists!$S$2,P2022-1+MATCH(F2022,OFFSET(Lists!$T$3,P2022-1,0,Q2022-P2022+1),0),0),6)</f>
        <v>#N/A</v>
      </c>
      <c r="S2022" s="36" t="e">
        <f ca="1">VLOOKUP(R2022,Lists!B:D,3,FALSE)</f>
        <v>#N/A</v>
      </c>
      <c r="T2022" s="36" t="str">
        <f>IF(F2022&lt;&gt;"",MATCH(R2022,'Maximum minutes'!B:B,0),"")</f>
        <v/>
      </c>
      <c r="U2022" s="36">
        <f ca="1">IF(F2022&lt;&gt;"",COUNTA(OFFSET('Maximum minutes'!$C$1,'Annexe A1 Cours'!T2022,0,1,50)),0)</f>
        <v>0</v>
      </c>
      <c r="V2022" s="37">
        <f ca="1">IFERROR(OFFSET('Maximum minutes'!$C$1,T2022+1,-1+MATCH(G2022,OFFSET('Maximum minutes'!$C$1,T2022-1,0,1,50),0)),0)</f>
        <v>0</v>
      </c>
      <c r="W2022" s="38">
        <f t="shared" ca="1" si="62"/>
        <v>0</v>
      </c>
    </row>
    <row r="2023" spans="1:23" s="36" customFormat="1" ht="18.75">
      <c r="A2023" s="34"/>
      <c r="B2023" s="39"/>
      <c r="C2023" s="39"/>
      <c r="D2023" s="35"/>
      <c r="E2023" s="40"/>
      <c r="F2023" s="39"/>
      <c r="G2023" s="39"/>
      <c r="H2023" s="39"/>
      <c r="I2023" s="34"/>
      <c r="J2023" s="34"/>
      <c r="K2023" s="34"/>
      <c r="L2023" s="34"/>
      <c r="M2023" s="43" t="str">
        <f ca="1">IFERROR(OFFSET('Maximum minutes'!$C$1,T2023,MATCH(IF(G2023&lt;&gt;"",G2023,F2023),OFFSET('Maximum minutes'!$C$1,T2023-1,0,1,U2023+1),0)-1)*IF(OR(ISNUMBER(J2023),J2023="sans examen"),1,0)*IF(W2023&lt;MinDate,1,0),"")</f>
        <v/>
      </c>
      <c r="N2023" s="36">
        <f t="shared" ca="1" si="63"/>
        <v>0</v>
      </c>
      <c r="O2023" s="36" t="e">
        <f ca="1">LEFT(OFFSET(Lists!$Q$2,MATCH(E2023,Lists!$R$3:$R$19,0),0),4)</f>
        <v>#N/A</v>
      </c>
      <c r="P2023" s="36" t="e">
        <f ca="1">MATCH(O2023,Lists!$S$2:$S$640,1)</f>
        <v>#N/A</v>
      </c>
      <c r="Q2023" s="36" t="e">
        <f ca="1">MATCH(LEFT(OFFSET(Lists!$Q$2,MATCH(E2023,Lists!$R$3:$R$19,0)+1,0),4),Lists!$S$3:$S$640,1)</f>
        <v>#N/A</v>
      </c>
      <c r="R2023" s="36" t="e">
        <f ca="1">LEFT(OFFSET(Lists!$S$2,P2023-1+MATCH(F2023,OFFSET(Lists!$T$3,P2023-1,0,Q2023-P2023+1),0),0),6)</f>
        <v>#N/A</v>
      </c>
      <c r="S2023" s="36" t="e">
        <f ca="1">VLOOKUP(R2023,Lists!B:D,3,FALSE)</f>
        <v>#N/A</v>
      </c>
      <c r="T2023" s="36" t="str">
        <f>IF(F2023&lt;&gt;"",MATCH(R2023,'Maximum minutes'!B:B,0),"")</f>
        <v/>
      </c>
      <c r="U2023" s="36">
        <f ca="1">IF(F2023&lt;&gt;"",COUNTA(OFFSET('Maximum minutes'!$C$1,'Annexe A1 Cours'!T2023,0,1,50)),0)</f>
        <v>0</v>
      </c>
      <c r="V2023" s="37">
        <f ca="1">IFERROR(OFFSET('Maximum minutes'!$C$1,T2023+1,-1+MATCH(G2023,OFFSET('Maximum minutes'!$C$1,T2023-1,0,1,50),0)),0)</f>
        <v>0</v>
      </c>
      <c r="W2023" s="38">
        <f t="shared" ca="1" si="62"/>
        <v>0</v>
      </c>
    </row>
    <row r="2024" spans="1:23" s="36" customFormat="1" ht="18.75">
      <c r="A2024" s="34"/>
      <c r="B2024" s="39"/>
      <c r="C2024" s="39"/>
      <c r="D2024" s="35"/>
      <c r="E2024" s="40"/>
      <c r="F2024" s="39"/>
      <c r="G2024" s="39"/>
      <c r="H2024" s="39"/>
      <c r="I2024" s="34"/>
      <c r="J2024" s="34"/>
      <c r="K2024" s="34"/>
      <c r="L2024" s="34"/>
      <c r="M2024" s="43" t="str">
        <f ca="1">IFERROR(OFFSET('Maximum minutes'!$C$1,T2024,MATCH(IF(G2024&lt;&gt;"",G2024,F2024),OFFSET('Maximum minutes'!$C$1,T2024-1,0,1,U2024+1),0)-1)*IF(OR(ISNUMBER(J2024),J2024="sans examen"),1,0)*IF(W2024&lt;MinDate,1,0),"")</f>
        <v/>
      </c>
      <c r="N2024" s="36">
        <f t="shared" ca="1" si="63"/>
        <v>0</v>
      </c>
      <c r="O2024" s="36" t="e">
        <f ca="1">LEFT(OFFSET(Lists!$Q$2,MATCH(E2024,Lists!$R$3:$R$19,0),0),4)</f>
        <v>#N/A</v>
      </c>
      <c r="P2024" s="36" t="e">
        <f ca="1">MATCH(O2024,Lists!$S$2:$S$640,1)</f>
        <v>#N/A</v>
      </c>
      <c r="Q2024" s="36" t="e">
        <f ca="1">MATCH(LEFT(OFFSET(Lists!$Q$2,MATCH(E2024,Lists!$R$3:$R$19,0)+1,0),4),Lists!$S$3:$S$640,1)</f>
        <v>#N/A</v>
      </c>
      <c r="R2024" s="36" t="e">
        <f ca="1">LEFT(OFFSET(Lists!$S$2,P2024-1+MATCH(F2024,OFFSET(Lists!$T$3,P2024-1,0,Q2024-P2024+1),0),0),6)</f>
        <v>#N/A</v>
      </c>
      <c r="S2024" s="36" t="e">
        <f ca="1">VLOOKUP(R2024,Lists!B:D,3,FALSE)</f>
        <v>#N/A</v>
      </c>
      <c r="T2024" s="36" t="str">
        <f>IF(F2024&lt;&gt;"",MATCH(R2024,'Maximum minutes'!B:B,0),"")</f>
        <v/>
      </c>
      <c r="U2024" s="36">
        <f ca="1">IF(F2024&lt;&gt;"",COUNTA(OFFSET('Maximum minutes'!$C$1,'Annexe A1 Cours'!T2024,0,1,50)),0)</f>
        <v>0</v>
      </c>
      <c r="V2024" s="37">
        <f ca="1">IFERROR(OFFSET('Maximum minutes'!$C$1,T2024+1,-1+MATCH(G2024,OFFSET('Maximum minutes'!$C$1,T2024-1,0,1,50),0)),0)</f>
        <v>0</v>
      </c>
      <c r="W2024" s="38">
        <f t="shared" ca="1" si="62"/>
        <v>0</v>
      </c>
    </row>
    <row r="2025" spans="1:23" s="36" customFormat="1" ht="18.75">
      <c r="A2025" s="34"/>
      <c r="B2025" s="39"/>
      <c r="C2025" s="39"/>
      <c r="D2025" s="35"/>
      <c r="E2025" s="40"/>
      <c r="F2025" s="39"/>
      <c r="G2025" s="39"/>
      <c r="H2025" s="39"/>
      <c r="I2025" s="34"/>
      <c r="J2025" s="34"/>
      <c r="K2025" s="34"/>
      <c r="L2025" s="34"/>
      <c r="M2025" s="43" t="str">
        <f ca="1">IFERROR(OFFSET('Maximum minutes'!$C$1,T2025,MATCH(IF(G2025&lt;&gt;"",G2025,F2025),OFFSET('Maximum minutes'!$C$1,T2025-1,0,1,U2025+1),0)-1)*IF(OR(ISNUMBER(J2025),J2025="sans examen"),1,0)*IF(W2025&lt;MinDate,1,0),"")</f>
        <v/>
      </c>
      <c r="N2025" s="36">
        <f t="shared" ca="1" si="63"/>
        <v>0</v>
      </c>
      <c r="O2025" s="36" t="e">
        <f ca="1">LEFT(OFFSET(Lists!$Q$2,MATCH(E2025,Lists!$R$3:$R$19,0),0),4)</f>
        <v>#N/A</v>
      </c>
      <c r="P2025" s="36" t="e">
        <f ca="1">MATCH(O2025,Lists!$S$2:$S$640,1)</f>
        <v>#N/A</v>
      </c>
      <c r="Q2025" s="36" t="e">
        <f ca="1">MATCH(LEFT(OFFSET(Lists!$Q$2,MATCH(E2025,Lists!$R$3:$R$19,0)+1,0),4),Lists!$S$3:$S$640,1)</f>
        <v>#N/A</v>
      </c>
      <c r="R2025" s="36" t="e">
        <f ca="1">LEFT(OFFSET(Lists!$S$2,P2025-1+MATCH(F2025,OFFSET(Lists!$T$3,P2025-1,0,Q2025-P2025+1),0),0),6)</f>
        <v>#N/A</v>
      </c>
      <c r="S2025" s="36" t="e">
        <f ca="1">VLOOKUP(R2025,Lists!B:D,3,FALSE)</f>
        <v>#N/A</v>
      </c>
      <c r="T2025" s="36" t="str">
        <f>IF(F2025&lt;&gt;"",MATCH(R2025,'Maximum minutes'!B:B,0),"")</f>
        <v/>
      </c>
      <c r="U2025" s="36">
        <f ca="1">IF(F2025&lt;&gt;"",COUNTA(OFFSET('Maximum minutes'!$C$1,'Annexe A1 Cours'!T2025,0,1,50)),0)</f>
        <v>0</v>
      </c>
      <c r="V2025" s="37">
        <f ca="1">IFERROR(OFFSET('Maximum minutes'!$C$1,T2025+1,-1+MATCH(G2025,OFFSET('Maximum minutes'!$C$1,T2025-1,0,1,50),0)),0)</f>
        <v>0</v>
      </c>
      <c r="W2025" s="38">
        <f t="shared" ca="1" si="62"/>
        <v>0</v>
      </c>
    </row>
    <row r="2026" spans="1:23" s="36" customFormat="1" ht="18.75">
      <c r="A2026" s="34"/>
      <c r="B2026" s="39"/>
      <c r="C2026" s="39"/>
      <c r="D2026" s="35"/>
      <c r="E2026" s="40"/>
      <c r="F2026" s="39"/>
      <c r="G2026" s="39"/>
      <c r="H2026" s="39"/>
      <c r="I2026" s="34"/>
      <c r="J2026" s="34"/>
      <c r="K2026" s="34"/>
      <c r="L2026" s="34"/>
      <c r="M2026" s="43" t="str">
        <f ca="1">IFERROR(OFFSET('Maximum minutes'!$C$1,T2026,MATCH(IF(G2026&lt;&gt;"",G2026,F2026),OFFSET('Maximum minutes'!$C$1,T2026-1,0,1,U2026+1),0)-1)*IF(OR(ISNUMBER(J2026),J2026="sans examen"),1,0)*IF(W2026&lt;MinDate,1,0),"")</f>
        <v/>
      </c>
      <c r="N2026" s="36">
        <f t="shared" ca="1" si="63"/>
        <v>0</v>
      </c>
      <c r="O2026" s="36" t="e">
        <f ca="1">LEFT(OFFSET(Lists!$Q$2,MATCH(E2026,Lists!$R$3:$R$19,0),0),4)</f>
        <v>#N/A</v>
      </c>
      <c r="P2026" s="36" t="e">
        <f ca="1">MATCH(O2026,Lists!$S$2:$S$640,1)</f>
        <v>#N/A</v>
      </c>
      <c r="Q2026" s="36" t="e">
        <f ca="1">MATCH(LEFT(OFFSET(Lists!$Q$2,MATCH(E2026,Lists!$R$3:$R$19,0)+1,0),4),Lists!$S$3:$S$640,1)</f>
        <v>#N/A</v>
      </c>
      <c r="R2026" s="36" t="e">
        <f ca="1">LEFT(OFFSET(Lists!$S$2,P2026-1+MATCH(F2026,OFFSET(Lists!$T$3,P2026-1,0,Q2026-P2026+1),0),0),6)</f>
        <v>#N/A</v>
      </c>
      <c r="S2026" s="36" t="e">
        <f ca="1">VLOOKUP(R2026,Lists!B:D,3,FALSE)</f>
        <v>#N/A</v>
      </c>
      <c r="T2026" s="36" t="str">
        <f>IF(F2026&lt;&gt;"",MATCH(R2026,'Maximum minutes'!B:B,0),"")</f>
        <v/>
      </c>
      <c r="U2026" s="36">
        <f ca="1">IF(F2026&lt;&gt;"",COUNTA(OFFSET('Maximum minutes'!$C$1,'Annexe A1 Cours'!T2026,0,1,50)),0)</f>
        <v>0</v>
      </c>
      <c r="V2026" s="37">
        <f ca="1">IFERROR(OFFSET('Maximum minutes'!$C$1,T2026+1,-1+MATCH(G2026,OFFSET('Maximum minutes'!$C$1,T2026-1,0,1,50),0)),0)</f>
        <v>0</v>
      </c>
      <c r="W2026" s="38">
        <f t="shared" ca="1" si="62"/>
        <v>0</v>
      </c>
    </row>
    <row r="2027" spans="1:23" s="36" customFormat="1" ht="18.75">
      <c r="A2027" s="34"/>
      <c r="B2027" s="39"/>
      <c r="C2027" s="39"/>
      <c r="D2027" s="35"/>
      <c r="E2027" s="40"/>
      <c r="F2027" s="39"/>
      <c r="G2027" s="39"/>
      <c r="H2027" s="39"/>
      <c r="I2027" s="34"/>
      <c r="J2027" s="34"/>
      <c r="K2027" s="34"/>
      <c r="L2027" s="34"/>
      <c r="M2027" s="43" t="str">
        <f ca="1">IFERROR(OFFSET('Maximum minutes'!$C$1,T2027,MATCH(IF(G2027&lt;&gt;"",G2027,F2027),OFFSET('Maximum minutes'!$C$1,T2027-1,0,1,U2027+1),0)-1)*IF(OR(ISNUMBER(J2027),J2027="sans examen"),1,0)*IF(W2027&lt;MinDate,1,0),"")</f>
        <v/>
      </c>
      <c r="N2027" s="36">
        <f t="shared" ca="1" si="63"/>
        <v>0</v>
      </c>
      <c r="O2027" s="36" t="e">
        <f ca="1">LEFT(OFFSET(Lists!$Q$2,MATCH(E2027,Lists!$R$3:$R$19,0),0),4)</f>
        <v>#N/A</v>
      </c>
      <c r="P2027" s="36" t="e">
        <f ca="1">MATCH(O2027,Lists!$S$2:$S$640,1)</f>
        <v>#N/A</v>
      </c>
      <c r="Q2027" s="36" t="e">
        <f ca="1">MATCH(LEFT(OFFSET(Lists!$Q$2,MATCH(E2027,Lists!$R$3:$R$19,0)+1,0),4),Lists!$S$3:$S$640,1)</f>
        <v>#N/A</v>
      </c>
      <c r="R2027" s="36" t="e">
        <f ca="1">LEFT(OFFSET(Lists!$S$2,P2027-1+MATCH(F2027,OFFSET(Lists!$T$3,P2027-1,0,Q2027-P2027+1),0),0),6)</f>
        <v>#N/A</v>
      </c>
      <c r="S2027" s="36" t="e">
        <f ca="1">VLOOKUP(R2027,Lists!B:D,3,FALSE)</f>
        <v>#N/A</v>
      </c>
      <c r="T2027" s="36" t="str">
        <f>IF(F2027&lt;&gt;"",MATCH(R2027,'Maximum minutes'!B:B,0),"")</f>
        <v/>
      </c>
      <c r="U2027" s="36">
        <f ca="1">IF(F2027&lt;&gt;"",COUNTA(OFFSET('Maximum minutes'!$C$1,'Annexe A1 Cours'!T2027,0,1,50)),0)</f>
        <v>0</v>
      </c>
      <c r="V2027" s="37">
        <f ca="1">IFERROR(OFFSET('Maximum minutes'!$C$1,T2027+1,-1+MATCH(G2027,OFFSET('Maximum minutes'!$C$1,T2027-1,0,1,50),0)),0)</f>
        <v>0</v>
      </c>
      <c r="W2027" s="38">
        <f t="shared" ca="1" si="62"/>
        <v>0</v>
      </c>
    </row>
    <row r="2028" spans="1:23" s="36" customFormat="1" ht="18.75">
      <c r="A2028" s="34"/>
      <c r="B2028" s="39"/>
      <c r="C2028" s="39"/>
      <c r="D2028" s="35"/>
      <c r="E2028" s="40"/>
      <c r="F2028" s="39"/>
      <c r="G2028" s="39"/>
      <c r="H2028" s="39"/>
      <c r="I2028" s="34"/>
      <c r="J2028" s="34"/>
      <c r="K2028" s="34"/>
      <c r="L2028" s="34"/>
      <c r="M2028" s="43" t="str">
        <f ca="1">IFERROR(OFFSET('Maximum minutes'!$C$1,T2028,MATCH(IF(G2028&lt;&gt;"",G2028,F2028),OFFSET('Maximum minutes'!$C$1,T2028-1,0,1,U2028+1),0)-1)*IF(OR(ISNUMBER(J2028),J2028="sans examen"),1,0)*IF(W2028&lt;MinDate,1,0),"")</f>
        <v/>
      </c>
      <c r="N2028" s="36">
        <f t="shared" ca="1" si="63"/>
        <v>0</v>
      </c>
      <c r="O2028" s="36" t="e">
        <f ca="1">LEFT(OFFSET(Lists!$Q$2,MATCH(E2028,Lists!$R$3:$R$19,0),0),4)</f>
        <v>#N/A</v>
      </c>
      <c r="P2028" s="36" t="e">
        <f ca="1">MATCH(O2028,Lists!$S$2:$S$640,1)</f>
        <v>#N/A</v>
      </c>
      <c r="Q2028" s="36" t="e">
        <f ca="1">MATCH(LEFT(OFFSET(Lists!$Q$2,MATCH(E2028,Lists!$R$3:$R$19,0)+1,0),4),Lists!$S$3:$S$640,1)</f>
        <v>#N/A</v>
      </c>
      <c r="R2028" s="36" t="e">
        <f ca="1">LEFT(OFFSET(Lists!$S$2,P2028-1+MATCH(F2028,OFFSET(Lists!$T$3,P2028-1,0,Q2028-P2028+1),0),0),6)</f>
        <v>#N/A</v>
      </c>
      <c r="S2028" s="36" t="e">
        <f ca="1">VLOOKUP(R2028,Lists!B:D,3,FALSE)</f>
        <v>#N/A</v>
      </c>
      <c r="T2028" s="36" t="str">
        <f>IF(F2028&lt;&gt;"",MATCH(R2028,'Maximum minutes'!B:B,0),"")</f>
        <v/>
      </c>
      <c r="U2028" s="36">
        <f ca="1">IF(F2028&lt;&gt;"",COUNTA(OFFSET('Maximum minutes'!$C$1,'Annexe A1 Cours'!T2028,0,1,50)),0)</f>
        <v>0</v>
      </c>
      <c r="V2028" s="37">
        <f ca="1">IFERROR(OFFSET('Maximum minutes'!$C$1,T2028+1,-1+MATCH(G2028,OFFSET('Maximum minutes'!$C$1,T2028-1,0,1,50),0)),0)</f>
        <v>0</v>
      </c>
      <c r="W2028" s="38">
        <f t="shared" ca="1" si="62"/>
        <v>0</v>
      </c>
    </row>
    <row r="2029" spans="1:23" s="36" customFormat="1" ht="18.75">
      <c r="A2029" s="34"/>
      <c r="B2029" s="39"/>
      <c r="C2029" s="39"/>
      <c r="D2029" s="35"/>
      <c r="E2029" s="40"/>
      <c r="F2029" s="39"/>
      <c r="G2029" s="39"/>
      <c r="H2029" s="39"/>
      <c r="I2029" s="34"/>
      <c r="J2029" s="34"/>
      <c r="K2029" s="34"/>
      <c r="L2029" s="34"/>
      <c r="M2029" s="43" t="str">
        <f ca="1">IFERROR(OFFSET('Maximum minutes'!$C$1,T2029,MATCH(IF(G2029&lt;&gt;"",G2029,F2029),OFFSET('Maximum minutes'!$C$1,T2029-1,0,1,U2029+1),0)-1)*IF(OR(ISNUMBER(J2029),J2029="sans examen"),1,0)*IF(W2029&lt;MinDate,1,0),"")</f>
        <v/>
      </c>
      <c r="N2029" s="36">
        <f t="shared" ca="1" si="63"/>
        <v>0</v>
      </c>
      <c r="O2029" s="36" t="e">
        <f ca="1">LEFT(OFFSET(Lists!$Q$2,MATCH(E2029,Lists!$R$3:$R$19,0),0),4)</f>
        <v>#N/A</v>
      </c>
      <c r="P2029" s="36" t="e">
        <f ca="1">MATCH(O2029,Lists!$S$2:$S$640,1)</f>
        <v>#N/A</v>
      </c>
      <c r="Q2029" s="36" t="e">
        <f ca="1">MATCH(LEFT(OFFSET(Lists!$Q$2,MATCH(E2029,Lists!$R$3:$R$19,0)+1,0),4),Lists!$S$3:$S$640,1)</f>
        <v>#N/A</v>
      </c>
      <c r="R2029" s="36" t="e">
        <f ca="1">LEFT(OFFSET(Lists!$S$2,P2029-1+MATCH(F2029,OFFSET(Lists!$T$3,P2029-1,0,Q2029-P2029+1),0),0),6)</f>
        <v>#N/A</v>
      </c>
      <c r="S2029" s="36" t="e">
        <f ca="1">VLOOKUP(R2029,Lists!B:D,3,FALSE)</f>
        <v>#N/A</v>
      </c>
      <c r="T2029" s="36" t="str">
        <f>IF(F2029&lt;&gt;"",MATCH(R2029,'Maximum minutes'!B:B,0),"")</f>
        <v/>
      </c>
      <c r="U2029" s="36">
        <f ca="1">IF(F2029&lt;&gt;"",COUNTA(OFFSET('Maximum minutes'!$C$1,'Annexe A1 Cours'!T2029,0,1,50)),0)</f>
        <v>0</v>
      </c>
      <c r="V2029" s="37">
        <f ca="1">IFERROR(OFFSET('Maximum minutes'!$C$1,T2029+1,-1+MATCH(G2029,OFFSET('Maximum minutes'!$C$1,T2029-1,0,1,50),0)),0)</f>
        <v>0</v>
      </c>
      <c r="W2029" s="38">
        <f t="shared" ca="1" si="62"/>
        <v>0</v>
      </c>
    </row>
    <row r="2030" spans="1:23" s="36" customFormat="1" ht="18.75">
      <c r="A2030" s="34"/>
      <c r="B2030" s="39"/>
      <c r="C2030" s="39"/>
      <c r="D2030" s="35"/>
      <c r="E2030" s="40"/>
      <c r="F2030" s="39"/>
      <c r="G2030" s="39"/>
      <c r="H2030" s="39"/>
      <c r="I2030" s="34"/>
      <c r="J2030" s="34"/>
      <c r="K2030" s="34"/>
      <c r="L2030" s="34"/>
      <c r="M2030" s="43" t="str">
        <f ca="1">IFERROR(OFFSET('Maximum minutes'!$C$1,T2030,MATCH(IF(G2030&lt;&gt;"",G2030,F2030),OFFSET('Maximum minutes'!$C$1,T2030-1,0,1,U2030+1),0)-1)*IF(OR(ISNUMBER(J2030),J2030="sans examen"),1,0)*IF(W2030&lt;MinDate,1,0),"")</f>
        <v/>
      </c>
      <c r="N2030" s="36">
        <f t="shared" ca="1" si="63"/>
        <v>0</v>
      </c>
      <c r="O2030" s="36" t="e">
        <f ca="1">LEFT(OFFSET(Lists!$Q$2,MATCH(E2030,Lists!$R$3:$R$19,0),0),4)</f>
        <v>#N/A</v>
      </c>
      <c r="P2030" s="36" t="e">
        <f ca="1">MATCH(O2030,Lists!$S$2:$S$640,1)</f>
        <v>#N/A</v>
      </c>
      <c r="Q2030" s="36" t="e">
        <f ca="1">MATCH(LEFT(OFFSET(Lists!$Q$2,MATCH(E2030,Lists!$R$3:$R$19,0)+1,0),4),Lists!$S$3:$S$640,1)</f>
        <v>#N/A</v>
      </c>
      <c r="R2030" s="36" t="e">
        <f ca="1">LEFT(OFFSET(Lists!$S$2,P2030-1+MATCH(F2030,OFFSET(Lists!$T$3,P2030-1,0,Q2030-P2030+1),0),0),6)</f>
        <v>#N/A</v>
      </c>
      <c r="S2030" s="36" t="e">
        <f ca="1">VLOOKUP(R2030,Lists!B:D,3,FALSE)</f>
        <v>#N/A</v>
      </c>
      <c r="T2030" s="36" t="str">
        <f>IF(F2030&lt;&gt;"",MATCH(R2030,'Maximum minutes'!B:B,0),"")</f>
        <v/>
      </c>
      <c r="U2030" s="36">
        <f ca="1">IF(F2030&lt;&gt;"",COUNTA(OFFSET('Maximum minutes'!$C$1,'Annexe A1 Cours'!T2030,0,1,50)),0)</f>
        <v>0</v>
      </c>
      <c r="V2030" s="37">
        <f ca="1">IFERROR(OFFSET('Maximum minutes'!$C$1,T2030+1,-1+MATCH(G2030,OFFSET('Maximum minutes'!$C$1,T2030-1,0,1,50),0)),0)</f>
        <v>0</v>
      </c>
      <c r="W2030" s="38">
        <f t="shared" ca="1" si="62"/>
        <v>0</v>
      </c>
    </row>
    <row r="2031" spans="1:23" s="36" customFormat="1" ht="18.75">
      <c r="A2031" s="34"/>
      <c r="B2031" s="39"/>
      <c r="C2031" s="39"/>
      <c r="D2031" s="35"/>
      <c r="E2031" s="40"/>
      <c r="F2031" s="39"/>
      <c r="G2031" s="39"/>
      <c r="H2031" s="39"/>
      <c r="I2031" s="34"/>
      <c r="J2031" s="34"/>
      <c r="K2031" s="34"/>
      <c r="L2031" s="34"/>
      <c r="M2031" s="43" t="str">
        <f ca="1">IFERROR(OFFSET('Maximum minutes'!$C$1,T2031,MATCH(IF(G2031&lt;&gt;"",G2031,F2031),OFFSET('Maximum minutes'!$C$1,T2031-1,0,1,U2031+1),0)-1)*IF(OR(ISNUMBER(J2031),J2031="sans examen"),1,0)*IF(W2031&lt;MinDate,1,0),"")</f>
        <v/>
      </c>
      <c r="N2031" s="36">
        <f t="shared" ca="1" si="63"/>
        <v>0</v>
      </c>
      <c r="O2031" s="36" t="e">
        <f ca="1">LEFT(OFFSET(Lists!$Q$2,MATCH(E2031,Lists!$R$3:$R$19,0),0),4)</f>
        <v>#N/A</v>
      </c>
      <c r="P2031" s="36" t="e">
        <f ca="1">MATCH(O2031,Lists!$S$2:$S$640,1)</f>
        <v>#N/A</v>
      </c>
      <c r="Q2031" s="36" t="e">
        <f ca="1">MATCH(LEFT(OFFSET(Lists!$Q$2,MATCH(E2031,Lists!$R$3:$R$19,0)+1,0),4),Lists!$S$3:$S$640,1)</f>
        <v>#N/A</v>
      </c>
      <c r="R2031" s="36" t="e">
        <f ca="1">LEFT(OFFSET(Lists!$S$2,P2031-1+MATCH(F2031,OFFSET(Lists!$T$3,P2031-1,0,Q2031-P2031+1),0),0),6)</f>
        <v>#N/A</v>
      </c>
      <c r="S2031" s="36" t="e">
        <f ca="1">VLOOKUP(R2031,Lists!B:D,3,FALSE)</f>
        <v>#N/A</v>
      </c>
      <c r="T2031" s="36" t="str">
        <f>IF(F2031&lt;&gt;"",MATCH(R2031,'Maximum minutes'!B:B,0),"")</f>
        <v/>
      </c>
      <c r="U2031" s="36">
        <f ca="1">IF(F2031&lt;&gt;"",COUNTA(OFFSET('Maximum minutes'!$C$1,'Annexe A1 Cours'!T2031,0,1,50)),0)</f>
        <v>0</v>
      </c>
      <c r="V2031" s="37">
        <f ca="1">IFERROR(OFFSET('Maximum minutes'!$C$1,T2031+1,-1+MATCH(G2031,OFFSET('Maximum minutes'!$C$1,T2031-1,0,1,50),0)),0)</f>
        <v>0</v>
      </c>
      <c r="W2031" s="38">
        <f t="shared" ca="1" si="62"/>
        <v>0</v>
      </c>
    </row>
    <row r="2032" spans="1:23" s="36" customFormat="1" ht="18.75">
      <c r="A2032" s="34"/>
      <c r="B2032" s="39"/>
      <c r="C2032" s="39"/>
      <c r="D2032" s="35"/>
      <c r="E2032" s="40"/>
      <c r="F2032" s="39"/>
      <c r="G2032" s="39"/>
      <c r="H2032" s="39"/>
      <c r="I2032" s="34"/>
      <c r="J2032" s="34"/>
      <c r="K2032" s="34"/>
      <c r="L2032" s="34"/>
      <c r="M2032" s="43" t="str">
        <f ca="1">IFERROR(OFFSET('Maximum minutes'!$C$1,T2032,MATCH(IF(G2032&lt;&gt;"",G2032,F2032),OFFSET('Maximum minutes'!$C$1,T2032-1,0,1,U2032+1),0)-1)*IF(OR(ISNUMBER(J2032),J2032="sans examen"),1,0)*IF(W2032&lt;MinDate,1,0),"")</f>
        <v/>
      </c>
      <c r="N2032" s="36">
        <f t="shared" ca="1" si="63"/>
        <v>0</v>
      </c>
      <c r="O2032" s="36" t="e">
        <f ca="1">LEFT(OFFSET(Lists!$Q$2,MATCH(E2032,Lists!$R$3:$R$19,0),0),4)</f>
        <v>#N/A</v>
      </c>
      <c r="P2032" s="36" t="e">
        <f ca="1">MATCH(O2032,Lists!$S$2:$S$640,1)</f>
        <v>#N/A</v>
      </c>
      <c r="Q2032" s="36" t="e">
        <f ca="1">MATCH(LEFT(OFFSET(Lists!$Q$2,MATCH(E2032,Lists!$R$3:$R$19,0)+1,0),4),Lists!$S$3:$S$640,1)</f>
        <v>#N/A</v>
      </c>
      <c r="R2032" s="36" t="e">
        <f ca="1">LEFT(OFFSET(Lists!$S$2,P2032-1+MATCH(F2032,OFFSET(Lists!$T$3,P2032-1,0,Q2032-P2032+1),0),0),6)</f>
        <v>#N/A</v>
      </c>
      <c r="S2032" s="36" t="e">
        <f ca="1">VLOOKUP(R2032,Lists!B:D,3,FALSE)</f>
        <v>#N/A</v>
      </c>
      <c r="T2032" s="36" t="str">
        <f>IF(F2032&lt;&gt;"",MATCH(R2032,'Maximum minutes'!B:B,0),"")</f>
        <v/>
      </c>
      <c r="U2032" s="36">
        <f ca="1">IF(F2032&lt;&gt;"",COUNTA(OFFSET('Maximum minutes'!$C$1,'Annexe A1 Cours'!T2032,0,1,50)),0)</f>
        <v>0</v>
      </c>
      <c r="V2032" s="37">
        <f ca="1">IFERROR(OFFSET('Maximum minutes'!$C$1,T2032+1,-1+MATCH(G2032,OFFSET('Maximum minutes'!$C$1,T2032-1,0,1,50),0)),0)</f>
        <v>0</v>
      </c>
      <c r="W2032" s="38">
        <f t="shared" ca="1" si="62"/>
        <v>0</v>
      </c>
    </row>
    <row r="2033" spans="1:23" s="36" customFormat="1" ht="18.75">
      <c r="A2033" s="34"/>
      <c r="B2033" s="39"/>
      <c r="C2033" s="39"/>
      <c r="D2033" s="35"/>
      <c r="E2033" s="40"/>
      <c r="F2033" s="39"/>
      <c r="G2033" s="39"/>
      <c r="H2033" s="39"/>
      <c r="I2033" s="34"/>
      <c r="J2033" s="34"/>
      <c r="K2033" s="34"/>
      <c r="L2033" s="34"/>
      <c r="M2033" s="43" t="str">
        <f ca="1">IFERROR(OFFSET('Maximum minutes'!$C$1,T2033,MATCH(IF(G2033&lt;&gt;"",G2033,F2033),OFFSET('Maximum minutes'!$C$1,T2033-1,0,1,U2033+1),0)-1)*IF(OR(ISNUMBER(J2033),J2033="sans examen"),1,0)*IF(W2033&lt;MinDate,1,0),"")</f>
        <v/>
      </c>
      <c r="N2033" s="36">
        <f t="shared" ca="1" si="63"/>
        <v>0</v>
      </c>
      <c r="O2033" s="36" t="e">
        <f ca="1">LEFT(OFFSET(Lists!$Q$2,MATCH(E2033,Lists!$R$3:$R$19,0),0),4)</f>
        <v>#N/A</v>
      </c>
      <c r="P2033" s="36" t="e">
        <f ca="1">MATCH(O2033,Lists!$S$2:$S$640,1)</f>
        <v>#N/A</v>
      </c>
      <c r="Q2033" s="36" t="e">
        <f ca="1">MATCH(LEFT(OFFSET(Lists!$Q$2,MATCH(E2033,Lists!$R$3:$R$19,0)+1,0),4),Lists!$S$3:$S$640,1)</f>
        <v>#N/A</v>
      </c>
      <c r="R2033" s="36" t="e">
        <f ca="1">LEFT(OFFSET(Lists!$S$2,P2033-1+MATCH(F2033,OFFSET(Lists!$T$3,P2033-1,0,Q2033-P2033+1),0),0),6)</f>
        <v>#N/A</v>
      </c>
      <c r="S2033" s="36" t="e">
        <f ca="1">VLOOKUP(R2033,Lists!B:D,3,FALSE)</f>
        <v>#N/A</v>
      </c>
      <c r="T2033" s="36" t="str">
        <f>IF(F2033&lt;&gt;"",MATCH(R2033,'Maximum minutes'!B:B,0),"")</f>
        <v/>
      </c>
      <c r="U2033" s="36">
        <f ca="1">IF(F2033&lt;&gt;"",COUNTA(OFFSET('Maximum minutes'!$C$1,'Annexe A1 Cours'!T2033,0,1,50)),0)</f>
        <v>0</v>
      </c>
      <c r="V2033" s="37">
        <f ca="1">IFERROR(OFFSET('Maximum minutes'!$C$1,T2033+1,-1+MATCH(G2033,OFFSET('Maximum minutes'!$C$1,T2033-1,0,1,50),0)),0)</f>
        <v>0</v>
      </c>
      <c r="W2033" s="38">
        <f t="shared" ca="1" si="62"/>
        <v>0</v>
      </c>
    </row>
    <row r="2034" spans="1:23" s="36" customFormat="1" ht="18.75">
      <c r="A2034" s="34"/>
      <c r="B2034" s="39"/>
      <c r="C2034" s="39"/>
      <c r="D2034" s="35"/>
      <c r="E2034" s="40"/>
      <c r="F2034" s="39"/>
      <c r="G2034" s="39"/>
      <c r="H2034" s="39"/>
      <c r="I2034" s="34"/>
      <c r="J2034" s="34"/>
      <c r="K2034" s="34"/>
      <c r="L2034" s="34"/>
      <c r="M2034" s="43" t="str">
        <f ca="1">IFERROR(OFFSET('Maximum minutes'!$C$1,T2034,MATCH(IF(G2034&lt;&gt;"",G2034,F2034),OFFSET('Maximum minutes'!$C$1,T2034-1,0,1,U2034+1),0)-1)*IF(OR(ISNUMBER(J2034),J2034="sans examen"),1,0)*IF(W2034&lt;MinDate,1,0),"")</f>
        <v/>
      </c>
      <c r="N2034" s="36">
        <f t="shared" ca="1" si="63"/>
        <v>0</v>
      </c>
      <c r="O2034" s="36" t="e">
        <f ca="1">LEFT(OFFSET(Lists!$Q$2,MATCH(E2034,Lists!$R$3:$R$19,0),0),4)</f>
        <v>#N/A</v>
      </c>
      <c r="P2034" s="36" t="e">
        <f ca="1">MATCH(O2034,Lists!$S$2:$S$640,1)</f>
        <v>#N/A</v>
      </c>
      <c r="Q2034" s="36" t="e">
        <f ca="1">MATCH(LEFT(OFFSET(Lists!$Q$2,MATCH(E2034,Lists!$R$3:$R$19,0)+1,0),4),Lists!$S$3:$S$640,1)</f>
        <v>#N/A</v>
      </c>
      <c r="R2034" s="36" t="e">
        <f ca="1">LEFT(OFFSET(Lists!$S$2,P2034-1+MATCH(F2034,OFFSET(Lists!$T$3,P2034-1,0,Q2034-P2034+1),0),0),6)</f>
        <v>#N/A</v>
      </c>
      <c r="S2034" s="36" t="e">
        <f ca="1">VLOOKUP(R2034,Lists!B:D,3,FALSE)</f>
        <v>#N/A</v>
      </c>
      <c r="T2034" s="36" t="str">
        <f>IF(F2034&lt;&gt;"",MATCH(R2034,'Maximum minutes'!B:B,0),"")</f>
        <v/>
      </c>
      <c r="U2034" s="36">
        <f ca="1">IF(F2034&lt;&gt;"",COUNTA(OFFSET('Maximum minutes'!$C$1,'Annexe A1 Cours'!T2034,0,1,50)),0)</f>
        <v>0</v>
      </c>
      <c r="V2034" s="37">
        <f ca="1">IFERROR(OFFSET('Maximum minutes'!$C$1,T2034+1,-1+MATCH(G2034,OFFSET('Maximum minutes'!$C$1,T2034-1,0,1,50),0)),0)</f>
        <v>0</v>
      </c>
      <c r="W2034" s="38">
        <f t="shared" ca="1" si="62"/>
        <v>0</v>
      </c>
    </row>
    <row r="2035" spans="1:23" s="36" customFormat="1" ht="18.75">
      <c r="A2035" s="34"/>
      <c r="B2035" s="39"/>
      <c r="C2035" s="39"/>
      <c r="D2035" s="35"/>
      <c r="E2035" s="40"/>
      <c r="F2035" s="39"/>
      <c r="G2035" s="39"/>
      <c r="H2035" s="39"/>
      <c r="I2035" s="34"/>
      <c r="J2035" s="34"/>
      <c r="K2035" s="34"/>
      <c r="L2035" s="34"/>
      <c r="M2035" s="43" t="str">
        <f ca="1">IFERROR(OFFSET('Maximum minutes'!$C$1,T2035,MATCH(IF(G2035&lt;&gt;"",G2035,F2035),OFFSET('Maximum minutes'!$C$1,T2035-1,0,1,U2035+1),0)-1)*IF(OR(ISNUMBER(J2035),J2035="sans examen"),1,0)*IF(W2035&lt;MinDate,1,0),"")</f>
        <v/>
      </c>
      <c r="N2035" s="36">
        <f t="shared" ca="1" si="63"/>
        <v>0</v>
      </c>
      <c r="O2035" s="36" t="e">
        <f ca="1">LEFT(OFFSET(Lists!$Q$2,MATCH(E2035,Lists!$R$3:$R$19,0),0),4)</f>
        <v>#N/A</v>
      </c>
      <c r="P2035" s="36" t="e">
        <f ca="1">MATCH(O2035,Lists!$S$2:$S$640,1)</f>
        <v>#N/A</v>
      </c>
      <c r="Q2035" s="36" t="e">
        <f ca="1">MATCH(LEFT(OFFSET(Lists!$Q$2,MATCH(E2035,Lists!$R$3:$R$19,0)+1,0),4),Lists!$S$3:$S$640,1)</f>
        <v>#N/A</v>
      </c>
      <c r="R2035" s="36" t="e">
        <f ca="1">LEFT(OFFSET(Lists!$S$2,P2035-1+MATCH(F2035,OFFSET(Lists!$T$3,P2035-1,0,Q2035-P2035+1),0),0),6)</f>
        <v>#N/A</v>
      </c>
      <c r="S2035" s="36" t="e">
        <f ca="1">VLOOKUP(R2035,Lists!B:D,3,FALSE)</f>
        <v>#N/A</v>
      </c>
      <c r="T2035" s="36" t="str">
        <f>IF(F2035&lt;&gt;"",MATCH(R2035,'Maximum minutes'!B:B,0),"")</f>
        <v/>
      </c>
      <c r="U2035" s="36">
        <f ca="1">IF(F2035&lt;&gt;"",COUNTA(OFFSET('Maximum minutes'!$C$1,'Annexe A1 Cours'!T2035,0,1,50)),0)</f>
        <v>0</v>
      </c>
      <c r="V2035" s="37">
        <f ca="1">IFERROR(OFFSET('Maximum minutes'!$C$1,T2035+1,-1+MATCH(G2035,OFFSET('Maximum minutes'!$C$1,T2035-1,0,1,50),0)),0)</f>
        <v>0</v>
      </c>
      <c r="W2035" s="38">
        <f t="shared" ca="1" si="62"/>
        <v>0</v>
      </c>
    </row>
    <row r="2036" spans="1:23" s="36" customFormat="1" ht="18.75">
      <c r="A2036" s="34"/>
      <c r="B2036" s="39"/>
      <c r="C2036" s="39"/>
      <c r="D2036" s="35"/>
      <c r="E2036" s="40"/>
      <c r="F2036" s="39"/>
      <c r="G2036" s="39"/>
      <c r="H2036" s="39"/>
      <c r="I2036" s="34"/>
      <c r="J2036" s="34"/>
      <c r="K2036" s="34"/>
      <c r="L2036" s="34"/>
      <c r="M2036" s="43" t="str">
        <f ca="1">IFERROR(OFFSET('Maximum minutes'!$C$1,T2036,MATCH(IF(G2036&lt;&gt;"",G2036,F2036),OFFSET('Maximum minutes'!$C$1,T2036-1,0,1,U2036+1),0)-1)*IF(OR(ISNUMBER(J2036),J2036="sans examen"),1,0)*IF(W2036&lt;MinDate,1,0),"")</f>
        <v/>
      </c>
      <c r="N2036" s="36">
        <f t="shared" ca="1" si="63"/>
        <v>0</v>
      </c>
      <c r="O2036" s="36" t="e">
        <f ca="1">LEFT(OFFSET(Lists!$Q$2,MATCH(E2036,Lists!$R$3:$R$19,0),0),4)</f>
        <v>#N/A</v>
      </c>
      <c r="P2036" s="36" t="e">
        <f ca="1">MATCH(O2036,Lists!$S$2:$S$640,1)</f>
        <v>#N/A</v>
      </c>
      <c r="Q2036" s="36" t="e">
        <f ca="1">MATCH(LEFT(OFFSET(Lists!$Q$2,MATCH(E2036,Lists!$R$3:$R$19,0)+1,0),4),Lists!$S$3:$S$640,1)</f>
        <v>#N/A</v>
      </c>
      <c r="R2036" s="36" t="e">
        <f ca="1">LEFT(OFFSET(Lists!$S$2,P2036-1+MATCH(F2036,OFFSET(Lists!$T$3,P2036-1,0,Q2036-P2036+1),0),0),6)</f>
        <v>#N/A</v>
      </c>
      <c r="S2036" s="36" t="e">
        <f ca="1">VLOOKUP(R2036,Lists!B:D,3,FALSE)</f>
        <v>#N/A</v>
      </c>
      <c r="T2036" s="36" t="str">
        <f>IF(F2036&lt;&gt;"",MATCH(R2036,'Maximum minutes'!B:B,0),"")</f>
        <v/>
      </c>
      <c r="U2036" s="36">
        <f ca="1">IF(F2036&lt;&gt;"",COUNTA(OFFSET('Maximum minutes'!$C$1,'Annexe A1 Cours'!T2036,0,1,50)),0)</f>
        <v>0</v>
      </c>
      <c r="V2036" s="37">
        <f ca="1">IFERROR(OFFSET('Maximum minutes'!$C$1,T2036+1,-1+MATCH(G2036,OFFSET('Maximum minutes'!$C$1,T2036-1,0,1,50),0)),0)</f>
        <v>0</v>
      </c>
      <c r="W2036" s="38">
        <f t="shared" ca="1" si="62"/>
        <v>0</v>
      </c>
    </row>
    <row r="2037" spans="1:23" s="36" customFormat="1" ht="18.75">
      <c r="A2037" s="34"/>
      <c r="B2037" s="39"/>
      <c r="C2037" s="39"/>
      <c r="D2037" s="35"/>
      <c r="E2037" s="40"/>
      <c r="F2037" s="39"/>
      <c r="G2037" s="39"/>
      <c r="H2037" s="39"/>
      <c r="I2037" s="34"/>
      <c r="J2037" s="34"/>
      <c r="K2037" s="34"/>
      <c r="L2037" s="34"/>
      <c r="M2037" s="43" t="str">
        <f ca="1">IFERROR(OFFSET('Maximum minutes'!$C$1,T2037,MATCH(IF(G2037&lt;&gt;"",G2037,F2037),OFFSET('Maximum minutes'!$C$1,T2037-1,0,1,U2037+1),0)-1)*IF(OR(ISNUMBER(J2037),J2037="sans examen"),1,0)*IF(W2037&lt;MinDate,1,0),"")</f>
        <v/>
      </c>
      <c r="N2037" s="36">
        <f t="shared" ca="1" si="63"/>
        <v>0</v>
      </c>
      <c r="O2037" s="36" t="e">
        <f ca="1">LEFT(OFFSET(Lists!$Q$2,MATCH(E2037,Lists!$R$3:$R$19,0),0),4)</f>
        <v>#N/A</v>
      </c>
      <c r="P2037" s="36" t="e">
        <f ca="1">MATCH(O2037,Lists!$S$2:$S$640,1)</f>
        <v>#N/A</v>
      </c>
      <c r="Q2037" s="36" t="e">
        <f ca="1">MATCH(LEFT(OFFSET(Lists!$Q$2,MATCH(E2037,Lists!$R$3:$R$19,0)+1,0),4),Lists!$S$3:$S$640,1)</f>
        <v>#N/A</v>
      </c>
      <c r="R2037" s="36" t="e">
        <f ca="1">LEFT(OFFSET(Lists!$S$2,P2037-1+MATCH(F2037,OFFSET(Lists!$T$3,P2037-1,0,Q2037-P2037+1),0),0),6)</f>
        <v>#N/A</v>
      </c>
      <c r="S2037" s="36" t="e">
        <f ca="1">VLOOKUP(R2037,Lists!B:D,3,FALSE)</f>
        <v>#N/A</v>
      </c>
      <c r="T2037" s="36" t="str">
        <f>IF(F2037&lt;&gt;"",MATCH(R2037,'Maximum minutes'!B:B,0),"")</f>
        <v/>
      </c>
      <c r="U2037" s="36">
        <f ca="1">IF(F2037&lt;&gt;"",COUNTA(OFFSET('Maximum minutes'!$C$1,'Annexe A1 Cours'!T2037,0,1,50)),0)</f>
        <v>0</v>
      </c>
      <c r="V2037" s="37">
        <f ca="1">IFERROR(OFFSET('Maximum minutes'!$C$1,T2037+1,-1+MATCH(G2037,OFFSET('Maximum minutes'!$C$1,T2037-1,0,1,50),0)),0)</f>
        <v>0</v>
      </c>
      <c r="W2037" s="38">
        <f t="shared" ca="1" si="62"/>
        <v>0</v>
      </c>
    </row>
    <row r="2038" spans="1:23" s="36" customFormat="1" ht="18.75">
      <c r="A2038" s="34"/>
      <c r="B2038" s="39"/>
      <c r="C2038" s="39"/>
      <c r="D2038" s="35"/>
      <c r="E2038" s="40"/>
      <c r="F2038" s="39"/>
      <c r="G2038" s="39"/>
      <c r="H2038" s="39"/>
      <c r="I2038" s="34"/>
      <c r="J2038" s="34"/>
      <c r="K2038" s="34"/>
      <c r="L2038" s="34"/>
      <c r="M2038" s="43" t="str">
        <f ca="1">IFERROR(OFFSET('Maximum minutes'!$C$1,T2038,MATCH(IF(G2038&lt;&gt;"",G2038,F2038),OFFSET('Maximum minutes'!$C$1,T2038-1,0,1,U2038+1),0)-1)*IF(OR(ISNUMBER(J2038),J2038="sans examen"),1,0)*IF(W2038&lt;MinDate,1,0),"")</f>
        <v/>
      </c>
      <c r="N2038" s="36">
        <f t="shared" ca="1" si="63"/>
        <v>0</v>
      </c>
      <c r="O2038" s="36" t="e">
        <f ca="1">LEFT(OFFSET(Lists!$Q$2,MATCH(E2038,Lists!$R$3:$R$19,0),0),4)</f>
        <v>#N/A</v>
      </c>
      <c r="P2038" s="36" t="e">
        <f ca="1">MATCH(O2038,Lists!$S$2:$S$640,1)</f>
        <v>#N/A</v>
      </c>
      <c r="Q2038" s="36" t="e">
        <f ca="1">MATCH(LEFT(OFFSET(Lists!$Q$2,MATCH(E2038,Lists!$R$3:$R$19,0)+1,0),4),Lists!$S$3:$S$640,1)</f>
        <v>#N/A</v>
      </c>
      <c r="R2038" s="36" t="e">
        <f ca="1">LEFT(OFFSET(Lists!$S$2,P2038-1+MATCH(F2038,OFFSET(Lists!$T$3,P2038-1,0,Q2038-P2038+1),0),0),6)</f>
        <v>#N/A</v>
      </c>
      <c r="S2038" s="36" t="e">
        <f ca="1">VLOOKUP(R2038,Lists!B:D,3,FALSE)</f>
        <v>#N/A</v>
      </c>
      <c r="T2038" s="36" t="str">
        <f>IF(F2038&lt;&gt;"",MATCH(R2038,'Maximum minutes'!B:B,0),"")</f>
        <v/>
      </c>
      <c r="U2038" s="36">
        <f ca="1">IF(F2038&lt;&gt;"",COUNTA(OFFSET('Maximum minutes'!$C$1,'Annexe A1 Cours'!T2038,0,1,50)),0)</f>
        <v>0</v>
      </c>
      <c r="V2038" s="37">
        <f ca="1">IFERROR(OFFSET('Maximum minutes'!$C$1,T2038+1,-1+MATCH(G2038,OFFSET('Maximum minutes'!$C$1,T2038-1,0,1,50),0)),0)</f>
        <v>0</v>
      </c>
      <c r="W2038" s="38">
        <f t="shared" ca="1" si="62"/>
        <v>0</v>
      </c>
    </row>
    <row r="2039" spans="1:23" s="36" customFormat="1" ht="18.75">
      <c r="A2039" s="34"/>
      <c r="B2039" s="39"/>
      <c r="C2039" s="39"/>
      <c r="D2039" s="35"/>
      <c r="E2039" s="40"/>
      <c r="F2039" s="39"/>
      <c r="G2039" s="39"/>
      <c r="H2039" s="39"/>
      <c r="I2039" s="34"/>
      <c r="J2039" s="34"/>
      <c r="K2039" s="34"/>
      <c r="L2039" s="34"/>
      <c r="M2039" s="43" t="str">
        <f ca="1">IFERROR(OFFSET('Maximum minutes'!$C$1,T2039,MATCH(IF(G2039&lt;&gt;"",G2039,F2039),OFFSET('Maximum minutes'!$C$1,T2039-1,0,1,U2039+1),0)-1)*IF(OR(ISNUMBER(J2039),J2039="sans examen"),1,0)*IF(W2039&lt;MinDate,1,0),"")</f>
        <v/>
      </c>
      <c r="N2039" s="36">
        <f t="shared" ca="1" si="63"/>
        <v>0</v>
      </c>
      <c r="O2039" s="36" t="e">
        <f ca="1">LEFT(OFFSET(Lists!$Q$2,MATCH(E2039,Lists!$R$3:$R$19,0),0),4)</f>
        <v>#N/A</v>
      </c>
      <c r="P2039" s="36" t="e">
        <f ca="1">MATCH(O2039,Lists!$S$2:$S$640,1)</f>
        <v>#N/A</v>
      </c>
      <c r="Q2039" s="36" t="e">
        <f ca="1">MATCH(LEFT(OFFSET(Lists!$Q$2,MATCH(E2039,Lists!$R$3:$R$19,0)+1,0),4),Lists!$S$3:$S$640,1)</f>
        <v>#N/A</v>
      </c>
      <c r="R2039" s="36" t="e">
        <f ca="1">LEFT(OFFSET(Lists!$S$2,P2039-1+MATCH(F2039,OFFSET(Lists!$T$3,P2039-1,0,Q2039-P2039+1),0),0),6)</f>
        <v>#N/A</v>
      </c>
      <c r="S2039" s="36" t="e">
        <f ca="1">VLOOKUP(R2039,Lists!B:D,3,FALSE)</f>
        <v>#N/A</v>
      </c>
      <c r="T2039" s="36" t="str">
        <f>IF(F2039&lt;&gt;"",MATCH(R2039,'Maximum minutes'!B:B,0),"")</f>
        <v/>
      </c>
      <c r="U2039" s="36">
        <f ca="1">IF(F2039&lt;&gt;"",COUNTA(OFFSET('Maximum minutes'!$C$1,'Annexe A1 Cours'!T2039,0,1,50)),0)</f>
        <v>0</v>
      </c>
      <c r="V2039" s="37">
        <f ca="1">IFERROR(OFFSET('Maximum minutes'!$C$1,T2039+1,-1+MATCH(G2039,OFFSET('Maximum minutes'!$C$1,T2039-1,0,1,50),0)),0)</f>
        <v>0</v>
      </c>
      <c r="W2039" s="38">
        <f t="shared" ca="1" si="62"/>
        <v>0</v>
      </c>
    </row>
    <row r="2040" spans="1:23" s="36" customFormat="1" ht="18.75">
      <c r="A2040" s="34"/>
      <c r="B2040" s="39"/>
      <c r="C2040" s="39"/>
      <c r="D2040" s="35"/>
      <c r="E2040" s="40"/>
      <c r="F2040" s="39"/>
      <c r="G2040" s="39"/>
      <c r="H2040" s="39"/>
      <c r="I2040" s="34"/>
      <c r="J2040" s="34"/>
      <c r="K2040" s="34"/>
      <c r="L2040" s="34"/>
      <c r="M2040" s="43" t="str">
        <f ca="1">IFERROR(OFFSET('Maximum minutes'!$C$1,T2040,MATCH(IF(G2040&lt;&gt;"",G2040,F2040),OFFSET('Maximum minutes'!$C$1,T2040-1,0,1,U2040+1),0)-1)*IF(OR(ISNUMBER(J2040),J2040="sans examen"),1,0)*IF(W2040&lt;MinDate,1,0),"")</f>
        <v/>
      </c>
      <c r="N2040" s="36">
        <f t="shared" ca="1" si="63"/>
        <v>0</v>
      </c>
      <c r="O2040" s="36" t="e">
        <f ca="1">LEFT(OFFSET(Lists!$Q$2,MATCH(E2040,Lists!$R$3:$R$19,0),0),4)</f>
        <v>#N/A</v>
      </c>
      <c r="P2040" s="36" t="e">
        <f ca="1">MATCH(O2040,Lists!$S$2:$S$640,1)</f>
        <v>#N/A</v>
      </c>
      <c r="Q2040" s="36" t="e">
        <f ca="1">MATCH(LEFT(OFFSET(Lists!$Q$2,MATCH(E2040,Lists!$R$3:$R$19,0)+1,0),4),Lists!$S$3:$S$640,1)</f>
        <v>#N/A</v>
      </c>
      <c r="R2040" s="36" t="e">
        <f ca="1">LEFT(OFFSET(Lists!$S$2,P2040-1+MATCH(F2040,OFFSET(Lists!$T$3,P2040-1,0,Q2040-P2040+1),0),0),6)</f>
        <v>#N/A</v>
      </c>
      <c r="S2040" s="36" t="e">
        <f ca="1">VLOOKUP(R2040,Lists!B:D,3,FALSE)</f>
        <v>#N/A</v>
      </c>
      <c r="T2040" s="36" t="str">
        <f>IF(F2040&lt;&gt;"",MATCH(R2040,'Maximum minutes'!B:B,0),"")</f>
        <v/>
      </c>
      <c r="U2040" s="36">
        <f ca="1">IF(F2040&lt;&gt;"",COUNTA(OFFSET('Maximum minutes'!$C$1,'Annexe A1 Cours'!T2040,0,1,50)),0)</f>
        <v>0</v>
      </c>
      <c r="V2040" s="37">
        <f ca="1">IFERROR(OFFSET('Maximum minutes'!$C$1,T2040+1,-1+MATCH(G2040,OFFSET('Maximum minutes'!$C$1,T2040-1,0,1,50),0)),0)</f>
        <v>0</v>
      </c>
      <c r="W2040" s="38">
        <f t="shared" ca="1" si="62"/>
        <v>0</v>
      </c>
    </row>
    <row r="2041" spans="1:23" s="36" customFormat="1" ht="18.75">
      <c r="A2041" s="34"/>
      <c r="B2041" s="39"/>
      <c r="C2041" s="39"/>
      <c r="D2041" s="35"/>
      <c r="E2041" s="40"/>
      <c r="F2041" s="39"/>
      <c r="G2041" s="39"/>
      <c r="H2041" s="39"/>
      <c r="I2041" s="34"/>
      <c r="J2041" s="34"/>
      <c r="K2041" s="34"/>
      <c r="L2041" s="34"/>
      <c r="M2041" s="43" t="str">
        <f ca="1">IFERROR(OFFSET('Maximum minutes'!$C$1,T2041,MATCH(IF(G2041&lt;&gt;"",G2041,F2041),OFFSET('Maximum minutes'!$C$1,T2041-1,0,1,U2041+1),0)-1)*IF(OR(ISNUMBER(J2041),J2041="sans examen"),1,0)*IF(W2041&lt;MinDate,1,0),"")</f>
        <v/>
      </c>
      <c r="N2041" s="36">
        <f t="shared" ca="1" si="63"/>
        <v>0</v>
      </c>
      <c r="O2041" s="36" t="e">
        <f ca="1">LEFT(OFFSET(Lists!$Q$2,MATCH(E2041,Lists!$R$3:$R$19,0),0),4)</f>
        <v>#N/A</v>
      </c>
      <c r="P2041" s="36" t="e">
        <f ca="1">MATCH(O2041,Lists!$S$2:$S$640,1)</f>
        <v>#N/A</v>
      </c>
      <c r="Q2041" s="36" t="e">
        <f ca="1">MATCH(LEFT(OFFSET(Lists!$Q$2,MATCH(E2041,Lists!$R$3:$R$19,0)+1,0),4),Lists!$S$3:$S$640,1)</f>
        <v>#N/A</v>
      </c>
      <c r="R2041" s="36" t="e">
        <f ca="1">LEFT(OFFSET(Lists!$S$2,P2041-1+MATCH(F2041,OFFSET(Lists!$T$3,P2041-1,0,Q2041-P2041+1),0),0),6)</f>
        <v>#N/A</v>
      </c>
      <c r="S2041" s="36" t="e">
        <f ca="1">VLOOKUP(R2041,Lists!B:D,3,FALSE)</f>
        <v>#N/A</v>
      </c>
      <c r="T2041" s="36" t="str">
        <f>IF(F2041&lt;&gt;"",MATCH(R2041,'Maximum minutes'!B:B,0),"")</f>
        <v/>
      </c>
      <c r="U2041" s="36">
        <f ca="1">IF(F2041&lt;&gt;"",COUNTA(OFFSET('Maximum minutes'!$C$1,'Annexe A1 Cours'!T2041,0,1,50)),0)</f>
        <v>0</v>
      </c>
      <c r="V2041" s="37">
        <f ca="1">IFERROR(OFFSET('Maximum minutes'!$C$1,T2041+1,-1+MATCH(G2041,OFFSET('Maximum minutes'!$C$1,T2041-1,0,1,50),0)),0)</f>
        <v>0</v>
      </c>
      <c r="W2041" s="38">
        <f t="shared" ca="1" si="62"/>
        <v>0</v>
      </c>
    </row>
    <row r="2042" spans="1:23" s="36" customFormat="1" ht="18.75">
      <c r="A2042" s="34"/>
      <c r="B2042" s="39"/>
      <c r="C2042" s="39"/>
      <c r="D2042" s="35"/>
      <c r="E2042" s="40"/>
      <c r="F2042" s="39"/>
      <c r="G2042" s="39"/>
      <c r="H2042" s="39"/>
      <c r="I2042" s="34"/>
      <c r="J2042" s="34"/>
      <c r="K2042" s="34"/>
      <c r="L2042" s="34"/>
      <c r="M2042" s="43" t="str">
        <f ca="1">IFERROR(OFFSET('Maximum minutes'!$C$1,T2042,MATCH(IF(G2042&lt;&gt;"",G2042,F2042),OFFSET('Maximum minutes'!$C$1,T2042-1,0,1,U2042+1),0)-1)*IF(OR(ISNUMBER(J2042),J2042="sans examen"),1,0)*IF(W2042&lt;MinDate,1,0),"")</f>
        <v/>
      </c>
      <c r="N2042" s="36">
        <f t="shared" ca="1" si="63"/>
        <v>0</v>
      </c>
      <c r="O2042" s="36" t="e">
        <f ca="1">LEFT(OFFSET(Lists!$Q$2,MATCH(E2042,Lists!$R$3:$R$19,0),0),4)</f>
        <v>#N/A</v>
      </c>
      <c r="P2042" s="36" t="e">
        <f ca="1">MATCH(O2042,Lists!$S$2:$S$640,1)</f>
        <v>#N/A</v>
      </c>
      <c r="Q2042" s="36" t="e">
        <f ca="1">MATCH(LEFT(OFFSET(Lists!$Q$2,MATCH(E2042,Lists!$R$3:$R$19,0)+1,0),4),Lists!$S$3:$S$640,1)</f>
        <v>#N/A</v>
      </c>
      <c r="R2042" s="36" t="e">
        <f ca="1">LEFT(OFFSET(Lists!$S$2,P2042-1+MATCH(F2042,OFFSET(Lists!$T$3,P2042-1,0,Q2042-P2042+1),0),0),6)</f>
        <v>#N/A</v>
      </c>
      <c r="S2042" s="36" t="e">
        <f ca="1">VLOOKUP(R2042,Lists!B:D,3,FALSE)</f>
        <v>#N/A</v>
      </c>
      <c r="T2042" s="36" t="str">
        <f>IF(F2042&lt;&gt;"",MATCH(R2042,'Maximum minutes'!B:B,0),"")</f>
        <v/>
      </c>
      <c r="U2042" s="36">
        <f ca="1">IF(F2042&lt;&gt;"",COUNTA(OFFSET('Maximum minutes'!$C$1,'Annexe A1 Cours'!T2042,0,1,50)),0)</f>
        <v>0</v>
      </c>
      <c r="V2042" s="37">
        <f ca="1">IFERROR(OFFSET('Maximum minutes'!$C$1,T2042+1,-1+MATCH(G2042,OFFSET('Maximum minutes'!$C$1,T2042-1,0,1,50),0)),0)</f>
        <v>0</v>
      </c>
      <c r="W2042" s="38">
        <f t="shared" ca="1" si="62"/>
        <v>0</v>
      </c>
    </row>
    <row r="2043" spans="1:23" s="36" customFormat="1" ht="18.75">
      <c r="A2043" s="34"/>
      <c r="B2043" s="39"/>
      <c r="C2043" s="39"/>
      <c r="D2043" s="35"/>
      <c r="E2043" s="40"/>
      <c r="F2043" s="39"/>
      <c r="G2043" s="39"/>
      <c r="H2043" s="39"/>
      <c r="I2043" s="34"/>
      <c r="J2043" s="34"/>
      <c r="K2043" s="34"/>
      <c r="L2043" s="34"/>
      <c r="M2043" s="43" t="str">
        <f ca="1">IFERROR(OFFSET('Maximum minutes'!$C$1,T2043,MATCH(IF(G2043&lt;&gt;"",G2043,F2043),OFFSET('Maximum minutes'!$C$1,T2043-1,0,1,U2043+1),0)-1)*IF(OR(ISNUMBER(J2043),J2043="sans examen"),1,0)*IF(W2043&lt;MinDate,1,0),"")</f>
        <v/>
      </c>
      <c r="N2043" s="36">
        <f t="shared" ca="1" si="63"/>
        <v>0</v>
      </c>
      <c r="O2043" s="36" t="e">
        <f ca="1">LEFT(OFFSET(Lists!$Q$2,MATCH(E2043,Lists!$R$3:$R$19,0),0),4)</f>
        <v>#N/A</v>
      </c>
      <c r="P2043" s="36" t="e">
        <f ca="1">MATCH(O2043,Lists!$S$2:$S$640,1)</f>
        <v>#N/A</v>
      </c>
      <c r="Q2043" s="36" t="e">
        <f ca="1">MATCH(LEFT(OFFSET(Lists!$Q$2,MATCH(E2043,Lists!$R$3:$R$19,0)+1,0),4),Lists!$S$3:$S$640,1)</f>
        <v>#N/A</v>
      </c>
      <c r="R2043" s="36" t="e">
        <f ca="1">LEFT(OFFSET(Lists!$S$2,P2043-1+MATCH(F2043,OFFSET(Lists!$T$3,P2043-1,0,Q2043-P2043+1),0),0),6)</f>
        <v>#N/A</v>
      </c>
      <c r="S2043" s="36" t="e">
        <f ca="1">VLOOKUP(R2043,Lists!B:D,3,FALSE)</f>
        <v>#N/A</v>
      </c>
      <c r="T2043" s="36" t="str">
        <f>IF(F2043&lt;&gt;"",MATCH(R2043,'Maximum minutes'!B:B,0),"")</f>
        <v/>
      </c>
      <c r="U2043" s="36">
        <f ca="1">IF(F2043&lt;&gt;"",COUNTA(OFFSET('Maximum minutes'!$C$1,'Annexe A1 Cours'!T2043,0,1,50)),0)</f>
        <v>0</v>
      </c>
      <c r="V2043" s="37">
        <f ca="1">IFERROR(OFFSET('Maximum minutes'!$C$1,T2043+1,-1+MATCH(G2043,OFFSET('Maximum minutes'!$C$1,T2043-1,0,1,50),0)),0)</f>
        <v>0</v>
      </c>
      <c r="W2043" s="38">
        <f t="shared" ca="1" si="62"/>
        <v>0</v>
      </c>
    </row>
    <row r="2044" spans="1:23" s="36" customFormat="1" ht="18.75">
      <c r="A2044" s="34"/>
      <c r="B2044" s="39"/>
      <c r="C2044" s="39"/>
      <c r="D2044" s="35"/>
      <c r="E2044" s="40"/>
      <c r="F2044" s="39"/>
      <c r="G2044" s="39"/>
      <c r="H2044" s="39"/>
      <c r="I2044" s="34"/>
      <c r="J2044" s="34"/>
      <c r="K2044" s="34"/>
      <c r="L2044" s="34"/>
      <c r="M2044" s="43" t="str">
        <f ca="1">IFERROR(OFFSET('Maximum minutes'!$C$1,T2044,MATCH(IF(G2044&lt;&gt;"",G2044,F2044),OFFSET('Maximum minutes'!$C$1,T2044-1,0,1,U2044+1),0)-1)*IF(OR(ISNUMBER(J2044),J2044="sans examen"),1,0)*IF(W2044&lt;MinDate,1,0),"")</f>
        <v/>
      </c>
      <c r="N2044" s="36">
        <f t="shared" ca="1" si="63"/>
        <v>0</v>
      </c>
      <c r="O2044" s="36" t="e">
        <f ca="1">LEFT(OFFSET(Lists!$Q$2,MATCH(E2044,Lists!$R$3:$R$19,0),0),4)</f>
        <v>#N/A</v>
      </c>
      <c r="P2044" s="36" t="e">
        <f ca="1">MATCH(O2044,Lists!$S$2:$S$640,1)</f>
        <v>#N/A</v>
      </c>
      <c r="Q2044" s="36" t="e">
        <f ca="1">MATCH(LEFT(OFFSET(Lists!$Q$2,MATCH(E2044,Lists!$R$3:$R$19,0)+1,0),4),Lists!$S$3:$S$640,1)</f>
        <v>#N/A</v>
      </c>
      <c r="R2044" s="36" t="e">
        <f ca="1">LEFT(OFFSET(Lists!$S$2,P2044-1+MATCH(F2044,OFFSET(Lists!$T$3,P2044-1,0,Q2044-P2044+1),0),0),6)</f>
        <v>#N/A</v>
      </c>
      <c r="S2044" s="36" t="e">
        <f ca="1">VLOOKUP(R2044,Lists!B:D,3,FALSE)</f>
        <v>#N/A</v>
      </c>
      <c r="T2044" s="36" t="str">
        <f>IF(F2044&lt;&gt;"",MATCH(R2044,'Maximum minutes'!B:B,0),"")</f>
        <v/>
      </c>
      <c r="U2044" s="36">
        <f ca="1">IF(F2044&lt;&gt;"",COUNTA(OFFSET('Maximum minutes'!$C$1,'Annexe A1 Cours'!T2044,0,1,50)),0)</f>
        <v>0</v>
      </c>
      <c r="V2044" s="37">
        <f ca="1">IFERROR(OFFSET('Maximum minutes'!$C$1,T2044+1,-1+MATCH(G2044,OFFSET('Maximum minutes'!$C$1,T2044-1,0,1,50),0)),0)</f>
        <v>0</v>
      </c>
      <c r="W2044" s="38">
        <f t="shared" ca="1" si="62"/>
        <v>0</v>
      </c>
    </row>
    <row r="2045" spans="1:23" s="36" customFormat="1" ht="18.75">
      <c r="A2045" s="34"/>
      <c r="B2045" s="39"/>
      <c r="C2045" s="39"/>
      <c r="D2045" s="35"/>
      <c r="E2045" s="40"/>
      <c r="F2045" s="39"/>
      <c r="G2045" s="39"/>
      <c r="H2045" s="39"/>
      <c r="I2045" s="34"/>
      <c r="J2045" s="34"/>
      <c r="K2045" s="34"/>
      <c r="L2045" s="34"/>
      <c r="M2045" s="43" t="str">
        <f ca="1">IFERROR(OFFSET('Maximum minutes'!$C$1,T2045,MATCH(IF(G2045&lt;&gt;"",G2045,F2045),OFFSET('Maximum minutes'!$C$1,T2045-1,0,1,U2045+1),0)-1)*IF(OR(ISNUMBER(J2045),J2045="sans examen"),1,0)*IF(W2045&lt;MinDate,1,0),"")</f>
        <v/>
      </c>
      <c r="N2045" s="36">
        <f t="shared" ca="1" si="63"/>
        <v>0</v>
      </c>
      <c r="O2045" s="36" t="e">
        <f ca="1">LEFT(OFFSET(Lists!$Q$2,MATCH(E2045,Lists!$R$3:$R$19,0),0),4)</f>
        <v>#N/A</v>
      </c>
      <c r="P2045" s="36" t="e">
        <f ca="1">MATCH(O2045,Lists!$S$2:$S$640,1)</f>
        <v>#N/A</v>
      </c>
      <c r="Q2045" s="36" t="e">
        <f ca="1">MATCH(LEFT(OFFSET(Lists!$Q$2,MATCH(E2045,Lists!$R$3:$R$19,0)+1,0),4),Lists!$S$3:$S$640,1)</f>
        <v>#N/A</v>
      </c>
      <c r="R2045" s="36" t="e">
        <f ca="1">LEFT(OFFSET(Lists!$S$2,P2045-1+MATCH(F2045,OFFSET(Lists!$T$3,P2045-1,0,Q2045-P2045+1),0),0),6)</f>
        <v>#N/A</v>
      </c>
      <c r="S2045" s="36" t="e">
        <f ca="1">VLOOKUP(R2045,Lists!B:D,3,FALSE)</f>
        <v>#N/A</v>
      </c>
      <c r="T2045" s="36" t="str">
        <f>IF(F2045&lt;&gt;"",MATCH(R2045,'Maximum minutes'!B:B,0),"")</f>
        <v/>
      </c>
      <c r="U2045" s="36">
        <f ca="1">IF(F2045&lt;&gt;"",COUNTA(OFFSET('Maximum minutes'!$C$1,'Annexe A1 Cours'!T2045,0,1,50)),0)</f>
        <v>0</v>
      </c>
      <c r="V2045" s="37">
        <f ca="1">IFERROR(OFFSET('Maximum minutes'!$C$1,T2045+1,-1+MATCH(G2045,OFFSET('Maximum minutes'!$C$1,T2045-1,0,1,50),0)),0)</f>
        <v>0</v>
      </c>
      <c r="W2045" s="38">
        <f t="shared" ca="1" si="62"/>
        <v>0</v>
      </c>
    </row>
    <row r="2046" spans="1:23" s="36" customFormat="1" ht="18.75">
      <c r="A2046" s="34"/>
      <c r="B2046" s="39"/>
      <c r="C2046" s="39"/>
      <c r="D2046" s="35"/>
      <c r="E2046" s="40"/>
      <c r="F2046" s="39"/>
      <c r="G2046" s="39"/>
      <c r="H2046" s="39"/>
      <c r="I2046" s="34"/>
      <c r="J2046" s="34"/>
      <c r="K2046" s="34"/>
      <c r="L2046" s="34"/>
      <c r="M2046" s="43" t="str">
        <f ca="1">IFERROR(OFFSET('Maximum minutes'!$C$1,T2046,MATCH(IF(G2046&lt;&gt;"",G2046,F2046),OFFSET('Maximum minutes'!$C$1,T2046-1,0,1,U2046+1),0)-1)*IF(OR(ISNUMBER(J2046),J2046="sans examen"),1,0)*IF(W2046&lt;MinDate,1,0),"")</f>
        <v/>
      </c>
      <c r="N2046" s="36">
        <f t="shared" ca="1" si="63"/>
        <v>0</v>
      </c>
      <c r="O2046" s="36" t="e">
        <f ca="1">LEFT(OFFSET(Lists!$Q$2,MATCH(E2046,Lists!$R$3:$R$19,0),0),4)</f>
        <v>#N/A</v>
      </c>
      <c r="P2046" s="36" t="e">
        <f ca="1">MATCH(O2046,Lists!$S$2:$S$640,1)</f>
        <v>#N/A</v>
      </c>
      <c r="Q2046" s="36" t="e">
        <f ca="1">MATCH(LEFT(OFFSET(Lists!$Q$2,MATCH(E2046,Lists!$R$3:$R$19,0)+1,0),4),Lists!$S$3:$S$640,1)</f>
        <v>#N/A</v>
      </c>
      <c r="R2046" s="36" t="e">
        <f ca="1">LEFT(OFFSET(Lists!$S$2,P2046-1+MATCH(F2046,OFFSET(Lists!$T$3,P2046-1,0,Q2046-P2046+1),0),0),6)</f>
        <v>#N/A</v>
      </c>
      <c r="S2046" s="36" t="e">
        <f ca="1">VLOOKUP(R2046,Lists!B:D,3,FALSE)</f>
        <v>#N/A</v>
      </c>
      <c r="T2046" s="36" t="str">
        <f>IF(F2046&lt;&gt;"",MATCH(R2046,'Maximum minutes'!B:B,0),"")</f>
        <v/>
      </c>
      <c r="U2046" s="36">
        <f ca="1">IF(F2046&lt;&gt;"",COUNTA(OFFSET('Maximum minutes'!$C$1,'Annexe A1 Cours'!T2046,0,1,50)),0)</f>
        <v>0</v>
      </c>
      <c r="V2046" s="37">
        <f ca="1">IFERROR(OFFSET('Maximum minutes'!$C$1,T2046+1,-1+MATCH(G2046,OFFSET('Maximum minutes'!$C$1,T2046-1,0,1,50),0)),0)</f>
        <v>0</v>
      </c>
      <c r="W2046" s="38">
        <f t="shared" ca="1" si="62"/>
        <v>0</v>
      </c>
    </row>
    <row r="2047" spans="1:23" s="36" customFormat="1" ht="18.75">
      <c r="A2047" s="34"/>
      <c r="B2047" s="39"/>
      <c r="C2047" s="39"/>
      <c r="D2047" s="35"/>
      <c r="E2047" s="40"/>
      <c r="F2047" s="39"/>
      <c r="G2047" s="39"/>
      <c r="H2047" s="39"/>
      <c r="I2047" s="34"/>
      <c r="J2047" s="34"/>
      <c r="K2047" s="34"/>
      <c r="L2047" s="34"/>
      <c r="M2047" s="43" t="str">
        <f ca="1">IFERROR(OFFSET('Maximum minutes'!$C$1,T2047,MATCH(IF(G2047&lt;&gt;"",G2047,F2047),OFFSET('Maximum minutes'!$C$1,T2047-1,0,1,U2047+1),0)-1)*IF(OR(ISNUMBER(J2047),J2047="sans examen"),1,0)*IF(W2047&lt;MinDate,1,0),"")</f>
        <v/>
      </c>
      <c r="N2047" s="36">
        <f t="shared" ca="1" si="63"/>
        <v>0</v>
      </c>
      <c r="O2047" s="36" t="e">
        <f ca="1">LEFT(OFFSET(Lists!$Q$2,MATCH(E2047,Lists!$R$3:$R$19,0),0),4)</f>
        <v>#N/A</v>
      </c>
      <c r="P2047" s="36" t="e">
        <f ca="1">MATCH(O2047,Lists!$S$2:$S$640,1)</f>
        <v>#N/A</v>
      </c>
      <c r="Q2047" s="36" t="e">
        <f ca="1">MATCH(LEFT(OFFSET(Lists!$Q$2,MATCH(E2047,Lists!$R$3:$R$19,0)+1,0),4),Lists!$S$3:$S$640,1)</f>
        <v>#N/A</v>
      </c>
      <c r="R2047" s="36" t="e">
        <f ca="1">LEFT(OFFSET(Lists!$S$2,P2047-1+MATCH(F2047,OFFSET(Lists!$T$3,P2047-1,0,Q2047-P2047+1),0),0),6)</f>
        <v>#N/A</v>
      </c>
      <c r="S2047" s="36" t="e">
        <f ca="1">VLOOKUP(R2047,Lists!B:D,3,FALSE)</f>
        <v>#N/A</v>
      </c>
      <c r="T2047" s="36" t="str">
        <f>IF(F2047&lt;&gt;"",MATCH(R2047,'Maximum minutes'!B:B,0),"")</f>
        <v/>
      </c>
      <c r="U2047" s="36">
        <f ca="1">IF(F2047&lt;&gt;"",COUNTA(OFFSET('Maximum minutes'!$C$1,'Annexe A1 Cours'!T2047,0,1,50)),0)</f>
        <v>0</v>
      </c>
      <c r="V2047" s="37">
        <f ca="1">IFERROR(OFFSET('Maximum minutes'!$C$1,T2047+1,-1+MATCH(G2047,OFFSET('Maximum minutes'!$C$1,T2047-1,0,1,50),0)),0)</f>
        <v>0</v>
      </c>
      <c r="W2047" s="38">
        <f t="shared" ca="1" si="62"/>
        <v>0</v>
      </c>
    </row>
    <row r="2048" spans="1:23" s="36" customFormat="1" ht="18.75">
      <c r="A2048" s="34"/>
      <c r="B2048" s="39"/>
      <c r="C2048" s="39"/>
      <c r="D2048" s="35"/>
      <c r="E2048" s="40"/>
      <c r="F2048" s="39"/>
      <c r="G2048" s="39"/>
      <c r="H2048" s="39"/>
      <c r="I2048" s="34"/>
      <c r="J2048" s="34"/>
      <c r="K2048" s="34"/>
      <c r="L2048" s="34"/>
      <c r="M2048" s="43" t="str">
        <f ca="1">IFERROR(OFFSET('Maximum minutes'!$C$1,T2048,MATCH(IF(G2048&lt;&gt;"",G2048,F2048),OFFSET('Maximum minutes'!$C$1,T2048-1,0,1,U2048+1),0)-1)*IF(OR(ISNUMBER(J2048),J2048="sans examen"),1,0)*IF(W2048&lt;MinDate,1,0),"")</f>
        <v/>
      </c>
      <c r="N2048" s="36">
        <f t="shared" ca="1" si="63"/>
        <v>0</v>
      </c>
      <c r="O2048" s="36" t="e">
        <f ca="1">LEFT(OFFSET(Lists!$Q$2,MATCH(E2048,Lists!$R$3:$R$19,0),0),4)</f>
        <v>#N/A</v>
      </c>
      <c r="P2048" s="36" t="e">
        <f ca="1">MATCH(O2048,Lists!$S$2:$S$640,1)</f>
        <v>#N/A</v>
      </c>
      <c r="Q2048" s="36" t="e">
        <f ca="1">MATCH(LEFT(OFFSET(Lists!$Q$2,MATCH(E2048,Lists!$R$3:$R$19,0)+1,0),4),Lists!$S$3:$S$640,1)</f>
        <v>#N/A</v>
      </c>
      <c r="R2048" s="36" t="e">
        <f ca="1">LEFT(OFFSET(Lists!$S$2,P2048-1+MATCH(F2048,OFFSET(Lists!$T$3,P2048-1,0,Q2048-P2048+1),0),0),6)</f>
        <v>#N/A</v>
      </c>
      <c r="S2048" s="36" t="e">
        <f ca="1">VLOOKUP(R2048,Lists!B:D,3,FALSE)</f>
        <v>#N/A</v>
      </c>
      <c r="T2048" s="36" t="str">
        <f>IF(F2048&lt;&gt;"",MATCH(R2048,'Maximum minutes'!B:B,0),"")</f>
        <v/>
      </c>
      <c r="U2048" s="36">
        <f ca="1">IF(F2048&lt;&gt;"",COUNTA(OFFSET('Maximum minutes'!$C$1,'Annexe A1 Cours'!T2048,0,1,50)),0)</f>
        <v>0</v>
      </c>
      <c r="V2048" s="37">
        <f ca="1">IFERROR(OFFSET('Maximum minutes'!$C$1,T2048+1,-1+MATCH(G2048,OFFSET('Maximum minutes'!$C$1,T2048-1,0,1,50),0)),0)</f>
        <v>0</v>
      </c>
      <c r="W2048" s="38">
        <f t="shared" ca="1" si="62"/>
        <v>0</v>
      </c>
    </row>
    <row r="2049" spans="1:23" s="36" customFormat="1" ht="18.75">
      <c r="A2049" s="34"/>
      <c r="B2049" s="39"/>
      <c r="C2049" s="39"/>
      <c r="D2049" s="35"/>
      <c r="E2049" s="40"/>
      <c r="F2049" s="39"/>
      <c r="G2049" s="39"/>
      <c r="H2049" s="39"/>
      <c r="I2049" s="34"/>
      <c r="J2049" s="34"/>
      <c r="K2049" s="34"/>
      <c r="L2049" s="34"/>
      <c r="M2049" s="43" t="str">
        <f ca="1">IFERROR(OFFSET('Maximum minutes'!$C$1,T2049,MATCH(IF(G2049&lt;&gt;"",G2049,F2049),OFFSET('Maximum minutes'!$C$1,T2049-1,0,1,U2049+1),0)-1)*IF(OR(ISNUMBER(J2049),J2049="sans examen"),1,0)*IF(W2049&lt;MinDate,1,0),"")</f>
        <v/>
      </c>
      <c r="N2049" s="36">
        <f t="shared" ca="1" si="63"/>
        <v>0</v>
      </c>
      <c r="O2049" s="36" t="e">
        <f ca="1">LEFT(OFFSET(Lists!$Q$2,MATCH(E2049,Lists!$R$3:$R$19,0),0),4)</f>
        <v>#N/A</v>
      </c>
      <c r="P2049" s="36" t="e">
        <f ca="1">MATCH(O2049,Lists!$S$2:$S$640,1)</f>
        <v>#N/A</v>
      </c>
      <c r="Q2049" s="36" t="e">
        <f ca="1">MATCH(LEFT(OFFSET(Lists!$Q$2,MATCH(E2049,Lists!$R$3:$R$19,0)+1,0),4),Lists!$S$3:$S$640,1)</f>
        <v>#N/A</v>
      </c>
      <c r="R2049" s="36" t="e">
        <f ca="1">LEFT(OFFSET(Lists!$S$2,P2049-1+MATCH(F2049,OFFSET(Lists!$T$3,P2049-1,0,Q2049-P2049+1),0),0),6)</f>
        <v>#N/A</v>
      </c>
      <c r="S2049" s="36" t="e">
        <f ca="1">VLOOKUP(R2049,Lists!B:D,3,FALSE)</f>
        <v>#N/A</v>
      </c>
      <c r="T2049" s="36" t="str">
        <f>IF(F2049&lt;&gt;"",MATCH(R2049,'Maximum minutes'!B:B,0),"")</f>
        <v/>
      </c>
      <c r="U2049" s="36">
        <f ca="1">IF(F2049&lt;&gt;"",COUNTA(OFFSET('Maximum minutes'!$C$1,'Annexe A1 Cours'!T2049,0,1,50)),0)</f>
        <v>0</v>
      </c>
      <c r="V2049" s="37">
        <f ca="1">IFERROR(OFFSET('Maximum minutes'!$C$1,T2049+1,-1+MATCH(G2049,OFFSET('Maximum minutes'!$C$1,T2049-1,0,1,50),0)),0)</f>
        <v>0</v>
      </c>
      <c r="W2049" s="38">
        <f t="shared" ca="1" si="62"/>
        <v>0</v>
      </c>
    </row>
    <row r="2050" spans="1:23" s="36" customFormat="1" ht="18.75">
      <c r="A2050" s="34"/>
      <c r="B2050" s="39"/>
      <c r="C2050" s="39"/>
      <c r="D2050" s="35"/>
      <c r="E2050" s="40"/>
      <c r="F2050" s="39"/>
      <c r="G2050" s="39"/>
      <c r="H2050" s="39"/>
      <c r="I2050" s="34"/>
      <c r="J2050" s="34"/>
      <c r="K2050" s="34"/>
      <c r="L2050" s="34"/>
      <c r="M2050" s="43" t="str">
        <f ca="1">IFERROR(OFFSET('Maximum minutes'!$C$1,T2050,MATCH(IF(G2050&lt;&gt;"",G2050,F2050),OFFSET('Maximum minutes'!$C$1,T2050-1,0,1,U2050+1),0)-1)*IF(OR(ISNUMBER(J2050),J2050="sans examen"),1,0)*IF(W2050&lt;MinDate,1,0),"")</f>
        <v/>
      </c>
      <c r="N2050" s="36">
        <f t="shared" ca="1" si="63"/>
        <v>0</v>
      </c>
      <c r="O2050" s="36" t="e">
        <f ca="1">LEFT(OFFSET(Lists!$Q$2,MATCH(E2050,Lists!$R$3:$R$19,0),0),4)</f>
        <v>#N/A</v>
      </c>
      <c r="P2050" s="36" t="e">
        <f ca="1">MATCH(O2050,Lists!$S$2:$S$640,1)</f>
        <v>#N/A</v>
      </c>
      <c r="Q2050" s="36" t="e">
        <f ca="1">MATCH(LEFT(OFFSET(Lists!$Q$2,MATCH(E2050,Lists!$R$3:$R$19,0)+1,0),4),Lists!$S$3:$S$640,1)</f>
        <v>#N/A</v>
      </c>
      <c r="R2050" s="36" t="e">
        <f ca="1">LEFT(OFFSET(Lists!$S$2,P2050-1+MATCH(F2050,OFFSET(Lists!$T$3,P2050-1,0,Q2050-P2050+1),0),0),6)</f>
        <v>#N/A</v>
      </c>
      <c r="S2050" s="36" t="e">
        <f ca="1">VLOOKUP(R2050,Lists!B:D,3,FALSE)</f>
        <v>#N/A</v>
      </c>
      <c r="T2050" s="36" t="str">
        <f>IF(F2050&lt;&gt;"",MATCH(R2050,'Maximum minutes'!B:B,0),"")</f>
        <v/>
      </c>
      <c r="U2050" s="36">
        <f ca="1">IF(F2050&lt;&gt;"",COUNTA(OFFSET('Maximum minutes'!$C$1,'Annexe A1 Cours'!T2050,0,1,50)),0)</f>
        <v>0</v>
      </c>
      <c r="V2050" s="37">
        <f ca="1">IFERROR(OFFSET('Maximum minutes'!$C$1,T2050+1,-1+MATCH(G2050,OFFSET('Maximum minutes'!$C$1,T2050-1,0,1,50),0)),0)</f>
        <v>0</v>
      </c>
      <c r="W2050" s="38">
        <f t="shared" ca="1" si="62"/>
        <v>0</v>
      </c>
    </row>
    <row r="2051" spans="1:23" s="36" customFormat="1" ht="18.75">
      <c r="A2051" s="34"/>
      <c r="B2051" s="39"/>
      <c r="C2051" s="39"/>
      <c r="D2051" s="35"/>
      <c r="E2051" s="40"/>
      <c r="F2051" s="39"/>
      <c r="G2051" s="39"/>
      <c r="H2051" s="39"/>
      <c r="I2051" s="34"/>
      <c r="J2051" s="34"/>
      <c r="K2051" s="34"/>
      <c r="L2051" s="34"/>
      <c r="M2051" s="43" t="str">
        <f ca="1">IFERROR(OFFSET('Maximum minutes'!$C$1,T2051,MATCH(IF(G2051&lt;&gt;"",G2051,F2051),OFFSET('Maximum minutes'!$C$1,T2051-1,0,1,U2051+1),0)-1)*IF(OR(ISNUMBER(J2051),J2051="sans examen"),1,0)*IF(W2051&lt;MinDate,1,0),"")</f>
        <v/>
      </c>
      <c r="N2051" s="36">
        <f t="shared" ca="1" si="63"/>
        <v>0</v>
      </c>
      <c r="O2051" s="36" t="e">
        <f ca="1">LEFT(OFFSET(Lists!$Q$2,MATCH(E2051,Lists!$R$3:$R$19,0),0),4)</f>
        <v>#N/A</v>
      </c>
      <c r="P2051" s="36" t="e">
        <f ca="1">MATCH(O2051,Lists!$S$2:$S$640,1)</f>
        <v>#N/A</v>
      </c>
      <c r="Q2051" s="36" t="e">
        <f ca="1">MATCH(LEFT(OFFSET(Lists!$Q$2,MATCH(E2051,Lists!$R$3:$R$19,0)+1,0),4),Lists!$S$3:$S$640,1)</f>
        <v>#N/A</v>
      </c>
      <c r="R2051" s="36" t="e">
        <f ca="1">LEFT(OFFSET(Lists!$S$2,P2051-1+MATCH(F2051,OFFSET(Lists!$T$3,P2051-1,0,Q2051-P2051+1),0),0),6)</f>
        <v>#N/A</v>
      </c>
      <c r="S2051" s="36" t="e">
        <f ca="1">VLOOKUP(R2051,Lists!B:D,3,FALSE)</f>
        <v>#N/A</v>
      </c>
      <c r="T2051" s="36" t="str">
        <f>IF(F2051&lt;&gt;"",MATCH(R2051,'Maximum minutes'!B:B,0),"")</f>
        <v/>
      </c>
      <c r="U2051" s="36">
        <f ca="1">IF(F2051&lt;&gt;"",COUNTA(OFFSET('Maximum minutes'!$C$1,'Annexe A1 Cours'!T2051,0,1,50)),0)</f>
        <v>0</v>
      </c>
      <c r="V2051" s="37">
        <f ca="1">IFERROR(OFFSET('Maximum minutes'!$C$1,T2051+1,-1+MATCH(G2051,OFFSET('Maximum minutes'!$C$1,T2051-1,0,1,50),0)),0)</f>
        <v>0</v>
      </c>
      <c r="W2051" s="38">
        <f t="shared" ca="1" si="62"/>
        <v>0</v>
      </c>
    </row>
    <row r="2052" spans="1:23" s="36" customFormat="1" ht="18.75">
      <c r="A2052" s="34"/>
      <c r="B2052" s="39"/>
      <c r="C2052" s="39"/>
      <c r="D2052" s="35"/>
      <c r="E2052" s="40"/>
      <c r="F2052" s="39"/>
      <c r="G2052" s="39"/>
      <c r="H2052" s="39"/>
      <c r="I2052" s="34"/>
      <c r="J2052" s="34"/>
      <c r="K2052" s="34"/>
      <c r="L2052" s="34"/>
      <c r="M2052" s="43" t="str">
        <f ca="1">IFERROR(OFFSET('Maximum minutes'!$C$1,T2052,MATCH(IF(G2052&lt;&gt;"",G2052,F2052),OFFSET('Maximum minutes'!$C$1,T2052-1,0,1,U2052+1),0)-1)*IF(OR(ISNUMBER(J2052),J2052="sans examen"),1,0)*IF(W2052&lt;MinDate,1,0),"")</f>
        <v/>
      </c>
      <c r="N2052" s="36">
        <f t="shared" ca="1" si="63"/>
        <v>0</v>
      </c>
      <c r="O2052" s="36" t="e">
        <f ca="1">LEFT(OFFSET(Lists!$Q$2,MATCH(E2052,Lists!$R$3:$R$19,0),0),4)</f>
        <v>#N/A</v>
      </c>
      <c r="P2052" s="36" t="e">
        <f ca="1">MATCH(O2052,Lists!$S$2:$S$640,1)</f>
        <v>#N/A</v>
      </c>
      <c r="Q2052" s="36" t="e">
        <f ca="1">MATCH(LEFT(OFFSET(Lists!$Q$2,MATCH(E2052,Lists!$R$3:$R$19,0)+1,0),4),Lists!$S$3:$S$640,1)</f>
        <v>#N/A</v>
      </c>
      <c r="R2052" s="36" t="e">
        <f ca="1">LEFT(OFFSET(Lists!$S$2,P2052-1+MATCH(F2052,OFFSET(Lists!$T$3,P2052-1,0,Q2052-P2052+1),0),0),6)</f>
        <v>#N/A</v>
      </c>
      <c r="S2052" s="36" t="e">
        <f ca="1">VLOOKUP(R2052,Lists!B:D,3,FALSE)</f>
        <v>#N/A</v>
      </c>
      <c r="T2052" s="36" t="str">
        <f>IF(F2052&lt;&gt;"",MATCH(R2052,'Maximum minutes'!B:B,0),"")</f>
        <v/>
      </c>
      <c r="U2052" s="36">
        <f ca="1">IF(F2052&lt;&gt;"",COUNTA(OFFSET('Maximum minutes'!$C$1,'Annexe A1 Cours'!T2052,0,1,50)),0)</f>
        <v>0</v>
      </c>
      <c r="V2052" s="37">
        <f ca="1">IFERROR(OFFSET('Maximum minutes'!$C$1,T2052+1,-1+MATCH(G2052,OFFSET('Maximum minutes'!$C$1,T2052-1,0,1,50),0)),0)</f>
        <v>0</v>
      </c>
      <c r="W2052" s="38">
        <f t="shared" ca="1" si="62"/>
        <v>0</v>
      </c>
    </row>
    <row r="2053" spans="1:23" s="36" customFormat="1" ht="18.75">
      <c r="A2053" s="34"/>
      <c r="B2053" s="39"/>
      <c r="C2053" s="39"/>
      <c r="D2053" s="35"/>
      <c r="E2053" s="40"/>
      <c r="F2053" s="39"/>
      <c r="G2053" s="39"/>
      <c r="H2053" s="39"/>
      <c r="I2053" s="34"/>
      <c r="J2053" s="34"/>
      <c r="K2053" s="34"/>
      <c r="L2053" s="34"/>
      <c r="M2053" s="43" t="str">
        <f ca="1">IFERROR(OFFSET('Maximum minutes'!$C$1,T2053,MATCH(IF(G2053&lt;&gt;"",G2053,F2053),OFFSET('Maximum minutes'!$C$1,T2053-1,0,1,U2053+1),0)-1)*IF(OR(ISNUMBER(J2053),J2053="sans examen"),1,0)*IF(W2053&lt;MinDate,1,0),"")</f>
        <v/>
      </c>
      <c r="N2053" s="36">
        <f t="shared" ca="1" si="63"/>
        <v>0</v>
      </c>
      <c r="O2053" s="36" t="e">
        <f ca="1">LEFT(OFFSET(Lists!$Q$2,MATCH(E2053,Lists!$R$3:$R$19,0),0),4)</f>
        <v>#N/A</v>
      </c>
      <c r="P2053" s="36" t="e">
        <f ca="1">MATCH(O2053,Lists!$S$2:$S$640,1)</f>
        <v>#N/A</v>
      </c>
      <c r="Q2053" s="36" t="e">
        <f ca="1">MATCH(LEFT(OFFSET(Lists!$Q$2,MATCH(E2053,Lists!$R$3:$R$19,0)+1,0),4),Lists!$S$3:$S$640,1)</f>
        <v>#N/A</v>
      </c>
      <c r="R2053" s="36" t="e">
        <f ca="1">LEFT(OFFSET(Lists!$S$2,P2053-1+MATCH(F2053,OFFSET(Lists!$T$3,P2053-1,0,Q2053-P2053+1),0),0),6)</f>
        <v>#N/A</v>
      </c>
      <c r="S2053" s="36" t="e">
        <f ca="1">VLOOKUP(R2053,Lists!B:D,3,FALSE)</f>
        <v>#N/A</v>
      </c>
      <c r="T2053" s="36" t="str">
        <f>IF(F2053&lt;&gt;"",MATCH(R2053,'Maximum minutes'!B:B,0),"")</f>
        <v/>
      </c>
      <c r="U2053" s="36">
        <f ca="1">IF(F2053&lt;&gt;"",COUNTA(OFFSET('Maximum minutes'!$C$1,'Annexe A1 Cours'!T2053,0,1,50)),0)</f>
        <v>0</v>
      </c>
      <c r="V2053" s="37">
        <f ca="1">IFERROR(OFFSET('Maximum minutes'!$C$1,T2053+1,-1+MATCH(G2053,OFFSET('Maximum minutes'!$C$1,T2053-1,0,1,50),0)),0)</f>
        <v>0</v>
      </c>
      <c r="W2053" s="38">
        <f t="shared" ca="1" si="62"/>
        <v>0</v>
      </c>
    </row>
    <row r="2054" spans="1:23" s="36" customFormat="1" ht="18.75">
      <c r="A2054" s="34"/>
      <c r="B2054" s="39"/>
      <c r="C2054" s="39"/>
      <c r="D2054" s="35"/>
      <c r="E2054" s="40"/>
      <c r="F2054" s="39"/>
      <c r="G2054" s="39"/>
      <c r="H2054" s="39"/>
      <c r="I2054" s="34"/>
      <c r="J2054" s="34"/>
      <c r="K2054" s="34"/>
      <c r="L2054" s="34"/>
      <c r="M2054" s="43" t="str">
        <f ca="1">IFERROR(OFFSET('Maximum minutes'!$C$1,T2054,MATCH(IF(G2054&lt;&gt;"",G2054,F2054),OFFSET('Maximum minutes'!$C$1,T2054-1,0,1,U2054+1),0)-1)*IF(OR(ISNUMBER(J2054),J2054="sans examen"),1,0)*IF(W2054&lt;MinDate,1,0),"")</f>
        <v/>
      </c>
      <c r="N2054" s="36">
        <f t="shared" ca="1" si="63"/>
        <v>0</v>
      </c>
      <c r="O2054" s="36" t="e">
        <f ca="1">LEFT(OFFSET(Lists!$Q$2,MATCH(E2054,Lists!$R$3:$R$19,0),0),4)</f>
        <v>#N/A</v>
      </c>
      <c r="P2054" s="36" t="e">
        <f ca="1">MATCH(O2054,Lists!$S$2:$S$640,1)</f>
        <v>#N/A</v>
      </c>
      <c r="Q2054" s="36" t="e">
        <f ca="1">MATCH(LEFT(OFFSET(Lists!$Q$2,MATCH(E2054,Lists!$R$3:$R$19,0)+1,0),4),Lists!$S$3:$S$640,1)</f>
        <v>#N/A</v>
      </c>
      <c r="R2054" s="36" t="e">
        <f ca="1">LEFT(OFFSET(Lists!$S$2,P2054-1+MATCH(F2054,OFFSET(Lists!$T$3,P2054-1,0,Q2054-P2054+1),0),0),6)</f>
        <v>#N/A</v>
      </c>
      <c r="S2054" s="36" t="e">
        <f ca="1">VLOOKUP(R2054,Lists!B:D,3,FALSE)</f>
        <v>#N/A</v>
      </c>
      <c r="T2054" s="36" t="str">
        <f>IF(F2054&lt;&gt;"",MATCH(R2054,'Maximum minutes'!B:B,0),"")</f>
        <v/>
      </c>
      <c r="U2054" s="36">
        <f ca="1">IF(F2054&lt;&gt;"",COUNTA(OFFSET('Maximum minutes'!$C$1,'Annexe A1 Cours'!T2054,0,1,50)),0)</f>
        <v>0</v>
      </c>
      <c r="V2054" s="37">
        <f ca="1">IFERROR(OFFSET('Maximum minutes'!$C$1,T2054+1,-1+MATCH(G2054,OFFSET('Maximum minutes'!$C$1,T2054-1,0,1,50),0)),0)</f>
        <v>0</v>
      </c>
      <c r="W2054" s="38">
        <f t="shared" ca="1" si="62"/>
        <v>0</v>
      </c>
    </row>
    <row r="2055" spans="1:23" s="36" customFormat="1" ht="18.75">
      <c r="A2055" s="34"/>
      <c r="B2055" s="39"/>
      <c r="C2055" s="39"/>
      <c r="D2055" s="35"/>
      <c r="E2055" s="40"/>
      <c r="F2055" s="39"/>
      <c r="G2055" s="39"/>
      <c r="H2055" s="39"/>
      <c r="I2055" s="34"/>
      <c r="J2055" s="34"/>
      <c r="K2055" s="34"/>
      <c r="L2055" s="34"/>
      <c r="M2055" s="43" t="str">
        <f ca="1">IFERROR(OFFSET('Maximum minutes'!$C$1,T2055,MATCH(IF(G2055&lt;&gt;"",G2055,F2055),OFFSET('Maximum minutes'!$C$1,T2055-1,0,1,U2055+1),0)-1)*IF(OR(ISNUMBER(J2055),J2055="sans examen"),1,0)*IF(W2055&lt;MinDate,1,0),"")</f>
        <v/>
      </c>
      <c r="N2055" s="36">
        <f t="shared" ca="1" si="63"/>
        <v>0</v>
      </c>
      <c r="O2055" s="36" t="e">
        <f ca="1">LEFT(OFFSET(Lists!$Q$2,MATCH(E2055,Lists!$R$3:$R$19,0),0),4)</f>
        <v>#N/A</v>
      </c>
      <c r="P2055" s="36" t="e">
        <f ca="1">MATCH(O2055,Lists!$S$2:$S$640,1)</f>
        <v>#N/A</v>
      </c>
      <c r="Q2055" s="36" t="e">
        <f ca="1">MATCH(LEFT(OFFSET(Lists!$Q$2,MATCH(E2055,Lists!$R$3:$R$19,0)+1,0),4),Lists!$S$3:$S$640,1)</f>
        <v>#N/A</v>
      </c>
      <c r="R2055" s="36" t="e">
        <f ca="1">LEFT(OFFSET(Lists!$S$2,P2055-1+MATCH(F2055,OFFSET(Lists!$T$3,P2055-1,0,Q2055-P2055+1),0),0),6)</f>
        <v>#N/A</v>
      </c>
      <c r="S2055" s="36" t="e">
        <f ca="1">VLOOKUP(R2055,Lists!B:D,3,FALSE)</f>
        <v>#N/A</v>
      </c>
      <c r="T2055" s="36" t="str">
        <f>IF(F2055&lt;&gt;"",MATCH(R2055,'Maximum minutes'!B:B,0),"")</f>
        <v/>
      </c>
      <c r="U2055" s="36">
        <f ca="1">IF(F2055&lt;&gt;"",COUNTA(OFFSET('Maximum minutes'!$C$1,'Annexe A1 Cours'!T2055,0,1,50)),0)</f>
        <v>0</v>
      </c>
      <c r="V2055" s="37">
        <f ca="1">IFERROR(OFFSET('Maximum minutes'!$C$1,T2055+1,-1+MATCH(G2055,OFFSET('Maximum minutes'!$C$1,T2055-1,0,1,50),0)),0)</f>
        <v>0</v>
      </c>
      <c r="W2055" s="38">
        <f t="shared" ref="W2055:W2118" ca="1" si="64">IFERROR(DATE(YEAR(D2055)+V2055,MONTH(D2055),DAY(D2055)),"")</f>
        <v>0</v>
      </c>
    </row>
    <row r="2056" spans="1:23" s="36" customFormat="1" ht="18.75">
      <c r="A2056" s="34"/>
      <c r="B2056" s="39"/>
      <c r="C2056" s="39"/>
      <c r="D2056" s="35"/>
      <c r="E2056" s="40"/>
      <c r="F2056" s="39"/>
      <c r="G2056" s="39"/>
      <c r="H2056" s="39"/>
      <c r="I2056" s="34"/>
      <c r="J2056" s="34"/>
      <c r="K2056" s="34"/>
      <c r="L2056" s="34"/>
      <c r="M2056" s="43" t="str">
        <f ca="1">IFERROR(OFFSET('Maximum minutes'!$C$1,T2056,MATCH(IF(G2056&lt;&gt;"",G2056,F2056),OFFSET('Maximum minutes'!$C$1,T2056-1,0,1,U2056+1),0)-1)*IF(OR(ISNUMBER(J2056),J2056="sans examen"),1,0)*IF(W2056&lt;MinDate,1,0),"")</f>
        <v/>
      </c>
      <c r="N2056" s="36">
        <f t="shared" ref="N2056:N2119" ca="1" si="65">IF(K2056&gt;0,MIN(K2056,M2056),0)*IF(M2056="",0,1)</f>
        <v>0</v>
      </c>
      <c r="O2056" s="36" t="e">
        <f ca="1">LEFT(OFFSET(Lists!$Q$2,MATCH(E2056,Lists!$R$3:$R$19,0),0),4)</f>
        <v>#N/A</v>
      </c>
      <c r="P2056" s="36" t="e">
        <f ca="1">MATCH(O2056,Lists!$S$2:$S$640,1)</f>
        <v>#N/A</v>
      </c>
      <c r="Q2056" s="36" t="e">
        <f ca="1">MATCH(LEFT(OFFSET(Lists!$Q$2,MATCH(E2056,Lists!$R$3:$R$19,0)+1,0),4),Lists!$S$3:$S$640,1)</f>
        <v>#N/A</v>
      </c>
      <c r="R2056" s="36" t="e">
        <f ca="1">LEFT(OFFSET(Lists!$S$2,P2056-1+MATCH(F2056,OFFSET(Lists!$T$3,P2056-1,0,Q2056-P2056+1),0),0),6)</f>
        <v>#N/A</v>
      </c>
      <c r="S2056" s="36" t="e">
        <f ca="1">VLOOKUP(R2056,Lists!B:D,3,FALSE)</f>
        <v>#N/A</v>
      </c>
      <c r="T2056" s="36" t="str">
        <f>IF(F2056&lt;&gt;"",MATCH(R2056,'Maximum minutes'!B:B,0),"")</f>
        <v/>
      </c>
      <c r="U2056" s="36">
        <f ca="1">IF(F2056&lt;&gt;"",COUNTA(OFFSET('Maximum minutes'!$C$1,'Annexe A1 Cours'!T2056,0,1,50)),0)</f>
        <v>0</v>
      </c>
      <c r="V2056" s="37">
        <f ca="1">IFERROR(OFFSET('Maximum minutes'!$C$1,T2056+1,-1+MATCH(G2056,OFFSET('Maximum minutes'!$C$1,T2056-1,0,1,50),0)),0)</f>
        <v>0</v>
      </c>
      <c r="W2056" s="38">
        <f t="shared" ca="1" si="64"/>
        <v>0</v>
      </c>
    </row>
    <row r="2057" spans="1:23" s="36" customFormat="1" ht="18.75">
      <c r="A2057" s="34"/>
      <c r="B2057" s="39"/>
      <c r="C2057" s="39"/>
      <c r="D2057" s="35"/>
      <c r="E2057" s="40"/>
      <c r="F2057" s="39"/>
      <c r="G2057" s="39"/>
      <c r="H2057" s="39"/>
      <c r="I2057" s="34"/>
      <c r="J2057" s="34"/>
      <c r="K2057" s="34"/>
      <c r="L2057" s="34"/>
      <c r="M2057" s="43" t="str">
        <f ca="1">IFERROR(OFFSET('Maximum minutes'!$C$1,T2057,MATCH(IF(G2057&lt;&gt;"",G2057,F2057),OFFSET('Maximum minutes'!$C$1,T2057-1,0,1,U2057+1),0)-1)*IF(OR(ISNUMBER(J2057),J2057="sans examen"),1,0)*IF(W2057&lt;MinDate,1,0),"")</f>
        <v/>
      </c>
      <c r="N2057" s="36">
        <f t="shared" ca="1" si="65"/>
        <v>0</v>
      </c>
      <c r="O2057" s="36" t="e">
        <f ca="1">LEFT(OFFSET(Lists!$Q$2,MATCH(E2057,Lists!$R$3:$R$19,0),0),4)</f>
        <v>#N/A</v>
      </c>
      <c r="P2057" s="36" t="e">
        <f ca="1">MATCH(O2057,Lists!$S$2:$S$640,1)</f>
        <v>#N/A</v>
      </c>
      <c r="Q2057" s="36" t="e">
        <f ca="1">MATCH(LEFT(OFFSET(Lists!$Q$2,MATCH(E2057,Lists!$R$3:$R$19,0)+1,0),4),Lists!$S$3:$S$640,1)</f>
        <v>#N/A</v>
      </c>
      <c r="R2057" s="36" t="e">
        <f ca="1">LEFT(OFFSET(Lists!$S$2,P2057-1+MATCH(F2057,OFFSET(Lists!$T$3,P2057-1,0,Q2057-P2057+1),0),0),6)</f>
        <v>#N/A</v>
      </c>
      <c r="S2057" s="36" t="e">
        <f ca="1">VLOOKUP(R2057,Lists!B:D,3,FALSE)</f>
        <v>#N/A</v>
      </c>
      <c r="T2057" s="36" t="str">
        <f>IF(F2057&lt;&gt;"",MATCH(R2057,'Maximum minutes'!B:B,0),"")</f>
        <v/>
      </c>
      <c r="U2057" s="36">
        <f ca="1">IF(F2057&lt;&gt;"",COUNTA(OFFSET('Maximum minutes'!$C$1,'Annexe A1 Cours'!T2057,0,1,50)),0)</f>
        <v>0</v>
      </c>
      <c r="V2057" s="37">
        <f ca="1">IFERROR(OFFSET('Maximum minutes'!$C$1,T2057+1,-1+MATCH(G2057,OFFSET('Maximum minutes'!$C$1,T2057-1,0,1,50),0)),0)</f>
        <v>0</v>
      </c>
      <c r="W2057" s="38">
        <f t="shared" ca="1" si="64"/>
        <v>0</v>
      </c>
    </row>
    <row r="2058" spans="1:23" s="36" customFormat="1" ht="18.75">
      <c r="A2058" s="34"/>
      <c r="B2058" s="39"/>
      <c r="C2058" s="39"/>
      <c r="D2058" s="35"/>
      <c r="E2058" s="40"/>
      <c r="F2058" s="39"/>
      <c r="G2058" s="39"/>
      <c r="H2058" s="39"/>
      <c r="I2058" s="34"/>
      <c r="J2058" s="34"/>
      <c r="K2058" s="34"/>
      <c r="L2058" s="34"/>
      <c r="M2058" s="43" t="str">
        <f ca="1">IFERROR(OFFSET('Maximum minutes'!$C$1,T2058,MATCH(IF(G2058&lt;&gt;"",G2058,F2058),OFFSET('Maximum minutes'!$C$1,T2058-1,0,1,U2058+1),0)-1)*IF(OR(ISNUMBER(J2058),J2058="sans examen"),1,0)*IF(W2058&lt;MinDate,1,0),"")</f>
        <v/>
      </c>
      <c r="N2058" s="36">
        <f t="shared" ca="1" si="65"/>
        <v>0</v>
      </c>
      <c r="O2058" s="36" t="e">
        <f ca="1">LEFT(OFFSET(Lists!$Q$2,MATCH(E2058,Lists!$R$3:$R$19,0),0),4)</f>
        <v>#N/A</v>
      </c>
      <c r="P2058" s="36" t="e">
        <f ca="1">MATCH(O2058,Lists!$S$2:$S$640,1)</f>
        <v>#N/A</v>
      </c>
      <c r="Q2058" s="36" t="e">
        <f ca="1">MATCH(LEFT(OFFSET(Lists!$Q$2,MATCH(E2058,Lists!$R$3:$R$19,0)+1,0),4),Lists!$S$3:$S$640,1)</f>
        <v>#N/A</v>
      </c>
      <c r="R2058" s="36" t="e">
        <f ca="1">LEFT(OFFSET(Lists!$S$2,P2058-1+MATCH(F2058,OFFSET(Lists!$T$3,P2058-1,0,Q2058-P2058+1),0),0),6)</f>
        <v>#N/A</v>
      </c>
      <c r="S2058" s="36" t="e">
        <f ca="1">VLOOKUP(R2058,Lists!B:D,3,FALSE)</f>
        <v>#N/A</v>
      </c>
      <c r="T2058" s="36" t="str">
        <f>IF(F2058&lt;&gt;"",MATCH(R2058,'Maximum minutes'!B:B,0),"")</f>
        <v/>
      </c>
      <c r="U2058" s="36">
        <f ca="1">IF(F2058&lt;&gt;"",COUNTA(OFFSET('Maximum minutes'!$C$1,'Annexe A1 Cours'!T2058,0,1,50)),0)</f>
        <v>0</v>
      </c>
      <c r="V2058" s="37">
        <f ca="1">IFERROR(OFFSET('Maximum minutes'!$C$1,T2058+1,-1+MATCH(G2058,OFFSET('Maximum minutes'!$C$1,T2058-1,0,1,50),0)),0)</f>
        <v>0</v>
      </c>
      <c r="W2058" s="38">
        <f t="shared" ca="1" si="64"/>
        <v>0</v>
      </c>
    </row>
    <row r="2059" spans="1:23" s="36" customFormat="1" ht="18.75">
      <c r="A2059" s="34"/>
      <c r="B2059" s="39"/>
      <c r="C2059" s="39"/>
      <c r="D2059" s="35"/>
      <c r="E2059" s="40"/>
      <c r="F2059" s="39"/>
      <c r="G2059" s="39"/>
      <c r="H2059" s="39"/>
      <c r="I2059" s="34"/>
      <c r="J2059" s="34"/>
      <c r="K2059" s="34"/>
      <c r="L2059" s="34"/>
      <c r="M2059" s="43" t="str">
        <f ca="1">IFERROR(OFFSET('Maximum minutes'!$C$1,T2059,MATCH(IF(G2059&lt;&gt;"",G2059,F2059),OFFSET('Maximum minutes'!$C$1,T2059-1,0,1,U2059+1),0)-1)*IF(OR(ISNUMBER(J2059),J2059="sans examen"),1,0)*IF(W2059&lt;MinDate,1,0),"")</f>
        <v/>
      </c>
      <c r="N2059" s="36">
        <f t="shared" ca="1" si="65"/>
        <v>0</v>
      </c>
      <c r="O2059" s="36" t="e">
        <f ca="1">LEFT(OFFSET(Lists!$Q$2,MATCH(E2059,Lists!$R$3:$R$19,0),0),4)</f>
        <v>#N/A</v>
      </c>
      <c r="P2059" s="36" t="e">
        <f ca="1">MATCH(O2059,Lists!$S$2:$S$640,1)</f>
        <v>#N/A</v>
      </c>
      <c r="Q2059" s="36" t="e">
        <f ca="1">MATCH(LEFT(OFFSET(Lists!$Q$2,MATCH(E2059,Lists!$R$3:$R$19,0)+1,0),4),Lists!$S$3:$S$640,1)</f>
        <v>#N/A</v>
      </c>
      <c r="R2059" s="36" t="e">
        <f ca="1">LEFT(OFFSET(Lists!$S$2,P2059-1+MATCH(F2059,OFFSET(Lists!$T$3,P2059-1,0,Q2059-P2059+1),0),0),6)</f>
        <v>#N/A</v>
      </c>
      <c r="S2059" s="36" t="e">
        <f ca="1">VLOOKUP(R2059,Lists!B:D,3,FALSE)</f>
        <v>#N/A</v>
      </c>
      <c r="T2059" s="36" t="str">
        <f>IF(F2059&lt;&gt;"",MATCH(R2059,'Maximum minutes'!B:B,0),"")</f>
        <v/>
      </c>
      <c r="U2059" s="36">
        <f ca="1">IF(F2059&lt;&gt;"",COUNTA(OFFSET('Maximum minutes'!$C$1,'Annexe A1 Cours'!T2059,0,1,50)),0)</f>
        <v>0</v>
      </c>
      <c r="V2059" s="37">
        <f ca="1">IFERROR(OFFSET('Maximum minutes'!$C$1,T2059+1,-1+MATCH(G2059,OFFSET('Maximum minutes'!$C$1,T2059-1,0,1,50),0)),0)</f>
        <v>0</v>
      </c>
      <c r="W2059" s="38">
        <f t="shared" ca="1" si="64"/>
        <v>0</v>
      </c>
    </row>
    <row r="2060" spans="1:23" s="36" customFormat="1" ht="18.75">
      <c r="A2060" s="34"/>
      <c r="B2060" s="39"/>
      <c r="C2060" s="39"/>
      <c r="D2060" s="35"/>
      <c r="E2060" s="40"/>
      <c r="F2060" s="39"/>
      <c r="G2060" s="39"/>
      <c r="H2060" s="39"/>
      <c r="I2060" s="34"/>
      <c r="J2060" s="34"/>
      <c r="K2060" s="34"/>
      <c r="L2060" s="34"/>
      <c r="M2060" s="43" t="str">
        <f ca="1">IFERROR(OFFSET('Maximum minutes'!$C$1,T2060,MATCH(IF(G2060&lt;&gt;"",G2060,F2060),OFFSET('Maximum minutes'!$C$1,T2060-1,0,1,U2060+1),0)-1)*IF(OR(ISNUMBER(J2060),J2060="sans examen"),1,0)*IF(W2060&lt;MinDate,1,0),"")</f>
        <v/>
      </c>
      <c r="N2060" s="36">
        <f t="shared" ca="1" si="65"/>
        <v>0</v>
      </c>
      <c r="O2060" s="36" t="e">
        <f ca="1">LEFT(OFFSET(Lists!$Q$2,MATCH(E2060,Lists!$R$3:$R$19,0),0),4)</f>
        <v>#N/A</v>
      </c>
      <c r="P2060" s="36" t="e">
        <f ca="1">MATCH(O2060,Lists!$S$2:$S$640,1)</f>
        <v>#N/A</v>
      </c>
      <c r="Q2060" s="36" t="e">
        <f ca="1">MATCH(LEFT(OFFSET(Lists!$Q$2,MATCH(E2060,Lists!$R$3:$R$19,0)+1,0),4),Lists!$S$3:$S$640,1)</f>
        <v>#N/A</v>
      </c>
      <c r="R2060" s="36" t="e">
        <f ca="1">LEFT(OFFSET(Lists!$S$2,P2060-1+MATCH(F2060,OFFSET(Lists!$T$3,P2060-1,0,Q2060-P2060+1),0),0),6)</f>
        <v>#N/A</v>
      </c>
      <c r="S2060" s="36" t="e">
        <f ca="1">VLOOKUP(R2060,Lists!B:D,3,FALSE)</f>
        <v>#N/A</v>
      </c>
      <c r="T2060" s="36" t="str">
        <f>IF(F2060&lt;&gt;"",MATCH(R2060,'Maximum minutes'!B:B,0),"")</f>
        <v/>
      </c>
      <c r="U2060" s="36">
        <f ca="1">IF(F2060&lt;&gt;"",COUNTA(OFFSET('Maximum minutes'!$C$1,'Annexe A1 Cours'!T2060,0,1,50)),0)</f>
        <v>0</v>
      </c>
      <c r="V2060" s="37">
        <f ca="1">IFERROR(OFFSET('Maximum minutes'!$C$1,T2060+1,-1+MATCH(G2060,OFFSET('Maximum minutes'!$C$1,T2060-1,0,1,50),0)),0)</f>
        <v>0</v>
      </c>
      <c r="W2060" s="38">
        <f t="shared" ca="1" si="64"/>
        <v>0</v>
      </c>
    </row>
    <row r="2061" spans="1:23" s="36" customFormat="1" ht="18.75">
      <c r="A2061" s="34"/>
      <c r="B2061" s="39"/>
      <c r="C2061" s="39"/>
      <c r="D2061" s="35"/>
      <c r="E2061" s="40"/>
      <c r="F2061" s="39"/>
      <c r="G2061" s="39"/>
      <c r="H2061" s="39"/>
      <c r="I2061" s="34"/>
      <c r="J2061" s="34"/>
      <c r="K2061" s="34"/>
      <c r="L2061" s="34"/>
      <c r="M2061" s="43" t="str">
        <f ca="1">IFERROR(OFFSET('Maximum minutes'!$C$1,T2061,MATCH(IF(G2061&lt;&gt;"",G2061,F2061),OFFSET('Maximum minutes'!$C$1,T2061-1,0,1,U2061+1),0)-1)*IF(OR(ISNUMBER(J2061),J2061="sans examen"),1,0)*IF(W2061&lt;MinDate,1,0),"")</f>
        <v/>
      </c>
      <c r="N2061" s="36">
        <f t="shared" ca="1" si="65"/>
        <v>0</v>
      </c>
      <c r="O2061" s="36" t="e">
        <f ca="1">LEFT(OFFSET(Lists!$Q$2,MATCH(E2061,Lists!$R$3:$R$19,0),0),4)</f>
        <v>#N/A</v>
      </c>
      <c r="P2061" s="36" t="e">
        <f ca="1">MATCH(O2061,Lists!$S$2:$S$640,1)</f>
        <v>#N/A</v>
      </c>
      <c r="Q2061" s="36" t="e">
        <f ca="1">MATCH(LEFT(OFFSET(Lists!$Q$2,MATCH(E2061,Lists!$R$3:$R$19,0)+1,0),4),Lists!$S$3:$S$640,1)</f>
        <v>#N/A</v>
      </c>
      <c r="R2061" s="36" t="e">
        <f ca="1">LEFT(OFFSET(Lists!$S$2,P2061-1+MATCH(F2061,OFFSET(Lists!$T$3,P2061-1,0,Q2061-P2061+1),0),0),6)</f>
        <v>#N/A</v>
      </c>
      <c r="S2061" s="36" t="e">
        <f ca="1">VLOOKUP(R2061,Lists!B:D,3,FALSE)</f>
        <v>#N/A</v>
      </c>
      <c r="T2061" s="36" t="str">
        <f>IF(F2061&lt;&gt;"",MATCH(R2061,'Maximum minutes'!B:B,0),"")</f>
        <v/>
      </c>
      <c r="U2061" s="36">
        <f ca="1">IF(F2061&lt;&gt;"",COUNTA(OFFSET('Maximum minutes'!$C$1,'Annexe A1 Cours'!T2061,0,1,50)),0)</f>
        <v>0</v>
      </c>
      <c r="V2061" s="37">
        <f ca="1">IFERROR(OFFSET('Maximum minutes'!$C$1,T2061+1,-1+MATCH(G2061,OFFSET('Maximum minutes'!$C$1,T2061-1,0,1,50),0)),0)</f>
        <v>0</v>
      </c>
      <c r="W2061" s="38">
        <f t="shared" ca="1" si="64"/>
        <v>0</v>
      </c>
    </row>
    <row r="2062" spans="1:23" s="36" customFormat="1" ht="18.75">
      <c r="A2062" s="34"/>
      <c r="B2062" s="39"/>
      <c r="C2062" s="39"/>
      <c r="D2062" s="35"/>
      <c r="E2062" s="40"/>
      <c r="F2062" s="39"/>
      <c r="G2062" s="39"/>
      <c r="H2062" s="39"/>
      <c r="I2062" s="34"/>
      <c r="J2062" s="34"/>
      <c r="K2062" s="34"/>
      <c r="L2062" s="34"/>
      <c r="M2062" s="43" t="str">
        <f ca="1">IFERROR(OFFSET('Maximum minutes'!$C$1,T2062,MATCH(IF(G2062&lt;&gt;"",G2062,F2062),OFFSET('Maximum minutes'!$C$1,T2062-1,0,1,U2062+1),0)-1)*IF(OR(ISNUMBER(J2062),J2062="sans examen"),1,0)*IF(W2062&lt;MinDate,1,0),"")</f>
        <v/>
      </c>
      <c r="N2062" s="36">
        <f t="shared" ca="1" si="65"/>
        <v>0</v>
      </c>
      <c r="O2062" s="36" t="e">
        <f ca="1">LEFT(OFFSET(Lists!$Q$2,MATCH(E2062,Lists!$R$3:$R$19,0),0),4)</f>
        <v>#N/A</v>
      </c>
      <c r="P2062" s="36" t="e">
        <f ca="1">MATCH(O2062,Lists!$S$2:$S$640,1)</f>
        <v>#N/A</v>
      </c>
      <c r="Q2062" s="36" t="e">
        <f ca="1">MATCH(LEFT(OFFSET(Lists!$Q$2,MATCH(E2062,Lists!$R$3:$R$19,0)+1,0),4),Lists!$S$3:$S$640,1)</f>
        <v>#N/A</v>
      </c>
      <c r="R2062" s="36" t="e">
        <f ca="1">LEFT(OFFSET(Lists!$S$2,P2062-1+MATCH(F2062,OFFSET(Lists!$T$3,P2062-1,0,Q2062-P2062+1),0),0),6)</f>
        <v>#N/A</v>
      </c>
      <c r="S2062" s="36" t="e">
        <f ca="1">VLOOKUP(R2062,Lists!B:D,3,FALSE)</f>
        <v>#N/A</v>
      </c>
      <c r="T2062" s="36" t="str">
        <f>IF(F2062&lt;&gt;"",MATCH(R2062,'Maximum minutes'!B:B,0),"")</f>
        <v/>
      </c>
      <c r="U2062" s="36">
        <f ca="1">IF(F2062&lt;&gt;"",COUNTA(OFFSET('Maximum minutes'!$C$1,'Annexe A1 Cours'!T2062,0,1,50)),0)</f>
        <v>0</v>
      </c>
      <c r="V2062" s="37">
        <f ca="1">IFERROR(OFFSET('Maximum minutes'!$C$1,T2062+1,-1+MATCH(G2062,OFFSET('Maximum minutes'!$C$1,T2062-1,0,1,50),0)),0)</f>
        <v>0</v>
      </c>
      <c r="W2062" s="38">
        <f t="shared" ca="1" si="64"/>
        <v>0</v>
      </c>
    </row>
    <row r="2063" spans="1:23" s="36" customFormat="1" ht="18.75">
      <c r="A2063" s="34"/>
      <c r="B2063" s="39"/>
      <c r="C2063" s="39"/>
      <c r="D2063" s="35"/>
      <c r="E2063" s="40"/>
      <c r="F2063" s="39"/>
      <c r="G2063" s="39"/>
      <c r="H2063" s="39"/>
      <c r="I2063" s="34"/>
      <c r="J2063" s="34"/>
      <c r="K2063" s="34"/>
      <c r="L2063" s="34"/>
      <c r="M2063" s="43" t="str">
        <f ca="1">IFERROR(OFFSET('Maximum minutes'!$C$1,T2063,MATCH(IF(G2063&lt;&gt;"",G2063,F2063),OFFSET('Maximum minutes'!$C$1,T2063-1,0,1,U2063+1),0)-1)*IF(OR(ISNUMBER(J2063),J2063="sans examen"),1,0)*IF(W2063&lt;MinDate,1,0),"")</f>
        <v/>
      </c>
      <c r="N2063" s="36">
        <f t="shared" ca="1" si="65"/>
        <v>0</v>
      </c>
      <c r="O2063" s="36" t="e">
        <f ca="1">LEFT(OFFSET(Lists!$Q$2,MATCH(E2063,Lists!$R$3:$R$19,0),0),4)</f>
        <v>#N/A</v>
      </c>
      <c r="P2063" s="36" t="e">
        <f ca="1">MATCH(O2063,Lists!$S$2:$S$640,1)</f>
        <v>#N/A</v>
      </c>
      <c r="Q2063" s="36" t="e">
        <f ca="1">MATCH(LEFT(OFFSET(Lists!$Q$2,MATCH(E2063,Lists!$R$3:$R$19,0)+1,0),4),Lists!$S$3:$S$640,1)</f>
        <v>#N/A</v>
      </c>
      <c r="R2063" s="36" t="e">
        <f ca="1">LEFT(OFFSET(Lists!$S$2,P2063-1+MATCH(F2063,OFFSET(Lists!$T$3,P2063-1,0,Q2063-P2063+1),0),0),6)</f>
        <v>#N/A</v>
      </c>
      <c r="S2063" s="36" t="e">
        <f ca="1">VLOOKUP(R2063,Lists!B:D,3,FALSE)</f>
        <v>#N/A</v>
      </c>
      <c r="T2063" s="36" t="str">
        <f>IF(F2063&lt;&gt;"",MATCH(R2063,'Maximum minutes'!B:B,0),"")</f>
        <v/>
      </c>
      <c r="U2063" s="36">
        <f ca="1">IF(F2063&lt;&gt;"",COUNTA(OFFSET('Maximum minutes'!$C$1,'Annexe A1 Cours'!T2063,0,1,50)),0)</f>
        <v>0</v>
      </c>
      <c r="V2063" s="37">
        <f ca="1">IFERROR(OFFSET('Maximum minutes'!$C$1,T2063+1,-1+MATCH(G2063,OFFSET('Maximum minutes'!$C$1,T2063-1,0,1,50),0)),0)</f>
        <v>0</v>
      </c>
      <c r="W2063" s="38">
        <f t="shared" ca="1" si="64"/>
        <v>0</v>
      </c>
    </row>
    <row r="2064" spans="1:23" s="36" customFormat="1" ht="18.75">
      <c r="A2064" s="34"/>
      <c r="B2064" s="39"/>
      <c r="C2064" s="39"/>
      <c r="D2064" s="35"/>
      <c r="E2064" s="40"/>
      <c r="F2064" s="39"/>
      <c r="G2064" s="39"/>
      <c r="H2064" s="39"/>
      <c r="I2064" s="34"/>
      <c r="J2064" s="34"/>
      <c r="K2064" s="34"/>
      <c r="L2064" s="34"/>
      <c r="M2064" s="43" t="str">
        <f ca="1">IFERROR(OFFSET('Maximum minutes'!$C$1,T2064,MATCH(IF(G2064&lt;&gt;"",G2064,F2064),OFFSET('Maximum minutes'!$C$1,T2064-1,0,1,U2064+1),0)-1)*IF(OR(ISNUMBER(J2064),J2064="sans examen"),1,0)*IF(W2064&lt;MinDate,1,0),"")</f>
        <v/>
      </c>
      <c r="N2064" s="36">
        <f t="shared" ca="1" si="65"/>
        <v>0</v>
      </c>
      <c r="O2064" s="36" t="e">
        <f ca="1">LEFT(OFFSET(Lists!$Q$2,MATCH(E2064,Lists!$R$3:$R$19,0),0),4)</f>
        <v>#N/A</v>
      </c>
      <c r="P2064" s="36" t="e">
        <f ca="1">MATCH(O2064,Lists!$S$2:$S$640,1)</f>
        <v>#N/A</v>
      </c>
      <c r="Q2064" s="36" t="e">
        <f ca="1">MATCH(LEFT(OFFSET(Lists!$Q$2,MATCH(E2064,Lists!$R$3:$R$19,0)+1,0),4),Lists!$S$3:$S$640,1)</f>
        <v>#N/A</v>
      </c>
      <c r="R2064" s="36" t="e">
        <f ca="1">LEFT(OFFSET(Lists!$S$2,P2064-1+MATCH(F2064,OFFSET(Lists!$T$3,P2064-1,0,Q2064-P2064+1),0),0),6)</f>
        <v>#N/A</v>
      </c>
      <c r="S2064" s="36" t="e">
        <f ca="1">VLOOKUP(R2064,Lists!B:D,3,FALSE)</f>
        <v>#N/A</v>
      </c>
      <c r="T2064" s="36" t="str">
        <f>IF(F2064&lt;&gt;"",MATCH(R2064,'Maximum minutes'!B:B,0),"")</f>
        <v/>
      </c>
      <c r="U2064" s="36">
        <f ca="1">IF(F2064&lt;&gt;"",COUNTA(OFFSET('Maximum minutes'!$C$1,'Annexe A1 Cours'!T2064,0,1,50)),0)</f>
        <v>0</v>
      </c>
      <c r="V2064" s="37">
        <f ca="1">IFERROR(OFFSET('Maximum minutes'!$C$1,T2064+1,-1+MATCH(G2064,OFFSET('Maximum minutes'!$C$1,T2064-1,0,1,50),0)),0)</f>
        <v>0</v>
      </c>
      <c r="W2064" s="38">
        <f t="shared" ca="1" si="64"/>
        <v>0</v>
      </c>
    </row>
    <row r="2065" spans="1:23" s="36" customFormat="1" ht="18.75">
      <c r="A2065" s="34"/>
      <c r="B2065" s="39"/>
      <c r="C2065" s="39"/>
      <c r="D2065" s="35"/>
      <c r="E2065" s="40"/>
      <c r="F2065" s="39"/>
      <c r="G2065" s="39"/>
      <c r="H2065" s="39"/>
      <c r="I2065" s="34"/>
      <c r="J2065" s="34"/>
      <c r="K2065" s="34"/>
      <c r="L2065" s="34"/>
      <c r="M2065" s="43" t="str">
        <f ca="1">IFERROR(OFFSET('Maximum minutes'!$C$1,T2065,MATCH(IF(G2065&lt;&gt;"",G2065,F2065),OFFSET('Maximum minutes'!$C$1,T2065-1,0,1,U2065+1),0)-1)*IF(OR(ISNUMBER(J2065),J2065="sans examen"),1,0)*IF(W2065&lt;MinDate,1,0),"")</f>
        <v/>
      </c>
      <c r="N2065" s="36">
        <f t="shared" ca="1" si="65"/>
        <v>0</v>
      </c>
      <c r="O2065" s="36" t="e">
        <f ca="1">LEFT(OFFSET(Lists!$Q$2,MATCH(E2065,Lists!$R$3:$R$19,0),0),4)</f>
        <v>#N/A</v>
      </c>
      <c r="P2065" s="36" t="e">
        <f ca="1">MATCH(O2065,Lists!$S$2:$S$640,1)</f>
        <v>#N/A</v>
      </c>
      <c r="Q2065" s="36" t="e">
        <f ca="1">MATCH(LEFT(OFFSET(Lists!$Q$2,MATCH(E2065,Lists!$R$3:$R$19,0)+1,0),4),Lists!$S$3:$S$640,1)</f>
        <v>#N/A</v>
      </c>
      <c r="R2065" s="36" t="e">
        <f ca="1">LEFT(OFFSET(Lists!$S$2,P2065-1+MATCH(F2065,OFFSET(Lists!$T$3,P2065-1,0,Q2065-P2065+1),0),0),6)</f>
        <v>#N/A</v>
      </c>
      <c r="S2065" s="36" t="e">
        <f ca="1">VLOOKUP(R2065,Lists!B:D,3,FALSE)</f>
        <v>#N/A</v>
      </c>
      <c r="T2065" s="36" t="str">
        <f>IF(F2065&lt;&gt;"",MATCH(R2065,'Maximum minutes'!B:B,0),"")</f>
        <v/>
      </c>
      <c r="U2065" s="36">
        <f ca="1">IF(F2065&lt;&gt;"",COUNTA(OFFSET('Maximum minutes'!$C$1,'Annexe A1 Cours'!T2065,0,1,50)),0)</f>
        <v>0</v>
      </c>
      <c r="V2065" s="37">
        <f ca="1">IFERROR(OFFSET('Maximum minutes'!$C$1,T2065+1,-1+MATCH(G2065,OFFSET('Maximum minutes'!$C$1,T2065-1,0,1,50),0)),0)</f>
        <v>0</v>
      </c>
      <c r="W2065" s="38">
        <f t="shared" ca="1" si="64"/>
        <v>0</v>
      </c>
    </row>
    <row r="2066" spans="1:23" s="36" customFormat="1" ht="18.75">
      <c r="A2066" s="34"/>
      <c r="B2066" s="39"/>
      <c r="C2066" s="39"/>
      <c r="D2066" s="35"/>
      <c r="E2066" s="40"/>
      <c r="F2066" s="39"/>
      <c r="G2066" s="39"/>
      <c r="H2066" s="39"/>
      <c r="I2066" s="34"/>
      <c r="J2066" s="34"/>
      <c r="K2066" s="34"/>
      <c r="L2066" s="34"/>
      <c r="M2066" s="43" t="str">
        <f ca="1">IFERROR(OFFSET('Maximum minutes'!$C$1,T2066,MATCH(IF(G2066&lt;&gt;"",G2066,F2066),OFFSET('Maximum minutes'!$C$1,T2066-1,0,1,U2066+1),0)-1)*IF(OR(ISNUMBER(J2066),J2066="sans examen"),1,0)*IF(W2066&lt;MinDate,1,0),"")</f>
        <v/>
      </c>
      <c r="N2066" s="36">
        <f t="shared" ca="1" si="65"/>
        <v>0</v>
      </c>
      <c r="O2066" s="36" t="e">
        <f ca="1">LEFT(OFFSET(Lists!$Q$2,MATCH(E2066,Lists!$R$3:$R$19,0),0),4)</f>
        <v>#N/A</v>
      </c>
      <c r="P2066" s="36" t="e">
        <f ca="1">MATCH(O2066,Lists!$S$2:$S$640,1)</f>
        <v>#N/A</v>
      </c>
      <c r="Q2066" s="36" t="e">
        <f ca="1">MATCH(LEFT(OFFSET(Lists!$Q$2,MATCH(E2066,Lists!$R$3:$R$19,0)+1,0),4),Lists!$S$3:$S$640,1)</f>
        <v>#N/A</v>
      </c>
      <c r="R2066" s="36" t="e">
        <f ca="1">LEFT(OFFSET(Lists!$S$2,P2066-1+MATCH(F2066,OFFSET(Lists!$T$3,P2066-1,0,Q2066-P2066+1),0),0),6)</f>
        <v>#N/A</v>
      </c>
      <c r="S2066" s="36" t="e">
        <f ca="1">VLOOKUP(R2066,Lists!B:D,3,FALSE)</f>
        <v>#N/A</v>
      </c>
      <c r="T2066" s="36" t="str">
        <f>IF(F2066&lt;&gt;"",MATCH(R2066,'Maximum minutes'!B:B,0),"")</f>
        <v/>
      </c>
      <c r="U2066" s="36">
        <f ca="1">IF(F2066&lt;&gt;"",COUNTA(OFFSET('Maximum minutes'!$C$1,'Annexe A1 Cours'!T2066,0,1,50)),0)</f>
        <v>0</v>
      </c>
      <c r="V2066" s="37">
        <f ca="1">IFERROR(OFFSET('Maximum minutes'!$C$1,T2066+1,-1+MATCH(G2066,OFFSET('Maximum minutes'!$C$1,T2066-1,0,1,50),0)),0)</f>
        <v>0</v>
      </c>
      <c r="W2066" s="38">
        <f t="shared" ca="1" si="64"/>
        <v>0</v>
      </c>
    </row>
    <row r="2067" spans="1:23" s="36" customFormat="1" ht="18.75">
      <c r="A2067" s="34"/>
      <c r="B2067" s="39"/>
      <c r="C2067" s="39"/>
      <c r="D2067" s="35"/>
      <c r="E2067" s="40"/>
      <c r="F2067" s="39"/>
      <c r="G2067" s="39"/>
      <c r="H2067" s="39"/>
      <c r="I2067" s="34"/>
      <c r="J2067" s="34"/>
      <c r="K2067" s="34"/>
      <c r="L2067" s="34"/>
      <c r="M2067" s="43" t="str">
        <f ca="1">IFERROR(OFFSET('Maximum minutes'!$C$1,T2067,MATCH(IF(G2067&lt;&gt;"",G2067,F2067),OFFSET('Maximum minutes'!$C$1,T2067-1,0,1,U2067+1),0)-1)*IF(OR(ISNUMBER(J2067),J2067="sans examen"),1,0)*IF(W2067&lt;MinDate,1,0),"")</f>
        <v/>
      </c>
      <c r="N2067" s="36">
        <f t="shared" ca="1" si="65"/>
        <v>0</v>
      </c>
      <c r="O2067" s="36" t="e">
        <f ca="1">LEFT(OFFSET(Lists!$Q$2,MATCH(E2067,Lists!$R$3:$R$19,0),0),4)</f>
        <v>#N/A</v>
      </c>
      <c r="P2067" s="36" t="e">
        <f ca="1">MATCH(O2067,Lists!$S$2:$S$640,1)</f>
        <v>#N/A</v>
      </c>
      <c r="Q2067" s="36" t="e">
        <f ca="1">MATCH(LEFT(OFFSET(Lists!$Q$2,MATCH(E2067,Lists!$R$3:$R$19,0)+1,0),4),Lists!$S$3:$S$640,1)</f>
        <v>#N/A</v>
      </c>
      <c r="R2067" s="36" t="e">
        <f ca="1">LEFT(OFFSET(Lists!$S$2,P2067-1+MATCH(F2067,OFFSET(Lists!$T$3,P2067-1,0,Q2067-P2067+1),0),0),6)</f>
        <v>#N/A</v>
      </c>
      <c r="S2067" s="36" t="e">
        <f ca="1">VLOOKUP(R2067,Lists!B:D,3,FALSE)</f>
        <v>#N/A</v>
      </c>
      <c r="T2067" s="36" t="str">
        <f>IF(F2067&lt;&gt;"",MATCH(R2067,'Maximum minutes'!B:B,0),"")</f>
        <v/>
      </c>
      <c r="U2067" s="36">
        <f ca="1">IF(F2067&lt;&gt;"",COUNTA(OFFSET('Maximum minutes'!$C$1,'Annexe A1 Cours'!T2067,0,1,50)),0)</f>
        <v>0</v>
      </c>
      <c r="V2067" s="37">
        <f ca="1">IFERROR(OFFSET('Maximum minutes'!$C$1,T2067+1,-1+MATCH(G2067,OFFSET('Maximum minutes'!$C$1,T2067-1,0,1,50),0)),0)</f>
        <v>0</v>
      </c>
      <c r="W2067" s="38">
        <f t="shared" ca="1" si="64"/>
        <v>0</v>
      </c>
    </row>
    <row r="2068" spans="1:23" s="36" customFormat="1" ht="18.75">
      <c r="A2068" s="34"/>
      <c r="B2068" s="39"/>
      <c r="C2068" s="39"/>
      <c r="D2068" s="35"/>
      <c r="E2068" s="40"/>
      <c r="F2068" s="39"/>
      <c r="G2068" s="39"/>
      <c r="H2068" s="39"/>
      <c r="I2068" s="34"/>
      <c r="J2068" s="34"/>
      <c r="K2068" s="34"/>
      <c r="L2068" s="34"/>
      <c r="M2068" s="43" t="str">
        <f ca="1">IFERROR(OFFSET('Maximum minutes'!$C$1,T2068,MATCH(IF(G2068&lt;&gt;"",G2068,F2068),OFFSET('Maximum minutes'!$C$1,T2068-1,0,1,U2068+1),0)-1)*IF(OR(ISNUMBER(J2068),J2068="sans examen"),1,0)*IF(W2068&lt;MinDate,1,0),"")</f>
        <v/>
      </c>
      <c r="N2068" s="36">
        <f t="shared" ca="1" si="65"/>
        <v>0</v>
      </c>
      <c r="O2068" s="36" t="e">
        <f ca="1">LEFT(OFFSET(Lists!$Q$2,MATCH(E2068,Lists!$R$3:$R$19,0),0),4)</f>
        <v>#N/A</v>
      </c>
      <c r="P2068" s="36" t="e">
        <f ca="1">MATCH(O2068,Lists!$S$2:$S$640,1)</f>
        <v>#N/A</v>
      </c>
      <c r="Q2068" s="36" t="e">
        <f ca="1">MATCH(LEFT(OFFSET(Lists!$Q$2,MATCH(E2068,Lists!$R$3:$R$19,0)+1,0),4),Lists!$S$3:$S$640,1)</f>
        <v>#N/A</v>
      </c>
      <c r="R2068" s="36" t="e">
        <f ca="1">LEFT(OFFSET(Lists!$S$2,P2068-1+MATCH(F2068,OFFSET(Lists!$T$3,P2068-1,0,Q2068-P2068+1),0),0),6)</f>
        <v>#N/A</v>
      </c>
      <c r="S2068" s="36" t="e">
        <f ca="1">VLOOKUP(R2068,Lists!B:D,3,FALSE)</f>
        <v>#N/A</v>
      </c>
      <c r="T2068" s="36" t="str">
        <f>IF(F2068&lt;&gt;"",MATCH(R2068,'Maximum minutes'!B:B,0),"")</f>
        <v/>
      </c>
      <c r="U2068" s="36">
        <f ca="1">IF(F2068&lt;&gt;"",COUNTA(OFFSET('Maximum minutes'!$C$1,'Annexe A1 Cours'!T2068,0,1,50)),0)</f>
        <v>0</v>
      </c>
      <c r="V2068" s="37">
        <f ca="1">IFERROR(OFFSET('Maximum minutes'!$C$1,T2068+1,-1+MATCH(G2068,OFFSET('Maximum minutes'!$C$1,T2068-1,0,1,50),0)),0)</f>
        <v>0</v>
      </c>
      <c r="W2068" s="38">
        <f t="shared" ca="1" si="64"/>
        <v>0</v>
      </c>
    </row>
    <row r="2069" spans="1:23" s="36" customFormat="1" ht="18.75">
      <c r="A2069" s="34"/>
      <c r="B2069" s="39"/>
      <c r="C2069" s="39"/>
      <c r="D2069" s="35"/>
      <c r="E2069" s="40"/>
      <c r="F2069" s="39"/>
      <c r="G2069" s="39"/>
      <c r="H2069" s="39"/>
      <c r="I2069" s="34"/>
      <c r="J2069" s="34"/>
      <c r="K2069" s="34"/>
      <c r="L2069" s="34"/>
      <c r="M2069" s="43" t="str">
        <f ca="1">IFERROR(OFFSET('Maximum minutes'!$C$1,T2069,MATCH(IF(G2069&lt;&gt;"",G2069,F2069),OFFSET('Maximum minutes'!$C$1,T2069-1,0,1,U2069+1),0)-1)*IF(OR(ISNUMBER(J2069),J2069="sans examen"),1,0)*IF(W2069&lt;MinDate,1,0),"")</f>
        <v/>
      </c>
      <c r="N2069" s="36">
        <f t="shared" ca="1" si="65"/>
        <v>0</v>
      </c>
      <c r="O2069" s="36" t="e">
        <f ca="1">LEFT(OFFSET(Lists!$Q$2,MATCH(E2069,Lists!$R$3:$R$19,0),0),4)</f>
        <v>#N/A</v>
      </c>
      <c r="P2069" s="36" t="e">
        <f ca="1">MATCH(O2069,Lists!$S$2:$S$640,1)</f>
        <v>#N/A</v>
      </c>
      <c r="Q2069" s="36" t="e">
        <f ca="1">MATCH(LEFT(OFFSET(Lists!$Q$2,MATCH(E2069,Lists!$R$3:$R$19,0)+1,0),4),Lists!$S$3:$S$640,1)</f>
        <v>#N/A</v>
      </c>
      <c r="R2069" s="36" t="e">
        <f ca="1">LEFT(OFFSET(Lists!$S$2,P2069-1+MATCH(F2069,OFFSET(Lists!$T$3,P2069-1,0,Q2069-P2069+1),0),0),6)</f>
        <v>#N/A</v>
      </c>
      <c r="S2069" s="36" t="e">
        <f ca="1">VLOOKUP(R2069,Lists!B:D,3,FALSE)</f>
        <v>#N/A</v>
      </c>
      <c r="T2069" s="36" t="str">
        <f>IF(F2069&lt;&gt;"",MATCH(R2069,'Maximum minutes'!B:B,0),"")</f>
        <v/>
      </c>
      <c r="U2069" s="36">
        <f ca="1">IF(F2069&lt;&gt;"",COUNTA(OFFSET('Maximum minutes'!$C$1,'Annexe A1 Cours'!T2069,0,1,50)),0)</f>
        <v>0</v>
      </c>
      <c r="V2069" s="37">
        <f ca="1">IFERROR(OFFSET('Maximum minutes'!$C$1,T2069+1,-1+MATCH(G2069,OFFSET('Maximum minutes'!$C$1,T2069-1,0,1,50),0)),0)</f>
        <v>0</v>
      </c>
      <c r="W2069" s="38">
        <f t="shared" ca="1" si="64"/>
        <v>0</v>
      </c>
    </row>
    <row r="2070" spans="1:23" s="36" customFormat="1" ht="18.75">
      <c r="A2070" s="34"/>
      <c r="B2070" s="39"/>
      <c r="C2070" s="39"/>
      <c r="D2070" s="35"/>
      <c r="E2070" s="40"/>
      <c r="F2070" s="39"/>
      <c r="G2070" s="39"/>
      <c r="H2070" s="39"/>
      <c r="I2070" s="34"/>
      <c r="J2070" s="34"/>
      <c r="K2070" s="34"/>
      <c r="L2070" s="34"/>
      <c r="M2070" s="43" t="str">
        <f ca="1">IFERROR(OFFSET('Maximum minutes'!$C$1,T2070,MATCH(IF(G2070&lt;&gt;"",G2070,F2070),OFFSET('Maximum minutes'!$C$1,T2070-1,0,1,U2070+1),0)-1)*IF(OR(ISNUMBER(J2070),J2070="sans examen"),1,0)*IF(W2070&lt;MinDate,1,0),"")</f>
        <v/>
      </c>
      <c r="N2070" s="36">
        <f t="shared" ca="1" si="65"/>
        <v>0</v>
      </c>
      <c r="O2070" s="36" t="e">
        <f ca="1">LEFT(OFFSET(Lists!$Q$2,MATCH(E2070,Lists!$R$3:$R$19,0),0),4)</f>
        <v>#N/A</v>
      </c>
      <c r="P2070" s="36" t="e">
        <f ca="1">MATCH(O2070,Lists!$S$2:$S$640,1)</f>
        <v>#N/A</v>
      </c>
      <c r="Q2070" s="36" t="e">
        <f ca="1">MATCH(LEFT(OFFSET(Lists!$Q$2,MATCH(E2070,Lists!$R$3:$R$19,0)+1,0),4),Lists!$S$3:$S$640,1)</f>
        <v>#N/A</v>
      </c>
      <c r="R2070" s="36" t="e">
        <f ca="1">LEFT(OFFSET(Lists!$S$2,P2070-1+MATCH(F2070,OFFSET(Lists!$T$3,P2070-1,0,Q2070-P2070+1),0),0),6)</f>
        <v>#N/A</v>
      </c>
      <c r="S2070" s="36" t="e">
        <f ca="1">VLOOKUP(R2070,Lists!B:D,3,FALSE)</f>
        <v>#N/A</v>
      </c>
      <c r="T2070" s="36" t="str">
        <f>IF(F2070&lt;&gt;"",MATCH(R2070,'Maximum minutes'!B:B,0),"")</f>
        <v/>
      </c>
      <c r="U2070" s="36">
        <f ca="1">IF(F2070&lt;&gt;"",COUNTA(OFFSET('Maximum minutes'!$C$1,'Annexe A1 Cours'!T2070,0,1,50)),0)</f>
        <v>0</v>
      </c>
      <c r="V2070" s="37">
        <f ca="1">IFERROR(OFFSET('Maximum minutes'!$C$1,T2070+1,-1+MATCH(G2070,OFFSET('Maximum minutes'!$C$1,T2070-1,0,1,50),0)),0)</f>
        <v>0</v>
      </c>
      <c r="W2070" s="38">
        <f t="shared" ca="1" si="64"/>
        <v>0</v>
      </c>
    </row>
    <row r="2071" spans="1:23" s="36" customFormat="1" ht="18.75">
      <c r="A2071" s="34"/>
      <c r="B2071" s="39"/>
      <c r="C2071" s="39"/>
      <c r="D2071" s="35"/>
      <c r="E2071" s="40"/>
      <c r="F2071" s="39"/>
      <c r="G2071" s="39"/>
      <c r="H2071" s="39"/>
      <c r="I2071" s="34"/>
      <c r="J2071" s="34"/>
      <c r="K2071" s="34"/>
      <c r="L2071" s="34"/>
      <c r="M2071" s="43" t="str">
        <f ca="1">IFERROR(OFFSET('Maximum minutes'!$C$1,T2071,MATCH(IF(G2071&lt;&gt;"",G2071,F2071),OFFSET('Maximum minutes'!$C$1,T2071-1,0,1,U2071+1),0)-1)*IF(OR(ISNUMBER(J2071),J2071="sans examen"),1,0)*IF(W2071&lt;MinDate,1,0),"")</f>
        <v/>
      </c>
      <c r="N2071" s="36">
        <f t="shared" ca="1" si="65"/>
        <v>0</v>
      </c>
      <c r="O2071" s="36" t="e">
        <f ca="1">LEFT(OFFSET(Lists!$Q$2,MATCH(E2071,Lists!$R$3:$R$19,0),0),4)</f>
        <v>#N/A</v>
      </c>
      <c r="P2071" s="36" t="e">
        <f ca="1">MATCH(O2071,Lists!$S$2:$S$640,1)</f>
        <v>#N/A</v>
      </c>
      <c r="Q2071" s="36" t="e">
        <f ca="1">MATCH(LEFT(OFFSET(Lists!$Q$2,MATCH(E2071,Lists!$R$3:$R$19,0)+1,0),4),Lists!$S$3:$S$640,1)</f>
        <v>#N/A</v>
      </c>
      <c r="R2071" s="36" t="e">
        <f ca="1">LEFT(OFFSET(Lists!$S$2,P2071-1+MATCH(F2071,OFFSET(Lists!$T$3,P2071-1,0,Q2071-P2071+1),0),0),6)</f>
        <v>#N/A</v>
      </c>
      <c r="S2071" s="36" t="e">
        <f ca="1">VLOOKUP(R2071,Lists!B:D,3,FALSE)</f>
        <v>#N/A</v>
      </c>
      <c r="T2071" s="36" t="str">
        <f>IF(F2071&lt;&gt;"",MATCH(R2071,'Maximum minutes'!B:B,0),"")</f>
        <v/>
      </c>
      <c r="U2071" s="36">
        <f ca="1">IF(F2071&lt;&gt;"",COUNTA(OFFSET('Maximum minutes'!$C$1,'Annexe A1 Cours'!T2071,0,1,50)),0)</f>
        <v>0</v>
      </c>
      <c r="V2071" s="37">
        <f ca="1">IFERROR(OFFSET('Maximum minutes'!$C$1,T2071+1,-1+MATCH(G2071,OFFSET('Maximum minutes'!$C$1,T2071-1,0,1,50),0)),0)</f>
        <v>0</v>
      </c>
      <c r="W2071" s="38">
        <f t="shared" ca="1" si="64"/>
        <v>0</v>
      </c>
    </row>
    <row r="2072" spans="1:23" s="36" customFormat="1" ht="18.75">
      <c r="A2072" s="34"/>
      <c r="B2072" s="39"/>
      <c r="C2072" s="39"/>
      <c r="D2072" s="35"/>
      <c r="E2072" s="40"/>
      <c r="F2072" s="39"/>
      <c r="G2072" s="39"/>
      <c r="H2072" s="39"/>
      <c r="I2072" s="34"/>
      <c r="J2072" s="34"/>
      <c r="K2072" s="34"/>
      <c r="L2072" s="34"/>
      <c r="M2072" s="43" t="str">
        <f ca="1">IFERROR(OFFSET('Maximum minutes'!$C$1,T2072,MATCH(IF(G2072&lt;&gt;"",G2072,F2072),OFFSET('Maximum minutes'!$C$1,T2072-1,0,1,U2072+1),0)-1)*IF(OR(ISNUMBER(J2072),J2072="sans examen"),1,0)*IF(W2072&lt;MinDate,1,0),"")</f>
        <v/>
      </c>
      <c r="N2072" s="36">
        <f t="shared" ca="1" si="65"/>
        <v>0</v>
      </c>
      <c r="O2072" s="36" t="e">
        <f ca="1">LEFT(OFFSET(Lists!$Q$2,MATCH(E2072,Lists!$R$3:$R$19,0),0),4)</f>
        <v>#N/A</v>
      </c>
      <c r="P2072" s="36" t="e">
        <f ca="1">MATCH(O2072,Lists!$S$2:$S$640,1)</f>
        <v>#N/A</v>
      </c>
      <c r="Q2072" s="36" t="e">
        <f ca="1">MATCH(LEFT(OFFSET(Lists!$Q$2,MATCH(E2072,Lists!$R$3:$R$19,0)+1,0),4),Lists!$S$3:$S$640,1)</f>
        <v>#N/A</v>
      </c>
      <c r="R2072" s="36" t="e">
        <f ca="1">LEFT(OFFSET(Lists!$S$2,P2072-1+MATCH(F2072,OFFSET(Lists!$T$3,P2072-1,0,Q2072-P2072+1),0),0),6)</f>
        <v>#N/A</v>
      </c>
      <c r="S2072" s="36" t="e">
        <f ca="1">VLOOKUP(R2072,Lists!B:D,3,FALSE)</f>
        <v>#N/A</v>
      </c>
      <c r="T2072" s="36" t="str">
        <f>IF(F2072&lt;&gt;"",MATCH(R2072,'Maximum minutes'!B:B,0),"")</f>
        <v/>
      </c>
      <c r="U2072" s="36">
        <f ca="1">IF(F2072&lt;&gt;"",COUNTA(OFFSET('Maximum minutes'!$C$1,'Annexe A1 Cours'!T2072,0,1,50)),0)</f>
        <v>0</v>
      </c>
      <c r="V2072" s="37">
        <f ca="1">IFERROR(OFFSET('Maximum minutes'!$C$1,T2072+1,-1+MATCH(G2072,OFFSET('Maximum minutes'!$C$1,T2072-1,0,1,50),0)),0)</f>
        <v>0</v>
      </c>
      <c r="W2072" s="38">
        <f t="shared" ca="1" si="64"/>
        <v>0</v>
      </c>
    </row>
    <row r="2073" spans="1:23" s="36" customFormat="1" ht="18.75">
      <c r="A2073" s="34"/>
      <c r="B2073" s="39"/>
      <c r="C2073" s="39"/>
      <c r="D2073" s="35"/>
      <c r="E2073" s="40"/>
      <c r="F2073" s="39"/>
      <c r="G2073" s="39"/>
      <c r="H2073" s="39"/>
      <c r="I2073" s="34"/>
      <c r="J2073" s="34"/>
      <c r="K2073" s="34"/>
      <c r="L2073" s="34"/>
      <c r="M2073" s="43" t="str">
        <f ca="1">IFERROR(OFFSET('Maximum minutes'!$C$1,T2073,MATCH(IF(G2073&lt;&gt;"",G2073,F2073),OFFSET('Maximum minutes'!$C$1,T2073-1,0,1,U2073+1),0)-1)*IF(OR(ISNUMBER(J2073),J2073="sans examen"),1,0)*IF(W2073&lt;MinDate,1,0),"")</f>
        <v/>
      </c>
      <c r="N2073" s="36">
        <f t="shared" ca="1" si="65"/>
        <v>0</v>
      </c>
      <c r="O2073" s="36" t="e">
        <f ca="1">LEFT(OFFSET(Lists!$Q$2,MATCH(E2073,Lists!$R$3:$R$19,0),0),4)</f>
        <v>#N/A</v>
      </c>
      <c r="P2073" s="36" t="e">
        <f ca="1">MATCH(O2073,Lists!$S$2:$S$640,1)</f>
        <v>#N/A</v>
      </c>
      <c r="Q2073" s="36" t="e">
        <f ca="1">MATCH(LEFT(OFFSET(Lists!$Q$2,MATCH(E2073,Lists!$R$3:$R$19,0)+1,0),4),Lists!$S$3:$S$640,1)</f>
        <v>#N/A</v>
      </c>
      <c r="R2073" s="36" t="e">
        <f ca="1">LEFT(OFFSET(Lists!$S$2,P2073-1+MATCH(F2073,OFFSET(Lists!$T$3,P2073-1,0,Q2073-P2073+1),0),0),6)</f>
        <v>#N/A</v>
      </c>
      <c r="S2073" s="36" t="e">
        <f ca="1">VLOOKUP(R2073,Lists!B:D,3,FALSE)</f>
        <v>#N/A</v>
      </c>
      <c r="T2073" s="36" t="str">
        <f>IF(F2073&lt;&gt;"",MATCH(R2073,'Maximum minutes'!B:B,0),"")</f>
        <v/>
      </c>
      <c r="U2073" s="36">
        <f ca="1">IF(F2073&lt;&gt;"",COUNTA(OFFSET('Maximum minutes'!$C$1,'Annexe A1 Cours'!T2073,0,1,50)),0)</f>
        <v>0</v>
      </c>
      <c r="V2073" s="37">
        <f ca="1">IFERROR(OFFSET('Maximum minutes'!$C$1,T2073+1,-1+MATCH(G2073,OFFSET('Maximum minutes'!$C$1,T2073-1,0,1,50),0)),0)</f>
        <v>0</v>
      </c>
      <c r="W2073" s="38">
        <f t="shared" ca="1" si="64"/>
        <v>0</v>
      </c>
    </row>
    <row r="2074" spans="1:23" s="36" customFormat="1" ht="18.75">
      <c r="A2074" s="34"/>
      <c r="B2074" s="39"/>
      <c r="C2074" s="39"/>
      <c r="D2074" s="35"/>
      <c r="E2074" s="40"/>
      <c r="F2074" s="39"/>
      <c r="G2074" s="39"/>
      <c r="H2074" s="39"/>
      <c r="I2074" s="34"/>
      <c r="J2074" s="34"/>
      <c r="K2074" s="34"/>
      <c r="L2074" s="34"/>
      <c r="M2074" s="43" t="str">
        <f ca="1">IFERROR(OFFSET('Maximum minutes'!$C$1,T2074,MATCH(IF(G2074&lt;&gt;"",G2074,F2074),OFFSET('Maximum minutes'!$C$1,T2074-1,0,1,U2074+1),0)-1)*IF(OR(ISNUMBER(J2074),J2074="sans examen"),1,0)*IF(W2074&lt;MinDate,1,0),"")</f>
        <v/>
      </c>
      <c r="N2074" s="36">
        <f t="shared" ca="1" si="65"/>
        <v>0</v>
      </c>
      <c r="O2074" s="36" t="e">
        <f ca="1">LEFT(OFFSET(Lists!$Q$2,MATCH(E2074,Lists!$R$3:$R$19,0),0),4)</f>
        <v>#N/A</v>
      </c>
      <c r="P2074" s="36" t="e">
        <f ca="1">MATCH(O2074,Lists!$S$2:$S$640,1)</f>
        <v>#N/A</v>
      </c>
      <c r="Q2074" s="36" t="e">
        <f ca="1">MATCH(LEFT(OFFSET(Lists!$Q$2,MATCH(E2074,Lists!$R$3:$R$19,0)+1,0),4),Lists!$S$3:$S$640,1)</f>
        <v>#N/A</v>
      </c>
      <c r="R2074" s="36" t="e">
        <f ca="1">LEFT(OFFSET(Lists!$S$2,P2074-1+MATCH(F2074,OFFSET(Lists!$T$3,P2074-1,0,Q2074-P2074+1),0),0),6)</f>
        <v>#N/A</v>
      </c>
      <c r="S2074" s="36" t="e">
        <f ca="1">VLOOKUP(R2074,Lists!B:D,3,FALSE)</f>
        <v>#N/A</v>
      </c>
      <c r="T2074" s="36" t="str">
        <f>IF(F2074&lt;&gt;"",MATCH(R2074,'Maximum minutes'!B:B,0),"")</f>
        <v/>
      </c>
      <c r="U2074" s="36">
        <f ca="1">IF(F2074&lt;&gt;"",COUNTA(OFFSET('Maximum minutes'!$C$1,'Annexe A1 Cours'!T2074,0,1,50)),0)</f>
        <v>0</v>
      </c>
      <c r="V2074" s="37">
        <f ca="1">IFERROR(OFFSET('Maximum minutes'!$C$1,T2074+1,-1+MATCH(G2074,OFFSET('Maximum minutes'!$C$1,T2074-1,0,1,50),0)),0)</f>
        <v>0</v>
      </c>
      <c r="W2074" s="38">
        <f t="shared" ca="1" si="64"/>
        <v>0</v>
      </c>
    </row>
    <row r="2075" spans="1:23" s="36" customFormat="1" ht="18.75">
      <c r="A2075" s="34"/>
      <c r="B2075" s="39"/>
      <c r="C2075" s="39"/>
      <c r="D2075" s="35"/>
      <c r="E2075" s="40"/>
      <c r="F2075" s="39"/>
      <c r="G2075" s="39"/>
      <c r="H2075" s="39"/>
      <c r="I2075" s="34"/>
      <c r="J2075" s="34"/>
      <c r="K2075" s="34"/>
      <c r="L2075" s="34"/>
      <c r="M2075" s="43" t="str">
        <f ca="1">IFERROR(OFFSET('Maximum minutes'!$C$1,T2075,MATCH(IF(G2075&lt;&gt;"",G2075,F2075),OFFSET('Maximum minutes'!$C$1,T2075-1,0,1,U2075+1),0)-1)*IF(OR(ISNUMBER(J2075),J2075="sans examen"),1,0)*IF(W2075&lt;MinDate,1,0),"")</f>
        <v/>
      </c>
      <c r="N2075" s="36">
        <f t="shared" ca="1" si="65"/>
        <v>0</v>
      </c>
      <c r="O2075" s="36" t="e">
        <f ca="1">LEFT(OFFSET(Lists!$Q$2,MATCH(E2075,Lists!$R$3:$R$19,0),0),4)</f>
        <v>#N/A</v>
      </c>
      <c r="P2075" s="36" t="e">
        <f ca="1">MATCH(O2075,Lists!$S$2:$S$640,1)</f>
        <v>#N/A</v>
      </c>
      <c r="Q2075" s="36" t="e">
        <f ca="1">MATCH(LEFT(OFFSET(Lists!$Q$2,MATCH(E2075,Lists!$R$3:$R$19,0)+1,0),4),Lists!$S$3:$S$640,1)</f>
        <v>#N/A</v>
      </c>
      <c r="R2075" s="36" t="e">
        <f ca="1">LEFT(OFFSET(Lists!$S$2,P2075-1+MATCH(F2075,OFFSET(Lists!$T$3,P2075-1,0,Q2075-P2075+1),0),0),6)</f>
        <v>#N/A</v>
      </c>
      <c r="S2075" s="36" t="e">
        <f ca="1">VLOOKUP(R2075,Lists!B:D,3,FALSE)</f>
        <v>#N/A</v>
      </c>
      <c r="T2075" s="36" t="str">
        <f>IF(F2075&lt;&gt;"",MATCH(R2075,'Maximum minutes'!B:B,0),"")</f>
        <v/>
      </c>
      <c r="U2075" s="36">
        <f ca="1">IF(F2075&lt;&gt;"",COUNTA(OFFSET('Maximum minutes'!$C$1,'Annexe A1 Cours'!T2075,0,1,50)),0)</f>
        <v>0</v>
      </c>
      <c r="V2075" s="37">
        <f ca="1">IFERROR(OFFSET('Maximum minutes'!$C$1,T2075+1,-1+MATCH(G2075,OFFSET('Maximum minutes'!$C$1,T2075-1,0,1,50),0)),0)</f>
        <v>0</v>
      </c>
      <c r="W2075" s="38">
        <f t="shared" ca="1" si="64"/>
        <v>0</v>
      </c>
    </row>
    <row r="2076" spans="1:23" s="36" customFormat="1" ht="18.75">
      <c r="A2076" s="34"/>
      <c r="B2076" s="39"/>
      <c r="C2076" s="39"/>
      <c r="D2076" s="35"/>
      <c r="E2076" s="40"/>
      <c r="F2076" s="39"/>
      <c r="G2076" s="39"/>
      <c r="H2076" s="39"/>
      <c r="I2076" s="34"/>
      <c r="J2076" s="34"/>
      <c r="K2076" s="34"/>
      <c r="L2076" s="34"/>
      <c r="M2076" s="43" t="str">
        <f ca="1">IFERROR(OFFSET('Maximum minutes'!$C$1,T2076,MATCH(IF(G2076&lt;&gt;"",G2076,F2076),OFFSET('Maximum minutes'!$C$1,T2076-1,0,1,U2076+1),0)-1)*IF(OR(ISNUMBER(J2076),J2076="sans examen"),1,0)*IF(W2076&lt;MinDate,1,0),"")</f>
        <v/>
      </c>
      <c r="N2076" s="36">
        <f t="shared" ca="1" si="65"/>
        <v>0</v>
      </c>
      <c r="O2076" s="36" t="e">
        <f ca="1">LEFT(OFFSET(Lists!$Q$2,MATCH(E2076,Lists!$R$3:$R$19,0),0),4)</f>
        <v>#N/A</v>
      </c>
      <c r="P2076" s="36" t="e">
        <f ca="1">MATCH(O2076,Lists!$S$2:$S$640,1)</f>
        <v>#N/A</v>
      </c>
      <c r="Q2076" s="36" t="e">
        <f ca="1">MATCH(LEFT(OFFSET(Lists!$Q$2,MATCH(E2076,Lists!$R$3:$R$19,0)+1,0),4),Lists!$S$3:$S$640,1)</f>
        <v>#N/A</v>
      </c>
      <c r="R2076" s="36" t="e">
        <f ca="1">LEFT(OFFSET(Lists!$S$2,P2076-1+MATCH(F2076,OFFSET(Lists!$T$3,P2076-1,0,Q2076-P2076+1),0),0),6)</f>
        <v>#N/A</v>
      </c>
      <c r="S2076" s="36" t="e">
        <f ca="1">VLOOKUP(R2076,Lists!B:D,3,FALSE)</f>
        <v>#N/A</v>
      </c>
      <c r="T2076" s="36" t="str">
        <f>IF(F2076&lt;&gt;"",MATCH(R2076,'Maximum minutes'!B:B,0),"")</f>
        <v/>
      </c>
      <c r="U2076" s="36">
        <f ca="1">IF(F2076&lt;&gt;"",COUNTA(OFFSET('Maximum minutes'!$C$1,'Annexe A1 Cours'!T2076,0,1,50)),0)</f>
        <v>0</v>
      </c>
      <c r="V2076" s="37">
        <f ca="1">IFERROR(OFFSET('Maximum minutes'!$C$1,T2076+1,-1+MATCH(G2076,OFFSET('Maximum minutes'!$C$1,T2076-1,0,1,50),0)),0)</f>
        <v>0</v>
      </c>
      <c r="W2076" s="38">
        <f t="shared" ca="1" si="64"/>
        <v>0</v>
      </c>
    </row>
    <row r="2077" spans="1:23" s="36" customFormat="1" ht="18.75">
      <c r="A2077" s="34"/>
      <c r="B2077" s="39"/>
      <c r="C2077" s="39"/>
      <c r="D2077" s="35"/>
      <c r="E2077" s="40"/>
      <c r="F2077" s="39"/>
      <c r="G2077" s="39"/>
      <c r="H2077" s="39"/>
      <c r="I2077" s="34"/>
      <c r="J2077" s="34"/>
      <c r="K2077" s="34"/>
      <c r="L2077" s="34"/>
      <c r="M2077" s="43" t="str">
        <f ca="1">IFERROR(OFFSET('Maximum minutes'!$C$1,T2077,MATCH(IF(G2077&lt;&gt;"",G2077,F2077),OFFSET('Maximum minutes'!$C$1,T2077-1,0,1,U2077+1),0)-1)*IF(OR(ISNUMBER(J2077),J2077="sans examen"),1,0)*IF(W2077&lt;MinDate,1,0),"")</f>
        <v/>
      </c>
      <c r="N2077" s="36">
        <f t="shared" ca="1" si="65"/>
        <v>0</v>
      </c>
      <c r="O2077" s="36" t="e">
        <f ca="1">LEFT(OFFSET(Lists!$Q$2,MATCH(E2077,Lists!$R$3:$R$19,0),0),4)</f>
        <v>#N/A</v>
      </c>
      <c r="P2077" s="36" t="e">
        <f ca="1">MATCH(O2077,Lists!$S$2:$S$640,1)</f>
        <v>#N/A</v>
      </c>
      <c r="Q2077" s="36" t="e">
        <f ca="1">MATCH(LEFT(OFFSET(Lists!$Q$2,MATCH(E2077,Lists!$R$3:$R$19,0)+1,0),4),Lists!$S$3:$S$640,1)</f>
        <v>#N/A</v>
      </c>
      <c r="R2077" s="36" t="e">
        <f ca="1">LEFT(OFFSET(Lists!$S$2,P2077-1+MATCH(F2077,OFFSET(Lists!$T$3,P2077-1,0,Q2077-P2077+1),0),0),6)</f>
        <v>#N/A</v>
      </c>
      <c r="S2077" s="36" t="e">
        <f ca="1">VLOOKUP(R2077,Lists!B:D,3,FALSE)</f>
        <v>#N/A</v>
      </c>
      <c r="T2077" s="36" t="str">
        <f>IF(F2077&lt;&gt;"",MATCH(R2077,'Maximum minutes'!B:B,0),"")</f>
        <v/>
      </c>
      <c r="U2077" s="36">
        <f ca="1">IF(F2077&lt;&gt;"",COUNTA(OFFSET('Maximum minutes'!$C$1,'Annexe A1 Cours'!T2077,0,1,50)),0)</f>
        <v>0</v>
      </c>
      <c r="V2077" s="37">
        <f ca="1">IFERROR(OFFSET('Maximum minutes'!$C$1,T2077+1,-1+MATCH(G2077,OFFSET('Maximum minutes'!$C$1,T2077-1,0,1,50),0)),0)</f>
        <v>0</v>
      </c>
      <c r="W2077" s="38">
        <f t="shared" ca="1" si="64"/>
        <v>0</v>
      </c>
    </row>
    <row r="2078" spans="1:23" s="36" customFormat="1" ht="18.75">
      <c r="A2078" s="34"/>
      <c r="B2078" s="39"/>
      <c r="C2078" s="39"/>
      <c r="D2078" s="35"/>
      <c r="E2078" s="40"/>
      <c r="F2078" s="39"/>
      <c r="G2078" s="39"/>
      <c r="H2078" s="39"/>
      <c r="I2078" s="34"/>
      <c r="J2078" s="34"/>
      <c r="K2078" s="34"/>
      <c r="L2078" s="34"/>
      <c r="M2078" s="43" t="str">
        <f ca="1">IFERROR(OFFSET('Maximum minutes'!$C$1,T2078,MATCH(IF(G2078&lt;&gt;"",G2078,F2078),OFFSET('Maximum minutes'!$C$1,T2078-1,0,1,U2078+1),0)-1)*IF(OR(ISNUMBER(J2078),J2078="sans examen"),1,0)*IF(W2078&lt;MinDate,1,0),"")</f>
        <v/>
      </c>
      <c r="N2078" s="36">
        <f t="shared" ca="1" si="65"/>
        <v>0</v>
      </c>
      <c r="O2078" s="36" t="e">
        <f ca="1">LEFT(OFFSET(Lists!$Q$2,MATCH(E2078,Lists!$R$3:$R$19,0),0),4)</f>
        <v>#N/A</v>
      </c>
      <c r="P2078" s="36" t="e">
        <f ca="1">MATCH(O2078,Lists!$S$2:$S$640,1)</f>
        <v>#N/A</v>
      </c>
      <c r="Q2078" s="36" t="e">
        <f ca="1">MATCH(LEFT(OFFSET(Lists!$Q$2,MATCH(E2078,Lists!$R$3:$R$19,0)+1,0),4),Lists!$S$3:$S$640,1)</f>
        <v>#N/A</v>
      </c>
      <c r="R2078" s="36" t="e">
        <f ca="1">LEFT(OFFSET(Lists!$S$2,P2078-1+MATCH(F2078,OFFSET(Lists!$T$3,P2078-1,0,Q2078-P2078+1),0),0),6)</f>
        <v>#N/A</v>
      </c>
      <c r="S2078" s="36" t="e">
        <f ca="1">VLOOKUP(R2078,Lists!B:D,3,FALSE)</f>
        <v>#N/A</v>
      </c>
      <c r="T2078" s="36" t="str">
        <f>IF(F2078&lt;&gt;"",MATCH(R2078,'Maximum minutes'!B:B,0),"")</f>
        <v/>
      </c>
      <c r="U2078" s="36">
        <f ca="1">IF(F2078&lt;&gt;"",COUNTA(OFFSET('Maximum minutes'!$C$1,'Annexe A1 Cours'!T2078,0,1,50)),0)</f>
        <v>0</v>
      </c>
      <c r="V2078" s="37">
        <f ca="1">IFERROR(OFFSET('Maximum minutes'!$C$1,T2078+1,-1+MATCH(G2078,OFFSET('Maximum minutes'!$C$1,T2078-1,0,1,50),0)),0)</f>
        <v>0</v>
      </c>
      <c r="W2078" s="38">
        <f t="shared" ca="1" si="64"/>
        <v>0</v>
      </c>
    </row>
    <row r="2079" spans="1:23" s="36" customFormat="1" ht="18.75">
      <c r="A2079" s="34"/>
      <c r="B2079" s="39"/>
      <c r="C2079" s="39"/>
      <c r="D2079" s="35"/>
      <c r="E2079" s="40"/>
      <c r="F2079" s="39"/>
      <c r="G2079" s="39"/>
      <c r="H2079" s="39"/>
      <c r="I2079" s="34"/>
      <c r="J2079" s="34"/>
      <c r="K2079" s="34"/>
      <c r="L2079" s="34"/>
      <c r="M2079" s="43" t="str">
        <f ca="1">IFERROR(OFFSET('Maximum minutes'!$C$1,T2079,MATCH(IF(G2079&lt;&gt;"",G2079,F2079),OFFSET('Maximum minutes'!$C$1,T2079-1,0,1,U2079+1),0)-1)*IF(OR(ISNUMBER(J2079),J2079="sans examen"),1,0)*IF(W2079&lt;MinDate,1,0),"")</f>
        <v/>
      </c>
      <c r="N2079" s="36">
        <f t="shared" ca="1" si="65"/>
        <v>0</v>
      </c>
      <c r="O2079" s="36" t="e">
        <f ca="1">LEFT(OFFSET(Lists!$Q$2,MATCH(E2079,Lists!$R$3:$R$19,0),0),4)</f>
        <v>#N/A</v>
      </c>
      <c r="P2079" s="36" t="e">
        <f ca="1">MATCH(O2079,Lists!$S$2:$S$640,1)</f>
        <v>#N/A</v>
      </c>
      <c r="Q2079" s="36" t="e">
        <f ca="1">MATCH(LEFT(OFFSET(Lists!$Q$2,MATCH(E2079,Lists!$R$3:$R$19,0)+1,0),4),Lists!$S$3:$S$640,1)</f>
        <v>#N/A</v>
      </c>
      <c r="R2079" s="36" t="e">
        <f ca="1">LEFT(OFFSET(Lists!$S$2,P2079-1+MATCH(F2079,OFFSET(Lists!$T$3,P2079-1,0,Q2079-P2079+1),0),0),6)</f>
        <v>#N/A</v>
      </c>
      <c r="S2079" s="36" t="e">
        <f ca="1">VLOOKUP(R2079,Lists!B:D,3,FALSE)</f>
        <v>#N/A</v>
      </c>
      <c r="T2079" s="36" t="str">
        <f>IF(F2079&lt;&gt;"",MATCH(R2079,'Maximum minutes'!B:B,0),"")</f>
        <v/>
      </c>
      <c r="U2079" s="36">
        <f ca="1">IF(F2079&lt;&gt;"",COUNTA(OFFSET('Maximum minutes'!$C$1,'Annexe A1 Cours'!T2079,0,1,50)),0)</f>
        <v>0</v>
      </c>
      <c r="V2079" s="37">
        <f ca="1">IFERROR(OFFSET('Maximum minutes'!$C$1,T2079+1,-1+MATCH(G2079,OFFSET('Maximum minutes'!$C$1,T2079-1,0,1,50),0)),0)</f>
        <v>0</v>
      </c>
      <c r="W2079" s="38">
        <f t="shared" ca="1" si="64"/>
        <v>0</v>
      </c>
    </row>
    <row r="2080" spans="1:23" s="36" customFormat="1" ht="18.75">
      <c r="A2080" s="34"/>
      <c r="B2080" s="39"/>
      <c r="C2080" s="39"/>
      <c r="D2080" s="35"/>
      <c r="E2080" s="40"/>
      <c r="F2080" s="39"/>
      <c r="G2080" s="39"/>
      <c r="H2080" s="39"/>
      <c r="I2080" s="34"/>
      <c r="J2080" s="34"/>
      <c r="K2080" s="34"/>
      <c r="L2080" s="34"/>
      <c r="M2080" s="43" t="str">
        <f ca="1">IFERROR(OFFSET('Maximum minutes'!$C$1,T2080,MATCH(IF(G2080&lt;&gt;"",G2080,F2080),OFFSET('Maximum minutes'!$C$1,T2080-1,0,1,U2080+1),0)-1)*IF(OR(ISNUMBER(J2080),J2080="sans examen"),1,0)*IF(W2080&lt;MinDate,1,0),"")</f>
        <v/>
      </c>
      <c r="N2080" s="36">
        <f t="shared" ca="1" si="65"/>
        <v>0</v>
      </c>
      <c r="O2080" s="36" t="e">
        <f ca="1">LEFT(OFFSET(Lists!$Q$2,MATCH(E2080,Lists!$R$3:$R$19,0),0),4)</f>
        <v>#N/A</v>
      </c>
      <c r="P2080" s="36" t="e">
        <f ca="1">MATCH(O2080,Lists!$S$2:$S$640,1)</f>
        <v>#N/A</v>
      </c>
      <c r="Q2080" s="36" t="e">
        <f ca="1">MATCH(LEFT(OFFSET(Lists!$Q$2,MATCH(E2080,Lists!$R$3:$R$19,0)+1,0),4),Lists!$S$3:$S$640,1)</f>
        <v>#N/A</v>
      </c>
      <c r="R2080" s="36" t="e">
        <f ca="1">LEFT(OFFSET(Lists!$S$2,P2080-1+MATCH(F2080,OFFSET(Lists!$T$3,P2080-1,0,Q2080-P2080+1),0),0),6)</f>
        <v>#N/A</v>
      </c>
      <c r="S2080" s="36" t="e">
        <f ca="1">VLOOKUP(R2080,Lists!B:D,3,FALSE)</f>
        <v>#N/A</v>
      </c>
      <c r="T2080" s="36" t="str">
        <f>IF(F2080&lt;&gt;"",MATCH(R2080,'Maximum minutes'!B:B,0),"")</f>
        <v/>
      </c>
      <c r="U2080" s="36">
        <f ca="1">IF(F2080&lt;&gt;"",COUNTA(OFFSET('Maximum minutes'!$C$1,'Annexe A1 Cours'!T2080,0,1,50)),0)</f>
        <v>0</v>
      </c>
      <c r="V2080" s="37">
        <f ca="1">IFERROR(OFFSET('Maximum minutes'!$C$1,T2080+1,-1+MATCH(G2080,OFFSET('Maximum minutes'!$C$1,T2080-1,0,1,50),0)),0)</f>
        <v>0</v>
      </c>
      <c r="W2080" s="38">
        <f t="shared" ca="1" si="64"/>
        <v>0</v>
      </c>
    </row>
    <row r="2081" spans="1:23" s="36" customFormat="1" ht="18.75">
      <c r="A2081" s="34"/>
      <c r="B2081" s="39"/>
      <c r="C2081" s="39"/>
      <c r="D2081" s="35"/>
      <c r="E2081" s="40"/>
      <c r="F2081" s="39"/>
      <c r="G2081" s="39"/>
      <c r="H2081" s="39"/>
      <c r="I2081" s="34"/>
      <c r="J2081" s="34"/>
      <c r="K2081" s="34"/>
      <c r="L2081" s="34"/>
      <c r="M2081" s="43" t="str">
        <f ca="1">IFERROR(OFFSET('Maximum minutes'!$C$1,T2081,MATCH(IF(G2081&lt;&gt;"",G2081,F2081),OFFSET('Maximum minutes'!$C$1,T2081-1,0,1,U2081+1),0)-1)*IF(OR(ISNUMBER(J2081),J2081="sans examen"),1,0)*IF(W2081&lt;MinDate,1,0),"")</f>
        <v/>
      </c>
      <c r="N2081" s="36">
        <f t="shared" ca="1" si="65"/>
        <v>0</v>
      </c>
      <c r="O2081" s="36" t="e">
        <f ca="1">LEFT(OFFSET(Lists!$Q$2,MATCH(E2081,Lists!$R$3:$R$19,0),0),4)</f>
        <v>#N/A</v>
      </c>
      <c r="P2081" s="36" t="e">
        <f ca="1">MATCH(O2081,Lists!$S$2:$S$640,1)</f>
        <v>#N/A</v>
      </c>
      <c r="Q2081" s="36" t="e">
        <f ca="1">MATCH(LEFT(OFFSET(Lists!$Q$2,MATCH(E2081,Lists!$R$3:$R$19,0)+1,0),4),Lists!$S$3:$S$640,1)</f>
        <v>#N/A</v>
      </c>
      <c r="R2081" s="36" t="e">
        <f ca="1">LEFT(OFFSET(Lists!$S$2,P2081-1+MATCH(F2081,OFFSET(Lists!$T$3,P2081-1,0,Q2081-P2081+1),0),0),6)</f>
        <v>#N/A</v>
      </c>
      <c r="S2081" s="36" t="e">
        <f ca="1">VLOOKUP(R2081,Lists!B:D,3,FALSE)</f>
        <v>#N/A</v>
      </c>
      <c r="T2081" s="36" t="str">
        <f>IF(F2081&lt;&gt;"",MATCH(R2081,'Maximum minutes'!B:B,0),"")</f>
        <v/>
      </c>
      <c r="U2081" s="36">
        <f ca="1">IF(F2081&lt;&gt;"",COUNTA(OFFSET('Maximum minutes'!$C$1,'Annexe A1 Cours'!T2081,0,1,50)),0)</f>
        <v>0</v>
      </c>
      <c r="V2081" s="37">
        <f ca="1">IFERROR(OFFSET('Maximum minutes'!$C$1,T2081+1,-1+MATCH(G2081,OFFSET('Maximum minutes'!$C$1,T2081-1,0,1,50),0)),0)</f>
        <v>0</v>
      </c>
      <c r="W2081" s="38">
        <f t="shared" ca="1" si="64"/>
        <v>0</v>
      </c>
    </row>
    <row r="2082" spans="1:23" s="36" customFormat="1" ht="18.75">
      <c r="A2082" s="34"/>
      <c r="B2082" s="39"/>
      <c r="C2082" s="39"/>
      <c r="D2082" s="35"/>
      <c r="E2082" s="40"/>
      <c r="F2082" s="39"/>
      <c r="G2082" s="39"/>
      <c r="H2082" s="39"/>
      <c r="I2082" s="34"/>
      <c r="J2082" s="34"/>
      <c r="K2082" s="34"/>
      <c r="L2082" s="34"/>
      <c r="M2082" s="43" t="str">
        <f ca="1">IFERROR(OFFSET('Maximum minutes'!$C$1,T2082,MATCH(IF(G2082&lt;&gt;"",G2082,F2082),OFFSET('Maximum minutes'!$C$1,T2082-1,0,1,U2082+1),0)-1)*IF(OR(ISNUMBER(J2082),J2082="sans examen"),1,0)*IF(W2082&lt;MinDate,1,0),"")</f>
        <v/>
      </c>
      <c r="N2082" s="36">
        <f t="shared" ca="1" si="65"/>
        <v>0</v>
      </c>
      <c r="O2082" s="36" t="e">
        <f ca="1">LEFT(OFFSET(Lists!$Q$2,MATCH(E2082,Lists!$R$3:$R$19,0),0),4)</f>
        <v>#N/A</v>
      </c>
      <c r="P2082" s="36" t="e">
        <f ca="1">MATCH(O2082,Lists!$S$2:$S$640,1)</f>
        <v>#N/A</v>
      </c>
      <c r="Q2082" s="36" t="e">
        <f ca="1">MATCH(LEFT(OFFSET(Lists!$Q$2,MATCH(E2082,Lists!$R$3:$R$19,0)+1,0),4),Lists!$S$3:$S$640,1)</f>
        <v>#N/A</v>
      </c>
      <c r="R2082" s="36" t="e">
        <f ca="1">LEFT(OFFSET(Lists!$S$2,P2082-1+MATCH(F2082,OFFSET(Lists!$T$3,P2082-1,0,Q2082-P2082+1),0),0),6)</f>
        <v>#N/A</v>
      </c>
      <c r="S2082" s="36" t="e">
        <f ca="1">VLOOKUP(R2082,Lists!B:D,3,FALSE)</f>
        <v>#N/A</v>
      </c>
      <c r="T2082" s="36" t="str">
        <f>IF(F2082&lt;&gt;"",MATCH(R2082,'Maximum minutes'!B:B,0),"")</f>
        <v/>
      </c>
      <c r="U2082" s="36">
        <f ca="1">IF(F2082&lt;&gt;"",COUNTA(OFFSET('Maximum minutes'!$C$1,'Annexe A1 Cours'!T2082,0,1,50)),0)</f>
        <v>0</v>
      </c>
      <c r="V2082" s="37">
        <f ca="1">IFERROR(OFFSET('Maximum minutes'!$C$1,T2082+1,-1+MATCH(G2082,OFFSET('Maximum minutes'!$C$1,T2082-1,0,1,50),0)),0)</f>
        <v>0</v>
      </c>
      <c r="W2082" s="38">
        <f t="shared" ca="1" si="64"/>
        <v>0</v>
      </c>
    </row>
    <row r="2083" spans="1:23" s="36" customFormat="1" ht="18.75">
      <c r="A2083" s="34"/>
      <c r="B2083" s="39"/>
      <c r="C2083" s="39"/>
      <c r="D2083" s="35"/>
      <c r="E2083" s="40"/>
      <c r="F2083" s="39"/>
      <c r="G2083" s="39"/>
      <c r="H2083" s="39"/>
      <c r="I2083" s="34"/>
      <c r="J2083" s="34"/>
      <c r="K2083" s="34"/>
      <c r="L2083" s="34"/>
      <c r="M2083" s="43" t="str">
        <f ca="1">IFERROR(OFFSET('Maximum minutes'!$C$1,T2083,MATCH(IF(G2083&lt;&gt;"",G2083,F2083),OFFSET('Maximum minutes'!$C$1,T2083-1,0,1,U2083+1),0)-1)*IF(OR(ISNUMBER(J2083),J2083="sans examen"),1,0)*IF(W2083&lt;MinDate,1,0),"")</f>
        <v/>
      </c>
      <c r="N2083" s="36">
        <f t="shared" ca="1" si="65"/>
        <v>0</v>
      </c>
      <c r="O2083" s="36" t="e">
        <f ca="1">LEFT(OFFSET(Lists!$Q$2,MATCH(E2083,Lists!$R$3:$R$19,0),0),4)</f>
        <v>#N/A</v>
      </c>
      <c r="P2083" s="36" t="e">
        <f ca="1">MATCH(O2083,Lists!$S$2:$S$640,1)</f>
        <v>#N/A</v>
      </c>
      <c r="Q2083" s="36" t="e">
        <f ca="1">MATCH(LEFT(OFFSET(Lists!$Q$2,MATCH(E2083,Lists!$R$3:$R$19,0)+1,0),4),Lists!$S$3:$S$640,1)</f>
        <v>#N/A</v>
      </c>
      <c r="R2083" s="36" t="e">
        <f ca="1">LEFT(OFFSET(Lists!$S$2,P2083-1+MATCH(F2083,OFFSET(Lists!$T$3,P2083-1,0,Q2083-P2083+1),0),0),6)</f>
        <v>#N/A</v>
      </c>
      <c r="S2083" s="36" t="e">
        <f ca="1">VLOOKUP(R2083,Lists!B:D,3,FALSE)</f>
        <v>#N/A</v>
      </c>
      <c r="T2083" s="36" t="str">
        <f>IF(F2083&lt;&gt;"",MATCH(R2083,'Maximum minutes'!B:B,0),"")</f>
        <v/>
      </c>
      <c r="U2083" s="36">
        <f ca="1">IF(F2083&lt;&gt;"",COUNTA(OFFSET('Maximum minutes'!$C$1,'Annexe A1 Cours'!T2083,0,1,50)),0)</f>
        <v>0</v>
      </c>
      <c r="V2083" s="37">
        <f ca="1">IFERROR(OFFSET('Maximum minutes'!$C$1,T2083+1,-1+MATCH(G2083,OFFSET('Maximum minutes'!$C$1,T2083-1,0,1,50),0)),0)</f>
        <v>0</v>
      </c>
      <c r="W2083" s="38">
        <f t="shared" ca="1" si="64"/>
        <v>0</v>
      </c>
    </row>
    <row r="2084" spans="1:23" s="36" customFormat="1" ht="18.75">
      <c r="A2084" s="34"/>
      <c r="B2084" s="39"/>
      <c r="C2084" s="39"/>
      <c r="D2084" s="35"/>
      <c r="E2084" s="40"/>
      <c r="F2084" s="39"/>
      <c r="G2084" s="39"/>
      <c r="H2084" s="39"/>
      <c r="I2084" s="34"/>
      <c r="J2084" s="34"/>
      <c r="K2084" s="34"/>
      <c r="L2084" s="34"/>
      <c r="M2084" s="43" t="str">
        <f ca="1">IFERROR(OFFSET('Maximum minutes'!$C$1,T2084,MATCH(IF(G2084&lt;&gt;"",G2084,F2084),OFFSET('Maximum minutes'!$C$1,T2084-1,0,1,U2084+1),0)-1)*IF(OR(ISNUMBER(J2084),J2084="sans examen"),1,0)*IF(W2084&lt;MinDate,1,0),"")</f>
        <v/>
      </c>
      <c r="N2084" s="36">
        <f t="shared" ca="1" si="65"/>
        <v>0</v>
      </c>
      <c r="O2084" s="36" t="e">
        <f ca="1">LEFT(OFFSET(Lists!$Q$2,MATCH(E2084,Lists!$R$3:$R$19,0),0),4)</f>
        <v>#N/A</v>
      </c>
      <c r="P2084" s="36" t="e">
        <f ca="1">MATCH(O2084,Lists!$S$2:$S$640,1)</f>
        <v>#N/A</v>
      </c>
      <c r="Q2084" s="36" t="e">
        <f ca="1">MATCH(LEFT(OFFSET(Lists!$Q$2,MATCH(E2084,Lists!$R$3:$R$19,0)+1,0),4),Lists!$S$3:$S$640,1)</f>
        <v>#N/A</v>
      </c>
      <c r="R2084" s="36" t="e">
        <f ca="1">LEFT(OFFSET(Lists!$S$2,P2084-1+MATCH(F2084,OFFSET(Lists!$T$3,P2084-1,0,Q2084-P2084+1),0),0),6)</f>
        <v>#N/A</v>
      </c>
      <c r="S2084" s="36" t="e">
        <f ca="1">VLOOKUP(R2084,Lists!B:D,3,FALSE)</f>
        <v>#N/A</v>
      </c>
      <c r="T2084" s="36" t="str">
        <f>IF(F2084&lt;&gt;"",MATCH(R2084,'Maximum minutes'!B:B,0),"")</f>
        <v/>
      </c>
      <c r="U2084" s="36">
        <f ca="1">IF(F2084&lt;&gt;"",COUNTA(OFFSET('Maximum minutes'!$C$1,'Annexe A1 Cours'!T2084,0,1,50)),0)</f>
        <v>0</v>
      </c>
      <c r="V2084" s="37">
        <f ca="1">IFERROR(OFFSET('Maximum minutes'!$C$1,T2084+1,-1+MATCH(G2084,OFFSET('Maximum minutes'!$C$1,T2084-1,0,1,50),0)),0)</f>
        <v>0</v>
      </c>
      <c r="W2084" s="38">
        <f t="shared" ca="1" si="64"/>
        <v>0</v>
      </c>
    </row>
    <row r="2085" spans="1:23" s="36" customFormat="1" ht="18.75">
      <c r="A2085" s="34"/>
      <c r="B2085" s="39"/>
      <c r="C2085" s="39"/>
      <c r="D2085" s="35"/>
      <c r="E2085" s="40"/>
      <c r="F2085" s="39"/>
      <c r="G2085" s="39"/>
      <c r="H2085" s="39"/>
      <c r="I2085" s="34"/>
      <c r="J2085" s="34"/>
      <c r="K2085" s="34"/>
      <c r="L2085" s="34"/>
      <c r="M2085" s="43" t="str">
        <f ca="1">IFERROR(OFFSET('Maximum minutes'!$C$1,T2085,MATCH(IF(G2085&lt;&gt;"",G2085,F2085),OFFSET('Maximum minutes'!$C$1,T2085-1,0,1,U2085+1),0)-1)*IF(OR(ISNUMBER(J2085),J2085="sans examen"),1,0)*IF(W2085&lt;MinDate,1,0),"")</f>
        <v/>
      </c>
      <c r="N2085" s="36">
        <f t="shared" ca="1" si="65"/>
        <v>0</v>
      </c>
      <c r="O2085" s="36" t="e">
        <f ca="1">LEFT(OFFSET(Lists!$Q$2,MATCH(E2085,Lists!$R$3:$R$19,0),0),4)</f>
        <v>#N/A</v>
      </c>
      <c r="P2085" s="36" t="e">
        <f ca="1">MATCH(O2085,Lists!$S$2:$S$640,1)</f>
        <v>#N/A</v>
      </c>
      <c r="Q2085" s="36" t="e">
        <f ca="1">MATCH(LEFT(OFFSET(Lists!$Q$2,MATCH(E2085,Lists!$R$3:$R$19,0)+1,0),4),Lists!$S$3:$S$640,1)</f>
        <v>#N/A</v>
      </c>
      <c r="R2085" s="36" t="e">
        <f ca="1">LEFT(OFFSET(Lists!$S$2,P2085-1+MATCH(F2085,OFFSET(Lists!$T$3,P2085-1,0,Q2085-P2085+1),0),0),6)</f>
        <v>#N/A</v>
      </c>
      <c r="S2085" s="36" t="e">
        <f ca="1">VLOOKUP(R2085,Lists!B:D,3,FALSE)</f>
        <v>#N/A</v>
      </c>
      <c r="T2085" s="36" t="str">
        <f>IF(F2085&lt;&gt;"",MATCH(R2085,'Maximum minutes'!B:B,0),"")</f>
        <v/>
      </c>
      <c r="U2085" s="36">
        <f ca="1">IF(F2085&lt;&gt;"",COUNTA(OFFSET('Maximum minutes'!$C$1,'Annexe A1 Cours'!T2085,0,1,50)),0)</f>
        <v>0</v>
      </c>
      <c r="V2085" s="37">
        <f ca="1">IFERROR(OFFSET('Maximum minutes'!$C$1,T2085+1,-1+MATCH(G2085,OFFSET('Maximum minutes'!$C$1,T2085-1,0,1,50),0)),0)</f>
        <v>0</v>
      </c>
      <c r="W2085" s="38">
        <f t="shared" ca="1" si="64"/>
        <v>0</v>
      </c>
    </row>
    <row r="2086" spans="1:23" s="36" customFormat="1" ht="18.75">
      <c r="A2086" s="34"/>
      <c r="B2086" s="39"/>
      <c r="C2086" s="39"/>
      <c r="D2086" s="35"/>
      <c r="E2086" s="40"/>
      <c r="F2086" s="39"/>
      <c r="G2086" s="39"/>
      <c r="H2086" s="39"/>
      <c r="I2086" s="34"/>
      <c r="J2086" s="34"/>
      <c r="K2086" s="34"/>
      <c r="L2086" s="34"/>
      <c r="M2086" s="43" t="str">
        <f ca="1">IFERROR(OFFSET('Maximum minutes'!$C$1,T2086,MATCH(IF(G2086&lt;&gt;"",G2086,F2086),OFFSET('Maximum minutes'!$C$1,T2086-1,0,1,U2086+1),0)-1)*IF(OR(ISNUMBER(J2086),J2086="sans examen"),1,0)*IF(W2086&lt;MinDate,1,0),"")</f>
        <v/>
      </c>
      <c r="N2086" s="36">
        <f t="shared" ca="1" si="65"/>
        <v>0</v>
      </c>
      <c r="O2086" s="36" t="e">
        <f ca="1">LEFT(OFFSET(Lists!$Q$2,MATCH(E2086,Lists!$R$3:$R$19,0),0),4)</f>
        <v>#N/A</v>
      </c>
      <c r="P2086" s="36" t="e">
        <f ca="1">MATCH(O2086,Lists!$S$2:$S$640,1)</f>
        <v>#N/A</v>
      </c>
      <c r="Q2086" s="36" t="e">
        <f ca="1">MATCH(LEFT(OFFSET(Lists!$Q$2,MATCH(E2086,Lists!$R$3:$R$19,0)+1,0),4),Lists!$S$3:$S$640,1)</f>
        <v>#N/A</v>
      </c>
      <c r="R2086" s="36" t="e">
        <f ca="1">LEFT(OFFSET(Lists!$S$2,P2086-1+MATCH(F2086,OFFSET(Lists!$T$3,P2086-1,0,Q2086-P2086+1),0),0),6)</f>
        <v>#N/A</v>
      </c>
      <c r="S2086" s="36" t="e">
        <f ca="1">VLOOKUP(R2086,Lists!B:D,3,FALSE)</f>
        <v>#N/A</v>
      </c>
      <c r="T2086" s="36" t="str">
        <f>IF(F2086&lt;&gt;"",MATCH(R2086,'Maximum minutes'!B:B,0),"")</f>
        <v/>
      </c>
      <c r="U2086" s="36">
        <f ca="1">IF(F2086&lt;&gt;"",COUNTA(OFFSET('Maximum minutes'!$C$1,'Annexe A1 Cours'!T2086,0,1,50)),0)</f>
        <v>0</v>
      </c>
      <c r="V2086" s="37">
        <f ca="1">IFERROR(OFFSET('Maximum minutes'!$C$1,T2086+1,-1+MATCH(G2086,OFFSET('Maximum minutes'!$C$1,T2086-1,0,1,50),0)),0)</f>
        <v>0</v>
      </c>
      <c r="W2086" s="38">
        <f t="shared" ca="1" si="64"/>
        <v>0</v>
      </c>
    </row>
    <row r="2087" spans="1:23" s="36" customFormat="1" ht="18.75">
      <c r="A2087" s="34"/>
      <c r="B2087" s="39"/>
      <c r="C2087" s="39"/>
      <c r="D2087" s="35"/>
      <c r="E2087" s="40"/>
      <c r="F2087" s="39"/>
      <c r="G2087" s="39"/>
      <c r="H2087" s="39"/>
      <c r="I2087" s="34"/>
      <c r="J2087" s="34"/>
      <c r="K2087" s="34"/>
      <c r="L2087" s="34"/>
      <c r="M2087" s="43" t="str">
        <f ca="1">IFERROR(OFFSET('Maximum minutes'!$C$1,T2087,MATCH(IF(G2087&lt;&gt;"",G2087,F2087),OFFSET('Maximum minutes'!$C$1,T2087-1,0,1,U2087+1),0)-1)*IF(OR(ISNUMBER(J2087),J2087="sans examen"),1,0)*IF(W2087&lt;MinDate,1,0),"")</f>
        <v/>
      </c>
      <c r="N2087" s="36">
        <f t="shared" ca="1" si="65"/>
        <v>0</v>
      </c>
      <c r="O2087" s="36" t="e">
        <f ca="1">LEFT(OFFSET(Lists!$Q$2,MATCH(E2087,Lists!$R$3:$R$19,0),0),4)</f>
        <v>#N/A</v>
      </c>
      <c r="P2087" s="36" t="e">
        <f ca="1">MATCH(O2087,Lists!$S$2:$S$640,1)</f>
        <v>#N/A</v>
      </c>
      <c r="Q2087" s="36" t="e">
        <f ca="1">MATCH(LEFT(OFFSET(Lists!$Q$2,MATCH(E2087,Lists!$R$3:$R$19,0)+1,0),4),Lists!$S$3:$S$640,1)</f>
        <v>#N/A</v>
      </c>
      <c r="R2087" s="36" t="e">
        <f ca="1">LEFT(OFFSET(Lists!$S$2,P2087-1+MATCH(F2087,OFFSET(Lists!$T$3,P2087-1,0,Q2087-P2087+1),0),0),6)</f>
        <v>#N/A</v>
      </c>
      <c r="S2087" s="36" t="e">
        <f ca="1">VLOOKUP(R2087,Lists!B:D,3,FALSE)</f>
        <v>#N/A</v>
      </c>
      <c r="T2087" s="36" t="str">
        <f>IF(F2087&lt;&gt;"",MATCH(R2087,'Maximum minutes'!B:B,0),"")</f>
        <v/>
      </c>
      <c r="U2087" s="36">
        <f ca="1">IF(F2087&lt;&gt;"",COUNTA(OFFSET('Maximum minutes'!$C$1,'Annexe A1 Cours'!T2087,0,1,50)),0)</f>
        <v>0</v>
      </c>
      <c r="V2087" s="37">
        <f ca="1">IFERROR(OFFSET('Maximum minutes'!$C$1,T2087+1,-1+MATCH(G2087,OFFSET('Maximum minutes'!$C$1,T2087-1,0,1,50),0)),0)</f>
        <v>0</v>
      </c>
      <c r="W2087" s="38">
        <f t="shared" ca="1" si="64"/>
        <v>0</v>
      </c>
    </row>
    <row r="2088" spans="1:23" s="36" customFormat="1" ht="18.75">
      <c r="A2088" s="34"/>
      <c r="B2088" s="39"/>
      <c r="C2088" s="39"/>
      <c r="D2088" s="35"/>
      <c r="E2088" s="40"/>
      <c r="F2088" s="39"/>
      <c r="G2088" s="39"/>
      <c r="H2088" s="39"/>
      <c r="I2088" s="34"/>
      <c r="J2088" s="34"/>
      <c r="K2088" s="34"/>
      <c r="L2088" s="34"/>
      <c r="M2088" s="43" t="str">
        <f ca="1">IFERROR(OFFSET('Maximum minutes'!$C$1,T2088,MATCH(IF(G2088&lt;&gt;"",G2088,F2088),OFFSET('Maximum minutes'!$C$1,T2088-1,0,1,U2088+1),0)-1)*IF(OR(ISNUMBER(J2088),J2088="sans examen"),1,0)*IF(W2088&lt;MinDate,1,0),"")</f>
        <v/>
      </c>
      <c r="N2088" s="36">
        <f t="shared" ca="1" si="65"/>
        <v>0</v>
      </c>
      <c r="O2088" s="36" t="e">
        <f ca="1">LEFT(OFFSET(Lists!$Q$2,MATCH(E2088,Lists!$R$3:$R$19,0),0),4)</f>
        <v>#N/A</v>
      </c>
      <c r="P2088" s="36" t="e">
        <f ca="1">MATCH(O2088,Lists!$S$2:$S$640,1)</f>
        <v>#N/A</v>
      </c>
      <c r="Q2088" s="36" t="e">
        <f ca="1">MATCH(LEFT(OFFSET(Lists!$Q$2,MATCH(E2088,Lists!$R$3:$R$19,0)+1,0),4),Lists!$S$3:$S$640,1)</f>
        <v>#N/A</v>
      </c>
      <c r="R2088" s="36" t="e">
        <f ca="1">LEFT(OFFSET(Lists!$S$2,P2088-1+MATCH(F2088,OFFSET(Lists!$T$3,P2088-1,0,Q2088-P2088+1),0),0),6)</f>
        <v>#N/A</v>
      </c>
      <c r="S2088" s="36" t="e">
        <f ca="1">VLOOKUP(R2088,Lists!B:D,3,FALSE)</f>
        <v>#N/A</v>
      </c>
      <c r="T2088" s="36" t="str">
        <f>IF(F2088&lt;&gt;"",MATCH(R2088,'Maximum minutes'!B:B,0),"")</f>
        <v/>
      </c>
      <c r="U2088" s="36">
        <f ca="1">IF(F2088&lt;&gt;"",COUNTA(OFFSET('Maximum minutes'!$C$1,'Annexe A1 Cours'!T2088,0,1,50)),0)</f>
        <v>0</v>
      </c>
      <c r="V2088" s="37">
        <f ca="1">IFERROR(OFFSET('Maximum minutes'!$C$1,T2088+1,-1+MATCH(G2088,OFFSET('Maximum minutes'!$C$1,T2088-1,0,1,50),0)),0)</f>
        <v>0</v>
      </c>
      <c r="W2088" s="38">
        <f t="shared" ca="1" si="64"/>
        <v>0</v>
      </c>
    </row>
    <row r="2089" spans="1:23" s="36" customFormat="1" ht="18.75">
      <c r="A2089" s="34"/>
      <c r="B2089" s="39"/>
      <c r="C2089" s="39"/>
      <c r="D2089" s="35"/>
      <c r="E2089" s="40"/>
      <c r="F2089" s="39"/>
      <c r="G2089" s="39"/>
      <c r="H2089" s="39"/>
      <c r="I2089" s="34"/>
      <c r="J2089" s="34"/>
      <c r="K2089" s="34"/>
      <c r="L2089" s="34"/>
      <c r="M2089" s="43" t="str">
        <f ca="1">IFERROR(OFFSET('Maximum minutes'!$C$1,T2089,MATCH(IF(G2089&lt;&gt;"",G2089,F2089),OFFSET('Maximum minutes'!$C$1,T2089-1,0,1,U2089+1),0)-1)*IF(OR(ISNUMBER(J2089),J2089="sans examen"),1,0)*IF(W2089&lt;MinDate,1,0),"")</f>
        <v/>
      </c>
      <c r="N2089" s="36">
        <f t="shared" ca="1" si="65"/>
        <v>0</v>
      </c>
      <c r="O2089" s="36" t="e">
        <f ca="1">LEFT(OFFSET(Lists!$Q$2,MATCH(E2089,Lists!$R$3:$R$19,0),0),4)</f>
        <v>#N/A</v>
      </c>
      <c r="P2089" s="36" t="e">
        <f ca="1">MATCH(O2089,Lists!$S$2:$S$640,1)</f>
        <v>#N/A</v>
      </c>
      <c r="Q2089" s="36" t="e">
        <f ca="1">MATCH(LEFT(OFFSET(Lists!$Q$2,MATCH(E2089,Lists!$R$3:$R$19,0)+1,0),4),Lists!$S$3:$S$640,1)</f>
        <v>#N/A</v>
      </c>
      <c r="R2089" s="36" t="e">
        <f ca="1">LEFT(OFFSET(Lists!$S$2,P2089-1+MATCH(F2089,OFFSET(Lists!$T$3,P2089-1,0,Q2089-P2089+1),0),0),6)</f>
        <v>#N/A</v>
      </c>
      <c r="S2089" s="36" t="e">
        <f ca="1">VLOOKUP(R2089,Lists!B:D,3,FALSE)</f>
        <v>#N/A</v>
      </c>
      <c r="T2089" s="36" t="str">
        <f>IF(F2089&lt;&gt;"",MATCH(R2089,'Maximum minutes'!B:B,0),"")</f>
        <v/>
      </c>
      <c r="U2089" s="36">
        <f ca="1">IF(F2089&lt;&gt;"",COUNTA(OFFSET('Maximum minutes'!$C$1,'Annexe A1 Cours'!T2089,0,1,50)),0)</f>
        <v>0</v>
      </c>
      <c r="V2089" s="37">
        <f ca="1">IFERROR(OFFSET('Maximum minutes'!$C$1,T2089+1,-1+MATCH(G2089,OFFSET('Maximum minutes'!$C$1,T2089-1,0,1,50),0)),0)</f>
        <v>0</v>
      </c>
      <c r="W2089" s="38">
        <f t="shared" ca="1" si="64"/>
        <v>0</v>
      </c>
    </row>
    <row r="2090" spans="1:23" s="36" customFormat="1" ht="18.75">
      <c r="A2090" s="34"/>
      <c r="B2090" s="39"/>
      <c r="C2090" s="39"/>
      <c r="D2090" s="35"/>
      <c r="E2090" s="40"/>
      <c r="F2090" s="39"/>
      <c r="G2090" s="39"/>
      <c r="H2090" s="39"/>
      <c r="I2090" s="34"/>
      <c r="J2090" s="34"/>
      <c r="K2090" s="34"/>
      <c r="L2090" s="34"/>
      <c r="M2090" s="43" t="str">
        <f ca="1">IFERROR(OFFSET('Maximum minutes'!$C$1,T2090,MATCH(IF(G2090&lt;&gt;"",G2090,F2090),OFFSET('Maximum minutes'!$C$1,T2090-1,0,1,U2090+1),0)-1)*IF(OR(ISNUMBER(J2090),J2090="sans examen"),1,0)*IF(W2090&lt;MinDate,1,0),"")</f>
        <v/>
      </c>
      <c r="N2090" s="36">
        <f t="shared" ca="1" si="65"/>
        <v>0</v>
      </c>
      <c r="O2090" s="36" t="e">
        <f ca="1">LEFT(OFFSET(Lists!$Q$2,MATCH(E2090,Lists!$R$3:$R$19,0),0),4)</f>
        <v>#N/A</v>
      </c>
      <c r="P2090" s="36" t="e">
        <f ca="1">MATCH(O2090,Lists!$S$2:$S$640,1)</f>
        <v>#N/A</v>
      </c>
      <c r="Q2090" s="36" t="e">
        <f ca="1">MATCH(LEFT(OFFSET(Lists!$Q$2,MATCH(E2090,Lists!$R$3:$R$19,0)+1,0),4),Lists!$S$3:$S$640,1)</f>
        <v>#N/A</v>
      </c>
      <c r="R2090" s="36" t="e">
        <f ca="1">LEFT(OFFSET(Lists!$S$2,P2090-1+MATCH(F2090,OFFSET(Lists!$T$3,P2090-1,0,Q2090-P2090+1),0),0),6)</f>
        <v>#N/A</v>
      </c>
      <c r="S2090" s="36" t="e">
        <f ca="1">VLOOKUP(R2090,Lists!B:D,3,FALSE)</f>
        <v>#N/A</v>
      </c>
      <c r="T2090" s="36" t="str">
        <f>IF(F2090&lt;&gt;"",MATCH(R2090,'Maximum minutes'!B:B,0),"")</f>
        <v/>
      </c>
      <c r="U2090" s="36">
        <f ca="1">IF(F2090&lt;&gt;"",COUNTA(OFFSET('Maximum minutes'!$C$1,'Annexe A1 Cours'!T2090,0,1,50)),0)</f>
        <v>0</v>
      </c>
      <c r="V2090" s="37">
        <f ca="1">IFERROR(OFFSET('Maximum minutes'!$C$1,T2090+1,-1+MATCH(G2090,OFFSET('Maximum minutes'!$C$1,T2090-1,0,1,50),0)),0)</f>
        <v>0</v>
      </c>
      <c r="W2090" s="38">
        <f t="shared" ca="1" si="64"/>
        <v>0</v>
      </c>
    </row>
    <row r="2091" spans="1:23" s="36" customFormat="1" ht="18.75">
      <c r="A2091" s="34"/>
      <c r="B2091" s="39"/>
      <c r="C2091" s="39"/>
      <c r="D2091" s="35"/>
      <c r="E2091" s="40"/>
      <c r="F2091" s="39"/>
      <c r="G2091" s="39"/>
      <c r="H2091" s="39"/>
      <c r="I2091" s="34"/>
      <c r="J2091" s="34"/>
      <c r="K2091" s="34"/>
      <c r="L2091" s="34"/>
      <c r="M2091" s="43" t="str">
        <f ca="1">IFERROR(OFFSET('Maximum minutes'!$C$1,T2091,MATCH(IF(G2091&lt;&gt;"",G2091,F2091),OFFSET('Maximum minutes'!$C$1,T2091-1,0,1,U2091+1),0)-1)*IF(OR(ISNUMBER(J2091),J2091="sans examen"),1,0)*IF(W2091&lt;MinDate,1,0),"")</f>
        <v/>
      </c>
      <c r="N2091" s="36">
        <f t="shared" ca="1" si="65"/>
        <v>0</v>
      </c>
      <c r="O2091" s="36" t="e">
        <f ca="1">LEFT(OFFSET(Lists!$Q$2,MATCH(E2091,Lists!$R$3:$R$19,0),0),4)</f>
        <v>#N/A</v>
      </c>
      <c r="P2091" s="36" t="e">
        <f ca="1">MATCH(O2091,Lists!$S$2:$S$640,1)</f>
        <v>#N/A</v>
      </c>
      <c r="Q2091" s="36" t="e">
        <f ca="1">MATCH(LEFT(OFFSET(Lists!$Q$2,MATCH(E2091,Lists!$R$3:$R$19,0)+1,0),4),Lists!$S$3:$S$640,1)</f>
        <v>#N/A</v>
      </c>
      <c r="R2091" s="36" t="e">
        <f ca="1">LEFT(OFFSET(Lists!$S$2,P2091-1+MATCH(F2091,OFFSET(Lists!$T$3,P2091-1,0,Q2091-P2091+1),0),0),6)</f>
        <v>#N/A</v>
      </c>
      <c r="S2091" s="36" t="e">
        <f ca="1">VLOOKUP(R2091,Lists!B:D,3,FALSE)</f>
        <v>#N/A</v>
      </c>
      <c r="T2091" s="36" t="str">
        <f>IF(F2091&lt;&gt;"",MATCH(R2091,'Maximum minutes'!B:B,0),"")</f>
        <v/>
      </c>
      <c r="U2091" s="36">
        <f ca="1">IF(F2091&lt;&gt;"",COUNTA(OFFSET('Maximum minutes'!$C$1,'Annexe A1 Cours'!T2091,0,1,50)),0)</f>
        <v>0</v>
      </c>
      <c r="V2091" s="37">
        <f ca="1">IFERROR(OFFSET('Maximum minutes'!$C$1,T2091+1,-1+MATCH(G2091,OFFSET('Maximum minutes'!$C$1,T2091-1,0,1,50),0)),0)</f>
        <v>0</v>
      </c>
      <c r="W2091" s="38">
        <f t="shared" ca="1" si="64"/>
        <v>0</v>
      </c>
    </row>
    <row r="2092" spans="1:23" s="36" customFormat="1" ht="18.75">
      <c r="A2092" s="34"/>
      <c r="B2092" s="39"/>
      <c r="C2092" s="39"/>
      <c r="D2092" s="35"/>
      <c r="E2092" s="40"/>
      <c r="F2092" s="39"/>
      <c r="G2092" s="39"/>
      <c r="H2092" s="39"/>
      <c r="I2092" s="34"/>
      <c r="J2092" s="34"/>
      <c r="K2092" s="34"/>
      <c r="L2092" s="34"/>
      <c r="M2092" s="43" t="str">
        <f ca="1">IFERROR(OFFSET('Maximum minutes'!$C$1,T2092,MATCH(IF(G2092&lt;&gt;"",G2092,F2092),OFFSET('Maximum minutes'!$C$1,T2092-1,0,1,U2092+1),0)-1)*IF(OR(ISNUMBER(J2092),J2092="sans examen"),1,0)*IF(W2092&lt;MinDate,1,0),"")</f>
        <v/>
      </c>
      <c r="N2092" s="36">
        <f t="shared" ca="1" si="65"/>
        <v>0</v>
      </c>
      <c r="O2092" s="36" t="e">
        <f ca="1">LEFT(OFFSET(Lists!$Q$2,MATCH(E2092,Lists!$R$3:$R$19,0),0),4)</f>
        <v>#N/A</v>
      </c>
      <c r="P2092" s="36" t="e">
        <f ca="1">MATCH(O2092,Lists!$S$2:$S$640,1)</f>
        <v>#N/A</v>
      </c>
      <c r="Q2092" s="36" t="e">
        <f ca="1">MATCH(LEFT(OFFSET(Lists!$Q$2,MATCH(E2092,Lists!$R$3:$R$19,0)+1,0),4),Lists!$S$3:$S$640,1)</f>
        <v>#N/A</v>
      </c>
      <c r="R2092" s="36" t="e">
        <f ca="1">LEFT(OFFSET(Lists!$S$2,P2092-1+MATCH(F2092,OFFSET(Lists!$T$3,P2092-1,0,Q2092-P2092+1),0),0),6)</f>
        <v>#N/A</v>
      </c>
      <c r="S2092" s="36" t="e">
        <f ca="1">VLOOKUP(R2092,Lists!B:D,3,FALSE)</f>
        <v>#N/A</v>
      </c>
      <c r="T2092" s="36" t="str">
        <f>IF(F2092&lt;&gt;"",MATCH(R2092,'Maximum minutes'!B:B,0),"")</f>
        <v/>
      </c>
      <c r="U2092" s="36">
        <f ca="1">IF(F2092&lt;&gt;"",COUNTA(OFFSET('Maximum minutes'!$C$1,'Annexe A1 Cours'!T2092,0,1,50)),0)</f>
        <v>0</v>
      </c>
      <c r="V2092" s="37">
        <f ca="1">IFERROR(OFFSET('Maximum minutes'!$C$1,T2092+1,-1+MATCH(G2092,OFFSET('Maximum minutes'!$C$1,T2092-1,0,1,50),0)),0)</f>
        <v>0</v>
      </c>
      <c r="W2092" s="38">
        <f t="shared" ca="1" si="64"/>
        <v>0</v>
      </c>
    </row>
    <row r="2093" spans="1:23" s="36" customFormat="1" ht="18.75">
      <c r="A2093" s="34"/>
      <c r="B2093" s="39"/>
      <c r="C2093" s="39"/>
      <c r="D2093" s="35"/>
      <c r="E2093" s="40"/>
      <c r="F2093" s="39"/>
      <c r="G2093" s="39"/>
      <c r="H2093" s="39"/>
      <c r="I2093" s="34"/>
      <c r="J2093" s="34"/>
      <c r="K2093" s="34"/>
      <c r="L2093" s="34"/>
      <c r="M2093" s="43" t="str">
        <f ca="1">IFERROR(OFFSET('Maximum minutes'!$C$1,T2093,MATCH(IF(G2093&lt;&gt;"",G2093,F2093),OFFSET('Maximum minutes'!$C$1,T2093-1,0,1,U2093+1),0)-1)*IF(OR(ISNUMBER(J2093),J2093="sans examen"),1,0)*IF(W2093&lt;MinDate,1,0),"")</f>
        <v/>
      </c>
      <c r="N2093" s="36">
        <f t="shared" ca="1" si="65"/>
        <v>0</v>
      </c>
      <c r="O2093" s="36" t="e">
        <f ca="1">LEFT(OFFSET(Lists!$Q$2,MATCH(E2093,Lists!$R$3:$R$19,0),0),4)</f>
        <v>#N/A</v>
      </c>
      <c r="P2093" s="36" t="e">
        <f ca="1">MATCH(O2093,Lists!$S$2:$S$640,1)</f>
        <v>#N/A</v>
      </c>
      <c r="Q2093" s="36" t="e">
        <f ca="1">MATCH(LEFT(OFFSET(Lists!$Q$2,MATCH(E2093,Lists!$R$3:$R$19,0)+1,0),4),Lists!$S$3:$S$640,1)</f>
        <v>#N/A</v>
      </c>
      <c r="R2093" s="36" t="e">
        <f ca="1">LEFT(OFFSET(Lists!$S$2,P2093-1+MATCH(F2093,OFFSET(Lists!$T$3,P2093-1,0,Q2093-P2093+1),0),0),6)</f>
        <v>#N/A</v>
      </c>
      <c r="S2093" s="36" t="e">
        <f ca="1">VLOOKUP(R2093,Lists!B:D,3,FALSE)</f>
        <v>#N/A</v>
      </c>
      <c r="T2093" s="36" t="str">
        <f>IF(F2093&lt;&gt;"",MATCH(R2093,'Maximum minutes'!B:B,0),"")</f>
        <v/>
      </c>
      <c r="U2093" s="36">
        <f ca="1">IF(F2093&lt;&gt;"",COUNTA(OFFSET('Maximum minutes'!$C$1,'Annexe A1 Cours'!T2093,0,1,50)),0)</f>
        <v>0</v>
      </c>
      <c r="V2093" s="37">
        <f ca="1">IFERROR(OFFSET('Maximum minutes'!$C$1,T2093+1,-1+MATCH(G2093,OFFSET('Maximum minutes'!$C$1,T2093-1,0,1,50),0)),0)</f>
        <v>0</v>
      </c>
      <c r="W2093" s="38">
        <f t="shared" ca="1" si="64"/>
        <v>0</v>
      </c>
    </row>
    <row r="2094" spans="1:23" s="36" customFormat="1" ht="18.75">
      <c r="A2094" s="34"/>
      <c r="B2094" s="39"/>
      <c r="C2094" s="39"/>
      <c r="D2094" s="35"/>
      <c r="E2094" s="40"/>
      <c r="F2094" s="39"/>
      <c r="G2094" s="39"/>
      <c r="H2094" s="39"/>
      <c r="I2094" s="34"/>
      <c r="J2094" s="34"/>
      <c r="K2094" s="34"/>
      <c r="L2094" s="34"/>
      <c r="M2094" s="43" t="str">
        <f ca="1">IFERROR(OFFSET('Maximum minutes'!$C$1,T2094,MATCH(IF(G2094&lt;&gt;"",G2094,F2094),OFFSET('Maximum minutes'!$C$1,T2094-1,0,1,U2094+1),0)-1)*IF(OR(ISNUMBER(J2094),J2094="sans examen"),1,0)*IF(W2094&lt;MinDate,1,0),"")</f>
        <v/>
      </c>
      <c r="N2094" s="36">
        <f t="shared" ca="1" si="65"/>
        <v>0</v>
      </c>
      <c r="O2094" s="36" t="e">
        <f ca="1">LEFT(OFFSET(Lists!$Q$2,MATCH(E2094,Lists!$R$3:$R$19,0),0),4)</f>
        <v>#N/A</v>
      </c>
      <c r="P2094" s="36" t="e">
        <f ca="1">MATCH(O2094,Lists!$S$2:$S$640,1)</f>
        <v>#N/A</v>
      </c>
      <c r="Q2094" s="36" t="e">
        <f ca="1">MATCH(LEFT(OFFSET(Lists!$Q$2,MATCH(E2094,Lists!$R$3:$R$19,0)+1,0),4),Lists!$S$3:$S$640,1)</f>
        <v>#N/A</v>
      </c>
      <c r="R2094" s="36" t="e">
        <f ca="1">LEFT(OFFSET(Lists!$S$2,P2094-1+MATCH(F2094,OFFSET(Lists!$T$3,P2094-1,0,Q2094-P2094+1),0),0),6)</f>
        <v>#N/A</v>
      </c>
      <c r="S2094" s="36" t="e">
        <f ca="1">VLOOKUP(R2094,Lists!B:D,3,FALSE)</f>
        <v>#N/A</v>
      </c>
      <c r="T2094" s="36" t="str">
        <f>IF(F2094&lt;&gt;"",MATCH(R2094,'Maximum minutes'!B:B,0),"")</f>
        <v/>
      </c>
      <c r="U2094" s="36">
        <f ca="1">IF(F2094&lt;&gt;"",COUNTA(OFFSET('Maximum minutes'!$C$1,'Annexe A1 Cours'!T2094,0,1,50)),0)</f>
        <v>0</v>
      </c>
      <c r="V2094" s="37">
        <f ca="1">IFERROR(OFFSET('Maximum minutes'!$C$1,T2094+1,-1+MATCH(G2094,OFFSET('Maximum minutes'!$C$1,T2094-1,0,1,50),0)),0)</f>
        <v>0</v>
      </c>
      <c r="W2094" s="38">
        <f t="shared" ca="1" si="64"/>
        <v>0</v>
      </c>
    </row>
    <row r="2095" spans="1:23" s="36" customFormat="1" ht="18.75">
      <c r="A2095" s="34"/>
      <c r="B2095" s="39"/>
      <c r="C2095" s="39"/>
      <c r="D2095" s="35"/>
      <c r="E2095" s="40"/>
      <c r="F2095" s="39"/>
      <c r="G2095" s="39"/>
      <c r="H2095" s="39"/>
      <c r="I2095" s="34"/>
      <c r="J2095" s="34"/>
      <c r="K2095" s="34"/>
      <c r="L2095" s="34"/>
      <c r="M2095" s="43" t="str">
        <f ca="1">IFERROR(OFFSET('Maximum minutes'!$C$1,T2095,MATCH(IF(G2095&lt;&gt;"",G2095,F2095),OFFSET('Maximum minutes'!$C$1,T2095-1,0,1,U2095+1),0)-1)*IF(OR(ISNUMBER(J2095),J2095="sans examen"),1,0)*IF(W2095&lt;MinDate,1,0),"")</f>
        <v/>
      </c>
      <c r="N2095" s="36">
        <f t="shared" ca="1" si="65"/>
        <v>0</v>
      </c>
      <c r="O2095" s="36" t="e">
        <f ca="1">LEFT(OFFSET(Lists!$Q$2,MATCH(E2095,Lists!$R$3:$R$19,0),0),4)</f>
        <v>#N/A</v>
      </c>
      <c r="P2095" s="36" t="e">
        <f ca="1">MATCH(O2095,Lists!$S$2:$S$640,1)</f>
        <v>#N/A</v>
      </c>
      <c r="Q2095" s="36" t="e">
        <f ca="1">MATCH(LEFT(OFFSET(Lists!$Q$2,MATCH(E2095,Lists!$R$3:$R$19,0)+1,0),4),Lists!$S$3:$S$640,1)</f>
        <v>#N/A</v>
      </c>
      <c r="R2095" s="36" t="e">
        <f ca="1">LEFT(OFFSET(Lists!$S$2,P2095-1+MATCH(F2095,OFFSET(Lists!$T$3,P2095-1,0,Q2095-P2095+1),0),0),6)</f>
        <v>#N/A</v>
      </c>
      <c r="S2095" s="36" t="e">
        <f ca="1">VLOOKUP(R2095,Lists!B:D,3,FALSE)</f>
        <v>#N/A</v>
      </c>
      <c r="T2095" s="36" t="str">
        <f>IF(F2095&lt;&gt;"",MATCH(R2095,'Maximum minutes'!B:B,0),"")</f>
        <v/>
      </c>
      <c r="U2095" s="36">
        <f ca="1">IF(F2095&lt;&gt;"",COUNTA(OFFSET('Maximum minutes'!$C$1,'Annexe A1 Cours'!T2095,0,1,50)),0)</f>
        <v>0</v>
      </c>
      <c r="V2095" s="37">
        <f ca="1">IFERROR(OFFSET('Maximum minutes'!$C$1,T2095+1,-1+MATCH(G2095,OFFSET('Maximum minutes'!$C$1,T2095-1,0,1,50),0)),0)</f>
        <v>0</v>
      </c>
      <c r="W2095" s="38">
        <f t="shared" ca="1" si="64"/>
        <v>0</v>
      </c>
    </row>
    <row r="2096" spans="1:23" s="36" customFormat="1" ht="18.75">
      <c r="A2096" s="34"/>
      <c r="B2096" s="39"/>
      <c r="C2096" s="39"/>
      <c r="D2096" s="35"/>
      <c r="E2096" s="40"/>
      <c r="F2096" s="39"/>
      <c r="G2096" s="39"/>
      <c r="H2096" s="39"/>
      <c r="I2096" s="34"/>
      <c r="J2096" s="34"/>
      <c r="K2096" s="34"/>
      <c r="L2096" s="34"/>
      <c r="M2096" s="43" t="str">
        <f ca="1">IFERROR(OFFSET('Maximum minutes'!$C$1,T2096,MATCH(IF(G2096&lt;&gt;"",G2096,F2096),OFFSET('Maximum minutes'!$C$1,T2096-1,0,1,U2096+1),0)-1)*IF(OR(ISNUMBER(J2096),J2096="sans examen"),1,0)*IF(W2096&lt;MinDate,1,0),"")</f>
        <v/>
      </c>
      <c r="N2096" s="36">
        <f t="shared" ca="1" si="65"/>
        <v>0</v>
      </c>
      <c r="O2096" s="36" t="e">
        <f ca="1">LEFT(OFFSET(Lists!$Q$2,MATCH(E2096,Lists!$R$3:$R$19,0),0),4)</f>
        <v>#N/A</v>
      </c>
      <c r="P2096" s="36" t="e">
        <f ca="1">MATCH(O2096,Lists!$S$2:$S$640,1)</f>
        <v>#N/A</v>
      </c>
      <c r="Q2096" s="36" t="e">
        <f ca="1">MATCH(LEFT(OFFSET(Lists!$Q$2,MATCH(E2096,Lists!$R$3:$R$19,0)+1,0),4),Lists!$S$3:$S$640,1)</f>
        <v>#N/A</v>
      </c>
      <c r="R2096" s="36" t="e">
        <f ca="1">LEFT(OFFSET(Lists!$S$2,P2096-1+MATCH(F2096,OFFSET(Lists!$T$3,P2096-1,0,Q2096-P2096+1),0),0),6)</f>
        <v>#N/A</v>
      </c>
      <c r="S2096" s="36" t="e">
        <f ca="1">VLOOKUP(R2096,Lists!B:D,3,FALSE)</f>
        <v>#N/A</v>
      </c>
      <c r="T2096" s="36" t="str">
        <f>IF(F2096&lt;&gt;"",MATCH(R2096,'Maximum minutes'!B:B,0),"")</f>
        <v/>
      </c>
      <c r="U2096" s="36">
        <f ca="1">IF(F2096&lt;&gt;"",COUNTA(OFFSET('Maximum minutes'!$C$1,'Annexe A1 Cours'!T2096,0,1,50)),0)</f>
        <v>0</v>
      </c>
      <c r="V2096" s="37">
        <f ca="1">IFERROR(OFFSET('Maximum minutes'!$C$1,T2096+1,-1+MATCH(G2096,OFFSET('Maximum minutes'!$C$1,T2096-1,0,1,50),0)),0)</f>
        <v>0</v>
      </c>
      <c r="W2096" s="38">
        <f t="shared" ca="1" si="64"/>
        <v>0</v>
      </c>
    </row>
    <row r="2097" spans="1:23" s="36" customFormat="1" ht="18.75">
      <c r="A2097" s="34"/>
      <c r="B2097" s="39"/>
      <c r="C2097" s="39"/>
      <c r="D2097" s="35"/>
      <c r="E2097" s="40"/>
      <c r="F2097" s="39"/>
      <c r="G2097" s="39"/>
      <c r="H2097" s="39"/>
      <c r="I2097" s="34"/>
      <c r="J2097" s="34"/>
      <c r="K2097" s="34"/>
      <c r="L2097" s="34"/>
      <c r="M2097" s="43" t="str">
        <f ca="1">IFERROR(OFFSET('Maximum minutes'!$C$1,T2097,MATCH(IF(G2097&lt;&gt;"",G2097,F2097),OFFSET('Maximum minutes'!$C$1,T2097-1,0,1,U2097+1),0)-1)*IF(OR(ISNUMBER(J2097),J2097="sans examen"),1,0)*IF(W2097&lt;MinDate,1,0),"")</f>
        <v/>
      </c>
      <c r="N2097" s="36">
        <f t="shared" ca="1" si="65"/>
        <v>0</v>
      </c>
      <c r="O2097" s="36" t="e">
        <f ca="1">LEFT(OFFSET(Lists!$Q$2,MATCH(E2097,Lists!$R$3:$R$19,0),0),4)</f>
        <v>#N/A</v>
      </c>
      <c r="P2097" s="36" t="e">
        <f ca="1">MATCH(O2097,Lists!$S$2:$S$640,1)</f>
        <v>#N/A</v>
      </c>
      <c r="Q2097" s="36" t="e">
        <f ca="1">MATCH(LEFT(OFFSET(Lists!$Q$2,MATCH(E2097,Lists!$R$3:$R$19,0)+1,0),4),Lists!$S$3:$S$640,1)</f>
        <v>#N/A</v>
      </c>
      <c r="R2097" s="36" t="e">
        <f ca="1">LEFT(OFFSET(Lists!$S$2,P2097-1+MATCH(F2097,OFFSET(Lists!$T$3,P2097-1,0,Q2097-P2097+1),0),0),6)</f>
        <v>#N/A</v>
      </c>
      <c r="S2097" s="36" t="e">
        <f ca="1">VLOOKUP(R2097,Lists!B:D,3,FALSE)</f>
        <v>#N/A</v>
      </c>
      <c r="T2097" s="36" t="str">
        <f>IF(F2097&lt;&gt;"",MATCH(R2097,'Maximum minutes'!B:B,0),"")</f>
        <v/>
      </c>
      <c r="U2097" s="36">
        <f ca="1">IF(F2097&lt;&gt;"",COUNTA(OFFSET('Maximum minutes'!$C$1,'Annexe A1 Cours'!T2097,0,1,50)),0)</f>
        <v>0</v>
      </c>
      <c r="V2097" s="37">
        <f ca="1">IFERROR(OFFSET('Maximum minutes'!$C$1,T2097+1,-1+MATCH(G2097,OFFSET('Maximum minutes'!$C$1,T2097-1,0,1,50),0)),0)</f>
        <v>0</v>
      </c>
      <c r="W2097" s="38">
        <f t="shared" ca="1" si="64"/>
        <v>0</v>
      </c>
    </row>
    <row r="2098" spans="1:23" s="36" customFormat="1" ht="18.75">
      <c r="A2098" s="34"/>
      <c r="B2098" s="39"/>
      <c r="C2098" s="39"/>
      <c r="D2098" s="35"/>
      <c r="E2098" s="40"/>
      <c r="F2098" s="39"/>
      <c r="G2098" s="39"/>
      <c r="H2098" s="39"/>
      <c r="I2098" s="34"/>
      <c r="J2098" s="34"/>
      <c r="K2098" s="34"/>
      <c r="L2098" s="34"/>
      <c r="M2098" s="43" t="str">
        <f ca="1">IFERROR(OFFSET('Maximum minutes'!$C$1,T2098,MATCH(IF(G2098&lt;&gt;"",G2098,F2098),OFFSET('Maximum minutes'!$C$1,T2098-1,0,1,U2098+1),0)-1)*IF(OR(ISNUMBER(J2098),J2098="sans examen"),1,0)*IF(W2098&lt;MinDate,1,0),"")</f>
        <v/>
      </c>
      <c r="N2098" s="36">
        <f t="shared" ca="1" si="65"/>
        <v>0</v>
      </c>
      <c r="O2098" s="36" t="e">
        <f ca="1">LEFT(OFFSET(Lists!$Q$2,MATCH(E2098,Lists!$R$3:$R$19,0),0),4)</f>
        <v>#N/A</v>
      </c>
      <c r="P2098" s="36" t="e">
        <f ca="1">MATCH(O2098,Lists!$S$2:$S$640,1)</f>
        <v>#N/A</v>
      </c>
      <c r="Q2098" s="36" t="e">
        <f ca="1">MATCH(LEFT(OFFSET(Lists!$Q$2,MATCH(E2098,Lists!$R$3:$R$19,0)+1,0),4),Lists!$S$3:$S$640,1)</f>
        <v>#N/A</v>
      </c>
      <c r="R2098" s="36" t="e">
        <f ca="1">LEFT(OFFSET(Lists!$S$2,P2098-1+MATCH(F2098,OFFSET(Lists!$T$3,P2098-1,0,Q2098-P2098+1),0),0),6)</f>
        <v>#N/A</v>
      </c>
      <c r="S2098" s="36" t="e">
        <f ca="1">VLOOKUP(R2098,Lists!B:D,3,FALSE)</f>
        <v>#N/A</v>
      </c>
      <c r="T2098" s="36" t="str">
        <f>IF(F2098&lt;&gt;"",MATCH(R2098,'Maximum minutes'!B:B,0),"")</f>
        <v/>
      </c>
      <c r="U2098" s="36">
        <f ca="1">IF(F2098&lt;&gt;"",COUNTA(OFFSET('Maximum minutes'!$C$1,'Annexe A1 Cours'!T2098,0,1,50)),0)</f>
        <v>0</v>
      </c>
      <c r="V2098" s="37">
        <f ca="1">IFERROR(OFFSET('Maximum minutes'!$C$1,T2098+1,-1+MATCH(G2098,OFFSET('Maximum minutes'!$C$1,T2098-1,0,1,50),0)),0)</f>
        <v>0</v>
      </c>
      <c r="W2098" s="38">
        <f t="shared" ca="1" si="64"/>
        <v>0</v>
      </c>
    </row>
    <row r="2099" spans="1:23" s="36" customFormat="1" ht="18.75">
      <c r="A2099" s="34"/>
      <c r="B2099" s="39"/>
      <c r="C2099" s="39"/>
      <c r="D2099" s="35"/>
      <c r="E2099" s="40"/>
      <c r="F2099" s="39"/>
      <c r="G2099" s="39"/>
      <c r="H2099" s="39"/>
      <c r="I2099" s="34"/>
      <c r="J2099" s="34"/>
      <c r="K2099" s="34"/>
      <c r="L2099" s="34"/>
      <c r="M2099" s="43" t="str">
        <f ca="1">IFERROR(OFFSET('Maximum minutes'!$C$1,T2099,MATCH(IF(G2099&lt;&gt;"",G2099,F2099),OFFSET('Maximum minutes'!$C$1,T2099-1,0,1,U2099+1),0)-1)*IF(OR(ISNUMBER(J2099),J2099="sans examen"),1,0)*IF(W2099&lt;MinDate,1,0),"")</f>
        <v/>
      </c>
      <c r="N2099" s="36">
        <f t="shared" ca="1" si="65"/>
        <v>0</v>
      </c>
      <c r="O2099" s="36" t="e">
        <f ca="1">LEFT(OFFSET(Lists!$Q$2,MATCH(E2099,Lists!$R$3:$R$19,0),0),4)</f>
        <v>#N/A</v>
      </c>
      <c r="P2099" s="36" t="e">
        <f ca="1">MATCH(O2099,Lists!$S$2:$S$640,1)</f>
        <v>#N/A</v>
      </c>
      <c r="Q2099" s="36" t="e">
        <f ca="1">MATCH(LEFT(OFFSET(Lists!$Q$2,MATCH(E2099,Lists!$R$3:$R$19,0)+1,0),4),Lists!$S$3:$S$640,1)</f>
        <v>#N/A</v>
      </c>
      <c r="R2099" s="36" t="e">
        <f ca="1">LEFT(OFFSET(Lists!$S$2,P2099-1+MATCH(F2099,OFFSET(Lists!$T$3,P2099-1,0,Q2099-P2099+1),0),0),6)</f>
        <v>#N/A</v>
      </c>
      <c r="S2099" s="36" t="e">
        <f ca="1">VLOOKUP(R2099,Lists!B:D,3,FALSE)</f>
        <v>#N/A</v>
      </c>
      <c r="T2099" s="36" t="str">
        <f>IF(F2099&lt;&gt;"",MATCH(R2099,'Maximum minutes'!B:B,0),"")</f>
        <v/>
      </c>
      <c r="U2099" s="36">
        <f ca="1">IF(F2099&lt;&gt;"",COUNTA(OFFSET('Maximum minutes'!$C$1,'Annexe A1 Cours'!T2099,0,1,50)),0)</f>
        <v>0</v>
      </c>
      <c r="V2099" s="37">
        <f ca="1">IFERROR(OFFSET('Maximum minutes'!$C$1,T2099+1,-1+MATCH(G2099,OFFSET('Maximum minutes'!$C$1,T2099-1,0,1,50),0)),0)</f>
        <v>0</v>
      </c>
      <c r="W2099" s="38">
        <f t="shared" ca="1" si="64"/>
        <v>0</v>
      </c>
    </row>
    <row r="2100" spans="1:23" s="36" customFormat="1" ht="18.75">
      <c r="A2100" s="34"/>
      <c r="B2100" s="39"/>
      <c r="C2100" s="39"/>
      <c r="D2100" s="35"/>
      <c r="E2100" s="40"/>
      <c r="F2100" s="39"/>
      <c r="G2100" s="39"/>
      <c r="H2100" s="39"/>
      <c r="I2100" s="34"/>
      <c r="J2100" s="34"/>
      <c r="K2100" s="34"/>
      <c r="L2100" s="34"/>
      <c r="M2100" s="43" t="str">
        <f ca="1">IFERROR(OFFSET('Maximum minutes'!$C$1,T2100,MATCH(IF(G2100&lt;&gt;"",G2100,F2100),OFFSET('Maximum minutes'!$C$1,T2100-1,0,1,U2100+1),0)-1)*IF(OR(ISNUMBER(J2100),J2100="sans examen"),1,0)*IF(W2100&lt;MinDate,1,0),"")</f>
        <v/>
      </c>
      <c r="N2100" s="36">
        <f t="shared" ca="1" si="65"/>
        <v>0</v>
      </c>
      <c r="O2100" s="36" t="e">
        <f ca="1">LEFT(OFFSET(Lists!$Q$2,MATCH(E2100,Lists!$R$3:$R$19,0),0),4)</f>
        <v>#N/A</v>
      </c>
      <c r="P2100" s="36" t="e">
        <f ca="1">MATCH(O2100,Lists!$S$2:$S$640,1)</f>
        <v>#N/A</v>
      </c>
      <c r="Q2100" s="36" t="e">
        <f ca="1">MATCH(LEFT(OFFSET(Lists!$Q$2,MATCH(E2100,Lists!$R$3:$R$19,0)+1,0),4),Lists!$S$3:$S$640,1)</f>
        <v>#N/A</v>
      </c>
      <c r="R2100" s="36" t="e">
        <f ca="1">LEFT(OFFSET(Lists!$S$2,P2100-1+MATCH(F2100,OFFSET(Lists!$T$3,P2100-1,0,Q2100-P2100+1),0),0),6)</f>
        <v>#N/A</v>
      </c>
      <c r="S2100" s="36" t="e">
        <f ca="1">VLOOKUP(R2100,Lists!B:D,3,FALSE)</f>
        <v>#N/A</v>
      </c>
      <c r="T2100" s="36" t="str">
        <f>IF(F2100&lt;&gt;"",MATCH(R2100,'Maximum minutes'!B:B,0),"")</f>
        <v/>
      </c>
      <c r="U2100" s="36">
        <f ca="1">IF(F2100&lt;&gt;"",COUNTA(OFFSET('Maximum minutes'!$C$1,'Annexe A1 Cours'!T2100,0,1,50)),0)</f>
        <v>0</v>
      </c>
      <c r="V2100" s="37">
        <f ca="1">IFERROR(OFFSET('Maximum minutes'!$C$1,T2100+1,-1+MATCH(G2100,OFFSET('Maximum minutes'!$C$1,T2100-1,0,1,50),0)),0)</f>
        <v>0</v>
      </c>
      <c r="W2100" s="38">
        <f t="shared" ca="1" si="64"/>
        <v>0</v>
      </c>
    </row>
    <row r="2101" spans="1:23" s="36" customFormat="1" ht="18.75">
      <c r="A2101" s="34"/>
      <c r="B2101" s="39"/>
      <c r="C2101" s="39"/>
      <c r="D2101" s="35"/>
      <c r="E2101" s="40"/>
      <c r="F2101" s="39"/>
      <c r="G2101" s="39"/>
      <c r="H2101" s="39"/>
      <c r="I2101" s="34"/>
      <c r="J2101" s="34"/>
      <c r="K2101" s="34"/>
      <c r="L2101" s="34"/>
      <c r="M2101" s="43" t="str">
        <f ca="1">IFERROR(OFFSET('Maximum minutes'!$C$1,T2101,MATCH(IF(G2101&lt;&gt;"",G2101,F2101),OFFSET('Maximum minutes'!$C$1,T2101-1,0,1,U2101+1),0)-1)*IF(OR(ISNUMBER(J2101),J2101="sans examen"),1,0)*IF(W2101&lt;MinDate,1,0),"")</f>
        <v/>
      </c>
      <c r="N2101" s="36">
        <f t="shared" ca="1" si="65"/>
        <v>0</v>
      </c>
      <c r="O2101" s="36" t="e">
        <f ca="1">LEFT(OFFSET(Lists!$Q$2,MATCH(E2101,Lists!$R$3:$R$19,0),0),4)</f>
        <v>#N/A</v>
      </c>
      <c r="P2101" s="36" t="e">
        <f ca="1">MATCH(O2101,Lists!$S$2:$S$640,1)</f>
        <v>#N/A</v>
      </c>
      <c r="Q2101" s="36" t="e">
        <f ca="1">MATCH(LEFT(OFFSET(Lists!$Q$2,MATCH(E2101,Lists!$R$3:$R$19,0)+1,0),4),Lists!$S$3:$S$640,1)</f>
        <v>#N/A</v>
      </c>
      <c r="R2101" s="36" t="e">
        <f ca="1">LEFT(OFFSET(Lists!$S$2,P2101-1+MATCH(F2101,OFFSET(Lists!$T$3,P2101-1,0,Q2101-P2101+1),0),0),6)</f>
        <v>#N/A</v>
      </c>
      <c r="S2101" s="36" t="e">
        <f ca="1">VLOOKUP(R2101,Lists!B:D,3,FALSE)</f>
        <v>#N/A</v>
      </c>
      <c r="T2101" s="36" t="str">
        <f>IF(F2101&lt;&gt;"",MATCH(R2101,'Maximum minutes'!B:B,0),"")</f>
        <v/>
      </c>
      <c r="U2101" s="36">
        <f ca="1">IF(F2101&lt;&gt;"",COUNTA(OFFSET('Maximum minutes'!$C$1,'Annexe A1 Cours'!T2101,0,1,50)),0)</f>
        <v>0</v>
      </c>
      <c r="V2101" s="37">
        <f ca="1">IFERROR(OFFSET('Maximum minutes'!$C$1,T2101+1,-1+MATCH(G2101,OFFSET('Maximum minutes'!$C$1,T2101-1,0,1,50),0)),0)</f>
        <v>0</v>
      </c>
      <c r="W2101" s="38">
        <f t="shared" ca="1" si="64"/>
        <v>0</v>
      </c>
    </row>
    <row r="2102" spans="1:23" s="36" customFormat="1" ht="18.75">
      <c r="A2102" s="34"/>
      <c r="B2102" s="39"/>
      <c r="C2102" s="39"/>
      <c r="D2102" s="35"/>
      <c r="E2102" s="40"/>
      <c r="F2102" s="39"/>
      <c r="G2102" s="39"/>
      <c r="H2102" s="39"/>
      <c r="I2102" s="34"/>
      <c r="J2102" s="34"/>
      <c r="K2102" s="34"/>
      <c r="L2102" s="34"/>
      <c r="M2102" s="43" t="str">
        <f ca="1">IFERROR(OFFSET('Maximum minutes'!$C$1,T2102,MATCH(IF(G2102&lt;&gt;"",G2102,F2102),OFFSET('Maximum minutes'!$C$1,T2102-1,0,1,U2102+1),0)-1)*IF(OR(ISNUMBER(J2102),J2102="sans examen"),1,0)*IF(W2102&lt;MinDate,1,0),"")</f>
        <v/>
      </c>
      <c r="N2102" s="36">
        <f t="shared" ca="1" si="65"/>
        <v>0</v>
      </c>
      <c r="O2102" s="36" t="e">
        <f ca="1">LEFT(OFFSET(Lists!$Q$2,MATCH(E2102,Lists!$R$3:$R$19,0),0),4)</f>
        <v>#N/A</v>
      </c>
      <c r="P2102" s="36" t="e">
        <f ca="1">MATCH(O2102,Lists!$S$2:$S$640,1)</f>
        <v>#N/A</v>
      </c>
      <c r="Q2102" s="36" t="e">
        <f ca="1">MATCH(LEFT(OFFSET(Lists!$Q$2,MATCH(E2102,Lists!$R$3:$R$19,0)+1,0),4),Lists!$S$3:$S$640,1)</f>
        <v>#N/A</v>
      </c>
      <c r="R2102" s="36" t="e">
        <f ca="1">LEFT(OFFSET(Lists!$S$2,P2102-1+MATCH(F2102,OFFSET(Lists!$T$3,P2102-1,0,Q2102-P2102+1),0),0),6)</f>
        <v>#N/A</v>
      </c>
      <c r="S2102" s="36" t="e">
        <f ca="1">VLOOKUP(R2102,Lists!B:D,3,FALSE)</f>
        <v>#N/A</v>
      </c>
      <c r="T2102" s="36" t="str">
        <f>IF(F2102&lt;&gt;"",MATCH(R2102,'Maximum minutes'!B:B,0),"")</f>
        <v/>
      </c>
      <c r="U2102" s="36">
        <f ca="1">IF(F2102&lt;&gt;"",COUNTA(OFFSET('Maximum minutes'!$C$1,'Annexe A1 Cours'!T2102,0,1,50)),0)</f>
        <v>0</v>
      </c>
      <c r="V2102" s="37">
        <f ca="1">IFERROR(OFFSET('Maximum minutes'!$C$1,T2102+1,-1+MATCH(G2102,OFFSET('Maximum minutes'!$C$1,T2102-1,0,1,50),0)),0)</f>
        <v>0</v>
      </c>
      <c r="W2102" s="38">
        <f t="shared" ca="1" si="64"/>
        <v>0</v>
      </c>
    </row>
    <row r="2103" spans="1:23" s="36" customFormat="1" ht="18.75">
      <c r="A2103" s="34"/>
      <c r="B2103" s="39"/>
      <c r="C2103" s="39"/>
      <c r="D2103" s="35"/>
      <c r="E2103" s="40"/>
      <c r="F2103" s="39"/>
      <c r="G2103" s="39"/>
      <c r="H2103" s="39"/>
      <c r="I2103" s="34"/>
      <c r="J2103" s="34"/>
      <c r="K2103" s="34"/>
      <c r="L2103" s="34"/>
      <c r="M2103" s="43" t="str">
        <f ca="1">IFERROR(OFFSET('Maximum minutes'!$C$1,T2103,MATCH(IF(G2103&lt;&gt;"",G2103,F2103),OFFSET('Maximum minutes'!$C$1,T2103-1,0,1,U2103+1),0)-1)*IF(OR(ISNUMBER(J2103),J2103="sans examen"),1,0)*IF(W2103&lt;MinDate,1,0),"")</f>
        <v/>
      </c>
      <c r="N2103" s="36">
        <f t="shared" ca="1" si="65"/>
        <v>0</v>
      </c>
      <c r="O2103" s="36" t="e">
        <f ca="1">LEFT(OFFSET(Lists!$Q$2,MATCH(E2103,Lists!$R$3:$R$19,0),0),4)</f>
        <v>#N/A</v>
      </c>
      <c r="P2103" s="36" t="e">
        <f ca="1">MATCH(O2103,Lists!$S$2:$S$640,1)</f>
        <v>#N/A</v>
      </c>
      <c r="Q2103" s="36" t="e">
        <f ca="1">MATCH(LEFT(OFFSET(Lists!$Q$2,MATCH(E2103,Lists!$R$3:$R$19,0)+1,0),4),Lists!$S$3:$S$640,1)</f>
        <v>#N/A</v>
      </c>
      <c r="R2103" s="36" t="e">
        <f ca="1">LEFT(OFFSET(Lists!$S$2,P2103-1+MATCH(F2103,OFFSET(Lists!$T$3,P2103-1,0,Q2103-P2103+1),0),0),6)</f>
        <v>#N/A</v>
      </c>
      <c r="S2103" s="36" t="e">
        <f ca="1">VLOOKUP(R2103,Lists!B:D,3,FALSE)</f>
        <v>#N/A</v>
      </c>
      <c r="T2103" s="36" t="str">
        <f>IF(F2103&lt;&gt;"",MATCH(R2103,'Maximum minutes'!B:B,0),"")</f>
        <v/>
      </c>
      <c r="U2103" s="36">
        <f ca="1">IF(F2103&lt;&gt;"",COUNTA(OFFSET('Maximum minutes'!$C$1,'Annexe A1 Cours'!T2103,0,1,50)),0)</f>
        <v>0</v>
      </c>
      <c r="V2103" s="37">
        <f ca="1">IFERROR(OFFSET('Maximum minutes'!$C$1,T2103+1,-1+MATCH(G2103,OFFSET('Maximum minutes'!$C$1,T2103-1,0,1,50),0)),0)</f>
        <v>0</v>
      </c>
      <c r="W2103" s="38">
        <f t="shared" ca="1" si="64"/>
        <v>0</v>
      </c>
    </row>
    <row r="2104" spans="1:23" s="36" customFormat="1" ht="18.75">
      <c r="A2104" s="34"/>
      <c r="B2104" s="39"/>
      <c r="C2104" s="39"/>
      <c r="D2104" s="35"/>
      <c r="E2104" s="40"/>
      <c r="F2104" s="39"/>
      <c r="G2104" s="39"/>
      <c r="H2104" s="39"/>
      <c r="I2104" s="34"/>
      <c r="J2104" s="34"/>
      <c r="K2104" s="34"/>
      <c r="L2104" s="34"/>
      <c r="M2104" s="43" t="str">
        <f ca="1">IFERROR(OFFSET('Maximum minutes'!$C$1,T2104,MATCH(IF(G2104&lt;&gt;"",G2104,F2104),OFFSET('Maximum minutes'!$C$1,T2104-1,0,1,U2104+1),0)-1)*IF(OR(ISNUMBER(J2104),J2104="sans examen"),1,0)*IF(W2104&lt;MinDate,1,0),"")</f>
        <v/>
      </c>
      <c r="N2104" s="36">
        <f t="shared" ca="1" si="65"/>
        <v>0</v>
      </c>
      <c r="O2104" s="36" t="e">
        <f ca="1">LEFT(OFFSET(Lists!$Q$2,MATCH(E2104,Lists!$R$3:$R$19,0),0),4)</f>
        <v>#N/A</v>
      </c>
      <c r="P2104" s="36" t="e">
        <f ca="1">MATCH(O2104,Lists!$S$2:$S$640,1)</f>
        <v>#N/A</v>
      </c>
      <c r="Q2104" s="36" t="e">
        <f ca="1">MATCH(LEFT(OFFSET(Lists!$Q$2,MATCH(E2104,Lists!$R$3:$R$19,0)+1,0),4),Lists!$S$3:$S$640,1)</f>
        <v>#N/A</v>
      </c>
      <c r="R2104" s="36" t="e">
        <f ca="1">LEFT(OFFSET(Lists!$S$2,P2104-1+MATCH(F2104,OFFSET(Lists!$T$3,P2104-1,0,Q2104-P2104+1),0),0),6)</f>
        <v>#N/A</v>
      </c>
      <c r="S2104" s="36" t="e">
        <f ca="1">VLOOKUP(R2104,Lists!B:D,3,FALSE)</f>
        <v>#N/A</v>
      </c>
      <c r="T2104" s="36" t="str">
        <f>IF(F2104&lt;&gt;"",MATCH(R2104,'Maximum minutes'!B:B,0),"")</f>
        <v/>
      </c>
      <c r="U2104" s="36">
        <f ca="1">IF(F2104&lt;&gt;"",COUNTA(OFFSET('Maximum minutes'!$C$1,'Annexe A1 Cours'!T2104,0,1,50)),0)</f>
        <v>0</v>
      </c>
      <c r="V2104" s="37">
        <f ca="1">IFERROR(OFFSET('Maximum minutes'!$C$1,T2104+1,-1+MATCH(G2104,OFFSET('Maximum minutes'!$C$1,T2104-1,0,1,50),0)),0)</f>
        <v>0</v>
      </c>
      <c r="W2104" s="38">
        <f t="shared" ca="1" si="64"/>
        <v>0</v>
      </c>
    </row>
    <row r="2105" spans="1:23" s="36" customFormat="1" ht="18.75">
      <c r="A2105" s="34"/>
      <c r="B2105" s="39"/>
      <c r="C2105" s="39"/>
      <c r="D2105" s="35"/>
      <c r="E2105" s="40"/>
      <c r="F2105" s="39"/>
      <c r="G2105" s="39"/>
      <c r="H2105" s="39"/>
      <c r="I2105" s="34"/>
      <c r="J2105" s="34"/>
      <c r="K2105" s="34"/>
      <c r="L2105" s="34"/>
      <c r="M2105" s="43" t="str">
        <f ca="1">IFERROR(OFFSET('Maximum minutes'!$C$1,T2105,MATCH(IF(G2105&lt;&gt;"",G2105,F2105),OFFSET('Maximum minutes'!$C$1,T2105-1,0,1,U2105+1),0)-1)*IF(OR(ISNUMBER(J2105),J2105="sans examen"),1,0)*IF(W2105&lt;MinDate,1,0),"")</f>
        <v/>
      </c>
      <c r="N2105" s="36">
        <f t="shared" ca="1" si="65"/>
        <v>0</v>
      </c>
      <c r="O2105" s="36" t="e">
        <f ca="1">LEFT(OFFSET(Lists!$Q$2,MATCH(E2105,Lists!$R$3:$R$19,0),0),4)</f>
        <v>#N/A</v>
      </c>
      <c r="P2105" s="36" t="e">
        <f ca="1">MATCH(O2105,Lists!$S$2:$S$640,1)</f>
        <v>#N/A</v>
      </c>
      <c r="Q2105" s="36" t="e">
        <f ca="1">MATCH(LEFT(OFFSET(Lists!$Q$2,MATCH(E2105,Lists!$R$3:$R$19,0)+1,0),4),Lists!$S$3:$S$640,1)</f>
        <v>#N/A</v>
      </c>
      <c r="R2105" s="36" t="e">
        <f ca="1">LEFT(OFFSET(Lists!$S$2,P2105-1+MATCH(F2105,OFFSET(Lists!$T$3,P2105-1,0,Q2105-P2105+1),0),0),6)</f>
        <v>#N/A</v>
      </c>
      <c r="S2105" s="36" t="e">
        <f ca="1">VLOOKUP(R2105,Lists!B:D,3,FALSE)</f>
        <v>#N/A</v>
      </c>
      <c r="T2105" s="36" t="str">
        <f>IF(F2105&lt;&gt;"",MATCH(R2105,'Maximum minutes'!B:B,0),"")</f>
        <v/>
      </c>
      <c r="U2105" s="36">
        <f ca="1">IF(F2105&lt;&gt;"",COUNTA(OFFSET('Maximum minutes'!$C$1,'Annexe A1 Cours'!T2105,0,1,50)),0)</f>
        <v>0</v>
      </c>
      <c r="V2105" s="37">
        <f ca="1">IFERROR(OFFSET('Maximum minutes'!$C$1,T2105+1,-1+MATCH(G2105,OFFSET('Maximum minutes'!$C$1,T2105-1,0,1,50),0)),0)</f>
        <v>0</v>
      </c>
      <c r="W2105" s="38">
        <f t="shared" ca="1" si="64"/>
        <v>0</v>
      </c>
    </row>
    <row r="2106" spans="1:23" s="36" customFormat="1" ht="18.75">
      <c r="A2106" s="34"/>
      <c r="B2106" s="39"/>
      <c r="C2106" s="39"/>
      <c r="D2106" s="35"/>
      <c r="E2106" s="40"/>
      <c r="F2106" s="39"/>
      <c r="G2106" s="39"/>
      <c r="H2106" s="39"/>
      <c r="I2106" s="34"/>
      <c r="J2106" s="34"/>
      <c r="K2106" s="34"/>
      <c r="L2106" s="34"/>
      <c r="M2106" s="43" t="str">
        <f ca="1">IFERROR(OFFSET('Maximum minutes'!$C$1,T2106,MATCH(IF(G2106&lt;&gt;"",G2106,F2106),OFFSET('Maximum minutes'!$C$1,T2106-1,0,1,U2106+1),0)-1)*IF(OR(ISNUMBER(J2106),J2106="sans examen"),1,0)*IF(W2106&lt;MinDate,1,0),"")</f>
        <v/>
      </c>
      <c r="N2106" s="36">
        <f t="shared" ca="1" si="65"/>
        <v>0</v>
      </c>
      <c r="O2106" s="36" t="e">
        <f ca="1">LEFT(OFFSET(Lists!$Q$2,MATCH(E2106,Lists!$R$3:$R$19,0),0),4)</f>
        <v>#N/A</v>
      </c>
      <c r="P2106" s="36" t="e">
        <f ca="1">MATCH(O2106,Lists!$S$2:$S$640,1)</f>
        <v>#N/A</v>
      </c>
      <c r="Q2106" s="36" t="e">
        <f ca="1">MATCH(LEFT(OFFSET(Lists!$Q$2,MATCH(E2106,Lists!$R$3:$R$19,0)+1,0),4),Lists!$S$3:$S$640,1)</f>
        <v>#N/A</v>
      </c>
      <c r="R2106" s="36" t="e">
        <f ca="1">LEFT(OFFSET(Lists!$S$2,P2106-1+MATCH(F2106,OFFSET(Lists!$T$3,P2106-1,0,Q2106-P2106+1),0),0),6)</f>
        <v>#N/A</v>
      </c>
      <c r="S2106" s="36" t="e">
        <f ca="1">VLOOKUP(R2106,Lists!B:D,3,FALSE)</f>
        <v>#N/A</v>
      </c>
      <c r="T2106" s="36" t="str">
        <f>IF(F2106&lt;&gt;"",MATCH(R2106,'Maximum minutes'!B:B,0),"")</f>
        <v/>
      </c>
      <c r="U2106" s="36">
        <f ca="1">IF(F2106&lt;&gt;"",COUNTA(OFFSET('Maximum minutes'!$C$1,'Annexe A1 Cours'!T2106,0,1,50)),0)</f>
        <v>0</v>
      </c>
      <c r="V2106" s="37">
        <f ca="1">IFERROR(OFFSET('Maximum minutes'!$C$1,T2106+1,-1+MATCH(G2106,OFFSET('Maximum minutes'!$C$1,T2106-1,0,1,50),0)),0)</f>
        <v>0</v>
      </c>
      <c r="W2106" s="38">
        <f t="shared" ca="1" si="64"/>
        <v>0</v>
      </c>
    </row>
    <row r="2107" spans="1:23" s="36" customFormat="1" ht="18.75">
      <c r="A2107" s="34"/>
      <c r="B2107" s="39"/>
      <c r="C2107" s="39"/>
      <c r="D2107" s="35"/>
      <c r="E2107" s="40"/>
      <c r="F2107" s="39"/>
      <c r="G2107" s="39"/>
      <c r="H2107" s="39"/>
      <c r="I2107" s="34"/>
      <c r="J2107" s="34"/>
      <c r="K2107" s="34"/>
      <c r="L2107" s="34"/>
      <c r="M2107" s="43" t="str">
        <f ca="1">IFERROR(OFFSET('Maximum minutes'!$C$1,T2107,MATCH(IF(G2107&lt;&gt;"",G2107,F2107),OFFSET('Maximum minutes'!$C$1,T2107-1,0,1,U2107+1),0)-1)*IF(OR(ISNUMBER(J2107),J2107="sans examen"),1,0)*IF(W2107&lt;MinDate,1,0),"")</f>
        <v/>
      </c>
      <c r="N2107" s="36">
        <f t="shared" ca="1" si="65"/>
        <v>0</v>
      </c>
      <c r="O2107" s="36" t="e">
        <f ca="1">LEFT(OFFSET(Lists!$Q$2,MATCH(E2107,Lists!$R$3:$R$19,0),0),4)</f>
        <v>#N/A</v>
      </c>
      <c r="P2107" s="36" t="e">
        <f ca="1">MATCH(O2107,Lists!$S$2:$S$640,1)</f>
        <v>#N/A</v>
      </c>
      <c r="Q2107" s="36" t="e">
        <f ca="1">MATCH(LEFT(OFFSET(Lists!$Q$2,MATCH(E2107,Lists!$R$3:$R$19,0)+1,0),4),Lists!$S$3:$S$640,1)</f>
        <v>#N/A</v>
      </c>
      <c r="R2107" s="36" t="e">
        <f ca="1">LEFT(OFFSET(Lists!$S$2,P2107-1+MATCH(F2107,OFFSET(Lists!$T$3,P2107-1,0,Q2107-P2107+1),0),0),6)</f>
        <v>#N/A</v>
      </c>
      <c r="S2107" s="36" t="e">
        <f ca="1">VLOOKUP(R2107,Lists!B:D,3,FALSE)</f>
        <v>#N/A</v>
      </c>
      <c r="T2107" s="36" t="str">
        <f>IF(F2107&lt;&gt;"",MATCH(R2107,'Maximum minutes'!B:B,0),"")</f>
        <v/>
      </c>
      <c r="U2107" s="36">
        <f ca="1">IF(F2107&lt;&gt;"",COUNTA(OFFSET('Maximum minutes'!$C$1,'Annexe A1 Cours'!T2107,0,1,50)),0)</f>
        <v>0</v>
      </c>
      <c r="V2107" s="37">
        <f ca="1">IFERROR(OFFSET('Maximum minutes'!$C$1,T2107+1,-1+MATCH(G2107,OFFSET('Maximum minutes'!$C$1,T2107-1,0,1,50),0)),0)</f>
        <v>0</v>
      </c>
      <c r="W2107" s="38">
        <f t="shared" ca="1" si="64"/>
        <v>0</v>
      </c>
    </row>
    <row r="2108" spans="1:23" s="36" customFormat="1" ht="18.75">
      <c r="A2108" s="34"/>
      <c r="B2108" s="39"/>
      <c r="C2108" s="39"/>
      <c r="D2108" s="35"/>
      <c r="E2108" s="40"/>
      <c r="F2108" s="39"/>
      <c r="G2108" s="39"/>
      <c r="H2108" s="39"/>
      <c r="I2108" s="34"/>
      <c r="J2108" s="34"/>
      <c r="K2108" s="34"/>
      <c r="L2108" s="34"/>
      <c r="M2108" s="43" t="str">
        <f ca="1">IFERROR(OFFSET('Maximum minutes'!$C$1,T2108,MATCH(IF(G2108&lt;&gt;"",G2108,F2108),OFFSET('Maximum minutes'!$C$1,T2108-1,0,1,U2108+1),0)-1)*IF(OR(ISNUMBER(J2108),J2108="sans examen"),1,0)*IF(W2108&lt;MinDate,1,0),"")</f>
        <v/>
      </c>
      <c r="N2108" s="36">
        <f t="shared" ca="1" si="65"/>
        <v>0</v>
      </c>
      <c r="O2108" s="36" t="e">
        <f ca="1">LEFT(OFFSET(Lists!$Q$2,MATCH(E2108,Lists!$R$3:$R$19,0),0),4)</f>
        <v>#N/A</v>
      </c>
      <c r="P2108" s="36" t="e">
        <f ca="1">MATCH(O2108,Lists!$S$2:$S$640,1)</f>
        <v>#N/A</v>
      </c>
      <c r="Q2108" s="36" t="e">
        <f ca="1">MATCH(LEFT(OFFSET(Lists!$Q$2,MATCH(E2108,Lists!$R$3:$R$19,0)+1,0),4),Lists!$S$3:$S$640,1)</f>
        <v>#N/A</v>
      </c>
      <c r="R2108" s="36" t="e">
        <f ca="1">LEFT(OFFSET(Lists!$S$2,P2108-1+MATCH(F2108,OFFSET(Lists!$T$3,P2108-1,0,Q2108-P2108+1),0),0),6)</f>
        <v>#N/A</v>
      </c>
      <c r="S2108" s="36" t="e">
        <f ca="1">VLOOKUP(R2108,Lists!B:D,3,FALSE)</f>
        <v>#N/A</v>
      </c>
      <c r="T2108" s="36" t="str">
        <f>IF(F2108&lt;&gt;"",MATCH(R2108,'Maximum minutes'!B:B,0),"")</f>
        <v/>
      </c>
      <c r="U2108" s="36">
        <f ca="1">IF(F2108&lt;&gt;"",COUNTA(OFFSET('Maximum minutes'!$C$1,'Annexe A1 Cours'!T2108,0,1,50)),0)</f>
        <v>0</v>
      </c>
      <c r="V2108" s="37">
        <f ca="1">IFERROR(OFFSET('Maximum minutes'!$C$1,T2108+1,-1+MATCH(G2108,OFFSET('Maximum minutes'!$C$1,T2108-1,0,1,50),0)),0)</f>
        <v>0</v>
      </c>
      <c r="W2108" s="38">
        <f t="shared" ca="1" si="64"/>
        <v>0</v>
      </c>
    </row>
    <row r="2109" spans="1:23" s="36" customFormat="1" ht="18.75">
      <c r="A2109" s="34"/>
      <c r="B2109" s="39"/>
      <c r="C2109" s="39"/>
      <c r="D2109" s="35"/>
      <c r="E2109" s="40"/>
      <c r="F2109" s="39"/>
      <c r="G2109" s="39"/>
      <c r="H2109" s="39"/>
      <c r="I2109" s="34"/>
      <c r="J2109" s="34"/>
      <c r="K2109" s="34"/>
      <c r="L2109" s="34"/>
      <c r="M2109" s="43" t="str">
        <f ca="1">IFERROR(OFFSET('Maximum minutes'!$C$1,T2109,MATCH(IF(G2109&lt;&gt;"",G2109,F2109),OFFSET('Maximum minutes'!$C$1,T2109-1,0,1,U2109+1),0)-1)*IF(OR(ISNUMBER(J2109),J2109="sans examen"),1,0)*IF(W2109&lt;MinDate,1,0),"")</f>
        <v/>
      </c>
      <c r="N2109" s="36">
        <f t="shared" ca="1" si="65"/>
        <v>0</v>
      </c>
      <c r="O2109" s="36" t="e">
        <f ca="1">LEFT(OFFSET(Lists!$Q$2,MATCH(E2109,Lists!$R$3:$R$19,0),0),4)</f>
        <v>#N/A</v>
      </c>
      <c r="P2109" s="36" t="e">
        <f ca="1">MATCH(O2109,Lists!$S$2:$S$640,1)</f>
        <v>#N/A</v>
      </c>
      <c r="Q2109" s="36" t="e">
        <f ca="1">MATCH(LEFT(OFFSET(Lists!$Q$2,MATCH(E2109,Lists!$R$3:$R$19,0)+1,0),4),Lists!$S$3:$S$640,1)</f>
        <v>#N/A</v>
      </c>
      <c r="R2109" s="36" t="e">
        <f ca="1">LEFT(OFFSET(Lists!$S$2,P2109-1+MATCH(F2109,OFFSET(Lists!$T$3,P2109-1,0,Q2109-P2109+1),0),0),6)</f>
        <v>#N/A</v>
      </c>
      <c r="S2109" s="36" t="e">
        <f ca="1">VLOOKUP(R2109,Lists!B:D,3,FALSE)</f>
        <v>#N/A</v>
      </c>
      <c r="T2109" s="36" t="str">
        <f>IF(F2109&lt;&gt;"",MATCH(R2109,'Maximum minutes'!B:B,0),"")</f>
        <v/>
      </c>
      <c r="U2109" s="36">
        <f ca="1">IF(F2109&lt;&gt;"",COUNTA(OFFSET('Maximum minutes'!$C$1,'Annexe A1 Cours'!T2109,0,1,50)),0)</f>
        <v>0</v>
      </c>
      <c r="V2109" s="37">
        <f ca="1">IFERROR(OFFSET('Maximum minutes'!$C$1,T2109+1,-1+MATCH(G2109,OFFSET('Maximum minutes'!$C$1,T2109-1,0,1,50),0)),0)</f>
        <v>0</v>
      </c>
      <c r="W2109" s="38">
        <f t="shared" ca="1" si="64"/>
        <v>0</v>
      </c>
    </row>
    <row r="2110" spans="1:23" s="36" customFormat="1" ht="18.75">
      <c r="A2110" s="34"/>
      <c r="B2110" s="39"/>
      <c r="C2110" s="39"/>
      <c r="D2110" s="35"/>
      <c r="E2110" s="40"/>
      <c r="F2110" s="39"/>
      <c r="G2110" s="39"/>
      <c r="H2110" s="39"/>
      <c r="I2110" s="34"/>
      <c r="J2110" s="34"/>
      <c r="K2110" s="34"/>
      <c r="L2110" s="34"/>
      <c r="M2110" s="43" t="str">
        <f ca="1">IFERROR(OFFSET('Maximum minutes'!$C$1,T2110,MATCH(IF(G2110&lt;&gt;"",G2110,F2110),OFFSET('Maximum minutes'!$C$1,T2110-1,0,1,U2110+1),0)-1)*IF(OR(ISNUMBER(J2110),J2110="sans examen"),1,0)*IF(W2110&lt;MinDate,1,0),"")</f>
        <v/>
      </c>
      <c r="N2110" s="36">
        <f t="shared" ca="1" si="65"/>
        <v>0</v>
      </c>
      <c r="O2110" s="36" t="e">
        <f ca="1">LEFT(OFFSET(Lists!$Q$2,MATCH(E2110,Lists!$R$3:$R$19,0),0),4)</f>
        <v>#N/A</v>
      </c>
      <c r="P2110" s="36" t="e">
        <f ca="1">MATCH(O2110,Lists!$S$2:$S$640,1)</f>
        <v>#N/A</v>
      </c>
      <c r="Q2110" s="36" t="e">
        <f ca="1">MATCH(LEFT(OFFSET(Lists!$Q$2,MATCH(E2110,Lists!$R$3:$R$19,0)+1,0),4),Lists!$S$3:$S$640,1)</f>
        <v>#N/A</v>
      </c>
      <c r="R2110" s="36" t="e">
        <f ca="1">LEFT(OFFSET(Lists!$S$2,P2110-1+MATCH(F2110,OFFSET(Lists!$T$3,P2110-1,0,Q2110-P2110+1),0),0),6)</f>
        <v>#N/A</v>
      </c>
      <c r="S2110" s="36" t="e">
        <f ca="1">VLOOKUP(R2110,Lists!B:D,3,FALSE)</f>
        <v>#N/A</v>
      </c>
      <c r="T2110" s="36" t="str">
        <f>IF(F2110&lt;&gt;"",MATCH(R2110,'Maximum minutes'!B:B,0),"")</f>
        <v/>
      </c>
      <c r="U2110" s="36">
        <f ca="1">IF(F2110&lt;&gt;"",COUNTA(OFFSET('Maximum minutes'!$C$1,'Annexe A1 Cours'!T2110,0,1,50)),0)</f>
        <v>0</v>
      </c>
      <c r="V2110" s="37">
        <f ca="1">IFERROR(OFFSET('Maximum minutes'!$C$1,T2110+1,-1+MATCH(G2110,OFFSET('Maximum minutes'!$C$1,T2110-1,0,1,50),0)),0)</f>
        <v>0</v>
      </c>
      <c r="W2110" s="38">
        <f t="shared" ca="1" si="64"/>
        <v>0</v>
      </c>
    </row>
    <row r="2111" spans="1:23" s="36" customFormat="1" ht="18.75">
      <c r="A2111" s="34"/>
      <c r="B2111" s="39"/>
      <c r="C2111" s="39"/>
      <c r="D2111" s="35"/>
      <c r="E2111" s="40"/>
      <c r="F2111" s="39"/>
      <c r="G2111" s="39"/>
      <c r="H2111" s="39"/>
      <c r="I2111" s="34"/>
      <c r="J2111" s="34"/>
      <c r="K2111" s="34"/>
      <c r="L2111" s="34"/>
      <c r="M2111" s="43" t="str">
        <f ca="1">IFERROR(OFFSET('Maximum minutes'!$C$1,T2111,MATCH(IF(G2111&lt;&gt;"",G2111,F2111),OFFSET('Maximum minutes'!$C$1,T2111-1,0,1,U2111+1),0)-1)*IF(OR(ISNUMBER(J2111),J2111="sans examen"),1,0)*IF(W2111&lt;MinDate,1,0),"")</f>
        <v/>
      </c>
      <c r="N2111" s="36">
        <f t="shared" ca="1" si="65"/>
        <v>0</v>
      </c>
      <c r="O2111" s="36" t="e">
        <f ca="1">LEFT(OFFSET(Lists!$Q$2,MATCH(E2111,Lists!$R$3:$R$19,0),0),4)</f>
        <v>#N/A</v>
      </c>
      <c r="P2111" s="36" t="e">
        <f ca="1">MATCH(O2111,Lists!$S$2:$S$640,1)</f>
        <v>#N/A</v>
      </c>
      <c r="Q2111" s="36" t="e">
        <f ca="1">MATCH(LEFT(OFFSET(Lists!$Q$2,MATCH(E2111,Lists!$R$3:$R$19,0)+1,0),4),Lists!$S$3:$S$640,1)</f>
        <v>#N/A</v>
      </c>
      <c r="R2111" s="36" t="e">
        <f ca="1">LEFT(OFFSET(Lists!$S$2,P2111-1+MATCH(F2111,OFFSET(Lists!$T$3,P2111-1,0,Q2111-P2111+1),0),0),6)</f>
        <v>#N/A</v>
      </c>
      <c r="S2111" s="36" t="e">
        <f ca="1">VLOOKUP(R2111,Lists!B:D,3,FALSE)</f>
        <v>#N/A</v>
      </c>
      <c r="T2111" s="36" t="str">
        <f>IF(F2111&lt;&gt;"",MATCH(R2111,'Maximum minutes'!B:B,0),"")</f>
        <v/>
      </c>
      <c r="U2111" s="36">
        <f ca="1">IF(F2111&lt;&gt;"",COUNTA(OFFSET('Maximum minutes'!$C$1,'Annexe A1 Cours'!T2111,0,1,50)),0)</f>
        <v>0</v>
      </c>
      <c r="V2111" s="37">
        <f ca="1">IFERROR(OFFSET('Maximum minutes'!$C$1,T2111+1,-1+MATCH(G2111,OFFSET('Maximum minutes'!$C$1,T2111-1,0,1,50),0)),0)</f>
        <v>0</v>
      </c>
      <c r="W2111" s="38">
        <f t="shared" ca="1" si="64"/>
        <v>0</v>
      </c>
    </row>
    <row r="2112" spans="1:23" s="36" customFormat="1" ht="18.75">
      <c r="A2112" s="34"/>
      <c r="B2112" s="39"/>
      <c r="C2112" s="39"/>
      <c r="D2112" s="35"/>
      <c r="E2112" s="40"/>
      <c r="F2112" s="39"/>
      <c r="G2112" s="39"/>
      <c r="H2112" s="39"/>
      <c r="I2112" s="34"/>
      <c r="J2112" s="34"/>
      <c r="K2112" s="34"/>
      <c r="L2112" s="34"/>
      <c r="M2112" s="43" t="str">
        <f ca="1">IFERROR(OFFSET('Maximum minutes'!$C$1,T2112,MATCH(IF(G2112&lt;&gt;"",G2112,F2112),OFFSET('Maximum minutes'!$C$1,T2112-1,0,1,U2112+1),0)-1)*IF(OR(ISNUMBER(J2112),J2112="sans examen"),1,0)*IF(W2112&lt;MinDate,1,0),"")</f>
        <v/>
      </c>
      <c r="N2112" s="36">
        <f t="shared" ca="1" si="65"/>
        <v>0</v>
      </c>
      <c r="O2112" s="36" t="e">
        <f ca="1">LEFT(OFFSET(Lists!$Q$2,MATCH(E2112,Lists!$R$3:$R$19,0),0),4)</f>
        <v>#N/A</v>
      </c>
      <c r="P2112" s="36" t="e">
        <f ca="1">MATCH(O2112,Lists!$S$2:$S$640,1)</f>
        <v>#N/A</v>
      </c>
      <c r="Q2112" s="36" t="e">
        <f ca="1">MATCH(LEFT(OFFSET(Lists!$Q$2,MATCH(E2112,Lists!$R$3:$R$19,0)+1,0),4),Lists!$S$3:$S$640,1)</f>
        <v>#N/A</v>
      </c>
      <c r="R2112" s="36" t="e">
        <f ca="1">LEFT(OFFSET(Lists!$S$2,P2112-1+MATCH(F2112,OFFSET(Lists!$T$3,P2112-1,0,Q2112-P2112+1),0),0),6)</f>
        <v>#N/A</v>
      </c>
      <c r="S2112" s="36" t="e">
        <f ca="1">VLOOKUP(R2112,Lists!B:D,3,FALSE)</f>
        <v>#N/A</v>
      </c>
      <c r="T2112" s="36" t="str">
        <f>IF(F2112&lt;&gt;"",MATCH(R2112,'Maximum minutes'!B:B,0),"")</f>
        <v/>
      </c>
      <c r="U2112" s="36">
        <f ca="1">IF(F2112&lt;&gt;"",COUNTA(OFFSET('Maximum minutes'!$C$1,'Annexe A1 Cours'!T2112,0,1,50)),0)</f>
        <v>0</v>
      </c>
      <c r="V2112" s="37">
        <f ca="1">IFERROR(OFFSET('Maximum minutes'!$C$1,T2112+1,-1+MATCH(G2112,OFFSET('Maximum minutes'!$C$1,T2112-1,0,1,50),0)),0)</f>
        <v>0</v>
      </c>
      <c r="W2112" s="38">
        <f t="shared" ca="1" si="64"/>
        <v>0</v>
      </c>
    </row>
    <row r="2113" spans="1:23" s="36" customFormat="1" ht="18.75">
      <c r="A2113" s="34"/>
      <c r="B2113" s="39"/>
      <c r="C2113" s="39"/>
      <c r="D2113" s="35"/>
      <c r="E2113" s="40"/>
      <c r="F2113" s="39"/>
      <c r="G2113" s="39"/>
      <c r="H2113" s="39"/>
      <c r="I2113" s="34"/>
      <c r="J2113" s="34"/>
      <c r="K2113" s="34"/>
      <c r="L2113" s="34"/>
      <c r="M2113" s="43" t="str">
        <f ca="1">IFERROR(OFFSET('Maximum minutes'!$C$1,T2113,MATCH(IF(G2113&lt;&gt;"",G2113,F2113),OFFSET('Maximum minutes'!$C$1,T2113-1,0,1,U2113+1),0)-1)*IF(OR(ISNUMBER(J2113),J2113="sans examen"),1,0)*IF(W2113&lt;MinDate,1,0),"")</f>
        <v/>
      </c>
      <c r="N2113" s="36">
        <f t="shared" ca="1" si="65"/>
        <v>0</v>
      </c>
      <c r="O2113" s="36" t="e">
        <f ca="1">LEFT(OFFSET(Lists!$Q$2,MATCH(E2113,Lists!$R$3:$R$19,0),0),4)</f>
        <v>#N/A</v>
      </c>
      <c r="P2113" s="36" t="e">
        <f ca="1">MATCH(O2113,Lists!$S$2:$S$640,1)</f>
        <v>#N/A</v>
      </c>
      <c r="Q2113" s="36" t="e">
        <f ca="1">MATCH(LEFT(OFFSET(Lists!$Q$2,MATCH(E2113,Lists!$R$3:$R$19,0)+1,0),4),Lists!$S$3:$S$640,1)</f>
        <v>#N/A</v>
      </c>
      <c r="R2113" s="36" t="e">
        <f ca="1">LEFT(OFFSET(Lists!$S$2,P2113-1+MATCH(F2113,OFFSET(Lists!$T$3,P2113-1,0,Q2113-P2113+1),0),0),6)</f>
        <v>#N/A</v>
      </c>
      <c r="S2113" s="36" t="e">
        <f ca="1">VLOOKUP(R2113,Lists!B:D,3,FALSE)</f>
        <v>#N/A</v>
      </c>
      <c r="T2113" s="36" t="str">
        <f>IF(F2113&lt;&gt;"",MATCH(R2113,'Maximum minutes'!B:B,0),"")</f>
        <v/>
      </c>
      <c r="U2113" s="36">
        <f ca="1">IF(F2113&lt;&gt;"",COUNTA(OFFSET('Maximum minutes'!$C$1,'Annexe A1 Cours'!T2113,0,1,50)),0)</f>
        <v>0</v>
      </c>
      <c r="V2113" s="37">
        <f ca="1">IFERROR(OFFSET('Maximum minutes'!$C$1,T2113+1,-1+MATCH(G2113,OFFSET('Maximum minutes'!$C$1,T2113-1,0,1,50),0)),0)</f>
        <v>0</v>
      </c>
      <c r="W2113" s="38">
        <f t="shared" ca="1" si="64"/>
        <v>0</v>
      </c>
    </row>
    <row r="2114" spans="1:23" s="36" customFormat="1" ht="18.75">
      <c r="A2114" s="34"/>
      <c r="B2114" s="39"/>
      <c r="C2114" s="39"/>
      <c r="D2114" s="35"/>
      <c r="E2114" s="40"/>
      <c r="F2114" s="39"/>
      <c r="G2114" s="39"/>
      <c r="H2114" s="39"/>
      <c r="I2114" s="34"/>
      <c r="J2114" s="34"/>
      <c r="K2114" s="34"/>
      <c r="L2114" s="34"/>
      <c r="M2114" s="43" t="str">
        <f ca="1">IFERROR(OFFSET('Maximum minutes'!$C$1,T2114,MATCH(IF(G2114&lt;&gt;"",G2114,F2114),OFFSET('Maximum minutes'!$C$1,T2114-1,0,1,U2114+1),0)-1)*IF(OR(ISNUMBER(J2114),J2114="sans examen"),1,0)*IF(W2114&lt;MinDate,1,0),"")</f>
        <v/>
      </c>
      <c r="N2114" s="36">
        <f t="shared" ca="1" si="65"/>
        <v>0</v>
      </c>
      <c r="O2114" s="36" t="e">
        <f ca="1">LEFT(OFFSET(Lists!$Q$2,MATCH(E2114,Lists!$R$3:$R$19,0),0),4)</f>
        <v>#N/A</v>
      </c>
      <c r="P2114" s="36" t="e">
        <f ca="1">MATCH(O2114,Lists!$S$2:$S$640,1)</f>
        <v>#N/A</v>
      </c>
      <c r="Q2114" s="36" t="e">
        <f ca="1">MATCH(LEFT(OFFSET(Lists!$Q$2,MATCH(E2114,Lists!$R$3:$R$19,0)+1,0),4),Lists!$S$3:$S$640,1)</f>
        <v>#N/A</v>
      </c>
      <c r="R2114" s="36" t="e">
        <f ca="1">LEFT(OFFSET(Lists!$S$2,P2114-1+MATCH(F2114,OFFSET(Lists!$T$3,P2114-1,0,Q2114-P2114+1),0),0),6)</f>
        <v>#N/A</v>
      </c>
      <c r="S2114" s="36" t="e">
        <f ca="1">VLOOKUP(R2114,Lists!B:D,3,FALSE)</f>
        <v>#N/A</v>
      </c>
      <c r="T2114" s="36" t="str">
        <f>IF(F2114&lt;&gt;"",MATCH(R2114,'Maximum minutes'!B:B,0),"")</f>
        <v/>
      </c>
      <c r="U2114" s="36">
        <f ca="1">IF(F2114&lt;&gt;"",COUNTA(OFFSET('Maximum minutes'!$C$1,'Annexe A1 Cours'!T2114,0,1,50)),0)</f>
        <v>0</v>
      </c>
      <c r="V2114" s="37">
        <f ca="1">IFERROR(OFFSET('Maximum minutes'!$C$1,T2114+1,-1+MATCH(G2114,OFFSET('Maximum minutes'!$C$1,T2114-1,0,1,50),0)),0)</f>
        <v>0</v>
      </c>
      <c r="W2114" s="38">
        <f t="shared" ca="1" si="64"/>
        <v>0</v>
      </c>
    </row>
    <row r="2115" spans="1:23" s="36" customFormat="1" ht="18.75">
      <c r="A2115" s="34"/>
      <c r="B2115" s="39"/>
      <c r="C2115" s="39"/>
      <c r="D2115" s="35"/>
      <c r="E2115" s="40"/>
      <c r="F2115" s="39"/>
      <c r="G2115" s="39"/>
      <c r="H2115" s="39"/>
      <c r="I2115" s="34"/>
      <c r="J2115" s="34"/>
      <c r="K2115" s="34"/>
      <c r="L2115" s="34"/>
      <c r="M2115" s="43" t="str">
        <f ca="1">IFERROR(OFFSET('Maximum minutes'!$C$1,T2115,MATCH(IF(G2115&lt;&gt;"",G2115,F2115),OFFSET('Maximum minutes'!$C$1,T2115-1,0,1,U2115+1),0)-1)*IF(OR(ISNUMBER(J2115),J2115="sans examen"),1,0)*IF(W2115&lt;MinDate,1,0),"")</f>
        <v/>
      </c>
      <c r="N2115" s="36">
        <f t="shared" ca="1" si="65"/>
        <v>0</v>
      </c>
      <c r="O2115" s="36" t="e">
        <f ca="1">LEFT(OFFSET(Lists!$Q$2,MATCH(E2115,Lists!$R$3:$R$19,0),0),4)</f>
        <v>#N/A</v>
      </c>
      <c r="P2115" s="36" t="e">
        <f ca="1">MATCH(O2115,Lists!$S$2:$S$640,1)</f>
        <v>#N/A</v>
      </c>
      <c r="Q2115" s="36" t="e">
        <f ca="1">MATCH(LEFT(OFFSET(Lists!$Q$2,MATCH(E2115,Lists!$R$3:$R$19,0)+1,0),4),Lists!$S$3:$S$640,1)</f>
        <v>#N/A</v>
      </c>
      <c r="R2115" s="36" t="e">
        <f ca="1">LEFT(OFFSET(Lists!$S$2,P2115-1+MATCH(F2115,OFFSET(Lists!$T$3,P2115-1,0,Q2115-P2115+1),0),0),6)</f>
        <v>#N/A</v>
      </c>
      <c r="S2115" s="36" t="e">
        <f ca="1">VLOOKUP(R2115,Lists!B:D,3,FALSE)</f>
        <v>#N/A</v>
      </c>
      <c r="T2115" s="36" t="str">
        <f>IF(F2115&lt;&gt;"",MATCH(R2115,'Maximum minutes'!B:B,0),"")</f>
        <v/>
      </c>
      <c r="U2115" s="36">
        <f ca="1">IF(F2115&lt;&gt;"",COUNTA(OFFSET('Maximum minutes'!$C$1,'Annexe A1 Cours'!T2115,0,1,50)),0)</f>
        <v>0</v>
      </c>
      <c r="V2115" s="37">
        <f ca="1">IFERROR(OFFSET('Maximum minutes'!$C$1,T2115+1,-1+MATCH(G2115,OFFSET('Maximum minutes'!$C$1,T2115-1,0,1,50),0)),0)</f>
        <v>0</v>
      </c>
      <c r="W2115" s="38">
        <f t="shared" ca="1" si="64"/>
        <v>0</v>
      </c>
    </row>
    <row r="2116" spans="1:23" s="36" customFormat="1" ht="18.75">
      <c r="A2116" s="34"/>
      <c r="B2116" s="39"/>
      <c r="C2116" s="39"/>
      <c r="D2116" s="35"/>
      <c r="E2116" s="40"/>
      <c r="F2116" s="39"/>
      <c r="G2116" s="39"/>
      <c r="H2116" s="39"/>
      <c r="I2116" s="34"/>
      <c r="J2116" s="34"/>
      <c r="K2116" s="34"/>
      <c r="L2116" s="34"/>
      <c r="M2116" s="43" t="str">
        <f ca="1">IFERROR(OFFSET('Maximum minutes'!$C$1,T2116,MATCH(IF(G2116&lt;&gt;"",G2116,F2116),OFFSET('Maximum minutes'!$C$1,T2116-1,0,1,U2116+1),0)-1)*IF(OR(ISNUMBER(J2116),J2116="sans examen"),1,0)*IF(W2116&lt;MinDate,1,0),"")</f>
        <v/>
      </c>
      <c r="N2116" s="36">
        <f t="shared" ca="1" si="65"/>
        <v>0</v>
      </c>
      <c r="O2116" s="36" t="e">
        <f ca="1">LEFT(OFFSET(Lists!$Q$2,MATCH(E2116,Lists!$R$3:$R$19,0),0),4)</f>
        <v>#N/A</v>
      </c>
      <c r="P2116" s="36" t="e">
        <f ca="1">MATCH(O2116,Lists!$S$2:$S$640,1)</f>
        <v>#N/A</v>
      </c>
      <c r="Q2116" s="36" t="e">
        <f ca="1">MATCH(LEFT(OFFSET(Lists!$Q$2,MATCH(E2116,Lists!$R$3:$R$19,0)+1,0),4),Lists!$S$3:$S$640,1)</f>
        <v>#N/A</v>
      </c>
      <c r="R2116" s="36" t="e">
        <f ca="1">LEFT(OFFSET(Lists!$S$2,P2116-1+MATCH(F2116,OFFSET(Lists!$T$3,P2116-1,0,Q2116-P2116+1),0),0),6)</f>
        <v>#N/A</v>
      </c>
      <c r="S2116" s="36" t="e">
        <f ca="1">VLOOKUP(R2116,Lists!B:D,3,FALSE)</f>
        <v>#N/A</v>
      </c>
      <c r="T2116" s="36" t="str">
        <f>IF(F2116&lt;&gt;"",MATCH(R2116,'Maximum minutes'!B:B,0),"")</f>
        <v/>
      </c>
      <c r="U2116" s="36">
        <f ca="1">IF(F2116&lt;&gt;"",COUNTA(OFFSET('Maximum minutes'!$C$1,'Annexe A1 Cours'!T2116,0,1,50)),0)</f>
        <v>0</v>
      </c>
      <c r="V2116" s="37">
        <f ca="1">IFERROR(OFFSET('Maximum minutes'!$C$1,T2116+1,-1+MATCH(G2116,OFFSET('Maximum minutes'!$C$1,T2116-1,0,1,50),0)),0)</f>
        <v>0</v>
      </c>
      <c r="W2116" s="38">
        <f t="shared" ca="1" si="64"/>
        <v>0</v>
      </c>
    </row>
    <row r="2117" spans="1:23" s="36" customFormat="1" ht="18.75">
      <c r="A2117" s="34"/>
      <c r="B2117" s="39"/>
      <c r="C2117" s="39"/>
      <c r="D2117" s="35"/>
      <c r="E2117" s="40"/>
      <c r="F2117" s="39"/>
      <c r="G2117" s="39"/>
      <c r="H2117" s="39"/>
      <c r="I2117" s="34"/>
      <c r="J2117" s="34"/>
      <c r="K2117" s="34"/>
      <c r="L2117" s="34"/>
      <c r="M2117" s="43" t="str">
        <f ca="1">IFERROR(OFFSET('Maximum minutes'!$C$1,T2117,MATCH(IF(G2117&lt;&gt;"",G2117,F2117),OFFSET('Maximum minutes'!$C$1,T2117-1,0,1,U2117+1),0)-1)*IF(OR(ISNUMBER(J2117),J2117="sans examen"),1,0)*IF(W2117&lt;MinDate,1,0),"")</f>
        <v/>
      </c>
      <c r="N2117" s="36">
        <f t="shared" ca="1" si="65"/>
        <v>0</v>
      </c>
      <c r="O2117" s="36" t="e">
        <f ca="1">LEFT(OFFSET(Lists!$Q$2,MATCH(E2117,Lists!$R$3:$R$19,0),0),4)</f>
        <v>#N/A</v>
      </c>
      <c r="P2117" s="36" t="e">
        <f ca="1">MATCH(O2117,Lists!$S$2:$S$640,1)</f>
        <v>#N/A</v>
      </c>
      <c r="Q2117" s="36" t="e">
        <f ca="1">MATCH(LEFT(OFFSET(Lists!$Q$2,MATCH(E2117,Lists!$R$3:$R$19,0)+1,0),4),Lists!$S$3:$S$640,1)</f>
        <v>#N/A</v>
      </c>
      <c r="R2117" s="36" t="e">
        <f ca="1">LEFT(OFFSET(Lists!$S$2,P2117-1+MATCH(F2117,OFFSET(Lists!$T$3,P2117-1,0,Q2117-P2117+1),0),0),6)</f>
        <v>#N/A</v>
      </c>
      <c r="S2117" s="36" t="e">
        <f ca="1">VLOOKUP(R2117,Lists!B:D,3,FALSE)</f>
        <v>#N/A</v>
      </c>
      <c r="T2117" s="36" t="str">
        <f>IF(F2117&lt;&gt;"",MATCH(R2117,'Maximum minutes'!B:B,0),"")</f>
        <v/>
      </c>
      <c r="U2117" s="36">
        <f ca="1">IF(F2117&lt;&gt;"",COUNTA(OFFSET('Maximum minutes'!$C$1,'Annexe A1 Cours'!T2117,0,1,50)),0)</f>
        <v>0</v>
      </c>
      <c r="V2117" s="37">
        <f ca="1">IFERROR(OFFSET('Maximum minutes'!$C$1,T2117+1,-1+MATCH(G2117,OFFSET('Maximum minutes'!$C$1,T2117-1,0,1,50),0)),0)</f>
        <v>0</v>
      </c>
      <c r="W2117" s="38">
        <f t="shared" ca="1" si="64"/>
        <v>0</v>
      </c>
    </row>
    <row r="2118" spans="1:23" s="36" customFormat="1" ht="18.75">
      <c r="A2118" s="34"/>
      <c r="B2118" s="39"/>
      <c r="C2118" s="39"/>
      <c r="D2118" s="35"/>
      <c r="E2118" s="40"/>
      <c r="F2118" s="39"/>
      <c r="G2118" s="39"/>
      <c r="H2118" s="39"/>
      <c r="I2118" s="34"/>
      <c r="J2118" s="34"/>
      <c r="K2118" s="34"/>
      <c r="L2118" s="34"/>
      <c r="M2118" s="43" t="str">
        <f ca="1">IFERROR(OFFSET('Maximum minutes'!$C$1,T2118,MATCH(IF(G2118&lt;&gt;"",G2118,F2118),OFFSET('Maximum minutes'!$C$1,T2118-1,0,1,U2118+1),0)-1)*IF(OR(ISNUMBER(J2118),J2118="sans examen"),1,0)*IF(W2118&lt;MinDate,1,0),"")</f>
        <v/>
      </c>
      <c r="N2118" s="36">
        <f t="shared" ca="1" si="65"/>
        <v>0</v>
      </c>
      <c r="O2118" s="36" t="e">
        <f ca="1">LEFT(OFFSET(Lists!$Q$2,MATCH(E2118,Lists!$R$3:$R$19,0),0),4)</f>
        <v>#N/A</v>
      </c>
      <c r="P2118" s="36" t="e">
        <f ca="1">MATCH(O2118,Lists!$S$2:$S$640,1)</f>
        <v>#N/A</v>
      </c>
      <c r="Q2118" s="36" t="e">
        <f ca="1">MATCH(LEFT(OFFSET(Lists!$Q$2,MATCH(E2118,Lists!$R$3:$R$19,0)+1,0),4),Lists!$S$3:$S$640,1)</f>
        <v>#N/A</v>
      </c>
      <c r="R2118" s="36" t="e">
        <f ca="1">LEFT(OFFSET(Lists!$S$2,P2118-1+MATCH(F2118,OFFSET(Lists!$T$3,P2118-1,0,Q2118-P2118+1),0),0),6)</f>
        <v>#N/A</v>
      </c>
      <c r="S2118" s="36" t="e">
        <f ca="1">VLOOKUP(R2118,Lists!B:D,3,FALSE)</f>
        <v>#N/A</v>
      </c>
      <c r="T2118" s="36" t="str">
        <f>IF(F2118&lt;&gt;"",MATCH(R2118,'Maximum minutes'!B:B,0),"")</f>
        <v/>
      </c>
      <c r="U2118" s="36">
        <f ca="1">IF(F2118&lt;&gt;"",COUNTA(OFFSET('Maximum minutes'!$C$1,'Annexe A1 Cours'!T2118,0,1,50)),0)</f>
        <v>0</v>
      </c>
      <c r="V2118" s="37">
        <f ca="1">IFERROR(OFFSET('Maximum minutes'!$C$1,T2118+1,-1+MATCH(G2118,OFFSET('Maximum minutes'!$C$1,T2118-1,0,1,50),0)),0)</f>
        <v>0</v>
      </c>
      <c r="W2118" s="38">
        <f t="shared" ca="1" si="64"/>
        <v>0</v>
      </c>
    </row>
    <row r="2119" spans="1:23" s="36" customFormat="1" ht="18.75">
      <c r="A2119" s="34"/>
      <c r="B2119" s="39"/>
      <c r="C2119" s="39"/>
      <c r="D2119" s="35"/>
      <c r="E2119" s="40"/>
      <c r="F2119" s="39"/>
      <c r="G2119" s="39"/>
      <c r="H2119" s="39"/>
      <c r="I2119" s="34"/>
      <c r="J2119" s="34"/>
      <c r="K2119" s="34"/>
      <c r="L2119" s="34"/>
      <c r="M2119" s="43" t="str">
        <f ca="1">IFERROR(OFFSET('Maximum minutes'!$C$1,T2119,MATCH(IF(G2119&lt;&gt;"",G2119,F2119),OFFSET('Maximum minutes'!$C$1,T2119-1,0,1,U2119+1),0)-1)*IF(OR(ISNUMBER(J2119),J2119="sans examen"),1,0)*IF(W2119&lt;MinDate,1,0),"")</f>
        <v/>
      </c>
      <c r="N2119" s="36">
        <f t="shared" ca="1" si="65"/>
        <v>0</v>
      </c>
      <c r="O2119" s="36" t="e">
        <f ca="1">LEFT(OFFSET(Lists!$Q$2,MATCH(E2119,Lists!$R$3:$R$19,0),0),4)</f>
        <v>#N/A</v>
      </c>
      <c r="P2119" s="36" t="e">
        <f ca="1">MATCH(O2119,Lists!$S$2:$S$640,1)</f>
        <v>#N/A</v>
      </c>
      <c r="Q2119" s="36" t="e">
        <f ca="1">MATCH(LEFT(OFFSET(Lists!$Q$2,MATCH(E2119,Lists!$R$3:$R$19,0)+1,0),4),Lists!$S$3:$S$640,1)</f>
        <v>#N/A</v>
      </c>
      <c r="R2119" s="36" t="e">
        <f ca="1">LEFT(OFFSET(Lists!$S$2,P2119-1+MATCH(F2119,OFFSET(Lists!$T$3,P2119-1,0,Q2119-P2119+1),0),0),6)</f>
        <v>#N/A</v>
      </c>
      <c r="S2119" s="36" t="e">
        <f ca="1">VLOOKUP(R2119,Lists!B:D,3,FALSE)</f>
        <v>#N/A</v>
      </c>
      <c r="T2119" s="36" t="str">
        <f>IF(F2119&lt;&gt;"",MATCH(R2119,'Maximum minutes'!B:B,0),"")</f>
        <v/>
      </c>
      <c r="U2119" s="36">
        <f ca="1">IF(F2119&lt;&gt;"",COUNTA(OFFSET('Maximum minutes'!$C$1,'Annexe A1 Cours'!T2119,0,1,50)),0)</f>
        <v>0</v>
      </c>
      <c r="V2119" s="37">
        <f ca="1">IFERROR(OFFSET('Maximum minutes'!$C$1,T2119+1,-1+MATCH(G2119,OFFSET('Maximum minutes'!$C$1,T2119-1,0,1,50),0)),0)</f>
        <v>0</v>
      </c>
      <c r="W2119" s="38">
        <f t="shared" ref="W2119:W2182" ca="1" si="66">IFERROR(DATE(YEAR(D2119)+V2119,MONTH(D2119),DAY(D2119)),"")</f>
        <v>0</v>
      </c>
    </row>
    <row r="2120" spans="1:23" s="36" customFormat="1" ht="18.75">
      <c r="A2120" s="34"/>
      <c r="B2120" s="39"/>
      <c r="C2120" s="39"/>
      <c r="D2120" s="35"/>
      <c r="E2120" s="40"/>
      <c r="F2120" s="39"/>
      <c r="G2120" s="39"/>
      <c r="H2120" s="39"/>
      <c r="I2120" s="34"/>
      <c r="J2120" s="34"/>
      <c r="K2120" s="34"/>
      <c r="L2120" s="34"/>
      <c r="M2120" s="43" t="str">
        <f ca="1">IFERROR(OFFSET('Maximum minutes'!$C$1,T2120,MATCH(IF(G2120&lt;&gt;"",G2120,F2120),OFFSET('Maximum minutes'!$C$1,T2120-1,0,1,U2120+1),0)-1)*IF(OR(ISNUMBER(J2120),J2120="sans examen"),1,0)*IF(W2120&lt;MinDate,1,0),"")</f>
        <v/>
      </c>
      <c r="N2120" s="36">
        <f t="shared" ref="N2120:N2183" ca="1" si="67">IF(K2120&gt;0,MIN(K2120,M2120),0)*IF(M2120="",0,1)</f>
        <v>0</v>
      </c>
      <c r="O2120" s="36" t="e">
        <f ca="1">LEFT(OFFSET(Lists!$Q$2,MATCH(E2120,Lists!$R$3:$R$19,0),0),4)</f>
        <v>#N/A</v>
      </c>
      <c r="P2120" s="36" t="e">
        <f ca="1">MATCH(O2120,Lists!$S$2:$S$640,1)</f>
        <v>#N/A</v>
      </c>
      <c r="Q2120" s="36" t="e">
        <f ca="1">MATCH(LEFT(OFFSET(Lists!$Q$2,MATCH(E2120,Lists!$R$3:$R$19,0)+1,0),4),Lists!$S$3:$S$640,1)</f>
        <v>#N/A</v>
      </c>
      <c r="R2120" s="36" t="e">
        <f ca="1">LEFT(OFFSET(Lists!$S$2,P2120-1+MATCH(F2120,OFFSET(Lists!$T$3,P2120-1,0,Q2120-P2120+1),0),0),6)</f>
        <v>#N/A</v>
      </c>
      <c r="S2120" s="36" t="e">
        <f ca="1">VLOOKUP(R2120,Lists!B:D,3,FALSE)</f>
        <v>#N/A</v>
      </c>
      <c r="T2120" s="36" t="str">
        <f>IF(F2120&lt;&gt;"",MATCH(R2120,'Maximum minutes'!B:B,0),"")</f>
        <v/>
      </c>
      <c r="U2120" s="36">
        <f ca="1">IF(F2120&lt;&gt;"",COUNTA(OFFSET('Maximum minutes'!$C$1,'Annexe A1 Cours'!T2120,0,1,50)),0)</f>
        <v>0</v>
      </c>
      <c r="V2120" s="37">
        <f ca="1">IFERROR(OFFSET('Maximum minutes'!$C$1,T2120+1,-1+MATCH(G2120,OFFSET('Maximum minutes'!$C$1,T2120-1,0,1,50),0)),0)</f>
        <v>0</v>
      </c>
      <c r="W2120" s="38">
        <f t="shared" ca="1" si="66"/>
        <v>0</v>
      </c>
    </row>
    <row r="2121" spans="1:23" s="36" customFormat="1" ht="18.75">
      <c r="A2121" s="34"/>
      <c r="B2121" s="39"/>
      <c r="C2121" s="39"/>
      <c r="D2121" s="35"/>
      <c r="E2121" s="40"/>
      <c r="F2121" s="39"/>
      <c r="G2121" s="39"/>
      <c r="H2121" s="39"/>
      <c r="I2121" s="34"/>
      <c r="J2121" s="34"/>
      <c r="K2121" s="34"/>
      <c r="L2121" s="34"/>
      <c r="M2121" s="43" t="str">
        <f ca="1">IFERROR(OFFSET('Maximum minutes'!$C$1,T2121,MATCH(IF(G2121&lt;&gt;"",G2121,F2121),OFFSET('Maximum minutes'!$C$1,T2121-1,0,1,U2121+1),0)-1)*IF(OR(ISNUMBER(J2121),J2121="sans examen"),1,0)*IF(W2121&lt;MinDate,1,0),"")</f>
        <v/>
      </c>
      <c r="N2121" s="36">
        <f t="shared" ca="1" si="67"/>
        <v>0</v>
      </c>
      <c r="O2121" s="36" t="e">
        <f ca="1">LEFT(OFFSET(Lists!$Q$2,MATCH(E2121,Lists!$R$3:$R$19,0),0),4)</f>
        <v>#N/A</v>
      </c>
      <c r="P2121" s="36" t="e">
        <f ca="1">MATCH(O2121,Lists!$S$2:$S$640,1)</f>
        <v>#N/A</v>
      </c>
      <c r="Q2121" s="36" t="e">
        <f ca="1">MATCH(LEFT(OFFSET(Lists!$Q$2,MATCH(E2121,Lists!$R$3:$R$19,0)+1,0),4),Lists!$S$3:$S$640,1)</f>
        <v>#N/A</v>
      </c>
      <c r="R2121" s="36" t="e">
        <f ca="1">LEFT(OFFSET(Lists!$S$2,P2121-1+MATCH(F2121,OFFSET(Lists!$T$3,P2121-1,0,Q2121-P2121+1),0),0),6)</f>
        <v>#N/A</v>
      </c>
      <c r="S2121" s="36" t="e">
        <f ca="1">VLOOKUP(R2121,Lists!B:D,3,FALSE)</f>
        <v>#N/A</v>
      </c>
      <c r="T2121" s="36" t="str">
        <f>IF(F2121&lt;&gt;"",MATCH(R2121,'Maximum minutes'!B:B,0),"")</f>
        <v/>
      </c>
      <c r="U2121" s="36">
        <f ca="1">IF(F2121&lt;&gt;"",COUNTA(OFFSET('Maximum minutes'!$C$1,'Annexe A1 Cours'!T2121,0,1,50)),0)</f>
        <v>0</v>
      </c>
      <c r="V2121" s="37">
        <f ca="1">IFERROR(OFFSET('Maximum minutes'!$C$1,T2121+1,-1+MATCH(G2121,OFFSET('Maximum minutes'!$C$1,T2121-1,0,1,50),0)),0)</f>
        <v>0</v>
      </c>
      <c r="W2121" s="38">
        <f t="shared" ca="1" si="66"/>
        <v>0</v>
      </c>
    </row>
    <row r="2122" spans="1:23" s="36" customFormat="1" ht="18.75">
      <c r="A2122" s="34"/>
      <c r="B2122" s="39"/>
      <c r="C2122" s="39"/>
      <c r="D2122" s="35"/>
      <c r="E2122" s="40"/>
      <c r="F2122" s="39"/>
      <c r="G2122" s="39"/>
      <c r="H2122" s="39"/>
      <c r="I2122" s="34"/>
      <c r="J2122" s="34"/>
      <c r="K2122" s="34"/>
      <c r="L2122" s="34"/>
      <c r="M2122" s="43" t="str">
        <f ca="1">IFERROR(OFFSET('Maximum minutes'!$C$1,T2122,MATCH(IF(G2122&lt;&gt;"",G2122,F2122),OFFSET('Maximum minutes'!$C$1,T2122-1,0,1,U2122+1),0)-1)*IF(OR(ISNUMBER(J2122),J2122="sans examen"),1,0)*IF(W2122&lt;MinDate,1,0),"")</f>
        <v/>
      </c>
      <c r="N2122" s="36">
        <f t="shared" ca="1" si="67"/>
        <v>0</v>
      </c>
      <c r="O2122" s="36" t="e">
        <f ca="1">LEFT(OFFSET(Lists!$Q$2,MATCH(E2122,Lists!$R$3:$R$19,0),0),4)</f>
        <v>#N/A</v>
      </c>
      <c r="P2122" s="36" t="e">
        <f ca="1">MATCH(O2122,Lists!$S$2:$S$640,1)</f>
        <v>#N/A</v>
      </c>
      <c r="Q2122" s="36" t="e">
        <f ca="1">MATCH(LEFT(OFFSET(Lists!$Q$2,MATCH(E2122,Lists!$R$3:$R$19,0)+1,0),4),Lists!$S$3:$S$640,1)</f>
        <v>#N/A</v>
      </c>
      <c r="R2122" s="36" t="e">
        <f ca="1">LEFT(OFFSET(Lists!$S$2,P2122-1+MATCH(F2122,OFFSET(Lists!$T$3,P2122-1,0,Q2122-P2122+1),0),0),6)</f>
        <v>#N/A</v>
      </c>
      <c r="S2122" s="36" t="e">
        <f ca="1">VLOOKUP(R2122,Lists!B:D,3,FALSE)</f>
        <v>#N/A</v>
      </c>
      <c r="T2122" s="36" t="str">
        <f>IF(F2122&lt;&gt;"",MATCH(R2122,'Maximum minutes'!B:B,0),"")</f>
        <v/>
      </c>
      <c r="U2122" s="36">
        <f ca="1">IF(F2122&lt;&gt;"",COUNTA(OFFSET('Maximum minutes'!$C$1,'Annexe A1 Cours'!T2122,0,1,50)),0)</f>
        <v>0</v>
      </c>
      <c r="V2122" s="37">
        <f ca="1">IFERROR(OFFSET('Maximum minutes'!$C$1,T2122+1,-1+MATCH(G2122,OFFSET('Maximum minutes'!$C$1,T2122-1,0,1,50),0)),0)</f>
        <v>0</v>
      </c>
      <c r="W2122" s="38">
        <f t="shared" ca="1" si="66"/>
        <v>0</v>
      </c>
    </row>
    <row r="2123" spans="1:23" s="36" customFormat="1" ht="18.75">
      <c r="A2123" s="34"/>
      <c r="B2123" s="39"/>
      <c r="C2123" s="39"/>
      <c r="D2123" s="35"/>
      <c r="E2123" s="40"/>
      <c r="F2123" s="39"/>
      <c r="G2123" s="39"/>
      <c r="H2123" s="39"/>
      <c r="I2123" s="34"/>
      <c r="J2123" s="34"/>
      <c r="K2123" s="34"/>
      <c r="L2123" s="34"/>
      <c r="M2123" s="43" t="str">
        <f ca="1">IFERROR(OFFSET('Maximum minutes'!$C$1,T2123,MATCH(IF(G2123&lt;&gt;"",G2123,F2123),OFFSET('Maximum minutes'!$C$1,T2123-1,0,1,U2123+1),0)-1)*IF(OR(ISNUMBER(J2123),J2123="sans examen"),1,0)*IF(W2123&lt;MinDate,1,0),"")</f>
        <v/>
      </c>
      <c r="N2123" s="36">
        <f t="shared" ca="1" si="67"/>
        <v>0</v>
      </c>
      <c r="O2123" s="36" t="e">
        <f ca="1">LEFT(OFFSET(Lists!$Q$2,MATCH(E2123,Lists!$R$3:$R$19,0),0),4)</f>
        <v>#N/A</v>
      </c>
      <c r="P2123" s="36" t="e">
        <f ca="1">MATCH(O2123,Lists!$S$2:$S$640,1)</f>
        <v>#N/A</v>
      </c>
      <c r="Q2123" s="36" t="e">
        <f ca="1">MATCH(LEFT(OFFSET(Lists!$Q$2,MATCH(E2123,Lists!$R$3:$R$19,0)+1,0),4),Lists!$S$3:$S$640,1)</f>
        <v>#N/A</v>
      </c>
      <c r="R2123" s="36" t="e">
        <f ca="1">LEFT(OFFSET(Lists!$S$2,P2123-1+MATCH(F2123,OFFSET(Lists!$T$3,P2123-1,0,Q2123-P2123+1),0),0),6)</f>
        <v>#N/A</v>
      </c>
      <c r="S2123" s="36" t="e">
        <f ca="1">VLOOKUP(R2123,Lists!B:D,3,FALSE)</f>
        <v>#N/A</v>
      </c>
      <c r="T2123" s="36" t="str">
        <f>IF(F2123&lt;&gt;"",MATCH(R2123,'Maximum minutes'!B:B,0),"")</f>
        <v/>
      </c>
      <c r="U2123" s="36">
        <f ca="1">IF(F2123&lt;&gt;"",COUNTA(OFFSET('Maximum minutes'!$C$1,'Annexe A1 Cours'!T2123,0,1,50)),0)</f>
        <v>0</v>
      </c>
      <c r="V2123" s="37">
        <f ca="1">IFERROR(OFFSET('Maximum minutes'!$C$1,T2123+1,-1+MATCH(G2123,OFFSET('Maximum minutes'!$C$1,T2123-1,0,1,50),0)),0)</f>
        <v>0</v>
      </c>
      <c r="W2123" s="38">
        <f t="shared" ca="1" si="66"/>
        <v>0</v>
      </c>
    </row>
    <row r="2124" spans="1:23" s="36" customFormat="1" ht="18.75">
      <c r="A2124" s="34"/>
      <c r="B2124" s="39"/>
      <c r="C2124" s="39"/>
      <c r="D2124" s="35"/>
      <c r="E2124" s="40"/>
      <c r="F2124" s="39"/>
      <c r="G2124" s="39"/>
      <c r="H2124" s="39"/>
      <c r="I2124" s="34"/>
      <c r="J2124" s="34"/>
      <c r="K2124" s="34"/>
      <c r="L2124" s="34"/>
      <c r="M2124" s="43" t="str">
        <f ca="1">IFERROR(OFFSET('Maximum minutes'!$C$1,T2124,MATCH(IF(G2124&lt;&gt;"",G2124,F2124),OFFSET('Maximum minutes'!$C$1,T2124-1,0,1,U2124+1),0)-1)*IF(OR(ISNUMBER(J2124),J2124="sans examen"),1,0)*IF(W2124&lt;MinDate,1,0),"")</f>
        <v/>
      </c>
      <c r="N2124" s="36">
        <f t="shared" ca="1" si="67"/>
        <v>0</v>
      </c>
      <c r="O2124" s="36" t="e">
        <f ca="1">LEFT(OFFSET(Lists!$Q$2,MATCH(E2124,Lists!$R$3:$R$19,0),0),4)</f>
        <v>#N/A</v>
      </c>
      <c r="P2124" s="36" t="e">
        <f ca="1">MATCH(O2124,Lists!$S$2:$S$640,1)</f>
        <v>#N/A</v>
      </c>
      <c r="Q2124" s="36" t="e">
        <f ca="1">MATCH(LEFT(OFFSET(Lists!$Q$2,MATCH(E2124,Lists!$R$3:$R$19,0)+1,0),4),Lists!$S$3:$S$640,1)</f>
        <v>#N/A</v>
      </c>
      <c r="R2124" s="36" t="e">
        <f ca="1">LEFT(OFFSET(Lists!$S$2,P2124-1+MATCH(F2124,OFFSET(Lists!$T$3,P2124-1,0,Q2124-P2124+1),0),0),6)</f>
        <v>#N/A</v>
      </c>
      <c r="S2124" s="36" t="e">
        <f ca="1">VLOOKUP(R2124,Lists!B:D,3,FALSE)</f>
        <v>#N/A</v>
      </c>
      <c r="T2124" s="36" t="str">
        <f>IF(F2124&lt;&gt;"",MATCH(R2124,'Maximum minutes'!B:B,0),"")</f>
        <v/>
      </c>
      <c r="U2124" s="36">
        <f ca="1">IF(F2124&lt;&gt;"",COUNTA(OFFSET('Maximum minutes'!$C$1,'Annexe A1 Cours'!T2124,0,1,50)),0)</f>
        <v>0</v>
      </c>
      <c r="V2124" s="37">
        <f ca="1">IFERROR(OFFSET('Maximum minutes'!$C$1,T2124+1,-1+MATCH(G2124,OFFSET('Maximum minutes'!$C$1,T2124-1,0,1,50),0)),0)</f>
        <v>0</v>
      </c>
      <c r="W2124" s="38">
        <f t="shared" ca="1" si="66"/>
        <v>0</v>
      </c>
    </row>
    <row r="2125" spans="1:23" s="36" customFormat="1" ht="18.75">
      <c r="A2125" s="34"/>
      <c r="B2125" s="39"/>
      <c r="C2125" s="39"/>
      <c r="D2125" s="35"/>
      <c r="E2125" s="40"/>
      <c r="F2125" s="39"/>
      <c r="G2125" s="39"/>
      <c r="H2125" s="39"/>
      <c r="I2125" s="34"/>
      <c r="J2125" s="34"/>
      <c r="K2125" s="34"/>
      <c r="L2125" s="34"/>
      <c r="M2125" s="43" t="str">
        <f ca="1">IFERROR(OFFSET('Maximum minutes'!$C$1,T2125,MATCH(IF(G2125&lt;&gt;"",G2125,F2125),OFFSET('Maximum minutes'!$C$1,T2125-1,0,1,U2125+1),0)-1)*IF(OR(ISNUMBER(J2125),J2125="sans examen"),1,0)*IF(W2125&lt;MinDate,1,0),"")</f>
        <v/>
      </c>
      <c r="N2125" s="36">
        <f t="shared" ca="1" si="67"/>
        <v>0</v>
      </c>
      <c r="O2125" s="36" t="e">
        <f ca="1">LEFT(OFFSET(Lists!$Q$2,MATCH(E2125,Lists!$R$3:$R$19,0),0),4)</f>
        <v>#N/A</v>
      </c>
      <c r="P2125" s="36" t="e">
        <f ca="1">MATCH(O2125,Lists!$S$2:$S$640,1)</f>
        <v>#N/A</v>
      </c>
      <c r="Q2125" s="36" t="e">
        <f ca="1">MATCH(LEFT(OFFSET(Lists!$Q$2,MATCH(E2125,Lists!$R$3:$R$19,0)+1,0),4),Lists!$S$3:$S$640,1)</f>
        <v>#N/A</v>
      </c>
      <c r="R2125" s="36" t="e">
        <f ca="1">LEFT(OFFSET(Lists!$S$2,P2125-1+MATCH(F2125,OFFSET(Lists!$T$3,P2125-1,0,Q2125-P2125+1),0),0),6)</f>
        <v>#N/A</v>
      </c>
      <c r="S2125" s="36" t="e">
        <f ca="1">VLOOKUP(R2125,Lists!B:D,3,FALSE)</f>
        <v>#N/A</v>
      </c>
      <c r="T2125" s="36" t="str">
        <f>IF(F2125&lt;&gt;"",MATCH(R2125,'Maximum minutes'!B:B,0),"")</f>
        <v/>
      </c>
      <c r="U2125" s="36">
        <f ca="1">IF(F2125&lt;&gt;"",COUNTA(OFFSET('Maximum minutes'!$C$1,'Annexe A1 Cours'!T2125,0,1,50)),0)</f>
        <v>0</v>
      </c>
      <c r="V2125" s="37">
        <f ca="1">IFERROR(OFFSET('Maximum minutes'!$C$1,T2125+1,-1+MATCH(G2125,OFFSET('Maximum minutes'!$C$1,T2125-1,0,1,50),0)),0)</f>
        <v>0</v>
      </c>
      <c r="W2125" s="38">
        <f t="shared" ca="1" si="66"/>
        <v>0</v>
      </c>
    </row>
    <row r="2126" spans="1:23" s="36" customFormat="1" ht="18.75">
      <c r="A2126" s="34"/>
      <c r="B2126" s="39"/>
      <c r="C2126" s="39"/>
      <c r="D2126" s="35"/>
      <c r="E2126" s="40"/>
      <c r="F2126" s="39"/>
      <c r="G2126" s="39"/>
      <c r="H2126" s="39"/>
      <c r="I2126" s="34"/>
      <c r="J2126" s="34"/>
      <c r="K2126" s="34"/>
      <c r="L2126" s="34"/>
      <c r="M2126" s="43" t="str">
        <f ca="1">IFERROR(OFFSET('Maximum minutes'!$C$1,T2126,MATCH(IF(G2126&lt;&gt;"",G2126,F2126),OFFSET('Maximum minutes'!$C$1,T2126-1,0,1,U2126+1),0)-1)*IF(OR(ISNUMBER(J2126),J2126="sans examen"),1,0)*IF(W2126&lt;MinDate,1,0),"")</f>
        <v/>
      </c>
      <c r="N2126" s="36">
        <f t="shared" ca="1" si="67"/>
        <v>0</v>
      </c>
      <c r="O2126" s="36" t="e">
        <f ca="1">LEFT(OFFSET(Lists!$Q$2,MATCH(E2126,Lists!$R$3:$R$19,0),0),4)</f>
        <v>#N/A</v>
      </c>
      <c r="P2126" s="36" t="e">
        <f ca="1">MATCH(O2126,Lists!$S$2:$S$640,1)</f>
        <v>#N/A</v>
      </c>
      <c r="Q2126" s="36" t="e">
        <f ca="1">MATCH(LEFT(OFFSET(Lists!$Q$2,MATCH(E2126,Lists!$R$3:$R$19,0)+1,0),4),Lists!$S$3:$S$640,1)</f>
        <v>#N/A</v>
      </c>
      <c r="R2126" s="36" t="e">
        <f ca="1">LEFT(OFFSET(Lists!$S$2,P2126-1+MATCH(F2126,OFFSET(Lists!$T$3,P2126-1,0,Q2126-P2126+1),0),0),6)</f>
        <v>#N/A</v>
      </c>
      <c r="S2126" s="36" t="e">
        <f ca="1">VLOOKUP(R2126,Lists!B:D,3,FALSE)</f>
        <v>#N/A</v>
      </c>
      <c r="T2126" s="36" t="str">
        <f>IF(F2126&lt;&gt;"",MATCH(R2126,'Maximum minutes'!B:B,0),"")</f>
        <v/>
      </c>
      <c r="U2126" s="36">
        <f ca="1">IF(F2126&lt;&gt;"",COUNTA(OFFSET('Maximum minutes'!$C$1,'Annexe A1 Cours'!T2126,0,1,50)),0)</f>
        <v>0</v>
      </c>
      <c r="V2126" s="37">
        <f ca="1">IFERROR(OFFSET('Maximum minutes'!$C$1,T2126+1,-1+MATCH(G2126,OFFSET('Maximum minutes'!$C$1,T2126-1,0,1,50),0)),0)</f>
        <v>0</v>
      </c>
      <c r="W2126" s="38">
        <f t="shared" ca="1" si="66"/>
        <v>0</v>
      </c>
    </row>
    <row r="2127" spans="1:23" s="36" customFormat="1" ht="18.75">
      <c r="A2127" s="34"/>
      <c r="B2127" s="39"/>
      <c r="C2127" s="39"/>
      <c r="D2127" s="35"/>
      <c r="E2127" s="40"/>
      <c r="F2127" s="39"/>
      <c r="G2127" s="39"/>
      <c r="H2127" s="39"/>
      <c r="I2127" s="34"/>
      <c r="J2127" s="34"/>
      <c r="K2127" s="34"/>
      <c r="L2127" s="34"/>
      <c r="M2127" s="43" t="str">
        <f ca="1">IFERROR(OFFSET('Maximum minutes'!$C$1,T2127,MATCH(IF(G2127&lt;&gt;"",G2127,F2127),OFFSET('Maximum minutes'!$C$1,T2127-1,0,1,U2127+1),0)-1)*IF(OR(ISNUMBER(J2127),J2127="sans examen"),1,0)*IF(W2127&lt;MinDate,1,0),"")</f>
        <v/>
      </c>
      <c r="N2127" s="36">
        <f t="shared" ca="1" si="67"/>
        <v>0</v>
      </c>
      <c r="O2127" s="36" t="e">
        <f ca="1">LEFT(OFFSET(Lists!$Q$2,MATCH(E2127,Lists!$R$3:$R$19,0),0),4)</f>
        <v>#N/A</v>
      </c>
      <c r="P2127" s="36" t="e">
        <f ca="1">MATCH(O2127,Lists!$S$2:$S$640,1)</f>
        <v>#N/A</v>
      </c>
      <c r="Q2127" s="36" t="e">
        <f ca="1">MATCH(LEFT(OFFSET(Lists!$Q$2,MATCH(E2127,Lists!$R$3:$R$19,0)+1,0),4),Lists!$S$3:$S$640,1)</f>
        <v>#N/A</v>
      </c>
      <c r="R2127" s="36" t="e">
        <f ca="1">LEFT(OFFSET(Lists!$S$2,P2127-1+MATCH(F2127,OFFSET(Lists!$T$3,P2127-1,0,Q2127-P2127+1),0),0),6)</f>
        <v>#N/A</v>
      </c>
      <c r="S2127" s="36" t="e">
        <f ca="1">VLOOKUP(R2127,Lists!B:D,3,FALSE)</f>
        <v>#N/A</v>
      </c>
      <c r="T2127" s="36" t="str">
        <f>IF(F2127&lt;&gt;"",MATCH(R2127,'Maximum minutes'!B:B,0),"")</f>
        <v/>
      </c>
      <c r="U2127" s="36">
        <f ca="1">IF(F2127&lt;&gt;"",COUNTA(OFFSET('Maximum minutes'!$C$1,'Annexe A1 Cours'!T2127,0,1,50)),0)</f>
        <v>0</v>
      </c>
      <c r="V2127" s="37">
        <f ca="1">IFERROR(OFFSET('Maximum minutes'!$C$1,T2127+1,-1+MATCH(G2127,OFFSET('Maximum minutes'!$C$1,T2127-1,0,1,50),0)),0)</f>
        <v>0</v>
      </c>
      <c r="W2127" s="38">
        <f t="shared" ca="1" si="66"/>
        <v>0</v>
      </c>
    </row>
    <row r="2128" spans="1:23" s="36" customFormat="1" ht="18.75">
      <c r="A2128" s="34"/>
      <c r="B2128" s="39"/>
      <c r="C2128" s="39"/>
      <c r="D2128" s="35"/>
      <c r="E2128" s="40"/>
      <c r="F2128" s="39"/>
      <c r="G2128" s="39"/>
      <c r="H2128" s="39"/>
      <c r="I2128" s="34"/>
      <c r="J2128" s="34"/>
      <c r="K2128" s="34"/>
      <c r="L2128" s="34"/>
      <c r="M2128" s="43" t="str">
        <f ca="1">IFERROR(OFFSET('Maximum minutes'!$C$1,T2128,MATCH(IF(G2128&lt;&gt;"",G2128,F2128),OFFSET('Maximum minutes'!$C$1,T2128-1,0,1,U2128+1),0)-1)*IF(OR(ISNUMBER(J2128),J2128="sans examen"),1,0)*IF(W2128&lt;MinDate,1,0),"")</f>
        <v/>
      </c>
      <c r="N2128" s="36">
        <f t="shared" ca="1" si="67"/>
        <v>0</v>
      </c>
      <c r="O2128" s="36" t="e">
        <f ca="1">LEFT(OFFSET(Lists!$Q$2,MATCH(E2128,Lists!$R$3:$R$19,0),0),4)</f>
        <v>#N/A</v>
      </c>
      <c r="P2128" s="36" t="e">
        <f ca="1">MATCH(O2128,Lists!$S$2:$S$640,1)</f>
        <v>#N/A</v>
      </c>
      <c r="Q2128" s="36" t="e">
        <f ca="1">MATCH(LEFT(OFFSET(Lists!$Q$2,MATCH(E2128,Lists!$R$3:$R$19,0)+1,0),4),Lists!$S$3:$S$640,1)</f>
        <v>#N/A</v>
      </c>
      <c r="R2128" s="36" t="e">
        <f ca="1">LEFT(OFFSET(Lists!$S$2,P2128-1+MATCH(F2128,OFFSET(Lists!$T$3,P2128-1,0,Q2128-P2128+1),0),0),6)</f>
        <v>#N/A</v>
      </c>
      <c r="S2128" s="36" t="e">
        <f ca="1">VLOOKUP(R2128,Lists!B:D,3,FALSE)</f>
        <v>#N/A</v>
      </c>
      <c r="T2128" s="36" t="str">
        <f>IF(F2128&lt;&gt;"",MATCH(R2128,'Maximum minutes'!B:B,0),"")</f>
        <v/>
      </c>
      <c r="U2128" s="36">
        <f ca="1">IF(F2128&lt;&gt;"",COUNTA(OFFSET('Maximum minutes'!$C$1,'Annexe A1 Cours'!T2128,0,1,50)),0)</f>
        <v>0</v>
      </c>
      <c r="V2128" s="37">
        <f ca="1">IFERROR(OFFSET('Maximum minutes'!$C$1,T2128+1,-1+MATCH(G2128,OFFSET('Maximum minutes'!$C$1,T2128-1,0,1,50),0)),0)</f>
        <v>0</v>
      </c>
      <c r="W2128" s="38">
        <f t="shared" ca="1" si="66"/>
        <v>0</v>
      </c>
    </row>
    <row r="2129" spans="1:23" s="36" customFormat="1" ht="18.75">
      <c r="A2129" s="34"/>
      <c r="B2129" s="39"/>
      <c r="C2129" s="39"/>
      <c r="D2129" s="35"/>
      <c r="E2129" s="40"/>
      <c r="F2129" s="39"/>
      <c r="G2129" s="39"/>
      <c r="H2129" s="39"/>
      <c r="I2129" s="34"/>
      <c r="J2129" s="34"/>
      <c r="K2129" s="34"/>
      <c r="L2129" s="34"/>
      <c r="M2129" s="43" t="str">
        <f ca="1">IFERROR(OFFSET('Maximum minutes'!$C$1,T2129,MATCH(IF(G2129&lt;&gt;"",G2129,F2129),OFFSET('Maximum minutes'!$C$1,T2129-1,0,1,U2129+1),0)-1)*IF(OR(ISNUMBER(J2129),J2129="sans examen"),1,0)*IF(W2129&lt;MinDate,1,0),"")</f>
        <v/>
      </c>
      <c r="N2129" s="36">
        <f t="shared" ca="1" si="67"/>
        <v>0</v>
      </c>
      <c r="O2129" s="36" t="e">
        <f ca="1">LEFT(OFFSET(Lists!$Q$2,MATCH(E2129,Lists!$R$3:$R$19,0),0),4)</f>
        <v>#N/A</v>
      </c>
      <c r="P2129" s="36" t="e">
        <f ca="1">MATCH(O2129,Lists!$S$2:$S$640,1)</f>
        <v>#N/A</v>
      </c>
      <c r="Q2129" s="36" t="e">
        <f ca="1">MATCH(LEFT(OFFSET(Lists!$Q$2,MATCH(E2129,Lists!$R$3:$R$19,0)+1,0),4),Lists!$S$3:$S$640,1)</f>
        <v>#N/A</v>
      </c>
      <c r="R2129" s="36" t="e">
        <f ca="1">LEFT(OFFSET(Lists!$S$2,P2129-1+MATCH(F2129,OFFSET(Lists!$T$3,P2129-1,0,Q2129-P2129+1),0),0),6)</f>
        <v>#N/A</v>
      </c>
      <c r="S2129" s="36" t="e">
        <f ca="1">VLOOKUP(R2129,Lists!B:D,3,FALSE)</f>
        <v>#N/A</v>
      </c>
      <c r="T2129" s="36" t="str">
        <f>IF(F2129&lt;&gt;"",MATCH(R2129,'Maximum minutes'!B:B,0),"")</f>
        <v/>
      </c>
      <c r="U2129" s="36">
        <f ca="1">IF(F2129&lt;&gt;"",COUNTA(OFFSET('Maximum minutes'!$C$1,'Annexe A1 Cours'!T2129,0,1,50)),0)</f>
        <v>0</v>
      </c>
      <c r="V2129" s="37">
        <f ca="1">IFERROR(OFFSET('Maximum minutes'!$C$1,T2129+1,-1+MATCH(G2129,OFFSET('Maximum minutes'!$C$1,T2129-1,0,1,50),0)),0)</f>
        <v>0</v>
      </c>
      <c r="W2129" s="38">
        <f t="shared" ca="1" si="66"/>
        <v>0</v>
      </c>
    </row>
    <row r="2130" spans="1:23" s="36" customFormat="1" ht="18.75">
      <c r="A2130" s="34"/>
      <c r="B2130" s="39"/>
      <c r="C2130" s="39"/>
      <c r="D2130" s="35"/>
      <c r="E2130" s="40"/>
      <c r="F2130" s="39"/>
      <c r="G2130" s="39"/>
      <c r="H2130" s="39"/>
      <c r="I2130" s="34"/>
      <c r="J2130" s="34"/>
      <c r="K2130" s="34"/>
      <c r="L2130" s="34"/>
      <c r="M2130" s="43" t="str">
        <f ca="1">IFERROR(OFFSET('Maximum minutes'!$C$1,T2130,MATCH(IF(G2130&lt;&gt;"",G2130,F2130),OFFSET('Maximum minutes'!$C$1,T2130-1,0,1,U2130+1),0)-1)*IF(OR(ISNUMBER(J2130),J2130="sans examen"),1,0)*IF(W2130&lt;MinDate,1,0),"")</f>
        <v/>
      </c>
      <c r="N2130" s="36">
        <f t="shared" ca="1" si="67"/>
        <v>0</v>
      </c>
      <c r="O2130" s="36" t="e">
        <f ca="1">LEFT(OFFSET(Lists!$Q$2,MATCH(E2130,Lists!$R$3:$R$19,0),0),4)</f>
        <v>#N/A</v>
      </c>
      <c r="P2130" s="36" t="e">
        <f ca="1">MATCH(O2130,Lists!$S$2:$S$640,1)</f>
        <v>#N/A</v>
      </c>
      <c r="Q2130" s="36" t="e">
        <f ca="1">MATCH(LEFT(OFFSET(Lists!$Q$2,MATCH(E2130,Lists!$R$3:$R$19,0)+1,0),4),Lists!$S$3:$S$640,1)</f>
        <v>#N/A</v>
      </c>
      <c r="R2130" s="36" t="e">
        <f ca="1">LEFT(OFFSET(Lists!$S$2,P2130-1+MATCH(F2130,OFFSET(Lists!$T$3,P2130-1,0,Q2130-P2130+1),0),0),6)</f>
        <v>#N/A</v>
      </c>
      <c r="S2130" s="36" t="e">
        <f ca="1">VLOOKUP(R2130,Lists!B:D,3,FALSE)</f>
        <v>#N/A</v>
      </c>
      <c r="T2130" s="36" t="str">
        <f>IF(F2130&lt;&gt;"",MATCH(R2130,'Maximum minutes'!B:B,0),"")</f>
        <v/>
      </c>
      <c r="U2130" s="36">
        <f ca="1">IF(F2130&lt;&gt;"",COUNTA(OFFSET('Maximum minutes'!$C$1,'Annexe A1 Cours'!T2130,0,1,50)),0)</f>
        <v>0</v>
      </c>
      <c r="V2130" s="37">
        <f ca="1">IFERROR(OFFSET('Maximum minutes'!$C$1,T2130+1,-1+MATCH(G2130,OFFSET('Maximum minutes'!$C$1,T2130-1,0,1,50),0)),0)</f>
        <v>0</v>
      </c>
      <c r="W2130" s="38">
        <f t="shared" ca="1" si="66"/>
        <v>0</v>
      </c>
    </row>
    <row r="2131" spans="1:23" s="36" customFormat="1" ht="18.75">
      <c r="A2131" s="34"/>
      <c r="B2131" s="39"/>
      <c r="C2131" s="39"/>
      <c r="D2131" s="35"/>
      <c r="E2131" s="40"/>
      <c r="F2131" s="39"/>
      <c r="G2131" s="39"/>
      <c r="H2131" s="39"/>
      <c r="I2131" s="34"/>
      <c r="J2131" s="34"/>
      <c r="K2131" s="34"/>
      <c r="L2131" s="34"/>
      <c r="M2131" s="43" t="str">
        <f ca="1">IFERROR(OFFSET('Maximum minutes'!$C$1,T2131,MATCH(IF(G2131&lt;&gt;"",G2131,F2131),OFFSET('Maximum minutes'!$C$1,T2131-1,0,1,U2131+1),0)-1)*IF(OR(ISNUMBER(J2131),J2131="sans examen"),1,0)*IF(W2131&lt;MinDate,1,0),"")</f>
        <v/>
      </c>
      <c r="N2131" s="36">
        <f t="shared" ca="1" si="67"/>
        <v>0</v>
      </c>
      <c r="O2131" s="36" t="e">
        <f ca="1">LEFT(OFFSET(Lists!$Q$2,MATCH(E2131,Lists!$R$3:$R$19,0),0),4)</f>
        <v>#N/A</v>
      </c>
      <c r="P2131" s="36" t="e">
        <f ca="1">MATCH(O2131,Lists!$S$2:$S$640,1)</f>
        <v>#N/A</v>
      </c>
      <c r="Q2131" s="36" t="e">
        <f ca="1">MATCH(LEFT(OFFSET(Lists!$Q$2,MATCH(E2131,Lists!$R$3:$R$19,0)+1,0),4),Lists!$S$3:$S$640,1)</f>
        <v>#N/A</v>
      </c>
      <c r="R2131" s="36" t="e">
        <f ca="1">LEFT(OFFSET(Lists!$S$2,P2131-1+MATCH(F2131,OFFSET(Lists!$T$3,P2131-1,0,Q2131-P2131+1),0),0),6)</f>
        <v>#N/A</v>
      </c>
      <c r="S2131" s="36" t="e">
        <f ca="1">VLOOKUP(R2131,Lists!B:D,3,FALSE)</f>
        <v>#N/A</v>
      </c>
      <c r="T2131" s="36" t="str">
        <f>IF(F2131&lt;&gt;"",MATCH(R2131,'Maximum minutes'!B:B,0),"")</f>
        <v/>
      </c>
      <c r="U2131" s="36">
        <f ca="1">IF(F2131&lt;&gt;"",COUNTA(OFFSET('Maximum minutes'!$C$1,'Annexe A1 Cours'!T2131,0,1,50)),0)</f>
        <v>0</v>
      </c>
      <c r="V2131" s="37">
        <f ca="1">IFERROR(OFFSET('Maximum minutes'!$C$1,T2131+1,-1+MATCH(G2131,OFFSET('Maximum minutes'!$C$1,T2131-1,0,1,50),0)),0)</f>
        <v>0</v>
      </c>
      <c r="W2131" s="38">
        <f t="shared" ca="1" si="66"/>
        <v>0</v>
      </c>
    </row>
    <row r="2132" spans="1:23" s="36" customFormat="1" ht="18.75">
      <c r="A2132" s="34"/>
      <c r="B2132" s="39"/>
      <c r="C2132" s="39"/>
      <c r="D2132" s="35"/>
      <c r="E2132" s="40"/>
      <c r="F2132" s="39"/>
      <c r="G2132" s="39"/>
      <c r="H2132" s="39"/>
      <c r="I2132" s="34"/>
      <c r="J2132" s="34"/>
      <c r="K2132" s="34"/>
      <c r="L2132" s="34"/>
      <c r="M2132" s="43" t="str">
        <f ca="1">IFERROR(OFFSET('Maximum minutes'!$C$1,T2132,MATCH(IF(G2132&lt;&gt;"",G2132,F2132),OFFSET('Maximum minutes'!$C$1,T2132-1,0,1,U2132+1),0)-1)*IF(OR(ISNUMBER(J2132),J2132="sans examen"),1,0)*IF(W2132&lt;MinDate,1,0),"")</f>
        <v/>
      </c>
      <c r="N2132" s="36">
        <f t="shared" ca="1" si="67"/>
        <v>0</v>
      </c>
      <c r="O2132" s="36" t="e">
        <f ca="1">LEFT(OFFSET(Lists!$Q$2,MATCH(E2132,Lists!$R$3:$R$19,0),0),4)</f>
        <v>#N/A</v>
      </c>
      <c r="P2132" s="36" t="e">
        <f ca="1">MATCH(O2132,Lists!$S$2:$S$640,1)</f>
        <v>#N/A</v>
      </c>
      <c r="Q2132" s="36" t="e">
        <f ca="1">MATCH(LEFT(OFFSET(Lists!$Q$2,MATCH(E2132,Lists!$R$3:$R$19,0)+1,0),4),Lists!$S$3:$S$640,1)</f>
        <v>#N/A</v>
      </c>
      <c r="R2132" s="36" t="e">
        <f ca="1">LEFT(OFFSET(Lists!$S$2,P2132-1+MATCH(F2132,OFFSET(Lists!$T$3,P2132-1,0,Q2132-P2132+1),0),0),6)</f>
        <v>#N/A</v>
      </c>
      <c r="S2132" s="36" t="e">
        <f ca="1">VLOOKUP(R2132,Lists!B:D,3,FALSE)</f>
        <v>#N/A</v>
      </c>
      <c r="T2132" s="36" t="str">
        <f>IF(F2132&lt;&gt;"",MATCH(R2132,'Maximum minutes'!B:B,0),"")</f>
        <v/>
      </c>
      <c r="U2132" s="36">
        <f ca="1">IF(F2132&lt;&gt;"",COUNTA(OFFSET('Maximum minutes'!$C$1,'Annexe A1 Cours'!T2132,0,1,50)),0)</f>
        <v>0</v>
      </c>
      <c r="V2132" s="37">
        <f ca="1">IFERROR(OFFSET('Maximum minutes'!$C$1,T2132+1,-1+MATCH(G2132,OFFSET('Maximum minutes'!$C$1,T2132-1,0,1,50),0)),0)</f>
        <v>0</v>
      </c>
      <c r="W2132" s="38">
        <f t="shared" ca="1" si="66"/>
        <v>0</v>
      </c>
    </row>
    <row r="2133" spans="1:23" s="36" customFormat="1" ht="18.75">
      <c r="A2133" s="34"/>
      <c r="B2133" s="39"/>
      <c r="C2133" s="39"/>
      <c r="D2133" s="35"/>
      <c r="E2133" s="40"/>
      <c r="F2133" s="39"/>
      <c r="G2133" s="39"/>
      <c r="H2133" s="39"/>
      <c r="I2133" s="34"/>
      <c r="J2133" s="34"/>
      <c r="K2133" s="34"/>
      <c r="L2133" s="34"/>
      <c r="M2133" s="43" t="str">
        <f ca="1">IFERROR(OFFSET('Maximum minutes'!$C$1,T2133,MATCH(IF(G2133&lt;&gt;"",G2133,F2133),OFFSET('Maximum minutes'!$C$1,T2133-1,0,1,U2133+1),0)-1)*IF(OR(ISNUMBER(J2133),J2133="sans examen"),1,0)*IF(W2133&lt;MinDate,1,0),"")</f>
        <v/>
      </c>
      <c r="N2133" s="36">
        <f t="shared" ca="1" si="67"/>
        <v>0</v>
      </c>
      <c r="O2133" s="36" t="e">
        <f ca="1">LEFT(OFFSET(Lists!$Q$2,MATCH(E2133,Lists!$R$3:$R$19,0),0),4)</f>
        <v>#N/A</v>
      </c>
      <c r="P2133" s="36" t="e">
        <f ca="1">MATCH(O2133,Lists!$S$2:$S$640,1)</f>
        <v>#N/A</v>
      </c>
      <c r="Q2133" s="36" t="e">
        <f ca="1">MATCH(LEFT(OFFSET(Lists!$Q$2,MATCH(E2133,Lists!$R$3:$R$19,0)+1,0),4),Lists!$S$3:$S$640,1)</f>
        <v>#N/A</v>
      </c>
      <c r="R2133" s="36" t="e">
        <f ca="1">LEFT(OFFSET(Lists!$S$2,P2133-1+MATCH(F2133,OFFSET(Lists!$T$3,P2133-1,0,Q2133-P2133+1),0),0),6)</f>
        <v>#N/A</v>
      </c>
      <c r="S2133" s="36" t="e">
        <f ca="1">VLOOKUP(R2133,Lists!B:D,3,FALSE)</f>
        <v>#N/A</v>
      </c>
      <c r="T2133" s="36" t="str">
        <f>IF(F2133&lt;&gt;"",MATCH(R2133,'Maximum minutes'!B:B,0),"")</f>
        <v/>
      </c>
      <c r="U2133" s="36">
        <f ca="1">IF(F2133&lt;&gt;"",COUNTA(OFFSET('Maximum minutes'!$C$1,'Annexe A1 Cours'!T2133,0,1,50)),0)</f>
        <v>0</v>
      </c>
      <c r="V2133" s="37">
        <f ca="1">IFERROR(OFFSET('Maximum minutes'!$C$1,T2133+1,-1+MATCH(G2133,OFFSET('Maximum minutes'!$C$1,T2133-1,0,1,50),0)),0)</f>
        <v>0</v>
      </c>
      <c r="W2133" s="38">
        <f t="shared" ca="1" si="66"/>
        <v>0</v>
      </c>
    </row>
    <row r="2134" spans="1:23" s="36" customFormat="1" ht="18.75">
      <c r="A2134" s="34"/>
      <c r="B2134" s="39"/>
      <c r="C2134" s="39"/>
      <c r="D2134" s="35"/>
      <c r="E2134" s="40"/>
      <c r="F2134" s="39"/>
      <c r="G2134" s="39"/>
      <c r="H2134" s="39"/>
      <c r="I2134" s="34"/>
      <c r="J2134" s="34"/>
      <c r="K2134" s="34"/>
      <c r="L2134" s="34"/>
      <c r="M2134" s="43" t="str">
        <f ca="1">IFERROR(OFFSET('Maximum minutes'!$C$1,T2134,MATCH(IF(G2134&lt;&gt;"",G2134,F2134),OFFSET('Maximum minutes'!$C$1,T2134-1,0,1,U2134+1),0)-1)*IF(OR(ISNUMBER(J2134),J2134="sans examen"),1,0)*IF(W2134&lt;MinDate,1,0),"")</f>
        <v/>
      </c>
      <c r="N2134" s="36">
        <f t="shared" ca="1" si="67"/>
        <v>0</v>
      </c>
      <c r="O2134" s="36" t="e">
        <f ca="1">LEFT(OFFSET(Lists!$Q$2,MATCH(E2134,Lists!$R$3:$R$19,0),0),4)</f>
        <v>#N/A</v>
      </c>
      <c r="P2134" s="36" t="e">
        <f ca="1">MATCH(O2134,Lists!$S$2:$S$640,1)</f>
        <v>#N/A</v>
      </c>
      <c r="Q2134" s="36" t="e">
        <f ca="1">MATCH(LEFT(OFFSET(Lists!$Q$2,MATCH(E2134,Lists!$R$3:$R$19,0)+1,0),4),Lists!$S$3:$S$640,1)</f>
        <v>#N/A</v>
      </c>
      <c r="R2134" s="36" t="e">
        <f ca="1">LEFT(OFFSET(Lists!$S$2,P2134-1+MATCH(F2134,OFFSET(Lists!$T$3,P2134-1,0,Q2134-P2134+1),0),0),6)</f>
        <v>#N/A</v>
      </c>
      <c r="S2134" s="36" t="e">
        <f ca="1">VLOOKUP(R2134,Lists!B:D,3,FALSE)</f>
        <v>#N/A</v>
      </c>
      <c r="T2134" s="36" t="str">
        <f>IF(F2134&lt;&gt;"",MATCH(R2134,'Maximum minutes'!B:B,0),"")</f>
        <v/>
      </c>
      <c r="U2134" s="36">
        <f ca="1">IF(F2134&lt;&gt;"",COUNTA(OFFSET('Maximum minutes'!$C$1,'Annexe A1 Cours'!T2134,0,1,50)),0)</f>
        <v>0</v>
      </c>
      <c r="V2134" s="37">
        <f ca="1">IFERROR(OFFSET('Maximum minutes'!$C$1,T2134+1,-1+MATCH(G2134,OFFSET('Maximum minutes'!$C$1,T2134-1,0,1,50),0)),0)</f>
        <v>0</v>
      </c>
      <c r="W2134" s="38">
        <f t="shared" ca="1" si="66"/>
        <v>0</v>
      </c>
    </row>
    <row r="2135" spans="1:23" s="36" customFormat="1" ht="18.75">
      <c r="A2135" s="34"/>
      <c r="B2135" s="39"/>
      <c r="C2135" s="39"/>
      <c r="D2135" s="35"/>
      <c r="E2135" s="40"/>
      <c r="F2135" s="39"/>
      <c r="G2135" s="39"/>
      <c r="H2135" s="39"/>
      <c r="I2135" s="34"/>
      <c r="J2135" s="34"/>
      <c r="K2135" s="34"/>
      <c r="L2135" s="34"/>
      <c r="M2135" s="43" t="str">
        <f ca="1">IFERROR(OFFSET('Maximum minutes'!$C$1,T2135,MATCH(IF(G2135&lt;&gt;"",G2135,F2135),OFFSET('Maximum minutes'!$C$1,T2135-1,0,1,U2135+1),0)-1)*IF(OR(ISNUMBER(J2135),J2135="sans examen"),1,0)*IF(W2135&lt;MinDate,1,0),"")</f>
        <v/>
      </c>
      <c r="N2135" s="36">
        <f t="shared" ca="1" si="67"/>
        <v>0</v>
      </c>
      <c r="O2135" s="36" t="e">
        <f ca="1">LEFT(OFFSET(Lists!$Q$2,MATCH(E2135,Lists!$R$3:$R$19,0),0),4)</f>
        <v>#N/A</v>
      </c>
      <c r="P2135" s="36" t="e">
        <f ca="1">MATCH(O2135,Lists!$S$2:$S$640,1)</f>
        <v>#N/A</v>
      </c>
      <c r="Q2135" s="36" t="e">
        <f ca="1">MATCH(LEFT(OFFSET(Lists!$Q$2,MATCH(E2135,Lists!$R$3:$R$19,0)+1,0),4),Lists!$S$3:$S$640,1)</f>
        <v>#N/A</v>
      </c>
      <c r="R2135" s="36" t="e">
        <f ca="1">LEFT(OFFSET(Lists!$S$2,P2135-1+MATCH(F2135,OFFSET(Lists!$T$3,P2135-1,0,Q2135-P2135+1),0),0),6)</f>
        <v>#N/A</v>
      </c>
      <c r="S2135" s="36" t="e">
        <f ca="1">VLOOKUP(R2135,Lists!B:D,3,FALSE)</f>
        <v>#N/A</v>
      </c>
      <c r="T2135" s="36" t="str">
        <f>IF(F2135&lt;&gt;"",MATCH(R2135,'Maximum minutes'!B:B,0),"")</f>
        <v/>
      </c>
      <c r="U2135" s="36">
        <f ca="1">IF(F2135&lt;&gt;"",COUNTA(OFFSET('Maximum minutes'!$C$1,'Annexe A1 Cours'!T2135,0,1,50)),0)</f>
        <v>0</v>
      </c>
      <c r="V2135" s="37">
        <f ca="1">IFERROR(OFFSET('Maximum minutes'!$C$1,T2135+1,-1+MATCH(G2135,OFFSET('Maximum minutes'!$C$1,T2135-1,0,1,50),0)),0)</f>
        <v>0</v>
      </c>
      <c r="W2135" s="38">
        <f t="shared" ca="1" si="66"/>
        <v>0</v>
      </c>
    </row>
    <row r="2136" spans="1:23" s="36" customFormat="1" ht="18.75">
      <c r="A2136" s="34"/>
      <c r="B2136" s="39"/>
      <c r="C2136" s="39"/>
      <c r="D2136" s="35"/>
      <c r="E2136" s="40"/>
      <c r="F2136" s="39"/>
      <c r="G2136" s="39"/>
      <c r="H2136" s="39"/>
      <c r="I2136" s="34"/>
      <c r="J2136" s="34"/>
      <c r="K2136" s="34"/>
      <c r="L2136" s="34"/>
      <c r="M2136" s="43" t="str">
        <f ca="1">IFERROR(OFFSET('Maximum minutes'!$C$1,T2136,MATCH(IF(G2136&lt;&gt;"",G2136,F2136),OFFSET('Maximum minutes'!$C$1,T2136-1,0,1,U2136+1),0)-1)*IF(OR(ISNUMBER(J2136),J2136="sans examen"),1,0)*IF(W2136&lt;MinDate,1,0),"")</f>
        <v/>
      </c>
      <c r="N2136" s="36">
        <f t="shared" ca="1" si="67"/>
        <v>0</v>
      </c>
      <c r="O2136" s="36" t="e">
        <f ca="1">LEFT(OFFSET(Lists!$Q$2,MATCH(E2136,Lists!$R$3:$R$19,0),0),4)</f>
        <v>#N/A</v>
      </c>
      <c r="P2136" s="36" t="e">
        <f ca="1">MATCH(O2136,Lists!$S$2:$S$640,1)</f>
        <v>#N/A</v>
      </c>
      <c r="Q2136" s="36" t="e">
        <f ca="1">MATCH(LEFT(OFFSET(Lists!$Q$2,MATCH(E2136,Lists!$R$3:$R$19,0)+1,0),4),Lists!$S$3:$S$640,1)</f>
        <v>#N/A</v>
      </c>
      <c r="R2136" s="36" t="e">
        <f ca="1">LEFT(OFFSET(Lists!$S$2,P2136-1+MATCH(F2136,OFFSET(Lists!$T$3,P2136-1,0,Q2136-P2136+1),0),0),6)</f>
        <v>#N/A</v>
      </c>
      <c r="S2136" s="36" t="e">
        <f ca="1">VLOOKUP(R2136,Lists!B:D,3,FALSE)</f>
        <v>#N/A</v>
      </c>
      <c r="T2136" s="36" t="str">
        <f>IF(F2136&lt;&gt;"",MATCH(R2136,'Maximum minutes'!B:B,0),"")</f>
        <v/>
      </c>
      <c r="U2136" s="36">
        <f ca="1">IF(F2136&lt;&gt;"",COUNTA(OFFSET('Maximum minutes'!$C$1,'Annexe A1 Cours'!T2136,0,1,50)),0)</f>
        <v>0</v>
      </c>
      <c r="V2136" s="37">
        <f ca="1">IFERROR(OFFSET('Maximum minutes'!$C$1,T2136+1,-1+MATCH(G2136,OFFSET('Maximum minutes'!$C$1,T2136-1,0,1,50),0)),0)</f>
        <v>0</v>
      </c>
      <c r="W2136" s="38">
        <f t="shared" ca="1" si="66"/>
        <v>0</v>
      </c>
    </row>
    <row r="2137" spans="1:23" s="36" customFormat="1" ht="18.75">
      <c r="A2137" s="34"/>
      <c r="B2137" s="39"/>
      <c r="C2137" s="39"/>
      <c r="D2137" s="35"/>
      <c r="E2137" s="40"/>
      <c r="F2137" s="39"/>
      <c r="G2137" s="39"/>
      <c r="H2137" s="39"/>
      <c r="I2137" s="34"/>
      <c r="J2137" s="34"/>
      <c r="K2137" s="34"/>
      <c r="L2137" s="34"/>
      <c r="M2137" s="43" t="str">
        <f ca="1">IFERROR(OFFSET('Maximum minutes'!$C$1,T2137,MATCH(IF(G2137&lt;&gt;"",G2137,F2137),OFFSET('Maximum minutes'!$C$1,T2137-1,0,1,U2137+1),0)-1)*IF(OR(ISNUMBER(J2137),J2137="sans examen"),1,0)*IF(W2137&lt;MinDate,1,0),"")</f>
        <v/>
      </c>
      <c r="N2137" s="36">
        <f t="shared" ca="1" si="67"/>
        <v>0</v>
      </c>
      <c r="O2137" s="36" t="e">
        <f ca="1">LEFT(OFFSET(Lists!$Q$2,MATCH(E2137,Lists!$R$3:$R$19,0),0),4)</f>
        <v>#N/A</v>
      </c>
      <c r="P2137" s="36" t="e">
        <f ca="1">MATCH(O2137,Lists!$S$2:$S$640,1)</f>
        <v>#N/A</v>
      </c>
      <c r="Q2137" s="36" t="e">
        <f ca="1">MATCH(LEFT(OFFSET(Lists!$Q$2,MATCH(E2137,Lists!$R$3:$R$19,0)+1,0),4),Lists!$S$3:$S$640,1)</f>
        <v>#N/A</v>
      </c>
      <c r="R2137" s="36" t="e">
        <f ca="1">LEFT(OFFSET(Lists!$S$2,P2137-1+MATCH(F2137,OFFSET(Lists!$T$3,P2137-1,0,Q2137-P2137+1),0),0),6)</f>
        <v>#N/A</v>
      </c>
      <c r="S2137" s="36" t="e">
        <f ca="1">VLOOKUP(R2137,Lists!B:D,3,FALSE)</f>
        <v>#N/A</v>
      </c>
      <c r="T2137" s="36" t="str">
        <f>IF(F2137&lt;&gt;"",MATCH(R2137,'Maximum minutes'!B:B,0),"")</f>
        <v/>
      </c>
      <c r="U2137" s="36">
        <f ca="1">IF(F2137&lt;&gt;"",COUNTA(OFFSET('Maximum minutes'!$C$1,'Annexe A1 Cours'!T2137,0,1,50)),0)</f>
        <v>0</v>
      </c>
      <c r="V2137" s="37">
        <f ca="1">IFERROR(OFFSET('Maximum minutes'!$C$1,T2137+1,-1+MATCH(G2137,OFFSET('Maximum minutes'!$C$1,T2137-1,0,1,50),0)),0)</f>
        <v>0</v>
      </c>
      <c r="W2137" s="38">
        <f t="shared" ca="1" si="66"/>
        <v>0</v>
      </c>
    </row>
    <row r="2138" spans="1:23" s="36" customFormat="1" ht="18.75">
      <c r="A2138" s="34"/>
      <c r="B2138" s="39"/>
      <c r="C2138" s="39"/>
      <c r="D2138" s="35"/>
      <c r="E2138" s="40"/>
      <c r="F2138" s="39"/>
      <c r="G2138" s="39"/>
      <c r="H2138" s="39"/>
      <c r="I2138" s="34"/>
      <c r="J2138" s="34"/>
      <c r="K2138" s="34"/>
      <c r="L2138" s="34"/>
      <c r="M2138" s="43" t="str">
        <f ca="1">IFERROR(OFFSET('Maximum minutes'!$C$1,T2138,MATCH(IF(G2138&lt;&gt;"",G2138,F2138),OFFSET('Maximum minutes'!$C$1,T2138-1,0,1,U2138+1),0)-1)*IF(OR(ISNUMBER(J2138),J2138="sans examen"),1,0)*IF(W2138&lt;MinDate,1,0),"")</f>
        <v/>
      </c>
      <c r="N2138" s="36">
        <f t="shared" ca="1" si="67"/>
        <v>0</v>
      </c>
      <c r="O2138" s="36" t="e">
        <f ca="1">LEFT(OFFSET(Lists!$Q$2,MATCH(E2138,Lists!$R$3:$R$19,0),0),4)</f>
        <v>#N/A</v>
      </c>
      <c r="P2138" s="36" t="e">
        <f ca="1">MATCH(O2138,Lists!$S$2:$S$640,1)</f>
        <v>#N/A</v>
      </c>
      <c r="Q2138" s="36" t="e">
        <f ca="1">MATCH(LEFT(OFFSET(Lists!$Q$2,MATCH(E2138,Lists!$R$3:$R$19,0)+1,0),4),Lists!$S$3:$S$640,1)</f>
        <v>#N/A</v>
      </c>
      <c r="R2138" s="36" t="e">
        <f ca="1">LEFT(OFFSET(Lists!$S$2,P2138-1+MATCH(F2138,OFFSET(Lists!$T$3,P2138-1,0,Q2138-P2138+1),0),0),6)</f>
        <v>#N/A</v>
      </c>
      <c r="S2138" s="36" t="e">
        <f ca="1">VLOOKUP(R2138,Lists!B:D,3,FALSE)</f>
        <v>#N/A</v>
      </c>
      <c r="T2138" s="36" t="str">
        <f>IF(F2138&lt;&gt;"",MATCH(R2138,'Maximum minutes'!B:B,0),"")</f>
        <v/>
      </c>
      <c r="U2138" s="36">
        <f ca="1">IF(F2138&lt;&gt;"",COUNTA(OFFSET('Maximum minutes'!$C$1,'Annexe A1 Cours'!T2138,0,1,50)),0)</f>
        <v>0</v>
      </c>
      <c r="V2138" s="37">
        <f ca="1">IFERROR(OFFSET('Maximum minutes'!$C$1,T2138+1,-1+MATCH(G2138,OFFSET('Maximum minutes'!$C$1,T2138-1,0,1,50),0)),0)</f>
        <v>0</v>
      </c>
      <c r="W2138" s="38">
        <f t="shared" ca="1" si="66"/>
        <v>0</v>
      </c>
    </row>
    <row r="2139" spans="1:23" s="36" customFormat="1" ht="18.75">
      <c r="A2139" s="34"/>
      <c r="B2139" s="39"/>
      <c r="C2139" s="39"/>
      <c r="D2139" s="35"/>
      <c r="E2139" s="40"/>
      <c r="F2139" s="39"/>
      <c r="G2139" s="39"/>
      <c r="H2139" s="39"/>
      <c r="I2139" s="34"/>
      <c r="J2139" s="34"/>
      <c r="K2139" s="34"/>
      <c r="L2139" s="34"/>
      <c r="M2139" s="43" t="str">
        <f ca="1">IFERROR(OFFSET('Maximum minutes'!$C$1,T2139,MATCH(IF(G2139&lt;&gt;"",G2139,F2139),OFFSET('Maximum minutes'!$C$1,T2139-1,0,1,U2139+1),0)-1)*IF(OR(ISNUMBER(J2139),J2139="sans examen"),1,0)*IF(W2139&lt;MinDate,1,0),"")</f>
        <v/>
      </c>
      <c r="N2139" s="36">
        <f t="shared" ca="1" si="67"/>
        <v>0</v>
      </c>
      <c r="O2139" s="36" t="e">
        <f ca="1">LEFT(OFFSET(Lists!$Q$2,MATCH(E2139,Lists!$R$3:$R$19,0),0),4)</f>
        <v>#N/A</v>
      </c>
      <c r="P2139" s="36" t="e">
        <f ca="1">MATCH(O2139,Lists!$S$2:$S$640,1)</f>
        <v>#N/A</v>
      </c>
      <c r="Q2139" s="36" t="e">
        <f ca="1">MATCH(LEFT(OFFSET(Lists!$Q$2,MATCH(E2139,Lists!$R$3:$R$19,0)+1,0),4),Lists!$S$3:$S$640,1)</f>
        <v>#N/A</v>
      </c>
      <c r="R2139" s="36" t="e">
        <f ca="1">LEFT(OFFSET(Lists!$S$2,P2139-1+MATCH(F2139,OFFSET(Lists!$T$3,P2139-1,0,Q2139-P2139+1),0),0),6)</f>
        <v>#N/A</v>
      </c>
      <c r="S2139" s="36" t="e">
        <f ca="1">VLOOKUP(R2139,Lists!B:D,3,FALSE)</f>
        <v>#N/A</v>
      </c>
      <c r="T2139" s="36" t="str">
        <f>IF(F2139&lt;&gt;"",MATCH(R2139,'Maximum minutes'!B:B,0),"")</f>
        <v/>
      </c>
      <c r="U2139" s="36">
        <f ca="1">IF(F2139&lt;&gt;"",COUNTA(OFFSET('Maximum minutes'!$C$1,'Annexe A1 Cours'!T2139,0,1,50)),0)</f>
        <v>0</v>
      </c>
      <c r="V2139" s="37">
        <f ca="1">IFERROR(OFFSET('Maximum minutes'!$C$1,T2139+1,-1+MATCH(G2139,OFFSET('Maximum minutes'!$C$1,T2139-1,0,1,50),0)),0)</f>
        <v>0</v>
      </c>
      <c r="W2139" s="38">
        <f t="shared" ca="1" si="66"/>
        <v>0</v>
      </c>
    </row>
    <row r="2140" spans="1:23" s="36" customFormat="1" ht="18.75">
      <c r="A2140" s="34"/>
      <c r="B2140" s="39"/>
      <c r="C2140" s="39"/>
      <c r="D2140" s="35"/>
      <c r="E2140" s="40"/>
      <c r="F2140" s="39"/>
      <c r="G2140" s="39"/>
      <c r="H2140" s="39"/>
      <c r="I2140" s="34"/>
      <c r="J2140" s="34"/>
      <c r="K2140" s="34"/>
      <c r="L2140" s="34"/>
      <c r="M2140" s="43" t="str">
        <f ca="1">IFERROR(OFFSET('Maximum minutes'!$C$1,T2140,MATCH(IF(G2140&lt;&gt;"",G2140,F2140),OFFSET('Maximum minutes'!$C$1,T2140-1,0,1,U2140+1),0)-1)*IF(OR(ISNUMBER(J2140),J2140="sans examen"),1,0)*IF(W2140&lt;MinDate,1,0),"")</f>
        <v/>
      </c>
      <c r="N2140" s="36">
        <f t="shared" ca="1" si="67"/>
        <v>0</v>
      </c>
      <c r="O2140" s="36" t="e">
        <f ca="1">LEFT(OFFSET(Lists!$Q$2,MATCH(E2140,Lists!$R$3:$R$19,0),0),4)</f>
        <v>#N/A</v>
      </c>
      <c r="P2140" s="36" t="e">
        <f ca="1">MATCH(O2140,Lists!$S$2:$S$640,1)</f>
        <v>#N/A</v>
      </c>
      <c r="Q2140" s="36" t="e">
        <f ca="1">MATCH(LEFT(OFFSET(Lists!$Q$2,MATCH(E2140,Lists!$R$3:$R$19,0)+1,0),4),Lists!$S$3:$S$640,1)</f>
        <v>#N/A</v>
      </c>
      <c r="R2140" s="36" t="e">
        <f ca="1">LEFT(OFFSET(Lists!$S$2,P2140-1+MATCH(F2140,OFFSET(Lists!$T$3,P2140-1,0,Q2140-P2140+1),0),0),6)</f>
        <v>#N/A</v>
      </c>
      <c r="S2140" s="36" t="e">
        <f ca="1">VLOOKUP(R2140,Lists!B:D,3,FALSE)</f>
        <v>#N/A</v>
      </c>
      <c r="T2140" s="36" t="str">
        <f>IF(F2140&lt;&gt;"",MATCH(R2140,'Maximum minutes'!B:B,0),"")</f>
        <v/>
      </c>
      <c r="U2140" s="36">
        <f ca="1">IF(F2140&lt;&gt;"",COUNTA(OFFSET('Maximum minutes'!$C$1,'Annexe A1 Cours'!T2140,0,1,50)),0)</f>
        <v>0</v>
      </c>
      <c r="V2140" s="37">
        <f ca="1">IFERROR(OFFSET('Maximum minutes'!$C$1,T2140+1,-1+MATCH(G2140,OFFSET('Maximum minutes'!$C$1,T2140-1,0,1,50),0)),0)</f>
        <v>0</v>
      </c>
      <c r="W2140" s="38">
        <f t="shared" ca="1" si="66"/>
        <v>0</v>
      </c>
    </row>
    <row r="2141" spans="1:23" s="36" customFormat="1" ht="18.75">
      <c r="A2141" s="34"/>
      <c r="B2141" s="39"/>
      <c r="C2141" s="39"/>
      <c r="D2141" s="35"/>
      <c r="E2141" s="40"/>
      <c r="F2141" s="39"/>
      <c r="G2141" s="39"/>
      <c r="H2141" s="39"/>
      <c r="I2141" s="34"/>
      <c r="J2141" s="34"/>
      <c r="K2141" s="34"/>
      <c r="L2141" s="34"/>
      <c r="M2141" s="43" t="str">
        <f ca="1">IFERROR(OFFSET('Maximum minutes'!$C$1,T2141,MATCH(IF(G2141&lt;&gt;"",G2141,F2141),OFFSET('Maximum minutes'!$C$1,T2141-1,0,1,U2141+1),0)-1)*IF(OR(ISNUMBER(J2141),J2141="sans examen"),1,0)*IF(W2141&lt;MinDate,1,0),"")</f>
        <v/>
      </c>
      <c r="N2141" s="36">
        <f t="shared" ca="1" si="67"/>
        <v>0</v>
      </c>
      <c r="O2141" s="36" t="e">
        <f ca="1">LEFT(OFFSET(Lists!$Q$2,MATCH(E2141,Lists!$R$3:$R$19,0),0),4)</f>
        <v>#N/A</v>
      </c>
      <c r="P2141" s="36" t="e">
        <f ca="1">MATCH(O2141,Lists!$S$2:$S$640,1)</f>
        <v>#N/A</v>
      </c>
      <c r="Q2141" s="36" t="e">
        <f ca="1">MATCH(LEFT(OFFSET(Lists!$Q$2,MATCH(E2141,Lists!$R$3:$R$19,0)+1,0),4),Lists!$S$3:$S$640,1)</f>
        <v>#N/A</v>
      </c>
      <c r="R2141" s="36" t="e">
        <f ca="1">LEFT(OFFSET(Lists!$S$2,P2141-1+MATCH(F2141,OFFSET(Lists!$T$3,P2141-1,0,Q2141-P2141+1),0),0),6)</f>
        <v>#N/A</v>
      </c>
      <c r="S2141" s="36" t="e">
        <f ca="1">VLOOKUP(R2141,Lists!B:D,3,FALSE)</f>
        <v>#N/A</v>
      </c>
      <c r="T2141" s="36" t="str">
        <f>IF(F2141&lt;&gt;"",MATCH(R2141,'Maximum minutes'!B:B,0),"")</f>
        <v/>
      </c>
      <c r="U2141" s="36">
        <f ca="1">IF(F2141&lt;&gt;"",COUNTA(OFFSET('Maximum minutes'!$C$1,'Annexe A1 Cours'!T2141,0,1,50)),0)</f>
        <v>0</v>
      </c>
      <c r="V2141" s="37">
        <f ca="1">IFERROR(OFFSET('Maximum minutes'!$C$1,T2141+1,-1+MATCH(G2141,OFFSET('Maximum minutes'!$C$1,T2141-1,0,1,50),0)),0)</f>
        <v>0</v>
      </c>
      <c r="W2141" s="38">
        <f t="shared" ca="1" si="66"/>
        <v>0</v>
      </c>
    </row>
    <row r="2142" spans="1:23" s="36" customFormat="1" ht="18.75">
      <c r="A2142" s="34"/>
      <c r="B2142" s="39"/>
      <c r="C2142" s="39"/>
      <c r="D2142" s="35"/>
      <c r="E2142" s="40"/>
      <c r="F2142" s="39"/>
      <c r="G2142" s="39"/>
      <c r="H2142" s="39"/>
      <c r="I2142" s="34"/>
      <c r="J2142" s="34"/>
      <c r="K2142" s="34"/>
      <c r="L2142" s="34"/>
      <c r="M2142" s="43" t="str">
        <f ca="1">IFERROR(OFFSET('Maximum minutes'!$C$1,T2142,MATCH(IF(G2142&lt;&gt;"",G2142,F2142),OFFSET('Maximum minutes'!$C$1,T2142-1,0,1,U2142+1),0)-1)*IF(OR(ISNUMBER(J2142),J2142="sans examen"),1,0)*IF(W2142&lt;MinDate,1,0),"")</f>
        <v/>
      </c>
      <c r="N2142" s="36">
        <f t="shared" ca="1" si="67"/>
        <v>0</v>
      </c>
      <c r="O2142" s="36" t="e">
        <f ca="1">LEFT(OFFSET(Lists!$Q$2,MATCH(E2142,Lists!$R$3:$R$19,0),0),4)</f>
        <v>#N/A</v>
      </c>
      <c r="P2142" s="36" t="e">
        <f ca="1">MATCH(O2142,Lists!$S$2:$S$640,1)</f>
        <v>#N/A</v>
      </c>
      <c r="Q2142" s="36" t="e">
        <f ca="1">MATCH(LEFT(OFFSET(Lists!$Q$2,MATCH(E2142,Lists!$R$3:$R$19,0)+1,0),4),Lists!$S$3:$S$640,1)</f>
        <v>#N/A</v>
      </c>
      <c r="R2142" s="36" t="e">
        <f ca="1">LEFT(OFFSET(Lists!$S$2,P2142-1+MATCH(F2142,OFFSET(Lists!$T$3,P2142-1,0,Q2142-P2142+1),0),0),6)</f>
        <v>#N/A</v>
      </c>
      <c r="S2142" s="36" t="e">
        <f ca="1">VLOOKUP(R2142,Lists!B:D,3,FALSE)</f>
        <v>#N/A</v>
      </c>
      <c r="T2142" s="36" t="str">
        <f>IF(F2142&lt;&gt;"",MATCH(R2142,'Maximum minutes'!B:B,0),"")</f>
        <v/>
      </c>
      <c r="U2142" s="36">
        <f ca="1">IF(F2142&lt;&gt;"",COUNTA(OFFSET('Maximum minutes'!$C$1,'Annexe A1 Cours'!T2142,0,1,50)),0)</f>
        <v>0</v>
      </c>
      <c r="V2142" s="37">
        <f ca="1">IFERROR(OFFSET('Maximum minutes'!$C$1,T2142+1,-1+MATCH(G2142,OFFSET('Maximum minutes'!$C$1,T2142-1,0,1,50),0)),0)</f>
        <v>0</v>
      </c>
      <c r="W2142" s="38">
        <f t="shared" ca="1" si="66"/>
        <v>0</v>
      </c>
    </row>
    <row r="2143" spans="1:23" s="36" customFormat="1" ht="18.75">
      <c r="A2143" s="34"/>
      <c r="B2143" s="39"/>
      <c r="C2143" s="39"/>
      <c r="D2143" s="35"/>
      <c r="E2143" s="40"/>
      <c r="F2143" s="39"/>
      <c r="G2143" s="39"/>
      <c r="H2143" s="39"/>
      <c r="I2143" s="34"/>
      <c r="J2143" s="34"/>
      <c r="K2143" s="34"/>
      <c r="L2143" s="34"/>
      <c r="M2143" s="43" t="str">
        <f ca="1">IFERROR(OFFSET('Maximum minutes'!$C$1,T2143,MATCH(IF(G2143&lt;&gt;"",G2143,F2143),OFFSET('Maximum minutes'!$C$1,T2143-1,0,1,U2143+1),0)-1)*IF(OR(ISNUMBER(J2143),J2143="sans examen"),1,0)*IF(W2143&lt;MinDate,1,0),"")</f>
        <v/>
      </c>
      <c r="N2143" s="36">
        <f t="shared" ca="1" si="67"/>
        <v>0</v>
      </c>
      <c r="O2143" s="36" t="e">
        <f ca="1">LEFT(OFFSET(Lists!$Q$2,MATCH(E2143,Lists!$R$3:$R$19,0),0),4)</f>
        <v>#N/A</v>
      </c>
      <c r="P2143" s="36" t="e">
        <f ca="1">MATCH(O2143,Lists!$S$2:$S$640,1)</f>
        <v>#N/A</v>
      </c>
      <c r="Q2143" s="36" t="e">
        <f ca="1">MATCH(LEFT(OFFSET(Lists!$Q$2,MATCH(E2143,Lists!$R$3:$R$19,0)+1,0),4),Lists!$S$3:$S$640,1)</f>
        <v>#N/A</v>
      </c>
      <c r="R2143" s="36" t="e">
        <f ca="1">LEFT(OFFSET(Lists!$S$2,P2143-1+MATCH(F2143,OFFSET(Lists!$T$3,P2143-1,0,Q2143-P2143+1),0),0),6)</f>
        <v>#N/A</v>
      </c>
      <c r="S2143" s="36" t="e">
        <f ca="1">VLOOKUP(R2143,Lists!B:D,3,FALSE)</f>
        <v>#N/A</v>
      </c>
      <c r="T2143" s="36" t="str">
        <f>IF(F2143&lt;&gt;"",MATCH(R2143,'Maximum minutes'!B:B,0),"")</f>
        <v/>
      </c>
      <c r="U2143" s="36">
        <f ca="1">IF(F2143&lt;&gt;"",COUNTA(OFFSET('Maximum minutes'!$C$1,'Annexe A1 Cours'!T2143,0,1,50)),0)</f>
        <v>0</v>
      </c>
      <c r="V2143" s="37">
        <f ca="1">IFERROR(OFFSET('Maximum minutes'!$C$1,T2143+1,-1+MATCH(G2143,OFFSET('Maximum minutes'!$C$1,T2143-1,0,1,50),0)),0)</f>
        <v>0</v>
      </c>
      <c r="W2143" s="38">
        <f t="shared" ca="1" si="66"/>
        <v>0</v>
      </c>
    </row>
    <row r="2144" spans="1:23" s="36" customFormat="1" ht="18.75">
      <c r="A2144" s="34"/>
      <c r="B2144" s="39"/>
      <c r="C2144" s="39"/>
      <c r="D2144" s="35"/>
      <c r="E2144" s="40"/>
      <c r="F2144" s="39"/>
      <c r="G2144" s="39"/>
      <c r="H2144" s="39"/>
      <c r="I2144" s="34"/>
      <c r="J2144" s="34"/>
      <c r="K2144" s="34"/>
      <c r="L2144" s="34"/>
      <c r="M2144" s="43" t="str">
        <f ca="1">IFERROR(OFFSET('Maximum minutes'!$C$1,T2144,MATCH(IF(G2144&lt;&gt;"",G2144,F2144),OFFSET('Maximum minutes'!$C$1,T2144-1,0,1,U2144+1),0)-1)*IF(OR(ISNUMBER(J2144),J2144="sans examen"),1,0)*IF(W2144&lt;MinDate,1,0),"")</f>
        <v/>
      </c>
      <c r="N2144" s="36">
        <f t="shared" ca="1" si="67"/>
        <v>0</v>
      </c>
      <c r="O2144" s="36" t="e">
        <f ca="1">LEFT(OFFSET(Lists!$Q$2,MATCH(E2144,Lists!$R$3:$R$19,0),0),4)</f>
        <v>#N/A</v>
      </c>
      <c r="P2144" s="36" t="e">
        <f ca="1">MATCH(O2144,Lists!$S$2:$S$640,1)</f>
        <v>#N/A</v>
      </c>
      <c r="Q2144" s="36" t="e">
        <f ca="1">MATCH(LEFT(OFFSET(Lists!$Q$2,MATCH(E2144,Lists!$R$3:$R$19,0)+1,0),4),Lists!$S$3:$S$640,1)</f>
        <v>#N/A</v>
      </c>
      <c r="R2144" s="36" t="e">
        <f ca="1">LEFT(OFFSET(Lists!$S$2,P2144-1+MATCH(F2144,OFFSET(Lists!$T$3,P2144-1,0,Q2144-P2144+1),0),0),6)</f>
        <v>#N/A</v>
      </c>
      <c r="S2144" s="36" t="e">
        <f ca="1">VLOOKUP(R2144,Lists!B:D,3,FALSE)</f>
        <v>#N/A</v>
      </c>
      <c r="T2144" s="36" t="str">
        <f>IF(F2144&lt;&gt;"",MATCH(R2144,'Maximum minutes'!B:B,0),"")</f>
        <v/>
      </c>
      <c r="U2144" s="36">
        <f ca="1">IF(F2144&lt;&gt;"",COUNTA(OFFSET('Maximum minutes'!$C$1,'Annexe A1 Cours'!T2144,0,1,50)),0)</f>
        <v>0</v>
      </c>
      <c r="V2144" s="37">
        <f ca="1">IFERROR(OFFSET('Maximum minutes'!$C$1,T2144+1,-1+MATCH(G2144,OFFSET('Maximum minutes'!$C$1,T2144-1,0,1,50),0)),0)</f>
        <v>0</v>
      </c>
      <c r="W2144" s="38">
        <f t="shared" ca="1" si="66"/>
        <v>0</v>
      </c>
    </row>
    <row r="2145" spans="1:23" s="36" customFormat="1" ht="18.75">
      <c r="A2145" s="34"/>
      <c r="B2145" s="39"/>
      <c r="C2145" s="39"/>
      <c r="D2145" s="35"/>
      <c r="E2145" s="40"/>
      <c r="F2145" s="39"/>
      <c r="G2145" s="39"/>
      <c r="H2145" s="39"/>
      <c r="I2145" s="34"/>
      <c r="J2145" s="34"/>
      <c r="K2145" s="34"/>
      <c r="L2145" s="34"/>
      <c r="M2145" s="43" t="str">
        <f ca="1">IFERROR(OFFSET('Maximum minutes'!$C$1,T2145,MATCH(IF(G2145&lt;&gt;"",G2145,F2145),OFFSET('Maximum minutes'!$C$1,T2145-1,0,1,U2145+1),0)-1)*IF(OR(ISNUMBER(J2145),J2145="sans examen"),1,0)*IF(W2145&lt;MinDate,1,0),"")</f>
        <v/>
      </c>
      <c r="N2145" s="36">
        <f t="shared" ca="1" si="67"/>
        <v>0</v>
      </c>
      <c r="O2145" s="36" t="e">
        <f ca="1">LEFT(OFFSET(Lists!$Q$2,MATCH(E2145,Lists!$R$3:$R$19,0),0),4)</f>
        <v>#N/A</v>
      </c>
      <c r="P2145" s="36" t="e">
        <f ca="1">MATCH(O2145,Lists!$S$2:$S$640,1)</f>
        <v>#N/A</v>
      </c>
      <c r="Q2145" s="36" t="e">
        <f ca="1">MATCH(LEFT(OFFSET(Lists!$Q$2,MATCH(E2145,Lists!$R$3:$R$19,0)+1,0),4),Lists!$S$3:$S$640,1)</f>
        <v>#N/A</v>
      </c>
      <c r="R2145" s="36" t="e">
        <f ca="1">LEFT(OFFSET(Lists!$S$2,P2145-1+MATCH(F2145,OFFSET(Lists!$T$3,P2145-1,0,Q2145-P2145+1),0),0),6)</f>
        <v>#N/A</v>
      </c>
      <c r="S2145" s="36" t="e">
        <f ca="1">VLOOKUP(R2145,Lists!B:D,3,FALSE)</f>
        <v>#N/A</v>
      </c>
      <c r="T2145" s="36" t="str">
        <f>IF(F2145&lt;&gt;"",MATCH(R2145,'Maximum minutes'!B:B,0),"")</f>
        <v/>
      </c>
      <c r="U2145" s="36">
        <f ca="1">IF(F2145&lt;&gt;"",COUNTA(OFFSET('Maximum minutes'!$C$1,'Annexe A1 Cours'!T2145,0,1,50)),0)</f>
        <v>0</v>
      </c>
      <c r="V2145" s="37">
        <f ca="1">IFERROR(OFFSET('Maximum minutes'!$C$1,T2145+1,-1+MATCH(G2145,OFFSET('Maximum minutes'!$C$1,T2145-1,0,1,50),0)),0)</f>
        <v>0</v>
      </c>
      <c r="W2145" s="38">
        <f t="shared" ca="1" si="66"/>
        <v>0</v>
      </c>
    </row>
    <row r="2146" spans="1:23" s="36" customFormat="1" ht="18.75">
      <c r="A2146" s="34"/>
      <c r="B2146" s="39"/>
      <c r="C2146" s="39"/>
      <c r="D2146" s="35"/>
      <c r="E2146" s="40"/>
      <c r="F2146" s="39"/>
      <c r="G2146" s="39"/>
      <c r="H2146" s="39"/>
      <c r="I2146" s="34"/>
      <c r="J2146" s="34"/>
      <c r="K2146" s="34"/>
      <c r="L2146" s="34"/>
      <c r="M2146" s="43" t="str">
        <f ca="1">IFERROR(OFFSET('Maximum minutes'!$C$1,T2146,MATCH(IF(G2146&lt;&gt;"",G2146,F2146),OFFSET('Maximum minutes'!$C$1,T2146-1,0,1,U2146+1),0)-1)*IF(OR(ISNUMBER(J2146),J2146="sans examen"),1,0)*IF(W2146&lt;MinDate,1,0),"")</f>
        <v/>
      </c>
      <c r="N2146" s="36">
        <f t="shared" ca="1" si="67"/>
        <v>0</v>
      </c>
      <c r="O2146" s="36" t="e">
        <f ca="1">LEFT(OFFSET(Lists!$Q$2,MATCH(E2146,Lists!$R$3:$R$19,0),0),4)</f>
        <v>#N/A</v>
      </c>
      <c r="P2146" s="36" t="e">
        <f ca="1">MATCH(O2146,Lists!$S$2:$S$640,1)</f>
        <v>#N/A</v>
      </c>
      <c r="Q2146" s="36" t="e">
        <f ca="1">MATCH(LEFT(OFFSET(Lists!$Q$2,MATCH(E2146,Lists!$R$3:$R$19,0)+1,0),4),Lists!$S$3:$S$640,1)</f>
        <v>#N/A</v>
      </c>
      <c r="R2146" s="36" t="e">
        <f ca="1">LEFT(OFFSET(Lists!$S$2,P2146-1+MATCH(F2146,OFFSET(Lists!$T$3,P2146-1,0,Q2146-P2146+1),0),0),6)</f>
        <v>#N/A</v>
      </c>
      <c r="S2146" s="36" t="e">
        <f ca="1">VLOOKUP(R2146,Lists!B:D,3,FALSE)</f>
        <v>#N/A</v>
      </c>
      <c r="T2146" s="36" t="str">
        <f>IF(F2146&lt;&gt;"",MATCH(R2146,'Maximum minutes'!B:B,0),"")</f>
        <v/>
      </c>
      <c r="U2146" s="36">
        <f ca="1">IF(F2146&lt;&gt;"",COUNTA(OFFSET('Maximum minutes'!$C$1,'Annexe A1 Cours'!T2146,0,1,50)),0)</f>
        <v>0</v>
      </c>
      <c r="V2146" s="37">
        <f ca="1">IFERROR(OFFSET('Maximum minutes'!$C$1,T2146+1,-1+MATCH(G2146,OFFSET('Maximum minutes'!$C$1,T2146-1,0,1,50),0)),0)</f>
        <v>0</v>
      </c>
      <c r="W2146" s="38">
        <f t="shared" ca="1" si="66"/>
        <v>0</v>
      </c>
    </row>
    <row r="2147" spans="1:23" s="36" customFormat="1" ht="18.75">
      <c r="A2147" s="34"/>
      <c r="B2147" s="39"/>
      <c r="C2147" s="39"/>
      <c r="D2147" s="35"/>
      <c r="E2147" s="40"/>
      <c r="F2147" s="39"/>
      <c r="G2147" s="39"/>
      <c r="H2147" s="39"/>
      <c r="I2147" s="34"/>
      <c r="J2147" s="34"/>
      <c r="K2147" s="34"/>
      <c r="L2147" s="34"/>
      <c r="M2147" s="43" t="str">
        <f ca="1">IFERROR(OFFSET('Maximum minutes'!$C$1,T2147,MATCH(IF(G2147&lt;&gt;"",G2147,F2147),OFFSET('Maximum minutes'!$C$1,T2147-1,0,1,U2147+1),0)-1)*IF(OR(ISNUMBER(J2147),J2147="sans examen"),1,0)*IF(W2147&lt;MinDate,1,0),"")</f>
        <v/>
      </c>
      <c r="N2147" s="36">
        <f t="shared" ca="1" si="67"/>
        <v>0</v>
      </c>
      <c r="O2147" s="36" t="e">
        <f ca="1">LEFT(OFFSET(Lists!$Q$2,MATCH(E2147,Lists!$R$3:$R$19,0),0),4)</f>
        <v>#N/A</v>
      </c>
      <c r="P2147" s="36" t="e">
        <f ca="1">MATCH(O2147,Lists!$S$2:$S$640,1)</f>
        <v>#N/A</v>
      </c>
      <c r="Q2147" s="36" t="e">
        <f ca="1">MATCH(LEFT(OFFSET(Lists!$Q$2,MATCH(E2147,Lists!$R$3:$R$19,0)+1,0),4),Lists!$S$3:$S$640,1)</f>
        <v>#N/A</v>
      </c>
      <c r="R2147" s="36" t="e">
        <f ca="1">LEFT(OFFSET(Lists!$S$2,P2147-1+MATCH(F2147,OFFSET(Lists!$T$3,P2147-1,0,Q2147-P2147+1),0),0),6)</f>
        <v>#N/A</v>
      </c>
      <c r="S2147" s="36" t="e">
        <f ca="1">VLOOKUP(R2147,Lists!B:D,3,FALSE)</f>
        <v>#N/A</v>
      </c>
      <c r="T2147" s="36" t="str">
        <f>IF(F2147&lt;&gt;"",MATCH(R2147,'Maximum minutes'!B:B,0),"")</f>
        <v/>
      </c>
      <c r="U2147" s="36">
        <f ca="1">IF(F2147&lt;&gt;"",COUNTA(OFFSET('Maximum minutes'!$C$1,'Annexe A1 Cours'!T2147,0,1,50)),0)</f>
        <v>0</v>
      </c>
      <c r="V2147" s="37">
        <f ca="1">IFERROR(OFFSET('Maximum minutes'!$C$1,T2147+1,-1+MATCH(G2147,OFFSET('Maximum minutes'!$C$1,T2147-1,0,1,50),0)),0)</f>
        <v>0</v>
      </c>
      <c r="W2147" s="38">
        <f t="shared" ca="1" si="66"/>
        <v>0</v>
      </c>
    </row>
    <row r="2148" spans="1:23" s="36" customFormat="1" ht="18.75">
      <c r="A2148" s="34"/>
      <c r="B2148" s="39"/>
      <c r="C2148" s="39"/>
      <c r="D2148" s="35"/>
      <c r="E2148" s="40"/>
      <c r="F2148" s="39"/>
      <c r="G2148" s="39"/>
      <c r="H2148" s="39"/>
      <c r="I2148" s="34"/>
      <c r="J2148" s="34"/>
      <c r="K2148" s="34"/>
      <c r="L2148" s="34"/>
      <c r="M2148" s="43" t="str">
        <f ca="1">IFERROR(OFFSET('Maximum minutes'!$C$1,T2148,MATCH(IF(G2148&lt;&gt;"",G2148,F2148),OFFSET('Maximum minutes'!$C$1,T2148-1,0,1,U2148+1),0)-1)*IF(OR(ISNUMBER(J2148),J2148="sans examen"),1,0)*IF(W2148&lt;MinDate,1,0),"")</f>
        <v/>
      </c>
      <c r="N2148" s="36">
        <f t="shared" ca="1" si="67"/>
        <v>0</v>
      </c>
      <c r="O2148" s="36" t="e">
        <f ca="1">LEFT(OFFSET(Lists!$Q$2,MATCH(E2148,Lists!$R$3:$R$19,0),0),4)</f>
        <v>#N/A</v>
      </c>
      <c r="P2148" s="36" t="e">
        <f ca="1">MATCH(O2148,Lists!$S$2:$S$640,1)</f>
        <v>#N/A</v>
      </c>
      <c r="Q2148" s="36" t="e">
        <f ca="1">MATCH(LEFT(OFFSET(Lists!$Q$2,MATCH(E2148,Lists!$R$3:$R$19,0)+1,0),4),Lists!$S$3:$S$640,1)</f>
        <v>#N/A</v>
      </c>
      <c r="R2148" s="36" t="e">
        <f ca="1">LEFT(OFFSET(Lists!$S$2,P2148-1+MATCH(F2148,OFFSET(Lists!$T$3,P2148-1,0,Q2148-P2148+1),0),0),6)</f>
        <v>#N/A</v>
      </c>
      <c r="S2148" s="36" t="e">
        <f ca="1">VLOOKUP(R2148,Lists!B:D,3,FALSE)</f>
        <v>#N/A</v>
      </c>
      <c r="T2148" s="36" t="str">
        <f>IF(F2148&lt;&gt;"",MATCH(R2148,'Maximum minutes'!B:B,0),"")</f>
        <v/>
      </c>
      <c r="U2148" s="36">
        <f ca="1">IF(F2148&lt;&gt;"",COUNTA(OFFSET('Maximum minutes'!$C$1,'Annexe A1 Cours'!T2148,0,1,50)),0)</f>
        <v>0</v>
      </c>
      <c r="V2148" s="37">
        <f ca="1">IFERROR(OFFSET('Maximum minutes'!$C$1,T2148+1,-1+MATCH(G2148,OFFSET('Maximum minutes'!$C$1,T2148-1,0,1,50),0)),0)</f>
        <v>0</v>
      </c>
      <c r="W2148" s="38">
        <f t="shared" ca="1" si="66"/>
        <v>0</v>
      </c>
    </row>
    <row r="2149" spans="1:23" s="36" customFormat="1" ht="18.75">
      <c r="A2149" s="34"/>
      <c r="B2149" s="39"/>
      <c r="C2149" s="39"/>
      <c r="D2149" s="35"/>
      <c r="E2149" s="40"/>
      <c r="F2149" s="39"/>
      <c r="G2149" s="39"/>
      <c r="H2149" s="39"/>
      <c r="I2149" s="34"/>
      <c r="J2149" s="34"/>
      <c r="K2149" s="34"/>
      <c r="L2149" s="34"/>
      <c r="M2149" s="43" t="str">
        <f ca="1">IFERROR(OFFSET('Maximum minutes'!$C$1,T2149,MATCH(IF(G2149&lt;&gt;"",G2149,F2149),OFFSET('Maximum minutes'!$C$1,T2149-1,0,1,U2149+1),0)-1)*IF(OR(ISNUMBER(J2149),J2149="sans examen"),1,0)*IF(W2149&lt;MinDate,1,0),"")</f>
        <v/>
      </c>
      <c r="N2149" s="36">
        <f t="shared" ca="1" si="67"/>
        <v>0</v>
      </c>
      <c r="O2149" s="36" t="e">
        <f ca="1">LEFT(OFFSET(Lists!$Q$2,MATCH(E2149,Lists!$R$3:$R$19,0),0),4)</f>
        <v>#N/A</v>
      </c>
      <c r="P2149" s="36" t="e">
        <f ca="1">MATCH(O2149,Lists!$S$2:$S$640,1)</f>
        <v>#N/A</v>
      </c>
      <c r="Q2149" s="36" t="e">
        <f ca="1">MATCH(LEFT(OFFSET(Lists!$Q$2,MATCH(E2149,Lists!$R$3:$R$19,0)+1,0),4),Lists!$S$3:$S$640,1)</f>
        <v>#N/A</v>
      </c>
      <c r="R2149" s="36" t="e">
        <f ca="1">LEFT(OFFSET(Lists!$S$2,P2149-1+MATCH(F2149,OFFSET(Lists!$T$3,P2149-1,0,Q2149-P2149+1),0),0),6)</f>
        <v>#N/A</v>
      </c>
      <c r="S2149" s="36" t="e">
        <f ca="1">VLOOKUP(R2149,Lists!B:D,3,FALSE)</f>
        <v>#N/A</v>
      </c>
      <c r="T2149" s="36" t="str">
        <f>IF(F2149&lt;&gt;"",MATCH(R2149,'Maximum minutes'!B:B,0),"")</f>
        <v/>
      </c>
      <c r="U2149" s="36">
        <f ca="1">IF(F2149&lt;&gt;"",COUNTA(OFFSET('Maximum minutes'!$C$1,'Annexe A1 Cours'!T2149,0,1,50)),0)</f>
        <v>0</v>
      </c>
      <c r="V2149" s="37">
        <f ca="1">IFERROR(OFFSET('Maximum minutes'!$C$1,T2149+1,-1+MATCH(G2149,OFFSET('Maximum minutes'!$C$1,T2149-1,0,1,50),0)),0)</f>
        <v>0</v>
      </c>
      <c r="W2149" s="38">
        <f t="shared" ca="1" si="66"/>
        <v>0</v>
      </c>
    </row>
    <row r="2150" spans="1:23" s="36" customFormat="1" ht="18.75">
      <c r="A2150" s="34"/>
      <c r="B2150" s="39"/>
      <c r="C2150" s="39"/>
      <c r="D2150" s="35"/>
      <c r="E2150" s="40"/>
      <c r="F2150" s="39"/>
      <c r="G2150" s="39"/>
      <c r="H2150" s="39"/>
      <c r="I2150" s="34"/>
      <c r="J2150" s="34"/>
      <c r="K2150" s="34"/>
      <c r="L2150" s="34"/>
      <c r="M2150" s="43" t="str">
        <f ca="1">IFERROR(OFFSET('Maximum minutes'!$C$1,T2150,MATCH(IF(G2150&lt;&gt;"",G2150,F2150),OFFSET('Maximum minutes'!$C$1,T2150-1,0,1,U2150+1),0)-1)*IF(OR(ISNUMBER(J2150),J2150="sans examen"),1,0)*IF(W2150&lt;MinDate,1,0),"")</f>
        <v/>
      </c>
      <c r="N2150" s="36">
        <f t="shared" ca="1" si="67"/>
        <v>0</v>
      </c>
      <c r="O2150" s="36" t="e">
        <f ca="1">LEFT(OFFSET(Lists!$Q$2,MATCH(E2150,Lists!$R$3:$R$19,0),0),4)</f>
        <v>#N/A</v>
      </c>
      <c r="P2150" s="36" t="e">
        <f ca="1">MATCH(O2150,Lists!$S$2:$S$640,1)</f>
        <v>#N/A</v>
      </c>
      <c r="Q2150" s="36" t="e">
        <f ca="1">MATCH(LEFT(OFFSET(Lists!$Q$2,MATCH(E2150,Lists!$R$3:$R$19,0)+1,0),4),Lists!$S$3:$S$640,1)</f>
        <v>#N/A</v>
      </c>
      <c r="R2150" s="36" t="e">
        <f ca="1">LEFT(OFFSET(Lists!$S$2,P2150-1+MATCH(F2150,OFFSET(Lists!$T$3,P2150-1,0,Q2150-P2150+1),0),0),6)</f>
        <v>#N/A</v>
      </c>
      <c r="S2150" s="36" t="e">
        <f ca="1">VLOOKUP(R2150,Lists!B:D,3,FALSE)</f>
        <v>#N/A</v>
      </c>
      <c r="T2150" s="36" t="str">
        <f>IF(F2150&lt;&gt;"",MATCH(R2150,'Maximum minutes'!B:B,0),"")</f>
        <v/>
      </c>
      <c r="U2150" s="36">
        <f ca="1">IF(F2150&lt;&gt;"",COUNTA(OFFSET('Maximum minutes'!$C$1,'Annexe A1 Cours'!T2150,0,1,50)),0)</f>
        <v>0</v>
      </c>
      <c r="V2150" s="37">
        <f ca="1">IFERROR(OFFSET('Maximum minutes'!$C$1,T2150+1,-1+MATCH(G2150,OFFSET('Maximum minutes'!$C$1,T2150-1,0,1,50),0)),0)</f>
        <v>0</v>
      </c>
      <c r="W2150" s="38">
        <f t="shared" ca="1" si="66"/>
        <v>0</v>
      </c>
    </row>
    <row r="2151" spans="1:23" s="36" customFormat="1" ht="18.75">
      <c r="A2151" s="34"/>
      <c r="B2151" s="39"/>
      <c r="C2151" s="39"/>
      <c r="D2151" s="35"/>
      <c r="E2151" s="40"/>
      <c r="F2151" s="39"/>
      <c r="G2151" s="39"/>
      <c r="H2151" s="39"/>
      <c r="I2151" s="34"/>
      <c r="J2151" s="34"/>
      <c r="K2151" s="34"/>
      <c r="L2151" s="34"/>
      <c r="M2151" s="43" t="str">
        <f ca="1">IFERROR(OFFSET('Maximum minutes'!$C$1,T2151,MATCH(IF(G2151&lt;&gt;"",G2151,F2151),OFFSET('Maximum minutes'!$C$1,T2151-1,0,1,U2151+1),0)-1)*IF(OR(ISNUMBER(J2151),J2151="sans examen"),1,0)*IF(W2151&lt;MinDate,1,0),"")</f>
        <v/>
      </c>
      <c r="N2151" s="36">
        <f t="shared" ca="1" si="67"/>
        <v>0</v>
      </c>
      <c r="O2151" s="36" t="e">
        <f ca="1">LEFT(OFFSET(Lists!$Q$2,MATCH(E2151,Lists!$R$3:$R$19,0),0),4)</f>
        <v>#N/A</v>
      </c>
      <c r="P2151" s="36" t="e">
        <f ca="1">MATCH(O2151,Lists!$S$2:$S$640,1)</f>
        <v>#N/A</v>
      </c>
      <c r="Q2151" s="36" t="e">
        <f ca="1">MATCH(LEFT(OFFSET(Lists!$Q$2,MATCH(E2151,Lists!$R$3:$R$19,0)+1,0),4),Lists!$S$3:$S$640,1)</f>
        <v>#N/A</v>
      </c>
      <c r="R2151" s="36" t="e">
        <f ca="1">LEFT(OFFSET(Lists!$S$2,P2151-1+MATCH(F2151,OFFSET(Lists!$T$3,P2151-1,0,Q2151-P2151+1),0),0),6)</f>
        <v>#N/A</v>
      </c>
      <c r="S2151" s="36" t="e">
        <f ca="1">VLOOKUP(R2151,Lists!B:D,3,FALSE)</f>
        <v>#N/A</v>
      </c>
      <c r="T2151" s="36" t="str">
        <f>IF(F2151&lt;&gt;"",MATCH(R2151,'Maximum minutes'!B:B,0),"")</f>
        <v/>
      </c>
      <c r="U2151" s="36">
        <f ca="1">IF(F2151&lt;&gt;"",COUNTA(OFFSET('Maximum minutes'!$C$1,'Annexe A1 Cours'!T2151,0,1,50)),0)</f>
        <v>0</v>
      </c>
      <c r="V2151" s="37">
        <f ca="1">IFERROR(OFFSET('Maximum minutes'!$C$1,T2151+1,-1+MATCH(G2151,OFFSET('Maximum minutes'!$C$1,T2151-1,0,1,50),0)),0)</f>
        <v>0</v>
      </c>
      <c r="W2151" s="38">
        <f t="shared" ca="1" si="66"/>
        <v>0</v>
      </c>
    </row>
    <row r="2152" spans="1:23" s="36" customFormat="1" ht="18.75">
      <c r="A2152" s="34"/>
      <c r="B2152" s="39"/>
      <c r="C2152" s="39"/>
      <c r="D2152" s="35"/>
      <c r="E2152" s="40"/>
      <c r="F2152" s="39"/>
      <c r="G2152" s="39"/>
      <c r="H2152" s="39"/>
      <c r="I2152" s="34"/>
      <c r="J2152" s="34"/>
      <c r="K2152" s="34"/>
      <c r="L2152" s="34"/>
      <c r="M2152" s="43" t="str">
        <f ca="1">IFERROR(OFFSET('Maximum minutes'!$C$1,T2152,MATCH(IF(G2152&lt;&gt;"",G2152,F2152),OFFSET('Maximum minutes'!$C$1,T2152-1,0,1,U2152+1),0)-1)*IF(OR(ISNUMBER(J2152),J2152="sans examen"),1,0)*IF(W2152&lt;MinDate,1,0),"")</f>
        <v/>
      </c>
      <c r="N2152" s="36">
        <f t="shared" ca="1" si="67"/>
        <v>0</v>
      </c>
      <c r="O2152" s="36" t="e">
        <f ca="1">LEFT(OFFSET(Lists!$Q$2,MATCH(E2152,Lists!$R$3:$R$19,0),0),4)</f>
        <v>#N/A</v>
      </c>
      <c r="P2152" s="36" t="e">
        <f ca="1">MATCH(O2152,Lists!$S$2:$S$640,1)</f>
        <v>#N/A</v>
      </c>
      <c r="Q2152" s="36" t="e">
        <f ca="1">MATCH(LEFT(OFFSET(Lists!$Q$2,MATCH(E2152,Lists!$R$3:$R$19,0)+1,0),4),Lists!$S$3:$S$640,1)</f>
        <v>#N/A</v>
      </c>
      <c r="R2152" s="36" t="e">
        <f ca="1">LEFT(OFFSET(Lists!$S$2,P2152-1+MATCH(F2152,OFFSET(Lists!$T$3,P2152-1,0,Q2152-P2152+1),0),0),6)</f>
        <v>#N/A</v>
      </c>
      <c r="S2152" s="36" t="e">
        <f ca="1">VLOOKUP(R2152,Lists!B:D,3,FALSE)</f>
        <v>#N/A</v>
      </c>
      <c r="T2152" s="36" t="str">
        <f>IF(F2152&lt;&gt;"",MATCH(R2152,'Maximum minutes'!B:B,0),"")</f>
        <v/>
      </c>
      <c r="U2152" s="36">
        <f ca="1">IF(F2152&lt;&gt;"",COUNTA(OFFSET('Maximum minutes'!$C$1,'Annexe A1 Cours'!T2152,0,1,50)),0)</f>
        <v>0</v>
      </c>
      <c r="V2152" s="37">
        <f ca="1">IFERROR(OFFSET('Maximum minutes'!$C$1,T2152+1,-1+MATCH(G2152,OFFSET('Maximum minutes'!$C$1,T2152-1,0,1,50),0)),0)</f>
        <v>0</v>
      </c>
      <c r="W2152" s="38">
        <f t="shared" ca="1" si="66"/>
        <v>0</v>
      </c>
    </row>
    <row r="2153" spans="1:23" s="36" customFormat="1" ht="18.75">
      <c r="A2153" s="34"/>
      <c r="B2153" s="39"/>
      <c r="C2153" s="39"/>
      <c r="D2153" s="35"/>
      <c r="E2153" s="40"/>
      <c r="F2153" s="39"/>
      <c r="G2153" s="39"/>
      <c r="H2153" s="39"/>
      <c r="I2153" s="34"/>
      <c r="J2153" s="34"/>
      <c r="K2153" s="34"/>
      <c r="L2153" s="34"/>
      <c r="M2153" s="43" t="str">
        <f ca="1">IFERROR(OFFSET('Maximum minutes'!$C$1,T2153,MATCH(IF(G2153&lt;&gt;"",G2153,F2153),OFFSET('Maximum minutes'!$C$1,T2153-1,0,1,U2153+1),0)-1)*IF(OR(ISNUMBER(J2153),J2153="sans examen"),1,0)*IF(W2153&lt;MinDate,1,0),"")</f>
        <v/>
      </c>
      <c r="N2153" s="36">
        <f t="shared" ca="1" si="67"/>
        <v>0</v>
      </c>
      <c r="O2153" s="36" t="e">
        <f ca="1">LEFT(OFFSET(Lists!$Q$2,MATCH(E2153,Lists!$R$3:$R$19,0),0),4)</f>
        <v>#N/A</v>
      </c>
      <c r="P2153" s="36" t="e">
        <f ca="1">MATCH(O2153,Lists!$S$2:$S$640,1)</f>
        <v>#N/A</v>
      </c>
      <c r="Q2153" s="36" t="e">
        <f ca="1">MATCH(LEFT(OFFSET(Lists!$Q$2,MATCH(E2153,Lists!$R$3:$R$19,0)+1,0),4),Lists!$S$3:$S$640,1)</f>
        <v>#N/A</v>
      </c>
      <c r="R2153" s="36" t="e">
        <f ca="1">LEFT(OFFSET(Lists!$S$2,P2153-1+MATCH(F2153,OFFSET(Lists!$T$3,P2153-1,0,Q2153-P2153+1),0),0),6)</f>
        <v>#N/A</v>
      </c>
      <c r="S2153" s="36" t="e">
        <f ca="1">VLOOKUP(R2153,Lists!B:D,3,FALSE)</f>
        <v>#N/A</v>
      </c>
      <c r="T2153" s="36" t="str">
        <f>IF(F2153&lt;&gt;"",MATCH(R2153,'Maximum minutes'!B:B,0),"")</f>
        <v/>
      </c>
      <c r="U2153" s="36">
        <f ca="1">IF(F2153&lt;&gt;"",COUNTA(OFFSET('Maximum minutes'!$C$1,'Annexe A1 Cours'!T2153,0,1,50)),0)</f>
        <v>0</v>
      </c>
      <c r="V2153" s="37">
        <f ca="1">IFERROR(OFFSET('Maximum minutes'!$C$1,T2153+1,-1+MATCH(G2153,OFFSET('Maximum minutes'!$C$1,T2153-1,0,1,50),0)),0)</f>
        <v>0</v>
      </c>
      <c r="W2153" s="38">
        <f t="shared" ca="1" si="66"/>
        <v>0</v>
      </c>
    </row>
    <row r="2154" spans="1:23" s="36" customFormat="1" ht="18.75">
      <c r="A2154" s="34"/>
      <c r="B2154" s="39"/>
      <c r="C2154" s="39"/>
      <c r="D2154" s="35"/>
      <c r="E2154" s="40"/>
      <c r="F2154" s="39"/>
      <c r="G2154" s="39"/>
      <c r="H2154" s="39"/>
      <c r="I2154" s="34"/>
      <c r="J2154" s="34"/>
      <c r="K2154" s="34"/>
      <c r="L2154" s="34"/>
      <c r="M2154" s="43" t="str">
        <f ca="1">IFERROR(OFFSET('Maximum minutes'!$C$1,T2154,MATCH(IF(G2154&lt;&gt;"",G2154,F2154),OFFSET('Maximum minutes'!$C$1,T2154-1,0,1,U2154+1),0)-1)*IF(OR(ISNUMBER(J2154),J2154="sans examen"),1,0)*IF(W2154&lt;MinDate,1,0),"")</f>
        <v/>
      </c>
      <c r="N2154" s="36">
        <f t="shared" ca="1" si="67"/>
        <v>0</v>
      </c>
      <c r="O2154" s="36" t="e">
        <f ca="1">LEFT(OFFSET(Lists!$Q$2,MATCH(E2154,Lists!$R$3:$R$19,0),0),4)</f>
        <v>#N/A</v>
      </c>
      <c r="P2154" s="36" t="e">
        <f ca="1">MATCH(O2154,Lists!$S$2:$S$640,1)</f>
        <v>#N/A</v>
      </c>
      <c r="Q2154" s="36" t="e">
        <f ca="1">MATCH(LEFT(OFFSET(Lists!$Q$2,MATCH(E2154,Lists!$R$3:$R$19,0)+1,0),4),Lists!$S$3:$S$640,1)</f>
        <v>#N/A</v>
      </c>
      <c r="R2154" s="36" t="e">
        <f ca="1">LEFT(OFFSET(Lists!$S$2,P2154-1+MATCH(F2154,OFFSET(Lists!$T$3,P2154-1,0,Q2154-P2154+1),0),0),6)</f>
        <v>#N/A</v>
      </c>
      <c r="S2154" s="36" t="e">
        <f ca="1">VLOOKUP(R2154,Lists!B:D,3,FALSE)</f>
        <v>#N/A</v>
      </c>
      <c r="T2154" s="36" t="str">
        <f>IF(F2154&lt;&gt;"",MATCH(R2154,'Maximum minutes'!B:B,0),"")</f>
        <v/>
      </c>
      <c r="U2154" s="36">
        <f ca="1">IF(F2154&lt;&gt;"",COUNTA(OFFSET('Maximum minutes'!$C$1,'Annexe A1 Cours'!T2154,0,1,50)),0)</f>
        <v>0</v>
      </c>
      <c r="V2154" s="37">
        <f ca="1">IFERROR(OFFSET('Maximum minutes'!$C$1,T2154+1,-1+MATCH(G2154,OFFSET('Maximum minutes'!$C$1,T2154-1,0,1,50),0)),0)</f>
        <v>0</v>
      </c>
      <c r="W2154" s="38">
        <f t="shared" ca="1" si="66"/>
        <v>0</v>
      </c>
    </row>
    <row r="2155" spans="1:23" s="36" customFormat="1" ht="18.75">
      <c r="A2155" s="34"/>
      <c r="B2155" s="39"/>
      <c r="C2155" s="39"/>
      <c r="D2155" s="35"/>
      <c r="E2155" s="40"/>
      <c r="F2155" s="39"/>
      <c r="G2155" s="39"/>
      <c r="H2155" s="39"/>
      <c r="I2155" s="34"/>
      <c r="J2155" s="34"/>
      <c r="K2155" s="34"/>
      <c r="L2155" s="34"/>
      <c r="M2155" s="43" t="str">
        <f ca="1">IFERROR(OFFSET('Maximum minutes'!$C$1,T2155,MATCH(IF(G2155&lt;&gt;"",G2155,F2155),OFFSET('Maximum minutes'!$C$1,T2155-1,0,1,U2155+1),0)-1)*IF(OR(ISNUMBER(J2155),J2155="sans examen"),1,0)*IF(W2155&lt;MinDate,1,0),"")</f>
        <v/>
      </c>
      <c r="N2155" s="36">
        <f t="shared" ca="1" si="67"/>
        <v>0</v>
      </c>
      <c r="O2155" s="36" t="e">
        <f ca="1">LEFT(OFFSET(Lists!$Q$2,MATCH(E2155,Lists!$R$3:$R$19,0),0),4)</f>
        <v>#N/A</v>
      </c>
      <c r="P2155" s="36" t="e">
        <f ca="1">MATCH(O2155,Lists!$S$2:$S$640,1)</f>
        <v>#N/A</v>
      </c>
      <c r="Q2155" s="36" t="e">
        <f ca="1">MATCH(LEFT(OFFSET(Lists!$Q$2,MATCH(E2155,Lists!$R$3:$R$19,0)+1,0),4),Lists!$S$3:$S$640,1)</f>
        <v>#N/A</v>
      </c>
      <c r="R2155" s="36" t="e">
        <f ca="1">LEFT(OFFSET(Lists!$S$2,P2155-1+MATCH(F2155,OFFSET(Lists!$T$3,P2155-1,0,Q2155-P2155+1),0),0),6)</f>
        <v>#N/A</v>
      </c>
      <c r="S2155" s="36" t="e">
        <f ca="1">VLOOKUP(R2155,Lists!B:D,3,FALSE)</f>
        <v>#N/A</v>
      </c>
      <c r="T2155" s="36" t="str">
        <f>IF(F2155&lt;&gt;"",MATCH(R2155,'Maximum minutes'!B:B,0),"")</f>
        <v/>
      </c>
      <c r="U2155" s="36">
        <f ca="1">IF(F2155&lt;&gt;"",COUNTA(OFFSET('Maximum minutes'!$C$1,'Annexe A1 Cours'!T2155,0,1,50)),0)</f>
        <v>0</v>
      </c>
      <c r="V2155" s="37">
        <f ca="1">IFERROR(OFFSET('Maximum minutes'!$C$1,T2155+1,-1+MATCH(G2155,OFFSET('Maximum minutes'!$C$1,T2155-1,0,1,50),0)),0)</f>
        <v>0</v>
      </c>
      <c r="W2155" s="38">
        <f t="shared" ca="1" si="66"/>
        <v>0</v>
      </c>
    </row>
    <row r="2156" spans="1:23" s="36" customFormat="1" ht="18.75">
      <c r="A2156" s="34"/>
      <c r="B2156" s="39"/>
      <c r="C2156" s="39"/>
      <c r="D2156" s="35"/>
      <c r="E2156" s="40"/>
      <c r="F2156" s="39"/>
      <c r="G2156" s="39"/>
      <c r="H2156" s="39"/>
      <c r="I2156" s="34"/>
      <c r="J2156" s="34"/>
      <c r="K2156" s="34"/>
      <c r="L2156" s="34"/>
      <c r="M2156" s="43" t="str">
        <f ca="1">IFERROR(OFFSET('Maximum minutes'!$C$1,T2156,MATCH(IF(G2156&lt;&gt;"",G2156,F2156),OFFSET('Maximum minutes'!$C$1,T2156-1,0,1,U2156+1),0)-1)*IF(OR(ISNUMBER(J2156),J2156="sans examen"),1,0)*IF(W2156&lt;MinDate,1,0),"")</f>
        <v/>
      </c>
      <c r="N2156" s="36">
        <f t="shared" ca="1" si="67"/>
        <v>0</v>
      </c>
      <c r="O2156" s="36" t="e">
        <f ca="1">LEFT(OFFSET(Lists!$Q$2,MATCH(E2156,Lists!$R$3:$R$19,0),0),4)</f>
        <v>#N/A</v>
      </c>
      <c r="P2156" s="36" t="e">
        <f ca="1">MATCH(O2156,Lists!$S$2:$S$640,1)</f>
        <v>#N/A</v>
      </c>
      <c r="Q2156" s="36" t="e">
        <f ca="1">MATCH(LEFT(OFFSET(Lists!$Q$2,MATCH(E2156,Lists!$R$3:$R$19,0)+1,0),4),Lists!$S$3:$S$640,1)</f>
        <v>#N/A</v>
      </c>
      <c r="R2156" s="36" t="e">
        <f ca="1">LEFT(OFFSET(Lists!$S$2,P2156-1+MATCH(F2156,OFFSET(Lists!$T$3,P2156-1,0,Q2156-P2156+1),0),0),6)</f>
        <v>#N/A</v>
      </c>
      <c r="S2156" s="36" t="e">
        <f ca="1">VLOOKUP(R2156,Lists!B:D,3,FALSE)</f>
        <v>#N/A</v>
      </c>
      <c r="T2156" s="36" t="str">
        <f>IF(F2156&lt;&gt;"",MATCH(R2156,'Maximum minutes'!B:B,0),"")</f>
        <v/>
      </c>
      <c r="U2156" s="36">
        <f ca="1">IF(F2156&lt;&gt;"",COUNTA(OFFSET('Maximum minutes'!$C$1,'Annexe A1 Cours'!T2156,0,1,50)),0)</f>
        <v>0</v>
      </c>
      <c r="V2156" s="37">
        <f ca="1">IFERROR(OFFSET('Maximum minutes'!$C$1,T2156+1,-1+MATCH(G2156,OFFSET('Maximum minutes'!$C$1,T2156-1,0,1,50),0)),0)</f>
        <v>0</v>
      </c>
      <c r="W2156" s="38">
        <f t="shared" ca="1" si="66"/>
        <v>0</v>
      </c>
    </row>
    <row r="2157" spans="1:23" s="36" customFormat="1" ht="18.75">
      <c r="A2157" s="34"/>
      <c r="B2157" s="39"/>
      <c r="C2157" s="39"/>
      <c r="D2157" s="35"/>
      <c r="E2157" s="40"/>
      <c r="F2157" s="39"/>
      <c r="G2157" s="39"/>
      <c r="H2157" s="39"/>
      <c r="I2157" s="34"/>
      <c r="J2157" s="34"/>
      <c r="K2157" s="34"/>
      <c r="L2157" s="34"/>
      <c r="M2157" s="43" t="str">
        <f ca="1">IFERROR(OFFSET('Maximum minutes'!$C$1,T2157,MATCH(IF(G2157&lt;&gt;"",G2157,F2157),OFFSET('Maximum minutes'!$C$1,T2157-1,0,1,U2157+1),0)-1)*IF(OR(ISNUMBER(J2157),J2157="sans examen"),1,0)*IF(W2157&lt;MinDate,1,0),"")</f>
        <v/>
      </c>
      <c r="N2157" s="36">
        <f t="shared" ca="1" si="67"/>
        <v>0</v>
      </c>
      <c r="O2157" s="36" t="e">
        <f ca="1">LEFT(OFFSET(Lists!$Q$2,MATCH(E2157,Lists!$R$3:$R$19,0),0),4)</f>
        <v>#N/A</v>
      </c>
      <c r="P2157" s="36" t="e">
        <f ca="1">MATCH(O2157,Lists!$S$2:$S$640,1)</f>
        <v>#N/A</v>
      </c>
      <c r="Q2157" s="36" t="e">
        <f ca="1">MATCH(LEFT(OFFSET(Lists!$Q$2,MATCH(E2157,Lists!$R$3:$R$19,0)+1,0),4),Lists!$S$3:$S$640,1)</f>
        <v>#N/A</v>
      </c>
      <c r="R2157" s="36" t="e">
        <f ca="1">LEFT(OFFSET(Lists!$S$2,P2157-1+MATCH(F2157,OFFSET(Lists!$T$3,P2157-1,0,Q2157-P2157+1),0),0),6)</f>
        <v>#N/A</v>
      </c>
      <c r="S2157" s="36" t="e">
        <f ca="1">VLOOKUP(R2157,Lists!B:D,3,FALSE)</f>
        <v>#N/A</v>
      </c>
      <c r="T2157" s="36" t="str">
        <f>IF(F2157&lt;&gt;"",MATCH(R2157,'Maximum minutes'!B:B,0),"")</f>
        <v/>
      </c>
      <c r="U2157" s="36">
        <f ca="1">IF(F2157&lt;&gt;"",COUNTA(OFFSET('Maximum minutes'!$C$1,'Annexe A1 Cours'!T2157,0,1,50)),0)</f>
        <v>0</v>
      </c>
      <c r="V2157" s="37">
        <f ca="1">IFERROR(OFFSET('Maximum minutes'!$C$1,T2157+1,-1+MATCH(G2157,OFFSET('Maximum minutes'!$C$1,T2157-1,0,1,50),0)),0)</f>
        <v>0</v>
      </c>
      <c r="W2157" s="38">
        <f t="shared" ca="1" si="66"/>
        <v>0</v>
      </c>
    </row>
    <row r="2158" spans="1:23" s="36" customFormat="1" ht="18.75">
      <c r="A2158" s="34"/>
      <c r="B2158" s="39"/>
      <c r="C2158" s="39"/>
      <c r="D2158" s="35"/>
      <c r="E2158" s="40"/>
      <c r="F2158" s="39"/>
      <c r="G2158" s="39"/>
      <c r="H2158" s="39"/>
      <c r="I2158" s="34"/>
      <c r="J2158" s="34"/>
      <c r="K2158" s="34"/>
      <c r="L2158" s="34"/>
      <c r="M2158" s="43" t="str">
        <f ca="1">IFERROR(OFFSET('Maximum minutes'!$C$1,T2158,MATCH(IF(G2158&lt;&gt;"",G2158,F2158),OFFSET('Maximum minutes'!$C$1,T2158-1,0,1,U2158+1),0)-1)*IF(OR(ISNUMBER(J2158),J2158="sans examen"),1,0)*IF(W2158&lt;MinDate,1,0),"")</f>
        <v/>
      </c>
      <c r="N2158" s="36">
        <f t="shared" ca="1" si="67"/>
        <v>0</v>
      </c>
      <c r="O2158" s="36" t="e">
        <f ca="1">LEFT(OFFSET(Lists!$Q$2,MATCH(E2158,Lists!$R$3:$R$19,0),0),4)</f>
        <v>#N/A</v>
      </c>
      <c r="P2158" s="36" t="e">
        <f ca="1">MATCH(O2158,Lists!$S$2:$S$640,1)</f>
        <v>#N/A</v>
      </c>
      <c r="Q2158" s="36" t="e">
        <f ca="1">MATCH(LEFT(OFFSET(Lists!$Q$2,MATCH(E2158,Lists!$R$3:$R$19,0)+1,0),4),Lists!$S$3:$S$640,1)</f>
        <v>#N/A</v>
      </c>
      <c r="R2158" s="36" t="e">
        <f ca="1">LEFT(OFFSET(Lists!$S$2,P2158-1+MATCH(F2158,OFFSET(Lists!$T$3,P2158-1,0,Q2158-P2158+1),0),0),6)</f>
        <v>#N/A</v>
      </c>
      <c r="S2158" s="36" t="e">
        <f ca="1">VLOOKUP(R2158,Lists!B:D,3,FALSE)</f>
        <v>#N/A</v>
      </c>
      <c r="T2158" s="36" t="str">
        <f>IF(F2158&lt;&gt;"",MATCH(R2158,'Maximum minutes'!B:B,0),"")</f>
        <v/>
      </c>
      <c r="U2158" s="36">
        <f ca="1">IF(F2158&lt;&gt;"",COUNTA(OFFSET('Maximum minutes'!$C$1,'Annexe A1 Cours'!T2158,0,1,50)),0)</f>
        <v>0</v>
      </c>
      <c r="V2158" s="37">
        <f ca="1">IFERROR(OFFSET('Maximum minutes'!$C$1,T2158+1,-1+MATCH(G2158,OFFSET('Maximum minutes'!$C$1,T2158-1,0,1,50),0)),0)</f>
        <v>0</v>
      </c>
      <c r="W2158" s="38">
        <f t="shared" ca="1" si="66"/>
        <v>0</v>
      </c>
    </row>
    <row r="2159" spans="1:23" s="36" customFormat="1" ht="18.75">
      <c r="A2159" s="34"/>
      <c r="B2159" s="39"/>
      <c r="C2159" s="39"/>
      <c r="D2159" s="35"/>
      <c r="E2159" s="40"/>
      <c r="F2159" s="39"/>
      <c r="G2159" s="39"/>
      <c r="H2159" s="39"/>
      <c r="I2159" s="34"/>
      <c r="J2159" s="34"/>
      <c r="K2159" s="34"/>
      <c r="L2159" s="34"/>
      <c r="M2159" s="43" t="str">
        <f ca="1">IFERROR(OFFSET('Maximum minutes'!$C$1,T2159,MATCH(IF(G2159&lt;&gt;"",G2159,F2159),OFFSET('Maximum minutes'!$C$1,T2159-1,0,1,U2159+1),0)-1)*IF(OR(ISNUMBER(J2159),J2159="sans examen"),1,0)*IF(W2159&lt;MinDate,1,0),"")</f>
        <v/>
      </c>
      <c r="N2159" s="36">
        <f t="shared" ca="1" si="67"/>
        <v>0</v>
      </c>
      <c r="O2159" s="36" t="e">
        <f ca="1">LEFT(OFFSET(Lists!$Q$2,MATCH(E2159,Lists!$R$3:$R$19,0),0),4)</f>
        <v>#N/A</v>
      </c>
      <c r="P2159" s="36" t="e">
        <f ca="1">MATCH(O2159,Lists!$S$2:$S$640,1)</f>
        <v>#N/A</v>
      </c>
      <c r="Q2159" s="36" t="e">
        <f ca="1">MATCH(LEFT(OFFSET(Lists!$Q$2,MATCH(E2159,Lists!$R$3:$R$19,0)+1,0),4),Lists!$S$3:$S$640,1)</f>
        <v>#N/A</v>
      </c>
      <c r="R2159" s="36" t="e">
        <f ca="1">LEFT(OFFSET(Lists!$S$2,P2159-1+MATCH(F2159,OFFSET(Lists!$T$3,P2159-1,0,Q2159-P2159+1),0),0),6)</f>
        <v>#N/A</v>
      </c>
      <c r="S2159" s="36" t="e">
        <f ca="1">VLOOKUP(R2159,Lists!B:D,3,FALSE)</f>
        <v>#N/A</v>
      </c>
      <c r="T2159" s="36" t="str">
        <f>IF(F2159&lt;&gt;"",MATCH(R2159,'Maximum minutes'!B:B,0),"")</f>
        <v/>
      </c>
      <c r="U2159" s="36">
        <f ca="1">IF(F2159&lt;&gt;"",COUNTA(OFFSET('Maximum minutes'!$C$1,'Annexe A1 Cours'!T2159,0,1,50)),0)</f>
        <v>0</v>
      </c>
      <c r="V2159" s="37">
        <f ca="1">IFERROR(OFFSET('Maximum minutes'!$C$1,T2159+1,-1+MATCH(G2159,OFFSET('Maximum minutes'!$C$1,T2159-1,0,1,50),0)),0)</f>
        <v>0</v>
      </c>
      <c r="W2159" s="38">
        <f t="shared" ca="1" si="66"/>
        <v>0</v>
      </c>
    </row>
    <row r="2160" spans="1:23" s="36" customFormat="1" ht="18.75">
      <c r="A2160" s="34"/>
      <c r="B2160" s="39"/>
      <c r="C2160" s="39"/>
      <c r="D2160" s="35"/>
      <c r="E2160" s="40"/>
      <c r="F2160" s="39"/>
      <c r="G2160" s="39"/>
      <c r="H2160" s="39"/>
      <c r="I2160" s="34"/>
      <c r="J2160" s="34"/>
      <c r="K2160" s="34"/>
      <c r="L2160" s="34"/>
      <c r="M2160" s="43" t="str">
        <f ca="1">IFERROR(OFFSET('Maximum minutes'!$C$1,T2160,MATCH(IF(G2160&lt;&gt;"",G2160,F2160),OFFSET('Maximum minutes'!$C$1,T2160-1,0,1,U2160+1),0)-1)*IF(OR(ISNUMBER(J2160),J2160="sans examen"),1,0)*IF(W2160&lt;MinDate,1,0),"")</f>
        <v/>
      </c>
      <c r="N2160" s="36">
        <f t="shared" ca="1" si="67"/>
        <v>0</v>
      </c>
      <c r="O2160" s="36" t="e">
        <f ca="1">LEFT(OFFSET(Lists!$Q$2,MATCH(E2160,Lists!$R$3:$R$19,0),0),4)</f>
        <v>#N/A</v>
      </c>
      <c r="P2160" s="36" t="e">
        <f ca="1">MATCH(O2160,Lists!$S$2:$S$640,1)</f>
        <v>#N/A</v>
      </c>
      <c r="Q2160" s="36" t="e">
        <f ca="1">MATCH(LEFT(OFFSET(Lists!$Q$2,MATCH(E2160,Lists!$R$3:$R$19,0)+1,0),4),Lists!$S$3:$S$640,1)</f>
        <v>#N/A</v>
      </c>
      <c r="R2160" s="36" t="e">
        <f ca="1">LEFT(OFFSET(Lists!$S$2,P2160-1+MATCH(F2160,OFFSET(Lists!$T$3,P2160-1,0,Q2160-P2160+1),0),0),6)</f>
        <v>#N/A</v>
      </c>
      <c r="S2160" s="36" t="e">
        <f ca="1">VLOOKUP(R2160,Lists!B:D,3,FALSE)</f>
        <v>#N/A</v>
      </c>
      <c r="T2160" s="36" t="str">
        <f>IF(F2160&lt;&gt;"",MATCH(R2160,'Maximum minutes'!B:B,0),"")</f>
        <v/>
      </c>
      <c r="U2160" s="36">
        <f ca="1">IF(F2160&lt;&gt;"",COUNTA(OFFSET('Maximum minutes'!$C$1,'Annexe A1 Cours'!T2160,0,1,50)),0)</f>
        <v>0</v>
      </c>
      <c r="V2160" s="37">
        <f ca="1">IFERROR(OFFSET('Maximum minutes'!$C$1,T2160+1,-1+MATCH(G2160,OFFSET('Maximum minutes'!$C$1,T2160-1,0,1,50),0)),0)</f>
        <v>0</v>
      </c>
      <c r="W2160" s="38">
        <f t="shared" ca="1" si="66"/>
        <v>0</v>
      </c>
    </row>
    <row r="2161" spans="1:23" s="36" customFormat="1" ht="18.75">
      <c r="A2161" s="34"/>
      <c r="B2161" s="39"/>
      <c r="C2161" s="39"/>
      <c r="D2161" s="35"/>
      <c r="E2161" s="40"/>
      <c r="F2161" s="39"/>
      <c r="G2161" s="39"/>
      <c r="H2161" s="39"/>
      <c r="I2161" s="34"/>
      <c r="J2161" s="34"/>
      <c r="K2161" s="34"/>
      <c r="L2161" s="34"/>
      <c r="M2161" s="43" t="str">
        <f ca="1">IFERROR(OFFSET('Maximum minutes'!$C$1,T2161,MATCH(IF(G2161&lt;&gt;"",G2161,F2161),OFFSET('Maximum minutes'!$C$1,T2161-1,0,1,U2161+1),0)-1)*IF(OR(ISNUMBER(J2161),J2161="sans examen"),1,0)*IF(W2161&lt;MinDate,1,0),"")</f>
        <v/>
      </c>
      <c r="N2161" s="36">
        <f t="shared" ca="1" si="67"/>
        <v>0</v>
      </c>
      <c r="O2161" s="36" t="e">
        <f ca="1">LEFT(OFFSET(Lists!$Q$2,MATCH(E2161,Lists!$R$3:$R$19,0),0),4)</f>
        <v>#N/A</v>
      </c>
      <c r="P2161" s="36" t="e">
        <f ca="1">MATCH(O2161,Lists!$S$2:$S$640,1)</f>
        <v>#N/A</v>
      </c>
      <c r="Q2161" s="36" t="e">
        <f ca="1">MATCH(LEFT(OFFSET(Lists!$Q$2,MATCH(E2161,Lists!$R$3:$R$19,0)+1,0),4),Lists!$S$3:$S$640,1)</f>
        <v>#N/A</v>
      </c>
      <c r="R2161" s="36" t="e">
        <f ca="1">LEFT(OFFSET(Lists!$S$2,P2161-1+MATCH(F2161,OFFSET(Lists!$T$3,P2161-1,0,Q2161-P2161+1),0),0),6)</f>
        <v>#N/A</v>
      </c>
      <c r="S2161" s="36" t="e">
        <f ca="1">VLOOKUP(R2161,Lists!B:D,3,FALSE)</f>
        <v>#N/A</v>
      </c>
      <c r="T2161" s="36" t="str">
        <f>IF(F2161&lt;&gt;"",MATCH(R2161,'Maximum minutes'!B:B,0),"")</f>
        <v/>
      </c>
      <c r="U2161" s="36">
        <f ca="1">IF(F2161&lt;&gt;"",COUNTA(OFFSET('Maximum minutes'!$C$1,'Annexe A1 Cours'!T2161,0,1,50)),0)</f>
        <v>0</v>
      </c>
      <c r="V2161" s="37">
        <f ca="1">IFERROR(OFFSET('Maximum minutes'!$C$1,T2161+1,-1+MATCH(G2161,OFFSET('Maximum minutes'!$C$1,T2161-1,0,1,50),0)),0)</f>
        <v>0</v>
      </c>
      <c r="W2161" s="38">
        <f t="shared" ca="1" si="66"/>
        <v>0</v>
      </c>
    </row>
    <row r="2162" spans="1:23" s="36" customFormat="1" ht="18.75">
      <c r="A2162" s="34"/>
      <c r="B2162" s="39"/>
      <c r="C2162" s="39"/>
      <c r="D2162" s="35"/>
      <c r="E2162" s="40"/>
      <c r="F2162" s="39"/>
      <c r="G2162" s="39"/>
      <c r="H2162" s="39"/>
      <c r="I2162" s="34"/>
      <c r="J2162" s="34"/>
      <c r="K2162" s="34"/>
      <c r="L2162" s="34"/>
      <c r="M2162" s="43" t="str">
        <f ca="1">IFERROR(OFFSET('Maximum minutes'!$C$1,T2162,MATCH(IF(G2162&lt;&gt;"",G2162,F2162),OFFSET('Maximum minutes'!$C$1,T2162-1,0,1,U2162+1),0)-1)*IF(OR(ISNUMBER(J2162),J2162="sans examen"),1,0)*IF(W2162&lt;MinDate,1,0),"")</f>
        <v/>
      </c>
      <c r="N2162" s="36">
        <f t="shared" ca="1" si="67"/>
        <v>0</v>
      </c>
      <c r="O2162" s="36" t="e">
        <f ca="1">LEFT(OFFSET(Lists!$Q$2,MATCH(E2162,Lists!$R$3:$R$19,0),0),4)</f>
        <v>#N/A</v>
      </c>
      <c r="P2162" s="36" t="e">
        <f ca="1">MATCH(O2162,Lists!$S$2:$S$640,1)</f>
        <v>#N/A</v>
      </c>
      <c r="Q2162" s="36" t="e">
        <f ca="1">MATCH(LEFT(OFFSET(Lists!$Q$2,MATCH(E2162,Lists!$R$3:$R$19,0)+1,0),4),Lists!$S$3:$S$640,1)</f>
        <v>#N/A</v>
      </c>
      <c r="R2162" s="36" t="e">
        <f ca="1">LEFT(OFFSET(Lists!$S$2,P2162-1+MATCH(F2162,OFFSET(Lists!$T$3,P2162-1,0,Q2162-P2162+1),0),0),6)</f>
        <v>#N/A</v>
      </c>
      <c r="S2162" s="36" t="e">
        <f ca="1">VLOOKUP(R2162,Lists!B:D,3,FALSE)</f>
        <v>#N/A</v>
      </c>
      <c r="T2162" s="36" t="str">
        <f>IF(F2162&lt;&gt;"",MATCH(R2162,'Maximum minutes'!B:B,0),"")</f>
        <v/>
      </c>
      <c r="U2162" s="36">
        <f ca="1">IF(F2162&lt;&gt;"",COUNTA(OFFSET('Maximum minutes'!$C$1,'Annexe A1 Cours'!T2162,0,1,50)),0)</f>
        <v>0</v>
      </c>
      <c r="V2162" s="37">
        <f ca="1">IFERROR(OFFSET('Maximum minutes'!$C$1,T2162+1,-1+MATCH(G2162,OFFSET('Maximum minutes'!$C$1,T2162-1,0,1,50),0)),0)</f>
        <v>0</v>
      </c>
      <c r="W2162" s="38">
        <f t="shared" ca="1" si="66"/>
        <v>0</v>
      </c>
    </row>
    <row r="2163" spans="1:23" s="36" customFormat="1" ht="18.75">
      <c r="A2163" s="34"/>
      <c r="B2163" s="39"/>
      <c r="C2163" s="39"/>
      <c r="D2163" s="35"/>
      <c r="E2163" s="40"/>
      <c r="F2163" s="39"/>
      <c r="G2163" s="39"/>
      <c r="H2163" s="39"/>
      <c r="I2163" s="34"/>
      <c r="J2163" s="34"/>
      <c r="K2163" s="34"/>
      <c r="L2163" s="34"/>
      <c r="M2163" s="43" t="str">
        <f ca="1">IFERROR(OFFSET('Maximum minutes'!$C$1,T2163,MATCH(IF(G2163&lt;&gt;"",G2163,F2163),OFFSET('Maximum minutes'!$C$1,T2163-1,0,1,U2163+1),0)-1)*IF(OR(ISNUMBER(J2163),J2163="sans examen"),1,0)*IF(W2163&lt;MinDate,1,0),"")</f>
        <v/>
      </c>
      <c r="N2163" s="36">
        <f t="shared" ca="1" si="67"/>
        <v>0</v>
      </c>
      <c r="O2163" s="36" t="e">
        <f ca="1">LEFT(OFFSET(Lists!$Q$2,MATCH(E2163,Lists!$R$3:$R$19,0),0),4)</f>
        <v>#N/A</v>
      </c>
      <c r="P2163" s="36" t="e">
        <f ca="1">MATCH(O2163,Lists!$S$2:$S$640,1)</f>
        <v>#N/A</v>
      </c>
      <c r="Q2163" s="36" t="e">
        <f ca="1">MATCH(LEFT(OFFSET(Lists!$Q$2,MATCH(E2163,Lists!$R$3:$R$19,0)+1,0),4),Lists!$S$3:$S$640,1)</f>
        <v>#N/A</v>
      </c>
      <c r="R2163" s="36" t="e">
        <f ca="1">LEFT(OFFSET(Lists!$S$2,P2163-1+MATCH(F2163,OFFSET(Lists!$T$3,P2163-1,0,Q2163-P2163+1),0),0),6)</f>
        <v>#N/A</v>
      </c>
      <c r="S2163" s="36" t="e">
        <f ca="1">VLOOKUP(R2163,Lists!B:D,3,FALSE)</f>
        <v>#N/A</v>
      </c>
      <c r="T2163" s="36" t="str">
        <f>IF(F2163&lt;&gt;"",MATCH(R2163,'Maximum minutes'!B:B,0),"")</f>
        <v/>
      </c>
      <c r="U2163" s="36">
        <f ca="1">IF(F2163&lt;&gt;"",COUNTA(OFFSET('Maximum minutes'!$C$1,'Annexe A1 Cours'!T2163,0,1,50)),0)</f>
        <v>0</v>
      </c>
      <c r="V2163" s="37">
        <f ca="1">IFERROR(OFFSET('Maximum minutes'!$C$1,T2163+1,-1+MATCH(G2163,OFFSET('Maximum minutes'!$C$1,T2163-1,0,1,50),0)),0)</f>
        <v>0</v>
      </c>
      <c r="W2163" s="38">
        <f t="shared" ca="1" si="66"/>
        <v>0</v>
      </c>
    </row>
    <row r="2164" spans="1:23" s="36" customFormat="1" ht="18.75">
      <c r="A2164" s="34"/>
      <c r="B2164" s="39"/>
      <c r="C2164" s="39"/>
      <c r="D2164" s="35"/>
      <c r="E2164" s="40"/>
      <c r="F2164" s="39"/>
      <c r="G2164" s="39"/>
      <c r="H2164" s="39"/>
      <c r="I2164" s="34"/>
      <c r="J2164" s="34"/>
      <c r="K2164" s="34"/>
      <c r="L2164" s="34"/>
      <c r="M2164" s="43" t="str">
        <f ca="1">IFERROR(OFFSET('Maximum minutes'!$C$1,T2164,MATCH(IF(G2164&lt;&gt;"",G2164,F2164),OFFSET('Maximum minutes'!$C$1,T2164-1,0,1,U2164+1),0)-1)*IF(OR(ISNUMBER(J2164),J2164="sans examen"),1,0)*IF(W2164&lt;MinDate,1,0),"")</f>
        <v/>
      </c>
      <c r="N2164" s="36">
        <f t="shared" ca="1" si="67"/>
        <v>0</v>
      </c>
      <c r="O2164" s="36" t="e">
        <f ca="1">LEFT(OFFSET(Lists!$Q$2,MATCH(E2164,Lists!$R$3:$R$19,0),0),4)</f>
        <v>#N/A</v>
      </c>
      <c r="P2164" s="36" t="e">
        <f ca="1">MATCH(O2164,Lists!$S$2:$S$640,1)</f>
        <v>#N/A</v>
      </c>
      <c r="Q2164" s="36" t="e">
        <f ca="1">MATCH(LEFT(OFFSET(Lists!$Q$2,MATCH(E2164,Lists!$R$3:$R$19,0)+1,0),4),Lists!$S$3:$S$640,1)</f>
        <v>#N/A</v>
      </c>
      <c r="R2164" s="36" t="e">
        <f ca="1">LEFT(OFFSET(Lists!$S$2,P2164-1+MATCH(F2164,OFFSET(Lists!$T$3,P2164-1,0,Q2164-P2164+1),0),0),6)</f>
        <v>#N/A</v>
      </c>
      <c r="S2164" s="36" t="e">
        <f ca="1">VLOOKUP(R2164,Lists!B:D,3,FALSE)</f>
        <v>#N/A</v>
      </c>
      <c r="T2164" s="36" t="str">
        <f>IF(F2164&lt;&gt;"",MATCH(R2164,'Maximum minutes'!B:B,0),"")</f>
        <v/>
      </c>
      <c r="U2164" s="36">
        <f ca="1">IF(F2164&lt;&gt;"",COUNTA(OFFSET('Maximum minutes'!$C$1,'Annexe A1 Cours'!T2164,0,1,50)),0)</f>
        <v>0</v>
      </c>
      <c r="V2164" s="37">
        <f ca="1">IFERROR(OFFSET('Maximum minutes'!$C$1,T2164+1,-1+MATCH(G2164,OFFSET('Maximum minutes'!$C$1,T2164-1,0,1,50),0)),0)</f>
        <v>0</v>
      </c>
      <c r="W2164" s="38">
        <f t="shared" ca="1" si="66"/>
        <v>0</v>
      </c>
    </row>
    <row r="2165" spans="1:23" s="36" customFormat="1" ht="18.75">
      <c r="A2165" s="34"/>
      <c r="B2165" s="39"/>
      <c r="C2165" s="39"/>
      <c r="D2165" s="35"/>
      <c r="E2165" s="40"/>
      <c r="F2165" s="39"/>
      <c r="G2165" s="39"/>
      <c r="H2165" s="39"/>
      <c r="I2165" s="34"/>
      <c r="J2165" s="34"/>
      <c r="K2165" s="34"/>
      <c r="L2165" s="34"/>
      <c r="M2165" s="43" t="str">
        <f ca="1">IFERROR(OFFSET('Maximum minutes'!$C$1,T2165,MATCH(IF(G2165&lt;&gt;"",G2165,F2165),OFFSET('Maximum minutes'!$C$1,T2165-1,0,1,U2165+1),0)-1)*IF(OR(ISNUMBER(J2165),J2165="sans examen"),1,0)*IF(W2165&lt;MinDate,1,0),"")</f>
        <v/>
      </c>
      <c r="N2165" s="36">
        <f t="shared" ca="1" si="67"/>
        <v>0</v>
      </c>
      <c r="O2165" s="36" t="e">
        <f ca="1">LEFT(OFFSET(Lists!$Q$2,MATCH(E2165,Lists!$R$3:$R$19,0),0),4)</f>
        <v>#N/A</v>
      </c>
      <c r="P2165" s="36" t="e">
        <f ca="1">MATCH(O2165,Lists!$S$2:$S$640,1)</f>
        <v>#N/A</v>
      </c>
      <c r="Q2165" s="36" t="e">
        <f ca="1">MATCH(LEFT(OFFSET(Lists!$Q$2,MATCH(E2165,Lists!$R$3:$R$19,0)+1,0),4),Lists!$S$3:$S$640,1)</f>
        <v>#N/A</v>
      </c>
      <c r="R2165" s="36" t="e">
        <f ca="1">LEFT(OFFSET(Lists!$S$2,P2165-1+MATCH(F2165,OFFSET(Lists!$T$3,P2165-1,0,Q2165-P2165+1),0),0),6)</f>
        <v>#N/A</v>
      </c>
      <c r="S2165" s="36" t="e">
        <f ca="1">VLOOKUP(R2165,Lists!B:D,3,FALSE)</f>
        <v>#N/A</v>
      </c>
      <c r="T2165" s="36" t="str">
        <f>IF(F2165&lt;&gt;"",MATCH(R2165,'Maximum minutes'!B:B,0),"")</f>
        <v/>
      </c>
      <c r="U2165" s="36">
        <f ca="1">IF(F2165&lt;&gt;"",COUNTA(OFFSET('Maximum minutes'!$C$1,'Annexe A1 Cours'!T2165,0,1,50)),0)</f>
        <v>0</v>
      </c>
      <c r="V2165" s="37">
        <f ca="1">IFERROR(OFFSET('Maximum minutes'!$C$1,T2165+1,-1+MATCH(G2165,OFFSET('Maximum minutes'!$C$1,T2165-1,0,1,50),0)),0)</f>
        <v>0</v>
      </c>
      <c r="W2165" s="38">
        <f t="shared" ca="1" si="66"/>
        <v>0</v>
      </c>
    </row>
    <row r="2166" spans="1:23" s="36" customFormat="1" ht="18.75">
      <c r="A2166" s="34"/>
      <c r="B2166" s="39"/>
      <c r="C2166" s="39"/>
      <c r="D2166" s="35"/>
      <c r="E2166" s="40"/>
      <c r="F2166" s="39"/>
      <c r="G2166" s="39"/>
      <c r="H2166" s="39"/>
      <c r="I2166" s="34"/>
      <c r="J2166" s="34"/>
      <c r="K2166" s="34"/>
      <c r="L2166" s="34"/>
      <c r="M2166" s="43" t="str">
        <f ca="1">IFERROR(OFFSET('Maximum minutes'!$C$1,T2166,MATCH(IF(G2166&lt;&gt;"",G2166,F2166),OFFSET('Maximum minutes'!$C$1,T2166-1,0,1,U2166+1),0)-1)*IF(OR(ISNUMBER(J2166),J2166="sans examen"),1,0)*IF(W2166&lt;MinDate,1,0),"")</f>
        <v/>
      </c>
      <c r="N2166" s="36">
        <f t="shared" ca="1" si="67"/>
        <v>0</v>
      </c>
      <c r="O2166" s="36" t="e">
        <f ca="1">LEFT(OFFSET(Lists!$Q$2,MATCH(E2166,Lists!$R$3:$R$19,0),0),4)</f>
        <v>#N/A</v>
      </c>
      <c r="P2166" s="36" t="e">
        <f ca="1">MATCH(O2166,Lists!$S$2:$S$640,1)</f>
        <v>#N/A</v>
      </c>
      <c r="Q2166" s="36" t="e">
        <f ca="1">MATCH(LEFT(OFFSET(Lists!$Q$2,MATCH(E2166,Lists!$R$3:$R$19,0)+1,0),4),Lists!$S$3:$S$640,1)</f>
        <v>#N/A</v>
      </c>
      <c r="R2166" s="36" t="e">
        <f ca="1">LEFT(OFFSET(Lists!$S$2,P2166-1+MATCH(F2166,OFFSET(Lists!$T$3,P2166-1,0,Q2166-P2166+1),0),0),6)</f>
        <v>#N/A</v>
      </c>
      <c r="S2166" s="36" t="e">
        <f ca="1">VLOOKUP(R2166,Lists!B:D,3,FALSE)</f>
        <v>#N/A</v>
      </c>
      <c r="T2166" s="36" t="str">
        <f>IF(F2166&lt;&gt;"",MATCH(R2166,'Maximum minutes'!B:B,0),"")</f>
        <v/>
      </c>
      <c r="U2166" s="36">
        <f ca="1">IF(F2166&lt;&gt;"",COUNTA(OFFSET('Maximum minutes'!$C$1,'Annexe A1 Cours'!T2166,0,1,50)),0)</f>
        <v>0</v>
      </c>
      <c r="V2166" s="37">
        <f ca="1">IFERROR(OFFSET('Maximum minutes'!$C$1,T2166+1,-1+MATCH(G2166,OFFSET('Maximum minutes'!$C$1,T2166-1,0,1,50),0)),0)</f>
        <v>0</v>
      </c>
      <c r="W2166" s="38">
        <f t="shared" ca="1" si="66"/>
        <v>0</v>
      </c>
    </row>
    <row r="2167" spans="1:23" s="36" customFormat="1" ht="18.75">
      <c r="A2167" s="34"/>
      <c r="B2167" s="39"/>
      <c r="C2167" s="39"/>
      <c r="D2167" s="35"/>
      <c r="E2167" s="40"/>
      <c r="F2167" s="39"/>
      <c r="G2167" s="39"/>
      <c r="H2167" s="39"/>
      <c r="I2167" s="34"/>
      <c r="J2167" s="34"/>
      <c r="K2167" s="34"/>
      <c r="L2167" s="34"/>
      <c r="M2167" s="43" t="str">
        <f ca="1">IFERROR(OFFSET('Maximum minutes'!$C$1,T2167,MATCH(IF(G2167&lt;&gt;"",G2167,F2167),OFFSET('Maximum minutes'!$C$1,T2167-1,0,1,U2167+1),0)-1)*IF(OR(ISNUMBER(J2167),J2167="sans examen"),1,0)*IF(W2167&lt;MinDate,1,0),"")</f>
        <v/>
      </c>
      <c r="N2167" s="36">
        <f t="shared" ca="1" si="67"/>
        <v>0</v>
      </c>
      <c r="O2167" s="36" t="e">
        <f ca="1">LEFT(OFFSET(Lists!$Q$2,MATCH(E2167,Lists!$R$3:$R$19,0),0),4)</f>
        <v>#N/A</v>
      </c>
      <c r="P2167" s="36" t="e">
        <f ca="1">MATCH(O2167,Lists!$S$2:$S$640,1)</f>
        <v>#N/A</v>
      </c>
      <c r="Q2167" s="36" t="e">
        <f ca="1">MATCH(LEFT(OFFSET(Lists!$Q$2,MATCH(E2167,Lists!$R$3:$R$19,0)+1,0),4),Lists!$S$3:$S$640,1)</f>
        <v>#N/A</v>
      </c>
      <c r="R2167" s="36" t="e">
        <f ca="1">LEFT(OFFSET(Lists!$S$2,P2167-1+MATCH(F2167,OFFSET(Lists!$T$3,P2167-1,0,Q2167-P2167+1),0),0),6)</f>
        <v>#N/A</v>
      </c>
      <c r="S2167" s="36" t="e">
        <f ca="1">VLOOKUP(R2167,Lists!B:D,3,FALSE)</f>
        <v>#N/A</v>
      </c>
      <c r="T2167" s="36" t="str">
        <f>IF(F2167&lt;&gt;"",MATCH(R2167,'Maximum minutes'!B:B,0),"")</f>
        <v/>
      </c>
      <c r="U2167" s="36">
        <f ca="1">IF(F2167&lt;&gt;"",COUNTA(OFFSET('Maximum minutes'!$C$1,'Annexe A1 Cours'!T2167,0,1,50)),0)</f>
        <v>0</v>
      </c>
      <c r="V2167" s="37">
        <f ca="1">IFERROR(OFFSET('Maximum minutes'!$C$1,T2167+1,-1+MATCH(G2167,OFFSET('Maximum minutes'!$C$1,T2167-1,0,1,50),0)),0)</f>
        <v>0</v>
      </c>
      <c r="W2167" s="38">
        <f t="shared" ca="1" si="66"/>
        <v>0</v>
      </c>
    </row>
    <row r="2168" spans="1:23" s="36" customFormat="1" ht="18.75">
      <c r="A2168" s="34"/>
      <c r="B2168" s="39"/>
      <c r="C2168" s="39"/>
      <c r="D2168" s="35"/>
      <c r="E2168" s="40"/>
      <c r="F2168" s="39"/>
      <c r="G2168" s="39"/>
      <c r="H2168" s="39"/>
      <c r="I2168" s="34"/>
      <c r="J2168" s="34"/>
      <c r="K2168" s="34"/>
      <c r="L2168" s="34"/>
      <c r="M2168" s="43" t="str">
        <f ca="1">IFERROR(OFFSET('Maximum minutes'!$C$1,T2168,MATCH(IF(G2168&lt;&gt;"",G2168,F2168),OFFSET('Maximum minutes'!$C$1,T2168-1,0,1,U2168+1),0)-1)*IF(OR(ISNUMBER(J2168),J2168="sans examen"),1,0)*IF(W2168&lt;MinDate,1,0),"")</f>
        <v/>
      </c>
      <c r="N2168" s="36">
        <f t="shared" ca="1" si="67"/>
        <v>0</v>
      </c>
      <c r="O2168" s="36" t="e">
        <f ca="1">LEFT(OFFSET(Lists!$Q$2,MATCH(E2168,Lists!$R$3:$R$19,0),0),4)</f>
        <v>#N/A</v>
      </c>
      <c r="P2168" s="36" t="e">
        <f ca="1">MATCH(O2168,Lists!$S$2:$S$640,1)</f>
        <v>#N/A</v>
      </c>
      <c r="Q2168" s="36" t="e">
        <f ca="1">MATCH(LEFT(OFFSET(Lists!$Q$2,MATCH(E2168,Lists!$R$3:$R$19,0)+1,0),4),Lists!$S$3:$S$640,1)</f>
        <v>#N/A</v>
      </c>
      <c r="R2168" s="36" t="e">
        <f ca="1">LEFT(OFFSET(Lists!$S$2,P2168-1+MATCH(F2168,OFFSET(Lists!$T$3,P2168-1,0,Q2168-P2168+1),0),0),6)</f>
        <v>#N/A</v>
      </c>
      <c r="S2168" s="36" t="e">
        <f ca="1">VLOOKUP(R2168,Lists!B:D,3,FALSE)</f>
        <v>#N/A</v>
      </c>
      <c r="T2168" s="36" t="str">
        <f>IF(F2168&lt;&gt;"",MATCH(R2168,'Maximum minutes'!B:B,0),"")</f>
        <v/>
      </c>
      <c r="U2168" s="36">
        <f ca="1">IF(F2168&lt;&gt;"",COUNTA(OFFSET('Maximum minutes'!$C$1,'Annexe A1 Cours'!T2168,0,1,50)),0)</f>
        <v>0</v>
      </c>
      <c r="V2168" s="37">
        <f ca="1">IFERROR(OFFSET('Maximum minutes'!$C$1,T2168+1,-1+MATCH(G2168,OFFSET('Maximum minutes'!$C$1,T2168-1,0,1,50),0)),0)</f>
        <v>0</v>
      </c>
      <c r="W2168" s="38">
        <f t="shared" ca="1" si="66"/>
        <v>0</v>
      </c>
    </row>
    <row r="2169" spans="1:23" s="36" customFormat="1" ht="18.75">
      <c r="A2169" s="34"/>
      <c r="B2169" s="39"/>
      <c r="C2169" s="39"/>
      <c r="D2169" s="35"/>
      <c r="E2169" s="40"/>
      <c r="F2169" s="39"/>
      <c r="G2169" s="39"/>
      <c r="H2169" s="39"/>
      <c r="I2169" s="34"/>
      <c r="J2169" s="34"/>
      <c r="K2169" s="34"/>
      <c r="L2169" s="34"/>
      <c r="M2169" s="43" t="str">
        <f ca="1">IFERROR(OFFSET('Maximum minutes'!$C$1,T2169,MATCH(IF(G2169&lt;&gt;"",G2169,F2169),OFFSET('Maximum minutes'!$C$1,T2169-1,0,1,U2169+1),0)-1)*IF(OR(ISNUMBER(J2169),J2169="sans examen"),1,0)*IF(W2169&lt;MinDate,1,0),"")</f>
        <v/>
      </c>
      <c r="N2169" s="36">
        <f t="shared" ca="1" si="67"/>
        <v>0</v>
      </c>
      <c r="O2169" s="36" t="e">
        <f ca="1">LEFT(OFFSET(Lists!$Q$2,MATCH(E2169,Lists!$R$3:$R$19,0),0),4)</f>
        <v>#N/A</v>
      </c>
      <c r="P2169" s="36" t="e">
        <f ca="1">MATCH(O2169,Lists!$S$2:$S$640,1)</f>
        <v>#N/A</v>
      </c>
      <c r="Q2169" s="36" t="e">
        <f ca="1">MATCH(LEFT(OFFSET(Lists!$Q$2,MATCH(E2169,Lists!$R$3:$R$19,0)+1,0),4),Lists!$S$3:$S$640,1)</f>
        <v>#N/A</v>
      </c>
      <c r="R2169" s="36" t="e">
        <f ca="1">LEFT(OFFSET(Lists!$S$2,P2169-1+MATCH(F2169,OFFSET(Lists!$T$3,P2169-1,0,Q2169-P2169+1),0),0),6)</f>
        <v>#N/A</v>
      </c>
      <c r="S2169" s="36" t="e">
        <f ca="1">VLOOKUP(R2169,Lists!B:D,3,FALSE)</f>
        <v>#N/A</v>
      </c>
      <c r="T2169" s="36" t="str">
        <f>IF(F2169&lt;&gt;"",MATCH(R2169,'Maximum minutes'!B:B,0),"")</f>
        <v/>
      </c>
      <c r="U2169" s="36">
        <f ca="1">IF(F2169&lt;&gt;"",COUNTA(OFFSET('Maximum minutes'!$C$1,'Annexe A1 Cours'!T2169,0,1,50)),0)</f>
        <v>0</v>
      </c>
      <c r="V2169" s="37">
        <f ca="1">IFERROR(OFFSET('Maximum minutes'!$C$1,T2169+1,-1+MATCH(G2169,OFFSET('Maximum minutes'!$C$1,T2169-1,0,1,50),0)),0)</f>
        <v>0</v>
      </c>
      <c r="W2169" s="38">
        <f t="shared" ca="1" si="66"/>
        <v>0</v>
      </c>
    </row>
    <row r="2170" spans="1:23" s="36" customFormat="1" ht="18.75">
      <c r="A2170" s="34"/>
      <c r="B2170" s="39"/>
      <c r="C2170" s="39"/>
      <c r="D2170" s="35"/>
      <c r="E2170" s="40"/>
      <c r="F2170" s="39"/>
      <c r="G2170" s="39"/>
      <c r="H2170" s="39"/>
      <c r="I2170" s="34"/>
      <c r="J2170" s="34"/>
      <c r="K2170" s="34"/>
      <c r="L2170" s="34"/>
      <c r="M2170" s="43" t="str">
        <f ca="1">IFERROR(OFFSET('Maximum minutes'!$C$1,T2170,MATCH(IF(G2170&lt;&gt;"",G2170,F2170),OFFSET('Maximum minutes'!$C$1,T2170-1,0,1,U2170+1),0)-1)*IF(OR(ISNUMBER(J2170),J2170="sans examen"),1,0)*IF(W2170&lt;MinDate,1,0),"")</f>
        <v/>
      </c>
      <c r="N2170" s="36">
        <f t="shared" ca="1" si="67"/>
        <v>0</v>
      </c>
      <c r="O2170" s="36" t="e">
        <f ca="1">LEFT(OFFSET(Lists!$Q$2,MATCH(E2170,Lists!$R$3:$R$19,0),0),4)</f>
        <v>#N/A</v>
      </c>
      <c r="P2170" s="36" t="e">
        <f ca="1">MATCH(O2170,Lists!$S$2:$S$640,1)</f>
        <v>#N/A</v>
      </c>
      <c r="Q2170" s="36" t="e">
        <f ca="1">MATCH(LEFT(OFFSET(Lists!$Q$2,MATCH(E2170,Lists!$R$3:$R$19,0)+1,0),4),Lists!$S$3:$S$640,1)</f>
        <v>#N/A</v>
      </c>
      <c r="R2170" s="36" t="e">
        <f ca="1">LEFT(OFFSET(Lists!$S$2,P2170-1+MATCH(F2170,OFFSET(Lists!$T$3,P2170-1,0,Q2170-P2170+1),0),0),6)</f>
        <v>#N/A</v>
      </c>
      <c r="S2170" s="36" t="e">
        <f ca="1">VLOOKUP(R2170,Lists!B:D,3,FALSE)</f>
        <v>#N/A</v>
      </c>
      <c r="T2170" s="36" t="str">
        <f>IF(F2170&lt;&gt;"",MATCH(R2170,'Maximum minutes'!B:B,0),"")</f>
        <v/>
      </c>
      <c r="U2170" s="36">
        <f ca="1">IF(F2170&lt;&gt;"",COUNTA(OFFSET('Maximum minutes'!$C$1,'Annexe A1 Cours'!T2170,0,1,50)),0)</f>
        <v>0</v>
      </c>
      <c r="V2170" s="37">
        <f ca="1">IFERROR(OFFSET('Maximum minutes'!$C$1,T2170+1,-1+MATCH(G2170,OFFSET('Maximum minutes'!$C$1,T2170-1,0,1,50),0)),0)</f>
        <v>0</v>
      </c>
      <c r="W2170" s="38">
        <f t="shared" ca="1" si="66"/>
        <v>0</v>
      </c>
    </row>
    <row r="2171" spans="1:23" s="36" customFormat="1" ht="18.75">
      <c r="A2171" s="34"/>
      <c r="B2171" s="39"/>
      <c r="C2171" s="39"/>
      <c r="D2171" s="35"/>
      <c r="E2171" s="40"/>
      <c r="F2171" s="39"/>
      <c r="G2171" s="39"/>
      <c r="H2171" s="39"/>
      <c r="I2171" s="34"/>
      <c r="J2171" s="34"/>
      <c r="K2171" s="34"/>
      <c r="L2171" s="34"/>
      <c r="M2171" s="43" t="str">
        <f ca="1">IFERROR(OFFSET('Maximum minutes'!$C$1,T2171,MATCH(IF(G2171&lt;&gt;"",G2171,F2171),OFFSET('Maximum minutes'!$C$1,T2171-1,0,1,U2171+1),0)-1)*IF(OR(ISNUMBER(J2171),J2171="sans examen"),1,0)*IF(W2171&lt;MinDate,1,0),"")</f>
        <v/>
      </c>
      <c r="N2171" s="36">
        <f t="shared" ca="1" si="67"/>
        <v>0</v>
      </c>
      <c r="O2171" s="36" t="e">
        <f ca="1">LEFT(OFFSET(Lists!$Q$2,MATCH(E2171,Lists!$R$3:$R$19,0),0),4)</f>
        <v>#N/A</v>
      </c>
      <c r="P2171" s="36" t="e">
        <f ca="1">MATCH(O2171,Lists!$S$2:$S$640,1)</f>
        <v>#N/A</v>
      </c>
      <c r="Q2171" s="36" t="e">
        <f ca="1">MATCH(LEFT(OFFSET(Lists!$Q$2,MATCH(E2171,Lists!$R$3:$R$19,0)+1,0),4),Lists!$S$3:$S$640,1)</f>
        <v>#N/A</v>
      </c>
      <c r="R2171" s="36" t="e">
        <f ca="1">LEFT(OFFSET(Lists!$S$2,P2171-1+MATCH(F2171,OFFSET(Lists!$T$3,P2171-1,0,Q2171-P2171+1),0),0),6)</f>
        <v>#N/A</v>
      </c>
      <c r="S2171" s="36" t="e">
        <f ca="1">VLOOKUP(R2171,Lists!B:D,3,FALSE)</f>
        <v>#N/A</v>
      </c>
      <c r="T2171" s="36" t="str">
        <f>IF(F2171&lt;&gt;"",MATCH(R2171,'Maximum minutes'!B:B,0),"")</f>
        <v/>
      </c>
      <c r="U2171" s="36">
        <f ca="1">IF(F2171&lt;&gt;"",COUNTA(OFFSET('Maximum minutes'!$C$1,'Annexe A1 Cours'!T2171,0,1,50)),0)</f>
        <v>0</v>
      </c>
      <c r="V2171" s="37">
        <f ca="1">IFERROR(OFFSET('Maximum minutes'!$C$1,T2171+1,-1+MATCH(G2171,OFFSET('Maximum minutes'!$C$1,T2171-1,0,1,50),0)),0)</f>
        <v>0</v>
      </c>
      <c r="W2171" s="38">
        <f t="shared" ca="1" si="66"/>
        <v>0</v>
      </c>
    </row>
    <row r="2172" spans="1:23" s="36" customFormat="1" ht="18.75">
      <c r="A2172" s="34"/>
      <c r="B2172" s="39"/>
      <c r="C2172" s="39"/>
      <c r="D2172" s="35"/>
      <c r="E2172" s="40"/>
      <c r="F2172" s="39"/>
      <c r="G2172" s="39"/>
      <c r="H2172" s="39"/>
      <c r="I2172" s="34"/>
      <c r="J2172" s="34"/>
      <c r="K2172" s="34"/>
      <c r="L2172" s="34"/>
      <c r="M2172" s="43" t="str">
        <f ca="1">IFERROR(OFFSET('Maximum minutes'!$C$1,T2172,MATCH(IF(G2172&lt;&gt;"",G2172,F2172),OFFSET('Maximum minutes'!$C$1,T2172-1,0,1,U2172+1),0)-1)*IF(OR(ISNUMBER(J2172),J2172="sans examen"),1,0)*IF(W2172&lt;MinDate,1,0),"")</f>
        <v/>
      </c>
      <c r="N2172" s="36">
        <f t="shared" ca="1" si="67"/>
        <v>0</v>
      </c>
      <c r="O2172" s="36" t="e">
        <f ca="1">LEFT(OFFSET(Lists!$Q$2,MATCH(E2172,Lists!$R$3:$R$19,0),0),4)</f>
        <v>#N/A</v>
      </c>
      <c r="P2172" s="36" t="e">
        <f ca="1">MATCH(O2172,Lists!$S$2:$S$640,1)</f>
        <v>#N/A</v>
      </c>
      <c r="Q2172" s="36" t="e">
        <f ca="1">MATCH(LEFT(OFFSET(Lists!$Q$2,MATCH(E2172,Lists!$R$3:$R$19,0)+1,0),4),Lists!$S$3:$S$640,1)</f>
        <v>#N/A</v>
      </c>
      <c r="R2172" s="36" t="e">
        <f ca="1">LEFT(OFFSET(Lists!$S$2,P2172-1+MATCH(F2172,OFFSET(Lists!$T$3,P2172-1,0,Q2172-P2172+1),0),0),6)</f>
        <v>#N/A</v>
      </c>
      <c r="S2172" s="36" t="e">
        <f ca="1">VLOOKUP(R2172,Lists!B:D,3,FALSE)</f>
        <v>#N/A</v>
      </c>
      <c r="T2172" s="36" t="str">
        <f>IF(F2172&lt;&gt;"",MATCH(R2172,'Maximum minutes'!B:B,0),"")</f>
        <v/>
      </c>
      <c r="U2172" s="36">
        <f ca="1">IF(F2172&lt;&gt;"",COUNTA(OFFSET('Maximum minutes'!$C$1,'Annexe A1 Cours'!T2172,0,1,50)),0)</f>
        <v>0</v>
      </c>
      <c r="V2172" s="37">
        <f ca="1">IFERROR(OFFSET('Maximum minutes'!$C$1,T2172+1,-1+MATCH(G2172,OFFSET('Maximum minutes'!$C$1,T2172-1,0,1,50),0)),0)</f>
        <v>0</v>
      </c>
      <c r="W2172" s="38">
        <f t="shared" ca="1" si="66"/>
        <v>0</v>
      </c>
    </row>
    <row r="2173" spans="1:23" s="36" customFormat="1" ht="18.75">
      <c r="A2173" s="34"/>
      <c r="B2173" s="39"/>
      <c r="C2173" s="39"/>
      <c r="D2173" s="35"/>
      <c r="E2173" s="40"/>
      <c r="F2173" s="39"/>
      <c r="G2173" s="39"/>
      <c r="H2173" s="39"/>
      <c r="I2173" s="34"/>
      <c r="J2173" s="34"/>
      <c r="K2173" s="34"/>
      <c r="L2173" s="34"/>
      <c r="M2173" s="43" t="str">
        <f ca="1">IFERROR(OFFSET('Maximum minutes'!$C$1,T2173,MATCH(IF(G2173&lt;&gt;"",G2173,F2173),OFFSET('Maximum minutes'!$C$1,T2173-1,0,1,U2173+1),0)-1)*IF(OR(ISNUMBER(J2173),J2173="sans examen"),1,0)*IF(W2173&lt;MinDate,1,0),"")</f>
        <v/>
      </c>
      <c r="N2173" s="36">
        <f t="shared" ca="1" si="67"/>
        <v>0</v>
      </c>
      <c r="O2173" s="36" t="e">
        <f ca="1">LEFT(OFFSET(Lists!$Q$2,MATCH(E2173,Lists!$R$3:$R$19,0),0),4)</f>
        <v>#N/A</v>
      </c>
      <c r="P2173" s="36" t="e">
        <f ca="1">MATCH(O2173,Lists!$S$2:$S$640,1)</f>
        <v>#N/A</v>
      </c>
      <c r="Q2173" s="36" t="e">
        <f ca="1">MATCH(LEFT(OFFSET(Lists!$Q$2,MATCH(E2173,Lists!$R$3:$R$19,0)+1,0),4),Lists!$S$3:$S$640,1)</f>
        <v>#N/A</v>
      </c>
      <c r="R2173" s="36" t="e">
        <f ca="1">LEFT(OFFSET(Lists!$S$2,P2173-1+MATCH(F2173,OFFSET(Lists!$T$3,P2173-1,0,Q2173-P2173+1),0),0),6)</f>
        <v>#N/A</v>
      </c>
      <c r="S2173" s="36" t="e">
        <f ca="1">VLOOKUP(R2173,Lists!B:D,3,FALSE)</f>
        <v>#N/A</v>
      </c>
      <c r="T2173" s="36" t="str">
        <f>IF(F2173&lt;&gt;"",MATCH(R2173,'Maximum minutes'!B:B,0),"")</f>
        <v/>
      </c>
      <c r="U2173" s="36">
        <f ca="1">IF(F2173&lt;&gt;"",COUNTA(OFFSET('Maximum minutes'!$C$1,'Annexe A1 Cours'!T2173,0,1,50)),0)</f>
        <v>0</v>
      </c>
      <c r="V2173" s="37">
        <f ca="1">IFERROR(OFFSET('Maximum minutes'!$C$1,T2173+1,-1+MATCH(G2173,OFFSET('Maximum minutes'!$C$1,T2173-1,0,1,50),0)),0)</f>
        <v>0</v>
      </c>
      <c r="W2173" s="38">
        <f t="shared" ca="1" si="66"/>
        <v>0</v>
      </c>
    </row>
    <row r="2174" spans="1:23" s="36" customFormat="1" ht="18.75">
      <c r="A2174" s="34"/>
      <c r="B2174" s="39"/>
      <c r="C2174" s="39"/>
      <c r="D2174" s="35"/>
      <c r="E2174" s="40"/>
      <c r="F2174" s="39"/>
      <c r="G2174" s="39"/>
      <c r="H2174" s="39"/>
      <c r="I2174" s="34"/>
      <c r="J2174" s="34"/>
      <c r="K2174" s="34"/>
      <c r="L2174" s="34"/>
      <c r="M2174" s="43" t="str">
        <f ca="1">IFERROR(OFFSET('Maximum minutes'!$C$1,T2174,MATCH(IF(G2174&lt;&gt;"",G2174,F2174),OFFSET('Maximum minutes'!$C$1,T2174-1,0,1,U2174+1),0)-1)*IF(OR(ISNUMBER(J2174),J2174="sans examen"),1,0)*IF(W2174&lt;MinDate,1,0),"")</f>
        <v/>
      </c>
      <c r="N2174" s="36">
        <f t="shared" ca="1" si="67"/>
        <v>0</v>
      </c>
      <c r="O2174" s="36" t="e">
        <f ca="1">LEFT(OFFSET(Lists!$Q$2,MATCH(E2174,Lists!$R$3:$R$19,0),0),4)</f>
        <v>#N/A</v>
      </c>
      <c r="P2174" s="36" t="e">
        <f ca="1">MATCH(O2174,Lists!$S$2:$S$640,1)</f>
        <v>#N/A</v>
      </c>
      <c r="Q2174" s="36" t="e">
        <f ca="1">MATCH(LEFT(OFFSET(Lists!$Q$2,MATCH(E2174,Lists!$R$3:$R$19,0)+1,0),4),Lists!$S$3:$S$640,1)</f>
        <v>#N/A</v>
      </c>
      <c r="R2174" s="36" t="e">
        <f ca="1">LEFT(OFFSET(Lists!$S$2,P2174-1+MATCH(F2174,OFFSET(Lists!$T$3,P2174-1,0,Q2174-P2174+1),0),0),6)</f>
        <v>#N/A</v>
      </c>
      <c r="S2174" s="36" t="e">
        <f ca="1">VLOOKUP(R2174,Lists!B:D,3,FALSE)</f>
        <v>#N/A</v>
      </c>
      <c r="T2174" s="36" t="str">
        <f>IF(F2174&lt;&gt;"",MATCH(R2174,'Maximum minutes'!B:B,0),"")</f>
        <v/>
      </c>
      <c r="U2174" s="36">
        <f ca="1">IF(F2174&lt;&gt;"",COUNTA(OFFSET('Maximum minutes'!$C$1,'Annexe A1 Cours'!T2174,0,1,50)),0)</f>
        <v>0</v>
      </c>
      <c r="V2174" s="37">
        <f ca="1">IFERROR(OFFSET('Maximum minutes'!$C$1,T2174+1,-1+MATCH(G2174,OFFSET('Maximum minutes'!$C$1,T2174-1,0,1,50),0)),0)</f>
        <v>0</v>
      </c>
      <c r="W2174" s="38">
        <f t="shared" ca="1" si="66"/>
        <v>0</v>
      </c>
    </row>
    <row r="2175" spans="1:23" s="36" customFormat="1" ht="18.75">
      <c r="A2175" s="34"/>
      <c r="B2175" s="39"/>
      <c r="C2175" s="39"/>
      <c r="D2175" s="35"/>
      <c r="E2175" s="40"/>
      <c r="F2175" s="39"/>
      <c r="G2175" s="39"/>
      <c r="H2175" s="39"/>
      <c r="I2175" s="34"/>
      <c r="J2175" s="34"/>
      <c r="K2175" s="34"/>
      <c r="L2175" s="34"/>
      <c r="M2175" s="43" t="str">
        <f ca="1">IFERROR(OFFSET('Maximum minutes'!$C$1,T2175,MATCH(IF(G2175&lt;&gt;"",G2175,F2175),OFFSET('Maximum minutes'!$C$1,T2175-1,0,1,U2175+1),0)-1)*IF(OR(ISNUMBER(J2175),J2175="sans examen"),1,0)*IF(W2175&lt;MinDate,1,0),"")</f>
        <v/>
      </c>
      <c r="N2175" s="36">
        <f t="shared" ca="1" si="67"/>
        <v>0</v>
      </c>
      <c r="O2175" s="36" t="e">
        <f ca="1">LEFT(OFFSET(Lists!$Q$2,MATCH(E2175,Lists!$R$3:$R$19,0),0),4)</f>
        <v>#N/A</v>
      </c>
      <c r="P2175" s="36" t="e">
        <f ca="1">MATCH(O2175,Lists!$S$2:$S$640,1)</f>
        <v>#N/A</v>
      </c>
      <c r="Q2175" s="36" t="e">
        <f ca="1">MATCH(LEFT(OFFSET(Lists!$Q$2,MATCH(E2175,Lists!$R$3:$R$19,0)+1,0),4),Lists!$S$3:$S$640,1)</f>
        <v>#N/A</v>
      </c>
      <c r="R2175" s="36" t="e">
        <f ca="1">LEFT(OFFSET(Lists!$S$2,P2175-1+MATCH(F2175,OFFSET(Lists!$T$3,P2175-1,0,Q2175-P2175+1),0),0),6)</f>
        <v>#N/A</v>
      </c>
      <c r="S2175" s="36" t="e">
        <f ca="1">VLOOKUP(R2175,Lists!B:D,3,FALSE)</f>
        <v>#N/A</v>
      </c>
      <c r="T2175" s="36" t="str">
        <f>IF(F2175&lt;&gt;"",MATCH(R2175,'Maximum minutes'!B:B,0),"")</f>
        <v/>
      </c>
      <c r="U2175" s="36">
        <f ca="1">IF(F2175&lt;&gt;"",COUNTA(OFFSET('Maximum minutes'!$C$1,'Annexe A1 Cours'!T2175,0,1,50)),0)</f>
        <v>0</v>
      </c>
      <c r="V2175" s="37">
        <f ca="1">IFERROR(OFFSET('Maximum minutes'!$C$1,T2175+1,-1+MATCH(G2175,OFFSET('Maximum minutes'!$C$1,T2175-1,0,1,50),0)),0)</f>
        <v>0</v>
      </c>
      <c r="W2175" s="38">
        <f t="shared" ca="1" si="66"/>
        <v>0</v>
      </c>
    </row>
    <row r="2176" spans="1:23" s="36" customFormat="1" ht="18.75">
      <c r="A2176" s="34"/>
      <c r="B2176" s="39"/>
      <c r="C2176" s="39"/>
      <c r="D2176" s="35"/>
      <c r="E2176" s="40"/>
      <c r="F2176" s="39"/>
      <c r="G2176" s="39"/>
      <c r="H2176" s="39"/>
      <c r="I2176" s="34"/>
      <c r="J2176" s="34"/>
      <c r="K2176" s="34"/>
      <c r="L2176" s="34"/>
      <c r="M2176" s="43" t="str">
        <f ca="1">IFERROR(OFFSET('Maximum minutes'!$C$1,T2176,MATCH(IF(G2176&lt;&gt;"",G2176,F2176),OFFSET('Maximum minutes'!$C$1,T2176-1,0,1,U2176+1),0)-1)*IF(OR(ISNUMBER(J2176),J2176="sans examen"),1,0)*IF(W2176&lt;MinDate,1,0),"")</f>
        <v/>
      </c>
      <c r="N2176" s="36">
        <f t="shared" ca="1" si="67"/>
        <v>0</v>
      </c>
      <c r="O2176" s="36" t="e">
        <f ca="1">LEFT(OFFSET(Lists!$Q$2,MATCH(E2176,Lists!$R$3:$R$19,0),0),4)</f>
        <v>#N/A</v>
      </c>
      <c r="P2176" s="36" t="e">
        <f ca="1">MATCH(O2176,Lists!$S$2:$S$640,1)</f>
        <v>#N/A</v>
      </c>
      <c r="Q2176" s="36" t="e">
        <f ca="1">MATCH(LEFT(OFFSET(Lists!$Q$2,MATCH(E2176,Lists!$R$3:$R$19,0)+1,0),4),Lists!$S$3:$S$640,1)</f>
        <v>#N/A</v>
      </c>
      <c r="R2176" s="36" t="e">
        <f ca="1">LEFT(OFFSET(Lists!$S$2,P2176-1+MATCH(F2176,OFFSET(Lists!$T$3,P2176-1,0,Q2176-P2176+1),0),0),6)</f>
        <v>#N/A</v>
      </c>
      <c r="S2176" s="36" t="e">
        <f ca="1">VLOOKUP(R2176,Lists!B:D,3,FALSE)</f>
        <v>#N/A</v>
      </c>
      <c r="T2176" s="36" t="str">
        <f>IF(F2176&lt;&gt;"",MATCH(R2176,'Maximum minutes'!B:B,0),"")</f>
        <v/>
      </c>
      <c r="U2176" s="36">
        <f ca="1">IF(F2176&lt;&gt;"",COUNTA(OFFSET('Maximum minutes'!$C$1,'Annexe A1 Cours'!T2176,0,1,50)),0)</f>
        <v>0</v>
      </c>
      <c r="V2176" s="37">
        <f ca="1">IFERROR(OFFSET('Maximum minutes'!$C$1,T2176+1,-1+MATCH(G2176,OFFSET('Maximum minutes'!$C$1,T2176-1,0,1,50),0)),0)</f>
        <v>0</v>
      </c>
      <c r="W2176" s="38">
        <f t="shared" ca="1" si="66"/>
        <v>0</v>
      </c>
    </row>
    <row r="2177" spans="1:23" s="36" customFormat="1" ht="18.75">
      <c r="A2177" s="34"/>
      <c r="B2177" s="39"/>
      <c r="C2177" s="39"/>
      <c r="D2177" s="35"/>
      <c r="E2177" s="40"/>
      <c r="F2177" s="39"/>
      <c r="G2177" s="39"/>
      <c r="H2177" s="39"/>
      <c r="I2177" s="34"/>
      <c r="J2177" s="34"/>
      <c r="K2177" s="34"/>
      <c r="L2177" s="34"/>
      <c r="M2177" s="43" t="str">
        <f ca="1">IFERROR(OFFSET('Maximum minutes'!$C$1,T2177,MATCH(IF(G2177&lt;&gt;"",G2177,F2177),OFFSET('Maximum minutes'!$C$1,T2177-1,0,1,U2177+1),0)-1)*IF(OR(ISNUMBER(J2177),J2177="sans examen"),1,0)*IF(W2177&lt;MinDate,1,0),"")</f>
        <v/>
      </c>
      <c r="N2177" s="36">
        <f t="shared" ca="1" si="67"/>
        <v>0</v>
      </c>
      <c r="O2177" s="36" t="e">
        <f ca="1">LEFT(OFFSET(Lists!$Q$2,MATCH(E2177,Lists!$R$3:$R$19,0),0),4)</f>
        <v>#N/A</v>
      </c>
      <c r="P2177" s="36" t="e">
        <f ca="1">MATCH(O2177,Lists!$S$2:$S$640,1)</f>
        <v>#N/A</v>
      </c>
      <c r="Q2177" s="36" t="e">
        <f ca="1">MATCH(LEFT(OFFSET(Lists!$Q$2,MATCH(E2177,Lists!$R$3:$R$19,0)+1,0),4),Lists!$S$3:$S$640,1)</f>
        <v>#N/A</v>
      </c>
      <c r="R2177" s="36" t="e">
        <f ca="1">LEFT(OFFSET(Lists!$S$2,P2177-1+MATCH(F2177,OFFSET(Lists!$T$3,P2177-1,0,Q2177-P2177+1),0),0),6)</f>
        <v>#N/A</v>
      </c>
      <c r="S2177" s="36" t="e">
        <f ca="1">VLOOKUP(R2177,Lists!B:D,3,FALSE)</f>
        <v>#N/A</v>
      </c>
      <c r="T2177" s="36" t="str">
        <f>IF(F2177&lt;&gt;"",MATCH(R2177,'Maximum minutes'!B:B,0),"")</f>
        <v/>
      </c>
      <c r="U2177" s="36">
        <f ca="1">IF(F2177&lt;&gt;"",COUNTA(OFFSET('Maximum minutes'!$C$1,'Annexe A1 Cours'!T2177,0,1,50)),0)</f>
        <v>0</v>
      </c>
      <c r="V2177" s="37">
        <f ca="1">IFERROR(OFFSET('Maximum minutes'!$C$1,T2177+1,-1+MATCH(G2177,OFFSET('Maximum minutes'!$C$1,T2177-1,0,1,50),0)),0)</f>
        <v>0</v>
      </c>
      <c r="W2177" s="38">
        <f t="shared" ca="1" si="66"/>
        <v>0</v>
      </c>
    </row>
    <row r="2178" spans="1:23" s="36" customFormat="1" ht="18.75">
      <c r="A2178" s="34"/>
      <c r="B2178" s="39"/>
      <c r="C2178" s="39"/>
      <c r="D2178" s="35"/>
      <c r="E2178" s="40"/>
      <c r="F2178" s="39"/>
      <c r="G2178" s="39"/>
      <c r="H2178" s="39"/>
      <c r="I2178" s="34"/>
      <c r="J2178" s="34"/>
      <c r="K2178" s="34"/>
      <c r="L2178" s="34"/>
      <c r="M2178" s="43" t="str">
        <f ca="1">IFERROR(OFFSET('Maximum minutes'!$C$1,T2178,MATCH(IF(G2178&lt;&gt;"",G2178,F2178),OFFSET('Maximum minutes'!$C$1,T2178-1,0,1,U2178+1),0)-1)*IF(OR(ISNUMBER(J2178),J2178="sans examen"),1,0)*IF(W2178&lt;MinDate,1,0),"")</f>
        <v/>
      </c>
      <c r="N2178" s="36">
        <f t="shared" ca="1" si="67"/>
        <v>0</v>
      </c>
      <c r="O2178" s="36" t="e">
        <f ca="1">LEFT(OFFSET(Lists!$Q$2,MATCH(E2178,Lists!$R$3:$R$19,0),0),4)</f>
        <v>#N/A</v>
      </c>
      <c r="P2178" s="36" t="e">
        <f ca="1">MATCH(O2178,Lists!$S$2:$S$640,1)</f>
        <v>#N/A</v>
      </c>
      <c r="Q2178" s="36" t="e">
        <f ca="1">MATCH(LEFT(OFFSET(Lists!$Q$2,MATCH(E2178,Lists!$R$3:$R$19,0)+1,0),4),Lists!$S$3:$S$640,1)</f>
        <v>#N/A</v>
      </c>
      <c r="R2178" s="36" t="e">
        <f ca="1">LEFT(OFFSET(Lists!$S$2,P2178-1+MATCH(F2178,OFFSET(Lists!$T$3,P2178-1,0,Q2178-P2178+1),0),0),6)</f>
        <v>#N/A</v>
      </c>
      <c r="S2178" s="36" t="e">
        <f ca="1">VLOOKUP(R2178,Lists!B:D,3,FALSE)</f>
        <v>#N/A</v>
      </c>
      <c r="T2178" s="36" t="str">
        <f>IF(F2178&lt;&gt;"",MATCH(R2178,'Maximum minutes'!B:B,0),"")</f>
        <v/>
      </c>
      <c r="U2178" s="36">
        <f ca="1">IF(F2178&lt;&gt;"",COUNTA(OFFSET('Maximum minutes'!$C$1,'Annexe A1 Cours'!T2178,0,1,50)),0)</f>
        <v>0</v>
      </c>
      <c r="V2178" s="37">
        <f ca="1">IFERROR(OFFSET('Maximum minutes'!$C$1,T2178+1,-1+MATCH(G2178,OFFSET('Maximum minutes'!$C$1,T2178-1,0,1,50),0)),0)</f>
        <v>0</v>
      </c>
      <c r="W2178" s="38">
        <f t="shared" ca="1" si="66"/>
        <v>0</v>
      </c>
    </row>
    <row r="2179" spans="1:23" s="36" customFormat="1" ht="18.75">
      <c r="A2179" s="34"/>
      <c r="B2179" s="39"/>
      <c r="C2179" s="39"/>
      <c r="D2179" s="35"/>
      <c r="E2179" s="40"/>
      <c r="F2179" s="39"/>
      <c r="G2179" s="39"/>
      <c r="H2179" s="39"/>
      <c r="I2179" s="34"/>
      <c r="J2179" s="34"/>
      <c r="K2179" s="34"/>
      <c r="L2179" s="34"/>
      <c r="M2179" s="43" t="str">
        <f ca="1">IFERROR(OFFSET('Maximum minutes'!$C$1,T2179,MATCH(IF(G2179&lt;&gt;"",G2179,F2179),OFFSET('Maximum minutes'!$C$1,T2179-1,0,1,U2179+1),0)-1)*IF(OR(ISNUMBER(J2179),J2179="sans examen"),1,0)*IF(W2179&lt;MinDate,1,0),"")</f>
        <v/>
      </c>
      <c r="N2179" s="36">
        <f t="shared" ca="1" si="67"/>
        <v>0</v>
      </c>
      <c r="O2179" s="36" t="e">
        <f ca="1">LEFT(OFFSET(Lists!$Q$2,MATCH(E2179,Lists!$R$3:$R$19,0),0),4)</f>
        <v>#N/A</v>
      </c>
      <c r="P2179" s="36" t="e">
        <f ca="1">MATCH(O2179,Lists!$S$2:$S$640,1)</f>
        <v>#N/A</v>
      </c>
      <c r="Q2179" s="36" t="e">
        <f ca="1">MATCH(LEFT(OFFSET(Lists!$Q$2,MATCH(E2179,Lists!$R$3:$R$19,0)+1,0),4),Lists!$S$3:$S$640,1)</f>
        <v>#N/A</v>
      </c>
      <c r="R2179" s="36" t="e">
        <f ca="1">LEFT(OFFSET(Lists!$S$2,P2179-1+MATCH(F2179,OFFSET(Lists!$T$3,P2179-1,0,Q2179-P2179+1),0),0),6)</f>
        <v>#N/A</v>
      </c>
      <c r="S2179" s="36" t="e">
        <f ca="1">VLOOKUP(R2179,Lists!B:D,3,FALSE)</f>
        <v>#N/A</v>
      </c>
      <c r="T2179" s="36" t="str">
        <f>IF(F2179&lt;&gt;"",MATCH(R2179,'Maximum minutes'!B:B,0),"")</f>
        <v/>
      </c>
      <c r="U2179" s="36">
        <f ca="1">IF(F2179&lt;&gt;"",COUNTA(OFFSET('Maximum minutes'!$C$1,'Annexe A1 Cours'!T2179,0,1,50)),0)</f>
        <v>0</v>
      </c>
      <c r="V2179" s="37">
        <f ca="1">IFERROR(OFFSET('Maximum minutes'!$C$1,T2179+1,-1+MATCH(G2179,OFFSET('Maximum minutes'!$C$1,T2179-1,0,1,50),0)),0)</f>
        <v>0</v>
      </c>
      <c r="W2179" s="38">
        <f t="shared" ca="1" si="66"/>
        <v>0</v>
      </c>
    </row>
    <row r="2180" spans="1:23" s="36" customFormat="1" ht="18.75">
      <c r="A2180" s="34"/>
      <c r="B2180" s="39"/>
      <c r="C2180" s="39"/>
      <c r="D2180" s="35"/>
      <c r="E2180" s="40"/>
      <c r="F2180" s="39"/>
      <c r="G2180" s="39"/>
      <c r="H2180" s="39"/>
      <c r="I2180" s="34"/>
      <c r="J2180" s="34"/>
      <c r="K2180" s="34"/>
      <c r="L2180" s="34"/>
      <c r="M2180" s="43" t="str">
        <f ca="1">IFERROR(OFFSET('Maximum minutes'!$C$1,T2180,MATCH(IF(G2180&lt;&gt;"",G2180,F2180),OFFSET('Maximum minutes'!$C$1,T2180-1,0,1,U2180+1),0)-1)*IF(OR(ISNUMBER(J2180),J2180="sans examen"),1,0)*IF(W2180&lt;MinDate,1,0),"")</f>
        <v/>
      </c>
      <c r="N2180" s="36">
        <f t="shared" ca="1" si="67"/>
        <v>0</v>
      </c>
      <c r="O2180" s="36" t="e">
        <f ca="1">LEFT(OFFSET(Lists!$Q$2,MATCH(E2180,Lists!$R$3:$R$19,0),0),4)</f>
        <v>#N/A</v>
      </c>
      <c r="P2180" s="36" t="e">
        <f ca="1">MATCH(O2180,Lists!$S$2:$S$640,1)</f>
        <v>#N/A</v>
      </c>
      <c r="Q2180" s="36" t="e">
        <f ca="1">MATCH(LEFT(OFFSET(Lists!$Q$2,MATCH(E2180,Lists!$R$3:$R$19,0)+1,0),4),Lists!$S$3:$S$640,1)</f>
        <v>#N/A</v>
      </c>
      <c r="R2180" s="36" t="e">
        <f ca="1">LEFT(OFFSET(Lists!$S$2,P2180-1+MATCH(F2180,OFFSET(Lists!$T$3,P2180-1,0,Q2180-P2180+1),0),0),6)</f>
        <v>#N/A</v>
      </c>
      <c r="S2180" s="36" t="e">
        <f ca="1">VLOOKUP(R2180,Lists!B:D,3,FALSE)</f>
        <v>#N/A</v>
      </c>
      <c r="T2180" s="36" t="str">
        <f>IF(F2180&lt;&gt;"",MATCH(R2180,'Maximum minutes'!B:B,0),"")</f>
        <v/>
      </c>
      <c r="U2180" s="36">
        <f ca="1">IF(F2180&lt;&gt;"",COUNTA(OFFSET('Maximum minutes'!$C$1,'Annexe A1 Cours'!T2180,0,1,50)),0)</f>
        <v>0</v>
      </c>
      <c r="V2180" s="37">
        <f ca="1">IFERROR(OFFSET('Maximum minutes'!$C$1,T2180+1,-1+MATCH(G2180,OFFSET('Maximum minutes'!$C$1,T2180-1,0,1,50),0)),0)</f>
        <v>0</v>
      </c>
      <c r="W2180" s="38">
        <f t="shared" ca="1" si="66"/>
        <v>0</v>
      </c>
    </row>
    <row r="2181" spans="1:23" s="36" customFormat="1" ht="18.75">
      <c r="A2181" s="34"/>
      <c r="B2181" s="39"/>
      <c r="C2181" s="39"/>
      <c r="D2181" s="35"/>
      <c r="E2181" s="40"/>
      <c r="F2181" s="39"/>
      <c r="G2181" s="39"/>
      <c r="H2181" s="39"/>
      <c r="I2181" s="34"/>
      <c r="J2181" s="34"/>
      <c r="K2181" s="34"/>
      <c r="L2181" s="34"/>
      <c r="M2181" s="43" t="str">
        <f ca="1">IFERROR(OFFSET('Maximum minutes'!$C$1,T2181,MATCH(IF(G2181&lt;&gt;"",G2181,F2181),OFFSET('Maximum minutes'!$C$1,T2181-1,0,1,U2181+1),0)-1)*IF(OR(ISNUMBER(J2181),J2181="sans examen"),1,0)*IF(W2181&lt;MinDate,1,0),"")</f>
        <v/>
      </c>
      <c r="N2181" s="36">
        <f t="shared" ca="1" si="67"/>
        <v>0</v>
      </c>
      <c r="O2181" s="36" t="e">
        <f ca="1">LEFT(OFFSET(Lists!$Q$2,MATCH(E2181,Lists!$R$3:$R$19,0),0),4)</f>
        <v>#N/A</v>
      </c>
      <c r="P2181" s="36" t="e">
        <f ca="1">MATCH(O2181,Lists!$S$2:$S$640,1)</f>
        <v>#N/A</v>
      </c>
      <c r="Q2181" s="36" t="e">
        <f ca="1">MATCH(LEFT(OFFSET(Lists!$Q$2,MATCH(E2181,Lists!$R$3:$R$19,0)+1,0),4),Lists!$S$3:$S$640,1)</f>
        <v>#N/A</v>
      </c>
      <c r="R2181" s="36" t="e">
        <f ca="1">LEFT(OFFSET(Lists!$S$2,P2181-1+MATCH(F2181,OFFSET(Lists!$T$3,P2181-1,0,Q2181-P2181+1),0),0),6)</f>
        <v>#N/A</v>
      </c>
      <c r="S2181" s="36" t="e">
        <f ca="1">VLOOKUP(R2181,Lists!B:D,3,FALSE)</f>
        <v>#N/A</v>
      </c>
      <c r="T2181" s="36" t="str">
        <f>IF(F2181&lt;&gt;"",MATCH(R2181,'Maximum minutes'!B:B,0),"")</f>
        <v/>
      </c>
      <c r="U2181" s="36">
        <f ca="1">IF(F2181&lt;&gt;"",COUNTA(OFFSET('Maximum minutes'!$C$1,'Annexe A1 Cours'!T2181,0,1,50)),0)</f>
        <v>0</v>
      </c>
      <c r="V2181" s="37">
        <f ca="1">IFERROR(OFFSET('Maximum minutes'!$C$1,T2181+1,-1+MATCH(G2181,OFFSET('Maximum minutes'!$C$1,T2181-1,0,1,50),0)),0)</f>
        <v>0</v>
      </c>
      <c r="W2181" s="38">
        <f t="shared" ca="1" si="66"/>
        <v>0</v>
      </c>
    </row>
    <row r="2182" spans="1:23" s="36" customFormat="1" ht="18.75">
      <c r="A2182" s="34"/>
      <c r="B2182" s="39"/>
      <c r="C2182" s="39"/>
      <c r="D2182" s="35"/>
      <c r="E2182" s="40"/>
      <c r="F2182" s="39"/>
      <c r="G2182" s="39"/>
      <c r="H2182" s="39"/>
      <c r="I2182" s="34"/>
      <c r="J2182" s="34"/>
      <c r="K2182" s="34"/>
      <c r="L2182" s="34"/>
      <c r="M2182" s="43" t="str">
        <f ca="1">IFERROR(OFFSET('Maximum minutes'!$C$1,T2182,MATCH(IF(G2182&lt;&gt;"",G2182,F2182),OFFSET('Maximum minutes'!$C$1,T2182-1,0,1,U2182+1),0)-1)*IF(OR(ISNUMBER(J2182),J2182="sans examen"),1,0)*IF(W2182&lt;MinDate,1,0),"")</f>
        <v/>
      </c>
      <c r="N2182" s="36">
        <f t="shared" ca="1" si="67"/>
        <v>0</v>
      </c>
      <c r="O2182" s="36" t="e">
        <f ca="1">LEFT(OFFSET(Lists!$Q$2,MATCH(E2182,Lists!$R$3:$R$19,0),0),4)</f>
        <v>#N/A</v>
      </c>
      <c r="P2182" s="36" t="e">
        <f ca="1">MATCH(O2182,Lists!$S$2:$S$640,1)</f>
        <v>#N/A</v>
      </c>
      <c r="Q2182" s="36" t="e">
        <f ca="1">MATCH(LEFT(OFFSET(Lists!$Q$2,MATCH(E2182,Lists!$R$3:$R$19,0)+1,0),4),Lists!$S$3:$S$640,1)</f>
        <v>#N/A</v>
      </c>
      <c r="R2182" s="36" t="e">
        <f ca="1">LEFT(OFFSET(Lists!$S$2,P2182-1+MATCH(F2182,OFFSET(Lists!$T$3,P2182-1,0,Q2182-P2182+1),0),0),6)</f>
        <v>#N/A</v>
      </c>
      <c r="S2182" s="36" t="e">
        <f ca="1">VLOOKUP(R2182,Lists!B:D,3,FALSE)</f>
        <v>#N/A</v>
      </c>
      <c r="T2182" s="36" t="str">
        <f>IF(F2182&lt;&gt;"",MATCH(R2182,'Maximum minutes'!B:B,0),"")</f>
        <v/>
      </c>
      <c r="U2182" s="36">
        <f ca="1">IF(F2182&lt;&gt;"",COUNTA(OFFSET('Maximum minutes'!$C$1,'Annexe A1 Cours'!T2182,0,1,50)),0)</f>
        <v>0</v>
      </c>
      <c r="V2182" s="37">
        <f ca="1">IFERROR(OFFSET('Maximum minutes'!$C$1,T2182+1,-1+MATCH(G2182,OFFSET('Maximum minutes'!$C$1,T2182-1,0,1,50),0)),0)</f>
        <v>0</v>
      </c>
      <c r="W2182" s="38">
        <f t="shared" ca="1" si="66"/>
        <v>0</v>
      </c>
    </row>
    <row r="2183" spans="1:23" s="36" customFormat="1" ht="18.75">
      <c r="A2183" s="34"/>
      <c r="B2183" s="39"/>
      <c r="C2183" s="39"/>
      <c r="D2183" s="35"/>
      <c r="E2183" s="40"/>
      <c r="F2183" s="39"/>
      <c r="G2183" s="39"/>
      <c r="H2183" s="39"/>
      <c r="I2183" s="34"/>
      <c r="J2183" s="34"/>
      <c r="K2183" s="34"/>
      <c r="L2183" s="34"/>
      <c r="M2183" s="43" t="str">
        <f ca="1">IFERROR(OFFSET('Maximum minutes'!$C$1,T2183,MATCH(IF(G2183&lt;&gt;"",G2183,F2183),OFFSET('Maximum minutes'!$C$1,T2183-1,0,1,U2183+1),0)-1)*IF(OR(ISNUMBER(J2183),J2183="sans examen"),1,0)*IF(W2183&lt;MinDate,1,0),"")</f>
        <v/>
      </c>
      <c r="N2183" s="36">
        <f t="shared" ca="1" si="67"/>
        <v>0</v>
      </c>
      <c r="O2183" s="36" t="e">
        <f ca="1">LEFT(OFFSET(Lists!$Q$2,MATCH(E2183,Lists!$R$3:$R$19,0),0),4)</f>
        <v>#N/A</v>
      </c>
      <c r="P2183" s="36" t="e">
        <f ca="1">MATCH(O2183,Lists!$S$2:$S$640,1)</f>
        <v>#N/A</v>
      </c>
      <c r="Q2183" s="36" t="e">
        <f ca="1">MATCH(LEFT(OFFSET(Lists!$Q$2,MATCH(E2183,Lists!$R$3:$R$19,0)+1,0),4),Lists!$S$3:$S$640,1)</f>
        <v>#N/A</v>
      </c>
      <c r="R2183" s="36" t="e">
        <f ca="1">LEFT(OFFSET(Lists!$S$2,P2183-1+MATCH(F2183,OFFSET(Lists!$T$3,P2183-1,0,Q2183-P2183+1),0),0),6)</f>
        <v>#N/A</v>
      </c>
      <c r="S2183" s="36" t="e">
        <f ca="1">VLOOKUP(R2183,Lists!B:D,3,FALSE)</f>
        <v>#N/A</v>
      </c>
      <c r="T2183" s="36" t="str">
        <f>IF(F2183&lt;&gt;"",MATCH(R2183,'Maximum minutes'!B:B,0),"")</f>
        <v/>
      </c>
      <c r="U2183" s="36">
        <f ca="1">IF(F2183&lt;&gt;"",COUNTA(OFFSET('Maximum minutes'!$C$1,'Annexe A1 Cours'!T2183,0,1,50)),0)</f>
        <v>0</v>
      </c>
      <c r="V2183" s="37">
        <f ca="1">IFERROR(OFFSET('Maximum minutes'!$C$1,T2183+1,-1+MATCH(G2183,OFFSET('Maximum minutes'!$C$1,T2183-1,0,1,50),0)),0)</f>
        <v>0</v>
      </c>
      <c r="W2183" s="38">
        <f t="shared" ref="W2183:W2246" ca="1" si="68">IFERROR(DATE(YEAR(D2183)+V2183,MONTH(D2183),DAY(D2183)),"")</f>
        <v>0</v>
      </c>
    </row>
    <row r="2184" spans="1:23" s="36" customFormat="1" ht="18.75">
      <c r="A2184" s="34"/>
      <c r="B2184" s="39"/>
      <c r="C2184" s="39"/>
      <c r="D2184" s="35"/>
      <c r="E2184" s="40"/>
      <c r="F2184" s="39"/>
      <c r="G2184" s="39"/>
      <c r="H2184" s="39"/>
      <c r="I2184" s="34"/>
      <c r="J2184" s="34"/>
      <c r="K2184" s="34"/>
      <c r="L2184" s="34"/>
      <c r="M2184" s="43" t="str">
        <f ca="1">IFERROR(OFFSET('Maximum minutes'!$C$1,T2184,MATCH(IF(G2184&lt;&gt;"",G2184,F2184),OFFSET('Maximum minutes'!$C$1,T2184-1,0,1,U2184+1),0)-1)*IF(OR(ISNUMBER(J2184),J2184="sans examen"),1,0)*IF(W2184&lt;MinDate,1,0),"")</f>
        <v/>
      </c>
      <c r="N2184" s="36">
        <f t="shared" ref="N2184:N2247" ca="1" si="69">IF(K2184&gt;0,MIN(K2184,M2184),0)*IF(M2184="",0,1)</f>
        <v>0</v>
      </c>
      <c r="O2184" s="36" t="e">
        <f ca="1">LEFT(OFFSET(Lists!$Q$2,MATCH(E2184,Lists!$R$3:$R$19,0),0),4)</f>
        <v>#N/A</v>
      </c>
      <c r="P2184" s="36" t="e">
        <f ca="1">MATCH(O2184,Lists!$S$2:$S$640,1)</f>
        <v>#N/A</v>
      </c>
      <c r="Q2184" s="36" t="e">
        <f ca="1">MATCH(LEFT(OFFSET(Lists!$Q$2,MATCH(E2184,Lists!$R$3:$R$19,0)+1,0),4),Lists!$S$3:$S$640,1)</f>
        <v>#N/A</v>
      </c>
      <c r="R2184" s="36" t="e">
        <f ca="1">LEFT(OFFSET(Lists!$S$2,P2184-1+MATCH(F2184,OFFSET(Lists!$T$3,P2184-1,0,Q2184-P2184+1),0),0),6)</f>
        <v>#N/A</v>
      </c>
      <c r="S2184" s="36" t="e">
        <f ca="1">VLOOKUP(R2184,Lists!B:D,3,FALSE)</f>
        <v>#N/A</v>
      </c>
      <c r="T2184" s="36" t="str">
        <f>IF(F2184&lt;&gt;"",MATCH(R2184,'Maximum minutes'!B:B,0),"")</f>
        <v/>
      </c>
      <c r="U2184" s="36">
        <f ca="1">IF(F2184&lt;&gt;"",COUNTA(OFFSET('Maximum minutes'!$C$1,'Annexe A1 Cours'!T2184,0,1,50)),0)</f>
        <v>0</v>
      </c>
      <c r="V2184" s="37">
        <f ca="1">IFERROR(OFFSET('Maximum minutes'!$C$1,T2184+1,-1+MATCH(G2184,OFFSET('Maximum minutes'!$C$1,T2184-1,0,1,50),0)),0)</f>
        <v>0</v>
      </c>
      <c r="W2184" s="38">
        <f t="shared" ca="1" si="68"/>
        <v>0</v>
      </c>
    </row>
    <row r="2185" spans="1:23" s="36" customFormat="1" ht="18.75">
      <c r="A2185" s="34"/>
      <c r="B2185" s="39"/>
      <c r="C2185" s="39"/>
      <c r="D2185" s="35"/>
      <c r="E2185" s="40"/>
      <c r="F2185" s="39"/>
      <c r="G2185" s="39"/>
      <c r="H2185" s="39"/>
      <c r="I2185" s="34"/>
      <c r="J2185" s="34"/>
      <c r="K2185" s="34"/>
      <c r="L2185" s="34"/>
      <c r="M2185" s="43" t="str">
        <f ca="1">IFERROR(OFFSET('Maximum minutes'!$C$1,T2185,MATCH(IF(G2185&lt;&gt;"",G2185,F2185),OFFSET('Maximum minutes'!$C$1,T2185-1,0,1,U2185+1),0)-1)*IF(OR(ISNUMBER(J2185),J2185="sans examen"),1,0)*IF(W2185&lt;MinDate,1,0),"")</f>
        <v/>
      </c>
      <c r="N2185" s="36">
        <f t="shared" ca="1" si="69"/>
        <v>0</v>
      </c>
      <c r="O2185" s="36" t="e">
        <f ca="1">LEFT(OFFSET(Lists!$Q$2,MATCH(E2185,Lists!$R$3:$R$19,0),0),4)</f>
        <v>#N/A</v>
      </c>
      <c r="P2185" s="36" t="e">
        <f ca="1">MATCH(O2185,Lists!$S$2:$S$640,1)</f>
        <v>#N/A</v>
      </c>
      <c r="Q2185" s="36" t="e">
        <f ca="1">MATCH(LEFT(OFFSET(Lists!$Q$2,MATCH(E2185,Lists!$R$3:$R$19,0)+1,0),4),Lists!$S$3:$S$640,1)</f>
        <v>#N/A</v>
      </c>
      <c r="R2185" s="36" t="e">
        <f ca="1">LEFT(OFFSET(Lists!$S$2,P2185-1+MATCH(F2185,OFFSET(Lists!$T$3,P2185-1,0,Q2185-P2185+1),0),0),6)</f>
        <v>#N/A</v>
      </c>
      <c r="S2185" s="36" t="e">
        <f ca="1">VLOOKUP(R2185,Lists!B:D,3,FALSE)</f>
        <v>#N/A</v>
      </c>
      <c r="T2185" s="36" t="str">
        <f>IF(F2185&lt;&gt;"",MATCH(R2185,'Maximum minutes'!B:B,0),"")</f>
        <v/>
      </c>
      <c r="U2185" s="36">
        <f ca="1">IF(F2185&lt;&gt;"",COUNTA(OFFSET('Maximum minutes'!$C$1,'Annexe A1 Cours'!T2185,0,1,50)),0)</f>
        <v>0</v>
      </c>
      <c r="V2185" s="37">
        <f ca="1">IFERROR(OFFSET('Maximum minutes'!$C$1,T2185+1,-1+MATCH(G2185,OFFSET('Maximum minutes'!$C$1,T2185-1,0,1,50),0)),0)</f>
        <v>0</v>
      </c>
      <c r="W2185" s="38">
        <f t="shared" ca="1" si="68"/>
        <v>0</v>
      </c>
    </row>
    <row r="2186" spans="1:23" s="36" customFormat="1" ht="18.75">
      <c r="A2186" s="34"/>
      <c r="B2186" s="39"/>
      <c r="C2186" s="39"/>
      <c r="D2186" s="35"/>
      <c r="E2186" s="40"/>
      <c r="F2186" s="39"/>
      <c r="G2186" s="39"/>
      <c r="H2186" s="39"/>
      <c r="I2186" s="34"/>
      <c r="J2186" s="34"/>
      <c r="K2186" s="34"/>
      <c r="L2186" s="34"/>
      <c r="M2186" s="43" t="str">
        <f ca="1">IFERROR(OFFSET('Maximum minutes'!$C$1,T2186,MATCH(IF(G2186&lt;&gt;"",G2186,F2186),OFFSET('Maximum minutes'!$C$1,T2186-1,0,1,U2186+1),0)-1)*IF(OR(ISNUMBER(J2186),J2186="sans examen"),1,0)*IF(W2186&lt;MinDate,1,0),"")</f>
        <v/>
      </c>
      <c r="N2186" s="36">
        <f t="shared" ca="1" si="69"/>
        <v>0</v>
      </c>
      <c r="O2186" s="36" t="e">
        <f ca="1">LEFT(OFFSET(Lists!$Q$2,MATCH(E2186,Lists!$R$3:$R$19,0),0),4)</f>
        <v>#N/A</v>
      </c>
      <c r="P2186" s="36" t="e">
        <f ca="1">MATCH(O2186,Lists!$S$2:$S$640,1)</f>
        <v>#N/A</v>
      </c>
      <c r="Q2186" s="36" t="e">
        <f ca="1">MATCH(LEFT(OFFSET(Lists!$Q$2,MATCH(E2186,Lists!$R$3:$R$19,0)+1,0),4),Lists!$S$3:$S$640,1)</f>
        <v>#N/A</v>
      </c>
      <c r="R2186" s="36" t="e">
        <f ca="1">LEFT(OFFSET(Lists!$S$2,P2186-1+MATCH(F2186,OFFSET(Lists!$T$3,P2186-1,0,Q2186-P2186+1),0),0),6)</f>
        <v>#N/A</v>
      </c>
      <c r="S2186" s="36" t="e">
        <f ca="1">VLOOKUP(R2186,Lists!B:D,3,FALSE)</f>
        <v>#N/A</v>
      </c>
      <c r="T2186" s="36" t="str">
        <f>IF(F2186&lt;&gt;"",MATCH(R2186,'Maximum minutes'!B:B,0),"")</f>
        <v/>
      </c>
      <c r="U2186" s="36">
        <f ca="1">IF(F2186&lt;&gt;"",COUNTA(OFFSET('Maximum minutes'!$C$1,'Annexe A1 Cours'!T2186,0,1,50)),0)</f>
        <v>0</v>
      </c>
      <c r="V2186" s="37">
        <f ca="1">IFERROR(OFFSET('Maximum minutes'!$C$1,T2186+1,-1+MATCH(G2186,OFFSET('Maximum minutes'!$C$1,T2186-1,0,1,50),0)),0)</f>
        <v>0</v>
      </c>
      <c r="W2186" s="38">
        <f t="shared" ca="1" si="68"/>
        <v>0</v>
      </c>
    </row>
    <row r="2187" spans="1:23" s="36" customFormat="1" ht="18.75">
      <c r="A2187" s="34"/>
      <c r="B2187" s="39"/>
      <c r="C2187" s="39"/>
      <c r="D2187" s="35"/>
      <c r="E2187" s="40"/>
      <c r="F2187" s="39"/>
      <c r="G2187" s="39"/>
      <c r="H2187" s="39"/>
      <c r="I2187" s="34"/>
      <c r="J2187" s="34"/>
      <c r="K2187" s="34"/>
      <c r="L2187" s="34"/>
      <c r="M2187" s="43" t="str">
        <f ca="1">IFERROR(OFFSET('Maximum minutes'!$C$1,T2187,MATCH(IF(G2187&lt;&gt;"",G2187,F2187),OFFSET('Maximum minutes'!$C$1,T2187-1,0,1,U2187+1),0)-1)*IF(OR(ISNUMBER(J2187),J2187="sans examen"),1,0)*IF(W2187&lt;MinDate,1,0),"")</f>
        <v/>
      </c>
      <c r="N2187" s="36">
        <f t="shared" ca="1" si="69"/>
        <v>0</v>
      </c>
      <c r="O2187" s="36" t="e">
        <f ca="1">LEFT(OFFSET(Lists!$Q$2,MATCH(E2187,Lists!$R$3:$R$19,0),0),4)</f>
        <v>#N/A</v>
      </c>
      <c r="P2187" s="36" t="e">
        <f ca="1">MATCH(O2187,Lists!$S$2:$S$640,1)</f>
        <v>#N/A</v>
      </c>
      <c r="Q2187" s="36" t="e">
        <f ca="1">MATCH(LEFT(OFFSET(Lists!$Q$2,MATCH(E2187,Lists!$R$3:$R$19,0)+1,0),4),Lists!$S$3:$S$640,1)</f>
        <v>#N/A</v>
      </c>
      <c r="R2187" s="36" t="e">
        <f ca="1">LEFT(OFFSET(Lists!$S$2,P2187-1+MATCH(F2187,OFFSET(Lists!$T$3,P2187-1,0,Q2187-P2187+1),0),0),6)</f>
        <v>#N/A</v>
      </c>
      <c r="S2187" s="36" t="e">
        <f ca="1">VLOOKUP(R2187,Lists!B:D,3,FALSE)</f>
        <v>#N/A</v>
      </c>
      <c r="T2187" s="36" t="str">
        <f>IF(F2187&lt;&gt;"",MATCH(R2187,'Maximum minutes'!B:B,0),"")</f>
        <v/>
      </c>
      <c r="U2187" s="36">
        <f ca="1">IF(F2187&lt;&gt;"",COUNTA(OFFSET('Maximum minutes'!$C$1,'Annexe A1 Cours'!T2187,0,1,50)),0)</f>
        <v>0</v>
      </c>
      <c r="V2187" s="37">
        <f ca="1">IFERROR(OFFSET('Maximum minutes'!$C$1,T2187+1,-1+MATCH(G2187,OFFSET('Maximum minutes'!$C$1,T2187-1,0,1,50),0)),0)</f>
        <v>0</v>
      </c>
      <c r="W2187" s="38">
        <f t="shared" ca="1" si="68"/>
        <v>0</v>
      </c>
    </row>
    <row r="2188" spans="1:23" s="36" customFormat="1" ht="18.75">
      <c r="A2188" s="34"/>
      <c r="B2188" s="39"/>
      <c r="C2188" s="39"/>
      <c r="D2188" s="35"/>
      <c r="E2188" s="40"/>
      <c r="F2188" s="39"/>
      <c r="G2188" s="39"/>
      <c r="H2188" s="39"/>
      <c r="I2188" s="34"/>
      <c r="J2188" s="34"/>
      <c r="K2188" s="34"/>
      <c r="L2188" s="34"/>
      <c r="M2188" s="43" t="str">
        <f ca="1">IFERROR(OFFSET('Maximum minutes'!$C$1,T2188,MATCH(IF(G2188&lt;&gt;"",G2188,F2188),OFFSET('Maximum minutes'!$C$1,T2188-1,0,1,U2188+1),0)-1)*IF(OR(ISNUMBER(J2188),J2188="sans examen"),1,0)*IF(W2188&lt;MinDate,1,0),"")</f>
        <v/>
      </c>
      <c r="N2188" s="36">
        <f t="shared" ca="1" si="69"/>
        <v>0</v>
      </c>
      <c r="O2188" s="36" t="e">
        <f ca="1">LEFT(OFFSET(Lists!$Q$2,MATCH(E2188,Lists!$R$3:$R$19,0),0),4)</f>
        <v>#N/A</v>
      </c>
      <c r="P2188" s="36" t="e">
        <f ca="1">MATCH(O2188,Lists!$S$2:$S$640,1)</f>
        <v>#N/A</v>
      </c>
      <c r="Q2188" s="36" t="e">
        <f ca="1">MATCH(LEFT(OFFSET(Lists!$Q$2,MATCH(E2188,Lists!$R$3:$R$19,0)+1,0),4),Lists!$S$3:$S$640,1)</f>
        <v>#N/A</v>
      </c>
      <c r="R2188" s="36" t="e">
        <f ca="1">LEFT(OFFSET(Lists!$S$2,P2188-1+MATCH(F2188,OFFSET(Lists!$T$3,P2188-1,0,Q2188-P2188+1),0),0),6)</f>
        <v>#N/A</v>
      </c>
      <c r="S2188" s="36" t="e">
        <f ca="1">VLOOKUP(R2188,Lists!B:D,3,FALSE)</f>
        <v>#N/A</v>
      </c>
      <c r="T2188" s="36" t="str">
        <f>IF(F2188&lt;&gt;"",MATCH(R2188,'Maximum minutes'!B:B,0),"")</f>
        <v/>
      </c>
      <c r="U2188" s="36">
        <f ca="1">IF(F2188&lt;&gt;"",COUNTA(OFFSET('Maximum minutes'!$C$1,'Annexe A1 Cours'!T2188,0,1,50)),0)</f>
        <v>0</v>
      </c>
      <c r="V2188" s="37">
        <f ca="1">IFERROR(OFFSET('Maximum minutes'!$C$1,T2188+1,-1+MATCH(G2188,OFFSET('Maximum minutes'!$C$1,T2188-1,0,1,50),0)),0)</f>
        <v>0</v>
      </c>
      <c r="W2188" s="38">
        <f t="shared" ca="1" si="68"/>
        <v>0</v>
      </c>
    </row>
    <row r="2189" spans="1:23" s="36" customFormat="1" ht="18.75">
      <c r="A2189" s="34"/>
      <c r="B2189" s="39"/>
      <c r="C2189" s="39"/>
      <c r="D2189" s="35"/>
      <c r="E2189" s="40"/>
      <c r="F2189" s="39"/>
      <c r="G2189" s="39"/>
      <c r="H2189" s="39"/>
      <c r="I2189" s="34"/>
      <c r="J2189" s="34"/>
      <c r="K2189" s="34"/>
      <c r="L2189" s="34"/>
      <c r="M2189" s="43" t="str">
        <f ca="1">IFERROR(OFFSET('Maximum minutes'!$C$1,T2189,MATCH(IF(G2189&lt;&gt;"",G2189,F2189),OFFSET('Maximum minutes'!$C$1,T2189-1,0,1,U2189+1),0)-1)*IF(OR(ISNUMBER(J2189),J2189="sans examen"),1,0)*IF(W2189&lt;MinDate,1,0),"")</f>
        <v/>
      </c>
      <c r="N2189" s="36">
        <f t="shared" ca="1" si="69"/>
        <v>0</v>
      </c>
      <c r="O2189" s="36" t="e">
        <f ca="1">LEFT(OFFSET(Lists!$Q$2,MATCH(E2189,Lists!$R$3:$R$19,0),0),4)</f>
        <v>#N/A</v>
      </c>
      <c r="P2189" s="36" t="e">
        <f ca="1">MATCH(O2189,Lists!$S$2:$S$640,1)</f>
        <v>#N/A</v>
      </c>
      <c r="Q2189" s="36" t="e">
        <f ca="1">MATCH(LEFT(OFFSET(Lists!$Q$2,MATCH(E2189,Lists!$R$3:$R$19,0)+1,0),4),Lists!$S$3:$S$640,1)</f>
        <v>#N/A</v>
      </c>
      <c r="R2189" s="36" t="e">
        <f ca="1">LEFT(OFFSET(Lists!$S$2,P2189-1+MATCH(F2189,OFFSET(Lists!$T$3,P2189-1,0,Q2189-P2189+1),0),0),6)</f>
        <v>#N/A</v>
      </c>
      <c r="S2189" s="36" t="e">
        <f ca="1">VLOOKUP(R2189,Lists!B:D,3,FALSE)</f>
        <v>#N/A</v>
      </c>
      <c r="T2189" s="36" t="str">
        <f>IF(F2189&lt;&gt;"",MATCH(R2189,'Maximum minutes'!B:B,0),"")</f>
        <v/>
      </c>
      <c r="U2189" s="36">
        <f ca="1">IF(F2189&lt;&gt;"",COUNTA(OFFSET('Maximum minutes'!$C$1,'Annexe A1 Cours'!T2189,0,1,50)),0)</f>
        <v>0</v>
      </c>
      <c r="V2189" s="37">
        <f ca="1">IFERROR(OFFSET('Maximum minutes'!$C$1,T2189+1,-1+MATCH(G2189,OFFSET('Maximum minutes'!$C$1,T2189-1,0,1,50),0)),0)</f>
        <v>0</v>
      </c>
      <c r="W2189" s="38">
        <f t="shared" ca="1" si="68"/>
        <v>0</v>
      </c>
    </row>
    <row r="2190" spans="1:23" s="36" customFormat="1" ht="18.75">
      <c r="A2190" s="34"/>
      <c r="B2190" s="39"/>
      <c r="C2190" s="39"/>
      <c r="D2190" s="35"/>
      <c r="E2190" s="40"/>
      <c r="F2190" s="39"/>
      <c r="G2190" s="39"/>
      <c r="H2190" s="39"/>
      <c r="I2190" s="34"/>
      <c r="J2190" s="34"/>
      <c r="K2190" s="34"/>
      <c r="L2190" s="34"/>
      <c r="M2190" s="43" t="str">
        <f ca="1">IFERROR(OFFSET('Maximum minutes'!$C$1,T2190,MATCH(IF(G2190&lt;&gt;"",G2190,F2190),OFFSET('Maximum minutes'!$C$1,T2190-1,0,1,U2190+1),0)-1)*IF(OR(ISNUMBER(J2190),J2190="sans examen"),1,0)*IF(W2190&lt;MinDate,1,0),"")</f>
        <v/>
      </c>
      <c r="N2190" s="36">
        <f t="shared" ca="1" si="69"/>
        <v>0</v>
      </c>
      <c r="O2190" s="36" t="e">
        <f ca="1">LEFT(OFFSET(Lists!$Q$2,MATCH(E2190,Lists!$R$3:$R$19,0),0),4)</f>
        <v>#N/A</v>
      </c>
      <c r="P2190" s="36" t="e">
        <f ca="1">MATCH(O2190,Lists!$S$2:$S$640,1)</f>
        <v>#N/A</v>
      </c>
      <c r="Q2190" s="36" t="e">
        <f ca="1">MATCH(LEFT(OFFSET(Lists!$Q$2,MATCH(E2190,Lists!$R$3:$R$19,0)+1,0),4),Lists!$S$3:$S$640,1)</f>
        <v>#N/A</v>
      </c>
      <c r="R2190" s="36" t="e">
        <f ca="1">LEFT(OFFSET(Lists!$S$2,P2190-1+MATCH(F2190,OFFSET(Lists!$T$3,P2190-1,0,Q2190-P2190+1),0),0),6)</f>
        <v>#N/A</v>
      </c>
      <c r="S2190" s="36" t="e">
        <f ca="1">VLOOKUP(R2190,Lists!B:D,3,FALSE)</f>
        <v>#N/A</v>
      </c>
      <c r="T2190" s="36" t="str">
        <f>IF(F2190&lt;&gt;"",MATCH(R2190,'Maximum minutes'!B:B,0),"")</f>
        <v/>
      </c>
      <c r="U2190" s="36">
        <f ca="1">IF(F2190&lt;&gt;"",COUNTA(OFFSET('Maximum minutes'!$C$1,'Annexe A1 Cours'!T2190,0,1,50)),0)</f>
        <v>0</v>
      </c>
      <c r="V2190" s="37">
        <f ca="1">IFERROR(OFFSET('Maximum minutes'!$C$1,T2190+1,-1+MATCH(G2190,OFFSET('Maximum minutes'!$C$1,T2190-1,0,1,50),0)),0)</f>
        <v>0</v>
      </c>
      <c r="W2190" s="38">
        <f t="shared" ca="1" si="68"/>
        <v>0</v>
      </c>
    </row>
    <row r="2191" spans="1:23" s="36" customFormat="1" ht="18.75">
      <c r="A2191" s="34"/>
      <c r="B2191" s="39"/>
      <c r="C2191" s="39"/>
      <c r="D2191" s="35"/>
      <c r="E2191" s="40"/>
      <c r="F2191" s="39"/>
      <c r="G2191" s="39"/>
      <c r="H2191" s="39"/>
      <c r="I2191" s="34"/>
      <c r="J2191" s="34"/>
      <c r="K2191" s="34"/>
      <c r="L2191" s="34"/>
      <c r="M2191" s="43" t="str">
        <f ca="1">IFERROR(OFFSET('Maximum minutes'!$C$1,T2191,MATCH(IF(G2191&lt;&gt;"",G2191,F2191),OFFSET('Maximum minutes'!$C$1,T2191-1,0,1,U2191+1),0)-1)*IF(OR(ISNUMBER(J2191),J2191="sans examen"),1,0)*IF(W2191&lt;MinDate,1,0),"")</f>
        <v/>
      </c>
      <c r="N2191" s="36">
        <f t="shared" ca="1" si="69"/>
        <v>0</v>
      </c>
      <c r="O2191" s="36" t="e">
        <f ca="1">LEFT(OFFSET(Lists!$Q$2,MATCH(E2191,Lists!$R$3:$R$19,0),0),4)</f>
        <v>#N/A</v>
      </c>
      <c r="P2191" s="36" t="e">
        <f ca="1">MATCH(O2191,Lists!$S$2:$S$640,1)</f>
        <v>#N/A</v>
      </c>
      <c r="Q2191" s="36" t="e">
        <f ca="1">MATCH(LEFT(OFFSET(Lists!$Q$2,MATCH(E2191,Lists!$R$3:$R$19,0)+1,0),4),Lists!$S$3:$S$640,1)</f>
        <v>#N/A</v>
      </c>
      <c r="R2191" s="36" t="e">
        <f ca="1">LEFT(OFFSET(Lists!$S$2,P2191-1+MATCH(F2191,OFFSET(Lists!$T$3,P2191-1,0,Q2191-P2191+1),0),0),6)</f>
        <v>#N/A</v>
      </c>
      <c r="S2191" s="36" t="e">
        <f ca="1">VLOOKUP(R2191,Lists!B:D,3,FALSE)</f>
        <v>#N/A</v>
      </c>
      <c r="T2191" s="36" t="str">
        <f>IF(F2191&lt;&gt;"",MATCH(R2191,'Maximum minutes'!B:B,0),"")</f>
        <v/>
      </c>
      <c r="U2191" s="36">
        <f ca="1">IF(F2191&lt;&gt;"",COUNTA(OFFSET('Maximum minutes'!$C$1,'Annexe A1 Cours'!T2191,0,1,50)),0)</f>
        <v>0</v>
      </c>
      <c r="V2191" s="37">
        <f ca="1">IFERROR(OFFSET('Maximum minutes'!$C$1,T2191+1,-1+MATCH(G2191,OFFSET('Maximum minutes'!$C$1,T2191-1,0,1,50),0)),0)</f>
        <v>0</v>
      </c>
      <c r="W2191" s="38">
        <f t="shared" ca="1" si="68"/>
        <v>0</v>
      </c>
    </row>
    <row r="2192" spans="1:23" s="36" customFormat="1" ht="18.75">
      <c r="A2192" s="34"/>
      <c r="B2192" s="39"/>
      <c r="C2192" s="39"/>
      <c r="D2192" s="35"/>
      <c r="E2192" s="40"/>
      <c r="F2192" s="39"/>
      <c r="G2192" s="39"/>
      <c r="H2192" s="39"/>
      <c r="I2192" s="34"/>
      <c r="J2192" s="34"/>
      <c r="K2192" s="34"/>
      <c r="L2192" s="34"/>
      <c r="M2192" s="43" t="str">
        <f ca="1">IFERROR(OFFSET('Maximum minutes'!$C$1,T2192,MATCH(IF(G2192&lt;&gt;"",G2192,F2192),OFFSET('Maximum minutes'!$C$1,T2192-1,0,1,U2192+1),0)-1)*IF(OR(ISNUMBER(J2192),J2192="sans examen"),1,0)*IF(W2192&lt;MinDate,1,0),"")</f>
        <v/>
      </c>
      <c r="N2192" s="36">
        <f t="shared" ca="1" si="69"/>
        <v>0</v>
      </c>
      <c r="O2192" s="36" t="e">
        <f ca="1">LEFT(OFFSET(Lists!$Q$2,MATCH(E2192,Lists!$R$3:$R$19,0),0),4)</f>
        <v>#N/A</v>
      </c>
      <c r="P2192" s="36" t="e">
        <f ca="1">MATCH(O2192,Lists!$S$2:$S$640,1)</f>
        <v>#N/A</v>
      </c>
      <c r="Q2192" s="36" t="e">
        <f ca="1">MATCH(LEFT(OFFSET(Lists!$Q$2,MATCH(E2192,Lists!$R$3:$R$19,0)+1,0),4),Lists!$S$3:$S$640,1)</f>
        <v>#N/A</v>
      </c>
      <c r="R2192" s="36" t="e">
        <f ca="1">LEFT(OFFSET(Lists!$S$2,P2192-1+MATCH(F2192,OFFSET(Lists!$T$3,P2192-1,0,Q2192-P2192+1),0),0),6)</f>
        <v>#N/A</v>
      </c>
      <c r="S2192" s="36" t="e">
        <f ca="1">VLOOKUP(R2192,Lists!B:D,3,FALSE)</f>
        <v>#N/A</v>
      </c>
      <c r="T2192" s="36" t="str">
        <f>IF(F2192&lt;&gt;"",MATCH(R2192,'Maximum minutes'!B:B,0),"")</f>
        <v/>
      </c>
      <c r="U2192" s="36">
        <f ca="1">IF(F2192&lt;&gt;"",COUNTA(OFFSET('Maximum minutes'!$C$1,'Annexe A1 Cours'!T2192,0,1,50)),0)</f>
        <v>0</v>
      </c>
      <c r="V2192" s="37">
        <f ca="1">IFERROR(OFFSET('Maximum minutes'!$C$1,T2192+1,-1+MATCH(G2192,OFFSET('Maximum minutes'!$C$1,T2192-1,0,1,50),0)),0)</f>
        <v>0</v>
      </c>
      <c r="W2192" s="38">
        <f t="shared" ca="1" si="68"/>
        <v>0</v>
      </c>
    </row>
    <row r="2193" spans="1:23" s="36" customFormat="1" ht="18.75">
      <c r="A2193" s="34"/>
      <c r="B2193" s="39"/>
      <c r="C2193" s="39"/>
      <c r="D2193" s="35"/>
      <c r="E2193" s="40"/>
      <c r="F2193" s="39"/>
      <c r="G2193" s="39"/>
      <c r="H2193" s="39"/>
      <c r="I2193" s="34"/>
      <c r="J2193" s="34"/>
      <c r="K2193" s="34"/>
      <c r="L2193" s="34"/>
      <c r="M2193" s="43" t="str">
        <f ca="1">IFERROR(OFFSET('Maximum minutes'!$C$1,T2193,MATCH(IF(G2193&lt;&gt;"",G2193,F2193),OFFSET('Maximum minutes'!$C$1,T2193-1,0,1,U2193+1),0)-1)*IF(OR(ISNUMBER(J2193),J2193="sans examen"),1,0)*IF(W2193&lt;MinDate,1,0),"")</f>
        <v/>
      </c>
      <c r="N2193" s="36">
        <f t="shared" ca="1" si="69"/>
        <v>0</v>
      </c>
      <c r="O2193" s="36" t="e">
        <f ca="1">LEFT(OFFSET(Lists!$Q$2,MATCH(E2193,Lists!$R$3:$R$19,0),0),4)</f>
        <v>#N/A</v>
      </c>
      <c r="P2193" s="36" t="e">
        <f ca="1">MATCH(O2193,Lists!$S$2:$S$640,1)</f>
        <v>#N/A</v>
      </c>
      <c r="Q2193" s="36" t="e">
        <f ca="1">MATCH(LEFT(OFFSET(Lists!$Q$2,MATCH(E2193,Lists!$R$3:$R$19,0)+1,0),4),Lists!$S$3:$S$640,1)</f>
        <v>#N/A</v>
      </c>
      <c r="R2193" s="36" t="e">
        <f ca="1">LEFT(OFFSET(Lists!$S$2,P2193-1+MATCH(F2193,OFFSET(Lists!$T$3,P2193-1,0,Q2193-P2193+1),0),0),6)</f>
        <v>#N/A</v>
      </c>
      <c r="S2193" s="36" t="e">
        <f ca="1">VLOOKUP(R2193,Lists!B:D,3,FALSE)</f>
        <v>#N/A</v>
      </c>
      <c r="T2193" s="36" t="str">
        <f>IF(F2193&lt;&gt;"",MATCH(R2193,'Maximum minutes'!B:B,0),"")</f>
        <v/>
      </c>
      <c r="U2193" s="36">
        <f ca="1">IF(F2193&lt;&gt;"",COUNTA(OFFSET('Maximum minutes'!$C$1,'Annexe A1 Cours'!T2193,0,1,50)),0)</f>
        <v>0</v>
      </c>
      <c r="V2193" s="37">
        <f ca="1">IFERROR(OFFSET('Maximum minutes'!$C$1,T2193+1,-1+MATCH(G2193,OFFSET('Maximum minutes'!$C$1,T2193-1,0,1,50),0)),0)</f>
        <v>0</v>
      </c>
      <c r="W2193" s="38">
        <f t="shared" ca="1" si="68"/>
        <v>0</v>
      </c>
    </row>
    <row r="2194" spans="1:23" s="36" customFormat="1" ht="18.75">
      <c r="A2194" s="34"/>
      <c r="B2194" s="39"/>
      <c r="C2194" s="39"/>
      <c r="D2194" s="35"/>
      <c r="E2194" s="40"/>
      <c r="F2194" s="39"/>
      <c r="G2194" s="39"/>
      <c r="H2194" s="39"/>
      <c r="I2194" s="34"/>
      <c r="J2194" s="34"/>
      <c r="K2194" s="34"/>
      <c r="L2194" s="34"/>
      <c r="M2194" s="43" t="str">
        <f ca="1">IFERROR(OFFSET('Maximum minutes'!$C$1,T2194,MATCH(IF(G2194&lt;&gt;"",G2194,F2194),OFFSET('Maximum minutes'!$C$1,T2194-1,0,1,U2194+1),0)-1)*IF(OR(ISNUMBER(J2194),J2194="sans examen"),1,0)*IF(W2194&lt;MinDate,1,0),"")</f>
        <v/>
      </c>
      <c r="N2194" s="36">
        <f t="shared" ca="1" si="69"/>
        <v>0</v>
      </c>
      <c r="O2194" s="36" t="e">
        <f ca="1">LEFT(OFFSET(Lists!$Q$2,MATCH(E2194,Lists!$R$3:$R$19,0),0),4)</f>
        <v>#N/A</v>
      </c>
      <c r="P2194" s="36" t="e">
        <f ca="1">MATCH(O2194,Lists!$S$2:$S$640,1)</f>
        <v>#N/A</v>
      </c>
      <c r="Q2194" s="36" t="e">
        <f ca="1">MATCH(LEFT(OFFSET(Lists!$Q$2,MATCH(E2194,Lists!$R$3:$R$19,0)+1,0),4),Lists!$S$3:$S$640,1)</f>
        <v>#N/A</v>
      </c>
      <c r="R2194" s="36" t="e">
        <f ca="1">LEFT(OFFSET(Lists!$S$2,P2194-1+MATCH(F2194,OFFSET(Lists!$T$3,P2194-1,0,Q2194-P2194+1),0),0),6)</f>
        <v>#N/A</v>
      </c>
      <c r="S2194" s="36" t="e">
        <f ca="1">VLOOKUP(R2194,Lists!B:D,3,FALSE)</f>
        <v>#N/A</v>
      </c>
      <c r="T2194" s="36" t="str">
        <f>IF(F2194&lt;&gt;"",MATCH(R2194,'Maximum minutes'!B:B,0),"")</f>
        <v/>
      </c>
      <c r="U2194" s="36">
        <f ca="1">IF(F2194&lt;&gt;"",COUNTA(OFFSET('Maximum minutes'!$C$1,'Annexe A1 Cours'!T2194,0,1,50)),0)</f>
        <v>0</v>
      </c>
      <c r="V2194" s="37">
        <f ca="1">IFERROR(OFFSET('Maximum minutes'!$C$1,T2194+1,-1+MATCH(G2194,OFFSET('Maximum minutes'!$C$1,T2194-1,0,1,50),0)),0)</f>
        <v>0</v>
      </c>
      <c r="W2194" s="38">
        <f t="shared" ca="1" si="68"/>
        <v>0</v>
      </c>
    </row>
    <row r="2195" spans="1:23" s="36" customFormat="1" ht="18.75">
      <c r="A2195" s="34"/>
      <c r="B2195" s="39"/>
      <c r="C2195" s="39"/>
      <c r="D2195" s="35"/>
      <c r="E2195" s="40"/>
      <c r="F2195" s="39"/>
      <c r="G2195" s="39"/>
      <c r="H2195" s="39"/>
      <c r="I2195" s="34"/>
      <c r="J2195" s="34"/>
      <c r="K2195" s="34"/>
      <c r="L2195" s="34"/>
      <c r="M2195" s="43" t="str">
        <f ca="1">IFERROR(OFFSET('Maximum minutes'!$C$1,T2195,MATCH(IF(G2195&lt;&gt;"",G2195,F2195),OFFSET('Maximum minutes'!$C$1,T2195-1,0,1,U2195+1),0)-1)*IF(OR(ISNUMBER(J2195),J2195="sans examen"),1,0)*IF(W2195&lt;MinDate,1,0),"")</f>
        <v/>
      </c>
      <c r="N2195" s="36">
        <f t="shared" ca="1" si="69"/>
        <v>0</v>
      </c>
      <c r="O2195" s="36" t="e">
        <f ca="1">LEFT(OFFSET(Lists!$Q$2,MATCH(E2195,Lists!$R$3:$R$19,0),0),4)</f>
        <v>#N/A</v>
      </c>
      <c r="P2195" s="36" t="e">
        <f ca="1">MATCH(O2195,Lists!$S$2:$S$640,1)</f>
        <v>#N/A</v>
      </c>
      <c r="Q2195" s="36" t="e">
        <f ca="1">MATCH(LEFT(OFFSET(Lists!$Q$2,MATCH(E2195,Lists!$R$3:$R$19,0)+1,0),4),Lists!$S$3:$S$640,1)</f>
        <v>#N/A</v>
      </c>
      <c r="R2195" s="36" t="e">
        <f ca="1">LEFT(OFFSET(Lists!$S$2,P2195-1+MATCH(F2195,OFFSET(Lists!$T$3,P2195-1,0,Q2195-P2195+1),0),0),6)</f>
        <v>#N/A</v>
      </c>
      <c r="S2195" s="36" t="e">
        <f ca="1">VLOOKUP(R2195,Lists!B:D,3,FALSE)</f>
        <v>#N/A</v>
      </c>
      <c r="T2195" s="36" t="str">
        <f>IF(F2195&lt;&gt;"",MATCH(R2195,'Maximum minutes'!B:B,0),"")</f>
        <v/>
      </c>
      <c r="U2195" s="36">
        <f ca="1">IF(F2195&lt;&gt;"",COUNTA(OFFSET('Maximum minutes'!$C$1,'Annexe A1 Cours'!T2195,0,1,50)),0)</f>
        <v>0</v>
      </c>
      <c r="V2195" s="37">
        <f ca="1">IFERROR(OFFSET('Maximum minutes'!$C$1,T2195+1,-1+MATCH(G2195,OFFSET('Maximum minutes'!$C$1,T2195-1,0,1,50),0)),0)</f>
        <v>0</v>
      </c>
      <c r="W2195" s="38">
        <f t="shared" ca="1" si="68"/>
        <v>0</v>
      </c>
    </row>
    <row r="2196" spans="1:23" s="36" customFormat="1" ht="18.75">
      <c r="A2196" s="34"/>
      <c r="B2196" s="39"/>
      <c r="C2196" s="39"/>
      <c r="D2196" s="35"/>
      <c r="E2196" s="40"/>
      <c r="F2196" s="39"/>
      <c r="G2196" s="39"/>
      <c r="H2196" s="39"/>
      <c r="I2196" s="34"/>
      <c r="J2196" s="34"/>
      <c r="K2196" s="34"/>
      <c r="L2196" s="34"/>
      <c r="M2196" s="43" t="str">
        <f ca="1">IFERROR(OFFSET('Maximum minutes'!$C$1,T2196,MATCH(IF(G2196&lt;&gt;"",G2196,F2196),OFFSET('Maximum minutes'!$C$1,T2196-1,0,1,U2196+1),0)-1)*IF(OR(ISNUMBER(J2196),J2196="sans examen"),1,0)*IF(W2196&lt;MinDate,1,0),"")</f>
        <v/>
      </c>
      <c r="N2196" s="36">
        <f t="shared" ca="1" si="69"/>
        <v>0</v>
      </c>
      <c r="O2196" s="36" t="e">
        <f ca="1">LEFT(OFFSET(Lists!$Q$2,MATCH(E2196,Lists!$R$3:$R$19,0),0),4)</f>
        <v>#N/A</v>
      </c>
      <c r="P2196" s="36" t="e">
        <f ca="1">MATCH(O2196,Lists!$S$2:$S$640,1)</f>
        <v>#N/A</v>
      </c>
      <c r="Q2196" s="36" t="e">
        <f ca="1">MATCH(LEFT(OFFSET(Lists!$Q$2,MATCH(E2196,Lists!$R$3:$R$19,0)+1,0),4),Lists!$S$3:$S$640,1)</f>
        <v>#N/A</v>
      </c>
      <c r="R2196" s="36" t="e">
        <f ca="1">LEFT(OFFSET(Lists!$S$2,P2196-1+MATCH(F2196,OFFSET(Lists!$T$3,P2196-1,0,Q2196-P2196+1),0),0),6)</f>
        <v>#N/A</v>
      </c>
      <c r="S2196" s="36" t="e">
        <f ca="1">VLOOKUP(R2196,Lists!B:D,3,FALSE)</f>
        <v>#N/A</v>
      </c>
      <c r="T2196" s="36" t="str">
        <f>IF(F2196&lt;&gt;"",MATCH(R2196,'Maximum minutes'!B:B,0),"")</f>
        <v/>
      </c>
      <c r="U2196" s="36">
        <f ca="1">IF(F2196&lt;&gt;"",COUNTA(OFFSET('Maximum minutes'!$C$1,'Annexe A1 Cours'!T2196,0,1,50)),0)</f>
        <v>0</v>
      </c>
      <c r="V2196" s="37">
        <f ca="1">IFERROR(OFFSET('Maximum minutes'!$C$1,T2196+1,-1+MATCH(G2196,OFFSET('Maximum minutes'!$C$1,T2196-1,0,1,50),0)),0)</f>
        <v>0</v>
      </c>
      <c r="W2196" s="38">
        <f t="shared" ca="1" si="68"/>
        <v>0</v>
      </c>
    </row>
    <row r="2197" spans="1:23" s="36" customFormat="1" ht="18.75">
      <c r="A2197" s="34"/>
      <c r="B2197" s="39"/>
      <c r="C2197" s="39"/>
      <c r="D2197" s="35"/>
      <c r="E2197" s="40"/>
      <c r="F2197" s="39"/>
      <c r="G2197" s="39"/>
      <c r="H2197" s="39"/>
      <c r="I2197" s="34"/>
      <c r="J2197" s="34"/>
      <c r="K2197" s="34"/>
      <c r="L2197" s="34"/>
      <c r="M2197" s="43" t="str">
        <f ca="1">IFERROR(OFFSET('Maximum minutes'!$C$1,T2197,MATCH(IF(G2197&lt;&gt;"",G2197,F2197),OFFSET('Maximum minutes'!$C$1,T2197-1,0,1,U2197+1),0)-1)*IF(OR(ISNUMBER(J2197),J2197="sans examen"),1,0)*IF(W2197&lt;MinDate,1,0),"")</f>
        <v/>
      </c>
      <c r="N2197" s="36">
        <f t="shared" ca="1" si="69"/>
        <v>0</v>
      </c>
      <c r="O2197" s="36" t="e">
        <f ca="1">LEFT(OFFSET(Lists!$Q$2,MATCH(E2197,Lists!$R$3:$R$19,0),0),4)</f>
        <v>#N/A</v>
      </c>
      <c r="P2197" s="36" t="e">
        <f ca="1">MATCH(O2197,Lists!$S$2:$S$640,1)</f>
        <v>#N/A</v>
      </c>
      <c r="Q2197" s="36" t="e">
        <f ca="1">MATCH(LEFT(OFFSET(Lists!$Q$2,MATCH(E2197,Lists!$R$3:$R$19,0)+1,0),4),Lists!$S$3:$S$640,1)</f>
        <v>#N/A</v>
      </c>
      <c r="R2197" s="36" t="e">
        <f ca="1">LEFT(OFFSET(Lists!$S$2,P2197-1+MATCH(F2197,OFFSET(Lists!$T$3,P2197-1,0,Q2197-P2197+1),0),0),6)</f>
        <v>#N/A</v>
      </c>
      <c r="S2197" s="36" t="e">
        <f ca="1">VLOOKUP(R2197,Lists!B:D,3,FALSE)</f>
        <v>#N/A</v>
      </c>
      <c r="T2197" s="36" t="str">
        <f>IF(F2197&lt;&gt;"",MATCH(R2197,'Maximum minutes'!B:B,0),"")</f>
        <v/>
      </c>
      <c r="U2197" s="36">
        <f ca="1">IF(F2197&lt;&gt;"",COUNTA(OFFSET('Maximum minutes'!$C$1,'Annexe A1 Cours'!T2197,0,1,50)),0)</f>
        <v>0</v>
      </c>
      <c r="V2197" s="37">
        <f ca="1">IFERROR(OFFSET('Maximum minutes'!$C$1,T2197+1,-1+MATCH(G2197,OFFSET('Maximum minutes'!$C$1,T2197-1,0,1,50),0)),0)</f>
        <v>0</v>
      </c>
      <c r="W2197" s="38">
        <f t="shared" ca="1" si="68"/>
        <v>0</v>
      </c>
    </row>
    <row r="2198" spans="1:23" s="36" customFormat="1" ht="18.75">
      <c r="A2198" s="34"/>
      <c r="B2198" s="39"/>
      <c r="C2198" s="39"/>
      <c r="D2198" s="35"/>
      <c r="E2198" s="40"/>
      <c r="F2198" s="39"/>
      <c r="G2198" s="39"/>
      <c r="H2198" s="39"/>
      <c r="I2198" s="34"/>
      <c r="J2198" s="34"/>
      <c r="K2198" s="34"/>
      <c r="L2198" s="34"/>
      <c r="M2198" s="43" t="str">
        <f ca="1">IFERROR(OFFSET('Maximum minutes'!$C$1,T2198,MATCH(IF(G2198&lt;&gt;"",G2198,F2198),OFFSET('Maximum minutes'!$C$1,T2198-1,0,1,U2198+1),0)-1)*IF(OR(ISNUMBER(J2198),J2198="sans examen"),1,0)*IF(W2198&lt;MinDate,1,0),"")</f>
        <v/>
      </c>
      <c r="N2198" s="36">
        <f t="shared" ca="1" si="69"/>
        <v>0</v>
      </c>
      <c r="O2198" s="36" t="e">
        <f ca="1">LEFT(OFFSET(Lists!$Q$2,MATCH(E2198,Lists!$R$3:$R$19,0),0),4)</f>
        <v>#N/A</v>
      </c>
      <c r="P2198" s="36" t="e">
        <f ca="1">MATCH(O2198,Lists!$S$2:$S$640,1)</f>
        <v>#N/A</v>
      </c>
      <c r="Q2198" s="36" t="e">
        <f ca="1">MATCH(LEFT(OFFSET(Lists!$Q$2,MATCH(E2198,Lists!$R$3:$R$19,0)+1,0),4),Lists!$S$3:$S$640,1)</f>
        <v>#N/A</v>
      </c>
      <c r="R2198" s="36" t="e">
        <f ca="1">LEFT(OFFSET(Lists!$S$2,P2198-1+MATCH(F2198,OFFSET(Lists!$T$3,P2198-1,0,Q2198-P2198+1),0),0),6)</f>
        <v>#N/A</v>
      </c>
      <c r="S2198" s="36" t="e">
        <f ca="1">VLOOKUP(R2198,Lists!B:D,3,FALSE)</f>
        <v>#N/A</v>
      </c>
      <c r="T2198" s="36" t="str">
        <f>IF(F2198&lt;&gt;"",MATCH(R2198,'Maximum minutes'!B:B,0),"")</f>
        <v/>
      </c>
      <c r="U2198" s="36">
        <f ca="1">IF(F2198&lt;&gt;"",COUNTA(OFFSET('Maximum minutes'!$C$1,'Annexe A1 Cours'!T2198,0,1,50)),0)</f>
        <v>0</v>
      </c>
      <c r="V2198" s="37">
        <f ca="1">IFERROR(OFFSET('Maximum minutes'!$C$1,T2198+1,-1+MATCH(G2198,OFFSET('Maximum minutes'!$C$1,T2198-1,0,1,50),0)),0)</f>
        <v>0</v>
      </c>
      <c r="W2198" s="38">
        <f t="shared" ca="1" si="68"/>
        <v>0</v>
      </c>
    </row>
    <row r="2199" spans="1:23" s="36" customFormat="1" ht="18.75">
      <c r="A2199" s="34"/>
      <c r="B2199" s="39"/>
      <c r="C2199" s="39"/>
      <c r="D2199" s="35"/>
      <c r="E2199" s="40"/>
      <c r="F2199" s="39"/>
      <c r="G2199" s="39"/>
      <c r="H2199" s="39"/>
      <c r="I2199" s="34"/>
      <c r="J2199" s="34"/>
      <c r="K2199" s="34"/>
      <c r="L2199" s="34"/>
      <c r="M2199" s="43" t="str">
        <f ca="1">IFERROR(OFFSET('Maximum minutes'!$C$1,T2199,MATCH(IF(G2199&lt;&gt;"",G2199,F2199),OFFSET('Maximum minutes'!$C$1,T2199-1,0,1,U2199+1),0)-1)*IF(OR(ISNUMBER(J2199),J2199="sans examen"),1,0)*IF(W2199&lt;MinDate,1,0),"")</f>
        <v/>
      </c>
      <c r="N2199" s="36">
        <f t="shared" ca="1" si="69"/>
        <v>0</v>
      </c>
      <c r="O2199" s="36" t="e">
        <f ca="1">LEFT(OFFSET(Lists!$Q$2,MATCH(E2199,Lists!$R$3:$R$19,0),0),4)</f>
        <v>#N/A</v>
      </c>
      <c r="P2199" s="36" t="e">
        <f ca="1">MATCH(O2199,Lists!$S$2:$S$640,1)</f>
        <v>#N/A</v>
      </c>
      <c r="Q2199" s="36" t="e">
        <f ca="1">MATCH(LEFT(OFFSET(Lists!$Q$2,MATCH(E2199,Lists!$R$3:$R$19,0)+1,0),4),Lists!$S$3:$S$640,1)</f>
        <v>#N/A</v>
      </c>
      <c r="R2199" s="36" t="e">
        <f ca="1">LEFT(OFFSET(Lists!$S$2,P2199-1+MATCH(F2199,OFFSET(Lists!$T$3,P2199-1,0,Q2199-P2199+1),0),0),6)</f>
        <v>#N/A</v>
      </c>
      <c r="S2199" s="36" t="e">
        <f ca="1">VLOOKUP(R2199,Lists!B:D,3,FALSE)</f>
        <v>#N/A</v>
      </c>
      <c r="T2199" s="36" t="str">
        <f>IF(F2199&lt;&gt;"",MATCH(R2199,'Maximum minutes'!B:B,0),"")</f>
        <v/>
      </c>
      <c r="U2199" s="36">
        <f ca="1">IF(F2199&lt;&gt;"",COUNTA(OFFSET('Maximum minutes'!$C$1,'Annexe A1 Cours'!T2199,0,1,50)),0)</f>
        <v>0</v>
      </c>
      <c r="V2199" s="37">
        <f ca="1">IFERROR(OFFSET('Maximum minutes'!$C$1,T2199+1,-1+MATCH(G2199,OFFSET('Maximum minutes'!$C$1,T2199-1,0,1,50),0)),0)</f>
        <v>0</v>
      </c>
      <c r="W2199" s="38">
        <f t="shared" ca="1" si="68"/>
        <v>0</v>
      </c>
    </row>
    <row r="2200" spans="1:23" s="36" customFormat="1" ht="18.75">
      <c r="A2200" s="34"/>
      <c r="B2200" s="39"/>
      <c r="C2200" s="39"/>
      <c r="D2200" s="35"/>
      <c r="E2200" s="40"/>
      <c r="F2200" s="39"/>
      <c r="G2200" s="39"/>
      <c r="H2200" s="39"/>
      <c r="I2200" s="34"/>
      <c r="J2200" s="34"/>
      <c r="K2200" s="34"/>
      <c r="L2200" s="34"/>
      <c r="M2200" s="43" t="str">
        <f ca="1">IFERROR(OFFSET('Maximum minutes'!$C$1,T2200,MATCH(IF(G2200&lt;&gt;"",G2200,F2200),OFFSET('Maximum minutes'!$C$1,T2200-1,0,1,U2200+1),0)-1)*IF(OR(ISNUMBER(J2200),J2200="sans examen"),1,0)*IF(W2200&lt;MinDate,1,0),"")</f>
        <v/>
      </c>
      <c r="N2200" s="36">
        <f t="shared" ca="1" si="69"/>
        <v>0</v>
      </c>
      <c r="O2200" s="36" t="e">
        <f ca="1">LEFT(OFFSET(Lists!$Q$2,MATCH(E2200,Lists!$R$3:$R$19,0),0),4)</f>
        <v>#N/A</v>
      </c>
      <c r="P2200" s="36" t="e">
        <f ca="1">MATCH(O2200,Lists!$S$2:$S$640,1)</f>
        <v>#N/A</v>
      </c>
      <c r="Q2200" s="36" t="e">
        <f ca="1">MATCH(LEFT(OFFSET(Lists!$Q$2,MATCH(E2200,Lists!$R$3:$R$19,0)+1,0),4),Lists!$S$3:$S$640,1)</f>
        <v>#N/A</v>
      </c>
      <c r="R2200" s="36" t="e">
        <f ca="1">LEFT(OFFSET(Lists!$S$2,P2200-1+MATCH(F2200,OFFSET(Lists!$T$3,P2200-1,0,Q2200-P2200+1),0),0),6)</f>
        <v>#N/A</v>
      </c>
      <c r="S2200" s="36" t="e">
        <f ca="1">VLOOKUP(R2200,Lists!B:D,3,FALSE)</f>
        <v>#N/A</v>
      </c>
      <c r="T2200" s="36" t="str">
        <f>IF(F2200&lt;&gt;"",MATCH(R2200,'Maximum minutes'!B:B,0),"")</f>
        <v/>
      </c>
      <c r="U2200" s="36">
        <f ca="1">IF(F2200&lt;&gt;"",COUNTA(OFFSET('Maximum minutes'!$C$1,'Annexe A1 Cours'!T2200,0,1,50)),0)</f>
        <v>0</v>
      </c>
      <c r="V2200" s="37">
        <f ca="1">IFERROR(OFFSET('Maximum minutes'!$C$1,T2200+1,-1+MATCH(G2200,OFFSET('Maximum minutes'!$C$1,T2200-1,0,1,50),0)),0)</f>
        <v>0</v>
      </c>
      <c r="W2200" s="38">
        <f t="shared" ca="1" si="68"/>
        <v>0</v>
      </c>
    </row>
    <row r="2201" spans="1:23" s="36" customFormat="1" ht="18.75">
      <c r="A2201" s="34"/>
      <c r="B2201" s="39"/>
      <c r="C2201" s="39"/>
      <c r="D2201" s="35"/>
      <c r="E2201" s="40"/>
      <c r="F2201" s="39"/>
      <c r="G2201" s="39"/>
      <c r="H2201" s="39"/>
      <c r="I2201" s="34"/>
      <c r="J2201" s="34"/>
      <c r="K2201" s="34"/>
      <c r="L2201" s="34"/>
      <c r="M2201" s="43" t="str">
        <f ca="1">IFERROR(OFFSET('Maximum minutes'!$C$1,T2201,MATCH(IF(G2201&lt;&gt;"",G2201,F2201),OFFSET('Maximum minutes'!$C$1,T2201-1,0,1,U2201+1),0)-1)*IF(OR(ISNUMBER(J2201),J2201="sans examen"),1,0)*IF(W2201&lt;MinDate,1,0),"")</f>
        <v/>
      </c>
      <c r="N2201" s="36">
        <f t="shared" ca="1" si="69"/>
        <v>0</v>
      </c>
      <c r="O2201" s="36" t="e">
        <f ca="1">LEFT(OFFSET(Lists!$Q$2,MATCH(E2201,Lists!$R$3:$R$19,0),0),4)</f>
        <v>#N/A</v>
      </c>
      <c r="P2201" s="36" t="e">
        <f ca="1">MATCH(O2201,Lists!$S$2:$S$640,1)</f>
        <v>#N/A</v>
      </c>
      <c r="Q2201" s="36" t="e">
        <f ca="1">MATCH(LEFT(OFFSET(Lists!$Q$2,MATCH(E2201,Lists!$R$3:$R$19,0)+1,0),4),Lists!$S$3:$S$640,1)</f>
        <v>#N/A</v>
      </c>
      <c r="R2201" s="36" t="e">
        <f ca="1">LEFT(OFFSET(Lists!$S$2,P2201-1+MATCH(F2201,OFFSET(Lists!$T$3,P2201-1,0,Q2201-P2201+1),0),0),6)</f>
        <v>#N/A</v>
      </c>
      <c r="S2201" s="36" t="e">
        <f ca="1">VLOOKUP(R2201,Lists!B:D,3,FALSE)</f>
        <v>#N/A</v>
      </c>
      <c r="T2201" s="36" t="str">
        <f>IF(F2201&lt;&gt;"",MATCH(R2201,'Maximum minutes'!B:B,0),"")</f>
        <v/>
      </c>
      <c r="U2201" s="36">
        <f ca="1">IF(F2201&lt;&gt;"",COUNTA(OFFSET('Maximum minutes'!$C$1,'Annexe A1 Cours'!T2201,0,1,50)),0)</f>
        <v>0</v>
      </c>
      <c r="V2201" s="37">
        <f ca="1">IFERROR(OFFSET('Maximum minutes'!$C$1,T2201+1,-1+MATCH(G2201,OFFSET('Maximum minutes'!$C$1,T2201-1,0,1,50),0)),0)</f>
        <v>0</v>
      </c>
      <c r="W2201" s="38">
        <f t="shared" ca="1" si="68"/>
        <v>0</v>
      </c>
    </row>
    <row r="2202" spans="1:23" s="36" customFormat="1" ht="18.75">
      <c r="A2202" s="34"/>
      <c r="B2202" s="39"/>
      <c r="C2202" s="39"/>
      <c r="D2202" s="35"/>
      <c r="E2202" s="40"/>
      <c r="F2202" s="39"/>
      <c r="G2202" s="39"/>
      <c r="H2202" s="39"/>
      <c r="I2202" s="34"/>
      <c r="J2202" s="34"/>
      <c r="K2202" s="34"/>
      <c r="L2202" s="34"/>
      <c r="M2202" s="43" t="str">
        <f ca="1">IFERROR(OFFSET('Maximum minutes'!$C$1,T2202,MATCH(IF(G2202&lt;&gt;"",G2202,F2202),OFFSET('Maximum minutes'!$C$1,T2202-1,0,1,U2202+1),0)-1)*IF(OR(ISNUMBER(J2202),J2202="sans examen"),1,0)*IF(W2202&lt;MinDate,1,0),"")</f>
        <v/>
      </c>
      <c r="N2202" s="36">
        <f t="shared" ca="1" si="69"/>
        <v>0</v>
      </c>
      <c r="O2202" s="36" t="e">
        <f ca="1">LEFT(OFFSET(Lists!$Q$2,MATCH(E2202,Lists!$R$3:$R$19,0),0),4)</f>
        <v>#N/A</v>
      </c>
      <c r="P2202" s="36" t="e">
        <f ca="1">MATCH(O2202,Lists!$S$2:$S$640,1)</f>
        <v>#N/A</v>
      </c>
      <c r="Q2202" s="36" t="e">
        <f ca="1">MATCH(LEFT(OFFSET(Lists!$Q$2,MATCH(E2202,Lists!$R$3:$R$19,0)+1,0),4),Lists!$S$3:$S$640,1)</f>
        <v>#N/A</v>
      </c>
      <c r="R2202" s="36" t="e">
        <f ca="1">LEFT(OFFSET(Lists!$S$2,P2202-1+MATCH(F2202,OFFSET(Lists!$T$3,P2202-1,0,Q2202-P2202+1),0),0),6)</f>
        <v>#N/A</v>
      </c>
      <c r="S2202" s="36" t="e">
        <f ca="1">VLOOKUP(R2202,Lists!B:D,3,FALSE)</f>
        <v>#N/A</v>
      </c>
      <c r="T2202" s="36" t="str">
        <f>IF(F2202&lt;&gt;"",MATCH(R2202,'Maximum minutes'!B:B,0),"")</f>
        <v/>
      </c>
      <c r="U2202" s="36">
        <f ca="1">IF(F2202&lt;&gt;"",COUNTA(OFFSET('Maximum minutes'!$C$1,'Annexe A1 Cours'!T2202,0,1,50)),0)</f>
        <v>0</v>
      </c>
      <c r="V2202" s="37">
        <f ca="1">IFERROR(OFFSET('Maximum minutes'!$C$1,T2202+1,-1+MATCH(G2202,OFFSET('Maximum minutes'!$C$1,T2202-1,0,1,50),0)),0)</f>
        <v>0</v>
      </c>
      <c r="W2202" s="38">
        <f t="shared" ca="1" si="68"/>
        <v>0</v>
      </c>
    </row>
    <row r="2203" spans="1:23" s="36" customFormat="1" ht="18.75">
      <c r="A2203" s="34"/>
      <c r="B2203" s="39"/>
      <c r="C2203" s="39"/>
      <c r="D2203" s="35"/>
      <c r="E2203" s="40"/>
      <c r="F2203" s="39"/>
      <c r="G2203" s="39"/>
      <c r="H2203" s="39"/>
      <c r="I2203" s="34"/>
      <c r="J2203" s="34"/>
      <c r="K2203" s="34"/>
      <c r="L2203" s="34"/>
      <c r="M2203" s="43" t="str">
        <f ca="1">IFERROR(OFFSET('Maximum minutes'!$C$1,T2203,MATCH(IF(G2203&lt;&gt;"",G2203,F2203),OFFSET('Maximum minutes'!$C$1,T2203-1,0,1,U2203+1),0)-1)*IF(OR(ISNUMBER(J2203),J2203="sans examen"),1,0)*IF(W2203&lt;MinDate,1,0),"")</f>
        <v/>
      </c>
      <c r="N2203" s="36">
        <f t="shared" ca="1" si="69"/>
        <v>0</v>
      </c>
      <c r="O2203" s="36" t="e">
        <f ca="1">LEFT(OFFSET(Lists!$Q$2,MATCH(E2203,Lists!$R$3:$R$19,0),0),4)</f>
        <v>#N/A</v>
      </c>
      <c r="P2203" s="36" t="e">
        <f ca="1">MATCH(O2203,Lists!$S$2:$S$640,1)</f>
        <v>#N/A</v>
      </c>
      <c r="Q2203" s="36" t="e">
        <f ca="1">MATCH(LEFT(OFFSET(Lists!$Q$2,MATCH(E2203,Lists!$R$3:$R$19,0)+1,0),4),Lists!$S$3:$S$640,1)</f>
        <v>#N/A</v>
      </c>
      <c r="R2203" s="36" t="e">
        <f ca="1">LEFT(OFFSET(Lists!$S$2,P2203-1+MATCH(F2203,OFFSET(Lists!$T$3,P2203-1,0,Q2203-P2203+1),0),0),6)</f>
        <v>#N/A</v>
      </c>
      <c r="S2203" s="36" t="e">
        <f ca="1">VLOOKUP(R2203,Lists!B:D,3,FALSE)</f>
        <v>#N/A</v>
      </c>
      <c r="T2203" s="36" t="str">
        <f>IF(F2203&lt;&gt;"",MATCH(R2203,'Maximum minutes'!B:B,0),"")</f>
        <v/>
      </c>
      <c r="U2203" s="36">
        <f ca="1">IF(F2203&lt;&gt;"",COUNTA(OFFSET('Maximum minutes'!$C$1,'Annexe A1 Cours'!T2203,0,1,50)),0)</f>
        <v>0</v>
      </c>
      <c r="V2203" s="37">
        <f ca="1">IFERROR(OFFSET('Maximum minutes'!$C$1,T2203+1,-1+MATCH(G2203,OFFSET('Maximum minutes'!$C$1,T2203-1,0,1,50),0)),0)</f>
        <v>0</v>
      </c>
      <c r="W2203" s="38">
        <f t="shared" ca="1" si="68"/>
        <v>0</v>
      </c>
    </row>
    <row r="2204" spans="1:23" s="36" customFormat="1" ht="18.75">
      <c r="A2204" s="34"/>
      <c r="B2204" s="39"/>
      <c r="C2204" s="39"/>
      <c r="D2204" s="35"/>
      <c r="E2204" s="40"/>
      <c r="F2204" s="39"/>
      <c r="G2204" s="39"/>
      <c r="H2204" s="39"/>
      <c r="I2204" s="34"/>
      <c r="J2204" s="34"/>
      <c r="K2204" s="34"/>
      <c r="L2204" s="34"/>
      <c r="M2204" s="43" t="str">
        <f ca="1">IFERROR(OFFSET('Maximum minutes'!$C$1,T2204,MATCH(IF(G2204&lt;&gt;"",G2204,F2204),OFFSET('Maximum minutes'!$C$1,T2204-1,0,1,U2204+1),0)-1)*IF(OR(ISNUMBER(J2204),J2204="sans examen"),1,0)*IF(W2204&lt;MinDate,1,0),"")</f>
        <v/>
      </c>
      <c r="N2204" s="36">
        <f t="shared" ca="1" si="69"/>
        <v>0</v>
      </c>
      <c r="O2204" s="36" t="e">
        <f ca="1">LEFT(OFFSET(Lists!$Q$2,MATCH(E2204,Lists!$R$3:$R$19,0),0),4)</f>
        <v>#N/A</v>
      </c>
      <c r="P2204" s="36" t="e">
        <f ca="1">MATCH(O2204,Lists!$S$2:$S$640,1)</f>
        <v>#N/A</v>
      </c>
      <c r="Q2204" s="36" t="e">
        <f ca="1">MATCH(LEFT(OFFSET(Lists!$Q$2,MATCH(E2204,Lists!$R$3:$R$19,0)+1,0),4),Lists!$S$3:$S$640,1)</f>
        <v>#N/A</v>
      </c>
      <c r="R2204" s="36" t="e">
        <f ca="1">LEFT(OFFSET(Lists!$S$2,P2204-1+MATCH(F2204,OFFSET(Lists!$T$3,P2204-1,0,Q2204-P2204+1),0),0),6)</f>
        <v>#N/A</v>
      </c>
      <c r="S2204" s="36" t="e">
        <f ca="1">VLOOKUP(R2204,Lists!B:D,3,FALSE)</f>
        <v>#N/A</v>
      </c>
      <c r="T2204" s="36" t="str">
        <f>IF(F2204&lt;&gt;"",MATCH(R2204,'Maximum minutes'!B:B,0),"")</f>
        <v/>
      </c>
      <c r="U2204" s="36">
        <f ca="1">IF(F2204&lt;&gt;"",COUNTA(OFFSET('Maximum minutes'!$C$1,'Annexe A1 Cours'!T2204,0,1,50)),0)</f>
        <v>0</v>
      </c>
      <c r="V2204" s="37">
        <f ca="1">IFERROR(OFFSET('Maximum minutes'!$C$1,T2204+1,-1+MATCH(G2204,OFFSET('Maximum minutes'!$C$1,T2204-1,0,1,50),0)),0)</f>
        <v>0</v>
      </c>
      <c r="W2204" s="38">
        <f t="shared" ca="1" si="68"/>
        <v>0</v>
      </c>
    </row>
    <row r="2205" spans="1:23" s="36" customFormat="1" ht="18.75">
      <c r="A2205" s="34"/>
      <c r="B2205" s="39"/>
      <c r="C2205" s="39"/>
      <c r="D2205" s="35"/>
      <c r="E2205" s="40"/>
      <c r="F2205" s="39"/>
      <c r="G2205" s="39"/>
      <c r="H2205" s="39"/>
      <c r="I2205" s="34"/>
      <c r="J2205" s="34"/>
      <c r="K2205" s="34"/>
      <c r="L2205" s="34"/>
      <c r="M2205" s="43" t="str">
        <f ca="1">IFERROR(OFFSET('Maximum minutes'!$C$1,T2205,MATCH(IF(G2205&lt;&gt;"",G2205,F2205),OFFSET('Maximum minutes'!$C$1,T2205-1,0,1,U2205+1),0)-1)*IF(OR(ISNUMBER(J2205),J2205="sans examen"),1,0)*IF(W2205&lt;MinDate,1,0),"")</f>
        <v/>
      </c>
      <c r="N2205" s="36">
        <f t="shared" ca="1" si="69"/>
        <v>0</v>
      </c>
      <c r="O2205" s="36" t="e">
        <f ca="1">LEFT(OFFSET(Lists!$Q$2,MATCH(E2205,Lists!$R$3:$R$19,0),0),4)</f>
        <v>#N/A</v>
      </c>
      <c r="P2205" s="36" t="e">
        <f ca="1">MATCH(O2205,Lists!$S$2:$S$640,1)</f>
        <v>#N/A</v>
      </c>
      <c r="Q2205" s="36" t="e">
        <f ca="1">MATCH(LEFT(OFFSET(Lists!$Q$2,MATCH(E2205,Lists!$R$3:$R$19,0)+1,0),4),Lists!$S$3:$S$640,1)</f>
        <v>#N/A</v>
      </c>
      <c r="R2205" s="36" t="e">
        <f ca="1">LEFT(OFFSET(Lists!$S$2,P2205-1+MATCH(F2205,OFFSET(Lists!$T$3,P2205-1,0,Q2205-P2205+1),0),0),6)</f>
        <v>#N/A</v>
      </c>
      <c r="S2205" s="36" t="e">
        <f ca="1">VLOOKUP(R2205,Lists!B:D,3,FALSE)</f>
        <v>#N/A</v>
      </c>
      <c r="T2205" s="36" t="str">
        <f>IF(F2205&lt;&gt;"",MATCH(R2205,'Maximum minutes'!B:B,0),"")</f>
        <v/>
      </c>
      <c r="U2205" s="36">
        <f ca="1">IF(F2205&lt;&gt;"",COUNTA(OFFSET('Maximum minutes'!$C$1,'Annexe A1 Cours'!T2205,0,1,50)),0)</f>
        <v>0</v>
      </c>
      <c r="V2205" s="37">
        <f ca="1">IFERROR(OFFSET('Maximum minutes'!$C$1,T2205+1,-1+MATCH(G2205,OFFSET('Maximum minutes'!$C$1,T2205-1,0,1,50),0)),0)</f>
        <v>0</v>
      </c>
      <c r="W2205" s="38">
        <f t="shared" ca="1" si="68"/>
        <v>0</v>
      </c>
    </row>
    <row r="2206" spans="1:23" s="36" customFormat="1" ht="18.75">
      <c r="A2206" s="34"/>
      <c r="B2206" s="39"/>
      <c r="C2206" s="39"/>
      <c r="D2206" s="35"/>
      <c r="E2206" s="40"/>
      <c r="F2206" s="39"/>
      <c r="G2206" s="39"/>
      <c r="H2206" s="39"/>
      <c r="I2206" s="34"/>
      <c r="J2206" s="34"/>
      <c r="K2206" s="34"/>
      <c r="L2206" s="34"/>
      <c r="M2206" s="43" t="str">
        <f ca="1">IFERROR(OFFSET('Maximum minutes'!$C$1,T2206,MATCH(IF(G2206&lt;&gt;"",G2206,F2206),OFFSET('Maximum minutes'!$C$1,T2206-1,0,1,U2206+1),0)-1)*IF(OR(ISNUMBER(J2206),J2206="sans examen"),1,0)*IF(W2206&lt;MinDate,1,0),"")</f>
        <v/>
      </c>
      <c r="N2206" s="36">
        <f t="shared" ca="1" si="69"/>
        <v>0</v>
      </c>
      <c r="O2206" s="36" t="e">
        <f ca="1">LEFT(OFFSET(Lists!$Q$2,MATCH(E2206,Lists!$R$3:$R$19,0),0),4)</f>
        <v>#N/A</v>
      </c>
      <c r="P2206" s="36" t="e">
        <f ca="1">MATCH(O2206,Lists!$S$2:$S$640,1)</f>
        <v>#N/A</v>
      </c>
      <c r="Q2206" s="36" t="e">
        <f ca="1">MATCH(LEFT(OFFSET(Lists!$Q$2,MATCH(E2206,Lists!$R$3:$R$19,0)+1,0),4),Lists!$S$3:$S$640,1)</f>
        <v>#N/A</v>
      </c>
      <c r="R2206" s="36" t="e">
        <f ca="1">LEFT(OFFSET(Lists!$S$2,P2206-1+MATCH(F2206,OFFSET(Lists!$T$3,P2206-1,0,Q2206-P2206+1),0),0),6)</f>
        <v>#N/A</v>
      </c>
      <c r="S2206" s="36" t="e">
        <f ca="1">VLOOKUP(R2206,Lists!B:D,3,FALSE)</f>
        <v>#N/A</v>
      </c>
      <c r="T2206" s="36" t="str">
        <f>IF(F2206&lt;&gt;"",MATCH(R2206,'Maximum minutes'!B:B,0),"")</f>
        <v/>
      </c>
      <c r="U2206" s="36">
        <f ca="1">IF(F2206&lt;&gt;"",COUNTA(OFFSET('Maximum minutes'!$C$1,'Annexe A1 Cours'!T2206,0,1,50)),0)</f>
        <v>0</v>
      </c>
      <c r="V2206" s="37">
        <f ca="1">IFERROR(OFFSET('Maximum minutes'!$C$1,T2206+1,-1+MATCH(G2206,OFFSET('Maximum minutes'!$C$1,T2206-1,0,1,50),0)),0)</f>
        <v>0</v>
      </c>
      <c r="W2206" s="38">
        <f t="shared" ca="1" si="68"/>
        <v>0</v>
      </c>
    </row>
    <row r="2207" spans="1:23" s="36" customFormat="1" ht="18.75">
      <c r="A2207" s="34"/>
      <c r="B2207" s="39"/>
      <c r="C2207" s="39"/>
      <c r="D2207" s="35"/>
      <c r="E2207" s="40"/>
      <c r="F2207" s="39"/>
      <c r="G2207" s="39"/>
      <c r="H2207" s="39"/>
      <c r="I2207" s="34"/>
      <c r="J2207" s="34"/>
      <c r="K2207" s="34"/>
      <c r="L2207" s="34"/>
      <c r="M2207" s="43" t="str">
        <f ca="1">IFERROR(OFFSET('Maximum minutes'!$C$1,T2207,MATCH(IF(G2207&lt;&gt;"",G2207,F2207),OFFSET('Maximum minutes'!$C$1,T2207-1,0,1,U2207+1),0)-1)*IF(OR(ISNUMBER(J2207),J2207="sans examen"),1,0)*IF(W2207&lt;MinDate,1,0),"")</f>
        <v/>
      </c>
      <c r="N2207" s="36">
        <f t="shared" ca="1" si="69"/>
        <v>0</v>
      </c>
      <c r="O2207" s="36" t="e">
        <f ca="1">LEFT(OFFSET(Lists!$Q$2,MATCH(E2207,Lists!$R$3:$R$19,0),0),4)</f>
        <v>#N/A</v>
      </c>
      <c r="P2207" s="36" t="e">
        <f ca="1">MATCH(O2207,Lists!$S$2:$S$640,1)</f>
        <v>#N/A</v>
      </c>
      <c r="Q2207" s="36" t="e">
        <f ca="1">MATCH(LEFT(OFFSET(Lists!$Q$2,MATCH(E2207,Lists!$R$3:$R$19,0)+1,0),4),Lists!$S$3:$S$640,1)</f>
        <v>#N/A</v>
      </c>
      <c r="R2207" s="36" t="e">
        <f ca="1">LEFT(OFFSET(Lists!$S$2,P2207-1+MATCH(F2207,OFFSET(Lists!$T$3,P2207-1,0,Q2207-P2207+1),0),0),6)</f>
        <v>#N/A</v>
      </c>
      <c r="S2207" s="36" t="e">
        <f ca="1">VLOOKUP(R2207,Lists!B:D,3,FALSE)</f>
        <v>#N/A</v>
      </c>
      <c r="T2207" s="36" t="str">
        <f>IF(F2207&lt;&gt;"",MATCH(R2207,'Maximum minutes'!B:B,0),"")</f>
        <v/>
      </c>
      <c r="U2207" s="36">
        <f ca="1">IF(F2207&lt;&gt;"",COUNTA(OFFSET('Maximum minutes'!$C$1,'Annexe A1 Cours'!T2207,0,1,50)),0)</f>
        <v>0</v>
      </c>
      <c r="V2207" s="37">
        <f ca="1">IFERROR(OFFSET('Maximum minutes'!$C$1,T2207+1,-1+MATCH(G2207,OFFSET('Maximum minutes'!$C$1,T2207-1,0,1,50),0)),0)</f>
        <v>0</v>
      </c>
      <c r="W2207" s="38">
        <f t="shared" ca="1" si="68"/>
        <v>0</v>
      </c>
    </row>
    <row r="2208" spans="1:23" s="36" customFormat="1" ht="18.75">
      <c r="A2208" s="34"/>
      <c r="B2208" s="39"/>
      <c r="C2208" s="39"/>
      <c r="D2208" s="35"/>
      <c r="E2208" s="40"/>
      <c r="F2208" s="39"/>
      <c r="G2208" s="39"/>
      <c r="H2208" s="39"/>
      <c r="I2208" s="34"/>
      <c r="J2208" s="34"/>
      <c r="K2208" s="34"/>
      <c r="L2208" s="34"/>
      <c r="M2208" s="43" t="str">
        <f ca="1">IFERROR(OFFSET('Maximum minutes'!$C$1,T2208,MATCH(IF(G2208&lt;&gt;"",G2208,F2208),OFFSET('Maximum minutes'!$C$1,T2208-1,0,1,U2208+1),0)-1)*IF(OR(ISNUMBER(J2208),J2208="sans examen"),1,0)*IF(W2208&lt;MinDate,1,0),"")</f>
        <v/>
      </c>
      <c r="N2208" s="36">
        <f t="shared" ca="1" si="69"/>
        <v>0</v>
      </c>
      <c r="O2208" s="36" t="e">
        <f ca="1">LEFT(OFFSET(Lists!$Q$2,MATCH(E2208,Lists!$R$3:$R$19,0),0),4)</f>
        <v>#N/A</v>
      </c>
      <c r="P2208" s="36" t="e">
        <f ca="1">MATCH(O2208,Lists!$S$2:$S$640,1)</f>
        <v>#N/A</v>
      </c>
      <c r="Q2208" s="36" t="e">
        <f ca="1">MATCH(LEFT(OFFSET(Lists!$Q$2,MATCH(E2208,Lists!$R$3:$R$19,0)+1,0),4),Lists!$S$3:$S$640,1)</f>
        <v>#N/A</v>
      </c>
      <c r="R2208" s="36" t="e">
        <f ca="1">LEFT(OFFSET(Lists!$S$2,P2208-1+MATCH(F2208,OFFSET(Lists!$T$3,P2208-1,0,Q2208-P2208+1),0),0),6)</f>
        <v>#N/A</v>
      </c>
      <c r="S2208" s="36" t="e">
        <f ca="1">VLOOKUP(R2208,Lists!B:D,3,FALSE)</f>
        <v>#N/A</v>
      </c>
      <c r="T2208" s="36" t="str">
        <f>IF(F2208&lt;&gt;"",MATCH(R2208,'Maximum minutes'!B:B,0),"")</f>
        <v/>
      </c>
      <c r="U2208" s="36">
        <f ca="1">IF(F2208&lt;&gt;"",COUNTA(OFFSET('Maximum minutes'!$C$1,'Annexe A1 Cours'!T2208,0,1,50)),0)</f>
        <v>0</v>
      </c>
      <c r="V2208" s="37">
        <f ca="1">IFERROR(OFFSET('Maximum minutes'!$C$1,T2208+1,-1+MATCH(G2208,OFFSET('Maximum minutes'!$C$1,T2208-1,0,1,50),0)),0)</f>
        <v>0</v>
      </c>
      <c r="W2208" s="38">
        <f t="shared" ca="1" si="68"/>
        <v>0</v>
      </c>
    </row>
    <row r="2209" spans="1:23" s="36" customFormat="1" ht="18.75">
      <c r="A2209" s="34"/>
      <c r="B2209" s="39"/>
      <c r="C2209" s="39"/>
      <c r="D2209" s="35"/>
      <c r="E2209" s="40"/>
      <c r="F2209" s="39"/>
      <c r="G2209" s="39"/>
      <c r="H2209" s="39"/>
      <c r="I2209" s="34"/>
      <c r="J2209" s="34"/>
      <c r="K2209" s="34"/>
      <c r="L2209" s="34"/>
      <c r="M2209" s="43" t="str">
        <f ca="1">IFERROR(OFFSET('Maximum minutes'!$C$1,T2209,MATCH(IF(G2209&lt;&gt;"",G2209,F2209),OFFSET('Maximum minutes'!$C$1,T2209-1,0,1,U2209+1),0)-1)*IF(OR(ISNUMBER(J2209),J2209="sans examen"),1,0)*IF(W2209&lt;MinDate,1,0),"")</f>
        <v/>
      </c>
      <c r="N2209" s="36">
        <f t="shared" ca="1" si="69"/>
        <v>0</v>
      </c>
      <c r="O2209" s="36" t="e">
        <f ca="1">LEFT(OFFSET(Lists!$Q$2,MATCH(E2209,Lists!$R$3:$R$19,0),0),4)</f>
        <v>#N/A</v>
      </c>
      <c r="P2209" s="36" t="e">
        <f ca="1">MATCH(O2209,Lists!$S$2:$S$640,1)</f>
        <v>#N/A</v>
      </c>
      <c r="Q2209" s="36" t="e">
        <f ca="1">MATCH(LEFT(OFFSET(Lists!$Q$2,MATCH(E2209,Lists!$R$3:$R$19,0)+1,0),4),Lists!$S$3:$S$640,1)</f>
        <v>#N/A</v>
      </c>
      <c r="R2209" s="36" t="e">
        <f ca="1">LEFT(OFFSET(Lists!$S$2,P2209-1+MATCH(F2209,OFFSET(Lists!$T$3,P2209-1,0,Q2209-P2209+1),0),0),6)</f>
        <v>#N/A</v>
      </c>
      <c r="S2209" s="36" t="e">
        <f ca="1">VLOOKUP(R2209,Lists!B:D,3,FALSE)</f>
        <v>#N/A</v>
      </c>
      <c r="T2209" s="36" t="str">
        <f>IF(F2209&lt;&gt;"",MATCH(R2209,'Maximum minutes'!B:B,0),"")</f>
        <v/>
      </c>
      <c r="U2209" s="36">
        <f ca="1">IF(F2209&lt;&gt;"",COUNTA(OFFSET('Maximum minutes'!$C$1,'Annexe A1 Cours'!T2209,0,1,50)),0)</f>
        <v>0</v>
      </c>
      <c r="V2209" s="37">
        <f ca="1">IFERROR(OFFSET('Maximum minutes'!$C$1,T2209+1,-1+MATCH(G2209,OFFSET('Maximum minutes'!$C$1,T2209-1,0,1,50),0)),0)</f>
        <v>0</v>
      </c>
      <c r="W2209" s="38">
        <f t="shared" ca="1" si="68"/>
        <v>0</v>
      </c>
    </row>
    <row r="2210" spans="1:23" s="36" customFormat="1" ht="18.75">
      <c r="A2210" s="34"/>
      <c r="B2210" s="39"/>
      <c r="C2210" s="39"/>
      <c r="D2210" s="35"/>
      <c r="E2210" s="40"/>
      <c r="F2210" s="39"/>
      <c r="G2210" s="39"/>
      <c r="H2210" s="39"/>
      <c r="I2210" s="34"/>
      <c r="J2210" s="34"/>
      <c r="K2210" s="34"/>
      <c r="L2210" s="34"/>
      <c r="M2210" s="43" t="str">
        <f ca="1">IFERROR(OFFSET('Maximum minutes'!$C$1,T2210,MATCH(IF(G2210&lt;&gt;"",G2210,F2210),OFFSET('Maximum minutes'!$C$1,T2210-1,0,1,U2210+1),0)-1)*IF(OR(ISNUMBER(J2210),J2210="sans examen"),1,0)*IF(W2210&lt;MinDate,1,0),"")</f>
        <v/>
      </c>
      <c r="N2210" s="36">
        <f t="shared" ca="1" si="69"/>
        <v>0</v>
      </c>
      <c r="O2210" s="36" t="e">
        <f ca="1">LEFT(OFFSET(Lists!$Q$2,MATCH(E2210,Lists!$R$3:$R$19,0),0),4)</f>
        <v>#N/A</v>
      </c>
      <c r="P2210" s="36" t="e">
        <f ca="1">MATCH(O2210,Lists!$S$2:$S$640,1)</f>
        <v>#N/A</v>
      </c>
      <c r="Q2210" s="36" t="e">
        <f ca="1">MATCH(LEFT(OFFSET(Lists!$Q$2,MATCH(E2210,Lists!$R$3:$R$19,0)+1,0),4),Lists!$S$3:$S$640,1)</f>
        <v>#N/A</v>
      </c>
      <c r="R2210" s="36" t="e">
        <f ca="1">LEFT(OFFSET(Lists!$S$2,P2210-1+MATCH(F2210,OFFSET(Lists!$T$3,P2210-1,0,Q2210-P2210+1),0),0),6)</f>
        <v>#N/A</v>
      </c>
      <c r="S2210" s="36" t="e">
        <f ca="1">VLOOKUP(R2210,Lists!B:D,3,FALSE)</f>
        <v>#N/A</v>
      </c>
      <c r="T2210" s="36" t="str">
        <f>IF(F2210&lt;&gt;"",MATCH(R2210,'Maximum minutes'!B:B,0),"")</f>
        <v/>
      </c>
      <c r="U2210" s="36">
        <f ca="1">IF(F2210&lt;&gt;"",COUNTA(OFFSET('Maximum minutes'!$C$1,'Annexe A1 Cours'!T2210,0,1,50)),0)</f>
        <v>0</v>
      </c>
      <c r="V2210" s="37">
        <f ca="1">IFERROR(OFFSET('Maximum minutes'!$C$1,T2210+1,-1+MATCH(G2210,OFFSET('Maximum minutes'!$C$1,T2210-1,0,1,50),0)),0)</f>
        <v>0</v>
      </c>
      <c r="W2210" s="38">
        <f t="shared" ca="1" si="68"/>
        <v>0</v>
      </c>
    </row>
    <row r="2211" spans="1:23" s="36" customFormat="1" ht="18.75">
      <c r="A2211" s="34"/>
      <c r="B2211" s="39"/>
      <c r="C2211" s="39"/>
      <c r="D2211" s="35"/>
      <c r="E2211" s="40"/>
      <c r="F2211" s="39"/>
      <c r="G2211" s="39"/>
      <c r="H2211" s="39"/>
      <c r="I2211" s="34"/>
      <c r="J2211" s="34"/>
      <c r="K2211" s="34"/>
      <c r="L2211" s="34"/>
      <c r="M2211" s="43" t="str">
        <f ca="1">IFERROR(OFFSET('Maximum minutes'!$C$1,T2211,MATCH(IF(G2211&lt;&gt;"",G2211,F2211),OFFSET('Maximum minutes'!$C$1,T2211-1,0,1,U2211+1),0)-1)*IF(OR(ISNUMBER(J2211),J2211="sans examen"),1,0)*IF(W2211&lt;MinDate,1,0),"")</f>
        <v/>
      </c>
      <c r="N2211" s="36">
        <f t="shared" ca="1" si="69"/>
        <v>0</v>
      </c>
      <c r="O2211" s="36" t="e">
        <f ca="1">LEFT(OFFSET(Lists!$Q$2,MATCH(E2211,Lists!$R$3:$R$19,0),0),4)</f>
        <v>#N/A</v>
      </c>
      <c r="P2211" s="36" t="e">
        <f ca="1">MATCH(O2211,Lists!$S$2:$S$640,1)</f>
        <v>#N/A</v>
      </c>
      <c r="Q2211" s="36" t="e">
        <f ca="1">MATCH(LEFT(OFFSET(Lists!$Q$2,MATCH(E2211,Lists!$R$3:$R$19,0)+1,0),4),Lists!$S$3:$S$640,1)</f>
        <v>#N/A</v>
      </c>
      <c r="R2211" s="36" t="e">
        <f ca="1">LEFT(OFFSET(Lists!$S$2,P2211-1+MATCH(F2211,OFFSET(Lists!$T$3,P2211-1,0,Q2211-P2211+1),0),0),6)</f>
        <v>#N/A</v>
      </c>
      <c r="S2211" s="36" t="e">
        <f ca="1">VLOOKUP(R2211,Lists!B:D,3,FALSE)</f>
        <v>#N/A</v>
      </c>
      <c r="T2211" s="36" t="str">
        <f>IF(F2211&lt;&gt;"",MATCH(R2211,'Maximum minutes'!B:B,0),"")</f>
        <v/>
      </c>
      <c r="U2211" s="36">
        <f ca="1">IF(F2211&lt;&gt;"",COUNTA(OFFSET('Maximum minutes'!$C$1,'Annexe A1 Cours'!T2211,0,1,50)),0)</f>
        <v>0</v>
      </c>
      <c r="V2211" s="37">
        <f ca="1">IFERROR(OFFSET('Maximum minutes'!$C$1,T2211+1,-1+MATCH(G2211,OFFSET('Maximum minutes'!$C$1,T2211-1,0,1,50),0)),0)</f>
        <v>0</v>
      </c>
      <c r="W2211" s="38">
        <f t="shared" ca="1" si="68"/>
        <v>0</v>
      </c>
    </row>
    <row r="2212" spans="1:23" s="36" customFormat="1" ht="18.75">
      <c r="A2212" s="34"/>
      <c r="B2212" s="39"/>
      <c r="C2212" s="39"/>
      <c r="D2212" s="35"/>
      <c r="E2212" s="40"/>
      <c r="F2212" s="39"/>
      <c r="G2212" s="39"/>
      <c r="H2212" s="39"/>
      <c r="I2212" s="34"/>
      <c r="J2212" s="34"/>
      <c r="K2212" s="34"/>
      <c r="L2212" s="34"/>
      <c r="M2212" s="43" t="str">
        <f ca="1">IFERROR(OFFSET('Maximum minutes'!$C$1,T2212,MATCH(IF(G2212&lt;&gt;"",G2212,F2212),OFFSET('Maximum minutes'!$C$1,T2212-1,0,1,U2212+1),0)-1)*IF(OR(ISNUMBER(J2212),J2212="sans examen"),1,0)*IF(W2212&lt;MinDate,1,0),"")</f>
        <v/>
      </c>
      <c r="N2212" s="36">
        <f t="shared" ca="1" si="69"/>
        <v>0</v>
      </c>
      <c r="O2212" s="36" t="e">
        <f ca="1">LEFT(OFFSET(Lists!$Q$2,MATCH(E2212,Lists!$R$3:$R$19,0),0),4)</f>
        <v>#N/A</v>
      </c>
      <c r="P2212" s="36" t="e">
        <f ca="1">MATCH(O2212,Lists!$S$2:$S$640,1)</f>
        <v>#N/A</v>
      </c>
      <c r="Q2212" s="36" t="e">
        <f ca="1">MATCH(LEFT(OFFSET(Lists!$Q$2,MATCH(E2212,Lists!$R$3:$R$19,0)+1,0),4),Lists!$S$3:$S$640,1)</f>
        <v>#N/A</v>
      </c>
      <c r="R2212" s="36" t="e">
        <f ca="1">LEFT(OFFSET(Lists!$S$2,P2212-1+MATCH(F2212,OFFSET(Lists!$T$3,P2212-1,0,Q2212-P2212+1),0),0),6)</f>
        <v>#N/A</v>
      </c>
      <c r="S2212" s="36" t="e">
        <f ca="1">VLOOKUP(R2212,Lists!B:D,3,FALSE)</f>
        <v>#N/A</v>
      </c>
      <c r="T2212" s="36" t="str">
        <f>IF(F2212&lt;&gt;"",MATCH(R2212,'Maximum minutes'!B:B,0),"")</f>
        <v/>
      </c>
      <c r="U2212" s="36">
        <f ca="1">IF(F2212&lt;&gt;"",COUNTA(OFFSET('Maximum minutes'!$C$1,'Annexe A1 Cours'!T2212,0,1,50)),0)</f>
        <v>0</v>
      </c>
      <c r="V2212" s="37">
        <f ca="1">IFERROR(OFFSET('Maximum minutes'!$C$1,T2212+1,-1+MATCH(G2212,OFFSET('Maximum minutes'!$C$1,T2212-1,0,1,50),0)),0)</f>
        <v>0</v>
      </c>
      <c r="W2212" s="38">
        <f t="shared" ca="1" si="68"/>
        <v>0</v>
      </c>
    </row>
    <row r="2213" spans="1:23" s="36" customFormat="1" ht="18.75">
      <c r="A2213" s="34"/>
      <c r="B2213" s="39"/>
      <c r="C2213" s="39"/>
      <c r="D2213" s="35"/>
      <c r="E2213" s="40"/>
      <c r="F2213" s="39"/>
      <c r="G2213" s="39"/>
      <c r="H2213" s="39"/>
      <c r="I2213" s="34"/>
      <c r="J2213" s="34"/>
      <c r="K2213" s="34"/>
      <c r="L2213" s="34"/>
      <c r="M2213" s="43" t="str">
        <f ca="1">IFERROR(OFFSET('Maximum minutes'!$C$1,T2213,MATCH(IF(G2213&lt;&gt;"",G2213,F2213),OFFSET('Maximum minutes'!$C$1,T2213-1,0,1,U2213+1),0)-1)*IF(OR(ISNUMBER(J2213),J2213="sans examen"),1,0)*IF(W2213&lt;MinDate,1,0),"")</f>
        <v/>
      </c>
      <c r="N2213" s="36">
        <f t="shared" ca="1" si="69"/>
        <v>0</v>
      </c>
      <c r="O2213" s="36" t="e">
        <f ca="1">LEFT(OFFSET(Lists!$Q$2,MATCH(E2213,Lists!$R$3:$R$19,0),0),4)</f>
        <v>#N/A</v>
      </c>
      <c r="P2213" s="36" t="e">
        <f ca="1">MATCH(O2213,Lists!$S$2:$S$640,1)</f>
        <v>#N/A</v>
      </c>
      <c r="Q2213" s="36" t="e">
        <f ca="1">MATCH(LEFT(OFFSET(Lists!$Q$2,MATCH(E2213,Lists!$R$3:$R$19,0)+1,0),4),Lists!$S$3:$S$640,1)</f>
        <v>#N/A</v>
      </c>
      <c r="R2213" s="36" t="e">
        <f ca="1">LEFT(OFFSET(Lists!$S$2,P2213-1+MATCH(F2213,OFFSET(Lists!$T$3,P2213-1,0,Q2213-P2213+1),0),0),6)</f>
        <v>#N/A</v>
      </c>
      <c r="S2213" s="36" t="e">
        <f ca="1">VLOOKUP(R2213,Lists!B:D,3,FALSE)</f>
        <v>#N/A</v>
      </c>
      <c r="T2213" s="36" t="str">
        <f>IF(F2213&lt;&gt;"",MATCH(R2213,'Maximum minutes'!B:B,0),"")</f>
        <v/>
      </c>
      <c r="U2213" s="36">
        <f ca="1">IF(F2213&lt;&gt;"",COUNTA(OFFSET('Maximum minutes'!$C$1,'Annexe A1 Cours'!T2213,0,1,50)),0)</f>
        <v>0</v>
      </c>
      <c r="V2213" s="37">
        <f ca="1">IFERROR(OFFSET('Maximum minutes'!$C$1,T2213+1,-1+MATCH(G2213,OFFSET('Maximum minutes'!$C$1,T2213-1,0,1,50),0)),0)</f>
        <v>0</v>
      </c>
      <c r="W2213" s="38">
        <f t="shared" ca="1" si="68"/>
        <v>0</v>
      </c>
    </row>
    <row r="2214" spans="1:23" s="36" customFormat="1" ht="18.75">
      <c r="A2214" s="34"/>
      <c r="B2214" s="39"/>
      <c r="C2214" s="39"/>
      <c r="D2214" s="35"/>
      <c r="E2214" s="40"/>
      <c r="F2214" s="39"/>
      <c r="G2214" s="39"/>
      <c r="H2214" s="39"/>
      <c r="I2214" s="34"/>
      <c r="J2214" s="34"/>
      <c r="K2214" s="34"/>
      <c r="L2214" s="34"/>
      <c r="M2214" s="43" t="str">
        <f ca="1">IFERROR(OFFSET('Maximum minutes'!$C$1,T2214,MATCH(IF(G2214&lt;&gt;"",G2214,F2214),OFFSET('Maximum minutes'!$C$1,T2214-1,0,1,U2214+1),0)-1)*IF(OR(ISNUMBER(J2214),J2214="sans examen"),1,0)*IF(W2214&lt;MinDate,1,0),"")</f>
        <v/>
      </c>
      <c r="N2214" s="36">
        <f t="shared" ca="1" si="69"/>
        <v>0</v>
      </c>
      <c r="O2214" s="36" t="e">
        <f ca="1">LEFT(OFFSET(Lists!$Q$2,MATCH(E2214,Lists!$R$3:$R$19,0),0),4)</f>
        <v>#N/A</v>
      </c>
      <c r="P2214" s="36" t="e">
        <f ca="1">MATCH(O2214,Lists!$S$2:$S$640,1)</f>
        <v>#N/A</v>
      </c>
      <c r="Q2214" s="36" t="e">
        <f ca="1">MATCH(LEFT(OFFSET(Lists!$Q$2,MATCH(E2214,Lists!$R$3:$R$19,0)+1,0),4),Lists!$S$3:$S$640,1)</f>
        <v>#N/A</v>
      </c>
      <c r="R2214" s="36" t="e">
        <f ca="1">LEFT(OFFSET(Lists!$S$2,P2214-1+MATCH(F2214,OFFSET(Lists!$T$3,P2214-1,0,Q2214-P2214+1),0),0),6)</f>
        <v>#N/A</v>
      </c>
      <c r="S2214" s="36" t="e">
        <f ca="1">VLOOKUP(R2214,Lists!B:D,3,FALSE)</f>
        <v>#N/A</v>
      </c>
      <c r="T2214" s="36" t="str">
        <f>IF(F2214&lt;&gt;"",MATCH(R2214,'Maximum minutes'!B:B,0),"")</f>
        <v/>
      </c>
      <c r="U2214" s="36">
        <f ca="1">IF(F2214&lt;&gt;"",COUNTA(OFFSET('Maximum minutes'!$C$1,'Annexe A1 Cours'!T2214,0,1,50)),0)</f>
        <v>0</v>
      </c>
      <c r="V2214" s="37">
        <f ca="1">IFERROR(OFFSET('Maximum minutes'!$C$1,T2214+1,-1+MATCH(G2214,OFFSET('Maximum minutes'!$C$1,T2214-1,0,1,50),0)),0)</f>
        <v>0</v>
      </c>
      <c r="W2214" s="38">
        <f t="shared" ca="1" si="68"/>
        <v>0</v>
      </c>
    </row>
    <row r="2215" spans="1:23" s="36" customFormat="1" ht="18.75">
      <c r="A2215" s="34"/>
      <c r="B2215" s="39"/>
      <c r="C2215" s="39"/>
      <c r="D2215" s="35"/>
      <c r="E2215" s="40"/>
      <c r="F2215" s="39"/>
      <c r="G2215" s="39"/>
      <c r="H2215" s="39"/>
      <c r="I2215" s="34"/>
      <c r="J2215" s="34"/>
      <c r="K2215" s="34"/>
      <c r="L2215" s="34"/>
      <c r="M2215" s="43" t="str">
        <f ca="1">IFERROR(OFFSET('Maximum minutes'!$C$1,T2215,MATCH(IF(G2215&lt;&gt;"",G2215,F2215),OFFSET('Maximum minutes'!$C$1,T2215-1,0,1,U2215+1),0)-1)*IF(OR(ISNUMBER(J2215),J2215="sans examen"),1,0)*IF(W2215&lt;MinDate,1,0),"")</f>
        <v/>
      </c>
      <c r="N2215" s="36">
        <f t="shared" ca="1" si="69"/>
        <v>0</v>
      </c>
      <c r="O2215" s="36" t="e">
        <f ca="1">LEFT(OFFSET(Lists!$Q$2,MATCH(E2215,Lists!$R$3:$R$19,0),0),4)</f>
        <v>#N/A</v>
      </c>
      <c r="P2215" s="36" t="e">
        <f ca="1">MATCH(O2215,Lists!$S$2:$S$640,1)</f>
        <v>#N/A</v>
      </c>
      <c r="Q2215" s="36" t="e">
        <f ca="1">MATCH(LEFT(OFFSET(Lists!$Q$2,MATCH(E2215,Lists!$R$3:$R$19,0)+1,0),4),Lists!$S$3:$S$640,1)</f>
        <v>#N/A</v>
      </c>
      <c r="R2215" s="36" t="e">
        <f ca="1">LEFT(OFFSET(Lists!$S$2,P2215-1+MATCH(F2215,OFFSET(Lists!$T$3,P2215-1,0,Q2215-P2215+1),0),0),6)</f>
        <v>#N/A</v>
      </c>
      <c r="S2215" s="36" t="e">
        <f ca="1">VLOOKUP(R2215,Lists!B:D,3,FALSE)</f>
        <v>#N/A</v>
      </c>
      <c r="T2215" s="36" t="str">
        <f>IF(F2215&lt;&gt;"",MATCH(R2215,'Maximum minutes'!B:B,0),"")</f>
        <v/>
      </c>
      <c r="U2215" s="36">
        <f ca="1">IF(F2215&lt;&gt;"",COUNTA(OFFSET('Maximum minutes'!$C$1,'Annexe A1 Cours'!T2215,0,1,50)),0)</f>
        <v>0</v>
      </c>
      <c r="V2215" s="37">
        <f ca="1">IFERROR(OFFSET('Maximum minutes'!$C$1,T2215+1,-1+MATCH(G2215,OFFSET('Maximum minutes'!$C$1,T2215-1,0,1,50),0)),0)</f>
        <v>0</v>
      </c>
      <c r="W2215" s="38">
        <f t="shared" ca="1" si="68"/>
        <v>0</v>
      </c>
    </row>
    <row r="2216" spans="1:23" s="36" customFormat="1" ht="18.75">
      <c r="A2216" s="34"/>
      <c r="B2216" s="39"/>
      <c r="C2216" s="39"/>
      <c r="D2216" s="35"/>
      <c r="E2216" s="40"/>
      <c r="F2216" s="39"/>
      <c r="G2216" s="39"/>
      <c r="H2216" s="39"/>
      <c r="I2216" s="34"/>
      <c r="J2216" s="34"/>
      <c r="K2216" s="34"/>
      <c r="L2216" s="34"/>
      <c r="M2216" s="43" t="str">
        <f ca="1">IFERROR(OFFSET('Maximum minutes'!$C$1,T2216,MATCH(IF(G2216&lt;&gt;"",G2216,F2216),OFFSET('Maximum minutes'!$C$1,T2216-1,0,1,U2216+1),0)-1)*IF(OR(ISNUMBER(J2216),J2216="sans examen"),1,0)*IF(W2216&lt;MinDate,1,0),"")</f>
        <v/>
      </c>
      <c r="N2216" s="36">
        <f t="shared" ca="1" si="69"/>
        <v>0</v>
      </c>
      <c r="O2216" s="36" t="e">
        <f ca="1">LEFT(OFFSET(Lists!$Q$2,MATCH(E2216,Lists!$R$3:$R$19,0),0),4)</f>
        <v>#N/A</v>
      </c>
      <c r="P2216" s="36" t="e">
        <f ca="1">MATCH(O2216,Lists!$S$2:$S$640,1)</f>
        <v>#N/A</v>
      </c>
      <c r="Q2216" s="36" t="e">
        <f ca="1">MATCH(LEFT(OFFSET(Lists!$Q$2,MATCH(E2216,Lists!$R$3:$R$19,0)+1,0),4),Lists!$S$3:$S$640,1)</f>
        <v>#N/A</v>
      </c>
      <c r="R2216" s="36" t="e">
        <f ca="1">LEFT(OFFSET(Lists!$S$2,P2216-1+MATCH(F2216,OFFSET(Lists!$T$3,P2216-1,0,Q2216-P2216+1),0),0),6)</f>
        <v>#N/A</v>
      </c>
      <c r="S2216" s="36" t="e">
        <f ca="1">VLOOKUP(R2216,Lists!B:D,3,FALSE)</f>
        <v>#N/A</v>
      </c>
      <c r="T2216" s="36" t="str">
        <f>IF(F2216&lt;&gt;"",MATCH(R2216,'Maximum minutes'!B:B,0),"")</f>
        <v/>
      </c>
      <c r="U2216" s="36">
        <f ca="1">IF(F2216&lt;&gt;"",COUNTA(OFFSET('Maximum minutes'!$C$1,'Annexe A1 Cours'!T2216,0,1,50)),0)</f>
        <v>0</v>
      </c>
      <c r="V2216" s="37">
        <f ca="1">IFERROR(OFFSET('Maximum minutes'!$C$1,T2216+1,-1+MATCH(G2216,OFFSET('Maximum minutes'!$C$1,T2216-1,0,1,50),0)),0)</f>
        <v>0</v>
      </c>
      <c r="W2216" s="38">
        <f t="shared" ca="1" si="68"/>
        <v>0</v>
      </c>
    </row>
    <row r="2217" spans="1:23" s="36" customFormat="1" ht="18.75">
      <c r="A2217" s="34"/>
      <c r="B2217" s="39"/>
      <c r="C2217" s="39"/>
      <c r="D2217" s="35"/>
      <c r="E2217" s="40"/>
      <c r="F2217" s="39"/>
      <c r="G2217" s="39"/>
      <c r="H2217" s="39"/>
      <c r="I2217" s="34"/>
      <c r="J2217" s="34"/>
      <c r="K2217" s="34"/>
      <c r="L2217" s="34"/>
      <c r="M2217" s="43" t="str">
        <f ca="1">IFERROR(OFFSET('Maximum minutes'!$C$1,T2217,MATCH(IF(G2217&lt;&gt;"",G2217,F2217),OFFSET('Maximum minutes'!$C$1,T2217-1,0,1,U2217+1),0)-1)*IF(OR(ISNUMBER(J2217),J2217="sans examen"),1,0)*IF(W2217&lt;MinDate,1,0),"")</f>
        <v/>
      </c>
      <c r="N2217" s="36">
        <f t="shared" ca="1" si="69"/>
        <v>0</v>
      </c>
      <c r="O2217" s="36" t="e">
        <f ca="1">LEFT(OFFSET(Lists!$Q$2,MATCH(E2217,Lists!$R$3:$R$19,0),0),4)</f>
        <v>#N/A</v>
      </c>
      <c r="P2217" s="36" t="e">
        <f ca="1">MATCH(O2217,Lists!$S$2:$S$640,1)</f>
        <v>#N/A</v>
      </c>
      <c r="Q2217" s="36" t="e">
        <f ca="1">MATCH(LEFT(OFFSET(Lists!$Q$2,MATCH(E2217,Lists!$R$3:$R$19,0)+1,0),4),Lists!$S$3:$S$640,1)</f>
        <v>#N/A</v>
      </c>
      <c r="R2217" s="36" t="e">
        <f ca="1">LEFT(OFFSET(Lists!$S$2,P2217-1+MATCH(F2217,OFFSET(Lists!$T$3,P2217-1,0,Q2217-P2217+1),0),0),6)</f>
        <v>#N/A</v>
      </c>
      <c r="S2217" s="36" t="e">
        <f ca="1">VLOOKUP(R2217,Lists!B:D,3,FALSE)</f>
        <v>#N/A</v>
      </c>
      <c r="T2217" s="36" t="str">
        <f>IF(F2217&lt;&gt;"",MATCH(R2217,'Maximum minutes'!B:B,0),"")</f>
        <v/>
      </c>
      <c r="U2217" s="36">
        <f ca="1">IF(F2217&lt;&gt;"",COUNTA(OFFSET('Maximum minutes'!$C$1,'Annexe A1 Cours'!T2217,0,1,50)),0)</f>
        <v>0</v>
      </c>
      <c r="V2217" s="37">
        <f ca="1">IFERROR(OFFSET('Maximum minutes'!$C$1,T2217+1,-1+MATCH(G2217,OFFSET('Maximum minutes'!$C$1,T2217-1,0,1,50),0)),0)</f>
        <v>0</v>
      </c>
      <c r="W2217" s="38">
        <f t="shared" ca="1" si="68"/>
        <v>0</v>
      </c>
    </row>
    <row r="2218" spans="1:23" s="36" customFormat="1" ht="18.75">
      <c r="A2218" s="34"/>
      <c r="B2218" s="39"/>
      <c r="C2218" s="39"/>
      <c r="D2218" s="35"/>
      <c r="E2218" s="40"/>
      <c r="F2218" s="39"/>
      <c r="G2218" s="39"/>
      <c r="H2218" s="39"/>
      <c r="I2218" s="34"/>
      <c r="J2218" s="34"/>
      <c r="K2218" s="34"/>
      <c r="L2218" s="34"/>
      <c r="M2218" s="43" t="str">
        <f ca="1">IFERROR(OFFSET('Maximum minutes'!$C$1,T2218,MATCH(IF(G2218&lt;&gt;"",G2218,F2218),OFFSET('Maximum minutes'!$C$1,T2218-1,0,1,U2218+1),0)-1)*IF(OR(ISNUMBER(J2218),J2218="sans examen"),1,0)*IF(W2218&lt;MinDate,1,0),"")</f>
        <v/>
      </c>
      <c r="N2218" s="36">
        <f t="shared" ca="1" si="69"/>
        <v>0</v>
      </c>
      <c r="O2218" s="36" t="e">
        <f ca="1">LEFT(OFFSET(Lists!$Q$2,MATCH(E2218,Lists!$R$3:$R$19,0),0),4)</f>
        <v>#N/A</v>
      </c>
      <c r="P2218" s="36" t="e">
        <f ca="1">MATCH(O2218,Lists!$S$2:$S$640,1)</f>
        <v>#N/A</v>
      </c>
      <c r="Q2218" s="36" t="e">
        <f ca="1">MATCH(LEFT(OFFSET(Lists!$Q$2,MATCH(E2218,Lists!$R$3:$R$19,0)+1,0),4),Lists!$S$3:$S$640,1)</f>
        <v>#N/A</v>
      </c>
      <c r="R2218" s="36" t="e">
        <f ca="1">LEFT(OFFSET(Lists!$S$2,P2218-1+MATCH(F2218,OFFSET(Lists!$T$3,P2218-1,0,Q2218-P2218+1),0),0),6)</f>
        <v>#N/A</v>
      </c>
      <c r="S2218" s="36" t="e">
        <f ca="1">VLOOKUP(R2218,Lists!B:D,3,FALSE)</f>
        <v>#N/A</v>
      </c>
      <c r="T2218" s="36" t="str">
        <f>IF(F2218&lt;&gt;"",MATCH(R2218,'Maximum minutes'!B:B,0),"")</f>
        <v/>
      </c>
      <c r="U2218" s="36">
        <f ca="1">IF(F2218&lt;&gt;"",COUNTA(OFFSET('Maximum minutes'!$C$1,'Annexe A1 Cours'!T2218,0,1,50)),0)</f>
        <v>0</v>
      </c>
      <c r="V2218" s="37">
        <f ca="1">IFERROR(OFFSET('Maximum minutes'!$C$1,T2218+1,-1+MATCH(G2218,OFFSET('Maximum minutes'!$C$1,T2218-1,0,1,50),0)),0)</f>
        <v>0</v>
      </c>
      <c r="W2218" s="38">
        <f t="shared" ca="1" si="68"/>
        <v>0</v>
      </c>
    </row>
    <row r="2219" spans="1:23" s="36" customFormat="1" ht="18.75">
      <c r="A2219" s="34"/>
      <c r="B2219" s="39"/>
      <c r="C2219" s="39"/>
      <c r="D2219" s="35"/>
      <c r="E2219" s="40"/>
      <c r="F2219" s="39"/>
      <c r="G2219" s="39"/>
      <c r="H2219" s="39"/>
      <c r="I2219" s="34"/>
      <c r="J2219" s="34"/>
      <c r="K2219" s="34"/>
      <c r="L2219" s="34"/>
      <c r="M2219" s="43" t="str">
        <f ca="1">IFERROR(OFFSET('Maximum minutes'!$C$1,T2219,MATCH(IF(G2219&lt;&gt;"",G2219,F2219),OFFSET('Maximum minutes'!$C$1,T2219-1,0,1,U2219+1),0)-1)*IF(OR(ISNUMBER(J2219),J2219="sans examen"),1,0)*IF(W2219&lt;MinDate,1,0),"")</f>
        <v/>
      </c>
      <c r="N2219" s="36">
        <f t="shared" ca="1" si="69"/>
        <v>0</v>
      </c>
      <c r="O2219" s="36" t="e">
        <f ca="1">LEFT(OFFSET(Lists!$Q$2,MATCH(E2219,Lists!$R$3:$R$19,0),0),4)</f>
        <v>#N/A</v>
      </c>
      <c r="P2219" s="36" t="e">
        <f ca="1">MATCH(O2219,Lists!$S$2:$S$640,1)</f>
        <v>#N/A</v>
      </c>
      <c r="Q2219" s="36" t="e">
        <f ca="1">MATCH(LEFT(OFFSET(Lists!$Q$2,MATCH(E2219,Lists!$R$3:$R$19,0)+1,0),4),Lists!$S$3:$S$640,1)</f>
        <v>#N/A</v>
      </c>
      <c r="R2219" s="36" t="e">
        <f ca="1">LEFT(OFFSET(Lists!$S$2,P2219-1+MATCH(F2219,OFFSET(Lists!$T$3,P2219-1,0,Q2219-P2219+1),0),0),6)</f>
        <v>#N/A</v>
      </c>
      <c r="S2219" s="36" t="e">
        <f ca="1">VLOOKUP(R2219,Lists!B:D,3,FALSE)</f>
        <v>#N/A</v>
      </c>
      <c r="T2219" s="36" t="str">
        <f>IF(F2219&lt;&gt;"",MATCH(R2219,'Maximum minutes'!B:B,0),"")</f>
        <v/>
      </c>
      <c r="U2219" s="36">
        <f ca="1">IF(F2219&lt;&gt;"",COUNTA(OFFSET('Maximum minutes'!$C$1,'Annexe A1 Cours'!T2219,0,1,50)),0)</f>
        <v>0</v>
      </c>
      <c r="V2219" s="37">
        <f ca="1">IFERROR(OFFSET('Maximum minutes'!$C$1,T2219+1,-1+MATCH(G2219,OFFSET('Maximum minutes'!$C$1,T2219-1,0,1,50),0)),0)</f>
        <v>0</v>
      </c>
      <c r="W2219" s="38">
        <f t="shared" ca="1" si="68"/>
        <v>0</v>
      </c>
    </row>
    <row r="2220" spans="1:23" s="36" customFormat="1" ht="18.75">
      <c r="A2220" s="34"/>
      <c r="B2220" s="39"/>
      <c r="C2220" s="39"/>
      <c r="D2220" s="35"/>
      <c r="E2220" s="40"/>
      <c r="F2220" s="39"/>
      <c r="G2220" s="39"/>
      <c r="H2220" s="39"/>
      <c r="I2220" s="34"/>
      <c r="J2220" s="34"/>
      <c r="K2220" s="34"/>
      <c r="L2220" s="34"/>
      <c r="M2220" s="43" t="str">
        <f ca="1">IFERROR(OFFSET('Maximum minutes'!$C$1,T2220,MATCH(IF(G2220&lt;&gt;"",G2220,F2220),OFFSET('Maximum minutes'!$C$1,T2220-1,0,1,U2220+1),0)-1)*IF(OR(ISNUMBER(J2220),J2220="sans examen"),1,0)*IF(W2220&lt;MinDate,1,0),"")</f>
        <v/>
      </c>
      <c r="N2220" s="36">
        <f t="shared" ca="1" si="69"/>
        <v>0</v>
      </c>
      <c r="O2220" s="36" t="e">
        <f ca="1">LEFT(OFFSET(Lists!$Q$2,MATCH(E2220,Lists!$R$3:$R$19,0),0),4)</f>
        <v>#N/A</v>
      </c>
      <c r="P2220" s="36" t="e">
        <f ca="1">MATCH(O2220,Lists!$S$2:$S$640,1)</f>
        <v>#N/A</v>
      </c>
      <c r="Q2220" s="36" t="e">
        <f ca="1">MATCH(LEFT(OFFSET(Lists!$Q$2,MATCH(E2220,Lists!$R$3:$R$19,0)+1,0),4),Lists!$S$3:$S$640,1)</f>
        <v>#N/A</v>
      </c>
      <c r="R2220" s="36" t="e">
        <f ca="1">LEFT(OFFSET(Lists!$S$2,P2220-1+MATCH(F2220,OFFSET(Lists!$T$3,P2220-1,0,Q2220-P2220+1),0),0),6)</f>
        <v>#N/A</v>
      </c>
      <c r="S2220" s="36" t="e">
        <f ca="1">VLOOKUP(R2220,Lists!B:D,3,FALSE)</f>
        <v>#N/A</v>
      </c>
      <c r="T2220" s="36" t="str">
        <f>IF(F2220&lt;&gt;"",MATCH(R2220,'Maximum minutes'!B:B,0),"")</f>
        <v/>
      </c>
      <c r="U2220" s="36">
        <f ca="1">IF(F2220&lt;&gt;"",COUNTA(OFFSET('Maximum minutes'!$C$1,'Annexe A1 Cours'!T2220,0,1,50)),0)</f>
        <v>0</v>
      </c>
      <c r="V2220" s="37">
        <f ca="1">IFERROR(OFFSET('Maximum minutes'!$C$1,T2220+1,-1+MATCH(G2220,OFFSET('Maximum minutes'!$C$1,T2220-1,0,1,50),0)),0)</f>
        <v>0</v>
      </c>
      <c r="W2220" s="38">
        <f t="shared" ca="1" si="68"/>
        <v>0</v>
      </c>
    </row>
    <row r="2221" spans="1:23" s="36" customFormat="1" ht="18.75">
      <c r="A2221" s="34"/>
      <c r="B2221" s="39"/>
      <c r="C2221" s="39"/>
      <c r="D2221" s="35"/>
      <c r="E2221" s="40"/>
      <c r="F2221" s="39"/>
      <c r="G2221" s="39"/>
      <c r="H2221" s="39"/>
      <c r="I2221" s="34"/>
      <c r="J2221" s="34"/>
      <c r="K2221" s="34"/>
      <c r="L2221" s="34"/>
      <c r="M2221" s="43" t="str">
        <f ca="1">IFERROR(OFFSET('Maximum minutes'!$C$1,T2221,MATCH(IF(G2221&lt;&gt;"",G2221,F2221),OFFSET('Maximum minutes'!$C$1,T2221-1,0,1,U2221+1),0)-1)*IF(OR(ISNUMBER(J2221),J2221="sans examen"),1,0)*IF(W2221&lt;MinDate,1,0),"")</f>
        <v/>
      </c>
      <c r="N2221" s="36">
        <f t="shared" ca="1" si="69"/>
        <v>0</v>
      </c>
      <c r="O2221" s="36" t="e">
        <f ca="1">LEFT(OFFSET(Lists!$Q$2,MATCH(E2221,Lists!$R$3:$R$19,0),0),4)</f>
        <v>#N/A</v>
      </c>
      <c r="P2221" s="36" t="e">
        <f ca="1">MATCH(O2221,Lists!$S$2:$S$640,1)</f>
        <v>#N/A</v>
      </c>
      <c r="Q2221" s="36" t="e">
        <f ca="1">MATCH(LEFT(OFFSET(Lists!$Q$2,MATCH(E2221,Lists!$R$3:$R$19,0)+1,0),4),Lists!$S$3:$S$640,1)</f>
        <v>#N/A</v>
      </c>
      <c r="R2221" s="36" t="e">
        <f ca="1">LEFT(OFFSET(Lists!$S$2,P2221-1+MATCH(F2221,OFFSET(Lists!$T$3,P2221-1,0,Q2221-P2221+1),0),0),6)</f>
        <v>#N/A</v>
      </c>
      <c r="S2221" s="36" t="e">
        <f ca="1">VLOOKUP(R2221,Lists!B:D,3,FALSE)</f>
        <v>#N/A</v>
      </c>
      <c r="T2221" s="36" t="str">
        <f>IF(F2221&lt;&gt;"",MATCH(R2221,'Maximum minutes'!B:B,0),"")</f>
        <v/>
      </c>
      <c r="U2221" s="36">
        <f ca="1">IF(F2221&lt;&gt;"",COUNTA(OFFSET('Maximum minutes'!$C$1,'Annexe A1 Cours'!T2221,0,1,50)),0)</f>
        <v>0</v>
      </c>
      <c r="V2221" s="37">
        <f ca="1">IFERROR(OFFSET('Maximum minutes'!$C$1,T2221+1,-1+MATCH(G2221,OFFSET('Maximum minutes'!$C$1,T2221-1,0,1,50),0)),0)</f>
        <v>0</v>
      </c>
      <c r="W2221" s="38">
        <f t="shared" ca="1" si="68"/>
        <v>0</v>
      </c>
    </row>
    <row r="2222" spans="1:23" s="36" customFormat="1" ht="18.75">
      <c r="A2222" s="34"/>
      <c r="B2222" s="39"/>
      <c r="C2222" s="39"/>
      <c r="D2222" s="35"/>
      <c r="E2222" s="40"/>
      <c r="F2222" s="39"/>
      <c r="G2222" s="39"/>
      <c r="H2222" s="39"/>
      <c r="I2222" s="34"/>
      <c r="J2222" s="34"/>
      <c r="K2222" s="34"/>
      <c r="L2222" s="34"/>
      <c r="M2222" s="43" t="str">
        <f ca="1">IFERROR(OFFSET('Maximum minutes'!$C$1,T2222,MATCH(IF(G2222&lt;&gt;"",G2222,F2222),OFFSET('Maximum minutes'!$C$1,T2222-1,0,1,U2222+1),0)-1)*IF(OR(ISNUMBER(J2222),J2222="sans examen"),1,0)*IF(W2222&lt;MinDate,1,0),"")</f>
        <v/>
      </c>
      <c r="N2222" s="36">
        <f t="shared" ca="1" si="69"/>
        <v>0</v>
      </c>
      <c r="O2222" s="36" t="e">
        <f ca="1">LEFT(OFFSET(Lists!$Q$2,MATCH(E2222,Lists!$R$3:$R$19,0),0),4)</f>
        <v>#N/A</v>
      </c>
      <c r="P2222" s="36" t="e">
        <f ca="1">MATCH(O2222,Lists!$S$2:$S$640,1)</f>
        <v>#N/A</v>
      </c>
      <c r="Q2222" s="36" t="e">
        <f ca="1">MATCH(LEFT(OFFSET(Lists!$Q$2,MATCH(E2222,Lists!$R$3:$R$19,0)+1,0),4),Lists!$S$3:$S$640,1)</f>
        <v>#N/A</v>
      </c>
      <c r="R2222" s="36" t="e">
        <f ca="1">LEFT(OFFSET(Lists!$S$2,P2222-1+MATCH(F2222,OFFSET(Lists!$T$3,P2222-1,0,Q2222-P2222+1),0),0),6)</f>
        <v>#N/A</v>
      </c>
      <c r="S2222" s="36" t="e">
        <f ca="1">VLOOKUP(R2222,Lists!B:D,3,FALSE)</f>
        <v>#N/A</v>
      </c>
      <c r="T2222" s="36" t="str">
        <f>IF(F2222&lt;&gt;"",MATCH(R2222,'Maximum minutes'!B:B,0),"")</f>
        <v/>
      </c>
      <c r="U2222" s="36">
        <f ca="1">IF(F2222&lt;&gt;"",COUNTA(OFFSET('Maximum minutes'!$C$1,'Annexe A1 Cours'!T2222,0,1,50)),0)</f>
        <v>0</v>
      </c>
      <c r="V2222" s="37">
        <f ca="1">IFERROR(OFFSET('Maximum minutes'!$C$1,T2222+1,-1+MATCH(G2222,OFFSET('Maximum minutes'!$C$1,T2222-1,0,1,50),0)),0)</f>
        <v>0</v>
      </c>
      <c r="W2222" s="38">
        <f t="shared" ca="1" si="68"/>
        <v>0</v>
      </c>
    </row>
    <row r="2223" spans="1:23" s="36" customFormat="1" ht="18.75">
      <c r="A2223" s="34"/>
      <c r="B2223" s="39"/>
      <c r="C2223" s="39"/>
      <c r="D2223" s="35"/>
      <c r="E2223" s="40"/>
      <c r="F2223" s="39"/>
      <c r="G2223" s="39"/>
      <c r="H2223" s="39"/>
      <c r="I2223" s="34"/>
      <c r="J2223" s="34"/>
      <c r="K2223" s="34"/>
      <c r="L2223" s="34"/>
      <c r="M2223" s="43" t="str">
        <f ca="1">IFERROR(OFFSET('Maximum minutes'!$C$1,T2223,MATCH(IF(G2223&lt;&gt;"",G2223,F2223),OFFSET('Maximum minutes'!$C$1,T2223-1,0,1,U2223+1),0)-1)*IF(OR(ISNUMBER(J2223),J2223="sans examen"),1,0)*IF(W2223&lt;MinDate,1,0),"")</f>
        <v/>
      </c>
      <c r="N2223" s="36">
        <f t="shared" ca="1" si="69"/>
        <v>0</v>
      </c>
      <c r="O2223" s="36" t="e">
        <f ca="1">LEFT(OFFSET(Lists!$Q$2,MATCH(E2223,Lists!$R$3:$R$19,0),0),4)</f>
        <v>#N/A</v>
      </c>
      <c r="P2223" s="36" t="e">
        <f ca="1">MATCH(O2223,Lists!$S$2:$S$640,1)</f>
        <v>#N/A</v>
      </c>
      <c r="Q2223" s="36" t="e">
        <f ca="1">MATCH(LEFT(OFFSET(Lists!$Q$2,MATCH(E2223,Lists!$R$3:$R$19,0)+1,0),4),Lists!$S$3:$S$640,1)</f>
        <v>#N/A</v>
      </c>
      <c r="R2223" s="36" t="e">
        <f ca="1">LEFT(OFFSET(Lists!$S$2,P2223-1+MATCH(F2223,OFFSET(Lists!$T$3,P2223-1,0,Q2223-P2223+1),0),0),6)</f>
        <v>#N/A</v>
      </c>
      <c r="S2223" s="36" t="e">
        <f ca="1">VLOOKUP(R2223,Lists!B:D,3,FALSE)</f>
        <v>#N/A</v>
      </c>
      <c r="T2223" s="36" t="str">
        <f>IF(F2223&lt;&gt;"",MATCH(R2223,'Maximum minutes'!B:B,0),"")</f>
        <v/>
      </c>
      <c r="U2223" s="36">
        <f ca="1">IF(F2223&lt;&gt;"",COUNTA(OFFSET('Maximum minutes'!$C$1,'Annexe A1 Cours'!T2223,0,1,50)),0)</f>
        <v>0</v>
      </c>
      <c r="V2223" s="37">
        <f ca="1">IFERROR(OFFSET('Maximum minutes'!$C$1,T2223+1,-1+MATCH(G2223,OFFSET('Maximum minutes'!$C$1,T2223-1,0,1,50),0)),0)</f>
        <v>0</v>
      </c>
      <c r="W2223" s="38">
        <f t="shared" ca="1" si="68"/>
        <v>0</v>
      </c>
    </row>
    <row r="2224" spans="1:23" s="36" customFormat="1" ht="18.75">
      <c r="A2224" s="34"/>
      <c r="B2224" s="39"/>
      <c r="C2224" s="39"/>
      <c r="D2224" s="35"/>
      <c r="E2224" s="40"/>
      <c r="F2224" s="39"/>
      <c r="G2224" s="39"/>
      <c r="H2224" s="39"/>
      <c r="I2224" s="34"/>
      <c r="J2224" s="34"/>
      <c r="K2224" s="34"/>
      <c r="L2224" s="34"/>
      <c r="M2224" s="43" t="str">
        <f ca="1">IFERROR(OFFSET('Maximum minutes'!$C$1,T2224,MATCH(IF(G2224&lt;&gt;"",G2224,F2224),OFFSET('Maximum minutes'!$C$1,T2224-1,0,1,U2224+1),0)-1)*IF(OR(ISNUMBER(J2224),J2224="sans examen"),1,0)*IF(W2224&lt;MinDate,1,0),"")</f>
        <v/>
      </c>
      <c r="N2224" s="36">
        <f t="shared" ca="1" si="69"/>
        <v>0</v>
      </c>
      <c r="O2224" s="36" t="e">
        <f ca="1">LEFT(OFFSET(Lists!$Q$2,MATCH(E2224,Lists!$R$3:$R$19,0),0),4)</f>
        <v>#N/A</v>
      </c>
      <c r="P2224" s="36" t="e">
        <f ca="1">MATCH(O2224,Lists!$S$2:$S$640,1)</f>
        <v>#N/A</v>
      </c>
      <c r="Q2224" s="36" t="e">
        <f ca="1">MATCH(LEFT(OFFSET(Lists!$Q$2,MATCH(E2224,Lists!$R$3:$R$19,0)+1,0),4),Lists!$S$3:$S$640,1)</f>
        <v>#N/A</v>
      </c>
      <c r="R2224" s="36" t="e">
        <f ca="1">LEFT(OFFSET(Lists!$S$2,P2224-1+MATCH(F2224,OFFSET(Lists!$T$3,P2224-1,0,Q2224-P2224+1),0),0),6)</f>
        <v>#N/A</v>
      </c>
      <c r="S2224" s="36" t="e">
        <f ca="1">VLOOKUP(R2224,Lists!B:D,3,FALSE)</f>
        <v>#N/A</v>
      </c>
      <c r="T2224" s="36" t="str">
        <f>IF(F2224&lt;&gt;"",MATCH(R2224,'Maximum minutes'!B:B,0),"")</f>
        <v/>
      </c>
      <c r="U2224" s="36">
        <f ca="1">IF(F2224&lt;&gt;"",COUNTA(OFFSET('Maximum minutes'!$C$1,'Annexe A1 Cours'!T2224,0,1,50)),0)</f>
        <v>0</v>
      </c>
      <c r="V2224" s="37">
        <f ca="1">IFERROR(OFFSET('Maximum minutes'!$C$1,T2224+1,-1+MATCH(G2224,OFFSET('Maximum minutes'!$C$1,T2224-1,0,1,50),0)),0)</f>
        <v>0</v>
      </c>
      <c r="W2224" s="38">
        <f t="shared" ca="1" si="68"/>
        <v>0</v>
      </c>
    </row>
    <row r="2225" spans="1:23" s="36" customFormat="1" ht="18.75">
      <c r="A2225" s="34"/>
      <c r="B2225" s="39"/>
      <c r="C2225" s="39"/>
      <c r="D2225" s="35"/>
      <c r="E2225" s="40"/>
      <c r="F2225" s="39"/>
      <c r="G2225" s="39"/>
      <c r="H2225" s="39"/>
      <c r="I2225" s="34"/>
      <c r="J2225" s="34"/>
      <c r="K2225" s="34"/>
      <c r="L2225" s="34"/>
      <c r="M2225" s="43" t="str">
        <f ca="1">IFERROR(OFFSET('Maximum minutes'!$C$1,T2225,MATCH(IF(G2225&lt;&gt;"",G2225,F2225),OFFSET('Maximum minutes'!$C$1,T2225-1,0,1,U2225+1),0)-1)*IF(OR(ISNUMBER(J2225),J2225="sans examen"),1,0)*IF(W2225&lt;MinDate,1,0),"")</f>
        <v/>
      </c>
      <c r="N2225" s="36">
        <f t="shared" ca="1" si="69"/>
        <v>0</v>
      </c>
      <c r="O2225" s="36" t="e">
        <f ca="1">LEFT(OFFSET(Lists!$Q$2,MATCH(E2225,Lists!$R$3:$R$19,0),0),4)</f>
        <v>#N/A</v>
      </c>
      <c r="P2225" s="36" t="e">
        <f ca="1">MATCH(O2225,Lists!$S$2:$S$640,1)</f>
        <v>#N/A</v>
      </c>
      <c r="Q2225" s="36" t="e">
        <f ca="1">MATCH(LEFT(OFFSET(Lists!$Q$2,MATCH(E2225,Lists!$R$3:$R$19,0)+1,0),4),Lists!$S$3:$S$640,1)</f>
        <v>#N/A</v>
      </c>
      <c r="R2225" s="36" t="e">
        <f ca="1">LEFT(OFFSET(Lists!$S$2,P2225-1+MATCH(F2225,OFFSET(Lists!$T$3,P2225-1,0,Q2225-P2225+1),0),0),6)</f>
        <v>#N/A</v>
      </c>
      <c r="S2225" s="36" t="e">
        <f ca="1">VLOOKUP(R2225,Lists!B:D,3,FALSE)</f>
        <v>#N/A</v>
      </c>
      <c r="T2225" s="36" t="str">
        <f>IF(F2225&lt;&gt;"",MATCH(R2225,'Maximum minutes'!B:B,0),"")</f>
        <v/>
      </c>
      <c r="U2225" s="36">
        <f ca="1">IF(F2225&lt;&gt;"",COUNTA(OFFSET('Maximum minutes'!$C$1,'Annexe A1 Cours'!T2225,0,1,50)),0)</f>
        <v>0</v>
      </c>
      <c r="V2225" s="37">
        <f ca="1">IFERROR(OFFSET('Maximum minutes'!$C$1,T2225+1,-1+MATCH(G2225,OFFSET('Maximum minutes'!$C$1,T2225-1,0,1,50),0)),0)</f>
        <v>0</v>
      </c>
      <c r="W2225" s="38">
        <f t="shared" ca="1" si="68"/>
        <v>0</v>
      </c>
    </row>
    <row r="2226" spans="1:23" s="36" customFormat="1" ht="18.75">
      <c r="A2226" s="34"/>
      <c r="B2226" s="39"/>
      <c r="C2226" s="39"/>
      <c r="D2226" s="35"/>
      <c r="E2226" s="40"/>
      <c r="F2226" s="39"/>
      <c r="G2226" s="39"/>
      <c r="H2226" s="39"/>
      <c r="I2226" s="34"/>
      <c r="J2226" s="34"/>
      <c r="K2226" s="34"/>
      <c r="L2226" s="34"/>
      <c r="M2226" s="43" t="str">
        <f ca="1">IFERROR(OFFSET('Maximum minutes'!$C$1,T2226,MATCH(IF(G2226&lt;&gt;"",G2226,F2226),OFFSET('Maximum minutes'!$C$1,T2226-1,0,1,U2226+1),0)-1)*IF(OR(ISNUMBER(J2226),J2226="sans examen"),1,0)*IF(W2226&lt;MinDate,1,0),"")</f>
        <v/>
      </c>
      <c r="N2226" s="36">
        <f t="shared" ca="1" si="69"/>
        <v>0</v>
      </c>
      <c r="O2226" s="36" t="e">
        <f ca="1">LEFT(OFFSET(Lists!$Q$2,MATCH(E2226,Lists!$R$3:$R$19,0),0),4)</f>
        <v>#N/A</v>
      </c>
      <c r="P2226" s="36" t="e">
        <f ca="1">MATCH(O2226,Lists!$S$2:$S$640,1)</f>
        <v>#N/A</v>
      </c>
      <c r="Q2226" s="36" t="e">
        <f ca="1">MATCH(LEFT(OFFSET(Lists!$Q$2,MATCH(E2226,Lists!$R$3:$R$19,0)+1,0),4),Lists!$S$3:$S$640,1)</f>
        <v>#N/A</v>
      </c>
      <c r="R2226" s="36" t="e">
        <f ca="1">LEFT(OFFSET(Lists!$S$2,P2226-1+MATCH(F2226,OFFSET(Lists!$T$3,P2226-1,0,Q2226-P2226+1),0),0),6)</f>
        <v>#N/A</v>
      </c>
      <c r="S2226" s="36" t="e">
        <f ca="1">VLOOKUP(R2226,Lists!B:D,3,FALSE)</f>
        <v>#N/A</v>
      </c>
      <c r="T2226" s="36" t="str">
        <f>IF(F2226&lt;&gt;"",MATCH(R2226,'Maximum minutes'!B:B,0),"")</f>
        <v/>
      </c>
      <c r="U2226" s="36">
        <f ca="1">IF(F2226&lt;&gt;"",COUNTA(OFFSET('Maximum minutes'!$C$1,'Annexe A1 Cours'!T2226,0,1,50)),0)</f>
        <v>0</v>
      </c>
      <c r="V2226" s="37">
        <f ca="1">IFERROR(OFFSET('Maximum minutes'!$C$1,T2226+1,-1+MATCH(G2226,OFFSET('Maximum minutes'!$C$1,T2226-1,0,1,50),0)),0)</f>
        <v>0</v>
      </c>
      <c r="W2226" s="38">
        <f t="shared" ca="1" si="68"/>
        <v>0</v>
      </c>
    </row>
    <row r="2227" spans="1:23" s="36" customFormat="1" ht="18.75">
      <c r="A2227" s="34"/>
      <c r="B2227" s="39"/>
      <c r="C2227" s="39"/>
      <c r="D2227" s="35"/>
      <c r="E2227" s="40"/>
      <c r="F2227" s="39"/>
      <c r="G2227" s="39"/>
      <c r="H2227" s="39"/>
      <c r="I2227" s="34"/>
      <c r="J2227" s="34"/>
      <c r="K2227" s="34"/>
      <c r="L2227" s="34"/>
      <c r="M2227" s="43" t="str">
        <f ca="1">IFERROR(OFFSET('Maximum minutes'!$C$1,T2227,MATCH(IF(G2227&lt;&gt;"",G2227,F2227),OFFSET('Maximum minutes'!$C$1,T2227-1,0,1,U2227+1),0)-1)*IF(OR(ISNUMBER(J2227),J2227="sans examen"),1,0)*IF(W2227&lt;MinDate,1,0),"")</f>
        <v/>
      </c>
      <c r="N2227" s="36">
        <f t="shared" ca="1" si="69"/>
        <v>0</v>
      </c>
      <c r="O2227" s="36" t="e">
        <f ca="1">LEFT(OFFSET(Lists!$Q$2,MATCH(E2227,Lists!$R$3:$R$19,0),0),4)</f>
        <v>#N/A</v>
      </c>
      <c r="P2227" s="36" t="e">
        <f ca="1">MATCH(O2227,Lists!$S$2:$S$640,1)</f>
        <v>#N/A</v>
      </c>
      <c r="Q2227" s="36" t="e">
        <f ca="1">MATCH(LEFT(OFFSET(Lists!$Q$2,MATCH(E2227,Lists!$R$3:$R$19,0)+1,0),4),Lists!$S$3:$S$640,1)</f>
        <v>#N/A</v>
      </c>
      <c r="R2227" s="36" t="e">
        <f ca="1">LEFT(OFFSET(Lists!$S$2,P2227-1+MATCH(F2227,OFFSET(Lists!$T$3,P2227-1,0,Q2227-P2227+1),0),0),6)</f>
        <v>#N/A</v>
      </c>
      <c r="S2227" s="36" t="e">
        <f ca="1">VLOOKUP(R2227,Lists!B:D,3,FALSE)</f>
        <v>#N/A</v>
      </c>
      <c r="T2227" s="36" t="str">
        <f>IF(F2227&lt;&gt;"",MATCH(R2227,'Maximum minutes'!B:B,0),"")</f>
        <v/>
      </c>
      <c r="U2227" s="36">
        <f ca="1">IF(F2227&lt;&gt;"",COUNTA(OFFSET('Maximum minutes'!$C$1,'Annexe A1 Cours'!T2227,0,1,50)),0)</f>
        <v>0</v>
      </c>
      <c r="V2227" s="37">
        <f ca="1">IFERROR(OFFSET('Maximum minutes'!$C$1,T2227+1,-1+MATCH(G2227,OFFSET('Maximum minutes'!$C$1,T2227-1,0,1,50),0)),0)</f>
        <v>0</v>
      </c>
      <c r="W2227" s="38">
        <f t="shared" ca="1" si="68"/>
        <v>0</v>
      </c>
    </row>
    <row r="2228" spans="1:23" s="36" customFormat="1" ht="18.75">
      <c r="A2228" s="34"/>
      <c r="B2228" s="39"/>
      <c r="C2228" s="39"/>
      <c r="D2228" s="35"/>
      <c r="E2228" s="40"/>
      <c r="F2228" s="39"/>
      <c r="G2228" s="39"/>
      <c r="H2228" s="39"/>
      <c r="I2228" s="34"/>
      <c r="J2228" s="34"/>
      <c r="K2228" s="34"/>
      <c r="L2228" s="34"/>
      <c r="M2228" s="43" t="str">
        <f ca="1">IFERROR(OFFSET('Maximum minutes'!$C$1,T2228,MATCH(IF(G2228&lt;&gt;"",G2228,F2228),OFFSET('Maximum minutes'!$C$1,T2228-1,0,1,U2228+1),0)-1)*IF(OR(ISNUMBER(J2228),J2228="sans examen"),1,0)*IF(W2228&lt;MinDate,1,0),"")</f>
        <v/>
      </c>
      <c r="N2228" s="36">
        <f t="shared" ca="1" si="69"/>
        <v>0</v>
      </c>
      <c r="O2228" s="36" t="e">
        <f ca="1">LEFT(OFFSET(Lists!$Q$2,MATCH(E2228,Lists!$R$3:$R$19,0),0),4)</f>
        <v>#N/A</v>
      </c>
      <c r="P2228" s="36" t="e">
        <f ca="1">MATCH(O2228,Lists!$S$2:$S$640,1)</f>
        <v>#N/A</v>
      </c>
      <c r="Q2228" s="36" t="e">
        <f ca="1">MATCH(LEFT(OFFSET(Lists!$Q$2,MATCH(E2228,Lists!$R$3:$R$19,0)+1,0),4),Lists!$S$3:$S$640,1)</f>
        <v>#N/A</v>
      </c>
      <c r="R2228" s="36" t="e">
        <f ca="1">LEFT(OFFSET(Lists!$S$2,P2228-1+MATCH(F2228,OFFSET(Lists!$T$3,P2228-1,0,Q2228-P2228+1),0),0),6)</f>
        <v>#N/A</v>
      </c>
      <c r="S2228" s="36" t="e">
        <f ca="1">VLOOKUP(R2228,Lists!B:D,3,FALSE)</f>
        <v>#N/A</v>
      </c>
      <c r="T2228" s="36" t="str">
        <f>IF(F2228&lt;&gt;"",MATCH(R2228,'Maximum minutes'!B:B,0),"")</f>
        <v/>
      </c>
      <c r="U2228" s="36">
        <f ca="1">IF(F2228&lt;&gt;"",COUNTA(OFFSET('Maximum minutes'!$C$1,'Annexe A1 Cours'!T2228,0,1,50)),0)</f>
        <v>0</v>
      </c>
      <c r="V2228" s="37">
        <f ca="1">IFERROR(OFFSET('Maximum minutes'!$C$1,T2228+1,-1+MATCH(G2228,OFFSET('Maximum minutes'!$C$1,T2228-1,0,1,50),0)),0)</f>
        <v>0</v>
      </c>
      <c r="W2228" s="38">
        <f t="shared" ca="1" si="68"/>
        <v>0</v>
      </c>
    </row>
    <row r="2229" spans="1:23" s="36" customFormat="1" ht="18.75">
      <c r="A2229" s="34"/>
      <c r="B2229" s="39"/>
      <c r="C2229" s="39"/>
      <c r="D2229" s="35"/>
      <c r="E2229" s="40"/>
      <c r="F2229" s="39"/>
      <c r="G2229" s="39"/>
      <c r="H2229" s="39"/>
      <c r="I2229" s="34"/>
      <c r="J2229" s="34"/>
      <c r="K2229" s="34"/>
      <c r="L2229" s="34"/>
      <c r="M2229" s="43" t="str">
        <f ca="1">IFERROR(OFFSET('Maximum minutes'!$C$1,T2229,MATCH(IF(G2229&lt;&gt;"",G2229,F2229),OFFSET('Maximum minutes'!$C$1,T2229-1,0,1,U2229+1),0)-1)*IF(OR(ISNUMBER(J2229),J2229="sans examen"),1,0)*IF(W2229&lt;MinDate,1,0),"")</f>
        <v/>
      </c>
      <c r="N2229" s="36">
        <f t="shared" ca="1" si="69"/>
        <v>0</v>
      </c>
      <c r="O2229" s="36" t="e">
        <f ca="1">LEFT(OFFSET(Lists!$Q$2,MATCH(E2229,Lists!$R$3:$R$19,0),0),4)</f>
        <v>#N/A</v>
      </c>
      <c r="P2229" s="36" t="e">
        <f ca="1">MATCH(O2229,Lists!$S$2:$S$640,1)</f>
        <v>#N/A</v>
      </c>
      <c r="Q2229" s="36" t="e">
        <f ca="1">MATCH(LEFT(OFFSET(Lists!$Q$2,MATCH(E2229,Lists!$R$3:$R$19,0)+1,0),4),Lists!$S$3:$S$640,1)</f>
        <v>#N/A</v>
      </c>
      <c r="R2229" s="36" t="e">
        <f ca="1">LEFT(OFFSET(Lists!$S$2,P2229-1+MATCH(F2229,OFFSET(Lists!$T$3,P2229-1,0,Q2229-P2229+1),0),0),6)</f>
        <v>#N/A</v>
      </c>
      <c r="S2229" s="36" t="e">
        <f ca="1">VLOOKUP(R2229,Lists!B:D,3,FALSE)</f>
        <v>#N/A</v>
      </c>
      <c r="T2229" s="36" t="str">
        <f>IF(F2229&lt;&gt;"",MATCH(R2229,'Maximum minutes'!B:B,0),"")</f>
        <v/>
      </c>
      <c r="U2229" s="36">
        <f ca="1">IF(F2229&lt;&gt;"",COUNTA(OFFSET('Maximum minutes'!$C$1,'Annexe A1 Cours'!T2229,0,1,50)),0)</f>
        <v>0</v>
      </c>
      <c r="V2229" s="37">
        <f ca="1">IFERROR(OFFSET('Maximum minutes'!$C$1,T2229+1,-1+MATCH(G2229,OFFSET('Maximum minutes'!$C$1,T2229-1,0,1,50),0)),0)</f>
        <v>0</v>
      </c>
      <c r="W2229" s="38">
        <f t="shared" ca="1" si="68"/>
        <v>0</v>
      </c>
    </row>
    <row r="2230" spans="1:23" s="36" customFormat="1" ht="18.75">
      <c r="A2230" s="34"/>
      <c r="B2230" s="39"/>
      <c r="C2230" s="39"/>
      <c r="D2230" s="35"/>
      <c r="E2230" s="40"/>
      <c r="F2230" s="39"/>
      <c r="G2230" s="39"/>
      <c r="H2230" s="39"/>
      <c r="I2230" s="34"/>
      <c r="J2230" s="34"/>
      <c r="K2230" s="34"/>
      <c r="L2230" s="34"/>
      <c r="M2230" s="43" t="str">
        <f ca="1">IFERROR(OFFSET('Maximum minutes'!$C$1,T2230,MATCH(IF(G2230&lt;&gt;"",G2230,F2230),OFFSET('Maximum minutes'!$C$1,T2230-1,0,1,U2230+1),0)-1)*IF(OR(ISNUMBER(J2230),J2230="sans examen"),1,0)*IF(W2230&lt;MinDate,1,0),"")</f>
        <v/>
      </c>
      <c r="N2230" s="36">
        <f t="shared" ca="1" si="69"/>
        <v>0</v>
      </c>
      <c r="O2230" s="36" t="e">
        <f ca="1">LEFT(OFFSET(Lists!$Q$2,MATCH(E2230,Lists!$R$3:$R$19,0),0),4)</f>
        <v>#N/A</v>
      </c>
      <c r="P2230" s="36" t="e">
        <f ca="1">MATCH(O2230,Lists!$S$2:$S$640,1)</f>
        <v>#N/A</v>
      </c>
      <c r="Q2230" s="36" t="e">
        <f ca="1">MATCH(LEFT(OFFSET(Lists!$Q$2,MATCH(E2230,Lists!$R$3:$R$19,0)+1,0),4),Lists!$S$3:$S$640,1)</f>
        <v>#N/A</v>
      </c>
      <c r="R2230" s="36" t="e">
        <f ca="1">LEFT(OFFSET(Lists!$S$2,P2230-1+MATCH(F2230,OFFSET(Lists!$T$3,P2230-1,0,Q2230-P2230+1),0),0),6)</f>
        <v>#N/A</v>
      </c>
      <c r="S2230" s="36" t="e">
        <f ca="1">VLOOKUP(R2230,Lists!B:D,3,FALSE)</f>
        <v>#N/A</v>
      </c>
      <c r="T2230" s="36" t="str">
        <f>IF(F2230&lt;&gt;"",MATCH(R2230,'Maximum minutes'!B:B,0),"")</f>
        <v/>
      </c>
      <c r="U2230" s="36">
        <f ca="1">IF(F2230&lt;&gt;"",COUNTA(OFFSET('Maximum minutes'!$C$1,'Annexe A1 Cours'!T2230,0,1,50)),0)</f>
        <v>0</v>
      </c>
      <c r="V2230" s="37">
        <f ca="1">IFERROR(OFFSET('Maximum minutes'!$C$1,T2230+1,-1+MATCH(G2230,OFFSET('Maximum minutes'!$C$1,T2230-1,0,1,50),0)),0)</f>
        <v>0</v>
      </c>
      <c r="W2230" s="38">
        <f t="shared" ca="1" si="68"/>
        <v>0</v>
      </c>
    </row>
    <row r="2231" spans="1:23" s="36" customFormat="1" ht="18.75">
      <c r="A2231" s="34"/>
      <c r="B2231" s="39"/>
      <c r="C2231" s="39"/>
      <c r="D2231" s="35"/>
      <c r="E2231" s="40"/>
      <c r="F2231" s="39"/>
      <c r="G2231" s="39"/>
      <c r="H2231" s="39"/>
      <c r="I2231" s="34"/>
      <c r="J2231" s="34"/>
      <c r="K2231" s="34"/>
      <c r="L2231" s="34"/>
      <c r="M2231" s="43" t="str">
        <f ca="1">IFERROR(OFFSET('Maximum minutes'!$C$1,T2231,MATCH(IF(G2231&lt;&gt;"",G2231,F2231),OFFSET('Maximum minutes'!$C$1,T2231-1,0,1,U2231+1),0)-1)*IF(OR(ISNUMBER(J2231),J2231="sans examen"),1,0)*IF(W2231&lt;MinDate,1,0),"")</f>
        <v/>
      </c>
      <c r="N2231" s="36">
        <f t="shared" ca="1" si="69"/>
        <v>0</v>
      </c>
      <c r="O2231" s="36" t="e">
        <f ca="1">LEFT(OFFSET(Lists!$Q$2,MATCH(E2231,Lists!$R$3:$R$19,0),0),4)</f>
        <v>#N/A</v>
      </c>
      <c r="P2231" s="36" t="e">
        <f ca="1">MATCH(O2231,Lists!$S$2:$S$640,1)</f>
        <v>#N/A</v>
      </c>
      <c r="Q2231" s="36" t="e">
        <f ca="1">MATCH(LEFT(OFFSET(Lists!$Q$2,MATCH(E2231,Lists!$R$3:$R$19,0)+1,0),4),Lists!$S$3:$S$640,1)</f>
        <v>#N/A</v>
      </c>
      <c r="R2231" s="36" t="e">
        <f ca="1">LEFT(OFFSET(Lists!$S$2,P2231-1+MATCH(F2231,OFFSET(Lists!$T$3,P2231-1,0,Q2231-P2231+1),0),0),6)</f>
        <v>#N/A</v>
      </c>
      <c r="S2231" s="36" t="e">
        <f ca="1">VLOOKUP(R2231,Lists!B:D,3,FALSE)</f>
        <v>#N/A</v>
      </c>
      <c r="T2231" s="36" t="str">
        <f>IF(F2231&lt;&gt;"",MATCH(R2231,'Maximum minutes'!B:B,0),"")</f>
        <v/>
      </c>
      <c r="U2231" s="36">
        <f ca="1">IF(F2231&lt;&gt;"",COUNTA(OFFSET('Maximum minutes'!$C$1,'Annexe A1 Cours'!T2231,0,1,50)),0)</f>
        <v>0</v>
      </c>
      <c r="V2231" s="37">
        <f ca="1">IFERROR(OFFSET('Maximum minutes'!$C$1,T2231+1,-1+MATCH(G2231,OFFSET('Maximum minutes'!$C$1,T2231-1,0,1,50),0)),0)</f>
        <v>0</v>
      </c>
      <c r="W2231" s="38">
        <f t="shared" ca="1" si="68"/>
        <v>0</v>
      </c>
    </row>
    <row r="2232" spans="1:23" s="36" customFormat="1" ht="18.75">
      <c r="A2232" s="34"/>
      <c r="B2232" s="39"/>
      <c r="C2232" s="39"/>
      <c r="D2232" s="35"/>
      <c r="E2232" s="40"/>
      <c r="F2232" s="39"/>
      <c r="G2232" s="39"/>
      <c r="H2232" s="39"/>
      <c r="I2232" s="34"/>
      <c r="J2232" s="34"/>
      <c r="K2232" s="34"/>
      <c r="L2232" s="34"/>
      <c r="M2232" s="43" t="str">
        <f ca="1">IFERROR(OFFSET('Maximum minutes'!$C$1,T2232,MATCH(IF(G2232&lt;&gt;"",G2232,F2232),OFFSET('Maximum minutes'!$C$1,T2232-1,0,1,U2232+1),0)-1)*IF(OR(ISNUMBER(J2232),J2232="sans examen"),1,0)*IF(W2232&lt;MinDate,1,0),"")</f>
        <v/>
      </c>
      <c r="N2232" s="36">
        <f t="shared" ca="1" si="69"/>
        <v>0</v>
      </c>
      <c r="O2232" s="36" t="e">
        <f ca="1">LEFT(OFFSET(Lists!$Q$2,MATCH(E2232,Lists!$R$3:$R$19,0),0),4)</f>
        <v>#N/A</v>
      </c>
      <c r="P2232" s="36" t="e">
        <f ca="1">MATCH(O2232,Lists!$S$2:$S$640,1)</f>
        <v>#N/A</v>
      </c>
      <c r="Q2232" s="36" t="e">
        <f ca="1">MATCH(LEFT(OFFSET(Lists!$Q$2,MATCH(E2232,Lists!$R$3:$R$19,0)+1,0),4),Lists!$S$3:$S$640,1)</f>
        <v>#N/A</v>
      </c>
      <c r="R2232" s="36" t="e">
        <f ca="1">LEFT(OFFSET(Lists!$S$2,P2232-1+MATCH(F2232,OFFSET(Lists!$T$3,P2232-1,0,Q2232-P2232+1),0),0),6)</f>
        <v>#N/A</v>
      </c>
      <c r="S2232" s="36" t="e">
        <f ca="1">VLOOKUP(R2232,Lists!B:D,3,FALSE)</f>
        <v>#N/A</v>
      </c>
      <c r="T2232" s="36" t="str">
        <f>IF(F2232&lt;&gt;"",MATCH(R2232,'Maximum minutes'!B:B,0),"")</f>
        <v/>
      </c>
      <c r="U2232" s="36">
        <f ca="1">IF(F2232&lt;&gt;"",COUNTA(OFFSET('Maximum minutes'!$C$1,'Annexe A1 Cours'!T2232,0,1,50)),0)</f>
        <v>0</v>
      </c>
      <c r="V2232" s="37">
        <f ca="1">IFERROR(OFFSET('Maximum minutes'!$C$1,T2232+1,-1+MATCH(G2232,OFFSET('Maximum minutes'!$C$1,T2232-1,0,1,50),0)),0)</f>
        <v>0</v>
      </c>
      <c r="W2232" s="38">
        <f t="shared" ca="1" si="68"/>
        <v>0</v>
      </c>
    </row>
    <row r="2233" spans="1:23" s="36" customFormat="1" ht="18.75">
      <c r="A2233" s="34"/>
      <c r="B2233" s="39"/>
      <c r="C2233" s="39"/>
      <c r="D2233" s="35"/>
      <c r="E2233" s="40"/>
      <c r="F2233" s="39"/>
      <c r="G2233" s="39"/>
      <c r="H2233" s="39"/>
      <c r="I2233" s="34"/>
      <c r="J2233" s="34"/>
      <c r="K2233" s="34"/>
      <c r="L2233" s="34"/>
      <c r="M2233" s="43" t="str">
        <f ca="1">IFERROR(OFFSET('Maximum minutes'!$C$1,T2233,MATCH(IF(G2233&lt;&gt;"",G2233,F2233),OFFSET('Maximum minutes'!$C$1,T2233-1,0,1,U2233+1),0)-1)*IF(OR(ISNUMBER(J2233),J2233="sans examen"),1,0)*IF(W2233&lt;MinDate,1,0),"")</f>
        <v/>
      </c>
      <c r="N2233" s="36">
        <f t="shared" ca="1" si="69"/>
        <v>0</v>
      </c>
      <c r="O2233" s="36" t="e">
        <f ca="1">LEFT(OFFSET(Lists!$Q$2,MATCH(E2233,Lists!$R$3:$R$19,0),0),4)</f>
        <v>#N/A</v>
      </c>
      <c r="P2233" s="36" t="e">
        <f ca="1">MATCH(O2233,Lists!$S$2:$S$640,1)</f>
        <v>#N/A</v>
      </c>
      <c r="Q2233" s="36" t="e">
        <f ca="1">MATCH(LEFT(OFFSET(Lists!$Q$2,MATCH(E2233,Lists!$R$3:$R$19,0)+1,0),4),Lists!$S$3:$S$640,1)</f>
        <v>#N/A</v>
      </c>
      <c r="R2233" s="36" t="e">
        <f ca="1">LEFT(OFFSET(Lists!$S$2,P2233-1+MATCH(F2233,OFFSET(Lists!$T$3,P2233-1,0,Q2233-P2233+1),0),0),6)</f>
        <v>#N/A</v>
      </c>
      <c r="S2233" s="36" t="e">
        <f ca="1">VLOOKUP(R2233,Lists!B:D,3,FALSE)</f>
        <v>#N/A</v>
      </c>
      <c r="T2233" s="36" t="str">
        <f>IF(F2233&lt;&gt;"",MATCH(R2233,'Maximum minutes'!B:B,0),"")</f>
        <v/>
      </c>
      <c r="U2233" s="36">
        <f ca="1">IF(F2233&lt;&gt;"",COUNTA(OFFSET('Maximum minutes'!$C$1,'Annexe A1 Cours'!T2233,0,1,50)),0)</f>
        <v>0</v>
      </c>
      <c r="V2233" s="37">
        <f ca="1">IFERROR(OFFSET('Maximum minutes'!$C$1,T2233+1,-1+MATCH(G2233,OFFSET('Maximum minutes'!$C$1,T2233-1,0,1,50),0)),0)</f>
        <v>0</v>
      </c>
      <c r="W2233" s="38">
        <f t="shared" ca="1" si="68"/>
        <v>0</v>
      </c>
    </row>
    <row r="2234" spans="1:23" s="36" customFormat="1" ht="18.75">
      <c r="A2234" s="34"/>
      <c r="B2234" s="39"/>
      <c r="C2234" s="39"/>
      <c r="D2234" s="35"/>
      <c r="E2234" s="40"/>
      <c r="F2234" s="39"/>
      <c r="G2234" s="39"/>
      <c r="H2234" s="39"/>
      <c r="I2234" s="34"/>
      <c r="J2234" s="34"/>
      <c r="K2234" s="34"/>
      <c r="L2234" s="34"/>
      <c r="M2234" s="43" t="str">
        <f ca="1">IFERROR(OFFSET('Maximum minutes'!$C$1,T2234,MATCH(IF(G2234&lt;&gt;"",G2234,F2234),OFFSET('Maximum minutes'!$C$1,T2234-1,0,1,U2234+1),0)-1)*IF(OR(ISNUMBER(J2234),J2234="sans examen"),1,0)*IF(W2234&lt;MinDate,1,0),"")</f>
        <v/>
      </c>
      <c r="N2234" s="36">
        <f t="shared" ca="1" si="69"/>
        <v>0</v>
      </c>
      <c r="O2234" s="36" t="e">
        <f ca="1">LEFT(OFFSET(Lists!$Q$2,MATCH(E2234,Lists!$R$3:$R$19,0),0),4)</f>
        <v>#N/A</v>
      </c>
      <c r="P2234" s="36" t="e">
        <f ca="1">MATCH(O2234,Lists!$S$2:$S$640,1)</f>
        <v>#N/A</v>
      </c>
      <c r="Q2234" s="36" t="e">
        <f ca="1">MATCH(LEFT(OFFSET(Lists!$Q$2,MATCH(E2234,Lists!$R$3:$R$19,0)+1,0),4),Lists!$S$3:$S$640,1)</f>
        <v>#N/A</v>
      </c>
      <c r="R2234" s="36" t="e">
        <f ca="1">LEFT(OFFSET(Lists!$S$2,P2234-1+MATCH(F2234,OFFSET(Lists!$T$3,P2234-1,0,Q2234-P2234+1),0),0),6)</f>
        <v>#N/A</v>
      </c>
      <c r="S2234" s="36" t="e">
        <f ca="1">VLOOKUP(R2234,Lists!B:D,3,FALSE)</f>
        <v>#N/A</v>
      </c>
      <c r="T2234" s="36" t="str">
        <f>IF(F2234&lt;&gt;"",MATCH(R2234,'Maximum minutes'!B:B,0),"")</f>
        <v/>
      </c>
      <c r="U2234" s="36">
        <f ca="1">IF(F2234&lt;&gt;"",COUNTA(OFFSET('Maximum minutes'!$C$1,'Annexe A1 Cours'!T2234,0,1,50)),0)</f>
        <v>0</v>
      </c>
      <c r="V2234" s="37">
        <f ca="1">IFERROR(OFFSET('Maximum minutes'!$C$1,T2234+1,-1+MATCH(G2234,OFFSET('Maximum minutes'!$C$1,T2234-1,0,1,50),0)),0)</f>
        <v>0</v>
      </c>
      <c r="W2234" s="38">
        <f t="shared" ca="1" si="68"/>
        <v>0</v>
      </c>
    </row>
    <row r="2235" spans="1:23" s="36" customFormat="1" ht="18.75">
      <c r="A2235" s="34"/>
      <c r="B2235" s="39"/>
      <c r="C2235" s="39"/>
      <c r="D2235" s="35"/>
      <c r="E2235" s="40"/>
      <c r="F2235" s="39"/>
      <c r="G2235" s="39"/>
      <c r="H2235" s="39"/>
      <c r="I2235" s="34"/>
      <c r="J2235" s="34"/>
      <c r="K2235" s="34"/>
      <c r="L2235" s="34"/>
      <c r="M2235" s="43" t="str">
        <f ca="1">IFERROR(OFFSET('Maximum minutes'!$C$1,T2235,MATCH(IF(G2235&lt;&gt;"",G2235,F2235),OFFSET('Maximum minutes'!$C$1,T2235-1,0,1,U2235+1),0)-1)*IF(OR(ISNUMBER(J2235),J2235="sans examen"),1,0)*IF(W2235&lt;MinDate,1,0),"")</f>
        <v/>
      </c>
      <c r="N2235" s="36">
        <f t="shared" ca="1" si="69"/>
        <v>0</v>
      </c>
      <c r="O2235" s="36" t="e">
        <f ca="1">LEFT(OFFSET(Lists!$Q$2,MATCH(E2235,Lists!$R$3:$R$19,0),0),4)</f>
        <v>#N/A</v>
      </c>
      <c r="P2235" s="36" t="e">
        <f ca="1">MATCH(O2235,Lists!$S$2:$S$640,1)</f>
        <v>#N/A</v>
      </c>
      <c r="Q2235" s="36" t="e">
        <f ca="1">MATCH(LEFT(OFFSET(Lists!$Q$2,MATCH(E2235,Lists!$R$3:$R$19,0)+1,0),4),Lists!$S$3:$S$640,1)</f>
        <v>#N/A</v>
      </c>
      <c r="R2235" s="36" t="e">
        <f ca="1">LEFT(OFFSET(Lists!$S$2,P2235-1+MATCH(F2235,OFFSET(Lists!$T$3,P2235-1,0,Q2235-P2235+1),0),0),6)</f>
        <v>#N/A</v>
      </c>
      <c r="S2235" s="36" t="e">
        <f ca="1">VLOOKUP(R2235,Lists!B:D,3,FALSE)</f>
        <v>#N/A</v>
      </c>
      <c r="T2235" s="36" t="str">
        <f>IF(F2235&lt;&gt;"",MATCH(R2235,'Maximum minutes'!B:B,0),"")</f>
        <v/>
      </c>
      <c r="U2235" s="36">
        <f ca="1">IF(F2235&lt;&gt;"",COUNTA(OFFSET('Maximum minutes'!$C$1,'Annexe A1 Cours'!T2235,0,1,50)),0)</f>
        <v>0</v>
      </c>
      <c r="V2235" s="37">
        <f ca="1">IFERROR(OFFSET('Maximum minutes'!$C$1,T2235+1,-1+MATCH(G2235,OFFSET('Maximum minutes'!$C$1,T2235-1,0,1,50),0)),0)</f>
        <v>0</v>
      </c>
      <c r="W2235" s="38">
        <f t="shared" ca="1" si="68"/>
        <v>0</v>
      </c>
    </row>
    <row r="2236" spans="1:23" s="36" customFormat="1" ht="18.75">
      <c r="A2236" s="34"/>
      <c r="B2236" s="39"/>
      <c r="C2236" s="39"/>
      <c r="D2236" s="35"/>
      <c r="E2236" s="40"/>
      <c r="F2236" s="39"/>
      <c r="G2236" s="39"/>
      <c r="H2236" s="39"/>
      <c r="I2236" s="34"/>
      <c r="J2236" s="34"/>
      <c r="K2236" s="34"/>
      <c r="L2236" s="34"/>
      <c r="M2236" s="43" t="str">
        <f ca="1">IFERROR(OFFSET('Maximum minutes'!$C$1,T2236,MATCH(IF(G2236&lt;&gt;"",G2236,F2236),OFFSET('Maximum minutes'!$C$1,T2236-1,0,1,U2236+1),0)-1)*IF(OR(ISNUMBER(J2236),J2236="sans examen"),1,0)*IF(W2236&lt;MinDate,1,0),"")</f>
        <v/>
      </c>
      <c r="N2236" s="36">
        <f t="shared" ca="1" si="69"/>
        <v>0</v>
      </c>
      <c r="O2236" s="36" t="e">
        <f ca="1">LEFT(OFFSET(Lists!$Q$2,MATCH(E2236,Lists!$R$3:$R$19,0),0),4)</f>
        <v>#N/A</v>
      </c>
      <c r="P2236" s="36" t="e">
        <f ca="1">MATCH(O2236,Lists!$S$2:$S$640,1)</f>
        <v>#N/A</v>
      </c>
      <c r="Q2236" s="36" t="e">
        <f ca="1">MATCH(LEFT(OFFSET(Lists!$Q$2,MATCH(E2236,Lists!$R$3:$R$19,0)+1,0),4),Lists!$S$3:$S$640,1)</f>
        <v>#N/A</v>
      </c>
      <c r="R2236" s="36" t="e">
        <f ca="1">LEFT(OFFSET(Lists!$S$2,P2236-1+MATCH(F2236,OFFSET(Lists!$T$3,P2236-1,0,Q2236-P2236+1),0),0),6)</f>
        <v>#N/A</v>
      </c>
      <c r="S2236" s="36" t="e">
        <f ca="1">VLOOKUP(R2236,Lists!B:D,3,FALSE)</f>
        <v>#N/A</v>
      </c>
      <c r="T2236" s="36" t="str">
        <f>IF(F2236&lt;&gt;"",MATCH(R2236,'Maximum minutes'!B:B,0),"")</f>
        <v/>
      </c>
      <c r="U2236" s="36">
        <f ca="1">IF(F2236&lt;&gt;"",COUNTA(OFFSET('Maximum minutes'!$C$1,'Annexe A1 Cours'!T2236,0,1,50)),0)</f>
        <v>0</v>
      </c>
      <c r="V2236" s="37">
        <f ca="1">IFERROR(OFFSET('Maximum minutes'!$C$1,T2236+1,-1+MATCH(G2236,OFFSET('Maximum minutes'!$C$1,T2236-1,0,1,50),0)),0)</f>
        <v>0</v>
      </c>
      <c r="W2236" s="38">
        <f t="shared" ca="1" si="68"/>
        <v>0</v>
      </c>
    </row>
    <row r="2237" spans="1:23" s="36" customFormat="1" ht="18.75">
      <c r="A2237" s="34"/>
      <c r="B2237" s="39"/>
      <c r="C2237" s="39"/>
      <c r="D2237" s="35"/>
      <c r="E2237" s="40"/>
      <c r="F2237" s="39"/>
      <c r="G2237" s="39"/>
      <c r="H2237" s="39"/>
      <c r="I2237" s="34"/>
      <c r="J2237" s="34"/>
      <c r="K2237" s="34"/>
      <c r="L2237" s="34"/>
      <c r="M2237" s="43" t="str">
        <f ca="1">IFERROR(OFFSET('Maximum minutes'!$C$1,T2237,MATCH(IF(G2237&lt;&gt;"",G2237,F2237),OFFSET('Maximum minutes'!$C$1,T2237-1,0,1,U2237+1),0)-1)*IF(OR(ISNUMBER(J2237),J2237="sans examen"),1,0)*IF(W2237&lt;MinDate,1,0),"")</f>
        <v/>
      </c>
      <c r="N2237" s="36">
        <f t="shared" ca="1" si="69"/>
        <v>0</v>
      </c>
      <c r="O2237" s="36" t="e">
        <f ca="1">LEFT(OFFSET(Lists!$Q$2,MATCH(E2237,Lists!$R$3:$R$19,0),0),4)</f>
        <v>#N/A</v>
      </c>
      <c r="P2237" s="36" t="e">
        <f ca="1">MATCH(O2237,Lists!$S$2:$S$640,1)</f>
        <v>#N/A</v>
      </c>
      <c r="Q2237" s="36" t="e">
        <f ca="1">MATCH(LEFT(OFFSET(Lists!$Q$2,MATCH(E2237,Lists!$R$3:$R$19,0)+1,0),4),Lists!$S$3:$S$640,1)</f>
        <v>#N/A</v>
      </c>
      <c r="R2237" s="36" t="e">
        <f ca="1">LEFT(OFFSET(Lists!$S$2,P2237-1+MATCH(F2237,OFFSET(Lists!$T$3,P2237-1,0,Q2237-P2237+1),0),0),6)</f>
        <v>#N/A</v>
      </c>
      <c r="S2237" s="36" t="e">
        <f ca="1">VLOOKUP(R2237,Lists!B:D,3,FALSE)</f>
        <v>#N/A</v>
      </c>
      <c r="T2237" s="36" t="str">
        <f>IF(F2237&lt;&gt;"",MATCH(R2237,'Maximum minutes'!B:B,0),"")</f>
        <v/>
      </c>
      <c r="U2237" s="36">
        <f ca="1">IF(F2237&lt;&gt;"",COUNTA(OFFSET('Maximum minutes'!$C$1,'Annexe A1 Cours'!T2237,0,1,50)),0)</f>
        <v>0</v>
      </c>
      <c r="V2237" s="37">
        <f ca="1">IFERROR(OFFSET('Maximum minutes'!$C$1,T2237+1,-1+MATCH(G2237,OFFSET('Maximum minutes'!$C$1,T2237-1,0,1,50),0)),0)</f>
        <v>0</v>
      </c>
      <c r="W2237" s="38">
        <f t="shared" ca="1" si="68"/>
        <v>0</v>
      </c>
    </row>
    <row r="2238" spans="1:23" s="36" customFormat="1" ht="18.75">
      <c r="A2238" s="34"/>
      <c r="B2238" s="39"/>
      <c r="C2238" s="39"/>
      <c r="D2238" s="35"/>
      <c r="E2238" s="40"/>
      <c r="F2238" s="39"/>
      <c r="G2238" s="39"/>
      <c r="H2238" s="39"/>
      <c r="I2238" s="34"/>
      <c r="J2238" s="34"/>
      <c r="K2238" s="34"/>
      <c r="L2238" s="34"/>
      <c r="M2238" s="43" t="str">
        <f ca="1">IFERROR(OFFSET('Maximum minutes'!$C$1,T2238,MATCH(IF(G2238&lt;&gt;"",G2238,F2238),OFFSET('Maximum minutes'!$C$1,T2238-1,0,1,U2238+1),0)-1)*IF(OR(ISNUMBER(J2238),J2238="sans examen"),1,0)*IF(W2238&lt;MinDate,1,0),"")</f>
        <v/>
      </c>
      <c r="N2238" s="36">
        <f t="shared" ca="1" si="69"/>
        <v>0</v>
      </c>
      <c r="O2238" s="36" t="e">
        <f ca="1">LEFT(OFFSET(Lists!$Q$2,MATCH(E2238,Lists!$R$3:$R$19,0),0),4)</f>
        <v>#N/A</v>
      </c>
      <c r="P2238" s="36" t="e">
        <f ca="1">MATCH(O2238,Lists!$S$2:$S$640,1)</f>
        <v>#N/A</v>
      </c>
      <c r="Q2238" s="36" t="e">
        <f ca="1">MATCH(LEFT(OFFSET(Lists!$Q$2,MATCH(E2238,Lists!$R$3:$R$19,0)+1,0),4),Lists!$S$3:$S$640,1)</f>
        <v>#N/A</v>
      </c>
      <c r="R2238" s="36" t="e">
        <f ca="1">LEFT(OFFSET(Lists!$S$2,P2238-1+MATCH(F2238,OFFSET(Lists!$T$3,P2238-1,0,Q2238-P2238+1),0),0),6)</f>
        <v>#N/A</v>
      </c>
      <c r="S2238" s="36" t="e">
        <f ca="1">VLOOKUP(R2238,Lists!B:D,3,FALSE)</f>
        <v>#N/A</v>
      </c>
      <c r="T2238" s="36" t="str">
        <f>IF(F2238&lt;&gt;"",MATCH(R2238,'Maximum minutes'!B:B,0),"")</f>
        <v/>
      </c>
      <c r="U2238" s="36">
        <f ca="1">IF(F2238&lt;&gt;"",COUNTA(OFFSET('Maximum minutes'!$C$1,'Annexe A1 Cours'!T2238,0,1,50)),0)</f>
        <v>0</v>
      </c>
      <c r="V2238" s="37">
        <f ca="1">IFERROR(OFFSET('Maximum minutes'!$C$1,T2238+1,-1+MATCH(G2238,OFFSET('Maximum minutes'!$C$1,T2238-1,0,1,50),0)),0)</f>
        <v>0</v>
      </c>
      <c r="W2238" s="38">
        <f t="shared" ca="1" si="68"/>
        <v>0</v>
      </c>
    </row>
    <row r="2239" spans="1:23" s="36" customFormat="1" ht="18.75">
      <c r="A2239" s="34"/>
      <c r="B2239" s="39"/>
      <c r="C2239" s="39"/>
      <c r="D2239" s="35"/>
      <c r="E2239" s="40"/>
      <c r="F2239" s="39"/>
      <c r="G2239" s="39"/>
      <c r="H2239" s="39"/>
      <c r="I2239" s="34"/>
      <c r="J2239" s="34"/>
      <c r="K2239" s="34"/>
      <c r="L2239" s="34"/>
      <c r="M2239" s="43" t="str">
        <f ca="1">IFERROR(OFFSET('Maximum minutes'!$C$1,T2239,MATCH(IF(G2239&lt;&gt;"",G2239,F2239),OFFSET('Maximum minutes'!$C$1,T2239-1,0,1,U2239+1),0)-1)*IF(OR(ISNUMBER(J2239),J2239="sans examen"),1,0)*IF(W2239&lt;MinDate,1,0),"")</f>
        <v/>
      </c>
      <c r="N2239" s="36">
        <f t="shared" ca="1" si="69"/>
        <v>0</v>
      </c>
      <c r="O2239" s="36" t="e">
        <f ca="1">LEFT(OFFSET(Lists!$Q$2,MATCH(E2239,Lists!$R$3:$R$19,0),0),4)</f>
        <v>#N/A</v>
      </c>
      <c r="P2239" s="36" t="e">
        <f ca="1">MATCH(O2239,Lists!$S$2:$S$640,1)</f>
        <v>#N/A</v>
      </c>
      <c r="Q2239" s="36" t="e">
        <f ca="1">MATCH(LEFT(OFFSET(Lists!$Q$2,MATCH(E2239,Lists!$R$3:$R$19,0)+1,0),4),Lists!$S$3:$S$640,1)</f>
        <v>#N/A</v>
      </c>
      <c r="R2239" s="36" t="e">
        <f ca="1">LEFT(OFFSET(Lists!$S$2,P2239-1+MATCH(F2239,OFFSET(Lists!$T$3,P2239-1,0,Q2239-P2239+1),0),0),6)</f>
        <v>#N/A</v>
      </c>
      <c r="S2239" s="36" t="e">
        <f ca="1">VLOOKUP(R2239,Lists!B:D,3,FALSE)</f>
        <v>#N/A</v>
      </c>
      <c r="T2239" s="36" t="str">
        <f>IF(F2239&lt;&gt;"",MATCH(R2239,'Maximum minutes'!B:B,0),"")</f>
        <v/>
      </c>
      <c r="U2239" s="36">
        <f ca="1">IF(F2239&lt;&gt;"",COUNTA(OFFSET('Maximum minutes'!$C$1,'Annexe A1 Cours'!T2239,0,1,50)),0)</f>
        <v>0</v>
      </c>
      <c r="V2239" s="37">
        <f ca="1">IFERROR(OFFSET('Maximum minutes'!$C$1,T2239+1,-1+MATCH(G2239,OFFSET('Maximum minutes'!$C$1,T2239-1,0,1,50),0)),0)</f>
        <v>0</v>
      </c>
      <c r="W2239" s="38">
        <f t="shared" ca="1" si="68"/>
        <v>0</v>
      </c>
    </row>
    <row r="2240" spans="1:23" s="36" customFormat="1" ht="18.75">
      <c r="A2240" s="34"/>
      <c r="B2240" s="39"/>
      <c r="C2240" s="39"/>
      <c r="D2240" s="35"/>
      <c r="E2240" s="40"/>
      <c r="F2240" s="39"/>
      <c r="G2240" s="39"/>
      <c r="H2240" s="39"/>
      <c r="I2240" s="34"/>
      <c r="J2240" s="34"/>
      <c r="K2240" s="34"/>
      <c r="L2240" s="34"/>
      <c r="M2240" s="43" t="str">
        <f ca="1">IFERROR(OFFSET('Maximum minutes'!$C$1,T2240,MATCH(IF(G2240&lt;&gt;"",G2240,F2240),OFFSET('Maximum minutes'!$C$1,T2240-1,0,1,U2240+1),0)-1)*IF(OR(ISNUMBER(J2240),J2240="sans examen"),1,0)*IF(W2240&lt;MinDate,1,0),"")</f>
        <v/>
      </c>
      <c r="N2240" s="36">
        <f t="shared" ca="1" si="69"/>
        <v>0</v>
      </c>
      <c r="O2240" s="36" t="e">
        <f ca="1">LEFT(OFFSET(Lists!$Q$2,MATCH(E2240,Lists!$R$3:$R$19,0),0),4)</f>
        <v>#N/A</v>
      </c>
      <c r="P2240" s="36" t="e">
        <f ca="1">MATCH(O2240,Lists!$S$2:$S$640,1)</f>
        <v>#N/A</v>
      </c>
      <c r="Q2240" s="36" t="e">
        <f ca="1">MATCH(LEFT(OFFSET(Lists!$Q$2,MATCH(E2240,Lists!$R$3:$R$19,0)+1,0),4),Lists!$S$3:$S$640,1)</f>
        <v>#N/A</v>
      </c>
      <c r="R2240" s="36" t="e">
        <f ca="1">LEFT(OFFSET(Lists!$S$2,P2240-1+MATCH(F2240,OFFSET(Lists!$T$3,P2240-1,0,Q2240-P2240+1),0),0),6)</f>
        <v>#N/A</v>
      </c>
      <c r="S2240" s="36" t="e">
        <f ca="1">VLOOKUP(R2240,Lists!B:D,3,FALSE)</f>
        <v>#N/A</v>
      </c>
      <c r="T2240" s="36" t="str">
        <f>IF(F2240&lt;&gt;"",MATCH(R2240,'Maximum minutes'!B:B,0),"")</f>
        <v/>
      </c>
      <c r="U2240" s="36">
        <f ca="1">IF(F2240&lt;&gt;"",COUNTA(OFFSET('Maximum minutes'!$C$1,'Annexe A1 Cours'!T2240,0,1,50)),0)</f>
        <v>0</v>
      </c>
      <c r="V2240" s="37">
        <f ca="1">IFERROR(OFFSET('Maximum minutes'!$C$1,T2240+1,-1+MATCH(G2240,OFFSET('Maximum minutes'!$C$1,T2240-1,0,1,50),0)),0)</f>
        <v>0</v>
      </c>
      <c r="W2240" s="38">
        <f t="shared" ca="1" si="68"/>
        <v>0</v>
      </c>
    </row>
    <row r="2241" spans="1:23" s="36" customFormat="1" ht="18.75">
      <c r="A2241" s="34"/>
      <c r="B2241" s="39"/>
      <c r="C2241" s="39"/>
      <c r="D2241" s="35"/>
      <c r="E2241" s="40"/>
      <c r="F2241" s="39"/>
      <c r="G2241" s="39"/>
      <c r="H2241" s="39"/>
      <c r="I2241" s="34"/>
      <c r="J2241" s="34"/>
      <c r="K2241" s="34"/>
      <c r="L2241" s="34"/>
      <c r="M2241" s="43" t="str">
        <f ca="1">IFERROR(OFFSET('Maximum minutes'!$C$1,T2241,MATCH(IF(G2241&lt;&gt;"",G2241,F2241),OFFSET('Maximum minutes'!$C$1,T2241-1,0,1,U2241+1),0)-1)*IF(OR(ISNUMBER(J2241),J2241="sans examen"),1,0)*IF(W2241&lt;MinDate,1,0),"")</f>
        <v/>
      </c>
      <c r="N2241" s="36">
        <f t="shared" ca="1" si="69"/>
        <v>0</v>
      </c>
      <c r="O2241" s="36" t="e">
        <f ca="1">LEFT(OFFSET(Lists!$Q$2,MATCH(E2241,Lists!$R$3:$R$19,0),0),4)</f>
        <v>#N/A</v>
      </c>
      <c r="P2241" s="36" t="e">
        <f ca="1">MATCH(O2241,Lists!$S$2:$S$640,1)</f>
        <v>#N/A</v>
      </c>
      <c r="Q2241" s="36" t="e">
        <f ca="1">MATCH(LEFT(OFFSET(Lists!$Q$2,MATCH(E2241,Lists!$R$3:$R$19,0)+1,0),4),Lists!$S$3:$S$640,1)</f>
        <v>#N/A</v>
      </c>
      <c r="R2241" s="36" t="e">
        <f ca="1">LEFT(OFFSET(Lists!$S$2,P2241-1+MATCH(F2241,OFFSET(Lists!$T$3,P2241-1,0,Q2241-P2241+1),0),0),6)</f>
        <v>#N/A</v>
      </c>
      <c r="S2241" s="36" t="e">
        <f ca="1">VLOOKUP(R2241,Lists!B:D,3,FALSE)</f>
        <v>#N/A</v>
      </c>
      <c r="T2241" s="36" t="str">
        <f>IF(F2241&lt;&gt;"",MATCH(R2241,'Maximum minutes'!B:B,0),"")</f>
        <v/>
      </c>
      <c r="U2241" s="36">
        <f ca="1">IF(F2241&lt;&gt;"",COUNTA(OFFSET('Maximum minutes'!$C$1,'Annexe A1 Cours'!T2241,0,1,50)),0)</f>
        <v>0</v>
      </c>
      <c r="V2241" s="37">
        <f ca="1">IFERROR(OFFSET('Maximum minutes'!$C$1,T2241+1,-1+MATCH(G2241,OFFSET('Maximum minutes'!$C$1,T2241-1,0,1,50),0)),0)</f>
        <v>0</v>
      </c>
      <c r="W2241" s="38">
        <f t="shared" ca="1" si="68"/>
        <v>0</v>
      </c>
    </row>
    <row r="2242" spans="1:23" s="36" customFormat="1" ht="18.75">
      <c r="A2242" s="34"/>
      <c r="B2242" s="39"/>
      <c r="C2242" s="39"/>
      <c r="D2242" s="35"/>
      <c r="E2242" s="40"/>
      <c r="F2242" s="39"/>
      <c r="G2242" s="39"/>
      <c r="H2242" s="39"/>
      <c r="I2242" s="34"/>
      <c r="J2242" s="34"/>
      <c r="K2242" s="34"/>
      <c r="L2242" s="34"/>
      <c r="M2242" s="43" t="str">
        <f ca="1">IFERROR(OFFSET('Maximum minutes'!$C$1,T2242,MATCH(IF(G2242&lt;&gt;"",G2242,F2242),OFFSET('Maximum minutes'!$C$1,T2242-1,0,1,U2242+1),0)-1)*IF(OR(ISNUMBER(J2242),J2242="sans examen"),1,0)*IF(W2242&lt;MinDate,1,0),"")</f>
        <v/>
      </c>
      <c r="N2242" s="36">
        <f t="shared" ca="1" si="69"/>
        <v>0</v>
      </c>
      <c r="O2242" s="36" t="e">
        <f ca="1">LEFT(OFFSET(Lists!$Q$2,MATCH(E2242,Lists!$R$3:$R$19,0),0),4)</f>
        <v>#N/A</v>
      </c>
      <c r="P2242" s="36" t="e">
        <f ca="1">MATCH(O2242,Lists!$S$2:$S$640,1)</f>
        <v>#N/A</v>
      </c>
      <c r="Q2242" s="36" t="e">
        <f ca="1">MATCH(LEFT(OFFSET(Lists!$Q$2,MATCH(E2242,Lists!$R$3:$R$19,0)+1,0),4),Lists!$S$3:$S$640,1)</f>
        <v>#N/A</v>
      </c>
      <c r="R2242" s="36" t="e">
        <f ca="1">LEFT(OFFSET(Lists!$S$2,P2242-1+MATCH(F2242,OFFSET(Lists!$T$3,P2242-1,0,Q2242-P2242+1),0),0),6)</f>
        <v>#N/A</v>
      </c>
      <c r="S2242" s="36" t="e">
        <f ca="1">VLOOKUP(R2242,Lists!B:D,3,FALSE)</f>
        <v>#N/A</v>
      </c>
      <c r="T2242" s="36" t="str">
        <f>IF(F2242&lt;&gt;"",MATCH(R2242,'Maximum minutes'!B:B,0),"")</f>
        <v/>
      </c>
      <c r="U2242" s="36">
        <f ca="1">IF(F2242&lt;&gt;"",COUNTA(OFFSET('Maximum minutes'!$C$1,'Annexe A1 Cours'!T2242,0,1,50)),0)</f>
        <v>0</v>
      </c>
      <c r="V2242" s="37">
        <f ca="1">IFERROR(OFFSET('Maximum minutes'!$C$1,T2242+1,-1+MATCH(G2242,OFFSET('Maximum minutes'!$C$1,T2242-1,0,1,50),0)),0)</f>
        <v>0</v>
      </c>
      <c r="W2242" s="38">
        <f t="shared" ca="1" si="68"/>
        <v>0</v>
      </c>
    </row>
    <row r="2243" spans="1:23" s="36" customFormat="1" ht="18.75">
      <c r="A2243" s="34"/>
      <c r="B2243" s="39"/>
      <c r="C2243" s="39"/>
      <c r="D2243" s="35"/>
      <c r="E2243" s="40"/>
      <c r="F2243" s="39"/>
      <c r="G2243" s="39"/>
      <c r="H2243" s="39"/>
      <c r="I2243" s="34"/>
      <c r="J2243" s="34"/>
      <c r="K2243" s="34"/>
      <c r="L2243" s="34"/>
      <c r="M2243" s="43" t="str">
        <f ca="1">IFERROR(OFFSET('Maximum minutes'!$C$1,T2243,MATCH(IF(G2243&lt;&gt;"",G2243,F2243),OFFSET('Maximum minutes'!$C$1,T2243-1,0,1,U2243+1),0)-1)*IF(OR(ISNUMBER(J2243),J2243="sans examen"),1,0)*IF(W2243&lt;MinDate,1,0),"")</f>
        <v/>
      </c>
      <c r="N2243" s="36">
        <f t="shared" ca="1" si="69"/>
        <v>0</v>
      </c>
      <c r="O2243" s="36" t="e">
        <f ca="1">LEFT(OFFSET(Lists!$Q$2,MATCH(E2243,Lists!$R$3:$R$19,0),0),4)</f>
        <v>#N/A</v>
      </c>
      <c r="P2243" s="36" t="e">
        <f ca="1">MATCH(O2243,Lists!$S$2:$S$640,1)</f>
        <v>#N/A</v>
      </c>
      <c r="Q2243" s="36" t="e">
        <f ca="1">MATCH(LEFT(OFFSET(Lists!$Q$2,MATCH(E2243,Lists!$R$3:$R$19,0)+1,0),4),Lists!$S$3:$S$640,1)</f>
        <v>#N/A</v>
      </c>
      <c r="R2243" s="36" t="e">
        <f ca="1">LEFT(OFFSET(Lists!$S$2,P2243-1+MATCH(F2243,OFFSET(Lists!$T$3,P2243-1,0,Q2243-P2243+1),0),0),6)</f>
        <v>#N/A</v>
      </c>
      <c r="S2243" s="36" t="e">
        <f ca="1">VLOOKUP(R2243,Lists!B:D,3,FALSE)</f>
        <v>#N/A</v>
      </c>
      <c r="T2243" s="36" t="str">
        <f>IF(F2243&lt;&gt;"",MATCH(R2243,'Maximum minutes'!B:B,0),"")</f>
        <v/>
      </c>
      <c r="U2243" s="36">
        <f ca="1">IF(F2243&lt;&gt;"",COUNTA(OFFSET('Maximum minutes'!$C$1,'Annexe A1 Cours'!T2243,0,1,50)),0)</f>
        <v>0</v>
      </c>
      <c r="V2243" s="37">
        <f ca="1">IFERROR(OFFSET('Maximum minutes'!$C$1,T2243+1,-1+MATCH(G2243,OFFSET('Maximum minutes'!$C$1,T2243-1,0,1,50),0)),0)</f>
        <v>0</v>
      </c>
      <c r="W2243" s="38">
        <f t="shared" ca="1" si="68"/>
        <v>0</v>
      </c>
    </row>
    <row r="2244" spans="1:23" s="36" customFormat="1" ht="18.75">
      <c r="A2244" s="34"/>
      <c r="B2244" s="39"/>
      <c r="C2244" s="39"/>
      <c r="D2244" s="35"/>
      <c r="E2244" s="40"/>
      <c r="F2244" s="39"/>
      <c r="G2244" s="39"/>
      <c r="H2244" s="39"/>
      <c r="I2244" s="34"/>
      <c r="J2244" s="34"/>
      <c r="K2244" s="34"/>
      <c r="L2244" s="34"/>
      <c r="M2244" s="43" t="str">
        <f ca="1">IFERROR(OFFSET('Maximum minutes'!$C$1,T2244,MATCH(IF(G2244&lt;&gt;"",G2244,F2244),OFFSET('Maximum minutes'!$C$1,T2244-1,0,1,U2244+1),0)-1)*IF(OR(ISNUMBER(J2244),J2244="sans examen"),1,0)*IF(W2244&lt;MinDate,1,0),"")</f>
        <v/>
      </c>
      <c r="N2244" s="36">
        <f t="shared" ca="1" si="69"/>
        <v>0</v>
      </c>
      <c r="O2244" s="36" t="e">
        <f ca="1">LEFT(OFFSET(Lists!$Q$2,MATCH(E2244,Lists!$R$3:$R$19,0),0),4)</f>
        <v>#N/A</v>
      </c>
      <c r="P2244" s="36" t="e">
        <f ca="1">MATCH(O2244,Lists!$S$2:$S$640,1)</f>
        <v>#N/A</v>
      </c>
      <c r="Q2244" s="36" t="e">
        <f ca="1">MATCH(LEFT(OFFSET(Lists!$Q$2,MATCH(E2244,Lists!$R$3:$R$19,0)+1,0),4),Lists!$S$3:$S$640,1)</f>
        <v>#N/A</v>
      </c>
      <c r="R2244" s="36" t="e">
        <f ca="1">LEFT(OFFSET(Lists!$S$2,P2244-1+MATCH(F2244,OFFSET(Lists!$T$3,P2244-1,0,Q2244-P2244+1),0),0),6)</f>
        <v>#N/A</v>
      </c>
      <c r="S2244" s="36" t="e">
        <f ca="1">VLOOKUP(R2244,Lists!B:D,3,FALSE)</f>
        <v>#N/A</v>
      </c>
      <c r="T2244" s="36" t="str">
        <f>IF(F2244&lt;&gt;"",MATCH(R2244,'Maximum minutes'!B:B,0),"")</f>
        <v/>
      </c>
      <c r="U2244" s="36">
        <f ca="1">IF(F2244&lt;&gt;"",COUNTA(OFFSET('Maximum minutes'!$C$1,'Annexe A1 Cours'!T2244,0,1,50)),0)</f>
        <v>0</v>
      </c>
      <c r="V2244" s="37">
        <f ca="1">IFERROR(OFFSET('Maximum minutes'!$C$1,T2244+1,-1+MATCH(G2244,OFFSET('Maximum minutes'!$C$1,T2244-1,0,1,50),0)),0)</f>
        <v>0</v>
      </c>
      <c r="W2244" s="38">
        <f t="shared" ca="1" si="68"/>
        <v>0</v>
      </c>
    </row>
    <row r="2245" spans="1:23" s="36" customFormat="1" ht="18.75">
      <c r="A2245" s="34"/>
      <c r="B2245" s="39"/>
      <c r="C2245" s="39"/>
      <c r="D2245" s="35"/>
      <c r="E2245" s="40"/>
      <c r="F2245" s="39"/>
      <c r="G2245" s="39"/>
      <c r="H2245" s="39"/>
      <c r="I2245" s="34"/>
      <c r="J2245" s="34"/>
      <c r="K2245" s="34"/>
      <c r="L2245" s="34"/>
      <c r="M2245" s="43" t="str">
        <f ca="1">IFERROR(OFFSET('Maximum minutes'!$C$1,T2245,MATCH(IF(G2245&lt;&gt;"",G2245,F2245),OFFSET('Maximum minutes'!$C$1,T2245-1,0,1,U2245+1),0)-1)*IF(OR(ISNUMBER(J2245),J2245="sans examen"),1,0)*IF(W2245&lt;MinDate,1,0),"")</f>
        <v/>
      </c>
      <c r="N2245" s="36">
        <f t="shared" ca="1" si="69"/>
        <v>0</v>
      </c>
      <c r="O2245" s="36" t="e">
        <f ca="1">LEFT(OFFSET(Lists!$Q$2,MATCH(E2245,Lists!$R$3:$R$19,0),0),4)</f>
        <v>#N/A</v>
      </c>
      <c r="P2245" s="36" t="e">
        <f ca="1">MATCH(O2245,Lists!$S$2:$S$640,1)</f>
        <v>#N/A</v>
      </c>
      <c r="Q2245" s="36" t="e">
        <f ca="1">MATCH(LEFT(OFFSET(Lists!$Q$2,MATCH(E2245,Lists!$R$3:$R$19,0)+1,0),4),Lists!$S$3:$S$640,1)</f>
        <v>#N/A</v>
      </c>
      <c r="R2245" s="36" t="e">
        <f ca="1">LEFT(OFFSET(Lists!$S$2,P2245-1+MATCH(F2245,OFFSET(Lists!$T$3,P2245-1,0,Q2245-P2245+1),0),0),6)</f>
        <v>#N/A</v>
      </c>
      <c r="S2245" s="36" t="e">
        <f ca="1">VLOOKUP(R2245,Lists!B:D,3,FALSE)</f>
        <v>#N/A</v>
      </c>
      <c r="T2245" s="36" t="str">
        <f>IF(F2245&lt;&gt;"",MATCH(R2245,'Maximum minutes'!B:B,0),"")</f>
        <v/>
      </c>
      <c r="U2245" s="36">
        <f ca="1">IF(F2245&lt;&gt;"",COUNTA(OFFSET('Maximum minutes'!$C$1,'Annexe A1 Cours'!T2245,0,1,50)),0)</f>
        <v>0</v>
      </c>
      <c r="V2245" s="37">
        <f ca="1">IFERROR(OFFSET('Maximum minutes'!$C$1,T2245+1,-1+MATCH(G2245,OFFSET('Maximum minutes'!$C$1,T2245-1,0,1,50),0)),0)</f>
        <v>0</v>
      </c>
      <c r="W2245" s="38">
        <f t="shared" ca="1" si="68"/>
        <v>0</v>
      </c>
    </row>
    <row r="2246" spans="1:23" s="36" customFormat="1" ht="18.75">
      <c r="A2246" s="34"/>
      <c r="B2246" s="39"/>
      <c r="C2246" s="39"/>
      <c r="D2246" s="35"/>
      <c r="E2246" s="40"/>
      <c r="F2246" s="39"/>
      <c r="G2246" s="39"/>
      <c r="H2246" s="39"/>
      <c r="I2246" s="34"/>
      <c r="J2246" s="34"/>
      <c r="K2246" s="34"/>
      <c r="L2246" s="34"/>
      <c r="M2246" s="43" t="str">
        <f ca="1">IFERROR(OFFSET('Maximum minutes'!$C$1,T2246,MATCH(IF(G2246&lt;&gt;"",G2246,F2246),OFFSET('Maximum minutes'!$C$1,T2246-1,0,1,U2246+1),0)-1)*IF(OR(ISNUMBER(J2246),J2246="sans examen"),1,0)*IF(W2246&lt;MinDate,1,0),"")</f>
        <v/>
      </c>
      <c r="N2246" s="36">
        <f t="shared" ca="1" si="69"/>
        <v>0</v>
      </c>
      <c r="O2246" s="36" t="e">
        <f ca="1">LEFT(OFFSET(Lists!$Q$2,MATCH(E2246,Lists!$R$3:$R$19,0),0),4)</f>
        <v>#N/A</v>
      </c>
      <c r="P2246" s="36" t="e">
        <f ca="1">MATCH(O2246,Lists!$S$2:$S$640,1)</f>
        <v>#N/A</v>
      </c>
      <c r="Q2246" s="36" t="e">
        <f ca="1">MATCH(LEFT(OFFSET(Lists!$Q$2,MATCH(E2246,Lists!$R$3:$R$19,0)+1,0),4),Lists!$S$3:$S$640,1)</f>
        <v>#N/A</v>
      </c>
      <c r="R2246" s="36" t="e">
        <f ca="1">LEFT(OFFSET(Lists!$S$2,P2246-1+MATCH(F2246,OFFSET(Lists!$T$3,P2246-1,0,Q2246-P2246+1),0),0),6)</f>
        <v>#N/A</v>
      </c>
      <c r="S2246" s="36" t="e">
        <f ca="1">VLOOKUP(R2246,Lists!B:D,3,FALSE)</f>
        <v>#N/A</v>
      </c>
      <c r="T2246" s="36" t="str">
        <f>IF(F2246&lt;&gt;"",MATCH(R2246,'Maximum minutes'!B:B,0),"")</f>
        <v/>
      </c>
      <c r="U2246" s="36">
        <f ca="1">IF(F2246&lt;&gt;"",COUNTA(OFFSET('Maximum minutes'!$C$1,'Annexe A1 Cours'!T2246,0,1,50)),0)</f>
        <v>0</v>
      </c>
      <c r="V2246" s="37">
        <f ca="1">IFERROR(OFFSET('Maximum minutes'!$C$1,T2246+1,-1+MATCH(G2246,OFFSET('Maximum minutes'!$C$1,T2246-1,0,1,50),0)),0)</f>
        <v>0</v>
      </c>
      <c r="W2246" s="38">
        <f t="shared" ca="1" si="68"/>
        <v>0</v>
      </c>
    </row>
    <row r="2247" spans="1:23" s="36" customFormat="1" ht="18.75">
      <c r="A2247" s="34"/>
      <c r="B2247" s="39"/>
      <c r="C2247" s="39"/>
      <c r="D2247" s="35"/>
      <c r="E2247" s="40"/>
      <c r="F2247" s="39"/>
      <c r="G2247" s="39"/>
      <c r="H2247" s="39"/>
      <c r="I2247" s="34"/>
      <c r="J2247" s="34"/>
      <c r="K2247" s="34"/>
      <c r="L2247" s="34"/>
      <c r="M2247" s="43" t="str">
        <f ca="1">IFERROR(OFFSET('Maximum minutes'!$C$1,T2247,MATCH(IF(G2247&lt;&gt;"",G2247,F2247),OFFSET('Maximum minutes'!$C$1,T2247-1,0,1,U2247+1),0)-1)*IF(OR(ISNUMBER(J2247),J2247="sans examen"),1,0)*IF(W2247&lt;MinDate,1,0),"")</f>
        <v/>
      </c>
      <c r="N2247" s="36">
        <f t="shared" ca="1" si="69"/>
        <v>0</v>
      </c>
      <c r="O2247" s="36" t="e">
        <f ca="1">LEFT(OFFSET(Lists!$Q$2,MATCH(E2247,Lists!$R$3:$R$19,0),0),4)</f>
        <v>#N/A</v>
      </c>
      <c r="P2247" s="36" t="e">
        <f ca="1">MATCH(O2247,Lists!$S$2:$S$640,1)</f>
        <v>#N/A</v>
      </c>
      <c r="Q2247" s="36" t="e">
        <f ca="1">MATCH(LEFT(OFFSET(Lists!$Q$2,MATCH(E2247,Lists!$R$3:$R$19,0)+1,0),4),Lists!$S$3:$S$640,1)</f>
        <v>#N/A</v>
      </c>
      <c r="R2247" s="36" t="e">
        <f ca="1">LEFT(OFFSET(Lists!$S$2,P2247-1+MATCH(F2247,OFFSET(Lists!$T$3,P2247-1,0,Q2247-P2247+1),0),0),6)</f>
        <v>#N/A</v>
      </c>
      <c r="S2247" s="36" t="e">
        <f ca="1">VLOOKUP(R2247,Lists!B:D,3,FALSE)</f>
        <v>#N/A</v>
      </c>
      <c r="T2247" s="36" t="str">
        <f>IF(F2247&lt;&gt;"",MATCH(R2247,'Maximum minutes'!B:B,0),"")</f>
        <v/>
      </c>
      <c r="U2247" s="36">
        <f ca="1">IF(F2247&lt;&gt;"",COUNTA(OFFSET('Maximum minutes'!$C$1,'Annexe A1 Cours'!T2247,0,1,50)),0)</f>
        <v>0</v>
      </c>
      <c r="V2247" s="37">
        <f ca="1">IFERROR(OFFSET('Maximum minutes'!$C$1,T2247+1,-1+MATCH(G2247,OFFSET('Maximum minutes'!$C$1,T2247-1,0,1,50),0)),0)</f>
        <v>0</v>
      </c>
      <c r="W2247" s="38">
        <f t="shared" ref="W2247:W2310" ca="1" si="70">IFERROR(DATE(YEAR(D2247)+V2247,MONTH(D2247),DAY(D2247)),"")</f>
        <v>0</v>
      </c>
    </row>
    <row r="2248" spans="1:23" s="36" customFormat="1" ht="18.75">
      <c r="A2248" s="34"/>
      <c r="B2248" s="39"/>
      <c r="C2248" s="39"/>
      <c r="D2248" s="35"/>
      <c r="E2248" s="40"/>
      <c r="F2248" s="39"/>
      <c r="G2248" s="39"/>
      <c r="H2248" s="39"/>
      <c r="I2248" s="34"/>
      <c r="J2248" s="34"/>
      <c r="K2248" s="34"/>
      <c r="L2248" s="34"/>
      <c r="M2248" s="43" t="str">
        <f ca="1">IFERROR(OFFSET('Maximum minutes'!$C$1,T2248,MATCH(IF(G2248&lt;&gt;"",G2248,F2248),OFFSET('Maximum minutes'!$C$1,T2248-1,0,1,U2248+1),0)-1)*IF(OR(ISNUMBER(J2248),J2248="sans examen"),1,0)*IF(W2248&lt;MinDate,1,0),"")</f>
        <v/>
      </c>
      <c r="N2248" s="36">
        <f t="shared" ref="N2248:N2311" ca="1" si="71">IF(K2248&gt;0,MIN(K2248,M2248),0)*IF(M2248="",0,1)</f>
        <v>0</v>
      </c>
      <c r="O2248" s="36" t="e">
        <f ca="1">LEFT(OFFSET(Lists!$Q$2,MATCH(E2248,Lists!$R$3:$R$19,0),0),4)</f>
        <v>#N/A</v>
      </c>
      <c r="P2248" s="36" t="e">
        <f ca="1">MATCH(O2248,Lists!$S$2:$S$640,1)</f>
        <v>#N/A</v>
      </c>
      <c r="Q2248" s="36" t="e">
        <f ca="1">MATCH(LEFT(OFFSET(Lists!$Q$2,MATCH(E2248,Lists!$R$3:$R$19,0)+1,0),4),Lists!$S$3:$S$640,1)</f>
        <v>#N/A</v>
      </c>
      <c r="R2248" s="36" t="e">
        <f ca="1">LEFT(OFFSET(Lists!$S$2,P2248-1+MATCH(F2248,OFFSET(Lists!$T$3,P2248-1,0,Q2248-P2248+1),0),0),6)</f>
        <v>#N/A</v>
      </c>
      <c r="S2248" s="36" t="e">
        <f ca="1">VLOOKUP(R2248,Lists!B:D,3,FALSE)</f>
        <v>#N/A</v>
      </c>
      <c r="T2248" s="36" t="str">
        <f>IF(F2248&lt;&gt;"",MATCH(R2248,'Maximum minutes'!B:B,0),"")</f>
        <v/>
      </c>
      <c r="U2248" s="36">
        <f ca="1">IF(F2248&lt;&gt;"",COUNTA(OFFSET('Maximum minutes'!$C$1,'Annexe A1 Cours'!T2248,0,1,50)),0)</f>
        <v>0</v>
      </c>
      <c r="V2248" s="37">
        <f ca="1">IFERROR(OFFSET('Maximum minutes'!$C$1,T2248+1,-1+MATCH(G2248,OFFSET('Maximum minutes'!$C$1,T2248-1,0,1,50),0)),0)</f>
        <v>0</v>
      </c>
      <c r="W2248" s="38">
        <f t="shared" ca="1" si="70"/>
        <v>0</v>
      </c>
    </row>
    <row r="2249" spans="1:23" s="36" customFormat="1" ht="18.75">
      <c r="A2249" s="34"/>
      <c r="B2249" s="39"/>
      <c r="C2249" s="39"/>
      <c r="D2249" s="35"/>
      <c r="E2249" s="40"/>
      <c r="F2249" s="39"/>
      <c r="G2249" s="39"/>
      <c r="H2249" s="39"/>
      <c r="I2249" s="34"/>
      <c r="J2249" s="34"/>
      <c r="K2249" s="34"/>
      <c r="L2249" s="34"/>
      <c r="M2249" s="43" t="str">
        <f ca="1">IFERROR(OFFSET('Maximum minutes'!$C$1,T2249,MATCH(IF(G2249&lt;&gt;"",G2249,F2249),OFFSET('Maximum minutes'!$C$1,T2249-1,0,1,U2249+1),0)-1)*IF(OR(ISNUMBER(J2249),J2249="sans examen"),1,0)*IF(W2249&lt;MinDate,1,0),"")</f>
        <v/>
      </c>
      <c r="N2249" s="36">
        <f t="shared" ca="1" si="71"/>
        <v>0</v>
      </c>
      <c r="O2249" s="36" t="e">
        <f ca="1">LEFT(OFFSET(Lists!$Q$2,MATCH(E2249,Lists!$R$3:$R$19,0),0),4)</f>
        <v>#N/A</v>
      </c>
      <c r="P2249" s="36" t="e">
        <f ca="1">MATCH(O2249,Lists!$S$2:$S$640,1)</f>
        <v>#N/A</v>
      </c>
      <c r="Q2249" s="36" t="e">
        <f ca="1">MATCH(LEFT(OFFSET(Lists!$Q$2,MATCH(E2249,Lists!$R$3:$R$19,0)+1,0),4),Lists!$S$3:$S$640,1)</f>
        <v>#N/A</v>
      </c>
      <c r="R2249" s="36" t="e">
        <f ca="1">LEFT(OFFSET(Lists!$S$2,P2249-1+MATCH(F2249,OFFSET(Lists!$T$3,P2249-1,0,Q2249-P2249+1),0),0),6)</f>
        <v>#N/A</v>
      </c>
      <c r="S2249" s="36" t="e">
        <f ca="1">VLOOKUP(R2249,Lists!B:D,3,FALSE)</f>
        <v>#N/A</v>
      </c>
      <c r="T2249" s="36" t="str">
        <f>IF(F2249&lt;&gt;"",MATCH(R2249,'Maximum minutes'!B:B,0),"")</f>
        <v/>
      </c>
      <c r="U2249" s="36">
        <f ca="1">IF(F2249&lt;&gt;"",COUNTA(OFFSET('Maximum minutes'!$C$1,'Annexe A1 Cours'!T2249,0,1,50)),0)</f>
        <v>0</v>
      </c>
      <c r="V2249" s="37">
        <f ca="1">IFERROR(OFFSET('Maximum minutes'!$C$1,T2249+1,-1+MATCH(G2249,OFFSET('Maximum minutes'!$C$1,T2249-1,0,1,50),0)),0)</f>
        <v>0</v>
      </c>
      <c r="W2249" s="38">
        <f t="shared" ca="1" si="70"/>
        <v>0</v>
      </c>
    </row>
    <row r="2250" spans="1:23" s="36" customFormat="1" ht="18.75">
      <c r="A2250" s="34"/>
      <c r="B2250" s="39"/>
      <c r="C2250" s="39"/>
      <c r="D2250" s="35"/>
      <c r="E2250" s="40"/>
      <c r="F2250" s="39"/>
      <c r="G2250" s="39"/>
      <c r="H2250" s="39"/>
      <c r="I2250" s="34"/>
      <c r="J2250" s="34"/>
      <c r="K2250" s="34"/>
      <c r="L2250" s="34"/>
      <c r="M2250" s="43" t="str">
        <f ca="1">IFERROR(OFFSET('Maximum minutes'!$C$1,T2250,MATCH(IF(G2250&lt;&gt;"",G2250,F2250),OFFSET('Maximum minutes'!$C$1,T2250-1,0,1,U2250+1),0)-1)*IF(OR(ISNUMBER(J2250),J2250="sans examen"),1,0)*IF(W2250&lt;MinDate,1,0),"")</f>
        <v/>
      </c>
      <c r="N2250" s="36">
        <f t="shared" ca="1" si="71"/>
        <v>0</v>
      </c>
      <c r="O2250" s="36" t="e">
        <f ca="1">LEFT(OFFSET(Lists!$Q$2,MATCH(E2250,Lists!$R$3:$R$19,0),0),4)</f>
        <v>#N/A</v>
      </c>
      <c r="P2250" s="36" t="e">
        <f ca="1">MATCH(O2250,Lists!$S$2:$S$640,1)</f>
        <v>#N/A</v>
      </c>
      <c r="Q2250" s="36" t="e">
        <f ca="1">MATCH(LEFT(OFFSET(Lists!$Q$2,MATCH(E2250,Lists!$R$3:$R$19,0)+1,0),4),Lists!$S$3:$S$640,1)</f>
        <v>#N/A</v>
      </c>
      <c r="R2250" s="36" t="e">
        <f ca="1">LEFT(OFFSET(Lists!$S$2,P2250-1+MATCH(F2250,OFFSET(Lists!$T$3,P2250-1,0,Q2250-P2250+1),0),0),6)</f>
        <v>#N/A</v>
      </c>
      <c r="S2250" s="36" t="e">
        <f ca="1">VLOOKUP(R2250,Lists!B:D,3,FALSE)</f>
        <v>#N/A</v>
      </c>
      <c r="T2250" s="36" t="str">
        <f>IF(F2250&lt;&gt;"",MATCH(R2250,'Maximum minutes'!B:B,0),"")</f>
        <v/>
      </c>
      <c r="U2250" s="36">
        <f ca="1">IF(F2250&lt;&gt;"",COUNTA(OFFSET('Maximum minutes'!$C$1,'Annexe A1 Cours'!T2250,0,1,50)),0)</f>
        <v>0</v>
      </c>
      <c r="V2250" s="37">
        <f ca="1">IFERROR(OFFSET('Maximum minutes'!$C$1,T2250+1,-1+MATCH(G2250,OFFSET('Maximum minutes'!$C$1,T2250-1,0,1,50),0)),0)</f>
        <v>0</v>
      </c>
      <c r="W2250" s="38">
        <f t="shared" ca="1" si="70"/>
        <v>0</v>
      </c>
    </row>
    <row r="2251" spans="1:23" s="36" customFormat="1" ht="18.75">
      <c r="A2251" s="34"/>
      <c r="B2251" s="39"/>
      <c r="C2251" s="39"/>
      <c r="D2251" s="35"/>
      <c r="E2251" s="40"/>
      <c r="F2251" s="39"/>
      <c r="G2251" s="39"/>
      <c r="H2251" s="39"/>
      <c r="I2251" s="34"/>
      <c r="J2251" s="34"/>
      <c r="K2251" s="34"/>
      <c r="L2251" s="34"/>
      <c r="M2251" s="43" t="str">
        <f ca="1">IFERROR(OFFSET('Maximum minutes'!$C$1,T2251,MATCH(IF(G2251&lt;&gt;"",G2251,F2251),OFFSET('Maximum minutes'!$C$1,T2251-1,0,1,U2251+1),0)-1)*IF(OR(ISNUMBER(J2251),J2251="sans examen"),1,0)*IF(W2251&lt;MinDate,1,0),"")</f>
        <v/>
      </c>
      <c r="N2251" s="36">
        <f t="shared" ca="1" si="71"/>
        <v>0</v>
      </c>
      <c r="O2251" s="36" t="e">
        <f ca="1">LEFT(OFFSET(Lists!$Q$2,MATCH(E2251,Lists!$R$3:$R$19,0),0),4)</f>
        <v>#N/A</v>
      </c>
      <c r="P2251" s="36" t="e">
        <f ca="1">MATCH(O2251,Lists!$S$2:$S$640,1)</f>
        <v>#N/A</v>
      </c>
      <c r="Q2251" s="36" t="e">
        <f ca="1">MATCH(LEFT(OFFSET(Lists!$Q$2,MATCH(E2251,Lists!$R$3:$R$19,0)+1,0),4),Lists!$S$3:$S$640,1)</f>
        <v>#N/A</v>
      </c>
      <c r="R2251" s="36" t="e">
        <f ca="1">LEFT(OFFSET(Lists!$S$2,P2251-1+MATCH(F2251,OFFSET(Lists!$T$3,P2251-1,0,Q2251-P2251+1),0),0),6)</f>
        <v>#N/A</v>
      </c>
      <c r="S2251" s="36" t="e">
        <f ca="1">VLOOKUP(R2251,Lists!B:D,3,FALSE)</f>
        <v>#N/A</v>
      </c>
      <c r="T2251" s="36" t="str">
        <f>IF(F2251&lt;&gt;"",MATCH(R2251,'Maximum minutes'!B:B,0),"")</f>
        <v/>
      </c>
      <c r="U2251" s="36">
        <f ca="1">IF(F2251&lt;&gt;"",COUNTA(OFFSET('Maximum minutes'!$C$1,'Annexe A1 Cours'!T2251,0,1,50)),0)</f>
        <v>0</v>
      </c>
      <c r="V2251" s="37">
        <f ca="1">IFERROR(OFFSET('Maximum minutes'!$C$1,T2251+1,-1+MATCH(G2251,OFFSET('Maximum minutes'!$C$1,T2251-1,0,1,50),0)),0)</f>
        <v>0</v>
      </c>
      <c r="W2251" s="38">
        <f t="shared" ca="1" si="70"/>
        <v>0</v>
      </c>
    </row>
    <row r="2252" spans="1:23" s="36" customFormat="1" ht="18.75">
      <c r="A2252" s="34"/>
      <c r="B2252" s="39"/>
      <c r="C2252" s="39"/>
      <c r="D2252" s="35"/>
      <c r="E2252" s="40"/>
      <c r="F2252" s="39"/>
      <c r="G2252" s="39"/>
      <c r="H2252" s="39"/>
      <c r="I2252" s="34"/>
      <c r="J2252" s="34"/>
      <c r="K2252" s="34"/>
      <c r="L2252" s="34"/>
      <c r="M2252" s="43" t="str">
        <f ca="1">IFERROR(OFFSET('Maximum minutes'!$C$1,T2252,MATCH(IF(G2252&lt;&gt;"",G2252,F2252),OFFSET('Maximum minutes'!$C$1,T2252-1,0,1,U2252+1),0)-1)*IF(OR(ISNUMBER(J2252),J2252="sans examen"),1,0)*IF(W2252&lt;MinDate,1,0),"")</f>
        <v/>
      </c>
      <c r="N2252" s="36">
        <f t="shared" ca="1" si="71"/>
        <v>0</v>
      </c>
      <c r="O2252" s="36" t="e">
        <f ca="1">LEFT(OFFSET(Lists!$Q$2,MATCH(E2252,Lists!$R$3:$R$19,0),0),4)</f>
        <v>#N/A</v>
      </c>
      <c r="P2252" s="36" t="e">
        <f ca="1">MATCH(O2252,Lists!$S$2:$S$640,1)</f>
        <v>#N/A</v>
      </c>
      <c r="Q2252" s="36" t="e">
        <f ca="1">MATCH(LEFT(OFFSET(Lists!$Q$2,MATCH(E2252,Lists!$R$3:$R$19,0)+1,0),4),Lists!$S$3:$S$640,1)</f>
        <v>#N/A</v>
      </c>
      <c r="R2252" s="36" t="e">
        <f ca="1">LEFT(OFFSET(Lists!$S$2,P2252-1+MATCH(F2252,OFFSET(Lists!$T$3,P2252-1,0,Q2252-P2252+1),0),0),6)</f>
        <v>#N/A</v>
      </c>
      <c r="S2252" s="36" t="e">
        <f ca="1">VLOOKUP(R2252,Lists!B:D,3,FALSE)</f>
        <v>#N/A</v>
      </c>
      <c r="T2252" s="36" t="str">
        <f>IF(F2252&lt;&gt;"",MATCH(R2252,'Maximum minutes'!B:B,0),"")</f>
        <v/>
      </c>
      <c r="U2252" s="36">
        <f ca="1">IF(F2252&lt;&gt;"",COUNTA(OFFSET('Maximum minutes'!$C$1,'Annexe A1 Cours'!T2252,0,1,50)),0)</f>
        <v>0</v>
      </c>
      <c r="V2252" s="37">
        <f ca="1">IFERROR(OFFSET('Maximum minutes'!$C$1,T2252+1,-1+MATCH(G2252,OFFSET('Maximum minutes'!$C$1,T2252-1,0,1,50),0)),0)</f>
        <v>0</v>
      </c>
      <c r="W2252" s="38">
        <f t="shared" ca="1" si="70"/>
        <v>0</v>
      </c>
    </row>
    <row r="2253" spans="1:23" s="36" customFormat="1" ht="18.75">
      <c r="A2253" s="34"/>
      <c r="B2253" s="39"/>
      <c r="C2253" s="39"/>
      <c r="D2253" s="35"/>
      <c r="E2253" s="40"/>
      <c r="F2253" s="39"/>
      <c r="G2253" s="39"/>
      <c r="H2253" s="39"/>
      <c r="I2253" s="34"/>
      <c r="J2253" s="34"/>
      <c r="K2253" s="34"/>
      <c r="L2253" s="34"/>
      <c r="M2253" s="43" t="str">
        <f ca="1">IFERROR(OFFSET('Maximum minutes'!$C$1,T2253,MATCH(IF(G2253&lt;&gt;"",G2253,F2253),OFFSET('Maximum minutes'!$C$1,T2253-1,0,1,U2253+1),0)-1)*IF(OR(ISNUMBER(J2253),J2253="sans examen"),1,0)*IF(W2253&lt;MinDate,1,0),"")</f>
        <v/>
      </c>
      <c r="N2253" s="36">
        <f t="shared" ca="1" si="71"/>
        <v>0</v>
      </c>
      <c r="O2253" s="36" t="e">
        <f ca="1">LEFT(OFFSET(Lists!$Q$2,MATCH(E2253,Lists!$R$3:$R$19,0),0),4)</f>
        <v>#N/A</v>
      </c>
      <c r="P2253" s="36" t="e">
        <f ca="1">MATCH(O2253,Lists!$S$2:$S$640,1)</f>
        <v>#N/A</v>
      </c>
      <c r="Q2253" s="36" t="e">
        <f ca="1">MATCH(LEFT(OFFSET(Lists!$Q$2,MATCH(E2253,Lists!$R$3:$R$19,0)+1,0),4),Lists!$S$3:$S$640,1)</f>
        <v>#N/A</v>
      </c>
      <c r="R2253" s="36" t="e">
        <f ca="1">LEFT(OFFSET(Lists!$S$2,P2253-1+MATCH(F2253,OFFSET(Lists!$T$3,P2253-1,0,Q2253-P2253+1),0),0),6)</f>
        <v>#N/A</v>
      </c>
      <c r="S2253" s="36" t="e">
        <f ca="1">VLOOKUP(R2253,Lists!B:D,3,FALSE)</f>
        <v>#N/A</v>
      </c>
      <c r="T2253" s="36" t="str">
        <f>IF(F2253&lt;&gt;"",MATCH(R2253,'Maximum minutes'!B:B,0),"")</f>
        <v/>
      </c>
      <c r="U2253" s="36">
        <f ca="1">IF(F2253&lt;&gt;"",COUNTA(OFFSET('Maximum minutes'!$C$1,'Annexe A1 Cours'!T2253,0,1,50)),0)</f>
        <v>0</v>
      </c>
      <c r="V2253" s="37">
        <f ca="1">IFERROR(OFFSET('Maximum minutes'!$C$1,T2253+1,-1+MATCH(G2253,OFFSET('Maximum minutes'!$C$1,T2253-1,0,1,50),0)),0)</f>
        <v>0</v>
      </c>
      <c r="W2253" s="38">
        <f t="shared" ca="1" si="70"/>
        <v>0</v>
      </c>
    </row>
    <row r="2254" spans="1:23" s="36" customFormat="1" ht="18.75">
      <c r="A2254" s="34"/>
      <c r="B2254" s="39"/>
      <c r="C2254" s="39"/>
      <c r="D2254" s="35"/>
      <c r="E2254" s="40"/>
      <c r="F2254" s="39"/>
      <c r="G2254" s="39"/>
      <c r="H2254" s="39"/>
      <c r="I2254" s="34"/>
      <c r="J2254" s="34"/>
      <c r="K2254" s="34"/>
      <c r="L2254" s="34"/>
      <c r="M2254" s="43" t="str">
        <f ca="1">IFERROR(OFFSET('Maximum minutes'!$C$1,T2254,MATCH(IF(G2254&lt;&gt;"",G2254,F2254),OFFSET('Maximum minutes'!$C$1,T2254-1,0,1,U2254+1),0)-1)*IF(OR(ISNUMBER(J2254),J2254="sans examen"),1,0)*IF(W2254&lt;MinDate,1,0),"")</f>
        <v/>
      </c>
      <c r="N2254" s="36">
        <f t="shared" ca="1" si="71"/>
        <v>0</v>
      </c>
      <c r="O2254" s="36" t="e">
        <f ca="1">LEFT(OFFSET(Lists!$Q$2,MATCH(E2254,Lists!$R$3:$R$19,0),0),4)</f>
        <v>#N/A</v>
      </c>
      <c r="P2254" s="36" t="e">
        <f ca="1">MATCH(O2254,Lists!$S$2:$S$640,1)</f>
        <v>#N/A</v>
      </c>
      <c r="Q2254" s="36" t="e">
        <f ca="1">MATCH(LEFT(OFFSET(Lists!$Q$2,MATCH(E2254,Lists!$R$3:$R$19,0)+1,0),4),Lists!$S$3:$S$640,1)</f>
        <v>#N/A</v>
      </c>
      <c r="R2254" s="36" t="e">
        <f ca="1">LEFT(OFFSET(Lists!$S$2,P2254-1+MATCH(F2254,OFFSET(Lists!$T$3,P2254-1,0,Q2254-P2254+1),0),0),6)</f>
        <v>#N/A</v>
      </c>
      <c r="S2254" s="36" t="e">
        <f ca="1">VLOOKUP(R2254,Lists!B:D,3,FALSE)</f>
        <v>#N/A</v>
      </c>
      <c r="T2254" s="36" t="str">
        <f>IF(F2254&lt;&gt;"",MATCH(R2254,'Maximum minutes'!B:B,0),"")</f>
        <v/>
      </c>
      <c r="U2254" s="36">
        <f ca="1">IF(F2254&lt;&gt;"",COUNTA(OFFSET('Maximum minutes'!$C$1,'Annexe A1 Cours'!T2254,0,1,50)),0)</f>
        <v>0</v>
      </c>
      <c r="V2254" s="37">
        <f ca="1">IFERROR(OFFSET('Maximum minutes'!$C$1,T2254+1,-1+MATCH(G2254,OFFSET('Maximum minutes'!$C$1,T2254-1,0,1,50),0)),0)</f>
        <v>0</v>
      </c>
      <c r="W2254" s="38">
        <f t="shared" ca="1" si="70"/>
        <v>0</v>
      </c>
    </row>
    <row r="2255" spans="1:23" s="36" customFormat="1" ht="18.75">
      <c r="A2255" s="34"/>
      <c r="B2255" s="39"/>
      <c r="C2255" s="39"/>
      <c r="D2255" s="35"/>
      <c r="E2255" s="40"/>
      <c r="F2255" s="39"/>
      <c r="G2255" s="39"/>
      <c r="H2255" s="39"/>
      <c r="I2255" s="34"/>
      <c r="J2255" s="34"/>
      <c r="K2255" s="34"/>
      <c r="L2255" s="34"/>
      <c r="M2255" s="43" t="str">
        <f ca="1">IFERROR(OFFSET('Maximum minutes'!$C$1,T2255,MATCH(IF(G2255&lt;&gt;"",G2255,F2255),OFFSET('Maximum minutes'!$C$1,T2255-1,0,1,U2255+1),0)-1)*IF(OR(ISNUMBER(J2255),J2255="sans examen"),1,0)*IF(W2255&lt;MinDate,1,0),"")</f>
        <v/>
      </c>
      <c r="N2255" s="36">
        <f t="shared" ca="1" si="71"/>
        <v>0</v>
      </c>
      <c r="O2255" s="36" t="e">
        <f ca="1">LEFT(OFFSET(Lists!$Q$2,MATCH(E2255,Lists!$R$3:$R$19,0),0),4)</f>
        <v>#N/A</v>
      </c>
      <c r="P2255" s="36" t="e">
        <f ca="1">MATCH(O2255,Lists!$S$2:$S$640,1)</f>
        <v>#N/A</v>
      </c>
      <c r="Q2255" s="36" t="e">
        <f ca="1">MATCH(LEFT(OFFSET(Lists!$Q$2,MATCH(E2255,Lists!$R$3:$R$19,0)+1,0),4),Lists!$S$3:$S$640,1)</f>
        <v>#N/A</v>
      </c>
      <c r="R2255" s="36" t="e">
        <f ca="1">LEFT(OFFSET(Lists!$S$2,P2255-1+MATCH(F2255,OFFSET(Lists!$T$3,P2255-1,0,Q2255-P2255+1),0),0),6)</f>
        <v>#N/A</v>
      </c>
      <c r="S2255" s="36" t="e">
        <f ca="1">VLOOKUP(R2255,Lists!B:D,3,FALSE)</f>
        <v>#N/A</v>
      </c>
      <c r="T2255" s="36" t="str">
        <f>IF(F2255&lt;&gt;"",MATCH(R2255,'Maximum minutes'!B:B,0),"")</f>
        <v/>
      </c>
      <c r="U2255" s="36">
        <f ca="1">IF(F2255&lt;&gt;"",COUNTA(OFFSET('Maximum minutes'!$C$1,'Annexe A1 Cours'!T2255,0,1,50)),0)</f>
        <v>0</v>
      </c>
      <c r="V2255" s="37">
        <f ca="1">IFERROR(OFFSET('Maximum minutes'!$C$1,T2255+1,-1+MATCH(G2255,OFFSET('Maximum minutes'!$C$1,T2255-1,0,1,50),0)),0)</f>
        <v>0</v>
      </c>
      <c r="W2255" s="38">
        <f t="shared" ca="1" si="70"/>
        <v>0</v>
      </c>
    </row>
    <row r="2256" spans="1:23" s="36" customFormat="1" ht="18.75">
      <c r="A2256" s="34"/>
      <c r="B2256" s="39"/>
      <c r="C2256" s="39"/>
      <c r="D2256" s="35"/>
      <c r="E2256" s="40"/>
      <c r="F2256" s="39"/>
      <c r="G2256" s="39"/>
      <c r="H2256" s="39"/>
      <c r="I2256" s="34"/>
      <c r="J2256" s="34"/>
      <c r="K2256" s="34"/>
      <c r="L2256" s="34"/>
      <c r="M2256" s="43" t="str">
        <f ca="1">IFERROR(OFFSET('Maximum minutes'!$C$1,T2256,MATCH(IF(G2256&lt;&gt;"",G2256,F2256),OFFSET('Maximum minutes'!$C$1,T2256-1,0,1,U2256+1),0)-1)*IF(OR(ISNUMBER(J2256),J2256="sans examen"),1,0)*IF(W2256&lt;MinDate,1,0),"")</f>
        <v/>
      </c>
      <c r="N2256" s="36">
        <f t="shared" ca="1" si="71"/>
        <v>0</v>
      </c>
      <c r="O2256" s="36" t="e">
        <f ca="1">LEFT(OFFSET(Lists!$Q$2,MATCH(E2256,Lists!$R$3:$R$19,0),0),4)</f>
        <v>#N/A</v>
      </c>
      <c r="P2256" s="36" t="e">
        <f ca="1">MATCH(O2256,Lists!$S$2:$S$640,1)</f>
        <v>#N/A</v>
      </c>
      <c r="Q2256" s="36" t="e">
        <f ca="1">MATCH(LEFT(OFFSET(Lists!$Q$2,MATCH(E2256,Lists!$R$3:$R$19,0)+1,0),4),Lists!$S$3:$S$640,1)</f>
        <v>#N/A</v>
      </c>
      <c r="R2256" s="36" t="e">
        <f ca="1">LEFT(OFFSET(Lists!$S$2,P2256-1+MATCH(F2256,OFFSET(Lists!$T$3,P2256-1,0,Q2256-P2256+1),0),0),6)</f>
        <v>#N/A</v>
      </c>
      <c r="S2256" s="36" t="e">
        <f ca="1">VLOOKUP(R2256,Lists!B:D,3,FALSE)</f>
        <v>#N/A</v>
      </c>
      <c r="T2256" s="36" t="str">
        <f>IF(F2256&lt;&gt;"",MATCH(R2256,'Maximum minutes'!B:B,0),"")</f>
        <v/>
      </c>
      <c r="U2256" s="36">
        <f ca="1">IF(F2256&lt;&gt;"",COUNTA(OFFSET('Maximum minutes'!$C$1,'Annexe A1 Cours'!T2256,0,1,50)),0)</f>
        <v>0</v>
      </c>
      <c r="V2256" s="37">
        <f ca="1">IFERROR(OFFSET('Maximum minutes'!$C$1,T2256+1,-1+MATCH(G2256,OFFSET('Maximum minutes'!$C$1,T2256-1,0,1,50),0)),0)</f>
        <v>0</v>
      </c>
      <c r="W2256" s="38">
        <f t="shared" ca="1" si="70"/>
        <v>0</v>
      </c>
    </row>
    <row r="2257" spans="1:23" s="36" customFormat="1" ht="18.75">
      <c r="A2257" s="34"/>
      <c r="B2257" s="39"/>
      <c r="C2257" s="39"/>
      <c r="D2257" s="35"/>
      <c r="E2257" s="40"/>
      <c r="F2257" s="39"/>
      <c r="G2257" s="39"/>
      <c r="H2257" s="39"/>
      <c r="I2257" s="34"/>
      <c r="J2257" s="34"/>
      <c r="K2257" s="34"/>
      <c r="L2257" s="34"/>
      <c r="M2257" s="43" t="str">
        <f ca="1">IFERROR(OFFSET('Maximum minutes'!$C$1,T2257,MATCH(IF(G2257&lt;&gt;"",G2257,F2257),OFFSET('Maximum minutes'!$C$1,T2257-1,0,1,U2257+1),0)-1)*IF(OR(ISNUMBER(J2257),J2257="sans examen"),1,0)*IF(W2257&lt;MinDate,1,0),"")</f>
        <v/>
      </c>
      <c r="N2257" s="36">
        <f t="shared" ca="1" si="71"/>
        <v>0</v>
      </c>
      <c r="O2257" s="36" t="e">
        <f ca="1">LEFT(OFFSET(Lists!$Q$2,MATCH(E2257,Lists!$R$3:$R$19,0),0),4)</f>
        <v>#N/A</v>
      </c>
      <c r="P2257" s="36" t="e">
        <f ca="1">MATCH(O2257,Lists!$S$2:$S$640,1)</f>
        <v>#N/A</v>
      </c>
      <c r="Q2257" s="36" t="e">
        <f ca="1">MATCH(LEFT(OFFSET(Lists!$Q$2,MATCH(E2257,Lists!$R$3:$R$19,0)+1,0),4),Lists!$S$3:$S$640,1)</f>
        <v>#N/A</v>
      </c>
      <c r="R2257" s="36" t="e">
        <f ca="1">LEFT(OFFSET(Lists!$S$2,P2257-1+MATCH(F2257,OFFSET(Lists!$T$3,P2257-1,0,Q2257-P2257+1),0),0),6)</f>
        <v>#N/A</v>
      </c>
      <c r="S2257" s="36" t="e">
        <f ca="1">VLOOKUP(R2257,Lists!B:D,3,FALSE)</f>
        <v>#N/A</v>
      </c>
      <c r="T2257" s="36" t="str">
        <f>IF(F2257&lt;&gt;"",MATCH(R2257,'Maximum minutes'!B:B,0),"")</f>
        <v/>
      </c>
      <c r="U2257" s="36">
        <f ca="1">IF(F2257&lt;&gt;"",COUNTA(OFFSET('Maximum minutes'!$C$1,'Annexe A1 Cours'!T2257,0,1,50)),0)</f>
        <v>0</v>
      </c>
      <c r="V2257" s="37">
        <f ca="1">IFERROR(OFFSET('Maximum minutes'!$C$1,T2257+1,-1+MATCH(G2257,OFFSET('Maximum minutes'!$C$1,T2257-1,0,1,50),0)),0)</f>
        <v>0</v>
      </c>
      <c r="W2257" s="38">
        <f t="shared" ca="1" si="70"/>
        <v>0</v>
      </c>
    </row>
    <row r="2258" spans="1:23" s="36" customFormat="1" ht="18.75">
      <c r="A2258" s="34"/>
      <c r="B2258" s="39"/>
      <c r="C2258" s="39"/>
      <c r="D2258" s="35"/>
      <c r="E2258" s="40"/>
      <c r="F2258" s="39"/>
      <c r="G2258" s="39"/>
      <c r="H2258" s="39"/>
      <c r="I2258" s="34"/>
      <c r="J2258" s="34"/>
      <c r="K2258" s="34"/>
      <c r="L2258" s="34"/>
      <c r="M2258" s="43" t="str">
        <f ca="1">IFERROR(OFFSET('Maximum minutes'!$C$1,T2258,MATCH(IF(G2258&lt;&gt;"",G2258,F2258),OFFSET('Maximum minutes'!$C$1,T2258-1,0,1,U2258+1),0)-1)*IF(OR(ISNUMBER(J2258),J2258="sans examen"),1,0)*IF(W2258&lt;MinDate,1,0),"")</f>
        <v/>
      </c>
      <c r="N2258" s="36">
        <f t="shared" ca="1" si="71"/>
        <v>0</v>
      </c>
      <c r="O2258" s="36" t="e">
        <f ca="1">LEFT(OFFSET(Lists!$Q$2,MATCH(E2258,Lists!$R$3:$R$19,0),0),4)</f>
        <v>#N/A</v>
      </c>
      <c r="P2258" s="36" t="e">
        <f ca="1">MATCH(O2258,Lists!$S$2:$S$640,1)</f>
        <v>#N/A</v>
      </c>
      <c r="Q2258" s="36" t="e">
        <f ca="1">MATCH(LEFT(OFFSET(Lists!$Q$2,MATCH(E2258,Lists!$R$3:$R$19,0)+1,0),4),Lists!$S$3:$S$640,1)</f>
        <v>#N/A</v>
      </c>
      <c r="R2258" s="36" t="e">
        <f ca="1">LEFT(OFFSET(Lists!$S$2,P2258-1+MATCH(F2258,OFFSET(Lists!$T$3,P2258-1,0,Q2258-P2258+1),0),0),6)</f>
        <v>#N/A</v>
      </c>
      <c r="S2258" s="36" t="e">
        <f ca="1">VLOOKUP(R2258,Lists!B:D,3,FALSE)</f>
        <v>#N/A</v>
      </c>
      <c r="T2258" s="36" t="str">
        <f>IF(F2258&lt;&gt;"",MATCH(R2258,'Maximum minutes'!B:B,0),"")</f>
        <v/>
      </c>
      <c r="U2258" s="36">
        <f ca="1">IF(F2258&lt;&gt;"",COUNTA(OFFSET('Maximum minutes'!$C$1,'Annexe A1 Cours'!T2258,0,1,50)),0)</f>
        <v>0</v>
      </c>
      <c r="V2258" s="37">
        <f ca="1">IFERROR(OFFSET('Maximum minutes'!$C$1,T2258+1,-1+MATCH(G2258,OFFSET('Maximum minutes'!$C$1,T2258-1,0,1,50),0)),0)</f>
        <v>0</v>
      </c>
      <c r="W2258" s="38">
        <f t="shared" ca="1" si="70"/>
        <v>0</v>
      </c>
    </row>
    <row r="2259" spans="1:23" s="36" customFormat="1" ht="18.75">
      <c r="A2259" s="34"/>
      <c r="B2259" s="39"/>
      <c r="C2259" s="39"/>
      <c r="D2259" s="35"/>
      <c r="E2259" s="40"/>
      <c r="F2259" s="39"/>
      <c r="G2259" s="39"/>
      <c r="H2259" s="39"/>
      <c r="I2259" s="34"/>
      <c r="J2259" s="34"/>
      <c r="K2259" s="34"/>
      <c r="L2259" s="34"/>
      <c r="M2259" s="43" t="str">
        <f ca="1">IFERROR(OFFSET('Maximum minutes'!$C$1,T2259,MATCH(IF(G2259&lt;&gt;"",G2259,F2259),OFFSET('Maximum minutes'!$C$1,T2259-1,0,1,U2259+1),0)-1)*IF(OR(ISNUMBER(J2259),J2259="sans examen"),1,0)*IF(W2259&lt;MinDate,1,0),"")</f>
        <v/>
      </c>
      <c r="N2259" s="36">
        <f t="shared" ca="1" si="71"/>
        <v>0</v>
      </c>
      <c r="O2259" s="36" t="e">
        <f ca="1">LEFT(OFFSET(Lists!$Q$2,MATCH(E2259,Lists!$R$3:$R$19,0),0),4)</f>
        <v>#N/A</v>
      </c>
      <c r="P2259" s="36" t="e">
        <f ca="1">MATCH(O2259,Lists!$S$2:$S$640,1)</f>
        <v>#N/A</v>
      </c>
      <c r="Q2259" s="36" t="e">
        <f ca="1">MATCH(LEFT(OFFSET(Lists!$Q$2,MATCH(E2259,Lists!$R$3:$R$19,0)+1,0),4),Lists!$S$3:$S$640,1)</f>
        <v>#N/A</v>
      </c>
      <c r="R2259" s="36" t="e">
        <f ca="1">LEFT(OFFSET(Lists!$S$2,P2259-1+MATCH(F2259,OFFSET(Lists!$T$3,P2259-1,0,Q2259-P2259+1),0),0),6)</f>
        <v>#N/A</v>
      </c>
      <c r="S2259" s="36" t="e">
        <f ca="1">VLOOKUP(R2259,Lists!B:D,3,FALSE)</f>
        <v>#N/A</v>
      </c>
      <c r="T2259" s="36" t="str">
        <f>IF(F2259&lt;&gt;"",MATCH(R2259,'Maximum minutes'!B:B,0),"")</f>
        <v/>
      </c>
      <c r="U2259" s="36">
        <f ca="1">IF(F2259&lt;&gt;"",COUNTA(OFFSET('Maximum minutes'!$C$1,'Annexe A1 Cours'!T2259,0,1,50)),0)</f>
        <v>0</v>
      </c>
      <c r="V2259" s="37">
        <f ca="1">IFERROR(OFFSET('Maximum minutes'!$C$1,T2259+1,-1+MATCH(G2259,OFFSET('Maximum minutes'!$C$1,T2259-1,0,1,50),0)),0)</f>
        <v>0</v>
      </c>
      <c r="W2259" s="38">
        <f t="shared" ca="1" si="70"/>
        <v>0</v>
      </c>
    </row>
    <row r="2260" spans="1:23" s="36" customFormat="1" ht="18.75">
      <c r="A2260" s="34"/>
      <c r="B2260" s="39"/>
      <c r="C2260" s="39"/>
      <c r="D2260" s="35"/>
      <c r="E2260" s="40"/>
      <c r="F2260" s="39"/>
      <c r="G2260" s="39"/>
      <c r="H2260" s="39"/>
      <c r="I2260" s="34"/>
      <c r="J2260" s="34"/>
      <c r="K2260" s="34"/>
      <c r="L2260" s="34"/>
      <c r="M2260" s="43" t="str">
        <f ca="1">IFERROR(OFFSET('Maximum minutes'!$C$1,T2260,MATCH(IF(G2260&lt;&gt;"",G2260,F2260),OFFSET('Maximum minutes'!$C$1,T2260-1,0,1,U2260+1),0)-1)*IF(OR(ISNUMBER(J2260),J2260="sans examen"),1,0)*IF(W2260&lt;MinDate,1,0),"")</f>
        <v/>
      </c>
      <c r="N2260" s="36">
        <f t="shared" ca="1" si="71"/>
        <v>0</v>
      </c>
      <c r="O2260" s="36" t="e">
        <f ca="1">LEFT(OFFSET(Lists!$Q$2,MATCH(E2260,Lists!$R$3:$R$19,0),0),4)</f>
        <v>#N/A</v>
      </c>
      <c r="P2260" s="36" t="e">
        <f ca="1">MATCH(O2260,Lists!$S$2:$S$640,1)</f>
        <v>#N/A</v>
      </c>
      <c r="Q2260" s="36" t="e">
        <f ca="1">MATCH(LEFT(OFFSET(Lists!$Q$2,MATCH(E2260,Lists!$R$3:$R$19,0)+1,0),4),Lists!$S$3:$S$640,1)</f>
        <v>#N/A</v>
      </c>
      <c r="R2260" s="36" t="e">
        <f ca="1">LEFT(OFFSET(Lists!$S$2,P2260-1+MATCH(F2260,OFFSET(Lists!$T$3,P2260-1,0,Q2260-P2260+1),0),0),6)</f>
        <v>#N/A</v>
      </c>
      <c r="S2260" s="36" t="e">
        <f ca="1">VLOOKUP(R2260,Lists!B:D,3,FALSE)</f>
        <v>#N/A</v>
      </c>
      <c r="T2260" s="36" t="str">
        <f>IF(F2260&lt;&gt;"",MATCH(R2260,'Maximum minutes'!B:B,0),"")</f>
        <v/>
      </c>
      <c r="U2260" s="36">
        <f ca="1">IF(F2260&lt;&gt;"",COUNTA(OFFSET('Maximum minutes'!$C$1,'Annexe A1 Cours'!T2260,0,1,50)),0)</f>
        <v>0</v>
      </c>
      <c r="V2260" s="37">
        <f ca="1">IFERROR(OFFSET('Maximum minutes'!$C$1,T2260+1,-1+MATCH(G2260,OFFSET('Maximum minutes'!$C$1,T2260-1,0,1,50),0)),0)</f>
        <v>0</v>
      </c>
      <c r="W2260" s="38">
        <f t="shared" ca="1" si="70"/>
        <v>0</v>
      </c>
    </row>
    <row r="2261" spans="1:23" s="36" customFormat="1" ht="18.75">
      <c r="A2261" s="34"/>
      <c r="B2261" s="39"/>
      <c r="C2261" s="39"/>
      <c r="D2261" s="35"/>
      <c r="E2261" s="40"/>
      <c r="F2261" s="39"/>
      <c r="G2261" s="39"/>
      <c r="H2261" s="39"/>
      <c r="I2261" s="34"/>
      <c r="J2261" s="34"/>
      <c r="K2261" s="34"/>
      <c r="L2261" s="34"/>
      <c r="M2261" s="43" t="str">
        <f ca="1">IFERROR(OFFSET('Maximum minutes'!$C$1,T2261,MATCH(IF(G2261&lt;&gt;"",G2261,F2261),OFFSET('Maximum minutes'!$C$1,T2261-1,0,1,U2261+1),0)-1)*IF(OR(ISNUMBER(J2261),J2261="sans examen"),1,0)*IF(W2261&lt;MinDate,1,0),"")</f>
        <v/>
      </c>
      <c r="N2261" s="36">
        <f t="shared" ca="1" si="71"/>
        <v>0</v>
      </c>
      <c r="O2261" s="36" t="e">
        <f ca="1">LEFT(OFFSET(Lists!$Q$2,MATCH(E2261,Lists!$R$3:$R$19,0),0),4)</f>
        <v>#N/A</v>
      </c>
      <c r="P2261" s="36" t="e">
        <f ca="1">MATCH(O2261,Lists!$S$2:$S$640,1)</f>
        <v>#N/A</v>
      </c>
      <c r="Q2261" s="36" t="e">
        <f ca="1">MATCH(LEFT(OFFSET(Lists!$Q$2,MATCH(E2261,Lists!$R$3:$R$19,0)+1,0),4),Lists!$S$3:$S$640,1)</f>
        <v>#N/A</v>
      </c>
      <c r="R2261" s="36" t="e">
        <f ca="1">LEFT(OFFSET(Lists!$S$2,P2261-1+MATCH(F2261,OFFSET(Lists!$T$3,P2261-1,0,Q2261-P2261+1),0),0),6)</f>
        <v>#N/A</v>
      </c>
      <c r="S2261" s="36" t="e">
        <f ca="1">VLOOKUP(R2261,Lists!B:D,3,FALSE)</f>
        <v>#N/A</v>
      </c>
      <c r="T2261" s="36" t="str">
        <f>IF(F2261&lt;&gt;"",MATCH(R2261,'Maximum minutes'!B:B,0),"")</f>
        <v/>
      </c>
      <c r="U2261" s="36">
        <f ca="1">IF(F2261&lt;&gt;"",COUNTA(OFFSET('Maximum minutes'!$C$1,'Annexe A1 Cours'!T2261,0,1,50)),0)</f>
        <v>0</v>
      </c>
      <c r="V2261" s="37">
        <f ca="1">IFERROR(OFFSET('Maximum minutes'!$C$1,T2261+1,-1+MATCH(G2261,OFFSET('Maximum minutes'!$C$1,T2261-1,0,1,50),0)),0)</f>
        <v>0</v>
      </c>
      <c r="W2261" s="38">
        <f t="shared" ca="1" si="70"/>
        <v>0</v>
      </c>
    </row>
    <row r="2262" spans="1:23" s="36" customFormat="1" ht="18.75">
      <c r="A2262" s="34"/>
      <c r="B2262" s="39"/>
      <c r="C2262" s="39"/>
      <c r="D2262" s="35"/>
      <c r="E2262" s="40"/>
      <c r="F2262" s="39"/>
      <c r="G2262" s="39"/>
      <c r="H2262" s="39"/>
      <c r="I2262" s="34"/>
      <c r="J2262" s="34"/>
      <c r="K2262" s="34"/>
      <c r="L2262" s="34"/>
      <c r="M2262" s="43" t="str">
        <f ca="1">IFERROR(OFFSET('Maximum minutes'!$C$1,T2262,MATCH(IF(G2262&lt;&gt;"",G2262,F2262),OFFSET('Maximum minutes'!$C$1,T2262-1,0,1,U2262+1),0)-1)*IF(OR(ISNUMBER(J2262),J2262="sans examen"),1,0)*IF(W2262&lt;MinDate,1,0),"")</f>
        <v/>
      </c>
      <c r="N2262" s="36">
        <f t="shared" ca="1" si="71"/>
        <v>0</v>
      </c>
      <c r="O2262" s="36" t="e">
        <f ca="1">LEFT(OFFSET(Lists!$Q$2,MATCH(E2262,Lists!$R$3:$R$19,0),0),4)</f>
        <v>#N/A</v>
      </c>
      <c r="P2262" s="36" t="e">
        <f ca="1">MATCH(O2262,Lists!$S$2:$S$640,1)</f>
        <v>#N/A</v>
      </c>
      <c r="Q2262" s="36" t="e">
        <f ca="1">MATCH(LEFT(OFFSET(Lists!$Q$2,MATCH(E2262,Lists!$R$3:$R$19,0)+1,0),4),Lists!$S$3:$S$640,1)</f>
        <v>#N/A</v>
      </c>
      <c r="R2262" s="36" t="e">
        <f ca="1">LEFT(OFFSET(Lists!$S$2,P2262-1+MATCH(F2262,OFFSET(Lists!$T$3,P2262-1,0,Q2262-P2262+1),0),0),6)</f>
        <v>#N/A</v>
      </c>
      <c r="S2262" s="36" t="e">
        <f ca="1">VLOOKUP(R2262,Lists!B:D,3,FALSE)</f>
        <v>#N/A</v>
      </c>
      <c r="T2262" s="36" t="str">
        <f>IF(F2262&lt;&gt;"",MATCH(R2262,'Maximum minutes'!B:B,0),"")</f>
        <v/>
      </c>
      <c r="U2262" s="36">
        <f ca="1">IF(F2262&lt;&gt;"",COUNTA(OFFSET('Maximum minutes'!$C$1,'Annexe A1 Cours'!T2262,0,1,50)),0)</f>
        <v>0</v>
      </c>
      <c r="V2262" s="37">
        <f ca="1">IFERROR(OFFSET('Maximum minutes'!$C$1,T2262+1,-1+MATCH(G2262,OFFSET('Maximum minutes'!$C$1,T2262-1,0,1,50),0)),0)</f>
        <v>0</v>
      </c>
      <c r="W2262" s="38">
        <f t="shared" ca="1" si="70"/>
        <v>0</v>
      </c>
    </row>
    <row r="2263" spans="1:23" s="36" customFormat="1" ht="18.75">
      <c r="A2263" s="34"/>
      <c r="B2263" s="39"/>
      <c r="C2263" s="39"/>
      <c r="D2263" s="35"/>
      <c r="E2263" s="40"/>
      <c r="F2263" s="39"/>
      <c r="G2263" s="39"/>
      <c r="H2263" s="39"/>
      <c r="I2263" s="34"/>
      <c r="J2263" s="34"/>
      <c r="K2263" s="34"/>
      <c r="L2263" s="34"/>
      <c r="M2263" s="43" t="str">
        <f ca="1">IFERROR(OFFSET('Maximum minutes'!$C$1,T2263,MATCH(IF(G2263&lt;&gt;"",G2263,F2263),OFFSET('Maximum minutes'!$C$1,T2263-1,0,1,U2263+1),0)-1)*IF(OR(ISNUMBER(J2263),J2263="sans examen"),1,0)*IF(W2263&lt;MinDate,1,0),"")</f>
        <v/>
      </c>
      <c r="N2263" s="36">
        <f t="shared" ca="1" si="71"/>
        <v>0</v>
      </c>
      <c r="O2263" s="36" t="e">
        <f ca="1">LEFT(OFFSET(Lists!$Q$2,MATCH(E2263,Lists!$R$3:$R$19,0),0),4)</f>
        <v>#N/A</v>
      </c>
      <c r="P2263" s="36" t="e">
        <f ca="1">MATCH(O2263,Lists!$S$2:$S$640,1)</f>
        <v>#N/A</v>
      </c>
      <c r="Q2263" s="36" t="e">
        <f ca="1">MATCH(LEFT(OFFSET(Lists!$Q$2,MATCH(E2263,Lists!$R$3:$R$19,0)+1,0),4),Lists!$S$3:$S$640,1)</f>
        <v>#N/A</v>
      </c>
      <c r="R2263" s="36" t="e">
        <f ca="1">LEFT(OFFSET(Lists!$S$2,P2263-1+MATCH(F2263,OFFSET(Lists!$T$3,P2263-1,0,Q2263-P2263+1),0),0),6)</f>
        <v>#N/A</v>
      </c>
      <c r="S2263" s="36" t="e">
        <f ca="1">VLOOKUP(R2263,Lists!B:D,3,FALSE)</f>
        <v>#N/A</v>
      </c>
      <c r="T2263" s="36" t="str">
        <f>IF(F2263&lt;&gt;"",MATCH(R2263,'Maximum minutes'!B:B,0),"")</f>
        <v/>
      </c>
      <c r="U2263" s="36">
        <f ca="1">IF(F2263&lt;&gt;"",COUNTA(OFFSET('Maximum minutes'!$C$1,'Annexe A1 Cours'!T2263,0,1,50)),0)</f>
        <v>0</v>
      </c>
      <c r="V2263" s="37">
        <f ca="1">IFERROR(OFFSET('Maximum minutes'!$C$1,T2263+1,-1+MATCH(G2263,OFFSET('Maximum minutes'!$C$1,T2263-1,0,1,50),0)),0)</f>
        <v>0</v>
      </c>
      <c r="W2263" s="38">
        <f t="shared" ca="1" si="70"/>
        <v>0</v>
      </c>
    </row>
    <row r="2264" spans="1:23" s="36" customFormat="1" ht="18.75">
      <c r="A2264" s="34"/>
      <c r="B2264" s="39"/>
      <c r="C2264" s="39"/>
      <c r="D2264" s="35"/>
      <c r="E2264" s="40"/>
      <c r="F2264" s="39"/>
      <c r="G2264" s="39"/>
      <c r="H2264" s="39"/>
      <c r="I2264" s="34"/>
      <c r="J2264" s="34"/>
      <c r="K2264" s="34"/>
      <c r="L2264" s="34"/>
      <c r="M2264" s="43" t="str">
        <f ca="1">IFERROR(OFFSET('Maximum minutes'!$C$1,T2264,MATCH(IF(G2264&lt;&gt;"",G2264,F2264),OFFSET('Maximum minutes'!$C$1,T2264-1,0,1,U2264+1),0)-1)*IF(OR(ISNUMBER(J2264),J2264="sans examen"),1,0)*IF(W2264&lt;MinDate,1,0),"")</f>
        <v/>
      </c>
      <c r="N2264" s="36">
        <f t="shared" ca="1" si="71"/>
        <v>0</v>
      </c>
      <c r="O2264" s="36" t="e">
        <f ca="1">LEFT(OFFSET(Lists!$Q$2,MATCH(E2264,Lists!$R$3:$R$19,0),0),4)</f>
        <v>#N/A</v>
      </c>
      <c r="P2264" s="36" t="e">
        <f ca="1">MATCH(O2264,Lists!$S$2:$S$640,1)</f>
        <v>#N/A</v>
      </c>
      <c r="Q2264" s="36" t="e">
        <f ca="1">MATCH(LEFT(OFFSET(Lists!$Q$2,MATCH(E2264,Lists!$R$3:$R$19,0)+1,0),4),Lists!$S$3:$S$640,1)</f>
        <v>#N/A</v>
      </c>
      <c r="R2264" s="36" t="e">
        <f ca="1">LEFT(OFFSET(Lists!$S$2,P2264-1+MATCH(F2264,OFFSET(Lists!$T$3,P2264-1,0,Q2264-P2264+1),0),0),6)</f>
        <v>#N/A</v>
      </c>
      <c r="S2264" s="36" t="e">
        <f ca="1">VLOOKUP(R2264,Lists!B:D,3,FALSE)</f>
        <v>#N/A</v>
      </c>
      <c r="T2264" s="36" t="str">
        <f>IF(F2264&lt;&gt;"",MATCH(R2264,'Maximum minutes'!B:B,0),"")</f>
        <v/>
      </c>
      <c r="U2264" s="36">
        <f ca="1">IF(F2264&lt;&gt;"",COUNTA(OFFSET('Maximum minutes'!$C$1,'Annexe A1 Cours'!T2264,0,1,50)),0)</f>
        <v>0</v>
      </c>
      <c r="V2264" s="37">
        <f ca="1">IFERROR(OFFSET('Maximum minutes'!$C$1,T2264+1,-1+MATCH(G2264,OFFSET('Maximum minutes'!$C$1,T2264-1,0,1,50),0)),0)</f>
        <v>0</v>
      </c>
      <c r="W2264" s="38">
        <f t="shared" ca="1" si="70"/>
        <v>0</v>
      </c>
    </row>
    <row r="2265" spans="1:23" s="36" customFormat="1" ht="18.75">
      <c r="A2265" s="34"/>
      <c r="B2265" s="39"/>
      <c r="C2265" s="39"/>
      <c r="D2265" s="35"/>
      <c r="E2265" s="40"/>
      <c r="F2265" s="39"/>
      <c r="G2265" s="39"/>
      <c r="H2265" s="39"/>
      <c r="I2265" s="34"/>
      <c r="J2265" s="34"/>
      <c r="K2265" s="34"/>
      <c r="L2265" s="34"/>
      <c r="M2265" s="43" t="str">
        <f ca="1">IFERROR(OFFSET('Maximum minutes'!$C$1,T2265,MATCH(IF(G2265&lt;&gt;"",G2265,F2265),OFFSET('Maximum minutes'!$C$1,T2265-1,0,1,U2265+1),0)-1)*IF(OR(ISNUMBER(J2265),J2265="sans examen"),1,0)*IF(W2265&lt;MinDate,1,0),"")</f>
        <v/>
      </c>
      <c r="N2265" s="36">
        <f t="shared" ca="1" si="71"/>
        <v>0</v>
      </c>
      <c r="O2265" s="36" t="e">
        <f ca="1">LEFT(OFFSET(Lists!$Q$2,MATCH(E2265,Lists!$R$3:$R$19,0),0),4)</f>
        <v>#N/A</v>
      </c>
      <c r="P2265" s="36" t="e">
        <f ca="1">MATCH(O2265,Lists!$S$2:$S$640,1)</f>
        <v>#N/A</v>
      </c>
      <c r="Q2265" s="36" t="e">
        <f ca="1">MATCH(LEFT(OFFSET(Lists!$Q$2,MATCH(E2265,Lists!$R$3:$R$19,0)+1,0),4),Lists!$S$3:$S$640,1)</f>
        <v>#N/A</v>
      </c>
      <c r="R2265" s="36" t="e">
        <f ca="1">LEFT(OFFSET(Lists!$S$2,P2265-1+MATCH(F2265,OFFSET(Lists!$T$3,P2265-1,0,Q2265-P2265+1),0),0),6)</f>
        <v>#N/A</v>
      </c>
      <c r="S2265" s="36" t="e">
        <f ca="1">VLOOKUP(R2265,Lists!B:D,3,FALSE)</f>
        <v>#N/A</v>
      </c>
      <c r="T2265" s="36" t="str">
        <f>IF(F2265&lt;&gt;"",MATCH(R2265,'Maximum minutes'!B:B,0),"")</f>
        <v/>
      </c>
      <c r="U2265" s="36">
        <f ca="1">IF(F2265&lt;&gt;"",COUNTA(OFFSET('Maximum minutes'!$C$1,'Annexe A1 Cours'!T2265,0,1,50)),0)</f>
        <v>0</v>
      </c>
      <c r="V2265" s="37">
        <f ca="1">IFERROR(OFFSET('Maximum minutes'!$C$1,T2265+1,-1+MATCH(G2265,OFFSET('Maximum minutes'!$C$1,T2265-1,0,1,50),0)),0)</f>
        <v>0</v>
      </c>
      <c r="W2265" s="38">
        <f t="shared" ca="1" si="70"/>
        <v>0</v>
      </c>
    </row>
    <row r="2266" spans="1:23" s="36" customFormat="1" ht="18.75">
      <c r="A2266" s="34"/>
      <c r="B2266" s="39"/>
      <c r="C2266" s="39"/>
      <c r="D2266" s="35"/>
      <c r="E2266" s="40"/>
      <c r="F2266" s="39"/>
      <c r="G2266" s="39"/>
      <c r="H2266" s="39"/>
      <c r="I2266" s="34"/>
      <c r="J2266" s="34"/>
      <c r="K2266" s="34"/>
      <c r="L2266" s="34"/>
      <c r="M2266" s="43" t="str">
        <f ca="1">IFERROR(OFFSET('Maximum minutes'!$C$1,T2266,MATCH(IF(G2266&lt;&gt;"",G2266,F2266),OFFSET('Maximum minutes'!$C$1,T2266-1,0,1,U2266+1),0)-1)*IF(OR(ISNUMBER(J2266),J2266="sans examen"),1,0)*IF(W2266&lt;MinDate,1,0),"")</f>
        <v/>
      </c>
      <c r="N2266" s="36">
        <f t="shared" ca="1" si="71"/>
        <v>0</v>
      </c>
      <c r="O2266" s="36" t="e">
        <f ca="1">LEFT(OFFSET(Lists!$Q$2,MATCH(E2266,Lists!$R$3:$R$19,0),0),4)</f>
        <v>#N/A</v>
      </c>
      <c r="P2266" s="36" t="e">
        <f ca="1">MATCH(O2266,Lists!$S$2:$S$640,1)</f>
        <v>#N/A</v>
      </c>
      <c r="Q2266" s="36" t="e">
        <f ca="1">MATCH(LEFT(OFFSET(Lists!$Q$2,MATCH(E2266,Lists!$R$3:$R$19,0)+1,0),4),Lists!$S$3:$S$640,1)</f>
        <v>#N/A</v>
      </c>
      <c r="R2266" s="36" t="e">
        <f ca="1">LEFT(OFFSET(Lists!$S$2,P2266-1+MATCH(F2266,OFFSET(Lists!$T$3,P2266-1,0,Q2266-P2266+1),0),0),6)</f>
        <v>#N/A</v>
      </c>
      <c r="S2266" s="36" t="e">
        <f ca="1">VLOOKUP(R2266,Lists!B:D,3,FALSE)</f>
        <v>#N/A</v>
      </c>
      <c r="T2266" s="36" t="str">
        <f>IF(F2266&lt;&gt;"",MATCH(R2266,'Maximum minutes'!B:B,0),"")</f>
        <v/>
      </c>
      <c r="U2266" s="36">
        <f ca="1">IF(F2266&lt;&gt;"",COUNTA(OFFSET('Maximum minutes'!$C$1,'Annexe A1 Cours'!T2266,0,1,50)),0)</f>
        <v>0</v>
      </c>
      <c r="V2266" s="37">
        <f ca="1">IFERROR(OFFSET('Maximum minutes'!$C$1,T2266+1,-1+MATCH(G2266,OFFSET('Maximum minutes'!$C$1,T2266-1,0,1,50),0)),0)</f>
        <v>0</v>
      </c>
      <c r="W2266" s="38">
        <f t="shared" ca="1" si="70"/>
        <v>0</v>
      </c>
    </row>
    <row r="2267" spans="1:23" s="36" customFormat="1" ht="18.75">
      <c r="A2267" s="34"/>
      <c r="B2267" s="39"/>
      <c r="C2267" s="39"/>
      <c r="D2267" s="35"/>
      <c r="E2267" s="40"/>
      <c r="F2267" s="39"/>
      <c r="G2267" s="39"/>
      <c r="H2267" s="39"/>
      <c r="I2267" s="34"/>
      <c r="J2267" s="34"/>
      <c r="K2267" s="34"/>
      <c r="L2267" s="34"/>
      <c r="M2267" s="43" t="str">
        <f ca="1">IFERROR(OFFSET('Maximum minutes'!$C$1,T2267,MATCH(IF(G2267&lt;&gt;"",G2267,F2267),OFFSET('Maximum minutes'!$C$1,T2267-1,0,1,U2267+1),0)-1)*IF(OR(ISNUMBER(J2267),J2267="sans examen"),1,0)*IF(W2267&lt;MinDate,1,0),"")</f>
        <v/>
      </c>
      <c r="N2267" s="36">
        <f t="shared" ca="1" si="71"/>
        <v>0</v>
      </c>
      <c r="O2267" s="36" t="e">
        <f ca="1">LEFT(OFFSET(Lists!$Q$2,MATCH(E2267,Lists!$R$3:$R$19,0),0),4)</f>
        <v>#N/A</v>
      </c>
      <c r="P2267" s="36" t="e">
        <f ca="1">MATCH(O2267,Lists!$S$2:$S$640,1)</f>
        <v>#N/A</v>
      </c>
      <c r="Q2267" s="36" t="e">
        <f ca="1">MATCH(LEFT(OFFSET(Lists!$Q$2,MATCH(E2267,Lists!$R$3:$R$19,0)+1,0),4),Lists!$S$3:$S$640,1)</f>
        <v>#N/A</v>
      </c>
      <c r="R2267" s="36" t="e">
        <f ca="1">LEFT(OFFSET(Lists!$S$2,P2267-1+MATCH(F2267,OFFSET(Lists!$T$3,P2267-1,0,Q2267-P2267+1),0),0),6)</f>
        <v>#N/A</v>
      </c>
      <c r="S2267" s="36" t="e">
        <f ca="1">VLOOKUP(R2267,Lists!B:D,3,FALSE)</f>
        <v>#N/A</v>
      </c>
      <c r="T2267" s="36" t="str">
        <f>IF(F2267&lt;&gt;"",MATCH(R2267,'Maximum minutes'!B:B,0),"")</f>
        <v/>
      </c>
      <c r="U2267" s="36">
        <f ca="1">IF(F2267&lt;&gt;"",COUNTA(OFFSET('Maximum minutes'!$C$1,'Annexe A1 Cours'!T2267,0,1,50)),0)</f>
        <v>0</v>
      </c>
      <c r="V2267" s="37">
        <f ca="1">IFERROR(OFFSET('Maximum minutes'!$C$1,T2267+1,-1+MATCH(G2267,OFFSET('Maximum minutes'!$C$1,T2267-1,0,1,50),0)),0)</f>
        <v>0</v>
      </c>
      <c r="W2267" s="38">
        <f t="shared" ca="1" si="70"/>
        <v>0</v>
      </c>
    </row>
    <row r="2268" spans="1:23" s="36" customFormat="1" ht="18.75">
      <c r="A2268" s="34"/>
      <c r="B2268" s="39"/>
      <c r="C2268" s="39"/>
      <c r="D2268" s="35"/>
      <c r="E2268" s="40"/>
      <c r="F2268" s="39"/>
      <c r="G2268" s="39"/>
      <c r="H2268" s="39"/>
      <c r="I2268" s="34"/>
      <c r="J2268" s="34"/>
      <c r="K2268" s="34"/>
      <c r="L2268" s="34"/>
      <c r="M2268" s="43" t="str">
        <f ca="1">IFERROR(OFFSET('Maximum minutes'!$C$1,T2268,MATCH(IF(G2268&lt;&gt;"",G2268,F2268),OFFSET('Maximum minutes'!$C$1,T2268-1,0,1,U2268+1),0)-1)*IF(OR(ISNUMBER(J2268),J2268="sans examen"),1,0)*IF(W2268&lt;MinDate,1,0),"")</f>
        <v/>
      </c>
      <c r="N2268" s="36">
        <f t="shared" ca="1" si="71"/>
        <v>0</v>
      </c>
      <c r="O2268" s="36" t="e">
        <f ca="1">LEFT(OFFSET(Lists!$Q$2,MATCH(E2268,Lists!$R$3:$R$19,0),0),4)</f>
        <v>#N/A</v>
      </c>
      <c r="P2268" s="36" t="e">
        <f ca="1">MATCH(O2268,Lists!$S$2:$S$640,1)</f>
        <v>#N/A</v>
      </c>
      <c r="Q2268" s="36" t="e">
        <f ca="1">MATCH(LEFT(OFFSET(Lists!$Q$2,MATCH(E2268,Lists!$R$3:$R$19,0)+1,0),4),Lists!$S$3:$S$640,1)</f>
        <v>#N/A</v>
      </c>
      <c r="R2268" s="36" t="e">
        <f ca="1">LEFT(OFFSET(Lists!$S$2,P2268-1+MATCH(F2268,OFFSET(Lists!$T$3,P2268-1,0,Q2268-P2268+1),0),0),6)</f>
        <v>#N/A</v>
      </c>
      <c r="S2268" s="36" t="e">
        <f ca="1">VLOOKUP(R2268,Lists!B:D,3,FALSE)</f>
        <v>#N/A</v>
      </c>
      <c r="T2268" s="36" t="str">
        <f>IF(F2268&lt;&gt;"",MATCH(R2268,'Maximum minutes'!B:B,0),"")</f>
        <v/>
      </c>
      <c r="U2268" s="36">
        <f ca="1">IF(F2268&lt;&gt;"",COUNTA(OFFSET('Maximum minutes'!$C$1,'Annexe A1 Cours'!T2268,0,1,50)),0)</f>
        <v>0</v>
      </c>
      <c r="V2268" s="37">
        <f ca="1">IFERROR(OFFSET('Maximum minutes'!$C$1,T2268+1,-1+MATCH(G2268,OFFSET('Maximum minutes'!$C$1,T2268-1,0,1,50),0)),0)</f>
        <v>0</v>
      </c>
      <c r="W2268" s="38">
        <f t="shared" ca="1" si="70"/>
        <v>0</v>
      </c>
    </row>
    <row r="2269" spans="1:23" s="36" customFormat="1" ht="18.75">
      <c r="A2269" s="34"/>
      <c r="B2269" s="39"/>
      <c r="C2269" s="39"/>
      <c r="D2269" s="35"/>
      <c r="E2269" s="40"/>
      <c r="F2269" s="39"/>
      <c r="G2269" s="39"/>
      <c r="H2269" s="39"/>
      <c r="I2269" s="34"/>
      <c r="J2269" s="34"/>
      <c r="K2269" s="34"/>
      <c r="L2269" s="34"/>
      <c r="M2269" s="43" t="str">
        <f ca="1">IFERROR(OFFSET('Maximum minutes'!$C$1,T2269,MATCH(IF(G2269&lt;&gt;"",G2269,F2269),OFFSET('Maximum minutes'!$C$1,T2269-1,0,1,U2269+1),0)-1)*IF(OR(ISNUMBER(J2269),J2269="sans examen"),1,0)*IF(W2269&lt;MinDate,1,0),"")</f>
        <v/>
      </c>
      <c r="N2269" s="36">
        <f t="shared" ca="1" si="71"/>
        <v>0</v>
      </c>
      <c r="O2269" s="36" t="e">
        <f ca="1">LEFT(OFFSET(Lists!$Q$2,MATCH(E2269,Lists!$R$3:$R$19,0),0),4)</f>
        <v>#N/A</v>
      </c>
      <c r="P2269" s="36" t="e">
        <f ca="1">MATCH(O2269,Lists!$S$2:$S$640,1)</f>
        <v>#N/A</v>
      </c>
      <c r="Q2269" s="36" t="e">
        <f ca="1">MATCH(LEFT(OFFSET(Lists!$Q$2,MATCH(E2269,Lists!$R$3:$R$19,0)+1,0),4),Lists!$S$3:$S$640,1)</f>
        <v>#N/A</v>
      </c>
      <c r="R2269" s="36" t="e">
        <f ca="1">LEFT(OFFSET(Lists!$S$2,P2269-1+MATCH(F2269,OFFSET(Lists!$T$3,P2269-1,0,Q2269-P2269+1),0),0),6)</f>
        <v>#N/A</v>
      </c>
      <c r="S2269" s="36" t="e">
        <f ca="1">VLOOKUP(R2269,Lists!B:D,3,FALSE)</f>
        <v>#N/A</v>
      </c>
      <c r="T2269" s="36" t="str">
        <f>IF(F2269&lt;&gt;"",MATCH(R2269,'Maximum minutes'!B:B,0),"")</f>
        <v/>
      </c>
      <c r="U2269" s="36">
        <f ca="1">IF(F2269&lt;&gt;"",COUNTA(OFFSET('Maximum minutes'!$C$1,'Annexe A1 Cours'!T2269,0,1,50)),0)</f>
        <v>0</v>
      </c>
      <c r="V2269" s="37">
        <f ca="1">IFERROR(OFFSET('Maximum minutes'!$C$1,T2269+1,-1+MATCH(G2269,OFFSET('Maximum minutes'!$C$1,T2269-1,0,1,50),0)),0)</f>
        <v>0</v>
      </c>
      <c r="W2269" s="38">
        <f t="shared" ca="1" si="70"/>
        <v>0</v>
      </c>
    </row>
    <row r="2270" spans="1:23" s="36" customFormat="1" ht="18.75">
      <c r="A2270" s="34"/>
      <c r="B2270" s="39"/>
      <c r="C2270" s="39"/>
      <c r="D2270" s="35"/>
      <c r="E2270" s="40"/>
      <c r="F2270" s="39"/>
      <c r="G2270" s="39"/>
      <c r="H2270" s="39"/>
      <c r="I2270" s="34"/>
      <c r="J2270" s="34"/>
      <c r="K2270" s="34"/>
      <c r="L2270" s="34"/>
      <c r="M2270" s="43" t="str">
        <f ca="1">IFERROR(OFFSET('Maximum minutes'!$C$1,T2270,MATCH(IF(G2270&lt;&gt;"",G2270,F2270),OFFSET('Maximum minutes'!$C$1,T2270-1,0,1,U2270+1),0)-1)*IF(OR(ISNUMBER(J2270),J2270="sans examen"),1,0)*IF(W2270&lt;MinDate,1,0),"")</f>
        <v/>
      </c>
      <c r="N2270" s="36">
        <f t="shared" ca="1" si="71"/>
        <v>0</v>
      </c>
      <c r="O2270" s="36" t="e">
        <f ca="1">LEFT(OFFSET(Lists!$Q$2,MATCH(E2270,Lists!$R$3:$R$19,0),0),4)</f>
        <v>#N/A</v>
      </c>
      <c r="P2270" s="36" t="e">
        <f ca="1">MATCH(O2270,Lists!$S$2:$S$640,1)</f>
        <v>#N/A</v>
      </c>
      <c r="Q2270" s="36" t="e">
        <f ca="1">MATCH(LEFT(OFFSET(Lists!$Q$2,MATCH(E2270,Lists!$R$3:$R$19,0)+1,0),4),Lists!$S$3:$S$640,1)</f>
        <v>#N/A</v>
      </c>
      <c r="R2270" s="36" t="e">
        <f ca="1">LEFT(OFFSET(Lists!$S$2,P2270-1+MATCH(F2270,OFFSET(Lists!$T$3,P2270-1,0,Q2270-P2270+1),0),0),6)</f>
        <v>#N/A</v>
      </c>
      <c r="S2270" s="36" t="e">
        <f ca="1">VLOOKUP(R2270,Lists!B:D,3,FALSE)</f>
        <v>#N/A</v>
      </c>
      <c r="T2270" s="36" t="str">
        <f>IF(F2270&lt;&gt;"",MATCH(R2270,'Maximum minutes'!B:B,0),"")</f>
        <v/>
      </c>
      <c r="U2270" s="36">
        <f ca="1">IF(F2270&lt;&gt;"",COUNTA(OFFSET('Maximum minutes'!$C$1,'Annexe A1 Cours'!T2270,0,1,50)),0)</f>
        <v>0</v>
      </c>
      <c r="V2270" s="37">
        <f ca="1">IFERROR(OFFSET('Maximum minutes'!$C$1,T2270+1,-1+MATCH(G2270,OFFSET('Maximum minutes'!$C$1,T2270-1,0,1,50),0)),0)</f>
        <v>0</v>
      </c>
      <c r="W2270" s="38">
        <f t="shared" ca="1" si="70"/>
        <v>0</v>
      </c>
    </row>
    <row r="2271" spans="1:23" s="36" customFormat="1" ht="18.75">
      <c r="A2271" s="34"/>
      <c r="B2271" s="39"/>
      <c r="C2271" s="39"/>
      <c r="D2271" s="35"/>
      <c r="E2271" s="40"/>
      <c r="F2271" s="39"/>
      <c r="G2271" s="39"/>
      <c r="H2271" s="39"/>
      <c r="I2271" s="34"/>
      <c r="J2271" s="34"/>
      <c r="K2271" s="34"/>
      <c r="L2271" s="34"/>
      <c r="M2271" s="43" t="str">
        <f ca="1">IFERROR(OFFSET('Maximum minutes'!$C$1,T2271,MATCH(IF(G2271&lt;&gt;"",G2271,F2271),OFFSET('Maximum minutes'!$C$1,T2271-1,0,1,U2271+1),0)-1)*IF(OR(ISNUMBER(J2271),J2271="sans examen"),1,0)*IF(W2271&lt;MinDate,1,0),"")</f>
        <v/>
      </c>
      <c r="N2271" s="36">
        <f t="shared" ca="1" si="71"/>
        <v>0</v>
      </c>
      <c r="O2271" s="36" t="e">
        <f ca="1">LEFT(OFFSET(Lists!$Q$2,MATCH(E2271,Lists!$R$3:$R$19,0),0),4)</f>
        <v>#N/A</v>
      </c>
      <c r="P2271" s="36" t="e">
        <f ca="1">MATCH(O2271,Lists!$S$2:$S$640,1)</f>
        <v>#N/A</v>
      </c>
      <c r="Q2271" s="36" t="e">
        <f ca="1">MATCH(LEFT(OFFSET(Lists!$Q$2,MATCH(E2271,Lists!$R$3:$R$19,0)+1,0),4),Lists!$S$3:$S$640,1)</f>
        <v>#N/A</v>
      </c>
      <c r="R2271" s="36" t="e">
        <f ca="1">LEFT(OFFSET(Lists!$S$2,P2271-1+MATCH(F2271,OFFSET(Lists!$T$3,P2271-1,0,Q2271-P2271+1),0),0),6)</f>
        <v>#N/A</v>
      </c>
      <c r="S2271" s="36" t="e">
        <f ca="1">VLOOKUP(R2271,Lists!B:D,3,FALSE)</f>
        <v>#N/A</v>
      </c>
      <c r="T2271" s="36" t="str">
        <f>IF(F2271&lt;&gt;"",MATCH(R2271,'Maximum minutes'!B:B,0),"")</f>
        <v/>
      </c>
      <c r="U2271" s="36">
        <f ca="1">IF(F2271&lt;&gt;"",COUNTA(OFFSET('Maximum minutes'!$C$1,'Annexe A1 Cours'!T2271,0,1,50)),0)</f>
        <v>0</v>
      </c>
      <c r="V2271" s="37">
        <f ca="1">IFERROR(OFFSET('Maximum minutes'!$C$1,T2271+1,-1+MATCH(G2271,OFFSET('Maximum minutes'!$C$1,T2271-1,0,1,50),0)),0)</f>
        <v>0</v>
      </c>
      <c r="W2271" s="38">
        <f t="shared" ca="1" si="70"/>
        <v>0</v>
      </c>
    </row>
    <row r="2272" spans="1:23" s="36" customFormat="1" ht="18.75">
      <c r="A2272" s="34"/>
      <c r="B2272" s="39"/>
      <c r="C2272" s="39"/>
      <c r="D2272" s="35"/>
      <c r="E2272" s="40"/>
      <c r="F2272" s="39"/>
      <c r="G2272" s="39"/>
      <c r="H2272" s="39"/>
      <c r="I2272" s="34"/>
      <c r="J2272" s="34"/>
      <c r="K2272" s="34"/>
      <c r="L2272" s="34"/>
      <c r="M2272" s="43" t="str">
        <f ca="1">IFERROR(OFFSET('Maximum minutes'!$C$1,T2272,MATCH(IF(G2272&lt;&gt;"",G2272,F2272),OFFSET('Maximum minutes'!$C$1,T2272-1,0,1,U2272+1),0)-1)*IF(OR(ISNUMBER(J2272),J2272="sans examen"),1,0)*IF(W2272&lt;MinDate,1,0),"")</f>
        <v/>
      </c>
      <c r="N2272" s="36">
        <f t="shared" ca="1" si="71"/>
        <v>0</v>
      </c>
      <c r="O2272" s="36" t="e">
        <f ca="1">LEFT(OFFSET(Lists!$Q$2,MATCH(E2272,Lists!$R$3:$R$19,0),0),4)</f>
        <v>#N/A</v>
      </c>
      <c r="P2272" s="36" t="e">
        <f ca="1">MATCH(O2272,Lists!$S$2:$S$640,1)</f>
        <v>#N/A</v>
      </c>
      <c r="Q2272" s="36" t="e">
        <f ca="1">MATCH(LEFT(OFFSET(Lists!$Q$2,MATCH(E2272,Lists!$R$3:$R$19,0)+1,0),4),Lists!$S$3:$S$640,1)</f>
        <v>#N/A</v>
      </c>
      <c r="R2272" s="36" t="e">
        <f ca="1">LEFT(OFFSET(Lists!$S$2,P2272-1+MATCH(F2272,OFFSET(Lists!$T$3,P2272-1,0,Q2272-P2272+1),0),0),6)</f>
        <v>#N/A</v>
      </c>
      <c r="S2272" s="36" t="e">
        <f ca="1">VLOOKUP(R2272,Lists!B:D,3,FALSE)</f>
        <v>#N/A</v>
      </c>
      <c r="T2272" s="36" t="str">
        <f>IF(F2272&lt;&gt;"",MATCH(R2272,'Maximum minutes'!B:B,0),"")</f>
        <v/>
      </c>
      <c r="U2272" s="36">
        <f ca="1">IF(F2272&lt;&gt;"",COUNTA(OFFSET('Maximum minutes'!$C$1,'Annexe A1 Cours'!T2272,0,1,50)),0)</f>
        <v>0</v>
      </c>
      <c r="V2272" s="37">
        <f ca="1">IFERROR(OFFSET('Maximum minutes'!$C$1,T2272+1,-1+MATCH(G2272,OFFSET('Maximum minutes'!$C$1,T2272-1,0,1,50),0)),0)</f>
        <v>0</v>
      </c>
      <c r="W2272" s="38">
        <f t="shared" ca="1" si="70"/>
        <v>0</v>
      </c>
    </row>
    <row r="2273" spans="1:23" s="36" customFormat="1" ht="18.75">
      <c r="A2273" s="34"/>
      <c r="B2273" s="39"/>
      <c r="C2273" s="39"/>
      <c r="D2273" s="35"/>
      <c r="E2273" s="40"/>
      <c r="F2273" s="39"/>
      <c r="G2273" s="39"/>
      <c r="H2273" s="39"/>
      <c r="I2273" s="34"/>
      <c r="J2273" s="34"/>
      <c r="K2273" s="34"/>
      <c r="L2273" s="34"/>
      <c r="M2273" s="43" t="str">
        <f ca="1">IFERROR(OFFSET('Maximum minutes'!$C$1,T2273,MATCH(IF(G2273&lt;&gt;"",G2273,F2273),OFFSET('Maximum minutes'!$C$1,T2273-1,0,1,U2273+1),0)-1)*IF(OR(ISNUMBER(J2273),J2273="sans examen"),1,0)*IF(W2273&lt;MinDate,1,0),"")</f>
        <v/>
      </c>
      <c r="N2273" s="36">
        <f t="shared" ca="1" si="71"/>
        <v>0</v>
      </c>
      <c r="O2273" s="36" t="e">
        <f ca="1">LEFT(OFFSET(Lists!$Q$2,MATCH(E2273,Lists!$R$3:$R$19,0),0),4)</f>
        <v>#N/A</v>
      </c>
      <c r="P2273" s="36" t="e">
        <f ca="1">MATCH(O2273,Lists!$S$2:$S$640,1)</f>
        <v>#N/A</v>
      </c>
      <c r="Q2273" s="36" t="e">
        <f ca="1">MATCH(LEFT(OFFSET(Lists!$Q$2,MATCH(E2273,Lists!$R$3:$R$19,0)+1,0),4),Lists!$S$3:$S$640,1)</f>
        <v>#N/A</v>
      </c>
      <c r="R2273" s="36" t="e">
        <f ca="1">LEFT(OFFSET(Lists!$S$2,P2273-1+MATCH(F2273,OFFSET(Lists!$T$3,P2273-1,0,Q2273-P2273+1),0),0),6)</f>
        <v>#N/A</v>
      </c>
      <c r="S2273" s="36" t="e">
        <f ca="1">VLOOKUP(R2273,Lists!B:D,3,FALSE)</f>
        <v>#N/A</v>
      </c>
      <c r="T2273" s="36" t="str">
        <f>IF(F2273&lt;&gt;"",MATCH(R2273,'Maximum minutes'!B:B,0),"")</f>
        <v/>
      </c>
      <c r="U2273" s="36">
        <f ca="1">IF(F2273&lt;&gt;"",COUNTA(OFFSET('Maximum minutes'!$C$1,'Annexe A1 Cours'!T2273,0,1,50)),0)</f>
        <v>0</v>
      </c>
      <c r="V2273" s="37">
        <f ca="1">IFERROR(OFFSET('Maximum minutes'!$C$1,T2273+1,-1+MATCH(G2273,OFFSET('Maximum minutes'!$C$1,T2273-1,0,1,50),0)),0)</f>
        <v>0</v>
      </c>
      <c r="W2273" s="38">
        <f t="shared" ca="1" si="70"/>
        <v>0</v>
      </c>
    </row>
    <row r="2274" spans="1:23" s="36" customFormat="1" ht="18.75">
      <c r="A2274" s="34"/>
      <c r="B2274" s="39"/>
      <c r="C2274" s="39"/>
      <c r="D2274" s="35"/>
      <c r="E2274" s="40"/>
      <c r="F2274" s="39"/>
      <c r="G2274" s="39"/>
      <c r="H2274" s="39"/>
      <c r="I2274" s="34"/>
      <c r="J2274" s="34"/>
      <c r="K2274" s="34"/>
      <c r="L2274" s="34"/>
      <c r="M2274" s="43" t="str">
        <f ca="1">IFERROR(OFFSET('Maximum minutes'!$C$1,T2274,MATCH(IF(G2274&lt;&gt;"",G2274,F2274),OFFSET('Maximum minutes'!$C$1,T2274-1,0,1,U2274+1),0)-1)*IF(OR(ISNUMBER(J2274),J2274="sans examen"),1,0)*IF(W2274&lt;MinDate,1,0),"")</f>
        <v/>
      </c>
      <c r="N2274" s="36">
        <f t="shared" ca="1" si="71"/>
        <v>0</v>
      </c>
      <c r="O2274" s="36" t="e">
        <f ca="1">LEFT(OFFSET(Lists!$Q$2,MATCH(E2274,Lists!$R$3:$R$19,0),0),4)</f>
        <v>#N/A</v>
      </c>
      <c r="P2274" s="36" t="e">
        <f ca="1">MATCH(O2274,Lists!$S$2:$S$640,1)</f>
        <v>#N/A</v>
      </c>
      <c r="Q2274" s="36" t="e">
        <f ca="1">MATCH(LEFT(OFFSET(Lists!$Q$2,MATCH(E2274,Lists!$R$3:$R$19,0)+1,0),4),Lists!$S$3:$S$640,1)</f>
        <v>#N/A</v>
      </c>
      <c r="R2274" s="36" t="e">
        <f ca="1">LEFT(OFFSET(Lists!$S$2,P2274-1+MATCH(F2274,OFFSET(Lists!$T$3,P2274-1,0,Q2274-P2274+1),0),0),6)</f>
        <v>#N/A</v>
      </c>
      <c r="S2274" s="36" t="e">
        <f ca="1">VLOOKUP(R2274,Lists!B:D,3,FALSE)</f>
        <v>#N/A</v>
      </c>
      <c r="T2274" s="36" t="str">
        <f>IF(F2274&lt;&gt;"",MATCH(R2274,'Maximum minutes'!B:B,0),"")</f>
        <v/>
      </c>
      <c r="U2274" s="36">
        <f ca="1">IF(F2274&lt;&gt;"",COUNTA(OFFSET('Maximum minutes'!$C$1,'Annexe A1 Cours'!T2274,0,1,50)),0)</f>
        <v>0</v>
      </c>
      <c r="V2274" s="37">
        <f ca="1">IFERROR(OFFSET('Maximum minutes'!$C$1,T2274+1,-1+MATCH(G2274,OFFSET('Maximum minutes'!$C$1,T2274-1,0,1,50),0)),0)</f>
        <v>0</v>
      </c>
      <c r="W2274" s="38">
        <f t="shared" ca="1" si="70"/>
        <v>0</v>
      </c>
    </row>
    <row r="2275" spans="1:23" s="36" customFormat="1" ht="18.75">
      <c r="A2275" s="34"/>
      <c r="B2275" s="39"/>
      <c r="C2275" s="39"/>
      <c r="D2275" s="35"/>
      <c r="E2275" s="40"/>
      <c r="F2275" s="39"/>
      <c r="G2275" s="39"/>
      <c r="H2275" s="39"/>
      <c r="I2275" s="34"/>
      <c r="J2275" s="34"/>
      <c r="K2275" s="34"/>
      <c r="L2275" s="34"/>
      <c r="M2275" s="43" t="str">
        <f ca="1">IFERROR(OFFSET('Maximum minutes'!$C$1,T2275,MATCH(IF(G2275&lt;&gt;"",G2275,F2275),OFFSET('Maximum minutes'!$C$1,T2275-1,0,1,U2275+1),0)-1)*IF(OR(ISNUMBER(J2275),J2275="sans examen"),1,0)*IF(W2275&lt;MinDate,1,0),"")</f>
        <v/>
      </c>
      <c r="N2275" s="36">
        <f t="shared" ca="1" si="71"/>
        <v>0</v>
      </c>
      <c r="O2275" s="36" t="e">
        <f ca="1">LEFT(OFFSET(Lists!$Q$2,MATCH(E2275,Lists!$R$3:$R$19,0),0),4)</f>
        <v>#N/A</v>
      </c>
      <c r="P2275" s="36" t="e">
        <f ca="1">MATCH(O2275,Lists!$S$2:$S$640,1)</f>
        <v>#N/A</v>
      </c>
      <c r="Q2275" s="36" t="e">
        <f ca="1">MATCH(LEFT(OFFSET(Lists!$Q$2,MATCH(E2275,Lists!$R$3:$R$19,0)+1,0),4),Lists!$S$3:$S$640,1)</f>
        <v>#N/A</v>
      </c>
      <c r="R2275" s="36" t="e">
        <f ca="1">LEFT(OFFSET(Lists!$S$2,P2275-1+MATCH(F2275,OFFSET(Lists!$T$3,P2275-1,0,Q2275-P2275+1),0),0),6)</f>
        <v>#N/A</v>
      </c>
      <c r="S2275" s="36" t="e">
        <f ca="1">VLOOKUP(R2275,Lists!B:D,3,FALSE)</f>
        <v>#N/A</v>
      </c>
      <c r="T2275" s="36" t="str">
        <f>IF(F2275&lt;&gt;"",MATCH(R2275,'Maximum minutes'!B:B,0),"")</f>
        <v/>
      </c>
      <c r="U2275" s="36">
        <f ca="1">IF(F2275&lt;&gt;"",COUNTA(OFFSET('Maximum minutes'!$C$1,'Annexe A1 Cours'!T2275,0,1,50)),0)</f>
        <v>0</v>
      </c>
      <c r="V2275" s="37">
        <f ca="1">IFERROR(OFFSET('Maximum minutes'!$C$1,T2275+1,-1+MATCH(G2275,OFFSET('Maximum minutes'!$C$1,T2275-1,0,1,50),0)),0)</f>
        <v>0</v>
      </c>
      <c r="W2275" s="38">
        <f t="shared" ca="1" si="70"/>
        <v>0</v>
      </c>
    </row>
    <row r="2276" spans="1:23" s="36" customFormat="1" ht="18.75">
      <c r="A2276" s="34"/>
      <c r="B2276" s="39"/>
      <c r="C2276" s="39"/>
      <c r="D2276" s="35"/>
      <c r="E2276" s="40"/>
      <c r="F2276" s="39"/>
      <c r="G2276" s="39"/>
      <c r="H2276" s="39"/>
      <c r="I2276" s="34"/>
      <c r="J2276" s="34"/>
      <c r="K2276" s="34"/>
      <c r="L2276" s="34"/>
      <c r="M2276" s="43" t="str">
        <f ca="1">IFERROR(OFFSET('Maximum minutes'!$C$1,T2276,MATCH(IF(G2276&lt;&gt;"",G2276,F2276),OFFSET('Maximum minutes'!$C$1,T2276-1,0,1,U2276+1),0)-1)*IF(OR(ISNUMBER(J2276),J2276="sans examen"),1,0)*IF(W2276&lt;MinDate,1,0),"")</f>
        <v/>
      </c>
      <c r="N2276" s="36">
        <f t="shared" ca="1" si="71"/>
        <v>0</v>
      </c>
      <c r="O2276" s="36" t="e">
        <f ca="1">LEFT(OFFSET(Lists!$Q$2,MATCH(E2276,Lists!$R$3:$R$19,0),0),4)</f>
        <v>#N/A</v>
      </c>
      <c r="P2276" s="36" t="e">
        <f ca="1">MATCH(O2276,Lists!$S$2:$S$640,1)</f>
        <v>#N/A</v>
      </c>
      <c r="Q2276" s="36" t="e">
        <f ca="1">MATCH(LEFT(OFFSET(Lists!$Q$2,MATCH(E2276,Lists!$R$3:$R$19,0)+1,0),4),Lists!$S$3:$S$640,1)</f>
        <v>#N/A</v>
      </c>
      <c r="R2276" s="36" t="e">
        <f ca="1">LEFT(OFFSET(Lists!$S$2,P2276-1+MATCH(F2276,OFFSET(Lists!$T$3,P2276-1,0,Q2276-P2276+1),0),0),6)</f>
        <v>#N/A</v>
      </c>
      <c r="S2276" s="36" t="e">
        <f ca="1">VLOOKUP(R2276,Lists!B:D,3,FALSE)</f>
        <v>#N/A</v>
      </c>
      <c r="T2276" s="36" t="str">
        <f>IF(F2276&lt;&gt;"",MATCH(R2276,'Maximum minutes'!B:B,0),"")</f>
        <v/>
      </c>
      <c r="U2276" s="36">
        <f ca="1">IF(F2276&lt;&gt;"",COUNTA(OFFSET('Maximum minutes'!$C$1,'Annexe A1 Cours'!T2276,0,1,50)),0)</f>
        <v>0</v>
      </c>
      <c r="V2276" s="37">
        <f ca="1">IFERROR(OFFSET('Maximum minutes'!$C$1,T2276+1,-1+MATCH(G2276,OFFSET('Maximum minutes'!$C$1,T2276-1,0,1,50),0)),0)</f>
        <v>0</v>
      </c>
      <c r="W2276" s="38">
        <f t="shared" ca="1" si="70"/>
        <v>0</v>
      </c>
    </row>
    <row r="2277" spans="1:23" s="36" customFormat="1" ht="18.75">
      <c r="A2277" s="34"/>
      <c r="B2277" s="39"/>
      <c r="C2277" s="39"/>
      <c r="D2277" s="35"/>
      <c r="E2277" s="40"/>
      <c r="F2277" s="39"/>
      <c r="G2277" s="39"/>
      <c r="H2277" s="39"/>
      <c r="I2277" s="34"/>
      <c r="J2277" s="34"/>
      <c r="K2277" s="34"/>
      <c r="L2277" s="34"/>
      <c r="M2277" s="43" t="str">
        <f ca="1">IFERROR(OFFSET('Maximum minutes'!$C$1,T2277,MATCH(IF(G2277&lt;&gt;"",G2277,F2277),OFFSET('Maximum minutes'!$C$1,T2277-1,0,1,U2277+1),0)-1)*IF(OR(ISNUMBER(J2277),J2277="sans examen"),1,0)*IF(W2277&lt;MinDate,1,0),"")</f>
        <v/>
      </c>
      <c r="N2277" s="36">
        <f t="shared" ca="1" si="71"/>
        <v>0</v>
      </c>
      <c r="O2277" s="36" t="e">
        <f ca="1">LEFT(OFFSET(Lists!$Q$2,MATCH(E2277,Lists!$R$3:$R$19,0),0),4)</f>
        <v>#N/A</v>
      </c>
      <c r="P2277" s="36" t="e">
        <f ca="1">MATCH(O2277,Lists!$S$2:$S$640,1)</f>
        <v>#N/A</v>
      </c>
      <c r="Q2277" s="36" t="e">
        <f ca="1">MATCH(LEFT(OFFSET(Lists!$Q$2,MATCH(E2277,Lists!$R$3:$R$19,0)+1,0),4),Lists!$S$3:$S$640,1)</f>
        <v>#N/A</v>
      </c>
      <c r="R2277" s="36" t="e">
        <f ca="1">LEFT(OFFSET(Lists!$S$2,P2277-1+MATCH(F2277,OFFSET(Lists!$T$3,P2277-1,0,Q2277-P2277+1),0),0),6)</f>
        <v>#N/A</v>
      </c>
      <c r="S2277" s="36" t="e">
        <f ca="1">VLOOKUP(R2277,Lists!B:D,3,FALSE)</f>
        <v>#N/A</v>
      </c>
      <c r="T2277" s="36" t="str">
        <f>IF(F2277&lt;&gt;"",MATCH(R2277,'Maximum minutes'!B:B,0),"")</f>
        <v/>
      </c>
      <c r="U2277" s="36">
        <f ca="1">IF(F2277&lt;&gt;"",COUNTA(OFFSET('Maximum minutes'!$C$1,'Annexe A1 Cours'!T2277,0,1,50)),0)</f>
        <v>0</v>
      </c>
      <c r="V2277" s="37">
        <f ca="1">IFERROR(OFFSET('Maximum minutes'!$C$1,T2277+1,-1+MATCH(G2277,OFFSET('Maximum minutes'!$C$1,T2277-1,0,1,50),0)),0)</f>
        <v>0</v>
      </c>
      <c r="W2277" s="38">
        <f t="shared" ca="1" si="70"/>
        <v>0</v>
      </c>
    </row>
    <row r="2278" spans="1:23" s="36" customFormat="1" ht="18.75">
      <c r="A2278" s="34"/>
      <c r="B2278" s="39"/>
      <c r="C2278" s="39"/>
      <c r="D2278" s="35"/>
      <c r="E2278" s="40"/>
      <c r="F2278" s="39"/>
      <c r="G2278" s="39"/>
      <c r="H2278" s="39"/>
      <c r="I2278" s="34"/>
      <c r="J2278" s="34"/>
      <c r="K2278" s="34"/>
      <c r="L2278" s="34"/>
      <c r="M2278" s="43" t="str">
        <f ca="1">IFERROR(OFFSET('Maximum minutes'!$C$1,T2278,MATCH(IF(G2278&lt;&gt;"",G2278,F2278),OFFSET('Maximum minutes'!$C$1,T2278-1,0,1,U2278+1),0)-1)*IF(OR(ISNUMBER(J2278),J2278="sans examen"),1,0)*IF(W2278&lt;MinDate,1,0),"")</f>
        <v/>
      </c>
      <c r="N2278" s="36">
        <f t="shared" ca="1" si="71"/>
        <v>0</v>
      </c>
      <c r="O2278" s="36" t="e">
        <f ca="1">LEFT(OFFSET(Lists!$Q$2,MATCH(E2278,Lists!$R$3:$R$19,0),0),4)</f>
        <v>#N/A</v>
      </c>
      <c r="P2278" s="36" t="e">
        <f ca="1">MATCH(O2278,Lists!$S$2:$S$640,1)</f>
        <v>#N/A</v>
      </c>
      <c r="Q2278" s="36" t="e">
        <f ca="1">MATCH(LEFT(OFFSET(Lists!$Q$2,MATCH(E2278,Lists!$R$3:$R$19,0)+1,0),4),Lists!$S$3:$S$640,1)</f>
        <v>#N/A</v>
      </c>
      <c r="R2278" s="36" t="e">
        <f ca="1">LEFT(OFFSET(Lists!$S$2,P2278-1+MATCH(F2278,OFFSET(Lists!$T$3,P2278-1,0,Q2278-P2278+1),0),0),6)</f>
        <v>#N/A</v>
      </c>
      <c r="S2278" s="36" t="e">
        <f ca="1">VLOOKUP(R2278,Lists!B:D,3,FALSE)</f>
        <v>#N/A</v>
      </c>
      <c r="T2278" s="36" t="str">
        <f>IF(F2278&lt;&gt;"",MATCH(R2278,'Maximum minutes'!B:B,0),"")</f>
        <v/>
      </c>
      <c r="U2278" s="36">
        <f ca="1">IF(F2278&lt;&gt;"",COUNTA(OFFSET('Maximum minutes'!$C$1,'Annexe A1 Cours'!T2278,0,1,50)),0)</f>
        <v>0</v>
      </c>
      <c r="V2278" s="37">
        <f ca="1">IFERROR(OFFSET('Maximum minutes'!$C$1,T2278+1,-1+MATCH(G2278,OFFSET('Maximum minutes'!$C$1,T2278-1,0,1,50),0)),0)</f>
        <v>0</v>
      </c>
      <c r="W2278" s="38">
        <f t="shared" ca="1" si="70"/>
        <v>0</v>
      </c>
    </row>
    <row r="2279" spans="1:23" s="36" customFormat="1" ht="18.75">
      <c r="A2279" s="34"/>
      <c r="B2279" s="39"/>
      <c r="C2279" s="39"/>
      <c r="D2279" s="35"/>
      <c r="E2279" s="40"/>
      <c r="F2279" s="39"/>
      <c r="G2279" s="39"/>
      <c r="H2279" s="39"/>
      <c r="I2279" s="34"/>
      <c r="J2279" s="34"/>
      <c r="K2279" s="34"/>
      <c r="L2279" s="34"/>
      <c r="M2279" s="43" t="str">
        <f ca="1">IFERROR(OFFSET('Maximum minutes'!$C$1,T2279,MATCH(IF(G2279&lt;&gt;"",G2279,F2279),OFFSET('Maximum minutes'!$C$1,T2279-1,0,1,U2279+1),0)-1)*IF(OR(ISNUMBER(J2279),J2279="sans examen"),1,0)*IF(W2279&lt;MinDate,1,0),"")</f>
        <v/>
      </c>
      <c r="N2279" s="36">
        <f t="shared" ca="1" si="71"/>
        <v>0</v>
      </c>
      <c r="O2279" s="36" t="e">
        <f ca="1">LEFT(OFFSET(Lists!$Q$2,MATCH(E2279,Lists!$R$3:$R$19,0),0),4)</f>
        <v>#N/A</v>
      </c>
      <c r="P2279" s="36" t="e">
        <f ca="1">MATCH(O2279,Lists!$S$2:$S$640,1)</f>
        <v>#N/A</v>
      </c>
      <c r="Q2279" s="36" t="e">
        <f ca="1">MATCH(LEFT(OFFSET(Lists!$Q$2,MATCH(E2279,Lists!$R$3:$R$19,0)+1,0),4),Lists!$S$3:$S$640,1)</f>
        <v>#N/A</v>
      </c>
      <c r="R2279" s="36" t="e">
        <f ca="1">LEFT(OFFSET(Lists!$S$2,P2279-1+MATCH(F2279,OFFSET(Lists!$T$3,P2279-1,0,Q2279-P2279+1),0),0),6)</f>
        <v>#N/A</v>
      </c>
      <c r="S2279" s="36" t="e">
        <f ca="1">VLOOKUP(R2279,Lists!B:D,3,FALSE)</f>
        <v>#N/A</v>
      </c>
      <c r="T2279" s="36" t="str">
        <f>IF(F2279&lt;&gt;"",MATCH(R2279,'Maximum minutes'!B:B,0),"")</f>
        <v/>
      </c>
      <c r="U2279" s="36">
        <f ca="1">IF(F2279&lt;&gt;"",COUNTA(OFFSET('Maximum minutes'!$C$1,'Annexe A1 Cours'!T2279,0,1,50)),0)</f>
        <v>0</v>
      </c>
      <c r="V2279" s="37">
        <f ca="1">IFERROR(OFFSET('Maximum minutes'!$C$1,T2279+1,-1+MATCH(G2279,OFFSET('Maximum minutes'!$C$1,T2279-1,0,1,50),0)),0)</f>
        <v>0</v>
      </c>
      <c r="W2279" s="38">
        <f t="shared" ca="1" si="70"/>
        <v>0</v>
      </c>
    </row>
    <row r="2280" spans="1:23" s="36" customFormat="1" ht="18.75">
      <c r="A2280" s="34"/>
      <c r="B2280" s="39"/>
      <c r="C2280" s="39"/>
      <c r="D2280" s="35"/>
      <c r="E2280" s="40"/>
      <c r="F2280" s="39"/>
      <c r="G2280" s="39"/>
      <c r="H2280" s="39"/>
      <c r="I2280" s="34"/>
      <c r="J2280" s="34"/>
      <c r="K2280" s="34"/>
      <c r="L2280" s="34"/>
      <c r="M2280" s="43" t="str">
        <f ca="1">IFERROR(OFFSET('Maximum minutes'!$C$1,T2280,MATCH(IF(G2280&lt;&gt;"",G2280,F2280),OFFSET('Maximum minutes'!$C$1,T2280-1,0,1,U2280+1),0)-1)*IF(OR(ISNUMBER(J2280),J2280="sans examen"),1,0)*IF(W2280&lt;MinDate,1,0),"")</f>
        <v/>
      </c>
      <c r="N2280" s="36">
        <f t="shared" ca="1" si="71"/>
        <v>0</v>
      </c>
      <c r="O2280" s="36" t="e">
        <f ca="1">LEFT(OFFSET(Lists!$Q$2,MATCH(E2280,Lists!$R$3:$R$19,0),0),4)</f>
        <v>#N/A</v>
      </c>
      <c r="P2280" s="36" t="e">
        <f ca="1">MATCH(O2280,Lists!$S$2:$S$640,1)</f>
        <v>#N/A</v>
      </c>
      <c r="Q2280" s="36" t="e">
        <f ca="1">MATCH(LEFT(OFFSET(Lists!$Q$2,MATCH(E2280,Lists!$R$3:$R$19,0)+1,0),4),Lists!$S$3:$S$640,1)</f>
        <v>#N/A</v>
      </c>
      <c r="R2280" s="36" t="e">
        <f ca="1">LEFT(OFFSET(Lists!$S$2,P2280-1+MATCH(F2280,OFFSET(Lists!$T$3,P2280-1,0,Q2280-P2280+1),0),0),6)</f>
        <v>#N/A</v>
      </c>
      <c r="S2280" s="36" t="e">
        <f ca="1">VLOOKUP(R2280,Lists!B:D,3,FALSE)</f>
        <v>#N/A</v>
      </c>
      <c r="T2280" s="36" t="str">
        <f>IF(F2280&lt;&gt;"",MATCH(R2280,'Maximum minutes'!B:B,0),"")</f>
        <v/>
      </c>
      <c r="U2280" s="36">
        <f ca="1">IF(F2280&lt;&gt;"",COUNTA(OFFSET('Maximum minutes'!$C$1,'Annexe A1 Cours'!T2280,0,1,50)),0)</f>
        <v>0</v>
      </c>
      <c r="V2280" s="37">
        <f ca="1">IFERROR(OFFSET('Maximum minutes'!$C$1,T2280+1,-1+MATCH(G2280,OFFSET('Maximum minutes'!$C$1,T2280-1,0,1,50),0)),0)</f>
        <v>0</v>
      </c>
      <c r="W2280" s="38">
        <f t="shared" ca="1" si="70"/>
        <v>0</v>
      </c>
    </row>
    <row r="2281" spans="1:23" s="36" customFormat="1" ht="18.75">
      <c r="A2281" s="34"/>
      <c r="B2281" s="39"/>
      <c r="C2281" s="39"/>
      <c r="D2281" s="35"/>
      <c r="E2281" s="40"/>
      <c r="F2281" s="39"/>
      <c r="G2281" s="39"/>
      <c r="H2281" s="39"/>
      <c r="I2281" s="34"/>
      <c r="J2281" s="34"/>
      <c r="K2281" s="34"/>
      <c r="L2281" s="34"/>
      <c r="M2281" s="43" t="str">
        <f ca="1">IFERROR(OFFSET('Maximum minutes'!$C$1,T2281,MATCH(IF(G2281&lt;&gt;"",G2281,F2281),OFFSET('Maximum minutes'!$C$1,T2281-1,0,1,U2281+1),0)-1)*IF(OR(ISNUMBER(J2281),J2281="sans examen"),1,0)*IF(W2281&lt;MinDate,1,0),"")</f>
        <v/>
      </c>
      <c r="N2281" s="36">
        <f t="shared" ca="1" si="71"/>
        <v>0</v>
      </c>
      <c r="O2281" s="36" t="e">
        <f ca="1">LEFT(OFFSET(Lists!$Q$2,MATCH(E2281,Lists!$R$3:$R$19,0),0),4)</f>
        <v>#N/A</v>
      </c>
      <c r="P2281" s="36" t="e">
        <f ca="1">MATCH(O2281,Lists!$S$2:$S$640,1)</f>
        <v>#N/A</v>
      </c>
      <c r="Q2281" s="36" t="e">
        <f ca="1">MATCH(LEFT(OFFSET(Lists!$Q$2,MATCH(E2281,Lists!$R$3:$R$19,0)+1,0),4),Lists!$S$3:$S$640,1)</f>
        <v>#N/A</v>
      </c>
      <c r="R2281" s="36" t="e">
        <f ca="1">LEFT(OFFSET(Lists!$S$2,P2281-1+MATCH(F2281,OFFSET(Lists!$T$3,P2281-1,0,Q2281-P2281+1),0),0),6)</f>
        <v>#N/A</v>
      </c>
      <c r="S2281" s="36" t="e">
        <f ca="1">VLOOKUP(R2281,Lists!B:D,3,FALSE)</f>
        <v>#N/A</v>
      </c>
      <c r="T2281" s="36" t="str">
        <f>IF(F2281&lt;&gt;"",MATCH(R2281,'Maximum minutes'!B:B,0),"")</f>
        <v/>
      </c>
      <c r="U2281" s="36">
        <f ca="1">IF(F2281&lt;&gt;"",COUNTA(OFFSET('Maximum minutes'!$C$1,'Annexe A1 Cours'!T2281,0,1,50)),0)</f>
        <v>0</v>
      </c>
      <c r="V2281" s="37">
        <f ca="1">IFERROR(OFFSET('Maximum minutes'!$C$1,T2281+1,-1+MATCH(G2281,OFFSET('Maximum minutes'!$C$1,T2281-1,0,1,50),0)),0)</f>
        <v>0</v>
      </c>
      <c r="W2281" s="38">
        <f t="shared" ca="1" si="70"/>
        <v>0</v>
      </c>
    </row>
    <row r="2282" spans="1:23" s="36" customFormat="1" ht="18.75">
      <c r="A2282" s="34"/>
      <c r="B2282" s="39"/>
      <c r="C2282" s="39"/>
      <c r="D2282" s="35"/>
      <c r="E2282" s="40"/>
      <c r="F2282" s="39"/>
      <c r="G2282" s="39"/>
      <c r="H2282" s="39"/>
      <c r="I2282" s="34"/>
      <c r="J2282" s="34"/>
      <c r="K2282" s="34"/>
      <c r="L2282" s="34"/>
      <c r="M2282" s="43" t="str">
        <f ca="1">IFERROR(OFFSET('Maximum minutes'!$C$1,T2282,MATCH(IF(G2282&lt;&gt;"",G2282,F2282),OFFSET('Maximum minutes'!$C$1,T2282-1,0,1,U2282+1),0)-1)*IF(OR(ISNUMBER(J2282),J2282="sans examen"),1,0)*IF(W2282&lt;MinDate,1,0),"")</f>
        <v/>
      </c>
      <c r="N2282" s="36">
        <f t="shared" ca="1" si="71"/>
        <v>0</v>
      </c>
      <c r="O2282" s="36" t="e">
        <f ca="1">LEFT(OFFSET(Lists!$Q$2,MATCH(E2282,Lists!$R$3:$R$19,0),0),4)</f>
        <v>#N/A</v>
      </c>
      <c r="P2282" s="36" t="e">
        <f ca="1">MATCH(O2282,Lists!$S$2:$S$640,1)</f>
        <v>#N/A</v>
      </c>
      <c r="Q2282" s="36" t="e">
        <f ca="1">MATCH(LEFT(OFFSET(Lists!$Q$2,MATCH(E2282,Lists!$R$3:$R$19,0)+1,0),4),Lists!$S$3:$S$640,1)</f>
        <v>#N/A</v>
      </c>
      <c r="R2282" s="36" t="e">
        <f ca="1">LEFT(OFFSET(Lists!$S$2,P2282-1+MATCH(F2282,OFFSET(Lists!$T$3,P2282-1,0,Q2282-P2282+1),0),0),6)</f>
        <v>#N/A</v>
      </c>
      <c r="S2282" s="36" t="e">
        <f ca="1">VLOOKUP(R2282,Lists!B:D,3,FALSE)</f>
        <v>#N/A</v>
      </c>
      <c r="T2282" s="36" t="str">
        <f>IF(F2282&lt;&gt;"",MATCH(R2282,'Maximum minutes'!B:B,0),"")</f>
        <v/>
      </c>
      <c r="U2282" s="36">
        <f ca="1">IF(F2282&lt;&gt;"",COUNTA(OFFSET('Maximum minutes'!$C$1,'Annexe A1 Cours'!T2282,0,1,50)),0)</f>
        <v>0</v>
      </c>
      <c r="V2282" s="37">
        <f ca="1">IFERROR(OFFSET('Maximum minutes'!$C$1,T2282+1,-1+MATCH(G2282,OFFSET('Maximum minutes'!$C$1,T2282-1,0,1,50),0)),0)</f>
        <v>0</v>
      </c>
      <c r="W2282" s="38">
        <f t="shared" ca="1" si="70"/>
        <v>0</v>
      </c>
    </row>
    <row r="2283" spans="1:23" s="36" customFormat="1" ht="18.75">
      <c r="A2283" s="34"/>
      <c r="B2283" s="39"/>
      <c r="C2283" s="39"/>
      <c r="D2283" s="35"/>
      <c r="E2283" s="40"/>
      <c r="F2283" s="39"/>
      <c r="G2283" s="39"/>
      <c r="H2283" s="39"/>
      <c r="I2283" s="34"/>
      <c r="J2283" s="34"/>
      <c r="K2283" s="34"/>
      <c r="L2283" s="34"/>
      <c r="M2283" s="43" t="str">
        <f ca="1">IFERROR(OFFSET('Maximum minutes'!$C$1,T2283,MATCH(IF(G2283&lt;&gt;"",G2283,F2283),OFFSET('Maximum minutes'!$C$1,T2283-1,0,1,U2283+1),0)-1)*IF(OR(ISNUMBER(J2283),J2283="sans examen"),1,0)*IF(W2283&lt;MinDate,1,0),"")</f>
        <v/>
      </c>
      <c r="N2283" s="36">
        <f t="shared" ca="1" si="71"/>
        <v>0</v>
      </c>
      <c r="O2283" s="36" t="e">
        <f ca="1">LEFT(OFFSET(Lists!$Q$2,MATCH(E2283,Lists!$R$3:$R$19,0),0),4)</f>
        <v>#N/A</v>
      </c>
      <c r="P2283" s="36" t="e">
        <f ca="1">MATCH(O2283,Lists!$S$2:$S$640,1)</f>
        <v>#N/A</v>
      </c>
      <c r="Q2283" s="36" t="e">
        <f ca="1">MATCH(LEFT(OFFSET(Lists!$Q$2,MATCH(E2283,Lists!$R$3:$R$19,0)+1,0),4),Lists!$S$3:$S$640,1)</f>
        <v>#N/A</v>
      </c>
      <c r="R2283" s="36" t="e">
        <f ca="1">LEFT(OFFSET(Lists!$S$2,P2283-1+MATCH(F2283,OFFSET(Lists!$T$3,P2283-1,0,Q2283-P2283+1),0),0),6)</f>
        <v>#N/A</v>
      </c>
      <c r="S2283" s="36" t="e">
        <f ca="1">VLOOKUP(R2283,Lists!B:D,3,FALSE)</f>
        <v>#N/A</v>
      </c>
      <c r="T2283" s="36" t="str">
        <f>IF(F2283&lt;&gt;"",MATCH(R2283,'Maximum minutes'!B:B,0),"")</f>
        <v/>
      </c>
      <c r="U2283" s="36">
        <f ca="1">IF(F2283&lt;&gt;"",COUNTA(OFFSET('Maximum minutes'!$C$1,'Annexe A1 Cours'!T2283,0,1,50)),0)</f>
        <v>0</v>
      </c>
      <c r="V2283" s="37">
        <f ca="1">IFERROR(OFFSET('Maximum minutes'!$C$1,T2283+1,-1+MATCH(G2283,OFFSET('Maximum minutes'!$C$1,T2283-1,0,1,50),0)),0)</f>
        <v>0</v>
      </c>
      <c r="W2283" s="38">
        <f t="shared" ca="1" si="70"/>
        <v>0</v>
      </c>
    </row>
    <row r="2284" spans="1:23" s="36" customFormat="1" ht="18.75">
      <c r="A2284" s="34"/>
      <c r="B2284" s="39"/>
      <c r="C2284" s="39"/>
      <c r="D2284" s="35"/>
      <c r="E2284" s="40"/>
      <c r="F2284" s="39"/>
      <c r="G2284" s="39"/>
      <c r="H2284" s="39"/>
      <c r="I2284" s="34"/>
      <c r="J2284" s="34"/>
      <c r="K2284" s="34"/>
      <c r="L2284" s="34"/>
      <c r="M2284" s="43" t="str">
        <f ca="1">IFERROR(OFFSET('Maximum minutes'!$C$1,T2284,MATCH(IF(G2284&lt;&gt;"",G2284,F2284),OFFSET('Maximum minutes'!$C$1,T2284-1,0,1,U2284+1),0)-1)*IF(OR(ISNUMBER(J2284),J2284="sans examen"),1,0)*IF(W2284&lt;MinDate,1,0),"")</f>
        <v/>
      </c>
      <c r="N2284" s="36">
        <f t="shared" ca="1" si="71"/>
        <v>0</v>
      </c>
      <c r="O2284" s="36" t="e">
        <f ca="1">LEFT(OFFSET(Lists!$Q$2,MATCH(E2284,Lists!$R$3:$R$19,0),0),4)</f>
        <v>#N/A</v>
      </c>
      <c r="P2284" s="36" t="e">
        <f ca="1">MATCH(O2284,Lists!$S$2:$S$640,1)</f>
        <v>#N/A</v>
      </c>
      <c r="Q2284" s="36" t="e">
        <f ca="1">MATCH(LEFT(OFFSET(Lists!$Q$2,MATCH(E2284,Lists!$R$3:$R$19,0)+1,0),4),Lists!$S$3:$S$640,1)</f>
        <v>#N/A</v>
      </c>
      <c r="R2284" s="36" t="e">
        <f ca="1">LEFT(OFFSET(Lists!$S$2,P2284-1+MATCH(F2284,OFFSET(Lists!$T$3,P2284-1,0,Q2284-P2284+1),0),0),6)</f>
        <v>#N/A</v>
      </c>
      <c r="S2284" s="36" t="e">
        <f ca="1">VLOOKUP(R2284,Lists!B:D,3,FALSE)</f>
        <v>#N/A</v>
      </c>
      <c r="T2284" s="36" t="str">
        <f>IF(F2284&lt;&gt;"",MATCH(R2284,'Maximum minutes'!B:B,0),"")</f>
        <v/>
      </c>
      <c r="U2284" s="36">
        <f ca="1">IF(F2284&lt;&gt;"",COUNTA(OFFSET('Maximum minutes'!$C$1,'Annexe A1 Cours'!T2284,0,1,50)),0)</f>
        <v>0</v>
      </c>
      <c r="V2284" s="37">
        <f ca="1">IFERROR(OFFSET('Maximum minutes'!$C$1,T2284+1,-1+MATCH(G2284,OFFSET('Maximum minutes'!$C$1,T2284-1,0,1,50),0)),0)</f>
        <v>0</v>
      </c>
      <c r="W2284" s="38">
        <f t="shared" ca="1" si="70"/>
        <v>0</v>
      </c>
    </row>
    <row r="2285" spans="1:23" s="36" customFormat="1" ht="18.75">
      <c r="A2285" s="34"/>
      <c r="B2285" s="39"/>
      <c r="C2285" s="39"/>
      <c r="D2285" s="35"/>
      <c r="E2285" s="40"/>
      <c r="F2285" s="39"/>
      <c r="G2285" s="39"/>
      <c r="H2285" s="39"/>
      <c r="I2285" s="34"/>
      <c r="J2285" s="34"/>
      <c r="K2285" s="34"/>
      <c r="L2285" s="34"/>
      <c r="M2285" s="43" t="str">
        <f ca="1">IFERROR(OFFSET('Maximum minutes'!$C$1,T2285,MATCH(IF(G2285&lt;&gt;"",G2285,F2285),OFFSET('Maximum minutes'!$C$1,T2285-1,0,1,U2285+1),0)-1)*IF(OR(ISNUMBER(J2285),J2285="sans examen"),1,0)*IF(W2285&lt;MinDate,1,0),"")</f>
        <v/>
      </c>
      <c r="N2285" s="36">
        <f t="shared" ca="1" si="71"/>
        <v>0</v>
      </c>
      <c r="O2285" s="36" t="e">
        <f ca="1">LEFT(OFFSET(Lists!$Q$2,MATCH(E2285,Lists!$R$3:$R$19,0),0),4)</f>
        <v>#N/A</v>
      </c>
      <c r="P2285" s="36" t="e">
        <f ca="1">MATCH(O2285,Lists!$S$2:$S$640,1)</f>
        <v>#N/A</v>
      </c>
      <c r="Q2285" s="36" t="e">
        <f ca="1">MATCH(LEFT(OFFSET(Lists!$Q$2,MATCH(E2285,Lists!$R$3:$R$19,0)+1,0),4),Lists!$S$3:$S$640,1)</f>
        <v>#N/A</v>
      </c>
      <c r="R2285" s="36" t="e">
        <f ca="1">LEFT(OFFSET(Lists!$S$2,P2285-1+MATCH(F2285,OFFSET(Lists!$T$3,P2285-1,0,Q2285-P2285+1),0),0),6)</f>
        <v>#N/A</v>
      </c>
      <c r="S2285" s="36" t="e">
        <f ca="1">VLOOKUP(R2285,Lists!B:D,3,FALSE)</f>
        <v>#N/A</v>
      </c>
      <c r="T2285" s="36" t="str">
        <f>IF(F2285&lt;&gt;"",MATCH(R2285,'Maximum minutes'!B:B,0),"")</f>
        <v/>
      </c>
      <c r="U2285" s="36">
        <f ca="1">IF(F2285&lt;&gt;"",COUNTA(OFFSET('Maximum minutes'!$C$1,'Annexe A1 Cours'!T2285,0,1,50)),0)</f>
        <v>0</v>
      </c>
      <c r="V2285" s="37">
        <f ca="1">IFERROR(OFFSET('Maximum minutes'!$C$1,T2285+1,-1+MATCH(G2285,OFFSET('Maximum minutes'!$C$1,T2285-1,0,1,50),0)),0)</f>
        <v>0</v>
      </c>
      <c r="W2285" s="38">
        <f t="shared" ca="1" si="70"/>
        <v>0</v>
      </c>
    </row>
    <row r="2286" spans="1:23" s="36" customFormat="1" ht="18.75">
      <c r="A2286" s="34"/>
      <c r="B2286" s="39"/>
      <c r="C2286" s="39"/>
      <c r="D2286" s="35"/>
      <c r="E2286" s="40"/>
      <c r="F2286" s="39"/>
      <c r="G2286" s="39"/>
      <c r="H2286" s="39"/>
      <c r="I2286" s="34"/>
      <c r="J2286" s="34"/>
      <c r="K2286" s="34"/>
      <c r="L2286" s="34"/>
      <c r="M2286" s="43" t="str">
        <f ca="1">IFERROR(OFFSET('Maximum minutes'!$C$1,T2286,MATCH(IF(G2286&lt;&gt;"",G2286,F2286),OFFSET('Maximum minutes'!$C$1,T2286-1,0,1,U2286+1),0)-1)*IF(OR(ISNUMBER(J2286),J2286="sans examen"),1,0)*IF(W2286&lt;MinDate,1,0),"")</f>
        <v/>
      </c>
      <c r="N2286" s="36">
        <f t="shared" ca="1" si="71"/>
        <v>0</v>
      </c>
      <c r="O2286" s="36" t="e">
        <f ca="1">LEFT(OFFSET(Lists!$Q$2,MATCH(E2286,Lists!$R$3:$R$19,0),0),4)</f>
        <v>#N/A</v>
      </c>
      <c r="P2286" s="36" t="e">
        <f ca="1">MATCH(O2286,Lists!$S$2:$S$640,1)</f>
        <v>#N/A</v>
      </c>
      <c r="Q2286" s="36" t="e">
        <f ca="1">MATCH(LEFT(OFFSET(Lists!$Q$2,MATCH(E2286,Lists!$R$3:$R$19,0)+1,0),4),Lists!$S$3:$S$640,1)</f>
        <v>#N/A</v>
      </c>
      <c r="R2286" s="36" t="e">
        <f ca="1">LEFT(OFFSET(Lists!$S$2,P2286-1+MATCH(F2286,OFFSET(Lists!$T$3,P2286-1,0,Q2286-P2286+1),0),0),6)</f>
        <v>#N/A</v>
      </c>
      <c r="S2286" s="36" t="e">
        <f ca="1">VLOOKUP(R2286,Lists!B:D,3,FALSE)</f>
        <v>#N/A</v>
      </c>
      <c r="T2286" s="36" t="str">
        <f>IF(F2286&lt;&gt;"",MATCH(R2286,'Maximum minutes'!B:B,0),"")</f>
        <v/>
      </c>
      <c r="U2286" s="36">
        <f ca="1">IF(F2286&lt;&gt;"",COUNTA(OFFSET('Maximum minutes'!$C$1,'Annexe A1 Cours'!T2286,0,1,50)),0)</f>
        <v>0</v>
      </c>
      <c r="V2286" s="37">
        <f ca="1">IFERROR(OFFSET('Maximum minutes'!$C$1,T2286+1,-1+MATCH(G2286,OFFSET('Maximum minutes'!$C$1,T2286-1,0,1,50),0)),0)</f>
        <v>0</v>
      </c>
      <c r="W2286" s="38">
        <f t="shared" ca="1" si="70"/>
        <v>0</v>
      </c>
    </row>
    <row r="2287" spans="1:23" s="36" customFormat="1" ht="18.75">
      <c r="A2287" s="34"/>
      <c r="B2287" s="39"/>
      <c r="C2287" s="39"/>
      <c r="D2287" s="35"/>
      <c r="E2287" s="40"/>
      <c r="F2287" s="39"/>
      <c r="G2287" s="39"/>
      <c r="H2287" s="39"/>
      <c r="I2287" s="34"/>
      <c r="J2287" s="34"/>
      <c r="K2287" s="34"/>
      <c r="L2287" s="34"/>
      <c r="M2287" s="43" t="str">
        <f ca="1">IFERROR(OFFSET('Maximum minutes'!$C$1,T2287,MATCH(IF(G2287&lt;&gt;"",G2287,F2287),OFFSET('Maximum minutes'!$C$1,T2287-1,0,1,U2287+1),0)-1)*IF(OR(ISNUMBER(J2287),J2287="sans examen"),1,0)*IF(W2287&lt;MinDate,1,0),"")</f>
        <v/>
      </c>
      <c r="N2287" s="36">
        <f t="shared" ca="1" si="71"/>
        <v>0</v>
      </c>
      <c r="O2287" s="36" t="e">
        <f ca="1">LEFT(OFFSET(Lists!$Q$2,MATCH(E2287,Lists!$R$3:$R$19,0),0),4)</f>
        <v>#N/A</v>
      </c>
      <c r="P2287" s="36" t="e">
        <f ca="1">MATCH(O2287,Lists!$S$2:$S$640,1)</f>
        <v>#N/A</v>
      </c>
      <c r="Q2287" s="36" t="e">
        <f ca="1">MATCH(LEFT(OFFSET(Lists!$Q$2,MATCH(E2287,Lists!$R$3:$R$19,0)+1,0),4),Lists!$S$3:$S$640,1)</f>
        <v>#N/A</v>
      </c>
      <c r="R2287" s="36" t="e">
        <f ca="1">LEFT(OFFSET(Lists!$S$2,P2287-1+MATCH(F2287,OFFSET(Lists!$T$3,P2287-1,0,Q2287-P2287+1),0),0),6)</f>
        <v>#N/A</v>
      </c>
      <c r="S2287" s="36" t="e">
        <f ca="1">VLOOKUP(R2287,Lists!B:D,3,FALSE)</f>
        <v>#N/A</v>
      </c>
      <c r="T2287" s="36" t="str">
        <f>IF(F2287&lt;&gt;"",MATCH(R2287,'Maximum minutes'!B:B,0),"")</f>
        <v/>
      </c>
      <c r="U2287" s="36">
        <f ca="1">IF(F2287&lt;&gt;"",COUNTA(OFFSET('Maximum minutes'!$C$1,'Annexe A1 Cours'!T2287,0,1,50)),0)</f>
        <v>0</v>
      </c>
      <c r="V2287" s="37">
        <f ca="1">IFERROR(OFFSET('Maximum minutes'!$C$1,T2287+1,-1+MATCH(G2287,OFFSET('Maximum minutes'!$C$1,T2287-1,0,1,50),0)),0)</f>
        <v>0</v>
      </c>
      <c r="W2287" s="38">
        <f t="shared" ca="1" si="70"/>
        <v>0</v>
      </c>
    </row>
    <row r="2288" spans="1:23" s="36" customFormat="1" ht="18.75">
      <c r="A2288" s="34"/>
      <c r="B2288" s="39"/>
      <c r="C2288" s="39"/>
      <c r="D2288" s="35"/>
      <c r="E2288" s="40"/>
      <c r="F2288" s="39"/>
      <c r="G2288" s="39"/>
      <c r="H2288" s="39"/>
      <c r="I2288" s="34"/>
      <c r="J2288" s="34"/>
      <c r="K2288" s="34"/>
      <c r="L2288" s="34"/>
      <c r="M2288" s="43" t="str">
        <f ca="1">IFERROR(OFFSET('Maximum minutes'!$C$1,T2288,MATCH(IF(G2288&lt;&gt;"",G2288,F2288),OFFSET('Maximum minutes'!$C$1,T2288-1,0,1,U2288+1),0)-1)*IF(OR(ISNUMBER(J2288),J2288="sans examen"),1,0)*IF(W2288&lt;MinDate,1,0),"")</f>
        <v/>
      </c>
      <c r="N2288" s="36">
        <f t="shared" ca="1" si="71"/>
        <v>0</v>
      </c>
      <c r="O2288" s="36" t="e">
        <f ca="1">LEFT(OFFSET(Lists!$Q$2,MATCH(E2288,Lists!$R$3:$R$19,0),0),4)</f>
        <v>#N/A</v>
      </c>
      <c r="P2288" s="36" t="e">
        <f ca="1">MATCH(O2288,Lists!$S$2:$S$640,1)</f>
        <v>#N/A</v>
      </c>
      <c r="Q2288" s="36" t="e">
        <f ca="1">MATCH(LEFT(OFFSET(Lists!$Q$2,MATCH(E2288,Lists!$R$3:$R$19,0)+1,0),4),Lists!$S$3:$S$640,1)</f>
        <v>#N/A</v>
      </c>
      <c r="R2288" s="36" t="e">
        <f ca="1">LEFT(OFFSET(Lists!$S$2,P2288-1+MATCH(F2288,OFFSET(Lists!$T$3,P2288-1,0,Q2288-P2288+1),0),0),6)</f>
        <v>#N/A</v>
      </c>
      <c r="S2288" s="36" t="e">
        <f ca="1">VLOOKUP(R2288,Lists!B:D,3,FALSE)</f>
        <v>#N/A</v>
      </c>
      <c r="T2288" s="36" t="str">
        <f>IF(F2288&lt;&gt;"",MATCH(R2288,'Maximum minutes'!B:B,0),"")</f>
        <v/>
      </c>
      <c r="U2288" s="36">
        <f ca="1">IF(F2288&lt;&gt;"",COUNTA(OFFSET('Maximum minutes'!$C$1,'Annexe A1 Cours'!T2288,0,1,50)),0)</f>
        <v>0</v>
      </c>
      <c r="V2288" s="37">
        <f ca="1">IFERROR(OFFSET('Maximum minutes'!$C$1,T2288+1,-1+MATCH(G2288,OFFSET('Maximum minutes'!$C$1,T2288-1,0,1,50),0)),0)</f>
        <v>0</v>
      </c>
      <c r="W2288" s="38">
        <f t="shared" ca="1" si="70"/>
        <v>0</v>
      </c>
    </row>
    <row r="2289" spans="1:23" s="36" customFormat="1" ht="18.75">
      <c r="A2289" s="34"/>
      <c r="B2289" s="39"/>
      <c r="C2289" s="39"/>
      <c r="D2289" s="35"/>
      <c r="E2289" s="40"/>
      <c r="F2289" s="39"/>
      <c r="G2289" s="39"/>
      <c r="H2289" s="39"/>
      <c r="I2289" s="34"/>
      <c r="J2289" s="34"/>
      <c r="K2289" s="34"/>
      <c r="L2289" s="34"/>
      <c r="M2289" s="43" t="str">
        <f ca="1">IFERROR(OFFSET('Maximum minutes'!$C$1,T2289,MATCH(IF(G2289&lt;&gt;"",G2289,F2289),OFFSET('Maximum minutes'!$C$1,T2289-1,0,1,U2289+1),0)-1)*IF(OR(ISNUMBER(J2289),J2289="sans examen"),1,0)*IF(W2289&lt;MinDate,1,0),"")</f>
        <v/>
      </c>
      <c r="N2289" s="36">
        <f t="shared" ca="1" si="71"/>
        <v>0</v>
      </c>
      <c r="O2289" s="36" t="e">
        <f ca="1">LEFT(OFFSET(Lists!$Q$2,MATCH(E2289,Lists!$R$3:$R$19,0),0),4)</f>
        <v>#N/A</v>
      </c>
      <c r="P2289" s="36" t="e">
        <f ca="1">MATCH(O2289,Lists!$S$2:$S$640,1)</f>
        <v>#N/A</v>
      </c>
      <c r="Q2289" s="36" t="e">
        <f ca="1">MATCH(LEFT(OFFSET(Lists!$Q$2,MATCH(E2289,Lists!$R$3:$R$19,0)+1,0),4),Lists!$S$3:$S$640,1)</f>
        <v>#N/A</v>
      </c>
      <c r="R2289" s="36" t="e">
        <f ca="1">LEFT(OFFSET(Lists!$S$2,P2289-1+MATCH(F2289,OFFSET(Lists!$T$3,P2289-1,0,Q2289-P2289+1),0),0),6)</f>
        <v>#N/A</v>
      </c>
      <c r="S2289" s="36" t="e">
        <f ca="1">VLOOKUP(R2289,Lists!B:D,3,FALSE)</f>
        <v>#N/A</v>
      </c>
      <c r="T2289" s="36" t="str">
        <f>IF(F2289&lt;&gt;"",MATCH(R2289,'Maximum minutes'!B:B,0),"")</f>
        <v/>
      </c>
      <c r="U2289" s="36">
        <f ca="1">IF(F2289&lt;&gt;"",COUNTA(OFFSET('Maximum minutes'!$C$1,'Annexe A1 Cours'!T2289,0,1,50)),0)</f>
        <v>0</v>
      </c>
      <c r="V2289" s="37">
        <f ca="1">IFERROR(OFFSET('Maximum minutes'!$C$1,T2289+1,-1+MATCH(G2289,OFFSET('Maximum minutes'!$C$1,T2289-1,0,1,50),0)),0)</f>
        <v>0</v>
      </c>
      <c r="W2289" s="38">
        <f t="shared" ca="1" si="70"/>
        <v>0</v>
      </c>
    </row>
    <row r="2290" spans="1:23" s="36" customFormat="1" ht="18.75">
      <c r="A2290" s="34"/>
      <c r="B2290" s="39"/>
      <c r="C2290" s="39"/>
      <c r="D2290" s="35"/>
      <c r="E2290" s="40"/>
      <c r="F2290" s="39"/>
      <c r="G2290" s="39"/>
      <c r="H2290" s="39"/>
      <c r="I2290" s="34"/>
      <c r="J2290" s="34"/>
      <c r="K2290" s="34"/>
      <c r="L2290" s="34"/>
      <c r="M2290" s="43" t="str">
        <f ca="1">IFERROR(OFFSET('Maximum minutes'!$C$1,T2290,MATCH(IF(G2290&lt;&gt;"",G2290,F2290),OFFSET('Maximum minutes'!$C$1,T2290-1,0,1,U2290+1),0)-1)*IF(OR(ISNUMBER(J2290),J2290="sans examen"),1,0)*IF(W2290&lt;MinDate,1,0),"")</f>
        <v/>
      </c>
      <c r="N2290" s="36">
        <f t="shared" ca="1" si="71"/>
        <v>0</v>
      </c>
      <c r="O2290" s="36" t="e">
        <f ca="1">LEFT(OFFSET(Lists!$Q$2,MATCH(E2290,Lists!$R$3:$R$19,0),0),4)</f>
        <v>#N/A</v>
      </c>
      <c r="P2290" s="36" t="e">
        <f ca="1">MATCH(O2290,Lists!$S$2:$S$640,1)</f>
        <v>#N/A</v>
      </c>
      <c r="Q2290" s="36" t="e">
        <f ca="1">MATCH(LEFT(OFFSET(Lists!$Q$2,MATCH(E2290,Lists!$R$3:$R$19,0)+1,0),4),Lists!$S$3:$S$640,1)</f>
        <v>#N/A</v>
      </c>
      <c r="R2290" s="36" t="e">
        <f ca="1">LEFT(OFFSET(Lists!$S$2,P2290-1+MATCH(F2290,OFFSET(Lists!$T$3,P2290-1,0,Q2290-P2290+1),0),0),6)</f>
        <v>#N/A</v>
      </c>
      <c r="S2290" s="36" t="e">
        <f ca="1">VLOOKUP(R2290,Lists!B:D,3,FALSE)</f>
        <v>#N/A</v>
      </c>
      <c r="T2290" s="36" t="str">
        <f>IF(F2290&lt;&gt;"",MATCH(R2290,'Maximum minutes'!B:B,0),"")</f>
        <v/>
      </c>
      <c r="U2290" s="36">
        <f ca="1">IF(F2290&lt;&gt;"",COUNTA(OFFSET('Maximum minutes'!$C$1,'Annexe A1 Cours'!T2290,0,1,50)),0)</f>
        <v>0</v>
      </c>
      <c r="V2290" s="37">
        <f ca="1">IFERROR(OFFSET('Maximum minutes'!$C$1,T2290+1,-1+MATCH(G2290,OFFSET('Maximum minutes'!$C$1,T2290-1,0,1,50),0)),0)</f>
        <v>0</v>
      </c>
      <c r="W2290" s="38">
        <f t="shared" ca="1" si="70"/>
        <v>0</v>
      </c>
    </row>
    <row r="2291" spans="1:23" s="36" customFormat="1" ht="18.75">
      <c r="A2291" s="34"/>
      <c r="B2291" s="39"/>
      <c r="C2291" s="39"/>
      <c r="D2291" s="35"/>
      <c r="E2291" s="40"/>
      <c r="F2291" s="39"/>
      <c r="G2291" s="39"/>
      <c r="H2291" s="39"/>
      <c r="I2291" s="34"/>
      <c r="J2291" s="34"/>
      <c r="K2291" s="34"/>
      <c r="L2291" s="34"/>
      <c r="M2291" s="43" t="str">
        <f ca="1">IFERROR(OFFSET('Maximum minutes'!$C$1,T2291,MATCH(IF(G2291&lt;&gt;"",G2291,F2291),OFFSET('Maximum minutes'!$C$1,T2291-1,0,1,U2291+1),0)-1)*IF(OR(ISNUMBER(J2291),J2291="sans examen"),1,0)*IF(W2291&lt;MinDate,1,0),"")</f>
        <v/>
      </c>
      <c r="N2291" s="36">
        <f t="shared" ca="1" si="71"/>
        <v>0</v>
      </c>
      <c r="O2291" s="36" t="e">
        <f ca="1">LEFT(OFFSET(Lists!$Q$2,MATCH(E2291,Lists!$R$3:$R$19,0),0),4)</f>
        <v>#N/A</v>
      </c>
      <c r="P2291" s="36" t="e">
        <f ca="1">MATCH(O2291,Lists!$S$2:$S$640,1)</f>
        <v>#N/A</v>
      </c>
      <c r="Q2291" s="36" t="e">
        <f ca="1">MATCH(LEFT(OFFSET(Lists!$Q$2,MATCH(E2291,Lists!$R$3:$R$19,0)+1,0),4),Lists!$S$3:$S$640,1)</f>
        <v>#N/A</v>
      </c>
      <c r="R2291" s="36" t="e">
        <f ca="1">LEFT(OFFSET(Lists!$S$2,P2291-1+MATCH(F2291,OFFSET(Lists!$T$3,P2291-1,0,Q2291-P2291+1),0),0),6)</f>
        <v>#N/A</v>
      </c>
      <c r="S2291" s="36" t="e">
        <f ca="1">VLOOKUP(R2291,Lists!B:D,3,FALSE)</f>
        <v>#N/A</v>
      </c>
      <c r="T2291" s="36" t="str">
        <f>IF(F2291&lt;&gt;"",MATCH(R2291,'Maximum minutes'!B:B,0),"")</f>
        <v/>
      </c>
      <c r="U2291" s="36">
        <f ca="1">IF(F2291&lt;&gt;"",COUNTA(OFFSET('Maximum minutes'!$C$1,'Annexe A1 Cours'!T2291,0,1,50)),0)</f>
        <v>0</v>
      </c>
      <c r="V2291" s="37">
        <f ca="1">IFERROR(OFFSET('Maximum minutes'!$C$1,T2291+1,-1+MATCH(G2291,OFFSET('Maximum minutes'!$C$1,T2291-1,0,1,50),0)),0)</f>
        <v>0</v>
      </c>
      <c r="W2291" s="38">
        <f t="shared" ca="1" si="70"/>
        <v>0</v>
      </c>
    </row>
    <row r="2292" spans="1:23" s="36" customFormat="1" ht="18.75">
      <c r="A2292" s="34"/>
      <c r="B2292" s="39"/>
      <c r="C2292" s="39"/>
      <c r="D2292" s="35"/>
      <c r="E2292" s="40"/>
      <c r="F2292" s="39"/>
      <c r="G2292" s="39"/>
      <c r="H2292" s="39"/>
      <c r="I2292" s="34"/>
      <c r="J2292" s="34"/>
      <c r="K2292" s="34"/>
      <c r="L2292" s="34"/>
      <c r="M2292" s="43" t="str">
        <f ca="1">IFERROR(OFFSET('Maximum minutes'!$C$1,T2292,MATCH(IF(G2292&lt;&gt;"",G2292,F2292),OFFSET('Maximum minutes'!$C$1,T2292-1,0,1,U2292+1),0)-1)*IF(OR(ISNUMBER(J2292),J2292="sans examen"),1,0)*IF(W2292&lt;MinDate,1,0),"")</f>
        <v/>
      </c>
      <c r="N2292" s="36">
        <f t="shared" ca="1" si="71"/>
        <v>0</v>
      </c>
      <c r="O2292" s="36" t="e">
        <f ca="1">LEFT(OFFSET(Lists!$Q$2,MATCH(E2292,Lists!$R$3:$R$19,0),0),4)</f>
        <v>#N/A</v>
      </c>
      <c r="P2292" s="36" t="e">
        <f ca="1">MATCH(O2292,Lists!$S$2:$S$640,1)</f>
        <v>#N/A</v>
      </c>
      <c r="Q2292" s="36" t="e">
        <f ca="1">MATCH(LEFT(OFFSET(Lists!$Q$2,MATCH(E2292,Lists!$R$3:$R$19,0)+1,0),4),Lists!$S$3:$S$640,1)</f>
        <v>#N/A</v>
      </c>
      <c r="R2292" s="36" t="e">
        <f ca="1">LEFT(OFFSET(Lists!$S$2,P2292-1+MATCH(F2292,OFFSET(Lists!$T$3,P2292-1,0,Q2292-P2292+1),0),0),6)</f>
        <v>#N/A</v>
      </c>
      <c r="S2292" s="36" t="e">
        <f ca="1">VLOOKUP(R2292,Lists!B:D,3,FALSE)</f>
        <v>#N/A</v>
      </c>
      <c r="T2292" s="36" t="str">
        <f>IF(F2292&lt;&gt;"",MATCH(R2292,'Maximum minutes'!B:B,0),"")</f>
        <v/>
      </c>
      <c r="U2292" s="36">
        <f ca="1">IF(F2292&lt;&gt;"",COUNTA(OFFSET('Maximum minutes'!$C$1,'Annexe A1 Cours'!T2292,0,1,50)),0)</f>
        <v>0</v>
      </c>
      <c r="V2292" s="37">
        <f ca="1">IFERROR(OFFSET('Maximum minutes'!$C$1,T2292+1,-1+MATCH(G2292,OFFSET('Maximum minutes'!$C$1,T2292-1,0,1,50),0)),0)</f>
        <v>0</v>
      </c>
      <c r="W2292" s="38">
        <f t="shared" ca="1" si="70"/>
        <v>0</v>
      </c>
    </row>
    <row r="2293" spans="1:23" s="36" customFormat="1" ht="18.75">
      <c r="A2293" s="34"/>
      <c r="B2293" s="39"/>
      <c r="C2293" s="39"/>
      <c r="D2293" s="35"/>
      <c r="E2293" s="40"/>
      <c r="F2293" s="39"/>
      <c r="G2293" s="39"/>
      <c r="H2293" s="39"/>
      <c r="I2293" s="34"/>
      <c r="J2293" s="34"/>
      <c r="K2293" s="34"/>
      <c r="L2293" s="34"/>
      <c r="M2293" s="43" t="str">
        <f ca="1">IFERROR(OFFSET('Maximum minutes'!$C$1,T2293,MATCH(IF(G2293&lt;&gt;"",G2293,F2293),OFFSET('Maximum minutes'!$C$1,T2293-1,0,1,U2293+1),0)-1)*IF(OR(ISNUMBER(J2293),J2293="sans examen"),1,0)*IF(W2293&lt;MinDate,1,0),"")</f>
        <v/>
      </c>
      <c r="N2293" s="36">
        <f t="shared" ca="1" si="71"/>
        <v>0</v>
      </c>
      <c r="O2293" s="36" t="e">
        <f ca="1">LEFT(OFFSET(Lists!$Q$2,MATCH(E2293,Lists!$R$3:$R$19,0),0),4)</f>
        <v>#N/A</v>
      </c>
      <c r="P2293" s="36" t="e">
        <f ca="1">MATCH(O2293,Lists!$S$2:$S$640,1)</f>
        <v>#N/A</v>
      </c>
      <c r="Q2293" s="36" t="e">
        <f ca="1">MATCH(LEFT(OFFSET(Lists!$Q$2,MATCH(E2293,Lists!$R$3:$R$19,0)+1,0),4),Lists!$S$3:$S$640,1)</f>
        <v>#N/A</v>
      </c>
      <c r="R2293" s="36" t="e">
        <f ca="1">LEFT(OFFSET(Lists!$S$2,P2293-1+MATCH(F2293,OFFSET(Lists!$T$3,P2293-1,0,Q2293-P2293+1),0),0),6)</f>
        <v>#N/A</v>
      </c>
      <c r="S2293" s="36" t="e">
        <f ca="1">VLOOKUP(R2293,Lists!B:D,3,FALSE)</f>
        <v>#N/A</v>
      </c>
      <c r="T2293" s="36" t="str">
        <f>IF(F2293&lt;&gt;"",MATCH(R2293,'Maximum minutes'!B:B,0),"")</f>
        <v/>
      </c>
      <c r="U2293" s="36">
        <f ca="1">IF(F2293&lt;&gt;"",COUNTA(OFFSET('Maximum minutes'!$C$1,'Annexe A1 Cours'!T2293,0,1,50)),0)</f>
        <v>0</v>
      </c>
      <c r="V2293" s="37">
        <f ca="1">IFERROR(OFFSET('Maximum minutes'!$C$1,T2293+1,-1+MATCH(G2293,OFFSET('Maximum minutes'!$C$1,T2293-1,0,1,50),0)),0)</f>
        <v>0</v>
      </c>
      <c r="W2293" s="38">
        <f t="shared" ca="1" si="70"/>
        <v>0</v>
      </c>
    </row>
    <row r="2294" spans="1:23" s="36" customFormat="1" ht="18.75">
      <c r="A2294" s="34"/>
      <c r="B2294" s="39"/>
      <c r="C2294" s="39"/>
      <c r="D2294" s="35"/>
      <c r="E2294" s="40"/>
      <c r="F2294" s="39"/>
      <c r="G2294" s="39"/>
      <c r="H2294" s="39"/>
      <c r="I2294" s="34"/>
      <c r="J2294" s="34"/>
      <c r="K2294" s="34"/>
      <c r="L2294" s="34"/>
      <c r="M2294" s="43" t="str">
        <f ca="1">IFERROR(OFFSET('Maximum minutes'!$C$1,T2294,MATCH(IF(G2294&lt;&gt;"",G2294,F2294),OFFSET('Maximum minutes'!$C$1,T2294-1,0,1,U2294+1),0)-1)*IF(OR(ISNUMBER(J2294),J2294="sans examen"),1,0)*IF(W2294&lt;MinDate,1,0),"")</f>
        <v/>
      </c>
      <c r="N2294" s="36">
        <f t="shared" ca="1" si="71"/>
        <v>0</v>
      </c>
      <c r="O2294" s="36" t="e">
        <f ca="1">LEFT(OFFSET(Lists!$Q$2,MATCH(E2294,Lists!$R$3:$R$19,0),0),4)</f>
        <v>#N/A</v>
      </c>
      <c r="P2294" s="36" t="e">
        <f ca="1">MATCH(O2294,Lists!$S$2:$S$640,1)</f>
        <v>#N/A</v>
      </c>
      <c r="Q2294" s="36" t="e">
        <f ca="1">MATCH(LEFT(OFFSET(Lists!$Q$2,MATCH(E2294,Lists!$R$3:$R$19,0)+1,0),4),Lists!$S$3:$S$640,1)</f>
        <v>#N/A</v>
      </c>
      <c r="R2294" s="36" t="e">
        <f ca="1">LEFT(OFFSET(Lists!$S$2,P2294-1+MATCH(F2294,OFFSET(Lists!$T$3,P2294-1,0,Q2294-P2294+1),0),0),6)</f>
        <v>#N/A</v>
      </c>
      <c r="S2294" s="36" t="e">
        <f ca="1">VLOOKUP(R2294,Lists!B:D,3,FALSE)</f>
        <v>#N/A</v>
      </c>
      <c r="T2294" s="36" t="str">
        <f>IF(F2294&lt;&gt;"",MATCH(R2294,'Maximum minutes'!B:B,0),"")</f>
        <v/>
      </c>
      <c r="U2294" s="36">
        <f ca="1">IF(F2294&lt;&gt;"",COUNTA(OFFSET('Maximum minutes'!$C$1,'Annexe A1 Cours'!T2294,0,1,50)),0)</f>
        <v>0</v>
      </c>
      <c r="V2294" s="37">
        <f ca="1">IFERROR(OFFSET('Maximum minutes'!$C$1,T2294+1,-1+MATCH(G2294,OFFSET('Maximum minutes'!$C$1,T2294-1,0,1,50),0)),0)</f>
        <v>0</v>
      </c>
      <c r="W2294" s="38">
        <f t="shared" ca="1" si="70"/>
        <v>0</v>
      </c>
    </row>
    <row r="2295" spans="1:23" s="36" customFormat="1" ht="18.75">
      <c r="A2295" s="34"/>
      <c r="B2295" s="39"/>
      <c r="C2295" s="39"/>
      <c r="D2295" s="35"/>
      <c r="E2295" s="40"/>
      <c r="F2295" s="39"/>
      <c r="G2295" s="39"/>
      <c r="H2295" s="39"/>
      <c r="I2295" s="34"/>
      <c r="J2295" s="34"/>
      <c r="K2295" s="34"/>
      <c r="L2295" s="34"/>
      <c r="M2295" s="43" t="str">
        <f ca="1">IFERROR(OFFSET('Maximum minutes'!$C$1,T2295,MATCH(IF(G2295&lt;&gt;"",G2295,F2295),OFFSET('Maximum minutes'!$C$1,T2295-1,0,1,U2295+1),0)-1)*IF(OR(ISNUMBER(J2295),J2295="sans examen"),1,0)*IF(W2295&lt;MinDate,1,0),"")</f>
        <v/>
      </c>
      <c r="N2295" s="36">
        <f t="shared" ca="1" si="71"/>
        <v>0</v>
      </c>
      <c r="O2295" s="36" t="e">
        <f ca="1">LEFT(OFFSET(Lists!$Q$2,MATCH(E2295,Lists!$R$3:$R$19,0),0),4)</f>
        <v>#N/A</v>
      </c>
      <c r="P2295" s="36" t="e">
        <f ca="1">MATCH(O2295,Lists!$S$2:$S$640,1)</f>
        <v>#N/A</v>
      </c>
      <c r="Q2295" s="36" t="e">
        <f ca="1">MATCH(LEFT(OFFSET(Lists!$Q$2,MATCH(E2295,Lists!$R$3:$R$19,0)+1,0),4),Lists!$S$3:$S$640,1)</f>
        <v>#N/A</v>
      </c>
      <c r="R2295" s="36" t="e">
        <f ca="1">LEFT(OFFSET(Lists!$S$2,P2295-1+MATCH(F2295,OFFSET(Lists!$T$3,P2295-1,0,Q2295-P2295+1),0),0),6)</f>
        <v>#N/A</v>
      </c>
      <c r="S2295" s="36" t="e">
        <f ca="1">VLOOKUP(R2295,Lists!B:D,3,FALSE)</f>
        <v>#N/A</v>
      </c>
      <c r="T2295" s="36" t="str">
        <f>IF(F2295&lt;&gt;"",MATCH(R2295,'Maximum minutes'!B:B,0),"")</f>
        <v/>
      </c>
      <c r="U2295" s="36">
        <f ca="1">IF(F2295&lt;&gt;"",COUNTA(OFFSET('Maximum minutes'!$C$1,'Annexe A1 Cours'!T2295,0,1,50)),0)</f>
        <v>0</v>
      </c>
      <c r="V2295" s="37">
        <f ca="1">IFERROR(OFFSET('Maximum minutes'!$C$1,T2295+1,-1+MATCH(G2295,OFFSET('Maximum minutes'!$C$1,T2295-1,0,1,50),0)),0)</f>
        <v>0</v>
      </c>
      <c r="W2295" s="38">
        <f t="shared" ca="1" si="70"/>
        <v>0</v>
      </c>
    </row>
    <row r="2296" spans="1:23" s="36" customFormat="1" ht="18.75">
      <c r="A2296" s="34"/>
      <c r="B2296" s="39"/>
      <c r="C2296" s="39"/>
      <c r="D2296" s="35"/>
      <c r="E2296" s="40"/>
      <c r="F2296" s="39"/>
      <c r="G2296" s="39"/>
      <c r="H2296" s="39"/>
      <c r="I2296" s="34"/>
      <c r="J2296" s="34"/>
      <c r="K2296" s="34"/>
      <c r="L2296" s="34"/>
      <c r="M2296" s="43" t="str">
        <f ca="1">IFERROR(OFFSET('Maximum minutes'!$C$1,T2296,MATCH(IF(G2296&lt;&gt;"",G2296,F2296),OFFSET('Maximum minutes'!$C$1,T2296-1,0,1,U2296+1),0)-1)*IF(OR(ISNUMBER(J2296),J2296="sans examen"),1,0)*IF(W2296&lt;MinDate,1,0),"")</f>
        <v/>
      </c>
      <c r="N2296" s="36">
        <f t="shared" ca="1" si="71"/>
        <v>0</v>
      </c>
      <c r="O2296" s="36" t="e">
        <f ca="1">LEFT(OFFSET(Lists!$Q$2,MATCH(E2296,Lists!$R$3:$R$19,0),0),4)</f>
        <v>#N/A</v>
      </c>
      <c r="P2296" s="36" t="e">
        <f ca="1">MATCH(O2296,Lists!$S$2:$S$640,1)</f>
        <v>#N/A</v>
      </c>
      <c r="Q2296" s="36" t="e">
        <f ca="1">MATCH(LEFT(OFFSET(Lists!$Q$2,MATCH(E2296,Lists!$R$3:$R$19,0)+1,0),4),Lists!$S$3:$S$640,1)</f>
        <v>#N/A</v>
      </c>
      <c r="R2296" s="36" t="e">
        <f ca="1">LEFT(OFFSET(Lists!$S$2,P2296-1+MATCH(F2296,OFFSET(Lists!$T$3,P2296-1,0,Q2296-P2296+1),0),0),6)</f>
        <v>#N/A</v>
      </c>
      <c r="S2296" s="36" t="e">
        <f ca="1">VLOOKUP(R2296,Lists!B:D,3,FALSE)</f>
        <v>#N/A</v>
      </c>
      <c r="T2296" s="36" t="str">
        <f>IF(F2296&lt;&gt;"",MATCH(R2296,'Maximum minutes'!B:B,0),"")</f>
        <v/>
      </c>
      <c r="U2296" s="36">
        <f ca="1">IF(F2296&lt;&gt;"",COUNTA(OFFSET('Maximum minutes'!$C$1,'Annexe A1 Cours'!T2296,0,1,50)),0)</f>
        <v>0</v>
      </c>
      <c r="V2296" s="37">
        <f ca="1">IFERROR(OFFSET('Maximum minutes'!$C$1,T2296+1,-1+MATCH(G2296,OFFSET('Maximum minutes'!$C$1,T2296-1,0,1,50),0)),0)</f>
        <v>0</v>
      </c>
      <c r="W2296" s="38">
        <f t="shared" ca="1" si="70"/>
        <v>0</v>
      </c>
    </row>
    <row r="2297" spans="1:23" s="36" customFormat="1" ht="18.75">
      <c r="A2297" s="34"/>
      <c r="B2297" s="39"/>
      <c r="C2297" s="39"/>
      <c r="D2297" s="35"/>
      <c r="E2297" s="40"/>
      <c r="F2297" s="39"/>
      <c r="G2297" s="39"/>
      <c r="H2297" s="39"/>
      <c r="I2297" s="34"/>
      <c r="J2297" s="34"/>
      <c r="K2297" s="34"/>
      <c r="L2297" s="34"/>
      <c r="M2297" s="43" t="str">
        <f ca="1">IFERROR(OFFSET('Maximum minutes'!$C$1,T2297,MATCH(IF(G2297&lt;&gt;"",G2297,F2297),OFFSET('Maximum minutes'!$C$1,T2297-1,0,1,U2297+1),0)-1)*IF(OR(ISNUMBER(J2297),J2297="sans examen"),1,0)*IF(W2297&lt;MinDate,1,0),"")</f>
        <v/>
      </c>
      <c r="N2297" s="36">
        <f t="shared" ca="1" si="71"/>
        <v>0</v>
      </c>
      <c r="O2297" s="36" t="e">
        <f ca="1">LEFT(OFFSET(Lists!$Q$2,MATCH(E2297,Lists!$R$3:$R$19,0),0),4)</f>
        <v>#N/A</v>
      </c>
      <c r="P2297" s="36" t="e">
        <f ca="1">MATCH(O2297,Lists!$S$2:$S$640,1)</f>
        <v>#N/A</v>
      </c>
      <c r="Q2297" s="36" t="e">
        <f ca="1">MATCH(LEFT(OFFSET(Lists!$Q$2,MATCH(E2297,Lists!$R$3:$R$19,0)+1,0),4),Lists!$S$3:$S$640,1)</f>
        <v>#N/A</v>
      </c>
      <c r="R2297" s="36" t="e">
        <f ca="1">LEFT(OFFSET(Lists!$S$2,P2297-1+MATCH(F2297,OFFSET(Lists!$T$3,P2297-1,0,Q2297-P2297+1),0),0),6)</f>
        <v>#N/A</v>
      </c>
      <c r="S2297" s="36" t="e">
        <f ca="1">VLOOKUP(R2297,Lists!B:D,3,FALSE)</f>
        <v>#N/A</v>
      </c>
      <c r="T2297" s="36" t="str">
        <f>IF(F2297&lt;&gt;"",MATCH(R2297,'Maximum minutes'!B:B,0),"")</f>
        <v/>
      </c>
      <c r="U2297" s="36">
        <f ca="1">IF(F2297&lt;&gt;"",COUNTA(OFFSET('Maximum minutes'!$C$1,'Annexe A1 Cours'!T2297,0,1,50)),0)</f>
        <v>0</v>
      </c>
      <c r="V2297" s="37">
        <f ca="1">IFERROR(OFFSET('Maximum minutes'!$C$1,T2297+1,-1+MATCH(G2297,OFFSET('Maximum minutes'!$C$1,T2297-1,0,1,50),0)),0)</f>
        <v>0</v>
      </c>
      <c r="W2297" s="38">
        <f t="shared" ca="1" si="70"/>
        <v>0</v>
      </c>
    </row>
    <row r="2298" spans="1:23" s="36" customFormat="1" ht="18.75">
      <c r="A2298" s="34"/>
      <c r="B2298" s="39"/>
      <c r="C2298" s="39"/>
      <c r="D2298" s="35"/>
      <c r="E2298" s="40"/>
      <c r="F2298" s="39"/>
      <c r="G2298" s="39"/>
      <c r="H2298" s="39"/>
      <c r="I2298" s="34"/>
      <c r="J2298" s="34"/>
      <c r="K2298" s="34"/>
      <c r="L2298" s="34"/>
      <c r="M2298" s="43" t="str">
        <f ca="1">IFERROR(OFFSET('Maximum minutes'!$C$1,T2298,MATCH(IF(G2298&lt;&gt;"",G2298,F2298),OFFSET('Maximum minutes'!$C$1,T2298-1,0,1,U2298+1),0)-1)*IF(OR(ISNUMBER(J2298),J2298="sans examen"),1,0)*IF(W2298&lt;MinDate,1,0),"")</f>
        <v/>
      </c>
      <c r="N2298" s="36">
        <f t="shared" ca="1" si="71"/>
        <v>0</v>
      </c>
      <c r="O2298" s="36" t="e">
        <f ca="1">LEFT(OFFSET(Lists!$Q$2,MATCH(E2298,Lists!$R$3:$R$19,0),0),4)</f>
        <v>#N/A</v>
      </c>
      <c r="P2298" s="36" t="e">
        <f ca="1">MATCH(O2298,Lists!$S$2:$S$640,1)</f>
        <v>#N/A</v>
      </c>
      <c r="Q2298" s="36" t="e">
        <f ca="1">MATCH(LEFT(OFFSET(Lists!$Q$2,MATCH(E2298,Lists!$R$3:$R$19,0)+1,0),4),Lists!$S$3:$S$640,1)</f>
        <v>#N/A</v>
      </c>
      <c r="R2298" s="36" t="e">
        <f ca="1">LEFT(OFFSET(Lists!$S$2,P2298-1+MATCH(F2298,OFFSET(Lists!$T$3,P2298-1,0,Q2298-P2298+1),0),0),6)</f>
        <v>#N/A</v>
      </c>
      <c r="S2298" s="36" t="e">
        <f ca="1">VLOOKUP(R2298,Lists!B:D,3,FALSE)</f>
        <v>#N/A</v>
      </c>
      <c r="T2298" s="36" t="str">
        <f>IF(F2298&lt;&gt;"",MATCH(R2298,'Maximum minutes'!B:B,0),"")</f>
        <v/>
      </c>
      <c r="U2298" s="36">
        <f ca="1">IF(F2298&lt;&gt;"",COUNTA(OFFSET('Maximum minutes'!$C$1,'Annexe A1 Cours'!T2298,0,1,50)),0)</f>
        <v>0</v>
      </c>
      <c r="V2298" s="37">
        <f ca="1">IFERROR(OFFSET('Maximum minutes'!$C$1,T2298+1,-1+MATCH(G2298,OFFSET('Maximum minutes'!$C$1,T2298-1,0,1,50),0)),0)</f>
        <v>0</v>
      </c>
      <c r="W2298" s="38">
        <f t="shared" ca="1" si="70"/>
        <v>0</v>
      </c>
    </row>
    <row r="2299" spans="1:23" s="36" customFormat="1" ht="18.75">
      <c r="A2299" s="34"/>
      <c r="B2299" s="39"/>
      <c r="C2299" s="39"/>
      <c r="D2299" s="35"/>
      <c r="E2299" s="40"/>
      <c r="F2299" s="39"/>
      <c r="G2299" s="39"/>
      <c r="H2299" s="39"/>
      <c r="I2299" s="34"/>
      <c r="J2299" s="34"/>
      <c r="K2299" s="34"/>
      <c r="L2299" s="34"/>
      <c r="M2299" s="43" t="str">
        <f ca="1">IFERROR(OFFSET('Maximum minutes'!$C$1,T2299,MATCH(IF(G2299&lt;&gt;"",G2299,F2299),OFFSET('Maximum minutes'!$C$1,T2299-1,0,1,U2299+1),0)-1)*IF(OR(ISNUMBER(J2299),J2299="sans examen"),1,0)*IF(W2299&lt;MinDate,1,0),"")</f>
        <v/>
      </c>
      <c r="N2299" s="36">
        <f t="shared" ca="1" si="71"/>
        <v>0</v>
      </c>
      <c r="O2299" s="36" t="e">
        <f ca="1">LEFT(OFFSET(Lists!$Q$2,MATCH(E2299,Lists!$R$3:$R$19,0),0),4)</f>
        <v>#N/A</v>
      </c>
      <c r="P2299" s="36" t="e">
        <f ca="1">MATCH(O2299,Lists!$S$2:$S$640,1)</f>
        <v>#N/A</v>
      </c>
      <c r="Q2299" s="36" t="e">
        <f ca="1">MATCH(LEFT(OFFSET(Lists!$Q$2,MATCH(E2299,Lists!$R$3:$R$19,0)+1,0),4),Lists!$S$3:$S$640,1)</f>
        <v>#N/A</v>
      </c>
      <c r="R2299" s="36" t="e">
        <f ca="1">LEFT(OFFSET(Lists!$S$2,P2299-1+MATCH(F2299,OFFSET(Lists!$T$3,P2299-1,0,Q2299-P2299+1),0),0),6)</f>
        <v>#N/A</v>
      </c>
      <c r="S2299" s="36" t="e">
        <f ca="1">VLOOKUP(R2299,Lists!B:D,3,FALSE)</f>
        <v>#N/A</v>
      </c>
      <c r="T2299" s="36" t="str">
        <f>IF(F2299&lt;&gt;"",MATCH(R2299,'Maximum minutes'!B:B,0),"")</f>
        <v/>
      </c>
      <c r="U2299" s="36">
        <f ca="1">IF(F2299&lt;&gt;"",COUNTA(OFFSET('Maximum minutes'!$C$1,'Annexe A1 Cours'!T2299,0,1,50)),0)</f>
        <v>0</v>
      </c>
      <c r="V2299" s="37">
        <f ca="1">IFERROR(OFFSET('Maximum minutes'!$C$1,T2299+1,-1+MATCH(G2299,OFFSET('Maximum minutes'!$C$1,T2299-1,0,1,50),0)),0)</f>
        <v>0</v>
      </c>
      <c r="W2299" s="38">
        <f t="shared" ca="1" si="70"/>
        <v>0</v>
      </c>
    </row>
    <row r="2300" spans="1:23" s="36" customFormat="1" ht="18.75">
      <c r="A2300" s="34"/>
      <c r="B2300" s="39"/>
      <c r="C2300" s="39"/>
      <c r="D2300" s="35"/>
      <c r="E2300" s="40"/>
      <c r="F2300" s="39"/>
      <c r="G2300" s="39"/>
      <c r="H2300" s="39"/>
      <c r="I2300" s="34"/>
      <c r="J2300" s="34"/>
      <c r="K2300" s="34"/>
      <c r="L2300" s="34"/>
      <c r="M2300" s="43" t="str">
        <f ca="1">IFERROR(OFFSET('Maximum minutes'!$C$1,T2300,MATCH(IF(G2300&lt;&gt;"",G2300,F2300),OFFSET('Maximum minutes'!$C$1,T2300-1,0,1,U2300+1),0)-1)*IF(OR(ISNUMBER(J2300),J2300="sans examen"),1,0)*IF(W2300&lt;MinDate,1,0),"")</f>
        <v/>
      </c>
      <c r="N2300" s="36">
        <f t="shared" ca="1" si="71"/>
        <v>0</v>
      </c>
      <c r="O2300" s="36" t="e">
        <f ca="1">LEFT(OFFSET(Lists!$Q$2,MATCH(E2300,Lists!$R$3:$R$19,0),0),4)</f>
        <v>#N/A</v>
      </c>
      <c r="P2300" s="36" t="e">
        <f ca="1">MATCH(O2300,Lists!$S$2:$S$640,1)</f>
        <v>#N/A</v>
      </c>
      <c r="Q2300" s="36" t="e">
        <f ca="1">MATCH(LEFT(OFFSET(Lists!$Q$2,MATCH(E2300,Lists!$R$3:$R$19,0)+1,0),4),Lists!$S$3:$S$640,1)</f>
        <v>#N/A</v>
      </c>
      <c r="R2300" s="36" t="e">
        <f ca="1">LEFT(OFFSET(Lists!$S$2,P2300-1+MATCH(F2300,OFFSET(Lists!$T$3,P2300-1,0,Q2300-P2300+1),0),0),6)</f>
        <v>#N/A</v>
      </c>
      <c r="S2300" s="36" t="e">
        <f ca="1">VLOOKUP(R2300,Lists!B:D,3,FALSE)</f>
        <v>#N/A</v>
      </c>
      <c r="T2300" s="36" t="str">
        <f>IF(F2300&lt;&gt;"",MATCH(R2300,'Maximum minutes'!B:B,0),"")</f>
        <v/>
      </c>
      <c r="U2300" s="36">
        <f ca="1">IF(F2300&lt;&gt;"",COUNTA(OFFSET('Maximum minutes'!$C$1,'Annexe A1 Cours'!T2300,0,1,50)),0)</f>
        <v>0</v>
      </c>
      <c r="V2300" s="37">
        <f ca="1">IFERROR(OFFSET('Maximum minutes'!$C$1,T2300+1,-1+MATCH(G2300,OFFSET('Maximum minutes'!$C$1,T2300-1,0,1,50),0)),0)</f>
        <v>0</v>
      </c>
      <c r="W2300" s="38">
        <f t="shared" ca="1" si="70"/>
        <v>0</v>
      </c>
    </row>
    <row r="2301" spans="1:23" s="36" customFormat="1" ht="18.75">
      <c r="A2301" s="34"/>
      <c r="B2301" s="39"/>
      <c r="C2301" s="39"/>
      <c r="D2301" s="35"/>
      <c r="E2301" s="40"/>
      <c r="F2301" s="39"/>
      <c r="G2301" s="39"/>
      <c r="H2301" s="39"/>
      <c r="I2301" s="34"/>
      <c r="J2301" s="34"/>
      <c r="K2301" s="34"/>
      <c r="L2301" s="34"/>
      <c r="M2301" s="43" t="str">
        <f ca="1">IFERROR(OFFSET('Maximum minutes'!$C$1,T2301,MATCH(IF(G2301&lt;&gt;"",G2301,F2301),OFFSET('Maximum minutes'!$C$1,T2301-1,0,1,U2301+1),0)-1)*IF(OR(ISNUMBER(J2301),J2301="sans examen"),1,0)*IF(W2301&lt;MinDate,1,0),"")</f>
        <v/>
      </c>
      <c r="N2301" s="36">
        <f t="shared" ca="1" si="71"/>
        <v>0</v>
      </c>
      <c r="O2301" s="36" t="e">
        <f ca="1">LEFT(OFFSET(Lists!$Q$2,MATCH(E2301,Lists!$R$3:$R$19,0),0),4)</f>
        <v>#N/A</v>
      </c>
      <c r="P2301" s="36" t="e">
        <f ca="1">MATCH(O2301,Lists!$S$2:$S$640,1)</f>
        <v>#N/A</v>
      </c>
      <c r="Q2301" s="36" t="e">
        <f ca="1">MATCH(LEFT(OFFSET(Lists!$Q$2,MATCH(E2301,Lists!$R$3:$R$19,0)+1,0),4),Lists!$S$3:$S$640,1)</f>
        <v>#N/A</v>
      </c>
      <c r="R2301" s="36" t="e">
        <f ca="1">LEFT(OFFSET(Lists!$S$2,P2301-1+MATCH(F2301,OFFSET(Lists!$T$3,P2301-1,0,Q2301-P2301+1),0),0),6)</f>
        <v>#N/A</v>
      </c>
      <c r="S2301" s="36" t="e">
        <f ca="1">VLOOKUP(R2301,Lists!B:D,3,FALSE)</f>
        <v>#N/A</v>
      </c>
      <c r="T2301" s="36" t="str">
        <f>IF(F2301&lt;&gt;"",MATCH(R2301,'Maximum minutes'!B:B,0),"")</f>
        <v/>
      </c>
      <c r="U2301" s="36">
        <f ca="1">IF(F2301&lt;&gt;"",COUNTA(OFFSET('Maximum minutes'!$C$1,'Annexe A1 Cours'!T2301,0,1,50)),0)</f>
        <v>0</v>
      </c>
      <c r="V2301" s="37">
        <f ca="1">IFERROR(OFFSET('Maximum minutes'!$C$1,T2301+1,-1+MATCH(G2301,OFFSET('Maximum minutes'!$C$1,T2301-1,0,1,50),0)),0)</f>
        <v>0</v>
      </c>
      <c r="W2301" s="38">
        <f t="shared" ca="1" si="70"/>
        <v>0</v>
      </c>
    </row>
    <row r="2302" spans="1:23" s="36" customFormat="1" ht="18.75">
      <c r="A2302" s="34"/>
      <c r="B2302" s="39"/>
      <c r="C2302" s="39"/>
      <c r="D2302" s="35"/>
      <c r="E2302" s="40"/>
      <c r="F2302" s="39"/>
      <c r="G2302" s="39"/>
      <c r="H2302" s="39"/>
      <c r="I2302" s="34"/>
      <c r="J2302" s="34"/>
      <c r="K2302" s="34"/>
      <c r="L2302" s="34"/>
      <c r="M2302" s="43" t="str">
        <f ca="1">IFERROR(OFFSET('Maximum minutes'!$C$1,T2302,MATCH(IF(G2302&lt;&gt;"",G2302,F2302),OFFSET('Maximum minutes'!$C$1,T2302-1,0,1,U2302+1),0)-1)*IF(OR(ISNUMBER(J2302),J2302="sans examen"),1,0)*IF(W2302&lt;MinDate,1,0),"")</f>
        <v/>
      </c>
      <c r="N2302" s="36">
        <f t="shared" ca="1" si="71"/>
        <v>0</v>
      </c>
      <c r="O2302" s="36" t="e">
        <f ca="1">LEFT(OFFSET(Lists!$Q$2,MATCH(E2302,Lists!$R$3:$R$19,0),0),4)</f>
        <v>#N/A</v>
      </c>
      <c r="P2302" s="36" t="e">
        <f ca="1">MATCH(O2302,Lists!$S$2:$S$640,1)</f>
        <v>#N/A</v>
      </c>
      <c r="Q2302" s="36" t="e">
        <f ca="1">MATCH(LEFT(OFFSET(Lists!$Q$2,MATCH(E2302,Lists!$R$3:$R$19,0)+1,0),4),Lists!$S$3:$S$640,1)</f>
        <v>#N/A</v>
      </c>
      <c r="R2302" s="36" t="e">
        <f ca="1">LEFT(OFFSET(Lists!$S$2,P2302-1+MATCH(F2302,OFFSET(Lists!$T$3,P2302-1,0,Q2302-P2302+1),0),0),6)</f>
        <v>#N/A</v>
      </c>
      <c r="S2302" s="36" t="e">
        <f ca="1">VLOOKUP(R2302,Lists!B:D,3,FALSE)</f>
        <v>#N/A</v>
      </c>
      <c r="T2302" s="36" t="str">
        <f>IF(F2302&lt;&gt;"",MATCH(R2302,'Maximum minutes'!B:B,0),"")</f>
        <v/>
      </c>
      <c r="U2302" s="36">
        <f ca="1">IF(F2302&lt;&gt;"",COUNTA(OFFSET('Maximum minutes'!$C$1,'Annexe A1 Cours'!T2302,0,1,50)),0)</f>
        <v>0</v>
      </c>
      <c r="V2302" s="37">
        <f ca="1">IFERROR(OFFSET('Maximum minutes'!$C$1,T2302+1,-1+MATCH(G2302,OFFSET('Maximum minutes'!$C$1,T2302-1,0,1,50),0)),0)</f>
        <v>0</v>
      </c>
      <c r="W2302" s="38">
        <f t="shared" ca="1" si="70"/>
        <v>0</v>
      </c>
    </row>
    <row r="2303" spans="1:23" s="36" customFormat="1" ht="18.75">
      <c r="A2303" s="34"/>
      <c r="B2303" s="39"/>
      <c r="C2303" s="39"/>
      <c r="D2303" s="35"/>
      <c r="E2303" s="40"/>
      <c r="F2303" s="39"/>
      <c r="G2303" s="39"/>
      <c r="H2303" s="39"/>
      <c r="I2303" s="34"/>
      <c r="J2303" s="34"/>
      <c r="K2303" s="34"/>
      <c r="L2303" s="34"/>
      <c r="M2303" s="43" t="str">
        <f ca="1">IFERROR(OFFSET('Maximum minutes'!$C$1,T2303,MATCH(IF(G2303&lt;&gt;"",G2303,F2303),OFFSET('Maximum minutes'!$C$1,T2303-1,0,1,U2303+1),0)-1)*IF(OR(ISNUMBER(J2303),J2303="sans examen"),1,0)*IF(W2303&lt;MinDate,1,0),"")</f>
        <v/>
      </c>
      <c r="N2303" s="36">
        <f t="shared" ca="1" si="71"/>
        <v>0</v>
      </c>
      <c r="O2303" s="36" t="e">
        <f ca="1">LEFT(OFFSET(Lists!$Q$2,MATCH(E2303,Lists!$R$3:$R$19,0),0),4)</f>
        <v>#N/A</v>
      </c>
      <c r="P2303" s="36" t="e">
        <f ca="1">MATCH(O2303,Lists!$S$2:$S$640,1)</f>
        <v>#N/A</v>
      </c>
      <c r="Q2303" s="36" t="e">
        <f ca="1">MATCH(LEFT(OFFSET(Lists!$Q$2,MATCH(E2303,Lists!$R$3:$R$19,0)+1,0),4),Lists!$S$3:$S$640,1)</f>
        <v>#N/A</v>
      </c>
      <c r="R2303" s="36" t="e">
        <f ca="1">LEFT(OFFSET(Lists!$S$2,P2303-1+MATCH(F2303,OFFSET(Lists!$T$3,P2303-1,0,Q2303-P2303+1),0),0),6)</f>
        <v>#N/A</v>
      </c>
      <c r="S2303" s="36" t="e">
        <f ca="1">VLOOKUP(R2303,Lists!B:D,3,FALSE)</f>
        <v>#N/A</v>
      </c>
      <c r="T2303" s="36" t="str">
        <f>IF(F2303&lt;&gt;"",MATCH(R2303,'Maximum minutes'!B:B,0),"")</f>
        <v/>
      </c>
      <c r="U2303" s="36">
        <f ca="1">IF(F2303&lt;&gt;"",COUNTA(OFFSET('Maximum minutes'!$C$1,'Annexe A1 Cours'!T2303,0,1,50)),0)</f>
        <v>0</v>
      </c>
      <c r="V2303" s="37">
        <f ca="1">IFERROR(OFFSET('Maximum minutes'!$C$1,T2303+1,-1+MATCH(G2303,OFFSET('Maximum minutes'!$C$1,T2303-1,0,1,50),0)),0)</f>
        <v>0</v>
      </c>
      <c r="W2303" s="38">
        <f t="shared" ca="1" si="70"/>
        <v>0</v>
      </c>
    </row>
    <row r="2304" spans="1:23" s="36" customFormat="1" ht="18.75">
      <c r="A2304" s="34"/>
      <c r="B2304" s="39"/>
      <c r="C2304" s="39"/>
      <c r="D2304" s="35"/>
      <c r="E2304" s="40"/>
      <c r="F2304" s="39"/>
      <c r="G2304" s="39"/>
      <c r="H2304" s="39"/>
      <c r="I2304" s="34"/>
      <c r="J2304" s="34"/>
      <c r="K2304" s="34"/>
      <c r="L2304" s="34"/>
      <c r="M2304" s="43" t="str">
        <f ca="1">IFERROR(OFFSET('Maximum minutes'!$C$1,T2304,MATCH(IF(G2304&lt;&gt;"",G2304,F2304),OFFSET('Maximum minutes'!$C$1,T2304-1,0,1,U2304+1),0)-1)*IF(OR(ISNUMBER(J2304),J2304="sans examen"),1,0)*IF(W2304&lt;MinDate,1,0),"")</f>
        <v/>
      </c>
      <c r="N2304" s="36">
        <f t="shared" ca="1" si="71"/>
        <v>0</v>
      </c>
      <c r="O2304" s="36" t="e">
        <f ca="1">LEFT(OFFSET(Lists!$Q$2,MATCH(E2304,Lists!$R$3:$R$19,0),0),4)</f>
        <v>#N/A</v>
      </c>
      <c r="P2304" s="36" t="e">
        <f ca="1">MATCH(O2304,Lists!$S$2:$S$640,1)</f>
        <v>#N/A</v>
      </c>
      <c r="Q2304" s="36" t="e">
        <f ca="1">MATCH(LEFT(OFFSET(Lists!$Q$2,MATCH(E2304,Lists!$R$3:$R$19,0)+1,0),4),Lists!$S$3:$S$640,1)</f>
        <v>#N/A</v>
      </c>
      <c r="R2304" s="36" t="e">
        <f ca="1">LEFT(OFFSET(Lists!$S$2,P2304-1+MATCH(F2304,OFFSET(Lists!$T$3,P2304-1,0,Q2304-P2304+1),0),0),6)</f>
        <v>#N/A</v>
      </c>
      <c r="S2304" s="36" t="e">
        <f ca="1">VLOOKUP(R2304,Lists!B:D,3,FALSE)</f>
        <v>#N/A</v>
      </c>
      <c r="T2304" s="36" t="str">
        <f>IF(F2304&lt;&gt;"",MATCH(R2304,'Maximum minutes'!B:B,0),"")</f>
        <v/>
      </c>
      <c r="U2304" s="36">
        <f ca="1">IF(F2304&lt;&gt;"",COUNTA(OFFSET('Maximum minutes'!$C$1,'Annexe A1 Cours'!T2304,0,1,50)),0)</f>
        <v>0</v>
      </c>
      <c r="V2304" s="37">
        <f ca="1">IFERROR(OFFSET('Maximum minutes'!$C$1,T2304+1,-1+MATCH(G2304,OFFSET('Maximum minutes'!$C$1,T2304-1,0,1,50),0)),0)</f>
        <v>0</v>
      </c>
      <c r="W2304" s="38">
        <f t="shared" ca="1" si="70"/>
        <v>0</v>
      </c>
    </row>
    <row r="2305" spans="1:23" s="36" customFormat="1" ht="18.75">
      <c r="A2305" s="34"/>
      <c r="B2305" s="39"/>
      <c r="C2305" s="39"/>
      <c r="D2305" s="35"/>
      <c r="E2305" s="40"/>
      <c r="F2305" s="39"/>
      <c r="G2305" s="39"/>
      <c r="H2305" s="39"/>
      <c r="I2305" s="34"/>
      <c r="J2305" s="34"/>
      <c r="K2305" s="34"/>
      <c r="L2305" s="34"/>
      <c r="M2305" s="43" t="str">
        <f ca="1">IFERROR(OFFSET('Maximum minutes'!$C$1,T2305,MATCH(IF(G2305&lt;&gt;"",G2305,F2305),OFFSET('Maximum minutes'!$C$1,T2305-1,0,1,U2305+1),0)-1)*IF(OR(ISNUMBER(J2305),J2305="sans examen"),1,0)*IF(W2305&lt;MinDate,1,0),"")</f>
        <v/>
      </c>
      <c r="N2305" s="36">
        <f t="shared" ca="1" si="71"/>
        <v>0</v>
      </c>
      <c r="O2305" s="36" t="e">
        <f ca="1">LEFT(OFFSET(Lists!$Q$2,MATCH(E2305,Lists!$R$3:$R$19,0),0),4)</f>
        <v>#N/A</v>
      </c>
      <c r="P2305" s="36" t="e">
        <f ca="1">MATCH(O2305,Lists!$S$2:$S$640,1)</f>
        <v>#N/A</v>
      </c>
      <c r="Q2305" s="36" t="e">
        <f ca="1">MATCH(LEFT(OFFSET(Lists!$Q$2,MATCH(E2305,Lists!$R$3:$R$19,0)+1,0),4),Lists!$S$3:$S$640,1)</f>
        <v>#N/A</v>
      </c>
      <c r="R2305" s="36" t="e">
        <f ca="1">LEFT(OFFSET(Lists!$S$2,P2305-1+MATCH(F2305,OFFSET(Lists!$T$3,P2305-1,0,Q2305-P2305+1),0),0),6)</f>
        <v>#N/A</v>
      </c>
      <c r="S2305" s="36" t="e">
        <f ca="1">VLOOKUP(R2305,Lists!B:D,3,FALSE)</f>
        <v>#N/A</v>
      </c>
      <c r="T2305" s="36" t="str">
        <f>IF(F2305&lt;&gt;"",MATCH(R2305,'Maximum minutes'!B:B,0),"")</f>
        <v/>
      </c>
      <c r="U2305" s="36">
        <f ca="1">IF(F2305&lt;&gt;"",COUNTA(OFFSET('Maximum minutes'!$C$1,'Annexe A1 Cours'!T2305,0,1,50)),0)</f>
        <v>0</v>
      </c>
      <c r="V2305" s="37">
        <f ca="1">IFERROR(OFFSET('Maximum minutes'!$C$1,T2305+1,-1+MATCH(G2305,OFFSET('Maximum minutes'!$C$1,T2305-1,0,1,50),0)),0)</f>
        <v>0</v>
      </c>
      <c r="W2305" s="38">
        <f t="shared" ca="1" si="70"/>
        <v>0</v>
      </c>
    </row>
    <row r="2306" spans="1:23" s="36" customFormat="1" ht="18.75">
      <c r="A2306" s="34"/>
      <c r="B2306" s="39"/>
      <c r="C2306" s="39"/>
      <c r="D2306" s="35"/>
      <c r="E2306" s="40"/>
      <c r="F2306" s="39"/>
      <c r="G2306" s="39"/>
      <c r="H2306" s="39"/>
      <c r="I2306" s="34"/>
      <c r="J2306" s="34"/>
      <c r="K2306" s="34"/>
      <c r="L2306" s="34"/>
      <c r="M2306" s="43" t="str">
        <f ca="1">IFERROR(OFFSET('Maximum minutes'!$C$1,T2306,MATCH(IF(G2306&lt;&gt;"",G2306,F2306),OFFSET('Maximum minutes'!$C$1,T2306-1,0,1,U2306+1),0)-1)*IF(OR(ISNUMBER(J2306),J2306="sans examen"),1,0)*IF(W2306&lt;MinDate,1,0),"")</f>
        <v/>
      </c>
      <c r="N2306" s="36">
        <f t="shared" ca="1" si="71"/>
        <v>0</v>
      </c>
      <c r="O2306" s="36" t="e">
        <f ca="1">LEFT(OFFSET(Lists!$Q$2,MATCH(E2306,Lists!$R$3:$R$19,0),0),4)</f>
        <v>#N/A</v>
      </c>
      <c r="P2306" s="36" t="e">
        <f ca="1">MATCH(O2306,Lists!$S$2:$S$640,1)</f>
        <v>#N/A</v>
      </c>
      <c r="Q2306" s="36" t="e">
        <f ca="1">MATCH(LEFT(OFFSET(Lists!$Q$2,MATCH(E2306,Lists!$R$3:$R$19,0)+1,0),4),Lists!$S$3:$S$640,1)</f>
        <v>#N/A</v>
      </c>
      <c r="R2306" s="36" t="e">
        <f ca="1">LEFT(OFFSET(Lists!$S$2,P2306-1+MATCH(F2306,OFFSET(Lists!$T$3,P2306-1,0,Q2306-P2306+1),0),0),6)</f>
        <v>#N/A</v>
      </c>
      <c r="S2306" s="36" t="e">
        <f ca="1">VLOOKUP(R2306,Lists!B:D,3,FALSE)</f>
        <v>#N/A</v>
      </c>
      <c r="T2306" s="36" t="str">
        <f>IF(F2306&lt;&gt;"",MATCH(R2306,'Maximum minutes'!B:B,0),"")</f>
        <v/>
      </c>
      <c r="U2306" s="36">
        <f ca="1">IF(F2306&lt;&gt;"",COUNTA(OFFSET('Maximum minutes'!$C$1,'Annexe A1 Cours'!T2306,0,1,50)),0)</f>
        <v>0</v>
      </c>
      <c r="V2306" s="37">
        <f ca="1">IFERROR(OFFSET('Maximum minutes'!$C$1,T2306+1,-1+MATCH(G2306,OFFSET('Maximum minutes'!$C$1,T2306-1,0,1,50),0)),0)</f>
        <v>0</v>
      </c>
      <c r="W2306" s="38">
        <f t="shared" ca="1" si="70"/>
        <v>0</v>
      </c>
    </row>
    <row r="2307" spans="1:23" s="36" customFormat="1" ht="18.75">
      <c r="A2307" s="34"/>
      <c r="B2307" s="39"/>
      <c r="C2307" s="39"/>
      <c r="D2307" s="35"/>
      <c r="E2307" s="40"/>
      <c r="F2307" s="39"/>
      <c r="G2307" s="39"/>
      <c r="H2307" s="39"/>
      <c r="I2307" s="34"/>
      <c r="J2307" s="34"/>
      <c r="K2307" s="34"/>
      <c r="L2307" s="34"/>
      <c r="M2307" s="43" t="str">
        <f ca="1">IFERROR(OFFSET('Maximum minutes'!$C$1,T2307,MATCH(IF(G2307&lt;&gt;"",G2307,F2307),OFFSET('Maximum minutes'!$C$1,T2307-1,0,1,U2307+1),0)-1)*IF(OR(ISNUMBER(J2307),J2307="sans examen"),1,0)*IF(W2307&lt;MinDate,1,0),"")</f>
        <v/>
      </c>
      <c r="N2307" s="36">
        <f t="shared" ca="1" si="71"/>
        <v>0</v>
      </c>
      <c r="O2307" s="36" t="e">
        <f ca="1">LEFT(OFFSET(Lists!$Q$2,MATCH(E2307,Lists!$R$3:$R$19,0),0),4)</f>
        <v>#N/A</v>
      </c>
      <c r="P2307" s="36" t="e">
        <f ca="1">MATCH(O2307,Lists!$S$2:$S$640,1)</f>
        <v>#N/A</v>
      </c>
      <c r="Q2307" s="36" t="e">
        <f ca="1">MATCH(LEFT(OFFSET(Lists!$Q$2,MATCH(E2307,Lists!$R$3:$R$19,0)+1,0),4),Lists!$S$3:$S$640,1)</f>
        <v>#N/A</v>
      </c>
      <c r="R2307" s="36" t="e">
        <f ca="1">LEFT(OFFSET(Lists!$S$2,P2307-1+MATCH(F2307,OFFSET(Lists!$T$3,P2307-1,0,Q2307-P2307+1),0),0),6)</f>
        <v>#N/A</v>
      </c>
      <c r="S2307" s="36" t="e">
        <f ca="1">VLOOKUP(R2307,Lists!B:D,3,FALSE)</f>
        <v>#N/A</v>
      </c>
      <c r="T2307" s="36" t="str">
        <f>IF(F2307&lt;&gt;"",MATCH(R2307,'Maximum minutes'!B:B,0),"")</f>
        <v/>
      </c>
      <c r="U2307" s="36">
        <f ca="1">IF(F2307&lt;&gt;"",COUNTA(OFFSET('Maximum minutes'!$C$1,'Annexe A1 Cours'!T2307,0,1,50)),0)</f>
        <v>0</v>
      </c>
      <c r="V2307" s="37">
        <f ca="1">IFERROR(OFFSET('Maximum minutes'!$C$1,T2307+1,-1+MATCH(G2307,OFFSET('Maximum minutes'!$C$1,T2307-1,0,1,50),0)),0)</f>
        <v>0</v>
      </c>
      <c r="W2307" s="38">
        <f t="shared" ca="1" si="70"/>
        <v>0</v>
      </c>
    </row>
    <row r="2308" spans="1:23" s="36" customFormat="1" ht="18.75">
      <c r="A2308" s="34"/>
      <c r="B2308" s="39"/>
      <c r="C2308" s="39"/>
      <c r="D2308" s="35"/>
      <c r="E2308" s="40"/>
      <c r="F2308" s="39"/>
      <c r="G2308" s="39"/>
      <c r="H2308" s="39"/>
      <c r="I2308" s="34"/>
      <c r="J2308" s="34"/>
      <c r="K2308" s="34"/>
      <c r="L2308" s="34"/>
      <c r="M2308" s="43" t="str">
        <f ca="1">IFERROR(OFFSET('Maximum minutes'!$C$1,T2308,MATCH(IF(G2308&lt;&gt;"",G2308,F2308),OFFSET('Maximum minutes'!$C$1,T2308-1,0,1,U2308+1),0)-1)*IF(OR(ISNUMBER(J2308),J2308="sans examen"),1,0)*IF(W2308&lt;MinDate,1,0),"")</f>
        <v/>
      </c>
      <c r="N2308" s="36">
        <f t="shared" ca="1" si="71"/>
        <v>0</v>
      </c>
      <c r="O2308" s="36" t="e">
        <f ca="1">LEFT(OFFSET(Lists!$Q$2,MATCH(E2308,Lists!$R$3:$R$19,0),0),4)</f>
        <v>#N/A</v>
      </c>
      <c r="P2308" s="36" t="e">
        <f ca="1">MATCH(O2308,Lists!$S$2:$S$640,1)</f>
        <v>#N/A</v>
      </c>
      <c r="Q2308" s="36" t="e">
        <f ca="1">MATCH(LEFT(OFFSET(Lists!$Q$2,MATCH(E2308,Lists!$R$3:$R$19,0)+1,0),4),Lists!$S$3:$S$640,1)</f>
        <v>#N/A</v>
      </c>
      <c r="R2308" s="36" t="e">
        <f ca="1">LEFT(OFFSET(Lists!$S$2,P2308-1+MATCH(F2308,OFFSET(Lists!$T$3,P2308-1,0,Q2308-P2308+1),0),0),6)</f>
        <v>#N/A</v>
      </c>
      <c r="S2308" s="36" t="e">
        <f ca="1">VLOOKUP(R2308,Lists!B:D,3,FALSE)</f>
        <v>#N/A</v>
      </c>
      <c r="T2308" s="36" t="str">
        <f>IF(F2308&lt;&gt;"",MATCH(R2308,'Maximum minutes'!B:B,0),"")</f>
        <v/>
      </c>
      <c r="U2308" s="36">
        <f ca="1">IF(F2308&lt;&gt;"",COUNTA(OFFSET('Maximum minutes'!$C$1,'Annexe A1 Cours'!T2308,0,1,50)),0)</f>
        <v>0</v>
      </c>
      <c r="V2308" s="37">
        <f ca="1">IFERROR(OFFSET('Maximum minutes'!$C$1,T2308+1,-1+MATCH(G2308,OFFSET('Maximum minutes'!$C$1,T2308-1,0,1,50),0)),0)</f>
        <v>0</v>
      </c>
      <c r="W2308" s="38">
        <f t="shared" ca="1" si="70"/>
        <v>0</v>
      </c>
    </row>
    <row r="2309" spans="1:23" s="36" customFormat="1" ht="18.75">
      <c r="A2309" s="34"/>
      <c r="B2309" s="39"/>
      <c r="C2309" s="39"/>
      <c r="D2309" s="35"/>
      <c r="E2309" s="40"/>
      <c r="F2309" s="39"/>
      <c r="G2309" s="39"/>
      <c r="H2309" s="39"/>
      <c r="I2309" s="34"/>
      <c r="J2309" s="34"/>
      <c r="K2309" s="34"/>
      <c r="L2309" s="34"/>
      <c r="M2309" s="43" t="str">
        <f ca="1">IFERROR(OFFSET('Maximum minutes'!$C$1,T2309,MATCH(IF(G2309&lt;&gt;"",G2309,F2309),OFFSET('Maximum minutes'!$C$1,T2309-1,0,1,U2309+1),0)-1)*IF(OR(ISNUMBER(J2309),J2309="sans examen"),1,0)*IF(W2309&lt;MinDate,1,0),"")</f>
        <v/>
      </c>
      <c r="N2309" s="36">
        <f t="shared" ca="1" si="71"/>
        <v>0</v>
      </c>
      <c r="O2309" s="36" t="e">
        <f ca="1">LEFT(OFFSET(Lists!$Q$2,MATCH(E2309,Lists!$R$3:$R$19,0),0),4)</f>
        <v>#N/A</v>
      </c>
      <c r="P2309" s="36" t="e">
        <f ca="1">MATCH(O2309,Lists!$S$2:$S$640,1)</f>
        <v>#N/A</v>
      </c>
      <c r="Q2309" s="36" t="e">
        <f ca="1">MATCH(LEFT(OFFSET(Lists!$Q$2,MATCH(E2309,Lists!$R$3:$R$19,0)+1,0),4),Lists!$S$3:$S$640,1)</f>
        <v>#N/A</v>
      </c>
      <c r="R2309" s="36" t="e">
        <f ca="1">LEFT(OFFSET(Lists!$S$2,P2309-1+MATCH(F2309,OFFSET(Lists!$T$3,P2309-1,0,Q2309-P2309+1),0),0),6)</f>
        <v>#N/A</v>
      </c>
      <c r="S2309" s="36" t="e">
        <f ca="1">VLOOKUP(R2309,Lists!B:D,3,FALSE)</f>
        <v>#N/A</v>
      </c>
      <c r="T2309" s="36" t="str">
        <f>IF(F2309&lt;&gt;"",MATCH(R2309,'Maximum minutes'!B:B,0),"")</f>
        <v/>
      </c>
      <c r="U2309" s="36">
        <f ca="1">IF(F2309&lt;&gt;"",COUNTA(OFFSET('Maximum minutes'!$C$1,'Annexe A1 Cours'!T2309,0,1,50)),0)</f>
        <v>0</v>
      </c>
      <c r="V2309" s="37">
        <f ca="1">IFERROR(OFFSET('Maximum minutes'!$C$1,T2309+1,-1+MATCH(G2309,OFFSET('Maximum minutes'!$C$1,T2309-1,0,1,50),0)),0)</f>
        <v>0</v>
      </c>
      <c r="W2309" s="38">
        <f t="shared" ca="1" si="70"/>
        <v>0</v>
      </c>
    </row>
    <row r="2310" spans="1:23" s="36" customFormat="1" ht="18.75">
      <c r="A2310" s="34"/>
      <c r="B2310" s="39"/>
      <c r="C2310" s="39"/>
      <c r="D2310" s="35"/>
      <c r="E2310" s="40"/>
      <c r="F2310" s="39"/>
      <c r="G2310" s="39"/>
      <c r="H2310" s="39"/>
      <c r="I2310" s="34"/>
      <c r="J2310" s="34"/>
      <c r="K2310" s="34"/>
      <c r="L2310" s="34"/>
      <c r="M2310" s="43" t="str">
        <f ca="1">IFERROR(OFFSET('Maximum minutes'!$C$1,T2310,MATCH(IF(G2310&lt;&gt;"",G2310,F2310),OFFSET('Maximum minutes'!$C$1,T2310-1,0,1,U2310+1),0)-1)*IF(OR(ISNUMBER(J2310),J2310="sans examen"),1,0)*IF(W2310&lt;MinDate,1,0),"")</f>
        <v/>
      </c>
      <c r="N2310" s="36">
        <f t="shared" ca="1" si="71"/>
        <v>0</v>
      </c>
      <c r="O2310" s="36" t="e">
        <f ca="1">LEFT(OFFSET(Lists!$Q$2,MATCH(E2310,Lists!$R$3:$R$19,0),0),4)</f>
        <v>#N/A</v>
      </c>
      <c r="P2310" s="36" t="e">
        <f ca="1">MATCH(O2310,Lists!$S$2:$S$640,1)</f>
        <v>#N/A</v>
      </c>
      <c r="Q2310" s="36" t="e">
        <f ca="1">MATCH(LEFT(OFFSET(Lists!$Q$2,MATCH(E2310,Lists!$R$3:$R$19,0)+1,0),4),Lists!$S$3:$S$640,1)</f>
        <v>#N/A</v>
      </c>
      <c r="R2310" s="36" t="e">
        <f ca="1">LEFT(OFFSET(Lists!$S$2,P2310-1+MATCH(F2310,OFFSET(Lists!$T$3,P2310-1,0,Q2310-P2310+1),0),0),6)</f>
        <v>#N/A</v>
      </c>
      <c r="S2310" s="36" t="e">
        <f ca="1">VLOOKUP(R2310,Lists!B:D,3,FALSE)</f>
        <v>#N/A</v>
      </c>
      <c r="T2310" s="36" t="str">
        <f>IF(F2310&lt;&gt;"",MATCH(R2310,'Maximum minutes'!B:B,0),"")</f>
        <v/>
      </c>
      <c r="U2310" s="36">
        <f ca="1">IF(F2310&lt;&gt;"",COUNTA(OFFSET('Maximum minutes'!$C$1,'Annexe A1 Cours'!T2310,0,1,50)),0)</f>
        <v>0</v>
      </c>
      <c r="V2310" s="37">
        <f ca="1">IFERROR(OFFSET('Maximum minutes'!$C$1,T2310+1,-1+MATCH(G2310,OFFSET('Maximum minutes'!$C$1,T2310-1,0,1,50),0)),0)</f>
        <v>0</v>
      </c>
      <c r="W2310" s="38">
        <f t="shared" ca="1" si="70"/>
        <v>0</v>
      </c>
    </row>
    <row r="2311" spans="1:23" s="36" customFormat="1" ht="18.75">
      <c r="A2311" s="34"/>
      <c r="B2311" s="39"/>
      <c r="C2311" s="39"/>
      <c r="D2311" s="35"/>
      <c r="E2311" s="40"/>
      <c r="F2311" s="39"/>
      <c r="G2311" s="39"/>
      <c r="H2311" s="39"/>
      <c r="I2311" s="34"/>
      <c r="J2311" s="34"/>
      <c r="K2311" s="34"/>
      <c r="L2311" s="34"/>
      <c r="M2311" s="43" t="str">
        <f ca="1">IFERROR(OFFSET('Maximum minutes'!$C$1,T2311,MATCH(IF(G2311&lt;&gt;"",G2311,F2311),OFFSET('Maximum minutes'!$C$1,T2311-1,0,1,U2311+1),0)-1)*IF(OR(ISNUMBER(J2311),J2311="sans examen"),1,0)*IF(W2311&lt;MinDate,1,0),"")</f>
        <v/>
      </c>
      <c r="N2311" s="36">
        <f t="shared" ca="1" si="71"/>
        <v>0</v>
      </c>
      <c r="O2311" s="36" t="e">
        <f ca="1">LEFT(OFFSET(Lists!$Q$2,MATCH(E2311,Lists!$R$3:$R$19,0),0),4)</f>
        <v>#N/A</v>
      </c>
      <c r="P2311" s="36" t="e">
        <f ca="1">MATCH(O2311,Lists!$S$2:$S$640,1)</f>
        <v>#N/A</v>
      </c>
      <c r="Q2311" s="36" t="e">
        <f ca="1">MATCH(LEFT(OFFSET(Lists!$Q$2,MATCH(E2311,Lists!$R$3:$R$19,0)+1,0),4),Lists!$S$3:$S$640,1)</f>
        <v>#N/A</v>
      </c>
      <c r="R2311" s="36" t="e">
        <f ca="1">LEFT(OFFSET(Lists!$S$2,P2311-1+MATCH(F2311,OFFSET(Lists!$T$3,P2311-1,0,Q2311-P2311+1),0),0),6)</f>
        <v>#N/A</v>
      </c>
      <c r="S2311" s="36" t="e">
        <f ca="1">VLOOKUP(R2311,Lists!B:D,3,FALSE)</f>
        <v>#N/A</v>
      </c>
      <c r="T2311" s="36" t="str">
        <f>IF(F2311&lt;&gt;"",MATCH(R2311,'Maximum minutes'!B:B,0),"")</f>
        <v/>
      </c>
      <c r="U2311" s="36">
        <f ca="1">IF(F2311&lt;&gt;"",COUNTA(OFFSET('Maximum minutes'!$C$1,'Annexe A1 Cours'!T2311,0,1,50)),0)</f>
        <v>0</v>
      </c>
      <c r="V2311" s="37">
        <f ca="1">IFERROR(OFFSET('Maximum minutes'!$C$1,T2311+1,-1+MATCH(G2311,OFFSET('Maximum minutes'!$C$1,T2311-1,0,1,50),0)),0)</f>
        <v>0</v>
      </c>
      <c r="W2311" s="38">
        <f t="shared" ref="W2311:W2374" ca="1" si="72">IFERROR(DATE(YEAR(D2311)+V2311,MONTH(D2311),DAY(D2311)),"")</f>
        <v>0</v>
      </c>
    </row>
    <row r="2312" spans="1:23" s="36" customFormat="1" ht="18.75">
      <c r="A2312" s="34"/>
      <c r="B2312" s="39"/>
      <c r="C2312" s="39"/>
      <c r="D2312" s="35"/>
      <c r="E2312" s="40"/>
      <c r="F2312" s="39"/>
      <c r="G2312" s="39"/>
      <c r="H2312" s="39"/>
      <c r="I2312" s="34"/>
      <c r="J2312" s="34"/>
      <c r="K2312" s="34"/>
      <c r="L2312" s="34"/>
      <c r="M2312" s="43" t="str">
        <f ca="1">IFERROR(OFFSET('Maximum minutes'!$C$1,T2312,MATCH(IF(G2312&lt;&gt;"",G2312,F2312),OFFSET('Maximum minutes'!$C$1,T2312-1,0,1,U2312+1),0)-1)*IF(OR(ISNUMBER(J2312),J2312="sans examen"),1,0)*IF(W2312&lt;MinDate,1,0),"")</f>
        <v/>
      </c>
      <c r="N2312" s="36">
        <f t="shared" ref="N2312:N2375" ca="1" si="73">IF(K2312&gt;0,MIN(K2312,M2312),0)*IF(M2312="",0,1)</f>
        <v>0</v>
      </c>
      <c r="O2312" s="36" t="e">
        <f ca="1">LEFT(OFFSET(Lists!$Q$2,MATCH(E2312,Lists!$R$3:$R$19,0),0),4)</f>
        <v>#N/A</v>
      </c>
      <c r="P2312" s="36" t="e">
        <f ca="1">MATCH(O2312,Lists!$S$2:$S$640,1)</f>
        <v>#N/A</v>
      </c>
      <c r="Q2312" s="36" t="e">
        <f ca="1">MATCH(LEFT(OFFSET(Lists!$Q$2,MATCH(E2312,Lists!$R$3:$R$19,0)+1,0),4),Lists!$S$3:$S$640,1)</f>
        <v>#N/A</v>
      </c>
      <c r="R2312" s="36" t="e">
        <f ca="1">LEFT(OFFSET(Lists!$S$2,P2312-1+MATCH(F2312,OFFSET(Lists!$T$3,P2312-1,0,Q2312-P2312+1),0),0),6)</f>
        <v>#N/A</v>
      </c>
      <c r="S2312" s="36" t="e">
        <f ca="1">VLOOKUP(R2312,Lists!B:D,3,FALSE)</f>
        <v>#N/A</v>
      </c>
      <c r="T2312" s="36" t="str">
        <f>IF(F2312&lt;&gt;"",MATCH(R2312,'Maximum minutes'!B:B,0),"")</f>
        <v/>
      </c>
      <c r="U2312" s="36">
        <f ca="1">IF(F2312&lt;&gt;"",COUNTA(OFFSET('Maximum minutes'!$C$1,'Annexe A1 Cours'!T2312,0,1,50)),0)</f>
        <v>0</v>
      </c>
      <c r="V2312" s="37">
        <f ca="1">IFERROR(OFFSET('Maximum minutes'!$C$1,T2312+1,-1+MATCH(G2312,OFFSET('Maximum minutes'!$C$1,T2312-1,0,1,50),0)),0)</f>
        <v>0</v>
      </c>
      <c r="W2312" s="38">
        <f t="shared" ca="1" si="72"/>
        <v>0</v>
      </c>
    </row>
    <row r="2313" spans="1:23" s="36" customFormat="1" ht="18.75">
      <c r="A2313" s="34"/>
      <c r="B2313" s="39"/>
      <c r="C2313" s="39"/>
      <c r="D2313" s="35"/>
      <c r="E2313" s="40"/>
      <c r="F2313" s="39"/>
      <c r="G2313" s="39"/>
      <c r="H2313" s="39"/>
      <c r="I2313" s="34"/>
      <c r="J2313" s="34"/>
      <c r="K2313" s="34"/>
      <c r="L2313" s="34"/>
      <c r="M2313" s="43" t="str">
        <f ca="1">IFERROR(OFFSET('Maximum minutes'!$C$1,T2313,MATCH(IF(G2313&lt;&gt;"",G2313,F2313),OFFSET('Maximum minutes'!$C$1,T2313-1,0,1,U2313+1),0)-1)*IF(OR(ISNUMBER(J2313),J2313="sans examen"),1,0)*IF(W2313&lt;MinDate,1,0),"")</f>
        <v/>
      </c>
      <c r="N2313" s="36">
        <f t="shared" ca="1" si="73"/>
        <v>0</v>
      </c>
      <c r="O2313" s="36" t="e">
        <f ca="1">LEFT(OFFSET(Lists!$Q$2,MATCH(E2313,Lists!$R$3:$R$19,0),0),4)</f>
        <v>#N/A</v>
      </c>
      <c r="P2313" s="36" t="e">
        <f ca="1">MATCH(O2313,Lists!$S$2:$S$640,1)</f>
        <v>#N/A</v>
      </c>
      <c r="Q2313" s="36" t="e">
        <f ca="1">MATCH(LEFT(OFFSET(Lists!$Q$2,MATCH(E2313,Lists!$R$3:$R$19,0)+1,0),4),Lists!$S$3:$S$640,1)</f>
        <v>#N/A</v>
      </c>
      <c r="R2313" s="36" t="e">
        <f ca="1">LEFT(OFFSET(Lists!$S$2,P2313-1+MATCH(F2313,OFFSET(Lists!$T$3,P2313-1,0,Q2313-P2313+1),0),0),6)</f>
        <v>#N/A</v>
      </c>
      <c r="S2313" s="36" t="e">
        <f ca="1">VLOOKUP(R2313,Lists!B:D,3,FALSE)</f>
        <v>#N/A</v>
      </c>
      <c r="T2313" s="36" t="str">
        <f>IF(F2313&lt;&gt;"",MATCH(R2313,'Maximum minutes'!B:B,0),"")</f>
        <v/>
      </c>
      <c r="U2313" s="36">
        <f ca="1">IF(F2313&lt;&gt;"",COUNTA(OFFSET('Maximum minutes'!$C$1,'Annexe A1 Cours'!T2313,0,1,50)),0)</f>
        <v>0</v>
      </c>
      <c r="V2313" s="37">
        <f ca="1">IFERROR(OFFSET('Maximum minutes'!$C$1,T2313+1,-1+MATCH(G2313,OFFSET('Maximum minutes'!$C$1,T2313-1,0,1,50),0)),0)</f>
        <v>0</v>
      </c>
      <c r="W2313" s="38">
        <f t="shared" ca="1" si="72"/>
        <v>0</v>
      </c>
    </row>
    <row r="2314" spans="1:23" s="36" customFormat="1" ht="18.75">
      <c r="A2314" s="34"/>
      <c r="B2314" s="39"/>
      <c r="C2314" s="39"/>
      <c r="D2314" s="35"/>
      <c r="E2314" s="40"/>
      <c r="F2314" s="39"/>
      <c r="G2314" s="39"/>
      <c r="H2314" s="39"/>
      <c r="I2314" s="34"/>
      <c r="J2314" s="34"/>
      <c r="K2314" s="34"/>
      <c r="L2314" s="34"/>
      <c r="M2314" s="43" t="str">
        <f ca="1">IFERROR(OFFSET('Maximum minutes'!$C$1,T2314,MATCH(IF(G2314&lt;&gt;"",G2314,F2314),OFFSET('Maximum minutes'!$C$1,T2314-1,0,1,U2314+1),0)-1)*IF(OR(ISNUMBER(J2314),J2314="sans examen"),1,0)*IF(W2314&lt;MinDate,1,0),"")</f>
        <v/>
      </c>
      <c r="N2314" s="36">
        <f t="shared" ca="1" si="73"/>
        <v>0</v>
      </c>
      <c r="O2314" s="36" t="e">
        <f ca="1">LEFT(OFFSET(Lists!$Q$2,MATCH(E2314,Lists!$R$3:$R$19,0),0),4)</f>
        <v>#N/A</v>
      </c>
      <c r="P2314" s="36" t="e">
        <f ca="1">MATCH(O2314,Lists!$S$2:$S$640,1)</f>
        <v>#N/A</v>
      </c>
      <c r="Q2314" s="36" t="e">
        <f ca="1">MATCH(LEFT(OFFSET(Lists!$Q$2,MATCH(E2314,Lists!$R$3:$R$19,0)+1,0),4),Lists!$S$3:$S$640,1)</f>
        <v>#N/A</v>
      </c>
      <c r="R2314" s="36" t="e">
        <f ca="1">LEFT(OFFSET(Lists!$S$2,P2314-1+MATCH(F2314,OFFSET(Lists!$T$3,P2314-1,0,Q2314-P2314+1),0),0),6)</f>
        <v>#N/A</v>
      </c>
      <c r="S2314" s="36" t="e">
        <f ca="1">VLOOKUP(R2314,Lists!B:D,3,FALSE)</f>
        <v>#N/A</v>
      </c>
      <c r="T2314" s="36" t="str">
        <f>IF(F2314&lt;&gt;"",MATCH(R2314,'Maximum minutes'!B:B,0),"")</f>
        <v/>
      </c>
      <c r="U2314" s="36">
        <f ca="1">IF(F2314&lt;&gt;"",COUNTA(OFFSET('Maximum minutes'!$C$1,'Annexe A1 Cours'!T2314,0,1,50)),0)</f>
        <v>0</v>
      </c>
      <c r="V2314" s="37">
        <f ca="1">IFERROR(OFFSET('Maximum minutes'!$C$1,T2314+1,-1+MATCH(G2314,OFFSET('Maximum minutes'!$C$1,T2314-1,0,1,50),0)),0)</f>
        <v>0</v>
      </c>
      <c r="W2314" s="38">
        <f t="shared" ca="1" si="72"/>
        <v>0</v>
      </c>
    </row>
    <row r="2315" spans="1:23" s="36" customFormat="1" ht="18.75">
      <c r="A2315" s="34"/>
      <c r="B2315" s="39"/>
      <c r="C2315" s="39"/>
      <c r="D2315" s="35"/>
      <c r="E2315" s="40"/>
      <c r="F2315" s="39"/>
      <c r="G2315" s="39"/>
      <c r="H2315" s="39"/>
      <c r="I2315" s="34"/>
      <c r="J2315" s="34"/>
      <c r="K2315" s="34"/>
      <c r="L2315" s="34"/>
      <c r="M2315" s="43" t="str">
        <f ca="1">IFERROR(OFFSET('Maximum minutes'!$C$1,T2315,MATCH(IF(G2315&lt;&gt;"",G2315,F2315),OFFSET('Maximum minutes'!$C$1,T2315-1,0,1,U2315+1),0)-1)*IF(OR(ISNUMBER(J2315),J2315="sans examen"),1,0)*IF(W2315&lt;MinDate,1,0),"")</f>
        <v/>
      </c>
      <c r="N2315" s="36">
        <f t="shared" ca="1" si="73"/>
        <v>0</v>
      </c>
      <c r="O2315" s="36" t="e">
        <f ca="1">LEFT(OFFSET(Lists!$Q$2,MATCH(E2315,Lists!$R$3:$R$19,0),0),4)</f>
        <v>#N/A</v>
      </c>
      <c r="P2315" s="36" t="e">
        <f ca="1">MATCH(O2315,Lists!$S$2:$S$640,1)</f>
        <v>#N/A</v>
      </c>
      <c r="Q2315" s="36" t="e">
        <f ca="1">MATCH(LEFT(OFFSET(Lists!$Q$2,MATCH(E2315,Lists!$R$3:$R$19,0)+1,0),4),Lists!$S$3:$S$640,1)</f>
        <v>#N/A</v>
      </c>
      <c r="R2315" s="36" t="e">
        <f ca="1">LEFT(OFFSET(Lists!$S$2,P2315-1+MATCH(F2315,OFFSET(Lists!$T$3,P2315-1,0,Q2315-P2315+1),0),0),6)</f>
        <v>#N/A</v>
      </c>
      <c r="S2315" s="36" t="e">
        <f ca="1">VLOOKUP(R2315,Lists!B:D,3,FALSE)</f>
        <v>#N/A</v>
      </c>
      <c r="T2315" s="36" t="str">
        <f>IF(F2315&lt;&gt;"",MATCH(R2315,'Maximum minutes'!B:B,0),"")</f>
        <v/>
      </c>
      <c r="U2315" s="36">
        <f ca="1">IF(F2315&lt;&gt;"",COUNTA(OFFSET('Maximum minutes'!$C$1,'Annexe A1 Cours'!T2315,0,1,50)),0)</f>
        <v>0</v>
      </c>
      <c r="V2315" s="37">
        <f ca="1">IFERROR(OFFSET('Maximum minutes'!$C$1,T2315+1,-1+MATCH(G2315,OFFSET('Maximum minutes'!$C$1,T2315-1,0,1,50),0)),0)</f>
        <v>0</v>
      </c>
      <c r="W2315" s="38">
        <f t="shared" ca="1" si="72"/>
        <v>0</v>
      </c>
    </row>
    <row r="2316" spans="1:23" s="36" customFormat="1" ht="18.75">
      <c r="A2316" s="34"/>
      <c r="B2316" s="39"/>
      <c r="C2316" s="39"/>
      <c r="D2316" s="35"/>
      <c r="E2316" s="40"/>
      <c r="F2316" s="39"/>
      <c r="G2316" s="39"/>
      <c r="H2316" s="39"/>
      <c r="I2316" s="34"/>
      <c r="J2316" s="34"/>
      <c r="K2316" s="34"/>
      <c r="L2316" s="34"/>
      <c r="M2316" s="43" t="str">
        <f ca="1">IFERROR(OFFSET('Maximum minutes'!$C$1,T2316,MATCH(IF(G2316&lt;&gt;"",G2316,F2316),OFFSET('Maximum minutes'!$C$1,T2316-1,0,1,U2316+1),0)-1)*IF(OR(ISNUMBER(J2316),J2316="sans examen"),1,0)*IF(W2316&lt;MinDate,1,0),"")</f>
        <v/>
      </c>
      <c r="N2316" s="36">
        <f t="shared" ca="1" si="73"/>
        <v>0</v>
      </c>
      <c r="O2316" s="36" t="e">
        <f ca="1">LEFT(OFFSET(Lists!$Q$2,MATCH(E2316,Lists!$R$3:$R$19,0),0),4)</f>
        <v>#N/A</v>
      </c>
      <c r="P2316" s="36" t="e">
        <f ca="1">MATCH(O2316,Lists!$S$2:$S$640,1)</f>
        <v>#N/A</v>
      </c>
      <c r="Q2316" s="36" t="e">
        <f ca="1">MATCH(LEFT(OFFSET(Lists!$Q$2,MATCH(E2316,Lists!$R$3:$R$19,0)+1,0),4),Lists!$S$3:$S$640,1)</f>
        <v>#N/A</v>
      </c>
      <c r="R2316" s="36" t="e">
        <f ca="1">LEFT(OFFSET(Lists!$S$2,P2316-1+MATCH(F2316,OFFSET(Lists!$T$3,P2316-1,0,Q2316-P2316+1),0),0),6)</f>
        <v>#N/A</v>
      </c>
      <c r="S2316" s="36" t="e">
        <f ca="1">VLOOKUP(R2316,Lists!B:D,3,FALSE)</f>
        <v>#N/A</v>
      </c>
      <c r="T2316" s="36" t="str">
        <f>IF(F2316&lt;&gt;"",MATCH(R2316,'Maximum minutes'!B:B,0),"")</f>
        <v/>
      </c>
      <c r="U2316" s="36">
        <f ca="1">IF(F2316&lt;&gt;"",COUNTA(OFFSET('Maximum minutes'!$C$1,'Annexe A1 Cours'!T2316,0,1,50)),0)</f>
        <v>0</v>
      </c>
      <c r="V2316" s="37">
        <f ca="1">IFERROR(OFFSET('Maximum minutes'!$C$1,T2316+1,-1+MATCH(G2316,OFFSET('Maximum minutes'!$C$1,T2316-1,0,1,50),0)),0)</f>
        <v>0</v>
      </c>
      <c r="W2316" s="38">
        <f t="shared" ca="1" si="72"/>
        <v>0</v>
      </c>
    </row>
    <row r="2317" spans="1:23" s="36" customFormat="1" ht="18.75">
      <c r="A2317" s="34"/>
      <c r="B2317" s="39"/>
      <c r="C2317" s="39"/>
      <c r="D2317" s="35"/>
      <c r="E2317" s="40"/>
      <c r="F2317" s="39"/>
      <c r="G2317" s="39"/>
      <c r="H2317" s="39"/>
      <c r="I2317" s="34"/>
      <c r="J2317" s="34"/>
      <c r="K2317" s="34"/>
      <c r="L2317" s="34"/>
      <c r="M2317" s="43" t="str">
        <f ca="1">IFERROR(OFFSET('Maximum minutes'!$C$1,T2317,MATCH(IF(G2317&lt;&gt;"",G2317,F2317),OFFSET('Maximum minutes'!$C$1,T2317-1,0,1,U2317+1),0)-1)*IF(OR(ISNUMBER(J2317),J2317="sans examen"),1,0)*IF(W2317&lt;MinDate,1,0),"")</f>
        <v/>
      </c>
      <c r="N2317" s="36">
        <f t="shared" ca="1" si="73"/>
        <v>0</v>
      </c>
      <c r="O2317" s="36" t="e">
        <f ca="1">LEFT(OFFSET(Lists!$Q$2,MATCH(E2317,Lists!$R$3:$R$19,0),0),4)</f>
        <v>#N/A</v>
      </c>
      <c r="P2317" s="36" t="e">
        <f ca="1">MATCH(O2317,Lists!$S$2:$S$640,1)</f>
        <v>#N/A</v>
      </c>
      <c r="Q2317" s="36" t="e">
        <f ca="1">MATCH(LEFT(OFFSET(Lists!$Q$2,MATCH(E2317,Lists!$R$3:$R$19,0)+1,0),4),Lists!$S$3:$S$640,1)</f>
        <v>#N/A</v>
      </c>
      <c r="R2317" s="36" t="e">
        <f ca="1">LEFT(OFFSET(Lists!$S$2,P2317-1+MATCH(F2317,OFFSET(Lists!$T$3,P2317-1,0,Q2317-P2317+1),0),0),6)</f>
        <v>#N/A</v>
      </c>
      <c r="S2317" s="36" t="e">
        <f ca="1">VLOOKUP(R2317,Lists!B:D,3,FALSE)</f>
        <v>#N/A</v>
      </c>
      <c r="T2317" s="36" t="str">
        <f>IF(F2317&lt;&gt;"",MATCH(R2317,'Maximum minutes'!B:B,0),"")</f>
        <v/>
      </c>
      <c r="U2317" s="36">
        <f ca="1">IF(F2317&lt;&gt;"",COUNTA(OFFSET('Maximum minutes'!$C$1,'Annexe A1 Cours'!T2317,0,1,50)),0)</f>
        <v>0</v>
      </c>
      <c r="V2317" s="37">
        <f ca="1">IFERROR(OFFSET('Maximum minutes'!$C$1,T2317+1,-1+MATCH(G2317,OFFSET('Maximum minutes'!$C$1,T2317-1,0,1,50),0)),0)</f>
        <v>0</v>
      </c>
      <c r="W2317" s="38">
        <f t="shared" ca="1" si="72"/>
        <v>0</v>
      </c>
    </row>
    <row r="2318" spans="1:23" s="36" customFormat="1" ht="18.75">
      <c r="A2318" s="34"/>
      <c r="B2318" s="39"/>
      <c r="C2318" s="39"/>
      <c r="D2318" s="35"/>
      <c r="E2318" s="40"/>
      <c r="F2318" s="39"/>
      <c r="G2318" s="39"/>
      <c r="H2318" s="39"/>
      <c r="I2318" s="34"/>
      <c r="J2318" s="34"/>
      <c r="K2318" s="34"/>
      <c r="L2318" s="34"/>
      <c r="M2318" s="43" t="str">
        <f ca="1">IFERROR(OFFSET('Maximum minutes'!$C$1,T2318,MATCH(IF(G2318&lt;&gt;"",G2318,F2318),OFFSET('Maximum minutes'!$C$1,T2318-1,0,1,U2318+1),0)-1)*IF(OR(ISNUMBER(J2318),J2318="sans examen"),1,0)*IF(W2318&lt;MinDate,1,0),"")</f>
        <v/>
      </c>
      <c r="N2318" s="36">
        <f t="shared" ca="1" si="73"/>
        <v>0</v>
      </c>
      <c r="O2318" s="36" t="e">
        <f ca="1">LEFT(OFFSET(Lists!$Q$2,MATCH(E2318,Lists!$R$3:$R$19,0),0),4)</f>
        <v>#N/A</v>
      </c>
      <c r="P2318" s="36" t="e">
        <f ca="1">MATCH(O2318,Lists!$S$2:$S$640,1)</f>
        <v>#N/A</v>
      </c>
      <c r="Q2318" s="36" t="e">
        <f ca="1">MATCH(LEFT(OFFSET(Lists!$Q$2,MATCH(E2318,Lists!$R$3:$R$19,0)+1,0),4),Lists!$S$3:$S$640,1)</f>
        <v>#N/A</v>
      </c>
      <c r="R2318" s="36" t="e">
        <f ca="1">LEFT(OFFSET(Lists!$S$2,P2318-1+MATCH(F2318,OFFSET(Lists!$T$3,P2318-1,0,Q2318-P2318+1),0),0),6)</f>
        <v>#N/A</v>
      </c>
      <c r="S2318" s="36" t="e">
        <f ca="1">VLOOKUP(R2318,Lists!B:D,3,FALSE)</f>
        <v>#N/A</v>
      </c>
      <c r="T2318" s="36" t="str">
        <f>IF(F2318&lt;&gt;"",MATCH(R2318,'Maximum minutes'!B:B,0),"")</f>
        <v/>
      </c>
      <c r="U2318" s="36">
        <f ca="1">IF(F2318&lt;&gt;"",COUNTA(OFFSET('Maximum minutes'!$C$1,'Annexe A1 Cours'!T2318,0,1,50)),0)</f>
        <v>0</v>
      </c>
      <c r="V2318" s="37">
        <f ca="1">IFERROR(OFFSET('Maximum minutes'!$C$1,T2318+1,-1+MATCH(G2318,OFFSET('Maximum minutes'!$C$1,T2318-1,0,1,50),0)),0)</f>
        <v>0</v>
      </c>
      <c r="W2318" s="38">
        <f t="shared" ca="1" si="72"/>
        <v>0</v>
      </c>
    </row>
    <row r="2319" spans="1:23" s="36" customFormat="1" ht="18.75">
      <c r="A2319" s="34"/>
      <c r="B2319" s="39"/>
      <c r="C2319" s="39"/>
      <c r="D2319" s="35"/>
      <c r="E2319" s="40"/>
      <c r="F2319" s="39"/>
      <c r="G2319" s="39"/>
      <c r="H2319" s="39"/>
      <c r="I2319" s="34"/>
      <c r="J2319" s="34"/>
      <c r="K2319" s="34"/>
      <c r="L2319" s="34"/>
      <c r="M2319" s="43" t="str">
        <f ca="1">IFERROR(OFFSET('Maximum minutes'!$C$1,T2319,MATCH(IF(G2319&lt;&gt;"",G2319,F2319),OFFSET('Maximum minutes'!$C$1,T2319-1,0,1,U2319+1),0)-1)*IF(OR(ISNUMBER(J2319),J2319="sans examen"),1,0)*IF(W2319&lt;MinDate,1,0),"")</f>
        <v/>
      </c>
      <c r="N2319" s="36">
        <f t="shared" ca="1" si="73"/>
        <v>0</v>
      </c>
      <c r="O2319" s="36" t="e">
        <f ca="1">LEFT(OFFSET(Lists!$Q$2,MATCH(E2319,Lists!$R$3:$R$19,0),0),4)</f>
        <v>#N/A</v>
      </c>
      <c r="P2319" s="36" t="e">
        <f ca="1">MATCH(O2319,Lists!$S$2:$S$640,1)</f>
        <v>#N/A</v>
      </c>
      <c r="Q2319" s="36" t="e">
        <f ca="1">MATCH(LEFT(OFFSET(Lists!$Q$2,MATCH(E2319,Lists!$R$3:$R$19,0)+1,0),4),Lists!$S$3:$S$640,1)</f>
        <v>#N/A</v>
      </c>
      <c r="R2319" s="36" t="e">
        <f ca="1">LEFT(OFFSET(Lists!$S$2,P2319-1+MATCH(F2319,OFFSET(Lists!$T$3,P2319-1,0,Q2319-P2319+1),0),0),6)</f>
        <v>#N/A</v>
      </c>
      <c r="S2319" s="36" t="e">
        <f ca="1">VLOOKUP(R2319,Lists!B:D,3,FALSE)</f>
        <v>#N/A</v>
      </c>
      <c r="T2319" s="36" t="str">
        <f>IF(F2319&lt;&gt;"",MATCH(R2319,'Maximum minutes'!B:B,0),"")</f>
        <v/>
      </c>
      <c r="U2319" s="36">
        <f ca="1">IF(F2319&lt;&gt;"",COUNTA(OFFSET('Maximum minutes'!$C$1,'Annexe A1 Cours'!T2319,0,1,50)),0)</f>
        <v>0</v>
      </c>
      <c r="V2319" s="37">
        <f ca="1">IFERROR(OFFSET('Maximum minutes'!$C$1,T2319+1,-1+MATCH(G2319,OFFSET('Maximum minutes'!$C$1,T2319-1,0,1,50),0)),0)</f>
        <v>0</v>
      </c>
      <c r="W2319" s="38">
        <f t="shared" ca="1" si="72"/>
        <v>0</v>
      </c>
    </row>
    <row r="2320" spans="1:23" s="36" customFormat="1" ht="18.75">
      <c r="A2320" s="34"/>
      <c r="B2320" s="39"/>
      <c r="C2320" s="39"/>
      <c r="D2320" s="35"/>
      <c r="E2320" s="40"/>
      <c r="F2320" s="39"/>
      <c r="G2320" s="39"/>
      <c r="H2320" s="39"/>
      <c r="I2320" s="34"/>
      <c r="J2320" s="34"/>
      <c r="K2320" s="34"/>
      <c r="L2320" s="34"/>
      <c r="M2320" s="43" t="str">
        <f ca="1">IFERROR(OFFSET('Maximum minutes'!$C$1,T2320,MATCH(IF(G2320&lt;&gt;"",G2320,F2320),OFFSET('Maximum minutes'!$C$1,T2320-1,0,1,U2320+1),0)-1)*IF(OR(ISNUMBER(J2320),J2320="sans examen"),1,0)*IF(W2320&lt;MinDate,1,0),"")</f>
        <v/>
      </c>
      <c r="N2320" s="36">
        <f t="shared" ca="1" si="73"/>
        <v>0</v>
      </c>
      <c r="O2320" s="36" t="e">
        <f ca="1">LEFT(OFFSET(Lists!$Q$2,MATCH(E2320,Lists!$R$3:$R$19,0),0),4)</f>
        <v>#N/A</v>
      </c>
      <c r="P2320" s="36" t="e">
        <f ca="1">MATCH(O2320,Lists!$S$2:$S$640,1)</f>
        <v>#N/A</v>
      </c>
      <c r="Q2320" s="36" t="e">
        <f ca="1">MATCH(LEFT(OFFSET(Lists!$Q$2,MATCH(E2320,Lists!$R$3:$R$19,0)+1,0),4),Lists!$S$3:$S$640,1)</f>
        <v>#N/A</v>
      </c>
      <c r="R2320" s="36" t="e">
        <f ca="1">LEFT(OFFSET(Lists!$S$2,P2320-1+MATCH(F2320,OFFSET(Lists!$T$3,P2320-1,0,Q2320-P2320+1),0),0),6)</f>
        <v>#N/A</v>
      </c>
      <c r="S2320" s="36" t="e">
        <f ca="1">VLOOKUP(R2320,Lists!B:D,3,FALSE)</f>
        <v>#N/A</v>
      </c>
      <c r="T2320" s="36" t="str">
        <f>IF(F2320&lt;&gt;"",MATCH(R2320,'Maximum minutes'!B:B,0),"")</f>
        <v/>
      </c>
      <c r="U2320" s="36">
        <f ca="1">IF(F2320&lt;&gt;"",COUNTA(OFFSET('Maximum minutes'!$C$1,'Annexe A1 Cours'!T2320,0,1,50)),0)</f>
        <v>0</v>
      </c>
      <c r="V2320" s="37">
        <f ca="1">IFERROR(OFFSET('Maximum minutes'!$C$1,T2320+1,-1+MATCH(G2320,OFFSET('Maximum minutes'!$C$1,T2320-1,0,1,50),0)),0)</f>
        <v>0</v>
      </c>
      <c r="W2320" s="38">
        <f t="shared" ca="1" si="72"/>
        <v>0</v>
      </c>
    </row>
    <row r="2321" spans="1:23" s="36" customFormat="1" ht="18.75">
      <c r="A2321" s="34"/>
      <c r="B2321" s="39"/>
      <c r="C2321" s="39"/>
      <c r="D2321" s="35"/>
      <c r="E2321" s="40"/>
      <c r="F2321" s="39"/>
      <c r="G2321" s="39"/>
      <c r="H2321" s="39"/>
      <c r="I2321" s="34"/>
      <c r="J2321" s="34"/>
      <c r="K2321" s="34"/>
      <c r="L2321" s="34"/>
      <c r="M2321" s="43" t="str">
        <f ca="1">IFERROR(OFFSET('Maximum minutes'!$C$1,T2321,MATCH(IF(G2321&lt;&gt;"",G2321,F2321),OFFSET('Maximum minutes'!$C$1,T2321-1,0,1,U2321+1),0)-1)*IF(OR(ISNUMBER(J2321),J2321="sans examen"),1,0)*IF(W2321&lt;MinDate,1,0),"")</f>
        <v/>
      </c>
      <c r="N2321" s="36">
        <f t="shared" ca="1" si="73"/>
        <v>0</v>
      </c>
      <c r="O2321" s="36" t="e">
        <f ca="1">LEFT(OFFSET(Lists!$Q$2,MATCH(E2321,Lists!$R$3:$R$19,0),0),4)</f>
        <v>#N/A</v>
      </c>
      <c r="P2321" s="36" t="e">
        <f ca="1">MATCH(O2321,Lists!$S$2:$S$640,1)</f>
        <v>#N/A</v>
      </c>
      <c r="Q2321" s="36" t="e">
        <f ca="1">MATCH(LEFT(OFFSET(Lists!$Q$2,MATCH(E2321,Lists!$R$3:$R$19,0)+1,0),4),Lists!$S$3:$S$640,1)</f>
        <v>#N/A</v>
      </c>
      <c r="R2321" s="36" t="e">
        <f ca="1">LEFT(OFFSET(Lists!$S$2,P2321-1+MATCH(F2321,OFFSET(Lists!$T$3,P2321-1,0,Q2321-P2321+1),0),0),6)</f>
        <v>#N/A</v>
      </c>
      <c r="S2321" s="36" t="e">
        <f ca="1">VLOOKUP(R2321,Lists!B:D,3,FALSE)</f>
        <v>#N/A</v>
      </c>
      <c r="T2321" s="36" t="str">
        <f>IF(F2321&lt;&gt;"",MATCH(R2321,'Maximum minutes'!B:B,0),"")</f>
        <v/>
      </c>
      <c r="U2321" s="36">
        <f ca="1">IF(F2321&lt;&gt;"",COUNTA(OFFSET('Maximum minutes'!$C$1,'Annexe A1 Cours'!T2321,0,1,50)),0)</f>
        <v>0</v>
      </c>
      <c r="V2321" s="37">
        <f ca="1">IFERROR(OFFSET('Maximum minutes'!$C$1,T2321+1,-1+MATCH(G2321,OFFSET('Maximum minutes'!$C$1,T2321-1,0,1,50),0)),0)</f>
        <v>0</v>
      </c>
      <c r="W2321" s="38">
        <f t="shared" ca="1" si="72"/>
        <v>0</v>
      </c>
    </row>
    <row r="2322" spans="1:23" s="36" customFormat="1" ht="18.75">
      <c r="A2322" s="34"/>
      <c r="B2322" s="39"/>
      <c r="C2322" s="39"/>
      <c r="D2322" s="35"/>
      <c r="E2322" s="40"/>
      <c r="F2322" s="39"/>
      <c r="G2322" s="39"/>
      <c r="H2322" s="39"/>
      <c r="I2322" s="34"/>
      <c r="J2322" s="34"/>
      <c r="K2322" s="34"/>
      <c r="L2322" s="34"/>
      <c r="M2322" s="43" t="str">
        <f ca="1">IFERROR(OFFSET('Maximum minutes'!$C$1,T2322,MATCH(IF(G2322&lt;&gt;"",G2322,F2322),OFFSET('Maximum minutes'!$C$1,T2322-1,0,1,U2322+1),0)-1)*IF(OR(ISNUMBER(J2322),J2322="sans examen"),1,0)*IF(W2322&lt;MinDate,1,0),"")</f>
        <v/>
      </c>
      <c r="N2322" s="36">
        <f t="shared" ca="1" si="73"/>
        <v>0</v>
      </c>
      <c r="O2322" s="36" t="e">
        <f ca="1">LEFT(OFFSET(Lists!$Q$2,MATCH(E2322,Lists!$R$3:$R$19,0),0),4)</f>
        <v>#N/A</v>
      </c>
      <c r="P2322" s="36" t="e">
        <f ca="1">MATCH(O2322,Lists!$S$2:$S$640,1)</f>
        <v>#N/A</v>
      </c>
      <c r="Q2322" s="36" t="e">
        <f ca="1">MATCH(LEFT(OFFSET(Lists!$Q$2,MATCH(E2322,Lists!$R$3:$R$19,0)+1,0),4),Lists!$S$3:$S$640,1)</f>
        <v>#N/A</v>
      </c>
      <c r="R2322" s="36" t="e">
        <f ca="1">LEFT(OFFSET(Lists!$S$2,P2322-1+MATCH(F2322,OFFSET(Lists!$T$3,P2322-1,0,Q2322-P2322+1),0),0),6)</f>
        <v>#N/A</v>
      </c>
      <c r="S2322" s="36" t="e">
        <f ca="1">VLOOKUP(R2322,Lists!B:D,3,FALSE)</f>
        <v>#N/A</v>
      </c>
      <c r="T2322" s="36" t="str">
        <f>IF(F2322&lt;&gt;"",MATCH(R2322,'Maximum minutes'!B:B,0),"")</f>
        <v/>
      </c>
      <c r="U2322" s="36">
        <f ca="1">IF(F2322&lt;&gt;"",COUNTA(OFFSET('Maximum minutes'!$C$1,'Annexe A1 Cours'!T2322,0,1,50)),0)</f>
        <v>0</v>
      </c>
      <c r="V2322" s="37">
        <f ca="1">IFERROR(OFFSET('Maximum minutes'!$C$1,T2322+1,-1+MATCH(G2322,OFFSET('Maximum minutes'!$C$1,T2322-1,0,1,50),0)),0)</f>
        <v>0</v>
      </c>
      <c r="W2322" s="38">
        <f t="shared" ca="1" si="72"/>
        <v>0</v>
      </c>
    </row>
    <row r="2323" spans="1:23" s="36" customFormat="1" ht="18.75">
      <c r="A2323" s="34"/>
      <c r="B2323" s="39"/>
      <c r="C2323" s="39"/>
      <c r="D2323" s="35"/>
      <c r="E2323" s="40"/>
      <c r="F2323" s="39"/>
      <c r="G2323" s="39"/>
      <c r="H2323" s="39"/>
      <c r="I2323" s="34"/>
      <c r="J2323" s="34"/>
      <c r="K2323" s="34"/>
      <c r="L2323" s="34"/>
      <c r="M2323" s="43" t="str">
        <f ca="1">IFERROR(OFFSET('Maximum minutes'!$C$1,T2323,MATCH(IF(G2323&lt;&gt;"",G2323,F2323),OFFSET('Maximum minutes'!$C$1,T2323-1,0,1,U2323+1),0)-1)*IF(OR(ISNUMBER(J2323),J2323="sans examen"),1,0)*IF(W2323&lt;MinDate,1,0),"")</f>
        <v/>
      </c>
      <c r="N2323" s="36">
        <f t="shared" ca="1" si="73"/>
        <v>0</v>
      </c>
      <c r="O2323" s="36" t="e">
        <f ca="1">LEFT(OFFSET(Lists!$Q$2,MATCH(E2323,Lists!$R$3:$R$19,0),0),4)</f>
        <v>#N/A</v>
      </c>
      <c r="P2323" s="36" t="e">
        <f ca="1">MATCH(O2323,Lists!$S$2:$S$640,1)</f>
        <v>#N/A</v>
      </c>
      <c r="Q2323" s="36" t="e">
        <f ca="1">MATCH(LEFT(OFFSET(Lists!$Q$2,MATCH(E2323,Lists!$R$3:$R$19,0)+1,0),4),Lists!$S$3:$S$640,1)</f>
        <v>#N/A</v>
      </c>
      <c r="R2323" s="36" t="e">
        <f ca="1">LEFT(OFFSET(Lists!$S$2,P2323-1+MATCH(F2323,OFFSET(Lists!$T$3,P2323-1,0,Q2323-P2323+1),0),0),6)</f>
        <v>#N/A</v>
      </c>
      <c r="S2323" s="36" t="e">
        <f ca="1">VLOOKUP(R2323,Lists!B:D,3,FALSE)</f>
        <v>#N/A</v>
      </c>
      <c r="T2323" s="36" t="str">
        <f>IF(F2323&lt;&gt;"",MATCH(R2323,'Maximum minutes'!B:B,0),"")</f>
        <v/>
      </c>
      <c r="U2323" s="36">
        <f ca="1">IF(F2323&lt;&gt;"",COUNTA(OFFSET('Maximum minutes'!$C$1,'Annexe A1 Cours'!T2323,0,1,50)),0)</f>
        <v>0</v>
      </c>
      <c r="V2323" s="37">
        <f ca="1">IFERROR(OFFSET('Maximum minutes'!$C$1,T2323+1,-1+MATCH(G2323,OFFSET('Maximum minutes'!$C$1,T2323-1,0,1,50),0)),0)</f>
        <v>0</v>
      </c>
      <c r="W2323" s="38">
        <f t="shared" ca="1" si="72"/>
        <v>0</v>
      </c>
    </row>
    <row r="2324" spans="1:23" s="36" customFormat="1" ht="18.75">
      <c r="A2324" s="34"/>
      <c r="B2324" s="39"/>
      <c r="C2324" s="39"/>
      <c r="D2324" s="35"/>
      <c r="E2324" s="40"/>
      <c r="F2324" s="39"/>
      <c r="G2324" s="39"/>
      <c r="H2324" s="39"/>
      <c r="I2324" s="34"/>
      <c r="J2324" s="34"/>
      <c r="K2324" s="34"/>
      <c r="L2324" s="34"/>
      <c r="M2324" s="43" t="str">
        <f ca="1">IFERROR(OFFSET('Maximum minutes'!$C$1,T2324,MATCH(IF(G2324&lt;&gt;"",G2324,F2324),OFFSET('Maximum minutes'!$C$1,T2324-1,0,1,U2324+1),0)-1)*IF(OR(ISNUMBER(J2324),J2324="sans examen"),1,0)*IF(W2324&lt;MinDate,1,0),"")</f>
        <v/>
      </c>
      <c r="N2324" s="36">
        <f t="shared" ca="1" si="73"/>
        <v>0</v>
      </c>
      <c r="O2324" s="36" t="e">
        <f ca="1">LEFT(OFFSET(Lists!$Q$2,MATCH(E2324,Lists!$R$3:$R$19,0),0),4)</f>
        <v>#N/A</v>
      </c>
      <c r="P2324" s="36" t="e">
        <f ca="1">MATCH(O2324,Lists!$S$2:$S$640,1)</f>
        <v>#N/A</v>
      </c>
      <c r="Q2324" s="36" t="e">
        <f ca="1">MATCH(LEFT(OFFSET(Lists!$Q$2,MATCH(E2324,Lists!$R$3:$R$19,0)+1,0),4),Lists!$S$3:$S$640,1)</f>
        <v>#N/A</v>
      </c>
      <c r="R2324" s="36" t="e">
        <f ca="1">LEFT(OFFSET(Lists!$S$2,P2324-1+MATCH(F2324,OFFSET(Lists!$T$3,P2324-1,0,Q2324-P2324+1),0),0),6)</f>
        <v>#N/A</v>
      </c>
      <c r="S2324" s="36" t="e">
        <f ca="1">VLOOKUP(R2324,Lists!B:D,3,FALSE)</f>
        <v>#N/A</v>
      </c>
      <c r="T2324" s="36" t="str">
        <f>IF(F2324&lt;&gt;"",MATCH(R2324,'Maximum minutes'!B:B,0),"")</f>
        <v/>
      </c>
      <c r="U2324" s="36">
        <f ca="1">IF(F2324&lt;&gt;"",COUNTA(OFFSET('Maximum minutes'!$C$1,'Annexe A1 Cours'!T2324,0,1,50)),0)</f>
        <v>0</v>
      </c>
      <c r="V2324" s="37">
        <f ca="1">IFERROR(OFFSET('Maximum minutes'!$C$1,T2324+1,-1+MATCH(G2324,OFFSET('Maximum minutes'!$C$1,T2324-1,0,1,50),0)),0)</f>
        <v>0</v>
      </c>
      <c r="W2324" s="38">
        <f t="shared" ca="1" si="72"/>
        <v>0</v>
      </c>
    </row>
    <row r="2325" spans="1:23" s="36" customFormat="1" ht="18.75">
      <c r="A2325" s="34"/>
      <c r="B2325" s="39"/>
      <c r="C2325" s="39"/>
      <c r="D2325" s="35"/>
      <c r="E2325" s="40"/>
      <c r="F2325" s="39"/>
      <c r="G2325" s="39"/>
      <c r="H2325" s="39"/>
      <c r="I2325" s="34"/>
      <c r="J2325" s="34"/>
      <c r="K2325" s="34"/>
      <c r="L2325" s="34"/>
      <c r="M2325" s="43" t="str">
        <f ca="1">IFERROR(OFFSET('Maximum minutes'!$C$1,T2325,MATCH(IF(G2325&lt;&gt;"",G2325,F2325),OFFSET('Maximum minutes'!$C$1,T2325-1,0,1,U2325+1),0)-1)*IF(OR(ISNUMBER(J2325),J2325="sans examen"),1,0)*IF(W2325&lt;MinDate,1,0),"")</f>
        <v/>
      </c>
      <c r="N2325" s="36">
        <f t="shared" ca="1" si="73"/>
        <v>0</v>
      </c>
      <c r="O2325" s="36" t="e">
        <f ca="1">LEFT(OFFSET(Lists!$Q$2,MATCH(E2325,Lists!$R$3:$R$19,0),0),4)</f>
        <v>#N/A</v>
      </c>
      <c r="P2325" s="36" t="e">
        <f ca="1">MATCH(O2325,Lists!$S$2:$S$640,1)</f>
        <v>#N/A</v>
      </c>
      <c r="Q2325" s="36" t="e">
        <f ca="1">MATCH(LEFT(OFFSET(Lists!$Q$2,MATCH(E2325,Lists!$R$3:$R$19,0)+1,0),4),Lists!$S$3:$S$640,1)</f>
        <v>#N/A</v>
      </c>
      <c r="R2325" s="36" t="e">
        <f ca="1">LEFT(OFFSET(Lists!$S$2,P2325-1+MATCH(F2325,OFFSET(Lists!$T$3,P2325-1,0,Q2325-P2325+1),0),0),6)</f>
        <v>#N/A</v>
      </c>
      <c r="S2325" s="36" t="e">
        <f ca="1">VLOOKUP(R2325,Lists!B:D,3,FALSE)</f>
        <v>#N/A</v>
      </c>
      <c r="T2325" s="36" t="str">
        <f>IF(F2325&lt;&gt;"",MATCH(R2325,'Maximum minutes'!B:B,0),"")</f>
        <v/>
      </c>
      <c r="U2325" s="36">
        <f ca="1">IF(F2325&lt;&gt;"",COUNTA(OFFSET('Maximum minutes'!$C$1,'Annexe A1 Cours'!T2325,0,1,50)),0)</f>
        <v>0</v>
      </c>
      <c r="V2325" s="37">
        <f ca="1">IFERROR(OFFSET('Maximum minutes'!$C$1,T2325+1,-1+MATCH(G2325,OFFSET('Maximum minutes'!$C$1,T2325-1,0,1,50),0)),0)</f>
        <v>0</v>
      </c>
      <c r="W2325" s="38">
        <f t="shared" ca="1" si="72"/>
        <v>0</v>
      </c>
    </row>
    <row r="2326" spans="1:23" s="36" customFormat="1" ht="18.75">
      <c r="A2326" s="34"/>
      <c r="B2326" s="39"/>
      <c r="C2326" s="39"/>
      <c r="D2326" s="35"/>
      <c r="E2326" s="40"/>
      <c r="F2326" s="39"/>
      <c r="G2326" s="39"/>
      <c r="H2326" s="39"/>
      <c r="I2326" s="34"/>
      <c r="J2326" s="34"/>
      <c r="K2326" s="34"/>
      <c r="L2326" s="34"/>
      <c r="M2326" s="43" t="str">
        <f ca="1">IFERROR(OFFSET('Maximum minutes'!$C$1,T2326,MATCH(IF(G2326&lt;&gt;"",G2326,F2326),OFFSET('Maximum minutes'!$C$1,T2326-1,0,1,U2326+1),0)-1)*IF(OR(ISNUMBER(J2326),J2326="sans examen"),1,0)*IF(W2326&lt;MinDate,1,0),"")</f>
        <v/>
      </c>
      <c r="N2326" s="36">
        <f t="shared" ca="1" si="73"/>
        <v>0</v>
      </c>
      <c r="O2326" s="36" t="e">
        <f ca="1">LEFT(OFFSET(Lists!$Q$2,MATCH(E2326,Lists!$R$3:$R$19,0),0),4)</f>
        <v>#N/A</v>
      </c>
      <c r="P2326" s="36" t="e">
        <f ca="1">MATCH(O2326,Lists!$S$2:$S$640,1)</f>
        <v>#N/A</v>
      </c>
      <c r="Q2326" s="36" t="e">
        <f ca="1">MATCH(LEFT(OFFSET(Lists!$Q$2,MATCH(E2326,Lists!$R$3:$R$19,0)+1,0),4),Lists!$S$3:$S$640,1)</f>
        <v>#N/A</v>
      </c>
      <c r="R2326" s="36" t="e">
        <f ca="1">LEFT(OFFSET(Lists!$S$2,P2326-1+MATCH(F2326,OFFSET(Lists!$T$3,P2326-1,0,Q2326-P2326+1),0),0),6)</f>
        <v>#N/A</v>
      </c>
      <c r="S2326" s="36" t="e">
        <f ca="1">VLOOKUP(R2326,Lists!B:D,3,FALSE)</f>
        <v>#N/A</v>
      </c>
      <c r="T2326" s="36" t="str">
        <f>IF(F2326&lt;&gt;"",MATCH(R2326,'Maximum minutes'!B:B,0),"")</f>
        <v/>
      </c>
      <c r="U2326" s="36">
        <f ca="1">IF(F2326&lt;&gt;"",COUNTA(OFFSET('Maximum minutes'!$C$1,'Annexe A1 Cours'!T2326,0,1,50)),0)</f>
        <v>0</v>
      </c>
      <c r="V2326" s="37">
        <f ca="1">IFERROR(OFFSET('Maximum minutes'!$C$1,T2326+1,-1+MATCH(G2326,OFFSET('Maximum minutes'!$C$1,T2326-1,0,1,50),0)),0)</f>
        <v>0</v>
      </c>
      <c r="W2326" s="38">
        <f t="shared" ca="1" si="72"/>
        <v>0</v>
      </c>
    </row>
    <row r="2327" spans="1:23" s="36" customFormat="1" ht="18.75">
      <c r="A2327" s="34"/>
      <c r="B2327" s="39"/>
      <c r="C2327" s="39"/>
      <c r="D2327" s="35"/>
      <c r="E2327" s="40"/>
      <c r="F2327" s="39"/>
      <c r="G2327" s="39"/>
      <c r="H2327" s="39"/>
      <c r="I2327" s="34"/>
      <c r="J2327" s="34"/>
      <c r="K2327" s="34"/>
      <c r="L2327" s="34"/>
      <c r="M2327" s="43" t="str">
        <f ca="1">IFERROR(OFFSET('Maximum minutes'!$C$1,T2327,MATCH(IF(G2327&lt;&gt;"",G2327,F2327),OFFSET('Maximum minutes'!$C$1,T2327-1,0,1,U2327+1),0)-1)*IF(OR(ISNUMBER(J2327),J2327="sans examen"),1,0)*IF(W2327&lt;MinDate,1,0),"")</f>
        <v/>
      </c>
      <c r="N2327" s="36">
        <f t="shared" ca="1" si="73"/>
        <v>0</v>
      </c>
      <c r="O2327" s="36" t="e">
        <f ca="1">LEFT(OFFSET(Lists!$Q$2,MATCH(E2327,Lists!$R$3:$R$19,0),0),4)</f>
        <v>#N/A</v>
      </c>
      <c r="P2327" s="36" t="e">
        <f ca="1">MATCH(O2327,Lists!$S$2:$S$640,1)</f>
        <v>#N/A</v>
      </c>
      <c r="Q2327" s="36" t="e">
        <f ca="1">MATCH(LEFT(OFFSET(Lists!$Q$2,MATCH(E2327,Lists!$R$3:$R$19,0)+1,0),4),Lists!$S$3:$S$640,1)</f>
        <v>#N/A</v>
      </c>
      <c r="R2327" s="36" t="e">
        <f ca="1">LEFT(OFFSET(Lists!$S$2,P2327-1+MATCH(F2327,OFFSET(Lists!$T$3,P2327-1,0,Q2327-P2327+1),0),0),6)</f>
        <v>#N/A</v>
      </c>
      <c r="S2327" s="36" t="e">
        <f ca="1">VLOOKUP(R2327,Lists!B:D,3,FALSE)</f>
        <v>#N/A</v>
      </c>
      <c r="T2327" s="36" t="str">
        <f>IF(F2327&lt;&gt;"",MATCH(R2327,'Maximum minutes'!B:B,0),"")</f>
        <v/>
      </c>
      <c r="U2327" s="36">
        <f ca="1">IF(F2327&lt;&gt;"",COUNTA(OFFSET('Maximum minutes'!$C$1,'Annexe A1 Cours'!T2327,0,1,50)),0)</f>
        <v>0</v>
      </c>
      <c r="V2327" s="37">
        <f ca="1">IFERROR(OFFSET('Maximum minutes'!$C$1,T2327+1,-1+MATCH(G2327,OFFSET('Maximum minutes'!$C$1,T2327-1,0,1,50),0)),0)</f>
        <v>0</v>
      </c>
      <c r="W2327" s="38">
        <f t="shared" ca="1" si="72"/>
        <v>0</v>
      </c>
    </row>
    <row r="2328" spans="1:23" s="36" customFormat="1" ht="18.75">
      <c r="A2328" s="34"/>
      <c r="B2328" s="39"/>
      <c r="C2328" s="39"/>
      <c r="D2328" s="35"/>
      <c r="E2328" s="40"/>
      <c r="F2328" s="39"/>
      <c r="G2328" s="39"/>
      <c r="H2328" s="39"/>
      <c r="I2328" s="34"/>
      <c r="J2328" s="34"/>
      <c r="K2328" s="34"/>
      <c r="L2328" s="34"/>
      <c r="M2328" s="43" t="str">
        <f ca="1">IFERROR(OFFSET('Maximum minutes'!$C$1,T2328,MATCH(IF(G2328&lt;&gt;"",G2328,F2328),OFFSET('Maximum minutes'!$C$1,T2328-1,0,1,U2328+1),0)-1)*IF(OR(ISNUMBER(J2328),J2328="sans examen"),1,0)*IF(W2328&lt;MinDate,1,0),"")</f>
        <v/>
      </c>
      <c r="N2328" s="36">
        <f t="shared" ca="1" si="73"/>
        <v>0</v>
      </c>
      <c r="O2328" s="36" t="e">
        <f ca="1">LEFT(OFFSET(Lists!$Q$2,MATCH(E2328,Lists!$R$3:$R$19,0),0),4)</f>
        <v>#N/A</v>
      </c>
      <c r="P2328" s="36" t="e">
        <f ca="1">MATCH(O2328,Lists!$S$2:$S$640,1)</f>
        <v>#N/A</v>
      </c>
      <c r="Q2328" s="36" t="e">
        <f ca="1">MATCH(LEFT(OFFSET(Lists!$Q$2,MATCH(E2328,Lists!$R$3:$R$19,0)+1,0),4),Lists!$S$3:$S$640,1)</f>
        <v>#N/A</v>
      </c>
      <c r="R2328" s="36" t="e">
        <f ca="1">LEFT(OFFSET(Lists!$S$2,P2328-1+MATCH(F2328,OFFSET(Lists!$T$3,P2328-1,0,Q2328-P2328+1),0),0),6)</f>
        <v>#N/A</v>
      </c>
      <c r="S2328" s="36" t="e">
        <f ca="1">VLOOKUP(R2328,Lists!B:D,3,FALSE)</f>
        <v>#N/A</v>
      </c>
      <c r="T2328" s="36" t="str">
        <f>IF(F2328&lt;&gt;"",MATCH(R2328,'Maximum minutes'!B:B,0),"")</f>
        <v/>
      </c>
      <c r="U2328" s="36">
        <f ca="1">IF(F2328&lt;&gt;"",COUNTA(OFFSET('Maximum minutes'!$C$1,'Annexe A1 Cours'!T2328,0,1,50)),0)</f>
        <v>0</v>
      </c>
      <c r="V2328" s="37">
        <f ca="1">IFERROR(OFFSET('Maximum minutes'!$C$1,T2328+1,-1+MATCH(G2328,OFFSET('Maximum minutes'!$C$1,T2328-1,0,1,50),0)),0)</f>
        <v>0</v>
      </c>
      <c r="W2328" s="38">
        <f t="shared" ca="1" si="72"/>
        <v>0</v>
      </c>
    </row>
    <row r="2329" spans="1:23" s="36" customFormat="1" ht="18.75">
      <c r="A2329" s="34"/>
      <c r="B2329" s="39"/>
      <c r="C2329" s="39"/>
      <c r="D2329" s="35"/>
      <c r="E2329" s="40"/>
      <c r="F2329" s="39"/>
      <c r="G2329" s="39"/>
      <c r="H2329" s="39"/>
      <c r="I2329" s="34"/>
      <c r="J2329" s="34"/>
      <c r="K2329" s="34"/>
      <c r="L2329" s="34"/>
      <c r="M2329" s="43" t="str">
        <f ca="1">IFERROR(OFFSET('Maximum minutes'!$C$1,T2329,MATCH(IF(G2329&lt;&gt;"",G2329,F2329),OFFSET('Maximum minutes'!$C$1,T2329-1,0,1,U2329+1),0)-1)*IF(OR(ISNUMBER(J2329),J2329="sans examen"),1,0)*IF(W2329&lt;MinDate,1,0),"")</f>
        <v/>
      </c>
      <c r="N2329" s="36">
        <f t="shared" ca="1" si="73"/>
        <v>0</v>
      </c>
      <c r="O2329" s="36" t="e">
        <f ca="1">LEFT(OFFSET(Lists!$Q$2,MATCH(E2329,Lists!$R$3:$R$19,0),0),4)</f>
        <v>#N/A</v>
      </c>
      <c r="P2329" s="36" t="e">
        <f ca="1">MATCH(O2329,Lists!$S$2:$S$640,1)</f>
        <v>#N/A</v>
      </c>
      <c r="Q2329" s="36" t="e">
        <f ca="1">MATCH(LEFT(OFFSET(Lists!$Q$2,MATCH(E2329,Lists!$R$3:$R$19,0)+1,0),4),Lists!$S$3:$S$640,1)</f>
        <v>#N/A</v>
      </c>
      <c r="R2329" s="36" t="e">
        <f ca="1">LEFT(OFFSET(Lists!$S$2,P2329-1+MATCH(F2329,OFFSET(Lists!$T$3,P2329-1,0,Q2329-P2329+1),0),0),6)</f>
        <v>#N/A</v>
      </c>
      <c r="S2329" s="36" t="e">
        <f ca="1">VLOOKUP(R2329,Lists!B:D,3,FALSE)</f>
        <v>#N/A</v>
      </c>
      <c r="T2329" s="36" t="str">
        <f>IF(F2329&lt;&gt;"",MATCH(R2329,'Maximum minutes'!B:B,0),"")</f>
        <v/>
      </c>
      <c r="U2329" s="36">
        <f ca="1">IF(F2329&lt;&gt;"",COUNTA(OFFSET('Maximum minutes'!$C$1,'Annexe A1 Cours'!T2329,0,1,50)),0)</f>
        <v>0</v>
      </c>
      <c r="V2329" s="37">
        <f ca="1">IFERROR(OFFSET('Maximum minutes'!$C$1,T2329+1,-1+MATCH(G2329,OFFSET('Maximum minutes'!$C$1,T2329-1,0,1,50),0)),0)</f>
        <v>0</v>
      </c>
      <c r="W2329" s="38">
        <f t="shared" ca="1" si="72"/>
        <v>0</v>
      </c>
    </row>
    <row r="2330" spans="1:23" s="36" customFormat="1" ht="18.75">
      <c r="A2330" s="34"/>
      <c r="B2330" s="39"/>
      <c r="C2330" s="39"/>
      <c r="D2330" s="35"/>
      <c r="E2330" s="40"/>
      <c r="F2330" s="39"/>
      <c r="G2330" s="39"/>
      <c r="H2330" s="39"/>
      <c r="I2330" s="34"/>
      <c r="J2330" s="34"/>
      <c r="K2330" s="34"/>
      <c r="L2330" s="34"/>
      <c r="M2330" s="43" t="str">
        <f ca="1">IFERROR(OFFSET('Maximum minutes'!$C$1,T2330,MATCH(IF(G2330&lt;&gt;"",G2330,F2330),OFFSET('Maximum minutes'!$C$1,T2330-1,0,1,U2330+1),0)-1)*IF(OR(ISNUMBER(J2330),J2330="sans examen"),1,0)*IF(W2330&lt;MinDate,1,0),"")</f>
        <v/>
      </c>
      <c r="N2330" s="36">
        <f t="shared" ca="1" si="73"/>
        <v>0</v>
      </c>
      <c r="O2330" s="36" t="e">
        <f ca="1">LEFT(OFFSET(Lists!$Q$2,MATCH(E2330,Lists!$R$3:$R$19,0),0),4)</f>
        <v>#N/A</v>
      </c>
      <c r="P2330" s="36" t="e">
        <f ca="1">MATCH(O2330,Lists!$S$2:$S$640,1)</f>
        <v>#N/A</v>
      </c>
      <c r="Q2330" s="36" t="e">
        <f ca="1">MATCH(LEFT(OFFSET(Lists!$Q$2,MATCH(E2330,Lists!$R$3:$R$19,0)+1,0),4),Lists!$S$3:$S$640,1)</f>
        <v>#N/A</v>
      </c>
      <c r="R2330" s="36" t="e">
        <f ca="1">LEFT(OFFSET(Lists!$S$2,P2330-1+MATCH(F2330,OFFSET(Lists!$T$3,P2330-1,0,Q2330-P2330+1),0),0),6)</f>
        <v>#N/A</v>
      </c>
      <c r="S2330" s="36" t="e">
        <f ca="1">VLOOKUP(R2330,Lists!B:D,3,FALSE)</f>
        <v>#N/A</v>
      </c>
      <c r="T2330" s="36" t="str">
        <f>IF(F2330&lt;&gt;"",MATCH(R2330,'Maximum minutes'!B:B,0),"")</f>
        <v/>
      </c>
      <c r="U2330" s="36">
        <f ca="1">IF(F2330&lt;&gt;"",COUNTA(OFFSET('Maximum minutes'!$C$1,'Annexe A1 Cours'!T2330,0,1,50)),0)</f>
        <v>0</v>
      </c>
      <c r="V2330" s="37">
        <f ca="1">IFERROR(OFFSET('Maximum minutes'!$C$1,T2330+1,-1+MATCH(G2330,OFFSET('Maximum minutes'!$C$1,T2330-1,0,1,50),0)),0)</f>
        <v>0</v>
      </c>
      <c r="W2330" s="38">
        <f t="shared" ca="1" si="72"/>
        <v>0</v>
      </c>
    </row>
    <row r="2331" spans="1:23" s="36" customFormat="1" ht="18.75">
      <c r="A2331" s="34"/>
      <c r="B2331" s="39"/>
      <c r="C2331" s="39"/>
      <c r="D2331" s="35"/>
      <c r="E2331" s="40"/>
      <c r="F2331" s="39"/>
      <c r="G2331" s="39"/>
      <c r="H2331" s="39"/>
      <c r="I2331" s="34"/>
      <c r="J2331" s="34"/>
      <c r="K2331" s="34"/>
      <c r="L2331" s="34"/>
      <c r="M2331" s="43" t="str">
        <f ca="1">IFERROR(OFFSET('Maximum minutes'!$C$1,T2331,MATCH(IF(G2331&lt;&gt;"",G2331,F2331),OFFSET('Maximum minutes'!$C$1,T2331-1,0,1,U2331+1),0)-1)*IF(OR(ISNUMBER(J2331),J2331="sans examen"),1,0)*IF(W2331&lt;MinDate,1,0),"")</f>
        <v/>
      </c>
      <c r="N2331" s="36">
        <f t="shared" ca="1" si="73"/>
        <v>0</v>
      </c>
      <c r="O2331" s="36" t="e">
        <f ca="1">LEFT(OFFSET(Lists!$Q$2,MATCH(E2331,Lists!$R$3:$R$19,0),0),4)</f>
        <v>#N/A</v>
      </c>
      <c r="P2331" s="36" t="e">
        <f ca="1">MATCH(O2331,Lists!$S$2:$S$640,1)</f>
        <v>#N/A</v>
      </c>
      <c r="Q2331" s="36" t="e">
        <f ca="1">MATCH(LEFT(OFFSET(Lists!$Q$2,MATCH(E2331,Lists!$R$3:$R$19,0)+1,0),4),Lists!$S$3:$S$640,1)</f>
        <v>#N/A</v>
      </c>
      <c r="R2331" s="36" t="e">
        <f ca="1">LEFT(OFFSET(Lists!$S$2,P2331-1+MATCH(F2331,OFFSET(Lists!$T$3,P2331-1,0,Q2331-P2331+1),0),0),6)</f>
        <v>#N/A</v>
      </c>
      <c r="S2331" s="36" t="e">
        <f ca="1">VLOOKUP(R2331,Lists!B:D,3,FALSE)</f>
        <v>#N/A</v>
      </c>
      <c r="T2331" s="36" t="str">
        <f>IF(F2331&lt;&gt;"",MATCH(R2331,'Maximum minutes'!B:B,0),"")</f>
        <v/>
      </c>
      <c r="U2331" s="36">
        <f ca="1">IF(F2331&lt;&gt;"",COUNTA(OFFSET('Maximum minutes'!$C$1,'Annexe A1 Cours'!T2331,0,1,50)),0)</f>
        <v>0</v>
      </c>
      <c r="V2331" s="37">
        <f ca="1">IFERROR(OFFSET('Maximum minutes'!$C$1,T2331+1,-1+MATCH(G2331,OFFSET('Maximum minutes'!$C$1,T2331-1,0,1,50),0)),0)</f>
        <v>0</v>
      </c>
      <c r="W2331" s="38">
        <f t="shared" ca="1" si="72"/>
        <v>0</v>
      </c>
    </row>
    <row r="2332" spans="1:23" s="36" customFormat="1" ht="18.75">
      <c r="A2332" s="34"/>
      <c r="B2332" s="39"/>
      <c r="C2332" s="39"/>
      <c r="D2332" s="35"/>
      <c r="E2332" s="40"/>
      <c r="F2332" s="39"/>
      <c r="G2332" s="39"/>
      <c r="H2332" s="39"/>
      <c r="I2332" s="34"/>
      <c r="J2332" s="34"/>
      <c r="K2332" s="34"/>
      <c r="L2332" s="34"/>
      <c r="M2332" s="43" t="str">
        <f ca="1">IFERROR(OFFSET('Maximum minutes'!$C$1,T2332,MATCH(IF(G2332&lt;&gt;"",G2332,F2332),OFFSET('Maximum minutes'!$C$1,T2332-1,0,1,U2332+1),0)-1)*IF(OR(ISNUMBER(J2332),J2332="sans examen"),1,0)*IF(W2332&lt;MinDate,1,0),"")</f>
        <v/>
      </c>
      <c r="N2332" s="36">
        <f t="shared" ca="1" si="73"/>
        <v>0</v>
      </c>
      <c r="O2332" s="36" t="e">
        <f ca="1">LEFT(OFFSET(Lists!$Q$2,MATCH(E2332,Lists!$R$3:$R$19,0),0),4)</f>
        <v>#N/A</v>
      </c>
      <c r="P2332" s="36" t="e">
        <f ca="1">MATCH(O2332,Lists!$S$2:$S$640,1)</f>
        <v>#N/A</v>
      </c>
      <c r="Q2332" s="36" t="e">
        <f ca="1">MATCH(LEFT(OFFSET(Lists!$Q$2,MATCH(E2332,Lists!$R$3:$R$19,0)+1,0),4),Lists!$S$3:$S$640,1)</f>
        <v>#N/A</v>
      </c>
      <c r="R2332" s="36" t="e">
        <f ca="1">LEFT(OFFSET(Lists!$S$2,P2332-1+MATCH(F2332,OFFSET(Lists!$T$3,P2332-1,0,Q2332-P2332+1),0),0),6)</f>
        <v>#N/A</v>
      </c>
      <c r="S2332" s="36" t="e">
        <f ca="1">VLOOKUP(R2332,Lists!B:D,3,FALSE)</f>
        <v>#N/A</v>
      </c>
      <c r="T2332" s="36" t="str">
        <f>IF(F2332&lt;&gt;"",MATCH(R2332,'Maximum minutes'!B:B,0),"")</f>
        <v/>
      </c>
      <c r="U2332" s="36">
        <f ca="1">IF(F2332&lt;&gt;"",COUNTA(OFFSET('Maximum minutes'!$C$1,'Annexe A1 Cours'!T2332,0,1,50)),0)</f>
        <v>0</v>
      </c>
      <c r="V2332" s="37">
        <f ca="1">IFERROR(OFFSET('Maximum minutes'!$C$1,T2332+1,-1+MATCH(G2332,OFFSET('Maximum minutes'!$C$1,T2332-1,0,1,50),0)),0)</f>
        <v>0</v>
      </c>
      <c r="W2332" s="38">
        <f t="shared" ca="1" si="72"/>
        <v>0</v>
      </c>
    </row>
    <row r="2333" spans="1:23" s="36" customFormat="1" ht="18.75">
      <c r="A2333" s="34"/>
      <c r="B2333" s="39"/>
      <c r="C2333" s="39"/>
      <c r="D2333" s="35"/>
      <c r="E2333" s="40"/>
      <c r="F2333" s="39"/>
      <c r="G2333" s="39"/>
      <c r="H2333" s="39"/>
      <c r="I2333" s="34"/>
      <c r="J2333" s="34"/>
      <c r="K2333" s="34"/>
      <c r="L2333" s="34"/>
      <c r="M2333" s="43" t="str">
        <f ca="1">IFERROR(OFFSET('Maximum minutes'!$C$1,T2333,MATCH(IF(G2333&lt;&gt;"",G2333,F2333),OFFSET('Maximum minutes'!$C$1,T2333-1,0,1,U2333+1),0)-1)*IF(OR(ISNUMBER(J2333),J2333="sans examen"),1,0)*IF(W2333&lt;MinDate,1,0),"")</f>
        <v/>
      </c>
      <c r="N2333" s="36">
        <f t="shared" ca="1" si="73"/>
        <v>0</v>
      </c>
      <c r="O2333" s="36" t="e">
        <f ca="1">LEFT(OFFSET(Lists!$Q$2,MATCH(E2333,Lists!$R$3:$R$19,0),0),4)</f>
        <v>#N/A</v>
      </c>
      <c r="P2333" s="36" t="e">
        <f ca="1">MATCH(O2333,Lists!$S$2:$S$640,1)</f>
        <v>#N/A</v>
      </c>
      <c r="Q2333" s="36" t="e">
        <f ca="1">MATCH(LEFT(OFFSET(Lists!$Q$2,MATCH(E2333,Lists!$R$3:$R$19,0)+1,0),4),Lists!$S$3:$S$640,1)</f>
        <v>#N/A</v>
      </c>
      <c r="R2333" s="36" t="e">
        <f ca="1">LEFT(OFFSET(Lists!$S$2,P2333-1+MATCH(F2333,OFFSET(Lists!$T$3,P2333-1,0,Q2333-P2333+1),0),0),6)</f>
        <v>#N/A</v>
      </c>
      <c r="S2333" s="36" t="e">
        <f ca="1">VLOOKUP(R2333,Lists!B:D,3,FALSE)</f>
        <v>#N/A</v>
      </c>
      <c r="T2333" s="36" t="str">
        <f>IF(F2333&lt;&gt;"",MATCH(R2333,'Maximum minutes'!B:B,0),"")</f>
        <v/>
      </c>
      <c r="U2333" s="36">
        <f ca="1">IF(F2333&lt;&gt;"",COUNTA(OFFSET('Maximum minutes'!$C$1,'Annexe A1 Cours'!T2333,0,1,50)),0)</f>
        <v>0</v>
      </c>
      <c r="V2333" s="37">
        <f ca="1">IFERROR(OFFSET('Maximum minutes'!$C$1,T2333+1,-1+MATCH(G2333,OFFSET('Maximum minutes'!$C$1,T2333-1,0,1,50),0)),0)</f>
        <v>0</v>
      </c>
      <c r="W2333" s="38">
        <f t="shared" ca="1" si="72"/>
        <v>0</v>
      </c>
    </row>
    <row r="2334" spans="1:23" s="36" customFormat="1" ht="18.75">
      <c r="A2334" s="34"/>
      <c r="B2334" s="39"/>
      <c r="C2334" s="39"/>
      <c r="D2334" s="35"/>
      <c r="E2334" s="40"/>
      <c r="F2334" s="39"/>
      <c r="G2334" s="39"/>
      <c r="H2334" s="39"/>
      <c r="I2334" s="34"/>
      <c r="J2334" s="34"/>
      <c r="K2334" s="34"/>
      <c r="L2334" s="34"/>
      <c r="M2334" s="43" t="str">
        <f ca="1">IFERROR(OFFSET('Maximum minutes'!$C$1,T2334,MATCH(IF(G2334&lt;&gt;"",G2334,F2334),OFFSET('Maximum minutes'!$C$1,T2334-1,0,1,U2334+1),0)-1)*IF(OR(ISNUMBER(J2334),J2334="sans examen"),1,0)*IF(W2334&lt;MinDate,1,0),"")</f>
        <v/>
      </c>
      <c r="N2334" s="36">
        <f t="shared" ca="1" si="73"/>
        <v>0</v>
      </c>
      <c r="O2334" s="36" t="e">
        <f ca="1">LEFT(OFFSET(Lists!$Q$2,MATCH(E2334,Lists!$R$3:$R$19,0),0),4)</f>
        <v>#N/A</v>
      </c>
      <c r="P2334" s="36" t="e">
        <f ca="1">MATCH(O2334,Lists!$S$2:$S$640,1)</f>
        <v>#N/A</v>
      </c>
      <c r="Q2334" s="36" t="e">
        <f ca="1">MATCH(LEFT(OFFSET(Lists!$Q$2,MATCH(E2334,Lists!$R$3:$R$19,0)+1,0),4),Lists!$S$3:$S$640,1)</f>
        <v>#N/A</v>
      </c>
      <c r="R2334" s="36" t="e">
        <f ca="1">LEFT(OFFSET(Lists!$S$2,P2334-1+MATCH(F2334,OFFSET(Lists!$T$3,P2334-1,0,Q2334-P2334+1),0),0),6)</f>
        <v>#N/A</v>
      </c>
      <c r="S2334" s="36" t="e">
        <f ca="1">VLOOKUP(R2334,Lists!B:D,3,FALSE)</f>
        <v>#N/A</v>
      </c>
      <c r="T2334" s="36" t="str">
        <f>IF(F2334&lt;&gt;"",MATCH(R2334,'Maximum minutes'!B:B,0),"")</f>
        <v/>
      </c>
      <c r="U2334" s="36">
        <f ca="1">IF(F2334&lt;&gt;"",COUNTA(OFFSET('Maximum minutes'!$C$1,'Annexe A1 Cours'!T2334,0,1,50)),0)</f>
        <v>0</v>
      </c>
      <c r="V2334" s="37">
        <f ca="1">IFERROR(OFFSET('Maximum minutes'!$C$1,T2334+1,-1+MATCH(G2334,OFFSET('Maximum minutes'!$C$1,T2334-1,0,1,50),0)),0)</f>
        <v>0</v>
      </c>
      <c r="W2334" s="38">
        <f t="shared" ca="1" si="72"/>
        <v>0</v>
      </c>
    </row>
    <row r="2335" spans="1:23" s="36" customFormat="1" ht="18.75">
      <c r="A2335" s="34"/>
      <c r="B2335" s="39"/>
      <c r="C2335" s="39"/>
      <c r="D2335" s="35"/>
      <c r="E2335" s="40"/>
      <c r="F2335" s="39"/>
      <c r="G2335" s="39"/>
      <c r="H2335" s="39"/>
      <c r="I2335" s="34"/>
      <c r="J2335" s="34"/>
      <c r="K2335" s="34"/>
      <c r="L2335" s="34"/>
      <c r="M2335" s="43" t="str">
        <f ca="1">IFERROR(OFFSET('Maximum minutes'!$C$1,T2335,MATCH(IF(G2335&lt;&gt;"",G2335,F2335),OFFSET('Maximum minutes'!$C$1,T2335-1,0,1,U2335+1),0)-1)*IF(OR(ISNUMBER(J2335),J2335="sans examen"),1,0)*IF(W2335&lt;MinDate,1,0),"")</f>
        <v/>
      </c>
      <c r="N2335" s="36">
        <f t="shared" ca="1" si="73"/>
        <v>0</v>
      </c>
      <c r="O2335" s="36" t="e">
        <f ca="1">LEFT(OFFSET(Lists!$Q$2,MATCH(E2335,Lists!$R$3:$R$19,0),0),4)</f>
        <v>#N/A</v>
      </c>
      <c r="P2335" s="36" t="e">
        <f ca="1">MATCH(O2335,Lists!$S$2:$S$640,1)</f>
        <v>#N/A</v>
      </c>
      <c r="Q2335" s="36" t="e">
        <f ca="1">MATCH(LEFT(OFFSET(Lists!$Q$2,MATCH(E2335,Lists!$R$3:$R$19,0)+1,0),4),Lists!$S$3:$S$640,1)</f>
        <v>#N/A</v>
      </c>
      <c r="R2335" s="36" t="e">
        <f ca="1">LEFT(OFFSET(Lists!$S$2,P2335-1+MATCH(F2335,OFFSET(Lists!$T$3,P2335-1,0,Q2335-P2335+1),0),0),6)</f>
        <v>#N/A</v>
      </c>
      <c r="S2335" s="36" t="e">
        <f ca="1">VLOOKUP(R2335,Lists!B:D,3,FALSE)</f>
        <v>#N/A</v>
      </c>
      <c r="T2335" s="36" t="str">
        <f>IF(F2335&lt;&gt;"",MATCH(R2335,'Maximum minutes'!B:B,0),"")</f>
        <v/>
      </c>
      <c r="U2335" s="36">
        <f ca="1">IF(F2335&lt;&gt;"",COUNTA(OFFSET('Maximum minutes'!$C$1,'Annexe A1 Cours'!T2335,0,1,50)),0)</f>
        <v>0</v>
      </c>
      <c r="V2335" s="37">
        <f ca="1">IFERROR(OFFSET('Maximum minutes'!$C$1,T2335+1,-1+MATCH(G2335,OFFSET('Maximum minutes'!$C$1,T2335-1,0,1,50),0)),0)</f>
        <v>0</v>
      </c>
      <c r="W2335" s="38">
        <f t="shared" ca="1" si="72"/>
        <v>0</v>
      </c>
    </row>
    <row r="2336" spans="1:23" s="36" customFormat="1" ht="18.75">
      <c r="A2336" s="34"/>
      <c r="B2336" s="39"/>
      <c r="C2336" s="39"/>
      <c r="D2336" s="35"/>
      <c r="E2336" s="40"/>
      <c r="F2336" s="39"/>
      <c r="G2336" s="39"/>
      <c r="H2336" s="39"/>
      <c r="I2336" s="34"/>
      <c r="J2336" s="34"/>
      <c r="K2336" s="34"/>
      <c r="L2336" s="34"/>
      <c r="M2336" s="43" t="str">
        <f ca="1">IFERROR(OFFSET('Maximum minutes'!$C$1,T2336,MATCH(IF(G2336&lt;&gt;"",G2336,F2336),OFFSET('Maximum minutes'!$C$1,T2336-1,0,1,U2336+1),0)-1)*IF(OR(ISNUMBER(J2336),J2336="sans examen"),1,0)*IF(W2336&lt;MinDate,1,0),"")</f>
        <v/>
      </c>
      <c r="N2336" s="36">
        <f t="shared" ca="1" si="73"/>
        <v>0</v>
      </c>
      <c r="O2336" s="36" t="e">
        <f ca="1">LEFT(OFFSET(Lists!$Q$2,MATCH(E2336,Lists!$R$3:$R$19,0),0),4)</f>
        <v>#N/A</v>
      </c>
      <c r="P2336" s="36" t="e">
        <f ca="1">MATCH(O2336,Lists!$S$2:$S$640,1)</f>
        <v>#N/A</v>
      </c>
      <c r="Q2336" s="36" t="e">
        <f ca="1">MATCH(LEFT(OFFSET(Lists!$Q$2,MATCH(E2336,Lists!$R$3:$R$19,0)+1,0),4),Lists!$S$3:$S$640,1)</f>
        <v>#N/A</v>
      </c>
      <c r="R2336" s="36" t="e">
        <f ca="1">LEFT(OFFSET(Lists!$S$2,P2336-1+MATCH(F2336,OFFSET(Lists!$T$3,P2336-1,0,Q2336-P2336+1),0),0),6)</f>
        <v>#N/A</v>
      </c>
      <c r="S2336" s="36" t="e">
        <f ca="1">VLOOKUP(R2336,Lists!B:D,3,FALSE)</f>
        <v>#N/A</v>
      </c>
      <c r="T2336" s="36" t="str">
        <f>IF(F2336&lt;&gt;"",MATCH(R2336,'Maximum minutes'!B:B,0),"")</f>
        <v/>
      </c>
      <c r="U2336" s="36">
        <f ca="1">IF(F2336&lt;&gt;"",COUNTA(OFFSET('Maximum minutes'!$C$1,'Annexe A1 Cours'!T2336,0,1,50)),0)</f>
        <v>0</v>
      </c>
      <c r="V2336" s="37">
        <f ca="1">IFERROR(OFFSET('Maximum minutes'!$C$1,T2336+1,-1+MATCH(G2336,OFFSET('Maximum minutes'!$C$1,T2336-1,0,1,50),0)),0)</f>
        <v>0</v>
      </c>
      <c r="W2336" s="38">
        <f t="shared" ca="1" si="72"/>
        <v>0</v>
      </c>
    </row>
    <row r="2337" spans="1:23" s="36" customFormat="1" ht="18.75">
      <c r="A2337" s="34"/>
      <c r="B2337" s="39"/>
      <c r="C2337" s="39"/>
      <c r="D2337" s="35"/>
      <c r="E2337" s="40"/>
      <c r="F2337" s="39"/>
      <c r="G2337" s="39"/>
      <c r="H2337" s="39"/>
      <c r="I2337" s="34"/>
      <c r="J2337" s="34"/>
      <c r="K2337" s="34"/>
      <c r="L2337" s="34"/>
      <c r="M2337" s="43" t="str">
        <f ca="1">IFERROR(OFFSET('Maximum minutes'!$C$1,T2337,MATCH(IF(G2337&lt;&gt;"",G2337,F2337),OFFSET('Maximum minutes'!$C$1,T2337-1,0,1,U2337+1),0)-1)*IF(OR(ISNUMBER(J2337),J2337="sans examen"),1,0)*IF(W2337&lt;MinDate,1,0),"")</f>
        <v/>
      </c>
      <c r="N2337" s="36">
        <f t="shared" ca="1" si="73"/>
        <v>0</v>
      </c>
      <c r="O2337" s="36" t="e">
        <f ca="1">LEFT(OFFSET(Lists!$Q$2,MATCH(E2337,Lists!$R$3:$R$19,0),0),4)</f>
        <v>#N/A</v>
      </c>
      <c r="P2337" s="36" t="e">
        <f ca="1">MATCH(O2337,Lists!$S$2:$S$640,1)</f>
        <v>#N/A</v>
      </c>
      <c r="Q2337" s="36" t="e">
        <f ca="1">MATCH(LEFT(OFFSET(Lists!$Q$2,MATCH(E2337,Lists!$R$3:$R$19,0)+1,0),4),Lists!$S$3:$S$640,1)</f>
        <v>#N/A</v>
      </c>
      <c r="R2337" s="36" t="e">
        <f ca="1">LEFT(OFFSET(Lists!$S$2,P2337-1+MATCH(F2337,OFFSET(Lists!$T$3,P2337-1,0,Q2337-P2337+1),0),0),6)</f>
        <v>#N/A</v>
      </c>
      <c r="S2337" s="36" t="e">
        <f ca="1">VLOOKUP(R2337,Lists!B:D,3,FALSE)</f>
        <v>#N/A</v>
      </c>
      <c r="T2337" s="36" t="str">
        <f>IF(F2337&lt;&gt;"",MATCH(R2337,'Maximum minutes'!B:B,0),"")</f>
        <v/>
      </c>
      <c r="U2337" s="36">
        <f ca="1">IF(F2337&lt;&gt;"",COUNTA(OFFSET('Maximum minutes'!$C$1,'Annexe A1 Cours'!T2337,0,1,50)),0)</f>
        <v>0</v>
      </c>
      <c r="V2337" s="37">
        <f ca="1">IFERROR(OFFSET('Maximum minutes'!$C$1,T2337+1,-1+MATCH(G2337,OFFSET('Maximum minutes'!$C$1,T2337-1,0,1,50),0)),0)</f>
        <v>0</v>
      </c>
      <c r="W2337" s="38">
        <f t="shared" ca="1" si="72"/>
        <v>0</v>
      </c>
    </row>
    <row r="2338" spans="1:23" s="36" customFormat="1" ht="18.75">
      <c r="A2338" s="34"/>
      <c r="B2338" s="39"/>
      <c r="C2338" s="39"/>
      <c r="D2338" s="35"/>
      <c r="E2338" s="40"/>
      <c r="F2338" s="39"/>
      <c r="G2338" s="39"/>
      <c r="H2338" s="39"/>
      <c r="I2338" s="34"/>
      <c r="J2338" s="34"/>
      <c r="K2338" s="34"/>
      <c r="L2338" s="34"/>
      <c r="M2338" s="43" t="str">
        <f ca="1">IFERROR(OFFSET('Maximum minutes'!$C$1,T2338,MATCH(IF(G2338&lt;&gt;"",G2338,F2338),OFFSET('Maximum minutes'!$C$1,T2338-1,0,1,U2338+1),0)-1)*IF(OR(ISNUMBER(J2338),J2338="sans examen"),1,0)*IF(W2338&lt;MinDate,1,0),"")</f>
        <v/>
      </c>
      <c r="N2338" s="36">
        <f t="shared" ca="1" si="73"/>
        <v>0</v>
      </c>
      <c r="O2338" s="36" t="e">
        <f ca="1">LEFT(OFFSET(Lists!$Q$2,MATCH(E2338,Lists!$R$3:$R$19,0),0),4)</f>
        <v>#N/A</v>
      </c>
      <c r="P2338" s="36" t="e">
        <f ca="1">MATCH(O2338,Lists!$S$2:$S$640,1)</f>
        <v>#N/A</v>
      </c>
      <c r="Q2338" s="36" t="e">
        <f ca="1">MATCH(LEFT(OFFSET(Lists!$Q$2,MATCH(E2338,Lists!$R$3:$R$19,0)+1,0),4),Lists!$S$3:$S$640,1)</f>
        <v>#N/A</v>
      </c>
      <c r="R2338" s="36" t="e">
        <f ca="1">LEFT(OFFSET(Lists!$S$2,P2338-1+MATCH(F2338,OFFSET(Lists!$T$3,P2338-1,0,Q2338-P2338+1),0),0),6)</f>
        <v>#N/A</v>
      </c>
      <c r="S2338" s="36" t="e">
        <f ca="1">VLOOKUP(R2338,Lists!B:D,3,FALSE)</f>
        <v>#N/A</v>
      </c>
      <c r="T2338" s="36" t="str">
        <f>IF(F2338&lt;&gt;"",MATCH(R2338,'Maximum minutes'!B:B,0),"")</f>
        <v/>
      </c>
      <c r="U2338" s="36">
        <f ca="1">IF(F2338&lt;&gt;"",COUNTA(OFFSET('Maximum minutes'!$C$1,'Annexe A1 Cours'!T2338,0,1,50)),0)</f>
        <v>0</v>
      </c>
      <c r="V2338" s="37">
        <f ca="1">IFERROR(OFFSET('Maximum minutes'!$C$1,T2338+1,-1+MATCH(G2338,OFFSET('Maximum minutes'!$C$1,T2338-1,0,1,50),0)),0)</f>
        <v>0</v>
      </c>
      <c r="W2338" s="38">
        <f t="shared" ca="1" si="72"/>
        <v>0</v>
      </c>
    </row>
    <row r="2339" spans="1:23" s="36" customFormat="1" ht="18.75">
      <c r="A2339" s="34"/>
      <c r="B2339" s="39"/>
      <c r="C2339" s="39"/>
      <c r="D2339" s="35"/>
      <c r="E2339" s="40"/>
      <c r="F2339" s="39"/>
      <c r="G2339" s="39"/>
      <c r="H2339" s="39"/>
      <c r="I2339" s="34"/>
      <c r="J2339" s="34"/>
      <c r="K2339" s="34"/>
      <c r="L2339" s="34"/>
      <c r="M2339" s="43" t="str">
        <f ca="1">IFERROR(OFFSET('Maximum minutes'!$C$1,T2339,MATCH(IF(G2339&lt;&gt;"",G2339,F2339),OFFSET('Maximum minutes'!$C$1,T2339-1,0,1,U2339+1),0)-1)*IF(OR(ISNUMBER(J2339),J2339="sans examen"),1,0)*IF(W2339&lt;MinDate,1,0),"")</f>
        <v/>
      </c>
      <c r="N2339" s="36">
        <f t="shared" ca="1" si="73"/>
        <v>0</v>
      </c>
      <c r="O2339" s="36" t="e">
        <f ca="1">LEFT(OFFSET(Lists!$Q$2,MATCH(E2339,Lists!$R$3:$R$19,0),0),4)</f>
        <v>#N/A</v>
      </c>
      <c r="P2339" s="36" t="e">
        <f ca="1">MATCH(O2339,Lists!$S$2:$S$640,1)</f>
        <v>#N/A</v>
      </c>
      <c r="Q2339" s="36" t="e">
        <f ca="1">MATCH(LEFT(OFFSET(Lists!$Q$2,MATCH(E2339,Lists!$R$3:$R$19,0)+1,0),4),Lists!$S$3:$S$640,1)</f>
        <v>#N/A</v>
      </c>
      <c r="R2339" s="36" t="e">
        <f ca="1">LEFT(OFFSET(Lists!$S$2,P2339-1+MATCH(F2339,OFFSET(Lists!$T$3,P2339-1,0,Q2339-P2339+1),0),0),6)</f>
        <v>#N/A</v>
      </c>
      <c r="S2339" s="36" t="e">
        <f ca="1">VLOOKUP(R2339,Lists!B:D,3,FALSE)</f>
        <v>#N/A</v>
      </c>
      <c r="T2339" s="36" t="str">
        <f>IF(F2339&lt;&gt;"",MATCH(R2339,'Maximum minutes'!B:B,0),"")</f>
        <v/>
      </c>
      <c r="U2339" s="36">
        <f ca="1">IF(F2339&lt;&gt;"",COUNTA(OFFSET('Maximum minutes'!$C$1,'Annexe A1 Cours'!T2339,0,1,50)),0)</f>
        <v>0</v>
      </c>
      <c r="V2339" s="37">
        <f ca="1">IFERROR(OFFSET('Maximum minutes'!$C$1,T2339+1,-1+MATCH(G2339,OFFSET('Maximum minutes'!$C$1,T2339-1,0,1,50),0)),0)</f>
        <v>0</v>
      </c>
      <c r="W2339" s="38">
        <f t="shared" ca="1" si="72"/>
        <v>0</v>
      </c>
    </row>
    <row r="2340" spans="1:23" s="36" customFormat="1" ht="18.75">
      <c r="A2340" s="34"/>
      <c r="B2340" s="39"/>
      <c r="C2340" s="39"/>
      <c r="D2340" s="35"/>
      <c r="E2340" s="40"/>
      <c r="F2340" s="39"/>
      <c r="G2340" s="39"/>
      <c r="H2340" s="39"/>
      <c r="I2340" s="34"/>
      <c r="J2340" s="34"/>
      <c r="K2340" s="34"/>
      <c r="L2340" s="34"/>
      <c r="M2340" s="43" t="str">
        <f ca="1">IFERROR(OFFSET('Maximum minutes'!$C$1,T2340,MATCH(IF(G2340&lt;&gt;"",G2340,F2340),OFFSET('Maximum minutes'!$C$1,T2340-1,0,1,U2340+1),0)-1)*IF(OR(ISNUMBER(J2340),J2340="sans examen"),1,0)*IF(W2340&lt;MinDate,1,0),"")</f>
        <v/>
      </c>
      <c r="N2340" s="36">
        <f t="shared" ca="1" si="73"/>
        <v>0</v>
      </c>
      <c r="O2340" s="36" t="e">
        <f ca="1">LEFT(OFFSET(Lists!$Q$2,MATCH(E2340,Lists!$R$3:$R$19,0),0),4)</f>
        <v>#N/A</v>
      </c>
      <c r="P2340" s="36" t="e">
        <f ca="1">MATCH(O2340,Lists!$S$2:$S$640,1)</f>
        <v>#N/A</v>
      </c>
      <c r="Q2340" s="36" t="e">
        <f ca="1">MATCH(LEFT(OFFSET(Lists!$Q$2,MATCH(E2340,Lists!$R$3:$R$19,0)+1,0),4),Lists!$S$3:$S$640,1)</f>
        <v>#N/A</v>
      </c>
      <c r="R2340" s="36" t="e">
        <f ca="1">LEFT(OFFSET(Lists!$S$2,P2340-1+MATCH(F2340,OFFSET(Lists!$T$3,P2340-1,0,Q2340-P2340+1),0),0),6)</f>
        <v>#N/A</v>
      </c>
      <c r="S2340" s="36" t="e">
        <f ca="1">VLOOKUP(R2340,Lists!B:D,3,FALSE)</f>
        <v>#N/A</v>
      </c>
      <c r="T2340" s="36" t="str">
        <f>IF(F2340&lt;&gt;"",MATCH(R2340,'Maximum minutes'!B:B,0),"")</f>
        <v/>
      </c>
      <c r="U2340" s="36">
        <f ca="1">IF(F2340&lt;&gt;"",COUNTA(OFFSET('Maximum minutes'!$C$1,'Annexe A1 Cours'!T2340,0,1,50)),0)</f>
        <v>0</v>
      </c>
      <c r="V2340" s="37">
        <f ca="1">IFERROR(OFFSET('Maximum minutes'!$C$1,T2340+1,-1+MATCH(G2340,OFFSET('Maximum minutes'!$C$1,T2340-1,0,1,50),0)),0)</f>
        <v>0</v>
      </c>
      <c r="W2340" s="38">
        <f t="shared" ca="1" si="72"/>
        <v>0</v>
      </c>
    </row>
    <row r="2341" spans="1:23" s="36" customFormat="1" ht="18.75">
      <c r="A2341" s="34"/>
      <c r="B2341" s="39"/>
      <c r="C2341" s="39"/>
      <c r="D2341" s="35"/>
      <c r="E2341" s="40"/>
      <c r="F2341" s="39"/>
      <c r="G2341" s="39"/>
      <c r="H2341" s="39"/>
      <c r="I2341" s="34"/>
      <c r="J2341" s="34"/>
      <c r="K2341" s="34"/>
      <c r="L2341" s="34"/>
      <c r="M2341" s="43" t="str">
        <f ca="1">IFERROR(OFFSET('Maximum minutes'!$C$1,T2341,MATCH(IF(G2341&lt;&gt;"",G2341,F2341),OFFSET('Maximum minutes'!$C$1,T2341-1,0,1,U2341+1),0)-1)*IF(OR(ISNUMBER(J2341),J2341="sans examen"),1,0)*IF(W2341&lt;MinDate,1,0),"")</f>
        <v/>
      </c>
      <c r="N2341" s="36">
        <f t="shared" ca="1" si="73"/>
        <v>0</v>
      </c>
      <c r="O2341" s="36" t="e">
        <f ca="1">LEFT(OFFSET(Lists!$Q$2,MATCH(E2341,Lists!$R$3:$R$19,0),0),4)</f>
        <v>#N/A</v>
      </c>
      <c r="P2341" s="36" t="e">
        <f ca="1">MATCH(O2341,Lists!$S$2:$S$640,1)</f>
        <v>#N/A</v>
      </c>
      <c r="Q2341" s="36" t="e">
        <f ca="1">MATCH(LEFT(OFFSET(Lists!$Q$2,MATCH(E2341,Lists!$R$3:$R$19,0)+1,0),4),Lists!$S$3:$S$640,1)</f>
        <v>#N/A</v>
      </c>
      <c r="R2341" s="36" t="e">
        <f ca="1">LEFT(OFFSET(Lists!$S$2,P2341-1+MATCH(F2341,OFFSET(Lists!$T$3,P2341-1,0,Q2341-P2341+1),0),0),6)</f>
        <v>#N/A</v>
      </c>
      <c r="S2341" s="36" t="e">
        <f ca="1">VLOOKUP(R2341,Lists!B:D,3,FALSE)</f>
        <v>#N/A</v>
      </c>
      <c r="T2341" s="36" t="str">
        <f>IF(F2341&lt;&gt;"",MATCH(R2341,'Maximum minutes'!B:B,0),"")</f>
        <v/>
      </c>
      <c r="U2341" s="36">
        <f ca="1">IF(F2341&lt;&gt;"",COUNTA(OFFSET('Maximum minutes'!$C$1,'Annexe A1 Cours'!T2341,0,1,50)),0)</f>
        <v>0</v>
      </c>
      <c r="V2341" s="37">
        <f ca="1">IFERROR(OFFSET('Maximum minutes'!$C$1,T2341+1,-1+MATCH(G2341,OFFSET('Maximum minutes'!$C$1,T2341-1,0,1,50),0)),0)</f>
        <v>0</v>
      </c>
      <c r="W2341" s="38">
        <f t="shared" ca="1" si="72"/>
        <v>0</v>
      </c>
    </row>
    <row r="2342" spans="1:23" s="36" customFormat="1" ht="18.75">
      <c r="A2342" s="34"/>
      <c r="B2342" s="39"/>
      <c r="C2342" s="39"/>
      <c r="D2342" s="35"/>
      <c r="E2342" s="40"/>
      <c r="F2342" s="39"/>
      <c r="G2342" s="39"/>
      <c r="H2342" s="39"/>
      <c r="I2342" s="34"/>
      <c r="J2342" s="34"/>
      <c r="K2342" s="34"/>
      <c r="L2342" s="34"/>
      <c r="M2342" s="43" t="str">
        <f ca="1">IFERROR(OFFSET('Maximum minutes'!$C$1,T2342,MATCH(IF(G2342&lt;&gt;"",G2342,F2342),OFFSET('Maximum minutes'!$C$1,T2342-1,0,1,U2342+1),0)-1)*IF(OR(ISNUMBER(J2342),J2342="sans examen"),1,0)*IF(W2342&lt;MinDate,1,0),"")</f>
        <v/>
      </c>
      <c r="N2342" s="36">
        <f t="shared" ca="1" si="73"/>
        <v>0</v>
      </c>
      <c r="O2342" s="36" t="e">
        <f ca="1">LEFT(OFFSET(Lists!$Q$2,MATCH(E2342,Lists!$R$3:$R$19,0),0),4)</f>
        <v>#N/A</v>
      </c>
      <c r="P2342" s="36" t="e">
        <f ca="1">MATCH(O2342,Lists!$S$2:$S$640,1)</f>
        <v>#N/A</v>
      </c>
      <c r="Q2342" s="36" t="e">
        <f ca="1">MATCH(LEFT(OFFSET(Lists!$Q$2,MATCH(E2342,Lists!$R$3:$R$19,0)+1,0),4),Lists!$S$3:$S$640,1)</f>
        <v>#N/A</v>
      </c>
      <c r="R2342" s="36" t="e">
        <f ca="1">LEFT(OFFSET(Lists!$S$2,P2342-1+MATCH(F2342,OFFSET(Lists!$T$3,P2342-1,0,Q2342-P2342+1),0),0),6)</f>
        <v>#N/A</v>
      </c>
      <c r="S2342" s="36" t="e">
        <f ca="1">VLOOKUP(R2342,Lists!B:D,3,FALSE)</f>
        <v>#N/A</v>
      </c>
      <c r="T2342" s="36" t="str">
        <f>IF(F2342&lt;&gt;"",MATCH(R2342,'Maximum minutes'!B:B,0),"")</f>
        <v/>
      </c>
      <c r="U2342" s="36">
        <f ca="1">IF(F2342&lt;&gt;"",COUNTA(OFFSET('Maximum minutes'!$C$1,'Annexe A1 Cours'!T2342,0,1,50)),0)</f>
        <v>0</v>
      </c>
      <c r="V2342" s="37">
        <f ca="1">IFERROR(OFFSET('Maximum minutes'!$C$1,T2342+1,-1+MATCH(G2342,OFFSET('Maximum minutes'!$C$1,T2342-1,0,1,50),0)),0)</f>
        <v>0</v>
      </c>
      <c r="W2342" s="38">
        <f t="shared" ca="1" si="72"/>
        <v>0</v>
      </c>
    </row>
    <row r="2343" spans="1:23" s="36" customFormat="1" ht="18.75">
      <c r="A2343" s="34"/>
      <c r="B2343" s="39"/>
      <c r="C2343" s="39"/>
      <c r="D2343" s="35"/>
      <c r="E2343" s="40"/>
      <c r="F2343" s="39"/>
      <c r="G2343" s="39"/>
      <c r="H2343" s="39"/>
      <c r="I2343" s="34"/>
      <c r="J2343" s="34"/>
      <c r="K2343" s="34"/>
      <c r="L2343" s="34"/>
      <c r="M2343" s="43" t="str">
        <f ca="1">IFERROR(OFFSET('Maximum minutes'!$C$1,T2343,MATCH(IF(G2343&lt;&gt;"",G2343,F2343),OFFSET('Maximum minutes'!$C$1,T2343-1,0,1,U2343+1),0)-1)*IF(OR(ISNUMBER(J2343),J2343="sans examen"),1,0)*IF(W2343&lt;MinDate,1,0),"")</f>
        <v/>
      </c>
      <c r="N2343" s="36">
        <f t="shared" ca="1" si="73"/>
        <v>0</v>
      </c>
      <c r="O2343" s="36" t="e">
        <f ca="1">LEFT(OFFSET(Lists!$Q$2,MATCH(E2343,Lists!$R$3:$R$19,0),0),4)</f>
        <v>#N/A</v>
      </c>
      <c r="P2343" s="36" t="e">
        <f ca="1">MATCH(O2343,Lists!$S$2:$S$640,1)</f>
        <v>#N/A</v>
      </c>
      <c r="Q2343" s="36" t="e">
        <f ca="1">MATCH(LEFT(OFFSET(Lists!$Q$2,MATCH(E2343,Lists!$R$3:$R$19,0)+1,0),4),Lists!$S$3:$S$640,1)</f>
        <v>#N/A</v>
      </c>
      <c r="R2343" s="36" t="e">
        <f ca="1">LEFT(OFFSET(Lists!$S$2,P2343-1+MATCH(F2343,OFFSET(Lists!$T$3,P2343-1,0,Q2343-P2343+1),0),0),6)</f>
        <v>#N/A</v>
      </c>
      <c r="S2343" s="36" t="e">
        <f ca="1">VLOOKUP(R2343,Lists!B:D,3,FALSE)</f>
        <v>#N/A</v>
      </c>
      <c r="T2343" s="36" t="str">
        <f>IF(F2343&lt;&gt;"",MATCH(R2343,'Maximum minutes'!B:B,0),"")</f>
        <v/>
      </c>
      <c r="U2343" s="36">
        <f ca="1">IF(F2343&lt;&gt;"",COUNTA(OFFSET('Maximum minutes'!$C$1,'Annexe A1 Cours'!T2343,0,1,50)),0)</f>
        <v>0</v>
      </c>
      <c r="V2343" s="37">
        <f ca="1">IFERROR(OFFSET('Maximum minutes'!$C$1,T2343+1,-1+MATCH(G2343,OFFSET('Maximum minutes'!$C$1,T2343-1,0,1,50),0)),0)</f>
        <v>0</v>
      </c>
      <c r="W2343" s="38">
        <f t="shared" ca="1" si="72"/>
        <v>0</v>
      </c>
    </row>
    <row r="2344" spans="1:23" s="36" customFormat="1" ht="18.75">
      <c r="A2344" s="34"/>
      <c r="B2344" s="39"/>
      <c r="C2344" s="39"/>
      <c r="D2344" s="35"/>
      <c r="E2344" s="40"/>
      <c r="F2344" s="39"/>
      <c r="G2344" s="39"/>
      <c r="H2344" s="39"/>
      <c r="I2344" s="34"/>
      <c r="J2344" s="34"/>
      <c r="K2344" s="34"/>
      <c r="L2344" s="34"/>
      <c r="M2344" s="43" t="str">
        <f ca="1">IFERROR(OFFSET('Maximum minutes'!$C$1,T2344,MATCH(IF(G2344&lt;&gt;"",G2344,F2344),OFFSET('Maximum minutes'!$C$1,T2344-1,0,1,U2344+1),0)-1)*IF(OR(ISNUMBER(J2344),J2344="sans examen"),1,0)*IF(W2344&lt;MinDate,1,0),"")</f>
        <v/>
      </c>
      <c r="N2344" s="36">
        <f t="shared" ca="1" si="73"/>
        <v>0</v>
      </c>
      <c r="O2344" s="36" t="e">
        <f ca="1">LEFT(OFFSET(Lists!$Q$2,MATCH(E2344,Lists!$R$3:$R$19,0),0),4)</f>
        <v>#N/A</v>
      </c>
      <c r="P2344" s="36" t="e">
        <f ca="1">MATCH(O2344,Lists!$S$2:$S$640,1)</f>
        <v>#N/A</v>
      </c>
      <c r="Q2344" s="36" t="e">
        <f ca="1">MATCH(LEFT(OFFSET(Lists!$Q$2,MATCH(E2344,Lists!$R$3:$R$19,0)+1,0),4),Lists!$S$3:$S$640,1)</f>
        <v>#N/A</v>
      </c>
      <c r="R2344" s="36" t="e">
        <f ca="1">LEFT(OFFSET(Lists!$S$2,P2344-1+MATCH(F2344,OFFSET(Lists!$T$3,P2344-1,0,Q2344-P2344+1),0),0),6)</f>
        <v>#N/A</v>
      </c>
      <c r="S2344" s="36" t="e">
        <f ca="1">VLOOKUP(R2344,Lists!B:D,3,FALSE)</f>
        <v>#N/A</v>
      </c>
      <c r="T2344" s="36" t="str">
        <f>IF(F2344&lt;&gt;"",MATCH(R2344,'Maximum minutes'!B:B,0),"")</f>
        <v/>
      </c>
      <c r="U2344" s="36">
        <f ca="1">IF(F2344&lt;&gt;"",COUNTA(OFFSET('Maximum minutes'!$C$1,'Annexe A1 Cours'!T2344,0,1,50)),0)</f>
        <v>0</v>
      </c>
      <c r="V2344" s="37">
        <f ca="1">IFERROR(OFFSET('Maximum minutes'!$C$1,T2344+1,-1+MATCH(G2344,OFFSET('Maximum minutes'!$C$1,T2344-1,0,1,50),0)),0)</f>
        <v>0</v>
      </c>
      <c r="W2344" s="38">
        <f t="shared" ca="1" si="72"/>
        <v>0</v>
      </c>
    </row>
    <row r="2345" spans="1:23" s="36" customFormat="1" ht="18.75">
      <c r="A2345" s="34"/>
      <c r="B2345" s="39"/>
      <c r="C2345" s="39"/>
      <c r="D2345" s="35"/>
      <c r="E2345" s="40"/>
      <c r="F2345" s="39"/>
      <c r="G2345" s="39"/>
      <c r="H2345" s="39"/>
      <c r="I2345" s="34"/>
      <c r="J2345" s="34"/>
      <c r="K2345" s="34"/>
      <c r="L2345" s="34"/>
      <c r="M2345" s="43" t="str">
        <f ca="1">IFERROR(OFFSET('Maximum minutes'!$C$1,T2345,MATCH(IF(G2345&lt;&gt;"",G2345,F2345),OFFSET('Maximum minutes'!$C$1,T2345-1,0,1,U2345+1),0)-1)*IF(OR(ISNUMBER(J2345),J2345="sans examen"),1,0)*IF(W2345&lt;MinDate,1,0),"")</f>
        <v/>
      </c>
      <c r="N2345" s="36">
        <f t="shared" ca="1" si="73"/>
        <v>0</v>
      </c>
      <c r="O2345" s="36" t="e">
        <f ca="1">LEFT(OFFSET(Lists!$Q$2,MATCH(E2345,Lists!$R$3:$R$19,0),0),4)</f>
        <v>#N/A</v>
      </c>
      <c r="P2345" s="36" t="e">
        <f ca="1">MATCH(O2345,Lists!$S$2:$S$640,1)</f>
        <v>#N/A</v>
      </c>
      <c r="Q2345" s="36" t="e">
        <f ca="1">MATCH(LEFT(OFFSET(Lists!$Q$2,MATCH(E2345,Lists!$R$3:$R$19,0)+1,0),4),Lists!$S$3:$S$640,1)</f>
        <v>#N/A</v>
      </c>
      <c r="R2345" s="36" t="e">
        <f ca="1">LEFT(OFFSET(Lists!$S$2,P2345-1+MATCH(F2345,OFFSET(Lists!$T$3,P2345-1,0,Q2345-P2345+1),0),0),6)</f>
        <v>#N/A</v>
      </c>
      <c r="S2345" s="36" t="e">
        <f ca="1">VLOOKUP(R2345,Lists!B:D,3,FALSE)</f>
        <v>#N/A</v>
      </c>
      <c r="T2345" s="36" t="str">
        <f>IF(F2345&lt;&gt;"",MATCH(R2345,'Maximum minutes'!B:B,0),"")</f>
        <v/>
      </c>
      <c r="U2345" s="36">
        <f ca="1">IF(F2345&lt;&gt;"",COUNTA(OFFSET('Maximum minutes'!$C$1,'Annexe A1 Cours'!T2345,0,1,50)),0)</f>
        <v>0</v>
      </c>
      <c r="V2345" s="37">
        <f ca="1">IFERROR(OFFSET('Maximum minutes'!$C$1,T2345+1,-1+MATCH(G2345,OFFSET('Maximum minutes'!$C$1,T2345-1,0,1,50),0)),0)</f>
        <v>0</v>
      </c>
      <c r="W2345" s="38">
        <f t="shared" ca="1" si="72"/>
        <v>0</v>
      </c>
    </row>
    <row r="2346" spans="1:23" s="36" customFormat="1" ht="18.75">
      <c r="A2346" s="34"/>
      <c r="B2346" s="39"/>
      <c r="C2346" s="39"/>
      <c r="D2346" s="35"/>
      <c r="E2346" s="40"/>
      <c r="F2346" s="39"/>
      <c r="G2346" s="39"/>
      <c r="H2346" s="39"/>
      <c r="I2346" s="34"/>
      <c r="J2346" s="34"/>
      <c r="K2346" s="34"/>
      <c r="L2346" s="34"/>
      <c r="M2346" s="43" t="str">
        <f ca="1">IFERROR(OFFSET('Maximum minutes'!$C$1,T2346,MATCH(IF(G2346&lt;&gt;"",G2346,F2346),OFFSET('Maximum minutes'!$C$1,T2346-1,0,1,U2346+1),0)-1)*IF(OR(ISNUMBER(J2346),J2346="sans examen"),1,0)*IF(W2346&lt;MinDate,1,0),"")</f>
        <v/>
      </c>
      <c r="N2346" s="36">
        <f t="shared" ca="1" si="73"/>
        <v>0</v>
      </c>
      <c r="O2346" s="36" t="e">
        <f ca="1">LEFT(OFFSET(Lists!$Q$2,MATCH(E2346,Lists!$R$3:$R$19,0),0),4)</f>
        <v>#N/A</v>
      </c>
      <c r="P2346" s="36" t="e">
        <f ca="1">MATCH(O2346,Lists!$S$2:$S$640,1)</f>
        <v>#N/A</v>
      </c>
      <c r="Q2346" s="36" t="e">
        <f ca="1">MATCH(LEFT(OFFSET(Lists!$Q$2,MATCH(E2346,Lists!$R$3:$R$19,0)+1,0),4),Lists!$S$3:$S$640,1)</f>
        <v>#N/A</v>
      </c>
      <c r="R2346" s="36" t="e">
        <f ca="1">LEFT(OFFSET(Lists!$S$2,P2346-1+MATCH(F2346,OFFSET(Lists!$T$3,P2346-1,0,Q2346-P2346+1),0),0),6)</f>
        <v>#N/A</v>
      </c>
      <c r="S2346" s="36" t="e">
        <f ca="1">VLOOKUP(R2346,Lists!B:D,3,FALSE)</f>
        <v>#N/A</v>
      </c>
      <c r="T2346" s="36" t="str">
        <f>IF(F2346&lt;&gt;"",MATCH(R2346,'Maximum minutes'!B:B,0),"")</f>
        <v/>
      </c>
      <c r="U2346" s="36">
        <f ca="1">IF(F2346&lt;&gt;"",COUNTA(OFFSET('Maximum minutes'!$C$1,'Annexe A1 Cours'!T2346,0,1,50)),0)</f>
        <v>0</v>
      </c>
      <c r="V2346" s="37">
        <f ca="1">IFERROR(OFFSET('Maximum minutes'!$C$1,T2346+1,-1+MATCH(G2346,OFFSET('Maximum minutes'!$C$1,T2346-1,0,1,50),0)),0)</f>
        <v>0</v>
      </c>
      <c r="W2346" s="38">
        <f t="shared" ca="1" si="72"/>
        <v>0</v>
      </c>
    </row>
    <row r="2347" spans="1:23" s="36" customFormat="1" ht="18.75">
      <c r="A2347" s="34"/>
      <c r="B2347" s="39"/>
      <c r="C2347" s="39"/>
      <c r="D2347" s="35"/>
      <c r="E2347" s="40"/>
      <c r="F2347" s="39"/>
      <c r="G2347" s="39"/>
      <c r="H2347" s="39"/>
      <c r="I2347" s="34"/>
      <c r="J2347" s="34"/>
      <c r="K2347" s="34"/>
      <c r="L2347" s="34"/>
      <c r="M2347" s="43" t="str">
        <f ca="1">IFERROR(OFFSET('Maximum minutes'!$C$1,T2347,MATCH(IF(G2347&lt;&gt;"",G2347,F2347),OFFSET('Maximum minutes'!$C$1,T2347-1,0,1,U2347+1),0)-1)*IF(OR(ISNUMBER(J2347),J2347="sans examen"),1,0)*IF(W2347&lt;MinDate,1,0),"")</f>
        <v/>
      </c>
      <c r="N2347" s="36">
        <f t="shared" ca="1" si="73"/>
        <v>0</v>
      </c>
      <c r="O2347" s="36" t="e">
        <f ca="1">LEFT(OFFSET(Lists!$Q$2,MATCH(E2347,Lists!$R$3:$R$19,0),0),4)</f>
        <v>#N/A</v>
      </c>
      <c r="P2347" s="36" t="e">
        <f ca="1">MATCH(O2347,Lists!$S$2:$S$640,1)</f>
        <v>#N/A</v>
      </c>
      <c r="Q2347" s="36" t="e">
        <f ca="1">MATCH(LEFT(OFFSET(Lists!$Q$2,MATCH(E2347,Lists!$R$3:$R$19,0)+1,0),4),Lists!$S$3:$S$640,1)</f>
        <v>#N/A</v>
      </c>
      <c r="R2347" s="36" t="e">
        <f ca="1">LEFT(OFFSET(Lists!$S$2,P2347-1+MATCH(F2347,OFFSET(Lists!$T$3,P2347-1,0,Q2347-P2347+1),0),0),6)</f>
        <v>#N/A</v>
      </c>
      <c r="S2347" s="36" t="e">
        <f ca="1">VLOOKUP(R2347,Lists!B:D,3,FALSE)</f>
        <v>#N/A</v>
      </c>
      <c r="T2347" s="36" t="str">
        <f>IF(F2347&lt;&gt;"",MATCH(R2347,'Maximum minutes'!B:B,0),"")</f>
        <v/>
      </c>
      <c r="U2347" s="36">
        <f ca="1">IF(F2347&lt;&gt;"",COUNTA(OFFSET('Maximum minutes'!$C$1,'Annexe A1 Cours'!T2347,0,1,50)),0)</f>
        <v>0</v>
      </c>
      <c r="V2347" s="37">
        <f ca="1">IFERROR(OFFSET('Maximum minutes'!$C$1,T2347+1,-1+MATCH(G2347,OFFSET('Maximum minutes'!$C$1,T2347-1,0,1,50),0)),0)</f>
        <v>0</v>
      </c>
      <c r="W2347" s="38">
        <f t="shared" ca="1" si="72"/>
        <v>0</v>
      </c>
    </row>
    <row r="2348" spans="1:23" s="36" customFormat="1" ht="18.75">
      <c r="A2348" s="34"/>
      <c r="B2348" s="39"/>
      <c r="C2348" s="39"/>
      <c r="D2348" s="35"/>
      <c r="E2348" s="40"/>
      <c r="F2348" s="39"/>
      <c r="G2348" s="39"/>
      <c r="H2348" s="39"/>
      <c r="I2348" s="34"/>
      <c r="J2348" s="34"/>
      <c r="K2348" s="34"/>
      <c r="L2348" s="34"/>
      <c r="M2348" s="43" t="str">
        <f ca="1">IFERROR(OFFSET('Maximum minutes'!$C$1,T2348,MATCH(IF(G2348&lt;&gt;"",G2348,F2348),OFFSET('Maximum minutes'!$C$1,T2348-1,0,1,U2348+1),0)-1)*IF(OR(ISNUMBER(J2348),J2348="sans examen"),1,0)*IF(W2348&lt;MinDate,1,0),"")</f>
        <v/>
      </c>
      <c r="N2348" s="36">
        <f t="shared" ca="1" si="73"/>
        <v>0</v>
      </c>
      <c r="O2348" s="36" t="e">
        <f ca="1">LEFT(OFFSET(Lists!$Q$2,MATCH(E2348,Lists!$R$3:$R$19,0),0),4)</f>
        <v>#N/A</v>
      </c>
      <c r="P2348" s="36" t="e">
        <f ca="1">MATCH(O2348,Lists!$S$2:$S$640,1)</f>
        <v>#N/A</v>
      </c>
      <c r="Q2348" s="36" t="e">
        <f ca="1">MATCH(LEFT(OFFSET(Lists!$Q$2,MATCH(E2348,Lists!$R$3:$R$19,0)+1,0),4),Lists!$S$3:$S$640,1)</f>
        <v>#N/A</v>
      </c>
      <c r="R2348" s="36" t="e">
        <f ca="1">LEFT(OFFSET(Lists!$S$2,P2348-1+MATCH(F2348,OFFSET(Lists!$T$3,P2348-1,0,Q2348-P2348+1),0),0),6)</f>
        <v>#N/A</v>
      </c>
      <c r="S2348" s="36" t="e">
        <f ca="1">VLOOKUP(R2348,Lists!B:D,3,FALSE)</f>
        <v>#N/A</v>
      </c>
      <c r="T2348" s="36" t="str">
        <f>IF(F2348&lt;&gt;"",MATCH(R2348,'Maximum minutes'!B:B,0),"")</f>
        <v/>
      </c>
      <c r="U2348" s="36">
        <f ca="1">IF(F2348&lt;&gt;"",COUNTA(OFFSET('Maximum minutes'!$C$1,'Annexe A1 Cours'!T2348,0,1,50)),0)</f>
        <v>0</v>
      </c>
      <c r="V2348" s="37">
        <f ca="1">IFERROR(OFFSET('Maximum minutes'!$C$1,T2348+1,-1+MATCH(G2348,OFFSET('Maximum minutes'!$C$1,T2348-1,0,1,50),0)),0)</f>
        <v>0</v>
      </c>
      <c r="W2348" s="38">
        <f t="shared" ca="1" si="72"/>
        <v>0</v>
      </c>
    </row>
    <row r="2349" spans="1:23" s="36" customFormat="1" ht="18.75">
      <c r="A2349" s="34"/>
      <c r="B2349" s="39"/>
      <c r="C2349" s="39"/>
      <c r="D2349" s="35"/>
      <c r="E2349" s="40"/>
      <c r="F2349" s="39"/>
      <c r="G2349" s="39"/>
      <c r="H2349" s="39"/>
      <c r="I2349" s="34"/>
      <c r="J2349" s="34"/>
      <c r="K2349" s="34"/>
      <c r="L2349" s="34"/>
      <c r="M2349" s="43" t="str">
        <f ca="1">IFERROR(OFFSET('Maximum minutes'!$C$1,T2349,MATCH(IF(G2349&lt;&gt;"",G2349,F2349),OFFSET('Maximum minutes'!$C$1,T2349-1,0,1,U2349+1),0)-1)*IF(OR(ISNUMBER(J2349),J2349="sans examen"),1,0)*IF(W2349&lt;MinDate,1,0),"")</f>
        <v/>
      </c>
      <c r="N2349" s="36">
        <f t="shared" ca="1" si="73"/>
        <v>0</v>
      </c>
      <c r="O2349" s="36" t="e">
        <f ca="1">LEFT(OFFSET(Lists!$Q$2,MATCH(E2349,Lists!$R$3:$R$19,0),0),4)</f>
        <v>#N/A</v>
      </c>
      <c r="P2349" s="36" t="e">
        <f ca="1">MATCH(O2349,Lists!$S$2:$S$640,1)</f>
        <v>#N/A</v>
      </c>
      <c r="Q2349" s="36" t="e">
        <f ca="1">MATCH(LEFT(OFFSET(Lists!$Q$2,MATCH(E2349,Lists!$R$3:$R$19,0)+1,0),4),Lists!$S$3:$S$640,1)</f>
        <v>#N/A</v>
      </c>
      <c r="R2349" s="36" t="e">
        <f ca="1">LEFT(OFFSET(Lists!$S$2,P2349-1+MATCH(F2349,OFFSET(Lists!$T$3,P2349-1,0,Q2349-P2349+1),0),0),6)</f>
        <v>#N/A</v>
      </c>
      <c r="S2349" s="36" t="e">
        <f ca="1">VLOOKUP(R2349,Lists!B:D,3,FALSE)</f>
        <v>#N/A</v>
      </c>
      <c r="T2349" s="36" t="str">
        <f>IF(F2349&lt;&gt;"",MATCH(R2349,'Maximum minutes'!B:B,0),"")</f>
        <v/>
      </c>
      <c r="U2349" s="36">
        <f ca="1">IF(F2349&lt;&gt;"",COUNTA(OFFSET('Maximum minutes'!$C$1,'Annexe A1 Cours'!T2349,0,1,50)),0)</f>
        <v>0</v>
      </c>
      <c r="V2349" s="37">
        <f ca="1">IFERROR(OFFSET('Maximum minutes'!$C$1,T2349+1,-1+MATCH(G2349,OFFSET('Maximum minutes'!$C$1,T2349-1,0,1,50),0)),0)</f>
        <v>0</v>
      </c>
      <c r="W2349" s="38">
        <f t="shared" ca="1" si="72"/>
        <v>0</v>
      </c>
    </row>
    <row r="2350" spans="1:23" s="36" customFormat="1" ht="18.75">
      <c r="A2350" s="34"/>
      <c r="B2350" s="39"/>
      <c r="C2350" s="39"/>
      <c r="D2350" s="35"/>
      <c r="E2350" s="40"/>
      <c r="F2350" s="39"/>
      <c r="G2350" s="39"/>
      <c r="H2350" s="39"/>
      <c r="I2350" s="34"/>
      <c r="J2350" s="34"/>
      <c r="K2350" s="34"/>
      <c r="L2350" s="34"/>
      <c r="M2350" s="43" t="str">
        <f ca="1">IFERROR(OFFSET('Maximum minutes'!$C$1,T2350,MATCH(IF(G2350&lt;&gt;"",G2350,F2350),OFFSET('Maximum minutes'!$C$1,T2350-1,0,1,U2350+1),0)-1)*IF(OR(ISNUMBER(J2350),J2350="sans examen"),1,0)*IF(W2350&lt;MinDate,1,0),"")</f>
        <v/>
      </c>
      <c r="N2350" s="36">
        <f t="shared" ca="1" si="73"/>
        <v>0</v>
      </c>
      <c r="O2350" s="36" t="e">
        <f ca="1">LEFT(OFFSET(Lists!$Q$2,MATCH(E2350,Lists!$R$3:$R$19,0),0),4)</f>
        <v>#N/A</v>
      </c>
      <c r="P2350" s="36" t="e">
        <f ca="1">MATCH(O2350,Lists!$S$2:$S$640,1)</f>
        <v>#N/A</v>
      </c>
      <c r="Q2350" s="36" t="e">
        <f ca="1">MATCH(LEFT(OFFSET(Lists!$Q$2,MATCH(E2350,Lists!$R$3:$R$19,0)+1,0),4),Lists!$S$3:$S$640,1)</f>
        <v>#N/A</v>
      </c>
      <c r="R2350" s="36" t="e">
        <f ca="1">LEFT(OFFSET(Lists!$S$2,P2350-1+MATCH(F2350,OFFSET(Lists!$T$3,P2350-1,0,Q2350-P2350+1),0),0),6)</f>
        <v>#N/A</v>
      </c>
      <c r="S2350" s="36" t="e">
        <f ca="1">VLOOKUP(R2350,Lists!B:D,3,FALSE)</f>
        <v>#N/A</v>
      </c>
      <c r="T2350" s="36" t="str">
        <f>IF(F2350&lt;&gt;"",MATCH(R2350,'Maximum minutes'!B:B,0),"")</f>
        <v/>
      </c>
      <c r="U2350" s="36">
        <f ca="1">IF(F2350&lt;&gt;"",COUNTA(OFFSET('Maximum minutes'!$C$1,'Annexe A1 Cours'!T2350,0,1,50)),0)</f>
        <v>0</v>
      </c>
      <c r="V2350" s="37">
        <f ca="1">IFERROR(OFFSET('Maximum minutes'!$C$1,T2350+1,-1+MATCH(G2350,OFFSET('Maximum minutes'!$C$1,T2350-1,0,1,50),0)),0)</f>
        <v>0</v>
      </c>
      <c r="W2350" s="38">
        <f t="shared" ca="1" si="72"/>
        <v>0</v>
      </c>
    </row>
    <row r="2351" spans="1:23" s="36" customFormat="1" ht="18.75">
      <c r="A2351" s="34"/>
      <c r="B2351" s="39"/>
      <c r="C2351" s="39"/>
      <c r="D2351" s="35"/>
      <c r="E2351" s="40"/>
      <c r="F2351" s="39"/>
      <c r="G2351" s="39"/>
      <c r="H2351" s="39"/>
      <c r="I2351" s="34"/>
      <c r="J2351" s="34"/>
      <c r="K2351" s="34"/>
      <c r="L2351" s="34"/>
      <c r="M2351" s="43" t="str">
        <f ca="1">IFERROR(OFFSET('Maximum minutes'!$C$1,T2351,MATCH(IF(G2351&lt;&gt;"",G2351,F2351),OFFSET('Maximum minutes'!$C$1,T2351-1,0,1,U2351+1),0)-1)*IF(OR(ISNUMBER(J2351),J2351="sans examen"),1,0)*IF(W2351&lt;MinDate,1,0),"")</f>
        <v/>
      </c>
      <c r="N2351" s="36">
        <f t="shared" ca="1" si="73"/>
        <v>0</v>
      </c>
      <c r="O2351" s="36" t="e">
        <f ca="1">LEFT(OFFSET(Lists!$Q$2,MATCH(E2351,Lists!$R$3:$R$19,0),0),4)</f>
        <v>#N/A</v>
      </c>
      <c r="P2351" s="36" t="e">
        <f ca="1">MATCH(O2351,Lists!$S$2:$S$640,1)</f>
        <v>#N/A</v>
      </c>
      <c r="Q2351" s="36" t="e">
        <f ca="1">MATCH(LEFT(OFFSET(Lists!$Q$2,MATCH(E2351,Lists!$R$3:$R$19,0)+1,0),4),Lists!$S$3:$S$640,1)</f>
        <v>#N/A</v>
      </c>
      <c r="R2351" s="36" t="e">
        <f ca="1">LEFT(OFFSET(Lists!$S$2,P2351-1+MATCH(F2351,OFFSET(Lists!$T$3,P2351-1,0,Q2351-P2351+1),0),0),6)</f>
        <v>#N/A</v>
      </c>
      <c r="S2351" s="36" t="e">
        <f ca="1">VLOOKUP(R2351,Lists!B:D,3,FALSE)</f>
        <v>#N/A</v>
      </c>
      <c r="T2351" s="36" t="str">
        <f>IF(F2351&lt;&gt;"",MATCH(R2351,'Maximum minutes'!B:B,0),"")</f>
        <v/>
      </c>
      <c r="U2351" s="36">
        <f ca="1">IF(F2351&lt;&gt;"",COUNTA(OFFSET('Maximum minutes'!$C$1,'Annexe A1 Cours'!T2351,0,1,50)),0)</f>
        <v>0</v>
      </c>
      <c r="V2351" s="37">
        <f ca="1">IFERROR(OFFSET('Maximum minutes'!$C$1,T2351+1,-1+MATCH(G2351,OFFSET('Maximum minutes'!$C$1,T2351-1,0,1,50),0)),0)</f>
        <v>0</v>
      </c>
      <c r="W2351" s="38">
        <f t="shared" ca="1" si="72"/>
        <v>0</v>
      </c>
    </row>
    <row r="2352" spans="1:23" s="36" customFormat="1" ht="18.75">
      <c r="A2352" s="34"/>
      <c r="B2352" s="39"/>
      <c r="C2352" s="39"/>
      <c r="D2352" s="35"/>
      <c r="E2352" s="40"/>
      <c r="F2352" s="39"/>
      <c r="G2352" s="39"/>
      <c r="H2352" s="39"/>
      <c r="I2352" s="34"/>
      <c r="J2352" s="34"/>
      <c r="K2352" s="34"/>
      <c r="L2352" s="34"/>
      <c r="M2352" s="43" t="str">
        <f ca="1">IFERROR(OFFSET('Maximum minutes'!$C$1,T2352,MATCH(IF(G2352&lt;&gt;"",G2352,F2352),OFFSET('Maximum minutes'!$C$1,T2352-1,0,1,U2352+1),0)-1)*IF(OR(ISNUMBER(J2352),J2352="sans examen"),1,0)*IF(W2352&lt;MinDate,1,0),"")</f>
        <v/>
      </c>
      <c r="N2352" s="36">
        <f t="shared" ca="1" si="73"/>
        <v>0</v>
      </c>
      <c r="O2352" s="36" t="e">
        <f ca="1">LEFT(OFFSET(Lists!$Q$2,MATCH(E2352,Lists!$R$3:$R$19,0),0),4)</f>
        <v>#N/A</v>
      </c>
      <c r="P2352" s="36" t="e">
        <f ca="1">MATCH(O2352,Lists!$S$2:$S$640,1)</f>
        <v>#N/A</v>
      </c>
      <c r="Q2352" s="36" t="e">
        <f ca="1">MATCH(LEFT(OFFSET(Lists!$Q$2,MATCH(E2352,Lists!$R$3:$R$19,0)+1,0),4),Lists!$S$3:$S$640,1)</f>
        <v>#N/A</v>
      </c>
      <c r="R2352" s="36" t="e">
        <f ca="1">LEFT(OFFSET(Lists!$S$2,P2352-1+MATCH(F2352,OFFSET(Lists!$T$3,P2352-1,0,Q2352-P2352+1),0),0),6)</f>
        <v>#N/A</v>
      </c>
      <c r="S2352" s="36" t="e">
        <f ca="1">VLOOKUP(R2352,Lists!B:D,3,FALSE)</f>
        <v>#N/A</v>
      </c>
      <c r="T2352" s="36" t="str">
        <f>IF(F2352&lt;&gt;"",MATCH(R2352,'Maximum minutes'!B:B,0),"")</f>
        <v/>
      </c>
      <c r="U2352" s="36">
        <f ca="1">IF(F2352&lt;&gt;"",COUNTA(OFFSET('Maximum minutes'!$C$1,'Annexe A1 Cours'!T2352,0,1,50)),0)</f>
        <v>0</v>
      </c>
      <c r="V2352" s="37">
        <f ca="1">IFERROR(OFFSET('Maximum minutes'!$C$1,T2352+1,-1+MATCH(G2352,OFFSET('Maximum minutes'!$C$1,T2352-1,0,1,50),0)),0)</f>
        <v>0</v>
      </c>
      <c r="W2352" s="38">
        <f t="shared" ca="1" si="72"/>
        <v>0</v>
      </c>
    </row>
    <row r="2353" spans="1:23" s="36" customFormat="1" ht="18.75">
      <c r="A2353" s="34"/>
      <c r="B2353" s="39"/>
      <c r="C2353" s="39"/>
      <c r="D2353" s="35"/>
      <c r="E2353" s="40"/>
      <c r="F2353" s="39"/>
      <c r="G2353" s="39"/>
      <c r="H2353" s="39"/>
      <c r="I2353" s="34"/>
      <c r="J2353" s="34"/>
      <c r="K2353" s="34"/>
      <c r="L2353" s="34"/>
      <c r="M2353" s="43" t="str">
        <f ca="1">IFERROR(OFFSET('Maximum minutes'!$C$1,T2353,MATCH(IF(G2353&lt;&gt;"",G2353,F2353),OFFSET('Maximum minutes'!$C$1,T2353-1,0,1,U2353+1),0)-1)*IF(OR(ISNUMBER(J2353),J2353="sans examen"),1,0)*IF(W2353&lt;MinDate,1,0),"")</f>
        <v/>
      </c>
      <c r="N2353" s="36">
        <f t="shared" ca="1" si="73"/>
        <v>0</v>
      </c>
      <c r="O2353" s="36" t="e">
        <f ca="1">LEFT(OFFSET(Lists!$Q$2,MATCH(E2353,Lists!$R$3:$R$19,0),0),4)</f>
        <v>#N/A</v>
      </c>
      <c r="P2353" s="36" t="e">
        <f ca="1">MATCH(O2353,Lists!$S$2:$S$640,1)</f>
        <v>#N/A</v>
      </c>
      <c r="Q2353" s="36" t="e">
        <f ca="1">MATCH(LEFT(OFFSET(Lists!$Q$2,MATCH(E2353,Lists!$R$3:$R$19,0)+1,0),4),Lists!$S$3:$S$640,1)</f>
        <v>#N/A</v>
      </c>
      <c r="R2353" s="36" t="e">
        <f ca="1">LEFT(OFFSET(Lists!$S$2,P2353-1+MATCH(F2353,OFFSET(Lists!$T$3,P2353-1,0,Q2353-P2353+1),0),0),6)</f>
        <v>#N/A</v>
      </c>
      <c r="S2353" s="36" t="e">
        <f ca="1">VLOOKUP(R2353,Lists!B:D,3,FALSE)</f>
        <v>#N/A</v>
      </c>
      <c r="T2353" s="36" t="str">
        <f>IF(F2353&lt;&gt;"",MATCH(R2353,'Maximum minutes'!B:B,0),"")</f>
        <v/>
      </c>
      <c r="U2353" s="36">
        <f ca="1">IF(F2353&lt;&gt;"",COUNTA(OFFSET('Maximum minutes'!$C$1,'Annexe A1 Cours'!T2353,0,1,50)),0)</f>
        <v>0</v>
      </c>
      <c r="V2353" s="37">
        <f ca="1">IFERROR(OFFSET('Maximum minutes'!$C$1,T2353+1,-1+MATCH(G2353,OFFSET('Maximum minutes'!$C$1,T2353-1,0,1,50),0)),0)</f>
        <v>0</v>
      </c>
      <c r="W2353" s="38">
        <f t="shared" ca="1" si="72"/>
        <v>0</v>
      </c>
    </row>
    <row r="2354" spans="1:23" s="36" customFormat="1" ht="18.75">
      <c r="A2354" s="34"/>
      <c r="B2354" s="39"/>
      <c r="C2354" s="39"/>
      <c r="D2354" s="35"/>
      <c r="E2354" s="40"/>
      <c r="F2354" s="39"/>
      <c r="G2354" s="39"/>
      <c r="H2354" s="39"/>
      <c r="I2354" s="34"/>
      <c r="J2354" s="34"/>
      <c r="K2354" s="34"/>
      <c r="L2354" s="34"/>
      <c r="M2354" s="43" t="str">
        <f ca="1">IFERROR(OFFSET('Maximum minutes'!$C$1,T2354,MATCH(IF(G2354&lt;&gt;"",G2354,F2354),OFFSET('Maximum minutes'!$C$1,T2354-1,0,1,U2354+1),0)-1)*IF(OR(ISNUMBER(J2354),J2354="sans examen"),1,0)*IF(W2354&lt;MinDate,1,0),"")</f>
        <v/>
      </c>
      <c r="N2354" s="36">
        <f t="shared" ca="1" si="73"/>
        <v>0</v>
      </c>
      <c r="O2354" s="36" t="e">
        <f ca="1">LEFT(OFFSET(Lists!$Q$2,MATCH(E2354,Lists!$R$3:$R$19,0),0),4)</f>
        <v>#N/A</v>
      </c>
      <c r="P2354" s="36" t="e">
        <f ca="1">MATCH(O2354,Lists!$S$2:$S$640,1)</f>
        <v>#N/A</v>
      </c>
      <c r="Q2354" s="36" t="e">
        <f ca="1">MATCH(LEFT(OFFSET(Lists!$Q$2,MATCH(E2354,Lists!$R$3:$R$19,0)+1,0),4),Lists!$S$3:$S$640,1)</f>
        <v>#N/A</v>
      </c>
      <c r="R2354" s="36" t="e">
        <f ca="1">LEFT(OFFSET(Lists!$S$2,P2354-1+MATCH(F2354,OFFSET(Lists!$T$3,P2354-1,0,Q2354-P2354+1),0),0),6)</f>
        <v>#N/A</v>
      </c>
      <c r="S2354" s="36" t="e">
        <f ca="1">VLOOKUP(R2354,Lists!B:D,3,FALSE)</f>
        <v>#N/A</v>
      </c>
      <c r="T2354" s="36" t="str">
        <f>IF(F2354&lt;&gt;"",MATCH(R2354,'Maximum minutes'!B:B,0),"")</f>
        <v/>
      </c>
      <c r="U2354" s="36">
        <f ca="1">IF(F2354&lt;&gt;"",COUNTA(OFFSET('Maximum minutes'!$C$1,'Annexe A1 Cours'!T2354,0,1,50)),0)</f>
        <v>0</v>
      </c>
      <c r="V2354" s="37">
        <f ca="1">IFERROR(OFFSET('Maximum minutes'!$C$1,T2354+1,-1+MATCH(G2354,OFFSET('Maximum minutes'!$C$1,T2354-1,0,1,50),0)),0)</f>
        <v>0</v>
      </c>
      <c r="W2354" s="38">
        <f t="shared" ca="1" si="72"/>
        <v>0</v>
      </c>
    </row>
    <row r="2355" spans="1:23" s="36" customFormat="1" ht="18.75">
      <c r="A2355" s="34"/>
      <c r="B2355" s="39"/>
      <c r="C2355" s="39"/>
      <c r="D2355" s="35"/>
      <c r="E2355" s="40"/>
      <c r="F2355" s="39"/>
      <c r="G2355" s="39"/>
      <c r="H2355" s="39"/>
      <c r="I2355" s="34"/>
      <c r="J2355" s="34"/>
      <c r="K2355" s="34"/>
      <c r="L2355" s="34"/>
      <c r="M2355" s="43" t="str">
        <f ca="1">IFERROR(OFFSET('Maximum minutes'!$C$1,T2355,MATCH(IF(G2355&lt;&gt;"",G2355,F2355),OFFSET('Maximum minutes'!$C$1,T2355-1,0,1,U2355+1),0)-1)*IF(OR(ISNUMBER(J2355),J2355="sans examen"),1,0)*IF(W2355&lt;MinDate,1,0),"")</f>
        <v/>
      </c>
      <c r="N2355" s="36">
        <f t="shared" ca="1" si="73"/>
        <v>0</v>
      </c>
      <c r="O2355" s="36" t="e">
        <f ca="1">LEFT(OFFSET(Lists!$Q$2,MATCH(E2355,Lists!$R$3:$R$19,0),0),4)</f>
        <v>#N/A</v>
      </c>
      <c r="P2355" s="36" t="e">
        <f ca="1">MATCH(O2355,Lists!$S$2:$S$640,1)</f>
        <v>#N/A</v>
      </c>
      <c r="Q2355" s="36" t="e">
        <f ca="1">MATCH(LEFT(OFFSET(Lists!$Q$2,MATCH(E2355,Lists!$R$3:$R$19,0)+1,0),4),Lists!$S$3:$S$640,1)</f>
        <v>#N/A</v>
      </c>
      <c r="R2355" s="36" t="e">
        <f ca="1">LEFT(OFFSET(Lists!$S$2,P2355-1+MATCH(F2355,OFFSET(Lists!$T$3,P2355-1,0,Q2355-P2355+1),0),0),6)</f>
        <v>#N/A</v>
      </c>
      <c r="S2355" s="36" t="e">
        <f ca="1">VLOOKUP(R2355,Lists!B:D,3,FALSE)</f>
        <v>#N/A</v>
      </c>
      <c r="T2355" s="36" t="str">
        <f>IF(F2355&lt;&gt;"",MATCH(R2355,'Maximum minutes'!B:B,0),"")</f>
        <v/>
      </c>
      <c r="U2355" s="36">
        <f ca="1">IF(F2355&lt;&gt;"",COUNTA(OFFSET('Maximum minutes'!$C$1,'Annexe A1 Cours'!T2355,0,1,50)),0)</f>
        <v>0</v>
      </c>
      <c r="V2355" s="37">
        <f ca="1">IFERROR(OFFSET('Maximum minutes'!$C$1,T2355+1,-1+MATCH(G2355,OFFSET('Maximum minutes'!$C$1,T2355-1,0,1,50),0)),0)</f>
        <v>0</v>
      </c>
      <c r="W2355" s="38">
        <f t="shared" ca="1" si="72"/>
        <v>0</v>
      </c>
    </row>
    <row r="2356" spans="1:23" s="36" customFormat="1" ht="18.75">
      <c r="A2356" s="34"/>
      <c r="B2356" s="39"/>
      <c r="C2356" s="39"/>
      <c r="D2356" s="35"/>
      <c r="E2356" s="40"/>
      <c r="F2356" s="39"/>
      <c r="G2356" s="39"/>
      <c r="H2356" s="39"/>
      <c r="I2356" s="34"/>
      <c r="J2356" s="34"/>
      <c r="K2356" s="34"/>
      <c r="L2356" s="34"/>
      <c r="M2356" s="43" t="str">
        <f ca="1">IFERROR(OFFSET('Maximum minutes'!$C$1,T2356,MATCH(IF(G2356&lt;&gt;"",G2356,F2356),OFFSET('Maximum minutes'!$C$1,T2356-1,0,1,U2356+1),0)-1)*IF(OR(ISNUMBER(J2356),J2356="sans examen"),1,0)*IF(W2356&lt;MinDate,1,0),"")</f>
        <v/>
      </c>
      <c r="N2356" s="36">
        <f t="shared" ca="1" si="73"/>
        <v>0</v>
      </c>
      <c r="O2356" s="36" t="e">
        <f ca="1">LEFT(OFFSET(Lists!$Q$2,MATCH(E2356,Lists!$R$3:$R$19,0),0),4)</f>
        <v>#N/A</v>
      </c>
      <c r="P2356" s="36" t="e">
        <f ca="1">MATCH(O2356,Lists!$S$2:$S$640,1)</f>
        <v>#N/A</v>
      </c>
      <c r="Q2356" s="36" t="e">
        <f ca="1">MATCH(LEFT(OFFSET(Lists!$Q$2,MATCH(E2356,Lists!$R$3:$R$19,0)+1,0),4),Lists!$S$3:$S$640,1)</f>
        <v>#N/A</v>
      </c>
      <c r="R2356" s="36" t="e">
        <f ca="1">LEFT(OFFSET(Lists!$S$2,P2356-1+MATCH(F2356,OFFSET(Lists!$T$3,P2356-1,0,Q2356-P2356+1),0),0),6)</f>
        <v>#N/A</v>
      </c>
      <c r="S2356" s="36" t="e">
        <f ca="1">VLOOKUP(R2356,Lists!B:D,3,FALSE)</f>
        <v>#N/A</v>
      </c>
      <c r="T2356" s="36" t="str">
        <f>IF(F2356&lt;&gt;"",MATCH(R2356,'Maximum minutes'!B:B,0),"")</f>
        <v/>
      </c>
      <c r="U2356" s="36">
        <f ca="1">IF(F2356&lt;&gt;"",COUNTA(OFFSET('Maximum minutes'!$C$1,'Annexe A1 Cours'!T2356,0,1,50)),0)</f>
        <v>0</v>
      </c>
      <c r="V2356" s="37">
        <f ca="1">IFERROR(OFFSET('Maximum minutes'!$C$1,T2356+1,-1+MATCH(G2356,OFFSET('Maximum minutes'!$C$1,T2356-1,0,1,50),0)),0)</f>
        <v>0</v>
      </c>
      <c r="W2356" s="38">
        <f t="shared" ca="1" si="72"/>
        <v>0</v>
      </c>
    </row>
    <row r="2357" spans="1:23" s="36" customFormat="1" ht="18.75">
      <c r="A2357" s="34"/>
      <c r="B2357" s="39"/>
      <c r="C2357" s="39"/>
      <c r="D2357" s="35"/>
      <c r="E2357" s="40"/>
      <c r="F2357" s="39"/>
      <c r="G2357" s="39"/>
      <c r="H2357" s="39"/>
      <c r="I2357" s="34"/>
      <c r="J2357" s="34"/>
      <c r="K2357" s="34"/>
      <c r="L2357" s="34"/>
      <c r="M2357" s="43" t="str">
        <f ca="1">IFERROR(OFFSET('Maximum minutes'!$C$1,T2357,MATCH(IF(G2357&lt;&gt;"",G2357,F2357),OFFSET('Maximum minutes'!$C$1,T2357-1,0,1,U2357+1),0)-1)*IF(OR(ISNUMBER(J2357),J2357="sans examen"),1,0)*IF(W2357&lt;MinDate,1,0),"")</f>
        <v/>
      </c>
      <c r="N2357" s="36">
        <f t="shared" ca="1" si="73"/>
        <v>0</v>
      </c>
      <c r="O2357" s="36" t="e">
        <f ca="1">LEFT(OFFSET(Lists!$Q$2,MATCH(E2357,Lists!$R$3:$R$19,0),0),4)</f>
        <v>#N/A</v>
      </c>
      <c r="P2357" s="36" t="e">
        <f ca="1">MATCH(O2357,Lists!$S$2:$S$640,1)</f>
        <v>#N/A</v>
      </c>
      <c r="Q2357" s="36" t="e">
        <f ca="1">MATCH(LEFT(OFFSET(Lists!$Q$2,MATCH(E2357,Lists!$R$3:$R$19,0)+1,0),4),Lists!$S$3:$S$640,1)</f>
        <v>#N/A</v>
      </c>
      <c r="R2357" s="36" t="e">
        <f ca="1">LEFT(OFFSET(Lists!$S$2,P2357-1+MATCH(F2357,OFFSET(Lists!$T$3,P2357-1,0,Q2357-P2357+1),0),0),6)</f>
        <v>#N/A</v>
      </c>
      <c r="S2357" s="36" t="e">
        <f ca="1">VLOOKUP(R2357,Lists!B:D,3,FALSE)</f>
        <v>#N/A</v>
      </c>
      <c r="T2357" s="36" t="str">
        <f>IF(F2357&lt;&gt;"",MATCH(R2357,'Maximum minutes'!B:B,0),"")</f>
        <v/>
      </c>
      <c r="U2357" s="36">
        <f ca="1">IF(F2357&lt;&gt;"",COUNTA(OFFSET('Maximum minutes'!$C$1,'Annexe A1 Cours'!T2357,0,1,50)),0)</f>
        <v>0</v>
      </c>
      <c r="V2357" s="37">
        <f ca="1">IFERROR(OFFSET('Maximum minutes'!$C$1,T2357+1,-1+MATCH(G2357,OFFSET('Maximum minutes'!$C$1,T2357-1,0,1,50),0)),0)</f>
        <v>0</v>
      </c>
      <c r="W2357" s="38">
        <f t="shared" ca="1" si="72"/>
        <v>0</v>
      </c>
    </row>
    <row r="2358" spans="1:23" s="36" customFormat="1" ht="18.75">
      <c r="A2358" s="34"/>
      <c r="B2358" s="39"/>
      <c r="C2358" s="39"/>
      <c r="D2358" s="35"/>
      <c r="E2358" s="40"/>
      <c r="F2358" s="39"/>
      <c r="G2358" s="39"/>
      <c r="H2358" s="39"/>
      <c r="I2358" s="34"/>
      <c r="J2358" s="34"/>
      <c r="K2358" s="34"/>
      <c r="L2358" s="34"/>
      <c r="M2358" s="43" t="str">
        <f ca="1">IFERROR(OFFSET('Maximum minutes'!$C$1,T2358,MATCH(IF(G2358&lt;&gt;"",G2358,F2358),OFFSET('Maximum minutes'!$C$1,T2358-1,0,1,U2358+1),0)-1)*IF(OR(ISNUMBER(J2358),J2358="sans examen"),1,0)*IF(W2358&lt;MinDate,1,0),"")</f>
        <v/>
      </c>
      <c r="N2358" s="36">
        <f t="shared" ca="1" si="73"/>
        <v>0</v>
      </c>
      <c r="O2358" s="36" t="e">
        <f ca="1">LEFT(OFFSET(Lists!$Q$2,MATCH(E2358,Lists!$R$3:$R$19,0),0),4)</f>
        <v>#N/A</v>
      </c>
      <c r="P2358" s="36" t="e">
        <f ca="1">MATCH(O2358,Lists!$S$2:$S$640,1)</f>
        <v>#N/A</v>
      </c>
      <c r="Q2358" s="36" t="e">
        <f ca="1">MATCH(LEFT(OFFSET(Lists!$Q$2,MATCH(E2358,Lists!$R$3:$R$19,0)+1,0),4),Lists!$S$3:$S$640,1)</f>
        <v>#N/A</v>
      </c>
      <c r="R2358" s="36" t="e">
        <f ca="1">LEFT(OFFSET(Lists!$S$2,P2358-1+MATCH(F2358,OFFSET(Lists!$T$3,P2358-1,0,Q2358-P2358+1),0),0),6)</f>
        <v>#N/A</v>
      </c>
      <c r="S2358" s="36" t="e">
        <f ca="1">VLOOKUP(R2358,Lists!B:D,3,FALSE)</f>
        <v>#N/A</v>
      </c>
      <c r="T2358" s="36" t="str">
        <f>IF(F2358&lt;&gt;"",MATCH(R2358,'Maximum minutes'!B:B,0),"")</f>
        <v/>
      </c>
      <c r="U2358" s="36">
        <f ca="1">IF(F2358&lt;&gt;"",COUNTA(OFFSET('Maximum minutes'!$C$1,'Annexe A1 Cours'!T2358,0,1,50)),0)</f>
        <v>0</v>
      </c>
      <c r="V2358" s="37">
        <f ca="1">IFERROR(OFFSET('Maximum minutes'!$C$1,T2358+1,-1+MATCH(G2358,OFFSET('Maximum minutes'!$C$1,T2358-1,0,1,50),0)),0)</f>
        <v>0</v>
      </c>
      <c r="W2358" s="38">
        <f t="shared" ca="1" si="72"/>
        <v>0</v>
      </c>
    </row>
    <row r="2359" spans="1:23" s="36" customFormat="1" ht="18.75">
      <c r="A2359" s="34"/>
      <c r="B2359" s="39"/>
      <c r="C2359" s="39"/>
      <c r="D2359" s="35"/>
      <c r="E2359" s="40"/>
      <c r="F2359" s="39"/>
      <c r="G2359" s="39"/>
      <c r="H2359" s="39"/>
      <c r="I2359" s="34"/>
      <c r="J2359" s="34"/>
      <c r="K2359" s="34"/>
      <c r="L2359" s="34"/>
      <c r="M2359" s="43" t="str">
        <f ca="1">IFERROR(OFFSET('Maximum minutes'!$C$1,T2359,MATCH(IF(G2359&lt;&gt;"",G2359,F2359),OFFSET('Maximum minutes'!$C$1,T2359-1,0,1,U2359+1),0)-1)*IF(OR(ISNUMBER(J2359),J2359="sans examen"),1,0)*IF(W2359&lt;MinDate,1,0),"")</f>
        <v/>
      </c>
      <c r="N2359" s="36">
        <f t="shared" ca="1" si="73"/>
        <v>0</v>
      </c>
      <c r="O2359" s="36" t="e">
        <f ca="1">LEFT(OFFSET(Lists!$Q$2,MATCH(E2359,Lists!$R$3:$R$19,0),0),4)</f>
        <v>#N/A</v>
      </c>
      <c r="P2359" s="36" t="e">
        <f ca="1">MATCH(O2359,Lists!$S$2:$S$640,1)</f>
        <v>#N/A</v>
      </c>
      <c r="Q2359" s="36" t="e">
        <f ca="1">MATCH(LEFT(OFFSET(Lists!$Q$2,MATCH(E2359,Lists!$R$3:$R$19,0)+1,0),4),Lists!$S$3:$S$640,1)</f>
        <v>#N/A</v>
      </c>
      <c r="R2359" s="36" t="e">
        <f ca="1">LEFT(OFFSET(Lists!$S$2,P2359-1+MATCH(F2359,OFFSET(Lists!$T$3,P2359-1,0,Q2359-P2359+1),0),0),6)</f>
        <v>#N/A</v>
      </c>
      <c r="S2359" s="36" t="e">
        <f ca="1">VLOOKUP(R2359,Lists!B:D,3,FALSE)</f>
        <v>#N/A</v>
      </c>
      <c r="T2359" s="36" t="str">
        <f>IF(F2359&lt;&gt;"",MATCH(R2359,'Maximum minutes'!B:B,0),"")</f>
        <v/>
      </c>
      <c r="U2359" s="36">
        <f ca="1">IF(F2359&lt;&gt;"",COUNTA(OFFSET('Maximum minutes'!$C$1,'Annexe A1 Cours'!T2359,0,1,50)),0)</f>
        <v>0</v>
      </c>
      <c r="V2359" s="37">
        <f ca="1">IFERROR(OFFSET('Maximum minutes'!$C$1,T2359+1,-1+MATCH(G2359,OFFSET('Maximum minutes'!$C$1,T2359-1,0,1,50),0)),0)</f>
        <v>0</v>
      </c>
      <c r="W2359" s="38">
        <f t="shared" ca="1" si="72"/>
        <v>0</v>
      </c>
    </row>
    <row r="2360" spans="1:23" s="36" customFormat="1" ht="18.75">
      <c r="A2360" s="34"/>
      <c r="B2360" s="39"/>
      <c r="C2360" s="39"/>
      <c r="D2360" s="35"/>
      <c r="E2360" s="40"/>
      <c r="F2360" s="39"/>
      <c r="G2360" s="39"/>
      <c r="H2360" s="39"/>
      <c r="I2360" s="34"/>
      <c r="J2360" s="34"/>
      <c r="K2360" s="34"/>
      <c r="L2360" s="34"/>
      <c r="M2360" s="43" t="str">
        <f ca="1">IFERROR(OFFSET('Maximum minutes'!$C$1,T2360,MATCH(IF(G2360&lt;&gt;"",G2360,F2360),OFFSET('Maximum minutes'!$C$1,T2360-1,0,1,U2360+1),0)-1)*IF(OR(ISNUMBER(J2360),J2360="sans examen"),1,0)*IF(W2360&lt;MinDate,1,0),"")</f>
        <v/>
      </c>
      <c r="N2360" s="36">
        <f t="shared" ca="1" si="73"/>
        <v>0</v>
      </c>
      <c r="O2360" s="36" t="e">
        <f ca="1">LEFT(OFFSET(Lists!$Q$2,MATCH(E2360,Lists!$R$3:$R$19,0),0),4)</f>
        <v>#N/A</v>
      </c>
      <c r="P2360" s="36" t="e">
        <f ca="1">MATCH(O2360,Lists!$S$2:$S$640,1)</f>
        <v>#N/A</v>
      </c>
      <c r="Q2360" s="36" t="e">
        <f ca="1">MATCH(LEFT(OFFSET(Lists!$Q$2,MATCH(E2360,Lists!$R$3:$R$19,0)+1,0),4),Lists!$S$3:$S$640,1)</f>
        <v>#N/A</v>
      </c>
      <c r="R2360" s="36" t="e">
        <f ca="1">LEFT(OFFSET(Lists!$S$2,P2360-1+MATCH(F2360,OFFSET(Lists!$T$3,P2360-1,0,Q2360-P2360+1),0),0),6)</f>
        <v>#N/A</v>
      </c>
      <c r="S2360" s="36" t="e">
        <f ca="1">VLOOKUP(R2360,Lists!B:D,3,FALSE)</f>
        <v>#N/A</v>
      </c>
      <c r="T2360" s="36" t="str">
        <f>IF(F2360&lt;&gt;"",MATCH(R2360,'Maximum minutes'!B:B,0),"")</f>
        <v/>
      </c>
      <c r="U2360" s="36">
        <f ca="1">IF(F2360&lt;&gt;"",COUNTA(OFFSET('Maximum minutes'!$C$1,'Annexe A1 Cours'!T2360,0,1,50)),0)</f>
        <v>0</v>
      </c>
      <c r="V2360" s="37">
        <f ca="1">IFERROR(OFFSET('Maximum minutes'!$C$1,T2360+1,-1+MATCH(G2360,OFFSET('Maximum minutes'!$C$1,T2360-1,0,1,50),0)),0)</f>
        <v>0</v>
      </c>
      <c r="W2360" s="38">
        <f t="shared" ca="1" si="72"/>
        <v>0</v>
      </c>
    </row>
    <row r="2361" spans="1:23" s="36" customFormat="1" ht="18.75">
      <c r="A2361" s="34"/>
      <c r="B2361" s="39"/>
      <c r="C2361" s="39"/>
      <c r="D2361" s="35"/>
      <c r="E2361" s="40"/>
      <c r="F2361" s="39"/>
      <c r="G2361" s="39"/>
      <c r="H2361" s="39"/>
      <c r="I2361" s="34"/>
      <c r="J2361" s="34"/>
      <c r="K2361" s="34"/>
      <c r="L2361" s="34"/>
      <c r="M2361" s="43" t="str">
        <f ca="1">IFERROR(OFFSET('Maximum minutes'!$C$1,T2361,MATCH(IF(G2361&lt;&gt;"",G2361,F2361),OFFSET('Maximum minutes'!$C$1,T2361-1,0,1,U2361+1),0)-1)*IF(OR(ISNUMBER(J2361),J2361="sans examen"),1,0)*IF(W2361&lt;MinDate,1,0),"")</f>
        <v/>
      </c>
      <c r="N2361" s="36">
        <f t="shared" ca="1" si="73"/>
        <v>0</v>
      </c>
      <c r="O2361" s="36" t="e">
        <f ca="1">LEFT(OFFSET(Lists!$Q$2,MATCH(E2361,Lists!$R$3:$R$19,0),0),4)</f>
        <v>#N/A</v>
      </c>
      <c r="P2361" s="36" t="e">
        <f ca="1">MATCH(O2361,Lists!$S$2:$S$640,1)</f>
        <v>#N/A</v>
      </c>
      <c r="Q2361" s="36" t="e">
        <f ca="1">MATCH(LEFT(OFFSET(Lists!$Q$2,MATCH(E2361,Lists!$R$3:$R$19,0)+1,0),4),Lists!$S$3:$S$640,1)</f>
        <v>#N/A</v>
      </c>
      <c r="R2361" s="36" t="e">
        <f ca="1">LEFT(OFFSET(Lists!$S$2,P2361-1+MATCH(F2361,OFFSET(Lists!$T$3,P2361-1,0,Q2361-P2361+1),0),0),6)</f>
        <v>#N/A</v>
      </c>
      <c r="S2361" s="36" t="e">
        <f ca="1">VLOOKUP(R2361,Lists!B:D,3,FALSE)</f>
        <v>#N/A</v>
      </c>
      <c r="T2361" s="36" t="str">
        <f>IF(F2361&lt;&gt;"",MATCH(R2361,'Maximum minutes'!B:B,0),"")</f>
        <v/>
      </c>
      <c r="U2361" s="36">
        <f ca="1">IF(F2361&lt;&gt;"",COUNTA(OFFSET('Maximum minutes'!$C$1,'Annexe A1 Cours'!T2361,0,1,50)),0)</f>
        <v>0</v>
      </c>
      <c r="V2361" s="37">
        <f ca="1">IFERROR(OFFSET('Maximum minutes'!$C$1,T2361+1,-1+MATCH(G2361,OFFSET('Maximum minutes'!$C$1,T2361-1,0,1,50),0)),0)</f>
        <v>0</v>
      </c>
      <c r="W2361" s="38">
        <f t="shared" ca="1" si="72"/>
        <v>0</v>
      </c>
    </row>
    <row r="2362" spans="1:23" s="36" customFormat="1" ht="18.75">
      <c r="A2362" s="34"/>
      <c r="B2362" s="39"/>
      <c r="C2362" s="39"/>
      <c r="D2362" s="35"/>
      <c r="E2362" s="40"/>
      <c r="F2362" s="39"/>
      <c r="G2362" s="39"/>
      <c r="H2362" s="39"/>
      <c r="I2362" s="34"/>
      <c r="J2362" s="34"/>
      <c r="K2362" s="34"/>
      <c r="L2362" s="34"/>
      <c r="M2362" s="43" t="str">
        <f ca="1">IFERROR(OFFSET('Maximum minutes'!$C$1,T2362,MATCH(IF(G2362&lt;&gt;"",G2362,F2362),OFFSET('Maximum minutes'!$C$1,T2362-1,0,1,U2362+1),0)-1)*IF(OR(ISNUMBER(J2362),J2362="sans examen"),1,0)*IF(W2362&lt;MinDate,1,0),"")</f>
        <v/>
      </c>
      <c r="N2362" s="36">
        <f t="shared" ca="1" si="73"/>
        <v>0</v>
      </c>
      <c r="O2362" s="36" t="e">
        <f ca="1">LEFT(OFFSET(Lists!$Q$2,MATCH(E2362,Lists!$R$3:$R$19,0),0),4)</f>
        <v>#N/A</v>
      </c>
      <c r="P2362" s="36" t="e">
        <f ca="1">MATCH(O2362,Lists!$S$2:$S$640,1)</f>
        <v>#N/A</v>
      </c>
      <c r="Q2362" s="36" t="e">
        <f ca="1">MATCH(LEFT(OFFSET(Lists!$Q$2,MATCH(E2362,Lists!$R$3:$R$19,0)+1,0),4),Lists!$S$3:$S$640,1)</f>
        <v>#N/A</v>
      </c>
      <c r="R2362" s="36" t="e">
        <f ca="1">LEFT(OFFSET(Lists!$S$2,P2362-1+MATCH(F2362,OFFSET(Lists!$T$3,P2362-1,0,Q2362-P2362+1),0),0),6)</f>
        <v>#N/A</v>
      </c>
      <c r="S2362" s="36" t="e">
        <f ca="1">VLOOKUP(R2362,Lists!B:D,3,FALSE)</f>
        <v>#N/A</v>
      </c>
      <c r="T2362" s="36" t="str">
        <f>IF(F2362&lt;&gt;"",MATCH(R2362,'Maximum minutes'!B:B,0),"")</f>
        <v/>
      </c>
      <c r="U2362" s="36">
        <f ca="1">IF(F2362&lt;&gt;"",COUNTA(OFFSET('Maximum minutes'!$C$1,'Annexe A1 Cours'!T2362,0,1,50)),0)</f>
        <v>0</v>
      </c>
      <c r="V2362" s="37">
        <f ca="1">IFERROR(OFFSET('Maximum minutes'!$C$1,T2362+1,-1+MATCH(G2362,OFFSET('Maximum minutes'!$C$1,T2362-1,0,1,50),0)),0)</f>
        <v>0</v>
      </c>
      <c r="W2362" s="38">
        <f t="shared" ca="1" si="72"/>
        <v>0</v>
      </c>
    </row>
    <row r="2363" spans="1:23" s="36" customFormat="1" ht="18.75">
      <c r="A2363" s="34"/>
      <c r="B2363" s="39"/>
      <c r="C2363" s="39"/>
      <c r="D2363" s="35"/>
      <c r="E2363" s="40"/>
      <c r="F2363" s="39"/>
      <c r="G2363" s="39"/>
      <c r="H2363" s="39"/>
      <c r="I2363" s="34"/>
      <c r="J2363" s="34"/>
      <c r="K2363" s="34"/>
      <c r="L2363" s="34"/>
      <c r="M2363" s="43" t="str">
        <f ca="1">IFERROR(OFFSET('Maximum minutes'!$C$1,T2363,MATCH(IF(G2363&lt;&gt;"",G2363,F2363),OFFSET('Maximum minutes'!$C$1,T2363-1,0,1,U2363+1),0)-1)*IF(OR(ISNUMBER(J2363),J2363="sans examen"),1,0)*IF(W2363&lt;MinDate,1,0),"")</f>
        <v/>
      </c>
      <c r="N2363" s="36">
        <f t="shared" ca="1" si="73"/>
        <v>0</v>
      </c>
      <c r="O2363" s="36" t="e">
        <f ca="1">LEFT(OFFSET(Lists!$Q$2,MATCH(E2363,Lists!$R$3:$R$19,0),0),4)</f>
        <v>#N/A</v>
      </c>
      <c r="P2363" s="36" t="e">
        <f ca="1">MATCH(O2363,Lists!$S$2:$S$640,1)</f>
        <v>#N/A</v>
      </c>
      <c r="Q2363" s="36" t="e">
        <f ca="1">MATCH(LEFT(OFFSET(Lists!$Q$2,MATCH(E2363,Lists!$R$3:$R$19,0)+1,0),4),Lists!$S$3:$S$640,1)</f>
        <v>#N/A</v>
      </c>
      <c r="R2363" s="36" t="e">
        <f ca="1">LEFT(OFFSET(Lists!$S$2,P2363-1+MATCH(F2363,OFFSET(Lists!$T$3,P2363-1,0,Q2363-P2363+1),0),0),6)</f>
        <v>#N/A</v>
      </c>
      <c r="S2363" s="36" t="e">
        <f ca="1">VLOOKUP(R2363,Lists!B:D,3,FALSE)</f>
        <v>#N/A</v>
      </c>
      <c r="T2363" s="36" t="str">
        <f>IF(F2363&lt;&gt;"",MATCH(R2363,'Maximum minutes'!B:B,0),"")</f>
        <v/>
      </c>
      <c r="U2363" s="36">
        <f ca="1">IF(F2363&lt;&gt;"",COUNTA(OFFSET('Maximum minutes'!$C$1,'Annexe A1 Cours'!T2363,0,1,50)),0)</f>
        <v>0</v>
      </c>
      <c r="V2363" s="37">
        <f ca="1">IFERROR(OFFSET('Maximum minutes'!$C$1,T2363+1,-1+MATCH(G2363,OFFSET('Maximum minutes'!$C$1,T2363-1,0,1,50),0)),0)</f>
        <v>0</v>
      </c>
      <c r="W2363" s="38">
        <f t="shared" ca="1" si="72"/>
        <v>0</v>
      </c>
    </row>
    <row r="2364" spans="1:23" s="36" customFormat="1" ht="18.75">
      <c r="A2364" s="34"/>
      <c r="B2364" s="39"/>
      <c r="C2364" s="39"/>
      <c r="D2364" s="35"/>
      <c r="E2364" s="40"/>
      <c r="F2364" s="39"/>
      <c r="G2364" s="39"/>
      <c r="H2364" s="39"/>
      <c r="I2364" s="34"/>
      <c r="J2364" s="34"/>
      <c r="K2364" s="34"/>
      <c r="L2364" s="34"/>
      <c r="M2364" s="43" t="str">
        <f ca="1">IFERROR(OFFSET('Maximum minutes'!$C$1,T2364,MATCH(IF(G2364&lt;&gt;"",G2364,F2364),OFFSET('Maximum minutes'!$C$1,T2364-1,0,1,U2364+1),0)-1)*IF(OR(ISNUMBER(J2364),J2364="sans examen"),1,0)*IF(W2364&lt;MinDate,1,0),"")</f>
        <v/>
      </c>
      <c r="N2364" s="36">
        <f t="shared" ca="1" si="73"/>
        <v>0</v>
      </c>
      <c r="O2364" s="36" t="e">
        <f ca="1">LEFT(OFFSET(Lists!$Q$2,MATCH(E2364,Lists!$R$3:$R$19,0),0),4)</f>
        <v>#N/A</v>
      </c>
      <c r="P2364" s="36" t="e">
        <f ca="1">MATCH(O2364,Lists!$S$2:$S$640,1)</f>
        <v>#N/A</v>
      </c>
      <c r="Q2364" s="36" t="e">
        <f ca="1">MATCH(LEFT(OFFSET(Lists!$Q$2,MATCH(E2364,Lists!$R$3:$R$19,0)+1,0),4),Lists!$S$3:$S$640,1)</f>
        <v>#N/A</v>
      </c>
      <c r="R2364" s="36" t="e">
        <f ca="1">LEFT(OFFSET(Lists!$S$2,P2364-1+MATCH(F2364,OFFSET(Lists!$T$3,P2364-1,0,Q2364-P2364+1),0),0),6)</f>
        <v>#N/A</v>
      </c>
      <c r="S2364" s="36" t="e">
        <f ca="1">VLOOKUP(R2364,Lists!B:D,3,FALSE)</f>
        <v>#N/A</v>
      </c>
      <c r="T2364" s="36" t="str">
        <f>IF(F2364&lt;&gt;"",MATCH(R2364,'Maximum minutes'!B:B,0),"")</f>
        <v/>
      </c>
      <c r="U2364" s="36">
        <f ca="1">IF(F2364&lt;&gt;"",COUNTA(OFFSET('Maximum minutes'!$C$1,'Annexe A1 Cours'!T2364,0,1,50)),0)</f>
        <v>0</v>
      </c>
      <c r="V2364" s="37">
        <f ca="1">IFERROR(OFFSET('Maximum minutes'!$C$1,T2364+1,-1+MATCH(G2364,OFFSET('Maximum minutes'!$C$1,T2364-1,0,1,50),0)),0)</f>
        <v>0</v>
      </c>
      <c r="W2364" s="38">
        <f t="shared" ca="1" si="72"/>
        <v>0</v>
      </c>
    </row>
    <row r="2365" spans="1:23" s="36" customFormat="1" ht="18.75">
      <c r="A2365" s="34"/>
      <c r="B2365" s="39"/>
      <c r="C2365" s="39"/>
      <c r="D2365" s="35"/>
      <c r="E2365" s="40"/>
      <c r="F2365" s="39"/>
      <c r="G2365" s="39"/>
      <c r="H2365" s="39"/>
      <c r="I2365" s="34"/>
      <c r="J2365" s="34"/>
      <c r="K2365" s="34"/>
      <c r="L2365" s="34"/>
      <c r="M2365" s="43" t="str">
        <f ca="1">IFERROR(OFFSET('Maximum minutes'!$C$1,T2365,MATCH(IF(G2365&lt;&gt;"",G2365,F2365),OFFSET('Maximum minutes'!$C$1,T2365-1,0,1,U2365+1),0)-1)*IF(OR(ISNUMBER(J2365),J2365="sans examen"),1,0)*IF(W2365&lt;MinDate,1,0),"")</f>
        <v/>
      </c>
      <c r="N2365" s="36">
        <f t="shared" ca="1" si="73"/>
        <v>0</v>
      </c>
      <c r="O2365" s="36" t="e">
        <f ca="1">LEFT(OFFSET(Lists!$Q$2,MATCH(E2365,Lists!$R$3:$R$19,0),0),4)</f>
        <v>#N/A</v>
      </c>
      <c r="P2365" s="36" t="e">
        <f ca="1">MATCH(O2365,Lists!$S$2:$S$640,1)</f>
        <v>#N/A</v>
      </c>
      <c r="Q2365" s="36" t="e">
        <f ca="1">MATCH(LEFT(OFFSET(Lists!$Q$2,MATCH(E2365,Lists!$R$3:$R$19,0)+1,0),4),Lists!$S$3:$S$640,1)</f>
        <v>#N/A</v>
      </c>
      <c r="R2365" s="36" t="e">
        <f ca="1">LEFT(OFFSET(Lists!$S$2,P2365-1+MATCH(F2365,OFFSET(Lists!$T$3,P2365-1,0,Q2365-P2365+1),0),0),6)</f>
        <v>#N/A</v>
      </c>
      <c r="S2365" s="36" t="e">
        <f ca="1">VLOOKUP(R2365,Lists!B:D,3,FALSE)</f>
        <v>#N/A</v>
      </c>
      <c r="T2365" s="36" t="str">
        <f>IF(F2365&lt;&gt;"",MATCH(R2365,'Maximum minutes'!B:B,0),"")</f>
        <v/>
      </c>
      <c r="U2365" s="36">
        <f ca="1">IF(F2365&lt;&gt;"",COUNTA(OFFSET('Maximum minutes'!$C$1,'Annexe A1 Cours'!T2365,0,1,50)),0)</f>
        <v>0</v>
      </c>
      <c r="V2365" s="37">
        <f ca="1">IFERROR(OFFSET('Maximum minutes'!$C$1,T2365+1,-1+MATCH(G2365,OFFSET('Maximum minutes'!$C$1,T2365-1,0,1,50),0)),0)</f>
        <v>0</v>
      </c>
      <c r="W2365" s="38">
        <f t="shared" ca="1" si="72"/>
        <v>0</v>
      </c>
    </row>
    <row r="2366" spans="1:23" s="36" customFormat="1" ht="18.75">
      <c r="A2366" s="34"/>
      <c r="B2366" s="39"/>
      <c r="C2366" s="39"/>
      <c r="D2366" s="35"/>
      <c r="E2366" s="40"/>
      <c r="F2366" s="39"/>
      <c r="G2366" s="39"/>
      <c r="H2366" s="39"/>
      <c r="I2366" s="34"/>
      <c r="J2366" s="34"/>
      <c r="K2366" s="34"/>
      <c r="L2366" s="34"/>
      <c r="M2366" s="43" t="str">
        <f ca="1">IFERROR(OFFSET('Maximum minutes'!$C$1,T2366,MATCH(IF(G2366&lt;&gt;"",G2366,F2366),OFFSET('Maximum minutes'!$C$1,T2366-1,0,1,U2366+1),0)-1)*IF(OR(ISNUMBER(J2366),J2366="sans examen"),1,0)*IF(W2366&lt;MinDate,1,0),"")</f>
        <v/>
      </c>
      <c r="N2366" s="36">
        <f t="shared" ca="1" si="73"/>
        <v>0</v>
      </c>
      <c r="O2366" s="36" t="e">
        <f ca="1">LEFT(OFFSET(Lists!$Q$2,MATCH(E2366,Lists!$R$3:$R$19,0),0),4)</f>
        <v>#N/A</v>
      </c>
      <c r="P2366" s="36" t="e">
        <f ca="1">MATCH(O2366,Lists!$S$2:$S$640,1)</f>
        <v>#N/A</v>
      </c>
      <c r="Q2366" s="36" t="e">
        <f ca="1">MATCH(LEFT(OFFSET(Lists!$Q$2,MATCH(E2366,Lists!$R$3:$R$19,0)+1,0),4),Lists!$S$3:$S$640,1)</f>
        <v>#N/A</v>
      </c>
      <c r="R2366" s="36" t="e">
        <f ca="1">LEFT(OFFSET(Lists!$S$2,P2366-1+MATCH(F2366,OFFSET(Lists!$T$3,P2366-1,0,Q2366-P2366+1),0),0),6)</f>
        <v>#N/A</v>
      </c>
      <c r="S2366" s="36" t="e">
        <f ca="1">VLOOKUP(R2366,Lists!B:D,3,FALSE)</f>
        <v>#N/A</v>
      </c>
      <c r="T2366" s="36" t="str">
        <f>IF(F2366&lt;&gt;"",MATCH(R2366,'Maximum minutes'!B:B,0),"")</f>
        <v/>
      </c>
      <c r="U2366" s="36">
        <f ca="1">IF(F2366&lt;&gt;"",COUNTA(OFFSET('Maximum minutes'!$C$1,'Annexe A1 Cours'!T2366,0,1,50)),0)</f>
        <v>0</v>
      </c>
      <c r="V2366" s="37">
        <f ca="1">IFERROR(OFFSET('Maximum minutes'!$C$1,T2366+1,-1+MATCH(G2366,OFFSET('Maximum minutes'!$C$1,T2366-1,0,1,50),0)),0)</f>
        <v>0</v>
      </c>
      <c r="W2366" s="38">
        <f t="shared" ca="1" si="72"/>
        <v>0</v>
      </c>
    </row>
    <row r="2367" spans="1:23" s="36" customFormat="1" ht="18.75">
      <c r="A2367" s="34"/>
      <c r="B2367" s="39"/>
      <c r="C2367" s="39"/>
      <c r="D2367" s="35"/>
      <c r="E2367" s="40"/>
      <c r="F2367" s="39"/>
      <c r="G2367" s="39"/>
      <c r="H2367" s="39"/>
      <c r="I2367" s="34"/>
      <c r="J2367" s="34"/>
      <c r="K2367" s="34"/>
      <c r="L2367" s="34"/>
      <c r="M2367" s="43" t="str">
        <f ca="1">IFERROR(OFFSET('Maximum minutes'!$C$1,T2367,MATCH(IF(G2367&lt;&gt;"",G2367,F2367),OFFSET('Maximum minutes'!$C$1,T2367-1,0,1,U2367+1),0)-1)*IF(OR(ISNUMBER(J2367),J2367="sans examen"),1,0)*IF(W2367&lt;MinDate,1,0),"")</f>
        <v/>
      </c>
      <c r="N2367" s="36">
        <f t="shared" ca="1" si="73"/>
        <v>0</v>
      </c>
      <c r="O2367" s="36" t="e">
        <f ca="1">LEFT(OFFSET(Lists!$Q$2,MATCH(E2367,Lists!$R$3:$R$19,0),0),4)</f>
        <v>#N/A</v>
      </c>
      <c r="P2367" s="36" t="e">
        <f ca="1">MATCH(O2367,Lists!$S$2:$S$640,1)</f>
        <v>#N/A</v>
      </c>
      <c r="Q2367" s="36" t="e">
        <f ca="1">MATCH(LEFT(OFFSET(Lists!$Q$2,MATCH(E2367,Lists!$R$3:$R$19,0)+1,0),4),Lists!$S$3:$S$640,1)</f>
        <v>#N/A</v>
      </c>
      <c r="R2367" s="36" t="e">
        <f ca="1">LEFT(OFFSET(Lists!$S$2,P2367-1+MATCH(F2367,OFFSET(Lists!$T$3,P2367-1,0,Q2367-P2367+1),0),0),6)</f>
        <v>#N/A</v>
      </c>
      <c r="S2367" s="36" t="e">
        <f ca="1">VLOOKUP(R2367,Lists!B:D,3,FALSE)</f>
        <v>#N/A</v>
      </c>
      <c r="T2367" s="36" t="str">
        <f>IF(F2367&lt;&gt;"",MATCH(R2367,'Maximum minutes'!B:B,0),"")</f>
        <v/>
      </c>
      <c r="U2367" s="36">
        <f ca="1">IF(F2367&lt;&gt;"",COUNTA(OFFSET('Maximum minutes'!$C$1,'Annexe A1 Cours'!T2367,0,1,50)),0)</f>
        <v>0</v>
      </c>
      <c r="V2367" s="37">
        <f ca="1">IFERROR(OFFSET('Maximum minutes'!$C$1,T2367+1,-1+MATCH(G2367,OFFSET('Maximum minutes'!$C$1,T2367-1,0,1,50),0)),0)</f>
        <v>0</v>
      </c>
      <c r="W2367" s="38">
        <f t="shared" ca="1" si="72"/>
        <v>0</v>
      </c>
    </row>
    <row r="2368" spans="1:23" s="36" customFormat="1" ht="18.75">
      <c r="A2368" s="34"/>
      <c r="B2368" s="39"/>
      <c r="C2368" s="39"/>
      <c r="D2368" s="35"/>
      <c r="E2368" s="40"/>
      <c r="F2368" s="39"/>
      <c r="G2368" s="39"/>
      <c r="H2368" s="39"/>
      <c r="I2368" s="34"/>
      <c r="J2368" s="34"/>
      <c r="K2368" s="34"/>
      <c r="L2368" s="34"/>
      <c r="M2368" s="43" t="str">
        <f ca="1">IFERROR(OFFSET('Maximum minutes'!$C$1,T2368,MATCH(IF(G2368&lt;&gt;"",G2368,F2368),OFFSET('Maximum minutes'!$C$1,T2368-1,0,1,U2368+1),0)-1)*IF(OR(ISNUMBER(J2368),J2368="sans examen"),1,0)*IF(W2368&lt;MinDate,1,0),"")</f>
        <v/>
      </c>
      <c r="N2368" s="36">
        <f t="shared" ca="1" si="73"/>
        <v>0</v>
      </c>
      <c r="O2368" s="36" t="e">
        <f ca="1">LEFT(OFFSET(Lists!$Q$2,MATCH(E2368,Lists!$R$3:$R$19,0),0),4)</f>
        <v>#N/A</v>
      </c>
      <c r="P2368" s="36" t="e">
        <f ca="1">MATCH(O2368,Lists!$S$2:$S$640,1)</f>
        <v>#N/A</v>
      </c>
      <c r="Q2368" s="36" t="e">
        <f ca="1">MATCH(LEFT(OFFSET(Lists!$Q$2,MATCH(E2368,Lists!$R$3:$R$19,0)+1,0),4),Lists!$S$3:$S$640,1)</f>
        <v>#N/A</v>
      </c>
      <c r="R2368" s="36" t="e">
        <f ca="1">LEFT(OFFSET(Lists!$S$2,P2368-1+MATCH(F2368,OFFSET(Lists!$T$3,P2368-1,0,Q2368-P2368+1),0),0),6)</f>
        <v>#N/A</v>
      </c>
      <c r="S2368" s="36" t="e">
        <f ca="1">VLOOKUP(R2368,Lists!B:D,3,FALSE)</f>
        <v>#N/A</v>
      </c>
      <c r="T2368" s="36" t="str">
        <f>IF(F2368&lt;&gt;"",MATCH(R2368,'Maximum minutes'!B:B,0),"")</f>
        <v/>
      </c>
      <c r="U2368" s="36">
        <f ca="1">IF(F2368&lt;&gt;"",COUNTA(OFFSET('Maximum minutes'!$C$1,'Annexe A1 Cours'!T2368,0,1,50)),0)</f>
        <v>0</v>
      </c>
      <c r="V2368" s="37">
        <f ca="1">IFERROR(OFFSET('Maximum minutes'!$C$1,T2368+1,-1+MATCH(G2368,OFFSET('Maximum minutes'!$C$1,T2368-1,0,1,50),0)),0)</f>
        <v>0</v>
      </c>
      <c r="W2368" s="38">
        <f t="shared" ca="1" si="72"/>
        <v>0</v>
      </c>
    </row>
    <row r="2369" spans="1:23" s="36" customFormat="1" ht="18.75">
      <c r="A2369" s="34"/>
      <c r="B2369" s="39"/>
      <c r="C2369" s="39"/>
      <c r="D2369" s="35"/>
      <c r="E2369" s="40"/>
      <c r="F2369" s="39"/>
      <c r="G2369" s="39"/>
      <c r="H2369" s="39"/>
      <c r="I2369" s="34"/>
      <c r="J2369" s="34"/>
      <c r="K2369" s="34"/>
      <c r="L2369" s="34"/>
      <c r="M2369" s="43" t="str">
        <f ca="1">IFERROR(OFFSET('Maximum minutes'!$C$1,T2369,MATCH(IF(G2369&lt;&gt;"",G2369,F2369),OFFSET('Maximum minutes'!$C$1,T2369-1,0,1,U2369+1),0)-1)*IF(OR(ISNUMBER(J2369),J2369="sans examen"),1,0)*IF(W2369&lt;MinDate,1,0),"")</f>
        <v/>
      </c>
      <c r="N2369" s="36">
        <f t="shared" ca="1" si="73"/>
        <v>0</v>
      </c>
      <c r="O2369" s="36" t="e">
        <f ca="1">LEFT(OFFSET(Lists!$Q$2,MATCH(E2369,Lists!$R$3:$R$19,0),0),4)</f>
        <v>#N/A</v>
      </c>
      <c r="P2369" s="36" t="e">
        <f ca="1">MATCH(O2369,Lists!$S$2:$S$640,1)</f>
        <v>#N/A</v>
      </c>
      <c r="Q2369" s="36" t="e">
        <f ca="1">MATCH(LEFT(OFFSET(Lists!$Q$2,MATCH(E2369,Lists!$R$3:$R$19,0)+1,0),4),Lists!$S$3:$S$640,1)</f>
        <v>#N/A</v>
      </c>
      <c r="R2369" s="36" t="e">
        <f ca="1">LEFT(OFFSET(Lists!$S$2,P2369-1+MATCH(F2369,OFFSET(Lists!$T$3,P2369-1,0,Q2369-P2369+1),0),0),6)</f>
        <v>#N/A</v>
      </c>
      <c r="S2369" s="36" t="e">
        <f ca="1">VLOOKUP(R2369,Lists!B:D,3,FALSE)</f>
        <v>#N/A</v>
      </c>
      <c r="T2369" s="36" t="str">
        <f>IF(F2369&lt;&gt;"",MATCH(R2369,'Maximum minutes'!B:B,0),"")</f>
        <v/>
      </c>
      <c r="U2369" s="36">
        <f ca="1">IF(F2369&lt;&gt;"",COUNTA(OFFSET('Maximum minutes'!$C$1,'Annexe A1 Cours'!T2369,0,1,50)),0)</f>
        <v>0</v>
      </c>
      <c r="V2369" s="37">
        <f ca="1">IFERROR(OFFSET('Maximum minutes'!$C$1,T2369+1,-1+MATCH(G2369,OFFSET('Maximum minutes'!$C$1,T2369-1,0,1,50),0)),0)</f>
        <v>0</v>
      </c>
      <c r="W2369" s="38">
        <f t="shared" ca="1" si="72"/>
        <v>0</v>
      </c>
    </row>
    <row r="2370" spans="1:23" s="36" customFormat="1" ht="18.75">
      <c r="A2370" s="34"/>
      <c r="B2370" s="39"/>
      <c r="C2370" s="39"/>
      <c r="D2370" s="35"/>
      <c r="E2370" s="40"/>
      <c r="F2370" s="39"/>
      <c r="G2370" s="39"/>
      <c r="H2370" s="39"/>
      <c r="I2370" s="34"/>
      <c r="J2370" s="34"/>
      <c r="K2370" s="34"/>
      <c r="L2370" s="34"/>
      <c r="M2370" s="43" t="str">
        <f ca="1">IFERROR(OFFSET('Maximum minutes'!$C$1,T2370,MATCH(IF(G2370&lt;&gt;"",G2370,F2370),OFFSET('Maximum minutes'!$C$1,T2370-1,0,1,U2370+1),0)-1)*IF(OR(ISNUMBER(J2370),J2370="sans examen"),1,0)*IF(W2370&lt;MinDate,1,0),"")</f>
        <v/>
      </c>
      <c r="N2370" s="36">
        <f t="shared" ca="1" si="73"/>
        <v>0</v>
      </c>
      <c r="O2370" s="36" t="e">
        <f ca="1">LEFT(OFFSET(Lists!$Q$2,MATCH(E2370,Lists!$R$3:$R$19,0),0),4)</f>
        <v>#N/A</v>
      </c>
      <c r="P2370" s="36" t="e">
        <f ca="1">MATCH(O2370,Lists!$S$2:$S$640,1)</f>
        <v>#N/A</v>
      </c>
      <c r="Q2370" s="36" t="e">
        <f ca="1">MATCH(LEFT(OFFSET(Lists!$Q$2,MATCH(E2370,Lists!$R$3:$R$19,0)+1,0),4),Lists!$S$3:$S$640,1)</f>
        <v>#N/A</v>
      </c>
      <c r="R2370" s="36" t="e">
        <f ca="1">LEFT(OFFSET(Lists!$S$2,P2370-1+MATCH(F2370,OFFSET(Lists!$T$3,P2370-1,0,Q2370-P2370+1),0),0),6)</f>
        <v>#N/A</v>
      </c>
      <c r="S2370" s="36" t="e">
        <f ca="1">VLOOKUP(R2370,Lists!B:D,3,FALSE)</f>
        <v>#N/A</v>
      </c>
      <c r="T2370" s="36" t="str">
        <f>IF(F2370&lt;&gt;"",MATCH(R2370,'Maximum minutes'!B:B,0),"")</f>
        <v/>
      </c>
      <c r="U2370" s="36">
        <f ca="1">IF(F2370&lt;&gt;"",COUNTA(OFFSET('Maximum minutes'!$C$1,'Annexe A1 Cours'!T2370,0,1,50)),0)</f>
        <v>0</v>
      </c>
      <c r="V2370" s="37">
        <f ca="1">IFERROR(OFFSET('Maximum minutes'!$C$1,T2370+1,-1+MATCH(G2370,OFFSET('Maximum minutes'!$C$1,T2370-1,0,1,50),0)),0)</f>
        <v>0</v>
      </c>
      <c r="W2370" s="38">
        <f t="shared" ca="1" si="72"/>
        <v>0</v>
      </c>
    </row>
    <row r="2371" spans="1:23" s="36" customFormat="1" ht="18.75">
      <c r="A2371" s="34"/>
      <c r="B2371" s="39"/>
      <c r="C2371" s="39"/>
      <c r="D2371" s="35"/>
      <c r="E2371" s="40"/>
      <c r="F2371" s="39"/>
      <c r="G2371" s="39"/>
      <c r="H2371" s="39"/>
      <c r="I2371" s="34"/>
      <c r="J2371" s="34"/>
      <c r="K2371" s="34"/>
      <c r="L2371" s="34"/>
      <c r="M2371" s="43" t="str">
        <f ca="1">IFERROR(OFFSET('Maximum minutes'!$C$1,T2371,MATCH(IF(G2371&lt;&gt;"",G2371,F2371),OFFSET('Maximum minutes'!$C$1,T2371-1,0,1,U2371+1),0)-1)*IF(OR(ISNUMBER(J2371),J2371="sans examen"),1,0)*IF(W2371&lt;MinDate,1,0),"")</f>
        <v/>
      </c>
      <c r="N2371" s="36">
        <f t="shared" ca="1" si="73"/>
        <v>0</v>
      </c>
      <c r="O2371" s="36" t="e">
        <f ca="1">LEFT(OFFSET(Lists!$Q$2,MATCH(E2371,Lists!$R$3:$R$19,0),0),4)</f>
        <v>#N/A</v>
      </c>
      <c r="P2371" s="36" t="e">
        <f ca="1">MATCH(O2371,Lists!$S$2:$S$640,1)</f>
        <v>#N/A</v>
      </c>
      <c r="Q2371" s="36" t="e">
        <f ca="1">MATCH(LEFT(OFFSET(Lists!$Q$2,MATCH(E2371,Lists!$R$3:$R$19,0)+1,0),4),Lists!$S$3:$S$640,1)</f>
        <v>#N/A</v>
      </c>
      <c r="R2371" s="36" t="e">
        <f ca="1">LEFT(OFFSET(Lists!$S$2,P2371-1+MATCH(F2371,OFFSET(Lists!$T$3,P2371-1,0,Q2371-P2371+1),0),0),6)</f>
        <v>#N/A</v>
      </c>
      <c r="S2371" s="36" t="e">
        <f ca="1">VLOOKUP(R2371,Lists!B:D,3,FALSE)</f>
        <v>#N/A</v>
      </c>
      <c r="T2371" s="36" t="str">
        <f>IF(F2371&lt;&gt;"",MATCH(R2371,'Maximum minutes'!B:B,0),"")</f>
        <v/>
      </c>
      <c r="U2371" s="36">
        <f ca="1">IF(F2371&lt;&gt;"",COUNTA(OFFSET('Maximum minutes'!$C$1,'Annexe A1 Cours'!T2371,0,1,50)),0)</f>
        <v>0</v>
      </c>
      <c r="V2371" s="37">
        <f ca="1">IFERROR(OFFSET('Maximum minutes'!$C$1,T2371+1,-1+MATCH(G2371,OFFSET('Maximum minutes'!$C$1,T2371-1,0,1,50),0)),0)</f>
        <v>0</v>
      </c>
      <c r="W2371" s="38">
        <f t="shared" ca="1" si="72"/>
        <v>0</v>
      </c>
    </row>
    <row r="2372" spans="1:23" s="36" customFormat="1" ht="18.75">
      <c r="A2372" s="34"/>
      <c r="B2372" s="39"/>
      <c r="C2372" s="39"/>
      <c r="D2372" s="35"/>
      <c r="E2372" s="40"/>
      <c r="F2372" s="39"/>
      <c r="G2372" s="39"/>
      <c r="H2372" s="39"/>
      <c r="I2372" s="34"/>
      <c r="J2372" s="34"/>
      <c r="K2372" s="34"/>
      <c r="L2372" s="34"/>
      <c r="M2372" s="43" t="str">
        <f ca="1">IFERROR(OFFSET('Maximum minutes'!$C$1,T2372,MATCH(IF(G2372&lt;&gt;"",G2372,F2372),OFFSET('Maximum minutes'!$C$1,T2372-1,0,1,U2372+1),0)-1)*IF(OR(ISNUMBER(J2372),J2372="sans examen"),1,0)*IF(W2372&lt;MinDate,1,0),"")</f>
        <v/>
      </c>
      <c r="N2372" s="36">
        <f t="shared" ca="1" si="73"/>
        <v>0</v>
      </c>
      <c r="O2372" s="36" t="e">
        <f ca="1">LEFT(OFFSET(Lists!$Q$2,MATCH(E2372,Lists!$R$3:$R$19,0),0),4)</f>
        <v>#N/A</v>
      </c>
      <c r="P2372" s="36" t="e">
        <f ca="1">MATCH(O2372,Lists!$S$2:$S$640,1)</f>
        <v>#N/A</v>
      </c>
      <c r="Q2372" s="36" t="e">
        <f ca="1">MATCH(LEFT(OFFSET(Lists!$Q$2,MATCH(E2372,Lists!$R$3:$R$19,0)+1,0),4),Lists!$S$3:$S$640,1)</f>
        <v>#N/A</v>
      </c>
      <c r="R2372" s="36" t="e">
        <f ca="1">LEFT(OFFSET(Lists!$S$2,P2372-1+MATCH(F2372,OFFSET(Lists!$T$3,P2372-1,0,Q2372-P2372+1),0),0),6)</f>
        <v>#N/A</v>
      </c>
      <c r="S2372" s="36" t="e">
        <f ca="1">VLOOKUP(R2372,Lists!B:D,3,FALSE)</f>
        <v>#N/A</v>
      </c>
      <c r="T2372" s="36" t="str">
        <f>IF(F2372&lt;&gt;"",MATCH(R2372,'Maximum minutes'!B:B,0),"")</f>
        <v/>
      </c>
      <c r="U2372" s="36">
        <f ca="1">IF(F2372&lt;&gt;"",COUNTA(OFFSET('Maximum minutes'!$C$1,'Annexe A1 Cours'!T2372,0,1,50)),0)</f>
        <v>0</v>
      </c>
      <c r="V2372" s="37">
        <f ca="1">IFERROR(OFFSET('Maximum minutes'!$C$1,T2372+1,-1+MATCH(G2372,OFFSET('Maximum minutes'!$C$1,T2372-1,0,1,50),0)),0)</f>
        <v>0</v>
      </c>
      <c r="W2372" s="38">
        <f t="shared" ca="1" si="72"/>
        <v>0</v>
      </c>
    </row>
    <row r="2373" spans="1:23" s="36" customFormat="1" ht="18.75">
      <c r="A2373" s="34"/>
      <c r="B2373" s="39"/>
      <c r="C2373" s="39"/>
      <c r="D2373" s="35"/>
      <c r="E2373" s="40"/>
      <c r="F2373" s="39"/>
      <c r="G2373" s="39"/>
      <c r="H2373" s="39"/>
      <c r="I2373" s="34"/>
      <c r="J2373" s="34"/>
      <c r="K2373" s="34"/>
      <c r="L2373" s="34"/>
      <c r="M2373" s="43" t="str">
        <f ca="1">IFERROR(OFFSET('Maximum minutes'!$C$1,T2373,MATCH(IF(G2373&lt;&gt;"",G2373,F2373),OFFSET('Maximum minutes'!$C$1,T2373-1,0,1,U2373+1),0)-1)*IF(OR(ISNUMBER(J2373),J2373="sans examen"),1,0)*IF(W2373&lt;MinDate,1,0),"")</f>
        <v/>
      </c>
      <c r="N2373" s="36">
        <f t="shared" ca="1" si="73"/>
        <v>0</v>
      </c>
      <c r="O2373" s="36" t="e">
        <f ca="1">LEFT(OFFSET(Lists!$Q$2,MATCH(E2373,Lists!$R$3:$R$19,0),0),4)</f>
        <v>#N/A</v>
      </c>
      <c r="P2373" s="36" t="e">
        <f ca="1">MATCH(O2373,Lists!$S$2:$S$640,1)</f>
        <v>#N/A</v>
      </c>
      <c r="Q2373" s="36" t="e">
        <f ca="1">MATCH(LEFT(OFFSET(Lists!$Q$2,MATCH(E2373,Lists!$R$3:$R$19,0)+1,0),4),Lists!$S$3:$S$640,1)</f>
        <v>#N/A</v>
      </c>
      <c r="R2373" s="36" t="e">
        <f ca="1">LEFT(OFFSET(Lists!$S$2,P2373-1+MATCH(F2373,OFFSET(Lists!$T$3,P2373-1,0,Q2373-P2373+1),0),0),6)</f>
        <v>#N/A</v>
      </c>
      <c r="S2373" s="36" t="e">
        <f ca="1">VLOOKUP(R2373,Lists!B:D,3,FALSE)</f>
        <v>#N/A</v>
      </c>
      <c r="T2373" s="36" t="str">
        <f>IF(F2373&lt;&gt;"",MATCH(R2373,'Maximum minutes'!B:B,0),"")</f>
        <v/>
      </c>
      <c r="U2373" s="36">
        <f ca="1">IF(F2373&lt;&gt;"",COUNTA(OFFSET('Maximum minutes'!$C$1,'Annexe A1 Cours'!T2373,0,1,50)),0)</f>
        <v>0</v>
      </c>
      <c r="V2373" s="37">
        <f ca="1">IFERROR(OFFSET('Maximum minutes'!$C$1,T2373+1,-1+MATCH(G2373,OFFSET('Maximum minutes'!$C$1,T2373-1,0,1,50),0)),0)</f>
        <v>0</v>
      </c>
      <c r="W2373" s="38">
        <f t="shared" ca="1" si="72"/>
        <v>0</v>
      </c>
    </row>
    <row r="2374" spans="1:23" s="36" customFormat="1" ht="18.75">
      <c r="A2374" s="34"/>
      <c r="B2374" s="39"/>
      <c r="C2374" s="39"/>
      <c r="D2374" s="35"/>
      <c r="E2374" s="40"/>
      <c r="F2374" s="39"/>
      <c r="G2374" s="39"/>
      <c r="H2374" s="39"/>
      <c r="I2374" s="34"/>
      <c r="J2374" s="34"/>
      <c r="K2374" s="34"/>
      <c r="L2374" s="34"/>
      <c r="M2374" s="43" t="str">
        <f ca="1">IFERROR(OFFSET('Maximum minutes'!$C$1,T2374,MATCH(IF(G2374&lt;&gt;"",G2374,F2374),OFFSET('Maximum minutes'!$C$1,T2374-1,0,1,U2374+1),0)-1)*IF(OR(ISNUMBER(J2374),J2374="sans examen"),1,0)*IF(W2374&lt;MinDate,1,0),"")</f>
        <v/>
      </c>
      <c r="N2374" s="36">
        <f t="shared" ca="1" si="73"/>
        <v>0</v>
      </c>
      <c r="O2374" s="36" t="e">
        <f ca="1">LEFT(OFFSET(Lists!$Q$2,MATCH(E2374,Lists!$R$3:$R$19,0),0),4)</f>
        <v>#N/A</v>
      </c>
      <c r="P2374" s="36" t="e">
        <f ca="1">MATCH(O2374,Lists!$S$2:$S$640,1)</f>
        <v>#N/A</v>
      </c>
      <c r="Q2374" s="36" t="e">
        <f ca="1">MATCH(LEFT(OFFSET(Lists!$Q$2,MATCH(E2374,Lists!$R$3:$R$19,0)+1,0),4),Lists!$S$3:$S$640,1)</f>
        <v>#N/A</v>
      </c>
      <c r="R2374" s="36" t="e">
        <f ca="1">LEFT(OFFSET(Lists!$S$2,P2374-1+MATCH(F2374,OFFSET(Lists!$T$3,P2374-1,0,Q2374-P2374+1),0),0),6)</f>
        <v>#N/A</v>
      </c>
      <c r="S2374" s="36" t="e">
        <f ca="1">VLOOKUP(R2374,Lists!B:D,3,FALSE)</f>
        <v>#N/A</v>
      </c>
      <c r="T2374" s="36" t="str">
        <f>IF(F2374&lt;&gt;"",MATCH(R2374,'Maximum minutes'!B:B,0),"")</f>
        <v/>
      </c>
      <c r="U2374" s="36">
        <f ca="1">IF(F2374&lt;&gt;"",COUNTA(OFFSET('Maximum minutes'!$C$1,'Annexe A1 Cours'!T2374,0,1,50)),0)</f>
        <v>0</v>
      </c>
      <c r="V2374" s="37">
        <f ca="1">IFERROR(OFFSET('Maximum minutes'!$C$1,T2374+1,-1+MATCH(G2374,OFFSET('Maximum minutes'!$C$1,T2374-1,0,1,50),0)),0)</f>
        <v>0</v>
      </c>
      <c r="W2374" s="38">
        <f t="shared" ca="1" si="72"/>
        <v>0</v>
      </c>
    </row>
    <row r="2375" spans="1:23" s="36" customFormat="1" ht="18.75">
      <c r="A2375" s="34"/>
      <c r="B2375" s="39"/>
      <c r="C2375" s="39"/>
      <c r="D2375" s="35"/>
      <c r="E2375" s="40"/>
      <c r="F2375" s="39"/>
      <c r="G2375" s="39"/>
      <c r="H2375" s="39"/>
      <c r="I2375" s="34"/>
      <c r="J2375" s="34"/>
      <c r="K2375" s="34"/>
      <c r="L2375" s="34"/>
      <c r="M2375" s="43" t="str">
        <f ca="1">IFERROR(OFFSET('Maximum minutes'!$C$1,T2375,MATCH(IF(G2375&lt;&gt;"",G2375,F2375),OFFSET('Maximum minutes'!$C$1,T2375-1,0,1,U2375+1),0)-1)*IF(OR(ISNUMBER(J2375),J2375="sans examen"),1,0)*IF(W2375&lt;MinDate,1,0),"")</f>
        <v/>
      </c>
      <c r="N2375" s="36">
        <f t="shared" ca="1" si="73"/>
        <v>0</v>
      </c>
      <c r="O2375" s="36" t="e">
        <f ca="1">LEFT(OFFSET(Lists!$Q$2,MATCH(E2375,Lists!$R$3:$R$19,0),0),4)</f>
        <v>#N/A</v>
      </c>
      <c r="P2375" s="36" t="e">
        <f ca="1">MATCH(O2375,Lists!$S$2:$S$640,1)</f>
        <v>#N/A</v>
      </c>
      <c r="Q2375" s="36" t="e">
        <f ca="1">MATCH(LEFT(OFFSET(Lists!$Q$2,MATCH(E2375,Lists!$R$3:$R$19,0)+1,0),4),Lists!$S$3:$S$640,1)</f>
        <v>#N/A</v>
      </c>
      <c r="R2375" s="36" t="e">
        <f ca="1">LEFT(OFFSET(Lists!$S$2,P2375-1+MATCH(F2375,OFFSET(Lists!$T$3,P2375-1,0,Q2375-P2375+1),0),0),6)</f>
        <v>#N/A</v>
      </c>
      <c r="S2375" s="36" t="e">
        <f ca="1">VLOOKUP(R2375,Lists!B:D,3,FALSE)</f>
        <v>#N/A</v>
      </c>
      <c r="T2375" s="36" t="str">
        <f>IF(F2375&lt;&gt;"",MATCH(R2375,'Maximum minutes'!B:B,0),"")</f>
        <v/>
      </c>
      <c r="U2375" s="36">
        <f ca="1">IF(F2375&lt;&gt;"",COUNTA(OFFSET('Maximum minutes'!$C$1,'Annexe A1 Cours'!T2375,0,1,50)),0)</f>
        <v>0</v>
      </c>
      <c r="V2375" s="37">
        <f ca="1">IFERROR(OFFSET('Maximum minutes'!$C$1,T2375+1,-1+MATCH(G2375,OFFSET('Maximum minutes'!$C$1,T2375-1,0,1,50),0)),0)</f>
        <v>0</v>
      </c>
      <c r="W2375" s="38">
        <f t="shared" ref="W2375:W2438" ca="1" si="74">IFERROR(DATE(YEAR(D2375)+V2375,MONTH(D2375),DAY(D2375)),"")</f>
        <v>0</v>
      </c>
    </row>
    <row r="2376" spans="1:23" s="36" customFormat="1" ht="18.75">
      <c r="A2376" s="34"/>
      <c r="B2376" s="39"/>
      <c r="C2376" s="39"/>
      <c r="D2376" s="35"/>
      <c r="E2376" s="40"/>
      <c r="F2376" s="39"/>
      <c r="G2376" s="39"/>
      <c r="H2376" s="39"/>
      <c r="I2376" s="34"/>
      <c r="J2376" s="34"/>
      <c r="K2376" s="34"/>
      <c r="L2376" s="34"/>
      <c r="M2376" s="43" t="str">
        <f ca="1">IFERROR(OFFSET('Maximum minutes'!$C$1,T2376,MATCH(IF(G2376&lt;&gt;"",G2376,F2376),OFFSET('Maximum minutes'!$C$1,T2376-1,0,1,U2376+1),0)-1)*IF(OR(ISNUMBER(J2376),J2376="sans examen"),1,0)*IF(W2376&lt;MinDate,1,0),"")</f>
        <v/>
      </c>
      <c r="N2376" s="36">
        <f t="shared" ref="N2376:N2439" ca="1" si="75">IF(K2376&gt;0,MIN(K2376,M2376),0)*IF(M2376="",0,1)</f>
        <v>0</v>
      </c>
      <c r="O2376" s="36" t="e">
        <f ca="1">LEFT(OFFSET(Lists!$Q$2,MATCH(E2376,Lists!$R$3:$R$19,0),0),4)</f>
        <v>#N/A</v>
      </c>
      <c r="P2376" s="36" t="e">
        <f ca="1">MATCH(O2376,Lists!$S$2:$S$640,1)</f>
        <v>#N/A</v>
      </c>
      <c r="Q2376" s="36" t="e">
        <f ca="1">MATCH(LEFT(OFFSET(Lists!$Q$2,MATCH(E2376,Lists!$R$3:$R$19,0)+1,0),4),Lists!$S$3:$S$640,1)</f>
        <v>#N/A</v>
      </c>
      <c r="R2376" s="36" t="e">
        <f ca="1">LEFT(OFFSET(Lists!$S$2,P2376-1+MATCH(F2376,OFFSET(Lists!$T$3,P2376-1,0,Q2376-P2376+1),0),0),6)</f>
        <v>#N/A</v>
      </c>
      <c r="S2376" s="36" t="e">
        <f ca="1">VLOOKUP(R2376,Lists!B:D,3,FALSE)</f>
        <v>#N/A</v>
      </c>
      <c r="T2376" s="36" t="str">
        <f>IF(F2376&lt;&gt;"",MATCH(R2376,'Maximum minutes'!B:B,0),"")</f>
        <v/>
      </c>
      <c r="U2376" s="36">
        <f ca="1">IF(F2376&lt;&gt;"",COUNTA(OFFSET('Maximum minutes'!$C$1,'Annexe A1 Cours'!T2376,0,1,50)),0)</f>
        <v>0</v>
      </c>
      <c r="V2376" s="37">
        <f ca="1">IFERROR(OFFSET('Maximum minutes'!$C$1,T2376+1,-1+MATCH(G2376,OFFSET('Maximum minutes'!$C$1,T2376-1,0,1,50),0)),0)</f>
        <v>0</v>
      </c>
      <c r="W2376" s="38">
        <f t="shared" ca="1" si="74"/>
        <v>0</v>
      </c>
    </row>
    <row r="2377" spans="1:23" s="36" customFormat="1" ht="18.75">
      <c r="A2377" s="34"/>
      <c r="B2377" s="39"/>
      <c r="C2377" s="39"/>
      <c r="D2377" s="35"/>
      <c r="E2377" s="40"/>
      <c r="F2377" s="39"/>
      <c r="G2377" s="39"/>
      <c r="H2377" s="39"/>
      <c r="I2377" s="34"/>
      <c r="J2377" s="34"/>
      <c r="K2377" s="34"/>
      <c r="L2377" s="34"/>
      <c r="M2377" s="43" t="str">
        <f ca="1">IFERROR(OFFSET('Maximum minutes'!$C$1,T2377,MATCH(IF(G2377&lt;&gt;"",G2377,F2377),OFFSET('Maximum minutes'!$C$1,T2377-1,0,1,U2377+1),0)-1)*IF(OR(ISNUMBER(J2377),J2377="sans examen"),1,0)*IF(W2377&lt;MinDate,1,0),"")</f>
        <v/>
      </c>
      <c r="N2377" s="36">
        <f t="shared" ca="1" si="75"/>
        <v>0</v>
      </c>
      <c r="O2377" s="36" t="e">
        <f ca="1">LEFT(OFFSET(Lists!$Q$2,MATCH(E2377,Lists!$R$3:$R$19,0),0),4)</f>
        <v>#N/A</v>
      </c>
      <c r="P2377" s="36" t="e">
        <f ca="1">MATCH(O2377,Lists!$S$2:$S$640,1)</f>
        <v>#N/A</v>
      </c>
      <c r="Q2377" s="36" t="e">
        <f ca="1">MATCH(LEFT(OFFSET(Lists!$Q$2,MATCH(E2377,Lists!$R$3:$R$19,0)+1,0),4),Lists!$S$3:$S$640,1)</f>
        <v>#N/A</v>
      </c>
      <c r="R2377" s="36" t="e">
        <f ca="1">LEFT(OFFSET(Lists!$S$2,P2377-1+MATCH(F2377,OFFSET(Lists!$T$3,P2377-1,0,Q2377-P2377+1),0),0),6)</f>
        <v>#N/A</v>
      </c>
      <c r="S2377" s="36" t="e">
        <f ca="1">VLOOKUP(R2377,Lists!B:D,3,FALSE)</f>
        <v>#N/A</v>
      </c>
      <c r="T2377" s="36" t="str">
        <f>IF(F2377&lt;&gt;"",MATCH(R2377,'Maximum minutes'!B:B,0),"")</f>
        <v/>
      </c>
      <c r="U2377" s="36">
        <f ca="1">IF(F2377&lt;&gt;"",COUNTA(OFFSET('Maximum minutes'!$C$1,'Annexe A1 Cours'!T2377,0,1,50)),0)</f>
        <v>0</v>
      </c>
      <c r="V2377" s="37">
        <f ca="1">IFERROR(OFFSET('Maximum minutes'!$C$1,T2377+1,-1+MATCH(G2377,OFFSET('Maximum minutes'!$C$1,T2377-1,0,1,50),0)),0)</f>
        <v>0</v>
      </c>
      <c r="W2377" s="38">
        <f t="shared" ca="1" si="74"/>
        <v>0</v>
      </c>
    </row>
    <row r="2378" spans="1:23" s="36" customFormat="1" ht="18.75">
      <c r="A2378" s="34"/>
      <c r="B2378" s="39"/>
      <c r="C2378" s="39"/>
      <c r="D2378" s="35"/>
      <c r="E2378" s="40"/>
      <c r="F2378" s="39"/>
      <c r="G2378" s="39"/>
      <c r="H2378" s="39"/>
      <c r="I2378" s="34"/>
      <c r="J2378" s="34"/>
      <c r="K2378" s="34"/>
      <c r="L2378" s="34"/>
      <c r="M2378" s="43" t="str">
        <f ca="1">IFERROR(OFFSET('Maximum minutes'!$C$1,T2378,MATCH(IF(G2378&lt;&gt;"",G2378,F2378),OFFSET('Maximum minutes'!$C$1,T2378-1,0,1,U2378+1),0)-1)*IF(OR(ISNUMBER(J2378),J2378="sans examen"),1,0)*IF(W2378&lt;MinDate,1,0),"")</f>
        <v/>
      </c>
      <c r="N2378" s="36">
        <f t="shared" ca="1" si="75"/>
        <v>0</v>
      </c>
      <c r="O2378" s="36" t="e">
        <f ca="1">LEFT(OFFSET(Lists!$Q$2,MATCH(E2378,Lists!$R$3:$R$19,0),0),4)</f>
        <v>#N/A</v>
      </c>
      <c r="P2378" s="36" t="e">
        <f ca="1">MATCH(O2378,Lists!$S$2:$S$640,1)</f>
        <v>#N/A</v>
      </c>
      <c r="Q2378" s="36" t="e">
        <f ca="1">MATCH(LEFT(OFFSET(Lists!$Q$2,MATCH(E2378,Lists!$R$3:$R$19,0)+1,0),4),Lists!$S$3:$S$640,1)</f>
        <v>#N/A</v>
      </c>
      <c r="R2378" s="36" t="e">
        <f ca="1">LEFT(OFFSET(Lists!$S$2,P2378-1+MATCH(F2378,OFFSET(Lists!$T$3,P2378-1,0,Q2378-P2378+1),0),0),6)</f>
        <v>#N/A</v>
      </c>
      <c r="S2378" s="36" t="e">
        <f ca="1">VLOOKUP(R2378,Lists!B:D,3,FALSE)</f>
        <v>#N/A</v>
      </c>
      <c r="T2378" s="36" t="str">
        <f>IF(F2378&lt;&gt;"",MATCH(R2378,'Maximum minutes'!B:B,0),"")</f>
        <v/>
      </c>
      <c r="U2378" s="36">
        <f ca="1">IF(F2378&lt;&gt;"",COUNTA(OFFSET('Maximum minutes'!$C$1,'Annexe A1 Cours'!T2378,0,1,50)),0)</f>
        <v>0</v>
      </c>
      <c r="V2378" s="37">
        <f ca="1">IFERROR(OFFSET('Maximum minutes'!$C$1,T2378+1,-1+MATCH(G2378,OFFSET('Maximum minutes'!$C$1,T2378-1,0,1,50),0)),0)</f>
        <v>0</v>
      </c>
      <c r="W2378" s="38">
        <f t="shared" ca="1" si="74"/>
        <v>0</v>
      </c>
    </row>
    <row r="2379" spans="1:23" s="36" customFormat="1" ht="18.75">
      <c r="A2379" s="34"/>
      <c r="B2379" s="39"/>
      <c r="C2379" s="39"/>
      <c r="D2379" s="35"/>
      <c r="E2379" s="40"/>
      <c r="F2379" s="39"/>
      <c r="G2379" s="39"/>
      <c r="H2379" s="39"/>
      <c r="I2379" s="34"/>
      <c r="J2379" s="34"/>
      <c r="K2379" s="34"/>
      <c r="L2379" s="34"/>
      <c r="M2379" s="43" t="str">
        <f ca="1">IFERROR(OFFSET('Maximum minutes'!$C$1,T2379,MATCH(IF(G2379&lt;&gt;"",G2379,F2379),OFFSET('Maximum minutes'!$C$1,T2379-1,0,1,U2379+1),0)-1)*IF(OR(ISNUMBER(J2379),J2379="sans examen"),1,0)*IF(W2379&lt;MinDate,1,0),"")</f>
        <v/>
      </c>
      <c r="N2379" s="36">
        <f t="shared" ca="1" si="75"/>
        <v>0</v>
      </c>
      <c r="O2379" s="36" t="e">
        <f ca="1">LEFT(OFFSET(Lists!$Q$2,MATCH(E2379,Lists!$R$3:$R$19,0),0),4)</f>
        <v>#N/A</v>
      </c>
      <c r="P2379" s="36" t="e">
        <f ca="1">MATCH(O2379,Lists!$S$2:$S$640,1)</f>
        <v>#N/A</v>
      </c>
      <c r="Q2379" s="36" t="e">
        <f ca="1">MATCH(LEFT(OFFSET(Lists!$Q$2,MATCH(E2379,Lists!$R$3:$R$19,0)+1,0),4),Lists!$S$3:$S$640,1)</f>
        <v>#N/A</v>
      </c>
      <c r="R2379" s="36" t="e">
        <f ca="1">LEFT(OFFSET(Lists!$S$2,P2379-1+MATCH(F2379,OFFSET(Lists!$T$3,P2379-1,0,Q2379-P2379+1),0),0),6)</f>
        <v>#N/A</v>
      </c>
      <c r="S2379" s="36" t="e">
        <f ca="1">VLOOKUP(R2379,Lists!B:D,3,FALSE)</f>
        <v>#N/A</v>
      </c>
      <c r="T2379" s="36" t="str">
        <f>IF(F2379&lt;&gt;"",MATCH(R2379,'Maximum minutes'!B:B,0),"")</f>
        <v/>
      </c>
      <c r="U2379" s="36">
        <f ca="1">IF(F2379&lt;&gt;"",COUNTA(OFFSET('Maximum minutes'!$C$1,'Annexe A1 Cours'!T2379,0,1,50)),0)</f>
        <v>0</v>
      </c>
      <c r="V2379" s="37">
        <f ca="1">IFERROR(OFFSET('Maximum minutes'!$C$1,T2379+1,-1+MATCH(G2379,OFFSET('Maximum minutes'!$C$1,T2379-1,0,1,50),0)),0)</f>
        <v>0</v>
      </c>
      <c r="W2379" s="38">
        <f t="shared" ca="1" si="74"/>
        <v>0</v>
      </c>
    </row>
    <row r="2380" spans="1:23" s="36" customFormat="1" ht="18.75">
      <c r="A2380" s="34"/>
      <c r="B2380" s="39"/>
      <c r="C2380" s="39"/>
      <c r="D2380" s="35"/>
      <c r="E2380" s="40"/>
      <c r="F2380" s="39"/>
      <c r="G2380" s="39"/>
      <c r="H2380" s="39"/>
      <c r="I2380" s="34"/>
      <c r="J2380" s="34"/>
      <c r="K2380" s="34"/>
      <c r="L2380" s="34"/>
      <c r="M2380" s="43" t="str">
        <f ca="1">IFERROR(OFFSET('Maximum minutes'!$C$1,T2380,MATCH(IF(G2380&lt;&gt;"",G2380,F2380),OFFSET('Maximum minutes'!$C$1,T2380-1,0,1,U2380+1),0)-1)*IF(OR(ISNUMBER(J2380),J2380="sans examen"),1,0)*IF(W2380&lt;MinDate,1,0),"")</f>
        <v/>
      </c>
      <c r="N2380" s="36">
        <f t="shared" ca="1" si="75"/>
        <v>0</v>
      </c>
      <c r="O2380" s="36" t="e">
        <f ca="1">LEFT(OFFSET(Lists!$Q$2,MATCH(E2380,Lists!$R$3:$R$19,0),0),4)</f>
        <v>#N/A</v>
      </c>
      <c r="P2380" s="36" t="e">
        <f ca="1">MATCH(O2380,Lists!$S$2:$S$640,1)</f>
        <v>#N/A</v>
      </c>
      <c r="Q2380" s="36" t="e">
        <f ca="1">MATCH(LEFT(OFFSET(Lists!$Q$2,MATCH(E2380,Lists!$R$3:$R$19,0)+1,0),4),Lists!$S$3:$S$640,1)</f>
        <v>#N/A</v>
      </c>
      <c r="R2380" s="36" t="e">
        <f ca="1">LEFT(OFFSET(Lists!$S$2,P2380-1+MATCH(F2380,OFFSET(Lists!$T$3,P2380-1,0,Q2380-P2380+1),0),0),6)</f>
        <v>#N/A</v>
      </c>
      <c r="S2380" s="36" t="e">
        <f ca="1">VLOOKUP(R2380,Lists!B:D,3,FALSE)</f>
        <v>#N/A</v>
      </c>
      <c r="T2380" s="36" t="str">
        <f>IF(F2380&lt;&gt;"",MATCH(R2380,'Maximum minutes'!B:B,0),"")</f>
        <v/>
      </c>
      <c r="U2380" s="36">
        <f ca="1">IF(F2380&lt;&gt;"",COUNTA(OFFSET('Maximum minutes'!$C$1,'Annexe A1 Cours'!T2380,0,1,50)),0)</f>
        <v>0</v>
      </c>
      <c r="V2380" s="37">
        <f ca="1">IFERROR(OFFSET('Maximum minutes'!$C$1,T2380+1,-1+MATCH(G2380,OFFSET('Maximum minutes'!$C$1,T2380-1,0,1,50),0)),0)</f>
        <v>0</v>
      </c>
      <c r="W2380" s="38">
        <f t="shared" ca="1" si="74"/>
        <v>0</v>
      </c>
    </row>
    <row r="2381" spans="1:23" s="36" customFormat="1" ht="18.75">
      <c r="A2381" s="34"/>
      <c r="B2381" s="39"/>
      <c r="C2381" s="39"/>
      <c r="D2381" s="35"/>
      <c r="E2381" s="40"/>
      <c r="F2381" s="39"/>
      <c r="G2381" s="39"/>
      <c r="H2381" s="39"/>
      <c r="I2381" s="34"/>
      <c r="J2381" s="34"/>
      <c r="K2381" s="34"/>
      <c r="L2381" s="34"/>
      <c r="M2381" s="43" t="str">
        <f ca="1">IFERROR(OFFSET('Maximum minutes'!$C$1,T2381,MATCH(IF(G2381&lt;&gt;"",G2381,F2381),OFFSET('Maximum minutes'!$C$1,T2381-1,0,1,U2381+1),0)-1)*IF(OR(ISNUMBER(J2381),J2381="sans examen"),1,0)*IF(W2381&lt;MinDate,1,0),"")</f>
        <v/>
      </c>
      <c r="N2381" s="36">
        <f t="shared" ca="1" si="75"/>
        <v>0</v>
      </c>
      <c r="O2381" s="36" t="e">
        <f ca="1">LEFT(OFFSET(Lists!$Q$2,MATCH(E2381,Lists!$R$3:$R$19,0),0),4)</f>
        <v>#N/A</v>
      </c>
      <c r="P2381" s="36" t="e">
        <f ca="1">MATCH(O2381,Lists!$S$2:$S$640,1)</f>
        <v>#N/A</v>
      </c>
      <c r="Q2381" s="36" t="e">
        <f ca="1">MATCH(LEFT(OFFSET(Lists!$Q$2,MATCH(E2381,Lists!$R$3:$R$19,0)+1,0),4),Lists!$S$3:$S$640,1)</f>
        <v>#N/A</v>
      </c>
      <c r="R2381" s="36" t="e">
        <f ca="1">LEFT(OFFSET(Lists!$S$2,P2381-1+MATCH(F2381,OFFSET(Lists!$T$3,P2381-1,0,Q2381-P2381+1),0),0),6)</f>
        <v>#N/A</v>
      </c>
      <c r="S2381" s="36" t="e">
        <f ca="1">VLOOKUP(R2381,Lists!B:D,3,FALSE)</f>
        <v>#N/A</v>
      </c>
      <c r="T2381" s="36" t="str">
        <f>IF(F2381&lt;&gt;"",MATCH(R2381,'Maximum minutes'!B:B,0),"")</f>
        <v/>
      </c>
      <c r="U2381" s="36">
        <f ca="1">IF(F2381&lt;&gt;"",COUNTA(OFFSET('Maximum minutes'!$C$1,'Annexe A1 Cours'!T2381,0,1,50)),0)</f>
        <v>0</v>
      </c>
      <c r="V2381" s="37">
        <f ca="1">IFERROR(OFFSET('Maximum minutes'!$C$1,T2381+1,-1+MATCH(G2381,OFFSET('Maximum minutes'!$C$1,T2381-1,0,1,50),0)),0)</f>
        <v>0</v>
      </c>
      <c r="W2381" s="38">
        <f t="shared" ca="1" si="74"/>
        <v>0</v>
      </c>
    </row>
    <row r="2382" spans="1:23" s="36" customFormat="1" ht="18.75">
      <c r="A2382" s="34"/>
      <c r="B2382" s="39"/>
      <c r="C2382" s="39"/>
      <c r="D2382" s="35"/>
      <c r="E2382" s="40"/>
      <c r="F2382" s="39"/>
      <c r="G2382" s="39"/>
      <c r="H2382" s="39"/>
      <c r="I2382" s="34"/>
      <c r="J2382" s="34"/>
      <c r="K2382" s="34"/>
      <c r="L2382" s="34"/>
      <c r="M2382" s="43" t="str">
        <f ca="1">IFERROR(OFFSET('Maximum minutes'!$C$1,T2382,MATCH(IF(G2382&lt;&gt;"",G2382,F2382),OFFSET('Maximum minutes'!$C$1,T2382-1,0,1,U2382+1),0)-1)*IF(OR(ISNUMBER(J2382),J2382="sans examen"),1,0)*IF(W2382&lt;MinDate,1,0),"")</f>
        <v/>
      </c>
      <c r="N2382" s="36">
        <f t="shared" ca="1" si="75"/>
        <v>0</v>
      </c>
      <c r="O2382" s="36" t="e">
        <f ca="1">LEFT(OFFSET(Lists!$Q$2,MATCH(E2382,Lists!$R$3:$R$19,0),0),4)</f>
        <v>#N/A</v>
      </c>
      <c r="P2382" s="36" t="e">
        <f ca="1">MATCH(O2382,Lists!$S$2:$S$640,1)</f>
        <v>#N/A</v>
      </c>
      <c r="Q2382" s="36" t="e">
        <f ca="1">MATCH(LEFT(OFFSET(Lists!$Q$2,MATCH(E2382,Lists!$R$3:$R$19,0)+1,0),4),Lists!$S$3:$S$640,1)</f>
        <v>#N/A</v>
      </c>
      <c r="R2382" s="36" t="e">
        <f ca="1">LEFT(OFFSET(Lists!$S$2,P2382-1+MATCH(F2382,OFFSET(Lists!$T$3,P2382-1,0,Q2382-P2382+1),0),0),6)</f>
        <v>#N/A</v>
      </c>
      <c r="S2382" s="36" t="e">
        <f ca="1">VLOOKUP(R2382,Lists!B:D,3,FALSE)</f>
        <v>#N/A</v>
      </c>
      <c r="T2382" s="36" t="str">
        <f>IF(F2382&lt;&gt;"",MATCH(R2382,'Maximum minutes'!B:B,0),"")</f>
        <v/>
      </c>
      <c r="U2382" s="36">
        <f ca="1">IF(F2382&lt;&gt;"",COUNTA(OFFSET('Maximum minutes'!$C$1,'Annexe A1 Cours'!T2382,0,1,50)),0)</f>
        <v>0</v>
      </c>
      <c r="V2382" s="37">
        <f ca="1">IFERROR(OFFSET('Maximum minutes'!$C$1,T2382+1,-1+MATCH(G2382,OFFSET('Maximum minutes'!$C$1,T2382-1,0,1,50),0)),0)</f>
        <v>0</v>
      </c>
      <c r="W2382" s="38">
        <f t="shared" ca="1" si="74"/>
        <v>0</v>
      </c>
    </row>
    <row r="2383" spans="1:23" s="36" customFormat="1" ht="18.75">
      <c r="A2383" s="34"/>
      <c r="B2383" s="39"/>
      <c r="C2383" s="39"/>
      <c r="D2383" s="35"/>
      <c r="E2383" s="40"/>
      <c r="F2383" s="39"/>
      <c r="G2383" s="39"/>
      <c r="H2383" s="39"/>
      <c r="I2383" s="34"/>
      <c r="J2383" s="34"/>
      <c r="K2383" s="34"/>
      <c r="L2383" s="34"/>
      <c r="M2383" s="43" t="str">
        <f ca="1">IFERROR(OFFSET('Maximum minutes'!$C$1,T2383,MATCH(IF(G2383&lt;&gt;"",G2383,F2383),OFFSET('Maximum minutes'!$C$1,T2383-1,0,1,U2383+1),0)-1)*IF(OR(ISNUMBER(J2383),J2383="sans examen"),1,0)*IF(W2383&lt;MinDate,1,0),"")</f>
        <v/>
      </c>
      <c r="N2383" s="36">
        <f t="shared" ca="1" si="75"/>
        <v>0</v>
      </c>
      <c r="O2383" s="36" t="e">
        <f ca="1">LEFT(OFFSET(Lists!$Q$2,MATCH(E2383,Lists!$R$3:$R$19,0),0),4)</f>
        <v>#N/A</v>
      </c>
      <c r="P2383" s="36" t="e">
        <f ca="1">MATCH(O2383,Lists!$S$2:$S$640,1)</f>
        <v>#N/A</v>
      </c>
      <c r="Q2383" s="36" t="e">
        <f ca="1">MATCH(LEFT(OFFSET(Lists!$Q$2,MATCH(E2383,Lists!$R$3:$R$19,0)+1,0),4),Lists!$S$3:$S$640,1)</f>
        <v>#N/A</v>
      </c>
      <c r="R2383" s="36" t="e">
        <f ca="1">LEFT(OFFSET(Lists!$S$2,P2383-1+MATCH(F2383,OFFSET(Lists!$T$3,P2383-1,0,Q2383-P2383+1),0),0),6)</f>
        <v>#N/A</v>
      </c>
      <c r="S2383" s="36" t="e">
        <f ca="1">VLOOKUP(R2383,Lists!B:D,3,FALSE)</f>
        <v>#N/A</v>
      </c>
      <c r="T2383" s="36" t="str">
        <f>IF(F2383&lt;&gt;"",MATCH(R2383,'Maximum minutes'!B:B,0),"")</f>
        <v/>
      </c>
      <c r="U2383" s="36">
        <f ca="1">IF(F2383&lt;&gt;"",COUNTA(OFFSET('Maximum minutes'!$C$1,'Annexe A1 Cours'!T2383,0,1,50)),0)</f>
        <v>0</v>
      </c>
      <c r="V2383" s="37">
        <f ca="1">IFERROR(OFFSET('Maximum minutes'!$C$1,T2383+1,-1+MATCH(G2383,OFFSET('Maximum minutes'!$C$1,T2383-1,0,1,50),0)),0)</f>
        <v>0</v>
      </c>
      <c r="W2383" s="38">
        <f t="shared" ca="1" si="74"/>
        <v>0</v>
      </c>
    </row>
    <row r="2384" spans="1:23" s="36" customFormat="1" ht="18.75">
      <c r="A2384" s="34"/>
      <c r="B2384" s="39"/>
      <c r="C2384" s="39"/>
      <c r="D2384" s="35"/>
      <c r="E2384" s="40"/>
      <c r="F2384" s="39"/>
      <c r="G2384" s="39"/>
      <c r="H2384" s="39"/>
      <c r="I2384" s="34"/>
      <c r="J2384" s="34"/>
      <c r="K2384" s="34"/>
      <c r="L2384" s="34"/>
      <c r="M2384" s="43" t="str">
        <f ca="1">IFERROR(OFFSET('Maximum minutes'!$C$1,T2384,MATCH(IF(G2384&lt;&gt;"",G2384,F2384),OFFSET('Maximum minutes'!$C$1,T2384-1,0,1,U2384+1),0)-1)*IF(OR(ISNUMBER(J2384),J2384="sans examen"),1,0)*IF(W2384&lt;MinDate,1,0),"")</f>
        <v/>
      </c>
      <c r="N2384" s="36">
        <f t="shared" ca="1" si="75"/>
        <v>0</v>
      </c>
      <c r="O2384" s="36" t="e">
        <f ca="1">LEFT(OFFSET(Lists!$Q$2,MATCH(E2384,Lists!$R$3:$R$19,0),0),4)</f>
        <v>#N/A</v>
      </c>
      <c r="P2384" s="36" t="e">
        <f ca="1">MATCH(O2384,Lists!$S$2:$S$640,1)</f>
        <v>#N/A</v>
      </c>
      <c r="Q2384" s="36" t="e">
        <f ca="1">MATCH(LEFT(OFFSET(Lists!$Q$2,MATCH(E2384,Lists!$R$3:$R$19,0)+1,0),4),Lists!$S$3:$S$640,1)</f>
        <v>#N/A</v>
      </c>
      <c r="R2384" s="36" t="e">
        <f ca="1">LEFT(OFFSET(Lists!$S$2,P2384-1+MATCH(F2384,OFFSET(Lists!$T$3,P2384-1,0,Q2384-P2384+1),0),0),6)</f>
        <v>#N/A</v>
      </c>
      <c r="S2384" s="36" t="e">
        <f ca="1">VLOOKUP(R2384,Lists!B:D,3,FALSE)</f>
        <v>#N/A</v>
      </c>
      <c r="T2384" s="36" t="str">
        <f>IF(F2384&lt;&gt;"",MATCH(R2384,'Maximum minutes'!B:B,0),"")</f>
        <v/>
      </c>
      <c r="U2384" s="36">
        <f ca="1">IF(F2384&lt;&gt;"",COUNTA(OFFSET('Maximum minutes'!$C$1,'Annexe A1 Cours'!T2384,0,1,50)),0)</f>
        <v>0</v>
      </c>
      <c r="V2384" s="37">
        <f ca="1">IFERROR(OFFSET('Maximum minutes'!$C$1,T2384+1,-1+MATCH(G2384,OFFSET('Maximum minutes'!$C$1,T2384-1,0,1,50),0)),0)</f>
        <v>0</v>
      </c>
      <c r="W2384" s="38">
        <f t="shared" ca="1" si="74"/>
        <v>0</v>
      </c>
    </row>
    <row r="2385" spans="1:23" s="36" customFormat="1" ht="18.75">
      <c r="A2385" s="34"/>
      <c r="B2385" s="39"/>
      <c r="C2385" s="39"/>
      <c r="D2385" s="35"/>
      <c r="E2385" s="40"/>
      <c r="F2385" s="39"/>
      <c r="G2385" s="39"/>
      <c r="H2385" s="39"/>
      <c r="I2385" s="34"/>
      <c r="J2385" s="34"/>
      <c r="K2385" s="34"/>
      <c r="L2385" s="34"/>
      <c r="M2385" s="43" t="str">
        <f ca="1">IFERROR(OFFSET('Maximum minutes'!$C$1,T2385,MATCH(IF(G2385&lt;&gt;"",G2385,F2385),OFFSET('Maximum minutes'!$C$1,T2385-1,0,1,U2385+1),0)-1)*IF(OR(ISNUMBER(J2385),J2385="sans examen"),1,0)*IF(W2385&lt;MinDate,1,0),"")</f>
        <v/>
      </c>
      <c r="N2385" s="36">
        <f t="shared" ca="1" si="75"/>
        <v>0</v>
      </c>
      <c r="O2385" s="36" t="e">
        <f ca="1">LEFT(OFFSET(Lists!$Q$2,MATCH(E2385,Lists!$R$3:$R$19,0),0),4)</f>
        <v>#N/A</v>
      </c>
      <c r="P2385" s="36" t="e">
        <f ca="1">MATCH(O2385,Lists!$S$2:$S$640,1)</f>
        <v>#N/A</v>
      </c>
      <c r="Q2385" s="36" t="e">
        <f ca="1">MATCH(LEFT(OFFSET(Lists!$Q$2,MATCH(E2385,Lists!$R$3:$R$19,0)+1,0),4),Lists!$S$3:$S$640,1)</f>
        <v>#N/A</v>
      </c>
      <c r="R2385" s="36" t="e">
        <f ca="1">LEFT(OFFSET(Lists!$S$2,P2385-1+MATCH(F2385,OFFSET(Lists!$T$3,P2385-1,0,Q2385-P2385+1),0),0),6)</f>
        <v>#N/A</v>
      </c>
      <c r="S2385" s="36" t="e">
        <f ca="1">VLOOKUP(R2385,Lists!B:D,3,FALSE)</f>
        <v>#N/A</v>
      </c>
      <c r="T2385" s="36" t="str">
        <f>IF(F2385&lt;&gt;"",MATCH(R2385,'Maximum minutes'!B:B,0),"")</f>
        <v/>
      </c>
      <c r="U2385" s="36">
        <f ca="1">IF(F2385&lt;&gt;"",COUNTA(OFFSET('Maximum minutes'!$C$1,'Annexe A1 Cours'!T2385,0,1,50)),0)</f>
        <v>0</v>
      </c>
      <c r="V2385" s="37">
        <f ca="1">IFERROR(OFFSET('Maximum minutes'!$C$1,T2385+1,-1+MATCH(G2385,OFFSET('Maximum minutes'!$C$1,T2385-1,0,1,50),0)),0)</f>
        <v>0</v>
      </c>
      <c r="W2385" s="38">
        <f t="shared" ca="1" si="74"/>
        <v>0</v>
      </c>
    </row>
    <row r="2386" spans="1:23" s="36" customFormat="1" ht="18.75">
      <c r="A2386" s="34"/>
      <c r="B2386" s="39"/>
      <c r="C2386" s="39"/>
      <c r="D2386" s="35"/>
      <c r="E2386" s="40"/>
      <c r="F2386" s="39"/>
      <c r="G2386" s="39"/>
      <c r="H2386" s="39"/>
      <c r="I2386" s="34"/>
      <c r="J2386" s="34"/>
      <c r="K2386" s="34"/>
      <c r="L2386" s="34"/>
      <c r="M2386" s="43" t="str">
        <f ca="1">IFERROR(OFFSET('Maximum minutes'!$C$1,T2386,MATCH(IF(G2386&lt;&gt;"",G2386,F2386),OFFSET('Maximum minutes'!$C$1,T2386-1,0,1,U2386+1),0)-1)*IF(OR(ISNUMBER(J2386),J2386="sans examen"),1,0)*IF(W2386&lt;MinDate,1,0),"")</f>
        <v/>
      </c>
      <c r="N2386" s="36">
        <f t="shared" ca="1" si="75"/>
        <v>0</v>
      </c>
      <c r="O2386" s="36" t="e">
        <f ca="1">LEFT(OFFSET(Lists!$Q$2,MATCH(E2386,Lists!$R$3:$R$19,0),0),4)</f>
        <v>#N/A</v>
      </c>
      <c r="P2386" s="36" t="e">
        <f ca="1">MATCH(O2386,Lists!$S$2:$S$640,1)</f>
        <v>#N/A</v>
      </c>
      <c r="Q2386" s="36" t="e">
        <f ca="1">MATCH(LEFT(OFFSET(Lists!$Q$2,MATCH(E2386,Lists!$R$3:$R$19,0)+1,0),4),Lists!$S$3:$S$640,1)</f>
        <v>#N/A</v>
      </c>
      <c r="R2386" s="36" t="e">
        <f ca="1">LEFT(OFFSET(Lists!$S$2,P2386-1+MATCH(F2386,OFFSET(Lists!$T$3,P2386-1,0,Q2386-P2386+1),0),0),6)</f>
        <v>#N/A</v>
      </c>
      <c r="S2386" s="36" t="e">
        <f ca="1">VLOOKUP(R2386,Lists!B:D,3,FALSE)</f>
        <v>#N/A</v>
      </c>
      <c r="T2386" s="36" t="str">
        <f>IF(F2386&lt;&gt;"",MATCH(R2386,'Maximum minutes'!B:B,0),"")</f>
        <v/>
      </c>
      <c r="U2386" s="36">
        <f ca="1">IF(F2386&lt;&gt;"",COUNTA(OFFSET('Maximum minutes'!$C$1,'Annexe A1 Cours'!T2386,0,1,50)),0)</f>
        <v>0</v>
      </c>
      <c r="V2386" s="37">
        <f ca="1">IFERROR(OFFSET('Maximum minutes'!$C$1,T2386+1,-1+MATCH(G2386,OFFSET('Maximum minutes'!$C$1,T2386-1,0,1,50),0)),0)</f>
        <v>0</v>
      </c>
      <c r="W2386" s="38">
        <f t="shared" ca="1" si="74"/>
        <v>0</v>
      </c>
    </row>
    <row r="2387" spans="1:23" s="36" customFormat="1" ht="18.75">
      <c r="A2387" s="34"/>
      <c r="B2387" s="39"/>
      <c r="C2387" s="39"/>
      <c r="D2387" s="35"/>
      <c r="E2387" s="40"/>
      <c r="F2387" s="39"/>
      <c r="G2387" s="39"/>
      <c r="H2387" s="39"/>
      <c r="I2387" s="34"/>
      <c r="J2387" s="34"/>
      <c r="K2387" s="34"/>
      <c r="L2387" s="34"/>
      <c r="M2387" s="43" t="str">
        <f ca="1">IFERROR(OFFSET('Maximum minutes'!$C$1,T2387,MATCH(IF(G2387&lt;&gt;"",G2387,F2387),OFFSET('Maximum minutes'!$C$1,T2387-1,0,1,U2387+1),0)-1)*IF(OR(ISNUMBER(J2387),J2387="sans examen"),1,0)*IF(W2387&lt;MinDate,1,0),"")</f>
        <v/>
      </c>
      <c r="N2387" s="36">
        <f t="shared" ca="1" si="75"/>
        <v>0</v>
      </c>
      <c r="O2387" s="36" t="e">
        <f ca="1">LEFT(OFFSET(Lists!$Q$2,MATCH(E2387,Lists!$R$3:$R$19,0),0),4)</f>
        <v>#N/A</v>
      </c>
      <c r="P2387" s="36" t="e">
        <f ca="1">MATCH(O2387,Lists!$S$2:$S$640,1)</f>
        <v>#N/A</v>
      </c>
      <c r="Q2387" s="36" t="e">
        <f ca="1">MATCH(LEFT(OFFSET(Lists!$Q$2,MATCH(E2387,Lists!$R$3:$R$19,0)+1,0),4),Lists!$S$3:$S$640,1)</f>
        <v>#N/A</v>
      </c>
      <c r="R2387" s="36" t="e">
        <f ca="1">LEFT(OFFSET(Lists!$S$2,P2387-1+MATCH(F2387,OFFSET(Lists!$T$3,P2387-1,0,Q2387-P2387+1),0),0),6)</f>
        <v>#N/A</v>
      </c>
      <c r="S2387" s="36" t="e">
        <f ca="1">VLOOKUP(R2387,Lists!B:D,3,FALSE)</f>
        <v>#N/A</v>
      </c>
      <c r="T2387" s="36" t="str">
        <f>IF(F2387&lt;&gt;"",MATCH(R2387,'Maximum minutes'!B:B,0),"")</f>
        <v/>
      </c>
      <c r="U2387" s="36">
        <f ca="1">IF(F2387&lt;&gt;"",COUNTA(OFFSET('Maximum minutes'!$C$1,'Annexe A1 Cours'!T2387,0,1,50)),0)</f>
        <v>0</v>
      </c>
      <c r="V2387" s="37">
        <f ca="1">IFERROR(OFFSET('Maximum minutes'!$C$1,T2387+1,-1+MATCH(G2387,OFFSET('Maximum minutes'!$C$1,T2387-1,0,1,50),0)),0)</f>
        <v>0</v>
      </c>
      <c r="W2387" s="38">
        <f t="shared" ca="1" si="74"/>
        <v>0</v>
      </c>
    </row>
    <row r="2388" spans="1:23" s="36" customFormat="1" ht="18.75">
      <c r="A2388" s="34"/>
      <c r="B2388" s="39"/>
      <c r="C2388" s="39"/>
      <c r="D2388" s="35"/>
      <c r="E2388" s="40"/>
      <c r="F2388" s="39"/>
      <c r="G2388" s="39"/>
      <c r="H2388" s="39"/>
      <c r="I2388" s="34"/>
      <c r="J2388" s="34"/>
      <c r="K2388" s="34"/>
      <c r="L2388" s="34"/>
      <c r="M2388" s="43" t="str">
        <f ca="1">IFERROR(OFFSET('Maximum minutes'!$C$1,T2388,MATCH(IF(G2388&lt;&gt;"",G2388,F2388),OFFSET('Maximum minutes'!$C$1,T2388-1,0,1,U2388+1),0)-1)*IF(OR(ISNUMBER(J2388),J2388="sans examen"),1,0)*IF(W2388&lt;MinDate,1,0),"")</f>
        <v/>
      </c>
      <c r="N2388" s="36">
        <f t="shared" ca="1" si="75"/>
        <v>0</v>
      </c>
      <c r="O2388" s="36" t="e">
        <f ca="1">LEFT(OFFSET(Lists!$Q$2,MATCH(E2388,Lists!$R$3:$R$19,0),0),4)</f>
        <v>#N/A</v>
      </c>
      <c r="P2388" s="36" t="e">
        <f ca="1">MATCH(O2388,Lists!$S$2:$S$640,1)</f>
        <v>#N/A</v>
      </c>
      <c r="Q2388" s="36" t="e">
        <f ca="1">MATCH(LEFT(OFFSET(Lists!$Q$2,MATCH(E2388,Lists!$R$3:$R$19,0)+1,0),4),Lists!$S$3:$S$640,1)</f>
        <v>#N/A</v>
      </c>
      <c r="R2388" s="36" t="e">
        <f ca="1">LEFT(OFFSET(Lists!$S$2,P2388-1+MATCH(F2388,OFFSET(Lists!$T$3,P2388-1,0,Q2388-P2388+1),0),0),6)</f>
        <v>#N/A</v>
      </c>
      <c r="S2388" s="36" t="e">
        <f ca="1">VLOOKUP(R2388,Lists!B:D,3,FALSE)</f>
        <v>#N/A</v>
      </c>
      <c r="T2388" s="36" t="str">
        <f>IF(F2388&lt;&gt;"",MATCH(R2388,'Maximum minutes'!B:B,0),"")</f>
        <v/>
      </c>
      <c r="U2388" s="36">
        <f ca="1">IF(F2388&lt;&gt;"",COUNTA(OFFSET('Maximum minutes'!$C$1,'Annexe A1 Cours'!T2388,0,1,50)),0)</f>
        <v>0</v>
      </c>
      <c r="V2388" s="37">
        <f ca="1">IFERROR(OFFSET('Maximum minutes'!$C$1,T2388+1,-1+MATCH(G2388,OFFSET('Maximum minutes'!$C$1,T2388-1,0,1,50),0)),0)</f>
        <v>0</v>
      </c>
      <c r="W2388" s="38">
        <f t="shared" ca="1" si="74"/>
        <v>0</v>
      </c>
    </row>
    <row r="2389" spans="1:23" s="36" customFormat="1" ht="18.75">
      <c r="A2389" s="34"/>
      <c r="B2389" s="39"/>
      <c r="C2389" s="39"/>
      <c r="D2389" s="35"/>
      <c r="E2389" s="40"/>
      <c r="F2389" s="39"/>
      <c r="G2389" s="39"/>
      <c r="H2389" s="39"/>
      <c r="I2389" s="34"/>
      <c r="J2389" s="34"/>
      <c r="K2389" s="34"/>
      <c r="L2389" s="34"/>
      <c r="M2389" s="43" t="str">
        <f ca="1">IFERROR(OFFSET('Maximum minutes'!$C$1,T2389,MATCH(IF(G2389&lt;&gt;"",G2389,F2389),OFFSET('Maximum minutes'!$C$1,T2389-1,0,1,U2389+1),0)-1)*IF(OR(ISNUMBER(J2389),J2389="sans examen"),1,0)*IF(W2389&lt;MinDate,1,0),"")</f>
        <v/>
      </c>
      <c r="N2389" s="36">
        <f t="shared" ca="1" si="75"/>
        <v>0</v>
      </c>
      <c r="O2389" s="36" t="e">
        <f ca="1">LEFT(OFFSET(Lists!$Q$2,MATCH(E2389,Lists!$R$3:$R$19,0),0),4)</f>
        <v>#N/A</v>
      </c>
      <c r="P2389" s="36" t="e">
        <f ca="1">MATCH(O2389,Lists!$S$2:$S$640,1)</f>
        <v>#N/A</v>
      </c>
      <c r="Q2389" s="36" t="e">
        <f ca="1">MATCH(LEFT(OFFSET(Lists!$Q$2,MATCH(E2389,Lists!$R$3:$R$19,0)+1,0),4),Lists!$S$3:$S$640,1)</f>
        <v>#N/A</v>
      </c>
      <c r="R2389" s="36" t="e">
        <f ca="1">LEFT(OFFSET(Lists!$S$2,P2389-1+MATCH(F2389,OFFSET(Lists!$T$3,P2389-1,0,Q2389-P2389+1),0),0),6)</f>
        <v>#N/A</v>
      </c>
      <c r="S2389" s="36" t="e">
        <f ca="1">VLOOKUP(R2389,Lists!B:D,3,FALSE)</f>
        <v>#N/A</v>
      </c>
      <c r="T2389" s="36" t="str">
        <f>IF(F2389&lt;&gt;"",MATCH(R2389,'Maximum minutes'!B:B,0),"")</f>
        <v/>
      </c>
      <c r="U2389" s="36">
        <f ca="1">IF(F2389&lt;&gt;"",COUNTA(OFFSET('Maximum minutes'!$C$1,'Annexe A1 Cours'!T2389,0,1,50)),0)</f>
        <v>0</v>
      </c>
      <c r="V2389" s="37">
        <f ca="1">IFERROR(OFFSET('Maximum minutes'!$C$1,T2389+1,-1+MATCH(G2389,OFFSET('Maximum minutes'!$C$1,T2389-1,0,1,50),0)),0)</f>
        <v>0</v>
      </c>
      <c r="W2389" s="38">
        <f t="shared" ca="1" si="74"/>
        <v>0</v>
      </c>
    </row>
    <row r="2390" spans="1:23" s="36" customFormat="1" ht="18.75">
      <c r="A2390" s="34"/>
      <c r="B2390" s="39"/>
      <c r="C2390" s="39"/>
      <c r="D2390" s="35"/>
      <c r="E2390" s="40"/>
      <c r="F2390" s="39"/>
      <c r="G2390" s="39"/>
      <c r="H2390" s="39"/>
      <c r="I2390" s="34"/>
      <c r="J2390" s="34"/>
      <c r="K2390" s="34"/>
      <c r="L2390" s="34"/>
      <c r="M2390" s="43" t="str">
        <f ca="1">IFERROR(OFFSET('Maximum minutes'!$C$1,T2390,MATCH(IF(G2390&lt;&gt;"",G2390,F2390),OFFSET('Maximum minutes'!$C$1,T2390-1,0,1,U2390+1),0)-1)*IF(OR(ISNUMBER(J2390),J2390="sans examen"),1,0)*IF(W2390&lt;MinDate,1,0),"")</f>
        <v/>
      </c>
      <c r="N2390" s="36">
        <f t="shared" ca="1" si="75"/>
        <v>0</v>
      </c>
      <c r="O2390" s="36" t="e">
        <f ca="1">LEFT(OFFSET(Lists!$Q$2,MATCH(E2390,Lists!$R$3:$R$19,0),0),4)</f>
        <v>#N/A</v>
      </c>
      <c r="P2390" s="36" t="e">
        <f ca="1">MATCH(O2390,Lists!$S$2:$S$640,1)</f>
        <v>#N/A</v>
      </c>
      <c r="Q2390" s="36" t="e">
        <f ca="1">MATCH(LEFT(OFFSET(Lists!$Q$2,MATCH(E2390,Lists!$R$3:$R$19,0)+1,0),4),Lists!$S$3:$S$640,1)</f>
        <v>#N/A</v>
      </c>
      <c r="R2390" s="36" t="e">
        <f ca="1">LEFT(OFFSET(Lists!$S$2,P2390-1+MATCH(F2390,OFFSET(Lists!$T$3,P2390-1,0,Q2390-P2390+1),0),0),6)</f>
        <v>#N/A</v>
      </c>
      <c r="S2390" s="36" t="e">
        <f ca="1">VLOOKUP(R2390,Lists!B:D,3,FALSE)</f>
        <v>#N/A</v>
      </c>
      <c r="T2390" s="36" t="str">
        <f>IF(F2390&lt;&gt;"",MATCH(R2390,'Maximum minutes'!B:B,0),"")</f>
        <v/>
      </c>
      <c r="U2390" s="36">
        <f ca="1">IF(F2390&lt;&gt;"",COUNTA(OFFSET('Maximum minutes'!$C$1,'Annexe A1 Cours'!T2390,0,1,50)),0)</f>
        <v>0</v>
      </c>
      <c r="V2390" s="37">
        <f ca="1">IFERROR(OFFSET('Maximum minutes'!$C$1,T2390+1,-1+MATCH(G2390,OFFSET('Maximum minutes'!$C$1,T2390-1,0,1,50),0)),0)</f>
        <v>0</v>
      </c>
      <c r="W2390" s="38">
        <f t="shared" ca="1" si="74"/>
        <v>0</v>
      </c>
    </row>
    <row r="2391" spans="1:23" s="36" customFormat="1" ht="18.75">
      <c r="A2391" s="34"/>
      <c r="B2391" s="39"/>
      <c r="C2391" s="39"/>
      <c r="D2391" s="35"/>
      <c r="E2391" s="40"/>
      <c r="F2391" s="39"/>
      <c r="G2391" s="39"/>
      <c r="H2391" s="39"/>
      <c r="I2391" s="34"/>
      <c r="J2391" s="34"/>
      <c r="K2391" s="34"/>
      <c r="L2391" s="34"/>
      <c r="M2391" s="43" t="str">
        <f ca="1">IFERROR(OFFSET('Maximum minutes'!$C$1,T2391,MATCH(IF(G2391&lt;&gt;"",G2391,F2391),OFFSET('Maximum minutes'!$C$1,T2391-1,0,1,U2391+1),0)-1)*IF(OR(ISNUMBER(J2391),J2391="sans examen"),1,0)*IF(W2391&lt;MinDate,1,0),"")</f>
        <v/>
      </c>
      <c r="N2391" s="36">
        <f t="shared" ca="1" si="75"/>
        <v>0</v>
      </c>
      <c r="O2391" s="36" t="e">
        <f ca="1">LEFT(OFFSET(Lists!$Q$2,MATCH(E2391,Lists!$R$3:$R$19,0),0),4)</f>
        <v>#N/A</v>
      </c>
      <c r="P2391" s="36" t="e">
        <f ca="1">MATCH(O2391,Lists!$S$2:$S$640,1)</f>
        <v>#N/A</v>
      </c>
      <c r="Q2391" s="36" t="e">
        <f ca="1">MATCH(LEFT(OFFSET(Lists!$Q$2,MATCH(E2391,Lists!$R$3:$R$19,0)+1,0),4),Lists!$S$3:$S$640,1)</f>
        <v>#N/A</v>
      </c>
      <c r="R2391" s="36" t="e">
        <f ca="1">LEFT(OFFSET(Lists!$S$2,P2391-1+MATCH(F2391,OFFSET(Lists!$T$3,P2391-1,0,Q2391-P2391+1),0),0),6)</f>
        <v>#N/A</v>
      </c>
      <c r="S2391" s="36" t="e">
        <f ca="1">VLOOKUP(R2391,Lists!B:D,3,FALSE)</f>
        <v>#N/A</v>
      </c>
      <c r="T2391" s="36" t="str">
        <f>IF(F2391&lt;&gt;"",MATCH(R2391,'Maximum minutes'!B:B,0),"")</f>
        <v/>
      </c>
      <c r="U2391" s="36">
        <f ca="1">IF(F2391&lt;&gt;"",COUNTA(OFFSET('Maximum minutes'!$C$1,'Annexe A1 Cours'!T2391,0,1,50)),0)</f>
        <v>0</v>
      </c>
      <c r="V2391" s="37">
        <f ca="1">IFERROR(OFFSET('Maximum minutes'!$C$1,T2391+1,-1+MATCH(G2391,OFFSET('Maximum minutes'!$C$1,T2391-1,0,1,50),0)),0)</f>
        <v>0</v>
      </c>
      <c r="W2391" s="38">
        <f t="shared" ca="1" si="74"/>
        <v>0</v>
      </c>
    </row>
    <row r="2392" spans="1:23" s="36" customFormat="1" ht="18.75">
      <c r="A2392" s="34"/>
      <c r="B2392" s="39"/>
      <c r="C2392" s="39"/>
      <c r="D2392" s="35"/>
      <c r="E2392" s="40"/>
      <c r="F2392" s="39"/>
      <c r="G2392" s="39"/>
      <c r="H2392" s="39"/>
      <c r="I2392" s="34"/>
      <c r="J2392" s="34"/>
      <c r="K2392" s="34"/>
      <c r="L2392" s="34"/>
      <c r="M2392" s="43" t="str">
        <f ca="1">IFERROR(OFFSET('Maximum minutes'!$C$1,T2392,MATCH(IF(G2392&lt;&gt;"",G2392,F2392),OFFSET('Maximum minutes'!$C$1,T2392-1,0,1,U2392+1),0)-1)*IF(OR(ISNUMBER(J2392),J2392="sans examen"),1,0)*IF(W2392&lt;MinDate,1,0),"")</f>
        <v/>
      </c>
      <c r="N2392" s="36">
        <f t="shared" ca="1" si="75"/>
        <v>0</v>
      </c>
      <c r="O2392" s="36" t="e">
        <f ca="1">LEFT(OFFSET(Lists!$Q$2,MATCH(E2392,Lists!$R$3:$R$19,0),0),4)</f>
        <v>#N/A</v>
      </c>
      <c r="P2392" s="36" t="e">
        <f ca="1">MATCH(O2392,Lists!$S$2:$S$640,1)</f>
        <v>#N/A</v>
      </c>
      <c r="Q2392" s="36" t="e">
        <f ca="1">MATCH(LEFT(OFFSET(Lists!$Q$2,MATCH(E2392,Lists!$R$3:$R$19,0)+1,0),4),Lists!$S$3:$S$640,1)</f>
        <v>#N/A</v>
      </c>
      <c r="R2392" s="36" t="e">
        <f ca="1">LEFT(OFFSET(Lists!$S$2,P2392-1+MATCH(F2392,OFFSET(Lists!$T$3,P2392-1,0,Q2392-P2392+1),0),0),6)</f>
        <v>#N/A</v>
      </c>
      <c r="S2392" s="36" t="e">
        <f ca="1">VLOOKUP(R2392,Lists!B:D,3,FALSE)</f>
        <v>#N/A</v>
      </c>
      <c r="T2392" s="36" t="str">
        <f>IF(F2392&lt;&gt;"",MATCH(R2392,'Maximum minutes'!B:B,0),"")</f>
        <v/>
      </c>
      <c r="U2392" s="36">
        <f ca="1">IF(F2392&lt;&gt;"",COUNTA(OFFSET('Maximum minutes'!$C$1,'Annexe A1 Cours'!T2392,0,1,50)),0)</f>
        <v>0</v>
      </c>
      <c r="V2392" s="37">
        <f ca="1">IFERROR(OFFSET('Maximum minutes'!$C$1,T2392+1,-1+MATCH(G2392,OFFSET('Maximum minutes'!$C$1,T2392-1,0,1,50),0)),0)</f>
        <v>0</v>
      </c>
      <c r="W2392" s="38">
        <f t="shared" ca="1" si="74"/>
        <v>0</v>
      </c>
    </row>
    <row r="2393" spans="1:23" s="36" customFormat="1" ht="18.75">
      <c r="A2393" s="34"/>
      <c r="B2393" s="39"/>
      <c r="C2393" s="39"/>
      <c r="D2393" s="35"/>
      <c r="E2393" s="40"/>
      <c r="F2393" s="39"/>
      <c r="G2393" s="39"/>
      <c r="H2393" s="39"/>
      <c r="I2393" s="34"/>
      <c r="J2393" s="34"/>
      <c r="K2393" s="34"/>
      <c r="L2393" s="34"/>
      <c r="M2393" s="43" t="str">
        <f ca="1">IFERROR(OFFSET('Maximum minutes'!$C$1,T2393,MATCH(IF(G2393&lt;&gt;"",G2393,F2393),OFFSET('Maximum minutes'!$C$1,T2393-1,0,1,U2393+1),0)-1)*IF(OR(ISNUMBER(J2393),J2393="sans examen"),1,0)*IF(W2393&lt;MinDate,1,0),"")</f>
        <v/>
      </c>
      <c r="N2393" s="36">
        <f t="shared" ca="1" si="75"/>
        <v>0</v>
      </c>
      <c r="O2393" s="36" t="e">
        <f ca="1">LEFT(OFFSET(Lists!$Q$2,MATCH(E2393,Lists!$R$3:$R$19,0),0),4)</f>
        <v>#N/A</v>
      </c>
      <c r="P2393" s="36" t="e">
        <f ca="1">MATCH(O2393,Lists!$S$2:$S$640,1)</f>
        <v>#N/A</v>
      </c>
      <c r="Q2393" s="36" t="e">
        <f ca="1">MATCH(LEFT(OFFSET(Lists!$Q$2,MATCH(E2393,Lists!$R$3:$R$19,0)+1,0),4),Lists!$S$3:$S$640,1)</f>
        <v>#N/A</v>
      </c>
      <c r="R2393" s="36" t="e">
        <f ca="1">LEFT(OFFSET(Lists!$S$2,P2393-1+MATCH(F2393,OFFSET(Lists!$T$3,P2393-1,0,Q2393-P2393+1),0),0),6)</f>
        <v>#N/A</v>
      </c>
      <c r="S2393" s="36" t="e">
        <f ca="1">VLOOKUP(R2393,Lists!B:D,3,FALSE)</f>
        <v>#N/A</v>
      </c>
      <c r="T2393" s="36" t="str">
        <f>IF(F2393&lt;&gt;"",MATCH(R2393,'Maximum minutes'!B:B,0),"")</f>
        <v/>
      </c>
      <c r="U2393" s="36">
        <f ca="1">IF(F2393&lt;&gt;"",COUNTA(OFFSET('Maximum minutes'!$C$1,'Annexe A1 Cours'!T2393,0,1,50)),0)</f>
        <v>0</v>
      </c>
      <c r="V2393" s="37">
        <f ca="1">IFERROR(OFFSET('Maximum minutes'!$C$1,T2393+1,-1+MATCH(G2393,OFFSET('Maximum minutes'!$C$1,T2393-1,0,1,50),0)),0)</f>
        <v>0</v>
      </c>
      <c r="W2393" s="38">
        <f t="shared" ca="1" si="74"/>
        <v>0</v>
      </c>
    </row>
    <row r="2394" spans="1:23" s="36" customFormat="1" ht="18.75">
      <c r="A2394" s="34"/>
      <c r="B2394" s="39"/>
      <c r="C2394" s="39"/>
      <c r="D2394" s="35"/>
      <c r="E2394" s="40"/>
      <c r="F2394" s="39"/>
      <c r="G2394" s="39"/>
      <c r="H2394" s="39"/>
      <c r="I2394" s="34"/>
      <c r="J2394" s="34"/>
      <c r="K2394" s="34"/>
      <c r="L2394" s="34"/>
      <c r="M2394" s="43" t="str">
        <f ca="1">IFERROR(OFFSET('Maximum minutes'!$C$1,T2394,MATCH(IF(G2394&lt;&gt;"",G2394,F2394),OFFSET('Maximum minutes'!$C$1,T2394-1,0,1,U2394+1),0)-1)*IF(OR(ISNUMBER(J2394),J2394="sans examen"),1,0)*IF(W2394&lt;MinDate,1,0),"")</f>
        <v/>
      </c>
      <c r="N2394" s="36">
        <f t="shared" ca="1" si="75"/>
        <v>0</v>
      </c>
      <c r="O2394" s="36" t="e">
        <f ca="1">LEFT(OFFSET(Lists!$Q$2,MATCH(E2394,Lists!$R$3:$R$19,0),0),4)</f>
        <v>#N/A</v>
      </c>
      <c r="P2394" s="36" t="e">
        <f ca="1">MATCH(O2394,Lists!$S$2:$S$640,1)</f>
        <v>#N/A</v>
      </c>
      <c r="Q2394" s="36" t="e">
        <f ca="1">MATCH(LEFT(OFFSET(Lists!$Q$2,MATCH(E2394,Lists!$R$3:$R$19,0)+1,0),4),Lists!$S$3:$S$640,1)</f>
        <v>#N/A</v>
      </c>
      <c r="R2394" s="36" t="e">
        <f ca="1">LEFT(OFFSET(Lists!$S$2,P2394-1+MATCH(F2394,OFFSET(Lists!$T$3,P2394-1,0,Q2394-P2394+1),0),0),6)</f>
        <v>#N/A</v>
      </c>
      <c r="S2394" s="36" t="e">
        <f ca="1">VLOOKUP(R2394,Lists!B:D,3,FALSE)</f>
        <v>#N/A</v>
      </c>
      <c r="T2394" s="36" t="str">
        <f>IF(F2394&lt;&gt;"",MATCH(R2394,'Maximum minutes'!B:B,0),"")</f>
        <v/>
      </c>
      <c r="U2394" s="36">
        <f ca="1">IF(F2394&lt;&gt;"",COUNTA(OFFSET('Maximum minutes'!$C$1,'Annexe A1 Cours'!T2394,0,1,50)),0)</f>
        <v>0</v>
      </c>
      <c r="V2394" s="37">
        <f ca="1">IFERROR(OFFSET('Maximum minutes'!$C$1,T2394+1,-1+MATCH(G2394,OFFSET('Maximum minutes'!$C$1,T2394-1,0,1,50),0)),0)</f>
        <v>0</v>
      </c>
      <c r="W2394" s="38">
        <f t="shared" ca="1" si="74"/>
        <v>0</v>
      </c>
    </row>
    <row r="2395" spans="1:23" s="36" customFormat="1" ht="18.75">
      <c r="A2395" s="34"/>
      <c r="B2395" s="39"/>
      <c r="C2395" s="39"/>
      <c r="D2395" s="35"/>
      <c r="E2395" s="40"/>
      <c r="F2395" s="39"/>
      <c r="G2395" s="39"/>
      <c r="H2395" s="39"/>
      <c r="I2395" s="34"/>
      <c r="J2395" s="34"/>
      <c r="K2395" s="34"/>
      <c r="L2395" s="34"/>
      <c r="M2395" s="43" t="str">
        <f ca="1">IFERROR(OFFSET('Maximum minutes'!$C$1,T2395,MATCH(IF(G2395&lt;&gt;"",G2395,F2395),OFFSET('Maximum minutes'!$C$1,T2395-1,0,1,U2395+1),0)-1)*IF(OR(ISNUMBER(J2395),J2395="sans examen"),1,0)*IF(W2395&lt;MinDate,1,0),"")</f>
        <v/>
      </c>
      <c r="N2395" s="36">
        <f t="shared" ca="1" si="75"/>
        <v>0</v>
      </c>
      <c r="O2395" s="36" t="e">
        <f ca="1">LEFT(OFFSET(Lists!$Q$2,MATCH(E2395,Lists!$R$3:$R$19,0),0),4)</f>
        <v>#N/A</v>
      </c>
      <c r="P2395" s="36" t="e">
        <f ca="1">MATCH(O2395,Lists!$S$2:$S$640,1)</f>
        <v>#N/A</v>
      </c>
      <c r="Q2395" s="36" t="e">
        <f ca="1">MATCH(LEFT(OFFSET(Lists!$Q$2,MATCH(E2395,Lists!$R$3:$R$19,0)+1,0),4),Lists!$S$3:$S$640,1)</f>
        <v>#N/A</v>
      </c>
      <c r="R2395" s="36" t="e">
        <f ca="1">LEFT(OFFSET(Lists!$S$2,P2395-1+MATCH(F2395,OFFSET(Lists!$T$3,P2395-1,0,Q2395-P2395+1),0),0),6)</f>
        <v>#N/A</v>
      </c>
      <c r="S2395" s="36" t="e">
        <f ca="1">VLOOKUP(R2395,Lists!B:D,3,FALSE)</f>
        <v>#N/A</v>
      </c>
      <c r="T2395" s="36" t="str">
        <f>IF(F2395&lt;&gt;"",MATCH(R2395,'Maximum minutes'!B:B,0),"")</f>
        <v/>
      </c>
      <c r="U2395" s="36">
        <f ca="1">IF(F2395&lt;&gt;"",COUNTA(OFFSET('Maximum minutes'!$C$1,'Annexe A1 Cours'!T2395,0,1,50)),0)</f>
        <v>0</v>
      </c>
      <c r="V2395" s="37">
        <f ca="1">IFERROR(OFFSET('Maximum minutes'!$C$1,T2395+1,-1+MATCH(G2395,OFFSET('Maximum minutes'!$C$1,T2395-1,0,1,50),0)),0)</f>
        <v>0</v>
      </c>
      <c r="W2395" s="38">
        <f t="shared" ca="1" si="74"/>
        <v>0</v>
      </c>
    </row>
    <row r="2396" spans="1:23" s="36" customFormat="1" ht="18.75">
      <c r="A2396" s="34"/>
      <c r="B2396" s="39"/>
      <c r="C2396" s="39"/>
      <c r="D2396" s="35"/>
      <c r="E2396" s="40"/>
      <c r="F2396" s="39"/>
      <c r="G2396" s="39"/>
      <c r="H2396" s="39"/>
      <c r="I2396" s="34"/>
      <c r="J2396" s="34"/>
      <c r="K2396" s="34"/>
      <c r="L2396" s="34"/>
      <c r="M2396" s="43" t="str">
        <f ca="1">IFERROR(OFFSET('Maximum minutes'!$C$1,T2396,MATCH(IF(G2396&lt;&gt;"",G2396,F2396),OFFSET('Maximum minutes'!$C$1,T2396-1,0,1,U2396+1),0)-1)*IF(OR(ISNUMBER(J2396),J2396="sans examen"),1,0)*IF(W2396&lt;MinDate,1,0),"")</f>
        <v/>
      </c>
      <c r="N2396" s="36">
        <f t="shared" ca="1" si="75"/>
        <v>0</v>
      </c>
      <c r="O2396" s="36" t="e">
        <f ca="1">LEFT(OFFSET(Lists!$Q$2,MATCH(E2396,Lists!$R$3:$R$19,0),0),4)</f>
        <v>#N/A</v>
      </c>
      <c r="P2396" s="36" t="e">
        <f ca="1">MATCH(O2396,Lists!$S$2:$S$640,1)</f>
        <v>#N/A</v>
      </c>
      <c r="Q2396" s="36" t="e">
        <f ca="1">MATCH(LEFT(OFFSET(Lists!$Q$2,MATCH(E2396,Lists!$R$3:$R$19,0)+1,0),4),Lists!$S$3:$S$640,1)</f>
        <v>#N/A</v>
      </c>
      <c r="R2396" s="36" t="e">
        <f ca="1">LEFT(OFFSET(Lists!$S$2,P2396-1+MATCH(F2396,OFFSET(Lists!$T$3,P2396-1,0,Q2396-P2396+1),0),0),6)</f>
        <v>#N/A</v>
      </c>
      <c r="S2396" s="36" t="e">
        <f ca="1">VLOOKUP(R2396,Lists!B:D,3,FALSE)</f>
        <v>#N/A</v>
      </c>
      <c r="T2396" s="36" t="str">
        <f>IF(F2396&lt;&gt;"",MATCH(R2396,'Maximum minutes'!B:B,0),"")</f>
        <v/>
      </c>
      <c r="U2396" s="36">
        <f ca="1">IF(F2396&lt;&gt;"",COUNTA(OFFSET('Maximum minutes'!$C$1,'Annexe A1 Cours'!T2396,0,1,50)),0)</f>
        <v>0</v>
      </c>
      <c r="V2396" s="37">
        <f ca="1">IFERROR(OFFSET('Maximum minutes'!$C$1,T2396+1,-1+MATCH(G2396,OFFSET('Maximum minutes'!$C$1,T2396-1,0,1,50),0)),0)</f>
        <v>0</v>
      </c>
      <c r="W2396" s="38">
        <f t="shared" ca="1" si="74"/>
        <v>0</v>
      </c>
    </row>
    <row r="2397" spans="1:23" s="36" customFormat="1" ht="18.75">
      <c r="A2397" s="34"/>
      <c r="B2397" s="39"/>
      <c r="C2397" s="39"/>
      <c r="D2397" s="35"/>
      <c r="E2397" s="40"/>
      <c r="F2397" s="39"/>
      <c r="G2397" s="39"/>
      <c r="H2397" s="39"/>
      <c r="I2397" s="34"/>
      <c r="J2397" s="34"/>
      <c r="K2397" s="34"/>
      <c r="L2397" s="34"/>
      <c r="M2397" s="43" t="str">
        <f ca="1">IFERROR(OFFSET('Maximum minutes'!$C$1,T2397,MATCH(IF(G2397&lt;&gt;"",G2397,F2397),OFFSET('Maximum minutes'!$C$1,T2397-1,0,1,U2397+1),0)-1)*IF(OR(ISNUMBER(J2397),J2397="sans examen"),1,0)*IF(W2397&lt;MinDate,1,0),"")</f>
        <v/>
      </c>
      <c r="N2397" s="36">
        <f t="shared" ca="1" si="75"/>
        <v>0</v>
      </c>
      <c r="O2397" s="36" t="e">
        <f ca="1">LEFT(OFFSET(Lists!$Q$2,MATCH(E2397,Lists!$R$3:$R$19,0),0),4)</f>
        <v>#N/A</v>
      </c>
      <c r="P2397" s="36" t="e">
        <f ca="1">MATCH(O2397,Lists!$S$2:$S$640,1)</f>
        <v>#N/A</v>
      </c>
      <c r="Q2397" s="36" t="e">
        <f ca="1">MATCH(LEFT(OFFSET(Lists!$Q$2,MATCH(E2397,Lists!$R$3:$R$19,0)+1,0),4),Lists!$S$3:$S$640,1)</f>
        <v>#N/A</v>
      </c>
      <c r="R2397" s="36" t="e">
        <f ca="1">LEFT(OFFSET(Lists!$S$2,P2397-1+MATCH(F2397,OFFSET(Lists!$T$3,P2397-1,0,Q2397-P2397+1),0),0),6)</f>
        <v>#N/A</v>
      </c>
      <c r="S2397" s="36" t="e">
        <f ca="1">VLOOKUP(R2397,Lists!B:D,3,FALSE)</f>
        <v>#N/A</v>
      </c>
      <c r="T2397" s="36" t="str">
        <f>IF(F2397&lt;&gt;"",MATCH(R2397,'Maximum minutes'!B:B,0),"")</f>
        <v/>
      </c>
      <c r="U2397" s="36">
        <f ca="1">IF(F2397&lt;&gt;"",COUNTA(OFFSET('Maximum minutes'!$C$1,'Annexe A1 Cours'!T2397,0,1,50)),0)</f>
        <v>0</v>
      </c>
      <c r="V2397" s="37">
        <f ca="1">IFERROR(OFFSET('Maximum minutes'!$C$1,T2397+1,-1+MATCH(G2397,OFFSET('Maximum minutes'!$C$1,T2397-1,0,1,50),0)),0)</f>
        <v>0</v>
      </c>
      <c r="W2397" s="38">
        <f t="shared" ca="1" si="74"/>
        <v>0</v>
      </c>
    </row>
    <row r="2398" spans="1:23" s="36" customFormat="1" ht="18.75">
      <c r="A2398" s="34"/>
      <c r="B2398" s="39"/>
      <c r="C2398" s="39"/>
      <c r="D2398" s="35"/>
      <c r="E2398" s="40"/>
      <c r="F2398" s="39"/>
      <c r="G2398" s="39"/>
      <c r="H2398" s="39"/>
      <c r="I2398" s="34"/>
      <c r="J2398" s="34"/>
      <c r="K2398" s="34"/>
      <c r="L2398" s="34"/>
      <c r="M2398" s="43" t="str">
        <f ca="1">IFERROR(OFFSET('Maximum minutes'!$C$1,T2398,MATCH(IF(G2398&lt;&gt;"",G2398,F2398),OFFSET('Maximum minutes'!$C$1,T2398-1,0,1,U2398+1),0)-1)*IF(OR(ISNUMBER(J2398),J2398="sans examen"),1,0)*IF(W2398&lt;MinDate,1,0),"")</f>
        <v/>
      </c>
      <c r="N2398" s="36">
        <f t="shared" ca="1" si="75"/>
        <v>0</v>
      </c>
      <c r="O2398" s="36" t="e">
        <f ca="1">LEFT(OFFSET(Lists!$Q$2,MATCH(E2398,Lists!$R$3:$R$19,0),0),4)</f>
        <v>#N/A</v>
      </c>
      <c r="P2398" s="36" t="e">
        <f ca="1">MATCH(O2398,Lists!$S$2:$S$640,1)</f>
        <v>#N/A</v>
      </c>
      <c r="Q2398" s="36" t="e">
        <f ca="1">MATCH(LEFT(OFFSET(Lists!$Q$2,MATCH(E2398,Lists!$R$3:$R$19,0)+1,0),4),Lists!$S$3:$S$640,1)</f>
        <v>#N/A</v>
      </c>
      <c r="R2398" s="36" t="e">
        <f ca="1">LEFT(OFFSET(Lists!$S$2,P2398-1+MATCH(F2398,OFFSET(Lists!$T$3,P2398-1,0,Q2398-P2398+1),0),0),6)</f>
        <v>#N/A</v>
      </c>
      <c r="S2398" s="36" t="e">
        <f ca="1">VLOOKUP(R2398,Lists!B:D,3,FALSE)</f>
        <v>#N/A</v>
      </c>
      <c r="T2398" s="36" t="str">
        <f>IF(F2398&lt;&gt;"",MATCH(R2398,'Maximum minutes'!B:B,0),"")</f>
        <v/>
      </c>
      <c r="U2398" s="36">
        <f ca="1">IF(F2398&lt;&gt;"",COUNTA(OFFSET('Maximum minutes'!$C$1,'Annexe A1 Cours'!T2398,0,1,50)),0)</f>
        <v>0</v>
      </c>
      <c r="V2398" s="37">
        <f ca="1">IFERROR(OFFSET('Maximum minutes'!$C$1,T2398+1,-1+MATCH(G2398,OFFSET('Maximum minutes'!$C$1,T2398-1,0,1,50),0)),0)</f>
        <v>0</v>
      </c>
      <c r="W2398" s="38">
        <f t="shared" ca="1" si="74"/>
        <v>0</v>
      </c>
    </row>
    <row r="2399" spans="1:23" s="36" customFormat="1" ht="18.75">
      <c r="A2399" s="34"/>
      <c r="B2399" s="39"/>
      <c r="C2399" s="39"/>
      <c r="D2399" s="35"/>
      <c r="E2399" s="40"/>
      <c r="F2399" s="39"/>
      <c r="G2399" s="39"/>
      <c r="H2399" s="39"/>
      <c r="I2399" s="34"/>
      <c r="J2399" s="34"/>
      <c r="K2399" s="34"/>
      <c r="L2399" s="34"/>
      <c r="M2399" s="43" t="str">
        <f ca="1">IFERROR(OFFSET('Maximum minutes'!$C$1,T2399,MATCH(IF(G2399&lt;&gt;"",G2399,F2399),OFFSET('Maximum minutes'!$C$1,T2399-1,0,1,U2399+1),0)-1)*IF(OR(ISNUMBER(J2399),J2399="sans examen"),1,0)*IF(W2399&lt;MinDate,1,0),"")</f>
        <v/>
      </c>
      <c r="N2399" s="36">
        <f t="shared" ca="1" si="75"/>
        <v>0</v>
      </c>
      <c r="O2399" s="36" t="e">
        <f ca="1">LEFT(OFFSET(Lists!$Q$2,MATCH(E2399,Lists!$R$3:$R$19,0),0),4)</f>
        <v>#N/A</v>
      </c>
      <c r="P2399" s="36" t="e">
        <f ca="1">MATCH(O2399,Lists!$S$2:$S$640,1)</f>
        <v>#N/A</v>
      </c>
      <c r="Q2399" s="36" t="e">
        <f ca="1">MATCH(LEFT(OFFSET(Lists!$Q$2,MATCH(E2399,Lists!$R$3:$R$19,0)+1,0),4),Lists!$S$3:$S$640,1)</f>
        <v>#N/A</v>
      </c>
      <c r="R2399" s="36" t="e">
        <f ca="1">LEFT(OFFSET(Lists!$S$2,P2399-1+MATCH(F2399,OFFSET(Lists!$T$3,P2399-1,0,Q2399-P2399+1),0),0),6)</f>
        <v>#N/A</v>
      </c>
      <c r="S2399" s="36" t="e">
        <f ca="1">VLOOKUP(R2399,Lists!B:D,3,FALSE)</f>
        <v>#N/A</v>
      </c>
      <c r="T2399" s="36" t="str">
        <f>IF(F2399&lt;&gt;"",MATCH(R2399,'Maximum minutes'!B:B,0),"")</f>
        <v/>
      </c>
      <c r="U2399" s="36">
        <f ca="1">IF(F2399&lt;&gt;"",COUNTA(OFFSET('Maximum minutes'!$C$1,'Annexe A1 Cours'!T2399,0,1,50)),0)</f>
        <v>0</v>
      </c>
      <c r="V2399" s="37">
        <f ca="1">IFERROR(OFFSET('Maximum minutes'!$C$1,T2399+1,-1+MATCH(G2399,OFFSET('Maximum minutes'!$C$1,T2399-1,0,1,50),0)),0)</f>
        <v>0</v>
      </c>
      <c r="W2399" s="38">
        <f t="shared" ca="1" si="74"/>
        <v>0</v>
      </c>
    </row>
    <row r="2400" spans="1:23" s="36" customFormat="1" ht="18.75">
      <c r="A2400" s="34"/>
      <c r="B2400" s="39"/>
      <c r="C2400" s="39"/>
      <c r="D2400" s="35"/>
      <c r="E2400" s="40"/>
      <c r="F2400" s="39"/>
      <c r="G2400" s="39"/>
      <c r="H2400" s="39"/>
      <c r="I2400" s="34"/>
      <c r="J2400" s="34"/>
      <c r="K2400" s="34"/>
      <c r="L2400" s="34"/>
      <c r="M2400" s="43" t="str">
        <f ca="1">IFERROR(OFFSET('Maximum minutes'!$C$1,T2400,MATCH(IF(G2400&lt;&gt;"",G2400,F2400),OFFSET('Maximum minutes'!$C$1,T2400-1,0,1,U2400+1),0)-1)*IF(OR(ISNUMBER(J2400),J2400="sans examen"),1,0)*IF(W2400&lt;MinDate,1,0),"")</f>
        <v/>
      </c>
      <c r="N2400" s="36">
        <f t="shared" ca="1" si="75"/>
        <v>0</v>
      </c>
      <c r="O2400" s="36" t="e">
        <f ca="1">LEFT(OFFSET(Lists!$Q$2,MATCH(E2400,Lists!$R$3:$R$19,0),0),4)</f>
        <v>#N/A</v>
      </c>
      <c r="P2400" s="36" t="e">
        <f ca="1">MATCH(O2400,Lists!$S$2:$S$640,1)</f>
        <v>#N/A</v>
      </c>
      <c r="Q2400" s="36" t="e">
        <f ca="1">MATCH(LEFT(OFFSET(Lists!$Q$2,MATCH(E2400,Lists!$R$3:$R$19,0)+1,0),4),Lists!$S$3:$S$640,1)</f>
        <v>#N/A</v>
      </c>
      <c r="R2400" s="36" t="e">
        <f ca="1">LEFT(OFFSET(Lists!$S$2,P2400-1+MATCH(F2400,OFFSET(Lists!$T$3,P2400-1,0,Q2400-P2400+1),0),0),6)</f>
        <v>#N/A</v>
      </c>
      <c r="S2400" s="36" t="e">
        <f ca="1">VLOOKUP(R2400,Lists!B:D,3,FALSE)</f>
        <v>#N/A</v>
      </c>
      <c r="T2400" s="36" t="str">
        <f>IF(F2400&lt;&gt;"",MATCH(R2400,'Maximum minutes'!B:B,0),"")</f>
        <v/>
      </c>
      <c r="U2400" s="36">
        <f ca="1">IF(F2400&lt;&gt;"",COUNTA(OFFSET('Maximum minutes'!$C$1,'Annexe A1 Cours'!T2400,0,1,50)),0)</f>
        <v>0</v>
      </c>
      <c r="V2400" s="37">
        <f ca="1">IFERROR(OFFSET('Maximum minutes'!$C$1,T2400+1,-1+MATCH(G2400,OFFSET('Maximum minutes'!$C$1,T2400-1,0,1,50),0)),0)</f>
        <v>0</v>
      </c>
      <c r="W2400" s="38">
        <f t="shared" ca="1" si="74"/>
        <v>0</v>
      </c>
    </row>
    <row r="2401" spans="1:23" s="36" customFormat="1" ht="18.75">
      <c r="A2401" s="34"/>
      <c r="B2401" s="39"/>
      <c r="C2401" s="39"/>
      <c r="D2401" s="35"/>
      <c r="E2401" s="40"/>
      <c r="F2401" s="39"/>
      <c r="G2401" s="39"/>
      <c r="H2401" s="39"/>
      <c r="I2401" s="34"/>
      <c r="J2401" s="34"/>
      <c r="K2401" s="34"/>
      <c r="L2401" s="34"/>
      <c r="M2401" s="43" t="str">
        <f ca="1">IFERROR(OFFSET('Maximum minutes'!$C$1,T2401,MATCH(IF(G2401&lt;&gt;"",G2401,F2401),OFFSET('Maximum minutes'!$C$1,T2401-1,0,1,U2401+1),0)-1)*IF(OR(ISNUMBER(J2401),J2401="sans examen"),1,0)*IF(W2401&lt;MinDate,1,0),"")</f>
        <v/>
      </c>
      <c r="N2401" s="36">
        <f t="shared" ca="1" si="75"/>
        <v>0</v>
      </c>
      <c r="O2401" s="36" t="e">
        <f ca="1">LEFT(OFFSET(Lists!$Q$2,MATCH(E2401,Lists!$R$3:$R$19,0),0),4)</f>
        <v>#N/A</v>
      </c>
      <c r="P2401" s="36" t="e">
        <f ca="1">MATCH(O2401,Lists!$S$2:$S$640,1)</f>
        <v>#N/A</v>
      </c>
      <c r="Q2401" s="36" t="e">
        <f ca="1">MATCH(LEFT(OFFSET(Lists!$Q$2,MATCH(E2401,Lists!$R$3:$R$19,0)+1,0),4),Lists!$S$3:$S$640,1)</f>
        <v>#N/A</v>
      </c>
      <c r="R2401" s="36" t="e">
        <f ca="1">LEFT(OFFSET(Lists!$S$2,P2401-1+MATCH(F2401,OFFSET(Lists!$T$3,P2401-1,0,Q2401-P2401+1),0),0),6)</f>
        <v>#N/A</v>
      </c>
      <c r="S2401" s="36" t="e">
        <f ca="1">VLOOKUP(R2401,Lists!B:D,3,FALSE)</f>
        <v>#N/A</v>
      </c>
      <c r="T2401" s="36" t="str">
        <f>IF(F2401&lt;&gt;"",MATCH(R2401,'Maximum minutes'!B:B,0),"")</f>
        <v/>
      </c>
      <c r="U2401" s="36">
        <f ca="1">IF(F2401&lt;&gt;"",COUNTA(OFFSET('Maximum minutes'!$C$1,'Annexe A1 Cours'!T2401,0,1,50)),0)</f>
        <v>0</v>
      </c>
      <c r="V2401" s="37">
        <f ca="1">IFERROR(OFFSET('Maximum minutes'!$C$1,T2401+1,-1+MATCH(G2401,OFFSET('Maximum minutes'!$C$1,T2401-1,0,1,50),0)),0)</f>
        <v>0</v>
      </c>
      <c r="W2401" s="38">
        <f t="shared" ca="1" si="74"/>
        <v>0</v>
      </c>
    </row>
    <row r="2402" spans="1:23" s="36" customFormat="1" ht="18.75">
      <c r="A2402" s="34"/>
      <c r="B2402" s="39"/>
      <c r="C2402" s="39"/>
      <c r="D2402" s="35"/>
      <c r="E2402" s="40"/>
      <c r="F2402" s="39"/>
      <c r="G2402" s="39"/>
      <c r="H2402" s="39"/>
      <c r="I2402" s="34"/>
      <c r="J2402" s="34"/>
      <c r="K2402" s="34"/>
      <c r="L2402" s="34"/>
      <c r="M2402" s="43" t="str">
        <f ca="1">IFERROR(OFFSET('Maximum minutes'!$C$1,T2402,MATCH(IF(G2402&lt;&gt;"",G2402,F2402),OFFSET('Maximum minutes'!$C$1,T2402-1,0,1,U2402+1),0)-1)*IF(OR(ISNUMBER(J2402),J2402="sans examen"),1,0)*IF(W2402&lt;MinDate,1,0),"")</f>
        <v/>
      </c>
      <c r="N2402" s="36">
        <f t="shared" ca="1" si="75"/>
        <v>0</v>
      </c>
      <c r="O2402" s="36" t="e">
        <f ca="1">LEFT(OFFSET(Lists!$Q$2,MATCH(E2402,Lists!$R$3:$R$19,0),0),4)</f>
        <v>#N/A</v>
      </c>
      <c r="P2402" s="36" t="e">
        <f ca="1">MATCH(O2402,Lists!$S$2:$S$640,1)</f>
        <v>#N/A</v>
      </c>
      <c r="Q2402" s="36" t="e">
        <f ca="1">MATCH(LEFT(OFFSET(Lists!$Q$2,MATCH(E2402,Lists!$R$3:$R$19,0)+1,0),4),Lists!$S$3:$S$640,1)</f>
        <v>#N/A</v>
      </c>
      <c r="R2402" s="36" t="e">
        <f ca="1">LEFT(OFFSET(Lists!$S$2,P2402-1+MATCH(F2402,OFFSET(Lists!$T$3,P2402-1,0,Q2402-P2402+1),0),0),6)</f>
        <v>#N/A</v>
      </c>
      <c r="S2402" s="36" t="e">
        <f ca="1">VLOOKUP(R2402,Lists!B:D,3,FALSE)</f>
        <v>#N/A</v>
      </c>
      <c r="T2402" s="36" t="str">
        <f>IF(F2402&lt;&gt;"",MATCH(R2402,'Maximum minutes'!B:B,0),"")</f>
        <v/>
      </c>
      <c r="U2402" s="36">
        <f ca="1">IF(F2402&lt;&gt;"",COUNTA(OFFSET('Maximum minutes'!$C$1,'Annexe A1 Cours'!T2402,0,1,50)),0)</f>
        <v>0</v>
      </c>
      <c r="V2402" s="37">
        <f ca="1">IFERROR(OFFSET('Maximum minutes'!$C$1,T2402+1,-1+MATCH(G2402,OFFSET('Maximum minutes'!$C$1,T2402-1,0,1,50),0)),0)</f>
        <v>0</v>
      </c>
      <c r="W2402" s="38">
        <f t="shared" ca="1" si="74"/>
        <v>0</v>
      </c>
    </row>
    <row r="2403" spans="1:23" s="36" customFormat="1" ht="18.75">
      <c r="A2403" s="34"/>
      <c r="B2403" s="39"/>
      <c r="C2403" s="39"/>
      <c r="D2403" s="35"/>
      <c r="E2403" s="40"/>
      <c r="F2403" s="39"/>
      <c r="G2403" s="39"/>
      <c r="H2403" s="39"/>
      <c r="I2403" s="34"/>
      <c r="J2403" s="34"/>
      <c r="K2403" s="34"/>
      <c r="L2403" s="34"/>
      <c r="M2403" s="43" t="str">
        <f ca="1">IFERROR(OFFSET('Maximum minutes'!$C$1,T2403,MATCH(IF(G2403&lt;&gt;"",G2403,F2403),OFFSET('Maximum minutes'!$C$1,T2403-1,0,1,U2403+1),0)-1)*IF(OR(ISNUMBER(J2403),J2403="sans examen"),1,0)*IF(W2403&lt;MinDate,1,0),"")</f>
        <v/>
      </c>
      <c r="N2403" s="36">
        <f t="shared" ca="1" si="75"/>
        <v>0</v>
      </c>
      <c r="O2403" s="36" t="e">
        <f ca="1">LEFT(OFFSET(Lists!$Q$2,MATCH(E2403,Lists!$R$3:$R$19,0),0),4)</f>
        <v>#N/A</v>
      </c>
      <c r="P2403" s="36" t="e">
        <f ca="1">MATCH(O2403,Lists!$S$2:$S$640,1)</f>
        <v>#N/A</v>
      </c>
      <c r="Q2403" s="36" t="e">
        <f ca="1">MATCH(LEFT(OFFSET(Lists!$Q$2,MATCH(E2403,Lists!$R$3:$R$19,0)+1,0),4),Lists!$S$3:$S$640,1)</f>
        <v>#N/A</v>
      </c>
      <c r="R2403" s="36" t="e">
        <f ca="1">LEFT(OFFSET(Lists!$S$2,P2403-1+MATCH(F2403,OFFSET(Lists!$T$3,P2403-1,0,Q2403-P2403+1),0),0),6)</f>
        <v>#N/A</v>
      </c>
      <c r="S2403" s="36" t="e">
        <f ca="1">VLOOKUP(R2403,Lists!B:D,3,FALSE)</f>
        <v>#N/A</v>
      </c>
      <c r="T2403" s="36" t="str">
        <f>IF(F2403&lt;&gt;"",MATCH(R2403,'Maximum minutes'!B:B,0),"")</f>
        <v/>
      </c>
      <c r="U2403" s="36">
        <f ca="1">IF(F2403&lt;&gt;"",COUNTA(OFFSET('Maximum minutes'!$C$1,'Annexe A1 Cours'!T2403,0,1,50)),0)</f>
        <v>0</v>
      </c>
      <c r="V2403" s="37">
        <f ca="1">IFERROR(OFFSET('Maximum minutes'!$C$1,T2403+1,-1+MATCH(G2403,OFFSET('Maximum minutes'!$C$1,T2403-1,0,1,50),0)),0)</f>
        <v>0</v>
      </c>
      <c r="W2403" s="38">
        <f t="shared" ca="1" si="74"/>
        <v>0</v>
      </c>
    </row>
    <row r="2404" spans="1:23" s="36" customFormat="1" ht="18.75">
      <c r="A2404" s="34"/>
      <c r="B2404" s="39"/>
      <c r="C2404" s="39"/>
      <c r="D2404" s="35"/>
      <c r="E2404" s="40"/>
      <c r="F2404" s="39"/>
      <c r="G2404" s="39"/>
      <c r="H2404" s="39"/>
      <c r="I2404" s="34"/>
      <c r="J2404" s="34"/>
      <c r="K2404" s="34"/>
      <c r="L2404" s="34"/>
      <c r="M2404" s="43" t="str">
        <f ca="1">IFERROR(OFFSET('Maximum minutes'!$C$1,T2404,MATCH(IF(G2404&lt;&gt;"",G2404,F2404),OFFSET('Maximum minutes'!$C$1,T2404-1,0,1,U2404+1),0)-1)*IF(OR(ISNUMBER(J2404),J2404="sans examen"),1,0)*IF(W2404&lt;MinDate,1,0),"")</f>
        <v/>
      </c>
      <c r="N2404" s="36">
        <f t="shared" ca="1" si="75"/>
        <v>0</v>
      </c>
      <c r="O2404" s="36" t="e">
        <f ca="1">LEFT(OFFSET(Lists!$Q$2,MATCH(E2404,Lists!$R$3:$R$19,0),0),4)</f>
        <v>#N/A</v>
      </c>
      <c r="P2404" s="36" t="e">
        <f ca="1">MATCH(O2404,Lists!$S$2:$S$640,1)</f>
        <v>#N/A</v>
      </c>
      <c r="Q2404" s="36" t="e">
        <f ca="1">MATCH(LEFT(OFFSET(Lists!$Q$2,MATCH(E2404,Lists!$R$3:$R$19,0)+1,0),4),Lists!$S$3:$S$640,1)</f>
        <v>#N/A</v>
      </c>
      <c r="R2404" s="36" t="e">
        <f ca="1">LEFT(OFFSET(Lists!$S$2,P2404-1+MATCH(F2404,OFFSET(Lists!$T$3,P2404-1,0,Q2404-P2404+1),0),0),6)</f>
        <v>#N/A</v>
      </c>
      <c r="S2404" s="36" t="e">
        <f ca="1">VLOOKUP(R2404,Lists!B:D,3,FALSE)</f>
        <v>#N/A</v>
      </c>
      <c r="T2404" s="36" t="str">
        <f>IF(F2404&lt;&gt;"",MATCH(R2404,'Maximum minutes'!B:B,0),"")</f>
        <v/>
      </c>
      <c r="U2404" s="36">
        <f ca="1">IF(F2404&lt;&gt;"",COUNTA(OFFSET('Maximum minutes'!$C$1,'Annexe A1 Cours'!T2404,0,1,50)),0)</f>
        <v>0</v>
      </c>
      <c r="V2404" s="37">
        <f ca="1">IFERROR(OFFSET('Maximum minutes'!$C$1,T2404+1,-1+MATCH(G2404,OFFSET('Maximum minutes'!$C$1,T2404-1,0,1,50),0)),0)</f>
        <v>0</v>
      </c>
      <c r="W2404" s="38">
        <f t="shared" ca="1" si="74"/>
        <v>0</v>
      </c>
    </row>
    <row r="2405" spans="1:23" s="36" customFormat="1" ht="18.75">
      <c r="A2405" s="34"/>
      <c r="B2405" s="39"/>
      <c r="C2405" s="39"/>
      <c r="D2405" s="35"/>
      <c r="E2405" s="40"/>
      <c r="F2405" s="39"/>
      <c r="G2405" s="39"/>
      <c r="H2405" s="39"/>
      <c r="I2405" s="34"/>
      <c r="J2405" s="34"/>
      <c r="K2405" s="34"/>
      <c r="L2405" s="34"/>
      <c r="M2405" s="43" t="str">
        <f ca="1">IFERROR(OFFSET('Maximum minutes'!$C$1,T2405,MATCH(IF(G2405&lt;&gt;"",G2405,F2405),OFFSET('Maximum minutes'!$C$1,T2405-1,0,1,U2405+1),0)-1)*IF(OR(ISNUMBER(J2405),J2405="sans examen"),1,0)*IF(W2405&lt;MinDate,1,0),"")</f>
        <v/>
      </c>
      <c r="N2405" s="36">
        <f t="shared" ca="1" si="75"/>
        <v>0</v>
      </c>
      <c r="O2405" s="36" t="e">
        <f ca="1">LEFT(OFFSET(Lists!$Q$2,MATCH(E2405,Lists!$R$3:$R$19,0),0),4)</f>
        <v>#N/A</v>
      </c>
      <c r="P2405" s="36" t="e">
        <f ca="1">MATCH(O2405,Lists!$S$2:$S$640,1)</f>
        <v>#N/A</v>
      </c>
      <c r="Q2405" s="36" t="e">
        <f ca="1">MATCH(LEFT(OFFSET(Lists!$Q$2,MATCH(E2405,Lists!$R$3:$R$19,0)+1,0),4),Lists!$S$3:$S$640,1)</f>
        <v>#N/A</v>
      </c>
      <c r="R2405" s="36" t="e">
        <f ca="1">LEFT(OFFSET(Lists!$S$2,P2405-1+MATCH(F2405,OFFSET(Lists!$T$3,P2405-1,0,Q2405-P2405+1),0),0),6)</f>
        <v>#N/A</v>
      </c>
      <c r="S2405" s="36" t="e">
        <f ca="1">VLOOKUP(R2405,Lists!B:D,3,FALSE)</f>
        <v>#N/A</v>
      </c>
      <c r="T2405" s="36" t="str">
        <f>IF(F2405&lt;&gt;"",MATCH(R2405,'Maximum minutes'!B:B,0),"")</f>
        <v/>
      </c>
      <c r="U2405" s="36">
        <f ca="1">IF(F2405&lt;&gt;"",COUNTA(OFFSET('Maximum minutes'!$C$1,'Annexe A1 Cours'!T2405,0,1,50)),0)</f>
        <v>0</v>
      </c>
      <c r="V2405" s="37">
        <f ca="1">IFERROR(OFFSET('Maximum minutes'!$C$1,T2405+1,-1+MATCH(G2405,OFFSET('Maximum minutes'!$C$1,T2405-1,0,1,50),0)),0)</f>
        <v>0</v>
      </c>
      <c r="W2405" s="38">
        <f t="shared" ca="1" si="74"/>
        <v>0</v>
      </c>
    </row>
    <row r="2406" spans="1:23" s="36" customFormat="1" ht="18.75">
      <c r="A2406" s="34"/>
      <c r="B2406" s="39"/>
      <c r="C2406" s="39"/>
      <c r="D2406" s="35"/>
      <c r="E2406" s="40"/>
      <c r="F2406" s="39"/>
      <c r="G2406" s="39"/>
      <c r="H2406" s="39"/>
      <c r="I2406" s="34"/>
      <c r="J2406" s="34"/>
      <c r="K2406" s="34"/>
      <c r="L2406" s="34"/>
      <c r="M2406" s="43" t="str">
        <f ca="1">IFERROR(OFFSET('Maximum minutes'!$C$1,T2406,MATCH(IF(G2406&lt;&gt;"",G2406,F2406),OFFSET('Maximum minutes'!$C$1,T2406-1,0,1,U2406+1),0)-1)*IF(OR(ISNUMBER(J2406),J2406="sans examen"),1,0)*IF(W2406&lt;MinDate,1,0),"")</f>
        <v/>
      </c>
      <c r="N2406" s="36">
        <f t="shared" ca="1" si="75"/>
        <v>0</v>
      </c>
      <c r="O2406" s="36" t="e">
        <f ca="1">LEFT(OFFSET(Lists!$Q$2,MATCH(E2406,Lists!$R$3:$R$19,0),0),4)</f>
        <v>#N/A</v>
      </c>
      <c r="P2406" s="36" t="e">
        <f ca="1">MATCH(O2406,Lists!$S$2:$S$640,1)</f>
        <v>#N/A</v>
      </c>
      <c r="Q2406" s="36" t="e">
        <f ca="1">MATCH(LEFT(OFFSET(Lists!$Q$2,MATCH(E2406,Lists!$R$3:$R$19,0)+1,0),4),Lists!$S$3:$S$640,1)</f>
        <v>#N/A</v>
      </c>
      <c r="R2406" s="36" t="e">
        <f ca="1">LEFT(OFFSET(Lists!$S$2,P2406-1+MATCH(F2406,OFFSET(Lists!$T$3,P2406-1,0,Q2406-P2406+1),0),0),6)</f>
        <v>#N/A</v>
      </c>
      <c r="S2406" s="36" t="e">
        <f ca="1">VLOOKUP(R2406,Lists!B:D,3,FALSE)</f>
        <v>#N/A</v>
      </c>
      <c r="T2406" s="36" t="str">
        <f>IF(F2406&lt;&gt;"",MATCH(R2406,'Maximum minutes'!B:B,0),"")</f>
        <v/>
      </c>
      <c r="U2406" s="36">
        <f ca="1">IF(F2406&lt;&gt;"",COUNTA(OFFSET('Maximum minutes'!$C$1,'Annexe A1 Cours'!T2406,0,1,50)),0)</f>
        <v>0</v>
      </c>
      <c r="V2406" s="37">
        <f ca="1">IFERROR(OFFSET('Maximum minutes'!$C$1,T2406+1,-1+MATCH(G2406,OFFSET('Maximum minutes'!$C$1,T2406-1,0,1,50),0)),0)</f>
        <v>0</v>
      </c>
      <c r="W2406" s="38">
        <f t="shared" ca="1" si="74"/>
        <v>0</v>
      </c>
    </row>
    <row r="2407" spans="1:23" s="36" customFormat="1" ht="18.75">
      <c r="A2407" s="34"/>
      <c r="B2407" s="39"/>
      <c r="C2407" s="39"/>
      <c r="D2407" s="35"/>
      <c r="E2407" s="40"/>
      <c r="F2407" s="39"/>
      <c r="G2407" s="39"/>
      <c r="H2407" s="39"/>
      <c r="I2407" s="34"/>
      <c r="J2407" s="34"/>
      <c r="K2407" s="34"/>
      <c r="L2407" s="34"/>
      <c r="M2407" s="43" t="str">
        <f ca="1">IFERROR(OFFSET('Maximum minutes'!$C$1,T2407,MATCH(IF(G2407&lt;&gt;"",G2407,F2407),OFFSET('Maximum minutes'!$C$1,T2407-1,0,1,U2407+1),0)-1)*IF(OR(ISNUMBER(J2407),J2407="sans examen"),1,0)*IF(W2407&lt;MinDate,1,0),"")</f>
        <v/>
      </c>
      <c r="N2407" s="36">
        <f t="shared" ca="1" si="75"/>
        <v>0</v>
      </c>
      <c r="O2407" s="36" t="e">
        <f ca="1">LEFT(OFFSET(Lists!$Q$2,MATCH(E2407,Lists!$R$3:$R$19,0),0),4)</f>
        <v>#N/A</v>
      </c>
      <c r="P2407" s="36" t="e">
        <f ca="1">MATCH(O2407,Lists!$S$2:$S$640,1)</f>
        <v>#N/A</v>
      </c>
      <c r="Q2407" s="36" t="e">
        <f ca="1">MATCH(LEFT(OFFSET(Lists!$Q$2,MATCH(E2407,Lists!$R$3:$R$19,0)+1,0),4),Lists!$S$3:$S$640,1)</f>
        <v>#N/A</v>
      </c>
      <c r="R2407" s="36" t="e">
        <f ca="1">LEFT(OFFSET(Lists!$S$2,P2407-1+MATCH(F2407,OFFSET(Lists!$T$3,P2407-1,0,Q2407-P2407+1),0),0),6)</f>
        <v>#N/A</v>
      </c>
      <c r="S2407" s="36" t="e">
        <f ca="1">VLOOKUP(R2407,Lists!B:D,3,FALSE)</f>
        <v>#N/A</v>
      </c>
      <c r="T2407" s="36" t="str">
        <f>IF(F2407&lt;&gt;"",MATCH(R2407,'Maximum minutes'!B:B,0),"")</f>
        <v/>
      </c>
      <c r="U2407" s="36">
        <f ca="1">IF(F2407&lt;&gt;"",COUNTA(OFFSET('Maximum minutes'!$C$1,'Annexe A1 Cours'!T2407,0,1,50)),0)</f>
        <v>0</v>
      </c>
      <c r="V2407" s="37">
        <f ca="1">IFERROR(OFFSET('Maximum minutes'!$C$1,T2407+1,-1+MATCH(G2407,OFFSET('Maximum minutes'!$C$1,T2407-1,0,1,50),0)),0)</f>
        <v>0</v>
      </c>
      <c r="W2407" s="38">
        <f t="shared" ca="1" si="74"/>
        <v>0</v>
      </c>
    </row>
    <row r="2408" spans="1:23" s="36" customFormat="1" ht="18.75">
      <c r="A2408" s="34"/>
      <c r="B2408" s="39"/>
      <c r="C2408" s="39"/>
      <c r="D2408" s="35"/>
      <c r="E2408" s="40"/>
      <c r="F2408" s="39"/>
      <c r="G2408" s="39"/>
      <c r="H2408" s="39"/>
      <c r="I2408" s="34"/>
      <c r="J2408" s="34"/>
      <c r="K2408" s="34"/>
      <c r="L2408" s="34"/>
      <c r="M2408" s="43" t="str">
        <f ca="1">IFERROR(OFFSET('Maximum minutes'!$C$1,T2408,MATCH(IF(G2408&lt;&gt;"",G2408,F2408),OFFSET('Maximum minutes'!$C$1,T2408-1,0,1,U2408+1),0)-1)*IF(OR(ISNUMBER(J2408),J2408="sans examen"),1,0)*IF(W2408&lt;MinDate,1,0),"")</f>
        <v/>
      </c>
      <c r="N2408" s="36">
        <f t="shared" ca="1" si="75"/>
        <v>0</v>
      </c>
      <c r="O2408" s="36" t="e">
        <f ca="1">LEFT(OFFSET(Lists!$Q$2,MATCH(E2408,Lists!$R$3:$R$19,0),0),4)</f>
        <v>#N/A</v>
      </c>
      <c r="P2408" s="36" t="e">
        <f ca="1">MATCH(O2408,Lists!$S$2:$S$640,1)</f>
        <v>#N/A</v>
      </c>
      <c r="Q2408" s="36" t="e">
        <f ca="1">MATCH(LEFT(OFFSET(Lists!$Q$2,MATCH(E2408,Lists!$R$3:$R$19,0)+1,0),4),Lists!$S$3:$S$640,1)</f>
        <v>#N/A</v>
      </c>
      <c r="R2408" s="36" t="e">
        <f ca="1">LEFT(OFFSET(Lists!$S$2,P2408-1+MATCH(F2408,OFFSET(Lists!$T$3,P2408-1,0,Q2408-P2408+1),0),0),6)</f>
        <v>#N/A</v>
      </c>
      <c r="S2408" s="36" t="e">
        <f ca="1">VLOOKUP(R2408,Lists!B:D,3,FALSE)</f>
        <v>#N/A</v>
      </c>
      <c r="T2408" s="36" t="str">
        <f>IF(F2408&lt;&gt;"",MATCH(R2408,'Maximum minutes'!B:B,0),"")</f>
        <v/>
      </c>
      <c r="U2408" s="36">
        <f ca="1">IF(F2408&lt;&gt;"",COUNTA(OFFSET('Maximum minutes'!$C$1,'Annexe A1 Cours'!T2408,0,1,50)),0)</f>
        <v>0</v>
      </c>
      <c r="V2408" s="37">
        <f ca="1">IFERROR(OFFSET('Maximum minutes'!$C$1,T2408+1,-1+MATCH(G2408,OFFSET('Maximum minutes'!$C$1,T2408-1,0,1,50),0)),0)</f>
        <v>0</v>
      </c>
      <c r="W2408" s="38">
        <f t="shared" ca="1" si="74"/>
        <v>0</v>
      </c>
    </row>
    <row r="2409" spans="1:23" s="36" customFormat="1" ht="18.75">
      <c r="A2409" s="34"/>
      <c r="B2409" s="39"/>
      <c r="C2409" s="39"/>
      <c r="D2409" s="35"/>
      <c r="E2409" s="40"/>
      <c r="F2409" s="39"/>
      <c r="G2409" s="39"/>
      <c r="H2409" s="39"/>
      <c r="I2409" s="34"/>
      <c r="J2409" s="34"/>
      <c r="K2409" s="34"/>
      <c r="L2409" s="34"/>
      <c r="M2409" s="43" t="str">
        <f ca="1">IFERROR(OFFSET('Maximum minutes'!$C$1,T2409,MATCH(IF(G2409&lt;&gt;"",G2409,F2409),OFFSET('Maximum minutes'!$C$1,T2409-1,0,1,U2409+1),0)-1)*IF(OR(ISNUMBER(J2409),J2409="sans examen"),1,0)*IF(W2409&lt;MinDate,1,0),"")</f>
        <v/>
      </c>
      <c r="N2409" s="36">
        <f t="shared" ca="1" si="75"/>
        <v>0</v>
      </c>
      <c r="O2409" s="36" t="e">
        <f ca="1">LEFT(OFFSET(Lists!$Q$2,MATCH(E2409,Lists!$R$3:$R$19,0),0),4)</f>
        <v>#N/A</v>
      </c>
      <c r="P2409" s="36" t="e">
        <f ca="1">MATCH(O2409,Lists!$S$2:$S$640,1)</f>
        <v>#N/A</v>
      </c>
      <c r="Q2409" s="36" t="e">
        <f ca="1">MATCH(LEFT(OFFSET(Lists!$Q$2,MATCH(E2409,Lists!$R$3:$R$19,0)+1,0),4),Lists!$S$3:$S$640,1)</f>
        <v>#N/A</v>
      </c>
      <c r="R2409" s="36" t="e">
        <f ca="1">LEFT(OFFSET(Lists!$S$2,P2409-1+MATCH(F2409,OFFSET(Lists!$T$3,P2409-1,0,Q2409-P2409+1),0),0),6)</f>
        <v>#N/A</v>
      </c>
      <c r="S2409" s="36" t="e">
        <f ca="1">VLOOKUP(R2409,Lists!B:D,3,FALSE)</f>
        <v>#N/A</v>
      </c>
      <c r="T2409" s="36" t="str">
        <f>IF(F2409&lt;&gt;"",MATCH(R2409,'Maximum minutes'!B:B,0),"")</f>
        <v/>
      </c>
      <c r="U2409" s="36">
        <f ca="1">IF(F2409&lt;&gt;"",COUNTA(OFFSET('Maximum minutes'!$C$1,'Annexe A1 Cours'!T2409,0,1,50)),0)</f>
        <v>0</v>
      </c>
      <c r="V2409" s="37">
        <f ca="1">IFERROR(OFFSET('Maximum minutes'!$C$1,T2409+1,-1+MATCH(G2409,OFFSET('Maximum minutes'!$C$1,T2409-1,0,1,50),0)),0)</f>
        <v>0</v>
      </c>
      <c r="W2409" s="38">
        <f t="shared" ca="1" si="74"/>
        <v>0</v>
      </c>
    </row>
    <row r="2410" spans="1:23" s="36" customFormat="1" ht="18.75">
      <c r="A2410" s="34"/>
      <c r="B2410" s="39"/>
      <c r="C2410" s="39"/>
      <c r="D2410" s="35"/>
      <c r="E2410" s="40"/>
      <c r="F2410" s="39"/>
      <c r="G2410" s="39"/>
      <c r="H2410" s="39"/>
      <c r="I2410" s="34"/>
      <c r="J2410" s="34"/>
      <c r="K2410" s="34"/>
      <c r="L2410" s="34"/>
      <c r="M2410" s="43" t="str">
        <f ca="1">IFERROR(OFFSET('Maximum minutes'!$C$1,T2410,MATCH(IF(G2410&lt;&gt;"",G2410,F2410),OFFSET('Maximum minutes'!$C$1,T2410-1,0,1,U2410+1),0)-1)*IF(OR(ISNUMBER(J2410),J2410="sans examen"),1,0)*IF(W2410&lt;MinDate,1,0),"")</f>
        <v/>
      </c>
      <c r="N2410" s="36">
        <f t="shared" ca="1" si="75"/>
        <v>0</v>
      </c>
      <c r="O2410" s="36" t="e">
        <f ca="1">LEFT(OFFSET(Lists!$Q$2,MATCH(E2410,Lists!$R$3:$R$19,0),0),4)</f>
        <v>#N/A</v>
      </c>
      <c r="P2410" s="36" t="e">
        <f ca="1">MATCH(O2410,Lists!$S$2:$S$640,1)</f>
        <v>#N/A</v>
      </c>
      <c r="Q2410" s="36" t="e">
        <f ca="1">MATCH(LEFT(OFFSET(Lists!$Q$2,MATCH(E2410,Lists!$R$3:$R$19,0)+1,0),4),Lists!$S$3:$S$640,1)</f>
        <v>#N/A</v>
      </c>
      <c r="R2410" s="36" t="e">
        <f ca="1">LEFT(OFFSET(Lists!$S$2,P2410-1+MATCH(F2410,OFFSET(Lists!$T$3,P2410-1,0,Q2410-P2410+1),0),0),6)</f>
        <v>#N/A</v>
      </c>
      <c r="S2410" s="36" t="e">
        <f ca="1">VLOOKUP(R2410,Lists!B:D,3,FALSE)</f>
        <v>#N/A</v>
      </c>
      <c r="T2410" s="36" t="str">
        <f>IF(F2410&lt;&gt;"",MATCH(R2410,'Maximum minutes'!B:B,0),"")</f>
        <v/>
      </c>
      <c r="U2410" s="36">
        <f ca="1">IF(F2410&lt;&gt;"",COUNTA(OFFSET('Maximum minutes'!$C$1,'Annexe A1 Cours'!T2410,0,1,50)),0)</f>
        <v>0</v>
      </c>
      <c r="V2410" s="37">
        <f ca="1">IFERROR(OFFSET('Maximum minutes'!$C$1,T2410+1,-1+MATCH(G2410,OFFSET('Maximum minutes'!$C$1,T2410-1,0,1,50),0)),0)</f>
        <v>0</v>
      </c>
      <c r="W2410" s="38">
        <f t="shared" ca="1" si="74"/>
        <v>0</v>
      </c>
    </row>
    <row r="2411" spans="1:23" s="36" customFormat="1" ht="18.75">
      <c r="A2411" s="34"/>
      <c r="B2411" s="39"/>
      <c r="C2411" s="39"/>
      <c r="D2411" s="35"/>
      <c r="E2411" s="40"/>
      <c r="F2411" s="39"/>
      <c r="G2411" s="39"/>
      <c r="H2411" s="39"/>
      <c r="I2411" s="34"/>
      <c r="J2411" s="34"/>
      <c r="K2411" s="34"/>
      <c r="L2411" s="34"/>
      <c r="M2411" s="43" t="str">
        <f ca="1">IFERROR(OFFSET('Maximum minutes'!$C$1,T2411,MATCH(IF(G2411&lt;&gt;"",G2411,F2411),OFFSET('Maximum minutes'!$C$1,T2411-1,0,1,U2411+1),0)-1)*IF(OR(ISNUMBER(J2411),J2411="sans examen"),1,0)*IF(W2411&lt;MinDate,1,0),"")</f>
        <v/>
      </c>
      <c r="N2411" s="36">
        <f t="shared" ca="1" si="75"/>
        <v>0</v>
      </c>
      <c r="O2411" s="36" t="e">
        <f ca="1">LEFT(OFFSET(Lists!$Q$2,MATCH(E2411,Lists!$R$3:$R$19,0),0),4)</f>
        <v>#N/A</v>
      </c>
      <c r="P2411" s="36" t="e">
        <f ca="1">MATCH(O2411,Lists!$S$2:$S$640,1)</f>
        <v>#N/A</v>
      </c>
      <c r="Q2411" s="36" t="e">
        <f ca="1">MATCH(LEFT(OFFSET(Lists!$Q$2,MATCH(E2411,Lists!$R$3:$R$19,0)+1,0),4),Lists!$S$3:$S$640,1)</f>
        <v>#N/A</v>
      </c>
      <c r="R2411" s="36" t="e">
        <f ca="1">LEFT(OFFSET(Lists!$S$2,P2411-1+MATCH(F2411,OFFSET(Lists!$T$3,P2411-1,0,Q2411-P2411+1),0),0),6)</f>
        <v>#N/A</v>
      </c>
      <c r="S2411" s="36" t="e">
        <f ca="1">VLOOKUP(R2411,Lists!B:D,3,FALSE)</f>
        <v>#N/A</v>
      </c>
      <c r="T2411" s="36" t="str">
        <f>IF(F2411&lt;&gt;"",MATCH(R2411,'Maximum minutes'!B:B,0),"")</f>
        <v/>
      </c>
      <c r="U2411" s="36">
        <f ca="1">IF(F2411&lt;&gt;"",COUNTA(OFFSET('Maximum minutes'!$C$1,'Annexe A1 Cours'!T2411,0,1,50)),0)</f>
        <v>0</v>
      </c>
      <c r="V2411" s="37">
        <f ca="1">IFERROR(OFFSET('Maximum minutes'!$C$1,T2411+1,-1+MATCH(G2411,OFFSET('Maximum minutes'!$C$1,T2411-1,0,1,50),0)),0)</f>
        <v>0</v>
      </c>
      <c r="W2411" s="38">
        <f t="shared" ca="1" si="74"/>
        <v>0</v>
      </c>
    </row>
    <row r="2412" spans="1:23" s="36" customFormat="1" ht="18.75">
      <c r="A2412" s="34"/>
      <c r="B2412" s="39"/>
      <c r="C2412" s="39"/>
      <c r="D2412" s="35"/>
      <c r="E2412" s="40"/>
      <c r="F2412" s="39"/>
      <c r="G2412" s="39"/>
      <c r="H2412" s="39"/>
      <c r="I2412" s="34"/>
      <c r="J2412" s="34"/>
      <c r="K2412" s="34"/>
      <c r="L2412" s="34"/>
      <c r="M2412" s="43" t="str">
        <f ca="1">IFERROR(OFFSET('Maximum minutes'!$C$1,T2412,MATCH(IF(G2412&lt;&gt;"",G2412,F2412),OFFSET('Maximum minutes'!$C$1,T2412-1,0,1,U2412+1),0)-1)*IF(OR(ISNUMBER(J2412),J2412="sans examen"),1,0)*IF(W2412&lt;MinDate,1,0),"")</f>
        <v/>
      </c>
      <c r="N2412" s="36">
        <f t="shared" ca="1" si="75"/>
        <v>0</v>
      </c>
      <c r="O2412" s="36" t="e">
        <f ca="1">LEFT(OFFSET(Lists!$Q$2,MATCH(E2412,Lists!$R$3:$R$19,0),0),4)</f>
        <v>#N/A</v>
      </c>
      <c r="P2412" s="36" t="e">
        <f ca="1">MATCH(O2412,Lists!$S$2:$S$640,1)</f>
        <v>#N/A</v>
      </c>
      <c r="Q2412" s="36" t="e">
        <f ca="1">MATCH(LEFT(OFFSET(Lists!$Q$2,MATCH(E2412,Lists!$R$3:$R$19,0)+1,0),4),Lists!$S$3:$S$640,1)</f>
        <v>#N/A</v>
      </c>
      <c r="R2412" s="36" t="e">
        <f ca="1">LEFT(OFFSET(Lists!$S$2,P2412-1+MATCH(F2412,OFFSET(Lists!$T$3,P2412-1,0,Q2412-P2412+1),0),0),6)</f>
        <v>#N/A</v>
      </c>
      <c r="S2412" s="36" t="e">
        <f ca="1">VLOOKUP(R2412,Lists!B:D,3,FALSE)</f>
        <v>#N/A</v>
      </c>
      <c r="T2412" s="36" t="str">
        <f>IF(F2412&lt;&gt;"",MATCH(R2412,'Maximum minutes'!B:B,0),"")</f>
        <v/>
      </c>
      <c r="U2412" s="36">
        <f ca="1">IF(F2412&lt;&gt;"",COUNTA(OFFSET('Maximum minutes'!$C$1,'Annexe A1 Cours'!T2412,0,1,50)),0)</f>
        <v>0</v>
      </c>
      <c r="V2412" s="37">
        <f ca="1">IFERROR(OFFSET('Maximum minutes'!$C$1,T2412+1,-1+MATCH(G2412,OFFSET('Maximum minutes'!$C$1,T2412-1,0,1,50),0)),0)</f>
        <v>0</v>
      </c>
      <c r="W2412" s="38">
        <f t="shared" ca="1" si="74"/>
        <v>0</v>
      </c>
    </row>
    <row r="2413" spans="1:23" s="36" customFormat="1" ht="18.75">
      <c r="A2413" s="34"/>
      <c r="B2413" s="39"/>
      <c r="C2413" s="39"/>
      <c r="D2413" s="35"/>
      <c r="E2413" s="40"/>
      <c r="F2413" s="39"/>
      <c r="G2413" s="39"/>
      <c r="H2413" s="39"/>
      <c r="I2413" s="34"/>
      <c r="J2413" s="34"/>
      <c r="K2413" s="34"/>
      <c r="L2413" s="34"/>
      <c r="M2413" s="43" t="str">
        <f ca="1">IFERROR(OFFSET('Maximum minutes'!$C$1,T2413,MATCH(IF(G2413&lt;&gt;"",G2413,F2413),OFFSET('Maximum minutes'!$C$1,T2413-1,0,1,U2413+1),0)-1)*IF(OR(ISNUMBER(J2413),J2413="sans examen"),1,0)*IF(W2413&lt;MinDate,1,0),"")</f>
        <v/>
      </c>
      <c r="N2413" s="36">
        <f t="shared" ca="1" si="75"/>
        <v>0</v>
      </c>
      <c r="O2413" s="36" t="e">
        <f ca="1">LEFT(OFFSET(Lists!$Q$2,MATCH(E2413,Lists!$R$3:$R$19,0),0),4)</f>
        <v>#N/A</v>
      </c>
      <c r="P2413" s="36" t="e">
        <f ca="1">MATCH(O2413,Lists!$S$2:$S$640,1)</f>
        <v>#N/A</v>
      </c>
      <c r="Q2413" s="36" t="e">
        <f ca="1">MATCH(LEFT(OFFSET(Lists!$Q$2,MATCH(E2413,Lists!$R$3:$R$19,0)+1,0),4),Lists!$S$3:$S$640,1)</f>
        <v>#N/A</v>
      </c>
      <c r="R2413" s="36" t="e">
        <f ca="1">LEFT(OFFSET(Lists!$S$2,P2413-1+MATCH(F2413,OFFSET(Lists!$T$3,P2413-1,0,Q2413-P2413+1),0),0),6)</f>
        <v>#N/A</v>
      </c>
      <c r="S2413" s="36" t="e">
        <f ca="1">VLOOKUP(R2413,Lists!B:D,3,FALSE)</f>
        <v>#N/A</v>
      </c>
      <c r="T2413" s="36" t="str">
        <f>IF(F2413&lt;&gt;"",MATCH(R2413,'Maximum minutes'!B:B,0),"")</f>
        <v/>
      </c>
      <c r="U2413" s="36">
        <f ca="1">IF(F2413&lt;&gt;"",COUNTA(OFFSET('Maximum minutes'!$C$1,'Annexe A1 Cours'!T2413,0,1,50)),0)</f>
        <v>0</v>
      </c>
      <c r="V2413" s="37">
        <f ca="1">IFERROR(OFFSET('Maximum minutes'!$C$1,T2413+1,-1+MATCH(G2413,OFFSET('Maximum minutes'!$C$1,T2413-1,0,1,50),0)),0)</f>
        <v>0</v>
      </c>
      <c r="W2413" s="38">
        <f t="shared" ca="1" si="74"/>
        <v>0</v>
      </c>
    </row>
    <row r="2414" spans="1:23" s="36" customFormat="1" ht="18.75">
      <c r="A2414" s="34"/>
      <c r="B2414" s="39"/>
      <c r="C2414" s="39"/>
      <c r="D2414" s="35"/>
      <c r="E2414" s="40"/>
      <c r="F2414" s="39"/>
      <c r="G2414" s="39"/>
      <c r="H2414" s="39"/>
      <c r="I2414" s="34"/>
      <c r="J2414" s="34"/>
      <c r="K2414" s="34"/>
      <c r="L2414" s="34"/>
      <c r="M2414" s="43" t="str">
        <f ca="1">IFERROR(OFFSET('Maximum minutes'!$C$1,T2414,MATCH(IF(G2414&lt;&gt;"",G2414,F2414),OFFSET('Maximum minutes'!$C$1,T2414-1,0,1,U2414+1),0)-1)*IF(OR(ISNUMBER(J2414),J2414="sans examen"),1,0)*IF(W2414&lt;MinDate,1,0),"")</f>
        <v/>
      </c>
      <c r="N2414" s="36">
        <f t="shared" ca="1" si="75"/>
        <v>0</v>
      </c>
      <c r="O2414" s="36" t="e">
        <f ca="1">LEFT(OFFSET(Lists!$Q$2,MATCH(E2414,Lists!$R$3:$R$19,0),0),4)</f>
        <v>#N/A</v>
      </c>
      <c r="P2414" s="36" t="e">
        <f ca="1">MATCH(O2414,Lists!$S$2:$S$640,1)</f>
        <v>#N/A</v>
      </c>
      <c r="Q2414" s="36" t="e">
        <f ca="1">MATCH(LEFT(OFFSET(Lists!$Q$2,MATCH(E2414,Lists!$R$3:$R$19,0)+1,0),4),Lists!$S$3:$S$640,1)</f>
        <v>#N/A</v>
      </c>
      <c r="R2414" s="36" t="e">
        <f ca="1">LEFT(OFFSET(Lists!$S$2,P2414-1+MATCH(F2414,OFFSET(Lists!$T$3,P2414-1,0,Q2414-P2414+1),0),0),6)</f>
        <v>#N/A</v>
      </c>
      <c r="S2414" s="36" t="e">
        <f ca="1">VLOOKUP(R2414,Lists!B:D,3,FALSE)</f>
        <v>#N/A</v>
      </c>
      <c r="T2414" s="36" t="str">
        <f>IF(F2414&lt;&gt;"",MATCH(R2414,'Maximum minutes'!B:B,0),"")</f>
        <v/>
      </c>
      <c r="U2414" s="36">
        <f ca="1">IF(F2414&lt;&gt;"",COUNTA(OFFSET('Maximum minutes'!$C$1,'Annexe A1 Cours'!T2414,0,1,50)),0)</f>
        <v>0</v>
      </c>
      <c r="V2414" s="37">
        <f ca="1">IFERROR(OFFSET('Maximum minutes'!$C$1,T2414+1,-1+MATCH(G2414,OFFSET('Maximum minutes'!$C$1,T2414-1,0,1,50),0)),0)</f>
        <v>0</v>
      </c>
      <c r="W2414" s="38">
        <f t="shared" ca="1" si="74"/>
        <v>0</v>
      </c>
    </row>
    <row r="2415" spans="1:23" s="36" customFormat="1" ht="18.75">
      <c r="A2415" s="34"/>
      <c r="B2415" s="39"/>
      <c r="C2415" s="39"/>
      <c r="D2415" s="35"/>
      <c r="E2415" s="40"/>
      <c r="F2415" s="39"/>
      <c r="G2415" s="39"/>
      <c r="H2415" s="39"/>
      <c r="I2415" s="34"/>
      <c r="J2415" s="34"/>
      <c r="K2415" s="34"/>
      <c r="L2415" s="34"/>
      <c r="M2415" s="43" t="str">
        <f ca="1">IFERROR(OFFSET('Maximum minutes'!$C$1,T2415,MATCH(IF(G2415&lt;&gt;"",G2415,F2415),OFFSET('Maximum minutes'!$C$1,T2415-1,0,1,U2415+1),0)-1)*IF(OR(ISNUMBER(J2415),J2415="sans examen"),1,0)*IF(W2415&lt;MinDate,1,0),"")</f>
        <v/>
      </c>
      <c r="N2415" s="36">
        <f t="shared" ca="1" si="75"/>
        <v>0</v>
      </c>
      <c r="O2415" s="36" t="e">
        <f ca="1">LEFT(OFFSET(Lists!$Q$2,MATCH(E2415,Lists!$R$3:$R$19,0),0),4)</f>
        <v>#N/A</v>
      </c>
      <c r="P2415" s="36" t="e">
        <f ca="1">MATCH(O2415,Lists!$S$2:$S$640,1)</f>
        <v>#N/A</v>
      </c>
      <c r="Q2415" s="36" t="e">
        <f ca="1">MATCH(LEFT(OFFSET(Lists!$Q$2,MATCH(E2415,Lists!$R$3:$R$19,0)+1,0),4),Lists!$S$3:$S$640,1)</f>
        <v>#N/A</v>
      </c>
      <c r="R2415" s="36" t="e">
        <f ca="1">LEFT(OFFSET(Lists!$S$2,P2415-1+MATCH(F2415,OFFSET(Lists!$T$3,P2415-1,0,Q2415-P2415+1),0),0),6)</f>
        <v>#N/A</v>
      </c>
      <c r="S2415" s="36" t="e">
        <f ca="1">VLOOKUP(R2415,Lists!B:D,3,FALSE)</f>
        <v>#N/A</v>
      </c>
      <c r="T2415" s="36" t="str">
        <f>IF(F2415&lt;&gt;"",MATCH(R2415,'Maximum minutes'!B:B,0),"")</f>
        <v/>
      </c>
      <c r="U2415" s="36">
        <f ca="1">IF(F2415&lt;&gt;"",COUNTA(OFFSET('Maximum minutes'!$C$1,'Annexe A1 Cours'!T2415,0,1,50)),0)</f>
        <v>0</v>
      </c>
      <c r="V2415" s="37">
        <f ca="1">IFERROR(OFFSET('Maximum minutes'!$C$1,T2415+1,-1+MATCH(G2415,OFFSET('Maximum minutes'!$C$1,T2415-1,0,1,50),0)),0)</f>
        <v>0</v>
      </c>
      <c r="W2415" s="38">
        <f t="shared" ca="1" si="74"/>
        <v>0</v>
      </c>
    </row>
    <row r="2416" spans="1:23" s="36" customFormat="1" ht="18.75">
      <c r="A2416" s="34"/>
      <c r="B2416" s="39"/>
      <c r="C2416" s="39"/>
      <c r="D2416" s="35"/>
      <c r="E2416" s="40"/>
      <c r="F2416" s="39"/>
      <c r="G2416" s="39"/>
      <c r="H2416" s="39"/>
      <c r="I2416" s="34"/>
      <c r="J2416" s="34"/>
      <c r="K2416" s="34"/>
      <c r="L2416" s="34"/>
      <c r="M2416" s="43" t="str">
        <f ca="1">IFERROR(OFFSET('Maximum minutes'!$C$1,T2416,MATCH(IF(G2416&lt;&gt;"",G2416,F2416),OFFSET('Maximum minutes'!$C$1,T2416-1,0,1,U2416+1),0)-1)*IF(OR(ISNUMBER(J2416),J2416="sans examen"),1,0)*IF(W2416&lt;MinDate,1,0),"")</f>
        <v/>
      </c>
      <c r="N2416" s="36">
        <f t="shared" ca="1" si="75"/>
        <v>0</v>
      </c>
      <c r="O2416" s="36" t="e">
        <f ca="1">LEFT(OFFSET(Lists!$Q$2,MATCH(E2416,Lists!$R$3:$R$19,0),0),4)</f>
        <v>#N/A</v>
      </c>
      <c r="P2416" s="36" t="e">
        <f ca="1">MATCH(O2416,Lists!$S$2:$S$640,1)</f>
        <v>#N/A</v>
      </c>
      <c r="Q2416" s="36" t="e">
        <f ca="1">MATCH(LEFT(OFFSET(Lists!$Q$2,MATCH(E2416,Lists!$R$3:$R$19,0)+1,0),4),Lists!$S$3:$S$640,1)</f>
        <v>#N/A</v>
      </c>
      <c r="R2416" s="36" t="e">
        <f ca="1">LEFT(OFFSET(Lists!$S$2,P2416-1+MATCH(F2416,OFFSET(Lists!$T$3,P2416-1,0,Q2416-P2416+1),0),0),6)</f>
        <v>#N/A</v>
      </c>
      <c r="S2416" s="36" t="e">
        <f ca="1">VLOOKUP(R2416,Lists!B:D,3,FALSE)</f>
        <v>#N/A</v>
      </c>
      <c r="T2416" s="36" t="str">
        <f>IF(F2416&lt;&gt;"",MATCH(R2416,'Maximum minutes'!B:B,0),"")</f>
        <v/>
      </c>
      <c r="U2416" s="36">
        <f ca="1">IF(F2416&lt;&gt;"",COUNTA(OFFSET('Maximum minutes'!$C$1,'Annexe A1 Cours'!T2416,0,1,50)),0)</f>
        <v>0</v>
      </c>
      <c r="V2416" s="37">
        <f ca="1">IFERROR(OFFSET('Maximum minutes'!$C$1,T2416+1,-1+MATCH(G2416,OFFSET('Maximum minutes'!$C$1,T2416-1,0,1,50),0)),0)</f>
        <v>0</v>
      </c>
      <c r="W2416" s="38">
        <f t="shared" ca="1" si="74"/>
        <v>0</v>
      </c>
    </row>
    <row r="2417" spans="1:23" s="36" customFormat="1" ht="18.75">
      <c r="A2417" s="34"/>
      <c r="B2417" s="39"/>
      <c r="C2417" s="39"/>
      <c r="D2417" s="35"/>
      <c r="E2417" s="40"/>
      <c r="F2417" s="39"/>
      <c r="G2417" s="39"/>
      <c r="H2417" s="39"/>
      <c r="I2417" s="34"/>
      <c r="J2417" s="34"/>
      <c r="K2417" s="34"/>
      <c r="L2417" s="34"/>
      <c r="M2417" s="43" t="str">
        <f ca="1">IFERROR(OFFSET('Maximum minutes'!$C$1,T2417,MATCH(IF(G2417&lt;&gt;"",G2417,F2417),OFFSET('Maximum minutes'!$C$1,T2417-1,0,1,U2417+1),0)-1)*IF(OR(ISNUMBER(J2417),J2417="sans examen"),1,0)*IF(W2417&lt;MinDate,1,0),"")</f>
        <v/>
      </c>
      <c r="N2417" s="36">
        <f t="shared" ca="1" si="75"/>
        <v>0</v>
      </c>
      <c r="O2417" s="36" t="e">
        <f ca="1">LEFT(OFFSET(Lists!$Q$2,MATCH(E2417,Lists!$R$3:$R$19,0),0),4)</f>
        <v>#N/A</v>
      </c>
      <c r="P2417" s="36" t="e">
        <f ca="1">MATCH(O2417,Lists!$S$2:$S$640,1)</f>
        <v>#N/A</v>
      </c>
      <c r="Q2417" s="36" t="e">
        <f ca="1">MATCH(LEFT(OFFSET(Lists!$Q$2,MATCH(E2417,Lists!$R$3:$R$19,0)+1,0),4),Lists!$S$3:$S$640,1)</f>
        <v>#N/A</v>
      </c>
      <c r="R2417" s="36" t="e">
        <f ca="1">LEFT(OFFSET(Lists!$S$2,P2417-1+MATCH(F2417,OFFSET(Lists!$T$3,P2417-1,0,Q2417-P2417+1),0),0),6)</f>
        <v>#N/A</v>
      </c>
      <c r="S2417" s="36" t="e">
        <f ca="1">VLOOKUP(R2417,Lists!B:D,3,FALSE)</f>
        <v>#N/A</v>
      </c>
      <c r="T2417" s="36" t="str">
        <f>IF(F2417&lt;&gt;"",MATCH(R2417,'Maximum minutes'!B:B,0),"")</f>
        <v/>
      </c>
      <c r="U2417" s="36">
        <f ca="1">IF(F2417&lt;&gt;"",COUNTA(OFFSET('Maximum minutes'!$C$1,'Annexe A1 Cours'!T2417,0,1,50)),0)</f>
        <v>0</v>
      </c>
      <c r="V2417" s="37">
        <f ca="1">IFERROR(OFFSET('Maximum minutes'!$C$1,T2417+1,-1+MATCH(G2417,OFFSET('Maximum minutes'!$C$1,T2417-1,0,1,50),0)),0)</f>
        <v>0</v>
      </c>
      <c r="W2417" s="38">
        <f t="shared" ca="1" si="74"/>
        <v>0</v>
      </c>
    </row>
    <row r="2418" spans="1:23" s="36" customFormat="1" ht="18.75">
      <c r="A2418" s="34"/>
      <c r="B2418" s="39"/>
      <c r="C2418" s="39"/>
      <c r="D2418" s="35"/>
      <c r="E2418" s="40"/>
      <c r="F2418" s="39"/>
      <c r="G2418" s="39"/>
      <c r="H2418" s="39"/>
      <c r="I2418" s="34"/>
      <c r="J2418" s="34"/>
      <c r="K2418" s="34"/>
      <c r="L2418" s="34"/>
      <c r="M2418" s="43" t="str">
        <f ca="1">IFERROR(OFFSET('Maximum minutes'!$C$1,T2418,MATCH(IF(G2418&lt;&gt;"",G2418,F2418),OFFSET('Maximum minutes'!$C$1,T2418-1,0,1,U2418+1),0)-1)*IF(OR(ISNUMBER(J2418),J2418="sans examen"),1,0)*IF(W2418&lt;MinDate,1,0),"")</f>
        <v/>
      </c>
      <c r="N2418" s="36">
        <f t="shared" ca="1" si="75"/>
        <v>0</v>
      </c>
      <c r="O2418" s="36" t="e">
        <f ca="1">LEFT(OFFSET(Lists!$Q$2,MATCH(E2418,Lists!$R$3:$R$19,0),0),4)</f>
        <v>#N/A</v>
      </c>
      <c r="P2418" s="36" t="e">
        <f ca="1">MATCH(O2418,Lists!$S$2:$S$640,1)</f>
        <v>#N/A</v>
      </c>
      <c r="Q2418" s="36" t="e">
        <f ca="1">MATCH(LEFT(OFFSET(Lists!$Q$2,MATCH(E2418,Lists!$R$3:$R$19,0)+1,0),4),Lists!$S$3:$S$640,1)</f>
        <v>#N/A</v>
      </c>
      <c r="R2418" s="36" t="e">
        <f ca="1">LEFT(OFFSET(Lists!$S$2,P2418-1+MATCH(F2418,OFFSET(Lists!$T$3,P2418-1,0,Q2418-P2418+1),0),0),6)</f>
        <v>#N/A</v>
      </c>
      <c r="S2418" s="36" t="e">
        <f ca="1">VLOOKUP(R2418,Lists!B:D,3,FALSE)</f>
        <v>#N/A</v>
      </c>
      <c r="T2418" s="36" t="str">
        <f>IF(F2418&lt;&gt;"",MATCH(R2418,'Maximum minutes'!B:B,0),"")</f>
        <v/>
      </c>
      <c r="U2418" s="36">
        <f ca="1">IF(F2418&lt;&gt;"",COUNTA(OFFSET('Maximum minutes'!$C$1,'Annexe A1 Cours'!T2418,0,1,50)),0)</f>
        <v>0</v>
      </c>
      <c r="V2418" s="37">
        <f ca="1">IFERROR(OFFSET('Maximum minutes'!$C$1,T2418+1,-1+MATCH(G2418,OFFSET('Maximum minutes'!$C$1,T2418-1,0,1,50),0)),0)</f>
        <v>0</v>
      </c>
      <c r="W2418" s="38">
        <f t="shared" ca="1" si="74"/>
        <v>0</v>
      </c>
    </row>
    <row r="2419" spans="1:23" s="36" customFormat="1" ht="18.75">
      <c r="A2419" s="34"/>
      <c r="B2419" s="39"/>
      <c r="C2419" s="39"/>
      <c r="D2419" s="35"/>
      <c r="E2419" s="40"/>
      <c r="F2419" s="39"/>
      <c r="G2419" s="39"/>
      <c r="H2419" s="39"/>
      <c r="I2419" s="34"/>
      <c r="J2419" s="34"/>
      <c r="K2419" s="34"/>
      <c r="L2419" s="34"/>
      <c r="M2419" s="43" t="str">
        <f ca="1">IFERROR(OFFSET('Maximum minutes'!$C$1,T2419,MATCH(IF(G2419&lt;&gt;"",G2419,F2419),OFFSET('Maximum minutes'!$C$1,T2419-1,0,1,U2419+1),0)-1)*IF(OR(ISNUMBER(J2419),J2419="sans examen"),1,0)*IF(W2419&lt;MinDate,1,0),"")</f>
        <v/>
      </c>
      <c r="N2419" s="36">
        <f t="shared" ca="1" si="75"/>
        <v>0</v>
      </c>
      <c r="O2419" s="36" t="e">
        <f ca="1">LEFT(OFFSET(Lists!$Q$2,MATCH(E2419,Lists!$R$3:$R$19,0),0),4)</f>
        <v>#N/A</v>
      </c>
      <c r="P2419" s="36" t="e">
        <f ca="1">MATCH(O2419,Lists!$S$2:$S$640,1)</f>
        <v>#N/A</v>
      </c>
      <c r="Q2419" s="36" t="e">
        <f ca="1">MATCH(LEFT(OFFSET(Lists!$Q$2,MATCH(E2419,Lists!$R$3:$R$19,0)+1,0),4),Lists!$S$3:$S$640,1)</f>
        <v>#N/A</v>
      </c>
      <c r="R2419" s="36" t="e">
        <f ca="1">LEFT(OFFSET(Lists!$S$2,P2419-1+MATCH(F2419,OFFSET(Lists!$T$3,P2419-1,0,Q2419-P2419+1),0),0),6)</f>
        <v>#N/A</v>
      </c>
      <c r="S2419" s="36" t="e">
        <f ca="1">VLOOKUP(R2419,Lists!B:D,3,FALSE)</f>
        <v>#N/A</v>
      </c>
      <c r="T2419" s="36" t="str">
        <f>IF(F2419&lt;&gt;"",MATCH(R2419,'Maximum minutes'!B:B,0),"")</f>
        <v/>
      </c>
      <c r="U2419" s="36">
        <f ca="1">IF(F2419&lt;&gt;"",COUNTA(OFFSET('Maximum minutes'!$C$1,'Annexe A1 Cours'!T2419,0,1,50)),0)</f>
        <v>0</v>
      </c>
      <c r="V2419" s="37">
        <f ca="1">IFERROR(OFFSET('Maximum minutes'!$C$1,T2419+1,-1+MATCH(G2419,OFFSET('Maximum minutes'!$C$1,T2419-1,0,1,50),0)),0)</f>
        <v>0</v>
      </c>
      <c r="W2419" s="38">
        <f t="shared" ca="1" si="74"/>
        <v>0</v>
      </c>
    </row>
    <row r="2420" spans="1:23" s="36" customFormat="1" ht="18.75">
      <c r="A2420" s="34"/>
      <c r="B2420" s="39"/>
      <c r="C2420" s="39"/>
      <c r="D2420" s="35"/>
      <c r="E2420" s="40"/>
      <c r="F2420" s="39"/>
      <c r="G2420" s="39"/>
      <c r="H2420" s="39"/>
      <c r="I2420" s="34"/>
      <c r="J2420" s="34"/>
      <c r="K2420" s="34"/>
      <c r="L2420" s="34"/>
      <c r="M2420" s="43" t="str">
        <f ca="1">IFERROR(OFFSET('Maximum minutes'!$C$1,T2420,MATCH(IF(G2420&lt;&gt;"",G2420,F2420),OFFSET('Maximum minutes'!$C$1,T2420-1,0,1,U2420+1),0)-1)*IF(OR(ISNUMBER(J2420),J2420="sans examen"),1,0)*IF(W2420&lt;MinDate,1,0),"")</f>
        <v/>
      </c>
      <c r="N2420" s="36">
        <f t="shared" ca="1" si="75"/>
        <v>0</v>
      </c>
      <c r="O2420" s="36" t="e">
        <f ca="1">LEFT(OFFSET(Lists!$Q$2,MATCH(E2420,Lists!$R$3:$R$19,0),0),4)</f>
        <v>#N/A</v>
      </c>
      <c r="P2420" s="36" t="e">
        <f ca="1">MATCH(O2420,Lists!$S$2:$S$640,1)</f>
        <v>#N/A</v>
      </c>
      <c r="Q2420" s="36" t="e">
        <f ca="1">MATCH(LEFT(OFFSET(Lists!$Q$2,MATCH(E2420,Lists!$R$3:$R$19,0)+1,0),4),Lists!$S$3:$S$640,1)</f>
        <v>#N/A</v>
      </c>
      <c r="R2420" s="36" t="e">
        <f ca="1">LEFT(OFFSET(Lists!$S$2,P2420-1+MATCH(F2420,OFFSET(Lists!$T$3,P2420-1,0,Q2420-P2420+1),0),0),6)</f>
        <v>#N/A</v>
      </c>
      <c r="S2420" s="36" t="e">
        <f ca="1">VLOOKUP(R2420,Lists!B:D,3,FALSE)</f>
        <v>#N/A</v>
      </c>
      <c r="T2420" s="36" t="str">
        <f>IF(F2420&lt;&gt;"",MATCH(R2420,'Maximum minutes'!B:B,0),"")</f>
        <v/>
      </c>
      <c r="U2420" s="36">
        <f ca="1">IF(F2420&lt;&gt;"",COUNTA(OFFSET('Maximum minutes'!$C$1,'Annexe A1 Cours'!T2420,0,1,50)),0)</f>
        <v>0</v>
      </c>
      <c r="V2420" s="37">
        <f ca="1">IFERROR(OFFSET('Maximum minutes'!$C$1,T2420+1,-1+MATCH(G2420,OFFSET('Maximum minutes'!$C$1,T2420-1,0,1,50),0)),0)</f>
        <v>0</v>
      </c>
      <c r="W2420" s="38">
        <f t="shared" ca="1" si="74"/>
        <v>0</v>
      </c>
    </row>
    <row r="2421" spans="1:23" s="36" customFormat="1" ht="18.75">
      <c r="A2421" s="34"/>
      <c r="B2421" s="39"/>
      <c r="C2421" s="39"/>
      <c r="D2421" s="35"/>
      <c r="E2421" s="40"/>
      <c r="F2421" s="39"/>
      <c r="G2421" s="39"/>
      <c r="H2421" s="39"/>
      <c r="I2421" s="34"/>
      <c r="J2421" s="34"/>
      <c r="K2421" s="34"/>
      <c r="L2421" s="34"/>
      <c r="M2421" s="43" t="str">
        <f ca="1">IFERROR(OFFSET('Maximum minutes'!$C$1,T2421,MATCH(IF(G2421&lt;&gt;"",G2421,F2421),OFFSET('Maximum minutes'!$C$1,T2421-1,0,1,U2421+1),0)-1)*IF(OR(ISNUMBER(J2421),J2421="sans examen"),1,0)*IF(W2421&lt;MinDate,1,0),"")</f>
        <v/>
      </c>
      <c r="N2421" s="36">
        <f t="shared" ca="1" si="75"/>
        <v>0</v>
      </c>
      <c r="O2421" s="36" t="e">
        <f ca="1">LEFT(OFFSET(Lists!$Q$2,MATCH(E2421,Lists!$R$3:$R$19,0),0),4)</f>
        <v>#N/A</v>
      </c>
      <c r="P2421" s="36" t="e">
        <f ca="1">MATCH(O2421,Lists!$S$2:$S$640,1)</f>
        <v>#N/A</v>
      </c>
      <c r="Q2421" s="36" t="e">
        <f ca="1">MATCH(LEFT(OFFSET(Lists!$Q$2,MATCH(E2421,Lists!$R$3:$R$19,0)+1,0),4),Lists!$S$3:$S$640,1)</f>
        <v>#N/A</v>
      </c>
      <c r="R2421" s="36" t="e">
        <f ca="1">LEFT(OFFSET(Lists!$S$2,P2421-1+MATCH(F2421,OFFSET(Lists!$T$3,P2421-1,0,Q2421-P2421+1),0),0),6)</f>
        <v>#N/A</v>
      </c>
      <c r="S2421" s="36" t="e">
        <f ca="1">VLOOKUP(R2421,Lists!B:D,3,FALSE)</f>
        <v>#N/A</v>
      </c>
      <c r="T2421" s="36" t="str">
        <f>IF(F2421&lt;&gt;"",MATCH(R2421,'Maximum minutes'!B:B,0),"")</f>
        <v/>
      </c>
      <c r="U2421" s="36">
        <f ca="1">IF(F2421&lt;&gt;"",COUNTA(OFFSET('Maximum minutes'!$C$1,'Annexe A1 Cours'!T2421,0,1,50)),0)</f>
        <v>0</v>
      </c>
      <c r="V2421" s="37">
        <f ca="1">IFERROR(OFFSET('Maximum minutes'!$C$1,T2421+1,-1+MATCH(G2421,OFFSET('Maximum minutes'!$C$1,T2421-1,0,1,50),0)),0)</f>
        <v>0</v>
      </c>
      <c r="W2421" s="38">
        <f t="shared" ca="1" si="74"/>
        <v>0</v>
      </c>
    </row>
    <row r="2422" spans="1:23" s="36" customFormat="1" ht="18.75">
      <c r="A2422" s="34"/>
      <c r="B2422" s="39"/>
      <c r="C2422" s="39"/>
      <c r="D2422" s="35"/>
      <c r="E2422" s="40"/>
      <c r="F2422" s="39"/>
      <c r="G2422" s="39"/>
      <c r="H2422" s="39"/>
      <c r="I2422" s="34"/>
      <c r="J2422" s="34"/>
      <c r="K2422" s="34"/>
      <c r="L2422" s="34"/>
      <c r="M2422" s="43" t="str">
        <f ca="1">IFERROR(OFFSET('Maximum minutes'!$C$1,T2422,MATCH(IF(G2422&lt;&gt;"",G2422,F2422),OFFSET('Maximum minutes'!$C$1,T2422-1,0,1,U2422+1),0)-1)*IF(OR(ISNUMBER(J2422),J2422="sans examen"),1,0)*IF(W2422&lt;MinDate,1,0),"")</f>
        <v/>
      </c>
      <c r="N2422" s="36">
        <f t="shared" ca="1" si="75"/>
        <v>0</v>
      </c>
      <c r="O2422" s="36" t="e">
        <f ca="1">LEFT(OFFSET(Lists!$Q$2,MATCH(E2422,Lists!$R$3:$R$19,0),0),4)</f>
        <v>#N/A</v>
      </c>
      <c r="P2422" s="36" t="e">
        <f ca="1">MATCH(O2422,Lists!$S$2:$S$640,1)</f>
        <v>#N/A</v>
      </c>
      <c r="Q2422" s="36" t="e">
        <f ca="1">MATCH(LEFT(OFFSET(Lists!$Q$2,MATCH(E2422,Lists!$R$3:$R$19,0)+1,0),4),Lists!$S$3:$S$640,1)</f>
        <v>#N/A</v>
      </c>
      <c r="R2422" s="36" t="e">
        <f ca="1">LEFT(OFFSET(Lists!$S$2,P2422-1+MATCH(F2422,OFFSET(Lists!$T$3,P2422-1,0,Q2422-P2422+1),0),0),6)</f>
        <v>#N/A</v>
      </c>
      <c r="S2422" s="36" t="e">
        <f ca="1">VLOOKUP(R2422,Lists!B:D,3,FALSE)</f>
        <v>#N/A</v>
      </c>
      <c r="T2422" s="36" t="str">
        <f>IF(F2422&lt;&gt;"",MATCH(R2422,'Maximum minutes'!B:B,0),"")</f>
        <v/>
      </c>
      <c r="U2422" s="36">
        <f ca="1">IF(F2422&lt;&gt;"",COUNTA(OFFSET('Maximum minutes'!$C$1,'Annexe A1 Cours'!T2422,0,1,50)),0)</f>
        <v>0</v>
      </c>
      <c r="V2422" s="37">
        <f ca="1">IFERROR(OFFSET('Maximum minutes'!$C$1,T2422+1,-1+MATCH(G2422,OFFSET('Maximum minutes'!$C$1,T2422-1,0,1,50),0)),0)</f>
        <v>0</v>
      </c>
      <c r="W2422" s="38">
        <f t="shared" ca="1" si="74"/>
        <v>0</v>
      </c>
    </row>
    <row r="2423" spans="1:23" s="36" customFormat="1" ht="18.75">
      <c r="A2423" s="34"/>
      <c r="B2423" s="39"/>
      <c r="C2423" s="39"/>
      <c r="D2423" s="35"/>
      <c r="E2423" s="40"/>
      <c r="F2423" s="39"/>
      <c r="G2423" s="39"/>
      <c r="H2423" s="39"/>
      <c r="I2423" s="34"/>
      <c r="J2423" s="34"/>
      <c r="K2423" s="34"/>
      <c r="L2423" s="34"/>
      <c r="M2423" s="43" t="str">
        <f ca="1">IFERROR(OFFSET('Maximum minutes'!$C$1,T2423,MATCH(IF(G2423&lt;&gt;"",G2423,F2423),OFFSET('Maximum minutes'!$C$1,T2423-1,0,1,U2423+1),0)-1)*IF(OR(ISNUMBER(J2423),J2423="sans examen"),1,0)*IF(W2423&lt;MinDate,1,0),"")</f>
        <v/>
      </c>
      <c r="N2423" s="36">
        <f t="shared" ca="1" si="75"/>
        <v>0</v>
      </c>
      <c r="O2423" s="36" t="e">
        <f ca="1">LEFT(OFFSET(Lists!$Q$2,MATCH(E2423,Lists!$R$3:$R$19,0),0),4)</f>
        <v>#N/A</v>
      </c>
      <c r="P2423" s="36" t="e">
        <f ca="1">MATCH(O2423,Lists!$S$2:$S$640,1)</f>
        <v>#N/A</v>
      </c>
      <c r="Q2423" s="36" t="e">
        <f ca="1">MATCH(LEFT(OFFSET(Lists!$Q$2,MATCH(E2423,Lists!$R$3:$R$19,0)+1,0),4),Lists!$S$3:$S$640,1)</f>
        <v>#N/A</v>
      </c>
      <c r="R2423" s="36" t="e">
        <f ca="1">LEFT(OFFSET(Lists!$S$2,P2423-1+MATCH(F2423,OFFSET(Lists!$T$3,P2423-1,0,Q2423-P2423+1),0),0),6)</f>
        <v>#N/A</v>
      </c>
      <c r="S2423" s="36" t="e">
        <f ca="1">VLOOKUP(R2423,Lists!B:D,3,FALSE)</f>
        <v>#N/A</v>
      </c>
      <c r="T2423" s="36" t="str">
        <f>IF(F2423&lt;&gt;"",MATCH(R2423,'Maximum minutes'!B:B,0),"")</f>
        <v/>
      </c>
      <c r="U2423" s="36">
        <f ca="1">IF(F2423&lt;&gt;"",COUNTA(OFFSET('Maximum minutes'!$C$1,'Annexe A1 Cours'!T2423,0,1,50)),0)</f>
        <v>0</v>
      </c>
      <c r="V2423" s="37">
        <f ca="1">IFERROR(OFFSET('Maximum minutes'!$C$1,T2423+1,-1+MATCH(G2423,OFFSET('Maximum minutes'!$C$1,T2423-1,0,1,50),0)),0)</f>
        <v>0</v>
      </c>
      <c r="W2423" s="38">
        <f t="shared" ca="1" si="74"/>
        <v>0</v>
      </c>
    </row>
    <row r="2424" spans="1:23" s="36" customFormat="1" ht="18.75">
      <c r="A2424" s="34"/>
      <c r="B2424" s="39"/>
      <c r="C2424" s="39"/>
      <c r="D2424" s="35"/>
      <c r="E2424" s="40"/>
      <c r="F2424" s="39"/>
      <c r="G2424" s="39"/>
      <c r="H2424" s="39"/>
      <c r="I2424" s="34"/>
      <c r="J2424" s="34"/>
      <c r="K2424" s="34"/>
      <c r="L2424" s="34"/>
      <c r="M2424" s="43" t="str">
        <f ca="1">IFERROR(OFFSET('Maximum minutes'!$C$1,T2424,MATCH(IF(G2424&lt;&gt;"",G2424,F2424),OFFSET('Maximum minutes'!$C$1,T2424-1,0,1,U2424+1),0)-1)*IF(OR(ISNUMBER(J2424),J2424="sans examen"),1,0)*IF(W2424&lt;MinDate,1,0),"")</f>
        <v/>
      </c>
      <c r="N2424" s="36">
        <f t="shared" ca="1" si="75"/>
        <v>0</v>
      </c>
      <c r="O2424" s="36" t="e">
        <f ca="1">LEFT(OFFSET(Lists!$Q$2,MATCH(E2424,Lists!$R$3:$R$19,0),0),4)</f>
        <v>#N/A</v>
      </c>
      <c r="P2424" s="36" t="e">
        <f ca="1">MATCH(O2424,Lists!$S$2:$S$640,1)</f>
        <v>#N/A</v>
      </c>
      <c r="Q2424" s="36" t="e">
        <f ca="1">MATCH(LEFT(OFFSET(Lists!$Q$2,MATCH(E2424,Lists!$R$3:$R$19,0)+1,0),4),Lists!$S$3:$S$640,1)</f>
        <v>#N/A</v>
      </c>
      <c r="R2424" s="36" t="e">
        <f ca="1">LEFT(OFFSET(Lists!$S$2,P2424-1+MATCH(F2424,OFFSET(Lists!$T$3,P2424-1,0,Q2424-P2424+1),0),0),6)</f>
        <v>#N/A</v>
      </c>
      <c r="S2424" s="36" t="e">
        <f ca="1">VLOOKUP(R2424,Lists!B:D,3,FALSE)</f>
        <v>#N/A</v>
      </c>
      <c r="T2424" s="36" t="str">
        <f>IF(F2424&lt;&gt;"",MATCH(R2424,'Maximum minutes'!B:B,0),"")</f>
        <v/>
      </c>
      <c r="U2424" s="36">
        <f ca="1">IF(F2424&lt;&gt;"",COUNTA(OFFSET('Maximum minutes'!$C$1,'Annexe A1 Cours'!T2424,0,1,50)),0)</f>
        <v>0</v>
      </c>
      <c r="V2424" s="37">
        <f ca="1">IFERROR(OFFSET('Maximum minutes'!$C$1,T2424+1,-1+MATCH(G2424,OFFSET('Maximum minutes'!$C$1,T2424-1,0,1,50),0)),0)</f>
        <v>0</v>
      </c>
      <c r="W2424" s="38">
        <f t="shared" ca="1" si="74"/>
        <v>0</v>
      </c>
    </row>
    <row r="2425" spans="1:23" s="36" customFormat="1" ht="18.75">
      <c r="A2425" s="34"/>
      <c r="B2425" s="39"/>
      <c r="C2425" s="39"/>
      <c r="D2425" s="35"/>
      <c r="E2425" s="40"/>
      <c r="F2425" s="39"/>
      <c r="G2425" s="39"/>
      <c r="H2425" s="39"/>
      <c r="I2425" s="34"/>
      <c r="J2425" s="34"/>
      <c r="K2425" s="34"/>
      <c r="L2425" s="34"/>
      <c r="M2425" s="43" t="str">
        <f ca="1">IFERROR(OFFSET('Maximum minutes'!$C$1,T2425,MATCH(IF(G2425&lt;&gt;"",G2425,F2425),OFFSET('Maximum minutes'!$C$1,T2425-1,0,1,U2425+1),0)-1)*IF(OR(ISNUMBER(J2425),J2425="sans examen"),1,0)*IF(W2425&lt;MinDate,1,0),"")</f>
        <v/>
      </c>
      <c r="N2425" s="36">
        <f t="shared" ca="1" si="75"/>
        <v>0</v>
      </c>
      <c r="O2425" s="36" t="e">
        <f ca="1">LEFT(OFFSET(Lists!$Q$2,MATCH(E2425,Lists!$R$3:$R$19,0),0),4)</f>
        <v>#N/A</v>
      </c>
      <c r="P2425" s="36" t="e">
        <f ca="1">MATCH(O2425,Lists!$S$2:$S$640,1)</f>
        <v>#N/A</v>
      </c>
      <c r="Q2425" s="36" t="e">
        <f ca="1">MATCH(LEFT(OFFSET(Lists!$Q$2,MATCH(E2425,Lists!$R$3:$R$19,0)+1,0),4),Lists!$S$3:$S$640,1)</f>
        <v>#N/A</v>
      </c>
      <c r="R2425" s="36" t="e">
        <f ca="1">LEFT(OFFSET(Lists!$S$2,P2425-1+MATCH(F2425,OFFSET(Lists!$T$3,P2425-1,0,Q2425-P2425+1),0),0),6)</f>
        <v>#N/A</v>
      </c>
      <c r="S2425" s="36" t="e">
        <f ca="1">VLOOKUP(R2425,Lists!B:D,3,FALSE)</f>
        <v>#N/A</v>
      </c>
      <c r="T2425" s="36" t="str">
        <f>IF(F2425&lt;&gt;"",MATCH(R2425,'Maximum minutes'!B:B,0),"")</f>
        <v/>
      </c>
      <c r="U2425" s="36">
        <f ca="1">IF(F2425&lt;&gt;"",COUNTA(OFFSET('Maximum minutes'!$C$1,'Annexe A1 Cours'!T2425,0,1,50)),0)</f>
        <v>0</v>
      </c>
      <c r="V2425" s="37">
        <f ca="1">IFERROR(OFFSET('Maximum minutes'!$C$1,T2425+1,-1+MATCH(G2425,OFFSET('Maximum minutes'!$C$1,T2425-1,0,1,50),0)),0)</f>
        <v>0</v>
      </c>
      <c r="W2425" s="38">
        <f t="shared" ca="1" si="74"/>
        <v>0</v>
      </c>
    </row>
    <row r="2426" spans="1:23" s="36" customFormat="1" ht="18.75">
      <c r="A2426" s="34"/>
      <c r="B2426" s="39"/>
      <c r="C2426" s="39"/>
      <c r="D2426" s="35"/>
      <c r="E2426" s="40"/>
      <c r="F2426" s="39"/>
      <c r="G2426" s="39"/>
      <c r="H2426" s="39"/>
      <c r="I2426" s="34"/>
      <c r="J2426" s="34"/>
      <c r="K2426" s="34"/>
      <c r="L2426" s="34"/>
      <c r="M2426" s="43" t="str">
        <f ca="1">IFERROR(OFFSET('Maximum minutes'!$C$1,T2426,MATCH(IF(G2426&lt;&gt;"",G2426,F2426),OFFSET('Maximum minutes'!$C$1,T2426-1,0,1,U2426+1),0)-1)*IF(OR(ISNUMBER(J2426),J2426="sans examen"),1,0)*IF(W2426&lt;MinDate,1,0),"")</f>
        <v/>
      </c>
      <c r="N2426" s="36">
        <f t="shared" ca="1" si="75"/>
        <v>0</v>
      </c>
      <c r="O2426" s="36" t="e">
        <f ca="1">LEFT(OFFSET(Lists!$Q$2,MATCH(E2426,Lists!$R$3:$R$19,0),0),4)</f>
        <v>#N/A</v>
      </c>
      <c r="P2426" s="36" t="e">
        <f ca="1">MATCH(O2426,Lists!$S$2:$S$640,1)</f>
        <v>#N/A</v>
      </c>
      <c r="Q2426" s="36" t="e">
        <f ca="1">MATCH(LEFT(OFFSET(Lists!$Q$2,MATCH(E2426,Lists!$R$3:$R$19,0)+1,0),4),Lists!$S$3:$S$640,1)</f>
        <v>#N/A</v>
      </c>
      <c r="R2426" s="36" t="e">
        <f ca="1">LEFT(OFFSET(Lists!$S$2,P2426-1+MATCH(F2426,OFFSET(Lists!$T$3,P2426-1,0,Q2426-P2426+1),0),0),6)</f>
        <v>#N/A</v>
      </c>
      <c r="S2426" s="36" t="e">
        <f ca="1">VLOOKUP(R2426,Lists!B:D,3,FALSE)</f>
        <v>#N/A</v>
      </c>
      <c r="T2426" s="36" t="str">
        <f>IF(F2426&lt;&gt;"",MATCH(R2426,'Maximum minutes'!B:B,0),"")</f>
        <v/>
      </c>
      <c r="U2426" s="36">
        <f ca="1">IF(F2426&lt;&gt;"",COUNTA(OFFSET('Maximum minutes'!$C$1,'Annexe A1 Cours'!T2426,0,1,50)),0)</f>
        <v>0</v>
      </c>
      <c r="V2426" s="37">
        <f ca="1">IFERROR(OFFSET('Maximum minutes'!$C$1,T2426+1,-1+MATCH(G2426,OFFSET('Maximum minutes'!$C$1,T2426-1,0,1,50),0)),0)</f>
        <v>0</v>
      </c>
      <c r="W2426" s="38">
        <f t="shared" ca="1" si="74"/>
        <v>0</v>
      </c>
    </row>
    <row r="2427" spans="1:23" s="36" customFormat="1" ht="18.75">
      <c r="A2427" s="34"/>
      <c r="B2427" s="39"/>
      <c r="C2427" s="39"/>
      <c r="D2427" s="35"/>
      <c r="E2427" s="40"/>
      <c r="F2427" s="39"/>
      <c r="G2427" s="39"/>
      <c r="H2427" s="39"/>
      <c r="I2427" s="34"/>
      <c r="J2427" s="34"/>
      <c r="K2427" s="34"/>
      <c r="L2427" s="34"/>
      <c r="M2427" s="43" t="str">
        <f ca="1">IFERROR(OFFSET('Maximum minutes'!$C$1,T2427,MATCH(IF(G2427&lt;&gt;"",G2427,F2427),OFFSET('Maximum minutes'!$C$1,T2427-1,0,1,U2427+1),0)-1)*IF(OR(ISNUMBER(J2427),J2427="sans examen"),1,0)*IF(W2427&lt;MinDate,1,0),"")</f>
        <v/>
      </c>
      <c r="N2427" s="36">
        <f t="shared" ca="1" si="75"/>
        <v>0</v>
      </c>
      <c r="O2427" s="36" t="e">
        <f ca="1">LEFT(OFFSET(Lists!$Q$2,MATCH(E2427,Lists!$R$3:$R$19,0),0),4)</f>
        <v>#N/A</v>
      </c>
      <c r="P2427" s="36" t="e">
        <f ca="1">MATCH(O2427,Lists!$S$2:$S$640,1)</f>
        <v>#N/A</v>
      </c>
      <c r="Q2427" s="36" t="e">
        <f ca="1">MATCH(LEFT(OFFSET(Lists!$Q$2,MATCH(E2427,Lists!$R$3:$R$19,0)+1,0),4),Lists!$S$3:$S$640,1)</f>
        <v>#N/A</v>
      </c>
      <c r="R2427" s="36" t="e">
        <f ca="1">LEFT(OFFSET(Lists!$S$2,P2427-1+MATCH(F2427,OFFSET(Lists!$T$3,P2427-1,0,Q2427-P2427+1),0),0),6)</f>
        <v>#N/A</v>
      </c>
      <c r="S2427" s="36" t="e">
        <f ca="1">VLOOKUP(R2427,Lists!B:D,3,FALSE)</f>
        <v>#N/A</v>
      </c>
      <c r="T2427" s="36" t="str">
        <f>IF(F2427&lt;&gt;"",MATCH(R2427,'Maximum minutes'!B:B,0),"")</f>
        <v/>
      </c>
      <c r="U2427" s="36">
        <f ca="1">IF(F2427&lt;&gt;"",COUNTA(OFFSET('Maximum minutes'!$C$1,'Annexe A1 Cours'!T2427,0,1,50)),0)</f>
        <v>0</v>
      </c>
      <c r="V2427" s="37">
        <f ca="1">IFERROR(OFFSET('Maximum minutes'!$C$1,T2427+1,-1+MATCH(G2427,OFFSET('Maximum minutes'!$C$1,T2427-1,0,1,50),0)),0)</f>
        <v>0</v>
      </c>
      <c r="W2427" s="38">
        <f t="shared" ca="1" si="74"/>
        <v>0</v>
      </c>
    </row>
    <row r="2428" spans="1:23" s="36" customFormat="1" ht="18.75">
      <c r="A2428" s="34"/>
      <c r="B2428" s="39"/>
      <c r="C2428" s="39"/>
      <c r="D2428" s="35"/>
      <c r="E2428" s="40"/>
      <c r="F2428" s="39"/>
      <c r="G2428" s="39"/>
      <c r="H2428" s="39"/>
      <c r="I2428" s="34"/>
      <c r="J2428" s="34"/>
      <c r="K2428" s="34"/>
      <c r="L2428" s="34"/>
      <c r="M2428" s="43" t="str">
        <f ca="1">IFERROR(OFFSET('Maximum minutes'!$C$1,T2428,MATCH(IF(G2428&lt;&gt;"",G2428,F2428),OFFSET('Maximum minutes'!$C$1,T2428-1,0,1,U2428+1),0)-1)*IF(OR(ISNUMBER(J2428),J2428="sans examen"),1,0)*IF(W2428&lt;MinDate,1,0),"")</f>
        <v/>
      </c>
      <c r="N2428" s="36">
        <f t="shared" ca="1" si="75"/>
        <v>0</v>
      </c>
      <c r="O2428" s="36" t="e">
        <f ca="1">LEFT(OFFSET(Lists!$Q$2,MATCH(E2428,Lists!$R$3:$R$19,0),0),4)</f>
        <v>#N/A</v>
      </c>
      <c r="P2428" s="36" t="e">
        <f ca="1">MATCH(O2428,Lists!$S$2:$S$640,1)</f>
        <v>#N/A</v>
      </c>
      <c r="Q2428" s="36" t="e">
        <f ca="1">MATCH(LEFT(OFFSET(Lists!$Q$2,MATCH(E2428,Lists!$R$3:$R$19,0)+1,0),4),Lists!$S$3:$S$640,1)</f>
        <v>#N/A</v>
      </c>
      <c r="R2428" s="36" t="e">
        <f ca="1">LEFT(OFFSET(Lists!$S$2,P2428-1+MATCH(F2428,OFFSET(Lists!$T$3,P2428-1,0,Q2428-P2428+1),0),0),6)</f>
        <v>#N/A</v>
      </c>
      <c r="S2428" s="36" t="e">
        <f ca="1">VLOOKUP(R2428,Lists!B:D,3,FALSE)</f>
        <v>#N/A</v>
      </c>
      <c r="T2428" s="36" t="str">
        <f>IF(F2428&lt;&gt;"",MATCH(R2428,'Maximum minutes'!B:B,0),"")</f>
        <v/>
      </c>
      <c r="U2428" s="36">
        <f ca="1">IF(F2428&lt;&gt;"",COUNTA(OFFSET('Maximum minutes'!$C$1,'Annexe A1 Cours'!T2428,0,1,50)),0)</f>
        <v>0</v>
      </c>
      <c r="V2428" s="37">
        <f ca="1">IFERROR(OFFSET('Maximum minutes'!$C$1,T2428+1,-1+MATCH(G2428,OFFSET('Maximum minutes'!$C$1,T2428-1,0,1,50),0)),0)</f>
        <v>0</v>
      </c>
      <c r="W2428" s="38">
        <f t="shared" ca="1" si="74"/>
        <v>0</v>
      </c>
    </row>
    <row r="2429" spans="1:23" s="36" customFormat="1" ht="18.75">
      <c r="A2429" s="34"/>
      <c r="B2429" s="39"/>
      <c r="C2429" s="39"/>
      <c r="D2429" s="35"/>
      <c r="E2429" s="40"/>
      <c r="F2429" s="39"/>
      <c r="G2429" s="39"/>
      <c r="H2429" s="39"/>
      <c r="I2429" s="34"/>
      <c r="J2429" s="34"/>
      <c r="K2429" s="34"/>
      <c r="L2429" s="34"/>
      <c r="M2429" s="43" t="str">
        <f ca="1">IFERROR(OFFSET('Maximum minutes'!$C$1,T2429,MATCH(IF(G2429&lt;&gt;"",G2429,F2429),OFFSET('Maximum minutes'!$C$1,T2429-1,0,1,U2429+1),0)-1)*IF(OR(ISNUMBER(J2429),J2429="sans examen"),1,0)*IF(W2429&lt;MinDate,1,0),"")</f>
        <v/>
      </c>
      <c r="N2429" s="36">
        <f t="shared" ca="1" si="75"/>
        <v>0</v>
      </c>
      <c r="O2429" s="36" t="e">
        <f ca="1">LEFT(OFFSET(Lists!$Q$2,MATCH(E2429,Lists!$R$3:$R$19,0),0),4)</f>
        <v>#N/A</v>
      </c>
      <c r="P2429" s="36" t="e">
        <f ca="1">MATCH(O2429,Lists!$S$2:$S$640,1)</f>
        <v>#N/A</v>
      </c>
      <c r="Q2429" s="36" t="e">
        <f ca="1">MATCH(LEFT(OFFSET(Lists!$Q$2,MATCH(E2429,Lists!$R$3:$R$19,0)+1,0),4),Lists!$S$3:$S$640,1)</f>
        <v>#N/A</v>
      </c>
      <c r="R2429" s="36" t="e">
        <f ca="1">LEFT(OFFSET(Lists!$S$2,P2429-1+MATCH(F2429,OFFSET(Lists!$T$3,P2429-1,0,Q2429-P2429+1),0),0),6)</f>
        <v>#N/A</v>
      </c>
      <c r="S2429" s="36" t="e">
        <f ca="1">VLOOKUP(R2429,Lists!B:D,3,FALSE)</f>
        <v>#N/A</v>
      </c>
      <c r="T2429" s="36" t="str">
        <f>IF(F2429&lt;&gt;"",MATCH(R2429,'Maximum minutes'!B:B,0),"")</f>
        <v/>
      </c>
      <c r="U2429" s="36">
        <f ca="1">IF(F2429&lt;&gt;"",COUNTA(OFFSET('Maximum minutes'!$C$1,'Annexe A1 Cours'!T2429,0,1,50)),0)</f>
        <v>0</v>
      </c>
      <c r="V2429" s="37">
        <f ca="1">IFERROR(OFFSET('Maximum minutes'!$C$1,T2429+1,-1+MATCH(G2429,OFFSET('Maximum minutes'!$C$1,T2429-1,0,1,50),0)),0)</f>
        <v>0</v>
      </c>
      <c r="W2429" s="38">
        <f t="shared" ca="1" si="74"/>
        <v>0</v>
      </c>
    </row>
    <row r="2430" spans="1:23" s="36" customFormat="1" ht="18.75">
      <c r="A2430" s="34"/>
      <c r="B2430" s="39"/>
      <c r="C2430" s="39"/>
      <c r="D2430" s="35"/>
      <c r="E2430" s="40"/>
      <c r="F2430" s="39"/>
      <c r="G2430" s="39"/>
      <c r="H2430" s="39"/>
      <c r="I2430" s="34"/>
      <c r="J2430" s="34"/>
      <c r="K2430" s="34"/>
      <c r="L2430" s="34"/>
      <c r="M2430" s="43" t="str">
        <f ca="1">IFERROR(OFFSET('Maximum minutes'!$C$1,T2430,MATCH(IF(G2430&lt;&gt;"",G2430,F2430),OFFSET('Maximum minutes'!$C$1,T2430-1,0,1,U2430+1),0)-1)*IF(OR(ISNUMBER(J2430),J2430="sans examen"),1,0)*IF(W2430&lt;MinDate,1,0),"")</f>
        <v/>
      </c>
      <c r="N2430" s="36">
        <f t="shared" ca="1" si="75"/>
        <v>0</v>
      </c>
      <c r="O2430" s="36" t="e">
        <f ca="1">LEFT(OFFSET(Lists!$Q$2,MATCH(E2430,Lists!$R$3:$R$19,0),0),4)</f>
        <v>#N/A</v>
      </c>
      <c r="P2430" s="36" t="e">
        <f ca="1">MATCH(O2430,Lists!$S$2:$S$640,1)</f>
        <v>#N/A</v>
      </c>
      <c r="Q2430" s="36" t="e">
        <f ca="1">MATCH(LEFT(OFFSET(Lists!$Q$2,MATCH(E2430,Lists!$R$3:$R$19,0)+1,0),4),Lists!$S$3:$S$640,1)</f>
        <v>#N/A</v>
      </c>
      <c r="R2430" s="36" t="e">
        <f ca="1">LEFT(OFFSET(Lists!$S$2,P2430-1+MATCH(F2430,OFFSET(Lists!$T$3,P2430-1,0,Q2430-P2430+1),0),0),6)</f>
        <v>#N/A</v>
      </c>
      <c r="S2430" s="36" t="e">
        <f ca="1">VLOOKUP(R2430,Lists!B:D,3,FALSE)</f>
        <v>#N/A</v>
      </c>
      <c r="T2430" s="36" t="str">
        <f>IF(F2430&lt;&gt;"",MATCH(R2430,'Maximum minutes'!B:B,0),"")</f>
        <v/>
      </c>
      <c r="U2430" s="36">
        <f ca="1">IF(F2430&lt;&gt;"",COUNTA(OFFSET('Maximum minutes'!$C$1,'Annexe A1 Cours'!T2430,0,1,50)),0)</f>
        <v>0</v>
      </c>
      <c r="V2430" s="37">
        <f ca="1">IFERROR(OFFSET('Maximum minutes'!$C$1,T2430+1,-1+MATCH(G2430,OFFSET('Maximum minutes'!$C$1,T2430-1,0,1,50),0)),0)</f>
        <v>0</v>
      </c>
      <c r="W2430" s="38">
        <f t="shared" ca="1" si="74"/>
        <v>0</v>
      </c>
    </row>
    <row r="2431" spans="1:23" s="36" customFormat="1" ht="18.75">
      <c r="A2431" s="34"/>
      <c r="B2431" s="39"/>
      <c r="C2431" s="39"/>
      <c r="D2431" s="35"/>
      <c r="E2431" s="40"/>
      <c r="F2431" s="39"/>
      <c r="G2431" s="39"/>
      <c r="H2431" s="39"/>
      <c r="I2431" s="34"/>
      <c r="J2431" s="34"/>
      <c r="K2431" s="34"/>
      <c r="L2431" s="34"/>
      <c r="M2431" s="43" t="str">
        <f ca="1">IFERROR(OFFSET('Maximum minutes'!$C$1,T2431,MATCH(IF(G2431&lt;&gt;"",G2431,F2431),OFFSET('Maximum minutes'!$C$1,T2431-1,0,1,U2431+1),0)-1)*IF(OR(ISNUMBER(J2431),J2431="sans examen"),1,0)*IF(W2431&lt;MinDate,1,0),"")</f>
        <v/>
      </c>
      <c r="N2431" s="36">
        <f t="shared" ca="1" si="75"/>
        <v>0</v>
      </c>
      <c r="O2431" s="36" t="e">
        <f ca="1">LEFT(OFFSET(Lists!$Q$2,MATCH(E2431,Lists!$R$3:$R$19,0),0),4)</f>
        <v>#N/A</v>
      </c>
      <c r="P2431" s="36" t="e">
        <f ca="1">MATCH(O2431,Lists!$S$2:$S$640,1)</f>
        <v>#N/A</v>
      </c>
      <c r="Q2431" s="36" t="e">
        <f ca="1">MATCH(LEFT(OFFSET(Lists!$Q$2,MATCH(E2431,Lists!$R$3:$R$19,0)+1,0),4),Lists!$S$3:$S$640,1)</f>
        <v>#N/A</v>
      </c>
      <c r="R2431" s="36" t="e">
        <f ca="1">LEFT(OFFSET(Lists!$S$2,P2431-1+MATCH(F2431,OFFSET(Lists!$T$3,P2431-1,0,Q2431-P2431+1),0),0),6)</f>
        <v>#N/A</v>
      </c>
      <c r="S2431" s="36" t="e">
        <f ca="1">VLOOKUP(R2431,Lists!B:D,3,FALSE)</f>
        <v>#N/A</v>
      </c>
      <c r="T2431" s="36" t="str">
        <f>IF(F2431&lt;&gt;"",MATCH(R2431,'Maximum minutes'!B:B,0),"")</f>
        <v/>
      </c>
      <c r="U2431" s="36">
        <f ca="1">IF(F2431&lt;&gt;"",COUNTA(OFFSET('Maximum minutes'!$C$1,'Annexe A1 Cours'!T2431,0,1,50)),0)</f>
        <v>0</v>
      </c>
      <c r="V2431" s="37">
        <f ca="1">IFERROR(OFFSET('Maximum minutes'!$C$1,T2431+1,-1+MATCH(G2431,OFFSET('Maximum minutes'!$C$1,T2431-1,0,1,50),0)),0)</f>
        <v>0</v>
      </c>
      <c r="W2431" s="38">
        <f t="shared" ca="1" si="74"/>
        <v>0</v>
      </c>
    </row>
    <row r="2432" spans="1:23" s="36" customFormat="1" ht="18.75">
      <c r="A2432" s="34"/>
      <c r="B2432" s="39"/>
      <c r="C2432" s="39"/>
      <c r="D2432" s="35"/>
      <c r="E2432" s="40"/>
      <c r="F2432" s="39"/>
      <c r="G2432" s="39"/>
      <c r="H2432" s="39"/>
      <c r="I2432" s="34"/>
      <c r="J2432" s="34"/>
      <c r="K2432" s="34"/>
      <c r="L2432" s="34"/>
      <c r="M2432" s="43" t="str">
        <f ca="1">IFERROR(OFFSET('Maximum minutes'!$C$1,T2432,MATCH(IF(G2432&lt;&gt;"",G2432,F2432),OFFSET('Maximum minutes'!$C$1,T2432-1,0,1,U2432+1),0)-1)*IF(OR(ISNUMBER(J2432),J2432="sans examen"),1,0)*IF(W2432&lt;MinDate,1,0),"")</f>
        <v/>
      </c>
      <c r="N2432" s="36">
        <f t="shared" ca="1" si="75"/>
        <v>0</v>
      </c>
      <c r="O2432" s="36" t="e">
        <f ca="1">LEFT(OFFSET(Lists!$Q$2,MATCH(E2432,Lists!$R$3:$R$19,0),0),4)</f>
        <v>#N/A</v>
      </c>
      <c r="P2432" s="36" t="e">
        <f ca="1">MATCH(O2432,Lists!$S$2:$S$640,1)</f>
        <v>#N/A</v>
      </c>
      <c r="Q2432" s="36" t="e">
        <f ca="1">MATCH(LEFT(OFFSET(Lists!$Q$2,MATCH(E2432,Lists!$R$3:$R$19,0)+1,0),4),Lists!$S$3:$S$640,1)</f>
        <v>#N/A</v>
      </c>
      <c r="R2432" s="36" t="e">
        <f ca="1">LEFT(OFFSET(Lists!$S$2,P2432-1+MATCH(F2432,OFFSET(Lists!$T$3,P2432-1,0,Q2432-P2432+1),0),0),6)</f>
        <v>#N/A</v>
      </c>
      <c r="S2432" s="36" t="e">
        <f ca="1">VLOOKUP(R2432,Lists!B:D,3,FALSE)</f>
        <v>#N/A</v>
      </c>
      <c r="T2432" s="36" t="str">
        <f>IF(F2432&lt;&gt;"",MATCH(R2432,'Maximum minutes'!B:B,0),"")</f>
        <v/>
      </c>
      <c r="U2432" s="36">
        <f ca="1">IF(F2432&lt;&gt;"",COUNTA(OFFSET('Maximum minutes'!$C$1,'Annexe A1 Cours'!T2432,0,1,50)),0)</f>
        <v>0</v>
      </c>
      <c r="V2432" s="37">
        <f ca="1">IFERROR(OFFSET('Maximum minutes'!$C$1,T2432+1,-1+MATCH(G2432,OFFSET('Maximum minutes'!$C$1,T2432-1,0,1,50),0)),0)</f>
        <v>0</v>
      </c>
      <c r="W2432" s="38">
        <f t="shared" ca="1" si="74"/>
        <v>0</v>
      </c>
    </row>
    <row r="2433" spans="1:23" s="36" customFormat="1" ht="18.75">
      <c r="A2433" s="34"/>
      <c r="B2433" s="39"/>
      <c r="C2433" s="39"/>
      <c r="D2433" s="35"/>
      <c r="E2433" s="40"/>
      <c r="F2433" s="39"/>
      <c r="G2433" s="39"/>
      <c r="H2433" s="39"/>
      <c r="I2433" s="34"/>
      <c r="J2433" s="34"/>
      <c r="K2433" s="34"/>
      <c r="L2433" s="34"/>
      <c r="M2433" s="43" t="str">
        <f ca="1">IFERROR(OFFSET('Maximum minutes'!$C$1,T2433,MATCH(IF(G2433&lt;&gt;"",G2433,F2433),OFFSET('Maximum minutes'!$C$1,T2433-1,0,1,U2433+1),0)-1)*IF(OR(ISNUMBER(J2433),J2433="sans examen"),1,0)*IF(W2433&lt;MinDate,1,0),"")</f>
        <v/>
      </c>
      <c r="N2433" s="36">
        <f t="shared" ca="1" si="75"/>
        <v>0</v>
      </c>
      <c r="O2433" s="36" t="e">
        <f ca="1">LEFT(OFFSET(Lists!$Q$2,MATCH(E2433,Lists!$R$3:$R$19,0),0),4)</f>
        <v>#N/A</v>
      </c>
      <c r="P2433" s="36" t="e">
        <f ca="1">MATCH(O2433,Lists!$S$2:$S$640,1)</f>
        <v>#N/A</v>
      </c>
      <c r="Q2433" s="36" t="e">
        <f ca="1">MATCH(LEFT(OFFSET(Lists!$Q$2,MATCH(E2433,Lists!$R$3:$R$19,0)+1,0),4),Lists!$S$3:$S$640,1)</f>
        <v>#N/A</v>
      </c>
      <c r="R2433" s="36" t="e">
        <f ca="1">LEFT(OFFSET(Lists!$S$2,P2433-1+MATCH(F2433,OFFSET(Lists!$T$3,P2433-1,0,Q2433-P2433+1),0),0),6)</f>
        <v>#N/A</v>
      </c>
      <c r="S2433" s="36" t="e">
        <f ca="1">VLOOKUP(R2433,Lists!B:D,3,FALSE)</f>
        <v>#N/A</v>
      </c>
      <c r="T2433" s="36" t="str">
        <f>IF(F2433&lt;&gt;"",MATCH(R2433,'Maximum minutes'!B:B,0),"")</f>
        <v/>
      </c>
      <c r="U2433" s="36">
        <f ca="1">IF(F2433&lt;&gt;"",COUNTA(OFFSET('Maximum minutes'!$C$1,'Annexe A1 Cours'!T2433,0,1,50)),0)</f>
        <v>0</v>
      </c>
      <c r="V2433" s="37">
        <f ca="1">IFERROR(OFFSET('Maximum minutes'!$C$1,T2433+1,-1+MATCH(G2433,OFFSET('Maximum minutes'!$C$1,T2433-1,0,1,50),0)),0)</f>
        <v>0</v>
      </c>
      <c r="W2433" s="38">
        <f t="shared" ca="1" si="74"/>
        <v>0</v>
      </c>
    </row>
    <row r="2434" spans="1:23" s="36" customFormat="1" ht="18.75">
      <c r="A2434" s="34"/>
      <c r="B2434" s="39"/>
      <c r="C2434" s="39"/>
      <c r="D2434" s="35"/>
      <c r="E2434" s="40"/>
      <c r="F2434" s="39"/>
      <c r="G2434" s="39"/>
      <c r="H2434" s="39"/>
      <c r="I2434" s="34"/>
      <c r="J2434" s="34"/>
      <c r="K2434" s="34"/>
      <c r="L2434" s="34"/>
      <c r="M2434" s="43" t="str">
        <f ca="1">IFERROR(OFFSET('Maximum minutes'!$C$1,T2434,MATCH(IF(G2434&lt;&gt;"",G2434,F2434),OFFSET('Maximum minutes'!$C$1,T2434-1,0,1,U2434+1),0)-1)*IF(OR(ISNUMBER(J2434),J2434="sans examen"),1,0)*IF(W2434&lt;MinDate,1,0),"")</f>
        <v/>
      </c>
      <c r="N2434" s="36">
        <f t="shared" ca="1" si="75"/>
        <v>0</v>
      </c>
      <c r="O2434" s="36" t="e">
        <f ca="1">LEFT(OFFSET(Lists!$Q$2,MATCH(E2434,Lists!$R$3:$R$19,0),0),4)</f>
        <v>#N/A</v>
      </c>
      <c r="P2434" s="36" t="e">
        <f ca="1">MATCH(O2434,Lists!$S$2:$S$640,1)</f>
        <v>#N/A</v>
      </c>
      <c r="Q2434" s="36" t="e">
        <f ca="1">MATCH(LEFT(OFFSET(Lists!$Q$2,MATCH(E2434,Lists!$R$3:$R$19,0)+1,0),4),Lists!$S$3:$S$640,1)</f>
        <v>#N/A</v>
      </c>
      <c r="R2434" s="36" t="e">
        <f ca="1">LEFT(OFFSET(Lists!$S$2,P2434-1+MATCH(F2434,OFFSET(Lists!$T$3,P2434-1,0,Q2434-P2434+1),0),0),6)</f>
        <v>#N/A</v>
      </c>
      <c r="S2434" s="36" t="e">
        <f ca="1">VLOOKUP(R2434,Lists!B:D,3,FALSE)</f>
        <v>#N/A</v>
      </c>
      <c r="T2434" s="36" t="str">
        <f>IF(F2434&lt;&gt;"",MATCH(R2434,'Maximum minutes'!B:B,0),"")</f>
        <v/>
      </c>
      <c r="U2434" s="36">
        <f ca="1">IF(F2434&lt;&gt;"",COUNTA(OFFSET('Maximum minutes'!$C$1,'Annexe A1 Cours'!T2434,0,1,50)),0)</f>
        <v>0</v>
      </c>
      <c r="V2434" s="37">
        <f ca="1">IFERROR(OFFSET('Maximum minutes'!$C$1,T2434+1,-1+MATCH(G2434,OFFSET('Maximum minutes'!$C$1,T2434-1,0,1,50),0)),0)</f>
        <v>0</v>
      </c>
      <c r="W2434" s="38">
        <f t="shared" ca="1" si="74"/>
        <v>0</v>
      </c>
    </row>
    <row r="2435" spans="1:23" s="36" customFormat="1" ht="18.75">
      <c r="A2435" s="34"/>
      <c r="B2435" s="39"/>
      <c r="C2435" s="39"/>
      <c r="D2435" s="35"/>
      <c r="E2435" s="40"/>
      <c r="F2435" s="39"/>
      <c r="G2435" s="39"/>
      <c r="H2435" s="39"/>
      <c r="I2435" s="34"/>
      <c r="J2435" s="34"/>
      <c r="K2435" s="34"/>
      <c r="L2435" s="34"/>
      <c r="M2435" s="43" t="str">
        <f ca="1">IFERROR(OFFSET('Maximum minutes'!$C$1,T2435,MATCH(IF(G2435&lt;&gt;"",G2435,F2435),OFFSET('Maximum minutes'!$C$1,T2435-1,0,1,U2435+1),0)-1)*IF(OR(ISNUMBER(J2435),J2435="sans examen"),1,0)*IF(W2435&lt;MinDate,1,0),"")</f>
        <v/>
      </c>
      <c r="N2435" s="36">
        <f t="shared" ca="1" si="75"/>
        <v>0</v>
      </c>
      <c r="O2435" s="36" t="e">
        <f ca="1">LEFT(OFFSET(Lists!$Q$2,MATCH(E2435,Lists!$R$3:$R$19,0),0),4)</f>
        <v>#N/A</v>
      </c>
      <c r="P2435" s="36" t="e">
        <f ca="1">MATCH(O2435,Lists!$S$2:$S$640,1)</f>
        <v>#N/A</v>
      </c>
      <c r="Q2435" s="36" t="e">
        <f ca="1">MATCH(LEFT(OFFSET(Lists!$Q$2,MATCH(E2435,Lists!$R$3:$R$19,0)+1,0),4),Lists!$S$3:$S$640,1)</f>
        <v>#N/A</v>
      </c>
      <c r="R2435" s="36" t="e">
        <f ca="1">LEFT(OFFSET(Lists!$S$2,P2435-1+MATCH(F2435,OFFSET(Lists!$T$3,P2435-1,0,Q2435-P2435+1),0),0),6)</f>
        <v>#N/A</v>
      </c>
      <c r="S2435" s="36" t="e">
        <f ca="1">VLOOKUP(R2435,Lists!B:D,3,FALSE)</f>
        <v>#N/A</v>
      </c>
      <c r="T2435" s="36" t="str">
        <f>IF(F2435&lt;&gt;"",MATCH(R2435,'Maximum minutes'!B:B,0),"")</f>
        <v/>
      </c>
      <c r="U2435" s="36">
        <f ca="1">IF(F2435&lt;&gt;"",COUNTA(OFFSET('Maximum minutes'!$C$1,'Annexe A1 Cours'!T2435,0,1,50)),0)</f>
        <v>0</v>
      </c>
      <c r="V2435" s="37">
        <f ca="1">IFERROR(OFFSET('Maximum minutes'!$C$1,T2435+1,-1+MATCH(G2435,OFFSET('Maximum minutes'!$C$1,T2435-1,0,1,50),0)),0)</f>
        <v>0</v>
      </c>
      <c r="W2435" s="38">
        <f t="shared" ca="1" si="74"/>
        <v>0</v>
      </c>
    </row>
    <row r="2436" spans="1:23" s="36" customFormat="1" ht="18.75">
      <c r="A2436" s="34"/>
      <c r="B2436" s="39"/>
      <c r="C2436" s="39"/>
      <c r="D2436" s="35"/>
      <c r="E2436" s="40"/>
      <c r="F2436" s="39"/>
      <c r="G2436" s="39"/>
      <c r="H2436" s="39"/>
      <c r="I2436" s="34"/>
      <c r="J2436" s="34"/>
      <c r="K2436" s="34"/>
      <c r="L2436" s="34"/>
      <c r="M2436" s="43" t="str">
        <f ca="1">IFERROR(OFFSET('Maximum minutes'!$C$1,T2436,MATCH(IF(G2436&lt;&gt;"",G2436,F2436),OFFSET('Maximum minutes'!$C$1,T2436-1,0,1,U2436+1),0)-1)*IF(OR(ISNUMBER(J2436),J2436="sans examen"),1,0)*IF(W2436&lt;MinDate,1,0),"")</f>
        <v/>
      </c>
      <c r="N2436" s="36">
        <f t="shared" ca="1" si="75"/>
        <v>0</v>
      </c>
      <c r="O2436" s="36" t="e">
        <f ca="1">LEFT(OFFSET(Lists!$Q$2,MATCH(E2436,Lists!$R$3:$R$19,0),0),4)</f>
        <v>#N/A</v>
      </c>
      <c r="P2436" s="36" t="e">
        <f ca="1">MATCH(O2436,Lists!$S$2:$S$640,1)</f>
        <v>#N/A</v>
      </c>
      <c r="Q2436" s="36" t="e">
        <f ca="1">MATCH(LEFT(OFFSET(Lists!$Q$2,MATCH(E2436,Lists!$R$3:$R$19,0)+1,0),4),Lists!$S$3:$S$640,1)</f>
        <v>#N/A</v>
      </c>
      <c r="R2436" s="36" t="e">
        <f ca="1">LEFT(OFFSET(Lists!$S$2,P2436-1+MATCH(F2436,OFFSET(Lists!$T$3,P2436-1,0,Q2436-P2436+1),0),0),6)</f>
        <v>#N/A</v>
      </c>
      <c r="S2436" s="36" t="e">
        <f ca="1">VLOOKUP(R2436,Lists!B:D,3,FALSE)</f>
        <v>#N/A</v>
      </c>
      <c r="T2436" s="36" t="str">
        <f>IF(F2436&lt;&gt;"",MATCH(R2436,'Maximum minutes'!B:B,0),"")</f>
        <v/>
      </c>
      <c r="U2436" s="36">
        <f ca="1">IF(F2436&lt;&gt;"",COUNTA(OFFSET('Maximum minutes'!$C$1,'Annexe A1 Cours'!T2436,0,1,50)),0)</f>
        <v>0</v>
      </c>
      <c r="V2436" s="37">
        <f ca="1">IFERROR(OFFSET('Maximum minutes'!$C$1,T2436+1,-1+MATCH(G2436,OFFSET('Maximum minutes'!$C$1,T2436-1,0,1,50),0)),0)</f>
        <v>0</v>
      </c>
      <c r="W2436" s="38">
        <f t="shared" ca="1" si="74"/>
        <v>0</v>
      </c>
    </row>
    <row r="2437" spans="1:23" s="36" customFormat="1" ht="18.75">
      <c r="A2437" s="34"/>
      <c r="B2437" s="39"/>
      <c r="C2437" s="39"/>
      <c r="D2437" s="35"/>
      <c r="E2437" s="40"/>
      <c r="F2437" s="39"/>
      <c r="G2437" s="39"/>
      <c r="H2437" s="39"/>
      <c r="I2437" s="34"/>
      <c r="J2437" s="34"/>
      <c r="K2437" s="34"/>
      <c r="L2437" s="34"/>
      <c r="M2437" s="43" t="str">
        <f ca="1">IFERROR(OFFSET('Maximum minutes'!$C$1,T2437,MATCH(IF(G2437&lt;&gt;"",G2437,F2437),OFFSET('Maximum minutes'!$C$1,T2437-1,0,1,U2437+1),0)-1)*IF(OR(ISNUMBER(J2437),J2437="sans examen"),1,0)*IF(W2437&lt;MinDate,1,0),"")</f>
        <v/>
      </c>
      <c r="N2437" s="36">
        <f t="shared" ca="1" si="75"/>
        <v>0</v>
      </c>
      <c r="O2437" s="36" t="e">
        <f ca="1">LEFT(OFFSET(Lists!$Q$2,MATCH(E2437,Lists!$R$3:$R$19,0),0),4)</f>
        <v>#N/A</v>
      </c>
      <c r="P2437" s="36" t="e">
        <f ca="1">MATCH(O2437,Lists!$S$2:$S$640,1)</f>
        <v>#N/A</v>
      </c>
      <c r="Q2437" s="36" t="e">
        <f ca="1">MATCH(LEFT(OFFSET(Lists!$Q$2,MATCH(E2437,Lists!$R$3:$R$19,0)+1,0),4),Lists!$S$3:$S$640,1)</f>
        <v>#N/A</v>
      </c>
      <c r="R2437" s="36" t="e">
        <f ca="1">LEFT(OFFSET(Lists!$S$2,P2437-1+MATCH(F2437,OFFSET(Lists!$T$3,P2437-1,0,Q2437-P2437+1),0),0),6)</f>
        <v>#N/A</v>
      </c>
      <c r="S2437" s="36" t="e">
        <f ca="1">VLOOKUP(R2437,Lists!B:D,3,FALSE)</f>
        <v>#N/A</v>
      </c>
      <c r="T2437" s="36" t="str">
        <f>IF(F2437&lt;&gt;"",MATCH(R2437,'Maximum minutes'!B:B,0),"")</f>
        <v/>
      </c>
      <c r="U2437" s="36">
        <f ca="1">IF(F2437&lt;&gt;"",COUNTA(OFFSET('Maximum minutes'!$C$1,'Annexe A1 Cours'!T2437,0,1,50)),0)</f>
        <v>0</v>
      </c>
      <c r="V2437" s="37">
        <f ca="1">IFERROR(OFFSET('Maximum minutes'!$C$1,T2437+1,-1+MATCH(G2437,OFFSET('Maximum minutes'!$C$1,T2437-1,0,1,50),0)),0)</f>
        <v>0</v>
      </c>
      <c r="W2437" s="38">
        <f t="shared" ca="1" si="74"/>
        <v>0</v>
      </c>
    </row>
    <row r="2438" spans="1:23" s="36" customFormat="1" ht="18.75">
      <c r="A2438" s="34"/>
      <c r="B2438" s="39"/>
      <c r="C2438" s="39"/>
      <c r="D2438" s="35"/>
      <c r="E2438" s="40"/>
      <c r="F2438" s="39"/>
      <c r="G2438" s="39"/>
      <c r="H2438" s="39"/>
      <c r="I2438" s="34"/>
      <c r="J2438" s="34"/>
      <c r="K2438" s="34"/>
      <c r="L2438" s="34"/>
      <c r="M2438" s="43" t="str">
        <f ca="1">IFERROR(OFFSET('Maximum minutes'!$C$1,T2438,MATCH(IF(G2438&lt;&gt;"",G2438,F2438),OFFSET('Maximum minutes'!$C$1,T2438-1,0,1,U2438+1),0)-1)*IF(OR(ISNUMBER(J2438),J2438="sans examen"),1,0)*IF(W2438&lt;MinDate,1,0),"")</f>
        <v/>
      </c>
      <c r="N2438" s="36">
        <f t="shared" ca="1" si="75"/>
        <v>0</v>
      </c>
      <c r="O2438" s="36" t="e">
        <f ca="1">LEFT(OFFSET(Lists!$Q$2,MATCH(E2438,Lists!$R$3:$R$19,0),0),4)</f>
        <v>#N/A</v>
      </c>
      <c r="P2438" s="36" t="e">
        <f ca="1">MATCH(O2438,Lists!$S$2:$S$640,1)</f>
        <v>#N/A</v>
      </c>
      <c r="Q2438" s="36" t="e">
        <f ca="1">MATCH(LEFT(OFFSET(Lists!$Q$2,MATCH(E2438,Lists!$R$3:$R$19,0)+1,0),4),Lists!$S$3:$S$640,1)</f>
        <v>#N/A</v>
      </c>
      <c r="R2438" s="36" t="e">
        <f ca="1">LEFT(OFFSET(Lists!$S$2,P2438-1+MATCH(F2438,OFFSET(Lists!$T$3,P2438-1,0,Q2438-P2438+1),0),0),6)</f>
        <v>#N/A</v>
      </c>
      <c r="S2438" s="36" t="e">
        <f ca="1">VLOOKUP(R2438,Lists!B:D,3,FALSE)</f>
        <v>#N/A</v>
      </c>
      <c r="T2438" s="36" t="str">
        <f>IF(F2438&lt;&gt;"",MATCH(R2438,'Maximum minutes'!B:B,0),"")</f>
        <v/>
      </c>
      <c r="U2438" s="36">
        <f ca="1">IF(F2438&lt;&gt;"",COUNTA(OFFSET('Maximum minutes'!$C$1,'Annexe A1 Cours'!T2438,0,1,50)),0)</f>
        <v>0</v>
      </c>
      <c r="V2438" s="37">
        <f ca="1">IFERROR(OFFSET('Maximum minutes'!$C$1,T2438+1,-1+MATCH(G2438,OFFSET('Maximum minutes'!$C$1,T2438-1,0,1,50),0)),0)</f>
        <v>0</v>
      </c>
      <c r="W2438" s="38">
        <f t="shared" ca="1" si="74"/>
        <v>0</v>
      </c>
    </row>
    <row r="2439" spans="1:23" s="36" customFormat="1" ht="18.75">
      <c r="A2439" s="34"/>
      <c r="B2439" s="39"/>
      <c r="C2439" s="39"/>
      <c r="D2439" s="35"/>
      <c r="E2439" s="40"/>
      <c r="F2439" s="39"/>
      <c r="G2439" s="39"/>
      <c r="H2439" s="39"/>
      <c r="I2439" s="34"/>
      <c r="J2439" s="34"/>
      <c r="K2439" s="34"/>
      <c r="L2439" s="34"/>
      <c r="M2439" s="43" t="str">
        <f ca="1">IFERROR(OFFSET('Maximum minutes'!$C$1,T2439,MATCH(IF(G2439&lt;&gt;"",G2439,F2439),OFFSET('Maximum minutes'!$C$1,T2439-1,0,1,U2439+1),0)-1)*IF(OR(ISNUMBER(J2439),J2439="sans examen"),1,0)*IF(W2439&lt;MinDate,1,0),"")</f>
        <v/>
      </c>
      <c r="N2439" s="36">
        <f t="shared" ca="1" si="75"/>
        <v>0</v>
      </c>
      <c r="O2439" s="36" t="e">
        <f ca="1">LEFT(OFFSET(Lists!$Q$2,MATCH(E2439,Lists!$R$3:$R$19,0),0),4)</f>
        <v>#N/A</v>
      </c>
      <c r="P2439" s="36" t="e">
        <f ca="1">MATCH(O2439,Lists!$S$2:$S$640,1)</f>
        <v>#N/A</v>
      </c>
      <c r="Q2439" s="36" t="e">
        <f ca="1">MATCH(LEFT(OFFSET(Lists!$Q$2,MATCH(E2439,Lists!$R$3:$R$19,0)+1,0),4),Lists!$S$3:$S$640,1)</f>
        <v>#N/A</v>
      </c>
      <c r="R2439" s="36" t="e">
        <f ca="1">LEFT(OFFSET(Lists!$S$2,P2439-1+MATCH(F2439,OFFSET(Lists!$T$3,P2439-1,0,Q2439-P2439+1),0),0),6)</f>
        <v>#N/A</v>
      </c>
      <c r="S2439" s="36" t="e">
        <f ca="1">VLOOKUP(R2439,Lists!B:D,3,FALSE)</f>
        <v>#N/A</v>
      </c>
      <c r="T2439" s="36" t="str">
        <f>IF(F2439&lt;&gt;"",MATCH(R2439,'Maximum minutes'!B:B,0),"")</f>
        <v/>
      </c>
      <c r="U2439" s="36">
        <f ca="1">IF(F2439&lt;&gt;"",COUNTA(OFFSET('Maximum minutes'!$C$1,'Annexe A1 Cours'!T2439,0,1,50)),0)</f>
        <v>0</v>
      </c>
      <c r="V2439" s="37">
        <f ca="1">IFERROR(OFFSET('Maximum minutes'!$C$1,T2439+1,-1+MATCH(G2439,OFFSET('Maximum minutes'!$C$1,T2439-1,0,1,50),0)),0)</f>
        <v>0</v>
      </c>
      <c r="W2439" s="38">
        <f t="shared" ref="W2439:W2502" ca="1" si="76">IFERROR(DATE(YEAR(D2439)+V2439,MONTH(D2439),DAY(D2439)),"")</f>
        <v>0</v>
      </c>
    </row>
    <row r="2440" spans="1:23" s="36" customFormat="1" ht="18.75">
      <c r="A2440" s="34"/>
      <c r="B2440" s="39"/>
      <c r="C2440" s="39"/>
      <c r="D2440" s="35"/>
      <c r="E2440" s="40"/>
      <c r="F2440" s="39"/>
      <c r="G2440" s="39"/>
      <c r="H2440" s="39"/>
      <c r="I2440" s="34"/>
      <c r="J2440" s="34"/>
      <c r="K2440" s="34"/>
      <c r="L2440" s="34"/>
      <c r="M2440" s="43" t="str">
        <f ca="1">IFERROR(OFFSET('Maximum minutes'!$C$1,T2440,MATCH(IF(G2440&lt;&gt;"",G2440,F2440),OFFSET('Maximum minutes'!$C$1,T2440-1,0,1,U2440+1),0)-1)*IF(OR(ISNUMBER(J2440),J2440="sans examen"),1,0)*IF(W2440&lt;MinDate,1,0),"")</f>
        <v/>
      </c>
      <c r="N2440" s="36">
        <f t="shared" ref="N2440:N2503" ca="1" si="77">IF(K2440&gt;0,MIN(K2440,M2440),0)*IF(M2440="",0,1)</f>
        <v>0</v>
      </c>
      <c r="O2440" s="36" t="e">
        <f ca="1">LEFT(OFFSET(Lists!$Q$2,MATCH(E2440,Lists!$R$3:$R$19,0),0),4)</f>
        <v>#N/A</v>
      </c>
      <c r="P2440" s="36" t="e">
        <f ca="1">MATCH(O2440,Lists!$S$2:$S$640,1)</f>
        <v>#N/A</v>
      </c>
      <c r="Q2440" s="36" t="e">
        <f ca="1">MATCH(LEFT(OFFSET(Lists!$Q$2,MATCH(E2440,Lists!$R$3:$R$19,0)+1,0),4),Lists!$S$3:$S$640,1)</f>
        <v>#N/A</v>
      </c>
      <c r="R2440" s="36" t="e">
        <f ca="1">LEFT(OFFSET(Lists!$S$2,P2440-1+MATCH(F2440,OFFSET(Lists!$T$3,P2440-1,0,Q2440-P2440+1),0),0),6)</f>
        <v>#N/A</v>
      </c>
      <c r="S2440" s="36" t="e">
        <f ca="1">VLOOKUP(R2440,Lists!B:D,3,FALSE)</f>
        <v>#N/A</v>
      </c>
      <c r="T2440" s="36" t="str">
        <f>IF(F2440&lt;&gt;"",MATCH(R2440,'Maximum minutes'!B:B,0),"")</f>
        <v/>
      </c>
      <c r="U2440" s="36">
        <f ca="1">IF(F2440&lt;&gt;"",COUNTA(OFFSET('Maximum minutes'!$C$1,'Annexe A1 Cours'!T2440,0,1,50)),0)</f>
        <v>0</v>
      </c>
      <c r="V2440" s="37">
        <f ca="1">IFERROR(OFFSET('Maximum minutes'!$C$1,T2440+1,-1+MATCH(G2440,OFFSET('Maximum minutes'!$C$1,T2440-1,0,1,50),0)),0)</f>
        <v>0</v>
      </c>
      <c r="W2440" s="38">
        <f t="shared" ca="1" si="76"/>
        <v>0</v>
      </c>
    </row>
    <row r="2441" spans="1:23" s="36" customFormat="1" ht="18.75">
      <c r="A2441" s="34"/>
      <c r="B2441" s="39"/>
      <c r="C2441" s="39"/>
      <c r="D2441" s="35"/>
      <c r="E2441" s="40"/>
      <c r="F2441" s="39"/>
      <c r="G2441" s="39"/>
      <c r="H2441" s="39"/>
      <c r="I2441" s="34"/>
      <c r="J2441" s="34"/>
      <c r="K2441" s="34"/>
      <c r="L2441" s="34"/>
      <c r="M2441" s="43" t="str">
        <f ca="1">IFERROR(OFFSET('Maximum minutes'!$C$1,T2441,MATCH(IF(G2441&lt;&gt;"",G2441,F2441),OFFSET('Maximum minutes'!$C$1,T2441-1,0,1,U2441+1),0)-1)*IF(OR(ISNUMBER(J2441),J2441="sans examen"),1,0)*IF(W2441&lt;MinDate,1,0),"")</f>
        <v/>
      </c>
      <c r="N2441" s="36">
        <f t="shared" ca="1" si="77"/>
        <v>0</v>
      </c>
      <c r="O2441" s="36" t="e">
        <f ca="1">LEFT(OFFSET(Lists!$Q$2,MATCH(E2441,Lists!$R$3:$R$19,0),0),4)</f>
        <v>#N/A</v>
      </c>
      <c r="P2441" s="36" t="e">
        <f ca="1">MATCH(O2441,Lists!$S$2:$S$640,1)</f>
        <v>#N/A</v>
      </c>
      <c r="Q2441" s="36" t="e">
        <f ca="1">MATCH(LEFT(OFFSET(Lists!$Q$2,MATCH(E2441,Lists!$R$3:$R$19,0)+1,0),4),Lists!$S$3:$S$640,1)</f>
        <v>#N/A</v>
      </c>
      <c r="R2441" s="36" t="e">
        <f ca="1">LEFT(OFFSET(Lists!$S$2,P2441-1+MATCH(F2441,OFFSET(Lists!$T$3,P2441-1,0,Q2441-P2441+1),0),0),6)</f>
        <v>#N/A</v>
      </c>
      <c r="S2441" s="36" t="e">
        <f ca="1">VLOOKUP(R2441,Lists!B:D,3,FALSE)</f>
        <v>#N/A</v>
      </c>
      <c r="T2441" s="36" t="str">
        <f>IF(F2441&lt;&gt;"",MATCH(R2441,'Maximum minutes'!B:B,0),"")</f>
        <v/>
      </c>
      <c r="U2441" s="36">
        <f ca="1">IF(F2441&lt;&gt;"",COUNTA(OFFSET('Maximum minutes'!$C$1,'Annexe A1 Cours'!T2441,0,1,50)),0)</f>
        <v>0</v>
      </c>
      <c r="V2441" s="37">
        <f ca="1">IFERROR(OFFSET('Maximum minutes'!$C$1,T2441+1,-1+MATCH(G2441,OFFSET('Maximum minutes'!$C$1,T2441-1,0,1,50),0)),0)</f>
        <v>0</v>
      </c>
      <c r="W2441" s="38">
        <f t="shared" ca="1" si="76"/>
        <v>0</v>
      </c>
    </row>
    <row r="2442" spans="1:23" s="36" customFormat="1" ht="18.75">
      <c r="A2442" s="34"/>
      <c r="B2442" s="39"/>
      <c r="C2442" s="39"/>
      <c r="D2442" s="35"/>
      <c r="E2442" s="40"/>
      <c r="F2442" s="39"/>
      <c r="G2442" s="39"/>
      <c r="H2442" s="39"/>
      <c r="I2442" s="34"/>
      <c r="J2442" s="34"/>
      <c r="K2442" s="34"/>
      <c r="L2442" s="34"/>
      <c r="M2442" s="43" t="str">
        <f ca="1">IFERROR(OFFSET('Maximum minutes'!$C$1,T2442,MATCH(IF(G2442&lt;&gt;"",G2442,F2442),OFFSET('Maximum minutes'!$C$1,T2442-1,0,1,U2442+1),0)-1)*IF(OR(ISNUMBER(J2442),J2442="sans examen"),1,0)*IF(W2442&lt;MinDate,1,0),"")</f>
        <v/>
      </c>
      <c r="N2442" s="36">
        <f t="shared" ca="1" si="77"/>
        <v>0</v>
      </c>
      <c r="O2442" s="36" t="e">
        <f ca="1">LEFT(OFFSET(Lists!$Q$2,MATCH(E2442,Lists!$R$3:$R$19,0),0),4)</f>
        <v>#N/A</v>
      </c>
      <c r="P2442" s="36" t="e">
        <f ca="1">MATCH(O2442,Lists!$S$2:$S$640,1)</f>
        <v>#N/A</v>
      </c>
      <c r="Q2442" s="36" t="e">
        <f ca="1">MATCH(LEFT(OFFSET(Lists!$Q$2,MATCH(E2442,Lists!$R$3:$R$19,0)+1,0),4),Lists!$S$3:$S$640,1)</f>
        <v>#N/A</v>
      </c>
      <c r="R2442" s="36" t="e">
        <f ca="1">LEFT(OFFSET(Lists!$S$2,P2442-1+MATCH(F2442,OFFSET(Lists!$T$3,P2442-1,0,Q2442-P2442+1),0),0),6)</f>
        <v>#N/A</v>
      </c>
      <c r="S2442" s="36" t="e">
        <f ca="1">VLOOKUP(R2442,Lists!B:D,3,FALSE)</f>
        <v>#N/A</v>
      </c>
      <c r="T2442" s="36" t="str">
        <f>IF(F2442&lt;&gt;"",MATCH(R2442,'Maximum minutes'!B:B,0),"")</f>
        <v/>
      </c>
      <c r="U2442" s="36">
        <f ca="1">IF(F2442&lt;&gt;"",COUNTA(OFFSET('Maximum minutes'!$C$1,'Annexe A1 Cours'!T2442,0,1,50)),0)</f>
        <v>0</v>
      </c>
      <c r="V2442" s="37">
        <f ca="1">IFERROR(OFFSET('Maximum minutes'!$C$1,T2442+1,-1+MATCH(G2442,OFFSET('Maximum minutes'!$C$1,T2442-1,0,1,50),0)),0)</f>
        <v>0</v>
      </c>
      <c r="W2442" s="38">
        <f t="shared" ca="1" si="76"/>
        <v>0</v>
      </c>
    </row>
    <row r="2443" spans="1:23" s="36" customFormat="1" ht="18.75">
      <c r="A2443" s="34"/>
      <c r="B2443" s="39"/>
      <c r="C2443" s="39"/>
      <c r="D2443" s="35"/>
      <c r="E2443" s="40"/>
      <c r="F2443" s="39"/>
      <c r="G2443" s="39"/>
      <c r="H2443" s="39"/>
      <c r="I2443" s="34"/>
      <c r="J2443" s="34"/>
      <c r="K2443" s="34"/>
      <c r="L2443" s="34"/>
      <c r="M2443" s="43" t="str">
        <f ca="1">IFERROR(OFFSET('Maximum minutes'!$C$1,T2443,MATCH(IF(G2443&lt;&gt;"",G2443,F2443),OFFSET('Maximum minutes'!$C$1,T2443-1,0,1,U2443+1),0)-1)*IF(OR(ISNUMBER(J2443),J2443="sans examen"),1,0)*IF(W2443&lt;MinDate,1,0),"")</f>
        <v/>
      </c>
      <c r="N2443" s="36">
        <f t="shared" ca="1" si="77"/>
        <v>0</v>
      </c>
      <c r="O2443" s="36" t="e">
        <f ca="1">LEFT(OFFSET(Lists!$Q$2,MATCH(E2443,Lists!$R$3:$R$19,0),0),4)</f>
        <v>#N/A</v>
      </c>
      <c r="P2443" s="36" t="e">
        <f ca="1">MATCH(O2443,Lists!$S$2:$S$640,1)</f>
        <v>#N/A</v>
      </c>
      <c r="Q2443" s="36" t="e">
        <f ca="1">MATCH(LEFT(OFFSET(Lists!$Q$2,MATCH(E2443,Lists!$R$3:$R$19,0)+1,0),4),Lists!$S$3:$S$640,1)</f>
        <v>#N/A</v>
      </c>
      <c r="R2443" s="36" t="e">
        <f ca="1">LEFT(OFFSET(Lists!$S$2,P2443-1+MATCH(F2443,OFFSET(Lists!$T$3,P2443-1,0,Q2443-P2443+1),0),0),6)</f>
        <v>#N/A</v>
      </c>
      <c r="S2443" s="36" t="e">
        <f ca="1">VLOOKUP(R2443,Lists!B:D,3,FALSE)</f>
        <v>#N/A</v>
      </c>
      <c r="T2443" s="36" t="str">
        <f>IF(F2443&lt;&gt;"",MATCH(R2443,'Maximum minutes'!B:B,0),"")</f>
        <v/>
      </c>
      <c r="U2443" s="36">
        <f ca="1">IF(F2443&lt;&gt;"",COUNTA(OFFSET('Maximum minutes'!$C$1,'Annexe A1 Cours'!T2443,0,1,50)),0)</f>
        <v>0</v>
      </c>
      <c r="V2443" s="37">
        <f ca="1">IFERROR(OFFSET('Maximum minutes'!$C$1,T2443+1,-1+MATCH(G2443,OFFSET('Maximum minutes'!$C$1,T2443-1,0,1,50),0)),0)</f>
        <v>0</v>
      </c>
      <c r="W2443" s="38">
        <f t="shared" ca="1" si="76"/>
        <v>0</v>
      </c>
    </row>
    <row r="2444" spans="1:23" s="36" customFormat="1" ht="18.75">
      <c r="A2444" s="34"/>
      <c r="B2444" s="39"/>
      <c r="C2444" s="39"/>
      <c r="D2444" s="35"/>
      <c r="E2444" s="40"/>
      <c r="F2444" s="39"/>
      <c r="G2444" s="39"/>
      <c r="H2444" s="39"/>
      <c r="I2444" s="34"/>
      <c r="J2444" s="34"/>
      <c r="K2444" s="34"/>
      <c r="L2444" s="34"/>
      <c r="M2444" s="43" t="str">
        <f ca="1">IFERROR(OFFSET('Maximum minutes'!$C$1,T2444,MATCH(IF(G2444&lt;&gt;"",G2444,F2444),OFFSET('Maximum minutes'!$C$1,T2444-1,0,1,U2444+1),0)-1)*IF(OR(ISNUMBER(J2444),J2444="sans examen"),1,0)*IF(W2444&lt;MinDate,1,0),"")</f>
        <v/>
      </c>
      <c r="N2444" s="36">
        <f t="shared" ca="1" si="77"/>
        <v>0</v>
      </c>
      <c r="O2444" s="36" t="e">
        <f ca="1">LEFT(OFFSET(Lists!$Q$2,MATCH(E2444,Lists!$R$3:$R$19,0),0),4)</f>
        <v>#N/A</v>
      </c>
      <c r="P2444" s="36" t="e">
        <f ca="1">MATCH(O2444,Lists!$S$2:$S$640,1)</f>
        <v>#N/A</v>
      </c>
      <c r="Q2444" s="36" t="e">
        <f ca="1">MATCH(LEFT(OFFSET(Lists!$Q$2,MATCH(E2444,Lists!$R$3:$R$19,0)+1,0),4),Lists!$S$3:$S$640,1)</f>
        <v>#N/A</v>
      </c>
      <c r="R2444" s="36" t="e">
        <f ca="1">LEFT(OFFSET(Lists!$S$2,P2444-1+MATCH(F2444,OFFSET(Lists!$T$3,P2444-1,0,Q2444-P2444+1),0),0),6)</f>
        <v>#N/A</v>
      </c>
      <c r="S2444" s="36" t="e">
        <f ca="1">VLOOKUP(R2444,Lists!B:D,3,FALSE)</f>
        <v>#N/A</v>
      </c>
      <c r="T2444" s="36" t="str">
        <f>IF(F2444&lt;&gt;"",MATCH(R2444,'Maximum minutes'!B:B,0),"")</f>
        <v/>
      </c>
      <c r="U2444" s="36">
        <f ca="1">IF(F2444&lt;&gt;"",COUNTA(OFFSET('Maximum minutes'!$C$1,'Annexe A1 Cours'!T2444,0,1,50)),0)</f>
        <v>0</v>
      </c>
      <c r="V2444" s="37">
        <f ca="1">IFERROR(OFFSET('Maximum minutes'!$C$1,T2444+1,-1+MATCH(G2444,OFFSET('Maximum minutes'!$C$1,T2444-1,0,1,50),0)),0)</f>
        <v>0</v>
      </c>
      <c r="W2444" s="38">
        <f t="shared" ca="1" si="76"/>
        <v>0</v>
      </c>
    </row>
    <row r="2445" spans="1:23" s="36" customFormat="1" ht="18.75">
      <c r="A2445" s="34"/>
      <c r="B2445" s="39"/>
      <c r="C2445" s="39"/>
      <c r="D2445" s="35"/>
      <c r="E2445" s="40"/>
      <c r="F2445" s="39"/>
      <c r="G2445" s="39"/>
      <c r="H2445" s="39"/>
      <c r="I2445" s="34"/>
      <c r="J2445" s="34"/>
      <c r="K2445" s="34"/>
      <c r="L2445" s="34"/>
      <c r="M2445" s="43" t="str">
        <f ca="1">IFERROR(OFFSET('Maximum minutes'!$C$1,T2445,MATCH(IF(G2445&lt;&gt;"",G2445,F2445),OFFSET('Maximum minutes'!$C$1,T2445-1,0,1,U2445+1),0)-1)*IF(OR(ISNUMBER(J2445),J2445="sans examen"),1,0)*IF(W2445&lt;MinDate,1,0),"")</f>
        <v/>
      </c>
      <c r="N2445" s="36">
        <f t="shared" ca="1" si="77"/>
        <v>0</v>
      </c>
      <c r="O2445" s="36" t="e">
        <f ca="1">LEFT(OFFSET(Lists!$Q$2,MATCH(E2445,Lists!$R$3:$R$19,0),0),4)</f>
        <v>#N/A</v>
      </c>
      <c r="P2445" s="36" t="e">
        <f ca="1">MATCH(O2445,Lists!$S$2:$S$640,1)</f>
        <v>#N/A</v>
      </c>
      <c r="Q2445" s="36" t="e">
        <f ca="1">MATCH(LEFT(OFFSET(Lists!$Q$2,MATCH(E2445,Lists!$R$3:$R$19,0)+1,0),4),Lists!$S$3:$S$640,1)</f>
        <v>#N/A</v>
      </c>
      <c r="R2445" s="36" t="e">
        <f ca="1">LEFT(OFFSET(Lists!$S$2,P2445-1+MATCH(F2445,OFFSET(Lists!$T$3,P2445-1,0,Q2445-P2445+1),0),0),6)</f>
        <v>#N/A</v>
      </c>
      <c r="S2445" s="36" t="e">
        <f ca="1">VLOOKUP(R2445,Lists!B:D,3,FALSE)</f>
        <v>#N/A</v>
      </c>
      <c r="T2445" s="36" t="str">
        <f>IF(F2445&lt;&gt;"",MATCH(R2445,'Maximum minutes'!B:B,0),"")</f>
        <v/>
      </c>
      <c r="U2445" s="36">
        <f ca="1">IF(F2445&lt;&gt;"",COUNTA(OFFSET('Maximum minutes'!$C$1,'Annexe A1 Cours'!T2445,0,1,50)),0)</f>
        <v>0</v>
      </c>
      <c r="V2445" s="37">
        <f ca="1">IFERROR(OFFSET('Maximum minutes'!$C$1,T2445+1,-1+MATCH(G2445,OFFSET('Maximum minutes'!$C$1,T2445-1,0,1,50),0)),0)</f>
        <v>0</v>
      </c>
      <c r="W2445" s="38">
        <f t="shared" ca="1" si="76"/>
        <v>0</v>
      </c>
    </row>
    <row r="2446" spans="1:23" s="36" customFormat="1" ht="18.75">
      <c r="A2446" s="34"/>
      <c r="B2446" s="39"/>
      <c r="C2446" s="39"/>
      <c r="D2446" s="35"/>
      <c r="E2446" s="40"/>
      <c r="F2446" s="39"/>
      <c r="G2446" s="39"/>
      <c r="H2446" s="39"/>
      <c r="I2446" s="34"/>
      <c r="J2446" s="34"/>
      <c r="K2446" s="34"/>
      <c r="L2446" s="34"/>
      <c r="M2446" s="43" t="str">
        <f ca="1">IFERROR(OFFSET('Maximum minutes'!$C$1,T2446,MATCH(IF(G2446&lt;&gt;"",G2446,F2446),OFFSET('Maximum minutes'!$C$1,T2446-1,0,1,U2446+1),0)-1)*IF(OR(ISNUMBER(J2446),J2446="sans examen"),1,0)*IF(W2446&lt;MinDate,1,0),"")</f>
        <v/>
      </c>
      <c r="N2446" s="36">
        <f t="shared" ca="1" si="77"/>
        <v>0</v>
      </c>
      <c r="O2446" s="36" t="e">
        <f ca="1">LEFT(OFFSET(Lists!$Q$2,MATCH(E2446,Lists!$R$3:$R$19,0),0),4)</f>
        <v>#N/A</v>
      </c>
      <c r="P2446" s="36" t="e">
        <f ca="1">MATCH(O2446,Lists!$S$2:$S$640,1)</f>
        <v>#N/A</v>
      </c>
      <c r="Q2446" s="36" t="e">
        <f ca="1">MATCH(LEFT(OFFSET(Lists!$Q$2,MATCH(E2446,Lists!$R$3:$R$19,0)+1,0),4),Lists!$S$3:$S$640,1)</f>
        <v>#N/A</v>
      </c>
      <c r="R2446" s="36" t="e">
        <f ca="1">LEFT(OFFSET(Lists!$S$2,P2446-1+MATCH(F2446,OFFSET(Lists!$T$3,P2446-1,0,Q2446-P2446+1),0),0),6)</f>
        <v>#N/A</v>
      </c>
      <c r="S2446" s="36" t="e">
        <f ca="1">VLOOKUP(R2446,Lists!B:D,3,FALSE)</f>
        <v>#N/A</v>
      </c>
      <c r="T2446" s="36" t="str">
        <f>IF(F2446&lt;&gt;"",MATCH(R2446,'Maximum minutes'!B:B,0),"")</f>
        <v/>
      </c>
      <c r="U2446" s="36">
        <f ca="1">IF(F2446&lt;&gt;"",COUNTA(OFFSET('Maximum minutes'!$C$1,'Annexe A1 Cours'!T2446,0,1,50)),0)</f>
        <v>0</v>
      </c>
      <c r="V2446" s="37">
        <f ca="1">IFERROR(OFFSET('Maximum minutes'!$C$1,T2446+1,-1+MATCH(G2446,OFFSET('Maximum minutes'!$C$1,T2446-1,0,1,50),0)),0)</f>
        <v>0</v>
      </c>
      <c r="W2446" s="38">
        <f t="shared" ca="1" si="76"/>
        <v>0</v>
      </c>
    </row>
    <row r="2447" spans="1:23" s="36" customFormat="1" ht="18.75">
      <c r="A2447" s="34"/>
      <c r="B2447" s="39"/>
      <c r="C2447" s="39"/>
      <c r="D2447" s="35"/>
      <c r="E2447" s="40"/>
      <c r="F2447" s="39"/>
      <c r="G2447" s="39"/>
      <c r="H2447" s="39"/>
      <c r="I2447" s="34"/>
      <c r="J2447" s="34"/>
      <c r="K2447" s="34"/>
      <c r="L2447" s="34"/>
      <c r="M2447" s="43" t="str">
        <f ca="1">IFERROR(OFFSET('Maximum minutes'!$C$1,T2447,MATCH(IF(G2447&lt;&gt;"",G2447,F2447),OFFSET('Maximum minutes'!$C$1,T2447-1,0,1,U2447+1),0)-1)*IF(OR(ISNUMBER(J2447),J2447="sans examen"),1,0)*IF(W2447&lt;MinDate,1,0),"")</f>
        <v/>
      </c>
      <c r="N2447" s="36">
        <f t="shared" ca="1" si="77"/>
        <v>0</v>
      </c>
      <c r="O2447" s="36" t="e">
        <f ca="1">LEFT(OFFSET(Lists!$Q$2,MATCH(E2447,Lists!$R$3:$R$19,0),0),4)</f>
        <v>#N/A</v>
      </c>
      <c r="P2447" s="36" t="e">
        <f ca="1">MATCH(O2447,Lists!$S$2:$S$640,1)</f>
        <v>#N/A</v>
      </c>
      <c r="Q2447" s="36" t="e">
        <f ca="1">MATCH(LEFT(OFFSET(Lists!$Q$2,MATCH(E2447,Lists!$R$3:$R$19,0)+1,0),4),Lists!$S$3:$S$640,1)</f>
        <v>#N/A</v>
      </c>
      <c r="R2447" s="36" t="e">
        <f ca="1">LEFT(OFFSET(Lists!$S$2,P2447-1+MATCH(F2447,OFFSET(Lists!$T$3,P2447-1,0,Q2447-P2447+1),0),0),6)</f>
        <v>#N/A</v>
      </c>
      <c r="S2447" s="36" t="e">
        <f ca="1">VLOOKUP(R2447,Lists!B:D,3,FALSE)</f>
        <v>#N/A</v>
      </c>
      <c r="T2447" s="36" t="str">
        <f>IF(F2447&lt;&gt;"",MATCH(R2447,'Maximum minutes'!B:B,0),"")</f>
        <v/>
      </c>
      <c r="U2447" s="36">
        <f ca="1">IF(F2447&lt;&gt;"",COUNTA(OFFSET('Maximum minutes'!$C$1,'Annexe A1 Cours'!T2447,0,1,50)),0)</f>
        <v>0</v>
      </c>
      <c r="V2447" s="37">
        <f ca="1">IFERROR(OFFSET('Maximum minutes'!$C$1,T2447+1,-1+MATCH(G2447,OFFSET('Maximum minutes'!$C$1,T2447-1,0,1,50),0)),0)</f>
        <v>0</v>
      </c>
      <c r="W2447" s="38">
        <f t="shared" ca="1" si="76"/>
        <v>0</v>
      </c>
    </row>
    <row r="2448" spans="1:23" s="36" customFormat="1" ht="18.75">
      <c r="A2448" s="34"/>
      <c r="B2448" s="39"/>
      <c r="C2448" s="39"/>
      <c r="D2448" s="35"/>
      <c r="E2448" s="40"/>
      <c r="F2448" s="39"/>
      <c r="G2448" s="39"/>
      <c r="H2448" s="39"/>
      <c r="I2448" s="34"/>
      <c r="J2448" s="34"/>
      <c r="K2448" s="34"/>
      <c r="L2448" s="34"/>
      <c r="M2448" s="43" t="str">
        <f ca="1">IFERROR(OFFSET('Maximum minutes'!$C$1,T2448,MATCH(IF(G2448&lt;&gt;"",G2448,F2448),OFFSET('Maximum minutes'!$C$1,T2448-1,0,1,U2448+1),0)-1)*IF(OR(ISNUMBER(J2448),J2448="sans examen"),1,0)*IF(W2448&lt;MinDate,1,0),"")</f>
        <v/>
      </c>
      <c r="N2448" s="36">
        <f t="shared" ca="1" si="77"/>
        <v>0</v>
      </c>
      <c r="O2448" s="36" t="e">
        <f ca="1">LEFT(OFFSET(Lists!$Q$2,MATCH(E2448,Lists!$R$3:$R$19,0),0),4)</f>
        <v>#N/A</v>
      </c>
      <c r="P2448" s="36" t="e">
        <f ca="1">MATCH(O2448,Lists!$S$2:$S$640,1)</f>
        <v>#N/A</v>
      </c>
      <c r="Q2448" s="36" t="e">
        <f ca="1">MATCH(LEFT(OFFSET(Lists!$Q$2,MATCH(E2448,Lists!$R$3:$R$19,0)+1,0),4),Lists!$S$3:$S$640,1)</f>
        <v>#N/A</v>
      </c>
      <c r="R2448" s="36" t="e">
        <f ca="1">LEFT(OFFSET(Lists!$S$2,P2448-1+MATCH(F2448,OFFSET(Lists!$T$3,P2448-1,0,Q2448-P2448+1),0),0),6)</f>
        <v>#N/A</v>
      </c>
      <c r="S2448" s="36" t="e">
        <f ca="1">VLOOKUP(R2448,Lists!B:D,3,FALSE)</f>
        <v>#N/A</v>
      </c>
      <c r="T2448" s="36" t="str">
        <f>IF(F2448&lt;&gt;"",MATCH(R2448,'Maximum minutes'!B:B,0),"")</f>
        <v/>
      </c>
      <c r="U2448" s="36">
        <f ca="1">IF(F2448&lt;&gt;"",COUNTA(OFFSET('Maximum minutes'!$C$1,'Annexe A1 Cours'!T2448,0,1,50)),0)</f>
        <v>0</v>
      </c>
      <c r="V2448" s="37">
        <f ca="1">IFERROR(OFFSET('Maximum minutes'!$C$1,T2448+1,-1+MATCH(G2448,OFFSET('Maximum minutes'!$C$1,T2448-1,0,1,50),0)),0)</f>
        <v>0</v>
      </c>
      <c r="W2448" s="38">
        <f t="shared" ca="1" si="76"/>
        <v>0</v>
      </c>
    </row>
    <row r="2449" spans="1:23" s="36" customFormat="1" ht="18.75">
      <c r="A2449" s="34"/>
      <c r="B2449" s="39"/>
      <c r="C2449" s="39"/>
      <c r="D2449" s="35"/>
      <c r="E2449" s="40"/>
      <c r="F2449" s="39"/>
      <c r="G2449" s="39"/>
      <c r="H2449" s="39"/>
      <c r="I2449" s="34"/>
      <c r="J2449" s="34"/>
      <c r="K2449" s="34"/>
      <c r="L2449" s="34"/>
      <c r="M2449" s="43" t="str">
        <f ca="1">IFERROR(OFFSET('Maximum minutes'!$C$1,T2449,MATCH(IF(G2449&lt;&gt;"",G2449,F2449),OFFSET('Maximum minutes'!$C$1,T2449-1,0,1,U2449+1),0)-1)*IF(OR(ISNUMBER(J2449),J2449="sans examen"),1,0)*IF(W2449&lt;MinDate,1,0),"")</f>
        <v/>
      </c>
      <c r="N2449" s="36">
        <f t="shared" ca="1" si="77"/>
        <v>0</v>
      </c>
      <c r="O2449" s="36" t="e">
        <f ca="1">LEFT(OFFSET(Lists!$Q$2,MATCH(E2449,Lists!$R$3:$R$19,0),0),4)</f>
        <v>#N/A</v>
      </c>
      <c r="P2449" s="36" t="e">
        <f ca="1">MATCH(O2449,Lists!$S$2:$S$640,1)</f>
        <v>#N/A</v>
      </c>
      <c r="Q2449" s="36" t="e">
        <f ca="1">MATCH(LEFT(OFFSET(Lists!$Q$2,MATCH(E2449,Lists!$R$3:$R$19,0)+1,0),4),Lists!$S$3:$S$640,1)</f>
        <v>#N/A</v>
      </c>
      <c r="R2449" s="36" t="e">
        <f ca="1">LEFT(OFFSET(Lists!$S$2,P2449-1+MATCH(F2449,OFFSET(Lists!$T$3,P2449-1,0,Q2449-P2449+1),0),0),6)</f>
        <v>#N/A</v>
      </c>
      <c r="S2449" s="36" t="e">
        <f ca="1">VLOOKUP(R2449,Lists!B:D,3,FALSE)</f>
        <v>#N/A</v>
      </c>
      <c r="T2449" s="36" t="str">
        <f>IF(F2449&lt;&gt;"",MATCH(R2449,'Maximum minutes'!B:B,0),"")</f>
        <v/>
      </c>
      <c r="U2449" s="36">
        <f ca="1">IF(F2449&lt;&gt;"",COUNTA(OFFSET('Maximum minutes'!$C$1,'Annexe A1 Cours'!T2449,0,1,50)),0)</f>
        <v>0</v>
      </c>
      <c r="V2449" s="37">
        <f ca="1">IFERROR(OFFSET('Maximum minutes'!$C$1,T2449+1,-1+MATCH(G2449,OFFSET('Maximum minutes'!$C$1,T2449-1,0,1,50),0)),0)</f>
        <v>0</v>
      </c>
      <c r="W2449" s="38">
        <f t="shared" ca="1" si="76"/>
        <v>0</v>
      </c>
    </row>
    <row r="2450" spans="1:23" s="36" customFormat="1" ht="18.75">
      <c r="A2450" s="34"/>
      <c r="B2450" s="39"/>
      <c r="C2450" s="39"/>
      <c r="D2450" s="35"/>
      <c r="E2450" s="40"/>
      <c r="F2450" s="39"/>
      <c r="G2450" s="39"/>
      <c r="H2450" s="39"/>
      <c r="I2450" s="34"/>
      <c r="J2450" s="34"/>
      <c r="K2450" s="34"/>
      <c r="L2450" s="34"/>
      <c r="M2450" s="43" t="str">
        <f ca="1">IFERROR(OFFSET('Maximum minutes'!$C$1,T2450,MATCH(IF(G2450&lt;&gt;"",G2450,F2450),OFFSET('Maximum minutes'!$C$1,T2450-1,0,1,U2450+1),0)-1)*IF(OR(ISNUMBER(J2450),J2450="sans examen"),1,0)*IF(W2450&lt;MinDate,1,0),"")</f>
        <v/>
      </c>
      <c r="N2450" s="36">
        <f t="shared" ca="1" si="77"/>
        <v>0</v>
      </c>
      <c r="O2450" s="36" t="e">
        <f ca="1">LEFT(OFFSET(Lists!$Q$2,MATCH(E2450,Lists!$R$3:$R$19,0),0),4)</f>
        <v>#N/A</v>
      </c>
      <c r="P2450" s="36" t="e">
        <f ca="1">MATCH(O2450,Lists!$S$2:$S$640,1)</f>
        <v>#N/A</v>
      </c>
      <c r="Q2450" s="36" t="e">
        <f ca="1">MATCH(LEFT(OFFSET(Lists!$Q$2,MATCH(E2450,Lists!$R$3:$R$19,0)+1,0),4),Lists!$S$3:$S$640,1)</f>
        <v>#N/A</v>
      </c>
      <c r="R2450" s="36" t="e">
        <f ca="1">LEFT(OFFSET(Lists!$S$2,P2450-1+MATCH(F2450,OFFSET(Lists!$T$3,P2450-1,0,Q2450-P2450+1),0),0),6)</f>
        <v>#N/A</v>
      </c>
      <c r="S2450" s="36" t="e">
        <f ca="1">VLOOKUP(R2450,Lists!B:D,3,FALSE)</f>
        <v>#N/A</v>
      </c>
      <c r="T2450" s="36" t="str">
        <f>IF(F2450&lt;&gt;"",MATCH(R2450,'Maximum minutes'!B:B,0),"")</f>
        <v/>
      </c>
      <c r="U2450" s="36">
        <f ca="1">IF(F2450&lt;&gt;"",COUNTA(OFFSET('Maximum minutes'!$C$1,'Annexe A1 Cours'!T2450,0,1,50)),0)</f>
        <v>0</v>
      </c>
      <c r="V2450" s="37">
        <f ca="1">IFERROR(OFFSET('Maximum minutes'!$C$1,T2450+1,-1+MATCH(G2450,OFFSET('Maximum minutes'!$C$1,T2450-1,0,1,50),0)),0)</f>
        <v>0</v>
      </c>
      <c r="W2450" s="38">
        <f t="shared" ca="1" si="76"/>
        <v>0</v>
      </c>
    </row>
    <row r="2451" spans="1:23" s="36" customFormat="1" ht="18.75">
      <c r="A2451" s="34"/>
      <c r="B2451" s="39"/>
      <c r="C2451" s="39"/>
      <c r="D2451" s="35"/>
      <c r="E2451" s="40"/>
      <c r="F2451" s="39"/>
      <c r="G2451" s="39"/>
      <c r="H2451" s="39"/>
      <c r="I2451" s="34"/>
      <c r="J2451" s="34"/>
      <c r="K2451" s="34"/>
      <c r="L2451" s="34"/>
      <c r="M2451" s="43" t="str">
        <f ca="1">IFERROR(OFFSET('Maximum minutes'!$C$1,T2451,MATCH(IF(G2451&lt;&gt;"",G2451,F2451),OFFSET('Maximum minutes'!$C$1,T2451-1,0,1,U2451+1),0)-1)*IF(OR(ISNUMBER(J2451),J2451="sans examen"),1,0)*IF(W2451&lt;MinDate,1,0),"")</f>
        <v/>
      </c>
      <c r="N2451" s="36">
        <f t="shared" ca="1" si="77"/>
        <v>0</v>
      </c>
      <c r="O2451" s="36" t="e">
        <f ca="1">LEFT(OFFSET(Lists!$Q$2,MATCH(E2451,Lists!$R$3:$R$19,0),0),4)</f>
        <v>#N/A</v>
      </c>
      <c r="P2451" s="36" t="e">
        <f ca="1">MATCH(O2451,Lists!$S$2:$S$640,1)</f>
        <v>#N/A</v>
      </c>
      <c r="Q2451" s="36" t="e">
        <f ca="1">MATCH(LEFT(OFFSET(Lists!$Q$2,MATCH(E2451,Lists!$R$3:$R$19,0)+1,0),4),Lists!$S$3:$S$640,1)</f>
        <v>#N/A</v>
      </c>
      <c r="R2451" s="36" t="e">
        <f ca="1">LEFT(OFFSET(Lists!$S$2,P2451-1+MATCH(F2451,OFFSET(Lists!$T$3,P2451-1,0,Q2451-P2451+1),0),0),6)</f>
        <v>#N/A</v>
      </c>
      <c r="S2451" s="36" t="e">
        <f ca="1">VLOOKUP(R2451,Lists!B:D,3,FALSE)</f>
        <v>#N/A</v>
      </c>
      <c r="T2451" s="36" t="str">
        <f>IF(F2451&lt;&gt;"",MATCH(R2451,'Maximum minutes'!B:B,0),"")</f>
        <v/>
      </c>
      <c r="U2451" s="36">
        <f ca="1">IF(F2451&lt;&gt;"",COUNTA(OFFSET('Maximum minutes'!$C$1,'Annexe A1 Cours'!T2451,0,1,50)),0)</f>
        <v>0</v>
      </c>
      <c r="V2451" s="37">
        <f ca="1">IFERROR(OFFSET('Maximum minutes'!$C$1,T2451+1,-1+MATCH(G2451,OFFSET('Maximum minutes'!$C$1,T2451-1,0,1,50),0)),0)</f>
        <v>0</v>
      </c>
      <c r="W2451" s="38">
        <f t="shared" ca="1" si="76"/>
        <v>0</v>
      </c>
    </row>
    <row r="2452" spans="1:23" s="36" customFormat="1" ht="18.75">
      <c r="A2452" s="34"/>
      <c r="B2452" s="39"/>
      <c r="C2452" s="39"/>
      <c r="D2452" s="35"/>
      <c r="E2452" s="40"/>
      <c r="F2452" s="39"/>
      <c r="G2452" s="39"/>
      <c r="H2452" s="39"/>
      <c r="I2452" s="34"/>
      <c r="J2452" s="34"/>
      <c r="K2452" s="34"/>
      <c r="L2452" s="34"/>
      <c r="M2452" s="43" t="str">
        <f ca="1">IFERROR(OFFSET('Maximum minutes'!$C$1,T2452,MATCH(IF(G2452&lt;&gt;"",G2452,F2452),OFFSET('Maximum minutes'!$C$1,T2452-1,0,1,U2452+1),0)-1)*IF(OR(ISNUMBER(J2452),J2452="sans examen"),1,0)*IF(W2452&lt;MinDate,1,0),"")</f>
        <v/>
      </c>
      <c r="N2452" s="36">
        <f t="shared" ca="1" si="77"/>
        <v>0</v>
      </c>
      <c r="O2452" s="36" t="e">
        <f ca="1">LEFT(OFFSET(Lists!$Q$2,MATCH(E2452,Lists!$R$3:$R$19,0),0),4)</f>
        <v>#N/A</v>
      </c>
      <c r="P2452" s="36" t="e">
        <f ca="1">MATCH(O2452,Lists!$S$2:$S$640,1)</f>
        <v>#N/A</v>
      </c>
      <c r="Q2452" s="36" t="e">
        <f ca="1">MATCH(LEFT(OFFSET(Lists!$Q$2,MATCH(E2452,Lists!$R$3:$R$19,0)+1,0),4),Lists!$S$3:$S$640,1)</f>
        <v>#N/A</v>
      </c>
      <c r="R2452" s="36" t="e">
        <f ca="1">LEFT(OFFSET(Lists!$S$2,P2452-1+MATCH(F2452,OFFSET(Lists!$T$3,P2452-1,0,Q2452-P2452+1),0),0),6)</f>
        <v>#N/A</v>
      </c>
      <c r="S2452" s="36" t="e">
        <f ca="1">VLOOKUP(R2452,Lists!B:D,3,FALSE)</f>
        <v>#N/A</v>
      </c>
      <c r="T2452" s="36" t="str">
        <f>IF(F2452&lt;&gt;"",MATCH(R2452,'Maximum minutes'!B:B,0),"")</f>
        <v/>
      </c>
      <c r="U2452" s="36">
        <f ca="1">IF(F2452&lt;&gt;"",COUNTA(OFFSET('Maximum minutes'!$C$1,'Annexe A1 Cours'!T2452,0,1,50)),0)</f>
        <v>0</v>
      </c>
      <c r="V2452" s="37">
        <f ca="1">IFERROR(OFFSET('Maximum minutes'!$C$1,T2452+1,-1+MATCH(G2452,OFFSET('Maximum minutes'!$C$1,T2452-1,0,1,50),0)),0)</f>
        <v>0</v>
      </c>
      <c r="W2452" s="38">
        <f t="shared" ca="1" si="76"/>
        <v>0</v>
      </c>
    </row>
    <row r="2453" spans="1:23" s="36" customFormat="1" ht="18.75">
      <c r="A2453" s="34"/>
      <c r="B2453" s="39"/>
      <c r="C2453" s="39"/>
      <c r="D2453" s="35"/>
      <c r="E2453" s="40"/>
      <c r="F2453" s="39"/>
      <c r="G2453" s="39"/>
      <c r="H2453" s="39"/>
      <c r="I2453" s="34"/>
      <c r="J2453" s="34"/>
      <c r="K2453" s="34"/>
      <c r="L2453" s="34"/>
      <c r="M2453" s="43" t="str">
        <f ca="1">IFERROR(OFFSET('Maximum minutes'!$C$1,T2453,MATCH(IF(G2453&lt;&gt;"",G2453,F2453),OFFSET('Maximum minutes'!$C$1,T2453-1,0,1,U2453+1),0)-1)*IF(OR(ISNUMBER(J2453),J2453="sans examen"),1,0)*IF(W2453&lt;MinDate,1,0),"")</f>
        <v/>
      </c>
      <c r="N2453" s="36">
        <f t="shared" ca="1" si="77"/>
        <v>0</v>
      </c>
      <c r="O2453" s="36" t="e">
        <f ca="1">LEFT(OFFSET(Lists!$Q$2,MATCH(E2453,Lists!$R$3:$R$19,0),0),4)</f>
        <v>#N/A</v>
      </c>
      <c r="P2453" s="36" t="e">
        <f ca="1">MATCH(O2453,Lists!$S$2:$S$640,1)</f>
        <v>#N/A</v>
      </c>
      <c r="Q2453" s="36" t="e">
        <f ca="1">MATCH(LEFT(OFFSET(Lists!$Q$2,MATCH(E2453,Lists!$R$3:$R$19,0)+1,0),4),Lists!$S$3:$S$640,1)</f>
        <v>#N/A</v>
      </c>
      <c r="R2453" s="36" t="e">
        <f ca="1">LEFT(OFFSET(Lists!$S$2,P2453-1+MATCH(F2453,OFFSET(Lists!$T$3,P2453-1,0,Q2453-P2453+1),0),0),6)</f>
        <v>#N/A</v>
      </c>
      <c r="S2453" s="36" t="e">
        <f ca="1">VLOOKUP(R2453,Lists!B:D,3,FALSE)</f>
        <v>#N/A</v>
      </c>
      <c r="T2453" s="36" t="str">
        <f>IF(F2453&lt;&gt;"",MATCH(R2453,'Maximum minutes'!B:B,0),"")</f>
        <v/>
      </c>
      <c r="U2453" s="36">
        <f ca="1">IF(F2453&lt;&gt;"",COUNTA(OFFSET('Maximum minutes'!$C$1,'Annexe A1 Cours'!T2453,0,1,50)),0)</f>
        <v>0</v>
      </c>
      <c r="V2453" s="37">
        <f ca="1">IFERROR(OFFSET('Maximum minutes'!$C$1,T2453+1,-1+MATCH(G2453,OFFSET('Maximum minutes'!$C$1,T2453-1,0,1,50),0)),0)</f>
        <v>0</v>
      </c>
      <c r="W2453" s="38">
        <f t="shared" ca="1" si="76"/>
        <v>0</v>
      </c>
    </row>
    <row r="2454" spans="1:23" s="36" customFormat="1" ht="18.75">
      <c r="A2454" s="34"/>
      <c r="B2454" s="39"/>
      <c r="C2454" s="39"/>
      <c r="D2454" s="35"/>
      <c r="E2454" s="40"/>
      <c r="F2454" s="39"/>
      <c r="G2454" s="39"/>
      <c r="H2454" s="39"/>
      <c r="I2454" s="34"/>
      <c r="J2454" s="34"/>
      <c r="K2454" s="34"/>
      <c r="L2454" s="34"/>
      <c r="M2454" s="43" t="str">
        <f ca="1">IFERROR(OFFSET('Maximum minutes'!$C$1,T2454,MATCH(IF(G2454&lt;&gt;"",G2454,F2454),OFFSET('Maximum minutes'!$C$1,T2454-1,0,1,U2454+1),0)-1)*IF(OR(ISNUMBER(J2454),J2454="sans examen"),1,0)*IF(W2454&lt;MinDate,1,0),"")</f>
        <v/>
      </c>
      <c r="N2454" s="36">
        <f t="shared" ca="1" si="77"/>
        <v>0</v>
      </c>
      <c r="O2454" s="36" t="e">
        <f ca="1">LEFT(OFFSET(Lists!$Q$2,MATCH(E2454,Lists!$R$3:$R$19,0),0),4)</f>
        <v>#N/A</v>
      </c>
      <c r="P2454" s="36" t="e">
        <f ca="1">MATCH(O2454,Lists!$S$2:$S$640,1)</f>
        <v>#N/A</v>
      </c>
      <c r="Q2454" s="36" t="e">
        <f ca="1">MATCH(LEFT(OFFSET(Lists!$Q$2,MATCH(E2454,Lists!$R$3:$R$19,0)+1,0),4),Lists!$S$3:$S$640,1)</f>
        <v>#N/A</v>
      </c>
      <c r="R2454" s="36" t="e">
        <f ca="1">LEFT(OFFSET(Lists!$S$2,P2454-1+MATCH(F2454,OFFSET(Lists!$T$3,P2454-1,0,Q2454-P2454+1),0),0),6)</f>
        <v>#N/A</v>
      </c>
      <c r="S2454" s="36" t="e">
        <f ca="1">VLOOKUP(R2454,Lists!B:D,3,FALSE)</f>
        <v>#N/A</v>
      </c>
      <c r="T2454" s="36" t="str">
        <f>IF(F2454&lt;&gt;"",MATCH(R2454,'Maximum minutes'!B:B,0),"")</f>
        <v/>
      </c>
      <c r="U2454" s="36">
        <f ca="1">IF(F2454&lt;&gt;"",COUNTA(OFFSET('Maximum minutes'!$C$1,'Annexe A1 Cours'!T2454,0,1,50)),0)</f>
        <v>0</v>
      </c>
      <c r="V2454" s="37">
        <f ca="1">IFERROR(OFFSET('Maximum minutes'!$C$1,T2454+1,-1+MATCH(G2454,OFFSET('Maximum minutes'!$C$1,T2454-1,0,1,50),0)),0)</f>
        <v>0</v>
      </c>
      <c r="W2454" s="38">
        <f t="shared" ca="1" si="76"/>
        <v>0</v>
      </c>
    </row>
    <row r="2455" spans="1:23" s="36" customFormat="1" ht="18.75">
      <c r="A2455" s="34"/>
      <c r="B2455" s="39"/>
      <c r="C2455" s="39"/>
      <c r="D2455" s="35"/>
      <c r="E2455" s="40"/>
      <c r="F2455" s="39"/>
      <c r="G2455" s="39"/>
      <c r="H2455" s="39"/>
      <c r="I2455" s="34"/>
      <c r="J2455" s="34"/>
      <c r="K2455" s="34"/>
      <c r="L2455" s="34"/>
      <c r="M2455" s="43" t="str">
        <f ca="1">IFERROR(OFFSET('Maximum minutes'!$C$1,T2455,MATCH(IF(G2455&lt;&gt;"",G2455,F2455),OFFSET('Maximum minutes'!$C$1,T2455-1,0,1,U2455+1),0)-1)*IF(OR(ISNUMBER(J2455),J2455="sans examen"),1,0)*IF(W2455&lt;MinDate,1,0),"")</f>
        <v/>
      </c>
      <c r="N2455" s="36">
        <f t="shared" ca="1" si="77"/>
        <v>0</v>
      </c>
      <c r="O2455" s="36" t="e">
        <f ca="1">LEFT(OFFSET(Lists!$Q$2,MATCH(E2455,Lists!$R$3:$R$19,0),0),4)</f>
        <v>#N/A</v>
      </c>
      <c r="P2455" s="36" t="e">
        <f ca="1">MATCH(O2455,Lists!$S$2:$S$640,1)</f>
        <v>#N/A</v>
      </c>
      <c r="Q2455" s="36" t="e">
        <f ca="1">MATCH(LEFT(OFFSET(Lists!$Q$2,MATCH(E2455,Lists!$R$3:$R$19,0)+1,0),4),Lists!$S$3:$S$640,1)</f>
        <v>#N/A</v>
      </c>
      <c r="R2455" s="36" t="e">
        <f ca="1">LEFT(OFFSET(Lists!$S$2,P2455-1+MATCH(F2455,OFFSET(Lists!$T$3,P2455-1,0,Q2455-P2455+1),0),0),6)</f>
        <v>#N/A</v>
      </c>
      <c r="S2455" s="36" t="e">
        <f ca="1">VLOOKUP(R2455,Lists!B:D,3,FALSE)</f>
        <v>#N/A</v>
      </c>
      <c r="T2455" s="36" t="str">
        <f>IF(F2455&lt;&gt;"",MATCH(R2455,'Maximum minutes'!B:B,0),"")</f>
        <v/>
      </c>
      <c r="U2455" s="36">
        <f ca="1">IF(F2455&lt;&gt;"",COUNTA(OFFSET('Maximum minutes'!$C$1,'Annexe A1 Cours'!T2455,0,1,50)),0)</f>
        <v>0</v>
      </c>
      <c r="V2455" s="37">
        <f ca="1">IFERROR(OFFSET('Maximum minutes'!$C$1,T2455+1,-1+MATCH(G2455,OFFSET('Maximum minutes'!$C$1,T2455-1,0,1,50),0)),0)</f>
        <v>0</v>
      </c>
      <c r="W2455" s="38">
        <f t="shared" ca="1" si="76"/>
        <v>0</v>
      </c>
    </row>
    <row r="2456" spans="1:23" s="36" customFormat="1" ht="18.75">
      <c r="A2456" s="34"/>
      <c r="B2456" s="39"/>
      <c r="C2456" s="39"/>
      <c r="D2456" s="35"/>
      <c r="E2456" s="40"/>
      <c r="F2456" s="39"/>
      <c r="G2456" s="39"/>
      <c r="H2456" s="39"/>
      <c r="I2456" s="34"/>
      <c r="J2456" s="34"/>
      <c r="K2456" s="34"/>
      <c r="L2456" s="34"/>
      <c r="M2456" s="43" t="str">
        <f ca="1">IFERROR(OFFSET('Maximum minutes'!$C$1,T2456,MATCH(IF(G2456&lt;&gt;"",G2456,F2456),OFFSET('Maximum minutes'!$C$1,T2456-1,0,1,U2456+1),0)-1)*IF(OR(ISNUMBER(J2456),J2456="sans examen"),1,0)*IF(W2456&lt;MinDate,1,0),"")</f>
        <v/>
      </c>
      <c r="N2456" s="36">
        <f t="shared" ca="1" si="77"/>
        <v>0</v>
      </c>
      <c r="O2456" s="36" t="e">
        <f ca="1">LEFT(OFFSET(Lists!$Q$2,MATCH(E2456,Lists!$R$3:$R$19,0),0),4)</f>
        <v>#N/A</v>
      </c>
      <c r="P2456" s="36" t="e">
        <f ca="1">MATCH(O2456,Lists!$S$2:$S$640,1)</f>
        <v>#N/A</v>
      </c>
      <c r="Q2456" s="36" t="e">
        <f ca="1">MATCH(LEFT(OFFSET(Lists!$Q$2,MATCH(E2456,Lists!$R$3:$R$19,0)+1,0),4),Lists!$S$3:$S$640,1)</f>
        <v>#N/A</v>
      </c>
      <c r="R2456" s="36" t="e">
        <f ca="1">LEFT(OFFSET(Lists!$S$2,P2456-1+MATCH(F2456,OFFSET(Lists!$T$3,P2456-1,0,Q2456-P2456+1),0),0),6)</f>
        <v>#N/A</v>
      </c>
      <c r="S2456" s="36" t="e">
        <f ca="1">VLOOKUP(R2456,Lists!B:D,3,FALSE)</f>
        <v>#N/A</v>
      </c>
      <c r="T2456" s="36" t="str">
        <f>IF(F2456&lt;&gt;"",MATCH(R2456,'Maximum minutes'!B:B,0),"")</f>
        <v/>
      </c>
      <c r="U2456" s="36">
        <f ca="1">IF(F2456&lt;&gt;"",COUNTA(OFFSET('Maximum minutes'!$C$1,'Annexe A1 Cours'!T2456,0,1,50)),0)</f>
        <v>0</v>
      </c>
      <c r="V2456" s="37">
        <f ca="1">IFERROR(OFFSET('Maximum minutes'!$C$1,T2456+1,-1+MATCH(G2456,OFFSET('Maximum minutes'!$C$1,T2456-1,0,1,50),0)),0)</f>
        <v>0</v>
      </c>
      <c r="W2456" s="38">
        <f t="shared" ca="1" si="76"/>
        <v>0</v>
      </c>
    </row>
    <row r="2457" spans="1:23" s="36" customFormat="1" ht="18.75">
      <c r="A2457" s="34"/>
      <c r="B2457" s="39"/>
      <c r="C2457" s="39"/>
      <c r="D2457" s="35"/>
      <c r="E2457" s="40"/>
      <c r="F2457" s="39"/>
      <c r="G2457" s="39"/>
      <c r="H2457" s="39"/>
      <c r="I2457" s="34"/>
      <c r="J2457" s="34"/>
      <c r="K2457" s="34"/>
      <c r="L2457" s="34"/>
      <c r="M2457" s="43" t="str">
        <f ca="1">IFERROR(OFFSET('Maximum minutes'!$C$1,T2457,MATCH(IF(G2457&lt;&gt;"",G2457,F2457),OFFSET('Maximum minutes'!$C$1,T2457-1,0,1,U2457+1),0)-1)*IF(OR(ISNUMBER(J2457),J2457="sans examen"),1,0)*IF(W2457&lt;MinDate,1,0),"")</f>
        <v/>
      </c>
      <c r="N2457" s="36">
        <f t="shared" ca="1" si="77"/>
        <v>0</v>
      </c>
      <c r="O2457" s="36" t="e">
        <f ca="1">LEFT(OFFSET(Lists!$Q$2,MATCH(E2457,Lists!$R$3:$R$19,0),0),4)</f>
        <v>#N/A</v>
      </c>
      <c r="P2457" s="36" t="e">
        <f ca="1">MATCH(O2457,Lists!$S$2:$S$640,1)</f>
        <v>#N/A</v>
      </c>
      <c r="Q2457" s="36" t="e">
        <f ca="1">MATCH(LEFT(OFFSET(Lists!$Q$2,MATCH(E2457,Lists!$R$3:$R$19,0)+1,0),4),Lists!$S$3:$S$640,1)</f>
        <v>#N/A</v>
      </c>
      <c r="R2457" s="36" t="e">
        <f ca="1">LEFT(OFFSET(Lists!$S$2,P2457-1+MATCH(F2457,OFFSET(Lists!$T$3,P2457-1,0,Q2457-P2457+1),0),0),6)</f>
        <v>#N/A</v>
      </c>
      <c r="S2457" s="36" t="e">
        <f ca="1">VLOOKUP(R2457,Lists!B:D,3,FALSE)</f>
        <v>#N/A</v>
      </c>
      <c r="T2457" s="36" t="str">
        <f>IF(F2457&lt;&gt;"",MATCH(R2457,'Maximum minutes'!B:B,0),"")</f>
        <v/>
      </c>
      <c r="U2457" s="36">
        <f ca="1">IF(F2457&lt;&gt;"",COUNTA(OFFSET('Maximum minutes'!$C$1,'Annexe A1 Cours'!T2457,0,1,50)),0)</f>
        <v>0</v>
      </c>
      <c r="V2457" s="37">
        <f ca="1">IFERROR(OFFSET('Maximum minutes'!$C$1,T2457+1,-1+MATCH(G2457,OFFSET('Maximum minutes'!$C$1,T2457-1,0,1,50),0)),0)</f>
        <v>0</v>
      </c>
      <c r="W2457" s="38">
        <f t="shared" ca="1" si="76"/>
        <v>0</v>
      </c>
    </row>
    <row r="2458" spans="1:23" s="36" customFormat="1" ht="18.75">
      <c r="A2458" s="34"/>
      <c r="B2458" s="39"/>
      <c r="C2458" s="39"/>
      <c r="D2458" s="35"/>
      <c r="E2458" s="40"/>
      <c r="F2458" s="39"/>
      <c r="G2458" s="39"/>
      <c r="H2458" s="39"/>
      <c r="I2458" s="34"/>
      <c r="J2458" s="34"/>
      <c r="K2458" s="34"/>
      <c r="L2458" s="34"/>
      <c r="M2458" s="43" t="str">
        <f ca="1">IFERROR(OFFSET('Maximum minutes'!$C$1,T2458,MATCH(IF(G2458&lt;&gt;"",G2458,F2458),OFFSET('Maximum minutes'!$C$1,T2458-1,0,1,U2458+1),0)-1)*IF(OR(ISNUMBER(J2458),J2458="sans examen"),1,0)*IF(W2458&lt;MinDate,1,0),"")</f>
        <v/>
      </c>
      <c r="N2458" s="36">
        <f t="shared" ca="1" si="77"/>
        <v>0</v>
      </c>
      <c r="O2458" s="36" t="e">
        <f ca="1">LEFT(OFFSET(Lists!$Q$2,MATCH(E2458,Lists!$R$3:$R$19,0),0),4)</f>
        <v>#N/A</v>
      </c>
      <c r="P2458" s="36" t="e">
        <f ca="1">MATCH(O2458,Lists!$S$2:$S$640,1)</f>
        <v>#N/A</v>
      </c>
      <c r="Q2458" s="36" t="e">
        <f ca="1">MATCH(LEFT(OFFSET(Lists!$Q$2,MATCH(E2458,Lists!$R$3:$R$19,0)+1,0),4),Lists!$S$3:$S$640,1)</f>
        <v>#N/A</v>
      </c>
      <c r="R2458" s="36" t="e">
        <f ca="1">LEFT(OFFSET(Lists!$S$2,P2458-1+MATCH(F2458,OFFSET(Lists!$T$3,P2458-1,0,Q2458-P2458+1),0),0),6)</f>
        <v>#N/A</v>
      </c>
      <c r="S2458" s="36" t="e">
        <f ca="1">VLOOKUP(R2458,Lists!B:D,3,FALSE)</f>
        <v>#N/A</v>
      </c>
      <c r="T2458" s="36" t="str">
        <f>IF(F2458&lt;&gt;"",MATCH(R2458,'Maximum minutes'!B:B,0),"")</f>
        <v/>
      </c>
      <c r="U2458" s="36">
        <f ca="1">IF(F2458&lt;&gt;"",COUNTA(OFFSET('Maximum minutes'!$C$1,'Annexe A1 Cours'!T2458,0,1,50)),0)</f>
        <v>0</v>
      </c>
      <c r="V2458" s="37">
        <f ca="1">IFERROR(OFFSET('Maximum minutes'!$C$1,T2458+1,-1+MATCH(G2458,OFFSET('Maximum minutes'!$C$1,T2458-1,0,1,50),0)),0)</f>
        <v>0</v>
      </c>
      <c r="W2458" s="38">
        <f t="shared" ca="1" si="76"/>
        <v>0</v>
      </c>
    </row>
    <row r="2459" spans="1:23" s="36" customFormat="1" ht="18.75">
      <c r="A2459" s="34"/>
      <c r="B2459" s="39"/>
      <c r="C2459" s="39"/>
      <c r="D2459" s="35"/>
      <c r="E2459" s="40"/>
      <c r="F2459" s="39"/>
      <c r="G2459" s="39"/>
      <c r="H2459" s="39"/>
      <c r="I2459" s="34"/>
      <c r="J2459" s="34"/>
      <c r="K2459" s="34"/>
      <c r="L2459" s="34"/>
      <c r="M2459" s="43" t="str">
        <f ca="1">IFERROR(OFFSET('Maximum minutes'!$C$1,T2459,MATCH(IF(G2459&lt;&gt;"",G2459,F2459),OFFSET('Maximum minutes'!$C$1,T2459-1,0,1,U2459+1),0)-1)*IF(OR(ISNUMBER(J2459),J2459="sans examen"),1,0)*IF(W2459&lt;MinDate,1,0),"")</f>
        <v/>
      </c>
      <c r="N2459" s="36">
        <f t="shared" ca="1" si="77"/>
        <v>0</v>
      </c>
      <c r="O2459" s="36" t="e">
        <f ca="1">LEFT(OFFSET(Lists!$Q$2,MATCH(E2459,Lists!$R$3:$R$19,0),0),4)</f>
        <v>#N/A</v>
      </c>
      <c r="P2459" s="36" t="e">
        <f ca="1">MATCH(O2459,Lists!$S$2:$S$640,1)</f>
        <v>#N/A</v>
      </c>
      <c r="Q2459" s="36" t="e">
        <f ca="1">MATCH(LEFT(OFFSET(Lists!$Q$2,MATCH(E2459,Lists!$R$3:$R$19,0)+1,0),4),Lists!$S$3:$S$640,1)</f>
        <v>#N/A</v>
      </c>
      <c r="R2459" s="36" t="e">
        <f ca="1">LEFT(OFFSET(Lists!$S$2,P2459-1+MATCH(F2459,OFFSET(Lists!$T$3,P2459-1,0,Q2459-P2459+1),0),0),6)</f>
        <v>#N/A</v>
      </c>
      <c r="S2459" s="36" t="e">
        <f ca="1">VLOOKUP(R2459,Lists!B:D,3,FALSE)</f>
        <v>#N/A</v>
      </c>
      <c r="T2459" s="36" t="str">
        <f>IF(F2459&lt;&gt;"",MATCH(R2459,'Maximum minutes'!B:B,0),"")</f>
        <v/>
      </c>
      <c r="U2459" s="36">
        <f ca="1">IF(F2459&lt;&gt;"",COUNTA(OFFSET('Maximum minutes'!$C$1,'Annexe A1 Cours'!T2459,0,1,50)),0)</f>
        <v>0</v>
      </c>
      <c r="V2459" s="37">
        <f ca="1">IFERROR(OFFSET('Maximum minutes'!$C$1,T2459+1,-1+MATCH(G2459,OFFSET('Maximum minutes'!$C$1,T2459-1,0,1,50),0)),0)</f>
        <v>0</v>
      </c>
      <c r="W2459" s="38">
        <f t="shared" ca="1" si="76"/>
        <v>0</v>
      </c>
    </row>
    <row r="2460" spans="1:23" s="36" customFormat="1" ht="18.75">
      <c r="A2460" s="34"/>
      <c r="B2460" s="39"/>
      <c r="C2460" s="39"/>
      <c r="D2460" s="35"/>
      <c r="E2460" s="40"/>
      <c r="F2460" s="39"/>
      <c r="G2460" s="39"/>
      <c r="H2460" s="39"/>
      <c r="I2460" s="34"/>
      <c r="J2460" s="34"/>
      <c r="K2460" s="34"/>
      <c r="L2460" s="34"/>
      <c r="M2460" s="43" t="str">
        <f ca="1">IFERROR(OFFSET('Maximum minutes'!$C$1,T2460,MATCH(IF(G2460&lt;&gt;"",G2460,F2460),OFFSET('Maximum minutes'!$C$1,T2460-1,0,1,U2460+1),0)-1)*IF(OR(ISNUMBER(J2460),J2460="sans examen"),1,0)*IF(W2460&lt;MinDate,1,0),"")</f>
        <v/>
      </c>
      <c r="N2460" s="36">
        <f t="shared" ca="1" si="77"/>
        <v>0</v>
      </c>
      <c r="O2460" s="36" t="e">
        <f ca="1">LEFT(OFFSET(Lists!$Q$2,MATCH(E2460,Lists!$R$3:$R$19,0),0),4)</f>
        <v>#N/A</v>
      </c>
      <c r="P2460" s="36" t="e">
        <f ca="1">MATCH(O2460,Lists!$S$2:$S$640,1)</f>
        <v>#N/A</v>
      </c>
      <c r="Q2460" s="36" t="e">
        <f ca="1">MATCH(LEFT(OFFSET(Lists!$Q$2,MATCH(E2460,Lists!$R$3:$R$19,0)+1,0),4),Lists!$S$3:$S$640,1)</f>
        <v>#N/A</v>
      </c>
      <c r="R2460" s="36" t="e">
        <f ca="1">LEFT(OFFSET(Lists!$S$2,P2460-1+MATCH(F2460,OFFSET(Lists!$T$3,P2460-1,0,Q2460-P2460+1),0),0),6)</f>
        <v>#N/A</v>
      </c>
      <c r="S2460" s="36" t="e">
        <f ca="1">VLOOKUP(R2460,Lists!B:D,3,FALSE)</f>
        <v>#N/A</v>
      </c>
      <c r="T2460" s="36" t="str">
        <f>IF(F2460&lt;&gt;"",MATCH(R2460,'Maximum minutes'!B:B,0),"")</f>
        <v/>
      </c>
      <c r="U2460" s="36">
        <f ca="1">IF(F2460&lt;&gt;"",COUNTA(OFFSET('Maximum minutes'!$C$1,'Annexe A1 Cours'!T2460,0,1,50)),0)</f>
        <v>0</v>
      </c>
      <c r="V2460" s="37">
        <f ca="1">IFERROR(OFFSET('Maximum minutes'!$C$1,T2460+1,-1+MATCH(G2460,OFFSET('Maximum minutes'!$C$1,T2460-1,0,1,50),0)),0)</f>
        <v>0</v>
      </c>
      <c r="W2460" s="38">
        <f t="shared" ca="1" si="76"/>
        <v>0</v>
      </c>
    </row>
    <row r="2461" spans="1:23" s="36" customFormat="1" ht="18.75">
      <c r="A2461" s="34"/>
      <c r="B2461" s="39"/>
      <c r="C2461" s="39"/>
      <c r="D2461" s="35"/>
      <c r="E2461" s="40"/>
      <c r="F2461" s="39"/>
      <c r="G2461" s="39"/>
      <c r="H2461" s="39"/>
      <c r="I2461" s="34"/>
      <c r="J2461" s="34"/>
      <c r="K2461" s="34"/>
      <c r="L2461" s="34"/>
      <c r="M2461" s="43" t="str">
        <f ca="1">IFERROR(OFFSET('Maximum minutes'!$C$1,T2461,MATCH(IF(G2461&lt;&gt;"",G2461,F2461),OFFSET('Maximum minutes'!$C$1,T2461-1,0,1,U2461+1),0)-1)*IF(OR(ISNUMBER(J2461),J2461="sans examen"),1,0)*IF(W2461&lt;MinDate,1,0),"")</f>
        <v/>
      </c>
      <c r="N2461" s="36">
        <f t="shared" ca="1" si="77"/>
        <v>0</v>
      </c>
      <c r="O2461" s="36" t="e">
        <f ca="1">LEFT(OFFSET(Lists!$Q$2,MATCH(E2461,Lists!$R$3:$R$19,0),0),4)</f>
        <v>#N/A</v>
      </c>
      <c r="P2461" s="36" t="e">
        <f ca="1">MATCH(O2461,Lists!$S$2:$S$640,1)</f>
        <v>#N/A</v>
      </c>
      <c r="Q2461" s="36" t="e">
        <f ca="1">MATCH(LEFT(OFFSET(Lists!$Q$2,MATCH(E2461,Lists!$R$3:$R$19,0)+1,0),4),Lists!$S$3:$S$640,1)</f>
        <v>#N/A</v>
      </c>
      <c r="R2461" s="36" t="e">
        <f ca="1">LEFT(OFFSET(Lists!$S$2,P2461-1+MATCH(F2461,OFFSET(Lists!$T$3,P2461-1,0,Q2461-P2461+1),0),0),6)</f>
        <v>#N/A</v>
      </c>
      <c r="S2461" s="36" t="e">
        <f ca="1">VLOOKUP(R2461,Lists!B:D,3,FALSE)</f>
        <v>#N/A</v>
      </c>
      <c r="T2461" s="36" t="str">
        <f>IF(F2461&lt;&gt;"",MATCH(R2461,'Maximum minutes'!B:B,0),"")</f>
        <v/>
      </c>
      <c r="U2461" s="36">
        <f ca="1">IF(F2461&lt;&gt;"",COUNTA(OFFSET('Maximum minutes'!$C$1,'Annexe A1 Cours'!T2461,0,1,50)),0)</f>
        <v>0</v>
      </c>
      <c r="V2461" s="37">
        <f ca="1">IFERROR(OFFSET('Maximum minutes'!$C$1,T2461+1,-1+MATCH(G2461,OFFSET('Maximum minutes'!$C$1,T2461-1,0,1,50),0)),0)</f>
        <v>0</v>
      </c>
      <c r="W2461" s="38">
        <f t="shared" ca="1" si="76"/>
        <v>0</v>
      </c>
    </row>
    <row r="2462" spans="1:23" s="36" customFormat="1" ht="18.75">
      <c r="A2462" s="34"/>
      <c r="B2462" s="39"/>
      <c r="C2462" s="39"/>
      <c r="D2462" s="35"/>
      <c r="E2462" s="40"/>
      <c r="F2462" s="39"/>
      <c r="G2462" s="39"/>
      <c r="H2462" s="39"/>
      <c r="I2462" s="34"/>
      <c r="J2462" s="34"/>
      <c r="K2462" s="34"/>
      <c r="L2462" s="34"/>
      <c r="M2462" s="43" t="str">
        <f ca="1">IFERROR(OFFSET('Maximum minutes'!$C$1,T2462,MATCH(IF(G2462&lt;&gt;"",G2462,F2462),OFFSET('Maximum minutes'!$C$1,T2462-1,0,1,U2462+1),0)-1)*IF(OR(ISNUMBER(J2462),J2462="sans examen"),1,0)*IF(W2462&lt;MinDate,1,0),"")</f>
        <v/>
      </c>
      <c r="N2462" s="36">
        <f t="shared" ca="1" si="77"/>
        <v>0</v>
      </c>
      <c r="O2462" s="36" t="e">
        <f ca="1">LEFT(OFFSET(Lists!$Q$2,MATCH(E2462,Lists!$R$3:$R$19,0),0),4)</f>
        <v>#N/A</v>
      </c>
      <c r="P2462" s="36" t="e">
        <f ca="1">MATCH(O2462,Lists!$S$2:$S$640,1)</f>
        <v>#N/A</v>
      </c>
      <c r="Q2462" s="36" t="e">
        <f ca="1">MATCH(LEFT(OFFSET(Lists!$Q$2,MATCH(E2462,Lists!$R$3:$R$19,0)+1,0),4),Lists!$S$3:$S$640,1)</f>
        <v>#N/A</v>
      </c>
      <c r="R2462" s="36" t="e">
        <f ca="1">LEFT(OFFSET(Lists!$S$2,P2462-1+MATCH(F2462,OFFSET(Lists!$T$3,P2462-1,0,Q2462-P2462+1),0),0),6)</f>
        <v>#N/A</v>
      </c>
      <c r="S2462" s="36" t="e">
        <f ca="1">VLOOKUP(R2462,Lists!B:D,3,FALSE)</f>
        <v>#N/A</v>
      </c>
      <c r="T2462" s="36" t="str">
        <f>IF(F2462&lt;&gt;"",MATCH(R2462,'Maximum minutes'!B:B,0),"")</f>
        <v/>
      </c>
      <c r="U2462" s="36">
        <f ca="1">IF(F2462&lt;&gt;"",COUNTA(OFFSET('Maximum minutes'!$C$1,'Annexe A1 Cours'!T2462,0,1,50)),0)</f>
        <v>0</v>
      </c>
      <c r="V2462" s="37">
        <f ca="1">IFERROR(OFFSET('Maximum minutes'!$C$1,T2462+1,-1+MATCH(G2462,OFFSET('Maximum minutes'!$C$1,T2462-1,0,1,50),0)),0)</f>
        <v>0</v>
      </c>
      <c r="W2462" s="38">
        <f t="shared" ca="1" si="76"/>
        <v>0</v>
      </c>
    </row>
    <row r="2463" spans="1:23" s="36" customFormat="1" ht="18.75">
      <c r="A2463" s="34"/>
      <c r="B2463" s="39"/>
      <c r="C2463" s="39"/>
      <c r="D2463" s="35"/>
      <c r="E2463" s="40"/>
      <c r="F2463" s="39"/>
      <c r="G2463" s="39"/>
      <c r="H2463" s="39"/>
      <c r="I2463" s="34"/>
      <c r="J2463" s="34"/>
      <c r="K2463" s="34"/>
      <c r="L2463" s="34"/>
      <c r="M2463" s="43" t="str">
        <f ca="1">IFERROR(OFFSET('Maximum minutes'!$C$1,T2463,MATCH(IF(G2463&lt;&gt;"",G2463,F2463),OFFSET('Maximum minutes'!$C$1,T2463-1,0,1,U2463+1),0)-1)*IF(OR(ISNUMBER(J2463),J2463="sans examen"),1,0)*IF(W2463&lt;MinDate,1,0),"")</f>
        <v/>
      </c>
      <c r="N2463" s="36">
        <f t="shared" ca="1" si="77"/>
        <v>0</v>
      </c>
      <c r="O2463" s="36" t="e">
        <f ca="1">LEFT(OFFSET(Lists!$Q$2,MATCH(E2463,Lists!$R$3:$R$19,0),0),4)</f>
        <v>#N/A</v>
      </c>
      <c r="P2463" s="36" t="e">
        <f ca="1">MATCH(O2463,Lists!$S$2:$S$640,1)</f>
        <v>#N/A</v>
      </c>
      <c r="Q2463" s="36" t="e">
        <f ca="1">MATCH(LEFT(OFFSET(Lists!$Q$2,MATCH(E2463,Lists!$R$3:$R$19,0)+1,0),4),Lists!$S$3:$S$640,1)</f>
        <v>#N/A</v>
      </c>
      <c r="R2463" s="36" t="e">
        <f ca="1">LEFT(OFFSET(Lists!$S$2,P2463-1+MATCH(F2463,OFFSET(Lists!$T$3,P2463-1,0,Q2463-P2463+1),0),0),6)</f>
        <v>#N/A</v>
      </c>
      <c r="S2463" s="36" t="e">
        <f ca="1">VLOOKUP(R2463,Lists!B:D,3,FALSE)</f>
        <v>#N/A</v>
      </c>
      <c r="T2463" s="36" t="str">
        <f>IF(F2463&lt;&gt;"",MATCH(R2463,'Maximum minutes'!B:B,0),"")</f>
        <v/>
      </c>
      <c r="U2463" s="36">
        <f ca="1">IF(F2463&lt;&gt;"",COUNTA(OFFSET('Maximum minutes'!$C$1,'Annexe A1 Cours'!T2463,0,1,50)),0)</f>
        <v>0</v>
      </c>
      <c r="V2463" s="37">
        <f ca="1">IFERROR(OFFSET('Maximum minutes'!$C$1,T2463+1,-1+MATCH(G2463,OFFSET('Maximum minutes'!$C$1,T2463-1,0,1,50),0)),0)</f>
        <v>0</v>
      </c>
      <c r="W2463" s="38">
        <f t="shared" ca="1" si="76"/>
        <v>0</v>
      </c>
    </row>
    <row r="2464" spans="1:23" s="36" customFormat="1" ht="18.75">
      <c r="A2464" s="34"/>
      <c r="B2464" s="39"/>
      <c r="C2464" s="39"/>
      <c r="D2464" s="35"/>
      <c r="E2464" s="40"/>
      <c r="F2464" s="39"/>
      <c r="G2464" s="39"/>
      <c r="H2464" s="39"/>
      <c r="I2464" s="34"/>
      <c r="J2464" s="34"/>
      <c r="K2464" s="34"/>
      <c r="L2464" s="34"/>
      <c r="M2464" s="43" t="str">
        <f ca="1">IFERROR(OFFSET('Maximum minutes'!$C$1,T2464,MATCH(IF(G2464&lt;&gt;"",G2464,F2464),OFFSET('Maximum minutes'!$C$1,T2464-1,0,1,U2464+1),0)-1)*IF(OR(ISNUMBER(J2464),J2464="sans examen"),1,0)*IF(W2464&lt;MinDate,1,0),"")</f>
        <v/>
      </c>
      <c r="N2464" s="36">
        <f t="shared" ca="1" si="77"/>
        <v>0</v>
      </c>
      <c r="O2464" s="36" t="e">
        <f ca="1">LEFT(OFFSET(Lists!$Q$2,MATCH(E2464,Lists!$R$3:$R$19,0),0),4)</f>
        <v>#N/A</v>
      </c>
      <c r="P2464" s="36" t="e">
        <f ca="1">MATCH(O2464,Lists!$S$2:$S$640,1)</f>
        <v>#N/A</v>
      </c>
      <c r="Q2464" s="36" t="e">
        <f ca="1">MATCH(LEFT(OFFSET(Lists!$Q$2,MATCH(E2464,Lists!$R$3:$R$19,0)+1,0),4),Lists!$S$3:$S$640,1)</f>
        <v>#N/A</v>
      </c>
      <c r="R2464" s="36" t="e">
        <f ca="1">LEFT(OFFSET(Lists!$S$2,P2464-1+MATCH(F2464,OFFSET(Lists!$T$3,P2464-1,0,Q2464-P2464+1),0),0),6)</f>
        <v>#N/A</v>
      </c>
      <c r="S2464" s="36" t="e">
        <f ca="1">VLOOKUP(R2464,Lists!B:D,3,FALSE)</f>
        <v>#N/A</v>
      </c>
      <c r="T2464" s="36" t="str">
        <f>IF(F2464&lt;&gt;"",MATCH(R2464,'Maximum minutes'!B:B,0),"")</f>
        <v/>
      </c>
      <c r="U2464" s="36">
        <f ca="1">IF(F2464&lt;&gt;"",COUNTA(OFFSET('Maximum minutes'!$C$1,'Annexe A1 Cours'!T2464,0,1,50)),0)</f>
        <v>0</v>
      </c>
      <c r="V2464" s="37">
        <f ca="1">IFERROR(OFFSET('Maximum minutes'!$C$1,T2464+1,-1+MATCH(G2464,OFFSET('Maximum minutes'!$C$1,T2464-1,0,1,50),0)),0)</f>
        <v>0</v>
      </c>
      <c r="W2464" s="38">
        <f t="shared" ca="1" si="76"/>
        <v>0</v>
      </c>
    </row>
    <row r="2465" spans="1:23" s="36" customFormat="1" ht="18.75">
      <c r="A2465" s="34"/>
      <c r="B2465" s="39"/>
      <c r="C2465" s="39"/>
      <c r="D2465" s="35"/>
      <c r="E2465" s="40"/>
      <c r="F2465" s="39"/>
      <c r="G2465" s="39"/>
      <c r="H2465" s="39"/>
      <c r="I2465" s="34"/>
      <c r="J2465" s="34"/>
      <c r="K2465" s="34"/>
      <c r="L2465" s="34"/>
      <c r="M2465" s="43" t="str">
        <f ca="1">IFERROR(OFFSET('Maximum minutes'!$C$1,T2465,MATCH(IF(G2465&lt;&gt;"",G2465,F2465),OFFSET('Maximum minutes'!$C$1,T2465-1,0,1,U2465+1),0)-1)*IF(OR(ISNUMBER(J2465),J2465="sans examen"),1,0)*IF(W2465&lt;MinDate,1,0),"")</f>
        <v/>
      </c>
      <c r="N2465" s="36">
        <f t="shared" ca="1" si="77"/>
        <v>0</v>
      </c>
      <c r="O2465" s="36" t="e">
        <f ca="1">LEFT(OFFSET(Lists!$Q$2,MATCH(E2465,Lists!$R$3:$R$19,0),0),4)</f>
        <v>#N/A</v>
      </c>
      <c r="P2465" s="36" t="e">
        <f ca="1">MATCH(O2465,Lists!$S$2:$S$640,1)</f>
        <v>#N/A</v>
      </c>
      <c r="Q2465" s="36" t="e">
        <f ca="1">MATCH(LEFT(OFFSET(Lists!$Q$2,MATCH(E2465,Lists!$R$3:$R$19,0)+1,0),4),Lists!$S$3:$S$640,1)</f>
        <v>#N/A</v>
      </c>
      <c r="R2465" s="36" t="e">
        <f ca="1">LEFT(OFFSET(Lists!$S$2,P2465-1+MATCH(F2465,OFFSET(Lists!$T$3,P2465-1,0,Q2465-P2465+1),0),0),6)</f>
        <v>#N/A</v>
      </c>
      <c r="S2465" s="36" t="e">
        <f ca="1">VLOOKUP(R2465,Lists!B:D,3,FALSE)</f>
        <v>#N/A</v>
      </c>
      <c r="T2465" s="36" t="str">
        <f>IF(F2465&lt;&gt;"",MATCH(R2465,'Maximum minutes'!B:B,0),"")</f>
        <v/>
      </c>
      <c r="U2465" s="36">
        <f ca="1">IF(F2465&lt;&gt;"",COUNTA(OFFSET('Maximum minutes'!$C$1,'Annexe A1 Cours'!T2465,0,1,50)),0)</f>
        <v>0</v>
      </c>
      <c r="V2465" s="37">
        <f ca="1">IFERROR(OFFSET('Maximum minutes'!$C$1,T2465+1,-1+MATCH(G2465,OFFSET('Maximum minutes'!$C$1,T2465-1,0,1,50),0)),0)</f>
        <v>0</v>
      </c>
      <c r="W2465" s="38">
        <f t="shared" ca="1" si="76"/>
        <v>0</v>
      </c>
    </row>
    <row r="2466" spans="1:23" s="36" customFormat="1" ht="18.75">
      <c r="A2466" s="34"/>
      <c r="B2466" s="39"/>
      <c r="C2466" s="39"/>
      <c r="D2466" s="35"/>
      <c r="E2466" s="40"/>
      <c r="F2466" s="39"/>
      <c r="G2466" s="39"/>
      <c r="H2466" s="39"/>
      <c r="I2466" s="34"/>
      <c r="J2466" s="34"/>
      <c r="K2466" s="34"/>
      <c r="L2466" s="34"/>
      <c r="M2466" s="43" t="str">
        <f ca="1">IFERROR(OFFSET('Maximum minutes'!$C$1,T2466,MATCH(IF(G2466&lt;&gt;"",G2466,F2466),OFFSET('Maximum minutes'!$C$1,T2466-1,0,1,U2466+1),0)-1)*IF(OR(ISNUMBER(J2466),J2466="sans examen"),1,0)*IF(W2466&lt;MinDate,1,0),"")</f>
        <v/>
      </c>
      <c r="N2466" s="36">
        <f t="shared" ca="1" si="77"/>
        <v>0</v>
      </c>
      <c r="O2466" s="36" t="e">
        <f ca="1">LEFT(OFFSET(Lists!$Q$2,MATCH(E2466,Lists!$R$3:$R$19,0),0),4)</f>
        <v>#N/A</v>
      </c>
      <c r="P2466" s="36" t="e">
        <f ca="1">MATCH(O2466,Lists!$S$2:$S$640,1)</f>
        <v>#N/A</v>
      </c>
      <c r="Q2466" s="36" t="e">
        <f ca="1">MATCH(LEFT(OFFSET(Lists!$Q$2,MATCH(E2466,Lists!$R$3:$R$19,0)+1,0),4),Lists!$S$3:$S$640,1)</f>
        <v>#N/A</v>
      </c>
      <c r="R2466" s="36" t="e">
        <f ca="1">LEFT(OFFSET(Lists!$S$2,P2466-1+MATCH(F2466,OFFSET(Lists!$T$3,P2466-1,0,Q2466-P2466+1),0),0),6)</f>
        <v>#N/A</v>
      </c>
      <c r="S2466" s="36" t="e">
        <f ca="1">VLOOKUP(R2466,Lists!B:D,3,FALSE)</f>
        <v>#N/A</v>
      </c>
      <c r="T2466" s="36" t="str">
        <f>IF(F2466&lt;&gt;"",MATCH(R2466,'Maximum minutes'!B:B,0),"")</f>
        <v/>
      </c>
      <c r="U2466" s="36">
        <f ca="1">IF(F2466&lt;&gt;"",COUNTA(OFFSET('Maximum minutes'!$C$1,'Annexe A1 Cours'!T2466,0,1,50)),0)</f>
        <v>0</v>
      </c>
      <c r="V2466" s="37">
        <f ca="1">IFERROR(OFFSET('Maximum minutes'!$C$1,T2466+1,-1+MATCH(G2466,OFFSET('Maximum minutes'!$C$1,T2466-1,0,1,50),0)),0)</f>
        <v>0</v>
      </c>
      <c r="W2466" s="38">
        <f t="shared" ca="1" si="76"/>
        <v>0</v>
      </c>
    </row>
    <row r="2467" spans="1:23" s="36" customFormat="1" ht="18.75">
      <c r="A2467" s="34"/>
      <c r="B2467" s="39"/>
      <c r="C2467" s="39"/>
      <c r="D2467" s="35"/>
      <c r="E2467" s="40"/>
      <c r="F2467" s="39"/>
      <c r="G2467" s="39"/>
      <c r="H2467" s="39"/>
      <c r="I2467" s="34"/>
      <c r="J2467" s="34"/>
      <c r="K2467" s="34"/>
      <c r="L2467" s="34"/>
      <c r="M2467" s="43" t="str">
        <f ca="1">IFERROR(OFFSET('Maximum minutes'!$C$1,T2467,MATCH(IF(G2467&lt;&gt;"",G2467,F2467),OFFSET('Maximum minutes'!$C$1,T2467-1,0,1,U2467+1),0)-1)*IF(OR(ISNUMBER(J2467),J2467="sans examen"),1,0)*IF(W2467&lt;MinDate,1,0),"")</f>
        <v/>
      </c>
      <c r="N2467" s="36">
        <f t="shared" ca="1" si="77"/>
        <v>0</v>
      </c>
      <c r="O2467" s="36" t="e">
        <f ca="1">LEFT(OFFSET(Lists!$Q$2,MATCH(E2467,Lists!$R$3:$R$19,0),0),4)</f>
        <v>#N/A</v>
      </c>
      <c r="P2467" s="36" t="e">
        <f ca="1">MATCH(O2467,Lists!$S$2:$S$640,1)</f>
        <v>#N/A</v>
      </c>
      <c r="Q2467" s="36" t="e">
        <f ca="1">MATCH(LEFT(OFFSET(Lists!$Q$2,MATCH(E2467,Lists!$R$3:$R$19,0)+1,0),4),Lists!$S$3:$S$640,1)</f>
        <v>#N/A</v>
      </c>
      <c r="R2467" s="36" t="e">
        <f ca="1">LEFT(OFFSET(Lists!$S$2,P2467-1+MATCH(F2467,OFFSET(Lists!$T$3,P2467-1,0,Q2467-P2467+1),0),0),6)</f>
        <v>#N/A</v>
      </c>
      <c r="S2467" s="36" t="e">
        <f ca="1">VLOOKUP(R2467,Lists!B:D,3,FALSE)</f>
        <v>#N/A</v>
      </c>
      <c r="T2467" s="36" t="str">
        <f>IF(F2467&lt;&gt;"",MATCH(R2467,'Maximum minutes'!B:B,0),"")</f>
        <v/>
      </c>
      <c r="U2467" s="36">
        <f ca="1">IF(F2467&lt;&gt;"",COUNTA(OFFSET('Maximum minutes'!$C$1,'Annexe A1 Cours'!T2467,0,1,50)),0)</f>
        <v>0</v>
      </c>
      <c r="V2467" s="37">
        <f ca="1">IFERROR(OFFSET('Maximum minutes'!$C$1,T2467+1,-1+MATCH(G2467,OFFSET('Maximum minutes'!$C$1,T2467-1,0,1,50),0)),0)</f>
        <v>0</v>
      </c>
      <c r="W2467" s="38">
        <f t="shared" ca="1" si="76"/>
        <v>0</v>
      </c>
    </row>
    <row r="2468" spans="1:23" s="36" customFormat="1" ht="18.75">
      <c r="A2468" s="34"/>
      <c r="B2468" s="39"/>
      <c r="C2468" s="39"/>
      <c r="D2468" s="35"/>
      <c r="E2468" s="40"/>
      <c r="F2468" s="39"/>
      <c r="G2468" s="39"/>
      <c r="H2468" s="39"/>
      <c r="I2468" s="34"/>
      <c r="J2468" s="34"/>
      <c r="K2468" s="34"/>
      <c r="L2468" s="34"/>
      <c r="M2468" s="43" t="str">
        <f ca="1">IFERROR(OFFSET('Maximum minutes'!$C$1,T2468,MATCH(IF(G2468&lt;&gt;"",G2468,F2468),OFFSET('Maximum minutes'!$C$1,T2468-1,0,1,U2468+1),0)-1)*IF(OR(ISNUMBER(J2468),J2468="sans examen"),1,0)*IF(W2468&lt;MinDate,1,0),"")</f>
        <v/>
      </c>
      <c r="N2468" s="36">
        <f t="shared" ca="1" si="77"/>
        <v>0</v>
      </c>
      <c r="O2468" s="36" t="e">
        <f ca="1">LEFT(OFFSET(Lists!$Q$2,MATCH(E2468,Lists!$R$3:$R$19,0),0),4)</f>
        <v>#N/A</v>
      </c>
      <c r="P2468" s="36" t="e">
        <f ca="1">MATCH(O2468,Lists!$S$2:$S$640,1)</f>
        <v>#N/A</v>
      </c>
      <c r="Q2468" s="36" t="e">
        <f ca="1">MATCH(LEFT(OFFSET(Lists!$Q$2,MATCH(E2468,Lists!$R$3:$R$19,0)+1,0),4),Lists!$S$3:$S$640,1)</f>
        <v>#N/A</v>
      </c>
      <c r="R2468" s="36" t="e">
        <f ca="1">LEFT(OFFSET(Lists!$S$2,P2468-1+MATCH(F2468,OFFSET(Lists!$T$3,P2468-1,0,Q2468-P2468+1),0),0),6)</f>
        <v>#N/A</v>
      </c>
      <c r="S2468" s="36" t="e">
        <f ca="1">VLOOKUP(R2468,Lists!B:D,3,FALSE)</f>
        <v>#N/A</v>
      </c>
      <c r="T2468" s="36" t="str">
        <f>IF(F2468&lt;&gt;"",MATCH(R2468,'Maximum minutes'!B:B,0),"")</f>
        <v/>
      </c>
      <c r="U2468" s="36">
        <f ca="1">IF(F2468&lt;&gt;"",COUNTA(OFFSET('Maximum minutes'!$C$1,'Annexe A1 Cours'!T2468,0,1,50)),0)</f>
        <v>0</v>
      </c>
      <c r="V2468" s="37">
        <f ca="1">IFERROR(OFFSET('Maximum minutes'!$C$1,T2468+1,-1+MATCH(G2468,OFFSET('Maximum minutes'!$C$1,T2468-1,0,1,50),0)),0)</f>
        <v>0</v>
      </c>
      <c r="W2468" s="38">
        <f t="shared" ca="1" si="76"/>
        <v>0</v>
      </c>
    </row>
    <row r="2469" spans="1:23" s="36" customFormat="1" ht="18.75">
      <c r="A2469" s="34"/>
      <c r="B2469" s="39"/>
      <c r="C2469" s="39"/>
      <c r="D2469" s="35"/>
      <c r="E2469" s="40"/>
      <c r="F2469" s="39"/>
      <c r="G2469" s="39"/>
      <c r="H2469" s="39"/>
      <c r="I2469" s="34"/>
      <c r="J2469" s="34"/>
      <c r="K2469" s="34"/>
      <c r="L2469" s="34"/>
      <c r="M2469" s="43" t="str">
        <f ca="1">IFERROR(OFFSET('Maximum minutes'!$C$1,T2469,MATCH(IF(G2469&lt;&gt;"",G2469,F2469),OFFSET('Maximum minutes'!$C$1,T2469-1,0,1,U2469+1),0)-1)*IF(OR(ISNUMBER(J2469),J2469="sans examen"),1,0)*IF(W2469&lt;MinDate,1,0),"")</f>
        <v/>
      </c>
      <c r="N2469" s="36">
        <f t="shared" ca="1" si="77"/>
        <v>0</v>
      </c>
      <c r="O2469" s="36" t="e">
        <f ca="1">LEFT(OFFSET(Lists!$Q$2,MATCH(E2469,Lists!$R$3:$R$19,0),0),4)</f>
        <v>#N/A</v>
      </c>
      <c r="P2469" s="36" t="e">
        <f ca="1">MATCH(O2469,Lists!$S$2:$S$640,1)</f>
        <v>#N/A</v>
      </c>
      <c r="Q2469" s="36" t="e">
        <f ca="1">MATCH(LEFT(OFFSET(Lists!$Q$2,MATCH(E2469,Lists!$R$3:$R$19,0)+1,0),4),Lists!$S$3:$S$640,1)</f>
        <v>#N/A</v>
      </c>
      <c r="R2469" s="36" t="e">
        <f ca="1">LEFT(OFFSET(Lists!$S$2,P2469-1+MATCH(F2469,OFFSET(Lists!$T$3,P2469-1,0,Q2469-P2469+1),0),0),6)</f>
        <v>#N/A</v>
      </c>
      <c r="S2469" s="36" t="e">
        <f ca="1">VLOOKUP(R2469,Lists!B:D,3,FALSE)</f>
        <v>#N/A</v>
      </c>
      <c r="T2469" s="36" t="str">
        <f>IF(F2469&lt;&gt;"",MATCH(R2469,'Maximum minutes'!B:B,0),"")</f>
        <v/>
      </c>
      <c r="U2469" s="36">
        <f ca="1">IF(F2469&lt;&gt;"",COUNTA(OFFSET('Maximum minutes'!$C$1,'Annexe A1 Cours'!T2469,0,1,50)),0)</f>
        <v>0</v>
      </c>
      <c r="V2469" s="37">
        <f ca="1">IFERROR(OFFSET('Maximum minutes'!$C$1,T2469+1,-1+MATCH(G2469,OFFSET('Maximum minutes'!$C$1,T2469-1,0,1,50),0)),0)</f>
        <v>0</v>
      </c>
      <c r="W2469" s="38">
        <f t="shared" ca="1" si="76"/>
        <v>0</v>
      </c>
    </row>
    <row r="2470" spans="1:23" s="36" customFormat="1" ht="18.75">
      <c r="A2470" s="34"/>
      <c r="B2470" s="39"/>
      <c r="C2470" s="39"/>
      <c r="D2470" s="35"/>
      <c r="E2470" s="40"/>
      <c r="F2470" s="39"/>
      <c r="G2470" s="39"/>
      <c r="H2470" s="39"/>
      <c r="I2470" s="34"/>
      <c r="J2470" s="34"/>
      <c r="K2470" s="34"/>
      <c r="L2470" s="34"/>
      <c r="M2470" s="43" t="str">
        <f ca="1">IFERROR(OFFSET('Maximum minutes'!$C$1,T2470,MATCH(IF(G2470&lt;&gt;"",G2470,F2470),OFFSET('Maximum minutes'!$C$1,T2470-1,0,1,U2470+1),0)-1)*IF(OR(ISNUMBER(J2470),J2470="sans examen"),1,0)*IF(W2470&lt;MinDate,1,0),"")</f>
        <v/>
      </c>
      <c r="N2470" s="36">
        <f t="shared" ca="1" si="77"/>
        <v>0</v>
      </c>
      <c r="O2470" s="36" t="e">
        <f ca="1">LEFT(OFFSET(Lists!$Q$2,MATCH(E2470,Lists!$R$3:$R$19,0),0),4)</f>
        <v>#N/A</v>
      </c>
      <c r="P2470" s="36" t="e">
        <f ca="1">MATCH(O2470,Lists!$S$2:$S$640,1)</f>
        <v>#N/A</v>
      </c>
      <c r="Q2470" s="36" t="e">
        <f ca="1">MATCH(LEFT(OFFSET(Lists!$Q$2,MATCH(E2470,Lists!$R$3:$R$19,0)+1,0),4),Lists!$S$3:$S$640,1)</f>
        <v>#N/A</v>
      </c>
      <c r="R2470" s="36" t="e">
        <f ca="1">LEFT(OFFSET(Lists!$S$2,P2470-1+MATCH(F2470,OFFSET(Lists!$T$3,P2470-1,0,Q2470-P2470+1),0),0),6)</f>
        <v>#N/A</v>
      </c>
      <c r="S2470" s="36" t="e">
        <f ca="1">VLOOKUP(R2470,Lists!B:D,3,FALSE)</f>
        <v>#N/A</v>
      </c>
      <c r="T2470" s="36" t="str">
        <f>IF(F2470&lt;&gt;"",MATCH(R2470,'Maximum minutes'!B:B,0),"")</f>
        <v/>
      </c>
      <c r="U2470" s="36">
        <f ca="1">IF(F2470&lt;&gt;"",COUNTA(OFFSET('Maximum minutes'!$C$1,'Annexe A1 Cours'!T2470,0,1,50)),0)</f>
        <v>0</v>
      </c>
      <c r="V2470" s="37">
        <f ca="1">IFERROR(OFFSET('Maximum minutes'!$C$1,T2470+1,-1+MATCH(G2470,OFFSET('Maximum minutes'!$C$1,T2470-1,0,1,50),0)),0)</f>
        <v>0</v>
      </c>
      <c r="W2470" s="38">
        <f t="shared" ca="1" si="76"/>
        <v>0</v>
      </c>
    </row>
    <row r="2471" spans="1:23" s="36" customFormat="1" ht="18.75">
      <c r="A2471" s="34"/>
      <c r="B2471" s="39"/>
      <c r="C2471" s="39"/>
      <c r="D2471" s="35"/>
      <c r="E2471" s="40"/>
      <c r="F2471" s="39"/>
      <c r="G2471" s="39"/>
      <c r="H2471" s="39"/>
      <c r="I2471" s="34"/>
      <c r="J2471" s="34"/>
      <c r="K2471" s="34"/>
      <c r="L2471" s="34"/>
      <c r="M2471" s="43" t="str">
        <f ca="1">IFERROR(OFFSET('Maximum minutes'!$C$1,T2471,MATCH(IF(G2471&lt;&gt;"",G2471,F2471),OFFSET('Maximum minutes'!$C$1,T2471-1,0,1,U2471+1),0)-1)*IF(OR(ISNUMBER(J2471),J2471="sans examen"),1,0)*IF(W2471&lt;MinDate,1,0),"")</f>
        <v/>
      </c>
      <c r="N2471" s="36">
        <f t="shared" ca="1" si="77"/>
        <v>0</v>
      </c>
      <c r="O2471" s="36" t="e">
        <f ca="1">LEFT(OFFSET(Lists!$Q$2,MATCH(E2471,Lists!$R$3:$R$19,0),0),4)</f>
        <v>#N/A</v>
      </c>
      <c r="P2471" s="36" t="e">
        <f ca="1">MATCH(O2471,Lists!$S$2:$S$640,1)</f>
        <v>#N/A</v>
      </c>
      <c r="Q2471" s="36" t="e">
        <f ca="1">MATCH(LEFT(OFFSET(Lists!$Q$2,MATCH(E2471,Lists!$R$3:$R$19,0)+1,0),4),Lists!$S$3:$S$640,1)</f>
        <v>#N/A</v>
      </c>
      <c r="R2471" s="36" t="e">
        <f ca="1">LEFT(OFFSET(Lists!$S$2,P2471-1+MATCH(F2471,OFFSET(Lists!$T$3,P2471-1,0,Q2471-P2471+1),0),0),6)</f>
        <v>#N/A</v>
      </c>
      <c r="S2471" s="36" t="e">
        <f ca="1">VLOOKUP(R2471,Lists!B:D,3,FALSE)</f>
        <v>#N/A</v>
      </c>
      <c r="T2471" s="36" t="str">
        <f>IF(F2471&lt;&gt;"",MATCH(R2471,'Maximum minutes'!B:B,0),"")</f>
        <v/>
      </c>
      <c r="U2471" s="36">
        <f ca="1">IF(F2471&lt;&gt;"",COUNTA(OFFSET('Maximum minutes'!$C$1,'Annexe A1 Cours'!T2471,0,1,50)),0)</f>
        <v>0</v>
      </c>
      <c r="V2471" s="37">
        <f ca="1">IFERROR(OFFSET('Maximum minutes'!$C$1,T2471+1,-1+MATCH(G2471,OFFSET('Maximum minutes'!$C$1,T2471-1,0,1,50),0)),0)</f>
        <v>0</v>
      </c>
      <c r="W2471" s="38">
        <f t="shared" ca="1" si="76"/>
        <v>0</v>
      </c>
    </row>
    <row r="2472" spans="1:23" s="36" customFormat="1" ht="18.75">
      <c r="A2472" s="34"/>
      <c r="B2472" s="39"/>
      <c r="C2472" s="39"/>
      <c r="D2472" s="35"/>
      <c r="E2472" s="40"/>
      <c r="F2472" s="39"/>
      <c r="G2472" s="39"/>
      <c r="H2472" s="39"/>
      <c r="I2472" s="34"/>
      <c r="J2472" s="34"/>
      <c r="K2472" s="34"/>
      <c r="L2472" s="34"/>
      <c r="M2472" s="43" t="str">
        <f ca="1">IFERROR(OFFSET('Maximum minutes'!$C$1,T2472,MATCH(IF(G2472&lt;&gt;"",G2472,F2472),OFFSET('Maximum minutes'!$C$1,T2472-1,0,1,U2472+1),0)-1)*IF(OR(ISNUMBER(J2472),J2472="sans examen"),1,0)*IF(W2472&lt;MinDate,1,0),"")</f>
        <v/>
      </c>
      <c r="N2472" s="36">
        <f t="shared" ca="1" si="77"/>
        <v>0</v>
      </c>
      <c r="O2472" s="36" t="e">
        <f ca="1">LEFT(OFFSET(Lists!$Q$2,MATCH(E2472,Lists!$R$3:$R$19,0),0),4)</f>
        <v>#N/A</v>
      </c>
      <c r="P2472" s="36" t="e">
        <f ca="1">MATCH(O2472,Lists!$S$2:$S$640,1)</f>
        <v>#N/A</v>
      </c>
      <c r="Q2472" s="36" t="e">
        <f ca="1">MATCH(LEFT(OFFSET(Lists!$Q$2,MATCH(E2472,Lists!$R$3:$R$19,0)+1,0),4),Lists!$S$3:$S$640,1)</f>
        <v>#N/A</v>
      </c>
      <c r="R2472" s="36" t="e">
        <f ca="1">LEFT(OFFSET(Lists!$S$2,P2472-1+MATCH(F2472,OFFSET(Lists!$T$3,P2472-1,0,Q2472-P2472+1),0),0),6)</f>
        <v>#N/A</v>
      </c>
      <c r="S2472" s="36" t="e">
        <f ca="1">VLOOKUP(R2472,Lists!B:D,3,FALSE)</f>
        <v>#N/A</v>
      </c>
      <c r="T2472" s="36" t="str">
        <f>IF(F2472&lt;&gt;"",MATCH(R2472,'Maximum minutes'!B:B,0),"")</f>
        <v/>
      </c>
      <c r="U2472" s="36">
        <f ca="1">IF(F2472&lt;&gt;"",COUNTA(OFFSET('Maximum minutes'!$C$1,'Annexe A1 Cours'!T2472,0,1,50)),0)</f>
        <v>0</v>
      </c>
      <c r="V2472" s="37">
        <f ca="1">IFERROR(OFFSET('Maximum minutes'!$C$1,T2472+1,-1+MATCH(G2472,OFFSET('Maximum minutes'!$C$1,T2472-1,0,1,50),0)),0)</f>
        <v>0</v>
      </c>
      <c r="W2472" s="38">
        <f t="shared" ca="1" si="76"/>
        <v>0</v>
      </c>
    </row>
    <row r="2473" spans="1:23" s="36" customFormat="1" ht="18.75">
      <c r="A2473" s="34"/>
      <c r="B2473" s="39"/>
      <c r="C2473" s="39"/>
      <c r="D2473" s="35"/>
      <c r="E2473" s="40"/>
      <c r="F2473" s="39"/>
      <c r="G2473" s="39"/>
      <c r="H2473" s="39"/>
      <c r="I2473" s="34"/>
      <c r="J2473" s="34"/>
      <c r="K2473" s="34"/>
      <c r="L2473" s="34"/>
      <c r="M2473" s="43" t="str">
        <f ca="1">IFERROR(OFFSET('Maximum minutes'!$C$1,T2473,MATCH(IF(G2473&lt;&gt;"",G2473,F2473),OFFSET('Maximum minutes'!$C$1,T2473-1,0,1,U2473+1),0)-1)*IF(OR(ISNUMBER(J2473),J2473="sans examen"),1,0)*IF(W2473&lt;MinDate,1,0),"")</f>
        <v/>
      </c>
      <c r="N2473" s="36">
        <f t="shared" ca="1" si="77"/>
        <v>0</v>
      </c>
      <c r="O2473" s="36" t="e">
        <f ca="1">LEFT(OFFSET(Lists!$Q$2,MATCH(E2473,Lists!$R$3:$R$19,0),0),4)</f>
        <v>#N/A</v>
      </c>
      <c r="P2473" s="36" t="e">
        <f ca="1">MATCH(O2473,Lists!$S$2:$S$640,1)</f>
        <v>#N/A</v>
      </c>
      <c r="Q2473" s="36" t="e">
        <f ca="1">MATCH(LEFT(OFFSET(Lists!$Q$2,MATCH(E2473,Lists!$R$3:$R$19,0)+1,0),4),Lists!$S$3:$S$640,1)</f>
        <v>#N/A</v>
      </c>
      <c r="R2473" s="36" t="e">
        <f ca="1">LEFT(OFFSET(Lists!$S$2,P2473-1+MATCH(F2473,OFFSET(Lists!$T$3,P2473-1,0,Q2473-P2473+1),0),0),6)</f>
        <v>#N/A</v>
      </c>
      <c r="S2473" s="36" t="e">
        <f ca="1">VLOOKUP(R2473,Lists!B:D,3,FALSE)</f>
        <v>#N/A</v>
      </c>
      <c r="T2473" s="36" t="str">
        <f>IF(F2473&lt;&gt;"",MATCH(R2473,'Maximum minutes'!B:B,0),"")</f>
        <v/>
      </c>
      <c r="U2473" s="36">
        <f ca="1">IF(F2473&lt;&gt;"",COUNTA(OFFSET('Maximum minutes'!$C$1,'Annexe A1 Cours'!T2473,0,1,50)),0)</f>
        <v>0</v>
      </c>
      <c r="V2473" s="37">
        <f ca="1">IFERROR(OFFSET('Maximum minutes'!$C$1,T2473+1,-1+MATCH(G2473,OFFSET('Maximum minutes'!$C$1,T2473-1,0,1,50),0)),0)</f>
        <v>0</v>
      </c>
      <c r="W2473" s="38">
        <f t="shared" ca="1" si="76"/>
        <v>0</v>
      </c>
    </row>
    <row r="2474" spans="1:23" s="36" customFormat="1" ht="18.75">
      <c r="A2474" s="34"/>
      <c r="B2474" s="39"/>
      <c r="C2474" s="39"/>
      <c r="D2474" s="35"/>
      <c r="E2474" s="40"/>
      <c r="F2474" s="39"/>
      <c r="G2474" s="39"/>
      <c r="H2474" s="39"/>
      <c r="I2474" s="34"/>
      <c r="J2474" s="34"/>
      <c r="K2474" s="34"/>
      <c r="L2474" s="34"/>
      <c r="M2474" s="43" t="str">
        <f ca="1">IFERROR(OFFSET('Maximum minutes'!$C$1,T2474,MATCH(IF(G2474&lt;&gt;"",G2474,F2474),OFFSET('Maximum minutes'!$C$1,T2474-1,0,1,U2474+1),0)-1)*IF(OR(ISNUMBER(J2474),J2474="sans examen"),1,0)*IF(W2474&lt;MinDate,1,0),"")</f>
        <v/>
      </c>
      <c r="N2474" s="36">
        <f t="shared" ca="1" si="77"/>
        <v>0</v>
      </c>
      <c r="O2474" s="36" t="e">
        <f ca="1">LEFT(OFFSET(Lists!$Q$2,MATCH(E2474,Lists!$R$3:$R$19,0),0),4)</f>
        <v>#N/A</v>
      </c>
      <c r="P2474" s="36" t="e">
        <f ca="1">MATCH(O2474,Lists!$S$2:$S$640,1)</f>
        <v>#N/A</v>
      </c>
      <c r="Q2474" s="36" t="e">
        <f ca="1">MATCH(LEFT(OFFSET(Lists!$Q$2,MATCH(E2474,Lists!$R$3:$R$19,0)+1,0),4),Lists!$S$3:$S$640,1)</f>
        <v>#N/A</v>
      </c>
      <c r="R2474" s="36" t="e">
        <f ca="1">LEFT(OFFSET(Lists!$S$2,P2474-1+MATCH(F2474,OFFSET(Lists!$T$3,P2474-1,0,Q2474-P2474+1),0),0),6)</f>
        <v>#N/A</v>
      </c>
      <c r="S2474" s="36" t="e">
        <f ca="1">VLOOKUP(R2474,Lists!B:D,3,FALSE)</f>
        <v>#N/A</v>
      </c>
      <c r="T2474" s="36" t="str">
        <f>IF(F2474&lt;&gt;"",MATCH(R2474,'Maximum minutes'!B:B,0),"")</f>
        <v/>
      </c>
      <c r="U2474" s="36">
        <f ca="1">IF(F2474&lt;&gt;"",COUNTA(OFFSET('Maximum minutes'!$C$1,'Annexe A1 Cours'!T2474,0,1,50)),0)</f>
        <v>0</v>
      </c>
      <c r="V2474" s="37">
        <f ca="1">IFERROR(OFFSET('Maximum minutes'!$C$1,T2474+1,-1+MATCH(G2474,OFFSET('Maximum minutes'!$C$1,T2474-1,0,1,50),0)),0)</f>
        <v>0</v>
      </c>
      <c r="W2474" s="38">
        <f t="shared" ca="1" si="76"/>
        <v>0</v>
      </c>
    </row>
    <row r="2475" spans="1:23" s="36" customFormat="1" ht="18.75">
      <c r="A2475" s="34"/>
      <c r="B2475" s="39"/>
      <c r="C2475" s="39"/>
      <c r="D2475" s="35"/>
      <c r="E2475" s="40"/>
      <c r="F2475" s="39"/>
      <c r="G2475" s="39"/>
      <c r="H2475" s="39"/>
      <c r="I2475" s="34"/>
      <c r="J2475" s="34"/>
      <c r="K2475" s="34"/>
      <c r="L2475" s="34"/>
      <c r="M2475" s="43" t="str">
        <f ca="1">IFERROR(OFFSET('Maximum minutes'!$C$1,T2475,MATCH(IF(G2475&lt;&gt;"",G2475,F2475),OFFSET('Maximum minutes'!$C$1,T2475-1,0,1,U2475+1),0)-1)*IF(OR(ISNUMBER(J2475),J2475="sans examen"),1,0)*IF(W2475&lt;MinDate,1,0),"")</f>
        <v/>
      </c>
      <c r="N2475" s="36">
        <f t="shared" ca="1" si="77"/>
        <v>0</v>
      </c>
      <c r="O2475" s="36" t="e">
        <f ca="1">LEFT(OFFSET(Lists!$Q$2,MATCH(E2475,Lists!$R$3:$R$19,0),0),4)</f>
        <v>#N/A</v>
      </c>
      <c r="P2475" s="36" t="e">
        <f ca="1">MATCH(O2475,Lists!$S$2:$S$640,1)</f>
        <v>#N/A</v>
      </c>
      <c r="Q2475" s="36" t="e">
        <f ca="1">MATCH(LEFT(OFFSET(Lists!$Q$2,MATCH(E2475,Lists!$R$3:$R$19,0)+1,0),4),Lists!$S$3:$S$640,1)</f>
        <v>#N/A</v>
      </c>
      <c r="R2475" s="36" t="e">
        <f ca="1">LEFT(OFFSET(Lists!$S$2,P2475-1+MATCH(F2475,OFFSET(Lists!$T$3,P2475-1,0,Q2475-P2475+1),0),0),6)</f>
        <v>#N/A</v>
      </c>
      <c r="S2475" s="36" t="e">
        <f ca="1">VLOOKUP(R2475,Lists!B:D,3,FALSE)</f>
        <v>#N/A</v>
      </c>
      <c r="T2475" s="36" t="str">
        <f>IF(F2475&lt;&gt;"",MATCH(R2475,'Maximum minutes'!B:B,0),"")</f>
        <v/>
      </c>
      <c r="U2475" s="36">
        <f ca="1">IF(F2475&lt;&gt;"",COUNTA(OFFSET('Maximum minutes'!$C$1,'Annexe A1 Cours'!T2475,0,1,50)),0)</f>
        <v>0</v>
      </c>
      <c r="V2475" s="37">
        <f ca="1">IFERROR(OFFSET('Maximum minutes'!$C$1,T2475+1,-1+MATCH(G2475,OFFSET('Maximum minutes'!$C$1,T2475-1,0,1,50),0)),0)</f>
        <v>0</v>
      </c>
      <c r="W2475" s="38">
        <f t="shared" ca="1" si="76"/>
        <v>0</v>
      </c>
    </row>
    <row r="2476" spans="1:23" s="36" customFormat="1" ht="18.75">
      <c r="A2476" s="34"/>
      <c r="B2476" s="39"/>
      <c r="C2476" s="39"/>
      <c r="D2476" s="35"/>
      <c r="E2476" s="40"/>
      <c r="F2476" s="39"/>
      <c r="G2476" s="39"/>
      <c r="H2476" s="39"/>
      <c r="I2476" s="34"/>
      <c r="J2476" s="34"/>
      <c r="K2476" s="34"/>
      <c r="L2476" s="34"/>
      <c r="M2476" s="43" t="str">
        <f ca="1">IFERROR(OFFSET('Maximum minutes'!$C$1,T2476,MATCH(IF(G2476&lt;&gt;"",G2476,F2476),OFFSET('Maximum minutes'!$C$1,T2476-1,0,1,U2476+1),0)-1)*IF(OR(ISNUMBER(J2476),J2476="sans examen"),1,0)*IF(W2476&lt;MinDate,1,0),"")</f>
        <v/>
      </c>
      <c r="N2476" s="36">
        <f t="shared" ca="1" si="77"/>
        <v>0</v>
      </c>
      <c r="O2476" s="36" t="e">
        <f ca="1">LEFT(OFFSET(Lists!$Q$2,MATCH(E2476,Lists!$R$3:$R$19,0),0),4)</f>
        <v>#N/A</v>
      </c>
      <c r="P2476" s="36" t="e">
        <f ca="1">MATCH(O2476,Lists!$S$2:$S$640,1)</f>
        <v>#N/A</v>
      </c>
      <c r="Q2476" s="36" t="e">
        <f ca="1">MATCH(LEFT(OFFSET(Lists!$Q$2,MATCH(E2476,Lists!$R$3:$R$19,0)+1,0),4),Lists!$S$3:$S$640,1)</f>
        <v>#N/A</v>
      </c>
      <c r="R2476" s="36" t="e">
        <f ca="1">LEFT(OFFSET(Lists!$S$2,P2476-1+MATCH(F2476,OFFSET(Lists!$T$3,P2476-1,0,Q2476-P2476+1),0),0),6)</f>
        <v>#N/A</v>
      </c>
      <c r="S2476" s="36" t="e">
        <f ca="1">VLOOKUP(R2476,Lists!B:D,3,FALSE)</f>
        <v>#N/A</v>
      </c>
      <c r="T2476" s="36" t="str">
        <f>IF(F2476&lt;&gt;"",MATCH(R2476,'Maximum minutes'!B:B,0),"")</f>
        <v/>
      </c>
      <c r="U2476" s="36">
        <f ca="1">IF(F2476&lt;&gt;"",COUNTA(OFFSET('Maximum minutes'!$C$1,'Annexe A1 Cours'!T2476,0,1,50)),0)</f>
        <v>0</v>
      </c>
      <c r="V2476" s="37">
        <f ca="1">IFERROR(OFFSET('Maximum minutes'!$C$1,T2476+1,-1+MATCH(G2476,OFFSET('Maximum minutes'!$C$1,T2476-1,0,1,50),0)),0)</f>
        <v>0</v>
      </c>
      <c r="W2476" s="38">
        <f t="shared" ca="1" si="76"/>
        <v>0</v>
      </c>
    </row>
    <row r="2477" spans="1:23" s="36" customFormat="1" ht="18.75">
      <c r="A2477" s="34"/>
      <c r="B2477" s="39"/>
      <c r="C2477" s="39"/>
      <c r="D2477" s="35"/>
      <c r="E2477" s="40"/>
      <c r="F2477" s="39"/>
      <c r="G2477" s="39"/>
      <c r="H2477" s="39"/>
      <c r="I2477" s="34"/>
      <c r="J2477" s="34"/>
      <c r="K2477" s="34"/>
      <c r="L2477" s="34"/>
      <c r="M2477" s="43" t="str">
        <f ca="1">IFERROR(OFFSET('Maximum minutes'!$C$1,T2477,MATCH(IF(G2477&lt;&gt;"",G2477,F2477),OFFSET('Maximum minutes'!$C$1,T2477-1,0,1,U2477+1),0)-1)*IF(OR(ISNUMBER(J2477),J2477="sans examen"),1,0)*IF(W2477&lt;MinDate,1,0),"")</f>
        <v/>
      </c>
      <c r="N2477" s="36">
        <f t="shared" ca="1" si="77"/>
        <v>0</v>
      </c>
      <c r="O2477" s="36" t="e">
        <f ca="1">LEFT(OFFSET(Lists!$Q$2,MATCH(E2477,Lists!$R$3:$R$19,0),0),4)</f>
        <v>#N/A</v>
      </c>
      <c r="P2477" s="36" t="e">
        <f ca="1">MATCH(O2477,Lists!$S$2:$S$640,1)</f>
        <v>#N/A</v>
      </c>
      <c r="Q2477" s="36" t="e">
        <f ca="1">MATCH(LEFT(OFFSET(Lists!$Q$2,MATCH(E2477,Lists!$R$3:$R$19,0)+1,0),4),Lists!$S$3:$S$640,1)</f>
        <v>#N/A</v>
      </c>
      <c r="R2477" s="36" t="e">
        <f ca="1">LEFT(OFFSET(Lists!$S$2,P2477-1+MATCH(F2477,OFFSET(Lists!$T$3,P2477-1,0,Q2477-P2477+1),0),0),6)</f>
        <v>#N/A</v>
      </c>
      <c r="S2477" s="36" t="e">
        <f ca="1">VLOOKUP(R2477,Lists!B:D,3,FALSE)</f>
        <v>#N/A</v>
      </c>
      <c r="T2477" s="36" t="str">
        <f>IF(F2477&lt;&gt;"",MATCH(R2477,'Maximum minutes'!B:B,0),"")</f>
        <v/>
      </c>
      <c r="U2477" s="36">
        <f ca="1">IF(F2477&lt;&gt;"",COUNTA(OFFSET('Maximum minutes'!$C$1,'Annexe A1 Cours'!T2477,0,1,50)),0)</f>
        <v>0</v>
      </c>
      <c r="V2477" s="37">
        <f ca="1">IFERROR(OFFSET('Maximum minutes'!$C$1,T2477+1,-1+MATCH(G2477,OFFSET('Maximum minutes'!$C$1,T2477-1,0,1,50),0)),0)</f>
        <v>0</v>
      </c>
      <c r="W2477" s="38">
        <f t="shared" ca="1" si="76"/>
        <v>0</v>
      </c>
    </row>
    <row r="2478" spans="1:23" s="36" customFormat="1" ht="18.75">
      <c r="A2478" s="34"/>
      <c r="B2478" s="39"/>
      <c r="C2478" s="39"/>
      <c r="D2478" s="35"/>
      <c r="E2478" s="40"/>
      <c r="F2478" s="39"/>
      <c r="G2478" s="39"/>
      <c r="H2478" s="39"/>
      <c r="I2478" s="34"/>
      <c r="J2478" s="34"/>
      <c r="K2478" s="34"/>
      <c r="L2478" s="34"/>
      <c r="M2478" s="43" t="str">
        <f ca="1">IFERROR(OFFSET('Maximum minutes'!$C$1,T2478,MATCH(IF(G2478&lt;&gt;"",G2478,F2478),OFFSET('Maximum minutes'!$C$1,T2478-1,0,1,U2478+1),0)-1)*IF(OR(ISNUMBER(J2478),J2478="sans examen"),1,0)*IF(W2478&lt;MinDate,1,0),"")</f>
        <v/>
      </c>
      <c r="N2478" s="36">
        <f t="shared" ca="1" si="77"/>
        <v>0</v>
      </c>
      <c r="O2478" s="36" t="e">
        <f ca="1">LEFT(OFFSET(Lists!$Q$2,MATCH(E2478,Lists!$R$3:$R$19,0),0),4)</f>
        <v>#N/A</v>
      </c>
      <c r="P2478" s="36" t="e">
        <f ca="1">MATCH(O2478,Lists!$S$2:$S$640,1)</f>
        <v>#N/A</v>
      </c>
      <c r="Q2478" s="36" t="e">
        <f ca="1">MATCH(LEFT(OFFSET(Lists!$Q$2,MATCH(E2478,Lists!$R$3:$R$19,0)+1,0),4),Lists!$S$3:$S$640,1)</f>
        <v>#N/A</v>
      </c>
      <c r="R2478" s="36" t="e">
        <f ca="1">LEFT(OFFSET(Lists!$S$2,P2478-1+MATCH(F2478,OFFSET(Lists!$T$3,P2478-1,0,Q2478-P2478+1),0),0),6)</f>
        <v>#N/A</v>
      </c>
      <c r="S2478" s="36" t="e">
        <f ca="1">VLOOKUP(R2478,Lists!B:D,3,FALSE)</f>
        <v>#N/A</v>
      </c>
      <c r="T2478" s="36" t="str">
        <f>IF(F2478&lt;&gt;"",MATCH(R2478,'Maximum minutes'!B:B,0),"")</f>
        <v/>
      </c>
      <c r="U2478" s="36">
        <f ca="1">IF(F2478&lt;&gt;"",COUNTA(OFFSET('Maximum minutes'!$C$1,'Annexe A1 Cours'!T2478,0,1,50)),0)</f>
        <v>0</v>
      </c>
      <c r="V2478" s="37">
        <f ca="1">IFERROR(OFFSET('Maximum minutes'!$C$1,T2478+1,-1+MATCH(G2478,OFFSET('Maximum minutes'!$C$1,T2478-1,0,1,50),0)),0)</f>
        <v>0</v>
      </c>
      <c r="W2478" s="38">
        <f t="shared" ca="1" si="76"/>
        <v>0</v>
      </c>
    </row>
    <row r="2479" spans="1:23" s="36" customFormat="1" ht="18.75">
      <c r="A2479" s="34"/>
      <c r="B2479" s="39"/>
      <c r="C2479" s="39"/>
      <c r="D2479" s="35"/>
      <c r="E2479" s="40"/>
      <c r="F2479" s="39"/>
      <c r="G2479" s="39"/>
      <c r="H2479" s="39"/>
      <c r="I2479" s="34"/>
      <c r="J2479" s="34"/>
      <c r="K2479" s="34"/>
      <c r="L2479" s="34"/>
      <c r="M2479" s="43" t="str">
        <f ca="1">IFERROR(OFFSET('Maximum minutes'!$C$1,T2479,MATCH(IF(G2479&lt;&gt;"",G2479,F2479),OFFSET('Maximum minutes'!$C$1,T2479-1,0,1,U2479+1),0)-1)*IF(OR(ISNUMBER(J2479),J2479="sans examen"),1,0)*IF(W2479&lt;MinDate,1,0),"")</f>
        <v/>
      </c>
      <c r="N2479" s="36">
        <f t="shared" ca="1" si="77"/>
        <v>0</v>
      </c>
      <c r="O2479" s="36" t="e">
        <f ca="1">LEFT(OFFSET(Lists!$Q$2,MATCH(E2479,Lists!$R$3:$R$19,0),0),4)</f>
        <v>#N/A</v>
      </c>
      <c r="P2479" s="36" t="e">
        <f ca="1">MATCH(O2479,Lists!$S$2:$S$640,1)</f>
        <v>#N/A</v>
      </c>
      <c r="Q2479" s="36" t="e">
        <f ca="1">MATCH(LEFT(OFFSET(Lists!$Q$2,MATCH(E2479,Lists!$R$3:$R$19,0)+1,0),4),Lists!$S$3:$S$640,1)</f>
        <v>#N/A</v>
      </c>
      <c r="R2479" s="36" t="e">
        <f ca="1">LEFT(OFFSET(Lists!$S$2,P2479-1+MATCH(F2479,OFFSET(Lists!$T$3,P2479-1,0,Q2479-P2479+1),0),0),6)</f>
        <v>#N/A</v>
      </c>
      <c r="S2479" s="36" t="e">
        <f ca="1">VLOOKUP(R2479,Lists!B:D,3,FALSE)</f>
        <v>#N/A</v>
      </c>
      <c r="T2479" s="36" t="str">
        <f>IF(F2479&lt;&gt;"",MATCH(R2479,'Maximum minutes'!B:B,0),"")</f>
        <v/>
      </c>
      <c r="U2479" s="36">
        <f ca="1">IF(F2479&lt;&gt;"",COUNTA(OFFSET('Maximum minutes'!$C$1,'Annexe A1 Cours'!T2479,0,1,50)),0)</f>
        <v>0</v>
      </c>
      <c r="V2479" s="37">
        <f ca="1">IFERROR(OFFSET('Maximum minutes'!$C$1,T2479+1,-1+MATCH(G2479,OFFSET('Maximum minutes'!$C$1,T2479-1,0,1,50),0)),0)</f>
        <v>0</v>
      </c>
      <c r="W2479" s="38">
        <f t="shared" ca="1" si="76"/>
        <v>0</v>
      </c>
    </row>
    <row r="2480" spans="1:23" s="36" customFormat="1" ht="18.75">
      <c r="A2480" s="34"/>
      <c r="B2480" s="39"/>
      <c r="C2480" s="39"/>
      <c r="D2480" s="35"/>
      <c r="E2480" s="40"/>
      <c r="F2480" s="39"/>
      <c r="G2480" s="39"/>
      <c r="H2480" s="39"/>
      <c r="I2480" s="34"/>
      <c r="J2480" s="34"/>
      <c r="K2480" s="34"/>
      <c r="L2480" s="34"/>
      <c r="M2480" s="43" t="str">
        <f ca="1">IFERROR(OFFSET('Maximum minutes'!$C$1,T2480,MATCH(IF(G2480&lt;&gt;"",G2480,F2480),OFFSET('Maximum minutes'!$C$1,T2480-1,0,1,U2480+1),0)-1)*IF(OR(ISNUMBER(J2480),J2480="sans examen"),1,0)*IF(W2480&lt;MinDate,1,0),"")</f>
        <v/>
      </c>
      <c r="N2480" s="36">
        <f t="shared" ca="1" si="77"/>
        <v>0</v>
      </c>
      <c r="O2480" s="36" t="e">
        <f ca="1">LEFT(OFFSET(Lists!$Q$2,MATCH(E2480,Lists!$R$3:$R$19,0),0),4)</f>
        <v>#N/A</v>
      </c>
      <c r="P2480" s="36" t="e">
        <f ca="1">MATCH(O2480,Lists!$S$2:$S$640,1)</f>
        <v>#N/A</v>
      </c>
      <c r="Q2480" s="36" t="e">
        <f ca="1">MATCH(LEFT(OFFSET(Lists!$Q$2,MATCH(E2480,Lists!$R$3:$R$19,0)+1,0),4),Lists!$S$3:$S$640,1)</f>
        <v>#N/A</v>
      </c>
      <c r="R2480" s="36" t="e">
        <f ca="1">LEFT(OFFSET(Lists!$S$2,P2480-1+MATCH(F2480,OFFSET(Lists!$T$3,P2480-1,0,Q2480-P2480+1),0),0),6)</f>
        <v>#N/A</v>
      </c>
      <c r="S2480" s="36" t="e">
        <f ca="1">VLOOKUP(R2480,Lists!B:D,3,FALSE)</f>
        <v>#N/A</v>
      </c>
      <c r="T2480" s="36" t="str">
        <f>IF(F2480&lt;&gt;"",MATCH(R2480,'Maximum minutes'!B:B,0),"")</f>
        <v/>
      </c>
      <c r="U2480" s="36">
        <f ca="1">IF(F2480&lt;&gt;"",COUNTA(OFFSET('Maximum minutes'!$C$1,'Annexe A1 Cours'!T2480,0,1,50)),0)</f>
        <v>0</v>
      </c>
      <c r="V2480" s="37">
        <f ca="1">IFERROR(OFFSET('Maximum minutes'!$C$1,T2480+1,-1+MATCH(G2480,OFFSET('Maximum minutes'!$C$1,T2480-1,0,1,50),0)),0)</f>
        <v>0</v>
      </c>
      <c r="W2480" s="38">
        <f t="shared" ca="1" si="76"/>
        <v>0</v>
      </c>
    </row>
    <row r="2481" spans="1:23" s="36" customFormat="1" ht="18.75">
      <c r="A2481" s="34"/>
      <c r="B2481" s="39"/>
      <c r="C2481" s="39"/>
      <c r="D2481" s="35"/>
      <c r="E2481" s="40"/>
      <c r="F2481" s="39"/>
      <c r="G2481" s="39"/>
      <c r="H2481" s="39"/>
      <c r="I2481" s="34"/>
      <c r="J2481" s="34"/>
      <c r="K2481" s="34"/>
      <c r="L2481" s="34"/>
      <c r="M2481" s="43" t="str">
        <f ca="1">IFERROR(OFFSET('Maximum minutes'!$C$1,T2481,MATCH(IF(G2481&lt;&gt;"",G2481,F2481),OFFSET('Maximum minutes'!$C$1,T2481-1,0,1,U2481+1),0)-1)*IF(OR(ISNUMBER(J2481),J2481="sans examen"),1,0)*IF(W2481&lt;MinDate,1,0),"")</f>
        <v/>
      </c>
      <c r="N2481" s="36">
        <f t="shared" ca="1" si="77"/>
        <v>0</v>
      </c>
      <c r="O2481" s="36" t="e">
        <f ca="1">LEFT(OFFSET(Lists!$Q$2,MATCH(E2481,Lists!$R$3:$R$19,0),0),4)</f>
        <v>#N/A</v>
      </c>
      <c r="P2481" s="36" t="e">
        <f ca="1">MATCH(O2481,Lists!$S$2:$S$640,1)</f>
        <v>#N/A</v>
      </c>
      <c r="Q2481" s="36" t="e">
        <f ca="1">MATCH(LEFT(OFFSET(Lists!$Q$2,MATCH(E2481,Lists!$R$3:$R$19,0)+1,0),4),Lists!$S$3:$S$640,1)</f>
        <v>#N/A</v>
      </c>
      <c r="R2481" s="36" t="e">
        <f ca="1">LEFT(OFFSET(Lists!$S$2,P2481-1+MATCH(F2481,OFFSET(Lists!$T$3,P2481-1,0,Q2481-P2481+1),0),0),6)</f>
        <v>#N/A</v>
      </c>
      <c r="S2481" s="36" t="e">
        <f ca="1">VLOOKUP(R2481,Lists!B:D,3,FALSE)</f>
        <v>#N/A</v>
      </c>
      <c r="T2481" s="36" t="str">
        <f>IF(F2481&lt;&gt;"",MATCH(R2481,'Maximum minutes'!B:B,0),"")</f>
        <v/>
      </c>
      <c r="U2481" s="36">
        <f ca="1">IF(F2481&lt;&gt;"",COUNTA(OFFSET('Maximum minutes'!$C$1,'Annexe A1 Cours'!T2481,0,1,50)),0)</f>
        <v>0</v>
      </c>
      <c r="V2481" s="37">
        <f ca="1">IFERROR(OFFSET('Maximum minutes'!$C$1,T2481+1,-1+MATCH(G2481,OFFSET('Maximum minutes'!$C$1,T2481-1,0,1,50),0)),0)</f>
        <v>0</v>
      </c>
      <c r="W2481" s="38">
        <f t="shared" ca="1" si="76"/>
        <v>0</v>
      </c>
    </row>
    <row r="2482" spans="1:23" s="36" customFormat="1" ht="18.75">
      <c r="A2482" s="34"/>
      <c r="B2482" s="39"/>
      <c r="C2482" s="39"/>
      <c r="D2482" s="35"/>
      <c r="E2482" s="40"/>
      <c r="F2482" s="39"/>
      <c r="G2482" s="39"/>
      <c r="H2482" s="39"/>
      <c r="I2482" s="34"/>
      <c r="J2482" s="34"/>
      <c r="K2482" s="34"/>
      <c r="L2482" s="34"/>
      <c r="M2482" s="43" t="str">
        <f ca="1">IFERROR(OFFSET('Maximum minutes'!$C$1,T2482,MATCH(IF(G2482&lt;&gt;"",G2482,F2482),OFFSET('Maximum minutes'!$C$1,T2482-1,0,1,U2482+1),0)-1)*IF(OR(ISNUMBER(J2482),J2482="sans examen"),1,0)*IF(W2482&lt;MinDate,1,0),"")</f>
        <v/>
      </c>
      <c r="N2482" s="36">
        <f t="shared" ca="1" si="77"/>
        <v>0</v>
      </c>
      <c r="O2482" s="36" t="e">
        <f ca="1">LEFT(OFFSET(Lists!$Q$2,MATCH(E2482,Lists!$R$3:$R$19,0),0),4)</f>
        <v>#N/A</v>
      </c>
      <c r="P2482" s="36" t="e">
        <f ca="1">MATCH(O2482,Lists!$S$2:$S$640,1)</f>
        <v>#N/A</v>
      </c>
      <c r="Q2482" s="36" t="e">
        <f ca="1">MATCH(LEFT(OFFSET(Lists!$Q$2,MATCH(E2482,Lists!$R$3:$R$19,0)+1,0),4),Lists!$S$3:$S$640,1)</f>
        <v>#N/A</v>
      </c>
      <c r="R2482" s="36" t="e">
        <f ca="1">LEFT(OFFSET(Lists!$S$2,P2482-1+MATCH(F2482,OFFSET(Lists!$T$3,P2482-1,0,Q2482-P2482+1),0),0),6)</f>
        <v>#N/A</v>
      </c>
      <c r="S2482" s="36" t="e">
        <f ca="1">VLOOKUP(R2482,Lists!B:D,3,FALSE)</f>
        <v>#N/A</v>
      </c>
      <c r="T2482" s="36" t="str">
        <f>IF(F2482&lt;&gt;"",MATCH(R2482,'Maximum minutes'!B:B,0),"")</f>
        <v/>
      </c>
      <c r="U2482" s="36">
        <f ca="1">IF(F2482&lt;&gt;"",COUNTA(OFFSET('Maximum minutes'!$C$1,'Annexe A1 Cours'!T2482,0,1,50)),0)</f>
        <v>0</v>
      </c>
      <c r="V2482" s="37">
        <f ca="1">IFERROR(OFFSET('Maximum minutes'!$C$1,T2482+1,-1+MATCH(G2482,OFFSET('Maximum minutes'!$C$1,T2482-1,0,1,50),0)),0)</f>
        <v>0</v>
      </c>
      <c r="W2482" s="38">
        <f t="shared" ca="1" si="76"/>
        <v>0</v>
      </c>
    </row>
    <row r="2483" spans="1:23" s="36" customFormat="1" ht="18.75">
      <c r="A2483" s="34"/>
      <c r="B2483" s="39"/>
      <c r="C2483" s="39"/>
      <c r="D2483" s="35"/>
      <c r="E2483" s="40"/>
      <c r="F2483" s="39"/>
      <c r="G2483" s="39"/>
      <c r="H2483" s="39"/>
      <c r="I2483" s="34"/>
      <c r="J2483" s="34"/>
      <c r="K2483" s="34"/>
      <c r="L2483" s="34"/>
      <c r="M2483" s="43" t="str">
        <f ca="1">IFERROR(OFFSET('Maximum minutes'!$C$1,T2483,MATCH(IF(G2483&lt;&gt;"",G2483,F2483),OFFSET('Maximum minutes'!$C$1,T2483-1,0,1,U2483+1),0)-1)*IF(OR(ISNUMBER(J2483),J2483="sans examen"),1,0)*IF(W2483&lt;MinDate,1,0),"")</f>
        <v/>
      </c>
      <c r="N2483" s="36">
        <f t="shared" ca="1" si="77"/>
        <v>0</v>
      </c>
      <c r="O2483" s="36" t="e">
        <f ca="1">LEFT(OFFSET(Lists!$Q$2,MATCH(E2483,Lists!$R$3:$R$19,0),0),4)</f>
        <v>#N/A</v>
      </c>
      <c r="P2483" s="36" t="e">
        <f ca="1">MATCH(O2483,Lists!$S$2:$S$640,1)</f>
        <v>#N/A</v>
      </c>
      <c r="Q2483" s="36" t="e">
        <f ca="1">MATCH(LEFT(OFFSET(Lists!$Q$2,MATCH(E2483,Lists!$R$3:$R$19,0)+1,0),4),Lists!$S$3:$S$640,1)</f>
        <v>#N/A</v>
      </c>
      <c r="R2483" s="36" t="e">
        <f ca="1">LEFT(OFFSET(Lists!$S$2,P2483-1+MATCH(F2483,OFFSET(Lists!$T$3,P2483-1,0,Q2483-P2483+1),0),0),6)</f>
        <v>#N/A</v>
      </c>
      <c r="S2483" s="36" t="e">
        <f ca="1">VLOOKUP(R2483,Lists!B:D,3,FALSE)</f>
        <v>#N/A</v>
      </c>
      <c r="T2483" s="36" t="str">
        <f>IF(F2483&lt;&gt;"",MATCH(R2483,'Maximum minutes'!B:B,0),"")</f>
        <v/>
      </c>
      <c r="U2483" s="36">
        <f ca="1">IF(F2483&lt;&gt;"",COUNTA(OFFSET('Maximum minutes'!$C$1,'Annexe A1 Cours'!T2483,0,1,50)),0)</f>
        <v>0</v>
      </c>
      <c r="V2483" s="37">
        <f ca="1">IFERROR(OFFSET('Maximum minutes'!$C$1,T2483+1,-1+MATCH(G2483,OFFSET('Maximum minutes'!$C$1,T2483-1,0,1,50),0)),0)</f>
        <v>0</v>
      </c>
      <c r="W2483" s="38">
        <f t="shared" ca="1" si="76"/>
        <v>0</v>
      </c>
    </row>
    <row r="2484" spans="1:23" s="36" customFormat="1" ht="18.75">
      <c r="A2484" s="34"/>
      <c r="B2484" s="39"/>
      <c r="C2484" s="39"/>
      <c r="D2484" s="35"/>
      <c r="E2484" s="40"/>
      <c r="F2484" s="39"/>
      <c r="G2484" s="39"/>
      <c r="H2484" s="39"/>
      <c r="I2484" s="34"/>
      <c r="J2484" s="34"/>
      <c r="K2484" s="34"/>
      <c r="L2484" s="34"/>
      <c r="M2484" s="43" t="str">
        <f ca="1">IFERROR(OFFSET('Maximum minutes'!$C$1,T2484,MATCH(IF(G2484&lt;&gt;"",G2484,F2484),OFFSET('Maximum minutes'!$C$1,T2484-1,0,1,U2484+1),0)-1)*IF(OR(ISNUMBER(J2484),J2484="sans examen"),1,0)*IF(W2484&lt;MinDate,1,0),"")</f>
        <v/>
      </c>
      <c r="N2484" s="36">
        <f t="shared" ca="1" si="77"/>
        <v>0</v>
      </c>
      <c r="O2484" s="36" t="e">
        <f ca="1">LEFT(OFFSET(Lists!$Q$2,MATCH(E2484,Lists!$R$3:$R$19,0),0),4)</f>
        <v>#N/A</v>
      </c>
      <c r="P2484" s="36" t="e">
        <f ca="1">MATCH(O2484,Lists!$S$2:$S$640,1)</f>
        <v>#N/A</v>
      </c>
      <c r="Q2484" s="36" t="e">
        <f ca="1">MATCH(LEFT(OFFSET(Lists!$Q$2,MATCH(E2484,Lists!$R$3:$R$19,0)+1,0),4),Lists!$S$3:$S$640,1)</f>
        <v>#N/A</v>
      </c>
      <c r="R2484" s="36" t="e">
        <f ca="1">LEFT(OFFSET(Lists!$S$2,P2484-1+MATCH(F2484,OFFSET(Lists!$T$3,P2484-1,0,Q2484-P2484+1),0),0),6)</f>
        <v>#N/A</v>
      </c>
      <c r="S2484" s="36" t="e">
        <f ca="1">VLOOKUP(R2484,Lists!B:D,3,FALSE)</f>
        <v>#N/A</v>
      </c>
      <c r="T2484" s="36" t="str">
        <f>IF(F2484&lt;&gt;"",MATCH(R2484,'Maximum minutes'!B:B,0),"")</f>
        <v/>
      </c>
      <c r="U2484" s="36">
        <f ca="1">IF(F2484&lt;&gt;"",COUNTA(OFFSET('Maximum minutes'!$C$1,'Annexe A1 Cours'!T2484,0,1,50)),0)</f>
        <v>0</v>
      </c>
      <c r="V2484" s="37">
        <f ca="1">IFERROR(OFFSET('Maximum minutes'!$C$1,T2484+1,-1+MATCH(G2484,OFFSET('Maximum minutes'!$C$1,T2484-1,0,1,50),0)),0)</f>
        <v>0</v>
      </c>
      <c r="W2484" s="38">
        <f t="shared" ca="1" si="76"/>
        <v>0</v>
      </c>
    </row>
    <row r="2485" spans="1:23" s="36" customFormat="1" ht="18.75">
      <c r="A2485" s="34"/>
      <c r="B2485" s="39"/>
      <c r="C2485" s="39"/>
      <c r="D2485" s="35"/>
      <c r="E2485" s="40"/>
      <c r="F2485" s="39"/>
      <c r="G2485" s="39"/>
      <c r="H2485" s="39"/>
      <c r="I2485" s="34"/>
      <c r="J2485" s="34"/>
      <c r="K2485" s="34"/>
      <c r="L2485" s="34"/>
      <c r="M2485" s="43" t="str">
        <f ca="1">IFERROR(OFFSET('Maximum minutes'!$C$1,T2485,MATCH(IF(G2485&lt;&gt;"",G2485,F2485),OFFSET('Maximum minutes'!$C$1,T2485-1,0,1,U2485+1),0)-1)*IF(OR(ISNUMBER(J2485),J2485="sans examen"),1,0)*IF(W2485&lt;MinDate,1,0),"")</f>
        <v/>
      </c>
      <c r="N2485" s="36">
        <f t="shared" ca="1" si="77"/>
        <v>0</v>
      </c>
      <c r="O2485" s="36" t="e">
        <f ca="1">LEFT(OFFSET(Lists!$Q$2,MATCH(E2485,Lists!$R$3:$R$19,0),0),4)</f>
        <v>#N/A</v>
      </c>
      <c r="P2485" s="36" t="e">
        <f ca="1">MATCH(O2485,Lists!$S$2:$S$640,1)</f>
        <v>#N/A</v>
      </c>
      <c r="Q2485" s="36" t="e">
        <f ca="1">MATCH(LEFT(OFFSET(Lists!$Q$2,MATCH(E2485,Lists!$R$3:$R$19,0)+1,0),4),Lists!$S$3:$S$640,1)</f>
        <v>#N/A</v>
      </c>
      <c r="R2485" s="36" t="e">
        <f ca="1">LEFT(OFFSET(Lists!$S$2,P2485-1+MATCH(F2485,OFFSET(Lists!$T$3,P2485-1,0,Q2485-P2485+1),0),0),6)</f>
        <v>#N/A</v>
      </c>
      <c r="S2485" s="36" t="e">
        <f ca="1">VLOOKUP(R2485,Lists!B:D,3,FALSE)</f>
        <v>#N/A</v>
      </c>
      <c r="T2485" s="36" t="str">
        <f>IF(F2485&lt;&gt;"",MATCH(R2485,'Maximum minutes'!B:B,0),"")</f>
        <v/>
      </c>
      <c r="U2485" s="36">
        <f ca="1">IF(F2485&lt;&gt;"",COUNTA(OFFSET('Maximum minutes'!$C$1,'Annexe A1 Cours'!T2485,0,1,50)),0)</f>
        <v>0</v>
      </c>
      <c r="V2485" s="37">
        <f ca="1">IFERROR(OFFSET('Maximum minutes'!$C$1,T2485+1,-1+MATCH(G2485,OFFSET('Maximum minutes'!$C$1,T2485-1,0,1,50),0)),0)</f>
        <v>0</v>
      </c>
      <c r="W2485" s="38">
        <f t="shared" ca="1" si="76"/>
        <v>0</v>
      </c>
    </row>
    <row r="2486" spans="1:23" s="36" customFormat="1" ht="18.75">
      <c r="A2486" s="34"/>
      <c r="B2486" s="39"/>
      <c r="C2486" s="39"/>
      <c r="D2486" s="35"/>
      <c r="E2486" s="40"/>
      <c r="F2486" s="39"/>
      <c r="G2486" s="39"/>
      <c r="H2486" s="39"/>
      <c r="I2486" s="34"/>
      <c r="J2486" s="34"/>
      <c r="K2486" s="34"/>
      <c r="L2486" s="34"/>
      <c r="M2486" s="43" t="str">
        <f ca="1">IFERROR(OFFSET('Maximum minutes'!$C$1,T2486,MATCH(IF(G2486&lt;&gt;"",G2486,F2486),OFFSET('Maximum minutes'!$C$1,T2486-1,0,1,U2486+1),0)-1)*IF(OR(ISNUMBER(J2486),J2486="sans examen"),1,0)*IF(W2486&lt;MinDate,1,0),"")</f>
        <v/>
      </c>
      <c r="N2486" s="36">
        <f t="shared" ca="1" si="77"/>
        <v>0</v>
      </c>
      <c r="O2486" s="36" t="e">
        <f ca="1">LEFT(OFFSET(Lists!$Q$2,MATCH(E2486,Lists!$R$3:$R$19,0),0),4)</f>
        <v>#N/A</v>
      </c>
      <c r="P2486" s="36" t="e">
        <f ca="1">MATCH(O2486,Lists!$S$2:$S$640,1)</f>
        <v>#N/A</v>
      </c>
      <c r="Q2486" s="36" t="e">
        <f ca="1">MATCH(LEFT(OFFSET(Lists!$Q$2,MATCH(E2486,Lists!$R$3:$R$19,0)+1,0),4),Lists!$S$3:$S$640,1)</f>
        <v>#N/A</v>
      </c>
      <c r="R2486" s="36" t="e">
        <f ca="1">LEFT(OFFSET(Lists!$S$2,P2486-1+MATCH(F2486,OFFSET(Lists!$T$3,P2486-1,0,Q2486-P2486+1),0),0),6)</f>
        <v>#N/A</v>
      </c>
      <c r="S2486" s="36" t="e">
        <f ca="1">VLOOKUP(R2486,Lists!B:D,3,FALSE)</f>
        <v>#N/A</v>
      </c>
      <c r="T2486" s="36" t="str">
        <f>IF(F2486&lt;&gt;"",MATCH(R2486,'Maximum minutes'!B:B,0),"")</f>
        <v/>
      </c>
      <c r="U2486" s="36">
        <f ca="1">IF(F2486&lt;&gt;"",COUNTA(OFFSET('Maximum minutes'!$C$1,'Annexe A1 Cours'!T2486,0,1,50)),0)</f>
        <v>0</v>
      </c>
      <c r="V2486" s="37">
        <f ca="1">IFERROR(OFFSET('Maximum minutes'!$C$1,T2486+1,-1+MATCH(G2486,OFFSET('Maximum minutes'!$C$1,T2486-1,0,1,50),0)),0)</f>
        <v>0</v>
      </c>
      <c r="W2486" s="38">
        <f t="shared" ca="1" si="76"/>
        <v>0</v>
      </c>
    </row>
    <row r="2487" spans="1:23" s="36" customFormat="1" ht="18.75">
      <c r="A2487" s="34"/>
      <c r="B2487" s="39"/>
      <c r="C2487" s="39"/>
      <c r="D2487" s="35"/>
      <c r="E2487" s="40"/>
      <c r="F2487" s="39"/>
      <c r="G2487" s="39"/>
      <c r="H2487" s="39"/>
      <c r="I2487" s="34"/>
      <c r="J2487" s="34"/>
      <c r="K2487" s="34"/>
      <c r="L2487" s="34"/>
      <c r="M2487" s="43" t="str">
        <f ca="1">IFERROR(OFFSET('Maximum minutes'!$C$1,T2487,MATCH(IF(G2487&lt;&gt;"",G2487,F2487),OFFSET('Maximum minutes'!$C$1,T2487-1,0,1,U2487+1),0)-1)*IF(OR(ISNUMBER(J2487),J2487="sans examen"),1,0)*IF(W2487&lt;MinDate,1,0),"")</f>
        <v/>
      </c>
      <c r="N2487" s="36">
        <f t="shared" ca="1" si="77"/>
        <v>0</v>
      </c>
      <c r="O2487" s="36" t="e">
        <f ca="1">LEFT(OFFSET(Lists!$Q$2,MATCH(E2487,Lists!$R$3:$R$19,0),0),4)</f>
        <v>#N/A</v>
      </c>
      <c r="P2487" s="36" t="e">
        <f ca="1">MATCH(O2487,Lists!$S$2:$S$640,1)</f>
        <v>#N/A</v>
      </c>
      <c r="Q2487" s="36" t="e">
        <f ca="1">MATCH(LEFT(OFFSET(Lists!$Q$2,MATCH(E2487,Lists!$R$3:$R$19,0)+1,0),4),Lists!$S$3:$S$640,1)</f>
        <v>#N/A</v>
      </c>
      <c r="R2487" s="36" t="e">
        <f ca="1">LEFT(OFFSET(Lists!$S$2,P2487-1+MATCH(F2487,OFFSET(Lists!$T$3,P2487-1,0,Q2487-P2487+1),0),0),6)</f>
        <v>#N/A</v>
      </c>
      <c r="S2487" s="36" t="e">
        <f ca="1">VLOOKUP(R2487,Lists!B:D,3,FALSE)</f>
        <v>#N/A</v>
      </c>
      <c r="T2487" s="36" t="str">
        <f>IF(F2487&lt;&gt;"",MATCH(R2487,'Maximum minutes'!B:B,0),"")</f>
        <v/>
      </c>
      <c r="U2487" s="36">
        <f ca="1">IF(F2487&lt;&gt;"",COUNTA(OFFSET('Maximum minutes'!$C$1,'Annexe A1 Cours'!T2487,0,1,50)),0)</f>
        <v>0</v>
      </c>
      <c r="V2487" s="37">
        <f ca="1">IFERROR(OFFSET('Maximum minutes'!$C$1,T2487+1,-1+MATCH(G2487,OFFSET('Maximum minutes'!$C$1,T2487-1,0,1,50),0)),0)</f>
        <v>0</v>
      </c>
      <c r="W2487" s="38">
        <f t="shared" ca="1" si="76"/>
        <v>0</v>
      </c>
    </row>
    <row r="2488" spans="1:23" s="36" customFormat="1" ht="18.75">
      <c r="A2488" s="34"/>
      <c r="B2488" s="39"/>
      <c r="C2488" s="39"/>
      <c r="D2488" s="35"/>
      <c r="E2488" s="40"/>
      <c r="F2488" s="39"/>
      <c r="G2488" s="39"/>
      <c r="H2488" s="39"/>
      <c r="I2488" s="34"/>
      <c r="J2488" s="34"/>
      <c r="K2488" s="34"/>
      <c r="L2488" s="34"/>
      <c r="M2488" s="43" t="str">
        <f ca="1">IFERROR(OFFSET('Maximum minutes'!$C$1,T2488,MATCH(IF(G2488&lt;&gt;"",G2488,F2488),OFFSET('Maximum minutes'!$C$1,T2488-1,0,1,U2488+1),0)-1)*IF(OR(ISNUMBER(J2488),J2488="sans examen"),1,0)*IF(W2488&lt;MinDate,1,0),"")</f>
        <v/>
      </c>
      <c r="N2488" s="36">
        <f t="shared" ca="1" si="77"/>
        <v>0</v>
      </c>
      <c r="O2488" s="36" t="e">
        <f ca="1">LEFT(OFFSET(Lists!$Q$2,MATCH(E2488,Lists!$R$3:$R$19,0),0),4)</f>
        <v>#N/A</v>
      </c>
      <c r="P2488" s="36" t="e">
        <f ca="1">MATCH(O2488,Lists!$S$2:$S$640,1)</f>
        <v>#N/A</v>
      </c>
      <c r="Q2488" s="36" t="e">
        <f ca="1">MATCH(LEFT(OFFSET(Lists!$Q$2,MATCH(E2488,Lists!$R$3:$R$19,0)+1,0),4),Lists!$S$3:$S$640,1)</f>
        <v>#N/A</v>
      </c>
      <c r="R2488" s="36" t="e">
        <f ca="1">LEFT(OFFSET(Lists!$S$2,P2488-1+MATCH(F2488,OFFSET(Lists!$T$3,P2488-1,0,Q2488-P2488+1),0),0),6)</f>
        <v>#N/A</v>
      </c>
      <c r="S2488" s="36" t="e">
        <f ca="1">VLOOKUP(R2488,Lists!B:D,3,FALSE)</f>
        <v>#N/A</v>
      </c>
      <c r="T2488" s="36" t="str">
        <f>IF(F2488&lt;&gt;"",MATCH(R2488,'Maximum minutes'!B:B,0),"")</f>
        <v/>
      </c>
      <c r="U2488" s="36">
        <f ca="1">IF(F2488&lt;&gt;"",COUNTA(OFFSET('Maximum minutes'!$C$1,'Annexe A1 Cours'!T2488,0,1,50)),0)</f>
        <v>0</v>
      </c>
      <c r="V2488" s="37">
        <f ca="1">IFERROR(OFFSET('Maximum minutes'!$C$1,T2488+1,-1+MATCH(G2488,OFFSET('Maximum minutes'!$C$1,T2488-1,0,1,50),0)),0)</f>
        <v>0</v>
      </c>
      <c r="W2488" s="38">
        <f t="shared" ca="1" si="76"/>
        <v>0</v>
      </c>
    </row>
    <row r="2489" spans="1:23" s="36" customFormat="1" ht="18.75">
      <c r="A2489" s="34"/>
      <c r="B2489" s="39"/>
      <c r="C2489" s="39"/>
      <c r="D2489" s="35"/>
      <c r="E2489" s="40"/>
      <c r="F2489" s="39"/>
      <c r="G2489" s="39"/>
      <c r="H2489" s="39"/>
      <c r="I2489" s="34"/>
      <c r="J2489" s="34"/>
      <c r="K2489" s="34"/>
      <c r="L2489" s="34"/>
      <c r="M2489" s="43" t="str">
        <f ca="1">IFERROR(OFFSET('Maximum minutes'!$C$1,T2489,MATCH(IF(G2489&lt;&gt;"",G2489,F2489),OFFSET('Maximum minutes'!$C$1,T2489-1,0,1,U2489+1),0)-1)*IF(OR(ISNUMBER(J2489),J2489="sans examen"),1,0)*IF(W2489&lt;MinDate,1,0),"")</f>
        <v/>
      </c>
      <c r="N2489" s="36">
        <f t="shared" ca="1" si="77"/>
        <v>0</v>
      </c>
      <c r="O2489" s="36" t="e">
        <f ca="1">LEFT(OFFSET(Lists!$Q$2,MATCH(E2489,Lists!$R$3:$R$19,0),0),4)</f>
        <v>#N/A</v>
      </c>
      <c r="P2489" s="36" t="e">
        <f ca="1">MATCH(O2489,Lists!$S$2:$S$640,1)</f>
        <v>#N/A</v>
      </c>
      <c r="Q2489" s="36" t="e">
        <f ca="1">MATCH(LEFT(OFFSET(Lists!$Q$2,MATCH(E2489,Lists!$R$3:$R$19,0)+1,0),4),Lists!$S$3:$S$640,1)</f>
        <v>#N/A</v>
      </c>
      <c r="R2489" s="36" t="e">
        <f ca="1">LEFT(OFFSET(Lists!$S$2,P2489-1+MATCH(F2489,OFFSET(Lists!$T$3,P2489-1,0,Q2489-P2489+1),0),0),6)</f>
        <v>#N/A</v>
      </c>
      <c r="S2489" s="36" t="e">
        <f ca="1">VLOOKUP(R2489,Lists!B:D,3,FALSE)</f>
        <v>#N/A</v>
      </c>
      <c r="T2489" s="36" t="str">
        <f>IF(F2489&lt;&gt;"",MATCH(R2489,'Maximum minutes'!B:B,0),"")</f>
        <v/>
      </c>
      <c r="U2489" s="36">
        <f ca="1">IF(F2489&lt;&gt;"",COUNTA(OFFSET('Maximum minutes'!$C$1,'Annexe A1 Cours'!T2489,0,1,50)),0)</f>
        <v>0</v>
      </c>
      <c r="V2489" s="37">
        <f ca="1">IFERROR(OFFSET('Maximum minutes'!$C$1,T2489+1,-1+MATCH(G2489,OFFSET('Maximum minutes'!$C$1,T2489-1,0,1,50),0)),0)</f>
        <v>0</v>
      </c>
      <c r="W2489" s="38">
        <f t="shared" ca="1" si="76"/>
        <v>0</v>
      </c>
    </row>
    <row r="2490" spans="1:23" s="36" customFormat="1" ht="18.75">
      <c r="A2490" s="34"/>
      <c r="B2490" s="39"/>
      <c r="C2490" s="39"/>
      <c r="D2490" s="35"/>
      <c r="E2490" s="40"/>
      <c r="F2490" s="39"/>
      <c r="G2490" s="39"/>
      <c r="H2490" s="39"/>
      <c r="I2490" s="34"/>
      <c r="J2490" s="34"/>
      <c r="K2490" s="34"/>
      <c r="L2490" s="34"/>
      <c r="M2490" s="43" t="str">
        <f ca="1">IFERROR(OFFSET('Maximum minutes'!$C$1,T2490,MATCH(IF(G2490&lt;&gt;"",G2490,F2490),OFFSET('Maximum minutes'!$C$1,T2490-1,0,1,U2490+1),0)-1)*IF(OR(ISNUMBER(J2490),J2490="sans examen"),1,0)*IF(W2490&lt;MinDate,1,0),"")</f>
        <v/>
      </c>
      <c r="N2490" s="36">
        <f t="shared" ca="1" si="77"/>
        <v>0</v>
      </c>
      <c r="O2490" s="36" t="e">
        <f ca="1">LEFT(OFFSET(Lists!$Q$2,MATCH(E2490,Lists!$R$3:$R$19,0),0),4)</f>
        <v>#N/A</v>
      </c>
      <c r="P2490" s="36" t="e">
        <f ca="1">MATCH(O2490,Lists!$S$2:$S$640,1)</f>
        <v>#N/A</v>
      </c>
      <c r="Q2490" s="36" t="e">
        <f ca="1">MATCH(LEFT(OFFSET(Lists!$Q$2,MATCH(E2490,Lists!$R$3:$R$19,0)+1,0),4),Lists!$S$3:$S$640,1)</f>
        <v>#N/A</v>
      </c>
      <c r="R2490" s="36" t="e">
        <f ca="1">LEFT(OFFSET(Lists!$S$2,P2490-1+MATCH(F2490,OFFSET(Lists!$T$3,P2490-1,0,Q2490-P2490+1),0),0),6)</f>
        <v>#N/A</v>
      </c>
      <c r="S2490" s="36" t="e">
        <f ca="1">VLOOKUP(R2490,Lists!B:D,3,FALSE)</f>
        <v>#N/A</v>
      </c>
      <c r="T2490" s="36" t="str">
        <f>IF(F2490&lt;&gt;"",MATCH(R2490,'Maximum minutes'!B:B,0),"")</f>
        <v/>
      </c>
      <c r="U2490" s="36">
        <f ca="1">IF(F2490&lt;&gt;"",COUNTA(OFFSET('Maximum minutes'!$C$1,'Annexe A1 Cours'!T2490,0,1,50)),0)</f>
        <v>0</v>
      </c>
      <c r="V2490" s="37">
        <f ca="1">IFERROR(OFFSET('Maximum minutes'!$C$1,T2490+1,-1+MATCH(G2490,OFFSET('Maximum minutes'!$C$1,T2490-1,0,1,50),0)),0)</f>
        <v>0</v>
      </c>
      <c r="W2490" s="38">
        <f t="shared" ca="1" si="76"/>
        <v>0</v>
      </c>
    </row>
    <row r="2491" spans="1:23" s="36" customFormat="1" ht="18.75">
      <c r="A2491" s="34"/>
      <c r="B2491" s="39"/>
      <c r="C2491" s="39"/>
      <c r="D2491" s="35"/>
      <c r="E2491" s="40"/>
      <c r="F2491" s="39"/>
      <c r="G2491" s="39"/>
      <c r="H2491" s="39"/>
      <c r="I2491" s="34"/>
      <c r="J2491" s="34"/>
      <c r="K2491" s="34"/>
      <c r="L2491" s="34"/>
      <c r="M2491" s="43" t="str">
        <f ca="1">IFERROR(OFFSET('Maximum minutes'!$C$1,T2491,MATCH(IF(G2491&lt;&gt;"",G2491,F2491),OFFSET('Maximum minutes'!$C$1,T2491-1,0,1,U2491+1),0)-1)*IF(OR(ISNUMBER(J2491),J2491="sans examen"),1,0)*IF(W2491&lt;MinDate,1,0),"")</f>
        <v/>
      </c>
      <c r="N2491" s="36">
        <f t="shared" ca="1" si="77"/>
        <v>0</v>
      </c>
      <c r="O2491" s="36" t="e">
        <f ca="1">LEFT(OFFSET(Lists!$Q$2,MATCH(E2491,Lists!$R$3:$R$19,0),0),4)</f>
        <v>#N/A</v>
      </c>
      <c r="P2491" s="36" t="e">
        <f ca="1">MATCH(O2491,Lists!$S$2:$S$640,1)</f>
        <v>#N/A</v>
      </c>
      <c r="Q2491" s="36" t="e">
        <f ca="1">MATCH(LEFT(OFFSET(Lists!$Q$2,MATCH(E2491,Lists!$R$3:$R$19,0)+1,0),4),Lists!$S$3:$S$640,1)</f>
        <v>#N/A</v>
      </c>
      <c r="R2491" s="36" t="e">
        <f ca="1">LEFT(OFFSET(Lists!$S$2,P2491-1+MATCH(F2491,OFFSET(Lists!$T$3,P2491-1,0,Q2491-P2491+1),0),0),6)</f>
        <v>#N/A</v>
      </c>
      <c r="S2491" s="36" t="e">
        <f ca="1">VLOOKUP(R2491,Lists!B:D,3,FALSE)</f>
        <v>#N/A</v>
      </c>
      <c r="T2491" s="36" t="str">
        <f>IF(F2491&lt;&gt;"",MATCH(R2491,'Maximum minutes'!B:B,0),"")</f>
        <v/>
      </c>
      <c r="U2491" s="36">
        <f ca="1">IF(F2491&lt;&gt;"",COUNTA(OFFSET('Maximum minutes'!$C$1,'Annexe A1 Cours'!T2491,0,1,50)),0)</f>
        <v>0</v>
      </c>
      <c r="V2491" s="37">
        <f ca="1">IFERROR(OFFSET('Maximum minutes'!$C$1,T2491+1,-1+MATCH(G2491,OFFSET('Maximum minutes'!$C$1,T2491-1,0,1,50),0)),0)</f>
        <v>0</v>
      </c>
      <c r="W2491" s="38">
        <f t="shared" ca="1" si="76"/>
        <v>0</v>
      </c>
    </row>
    <row r="2492" spans="1:23" s="36" customFormat="1" ht="18.75">
      <c r="A2492" s="34"/>
      <c r="B2492" s="39"/>
      <c r="C2492" s="39"/>
      <c r="D2492" s="35"/>
      <c r="E2492" s="40"/>
      <c r="F2492" s="39"/>
      <c r="G2492" s="39"/>
      <c r="H2492" s="39"/>
      <c r="I2492" s="34"/>
      <c r="J2492" s="34"/>
      <c r="K2492" s="34"/>
      <c r="L2492" s="34"/>
      <c r="M2492" s="43" t="str">
        <f ca="1">IFERROR(OFFSET('Maximum minutes'!$C$1,T2492,MATCH(IF(G2492&lt;&gt;"",G2492,F2492),OFFSET('Maximum minutes'!$C$1,T2492-1,0,1,U2492+1),0)-1)*IF(OR(ISNUMBER(J2492),J2492="sans examen"),1,0)*IF(W2492&lt;MinDate,1,0),"")</f>
        <v/>
      </c>
      <c r="N2492" s="36">
        <f t="shared" ca="1" si="77"/>
        <v>0</v>
      </c>
      <c r="O2492" s="36" t="e">
        <f ca="1">LEFT(OFFSET(Lists!$Q$2,MATCH(E2492,Lists!$R$3:$R$19,0),0),4)</f>
        <v>#N/A</v>
      </c>
      <c r="P2492" s="36" t="e">
        <f ca="1">MATCH(O2492,Lists!$S$2:$S$640,1)</f>
        <v>#N/A</v>
      </c>
      <c r="Q2492" s="36" t="e">
        <f ca="1">MATCH(LEFT(OFFSET(Lists!$Q$2,MATCH(E2492,Lists!$R$3:$R$19,0)+1,0),4),Lists!$S$3:$S$640,1)</f>
        <v>#N/A</v>
      </c>
      <c r="R2492" s="36" t="e">
        <f ca="1">LEFT(OFFSET(Lists!$S$2,P2492-1+MATCH(F2492,OFFSET(Lists!$T$3,P2492-1,0,Q2492-P2492+1),0),0),6)</f>
        <v>#N/A</v>
      </c>
      <c r="S2492" s="36" t="e">
        <f ca="1">VLOOKUP(R2492,Lists!B:D,3,FALSE)</f>
        <v>#N/A</v>
      </c>
      <c r="T2492" s="36" t="str">
        <f>IF(F2492&lt;&gt;"",MATCH(R2492,'Maximum minutes'!B:B,0),"")</f>
        <v/>
      </c>
      <c r="U2492" s="36">
        <f ca="1">IF(F2492&lt;&gt;"",COUNTA(OFFSET('Maximum minutes'!$C$1,'Annexe A1 Cours'!T2492,0,1,50)),0)</f>
        <v>0</v>
      </c>
      <c r="V2492" s="37">
        <f ca="1">IFERROR(OFFSET('Maximum minutes'!$C$1,T2492+1,-1+MATCH(G2492,OFFSET('Maximum minutes'!$C$1,T2492-1,0,1,50),0)),0)</f>
        <v>0</v>
      </c>
      <c r="W2492" s="38">
        <f t="shared" ca="1" si="76"/>
        <v>0</v>
      </c>
    </row>
    <row r="2493" spans="1:23" s="36" customFormat="1" ht="18.75">
      <c r="A2493" s="34"/>
      <c r="B2493" s="39"/>
      <c r="C2493" s="39"/>
      <c r="D2493" s="35"/>
      <c r="E2493" s="40"/>
      <c r="F2493" s="39"/>
      <c r="G2493" s="39"/>
      <c r="H2493" s="39"/>
      <c r="I2493" s="34"/>
      <c r="J2493" s="34"/>
      <c r="K2493" s="34"/>
      <c r="L2493" s="34"/>
      <c r="M2493" s="43" t="str">
        <f ca="1">IFERROR(OFFSET('Maximum minutes'!$C$1,T2493,MATCH(IF(G2493&lt;&gt;"",G2493,F2493),OFFSET('Maximum minutes'!$C$1,T2493-1,0,1,U2493+1),0)-1)*IF(OR(ISNUMBER(J2493),J2493="sans examen"),1,0)*IF(W2493&lt;MinDate,1,0),"")</f>
        <v/>
      </c>
      <c r="N2493" s="36">
        <f t="shared" ca="1" si="77"/>
        <v>0</v>
      </c>
      <c r="O2493" s="36" t="e">
        <f ca="1">LEFT(OFFSET(Lists!$Q$2,MATCH(E2493,Lists!$R$3:$R$19,0),0),4)</f>
        <v>#N/A</v>
      </c>
      <c r="P2493" s="36" t="e">
        <f ca="1">MATCH(O2493,Lists!$S$2:$S$640,1)</f>
        <v>#N/A</v>
      </c>
      <c r="Q2493" s="36" t="e">
        <f ca="1">MATCH(LEFT(OFFSET(Lists!$Q$2,MATCH(E2493,Lists!$R$3:$R$19,0)+1,0),4),Lists!$S$3:$S$640,1)</f>
        <v>#N/A</v>
      </c>
      <c r="R2493" s="36" t="e">
        <f ca="1">LEFT(OFFSET(Lists!$S$2,P2493-1+MATCH(F2493,OFFSET(Lists!$T$3,P2493-1,0,Q2493-P2493+1),0),0),6)</f>
        <v>#N/A</v>
      </c>
      <c r="S2493" s="36" t="e">
        <f ca="1">VLOOKUP(R2493,Lists!B:D,3,FALSE)</f>
        <v>#N/A</v>
      </c>
      <c r="T2493" s="36" t="str">
        <f>IF(F2493&lt;&gt;"",MATCH(R2493,'Maximum minutes'!B:B,0),"")</f>
        <v/>
      </c>
      <c r="U2493" s="36">
        <f ca="1">IF(F2493&lt;&gt;"",COUNTA(OFFSET('Maximum minutes'!$C$1,'Annexe A1 Cours'!T2493,0,1,50)),0)</f>
        <v>0</v>
      </c>
      <c r="V2493" s="37">
        <f ca="1">IFERROR(OFFSET('Maximum minutes'!$C$1,T2493+1,-1+MATCH(G2493,OFFSET('Maximum minutes'!$C$1,T2493-1,0,1,50),0)),0)</f>
        <v>0</v>
      </c>
      <c r="W2493" s="38">
        <f t="shared" ca="1" si="76"/>
        <v>0</v>
      </c>
    </row>
    <row r="2494" spans="1:23" s="36" customFormat="1" ht="18.75">
      <c r="A2494" s="34"/>
      <c r="B2494" s="39"/>
      <c r="C2494" s="39"/>
      <c r="D2494" s="35"/>
      <c r="E2494" s="40"/>
      <c r="F2494" s="39"/>
      <c r="G2494" s="39"/>
      <c r="H2494" s="39"/>
      <c r="I2494" s="34"/>
      <c r="J2494" s="34"/>
      <c r="K2494" s="34"/>
      <c r="L2494" s="34"/>
      <c r="M2494" s="43" t="str">
        <f ca="1">IFERROR(OFFSET('Maximum minutes'!$C$1,T2494,MATCH(IF(G2494&lt;&gt;"",G2494,F2494),OFFSET('Maximum minutes'!$C$1,T2494-1,0,1,U2494+1),0)-1)*IF(OR(ISNUMBER(J2494),J2494="sans examen"),1,0)*IF(W2494&lt;MinDate,1,0),"")</f>
        <v/>
      </c>
      <c r="N2494" s="36">
        <f t="shared" ca="1" si="77"/>
        <v>0</v>
      </c>
      <c r="O2494" s="36" t="e">
        <f ca="1">LEFT(OFFSET(Lists!$Q$2,MATCH(E2494,Lists!$R$3:$R$19,0),0),4)</f>
        <v>#N/A</v>
      </c>
      <c r="P2494" s="36" t="e">
        <f ca="1">MATCH(O2494,Lists!$S$2:$S$640,1)</f>
        <v>#N/A</v>
      </c>
      <c r="Q2494" s="36" t="e">
        <f ca="1">MATCH(LEFT(OFFSET(Lists!$Q$2,MATCH(E2494,Lists!$R$3:$R$19,0)+1,0),4),Lists!$S$3:$S$640,1)</f>
        <v>#N/A</v>
      </c>
      <c r="R2494" s="36" t="e">
        <f ca="1">LEFT(OFFSET(Lists!$S$2,P2494-1+MATCH(F2494,OFFSET(Lists!$T$3,P2494-1,0,Q2494-P2494+1),0),0),6)</f>
        <v>#N/A</v>
      </c>
      <c r="S2494" s="36" t="e">
        <f ca="1">VLOOKUP(R2494,Lists!B:D,3,FALSE)</f>
        <v>#N/A</v>
      </c>
      <c r="T2494" s="36" t="str">
        <f>IF(F2494&lt;&gt;"",MATCH(R2494,'Maximum minutes'!B:B,0),"")</f>
        <v/>
      </c>
      <c r="U2494" s="36">
        <f ca="1">IF(F2494&lt;&gt;"",COUNTA(OFFSET('Maximum minutes'!$C$1,'Annexe A1 Cours'!T2494,0,1,50)),0)</f>
        <v>0</v>
      </c>
      <c r="V2494" s="37">
        <f ca="1">IFERROR(OFFSET('Maximum minutes'!$C$1,T2494+1,-1+MATCH(G2494,OFFSET('Maximum minutes'!$C$1,T2494-1,0,1,50),0)),0)</f>
        <v>0</v>
      </c>
      <c r="W2494" s="38">
        <f t="shared" ca="1" si="76"/>
        <v>0</v>
      </c>
    </row>
    <row r="2495" spans="1:23" s="36" customFormat="1" ht="18.75">
      <c r="A2495" s="34"/>
      <c r="B2495" s="39"/>
      <c r="C2495" s="39"/>
      <c r="D2495" s="35"/>
      <c r="E2495" s="40"/>
      <c r="F2495" s="39"/>
      <c r="G2495" s="39"/>
      <c r="H2495" s="39"/>
      <c r="I2495" s="34"/>
      <c r="J2495" s="34"/>
      <c r="K2495" s="34"/>
      <c r="L2495" s="34"/>
      <c r="M2495" s="43" t="str">
        <f ca="1">IFERROR(OFFSET('Maximum minutes'!$C$1,T2495,MATCH(IF(G2495&lt;&gt;"",G2495,F2495),OFFSET('Maximum minutes'!$C$1,T2495-1,0,1,U2495+1),0)-1)*IF(OR(ISNUMBER(J2495),J2495="sans examen"),1,0)*IF(W2495&lt;MinDate,1,0),"")</f>
        <v/>
      </c>
      <c r="N2495" s="36">
        <f t="shared" ca="1" si="77"/>
        <v>0</v>
      </c>
      <c r="O2495" s="36" t="e">
        <f ca="1">LEFT(OFFSET(Lists!$Q$2,MATCH(E2495,Lists!$R$3:$R$19,0),0),4)</f>
        <v>#N/A</v>
      </c>
      <c r="P2495" s="36" t="e">
        <f ca="1">MATCH(O2495,Lists!$S$2:$S$640,1)</f>
        <v>#N/A</v>
      </c>
      <c r="Q2495" s="36" t="e">
        <f ca="1">MATCH(LEFT(OFFSET(Lists!$Q$2,MATCH(E2495,Lists!$R$3:$R$19,0)+1,0),4),Lists!$S$3:$S$640,1)</f>
        <v>#N/A</v>
      </c>
      <c r="R2495" s="36" t="e">
        <f ca="1">LEFT(OFFSET(Lists!$S$2,P2495-1+MATCH(F2495,OFFSET(Lists!$T$3,P2495-1,0,Q2495-P2495+1),0),0),6)</f>
        <v>#N/A</v>
      </c>
      <c r="S2495" s="36" t="e">
        <f ca="1">VLOOKUP(R2495,Lists!B:D,3,FALSE)</f>
        <v>#N/A</v>
      </c>
      <c r="T2495" s="36" t="str">
        <f>IF(F2495&lt;&gt;"",MATCH(R2495,'Maximum minutes'!B:B,0),"")</f>
        <v/>
      </c>
      <c r="U2495" s="36">
        <f ca="1">IF(F2495&lt;&gt;"",COUNTA(OFFSET('Maximum minutes'!$C$1,'Annexe A1 Cours'!T2495,0,1,50)),0)</f>
        <v>0</v>
      </c>
      <c r="V2495" s="37">
        <f ca="1">IFERROR(OFFSET('Maximum minutes'!$C$1,T2495+1,-1+MATCH(G2495,OFFSET('Maximum minutes'!$C$1,T2495-1,0,1,50),0)),0)</f>
        <v>0</v>
      </c>
      <c r="W2495" s="38">
        <f t="shared" ca="1" si="76"/>
        <v>0</v>
      </c>
    </row>
    <row r="2496" spans="1:23" s="36" customFormat="1" ht="18.75">
      <c r="A2496" s="34"/>
      <c r="B2496" s="39"/>
      <c r="C2496" s="39"/>
      <c r="D2496" s="35"/>
      <c r="E2496" s="40"/>
      <c r="F2496" s="39"/>
      <c r="G2496" s="39"/>
      <c r="H2496" s="39"/>
      <c r="I2496" s="34"/>
      <c r="J2496" s="34"/>
      <c r="K2496" s="34"/>
      <c r="L2496" s="34"/>
      <c r="M2496" s="43" t="str">
        <f ca="1">IFERROR(OFFSET('Maximum minutes'!$C$1,T2496,MATCH(IF(G2496&lt;&gt;"",G2496,F2496),OFFSET('Maximum minutes'!$C$1,T2496-1,0,1,U2496+1),0)-1)*IF(OR(ISNUMBER(J2496),J2496="sans examen"),1,0)*IF(W2496&lt;MinDate,1,0),"")</f>
        <v/>
      </c>
      <c r="N2496" s="36">
        <f t="shared" ca="1" si="77"/>
        <v>0</v>
      </c>
      <c r="O2496" s="36" t="e">
        <f ca="1">LEFT(OFFSET(Lists!$Q$2,MATCH(E2496,Lists!$R$3:$R$19,0),0),4)</f>
        <v>#N/A</v>
      </c>
      <c r="P2496" s="36" t="e">
        <f ca="1">MATCH(O2496,Lists!$S$2:$S$640,1)</f>
        <v>#N/A</v>
      </c>
      <c r="Q2496" s="36" t="e">
        <f ca="1">MATCH(LEFT(OFFSET(Lists!$Q$2,MATCH(E2496,Lists!$R$3:$R$19,0)+1,0),4),Lists!$S$3:$S$640,1)</f>
        <v>#N/A</v>
      </c>
      <c r="R2496" s="36" t="e">
        <f ca="1">LEFT(OFFSET(Lists!$S$2,P2496-1+MATCH(F2496,OFFSET(Lists!$T$3,P2496-1,0,Q2496-P2496+1),0),0),6)</f>
        <v>#N/A</v>
      </c>
      <c r="S2496" s="36" t="e">
        <f ca="1">VLOOKUP(R2496,Lists!B:D,3,FALSE)</f>
        <v>#N/A</v>
      </c>
      <c r="T2496" s="36" t="str">
        <f>IF(F2496&lt;&gt;"",MATCH(R2496,'Maximum minutes'!B:B,0),"")</f>
        <v/>
      </c>
      <c r="U2496" s="36">
        <f ca="1">IF(F2496&lt;&gt;"",COUNTA(OFFSET('Maximum minutes'!$C$1,'Annexe A1 Cours'!T2496,0,1,50)),0)</f>
        <v>0</v>
      </c>
      <c r="V2496" s="37">
        <f ca="1">IFERROR(OFFSET('Maximum minutes'!$C$1,T2496+1,-1+MATCH(G2496,OFFSET('Maximum minutes'!$C$1,T2496-1,0,1,50),0)),0)</f>
        <v>0</v>
      </c>
      <c r="W2496" s="38">
        <f t="shared" ca="1" si="76"/>
        <v>0</v>
      </c>
    </row>
    <row r="2497" spans="1:23" s="36" customFormat="1" ht="18.75">
      <c r="A2497" s="34"/>
      <c r="B2497" s="39"/>
      <c r="C2497" s="39"/>
      <c r="D2497" s="35"/>
      <c r="E2497" s="40"/>
      <c r="F2497" s="39"/>
      <c r="G2497" s="39"/>
      <c r="H2497" s="39"/>
      <c r="I2497" s="34"/>
      <c r="J2497" s="34"/>
      <c r="K2497" s="34"/>
      <c r="L2497" s="34"/>
      <c r="M2497" s="43" t="str">
        <f ca="1">IFERROR(OFFSET('Maximum minutes'!$C$1,T2497,MATCH(IF(G2497&lt;&gt;"",G2497,F2497),OFFSET('Maximum minutes'!$C$1,T2497-1,0,1,U2497+1),0)-1)*IF(OR(ISNUMBER(J2497),J2497="sans examen"),1,0)*IF(W2497&lt;MinDate,1,0),"")</f>
        <v/>
      </c>
      <c r="N2497" s="36">
        <f t="shared" ca="1" si="77"/>
        <v>0</v>
      </c>
      <c r="O2497" s="36" t="e">
        <f ca="1">LEFT(OFFSET(Lists!$Q$2,MATCH(E2497,Lists!$R$3:$R$19,0),0),4)</f>
        <v>#N/A</v>
      </c>
      <c r="P2497" s="36" t="e">
        <f ca="1">MATCH(O2497,Lists!$S$2:$S$640,1)</f>
        <v>#N/A</v>
      </c>
      <c r="Q2497" s="36" t="e">
        <f ca="1">MATCH(LEFT(OFFSET(Lists!$Q$2,MATCH(E2497,Lists!$R$3:$R$19,0)+1,0),4),Lists!$S$3:$S$640,1)</f>
        <v>#N/A</v>
      </c>
      <c r="R2497" s="36" t="e">
        <f ca="1">LEFT(OFFSET(Lists!$S$2,P2497-1+MATCH(F2497,OFFSET(Lists!$T$3,P2497-1,0,Q2497-P2497+1),0),0),6)</f>
        <v>#N/A</v>
      </c>
      <c r="S2497" s="36" t="e">
        <f ca="1">VLOOKUP(R2497,Lists!B:D,3,FALSE)</f>
        <v>#N/A</v>
      </c>
      <c r="T2497" s="36" t="str">
        <f>IF(F2497&lt;&gt;"",MATCH(R2497,'Maximum minutes'!B:B,0),"")</f>
        <v/>
      </c>
      <c r="U2497" s="36">
        <f ca="1">IF(F2497&lt;&gt;"",COUNTA(OFFSET('Maximum minutes'!$C$1,'Annexe A1 Cours'!T2497,0,1,50)),0)</f>
        <v>0</v>
      </c>
      <c r="V2497" s="37">
        <f ca="1">IFERROR(OFFSET('Maximum minutes'!$C$1,T2497+1,-1+MATCH(G2497,OFFSET('Maximum minutes'!$C$1,T2497-1,0,1,50),0)),0)</f>
        <v>0</v>
      </c>
      <c r="W2497" s="38">
        <f t="shared" ca="1" si="76"/>
        <v>0</v>
      </c>
    </row>
    <row r="2498" spans="1:23" s="36" customFormat="1" ht="18.75">
      <c r="A2498" s="34"/>
      <c r="B2498" s="39"/>
      <c r="C2498" s="39"/>
      <c r="D2498" s="35"/>
      <c r="E2498" s="40"/>
      <c r="F2498" s="39"/>
      <c r="G2498" s="39"/>
      <c r="H2498" s="39"/>
      <c r="I2498" s="34"/>
      <c r="J2498" s="34"/>
      <c r="K2498" s="34"/>
      <c r="L2498" s="34"/>
      <c r="M2498" s="43" t="str">
        <f ca="1">IFERROR(OFFSET('Maximum minutes'!$C$1,T2498,MATCH(IF(G2498&lt;&gt;"",G2498,F2498),OFFSET('Maximum minutes'!$C$1,T2498-1,0,1,U2498+1),0)-1)*IF(OR(ISNUMBER(J2498),J2498="sans examen"),1,0)*IF(W2498&lt;MinDate,1,0),"")</f>
        <v/>
      </c>
      <c r="N2498" s="36">
        <f t="shared" ca="1" si="77"/>
        <v>0</v>
      </c>
      <c r="O2498" s="36" t="e">
        <f ca="1">LEFT(OFFSET(Lists!$Q$2,MATCH(E2498,Lists!$R$3:$R$19,0),0),4)</f>
        <v>#N/A</v>
      </c>
      <c r="P2498" s="36" t="e">
        <f ca="1">MATCH(O2498,Lists!$S$2:$S$640,1)</f>
        <v>#N/A</v>
      </c>
      <c r="Q2498" s="36" t="e">
        <f ca="1">MATCH(LEFT(OFFSET(Lists!$Q$2,MATCH(E2498,Lists!$R$3:$R$19,0)+1,0),4),Lists!$S$3:$S$640,1)</f>
        <v>#N/A</v>
      </c>
      <c r="R2498" s="36" t="e">
        <f ca="1">LEFT(OFFSET(Lists!$S$2,P2498-1+MATCH(F2498,OFFSET(Lists!$T$3,P2498-1,0,Q2498-P2498+1),0),0),6)</f>
        <v>#N/A</v>
      </c>
      <c r="S2498" s="36" t="e">
        <f ca="1">VLOOKUP(R2498,Lists!B:D,3,FALSE)</f>
        <v>#N/A</v>
      </c>
      <c r="T2498" s="36" t="str">
        <f>IF(F2498&lt;&gt;"",MATCH(R2498,'Maximum minutes'!B:B,0),"")</f>
        <v/>
      </c>
      <c r="U2498" s="36">
        <f ca="1">IF(F2498&lt;&gt;"",COUNTA(OFFSET('Maximum minutes'!$C$1,'Annexe A1 Cours'!T2498,0,1,50)),0)</f>
        <v>0</v>
      </c>
      <c r="V2498" s="37">
        <f ca="1">IFERROR(OFFSET('Maximum minutes'!$C$1,T2498+1,-1+MATCH(G2498,OFFSET('Maximum minutes'!$C$1,T2498-1,0,1,50),0)),0)</f>
        <v>0</v>
      </c>
      <c r="W2498" s="38">
        <f t="shared" ca="1" si="76"/>
        <v>0</v>
      </c>
    </row>
    <row r="2499" spans="1:23" s="36" customFormat="1" ht="18.75">
      <c r="A2499" s="34"/>
      <c r="B2499" s="39"/>
      <c r="C2499" s="39"/>
      <c r="D2499" s="35"/>
      <c r="E2499" s="40"/>
      <c r="F2499" s="39"/>
      <c r="G2499" s="39"/>
      <c r="H2499" s="39"/>
      <c r="I2499" s="34"/>
      <c r="J2499" s="34"/>
      <c r="K2499" s="34"/>
      <c r="L2499" s="34"/>
      <c r="M2499" s="43" t="str">
        <f ca="1">IFERROR(OFFSET('Maximum minutes'!$C$1,T2499,MATCH(IF(G2499&lt;&gt;"",G2499,F2499),OFFSET('Maximum minutes'!$C$1,T2499-1,0,1,U2499+1),0)-1)*IF(OR(ISNUMBER(J2499),J2499="sans examen"),1,0)*IF(W2499&lt;MinDate,1,0),"")</f>
        <v/>
      </c>
      <c r="N2499" s="36">
        <f t="shared" ca="1" si="77"/>
        <v>0</v>
      </c>
      <c r="O2499" s="36" t="e">
        <f ca="1">LEFT(OFFSET(Lists!$Q$2,MATCH(E2499,Lists!$R$3:$R$19,0),0),4)</f>
        <v>#N/A</v>
      </c>
      <c r="P2499" s="36" t="e">
        <f ca="1">MATCH(O2499,Lists!$S$2:$S$640,1)</f>
        <v>#N/A</v>
      </c>
      <c r="Q2499" s="36" t="e">
        <f ca="1">MATCH(LEFT(OFFSET(Lists!$Q$2,MATCH(E2499,Lists!$R$3:$R$19,0)+1,0),4),Lists!$S$3:$S$640,1)</f>
        <v>#N/A</v>
      </c>
      <c r="R2499" s="36" t="e">
        <f ca="1">LEFT(OFFSET(Lists!$S$2,P2499-1+MATCH(F2499,OFFSET(Lists!$T$3,P2499-1,0,Q2499-P2499+1),0),0),6)</f>
        <v>#N/A</v>
      </c>
      <c r="S2499" s="36" t="e">
        <f ca="1">VLOOKUP(R2499,Lists!B:D,3,FALSE)</f>
        <v>#N/A</v>
      </c>
      <c r="T2499" s="36" t="str">
        <f>IF(F2499&lt;&gt;"",MATCH(R2499,'Maximum minutes'!B:B,0),"")</f>
        <v/>
      </c>
      <c r="U2499" s="36">
        <f ca="1">IF(F2499&lt;&gt;"",COUNTA(OFFSET('Maximum minutes'!$C$1,'Annexe A1 Cours'!T2499,0,1,50)),0)</f>
        <v>0</v>
      </c>
      <c r="V2499" s="37">
        <f ca="1">IFERROR(OFFSET('Maximum minutes'!$C$1,T2499+1,-1+MATCH(G2499,OFFSET('Maximum minutes'!$C$1,T2499-1,0,1,50),0)),0)</f>
        <v>0</v>
      </c>
      <c r="W2499" s="38">
        <f t="shared" ca="1" si="76"/>
        <v>0</v>
      </c>
    </row>
    <row r="2500" spans="1:23" s="36" customFormat="1" ht="18.75">
      <c r="A2500" s="34"/>
      <c r="B2500" s="39"/>
      <c r="C2500" s="39"/>
      <c r="D2500" s="35"/>
      <c r="E2500" s="40"/>
      <c r="F2500" s="39"/>
      <c r="G2500" s="39"/>
      <c r="H2500" s="39"/>
      <c r="I2500" s="34"/>
      <c r="J2500" s="34"/>
      <c r="K2500" s="34"/>
      <c r="L2500" s="34"/>
      <c r="M2500" s="43" t="str">
        <f ca="1">IFERROR(OFFSET('Maximum minutes'!$C$1,T2500,MATCH(IF(G2500&lt;&gt;"",G2500,F2500),OFFSET('Maximum minutes'!$C$1,T2500-1,0,1,U2500+1),0)-1)*IF(OR(ISNUMBER(J2500),J2500="sans examen"),1,0)*IF(W2500&lt;MinDate,1,0),"")</f>
        <v/>
      </c>
      <c r="N2500" s="36">
        <f t="shared" ca="1" si="77"/>
        <v>0</v>
      </c>
      <c r="O2500" s="36" t="e">
        <f ca="1">LEFT(OFFSET(Lists!$Q$2,MATCH(E2500,Lists!$R$3:$R$19,0),0),4)</f>
        <v>#N/A</v>
      </c>
      <c r="P2500" s="36" t="e">
        <f ca="1">MATCH(O2500,Lists!$S$2:$S$640,1)</f>
        <v>#N/A</v>
      </c>
      <c r="Q2500" s="36" t="e">
        <f ca="1">MATCH(LEFT(OFFSET(Lists!$Q$2,MATCH(E2500,Lists!$R$3:$R$19,0)+1,0),4),Lists!$S$3:$S$640,1)</f>
        <v>#N/A</v>
      </c>
      <c r="R2500" s="36" t="e">
        <f ca="1">LEFT(OFFSET(Lists!$S$2,P2500-1+MATCH(F2500,OFFSET(Lists!$T$3,P2500-1,0,Q2500-P2500+1),0),0),6)</f>
        <v>#N/A</v>
      </c>
      <c r="S2500" s="36" t="e">
        <f ca="1">VLOOKUP(R2500,Lists!B:D,3,FALSE)</f>
        <v>#N/A</v>
      </c>
      <c r="T2500" s="36" t="str">
        <f>IF(F2500&lt;&gt;"",MATCH(R2500,'Maximum minutes'!B:B,0),"")</f>
        <v/>
      </c>
      <c r="U2500" s="36">
        <f ca="1">IF(F2500&lt;&gt;"",COUNTA(OFFSET('Maximum minutes'!$C$1,'Annexe A1 Cours'!T2500,0,1,50)),0)</f>
        <v>0</v>
      </c>
      <c r="V2500" s="37">
        <f ca="1">IFERROR(OFFSET('Maximum minutes'!$C$1,T2500+1,-1+MATCH(G2500,OFFSET('Maximum minutes'!$C$1,T2500-1,0,1,50),0)),0)</f>
        <v>0</v>
      </c>
      <c r="W2500" s="38">
        <f t="shared" ca="1" si="76"/>
        <v>0</v>
      </c>
    </row>
    <row r="2501" spans="1:23" s="36" customFormat="1" ht="18.75">
      <c r="A2501" s="34"/>
      <c r="B2501" s="39"/>
      <c r="C2501" s="39"/>
      <c r="D2501" s="35"/>
      <c r="E2501" s="40"/>
      <c r="F2501" s="39"/>
      <c r="G2501" s="39"/>
      <c r="H2501" s="39"/>
      <c r="I2501" s="34"/>
      <c r="J2501" s="34"/>
      <c r="K2501" s="34"/>
      <c r="L2501" s="34"/>
      <c r="M2501" s="43" t="str">
        <f ca="1">IFERROR(OFFSET('Maximum minutes'!$C$1,T2501,MATCH(IF(G2501&lt;&gt;"",G2501,F2501),OFFSET('Maximum minutes'!$C$1,T2501-1,0,1,U2501+1),0)-1)*IF(OR(ISNUMBER(J2501),J2501="sans examen"),1,0)*IF(W2501&lt;MinDate,1,0),"")</f>
        <v/>
      </c>
      <c r="N2501" s="36">
        <f t="shared" ca="1" si="77"/>
        <v>0</v>
      </c>
      <c r="O2501" s="36" t="e">
        <f ca="1">LEFT(OFFSET(Lists!$Q$2,MATCH(E2501,Lists!$R$3:$R$19,0),0),4)</f>
        <v>#N/A</v>
      </c>
      <c r="P2501" s="36" t="e">
        <f ca="1">MATCH(O2501,Lists!$S$2:$S$640,1)</f>
        <v>#N/A</v>
      </c>
      <c r="Q2501" s="36" t="e">
        <f ca="1">MATCH(LEFT(OFFSET(Lists!$Q$2,MATCH(E2501,Lists!$R$3:$R$19,0)+1,0),4),Lists!$S$3:$S$640,1)</f>
        <v>#N/A</v>
      </c>
      <c r="R2501" s="36" t="e">
        <f ca="1">LEFT(OFFSET(Lists!$S$2,P2501-1+MATCH(F2501,OFFSET(Lists!$T$3,P2501-1,0,Q2501-P2501+1),0),0),6)</f>
        <v>#N/A</v>
      </c>
      <c r="S2501" s="36" t="e">
        <f ca="1">VLOOKUP(R2501,Lists!B:D,3,FALSE)</f>
        <v>#N/A</v>
      </c>
      <c r="T2501" s="36" t="str">
        <f>IF(F2501&lt;&gt;"",MATCH(R2501,'Maximum minutes'!B:B,0),"")</f>
        <v/>
      </c>
      <c r="U2501" s="36">
        <f ca="1">IF(F2501&lt;&gt;"",COUNTA(OFFSET('Maximum minutes'!$C$1,'Annexe A1 Cours'!T2501,0,1,50)),0)</f>
        <v>0</v>
      </c>
      <c r="V2501" s="37">
        <f ca="1">IFERROR(OFFSET('Maximum minutes'!$C$1,T2501+1,-1+MATCH(G2501,OFFSET('Maximum minutes'!$C$1,T2501-1,0,1,50),0)),0)</f>
        <v>0</v>
      </c>
      <c r="W2501" s="38">
        <f t="shared" ca="1" si="76"/>
        <v>0</v>
      </c>
    </row>
    <row r="2502" spans="1:23" s="36" customFormat="1" ht="18.75">
      <c r="A2502" s="34"/>
      <c r="B2502" s="39"/>
      <c r="C2502" s="39"/>
      <c r="D2502" s="35"/>
      <c r="E2502" s="40"/>
      <c r="F2502" s="39"/>
      <c r="G2502" s="39"/>
      <c r="H2502" s="39"/>
      <c r="I2502" s="34"/>
      <c r="J2502" s="34"/>
      <c r="K2502" s="34"/>
      <c r="L2502" s="34"/>
      <c r="M2502" s="43" t="str">
        <f ca="1">IFERROR(OFFSET('Maximum minutes'!$C$1,T2502,MATCH(IF(G2502&lt;&gt;"",G2502,F2502),OFFSET('Maximum minutes'!$C$1,T2502-1,0,1,U2502+1),0)-1)*IF(OR(ISNUMBER(J2502),J2502="sans examen"),1,0)*IF(W2502&lt;MinDate,1,0),"")</f>
        <v/>
      </c>
      <c r="N2502" s="36">
        <f t="shared" ca="1" si="77"/>
        <v>0</v>
      </c>
      <c r="O2502" s="36" t="e">
        <f ca="1">LEFT(OFFSET(Lists!$Q$2,MATCH(E2502,Lists!$R$3:$R$19,0),0),4)</f>
        <v>#N/A</v>
      </c>
      <c r="P2502" s="36" t="e">
        <f ca="1">MATCH(O2502,Lists!$S$2:$S$640,1)</f>
        <v>#N/A</v>
      </c>
      <c r="Q2502" s="36" t="e">
        <f ca="1">MATCH(LEFT(OFFSET(Lists!$Q$2,MATCH(E2502,Lists!$R$3:$R$19,0)+1,0),4),Lists!$S$3:$S$640,1)</f>
        <v>#N/A</v>
      </c>
      <c r="R2502" s="36" t="e">
        <f ca="1">LEFT(OFFSET(Lists!$S$2,P2502-1+MATCH(F2502,OFFSET(Lists!$T$3,P2502-1,0,Q2502-P2502+1),0),0),6)</f>
        <v>#N/A</v>
      </c>
      <c r="S2502" s="36" t="e">
        <f ca="1">VLOOKUP(R2502,Lists!B:D,3,FALSE)</f>
        <v>#N/A</v>
      </c>
      <c r="T2502" s="36" t="str">
        <f>IF(F2502&lt;&gt;"",MATCH(R2502,'Maximum minutes'!B:B,0),"")</f>
        <v/>
      </c>
      <c r="U2502" s="36">
        <f ca="1">IF(F2502&lt;&gt;"",COUNTA(OFFSET('Maximum minutes'!$C$1,'Annexe A1 Cours'!T2502,0,1,50)),0)</f>
        <v>0</v>
      </c>
      <c r="V2502" s="37">
        <f ca="1">IFERROR(OFFSET('Maximum minutes'!$C$1,T2502+1,-1+MATCH(G2502,OFFSET('Maximum minutes'!$C$1,T2502-1,0,1,50),0)),0)</f>
        <v>0</v>
      </c>
      <c r="W2502" s="38">
        <f t="shared" ca="1" si="76"/>
        <v>0</v>
      </c>
    </row>
    <row r="2503" spans="1:23" s="36" customFormat="1" ht="18.75">
      <c r="A2503" s="34"/>
      <c r="B2503" s="39"/>
      <c r="C2503" s="39"/>
      <c r="D2503" s="35"/>
      <c r="E2503" s="40"/>
      <c r="F2503" s="39"/>
      <c r="G2503" s="39"/>
      <c r="H2503" s="39"/>
      <c r="I2503" s="34"/>
      <c r="J2503" s="34"/>
      <c r="K2503" s="34"/>
      <c r="L2503" s="34"/>
      <c r="M2503" s="43" t="str">
        <f ca="1">IFERROR(OFFSET('Maximum minutes'!$C$1,T2503,MATCH(IF(G2503&lt;&gt;"",G2503,F2503),OFFSET('Maximum minutes'!$C$1,T2503-1,0,1,U2503+1),0)-1)*IF(OR(ISNUMBER(J2503),J2503="sans examen"),1,0)*IF(W2503&lt;MinDate,1,0),"")</f>
        <v/>
      </c>
      <c r="N2503" s="36">
        <f t="shared" ca="1" si="77"/>
        <v>0</v>
      </c>
      <c r="O2503" s="36" t="e">
        <f ca="1">LEFT(OFFSET(Lists!$Q$2,MATCH(E2503,Lists!$R$3:$R$19,0),0),4)</f>
        <v>#N/A</v>
      </c>
      <c r="P2503" s="36" t="e">
        <f ca="1">MATCH(O2503,Lists!$S$2:$S$640,1)</f>
        <v>#N/A</v>
      </c>
      <c r="Q2503" s="36" t="e">
        <f ca="1">MATCH(LEFT(OFFSET(Lists!$Q$2,MATCH(E2503,Lists!$R$3:$R$19,0)+1,0),4),Lists!$S$3:$S$640,1)</f>
        <v>#N/A</v>
      </c>
      <c r="R2503" s="36" t="e">
        <f ca="1">LEFT(OFFSET(Lists!$S$2,P2503-1+MATCH(F2503,OFFSET(Lists!$T$3,P2503-1,0,Q2503-P2503+1),0),0),6)</f>
        <v>#N/A</v>
      </c>
      <c r="S2503" s="36" t="e">
        <f ca="1">VLOOKUP(R2503,Lists!B:D,3,FALSE)</f>
        <v>#N/A</v>
      </c>
      <c r="T2503" s="36" t="str">
        <f>IF(F2503&lt;&gt;"",MATCH(R2503,'Maximum minutes'!B:B,0),"")</f>
        <v/>
      </c>
      <c r="U2503" s="36">
        <f ca="1">IF(F2503&lt;&gt;"",COUNTA(OFFSET('Maximum minutes'!$C$1,'Annexe A1 Cours'!T2503,0,1,50)),0)</f>
        <v>0</v>
      </c>
      <c r="V2503" s="37">
        <f ca="1">IFERROR(OFFSET('Maximum minutes'!$C$1,T2503+1,-1+MATCH(G2503,OFFSET('Maximum minutes'!$C$1,T2503-1,0,1,50),0)),0)</f>
        <v>0</v>
      </c>
      <c r="W2503" s="38">
        <f t="shared" ref="W2503:W2566" ca="1" si="78">IFERROR(DATE(YEAR(D2503)+V2503,MONTH(D2503),DAY(D2503)),"")</f>
        <v>0</v>
      </c>
    </row>
    <row r="2504" spans="1:23" s="36" customFormat="1" ht="18.75">
      <c r="A2504" s="34"/>
      <c r="B2504" s="39"/>
      <c r="C2504" s="39"/>
      <c r="D2504" s="35"/>
      <c r="E2504" s="40"/>
      <c r="F2504" s="39"/>
      <c r="G2504" s="39"/>
      <c r="H2504" s="39"/>
      <c r="I2504" s="34"/>
      <c r="J2504" s="34"/>
      <c r="K2504" s="34"/>
      <c r="L2504" s="34"/>
      <c r="M2504" s="43" t="str">
        <f ca="1">IFERROR(OFFSET('Maximum minutes'!$C$1,T2504,MATCH(IF(G2504&lt;&gt;"",G2504,F2504),OFFSET('Maximum minutes'!$C$1,T2504-1,0,1,U2504+1),0)-1)*IF(OR(ISNUMBER(J2504),J2504="sans examen"),1,0)*IF(W2504&lt;MinDate,1,0),"")</f>
        <v/>
      </c>
      <c r="N2504" s="36">
        <f t="shared" ref="N2504:N2567" ca="1" si="79">IF(K2504&gt;0,MIN(K2504,M2504),0)*IF(M2504="",0,1)</f>
        <v>0</v>
      </c>
      <c r="O2504" s="36" t="e">
        <f ca="1">LEFT(OFFSET(Lists!$Q$2,MATCH(E2504,Lists!$R$3:$R$19,0),0),4)</f>
        <v>#N/A</v>
      </c>
      <c r="P2504" s="36" t="e">
        <f ca="1">MATCH(O2504,Lists!$S$2:$S$640,1)</f>
        <v>#N/A</v>
      </c>
      <c r="Q2504" s="36" t="e">
        <f ca="1">MATCH(LEFT(OFFSET(Lists!$Q$2,MATCH(E2504,Lists!$R$3:$R$19,0)+1,0),4),Lists!$S$3:$S$640,1)</f>
        <v>#N/A</v>
      </c>
      <c r="R2504" s="36" t="e">
        <f ca="1">LEFT(OFFSET(Lists!$S$2,P2504-1+MATCH(F2504,OFFSET(Lists!$T$3,P2504-1,0,Q2504-P2504+1),0),0),6)</f>
        <v>#N/A</v>
      </c>
      <c r="S2504" s="36" t="e">
        <f ca="1">VLOOKUP(R2504,Lists!B:D,3,FALSE)</f>
        <v>#N/A</v>
      </c>
      <c r="T2504" s="36" t="str">
        <f>IF(F2504&lt;&gt;"",MATCH(R2504,'Maximum minutes'!B:B,0),"")</f>
        <v/>
      </c>
      <c r="U2504" s="36">
        <f ca="1">IF(F2504&lt;&gt;"",COUNTA(OFFSET('Maximum minutes'!$C$1,'Annexe A1 Cours'!T2504,0,1,50)),0)</f>
        <v>0</v>
      </c>
      <c r="V2504" s="37">
        <f ca="1">IFERROR(OFFSET('Maximum minutes'!$C$1,T2504+1,-1+MATCH(G2504,OFFSET('Maximum minutes'!$C$1,T2504-1,0,1,50),0)),0)</f>
        <v>0</v>
      </c>
      <c r="W2504" s="38">
        <f t="shared" ca="1" si="78"/>
        <v>0</v>
      </c>
    </row>
    <row r="2505" spans="1:23" s="36" customFormat="1" ht="18.75">
      <c r="A2505" s="34"/>
      <c r="B2505" s="39"/>
      <c r="C2505" s="39"/>
      <c r="D2505" s="35"/>
      <c r="E2505" s="40"/>
      <c r="F2505" s="39"/>
      <c r="G2505" s="39"/>
      <c r="H2505" s="39"/>
      <c r="I2505" s="34"/>
      <c r="J2505" s="34"/>
      <c r="K2505" s="34"/>
      <c r="L2505" s="34"/>
      <c r="M2505" s="43" t="str">
        <f ca="1">IFERROR(OFFSET('Maximum minutes'!$C$1,T2505,MATCH(IF(G2505&lt;&gt;"",G2505,F2505),OFFSET('Maximum minutes'!$C$1,T2505-1,0,1,U2505+1),0)-1)*IF(OR(ISNUMBER(J2505),J2505="sans examen"),1,0)*IF(W2505&lt;MinDate,1,0),"")</f>
        <v/>
      </c>
      <c r="N2505" s="36">
        <f t="shared" ca="1" si="79"/>
        <v>0</v>
      </c>
      <c r="O2505" s="36" t="e">
        <f ca="1">LEFT(OFFSET(Lists!$Q$2,MATCH(E2505,Lists!$R$3:$R$19,0),0),4)</f>
        <v>#N/A</v>
      </c>
      <c r="P2505" s="36" t="e">
        <f ca="1">MATCH(O2505,Lists!$S$2:$S$640,1)</f>
        <v>#N/A</v>
      </c>
      <c r="Q2505" s="36" t="e">
        <f ca="1">MATCH(LEFT(OFFSET(Lists!$Q$2,MATCH(E2505,Lists!$R$3:$R$19,0)+1,0),4),Lists!$S$3:$S$640,1)</f>
        <v>#N/A</v>
      </c>
      <c r="R2505" s="36" t="e">
        <f ca="1">LEFT(OFFSET(Lists!$S$2,P2505-1+MATCH(F2505,OFFSET(Lists!$T$3,P2505-1,0,Q2505-P2505+1),0),0),6)</f>
        <v>#N/A</v>
      </c>
      <c r="S2505" s="36" t="e">
        <f ca="1">VLOOKUP(R2505,Lists!B:D,3,FALSE)</f>
        <v>#N/A</v>
      </c>
      <c r="T2505" s="36" t="str">
        <f>IF(F2505&lt;&gt;"",MATCH(R2505,'Maximum minutes'!B:B,0),"")</f>
        <v/>
      </c>
      <c r="U2505" s="36">
        <f ca="1">IF(F2505&lt;&gt;"",COUNTA(OFFSET('Maximum minutes'!$C$1,'Annexe A1 Cours'!T2505,0,1,50)),0)</f>
        <v>0</v>
      </c>
      <c r="V2505" s="37">
        <f ca="1">IFERROR(OFFSET('Maximum minutes'!$C$1,T2505+1,-1+MATCH(G2505,OFFSET('Maximum minutes'!$C$1,T2505-1,0,1,50),0)),0)</f>
        <v>0</v>
      </c>
      <c r="W2505" s="38">
        <f t="shared" ca="1" si="78"/>
        <v>0</v>
      </c>
    </row>
    <row r="2506" spans="1:23" s="36" customFormat="1" ht="18.75">
      <c r="A2506" s="34"/>
      <c r="B2506" s="39"/>
      <c r="C2506" s="39"/>
      <c r="D2506" s="35"/>
      <c r="E2506" s="40"/>
      <c r="F2506" s="39"/>
      <c r="G2506" s="39"/>
      <c r="H2506" s="39"/>
      <c r="I2506" s="34"/>
      <c r="J2506" s="34"/>
      <c r="K2506" s="34"/>
      <c r="L2506" s="34"/>
      <c r="M2506" s="43" t="str">
        <f ca="1">IFERROR(OFFSET('Maximum minutes'!$C$1,T2506,MATCH(IF(G2506&lt;&gt;"",G2506,F2506),OFFSET('Maximum minutes'!$C$1,T2506-1,0,1,U2506+1),0)-1)*IF(OR(ISNUMBER(J2506),J2506="sans examen"),1,0)*IF(W2506&lt;MinDate,1,0),"")</f>
        <v/>
      </c>
      <c r="N2506" s="36">
        <f t="shared" ca="1" si="79"/>
        <v>0</v>
      </c>
      <c r="O2506" s="36" t="e">
        <f ca="1">LEFT(OFFSET(Lists!$Q$2,MATCH(E2506,Lists!$R$3:$R$19,0),0),4)</f>
        <v>#N/A</v>
      </c>
      <c r="P2506" s="36" t="e">
        <f ca="1">MATCH(O2506,Lists!$S$2:$S$640,1)</f>
        <v>#N/A</v>
      </c>
      <c r="Q2506" s="36" t="e">
        <f ca="1">MATCH(LEFT(OFFSET(Lists!$Q$2,MATCH(E2506,Lists!$R$3:$R$19,0)+1,0),4),Lists!$S$3:$S$640,1)</f>
        <v>#N/A</v>
      </c>
      <c r="R2506" s="36" t="e">
        <f ca="1">LEFT(OFFSET(Lists!$S$2,P2506-1+MATCH(F2506,OFFSET(Lists!$T$3,P2506-1,0,Q2506-P2506+1),0),0),6)</f>
        <v>#N/A</v>
      </c>
      <c r="S2506" s="36" t="e">
        <f ca="1">VLOOKUP(R2506,Lists!B:D,3,FALSE)</f>
        <v>#N/A</v>
      </c>
      <c r="T2506" s="36" t="str">
        <f>IF(F2506&lt;&gt;"",MATCH(R2506,'Maximum minutes'!B:B,0),"")</f>
        <v/>
      </c>
      <c r="U2506" s="36">
        <f ca="1">IF(F2506&lt;&gt;"",COUNTA(OFFSET('Maximum minutes'!$C$1,'Annexe A1 Cours'!T2506,0,1,50)),0)</f>
        <v>0</v>
      </c>
      <c r="V2506" s="37">
        <f ca="1">IFERROR(OFFSET('Maximum minutes'!$C$1,T2506+1,-1+MATCH(G2506,OFFSET('Maximum minutes'!$C$1,T2506-1,0,1,50),0)),0)</f>
        <v>0</v>
      </c>
      <c r="W2506" s="38">
        <f t="shared" ca="1" si="78"/>
        <v>0</v>
      </c>
    </row>
    <row r="2507" spans="1:23" s="36" customFormat="1" ht="18.75">
      <c r="A2507" s="34"/>
      <c r="B2507" s="39"/>
      <c r="C2507" s="39"/>
      <c r="D2507" s="35"/>
      <c r="E2507" s="40"/>
      <c r="F2507" s="39"/>
      <c r="G2507" s="39"/>
      <c r="H2507" s="39"/>
      <c r="I2507" s="34"/>
      <c r="J2507" s="34"/>
      <c r="K2507" s="34"/>
      <c r="L2507" s="34"/>
      <c r="M2507" s="43" t="str">
        <f ca="1">IFERROR(OFFSET('Maximum minutes'!$C$1,T2507,MATCH(IF(G2507&lt;&gt;"",G2507,F2507),OFFSET('Maximum minutes'!$C$1,T2507-1,0,1,U2507+1),0)-1)*IF(OR(ISNUMBER(J2507),J2507="sans examen"),1,0)*IF(W2507&lt;MinDate,1,0),"")</f>
        <v/>
      </c>
      <c r="N2507" s="36">
        <f t="shared" ca="1" si="79"/>
        <v>0</v>
      </c>
      <c r="O2507" s="36" t="e">
        <f ca="1">LEFT(OFFSET(Lists!$Q$2,MATCH(E2507,Lists!$R$3:$R$19,0),0),4)</f>
        <v>#N/A</v>
      </c>
      <c r="P2507" s="36" t="e">
        <f ca="1">MATCH(O2507,Lists!$S$2:$S$640,1)</f>
        <v>#N/A</v>
      </c>
      <c r="Q2507" s="36" t="e">
        <f ca="1">MATCH(LEFT(OFFSET(Lists!$Q$2,MATCH(E2507,Lists!$R$3:$R$19,0)+1,0),4),Lists!$S$3:$S$640,1)</f>
        <v>#N/A</v>
      </c>
      <c r="R2507" s="36" t="e">
        <f ca="1">LEFT(OFFSET(Lists!$S$2,P2507-1+MATCH(F2507,OFFSET(Lists!$T$3,P2507-1,0,Q2507-P2507+1),0),0),6)</f>
        <v>#N/A</v>
      </c>
      <c r="S2507" s="36" t="e">
        <f ca="1">VLOOKUP(R2507,Lists!B:D,3,FALSE)</f>
        <v>#N/A</v>
      </c>
      <c r="T2507" s="36" t="str">
        <f>IF(F2507&lt;&gt;"",MATCH(R2507,'Maximum minutes'!B:B,0),"")</f>
        <v/>
      </c>
      <c r="U2507" s="36">
        <f ca="1">IF(F2507&lt;&gt;"",COUNTA(OFFSET('Maximum minutes'!$C$1,'Annexe A1 Cours'!T2507,0,1,50)),0)</f>
        <v>0</v>
      </c>
      <c r="V2507" s="37">
        <f ca="1">IFERROR(OFFSET('Maximum minutes'!$C$1,T2507+1,-1+MATCH(G2507,OFFSET('Maximum minutes'!$C$1,T2507-1,0,1,50),0)),0)</f>
        <v>0</v>
      </c>
      <c r="W2507" s="38">
        <f t="shared" ca="1" si="78"/>
        <v>0</v>
      </c>
    </row>
    <row r="2508" spans="1:23" s="36" customFormat="1" ht="18.75">
      <c r="A2508" s="34"/>
      <c r="B2508" s="39"/>
      <c r="C2508" s="39"/>
      <c r="D2508" s="35"/>
      <c r="E2508" s="40"/>
      <c r="F2508" s="39"/>
      <c r="G2508" s="39"/>
      <c r="H2508" s="39"/>
      <c r="I2508" s="34"/>
      <c r="J2508" s="34"/>
      <c r="K2508" s="34"/>
      <c r="L2508" s="34"/>
      <c r="M2508" s="43" t="str">
        <f ca="1">IFERROR(OFFSET('Maximum minutes'!$C$1,T2508,MATCH(IF(G2508&lt;&gt;"",G2508,F2508),OFFSET('Maximum minutes'!$C$1,T2508-1,0,1,U2508+1),0)-1)*IF(OR(ISNUMBER(J2508),J2508="sans examen"),1,0)*IF(W2508&lt;MinDate,1,0),"")</f>
        <v/>
      </c>
      <c r="N2508" s="36">
        <f t="shared" ca="1" si="79"/>
        <v>0</v>
      </c>
      <c r="O2508" s="36" t="e">
        <f ca="1">LEFT(OFFSET(Lists!$Q$2,MATCH(E2508,Lists!$R$3:$R$19,0),0),4)</f>
        <v>#N/A</v>
      </c>
      <c r="P2508" s="36" t="e">
        <f ca="1">MATCH(O2508,Lists!$S$2:$S$640,1)</f>
        <v>#N/A</v>
      </c>
      <c r="Q2508" s="36" t="e">
        <f ca="1">MATCH(LEFT(OFFSET(Lists!$Q$2,MATCH(E2508,Lists!$R$3:$R$19,0)+1,0),4),Lists!$S$3:$S$640,1)</f>
        <v>#N/A</v>
      </c>
      <c r="R2508" s="36" t="e">
        <f ca="1">LEFT(OFFSET(Lists!$S$2,P2508-1+MATCH(F2508,OFFSET(Lists!$T$3,P2508-1,0,Q2508-P2508+1),0),0),6)</f>
        <v>#N/A</v>
      </c>
      <c r="S2508" s="36" t="e">
        <f ca="1">VLOOKUP(R2508,Lists!B:D,3,FALSE)</f>
        <v>#N/A</v>
      </c>
      <c r="T2508" s="36" t="str">
        <f>IF(F2508&lt;&gt;"",MATCH(R2508,'Maximum minutes'!B:B,0),"")</f>
        <v/>
      </c>
      <c r="U2508" s="36">
        <f ca="1">IF(F2508&lt;&gt;"",COUNTA(OFFSET('Maximum minutes'!$C$1,'Annexe A1 Cours'!T2508,0,1,50)),0)</f>
        <v>0</v>
      </c>
      <c r="V2508" s="37">
        <f ca="1">IFERROR(OFFSET('Maximum minutes'!$C$1,T2508+1,-1+MATCH(G2508,OFFSET('Maximum minutes'!$C$1,T2508-1,0,1,50),0)),0)</f>
        <v>0</v>
      </c>
      <c r="W2508" s="38">
        <f t="shared" ca="1" si="78"/>
        <v>0</v>
      </c>
    </row>
    <row r="2509" spans="1:23" s="36" customFormat="1" ht="18.75">
      <c r="A2509" s="34"/>
      <c r="B2509" s="39"/>
      <c r="C2509" s="39"/>
      <c r="D2509" s="35"/>
      <c r="E2509" s="40"/>
      <c r="F2509" s="39"/>
      <c r="G2509" s="39"/>
      <c r="H2509" s="39"/>
      <c r="I2509" s="34"/>
      <c r="J2509" s="34"/>
      <c r="K2509" s="34"/>
      <c r="L2509" s="34"/>
      <c r="M2509" s="43" t="str">
        <f ca="1">IFERROR(OFFSET('Maximum minutes'!$C$1,T2509,MATCH(IF(G2509&lt;&gt;"",G2509,F2509),OFFSET('Maximum minutes'!$C$1,T2509-1,0,1,U2509+1),0)-1)*IF(OR(ISNUMBER(J2509),J2509="sans examen"),1,0)*IF(W2509&lt;MinDate,1,0),"")</f>
        <v/>
      </c>
      <c r="N2509" s="36">
        <f t="shared" ca="1" si="79"/>
        <v>0</v>
      </c>
      <c r="O2509" s="36" t="e">
        <f ca="1">LEFT(OFFSET(Lists!$Q$2,MATCH(E2509,Lists!$R$3:$R$19,0),0),4)</f>
        <v>#N/A</v>
      </c>
      <c r="P2509" s="36" t="e">
        <f ca="1">MATCH(O2509,Lists!$S$2:$S$640,1)</f>
        <v>#N/A</v>
      </c>
      <c r="Q2509" s="36" t="e">
        <f ca="1">MATCH(LEFT(OFFSET(Lists!$Q$2,MATCH(E2509,Lists!$R$3:$R$19,0)+1,0),4),Lists!$S$3:$S$640,1)</f>
        <v>#N/A</v>
      </c>
      <c r="R2509" s="36" t="e">
        <f ca="1">LEFT(OFFSET(Lists!$S$2,P2509-1+MATCH(F2509,OFFSET(Lists!$T$3,P2509-1,0,Q2509-P2509+1),0),0),6)</f>
        <v>#N/A</v>
      </c>
      <c r="S2509" s="36" t="e">
        <f ca="1">VLOOKUP(R2509,Lists!B:D,3,FALSE)</f>
        <v>#N/A</v>
      </c>
      <c r="T2509" s="36" t="str">
        <f>IF(F2509&lt;&gt;"",MATCH(R2509,'Maximum minutes'!B:B,0),"")</f>
        <v/>
      </c>
      <c r="U2509" s="36">
        <f ca="1">IF(F2509&lt;&gt;"",COUNTA(OFFSET('Maximum minutes'!$C$1,'Annexe A1 Cours'!T2509,0,1,50)),0)</f>
        <v>0</v>
      </c>
      <c r="V2509" s="37">
        <f ca="1">IFERROR(OFFSET('Maximum minutes'!$C$1,T2509+1,-1+MATCH(G2509,OFFSET('Maximum minutes'!$C$1,T2509-1,0,1,50),0)),0)</f>
        <v>0</v>
      </c>
      <c r="W2509" s="38">
        <f t="shared" ca="1" si="78"/>
        <v>0</v>
      </c>
    </row>
    <row r="2510" spans="1:23" s="36" customFormat="1" ht="18.75">
      <c r="A2510" s="34"/>
      <c r="B2510" s="39"/>
      <c r="C2510" s="39"/>
      <c r="D2510" s="35"/>
      <c r="E2510" s="40"/>
      <c r="F2510" s="39"/>
      <c r="G2510" s="39"/>
      <c r="H2510" s="39"/>
      <c r="I2510" s="34"/>
      <c r="J2510" s="34"/>
      <c r="K2510" s="34"/>
      <c r="L2510" s="34"/>
      <c r="M2510" s="43" t="str">
        <f ca="1">IFERROR(OFFSET('Maximum minutes'!$C$1,T2510,MATCH(IF(G2510&lt;&gt;"",G2510,F2510),OFFSET('Maximum minutes'!$C$1,T2510-1,0,1,U2510+1),0)-1)*IF(OR(ISNUMBER(J2510),J2510="sans examen"),1,0)*IF(W2510&lt;MinDate,1,0),"")</f>
        <v/>
      </c>
      <c r="N2510" s="36">
        <f t="shared" ca="1" si="79"/>
        <v>0</v>
      </c>
      <c r="O2510" s="36" t="e">
        <f ca="1">LEFT(OFFSET(Lists!$Q$2,MATCH(E2510,Lists!$R$3:$R$19,0),0),4)</f>
        <v>#N/A</v>
      </c>
      <c r="P2510" s="36" t="e">
        <f ca="1">MATCH(O2510,Lists!$S$2:$S$640,1)</f>
        <v>#N/A</v>
      </c>
      <c r="Q2510" s="36" t="e">
        <f ca="1">MATCH(LEFT(OFFSET(Lists!$Q$2,MATCH(E2510,Lists!$R$3:$R$19,0)+1,0),4),Lists!$S$3:$S$640,1)</f>
        <v>#N/A</v>
      </c>
      <c r="R2510" s="36" t="e">
        <f ca="1">LEFT(OFFSET(Lists!$S$2,P2510-1+MATCH(F2510,OFFSET(Lists!$T$3,P2510-1,0,Q2510-P2510+1),0),0),6)</f>
        <v>#N/A</v>
      </c>
      <c r="S2510" s="36" t="e">
        <f ca="1">VLOOKUP(R2510,Lists!B:D,3,FALSE)</f>
        <v>#N/A</v>
      </c>
      <c r="T2510" s="36" t="str">
        <f>IF(F2510&lt;&gt;"",MATCH(R2510,'Maximum minutes'!B:B,0),"")</f>
        <v/>
      </c>
      <c r="U2510" s="36">
        <f ca="1">IF(F2510&lt;&gt;"",COUNTA(OFFSET('Maximum minutes'!$C$1,'Annexe A1 Cours'!T2510,0,1,50)),0)</f>
        <v>0</v>
      </c>
      <c r="V2510" s="37">
        <f ca="1">IFERROR(OFFSET('Maximum minutes'!$C$1,T2510+1,-1+MATCH(G2510,OFFSET('Maximum minutes'!$C$1,T2510-1,0,1,50),0)),0)</f>
        <v>0</v>
      </c>
      <c r="W2510" s="38">
        <f t="shared" ca="1" si="78"/>
        <v>0</v>
      </c>
    </row>
    <row r="2511" spans="1:23" s="36" customFormat="1" ht="18.75">
      <c r="A2511" s="34"/>
      <c r="B2511" s="39"/>
      <c r="C2511" s="39"/>
      <c r="D2511" s="35"/>
      <c r="E2511" s="40"/>
      <c r="F2511" s="39"/>
      <c r="G2511" s="39"/>
      <c r="H2511" s="39"/>
      <c r="I2511" s="34"/>
      <c r="J2511" s="34"/>
      <c r="K2511" s="34"/>
      <c r="L2511" s="34"/>
      <c r="M2511" s="43" t="str">
        <f ca="1">IFERROR(OFFSET('Maximum minutes'!$C$1,T2511,MATCH(IF(G2511&lt;&gt;"",G2511,F2511),OFFSET('Maximum minutes'!$C$1,T2511-1,0,1,U2511+1),0)-1)*IF(OR(ISNUMBER(J2511),J2511="sans examen"),1,0)*IF(W2511&lt;MinDate,1,0),"")</f>
        <v/>
      </c>
      <c r="N2511" s="36">
        <f t="shared" ca="1" si="79"/>
        <v>0</v>
      </c>
      <c r="O2511" s="36" t="e">
        <f ca="1">LEFT(OFFSET(Lists!$Q$2,MATCH(E2511,Lists!$R$3:$R$19,0),0),4)</f>
        <v>#N/A</v>
      </c>
      <c r="P2511" s="36" t="e">
        <f ca="1">MATCH(O2511,Lists!$S$2:$S$640,1)</f>
        <v>#N/A</v>
      </c>
      <c r="Q2511" s="36" t="e">
        <f ca="1">MATCH(LEFT(OFFSET(Lists!$Q$2,MATCH(E2511,Lists!$R$3:$R$19,0)+1,0),4),Lists!$S$3:$S$640,1)</f>
        <v>#N/A</v>
      </c>
      <c r="R2511" s="36" t="e">
        <f ca="1">LEFT(OFFSET(Lists!$S$2,P2511-1+MATCH(F2511,OFFSET(Lists!$T$3,P2511-1,0,Q2511-P2511+1),0),0),6)</f>
        <v>#N/A</v>
      </c>
      <c r="S2511" s="36" t="e">
        <f ca="1">VLOOKUP(R2511,Lists!B:D,3,FALSE)</f>
        <v>#N/A</v>
      </c>
      <c r="T2511" s="36" t="str">
        <f>IF(F2511&lt;&gt;"",MATCH(R2511,'Maximum minutes'!B:B,0),"")</f>
        <v/>
      </c>
      <c r="U2511" s="36">
        <f ca="1">IF(F2511&lt;&gt;"",COUNTA(OFFSET('Maximum minutes'!$C$1,'Annexe A1 Cours'!T2511,0,1,50)),0)</f>
        <v>0</v>
      </c>
      <c r="V2511" s="37">
        <f ca="1">IFERROR(OFFSET('Maximum minutes'!$C$1,T2511+1,-1+MATCH(G2511,OFFSET('Maximum minutes'!$C$1,T2511-1,0,1,50),0)),0)</f>
        <v>0</v>
      </c>
      <c r="W2511" s="38">
        <f t="shared" ca="1" si="78"/>
        <v>0</v>
      </c>
    </row>
    <row r="2512" spans="1:23" s="36" customFormat="1" ht="18.75">
      <c r="A2512" s="34"/>
      <c r="B2512" s="39"/>
      <c r="C2512" s="39"/>
      <c r="D2512" s="35"/>
      <c r="E2512" s="40"/>
      <c r="F2512" s="39"/>
      <c r="G2512" s="39"/>
      <c r="H2512" s="39"/>
      <c r="I2512" s="34"/>
      <c r="J2512" s="34"/>
      <c r="K2512" s="34"/>
      <c r="L2512" s="34"/>
      <c r="M2512" s="43" t="str">
        <f ca="1">IFERROR(OFFSET('Maximum minutes'!$C$1,T2512,MATCH(IF(G2512&lt;&gt;"",G2512,F2512),OFFSET('Maximum minutes'!$C$1,T2512-1,0,1,U2512+1),0)-1)*IF(OR(ISNUMBER(J2512),J2512="sans examen"),1,0)*IF(W2512&lt;MinDate,1,0),"")</f>
        <v/>
      </c>
      <c r="N2512" s="36">
        <f t="shared" ca="1" si="79"/>
        <v>0</v>
      </c>
      <c r="O2512" s="36" t="e">
        <f ca="1">LEFT(OFFSET(Lists!$Q$2,MATCH(E2512,Lists!$R$3:$R$19,0),0),4)</f>
        <v>#N/A</v>
      </c>
      <c r="P2512" s="36" t="e">
        <f ca="1">MATCH(O2512,Lists!$S$2:$S$640,1)</f>
        <v>#N/A</v>
      </c>
      <c r="Q2512" s="36" t="e">
        <f ca="1">MATCH(LEFT(OFFSET(Lists!$Q$2,MATCH(E2512,Lists!$R$3:$R$19,0)+1,0),4),Lists!$S$3:$S$640,1)</f>
        <v>#N/A</v>
      </c>
      <c r="R2512" s="36" t="e">
        <f ca="1">LEFT(OFFSET(Lists!$S$2,P2512-1+MATCH(F2512,OFFSET(Lists!$T$3,P2512-1,0,Q2512-P2512+1),0),0),6)</f>
        <v>#N/A</v>
      </c>
      <c r="S2512" s="36" t="e">
        <f ca="1">VLOOKUP(R2512,Lists!B:D,3,FALSE)</f>
        <v>#N/A</v>
      </c>
      <c r="T2512" s="36" t="str">
        <f>IF(F2512&lt;&gt;"",MATCH(R2512,'Maximum minutes'!B:B,0),"")</f>
        <v/>
      </c>
      <c r="U2512" s="36">
        <f ca="1">IF(F2512&lt;&gt;"",COUNTA(OFFSET('Maximum minutes'!$C$1,'Annexe A1 Cours'!T2512,0,1,50)),0)</f>
        <v>0</v>
      </c>
      <c r="V2512" s="37">
        <f ca="1">IFERROR(OFFSET('Maximum minutes'!$C$1,T2512+1,-1+MATCH(G2512,OFFSET('Maximum minutes'!$C$1,T2512-1,0,1,50),0)),0)</f>
        <v>0</v>
      </c>
      <c r="W2512" s="38">
        <f t="shared" ca="1" si="78"/>
        <v>0</v>
      </c>
    </row>
    <row r="2513" spans="1:23" s="36" customFormat="1" ht="18.75">
      <c r="A2513" s="34"/>
      <c r="B2513" s="39"/>
      <c r="C2513" s="39"/>
      <c r="D2513" s="35"/>
      <c r="E2513" s="40"/>
      <c r="F2513" s="39"/>
      <c r="G2513" s="39"/>
      <c r="H2513" s="39"/>
      <c r="I2513" s="34"/>
      <c r="J2513" s="34"/>
      <c r="K2513" s="34"/>
      <c r="L2513" s="34"/>
      <c r="M2513" s="43" t="str">
        <f ca="1">IFERROR(OFFSET('Maximum minutes'!$C$1,T2513,MATCH(IF(G2513&lt;&gt;"",G2513,F2513),OFFSET('Maximum minutes'!$C$1,T2513-1,0,1,U2513+1),0)-1)*IF(OR(ISNUMBER(J2513),J2513="sans examen"),1,0)*IF(W2513&lt;MinDate,1,0),"")</f>
        <v/>
      </c>
      <c r="N2513" s="36">
        <f t="shared" ca="1" si="79"/>
        <v>0</v>
      </c>
      <c r="O2513" s="36" t="e">
        <f ca="1">LEFT(OFFSET(Lists!$Q$2,MATCH(E2513,Lists!$R$3:$R$19,0),0),4)</f>
        <v>#N/A</v>
      </c>
      <c r="P2513" s="36" t="e">
        <f ca="1">MATCH(O2513,Lists!$S$2:$S$640,1)</f>
        <v>#N/A</v>
      </c>
      <c r="Q2513" s="36" t="e">
        <f ca="1">MATCH(LEFT(OFFSET(Lists!$Q$2,MATCH(E2513,Lists!$R$3:$R$19,0)+1,0),4),Lists!$S$3:$S$640,1)</f>
        <v>#N/A</v>
      </c>
      <c r="R2513" s="36" t="e">
        <f ca="1">LEFT(OFFSET(Lists!$S$2,P2513-1+MATCH(F2513,OFFSET(Lists!$T$3,P2513-1,0,Q2513-P2513+1),0),0),6)</f>
        <v>#N/A</v>
      </c>
      <c r="S2513" s="36" t="e">
        <f ca="1">VLOOKUP(R2513,Lists!B:D,3,FALSE)</f>
        <v>#N/A</v>
      </c>
      <c r="T2513" s="36" t="str">
        <f>IF(F2513&lt;&gt;"",MATCH(R2513,'Maximum minutes'!B:B,0),"")</f>
        <v/>
      </c>
      <c r="U2513" s="36">
        <f ca="1">IF(F2513&lt;&gt;"",COUNTA(OFFSET('Maximum minutes'!$C$1,'Annexe A1 Cours'!T2513,0,1,50)),0)</f>
        <v>0</v>
      </c>
      <c r="V2513" s="37">
        <f ca="1">IFERROR(OFFSET('Maximum minutes'!$C$1,T2513+1,-1+MATCH(G2513,OFFSET('Maximum minutes'!$C$1,T2513-1,0,1,50),0)),0)</f>
        <v>0</v>
      </c>
      <c r="W2513" s="38">
        <f t="shared" ca="1" si="78"/>
        <v>0</v>
      </c>
    </row>
    <row r="2514" spans="1:23" s="36" customFormat="1" ht="18.75">
      <c r="A2514" s="34"/>
      <c r="B2514" s="39"/>
      <c r="C2514" s="39"/>
      <c r="D2514" s="35"/>
      <c r="E2514" s="40"/>
      <c r="F2514" s="39"/>
      <c r="G2514" s="39"/>
      <c r="H2514" s="39"/>
      <c r="I2514" s="34"/>
      <c r="J2514" s="34"/>
      <c r="K2514" s="34"/>
      <c r="L2514" s="34"/>
      <c r="M2514" s="43" t="str">
        <f ca="1">IFERROR(OFFSET('Maximum minutes'!$C$1,T2514,MATCH(IF(G2514&lt;&gt;"",G2514,F2514),OFFSET('Maximum minutes'!$C$1,T2514-1,0,1,U2514+1),0)-1)*IF(OR(ISNUMBER(J2514),J2514="sans examen"),1,0)*IF(W2514&lt;MinDate,1,0),"")</f>
        <v/>
      </c>
      <c r="N2514" s="36">
        <f t="shared" ca="1" si="79"/>
        <v>0</v>
      </c>
      <c r="O2514" s="36" t="e">
        <f ca="1">LEFT(OFFSET(Lists!$Q$2,MATCH(E2514,Lists!$R$3:$R$19,0),0),4)</f>
        <v>#N/A</v>
      </c>
      <c r="P2514" s="36" t="e">
        <f ca="1">MATCH(O2514,Lists!$S$2:$S$640,1)</f>
        <v>#N/A</v>
      </c>
      <c r="Q2514" s="36" t="e">
        <f ca="1">MATCH(LEFT(OFFSET(Lists!$Q$2,MATCH(E2514,Lists!$R$3:$R$19,0)+1,0),4),Lists!$S$3:$S$640,1)</f>
        <v>#N/A</v>
      </c>
      <c r="R2514" s="36" t="e">
        <f ca="1">LEFT(OFFSET(Lists!$S$2,P2514-1+MATCH(F2514,OFFSET(Lists!$T$3,P2514-1,0,Q2514-P2514+1),0),0),6)</f>
        <v>#N/A</v>
      </c>
      <c r="S2514" s="36" t="e">
        <f ca="1">VLOOKUP(R2514,Lists!B:D,3,FALSE)</f>
        <v>#N/A</v>
      </c>
      <c r="T2514" s="36" t="str">
        <f>IF(F2514&lt;&gt;"",MATCH(R2514,'Maximum minutes'!B:B,0),"")</f>
        <v/>
      </c>
      <c r="U2514" s="36">
        <f ca="1">IF(F2514&lt;&gt;"",COUNTA(OFFSET('Maximum minutes'!$C$1,'Annexe A1 Cours'!T2514,0,1,50)),0)</f>
        <v>0</v>
      </c>
      <c r="V2514" s="37">
        <f ca="1">IFERROR(OFFSET('Maximum minutes'!$C$1,T2514+1,-1+MATCH(G2514,OFFSET('Maximum minutes'!$C$1,T2514-1,0,1,50),0)),0)</f>
        <v>0</v>
      </c>
      <c r="W2514" s="38">
        <f t="shared" ca="1" si="78"/>
        <v>0</v>
      </c>
    </row>
    <row r="2515" spans="1:23" s="36" customFormat="1" ht="18.75">
      <c r="A2515" s="34"/>
      <c r="B2515" s="39"/>
      <c r="C2515" s="39"/>
      <c r="D2515" s="35"/>
      <c r="E2515" s="40"/>
      <c r="F2515" s="39"/>
      <c r="G2515" s="39"/>
      <c r="H2515" s="39"/>
      <c r="I2515" s="34"/>
      <c r="J2515" s="34"/>
      <c r="K2515" s="34"/>
      <c r="L2515" s="34"/>
      <c r="M2515" s="43" t="str">
        <f ca="1">IFERROR(OFFSET('Maximum minutes'!$C$1,T2515,MATCH(IF(G2515&lt;&gt;"",G2515,F2515),OFFSET('Maximum minutes'!$C$1,T2515-1,0,1,U2515+1),0)-1)*IF(OR(ISNUMBER(J2515),J2515="sans examen"),1,0)*IF(W2515&lt;MinDate,1,0),"")</f>
        <v/>
      </c>
      <c r="N2515" s="36">
        <f t="shared" ca="1" si="79"/>
        <v>0</v>
      </c>
      <c r="O2515" s="36" t="e">
        <f ca="1">LEFT(OFFSET(Lists!$Q$2,MATCH(E2515,Lists!$R$3:$R$19,0),0),4)</f>
        <v>#N/A</v>
      </c>
      <c r="P2515" s="36" t="e">
        <f ca="1">MATCH(O2515,Lists!$S$2:$S$640,1)</f>
        <v>#N/A</v>
      </c>
      <c r="Q2515" s="36" t="e">
        <f ca="1">MATCH(LEFT(OFFSET(Lists!$Q$2,MATCH(E2515,Lists!$R$3:$R$19,0)+1,0),4),Lists!$S$3:$S$640,1)</f>
        <v>#N/A</v>
      </c>
      <c r="R2515" s="36" t="e">
        <f ca="1">LEFT(OFFSET(Lists!$S$2,P2515-1+MATCH(F2515,OFFSET(Lists!$T$3,P2515-1,0,Q2515-P2515+1),0),0),6)</f>
        <v>#N/A</v>
      </c>
      <c r="S2515" s="36" t="e">
        <f ca="1">VLOOKUP(R2515,Lists!B:D,3,FALSE)</f>
        <v>#N/A</v>
      </c>
      <c r="T2515" s="36" t="str">
        <f>IF(F2515&lt;&gt;"",MATCH(R2515,'Maximum minutes'!B:B,0),"")</f>
        <v/>
      </c>
      <c r="U2515" s="36">
        <f ca="1">IF(F2515&lt;&gt;"",COUNTA(OFFSET('Maximum minutes'!$C$1,'Annexe A1 Cours'!T2515,0,1,50)),0)</f>
        <v>0</v>
      </c>
      <c r="V2515" s="37">
        <f ca="1">IFERROR(OFFSET('Maximum minutes'!$C$1,T2515+1,-1+MATCH(G2515,OFFSET('Maximum minutes'!$C$1,T2515-1,0,1,50),0)),0)</f>
        <v>0</v>
      </c>
      <c r="W2515" s="38">
        <f t="shared" ca="1" si="78"/>
        <v>0</v>
      </c>
    </row>
    <row r="2516" spans="1:23" s="36" customFormat="1" ht="18.75">
      <c r="A2516" s="34"/>
      <c r="B2516" s="39"/>
      <c r="C2516" s="39"/>
      <c r="D2516" s="35"/>
      <c r="E2516" s="40"/>
      <c r="F2516" s="39"/>
      <c r="G2516" s="39"/>
      <c r="H2516" s="39"/>
      <c r="I2516" s="34"/>
      <c r="J2516" s="34"/>
      <c r="K2516" s="34"/>
      <c r="L2516" s="34"/>
      <c r="M2516" s="43" t="str">
        <f ca="1">IFERROR(OFFSET('Maximum minutes'!$C$1,T2516,MATCH(IF(G2516&lt;&gt;"",G2516,F2516),OFFSET('Maximum minutes'!$C$1,T2516-1,0,1,U2516+1),0)-1)*IF(OR(ISNUMBER(J2516),J2516="sans examen"),1,0)*IF(W2516&lt;MinDate,1,0),"")</f>
        <v/>
      </c>
      <c r="N2516" s="36">
        <f t="shared" ca="1" si="79"/>
        <v>0</v>
      </c>
      <c r="O2516" s="36" t="e">
        <f ca="1">LEFT(OFFSET(Lists!$Q$2,MATCH(E2516,Lists!$R$3:$R$19,0),0),4)</f>
        <v>#N/A</v>
      </c>
      <c r="P2516" s="36" t="e">
        <f ca="1">MATCH(O2516,Lists!$S$2:$S$640,1)</f>
        <v>#N/A</v>
      </c>
      <c r="Q2516" s="36" t="e">
        <f ca="1">MATCH(LEFT(OFFSET(Lists!$Q$2,MATCH(E2516,Lists!$R$3:$R$19,0)+1,0),4),Lists!$S$3:$S$640,1)</f>
        <v>#N/A</v>
      </c>
      <c r="R2516" s="36" t="e">
        <f ca="1">LEFT(OFFSET(Lists!$S$2,P2516-1+MATCH(F2516,OFFSET(Lists!$T$3,P2516-1,0,Q2516-P2516+1),0),0),6)</f>
        <v>#N/A</v>
      </c>
      <c r="S2516" s="36" t="e">
        <f ca="1">VLOOKUP(R2516,Lists!B:D,3,FALSE)</f>
        <v>#N/A</v>
      </c>
      <c r="T2516" s="36" t="str">
        <f>IF(F2516&lt;&gt;"",MATCH(R2516,'Maximum minutes'!B:B,0),"")</f>
        <v/>
      </c>
      <c r="U2516" s="36">
        <f ca="1">IF(F2516&lt;&gt;"",COUNTA(OFFSET('Maximum minutes'!$C$1,'Annexe A1 Cours'!T2516,0,1,50)),0)</f>
        <v>0</v>
      </c>
      <c r="V2516" s="37">
        <f ca="1">IFERROR(OFFSET('Maximum minutes'!$C$1,T2516+1,-1+MATCH(G2516,OFFSET('Maximum minutes'!$C$1,T2516-1,0,1,50),0)),0)</f>
        <v>0</v>
      </c>
      <c r="W2516" s="38">
        <f t="shared" ca="1" si="78"/>
        <v>0</v>
      </c>
    </row>
    <row r="2517" spans="1:23" s="36" customFormat="1" ht="18.75">
      <c r="A2517" s="34"/>
      <c r="B2517" s="39"/>
      <c r="C2517" s="39"/>
      <c r="D2517" s="35"/>
      <c r="E2517" s="40"/>
      <c r="F2517" s="39"/>
      <c r="G2517" s="39"/>
      <c r="H2517" s="39"/>
      <c r="I2517" s="34"/>
      <c r="J2517" s="34"/>
      <c r="K2517" s="34"/>
      <c r="L2517" s="34"/>
      <c r="M2517" s="43" t="str">
        <f ca="1">IFERROR(OFFSET('Maximum minutes'!$C$1,T2517,MATCH(IF(G2517&lt;&gt;"",G2517,F2517),OFFSET('Maximum minutes'!$C$1,T2517-1,0,1,U2517+1),0)-1)*IF(OR(ISNUMBER(J2517),J2517="sans examen"),1,0)*IF(W2517&lt;MinDate,1,0),"")</f>
        <v/>
      </c>
      <c r="N2517" s="36">
        <f t="shared" ca="1" si="79"/>
        <v>0</v>
      </c>
      <c r="O2517" s="36" t="e">
        <f ca="1">LEFT(OFFSET(Lists!$Q$2,MATCH(E2517,Lists!$R$3:$R$19,0),0),4)</f>
        <v>#N/A</v>
      </c>
      <c r="P2517" s="36" t="e">
        <f ca="1">MATCH(O2517,Lists!$S$2:$S$640,1)</f>
        <v>#N/A</v>
      </c>
      <c r="Q2517" s="36" t="e">
        <f ca="1">MATCH(LEFT(OFFSET(Lists!$Q$2,MATCH(E2517,Lists!$R$3:$R$19,0)+1,0),4),Lists!$S$3:$S$640,1)</f>
        <v>#N/A</v>
      </c>
      <c r="R2517" s="36" t="e">
        <f ca="1">LEFT(OFFSET(Lists!$S$2,P2517-1+MATCH(F2517,OFFSET(Lists!$T$3,P2517-1,0,Q2517-P2517+1),0),0),6)</f>
        <v>#N/A</v>
      </c>
      <c r="S2517" s="36" t="e">
        <f ca="1">VLOOKUP(R2517,Lists!B:D,3,FALSE)</f>
        <v>#N/A</v>
      </c>
      <c r="T2517" s="36" t="str">
        <f>IF(F2517&lt;&gt;"",MATCH(R2517,'Maximum minutes'!B:B,0),"")</f>
        <v/>
      </c>
      <c r="U2517" s="36">
        <f ca="1">IF(F2517&lt;&gt;"",COUNTA(OFFSET('Maximum minutes'!$C$1,'Annexe A1 Cours'!T2517,0,1,50)),0)</f>
        <v>0</v>
      </c>
      <c r="V2517" s="37">
        <f ca="1">IFERROR(OFFSET('Maximum minutes'!$C$1,T2517+1,-1+MATCH(G2517,OFFSET('Maximum minutes'!$C$1,T2517-1,0,1,50),0)),0)</f>
        <v>0</v>
      </c>
      <c r="W2517" s="38">
        <f t="shared" ca="1" si="78"/>
        <v>0</v>
      </c>
    </row>
    <row r="2518" spans="1:23" s="36" customFormat="1" ht="18.75">
      <c r="A2518" s="34"/>
      <c r="B2518" s="39"/>
      <c r="C2518" s="39"/>
      <c r="D2518" s="35"/>
      <c r="E2518" s="40"/>
      <c r="F2518" s="39"/>
      <c r="G2518" s="39"/>
      <c r="H2518" s="39"/>
      <c r="I2518" s="34"/>
      <c r="J2518" s="34"/>
      <c r="K2518" s="34"/>
      <c r="L2518" s="34"/>
      <c r="M2518" s="43" t="str">
        <f ca="1">IFERROR(OFFSET('Maximum minutes'!$C$1,T2518,MATCH(IF(G2518&lt;&gt;"",G2518,F2518),OFFSET('Maximum minutes'!$C$1,T2518-1,0,1,U2518+1),0)-1)*IF(OR(ISNUMBER(J2518),J2518="sans examen"),1,0)*IF(W2518&lt;MinDate,1,0),"")</f>
        <v/>
      </c>
      <c r="N2518" s="36">
        <f t="shared" ca="1" si="79"/>
        <v>0</v>
      </c>
      <c r="O2518" s="36" t="e">
        <f ca="1">LEFT(OFFSET(Lists!$Q$2,MATCH(E2518,Lists!$R$3:$R$19,0),0),4)</f>
        <v>#N/A</v>
      </c>
      <c r="P2518" s="36" t="e">
        <f ca="1">MATCH(O2518,Lists!$S$2:$S$640,1)</f>
        <v>#N/A</v>
      </c>
      <c r="Q2518" s="36" t="e">
        <f ca="1">MATCH(LEFT(OFFSET(Lists!$Q$2,MATCH(E2518,Lists!$R$3:$R$19,0)+1,0),4),Lists!$S$3:$S$640,1)</f>
        <v>#N/A</v>
      </c>
      <c r="R2518" s="36" t="e">
        <f ca="1">LEFT(OFFSET(Lists!$S$2,P2518-1+MATCH(F2518,OFFSET(Lists!$T$3,P2518-1,0,Q2518-P2518+1),0),0),6)</f>
        <v>#N/A</v>
      </c>
      <c r="S2518" s="36" t="e">
        <f ca="1">VLOOKUP(R2518,Lists!B:D,3,FALSE)</f>
        <v>#N/A</v>
      </c>
      <c r="T2518" s="36" t="str">
        <f>IF(F2518&lt;&gt;"",MATCH(R2518,'Maximum minutes'!B:B,0),"")</f>
        <v/>
      </c>
      <c r="U2518" s="36">
        <f ca="1">IF(F2518&lt;&gt;"",COUNTA(OFFSET('Maximum minutes'!$C$1,'Annexe A1 Cours'!T2518,0,1,50)),0)</f>
        <v>0</v>
      </c>
      <c r="V2518" s="37">
        <f ca="1">IFERROR(OFFSET('Maximum minutes'!$C$1,T2518+1,-1+MATCH(G2518,OFFSET('Maximum minutes'!$C$1,T2518-1,0,1,50),0)),0)</f>
        <v>0</v>
      </c>
      <c r="W2518" s="38">
        <f t="shared" ca="1" si="78"/>
        <v>0</v>
      </c>
    </row>
    <row r="2519" spans="1:23" s="36" customFormat="1" ht="18.75">
      <c r="A2519" s="34"/>
      <c r="B2519" s="39"/>
      <c r="C2519" s="39"/>
      <c r="D2519" s="35"/>
      <c r="E2519" s="40"/>
      <c r="F2519" s="39"/>
      <c r="G2519" s="39"/>
      <c r="H2519" s="39"/>
      <c r="I2519" s="34"/>
      <c r="J2519" s="34"/>
      <c r="K2519" s="34"/>
      <c r="L2519" s="34"/>
      <c r="M2519" s="43" t="str">
        <f ca="1">IFERROR(OFFSET('Maximum minutes'!$C$1,T2519,MATCH(IF(G2519&lt;&gt;"",G2519,F2519),OFFSET('Maximum minutes'!$C$1,T2519-1,0,1,U2519+1),0)-1)*IF(OR(ISNUMBER(J2519),J2519="sans examen"),1,0)*IF(W2519&lt;MinDate,1,0),"")</f>
        <v/>
      </c>
      <c r="N2519" s="36">
        <f t="shared" ca="1" si="79"/>
        <v>0</v>
      </c>
      <c r="O2519" s="36" t="e">
        <f ca="1">LEFT(OFFSET(Lists!$Q$2,MATCH(E2519,Lists!$R$3:$R$19,0),0),4)</f>
        <v>#N/A</v>
      </c>
      <c r="P2519" s="36" t="e">
        <f ca="1">MATCH(O2519,Lists!$S$2:$S$640,1)</f>
        <v>#N/A</v>
      </c>
      <c r="Q2519" s="36" t="e">
        <f ca="1">MATCH(LEFT(OFFSET(Lists!$Q$2,MATCH(E2519,Lists!$R$3:$R$19,0)+1,0),4),Lists!$S$3:$S$640,1)</f>
        <v>#N/A</v>
      </c>
      <c r="R2519" s="36" t="e">
        <f ca="1">LEFT(OFFSET(Lists!$S$2,P2519-1+MATCH(F2519,OFFSET(Lists!$T$3,P2519-1,0,Q2519-P2519+1),0),0),6)</f>
        <v>#N/A</v>
      </c>
      <c r="S2519" s="36" t="e">
        <f ca="1">VLOOKUP(R2519,Lists!B:D,3,FALSE)</f>
        <v>#N/A</v>
      </c>
      <c r="T2519" s="36" t="str">
        <f>IF(F2519&lt;&gt;"",MATCH(R2519,'Maximum minutes'!B:B,0),"")</f>
        <v/>
      </c>
      <c r="U2519" s="36">
        <f ca="1">IF(F2519&lt;&gt;"",COUNTA(OFFSET('Maximum minutes'!$C$1,'Annexe A1 Cours'!T2519,0,1,50)),0)</f>
        <v>0</v>
      </c>
      <c r="V2519" s="37">
        <f ca="1">IFERROR(OFFSET('Maximum minutes'!$C$1,T2519+1,-1+MATCH(G2519,OFFSET('Maximum minutes'!$C$1,T2519-1,0,1,50),0)),0)</f>
        <v>0</v>
      </c>
      <c r="W2519" s="38">
        <f t="shared" ca="1" si="78"/>
        <v>0</v>
      </c>
    </row>
    <row r="2520" spans="1:23" s="36" customFormat="1" ht="18.75">
      <c r="A2520" s="34"/>
      <c r="B2520" s="39"/>
      <c r="C2520" s="39"/>
      <c r="D2520" s="35"/>
      <c r="E2520" s="40"/>
      <c r="F2520" s="39"/>
      <c r="G2520" s="39"/>
      <c r="H2520" s="39"/>
      <c r="I2520" s="34"/>
      <c r="J2520" s="34"/>
      <c r="K2520" s="34"/>
      <c r="L2520" s="34"/>
      <c r="M2520" s="43" t="str">
        <f ca="1">IFERROR(OFFSET('Maximum minutes'!$C$1,T2520,MATCH(IF(G2520&lt;&gt;"",G2520,F2520),OFFSET('Maximum minutes'!$C$1,T2520-1,0,1,U2520+1),0)-1)*IF(OR(ISNUMBER(J2520),J2520="sans examen"),1,0)*IF(W2520&lt;MinDate,1,0),"")</f>
        <v/>
      </c>
      <c r="N2520" s="36">
        <f t="shared" ca="1" si="79"/>
        <v>0</v>
      </c>
      <c r="O2520" s="36" t="e">
        <f ca="1">LEFT(OFFSET(Lists!$Q$2,MATCH(E2520,Lists!$R$3:$R$19,0),0),4)</f>
        <v>#N/A</v>
      </c>
      <c r="P2520" s="36" t="e">
        <f ca="1">MATCH(O2520,Lists!$S$2:$S$640,1)</f>
        <v>#N/A</v>
      </c>
      <c r="Q2520" s="36" t="e">
        <f ca="1">MATCH(LEFT(OFFSET(Lists!$Q$2,MATCH(E2520,Lists!$R$3:$R$19,0)+1,0),4),Lists!$S$3:$S$640,1)</f>
        <v>#N/A</v>
      </c>
      <c r="R2520" s="36" t="e">
        <f ca="1">LEFT(OFFSET(Lists!$S$2,P2520-1+MATCH(F2520,OFFSET(Lists!$T$3,P2520-1,0,Q2520-P2520+1),0),0),6)</f>
        <v>#N/A</v>
      </c>
      <c r="S2520" s="36" t="e">
        <f ca="1">VLOOKUP(R2520,Lists!B:D,3,FALSE)</f>
        <v>#N/A</v>
      </c>
      <c r="T2520" s="36" t="str">
        <f>IF(F2520&lt;&gt;"",MATCH(R2520,'Maximum minutes'!B:B,0),"")</f>
        <v/>
      </c>
      <c r="U2520" s="36">
        <f ca="1">IF(F2520&lt;&gt;"",COUNTA(OFFSET('Maximum minutes'!$C$1,'Annexe A1 Cours'!T2520,0,1,50)),0)</f>
        <v>0</v>
      </c>
      <c r="V2520" s="37">
        <f ca="1">IFERROR(OFFSET('Maximum minutes'!$C$1,T2520+1,-1+MATCH(G2520,OFFSET('Maximum minutes'!$C$1,T2520-1,0,1,50),0)),0)</f>
        <v>0</v>
      </c>
      <c r="W2520" s="38">
        <f t="shared" ca="1" si="78"/>
        <v>0</v>
      </c>
    </row>
    <row r="2521" spans="1:23" s="36" customFormat="1" ht="18.75">
      <c r="A2521" s="34"/>
      <c r="B2521" s="39"/>
      <c r="C2521" s="39"/>
      <c r="D2521" s="35"/>
      <c r="E2521" s="40"/>
      <c r="F2521" s="39"/>
      <c r="G2521" s="39"/>
      <c r="H2521" s="39"/>
      <c r="I2521" s="34"/>
      <c r="J2521" s="34"/>
      <c r="K2521" s="34"/>
      <c r="L2521" s="34"/>
      <c r="M2521" s="43" t="str">
        <f ca="1">IFERROR(OFFSET('Maximum minutes'!$C$1,T2521,MATCH(IF(G2521&lt;&gt;"",G2521,F2521),OFFSET('Maximum minutes'!$C$1,T2521-1,0,1,U2521+1),0)-1)*IF(OR(ISNUMBER(J2521),J2521="sans examen"),1,0)*IF(W2521&lt;MinDate,1,0),"")</f>
        <v/>
      </c>
      <c r="N2521" s="36">
        <f t="shared" ca="1" si="79"/>
        <v>0</v>
      </c>
      <c r="O2521" s="36" t="e">
        <f ca="1">LEFT(OFFSET(Lists!$Q$2,MATCH(E2521,Lists!$R$3:$R$19,0),0),4)</f>
        <v>#N/A</v>
      </c>
      <c r="P2521" s="36" t="e">
        <f ca="1">MATCH(O2521,Lists!$S$2:$S$640,1)</f>
        <v>#N/A</v>
      </c>
      <c r="Q2521" s="36" t="e">
        <f ca="1">MATCH(LEFT(OFFSET(Lists!$Q$2,MATCH(E2521,Lists!$R$3:$R$19,0)+1,0),4),Lists!$S$3:$S$640,1)</f>
        <v>#N/A</v>
      </c>
      <c r="R2521" s="36" t="e">
        <f ca="1">LEFT(OFFSET(Lists!$S$2,P2521-1+MATCH(F2521,OFFSET(Lists!$T$3,P2521-1,0,Q2521-P2521+1),0),0),6)</f>
        <v>#N/A</v>
      </c>
      <c r="S2521" s="36" t="e">
        <f ca="1">VLOOKUP(R2521,Lists!B:D,3,FALSE)</f>
        <v>#N/A</v>
      </c>
      <c r="T2521" s="36" t="str">
        <f>IF(F2521&lt;&gt;"",MATCH(R2521,'Maximum minutes'!B:B,0),"")</f>
        <v/>
      </c>
      <c r="U2521" s="36">
        <f ca="1">IF(F2521&lt;&gt;"",COUNTA(OFFSET('Maximum minutes'!$C$1,'Annexe A1 Cours'!T2521,0,1,50)),0)</f>
        <v>0</v>
      </c>
      <c r="V2521" s="37">
        <f ca="1">IFERROR(OFFSET('Maximum minutes'!$C$1,T2521+1,-1+MATCH(G2521,OFFSET('Maximum minutes'!$C$1,T2521-1,0,1,50),0)),0)</f>
        <v>0</v>
      </c>
      <c r="W2521" s="38">
        <f t="shared" ca="1" si="78"/>
        <v>0</v>
      </c>
    </row>
    <row r="2522" spans="1:23" s="36" customFormat="1" ht="18.75">
      <c r="A2522" s="34"/>
      <c r="B2522" s="39"/>
      <c r="C2522" s="39"/>
      <c r="D2522" s="35"/>
      <c r="E2522" s="40"/>
      <c r="F2522" s="39"/>
      <c r="G2522" s="39"/>
      <c r="H2522" s="39"/>
      <c r="I2522" s="34"/>
      <c r="J2522" s="34"/>
      <c r="K2522" s="34"/>
      <c r="L2522" s="34"/>
      <c r="M2522" s="43" t="str">
        <f ca="1">IFERROR(OFFSET('Maximum minutes'!$C$1,T2522,MATCH(IF(G2522&lt;&gt;"",G2522,F2522),OFFSET('Maximum minutes'!$C$1,T2522-1,0,1,U2522+1),0)-1)*IF(OR(ISNUMBER(J2522),J2522="sans examen"),1,0)*IF(W2522&lt;MinDate,1,0),"")</f>
        <v/>
      </c>
      <c r="N2522" s="36">
        <f t="shared" ca="1" si="79"/>
        <v>0</v>
      </c>
      <c r="O2522" s="36" t="e">
        <f ca="1">LEFT(OFFSET(Lists!$Q$2,MATCH(E2522,Lists!$R$3:$R$19,0),0),4)</f>
        <v>#N/A</v>
      </c>
      <c r="P2522" s="36" t="e">
        <f ca="1">MATCH(O2522,Lists!$S$2:$S$640,1)</f>
        <v>#N/A</v>
      </c>
      <c r="Q2522" s="36" t="e">
        <f ca="1">MATCH(LEFT(OFFSET(Lists!$Q$2,MATCH(E2522,Lists!$R$3:$R$19,0)+1,0),4),Lists!$S$3:$S$640,1)</f>
        <v>#N/A</v>
      </c>
      <c r="R2522" s="36" t="e">
        <f ca="1">LEFT(OFFSET(Lists!$S$2,P2522-1+MATCH(F2522,OFFSET(Lists!$T$3,P2522-1,0,Q2522-P2522+1),0),0),6)</f>
        <v>#N/A</v>
      </c>
      <c r="S2522" s="36" t="e">
        <f ca="1">VLOOKUP(R2522,Lists!B:D,3,FALSE)</f>
        <v>#N/A</v>
      </c>
      <c r="T2522" s="36" t="str">
        <f>IF(F2522&lt;&gt;"",MATCH(R2522,'Maximum minutes'!B:B,0),"")</f>
        <v/>
      </c>
      <c r="U2522" s="36">
        <f ca="1">IF(F2522&lt;&gt;"",COUNTA(OFFSET('Maximum minutes'!$C$1,'Annexe A1 Cours'!T2522,0,1,50)),0)</f>
        <v>0</v>
      </c>
      <c r="V2522" s="37">
        <f ca="1">IFERROR(OFFSET('Maximum minutes'!$C$1,T2522+1,-1+MATCH(G2522,OFFSET('Maximum minutes'!$C$1,T2522-1,0,1,50),0)),0)</f>
        <v>0</v>
      </c>
      <c r="W2522" s="38">
        <f t="shared" ca="1" si="78"/>
        <v>0</v>
      </c>
    </row>
    <row r="2523" spans="1:23" s="36" customFormat="1" ht="18.75">
      <c r="A2523" s="34"/>
      <c r="B2523" s="39"/>
      <c r="C2523" s="39"/>
      <c r="D2523" s="35"/>
      <c r="E2523" s="40"/>
      <c r="F2523" s="39"/>
      <c r="G2523" s="39"/>
      <c r="H2523" s="39"/>
      <c r="I2523" s="34"/>
      <c r="J2523" s="34"/>
      <c r="K2523" s="34"/>
      <c r="L2523" s="34"/>
      <c r="M2523" s="43" t="str">
        <f ca="1">IFERROR(OFFSET('Maximum minutes'!$C$1,T2523,MATCH(IF(G2523&lt;&gt;"",G2523,F2523),OFFSET('Maximum minutes'!$C$1,T2523-1,0,1,U2523+1),0)-1)*IF(OR(ISNUMBER(J2523),J2523="sans examen"),1,0)*IF(W2523&lt;MinDate,1,0),"")</f>
        <v/>
      </c>
      <c r="N2523" s="36">
        <f t="shared" ca="1" si="79"/>
        <v>0</v>
      </c>
      <c r="O2523" s="36" t="e">
        <f ca="1">LEFT(OFFSET(Lists!$Q$2,MATCH(E2523,Lists!$R$3:$R$19,0),0),4)</f>
        <v>#N/A</v>
      </c>
      <c r="P2523" s="36" t="e">
        <f ca="1">MATCH(O2523,Lists!$S$2:$S$640,1)</f>
        <v>#N/A</v>
      </c>
      <c r="Q2523" s="36" t="e">
        <f ca="1">MATCH(LEFT(OFFSET(Lists!$Q$2,MATCH(E2523,Lists!$R$3:$R$19,0)+1,0),4),Lists!$S$3:$S$640,1)</f>
        <v>#N/A</v>
      </c>
      <c r="R2523" s="36" t="e">
        <f ca="1">LEFT(OFFSET(Lists!$S$2,P2523-1+MATCH(F2523,OFFSET(Lists!$T$3,P2523-1,0,Q2523-P2523+1),0),0),6)</f>
        <v>#N/A</v>
      </c>
      <c r="S2523" s="36" t="e">
        <f ca="1">VLOOKUP(R2523,Lists!B:D,3,FALSE)</f>
        <v>#N/A</v>
      </c>
      <c r="T2523" s="36" t="str">
        <f>IF(F2523&lt;&gt;"",MATCH(R2523,'Maximum minutes'!B:B,0),"")</f>
        <v/>
      </c>
      <c r="U2523" s="36">
        <f ca="1">IF(F2523&lt;&gt;"",COUNTA(OFFSET('Maximum minutes'!$C$1,'Annexe A1 Cours'!T2523,0,1,50)),0)</f>
        <v>0</v>
      </c>
      <c r="V2523" s="37">
        <f ca="1">IFERROR(OFFSET('Maximum minutes'!$C$1,T2523+1,-1+MATCH(G2523,OFFSET('Maximum minutes'!$C$1,T2523-1,0,1,50),0)),0)</f>
        <v>0</v>
      </c>
      <c r="W2523" s="38">
        <f t="shared" ca="1" si="78"/>
        <v>0</v>
      </c>
    </row>
    <row r="2524" spans="1:23" s="36" customFormat="1" ht="18.75">
      <c r="A2524" s="34"/>
      <c r="B2524" s="39"/>
      <c r="C2524" s="39"/>
      <c r="D2524" s="35"/>
      <c r="E2524" s="40"/>
      <c r="F2524" s="39"/>
      <c r="G2524" s="39"/>
      <c r="H2524" s="39"/>
      <c r="I2524" s="34"/>
      <c r="J2524" s="34"/>
      <c r="K2524" s="34"/>
      <c r="L2524" s="34"/>
      <c r="M2524" s="43" t="str">
        <f ca="1">IFERROR(OFFSET('Maximum minutes'!$C$1,T2524,MATCH(IF(G2524&lt;&gt;"",G2524,F2524),OFFSET('Maximum minutes'!$C$1,T2524-1,0,1,U2524+1),0)-1)*IF(OR(ISNUMBER(J2524),J2524="sans examen"),1,0)*IF(W2524&lt;MinDate,1,0),"")</f>
        <v/>
      </c>
      <c r="N2524" s="36">
        <f t="shared" ca="1" si="79"/>
        <v>0</v>
      </c>
      <c r="O2524" s="36" t="e">
        <f ca="1">LEFT(OFFSET(Lists!$Q$2,MATCH(E2524,Lists!$R$3:$R$19,0),0),4)</f>
        <v>#N/A</v>
      </c>
      <c r="P2524" s="36" t="e">
        <f ca="1">MATCH(O2524,Lists!$S$2:$S$640,1)</f>
        <v>#N/A</v>
      </c>
      <c r="Q2524" s="36" t="e">
        <f ca="1">MATCH(LEFT(OFFSET(Lists!$Q$2,MATCH(E2524,Lists!$R$3:$R$19,0)+1,0),4),Lists!$S$3:$S$640,1)</f>
        <v>#N/A</v>
      </c>
      <c r="R2524" s="36" t="e">
        <f ca="1">LEFT(OFFSET(Lists!$S$2,P2524-1+MATCH(F2524,OFFSET(Lists!$T$3,P2524-1,0,Q2524-P2524+1),0),0),6)</f>
        <v>#N/A</v>
      </c>
      <c r="S2524" s="36" t="e">
        <f ca="1">VLOOKUP(R2524,Lists!B:D,3,FALSE)</f>
        <v>#N/A</v>
      </c>
      <c r="T2524" s="36" t="str">
        <f>IF(F2524&lt;&gt;"",MATCH(R2524,'Maximum minutes'!B:B,0),"")</f>
        <v/>
      </c>
      <c r="U2524" s="36">
        <f ca="1">IF(F2524&lt;&gt;"",COUNTA(OFFSET('Maximum minutes'!$C$1,'Annexe A1 Cours'!T2524,0,1,50)),0)</f>
        <v>0</v>
      </c>
      <c r="V2524" s="37">
        <f ca="1">IFERROR(OFFSET('Maximum minutes'!$C$1,T2524+1,-1+MATCH(G2524,OFFSET('Maximum minutes'!$C$1,T2524-1,0,1,50),0)),0)</f>
        <v>0</v>
      </c>
      <c r="W2524" s="38">
        <f t="shared" ca="1" si="78"/>
        <v>0</v>
      </c>
    </row>
    <row r="2525" spans="1:23" s="36" customFormat="1" ht="18.75">
      <c r="A2525" s="34"/>
      <c r="B2525" s="39"/>
      <c r="C2525" s="39"/>
      <c r="D2525" s="35"/>
      <c r="E2525" s="40"/>
      <c r="F2525" s="39"/>
      <c r="G2525" s="39"/>
      <c r="H2525" s="39"/>
      <c r="I2525" s="34"/>
      <c r="J2525" s="34"/>
      <c r="K2525" s="34"/>
      <c r="L2525" s="34"/>
      <c r="M2525" s="43" t="str">
        <f ca="1">IFERROR(OFFSET('Maximum minutes'!$C$1,T2525,MATCH(IF(G2525&lt;&gt;"",G2525,F2525),OFFSET('Maximum minutes'!$C$1,T2525-1,0,1,U2525+1),0)-1)*IF(OR(ISNUMBER(J2525),J2525="sans examen"),1,0)*IF(W2525&lt;MinDate,1,0),"")</f>
        <v/>
      </c>
      <c r="N2525" s="36">
        <f t="shared" ca="1" si="79"/>
        <v>0</v>
      </c>
      <c r="O2525" s="36" t="e">
        <f ca="1">LEFT(OFFSET(Lists!$Q$2,MATCH(E2525,Lists!$R$3:$R$19,0),0),4)</f>
        <v>#N/A</v>
      </c>
      <c r="P2525" s="36" t="e">
        <f ca="1">MATCH(O2525,Lists!$S$2:$S$640,1)</f>
        <v>#N/A</v>
      </c>
      <c r="Q2525" s="36" t="e">
        <f ca="1">MATCH(LEFT(OFFSET(Lists!$Q$2,MATCH(E2525,Lists!$R$3:$R$19,0)+1,0),4),Lists!$S$3:$S$640,1)</f>
        <v>#N/A</v>
      </c>
      <c r="R2525" s="36" t="e">
        <f ca="1">LEFT(OFFSET(Lists!$S$2,P2525-1+MATCH(F2525,OFFSET(Lists!$T$3,P2525-1,0,Q2525-P2525+1),0),0),6)</f>
        <v>#N/A</v>
      </c>
      <c r="S2525" s="36" t="e">
        <f ca="1">VLOOKUP(R2525,Lists!B:D,3,FALSE)</f>
        <v>#N/A</v>
      </c>
      <c r="T2525" s="36" t="str">
        <f>IF(F2525&lt;&gt;"",MATCH(R2525,'Maximum minutes'!B:B,0),"")</f>
        <v/>
      </c>
      <c r="U2525" s="36">
        <f ca="1">IF(F2525&lt;&gt;"",COUNTA(OFFSET('Maximum minutes'!$C$1,'Annexe A1 Cours'!T2525,0,1,50)),0)</f>
        <v>0</v>
      </c>
      <c r="V2525" s="37">
        <f ca="1">IFERROR(OFFSET('Maximum minutes'!$C$1,T2525+1,-1+MATCH(G2525,OFFSET('Maximum minutes'!$C$1,T2525-1,0,1,50),0)),0)</f>
        <v>0</v>
      </c>
      <c r="W2525" s="38">
        <f t="shared" ca="1" si="78"/>
        <v>0</v>
      </c>
    </row>
    <row r="2526" spans="1:23" s="36" customFormat="1" ht="18.75">
      <c r="A2526" s="34"/>
      <c r="B2526" s="39"/>
      <c r="C2526" s="39"/>
      <c r="D2526" s="35"/>
      <c r="E2526" s="40"/>
      <c r="F2526" s="39"/>
      <c r="G2526" s="39"/>
      <c r="H2526" s="39"/>
      <c r="I2526" s="34"/>
      <c r="J2526" s="34"/>
      <c r="K2526" s="34"/>
      <c r="L2526" s="34"/>
      <c r="M2526" s="43" t="str">
        <f ca="1">IFERROR(OFFSET('Maximum minutes'!$C$1,T2526,MATCH(IF(G2526&lt;&gt;"",G2526,F2526),OFFSET('Maximum minutes'!$C$1,T2526-1,0,1,U2526+1),0)-1)*IF(OR(ISNUMBER(J2526),J2526="sans examen"),1,0)*IF(W2526&lt;MinDate,1,0),"")</f>
        <v/>
      </c>
      <c r="N2526" s="36">
        <f t="shared" ca="1" si="79"/>
        <v>0</v>
      </c>
      <c r="O2526" s="36" t="e">
        <f ca="1">LEFT(OFFSET(Lists!$Q$2,MATCH(E2526,Lists!$R$3:$R$19,0),0),4)</f>
        <v>#N/A</v>
      </c>
      <c r="P2526" s="36" t="e">
        <f ca="1">MATCH(O2526,Lists!$S$2:$S$640,1)</f>
        <v>#N/A</v>
      </c>
      <c r="Q2526" s="36" t="e">
        <f ca="1">MATCH(LEFT(OFFSET(Lists!$Q$2,MATCH(E2526,Lists!$R$3:$R$19,0)+1,0),4),Lists!$S$3:$S$640,1)</f>
        <v>#N/A</v>
      </c>
      <c r="R2526" s="36" t="e">
        <f ca="1">LEFT(OFFSET(Lists!$S$2,P2526-1+MATCH(F2526,OFFSET(Lists!$T$3,P2526-1,0,Q2526-P2526+1),0),0),6)</f>
        <v>#N/A</v>
      </c>
      <c r="S2526" s="36" t="e">
        <f ca="1">VLOOKUP(R2526,Lists!B:D,3,FALSE)</f>
        <v>#N/A</v>
      </c>
      <c r="T2526" s="36" t="str">
        <f>IF(F2526&lt;&gt;"",MATCH(R2526,'Maximum minutes'!B:B,0),"")</f>
        <v/>
      </c>
      <c r="U2526" s="36">
        <f ca="1">IF(F2526&lt;&gt;"",COUNTA(OFFSET('Maximum minutes'!$C$1,'Annexe A1 Cours'!T2526,0,1,50)),0)</f>
        <v>0</v>
      </c>
      <c r="V2526" s="37">
        <f ca="1">IFERROR(OFFSET('Maximum minutes'!$C$1,T2526+1,-1+MATCH(G2526,OFFSET('Maximum minutes'!$C$1,T2526-1,0,1,50),0)),0)</f>
        <v>0</v>
      </c>
      <c r="W2526" s="38">
        <f t="shared" ca="1" si="78"/>
        <v>0</v>
      </c>
    </row>
    <row r="2527" spans="1:23" s="36" customFormat="1" ht="18.75">
      <c r="A2527" s="34"/>
      <c r="B2527" s="39"/>
      <c r="C2527" s="39"/>
      <c r="D2527" s="35"/>
      <c r="E2527" s="40"/>
      <c r="F2527" s="39"/>
      <c r="G2527" s="39"/>
      <c r="H2527" s="39"/>
      <c r="I2527" s="34"/>
      <c r="J2527" s="34"/>
      <c r="K2527" s="34"/>
      <c r="L2527" s="34"/>
      <c r="M2527" s="43" t="str">
        <f ca="1">IFERROR(OFFSET('Maximum minutes'!$C$1,T2527,MATCH(IF(G2527&lt;&gt;"",G2527,F2527),OFFSET('Maximum minutes'!$C$1,T2527-1,0,1,U2527+1),0)-1)*IF(OR(ISNUMBER(J2527),J2527="sans examen"),1,0)*IF(W2527&lt;MinDate,1,0),"")</f>
        <v/>
      </c>
      <c r="N2527" s="36">
        <f t="shared" ca="1" si="79"/>
        <v>0</v>
      </c>
      <c r="O2527" s="36" t="e">
        <f ca="1">LEFT(OFFSET(Lists!$Q$2,MATCH(E2527,Lists!$R$3:$R$19,0),0),4)</f>
        <v>#N/A</v>
      </c>
      <c r="P2527" s="36" t="e">
        <f ca="1">MATCH(O2527,Lists!$S$2:$S$640,1)</f>
        <v>#N/A</v>
      </c>
      <c r="Q2527" s="36" t="e">
        <f ca="1">MATCH(LEFT(OFFSET(Lists!$Q$2,MATCH(E2527,Lists!$R$3:$R$19,0)+1,0),4),Lists!$S$3:$S$640,1)</f>
        <v>#N/A</v>
      </c>
      <c r="R2527" s="36" t="e">
        <f ca="1">LEFT(OFFSET(Lists!$S$2,P2527-1+MATCH(F2527,OFFSET(Lists!$T$3,P2527-1,0,Q2527-P2527+1),0),0),6)</f>
        <v>#N/A</v>
      </c>
      <c r="S2527" s="36" t="e">
        <f ca="1">VLOOKUP(R2527,Lists!B:D,3,FALSE)</f>
        <v>#N/A</v>
      </c>
      <c r="T2527" s="36" t="str">
        <f>IF(F2527&lt;&gt;"",MATCH(R2527,'Maximum minutes'!B:B,0),"")</f>
        <v/>
      </c>
      <c r="U2527" s="36">
        <f ca="1">IF(F2527&lt;&gt;"",COUNTA(OFFSET('Maximum minutes'!$C$1,'Annexe A1 Cours'!T2527,0,1,50)),0)</f>
        <v>0</v>
      </c>
      <c r="V2527" s="37">
        <f ca="1">IFERROR(OFFSET('Maximum minutes'!$C$1,T2527+1,-1+MATCH(G2527,OFFSET('Maximum minutes'!$C$1,T2527-1,0,1,50),0)),0)</f>
        <v>0</v>
      </c>
      <c r="W2527" s="38">
        <f t="shared" ca="1" si="78"/>
        <v>0</v>
      </c>
    </row>
    <row r="2528" spans="1:23" s="36" customFormat="1" ht="18.75">
      <c r="A2528" s="34"/>
      <c r="B2528" s="39"/>
      <c r="C2528" s="39"/>
      <c r="D2528" s="35"/>
      <c r="E2528" s="40"/>
      <c r="F2528" s="39"/>
      <c r="G2528" s="39"/>
      <c r="H2528" s="39"/>
      <c r="I2528" s="34"/>
      <c r="J2528" s="34"/>
      <c r="K2528" s="34"/>
      <c r="L2528" s="34"/>
      <c r="M2528" s="43" t="str">
        <f ca="1">IFERROR(OFFSET('Maximum minutes'!$C$1,T2528,MATCH(IF(G2528&lt;&gt;"",G2528,F2528),OFFSET('Maximum minutes'!$C$1,T2528-1,0,1,U2528+1),0)-1)*IF(OR(ISNUMBER(J2528),J2528="sans examen"),1,0)*IF(W2528&lt;MinDate,1,0),"")</f>
        <v/>
      </c>
      <c r="N2528" s="36">
        <f t="shared" ca="1" si="79"/>
        <v>0</v>
      </c>
      <c r="O2528" s="36" t="e">
        <f ca="1">LEFT(OFFSET(Lists!$Q$2,MATCH(E2528,Lists!$R$3:$R$19,0),0),4)</f>
        <v>#N/A</v>
      </c>
      <c r="P2528" s="36" t="e">
        <f ca="1">MATCH(O2528,Lists!$S$2:$S$640,1)</f>
        <v>#N/A</v>
      </c>
      <c r="Q2528" s="36" t="e">
        <f ca="1">MATCH(LEFT(OFFSET(Lists!$Q$2,MATCH(E2528,Lists!$R$3:$R$19,0)+1,0),4),Lists!$S$3:$S$640,1)</f>
        <v>#N/A</v>
      </c>
      <c r="R2528" s="36" t="e">
        <f ca="1">LEFT(OFFSET(Lists!$S$2,P2528-1+MATCH(F2528,OFFSET(Lists!$T$3,P2528-1,0,Q2528-P2528+1),0),0),6)</f>
        <v>#N/A</v>
      </c>
      <c r="S2528" s="36" t="e">
        <f ca="1">VLOOKUP(R2528,Lists!B:D,3,FALSE)</f>
        <v>#N/A</v>
      </c>
      <c r="T2528" s="36" t="str">
        <f>IF(F2528&lt;&gt;"",MATCH(R2528,'Maximum minutes'!B:B,0),"")</f>
        <v/>
      </c>
      <c r="U2528" s="36">
        <f ca="1">IF(F2528&lt;&gt;"",COUNTA(OFFSET('Maximum minutes'!$C$1,'Annexe A1 Cours'!T2528,0,1,50)),0)</f>
        <v>0</v>
      </c>
      <c r="V2528" s="37">
        <f ca="1">IFERROR(OFFSET('Maximum minutes'!$C$1,T2528+1,-1+MATCH(G2528,OFFSET('Maximum minutes'!$C$1,T2528-1,0,1,50),0)),0)</f>
        <v>0</v>
      </c>
      <c r="W2528" s="38">
        <f t="shared" ca="1" si="78"/>
        <v>0</v>
      </c>
    </row>
    <row r="2529" spans="1:23" s="36" customFormat="1" ht="18.75">
      <c r="A2529" s="34"/>
      <c r="B2529" s="39"/>
      <c r="C2529" s="39"/>
      <c r="D2529" s="35"/>
      <c r="E2529" s="40"/>
      <c r="F2529" s="39"/>
      <c r="G2529" s="39"/>
      <c r="H2529" s="39"/>
      <c r="I2529" s="34"/>
      <c r="J2529" s="34"/>
      <c r="K2529" s="34"/>
      <c r="L2529" s="34"/>
      <c r="M2529" s="43" t="str">
        <f ca="1">IFERROR(OFFSET('Maximum minutes'!$C$1,T2529,MATCH(IF(G2529&lt;&gt;"",G2529,F2529),OFFSET('Maximum minutes'!$C$1,T2529-1,0,1,U2529+1),0)-1)*IF(OR(ISNUMBER(J2529),J2529="sans examen"),1,0)*IF(W2529&lt;MinDate,1,0),"")</f>
        <v/>
      </c>
      <c r="N2529" s="36">
        <f t="shared" ca="1" si="79"/>
        <v>0</v>
      </c>
      <c r="O2529" s="36" t="e">
        <f ca="1">LEFT(OFFSET(Lists!$Q$2,MATCH(E2529,Lists!$R$3:$R$19,0),0),4)</f>
        <v>#N/A</v>
      </c>
      <c r="P2529" s="36" t="e">
        <f ca="1">MATCH(O2529,Lists!$S$2:$S$640,1)</f>
        <v>#N/A</v>
      </c>
      <c r="Q2529" s="36" t="e">
        <f ca="1">MATCH(LEFT(OFFSET(Lists!$Q$2,MATCH(E2529,Lists!$R$3:$R$19,0)+1,0),4),Lists!$S$3:$S$640,1)</f>
        <v>#N/A</v>
      </c>
      <c r="R2529" s="36" t="e">
        <f ca="1">LEFT(OFFSET(Lists!$S$2,P2529-1+MATCH(F2529,OFFSET(Lists!$T$3,P2529-1,0,Q2529-P2529+1),0),0),6)</f>
        <v>#N/A</v>
      </c>
      <c r="S2529" s="36" t="e">
        <f ca="1">VLOOKUP(R2529,Lists!B:D,3,FALSE)</f>
        <v>#N/A</v>
      </c>
      <c r="T2529" s="36" t="str">
        <f>IF(F2529&lt;&gt;"",MATCH(R2529,'Maximum minutes'!B:B,0),"")</f>
        <v/>
      </c>
      <c r="U2529" s="36">
        <f ca="1">IF(F2529&lt;&gt;"",COUNTA(OFFSET('Maximum minutes'!$C$1,'Annexe A1 Cours'!T2529,0,1,50)),0)</f>
        <v>0</v>
      </c>
      <c r="V2529" s="37">
        <f ca="1">IFERROR(OFFSET('Maximum minutes'!$C$1,T2529+1,-1+MATCH(G2529,OFFSET('Maximum minutes'!$C$1,T2529-1,0,1,50),0)),0)</f>
        <v>0</v>
      </c>
      <c r="W2529" s="38">
        <f t="shared" ca="1" si="78"/>
        <v>0</v>
      </c>
    </row>
    <row r="2530" spans="1:23" s="36" customFormat="1" ht="18.75">
      <c r="A2530" s="34"/>
      <c r="B2530" s="39"/>
      <c r="C2530" s="39"/>
      <c r="D2530" s="35"/>
      <c r="E2530" s="40"/>
      <c r="F2530" s="39"/>
      <c r="G2530" s="39"/>
      <c r="H2530" s="39"/>
      <c r="I2530" s="34"/>
      <c r="J2530" s="34"/>
      <c r="K2530" s="34"/>
      <c r="L2530" s="34"/>
      <c r="M2530" s="43" t="str">
        <f ca="1">IFERROR(OFFSET('Maximum minutes'!$C$1,T2530,MATCH(IF(G2530&lt;&gt;"",G2530,F2530),OFFSET('Maximum minutes'!$C$1,T2530-1,0,1,U2530+1),0)-1)*IF(OR(ISNUMBER(J2530),J2530="sans examen"),1,0)*IF(W2530&lt;MinDate,1,0),"")</f>
        <v/>
      </c>
      <c r="N2530" s="36">
        <f t="shared" ca="1" si="79"/>
        <v>0</v>
      </c>
      <c r="O2530" s="36" t="e">
        <f ca="1">LEFT(OFFSET(Lists!$Q$2,MATCH(E2530,Lists!$R$3:$R$19,0),0),4)</f>
        <v>#N/A</v>
      </c>
      <c r="P2530" s="36" t="e">
        <f ca="1">MATCH(O2530,Lists!$S$2:$S$640,1)</f>
        <v>#N/A</v>
      </c>
      <c r="Q2530" s="36" t="e">
        <f ca="1">MATCH(LEFT(OFFSET(Lists!$Q$2,MATCH(E2530,Lists!$R$3:$R$19,0)+1,0),4),Lists!$S$3:$S$640,1)</f>
        <v>#N/A</v>
      </c>
      <c r="R2530" s="36" t="e">
        <f ca="1">LEFT(OFFSET(Lists!$S$2,P2530-1+MATCH(F2530,OFFSET(Lists!$T$3,P2530-1,0,Q2530-P2530+1),0),0),6)</f>
        <v>#N/A</v>
      </c>
      <c r="S2530" s="36" t="e">
        <f ca="1">VLOOKUP(R2530,Lists!B:D,3,FALSE)</f>
        <v>#N/A</v>
      </c>
      <c r="T2530" s="36" t="str">
        <f>IF(F2530&lt;&gt;"",MATCH(R2530,'Maximum minutes'!B:B,0),"")</f>
        <v/>
      </c>
      <c r="U2530" s="36">
        <f ca="1">IF(F2530&lt;&gt;"",COUNTA(OFFSET('Maximum minutes'!$C$1,'Annexe A1 Cours'!T2530,0,1,50)),0)</f>
        <v>0</v>
      </c>
      <c r="V2530" s="37">
        <f ca="1">IFERROR(OFFSET('Maximum minutes'!$C$1,T2530+1,-1+MATCH(G2530,OFFSET('Maximum minutes'!$C$1,T2530-1,0,1,50),0)),0)</f>
        <v>0</v>
      </c>
      <c r="W2530" s="38">
        <f t="shared" ca="1" si="78"/>
        <v>0</v>
      </c>
    </row>
    <row r="2531" spans="1:23" s="36" customFormat="1" ht="18.75">
      <c r="A2531" s="34"/>
      <c r="B2531" s="39"/>
      <c r="C2531" s="39"/>
      <c r="D2531" s="35"/>
      <c r="E2531" s="40"/>
      <c r="F2531" s="39"/>
      <c r="G2531" s="39"/>
      <c r="H2531" s="39"/>
      <c r="I2531" s="34"/>
      <c r="J2531" s="34"/>
      <c r="K2531" s="34"/>
      <c r="L2531" s="34"/>
      <c r="M2531" s="43" t="str">
        <f ca="1">IFERROR(OFFSET('Maximum minutes'!$C$1,T2531,MATCH(IF(G2531&lt;&gt;"",G2531,F2531),OFFSET('Maximum minutes'!$C$1,T2531-1,0,1,U2531+1),0)-1)*IF(OR(ISNUMBER(J2531),J2531="sans examen"),1,0)*IF(W2531&lt;MinDate,1,0),"")</f>
        <v/>
      </c>
      <c r="N2531" s="36">
        <f t="shared" ca="1" si="79"/>
        <v>0</v>
      </c>
      <c r="O2531" s="36" t="e">
        <f ca="1">LEFT(OFFSET(Lists!$Q$2,MATCH(E2531,Lists!$R$3:$R$19,0),0),4)</f>
        <v>#N/A</v>
      </c>
      <c r="P2531" s="36" t="e">
        <f ca="1">MATCH(O2531,Lists!$S$2:$S$640,1)</f>
        <v>#N/A</v>
      </c>
      <c r="Q2531" s="36" t="e">
        <f ca="1">MATCH(LEFT(OFFSET(Lists!$Q$2,MATCH(E2531,Lists!$R$3:$R$19,0)+1,0),4),Lists!$S$3:$S$640,1)</f>
        <v>#N/A</v>
      </c>
      <c r="R2531" s="36" t="e">
        <f ca="1">LEFT(OFFSET(Lists!$S$2,P2531-1+MATCH(F2531,OFFSET(Lists!$T$3,P2531-1,0,Q2531-P2531+1),0),0),6)</f>
        <v>#N/A</v>
      </c>
      <c r="S2531" s="36" t="e">
        <f ca="1">VLOOKUP(R2531,Lists!B:D,3,FALSE)</f>
        <v>#N/A</v>
      </c>
      <c r="T2531" s="36" t="str">
        <f>IF(F2531&lt;&gt;"",MATCH(R2531,'Maximum minutes'!B:B,0),"")</f>
        <v/>
      </c>
      <c r="U2531" s="36">
        <f ca="1">IF(F2531&lt;&gt;"",COUNTA(OFFSET('Maximum minutes'!$C$1,'Annexe A1 Cours'!T2531,0,1,50)),0)</f>
        <v>0</v>
      </c>
      <c r="V2531" s="37">
        <f ca="1">IFERROR(OFFSET('Maximum minutes'!$C$1,T2531+1,-1+MATCH(G2531,OFFSET('Maximum minutes'!$C$1,T2531-1,0,1,50),0)),0)</f>
        <v>0</v>
      </c>
      <c r="W2531" s="38">
        <f t="shared" ca="1" si="78"/>
        <v>0</v>
      </c>
    </row>
    <row r="2532" spans="1:23" s="36" customFormat="1" ht="18.75">
      <c r="A2532" s="34"/>
      <c r="B2532" s="39"/>
      <c r="C2532" s="39"/>
      <c r="D2532" s="35"/>
      <c r="E2532" s="40"/>
      <c r="F2532" s="39"/>
      <c r="G2532" s="39"/>
      <c r="H2532" s="39"/>
      <c r="I2532" s="34"/>
      <c r="J2532" s="34"/>
      <c r="K2532" s="34"/>
      <c r="L2532" s="34"/>
      <c r="M2532" s="43" t="str">
        <f ca="1">IFERROR(OFFSET('Maximum minutes'!$C$1,T2532,MATCH(IF(G2532&lt;&gt;"",G2532,F2532),OFFSET('Maximum minutes'!$C$1,T2532-1,0,1,U2532+1),0)-1)*IF(OR(ISNUMBER(J2532),J2532="sans examen"),1,0)*IF(W2532&lt;MinDate,1,0),"")</f>
        <v/>
      </c>
      <c r="N2532" s="36">
        <f t="shared" ca="1" si="79"/>
        <v>0</v>
      </c>
      <c r="O2532" s="36" t="e">
        <f ca="1">LEFT(OFFSET(Lists!$Q$2,MATCH(E2532,Lists!$R$3:$R$19,0),0),4)</f>
        <v>#N/A</v>
      </c>
      <c r="P2532" s="36" t="e">
        <f ca="1">MATCH(O2532,Lists!$S$2:$S$640,1)</f>
        <v>#N/A</v>
      </c>
      <c r="Q2532" s="36" t="e">
        <f ca="1">MATCH(LEFT(OFFSET(Lists!$Q$2,MATCH(E2532,Lists!$R$3:$R$19,0)+1,0),4),Lists!$S$3:$S$640,1)</f>
        <v>#N/A</v>
      </c>
      <c r="R2532" s="36" t="e">
        <f ca="1">LEFT(OFFSET(Lists!$S$2,P2532-1+MATCH(F2532,OFFSET(Lists!$T$3,P2532-1,0,Q2532-P2532+1),0),0),6)</f>
        <v>#N/A</v>
      </c>
      <c r="S2532" s="36" t="e">
        <f ca="1">VLOOKUP(R2532,Lists!B:D,3,FALSE)</f>
        <v>#N/A</v>
      </c>
      <c r="T2532" s="36" t="str">
        <f>IF(F2532&lt;&gt;"",MATCH(R2532,'Maximum minutes'!B:B,0),"")</f>
        <v/>
      </c>
      <c r="U2532" s="36">
        <f ca="1">IF(F2532&lt;&gt;"",COUNTA(OFFSET('Maximum minutes'!$C$1,'Annexe A1 Cours'!T2532,0,1,50)),0)</f>
        <v>0</v>
      </c>
      <c r="V2532" s="37">
        <f ca="1">IFERROR(OFFSET('Maximum minutes'!$C$1,T2532+1,-1+MATCH(G2532,OFFSET('Maximum minutes'!$C$1,T2532-1,0,1,50),0)),0)</f>
        <v>0</v>
      </c>
      <c r="W2532" s="38">
        <f t="shared" ca="1" si="78"/>
        <v>0</v>
      </c>
    </row>
    <row r="2533" spans="1:23" s="36" customFormat="1" ht="18.75">
      <c r="A2533" s="34"/>
      <c r="B2533" s="39"/>
      <c r="C2533" s="39"/>
      <c r="D2533" s="35"/>
      <c r="E2533" s="40"/>
      <c r="F2533" s="39"/>
      <c r="G2533" s="39"/>
      <c r="H2533" s="39"/>
      <c r="I2533" s="34"/>
      <c r="J2533" s="34"/>
      <c r="K2533" s="34"/>
      <c r="L2533" s="34"/>
      <c r="M2533" s="43" t="str">
        <f ca="1">IFERROR(OFFSET('Maximum minutes'!$C$1,T2533,MATCH(IF(G2533&lt;&gt;"",G2533,F2533),OFFSET('Maximum minutes'!$C$1,T2533-1,0,1,U2533+1),0)-1)*IF(OR(ISNUMBER(J2533),J2533="sans examen"),1,0)*IF(W2533&lt;MinDate,1,0),"")</f>
        <v/>
      </c>
      <c r="N2533" s="36">
        <f t="shared" ca="1" si="79"/>
        <v>0</v>
      </c>
      <c r="O2533" s="36" t="e">
        <f ca="1">LEFT(OFFSET(Lists!$Q$2,MATCH(E2533,Lists!$R$3:$R$19,0),0),4)</f>
        <v>#N/A</v>
      </c>
      <c r="P2533" s="36" t="e">
        <f ca="1">MATCH(O2533,Lists!$S$2:$S$640,1)</f>
        <v>#N/A</v>
      </c>
      <c r="Q2533" s="36" t="e">
        <f ca="1">MATCH(LEFT(OFFSET(Lists!$Q$2,MATCH(E2533,Lists!$R$3:$R$19,0)+1,0),4),Lists!$S$3:$S$640,1)</f>
        <v>#N/A</v>
      </c>
      <c r="R2533" s="36" t="e">
        <f ca="1">LEFT(OFFSET(Lists!$S$2,P2533-1+MATCH(F2533,OFFSET(Lists!$T$3,P2533-1,0,Q2533-P2533+1),0),0),6)</f>
        <v>#N/A</v>
      </c>
      <c r="S2533" s="36" t="e">
        <f ca="1">VLOOKUP(R2533,Lists!B:D,3,FALSE)</f>
        <v>#N/A</v>
      </c>
      <c r="T2533" s="36" t="str">
        <f>IF(F2533&lt;&gt;"",MATCH(R2533,'Maximum minutes'!B:B,0),"")</f>
        <v/>
      </c>
      <c r="U2533" s="36">
        <f ca="1">IF(F2533&lt;&gt;"",COUNTA(OFFSET('Maximum minutes'!$C$1,'Annexe A1 Cours'!T2533,0,1,50)),0)</f>
        <v>0</v>
      </c>
      <c r="V2533" s="37">
        <f ca="1">IFERROR(OFFSET('Maximum minutes'!$C$1,T2533+1,-1+MATCH(G2533,OFFSET('Maximum minutes'!$C$1,T2533-1,0,1,50),0)),0)</f>
        <v>0</v>
      </c>
      <c r="W2533" s="38">
        <f t="shared" ca="1" si="78"/>
        <v>0</v>
      </c>
    </row>
    <row r="2534" spans="1:23" s="36" customFormat="1" ht="18.75">
      <c r="A2534" s="34"/>
      <c r="B2534" s="39"/>
      <c r="C2534" s="39"/>
      <c r="D2534" s="35"/>
      <c r="E2534" s="40"/>
      <c r="F2534" s="39"/>
      <c r="G2534" s="39"/>
      <c r="H2534" s="39"/>
      <c r="I2534" s="34"/>
      <c r="J2534" s="34"/>
      <c r="K2534" s="34"/>
      <c r="L2534" s="34"/>
      <c r="M2534" s="43" t="str">
        <f ca="1">IFERROR(OFFSET('Maximum minutes'!$C$1,T2534,MATCH(IF(G2534&lt;&gt;"",G2534,F2534),OFFSET('Maximum minutes'!$C$1,T2534-1,0,1,U2534+1),0)-1)*IF(OR(ISNUMBER(J2534),J2534="sans examen"),1,0)*IF(W2534&lt;MinDate,1,0),"")</f>
        <v/>
      </c>
      <c r="N2534" s="36">
        <f t="shared" ca="1" si="79"/>
        <v>0</v>
      </c>
      <c r="O2534" s="36" t="e">
        <f ca="1">LEFT(OFFSET(Lists!$Q$2,MATCH(E2534,Lists!$R$3:$R$19,0),0),4)</f>
        <v>#N/A</v>
      </c>
      <c r="P2534" s="36" t="e">
        <f ca="1">MATCH(O2534,Lists!$S$2:$S$640,1)</f>
        <v>#N/A</v>
      </c>
      <c r="Q2534" s="36" t="e">
        <f ca="1">MATCH(LEFT(OFFSET(Lists!$Q$2,MATCH(E2534,Lists!$R$3:$R$19,0)+1,0),4),Lists!$S$3:$S$640,1)</f>
        <v>#N/A</v>
      </c>
      <c r="R2534" s="36" t="e">
        <f ca="1">LEFT(OFFSET(Lists!$S$2,P2534-1+MATCH(F2534,OFFSET(Lists!$T$3,P2534-1,0,Q2534-P2534+1),0),0),6)</f>
        <v>#N/A</v>
      </c>
      <c r="S2534" s="36" t="e">
        <f ca="1">VLOOKUP(R2534,Lists!B:D,3,FALSE)</f>
        <v>#N/A</v>
      </c>
      <c r="T2534" s="36" t="str">
        <f>IF(F2534&lt;&gt;"",MATCH(R2534,'Maximum minutes'!B:B,0),"")</f>
        <v/>
      </c>
      <c r="U2534" s="36">
        <f ca="1">IF(F2534&lt;&gt;"",COUNTA(OFFSET('Maximum minutes'!$C$1,'Annexe A1 Cours'!T2534,0,1,50)),0)</f>
        <v>0</v>
      </c>
      <c r="V2534" s="37">
        <f ca="1">IFERROR(OFFSET('Maximum minutes'!$C$1,T2534+1,-1+MATCH(G2534,OFFSET('Maximum minutes'!$C$1,T2534-1,0,1,50),0)),0)</f>
        <v>0</v>
      </c>
      <c r="W2534" s="38">
        <f t="shared" ca="1" si="78"/>
        <v>0</v>
      </c>
    </row>
    <row r="2535" spans="1:23" s="36" customFormat="1" ht="18.75">
      <c r="A2535" s="34"/>
      <c r="B2535" s="39"/>
      <c r="C2535" s="39"/>
      <c r="D2535" s="35"/>
      <c r="E2535" s="40"/>
      <c r="F2535" s="39"/>
      <c r="G2535" s="39"/>
      <c r="H2535" s="39"/>
      <c r="I2535" s="34"/>
      <c r="J2535" s="34"/>
      <c r="K2535" s="34"/>
      <c r="L2535" s="34"/>
      <c r="M2535" s="43" t="str">
        <f ca="1">IFERROR(OFFSET('Maximum minutes'!$C$1,T2535,MATCH(IF(G2535&lt;&gt;"",G2535,F2535),OFFSET('Maximum minutes'!$C$1,T2535-1,0,1,U2535+1),0)-1)*IF(OR(ISNUMBER(J2535),J2535="sans examen"),1,0)*IF(W2535&lt;MinDate,1,0),"")</f>
        <v/>
      </c>
      <c r="N2535" s="36">
        <f t="shared" ca="1" si="79"/>
        <v>0</v>
      </c>
      <c r="O2535" s="36" t="e">
        <f ca="1">LEFT(OFFSET(Lists!$Q$2,MATCH(E2535,Lists!$R$3:$R$19,0),0),4)</f>
        <v>#N/A</v>
      </c>
      <c r="P2535" s="36" t="e">
        <f ca="1">MATCH(O2535,Lists!$S$2:$S$640,1)</f>
        <v>#N/A</v>
      </c>
      <c r="Q2535" s="36" t="e">
        <f ca="1">MATCH(LEFT(OFFSET(Lists!$Q$2,MATCH(E2535,Lists!$R$3:$R$19,0)+1,0),4),Lists!$S$3:$S$640,1)</f>
        <v>#N/A</v>
      </c>
      <c r="R2535" s="36" t="e">
        <f ca="1">LEFT(OFFSET(Lists!$S$2,P2535-1+MATCH(F2535,OFFSET(Lists!$T$3,P2535-1,0,Q2535-P2535+1),0),0),6)</f>
        <v>#N/A</v>
      </c>
      <c r="S2535" s="36" t="e">
        <f ca="1">VLOOKUP(R2535,Lists!B:D,3,FALSE)</f>
        <v>#N/A</v>
      </c>
      <c r="T2535" s="36" t="str">
        <f>IF(F2535&lt;&gt;"",MATCH(R2535,'Maximum minutes'!B:B,0),"")</f>
        <v/>
      </c>
      <c r="U2535" s="36">
        <f ca="1">IF(F2535&lt;&gt;"",COUNTA(OFFSET('Maximum minutes'!$C$1,'Annexe A1 Cours'!T2535,0,1,50)),0)</f>
        <v>0</v>
      </c>
      <c r="V2535" s="37">
        <f ca="1">IFERROR(OFFSET('Maximum minutes'!$C$1,T2535+1,-1+MATCH(G2535,OFFSET('Maximum minutes'!$C$1,T2535-1,0,1,50),0)),0)</f>
        <v>0</v>
      </c>
      <c r="W2535" s="38">
        <f t="shared" ca="1" si="78"/>
        <v>0</v>
      </c>
    </row>
    <row r="2536" spans="1:23" s="36" customFormat="1" ht="18.75">
      <c r="A2536" s="34"/>
      <c r="B2536" s="39"/>
      <c r="C2536" s="39"/>
      <c r="D2536" s="35"/>
      <c r="E2536" s="40"/>
      <c r="F2536" s="39"/>
      <c r="G2536" s="39"/>
      <c r="H2536" s="39"/>
      <c r="I2536" s="34"/>
      <c r="J2536" s="34"/>
      <c r="K2536" s="34"/>
      <c r="L2536" s="34"/>
      <c r="M2536" s="43" t="str">
        <f ca="1">IFERROR(OFFSET('Maximum minutes'!$C$1,T2536,MATCH(IF(G2536&lt;&gt;"",G2536,F2536),OFFSET('Maximum minutes'!$C$1,T2536-1,0,1,U2536+1),0)-1)*IF(OR(ISNUMBER(J2536),J2536="sans examen"),1,0)*IF(W2536&lt;MinDate,1,0),"")</f>
        <v/>
      </c>
      <c r="N2536" s="36">
        <f t="shared" ca="1" si="79"/>
        <v>0</v>
      </c>
      <c r="O2536" s="36" t="e">
        <f ca="1">LEFT(OFFSET(Lists!$Q$2,MATCH(E2536,Lists!$R$3:$R$19,0),0),4)</f>
        <v>#N/A</v>
      </c>
      <c r="P2536" s="36" t="e">
        <f ca="1">MATCH(O2536,Lists!$S$2:$S$640,1)</f>
        <v>#N/A</v>
      </c>
      <c r="Q2536" s="36" t="e">
        <f ca="1">MATCH(LEFT(OFFSET(Lists!$Q$2,MATCH(E2536,Lists!$R$3:$R$19,0)+1,0),4),Lists!$S$3:$S$640,1)</f>
        <v>#N/A</v>
      </c>
      <c r="R2536" s="36" t="e">
        <f ca="1">LEFT(OFFSET(Lists!$S$2,P2536-1+MATCH(F2536,OFFSET(Lists!$T$3,P2536-1,0,Q2536-P2536+1),0),0),6)</f>
        <v>#N/A</v>
      </c>
      <c r="S2536" s="36" t="e">
        <f ca="1">VLOOKUP(R2536,Lists!B:D,3,FALSE)</f>
        <v>#N/A</v>
      </c>
      <c r="T2536" s="36" t="str">
        <f>IF(F2536&lt;&gt;"",MATCH(R2536,'Maximum minutes'!B:B,0),"")</f>
        <v/>
      </c>
      <c r="U2536" s="36">
        <f ca="1">IF(F2536&lt;&gt;"",COUNTA(OFFSET('Maximum minutes'!$C$1,'Annexe A1 Cours'!T2536,0,1,50)),0)</f>
        <v>0</v>
      </c>
      <c r="V2536" s="37">
        <f ca="1">IFERROR(OFFSET('Maximum minutes'!$C$1,T2536+1,-1+MATCH(G2536,OFFSET('Maximum minutes'!$C$1,T2536-1,0,1,50),0)),0)</f>
        <v>0</v>
      </c>
      <c r="W2536" s="38">
        <f t="shared" ca="1" si="78"/>
        <v>0</v>
      </c>
    </row>
    <row r="2537" spans="1:23" s="36" customFormat="1" ht="18.75">
      <c r="A2537" s="34"/>
      <c r="B2537" s="39"/>
      <c r="C2537" s="39"/>
      <c r="D2537" s="35"/>
      <c r="E2537" s="40"/>
      <c r="F2537" s="39"/>
      <c r="G2537" s="39"/>
      <c r="H2537" s="39"/>
      <c r="I2537" s="34"/>
      <c r="J2537" s="34"/>
      <c r="K2537" s="34"/>
      <c r="L2537" s="34"/>
      <c r="M2537" s="43" t="str">
        <f ca="1">IFERROR(OFFSET('Maximum minutes'!$C$1,T2537,MATCH(IF(G2537&lt;&gt;"",G2537,F2537),OFFSET('Maximum minutes'!$C$1,T2537-1,0,1,U2537+1),0)-1)*IF(OR(ISNUMBER(J2537),J2537="sans examen"),1,0)*IF(W2537&lt;MinDate,1,0),"")</f>
        <v/>
      </c>
      <c r="N2537" s="36">
        <f t="shared" ca="1" si="79"/>
        <v>0</v>
      </c>
      <c r="O2537" s="36" t="e">
        <f ca="1">LEFT(OFFSET(Lists!$Q$2,MATCH(E2537,Lists!$R$3:$R$19,0),0),4)</f>
        <v>#N/A</v>
      </c>
      <c r="P2537" s="36" t="e">
        <f ca="1">MATCH(O2537,Lists!$S$2:$S$640,1)</f>
        <v>#N/A</v>
      </c>
      <c r="Q2537" s="36" t="e">
        <f ca="1">MATCH(LEFT(OFFSET(Lists!$Q$2,MATCH(E2537,Lists!$R$3:$R$19,0)+1,0),4),Lists!$S$3:$S$640,1)</f>
        <v>#N/A</v>
      </c>
      <c r="R2537" s="36" t="e">
        <f ca="1">LEFT(OFFSET(Lists!$S$2,P2537-1+MATCH(F2537,OFFSET(Lists!$T$3,P2537-1,0,Q2537-P2537+1),0),0),6)</f>
        <v>#N/A</v>
      </c>
      <c r="S2537" s="36" t="e">
        <f ca="1">VLOOKUP(R2537,Lists!B:D,3,FALSE)</f>
        <v>#N/A</v>
      </c>
      <c r="T2537" s="36" t="str">
        <f>IF(F2537&lt;&gt;"",MATCH(R2537,'Maximum minutes'!B:B,0),"")</f>
        <v/>
      </c>
      <c r="U2537" s="36">
        <f ca="1">IF(F2537&lt;&gt;"",COUNTA(OFFSET('Maximum minutes'!$C$1,'Annexe A1 Cours'!T2537,0,1,50)),0)</f>
        <v>0</v>
      </c>
      <c r="V2537" s="37">
        <f ca="1">IFERROR(OFFSET('Maximum minutes'!$C$1,T2537+1,-1+MATCH(G2537,OFFSET('Maximum minutes'!$C$1,T2537-1,0,1,50),0)),0)</f>
        <v>0</v>
      </c>
      <c r="W2537" s="38">
        <f t="shared" ca="1" si="78"/>
        <v>0</v>
      </c>
    </row>
    <row r="2538" spans="1:23" s="36" customFormat="1" ht="18.75">
      <c r="A2538" s="34"/>
      <c r="B2538" s="39"/>
      <c r="C2538" s="39"/>
      <c r="D2538" s="35"/>
      <c r="E2538" s="40"/>
      <c r="F2538" s="39"/>
      <c r="G2538" s="39"/>
      <c r="H2538" s="39"/>
      <c r="I2538" s="34"/>
      <c r="J2538" s="34"/>
      <c r="K2538" s="34"/>
      <c r="L2538" s="34"/>
      <c r="M2538" s="43" t="str">
        <f ca="1">IFERROR(OFFSET('Maximum minutes'!$C$1,T2538,MATCH(IF(G2538&lt;&gt;"",G2538,F2538),OFFSET('Maximum minutes'!$C$1,T2538-1,0,1,U2538+1),0)-1)*IF(OR(ISNUMBER(J2538),J2538="sans examen"),1,0)*IF(W2538&lt;MinDate,1,0),"")</f>
        <v/>
      </c>
      <c r="N2538" s="36">
        <f t="shared" ca="1" si="79"/>
        <v>0</v>
      </c>
      <c r="O2538" s="36" t="e">
        <f ca="1">LEFT(OFFSET(Lists!$Q$2,MATCH(E2538,Lists!$R$3:$R$19,0),0),4)</f>
        <v>#N/A</v>
      </c>
      <c r="P2538" s="36" t="e">
        <f ca="1">MATCH(O2538,Lists!$S$2:$S$640,1)</f>
        <v>#N/A</v>
      </c>
      <c r="Q2538" s="36" t="e">
        <f ca="1">MATCH(LEFT(OFFSET(Lists!$Q$2,MATCH(E2538,Lists!$R$3:$R$19,0)+1,0),4),Lists!$S$3:$S$640,1)</f>
        <v>#N/A</v>
      </c>
      <c r="R2538" s="36" t="e">
        <f ca="1">LEFT(OFFSET(Lists!$S$2,P2538-1+MATCH(F2538,OFFSET(Lists!$T$3,P2538-1,0,Q2538-P2538+1),0),0),6)</f>
        <v>#N/A</v>
      </c>
      <c r="S2538" s="36" t="e">
        <f ca="1">VLOOKUP(R2538,Lists!B:D,3,FALSE)</f>
        <v>#N/A</v>
      </c>
      <c r="T2538" s="36" t="str">
        <f>IF(F2538&lt;&gt;"",MATCH(R2538,'Maximum minutes'!B:B,0),"")</f>
        <v/>
      </c>
      <c r="U2538" s="36">
        <f ca="1">IF(F2538&lt;&gt;"",COUNTA(OFFSET('Maximum minutes'!$C$1,'Annexe A1 Cours'!T2538,0,1,50)),0)</f>
        <v>0</v>
      </c>
      <c r="V2538" s="37">
        <f ca="1">IFERROR(OFFSET('Maximum minutes'!$C$1,T2538+1,-1+MATCH(G2538,OFFSET('Maximum minutes'!$C$1,T2538-1,0,1,50),0)),0)</f>
        <v>0</v>
      </c>
      <c r="W2538" s="38">
        <f t="shared" ca="1" si="78"/>
        <v>0</v>
      </c>
    </row>
    <row r="2539" spans="1:23" s="36" customFormat="1" ht="18.75">
      <c r="A2539" s="34"/>
      <c r="B2539" s="39"/>
      <c r="C2539" s="39"/>
      <c r="D2539" s="35"/>
      <c r="E2539" s="40"/>
      <c r="F2539" s="39"/>
      <c r="G2539" s="39"/>
      <c r="H2539" s="39"/>
      <c r="I2539" s="34"/>
      <c r="J2539" s="34"/>
      <c r="K2539" s="34"/>
      <c r="L2539" s="34"/>
      <c r="M2539" s="43" t="str">
        <f ca="1">IFERROR(OFFSET('Maximum minutes'!$C$1,T2539,MATCH(IF(G2539&lt;&gt;"",G2539,F2539),OFFSET('Maximum minutes'!$C$1,T2539-1,0,1,U2539+1),0)-1)*IF(OR(ISNUMBER(J2539),J2539="sans examen"),1,0)*IF(W2539&lt;MinDate,1,0),"")</f>
        <v/>
      </c>
      <c r="N2539" s="36">
        <f t="shared" ca="1" si="79"/>
        <v>0</v>
      </c>
      <c r="O2539" s="36" t="e">
        <f ca="1">LEFT(OFFSET(Lists!$Q$2,MATCH(E2539,Lists!$R$3:$R$19,0),0),4)</f>
        <v>#N/A</v>
      </c>
      <c r="P2539" s="36" t="e">
        <f ca="1">MATCH(O2539,Lists!$S$2:$S$640,1)</f>
        <v>#N/A</v>
      </c>
      <c r="Q2539" s="36" t="e">
        <f ca="1">MATCH(LEFT(OFFSET(Lists!$Q$2,MATCH(E2539,Lists!$R$3:$R$19,0)+1,0),4),Lists!$S$3:$S$640,1)</f>
        <v>#N/A</v>
      </c>
      <c r="R2539" s="36" t="e">
        <f ca="1">LEFT(OFFSET(Lists!$S$2,P2539-1+MATCH(F2539,OFFSET(Lists!$T$3,P2539-1,0,Q2539-P2539+1),0),0),6)</f>
        <v>#N/A</v>
      </c>
      <c r="S2539" s="36" t="e">
        <f ca="1">VLOOKUP(R2539,Lists!B:D,3,FALSE)</f>
        <v>#N/A</v>
      </c>
      <c r="T2539" s="36" t="str">
        <f>IF(F2539&lt;&gt;"",MATCH(R2539,'Maximum minutes'!B:B,0),"")</f>
        <v/>
      </c>
      <c r="U2539" s="36">
        <f ca="1">IF(F2539&lt;&gt;"",COUNTA(OFFSET('Maximum minutes'!$C$1,'Annexe A1 Cours'!T2539,0,1,50)),0)</f>
        <v>0</v>
      </c>
      <c r="V2539" s="37">
        <f ca="1">IFERROR(OFFSET('Maximum minutes'!$C$1,T2539+1,-1+MATCH(G2539,OFFSET('Maximum minutes'!$C$1,T2539-1,0,1,50),0)),0)</f>
        <v>0</v>
      </c>
      <c r="W2539" s="38">
        <f t="shared" ca="1" si="78"/>
        <v>0</v>
      </c>
    </row>
    <row r="2540" spans="1:23" s="36" customFormat="1" ht="18.75">
      <c r="A2540" s="34"/>
      <c r="B2540" s="39"/>
      <c r="C2540" s="39"/>
      <c r="D2540" s="35"/>
      <c r="E2540" s="40"/>
      <c r="F2540" s="39"/>
      <c r="G2540" s="39"/>
      <c r="H2540" s="39"/>
      <c r="I2540" s="34"/>
      <c r="J2540" s="34"/>
      <c r="K2540" s="34"/>
      <c r="L2540" s="34"/>
      <c r="M2540" s="43" t="str">
        <f ca="1">IFERROR(OFFSET('Maximum minutes'!$C$1,T2540,MATCH(IF(G2540&lt;&gt;"",G2540,F2540),OFFSET('Maximum minutes'!$C$1,T2540-1,0,1,U2540+1),0)-1)*IF(OR(ISNUMBER(J2540),J2540="sans examen"),1,0)*IF(W2540&lt;MinDate,1,0),"")</f>
        <v/>
      </c>
      <c r="N2540" s="36">
        <f t="shared" ca="1" si="79"/>
        <v>0</v>
      </c>
      <c r="O2540" s="36" t="e">
        <f ca="1">LEFT(OFFSET(Lists!$Q$2,MATCH(E2540,Lists!$R$3:$R$19,0),0),4)</f>
        <v>#N/A</v>
      </c>
      <c r="P2540" s="36" t="e">
        <f ca="1">MATCH(O2540,Lists!$S$2:$S$640,1)</f>
        <v>#N/A</v>
      </c>
      <c r="Q2540" s="36" t="e">
        <f ca="1">MATCH(LEFT(OFFSET(Lists!$Q$2,MATCH(E2540,Lists!$R$3:$R$19,0)+1,0),4),Lists!$S$3:$S$640,1)</f>
        <v>#N/A</v>
      </c>
      <c r="R2540" s="36" t="e">
        <f ca="1">LEFT(OFFSET(Lists!$S$2,P2540-1+MATCH(F2540,OFFSET(Lists!$T$3,P2540-1,0,Q2540-P2540+1),0),0),6)</f>
        <v>#N/A</v>
      </c>
      <c r="S2540" s="36" t="e">
        <f ca="1">VLOOKUP(R2540,Lists!B:D,3,FALSE)</f>
        <v>#N/A</v>
      </c>
      <c r="T2540" s="36" t="str">
        <f>IF(F2540&lt;&gt;"",MATCH(R2540,'Maximum minutes'!B:B,0),"")</f>
        <v/>
      </c>
      <c r="U2540" s="36">
        <f ca="1">IF(F2540&lt;&gt;"",COUNTA(OFFSET('Maximum minutes'!$C$1,'Annexe A1 Cours'!T2540,0,1,50)),0)</f>
        <v>0</v>
      </c>
      <c r="V2540" s="37">
        <f ca="1">IFERROR(OFFSET('Maximum minutes'!$C$1,T2540+1,-1+MATCH(G2540,OFFSET('Maximum minutes'!$C$1,T2540-1,0,1,50),0)),0)</f>
        <v>0</v>
      </c>
      <c r="W2540" s="38">
        <f t="shared" ca="1" si="78"/>
        <v>0</v>
      </c>
    </row>
    <row r="2541" spans="1:23" s="36" customFormat="1" ht="18.75">
      <c r="A2541" s="34"/>
      <c r="B2541" s="39"/>
      <c r="C2541" s="39"/>
      <c r="D2541" s="35"/>
      <c r="E2541" s="40"/>
      <c r="F2541" s="39"/>
      <c r="G2541" s="39"/>
      <c r="H2541" s="39"/>
      <c r="I2541" s="34"/>
      <c r="J2541" s="34"/>
      <c r="K2541" s="34"/>
      <c r="L2541" s="34"/>
      <c r="M2541" s="43" t="str">
        <f ca="1">IFERROR(OFFSET('Maximum minutes'!$C$1,T2541,MATCH(IF(G2541&lt;&gt;"",G2541,F2541),OFFSET('Maximum minutes'!$C$1,T2541-1,0,1,U2541+1),0)-1)*IF(OR(ISNUMBER(J2541),J2541="sans examen"),1,0)*IF(W2541&lt;MinDate,1,0),"")</f>
        <v/>
      </c>
      <c r="N2541" s="36">
        <f t="shared" ca="1" si="79"/>
        <v>0</v>
      </c>
      <c r="O2541" s="36" t="e">
        <f ca="1">LEFT(OFFSET(Lists!$Q$2,MATCH(E2541,Lists!$R$3:$R$19,0),0),4)</f>
        <v>#N/A</v>
      </c>
      <c r="P2541" s="36" t="e">
        <f ca="1">MATCH(O2541,Lists!$S$2:$S$640,1)</f>
        <v>#N/A</v>
      </c>
      <c r="Q2541" s="36" t="e">
        <f ca="1">MATCH(LEFT(OFFSET(Lists!$Q$2,MATCH(E2541,Lists!$R$3:$R$19,0)+1,0),4),Lists!$S$3:$S$640,1)</f>
        <v>#N/A</v>
      </c>
      <c r="R2541" s="36" t="e">
        <f ca="1">LEFT(OFFSET(Lists!$S$2,P2541-1+MATCH(F2541,OFFSET(Lists!$T$3,P2541-1,0,Q2541-P2541+1),0),0),6)</f>
        <v>#N/A</v>
      </c>
      <c r="S2541" s="36" t="e">
        <f ca="1">VLOOKUP(R2541,Lists!B:D,3,FALSE)</f>
        <v>#N/A</v>
      </c>
      <c r="T2541" s="36" t="str">
        <f>IF(F2541&lt;&gt;"",MATCH(R2541,'Maximum minutes'!B:B,0),"")</f>
        <v/>
      </c>
      <c r="U2541" s="36">
        <f ca="1">IF(F2541&lt;&gt;"",COUNTA(OFFSET('Maximum minutes'!$C$1,'Annexe A1 Cours'!T2541,0,1,50)),0)</f>
        <v>0</v>
      </c>
      <c r="V2541" s="37">
        <f ca="1">IFERROR(OFFSET('Maximum minutes'!$C$1,T2541+1,-1+MATCH(G2541,OFFSET('Maximum minutes'!$C$1,T2541-1,0,1,50),0)),0)</f>
        <v>0</v>
      </c>
      <c r="W2541" s="38">
        <f t="shared" ca="1" si="78"/>
        <v>0</v>
      </c>
    </row>
    <row r="2542" spans="1:23" s="36" customFormat="1" ht="18.75">
      <c r="A2542" s="34"/>
      <c r="B2542" s="39"/>
      <c r="C2542" s="39"/>
      <c r="D2542" s="35"/>
      <c r="E2542" s="40"/>
      <c r="F2542" s="39"/>
      <c r="G2542" s="39"/>
      <c r="H2542" s="39"/>
      <c r="I2542" s="34"/>
      <c r="J2542" s="34"/>
      <c r="K2542" s="34"/>
      <c r="L2542" s="34"/>
      <c r="M2542" s="43" t="str">
        <f ca="1">IFERROR(OFFSET('Maximum minutes'!$C$1,T2542,MATCH(IF(G2542&lt;&gt;"",G2542,F2542),OFFSET('Maximum minutes'!$C$1,T2542-1,0,1,U2542+1),0)-1)*IF(OR(ISNUMBER(J2542),J2542="sans examen"),1,0)*IF(W2542&lt;MinDate,1,0),"")</f>
        <v/>
      </c>
      <c r="N2542" s="36">
        <f t="shared" ca="1" si="79"/>
        <v>0</v>
      </c>
      <c r="O2542" s="36" t="e">
        <f ca="1">LEFT(OFFSET(Lists!$Q$2,MATCH(E2542,Lists!$R$3:$R$19,0),0),4)</f>
        <v>#N/A</v>
      </c>
      <c r="P2542" s="36" t="e">
        <f ca="1">MATCH(O2542,Lists!$S$2:$S$640,1)</f>
        <v>#N/A</v>
      </c>
      <c r="Q2542" s="36" t="e">
        <f ca="1">MATCH(LEFT(OFFSET(Lists!$Q$2,MATCH(E2542,Lists!$R$3:$R$19,0)+1,0),4),Lists!$S$3:$S$640,1)</f>
        <v>#N/A</v>
      </c>
      <c r="R2542" s="36" t="e">
        <f ca="1">LEFT(OFFSET(Lists!$S$2,P2542-1+MATCH(F2542,OFFSET(Lists!$T$3,P2542-1,0,Q2542-P2542+1),0),0),6)</f>
        <v>#N/A</v>
      </c>
      <c r="S2542" s="36" t="e">
        <f ca="1">VLOOKUP(R2542,Lists!B:D,3,FALSE)</f>
        <v>#N/A</v>
      </c>
      <c r="T2542" s="36" t="str">
        <f>IF(F2542&lt;&gt;"",MATCH(R2542,'Maximum minutes'!B:B,0),"")</f>
        <v/>
      </c>
      <c r="U2542" s="36">
        <f ca="1">IF(F2542&lt;&gt;"",COUNTA(OFFSET('Maximum minutes'!$C$1,'Annexe A1 Cours'!T2542,0,1,50)),0)</f>
        <v>0</v>
      </c>
      <c r="V2542" s="37">
        <f ca="1">IFERROR(OFFSET('Maximum minutes'!$C$1,T2542+1,-1+MATCH(G2542,OFFSET('Maximum minutes'!$C$1,T2542-1,0,1,50),0)),0)</f>
        <v>0</v>
      </c>
      <c r="W2542" s="38">
        <f t="shared" ca="1" si="78"/>
        <v>0</v>
      </c>
    </row>
    <row r="2543" spans="1:23" s="36" customFormat="1" ht="18.75">
      <c r="A2543" s="34"/>
      <c r="B2543" s="39"/>
      <c r="C2543" s="39"/>
      <c r="D2543" s="35"/>
      <c r="E2543" s="40"/>
      <c r="F2543" s="39"/>
      <c r="G2543" s="39"/>
      <c r="H2543" s="39"/>
      <c r="I2543" s="34"/>
      <c r="J2543" s="34"/>
      <c r="K2543" s="34"/>
      <c r="L2543" s="34"/>
      <c r="M2543" s="43" t="str">
        <f ca="1">IFERROR(OFFSET('Maximum minutes'!$C$1,T2543,MATCH(IF(G2543&lt;&gt;"",G2543,F2543),OFFSET('Maximum minutes'!$C$1,T2543-1,0,1,U2543+1),0)-1)*IF(OR(ISNUMBER(J2543),J2543="sans examen"),1,0)*IF(W2543&lt;MinDate,1,0),"")</f>
        <v/>
      </c>
      <c r="N2543" s="36">
        <f t="shared" ca="1" si="79"/>
        <v>0</v>
      </c>
      <c r="O2543" s="36" t="e">
        <f ca="1">LEFT(OFFSET(Lists!$Q$2,MATCH(E2543,Lists!$R$3:$R$19,0),0),4)</f>
        <v>#N/A</v>
      </c>
      <c r="P2543" s="36" t="e">
        <f ca="1">MATCH(O2543,Lists!$S$2:$S$640,1)</f>
        <v>#N/A</v>
      </c>
      <c r="Q2543" s="36" t="e">
        <f ca="1">MATCH(LEFT(OFFSET(Lists!$Q$2,MATCH(E2543,Lists!$R$3:$R$19,0)+1,0),4),Lists!$S$3:$S$640,1)</f>
        <v>#N/A</v>
      </c>
      <c r="R2543" s="36" t="e">
        <f ca="1">LEFT(OFFSET(Lists!$S$2,P2543-1+MATCH(F2543,OFFSET(Lists!$T$3,P2543-1,0,Q2543-P2543+1),0),0),6)</f>
        <v>#N/A</v>
      </c>
      <c r="S2543" s="36" t="e">
        <f ca="1">VLOOKUP(R2543,Lists!B:D,3,FALSE)</f>
        <v>#N/A</v>
      </c>
      <c r="T2543" s="36" t="str">
        <f>IF(F2543&lt;&gt;"",MATCH(R2543,'Maximum minutes'!B:B,0),"")</f>
        <v/>
      </c>
      <c r="U2543" s="36">
        <f ca="1">IF(F2543&lt;&gt;"",COUNTA(OFFSET('Maximum minutes'!$C$1,'Annexe A1 Cours'!T2543,0,1,50)),0)</f>
        <v>0</v>
      </c>
      <c r="V2543" s="37">
        <f ca="1">IFERROR(OFFSET('Maximum minutes'!$C$1,T2543+1,-1+MATCH(G2543,OFFSET('Maximum minutes'!$C$1,T2543-1,0,1,50),0)),0)</f>
        <v>0</v>
      </c>
      <c r="W2543" s="38">
        <f t="shared" ca="1" si="78"/>
        <v>0</v>
      </c>
    </row>
    <row r="2544" spans="1:23" s="36" customFormat="1" ht="18.75">
      <c r="A2544" s="34"/>
      <c r="B2544" s="39"/>
      <c r="C2544" s="39"/>
      <c r="D2544" s="35"/>
      <c r="E2544" s="40"/>
      <c r="F2544" s="39"/>
      <c r="G2544" s="39"/>
      <c r="H2544" s="39"/>
      <c r="I2544" s="34"/>
      <c r="J2544" s="34"/>
      <c r="K2544" s="34"/>
      <c r="L2544" s="34"/>
      <c r="M2544" s="43" t="str">
        <f ca="1">IFERROR(OFFSET('Maximum minutes'!$C$1,T2544,MATCH(IF(G2544&lt;&gt;"",G2544,F2544),OFFSET('Maximum minutes'!$C$1,T2544-1,0,1,U2544+1),0)-1)*IF(OR(ISNUMBER(J2544),J2544="sans examen"),1,0)*IF(W2544&lt;MinDate,1,0),"")</f>
        <v/>
      </c>
      <c r="N2544" s="36">
        <f t="shared" ca="1" si="79"/>
        <v>0</v>
      </c>
      <c r="O2544" s="36" t="e">
        <f ca="1">LEFT(OFFSET(Lists!$Q$2,MATCH(E2544,Lists!$R$3:$R$19,0),0),4)</f>
        <v>#N/A</v>
      </c>
      <c r="P2544" s="36" t="e">
        <f ca="1">MATCH(O2544,Lists!$S$2:$S$640,1)</f>
        <v>#N/A</v>
      </c>
      <c r="Q2544" s="36" t="e">
        <f ca="1">MATCH(LEFT(OFFSET(Lists!$Q$2,MATCH(E2544,Lists!$R$3:$R$19,0)+1,0),4),Lists!$S$3:$S$640,1)</f>
        <v>#N/A</v>
      </c>
      <c r="R2544" s="36" t="e">
        <f ca="1">LEFT(OFFSET(Lists!$S$2,P2544-1+MATCH(F2544,OFFSET(Lists!$T$3,P2544-1,0,Q2544-P2544+1),0),0),6)</f>
        <v>#N/A</v>
      </c>
      <c r="S2544" s="36" t="e">
        <f ca="1">VLOOKUP(R2544,Lists!B:D,3,FALSE)</f>
        <v>#N/A</v>
      </c>
      <c r="T2544" s="36" t="str">
        <f>IF(F2544&lt;&gt;"",MATCH(R2544,'Maximum minutes'!B:B,0),"")</f>
        <v/>
      </c>
      <c r="U2544" s="36">
        <f ca="1">IF(F2544&lt;&gt;"",COUNTA(OFFSET('Maximum minutes'!$C$1,'Annexe A1 Cours'!T2544,0,1,50)),0)</f>
        <v>0</v>
      </c>
      <c r="V2544" s="37">
        <f ca="1">IFERROR(OFFSET('Maximum minutes'!$C$1,T2544+1,-1+MATCH(G2544,OFFSET('Maximum minutes'!$C$1,T2544-1,0,1,50),0)),0)</f>
        <v>0</v>
      </c>
      <c r="W2544" s="38">
        <f t="shared" ca="1" si="78"/>
        <v>0</v>
      </c>
    </row>
    <row r="2545" spans="1:23" s="36" customFormat="1" ht="18.75">
      <c r="A2545" s="34"/>
      <c r="B2545" s="39"/>
      <c r="C2545" s="39"/>
      <c r="D2545" s="35"/>
      <c r="E2545" s="40"/>
      <c r="F2545" s="39"/>
      <c r="G2545" s="39"/>
      <c r="H2545" s="39"/>
      <c r="I2545" s="34"/>
      <c r="J2545" s="34"/>
      <c r="K2545" s="34"/>
      <c r="L2545" s="34"/>
      <c r="M2545" s="43" t="str">
        <f ca="1">IFERROR(OFFSET('Maximum minutes'!$C$1,T2545,MATCH(IF(G2545&lt;&gt;"",G2545,F2545),OFFSET('Maximum minutes'!$C$1,T2545-1,0,1,U2545+1),0)-1)*IF(OR(ISNUMBER(J2545),J2545="sans examen"),1,0)*IF(W2545&lt;MinDate,1,0),"")</f>
        <v/>
      </c>
      <c r="N2545" s="36">
        <f t="shared" ca="1" si="79"/>
        <v>0</v>
      </c>
      <c r="O2545" s="36" t="e">
        <f ca="1">LEFT(OFFSET(Lists!$Q$2,MATCH(E2545,Lists!$R$3:$R$19,0),0),4)</f>
        <v>#N/A</v>
      </c>
      <c r="P2545" s="36" t="e">
        <f ca="1">MATCH(O2545,Lists!$S$2:$S$640,1)</f>
        <v>#N/A</v>
      </c>
      <c r="Q2545" s="36" t="e">
        <f ca="1">MATCH(LEFT(OFFSET(Lists!$Q$2,MATCH(E2545,Lists!$R$3:$R$19,0)+1,0),4),Lists!$S$3:$S$640,1)</f>
        <v>#N/A</v>
      </c>
      <c r="R2545" s="36" t="e">
        <f ca="1">LEFT(OFFSET(Lists!$S$2,P2545-1+MATCH(F2545,OFFSET(Lists!$T$3,P2545-1,0,Q2545-P2545+1),0),0),6)</f>
        <v>#N/A</v>
      </c>
      <c r="S2545" s="36" t="e">
        <f ca="1">VLOOKUP(R2545,Lists!B:D,3,FALSE)</f>
        <v>#N/A</v>
      </c>
      <c r="T2545" s="36" t="str">
        <f>IF(F2545&lt;&gt;"",MATCH(R2545,'Maximum minutes'!B:B,0),"")</f>
        <v/>
      </c>
      <c r="U2545" s="36">
        <f ca="1">IF(F2545&lt;&gt;"",COUNTA(OFFSET('Maximum minutes'!$C$1,'Annexe A1 Cours'!T2545,0,1,50)),0)</f>
        <v>0</v>
      </c>
      <c r="V2545" s="37">
        <f ca="1">IFERROR(OFFSET('Maximum minutes'!$C$1,T2545+1,-1+MATCH(G2545,OFFSET('Maximum minutes'!$C$1,T2545-1,0,1,50),0)),0)</f>
        <v>0</v>
      </c>
      <c r="W2545" s="38">
        <f t="shared" ca="1" si="78"/>
        <v>0</v>
      </c>
    </row>
    <row r="2546" spans="1:23" s="36" customFormat="1" ht="18.75">
      <c r="A2546" s="34"/>
      <c r="B2546" s="39"/>
      <c r="C2546" s="39"/>
      <c r="D2546" s="35"/>
      <c r="E2546" s="40"/>
      <c r="F2546" s="39"/>
      <c r="G2546" s="39"/>
      <c r="H2546" s="39"/>
      <c r="I2546" s="34"/>
      <c r="J2546" s="34"/>
      <c r="K2546" s="34"/>
      <c r="L2546" s="34"/>
      <c r="M2546" s="43" t="str">
        <f ca="1">IFERROR(OFFSET('Maximum minutes'!$C$1,T2546,MATCH(IF(G2546&lt;&gt;"",G2546,F2546),OFFSET('Maximum minutes'!$C$1,T2546-1,0,1,U2546+1),0)-1)*IF(OR(ISNUMBER(J2546),J2546="sans examen"),1,0)*IF(W2546&lt;MinDate,1,0),"")</f>
        <v/>
      </c>
      <c r="N2546" s="36">
        <f t="shared" ca="1" si="79"/>
        <v>0</v>
      </c>
      <c r="O2546" s="36" t="e">
        <f ca="1">LEFT(OFFSET(Lists!$Q$2,MATCH(E2546,Lists!$R$3:$R$19,0),0),4)</f>
        <v>#N/A</v>
      </c>
      <c r="P2546" s="36" t="e">
        <f ca="1">MATCH(O2546,Lists!$S$2:$S$640,1)</f>
        <v>#N/A</v>
      </c>
      <c r="Q2546" s="36" t="e">
        <f ca="1">MATCH(LEFT(OFFSET(Lists!$Q$2,MATCH(E2546,Lists!$R$3:$R$19,0)+1,0),4),Lists!$S$3:$S$640,1)</f>
        <v>#N/A</v>
      </c>
      <c r="R2546" s="36" t="e">
        <f ca="1">LEFT(OFFSET(Lists!$S$2,P2546-1+MATCH(F2546,OFFSET(Lists!$T$3,P2546-1,0,Q2546-P2546+1),0),0),6)</f>
        <v>#N/A</v>
      </c>
      <c r="S2546" s="36" t="e">
        <f ca="1">VLOOKUP(R2546,Lists!B:D,3,FALSE)</f>
        <v>#N/A</v>
      </c>
      <c r="T2546" s="36" t="str">
        <f>IF(F2546&lt;&gt;"",MATCH(R2546,'Maximum minutes'!B:B,0),"")</f>
        <v/>
      </c>
      <c r="U2546" s="36">
        <f ca="1">IF(F2546&lt;&gt;"",COUNTA(OFFSET('Maximum minutes'!$C$1,'Annexe A1 Cours'!T2546,0,1,50)),0)</f>
        <v>0</v>
      </c>
      <c r="V2546" s="37">
        <f ca="1">IFERROR(OFFSET('Maximum minutes'!$C$1,T2546+1,-1+MATCH(G2546,OFFSET('Maximum minutes'!$C$1,T2546-1,0,1,50),0)),0)</f>
        <v>0</v>
      </c>
      <c r="W2546" s="38">
        <f t="shared" ca="1" si="78"/>
        <v>0</v>
      </c>
    </row>
    <row r="2547" spans="1:23" s="36" customFormat="1" ht="18.75">
      <c r="A2547" s="34"/>
      <c r="B2547" s="39"/>
      <c r="C2547" s="39"/>
      <c r="D2547" s="35"/>
      <c r="E2547" s="40"/>
      <c r="F2547" s="39"/>
      <c r="G2547" s="39"/>
      <c r="H2547" s="39"/>
      <c r="I2547" s="34"/>
      <c r="J2547" s="34"/>
      <c r="K2547" s="34"/>
      <c r="L2547" s="34"/>
      <c r="M2547" s="43" t="str">
        <f ca="1">IFERROR(OFFSET('Maximum minutes'!$C$1,T2547,MATCH(IF(G2547&lt;&gt;"",G2547,F2547),OFFSET('Maximum minutes'!$C$1,T2547-1,0,1,U2547+1),0)-1)*IF(OR(ISNUMBER(J2547),J2547="sans examen"),1,0)*IF(W2547&lt;MinDate,1,0),"")</f>
        <v/>
      </c>
      <c r="N2547" s="36">
        <f t="shared" ca="1" si="79"/>
        <v>0</v>
      </c>
      <c r="O2547" s="36" t="e">
        <f ca="1">LEFT(OFFSET(Lists!$Q$2,MATCH(E2547,Lists!$R$3:$R$19,0),0),4)</f>
        <v>#N/A</v>
      </c>
      <c r="P2547" s="36" t="e">
        <f ca="1">MATCH(O2547,Lists!$S$2:$S$640,1)</f>
        <v>#N/A</v>
      </c>
      <c r="Q2547" s="36" t="e">
        <f ca="1">MATCH(LEFT(OFFSET(Lists!$Q$2,MATCH(E2547,Lists!$R$3:$R$19,0)+1,0),4),Lists!$S$3:$S$640,1)</f>
        <v>#N/A</v>
      </c>
      <c r="R2547" s="36" t="e">
        <f ca="1">LEFT(OFFSET(Lists!$S$2,P2547-1+MATCH(F2547,OFFSET(Lists!$T$3,P2547-1,0,Q2547-P2547+1),0),0),6)</f>
        <v>#N/A</v>
      </c>
      <c r="S2547" s="36" t="e">
        <f ca="1">VLOOKUP(R2547,Lists!B:D,3,FALSE)</f>
        <v>#N/A</v>
      </c>
      <c r="T2547" s="36" t="str">
        <f>IF(F2547&lt;&gt;"",MATCH(R2547,'Maximum minutes'!B:B,0),"")</f>
        <v/>
      </c>
      <c r="U2547" s="36">
        <f ca="1">IF(F2547&lt;&gt;"",COUNTA(OFFSET('Maximum minutes'!$C$1,'Annexe A1 Cours'!T2547,0,1,50)),0)</f>
        <v>0</v>
      </c>
      <c r="V2547" s="37">
        <f ca="1">IFERROR(OFFSET('Maximum minutes'!$C$1,T2547+1,-1+MATCH(G2547,OFFSET('Maximum minutes'!$C$1,T2547-1,0,1,50),0)),0)</f>
        <v>0</v>
      </c>
      <c r="W2547" s="38">
        <f t="shared" ca="1" si="78"/>
        <v>0</v>
      </c>
    </row>
    <row r="2548" spans="1:23" s="36" customFormat="1" ht="18.75">
      <c r="A2548" s="34"/>
      <c r="B2548" s="39"/>
      <c r="C2548" s="39"/>
      <c r="D2548" s="35"/>
      <c r="E2548" s="40"/>
      <c r="F2548" s="39"/>
      <c r="G2548" s="39"/>
      <c r="H2548" s="39"/>
      <c r="I2548" s="34"/>
      <c r="J2548" s="34"/>
      <c r="K2548" s="34"/>
      <c r="L2548" s="34"/>
      <c r="M2548" s="43" t="str">
        <f ca="1">IFERROR(OFFSET('Maximum minutes'!$C$1,T2548,MATCH(IF(G2548&lt;&gt;"",G2548,F2548),OFFSET('Maximum minutes'!$C$1,T2548-1,0,1,U2548+1),0)-1)*IF(OR(ISNUMBER(J2548),J2548="sans examen"),1,0)*IF(W2548&lt;MinDate,1,0),"")</f>
        <v/>
      </c>
      <c r="N2548" s="36">
        <f t="shared" ca="1" si="79"/>
        <v>0</v>
      </c>
      <c r="O2548" s="36" t="e">
        <f ca="1">LEFT(OFFSET(Lists!$Q$2,MATCH(E2548,Lists!$R$3:$R$19,0),0),4)</f>
        <v>#N/A</v>
      </c>
      <c r="P2548" s="36" t="e">
        <f ca="1">MATCH(O2548,Lists!$S$2:$S$640,1)</f>
        <v>#N/A</v>
      </c>
      <c r="Q2548" s="36" t="e">
        <f ca="1">MATCH(LEFT(OFFSET(Lists!$Q$2,MATCH(E2548,Lists!$R$3:$R$19,0)+1,0),4),Lists!$S$3:$S$640,1)</f>
        <v>#N/A</v>
      </c>
      <c r="R2548" s="36" t="e">
        <f ca="1">LEFT(OFFSET(Lists!$S$2,P2548-1+MATCH(F2548,OFFSET(Lists!$T$3,P2548-1,0,Q2548-P2548+1),0),0),6)</f>
        <v>#N/A</v>
      </c>
      <c r="S2548" s="36" t="e">
        <f ca="1">VLOOKUP(R2548,Lists!B:D,3,FALSE)</f>
        <v>#N/A</v>
      </c>
      <c r="T2548" s="36" t="str">
        <f>IF(F2548&lt;&gt;"",MATCH(R2548,'Maximum minutes'!B:B,0),"")</f>
        <v/>
      </c>
      <c r="U2548" s="36">
        <f ca="1">IF(F2548&lt;&gt;"",COUNTA(OFFSET('Maximum minutes'!$C$1,'Annexe A1 Cours'!T2548,0,1,50)),0)</f>
        <v>0</v>
      </c>
      <c r="V2548" s="37">
        <f ca="1">IFERROR(OFFSET('Maximum minutes'!$C$1,T2548+1,-1+MATCH(G2548,OFFSET('Maximum minutes'!$C$1,T2548-1,0,1,50),0)),0)</f>
        <v>0</v>
      </c>
      <c r="W2548" s="38">
        <f t="shared" ca="1" si="78"/>
        <v>0</v>
      </c>
    </row>
    <row r="2549" spans="1:23" s="36" customFormat="1" ht="18.75">
      <c r="A2549" s="34"/>
      <c r="B2549" s="39"/>
      <c r="C2549" s="39"/>
      <c r="D2549" s="35"/>
      <c r="E2549" s="40"/>
      <c r="F2549" s="39"/>
      <c r="G2549" s="39"/>
      <c r="H2549" s="39"/>
      <c r="I2549" s="34"/>
      <c r="J2549" s="34"/>
      <c r="K2549" s="34"/>
      <c r="L2549" s="34"/>
      <c r="M2549" s="43" t="str">
        <f ca="1">IFERROR(OFFSET('Maximum minutes'!$C$1,T2549,MATCH(IF(G2549&lt;&gt;"",G2549,F2549),OFFSET('Maximum minutes'!$C$1,T2549-1,0,1,U2549+1),0)-1)*IF(OR(ISNUMBER(J2549),J2549="sans examen"),1,0)*IF(W2549&lt;MinDate,1,0),"")</f>
        <v/>
      </c>
      <c r="N2549" s="36">
        <f t="shared" ca="1" si="79"/>
        <v>0</v>
      </c>
      <c r="O2549" s="36" t="e">
        <f ca="1">LEFT(OFFSET(Lists!$Q$2,MATCH(E2549,Lists!$R$3:$R$19,0),0),4)</f>
        <v>#N/A</v>
      </c>
      <c r="P2549" s="36" t="e">
        <f ca="1">MATCH(O2549,Lists!$S$2:$S$640,1)</f>
        <v>#N/A</v>
      </c>
      <c r="Q2549" s="36" t="e">
        <f ca="1">MATCH(LEFT(OFFSET(Lists!$Q$2,MATCH(E2549,Lists!$R$3:$R$19,0)+1,0),4),Lists!$S$3:$S$640,1)</f>
        <v>#N/A</v>
      </c>
      <c r="R2549" s="36" t="e">
        <f ca="1">LEFT(OFFSET(Lists!$S$2,P2549-1+MATCH(F2549,OFFSET(Lists!$T$3,P2549-1,0,Q2549-P2549+1),0),0),6)</f>
        <v>#N/A</v>
      </c>
      <c r="S2549" s="36" t="e">
        <f ca="1">VLOOKUP(R2549,Lists!B:D,3,FALSE)</f>
        <v>#N/A</v>
      </c>
      <c r="T2549" s="36" t="str">
        <f>IF(F2549&lt;&gt;"",MATCH(R2549,'Maximum minutes'!B:B,0),"")</f>
        <v/>
      </c>
      <c r="U2549" s="36">
        <f ca="1">IF(F2549&lt;&gt;"",COUNTA(OFFSET('Maximum minutes'!$C$1,'Annexe A1 Cours'!T2549,0,1,50)),0)</f>
        <v>0</v>
      </c>
      <c r="V2549" s="37">
        <f ca="1">IFERROR(OFFSET('Maximum minutes'!$C$1,T2549+1,-1+MATCH(G2549,OFFSET('Maximum minutes'!$C$1,T2549-1,0,1,50),0)),0)</f>
        <v>0</v>
      </c>
      <c r="W2549" s="38">
        <f t="shared" ca="1" si="78"/>
        <v>0</v>
      </c>
    </row>
    <row r="2550" spans="1:23" s="36" customFormat="1" ht="18.75">
      <c r="A2550" s="34"/>
      <c r="B2550" s="39"/>
      <c r="C2550" s="39"/>
      <c r="D2550" s="35"/>
      <c r="E2550" s="40"/>
      <c r="F2550" s="39"/>
      <c r="G2550" s="39"/>
      <c r="H2550" s="39"/>
      <c r="I2550" s="34"/>
      <c r="J2550" s="34"/>
      <c r="K2550" s="34"/>
      <c r="L2550" s="34"/>
      <c r="M2550" s="43" t="str">
        <f ca="1">IFERROR(OFFSET('Maximum minutes'!$C$1,T2550,MATCH(IF(G2550&lt;&gt;"",G2550,F2550),OFFSET('Maximum minutes'!$C$1,T2550-1,0,1,U2550+1),0)-1)*IF(OR(ISNUMBER(J2550),J2550="sans examen"),1,0)*IF(W2550&lt;MinDate,1,0),"")</f>
        <v/>
      </c>
      <c r="N2550" s="36">
        <f t="shared" ca="1" si="79"/>
        <v>0</v>
      </c>
      <c r="O2550" s="36" t="e">
        <f ca="1">LEFT(OFFSET(Lists!$Q$2,MATCH(E2550,Lists!$R$3:$R$19,0),0),4)</f>
        <v>#N/A</v>
      </c>
      <c r="P2550" s="36" t="e">
        <f ca="1">MATCH(O2550,Lists!$S$2:$S$640,1)</f>
        <v>#N/A</v>
      </c>
      <c r="Q2550" s="36" t="e">
        <f ca="1">MATCH(LEFT(OFFSET(Lists!$Q$2,MATCH(E2550,Lists!$R$3:$R$19,0)+1,0),4),Lists!$S$3:$S$640,1)</f>
        <v>#N/A</v>
      </c>
      <c r="R2550" s="36" t="e">
        <f ca="1">LEFT(OFFSET(Lists!$S$2,P2550-1+MATCH(F2550,OFFSET(Lists!$T$3,P2550-1,0,Q2550-P2550+1),0),0),6)</f>
        <v>#N/A</v>
      </c>
      <c r="S2550" s="36" t="e">
        <f ca="1">VLOOKUP(R2550,Lists!B:D,3,FALSE)</f>
        <v>#N/A</v>
      </c>
      <c r="T2550" s="36" t="str">
        <f>IF(F2550&lt;&gt;"",MATCH(R2550,'Maximum minutes'!B:B,0),"")</f>
        <v/>
      </c>
      <c r="U2550" s="36">
        <f ca="1">IF(F2550&lt;&gt;"",COUNTA(OFFSET('Maximum minutes'!$C$1,'Annexe A1 Cours'!T2550,0,1,50)),0)</f>
        <v>0</v>
      </c>
      <c r="V2550" s="37">
        <f ca="1">IFERROR(OFFSET('Maximum minutes'!$C$1,T2550+1,-1+MATCH(G2550,OFFSET('Maximum minutes'!$C$1,T2550-1,0,1,50),0)),0)</f>
        <v>0</v>
      </c>
      <c r="W2550" s="38">
        <f t="shared" ca="1" si="78"/>
        <v>0</v>
      </c>
    </row>
    <row r="2551" spans="1:23" s="36" customFormat="1" ht="18.75">
      <c r="A2551" s="34"/>
      <c r="B2551" s="39"/>
      <c r="C2551" s="39"/>
      <c r="D2551" s="35"/>
      <c r="E2551" s="40"/>
      <c r="F2551" s="39"/>
      <c r="G2551" s="39"/>
      <c r="H2551" s="39"/>
      <c r="I2551" s="34"/>
      <c r="J2551" s="34"/>
      <c r="K2551" s="34"/>
      <c r="L2551" s="34"/>
      <c r="M2551" s="43" t="str">
        <f ca="1">IFERROR(OFFSET('Maximum minutes'!$C$1,T2551,MATCH(IF(G2551&lt;&gt;"",G2551,F2551),OFFSET('Maximum minutes'!$C$1,T2551-1,0,1,U2551+1),0)-1)*IF(OR(ISNUMBER(J2551),J2551="sans examen"),1,0)*IF(W2551&lt;MinDate,1,0),"")</f>
        <v/>
      </c>
      <c r="N2551" s="36">
        <f t="shared" ca="1" si="79"/>
        <v>0</v>
      </c>
      <c r="O2551" s="36" t="e">
        <f ca="1">LEFT(OFFSET(Lists!$Q$2,MATCH(E2551,Lists!$R$3:$R$19,0),0),4)</f>
        <v>#N/A</v>
      </c>
      <c r="P2551" s="36" t="e">
        <f ca="1">MATCH(O2551,Lists!$S$2:$S$640,1)</f>
        <v>#N/A</v>
      </c>
      <c r="Q2551" s="36" t="e">
        <f ca="1">MATCH(LEFT(OFFSET(Lists!$Q$2,MATCH(E2551,Lists!$R$3:$R$19,0)+1,0),4),Lists!$S$3:$S$640,1)</f>
        <v>#N/A</v>
      </c>
      <c r="R2551" s="36" t="e">
        <f ca="1">LEFT(OFFSET(Lists!$S$2,P2551-1+MATCH(F2551,OFFSET(Lists!$T$3,P2551-1,0,Q2551-P2551+1),0),0),6)</f>
        <v>#N/A</v>
      </c>
      <c r="S2551" s="36" t="e">
        <f ca="1">VLOOKUP(R2551,Lists!B:D,3,FALSE)</f>
        <v>#N/A</v>
      </c>
      <c r="T2551" s="36" t="str">
        <f>IF(F2551&lt;&gt;"",MATCH(R2551,'Maximum minutes'!B:B,0),"")</f>
        <v/>
      </c>
      <c r="U2551" s="36">
        <f ca="1">IF(F2551&lt;&gt;"",COUNTA(OFFSET('Maximum minutes'!$C$1,'Annexe A1 Cours'!T2551,0,1,50)),0)</f>
        <v>0</v>
      </c>
      <c r="V2551" s="37">
        <f ca="1">IFERROR(OFFSET('Maximum minutes'!$C$1,T2551+1,-1+MATCH(G2551,OFFSET('Maximum minutes'!$C$1,T2551-1,0,1,50),0)),0)</f>
        <v>0</v>
      </c>
      <c r="W2551" s="38">
        <f t="shared" ca="1" si="78"/>
        <v>0</v>
      </c>
    </row>
    <row r="2552" spans="1:23" s="36" customFormat="1" ht="18.75">
      <c r="A2552" s="34"/>
      <c r="B2552" s="39"/>
      <c r="C2552" s="39"/>
      <c r="D2552" s="35"/>
      <c r="E2552" s="40"/>
      <c r="F2552" s="39"/>
      <c r="G2552" s="39"/>
      <c r="H2552" s="39"/>
      <c r="I2552" s="34"/>
      <c r="J2552" s="34"/>
      <c r="K2552" s="34"/>
      <c r="L2552" s="34"/>
      <c r="M2552" s="43" t="str">
        <f ca="1">IFERROR(OFFSET('Maximum minutes'!$C$1,T2552,MATCH(IF(G2552&lt;&gt;"",G2552,F2552),OFFSET('Maximum minutes'!$C$1,T2552-1,0,1,U2552+1),0)-1)*IF(OR(ISNUMBER(J2552),J2552="sans examen"),1,0)*IF(W2552&lt;MinDate,1,0),"")</f>
        <v/>
      </c>
      <c r="N2552" s="36">
        <f t="shared" ca="1" si="79"/>
        <v>0</v>
      </c>
      <c r="O2552" s="36" t="e">
        <f ca="1">LEFT(OFFSET(Lists!$Q$2,MATCH(E2552,Lists!$R$3:$R$19,0),0),4)</f>
        <v>#N/A</v>
      </c>
      <c r="P2552" s="36" t="e">
        <f ca="1">MATCH(O2552,Lists!$S$2:$S$640,1)</f>
        <v>#N/A</v>
      </c>
      <c r="Q2552" s="36" t="e">
        <f ca="1">MATCH(LEFT(OFFSET(Lists!$Q$2,MATCH(E2552,Lists!$R$3:$R$19,0)+1,0),4),Lists!$S$3:$S$640,1)</f>
        <v>#N/A</v>
      </c>
      <c r="R2552" s="36" t="e">
        <f ca="1">LEFT(OFFSET(Lists!$S$2,P2552-1+MATCH(F2552,OFFSET(Lists!$T$3,P2552-1,0,Q2552-P2552+1),0),0),6)</f>
        <v>#N/A</v>
      </c>
      <c r="S2552" s="36" t="e">
        <f ca="1">VLOOKUP(R2552,Lists!B:D,3,FALSE)</f>
        <v>#N/A</v>
      </c>
      <c r="T2552" s="36" t="str">
        <f>IF(F2552&lt;&gt;"",MATCH(R2552,'Maximum minutes'!B:B,0),"")</f>
        <v/>
      </c>
      <c r="U2552" s="36">
        <f ca="1">IF(F2552&lt;&gt;"",COUNTA(OFFSET('Maximum minutes'!$C$1,'Annexe A1 Cours'!T2552,0,1,50)),0)</f>
        <v>0</v>
      </c>
      <c r="V2552" s="37">
        <f ca="1">IFERROR(OFFSET('Maximum minutes'!$C$1,T2552+1,-1+MATCH(G2552,OFFSET('Maximum minutes'!$C$1,T2552-1,0,1,50),0)),0)</f>
        <v>0</v>
      </c>
      <c r="W2552" s="38">
        <f t="shared" ca="1" si="78"/>
        <v>0</v>
      </c>
    </row>
    <row r="2553" spans="1:23" s="36" customFormat="1" ht="18.75">
      <c r="A2553" s="34"/>
      <c r="B2553" s="39"/>
      <c r="C2553" s="39"/>
      <c r="D2553" s="35"/>
      <c r="E2553" s="40"/>
      <c r="F2553" s="39"/>
      <c r="G2553" s="39"/>
      <c r="H2553" s="39"/>
      <c r="I2553" s="34"/>
      <c r="J2553" s="34"/>
      <c r="K2553" s="34"/>
      <c r="L2553" s="34"/>
      <c r="M2553" s="43" t="str">
        <f ca="1">IFERROR(OFFSET('Maximum minutes'!$C$1,T2553,MATCH(IF(G2553&lt;&gt;"",G2553,F2553),OFFSET('Maximum minutes'!$C$1,T2553-1,0,1,U2553+1),0)-1)*IF(OR(ISNUMBER(J2553),J2553="sans examen"),1,0)*IF(W2553&lt;MinDate,1,0),"")</f>
        <v/>
      </c>
      <c r="N2553" s="36">
        <f t="shared" ca="1" si="79"/>
        <v>0</v>
      </c>
      <c r="O2553" s="36" t="e">
        <f ca="1">LEFT(OFFSET(Lists!$Q$2,MATCH(E2553,Lists!$R$3:$R$19,0),0),4)</f>
        <v>#N/A</v>
      </c>
      <c r="P2553" s="36" t="e">
        <f ca="1">MATCH(O2553,Lists!$S$2:$S$640,1)</f>
        <v>#N/A</v>
      </c>
      <c r="Q2553" s="36" t="e">
        <f ca="1">MATCH(LEFT(OFFSET(Lists!$Q$2,MATCH(E2553,Lists!$R$3:$R$19,0)+1,0),4),Lists!$S$3:$S$640,1)</f>
        <v>#N/A</v>
      </c>
      <c r="R2553" s="36" t="e">
        <f ca="1">LEFT(OFFSET(Lists!$S$2,P2553-1+MATCH(F2553,OFFSET(Lists!$T$3,P2553-1,0,Q2553-P2553+1),0),0),6)</f>
        <v>#N/A</v>
      </c>
      <c r="S2553" s="36" t="e">
        <f ca="1">VLOOKUP(R2553,Lists!B:D,3,FALSE)</f>
        <v>#N/A</v>
      </c>
      <c r="T2553" s="36" t="str">
        <f>IF(F2553&lt;&gt;"",MATCH(R2553,'Maximum minutes'!B:B,0),"")</f>
        <v/>
      </c>
      <c r="U2553" s="36">
        <f ca="1">IF(F2553&lt;&gt;"",COUNTA(OFFSET('Maximum minutes'!$C$1,'Annexe A1 Cours'!T2553,0,1,50)),0)</f>
        <v>0</v>
      </c>
      <c r="V2553" s="37">
        <f ca="1">IFERROR(OFFSET('Maximum minutes'!$C$1,T2553+1,-1+MATCH(G2553,OFFSET('Maximum minutes'!$C$1,T2553-1,0,1,50),0)),0)</f>
        <v>0</v>
      </c>
      <c r="W2553" s="38">
        <f t="shared" ca="1" si="78"/>
        <v>0</v>
      </c>
    </row>
    <row r="2554" spans="1:23" s="36" customFormat="1" ht="18.75">
      <c r="A2554" s="34"/>
      <c r="B2554" s="39"/>
      <c r="C2554" s="39"/>
      <c r="D2554" s="35"/>
      <c r="E2554" s="40"/>
      <c r="F2554" s="39"/>
      <c r="G2554" s="39"/>
      <c r="H2554" s="39"/>
      <c r="I2554" s="34"/>
      <c r="J2554" s="34"/>
      <c r="K2554" s="34"/>
      <c r="L2554" s="34"/>
      <c r="M2554" s="43" t="str">
        <f ca="1">IFERROR(OFFSET('Maximum minutes'!$C$1,T2554,MATCH(IF(G2554&lt;&gt;"",G2554,F2554),OFFSET('Maximum minutes'!$C$1,T2554-1,0,1,U2554+1),0)-1)*IF(OR(ISNUMBER(J2554),J2554="sans examen"),1,0)*IF(W2554&lt;MinDate,1,0),"")</f>
        <v/>
      </c>
      <c r="N2554" s="36">
        <f t="shared" ca="1" si="79"/>
        <v>0</v>
      </c>
      <c r="O2554" s="36" t="e">
        <f ca="1">LEFT(OFFSET(Lists!$Q$2,MATCH(E2554,Lists!$R$3:$R$19,0),0),4)</f>
        <v>#N/A</v>
      </c>
      <c r="P2554" s="36" t="e">
        <f ca="1">MATCH(O2554,Lists!$S$2:$S$640,1)</f>
        <v>#N/A</v>
      </c>
      <c r="Q2554" s="36" t="e">
        <f ca="1">MATCH(LEFT(OFFSET(Lists!$Q$2,MATCH(E2554,Lists!$R$3:$R$19,0)+1,0),4),Lists!$S$3:$S$640,1)</f>
        <v>#N/A</v>
      </c>
      <c r="R2554" s="36" t="e">
        <f ca="1">LEFT(OFFSET(Lists!$S$2,P2554-1+MATCH(F2554,OFFSET(Lists!$T$3,P2554-1,0,Q2554-P2554+1),0),0),6)</f>
        <v>#N/A</v>
      </c>
      <c r="S2554" s="36" t="e">
        <f ca="1">VLOOKUP(R2554,Lists!B:D,3,FALSE)</f>
        <v>#N/A</v>
      </c>
      <c r="T2554" s="36" t="str">
        <f>IF(F2554&lt;&gt;"",MATCH(R2554,'Maximum minutes'!B:B,0),"")</f>
        <v/>
      </c>
      <c r="U2554" s="36">
        <f ca="1">IF(F2554&lt;&gt;"",COUNTA(OFFSET('Maximum minutes'!$C$1,'Annexe A1 Cours'!T2554,0,1,50)),0)</f>
        <v>0</v>
      </c>
      <c r="V2554" s="37">
        <f ca="1">IFERROR(OFFSET('Maximum minutes'!$C$1,T2554+1,-1+MATCH(G2554,OFFSET('Maximum minutes'!$C$1,T2554-1,0,1,50),0)),0)</f>
        <v>0</v>
      </c>
      <c r="W2554" s="38">
        <f t="shared" ca="1" si="78"/>
        <v>0</v>
      </c>
    </row>
    <row r="2555" spans="1:23" s="36" customFormat="1" ht="18.75">
      <c r="A2555" s="34"/>
      <c r="B2555" s="39"/>
      <c r="C2555" s="39"/>
      <c r="D2555" s="35"/>
      <c r="E2555" s="40"/>
      <c r="F2555" s="39"/>
      <c r="G2555" s="39"/>
      <c r="H2555" s="39"/>
      <c r="I2555" s="34"/>
      <c r="J2555" s="34"/>
      <c r="K2555" s="34"/>
      <c r="L2555" s="34"/>
      <c r="M2555" s="43" t="str">
        <f ca="1">IFERROR(OFFSET('Maximum minutes'!$C$1,T2555,MATCH(IF(G2555&lt;&gt;"",G2555,F2555),OFFSET('Maximum minutes'!$C$1,T2555-1,0,1,U2555+1),0)-1)*IF(OR(ISNUMBER(J2555),J2555="sans examen"),1,0)*IF(W2555&lt;MinDate,1,0),"")</f>
        <v/>
      </c>
      <c r="N2555" s="36">
        <f t="shared" ca="1" si="79"/>
        <v>0</v>
      </c>
      <c r="O2555" s="36" t="e">
        <f ca="1">LEFT(OFFSET(Lists!$Q$2,MATCH(E2555,Lists!$R$3:$R$19,0),0),4)</f>
        <v>#N/A</v>
      </c>
      <c r="P2555" s="36" t="e">
        <f ca="1">MATCH(O2555,Lists!$S$2:$S$640,1)</f>
        <v>#N/A</v>
      </c>
      <c r="Q2555" s="36" t="e">
        <f ca="1">MATCH(LEFT(OFFSET(Lists!$Q$2,MATCH(E2555,Lists!$R$3:$R$19,0)+1,0),4),Lists!$S$3:$S$640,1)</f>
        <v>#N/A</v>
      </c>
      <c r="R2555" s="36" t="e">
        <f ca="1">LEFT(OFFSET(Lists!$S$2,P2555-1+MATCH(F2555,OFFSET(Lists!$T$3,P2555-1,0,Q2555-P2555+1),0),0),6)</f>
        <v>#N/A</v>
      </c>
      <c r="S2555" s="36" t="e">
        <f ca="1">VLOOKUP(R2555,Lists!B:D,3,FALSE)</f>
        <v>#N/A</v>
      </c>
      <c r="T2555" s="36" t="str">
        <f>IF(F2555&lt;&gt;"",MATCH(R2555,'Maximum minutes'!B:B,0),"")</f>
        <v/>
      </c>
      <c r="U2555" s="36">
        <f ca="1">IF(F2555&lt;&gt;"",COUNTA(OFFSET('Maximum minutes'!$C$1,'Annexe A1 Cours'!T2555,0,1,50)),0)</f>
        <v>0</v>
      </c>
      <c r="V2555" s="37">
        <f ca="1">IFERROR(OFFSET('Maximum minutes'!$C$1,T2555+1,-1+MATCH(G2555,OFFSET('Maximum minutes'!$C$1,T2555-1,0,1,50),0)),0)</f>
        <v>0</v>
      </c>
      <c r="W2555" s="38">
        <f t="shared" ca="1" si="78"/>
        <v>0</v>
      </c>
    </row>
    <row r="2556" spans="1:23" s="36" customFormat="1" ht="18.75">
      <c r="A2556" s="34"/>
      <c r="B2556" s="39"/>
      <c r="C2556" s="39"/>
      <c r="D2556" s="35"/>
      <c r="E2556" s="40"/>
      <c r="F2556" s="39"/>
      <c r="G2556" s="39"/>
      <c r="H2556" s="39"/>
      <c r="I2556" s="34"/>
      <c r="J2556" s="34"/>
      <c r="K2556" s="34"/>
      <c r="L2556" s="34"/>
      <c r="M2556" s="43" t="str">
        <f ca="1">IFERROR(OFFSET('Maximum minutes'!$C$1,T2556,MATCH(IF(G2556&lt;&gt;"",G2556,F2556),OFFSET('Maximum minutes'!$C$1,T2556-1,0,1,U2556+1),0)-1)*IF(OR(ISNUMBER(J2556),J2556="sans examen"),1,0)*IF(W2556&lt;MinDate,1,0),"")</f>
        <v/>
      </c>
      <c r="N2556" s="36">
        <f t="shared" ca="1" si="79"/>
        <v>0</v>
      </c>
      <c r="O2556" s="36" t="e">
        <f ca="1">LEFT(OFFSET(Lists!$Q$2,MATCH(E2556,Lists!$R$3:$R$19,0),0),4)</f>
        <v>#N/A</v>
      </c>
      <c r="P2556" s="36" t="e">
        <f ca="1">MATCH(O2556,Lists!$S$2:$S$640,1)</f>
        <v>#N/A</v>
      </c>
      <c r="Q2556" s="36" t="e">
        <f ca="1">MATCH(LEFT(OFFSET(Lists!$Q$2,MATCH(E2556,Lists!$R$3:$R$19,0)+1,0),4),Lists!$S$3:$S$640,1)</f>
        <v>#N/A</v>
      </c>
      <c r="R2556" s="36" t="e">
        <f ca="1">LEFT(OFFSET(Lists!$S$2,P2556-1+MATCH(F2556,OFFSET(Lists!$T$3,P2556-1,0,Q2556-P2556+1),0),0),6)</f>
        <v>#N/A</v>
      </c>
      <c r="S2556" s="36" t="e">
        <f ca="1">VLOOKUP(R2556,Lists!B:D,3,FALSE)</f>
        <v>#N/A</v>
      </c>
      <c r="T2556" s="36" t="str">
        <f>IF(F2556&lt;&gt;"",MATCH(R2556,'Maximum minutes'!B:B,0),"")</f>
        <v/>
      </c>
      <c r="U2556" s="36">
        <f ca="1">IF(F2556&lt;&gt;"",COUNTA(OFFSET('Maximum minutes'!$C$1,'Annexe A1 Cours'!T2556,0,1,50)),0)</f>
        <v>0</v>
      </c>
      <c r="V2556" s="37">
        <f ca="1">IFERROR(OFFSET('Maximum minutes'!$C$1,T2556+1,-1+MATCH(G2556,OFFSET('Maximum minutes'!$C$1,T2556-1,0,1,50),0)),0)</f>
        <v>0</v>
      </c>
      <c r="W2556" s="38">
        <f t="shared" ca="1" si="78"/>
        <v>0</v>
      </c>
    </row>
    <row r="2557" spans="1:23" s="36" customFormat="1" ht="18.75">
      <c r="A2557" s="34"/>
      <c r="B2557" s="39"/>
      <c r="C2557" s="39"/>
      <c r="D2557" s="35"/>
      <c r="E2557" s="40"/>
      <c r="F2557" s="39"/>
      <c r="G2557" s="39"/>
      <c r="H2557" s="39"/>
      <c r="I2557" s="34"/>
      <c r="J2557" s="34"/>
      <c r="K2557" s="34"/>
      <c r="L2557" s="34"/>
      <c r="M2557" s="43" t="str">
        <f ca="1">IFERROR(OFFSET('Maximum minutes'!$C$1,T2557,MATCH(IF(G2557&lt;&gt;"",G2557,F2557),OFFSET('Maximum minutes'!$C$1,T2557-1,0,1,U2557+1),0)-1)*IF(OR(ISNUMBER(J2557),J2557="sans examen"),1,0)*IF(W2557&lt;MinDate,1,0),"")</f>
        <v/>
      </c>
      <c r="N2557" s="36">
        <f t="shared" ca="1" si="79"/>
        <v>0</v>
      </c>
      <c r="O2557" s="36" t="e">
        <f ca="1">LEFT(OFFSET(Lists!$Q$2,MATCH(E2557,Lists!$R$3:$R$19,0),0),4)</f>
        <v>#N/A</v>
      </c>
      <c r="P2557" s="36" t="e">
        <f ca="1">MATCH(O2557,Lists!$S$2:$S$640,1)</f>
        <v>#N/A</v>
      </c>
      <c r="Q2557" s="36" t="e">
        <f ca="1">MATCH(LEFT(OFFSET(Lists!$Q$2,MATCH(E2557,Lists!$R$3:$R$19,0)+1,0),4),Lists!$S$3:$S$640,1)</f>
        <v>#N/A</v>
      </c>
      <c r="R2557" s="36" t="e">
        <f ca="1">LEFT(OFFSET(Lists!$S$2,P2557-1+MATCH(F2557,OFFSET(Lists!$T$3,P2557-1,0,Q2557-P2557+1),0),0),6)</f>
        <v>#N/A</v>
      </c>
      <c r="S2557" s="36" t="e">
        <f ca="1">VLOOKUP(R2557,Lists!B:D,3,FALSE)</f>
        <v>#N/A</v>
      </c>
      <c r="T2557" s="36" t="str">
        <f>IF(F2557&lt;&gt;"",MATCH(R2557,'Maximum minutes'!B:B,0),"")</f>
        <v/>
      </c>
      <c r="U2557" s="36">
        <f ca="1">IF(F2557&lt;&gt;"",COUNTA(OFFSET('Maximum minutes'!$C$1,'Annexe A1 Cours'!T2557,0,1,50)),0)</f>
        <v>0</v>
      </c>
      <c r="V2557" s="37">
        <f ca="1">IFERROR(OFFSET('Maximum minutes'!$C$1,T2557+1,-1+MATCH(G2557,OFFSET('Maximum minutes'!$C$1,T2557-1,0,1,50),0)),0)</f>
        <v>0</v>
      </c>
      <c r="W2557" s="38">
        <f t="shared" ca="1" si="78"/>
        <v>0</v>
      </c>
    </row>
    <row r="2558" spans="1:23" s="36" customFormat="1" ht="18.75">
      <c r="A2558" s="34"/>
      <c r="B2558" s="39"/>
      <c r="C2558" s="39"/>
      <c r="D2558" s="35"/>
      <c r="E2558" s="40"/>
      <c r="F2558" s="39"/>
      <c r="G2558" s="39"/>
      <c r="H2558" s="39"/>
      <c r="I2558" s="34"/>
      <c r="J2558" s="34"/>
      <c r="K2558" s="34"/>
      <c r="L2558" s="34"/>
      <c r="M2558" s="43" t="str">
        <f ca="1">IFERROR(OFFSET('Maximum minutes'!$C$1,T2558,MATCH(IF(G2558&lt;&gt;"",G2558,F2558),OFFSET('Maximum minutes'!$C$1,T2558-1,0,1,U2558+1),0)-1)*IF(OR(ISNUMBER(J2558),J2558="sans examen"),1,0)*IF(W2558&lt;MinDate,1,0),"")</f>
        <v/>
      </c>
      <c r="N2558" s="36">
        <f t="shared" ca="1" si="79"/>
        <v>0</v>
      </c>
      <c r="O2558" s="36" t="e">
        <f ca="1">LEFT(OFFSET(Lists!$Q$2,MATCH(E2558,Lists!$R$3:$R$19,0),0),4)</f>
        <v>#N/A</v>
      </c>
      <c r="P2558" s="36" t="e">
        <f ca="1">MATCH(O2558,Lists!$S$2:$S$640,1)</f>
        <v>#N/A</v>
      </c>
      <c r="Q2558" s="36" t="e">
        <f ca="1">MATCH(LEFT(OFFSET(Lists!$Q$2,MATCH(E2558,Lists!$R$3:$R$19,0)+1,0),4),Lists!$S$3:$S$640,1)</f>
        <v>#N/A</v>
      </c>
      <c r="R2558" s="36" t="e">
        <f ca="1">LEFT(OFFSET(Lists!$S$2,P2558-1+MATCH(F2558,OFFSET(Lists!$T$3,P2558-1,0,Q2558-P2558+1),0),0),6)</f>
        <v>#N/A</v>
      </c>
      <c r="S2558" s="36" t="e">
        <f ca="1">VLOOKUP(R2558,Lists!B:D,3,FALSE)</f>
        <v>#N/A</v>
      </c>
      <c r="T2558" s="36" t="str">
        <f>IF(F2558&lt;&gt;"",MATCH(R2558,'Maximum minutes'!B:B,0),"")</f>
        <v/>
      </c>
      <c r="U2558" s="36">
        <f ca="1">IF(F2558&lt;&gt;"",COUNTA(OFFSET('Maximum minutes'!$C$1,'Annexe A1 Cours'!T2558,0,1,50)),0)</f>
        <v>0</v>
      </c>
      <c r="V2558" s="37">
        <f ca="1">IFERROR(OFFSET('Maximum minutes'!$C$1,T2558+1,-1+MATCH(G2558,OFFSET('Maximum minutes'!$C$1,T2558-1,0,1,50),0)),0)</f>
        <v>0</v>
      </c>
      <c r="W2558" s="38">
        <f t="shared" ca="1" si="78"/>
        <v>0</v>
      </c>
    </row>
    <row r="2559" spans="1:23" s="36" customFormat="1" ht="18.75">
      <c r="A2559" s="34"/>
      <c r="B2559" s="39"/>
      <c r="C2559" s="39"/>
      <c r="D2559" s="35"/>
      <c r="E2559" s="40"/>
      <c r="F2559" s="39"/>
      <c r="G2559" s="39"/>
      <c r="H2559" s="39"/>
      <c r="I2559" s="34"/>
      <c r="J2559" s="34"/>
      <c r="K2559" s="34"/>
      <c r="L2559" s="34"/>
      <c r="M2559" s="43" t="str">
        <f ca="1">IFERROR(OFFSET('Maximum minutes'!$C$1,T2559,MATCH(IF(G2559&lt;&gt;"",G2559,F2559),OFFSET('Maximum minutes'!$C$1,T2559-1,0,1,U2559+1),0)-1)*IF(OR(ISNUMBER(J2559),J2559="sans examen"),1,0)*IF(W2559&lt;MinDate,1,0),"")</f>
        <v/>
      </c>
      <c r="N2559" s="36">
        <f t="shared" ca="1" si="79"/>
        <v>0</v>
      </c>
      <c r="O2559" s="36" t="e">
        <f ca="1">LEFT(OFFSET(Lists!$Q$2,MATCH(E2559,Lists!$R$3:$R$19,0),0),4)</f>
        <v>#N/A</v>
      </c>
      <c r="P2559" s="36" t="e">
        <f ca="1">MATCH(O2559,Lists!$S$2:$S$640,1)</f>
        <v>#N/A</v>
      </c>
      <c r="Q2559" s="36" t="e">
        <f ca="1">MATCH(LEFT(OFFSET(Lists!$Q$2,MATCH(E2559,Lists!$R$3:$R$19,0)+1,0),4),Lists!$S$3:$S$640,1)</f>
        <v>#N/A</v>
      </c>
      <c r="R2559" s="36" t="e">
        <f ca="1">LEFT(OFFSET(Lists!$S$2,P2559-1+MATCH(F2559,OFFSET(Lists!$T$3,P2559-1,0,Q2559-P2559+1),0),0),6)</f>
        <v>#N/A</v>
      </c>
      <c r="S2559" s="36" t="e">
        <f ca="1">VLOOKUP(R2559,Lists!B:D,3,FALSE)</f>
        <v>#N/A</v>
      </c>
      <c r="T2559" s="36" t="str">
        <f>IF(F2559&lt;&gt;"",MATCH(R2559,'Maximum minutes'!B:B,0),"")</f>
        <v/>
      </c>
      <c r="U2559" s="36">
        <f ca="1">IF(F2559&lt;&gt;"",COUNTA(OFFSET('Maximum minutes'!$C$1,'Annexe A1 Cours'!T2559,0,1,50)),0)</f>
        <v>0</v>
      </c>
      <c r="V2559" s="37">
        <f ca="1">IFERROR(OFFSET('Maximum minutes'!$C$1,T2559+1,-1+MATCH(G2559,OFFSET('Maximum minutes'!$C$1,T2559-1,0,1,50),0)),0)</f>
        <v>0</v>
      </c>
      <c r="W2559" s="38">
        <f t="shared" ca="1" si="78"/>
        <v>0</v>
      </c>
    </row>
    <row r="2560" spans="1:23" s="36" customFormat="1" ht="18.75">
      <c r="A2560" s="34"/>
      <c r="B2560" s="39"/>
      <c r="C2560" s="39"/>
      <c r="D2560" s="35"/>
      <c r="E2560" s="40"/>
      <c r="F2560" s="39"/>
      <c r="G2560" s="39"/>
      <c r="H2560" s="39"/>
      <c r="I2560" s="34"/>
      <c r="J2560" s="34"/>
      <c r="K2560" s="34"/>
      <c r="L2560" s="34"/>
      <c r="M2560" s="43" t="str">
        <f ca="1">IFERROR(OFFSET('Maximum minutes'!$C$1,T2560,MATCH(IF(G2560&lt;&gt;"",G2560,F2560),OFFSET('Maximum minutes'!$C$1,T2560-1,0,1,U2560+1),0)-1)*IF(OR(ISNUMBER(J2560),J2560="sans examen"),1,0)*IF(W2560&lt;MinDate,1,0),"")</f>
        <v/>
      </c>
      <c r="N2560" s="36">
        <f t="shared" ca="1" si="79"/>
        <v>0</v>
      </c>
      <c r="O2560" s="36" t="e">
        <f ca="1">LEFT(OFFSET(Lists!$Q$2,MATCH(E2560,Lists!$R$3:$R$19,0),0),4)</f>
        <v>#N/A</v>
      </c>
      <c r="P2560" s="36" t="e">
        <f ca="1">MATCH(O2560,Lists!$S$2:$S$640,1)</f>
        <v>#N/A</v>
      </c>
      <c r="Q2560" s="36" t="e">
        <f ca="1">MATCH(LEFT(OFFSET(Lists!$Q$2,MATCH(E2560,Lists!$R$3:$R$19,0)+1,0),4),Lists!$S$3:$S$640,1)</f>
        <v>#N/A</v>
      </c>
      <c r="R2560" s="36" t="e">
        <f ca="1">LEFT(OFFSET(Lists!$S$2,P2560-1+MATCH(F2560,OFFSET(Lists!$T$3,P2560-1,0,Q2560-P2560+1),0),0),6)</f>
        <v>#N/A</v>
      </c>
      <c r="S2560" s="36" t="e">
        <f ca="1">VLOOKUP(R2560,Lists!B:D,3,FALSE)</f>
        <v>#N/A</v>
      </c>
      <c r="T2560" s="36" t="str">
        <f>IF(F2560&lt;&gt;"",MATCH(R2560,'Maximum minutes'!B:B,0),"")</f>
        <v/>
      </c>
      <c r="U2560" s="36">
        <f ca="1">IF(F2560&lt;&gt;"",COUNTA(OFFSET('Maximum minutes'!$C$1,'Annexe A1 Cours'!T2560,0,1,50)),0)</f>
        <v>0</v>
      </c>
      <c r="V2560" s="37">
        <f ca="1">IFERROR(OFFSET('Maximum minutes'!$C$1,T2560+1,-1+MATCH(G2560,OFFSET('Maximum minutes'!$C$1,T2560-1,0,1,50),0)),0)</f>
        <v>0</v>
      </c>
      <c r="W2560" s="38">
        <f t="shared" ca="1" si="78"/>
        <v>0</v>
      </c>
    </row>
    <row r="2561" spans="1:23" s="36" customFormat="1" ht="18.75">
      <c r="A2561" s="34"/>
      <c r="B2561" s="39"/>
      <c r="C2561" s="39"/>
      <c r="D2561" s="35"/>
      <c r="E2561" s="40"/>
      <c r="F2561" s="39"/>
      <c r="G2561" s="39"/>
      <c r="H2561" s="39"/>
      <c r="I2561" s="34"/>
      <c r="J2561" s="34"/>
      <c r="K2561" s="34"/>
      <c r="L2561" s="34"/>
      <c r="M2561" s="43" t="str">
        <f ca="1">IFERROR(OFFSET('Maximum minutes'!$C$1,T2561,MATCH(IF(G2561&lt;&gt;"",G2561,F2561),OFFSET('Maximum minutes'!$C$1,T2561-1,0,1,U2561+1),0)-1)*IF(OR(ISNUMBER(J2561),J2561="sans examen"),1,0)*IF(W2561&lt;MinDate,1,0),"")</f>
        <v/>
      </c>
      <c r="N2561" s="36">
        <f t="shared" ca="1" si="79"/>
        <v>0</v>
      </c>
      <c r="O2561" s="36" t="e">
        <f ca="1">LEFT(OFFSET(Lists!$Q$2,MATCH(E2561,Lists!$R$3:$R$19,0),0),4)</f>
        <v>#N/A</v>
      </c>
      <c r="P2561" s="36" t="e">
        <f ca="1">MATCH(O2561,Lists!$S$2:$S$640,1)</f>
        <v>#N/A</v>
      </c>
      <c r="Q2561" s="36" t="e">
        <f ca="1">MATCH(LEFT(OFFSET(Lists!$Q$2,MATCH(E2561,Lists!$R$3:$R$19,0)+1,0),4),Lists!$S$3:$S$640,1)</f>
        <v>#N/A</v>
      </c>
      <c r="R2561" s="36" t="e">
        <f ca="1">LEFT(OFFSET(Lists!$S$2,P2561-1+MATCH(F2561,OFFSET(Lists!$T$3,P2561-1,0,Q2561-P2561+1),0),0),6)</f>
        <v>#N/A</v>
      </c>
      <c r="S2561" s="36" t="e">
        <f ca="1">VLOOKUP(R2561,Lists!B:D,3,FALSE)</f>
        <v>#N/A</v>
      </c>
      <c r="T2561" s="36" t="str">
        <f>IF(F2561&lt;&gt;"",MATCH(R2561,'Maximum minutes'!B:B,0),"")</f>
        <v/>
      </c>
      <c r="U2561" s="36">
        <f ca="1">IF(F2561&lt;&gt;"",COUNTA(OFFSET('Maximum minutes'!$C$1,'Annexe A1 Cours'!T2561,0,1,50)),0)</f>
        <v>0</v>
      </c>
      <c r="V2561" s="37">
        <f ca="1">IFERROR(OFFSET('Maximum minutes'!$C$1,T2561+1,-1+MATCH(G2561,OFFSET('Maximum minutes'!$C$1,T2561-1,0,1,50),0)),0)</f>
        <v>0</v>
      </c>
      <c r="W2561" s="38">
        <f t="shared" ca="1" si="78"/>
        <v>0</v>
      </c>
    </row>
    <row r="2562" spans="1:23" s="36" customFormat="1" ht="18.75">
      <c r="A2562" s="34"/>
      <c r="B2562" s="39"/>
      <c r="C2562" s="39"/>
      <c r="D2562" s="35"/>
      <c r="E2562" s="40"/>
      <c r="F2562" s="39"/>
      <c r="G2562" s="39"/>
      <c r="H2562" s="39"/>
      <c r="I2562" s="34"/>
      <c r="J2562" s="34"/>
      <c r="K2562" s="34"/>
      <c r="L2562" s="34"/>
      <c r="M2562" s="43" t="str">
        <f ca="1">IFERROR(OFFSET('Maximum minutes'!$C$1,T2562,MATCH(IF(G2562&lt;&gt;"",G2562,F2562),OFFSET('Maximum minutes'!$C$1,T2562-1,0,1,U2562+1),0)-1)*IF(OR(ISNUMBER(J2562),J2562="sans examen"),1,0)*IF(W2562&lt;MinDate,1,0),"")</f>
        <v/>
      </c>
      <c r="N2562" s="36">
        <f t="shared" ca="1" si="79"/>
        <v>0</v>
      </c>
      <c r="O2562" s="36" t="e">
        <f ca="1">LEFT(OFFSET(Lists!$Q$2,MATCH(E2562,Lists!$R$3:$R$19,0),0),4)</f>
        <v>#N/A</v>
      </c>
      <c r="P2562" s="36" t="e">
        <f ca="1">MATCH(O2562,Lists!$S$2:$S$640,1)</f>
        <v>#N/A</v>
      </c>
      <c r="Q2562" s="36" t="e">
        <f ca="1">MATCH(LEFT(OFFSET(Lists!$Q$2,MATCH(E2562,Lists!$R$3:$R$19,0)+1,0),4),Lists!$S$3:$S$640,1)</f>
        <v>#N/A</v>
      </c>
      <c r="R2562" s="36" t="e">
        <f ca="1">LEFT(OFFSET(Lists!$S$2,P2562-1+MATCH(F2562,OFFSET(Lists!$T$3,P2562-1,0,Q2562-P2562+1),0),0),6)</f>
        <v>#N/A</v>
      </c>
      <c r="S2562" s="36" t="e">
        <f ca="1">VLOOKUP(R2562,Lists!B:D,3,FALSE)</f>
        <v>#N/A</v>
      </c>
      <c r="T2562" s="36" t="str">
        <f>IF(F2562&lt;&gt;"",MATCH(R2562,'Maximum minutes'!B:B,0),"")</f>
        <v/>
      </c>
      <c r="U2562" s="36">
        <f ca="1">IF(F2562&lt;&gt;"",COUNTA(OFFSET('Maximum minutes'!$C$1,'Annexe A1 Cours'!T2562,0,1,50)),0)</f>
        <v>0</v>
      </c>
      <c r="V2562" s="37">
        <f ca="1">IFERROR(OFFSET('Maximum minutes'!$C$1,T2562+1,-1+MATCH(G2562,OFFSET('Maximum minutes'!$C$1,T2562-1,0,1,50),0)),0)</f>
        <v>0</v>
      </c>
      <c r="W2562" s="38">
        <f t="shared" ca="1" si="78"/>
        <v>0</v>
      </c>
    </row>
    <row r="2563" spans="1:23" s="36" customFormat="1" ht="18.75">
      <c r="A2563" s="34"/>
      <c r="B2563" s="39"/>
      <c r="C2563" s="39"/>
      <c r="D2563" s="35"/>
      <c r="E2563" s="40"/>
      <c r="F2563" s="39"/>
      <c r="G2563" s="39"/>
      <c r="H2563" s="39"/>
      <c r="I2563" s="34"/>
      <c r="J2563" s="34"/>
      <c r="K2563" s="34"/>
      <c r="L2563" s="34"/>
      <c r="M2563" s="43" t="str">
        <f ca="1">IFERROR(OFFSET('Maximum minutes'!$C$1,T2563,MATCH(IF(G2563&lt;&gt;"",G2563,F2563),OFFSET('Maximum minutes'!$C$1,T2563-1,0,1,U2563+1),0)-1)*IF(OR(ISNUMBER(J2563),J2563="sans examen"),1,0)*IF(W2563&lt;MinDate,1,0),"")</f>
        <v/>
      </c>
      <c r="N2563" s="36">
        <f t="shared" ca="1" si="79"/>
        <v>0</v>
      </c>
      <c r="O2563" s="36" t="e">
        <f ca="1">LEFT(OFFSET(Lists!$Q$2,MATCH(E2563,Lists!$R$3:$R$19,0),0),4)</f>
        <v>#N/A</v>
      </c>
      <c r="P2563" s="36" t="e">
        <f ca="1">MATCH(O2563,Lists!$S$2:$S$640,1)</f>
        <v>#N/A</v>
      </c>
      <c r="Q2563" s="36" t="e">
        <f ca="1">MATCH(LEFT(OFFSET(Lists!$Q$2,MATCH(E2563,Lists!$R$3:$R$19,0)+1,0),4),Lists!$S$3:$S$640,1)</f>
        <v>#N/A</v>
      </c>
      <c r="R2563" s="36" t="e">
        <f ca="1">LEFT(OFFSET(Lists!$S$2,P2563-1+MATCH(F2563,OFFSET(Lists!$T$3,P2563-1,0,Q2563-P2563+1),0),0),6)</f>
        <v>#N/A</v>
      </c>
      <c r="S2563" s="36" t="e">
        <f ca="1">VLOOKUP(R2563,Lists!B:D,3,FALSE)</f>
        <v>#N/A</v>
      </c>
      <c r="T2563" s="36" t="str">
        <f>IF(F2563&lt;&gt;"",MATCH(R2563,'Maximum minutes'!B:B,0),"")</f>
        <v/>
      </c>
      <c r="U2563" s="36">
        <f ca="1">IF(F2563&lt;&gt;"",COUNTA(OFFSET('Maximum minutes'!$C$1,'Annexe A1 Cours'!T2563,0,1,50)),0)</f>
        <v>0</v>
      </c>
      <c r="V2563" s="37">
        <f ca="1">IFERROR(OFFSET('Maximum minutes'!$C$1,T2563+1,-1+MATCH(G2563,OFFSET('Maximum minutes'!$C$1,T2563-1,0,1,50),0)),0)</f>
        <v>0</v>
      </c>
      <c r="W2563" s="38">
        <f t="shared" ca="1" si="78"/>
        <v>0</v>
      </c>
    </row>
    <row r="2564" spans="1:23" s="36" customFormat="1" ht="18.75">
      <c r="A2564" s="34"/>
      <c r="B2564" s="39"/>
      <c r="C2564" s="39"/>
      <c r="D2564" s="35"/>
      <c r="E2564" s="40"/>
      <c r="F2564" s="39"/>
      <c r="G2564" s="39"/>
      <c r="H2564" s="39"/>
      <c r="I2564" s="34"/>
      <c r="J2564" s="34"/>
      <c r="K2564" s="34"/>
      <c r="L2564" s="34"/>
      <c r="M2564" s="43" t="str">
        <f ca="1">IFERROR(OFFSET('Maximum minutes'!$C$1,T2564,MATCH(IF(G2564&lt;&gt;"",G2564,F2564),OFFSET('Maximum minutes'!$C$1,T2564-1,0,1,U2564+1),0)-1)*IF(OR(ISNUMBER(J2564),J2564="sans examen"),1,0)*IF(W2564&lt;MinDate,1,0),"")</f>
        <v/>
      </c>
      <c r="N2564" s="36">
        <f t="shared" ca="1" si="79"/>
        <v>0</v>
      </c>
      <c r="O2564" s="36" t="e">
        <f ca="1">LEFT(OFFSET(Lists!$Q$2,MATCH(E2564,Lists!$R$3:$R$19,0),0),4)</f>
        <v>#N/A</v>
      </c>
      <c r="P2564" s="36" t="e">
        <f ca="1">MATCH(O2564,Lists!$S$2:$S$640,1)</f>
        <v>#N/A</v>
      </c>
      <c r="Q2564" s="36" t="e">
        <f ca="1">MATCH(LEFT(OFFSET(Lists!$Q$2,MATCH(E2564,Lists!$R$3:$R$19,0)+1,0),4),Lists!$S$3:$S$640,1)</f>
        <v>#N/A</v>
      </c>
      <c r="R2564" s="36" t="e">
        <f ca="1">LEFT(OFFSET(Lists!$S$2,P2564-1+MATCH(F2564,OFFSET(Lists!$T$3,P2564-1,0,Q2564-P2564+1),0),0),6)</f>
        <v>#N/A</v>
      </c>
      <c r="S2564" s="36" t="e">
        <f ca="1">VLOOKUP(R2564,Lists!B:D,3,FALSE)</f>
        <v>#N/A</v>
      </c>
      <c r="T2564" s="36" t="str">
        <f>IF(F2564&lt;&gt;"",MATCH(R2564,'Maximum minutes'!B:B,0),"")</f>
        <v/>
      </c>
      <c r="U2564" s="36">
        <f ca="1">IF(F2564&lt;&gt;"",COUNTA(OFFSET('Maximum minutes'!$C$1,'Annexe A1 Cours'!T2564,0,1,50)),0)</f>
        <v>0</v>
      </c>
      <c r="V2564" s="37">
        <f ca="1">IFERROR(OFFSET('Maximum minutes'!$C$1,T2564+1,-1+MATCH(G2564,OFFSET('Maximum minutes'!$C$1,T2564-1,0,1,50),0)),0)</f>
        <v>0</v>
      </c>
      <c r="W2564" s="38">
        <f t="shared" ca="1" si="78"/>
        <v>0</v>
      </c>
    </row>
    <row r="2565" spans="1:23" s="36" customFormat="1" ht="18.75">
      <c r="A2565" s="34"/>
      <c r="B2565" s="39"/>
      <c r="C2565" s="39"/>
      <c r="D2565" s="35"/>
      <c r="E2565" s="40"/>
      <c r="F2565" s="39"/>
      <c r="G2565" s="39"/>
      <c r="H2565" s="39"/>
      <c r="I2565" s="34"/>
      <c r="J2565" s="34"/>
      <c r="K2565" s="34"/>
      <c r="L2565" s="34"/>
      <c r="M2565" s="43" t="str">
        <f ca="1">IFERROR(OFFSET('Maximum minutes'!$C$1,T2565,MATCH(IF(G2565&lt;&gt;"",G2565,F2565),OFFSET('Maximum minutes'!$C$1,T2565-1,0,1,U2565+1),0)-1)*IF(OR(ISNUMBER(J2565),J2565="sans examen"),1,0)*IF(W2565&lt;MinDate,1,0),"")</f>
        <v/>
      </c>
      <c r="N2565" s="36">
        <f t="shared" ca="1" si="79"/>
        <v>0</v>
      </c>
      <c r="O2565" s="36" t="e">
        <f ca="1">LEFT(OFFSET(Lists!$Q$2,MATCH(E2565,Lists!$R$3:$R$19,0),0),4)</f>
        <v>#N/A</v>
      </c>
      <c r="P2565" s="36" t="e">
        <f ca="1">MATCH(O2565,Lists!$S$2:$S$640,1)</f>
        <v>#N/A</v>
      </c>
      <c r="Q2565" s="36" t="e">
        <f ca="1">MATCH(LEFT(OFFSET(Lists!$Q$2,MATCH(E2565,Lists!$R$3:$R$19,0)+1,0),4),Lists!$S$3:$S$640,1)</f>
        <v>#N/A</v>
      </c>
      <c r="R2565" s="36" t="e">
        <f ca="1">LEFT(OFFSET(Lists!$S$2,P2565-1+MATCH(F2565,OFFSET(Lists!$T$3,P2565-1,0,Q2565-P2565+1),0),0),6)</f>
        <v>#N/A</v>
      </c>
      <c r="S2565" s="36" t="e">
        <f ca="1">VLOOKUP(R2565,Lists!B:D,3,FALSE)</f>
        <v>#N/A</v>
      </c>
      <c r="T2565" s="36" t="str">
        <f>IF(F2565&lt;&gt;"",MATCH(R2565,'Maximum minutes'!B:B,0),"")</f>
        <v/>
      </c>
      <c r="U2565" s="36">
        <f ca="1">IF(F2565&lt;&gt;"",COUNTA(OFFSET('Maximum minutes'!$C$1,'Annexe A1 Cours'!T2565,0,1,50)),0)</f>
        <v>0</v>
      </c>
      <c r="V2565" s="37">
        <f ca="1">IFERROR(OFFSET('Maximum minutes'!$C$1,T2565+1,-1+MATCH(G2565,OFFSET('Maximum minutes'!$C$1,T2565-1,0,1,50),0)),0)</f>
        <v>0</v>
      </c>
      <c r="W2565" s="38">
        <f t="shared" ca="1" si="78"/>
        <v>0</v>
      </c>
    </row>
    <row r="2566" spans="1:23" s="36" customFormat="1" ht="18.75">
      <c r="A2566" s="34"/>
      <c r="B2566" s="39"/>
      <c r="C2566" s="39"/>
      <c r="D2566" s="35"/>
      <c r="E2566" s="40"/>
      <c r="F2566" s="39"/>
      <c r="G2566" s="39"/>
      <c r="H2566" s="39"/>
      <c r="I2566" s="34"/>
      <c r="J2566" s="34"/>
      <c r="K2566" s="34"/>
      <c r="L2566" s="34"/>
      <c r="M2566" s="43" t="str">
        <f ca="1">IFERROR(OFFSET('Maximum minutes'!$C$1,T2566,MATCH(IF(G2566&lt;&gt;"",G2566,F2566),OFFSET('Maximum minutes'!$C$1,T2566-1,0,1,U2566+1),0)-1)*IF(OR(ISNUMBER(J2566),J2566="sans examen"),1,0)*IF(W2566&lt;MinDate,1,0),"")</f>
        <v/>
      </c>
      <c r="N2566" s="36">
        <f t="shared" ca="1" si="79"/>
        <v>0</v>
      </c>
      <c r="O2566" s="36" t="e">
        <f ca="1">LEFT(OFFSET(Lists!$Q$2,MATCH(E2566,Lists!$R$3:$R$19,0),0),4)</f>
        <v>#N/A</v>
      </c>
      <c r="P2566" s="36" t="e">
        <f ca="1">MATCH(O2566,Lists!$S$2:$S$640,1)</f>
        <v>#N/A</v>
      </c>
      <c r="Q2566" s="36" t="e">
        <f ca="1">MATCH(LEFT(OFFSET(Lists!$Q$2,MATCH(E2566,Lists!$R$3:$R$19,0)+1,0),4),Lists!$S$3:$S$640,1)</f>
        <v>#N/A</v>
      </c>
      <c r="R2566" s="36" t="e">
        <f ca="1">LEFT(OFFSET(Lists!$S$2,P2566-1+MATCH(F2566,OFFSET(Lists!$T$3,P2566-1,0,Q2566-P2566+1),0),0),6)</f>
        <v>#N/A</v>
      </c>
      <c r="S2566" s="36" t="e">
        <f ca="1">VLOOKUP(R2566,Lists!B:D,3,FALSE)</f>
        <v>#N/A</v>
      </c>
      <c r="T2566" s="36" t="str">
        <f>IF(F2566&lt;&gt;"",MATCH(R2566,'Maximum minutes'!B:B,0),"")</f>
        <v/>
      </c>
      <c r="U2566" s="36">
        <f ca="1">IF(F2566&lt;&gt;"",COUNTA(OFFSET('Maximum minutes'!$C$1,'Annexe A1 Cours'!T2566,0,1,50)),0)</f>
        <v>0</v>
      </c>
      <c r="V2566" s="37">
        <f ca="1">IFERROR(OFFSET('Maximum minutes'!$C$1,T2566+1,-1+MATCH(G2566,OFFSET('Maximum minutes'!$C$1,T2566-1,0,1,50),0)),0)</f>
        <v>0</v>
      </c>
      <c r="W2566" s="38">
        <f t="shared" ca="1" si="78"/>
        <v>0</v>
      </c>
    </row>
    <row r="2567" spans="1:23" s="36" customFormat="1" ht="18.75">
      <c r="A2567" s="34"/>
      <c r="B2567" s="39"/>
      <c r="C2567" s="39"/>
      <c r="D2567" s="35"/>
      <c r="E2567" s="40"/>
      <c r="F2567" s="39"/>
      <c r="G2567" s="39"/>
      <c r="H2567" s="39"/>
      <c r="I2567" s="34"/>
      <c r="J2567" s="34"/>
      <c r="K2567" s="34"/>
      <c r="L2567" s="34"/>
      <c r="M2567" s="43" t="str">
        <f ca="1">IFERROR(OFFSET('Maximum minutes'!$C$1,T2567,MATCH(IF(G2567&lt;&gt;"",G2567,F2567),OFFSET('Maximum minutes'!$C$1,T2567-1,0,1,U2567+1),0)-1)*IF(OR(ISNUMBER(J2567),J2567="sans examen"),1,0)*IF(W2567&lt;MinDate,1,0),"")</f>
        <v/>
      </c>
      <c r="N2567" s="36">
        <f t="shared" ca="1" si="79"/>
        <v>0</v>
      </c>
      <c r="O2567" s="36" t="e">
        <f ca="1">LEFT(OFFSET(Lists!$Q$2,MATCH(E2567,Lists!$R$3:$R$19,0),0),4)</f>
        <v>#N/A</v>
      </c>
      <c r="P2567" s="36" t="e">
        <f ca="1">MATCH(O2567,Lists!$S$2:$S$640,1)</f>
        <v>#N/A</v>
      </c>
      <c r="Q2567" s="36" t="e">
        <f ca="1">MATCH(LEFT(OFFSET(Lists!$Q$2,MATCH(E2567,Lists!$R$3:$R$19,0)+1,0),4),Lists!$S$3:$S$640,1)</f>
        <v>#N/A</v>
      </c>
      <c r="R2567" s="36" t="e">
        <f ca="1">LEFT(OFFSET(Lists!$S$2,P2567-1+MATCH(F2567,OFFSET(Lists!$T$3,P2567-1,0,Q2567-P2567+1),0),0),6)</f>
        <v>#N/A</v>
      </c>
      <c r="S2567" s="36" t="e">
        <f ca="1">VLOOKUP(R2567,Lists!B:D,3,FALSE)</f>
        <v>#N/A</v>
      </c>
      <c r="T2567" s="36" t="str">
        <f>IF(F2567&lt;&gt;"",MATCH(R2567,'Maximum minutes'!B:B,0),"")</f>
        <v/>
      </c>
      <c r="U2567" s="36">
        <f ca="1">IF(F2567&lt;&gt;"",COUNTA(OFFSET('Maximum minutes'!$C$1,'Annexe A1 Cours'!T2567,0,1,50)),0)</f>
        <v>0</v>
      </c>
      <c r="V2567" s="37">
        <f ca="1">IFERROR(OFFSET('Maximum minutes'!$C$1,T2567+1,-1+MATCH(G2567,OFFSET('Maximum minutes'!$C$1,T2567-1,0,1,50),0)),0)</f>
        <v>0</v>
      </c>
      <c r="W2567" s="38">
        <f t="shared" ref="W2567:W2630" ca="1" si="80">IFERROR(DATE(YEAR(D2567)+V2567,MONTH(D2567),DAY(D2567)),"")</f>
        <v>0</v>
      </c>
    </row>
    <row r="2568" spans="1:23" s="36" customFormat="1" ht="18.75">
      <c r="A2568" s="34"/>
      <c r="B2568" s="39"/>
      <c r="C2568" s="39"/>
      <c r="D2568" s="35"/>
      <c r="E2568" s="40"/>
      <c r="F2568" s="39"/>
      <c r="G2568" s="39"/>
      <c r="H2568" s="39"/>
      <c r="I2568" s="34"/>
      <c r="J2568" s="34"/>
      <c r="K2568" s="34"/>
      <c r="L2568" s="34"/>
      <c r="M2568" s="43" t="str">
        <f ca="1">IFERROR(OFFSET('Maximum minutes'!$C$1,T2568,MATCH(IF(G2568&lt;&gt;"",G2568,F2568),OFFSET('Maximum minutes'!$C$1,T2568-1,0,1,U2568+1),0)-1)*IF(OR(ISNUMBER(J2568),J2568="sans examen"),1,0)*IF(W2568&lt;MinDate,1,0),"")</f>
        <v/>
      </c>
      <c r="N2568" s="36">
        <f t="shared" ref="N2568:N2631" ca="1" si="81">IF(K2568&gt;0,MIN(K2568,M2568),0)*IF(M2568="",0,1)</f>
        <v>0</v>
      </c>
      <c r="O2568" s="36" t="e">
        <f ca="1">LEFT(OFFSET(Lists!$Q$2,MATCH(E2568,Lists!$R$3:$R$19,0),0),4)</f>
        <v>#N/A</v>
      </c>
      <c r="P2568" s="36" t="e">
        <f ca="1">MATCH(O2568,Lists!$S$2:$S$640,1)</f>
        <v>#N/A</v>
      </c>
      <c r="Q2568" s="36" t="e">
        <f ca="1">MATCH(LEFT(OFFSET(Lists!$Q$2,MATCH(E2568,Lists!$R$3:$R$19,0)+1,0),4),Lists!$S$3:$S$640,1)</f>
        <v>#N/A</v>
      </c>
      <c r="R2568" s="36" t="e">
        <f ca="1">LEFT(OFFSET(Lists!$S$2,P2568-1+MATCH(F2568,OFFSET(Lists!$T$3,P2568-1,0,Q2568-P2568+1),0),0),6)</f>
        <v>#N/A</v>
      </c>
      <c r="S2568" s="36" t="e">
        <f ca="1">VLOOKUP(R2568,Lists!B:D,3,FALSE)</f>
        <v>#N/A</v>
      </c>
      <c r="T2568" s="36" t="str">
        <f>IF(F2568&lt;&gt;"",MATCH(R2568,'Maximum minutes'!B:B,0),"")</f>
        <v/>
      </c>
      <c r="U2568" s="36">
        <f ca="1">IF(F2568&lt;&gt;"",COUNTA(OFFSET('Maximum minutes'!$C$1,'Annexe A1 Cours'!T2568,0,1,50)),0)</f>
        <v>0</v>
      </c>
      <c r="V2568" s="37">
        <f ca="1">IFERROR(OFFSET('Maximum minutes'!$C$1,T2568+1,-1+MATCH(G2568,OFFSET('Maximum minutes'!$C$1,T2568-1,0,1,50),0)),0)</f>
        <v>0</v>
      </c>
      <c r="W2568" s="38">
        <f t="shared" ca="1" si="80"/>
        <v>0</v>
      </c>
    </row>
    <row r="2569" spans="1:23" s="36" customFormat="1" ht="18.75">
      <c r="A2569" s="34"/>
      <c r="B2569" s="39"/>
      <c r="C2569" s="39"/>
      <c r="D2569" s="35"/>
      <c r="E2569" s="40"/>
      <c r="F2569" s="39"/>
      <c r="G2569" s="39"/>
      <c r="H2569" s="39"/>
      <c r="I2569" s="34"/>
      <c r="J2569" s="34"/>
      <c r="K2569" s="34"/>
      <c r="L2569" s="34"/>
      <c r="M2569" s="43" t="str">
        <f ca="1">IFERROR(OFFSET('Maximum minutes'!$C$1,T2569,MATCH(IF(G2569&lt;&gt;"",G2569,F2569),OFFSET('Maximum minutes'!$C$1,T2569-1,0,1,U2569+1),0)-1)*IF(OR(ISNUMBER(J2569),J2569="sans examen"),1,0)*IF(W2569&lt;MinDate,1,0),"")</f>
        <v/>
      </c>
      <c r="N2569" s="36">
        <f t="shared" ca="1" si="81"/>
        <v>0</v>
      </c>
      <c r="O2569" s="36" t="e">
        <f ca="1">LEFT(OFFSET(Lists!$Q$2,MATCH(E2569,Lists!$R$3:$R$19,0),0),4)</f>
        <v>#N/A</v>
      </c>
      <c r="P2569" s="36" t="e">
        <f ca="1">MATCH(O2569,Lists!$S$2:$S$640,1)</f>
        <v>#N/A</v>
      </c>
      <c r="Q2569" s="36" t="e">
        <f ca="1">MATCH(LEFT(OFFSET(Lists!$Q$2,MATCH(E2569,Lists!$R$3:$R$19,0)+1,0),4),Lists!$S$3:$S$640,1)</f>
        <v>#N/A</v>
      </c>
      <c r="R2569" s="36" t="e">
        <f ca="1">LEFT(OFFSET(Lists!$S$2,P2569-1+MATCH(F2569,OFFSET(Lists!$T$3,P2569-1,0,Q2569-P2569+1),0),0),6)</f>
        <v>#N/A</v>
      </c>
      <c r="S2569" s="36" t="e">
        <f ca="1">VLOOKUP(R2569,Lists!B:D,3,FALSE)</f>
        <v>#N/A</v>
      </c>
      <c r="T2569" s="36" t="str">
        <f>IF(F2569&lt;&gt;"",MATCH(R2569,'Maximum minutes'!B:B,0),"")</f>
        <v/>
      </c>
      <c r="U2569" s="36">
        <f ca="1">IF(F2569&lt;&gt;"",COUNTA(OFFSET('Maximum minutes'!$C$1,'Annexe A1 Cours'!T2569,0,1,50)),0)</f>
        <v>0</v>
      </c>
      <c r="V2569" s="37">
        <f ca="1">IFERROR(OFFSET('Maximum minutes'!$C$1,T2569+1,-1+MATCH(G2569,OFFSET('Maximum minutes'!$C$1,T2569-1,0,1,50),0)),0)</f>
        <v>0</v>
      </c>
      <c r="W2569" s="38">
        <f t="shared" ca="1" si="80"/>
        <v>0</v>
      </c>
    </row>
    <row r="2570" spans="1:23" s="36" customFormat="1" ht="18.75">
      <c r="A2570" s="34"/>
      <c r="B2570" s="39"/>
      <c r="C2570" s="39"/>
      <c r="D2570" s="35"/>
      <c r="E2570" s="40"/>
      <c r="F2570" s="39"/>
      <c r="G2570" s="39"/>
      <c r="H2570" s="39"/>
      <c r="I2570" s="34"/>
      <c r="J2570" s="34"/>
      <c r="K2570" s="34"/>
      <c r="L2570" s="34"/>
      <c r="M2570" s="43" t="str">
        <f ca="1">IFERROR(OFFSET('Maximum minutes'!$C$1,T2570,MATCH(IF(G2570&lt;&gt;"",G2570,F2570),OFFSET('Maximum minutes'!$C$1,T2570-1,0,1,U2570+1),0)-1)*IF(OR(ISNUMBER(J2570),J2570="sans examen"),1,0)*IF(W2570&lt;MinDate,1,0),"")</f>
        <v/>
      </c>
      <c r="N2570" s="36">
        <f t="shared" ca="1" si="81"/>
        <v>0</v>
      </c>
      <c r="O2570" s="36" t="e">
        <f ca="1">LEFT(OFFSET(Lists!$Q$2,MATCH(E2570,Lists!$R$3:$R$19,0),0),4)</f>
        <v>#N/A</v>
      </c>
      <c r="P2570" s="36" t="e">
        <f ca="1">MATCH(O2570,Lists!$S$2:$S$640,1)</f>
        <v>#N/A</v>
      </c>
      <c r="Q2570" s="36" t="e">
        <f ca="1">MATCH(LEFT(OFFSET(Lists!$Q$2,MATCH(E2570,Lists!$R$3:$R$19,0)+1,0),4),Lists!$S$3:$S$640,1)</f>
        <v>#N/A</v>
      </c>
      <c r="R2570" s="36" t="e">
        <f ca="1">LEFT(OFFSET(Lists!$S$2,P2570-1+MATCH(F2570,OFFSET(Lists!$T$3,P2570-1,0,Q2570-P2570+1),0),0),6)</f>
        <v>#N/A</v>
      </c>
      <c r="S2570" s="36" t="e">
        <f ca="1">VLOOKUP(R2570,Lists!B:D,3,FALSE)</f>
        <v>#N/A</v>
      </c>
      <c r="T2570" s="36" t="str">
        <f>IF(F2570&lt;&gt;"",MATCH(R2570,'Maximum minutes'!B:B,0),"")</f>
        <v/>
      </c>
      <c r="U2570" s="36">
        <f ca="1">IF(F2570&lt;&gt;"",COUNTA(OFFSET('Maximum minutes'!$C$1,'Annexe A1 Cours'!T2570,0,1,50)),0)</f>
        <v>0</v>
      </c>
      <c r="V2570" s="37">
        <f ca="1">IFERROR(OFFSET('Maximum minutes'!$C$1,T2570+1,-1+MATCH(G2570,OFFSET('Maximum minutes'!$C$1,T2570-1,0,1,50),0)),0)</f>
        <v>0</v>
      </c>
      <c r="W2570" s="38">
        <f t="shared" ca="1" si="80"/>
        <v>0</v>
      </c>
    </row>
    <row r="2571" spans="1:23" s="36" customFormat="1" ht="18.75">
      <c r="A2571" s="34"/>
      <c r="B2571" s="39"/>
      <c r="C2571" s="39"/>
      <c r="D2571" s="35"/>
      <c r="E2571" s="40"/>
      <c r="F2571" s="39"/>
      <c r="G2571" s="39"/>
      <c r="H2571" s="39"/>
      <c r="I2571" s="34"/>
      <c r="J2571" s="34"/>
      <c r="K2571" s="34"/>
      <c r="L2571" s="34"/>
      <c r="M2571" s="43" t="str">
        <f ca="1">IFERROR(OFFSET('Maximum minutes'!$C$1,T2571,MATCH(IF(G2571&lt;&gt;"",G2571,F2571),OFFSET('Maximum minutes'!$C$1,T2571-1,0,1,U2571+1),0)-1)*IF(OR(ISNUMBER(J2571),J2571="sans examen"),1,0)*IF(W2571&lt;MinDate,1,0),"")</f>
        <v/>
      </c>
      <c r="N2571" s="36">
        <f t="shared" ca="1" si="81"/>
        <v>0</v>
      </c>
      <c r="O2571" s="36" t="e">
        <f ca="1">LEFT(OFFSET(Lists!$Q$2,MATCH(E2571,Lists!$R$3:$R$19,0),0),4)</f>
        <v>#N/A</v>
      </c>
      <c r="P2571" s="36" t="e">
        <f ca="1">MATCH(O2571,Lists!$S$2:$S$640,1)</f>
        <v>#N/A</v>
      </c>
      <c r="Q2571" s="36" t="e">
        <f ca="1">MATCH(LEFT(OFFSET(Lists!$Q$2,MATCH(E2571,Lists!$R$3:$R$19,0)+1,0),4),Lists!$S$3:$S$640,1)</f>
        <v>#N/A</v>
      </c>
      <c r="R2571" s="36" t="e">
        <f ca="1">LEFT(OFFSET(Lists!$S$2,P2571-1+MATCH(F2571,OFFSET(Lists!$T$3,P2571-1,0,Q2571-P2571+1),0),0),6)</f>
        <v>#N/A</v>
      </c>
      <c r="S2571" s="36" t="e">
        <f ca="1">VLOOKUP(R2571,Lists!B:D,3,FALSE)</f>
        <v>#N/A</v>
      </c>
      <c r="T2571" s="36" t="str">
        <f>IF(F2571&lt;&gt;"",MATCH(R2571,'Maximum minutes'!B:B,0),"")</f>
        <v/>
      </c>
      <c r="U2571" s="36">
        <f ca="1">IF(F2571&lt;&gt;"",COUNTA(OFFSET('Maximum minutes'!$C$1,'Annexe A1 Cours'!T2571,0,1,50)),0)</f>
        <v>0</v>
      </c>
      <c r="V2571" s="37">
        <f ca="1">IFERROR(OFFSET('Maximum minutes'!$C$1,T2571+1,-1+MATCH(G2571,OFFSET('Maximum minutes'!$C$1,T2571-1,0,1,50),0)),0)</f>
        <v>0</v>
      </c>
      <c r="W2571" s="38">
        <f t="shared" ca="1" si="80"/>
        <v>0</v>
      </c>
    </row>
    <row r="2572" spans="1:23" s="36" customFormat="1" ht="18.75">
      <c r="A2572" s="34"/>
      <c r="B2572" s="39"/>
      <c r="C2572" s="39"/>
      <c r="D2572" s="35"/>
      <c r="E2572" s="40"/>
      <c r="F2572" s="39"/>
      <c r="G2572" s="39"/>
      <c r="H2572" s="39"/>
      <c r="I2572" s="34"/>
      <c r="J2572" s="34"/>
      <c r="K2572" s="34"/>
      <c r="L2572" s="34"/>
      <c r="M2572" s="43" t="str">
        <f ca="1">IFERROR(OFFSET('Maximum minutes'!$C$1,T2572,MATCH(IF(G2572&lt;&gt;"",G2572,F2572),OFFSET('Maximum minutes'!$C$1,T2572-1,0,1,U2572+1),0)-1)*IF(OR(ISNUMBER(J2572),J2572="sans examen"),1,0)*IF(W2572&lt;MinDate,1,0),"")</f>
        <v/>
      </c>
      <c r="N2572" s="36">
        <f t="shared" ca="1" si="81"/>
        <v>0</v>
      </c>
      <c r="O2572" s="36" t="e">
        <f ca="1">LEFT(OFFSET(Lists!$Q$2,MATCH(E2572,Lists!$R$3:$R$19,0),0),4)</f>
        <v>#N/A</v>
      </c>
      <c r="P2572" s="36" t="e">
        <f ca="1">MATCH(O2572,Lists!$S$2:$S$640,1)</f>
        <v>#N/A</v>
      </c>
      <c r="Q2572" s="36" t="e">
        <f ca="1">MATCH(LEFT(OFFSET(Lists!$Q$2,MATCH(E2572,Lists!$R$3:$R$19,0)+1,0),4),Lists!$S$3:$S$640,1)</f>
        <v>#N/A</v>
      </c>
      <c r="R2572" s="36" t="e">
        <f ca="1">LEFT(OFFSET(Lists!$S$2,P2572-1+MATCH(F2572,OFFSET(Lists!$T$3,P2572-1,0,Q2572-P2572+1),0),0),6)</f>
        <v>#N/A</v>
      </c>
      <c r="S2572" s="36" t="e">
        <f ca="1">VLOOKUP(R2572,Lists!B:D,3,FALSE)</f>
        <v>#N/A</v>
      </c>
      <c r="T2572" s="36" t="str">
        <f>IF(F2572&lt;&gt;"",MATCH(R2572,'Maximum minutes'!B:B,0),"")</f>
        <v/>
      </c>
      <c r="U2572" s="36">
        <f ca="1">IF(F2572&lt;&gt;"",COUNTA(OFFSET('Maximum minutes'!$C$1,'Annexe A1 Cours'!T2572,0,1,50)),0)</f>
        <v>0</v>
      </c>
      <c r="V2572" s="37">
        <f ca="1">IFERROR(OFFSET('Maximum minutes'!$C$1,T2572+1,-1+MATCH(G2572,OFFSET('Maximum minutes'!$C$1,T2572-1,0,1,50),0)),0)</f>
        <v>0</v>
      </c>
      <c r="W2572" s="38">
        <f t="shared" ca="1" si="80"/>
        <v>0</v>
      </c>
    </row>
    <row r="2573" spans="1:23" s="36" customFormat="1" ht="18.75">
      <c r="A2573" s="34"/>
      <c r="B2573" s="39"/>
      <c r="C2573" s="39"/>
      <c r="D2573" s="35"/>
      <c r="E2573" s="40"/>
      <c r="F2573" s="39"/>
      <c r="G2573" s="39"/>
      <c r="H2573" s="39"/>
      <c r="I2573" s="34"/>
      <c r="J2573" s="34"/>
      <c r="K2573" s="34"/>
      <c r="L2573" s="34"/>
      <c r="M2573" s="43" t="str">
        <f ca="1">IFERROR(OFFSET('Maximum minutes'!$C$1,T2573,MATCH(IF(G2573&lt;&gt;"",G2573,F2573),OFFSET('Maximum minutes'!$C$1,T2573-1,0,1,U2573+1),0)-1)*IF(OR(ISNUMBER(J2573),J2573="sans examen"),1,0)*IF(W2573&lt;MinDate,1,0),"")</f>
        <v/>
      </c>
      <c r="N2573" s="36">
        <f t="shared" ca="1" si="81"/>
        <v>0</v>
      </c>
      <c r="O2573" s="36" t="e">
        <f ca="1">LEFT(OFFSET(Lists!$Q$2,MATCH(E2573,Lists!$R$3:$R$19,0),0),4)</f>
        <v>#N/A</v>
      </c>
      <c r="P2573" s="36" t="e">
        <f ca="1">MATCH(O2573,Lists!$S$2:$S$640,1)</f>
        <v>#N/A</v>
      </c>
      <c r="Q2573" s="36" t="e">
        <f ca="1">MATCH(LEFT(OFFSET(Lists!$Q$2,MATCH(E2573,Lists!$R$3:$R$19,0)+1,0),4),Lists!$S$3:$S$640,1)</f>
        <v>#N/A</v>
      </c>
      <c r="R2573" s="36" t="e">
        <f ca="1">LEFT(OFFSET(Lists!$S$2,P2573-1+MATCH(F2573,OFFSET(Lists!$T$3,P2573-1,0,Q2573-P2573+1),0),0),6)</f>
        <v>#N/A</v>
      </c>
      <c r="S2573" s="36" t="e">
        <f ca="1">VLOOKUP(R2573,Lists!B:D,3,FALSE)</f>
        <v>#N/A</v>
      </c>
      <c r="T2573" s="36" t="str">
        <f>IF(F2573&lt;&gt;"",MATCH(R2573,'Maximum minutes'!B:B,0),"")</f>
        <v/>
      </c>
      <c r="U2573" s="36">
        <f ca="1">IF(F2573&lt;&gt;"",COUNTA(OFFSET('Maximum minutes'!$C$1,'Annexe A1 Cours'!T2573,0,1,50)),0)</f>
        <v>0</v>
      </c>
      <c r="V2573" s="37">
        <f ca="1">IFERROR(OFFSET('Maximum minutes'!$C$1,T2573+1,-1+MATCH(G2573,OFFSET('Maximum minutes'!$C$1,T2573-1,0,1,50),0)),0)</f>
        <v>0</v>
      </c>
      <c r="W2573" s="38">
        <f t="shared" ca="1" si="80"/>
        <v>0</v>
      </c>
    </row>
    <row r="2574" spans="1:23" s="36" customFormat="1" ht="18.75">
      <c r="A2574" s="34"/>
      <c r="B2574" s="39"/>
      <c r="C2574" s="39"/>
      <c r="D2574" s="35"/>
      <c r="E2574" s="40"/>
      <c r="F2574" s="39"/>
      <c r="G2574" s="39"/>
      <c r="H2574" s="39"/>
      <c r="I2574" s="34"/>
      <c r="J2574" s="34"/>
      <c r="K2574" s="34"/>
      <c r="L2574" s="34"/>
      <c r="M2574" s="43" t="str">
        <f ca="1">IFERROR(OFFSET('Maximum minutes'!$C$1,T2574,MATCH(IF(G2574&lt;&gt;"",G2574,F2574),OFFSET('Maximum minutes'!$C$1,T2574-1,0,1,U2574+1),0)-1)*IF(OR(ISNUMBER(J2574),J2574="sans examen"),1,0)*IF(W2574&lt;MinDate,1,0),"")</f>
        <v/>
      </c>
      <c r="N2574" s="36">
        <f t="shared" ca="1" si="81"/>
        <v>0</v>
      </c>
      <c r="O2574" s="36" t="e">
        <f ca="1">LEFT(OFFSET(Lists!$Q$2,MATCH(E2574,Lists!$R$3:$R$19,0),0),4)</f>
        <v>#N/A</v>
      </c>
      <c r="P2574" s="36" t="e">
        <f ca="1">MATCH(O2574,Lists!$S$2:$S$640,1)</f>
        <v>#N/A</v>
      </c>
      <c r="Q2574" s="36" t="e">
        <f ca="1">MATCH(LEFT(OFFSET(Lists!$Q$2,MATCH(E2574,Lists!$R$3:$R$19,0)+1,0),4),Lists!$S$3:$S$640,1)</f>
        <v>#N/A</v>
      </c>
      <c r="R2574" s="36" t="e">
        <f ca="1">LEFT(OFFSET(Lists!$S$2,P2574-1+MATCH(F2574,OFFSET(Lists!$T$3,P2574-1,0,Q2574-P2574+1),0),0),6)</f>
        <v>#N/A</v>
      </c>
      <c r="S2574" s="36" t="e">
        <f ca="1">VLOOKUP(R2574,Lists!B:D,3,FALSE)</f>
        <v>#N/A</v>
      </c>
      <c r="T2574" s="36" t="str">
        <f>IF(F2574&lt;&gt;"",MATCH(R2574,'Maximum minutes'!B:B,0),"")</f>
        <v/>
      </c>
      <c r="U2574" s="36">
        <f ca="1">IF(F2574&lt;&gt;"",COUNTA(OFFSET('Maximum minutes'!$C$1,'Annexe A1 Cours'!T2574,0,1,50)),0)</f>
        <v>0</v>
      </c>
      <c r="V2574" s="37">
        <f ca="1">IFERROR(OFFSET('Maximum minutes'!$C$1,T2574+1,-1+MATCH(G2574,OFFSET('Maximum minutes'!$C$1,T2574-1,0,1,50),0)),0)</f>
        <v>0</v>
      </c>
      <c r="W2574" s="38">
        <f t="shared" ca="1" si="80"/>
        <v>0</v>
      </c>
    </row>
    <row r="2575" spans="1:23" s="36" customFormat="1" ht="18.75">
      <c r="A2575" s="34"/>
      <c r="B2575" s="39"/>
      <c r="C2575" s="39"/>
      <c r="D2575" s="35"/>
      <c r="E2575" s="40"/>
      <c r="F2575" s="39"/>
      <c r="G2575" s="39"/>
      <c r="H2575" s="39"/>
      <c r="I2575" s="34"/>
      <c r="J2575" s="34"/>
      <c r="K2575" s="34"/>
      <c r="L2575" s="34"/>
      <c r="M2575" s="43" t="str">
        <f ca="1">IFERROR(OFFSET('Maximum minutes'!$C$1,T2575,MATCH(IF(G2575&lt;&gt;"",G2575,F2575),OFFSET('Maximum minutes'!$C$1,T2575-1,0,1,U2575+1),0)-1)*IF(OR(ISNUMBER(J2575),J2575="sans examen"),1,0)*IF(W2575&lt;MinDate,1,0),"")</f>
        <v/>
      </c>
      <c r="N2575" s="36">
        <f t="shared" ca="1" si="81"/>
        <v>0</v>
      </c>
      <c r="O2575" s="36" t="e">
        <f ca="1">LEFT(OFFSET(Lists!$Q$2,MATCH(E2575,Lists!$R$3:$R$19,0),0),4)</f>
        <v>#N/A</v>
      </c>
      <c r="P2575" s="36" t="e">
        <f ca="1">MATCH(O2575,Lists!$S$2:$S$640,1)</f>
        <v>#N/A</v>
      </c>
      <c r="Q2575" s="36" t="e">
        <f ca="1">MATCH(LEFT(OFFSET(Lists!$Q$2,MATCH(E2575,Lists!$R$3:$R$19,0)+1,0),4),Lists!$S$3:$S$640,1)</f>
        <v>#N/A</v>
      </c>
      <c r="R2575" s="36" t="e">
        <f ca="1">LEFT(OFFSET(Lists!$S$2,P2575-1+MATCH(F2575,OFFSET(Lists!$T$3,P2575-1,0,Q2575-P2575+1),0),0),6)</f>
        <v>#N/A</v>
      </c>
      <c r="S2575" s="36" t="e">
        <f ca="1">VLOOKUP(R2575,Lists!B:D,3,FALSE)</f>
        <v>#N/A</v>
      </c>
      <c r="T2575" s="36" t="str">
        <f>IF(F2575&lt;&gt;"",MATCH(R2575,'Maximum minutes'!B:B,0),"")</f>
        <v/>
      </c>
      <c r="U2575" s="36">
        <f ca="1">IF(F2575&lt;&gt;"",COUNTA(OFFSET('Maximum minutes'!$C$1,'Annexe A1 Cours'!T2575,0,1,50)),0)</f>
        <v>0</v>
      </c>
      <c r="V2575" s="37">
        <f ca="1">IFERROR(OFFSET('Maximum minutes'!$C$1,T2575+1,-1+MATCH(G2575,OFFSET('Maximum minutes'!$C$1,T2575-1,0,1,50),0)),0)</f>
        <v>0</v>
      </c>
      <c r="W2575" s="38">
        <f t="shared" ca="1" si="80"/>
        <v>0</v>
      </c>
    </row>
    <row r="2576" spans="1:23" s="36" customFormat="1" ht="18.75">
      <c r="A2576" s="34"/>
      <c r="B2576" s="39"/>
      <c r="C2576" s="39"/>
      <c r="D2576" s="35"/>
      <c r="E2576" s="40"/>
      <c r="F2576" s="39"/>
      <c r="G2576" s="39"/>
      <c r="H2576" s="39"/>
      <c r="I2576" s="34"/>
      <c r="J2576" s="34"/>
      <c r="K2576" s="34"/>
      <c r="L2576" s="34"/>
      <c r="M2576" s="43" t="str">
        <f ca="1">IFERROR(OFFSET('Maximum minutes'!$C$1,T2576,MATCH(IF(G2576&lt;&gt;"",G2576,F2576),OFFSET('Maximum minutes'!$C$1,T2576-1,0,1,U2576+1),0)-1)*IF(OR(ISNUMBER(J2576),J2576="sans examen"),1,0)*IF(W2576&lt;MinDate,1,0),"")</f>
        <v/>
      </c>
      <c r="N2576" s="36">
        <f t="shared" ca="1" si="81"/>
        <v>0</v>
      </c>
      <c r="O2576" s="36" t="e">
        <f ca="1">LEFT(OFFSET(Lists!$Q$2,MATCH(E2576,Lists!$R$3:$R$19,0),0),4)</f>
        <v>#N/A</v>
      </c>
      <c r="P2576" s="36" t="e">
        <f ca="1">MATCH(O2576,Lists!$S$2:$S$640,1)</f>
        <v>#N/A</v>
      </c>
      <c r="Q2576" s="36" t="e">
        <f ca="1">MATCH(LEFT(OFFSET(Lists!$Q$2,MATCH(E2576,Lists!$R$3:$R$19,0)+1,0),4),Lists!$S$3:$S$640,1)</f>
        <v>#N/A</v>
      </c>
      <c r="R2576" s="36" t="e">
        <f ca="1">LEFT(OFFSET(Lists!$S$2,P2576-1+MATCH(F2576,OFFSET(Lists!$T$3,P2576-1,0,Q2576-P2576+1),0),0),6)</f>
        <v>#N/A</v>
      </c>
      <c r="S2576" s="36" t="e">
        <f ca="1">VLOOKUP(R2576,Lists!B:D,3,FALSE)</f>
        <v>#N/A</v>
      </c>
      <c r="T2576" s="36" t="str">
        <f>IF(F2576&lt;&gt;"",MATCH(R2576,'Maximum minutes'!B:B,0),"")</f>
        <v/>
      </c>
      <c r="U2576" s="36">
        <f ca="1">IF(F2576&lt;&gt;"",COUNTA(OFFSET('Maximum minutes'!$C$1,'Annexe A1 Cours'!T2576,0,1,50)),0)</f>
        <v>0</v>
      </c>
      <c r="V2576" s="37">
        <f ca="1">IFERROR(OFFSET('Maximum minutes'!$C$1,T2576+1,-1+MATCH(G2576,OFFSET('Maximum minutes'!$C$1,T2576-1,0,1,50),0)),0)</f>
        <v>0</v>
      </c>
      <c r="W2576" s="38">
        <f t="shared" ca="1" si="80"/>
        <v>0</v>
      </c>
    </row>
    <row r="2577" spans="1:23" s="36" customFormat="1" ht="18.75">
      <c r="A2577" s="34"/>
      <c r="B2577" s="39"/>
      <c r="C2577" s="39"/>
      <c r="D2577" s="35"/>
      <c r="E2577" s="40"/>
      <c r="F2577" s="39"/>
      <c r="G2577" s="39"/>
      <c r="H2577" s="39"/>
      <c r="I2577" s="34"/>
      <c r="J2577" s="34"/>
      <c r="K2577" s="34"/>
      <c r="L2577" s="34"/>
      <c r="M2577" s="43" t="str">
        <f ca="1">IFERROR(OFFSET('Maximum minutes'!$C$1,T2577,MATCH(IF(G2577&lt;&gt;"",G2577,F2577),OFFSET('Maximum minutes'!$C$1,T2577-1,0,1,U2577+1),0)-1)*IF(OR(ISNUMBER(J2577),J2577="sans examen"),1,0)*IF(W2577&lt;MinDate,1,0),"")</f>
        <v/>
      </c>
      <c r="N2577" s="36">
        <f t="shared" ca="1" si="81"/>
        <v>0</v>
      </c>
      <c r="O2577" s="36" t="e">
        <f ca="1">LEFT(OFFSET(Lists!$Q$2,MATCH(E2577,Lists!$R$3:$R$19,0),0),4)</f>
        <v>#N/A</v>
      </c>
      <c r="P2577" s="36" t="e">
        <f ca="1">MATCH(O2577,Lists!$S$2:$S$640,1)</f>
        <v>#N/A</v>
      </c>
      <c r="Q2577" s="36" t="e">
        <f ca="1">MATCH(LEFT(OFFSET(Lists!$Q$2,MATCH(E2577,Lists!$R$3:$R$19,0)+1,0),4),Lists!$S$3:$S$640,1)</f>
        <v>#N/A</v>
      </c>
      <c r="R2577" s="36" t="e">
        <f ca="1">LEFT(OFFSET(Lists!$S$2,P2577-1+MATCH(F2577,OFFSET(Lists!$T$3,P2577-1,0,Q2577-P2577+1),0),0),6)</f>
        <v>#N/A</v>
      </c>
      <c r="S2577" s="36" t="e">
        <f ca="1">VLOOKUP(R2577,Lists!B:D,3,FALSE)</f>
        <v>#N/A</v>
      </c>
      <c r="T2577" s="36" t="str">
        <f>IF(F2577&lt;&gt;"",MATCH(R2577,'Maximum minutes'!B:B,0),"")</f>
        <v/>
      </c>
      <c r="U2577" s="36">
        <f ca="1">IF(F2577&lt;&gt;"",COUNTA(OFFSET('Maximum minutes'!$C$1,'Annexe A1 Cours'!T2577,0,1,50)),0)</f>
        <v>0</v>
      </c>
      <c r="V2577" s="37">
        <f ca="1">IFERROR(OFFSET('Maximum minutes'!$C$1,T2577+1,-1+MATCH(G2577,OFFSET('Maximum minutes'!$C$1,T2577-1,0,1,50),0)),0)</f>
        <v>0</v>
      </c>
      <c r="W2577" s="38">
        <f t="shared" ca="1" si="80"/>
        <v>0</v>
      </c>
    </row>
    <row r="2578" spans="1:23" s="36" customFormat="1" ht="18.75">
      <c r="A2578" s="34"/>
      <c r="B2578" s="39"/>
      <c r="C2578" s="39"/>
      <c r="D2578" s="35"/>
      <c r="E2578" s="40"/>
      <c r="F2578" s="39"/>
      <c r="G2578" s="39"/>
      <c r="H2578" s="39"/>
      <c r="I2578" s="34"/>
      <c r="J2578" s="34"/>
      <c r="K2578" s="34"/>
      <c r="L2578" s="34"/>
      <c r="M2578" s="43" t="str">
        <f ca="1">IFERROR(OFFSET('Maximum minutes'!$C$1,T2578,MATCH(IF(G2578&lt;&gt;"",G2578,F2578),OFFSET('Maximum minutes'!$C$1,T2578-1,0,1,U2578+1),0)-1)*IF(OR(ISNUMBER(J2578),J2578="sans examen"),1,0)*IF(W2578&lt;MinDate,1,0),"")</f>
        <v/>
      </c>
      <c r="N2578" s="36">
        <f t="shared" ca="1" si="81"/>
        <v>0</v>
      </c>
      <c r="O2578" s="36" t="e">
        <f ca="1">LEFT(OFFSET(Lists!$Q$2,MATCH(E2578,Lists!$R$3:$R$19,0),0),4)</f>
        <v>#N/A</v>
      </c>
      <c r="P2578" s="36" t="e">
        <f ca="1">MATCH(O2578,Lists!$S$2:$S$640,1)</f>
        <v>#N/A</v>
      </c>
      <c r="Q2578" s="36" t="e">
        <f ca="1">MATCH(LEFT(OFFSET(Lists!$Q$2,MATCH(E2578,Lists!$R$3:$R$19,0)+1,0),4),Lists!$S$3:$S$640,1)</f>
        <v>#N/A</v>
      </c>
      <c r="R2578" s="36" t="e">
        <f ca="1">LEFT(OFFSET(Lists!$S$2,P2578-1+MATCH(F2578,OFFSET(Lists!$T$3,P2578-1,0,Q2578-P2578+1),0),0),6)</f>
        <v>#N/A</v>
      </c>
      <c r="S2578" s="36" t="e">
        <f ca="1">VLOOKUP(R2578,Lists!B:D,3,FALSE)</f>
        <v>#N/A</v>
      </c>
      <c r="T2578" s="36" t="str">
        <f>IF(F2578&lt;&gt;"",MATCH(R2578,'Maximum minutes'!B:B,0),"")</f>
        <v/>
      </c>
      <c r="U2578" s="36">
        <f ca="1">IF(F2578&lt;&gt;"",COUNTA(OFFSET('Maximum minutes'!$C$1,'Annexe A1 Cours'!T2578,0,1,50)),0)</f>
        <v>0</v>
      </c>
      <c r="V2578" s="37">
        <f ca="1">IFERROR(OFFSET('Maximum minutes'!$C$1,T2578+1,-1+MATCH(G2578,OFFSET('Maximum minutes'!$C$1,T2578-1,0,1,50),0)),0)</f>
        <v>0</v>
      </c>
      <c r="W2578" s="38">
        <f t="shared" ca="1" si="80"/>
        <v>0</v>
      </c>
    </row>
    <row r="2579" spans="1:23" s="36" customFormat="1" ht="18.75">
      <c r="A2579" s="34"/>
      <c r="B2579" s="39"/>
      <c r="C2579" s="39"/>
      <c r="D2579" s="35"/>
      <c r="E2579" s="40"/>
      <c r="F2579" s="39"/>
      <c r="G2579" s="39"/>
      <c r="H2579" s="39"/>
      <c r="I2579" s="34"/>
      <c r="J2579" s="34"/>
      <c r="K2579" s="34"/>
      <c r="L2579" s="34"/>
      <c r="M2579" s="43" t="str">
        <f ca="1">IFERROR(OFFSET('Maximum minutes'!$C$1,T2579,MATCH(IF(G2579&lt;&gt;"",G2579,F2579),OFFSET('Maximum minutes'!$C$1,T2579-1,0,1,U2579+1),0)-1)*IF(OR(ISNUMBER(J2579),J2579="sans examen"),1,0)*IF(W2579&lt;MinDate,1,0),"")</f>
        <v/>
      </c>
      <c r="N2579" s="36">
        <f t="shared" ca="1" si="81"/>
        <v>0</v>
      </c>
      <c r="O2579" s="36" t="e">
        <f ca="1">LEFT(OFFSET(Lists!$Q$2,MATCH(E2579,Lists!$R$3:$R$19,0),0),4)</f>
        <v>#N/A</v>
      </c>
      <c r="P2579" s="36" t="e">
        <f ca="1">MATCH(O2579,Lists!$S$2:$S$640,1)</f>
        <v>#N/A</v>
      </c>
      <c r="Q2579" s="36" t="e">
        <f ca="1">MATCH(LEFT(OFFSET(Lists!$Q$2,MATCH(E2579,Lists!$R$3:$R$19,0)+1,0),4),Lists!$S$3:$S$640,1)</f>
        <v>#N/A</v>
      </c>
      <c r="R2579" s="36" t="e">
        <f ca="1">LEFT(OFFSET(Lists!$S$2,P2579-1+MATCH(F2579,OFFSET(Lists!$T$3,P2579-1,0,Q2579-P2579+1),0),0),6)</f>
        <v>#N/A</v>
      </c>
      <c r="S2579" s="36" t="e">
        <f ca="1">VLOOKUP(R2579,Lists!B:D,3,FALSE)</f>
        <v>#N/A</v>
      </c>
      <c r="T2579" s="36" t="str">
        <f>IF(F2579&lt;&gt;"",MATCH(R2579,'Maximum minutes'!B:B,0),"")</f>
        <v/>
      </c>
      <c r="U2579" s="36">
        <f ca="1">IF(F2579&lt;&gt;"",COUNTA(OFFSET('Maximum minutes'!$C$1,'Annexe A1 Cours'!T2579,0,1,50)),0)</f>
        <v>0</v>
      </c>
      <c r="V2579" s="37">
        <f ca="1">IFERROR(OFFSET('Maximum minutes'!$C$1,T2579+1,-1+MATCH(G2579,OFFSET('Maximum minutes'!$C$1,T2579-1,0,1,50),0)),0)</f>
        <v>0</v>
      </c>
      <c r="W2579" s="38">
        <f t="shared" ca="1" si="80"/>
        <v>0</v>
      </c>
    </row>
    <row r="2580" spans="1:23" s="36" customFormat="1" ht="18.75">
      <c r="A2580" s="34"/>
      <c r="B2580" s="39"/>
      <c r="C2580" s="39"/>
      <c r="D2580" s="35"/>
      <c r="E2580" s="40"/>
      <c r="F2580" s="39"/>
      <c r="G2580" s="39"/>
      <c r="H2580" s="39"/>
      <c r="I2580" s="34"/>
      <c r="J2580" s="34"/>
      <c r="K2580" s="34"/>
      <c r="L2580" s="34"/>
      <c r="M2580" s="43" t="str">
        <f ca="1">IFERROR(OFFSET('Maximum minutes'!$C$1,T2580,MATCH(IF(G2580&lt;&gt;"",G2580,F2580),OFFSET('Maximum minutes'!$C$1,T2580-1,0,1,U2580+1),0)-1)*IF(OR(ISNUMBER(J2580),J2580="sans examen"),1,0)*IF(W2580&lt;MinDate,1,0),"")</f>
        <v/>
      </c>
      <c r="N2580" s="36">
        <f t="shared" ca="1" si="81"/>
        <v>0</v>
      </c>
      <c r="O2580" s="36" t="e">
        <f ca="1">LEFT(OFFSET(Lists!$Q$2,MATCH(E2580,Lists!$R$3:$R$19,0),0),4)</f>
        <v>#N/A</v>
      </c>
      <c r="P2580" s="36" t="e">
        <f ca="1">MATCH(O2580,Lists!$S$2:$S$640,1)</f>
        <v>#N/A</v>
      </c>
      <c r="Q2580" s="36" t="e">
        <f ca="1">MATCH(LEFT(OFFSET(Lists!$Q$2,MATCH(E2580,Lists!$R$3:$R$19,0)+1,0),4),Lists!$S$3:$S$640,1)</f>
        <v>#N/A</v>
      </c>
      <c r="R2580" s="36" t="e">
        <f ca="1">LEFT(OFFSET(Lists!$S$2,P2580-1+MATCH(F2580,OFFSET(Lists!$T$3,P2580-1,0,Q2580-P2580+1),0),0),6)</f>
        <v>#N/A</v>
      </c>
      <c r="S2580" s="36" t="e">
        <f ca="1">VLOOKUP(R2580,Lists!B:D,3,FALSE)</f>
        <v>#N/A</v>
      </c>
      <c r="T2580" s="36" t="str">
        <f>IF(F2580&lt;&gt;"",MATCH(R2580,'Maximum minutes'!B:B,0),"")</f>
        <v/>
      </c>
      <c r="U2580" s="36">
        <f ca="1">IF(F2580&lt;&gt;"",COUNTA(OFFSET('Maximum minutes'!$C$1,'Annexe A1 Cours'!T2580,0,1,50)),0)</f>
        <v>0</v>
      </c>
      <c r="V2580" s="37">
        <f ca="1">IFERROR(OFFSET('Maximum minutes'!$C$1,T2580+1,-1+MATCH(G2580,OFFSET('Maximum minutes'!$C$1,T2580-1,0,1,50),0)),0)</f>
        <v>0</v>
      </c>
      <c r="W2580" s="38">
        <f t="shared" ca="1" si="80"/>
        <v>0</v>
      </c>
    </row>
    <row r="2581" spans="1:23" s="36" customFormat="1" ht="18.75">
      <c r="A2581" s="34"/>
      <c r="B2581" s="39"/>
      <c r="C2581" s="39"/>
      <c r="D2581" s="35"/>
      <c r="E2581" s="40"/>
      <c r="F2581" s="39"/>
      <c r="G2581" s="39"/>
      <c r="H2581" s="39"/>
      <c r="I2581" s="34"/>
      <c r="J2581" s="34"/>
      <c r="K2581" s="34"/>
      <c r="L2581" s="34"/>
      <c r="M2581" s="43" t="str">
        <f ca="1">IFERROR(OFFSET('Maximum minutes'!$C$1,T2581,MATCH(IF(G2581&lt;&gt;"",G2581,F2581),OFFSET('Maximum minutes'!$C$1,T2581-1,0,1,U2581+1),0)-1)*IF(OR(ISNUMBER(J2581),J2581="sans examen"),1,0)*IF(W2581&lt;MinDate,1,0),"")</f>
        <v/>
      </c>
      <c r="N2581" s="36">
        <f t="shared" ca="1" si="81"/>
        <v>0</v>
      </c>
      <c r="O2581" s="36" t="e">
        <f ca="1">LEFT(OFFSET(Lists!$Q$2,MATCH(E2581,Lists!$R$3:$R$19,0),0),4)</f>
        <v>#N/A</v>
      </c>
      <c r="P2581" s="36" t="e">
        <f ca="1">MATCH(O2581,Lists!$S$2:$S$640,1)</f>
        <v>#N/A</v>
      </c>
      <c r="Q2581" s="36" t="e">
        <f ca="1">MATCH(LEFT(OFFSET(Lists!$Q$2,MATCH(E2581,Lists!$R$3:$R$19,0)+1,0),4),Lists!$S$3:$S$640,1)</f>
        <v>#N/A</v>
      </c>
      <c r="R2581" s="36" t="e">
        <f ca="1">LEFT(OFFSET(Lists!$S$2,P2581-1+MATCH(F2581,OFFSET(Lists!$T$3,P2581-1,0,Q2581-P2581+1),0),0),6)</f>
        <v>#N/A</v>
      </c>
      <c r="S2581" s="36" t="e">
        <f ca="1">VLOOKUP(R2581,Lists!B:D,3,FALSE)</f>
        <v>#N/A</v>
      </c>
      <c r="T2581" s="36" t="str">
        <f>IF(F2581&lt;&gt;"",MATCH(R2581,'Maximum minutes'!B:B,0),"")</f>
        <v/>
      </c>
      <c r="U2581" s="36">
        <f ca="1">IF(F2581&lt;&gt;"",COUNTA(OFFSET('Maximum minutes'!$C$1,'Annexe A1 Cours'!T2581,0,1,50)),0)</f>
        <v>0</v>
      </c>
      <c r="V2581" s="37">
        <f ca="1">IFERROR(OFFSET('Maximum minutes'!$C$1,T2581+1,-1+MATCH(G2581,OFFSET('Maximum minutes'!$C$1,T2581-1,0,1,50),0)),0)</f>
        <v>0</v>
      </c>
      <c r="W2581" s="38">
        <f t="shared" ca="1" si="80"/>
        <v>0</v>
      </c>
    </row>
    <row r="2582" spans="1:23" s="36" customFormat="1" ht="18.75">
      <c r="A2582" s="34"/>
      <c r="B2582" s="39"/>
      <c r="C2582" s="39"/>
      <c r="D2582" s="35"/>
      <c r="E2582" s="40"/>
      <c r="F2582" s="39"/>
      <c r="G2582" s="39"/>
      <c r="H2582" s="39"/>
      <c r="I2582" s="34"/>
      <c r="J2582" s="34"/>
      <c r="K2582" s="34"/>
      <c r="L2582" s="34"/>
      <c r="M2582" s="43" t="str">
        <f ca="1">IFERROR(OFFSET('Maximum minutes'!$C$1,T2582,MATCH(IF(G2582&lt;&gt;"",G2582,F2582),OFFSET('Maximum minutes'!$C$1,T2582-1,0,1,U2582+1),0)-1)*IF(OR(ISNUMBER(J2582),J2582="sans examen"),1,0)*IF(W2582&lt;MinDate,1,0),"")</f>
        <v/>
      </c>
      <c r="N2582" s="36">
        <f t="shared" ca="1" si="81"/>
        <v>0</v>
      </c>
      <c r="O2582" s="36" t="e">
        <f ca="1">LEFT(OFFSET(Lists!$Q$2,MATCH(E2582,Lists!$R$3:$R$19,0),0),4)</f>
        <v>#N/A</v>
      </c>
      <c r="P2582" s="36" t="e">
        <f ca="1">MATCH(O2582,Lists!$S$2:$S$640,1)</f>
        <v>#N/A</v>
      </c>
      <c r="Q2582" s="36" t="e">
        <f ca="1">MATCH(LEFT(OFFSET(Lists!$Q$2,MATCH(E2582,Lists!$R$3:$R$19,0)+1,0),4),Lists!$S$3:$S$640,1)</f>
        <v>#N/A</v>
      </c>
      <c r="R2582" s="36" t="e">
        <f ca="1">LEFT(OFFSET(Lists!$S$2,P2582-1+MATCH(F2582,OFFSET(Lists!$T$3,P2582-1,0,Q2582-P2582+1),0),0),6)</f>
        <v>#N/A</v>
      </c>
      <c r="S2582" s="36" t="e">
        <f ca="1">VLOOKUP(R2582,Lists!B:D,3,FALSE)</f>
        <v>#N/A</v>
      </c>
      <c r="T2582" s="36" t="str">
        <f>IF(F2582&lt;&gt;"",MATCH(R2582,'Maximum minutes'!B:B,0),"")</f>
        <v/>
      </c>
      <c r="U2582" s="36">
        <f ca="1">IF(F2582&lt;&gt;"",COUNTA(OFFSET('Maximum minutes'!$C$1,'Annexe A1 Cours'!T2582,0,1,50)),0)</f>
        <v>0</v>
      </c>
      <c r="V2582" s="37">
        <f ca="1">IFERROR(OFFSET('Maximum minutes'!$C$1,T2582+1,-1+MATCH(G2582,OFFSET('Maximum minutes'!$C$1,T2582-1,0,1,50),0)),0)</f>
        <v>0</v>
      </c>
      <c r="W2582" s="38">
        <f t="shared" ca="1" si="80"/>
        <v>0</v>
      </c>
    </row>
    <row r="2583" spans="1:23" s="36" customFormat="1" ht="18.75">
      <c r="A2583" s="34"/>
      <c r="B2583" s="39"/>
      <c r="C2583" s="39"/>
      <c r="D2583" s="35"/>
      <c r="E2583" s="40"/>
      <c r="F2583" s="39"/>
      <c r="G2583" s="39"/>
      <c r="H2583" s="39"/>
      <c r="I2583" s="34"/>
      <c r="J2583" s="34"/>
      <c r="K2583" s="34"/>
      <c r="L2583" s="34"/>
      <c r="M2583" s="43" t="str">
        <f ca="1">IFERROR(OFFSET('Maximum minutes'!$C$1,T2583,MATCH(IF(G2583&lt;&gt;"",G2583,F2583),OFFSET('Maximum minutes'!$C$1,T2583-1,0,1,U2583+1),0)-1)*IF(OR(ISNUMBER(J2583),J2583="sans examen"),1,0)*IF(W2583&lt;MinDate,1,0),"")</f>
        <v/>
      </c>
      <c r="N2583" s="36">
        <f t="shared" ca="1" si="81"/>
        <v>0</v>
      </c>
      <c r="O2583" s="36" t="e">
        <f ca="1">LEFT(OFFSET(Lists!$Q$2,MATCH(E2583,Lists!$R$3:$R$19,0),0),4)</f>
        <v>#N/A</v>
      </c>
      <c r="P2583" s="36" t="e">
        <f ca="1">MATCH(O2583,Lists!$S$2:$S$640,1)</f>
        <v>#N/A</v>
      </c>
      <c r="Q2583" s="36" t="e">
        <f ca="1">MATCH(LEFT(OFFSET(Lists!$Q$2,MATCH(E2583,Lists!$R$3:$R$19,0)+1,0),4),Lists!$S$3:$S$640,1)</f>
        <v>#N/A</v>
      </c>
      <c r="R2583" s="36" t="e">
        <f ca="1">LEFT(OFFSET(Lists!$S$2,P2583-1+MATCH(F2583,OFFSET(Lists!$T$3,P2583-1,0,Q2583-P2583+1),0),0),6)</f>
        <v>#N/A</v>
      </c>
      <c r="S2583" s="36" t="e">
        <f ca="1">VLOOKUP(R2583,Lists!B:D,3,FALSE)</f>
        <v>#N/A</v>
      </c>
      <c r="T2583" s="36" t="str">
        <f>IF(F2583&lt;&gt;"",MATCH(R2583,'Maximum minutes'!B:B,0),"")</f>
        <v/>
      </c>
      <c r="U2583" s="36">
        <f ca="1">IF(F2583&lt;&gt;"",COUNTA(OFFSET('Maximum minutes'!$C$1,'Annexe A1 Cours'!T2583,0,1,50)),0)</f>
        <v>0</v>
      </c>
      <c r="V2583" s="37">
        <f ca="1">IFERROR(OFFSET('Maximum minutes'!$C$1,T2583+1,-1+MATCH(G2583,OFFSET('Maximum minutes'!$C$1,T2583-1,0,1,50),0)),0)</f>
        <v>0</v>
      </c>
      <c r="W2583" s="38">
        <f t="shared" ca="1" si="80"/>
        <v>0</v>
      </c>
    </row>
    <row r="2584" spans="1:23" s="36" customFormat="1" ht="18.75">
      <c r="A2584" s="34"/>
      <c r="B2584" s="39"/>
      <c r="C2584" s="39"/>
      <c r="D2584" s="35"/>
      <c r="E2584" s="40"/>
      <c r="F2584" s="39"/>
      <c r="G2584" s="39"/>
      <c r="H2584" s="39"/>
      <c r="I2584" s="34"/>
      <c r="J2584" s="34"/>
      <c r="K2584" s="34"/>
      <c r="L2584" s="34"/>
      <c r="M2584" s="43" t="str">
        <f ca="1">IFERROR(OFFSET('Maximum minutes'!$C$1,T2584,MATCH(IF(G2584&lt;&gt;"",G2584,F2584),OFFSET('Maximum minutes'!$C$1,T2584-1,0,1,U2584+1),0)-1)*IF(OR(ISNUMBER(J2584),J2584="sans examen"),1,0)*IF(W2584&lt;MinDate,1,0),"")</f>
        <v/>
      </c>
      <c r="N2584" s="36">
        <f t="shared" ca="1" si="81"/>
        <v>0</v>
      </c>
      <c r="O2584" s="36" t="e">
        <f ca="1">LEFT(OFFSET(Lists!$Q$2,MATCH(E2584,Lists!$R$3:$R$19,0),0),4)</f>
        <v>#N/A</v>
      </c>
      <c r="P2584" s="36" t="e">
        <f ca="1">MATCH(O2584,Lists!$S$2:$S$640,1)</f>
        <v>#N/A</v>
      </c>
      <c r="Q2584" s="36" t="e">
        <f ca="1">MATCH(LEFT(OFFSET(Lists!$Q$2,MATCH(E2584,Lists!$R$3:$R$19,0)+1,0),4),Lists!$S$3:$S$640,1)</f>
        <v>#N/A</v>
      </c>
      <c r="R2584" s="36" t="e">
        <f ca="1">LEFT(OFFSET(Lists!$S$2,P2584-1+MATCH(F2584,OFFSET(Lists!$T$3,P2584-1,0,Q2584-P2584+1),0),0),6)</f>
        <v>#N/A</v>
      </c>
      <c r="S2584" s="36" t="e">
        <f ca="1">VLOOKUP(R2584,Lists!B:D,3,FALSE)</f>
        <v>#N/A</v>
      </c>
      <c r="T2584" s="36" t="str">
        <f>IF(F2584&lt;&gt;"",MATCH(R2584,'Maximum minutes'!B:B,0),"")</f>
        <v/>
      </c>
      <c r="U2584" s="36">
        <f ca="1">IF(F2584&lt;&gt;"",COUNTA(OFFSET('Maximum minutes'!$C$1,'Annexe A1 Cours'!T2584,0,1,50)),0)</f>
        <v>0</v>
      </c>
      <c r="V2584" s="37">
        <f ca="1">IFERROR(OFFSET('Maximum minutes'!$C$1,T2584+1,-1+MATCH(G2584,OFFSET('Maximum minutes'!$C$1,T2584-1,0,1,50),0)),0)</f>
        <v>0</v>
      </c>
      <c r="W2584" s="38">
        <f t="shared" ca="1" si="80"/>
        <v>0</v>
      </c>
    </row>
    <row r="2585" spans="1:23" s="36" customFormat="1" ht="18.75">
      <c r="A2585" s="34"/>
      <c r="B2585" s="39"/>
      <c r="C2585" s="39"/>
      <c r="D2585" s="35"/>
      <c r="E2585" s="40"/>
      <c r="F2585" s="39"/>
      <c r="G2585" s="39"/>
      <c r="H2585" s="39"/>
      <c r="I2585" s="34"/>
      <c r="J2585" s="34"/>
      <c r="K2585" s="34"/>
      <c r="L2585" s="34"/>
      <c r="M2585" s="43" t="str">
        <f ca="1">IFERROR(OFFSET('Maximum minutes'!$C$1,T2585,MATCH(IF(G2585&lt;&gt;"",G2585,F2585),OFFSET('Maximum minutes'!$C$1,T2585-1,0,1,U2585+1),0)-1)*IF(OR(ISNUMBER(J2585),J2585="sans examen"),1,0)*IF(W2585&lt;MinDate,1,0),"")</f>
        <v/>
      </c>
      <c r="N2585" s="36">
        <f t="shared" ca="1" si="81"/>
        <v>0</v>
      </c>
      <c r="O2585" s="36" t="e">
        <f ca="1">LEFT(OFFSET(Lists!$Q$2,MATCH(E2585,Lists!$R$3:$R$19,0),0),4)</f>
        <v>#N/A</v>
      </c>
      <c r="P2585" s="36" t="e">
        <f ca="1">MATCH(O2585,Lists!$S$2:$S$640,1)</f>
        <v>#N/A</v>
      </c>
      <c r="Q2585" s="36" t="e">
        <f ca="1">MATCH(LEFT(OFFSET(Lists!$Q$2,MATCH(E2585,Lists!$R$3:$R$19,0)+1,0),4),Lists!$S$3:$S$640,1)</f>
        <v>#N/A</v>
      </c>
      <c r="R2585" s="36" t="e">
        <f ca="1">LEFT(OFFSET(Lists!$S$2,P2585-1+MATCH(F2585,OFFSET(Lists!$T$3,P2585-1,0,Q2585-P2585+1),0),0),6)</f>
        <v>#N/A</v>
      </c>
      <c r="S2585" s="36" t="e">
        <f ca="1">VLOOKUP(R2585,Lists!B:D,3,FALSE)</f>
        <v>#N/A</v>
      </c>
      <c r="T2585" s="36" t="str">
        <f>IF(F2585&lt;&gt;"",MATCH(R2585,'Maximum minutes'!B:B,0),"")</f>
        <v/>
      </c>
      <c r="U2585" s="36">
        <f ca="1">IF(F2585&lt;&gt;"",COUNTA(OFFSET('Maximum minutes'!$C$1,'Annexe A1 Cours'!T2585,0,1,50)),0)</f>
        <v>0</v>
      </c>
      <c r="V2585" s="37">
        <f ca="1">IFERROR(OFFSET('Maximum minutes'!$C$1,T2585+1,-1+MATCH(G2585,OFFSET('Maximum minutes'!$C$1,T2585-1,0,1,50),0)),0)</f>
        <v>0</v>
      </c>
      <c r="W2585" s="38">
        <f t="shared" ca="1" si="80"/>
        <v>0</v>
      </c>
    </row>
    <row r="2586" spans="1:23" s="36" customFormat="1" ht="18.75">
      <c r="A2586" s="34"/>
      <c r="B2586" s="39"/>
      <c r="C2586" s="39"/>
      <c r="D2586" s="35"/>
      <c r="E2586" s="40"/>
      <c r="F2586" s="39"/>
      <c r="G2586" s="39"/>
      <c r="H2586" s="39"/>
      <c r="I2586" s="34"/>
      <c r="J2586" s="34"/>
      <c r="K2586" s="34"/>
      <c r="L2586" s="34"/>
      <c r="M2586" s="43" t="str">
        <f ca="1">IFERROR(OFFSET('Maximum minutes'!$C$1,T2586,MATCH(IF(G2586&lt;&gt;"",G2586,F2586),OFFSET('Maximum minutes'!$C$1,T2586-1,0,1,U2586+1),0)-1)*IF(OR(ISNUMBER(J2586),J2586="sans examen"),1,0)*IF(W2586&lt;MinDate,1,0),"")</f>
        <v/>
      </c>
      <c r="N2586" s="36">
        <f t="shared" ca="1" si="81"/>
        <v>0</v>
      </c>
      <c r="O2586" s="36" t="e">
        <f ca="1">LEFT(OFFSET(Lists!$Q$2,MATCH(E2586,Lists!$R$3:$R$19,0),0),4)</f>
        <v>#N/A</v>
      </c>
      <c r="P2586" s="36" t="e">
        <f ca="1">MATCH(O2586,Lists!$S$2:$S$640,1)</f>
        <v>#N/A</v>
      </c>
      <c r="Q2586" s="36" t="e">
        <f ca="1">MATCH(LEFT(OFFSET(Lists!$Q$2,MATCH(E2586,Lists!$R$3:$R$19,0)+1,0),4),Lists!$S$3:$S$640,1)</f>
        <v>#N/A</v>
      </c>
      <c r="R2586" s="36" t="e">
        <f ca="1">LEFT(OFFSET(Lists!$S$2,P2586-1+MATCH(F2586,OFFSET(Lists!$T$3,P2586-1,0,Q2586-P2586+1),0),0),6)</f>
        <v>#N/A</v>
      </c>
      <c r="S2586" s="36" t="e">
        <f ca="1">VLOOKUP(R2586,Lists!B:D,3,FALSE)</f>
        <v>#N/A</v>
      </c>
      <c r="T2586" s="36" t="str">
        <f>IF(F2586&lt;&gt;"",MATCH(R2586,'Maximum minutes'!B:B,0),"")</f>
        <v/>
      </c>
      <c r="U2586" s="36">
        <f ca="1">IF(F2586&lt;&gt;"",COUNTA(OFFSET('Maximum minutes'!$C$1,'Annexe A1 Cours'!T2586,0,1,50)),0)</f>
        <v>0</v>
      </c>
      <c r="V2586" s="37">
        <f ca="1">IFERROR(OFFSET('Maximum minutes'!$C$1,T2586+1,-1+MATCH(G2586,OFFSET('Maximum minutes'!$C$1,T2586-1,0,1,50),0)),0)</f>
        <v>0</v>
      </c>
      <c r="W2586" s="38">
        <f t="shared" ca="1" si="80"/>
        <v>0</v>
      </c>
    </row>
    <row r="2587" spans="1:23" s="36" customFormat="1" ht="18.75">
      <c r="A2587" s="34"/>
      <c r="B2587" s="39"/>
      <c r="C2587" s="39"/>
      <c r="D2587" s="35"/>
      <c r="E2587" s="40"/>
      <c r="F2587" s="39"/>
      <c r="G2587" s="39"/>
      <c r="H2587" s="39"/>
      <c r="I2587" s="34"/>
      <c r="J2587" s="34"/>
      <c r="K2587" s="34"/>
      <c r="L2587" s="34"/>
      <c r="M2587" s="43" t="str">
        <f ca="1">IFERROR(OFFSET('Maximum minutes'!$C$1,T2587,MATCH(IF(G2587&lt;&gt;"",G2587,F2587),OFFSET('Maximum minutes'!$C$1,T2587-1,0,1,U2587+1),0)-1)*IF(OR(ISNUMBER(J2587),J2587="sans examen"),1,0)*IF(W2587&lt;MinDate,1,0),"")</f>
        <v/>
      </c>
      <c r="N2587" s="36">
        <f t="shared" ca="1" si="81"/>
        <v>0</v>
      </c>
      <c r="O2587" s="36" t="e">
        <f ca="1">LEFT(OFFSET(Lists!$Q$2,MATCH(E2587,Lists!$R$3:$R$19,0),0),4)</f>
        <v>#N/A</v>
      </c>
      <c r="P2587" s="36" t="e">
        <f ca="1">MATCH(O2587,Lists!$S$2:$S$640,1)</f>
        <v>#N/A</v>
      </c>
      <c r="Q2587" s="36" t="e">
        <f ca="1">MATCH(LEFT(OFFSET(Lists!$Q$2,MATCH(E2587,Lists!$R$3:$R$19,0)+1,0),4),Lists!$S$3:$S$640,1)</f>
        <v>#N/A</v>
      </c>
      <c r="R2587" s="36" t="e">
        <f ca="1">LEFT(OFFSET(Lists!$S$2,P2587-1+MATCH(F2587,OFFSET(Lists!$T$3,P2587-1,0,Q2587-P2587+1),0),0),6)</f>
        <v>#N/A</v>
      </c>
      <c r="S2587" s="36" t="e">
        <f ca="1">VLOOKUP(R2587,Lists!B:D,3,FALSE)</f>
        <v>#N/A</v>
      </c>
      <c r="T2587" s="36" t="str">
        <f>IF(F2587&lt;&gt;"",MATCH(R2587,'Maximum minutes'!B:B,0),"")</f>
        <v/>
      </c>
      <c r="U2587" s="36">
        <f ca="1">IF(F2587&lt;&gt;"",COUNTA(OFFSET('Maximum minutes'!$C$1,'Annexe A1 Cours'!T2587,0,1,50)),0)</f>
        <v>0</v>
      </c>
      <c r="V2587" s="37">
        <f ca="1">IFERROR(OFFSET('Maximum minutes'!$C$1,T2587+1,-1+MATCH(G2587,OFFSET('Maximum minutes'!$C$1,T2587-1,0,1,50),0)),0)</f>
        <v>0</v>
      </c>
      <c r="W2587" s="38">
        <f t="shared" ca="1" si="80"/>
        <v>0</v>
      </c>
    </row>
    <row r="2588" spans="1:23" s="36" customFormat="1" ht="18.75">
      <c r="A2588" s="34"/>
      <c r="B2588" s="39"/>
      <c r="C2588" s="39"/>
      <c r="D2588" s="35"/>
      <c r="E2588" s="40"/>
      <c r="F2588" s="39"/>
      <c r="G2588" s="39"/>
      <c r="H2588" s="39"/>
      <c r="I2588" s="34"/>
      <c r="J2588" s="34"/>
      <c r="K2588" s="34"/>
      <c r="L2588" s="34"/>
      <c r="M2588" s="43" t="str">
        <f ca="1">IFERROR(OFFSET('Maximum minutes'!$C$1,T2588,MATCH(IF(G2588&lt;&gt;"",G2588,F2588),OFFSET('Maximum minutes'!$C$1,T2588-1,0,1,U2588+1),0)-1)*IF(OR(ISNUMBER(J2588),J2588="sans examen"),1,0)*IF(W2588&lt;MinDate,1,0),"")</f>
        <v/>
      </c>
      <c r="N2588" s="36">
        <f t="shared" ca="1" si="81"/>
        <v>0</v>
      </c>
      <c r="O2588" s="36" t="e">
        <f ca="1">LEFT(OFFSET(Lists!$Q$2,MATCH(E2588,Lists!$R$3:$R$19,0),0),4)</f>
        <v>#N/A</v>
      </c>
      <c r="P2588" s="36" t="e">
        <f ca="1">MATCH(O2588,Lists!$S$2:$S$640,1)</f>
        <v>#N/A</v>
      </c>
      <c r="Q2588" s="36" t="e">
        <f ca="1">MATCH(LEFT(OFFSET(Lists!$Q$2,MATCH(E2588,Lists!$R$3:$R$19,0)+1,0),4),Lists!$S$3:$S$640,1)</f>
        <v>#N/A</v>
      </c>
      <c r="R2588" s="36" t="e">
        <f ca="1">LEFT(OFFSET(Lists!$S$2,P2588-1+MATCH(F2588,OFFSET(Lists!$T$3,P2588-1,0,Q2588-P2588+1),0),0),6)</f>
        <v>#N/A</v>
      </c>
      <c r="S2588" s="36" t="e">
        <f ca="1">VLOOKUP(R2588,Lists!B:D,3,FALSE)</f>
        <v>#N/A</v>
      </c>
      <c r="T2588" s="36" t="str">
        <f>IF(F2588&lt;&gt;"",MATCH(R2588,'Maximum minutes'!B:B,0),"")</f>
        <v/>
      </c>
      <c r="U2588" s="36">
        <f ca="1">IF(F2588&lt;&gt;"",COUNTA(OFFSET('Maximum minutes'!$C$1,'Annexe A1 Cours'!T2588,0,1,50)),0)</f>
        <v>0</v>
      </c>
      <c r="V2588" s="37">
        <f ca="1">IFERROR(OFFSET('Maximum minutes'!$C$1,T2588+1,-1+MATCH(G2588,OFFSET('Maximum minutes'!$C$1,T2588-1,0,1,50),0)),0)</f>
        <v>0</v>
      </c>
      <c r="W2588" s="38">
        <f t="shared" ca="1" si="80"/>
        <v>0</v>
      </c>
    </row>
    <row r="2589" spans="1:23" s="36" customFormat="1" ht="18.75">
      <c r="A2589" s="34"/>
      <c r="B2589" s="39"/>
      <c r="C2589" s="39"/>
      <c r="D2589" s="35"/>
      <c r="E2589" s="40"/>
      <c r="F2589" s="39"/>
      <c r="G2589" s="39"/>
      <c r="H2589" s="39"/>
      <c r="I2589" s="34"/>
      <c r="J2589" s="34"/>
      <c r="K2589" s="34"/>
      <c r="L2589" s="34"/>
      <c r="M2589" s="43" t="str">
        <f ca="1">IFERROR(OFFSET('Maximum minutes'!$C$1,T2589,MATCH(IF(G2589&lt;&gt;"",G2589,F2589),OFFSET('Maximum minutes'!$C$1,T2589-1,0,1,U2589+1),0)-1)*IF(OR(ISNUMBER(J2589),J2589="sans examen"),1,0)*IF(W2589&lt;MinDate,1,0),"")</f>
        <v/>
      </c>
      <c r="N2589" s="36">
        <f t="shared" ca="1" si="81"/>
        <v>0</v>
      </c>
      <c r="O2589" s="36" t="e">
        <f ca="1">LEFT(OFFSET(Lists!$Q$2,MATCH(E2589,Lists!$R$3:$R$19,0),0),4)</f>
        <v>#N/A</v>
      </c>
      <c r="P2589" s="36" t="e">
        <f ca="1">MATCH(O2589,Lists!$S$2:$S$640,1)</f>
        <v>#N/A</v>
      </c>
      <c r="Q2589" s="36" t="e">
        <f ca="1">MATCH(LEFT(OFFSET(Lists!$Q$2,MATCH(E2589,Lists!$R$3:$R$19,0)+1,0),4),Lists!$S$3:$S$640,1)</f>
        <v>#N/A</v>
      </c>
      <c r="R2589" s="36" t="e">
        <f ca="1">LEFT(OFFSET(Lists!$S$2,P2589-1+MATCH(F2589,OFFSET(Lists!$T$3,P2589-1,0,Q2589-P2589+1),0),0),6)</f>
        <v>#N/A</v>
      </c>
      <c r="S2589" s="36" t="e">
        <f ca="1">VLOOKUP(R2589,Lists!B:D,3,FALSE)</f>
        <v>#N/A</v>
      </c>
      <c r="T2589" s="36" t="str">
        <f>IF(F2589&lt;&gt;"",MATCH(R2589,'Maximum minutes'!B:B,0),"")</f>
        <v/>
      </c>
      <c r="U2589" s="36">
        <f ca="1">IF(F2589&lt;&gt;"",COUNTA(OFFSET('Maximum minutes'!$C$1,'Annexe A1 Cours'!T2589,0,1,50)),0)</f>
        <v>0</v>
      </c>
      <c r="V2589" s="37">
        <f ca="1">IFERROR(OFFSET('Maximum minutes'!$C$1,T2589+1,-1+MATCH(G2589,OFFSET('Maximum minutes'!$C$1,T2589-1,0,1,50),0)),0)</f>
        <v>0</v>
      </c>
      <c r="W2589" s="38">
        <f t="shared" ca="1" si="80"/>
        <v>0</v>
      </c>
    </row>
    <row r="2590" spans="1:23" s="36" customFormat="1" ht="18.75">
      <c r="A2590" s="34"/>
      <c r="B2590" s="39"/>
      <c r="C2590" s="39"/>
      <c r="D2590" s="35"/>
      <c r="E2590" s="40"/>
      <c r="F2590" s="39"/>
      <c r="G2590" s="39"/>
      <c r="H2590" s="39"/>
      <c r="I2590" s="34"/>
      <c r="J2590" s="34"/>
      <c r="K2590" s="34"/>
      <c r="L2590" s="34"/>
      <c r="M2590" s="43" t="str">
        <f ca="1">IFERROR(OFFSET('Maximum minutes'!$C$1,T2590,MATCH(IF(G2590&lt;&gt;"",G2590,F2590),OFFSET('Maximum minutes'!$C$1,T2590-1,0,1,U2590+1),0)-1)*IF(OR(ISNUMBER(J2590),J2590="sans examen"),1,0)*IF(W2590&lt;MinDate,1,0),"")</f>
        <v/>
      </c>
      <c r="N2590" s="36">
        <f t="shared" ca="1" si="81"/>
        <v>0</v>
      </c>
      <c r="O2590" s="36" t="e">
        <f ca="1">LEFT(OFFSET(Lists!$Q$2,MATCH(E2590,Lists!$R$3:$R$19,0),0),4)</f>
        <v>#N/A</v>
      </c>
      <c r="P2590" s="36" t="e">
        <f ca="1">MATCH(O2590,Lists!$S$2:$S$640,1)</f>
        <v>#N/A</v>
      </c>
      <c r="Q2590" s="36" t="e">
        <f ca="1">MATCH(LEFT(OFFSET(Lists!$Q$2,MATCH(E2590,Lists!$R$3:$R$19,0)+1,0),4),Lists!$S$3:$S$640,1)</f>
        <v>#N/A</v>
      </c>
      <c r="R2590" s="36" t="e">
        <f ca="1">LEFT(OFFSET(Lists!$S$2,P2590-1+MATCH(F2590,OFFSET(Lists!$T$3,P2590-1,0,Q2590-P2590+1),0),0),6)</f>
        <v>#N/A</v>
      </c>
      <c r="S2590" s="36" t="e">
        <f ca="1">VLOOKUP(R2590,Lists!B:D,3,FALSE)</f>
        <v>#N/A</v>
      </c>
      <c r="T2590" s="36" t="str">
        <f>IF(F2590&lt;&gt;"",MATCH(R2590,'Maximum minutes'!B:B,0),"")</f>
        <v/>
      </c>
      <c r="U2590" s="36">
        <f ca="1">IF(F2590&lt;&gt;"",COUNTA(OFFSET('Maximum minutes'!$C$1,'Annexe A1 Cours'!T2590,0,1,50)),0)</f>
        <v>0</v>
      </c>
      <c r="V2590" s="37">
        <f ca="1">IFERROR(OFFSET('Maximum minutes'!$C$1,T2590+1,-1+MATCH(G2590,OFFSET('Maximum minutes'!$C$1,T2590-1,0,1,50),0)),0)</f>
        <v>0</v>
      </c>
      <c r="W2590" s="38">
        <f t="shared" ca="1" si="80"/>
        <v>0</v>
      </c>
    </row>
    <row r="2591" spans="1:23" s="36" customFormat="1" ht="18.75">
      <c r="A2591" s="34"/>
      <c r="B2591" s="39"/>
      <c r="C2591" s="39"/>
      <c r="D2591" s="35"/>
      <c r="E2591" s="40"/>
      <c r="F2591" s="39"/>
      <c r="G2591" s="39"/>
      <c r="H2591" s="39"/>
      <c r="I2591" s="34"/>
      <c r="J2591" s="34"/>
      <c r="K2591" s="34"/>
      <c r="L2591" s="34"/>
      <c r="M2591" s="43" t="str">
        <f ca="1">IFERROR(OFFSET('Maximum minutes'!$C$1,T2591,MATCH(IF(G2591&lt;&gt;"",G2591,F2591),OFFSET('Maximum minutes'!$C$1,T2591-1,0,1,U2591+1),0)-1)*IF(OR(ISNUMBER(J2591),J2591="sans examen"),1,0)*IF(W2591&lt;MinDate,1,0),"")</f>
        <v/>
      </c>
      <c r="N2591" s="36">
        <f t="shared" ca="1" si="81"/>
        <v>0</v>
      </c>
      <c r="O2591" s="36" t="e">
        <f ca="1">LEFT(OFFSET(Lists!$Q$2,MATCH(E2591,Lists!$R$3:$R$19,0),0),4)</f>
        <v>#N/A</v>
      </c>
      <c r="P2591" s="36" t="e">
        <f ca="1">MATCH(O2591,Lists!$S$2:$S$640,1)</f>
        <v>#N/A</v>
      </c>
      <c r="Q2591" s="36" t="e">
        <f ca="1">MATCH(LEFT(OFFSET(Lists!$Q$2,MATCH(E2591,Lists!$R$3:$R$19,0)+1,0),4),Lists!$S$3:$S$640,1)</f>
        <v>#N/A</v>
      </c>
      <c r="R2591" s="36" t="e">
        <f ca="1">LEFT(OFFSET(Lists!$S$2,P2591-1+MATCH(F2591,OFFSET(Lists!$T$3,P2591-1,0,Q2591-P2591+1),0),0),6)</f>
        <v>#N/A</v>
      </c>
      <c r="S2591" s="36" t="e">
        <f ca="1">VLOOKUP(R2591,Lists!B:D,3,FALSE)</f>
        <v>#N/A</v>
      </c>
      <c r="T2591" s="36" t="str">
        <f>IF(F2591&lt;&gt;"",MATCH(R2591,'Maximum minutes'!B:B,0),"")</f>
        <v/>
      </c>
      <c r="U2591" s="36">
        <f ca="1">IF(F2591&lt;&gt;"",COUNTA(OFFSET('Maximum minutes'!$C$1,'Annexe A1 Cours'!T2591,0,1,50)),0)</f>
        <v>0</v>
      </c>
      <c r="V2591" s="37">
        <f ca="1">IFERROR(OFFSET('Maximum minutes'!$C$1,T2591+1,-1+MATCH(G2591,OFFSET('Maximum minutes'!$C$1,T2591-1,0,1,50),0)),0)</f>
        <v>0</v>
      </c>
      <c r="W2591" s="38">
        <f t="shared" ca="1" si="80"/>
        <v>0</v>
      </c>
    </row>
    <row r="2592" spans="1:23" s="36" customFormat="1" ht="18.75">
      <c r="A2592" s="34"/>
      <c r="B2592" s="39"/>
      <c r="C2592" s="39"/>
      <c r="D2592" s="35"/>
      <c r="E2592" s="40"/>
      <c r="F2592" s="39"/>
      <c r="G2592" s="39"/>
      <c r="H2592" s="39"/>
      <c r="I2592" s="34"/>
      <c r="J2592" s="34"/>
      <c r="K2592" s="34"/>
      <c r="L2592" s="34"/>
      <c r="M2592" s="43" t="str">
        <f ca="1">IFERROR(OFFSET('Maximum minutes'!$C$1,T2592,MATCH(IF(G2592&lt;&gt;"",G2592,F2592),OFFSET('Maximum minutes'!$C$1,T2592-1,0,1,U2592+1),0)-1)*IF(OR(ISNUMBER(J2592),J2592="sans examen"),1,0)*IF(W2592&lt;MinDate,1,0),"")</f>
        <v/>
      </c>
      <c r="N2592" s="36">
        <f t="shared" ca="1" si="81"/>
        <v>0</v>
      </c>
      <c r="O2592" s="36" t="e">
        <f ca="1">LEFT(OFFSET(Lists!$Q$2,MATCH(E2592,Lists!$R$3:$R$19,0),0),4)</f>
        <v>#N/A</v>
      </c>
      <c r="P2592" s="36" t="e">
        <f ca="1">MATCH(O2592,Lists!$S$2:$S$640,1)</f>
        <v>#N/A</v>
      </c>
      <c r="Q2592" s="36" t="e">
        <f ca="1">MATCH(LEFT(OFFSET(Lists!$Q$2,MATCH(E2592,Lists!$R$3:$R$19,0)+1,0),4),Lists!$S$3:$S$640,1)</f>
        <v>#N/A</v>
      </c>
      <c r="R2592" s="36" t="e">
        <f ca="1">LEFT(OFFSET(Lists!$S$2,P2592-1+MATCH(F2592,OFFSET(Lists!$T$3,P2592-1,0,Q2592-P2592+1),0),0),6)</f>
        <v>#N/A</v>
      </c>
      <c r="S2592" s="36" t="e">
        <f ca="1">VLOOKUP(R2592,Lists!B:D,3,FALSE)</f>
        <v>#N/A</v>
      </c>
      <c r="T2592" s="36" t="str">
        <f>IF(F2592&lt;&gt;"",MATCH(R2592,'Maximum minutes'!B:B,0),"")</f>
        <v/>
      </c>
      <c r="U2592" s="36">
        <f ca="1">IF(F2592&lt;&gt;"",COUNTA(OFFSET('Maximum minutes'!$C$1,'Annexe A1 Cours'!T2592,0,1,50)),0)</f>
        <v>0</v>
      </c>
      <c r="V2592" s="37">
        <f ca="1">IFERROR(OFFSET('Maximum minutes'!$C$1,T2592+1,-1+MATCH(G2592,OFFSET('Maximum minutes'!$C$1,T2592-1,0,1,50),0)),0)</f>
        <v>0</v>
      </c>
      <c r="W2592" s="38">
        <f t="shared" ca="1" si="80"/>
        <v>0</v>
      </c>
    </row>
    <row r="2593" spans="1:23" s="36" customFormat="1" ht="18.75">
      <c r="A2593" s="34"/>
      <c r="B2593" s="39"/>
      <c r="C2593" s="39"/>
      <c r="D2593" s="35"/>
      <c r="E2593" s="40"/>
      <c r="F2593" s="39"/>
      <c r="G2593" s="39"/>
      <c r="H2593" s="39"/>
      <c r="I2593" s="34"/>
      <c r="J2593" s="34"/>
      <c r="K2593" s="34"/>
      <c r="L2593" s="34"/>
      <c r="M2593" s="43" t="str">
        <f ca="1">IFERROR(OFFSET('Maximum minutes'!$C$1,T2593,MATCH(IF(G2593&lt;&gt;"",G2593,F2593),OFFSET('Maximum minutes'!$C$1,T2593-1,0,1,U2593+1),0)-1)*IF(OR(ISNUMBER(J2593),J2593="sans examen"),1,0)*IF(W2593&lt;MinDate,1,0),"")</f>
        <v/>
      </c>
      <c r="N2593" s="36">
        <f t="shared" ca="1" si="81"/>
        <v>0</v>
      </c>
      <c r="O2593" s="36" t="e">
        <f ca="1">LEFT(OFFSET(Lists!$Q$2,MATCH(E2593,Lists!$R$3:$R$19,0),0),4)</f>
        <v>#N/A</v>
      </c>
      <c r="P2593" s="36" t="e">
        <f ca="1">MATCH(O2593,Lists!$S$2:$S$640,1)</f>
        <v>#N/A</v>
      </c>
      <c r="Q2593" s="36" t="e">
        <f ca="1">MATCH(LEFT(OFFSET(Lists!$Q$2,MATCH(E2593,Lists!$R$3:$R$19,0)+1,0),4),Lists!$S$3:$S$640,1)</f>
        <v>#N/A</v>
      </c>
      <c r="R2593" s="36" t="e">
        <f ca="1">LEFT(OFFSET(Lists!$S$2,P2593-1+MATCH(F2593,OFFSET(Lists!$T$3,P2593-1,0,Q2593-P2593+1),0),0),6)</f>
        <v>#N/A</v>
      </c>
      <c r="S2593" s="36" t="e">
        <f ca="1">VLOOKUP(R2593,Lists!B:D,3,FALSE)</f>
        <v>#N/A</v>
      </c>
      <c r="T2593" s="36" t="str">
        <f>IF(F2593&lt;&gt;"",MATCH(R2593,'Maximum minutes'!B:B,0),"")</f>
        <v/>
      </c>
      <c r="U2593" s="36">
        <f ca="1">IF(F2593&lt;&gt;"",COUNTA(OFFSET('Maximum minutes'!$C$1,'Annexe A1 Cours'!T2593,0,1,50)),0)</f>
        <v>0</v>
      </c>
      <c r="V2593" s="37">
        <f ca="1">IFERROR(OFFSET('Maximum minutes'!$C$1,T2593+1,-1+MATCH(G2593,OFFSET('Maximum minutes'!$C$1,T2593-1,0,1,50),0)),0)</f>
        <v>0</v>
      </c>
      <c r="W2593" s="38">
        <f t="shared" ca="1" si="80"/>
        <v>0</v>
      </c>
    </row>
    <row r="2594" spans="1:23" s="36" customFormat="1" ht="18.75">
      <c r="A2594" s="34"/>
      <c r="B2594" s="39"/>
      <c r="C2594" s="39"/>
      <c r="D2594" s="35"/>
      <c r="E2594" s="40"/>
      <c r="F2594" s="39"/>
      <c r="G2594" s="39"/>
      <c r="H2594" s="39"/>
      <c r="I2594" s="34"/>
      <c r="J2594" s="34"/>
      <c r="K2594" s="34"/>
      <c r="L2594" s="34"/>
      <c r="M2594" s="43" t="str">
        <f ca="1">IFERROR(OFFSET('Maximum minutes'!$C$1,T2594,MATCH(IF(G2594&lt;&gt;"",G2594,F2594),OFFSET('Maximum minutes'!$C$1,T2594-1,0,1,U2594+1),0)-1)*IF(OR(ISNUMBER(J2594),J2594="sans examen"),1,0)*IF(W2594&lt;MinDate,1,0),"")</f>
        <v/>
      </c>
      <c r="N2594" s="36">
        <f t="shared" ca="1" si="81"/>
        <v>0</v>
      </c>
      <c r="O2594" s="36" t="e">
        <f ca="1">LEFT(OFFSET(Lists!$Q$2,MATCH(E2594,Lists!$R$3:$R$19,0),0),4)</f>
        <v>#N/A</v>
      </c>
      <c r="P2594" s="36" t="e">
        <f ca="1">MATCH(O2594,Lists!$S$2:$S$640,1)</f>
        <v>#N/A</v>
      </c>
      <c r="Q2594" s="36" t="e">
        <f ca="1">MATCH(LEFT(OFFSET(Lists!$Q$2,MATCH(E2594,Lists!$R$3:$R$19,0)+1,0),4),Lists!$S$3:$S$640,1)</f>
        <v>#N/A</v>
      </c>
      <c r="R2594" s="36" t="e">
        <f ca="1">LEFT(OFFSET(Lists!$S$2,P2594-1+MATCH(F2594,OFFSET(Lists!$T$3,P2594-1,0,Q2594-P2594+1),0),0),6)</f>
        <v>#N/A</v>
      </c>
      <c r="S2594" s="36" t="e">
        <f ca="1">VLOOKUP(R2594,Lists!B:D,3,FALSE)</f>
        <v>#N/A</v>
      </c>
      <c r="T2594" s="36" t="str">
        <f>IF(F2594&lt;&gt;"",MATCH(R2594,'Maximum minutes'!B:B,0),"")</f>
        <v/>
      </c>
      <c r="U2594" s="36">
        <f ca="1">IF(F2594&lt;&gt;"",COUNTA(OFFSET('Maximum minutes'!$C$1,'Annexe A1 Cours'!T2594,0,1,50)),0)</f>
        <v>0</v>
      </c>
      <c r="V2594" s="37">
        <f ca="1">IFERROR(OFFSET('Maximum minutes'!$C$1,T2594+1,-1+MATCH(G2594,OFFSET('Maximum minutes'!$C$1,T2594-1,0,1,50),0)),0)</f>
        <v>0</v>
      </c>
      <c r="W2594" s="38">
        <f t="shared" ca="1" si="80"/>
        <v>0</v>
      </c>
    </row>
    <row r="2595" spans="1:23" s="36" customFormat="1" ht="18.75">
      <c r="A2595" s="34"/>
      <c r="B2595" s="39"/>
      <c r="C2595" s="39"/>
      <c r="D2595" s="35"/>
      <c r="E2595" s="40"/>
      <c r="F2595" s="39"/>
      <c r="G2595" s="39"/>
      <c r="H2595" s="39"/>
      <c r="I2595" s="34"/>
      <c r="J2595" s="34"/>
      <c r="K2595" s="34"/>
      <c r="L2595" s="34"/>
      <c r="M2595" s="43" t="str">
        <f ca="1">IFERROR(OFFSET('Maximum minutes'!$C$1,T2595,MATCH(IF(G2595&lt;&gt;"",G2595,F2595),OFFSET('Maximum minutes'!$C$1,T2595-1,0,1,U2595+1),0)-1)*IF(OR(ISNUMBER(J2595),J2595="sans examen"),1,0)*IF(W2595&lt;MinDate,1,0),"")</f>
        <v/>
      </c>
      <c r="N2595" s="36">
        <f t="shared" ca="1" si="81"/>
        <v>0</v>
      </c>
      <c r="O2595" s="36" t="e">
        <f ca="1">LEFT(OFFSET(Lists!$Q$2,MATCH(E2595,Lists!$R$3:$R$19,0),0),4)</f>
        <v>#N/A</v>
      </c>
      <c r="P2595" s="36" t="e">
        <f ca="1">MATCH(O2595,Lists!$S$2:$S$640,1)</f>
        <v>#N/A</v>
      </c>
      <c r="Q2595" s="36" t="e">
        <f ca="1">MATCH(LEFT(OFFSET(Lists!$Q$2,MATCH(E2595,Lists!$R$3:$R$19,0)+1,0),4),Lists!$S$3:$S$640,1)</f>
        <v>#N/A</v>
      </c>
      <c r="R2595" s="36" t="e">
        <f ca="1">LEFT(OFFSET(Lists!$S$2,P2595-1+MATCH(F2595,OFFSET(Lists!$T$3,P2595-1,0,Q2595-P2595+1),0),0),6)</f>
        <v>#N/A</v>
      </c>
      <c r="S2595" s="36" t="e">
        <f ca="1">VLOOKUP(R2595,Lists!B:D,3,FALSE)</f>
        <v>#N/A</v>
      </c>
      <c r="T2595" s="36" t="str">
        <f>IF(F2595&lt;&gt;"",MATCH(R2595,'Maximum minutes'!B:B,0),"")</f>
        <v/>
      </c>
      <c r="U2595" s="36">
        <f ca="1">IF(F2595&lt;&gt;"",COUNTA(OFFSET('Maximum minutes'!$C$1,'Annexe A1 Cours'!T2595,0,1,50)),0)</f>
        <v>0</v>
      </c>
      <c r="V2595" s="37">
        <f ca="1">IFERROR(OFFSET('Maximum minutes'!$C$1,T2595+1,-1+MATCH(G2595,OFFSET('Maximum minutes'!$C$1,T2595-1,0,1,50),0)),0)</f>
        <v>0</v>
      </c>
      <c r="W2595" s="38">
        <f t="shared" ca="1" si="80"/>
        <v>0</v>
      </c>
    </row>
    <row r="2596" spans="1:23" s="36" customFormat="1" ht="18.75">
      <c r="A2596" s="34"/>
      <c r="B2596" s="39"/>
      <c r="C2596" s="39"/>
      <c r="D2596" s="35"/>
      <c r="E2596" s="40"/>
      <c r="F2596" s="39"/>
      <c r="G2596" s="39"/>
      <c r="H2596" s="39"/>
      <c r="I2596" s="34"/>
      <c r="J2596" s="34"/>
      <c r="K2596" s="34"/>
      <c r="L2596" s="34"/>
      <c r="M2596" s="43" t="str">
        <f ca="1">IFERROR(OFFSET('Maximum minutes'!$C$1,T2596,MATCH(IF(G2596&lt;&gt;"",G2596,F2596),OFFSET('Maximum minutes'!$C$1,T2596-1,0,1,U2596+1),0)-1)*IF(OR(ISNUMBER(J2596),J2596="sans examen"),1,0)*IF(W2596&lt;MinDate,1,0),"")</f>
        <v/>
      </c>
      <c r="N2596" s="36">
        <f t="shared" ca="1" si="81"/>
        <v>0</v>
      </c>
      <c r="O2596" s="36" t="e">
        <f ca="1">LEFT(OFFSET(Lists!$Q$2,MATCH(E2596,Lists!$R$3:$R$19,0),0),4)</f>
        <v>#N/A</v>
      </c>
      <c r="P2596" s="36" t="e">
        <f ca="1">MATCH(O2596,Lists!$S$2:$S$640,1)</f>
        <v>#N/A</v>
      </c>
      <c r="Q2596" s="36" t="e">
        <f ca="1">MATCH(LEFT(OFFSET(Lists!$Q$2,MATCH(E2596,Lists!$R$3:$R$19,0)+1,0),4),Lists!$S$3:$S$640,1)</f>
        <v>#N/A</v>
      </c>
      <c r="R2596" s="36" t="e">
        <f ca="1">LEFT(OFFSET(Lists!$S$2,P2596-1+MATCH(F2596,OFFSET(Lists!$T$3,P2596-1,0,Q2596-P2596+1),0),0),6)</f>
        <v>#N/A</v>
      </c>
      <c r="S2596" s="36" t="e">
        <f ca="1">VLOOKUP(R2596,Lists!B:D,3,FALSE)</f>
        <v>#N/A</v>
      </c>
      <c r="T2596" s="36" t="str">
        <f>IF(F2596&lt;&gt;"",MATCH(R2596,'Maximum minutes'!B:B,0),"")</f>
        <v/>
      </c>
      <c r="U2596" s="36">
        <f ca="1">IF(F2596&lt;&gt;"",COUNTA(OFFSET('Maximum minutes'!$C$1,'Annexe A1 Cours'!T2596,0,1,50)),0)</f>
        <v>0</v>
      </c>
      <c r="V2596" s="37">
        <f ca="1">IFERROR(OFFSET('Maximum minutes'!$C$1,T2596+1,-1+MATCH(G2596,OFFSET('Maximum minutes'!$C$1,T2596-1,0,1,50),0)),0)</f>
        <v>0</v>
      </c>
      <c r="W2596" s="38">
        <f t="shared" ca="1" si="80"/>
        <v>0</v>
      </c>
    </row>
    <row r="2597" spans="1:23" s="36" customFormat="1" ht="18.75">
      <c r="A2597" s="34"/>
      <c r="B2597" s="39"/>
      <c r="C2597" s="39"/>
      <c r="D2597" s="35"/>
      <c r="E2597" s="40"/>
      <c r="F2597" s="39"/>
      <c r="G2597" s="39"/>
      <c r="H2597" s="39"/>
      <c r="I2597" s="34"/>
      <c r="J2597" s="34"/>
      <c r="K2597" s="34"/>
      <c r="L2597" s="34"/>
      <c r="M2597" s="43" t="str">
        <f ca="1">IFERROR(OFFSET('Maximum minutes'!$C$1,T2597,MATCH(IF(G2597&lt;&gt;"",G2597,F2597),OFFSET('Maximum minutes'!$C$1,T2597-1,0,1,U2597+1),0)-1)*IF(OR(ISNUMBER(J2597),J2597="sans examen"),1,0)*IF(W2597&lt;MinDate,1,0),"")</f>
        <v/>
      </c>
      <c r="N2597" s="36">
        <f t="shared" ca="1" si="81"/>
        <v>0</v>
      </c>
      <c r="O2597" s="36" t="e">
        <f ca="1">LEFT(OFFSET(Lists!$Q$2,MATCH(E2597,Lists!$R$3:$R$19,0),0),4)</f>
        <v>#N/A</v>
      </c>
      <c r="P2597" s="36" t="e">
        <f ca="1">MATCH(O2597,Lists!$S$2:$S$640,1)</f>
        <v>#N/A</v>
      </c>
      <c r="Q2597" s="36" t="e">
        <f ca="1">MATCH(LEFT(OFFSET(Lists!$Q$2,MATCH(E2597,Lists!$R$3:$R$19,0)+1,0),4),Lists!$S$3:$S$640,1)</f>
        <v>#N/A</v>
      </c>
      <c r="R2597" s="36" t="e">
        <f ca="1">LEFT(OFFSET(Lists!$S$2,P2597-1+MATCH(F2597,OFFSET(Lists!$T$3,P2597-1,0,Q2597-P2597+1),0),0),6)</f>
        <v>#N/A</v>
      </c>
      <c r="S2597" s="36" t="e">
        <f ca="1">VLOOKUP(R2597,Lists!B:D,3,FALSE)</f>
        <v>#N/A</v>
      </c>
      <c r="T2597" s="36" t="str">
        <f>IF(F2597&lt;&gt;"",MATCH(R2597,'Maximum minutes'!B:B,0),"")</f>
        <v/>
      </c>
      <c r="U2597" s="36">
        <f ca="1">IF(F2597&lt;&gt;"",COUNTA(OFFSET('Maximum minutes'!$C$1,'Annexe A1 Cours'!T2597,0,1,50)),0)</f>
        <v>0</v>
      </c>
      <c r="V2597" s="37">
        <f ca="1">IFERROR(OFFSET('Maximum minutes'!$C$1,T2597+1,-1+MATCH(G2597,OFFSET('Maximum minutes'!$C$1,T2597-1,0,1,50),0)),0)</f>
        <v>0</v>
      </c>
      <c r="W2597" s="38">
        <f t="shared" ca="1" si="80"/>
        <v>0</v>
      </c>
    </row>
    <row r="2598" spans="1:23" s="36" customFormat="1" ht="18.75">
      <c r="A2598" s="34"/>
      <c r="B2598" s="39"/>
      <c r="C2598" s="39"/>
      <c r="D2598" s="35"/>
      <c r="E2598" s="40"/>
      <c r="F2598" s="39"/>
      <c r="G2598" s="39"/>
      <c r="H2598" s="39"/>
      <c r="I2598" s="34"/>
      <c r="J2598" s="34"/>
      <c r="K2598" s="34"/>
      <c r="L2598" s="34"/>
      <c r="M2598" s="43" t="str">
        <f ca="1">IFERROR(OFFSET('Maximum minutes'!$C$1,T2598,MATCH(IF(G2598&lt;&gt;"",G2598,F2598),OFFSET('Maximum minutes'!$C$1,T2598-1,0,1,U2598+1),0)-1)*IF(OR(ISNUMBER(J2598),J2598="sans examen"),1,0)*IF(W2598&lt;MinDate,1,0),"")</f>
        <v/>
      </c>
      <c r="N2598" s="36">
        <f t="shared" ca="1" si="81"/>
        <v>0</v>
      </c>
      <c r="O2598" s="36" t="e">
        <f ca="1">LEFT(OFFSET(Lists!$Q$2,MATCH(E2598,Lists!$R$3:$R$19,0),0),4)</f>
        <v>#N/A</v>
      </c>
      <c r="P2598" s="36" t="e">
        <f ca="1">MATCH(O2598,Lists!$S$2:$S$640,1)</f>
        <v>#N/A</v>
      </c>
      <c r="Q2598" s="36" t="e">
        <f ca="1">MATCH(LEFT(OFFSET(Lists!$Q$2,MATCH(E2598,Lists!$R$3:$R$19,0)+1,0),4),Lists!$S$3:$S$640,1)</f>
        <v>#N/A</v>
      </c>
      <c r="R2598" s="36" t="e">
        <f ca="1">LEFT(OFFSET(Lists!$S$2,P2598-1+MATCH(F2598,OFFSET(Lists!$T$3,P2598-1,0,Q2598-P2598+1),0),0),6)</f>
        <v>#N/A</v>
      </c>
      <c r="S2598" s="36" t="e">
        <f ca="1">VLOOKUP(R2598,Lists!B:D,3,FALSE)</f>
        <v>#N/A</v>
      </c>
      <c r="T2598" s="36" t="str">
        <f>IF(F2598&lt;&gt;"",MATCH(R2598,'Maximum minutes'!B:B,0),"")</f>
        <v/>
      </c>
      <c r="U2598" s="36">
        <f ca="1">IF(F2598&lt;&gt;"",COUNTA(OFFSET('Maximum minutes'!$C$1,'Annexe A1 Cours'!T2598,0,1,50)),0)</f>
        <v>0</v>
      </c>
      <c r="V2598" s="37">
        <f ca="1">IFERROR(OFFSET('Maximum minutes'!$C$1,T2598+1,-1+MATCH(G2598,OFFSET('Maximum minutes'!$C$1,T2598-1,0,1,50),0)),0)</f>
        <v>0</v>
      </c>
      <c r="W2598" s="38">
        <f t="shared" ca="1" si="80"/>
        <v>0</v>
      </c>
    </row>
    <row r="2599" spans="1:23" s="36" customFormat="1" ht="18.75">
      <c r="A2599" s="34"/>
      <c r="B2599" s="39"/>
      <c r="C2599" s="39"/>
      <c r="D2599" s="35"/>
      <c r="E2599" s="40"/>
      <c r="F2599" s="39"/>
      <c r="G2599" s="39"/>
      <c r="H2599" s="39"/>
      <c r="I2599" s="34"/>
      <c r="J2599" s="34"/>
      <c r="K2599" s="34"/>
      <c r="L2599" s="34"/>
      <c r="M2599" s="43" t="str">
        <f ca="1">IFERROR(OFFSET('Maximum minutes'!$C$1,T2599,MATCH(IF(G2599&lt;&gt;"",G2599,F2599),OFFSET('Maximum minutes'!$C$1,T2599-1,0,1,U2599+1),0)-1)*IF(OR(ISNUMBER(J2599),J2599="sans examen"),1,0)*IF(W2599&lt;MinDate,1,0),"")</f>
        <v/>
      </c>
      <c r="N2599" s="36">
        <f t="shared" ca="1" si="81"/>
        <v>0</v>
      </c>
      <c r="O2599" s="36" t="e">
        <f ca="1">LEFT(OFFSET(Lists!$Q$2,MATCH(E2599,Lists!$R$3:$R$19,0),0),4)</f>
        <v>#N/A</v>
      </c>
      <c r="P2599" s="36" t="e">
        <f ca="1">MATCH(O2599,Lists!$S$2:$S$640,1)</f>
        <v>#N/A</v>
      </c>
      <c r="Q2599" s="36" t="e">
        <f ca="1">MATCH(LEFT(OFFSET(Lists!$Q$2,MATCH(E2599,Lists!$R$3:$R$19,0)+1,0),4),Lists!$S$3:$S$640,1)</f>
        <v>#N/A</v>
      </c>
      <c r="R2599" s="36" t="e">
        <f ca="1">LEFT(OFFSET(Lists!$S$2,P2599-1+MATCH(F2599,OFFSET(Lists!$T$3,P2599-1,0,Q2599-P2599+1),0),0),6)</f>
        <v>#N/A</v>
      </c>
      <c r="S2599" s="36" t="e">
        <f ca="1">VLOOKUP(R2599,Lists!B:D,3,FALSE)</f>
        <v>#N/A</v>
      </c>
      <c r="T2599" s="36" t="str">
        <f>IF(F2599&lt;&gt;"",MATCH(R2599,'Maximum minutes'!B:B,0),"")</f>
        <v/>
      </c>
      <c r="U2599" s="36">
        <f ca="1">IF(F2599&lt;&gt;"",COUNTA(OFFSET('Maximum minutes'!$C$1,'Annexe A1 Cours'!T2599,0,1,50)),0)</f>
        <v>0</v>
      </c>
      <c r="V2599" s="37">
        <f ca="1">IFERROR(OFFSET('Maximum minutes'!$C$1,T2599+1,-1+MATCH(G2599,OFFSET('Maximum minutes'!$C$1,T2599-1,0,1,50),0)),0)</f>
        <v>0</v>
      </c>
      <c r="W2599" s="38">
        <f t="shared" ca="1" si="80"/>
        <v>0</v>
      </c>
    </row>
    <row r="2600" spans="1:23" s="36" customFormat="1" ht="18.75">
      <c r="A2600" s="34"/>
      <c r="B2600" s="39"/>
      <c r="C2600" s="39"/>
      <c r="D2600" s="35"/>
      <c r="E2600" s="40"/>
      <c r="F2600" s="39"/>
      <c r="G2600" s="39"/>
      <c r="H2600" s="39"/>
      <c r="I2600" s="34"/>
      <c r="J2600" s="34"/>
      <c r="K2600" s="34"/>
      <c r="L2600" s="34"/>
      <c r="M2600" s="43" t="str">
        <f ca="1">IFERROR(OFFSET('Maximum minutes'!$C$1,T2600,MATCH(IF(G2600&lt;&gt;"",G2600,F2600),OFFSET('Maximum minutes'!$C$1,T2600-1,0,1,U2600+1),0)-1)*IF(OR(ISNUMBER(J2600),J2600="sans examen"),1,0)*IF(W2600&lt;MinDate,1,0),"")</f>
        <v/>
      </c>
      <c r="N2600" s="36">
        <f t="shared" ca="1" si="81"/>
        <v>0</v>
      </c>
      <c r="O2600" s="36" t="e">
        <f ca="1">LEFT(OFFSET(Lists!$Q$2,MATCH(E2600,Lists!$R$3:$R$19,0),0),4)</f>
        <v>#N/A</v>
      </c>
      <c r="P2600" s="36" t="e">
        <f ca="1">MATCH(O2600,Lists!$S$2:$S$640,1)</f>
        <v>#N/A</v>
      </c>
      <c r="Q2600" s="36" t="e">
        <f ca="1">MATCH(LEFT(OFFSET(Lists!$Q$2,MATCH(E2600,Lists!$R$3:$R$19,0)+1,0),4),Lists!$S$3:$S$640,1)</f>
        <v>#N/A</v>
      </c>
      <c r="R2600" s="36" t="e">
        <f ca="1">LEFT(OFFSET(Lists!$S$2,P2600-1+MATCH(F2600,OFFSET(Lists!$T$3,P2600-1,0,Q2600-P2600+1),0),0),6)</f>
        <v>#N/A</v>
      </c>
      <c r="S2600" s="36" t="e">
        <f ca="1">VLOOKUP(R2600,Lists!B:D,3,FALSE)</f>
        <v>#N/A</v>
      </c>
      <c r="T2600" s="36" t="str">
        <f>IF(F2600&lt;&gt;"",MATCH(R2600,'Maximum minutes'!B:B,0),"")</f>
        <v/>
      </c>
      <c r="U2600" s="36">
        <f ca="1">IF(F2600&lt;&gt;"",COUNTA(OFFSET('Maximum minutes'!$C$1,'Annexe A1 Cours'!T2600,0,1,50)),0)</f>
        <v>0</v>
      </c>
      <c r="V2600" s="37">
        <f ca="1">IFERROR(OFFSET('Maximum minutes'!$C$1,T2600+1,-1+MATCH(G2600,OFFSET('Maximum minutes'!$C$1,T2600-1,0,1,50),0)),0)</f>
        <v>0</v>
      </c>
      <c r="W2600" s="38">
        <f t="shared" ca="1" si="80"/>
        <v>0</v>
      </c>
    </row>
    <row r="2601" spans="1:23" s="36" customFormat="1" ht="18.75">
      <c r="A2601" s="34"/>
      <c r="B2601" s="39"/>
      <c r="C2601" s="39"/>
      <c r="D2601" s="35"/>
      <c r="E2601" s="40"/>
      <c r="F2601" s="39"/>
      <c r="G2601" s="39"/>
      <c r="H2601" s="39"/>
      <c r="I2601" s="34"/>
      <c r="J2601" s="34"/>
      <c r="K2601" s="34"/>
      <c r="L2601" s="34"/>
      <c r="M2601" s="43" t="str">
        <f ca="1">IFERROR(OFFSET('Maximum minutes'!$C$1,T2601,MATCH(IF(G2601&lt;&gt;"",G2601,F2601),OFFSET('Maximum minutes'!$C$1,T2601-1,0,1,U2601+1),0)-1)*IF(OR(ISNUMBER(J2601),J2601="sans examen"),1,0)*IF(W2601&lt;MinDate,1,0),"")</f>
        <v/>
      </c>
      <c r="N2601" s="36">
        <f t="shared" ca="1" si="81"/>
        <v>0</v>
      </c>
      <c r="O2601" s="36" t="e">
        <f ca="1">LEFT(OFFSET(Lists!$Q$2,MATCH(E2601,Lists!$R$3:$R$19,0),0),4)</f>
        <v>#N/A</v>
      </c>
      <c r="P2601" s="36" t="e">
        <f ca="1">MATCH(O2601,Lists!$S$2:$S$640,1)</f>
        <v>#N/A</v>
      </c>
      <c r="Q2601" s="36" t="e">
        <f ca="1">MATCH(LEFT(OFFSET(Lists!$Q$2,MATCH(E2601,Lists!$R$3:$R$19,0)+1,0),4),Lists!$S$3:$S$640,1)</f>
        <v>#N/A</v>
      </c>
      <c r="R2601" s="36" t="e">
        <f ca="1">LEFT(OFFSET(Lists!$S$2,P2601-1+MATCH(F2601,OFFSET(Lists!$T$3,P2601-1,0,Q2601-P2601+1),0),0),6)</f>
        <v>#N/A</v>
      </c>
      <c r="S2601" s="36" t="e">
        <f ca="1">VLOOKUP(R2601,Lists!B:D,3,FALSE)</f>
        <v>#N/A</v>
      </c>
      <c r="T2601" s="36" t="str">
        <f>IF(F2601&lt;&gt;"",MATCH(R2601,'Maximum minutes'!B:B,0),"")</f>
        <v/>
      </c>
      <c r="U2601" s="36">
        <f ca="1">IF(F2601&lt;&gt;"",COUNTA(OFFSET('Maximum minutes'!$C$1,'Annexe A1 Cours'!T2601,0,1,50)),0)</f>
        <v>0</v>
      </c>
      <c r="V2601" s="37">
        <f ca="1">IFERROR(OFFSET('Maximum minutes'!$C$1,T2601+1,-1+MATCH(G2601,OFFSET('Maximum minutes'!$C$1,T2601-1,0,1,50),0)),0)</f>
        <v>0</v>
      </c>
      <c r="W2601" s="38">
        <f t="shared" ca="1" si="80"/>
        <v>0</v>
      </c>
    </row>
    <row r="2602" spans="1:23" s="36" customFormat="1" ht="18.75">
      <c r="A2602" s="34"/>
      <c r="B2602" s="39"/>
      <c r="C2602" s="39"/>
      <c r="D2602" s="35"/>
      <c r="E2602" s="40"/>
      <c r="F2602" s="39"/>
      <c r="G2602" s="39"/>
      <c r="H2602" s="39"/>
      <c r="I2602" s="34"/>
      <c r="J2602" s="34"/>
      <c r="K2602" s="34"/>
      <c r="L2602" s="34"/>
      <c r="M2602" s="43" t="str">
        <f ca="1">IFERROR(OFFSET('Maximum minutes'!$C$1,T2602,MATCH(IF(G2602&lt;&gt;"",G2602,F2602),OFFSET('Maximum minutes'!$C$1,T2602-1,0,1,U2602+1),0)-1)*IF(OR(ISNUMBER(J2602),J2602="sans examen"),1,0)*IF(W2602&lt;MinDate,1,0),"")</f>
        <v/>
      </c>
      <c r="N2602" s="36">
        <f t="shared" ca="1" si="81"/>
        <v>0</v>
      </c>
      <c r="O2602" s="36" t="e">
        <f ca="1">LEFT(OFFSET(Lists!$Q$2,MATCH(E2602,Lists!$R$3:$R$19,0),0),4)</f>
        <v>#N/A</v>
      </c>
      <c r="P2602" s="36" t="e">
        <f ca="1">MATCH(O2602,Lists!$S$2:$S$640,1)</f>
        <v>#N/A</v>
      </c>
      <c r="Q2602" s="36" t="e">
        <f ca="1">MATCH(LEFT(OFFSET(Lists!$Q$2,MATCH(E2602,Lists!$R$3:$R$19,0)+1,0),4),Lists!$S$3:$S$640,1)</f>
        <v>#N/A</v>
      </c>
      <c r="R2602" s="36" t="e">
        <f ca="1">LEFT(OFFSET(Lists!$S$2,P2602-1+MATCH(F2602,OFFSET(Lists!$T$3,P2602-1,0,Q2602-P2602+1),0),0),6)</f>
        <v>#N/A</v>
      </c>
      <c r="S2602" s="36" t="e">
        <f ca="1">VLOOKUP(R2602,Lists!B:D,3,FALSE)</f>
        <v>#N/A</v>
      </c>
      <c r="T2602" s="36" t="str">
        <f>IF(F2602&lt;&gt;"",MATCH(R2602,'Maximum minutes'!B:B,0),"")</f>
        <v/>
      </c>
      <c r="U2602" s="36">
        <f ca="1">IF(F2602&lt;&gt;"",COUNTA(OFFSET('Maximum minutes'!$C$1,'Annexe A1 Cours'!T2602,0,1,50)),0)</f>
        <v>0</v>
      </c>
      <c r="V2602" s="37">
        <f ca="1">IFERROR(OFFSET('Maximum minutes'!$C$1,T2602+1,-1+MATCH(G2602,OFFSET('Maximum minutes'!$C$1,T2602-1,0,1,50),0)),0)</f>
        <v>0</v>
      </c>
      <c r="W2602" s="38">
        <f t="shared" ca="1" si="80"/>
        <v>0</v>
      </c>
    </row>
    <row r="2603" spans="1:23" s="36" customFormat="1" ht="18.75">
      <c r="A2603" s="34"/>
      <c r="B2603" s="39"/>
      <c r="C2603" s="39"/>
      <c r="D2603" s="35"/>
      <c r="E2603" s="40"/>
      <c r="F2603" s="39"/>
      <c r="G2603" s="39"/>
      <c r="H2603" s="39"/>
      <c r="I2603" s="34"/>
      <c r="J2603" s="34"/>
      <c r="K2603" s="34"/>
      <c r="L2603" s="34"/>
      <c r="M2603" s="43" t="str">
        <f ca="1">IFERROR(OFFSET('Maximum minutes'!$C$1,T2603,MATCH(IF(G2603&lt;&gt;"",G2603,F2603),OFFSET('Maximum minutes'!$C$1,T2603-1,0,1,U2603+1),0)-1)*IF(OR(ISNUMBER(J2603),J2603="sans examen"),1,0)*IF(W2603&lt;MinDate,1,0),"")</f>
        <v/>
      </c>
      <c r="N2603" s="36">
        <f t="shared" ca="1" si="81"/>
        <v>0</v>
      </c>
      <c r="O2603" s="36" t="e">
        <f ca="1">LEFT(OFFSET(Lists!$Q$2,MATCH(E2603,Lists!$R$3:$R$19,0),0),4)</f>
        <v>#N/A</v>
      </c>
      <c r="P2603" s="36" t="e">
        <f ca="1">MATCH(O2603,Lists!$S$2:$S$640,1)</f>
        <v>#N/A</v>
      </c>
      <c r="Q2603" s="36" t="e">
        <f ca="1">MATCH(LEFT(OFFSET(Lists!$Q$2,MATCH(E2603,Lists!$R$3:$R$19,0)+1,0),4),Lists!$S$3:$S$640,1)</f>
        <v>#N/A</v>
      </c>
      <c r="R2603" s="36" t="e">
        <f ca="1">LEFT(OFFSET(Lists!$S$2,P2603-1+MATCH(F2603,OFFSET(Lists!$T$3,P2603-1,0,Q2603-P2603+1),0),0),6)</f>
        <v>#N/A</v>
      </c>
      <c r="S2603" s="36" t="e">
        <f ca="1">VLOOKUP(R2603,Lists!B:D,3,FALSE)</f>
        <v>#N/A</v>
      </c>
      <c r="T2603" s="36" t="str">
        <f>IF(F2603&lt;&gt;"",MATCH(R2603,'Maximum minutes'!B:B,0),"")</f>
        <v/>
      </c>
      <c r="U2603" s="36">
        <f ca="1">IF(F2603&lt;&gt;"",COUNTA(OFFSET('Maximum minutes'!$C$1,'Annexe A1 Cours'!T2603,0,1,50)),0)</f>
        <v>0</v>
      </c>
      <c r="V2603" s="37">
        <f ca="1">IFERROR(OFFSET('Maximum minutes'!$C$1,T2603+1,-1+MATCH(G2603,OFFSET('Maximum minutes'!$C$1,T2603-1,0,1,50),0)),0)</f>
        <v>0</v>
      </c>
      <c r="W2603" s="38">
        <f t="shared" ca="1" si="80"/>
        <v>0</v>
      </c>
    </row>
    <row r="2604" spans="1:23" s="36" customFormat="1" ht="18.75">
      <c r="A2604" s="34"/>
      <c r="B2604" s="39"/>
      <c r="C2604" s="39"/>
      <c r="D2604" s="35"/>
      <c r="E2604" s="40"/>
      <c r="F2604" s="39"/>
      <c r="G2604" s="39"/>
      <c r="H2604" s="39"/>
      <c r="I2604" s="34"/>
      <c r="J2604" s="34"/>
      <c r="K2604" s="34"/>
      <c r="L2604" s="34"/>
      <c r="M2604" s="43" t="str">
        <f ca="1">IFERROR(OFFSET('Maximum minutes'!$C$1,T2604,MATCH(IF(G2604&lt;&gt;"",G2604,F2604),OFFSET('Maximum minutes'!$C$1,T2604-1,0,1,U2604+1),0)-1)*IF(OR(ISNUMBER(J2604),J2604="sans examen"),1,0)*IF(W2604&lt;MinDate,1,0),"")</f>
        <v/>
      </c>
      <c r="N2604" s="36">
        <f t="shared" ca="1" si="81"/>
        <v>0</v>
      </c>
      <c r="O2604" s="36" t="e">
        <f ca="1">LEFT(OFFSET(Lists!$Q$2,MATCH(E2604,Lists!$R$3:$R$19,0),0),4)</f>
        <v>#N/A</v>
      </c>
      <c r="P2604" s="36" t="e">
        <f ca="1">MATCH(O2604,Lists!$S$2:$S$640,1)</f>
        <v>#N/A</v>
      </c>
      <c r="Q2604" s="36" t="e">
        <f ca="1">MATCH(LEFT(OFFSET(Lists!$Q$2,MATCH(E2604,Lists!$R$3:$R$19,0)+1,0),4),Lists!$S$3:$S$640,1)</f>
        <v>#N/A</v>
      </c>
      <c r="R2604" s="36" t="e">
        <f ca="1">LEFT(OFFSET(Lists!$S$2,P2604-1+MATCH(F2604,OFFSET(Lists!$T$3,P2604-1,0,Q2604-P2604+1),0),0),6)</f>
        <v>#N/A</v>
      </c>
      <c r="S2604" s="36" t="e">
        <f ca="1">VLOOKUP(R2604,Lists!B:D,3,FALSE)</f>
        <v>#N/A</v>
      </c>
      <c r="T2604" s="36" t="str">
        <f>IF(F2604&lt;&gt;"",MATCH(R2604,'Maximum minutes'!B:B,0),"")</f>
        <v/>
      </c>
      <c r="U2604" s="36">
        <f ca="1">IF(F2604&lt;&gt;"",COUNTA(OFFSET('Maximum minutes'!$C$1,'Annexe A1 Cours'!T2604,0,1,50)),0)</f>
        <v>0</v>
      </c>
      <c r="V2604" s="37">
        <f ca="1">IFERROR(OFFSET('Maximum minutes'!$C$1,T2604+1,-1+MATCH(G2604,OFFSET('Maximum minutes'!$C$1,T2604-1,0,1,50),0)),0)</f>
        <v>0</v>
      </c>
      <c r="W2604" s="38">
        <f t="shared" ca="1" si="80"/>
        <v>0</v>
      </c>
    </row>
    <row r="2605" spans="1:23" s="36" customFormat="1" ht="18.75">
      <c r="A2605" s="34"/>
      <c r="B2605" s="39"/>
      <c r="C2605" s="39"/>
      <c r="D2605" s="35"/>
      <c r="E2605" s="40"/>
      <c r="F2605" s="39"/>
      <c r="G2605" s="39"/>
      <c r="H2605" s="39"/>
      <c r="I2605" s="34"/>
      <c r="J2605" s="34"/>
      <c r="K2605" s="34"/>
      <c r="L2605" s="34"/>
      <c r="M2605" s="43" t="str">
        <f ca="1">IFERROR(OFFSET('Maximum minutes'!$C$1,T2605,MATCH(IF(G2605&lt;&gt;"",G2605,F2605),OFFSET('Maximum minutes'!$C$1,T2605-1,0,1,U2605+1),0)-1)*IF(OR(ISNUMBER(J2605),J2605="sans examen"),1,0)*IF(W2605&lt;MinDate,1,0),"")</f>
        <v/>
      </c>
      <c r="N2605" s="36">
        <f t="shared" ca="1" si="81"/>
        <v>0</v>
      </c>
      <c r="O2605" s="36" t="e">
        <f ca="1">LEFT(OFFSET(Lists!$Q$2,MATCH(E2605,Lists!$R$3:$R$19,0),0),4)</f>
        <v>#N/A</v>
      </c>
      <c r="P2605" s="36" t="e">
        <f ca="1">MATCH(O2605,Lists!$S$2:$S$640,1)</f>
        <v>#N/A</v>
      </c>
      <c r="Q2605" s="36" t="e">
        <f ca="1">MATCH(LEFT(OFFSET(Lists!$Q$2,MATCH(E2605,Lists!$R$3:$R$19,0)+1,0),4),Lists!$S$3:$S$640,1)</f>
        <v>#N/A</v>
      </c>
      <c r="R2605" s="36" t="e">
        <f ca="1">LEFT(OFFSET(Lists!$S$2,P2605-1+MATCH(F2605,OFFSET(Lists!$T$3,P2605-1,0,Q2605-P2605+1),0),0),6)</f>
        <v>#N/A</v>
      </c>
      <c r="S2605" s="36" t="e">
        <f ca="1">VLOOKUP(R2605,Lists!B:D,3,FALSE)</f>
        <v>#N/A</v>
      </c>
      <c r="T2605" s="36" t="str">
        <f>IF(F2605&lt;&gt;"",MATCH(R2605,'Maximum minutes'!B:B,0),"")</f>
        <v/>
      </c>
      <c r="U2605" s="36">
        <f ca="1">IF(F2605&lt;&gt;"",COUNTA(OFFSET('Maximum minutes'!$C$1,'Annexe A1 Cours'!T2605,0,1,50)),0)</f>
        <v>0</v>
      </c>
      <c r="V2605" s="37">
        <f ca="1">IFERROR(OFFSET('Maximum minutes'!$C$1,T2605+1,-1+MATCH(G2605,OFFSET('Maximum minutes'!$C$1,T2605-1,0,1,50),0)),0)</f>
        <v>0</v>
      </c>
      <c r="W2605" s="38">
        <f t="shared" ca="1" si="80"/>
        <v>0</v>
      </c>
    </row>
    <row r="2606" spans="1:23" s="36" customFormat="1" ht="18.75">
      <c r="A2606" s="34"/>
      <c r="B2606" s="39"/>
      <c r="C2606" s="39"/>
      <c r="D2606" s="35"/>
      <c r="E2606" s="40"/>
      <c r="F2606" s="39"/>
      <c r="G2606" s="39"/>
      <c r="H2606" s="39"/>
      <c r="I2606" s="34"/>
      <c r="J2606" s="34"/>
      <c r="K2606" s="34"/>
      <c r="L2606" s="34"/>
      <c r="M2606" s="43" t="str">
        <f ca="1">IFERROR(OFFSET('Maximum minutes'!$C$1,T2606,MATCH(IF(G2606&lt;&gt;"",G2606,F2606),OFFSET('Maximum minutes'!$C$1,T2606-1,0,1,U2606+1),0)-1)*IF(OR(ISNUMBER(J2606),J2606="sans examen"),1,0)*IF(W2606&lt;MinDate,1,0),"")</f>
        <v/>
      </c>
      <c r="N2606" s="36">
        <f t="shared" ca="1" si="81"/>
        <v>0</v>
      </c>
      <c r="O2606" s="36" t="e">
        <f ca="1">LEFT(OFFSET(Lists!$Q$2,MATCH(E2606,Lists!$R$3:$R$19,0),0),4)</f>
        <v>#N/A</v>
      </c>
      <c r="P2606" s="36" t="e">
        <f ca="1">MATCH(O2606,Lists!$S$2:$S$640,1)</f>
        <v>#N/A</v>
      </c>
      <c r="Q2606" s="36" t="e">
        <f ca="1">MATCH(LEFT(OFFSET(Lists!$Q$2,MATCH(E2606,Lists!$R$3:$R$19,0)+1,0),4),Lists!$S$3:$S$640,1)</f>
        <v>#N/A</v>
      </c>
      <c r="R2606" s="36" t="e">
        <f ca="1">LEFT(OFFSET(Lists!$S$2,P2606-1+MATCH(F2606,OFFSET(Lists!$T$3,P2606-1,0,Q2606-P2606+1),0),0),6)</f>
        <v>#N/A</v>
      </c>
      <c r="S2606" s="36" t="e">
        <f ca="1">VLOOKUP(R2606,Lists!B:D,3,FALSE)</f>
        <v>#N/A</v>
      </c>
      <c r="T2606" s="36" t="str">
        <f>IF(F2606&lt;&gt;"",MATCH(R2606,'Maximum minutes'!B:B,0),"")</f>
        <v/>
      </c>
      <c r="U2606" s="36">
        <f ca="1">IF(F2606&lt;&gt;"",COUNTA(OFFSET('Maximum minutes'!$C$1,'Annexe A1 Cours'!T2606,0,1,50)),0)</f>
        <v>0</v>
      </c>
      <c r="V2606" s="37">
        <f ca="1">IFERROR(OFFSET('Maximum minutes'!$C$1,T2606+1,-1+MATCH(G2606,OFFSET('Maximum minutes'!$C$1,T2606-1,0,1,50),0)),0)</f>
        <v>0</v>
      </c>
      <c r="W2606" s="38">
        <f t="shared" ca="1" si="80"/>
        <v>0</v>
      </c>
    </row>
    <row r="2607" spans="1:23" s="36" customFormat="1" ht="18.75">
      <c r="A2607" s="34"/>
      <c r="B2607" s="39"/>
      <c r="C2607" s="39"/>
      <c r="D2607" s="35"/>
      <c r="E2607" s="40"/>
      <c r="F2607" s="39"/>
      <c r="G2607" s="39"/>
      <c r="H2607" s="39"/>
      <c r="I2607" s="34"/>
      <c r="J2607" s="34"/>
      <c r="K2607" s="34"/>
      <c r="L2607" s="34"/>
      <c r="M2607" s="43" t="str">
        <f ca="1">IFERROR(OFFSET('Maximum minutes'!$C$1,T2607,MATCH(IF(G2607&lt;&gt;"",G2607,F2607),OFFSET('Maximum minutes'!$C$1,T2607-1,0,1,U2607+1),0)-1)*IF(OR(ISNUMBER(J2607),J2607="sans examen"),1,0)*IF(W2607&lt;MinDate,1,0),"")</f>
        <v/>
      </c>
      <c r="N2607" s="36">
        <f t="shared" ca="1" si="81"/>
        <v>0</v>
      </c>
      <c r="O2607" s="36" t="e">
        <f ca="1">LEFT(OFFSET(Lists!$Q$2,MATCH(E2607,Lists!$R$3:$R$19,0),0),4)</f>
        <v>#N/A</v>
      </c>
      <c r="P2607" s="36" t="e">
        <f ca="1">MATCH(O2607,Lists!$S$2:$S$640,1)</f>
        <v>#N/A</v>
      </c>
      <c r="Q2607" s="36" t="e">
        <f ca="1">MATCH(LEFT(OFFSET(Lists!$Q$2,MATCH(E2607,Lists!$R$3:$R$19,0)+1,0),4),Lists!$S$3:$S$640,1)</f>
        <v>#N/A</v>
      </c>
      <c r="R2607" s="36" t="e">
        <f ca="1">LEFT(OFFSET(Lists!$S$2,P2607-1+MATCH(F2607,OFFSET(Lists!$T$3,P2607-1,0,Q2607-P2607+1),0),0),6)</f>
        <v>#N/A</v>
      </c>
      <c r="S2607" s="36" t="e">
        <f ca="1">VLOOKUP(R2607,Lists!B:D,3,FALSE)</f>
        <v>#N/A</v>
      </c>
      <c r="T2607" s="36" t="str">
        <f>IF(F2607&lt;&gt;"",MATCH(R2607,'Maximum minutes'!B:B,0),"")</f>
        <v/>
      </c>
      <c r="U2607" s="36">
        <f ca="1">IF(F2607&lt;&gt;"",COUNTA(OFFSET('Maximum minutes'!$C$1,'Annexe A1 Cours'!T2607,0,1,50)),0)</f>
        <v>0</v>
      </c>
      <c r="V2607" s="37">
        <f ca="1">IFERROR(OFFSET('Maximum minutes'!$C$1,T2607+1,-1+MATCH(G2607,OFFSET('Maximum minutes'!$C$1,T2607-1,0,1,50),0)),0)</f>
        <v>0</v>
      </c>
      <c r="W2607" s="38">
        <f t="shared" ca="1" si="80"/>
        <v>0</v>
      </c>
    </row>
    <row r="2608" spans="1:23" s="36" customFormat="1" ht="18.75">
      <c r="A2608" s="34"/>
      <c r="B2608" s="39"/>
      <c r="C2608" s="39"/>
      <c r="D2608" s="35"/>
      <c r="E2608" s="40"/>
      <c r="F2608" s="39"/>
      <c r="G2608" s="39"/>
      <c r="H2608" s="39"/>
      <c r="I2608" s="34"/>
      <c r="J2608" s="34"/>
      <c r="K2608" s="34"/>
      <c r="L2608" s="34"/>
      <c r="M2608" s="43" t="str">
        <f ca="1">IFERROR(OFFSET('Maximum minutes'!$C$1,T2608,MATCH(IF(G2608&lt;&gt;"",G2608,F2608),OFFSET('Maximum minutes'!$C$1,T2608-1,0,1,U2608+1),0)-1)*IF(OR(ISNUMBER(J2608),J2608="sans examen"),1,0)*IF(W2608&lt;MinDate,1,0),"")</f>
        <v/>
      </c>
      <c r="N2608" s="36">
        <f t="shared" ca="1" si="81"/>
        <v>0</v>
      </c>
      <c r="O2608" s="36" t="e">
        <f ca="1">LEFT(OFFSET(Lists!$Q$2,MATCH(E2608,Lists!$R$3:$R$19,0),0),4)</f>
        <v>#N/A</v>
      </c>
      <c r="P2608" s="36" t="e">
        <f ca="1">MATCH(O2608,Lists!$S$2:$S$640,1)</f>
        <v>#N/A</v>
      </c>
      <c r="Q2608" s="36" t="e">
        <f ca="1">MATCH(LEFT(OFFSET(Lists!$Q$2,MATCH(E2608,Lists!$R$3:$R$19,0)+1,0),4),Lists!$S$3:$S$640,1)</f>
        <v>#N/A</v>
      </c>
      <c r="R2608" s="36" t="e">
        <f ca="1">LEFT(OFFSET(Lists!$S$2,P2608-1+MATCH(F2608,OFFSET(Lists!$T$3,P2608-1,0,Q2608-P2608+1),0),0),6)</f>
        <v>#N/A</v>
      </c>
      <c r="S2608" s="36" t="e">
        <f ca="1">VLOOKUP(R2608,Lists!B:D,3,FALSE)</f>
        <v>#N/A</v>
      </c>
      <c r="T2608" s="36" t="str">
        <f>IF(F2608&lt;&gt;"",MATCH(R2608,'Maximum minutes'!B:B,0),"")</f>
        <v/>
      </c>
      <c r="U2608" s="36">
        <f ca="1">IF(F2608&lt;&gt;"",COUNTA(OFFSET('Maximum minutes'!$C$1,'Annexe A1 Cours'!T2608,0,1,50)),0)</f>
        <v>0</v>
      </c>
      <c r="V2608" s="37">
        <f ca="1">IFERROR(OFFSET('Maximum minutes'!$C$1,T2608+1,-1+MATCH(G2608,OFFSET('Maximum minutes'!$C$1,T2608-1,0,1,50),0)),0)</f>
        <v>0</v>
      </c>
      <c r="W2608" s="38">
        <f t="shared" ca="1" si="80"/>
        <v>0</v>
      </c>
    </row>
    <row r="2609" spans="1:23" s="36" customFormat="1" ht="18.75">
      <c r="A2609" s="34"/>
      <c r="B2609" s="39"/>
      <c r="C2609" s="39"/>
      <c r="D2609" s="35"/>
      <c r="E2609" s="40"/>
      <c r="F2609" s="39"/>
      <c r="G2609" s="39"/>
      <c r="H2609" s="39"/>
      <c r="I2609" s="34"/>
      <c r="J2609" s="34"/>
      <c r="K2609" s="34"/>
      <c r="L2609" s="34"/>
      <c r="M2609" s="43" t="str">
        <f ca="1">IFERROR(OFFSET('Maximum minutes'!$C$1,T2609,MATCH(IF(G2609&lt;&gt;"",G2609,F2609),OFFSET('Maximum minutes'!$C$1,T2609-1,0,1,U2609+1),0)-1)*IF(OR(ISNUMBER(J2609),J2609="sans examen"),1,0)*IF(W2609&lt;MinDate,1,0),"")</f>
        <v/>
      </c>
      <c r="N2609" s="36">
        <f t="shared" ca="1" si="81"/>
        <v>0</v>
      </c>
      <c r="O2609" s="36" t="e">
        <f ca="1">LEFT(OFFSET(Lists!$Q$2,MATCH(E2609,Lists!$R$3:$R$19,0),0),4)</f>
        <v>#N/A</v>
      </c>
      <c r="P2609" s="36" t="e">
        <f ca="1">MATCH(O2609,Lists!$S$2:$S$640,1)</f>
        <v>#N/A</v>
      </c>
      <c r="Q2609" s="36" t="e">
        <f ca="1">MATCH(LEFT(OFFSET(Lists!$Q$2,MATCH(E2609,Lists!$R$3:$R$19,0)+1,0),4),Lists!$S$3:$S$640,1)</f>
        <v>#N/A</v>
      </c>
      <c r="R2609" s="36" t="e">
        <f ca="1">LEFT(OFFSET(Lists!$S$2,P2609-1+MATCH(F2609,OFFSET(Lists!$T$3,P2609-1,0,Q2609-P2609+1),0),0),6)</f>
        <v>#N/A</v>
      </c>
      <c r="S2609" s="36" t="e">
        <f ca="1">VLOOKUP(R2609,Lists!B:D,3,FALSE)</f>
        <v>#N/A</v>
      </c>
      <c r="T2609" s="36" t="str">
        <f>IF(F2609&lt;&gt;"",MATCH(R2609,'Maximum minutes'!B:B,0),"")</f>
        <v/>
      </c>
      <c r="U2609" s="36">
        <f ca="1">IF(F2609&lt;&gt;"",COUNTA(OFFSET('Maximum minutes'!$C$1,'Annexe A1 Cours'!T2609,0,1,50)),0)</f>
        <v>0</v>
      </c>
      <c r="V2609" s="37">
        <f ca="1">IFERROR(OFFSET('Maximum minutes'!$C$1,T2609+1,-1+MATCH(G2609,OFFSET('Maximum minutes'!$C$1,T2609-1,0,1,50),0)),0)</f>
        <v>0</v>
      </c>
      <c r="W2609" s="38">
        <f t="shared" ca="1" si="80"/>
        <v>0</v>
      </c>
    </row>
    <row r="2610" spans="1:23" s="36" customFormat="1" ht="18.75">
      <c r="A2610" s="34"/>
      <c r="B2610" s="39"/>
      <c r="C2610" s="39"/>
      <c r="D2610" s="35"/>
      <c r="E2610" s="40"/>
      <c r="F2610" s="39"/>
      <c r="G2610" s="39"/>
      <c r="H2610" s="39"/>
      <c r="I2610" s="34"/>
      <c r="J2610" s="34"/>
      <c r="K2610" s="34"/>
      <c r="L2610" s="34"/>
      <c r="M2610" s="43" t="str">
        <f ca="1">IFERROR(OFFSET('Maximum minutes'!$C$1,T2610,MATCH(IF(G2610&lt;&gt;"",G2610,F2610),OFFSET('Maximum minutes'!$C$1,T2610-1,0,1,U2610+1),0)-1)*IF(OR(ISNUMBER(J2610),J2610="sans examen"),1,0)*IF(W2610&lt;MinDate,1,0),"")</f>
        <v/>
      </c>
      <c r="N2610" s="36">
        <f t="shared" ca="1" si="81"/>
        <v>0</v>
      </c>
      <c r="O2610" s="36" t="e">
        <f ca="1">LEFT(OFFSET(Lists!$Q$2,MATCH(E2610,Lists!$R$3:$R$19,0),0),4)</f>
        <v>#N/A</v>
      </c>
      <c r="P2610" s="36" t="e">
        <f ca="1">MATCH(O2610,Lists!$S$2:$S$640,1)</f>
        <v>#N/A</v>
      </c>
      <c r="Q2610" s="36" t="e">
        <f ca="1">MATCH(LEFT(OFFSET(Lists!$Q$2,MATCH(E2610,Lists!$R$3:$R$19,0)+1,0),4),Lists!$S$3:$S$640,1)</f>
        <v>#N/A</v>
      </c>
      <c r="R2610" s="36" t="e">
        <f ca="1">LEFT(OFFSET(Lists!$S$2,P2610-1+MATCH(F2610,OFFSET(Lists!$T$3,P2610-1,0,Q2610-P2610+1),0),0),6)</f>
        <v>#N/A</v>
      </c>
      <c r="S2610" s="36" t="e">
        <f ca="1">VLOOKUP(R2610,Lists!B:D,3,FALSE)</f>
        <v>#N/A</v>
      </c>
      <c r="T2610" s="36" t="str">
        <f>IF(F2610&lt;&gt;"",MATCH(R2610,'Maximum minutes'!B:B,0),"")</f>
        <v/>
      </c>
      <c r="U2610" s="36">
        <f ca="1">IF(F2610&lt;&gt;"",COUNTA(OFFSET('Maximum minutes'!$C$1,'Annexe A1 Cours'!T2610,0,1,50)),0)</f>
        <v>0</v>
      </c>
      <c r="V2610" s="37">
        <f ca="1">IFERROR(OFFSET('Maximum minutes'!$C$1,T2610+1,-1+MATCH(G2610,OFFSET('Maximum minutes'!$C$1,T2610-1,0,1,50),0)),0)</f>
        <v>0</v>
      </c>
      <c r="W2610" s="38">
        <f t="shared" ca="1" si="80"/>
        <v>0</v>
      </c>
    </row>
    <row r="2611" spans="1:23" s="36" customFormat="1" ht="18.75">
      <c r="A2611" s="34"/>
      <c r="B2611" s="39"/>
      <c r="C2611" s="39"/>
      <c r="D2611" s="35"/>
      <c r="E2611" s="40"/>
      <c r="F2611" s="39"/>
      <c r="G2611" s="39"/>
      <c r="H2611" s="39"/>
      <c r="I2611" s="34"/>
      <c r="J2611" s="34"/>
      <c r="K2611" s="34"/>
      <c r="L2611" s="34"/>
      <c r="M2611" s="43" t="str">
        <f ca="1">IFERROR(OFFSET('Maximum minutes'!$C$1,T2611,MATCH(IF(G2611&lt;&gt;"",G2611,F2611),OFFSET('Maximum minutes'!$C$1,T2611-1,0,1,U2611+1),0)-1)*IF(OR(ISNUMBER(J2611),J2611="sans examen"),1,0)*IF(W2611&lt;MinDate,1,0),"")</f>
        <v/>
      </c>
      <c r="N2611" s="36">
        <f t="shared" ca="1" si="81"/>
        <v>0</v>
      </c>
      <c r="O2611" s="36" t="e">
        <f ca="1">LEFT(OFFSET(Lists!$Q$2,MATCH(E2611,Lists!$R$3:$R$19,0),0),4)</f>
        <v>#N/A</v>
      </c>
      <c r="P2611" s="36" t="e">
        <f ca="1">MATCH(O2611,Lists!$S$2:$S$640,1)</f>
        <v>#N/A</v>
      </c>
      <c r="Q2611" s="36" t="e">
        <f ca="1">MATCH(LEFT(OFFSET(Lists!$Q$2,MATCH(E2611,Lists!$R$3:$R$19,0)+1,0),4),Lists!$S$3:$S$640,1)</f>
        <v>#N/A</v>
      </c>
      <c r="R2611" s="36" t="e">
        <f ca="1">LEFT(OFFSET(Lists!$S$2,P2611-1+MATCH(F2611,OFFSET(Lists!$T$3,P2611-1,0,Q2611-P2611+1),0),0),6)</f>
        <v>#N/A</v>
      </c>
      <c r="S2611" s="36" t="e">
        <f ca="1">VLOOKUP(R2611,Lists!B:D,3,FALSE)</f>
        <v>#N/A</v>
      </c>
      <c r="T2611" s="36" t="str">
        <f>IF(F2611&lt;&gt;"",MATCH(R2611,'Maximum minutes'!B:B,0),"")</f>
        <v/>
      </c>
      <c r="U2611" s="36">
        <f ca="1">IF(F2611&lt;&gt;"",COUNTA(OFFSET('Maximum minutes'!$C$1,'Annexe A1 Cours'!T2611,0,1,50)),0)</f>
        <v>0</v>
      </c>
      <c r="V2611" s="37">
        <f ca="1">IFERROR(OFFSET('Maximum minutes'!$C$1,T2611+1,-1+MATCH(G2611,OFFSET('Maximum minutes'!$C$1,T2611-1,0,1,50),0)),0)</f>
        <v>0</v>
      </c>
      <c r="W2611" s="38">
        <f t="shared" ca="1" si="80"/>
        <v>0</v>
      </c>
    </row>
    <row r="2612" spans="1:23" s="36" customFormat="1" ht="18.75">
      <c r="A2612" s="34"/>
      <c r="B2612" s="39"/>
      <c r="C2612" s="39"/>
      <c r="D2612" s="35"/>
      <c r="E2612" s="40"/>
      <c r="F2612" s="39"/>
      <c r="G2612" s="39"/>
      <c r="H2612" s="39"/>
      <c r="I2612" s="34"/>
      <c r="J2612" s="34"/>
      <c r="K2612" s="34"/>
      <c r="L2612" s="34"/>
      <c r="M2612" s="43" t="str">
        <f ca="1">IFERROR(OFFSET('Maximum minutes'!$C$1,T2612,MATCH(IF(G2612&lt;&gt;"",G2612,F2612),OFFSET('Maximum minutes'!$C$1,T2612-1,0,1,U2612+1),0)-1)*IF(OR(ISNUMBER(J2612),J2612="sans examen"),1,0)*IF(W2612&lt;MinDate,1,0),"")</f>
        <v/>
      </c>
      <c r="N2612" s="36">
        <f t="shared" ca="1" si="81"/>
        <v>0</v>
      </c>
      <c r="O2612" s="36" t="e">
        <f ca="1">LEFT(OFFSET(Lists!$Q$2,MATCH(E2612,Lists!$R$3:$R$19,0),0),4)</f>
        <v>#N/A</v>
      </c>
      <c r="P2612" s="36" t="e">
        <f ca="1">MATCH(O2612,Lists!$S$2:$S$640,1)</f>
        <v>#N/A</v>
      </c>
      <c r="Q2612" s="36" t="e">
        <f ca="1">MATCH(LEFT(OFFSET(Lists!$Q$2,MATCH(E2612,Lists!$R$3:$R$19,0)+1,0),4),Lists!$S$3:$S$640,1)</f>
        <v>#N/A</v>
      </c>
      <c r="R2612" s="36" t="e">
        <f ca="1">LEFT(OFFSET(Lists!$S$2,P2612-1+MATCH(F2612,OFFSET(Lists!$T$3,P2612-1,0,Q2612-P2612+1),0),0),6)</f>
        <v>#N/A</v>
      </c>
      <c r="S2612" s="36" t="e">
        <f ca="1">VLOOKUP(R2612,Lists!B:D,3,FALSE)</f>
        <v>#N/A</v>
      </c>
      <c r="T2612" s="36" t="str">
        <f>IF(F2612&lt;&gt;"",MATCH(R2612,'Maximum minutes'!B:B,0),"")</f>
        <v/>
      </c>
      <c r="U2612" s="36">
        <f ca="1">IF(F2612&lt;&gt;"",COUNTA(OFFSET('Maximum minutes'!$C$1,'Annexe A1 Cours'!T2612,0,1,50)),0)</f>
        <v>0</v>
      </c>
      <c r="V2612" s="37">
        <f ca="1">IFERROR(OFFSET('Maximum minutes'!$C$1,T2612+1,-1+MATCH(G2612,OFFSET('Maximum minutes'!$C$1,T2612-1,0,1,50),0)),0)</f>
        <v>0</v>
      </c>
      <c r="W2612" s="38">
        <f t="shared" ca="1" si="80"/>
        <v>0</v>
      </c>
    </row>
    <row r="2613" spans="1:23" s="36" customFormat="1" ht="18.75">
      <c r="A2613" s="34"/>
      <c r="B2613" s="39"/>
      <c r="C2613" s="39"/>
      <c r="D2613" s="35"/>
      <c r="E2613" s="40"/>
      <c r="F2613" s="39"/>
      <c r="G2613" s="39"/>
      <c r="H2613" s="39"/>
      <c r="I2613" s="34"/>
      <c r="J2613" s="34"/>
      <c r="K2613" s="34"/>
      <c r="L2613" s="34"/>
      <c r="M2613" s="43" t="str">
        <f ca="1">IFERROR(OFFSET('Maximum minutes'!$C$1,T2613,MATCH(IF(G2613&lt;&gt;"",G2613,F2613),OFFSET('Maximum minutes'!$C$1,T2613-1,0,1,U2613+1),0)-1)*IF(OR(ISNUMBER(J2613),J2613="sans examen"),1,0)*IF(W2613&lt;MinDate,1,0),"")</f>
        <v/>
      </c>
      <c r="N2613" s="36">
        <f t="shared" ca="1" si="81"/>
        <v>0</v>
      </c>
      <c r="O2613" s="36" t="e">
        <f ca="1">LEFT(OFFSET(Lists!$Q$2,MATCH(E2613,Lists!$R$3:$R$19,0),0),4)</f>
        <v>#N/A</v>
      </c>
      <c r="P2613" s="36" t="e">
        <f ca="1">MATCH(O2613,Lists!$S$2:$S$640,1)</f>
        <v>#N/A</v>
      </c>
      <c r="Q2613" s="36" t="e">
        <f ca="1">MATCH(LEFT(OFFSET(Lists!$Q$2,MATCH(E2613,Lists!$R$3:$R$19,0)+1,0),4),Lists!$S$3:$S$640,1)</f>
        <v>#N/A</v>
      </c>
      <c r="R2613" s="36" t="e">
        <f ca="1">LEFT(OFFSET(Lists!$S$2,P2613-1+MATCH(F2613,OFFSET(Lists!$T$3,P2613-1,0,Q2613-P2613+1),0),0),6)</f>
        <v>#N/A</v>
      </c>
      <c r="S2613" s="36" t="e">
        <f ca="1">VLOOKUP(R2613,Lists!B:D,3,FALSE)</f>
        <v>#N/A</v>
      </c>
      <c r="T2613" s="36" t="str">
        <f>IF(F2613&lt;&gt;"",MATCH(R2613,'Maximum minutes'!B:B,0),"")</f>
        <v/>
      </c>
      <c r="U2613" s="36">
        <f ca="1">IF(F2613&lt;&gt;"",COUNTA(OFFSET('Maximum minutes'!$C$1,'Annexe A1 Cours'!T2613,0,1,50)),0)</f>
        <v>0</v>
      </c>
      <c r="V2613" s="37">
        <f ca="1">IFERROR(OFFSET('Maximum minutes'!$C$1,T2613+1,-1+MATCH(G2613,OFFSET('Maximum minutes'!$C$1,T2613-1,0,1,50),0)),0)</f>
        <v>0</v>
      </c>
      <c r="W2613" s="38">
        <f t="shared" ca="1" si="80"/>
        <v>0</v>
      </c>
    </row>
    <row r="2614" spans="1:23" s="36" customFormat="1" ht="18.75">
      <c r="A2614" s="34"/>
      <c r="B2614" s="39"/>
      <c r="C2614" s="39"/>
      <c r="D2614" s="35"/>
      <c r="E2614" s="40"/>
      <c r="F2614" s="39"/>
      <c r="G2614" s="39"/>
      <c r="H2614" s="39"/>
      <c r="I2614" s="34"/>
      <c r="J2614" s="34"/>
      <c r="K2614" s="34"/>
      <c r="L2614" s="34"/>
      <c r="M2614" s="43" t="str">
        <f ca="1">IFERROR(OFFSET('Maximum minutes'!$C$1,T2614,MATCH(IF(G2614&lt;&gt;"",G2614,F2614),OFFSET('Maximum minutes'!$C$1,T2614-1,0,1,U2614+1),0)-1)*IF(OR(ISNUMBER(J2614),J2614="sans examen"),1,0)*IF(W2614&lt;MinDate,1,0),"")</f>
        <v/>
      </c>
      <c r="N2614" s="36">
        <f t="shared" ca="1" si="81"/>
        <v>0</v>
      </c>
      <c r="O2614" s="36" t="e">
        <f ca="1">LEFT(OFFSET(Lists!$Q$2,MATCH(E2614,Lists!$R$3:$R$19,0),0),4)</f>
        <v>#N/A</v>
      </c>
      <c r="P2614" s="36" t="e">
        <f ca="1">MATCH(O2614,Lists!$S$2:$S$640,1)</f>
        <v>#N/A</v>
      </c>
      <c r="Q2614" s="36" t="e">
        <f ca="1">MATCH(LEFT(OFFSET(Lists!$Q$2,MATCH(E2614,Lists!$R$3:$R$19,0)+1,0),4),Lists!$S$3:$S$640,1)</f>
        <v>#N/A</v>
      </c>
      <c r="R2614" s="36" t="e">
        <f ca="1">LEFT(OFFSET(Lists!$S$2,P2614-1+MATCH(F2614,OFFSET(Lists!$T$3,P2614-1,0,Q2614-P2614+1),0),0),6)</f>
        <v>#N/A</v>
      </c>
      <c r="S2614" s="36" t="e">
        <f ca="1">VLOOKUP(R2614,Lists!B:D,3,FALSE)</f>
        <v>#N/A</v>
      </c>
      <c r="T2614" s="36" t="str">
        <f>IF(F2614&lt;&gt;"",MATCH(R2614,'Maximum minutes'!B:B,0),"")</f>
        <v/>
      </c>
      <c r="U2614" s="36">
        <f ca="1">IF(F2614&lt;&gt;"",COUNTA(OFFSET('Maximum minutes'!$C$1,'Annexe A1 Cours'!T2614,0,1,50)),0)</f>
        <v>0</v>
      </c>
      <c r="V2614" s="37">
        <f ca="1">IFERROR(OFFSET('Maximum minutes'!$C$1,T2614+1,-1+MATCH(G2614,OFFSET('Maximum minutes'!$C$1,T2614-1,0,1,50),0)),0)</f>
        <v>0</v>
      </c>
      <c r="W2614" s="38">
        <f t="shared" ca="1" si="80"/>
        <v>0</v>
      </c>
    </row>
    <row r="2615" spans="1:23" s="36" customFormat="1" ht="18.75">
      <c r="A2615" s="34"/>
      <c r="B2615" s="39"/>
      <c r="C2615" s="39"/>
      <c r="D2615" s="35"/>
      <c r="E2615" s="40"/>
      <c r="F2615" s="39"/>
      <c r="G2615" s="39"/>
      <c r="H2615" s="39"/>
      <c r="I2615" s="34"/>
      <c r="J2615" s="34"/>
      <c r="K2615" s="34"/>
      <c r="L2615" s="34"/>
      <c r="M2615" s="43" t="str">
        <f ca="1">IFERROR(OFFSET('Maximum minutes'!$C$1,T2615,MATCH(IF(G2615&lt;&gt;"",G2615,F2615),OFFSET('Maximum minutes'!$C$1,T2615-1,0,1,U2615+1),0)-1)*IF(OR(ISNUMBER(J2615),J2615="sans examen"),1,0)*IF(W2615&lt;MinDate,1,0),"")</f>
        <v/>
      </c>
      <c r="N2615" s="36">
        <f t="shared" ca="1" si="81"/>
        <v>0</v>
      </c>
      <c r="O2615" s="36" t="e">
        <f ca="1">LEFT(OFFSET(Lists!$Q$2,MATCH(E2615,Lists!$R$3:$R$19,0),0),4)</f>
        <v>#N/A</v>
      </c>
      <c r="P2615" s="36" t="e">
        <f ca="1">MATCH(O2615,Lists!$S$2:$S$640,1)</f>
        <v>#N/A</v>
      </c>
      <c r="Q2615" s="36" t="e">
        <f ca="1">MATCH(LEFT(OFFSET(Lists!$Q$2,MATCH(E2615,Lists!$R$3:$R$19,0)+1,0),4),Lists!$S$3:$S$640,1)</f>
        <v>#N/A</v>
      </c>
      <c r="R2615" s="36" t="e">
        <f ca="1">LEFT(OFFSET(Lists!$S$2,P2615-1+MATCH(F2615,OFFSET(Lists!$T$3,P2615-1,0,Q2615-P2615+1),0),0),6)</f>
        <v>#N/A</v>
      </c>
      <c r="S2615" s="36" t="e">
        <f ca="1">VLOOKUP(R2615,Lists!B:D,3,FALSE)</f>
        <v>#N/A</v>
      </c>
      <c r="T2615" s="36" t="str">
        <f>IF(F2615&lt;&gt;"",MATCH(R2615,'Maximum minutes'!B:B,0),"")</f>
        <v/>
      </c>
      <c r="U2615" s="36">
        <f ca="1">IF(F2615&lt;&gt;"",COUNTA(OFFSET('Maximum minutes'!$C$1,'Annexe A1 Cours'!T2615,0,1,50)),0)</f>
        <v>0</v>
      </c>
      <c r="V2615" s="37">
        <f ca="1">IFERROR(OFFSET('Maximum minutes'!$C$1,T2615+1,-1+MATCH(G2615,OFFSET('Maximum minutes'!$C$1,T2615-1,0,1,50),0)),0)</f>
        <v>0</v>
      </c>
      <c r="W2615" s="38">
        <f t="shared" ca="1" si="80"/>
        <v>0</v>
      </c>
    </row>
    <row r="2616" spans="1:23" s="36" customFormat="1" ht="18.75">
      <c r="A2616" s="34"/>
      <c r="B2616" s="39"/>
      <c r="C2616" s="39"/>
      <c r="D2616" s="35"/>
      <c r="E2616" s="40"/>
      <c r="F2616" s="39"/>
      <c r="G2616" s="39"/>
      <c r="H2616" s="39"/>
      <c r="I2616" s="34"/>
      <c r="J2616" s="34"/>
      <c r="K2616" s="34"/>
      <c r="L2616" s="34"/>
      <c r="M2616" s="43" t="str">
        <f ca="1">IFERROR(OFFSET('Maximum minutes'!$C$1,T2616,MATCH(IF(G2616&lt;&gt;"",G2616,F2616),OFFSET('Maximum minutes'!$C$1,T2616-1,0,1,U2616+1),0)-1)*IF(OR(ISNUMBER(J2616),J2616="sans examen"),1,0)*IF(W2616&lt;MinDate,1,0),"")</f>
        <v/>
      </c>
      <c r="N2616" s="36">
        <f t="shared" ca="1" si="81"/>
        <v>0</v>
      </c>
      <c r="O2616" s="36" t="e">
        <f ca="1">LEFT(OFFSET(Lists!$Q$2,MATCH(E2616,Lists!$R$3:$R$19,0),0),4)</f>
        <v>#N/A</v>
      </c>
      <c r="P2616" s="36" t="e">
        <f ca="1">MATCH(O2616,Lists!$S$2:$S$640,1)</f>
        <v>#N/A</v>
      </c>
      <c r="Q2616" s="36" t="e">
        <f ca="1">MATCH(LEFT(OFFSET(Lists!$Q$2,MATCH(E2616,Lists!$R$3:$R$19,0)+1,0),4),Lists!$S$3:$S$640,1)</f>
        <v>#N/A</v>
      </c>
      <c r="R2616" s="36" t="e">
        <f ca="1">LEFT(OFFSET(Lists!$S$2,P2616-1+MATCH(F2616,OFFSET(Lists!$T$3,P2616-1,0,Q2616-P2616+1),0),0),6)</f>
        <v>#N/A</v>
      </c>
      <c r="S2616" s="36" t="e">
        <f ca="1">VLOOKUP(R2616,Lists!B:D,3,FALSE)</f>
        <v>#N/A</v>
      </c>
      <c r="T2616" s="36" t="str">
        <f>IF(F2616&lt;&gt;"",MATCH(R2616,'Maximum minutes'!B:B,0),"")</f>
        <v/>
      </c>
      <c r="U2616" s="36">
        <f ca="1">IF(F2616&lt;&gt;"",COUNTA(OFFSET('Maximum minutes'!$C$1,'Annexe A1 Cours'!T2616,0,1,50)),0)</f>
        <v>0</v>
      </c>
      <c r="V2616" s="37">
        <f ca="1">IFERROR(OFFSET('Maximum minutes'!$C$1,T2616+1,-1+MATCH(G2616,OFFSET('Maximum minutes'!$C$1,T2616-1,0,1,50),0)),0)</f>
        <v>0</v>
      </c>
      <c r="W2616" s="38">
        <f t="shared" ca="1" si="80"/>
        <v>0</v>
      </c>
    </row>
    <row r="2617" spans="1:23" s="36" customFormat="1" ht="18.75">
      <c r="A2617" s="34"/>
      <c r="B2617" s="39"/>
      <c r="C2617" s="39"/>
      <c r="D2617" s="35"/>
      <c r="E2617" s="40"/>
      <c r="F2617" s="39"/>
      <c r="G2617" s="39"/>
      <c r="H2617" s="39"/>
      <c r="I2617" s="34"/>
      <c r="J2617" s="34"/>
      <c r="K2617" s="34"/>
      <c r="L2617" s="34"/>
      <c r="M2617" s="43" t="str">
        <f ca="1">IFERROR(OFFSET('Maximum minutes'!$C$1,T2617,MATCH(IF(G2617&lt;&gt;"",G2617,F2617),OFFSET('Maximum minutes'!$C$1,T2617-1,0,1,U2617+1),0)-1)*IF(OR(ISNUMBER(J2617),J2617="sans examen"),1,0)*IF(W2617&lt;MinDate,1,0),"")</f>
        <v/>
      </c>
      <c r="N2617" s="36">
        <f t="shared" ca="1" si="81"/>
        <v>0</v>
      </c>
      <c r="O2617" s="36" t="e">
        <f ca="1">LEFT(OFFSET(Lists!$Q$2,MATCH(E2617,Lists!$R$3:$R$19,0),0),4)</f>
        <v>#N/A</v>
      </c>
      <c r="P2617" s="36" t="e">
        <f ca="1">MATCH(O2617,Lists!$S$2:$S$640,1)</f>
        <v>#N/A</v>
      </c>
      <c r="Q2617" s="36" t="e">
        <f ca="1">MATCH(LEFT(OFFSET(Lists!$Q$2,MATCH(E2617,Lists!$R$3:$R$19,0)+1,0),4),Lists!$S$3:$S$640,1)</f>
        <v>#N/A</v>
      </c>
      <c r="R2617" s="36" t="e">
        <f ca="1">LEFT(OFFSET(Lists!$S$2,P2617-1+MATCH(F2617,OFFSET(Lists!$T$3,P2617-1,0,Q2617-P2617+1),0),0),6)</f>
        <v>#N/A</v>
      </c>
      <c r="S2617" s="36" t="e">
        <f ca="1">VLOOKUP(R2617,Lists!B:D,3,FALSE)</f>
        <v>#N/A</v>
      </c>
      <c r="T2617" s="36" t="str">
        <f>IF(F2617&lt;&gt;"",MATCH(R2617,'Maximum minutes'!B:B,0),"")</f>
        <v/>
      </c>
      <c r="U2617" s="36">
        <f ca="1">IF(F2617&lt;&gt;"",COUNTA(OFFSET('Maximum minutes'!$C$1,'Annexe A1 Cours'!T2617,0,1,50)),0)</f>
        <v>0</v>
      </c>
      <c r="V2617" s="37">
        <f ca="1">IFERROR(OFFSET('Maximum minutes'!$C$1,T2617+1,-1+MATCH(G2617,OFFSET('Maximum minutes'!$C$1,T2617-1,0,1,50),0)),0)</f>
        <v>0</v>
      </c>
      <c r="W2617" s="38">
        <f t="shared" ca="1" si="80"/>
        <v>0</v>
      </c>
    </row>
    <row r="2618" spans="1:23" s="36" customFormat="1" ht="18.75">
      <c r="A2618" s="34"/>
      <c r="B2618" s="39"/>
      <c r="C2618" s="39"/>
      <c r="D2618" s="35"/>
      <c r="E2618" s="40"/>
      <c r="F2618" s="39"/>
      <c r="G2618" s="39"/>
      <c r="H2618" s="39"/>
      <c r="I2618" s="34"/>
      <c r="J2618" s="34"/>
      <c r="K2618" s="34"/>
      <c r="L2618" s="34"/>
      <c r="M2618" s="43" t="str">
        <f ca="1">IFERROR(OFFSET('Maximum minutes'!$C$1,T2618,MATCH(IF(G2618&lt;&gt;"",G2618,F2618),OFFSET('Maximum minutes'!$C$1,T2618-1,0,1,U2618+1),0)-1)*IF(OR(ISNUMBER(J2618),J2618="sans examen"),1,0)*IF(W2618&lt;MinDate,1,0),"")</f>
        <v/>
      </c>
      <c r="N2618" s="36">
        <f t="shared" ca="1" si="81"/>
        <v>0</v>
      </c>
      <c r="O2618" s="36" t="e">
        <f ca="1">LEFT(OFFSET(Lists!$Q$2,MATCH(E2618,Lists!$R$3:$R$19,0),0),4)</f>
        <v>#N/A</v>
      </c>
      <c r="P2618" s="36" t="e">
        <f ca="1">MATCH(O2618,Lists!$S$2:$S$640,1)</f>
        <v>#N/A</v>
      </c>
      <c r="Q2618" s="36" t="e">
        <f ca="1">MATCH(LEFT(OFFSET(Lists!$Q$2,MATCH(E2618,Lists!$R$3:$R$19,0)+1,0),4),Lists!$S$3:$S$640,1)</f>
        <v>#N/A</v>
      </c>
      <c r="R2618" s="36" t="e">
        <f ca="1">LEFT(OFFSET(Lists!$S$2,P2618-1+MATCH(F2618,OFFSET(Lists!$T$3,P2618-1,0,Q2618-P2618+1),0),0),6)</f>
        <v>#N/A</v>
      </c>
      <c r="S2618" s="36" t="e">
        <f ca="1">VLOOKUP(R2618,Lists!B:D,3,FALSE)</f>
        <v>#N/A</v>
      </c>
      <c r="T2618" s="36" t="str">
        <f>IF(F2618&lt;&gt;"",MATCH(R2618,'Maximum minutes'!B:B,0),"")</f>
        <v/>
      </c>
      <c r="U2618" s="36">
        <f ca="1">IF(F2618&lt;&gt;"",COUNTA(OFFSET('Maximum minutes'!$C$1,'Annexe A1 Cours'!T2618,0,1,50)),0)</f>
        <v>0</v>
      </c>
      <c r="V2618" s="37">
        <f ca="1">IFERROR(OFFSET('Maximum minutes'!$C$1,T2618+1,-1+MATCH(G2618,OFFSET('Maximum minutes'!$C$1,T2618-1,0,1,50),0)),0)</f>
        <v>0</v>
      </c>
      <c r="W2618" s="38">
        <f t="shared" ca="1" si="80"/>
        <v>0</v>
      </c>
    </row>
    <row r="2619" spans="1:23" s="36" customFormat="1" ht="18.75">
      <c r="A2619" s="34"/>
      <c r="B2619" s="39"/>
      <c r="C2619" s="39"/>
      <c r="D2619" s="35"/>
      <c r="E2619" s="40"/>
      <c r="F2619" s="39"/>
      <c r="G2619" s="39"/>
      <c r="H2619" s="39"/>
      <c r="I2619" s="34"/>
      <c r="J2619" s="34"/>
      <c r="K2619" s="34"/>
      <c r="L2619" s="34"/>
      <c r="M2619" s="43" t="str">
        <f ca="1">IFERROR(OFFSET('Maximum minutes'!$C$1,T2619,MATCH(IF(G2619&lt;&gt;"",G2619,F2619),OFFSET('Maximum minutes'!$C$1,T2619-1,0,1,U2619+1),0)-1)*IF(OR(ISNUMBER(J2619),J2619="sans examen"),1,0)*IF(W2619&lt;MinDate,1,0),"")</f>
        <v/>
      </c>
      <c r="N2619" s="36">
        <f t="shared" ca="1" si="81"/>
        <v>0</v>
      </c>
      <c r="O2619" s="36" t="e">
        <f ca="1">LEFT(OFFSET(Lists!$Q$2,MATCH(E2619,Lists!$R$3:$R$19,0),0),4)</f>
        <v>#N/A</v>
      </c>
      <c r="P2619" s="36" t="e">
        <f ca="1">MATCH(O2619,Lists!$S$2:$S$640,1)</f>
        <v>#N/A</v>
      </c>
      <c r="Q2619" s="36" t="e">
        <f ca="1">MATCH(LEFT(OFFSET(Lists!$Q$2,MATCH(E2619,Lists!$R$3:$R$19,0)+1,0),4),Lists!$S$3:$S$640,1)</f>
        <v>#N/A</v>
      </c>
      <c r="R2619" s="36" t="e">
        <f ca="1">LEFT(OFFSET(Lists!$S$2,P2619-1+MATCH(F2619,OFFSET(Lists!$T$3,P2619-1,0,Q2619-P2619+1),0),0),6)</f>
        <v>#N/A</v>
      </c>
      <c r="S2619" s="36" t="e">
        <f ca="1">VLOOKUP(R2619,Lists!B:D,3,FALSE)</f>
        <v>#N/A</v>
      </c>
      <c r="T2619" s="36" t="str">
        <f>IF(F2619&lt;&gt;"",MATCH(R2619,'Maximum minutes'!B:B,0),"")</f>
        <v/>
      </c>
      <c r="U2619" s="36">
        <f ca="1">IF(F2619&lt;&gt;"",COUNTA(OFFSET('Maximum minutes'!$C$1,'Annexe A1 Cours'!T2619,0,1,50)),0)</f>
        <v>0</v>
      </c>
      <c r="V2619" s="37">
        <f ca="1">IFERROR(OFFSET('Maximum minutes'!$C$1,T2619+1,-1+MATCH(G2619,OFFSET('Maximum minutes'!$C$1,T2619-1,0,1,50),0)),0)</f>
        <v>0</v>
      </c>
      <c r="W2619" s="38">
        <f t="shared" ca="1" si="80"/>
        <v>0</v>
      </c>
    </row>
    <row r="2620" spans="1:23" s="36" customFormat="1" ht="18.75">
      <c r="A2620" s="34"/>
      <c r="B2620" s="39"/>
      <c r="C2620" s="39"/>
      <c r="D2620" s="35"/>
      <c r="E2620" s="40"/>
      <c r="F2620" s="39"/>
      <c r="G2620" s="39"/>
      <c r="H2620" s="39"/>
      <c r="I2620" s="34"/>
      <c r="J2620" s="34"/>
      <c r="K2620" s="34"/>
      <c r="L2620" s="34"/>
      <c r="M2620" s="43" t="str">
        <f ca="1">IFERROR(OFFSET('Maximum minutes'!$C$1,T2620,MATCH(IF(G2620&lt;&gt;"",G2620,F2620),OFFSET('Maximum minutes'!$C$1,T2620-1,0,1,U2620+1),0)-1)*IF(OR(ISNUMBER(J2620),J2620="sans examen"),1,0)*IF(W2620&lt;MinDate,1,0),"")</f>
        <v/>
      </c>
      <c r="N2620" s="36">
        <f t="shared" ca="1" si="81"/>
        <v>0</v>
      </c>
      <c r="O2620" s="36" t="e">
        <f ca="1">LEFT(OFFSET(Lists!$Q$2,MATCH(E2620,Lists!$R$3:$R$19,0),0),4)</f>
        <v>#N/A</v>
      </c>
      <c r="P2620" s="36" t="e">
        <f ca="1">MATCH(O2620,Lists!$S$2:$S$640,1)</f>
        <v>#N/A</v>
      </c>
      <c r="Q2620" s="36" t="e">
        <f ca="1">MATCH(LEFT(OFFSET(Lists!$Q$2,MATCH(E2620,Lists!$R$3:$R$19,0)+1,0),4),Lists!$S$3:$S$640,1)</f>
        <v>#N/A</v>
      </c>
      <c r="R2620" s="36" t="e">
        <f ca="1">LEFT(OFFSET(Lists!$S$2,P2620-1+MATCH(F2620,OFFSET(Lists!$T$3,P2620-1,0,Q2620-P2620+1),0),0),6)</f>
        <v>#N/A</v>
      </c>
      <c r="S2620" s="36" t="e">
        <f ca="1">VLOOKUP(R2620,Lists!B:D,3,FALSE)</f>
        <v>#N/A</v>
      </c>
      <c r="T2620" s="36" t="str">
        <f>IF(F2620&lt;&gt;"",MATCH(R2620,'Maximum minutes'!B:B,0),"")</f>
        <v/>
      </c>
      <c r="U2620" s="36">
        <f ca="1">IF(F2620&lt;&gt;"",COUNTA(OFFSET('Maximum minutes'!$C$1,'Annexe A1 Cours'!T2620,0,1,50)),0)</f>
        <v>0</v>
      </c>
      <c r="V2620" s="37">
        <f ca="1">IFERROR(OFFSET('Maximum minutes'!$C$1,T2620+1,-1+MATCH(G2620,OFFSET('Maximum minutes'!$C$1,T2620-1,0,1,50),0)),0)</f>
        <v>0</v>
      </c>
      <c r="W2620" s="38">
        <f t="shared" ca="1" si="80"/>
        <v>0</v>
      </c>
    </row>
    <row r="2621" spans="1:23" s="36" customFormat="1" ht="18.75">
      <c r="A2621" s="34"/>
      <c r="B2621" s="39"/>
      <c r="C2621" s="39"/>
      <c r="D2621" s="35"/>
      <c r="E2621" s="40"/>
      <c r="F2621" s="39"/>
      <c r="G2621" s="39"/>
      <c r="H2621" s="39"/>
      <c r="I2621" s="34"/>
      <c r="J2621" s="34"/>
      <c r="K2621" s="34"/>
      <c r="L2621" s="34"/>
      <c r="M2621" s="43" t="str">
        <f ca="1">IFERROR(OFFSET('Maximum minutes'!$C$1,T2621,MATCH(IF(G2621&lt;&gt;"",G2621,F2621),OFFSET('Maximum minutes'!$C$1,T2621-1,0,1,U2621+1),0)-1)*IF(OR(ISNUMBER(J2621),J2621="sans examen"),1,0)*IF(W2621&lt;MinDate,1,0),"")</f>
        <v/>
      </c>
      <c r="N2621" s="36">
        <f t="shared" ca="1" si="81"/>
        <v>0</v>
      </c>
      <c r="O2621" s="36" t="e">
        <f ca="1">LEFT(OFFSET(Lists!$Q$2,MATCH(E2621,Lists!$R$3:$R$19,0),0),4)</f>
        <v>#N/A</v>
      </c>
      <c r="P2621" s="36" t="e">
        <f ca="1">MATCH(O2621,Lists!$S$2:$S$640,1)</f>
        <v>#N/A</v>
      </c>
      <c r="Q2621" s="36" t="e">
        <f ca="1">MATCH(LEFT(OFFSET(Lists!$Q$2,MATCH(E2621,Lists!$R$3:$R$19,0)+1,0),4),Lists!$S$3:$S$640,1)</f>
        <v>#N/A</v>
      </c>
      <c r="R2621" s="36" t="e">
        <f ca="1">LEFT(OFFSET(Lists!$S$2,P2621-1+MATCH(F2621,OFFSET(Lists!$T$3,P2621-1,0,Q2621-P2621+1),0),0),6)</f>
        <v>#N/A</v>
      </c>
      <c r="S2621" s="36" t="e">
        <f ca="1">VLOOKUP(R2621,Lists!B:D,3,FALSE)</f>
        <v>#N/A</v>
      </c>
      <c r="T2621" s="36" t="str">
        <f>IF(F2621&lt;&gt;"",MATCH(R2621,'Maximum minutes'!B:B,0),"")</f>
        <v/>
      </c>
      <c r="U2621" s="36">
        <f ca="1">IF(F2621&lt;&gt;"",COUNTA(OFFSET('Maximum minutes'!$C$1,'Annexe A1 Cours'!T2621,0,1,50)),0)</f>
        <v>0</v>
      </c>
      <c r="V2621" s="37">
        <f ca="1">IFERROR(OFFSET('Maximum minutes'!$C$1,T2621+1,-1+MATCH(G2621,OFFSET('Maximum minutes'!$C$1,T2621-1,0,1,50),0)),0)</f>
        <v>0</v>
      </c>
      <c r="W2621" s="38">
        <f t="shared" ca="1" si="80"/>
        <v>0</v>
      </c>
    </row>
    <row r="2622" spans="1:23" s="36" customFormat="1" ht="18.75">
      <c r="A2622" s="34"/>
      <c r="B2622" s="39"/>
      <c r="C2622" s="39"/>
      <c r="D2622" s="35"/>
      <c r="E2622" s="40"/>
      <c r="F2622" s="39"/>
      <c r="G2622" s="39"/>
      <c r="H2622" s="39"/>
      <c r="I2622" s="34"/>
      <c r="J2622" s="34"/>
      <c r="K2622" s="34"/>
      <c r="L2622" s="34"/>
      <c r="M2622" s="43" t="str">
        <f ca="1">IFERROR(OFFSET('Maximum minutes'!$C$1,T2622,MATCH(IF(G2622&lt;&gt;"",G2622,F2622),OFFSET('Maximum minutes'!$C$1,T2622-1,0,1,U2622+1),0)-1)*IF(OR(ISNUMBER(J2622),J2622="sans examen"),1,0)*IF(W2622&lt;MinDate,1,0),"")</f>
        <v/>
      </c>
      <c r="N2622" s="36">
        <f t="shared" ca="1" si="81"/>
        <v>0</v>
      </c>
      <c r="O2622" s="36" t="e">
        <f ca="1">LEFT(OFFSET(Lists!$Q$2,MATCH(E2622,Lists!$R$3:$R$19,0),0),4)</f>
        <v>#N/A</v>
      </c>
      <c r="P2622" s="36" t="e">
        <f ca="1">MATCH(O2622,Lists!$S$2:$S$640,1)</f>
        <v>#N/A</v>
      </c>
      <c r="Q2622" s="36" t="e">
        <f ca="1">MATCH(LEFT(OFFSET(Lists!$Q$2,MATCH(E2622,Lists!$R$3:$R$19,0)+1,0),4),Lists!$S$3:$S$640,1)</f>
        <v>#N/A</v>
      </c>
      <c r="R2622" s="36" t="e">
        <f ca="1">LEFT(OFFSET(Lists!$S$2,P2622-1+MATCH(F2622,OFFSET(Lists!$T$3,P2622-1,0,Q2622-P2622+1),0),0),6)</f>
        <v>#N/A</v>
      </c>
      <c r="S2622" s="36" t="e">
        <f ca="1">VLOOKUP(R2622,Lists!B:D,3,FALSE)</f>
        <v>#N/A</v>
      </c>
      <c r="T2622" s="36" t="str">
        <f>IF(F2622&lt;&gt;"",MATCH(R2622,'Maximum minutes'!B:B,0),"")</f>
        <v/>
      </c>
      <c r="U2622" s="36">
        <f ca="1">IF(F2622&lt;&gt;"",COUNTA(OFFSET('Maximum minutes'!$C$1,'Annexe A1 Cours'!T2622,0,1,50)),0)</f>
        <v>0</v>
      </c>
      <c r="V2622" s="37">
        <f ca="1">IFERROR(OFFSET('Maximum minutes'!$C$1,T2622+1,-1+MATCH(G2622,OFFSET('Maximum minutes'!$C$1,T2622-1,0,1,50),0)),0)</f>
        <v>0</v>
      </c>
      <c r="W2622" s="38">
        <f t="shared" ca="1" si="80"/>
        <v>0</v>
      </c>
    </row>
    <row r="2623" spans="1:23" s="36" customFormat="1" ht="18.75">
      <c r="A2623" s="34"/>
      <c r="B2623" s="39"/>
      <c r="C2623" s="39"/>
      <c r="D2623" s="35"/>
      <c r="E2623" s="40"/>
      <c r="F2623" s="39"/>
      <c r="G2623" s="39"/>
      <c r="H2623" s="39"/>
      <c r="I2623" s="34"/>
      <c r="J2623" s="34"/>
      <c r="K2623" s="34"/>
      <c r="L2623" s="34"/>
      <c r="M2623" s="43" t="str">
        <f ca="1">IFERROR(OFFSET('Maximum minutes'!$C$1,T2623,MATCH(IF(G2623&lt;&gt;"",G2623,F2623),OFFSET('Maximum minutes'!$C$1,T2623-1,0,1,U2623+1),0)-1)*IF(OR(ISNUMBER(J2623),J2623="sans examen"),1,0)*IF(W2623&lt;MinDate,1,0),"")</f>
        <v/>
      </c>
      <c r="N2623" s="36">
        <f t="shared" ca="1" si="81"/>
        <v>0</v>
      </c>
      <c r="O2623" s="36" t="e">
        <f ca="1">LEFT(OFFSET(Lists!$Q$2,MATCH(E2623,Lists!$R$3:$R$19,0),0),4)</f>
        <v>#N/A</v>
      </c>
      <c r="P2623" s="36" t="e">
        <f ca="1">MATCH(O2623,Lists!$S$2:$S$640,1)</f>
        <v>#N/A</v>
      </c>
      <c r="Q2623" s="36" t="e">
        <f ca="1">MATCH(LEFT(OFFSET(Lists!$Q$2,MATCH(E2623,Lists!$R$3:$R$19,0)+1,0),4),Lists!$S$3:$S$640,1)</f>
        <v>#N/A</v>
      </c>
      <c r="R2623" s="36" t="e">
        <f ca="1">LEFT(OFFSET(Lists!$S$2,P2623-1+MATCH(F2623,OFFSET(Lists!$T$3,P2623-1,0,Q2623-P2623+1),0),0),6)</f>
        <v>#N/A</v>
      </c>
      <c r="S2623" s="36" t="e">
        <f ca="1">VLOOKUP(R2623,Lists!B:D,3,FALSE)</f>
        <v>#N/A</v>
      </c>
      <c r="T2623" s="36" t="str">
        <f>IF(F2623&lt;&gt;"",MATCH(R2623,'Maximum minutes'!B:B,0),"")</f>
        <v/>
      </c>
      <c r="U2623" s="36">
        <f ca="1">IF(F2623&lt;&gt;"",COUNTA(OFFSET('Maximum minutes'!$C$1,'Annexe A1 Cours'!T2623,0,1,50)),0)</f>
        <v>0</v>
      </c>
      <c r="V2623" s="37">
        <f ca="1">IFERROR(OFFSET('Maximum minutes'!$C$1,T2623+1,-1+MATCH(G2623,OFFSET('Maximum minutes'!$C$1,T2623-1,0,1,50),0)),0)</f>
        <v>0</v>
      </c>
      <c r="W2623" s="38">
        <f t="shared" ca="1" si="80"/>
        <v>0</v>
      </c>
    </row>
    <row r="2624" spans="1:23" s="36" customFormat="1" ht="18.75">
      <c r="A2624" s="34"/>
      <c r="B2624" s="39"/>
      <c r="C2624" s="39"/>
      <c r="D2624" s="35"/>
      <c r="E2624" s="40"/>
      <c r="F2624" s="39"/>
      <c r="G2624" s="39"/>
      <c r="H2624" s="39"/>
      <c r="I2624" s="34"/>
      <c r="J2624" s="34"/>
      <c r="K2624" s="34"/>
      <c r="L2624" s="34"/>
      <c r="M2624" s="43" t="str">
        <f ca="1">IFERROR(OFFSET('Maximum minutes'!$C$1,T2624,MATCH(IF(G2624&lt;&gt;"",G2624,F2624),OFFSET('Maximum minutes'!$C$1,T2624-1,0,1,U2624+1),0)-1)*IF(OR(ISNUMBER(J2624),J2624="sans examen"),1,0)*IF(W2624&lt;MinDate,1,0),"")</f>
        <v/>
      </c>
      <c r="N2624" s="36">
        <f t="shared" ca="1" si="81"/>
        <v>0</v>
      </c>
      <c r="O2624" s="36" t="e">
        <f ca="1">LEFT(OFFSET(Lists!$Q$2,MATCH(E2624,Lists!$R$3:$R$19,0),0),4)</f>
        <v>#N/A</v>
      </c>
      <c r="P2624" s="36" t="e">
        <f ca="1">MATCH(O2624,Lists!$S$2:$S$640,1)</f>
        <v>#N/A</v>
      </c>
      <c r="Q2624" s="36" t="e">
        <f ca="1">MATCH(LEFT(OFFSET(Lists!$Q$2,MATCH(E2624,Lists!$R$3:$R$19,0)+1,0),4),Lists!$S$3:$S$640,1)</f>
        <v>#N/A</v>
      </c>
      <c r="R2624" s="36" t="e">
        <f ca="1">LEFT(OFFSET(Lists!$S$2,P2624-1+MATCH(F2624,OFFSET(Lists!$T$3,P2624-1,0,Q2624-P2624+1),0),0),6)</f>
        <v>#N/A</v>
      </c>
      <c r="S2624" s="36" t="e">
        <f ca="1">VLOOKUP(R2624,Lists!B:D,3,FALSE)</f>
        <v>#N/A</v>
      </c>
      <c r="T2624" s="36" t="str">
        <f>IF(F2624&lt;&gt;"",MATCH(R2624,'Maximum minutes'!B:B,0),"")</f>
        <v/>
      </c>
      <c r="U2624" s="36">
        <f ca="1">IF(F2624&lt;&gt;"",COUNTA(OFFSET('Maximum minutes'!$C$1,'Annexe A1 Cours'!T2624,0,1,50)),0)</f>
        <v>0</v>
      </c>
      <c r="V2624" s="37">
        <f ca="1">IFERROR(OFFSET('Maximum minutes'!$C$1,T2624+1,-1+MATCH(G2624,OFFSET('Maximum minutes'!$C$1,T2624-1,0,1,50),0)),0)</f>
        <v>0</v>
      </c>
      <c r="W2624" s="38">
        <f t="shared" ca="1" si="80"/>
        <v>0</v>
      </c>
    </row>
    <row r="2625" spans="1:23" s="36" customFormat="1" ht="18.75">
      <c r="A2625" s="34"/>
      <c r="B2625" s="39"/>
      <c r="C2625" s="39"/>
      <c r="D2625" s="35"/>
      <c r="E2625" s="40"/>
      <c r="F2625" s="39"/>
      <c r="G2625" s="39"/>
      <c r="H2625" s="39"/>
      <c r="I2625" s="34"/>
      <c r="J2625" s="34"/>
      <c r="K2625" s="34"/>
      <c r="L2625" s="34"/>
      <c r="M2625" s="43" t="str">
        <f ca="1">IFERROR(OFFSET('Maximum minutes'!$C$1,T2625,MATCH(IF(G2625&lt;&gt;"",G2625,F2625),OFFSET('Maximum minutes'!$C$1,T2625-1,0,1,U2625+1),0)-1)*IF(OR(ISNUMBER(J2625),J2625="sans examen"),1,0)*IF(W2625&lt;MinDate,1,0),"")</f>
        <v/>
      </c>
      <c r="N2625" s="36">
        <f t="shared" ca="1" si="81"/>
        <v>0</v>
      </c>
      <c r="O2625" s="36" t="e">
        <f ca="1">LEFT(OFFSET(Lists!$Q$2,MATCH(E2625,Lists!$R$3:$R$19,0),0),4)</f>
        <v>#N/A</v>
      </c>
      <c r="P2625" s="36" t="e">
        <f ca="1">MATCH(O2625,Lists!$S$2:$S$640,1)</f>
        <v>#N/A</v>
      </c>
      <c r="Q2625" s="36" t="e">
        <f ca="1">MATCH(LEFT(OFFSET(Lists!$Q$2,MATCH(E2625,Lists!$R$3:$R$19,0)+1,0),4),Lists!$S$3:$S$640,1)</f>
        <v>#N/A</v>
      </c>
      <c r="R2625" s="36" t="e">
        <f ca="1">LEFT(OFFSET(Lists!$S$2,P2625-1+MATCH(F2625,OFFSET(Lists!$T$3,P2625-1,0,Q2625-P2625+1),0),0),6)</f>
        <v>#N/A</v>
      </c>
      <c r="S2625" s="36" t="e">
        <f ca="1">VLOOKUP(R2625,Lists!B:D,3,FALSE)</f>
        <v>#N/A</v>
      </c>
      <c r="T2625" s="36" t="str">
        <f>IF(F2625&lt;&gt;"",MATCH(R2625,'Maximum minutes'!B:B,0),"")</f>
        <v/>
      </c>
      <c r="U2625" s="36">
        <f ca="1">IF(F2625&lt;&gt;"",COUNTA(OFFSET('Maximum minutes'!$C$1,'Annexe A1 Cours'!T2625,0,1,50)),0)</f>
        <v>0</v>
      </c>
      <c r="V2625" s="37">
        <f ca="1">IFERROR(OFFSET('Maximum minutes'!$C$1,T2625+1,-1+MATCH(G2625,OFFSET('Maximum minutes'!$C$1,T2625-1,0,1,50),0)),0)</f>
        <v>0</v>
      </c>
      <c r="W2625" s="38">
        <f t="shared" ca="1" si="80"/>
        <v>0</v>
      </c>
    </row>
    <row r="2626" spans="1:23" s="36" customFormat="1" ht="18.75">
      <c r="A2626" s="34"/>
      <c r="B2626" s="39"/>
      <c r="C2626" s="39"/>
      <c r="D2626" s="35"/>
      <c r="E2626" s="40"/>
      <c r="F2626" s="39"/>
      <c r="G2626" s="39"/>
      <c r="H2626" s="39"/>
      <c r="I2626" s="34"/>
      <c r="J2626" s="34"/>
      <c r="K2626" s="34"/>
      <c r="L2626" s="34"/>
      <c r="M2626" s="43" t="str">
        <f ca="1">IFERROR(OFFSET('Maximum minutes'!$C$1,T2626,MATCH(IF(G2626&lt;&gt;"",G2626,F2626),OFFSET('Maximum minutes'!$C$1,T2626-1,0,1,U2626+1),0)-1)*IF(OR(ISNUMBER(J2626),J2626="sans examen"),1,0)*IF(W2626&lt;MinDate,1,0),"")</f>
        <v/>
      </c>
      <c r="N2626" s="36">
        <f t="shared" ca="1" si="81"/>
        <v>0</v>
      </c>
      <c r="O2626" s="36" t="e">
        <f ca="1">LEFT(OFFSET(Lists!$Q$2,MATCH(E2626,Lists!$R$3:$R$19,0),0),4)</f>
        <v>#N/A</v>
      </c>
      <c r="P2626" s="36" t="e">
        <f ca="1">MATCH(O2626,Lists!$S$2:$S$640,1)</f>
        <v>#N/A</v>
      </c>
      <c r="Q2626" s="36" t="e">
        <f ca="1">MATCH(LEFT(OFFSET(Lists!$Q$2,MATCH(E2626,Lists!$R$3:$R$19,0)+1,0),4),Lists!$S$3:$S$640,1)</f>
        <v>#N/A</v>
      </c>
      <c r="R2626" s="36" t="e">
        <f ca="1">LEFT(OFFSET(Lists!$S$2,P2626-1+MATCH(F2626,OFFSET(Lists!$T$3,P2626-1,0,Q2626-P2626+1),0),0),6)</f>
        <v>#N/A</v>
      </c>
      <c r="S2626" s="36" t="e">
        <f ca="1">VLOOKUP(R2626,Lists!B:D,3,FALSE)</f>
        <v>#N/A</v>
      </c>
      <c r="T2626" s="36" t="str">
        <f>IF(F2626&lt;&gt;"",MATCH(R2626,'Maximum minutes'!B:B,0),"")</f>
        <v/>
      </c>
      <c r="U2626" s="36">
        <f ca="1">IF(F2626&lt;&gt;"",COUNTA(OFFSET('Maximum minutes'!$C$1,'Annexe A1 Cours'!T2626,0,1,50)),0)</f>
        <v>0</v>
      </c>
      <c r="V2626" s="37">
        <f ca="1">IFERROR(OFFSET('Maximum minutes'!$C$1,T2626+1,-1+MATCH(G2626,OFFSET('Maximum minutes'!$C$1,T2626-1,0,1,50),0)),0)</f>
        <v>0</v>
      </c>
      <c r="W2626" s="38">
        <f t="shared" ca="1" si="80"/>
        <v>0</v>
      </c>
    </row>
    <row r="2627" spans="1:23" s="36" customFormat="1" ht="18.75">
      <c r="A2627" s="34"/>
      <c r="B2627" s="39"/>
      <c r="C2627" s="39"/>
      <c r="D2627" s="35"/>
      <c r="E2627" s="40"/>
      <c r="F2627" s="39"/>
      <c r="G2627" s="39"/>
      <c r="H2627" s="39"/>
      <c r="I2627" s="34"/>
      <c r="J2627" s="34"/>
      <c r="K2627" s="34"/>
      <c r="L2627" s="34"/>
      <c r="M2627" s="43" t="str">
        <f ca="1">IFERROR(OFFSET('Maximum minutes'!$C$1,T2627,MATCH(IF(G2627&lt;&gt;"",G2627,F2627),OFFSET('Maximum minutes'!$C$1,T2627-1,0,1,U2627+1),0)-1)*IF(OR(ISNUMBER(J2627),J2627="sans examen"),1,0)*IF(W2627&lt;MinDate,1,0),"")</f>
        <v/>
      </c>
      <c r="N2627" s="36">
        <f t="shared" ca="1" si="81"/>
        <v>0</v>
      </c>
      <c r="O2627" s="36" t="e">
        <f ca="1">LEFT(OFFSET(Lists!$Q$2,MATCH(E2627,Lists!$R$3:$R$19,0),0),4)</f>
        <v>#N/A</v>
      </c>
      <c r="P2627" s="36" t="e">
        <f ca="1">MATCH(O2627,Lists!$S$2:$S$640,1)</f>
        <v>#N/A</v>
      </c>
      <c r="Q2627" s="36" t="e">
        <f ca="1">MATCH(LEFT(OFFSET(Lists!$Q$2,MATCH(E2627,Lists!$R$3:$R$19,0)+1,0),4),Lists!$S$3:$S$640,1)</f>
        <v>#N/A</v>
      </c>
      <c r="R2627" s="36" t="e">
        <f ca="1">LEFT(OFFSET(Lists!$S$2,P2627-1+MATCH(F2627,OFFSET(Lists!$T$3,P2627-1,0,Q2627-P2627+1),0),0),6)</f>
        <v>#N/A</v>
      </c>
      <c r="S2627" s="36" t="e">
        <f ca="1">VLOOKUP(R2627,Lists!B:D,3,FALSE)</f>
        <v>#N/A</v>
      </c>
      <c r="T2627" s="36" t="str">
        <f>IF(F2627&lt;&gt;"",MATCH(R2627,'Maximum minutes'!B:B,0),"")</f>
        <v/>
      </c>
      <c r="U2627" s="36">
        <f ca="1">IF(F2627&lt;&gt;"",COUNTA(OFFSET('Maximum minutes'!$C$1,'Annexe A1 Cours'!T2627,0,1,50)),0)</f>
        <v>0</v>
      </c>
      <c r="V2627" s="37">
        <f ca="1">IFERROR(OFFSET('Maximum minutes'!$C$1,T2627+1,-1+MATCH(G2627,OFFSET('Maximum minutes'!$C$1,T2627-1,0,1,50),0)),0)</f>
        <v>0</v>
      </c>
      <c r="W2627" s="38">
        <f t="shared" ca="1" si="80"/>
        <v>0</v>
      </c>
    </row>
    <row r="2628" spans="1:23" s="36" customFormat="1" ht="18.75">
      <c r="A2628" s="34"/>
      <c r="B2628" s="39"/>
      <c r="C2628" s="39"/>
      <c r="D2628" s="35"/>
      <c r="E2628" s="40"/>
      <c r="F2628" s="39"/>
      <c r="G2628" s="39"/>
      <c r="H2628" s="39"/>
      <c r="I2628" s="34"/>
      <c r="J2628" s="34"/>
      <c r="K2628" s="34"/>
      <c r="L2628" s="34"/>
      <c r="M2628" s="43" t="str">
        <f ca="1">IFERROR(OFFSET('Maximum minutes'!$C$1,T2628,MATCH(IF(G2628&lt;&gt;"",G2628,F2628),OFFSET('Maximum minutes'!$C$1,T2628-1,0,1,U2628+1),0)-1)*IF(OR(ISNUMBER(J2628),J2628="sans examen"),1,0)*IF(W2628&lt;MinDate,1,0),"")</f>
        <v/>
      </c>
      <c r="N2628" s="36">
        <f t="shared" ca="1" si="81"/>
        <v>0</v>
      </c>
      <c r="O2628" s="36" t="e">
        <f ca="1">LEFT(OFFSET(Lists!$Q$2,MATCH(E2628,Lists!$R$3:$R$19,0),0),4)</f>
        <v>#N/A</v>
      </c>
      <c r="P2628" s="36" t="e">
        <f ca="1">MATCH(O2628,Lists!$S$2:$S$640,1)</f>
        <v>#N/A</v>
      </c>
      <c r="Q2628" s="36" t="e">
        <f ca="1">MATCH(LEFT(OFFSET(Lists!$Q$2,MATCH(E2628,Lists!$R$3:$R$19,0)+1,0),4),Lists!$S$3:$S$640,1)</f>
        <v>#N/A</v>
      </c>
      <c r="R2628" s="36" t="e">
        <f ca="1">LEFT(OFFSET(Lists!$S$2,P2628-1+MATCH(F2628,OFFSET(Lists!$T$3,P2628-1,0,Q2628-P2628+1),0),0),6)</f>
        <v>#N/A</v>
      </c>
      <c r="S2628" s="36" t="e">
        <f ca="1">VLOOKUP(R2628,Lists!B:D,3,FALSE)</f>
        <v>#N/A</v>
      </c>
      <c r="T2628" s="36" t="str">
        <f>IF(F2628&lt;&gt;"",MATCH(R2628,'Maximum minutes'!B:B,0),"")</f>
        <v/>
      </c>
      <c r="U2628" s="36">
        <f ca="1">IF(F2628&lt;&gt;"",COUNTA(OFFSET('Maximum minutes'!$C$1,'Annexe A1 Cours'!T2628,0,1,50)),0)</f>
        <v>0</v>
      </c>
      <c r="V2628" s="37">
        <f ca="1">IFERROR(OFFSET('Maximum minutes'!$C$1,T2628+1,-1+MATCH(G2628,OFFSET('Maximum minutes'!$C$1,T2628-1,0,1,50),0)),0)</f>
        <v>0</v>
      </c>
      <c r="W2628" s="38">
        <f t="shared" ca="1" si="80"/>
        <v>0</v>
      </c>
    </row>
    <row r="2629" spans="1:23" s="36" customFormat="1" ht="18.75">
      <c r="A2629" s="34"/>
      <c r="B2629" s="39"/>
      <c r="C2629" s="39"/>
      <c r="D2629" s="35"/>
      <c r="E2629" s="40"/>
      <c r="F2629" s="39"/>
      <c r="G2629" s="39"/>
      <c r="H2629" s="39"/>
      <c r="I2629" s="34"/>
      <c r="J2629" s="34"/>
      <c r="K2629" s="34"/>
      <c r="L2629" s="34"/>
      <c r="M2629" s="43" t="str">
        <f ca="1">IFERROR(OFFSET('Maximum minutes'!$C$1,T2629,MATCH(IF(G2629&lt;&gt;"",G2629,F2629),OFFSET('Maximum minutes'!$C$1,T2629-1,0,1,U2629+1),0)-1)*IF(OR(ISNUMBER(J2629),J2629="sans examen"),1,0)*IF(W2629&lt;MinDate,1,0),"")</f>
        <v/>
      </c>
      <c r="N2629" s="36">
        <f t="shared" ca="1" si="81"/>
        <v>0</v>
      </c>
      <c r="O2629" s="36" t="e">
        <f ca="1">LEFT(OFFSET(Lists!$Q$2,MATCH(E2629,Lists!$R$3:$R$19,0),0),4)</f>
        <v>#N/A</v>
      </c>
      <c r="P2629" s="36" t="e">
        <f ca="1">MATCH(O2629,Lists!$S$2:$S$640,1)</f>
        <v>#N/A</v>
      </c>
      <c r="Q2629" s="36" t="e">
        <f ca="1">MATCH(LEFT(OFFSET(Lists!$Q$2,MATCH(E2629,Lists!$R$3:$R$19,0)+1,0),4),Lists!$S$3:$S$640,1)</f>
        <v>#N/A</v>
      </c>
      <c r="R2629" s="36" t="e">
        <f ca="1">LEFT(OFFSET(Lists!$S$2,P2629-1+MATCH(F2629,OFFSET(Lists!$T$3,P2629-1,0,Q2629-P2629+1),0),0),6)</f>
        <v>#N/A</v>
      </c>
      <c r="S2629" s="36" t="e">
        <f ca="1">VLOOKUP(R2629,Lists!B:D,3,FALSE)</f>
        <v>#N/A</v>
      </c>
      <c r="T2629" s="36" t="str">
        <f>IF(F2629&lt;&gt;"",MATCH(R2629,'Maximum minutes'!B:B,0),"")</f>
        <v/>
      </c>
      <c r="U2629" s="36">
        <f ca="1">IF(F2629&lt;&gt;"",COUNTA(OFFSET('Maximum minutes'!$C$1,'Annexe A1 Cours'!T2629,0,1,50)),0)</f>
        <v>0</v>
      </c>
      <c r="V2629" s="37">
        <f ca="1">IFERROR(OFFSET('Maximum minutes'!$C$1,T2629+1,-1+MATCH(G2629,OFFSET('Maximum minutes'!$C$1,T2629-1,0,1,50),0)),0)</f>
        <v>0</v>
      </c>
      <c r="W2629" s="38">
        <f t="shared" ca="1" si="80"/>
        <v>0</v>
      </c>
    </row>
    <row r="2630" spans="1:23" s="36" customFormat="1" ht="18.75">
      <c r="A2630" s="34"/>
      <c r="B2630" s="39"/>
      <c r="C2630" s="39"/>
      <c r="D2630" s="35"/>
      <c r="E2630" s="40"/>
      <c r="F2630" s="39"/>
      <c r="G2630" s="39"/>
      <c r="H2630" s="39"/>
      <c r="I2630" s="34"/>
      <c r="J2630" s="34"/>
      <c r="K2630" s="34"/>
      <c r="L2630" s="34"/>
      <c r="M2630" s="43" t="str">
        <f ca="1">IFERROR(OFFSET('Maximum minutes'!$C$1,T2630,MATCH(IF(G2630&lt;&gt;"",G2630,F2630),OFFSET('Maximum minutes'!$C$1,T2630-1,0,1,U2630+1),0)-1)*IF(OR(ISNUMBER(J2630),J2630="sans examen"),1,0)*IF(W2630&lt;MinDate,1,0),"")</f>
        <v/>
      </c>
      <c r="N2630" s="36">
        <f t="shared" ca="1" si="81"/>
        <v>0</v>
      </c>
      <c r="O2630" s="36" t="e">
        <f ca="1">LEFT(OFFSET(Lists!$Q$2,MATCH(E2630,Lists!$R$3:$R$19,0),0),4)</f>
        <v>#N/A</v>
      </c>
      <c r="P2630" s="36" t="e">
        <f ca="1">MATCH(O2630,Lists!$S$2:$S$640,1)</f>
        <v>#N/A</v>
      </c>
      <c r="Q2630" s="36" t="e">
        <f ca="1">MATCH(LEFT(OFFSET(Lists!$Q$2,MATCH(E2630,Lists!$R$3:$R$19,0)+1,0),4),Lists!$S$3:$S$640,1)</f>
        <v>#N/A</v>
      </c>
      <c r="R2630" s="36" t="e">
        <f ca="1">LEFT(OFFSET(Lists!$S$2,P2630-1+MATCH(F2630,OFFSET(Lists!$T$3,P2630-1,0,Q2630-P2630+1),0),0),6)</f>
        <v>#N/A</v>
      </c>
      <c r="S2630" s="36" t="e">
        <f ca="1">VLOOKUP(R2630,Lists!B:D,3,FALSE)</f>
        <v>#N/A</v>
      </c>
      <c r="T2630" s="36" t="str">
        <f>IF(F2630&lt;&gt;"",MATCH(R2630,'Maximum minutes'!B:B,0),"")</f>
        <v/>
      </c>
      <c r="U2630" s="36">
        <f ca="1">IF(F2630&lt;&gt;"",COUNTA(OFFSET('Maximum minutes'!$C$1,'Annexe A1 Cours'!T2630,0,1,50)),0)</f>
        <v>0</v>
      </c>
      <c r="V2630" s="37">
        <f ca="1">IFERROR(OFFSET('Maximum minutes'!$C$1,T2630+1,-1+MATCH(G2630,OFFSET('Maximum minutes'!$C$1,T2630-1,0,1,50),0)),0)</f>
        <v>0</v>
      </c>
      <c r="W2630" s="38">
        <f t="shared" ca="1" si="80"/>
        <v>0</v>
      </c>
    </row>
    <row r="2631" spans="1:23" s="36" customFormat="1" ht="18.75">
      <c r="A2631" s="34"/>
      <c r="B2631" s="39"/>
      <c r="C2631" s="39"/>
      <c r="D2631" s="35"/>
      <c r="E2631" s="40"/>
      <c r="F2631" s="39"/>
      <c r="G2631" s="39"/>
      <c r="H2631" s="39"/>
      <c r="I2631" s="34"/>
      <c r="J2631" s="34"/>
      <c r="K2631" s="34"/>
      <c r="L2631" s="34"/>
      <c r="M2631" s="43" t="str">
        <f ca="1">IFERROR(OFFSET('Maximum minutes'!$C$1,T2631,MATCH(IF(G2631&lt;&gt;"",G2631,F2631),OFFSET('Maximum minutes'!$C$1,T2631-1,0,1,U2631+1),0)-1)*IF(OR(ISNUMBER(J2631),J2631="sans examen"),1,0)*IF(W2631&lt;MinDate,1,0),"")</f>
        <v/>
      </c>
      <c r="N2631" s="36">
        <f t="shared" ca="1" si="81"/>
        <v>0</v>
      </c>
      <c r="O2631" s="36" t="e">
        <f ca="1">LEFT(OFFSET(Lists!$Q$2,MATCH(E2631,Lists!$R$3:$R$19,0),0),4)</f>
        <v>#N/A</v>
      </c>
      <c r="P2631" s="36" t="e">
        <f ca="1">MATCH(O2631,Lists!$S$2:$S$640,1)</f>
        <v>#N/A</v>
      </c>
      <c r="Q2631" s="36" t="e">
        <f ca="1">MATCH(LEFT(OFFSET(Lists!$Q$2,MATCH(E2631,Lists!$R$3:$R$19,0)+1,0),4),Lists!$S$3:$S$640,1)</f>
        <v>#N/A</v>
      </c>
      <c r="R2631" s="36" t="e">
        <f ca="1">LEFT(OFFSET(Lists!$S$2,P2631-1+MATCH(F2631,OFFSET(Lists!$T$3,P2631-1,0,Q2631-P2631+1),0),0),6)</f>
        <v>#N/A</v>
      </c>
      <c r="S2631" s="36" t="e">
        <f ca="1">VLOOKUP(R2631,Lists!B:D,3,FALSE)</f>
        <v>#N/A</v>
      </c>
      <c r="T2631" s="36" t="str">
        <f>IF(F2631&lt;&gt;"",MATCH(R2631,'Maximum minutes'!B:B,0),"")</f>
        <v/>
      </c>
      <c r="U2631" s="36">
        <f ca="1">IF(F2631&lt;&gt;"",COUNTA(OFFSET('Maximum minutes'!$C$1,'Annexe A1 Cours'!T2631,0,1,50)),0)</f>
        <v>0</v>
      </c>
      <c r="V2631" s="37">
        <f ca="1">IFERROR(OFFSET('Maximum minutes'!$C$1,T2631+1,-1+MATCH(G2631,OFFSET('Maximum minutes'!$C$1,T2631-1,0,1,50),0)),0)</f>
        <v>0</v>
      </c>
      <c r="W2631" s="38">
        <f t="shared" ref="W2631:W2694" ca="1" si="82">IFERROR(DATE(YEAR(D2631)+V2631,MONTH(D2631),DAY(D2631)),"")</f>
        <v>0</v>
      </c>
    </row>
    <row r="2632" spans="1:23" s="36" customFormat="1" ht="18.75">
      <c r="A2632" s="34"/>
      <c r="B2632" s="39"/>
      <c r="C2632" s="39"/>
      <c r="D2632" s="35"/>
      <c r="E2632" s="40"/>
      <c r="F2632" s="39"/>
      <c r="G2632" s="39"/>
      <c r="H2632" s="39"/>
      <c r="I2632" s="34"/>
      <c r="J2632" s="34"/>
      <c r="K2632" s="34"/>
      <c r="L2632" s="34"/>
      <c r="M2632" s="43" t="str">
        <f ca="1">IFERROR(OFFSET('Maximum minutes'!$C$1,T2632,MATCH(IF(G2632&lt;&gt;"",G2632,F2632),OFFSET('Maximum minutes'!$C$1,T2632-1,0,1,U2632+1),0)-1)*IF(OR(ISNUMBER(J2632),J2632="sans examen"),1,0)*IF(W2632&lt;MinDate,1,0),"")</f>
        <v/>
      </c>
      <c r="N2632" s="36">
        <f t="shared" ref="N2632:N2695" ca="1" si="83">IF(K2632&gt;0,MIN(K2632,M2632),0)*IF(M2632="",0,1)</f>
        <v>0</v>
      </c>
      <c r="O2632" s="36" t="e">
        <f ca="1">LEFT(OFFSET(Lists!$Q$2,MATCH(E2632,Lists!$R$3:$R$19,0),0),4)</f>
        <v>#N/A</v>
      </c>
      <c r="P2632" s="36" t="e">
        <f ca="1">MATCH(O2632,Lists!$S$2:$S$640,1)</f>
        <v>#N/A</v>
      </c>
      <c r="Q2632" s="36" t="e">
        <f ca="1">MATCH(LEFT(OFFSET(Lists!$Q$2,MATCH(E2632,Lists!$R$3:$R$19,0)+1,0),4),Lists!$S$3:$S$640,1)</f>
        <v>#N/A</v>
      </c>
      <c r="R2632" s="36" t="e">
        <f ca="1">LEFT(OFFSET(Lists!$S$2,P2632-1+MATCH(F2632,OFFSET(Lists!$T$3,P2632-1,0,Q2632-P2632+1),0),0),6)</f>
        <v>#N/A</v>
      </c>
      <c r="S2632" s="36" t="e">
        <f ca="1">VLOOKUP(R2632,Lists!B:D,3,FALSE)</f>
        <v>#N/A</v>
      </c>
      <c r="T2632" s="36" t="str">
        <f>IF(F2632&lt;&gt;"",MATCH(R2632,'Maximum minutes'!B:B,0),"")</f>
        <v/>
      </c>
      <c r="U2632" s="36">
        <f ca="1">IF(F2632&lt;&gt;"",COUNTA(OFFSET('Maximum minutes'!$C$1,'Annexe A1 Cours'!T2632,0,1,50)),0)</f>
        <v>0</v>
      </c>
      <c r="V2632" s="37">
        <f ca="1">IFERROR(OFFSET('Maximum minutes'!$C$1,T2632+1,-1+MATCH(G2632,OFFSET('Maximum minutes'!$C$1,T2632-1,0,1,50),0)),0)</f>
        <v>0</v>
      </c>
      <c r="W2632" s="38">
        <f t="shared" ca="1" si="82"/>
        <v>0</v>
      </c>
    </row>
    <row r="2633" spans="1:23" s="36" customFormat="1" ht="18.75">
      <c r="A2633" s="34"/>
      <c r="B2633" s="39"/>
      <c r="C2633" s="39"/>
      <c r="D2633" s="35"/>
      <c r="E2633" s="40"/>
      <c r="F2633" s="39"/>
      <c r="G2633" s="39"/>
      <c r="H2633" s="39"/>
      <c r="I2633" s="34"/>
      <c r="J2633" s="34"/>
      <c r="K2633" s="34"/>
      <c r="L2633" s="34"/>
      <c r="M2633" s="43" t="str">
        <f ca="1">IFERROR(OFFSET('Maximum minutes'!$C$1,T2633,MATCH(IF(G2633&lt;&gt;"",G2633,F2633),OFFSET('Maximum minutes'!$C$1,T2633-1,0,1,U2633+1),0)-1)*IF(OR(ISNUMBER(J2633),J2633="sans examen"),1,0)*IF(W2633&lt;MinDate,1,0),"")</f>
        <v/>
      </c>
      <c r="N2633" s="36">
        <f t="shared" ca="1" si="83"/>
        <v>0</v>
      </c>
      <c r="O2633" s="36" t="e">
        <f ca="1">LEFT(OFFSET(Lists!$Q$2,MATCH(E2633,Lists!$R$3:$R$19,0),0),4)</f>
        <v>#N/A</v>
      </c>
      <c r="P2633" s="36" t="e">
        <f ca="1">MATCH(O2633,Lists!$S$2:$S$640,1)</f>
        <v>#N/A</v>
      </c>
      <c r="Q2633" s="36" t="e">
        <f ca="1">MATCH(LEFT(OFFSET(Lists!$Q$2,MATCH(E2633,Lists!$R$3:$R$19,0)+1,0),4),Lists!$S$3:$S$640,1)</f>
        <v>#N/A</v>
      </c>
      <c r="R2633" s="36" t="e">
        <f ca="1">LEFT(OFFSET(Lists!$S$2,P2633-1+MATCH(F2633,OFFSET(Lists!$T$3,P2633-1,0,Q2633-P2633+1),0),0),6)</f>
        <v>#N/A</v>
      </c>
      <c r="S2633" s="36" t="e">
        <f ca="1">VLOOKUP(R2633,Lists!B:D,3,FALSE)</f>
        <v>#N/A</v>
      </c>
      <c r="T2633" s="36" t="str">
        <f>IF(F2633&lt;&gt;"",MATCH(R2633,'Maximum minutes'!B:B,0),"")</f>
        <v/>
      </c>
      <c r="U2633" s="36">
        <f ca="1">IF(F2633&lt;&gt;"",COUNTA(OFFSET('Maximum minutes'!$C$1,'Annexe A1 Cours'!T2633,0,1,50)),0)</f>
        <v>0</v>
      </c>
      <c r="V2633" s="37">
        <f ca="1">IFERROR(OFFSET('Maximum minutes'!$C$1,T2633+1,-1+MATCH(G2633,OFFSET('Maximum minutes'!$C$1,T2633-1,0,1,50),0)),0)</f>
        <v>0</v>
      </c>
      <c r="W2633" s="38">
        <f t="shared" ca="1" si="82"/>
        <v>0</v>
      </c>
    </row>
    <row r="2634" spans="1:23" s="36" customFormat="1" ht="18.75">
      <c r="A2634" s="34"/>
      <c r="B2634" s="39"/>
      <c r="C2634" s="39"/>
      <c r="D2634" s="35"/>
      <c r="E2634" s="40"/>
      <c r="F2634" s="39"/>
      <c r="G2634" s="39"/>
      <c r="H2634" s="39"/>
      <c r="I2634" s="34"/>
      <c r="J2634" s="34"/>
      <c r="K2634" s="34"/>
      <c r="L2634" s="34"/>
      <c r="M2634" s="43" t="str">
        <f ca="1">IFERROR(OFFSET('Maximum minutes'!$C$1,T2634,MATCH(IF(G2634&lt;&gt;"",G2634,F2634),OFFSET('Maximum minutes'!$C$1,T2634-1,0,1,U2634+1),0)-1)*IF(OR(ISNUMBER(J2634),J2634="sans examen"),1,0)*IF(W2634&lt;MinDate,1,0),"")</f>
        <v/>
      </c>
      <c r="N2634" s="36">
        <f t="shared" ca="1" si="83"/>
        <v>0</v>
      </c>
      <c r="O2634" s="36" t="e">
        <f ca="1">LEFT(OFFSET(Lists!$Q$2,MATCH(E2634,Lists!$R$3:$R$19,0),0),4)</f>
        <v>#N/A</v>
      </c>
      <c r="P2634" s="36" t="e">
        <f ca="1">MATCH(O2634,Lists!$S$2:$S$640,1)</f>
        <v>#N/A</v>
      </c>
      <c r="Q2634" s="36" t="e">
        <f ca="1">MATCH(LEFT(OFFSET(Lists!$Q$2,MATCH(E2634,Lists!$R$3:$R$19,0)+1,0),4),Lists!$S$3:$S$640,1)</f>
        <v>#N/A</v>
      </c>
      <c r="R2634" s="36" t="e">
        <f ca="1">LEFT(OFFSET(Lists!$S$2,P2634-1+MATCH(F2634,OFFSET(Lists!$T$3,P2634-1,0,Q2634-P2634+1),0),0),6)</f>
        <v>#N/A</v>
      </c>
      <c r="S2634" s="36" t="e">
        <f ca="1">VLOOKUP(R2634,Lists!B:D,3,FALSE)</f>
        <v>#N/A</v>
      </c>
      <c r="T2634" s="36" t="str">
        <f>IF(F2634&lt;&gt;"",MATCH(R2634,'Maximum minutes'!B:B,0),"")</f>
        <v/>
      </c>
      <c r="U2634" s="36">
        <f ca="1">IF(F2634&lt;&gt;"",COUNTA(OFFSET('Maximum minutes'!$C$1,'Annexe A1 Cours'!T2634,0,1,50)),0)</f>
        <v>0</v>
      </c>
      <c r="V2634" s="37">
        <f ca="1">IFERROR(OFFSET('Maximum minutes'!$C$1,T2634+1,-1+MATCH(G2634,OFFSET('Maximum minutes'!$C$1,T2634-1,0,1,50),0)),0)</f>
        <v>0</v>
      </c>
      <c r="W2634" s="38">
        <f t="shared" ca="1" si="82"/>
        <v>0</v>
      </c>
    </row>
    <row r="2635" spans="1:23" s="36" customFormat="1" ht="18.75">
      <c r="A2635" s="34"/>
      <c r="B2635" s="39"/>
      <c r="C2635" s="39"/>
      <c r="D2635" s="35"/>
      <c r="E2635" s="40"/>
      <c r="F2635" s="39"/>
      <c r="G2635" s="39"/>
      <c r="H2635" s="39"/>
      <c r="I2635" s="34"/>
      <c r="J2635" s="34"/>
      <c r="K2635" s="34"/>
      <c r="L2635" s="34"/>
      <c r="M2635" s="43" t="str">
        <f ca="1">IFERROR(OFFSET('Maximum minutes'!$C$1,T2635,MATCH(IF(G2635&lt;&gt;"",G2635,F2635),OFFSET('Maximum minutes'!$C$1,T2635-1,0,1,U2635+1),0)-1)*IF(OR(ISNUMBER(J2635),J2635="sans examen"),1,0)*IF(W2635&lt;MinDate,1,0),"")</f>
        <v/>
      </c>
      <c r="N2635" s="36">
        <f t="shared" ca="1" si="83"/>
        <v>0</v>
      </c>
      <c r="O2635" s="36" t="e">
        <f ca="1">LEFT(OFFSET(Lists!$Q$2,MATCH(E2635,Lists!$R$3:$R$19,0),0),4)</f>
        <v>#N/A</v>
      </c>
      <c r="P2635" s="36" t="e">
        <f ca="1">MATCH(O2635,Lists!$S$2:$S$640,1)</f>
        <v>#N/A</v>
      </c>
      <c r="Q2635" s="36" t="e">
        <f ca="1">MATCH(LEFT(OFFSET(Lists!$Q$2,MATCH(E2635,Lists!$R$3:$R$19,0)+1,0),4),Lists!$S$3:$S$640,1)</f>
        <v>#N/A</v>
      </c>
      <c r="R2635" s="36" t="e">
        <f ca="1">LEFT(OFFSET(Lists!$S$2,P2635-1+MATCH(F2635,OFFSET(Lists!$T$3,P2635-1,0,Q2635-P2635+1),0),0),6)</f>
        <v>#N/A</v>
      </c>
      <c r="S2635" s="36" t="e">
        <f ca="1">VLOOKUP(R2635,Lists!B:D,3,FALSE)</f>
        <v>#N/A</v>
      </c>
      <c r="T2635" s="36" t="str">
        <f>IF(F2635&lt;&gt;"",MATCH(R2635,'Maximum minutes'!B:B,0),"")</f>
        <v/>
      </c>
      <c r="U2635" s="36">
        <f ca="1">IF(F2635&lt;&gt;"",COUNTA(OFFSET('Maximum minutes'!$C$1,'Annexe A1 Cours'!T2635,0,1,50)),0)</f>
        <v>0</v>
      </c>
      <c r="V2635" s="37">
        <f ca="1">IFERROR(OFFSET('Maximum minutes'!$C$1,T2635+1,-1+MATCH(G2635,OFFSET('Maximum minutes'!$C$1,T2635-1,0,1,50),0)),0)</f>
        <v>0</v>
      </c>
      <c r="W2635" s="38">
        <f t="shared" ca="1" si="82"/>
        <v>0</v>
      </c>
    </row>
    <row r="2636" spans="1:23" s="36" customFormat="1" ht="18.75">
      <c r="A2636" s="34"/>
      <c r="B2636" s="39"/>
      <c r="C2636" s="39"/>
      <c r="D2636" s="35"/>
      <c r="E2636" s="40"/>
      <c r="F2636" s="39"/>
      <c r="G2636" s="39"/>
      <c r="H2636" s="39"/>
      <c r="I2636" s="34"/>
      <c r="J2636" s="34"/>
      <c r="K2636" s="34"/>
      <c r="L2636" s="34"/>
      <c r="M2636" s="43" t="str">
        <f ca="1">IFERROR(OFFSET('Maximum minutes'!$C$1,T2636,MATCH(IF(G2636&lt;&gt;"",G2636,F2636),OFFSET('Maximum minutes'!$C$1,T2636-1,0,1,U2636+1),0)-1)*IF(OR(ISNUMBER(J2636),J2636="sans examen"),1,0)*IF(W2636&lt;MinDate,1,0),"")</f>
        <v/>
      </c>
      <c r="N2636" s="36">
        <f t="shared" ca="1" si="83"/>
        <v>0</v>
      </c>
      <c r="O2636" s="36" t="e">
        <f ca="1">LEFT(OFFSET(Lists!$Q$2,MATCH(E2636,Lists!$R$3:$R$19,0),0),4)</f>
        <v>#N/A</v>
      </c>
      <c r="P2636" s="36" t="e">
        <f ca="1">MATCH(O2636,Lists!$S$2:$S$640,1)</f>
        <v>#N/A</v>
      </c>
      <c r="Q2636" s="36" t="e">
        <f ca="1">MATCH(LEFT(OFFSET(Lists!$Q$2,MATCH(E2636,Lists!$R$3:$R$19,0)+1,0),4),Lists!$S$3:$S$640,1)</f>
        <v>#N/A</v>
      </c>
      <c r="R2636" s="36" t="e">
        <f ca="1">LEFT(OFFSET(Lists!$S$2,P2636-1+MATCH(F2636,OFFSET(Lists!$T$3,P2636-1,0,Q2636-P2636+1),0),0),6)</f>
        <v>#N/A</v>
      </c>
      <c r="S2636" s="36" t="e">
        <f ca="1">VLOOKUP(R2636,Lists!B:D,3,FALSE)</f>
        <v>#N/A</v>
      </c>
      <c r="T2636" s="36" t="str">
        <f>IF(F2636&lt;&gt;"",MATCH(R2636,'Maximum minutes'!B:B,0),"")</f>
        <v/>
      </c>
      <c r="U2636" s="36">
        <f ca="1">IF(F2636&lt;&gt;"",COUNTA(OFFSET('Maximum minutes'!$C$1,'Annexe A1 Cours'!T2636,0,1,50)),0)</f>
        <v>0</v>
      </c>
      <c r="V2636" s="37">
        <f ca="1">IFERROR(OFFSET('Maximum minutes'!$C$1,T2636+1,-1+MATCH(G2636,OFFSET('Maximum minutes'!$C$1,T2636-1,0,1,50),0)),0)</f>
        <v>0</v>
      </c>
      <c r="W2636" s="38">
        <f t="shared" ca="1" si="82"/>
        <v>0</v>
      </c>
    </row>
    <row r="2637" spans="1:23" s="36" customFormat="1" ht="18.75">
      <c r="A2637" s="34"/>
      <c r="B2637" s="39"/>
      <c r="C2637" s="39"/>
      <c r="D2637" s="35"/>
      <c r="E2637" s="40"/>
      <c r="F2637" s="39"/>
      <c r="G2637" s="39"/>
      <c r="H2637" s="39"/>
      <c r="I2637" s="34"/>
      <c r="J2637" s="34"/>
      <c r="K2637" s="34"/>
      <c r="L2637" s="34"/>
      <c r="M2637" s="43" t="str">
        <f ca="1">IFERROR(OFFSET('Maximum minutes'!$C$1,T2637,MATCH(IF(G2637&lt;&gt;"",G2637,F2637),OFFSET('Maximum minutes'!$C$1,T2637-1,0,1,U2637+1),0)-1)*IF(OR(ISNUMBER(J2637),J2637="sans examen"),1,0)*IF(W2637&lt;MinDate,1,0),"")</f>
        <v/>
      </c>
      <c r="N2637" s="36">
        <f t="shared" ca="1" si="83"/>
        <v>0</v>
      </c>
      <c r="O2637" s="36" t="e">
        <f ca="1">LEFT(OFFSET(Lists!$Q$2,MATCH(E2637,Lists!$R$3:$R$19,0),0),4)</f>
        <v>#N/A</v>
      </c>
      <c r="P2637" s="36" t="e">
        <f ca="1">MATCH(O2637,Lists!$S$2:$S$640,1)</f>
        <v>#N/A</v>
      </c>
      <c r="Q2637" s="36" t="e">
        <f ca="1">MATCH(LEFT(OFFSET(Lists!$Q$2,MATCH(E2637,Lists!$R$3:$R$19,0)+1,0),4),Lists!$S$3:$S$640,1)</f>
        <v>#N/A</v>
      </c>
      <c r="R2637" s="36" t="e">
        <f ca="1">LEFT(OFFSET(Lists!$S$2,P2637-1+MATCH(F2637,OFFSET(Lists!$T$3,P2637-1,0,Q2637-P2637+1),0),0),6)</f>
        <v>#N/A</v>
      </c>
      <c r="S2637" s="36" t="e">
        <f ca="1">VLOOKUP(R2637,Lists!B:D,3,FALSE)</f>
        <v>#N/A</v>
      </c>
      <c r="T2637" s="36" t="str">
        <f>IF(F2637&lt;&gt;"",MATCH(R2637,'Maximum minutes'!B:B,0),"")</f>
        <v/>
      </c>
      <c r="U2637" s="36">
        <f ca="1">IF(F2637&lt;&gt;"",COUNTA(OFFSET('Maximum minutes'!$C$1,'Annexe A1 Cours'!T2637,0,1,50)),0)</f>
        <v>0</v>
      </c>
      <c r="V2637" s="37">
        <f ca="1">IFERROR(OFFSET('Maximum minutes'!$C$1,T2637+1,-1+MATCH(G2637,OFFSET('Maximum minutes'!$C$1,T2637-1,0,1,50),0)),0)</f>
        <v>0</v>
      </c>
      <c r="W2637" s="38">
        <f t="shared" ca="1" si="82"/>
        <v>0</v>
      </c>
    </row>
    <row r="2638" spans="1:23" s="36" customFormat="1" ht="18.75">
      <c r="A2638" s="34"/>
      <c r="B2638" s="39"/>
      <c r="C2638" s="39"/>
      <c r="D2638" s="35"/>
      <c r="E2638" s="40"/>
      <c r="F2638" s="39"/>
      <c r="G2638" s="39"/>
      <c r="H2638" s="39"/>
      <c r="I2638" s="34"/>
      <c r="J2638" s="34"/>
      <c r="K2638" s="34"/>
      <c r="L2638" s="34"/>
      <c r="M2638" s="43" t="str">
        <f ca="1">IFERROR(OFFSET('Maximum minutes'!$C$1,T2638,MATCH(IF(G2638&lt;&gt;"",G2638,F2638),OFFSET('Maximum minutes'!$C$1,T2638-1,0,1,U2638+1),0)-1)*IF(OR(ISNUMBER(J2638),J2638="sans examen"),1,0)*IF(W2638&lt;MinDate,1,0),"")</f>
        <v/>
      </c>
      <c r="N2638" s="36">
        <f t="shared" ca="1" si="83"/>
        <v>0</v>
      </c>
      <c r="O2638" s="36" t="e">
        <f ca="1">LEFT(OFFSET(Lists!$Q$2,MATCH(E2638,Lists!$R$3:$R$19,0),0),4)</f>
        <v>#N/A</v>
      </c>
      <c r="P2638" s="36" t="e">
        <f ca="1">MATCH(O2638,Lists!$S$2:$S$640,1)</f>
        <v>#N/A</v>
      </c>
      <c r="Q2638" s="36" t="e">
        <f ca="1">MATCH(LEFT(OFFSET(Lists!$Q$2,MATCH(E2638,Lists!$R$3:$R$19,0)+1,0),4),Lists!$S$3:$S$640,1)</f>
        <v>#N/A</v>
      </c>
      <c r="R2638" s="36" t="e">
        <f ca="1">LEFT(OFFSET(Lists!$S$2,P2638-1+MATCH(F2638,OFFSET(Lists!$T$3,P2638-1,0,Q2638-P2638+1),0),0),6)</f>
        <v>#N/A</v>
      </c>
      <c r="S2638" s="36" t="e">
        <f ca="1">VLOOKUP(R2638,Lists!B:D,3,FALSE)</f>
        <v>#N/A</v>
      </c>
      <c r="T2638" s="36" t="str">
        <f>IF(F2638&lt;&gt;"",MATCH(R2638,'Maximum minutes'!B:B,0),"")</f>
        <v/>
      </c>
      <c r="U2638" s="36">
        <f ca="1">IF(F2638&lt;&gt;"",COUNTA(OFFSET('Maximum minutes'!$C$1,'Annexe A1 Cours'!T2638,0,1,50)),0)</f>
        <v>0</v>
      </c>
      <c r="V2638" s="37">
        <f ca="1">IFERROR(OFFSET('Maximum minutes'!$C$1,T2638+1,-1+MATCH(G2638,OFFSET('Maximum minutes'!$C$1,T2638-1,0,1,50),0)),0)</f>
        <v>0</v>
      </c>
      <c r="W2638" s="38">
        <f t="shared" ca="1" si="82"/>
        <v>0</v>
      </c>
    </row>
    <row r="2639" spans="1:23" s="36" customFormat="1" ht="18.75">
      <c r="A2639" s="34"/>
      <c r="B2639" s="39"/>
      <c r="C2639" s="39"/>
      <c r="D2639" s="35"/>
      <c r="E2639" s="40"/>
      <c r="F2639" s="39"/>
      <c r="G2639" s="39"/>
      <c r="H2639" s="39"/>
      <c r="I2639" s="34"/>
      <c r="J2639" s="34"/>
      <c r="K2639" s="34"/>
      <c r="L2639" s="34"/>
      <c r="M2639" s="43" t="str">
        <f ca="1">IFERROR(OFFSET('Maximum minutes'!$C$1,T2639,MATCH(IF(G2639&lt;&gt;"",G2639,F2639),OFFSET('Maximum minutes'!$C$1,T2639-1,0,1,U2639+1),0)-1)*IF(OR(ISNUMBER(J2639),J2639="sans examen"),1,0)*IF(W2639&lt;MinDate,1,0),"")</f>
        <v/>
      </c>
      <c r="N2639" s="36">
        <f t="shared" ca="1" si="83"/>
        <v>0</v>
      </c>
      <c r="O2639" s="36" t="e">
        <f ca="1">LEFT(OFFSET(Lists!$Q$2,MATCH(E2639,Lists!$R$3:$R$19,0),0),4)</f>
        <v>#N/A</v>
      </c>
      <c r="P2639" s="36" t="e">
        <f ca="1">MATCH(O2639,Lists!$S$2:$S$640,1)</f>
        <v>#N/A</v>
      </c>
      <c r="Q2639" s="36" t="e">
        <f ca="1">MATCH(LEFT(OFFSET(Lists!$Q$2,MATCH(E2639,Lists!$R$3:$R$19,0)+1,0),4),Lists!$S$3:$S$640,1)</f>
        <v>#N/A</v>
      </c>
      <c r="R2639" s="36" t="e">
        <f ca="1">LEFT(OFFSET(Lists!$S$2,P2639-1+MATCH(F2639,OFFSET(Lists!$T$3,P2639-1,0,Q2639-P2639+1),0),0),6)</f>
        <v>#N/A</v>
      </c>
      <c r="S2639" s="36" t="e">
        <f ca="1">VLOOKUP(R2639,Lists!B:D,3,FALSE)</f>
        <v>#N/A</v>
      </c>
      <c r="T2639" s="36" t="str">
        <f>IF(F2639&lt;&gt;"",MATCH(R2639,'Maximum minutes'!B:B,0),"")</f>
        <v/>
      </c>
      <c r="U2639" s="36">
        <f ca="1">IF(F2639&lt;&gt;"",COUNTA(OFFSET('Maximum minutes'!$C$1,'Annexe A1 Cours'!T2639,0,1,50)),0)</f>
        <v>0</v>
      </c>
      <c r="V2639" s="37">
        <f ca="1">IFERROR(OFFSET('Maximum minutes'!$C$1,T2639+1,-1+MATCH(G2639,OFFSET('Maximum minutes'!$C$1,T2639-1,0,1,50),0)),0)</f>
        <v>0</v>
      </c>
      <c r="W2639" s="38">
        <f t="shared" ca="1" si="82"/>
        <v>0</v>
      </c>
    </row>
    <row r="2640" spans="1:23" s="36" customFormat="1" ht="18.75">
      <c r="A2640" s="34"/>
      <c r="B2640" s="39"/>
      <c r="C2640" s="39"/>
      <c r="D2640" s="35"/>
      <c r="E2640" s="40"/>
      <c r="F2640" s="39"/>
      <c r="G2640" s="39"/>
      <c r="H2640" s="39"/>
      <c r="I2640" s="34"/>
      <c r="J2640" s="34"/>
      <c r="K2640" s="34"/>
      <c r="L2640" s="34"/>
      <c r="M2640" s="43" t="str">
        <f ca="1">IFERROR(OFFSET('Maximum minutes'!$C$1,T2640,MATCH(IF(G2640&lt;&gt;"",G2640,F2640),OFFSET('Maximum minutes'!$C$1,T2640-1,0,1,U2640+1),0)-1)*IF(OR(ISNUMBER(J2640),J2640="sans examen"),1,0)*IF(W2640&lt;MinDate,1,0),"")</f>
        <v/>
      </c>
      <c r="N2640" s="36">
        <f t="shared" ca="1" si="83"/>
        <v>0</v>
      </c>
      <c r="O2640" s="36" t="e">
        <f ca="1">LEFT(OFFSET(Lists!$Q$2,MATCH(E2640,Lists!$R$3:$R$19,0),0),4)</f>
        <v>#N/A</v>
      </c>
      <c r="P2640" s="36" t="e">
        <f ca="1">MATCH(O2640,Lists!$S$2:$S$640,1)</f>
        <v>#N/A</v>
      </c>
      <c r="Q2640" s="36" t="e">
        <f ca="1">MATCH(LEFT(OFFSET(Lists!$Q$2,MATCH(E2640,Lists!$R$3:$R$19,0)+1,0),4),Lists!$S$3:$S$640,1)</f>
        <v>#N/A</v>
      </c>
      <c r="R2640" s="36" t="e">
        <f ca="1">LEFT(OFFSET(Lists!$S$2,P2640-1+MATCH(F2640,OFFSET(Lists!$T$3,P2640-1,0,Q2640-P2640+1),0),0),6)</f>
        <v>#N/A</v>
      </c>
      <c r="S2640" s="36" t="e">
        <f ca="1">VLOOKUP(R2640,Lists!B:D,3,FALSE)</f>
        <v>#N/A</v>
      </c>
      <c r="T2640" s="36" t="str">
        <f>IF(F2640&lt;&gt;"",MATCH(R2640,'Maximum minutes'!B:B,0),"")</f>
        <v/>
      </c>
      <c r="U2640" s="36">
        <f ca="1">IF(F2640&lt;&gt;"",COUNTA(OFFSET('Maximum minutes'!$C$1,'Annexe A1 Cours'!T2640,0,1,50)),0)</f>
        <v>0</v>
      </c>
      <c r="V2640" s="37">
        <f ca="1">IFERROR(OFFSET('Maximum minutes'!$C$1,T2640+1,-1+MATCH(G2640,OFFSET('Maximum minutes'!$C$1,T2640-1,0,1,50),0)),0)</f>
        <v>0</v>
      </c>
      <c r="W2640" s="38">
        <f t="shared" ca="1" si="82"/>
        <v>0</v>
      </c>
    </row>
    <row r="2641" spans="1:23" s="36" customFormat="1" ht="18.75">
      <c r="A2641" s="34"/>
      <c r="B2641" s="39"/>
      <c r="C2641" s="39"/>
      <c r="D2641" s="35"/>
      <c r="E2641" s="40"/>
      <c r="F2641" s="39"/>
      <c r="G2641" s="39"/>
      <c r="H2641" s="39"/>
      <c r="I2641" s="34"/>
      <c r="J2641" s="34"/>
      <c r="K2641" s="34"/>
      <c r="L2641" s="34"/>
      <c r="M2641" s="43" t="str">
        <f ca="1">IFERROR(OFFSET('Maximum minutes'!$C$1,T2641,MATCH(IF(G2641&lt;&gt;"",G2641,F2641),OFFSET('Maximum minutes'!$C$1,T2641-1,0,1,U2641+1),0)-1)*IF(OR(ISNUMBER(J2641),J2641="sans examen"),1,0)*IF(W2641&lt;MinDate,1,0),"")</f>
        <v/>
      </c>
      <c r="N2641" s="36">
        <f t="shared" ca="1" si="83"/>
        <v>0</v>
      </c>
      <c r="O2641" s="36" t="e">
        <f ca="1">LEFT(OFFSET(Lists!$Q$2,MATCH(E2641,Lists!$R$3:$R$19,0),0),4)</f>
        <v>#N/A</v>
      </c>
      <c r="P2641" s="36" t="e">
        <f ca="1">MATCH(O2641,Lists!$S$2:$S$640,1)</f>
        <v>#N/A</v>
      </c>
      <c r="Q2641" s="36" t="e">
        <f ca="1">MATCH(LEFT(OFFSET(Lists!$Q$2,MATCH(E2641,Lists!$R$3:$R$19,0)+1,0),4),Lists!$S$3:$S$640,1)</f>
        <v>#N/A</v>
      </c>
      <c r="R2641" s="36" t="e">
        <f ca="1">LEFT(OFFSET(Lists!$S$2,P2641-1+MATCH(F2641,OFFSET(Lists!$T$3,P2641-1,0,Q2641-P2641+1),0),0),6)</f>
        <v>#N/A</v>
      </c>
      <c r="S2641" s="36" t="e">
        <f ca="1">VLOOKUP(R2641,Lists!B:D,3,FALSE)</f>
        <v>#N/A</v>
      </c>
      <c r="T2641" s="36" t="str">
        <f>IF(F2641&lt;&gt;"",MATCH(R2641,'Maximum minutes'!B:B,0),"")</f>
        <v/>
      </c>
      <c r="U2641" s="36">
        <f ca="1">IF(F2641&lt;&gt;"",COUNTA(OFFSET('Maximum minutes'!$C$1,'Annexe A1 Cours'!T2641,0,1,50)),0)</f>
        <v>0</v>
      </c>
      <c r="V2641" s="37">
        <f ca="1">IFERROR(OFFSET('Maximum minutes'!$C$1,T2641+1,-1+MATCH(G2641,OFFSET('Maximum minutes'!$C$1,T2641-1,0,1,50),0)),0)</f>
        <v>0</v>
      </c>
      <c r="W2641" s="38">
        <f t="shared" ca="1" si="82"/>
        <v>0</v>
      </c>
    </row>
    <row r="2642" spans="1:23" s="36" customFormat="1" ht="18.75">
      <c r="A2642" s="34"/>
      <c r="B2642" s="39"/>
      <c r="C2642" s="39"/>
      <c r="D2642" s="35"/>
      <c r="E2642" s="40"/>
      <c r="F2642" s="39"/>
      <c r="G2642" s="39"/>
      <c r="H2642" s="39"/>
      <c r="I2642" s="34"/>
      <c r="J2642" s="34"/>
      <c r="K2642" s="34"/>
      <c r="L2642" s="34"/>
      <c r="M2642" s="43" t="str">
        <f ca="1">IFERROR(OFFSET('Maximum minutes'!$C$1,T2642,MATCH(IF(G2642&lt;&gt;"",G2642,F2642),OFFSET('Maximum minutes'!$C$1,T2642-1,0,1,U2642+1),0)-1)*IF(OR(ISNUMBER(J2642),J2642="sans examen"),1,0)*IF(W2642&lt;MinDate,1,0),"")</f>
        <v/>
      </c>
      <c r="N2642" s="36">
        <f t="shared" ca="1" si="83"/>
        <v>0</v>
      </c>
      <c r="O2642" s="36" t="e">
        <f ca="1">LEFT(OFFSET(Lists!$Q$2,MATCH(E2642,Lists!$R$3:$R$19,0),0),4)</f>
        <v>#N/A</v>
      </c>
      <c r="P2642" s="36" t="e">
        <f ca="1">MATCH(O2642,Lists!$S$2:$S$640,1)</f>
        <v>#N/A</v>
      </c>
      <c r="Q2642" s="36" t="e">
        <f ca="1">MATCH(LEFT(OFFSET(Lists!$Q$2,MATCH(E2642,Lists!$R$3:$R$19,0)+1,0),4),Lists!$S$3:$S$640,1)</f>
        <v>#N/A</v>
      </c>
      <c r="R2642" s="36" t="e">
        <f ca="1">LEFT(OFFSET(Lists!$S$2,P2642-1+MATCH(F2642,OFFSET(Lists!$T$3,P2642-1,0,Q2642-P2642+1),0),0),6)</f>
        <v>#N/A</v>
      </c>
      <c r="S2642" s="36" t="e">
        <f ca="1">VLOOKUP(R2642,Lists!B:D,3,FALSE)</f>
        <v>#N/A</v>
      </c>
      <c r="T2642" s="36" t="str">
        <f>IF(F2642&lt;&gt;"",MATCH(R2642,'Maximum minutes'!B:B,0),"")</f>
        <v/>
      </c>
      <c r="U2642" s="36">
        <f ca="1">IF(F2642&lt;&gt;"",COUNTA(OFFSET('Maximum minutes'!$C$1,'Annexe A1 Cours'!T2642,0,1,50)),0)</f>
        <v>0</v>
      </c>
      <c r="V2642" s="37">
        <f ca="1">IFERROR(OFFSET('Maximum minutes'!$C$1,T2642+1,-1+MATCH(G2642,OFFSET('Maximum minutes'!$C$1,T2642-1,0,1,50),0)),0)</f>
        <v>0</v>
      </c>
      <c r="W2642" s="38">
        <f t="shared" ca="1" si="82"/>
        <v>0</v>
      </c>
    </row>
    <row r="2643" spans="1:23" s="36" customFormat="1" ht="18.75">
      <c r="A2643" s="34"/>
      <c r="B2643" s="39"/>
      <c r="C2643" s="39"/>
      <c r="D2643" s="35"/>
      <c r="E2643" s="40"/>
      <c r="F2643" s="39"/>
      <c r="G2643" s="39"/>
      <c r="H2643" s="39"/>
      <c r="I2643" s="34"/>
      <c r="J2643" s="34"/>
      <c r="K2643" s="34"/>
      <c r="L2643" s="34"/>
      <c r="M2643" s="43" t="str">
        <f ca="1">IFERROR(OFFSET('Maximum minutes'!$C$1,T2643,MATCH(IF(G2643&lt;&gt;"",G2643,F2643),OFFSET('Maximum minutes'!$C$1,T2643-1,0,1,U2643+1),0)-1)*IF(OR(ISNUMBER(J2643),J2643="sans examen"),1,0)*IF(W2643&lt;MinDate,1,0),"")</f>
        <v/>
      </c>
      <c r="N2643" s="36">
        <f t="shared" ca="1" si="83"/>
        <v>0</v>
      </c>
      <c r="O2643" s="36" t="e">
        <f ca="1">LEFT(OFFSET(Lists!$Q$2,MATCH(E2643,Lists!$R$3:$R$19,0),0),4)</f>
        <v>#N/A</v>
      </c>
      <c r="P2643" s="36" t="e">
        <f ca="1">MATCH(O2643,Lists!$S$2:$S$640,1)</f>
        <v>#N/A</v>
      </c>
      <c r="Q2643" s="36" t="e">
        <f ca="1">MATCH(LEFT(OFFSET(Lists!$Q$2,MATCH(E2643,Lists!$R$3:$R$19,0)+1,0),4),Lists!$S$3:$S$640,1)</f>
        <v>#N/A</v>
      </c>
      <c r="R2643" s="36" t="e">
        <f ca="1">LEFT(OFFSET(Lists!$S$2,P2643-1+MATCH(F2643,OFFSET(Lists!$T$3,P2643-1,0,Q2643-P2643+1),0),0),6)</f>
        <v>#N/A</v>
      </c>
      <c r="S2643" s="36" t="e">
        <f ca="1">VLOOKUP(R2643,Lists!B:D,3,FALSE)</f>
        <v>#N/A</v>
      </c>
      <c r="T2643" s="36" t="str">
        <f>IF(F2643&lt;&gt;"",MATCH(R2643,'Maximum minutes'!B:B,0),"")</f>
        <v/>
      </c>
      <c r="U2643" s="36">
        <f ca="1">IF(F2643&lt;&gt;"",COUNTA(OFFSET('Maximum minutes'!$C$1,'Annexe A1 Cours'!T2643,0,1,50)),0)</f>
        <v>0</v>
      </c>
      <c r="V2643" s="37">
        <f ca="1">IFERROR(OFFSET('Maximum minutes'!$C$1,T2643+1,-1+MATCH(G2643,OFFSET('Maximum minutes'!$C$1,T2643-1,0,1,50),0)),0)</f>
        <v>0</v>
      </c>
      <c r="W2643" s="38">
        <f t="shared" ca="1" si="82"/>
        <v>0</v>
      </c>
    </row>
    <row r="2644" spans="1:23" s="36" customFormat="1" ht="18.75">
      <c r="A2644" s="34"/>
      <c r="B2644" s="39"/>
      <c r="C2644" s="39"/>
      <c r="D2644" s="35"/>
      <c r="E2644" s="40"/>
      <c r="F2644" s="39"/>
      <c r="G2644" s="39"/>
      <c r="H2644" s="39"/>
      <c r="I2644" s="34"/>
      <c r="J2644" s="34"/>
      <c r="K2644" s="34"/>
      <c r="L2644" s="34"/>
      <c r="M2644" s="43" t="str">
        <f ca="1">IFERROR(OFFSET('Maximum minutes'!$C$1,T2644,MATCH(IF(G2644&lt;&gt;"",G2644,F2644),OFFSET('Maximum minutes'!$C$1,T2644-1,0,1,U2644+1),0)-1)*IF(OR(ISNUMBER(J2644),J2644="sans examen"),1,0)*IF(W2644&lt;MinDate,1,0),"")</f>
        <v/>
      </c>
      <c r="N2644" s="36">
        <f t="shared" ca="1" si="83"/>
        <v>0</v>
      </c>
      <c r="O2644" s="36" t="e">
        <f ca="1">LEFT(OFFSET(Lists!$Q$2,MATCH(E2644,Lists!$R$3:$R$19,0),0),4)</f>
        <v>#N/A</v>
      </c>
      <c r="P2644" s="36" t="e">
        <f ca="1">MATCH(O2644,Lists!$S$2:$S$640,1)</f>
        <v>#N/A</v>
      </c>
      <c r="Q2644" s="36" t="e">
        <f ca="1">MATCH(LEFT(OFFSET(Lists!$Q$2,MATCH(E2644,Lists!$R$3:$R$19,0)+1,0),4),Lists!$S$3:$S$640,1)</f>
        <v>#N/A</v>
      </c>
      <c r="R2644" s="36" t="e">
        <f ca="1">LEFT(OFFSET(Lists!$S$2,P2644-1+MATCH(F2644,OFFSET(Lists!$T$3,P2644-1,0,Q2644-P2644+1),0),0),6)</f>
        <v>#N/A</v>
      </c>
      <c r="S2644" s="36" t="e">
        <f ca="1">VLOOKUP(R2644,Lists!B:D,3,FALSE)</f>
        <v>#N/A</v>
      </c>
      <c r="T2644" s="36" t="str">
        <f>IF(F2644&lt;&gt;"",MATCH(R2644,'Maximum minutes'!B:B,0),"")</f>
        <v/>
      </c>
      <c r="U2644" s="36">
        <f ca="1">IF(F2644&lt;&gt;"",COUNTA(OFFSET('Maximum minutes'!$C$1,'Annexe A1 Cours'!T2644,0,1,50)),0)</f>
        <v>0</v>
      </c>
      <c r="V2644" s="37">
        <f ca="1">IFERROR(OFFSET('Maximum minutes'!$C$1,T2644+1,-1+MATCH(G2644,OFFSET('Maximum minutes'!$C$1,T2644-1,0,1,50),0)),0)</f>
        <v>0</v>
      </c>
      <c r="W2644" s="38">
        <f t="shared" ca="1" si="82"/>
        <v>0</v>
      </c>
    </row>
    <row r="2645" spans="1:23" s="36" customFormat="1" ht="18.75">
      <c r="A2645" s="34"/>
      <c r="B2645" s="39"/>
      <c r="C2645" s="39"/>
      <c r="D2645" s="35"/>
      <c r="E2645" s="40"/>
      <c r="F2645" s="39"/>
      <c r="G2645" s="39"/>
      <c r="H2645" s="39"/>
      <c r="I2645" s="34"/>
      <c r="J2645" s="34"/>
      <c r="K2645" s="34"/>
      <c r="L2645" s="34"/>
      <c r="M2645" s="43" t="str">
        <f ca="1">IFERROR(OFFSET('Maximum minutes'!$C$1,T2645,MATCH(IF(G2645&lt;&gt;"",G2645,F2645),OFFSET('Maximum minutes'!$C$1,T2645-1,0,1,U2645+1),0)-1)*IF(OR(ISNUMBER(J2645),J2645="sans examen"),1,0)*IF(W2645&lt;MinDate,1,0),"")</f>
        <v/>
      </c>
      <c r="N2645" s="36">
        <f t="shared" ca="1" si="83"/>
        <v>0</v>
      </c>
      <c r="O2645" s="36" t="e">
        <f ca="1">LEFT(OFFSET(Lists!$Q$2,MATCH(E2645,Lists!$R$3:$R$19,0),0),4)</f>
        <v>#N/A</v>
      </c>
      <c r="P2645" s="36" t="e">
        <f ca="1">MATCH(O2645,Lists!$S$2:$S$640,1)</f>
        <v>#N/A</v>
      </c>
      <c r="Q2645" s="36" t="e">
        <f ca="1">MATCH(LEFT(OFFSET(Lists!$Q$2,MATCH(E2645,Lists!$R$3:$R$19,0)+1,0),4),Lists!$S$3:$S$640,1)</f>
        <v>#N/A</v>
      </c>
      <c r="R2645" s="36" t="e">
        <f ca="1">LEFT(OFFSET(Lists!$S$2,P2645-1+MATCH(F2645,OFFSET(Lists!$T$3,P2645-1,0,Q2645-P2645+1),0),0),6)</f>
        <v>#N/A</v>
      </c>
      <c r="S2645" s="36" t="e">
        <f ca="1">VLOOKUP(R2645,Lists!B:D,3,FALSE)</f>
        <v>#N/A</v>
      </c>
      <c r="T2645" s="36" t="str">
        <f>IF(F2645&lt;&gt;"",MATCH(R2645,'Maximum minutes'!B:B,0),"")</f>
        <v/>
      </c>
      <c r="U2645" s="36">
        <f ca="1">IF(F2645&lt;&gt;"",COUNTA(OFFSET('Maximum minutes'!$C$1,'Annexe A1 Cours'!T2645,0,1,50)),0)</f>
        <v>0</v>
      </c>
      <c r="V2645" s="37">
        <f ca="1">IFERROR(OFFSET('Maximum minutes'!$C$1,T2645+1,-1+MATCH(G2645,OFFSET('Maximum minutes'!$C$1,T2645-1,0,1,50),0)),0)</f>
        <v>0</v>
      </c>
      <c r="W2645" s="38">
        <f t="shared" ca="1" si="82"/>
        <v>0</v>
      </c>
    </row>
    <row r="2646" spans="1:23" s="36" customFormat="1" ht="18.75">
      <c r="A2646" s="34"/>
      <c r="B2646" s="39"/>
      <c r="C2646" s="39"/>
      <c r="D2646" s="35"/>
      <c r="E2646" s="40"/>
      <c r="F2646" s="39"/>
      <c r="G2646" s="39"/>
      <c r="H2646" s="39"/>
      <c r="I2646" s="34"/>
      <c r="J2646" s="34"/>
      <c r="K2646" s="34"/>
      <c r="L2646" s="34"/>
      <c r="M2646" s="43" t="str">
        <f ca="1">IFERROR(OFFSET('Maximum minutes'!$C$1,T2646,MATCH(IF(G2646&lt;&gt;"",G2646,F2646),OFFSET('Maximum minutes'!$C$1,T2646-1,0,1,U2646+1),0)-1)*IF(OR(ISNUMBER(J2646),J2646="sans examen"),1,0)*IF(W2646&lt;MinDate,1,0),"")</f>
        <v/>
      </c>
      <c r="N2646" s="36">
        <f t="shared" ca="1" si="83"/>
        <v>0</v>
      </c>
      <c r="O2646" s="36" t="e">
        <f ca="1">LEFT(OFFSET(Lists!$Q$2,MATCH(E2646,Lists!$R$3:$R$19,0),0),4)</f>
        <v>#N/A</v>
      </c>
      <c r="P2646" s="36" t="e">
        <f ca="1">MATCH(O2646,Lists!$S$2:$S$640,1)</f>
        <v>#N/A</v>
      </c>
      <c r="Q2646" s="36" t="e">
        <f ca="1">MATCH(LEFT(OFFSET(Lists!$Q$2,MATCH(E2646,Lists!$R$3:$R$19,0)+1,0),4),Lists!$S$3:$S$640,1)</f>
        <v>#N/A</v>
      </c>
      <c r="R2646" s="36" t="e">
        <f ca="1">LEFT(OFFSET(Lists!$S$2,P2646-1+MATCH(F2646,OFFSET(Lists!$T$3,P2646-1,0,Q2646-P2646+1),0),0),6)</f>
        <v>#N/A</v>
      </c>
      <c r="S2646" s="36" t="e">
        <f ca="1">VLOOKUP(R2646,Lists!B:D,3,FALSE)</f>
        <v>#N/A</v>
      </c>
      <c r="T2646" s="36" t="str">
        <f>IF(F2646&lt;&gt;"",MATCH(R2646,'Maximum minutes'!B:B,0),"")</f>
        <v/>
      </c>
      <c r="U2646" s="36">
        <f ca="1">IF(F2646&lt;&gt;"",COUNTA(OFFSET('Maximum minutes'!$C$1,'Annexe A1 Cours'!T2646,0,1,50)),0)</f>
        <v>0</v>
      </c>
      <c r="V2646" s="37">
        <f ca="1">IFERROR(OFFSET('Maximum minutes'!$C$1,T2646+1,-1+MATCH(G2646,OFFSET('Maximum minutes'!$C$1,T2646-1,0,1,50),0)),0)</f>
        <v>0</v>
      </c>
      <c r="W2646" s="38">
        <f t="shared" ca="1" si="82"/>
        <v>0</v>
      </c>
    </row>
    <row r="2647" spans="1:23" s="36" customFormat="1" ht="18.75">
      <c r="A2647" s="34"/>
      <c r="B2647" s="39"/>
      <c r="C2647" s="39"/>
      <c r="D2647" s="35"/>
      <c r="E2647" s="40"/>
      <c r="F2647" s="39"/>
      <c r="G2647" s="39"/>
      <c r="H2647" s="39"/>
      <c r="I2647" s="34"/>
      <c r="J2647" s="34"/>
      <c r="K2647" s="34"/>
      <c r="L2647" s="34"/>
      <c r="M2647" s="43" t="str">
        <f ca="1">IFERROR(OFFSET('Maximum minutes'!$C$1,T2647,MATCH(IF(G2647&lt;&gt;"",G2647,F2647),OFFSET('Maximum minutes'!$C$1,T2647-1,0,1,U2647+1),0)-1)*IF(OR(ISNUMBER(J2647),J2647="sans examen"),1,0)*IF(W2647&lt;MinDate,1,0),"")</f>
        <v/>
      </c>
      <c r="N2647" s="36">
        <f t="shared" ca="1" si="83"/>
        <v>0</v>
      </c>
      <c r="O2647" s="36" t="e">
        <f ca="1">LEFT(OFFSET(Lists!$Q$2,MATCH(E2647,Lists!$R$3:$R$19,0),0),4)</f>
        <v>#N/A</v>
      </c>
      <c r="P2647" s="36" t="e">
        <f ca="1">MATCH(O2647,Lists!$S$2:$S$640,1)</f>
        <v>#N/A</v>
      </c>
      <c r="Q2647" s="36" t="e">
        <f ca="1">MATCH(LEFT(OFFSET(Lists!$Q$2,MATCH(E2647,Lists!$R$3:$R$19,0)+1,0),4),Lists!$S$3:$S$640,1)</f>
        <v>#N/A</v>
      </c>
      <c r="R2647" s="36" t="e">
        <f ca="1">LEFT(OFFSET(Lists!$S$2,P2647-1+MATCH(F2647,OFFSET(Lists!$T$3,P2647-1,0,Q2647-P2647+1),0),0),6)</f>
        <v>#N/A</v>
      </c>
      <c r="S2647" s="36" t="e">
        <f ca="1">VLOOKUP(R2647,Lists!B:D,3,FALSE)</f>
        <v>#N/A</v>
      </c>
      <c r="T2647" s="36" t="str">
        <f>IF(F2647&lt;&gt;"",MATCH(R2647,'Maximum minutes'!B:B,0),"")</f>
        <v/>
      </c>
      <c r="U2647" s="36">
        <f ca="1">IF(F2647&lt;&gt;"",COUNTA(OFFSET('Maximum minutes'!$C$1,'Annexe A1 Cours'!T2647,0,1,50)),0)</f>
        <v>0</v>
      </c>
      <c r="V2647" s="37">
        <f ca="1">IFERROR(OFFSET('Maximum minutes'!$C$1,T2647+1,-1+MATCH(G2647,OFFSET('Maximum minutes'!$C$1,T2647-1,0,1,50),0)),0)</f>
        <v>0</v>
      </c>
      <c r="W2647" s="38">
        <f t="shared" ca="1" si="82"/>
        <v>0</v>
      </c>
    </row>
    <row r="2648" spans="1:23" s="36" customFormat="1" ht="18.75">
      <c r="A2648" s="34"/>
      <c r="B2648" s="39"/>
      <c r="C2648" s="39"/>
      <c r="D2648" s="35"/>
      <c r="E2648" s="40"/>
      <c r="F2648" s="39"/>
      <c r="G2648" s="39"/>
      <c r="H2648" s="39"/>
      <c r="I2648" s="34"/>
      <c r="J2648" s="34"/>
      <c r="K2648" s="34"/>
      <c r="L2648" s="34"/>
      <c r="M2648" s="43" t="str">
        <f ca="1">IFERROR(OFFSET('Maximum minutes'!$C$1,T2648,MATCH(IF(G2648&lt;&gt;"",G2648,F2648),OFFSET('Maximum minutes'!$C$1,T2648-1,0,1,U2648+1),0)-1)*IF(OR(ISNUMBER(J2648),J2648="sans examen"),1,0)*IF(W2648&lt;MinDate,1,0),"")</f>
        <v/>
      </c>
      <c r="N2648" s="36">
        <f t="shared" ca="1" si="83"/>
        <v>0</v>
      </c>
      <c r="O2648" s="36" t="e">
        <f ca="1">LEFT(OFFSET(Lists!$Q$2,MATCH(E2648,Lists!$R$3:$R$19,0),0),4)</f>
        <v>#N/A</v>
      </c>
      <c r="P2648" s="36" t="e">
        <f ca="1">MATCH(O2648,Lists!$S$2:$S$640,1)</f>
        <v>#N/A</v>
      </c>
      <c r="Q2648" s="36" t="e">
        <f ca="1">MATCH(LEFT(OFFSET(Lists!$Q$2,MATCH(E2648,Lists!$R$3:$R$19,0)+1,0),4),Lists!$S$3:$S$640,1)</f>
        <v>#N/A</v>
      </c>
      <c r="R2648" s="36" t="e">
        <f ca="1">LEFT(OFFSET(Lists!$S$2,P2648-1+MATCH(F2648,OFFSET(Lists!$T$3,P2648-1,0,Q2648-P2648+1),0),0),6)</f>
        <v>#N/A</v>
      </c>
      <c r="S2648" s="36" t="e">
        <f ca="1">VLOOKUP(R2648,Lists!B:D,3,FALSE)</f>
        <v>#N/A</v>
      </c>
      <c r="T2648" s="36" t="str">
        <f>IF(F2648&lt;&gt;"",MATCH(R2648,'Maximum minutes'!B:B,0),"")</f>
        <v/>
      </c>
      <c r="U2648" s="36">
        <f ca="1">IF(F2648&lt;&gt;"",COUNTA(OFFSET('Maximum minutes'!$C$1,'Annexe A1 Cours'!T2648,0,1,50)),0)</f>
        <v>0</v>
      </c>
      <c r="V2648" s="37">
        <f ca="1">IFERROR(OFFSET('Maximum minutes'!$C$1,T2648+1,-1+MATCH(G2648,OFFSET('Maximum minutes'!$C$1,T2648-1,0,1,50),0)),0)</f>
        <v>0</v>
      </c>
      <c r="W2648" s="38">
        <f t="shared" ca="1" si="82"/>
        <v>0</v>
      </c>
    </row>
    <row r="2649" spans="1:23" s="36" customFormat="1" ht="18.75">
      <c r="A2649" s="34"/>
      <c r="B2649" s="39"/>
      <c r="C2649" s="39"/>
      <c r="D2649" s="35"/>
      <c r="E2649" s="40"/>
      <c r="F2649" s="39"/>
      <c r="G2649" s="39"/>
      <c r="H2649" s="39"/>
      <c r="I2649" s="34"/>
      <c r="J2649" s="34"/>
      <c r="K2649" s="34"/>
      <c r="L2649" s="34"/>
      <c r="M2649" s="43" t="str">
        <f ca="1">IFERROR(OFFSET('Maximum minutes'!$C$1,T2649,MATCH(IF(G2649&lt;&gt;"",G2649,F2649),OFFSET('Maximum minutes'!$C$1,T2649-1,0,1,U2649+1),0)-1)*IF(OR(ISNUMBER(J2649),J2649="sans examen"),1,0)*IF(W2649&lt;MinDate,1,0),"")</f>
        <v/>
      </c>
      <c r="N2649" s="36">
        <f t="shared" ca="1" si="83"/>
        <v>0</v>
      </c>
      <c r="O2649" s="36" t="e">
        <f ca="1">LEFT(OFFSET(Lists!$Q$2,MATCH(E2649,Lists!$R$3:$R$19,0),0),4)</f>
        <v>#N/A</v>
      </c>
      <c r="P2649" s="36" t="e">
        <f ca="1">MATCH(O2649,Lists!$S$2:$S$640,1)</f>
        <v>#N/A</v>
      </c>
      <c r="Q2649" s="36" t="e">
        <f ca="1">MATCH(LEFT(OFFSET(Lists!$Q$2,MATCH(E2649,Lists!$R$3:$R$19,0)+1,0),4),Lists!$S$3:$S$640,1)</f>
        <v>#N/A</v>
      </c>
      <c r="R2649" s="36" t="e">
        <f ca="1">LEFT(OFFSET(Lists!$S$2,P2649-1+MATCH(F2649,OFFSET(Lists!$T$3,P2649-1,0,Q2649-P2649+1),0),0),6)</f>
        <v>#N/A</v>
      </c>
      <c r="S2649" s="36" t="e">
        <f ca="1">VLOOKUP(R2649,Lists!B:D,3,FALSE)</f>
        <v>#N/A</v>
      </c>
      <c r="T2649" s="36" t="str">
        <f>IF(F2649&lt;&gt;"",MATCH(R2649,'Maximum minutes'!B:B,0),"")</f>
        <v/>
      </c>
      <c r="U2649" s="36">
        <f ca="1">IF(F2649&lt;&gt;"",COUNTA(OFFSET('Maximum minutes'!$C$1,'Annexe A1 Cours'!T2649,0,1,50)),0)</f>
        <v>0</v>
      </c>
      <c r="V2649" s="37">
        <f ca="1">IFERROR(OFFSET('Maximum minutes'!$C$1,T2649+1,-1+MATCH(G2649,OFFSET('Maximum minutes'!$C$1,T2649-1,0,1,50),0)),0)</f>
        <v>0</v>
      </c>
      <c r="W2649" s="38">
        <f t="shared" ca="1" si="82"/>
        <v>0</v>
      </c>
    </row>
    <row r="2650" spans="1:23" s="36" customFormat="1" ht="18.75">
      <c r="A2650" s="34"/>
      <c r="B2650" s="39"/>
      <c r="C2650" s="39"/>
      <c r="D2650" s="35"/>
      <c r="E2650" s="40"/>
      <c r="F2650" s="39"/>
      <c r="G2650" s="39"/>
      <c r="H2650" s="39"/>
      <c r="I2650" s="34"/>
      <c r="J2650" s="34"/>
      <c r="K2650" s="34"/>
      <c r="L2650" s="34"/>
      <c r="M2650" s="43" t="str">
        <f ca="1">IFERROR(OFFSET('Maximum minutes'!$C$1,T2650,MATCH(IF(G2650&lt;&gt;"",G2650,F2650),OFFSET('Maximum minutes'!$C$1,T2650-1,0,1,U2650+1),0)-1)*IF(OR(ISNUMBER(J2650),J2650="sans examen"),1,0)*IF(W2650&lt;MinDate,1,0),"")</f>
        <v/>
      </c>
      <c r="N2650" s="36">
        <f t="shared" ca="1" si="83"/>
        <v>0</v>
      </c>
      <c r="O2650" s="36" t="e">
        <f ca="1">LEFT(OFFSET(Lists!$Q$2,MATCH(E2650,Lists!$R$3:$R$19,0),0),4)</f>
        <v>#N/A</v>
      </c>
      <c r="P2650" s="36" t="e">
        <f ca="1">MATCH(O2650,Lists!$S$2:$S$640,1)</f>
        <v>#N/A</v>
      </c>
      <c r="Q2650" s="36" t="e">
        <f ca="1">MATCH(LEFT(OFFSET(Lists!$Q$2,MATCH(E2650,Lists!$R$3:$R$19,0)+1,0),4),Lists!$S$3:$S$640,1)</f>
        <v>#N/A</v>
      </c>
      <c r="R2650" s="36" t="e">
        <f ca="1">LEFT(OFFSET(Lists!$S$2,P2650-1+MATCH(F2650,OFFSET(Lists!$T$3,P2650-1,0,Q2650-P2650+1),0),0),6)</f>
        <v>#N/A</v>
      </c>
      <c r="S2650" s="36" t="e">
        <f ca="1">VLOOKUP(R2650,Lists!B:D,3,FALSE)</f>
        <v>#N/A</v>
      </c>
      <c r="T2650" s="36" t="str">
        <f>IF(F2650&lt;&gt;"",MATCH(R2650,'Maximum minutes'!B:B,0),"")</f>
        <v/>
      </c>
      <c r="U2650" s="36">
        <f ca="1">IF(F2650&lt;&gt;"",COUNTA(OFFSET('Maximum minutes'!$C$1,'Annexe A1 Cours'!T2650,0,1,50)),0)</f>
        <v>0</v>
      </c>
      <c r="V2650" s="37">
        <f ca="1">IFERROR(OFFSET('Maximum minutes'!$C$1,T2650+1,-1+MATCH(G2650,OFFSET('Maximum minutes'!$C$1,T2650-1,0,1,50),0)),0)</f>
        <v>0</v>
      </c>
      <c r="W2650" s="38">
        <f t="shared" ca="1" si="82"/>
        <v>0</v>
      </c>
    </row>
    <row r="2651" spans="1:23" s="36" customFormat="1" ht="18.75">
      <c r="A2651" s="34"/>
      <c r="B2651" s="39"/>
      <c r="C2651" s="39"/>
      <c r="D2651" s="35"/>
      <c r="E2651" s="40"/>
      <c r="F2651" s="39"/>
      <c r="G2651" s="39"/>
      <c r="H2651" s="39"/>
      <c r="I2651" s="34"/>
      <c r="J2651" s="34"/>
      <c r="K2651" s="34"/>
      <c r="L2651" s="34"/>
      <c r="M2651" s="43" t="str">
        <f ca="1">IFERROR(OFFSET('Maximum minutes'!$C$1,T2651,MATCH(IF(G2651&lt;&gt;"",G2651,F2651),OFFSET('Maximum minutes'!$C$1,T2651-1,0,1,U2651+1),0)-1)*IF(OR(ISNUMBER(J2651),J2651="sans examen"),1,0)*IF(W2651&lt;MinDate,1,0),"")</f>
        <v/>
      </c>
      <c r="N2651" s="36">
        <f t="shared" ca="1" si="83"/>
        <v>0</v>
      </c>
      <c r="O2651" s="36" t="e">
        <f ca="1">LEFT(OFFSET(Lists!$Q$2,MATCH(E2651,Lists!$R$3:$R$19,0),0),4)</f>
        <v>#N/A</v>
      </c>
      <c r="P2651" s="36" t="e">
        <f ca="1">MATCH(O2651,Lists!$S$2:$S$640,1)</f>
        <v>#N/A</v>
      </c>
      <c r="Q2651" s="36" t="e">
        <f ca="1">MATCH(LEFT(OFFSET(Lists!$Q$2,MATCH(E2651,Lists!$R$3:$R$19,0)+1,0),4),Lists!$S$3:$S$640,1)</f>
        <v>#N/A</v>
      </c>
      <c r="R2651" s="36" t="e">
        <f ca="1">LEFT(OFFSET(Lists!$S$2,P2651-1+MATCH(F2651,OFFSET(Lists!$T$3,P2651-1,0,Q2651-P2651+1),0),0),6)</f>
        <v>#N/A</v>
      </c>
      <c r="S2651" s="36" t="e">
        <f ca="1">VLOOKUP(R2651,Lists!B:D,3,FALSE)</f>
        <v>#N/A</v>
      </c>
      <c r="T2651" s="36" t="str">
        <f>IF(F2651&lt;&gt;"",MATCH(R2651,'Maximum minutes'!B:B,0),"")</f>
        <v/>
      </c>
      <c r="U2651" s="36">
        <f ca="1">IF(F2651&lt;&gt;"",COUNTA(OFFSET('Maximum minutes'!$C$1,'Annexe A1 Cours'!T2651,0,1,50)),0)</f>
        <v>0</v>
      </c>
      <c r="V2651" s="37">
        <f ca="1">IFERROR(OFFSET('Maximum minutes'!$C$1,T2651+1,-1+MATCH(G2651,OFFSET('Maximum minutes'!$C$1,T2651-1,0,1,50),0)),0)</f>
        <v>0</v>
      </c>
      <c r="W2651" s="38">
        <f t="shared" ca="1" si="82"/>
        <v>0</v>
      </c>
    </row>
    <row r="2652" spans="1:23" s="36" customFormat="1" ht="18.75">
      <c r="A2652" s="34"/>
      <c r="B2652" s="39"/>
      <c r="C2652" s="39"/>
      <c r="D2652" s="35"/>
      <c r="E2652" s="40"/>
      <c r="F2652" s="39"/>
      <c r="G2652" s="39"/>
      <c r="H2652" s="39"/>
      <c r="I2652" s="34"/>
      <c r="J2652" s="34"/>
      <c r="K2652" s="34"/>
      <c r="L2652" s="34"/>
      <c r="M2652" s="43" t="str">
        <f ca="1">IFERROR(OFFSET('Maximum minutes'!$C$1,T2652,MATCH(IF(G2652&lt;&gt;"",G2652,F2652),OFFSET('Maximum minutes'!$C$1,T2652-1,0,1,U2652+1),0)-1)*IF(OR(ISNUMBER(J2652),J2652="sans examen"),1,0)*IF(W2652&lt;MinDate,1,0),"")</f>
        <v/>
      </c>
      <c r="N2652" s="36">
        <f t="shared" ca="1" si="83"/>
        <v>0</v>
      </c>
      <c r="O2652" s="36" t="e">
        <f ca="1">LEFT(OFFSET(Lists!$Q$2,MATCH(E2652,Lists!$R$3:$R$19,0),0),4)</f>
        <v>#N/A</v>
      </c>
      <c r="P2652" s="36" t="e">
        <f ca="1">MATCH(O2652,Lists!$S$2:$S$640,1)</f>
        <v>#N/A</v>
      </c>
      <c r="Q2652" s="36" t="e">
        <f ca="1">MATCH(LEFT(OFFSET(Lists!$Q$2,MATCH(E2652,Lists!$R$3:$R$19,0)+1,0),4),Lists!$S$3:$S$640,1)</f>
        <v>#N/A</v>
      </c>
      <c r="R2652" s="36" t="e">
        <f ca="1">LEFT(OFFSET(Lists!$S$2,P2652-1+MATCH(F2652,OFFSET(Lists!$T$3,P2652-1,0,Q2652-P2652+1),0),0),6)</f>
        <v>#N/A</v>
      </c>
      <c r="S2652" s="36" t="e">
        <f ca="1">VLOOKUP(R2652,Lists!B:D,3,FALSE)</f>
        <v>#N/A</v>
      </c>
      <c r="T2652" s="36" t="str">
        <f>IF(F2652&lt;&gt;"",MATCH(R2652,'Maximum minutes'!B:B,0),"")</f>
        <v/>
      </c>
      <c r="U2652" s="36">
        <f ca="1">IF(F2652&lt;&gt;"",COUNTA(OFFSET('Maximum minutes'!$C$1,'Annexe A1 Cours'!T2652,0,1,50)),0)</f>
        <v>0</v>
      </c>
      <c r="V2652" s="37">
        <f ca="1">IFERROR(OFFSET('Maximum minutes'!$C$1,T2652+1,-1+MATCH(G2652,OFFSET('Maximum minutes'!$C$1,T2652-1,0,1,50),0)),0)</f>
        <v>0</v>
      </c>
      <c r="W2652" s="38">
        <f t="shared" ca="1" si="82"/>
        <v>0</v>
      </c>
    </row>
    <row r="2653" spans="1:23" s="36" customFormat="1" ht="18.75">
      <c r="A2653" s="34"/>
      <c r="B2653" s="39"/>
      <c r="C2653" s="39"/>
      <c r="D2653" s="35"/>
      <c r="E2653" s="40"/>
      <c r="F2653" s="39"/>
      <c r="G2653" s="39"/>
      <c r="H2653" s="39"/>
      <c r="I2653" s="34"/>
      <c r="J2653" s="34"/>
      <c r="K2653" s="34"/>
      <c r="L2653" s="34"/>
      <c r="M2653" s="43" t="str">
        <f ca="1">IFERROR(OFFSET('Maximum minutes'!$C$1,T2653,MATCH(IF(G2653&lt;&gt;"",G2653,F2653),OFFSET('Maximum minutes'!$C$1,T2653-1,0,1,U2653+1),0)-1)*IF(OR(ISNUMBER(J2653),J2653="sans examen"),1,0)*IF(W2653&lt;MinDate,1,0),"")</f>
        <v/>
      </c>
      <c r="N2653" s="36">
        <f t="shared" ca="1" si="83"/>
        <v>0</v>
      </c>
      <c r="O2653" s="36" t="e">
        <f ca="1">LEFT(OFFSET(Lists!$Q$2,MATCH(E2653,Lists!$R$3:$R$19,0),0),4)</f>
        <v>#N/A</v>
      </c>
      <c r="P2653" s="36" t="e">
        <f ca="1">MATCH(O2653,Lists!$S$2:$S$640,1)</f>
        <v>#N/A</v>
      </c>
      <c r="Q2653" s="36" t="e">
        <f ca="1">MATCH(LEFT(OFFSET(Lists!$Q$2,MATCH(E2653,Lists!$R$3:$R$19,0)+1,0),4),Lists!$S$3:$S$640,1)</f>
        <v>#N/A</v>
      </c>
      <c r="R2653" s="36" t="e">
        <f ca="1">LEFT(OFFSET(Lists!$S$2,P2653-1+MATCH(F2653,OFFSET(Lists!$T$3,P2653-1,0,Q2653-P2653+1),0),0),6)</f>
        <v>#N/A</v>
      </c>
      <c r="S2653" s="36" t="e">
        <f ca="1">VLOOKUP(R2653,Lists!B:D,3,FALSE)</f>
        <v>#N/A</v>
      </c>
      <c r="T2653" s="36" t="str">
        <f>IF(F2653&lt;&gt;"",MATCH(R2653,'Maximum minutes'!B:B,0),"")</f>
        <v/>
      </c>
      <c r="U2653" s="36">
        <f ca="1">IF(F2653&lt;&gt;"",COUNTA(OFFSET('Maximum minutes'!$C$1,'Annexe A1 Cours'!T2653,0,1,50)),0)</f>
        <v>0</v>
      </c>
      <c r="V2653" s="37">
        <f ca="1">IFERROR(OFFSET('Maximum minutes'!$C$1,T2653+1,-1+MATCH(G2653,OFFSET('Maximum minutes'!$C$1,T2653-1,0,1,50),0)),0)</f>
        <v>0</v>
      </c>
      <c r="W2653" s="38">
        <f t="shared" ca="1" si="82"/>
        <v>0</v>
      </c>
    </row>
    <row r="2654" spans="1:23" s="36" customFormat="1" ht="18.75">
      <c r="A2654" s="34"/>
      <c r="B2654" s="39"/>
      <c r="C2654" s="39"/>
      <c r="D2654" s="35"/>
      <c r="E2654" s="40"/>
      <c r="F2654" s="39"/>
      <c r="G2654" s="39"/>
      <c r="H2654" s="39"/>
      <c r="I2654" s="34"/>
      <c r="J2654" s="34"/>
      <c r="K2654" s="34"/>
      <c r="L2654" s="34"/>
      <c r="M2654" s="43" t="str">
        <f ca="1">IFERROR(OFFSET('Maximum minutes'!$C$1,T2654,MATCH(IF(G2654&lt;&gt;"",G2654,F2654),OFFSET('Maximum minutes'!$C$1,T2654-1,0,1,U2654+1),0)-1)*IF(OR(ISNUMBER(J2654),J2654="sans examen"),1,0)*IF(W2654&lt;MinDate,1,0),"")</f>
        <v/>
      </c>
      <c r="N2654" s="36">
        <f t="shared" ca="1" si="83"/>
        <v>0</v>
      </c>
      <c r="O2654" s="36" t="e">
        <f ca="1">LEFT(OFFSET(Lists!$Q$2,MATCH(E2654,Lists!$R$3:$R$19,0),0),4)</f>
        <v>#N/A</v>
      </c>
      <c r="P2654" s="36" t="e">
        <f ca="1">MATCH(O2654,Lists!$S$2:$S$640,1)</f>
        <v>#N/A</v>
      </c>
      <c r="Q2654" s="36" t="e">
        <f ca="1">MATCH(LEFT(OFFSET(Lists!$Q$2,MATCH(E2654,Lists!$R$3:$R$19,0)+1,0),4),Lists!$S$3:$S$640,1)</f>
        <v>#N/A</v>
      </c>
      <c r="R2654" s="36" t="e">
        <f ca="1">LEFT(OFFSET(Lists!$S$2,P2654-1+MATCH(F2654,OFFSET(Lists!$T$3,P2654-1,0,Q2654-P2654+1),0),0),6)</f>
        <v>#N/A</v>
      </c>
      <c r="S2654" s="36" t="e">
        <f ca="1">VLOOKUP(R2654,Lists!B:D,3,FALSE)</f>
        <v>#N/A</v>
      </c>
      <c r="T2654" s="36" t="str">
        <f>IF(F2654&lt;&gt;"",MATCH(R2654,'Maximum minutes'!B:B,0),"")</f>
        <v/>
      </c>
      <c r="U2654" s="36">
        <f ca="1">IF(F2654&lt;&gt;"",COUNTA(OFFSET('Maximum minutes'!$C$1,'Annexe A1 Cours'!T2654,0,1,50)),0)</f>
        <v>0</v>
      </c>
      <c r="V2654" s="37">
        <f ca="1">IFERROR(OFFSET('Maximum minutes'!$C$1,T2654+1,-1+MATCH(G2654,OFFSET('Maximum minutes'!$C$1,T2654-1,0,1,50),0)),0)</f>
        <v>0</v>
      </c>
      <c r="W2654" s="38">
        <f t="shared" ca="1" si="82"/>
        <v>0</v>
      </c>
    </row>
    <row r="2655" spans="1:23" s="36" customFormat="1" ht="18.75">
      <c r="A2655" s="34"/>
      <c r="B2655" s="39"/>
      <c r="C2655" s="39"/>
      <c r="D2655" s="35"/>
      <c r="E2655" s="40"/>
      <c r="F2655" s="39"/>
      <c r="G2655" s="39"/>
      <c r="H2655" s="39"/>
      <c r="I2655" s="34"/>
      <c r="J2655" s="34"/>
      <c r="K2655" s="34"/>
      <c r="L2655" s="34"/>
      <c r="M2655" s="43" t="str">
        <f ca="1">IFERROR(OFFSET('Maximum minutes'!$C$1,T2655,MATCH(IF(G2655&lt;&gt;"",G2655,F2655),OFFSET('Maximum minutes'!$C$1,T2655-1,0,1,U2655+1),0)-1)*IF(OR(ISNUMBER(J2655),J2655="sans examen"),1,0)*IF(W2655&lt;MinDate,1,0),"")</f>
        <v/>
      </c>
      <c r="N2655" s="36">
        <f t="shared" ca="1" si="83"/>
        <v>0</v>
      </c>
      <c r="O2655" s="36" t="e">
        <f ca="1">LEFT(OFFSET(Lists!$Q$2,MATCH(E2655,Lists!$R$3:$R$19,0),0),4)</f>
        <v>#N/A</v>
      </c>
      <c r="P2655" s="36" t="e">
        <f ca="1">MATCH(O2655,Lists!$S$2:$S$640,1)</f>
        <v>#N/A</v>
      </c>
      <c r="Q2655" s="36" t="e">
        <f ca="1">MATCH(LEFT(OFFSET(Lists!$Q$2,MATCH(E2655,Lists!$R$3:$R$19,0)+1,0),4),Lists!$S$3:$S$640,1)</f>
        <v>#N/A</v>
      </c>
      <c r="R2655" s="36" t="e">
        <f ca="1">LEFT(OFFSET(Lists!$S$2,P2655-1+MATCH(F2655,OFFSET(Lists!$T$3,P2655-1,0,Q2655-P2655+1),0),0),6)</f>
        <v>#N/A</v>
      </c>
      <c r="S2655" s="36" t="e">
        <f ca="1">VLOOKUP(R2655,Lists!B:D,3,FALSE)</f>
        <v>#N/A</v>
      </c>
      <c r="T2655" s="36" t="str">
        <f>IF(F2655&lt;&gt;"",MATCH(R2655,'Maximum minutes'!B:B,0),"")</f>
        <v/>
      </c>
      <c r="U2655" s="36">
        <f ca="1">IF(F2655&lt;&gt;"",COUNTA(OFFSET('Maximum minutes'!$C$1,'Annexe A1 Cours'!T2655,0,1,50)),0)</f>
        <v>0</v>
      </c>
      <c r="V2655" s="37">
        <f ca="1">IFERROR(OFFSET('Maximum minutes'!$C$1,T2655+1,-1+MATCH(G2655,OFFSET('Maximum minutes'!$C$1,T2655-1,0,1,50),0)),0)</f>
        <v>0</v>
      </c>
      <c r="W2655" s="38">
        <f t="shared" ca="1" si="82"/>
        <v>0</v>
      </c>
    </row>
    <row r="2656" spans="1:23" s="36" customFormat="1" ht="18.75">
      <c r="A2656" s="34"/>
      <c r="B2656" s="39"/>
      <c r="C2656" s="39"/>
      <c r="D2656" s="35"/>
      <c r="E2656" s="40"/>
      <c r="F2656" s="39"/>
      <c r="G2656" s="39"/>
      <c r="H2656" s="39"/>
      <c r="I2656" s="34"/>
      <c r="J2656" s="34"/>
      <c r="K2656" s="34"/>
      <c r="L2656" s="34"/>
      <c r="M2656" s="43" t="str">
        <f ca="1">IFERROR(OFFSET('Maximum minutes'!$C$1,T2656,MATCH(IF(G2656&lt;&gt;"",G2656,F2656),OFFSET('Maximum minutes'!$C$1,T2656-1,0,1,U2656+1),0)-1)*IF(OR(ISNUMBER(J2656),J2656="sans examen"),1,0)*IF(W2656&lt;MinDate,1,0),"")</f>
        <v/>
      </c>
      <c r="N2656" s="36">
        <f t="shared" ca="1" si="83"/>
        <v>0</v>
      </c>
      <c r="O2656" s="36" t="e">
        <f ca="1">LEFT(OFFSET(Lists!$Q$2,MATCH(E2656,Lists!$R$3:$R$19,0),0),4)</f>
        <v>#N/A</v>
      </c>
      <c r="P2656" s="36" t="e">
        <f ca="1">MATCH(O2656,Lists!$S$2:$S$640,1)</f>
        <v>#N/A</v>
      </c>
      <c r="Q2656" s="36" t="e">
        <f ca="1">MATCH(LEFT(OFFSET(Lists!$Q$2,MATCH(E2656,Lists!$R$3:$R$19,0)+1,0),4),Lists!$S$3:$S$640,1)</f>
        <v>#N/A</v>
      </c>
      <c r="R2656" s="36" t="e">
        <f ca="1">LEFT(OFFSET(Lists!$S$2,P2656-1+MATCH(F2656,OFFSET(Lists!$T$3,P2656-1,0,Q2656-P2656+1),0),0),6)</f>
        <v>#N/A</v>
      </c>
      <c r="S2656" s="36" t="e">
        <f ca="1">VLOOKUP(R2656,Lists!B:D,3,FALSE)</f>
        <v>#N/A</v>
      </c>
      <c r="T2656" s="36" t="str">
        <f>IF(F2656&lt;&gt;"",MATCH(R2656,'Maximum minutes'!B:B,0),"")</f>
        <v/>
      </c>
      <c r="U2656" s="36">
        <f ca="1">IF(F2656&lt;&gt;"",COUNTA(OFFSET('Maximum minutes'!$C$1,'Annexe A1 Cours'!T2656,0,1,50)),0)</f>
        <v>0</v>
      </c>
      <c r="V2656" s="37">
        <f ca="1">IFERROR(OFFSET('Maximum minutes'!$C$1,T2656+1,-1+MATCH(G2656,OFFSET('Maximum minutes'!$C$1,T2656-1,0,1,50),0)),0)</f>
        <v>0</v>
      </c>
      <c r="W2656" s="38">
        <f t="shared" ca="1" si="82"/>
        <v>0</v>
      </c>
    </row>
    <row r="2657" spans="1:23" s="36" customFormat="1" ht="18.75">
      <c r="A2657" s="34"/>
      <c r="B2657" s="39"/>
      <c r="C2657" s="39"/>
      <c r="D2657" s="35"/>
      <c r="E2657" s="40"/>
      <c r="F2657" s="39"/>
      <c r="G2657" s="39"/>
      <c r="H2657" s="39"/>
      <c r="I2657" s="34"/>
      <c r="J2657" s="34"/>
      <c r="K2657" s="34"/>
      <c r="L2657" s="34"/>
      <c r="M2657" s="43" t="str">
        <f ca="1">IFERROR(OFFSET('Maximum minutes'!$C$1,T2657,MATCH(IF(G2657&lt;&gt;"",G2657,F2657),OFFSET('Maximum minutes'!$C$1,T2657-1,0,1,U2657+1),0)-1)*IF(OR(ISNUMBER(J2657),J2657="sans examen"),1,0)*IF(W2657&lt;MinDate,1,0),"")</f>
        <v/>
      </c>
      <c r="N2657" s="36">
        <f t="shared" ca="1" si="83"/>
        <v>0</v>
      </c>
      <c r="O2657" s="36" t="e">
        <f ca="1">LEFT(OFFSET(Lists!$Q$2,MATCH(E2657,Lists!$R$3:$R$19,0),0),4)</f>
        <v>#N/A</v>
      </c>
      <c r="P2657" s="36" t="e">
        <f ca="1">MATCH(O2657,Lists!$S$2:$S$640,1)</f>
        <v>#N/A</v>
      </c>
      <c r="Q2657" s="36" t="e">
        <f ca="1">MATCH(LEFT(OFFSET(Lists!$Q$2,MATCH(E2657,Lists!$R$3:$R$19,0)+1,0),4),Lists!$S$3:$S$640,1)</f>
        <v>#N/A</v>
      </c>
      <c r="R2657" s="36" t="e">
        <f ca="1">LEFT(OFFSET(Lists!$S$2,P2657-1+MATCH(F2657,OFFSET(Lists!$T$3,P2657-1,0,Q2657-P2657+1),0),0),6)</f>
        <v>#N/A</v>
      </c>
      <c r="S2657" s="36" t="e">
        <f ca="1">VLOOKUP(R2657,Lists!B:D,3,FALSE)</f>
        <v>#N/A</v>
      </c>
      <c r="T2657" s="36" t="str">
        <f>IF(F2657&lt;&gt;"",MATCH(R2657,'Maximum minutes'!B:B,0),"")</f>
        <v/>
      </c>
      <c r="U2657" s="36">
        <f ca="1">IF(F2657&lt;&gt;"",COUNTA(OFFSET('Maximum minutes'!$C$1,'Annexe A1 Cours'!T2657,0,1,50)),0)</f>
        <v>0</v>
      </c>
      <c r="V2657" s="37">
        <f ca="1">IFERROR(OFFSET('Maximum minutes'!$C$1,T2657+1,-1+MATCH(G2657,OFFSET('Maximum minutes'!$C$1,T2657-1,0,1,50),0)),0)</f>
        <v>0</v>
      </c>
      <c r="W2657" s="38">
        <f t="shared" ca="1" si="82"/>
        <v>0</v>
      </c>
    </row>
    <row r="2658" spans="1:23" s="36" customFormat="1" ht="18.75">
      <c r="A2658" s="34"/>
      <c r="B2658" s="39"/>
      <c r="C2658" s="39"/>
      <c r="D2658" s="35"/>
      <c r="E2658" s="40"/>
      <c r="F2658" s="39"/>
      <c r="G2658" s="39"/>
      <c r="H2658" s="39"/>
      <c r="I2658" s="34"/>
      <c r="J2658" s="34"/>
      <c r="K2658" s="34"/>
      <c r="L2658" s="34"/>
      <c r="M2658" s="43" t="str">
        <f ca="1">IFERROR(OFFSET('Maximum minutes'!$C$1,T2658,MATCH(IF(G2658&lt;&gt;"",G2658,F2658),OFFSET('Maximum minutes'!$C$1,T2658-1,0,1,U2658+1),0)-1)*IF(OR(ISNUMBER(J2658),J2658="sans examen"),1,0)*IF(W2658&lt;MinDate,1,0),"")</f>
        <v/>
      </c>
      <c r="N2658" s="36">
        <f t="shared" ca="1" si="83"/>
        <v>0</v>
      </c>
      <c r="O2658" s="36" t="e">
        <f ca="1">LEFT(OFFSET(Lists!$Q$2,MATCH(E2658,Lists!$R$3:$R$19,0),0),4)</f>
        <v>#N/A</v>
      </c>
      <c r="P2658" s="36" t="e">
        <f ca="1">MATCH(O2658,Lists!$S$2:$S$640,1)</f>
        <v>#N/A</v>
      </c>
      <c r="Q2658" s="36" t="e">
        <f ca="1">MATCH(LEFT(OFFSET(Lists!$Q$2,MATCH(E2658,Lists!$R$3:$R$19,0)+1,0),4),Lists!$S$3:$S$640,1)</f>
        <v>#N/A</v>
      </c>
      <c r="R2658" s="36" t="e">
        <f ca="1">LEFT(OFFSET(Lists!$S$2,P2658-1+MATCH(F2658,OFFSET(Lists!$T$3,P2658-1,0,Q2658-P2658+1),0),0),6)</f>
        <v>#N/A</v>
      </c>
      <c r="S2658" s="36" t="e">
        <f ca="1">VLOOKUP(R2658,Lists!B:D,3,FALSE)</f>
        <v>#N/A</v>
      </c>
      <c r="T2658" s="36" t="str">
        <f>IF(F2658&lt;&gt;"",MATCH(R2658,'Maximum minutes'!B:B,0),"")</f>
        <v/>
      </c>
      <c r="U2658" s="36">
        <f ca="1">IF(F2658&lt;&gt;"",COUNTA(OFFSET('Maximum minutes'!$C$1,'Annexe A1 Cours'!T2658,0,1,50)),0)</f>
        <v>0</v>
      </c>
      <c r="V2658" s="37">
        <f ca="1">IFERROR(OFFSET('Maximum minutes'!$C$1,T2658+1,-1+MATCH(G2658,OFFSET('Maximum minutes'!$C$1,T2658-1,0,1,50),0)),0)</f>
        <v>0</v>
      </c>
      <c r="W2658" s="38">
        <f t="shared" ca="1" si="82"/>
        <v>0</v>
      </c>
    </row>
    <row r="2659" spans="1:23" s="36" customFormat="1" ht="18.75">
      <c r="A2659" s="34"/>
      <c r="B2659" s="39"/>
      <c r="C2659" s="39"/>
      <c r="D2659" s="35"/>
      <c r="E2659" s="40"/>
      <c r="F2659" s="39"/>
      <c r="G2659" s="39"/>
      <c r="H2659" s="39"/>
      <c r="I2659" s="34"/>
      <c r="J2659" s="34"/>
      <c r="K2659" s="34"/>
      <c r="L2659" s="34"/>
      <c r="M2659" s="43" t="str">
        <f ca="1">IFERROR(OFFSET('Maximum minutes'!$C$1,T2659,MATCH(IF(G2659&lt;&gt;"",G2659,F2659),OFFSET('Maximum minutes'!$C$1,T2659-1,0,1,U2659+1),0)-1)*IF(OR(ISNUMBER(J2659),J2659="sans examen"),1,0)*IF(W2659&lt;MinDate,1,0),"")</f>
        <v/>
      </c>
      <c r="N2659" s="36">
        <f t="shared" ca="1" si="83"/>
        <v>0</v>
      </c>
      <c r="O2659" s="36" t="e">
        <f ca="1">LEFT(OFFSET(Lists!$Q$2,MATCH(E2659,Lists!$R$3:$R$19,0),0),4)</f>
        <v>#N/A</v>
      </c>
      <c r="P2659" s="36" t="e">
        <f ca="1">MATCH(O2659,Lists!$S$2:$S$640,1)</f>
        <v>#N/A</v>
      </c>
      <c r="Q2659" s="36" t="e">
        <f ca="1">MATCH(LEFT(OFFSET(Lists!$Q$2,MATCH(E2659,Lists!$R$3:$R$19,0)+1,0),4),Lists!$S$3:$S$640,1)</f>
        <v>#N/A</v>
      </c>
      <c r="R2659" s="36" t="e">
        <f ca="1">LEFT(OFFSET(Lists!$S$2,P2659-1+MATCH(F2659,OFFSET(Lists!$T$3,P2659-1,0,Q2659-P2659+1),0),0),6)</f>
        <v>#N/A</v>
      </c>
      <c r="S2659" s="36" t="e">
        <f ca="1">VLOOKUP(R2659,Lists!B:D,3,FALSE)</f>
        <v>#N/A</v>
      </c>
      <c r="T2659" s="36" t="str">
        <f>IF(F2659&lt;&gt;"",MATCH(R2659,'Maximum minutes'!B:B,0),"")</f>
        <v/>
      </c>
      <c r="U2659" s="36">
        <f ca="1">IF(F2659&lt;&gt;"",COUNTA(OFFSET('Maximum minutes'!$C$1,'Annexe A1 Cours'!T2659,0,1,50)),0)</f>
        <v>0</v>
      </c>
      <c r="V2659" s="37">
        <f ca="1">IFERROR(OFFSET('Maximum minutes'!$C$1,T2659+1,-1+MATCH(G2659,OFFSET('Maximum minutes'!$C$1,T2659-1,0,1,50),0)),0)</f>
        <v>0</v>
      </c>
      <c r="W2659" s="38">
        <f t="shared" ca="1" si="82"/>
        <v>0</v>
      </c>
    </row>
    <row r="2660" spans="1:23" s="36" customFormat="1" ht="18.75">
      <c r="A2660" s="34"/>
      <c r="B2660" s="39"/>
      <c r="C2660" s="39"/>
      <c r="D2660" s="35"/>
      <c r="E2660" s="40"/>
      <c r="F2660" s="39"/>
      <c r="G2660" s="39"/>
      <c r="H2660" s="39"/>
      <c r="I2660" s="34"/>
      <c r="J2660" s="34"/>
      <c r="K2660" s="34"/>
      <c r="L2660" s="34"/>
      <c r="M2660" s="43" t="str">
        <f ca="1">IFERROR(OFFSET('Maximum minutes'!$C$1,T2660,MATCH(IF(G2660&lt;&gt;"",G2660,F2660),OFFSET('Maximum minutes'!$C$1,T2660-1,0,1,U2660+1),0)-1)*IF(OR(ISNUMBER(J2660),J2660="sans examen"),1,0)*IF(W2660&lt;MinDate,1,0),"")</f>
        <v/>
      </c>
      <c r="N2660" s="36">
        <f t="shared" ca="1" si="83"/>
        <v>0</v>
      </c>
      <c r="O2660" s="36" t="e">
        <f ca="1">LEFT(OFFSET(Lists!$Q$2,MATCH(E2660,Lists!$R$3:$R$19,0),0),4)</f>
        <v>#N/A</v>
      </c>
      <c r="P2660" s="36" t="e">
        <f ca="1">MATCH(O2660,Lists!$S$2:$S$640,1)</f>
        <v>#N/A</v>
      </c>
      <c r="Q2660" s="36" t="e">
        <f ca="1">MATCH(LEFT(OFFSET(Lists!$Q$2,MATCH(E2660,Lists!$R$3:$R$19,0)+1,0),4),Lists!$S$3:$S$640,1)</f>
        <v>#N/A</v>
      </c>
      <c r="R2660" s="36" t="e">
        <f ca="1">LEFT(OFFSET(Lists!$S$2,P2660-1+MATCH(F2660,OFFSET(Lists!$T$3,P2660-1,0,Q2660-P2660+1),0),0),6)</f>
        <v>#N/A</v>
      </c>
      <c r="S2660" s="36" t="e">
        <f ca="1">VLOOKUP(R2660,Lists!B:D,3,FALSE)</f>
        <v>#N/A</v>
      </c>
      <c r="T2660" s="36" t="str">
        <f>IF(F2660&lt;&gt;"",MATCH(R2660,'Maximum minutes'!B:B,0),"")</f>
        <v/>
      </c>
      <c r="U2660" s="36">
        <f ca="1">IF(F2660&lt;&gt;"",COUNTA(OFFSET('Maximum minutes'!$C$1,'Annexe A1 Cours'!T2660,0,1,50)),0)</f>
        <v>0</v>
      </c>
      <c r="V2660" s="37">
        <f ca="1">IFERROR(OFFSET('Maximum minutes'!$C$1,T2660+1,-1+MATCH(G2660,OFFSET('Maximum minutes'!$C$1,T2660-1,0,1,50),0)),0)</f>
        <v>0</v>
      </c>
      <c r="W2660" s="38">
        <f t="shared" ca="1" si="82"/>
        <v>0</v>
      </c>
    </row>
    <row r="2661" spans="1:23" s="36" customFormat="1" ht="18.75">
      <c r="A2661" s="34"/>
      <c r="B2661" s="39"/>
      <c r="C2661" s="39"/>
      <c r="D2661" s="35"/>
      <c r="E2661" s="40"/>
      <c r="F2661" s="39"/>
      <c r="G2661" s="39"/>
      <c r="H2661" s="39"/>
      <c r="I2661" s="34"/>
      <c r="J2661" s="34"/>
      <c r="K2661" s="34"/>
      <c r="L2661" s="34"/>
      <c r="M2661" s="43" t="str">
        <f ca="1">IFERROR(OFFSET('Maximum minutes'!$C$1,T2661,MATCH(IF(G2661&lt;&gt;"",G2661,F2661),OFFSET('Maximum minutes'!$C$1,T2661-1,0,1,U2661+1),0)-1)*IF(OR(ISNUMBER(J2661),J2661="sans examen"),1,0)*IF(W2661&lt;MinDate,1,0),"")</f>
        <v/>
      </c>
      <c r="N2661" s="36">
        <f t="shared" ca="1" si="83"/>
        <v>0</v>
      </c>
      <c r="O2661" s="36" t="e">
        <f ca="1">LEFT(OFFSET(Lists!$Q$2,MATCH(E2661,Lists!$R$3:$R$19,0),0),4)</f>
        <v>#N/A</v>
      </c>
      <c r="P2661" s="36" t="e">
        <f ca="1">MATCH(O2661,Lists!$S$2:$S$640,1)</f>
        <v>#N/A</v>
      </c>
      <c r="Q2661" s="36" t="e">
        <f ca="1">MATCH(LEFT(OFFSET(Lists!$Q$2,MATCH(E2661,Lists!$R$3:$R$19,0)+1,0),4),Lists!$S$3:$S$640,1)</f>
        <v>#N/A</v>
      </c>
      <c r="R2661" s="36" t="e">
        <f ca="1">LEFT(OFFSET(Lists!$S$2,P2661-1+MATCH(F2661,OFFSET(Lists!$T$3,P2661-1,0,Q2661-P2661+1),0),0),6)</f>
        <v>#N/A</v>
      </c>
      <c r="S2661" s="36" t="e">
        <f ca="1">VLOOKUP(R2661,Lists!B:D,3,FALSE)</f>
        <v>#N/A</v>
      </c>
      <c r="T2661" s="36" t="str">
        <f>IF(F2661&lt;&gt;"",MATCH(R2661,'Maximum minutes'!B:B,0),"")</f>
        <v/>
      </c>
      <c r="U2661" s="36">
        <f ca="1">IF(F2661&lt;&gt;"",COUNTA(OFFSET('Maximum minutes'!$C$1,'Annexe A1 Cours'!T2661,0,1,50)),0)</f>
        <v>0</v>
      </c>
      <c r="V2661" s="37">
        <f ca="1">IFERROR(OFFSET('Maximum minutes'!$C$1,T2661+1,-1+MATCH(G2661,OFFSET('Maximum minutes'!$C$1,T2661-1,0,1,50),0)),0)</f>
        <v>0</v>
      </c>
      <c r="W2661" s="38">
        <f t="shared" ca="1" si="82"/>
        <v>0</v>
      </c>
    </row>
    <row r="2662" spans="1:23" s="36" customFormat="1" ht="18.75">
      <c r="A2662" s="34"/>
      <c r="B2662" s="39"/>
      <c r="C2662" s="39"/>
      <c r="D2662" s="35"/>
      <c r="E2662" s="40"/>
      <c r="F2662" s="39"/>
      <c r="G2662" s="39"/>
      <c r="H2662" s="39"/>
      <c r="I2662" s="34"/>
      <c r="J2662" s="34"/>
      <c r="K2662" s="34"/>
      <c r="L2662" s="34"/>
      <c r="M2662" s="43" t="str">
        <f ca="1">IFERROR(OFFSET('Maximum minutes'!$C$1,T2662,MATCH(IF(G2662&lt;&gt;"",G2662,F2662),OFFSET('Maximum minutes'!$C$1,T2662-1,0,1,U2662+1),0)-1)*IF(OR(ISNUMBER(J2662),J2662="sans examen"),1,0)*IF(W2662&lt;MinDate,1,0),"")</f>
        <v/>
      </c>
      <c r="N2662" s="36">
        <f t="shared" ca="1" si="83"/>
        <v>0</v>
      </c>
      <c r="O2662" s="36" t="e">
        <f ca="1">LEFT(OFFSET(Lists!$Q$2,MATCH(E2662,Lists!$R$3:$R$19,0),0),4)</f>
        <v>#N/A</v>
      </c>
      <c r="P2662" s="36" t="e">
        <f ca="1">MATCH(O2662,Lists!$S$2:$S$640,1)</f>
        <v>#N/A</v>
      </c>
      <c r="Q2662" s="36" t="e">
        <f ca="1">MATCH(LEFT(OFFSET(Lists!$Q$2,MATCH(E2662,Lists!$R$3:$R$19,0)+1,0),4),Lists!$S$3:$S$640,1)</f>
        <v>#N/A</v>
      </c>
      <c r="R2662" s="36" t="e">
        <f ca="1">LEFT(OFFSET(Lists!$S$2,P2662-1+MATCH(F2662,OFFSET(Lists!$T$3,P2662-1,0,Q2662-P2662+1),0),0),6)</f>
        <v>#N/A</v>
      </c>
      <c r="S2662" s="36" t="e">
        <f ca="1">VLOOKUP(R2662,Lists!B:D,3,FALSE)</f>
        <v>#N/A</v>
      </c>
      <c r="T2662" s="36" t="str">
        <f>IF(F2662&lt;&gt;"",MATCH(R2662,'Maximum minutes'!B:B,0),"")</f>
        <v/>
      </c>
      <c r="U2662" s="36">
        <f ca="1">IF(F2662&lt;&gt;"",COUNTA(OFFSET('Maximum minutes'!$C$1,'Annexe A1 Cours'!T2662,0,1,50)),0)</f>
        <v>0</v>
      </c>
      <c r="V2662" s="37">
        <f ca="1">IFERROR(OFFSET('Maximum minutes'!$C$1,T2662+1,-1+MATCH(G2662,OFFSET('Maximum minutes'!$C$1,T2662-1,0,1,50),0)),0)</f>
        <v>0</v>
      </c>
      <c r="W2662" s="38">
        <f t="shared" ca="1" si="82"/>
        <v>0</v>
      </c>
    </row>
    <row r="2663" spans="1:23" s="36" customFormat="1" ht="18.75">
      <c r="A2663" s="34"/>
      <c r="B2663" s="39"/>
      <c r="C2663" s="39"/>
      <c r="D2663" s="35"/>
      <c r="E2663" s="40"/>
      <c r="F2663" s="39"/>
      <c r="G2663" s="39"/>
      <c r="H2663" s="39"/>
      <c r="I2663" s="34"/>
      <c r="J2663" s="34"/>
      <c r="K2663" s="34"/>
      <c r="L2663" s="34"/>
      <c r="M2663" s="43" t="str">
        <f ca="1">IFERROR(OFFSET('Maximum minutes'!$C$1,T2663,MATCH(IF(G2663&lt;&gt;"",G2663,F2663),OFFSET('Maximum minutes'!$C$1,T2663-1,0,1,U2663+1),0)-1)*IF(OR(ISNUMBER(J2663),J2663="sans examen"),1,0)*IF(W2663&lt;MinDate,1,0),"")</f>
        <v/>
      </c>
      <c r="N2663" s="36">
        <f t="shared" ca="1" si="83"/>
        <v>0</v>
      </c>
      <c r="O2663" s="36" t="e">
        <f ca="1">LEFT(OFFSET(Lists!$Q$2,MATCH(E2663,Lists!$R$3:$R$19,0),0),4)</f>
        <v>#N/A</v>
      </c>
      <c r="P2663" s="36" t="e">
        <f ca="1">MATCH(O2663,Lists!$S$2:$S$640,1)</f>
        <v>#N/A</v>
      </c>
      <c r="Q2663" s="36" t="e">
        <f ca="1">MATCH(LEFT(OFFSET(Lists!$Q$2,MATCH(E2663,Lists!$R$3:$R$19,0)+1,0),4),Lists!$S$3:$S$640,1)</f>
        <v>#N/A</v>
      </c>
      <c r="R2663" s="36" t="e">
        <f ca="1">LEFT(OFFSET(Lists!$S$2,P2663-1+MATCH(F2663,OFFSET(Lists!$T$3,P2663-1,0,Q2663-P2663+1),0),0),6)</f>
        <v>#N/A</v>
      </c>
      <c r="S2663" s="36" t="e">
        <f ca="1">VLOOKUP(R2663,Lists!B:D,3,FALSE)</f>
        <v>#N/A</v>
      </c>
      <c r="T2663" s="36" t="str">
        <f>IF(F2663&lt;&gt;"",MATCH(R2663,'Maximum minutes'!B:B,0),"")</f>
        <v/>
      </c>
      <c r="U2663" s="36">
        <f ca="1">IF(F2663&lt;&gt;"",COUNTA(OFFSET('Maximum minutes'!$C$1,'Annexe A1 Cours'!T2663,0,1,50)),0)</f>
        <v>0</v>
      </c>
      <c r="V2663" s="37">
        <f ca="1">IFERROR(OFFSET('Maximum minutes'!$C$1,T2663+1,-1+MATCH(G2663,OFFSET('Maximum minutes'!$C$1,T2663-1,0,1,50),0)),0)</f>
        <v>0</v>
      </c>
      <c r="W2663" s="38">
        <f t="shared" ca="1" si="82"/>
        <v>0</v>
      </c>
    </row>
    <row r="2664" spans="1:23" s="36" customFormat="1" ht="18.75">
      <c r="A2664" s="34"/>
      <c r="B2664" s="39"/>
      <c r="C2664" s="39"/>
      <c r="D2664" s="35"/>
      <c r="E2664" s="40"/>
      <c r="F2664" s="39"/>
      <c r="G2664" s="39"/>
      <c r="H2664" s="39"/>
      <c r="I2664" s="34"/>
      <c r="J2664" s="34"/>
      <c r="K2664" s="34"/>
      <c r="L2664" s="34"/>
      <c r="M2664" s="43" t="str">
        <f ca="1">IFERROR(OFFSET('Maximum minutes'!$C$1,T2664,MATCH(IF(G2664&lt;&gt;"",G2664,F2664),OFFSET('Maximum minutes'!$C$1,T2664-1,0,1,U2664+1),0)-1)*IF(OR(ISNUMBER(J2664),J2664="sans examen"),1,0)*IF(W2664&lt;MinDate,1,0),"")</f>
        <v/>
      </c>
      <c r="N2664" s="36">
        <f t="shared" ca="1" si="83"/>
        <v>0</v>
      </c>
      <c r="O2664" s="36" t="e">
        <f ca="1">LEFT(OFFSET(Lists!$Q$2,MATCH(E2664,Lists!$R$3:$R$19,0),0),4)</f>
        <v>#N/A</v>
      </c>
      <c r="P2664" s="36" t="e">
        <f ca="1">MATCH(O2664,Lists!$S$2:$S$640,1)</f>
        <v>#N/A</v>
      </c>
      <c r="Q2664" s="36" t="e">
        <f ca="1">MATCH(LEFT(OFFSET(Lists!$Q$2,MATCH(E2664,Lists!$R$3:$R$19,0)+1,0),4),Lists!$S$3:$S$640,1)</f>
        <v>#N/A</v>
      </c>
      <c r="R2664" s="36" t="e">
        <f ca="1">LEFT(OFFSET(Lists!$S$2,P2664-1+MATCH(F2664,OFFSET(Lists!$T$3,P2664-1,0,Q2664-P2664+1),0),0),6)</f>
        <v>#N/A</v>
      </c>
      <c r="S2664" s="36" t="e">
        <f ca="1">VLOOKUP(R2664,Lists!B:D,3,FALSE)</f>
        <v>#N/A</v>
      </c>
      <c r="T2664" s="36" t="str">
        <f>IF(F2664&lt;&gt;"",MATCH(R2664,'Maximum minutes'!B:B,0),"")</f>
        <v/>
      </c>
      <c r="U2664" s="36">
        <f ca="1">IF(F2664&lt;&gt;"",COUNTA(OFFSET('Maximum minutes'!$C$1,'Annexe A1 Cours'!T2664,0,1,50)),0)</f>
        <v>0</v>
      </c>
      <c r="V2664" s="37">
        <f ca="1">IFERROR(OFFSET('Maximum minutes'!$C$1,T2664+1,-1+MATCH(G2664,OFFSET('Maximum minutes'!$C$1,T2664-1,0,1,50),0)),0)</f>
        <v>0</v>
      </c>
      <c r="W2664" s="38">
        <f t="shared" ca="1" si="82"/>
        <v>0</v>
      </c>
    </row>
    <row r="2665" spans="1:23" s="36" customFormat="1" ht="18.75">
      <c r="A2665" s="34"/>
      <c r="B2665" s="39"/>
      <c r="C2665" s="39"/>
      <c r="D2665" s="35"/>
      <c r="E2665" s="40"/>
      <c r="F2665" s="39"/>
      <c r="G2665" s="39"/>
      <c r="H2665" s="39"/>
      <c r="I2665" s="34"/>
      <c r="J2665" s="34"/>
      <c r="K2665" s="34"/>
      <c r="L2665" s="34"/>
      <c r="M2665" s="43" t="str">
        <f ca="1">IFERROR(OFFSET('Maximum minutes'!$C$1,T2665,MATCH(IF(G2665&lt;&gt;"",G2665,F2665),OFFSET('Maximum minutes'!$C$1,T2665-1,0,1,U2665+1),0)-1)*IF(OR(ISNUMBER(J2665),J2665="sans examen"),1,0)*IF(W2665&lt;MinDate,1,0),"")</f>
        <v/>
      </c>
      <c r="N2665" s="36">
        <f t="shared" ca="1" si="83"/>
        <v>0</v>
      </c>
      <c r="O2665" s="36" t="e">
        <f ca="1">LEFT(OFFSET(Lists!$Q$2,MATCH(E2665,Lists!$R$3:$R$19,0),0),4)</f>
        <v>#N/A</v>
      </c>
      <c r="P2665" s="36" t="e">
        <f ca="1">MATCH(O2665,Lists!$S$2:$S$640,1)</f>
        <v>#N/A</v>
      </c>
      <c r="Q2665" s="36" t="e">
        <f ca="1">MATCH(LEFT(OFFSET(Lists!$Q$2,MATCH(E2665,Lists!$R$3:$R$19,0)+1,0),4),Lists!$S$3:$S$640,1)</f>
        <v>#N/A</v>
      </c>
      <c r="R2665" s="36" t="e">
        <f ca="1">LEFT(OFFSET(Lists!$S$2,P2665-1+MATCH(F2665,OFFSET(Lists!$T$3,P2665-1,0,Q2665-P2665+1),0),0),6)</f>
        <v>#N/A</v>
      </c>
      <c r="S2665" s="36" t="e">
        <f ca="1">VLOOKUP(R2665,Lists!B:D,3,FALSE)</f>
        <v>#N/A</v>
      </c>
      <c r="T2665" s="36" t="str">
        <f>IF(F2665&lt;&gt;"",MATCH(R2665,'Maximum minutes'!B:B,0),"")</f>
        <v/>
      </c>
      <c r="U2665" s="36">
        <f ca="1">IF(F2665&lt;&gt;"",COUNTA(OFFSET('Maximum minutes'!$C$1,'Annexe A1 Cours'!T2665,0,1,50)),0)</f>
        <v>0</v>
      </c>
      <c r="V2665" s="37">
        <f ca="1">IFERROR(OFFSET('Maximum minutes'!$C$1,T2665+1,-1+MATCH(G2665,OFFSET('Maximum minutes'!$C$1,T2665-1,0,1,50),0)),0)</f>
        <v>0</v>
      </c>
      <c r="W2665" s="38">
        <f t="shared" ca="1" si="82"/>
        <v>0</v>
      </c>
    </row>
    <row r="2666" spans="1:23" s="36" customFormat="1" ht="18.75">
      <c r="A2666" s="34"/>
      <c r="B2666" s="39"/>
      <c r="C2666" s="39"/>
      <c r="D2666" s="35"/>
      <c r="E2666" s="40"/>
      <c r="F2666" s="39"/>
      <c r="G2666" s="39"/>
      <c r="H2666" s="39"/>
      <c r="I2666" s="34"/>
      <c r="J2666" s="34"/>
      <c r="K2666" s="34"/>
      <c r="L2666" s="34"/>
      <c r="M2666" s="43" t="str">
        <f ca="1">IFERROR(OFFSET('Maximum minutes'!$C$1,T2666,MATCH(IF(G2666&lt;&gt;"",G2666,F2666),OFFSET('Maximum minutes'!$C$1,T2666-1,0,1,U2666+1),0)-1)*IF(OR(ISNUMBER(J2666),J2666="sans examen"),1,0)*IF(W2666&lt;MinDate,1,0),"")</f>
        <v/>
      </c>
      <c r="N2666" s="36">
        <f t="shared" ca="1" si="83"/>
        <v>0</v>
      </c>
      <c r="O2666" s="36" t="e">
        <f ca="1">LEFT(OFFSET(Lists!$Q$2,MATCH(E2666,Lists!$R$3:$R$19,0),0),4)</f>
        <v>#N/A</v>
      </c>
      <c r="P2666" s="36" t="e">
        <f ca="1">MATCH(O2666,Lists!$S$2:$S$640,1)</f>
        <v>#N/A</v>
      </c>
      <c r="Q2666" s="36" t="e">
        <f ca="1">MATCH(LEFT(OFFSET(Lists!$Q$2,MATCH(E2666,Lists!$R$3:$R$19,0)+1,0),4),Lists!$S$3:$S$640,1)</f>
        <v>#N/A</v>
      </c>
      <c r="R2666" s="36" t="e">
        <f ca="1">LEFT(OFFSET(Lists!$S$2,P2666-1+MATCH(F2666,OFFSET(Lists!$T$3,P2666-1,0,Q2666-P2666+1),0),0),6)</f>
        <v>#N/A</v>
      </c>
      <c r="S2666" s="36" t="e">
        <f ca="1">VLOOKUP(R2666,Lists!B:D,3,FALSE)</f>
        <v>#N/A</v>
      </c>
      <c r="T2666" s="36" t="str">
        <f>IF(F2666&lt;&gt;"",MATCH(R2666,'Maximum minutes'!B:B,0),"")</f>
        <v/>
      </c>
      <c r="U2666" s="36">
        <f ca="1">IF(F2666&lt;&gt;"",COUNTA(OFFSET('Maximum minutes'!$C$1,'Annexe A1 Cours'!T2666,0,1,50)),0)</f>
        <v>0</v>
      </c>
      <c r="V2666" s="37">
        <f ca="1">IFERROR(OFFSET('Maximum minutes'!$C$1,T2666+1,-1+MATCH(G2666,OFFSET('Maximum minutes'!$C$1,T2666-1,0,1,50),0)),0)</f>
        <v>0</v>
      </c>
      <c r="W2666" s="38">
        <f t="shared" ca="1" si="82"/>
        <v>0</v>
      </c>
    </row>
    <row r="2667" spans="1:23" s="36" customFormat="1" ht="18.75">
      <c r="A2667" s="34"/>
      <c r="B2667" s="39"/>
      <c r="C2667" s="39"/>
      <c r="D2667" s="35"/>
      <c r="E2667" s="40"/>
      <c r="F2667" s="39"/>
      <c r="G2667" s="39"/>
      <c r="H2667" s="39"/>
      <c r="I2667" s="34"/>
      <c r="J2667" s="34"/>
      <c r="K2667" s="34"/>
      <c r="L2667" s="34"/>
      <c r="M2667" s="43" t="str">
        <f ca="1">IFERROR(OFFSET('Maximum minutes'!$C$1,T2667,MATCH(IF(G2667&lt;&gt;"",G2667,F2667),OFFSET('Maximum minutes'!$C$1,T2667-1,0,1,U2667+1),0)-1)*IF(OR(ISNUMBER(J2667),J2667="sans examen"),1,0)*IF(W2667&lt;MinDate,1,0),"")</f>
        <v/>
      </c>
      <c r="N2667" s="36">
        <f t="shared" ca="1" si="83"/>
        <v>0</v>
      </c>
      <c r="O2667" s="36" t="e">
        <f ca="1">LEFT(OFFSET(Lists!$Q$2,MATCH(E2667,Lists!$R$3:$R$19,0),0),4)</f>
        <v>#N/A</v>
      </c>
      <c r="P2667" s="36" t="e">
        <f ca="1">MATCH(O2667,Lists!$S$2:$S$640,1)</f>
        <v>#N/A</v>
      </c>
      <c r="Q2667" s="36" t="e">
        <f ca="1">MATCH(LEFT(OFFSET(Lists!$Q$2,MATCH(E2667,Lists!$R$3:$R$19,0)+1,0),4),Lists!$S$3:$S$640,1)</f>
        <v>#N/A</v>
      </c>
      <c r="R2667" s="36" t="e">
        <f ca="1">LEFT(OFFSET(Lists!$S$2,P2667-1+MATCH(F2667,OFFSET(Lists!$T$3,P2667-1,0,Q2667-P2667+1),0),0),6)</f>
        <v>#N/A</v>
      </c>
      <c r="S2667" s="36" t="e">
        <f ca="1">VLOOKUP(R2667,Lists!B:D,3,FALSE)</f>
        <v>#N/A</v>
      </c>
      <c r="T2667" s="36" t="str">
        <f>IF(F2667&lt;&gt;"",MATCH(R2667,'Maximum minutes'!B:B,0),"")</f>
        <v/>
      </c>
      <c r="U2667" s="36">
        <f ca="1">IF(F2667&lt;&gt;"",COUNTA(OFFSET('Maximum minutes'!$C$1,'Annexe A1 Cours'!T2667,0,1,50)),0)</f>
        <v>0</v>
      </c>
      <c r="V2667" s="37">
        <f ca="1">IFERROR(OFFSET('Maximum minutes'!$C$1,T2667+1,-1+MATCH(G2667,OFFSET('Maximum minutes'!$C$1,T2667-1,0,1,50),0)),0)</f>
        <v>0</v>
      </c>
      <c r="W2667" s="38">
        <f t="shared" ca="1" si="82"/>
        <v>0</v>
      </c>
    </row>
    <row r="2668" spans="1:23" s="36" customFormat="1" ht="18.75">
      <c r="A2668" s="34"/>
      <c r="B2668" s="39"/>
      <c r="C2668" s="39"/>
      <c r="D2668" s="35"/>
      <c r="E2668" s="40"/>
      <c r="F2668" s="39"/>
      <c r="G2668" s="39"/>
      <c r="H2668" s="39"/>
      <c r="I2668" s="34"/>
      <c r="J2668" s="34"/>
      <c r="K2668" s="34"/>
      <c r="L2668" s="34"/>
      <c r="M2668" s="43" t="str">
        <f ca="1">IFERROR(OFFSET('Maximum minutes'!$C$1,T2668,MATCH(IF(G2668&lt;&gt;"",G2668,F2668),OFFSET('Maximum minutes'!$C$1,T2668-1,0,1,U2668+1),0)-1)*IF(OR(ISNUMBER(J2668),J2668="sans examen"),1,0)*IF(W2668&lt;MinDate,1,0),"")</f>
        <v/>
      </c>
      <c r="N2668" s="36">
        <f t="shared" ca="1" si="83"/>
        <v>0</v>
      </c>
      <c r="O2668" s="36" t="e">
        <f ca="1">LEFT(OFFSET(Lists!$Q$2,MATCH(E2668,Lists!$R$3:$R$19,0),0),4)</f>
        <v>#N/A</v>
      </c>
      <c r="P2668" s="36" t="e">
        <f ca="1">MATCH(O2668,Lists!$S$2:$S$640,1)</f>
        <v>#N/A</v>
      </c>
      <c r="Q2668" s="36" t="e">
        <f ca="1">MATCH(LEFT(OFFSET(Lists!$Q$2,MATCH(E2668,Lists!$R$3:$R$19,0)+1,0),4),Lists!$S$3:$S$640,1)</f>
        <v>#N/A</v>
      </c>
      <c r="R2668" s="36" t="e">
        <f ca="1">LEFT(OFFSET(Lists!$S$2,P2668-1+MATCH(F2668,OFFSET(Lists!$T$3,P2668-1,0,Q2668-P2668+1),0),0),6)</f>
        <v>#N/A</v>
      </c>
      <c r="S2668" s="36" t="e">
        <f ca="1">VLOOKUP(R2668,Lists!B:D,3,FALSE)</f>
        <v>#N/A</v>
      </c>
      <c r="T2668" s="36" t="str">
        <f>IF(F2668&lt;&gt;"",MATCH(R2668,'Maximum minutes'!B:B,0),"")</f>
        <v/>
      </c>
      <c r="U2668" s="36">
        <f ca="1">IF(F2668&lt;&gt;"",COUNTA(OFFSET('Maximum minutes'!$C$1,'Annexe A1 Cours'!T2668,0,1,50)),0)</f>
        <v>0</v>
      </c>
      <c r="V2668" s="37">
        <f ca="1">IFERROR(OFFSET('Maximum minutes'!$C$1,T2668+1,-1+MATCH(G2668,OFFSET('Maximum minutes'!$C$1,T2668-1,0,1,50),0)),0)</f>
        <v>0</v>
      </c>
      <c r="W2668" s="38">
        <f t="shared" ca="1" si="82"/>
        <v>0</v>
      </c>
    </row>
    <row r="2669" spans="1:23" s="36" customFormat="1" ht="18.75">
      <c r="A2669" s="34"/>
      <c r="B2669" s="39"/>
      <c r="C2669" s="39"/>
      <c r="D2669" s="35"/>
      <c r="E2669" s="40"/>
      <c r="F2669" s="39"/>
      <c r="G2669" s="39"/>
      <c r="H2669" s="39"/>
      <c r="I2669" s="34"/>
      <c r="J2669" s="34"/>
      <c r="K2669" s="34"/>
      <c r="L2669" s="34"/>
      <c r="M2669" s="43" t="str">
        <f ca="1">IFERROR(OFFSET('Maximum minutes'!$C$1,T2669,MATCH(IF(G2669&lt;&gt;"",G2669,F2669),OFFSET('Maximum minutes'!$C$1,T2669-1,0,1,U2669+1),0)-1)*IF(OR(ISNUMBER(J2669),J2669="sans examen"),1,0)*IF(W2669&lt;MinDate,1,0),"")</f>
        <v/>
      </c>
      <c r="N2669" s="36">
        <f t="shared" ca="1" si="83"/>
        <v>0</v>
      </c>
      <c r="O2669" s="36" t="e">
        <f ca="1">LEFT(OFFSET(Lists!$Q$2,MATCH(E2669,Lists!$R$3:$R$19,0),0),4)</f>
        <v>#N/A</v>
      </c>
      <c r="P2669" s="36" t="e">
        <f ca="1">MATCH(O2669,Lists!$S$2:$S$640,1)</f>
        <v>#N/A</v>
      </c>
      <c r="Q2669" s="36" t="e">
        <f ca="1">MATCH(LEFT(OFFSET(Lists!$Q$2,MATCH(E2669,Lists!$R$3:$R$19,0)+1,0),4),Lists!$S$3:$S$640,1)</f>
        <v>#N/A</v>
      </c>
      <c r="R2669" s="36" t="e">
        <f ca="1">LEFT(OFFSET(Lists!$S$2,P2669-1+MATCH(F2669,OFFSET(Lists!$T$3,P2669-1,0,Q2669-P2669+1),0),0),6)</f>
        <v>#N/A</v>
      </c>
      <c r="S2669" s="36" t="e">
        <f ca="1">VLOOKUP(R2669,Lists!B:D,3,FALSE)</f>
        <v>#N/A</v>
      </c>
      <c r="T2669" s="36" t="str">
        <f>IF(F2669&lt;&gt;"",MATCH(R2669,'Maximum minutes'!B:B,0),"")</f>
        <v/>
      </c>
      <c r="U2669" s="36">
        <f ca="1">IF(F2669&lt;&gt;"",COUNTA(OFFSET('Maximum minutes'!$C$1,'Annexe A1 Cours'!T2669,0,1,50)),0)</f>
        <v>0</v>
      </c>
      <c r="V2669" s="37">
        <f ca="1">IFERROR(OFFSET('Maximum minutes'!$C$1,T2669+1,-1+MATCH(G2669,OFFSET('Maximum minutes'!$C$1,T2669-1,0,1,50),0)),0)</f>
        <v>0</v>
      </c>
      <c r="W2669" s="38">
        <f t="shared" ca="1" si="82"/>
        <v>0</v>
      </c>
    </row>
    <row r="2670" spans="1:23" s="36" customFormat="1" ht="18.75">
      <c r="A2670" s="34"/>
      <c r="B2670" s="39"/>
      <c r="C2670" s="39"/>
      <c r="D2670" s="35"/>
      <c r="E2670" s="40"/>
      <c r="F2670" s="39"/>
      <c r="G2670" s="39"/>
      <c r="H2670" s="39"/>
      <c r="I2670" s="34"/>
      <c r="J2670" s="34"/>
      <c r="K2670" s="34"/>
      <c r="L2670" s="34"/>
      <c r="M2670" s="43" t="str">
        <f ca="1">IFERROR(OFFSET('Maximum minutes'!$C$1,T2670,MATCH(IF(G2670&lt;&gt;"",G2670,F2670),OFFSET('Maximum minutes'!$C$1,T2670-1,0,1,U2670+1),0)-1)*IF(OR(ISNUMBER(J2670),J2670="sans examen"),1,0)*IF(W2670&lt;MinDate,1,0),"")</f>
        <v/>
      </c>
      <c r="N2670" s="36">
        <f t="shared" ca="1" si="83"/>
        <v>0</v>
      </c>
      <c r="O2670" s="36" t="e">
        <f ca="1">LEFT(OFFSET(Lists!$Q$2,MATCH(E2670,Lists!$R$3:$R$19,0),0),4)</f>
        <v>#N/A</v>
      </c>
      <c r="P2670" s="36" t="e">
        <f ca="1">MATCH(O2670,Lists!$S$2:$S$640,1)</f>
        <v>#N/A</v>
      </c>
      <c r="Q2670" s="36" t="e">
        <f ca="1">MATCH(LEFT(OFFSET(Lists!$Q$2,MATCH(E2670,Lists!$R$3:$R$19,0)+1,0),4),Lists!$S$3:$S$640,1)</f>
        <v>#N/A</v>
      </c>
      <c r="R2670" s="36" t="e">
        <f ca="1">LEFT(OFFSET(Lists!$S$2,P2670-1+MATCH(F2670,OFFSET(Lists!$T$3,P2670-1,0,Q2670-P2670+1),0),0),6)</f>
        <v>#N/A</v>
      </c>
      <c r="S2670" s="36" t="e">
        <f ca="1">VLOOKUP(R2670,Lists!B:D,3,FALSE)</f>
        <v>#N/A</v>
      </c>
      <c r="T2670" s="36" t="str">
        <f>IF(F2670&lt;&gt;"",MATCH(R2670,'Maximum minutes'!B:B,0),"")</f>
        <v/>
      </c>
      <c r="U2670" s="36">
        <f ca="1">IF(F2670&lt;&gt;"",COUNTA(OFFSET('Maximum minutes'!$C$1,'Annexe A1 Cours'!T2670,0,1,50)),0)</f>
        <v>0</v>
      </c>
      <c r="V2670" s="37">
        <f ca="1">IFERROR(OFFSET('Maximum minutes'!$C$1,T2670+1,-1+MATCH(G2670,OFFSET('Maximum minutes'!$C$1,T2670-1,0,1,50),0)),0)</f>
        <v>0</v>
      </c>
      <c r="W2670" s="38">
        <f t="shared" ca="1" si="82"/>
        <v>0</v>
      </c>
    </row>
    <row r="2671" spans="1:23" s="36" customFormat="1" ht="18.75">
      <c r="A2671" s="34"/>
      <c r="B2671" s="39"/>
      <c r="C2671" s="39"/>
      <c r="D2671" s="35"/>
      <c r="E2671" s="40"/>
      <c r="F2671" s="39"/>
      <c r="G2671" s="39"/>
      <c r="H2671" s="39"/>
      <c r="I2671" s="34"/>
      <c r="J2671" s="34"/>
      <c r="K2671" s="34"/>
      <c r="L2671" s="34"/>
      <c r="M2671" s="43" t="str">
        <f ca="1">IFERROR(OFFSET('Maximum minutes'!$C$1,T2671,MATCH(IF(G2671&lt;&gt;"",G2671,F2671),OFFSET('Maximum minutes'!$C$1,T2671-1,0,1,U2671+1),0)-1)*IF(OR(ISNUMBER(J2671),J2671="sans examen"),1,0)*IF(W2671&lt;MinDate,1,0),"")</f>
        <v/>
      </c>
      <c r="N2671" s="36">
        <f t="shared" ca="1" si="83"/>
        <v>0</v>
      </c>
      <c r="O2671" s="36" t="e">
        <f ca="1">LEFT(OFFSET(Lists!$Q$2,MATCH(E2671,Lists!$R$3:$R$19,0),0),4)</f>
        <v>#N/A</v>
      </c>
      <c r="P2671" s="36" t="e">
        <f ca="1">MATCH(O2671,Lists!$S$2:$S$640,1)</f>
        <v>#N/A</v>
      </c>
      <c r="Q2671" s="36" t="e">
        <f ca="1">MATCH(LEFT(OFFSET(Lists!$Q$2,MATCH(E2671,Lists!$R$3:$R$19,0)+1,0),4),Lists!$S$3:$S$640,1)</f>
        <v>#N/A</v>
      </c>
      <c r="R2671" s="36" t="e">
        <f ca="1">LEFT(OFFSET(Lists!$S$2,P2671-1+MATCH(F2671,OFFSET(Lists!$T$3,P2671-1,0,Q2671-P2671+1),0),0),6)</f>
        <v>#N/A</v>
      </c>
      <c r="S2671" s="36" t="e">
        <f ca="1">VLOOKUP(R2671,Lists!B:D,3,FALSE)</f>
        <v>#N/A</v>
      </c>
      <c r="T2671" s="36" t="str">
        <f>IF(F2671&lt;&gt;"",MATCH(R2671,'Maximum minutes'!B:B,0),"")</f>
        <v/>
      </c>
      <c r="U2671" s="36">
        <f ca="1">IF(F2671&lt;&gt;"",COUNTA(OFFSET('Maximum minutes'!$C$1,'Annexe A1 Cours'!T2671,0,1,50)),0)</f>
        <v>0</v>
      </c>
      <c r="V2671" s="37">
        <f ca="1">IFERROR(OFFSET('Maximum minutes'!$C$1,T2671+1,-1+MATCH(G2671,OFFSET('Maximum minutes'!$C$1,T2671-1,0,1,50),0)),0)</f>
        <v>0</v>
      </c>
      <c r="W2671" s="38">
        <f t="shared" ca="1" si="82"/>
        <v>0</v>
      </c>
    </row>
    <row r="2672" spans="1:23" s="36" customFormat="1" ht="18.75">
      <c r="A2672" s="34"/>
      <c r="B2672" s="39"/>
      <c r="C2672" s="39"/>
      <c r="D2672" s="35"/>
      <c r="E2672" s="40"/>
      <c r="F2672" s="39"/>
      <c r="G2672" s="39"/>
      <c r="H2672" s="39"/>
      <c r="I2672" s="34"/>
      <c r="J2672" s="34"/>
      <c r="K2672" s="34"/>
      <c r="L2672" s="34"/>
      <c r="M2672" s="43" t="str">
        <f ca="1">IFERROR(OFFSET('Maximum minutes'!$C$1,T2672,MATCH(IF(G2672&lt;&gt;"",G2672,F2672),OFFSET('Maximum minutes'!$C$1,T2672-1,0,1,U2672+1),0)-1)*IF(OR(ISNUMBER(J2672),J2672="sans examen"),1,0)*IF(W2672&lt;MinDate,1,0),"")</f>
        <v/>
      </c>
      <c r="N2672" s="36">
        <f t="shared" ca="1" si="83"/>
        <v>0</v>
      </c>
      <c r="O2672" s="36" t="e">
        <f ca="1">LEFT(OFFSET(Lists!$Q$2,MATCH(E2672,Lists!$R$3:$R$19,0),0),4)</f>
        <v>#N/A</v>
      </c>
      <c r="P2672" s="36" t="e">
        <f ca="1">MATCH(O2672,Lists!$S$2:$S$640,1)</f>
        <v>#N/A</v>
      </c>
      <c r="Q2672" s="36" t="e">
        <f ca="1">MATCH(LEFT(OFFSET(Lists!$Q$2,MATCH(E2672,Lists!$R$3:$R$19,0)+1,0),4),Lists!$S$3:$S$640,1)</f>
        <v>#N/A</v>
      </c>
      <c r="R2672" s="36" t="e">
        <f ca="1">LEFT(OFFSET(Lists!$S$2,P2672-1+MATCH(F2672,OFFSET(Lists!$T$3,P2672-1,0,Q2672-P2672+1),0),0),6)</f>
        <v>#N/A</v>
      </c>
      <c r="S2672" s="36" t="e">
        <f ca="1">VLOOKUP(R2672,Lists!B:D,3,FALSE)</f>
        <v>#N/A</v>
      </c>
      <c r="T2672" s="36" t="str">
        <f>IF(F2672&lt;&gt;"",MATCH(R2672,'Maximum minutes'!B:B,0),"")</f>
        <v/>
      </c>
      <c r="U2672" s="36">
        <f ca="1">IF(F2672&lt;&gt;"",COUNTA(OFFSET('Maximum minutes'!$C$1,'Annexe A1 Cours'!T2672,0,1,50)),0)</f>
        <v>0</v>
      </c>
      <c r="V2672" s="37">
        <f ca="1">IFERROR(OFFSET('Maximum minutes'!$C$1,T2672+1,-1+MATCH(G2672,OFFSET('Maximum minutes'!$C$1,T2672-1,0,1,50),0)),0)</f>
        <v>0</v>
      </c>
      <c r="W2672" s="38">
        <f t="shared" ca="1" si="82"/>
        <v>0</v>
      </c>
    </row>
    <row r="2673" spans="1:23" s="36" customFormat="1" ht="18.75">
      <c r="A2673" s="34"/>
      <c r="B2673" s="39"/>
      <c r="C2673" s="39"/>
      <c r="D2673" s="35"/>
      <c r="E2673" s="40"/>
      <c r="F2673" s="39"/>
      <c r="G2673" s="39"/>
      <c r="H2673" s="39"/>
      <c r="I2673" s="34"/>
      <c r="J2673" s="34"/>
      <c r="K2673" s="34"/>
      <c r="L2673" s="34"/>
      <c r="M2673" s="43" t="str">
        <f ca="1">IFERROR(OFFSET('Maximum minutes'!$C$1,T2673,MATCH(IF(G2673&lt;&gt;"",G2673,F2673),OFFSET('Maximum minutes'!$C$1,T2673-1,0,1,U2673+1),0)-1)*IF(OR(ISNUMBER(J2673),J2673="sans examen"),1,0)*IF(W2673&lt;MinDate,1,0),"")</f>
        <v/>
      </c>
      <c r="N2673" s="36">
        <f t="shared" ca="1" si="83"/>
        <v>0</v>
      </c>
      <c r="O2673" s="36" t="e">
        <f ca="1">LEFT(OFFSET(Lists!$Q$2,MATCH(E2673,Lists!$R$3:$R$19,0),0),4)</f>
        <v>#N/A</v>
      </c>
      <c r="P2673" s="36" t="e">
        <f ca="1">MATCH(O2673,Lists!$S$2:$S$640,1)</f>
        <v>#N/A</v>
      </c>
      <c r="Q2673" s="36" t="e">
        <f ca="1">MATCH(LEFT(OFFSET(Lists!$Q$2,MATCH(E2673,Lists!$R$3:$R$19,0)+1,0),4),Lists!$S$3:$S$640,1)</f>
        <v>#N/A</v>
      </c>
      <c r="R2673" s="36" t="e">
        <f ca="1">LEFT(OFFSET(Lists!$S$2,P2673-1+MATCH(F2673,OFFSET(Lists!$T$3,P2673-1,0,Q2673-P2673+1),0),0),6)</f>
        <v>#N/A</v>
      </c>
      <c r="S2673" s="36" t="e">
        <f ca="1">VLOOKUP(R2673,Lists!B:D,3,FALSE)</f>
        <v>#N/A</v>
      </c>
      <c r="T2673" s="36" t="str">
        <f>IF(F2673&lt;&gt;"",MATCH(R2673,'Maximum minutes'!B:B,0),"")</f>
        <v/>
      </c>
      <c r="U2673" s="36">
        <f ca="1">IF(F2673&lt;&gt;"",COUNTA(OFFSET('Maximum minutes'!$C$1,'Annexe A1 Cours'!T2673,0,1,50)),0)</f>
        <v>0</v>
      </c>
      <c r="V2673" s="37">
        <f ca="1">IFERROR(OFFSET('Maximum minutes'!$C$1,T2673+1,-1+MATCH(G2673,OFFSET('Maximum minutes'!$C$1,T2673-1,0,1,50),0)),0)</f>
        <v>0</v>
      </c>
      <c r="W2673" s="38">
        <f t="shared" ca="1" si="82"/>
        <v>0</v>
      </c>
    </row>
    <row r="2674" spans="1:23" s="36" customFormat="1" ht="18.75">
      <c r="A2674" s="34"/>
      <c r="B2674" s="39"/>
      <c r="C2674" s="39"/>
      <c r="D2674" s="35"/>
      <c r="E2674" s="40"/>
      <c r="F2674" s="39"/>
      <c r="G2674" s="39"/>
      <c r="H2674" s="39"/>
      <c r="I2674" s="34"/>
      <c r="J2674" s="34"/>
      <c r="K2674" s="34"/>
      <c r="L2674" s="34"/>
      <c r="M2674" s="43" t="str">
        <f ca="1">IFERROR(OFFSET('Maximum minutes'!$C$1,T2674,MATCH(IF(G2674&lt;&gt;"",G2674,F2674),OFFSET('Maximum minutes'!$C$1,T2674-1,0,1,U2674+1),0)-1)*IF(OR(ISNUMBER(J2674),J2674="sans examen"),1,0)*IF(W2674&lt;MinDate,1,0),"")</f>
        <v/>
      </c>
      <c r="N2674" s="36">
        <f t="shared" ca="1" si="83"/>
        <v>0</v>
      </c>
      <c r="O2674" s="36" t="e">
        <f ca="1">LEFT(OFFSET(Lists!$Q$2,MATCH(E2674,Lists!$R$3:$R$19,0),0),4)</f>
        <v>#N/A</v>
      </c>
      <c r="P2674" s="36" t="e">
        <f ca="1">MATCH(O2674,Lists!$S$2:$S$640,1)</f>
        <v>#N/A</v>
      </c>
      <c r="Q2674" s="36" t="e">
        <f ca="1">MATCH(LEFT(OFFSET(Lists!$Q$2,MATCH(E2674,Lists!$R$3:$R$19,0)+1,0),4),Lists!$S$3:$S$640,1)</f>
        <v>#N/A</v>
      </c>
      <c r="R2674" s="36" t="e">
        <f ca="1">LEFT(OFFSET(Lists!$S$2,P2674-1+MATCH(F2674,OFFSET(Lists!$T$3,P2674-1,0,Q2674-P2674+1),0),0),6)</f>
        <v>#N/A</v>
      </c>
      <c r="S2674" s="36" t="e">
        <f ca="1">VLOOKUP(R2674,Lists!B:D,3,FALSE)</f>
        <v>#N/A</v>
      </c>
      <c r="T2674" s="36" t="str">
        <f>IF(F2674&lt;&gt;"",MATCH(R2674,'Maximum minutes'!B:B,0),"")</f>
        <v/>
      </c>
      <c r="U2674" s="36">
        <f ca="1">IF(F2674&lt;&gt;"",COUNTA(OFFSET('Maximum minutes'!$C$1,'Annexe A1 Cours'!T2674,0,1,50)),0)</f>
        <v>0</v>
      </c>
      <c r="V2674" s="37">
        <f ca="1">IFERROR(OFFSET('Maximum minutes'!$C$1,T2674+1,-1+MATCH(G2674,OFFSET('Maximum minutes'!$C$1,T2674-1,0,1,50),0)),0)</f>
        <v>0</v>
      </c>
      <c r="W2674" s="38">
        <f t="shared" ca="1" si="82"/>
        <v>0</v>
      </c>
    </row>
    <row r="2675" spans="1:23" s="36" customFormat="1" ht="18.75">
      <c r="A2675" s="34"/>
      <c r="B2675" s="39"/>
      <c r="C2675" s="39"/>
      <c r="D2675" s="35"/>
      <c r="E2675" s="40"/>
      <c r="F2675" s="39"/>
      <c r="G2675" s="39"/>
      <c r="H2675" s="39"/>
      <c r="I2675" s="34"/>
      <c r="J2675" s="34"/>
      <c r="K2675" s="34"/>
      <c r="L2675" s="34"/>
      <c r="M2675" s="43" t="str">
        <f ca="1">IFERROR(OFFSET('Maximum minutes'!$C$1,T2675,MATCH(IF(G2675&lt;&gt;"",G2675,F2675),OFFSET('Maximum minutes'!$C$1,T2675-1,0,1,U2675+1),0)-1)*IF(OR(ISNUMBER(J2675),J2675="sans examen"),1,0)*IF(W2675&lt;MinDate,1,0),"")</f>
        <v/>
      </c>
      <c r="N2675" s="36">
        <f t="shared" ca="1" si="83"/>
        <v>0</v>
      </c>
      <c r="O2675" s="36" t="e">
        <f ca="1">LEFT(OFFSET(Lists!$Q$2,MATCH(E2675,Lists!$R$3:$R$19,0),0),4)</f>
        <v>#N/A</v>
      </c>
      <c r="P2675" s="36" t="e">
        <f ca="1">MATCH(O2675,Lists!$S$2:$S$640,1)</f>
        <v>#N/A</v>
      </c>
      <c r="Q2675" s="36" t="e">
        <f ca="1">MATCH(LEFT(OFFSET(Lists!$Q$2,MATCH(E2675,Lists!$R$3:$R$19,0)+1,0),4),Lists!$S$3:$S$640,1)</f>
        <v>#N/A</v>
      </c>
      <c r="R2675" s="36" t="e">
        <f ca="1">LEFT(OFFSET(Lists!$S$2,P2675-1+MATCH(F2675,OFFSET(Lists!$T$3,P2675-1,0,Q2675-P2675+1),0),0),6)</f>
        <v>#N/A</v>
      </c>
      <c r="S2675" s="36" t="e">
        <f ca="1">VLOOKUP(R2675,Lists!B:D,3,FALSE)</f>
        <v>#N/A</v>
      </c>
      <c r="T2675" s="36" t="str">
        <f>IF(F2675&lt;&gt;"",MATCH(R2675,'Maximum minutes'!B:B,0),"")</f>
        <v/>
      </c>
      <c r="U2675" s="36">
        <f ca="1">IF(F2675&lt;&gt;"",COUNTA(OFFSET('Maximum minutes'!$C$1,'Annexe A1 Cours'!T2675,0,1,50)),0)</f>
        <v>0</v>
      </c>
      <c r="V2675" s="37">
        <f ca="1">IFERROR(OFFSET('Maximum minutes'!$C$1,T2675+1,-1+MATCH(G2675,OFFSET('Maximum minutes'!$C$1,T2675-1,0,1,50),0)),0)</f>
        <v>0</v>
      </c>
      <c r="W2675" s="38">
        <f t="shared" ca="1" si="82"/>
        <v>0</v>
      </c>
    </row>
    <row r="2676" spans="1:23" s="36" customFormat="1" ht="18.75">
      <c r="A2676" s="34"/>
      <c r="B2676" s="39"/>
      <c r="C2676" s="39"/>
      <c r="D2676" s="35"/>
      <c r="E2676" s="40"/>
      <c r="F2676" s="39"/>
      <c r="G2676" s="39"/>
      <c r="H2676" s="39"/>
      <c r="I2676" s="34"/>
      <c r="J2676" s="34"/>
      <c r="K2676" s="34"/>
      <c r="L2676" s="34"/>
      <c r="M2676" s="43" t="str">
        <f ca="1">IFERROR(OFFSET('Maximum minutes'!$C$1,T2676,MATCH(IF(G2676&lt;&gt;"",G2676,F2676),OFFSET('Maximum minutes'!$C$1,T2676-1,0,1,U2676+1),0)-1)*IF(OR(ISNUMBER(J2676),J2676="sans examen"),1,0)*IF(W2676&lt;MinDate,1,0),"")</f>
        <v/>
      </c>
      <c r="N2676" s="36">
        <f t="shared" ca="1" si="83"/>
        <v>0</v>
      </c>
      <c r="O2676" s="36" t="e">
        <f ca="1">LEFT(OFFSET(Lists!$Q$2,MATCH(E2676,Lists!$R$3:$R$19,0),0),4)</f>
        <v>#N/A</v>
      </c>
      <c r="P2676" s="36" t="e">
        <f ca="1">MATCH(O2676,Lists!$S$2:$S$640,1)</f>
        <v>#N/A</v>
      </c>
      <c r="Q2676" s="36" t="e">
        <f ca="1">MATCH(LEFT(OFFSET(Lists!$Q$2,MATCH(E2676,Lists!$R$3:$R$19,0)+1,0),4),Lists!$S$3:$S$640,1)</f>
        <v>#N/A</v>
      </c>
      <c r="R2676" s="36" t="e">
        <f ca="1">LEFT(OFFSET(Lists!$S$2,P2676-1+MATCH(F2676,OFFSET(Lists!$T$3,P2676-1,0,Q2676-P2676+1),0),0),6)</f>
        <v>#N/A</v>
      </c>
      <c r="S2676" s="36" t="e">
        <f ca="1">VLOOKUP(R2676,Lists!B:D,3,FALSE)</f>
        <v>#N/A</v>
      </c>
      <c r="T2676" s="36" t="str">
        <f>IF(F2676&lt;&gt;"",MATCH(R2676,'Maximum minutes'!B:B,0),"")</f>
        <v/>
      </c>
      <c r="U2676" s="36">
        <f ca="1">IF(F2676&lt;&gt;"",COUNTA(OFFSET('Maximum minutes'!$C$1,'Annexe A1 Cours'!T2676,0,1,50)),0)</f>
        <v>0</v>
      </c>
      <c r="V2676" s="37">
        <f ca="1">IFERROR(OFFSET('Maximum minutes'!$C$1,T2676+1,-1+MATCH(G2676,OFFSET('Maximum minutes'!$C$1,T2676-1,0,1,50),0)),0)</f>
        <v>0</v>
      </c>
      <c r="W2676" s="38">
        <f t="shared" ca="1" si="82"/>
        <v>0</v>
      </c>
    </row>
    <row r="2677" spans="1:23" s="36" customFormat="1" ht="18.75">
      <c r="A2677" s="34"/>
      <c r="B2677" s="39"/>
      <c r="C2677" s="39"/>
      <c r="D2677" s="35"/>
      <c r="E2677" s="40"/>
      <c r="F2677" s="39"/>
      <c r="G2677" s="39"/>
      <c r="H2677" s="39"/>
      <c r="I2677" s="34"/>
      <c r="J2677" s="34"/>
      <c r="K2677" s="34"/>
      <c r="L2677" s="34"/>
      <c r="M2677" s="43" t="str">
        <f ca="1">IFERROR(OFFSET('Maximum minutes'!$C$1,T2677,MATCH(IF(G2677&lt;&gt;"",G2677,F2677),OFFSET('Maximum minutes'!$C$1,T2677-1,0,1,U2677+1),0)-1)*IF(OR(ISNUMBER(J2677),J2677="sans examen"),1,0)*IF(W2677&lt;MinDate,1,0),"")</f>
        <v/>
      </c>
      <c r="N2677" s="36">
        <f t="shared" ca="1" si="83"/>
        <v>0</v>
      </c>
      <c r="O2677" s="36" t="e">
        <f ca="1">LEFT(OFFSET(Lists!$Q$2,MATCH(E2677,Lists!$R$3:$R$19,0),0),4)</f>
        <v>#N/A</v>
      </c>
      <c r="P2677" s="36" t="e">
        <f ca="1">MATCH(O2677,Lists!$S$2:$S$640,1)</f>
        <v>#N/A</v>
      </c>
      <c r="Q2677" s="36" t="e">
        <f ca="1">MATCH(LEFT(OFFSET(Lists!$Q$2,MATCH(E2677,Lists!$R$3:$R$19,0)+1,0),4),Lists!$S$3:$S$640,1)</f>
        <v>#N/A</v>
      </c>
      <c r="R2677" s="36" t="e">
        <f ca="1">LEFT(OFFSET(Lists!$S$2,P2677-1+MATCH(F2677,OFFSET(Lists!$T$3,P2677-1,0,Q2677-P2677+1),0),0),6)</f>
        <v>#N/A</v>
      </c>
      <c r="S2677" s="36" t="e">
        <f ca="1">VLOOKUP(R2677,Lists!B:D,3,FALSE)</f>
        <v>#N/A</v>
      </c>
      <c r="T2677" s="36" t="str">
        <f>IF(F2677&lt;&gt;"",MATCH(R2677,'Maximum minutes'!B:B,0),"")</f>
        <v/>
      </c>
      <c r="U2677" s="36">
        <f ca="1">IF(F2677&lt;&gt;"",COUNTA(OFFSET('Maximum minutes'!$C$1,'Annexe A1 Cours'!T2677,0,1,50)),0)</f>
        <v>0</v>
      </c>
      <c r="V2677" s="37">
        <f ca="1">IFERROR(OFFSET('Maximum minutes'!$C$1,T2677+1,-1+MATCH(G2677,OFFSET('Maximum minutes'!$C$1,T2677-1,0,1,50),0)),0)</f>
        <v>0</v>
      </c>
      <c r="W2677" s="38">
        <f t="shared" ca="1" si="82"/>
        <v>0</v>
      </c>
    </row>
    <row r="2678" spans="1:23" s="36" customFormat="1" ht="18.75">
      <c r="A2678" s="34"/>
      <c r="B2678" s="39"/>
      <c r="C2678" s="39"/>
      <c r="D2678" s="35"/>
      <c r="E2678" s="40"/>
      <c r="F2678" s="39"/>
      <c r="G2678" s="39"/>
      <c r="H2678" s="39"/>
      <c r="I2678" s="34"/>
      <c r="J2678" s="34"/>
      <c r="K2678" s="34"/>
      <c r="L2678" s="34"/>
      <c r="M2678" s="43" t="str">
        <f ca="1">IFERROR(OFFSET('Maximum minutes'!$C$1,T2678,MATCH(IF(G2678&lt;&gt;"",G2678,F2678),OFFSET('Maximum minutes'!$C$1,T2678-1,0,1,U2678+1),0)-1)*IF(OR(ISNUMBER(J2678),J2678="sans examen"),1,0)*IF(W2678&lt;MinDate,1,0),"")</f>
        <v/>
      </c>
      <c r="N2678" s="36">
        <f t="shared" ca="1" si="83"/>
        <v>0</v>
      </c>
      <c r="O2678" s="36" t="e">
        <f ca="1">LEFT(OFFSET(Lists!$Q$2,MATCH(E2678,Lists!$R$3:$R$19,0),0),4)</f>
        <v>#N/A</v>
      </c>
      <c r="P2678" s="36" t="e">
        <f ca="1">MATCH(O2678,Lists!$S$2:$S$640,1)</f>
        <v>#N/A</v>
      </c>
      <c r="Q2678" s="36" t="e">
        <f ca="1">MATCH(LEFT(OFFSET(Lists!$Q$2,MATCH(E2678,Lists!$R$3:$R$19,0)+1,0),4),Lists!$S$3:$S$640,1)</f>
        <v>#N/A</v>
      </c>
      <c r="R2678" s="36" t="e">
        <f ca="1">LEFT(OFFSET(Lists!$S$2,P2678-1+MATCH(F2678,OFFSET(Lists!$T$3,P2678-1,0,Q2678-P2678+1),0),0),6)</f>
        <v>#N/A</v>
      </c>
      <c r="S2678" s="36" t="e">
        <f ca="1">VLOOKUP(R2678,Lists!B:D,3,FALSE)</f>
        <v>#N/A</v>
      </c>
      <c r="T2678" s="36" t="str">
        <f>IF(F2678&lt;&gt;"",MATCH(R2678,'Maximum minutes'!B:B,0),"")</f>
        <v/>
      </c>
      <c r="U2678" s="36">
        <f ca="1">IF(F2678&lt;&gt;"",COUNTA(OFFSET('Maximum minutes'!$C$1,'Annexe A1 Cours'!T2678,0,1,50)),0)</f>
        <v>0</v>
      </c>
      <c r="V2678" s="37">
        <f ca="1">IFERROR(OFFSET('Maximum minutes'!$C$1,T2678+1,-1+MATCH(G2678,OFFSET('Maximum minutes'!$C$1,T2678-1,0,1,50),0)),0)</f>
        <v>0</v>
      </c>
      <c r="W2678" s="38">
        <f t="shared" ca="1" si="82"/>
        <v>0</v>
      </c>
    </row>
    <row r="2679" spans="1:23" s="36" customFormat="1" ht="18.75">
      <c r="A2679" s="34"/>
      <c r="B2679" s="39"/>
      <c r="C2679" s="39"/>
      <c r="D2679" s="35"/>
      <c r="E2679" s="40"/>
      <c r="F2679" s="39"/>
      <c r="G2679" s="39"/>
      <c r="H2679" s="39"/>
      <c r="I2679" s="34"/>
      <c r="J2679" s="34"/>
      <c r="K2679" s="34"/>
      <c r="L2679" s="34"/>
      <c r="M2679" s="43" t="str">
        <f ca="1">IFERROR(OFFSET('Maximum minutes'!$C$1,T2679,MATCH(IF(G2679&lt;&gt;"",G2679,F2679),OFFSET('Maximum minutes'!$C$1,T2679-1,0,1,U2679+1),0)-1)*IF(OR(ISNUMBER(J2679),J2679="sans examen"),1,0)*IF(W2679&lt;MinDate,1,0),"")</f>
        <v/>
      </c>
      <c r="N2679" s="36">
        <f t="shared" ca="1" si="83"/>
        <v>0</v>
      </c>
      <c r="O2679" s="36" t="e">
        <f ca="1">LEFT(OFFSET(Lists!$Q$2,MATCH(E2679,Lists!$R$3:$R$19,0),0),4)</f>
        <v>#N/A</v>
      </c>
      <c r="P2679" s="36" t="e">
        <f ca="1">MATCH(O2679,Lists!$S$2:$S$640,1)</f>
        <v>#N/A</v>
      </c>
      <c r="Q2679" s="36" t="e">
        <f ca="1">MATCH(LEFT(OFFSET(Lists!$Q$2,MATCH(E2679,Lists!$R$3:$R$19,0)+1,0),4),Lists!$S$3:$S$640,1)</f>
        <v>#N/A</v>
      </c>
      <c r="R2679" s="36" t="e">
        <f ca="1">LEFT(OFFSET(Lists!$S$2,P2679-1+MATCH(F2679,OFFSET(Lists!$T$3,P2679-1,0,Q2679-P2679+1),0),0),6)</f>
        <v>#N/A</v>
      </c>
      <c r="S2679" s="36" t="e">
        <f ca="1">VLOOKUP(R2679,Lists!B:D,3,FALSE)</f>
        <v>#N/A</v>
      </c>
      <c r="T2679" s="36" t="str">
        <f>IF(F2679&lt;&gt;"",MATCH(R2679,'Maximum minutes'!B:B,0),"")</f>
        <v/>
      </c>
      <c r="U2679" s="36">
        <f ca="1">IF(F2679&lt;&gt;"",COUNTA(OFFSET('Maximum minutes'!$C$1,'Annexe A1 Cours'!T2679,0,1,50)),0)</f>
        <v>0</v>
      </c>
      <c r="V2679" s="37">
        <f ca="1">IFERROR(OFFSET('Maximum minutes'!$C$1,T2679+1,-1+MATCH(G2679,OFFSET('Maximum minutes'!$C$1,T2679-1,0,1,50),0)),0)</f>
        <v>0</v>
      </c>
      <c r="W2679" s="38">
        <f t="shared" ca="1" si="82"/>
        <v>0</v>
      </c>
    </row>
    <row r="2680" spans="1:23" s="36" customFormat="1" ht="18.75">
      <c r="A2680" s="34"/>
      <c r="B2680" s="39"/>
      <c r="C2680" s="39"/>
      <c r="D2680" s="35"/>
      <c r="E2680" s="40"/>
      <c r="F2680" s="39"/>
      <c r="G2680" s="39"/>
      <c r="H2680" s="39"/>
      <c r="I2680" s="34"/>
      <c r="J2680" s="34"/>
      <c r="K2680" s="34"/>
      <c r="L2680" s="34"/>
      <c r="M2680" s="43" t="str">
        <f ca="1">IFERROR(OFFSET('Maximum minutes'!$C$1,T2680,MATCH(IF(G2680&lt;&gt;"",G2680,F2680),OFFSET('Maximum minutes'!$C$1,T2680-1,0,1,U2680+1),0)-1)*IF(OR(ISNUMBER(J2680),J2680="sans examen"),1,0)*IF(W2680&lt;MinDate,1,0),"")</f>
        <v/>
      </c>
      <c r="N2680" s="36">
        <f t="shared" ca="1" si="83"/>
        <v>0</v>
      </c>
      <c r="O2680" s="36" t="e">
        <f ca="1">LEFT(OFFSET(Lists!$Q$2,MATCH(E2680,Lists!$R$3:$R$19,0),0),4)</f>
        <v>#N/A</v>
      </c>
      <c r="P2680" s="36" t="e">
        <f ca="1">MATCH(O2680,Lists!$S$2:$S$640,1)</f>
        <v>#N/A</v>
      </c>
      <c r="Q2680" s="36" t="e">
        <f ca="1">MATCH(LEFT(OFFSET(Lists!$Q$2,MATCH(E2680,Lists!$R$3:$R$19,0)+1,0),4),Lists!$S$3:$S$640,1)</f>
        <v>#N/A</v>
      </c>
      <c r="R2680" s="36" t="e">
        <f ca="1">LEFT(OFFSET(Lists!$S$2,P2680-1+MATCH(F2680,OFFSET(Lists!$T$3,P2680-1,0,Q2680-P2680+1),0),0),6)</f>
        <v>#N/A</v>
      </c>
      <c r="S2680" s="36" t="e">
        <f ca="1">VLOOKUP(R2680,Lists!B:D,3,FALSE)</f>
        <v>#N/A</v>
      </c>
      <c r="T2680" s="36" t="str">
        <f>IF(F2680&lt;&gt;"",MATCH(R2680,'Maximum minutes'!B:B,0),"")</f>
        <v/>
      </c>
      <c r="U2680" s="36">
        <f ca="1">IF(F2680&lt;&gt;"",COUNTA(OFFSET('Maximum minutes'!$C$1,'Annexe A1 Cours'!T2680,0,1,50)),0)</f>
        <v>0</v>
      </c>
      <c r="V2680" s="37">
        <f ca="1">IFERROR(OFFSET('Maximum minutes'!$C$1,T2680+1,-1+MATCH(G2680,OFFSET('Maximum minutes'!$C$1,T2680-1,0,1,50),0)),0)</f>
        <v>0</v>
      </c>
      <c r="W2680" s="38">
        <f t="shared" ca="1" si="82"/>
        <v>0</v>
      </c>
    </row>
    <row r="2681" spans="1:23" s="36" customFormat="1" ht="18.75">
      <c r="A2681" s="34"/>
      <c r="B2681" s="39"/>
      <c r="C2681" s="39"/>
      <c r="D2681" s="35"/>
      <c r="E2681" s="40"/>
      <c r="F2681" s="39"/>
      <c r="G2681" s="39"/>
      <c r="H2681" s="39"/>
      <c r="I2681" s="34"/>
      <c r="J2681" s="34"/>
      <c r="K2681" s="34"/>
      <c r="L2681" s="34"/>
      <c r="M2681" s="43" t="str">
        <f ca="1">IFERROR(OFFSET('Maximum minutes'!$C$1,T2681,MATCH(IF(G2681&lt;&gt;"",G2681,F2681),OFFSET('Maximum minutes'!$C$1,T2681-1,0,1,U2681+1),0)-1)*IF(OR(ISNUMBER(J2681),J2681="sans examen"),1,0)*IF(W2681&lt;MinDate,1,0),"")</f>
        <v/>
      </c>
      <c r="N2681" s="36">
        <f t="shared" ca="1" si="83"/>
        <v>0</v>
      </c>
      <c r="O2681" s="36" t="e">
        <f ca="1">LEFT(OFFSET(Lists!$Q$2,MATCH(E2681,Lists!$R$3:$R$19,0),0),4)</f>
        <v>#N/A</v>
      </c>
      <c r="P2681" s="36" t="e">
        <f ca="1">MATCH(O2681,Lists!$S$2:$S$640,1)</f>
        <v>#N/A</v>
      </c>
      <c r="Q2681" s="36" t="e">
        <f ca="1">MATCH(LEFT(OFFSET(Lists!$Q$2,MATCH(E2681,Lists!$R$3:$R$19,0)+1,0),4),Lists!$S$3:$S$640,1)</f>
        <v>#N/A</v>
      </c>
      <c r="R2681" s="36" t="e">
        <f ca="1">LEFT(OFFSET(Lists!$S$2,P2681-1+MATCH(F2681,OFFSET(Lists!$T$3,P2681-1,0,Q2681-P2681+1),0),0),6)</f>
        <v>#N/A</v>
      </c>
      <c r="S2681" s="36" t="e">
        <f ca="1">VLOOKUP(R2681,Lists!B:D,3,FALSE)</f>
        <v>#N/A</v>
      </c>
      <c r="T2681" s="36" t="str">
        <f>IF(F2681&lt;&gt;"",MATCH(R2681,'Maximum minutes'!B:B,0),"")</f>
        <v/>
      </c>
      <c r="U2681" s="36">
        <f ca="1">IF(F2681&lt;&gt;"",COUNTA(OFFSET('Maximum minutes'!$C$1,'Annexe A1 Cours'!T2681,0,1,50)),0)</f>
        <v>0</v>
      </c>
      <c r="V2681" s="37">
        <f ca="1">IFERROR(OFFSET('Maximum minutes'!$C$1,T2681+1,-1+MATCH(G2681,OFFSET('Maximum minutes'!$C$1,T2681-1,0,1,50),0)),0)</f>
        <v>0</v>
      </c>
      <c r="W2681" s="38">
        <f t="shared" ca="1" si="82"/>
        <v>0</v>
      </c>
    </row>
    <row r="2682" spans="1:23" s="36" customFormat="1" ht="18.75">
      <c r="A2682" s="34"/>
      <c r="B2682" s="39"/>
      <c r="C2682" s="39"/>
      <c r="D2682" s="35"/>
      <c r="E2682" s="40"/>
      <c r="F2682" s="39"/>
      <c r="G2682" s="39"/>
      <c r="H2682" s="39"/>
      <c r="I2682" s="34"/>
      <c r="J2682" s="34"/>
      <c r="K2682" s="34"/>
      <c r="L2682" s="34"/>
      <c r="M2682" s="43" t="str">
        <f ca="1">IFERROR(OFFSET('Maximum minutes'!$C$1,T2682,MATCH(IF(G2682&lt;&gt;"",G2682,F2682),OFFSET('Maximum minutes'!$C$1,T2682-1,0,1,U2682+1),0)-1)*IF(OR(ISNUMBER(J2682),J2682="sans examen"),1,0)*IF(W2682&lt;MinDate,1,0),"")</f>
        <v/>
      </c>
      <c r="N2682" s="36">
        <f t="shared" ca="1" si="83"/>
        <v>0</v>
      </c>
      <c r="O2682" s="36" t="e">
        <f ca="1">LEFT(OFFSET(Lists!$Q$2,MATCH(E2682,Lists!$R$3:$R$19,0),0),4)</f>
        <v>#N/A</v>
      </c>
      <c r="P2682" s="36" t="e">
        <f ca="1">MATCH(O2682,Lists!$S$2:$S$640,1)</f>
        <v>#N/A</v>
      </c>
      <c r="Q2682" s="36" t="e">
        <f ca="1">MATCH(LEFT(OFFSET(Lists!$Q$2,MATCH(E2682,Lists!$R$3:$R$19,0)+1,0),4),Lists!$S$3:$S$640,1)</f>
        <v>#N/A</v>
      </c>
      <c r="R2682" s="36" t="e">
        <f ca="1">LEFT(OFFSET(Lists!$S$2,P2682-1+MATCH(F2682,OFFSET(Lists!$T$3,P2682-1,0,Q2682-P2682+1),0),0),6)</f>
        <v>#N/A</v>
      </c>
      <c r="S2682" s="36" t="e">
        <f ca="1">VLOOKUP(R2682,Lists!B:D,3,FALSE)</f>
        <v>#N/A</v>
      </c>
      <c r="T2682" s="36" t="str">
        <f>IF(F2682&lt;&gt;"",MATCH(R2682,'Maximum minutes'!B:B,0),"")</f>
        <v/>
      </c>
      <c r="U2682" s="36">
        <f ca="1">IF(F2682&lt;&gt;"",COUNTA(OFFSET('Maximum minutes'!$C$1,'Annexe A1 Cours'!T2682,0,1,50)),0)</f>
        <v>0</v>
      </c>
      <c r="V2682" s="37">
        <f ca="1">IFERROR(OFFSET('Maximum minutes'!$C$1,T2682+1,-1+MATCH(G2682,OFFSET('Maximum minutes'!$C$1,T2682-1,0,1,50),0)),0)</f>
        <v>0</v>
      </c>
      <c r="W2682" s="38">
        <f t="shared" ca="1" si="82"/>
        <v>0</v>
      </c>
    </row>
    <row r="2683" spans="1:23" s="36" customFormat="1" ht="18.75">
      <c r="A2683" s="34"/>
      <c r="B2683" s="39"/>
      <c r="C2683" s="39"/>
      <c r="D2683" s="35"/>
      <c r="E2683" s="40"/>
      <c r="F2683" s="39"/>
      <c r="G2683" s="39"/>
      <c r="H2683" s="39"/>
      <c r="I2683" s="34"/>
      <c r="J2683" s="34"/>
      <c r="K2683" s="34"/>
      <c r="L2683" s="34"/>
      <c r="M2683" s="43" t="str">
        <f ca="1">IFERROR(OFFSET('Maximum minutes'!$C$1,T2683,MATCH(IF(G2683&lt;&gt;"",G2683,F2683),OFFSET('Maximum minutes'!$C$1,T2683-1,0,1,U2683+1),0)-1)*IF(OR(ISNUMBER(J2683),J2683="sans examen"),1,0)*IF(W2683&lt;MinDate,1,0),"")</f>
        <v/>
      </c>
      <c r="N2683" s="36">
        <f t="shared" ca="1" si="83"/>
        <v>0</v>
      </c>
      <c r="O2683" s="36" t="e">
        <f ca="1">LEFT(OFFSET(Lists!$Q$2,MATCH(E2683,Lists!$R$3:$R$19,0),0),4)</f>
        <v>#N/A</v>
      </c>
      <c r="P2683" s="36" t="e">
        <f ca="1">MATCH(O2683,Lists!$S$2:$S$640,1)</f>
        <v>#N/A</v>
      </c>
      <c r="Q2683" s="36" t="e">
        <f ca="1">MATCH(LEFT(OFFSET(Lists!$Q$2,MATCH(E2683,Lists!$R$3:$R$19,0)+1,0),4),Lists!$S$3:$S$640,1)</f>
        <v>#N/A</v>
      </c>
      <c r="R2683" s="36" t="e">
        <f ca="1">LEFT(OFFSET(Lists!$S$2,P2683-1+MATCH(F2683,OFFSET(Lists!$T$3,P2683-1,0,Q2683-P2683+1),0),0),6)</f>
        <v>#N/A</v>
      </c>
      <c r="S2683" s="36" t="e">
        <f ca="1">VLOOKUP(R2683,Lists!B:D,3,FALSE)</f>
        <v>#N/A</v>
      </c>
      <c r="T2683" s="36" t="str">
        <f>IF(F2683&lt;&gt;"",MATCH(R2683,'Maximum minutes'!B:B,0),"")</f>
        <v/>
      </c>
      <c r="U2683" s="36">
        <f ca="1">IF(F2683&lt;&gt;"",COUNTA(OFFSET('Maximum minutes'!$C$1,'Annexe A1 Cours'!T2683,0,1,50)),0)</f>
        <v>0</v>
      </c>
      <c r="V2683" s="37">
        <f ca="1">IFERROR(OFFSET('Maximum minutes'!$C$1,T2683+1,-1+MATCH(G2683,OFFSET('Maximum minutes'!$C$1,T2683-1,0,1,50),0)),0)</f>
        <v>0</v>
      </c>
      <c r="W2683" s="38">
        <f t="shared" ca="1" si="82"/>
        <v>0</v>
      </c>
    </row>
    <row r="2684" spans="1:23" s="36" customFormat="1" ht="18.75">
      <c r="A2684" s="34"/>
      <c r="B2684" s="39"/>
      <c r="C2684" s="39"/>
      <c r="D2684" s="35"/>
      <c r="E2684" s="40"/>
      <c r="F2684" s="39"/>
      <c r="G2684" s="39"/>
      <c r="H2684" s="39"/>
      <c r="I2684" s="34"/>
      <c r="J2684" s="34"/>
      <c r="K2684" s="34"/>
      <c r="L2684" s="34"/>
      <c r="M2684" s="43" t="str">
        <f ca="1">IFERROR(OFFSET('Maximum minutes'!$C$1,T2684,MATCH(IF(G2684&lt;&gt;"",G2684,F2684),OFFSET('Maximum minutes'!$C$1,T2684-1,0,1,U2684+1),0)-1)*IF(OR(ISNUMBER(J2684),J2684="sans examen"),1,0)*IF(W2684&lt;MinDate,1,0),"")</f>
        <v/>
      </c>
      <c r="N2684" s="36">
        <f t="shared" ca="1" si="83"/>
        <v>0</v>
      </c>
      <c r="O2684" s="36" t="e">
        <f ca="1">LEFT(OFFSET(Lists!$Q$2,MATCH(E2684,Lists!$R$3:$R$19,0),0),4)</f>
        <v>#N/A</v>
      </c>
      <c r="P2684" s="36" t="e">
        <f ca="1">MATCH(O2684,Lists!$S$2:$S$640,1)</f>
        <v>#N/A</v>
      </c>
      <c r="Q2684" s="36" t="e">
        <f ca="1">MATCH(LEFT(OFFSET(Lists!$Q$2,MATCH(E2684,Lists!$R$3:$R$19,0)+1,0),4),Lists!$S$3:$S$640,1)</f>
        <v>#N/A</v>
      </c>
      <c r="R2684" s="36" t="e">
        <f ca="1">LEFT(OFFSET(Lists!$S$2,P2684-1+MATCH(F2684,OFFSET(Lists!$T$3,P2684-1,0,Q2684-P2684+1),0),0),6)</f>
        <v>#N/A</v>
      </c>
      <c r="S2684" s="36" t="e">
        <f ca="1">VLOOKUP(R2684,Lists!B:D,3,FALSE)</f>
        <v>#N/A</v>
      </c>
      <c r="T2684" s="36" t="str">
        <f>IF(F2684&lt;&gt;"",MATCH(R2684,'Maximum minutes'!B:B,0),"")</f>
        <v/>
      </c>
      <c r="U2684" s="36">
        <f ca="1">IF(F2684&lt;&gt;"",COUNTA(OFFSET('Maximum minutes'!$C$1,'Annexe A1 Cours'!T2684,0,1,50)),0)</f>
        <v>0</v>
      </c>
      <c r="V2684" s="37">
        <f ca="1">IFERROR(OFFSET('Maximum minutes'!$C$1,T2684+1,-1+MATCH(G2684,OFFSET('Maximum minutes'!$C$1,T2684-1,0,1,50),0)),0)</f>
        <v>0</v>
      </c>
      <c r="W2684" s="38">
        <f t="shared" ca="1" si="82"/>
        <v>0</v>
      </c>
    </row>
    <row r="2685" spans="1:23" s="36" customFormat="1" ht="18.75">
      <c r="A2685" s="34"/>
      <c r="B2685" s="39"/>
      <c r="C2685" s="39"/>
      <c r="D2685" s="35"/>
      <c r="E2685" s="40"/>
      <c r="F2685" s="39"/>
      <c r="G2685" s="39"/>
      <c r="H2685" s="39"/>
      <c r="I2685" s="34"/>
      <c r="J2685" s="34"/>
      <c r="K2685" s="34"/>
      <c r="L2685" s="34"/>
      <c r="M2685" s="43" t="str">
        <f ca="1">IFERROR(OFFSET('Maximum minutes'!$C$1,T2685,MATCH(IF(G2685&lt;&gt;"",G2685,F2685),OFFSET('Maximum minutes'!$C$1,T2685-1,0,1,U2685+1),0)-1)*IF(OR(ISNUMBER(J2685),J2685="sans examen"),1,0)*IF(W2685&lt;MinDate,1,0),"")</f>
        <v/>
      </c>
      <c r="N2685" s="36">
        <f t="shared" ca="1" si="83"/>
        <v>0</v>
      </c>
      <c r="O2685" s="36" t="e">
        <f ca="1">LEFT(OFFSET(Lists!$Q$2,MATCH(E2685,Lists!$R$3:$R$19,0),0),4)</f>
        <v>#N/A</v>
      </c>
      <c r="P2685" s="36" t="e">
        <f ca="1">MATCH(O2685,Lists!$S$2:$S$640,1)</f>
        <v>#N/A</v>
      </c>
      <c r="Q2685" s="36" t="e">
        <f ca="1">MATCH(LEFT(OFFSET(Lists!$Q$2,MATCH(E2685,Lists!$R$3:$R$19,0)+1,0),4),Lists!$S$3:$S$640,1)</f>
        <v>#N/A</v>
      </c>
      <c r="R2685" s="36" t="e">
        <f ca="1">LEFT(OFFSET(Lists!$S$2,P2685-1+MATCH(F2685,OFFSET(Lists!$T$3,P2685-1,0,Q2685-P2685+1),0),0),6)</f>
        <v>#N/A</v>
      </c>
      <c r="S2685" s="36" t="e">
        <f ca="1">VLOOKUP(R2685,Lists!B:D,3,FALSE)</f>
        <v>#N/A</v>
      </c>
      <c r="T2685" s="36" t="str">
        <f>IF(F2685&lt;&gt;"",MATCH(R2685,'Maximum minutes'!B:B,0),"")</f>
        <v/>
      </c>
      <c r="U2685" s="36">
        <f ca="1">IF(F2685&lt;&gt;"",COUNTA(OFFSET('Maximum minutes'!$C$1,'Annexe A1 Cours'!T2685,0,1,50)),0)</f>
        <v>0</v>
      </c>
      <c r="V2685" s="37">
        <f ca="1">IFERROR(OFFSET('Maximum minutes'!$C$1,T2685+1,-1+MATCH(G2685,OFFSET('Maximum minutes'!$C$1,T2685-1,0,1,50),0)),0)</f>
        <v>0</v>
      </c>
      <c r="W2685" s="38">
        <f t="shared" ca="1" si="82"/>
        <v>0</v>
      </c>
    </row>
    <row r="2686" spans="1:23" s="36" customFormat="1" ht="18.75">
      <c r="A2686" s="34"/>
      <c r="B2686" s="39"/>
      <c r="C2686" s="39"/>
      <c r="D2686" s="35"/>
      <c r="E2686" s="40"/>
      <c r="F2686" s="39"/>
      <c r="G2686" s="39"/>
      <c r="H2686" s="39"/>
      <c r="I2686" s="34"/>
      <c r="J2686" s="34"/>
      <c r="K2686" s="34"/>
      <c r="L2686" s="34"/>
      <c r="M2686" s="43" t="str">
        <f ca="1">IFERROR(OFFSET('Maximum minutes'!$C$1,T2686,MATCH(IF(G2686&lt;&gt;"",G2686,F2686),OFFSET('Maximum minutes'!$C$1,T2686-1,0,1,U2686+1),0)-1)*IF(OR(ISNUMBER(J2686),J2686="sans examen"),1,0)*IF(W2686&lt;MinDate,1,0),"")</f>
        <v/>
      </c>
      <c r="N2686" s="36">
        <f t="shared" ca="1" si="83"/>
        <v>0</v>
      </c>
      <c r="O2686" s="36" t="e">
        <f ca="1">LEFT(OFFSET(Lists!$Q$2,MATCH(E2686,Lists!$R$3:$R$19,0),0),4)</f>
        <v>#N/A</v>
      </c>
      <c r="P2686" s="36" t="e">
        <f ca="1">MATCH(O2686,Lists!$S$2:$S$640,1)</f>
        <v>#N/A</v>
      </c>
      <c r="Q2686" s="36" t="e">
        <f ca="1">MATCH(LEFT(OFFSET(Lists!$Q$2,MATCH(E2686,Lists!$R$3:$R$19,0)+1,0),4),Lists!$S$3:$S$640,1)</f>
        <v>#N/A</v>
      </c>
      <c r="R2686" s="36" t="e">
        <f ca="1">LEFT(OFFSET(Lists!$S$2,P2686-1+MATCH(F2686,OFFSET(Lists!$T$3,P2686-1,0,Q2686-P2686+1),0),0),6)</f>
        <v>#N/A</v>
      </c>
      <c r="S2686" s="36" t="e">
        <f ca="1">VLOOKUP(R2686,Lists!B:D,3,FALSE)</f>
        <v>#N/A</v>
      </c>
      <c r="T2686" s="36" t="str">
        <f>IF(F2686&lt;&gt;"",MATCH(R2686,'Maximum minutes'!B:B,0),"")</f>
        <v/>
      </c>
      <c r="U2686" s="36">
        <f ca="1">IF(F2686&lt;&gt;"",COUNTA(OFFSET('Maximum minutes'!$C$1,'Annexe A1 Cours'!T2686,0,1,50)),0)</f>
        <v>0</v>
      </c>
      <c r="V2686" s="37">
        <f ca="1">IFERROR(OFFSET('Maximum minutes'!$C$1,T2686+1,-1+MATCH(G2686,OFFSET('Maximum minutes'!$C$1,T2686-1,0,1,50),0)),0)</f>
        <v>0</v>
      </c>
      <c r="W2686" s="38">
        <f t="shared" ca="1" si="82"/>
        <v>0</v>
      </c>
    </row>
    <row r="2687" spans="1:23" s="36" customFormat="1" ht="18.75">
      <c r="A2687" s="34"/>
      <c r="B2687" s="39"/>
      <c r="C2687" s="39"/>
      <c r="D2687" s="35"/>
      <c r="E2687" s="40"/>
      <c r="F2687" s="39"/>
      <c r="G2687" s="39"/>
      <c r="H2687" s="39"/>
      <c r="I2687" s="34"/>
      <c r="J2687" s="34"/>
      <c r="K2687" s="34"/>
      <c r="L2687" s="34"/>
      <c r="M2687" s="43" t="str">
        <f ca="1">IFERROR(OFFSET('Maximum minutes'!$C$1,T2687,MATCH(IF(G2687&lt;&gt;"",G2687,F2687),OFFSET('Maximum minutes'!$C$1,T2687-1,0,1,U2687+1),0)-1)*IF(OR(ISNUMBER(J2687),J2687="sans examen"),1,0)*IF(W2687&lt;MinDate,1,0),"")</f>
        <v/>
      </c>
      <c r="N2687" s="36">
        <f t="shared" ca="1" si="83"/>
        <v>0</v>
      </c>
      <c r="O2687" s="36" t="e">
        <f ca="1">LEFT(OFFSET(Lists!$Q$2,MATCH(E2687,Lists!$R$3:$R$19,0),0),4)</f>
        <v>#N/A</v>
      </c>
      <c r="P2687" s="36" t="e">
        <f ca="1">MATCH(O2687,Lists!$S$2:$S$640,1)</f>
        <v>#N/A</v>
      </c>
      <c r="Q2687" s="36" t="e">
        <f ca="1">MATCH(LEFT(OFFSET(Lists!$Q$2,MATCH(E2687,Lists!$R$3:$R$19,0)+1,0),4),Lists!$S$3:$S$640,1)</f>
        <v>#N/A</v>
      </c>
      <c r="R2687" s="36" t="e">
        <f ca="1">LEFT(OFFSET(Lists!$S$2,P2687-1+MATCH(F2687,OFFSET(Lists!$T$3,P2687-1,0,Q2687-P2687+1),0),0),6)</f>
        <v>#N/A</v>
      </c>
      <c r="S2687" s="36" t="e">
        <f ca="1">VLOOKUP(R2687,Lists!B:D,3,FALSE)</f>
        <v>#N/A</v>
      </c>
      <c r="T2687" s="36" t="str">
        <f>IF(F2687&lt;&gt;"",MATCH(R2687,'Maximum minutes'!B:B,0),"")</f>
        <v/>
      </c>
      <c r="U2687" s="36">
        <f ca="1">IF(F2687&lt;&gt;"",COUNTA(OFFSET('Maximum minutes'!$C$1,'Annexe A1 Cours'!T2687,0,1,50)),0)</f>
        <v>0</v>
      </c>
      <c r="V2687" s="37">
        <f ca="1">IFERROR(OFFSET('Maximum minutes'!$C$1,T2687+1,-1+MATCH(G2687,OFFSET('Maximum minutes'!$C$1,T2687-1,0,1,50),0)),0)</f>
        <v>0</v>
      </c>
      <c r="W2687" s="38">
        <f t="shared" ca="1" si="82"/>
        <v>0</v>
      </c>
    </row>
    <row r="2688" spans="1:23" s="36" customFormat="1" ht="18.75">
      <c r="A2688" s="34"/>
      <c r="B2688" s="39"/>
      <c r="C2688" s="39"/>
      <c r="D2688" s="35"/>
      <c r="E2688" s="40"/>
      <c r="F2688" s="39"/>
      <c r="G2688" s="39"/>
      <c r="H2688" s="39"/>
      <c r="I2688" s="34"/>
      <c r="J2688" s="34"/>
      <c r="K2688" s="34"/>
      <c r="L2688" s="34"/>
      <c r="M2688" s="43" t="str">
        <f ca="1">IFERROR(OFFSET('Maximum minutes'!$C$1,T2688,MATCH(IF(G2688&lt;&gt;"",G2688,F2688),OFFSET('Maximum minutes'!$C$1,T2688-1,0,1,U2688+1),0)-1)*IF(OR(ISNUMBER(J2688),J2688="sans examen"),1,0)*IF(W2688&lt;MinDate,1,0),"")</f>
        <v/>
      </c>
      <c r="N2688" s="36">
        <f t="shared" ca="1" si="83"/>
        <v>0</v>
      </c>
      <c r="O2688" s="36" t="e">
        <f ca="1">LEFT(OFFSET(Lists!$Q$2,MATCH(E2688,Lists!$R$3:$R$19,0),0),4)</f>
        <v>#N/A</v>
      </c>
      <c r="P2688" s="36" t="e">
        <f ca="1">MATCH(O2688,Lists!$S$2:$S$640,1)</f>
        <v>#N/A</v>
      </c>
      <c r="Q2688" s="36" t="e">
        <f ca="1">MATCH(LEFT(OFFSET(Lists!$Q$2,MATCH(E2688,Lists!$R$3:$R$19,0)+1,0),4),Lists!$S$3:$S$640,1)</f>
        <v>#N/A</v>
      </c>
      <c r="R2688" s="36" t="e">
        <f ca="1">LEFT(OFFSET(Lists!$S$2,P2688-1+MATCH(F2688,OFFSET(Lists!$T$3,P2688-1,0,Q2688-P2688+1),0),0),6)</f>
        <v>#N/A</v>
      </c>
      <c r="S2688" s="36" t="e">
        <f ca="1">VLOOKUP(R2688,Lists!B:D,3,FALSE)</f>
        <v>#N/A</v>
      </c>
      <c r="T2688" s="36" t="str">
        <f>IF(F2688&lt;&gt;"",MATCH(R2688,'Maximum minutes'!B:B,0),"")</f>
        <v/>
      </c>
      <c r="U2688" s="36">
        <f ca="1">IF(F2688&lt;&gt;"",COUNTA(OFFSET('Maximum minutes'!$C$1,'Annexe A1 Cours'!T2688,0,1,50)),0)</f>
        <v>0</v>
      </c>
      <c r="V2688" s="37">
        <f ca="1">IFERROR(OFFSET('Maximum minutes'!$C$1,T2688+1,-1+MATCH(G2688,OFFSET('Maximum minutes'!$C$1,T2688-1,0,1,50),0)),0)</f>
        <v>0</v>
      </c>
      <c r="W2688" s="38">
        <f t="shared" ca="1" si="82"/>
        <v>0</v>
      </c>
    </row>
    <row r="2689" spans="1:23" s="36" customFormat="1" ht="18.75">
      <c r="A2689" s="34"/>
      <c r="B2689" s="39"/>
      <c r="C2689" s="39"/>
      <c r="D2689" s="35"/>
      <c r="E2689" s="40"/>
      <c r="F2689" s="39"/>
      <c r="G2689" s="39"/>
      <c r="H2689" s="39"/>
      <c r="I2689" s="34"/>
      <c r="J2689" s="34"/>
      <c r="K2689" s="34"/>
      <c r="L2689" s="34"/>
      <c r="M2689" s="43" t="str">
        <f ca="1">IFERROR(OFFSET('Maximum minutes'!$C$1,T2689,MATCH(IF(G2689&lt;&gt;"",G2689,F2689),OFFSET('Maximum minutes'!$C$1,T2689-1,0,1,U2689+1),0)-1)*IF(OR(ISNUMBER(J2689),J2689="sans examen"),1,0)*IF(W2689&lt;MinDate,1,0),"")</f>
        <v/>
      </c>
      <c r="N2689" s="36">
        <f t="shared" ca="1" si="83"/>
        <v>0</v>
      </c>
      <c r="O2689" s="36" t="e">
        <f ca="1">LEFT(OFFSET(Lists!$Q$2,MATCH(E2689,Lists!$R$3:$R$19,0),0),4)</f>
        <v>#N/A</v>
      </c>
      <c r="P2689" s="36" t="e">
        <f ca="1">MATCH(O2689,Lists!$S$2:$S$640,1)</f>
        <v>#N/A</v>
      </c>
      <c r="Q2689" s="36" t="e">
        <f ca="1">MATCH(LEFT(OFFSET(Lists!$Q$2,MATCH(E2689,Lists!$R$3:$R$19,0)+1,0),4),Lists!$S$3:$S$640,1)</f>
        <v>#N/A</v>
      </c>
      <c r="R2689" s="36" t="e">
        <f ca="1">LEFT(OFFSET(Lists!$S$2,P2689-1+MATCH(F2689,OFFSET(Lists!$T$3,P2689-1,0,Q2689-P2689+1),0),0),6)</f>
        <v>#N/A</v>
      </c>
      <c r="S2689" s="36" t="e">
        <f ca="1">VLOOKUP(R2689,Lists!B:D,3,FALSE)</f>
        <v>#N/A</v>
      </c>
      <c r="T2689" s="36" t="str">
        <f>IF(F2689&lt;&gt;"",MATCH(R2689,'Maximum minutes'!B:B,0),"")</f>
        <v/>
      </c>
      <c r="U2689" s="36">
        <f ca="1">IF(F2689&lt;&gt;"",COUNTA(OFFSET('Maximum minutes'!$C$1,'Annexe A1 Cours'!T2689,0,1,50)),0)</f>
        <v>0</v>
      </c>
      <c r="V2689" s="37">
        <f ca="1">IFERROR(OFFSET('Maximum minutes'!$C$1,T2689+1,-1+MATCH(G2689,OFFSET('Maximum minutes'!$C$1,T2689-1,0,1,50),0)),0)</f>
        <v>0</v>
      </c>
      <c r="W2689" s="38">
        <f t="shared" ca="1" si="82"/>
        <v>0</v>
      </c>
    </row>
    <row r="2690" spans="1:23" s="36" customFormat="1" ht="18.75">
      <c r="A2690" s="34"/>
      <c r="B2690" s="39"/>
      <c r="C2690" s="39"/>
      <c r="D2690" s="35"/>
      <c r="E2690" s="40"/>
      <c r="F2690" s="39"/>
      <c r="G2690" s="39"/>
      <c r="H2690" s="39"/>
      <c r="I2690" s="34"/>
      <c r="J2690" s="34"/>
      <c r="K2690" s="34"/>
      <c r="L2690" s="34"/>
      <c r="M2690" s="43" t="str">
        <f ca="1">IFERROR(OFFSET('Maximum minutes'!$C$1,T2690,MATCH(IF(G2690&lt;&gt;"",G2690,F2690),OFFSET('Maximum minutes'!$C$1,T2690-1,0,1,U2690+1),0)-1)*IF(OR(ISNUMBER(J2690),J2690="sans examen"),1,0)*IF(W2690&lt;MinDate,1,0),"")</f>
        <v/>
      </c>
      <c r="N2690" s="36">
        <f t="shared" ca="1" si="83"/>
        <v>0</v>
      </c>
      <c r="O2690" s="36" t="e">
        <f ca="1">LEFT(OFFSET(Lists!$Q$2,MATCH(E2690,Lists!$R$3:$R$19,0),0),4)</f>
        <v>#N/A</v>
      </c>
      <c r="P2690" s="36" t="e">
        <f ca="1">MATCH(O2690,Lists!$S$2:$S$640,1)</f>
        <v>#N/A</v>
      </c>
      <c r="Q2690" s="36" t="e">
        <f ca="1">MATCH(LEFT(OFFSET(Lists!$Q$2,MATCH(E2690,Lists!$R$3:$R$19,0)+1,0),4),Lists!$S$3:$S$640,1)</f>
        <v>#N/A</v>
      </c>
      <c r="R2690" s="36" t="e">
        <f ca="1">LEFT(OFFSET(Lists!$S$2,P2690-1+MATCH(F2690,OFFSET(Lists!$T$3,P2690-1,0,Q2690-P2690+1),0),0),6)</f>
        <v>#N/A</v>
      </c>
      <c r="S2690" s="36" t="e">
        <f ca="1">VLOOKUP(R2690,Lists!B:D,3,FALSE)</f>
        <v>#N/A</v>
      </c>
      <c r="T2690" s="36" t="str">
        <f>IF(F2690&lt;&gt;"",MATCH(R2690,'Maximum minutes'!B:B,0),"")</f>
        <v/>
      </c>
      <c r="U2690" s="36">
        <f ca="1">IF(F2690&lt;&gt;"",COUNTA(OFFSET('Maximum minutes'!$C$1,'Annexe A1 Cours'!T2690,0,1,50)),0)</f>
        <v>0</v>
      </c>
      <c r="V2690" s="37">
        <f ca="1">IFERROR(OFFSET('Maximum minutes'!$C$1,T2690+1,-1+MATCH(G2690,OFFSET('Maximum minutes'!$C$1,T2690-1,0,1,50),0)),0)</f>
        <v>0</v>
      </c>
      <c r="W2690" s="38">
        <f t="shared" ca="1" si="82"/>
        <v>0</v>
      </c>
    </row>
    <row r="2691" spans="1:23" s="36" customFormat="1" ht="18.75">
      <c r="A2691" s="34"/>
      <c r="B2691" s="39"/>
      <c r="C2691" s="39"/>
      <c r="D2691" s="35"/>
      <c r="E2691" s="40"/>
      <c r="F2691" s="39"/>
      <c r="G2691" s="39"/>
      <c r="H2691" s="39"/>
      <c r="I2691" s="34"/>
      <c r="J2691" s="34"/>
      <c r="K2691" s="34"/>
      <c r="L2691" s="34"/>
      <c r="M2691" s="43" t="str">
        <f ca="1">IFERROR(OFFSET('Maximum minutes'!$C$1,T2691,MATCH(IF(G2691&lt;&gt;"",G2691,F2691),OFFSET('Maximum minutes'!$C$1,T2691-1,0,1,U2691+1),0)-1)*IF(OR(ISNUMBER(J2691),J2691="sans examen"),1,0)*IF(W2691&lt;MinDate,1,0),"")</f>
        <v/>
      </c>
      <c r="N2691" s="36">
        <f t="shared" ca="1" si="83"/>
        <v>0</v>
      </c>
      <c r="O2691" s="36" t="e">
        <f ca="1">LEFT(OFFSET(Lists!$Q$2,MATCH(E2691,Lists!$R$3:$R$19,0),0),4)</f>
        <v>#N/A</v>
      </c>
      <c r="P2691" s="36" t="e">
        <f ca="1">MATCH(O2691,Lists!$S$2:$S$640,1)</f>
        <v>#N/A</v>
      </c>
      <c r="Q2691" s="36" t="e">
        <f ca="1">MATCH(LEFT(OFFSET(Lists!$Q$2,MATCH(E2691,Lists!$R$3:$R$19,0)+1,0),4),Lists!$S$3:$S$640,1)</f>
        <v>#N/A</v>
      </c>
      <c r="R2691" s="36" t="e">
        <f ca="1">LEFT(OFFSET(Lists!$S$2,P2691-1+MATCH(F2691,OFFSET(Lists!$T$3,P2691-1,0,Q2691-P2691+1),0),0),6)</f>
        <v>#N/A</v>
      </c>
      <c r="S2691" s="36" t="e">
        <f ca="1">VLOOKUP(R2691,Lists!B:D,3,FALSE)</f>
        <v>#N/A</v>
      </c>
      <c r="T2691" s="36" t="str">
        <f>IF(F2691&lt;&gt;"",MATCH(R2691,'Maximum minutes'!B:B,0),"")</f>
        <v/>
      </c>
      <c r="U2691" s="36">
        <f ca="1">IF(F2691&lt;&gt;"",COUNTA(OFFSET('Maximum minutes'!$C$1,'Annexe A1 Cours'!T2691,0,1,50)),0)</f>
        <v>0</v>
      </c>
      <c r="V2691" s="37">
        <f ca="1">IFERROR(OFFSET('Maximum minutes'!$C$1,T2691+1,-1+MATCH(G2691,OFFSET('Maximum minutes'!$C$1,T2691-1,0,1,50),0)),0)</f>
        <v>0</v>
      </c>
      <c r="W2691" s="38">
        <f t="shared" ca="1" si="82"/>
        <v>0</v>
      </c>
    </row>
    <row r="2692" spans="1:23" s="36" customFormat="1" ht="18.75">
      <c r="A2692" s="34"/>
      <c r="B2692" s="39"/>
      <c r="C2692" s="39"/>
      <c r="D2692" s="35"/>
      <c r="E2692" s="40"/>
      <c r="F2692" s="39"/>
      <c r="G2692" s="39"/>
      <c r="H2692" s="39"/>
      <c r="I2692" s="34"/>
      <c r="J2692" s="34"/>
      <c r="K2692" s="34"/>
      <c r="L2692" s="34"/>
      <c r="M2692" s="43" t="str">
        <f ca="1">IFERROR(OFFSET('Maximum minutes'!$C$1,T2692,MATCH(IF(G2692&lt;&gt;"",G2692,F2692),OFFSET('Maximum minutes'!$C$1,T2692-1,0,1,U2692+1),0)-1)*IF(OR(ISNUMBER(J2692),J2692="sans examen"),1,0)*IF(W2692&lt;MinDate,1,0),"")</f>
        <v/>
      </c>
      <c r="N2692" s="36">
        <f t="shared" ca="1" si="83"/>
        <v>0</v>
      </c>
      <c r="O2692" s="36" t="e">
        <f ca="1">LEFT(OFFSET(Lists!$Q$2,MATCH(E2692,Lists!$R$3:$R$19,0),0),4)</f>
        <v>#N/A</v>
      </c>
      <c r="P2692" s="36" t="e">
        <f ca="1">MATCH(O2692,Lists!$S$2:$S$640,1)</f>
        <v>#N/A</v>
      </c>
      <c r="Q2692" s="36" t="e">
        <f ca="1">MATCH(LEFT(OFFSET(Lists!$Q$2,MATCH(E2692,Lists!$R$3:$R$19,0)+1,0),4),Lists!$S$3:$S$640,1)</f>
        <v>#N/A</v>
      </c>
      <c r="R2692" s="36" t="e">
        <f ca="1">LEFT(OFFSET(Lists!$S$2,P2692-1+MATCH(F2692,OFFSET(Lists!$T$3,P2692-1,0,Q2692-P2692+1),0),0),6)</f>
        <v>#N/A</v>
      </c>
      <c r="S2692" s="36" t="e">
        <f ca="1">VLOOKUP(R2692,Lists!B:D,3,FALSE)</f>
        <v>#N/A</v>
      </c>
      <c r="T2692" s="36" t="str">
        <f>IF(F2692&lt;&gt;"",MATCH(R2692,'Maximum minutes'!B:B,0),"")</f>
        <v/>
      </c>
      <c r="U2692" s="36">
        <f ca="1">IF(F2692&lt;&gt;"",COUNTA(OFFSET('Maximum minutes'!$C$1,'Annexe A1 Cours'!T2692,0,1,50)),0)</f>
        <v>0</v>
      </c>
      <c r="V2692" s="37">
        <f ca="1">IFERROR(OFFSET('Maximum minutes'!$C$1,T2692+1,-1+MATCH(G2692,OFFSET('Maximum minutes'!$C$1,T2692-1,0,1,50),0)),0)</f>
        <v>0</v>
      </c>
      <c r="W2692" s="38">
        <f t="shared" ca="1" si="82"/>
        <v>0</v>
      </c>
    </row>
    <row r="2693" spans="1:23" s="36" customFormat="1" ht="18.75">
      <c r="A2693" s="34"/>
      <c r="B2693" s="39"/>
      <c r="C2693" s="39"/>
      <c r="D2693" s="35"/>
      <c r="E2693" s="40"/>
      <c r="F2693" s="39"/>
      <c r="G2693" s="39"/>
      <c r="H2693" s="39"/>
      <c r="I2693" s="34"/>
      <c r="J2693" s="34"/>
      <c r="K2693" s="34"/>
      <c r="L2693" s="34"/>
      <c r="M2693" s="43" t="str">
        <f ca="1">IFERROR(OFFSET('Maximum minutes'!$C$1,T2693,MATCH(IF(G2693&lt;&gt;"",G2693,F2693),OFFSET('Maximum minutes'!$C$1,T2693-1,0,1,U2693+1),0)-1)*IF(OR(ISNUMBER(J2693),J2693="sans examen"),1,0)*IF(W2693&lt;MinDate,1,0),"")</f>
        <v/>
      </c>
      <c r="N2693" s="36">
        <f t="shared" ca="1" si="83"/>
        <v>0</v>
      </c>
      <c r="O2693" s="36" t="e">
        <f ca="1">LEFT(OFFSET(Lists!$Q$2,MATCH(E2693,Lists!$R$3:$R$19,0),0),4)</f>
        <v>#N/A</v>
      </c>
      <c r="P2693" s="36" t="e">
        <f ca="1">MATCH(O2693,Lists!$S$2:$S$640,1)</f>
        <v>#N/A</v>
      </c>
      <c r="Q2693" s="36" t="e">
        <f ca="1">MATCH(LEFT(OFFSET(Lists!$Q$2,MATCH(E2693,Lists!$R$3:$R$19,0)+1,0),4),Lists!$S$3:$S$640,1)</f>
        <v>#N/A</v>
      </c>
      <c r="R2693" s="36" t="e">
        <f ca="1">LEFT(OFFSET(Lists!$S$2,P2693-1+MATCH(F2693,OFFSET(Lists!$T$3,P2693-1,0,Q2693-P2693+1),0),0),6)</f>
        <v>#N/A</v>
      </c>
      <c r="S2693" s="36" t="e">
        <f ca="1">VLOOKUP(R2693,Lists!B:D,3,FALSE)</f>
        <v>#N/A</v>
      </c>
      <c r="T2693" s="36" t="str">
        <f>IF(F2693&lt;&gt;"",MATCH(R2693,'Maximum minutes'!B:B,0),"")</f>
        <v/>
      </c>
      <c r="U2693" s="36">
        <f ca="1">IF(F2693&lt;&gt;"",COUNTA(OFFSET('Maximum minutes'!$C$1,'Annexe A1 Cours'!T2693,0,1,50)),0)</f>
        <v>0</v>
      </c>
      <c r="V2693" s="37">
        <f ca="1">IFERROR(OFFSET('Maximum minutes'!$C$1,T2693+1,-1+MATCH(G2693,OFFSET('Maximum minutes'!$C$1,T2693-1,0,1,50),0)),0)</f>
        <v>0</v>
      </c>
      <c r="W2693" s="38">
        <f t="shared" ca="1" si="82"/>
        <v>0</v>
      </c>
    </row>
    <row r="2694" spans="1:23" s="36" customFormat="1" ht="18.75">
      <c r="A2694" s="34"/>
      <c r="B2694" s="39"/>
      <c r="C2694" s="39"/>
      <c r="D2694" s="35"/>
      <c r="E2694" s="40"/>
      <c r="F2694" s="39"/>
      <c r="G2694" s="39"/>
      <c r="H2694" s="39"/>
      <c r="I2694" s="34"/>
      <c r="J2694" s="34"/>
      <c r="K2694" s="34"/>
      <c r="L2694" s="34"/>
      <c r="M2694" s="43" t="str">
        <f ca="1">IFERROR(OFFSET('Maximum minutes'!$C$1,T2694,MATCH(IF(G2694&lt;&gt;"",G2694,F2694),OFFSET('Maximum minutes'!$C$1,T2694-1,0,1,U2694+1),0)-1)*IF(OR(ISNUMBER(J2694),J2694="sans examen"),1,0)*IF(W2694&lt;MinDate,1,0),"")</f>
        <v/>
      </c>
      <c r="N2694" s="36">
        <f t="shared" ca="1" si="83"/>
        <v>0</v>
      </c>
      <c r="O2694" s="36" t="e">
        <f ca="1">LEFT(OFFSET(Lists!$Q$2,MATCH(E2694,Lists!$R$3:$R$19,0),0),4)</f>
        <v>#N/A</v>
      </c>
      <c r="P2694" s="36" t="e">
        <f ca="1">MATCH(O2694,Lists!$S$2:$S$640,1)</f>
        <v>#N/A</v>
      </c>
      <c r="Q2694" s="36" t="e">
        <f ca="1">MATCH(LEFT(OFFSET(Lists!$Q$2,MATCH(E2694,Lists!$R$3:$R$19,0)+1,0),4),Lists!$S$3:$S$640,1)</f>
        <v>#N/A</v>
      </c>
      <c r="R2694" s="36" t="e">
        <f ca="1">LEFT(OFFSET(Lists!$S$2,P2694-1+MATCH(F2694,OFFSET(Lists!$T$3,P2694-1,0,Q2694-P2694+1),0),0),6)</f>
        <v>#N/A</v>
      </c>
      <c r="S2694" s="36" t="e">
        <f ca="1">VLOOKUP(R2694,Lists!B:D,3,FALSE)</f>
        <v>#N/A</v>
      </c>
      <c r="T2694" s="36" t="str">
        <f>IF(F2694&lt;&gt;"",MATCH(R2694,'Maximum minutes'!B:B,0),"")</f>
        <v/>
      </c>
      <c r="U2694" s="36">
        <f ca="1">IF(F2694&lt;&gt;"",COUNTA(OFFSET('Maximum minutes'!$C$1,'Annexe A1 Cours'!T2694,0,1,50)),0)</f>
        <v>0</v>
      </c>
      <c r="V2694" s="37">
        <f ca="1">IFERROR(OFFSET('Maximum minutes'!$C$1,T2694+1,-1+MATCH(G2694,OFFSET('Maximum minutes'!$C$1,T2694-1,0,1,50),0)),0)</f>
        <v>0</v>
      </c>
      <c r="W2694" s="38">
        <f t="shared" ca="1" si="82"/>
        <v>0</v>
      </c>
    </row>
    <row r="2695" spans="1:23" s="36" customFormat="1" ht="18.75">
      <c r="A2695" s="34"/>
      <c r="B2695" s="39"/>
      <c r="C2695" s="39"/>
      <c r="D2695" s="35"/>
      <c r="E2695" s="40"/>
      <c r="F2695" s="39"/>
      <c r="G2695" s="39"/>
      <c r="H2695" s="39"/>
      <c r="I2695" s="34"/>
      <c r="J2695" s="34"/>
      <c r="K2695" s="34"/>
      <c r="L2695" s="34"/>
      <c r="M2695" s="43" t="str">
        <f ca="1">IFERROR(OFFSET('Maximum minutes'!$C$1,T2695,MATCH(IF(G2695&lt;&gt;"",G2695,F2695),OFFSET('Maximum minutes'!$C$1,T2695-1,0,1,U2695+1),0)-1)*IF(OR(ISNUMBER(J2695),J2695="sans examen"),1,0)*IF(W2695&lt;MinDate,1,0),"")</f>
        <v/>
      </c>
      <c r="N2695" s="36">
        <f t="shared" ca="1" si="83"/>
        <v>0</v>
      </c>
      <c r="O2695" s="36" t="e">
        <f ca="1">LEFT(OFFSET(Lists!$Q$2,MATCH(E2695,Lists!$R$3:$R$19,0),0),4)</f>
        <v>#N/A</v>
      </c>
      <c r="P2695" s="36" t="e">
        <f ca="1">MATCH(O2695,Lists!$S$2:$S$640,1)</f>
        <v>#N/A</v>
      </c>
      <c r="Q2695" s="36" t="e">
        <f ca="1">MATCH(LEFT(OFFSET(Lists!$Q$2,MATCH(E2695,Lists!$R$3:$R$19,0)+1,0),4),Lists!$S$3:$S$640,1)</f>
        <v>#N/A</v>
      </c>
      <c r="R2695" s="36" t="e">
        <f ca="1">LEFT(OFFSET(Lists!$S$2,P2695-1+MATCH(F2695,OFFSET(Lists!$T$3,P2695-1,0,Q2695-P2695+1),0),0),6)</f>
        <v>#N/A</v>
      </c>
      <c r="S2695" s="36" t="e">
        <f ca="1">VLOOKUP(R2695,Lists!B:D,3,FALSE)</f>
        <v>#N/A</v>
      </c>
      <c r="T2695" s="36" t="str">
        <f>IF(F2695&lt;&gt;"",MATCH(R2695,'Maximum minutes'!B:B,0),"")</f>
        <v/>
      </c>
      <c r="U2695" s="36">
        <f ca="1">IF(F2695&lt;&gt;"",COUNTA(OFFSET('Maximum minutes'!$C$1,'Annexe A1 Cours'!T2695,0,1,50)),0)</f>
        <v>0</v>
      </c>
      <c r="V2695" s="37">
        <f ca="1">IFERROR(OFFSET('Maximum minutes'!$C$1,T2695+1,-1+MATCH(G2695,OFFSET('Maximum minutes'!$C$1,T2695-1,0,1,50),0)),0)</f>
        <v>0</v>
      </c>
      <c r="W2695" s="38">
        <f t="shared" ref="W2695:W2758" ca="1" si="84">IFERROR(DATE(YEAR(D2695)+V2695,MONTH(D2695),DAY(D2695)),"")</f>
        <v>0</v>
      </c>
    </row>
    <row r="2696" spans="1:23" s="36" customFormat="1" ht="18.75">
      <c r="A2696" s="34"/>
      <c r="B2696" s="39"/>
      <c r="C2696" s="39"/>
      <c r="D2696" s="35"/>
      <c r="E2696" s="40"/>
      <c r="F2696" s="39"/>
      <c r="G2696" s="39"/>
      <c r="H2696" s="39"/>
      <c r="I2696" s="34"/>
      <c r="J2696" s="34"/>
      <c r="K2696" s="34"/>
      <c r="L2696" s="34"/>
      <c r="M2696" s="43" t="str">
        <f ca="1">IFERROR(OFFSET('Maximum minutes'!$C$1,T2696,MATCH(IF(G2696&lt;&gt;"",G2696,F2696),OFFSET('Maximum minutes'!$C$1,T2696-1,0,1,U2696+1),0)-1)*IF(OR(ISNUMBER(J2696),J2696="sans examen"),1,0)*IF(W2696&lt;MinDate,1,0),"")</f>
        <v/>
      </c>
      <c r="N2696" s="36">
        <f t="shared" ref="N2696:N2759" ca="1" si="85">IF(K2696&gt;0,MIN(K2696,M2696),0)*IF(M2696="",0,1)</f>
        <v>0</v>
      </c>
      <c r="O2696" s="36" t="e">
        <f ca="1">LEFT(OFFSET(Lists!$Q$2,MATCH(E2696,Lists!$R$3:$R$19,0),0),4)</f>
        <v>#N/A</v>
      </c>
      <c r="P2696" s="36" t="e">
        <f ca="1">MATCH(O2696,Lists!$S$2:$S$640,1)</f>
        <v>#N/A</v>
      </c>
      <c r="Q2696" s="36" t="e">
        <f ca="1">MATCH(LEFT(OFFSET(Lists!$Q$2,MATCH(E2696,Lists!$R$3:$R$19,0)+1,0),4),Lists!$S$3:$S$640,1)</f>
        <v>#N/A</v>
      </c>
      <c r="R2696" s="36" t="e">
        <f ca="1">LEFT(OFFSET(Lists!$S$2,P2696-1+MATCH(F2696,OFFSET(Lists!$T$3,P2696-1,0,Q2696-P2696+1),0),0),6)</f>
        <v>#N/A</v>
      </c>
      <c r="S2696" s="36" t="e">
        <f ca="1">VLOOKUP(R2696,Lists!B:D,3,FALSE)</f>
        <v>#N/A</v>
      </c>
      <c r="T2696" s="36" t="str">
        <f>IF(F2696&lt;&gt;"",MATCH(R2696,'Maximum minutes'!B:B,0),"")</f>
        <v/>
      </c>
      <c r="U2696" s="36">
        <f ca="1">IF(F2696&lt;&gt;"",COUNTA(OFFSET('Maximum minutes'!$C$1,'Annexe A1 Cours'!T2696,0,1,50)),0)</f>
        <v>0</v>
      </c>
      <c r="V2696" s="37">
        <f ca="1">IFERROR(OFFSET('Maximum minutes'!$C$1,T2696+1,-1+MATCH(G2696,OFFSET('Maximum minutes'!$C$1,T2696-1,0,1,50),0)),0)</f>
        <v>0</v>
      </c>
      <c r="W2696" s="38">
        <f t="shared" ca="1" si="84"/>
        <v>0</v>
      </c>
    </row>
    <row r="2697" spans="1:23" s="36" customFormat="1" ht="18.75">
      <c r="A2697" s="34"/>
      <c r="B2697" s="39"/>
      <c r="C2697" s="39"/>
      <c r="D2697" s="35"/>
      <c r="E2697" s="40"/>
      <c r="F2697" s="39"/>
      <c r="G2697" s="39"/>
      <c r="H2697" s="39"/>
      <c r="I2697" s="34"/>
      <c r="J2697" s="34"/>
      <c r="K2697" s="34"/>
      <c r="L2697" s="34"/>
      <c r="M2697" s="43" t="str">
        <f ca="1">IFERROR(OFFSET('Maximum minutes'!$C$1,T2697,MATCH(IF(G2697&lt;&gt;"",G2697,F2697),OFFSET('Maximum minutes'!$C$1,T2697-1,0,1,U2697+1),0)-1)*IF(OR(ISNUMBER(J2697),J2697="sans examen"),1,0)*IF(W2697&lt;MinDate,1,0),"")</f>
        <v/>
      </c>
      <c r="N2697" s="36">
        <f t="shared" ca="1" si="85"/>
        <v>0</v>
      </c>
      <c r="O2697" s="36" t="e">
        <f ca="1">LEFT(OFFSET(Lists!$Q$2,MATCH(E2697,Lists!$R$3:$R$19,0),0),4)</f>
        <v>#N/A</v>
      </c>
      <c r="P2697" s="36" t="e">
        <f ca="1">MATCH(O2697,Lists!$S$2:$S$640,1)</f>
        <v>#N/A</v>
      </c>
      <c r="Q2697" s="36" t="e">
        <f ca="1">MATCH(LEFT(OFFSET(Lists!$Q$2,MATCH(E2697,Lists!$R$3:$R$19,0)+1,0),4),Lists!$S$3:$S$640,1)</f>
        <v>#N/A</v>
      </c>
      <c r="R2697" s="36" t="e">
        <f ca="1">LEFT(OFFSET(Lists!$S$2,P2697-1+MATCH(F2697,OFFSET(Lists!$T$3,P2697-1,0,Q2697-P2697+1),0),0),6)</f>
        <v>#N/A</v>
      </c>
      <c r="S2697" s="36" t="e">
        <f ca="1">VLOOKUP(R2697,Lists!B:D,3,FALSE)</f>
        <v>#N/A</v>
      </c>
      <c r="T2697" s="36" t="str">
        <f>IF(F2697&lt;&gt;"",MATCH(R2697,'Maximum minutes'!B:B,0),"")</f>
        <v/>
      </c>
      <c r="U2697" s="36">
        <f ca="1">IF(F2697&lt;&gt;"",COUNTA(OFFSET('Maximum minutes'!$C$1,'Annexe A1 Cours'!T2697,0,1,50)),0)</f>
        <v>0</v>
      </c>
      <c r="V2697" s="37">
        <f ca="1">IFERROR(OFFSET('Maximum minutes'!$C$1,T2697+1,-1+MATCH(G2697,OFFSET('Maximum minutes'!$C$1,T2697-1,0,1,50),0)),0)</f>
        <v>0</v>
      </c>
      <c r="W2697" s="38">
        <f t="shared" ca="1" si="84"/>
        <v>0</v>
      </c>
    </row>
    <row r="2698" spans="1:23" s="36" customFormat="1" ht="18.75">
      <c r="A2698" s="34"/>
      <c r="B2698" s="39"/>
      <c r="C2698" s="39"/>
      <c r="D2698" s="35"/>
      <c r="E2698" s="40"/>
      <c r="F2698" s="39"/>
      <c r="G2698" s="39"/>
      <c r="H2698" s="39"/>
      <c r="I2698" s="34"/>
      <c r="J2698" s="34"/>
      <c r="K2698" s="34"/>
      <c r="L2698" s="34"/>
      <c r="M2698" s="43" t="str">
        <f ca="1">IFERROR(OFFSET('Maximum minutes'!$C$1,T2698,MATCH(IF(G2698&lt;&gt;"",G2698,F2698),OFFSET('Maximum minutes'!$C$1,T2698-1,0,1,U2698+1),0)-1)*IF(OR(ISNUMBER(J2698),J2698="sans examen"),1,0)*IF(W2698&lt;MinDate,1,0),"")</f>
        <v/>
      </c>
      <c r="N2698" s="36">
        <f t="shared" ca="1" si="85"/>
        <v>0</v>
      </c>
      <c r="O2698" s="36" t="e">
        <f ca="1">LEFT(OFFSET(Lists!$Q$2,MATCH(E2698,Lists!$R$3:$R$19,0),0),4)</f>
        <v>#N/A</v>
      </c>
      <c r="P2698" s="36" t="e">
        <f ca="1">MATCH(O2698,Lists!$S$2:$S$640,1)</f>
        <v>#N/A</v>
      </c>
      <c r="Q2698" s="36" t="e">
        <f ca="1">MATCH(LEFT(OFFSET(Lists!$Q$2,MATCH(E2698,Lists!$R$3:$R$19,0)+1,0),4),Lists!$S$3:$S$640,1)</f>
        <v>#N/A</v>
      </c>
      <c r="R2698" s="36" t="e">
        <f ca="1">LEFT(OFFSET(Lists!$S$2,P2698-1+MATCH(F2698,OFFSET(Lists!$T$3,P2698-1,0,Q2698-P2698+1),0),0),6)</f>
        <v>#N/A</v>
      </c>
      <c r="S2698" s="36" t="e">
        <f ca="1">VLOOKUP(R2698,Lists!B:D,3,FALSE)</f>
        <v>#N/A</v>
      </c>
      <c r="T2698" s="36" t="str">
        <f>IF(F2698&lt;&gt;"",MATCH(R2698,'Maximum minutes'!B:B,0),"")</f>
        <v/>
      </c>
      <c r="U2698" s="36">
        <f ca="1">IF(F2698&lt;&gt;"",COUNTA(OFFSET('Maximum minutes'!$C$1,'Annexe A1 Cours'!T2698,0,1,50)),0)</f>
        <v>0</v>
      </c>
      <c r="V2698" s="37">
        <f ca="1">IFERROR(OFFSET('Maximum minutes'!$C$1,T2698+1,-1+MATCH(G2698,OFFSET('Maximum minutes'!$C$1,T2698-1,0,1,50),0)),0)</f>
        <v>0</v>
      </c>
      <c r="W2698" s="38">
        <f t="shared" ca="1" si="84"/>
        <v>0</v>
      </c>
    </row>
    <row r="2699" spans="1:23" s="36" customFormat="1" ht="18.75">
      <c r="A2699" s="34"/>
      <c r="B2699" s="39"/>
      <c r="C2699" s="39"/>
      <c r="D2699" s="35"/>
      <c r="E2699" s="40"/>
      <c r="F2699" s="39"/>
      <c r="G2699" s="39"/>
      <c r="H2699" s="39"/>
      <c r="I2699" s="34"/>
      <c r="J2699" s="34"/>
      <c r="K2699" s="34"/>
      <c r="L2699" s="34"/>
      <c r="M2699" s="43" t="str">
        <f ca="1">IFERROR(OFFSET('Maximum minutes'!$C$1,T2699,MATCH(IF(G2699&lt;&gt;"",G2699,F2699),OFFSET('Maximum minutes'!$C$1,T2699-1,0,1,U2699+1),0)-1)*IF(OR(ISNUMBER(J2699),J2699="sans examen"),1,0)*IF(W2699&lt;MinDate,1,0),"")</f>
        <v/>
      </c>
      <c r="N2699" s="36">
        <f t="shared" ca="1" si="85"/>
        <v>0</v>
      </c>
      <c r="O2699" s="36" t="e">
        <f ca="1">LEFT(OFFSET(Lists!$Q$2,MATCH(E2699,Lists!$R$3:$R$19,0),0),4)</f>
        <v>#N/A</v>
      </c>
      <c r="P2699" s="36" t="e">
        <f ca="1">MATCH(O2699,Lists!$S$2:$S$640,1)</f>
        <v>#N/A</v>
      </c>
      <c r="Q2699" s="36" t="e">
        <f ca="1">MATCH(LEFT(OFFSET(Lists!$Q$2,MATCH(E2699,Lists!$R$3:$R$19,0)+1,0),4),Lists!$S$3:$S$640,1)</f>
        <v>#N/A</v>
      </c>
      <c r="R2699" s="36" t="e">
        <f ca="1">LEFT(OFFSET(Lists!$S$2,P2699-1+MATCH(F2699,OFFSET(Lists!$T$3,P2699-1,0,Q2699-P2699+1),0),0),6)</f>
        <v>#N/A</v>
      </c>
      <c r="S2699" s="36" t="e">
        <f ca="1">VLOOKUP(R2699,Lists!B:D,3,FALSE)</f>
        <v>#N/A</v>
      </c>
      <c r="T2699" s="36" t="str">
        <f>IF(F2699&lt;&gt;"",MATCH(R2699,'Maximum minutes'!B:B,0),"")</f>
        <v/>
      </c>
      <c r="U2699" s="36">
        <f ca="1">IF(F2699&lt;&gt;"",COUNTA(OFFSET('Maximum minutes'!$C$1,'Annexe A1 Cours'!T2699,0,1,50)),0)</f>
        <v>0</v>
      </c>
      <c r="V2699" s="37">
        <f ca="1">IFERROR(OFFSET('Maximum minutes'!$C$1,T2699+1,-1+MATCH(G2699,OFFSET('Maximum minutes'!$C$1,T2699-1,0,1,50),0)),0)</f>
        <v>0</v>
      </c>
      <c r="W2699" s="38">
        <f t="shared" ca="1" si="84"/>
        <v>0</v>
      </c>
    </row>
    <row r="2700" spans="1:23" s="36" customFormat="1" ht="18.75">
      <c r="A2700" s="34"/>
      <c r="B2700" s="39"/>
      <c r="C2700" s="39"/>
      <c r="D2700" s="35"/>
      <c r="E2700" s="40"/>
      <c r="F2700" s="39"/>
      <c r="G2700" s="39"/>
      <c r="H2700" s="39"/>
      <c r="I2700" s="34"/>
      <c r="J2700" s="34"/>
      <c r="K2700" s="34"/>
      <c r="L2700" s="34"/>
      <c r="M2700" s="43" t="str">
        <f ca="1">IFERROR(OFFSET('Maximum minutes'!$C$1,T2700,MATCH(IF(G2700&lt;&gt;"",G2700,F2700),OFFSET('Maximum minutes'!$C$1,T2700-1,0,1,U2700+1),0)-1)*IF(OR(ISNUMBER(J2700),J2700="sans examen"),1,0)*IF(W2700&lt;MinDate,1,0),"")</f>
        <v/>
      </c>
      <c r="N2700" s="36">
        <f t="shared" ca="1" si="85"/>
        <v>0</v>
      </c>
      <c r="O2700" s="36" t="e">
        <f ca="1">LEFT(OFFSET(Lists!$Q$2,MATCH(E2700,Lists!$R$3:$R$19,0),0),4)</f>
        <v>#N/A</v>
      </c>
      <c r="P2700" s="36" t="e">
        <f ca="1">MATCH(O2700,Lists!$S$2:$S$640,1)</f>
        <v>#N/A</v>
      </c>
      <c r="Q2700" s="36" t="e">
        <f ca="1">MATCH(LEFT(OFFSET(Lists!$Q$2,MATCH(E2700,Lists!$R$3:$R$19,0)+1,0),4),Lists!$S$3:$S$640,1)</f>
        <v>#N/A</v>
      </c>
      <c r="R2700" s="36" t="e">
        <f ca="1">LEFT(OFFSET(Lists!$S$2,P2700-1+MATCH(F2700,OFFSET(Lists!$T$3,P2700-1,0,Q2700-P2700+1),0),0),6)</f>
        <v>#N/A</v>
      </c>
      <c r="S2700" s="36" t="e">
        <f ca="1">VLOOKUP(R2700,Lists!B:D,3,FALSE)</f>
        <v>#N/A</v>
      </c>
      <c r="T2700" s="36" t="str">
        <f>IF(F2700&lt;&gt;"",MATCH(R2700,'Maximum minutes'!B:B,0),"")</f>
        <v/>
      </c>
      <c r="U2700" s="36">
        <f ca="1">IF(F2700&lt;&gt;"",COUNTA(OFFSET('Maximum minutes'!$C$1,'Annexe A1 Cours'!T2700,0,1,50)),0)</f>
        <v>0</v>
      </c>
      <c r="V2700" s="37">
        <f ca="1">IFERROR(OFFSET('Maximum minutes'!$C$1,T2700+1,-1+MATCH(G2700,OFFSET('Maximum minutes'!$C$1,T2700-1,0,1,50),0)),0)</f>
        <v>0</v>
      </c>
      <c r="W2700" s="38">
        <f t="shared" ca="1" si="84"/>
        <v>0</v>
      </c>
    </row>
    <row r="2701" spans="1:23" s="36" customFormat="1" ht="18.75">
      <c r="A2701" s="34"/>
      <c r="B2701" s="39"/>
      <c r="C2701" s="39"/>
      <c r="D2701" s="35"/>
      <c r="E2701" s="40"/>
      <c r="F2701" s="39"/>
      <c r="G2701" s="39"/>
      <c r="H2701" s="39"/>
      <c r="I2701" s="34"/>
      <c r="J2701" s="34"/>
      <c r="K2701" s="34"/>
      <c r="L2701" s="34"/>
      <c r="M2701" s="43" t="str">
        <f ca="1">IFERROR(OFFSET('Maximum minutes'!$C$1,T2701,MATCH(IF(G2701&lt;&gt;"",G2701,F2701),OFFSET('Maximum minutes'!$C$1,T2701-1,0,1,U2701+1),0)-1)*IF(OR(ISNUMBER(J2701),J2701="sans examen"),1,0)*IF(W2701&lt;MinDate,1,0),"")</f>
        <v/>
      </c>
      <c r="N2701" s="36">
        <f t="shared" ca="1" si="85"/>
        <v>0</v>
      </c>
      <c r="O2701" s="36" t="e">
        <f ca="1">LEFT(OFFSET(Lists!$Q$2,MATCH(E2701,Lists!$R$3:$R$19,0),0),4)</f>
        <v>#N/A</v>
      </c>
      <c r="P2701" s="36" t="e">
        <f ca="1">MATCH(O2701,Lists!$S$2:$S$640,1)</f>
        <v>#N/A</v>
      </c>
      <c r="Q2701" s="36" t="e">
        <f ca="1">MATCH(LEFT(OFFSET(Lists!$Q$2,MATCH(E2701,Lists!$R$3:$R$19,0)+1,0),4),Lists!$S$3:$S$640,1)</f>
        <v>#N/A</v>
      </c>
      <c r="R2701" s="36" t="e">
        <f ca="1">LEFT(OFFSET(Lists!$S$2,P2701-1+MATCH(F2701,OFFSET(Lists!$T$3,P2701-1,0,Q2701-P2701+1),0),0),6)</f>
        <v>#N/A</v>
      </c>
      <c r="S2701" s="36" t="e">
        <f ca="1">VLOOKUP(R2701,Lists!B:D,3,FALSE)</f>
        <v>#N/A</v>
      </c>
      <c r="T2701" s="36" t="str">
        <f>IF(F2701&lt;&gt;"",MATCH(R2701,'Maximum minutes'!B:B,0),"")</f>
        <v/>
      </c>
      <c r="U2701" s="36">
        <f ca="1">IF(F2701&lt;&gt;"",COUNTA(OFFSET('Maximum minutes'!$C$1,'Annexe A1 Cours'!T2701,0,1,50)),0)</f>
        <v>0</v>
      </c>
      <c r="V2701" s="37">
        <f ca="1">IFERROR(OFFSET('Maximum minutes'!$C$1,T2701+1,-1+MATCH(G2701,OFFSET('Maximum minutes'!$C$1,T2701-1,0,1,50),0)),0)</f>
        <v>0</v>
      </c>
      <c r="W2701" s="38">
        <f t="shared" ca="1" si="84"/>
        <v>0</v>
      </c>
    </row>
    <row r="2702" spans="1:23" s="36" customFormat="1" ht="18.75">
      <c r="A2702" s="34"/>
      <c r="B2702" s="39"/>
      <c r="C2702" s="39"/>
      <c r="D2702" s="35"/>
      <c r="E2702" s="40"/>
      <c r="F2702" s="39"/>
      <c r="G2702" s="39"/>
      <c r="H2702" s="39"/>
      <c r="I2702" s="34"/>
      <c r="J2702" s="34"/>
      <c r="K2702" s="34"/>
      <c r="L2702" s="34"/>
      <c r="M2702" s="43" t="str">
        <f ca="1">IFERROR(OFFSET('Maximum minutes'!$C$1,T2702,MATCH(IF(G2702&lt;&gt;"",G2702,F2702),OFFSET('Maximum minutes'!$C$1,T2702-1,0,1,U2702+1),0)-1)*IF(OR(ISNUMBER(J2702),J2702="sans examen"),1,0)*IF(W2702&lt;MinDate,1,0),"")</f>
        <v/>
      </c>
      <c r="N2702" s="36">
        <f t="shared" ca="1" si="85"/>
        <v>0</v>
      </c>
      <c r="O2702" s="36" t="e">
        <f ca="1">LEFT(OFFSET(Lists!$Q$2,MATCH(E2702,Lists!$R$3:$R$19,0),0),4)</f>
        <v>#N/A</v>
      </c>
      <c r="P2702" s="36" t="e">
        <f ca="1">MATCH(O2702,Lists!$S$2:$S$640,1)</f>
        <v>#N/A</v>
      </c>
      <c r="Q2702" s="36" t="e">
        <f ca="1">MATCH(LEFT(OFFSET(Lists!$Q$2,MATCH(E2702,Lists!$R$3:$R$19,0)+1,0),4),Lists!$S$3:$S$640,1)</f>
        <v>#N/A</v>
      </c>
      <c r="R2702" s="36" t="e">
        <f ca="1">LEFT(OFFSET(Lists!$S$2,P2702-1+MATCH(F2702,OFFSET(Lists!$T$3,P2702-1,0,Q2702-P2702+1),0),0),6)</f>
        <v>#N/A</v>
      </c>
      <c r="S2702" s="36" t="e">
        <f ca="1">VLOOKUP(R2702,Lists!B:D,3,FALSE)</f>
        <v>#N/A</v>
      </c>
      <c r="T2702" s="36" t="str">
        <f>IF(F2702&lt;&gt;"",MATCH(R2702,'Maximum minutes'!B:B,0),"")</f>
        <v/>
      </c>
      <c r="U2702" s="36">
        <f ca="1">IF(F2702&lt;&gt;"",COUNTA(OFFSET('Maximum minutes'!$C$1,'Annexe A1 Cours'!T2702,0,1,50)),0)</f>
        <v>0</v>
      </c>
      <c r="V2702" s="37">
        <f ca="1">IFERROR(OFFSET('Maximum minutes'!$C$1,T2702+1,-1+MATCH(G2702,OFFSET('Maximum minutes'!$C$1,T2702-1,0,1,50),0)),0)</f>
        <v>0</v>
      </c>
      <c r="W2702" s="38">
        <f t="shared" ca="1" si="84"/>
        <v>0</v>
      </c>
    </row>
    <row r="2703" spans="1:23" s="36" customFormat="1" ht="18.75">
      <c r="A2703" s="34"/>
      <c r="B2703" s="39"/>
      <c r="C2703" s="39"/>
      <c r="D2703" s="35"/>
      <c r="E2703" s="40"/>
      <c r="F2703" s="39"/>
      <c r="G2703" s="39"/>
      <c r="H2703" s="39"/>
      <c r="I2703" s="34"/>
      <c r="J2703" s="34"/>
      <c r="K2703" s="34"/>
      <c r="L2703" s="34"/>
      <c r="M2703" s="43" t="str">
        <f ca="1">IFERROR(OFFSET('Maximum minutes'!$C$1,T2703,MATCH(IF(G2703&lt;&gt;"",G2703,F2703),OFFSET('Maximum minutes'!$C$1,T2703-1,0,1,U2703+1),0)-1)*IF(OR(ISNUMBER(J2703),J2703="sans examen"),1,0)*IF(W2703&lt;MinDate,1,0),"")</f>
        <v/>
      </c>
      <c r="N2703" s="36">
        <f t="shared" ca="1" si="85"/>
        <v>0</v>
      </c>
      <c r="O2703" s="36" t="e">
        <f ca="1">LEFT(OFFSET(Lists!$Q$2,MATCH(E2703,Lists!$R$3:$R$19,0),0),4)</f>
        <v>#N/A</v>
      </c>
      <c r="P2703" s="36" t="e">
        <f ca="1">MATCH(O2703,Lists!$S$2:$S$640,1)</f>
        <v>#N/A</v>
      </c>
      <c r="Q2703" s="36" t="e">
        <f ca="1">MATCH(LEFT(OFFSET(Lists!$Q$2,MATCH(E2703,Lists!$R$3:$R$19,0)+1,0),4),Lists!$S$3:$S$640,1)</f>
        <v>#N/A</v>
      </c>
      <c r="R2703" s="36" t="e">
        <f ca="1">LEFT(OFFSET(Lists!$S$2,P2703-1+MATCH(F2703,OFFSET(Lists!$T$3,P2703-1,0,Q2703-P2703+1),0),0),6)</f>
        <v>#N/A</v>
      </c>
      <c r="S2703" s="36" t="e">
        <f ca="1">VLOOKUP(R2703,Lists!B:D,3,FALSE)</f>
        <v>#N/A</v>
      </c>
      <c r="T2703" s="36" t="str">
        <f>IF(F2703&lt;&gt;"",MATCH(R2703,'Maximum minutes'!B:B,0),"")</f>
        <v/>
      </c>
      <c r="U2703" s="36">
        <f ca="1">IF(F2703&lt;&gt;"",COUNTA(OFFSET('Maximum minutes'!$C$1,'Annexe A1 Cours'!T2703,0,1,50)),0)</f>
        <v>0</v>
      </c>
      <c r="V2703" s="37">
        <f ca="1">IFERROR(OFFSET('Maximum minutes'!$C$1,T2703+1,-1+MATCH(G2703,OFFSET('Maximum minutes'!$C$1,T2703-1,0,1,50),0)),0)</f>
        <v>0</v>
      </c>
      <c r="W2703" s="38">
        <f t="shared" ca="1" si="84"/>
        <v>0</v>
      </c>
    </row>
    <row r="2704" spans="1:23" s="36" customFormat="1" ht="18.75">
      <c r="A2704" s="34"/>
      <c r="B2704" s="39"/>
      <c r="C2704" s="39"/>
      <c r="D2704" s="35"/>
      <c r="E2704" s="40"/>
      <c r="F2704" s="39"/>
      <c r="G2704" s="39"/>
      <c r="H2704" s="39"/>
      <c r="I2704" s="34"/>
      <c r="J2704" s="34"/>
      <c r="K2704" s="34"/>
      <c r="L2704" s="34"/>
      <c r="M2704" s="43" t="str">
        <f ca="1">IFERROR(OFFSET('Maximum minutes'!$C$1,T2704,MATCH(IF(G2704&lt;&gt;"",G2704,F2704),OFFSET('Maximum minutes'!$C$1,T2704-1,0,1,U2704+1),0)-1)*IF(OR(ISNUMBER(J2704),J2704="sans examen"),1,0)*IF(W2704&lt;MinDate,1,0),"")</f>
        <v/>
      </c>
      <c r="N2704" s="36">
        <f t="shared" ca="1" si="85"/>
        <v>0</v>
      </c>
      <c r="O2704" s="36" t="e">
        <f ca="1">LEFT(OFFSET(Lists!$Q$2,MATCH(E2704,Lists!$R$3:$R$19,0),0),4)</f>
        <v>#N/A</v>
      </c>
      <c r="P2704" s="36" t="e">
        <f ca="1">MATCH(O2704,Lists!$S$2:$S$640,1)</f>
        <v>#N/A</v>
      </c>
      <c r="Q2704" s="36" t="e">
        <f ca="1">MATCH(LEFT(OFFSET(Lists!$Q$2,MATCH(E2704,Lists!$R$3:$R$19,0)+1,0),4),Lists!$S$3:$S$640,1)</f>
        <v>#N/A</v>
      </c>
      <c r="R2704" s="36" t="e">
        <f ca="1">LEFT(OFFSET(Lists!$S$2,P2704-1+MATCH(F2704,OFFSET(Lists!$T$3,P2704-1,0,Q2704-P2704+1),0),0),6)</f>
        <v>#N/A</v>
      </c>
      <c r="S2704" s="36" t="e">
        <f ca="1">VLOOKUP(R2704,Lists!B:D,3,FALSE)</f>
        <v>#N/A</v>
      </c>
      <c r="T2704" s="36" t="str">
        <f>IF(F2704&lt;&gt;"",MATCH(R2704,'Maximum minutes'!B:B,0),"")</f>
        <v/>
      </c>
      <c r="U2704" s="36">
        <f ca="1">IF(F2704&lt;&gt;"",COUNTA(OFFSET('Maximum minutes'!$C$1,'Annexe A1 Cours'!T2704,0,1,50)),0)</f>
        <v>0</v>
      </c>
      <c r="V2704" s="37">
        <f ca="1">IFERROR(OFFSET('Maximum minutes'!$C$1,T2704+1,-1+MATCH(G2704,OFFSET('Maximum minutes'!$C$1,T2704-1,0,1,50),0)),0)</f>
        <v>0</v>
      </c>
      <c r="W2704" s="38">
        <f t="shared" ca="1" si="84"/>
        <v>0</v>
      </c>
    </row>
    <row r="2705" spans="1:23" s="36" customFormat="1" ht="18.75">
      <c r="A2705" s="34"/>
      <c r="B2705" s="39"/>
      <c r="C2705" s="39"/>
      <c r="D2705" s="35"/>
      <c r="E2705" s="40"/>
      <c r="F2705" s="39"/>
      <c r="G2705" s="39"/>
      <c r="H2705" s="39"/>
      <c r="I2705" s="34"/>
      <c r="J2705" s="34"/>
      <c r="K2705" s="34"/>
      <c r="L2705" s="34"/>
      <c r="M2705" s="43" t="str">
        <f ca="1">IFERROR(OFFSET('Maximum minutes'!$C$1,T2705,MATCH(IF(G2705&lt;&gt;"",G2705,F2705),OFFSET('Maximum minutes'!$C$1,T2705-1,0,1,U2705+1),0)-1)*IF(OR(ISNUMBER(J2705),J2705="sans examen"),1,0)*IF(W2705&lt;MinDate,1,0),"")</f>
        <v/>
      </c>
      <c r="N2705" s="36">
        <f t="shared" ca="1" si="85"/>
        <v>0</v>
      </c>
      <c r="O2705" s="36" t="e">
        <f ca="1">LEFT(OFFSET(Lists!$Q$2,MATCH(E2705,Lists!$R$3:$R$19,0),0),4)</f>
        <v>#N/A</v>
      </c>
      <c r="P2705" s="36" t="e">
        <f ca="1">MATCH(O2705,Lists!$S$2:$S$640,1)</f>
        <v>#N/A</v>
      </c>
      <c r="Q2705" s="36" t="e">
        <f ca="1">MATCH(LEFT(OFFSET(Lists!$Q$2,MATCH(E2705,Lists!$R$3:$R$19,0)+1,0),4),Lists!$S$3:$S$640,1)</f>
        <v>#N/A</v>
      </c>
      <c r="R2705" s="36" t="e">
        <f ca="1">LEFT(OFFSET(Lists!$S$2,P2705-1+MATCH(F2705,OFFSET(Lists!$T$3,P2705-1,0,Q2705-P2705+1),0),0),6)</f>
        <v>#N/A</v>
      </c>
      <c r="S2705" s="36" t="e">
        <f ca="1">VLOOKUP(R2705,Lists!B:D,3,FALSE)</f>
        <v>#N/A</v>
      </c>
      <c r="T2705" s="36" t="str">
        <f>IF(F2705&lt;&gt;"",MATCH(R2705,'Maximum minutes'!B:B,0),"")</f>
        <v/>
      </c>
      <c r="U2705" s="36">
        <f ca="1">IF(F2705&lt;&gt;"",COUNTA(OFFSET('Maximum minutes'!$C$1,'Annexe A1 Cours'!T2705,0,1,50)),0)</f>
        <v>0</v>
      </c>
      <c r="V2705" s="37">
        <f ca="1">IFERROR(OFFSET('Maximum minutes'!$C$1,T2705+1,-1+MATCH(G2705,OFFSET('Maximum minutes'!$C$1,T2705-1,0,1,50),0)),0)</f>
        <v>0</v>
      </c>
      <c r="W2705" s="38">
        <f t="shared" ca="1" si="84"/>
        <v>0</v>
      </c>
    </row>
    <row r="2706" spans="1:23" s="36" customFormat="1" ht="18.75">
      <c r="A2706" s="34"/>
      <c r="B2706" s="39"/>
      <c r="C2706" s="39"/>
      <c r="D2706" s="35"/>
      <c r="E2706" s="40"/>
      <c r="F2706" s="39"/>
      <c r="G2706" s="39"/>
      <c r="H2706" s="39"/>
      <c r="I2706" s="34"/>
      <c r="J2706" s="34"/>
      <c r="K2706" s="34"/>
      <c r="L2706" s="34"/>
      <c r="M2706" s="43" t="str">
        <f ca="1">IFERROR(OFFSET('Maximum minutes'!$C$1,T2706,MATCH(IF(G2706&lt;&gt;"",G2706,F2706),OFFSET('Maximum minutes'!$C$1,T2706-1,0,1,U2706+1),0)-1)*IF(OR(ISNUMBER(J2706),J2706="sans examen"),1,0)*IF(W2706&lt;MinDate,1,0),"")</f>
        <v/>
      </c>
      <c r="N2706" s="36">
        <f t="shared" ca="1" si="85"/>
        <v>0</v>
      </c>
      <c r="O2706" s="36" t="e">
        <f ca="1">LEFT(OFFSET(Lists!$Q$2,MATCH(E2706,Lists!$R$3:$R$19,0),0),4)</f>
        <v>#N/A</v>
      </c>
      <c r="P2706" s="36" t="e">
        <f ca="1">MATCH(O2706,Lists!$S$2:$S$640,1)</f>
        <v>#N/A</v>
      </c>
      <c r="Q2706" s="36" t="e">
        <f ca="1">MATCH(LEFT(OFFSET(Lists!$Q$2,MATCH(E2706,Lists!$R$3:$R$19,0)+1,0),4),Lists!$S$3:$S$640,1)</f>
        <v>#N/A</v>
      </c>
      <c r="R2706" s="36" t="e">
        <f ca="1">LEFT(OFFSET(Lists!$S$2,P2706-1+MATCH(F2706,OFFSET(Lists!$T$3,P2706-1,0,Q2706-P2706+1),0),0),6)</f>
        <v>#N/A</v>
      </c>
      <c r="S2706" s="36" t="e">
        <f ca="1">VLOOKUP(R2706,Lists!B:D,3,FALSE)</f>
        <v>#N/A</v>
      </c>
      <c r="T2706" s="36" t="str">
        <f>IF(F2706&lt;&gt;"",MATCH(R2706,'Maximum minutes'!B:B,0),"")</f>
        <v/>
      </c>
      <c r="U2706" s="36">
        <f ca="1">IF(F2706&lt;&gt;"",COUNTA(OFFSET('Maximum minutes'!$C$1,'Annexe A1 Cours'!T2706,0,1,50)),0)</f>
        <v>0</v>
      </c>
      <c r="V2706" s="37">
        <f ca="1">IFERROR(OFFSET('Maximum minutes'!$C$1,T2706+1,-1+MATCH(G2706,OFFSET('Maximum minutes'!$C$1,T2706-1,0,1,50),0)),0)</f>
        <v>0</v>
      </c>
      <c r="W2706" s="38">
        <f t="shared" ca="1" si="84"/>
        <v>0</v>
      </c>
    </row>
    <row r="2707" spans="1:23" s="36" customFormat="1" ht="18.75">
      <c r="A2707" s="34"/>
      <c r="B2707" s="39"/>
      <c r="C2707" s="39"/>
      <c r="D2707" s="35"/>
      <c r="E2707" s="40"/>
      <c r="F2707" s="39"/>
      <c r="G2707" s="39"/>
      <c r="H2707" s="39"/>
      <c r="I2707" s="34"/>
      <c r="J2707" s="34"/>
      <c r="K2707" s="34"/>
      <c r="L2707" s="34"/>
      <c r="M2707" s="43" t="str">
        <f ca="1">IFERROR(OFFSET('Maximum minutes'!$C$1,T2707,MATCH(IF(G2707&lt;&gt;"",G2707,F2707),OFFSET('Maximum minutes'!$C$1,T2707-1,0,1,U2707+1),0)-1)*IF(OR(ISNUMBER(J2707),J2707="sans examen"),1,0)*IF(W2707&lt;MinDate,1,0),"")</f>
        <v/>
      </c>
      <c r="N2707" s="36">
        <f t="shared" ca="1" si="85"/>
        <v>0</v>
      </c>
      <c r="O2707" s="36" t="e">
        <f ca="1">LEFT(OFFSET(Lists!$Q$2,MATCH(E2707,Lists!$R$3:$R$19,0),0),4)</f>
        <v>#N/A</v>
      </c>
      <c r="P2707" s="36" t="e">
        <f ca="1">MATCH(O2707,Lists!$S$2:$S$640,1)</f>
        <v>#N/A</v>
      </c>
      <c r="Q2707" s="36" t="e">
        <f ca="1">MATCH(LEFT(OFFSET(Lists!$Q$2,MATCH(E2707,Lists!$R$3:$R$19,0)+1,0),4),Lists!$S$3:$S$640,1)</f>
        <v>#N/A</v>
      </c>
      <c r="R2707" s="36" t="e">
        <f ca="1">LEFT(OFFSET(Lists!$S$2,P2707-1+MATCH(F2707,OFFSET(Lists!$T$3,P2707-1,0,Q2707-P2707+1),0),0),6)</f>
        <v>#N/A</v>
      </c>
      <c r="S2707" s="36" t="e">
        <f ca="1">VLOOKUP(R2707,Lists!B:D,3,FALSE)</f>
        <v>#N/A</v>
      </c>
      <c r="T2707" s="36" t="str">
        <f>IF(F2707&lt;&gt;"",MATCH(R2707,'Maximum minutes'!B:B,0),"")</f>
        <v/>
      </c>
      <c r="U2707" s="36">
        <f ca="1">IF(F2707&lt;&gt;"",COUNTA(OFFSET('Maximum minutes'!$C$1,'Annexe A1 Cours'!T2707,0,1,50)),0)</f>
        <v>0</v>
      </c>
      <c r="V2707" s="37">
        <f ca="1">IFERROR(OFFSET('Maximum minutes'!$C$1,T2707+1,-1+MATCH(G2707,OFFSET('Maximum minutes'!$C$1,T2707-1,0,1,50),0)),0)</f>
        <v>0</v>
      </c>
      <c r="W2707" s="38">
        <f t="shared" ca="1" si="84"/>
        <v>0</v>
      </c>
    </row>
    <row r="2708" spans="1:23" s="36" customFormat="1" ht="18.75">
      <c r="A2708" s="34"/>
      <c r="B2708" s="39"/>
      <c r="C2708" s="39"/>
      <c r="D2708" s="35"/>
      <c r="E2708" s="40"/>
      <c r="F2708" s="39"/>
      <c r="G2708" s="39"/>
      <c r="H2708" s="39"/>
      <c r="I2708" s="34"/>
      <c r="J2708" s="34"/>
      <c r="K2708" s="34"/>
      <c r="L2708" s="34"/>
      <c r="M2708" s="43" t="str">
        <f ca="1">IFERROR(OFFSET('Maximum minutes'!$C$1,T2708,MATCH(IF(G2708&lt;&gt;"",G2708,F2708),OFFSET('Maximum minutes'!$C$1,T2708-1,0,1,U2708+1),0)-1)*IF(OR(ISNUMBER(J2708),J2708="sans examen"),1,0)*IF(W2708&lt;MinDate,1,0),"")</f>
        <v/>
      </c>
      <c r="N2708" s="36">
        <f t="shared" ca="1" si="85"/>
        <v>0</v>
      </c>
      <c r="O2708" s="36" t="e">
        <f ca="1">LEFT(OFFSET(Lists!$Q$2,MATCH(E2708,Lists!$R$3:$R$19,0),0),4)</f>
        <v>#N/A</v>
      </c>
      <c r="P2708" s="36" t="e">
        <f ca="1">MATCH(O2708,Lists!$S$2:$S$640,1)</f>
        <v>#N/A</v>
      </c>
      <c r="Q2708" s="36" t="e">
        <f ca="1">MATCH(LEFT(OFFSET(Lists!$Q$2,MATCH(E2708,Lists!$R$3:$R$19,0)+1,0),4),Lists!$S$3:$S$640,1)</f>
        <v>#N/A</v>
      </c>
      <c r="R2708" s="36" t="e">
        <f ca="1">LEFT(OFFSET(Lists!$S$2,P2708-1+MATCH(F2708,OFFSET(Lists!$T$3,P2708-1,0,Q2708-P2708+1),0),0),6)</f>
        <v>#N/A</v>
      </c>
      <c r="S2708" s="36" t="e">
        <f ca="1">VLOOKUP(R2708,Lists!B:D,3,FALSE)</f>
        <v>#N/A</v>
      </c>
      <c r="T2708" s="36" t="str">
        <f>IF(F2708&lt;&gt;"",MATCH(R2708,'Maximum minutes'!B:B,0),"")</f>
        <v/>
      </c>
      <c r="U2708" s="36">
        <f ca="1">IF(F2708&lt;&gt;"",COUNTA(OFFSET('Maximum minutes'!$C$1,'Annexe A1 Cours'!T2708,0,1,50)),0)</f>
        <v>0</v>
      </c>
      <c r="V2708" s="37">
        <f ca="1">IFERROR(OFFSET('Maximum minutes'!$C$1,T2708+1,-1+MATCH(G2708,OFFSET('Maximum minutes'!$C$1,T2708-1,0,1,50),0)),0)</f>
        <v>0</v>
      </c>
      <c r="W2708" s="38">
        <f t="shared" ca="1" si="84"/>
        <v>0</v>
      </c>
    </row>
    <row r="2709" spans="1:23" s="36" customFormat="1" ht="18.75">
      <c r="A2709" s="34"/>
      <c r="B2709" s="39"/>
      <c r="C2709" s="39"/>
      <c r="D2709" s="35"/>
      <c r="E2709" s="40"/>
      <c r="F2709" s="39"/>
      <c r="G2709" s="39"/>
      <c r="H2709" s="39"/>
      <c r="I2709" s="34"/>
      <c r="J2709" s="34"/>
      <c r="K2709" s="34"/>
      <c r="L2709" s="34"/>
      <c r="M2709" s="43" t="str">
        <f ca="1">IFERROR(OFFSET('Maximum minutes'!$C$1,T2709,MATCH(IF(G2709&lt;&gt;"",G2709,F2709),OFFSET('Maximum minutes'!$C$1,T2709-1,0,1,U2709+1),0)-1)*IF(OR(ISNUMBER(J2709),J2709="sans examen"),1,0)*IF(W2709&lt;MinDate,1,0),"")</f>
        <v/>
      </c>
      <c r="N2709" s="36">
        <f t="shared" ca="1" si="85"/>
        <v>0</v>
      </c>
      <c r="O2709" s="36" t="e">
        <f ca="1">LEFT(OFFSET(Lists!$Q$2,MATCH(E2709,Lists!$R$3:$R$19,0),0),4)</f>
        <v>#N/A</v>
      </c>
      <c r="P2709" s="36" t="e">
        <f ca="1">MATCH(O2709,Lists!$S$2:$S$640,1)</f>
        <v>#N/A</v>
      </c>
      <c r="Q2709" s="36" t="e">
        <f ca="1">MATCH(LEFT(OFFSET(Lists!$Q$2,MATCH(E2709,Lists!$R$3:$R$19,0)+1,0),4),Lists!$S$3:$S$640,1)</f>
        <v>#N/A</v>
      </c>
      <c r="R2709" s="36" t="e">
        <f ca="1">LEFT(OFFSET(Lists!$S$2,P2709-1+MATCH(F2709,OFFSET(Lists!$T$3,P2709-1,0,Q2709-P2709+1),0),0),6)</f>
        <v>#N/A</v>
      </c>
      <c r="S2709" s="36" t="e">
        <f ca="1">VLOOKUP(R2709,Lists!B:D,3,FALSE)</f>
        <v>#N/A</v>
      </c>
      <c r="T2709" s="36" t="str">
        <f>IF(F2709&lt;&gt;"",MATCH(R2709,'Maximum minutes'!B:B,0),"")</f>
        <v/>
      </c>
      <c r="U2709" s="36">
        <f ca="1">IF(F2709&lt;&gt;"",COUNTA(OFFSET('Maximum minutes'!$C$1,'Annexe A1 Cours'!T2709,0,1,50)),0)</f>
        <v>0</v>
      </c>
      <c r="V2709" s="37">
        <f ca="1">IFERROR(OFFSET('Maximum minutes'!$C$1,T2709+1,-1+MATCH(G2709,OFFSET('Maximum minutes'!$C$1,T2709-1,0,1,50),0)),0)</f>
        <v>0</v>
      </c>
      <c r="W2709" s="38">
        <f t="shared" ca="1" si="84"/>
        <v>0</v>
      </c>
    </row>
    <row r="2710" spans="1:23" s="36" customFormat="1" ht="18.75">
      <c r="A2710" s="34"/>
      <c r="B2710" s="39"/>
      <c r="C2710" s="39"/>
      <c r="D2710" s="35"/>
      <c r="E2710" s="40"/>
      <c r="F2710" s="39"/>
      <c r="G2710" s="39"/>
      <c r="H2710" s="39"/>
      <c r="I2710" s="34"/>
      <c r="J2710" s="34"/>
      <c r="K2710" s="34"/>
      <c r="L2710" s="34"/>
      <c r="M2710" s="43" t="str">
        <f ca="1">IFERROR(OFFSET('Maximum minutes'!$C$1,T2710,MATCH(IF(G2710&lt;&gt;"",G2710,F2710),OFFSET('Maximum minutes'!$C$1,T2710-1,0,1,U2710+1),0)-1)*IF(OR(ISNUMBER(J2710),J2710="sans examen"),1,0)*IF(W2710&lt;MinDate,1,0),"")</f>
        <v/>
      </c>
      <c r="N2710" s="36">
        <f t="shared" ca="1" si="85"/>
        <v>0</v>
      </c>
      <c r="O2710" s="36" t="e">
        <f ca="1">LEFT(OFFSET(Lists!$Q$2,MATCH(E2710,Lists!$R$3:$R$19,0),0),4)</f>
        <v>#N/A</v>
      </c>
      <c r="P2710" s="36" t="e">
        <f ca="1">MATCH(O2710,Lists!$S$2:$S$640,1)</f>
        <v>#N/A</v>
      </c>
      <c r="Q2710" s="36" t="e">
        <f ca="1">MATCH(LEFT(OFFSET(Lists!$Q$2,MATCH(E2710,Lists!$R$3:$R$19,0)+1,0),4),Lists!$S$3:$S$640,1)</f>
        <v>#N/A</v>
      </c>
      <c r="R2710" s="36" t="e">
        <f ca="1">LEFT(OFFSET(Lists!$S$2,P2710-1+MATCH(F2710,OFFSET(Lists!$T$3,P2710-1,0,Q2710-P2710+1),0),0),6)</f>
        <v>#N/A</v>
      </c>
      <c r="S2710" s="36" t="e">
        <f ca="1">VLOOKUP(R2710,Lists!B:D,3,FALSE)</f>
        <v>#N/A</v>
      </c>
      <c r="T2710" s="36" t="str">
        <f>IF(F2710&lt;&gt;"",MATCH(R2710,'Maximum minutes'!B:B,0),"")</f>
        <v/>
      </c>
      <c r="U2710" s="36">
        <f ca="1">IF(F2710&lt;&gt;"",COUNTA(OFFSET('Maximum minutes'!$C$1,'Annexe A1 Cours'!T2710,0,1,50)),0)</f>
        <v>0</v>
      </c>
      <c r="V2710" s="37">
        <f ca="1">IFERROR(OFFSET('Maximum minutes'!$C$1,T2710+1,-1+MATCH(G2710,OFFSET('Maximum minutes'!$C$1,T2710-1,0,1,50),0)),0)</f>
        <v>0</v>
      </c>
      <c r="W2710" s="38">
        <f t="shared" ca="1" si="84"/>
        <v>0</v>
      </c>
    </row>
    <row r="2711" spans="1:23" s="36" customFormat="1" ht="18.75">
      <c r="A2711" s="34"/>
      <c r="B2711" s="39"/>
      <c r="C2711" s="39"/>
      <c r="D2711" s="35"/>
      <c r="E2711" s="40"/>
      <c r="F2711" s="39"/>
      <c r="G2711" s="39"/>
      <c r="H2711" s="39"/>
      <c r="I2711" s="34"/>
      <c r="J2711" s="34"/>
      <c r="K2711" s="34"/>
      <c r="L2711" s="34"/>
      <c r="M2711" s="43" t="str">
        <f ca="1">IFERROR(OFFSET('Maximum minutes'!$C$1,T2711,MATCH(IF(G2711&lt;&gt;"",G2711,F2711),OFFSET('Maximum minutes'!$C$1,T2711-1,0,1,U2711+1),0)-1)*IF(OR(ISNUMBER(J2711),J2711="sans examen"),1,0)*IF(W2711&lt;MinDate,1,0),"")</f>
        <v/>
      </c>
      <c r="N2711" s="36">
        <f t="shared" ca="1" si="85"/>
        <v>0</v>
      </c>
      <c r="O2711" s="36" t="e">
        <f ca="1">LEFT(OFFSET(Lists!$Q$2,MATCH(E2711,Lists!$R$3:$R$19,0),0),4)</f>
        <v>#N/A</v>
      </c>
      <c r="P2711" s="36" t="e">
        <f ca="1">MATCH(O2711,Lists!$S$2:$S$640,1)</f>
        <v>#N/A</v>
      </c>
      <c r="Q2711" s="36" t="e">
        <f ca="1">MATCH(LEFT(OFFSET(Lists!$Q$2,MATCH(E2711,Lists!$R$3:$R$19,0)+1,0),4),Lists!$S$3:$S$640,1)</f>
        <v>#N/A</v>
      </c>
      <c r="R2711" s="36" t="e">
        <f ca="1">LEFT(OFFSET(Lists!$S$2,P2711-1+MATCH(F2711,OFFSET(Lists!$T$3,P2711-1,0,Q2711-P2711+1),0),0),6)</f>
        <v>#N/A</v>
      </c>
      <c r="S2711" s="36" t="e">
        <f ca="1">VLOOKUP(R2711,Lists!B:D,3,FALSE)</f>
        <v>#N/A</v>
      </c>
      <c r="T2711" s="36" t="str">
        <f>IF(F2711&lt;&gt;"",MATCH(R2711,'Maximum minutes'!B:B,0),"")</f>
        <v/>
      </c>
      <c r="U2711" s="36">
        <f ca="1">IF(F2711&lt;&gt;"",COUNTA(OFFSET('Maximum minutes'!$C$1,'Annexe A1 Cours'!T2711,0,1,50)),0)</f>
        <v>0</v>
      </c>
      <c r="V2711" s="37">
        <f ca="1">IFERROR(OFFSET('Maximum minutes'!$C$1,T2711+1,-1+MATCH(G2711,OFFSET('Maximum minutes'!$C$1,T2711-1,0,1,50),0)),0)</f>
        <v>0</v>
      </c>
      <c r="W2711" s="38">
        <f t="shared" ca="1" si="84"/>
        <v>0</v>
      </c>
    </row>
    <row r="2712" spans="1:23" s="36" customFormat="1" ht="18.75">
      <c r="A2712" s="34"/>
      <c r="B2712" s="39"/>
      <c r="C2712" s="39"/>
      <c r="D2712" s="35"/>
      <c r="E2712" s="40"/>
      <c r="F2712" s="39"/>
      <c r="G2712" s="39"/>
      <c r="H2712" s="39"/>
      <c r="I2712" s="34"/>
      <c r="J2712" s="34"/>
      <c r="K2712" s="34"/>
      <c r="L2712" s="34"/>
      <c r="M2712" s="43" t="str">
        <f ca="1">IFERROR(OFFSET('Maximum minutes'!$C$1,T2712,MATCH(IF(G2712&lt;&gt;"",G2712,F2712),OFFSET('Maximum minutes'!$C$1,T2712-1,0,1,U2712+1),0)-1)*IF(OR(ISNUMBER(J2712),J2712="sans examen"),1,0)*IF(W2712&lt;MinDate,1,0),"")</f>
        <v/>
      </c>
      <c r="N2712" s="36">
        <f t="shared" ca="1" si="85"/>
        <v>0</v>
      </c>
      <c r="O2712" s="36" t="e">
        <f ca="1">LEFT(OFFSET(Lists!$Q$2,MATCH(E2712,Lists!$R$3:$R$19,0),0),4)</f>
        <v>#N/A</v>
      </c>
      <c r="P2712" s="36" t="e">
        <f ca="1">MATCH(O2712,Lists!$S$2:$S$640,1)</f>
        <v>#N/A</v>
      </c>
      <c r="Q2712" s="36" t="e">
        <f ca="1">MATCH(LEFT(OFFSET(Lists!$Q$2,MATCH(E2712,Lists!$R$3:$R$19,0)+1,0),4),Lists!$S$3:$S$640,1)</f>
        <v>#N/A</v>
      </c>
      <c r="R2712" s="36" t="e">
        <f ca="1">LEFT(OFFSET(Lists!$S$2,P2712-1+MATCH(F2712,OFFSET(Lists!$T$3,P2712-1,0,Q2712-P2712+1),0),0),6)</f>
        <v>#N/A</v>
      </c>
      <c r="S2712" s="36" t="e">
        <f ca="1">VLOOKUP(R2712,Lists!B:D,3,FALSE)</f>
        <v>#N/A</v>
      </c>
      <c r="T2712" s="36" t="str">
        <f>IF(F2712&lt;&gt;"",MATCH(R2712,'Maximum minutes'!B:B,0),"")</f>
        <v/>
      </c>
      <c r="U2712" s="36">
        <f ca="1">IF(F2712&lt;&gt;"",COUNTA(OFFSET('Maximum minutes'!$C$1,'Annexe A1 Cours'!T2712,0,1,50)),0)</f>
        <v>0</v>
      </c>
      <c r="V2712" s="37">
        <f ca="1">IFERROR(OFFSET('Maximum minutes'!$C$1,T2712+1,-1+MATCH(G2712,OFFSET('Maximum minutes'!$C$1,T2712-1,0,1,50),0)),0)</f>
        <v>0</v>
      </c>
      <c r="W2712" s="38">
        <f t="shared" ca="1" si="84"/>
        <v>0</v>
      </c>
    </row>
    <row r="2713" spans="1:23" s="36" customFormat="1" ht="18.75">
      <c r="A2713" s="34"/>
      <c r="B2713" s="39"/>
      <c r="C2713" s="39"/>
      <c r="D2713" s="35"/>
      <c r="E2713" s="40"/>
      <c r="F2713" s="39"/>
      <c r="G2713" s="39"/>
      <c r="H2713" s="39"/>
      <c r="I2713" s="34"/>
      <c r="J2713" s="34"/>
      <c r="K2713" s="34"/>
      <c r="L2713" s="34"/>
      <c r="M2713" s="43" t="str">
        <f ca="1">IFERROR(OFFSET('Maximum minutes'!$C$1,T2713,MATCH(IF(G2713&lt;&gt;"",G2713,F2713),OFFSET('Maximum minutes'!$C$1,T2713-1,0,1,U2713+1),0)-1)*IF(OR(ISNUMBER(J2713),J2713="sans examen"),1,0)*IF(W2713&lt;MinDate,1,0),"")</f>
        <v/>
      </c>
      <c r="N2713" s="36">
        <f t="shared" ca="1" si="85"/>
        <v>0</v>
      </c>
      <c r="O2713" s="36" t="e">
        <f ca="1">LEFT(OFFSET(Lists!$Q$2,MATCH(E2713,Lists!$R$3:$R$19,0),0),4)</f>
        <v>#N/A</v>
      </c>
      <c r="P2713" s="36" t="e">
        <f ca="1">MATCH(O2713,Lists!$S$2:$S$640,1)</f>
        <v>#N/A</v>
      </c>
      <c r="Q2713" s="36" t="e">
        <f ca="1">MATCH(LEFT(OFFSET(Lists!$Q$2,MATCH(E2713,Lists!$R$3:$R$19,0)+1,0),4),Lists!$S$3:$S$640,1)</f>
        <v>#N/A</v>
      </c>
      <c r="R2713" s="36" t="e">
        <f ca="1">LEFT(OFFSET(Lists!$S$2,P2713-1+MATCH(F2713,OFFSET(Lists!$T$3,P2713-1,0,Q2713-P2713+1),0),0),6)</f>
        <v>#N/A</v>
      </c>
      <c r="S2713" s="36" t="e">
        <f ca="1">VLOOKUP(R2713,Lists!B:D,3,FALSE)</f>
        <v>#N/A</v>
      </c>
      <c r="T2713" s="36" t="str">
        <f>IF(F2713&lt;&gt;"",MATCH(R2713,'Maximum minutes'!B:B,0),"")</f>
        <v/>
      </c>
      <c r="U2713" s="36">
        <f ca="1">IF(F2713&lt;&gt;"",COUNTA(OFFSET('Maximum minutes'!$C$1,'Annexe A1 Cours'!T2713,0,1,50)),0)</f>
        <v>0</v>
      </c>
      <c r="V2713" s="37">
        <f ca="1">IFERROR(OFFSET('Maximum minutes'!$C$1,T2713+1,-1+MATCH(G2713,OFFSET('Maximum minutes'!$C$1,T2713-1,0,1,50),0)),0)</f>
        <v>0</v>
      </c>
      <c r="W2713" s="38">
        <f t="shared" ca="1" si="84"/>
        <v>0</v>
      </c>
    </row>
    <row r="2714" spans="1:23" s="36" customFormat="1" ht="18.75">
      <c r="A2714" s="34"/>
      <c r="B2714" s="39"/>
      <c r="C2714" s="39"/>
      <c r="D2714" s="35"/>
      <c r="E2714" s="40"/>
      <c r="F2714" s="39"/>
      <c r="G2714" s="39"/>
      <c r="H2714" s="39"/>
      <c r="I2714" s="34"/>
      <c r="J2714" s="34"/>
      <c r="K2714" s="34"/>
      <c r="L2714" s="34"/>
      <c r="M2714" s="43" t="str">
        <f ca="1">IFERROR(OFFSET('Maximum minutes'!$C$1,T2714,MATCH(IF(G2714&lt;&gt;"",G2714,F2714),OFFSET('Maximum minutes'!$C$1,T2714-1,0,1,U2714+1),0)-1)*IF(OR(ISNUMBER(J2714),J2714="sans examen"),1,0)*IF(W2714&lt;MinDate,1,0),"")</f>
        <v/>
      </c>
      <c r="N2714" s="36">
        <f t="shared" ca="1" si="85"/>
        <v>0</v>
      </c>
      <c r="O2714" s="36" t="e">
        <f ca="1">LEFT(OFFSET(Lists!$Q$2,MATCH(E2714,Lists!$R$3:$R$19,0),0),4)</f>
        <v>#N/A</v>
      </c>
      <c r="P2714" s="36" t="e">
        <f ca="1">MATCH(O2714,Lists!$S$2:$S$640,1)</f>
        <v>#N/A</v>
      </c>
      <c r="Q2714" s="36" t="e">
        <f ca="1">MATCH(LEFT(OFFSET(Lists!$Q$2,MATCH(E2714,Lists!$R$3:$R$19,0)+1,0),4),Lists!$S$3:$S$640,1)</f>
        <v>#N/A</v>
      </c>
      <c r="R2714" s="36" t="e">
        <f ca="1">LEFT(OFFSET(Lists!$S$2,P2714-1+MATCH(F2714,OFFSET(Lists!$T$3,P2714-1,0,Q2714-P2714+1),0),0),6)</f>
        <v>#N/A</v>
      </c>
      <c r="S2714" s="36" t="e">
        <f ca="1">VLOOKUP(R2714,Lists!B:D,3,FALSE)</f>
        <v>#N/A</v>
      </c>
      <c r="T2714" s="36" t="str">
        <f>IF(F2714&lt;&gt;"",MATCH(R2714,'Maximum minutes'!B:B,0),"")</f>
        <v/>
      </c>
      <c r="U2714" s="36">
        <f ca="1">IF(F2714&lt;&gt;"",COUNTA(OFFSET('Maximum minutes'!$C$1,'Annexe A1 Cours'!T2714,0,1,50)),0)</f>
        <v>0</v>
      </c>
      <c r="V2714" s="37">
        <f ca="1">IFERROR(OFFSET('Maximum minutes'!$C$1,T2714+1,-1+MATCH(G2714,OFFSET('Maximum minutes'!$C$1,T2714-1,0,1,50),0)),0)</f>
        <v>0</v>
      </c>
      <c r="W2714" s="38">
        <f t="shared" ca="1" si="84"/>
        <v>0</v>
      </c>
    </row>
    <row r="2715" spans="1:23" s="36" customFormat="1" ht="18.75">
      <c r="A2715" s="34"/>
      <c r="B2715" s="39"/>
      <c r="C2715" s="39"/>
      <c r="D2715" s="35"/>
      <c r="E2715" s="40"/>
      <c r="F2715" s="39"/>
      <c r="G2715" s="39"/>
      <c r="H2715" s="39"/>
      <c r="I2715" s="34"/>
      <c r="J2715" s="34"/>
      <c r="K2715" s="34"/>
      <c r="L2715" s="34"/>
      <c r="M2715" s="43" t="str">
        <f ca="1">IFERROR(OFFSET('Maximum minutes'!$C$1,T2715,MATCH(IF(G2715&lt;&gt;"",G2715,F2715),OFFSET('Maximum minutes'!$C$1,T2715-1,0,1,U2715+1),0)-1)*IF(OR(ISNUMBER(J2715),J2715="sans examen"),1,0)*IF(W2715&lt;MinDate,1,0),"")</f>
        <v/>
      </c>
      <c r="N2715" s="36">
        <f t="shared" ca="1" si="85"/>
        <v>0</v>
      </c>
      <c r="O2715" s="36" t="e">
        <f ca="1">LEFT(OFFSET(Lists!$Q$2,MATCH(E2715,Lists!$R$3:$R$19,0),0),4)</f>
        <v>#N/A</v>
      </c>
      <c r="P2715" s="36" t="e">
        <f ca="1">MATCH(O2715,Lists!$S$2:$S$640,1)</f>
        <v>#N/A</v>
      </c>
      <c r="Q2715" s="36" t="e">
        <f ca="1">MATCH(LEFT(OFFSET(Lists!$Q$2,MATCH(E2715,Lists!$R$3:$R$19,0)+1,0),4),Lists!$S$3:$S$640,1)</f>
        <v>#N/A</v>
      </c>
      <c r="R2715" s="36" t="e">
        <f ca="1">LEFT(OFFSET(Lists!$S$2,P2715-1+MATCH(F2715,OFFSET(Lists!$T$3,P2715-1,0,Q2715-P2715+1),0),0),6)</f>
        <v>#N/A</v>
      </c>
      <c r="S2715" s="36" t="e">
        <f ca="1">VLOOKUP(R2715,Lists!B:D,3,FALSE)</f>
        <v>#N/A</v>
      </c>
      <c r="T2715" s="36" t="str">
        <f>IF(F2715&lt;&gt;"",MATCH(R2715,'Maximum minutes'!B:B,0),"")</f>
        <v/>
      </c>
      <c r="U2715" s="36">
        <f ca="1">IF(F2715&lt;&gt;"",COUNTA(OFFSET('Maximum minutes'!$C$1,'Annexe A1 Cours'!T2715,0,1,50)),0)</f>
        <v>0</v>
      </c>
      <c r="V2715" s="37">
        <f ca="1">IFERROR(OFFSET('Maximum minutes'!$C$1,T2715+1,-1+MATCH(G2715,OFFSET('Maximum minutes'!$C$1,T2715-1,0,1,50),0)),0)</f>
        <v>0</v>
      </c>
      <c r="W2715" s="38">
        <f t="shared" ca="1" si="84"/>
        <v>0</v>
      </c>
    </row>
    <row r="2716" spans="1:23" s="36" customFormat="1" ht="18.75">
      <c r="A2716" s="34"/>
      <c r="B2716" s="39"/>
      <c r="C2716" s="39"/>
      <c r="D2716" s="35"/>
      <c r="E2716" s="40"/>
      <c r="F2716" s="39"/>
      <c r="G2716" s="39"/>
      <c r="H2716" s="39"/>
      <c r="I2716" s="34"/>
      <c r="J2716" s="34"/>
      <c r="K2716" s="34"/>
      <c r="L2716" s="34"/>
      <c r="M2716" s="43" t="str">
        <f ca="1">IFERROR(OFFSET('Maximum minutes'!$C$1,T2716,MATCH(IF(G2716&lt;&gt;"",G2716,F2716),OFFSET('Maximum minutes'!$C$1,T2716-1,0,1,U2716+1),0)-1)*IF(OR(ISNUMBER(J2716),J2716="sans examen"),1,0)*IF(W2716&lt;MinDate,1,0),"")</f>
        <v/>
      </c>
      <c r="N2716" s="36">
        <f t="shared" ca="1" si="85"/>
        <v>0</v>
      </c>
      <c r="O2716" s="36" t="e">
        <f ca="1">LEFT(OFFSET(Lists!$Q$2,MATCH(E2716,Lists!$R$3:$R$19,0),0),4)</f>
        <v>#N/A</v>
      </c>
      <c r="P2716" s="36" t="e">
        <f ca="1">MATCH(O2716,Lists!$S$2:$S$640,1)</f>
        <v>#N/A</v>
      </c>
      <c r="Q2716" s="36" t="e">
        <f ca="1">MATCH(LEFT(OFFSET(Lists!$Q$2,MATCH(E2716,Lists!$R$3:$R$19,0)+1,0),4),Lists!$S$3:$S$640,1)</f>
        <v>#N/A</v>
      </c>
      <c r="R2716" s="36" t="e">
        <f ca="1">LEFT(OFFSET(Lists!$S$2,P2716-1+MATCH(F2716,OFFSET(Lists!$T$3,P2716-1,0,Q2716-P2716+1),0),0),6)</f>
        <v>#N/A</v>
      </c>
      <c r="S2716" s="36" t="e">
        <f ca="1">VLOOKUP(R2716,Lists!B:D,3,FALSE)</f>
        <v>#N/A</v>
      </c>
      <c r="T2716" s="36" t="str">
        <f>IF(F2716&lt;&gt;"",MATCH(R2716,'Maximum minutes'!B:B,0),"")</f>
        <v/>
      </c>
      <c r="U2716" s="36">
        <f ca="1">IF(F2716&lt;&gt;"",COUNTA(OFFSET('Maximum minutes'!$C$1,'Annexe A1 Cours'!T2716,0,1,50)),0)</f>
        <v>0</v>
      </c>
      <c r="V2716" s="37">
        <f ca="1">IFERROR(OFFSET('Maximum minutes'!$C$1,T2716+1,-1+MATCH(G2716,OFFSET('Maximum minutes'!$C$1,T2716-1,0,1,50),0)),0)</f>
        <v>0</v>
      </c>
      <c r="W2716" s="38">
        <f t="shared" ca="1" si="84"/>
        <v>0</v>
      </c>
    </row>
    <row r="2717" spans="1:23" s="36" customFormat="1" ht="18.75">
      <c r="A2717" s="34"/>
      <c r="B2717" s="39"/>
      <c r="C2717" s="39"/>
      <c r="D2717" s="35"/>
      <c r="E2717" s="40"/>
      <c r="F2717" s="39"/>
      <c r="G2717" s="39"/>
      <c r="H2717" s="39"/>
      <c r="I2717" s="34"/>
      <c r="J2717" s="34"/>
      <c r="K2717" s="34"/>
      <c r="L2717" s="34"/>
      <c r="M2717" s="43" t="str">
        <f ca="1">IFERROR(OFFSET('Maximum minutes'!$C$1,T2717,MATCH(IF(G2717&lt;&gt;"",G2717,F2717),OFFSET('Maximum minutes'!$C$1,T2717-1,0,1,U2717+1),0)-1)*IF(OR(ISNUMBER(J2717),J2717="sans examen"),1,0)*IF(W2717&lt;MinDate,1,0),"")</f>
        <v/>
      </c>
      <c r="N2717" s="36">
        <f t="shared" ca="1" si="85"/>
        <v>0</v>
      </c>
      <c r="O2717" s="36" t="e">
        <f ca="1">LEFT(OFFSET(Lists!$Q$2,MATCH(E2717,Lists!$R$3:$R$19,0),0),4)</f>
        <v>#N/A</v>
      </c>
      <c r="P2717" s="36" t="e">
        <f ca="1">MATCH(O2717,Lists!$S$2:$S$640,1)</f>
        <v>#N/A</v>
      </c>
      <c r="Q2717" s="36" t="e">
        <f ca="1">MATCH(LEFT(OFFSET(Lists!$Q$2,MATCH(E2717,Lists!$R$3:$R$19,0)+1,0),4),Lists!$S$3:$S$640,1)</f>
        <v>#N/A</v>
      </c>
      <c r="R2717" s="36" t="e">
        <f ca="1">LEFT(OFFSET(Lists!$S$2,P2717-1+MATCH(F2717,OFFSET(Lists!$T$3,P2717-1,0,Q2717-P2717+1),0),0),6)</f>
        <v>#N/A</v>
      </c>
      <c r="S2717" s="36" t="e">
        <f ca="1">VLOOKUP(R2717,Lists!B:D,3,FALSE)</f>
        <v>#N/A</v>
      </c>
      <c r="T2717" s="36" t="str">
        <f>IF(F2717&lt;&gt;"",MATCH(R2717,'Maximum minutes'!B:B,0),"")</f>
        <v/>
      </c>
      <c r="U2717" s="36">
        <f ca="1">IF(F2717&lt;&gt;"",COUNTA(OFFSET('Maximum minutes'!$C$1,'Annexe A1 Cours'!T2717,0,1,50)),0)</f>
        <v>0</v>
      </c>
      <c r="V2717" s="37">
        <f ca="1">IFERROR(OFFSET('Maximum minutes'!$C$1,T2717+1,-1+MATCH(G2717,OFFSET('Maximum minutes'!$C$1,T2717-1,0,1,50),0)),0)</f>
        <v>0</v>
      </c>
      <c r="W2717" s="38">
        <f t="shared" ca="1" si="84"/>
        <v>0</v>
      </c>
    </row>
    <row r="2718" spans="1:23" s="36" customFormat="1" ht="18.75">
      <c r="A2718" s="34"/>
      <c r="B2718" s="39"/>
      <c r="C2718" s="39"/>
      <c r="D2718" s="35"/>
      <c r="E2718" s="40"/>
      <c r="F2718" s="39"/>
      <c r="G2718" s="39"/>
      <c r="H2718" s="39"/>
      <c r="I2718" s="34"/>
      <c r="J2718" s="34"/>
      <c r="K2718" s="34"/>
      <c r="L2718" s="34"/>
      <c r="M2718" s="43" t="str">
        <f ca="1">IFERROR(OFFSET('Maximum minutes'!$C$1,T2718,MATCH(IF(G2718&lt;&gt;"",G2718,F2718),OFFSET('Maximum minutes'!$C$1,T2718-1,0,1,U2718+1),0)-1)*IF(OR(ISNUMBER(J2718),J2718="sans examen"),1,0)*IF(W2718&lt;MinDate,1,0),"")</f>
        <v/>
      </c>
      <c r="N2718" s="36">
        <f t="shared" ca="1" si="85"/>
        <v>0</v>
      </c>
      <c r="O2718" s="36" t="e">
        <f ca="1">LEFT(OFFSET(Lists!$Q$2,MATCH(E2718,Lists!$R$3:$R$19,0),0),4)</f>
        <v>#N/A</v>
      </c>
      <c r="P2718" s="36" t="e">
        <f ca="1">MATCH(O2718,Lists!$S$2:$S$640,1)</f>
        <v>#N/A</v>
      </c>
      <c r="Q2718" s="36" t="e">
        <f ca="1">MATCH(LEFT(OFFSET(Lists!$Q$2,MATCH(E2718,Lists!$R$3:$R$19,0)+1,0),4),Lists!$S$3:$S$640,1)</f>
        <v>#N/A</v>
      </c>
      <c r="R2718" s="36" t="e">
        <f ca="1">LEFT(OFFSET(Lists!$S$2,P2718-1+MATCH(F2718,OFFSET(Lists!$T$3,P2718-1,0,Q2718-P2718+1),0),0),6)</f>
        <v>#N/A</v>
      </c>
      <c r="S2718" s="36" t="e">
        <f ca="1">VLOOKUP(R2718,Lists!B:D,3,FALSE)</f>
        <v>#N/A</v>
      </c>
      <c r="T2718" s="36" t="str">
        <f>IF(F2718&lt;&gt;"",MATCH(R2718,'Maximum minutes'!B:B,0),"")</f>
        <v/>
      </c>
      <c r="U2718" s="36">
        <f ca="1">IF(F2718&lt;&gt;"",COUNTA(OFFSET('Maximum minutes'!$C$1,'Annexe A1 Cours'!T2718,0,1,50)),0)</f>
        <v>0</v>
      </c>
      <c r="V2718" s="37">
        <f ca="1">IFERROR(OFFSET('Maximum minutes'!$C$1,T2718+1,-1+MATCH(G2718,OFFSET('Maximum minutes'!$C$1,T2718-1,0,1,50),0)),0)</f>
        <v>0</v>
      </c>
      <c r="W2718" s="38">
        <f t="shared" ca="1" si="84"/>
        <v>0</v>
      </c>
    </row>
    <row r="2719" spans="1:23" s="36" customFormat="1" ht="18.75">
      <c r="A2719" s="34"/>
      <c r="B2719" s="39"/>
      <c r="C2719" s="39"/>
      <c r="D2719" s="35"/>
      <c r="E2719" s="40"/>
      <c r="F2719" s="39"/>
      <c r="G2719" s="39"/>
      <c r="H2719" s="39"/>
      <c r="I2719" s="34"/>
      <c r="J2719" s="34"/>
      <c r="K2719" s="34"/>
      <c r="L2719" s="34"/>
      <c r="M2719" s="43" t="str">
        <f ca="1">IFERROR(OFFSET('Maximum minutes'!$C$1,T2719,MATCH(IF(G2719&lt;&gt;"",G2719,F2719),OFFSET('Maximum minutes'!$C$1,T2719-1,0,1,U2719+1),0)-1)*IF(OR(ISNUMBER(J2719),J2719="sans examen"),1,0)*IF(W2719&lt;MinDate,1,0),"")</f>
        <v/>
      </c>
      <c r="N2719" s="36">
        <f t="shared" ca="1" si="85"/>
        <v>0</v>
      </c>
      <c r="O2719" s="36" t="e">
        <f ca="1">LEFT(OFFSET(Lists!$Q$2,MATCH(E2719,Lists!$R$3:$R$19,0),0),4)</f>
        <v>#N/A</v>
      </c>
      <c r="P2719" s="36" t="e">
        <f ca="1">MATCH(O2719,Lists!$S$2:$S$640,1)</f>
        <v>#N/A</v>
      </c>
      <c r="Q2719" s="36" t="e">
        <f ca="1">MATCH(LEFT(OFFSET(Lists!$Q$2,MATCH(E2719,Lists!$R$3:$R$19,0)+1,0),4),Lists!$S$3:$S$640,1)</f>
        <v>#N/A</v>
      </c>
      <c r="R2719" s="36" t="e">
        <f ca="1">LEFT(OFFSET(Lists!$S$2,P2719-1+MATCH(F2719,OFFSET(Lists!$T$3,P2719-1,0,Q2719-P2719+1),0),0),6)</f>
        <v>#N/A</v>
      </c>
      <c r="S2719" s="36" t="e">
        <f ca="1">VLOOKUP(R2719,Lists!B:D,3,FALSE)</f>
        <v>#N/A</v>
      </c>
      <c r="T2719" s="36" t="str">
        <f>IF(F2719&lt;&gt;"",MATCH(R2719,'Maximum minutes'!B:B,0),"")</f>
        <v/>
      </c>
      <c r="U2719" s="36">
        <f ca="1">IF(F2719&lt;&gt;"",COUNTA(OFFSET('Maximum minutes'!$C$1,'Annexe A1 Cours'!T2719,0,1,50)),0)</f>
        <v>0</v>
      </c>
      <c r="V2719" s="37">
        <f ca="1">IFERROR(OFFSET('Maximum minutes'!$C$1,T2719+1,-1+MATCH(G2719,OFFSET('Maximum minutes'!$C$1,T2719-1,0,1,50),0)),0)</f>
        <v>0</v>
      </c>
      <c r="W2719" s="38">
        <f t="shared" ca="1" si="84"/>
        <v>0</v>
      </c>
    </row>
    <row r="2720" spans="1:23" s="36" customFormat="1" ht="18.75">
      <c r="A2720" s="34"/>
      <c r="B2720" s="39"/>
      <c r="C2720" s="39"/>
      <c r="D2720" s="35"/>
      <c r="E2720" s="40"/>
      <c r="F2720" s="39"/>
      <c r="G2720" s="39"/>
      <c r="H2720" s="39"/>
      <c r="I2720" s="34"/>
      <c r="J2720" s="34"/>
      <c r="K2720" s="34"/>
      <c r="L2720" s="34"/>
      <c r="M2720" s="43" t="str">
        <f ca="1">IFERROR(OFFSET('Maximum minutes'!$C$1,T2720,MATCH(IF(G2720&lt;&gt;"",G2720,F2720),OFFSET('Maximum minutes'!$C$1,T2720-1,0,1,U2720+1),0)-1)*IF(OR(ISNUMBER(J2720),J2720="sans examen"),1,0)*IF(W2720&lt;MinDate,1,0),"")</f>
        <v/>
      </c>
      <c r="N2720" s="36">
        <f t="shared" ca="1" si="85"/>
        <v>0</v>
      </c>
      <c r="O2720" s="36" t="e">
        <f ca="1">LEFT(OFFSET(Lists!$Q$2,MATCH(E2720,Lists!$R$3:$R$19,0),0),4)</f>
        <v>#N/A</v>
      </c>
      <c r="P2720" s="36" t="e">
        <f ca="1">MATCH(O2720,Lists!$S$2:$S$640,1)</f>
        <v>#N/A</v>
      </c>
      <c r="Q2720" s="36" t="e">
        <f ca="1">MATCH(LEFT(OFFSET(Lists!$Q$2,MATCH(E2720,Lists!$R$3:$R$19,0)+1,0),4),Lists!$S$3:$S$640,1)</f>
        <v>#N/A</v>
      </c>
      <c r="R2720" s="36" t="e">
        <f ca="1">LEFT(OFFSET(Lists!$S$2,P2720-1+MATCH(F2720,OFFSET(Lists!$T$3,P2720-1,0,Q2720-P2720+1),0),0),6)</f>
        <v>#N/A</v>
      </c>
      <c r="S2720" s="36" t="e">
        <f ca="1">VLOOKUP(R2720,Lists!B:D,3,FALSE)</f>
        <v>#N/A</v>
      </c>
      <c r="T2720" s="36" t="str">
        <f>IF(F2720&lt;&gt;"",MATCH(R2720,'Maximum minutes'!B:B,0),"")</f>
        <v/>
      </c>
      <c r="U2720" s="36">
        <f ca="1">IF(F2720&lt;&gt;"",COUNTA(OFFSET('Maximum minutes'!$C$1,'Annexe A1 Cours'!T2720,0,1,50)),0)</f>
        <v>0</v>
      </c>
      <c r="V2720" s="37">
        <f ca="1">IFERROR(OFFSET('Maximum minutes'!$C$1,T2720+1,-1+MATCH(G2720,OFFSET('Maximum minutes'!$C$1,T2720-1,0,1,50),0)),0)</f>
        <v>0</v>
      </c>
      <c r="W2720" s="38">
        <f t="shared" ca="1" si="84"/>
        <v>0</v>
      </c>
    </row>
    <row r="2721" spans="1:23" s="36" customFormat="1" ht="18.75">
      <c r="A2721" s="34"/>
      <c r="B2721" s="39"/>
      <c r="C2721" s="39"/>
      <c r="D2721" s="35"/>
      <c r="E2721" s="40"/>
      <c r="F2721" s="39"/>
      <c r="G2721" s="39"/>
      <c r="H2721" s="39"/>
      <c r="I2721" s="34"/>
      <c r="J2721" s="34"/>
      <c r="K2721" s="34"/>
      <c r="L2721" s="34"/>
      <c r="M2721" s="43" t="str">
        <f ca="1">IFERROR(OFFSET('Maximum minutes'!$C$1,T2721,MATCH(IF(G2721&lt;&gt;"",G2721,F2721),OFFSET('Maximum minutes'!$C$1,T2721-1,0,1,U2721+1),0)-1)*IF(OR(ISNUMBER(J2721),J2721="sans examen"),1,0)*IF(W2721&lt;MinDate,1,0),"")</f>
        <v/>
      </c>
      <c r="N2721" s="36">
        <f t="shared" ca="1" si="85"/>
        <v>0</v>
      </c>
      <c r="O2721" s="36" t="e">
        <f ca="1">LEFT(OFFSET(Lists!$Q$2,MATCH(E2721,Lists!$R$3:$R$19,0),0),4)</f>
        <v>#N/A</v>
      </c>
      <c r="P2721" s="36" t="e">
        <f ca="1">MATCH(O2721,Lists!$S$2:$S$640,1)</f>
        <v>#N/A</v>
      </c>
      <c r="Q2721" s="36" t="e">
        <f ca="1">MATCH(LEFT(OFFSET(Lists!$Q$2,MATCH(E2721,Lists!$R$3:$R$19,0)+1,0),4),Lists!$S$3:$S$640,1)</f>
        <v>#N/A</v>
      </c>
      <c r="R2721" s="36" t="e">
        <f ca="1">LEFT(OFFSET(Lists!$S$2,P2721-1+MATCH(F2721,OFFSET(Lists!$T$3,P2721-1,0,Q2721-P2721+1),0),0),6)</f>
        <v>#N/A</v>
      </c>
      <c r="S2721" s="36" t="e">
        <f ca="1">VLOOKUP(R2721,Lists!B:D,3,FALSE)</f>
        <v>#N/A</v>
      </c>
      <c r="T2721" s="36" t="str">
        <f>IF(F2721&lt;&gt;"",MATCH(R2721,'Maximum minutes'!B:B,0),"")</f>
        <v/>
      </c>
      <c r="U2721" s="36">
        <f ca="1">IF(F2721&lt;&gt;"",COUNTA(OFFSET('Maximum minutes'!$C$1,'Annexe A1 Cours'!T2721,0,1,50)),0)</f>
        <v>0</v>
      </c>
      <c r="V2721" s="37">
        <f ca="1">IFERROR(OFFSET('Maximum minutes'!$C$1,T2721+1,-1+MATCH(G2721,OFFSET('Maximum minutes'!$C$1,T2721-1,0,1,50),0)),0)</f>
        <v>0</v>
      </c>
      <c r="W2721" s="38">
        <f t="shared" ca="1" si="84"/>
        <v>0</v>
      </c>
    </row>
    <row r="2722" spans="1:23" s="36" customFormat="1" ht="18.75">
      <c r="A2722" s="34"/>
      <c r="B2722" s="39"/>
      <c r="C2722" s="39"/>
      <c r="D2722" s="35"/>
      <c r="E2722" s="40"/>
      <c r="F2722" s="39"/>
      <c r="G2722" s="39"/>
      <c r="H2722" s="39"/>
      <c r="I2722" s="34"/>
      <c r="J2722" s="34"/>
      <c r="K2722" s="34"/>
      <c r="L2722" s="34"/>
      <c r="M2722" s="43" t="str">
        <f ca="1">IFERROR(OFFSET('Maximum minutes'!$C$1,T2722,MATCH(IF(G2722&lt;&gt;"",G2722,F2722),OFFSET('Maximum minutes'!$C$1,T2722-1,0,1,U2722+1),0)-1)*IF(OR(ISNUMBER(J2722),J2722="sans examen"),1,0)*IF(W2722&lt;MinDate,1,0),"")</f>
        <v/>
      </c>
      <c r="N2722" s="36">
        <f t="shared" ca="1" si="85"/>
        <v>0</v>
      </c>
      <c r="O2722" s="36" t="e">
        <f ca="1">LEFT(OFFSET(Lists!$Q$2,MATCH(E2722,Lists!$R$3:$R$19,0),0),4)</f>
        <v>#N/A</v>
      </c>
      <c r="P2722" s="36" t="e">
        <f ca="1">MATCH(O2722,Lists!$S$2:$S$640,1)</f>
        <v>#N/A</v>
      </c>
      <c r="Q2722" s="36" t="e">
        <f ca="1">MATCH(LEFT(OFFSET(Lists!$Q$2,MATCH(E2722,Lists!$R$3:$R$19,0)+1,0),4),Lists!$S$3:$S$640,1)</f>
        <v>#N/A</v>
      </c>
      <c r="R2722" s="36" t="e">
        <f ca="1">LEFT(OFFSET(Lists!$S$2,P2722-1+MATCH(F2722,OFFSET(Lists!$T$3,P2722-1,0,Q2722-P2722+1),0),0),6)</f>
        <v>#N/A</v>
      </c>
      <c r="S2722" s="36" t="e">
        <f ca="1">VLOOKUP(R2722,Lists!B:D,3,FALSE)</f>
        <v>#N/A</v>
      </c>
      <c r="T2722" s="36" t="str">
        <f>IF(F2722&lt;&gt;"",MATCH(R2722,'Maximum minutes'!B:B,0),"")</f>
        <v/>
      </c>
      <c r="U2722" s="36">
        <f ca="1">IF(F2722&lt;&gt;"",COUNTA(OFFSET('Maximum minutes'!$C$1,'Annexe A1 Cours'!T2722,0,1,50)),0)</f>
        <v>0</v>
      </c>
      <c r="V2722" s="37">
        <f ca="1">IFERROR(OFFSET('Maximum minutes'!$C$1,T2722+1,-1+MATCH(G2722,OFFSET('Maximum minutes'!$C$1,T2722-1,0,1,50),0)),0)</f>
        <v>0</v>
      </c>
      <c r="W2722" s="38">
        <f t="shared" ca="1" si="84"/>
        <v>0</v>
      </c>
    </row>
    <row r="2723" spans="1:23" s="36" customFormat="1" ht="18.75">
      <c r="A2723" s="34"/>
      <c r="B2723" s="39"/>
      <c r="C2723" s="39"/>
      <c r="D2723" s="35"/>
      <c r="E2723" s="40"/>
      <c r="F2723" s="39"/>
      <c r="G2723" s="39"/>
      <c r="H2723" s="39"/>
      <c r="I2723" s="34"/>
      <c r="J2723" s="34"/>
      <c r="K2723" s="34"/>
      <c r="L2723" s="34"/>
      <c r="M2723" s="43" t="str">
        <f ca="1">IFERROR(OFFSET('Maximum minutes'!$C$1,T2723,MATCH(IF(G2723&lt;&gt;"",G2723,F2723),OFFSET('Maximum minutes'!$C$1,T2723-1,0,1,U2723+1),0)-1)*IF(OR(ISNUMBER(J2723),J2723="sans examen"),1,0)*IF(W2723&lt;MinDate,1,0),"")</f>
        <v/>
      </c>
      <c r="N2723" s="36">
        <f t="shared" ca="1" si="85"/>
        <v>0</v>
      </c>
      <c r="O2723" s="36" t="e">
        <f ca="1">LEFT(OFFSET(Lists!$Q$2,MATCH(E2723,Lists!$R$3:$R$19,0),0),4)</f>
        <v>#N/A</v>
      </c>
      <c r="P2723" s="36" t="e">
        <f ca="1">MATCH(O2723,Lists!$S$2:$S$640,1)</f>
        <v>#N/A</v>
      </c>
      <c r="Q2723" s="36" t="e">
        <f ca="1">MATCH(LEFT(OFFSET(Lists!$Q$2,MATCH(E2723,Lists!$R$3:$R$19,0)+1,0),4),Lists!$S$3:$S$640,1)</f>
        <v>#N/A</v>
      </c>
      <c r="R2723" s="36" t="e">
        <f ca="1">LEFT(OFFSET(Lists!$S$2,P2723-1+MATCH(F2723,OFFSET(Lists!$T$3,P2723-1,0,Q2723-P2723+1),0),0),6)</f>
        <v>#N/A</v>
      </c>
      <c r="S2723" s="36" t="e">
        <f ca="1">VLOOKUP(R2723,Lists!B:D,3,FALSE)</f>
        <v>#N/A</v>
      </c>
      <c r="T2723" s="36" t="str">
        <f>IF(F2723&lt;&gt;"",MATCH(R2723,'Maximum minutes'!B:B,0),"")</f>
        <v/>
      </c>
      <c r="U2723" s="36">
        <f ca="1">IF(F2723&lt;&gt;"",COUNTA(OFFSET('Maximum minutes'!$C$1,'Annexe A1 Cours'!T2723,0,1,50)),0)</f>
        <v>0</v>
      </c>
      <c r="V2723" s="37">
        <f ca="1">IFERROR(OFFSET('Maximum minutes'!$C$1,T2723+1,-1+MATCH(G2723,OFFSET('Maximum minutes'!$C$1,T2723-1,0,1,50),0)),0)</f>
        <v>0</v>
      </c>
      <c r="W2723" s="38">
        <f t="shared" ca="1" si="84"/>
        <v>0</v>
      </c>
    </row>
    <row r="2724" spans="1:23" s="36" customFormat="1" ht="18.75">
      <c r="A2724" s="34"/>
      <c r="B2724" s="39"/>
      <c r="C2724" s="39"/>
      <c r="D2724" s="35"/>
      <c r="E2724" s="40"/>
      <c r="F2724" s="39"/>
      <c r="G2724" s="39"/>
      <c r="H2724" s="39"/>
      <c r="I2724" s="34"/>
      <c r="J2724" s="34"/>
      <c r="K2724" s="34"/>
      <c r="L2724" s="34"/>
      <c r="M2724" s="43" t="str">
        <f ca="1">IFERROR(OFFSET('Maximum minutes'!$C$1,T2724,MATCH(IF(G2724&lt;&gt;"",G2724,F2724),OFFSET('Maximum minutes'!$C$1,T2724-1,0,1,U2724+1),0)-1)*IF(OR(ISNUMBER(J2724),J2724="sans examen"),1,0)*IF(W2724&lt;MinDate,1,0),"")</f>
        <v/>
      </c>
      <c r="N2724" s="36">
        <f t="shared" ca="1" si="85"/>
        <v>0</v>
      </c>
      <c r="O2724" s="36" t="e">
        <f ca="1">LEFT(OFFSET(Lists!$Q$2,MATCH(E2724,Lists!$R$3:$R$19,0),0),4)</f>
        <v>#N/A</v>
      </c>
      <c r="P2724" s="36" t="e">
        <f ca="1">MATCH(O2724,Lists!$S$2:$S$640,1)</f>
        <v>#N/A</v>
      </c>
      <c r="Q2724" s="36" t="e">
        <f ca="1">MATCH(LEFT(OFFSET(Lists!$Q$2,MATCH(E2724,Lists!$R$3:$R$19,0)+1,0),4),Lists!$S$3:$S$640,1)</f>
        <v>#N/A</v>
      </c>
      <c r="R2724" s="36" t="e">
        <f ca="1">LEFT(OFFSET(Lists!$S$2,P2724-1+MATCH(F2724,OFFSET(Lists!$T$3,P2724-1,0,Q2724-P2724+1),0),0),6)</f>
        <v>#N/A</v>
      </c>
      <c r="S2724" s="36" t="e">
        <f ca="1">VLOOKUP(R2724,Lists!B:D,3,FALSE)</f>
        <v>#N/A</v>
      </c>
      <c r="T2724" s="36" t="str">
        <f>IF(F2724&lt;&gt;"",MATCH(R2724,'Maximum minutes'!B:B,0),"")</f>
        <v/>
      </c>
      <c r="U2724" s="36">
        <f ca="1">IF(F2724&lt;&gt;"",COUNTA(OFFSET('Maximum minutes'!$C$1,'Annexe A1 Cours'!T2724,0,1,50)),0)</f>
        <v>0</v>
      </c>
      <c r="V2724" s="37">
        <f ca="1">IFERROR(OFFSET('Maximum minutes'!$C$1,T2724+1,-1+MATCH(G2724,OFFSET('Maximum minutes'!$C$1,T2724-1,0,1,50),0)),0)</f>
        <v>0</v>
      </c>
      <c r="W2724" s="38">
        <f t="shared" ca="1" si="84"/>
        <v>0</v>
      </c>
    </row>
    <row r="2725" spans="1:23" s="36" customFormat="1" ht="18.75">
      <c r="A2725" s="34"/>
      <c r="B2725" s="39"/>
      <c r="C2725" s="39"/>
      <c r="D2725" s="35"/>
      <c r="E2725" s="40"/>
      <c r="F2725" s="39"/>
      <c r="G2725" s="39"/>
      <c r="H2725" s="39"/>
      <c r="I2725" s="34"/>
      <c r="J2725" s="34"/>
      <c r="K2725" s="34"/>
      <c r="L2725" s="34"/>
      <c r="M2725" s="43" t="str">
        <f ca="1">IFERROR(OFFSET('Maximum minutes'!$C$1,T2725,MATCH(IF(G2725&lt;&gt;"",G2725,F2725),OFFSET('Maximum minutes'!$C$1,T2725-1,0,1,U2725+1),0)-1)*IF(OR(ISNUMBER(J2725),J2725="sans examen"),1,0)*IF(W2725&lt;MinDate,1,0),"")</f>
        <v/>
      </c>
      <c r="N2725" s="36">
        <f t="shared" ca="1" si="85"/>
        <v>0</v>
      </c>
      <c r="O2725" s="36" t="e">
        <f ca="1">LEFT(OFFSET(Lists!$Q$2,MATCH(E2725,Lists!$R$3:$R$19,0),0),4)</f>
        <v>#N/A</v>
      </c>
      <c r="P2725" s="36" t="e">
        <f ca="1">MATCH(O2725,Lists!$S$2:$S$640,1)</f>
        <v>#N/A</v>
      </c>
      <c r="Q2725" s="36" t="e">
        <f ca="1">MATCH(LEFT(OFFSET(Lists!$Q$2,MATCH(E2725,Lists!$R$3:$R$19,0)+1,0),4),Lists!$S$3:$S$640,1)</f>
        <v>#N/A</v>
      </c>
      <c r="R2725" s="36" t="e">
        <f ca="1">LEFT(OFFSET(Lists!$S$2,P2725-1+MATCH(F2725,OFFSET(Lists!$T$3,P2725-1,0,Q2725-P2725+1),0),0),6)</f>
        <v>#N/A</v>
      </c>
      <c r="S2725" s="36" t="e">
        <f ca="1">VLOOKUP(R2725,Lists!B:D,3,FALSE)</f>
        <v>#N/A</v>
      </c>
      <c r="T2725" s="36" t="str">
        <f>IF(F2725&lt;&gt;"",MATCH(R2725,'Maximum minutes'!B:B,0),"")</f>
        <v/>
      </c>
      <c r="U2725" s="36">
        <f ca="1">IF(F2725&lt;&gt;"",COUNTA(OFFSET('Maximum minutes'!$C$1,'Annexe A1 Cours'!T2725,0,1,50)),0)</f>
        <v>0</v>
      </c>
      <c r="V2725" s="37">
        <f ca="1">IFERROR(OFFSET('Maximum minutes'!$C$1,T2725+1,-1+MATCH(G2725,OFFSET('Maximum minutes'!$C$1,T2725-1,0,1,50),0)),0)</f>
        <v>0</v>
      </c>
      <c r="W2725" s="38">
        <f t="shared" ca="1" si="84"/>
        <v>0</v>
      </c>
    </row>
    <row r="2726" spans="1:23" s="36" customFormat="1" ht="18.75">
      <c r="A2726" s="34"/>
      <c r="B2726" s="39"/>
      <c r="C2726" s="39"/>
      <c r="D2726" s="35"/>
      <c r="E2726" s="40"/>
      <c r="F2726" s="39"/>
      <c r="G2726" s="39"/>
      <c r="H2726" s="39"/>
      <c r="I2726" s="34"/>
      <c r="J2726" s="34"/>
      <c r="K2726" s="34"/>
      <c r="L2726" s="34"/>
      <c r="M2726" s="43" t="str">
        <f ca="1">IFERROR(OFFSET('Maximum minutes'!$C$1,T2726,MATCH(IF(G2726&lt;&gt;"",G2726,F2726),OFFSET('Maximum minutes'!$C$1,T2726-1,0,1,U2726+1),0)-1)*IF(OR(ISNUMBER(J2726),J2726="sans examen"),1,0)*IF(W2726&lt;MinDate,1,0),"")</f>
        <v/>
      </c>
      <c r="N2726" s="36">
        <f t="shared" ca="1" si="85"/>
        <v>0</v>
      </c>
      <c r="O2726" s="36" t="e">
        <f ca="1">LEFT(OFFSET(Lists!$Q$2,MATCH(E2726,Lists!$R$3:$R$19,0),0),4)</f>
        <v>#N/A</v>
      </c>
      <c r="P2726" s="36" t="e">
        <f ca="1">MATCH(O2726,Lists!$S$2:$S$640,1)</f>
        <v>#N/A</v>
      </c>
      <c r="Q2726" s="36" t="e">
        <f ca="1">MATCH(LEFT(OFFSET(Lists!$Q$2,MATCH(E2726,Lists!$R$3:$R$19,0)+1,0),4),Lists!$S$3:$S$640,1)</f>
        <v>#N/A</v>
      </c>
      <c r="R2726" s="36" t="e">
        <f ca="1">LEFT(OFFSET(Lists!$S$2,P2726-1+MATCH(F2726,OFFSET(Lists!$T$3,P2726-1,0,Q2726-P2726+1),0),0),6)</f>
        <v>#N/A</v>
      </c>
      <c r="S2726" s="36" t="e">
        <f ca="1">VLOOKUP(R2726,Lists!B:D,3,FALSE)</f>
        <v>#N/A</v>
      </c>
      <c r="T2726" s="36" t="str">
        <f>IF(F2726&lt;&gt;"",MATCH(R2726,'Maximum minutes'!B:B,0),"")</f>
        <v/>
      </c>
      <c r="U2726" s="36">
        <f ca="1">IF(F2726&lt;&gt;"",COUNTA(OFFSET('Maximum minutes'!$C$1,'Annexe A1 Cours'!T2726,0,1,50)),0)</f>
        <v>0</v>
      </c>
      <c r="V2726" s="37">
        <f ca="1">IFERROR(OFFSET('Maximum minutes'!$C$1,T2726+1,-1+MATCH(G2726,OFFSET('Maximum minutes'!$C$1,T2726-1,0,1,50),0)),0)</f>
        <v>0</v>
      </c>
      <c r="W2726" s="38">
        <f t="shared" ca="1" si="84"/>
        <v>0</v>
      </c>
    </row>
    <row r="2727" spans="1:23" s="36" customFormat="1" ht="18.75">
      <c r="A2727" s="34"/>
      <c r="B2727" s="39"/>
      <c r="C2727" s="39"/>
      <c r="D2727" s="35"/>
      <c r="E2727" s="40"/>
      <c r="F2727" s="39"/>
      <c r="G2727" s="39"/>
      <c r="H2727" s="39"/>
      <c r="I2727" s="34"/>
      <c r="J2727" s="34"/>
      <c r="K2727" s="34"/>
      <c r="L2727" s="34"/>
      <c r="M2727" s="43" t="str">
        <f ca="1">IFERROR(OFFSET('Maximum minutes'!$C$1,T2727,MATCH(IF(G2727&lt;&gt;"",G2727,F2727),OFFSET('Maximum minutes'!$C$1,T2727-1,0,1,U2727+1),0)-1)*IF(OR(ISNUMBER(J2727),J2727="sans examen"),1,0)*IF(W2727&lt;MinDate,1,0),"")</f>
        <v/>
      </c>
      <c r="N2727" s="36">
        <f t="shared" ca="1" si="85"/>
        <v>0</v>
      </c>
      <c r="O2727" s="36" t="e">
        <f ca="1">LEFT(OFFSET(Lists!$Q$2,MATCH(E2727,Lists!$R$3:$R$19,0),0),4)</f>
        <v>#N/A</v>
      </c>
      <c r="P2727" s="36" t="e">
        <f ca="1">MATCH(O2727,Lists!$S$2:$S$640,1)</f>
        <v>#N/A</v>
      </c>
      <c r="Q2727" s="36" t="e">
        <f ca="1">MATCH(LEFT(OFFSET(Lists!$Q$2,MATCH(E2727,Lists!$R$3:$R$19,0)+1,0),4),Lists!$S$3:$S$640,1)</f>
        <v>#N/A</v>
      </c>
      <c r="R2727" s="36" t="e">
        <f ca="1">LEFT(OFFSET(Lists!$S$2,P2727-1+MATCH(F2727,OFFSET(Lists!$T$3,P2727-1,0,Q2727-P2727+1),0),0),6)</f>
        <v>#N/A</v>
      </c>
      <c r="S2727" s="36" t="e">
        <f ca="1">VLOOKUP(R2727,Lists!B:D,3,FALSE)</f>
        <v>#N/A</v>
      </c>
      <c r="T2727" s="36" t="str">
        <f>IF(F2727&lt;&gt;"",MATCH(R2727,'Maximum minutes'!B:B,0),"")</f>
        <v/>
      </c>
      <c r="U2727" s="36">
        <f ca="1">IF(F2727&lt;&gt;"",COUNTA(OFFSET('Maximum minutes'!$C$1,'Annexe A1 Cours'!T2727,0,1,50)),0)</f>
        <v>0</v>
      </c>
      <c r="V2727" s="37">
        <f ca="1">IFERROR(OFFSET('Maximum minutes'!$C$1,T2727+1,-1+MATCH(G2727,OFFSET('Maximum minutes'!$C$1,T2727-1,0,1,50),0)),0)</f>
        <v>0</v>
      </c>
      <c r="W2727" s="38">
        <f t="shared" ca="1" si="84"/>
        <v>0</v>
      </c>
    </row>
    <row r="2728" spans="1:23" s="36" customFormat="1" ht="18.75">
      <c r="A2728" s="34"/>
      <c r="B2728" s="39"/>
      <c r="C2728" s="39"/>
      <c r="D2728" s="35"/>
      <c r="E2728" s="40"/>
      <c r="F2728" s="39"/>
      <c r="G2728" s="39"/>
      <c r="H2728" s="39"/>
      <c r="I2728" s="34"/>
      <c r="J2728" s="34"/>
      <c r="K2728" s="34"/>
      <c r="L2728" s="34"/>
      <c r="M2728" s="43" t="str">
        <f ca="1">IFERROR(OFFSET('Maximum minutes'!$C$1,T2728,MATCH(IF(G2728&lt;&gt;"",G2728,F2728),OFFSET('Maximum minutes'!$C$1,T2728-1,0,1,U2728+1),0)-1)*IF(OR(ISNUMBER(J2728),J2728="sans examen"),1,0)*IF(W2728&lt;MinDate,1,0),"")</f>
        <v/>
      </c>
      <c r="N2728" s="36">
        <f t="shared" ca="1" si="85"/>
        <v>0</v>
      </c>
      <c r="O2728" s="36" t="e">
        <f ca="1">LEFT(OFFSET(Lists!$Q$2,MATCH(E2728,Lists!$R$3:$R$19,0),0),4)</f>
        <v>#N/A</v>
      </c>
      <c r="P2728" s="36" t="e">
        <f ca="1">MATCH(O2728,Lists!$S$2:$S$640,1)</f>
        <v>#N/A</v>
      </c>
      <c r="Q2728" s="36" t="e">
        <f ca="1">MATCH(LEFT(OFFSET(Lists!$Q$2,MATCH(E2728,Lists!$R$3:$R$19,0)+1,0),4),Lists!$S$3:$S$640,1)</f>
        <v>#N/A</v>
      </c>
      <c r="R2728" s="36" t="e">
        <f ca="1">LEFT(OFFSET(Lists!$S$2,P2728-1+MATCH(F2728,OFFSET(Lists!$T$3,P2728-1,0,Q2728-P2728+1),0),0),6)</f>
        <v>#N/A</v>
      </c>
      <c r="S2728" s="36" t="e">
        <f ca="1">VLOOKUP(R2728,Lists!B:D,3,FALSE)</f>
        <v>#N/A</v>
      </c>
      <c r="T2728" s="36" t="str">
        <f>IF(F2728&lt;&gt;"",MATCH(R2728,'Maximum minutes'!B:B,0),"")</f>
        <v/>
      </c>
      <c r="U2728" s="36">
        <f ca="1">IF(F2728&lt;&gt;"",COUNTA(OFFSET('Maximum minutes'!$C$1,'Annexe A1 Cours'!T2728,0,1,50)),0)</f>
        <v>0</v>
      </c>
      <c r="V2728" s="37">
        <f ca="1">IFERROR(OFFSET('Maximum minutes'!$C$1,T2728+1,-1+MATCH(G2728,OFFSET('Maximum minutes'!$C$1,T2728-1,0,1,50),0)),0)</f>
        <v>0</v>
      </c>
      <c r="W2728" s="38">
        <f t="shared" ca="1" si="84"/>
        <v>0</v>
      </c>
    </row>
    <row r="2729" spans="1:23" s="36" customFormat="1" ht="18.75">
      <c r="A2729" s="34"/>
      <c r="B2729" s="39"/>
      <c r="C2729" s="39"/>
      <c r="D2729" s="35"/>
      <c r="E2729" s="40"/>
      <c r="F2729" s="39"/>
      <c r="G2729" s="39"/>
      <c r="H2729" s="39"/>
      <c r="I2729" s="34"/>
      <c r="J2729" s="34"/>
      <c r="K2729" s="34"/>
      <c r="L2729" s="34"/>
      <c r="M2729" s="43" t="str">
        <f ca="1">IFERROR(OFFSET('Maximum minutes'!$C$1,T2729,MATCH(IF(G2729&lt;&gt;"",G2729,F2729),OFFSET('Maximum minutes'!$C$1,T2729-1,0,1,U2729+1),0)-1)*IF(OR(ISNUMBER(J2729),J2729="sans examen"),1,0)*IF(W2729&lt;MinDate,1,0),"")</f>
        <v/>
      </c>
      <c r="N2729" s="36">
        <f t="shared" ca="1" si="85"/>
        <v>0</v>
      </c>
      <c r="O2729" s="36" t="e">
        <f ca="1">LEFT(OFFSET(Lists!$Q$2,MATCH(E2729,Lists!$R$3:$R$19,0),0),4)</f>
        <v>#N/A</v>
      </c>
      <c r="P2729" s="36" t="e">
        <f ca="1">MATCH(O2729,Lists!$S$2:$S$640,1)</f>
        <v>#N/A</v>
      </c>
      <c r="Q2729" s="36" t="e">
        <f ca="1">MATCH(LEFT(OFFSET(Lists!$Q$2,MATCH(E2729,Lists!$R$3:$R$19,0)+1,0),4),Lists!$S$3:$S$640,1)</f>
        <v>#N/A</v>
      </c>
      <c r="R2729" s="36" t="e">
        <f ca="1">LEFT(OFFSET(Lists!$S$2,P2729-1+MATCH(F2729,OFFSET(Lists!$T$3,P2729-1,0,Q2729-P2729+1),0),0),6)</f>
        <v>#N/A</v>
      </c>
      <c r="S2729" s="36" t="e">
        <f ca="1">VLOOKUP(R2729,Lists!B:D,3,FALSE)</f>
        <v>#N/A</v>
      </c>
      <c r="T2729" s="36" t="str">
        <f>IF(F2729&lt;&gt;"",MATCH(R2729,'Maximum minutes'!B:B,0),"")</f>
        <v/>
      </c>
      <c r="U2729" s="36">
        <f ca="1">IF(F2729&lt;&gt;"",COUNTA(OFFSET('Maximum minutes'!$C$1,'Annexe A1 Cours'!T2729,0,1,50)),0)</f>
        <v>0</v>
      </c>
      <c r="V2729" s="37">
        <f ca="1">IFERROR(OFFSET('Maximum minutes'!$C$1,T2729+1,-1+MATCH(G2729,OFFSET('Maximum minutes'!$C$1,T2729-1,0,1,50),0)),0)</f>
        <v>0</v>
      </c>
      <c r="W2729" s="38">
        <f t="shared" ca="1" si="84"/>
        <v>0</v>
      </c>
    </row>
    <row r="2730" spans="1:23" s="36" customFormat="1" ht="18.75">
      <c r="A2730" s="34"/>
      <c r="B2730" s="39"/>
      <c r="C2730" s="39"/>
      <c r="D2730" s="35"/>
      <c r="E2730" s="40"/>
      <c r="F2730" s="39"/>
      <c r="G2730" s="39"/>
      <c r="H2730" s="39"/>
      <c r="I2730" s="34"/>
      <c r="J2730" s="34"/>
      <c r="K2730" s="34"/>
      <c r="L2730" s="34"/>
      <c r="M2730" s="43" t="str">
        <f ca="1">IFERROR(OFFSET('Maximum minutes'!$C$1,T2730,MATCH(IF(G2730&lt;&gt;"",G2730,F2730),OFFSET('Maximum minutes'!$C$1,T2730-1,0,1,U2730+1),0)-1)*IF(OR(ISNUMBER(J2730),J2730="sans examen"),1,0)*IF(W2730&lt;MinDate,1,0),"")</f>
        <v/>
      </c>
      <c r="N2730" s="36">
        <f t="shared" ca="1" si="85"/>
        <v>0</v>
      </c>
      <c r="O2730" s="36" t="e">
        <f ca="1">LEFT(OFFSET(Lists!$Q$2,MATCH(E2730,Lists!$R$3:$R$19,0),0),4)</f>
        <v>#N/A</v>
      </c>
      <c r="P2730" s="36" t="e">
        <f ca="1">MATCH(O2730,Lists!$S$2:$S$640,1)</f>
        <v>#N/A</v>
      </c>
      <c r="Q2730" s="36" t="e">
        <f ca="1">MATCH(LEFT(OFFSET(Lists!$Q$2,MATCH(E2730,Lists!$R$3:$R$19,0)+1,0),4),Lists!$S$3:$S$640,1)</f>
        <v>#N/A</v>
      </c>
      <c r="R2730" s="36" t="e">
        <f ca="1">LEFT(OFFSET(Lists!$S$2,P2730-1+MATCH(F2730,OFFSET(Lists!$T$3,P2730-1,0,Q2730-P2730+1),0),0),6)</f>
        <v>#N/A</v>
      </c>
      <c r="S2730" s="36" t="e">
        <f ca="1">VLOOKUP(R2730,Lists!B:D,3,FALSE)</f>
        <v>#N/A</v>
      </c>
      <c r="T2730" s="36" t="str">
        <f>IF(F2730&lt;&gt;"",MATCH(R2730,'Maximum minutes'!B:B,0),"")</f>
        <v/>
      </c>
      <c r="U2730" s="36">
        <f ca="1">IF(F2730&lt;&gt;"",COUNTA(OFFSET('Maximum minutes'!$C$1,'Annexe A1 Cours'!T2730,0,1,50)),0)</f>
        <v>0</v>
      </c>
      <c r="V2730" s="37">
        <f ca="1">IFERROR(OFFSET('Maximum minutes'!$C$1,T2730+1,-1+MATCH(G2730,OFFSET('Maximum minutes'!$C$1,T2730-1,0,1,50),0)),0)</f>
        <v>0</v>
      </c>
      <c r="W2730" s="38">
        <f t="shared" ca="1" si="84"/>
        <v>0</v>
      </c>
    </row>
    <row r="2731" spans="1:23" s="36" customFormat="1" ht="18.75">
      <c r="A2731" s="34"/>
      <c r="B2731" s="39"/>
      <c r="C2731" s="39"/>
      <c r="D2731" s="35"/>
      <c r="E2731" s="40"/>
      <c r="F2731" s="39"/>
      <c r="G2731" s="39"/>
      <c r="H2731" s="39"/>
      <c r="I2731" s="34"/>
      <c r="J2731" s="34"/>
      <c r="K2731" s="34"/>
      <c r="L2731" s="34"/>
      <c r="M2731" s="43" t="str">
        <f ca="1">IFERROR(OFFSET('Maximum minutes'!$C$1,T2731,MATCH(IF(G2731&lt;&gt;"",G2731,F2731),OFFSET('Maximum minutes'!$C$1,T2731-1,0,1,U2731+1),0)-1)*IF(OR(ISNUMBER(J2731),J2731="sans examen"),1,0)*IF(W2731&lt;MinDate,1,0),"")</f>
        <v/>
      </c>
      <c r="N2731" s="36">
        <f t="shared" ca="1" si="85"/>
        <v>0</v>
      </c>
      <c r="O2731" s="36" t="e">
        <f ca="1">LEFT(OFFSET(Lists!$Q$2,MATCH(E2731,Lists!$R$3:$R$19,0),0),4)</f>
        <v>#N/A</v>
      </c>
      <c r="P2731" s="36" t="e">
        <f ca="1">MATCH(O2731,Lists!$S$2:$S$640,1)</f>
        <v>#N/A</v>
      </c>
      <c r="Q2731" s="36" t="e">
        <f ca="1">MATCH(LEFT(OFFSET(Lists!$Q$2,MATCH(E2731,Lists!$R$3:$R$19,0)+1,0),4),Lists!$S$3:$S$640,1)</f>
        <v>#N/A</v>
      </c>
      <c r="R2731" s="36" t="e">
        <f ca="1">LEFT(OFFSET(Lists!$S$2,P2731-1+MATCH(F2731,OFFSET(Lists!$T$3,P2731-1,0,Q2731-P2731+1),0),0),6)</f>
        <v>#N/A</v>
      </c>
      <c r="S2731" s="36" t="e">
        <f ca="1">VLOOKUP(R2731,Lists!B:D,3,FALSE)</f>
        <v>#N/A</v>
      </c>
      <c r="T2731" s="36" t="str">
        <f>IF(F2731&lt;&gt;"",MATCH(R2731,'Maximum minutes'!B:B,0),"")</f>
        <v/>
      </c>
      <c r="U2731" s="36">
        <f ca="1">IF(F2731&lt;&gt;"",COUNTA(OFFSET('Maximum minutes'!$C$1,'Annexe A1 Cours'!T2731,0,1,50)),0)</f>
        <v>0</v>
      </c>
      <c r="V2731" s="37">
        <f ca="1">IFERROR(OFFSET('Maximum minutes'!$C$1,T2731+1,-1+MATCH(G2731,OFFSET('Maximum minutes'!$C$1,T2731-1,0,1,50),0)),0)</f>
        <v>0</v>
      </c>
      <c r="W2731" s="38">
        <f t="shared" ca="1" si="84"/>
        <v>0</v>
      </c>
    </row>
    <row r="2732" spans="1:23" s="36" customFormat="1" ht="18.75">
      <c r="A2732" s="34"/>
      <c r="B2732" s="39"/>
      <c r="C2732" s="39"/>
      <c r="D2732" s="35"/>
      <c r="E2732" s="40"/>
      <c r="F2732" s="39"/>
      <c r="G2732" s="39"/>
      <c r="H2732" s="39"/>
      <c r="I2732" s="34"/>
      <c r="J2732" s="34"/>
      <c r="K2732" s="34"/>
      <c r="L2732" s="34"/>
      <c r="M2732" s="43" t="str">
        <f ca="1">IFERROR(OFFSET('Maximum minutes'!$C$1,T2732,MATCH(IF(G2732&lt;&gt;"",G2732,F2732),OFFSET('Maximum minutes'!$C$1,T2732-1,0,1,U2732+1),0)-1)*IF(OR(ISNUMBER(J2732),J2732="sans examen"),1,0)*IF(W2732&lt;MinDate,1,0),"")</f>
        <v/>
      </c>
      <c r="N2732" s="36">
        <f t="shared" ca="1" si="85"/>
        <v>0</v>
      </c>
      <c r="O2732" s="36" t="e">
        <f ca="1">LEFT(OFFSET(Lists!$Q$2,MATCH(E2732,Lists!$R$3:$R$19,0),0),4)</f>
        <v>#N/A</v>
      </c>
      <c r="P2732" s="36" t="e">
        <f ca="1">MATCH(O2732,Lists!$S$2:$S$640,1)</f>
        <v>#N/A</v>
      </c>
      <c r="Q2732" s="36" t="e">
        <f ca="1">MATCH(LEFT(OFFSET(Lists!$Q$2,MATCH(E2732,Lists!$R$3:$R$19,0)+1,0),4),Lists!$S$3:$S$640,1)</f>
        <v>#N/A</v>
      </c>
      <c r="R2732" s="36" t="e">
        <f ca="1">LEFT(OFFSET(Lists!$S$2,P2732-1+MATCH(F2732,OFFSET(Lists!$T$3,P2732-1,0,Q2732-P2732+1),0),0),6)</f>
        <v>#N/A</v>
      </c>
      <c r="S2732" s="36" t="e">
        <f ca="1">VLOOKUP(R2732,Lists!B:D,3,FALSE)</f>
        <v>#N/A</v>
      </c>
      <c r="T2732" s="36" t="str">
        <f>IF(F2732&lt;&gt;"",MATCH(R2732,'Maximum minutes'!B:B,0),"")</f>
        <v/>
      </c>
      <c r="U2732" s="36">
        <f ca="1">IF(F2732&lt;&gt;"",COUNTA(OFFSET('Maximum minutes'!$C$1,'Annexe A1 Cours'!T2732,0,1,50)),0)</f>
        <v>0</v>
      </c>
      <c r="V2732" s="37">
        <f ca="1">IFERROR(OFFSET('Maximum minutes'!$C$1,T2732+1,-1+MATCH(G2732,OFFSET('Maximum minutes'!$C$1,T2732-1,0,1,50),0)),0)</f>
        <v>0</v>
      </c>
      <c r="W2732" s="38">
        <f t="shared" ca="1" si="84"/>
        <v>0</v>
      </c>
    </row>
    <row r="2733" spans="1:23" s="36" customFormat="1" ht="18.75">
      <c r="A2733" s="34"/>
      <c r="B2733" s="39"/>
      <c r="C2733" s="39"/>
      <c r="D2733" s="35"/>
      <c r="E2733" s="40"/>
      <c r="F2733" s="39"/>
      <c r="G2733" s="39"/>
      <c r="H2733" s="39"/>
      <c r="I2733" s="34"/>
      <c r="J2733" s="34"/>
      <c r="K2733" s="34"/>
      <c r="L2733" s="34"/>
      <c r="M2733" s="43" t="str">
        <f ca="1">IFERROR(OFFSET('Maximum minutes'!$C$1,T2733,MATCH(IF(G2733&lt;&gt;"",G2733,F2733),OFFSET('Maximum minutes'!$C$1,T2733-1,0,1,U2733+1),0)-1)*IF(OR(ISNUMBER(J2733),J2733="sans examen"),1,0)*IF(W2733&lt;MinDate,1,0),"")</f>
        <v/>
      </c>
      <c r="N2733" s="36">
        <f t="shared" ca="1" si="85"/>
        <v>0</v>
      </c>
      <c r="O2733" s="36" t="e">
        <f ca="1">LEFT(OFFSET(Lists!$Q$2,MATCH(E2733,Lists!$R$3:$R$19,0),0),4)</f>
        <v>#N/A</v>
      </c>
      <c r="P2733" s="36" t="e">
        <f ca="1">MATCH(O2733,Lists!$S$2:$S$640,1)</f>
        <v>#N/A</v>
      </c>
      <c r="Q2733" s="36" t="e">
        <f ca="1">MATCH(LEFT(OFFSET(Lists!$Q$2,MATCH(E2733,Lists!$R$3:$R$19,0)+1,0),4),Lists!$S$3:$S$640,1)</f>
        <v>#N/A</v>
      </c>
      <c r="R2733" s="36" t="e">
        <f ca="1">LEFT(OFFSET(Lists!$S$2,P2733-1+MATCH(F2733,OFFSET(Lists!$T$3,P2733-1,0,Q2733-P2733+1),0),0),6)</f>
        <v>#N/A</v>
      </c>
      <c r="S2733" s="36" t="e">
        <f ca="1">VLOOKUP(R2733,Lists!B:D,3,FALSE)</f>
        <v>#N/A</v>
      </c>
      <c r="T2733" s="36" t="str">
        <f>IF(F2733&lt;&gt;"",MATCH(R2733,'Maximum minutes'!B:B,0),"")</f>
        <v/>
      </c>
      <c r="U2733" s="36">
        <f ca="1">IF(F2733&lt;&gt;"",COUNTA(OFFSET('Maximum minutes'!$C$1,'Annexe A1 Cours'!T2733,0,1,50)),0)</f>
        <v>0</v>
      </c>
      <c r="V2733" s="37">
        <f ca="1">IFERROR(OFFSET('Maximum minutes'!$C$1,T2733+1,-1+MATCH(G2733,OFFSET('Maximum minutes'!$C$1,T2733-1,0,1,50),0)),0)</f>
        <v>0</v>
      </c>
      <c r="W2733" s="38">
        <f t="shared" ca="1" si="84"/>
        <v>0</v>
      </c>
    </row>
    <row r="2734" spans="1:23" s="36" customFormat="1" ht="18.75">
      <c r="A2734" s="34"/>
      <c r="B2734" s="39"/>
      <c r="C2734" s="39"/>
      <c r="D2734" s="35"/>
      <c r="E2734" s="40"/>
      <c r="F2734" s="39"/>
      <c r="G2734" s="39"/>
      <c r="H2734" s="39"/>
      <c r="I2734" s="34"/>
      <c r="J2734" s="34"/>
      <c r="K2734" s="34"/>
      <c r="L2734" s="34"/>
      <c r="M2734" s="43" t="str">
        <f ca="1">IFERROR(OFFSET('Maximum minutes'!$C$1,T2734,MATCH(IF(G2734&lt;&gt;"",G2734,F2734),OFFSET('Maximum minutes'!$C$1,T2734-1,0,1,U2734+1),0)-1)*IF(OR(ISNUMBER(J2734),J2734="sans examen"),1,0)*IF(W2734&lt;MinDate,1,0),"")</f>
        <v/>
      </c>
      <c r="N2734" s="36">
        <f t="shared" ca="1" si="85"/>
        <v>0</v>
      </c>
      <c r="O2734" s="36" t="e">
        <f ca="1">LEFT(OFFSET(Lists!$Q$2,MATCH(E2734,Lists!$R$3:$R$19,0),0),4)</f>
        <v>#N/A</v>
      </c>
      <c r="P2734" s="36" t="e">
        <f ca="1">MATCH(O2734,Lists!$S$2:$S$640,1)</f>
        <v>#N/A</v>
      </c>
      <c r="Q2734" s="36" t="e">
        <f ca="1">MATCH(LEFT(OFFSET(Lists!$Q$2,MATCH(E2734,Lists!$R$3:$R$19,0)+1,0),4),Lists!$S$3:$S$640,1)</f>
        <v>#N/A</v>
      </c>
      <c r="R2734" s="36" t="e">
        <f ca="1">LEFT(OFFSET(Lists!$S$2,P2734-1+MATCH(F2734,OFFSET(Lists!$T$3,P2734-1,0,Q2734-P2734+1),0),0),6)</f>
        <v>#N/A</v>
      </c>
      <c r="S2734" s="36" t="e">
        <f ca="1">VLOOKUP(R2734,Lists!B:D,3,FALSE)</f>
        <v>#N/A</v>
      </c>
      <c r="T2734" s="36" t="str">
        <f>IF(F2734&lt;&gt;"",MATCH(R2734,'Maximum minutes'!B:B,0),"")</f>
        <v/>
      </c>
      <c r="U2734" s="36">
        <f ca="1">IF(F2734&lt;&gt;"",COUNTA(OFFSET('Maximum minutes'!$C$1,'Annexe A1 Cours'!T2734,0,1,50)),0)</f>
        <v>0</v>
      </c>
      <c r="V2734" s="37">
        <f ca="1">IFERROR(OFFSET('Maximum minutes'!$C$1,T2734+1,-1+MATCH(G2734,OFFSET('Maximum minutes'!$C$1,T2734-1,0,1,50),0)),0)</f>
        <v>0</v>
      </c>
      <c r="W2734" s="38">
        <f t="shared" ca="1" si="84"/>
        <v>0</v>
      </c>
    </row>
    <row r="2735" spans="1:23" s="36" customFormat="1" ht="18.75">
      <c r="A2735" s="34"/>
      <c r="B2735" s="39"/>
      <c r="C2735" s="39"/>
      <c r="D2735" s="35"/>
      <c r="E2735" s="40"/>
      <c r="F2735" s="39"/>
      <c r="G2735" s="39"/>
      <c r="H2735" s="39"/>
      <c r="I2735" s="34"/>
      <c r="J2735" s="34"/>
      <c r="K2735" s="34"/>
      <c r="L2735" s="34"/>
      <c r="M2735" s="43" t="str">
        <f ca="1">IFERROR(OFFSET('Maximum minutes'!$C$1,T2735,MATCH(IF(G2735&lt;&gt;"",G2735,F2735),OFFSET('Maximum minutes'!$C$1,T2735-1,0,1,U2735+1),0)-1)*IF(OR(ISNUMBER(J2735),J2735="sans examen"),1,0)*IF(W2735&lt;MinDate,1,0),"")</f>
        <v/>
      </c>
      <c r="N2735" s="36">
        <f t="shared" ca="1" si="85"/>
        <v>0</v>
      </c>
      <c r="O2735" s="36" t="e">
        <f ca="1">LEFT(OFFSET(Lists!$Q$2,MATCH(E2735,Lists!$R$3:$R$19,0),0),4)</f>
        <v>#N/A</v>
      </c>
      <c r="P2735" s="36" t="e">
        <f ca="1">MATCH(O2735,Lists!$S$2:$S$640,1)</f>
        <v>#N/A</v>
      </c>
      <c r="Q2735" s="36" t="e">
        <f ca="1">MATCH(LEFT(OFFSET(Lists!$Q$2,MATCH(E2735,Lists!$R$3:$R$19,0)+1,0),4),Lists!$S$3:$S$640,1)</f>
        <v>#N/A</v>
      </c>
      <c r="R2735" s="36" t="e">
        <f ca="1">LEFT(OFFSET(Lists!$S$2,P2735-1+MATCH(F2735,OFFSET(Lists!$T$3,P2735-1,0,Q2735-P2735+1),0),0),6)</f>
        <v>#N/A</v>
      </c>
      <c r="S2735" s="36" t="e">
        <f ca="1">VLOOKUP(R2735,Lists!B:D,3,FALSE)</f>
        <v>#N/A</v>
      </c>
      <c r="T2735" s="36" t="str">
        <f>IF(F2735&lt;&gt;"",MATCH(R2735,'Maximum minutes'!B:B,0),"")</f>
        <v/>
      </c>
      <c r="U2735" s="36">
        <f ca="1">IF(F2735&lt;&gt;"",COUNTA(OFFSET('Maximum minutes'!$C$1,'Annexe A1 Cours'!T2735,0,1,50)),0)</f>
        <v>0</v>
      </c>
      <c r="V2735" s="37">
        <f ca="1">IFERROR(OFFSET('Maximum minutes'!$C$1,T2735+1,-1+MATCH(G2735,OFFSET('Maximum minutes'!$C$1,T2735-1,0,1,50),0)),0)</f>
        <v>0</v>
      </c>
      <c r="W2735" s="38">
        <f t="shared" ca="1" si="84"/>
        <v>0</v>
      </c>
    </row>
    <row r="2736" spans="1:23" s="36" customFormat="1" ht="18.75">
      <c r="A2736" s="34"/>
      <c r="B2736" s="39"/>
      <c r="C2736" s="39"/>
      <c r="D2736" s="35"/>
      <c r="E2736" s="40"/>
      <c r="F2736" s="39"/>
      <c r="G2736" s="39"/>
      <c r="H2736" s="39"/>
      <c r="I2736" s="34"/>
      <c r="J2736" s="34"/>
      <c r="K2736" s="34"/>
      <c r="L2736" s="34"/>
      <c r="M2736" s="43" t="str">
        <f ca="1">IFERROR(OFFSET('Maximum minutes'!$C$1,T2736,MATCH(IF(G2736&lt;&gt;"",G2736,F2736),OFFSET('Maximum minutes'!$C$1,T2736-1,0,1,U2736+1),0)-1)*IF(OR(ISNUMBER(J2736),J2736="sans examen"),1,0)*IF(W2736&lt;MinDate,1,0),"")</f>
        <v/>
      </c>
      <c r="N2736" s="36">
        <f t="shared" ca="1" si="85"/>
        <v>0</v>
      </c>
      <c r="O2736" s="36" t="e">
        <f ca="1">LEFT(OFFSET(Lists!$Q$2,MATCH(E2736,Lists!$R$3:$R$19,0),0),4)</f>
        <v>#N/A</v>
      </c>
      <c r="P2736" s="36" t="e">
        <f ca="1">MATCH(O2736,Lists!$S$2:$S$640,1)</f>
        <v>#N/A</v>
      </c>
      <c r="Q2736" s="36" t="e">
        <f ca="1">MATCH(LEFT(OFFSET(Lists!$Q$2,MATCH(E2736,Lists!$R$3:$R$19,0)+1,0),4),Lists!$S$3:$S$640,1)</f>
        <v>#N/A</v>
      </c>
      <c r="R2736" s="36" t="e">
        <f ca="1">LEFT(OFFSET(Lists!$S$2,P2736-1+MATCH(F2736,OFFSET(Lists!$T$3,P2736-1,0,Q2736-P2736+1),0),0),6)</f>
        <v>#N/A</v>
      </c>
      <c r="S2736" s="36" t="e">
        <f ca="1">VLOOKUP(R2736,Lists!B:D,3,FALSE)</f>
        <v>#N/A</v>
      </c>
      <c r="T2736" s="36" t="str">
        <f>IF(F2736&lt;&gt;"",MATCH(R2736,'Maximum minutes'!B:B,0),"")</f>
        <v/>
      </c>
      <c r="U2736" s="36">
        <f ca="1">IF(F2736&lt;&gt;"",COUNTA(OFFSET('Maximum minutes'!$C$1,'Annexe A1 Cours'!T2736,0,1,50)),0)</f>
        <v>0</v>
      </c>
      <c r="V2736" s="37">
        <f ca="1">IFERROR(OFFSET('Maximum minutes'!$C$1,T2736+1,-1+MATCH(G2736,OFFSET('Maximum minutes'!$C$1,T2736-1,0,1,50),0)),0)</f>
        <v>0</v>
      </c>
      <c r="W2736" s="38">
        <f t="shared" ca="1" si="84"/>
        <v>0</v>
      </c>
    </row>
    <row r="2737" spans="1:23" s="36" customFormat="1" ht="18.75">
      <c r="A2737" s="34"/>
      <c r="B2737" s="39"/>
      <c r="C2737" s="39"/>
      <c r="D2737" s="35"/>
      <c r="E2737" s="40"/>
      <c r="F2737" s="39"/>
      <c r="G2737" s="39"/>
      <c r="H2737" s="39"/>
      <c r="I2737" s="34"/>
      <c r="J2737" s="34"/>
      <c r="K2737" s="34"/>
      <c r="L2737" s="34"/>
      <c r="M2737" s="43" t="str">
        <f ca="1">IFERROR(OFFSET('Maximum minutes'!$C$1,T2737,MATCH(IF(G2737&lt;&gt;"",G2737,F2737),OFFSET('Maximum minutes'!$C$1,T2737-1,0,1,U2737+1),0)-1)*IF(OR(ISNUMBER(J2737),J2737="sans examen"),1,0)*IF(W2737&lt;MinDate,1,0),"")</f>
        <v/>
      </c>
      <c r="N2737" s="36">
        <f t="shared" ca="1" si="85"/>
        <v>0</v>
      </c>
      <c r="O2737" s="36" t="e">
        <f ca="1">LEFT(OFFSET(Lists!$Q$2,MATCH(E2737,Lists!$R$3:$R$19,0),0),4)</f>
        <v>#N/A</v>
      </c>
      <c r="P2737" s="36" t="e">
        <f ca="1">MATCH(O2737,Lists!$S$2:$S$640,1)</f>
        <v>#N/A</v>
      </c>
      <c r="Q2737" s="36" t="e">
        <f ca="1">MATCH(LEFT(OFFSET(Lists!$Q$2,MATCH(E2737,Lists!$R$3:$R$19,0)+1,0),4),Lists!$S$3:$S$640,1)</f>
        <v>#N/A</v>
      </c>
      <c r="R2737" s="36" t="e">
        <f ca="1">LEFT(OFFSET(Lists!$S$2,P2737-1+MATCH(F2737,OFFSET(Lists!$T$3,P2737-1,0,Q2737-P2737+1),0),0),6)</f>
        <v>#N/A</v>
      </c>
      <c r="S2737" s="36" t="e">
        <f ca="1">VLOOKUP(R2737,Lists!B:D,3,FALSE)</f>
        <v>#N/A</v>
      </c>
      <c r="T2737" s="36" t="str">
        <f>IF(F2737&lt;&gt;"",MATCH(R2737,'Maximum minutes'!B:B,0),"")</f>
        <v/>
      </c>
      <c r="U2737" s="36">
        <f ca="1">IF(F2737&lt;&gt;"",COUNTA(OFFSET('Maximum minutes'!$C$1,'Annexe A1 Cours'!T2737,0,1,50)),0)</f>
        <v>0</v>
      </c>
      <c r="V2737" s="37">
        <f ca="1">IFERROR(OFFSET('Maximum minutes'!$C$1,T2737+1,-1+MATCH(G2737,OFFSET('Maximum minutes'!$C$1,T2737-1,0,1,50),0)),0)</f>
        <v>0</v>
      </c>
      <c r="W2737" s="38">
        <f t="shared" ca="1" si="84"/>
        <v>0</v>
      </c>
    </row>
    <row r="2738" spans="1:23" s="36" customFormat="1" ht="18.75">
      <c r="A2738" s="34"/>
      <c r="B2738" s="39"/>
      <c r="C2738" s="39"/>
      <c r="D2738" s="35"/>
      <c r="E2738" s="40"/>
      <c r="F2738" s="39"/>
      <c r="G2738" s="39"/>
      <c r="H2738" s="39"/>
      <c r="I2738" s="34"/>
      <c r="J2738" s="34"/>
      <c r="K2738" s="34"/>
      <c r="L2738" s="34"/>
      <c r="M2738" s="43" t="str">
        <f ca="1">IFERROR(OFFSET('Maximum minutes'!$C$1,T2738,MATCH(IF(G2738&lt;&gt;"",G2738,F2738),OFFSET('Maximum minutes'!$C$1,T2738-1,0,1,U2738+1),0)-1)*IF(OR(ISNUMBER(J2738),J2738="sans examen"),1,0)*IF(W2738&lt;MinDate,1,0),"")</f>
        <v/>
      </c>
      <c r="N2738" s="36">
        <f t="shared" ca="1" si="85"/>
        <v>0</v>
      </c>
      <c r="O2738" s="36" t="e">
        <f ca="1">LEFT(OFFSET(Lists!$Q$2,MATCH(E2738,Lists!$R$3:$R$19,0),0),4)</f>
        <v>#N/A</v>
      </c>
      <c r="P2738" s="36" t="e">
        <f ca="1">MATCH(O2738,Lists!$S$2:$S$640,1)</f>
        <v>#N/A</v>
      </c>
      <c r="Q2738" s="36" t="e">
        <f ca="1">MATCH(LEFT(OFFSET(Lists!$Q$2,MATCH(E2738,Lists!$R$3:$R$19,0)+1,0),4),Lists!$S$3:$S$640,1)</f>
        <v>#N/A</v>
      </c>
      <c r="R2738" s="36" t="e">
        <f ca="1">LEFT(OFFSET(Lists!$S$2,P2738-1+MATCH(F2738,OFFSET(Lists!$T$3,P2738-1,0,Q2738-P2738+1),0),0),6)</f>
        <v>#N/A</v>
      </c>
      <c r="S2738" s="36" t="e">
        <f ca="1">VLOOKUP(R2738,Lists!B:D,3,FALSE)</f>
        <v>#N/A</v>
      </c>
      <c r="T2738" s="36" t="str">
        <f>IF(F2738&lt;&gt;"",MATCH(R2738,'Maximum minutes'!B:B,0),"")</f>
        <v/>
      </c>
      <c r="U2738" s="36">
        <f ca="1">IF(F2738&lt;&gt;"",COUNTA(OFFSET('Maximum minutes'!$C$1,'Annexe A1 Cours'!T2738,0,1,50)),0)</f>
        <v>0</v>
      </c>
      <c r="V2738" s="37">
        <f ca="1">IFERROR(OFFSET('Maximum minutes'!$C$1,T2738+1,-1+MATCH(G2738,OFFSET('Maximum minutes'!$C$1,T2738-1,0,1,50),0)),0)</f>
        <v>0</v>
      </c>
      <c r="W2738" s="38">
        <f t="shared" ca="1" si="84"/>
        <v>0</v>
      </c>
    </row>
    <row r="2739" spans="1:23" s="36" customFormat="1" ht="18.75">
      <c r="A2739" s="34"/>
      <c r="B2739" s="39"/>
      <c r="C2739" s="39"/>
      <c r="D2739" s="35"/>
      <c r="E2739" s="40"/>
      <c r="F2739" s="39"/>
      <c r="G2739" s="39"/>
      <c r="H2739" s="39"/>
      <c r="I2739" s="34"/>
      <c r="J2739" s="34"/>
      <c r="K2739" s="34"/>
      <c r="L2739" s="34"/>
      <c r="M2739" s="43" t="str">
        <f ca="1">IFERROR(OFFSET('Maximum minutes'!$C$1,T2739,MATCH(IF(G2739&lt;&gt;"",G2739,F2739),OFFSET('Maximum minutes'!$C$1,T2739-1,0,1,U2739+1),0)-1)*IF(OR(ISNUMBER(J2739),J2739="sans examen"),1,0)*IF(W2739&lt;MinDate,1,0),"")</f>
        <v/>
      </c>
      <c r="N2739" s="36">
        <f t="shared" ca="1" si="85"/>
        <v>0</v>
      </c>
      <c r="O2739" s="36" t="e">
        <f ca="1">LEFT(OFFSET(Lists!$Q$2,MATCH(E2739,Lists!$R$3:$R$19,0),0),4)</f>
        <v>#N/A</v>
      </c>
      <c r="P2739" s="36" t="e">
        <f ca="1">MATCH(O2739,Lists!$S$2:$S$640,1)</f>
        <v>#N/A</v>
      </c>
      <c r="Q2739" s="36" t="e">
        <f ca="1">MATCH(LEFT(OFFSET(Lists!$Q$2,MATCH(E2739,Lists!$R$3:$R$19,0)+1,0),4),Lists!$S$3:$S$640,1)</f>
        <v>#N/A</v>
      </c>
      <c r="R2739" s="36" t="e">
        <f ca="1">LEFT(OFFSET(Lists!$S$2,P2739-1+MATCH(F2739,OFFSET(Lists!$T$3,P2739-1,0,Q2739-P2739+1),0),0),6)</f>
        <v>#N/A</v>
      </c>
      <c r="S2739" s="36" t="e">
        <f ca="1">VLOOKUP(R2739,Lists!B:D,3,FALSE)</f>
        <v>#N/A</v>
      </c>
      <c r="T2739" s="36" t="str">
        <f>IF(F2739&lt;&gt;"",MATCH(R2739,'Maximum minutes'!B:B,0),"")</f>
        <v/>
      </c>
      <c r="U2739" s="36">
        <f ca="1">IF(F2739&lt;&gt;"",COUNTA(OFFSET('Maximum minutes'!$C$1,'Annexe A1 Cours'!T2739,0,1,50)),0)</f>
        <v>0</v>
      </c>
      <c r="V2739" s="37">
        <f ca="1">IFERROR(OFFSET('Maximum minutes'!$C$1,T2739+1,-1+MATCH(G2739,OFFSET('Maximum minutes'!$C$1,T2739-1,0,1,50),0)),0)</f>
        <v>0</v>
      </c>
      <c r="W2739" s="38">
        <f t="shared" ca="1" si="84"/>
        <v>0</v>
      </c>
    </row>
    <row r="2740" spans="1:23" s="36" customFormat="1" ht="18.75">
      <c r="A2740" s="34"/>
      <c r="B2740" s="39"/>
      <c r="C2740" s="39"/>
      <c r="D2740" s="35"/>
      <c r="E2740" s="40"/>
      <c r="F2740" s="39"/>
      <c r="G2740" s="39"/>
      <c r="H2740" s="39"/>
      <c r="I2740" s="34"/>
      <c r="J2740" s="34"/>
      <c r="K2740" s="34"/>
      <c r="L2740" s="34"/>
      <c r="M2740" s="43" t="str">
        <f ca="1">IFERROR(OFFSET('Maximum minutes'!$C$1,T2740,MATCH(IF(G2740&lt;&gt;"",G2740,F2740),OFFSET('Maximum minutes'!$C$1,T2740-1,0,1,U2740+1),0)-1)*IF(OR(ISNUMBER(J2740),J2740="sans examen"),1,0)*IF(W2740&lt;MinDate,1,0),"")</f>
        <v/>
      </c>
      <c r="N2740" s="36">
        <f t="shared" ca="1" si="85"/>
        <v>0</v>
      </c>
      <c r="O2740" s="36" t="e">
        <f ca="1">LEFT(OFFSET(Lists!$Q$2,MATCH(E2740,Lists!$R$3:$R$19,0),0),4)</f>
        <v>#N/A</v>
      </c>
      <c r="P2740" s="36" t="e">
        <f ca="1">MATCH(O2740,Lists!$S$2:$S$640,1)</f>
        <v>#N/A</v>
      </c>
      <c r="Q2740" s="36" t="e">
        <f ca="1">MATCH(LEFT(OFFSET(Lists!$Q$2,MATCH(E2740,Lists!$R$3:$R$19,0)+1,0),4),Lists!$S$3:$S$640,1)</f>
        <v>#N/A</v>
      </c>
      <c r="R2740" s="36" t="e">
        <f ca="1">LEFT(OFFSET(Lists!$S$2,P2740-1+MATCH(F2740,OFFSET(Lists!$T$3,P2740-1,0,Q2740-P2740+1),0),0),6)</f>
        <v>#N/A</v>
      </c>
      <c r="S2740" s="36" t="e">
        <f ca="1">VLOOKUP(R2740,Lists!B:D,3,FALSE)</f>
        <v>#N/A</v>
      </c>
      <c r="T2740" s="36" t="str">
        <f>IF(F2740&lt;&gt;"",MATCH(R2740,'Maximum minutes'!B:B,0),"")</f>
        <v/>
      </c>
      <c r="U2740" s="36">
        <f ca="1">IF(F2740&lt;&gt;"",COUNTA(OFFSET('Maximum minutes'!$C$1,'Annexe A1 Cours'!T2740,0,1,50)),0)</f>
        <v>0</v>
      </c>
      <c r="V2740" s="37">
        <f ca="1">IFERROR(OFFSET('Maximum minutes'!$C$1,T2740+1,-1+MATCH(G2740,OFFSET('Maximum minutes'!$C$1,T2740-1,0,1,50),0)),0)</f>
        <v>0</v>
      </c>
      <c r="W2740" s="38">
        <f t="shared" ca="1" si="84"/>
        <v>0</v>
      </c>
    </row>
    <row r="2741" spans="1:23" s="36" customFormat="1" ht="18.75">
      <c r="A2741" s="34"/>
      <c r="B2741" s="39"/>
      <c r="C2741" s="39"/>
      <c r="D2741" s="35"/>
      <c r="E2741" s="40"/>
      <c r="F2741" s="39"/>
      <c r="G2741" s="39"/>
      <c r="H2741" s="39"/>
      <c r="I2741" s="34"/>
      <c r="J2741" s="34"/>
      <c r="K2741" s="34"/>
      <c r="L2741" s="34"/>
      <c r="M2741" s="43" t="str">
        <f ca="1">IFERROR(OFFSET('Maximum minutes'!$C$1,T2741,MATCH(IF(G2741&lt;&gt;"",G2741,F2741),OFFSET('Maximum minutes'!$C$1,T2741-1,0,1,U2741+1),0)-1)*IF(OR(ISNUMBER(J2741),J2741="sans examen"),1,0)*IF(W2741&lt;MinDate,1,0),"")</f>
        <v/>
      </c>
      <c r="N2741" s="36">
        <f t="shared" ca="1" si="85"/>
        <v>0</v>
      </c>
      <c r="O2741" s="36" t="e">
        <f ca="1">LEFT(OFFSET(Lists!$Q$2,MATCH(E2741,Lists!$R$3:$R$19,0),0),4)</f>
        <v>#N/A</v>
      </c>
      <c r="P2741" s="36" t="e">
        <f ca="1">MATCH(O2741,Lists!$S$2:$S$640,1)</f>
        <v>#N/A</v>
      </c>
      <c r="Q2741" s="36" t="e">
        <f ca="1">MATCH(LEFT(OFFSET(Lists!$Q$2,MATCH(E2741,Lists!$R$3:$R$19,0)+1,0),4),Lists!$S$3:$S$640,1)</f>
        <v>#N/A</v>
      </c>
      <c r="R2741" s="36" t="e">
        <f ca="1">LEFT(OFFSET(Lists!$S$2,P2741-1+MATCH(F2741,OFFSET(Lists!$T$3,P2741-1,0,Q2741-P2741+1),0),0),6)</f>
        <v>#N/A</v>
      </c>
      <c r="S2741" s="36" t="e">
        <f ca="1">VLOOKUP(R2741,Lists!B:D,3,FALSE)</f>
        <v>#N/A</v>
      </c>
      <c r="T2741" s="36" t="str">
        <f>IF(F2741&lt;&gt;"",MATCH(R2741,'Maximum minutes'!B:B,0),"")</f>
        <v/>
      </c>
      <c r="U2741" s="36">
        <f ca="1">IF(F2741&lt;&gt;"",COUNTA(OFFSET('Maximum minutes'!$C$1,'Annexe A1 Cours'!T2741,0,1,50)),0)</f>
        <v>0</v>
      </c>
      <c r="V2741" s="37">
        <f ca="1">IFERROR(OFFSET('Maximum minutes'!$C$1,T2741+1,-1+MATCH(G2741,OFFSET('Maximum minutes'!$C$1,T2741-1,0,1,50),0)),0)</f>
        <v>0</v>
      </c>
      <c r="W2741" s="38">
        <f t="shared" ca="1" si="84"/>
        <v>0</v>
      </c>
    </row>
    <row r="2742" spans="1:23" s="36" customFormat="1" ht="18.75">
      <c r="A2742" s="34"/>
      <c r="B2742" s="39"/>
      <c r="C2742" s="39"/>
      <c r="D2742" s="35"/>
      <c r="E2742" s="40"/>
      <c r="F2742" s="39"/>
      <c r="G2742" s="39"/>
      <c r="H2742" s="39"/>
      <c r="I2742" s="34"/>
      <c r="J2742" s="34"/>
      <c r="K2742" s="34"/>
      <c r="L2742" s="34"/>
      <c r="M2742" s="43" t="str">
        <f ca="1">IFERROR(OFFSET('Maximum minutes'!$C$1,T2742,MATCH(IF(G2742&lt;&gt;"",G2742,F2742),OFFSET('Maximum minutes'!$C$1,T2742-1,0,1,U2742+1),0)-1)*IF(OR(ISNUMBER(J2742),J2742="sans examen"),1,0)*IF(W2742&lt;MinDate,1,0),"")</f>
        <v/>
      </c>
      <c r="N2742" s="36">
        <f t="shared" ca="1" si="85"/>
        <v>0</v>
      </c>
      <c r="O2742" s="36" t="e">
        <f ca="1">LEFT(OFFSET(Lists!$Q$2,MATCH(E2742,Lists!$R$3:$R$19,0),0),4)</f>
        <v>#N/A</v>
      </c>
      <c r="P2742" s="36" t="e">
        <f ca="1">MATCH(O2742,Lists!$S$2:$S$640,1)</f>
        <v>#N/A</v>
      </c>
      <c r="Q2742" s="36" t="e">
        <f ca="1">MATCH(LEFT(OFFSET(Lists!$Q$2,MATCH(E2742,Lists!$R$3:$R$19,0)+1,0),4),Lists!$S$3:$S$640,1)</f>
        <v>#N/A</v>
      </c>
      <c r="R2742" s="36" t="e">
        <f ca="1">LEFT(OFFSET(Lists!$S$2,P2742-1+MATCH(F2742,OFFSET(Lists!$T$3,P2742-1,0,Q2742-P2742+1),0),0),6)</f>
        <v>#N/A</v>
      </c>
      <c r="S2742" s="36" t="e">
        <f ca="1">VLOOKUP(R2742,Lists!B:D,3,FALSE)</f>
        <v>#N/A</v>
      </c>
      <c r="T2742" s="36" t="str">
        <f>IF(F2742&lt;&gt;"",MATCH(R2742,'Maximum minutes'!B:B,0),"")</f>
        <v/>
      </c>
      <c r="U2742" s="36">
        <f ca="1">IF(F2742&lt;&gt;"",COUNTA(OFFSET('Maximum minutes'!$C$1,'Annexe A1 Cours'!T2742,0,1,50)),0)</f>
        <v>0</v>
      </c>
      <c r="V2742" s="37">
        <f ca="1">IFERROR(OFFSET('Maximum minutes'!$C$1,T2742+1,-1+MATCH(G2742,OFFSET('Maximum minutes'!$C$1,T2742-1,0,1,50),0)),0)</f>
        <v>0</v>
      </c>
      <c r="W2742" s="38">
        <f t="shared" ca="1" si="84"/>
        <v>0</v>
      </c>
    </row>
    <row r="2743" spans="1:23" s="36" customFormat="1" ht="18.75">
      <c r="A2743" s="34"/>
      <c r="B2743" s="39"/>
      <c r="C2743" s="39"/>
      <c r="D2743" s="35"/>
      <c r="E2743" s="40"/>
      <c r="F2743" s="39"/>
      <c r="G2743" s="39"/>
      <c r="H2743" s="39"/>
      <c r="I2743" s="34"/>
      <c r="J2743" s="34"/>
      <c r="K2743" s="34"/>
      <c r="L2743" s="34"/>
      <c r="M2743" s="43" t="str">
        <f ca="1">IFERROR(OFFSET('Maximum minutes'!$C$1,T2743,MATCH(IF(G2743&lt;&gt;"",G2743,F2743),OFFSET('Maximum minutes'!$C$1,T2743-1,0,1,U2743+1),0)-1)*IF(OR(ISNUMBER(J2743),J2743="sans examen"),1,0)*IF(W2743&lt;MinDate,1,0),"")</f>
        <v/>
      </c>
      <c r="N2743" s="36">
        <f t="shared" ca="1" si="85"/>
        <v>0</v>
      </c>
      <c r="O2743" s="36" t="e">
        <f ca="1">LEFT(OFFSET(Lists!$Q$2,MATCH(E2743,Lists!$R$3:$R$19,0),0),4)</f>
        <v>#N/A</v>
      </c>
      <c r="P2743" s="36" t="e">
        <f ca="1">MATCH(O2743,Lists!$S$2:$S$640,1)</f>
        <v>#N/A</v>
      </c>
      <c r="Q2743" s="36" t="e">
        <f ca="1">MATCH(LEFT(OFFSET(Lists!$Q$2,MATCH(E2743,Lists!$R$3:$R$19,0)+1,0),4),Lists!$S$3:$S$640,1)</f>
        <v>#N/A</v>
      </c>
      <c r="R2743" s="36" t="e">
        <f ca="1">LEFT(OFFSET(Lists!$S$2,P2743-1+MATCH(F2743,OFFSET(Lists!$T$3,P2743-1,0,Q2743-P2743+1),0),0),6)</f>
        <v>#N/A</v>
      </c>
      <c r="S2743" s="36" t="e">
        <f ca="1">VLOOKUP(R2743,Lists!B:D,3,FALSE)</f>
        <v>#N/A</v>
      </c>
      <c r="T2743" s="36" t="str">
        <f>IF(F2743&lt;&gt;"",MATCH(R2743,'Maximum minutes'!B:B,0),"")</f>
        <v/>
      </c>
      <c r="U2743" s="36">
        <f ca="1">IF(F2743&lt;&gt;"",COUNTA(OFFSET('Maximum minutes'!$C$1,'Annexe A1 Cours'!T2743,0,1,50)),0)</f>
        <v>0</v>
      </c>
      <c r="V2743" s="37">
        <f ca="1">IFERROR(OFFSET('Maximum minutes'!$C$1,T2743+1,-1+MATCH(G2743,OFFSET('Maximum minutes'!$C$1,T2743-1,0,1,50),0)),0)</f>
        <v>0</v>
      </c>
      <c r="W2743" s="38">
        <f t="shared" ca="1" si="84"/>
        <v>0</v>
      </c>
    </row>
    <row r="2744" spans="1:23" s="36" customFormat="1" ht="18.75">
      <c r="A2744" s="34"/>
      <c r="B2744" s="39"/>
      <c r="C2744" s="39"/>
      <c r="D2744" s="35"/>
      <c r="E2744" s="40"/>
      <c r="F2744" s="39"/>
      <c r="G2744" s="39"/>
      <c r="H2744" s="39"/>
      <c r="I2744" s="34"/>
      <c r="J2744" s="34"/>
      <c r="K2744" s="34"/>
      <c r="L2744" s="34"/>
      <c r="M2744" s="43" t="str">
        <f ca="1">IFERROR(OFFSET('Maximum minutes'!$C$1,T2744,MATCH(IF(G2744&lt;&gt;"",G2744,F2744),OFFSET('Maximum minutes'!$C$1,T2744-1,0,1,U2744+1),0)-1)*IF(OR(ISNUMBER(J2744),J2744="sans examen"),1,0)*IF(W2744&lt;MinDate,1,0),"")</f>
        <v/>
      </c>
      <c r="N2744" s="36">
        <f t="shared" ca="1" si="85"/>
        <v>0</v>
      </c>
      <c r="O2744" s="36" t="e">
        <f ca="1">LEFT(OFFSET(Lists!$Q$2,MATCH(E2744,Lists!$R$3:$R$19,0),0),4)</f>
        <v>#N/A</v>
      </c>
      <c r="P2744" s="36" t="e">
        <f ca="1">MATCH(O2744,Lists!$S$2:$S$640,1)</f>
        <v>#N/A</v>
      </c>
      <c r="Q2744" s="36" t="e">
        <f ca="1">MATCH(LEFT(OFFSET(Lists!$Q$2,MATCH(E2744,Lists!$R$3:$R$19,0)+1,0),4),Lists!$S$3:$S$640,1)</f>
        <v>#N/A</v>
      </c>
      <c r="R2744" s="36" t="e">
        <f ca="1">LEFT(OFFSET(Lists!$S$2,P2744-1+MATCH(F2744,OFFSET(Lists!$T$3,P2744-1,0,Q2744-P2744+1),0),0),6)</f>
        <v>#N/A</v>
      </c>
      <c r="S2744" s="36" t="e">
        <f ca="1">VLOOKUP(R2744,Lists!B:D,3,FALSE)</f>
        <v>#N/A</v>
      </c>
      <c r="T2744" s="36" t="str">
        <f>IF(F2744&lt;&gt;"",MATCH(R2744,'Maximum minutes'!B:B,0),"")</f>
        <v/>
      </c>
      <c r="U2744" s="36">
        <f ca="1">IF(F2744&lt;&gt;"",COUNTA(OFFSET('Maximum minutes'!$C$1,'Annexe A1 Cours'!T2744,0,1,50)),0)</f>
        <v>0</v>
      </c>
      <c r="V2744" s="37">
        <f ca="1">IFERROR(OFFSET('Maximum minutes'!$C$1,T2744+1,-1+MATCH(G2744,OFFSET('Maximum minutes'!$C$1,T2744-1,0,1,50),0)),0)</f>
        <v>0</v>
      </c>
      <c r="W2744" s="38">
        <f t="shared" ca="1" si="84"/>
        <v>0</v>
      </c>
    </row>
    <row r="2745" spans="1:23" s="36" customFormat="1" ht="18.75">
      <c r="A2745" s="34"/>
      <c r="B2745" s="39"/>
      <c r="C2745" s="39"/>
      <c r="D2745" s="35"/>
      <c r="E2745" s="40"/>
      <c r="F2745" s="39"/>
      <c r="G2745" s="39"/>
      <c r="H2745" s="39"/>
      <c r="I2745" s="34"/>
      <c r="J2745" s="34"/>
      <c r="K2745" s="34"/>
      <c r="L2745" s="34"/>
      <c r="M2745" s="43" t="str">
        <f ca="1">IFERROR(OFFSET('Maximum minutes'!$C$1,T2745,MATCH(IF(G2745&lt;&gt;"",G2745,F2745),OFFSET('Maximum minutes'!$C$1,T2745-1,0,1,U2745+1),0)-1)*IF(OR(ISNUMBER(J2745),J2745="sans examen"),1,0)*IF(W2745&lt;MinDate,1,0),"")</f>
        <v/>
      </c>
      <c r="N2745" s="36">
        <f t="shared" ca="1" si="85"/>
        <v>0</v>
      </c>
      <c r="O2745" s="36" t="e">
        <f ca="1">LEFT(OFFSET(Lists!$Q$2,MATCH(E2745,Lists!$R$3:$R$19,0),0),4)</f>
        <v>#N/A</v>
      </c>
      <c r="P2745" s="36" t="e">
        <f ca="1">MATCH(O2745,Lists!$S$2:$S$640,1)</f>
        <v>#N/A</v>
      </c>
      <c r="Q2745" s="36" t="e">
        <f ca="1">MATCH(LEFT(OFFSET(Lists!$Q$2,MATCH(E2745,Lists!$R$3:$R$19,0)+1,0),4),Lists!$S$3:$S$640,1)</f>
        <v>#N/A</v>
      </c>
      <c r="R2745" s="36" t="e">
        <f ca="1">LEFT(OFFSET(Lists!$S$2,P2745-1+MATCH(F2745,OFFSET(Lists!$T$3,P2745-1,0,Q2745-P2745+1),0),0),6)</f>
        <v>#N/A</v>
      </c>
      <c r="S2745" s="36" t="e">
        <f ca="1">VLOOKUP(R2745,Lists!B:D,3,FALSE)</f>
        <v>#N/A</v>
      </c>
      <c r="T2745" s="36" t="str">
        <f>IF(F2745&lt;&gt;"",MATCH(R2745,'Maximum minutes'!B:B,0),"")</f>
        <v/>
      </c>
      <c r="U2745" s="36">
        <f ca="1">IF(F2745&lt;&gt;"",COUNTA(OFFSET('Maximum minutes'!$C$1,'Annexe A1 Cours'!T2745,0,1,50)),0)</f>
        <v>0</v>
      </c>
      <c r="V2745" s="37">
        <f ca="1">IFERROR(OFFSET('Maximum minutes'!$C$1,T2745+1,-1+MATCH(G2745,OFFSET('Maximum minutes'!$C$1,T2745-1,0,1,50),0)),0)</f>
        <v>0</v>
      </c>
      <c r="W2745" s="38">
        <f t="shared" ca="1" si="84"/>
        <v>0</v>
      </c>
    </row>
    <row r="2746" spans="1:23" s="36" customFormat="1" ht="18.75">
      <c r="A2746" s="34"/>
      <c r="B2746" s="39"/>
      <c r="C2746" s="39"/>
      <c r="D2746" s="35"/>
      <c r="E2746" s="40"/>
      <c r="F2746" s="39"/>
      <c r="G2746" s="39"/>
      <c r="H2746" s="39"/>
      <c r="I2746" s="34"/>
      <c r="J2746" s="34"/>
      <c r="K2746" s="34"/>
      <c r="L2746" s="34"/>
      <c r="M2746" s="43" t="str">
        <f ca="1">IFERROR(OFFSET('Maximum minutes'!$C$1,T2746,MATCH(IF(G2746&lt;&gt;"",G2746,F2746),OFFSET('Maximum minutes'!$C$1,T2746-1,0,1,U2746+1),0)-1)*IF(OR(ISNUMBER(J2746),J2746="sans examen"),1,0)*IF(W2746&lt;MinDate,1,0),"")</f>
        <v/>
      </c>
      <c r="N2746" s="36">
        <f t="shared" ca="1" si="85"/>
        <v>0</v>
      </c>
      <c r="O2746" s="36" t="e">
        <f ca="1">LEFT(OFFSET(Lists!$Q$2,MATCH(E2746,Lists!$R$3:$R$19,0),0),4)</f>
        <v>#N/A</v>
      </c>
      <c r="P2746" s="36" t="e">
        <f ca="1">MATCH(O2746,Lists!$S$2:$S$640,1)</f>
        <v>#N/A</v>
      </c>
      <c r="Q2746" s="36" t="e">
        <f ca="1">MATCH(LEFT(OFFSET(Lists!$Q$2,MATCH(E2746,Lists!$R$3:$R$19,0)+1,0),4),Lists!$S$3:$S$640,1)</f>
        <v>#N/A</v>
      </c>
      <c r="R2746" s="36" t="e">
        <f ca="1">LEFT(OFFSET(Lists!$S$2,P2746-1+MATCH(F2746,OFFSET(Lists!$T$3,P2746-1,0,Q2746-P2746+1),0),0),6)</f>
        <v>#N/A</v>
      </c>
      <c r="S2746" s="36" t="e">
        <f ca="1">VLOOKUP(R2746,Lists!B:D,3,FALSE)</f>
        <v>#N/A</v>
      </c>
      <c r="T2746" s="36" t="str">
        <f>IF(F2746&lt;&gt;"",MATCH(R2746,'Maximum minutes'!B:B,0),"")</f>
        <v/>
      </c>
      <c r="U2746" s="36">
        <f ca="1">IF(F2746&lt;&gt;"",COUNTA(OFFSET('Maximum minutes'!$C$1,'Annexe A1 Cours'!T2746,0,1,50)),0)</f>
        <v>0</v>
      </c>
      <c r="V2746" s="37">
        <f ca="1">IFERROR(OFFSET('Maximum minutes'!$C$1,T2746+1,-1+MATCH(G2746,OFFSET('Maximum minutes'!$C$1,T2746-1,0,1,50),0)),0)</f>
        <v>0</v>
      </c>
      <c r="W2746" s="38">
        <f t="shared" ca="1" si="84"/>
        <v>0</v>
      </c>
    </row>
    <row r="2747" spans="1:23" s="36" customFormat="1" ht="18.75">
      <c r="A2747" s="34"/>
      <c r="B2747" s="39"/>
      <c r="C2747" s="39"/>
      <c r="D2747" s="35"/>
      <c r="E2747" s="40"/>
      <c r="F2747" s="39"/>
      <c r="G2747" s="39"/>
      <c r="H2747" s="39"/>
      <c r="I2747" s="34"/>
      <c r="J2747" s="34"/>
      <c r="K2747" s="34"/>
      <c r="L2747" s="34"/>
      <c r="M2747" s="43" t="str">
        <f ca="1">IFERROR(OFFSET('Maximum minutes'!$C$1,T2747,MATCH(IF(G2747&lt;&gt;"",G2747,F2747),OFFSET('Maximum minutes'!$C$1,T2747-1,0,1,U2747+1),0)-1)*IF(OR(ISNUMBER(J2747),J2747="sans examen"),1,0)*IF(W2747&lt;MinDate,1,0),"")</f>
        <v/>
      </c>
      <c r="N2747" s="36">
        <f t="shared" ca="1" si="85"/>
        <v>0</v>
      </c>
      <c r="O2747" s="36" t="e">
        <f ca="1">LEFT(OFFSET(Lists!$Q$2,MATCH(E2747,Lists!$R$3:$R$19,0),0),4)</f>
        <v>#N/A</v>
      </c>
      <c r="P2747" s="36" t="e">
        <f ca="1">MATCH(O2747,Lists!$S$2:$S$640,1)</f>
        <v>#N/A</v>
      </c>
      <c r="Q2747" s="36" t="e">
        <f ca="1">MATCH(LEFT(OFFSET(Lists!$Q$2,MATCH(E2747,Lists!$R$3:$R$19,0)+1,0),4),Lists!$S$3:$S$640,1)</f>
        <v>#N/A</v>
      </c>
      <c r="R2747" s="36" t="e">
        <f ca="1">LEFT(OFFSET(Lists!$S$2,P2747-1+MATCH(F2747,OFFSET(Lists!$T$3,P2747-1,0,Q2747-P2747+1),0),0),6)</f>
        <v>#N/A</v>
      </c>
      <c r="S2747" s="36" t="e">
        <f ca="1">VLOOKUP(R2747,Lists!B:D,3,FALSE)</f>
        <v>#N/A</v>
      </c>
      <c r="T2747" s="36" t="str">
        <f>IF(F2747&lt;&gt;"",MATCH(R2747,'Maximum minutes'!B:B,0),"")</f>
        <v/>
      </c>
      <c r="U2747" s="36">
        <f ca="1">IF(F2747&lt;&gt;"",COUNTA(OFFSET('Maximum minutes'!$C$1,'Annexe A1 Cours'!T2747,0,1,50)),0)</f>
        <v>0</v>
      </c>
      <c r="V2747" s="37">
        <f ca="1">IFERROR(OFFSET('Maximum minutes'!$C$1,T2747+1,-1+MATCH(G2747,OFFSET('Maximum minutes'!$C$1,T2747-1,0,1,50),0)),0)</f>
        <v>0</v>
      </c>
      <c r="W2747" s="38">
        <f t="shared" ca="1" si="84"/>
        <v>0</v>
      </c>
    </row>
    <row r="2748" spans="1:23" s="36" customFormat="1" ht="18.75">
      <c r="A2748" s="34"/>
      <c r="B2748" s="39"/>
      <c r="C2748" s="39"/>
      <c r="D2748" s="35"/>
      <c r="E2748" s="40"/>
      <c r="F2748" s="39"/>
      <c r="G2748" s="39"/>
      <c r="H2748" s="39"/>
      <c r="I2748" s="34"/>
      <c r="J2748" s="34"/>
      <c r="K2748" s="34"/>
      <c r="L2748" s="34"/>
      <c r="M2748" s="43" t="str">
        <f ca="1">IFERROR(OFFSET('Maximum minutes'!$C$1,T2748,MATCH(IF(G2748&lt;&gt;"",G2748,F2748),OFFSET('Maximum minutes'!$C$1,T2748-1,0,1,U2748+1),0)-1)*IF(OR(ISNUMBER(J2748),J2748="sans examen"),1,0)*IF(W2748&lt;MinDate,1,0),"")</f>
        <v/>
      </c>
      <c r="N2748" s="36">
        <f t="shared" ca="1" si="85"/>
        <v>0</v>
      </c>
      <c r="O2748" s="36" t="e">
        <f ca="1">LEFT(OFFSET(Lists!$Q$2,MATCH(E2748,Lists!$R$3:$R$19,0),0),4)</f>
        <v>#N/A</v>
      </c>
      <c r="P2748" s="36" t="e">
        <f ca="1">MATCH(O2748,Lists!$S$2:$S$640,1)</f>
        <v>#N/A</v>
      </c>
      <c r="Q2748" s="36" t="e">
        <f ca="1">MATCH(LEFT(OFFSET(Lists!$Q$2,MATCH(E2748,Lists!$R$3:$R$19,0)+1,0),4),Lists!$S$3:$S$640,1)</f>
        <v>#N/A</v>
      </c>
      <c r="R2748" s="36" t="e">
        <f ca="1">LEFT(OFFSET(Lists!$S$2,P2748-1+MATCH(F2748,OFFSET(Lists!$T$3,P2748-1,0,Q2748-P2748+1),0),0),6)</f>
        <v>#N/A</v>
      </c>
      <c r="S2748" s="36" t="e">
        <f ca="1">VLOOKUP(R2748,Lists!B:D,3,FALSE)</f>
        <v>#N/A</v>
      </c>
      <c r="T2748" s="36" t="str">
        <f>IF(F2748&lt;&gt;"",MATCH(R2748,'Maximum minutes'!B:B,0),"")</f>
        <v/>
      </c>
      <c r="U2748" s="36">
        <f ca="1">IF(F2748&lt;&gt;"",COUNTA(OFFSET('Maximum minutes'!$C$1,'Annexe A1 Cours'!T2748,0,1,50)),0)</f>
        <v>0</v>
      </c>
      <c r="V2748" s="37">
        <f ca="1">IFERROR(OFFSET('Maximum minutes'!$C$1,T2748+1,-1+MATCH(G2748,OFFSET('Maximum minutes'!$C$1,T2748-1,0,1,50),0)),0)</f>
        <v>0</v>
      </c>
      <c r="W2748" s="38">
        <f t="shared" ca="1" si="84"/>
        <v>0</v>
      </c>
    </row>
    <row r="2749" spans="1:23" s="36" customFormat="1" ht="18.75">
      <c r="A2749" s="34"/>
      <c r="B2749" s="39"/>
      <c r="C2749" s="39"/>
      <c r="D2749" s="35"/>
      <c r="E2749" s="40"/>
      <c r="F2749" s="39"/>
      <c r="G2749" s="39"/>
      <c r="H2749" s="39"/>
      <c r="I2749" s="34"/>
      <c r="J2749" s="34"/>
      <c r="K2749" s="34"/>
      <c r="L2749" s="34"/>
      <c r="M2749" s="43" t="str">
        <f ca="1">IFERROR(OFFSET('Maximum minutes'!$C$1,T2749,MATCH(IF(G2749&lt;&gt;"",G2749,F2749),OFFSET('Maximum minutes'!$C$1,T2749-1,0,1,U2749+1),0)-1)*IF(OR(ISNUMBER(J2749),J2749="sans examen"),1,0)*IF(W2749&lt;MinDate,1,0),"")</f>
        <v/>
      </c>
      <c r="N2749" s="36">
        <f t="shared" ca="1" si="85"/>
        <v>0</v>
      </c>
      <c r="O2749" s="36" t="e">
        <f ca="1">LEFT(OFFSET(Lists!$Q$2,MATCH(E2749,Lists!$R$3:$R$19,0),0),4)</f>
        <v>#N/A</v>
      </c>
      <c r="P2749" s="36" t="e">
        <f ca="1">MATCH(O2749,Lists!$S$2:$S$640,1)</f>
        <v>#N/A</v>
      </c>
      <c r="Q2749" s="36" t="e">
        <f ca="1">MATCH(LEFT(OFFSET(Lists!$Q$2,MATCH(E2749,Lists!$R$3:$R$19,0)+1,0),4),Lists!$S$3:$S$640,1)</f>
        <v>#N/A</v>
      </c>
      <c r="R2749" s="36" t="e">
        <f ca="1">LEFT(OFFSET(Lists!$S$2,P2749-1+MATCH(F2749,OFFSET(Lists!$T$3,P2749-1,0,Q2749-P2749+1),0),0),6)</f>
        <v>#N/A</v>
      </c>
      <c r="S2749" s="36" t="e">
        <f ca="1">VLOOKUP(R2749,Lists!B:D,3,FALSE)</f>
        <v>#N/A</v>
      </c>
      <c r="T2749" s="36" t="str">
        <f>IF(F2749&lt;&gt;"",MATCH(R2749,'Maximum minutes'!B:B,0),"")</f>
        <v/>
      </c>
      <c r="U2749" s="36">
        <f ca="1">IF(F2749&lt;&gt;"",COUNTA(OFFSET('Maximum minutes'!$C$1,'Annexe A1 Cours'!T2749,0,1,50)),0)</f>
        <v>0</v>
      </c>
      <c r="V2749" s="37">
        <f ca="1">IFERROR(OFFSET('Maximum minutes'!$C$1,T2749+1,-1+MATCH(G2749,OFFSET('Maximum minutes'!$C$1,T2749-1,0,1,50),0)),0)</f>
        <v>0</v>
      </c>
      <c r="W2749" s="38">
        <f t="shared" ca="1" si="84"/>
        <v>0</v>
      </c>
    </row>
    <row r="2750" spans="1:23" s="36" customFormat="1" ht="18.75">
      <c r="A2750" s="34"/>
      <c r="B2750" s="39"/>
      <c r="C2750" s="39"/>
      <c r="D2750" s="35"/>
      <c r="E2750" s="40"/>
      <c r="F2750" s="39"/>
      <c r="G2750" s="39"/>
      <c r="H2750" s="39"/>
      <c r="I2750" s="34"/>
      <c r="J2750" s="34"/>
      <c r="K2750" s="34"/>
      <c r="L2750" s="34"/>
      <c r="M2750" s="43" t="str">
        <f ca="1">IFERROR(OFFSET('Maximum minutes'!$C$1,T2750,MATCH(IF(G2750&lt;&gt;"",G2750,F2750),OFFSET('Maximum minutes'!$C$1,T2750-1,0,1,U2750+1),0)-1)*IF(OR(ISNUMBER(J2750),J2750="sans examen"),1,0)*IF(W2750&lt;MinDate,1,0),"")</f>
        <v/>
      </c>
      <c r="N2750" s="36">
        <f t="shared" ca="1" si="85"/>
        <v>0</v>
      </c>
      <c r="O2750" s="36" t="e">
        <f ca="1">LEFT(OFFSET(Lists!$Q$2,MATCH(E2750,Lists!$R$3:$R$19,0),0),4)</f>
        <v>#N/A</v>
      </c>
      <c r="P2750" s="36" t="e">
        <f ca="1">MATCH(O2750,Lists!$S$2:$S$640,1)</f>
        <v>#N/A</v>
      </c>
      <c r="Q2750" s="36" t="e">
        <f ca="1">MATCH(LEFT(OFFSET(Lists!$Q$2,MATCH(E2750,Lists!$R$3:$R$19,0)+1,0),4),Lists!$S$3:$S$640,1)</f>
        <v>#N/A</v>
      </c>
      <c r="R2750" s="36" t="e">
        <f ca="1">LEFT(OFFSET(Lists!$S$2,P2750-1+MATCH(F2750,OFFSET(Lists!$T$3,P2750-1,0,Q2750-P2750+1),0),0),6)</f>
        <v>#N/A</v>
      </c>
      <c r="S2750" s="36" t="e">
        <f ca="1">VLOOKUP(R2750,Lists!B:D,3,FALSE)</f>
        <v>#N/A</v>
      </c>
      <c r="T2750" s="36" t="str">
        <f>IF(F2750&lt;&gt;"",MATCH(R2750,'Maximum minutes'!B:B,0),"")</f>
        <v/>
      </c>
      <c r="U2750" s="36">
        <f ca="1">IF(F2750&lt;&gt;"",COUNTA(OFFSET('Maximum minutes'!$C$1,'Annexe A1 Cours'!T2750,0,1,50)),0)</f>
        <v>0</v>
      </c>
      <c r="V2750" s="37">
        <f ca="1">IFERROR(OFFSET('Maximum minutes'!$C$1,T2750+1,-1+MATCH(G2750,OFFSET('Maximum minutes'!$C$1,T2750-1,0,1,50),0)),0)</f>
        <v>0</v>
      </c>
      <c r="W2750" s="38">
        <f t="shared" ca="1" si="84"/>
        <v>0</v>
      </c>
    </row>
    <row r="2751" spans="1:23" s="36" customFormat="1" ht="18.75">
      <c r="A2751" s="34"/>
      <c r="B2751" s="39"/>
      <c r="C2751" s="39"/>
      <c r="D2751" s="35"/>
      <c r="E2751" s="40"/>
      <c r="F2751" s="39"/>
      <c r="G2751" s="39"/>
      <c r="H2751" s="39"/>
      <c r="I2751" s="34"/>
      <c r="J2751" s="34"/>
      <c r="K2751" s="34"/>
      <c r="L2751" s="34"/>
      <c r="M2751" s="43" t="str">
        <f ca="1">IFERROR(OFFSET('Maximum minutes'!$C$1,T2751,MATCH(IF(G2751&lt;&gt;"",G2751,F2751),OFFSET('Maximum minutes'!$C$1,T2751-1,0,1,U2751+1),0)-1)*IF(OR(ISNUMBER(J2751),J2751="sans examen"),1,0)*IF(W2751&lt;MinDate,1,0),"")</f>
        <v/>
      </c>
      <c r="N2751" s="36">
        <f t="shared" ca="1" si="85"/>
        <v>0</v>
      </c>
      <c r="O2751" s="36" t="e">
        <f ca="1">LEFT(OFFSET(Lists!$Q$2,MATCH(E2751,Lists!$R$3:$R$19,0),0),4)</f>
        <v>#N/A</v>
      </c>
      <c r="P2751" s="36" t="e">
        <f ca="1">MATCH(O2751,Lists!$S$2:$S$640,1)</f>
        <v>#N/A</v>
      </c>
      <c r="Q2751" s="36" t="e">
        <f ca="1">MATCH(LEFT(OFFSET(Lists!$Q$2,MATCH(E2751,Lists!$R$3:$R$19,0)+1,0),4),Lists!$S$3:$S$640,1)</f>
        <v>#N/A</v>
      </c>
      <c r="R2751" s="36" t="e">
        <f ca="1">LEFT(OFFSET(Lists!$S$2,P2751-1+MATCH(F2751,OFFSET(Lists!$T$3,P2751-1,0,Q2751-P2751+1),0),0),6)</f>
        <v>#N/A</v>
      </c>
      <c r="S2751" s="36" t="e">
        <f ca="1">VLOOKUP(R2751,Lists!B:D,3,FALSE)</f>
        <v>#N/A</v>
      </c>
      <c r="T2751" s="36" t="str">
        <f>IF(F2751&lt;&gt;"",MATCH(R2751,'Maximum minutes'!B:B,0),"")</f>
        <v/>
      </c>
      <c r="U2751" s="36">
        <f ca="1">IF(F2751&lt;&gt;"",COUNTA(OFFSET('Maximum minutes'!$C$1,'Annexe A1 Cours'!T2751,0,1,50)),0)</f>
        <v>0</v>
      </c>
      <c r="V2751" s="37">
        <f ca="1">IFERROR(OFFSET('Maximum minutes'!$C$1,T2751+1,-1+MATCH(G2751,OFFSET('Maximum minutes'!$C$1,T2751-1,0,1,50),0)),0)</f>
        <v>0</v>
      </c>
      <c r="W2751" s="38">
        <f t="shared" ca="1" si="84"/>
        <v>0</v>
      </c>
    </row>
    <row r="2752" spans="1:23" s="36" customFormat="1" ht="18.75">
      <c r="A2752" s="34"/>
      <c r="B2752" s="39"/>
      <c r="C2752" s="39"/>
      <c r="D2752" s="35"/>
      <c r="E2752" s="40"/>
      <c r="F2752" s="39"/>
      <c r="G2752" s="39"/>
      <c r="H2752" s="39"/>
      <c r="I2752" s="34"/>
      <c r="J2752" s="34"/>
      <c r="K2752" s="34"/>
      <c r="L2752" s="34"/>
      <c r="M2752" s="43" t="str">
        <f ca="1">IFERROR(OFFSET('Maximum minutes'!$C$1,T2752,MATCH(IF(G2752&lt;&gt;"",G2752,F2752),OFFSET('Maximum minutes'!$C$1,T2752-1,0,1,U2752+1),0)-1)*IF(OR(ISNUMBER(J2752),J2752="sans examen"),1,0)*IF(W2752&lt;MinDate,1,0),"")</f>
        <v/>
      </c>
      <c r="N2752" s="36">
        <f t="shared" ca="1" si="85"/>
        <v>0</v>
      </c>
      <c r="O2752" s="36" t="e">
        <f ca="1">LEFT(OFFSET(Lists!$Q$2,MATCH(E2752,Lists!$R$3:$R$19,0),0),4)</f>
        <v>#N/A</v>
      </c>
      <c r="P2752" s="36" t="e">
        <f ca="1">MATCH(O2752,Lists!$S$2:$S$640,1)</f>
        <v>#N/A</v>
      </c>
      <c r="Q2752" s="36" t="e">
        <f ca="1">MATCH(LEFT(OFFSET(Lists!$Q$2,MATCH(E2752,Lists!$R$3:$R$19,0)+1,0),4),Lists!$S$3:$S$640,1)</f>
        <v>#N/A</v>
      </c>
      <c r="R2752" s="36" t="e">
        <f ca="1">LEFT(OFFSET(Lists!$S$2,P2752-1+MATCH(F2752,OFFSET(Lists!$T$3,P2752-1,0,Q2752-P2752+1),0),0),6)</f>
        <v>#N/A</v>
      </c>
      <c r="S2752" s="36" t="e">
        <f ca="1">VLOOKUP(R2752,Lists!B:D,3,FALSE)</f>
        <v>#N/A</v>
      </c>
      <c r="T2752" s="36" t="str">
        <f>IF(F2752&lt;&gt;"",MATCH(R2752,'Maximum minutes'!B:B,0),"")</f>
        <v/>
      </c>
      <c r="U2752" s="36">
        <f ca="1">IF(F2752&lt;&gt;"",COUNTA(OFFSET('Maximum minutes'!$C$1,'Annexe A1 Cours'!T2752,0,1,50)),0)</f>
        <v>0</v>
      </c>
      <c r="V2752" s="37">
        <f ca="1">IFERROR(OFFSET('Maximum minutes'!$C$1,T2752+1,-1+MATCH(G2752,OFFSET('Maximum minutes'!$C$1,T2752-1,0,1,50),0)),0)</f>
        <v>0</v>
      </c>
      <c r="W2752" s="38">
        <f t="shared" ca="1" si="84"/>
        <v>0</v>
      </c>
    </row>
    <row r="2753" spans="1:23" s="36" customFormat="1" ht="18.75">
      <c r="A2753" s="34"/>
      <c r="B2753" s="39"/>
      <c r="C2753" s="39"/>
      <c r="D2753" s="35"/>
      <c r="E2753" s="40"/>
      <c r="F2753" s="39"/>
      <c r="G2753" s="39"/>
      <c r="H2753" s="39"/>
      <c r="I2753" s="34"/>
      <c r="J2753" s="34"/>
      <c r="K2753" s="34"/>
      <c r="L2753" s="34"/>
      <c r="M2753" s="43" t="str">
        <f ca="1">IFERROR(OFFSET('Maximum minutes'!$C$1,T2753,MATCH(IF(G2753&lt;&gt;"",G2753,F2753),OFFSET('Maximum minutes'!$C$1,T2753-1,0,1,U2753+1),0)-1)*IF(OR(ISNUMBER(J2753),J2753="sans examen"),1,0)*IF(W2753&lt;MinDate,1,0),"")</f>
        <v/>
      </c>
      <c r="N2753" s="36">
        <f t="shared" ca="1" si="85"/>
        <v>0</v>
      </c>
      <c r="O2753" s="36" t="e">
        <f ca="1">LEFT(OFFSET(Lists!$Q$2,MATCH(E2753,Lists!$R$3:$R$19,0),0),4)</f>
        <v>#N/A</v>
      </c>
      <c r="P2753" s="36" t="e">
        <f ca="1">MATCH(O2753,Lists!$S$2:$S$640,1)</f>
        <v>#N/A</v>
      </c>
      <c r="Q2753" s="36" t="e">
        <f ca="1">MATCH(LEFT(OFFSET(Lists!$Q$2,MATCH(E2753,Lists!$R$3:$R$19,0)+1,0),4),Lists!$S$3:$S$640,1)</f>
        <v>#N/A</v>
      </c>
      <c r="R2753" s="36" t="e">
        <f ca="1">LEFT(OFFSET(Lists!$S$2,P2753-1+MATCH(F2753,OFFSET(Lists!$T$3,P2753-1,0,Q2753-P2753+1),0),0),6)</f>
        <v>#N/A</v>
      </c>
      <c r="S2753" s="36" t="e">
        <f ca="1">VLOOKUP(R2753,Lists!B:D,3,FALSE)</f>
        <v>#N/A</v>
      </c>
      <c r="T2753" s="36" t="str">
        <f>IF(F2753&lt;&gt;"",MATCH(R2753,'Maximum minutes'!B:B,0),"")</f>
        <v/>
      </c>
      <c r="U2753" s="36">
        <f ca="1">IF(F2753&lt;&gt;"",COUNTA(OFFSET('Maximum minutes'!$C$1,'Annexe A1 Cours'!T2753,0,1,50)),0)</f>
        <v>0</v>
      </c>
      <c r="V2753" s="37">
        <f ca="1">IFERROR(OFFSET('Maximum minutes'!$C$1,T2753+1,-1+MATCH(G2753,OFFSET('Maximum minutes'!$C$1,T2753-1,0,1,50),0)),0)</f>
        <v>0</v>
      </c>
      <c r="W2753" s="38">
        <f t="shared" ca="1" si="84"/>
        <v>0</v>
      </c>
    </row>
    <row r="2754" spans="1:23" s="36" customFormat="1" ht="18.75">
      <c r="A2754" s="34"/>
      <c r="B2754" s="39"/>
      <c r="C2754" s="39"/>
      <c r="D2754" s="35"/>
      <c r="E2754" s="40"/>
      <c r="F2754" s="39"/>
      <c r="G2754" s="39"/>
      <c r="H2754" s="39"/>
      <c r="I2754" s="34"/>
      <c r="J2754" s="34"/>
      <c r="K2754" s="34"/>
      <c r="L2754" s="34"/>
      <c r="M2754" s="43" t="str">
        <f ca="1">IFERROR(OFFSET('Maximum minutes'!$C$1,T2754,MATCH(IF(G2754&lt;&gt;"",G2754,F2754),OFFSET('Maximum minutes'!$C$1,T2754-1,0,1,U2754+1),0)-1)*IF(OR(ISNUMBER(J2754),J2754="sans examen"),1,0)*IF(W2754&lt;MinDate,1,0),"")</f>
        <v/>
      </c>
      <c r="N2754" s="36">
        <f t="shared" ca="1" si="85"/>
        <v>0</v>
      </c>
      <c r="O2754" s="36" t="e">
        <f ca="1">LEFT(OFFSET(Lists!$Q$2,MATCH(E2754,Lists!$R$3:$R$19,0),0),4)</f>
        <v>#N/A</v>
      </c>
      <c r="P2754" s="36" t="e">
        <f ca="1">MATCH(O2754,Lists!$S$2:$S$640,1)</f>
        <v>#N/A</v>
      </c>
      <c r="Q2754" s="36" t="e">
        <f ca="1">MATCH(LEFT(OFFSET(Lists!$Q$2,MATCH(E2754,Lists!$R$3:$R$19,0)+1,0),4),Lists!$S$3:$S$640,1)</f>
        <v>#N/A</v>
      </c>
      <c r="R2754" s="36" t="e">
        <f ca="1">LEFT(OFFSET(Lists!$S$2,P2754-1+MATCH(F2754,OFFSET(Lists!$T$3,P2754-1,0,Q2754-P2754+1),0),0),6)</f>
        <v>#N/A</v>
      </c>
      <c r="S2754" s="36" t="e">
        <f ca="1">VLOOKUP(R2754,Lists!B:D,3,FALSE)</f>
        <v>#N/A</v>
      </c>
      <c r="T2754" s="36" t="str">
        <f>IF(F2754&lt;&gt;"",MATCH(R2754,'Maximum minutes'!B:B,0),"")</f>
        <v/>
      </c>
      <c r="U2754" s="36">
        <f ca="1">IF(F2754&lt;&gt;"",COUNTA(OFFSET('Maximum minutes'!$C$1,'Annexe A1 Cours'!T2754,0,1,50)),0)</f>
        <v>0</v>
      </c>
      <c r="V2754" s="37">
        <f ca="1">IFERROR(OFFSET('Maximum minutes'!$C$1,T2754+1,-1+MATCH(G2754,OFFSET('Maximum minutes'!$C$1,T2754-1,0,1,50),0)),0)</f>
        <v>0</v>
      </c>
      <c r="W2754" s="38">
        <f t="shared" ca="1" si="84"/>
        <v>0</v>
      </c>
    </row>
    <row r="2755" spans="1:23" s="36" customFormat="1" ht="18.75">
      <c r="A2755" s="34"/>
      <c r="B2755" s="39"/>
      <c r="C2755" s="39"/>
      <c r="D2755" s="35"/>
      <c r="E2755" s="40"/>
      <c r="F2755" s="39"/>
      <c r="G2755" s="39"/>
      <c r="H2755" s="39"/>
      <c r="I2755" s="34"/>
      <c r="J2755" s="34"/>
      <c r="K2755" s="34"/>
      <c r="L2755" s="34"/>
      <c r="M2755" s="43" t="str">
        <f ca="1">IFERROR(OFFSET('Maximum minutes'!$C$1,T2755,MATCH(IF(G2755&lt;&gt;"",G2755,F2755),OFFSET('Maximum minutes'!$C$1,T2755-1,0,1,U2755+1),0)-1)*IF(OR(ISNUMBER(J2755),J2755="sans examen"),1,0)*IF(W2755&lt;MinDate,1,0),"")</f>
        <v/>
      </c>
      <c r="N2755" s="36">
        <f t="shared" ca="1" si="85"/>
        <v>0</v>
      </c>
      <c r="O2755" s="36" t="e">
        <f ca="1">LEFT(OFFSET(Lists!$Q$2,MATCH(E2755,Lists!$R$3:$R$19,0),0),4)</f>
        <v>#N/A</v>
      </c>
      <c r="P2755" s="36" t="e">
        <f ca="1">MATCH(O2755,Lists!$S$2:$S$640,1)</f>
        <v>#N/A</v>
      </c>
      <c r="Q2755" s="36" t="e">
        <f ca="1">MATCH(LEFT(OFFSET(Lists!$Q$2,MATCH(E2755,Lists!$R$3:$R$19,0)+1,0),4),Lists!$S$3:$S$640,1)</f>
        <v>#N/A</v>
      </c>
      <c r="R2755" s="36" t="e">
        <f ca="1">LEFT(OFFSET(Lists!$S$2,P2755-1+MATCH(F2755,OFFSET(Lists!$T$3,P2755-1,0,Q2755-P2755+1),0),0),6)</f>
        <v>#N/A</v>
      </c>
      <c r="S2755" s="36" t="e">
        <f ca="1">VLOOKUP(R2755,Lists!B:D,3,FALSE)</f>
        <v>#N/A</v>
      </c>
      <c r="T2755" s="36" t="str">
        <f>IF(F2755&lt;&gt;"",MATCH(R2755,'Maximum minutes'!B:B,0),"")</f>
        <v/>
      </c>
      <c r="U2755" s="36">
        <f ca="1">IF(F2755&lt;&gt;"",COUNTA(OFFSET('Maximum minutes'!$C$1,'Annexe A1 Cours'!T2755,0,1,50)),0)</f>
        <v>0</v>
      </c>
      <c r="V2755" s="37">
        <f ca="1">IFERROR(OFFSET('Maximum minutes'!$C$1,T2755+1,-1+MATCH(G2755,OFFSET('Maximum minutes'!$C$1,T2755-1,0,1,50),0)),0)</f>
        <v>0</v>
      </c>
      <c r="W2755" s="38">
        <f t="shared" ca="1" si="84"/>
        <v>0</v>
      </c>
    </row>
    <row r="2756" spans="1:23" s="36" customFormat="1" ht="18.75">
      <c r="A2756" s="34"/>
      <c r="B2756" s="39"/>
      <c r="C2756" s="39"/>
      <c r="D2756" s="35"/>
      <c r="E2756" s="40"/>
      <c r="F2756" s="39"/>
      <c r="G2756" s="39"/>
      <c r="H2756" s="39"/>
      <c r="I2756" s="34"/>
      <c r="J2756" s="34"/>
      <c r="K2756" s="34"/>
      <c r="L2756" s="34"/>
      <c r="M2756" s="43" t="str">
        <f ca="1">IFERROR(OFFSET('Maximum minutes'!$C$1,T2756,MATCH(IF(G2756&lt;&gt;"",G2756,F2756),OFFSET('Maximum minutes'!$C$1,T2756-1,0,1,U2756+1),0)-1)*IF(OR(ISNUMBER(J2756),J2756="sans examen"),1,0)*IF(W2756&lt;MinDate,1,0),"")</f>
        <v/>
      </c>
      <c r="N2756" s="36">
        <f t="shared" ca="1" si="85"/>
        <v>0</v>
      </c>
      <c r="O2756" s="36" t="e">
        <f ca="1">LEFT(OFFSET(Lists!$Q$2,MATCH(E2756,Lists!$R$3:$R$19,0),0),4)</f>
        <v>#N/A</v>
      </c>
      <c r="P2756" s="36" t="e">
        <f ca="1">MATCH(O2756,Lists!$S$2:$S$640,1)</f>
        <v>#N/A</v>
      </c>
      <c r="Q2756" s="36" t="e">
        <f ca="1">MATCH(LEFT(OFFSET(Lists!$Q$2,MATCH(E2756,Lists!$R$3:$R$19,0)+1,0),4),Lists!$S$3:$S$640,1)</f>
        <v>#N/A</v>
      </c>
      <c r="R2756" s="36" t="e">
        <f ca="1">LEFT(OFFSET(Lists!$S$2,P2756-1+MATCH(F2756,OFFSET(Lists!$T$3,P2756-1,0,Q2756-P2756+1),0),0),6)</f>
        <v>#N/A</v>
      </c>
      <c r="S2756" s="36" t="e">
        <f ca="1">VLOOKUP(R2756,Lists!B:D,3,FALSE)</f>
        <v>#N/A</v>
      </c>
      <c r="T2756" s="36" t="str">
        <f>IF(F2756&lt;&gt;"",MATCH(R2756,'Maximum minutes'!B:B,0),"")</f>
        <v/>
      </c>
      <c r="U2756" s="36">
        <f ca="1">IF(F2756&lt;&gt;"",COUNTA(OFFSET('Maximum minutes'!$C$1,'Annexe A1 Cours'!T2756,0,1,50)),0)</f>
        <v>0</v>
      </c>
      <c r="V2756" s="37">
        <f ca="1">IFERROR(OFFSET('Maximum minutes'!$C$1,T2756+1,-1+MATCH(G2756,OFFSET('Maximum minutes'!$C$1,T2756-1,0,1,50),0)),0)</f>
        <v>0</v>
      </c>
      <c r="W2756" s="38">
        <f t="shared" ca="1" si="84"/>
        <v>0</v>
      </c>
    </row>
    <row r="2757" spans="1:23" s="36" customFormat="1" ht="18.75">
      <c r="A2757" s="34"/>
      <c r="B2757" s="39"/>
      <c r="C2757" s="39"/>
      <c r="D2757" s="35"/>
      <c r="E2757" s="40"/>
      <c r="F2757" s="39"/>
      <c r="G2757" s="39"/>
      <c r="H2757" s="39"/>
      <c r="I2757" s="34"/>
      <c r="J2757" s="34"/>
      <c r="K2757" s="34"/>
      <c r="L2757" s="34"/>
      <c r="M2757" s="43" t="str">
        <f ca="1">IFERROR(OFFSET('Maximum minutes'!$C$1,T2757,MATCH(IF(G2757&lt;&gt;"",G2757,F2757),OFFSET('Maximum minutes'!$C$1,T2757-1,0,1,U2757+1),0)-1)*IF(OR(ISNUMBER(J2757),J2757="sans examen"),1,0)*IF(W2757&lt;MinDate,1,0),"")</f>
        <v/>
      </c>
      <c r="N2757" s="36">
        <f t="shared" ca="1" si="85"/>
        <v>0</v>
      </c>
      <c r="O2757" s="36" t="e">
        <f ca="1">LEFT(OFFSET(Lists!$Q$2,MATCH(E2757,Lists!$R$3:$R$19,0),0),4)</f>
        <v>#N/A</v>
      </c>
      <c r="P2757" s="36" t="e">
        <f ca="1">MATCH(O2757,Lists!$S$2:$S$640,1)</f>
        <v>#N/A</v>
      </c>
      <c r="Q2757" s="36" t="e">
        <f ca="1">MATCH(LEFT(OFFSET(Lists!$Q$2,MATCH(E2757,Lists!$R$3:$R$19,0)+1,0),4),Lists!$S$3:$S$640,1)</f>
        <v>#N/A</v>
      </c>
      <c r="R2757" s="36" t="e">
        <f ca="1">LEFT(OFFSET(Lists!$S$2,P2757-1+MATCH(F2757,OFFSET(Lists!$T$3,P2757-1,0,Q2757-P2757+1),0),0),6)</f>
        <v>#N/A</v>
      </c>
      <c r="S2757" s="36" t="e">
        <f ca="1">VLOOKUP(R2757,Lists!B:D,3,FALSE)</f>
        <v>#N/A</v>
      </c>
      <c r="T2757" s="36" t="str">
        <f>IF(F2757&lt;&gt;"",MATCH(R2757,'Maximum minutes'!B:B,0),"")</f>
        <v/>
      </c>
      <c r="U2757" s="36">
        <f ca="1">IF(F2757&lt;&gt;"",COUNTA(OFFSET('Maximum minutes'!$C$1,'Annexe A1 Cours'!T2757,0,1,50)),0)</f>
        <v>0</v>
      </c>
      <c r="V2757" s="37">
        <f ca="1">IFERROR(OFFSET('Maximum minutes'!$C$1,T2757+1,-1+MATCH(G2757,OFFSET('Maximum minutes'!$C$1,T2757-1,0,1,50),0)),0)</f>
        <v>0</v>
      </c>
      <c r="W2757" s="38">
        <f t="shared" ca="1" si="84"/>
        <v>0</v>
      </c>
    </row>
    <row r="2758" spans="1:23" s="36" customFormat="1" ht="18.75">
      <c r="A2758" s="34"/>
      <c r="B2758" s="39"/>
      <c r="C2758" s="39"/>
      <c r="D2758" s="35"/>
      <c r="E2758" s="40"/>
      <c r="F2758" s="39"/>
      <c r="G2758" s="39"/>
      <c r="H2758" s="39"/>
      <c r="I2758" s="34"/>
      <c r="J2758" s="34"/>
      <c r="K2758" s="34"/>
      <c r="L2758" s="34"/>
      <c r="M2758" s="43" t="str">
        <f ca="1">IFERROR(OFFSET('Maximum minutes'!$C$1,T2758,MATCH(IF(G2758&lt;&gt;"",G2758,F2758),OFFSET('Maximum minutes'!$C$1,T2758-1,0,1,U2758+1),0)-1)*IF(OR(ISNUMBER(J2758),J2758="sans examen"),1,0)*IF(W2758&lt;MinDate,1,0),"")</f>
        <v/>
      </c>
      <c r="N2758" s="36">
        <f t="shared" ca="1" si="85"/>
        <v>0</v>
      </c>
      <c r="O2758" s="36" t="e">
        <f ca="1">LEFT(OFFSET(Lists!$Q$2,MATCH(E2758,Lists!$R$3:$R$19,0),0),4)</f>
        <v>#N/A</v>
      </c>
      <c r="P2758" s="36" t="e">
        <f ca="1">MATCH(O2758,Lists!$S$2:$S$640,1)</f>
        <v>#N/A</v>
      </c>
      <c r="Q2758" s="36" t="e">
        <f ca="1">MATCH(LEFT(OFFSET(Lists!$Q$2,MATCH(E2758,Lists!$R$3:$R$19,0)+1,0),4),Lists!$S$3:$S$640,1)</f>
        <v>#N/A</v>
      </c>
      <c r="R2758" s="36" t="e">
        <f ca="1">LEFT(OFFSET(Lists!$S$2,P2758-1+MATCH(F2758,OFFSET(Lists!$T$3,P2758-1,0,Q2758-P2758+1),0),0),6)</f>
        <v>#N/A</v>
      </c>
      <c r="S2758" s="36" t="e">
        <f ca="1">VLOOKUP(R2758,Lists!B:D,3,FALSE)</f>
        <v>#N/A</v>
      </c>
      <c r="T2758" s="36" t="str">
        <f>IF(F2758&lt;&gt;"",MATCH(R2758,'Maximum minutes'!B:B,0),"")</f>
        <v/>
      </c>
      <c r="U2758" s="36">
        <f ca="1">IF(F2758&lt;&gt;"",COUNTA(OFFSET('Maximum minutes'!$C$1,'Annexe A1 Cours'!T2758,0,1,50)),0)</f>
        <v>0</v>
      </c>
      <c r="V2758" s="37">
        <f ca="1">IFERROR(OFFSET('Maximum minutes'!$C$1,T2758+1,-1+MATCH(G2758,OFFSET('Maximum minutes'!$C$1,T2758-1,0,1,50),0)),0)</f>
        <v>0</v>
      </c>
      <c r="W2758" s="38">
        <f t="shared" ca="1" si="84"/>
        <v>0</v>
      </c>
    </row>
    <row r="2759" spans="1:23" s="36" customFormat="1" ht="18.75">
      <c r="A2759" s="34"/>
      <c r="B2759" s="39"/>
      <c r="C2759" s="39"/>
      <c r="D2759" s="35"/>
      <c r="E2759" s="40"/>
      <c r="F2759" s="39"/>
      <c r="G2759" s="39"/>
      <c r="H2759" s="39"/>
      <c r="I2759" s="34"/>
      <c r="J2759" s="34"/>
      <c r="K2759" s="34"/>
      <c r="L2759" s="34"/>
      <c r="M2759" s="43" t="str">
        <f ca="1">IFERROR(OFFSET('Maximum minutes'!$C$1,T2759,MATCH(IF(G2759&lt;&gt;"",G2759,F2759),OFFSET('Maximum minutes'!$C$1,T2759-1,0,1,U2759+1),0)-1)*IF(OR(ISNUMBER(J2759),J2759="sans examen"),1,0)*IF(W2759&lt;MinDate,1,0),"")</f>
        <v/>
      </c>
      <c r="N2759" s="36">
        <f t="shared" ca="1" si="85"/>
        <v>0</v>
      </c>
      <c r="O2759" s="36" t="e">
        <f ca="1">LEFT(OFFSET(Lists!$Q$2,MATCH(E2759,Lists!$R$3:$R$19,0),0),4)</f>
        <v>#N/A</v>
      </c>
      <c r="P2759" s="36" t="e">
        <f ca="1">MATCH(O2759,Lists!$S$2:$S$640,1)</f>
        <v>#N/A</v>
      </c>
      <c r="Q2759" s="36" t="e">
        <f ca="1">MATCH(LEFT(OFFSET(Lists!$Q$2,MATCH(E2759,Lists!$R$3:$R$19,0)+1,0),4),Lists!$S$3:$S$640,1)</f>
        <v>#N/A</v>
      </c>
      <c r="R2759" s="36" t="e">
        <f ca="1">LEFT(OFFSET(Lists!$S$2,P2759-1+MATCH(F2759,OFFSET(Lists!$T$3,P2759-1,0,Q2759-P2759+1),0),0),6)</f>
        <v>#N/A</v>
      </c>
      <c r="S2759" s="36" t="e">
        <f ca="1">VLOOKUP(R2759,Lists!B:D,3,FALSE)</f>
        <v>#N/A</v>
      </c>
      <c r="T2759" s="36" t="str">
        <f>IF(F2759&lt;&gt;"",MATCH(R2759,'Maximum minutes'!B:B,0),"")</f>
        <v/>
      </c>
      <c r="U2759" s="36">
        <f ca="1">IF(F2759&lt;&gt;"",COUNTA(OFFSET('Maximum minutes'!$C$1,'Annexe A1 Cours'!T2759,0,1,50)),0)</f>
        <v>0</v>
      </c>
      <c r="V2759" s="37">
        <f ca="1">IFERROR(OFFSET('Maximum minutes'!$C$1,T2759+1,-1+MATCH(G2759,OFFSET('Maximum minutes'!$C$1,T2759-1,0,1,50),0)),0)</f>
        <v>0</v>
      </c>
      <c r="W2759" s="38">
        <f t="shared" ref="W2759:W2822" ca="1" si="86">IFERROR(DATE(YEAR(D2759)+V2759,MONTH(D2759),DAY(D2759)),"")</f>
        <v>0</v>
      </c>
    </row>
    <row r="2760" spans="1:23" s="36" customFormat="1" ht="18.75">
      <c r="A2760" s="34"/>
      <c r="B2760" s="39"/>
      <c r="C2760" s="39"/>
      <c r="D2760" s="35"/>
      <c r="E2760" s="40"/>
      <c r="F2760" s="39"/>
      <c r="G2760" s="39"/>
      <c r="H2760" s="39"/>
      <c r="I2760" s="34"/>
      <c r="J2760" s="34"/>
      <c r="K2760" s="34"/>
      <c r="L2760" s="34"/>
      <c r="M2760" s="43" t="str">
        <f ca="1">IFERROR(OFFSET('Maximum minutes'!$C$1,T2760,MATCH(IF(G2760&lt;&gt;"",G2760,F2760),OFFSET('Maximum minutes'!$C$1,T2760-1,0,1,U2760+1),0)-1)*IF(OR(ISNUMBER(J2760),J2760="sans examen"),1,0)*IF(W2760&lt;MinDate,1,0),"")</f>
        <v/>
      </c>
      <c r="N2760" s="36">
        <f t="shared" ref="N2760:N2823" ca="1" si="87">IF(K2760&gt;0,MIN(K2760,M2760),0)*IF(M2760="",0,1)</f>
        <v>0</v>
      </c>
      <c r="O2760" s="36" t="e">
        <f ca="1">LEFT(OFFSET(Lists!$Q$2,MATCH(E2760,Lists!$R$3:$R$19,0),0),4)</f>
        <v>#N/A</v>
      </c>
      <c r="P2760" s="36" t="e">
        <f ca="1">MATCH(O2760,Lists!$S$2:$S$640,1)</f>
        <v>#N/A</v>
      </c>
      <c r="Q2760" s="36" t="e">
        <f ca="1">MATCH(LEFT(OFFSET(Lists!$Q$2,MATCH(E2760,Lists!$R$3:$R$19,0)+1,0),4),Lists!$S$3:$S$640,1)</f>
        <v>#N/A</v>
      </c>
      <c r="R2760" s="36" t="e">
        <f ca="1">LEFT(OFFSET(Lists!$S$2,P2760-1+MATCH(F2760,OFFSET(Lists!$T$3,P2760-1,0,Q2760-P2760+1),0),0),6)</f>
        <v>#N/A</v>
      </c>
      <c r="S2760" s="36" t="e">
        <f ca="1">VLOOKUP(R2760,Lists!B:D,3,FALSE)</f>
        <v>#N/A</v>
      </c>
      <c r="T2760" s="36" t="str">
        <f>IF(F2760&lt;&gt;"",MATCH(R2760,'Maximum minutes'!B:B,0),"")</f>
        <v/>
      </c>
      <c r="U2760" s="36">
        <f ca="1">IF(F2760&lt;&gt;"",COUNTA(OFFSET('Maximum minutes'!$C$1,'Annexe A1 Cours'!T2760,0,1,50)),0)</f>
        <v>0</v>
      </c>
      <c r="V2760" s="37">
        <f ca="1">IFERROR(OFFSET('Maximum minutes'!$C$1,T2760+1,-1+MATCH(G2760,OFFSET('Maximum minutes'!$C$1,T2760-1,0,1,50),0)),0)</f>
        <v>0</v>
      </c>
      <c r="W2760" s="38">
        <f t="shared" ca="1" si="86"/>
        <v>0</v>
      </c>
    </row>
    <row r="2761" spans="1:23" s="36" customFormat="1" ht="18.75">
      <c r="A2761" s="34"/>
      <c r="B2761" s="39"/>
      <c r="C2761" s="39"/>
      <c r="D2761" s="35"/>
      <c r="E2761" s="40"/>
      <c r="F2761" s="39"/>
      <c r="G2761" s="39"/>
      <c r="H2761" s="39"/>
      <c r="I2761" s="34"/>
      <c r="J2761" s="34"/>
      <c r="K2761" s="34"/>
      <c r="L2761" s="34"/>
      <c r="M2761" s="43" t="str">
        <f ca="1">IFERROR(OFFSET('Maximum minutes'!$C$1,T2761,MATCH(IF(G2761&lt;&gt;"",G2761,F2761),OFFSET('Maximum minutes'!$C$1,T2761-1,0,1,U2761+1),0)-1)*IF(OR(ISNUMBER(J2761),J2761="sans examen"),1,0)*IF(W2761&lt;MinDate,1,0),"")</f>
        <v/>
      </c>
      <c r="N2761" s="36">
        <f t="shared" ca="1" si="87"/>
        <v>0</v>
      </c>
      <c r="O2761" s="36" t="e">
        <f ca="1">LEFT(OFFSET(Lists!$Q$2,MATCH(E2761,Lists!$R$3:$R$19,0),0),4)</f>
        <v>#N/A</v>
      </c>
      <c r="P2761" s="36" t="e">
        <f ca="1">MATCH(O2761,Lists!$S$2:$S$640,1)</f>
        <v>#N/A</v>
      </c>
      <c r="Q2761" s="36" t="e">
        <f ca="1">MATCH(LEFT(OFFSET(Lists!$Q$2,MATCH(E2761,Lists!$R$3:$R$19,0)+1,0),4),Lists!$S$3:$S$640,1)</f>
        <v>#N/A</v>
      </c>
      <c r="R2761" s="36" t="e">
        <f ca="1">LEFT(OFFSET(Lists!$S$2,P2761-1+MATCH(F2761,OFFSET(Lists!$T$3,P2761-1,0,Q2761-P2761+1),0),0),6)</f>
        <v>#N/A</v>
      </c>
      <c r="S2761" s="36" t="e">
        <f ca="1">VLOOKUP(R2761,Lists!B:D,3,FALSE)</f>
        <v>#N/A</v>
      </c>
      <c r="T2761" s="36" t="str">
        <f>IF(F2761&lt;&gt;"",MATCH(R2761,'Maximum minutes'!B:B,0),"")</f>
        <v/>
      </c>
      <c r="U2761" s="36">
        <f ca="1">IF(F2761&lt;&gt;"",COUNTA(OFFSET('Maximum minutes'!$C$1,'Annexe A1 Cours'!T2761,0,1,50)),0)</f>
        <v>0</v>
      </c>
      <c r="V2761" s="37">
        <f ca="1">IFERROR(OFFSET('Maximum minutes'!$C$1,T2761+1,-1+MATCH(G2761,OFFSET('Maximum minutes'!$C$1,T2761-1,0,1,50),0)),0)</f>
        <v>0</v>
      </c>
      <c r="W2761" s="38">
        <f t="shared" ca="1" si="86"/>
        <v>0</v>
      </c>
    </row>
    <row r="2762" spans="1:23" s="36" customFormat="1" ht="18.75">
      <c r="A2762" s="34"/>
      <c r="B2762" s="39"/>
      <c r="C2762" s="39"/>
      <c r="D2762" s="35"/>
      <c r="E2762" s="40"/>
      <c r="F2762" s="39"/>
      <c r="G2762" s="39"/>
      <c r="H2762" s="39"/>
      <c r="I2762" s="34"/>
      <c r="J2762" s="34"/>
      <c r="K2762" s="34"/>
      <c r="L2762" s="34"/>
      <c r="M2762" s="43" t="str">
        <f ca="1">IFERROR(OFFSET('Maximum minutes'!$C$1,T2762,MATCH(IF(G2762&lt;&gt;"",G2762,F2762),OFFSET('Maximum minutes'!$C$1,T2762-1,0,1,U2762+1),0)-1)*IF(OR(ISNUMBER(J2762),J2762="sans examen"),1,0)*IF(W2762&lt;MinDate,1,0),"")</f>
        <v/>
      </c>
      <c r="N2762" s="36">
        <f t="shared" ca="1" si="87"/>
        <v>0</v>
      </c>
      <c r="O2762" s="36" t="e">
        <f ca="1">LEFT(OFFSET(Lists!$Q$2,MATCH(E2762,Lists!$R$3:$R$19,0),0),4)</f>
        <v>#N/A</v>
      </c>
      <c r="P2762" s="36" t="e">
        <f ca="1">MATCH(O2762,Lists!$S$2:$S$640,1)</f>
        <v>#N/A</v>
      </c>
      <c r="Q2762" s="36" t="e">
        <f ca="1">MATCH(LEFT(OFFSET(Lists!$Q$2,MATCH(E2762,Lists!$R$3:$R$19,0)+1,0),4),Lists!$S$3:$S$640,1)</f>
        <v>#N/A</v>
      </c>
      <c r="R2762" s="36" t="e">
        <f ca="1">LEFT(OFFSET(Lists!$S$2,P2762-1+MATCH(F2762,OFFSET(Lists!$T$3,P2762-1,0,Q2762-P2762+1),0),0),6)</f>
        <v>#N/A</v>
      </c>
      <c r="S2762" s="36" t="e">
        <f ca="1">VLOOKUP(R2762,Lists!B:D,3,FALSE)</f>
        <v>#N/A</v>
      </c>
      <c r="T2762" s="36" t="str">
        <f>IF(F2762&lt;&gt;"",MATCH(R2762,'Maximum minutes'!B:B,0),"")</f>
        <v/>
      </c>
      <c r="U2762" s="36">
        <f ca="1">IF(F2762&lt;&gt;"",COUNTA(OFFSET('Maximum minutes'!$C$1,'Annexe A1 Cours'!T2762,0,1,50)),0)</f>
        <v>0</v>
      </c>
      <c r="V2762" s="37">
        <f ca="1">IFERROR(OFFSET('Maximum minutes'!$C$1,T2762+1,-1+MATCH(G2762,OFFSET('Maximum minutes'!$C$1,T2762-1,0,1,50),0)),0)</f>
        <v>0</v>
      </c>
      <c r="W2762" s="38">
        <f t="shared" ca="1" si="86"/>
        <v>0</v>
      </c>
    </row>
    <row r="2763" spans="1:23" s="36" customFormat="1" ht="18.75">
      <c r="A2763" s="34"/>
      <c r="B2763" s="39"/>
      <c r="C2763" s="39"/>
      <c r="D2763" s="35"/>
      <c r="E2763" s="40"/>
      <c r="F2763" s="39"/>
      <c r="G2763" s="39"/>
      <c r="H2763" s="39"/>
      <c r="I2763" s="34"/>
      <c r="J2763" s="34"/>
      <c r="K2763" s="34"/>
      <c r="L2763" s="34"/>
      <c r="M2763" s="43" t="str">
        <f ca="1">IFERROR(OFFSET('Maximum minutes'!$C$1,T2763,MATCH(IF(G2763&lt;&gt;"",G2763,F2763),OFFSET('Maximum minutes'!$C$1,T2763-1,0,1,U2763+1),0)-1)*IF(OR(ISNUMBER(J2763),J2763="sans examen"),1,0)*IF(W2763&lt;MinDate,1,0),"")</f>
        <v/>
      </c>
      <c r="N2763" s="36">
        <f t="shared" ca="1" si="87"/>
        <v>0</v>
      </c>
      <c r="O2763" s="36" t="e">
        <f ca="1">LEFT(OFFSET(Lists!$Q$2,MATCH(E2763,Lists!$R$3:$R$19,0),0),4)</f>
        <v>#N/A</v>
      </c>
      <c r="P2763" s="36" t="e">
        <f ca="1">MATCH(O2763,Lists!$S$2:$S$640,1)</f>
        <v>#N/A</v>
      </c>
      <c r="Q2763" s="36" t="e">
        <f ca="1">MATCH(LEFT(OFFSET(Lists!$Q$2,MATCH(E2763,Lists!$R$3:$R$19,0)+1,0),4),Lists!$S$3:$S$640,1)</f>
        <v>#N/A</v>
      </c>
      <c r="R2763" s="36" t="e">
        <f ca="1">LEFT(OFFSET(Lists!$S$2,P2763-1+MATCH(F2763,OFFSET(Lists!$T$3,P2763-1,0,Q2763-P2763+1),0),0),6)</f>
        <v>#N/A</v>
      </c>
      <c r="S2763" s="36" t="e">
        <f ca="1">VLOOKUP(R2763,Lists!B:D,3,FALSE)</f>
        <v>#N/A</v>
      </c>
      <c r="T2763" s="36" t="str">
        <f>IF(F2763&lt;&gt;"",MATCH(R2763,'Maximum minutes'!B:B,0),"")</f>
        <v/>
      </c>
      <c r="U2763" s="36">
        <f ca="1">IF(F2763&lt;&gt;"",COUNTA(OFFSET('Maximum minutes'!$C$1,'Annexe A1 Cours'!T2763,0,1,50)),0)</f>
        <v>0</v>
      </c>
      <c r="V2763" s="37">
        <f ca="1">IFERROR(OFFSET('Maximum minutes'!$C$1,T2763+1,-1+MATCH(G2763,OFFSET('Maximum minutes'!$C$1,T2763-1,0,1,50),0)),0)</f>
        <v>0</v>
      </c>
      <c r="W2763" s="38">
        <f t="shared" ca="1" si="86"/>
        <v>0</v>
      </c>
    </row>
    <row r="2764" spans="1:23" s="36" customFormat="1" ht="18.75">
      <c r="A2764" s="34"/>
      <c r="B2764" s="39"/>
      <c r="C2764" s="39"/>
      <c r="D2764" s="35"/>
      <c r="E2764" s="40"/>
      <c r="F2764" s="39"/>
      <c r="G2764" s="39"/>
      <c r="H2764" s="39"/>
      <c r="I2764" s="34"/>
      <c r="J2764" s="34"/>
      <c r="K2764" s="34"/>
      <c r="L2764" s="34"/>
      <c r="M2764" s="43" t="str">
        <f ca="1">IFERROR(OFFSET('Maximum minutes'!$C$1,T2764,MATCH(IF(G2764&lt;&gt;"",G2764,F2764),OFFSET('Maximum minutes'!$C$1,T2764-1,0,1,U2764+1),0)-1)*IF(OR(ISNUMBER(J2764),J2764="sans examen"),1,0)*IF(W2764&lt;MinDate,1,0),"")</f>
        <v/>
      </c>
      <c r="N2764" s="36">
        <f t="shared" ca="1" si="87"/>
        <v>0</v>
      </c>
      <c r="O2764" s="36" t="e">
        <f ca="1">LEFT(OFFSET(Lists!$Q$2,MATCH(E2764,Lists!$R$3:$R$19,0),0),4)</f>
        <v>#N/A</v>
      </c>
      <c r="P2764" s="36" t="e">
        <f ca="1">MATCH(O2764,Lists!$S$2:$S$640,1)</f>
        <v>#N/A</v>
      </c>
      <c r="Q2764" s="36" t="e">
        <f ca="1">MATCH(LEFT(OFFSET(Lists!$Q$2,MATCH(E2764,Lists!$R$3:$R$19,0)+1,0),4),Lists!$S$3:$S$640,1)</f>
        <v>#N/A</v>
      </c>
      <c r="R2764" s="36" t="e">
        <f ca="1">LEFT(OFFSET(Lists!$S$2,P2764-1+MATCH(F2764,OFFSET(Lists!$T$3,P2764-1,0,Q2764-P2764+1),0),0),6)</f>
        <v>#N/A</v>
      </c>
      <c r="S2764" s="36" t="e">
        <f ca="1">VLOOKUP(R2764,Lists!B:D,3,FALSE)</f>
        <v>#N/A</v>
      </c>
      <c r="T2764" s="36" t="str">
        <f>IF(F2764&lt;&gt;"",MATCH(R2764,'Maximum minutes'!B:B,0),"")</f>
        <v/>
      </c>
      <c r="U2764" s="36">
        <f ca="1">IF(F2764&lt;&gt;"",COUNTA(OFFSET('Maximum minutes'!$C$1,'Annexe A1 Cours'!T2764,0,1,50)),0)</f>
        <v>0</v>
      </c>
      <c r="V2764" s="37">
        <f ca="1">IFERROR(OFFSET('Maximum minutes'!$C$1,T2764+1,-1+MATCH(G2764,OFFSET('Maximum minutes'!$C$1,T2764-1,0,1,50),0)),0)</f>
        <v>0</v>
      </c>
      <c r="W2764" s="38">
        <f t="shared" ca="1" si="86"/>
        <v>0</v>
      </c>
    </row>
    <row r="2765" spans="1:23" s="36" customFormat="1" ht="18.75">
      <c r="A2765" s="34"/>
      <c r="B2765" s="39"/>
      <c r="C2765" s="39"/>
      <c r="D2765" s="35"/>
      <c r="E2765" s="40"/>
      <c r="F2765" s="39"/>
      <c r="G2765" s="39"/>
      <c r="H2765" s="39"/>
      <c r="I2765" s="34"/>
      <c r="J2765" s="34"/>
      <c r="K2765" s="34"/>
      <c r="L2765" s="34"/>
      <c r="M2765" s="43" t="str">
        <f ca="1">IFERROR(OFFSET('Maximum minutes'!$C$1,T2765,MATCH(IF(G2765&lt;&gt;"",G2765,F2765),OFFSET('Maximum minutes'!$C$1,T2765-1,0,1,U2765+1),0)-1)*IF(OR(ISNUMBER(J2765),J2765="sans examen"),1,0)*IF(W2765&lt;MinDate,1,0),"")</f>
        <v/>
      </c>
      <c r="N2765" s="36">
        <f t="shared" ca="1" si="87"/>
        <v>0</v>
      </c>
      <c r="O2765" s="36" t="e">
        <f ca="1">LEFT(OFFSET(Lists!$Q$2,MATCH(E2765,Lists!$R$3:$R$19,0),0),4)</f>
        <v>#N/A</v>
      </c>
      <c r="P2765" s="36" t="e">
        <f ca="1">MATCH(O2765,Lists!$S$2:$S$640,1)</f>
        <v>#N/A</v>
      </c>
      <c r="Q2765" s="36" t="e">
        <f ca="1">MATCH(LEFT(OFFSET(Lists!$Q$2,MATCH(E2765,Lists!$R$3:$R$19,0)+1,0),4),Lists!$S$3:$S$640,1)</f>
        <v>#N/A</v>
      </c>
      <c r="R2765" s="36" t="e">
        <f ca="1">LEFT(OFFSET(Lists!$S$2,P2765-1+MATCH(F2765,OFFSET(Lists!$T$3,P2765-1,0,Q2765-P2765+1),0),0),6)</f>
        <v>#N/A</v>
      </c>
      <c r="S2765" s="36" t="e">
        <f ca="1">VLOOKUP(R2765,Lists!B:D,3,FALSE)</f>
        <v>#N/A</v>
      </c>
      <c r="T2765" s="36" t="str">
        <f>IF(F2765&lt;&gt;"",MATCH(R2765,'Maximum minutes'!B:B,0),"")</f>
        <v/>
      </c>
      <c r="U2765" s="36">
        <f ca="1">IF(F2765&lt;&gt;"",COUNTA(OFFSET('Maximum minutes'!$C$1,'Annexe A1 Cours'!T2765,0,1,50)),0)</f>
        <v>0</v>
      </c>
      <c r="V2765" s="37">
        <f ca="1">IFERROR(OFFSET('Maximum minutes'!$C$1,T2765+1,-1+MATCH(G2765,OFFSET('Maximum minutes'!$C$1,T2765-1,0,1,50),0)),0)</f>
        <v>0</v>
      </c>
      <c r="W2765" s="38">
        <f t="shared" ca="1" si="86"/>
        <v>0</v>
      </c>
    </row>
    <row r="2766" spans="1:23" s="36" customFormat="1" ht="18.75">
      <c r="A2766" s="34"/>
      <c r="B2766" s="39"/>
      <c r="C2766" s="39"/>
      <c r="D2766" s="35"/>
      <c r="E2766" s="40"/>
      <c r="F2766" s="39"/>
      <c r="G2766" s="39"/>
      <c r="H2766" s="39"/>
      <c r="I2766" s="34"/>
      <c r="J2766" s="34"/>
      <c r="K2766" s="34"/>
      <c r="L2766" s="34"/>
      <c r="M2766" s="43" t="str">
        <f ca="1">IFERROR(OFFSET('Maximum minutes'!$C$1,T2766,MATCH(IF(G2766&lt;&gt;"",G2766,F2766),OFFSET('Maximum minutes'!$C$1,T2766-1,0,1,U2766+1),0)-1)*IF(OR(ISNUMBER(J2766),J2766="sans examen"),1,0)*IF(W2766&lt;MinDate,1,0),"")</f>
        <v/>
      </c>
      <c r="N2766" s="36">
        <f t="shared" ca="1" si="87"/>
        <v>0</v>
      </c>
      <c r="O2766" s="36" t="e">
        <f ca="1">LEFT(OFFSET(Lists!$Q$2,MATCH(E2766,Lists!$R$3:$R$19,0),0),4)</f>
        <v>#N/A</v>
      </c>
      <c r="P2766" s="36" t="e">
        <f ca="1">MATCH(O2766,Lists!$S$2:$S$640,1)</f>
        <v>#N/A</v>
      </c>
      <c r="Q2766" s="36" t="e">
        <f ca="1">MATCH(LEFT(OFFSET(Lists!$Q$2,MATCH(E2766,Lists!$R$3:$R$19,0)+1,0),4),Lists!$S$3:$S$640,1)</f>
        <v>#N/A</v>
      </c>
      <c r="R2766" s="36" t="e">
        <f ca="1">LEFT(OFFSET(Lists!$S$2,P2766-1+MATCH(F2766,OFFSET(Lists!$T$3,P2766-1,0,Q2766-P2766+1),0),0),6)</f>
        <v>#N/A</v>
      </c>
      <c r="S2766" s="36" t="e">
        <f ca="1">VLOOKUP(R2766,Lists!B:D,3,FALSE)</f>
        <v>#N/A</v>
      </c>
      <c r="T2766" s="36" t="str">
        <f>IF(F2766&lt;&gt;"",MATCH(R2766,'Maximum minutes'!B:B,0),"")</f>
        <v/>
      </c>
      <c r="U2766" s="36">
        <f ca="1">IF(F2766&lt;&gt;"",COUNTA(OFFSET('Maximum minutes'!$C$1,'Annexe A1 Cours'!T2766,0,1,50)),0)</f>
        <v>0</v>
      </c>
      <c r="V2766" s="37">
        <f ca="1">IFERROR(OFFSET('Maximum minutes'!$C$1,T2766+1,-1+MATCH(G2766,OFFSET('Maximum minutes'!$C$1,T2766-1,0,1,50),0)),0)</f>
        <v>0</v>
      </c>
      <c r="W2766" s="38">
        <f t="shared" ca="1" si="86"/>
        <v>0</v>
      </c>
    </row>
    <row r="2767" spans="1:23" s="36" customFormat="1" ht="18.75">
      <c r="A2767" s="34"/>
      <c r="B2767" s="39"/>
      <c r="C2767" s="39"/>
      <c r="D2767" s="35"/>
      <c r="E2767" s="40"/>
      <c r="F2767" s="39"/>
      <c r="G2767" s="39"/>
      <c r="H2767" s="39"/>
      <c r="I2767" s="34"/>
      <c r="J2767" s="34"/>
      <c r="K2767" s="34"/>
      <c r="L2767" s="34"/>
      <c r="M2767" s="43" t="str">
        <f ca="1">IFERROR(OFFSET('Maximum minutes'!$C$1,T2767,MATCH(IF(G2767&lt;&gt;"",G2767,F2767),OFFSET('Maximum minutes'!$C$1,T2767-1,0,1,U2767+1),0)-1)*IF(OR(ISNUMBER(J2767),J2767="sans examen"),1,0)*IF(W2767&lt;MinDate,1,0),"")</f>
        <v/>
      </c>
      <c r="N2767" s="36">
        <f t="shared" ca="1" si="87"/>
        <v>0</v>
      </c>
      <c r="O2767" s="36" t="e">
        <f ca="1">LEFT(OFFSET(Lists!$Q$2,MATCH(E2767,Lists!$R$3:$R$19,0),0),4)</f>
        <v>#N/A</v>
      </c>
      <c r="P2767" s="36" t="e">
        <f ca="1">MATCH(O2767,Lists!$S$2:$S$640,1)</f>
        <v>#N/A</v>
      </c>
      <c r="Q2767" s="36" t="e">
        <f ca="1">MATCH(LEFT(OFFSET(Lists!$Q$2,MATCH(E2767,Lists!$R$3:$R$19,0)+1,0),4),Lists!$S$3:$S$640,1)</f>
        <v>#N/A</v>
      </c>
      <c r="R2767" s="36" t="e">
        <f ca="1">LEFT(OFFSET(Lists!$S$2,P2767-1+MATCH(F2767,OFFSET(Lists!$T$3,P2767-1,0,Q2767-P2767+1),0),0),6)</f>
        <v>#N/A</v>
      </c>
      <c r="S2767" s="36" t="e">
        <f ca="1">VLOOKUP(R2767,Lists!B:D,3,FALSE)</f>
        <v>#N/A</v>
      </c>
      <c r="T2767" s="36" t="str">
        <f>IF(F2767&lt;&gt;"",MATCH(R2767,'Maximum minutes'!B:B,0),"")</f>
        <v/>
      </c>
      <c r="U2767" s="36">
        <f ca="1">IF(F2767&lt;&gt;"",COUNTA(OFFSET('Maximum minutes'!$C$1,'Annexe A1 Cours'!T2767,0,1,50)),0)</f>
        <v>0</v>
      </c>
      <c r="V2767" s="37">
        <f ca="1">IFERROR(OFFSET('Maximum minutes'!$C$1,T2767+1,-1+MATCH(G2767,OFFSET('Maximum minutes'!$C$1,T2767-1,0,1,50),0)),0)</f>
        <v>0</v>
      </c>
      <c r="W2767" s="38">
        <f t="shared" ca="1" si="86"/>
        <v>0</v>
      </c>
    </row>
    <row r="2768" spans="1:23" s="36" customFormat="1" ht="18.75">
      <c r="A2768" s="34"/>
      <c r="B2768" s="39"/>
      <c r="C2768" s="39"/>
      <c r="D2768" s="35"/>
      <c r="E2768" s="40"/>
      <c r="F2768" s="39"/>
      <c r="G2768" s="39"/>
      <c r="H2768" s="39"/>
      <c r="I2768" s="34"/>
      <c r="J2768" s="34"/>
      <c r="K2768" s="34"/>
      <c r="L2768" s="34"/>
      <c r="M2768" s="43" t="str">
        <f ca="1">IFERROR(OFFSET('Maximum minutes'!$C$1,T2768,MATCH(IF(G2768&lt;&gt;"",G2768,F2768),OFFSET('Maximum minutes'!$C$1,T2768-1,0,1,U2768+1),0)-1)*IF(OR(ISNUMBER(J2768),J2768="sans examen"),1,0)*IF(W2768&lt;MinDate,1,0),"")</f>
        <v/>
      </c>
      <c r="N2768" s="36">
        <f t="shared" ca="1" si="87"/>
        <v>0</v>
      </c>
      <c r="O2768" s="36" t="e">
        <f ca="1">LEFT(OFFSET(Lists!$Q$2,MATCH(E2768,Lists!$R$3:$R$19,0),0),4)</f>
        <v>#N/A</v>
      </c>
      <c r="P2768" s="36" t="e">
        <f ca="1">MATCH(O2768,Lists!$S$2:$S$640,1)</f>
        <v>#N/A</v>
      </c>
      <c r="Q2768" s="36" t="e">
        <f ca="1">MATCH(LEFT(OFFSET(Lists!$Q$2,MATCH(E2768,Lists!$R$3:$R$19,0)+1,0),4),Lists!$S$3:$S$640,1)</f>
        <v>#N/A</v>
      </c>
      <c r="R2768" s="36" t="e">
        <f ca="1">LEFT(OFFSET(Lists!$S$2,P2768-1+MATCH(F2768,OFFSET(Lists!$T$3,P2768-1,0,Q2768-P2768+1),0),0),6)</f>
        <v>#N/A</v>
      </c>
      <c r="S2768" s="36" t="e">
        <f ca="1">VLOOKUP(R2768,Lists!B:D,3,FALSE)</f>
        <v>#N/A</v>
      </c>
      <c r="T2768" s="36" t="str">
        <f>IF(F2768&lt;&gt;"",MATCH(R2768,'Maximum minutes'!B:B,0),"")</f>
        <v/>
      </c>
      <c r="U2768" s="36">
        <f ca="1">IF(F2768&lt;&gt;"",COUNTA(OFFSET('Maximum minutes'!$C$1,'Annexe A1 Cours'!T2768,0,1,50)),0)</f>
        <v>0</v>
      </c>
      <c r="V2768" s="37">
        <f ca="1">IFERROR(OFFSET('Maximum minutes'!$C$1,T2768+1,-1+MATCH(G2768,OFFSET('Maximum minutes'!$C$1,T2768-1,0,1,50),0)),0)</f>
        <v>0</v>
      </c>
      <c r="W2768" s="38">
        <f t="shared" ca="1" si="86"/>
        <v>0</v>
      </c>
    </row>
    <row r="2769" spans="1:23" s="36" customFormat="1" ht="18.75">
      <c r="A2769" s="34"/>
      <c r="B2769" s="39"/>
      <c r="C2769" s="39"/>
      <c r="D2769" s="35"/>
      <c r="E2769" s="40"/>
      <c r="F2769" s="39"/>
      <c r="G2769" s="39"/>
      <c r="H2769" s="39"/>
      <c r="I2769" s="34"/>
      <c r="J2769" s="34"/>
      <c r="K2769" s="34"/>
      <c r="L2769" s="34"/>
      <c r="M2769" s="43" t="str">
        <f ca="1">IFERROR(OFFSET('Maximum minutes'!$C$1,T2769,MATCH(IF(G2769&lt;&gt;"",G2769,F2769),OFFSET('Maximum minutes'!$C$1,T2769-1,0,1,U2769+1),0)-1)*IF(OR(ISNUMBER(J2769),J2769="sans examen"),1,0)*IF(W2769&lt;MinDate,1,0),"")</f>
        <v/>
      </c>
      <c r="N2769" s="36">
        <f t="shared" ca="1" si="87"/>
        <v>0</v>
      </c>
      <c r="O2769" s="36" t="e">
        <f ca="1">LEFT(OFFSET(Lists!$Q$2,MATCH(E2769,Lists!$R$3:$R$19,0),0),4)</f>
        <v>#N/A</v>
      </c>
      <c r="P2769" s="36" t="e">
        <f ca="1">MATCH(O2769,Lists!$S$2:$S$640,1)</f>
        <v>#N/A</v>
      </c>
      <c r="Q2769" s="36" t="e">
        <f ca="1">MATCH(LEFT(OFFSET(Lists!$Q$2,MATCH(E2769,Lists!$R$3:$R$19,0)+1,0),4),Lists!$S$3:$S$640,1)</f>
        <v>#N/A</v>
      </c>
      <c r="R2769" s="36" t="e">
        <f ca="1">LEFT(OFFSET(Lists!$S$2,P2769-1+MATCH(F2769,OFFSET(Lists!$T$3,P2769-1,0,Q2769-P2769+1),0),0),6)</f>
        <v>#N/A</v>
      </c>
      <c r="S2769" s="36" t="e">
        <f ca="1">VLOOKUP(R2769,Lists!B:D,3,FALSE)</f>
        <v>#N/A</v>
      </c>
      <c r="T2769" s="36" t="str">
        <f>IF(F2769&lt;&gt;"",MATCH(R2769,'Maximum minutes'!B:B,0),"")</f>
        <v/>
      </c>
      <c r="U2769" s="36">
        <f ca="1">IF(F2769&lt;&gt;"",COUNTA(OFFSET('Maximum minutes'!$C$1,'Annexe A1 Cours'!T2769,0,1,50)),0)</f>
        <v>0</v>
      </c>
      <c r="V2769" s="37">
        <f ca="1">IFERROR(OFFSET('Maximum minutes'!$C$1,T2769+1,-1+MATCH(G2769,OFFSET('Maximum minutes'!$C$1,T2769-1,0,1,50),0)),0)</f>
        <v>0</v>
      </c>
      <c r="W2769" s="38">
        <f t="shared" ca="1" si="86"/>
        <v>0</v>
      </c>
    </row>
    <row r="2770" spans="1:23" s="36" customFormat="1" ht="18.75">
      <c r="A2770" s="34"/>
      <c r="B2770" s="39"/>
      <c r="C2770" s="39"/>
      <c r="D2770" s="35"/>
      <c r="E2770" s="40"/>
      <c r="F2770" s="39"/>
      <c r="G2770" s="39"/>
      <c r="H2770" s="39"/>
      <c r="I2770" s="34"/>
      <c r="J2770" s="34"/>
      <c r="K2770" s="34"/>
      <c r="L2770" s="34"/>
      <c r="M2770" s="43" t="str">
        <f ca="1">IFERROR(OFFSET('Maximum minutes'!$C$1,T2770,MATCH(IF(G2770&lt;&gt;"",G2770,F2770),OFFSET('Maximum minutes'!$C$1,T2770-1,0,1,U2770+1),0)-1)*IF(OR(ISNUMBER(J2770),J2770="sans examen"),1,0)*IF(W2770&lt;MinDate,1,0),"")</f>
        <v/>
      </c>
      <c r="N2770" s="36">
        <f t="shared" ca="1" si="87"/>
        <v>0</v>
      </c>
      <c r="O2770" s="36" t="e">
        <f ca="1">LEFT(OFFSET(Lists!$Q$2,MATCH(E2770,Lists!$R$3:$R$19,0),0),4)</f>
        <v>#N/A</v>
      </c>
      <c r="P2770" s="36" t="e">
        <f ca="1">MATCH(O2770,Lists!$S$2:$S$640,1)</f>
        <v>#N/A</v>
      </c>
      <c r="Q2770" s="36" t="e">
        <f ca="1">MATCH(LEFT(OFFSET(Lists!$Q$2,MATCH(E2770,Lists!$R$3:$R$19,0)+1,0),4),Lists!$S$3:$S$640,1)</f>
        <v>#N/A</v>
      </c>
      <c r="R2770" s="36" t="e">
        <f ca="1">LEFT(OFFSET(Lists!$S$2,P2770-1+MATCH(F2770,OFFSET(Lists!$T$3,P2770-1,0,Q2770-P2770+1),0),0),6)</f>
        <v>#N/A</v>
      </c>
      <c r="S2770" s="36" t="e">
        <f ca="1">VLOOKUP(R2770,Lists!B:D,3,FALSE)</f>
        <v>#N/A</v>
      </c>
      <c r="T2770" s="36" t="str">
        <f>IF(F2770&lt;&gt;"",MATCH(R2770,'Maximum minutes'!B:B,0),"")</f>
        <v/>
      </c>
      <c r="U2770" s="36">
        <f ca="1">IF(F2770&lt;&gt;"",COUNTA(OFFSET('Maximum minutes'!$C$1,'Annexe A1 Cours'!T2770,0,1,50)),0)</f>
        <v>0</v>
      </c>
      <c r="V2770" s="37">
        <f ca="1">IFERROR(OFFSET('Maximum minutes'!$C$1,T2770+1,-1+MATCH(G2770,OFFSET('Maximum minutes'!$C$1,T2770-1,0,1,50),0)),0)</f>
        <v>0</v>
      </c>
      <c r="W2770" s="38">
        <f t="shared" ca="1" si="86"/>
        <v>0</v>
      </c>
    </row>
    <row r="2771" spans="1:23" s="36" customFormat="1" ht="18.75">
      <c r="A2771" s="34"/>
      <c r="B2771" s="39"/>
      <c r="C2771" s="39"/>
      <c r="D2771" s="35"/>
      <c r="E2771" s="40"/>
      <c r="F2771" s="39"/>
      <c r="G2771" s="39"/>
      <c r="H2771" s="39"/>
      <c r="I2771" s="34"/>
      <c r="J2771" s="34"/>
      <c r="K2771" s="34"/>
      <c r="L2771" s="34"/>
      <c r="M2771" s="43" t="str">
        <f ca="1">IFERROR(OFFSET('Maximum minutes'!$C$1,T2771,MATCH(IF(G2771&lt;&gt;"",G2771,F2771),OFFSET('Maximum minutes'!$C$1,T2771-1,0,1,U2771+1),0)-1)*IF(OR(ISNUMBER(J2771),J2771="sans examen"),1,0)*IF(W2771&lt;MinDate,1,0),"")</f>
        <v/>
      </c>
      <c r="N2771" s="36">
        <f t="shared" ca="1" si="87"/>
        <v>0</v>
      </c>
      <c r="O2771" s="36" t="e">
        <f ca="1">LEFT(OFFSET(Lists!$Q$2,MATCH(E2771,Lists!$R$3:$R$19,0),0),4)</f>
        <v>#N/A</v>
      </c>
      <c r="P2771" s="36" t="e">
        <f ca="1">MATCH(O2771,Lists!$S$2:$S$640,1)</f>
        <v>#N/A</v>
      </c>
      <c r="Q2771" s="36" t="e">
        <f ca="1">MATCH(LEFT(OFFSET(Lists!$Q$2,MATCH(E2771,Lists!$R$3:$R$19,0)+1,0),4),Lists!$S$3:$S$640,1)</f>
        <v>#N/A</v>
      </c>
      <c r="R2771" s="36" t="e">
        <f ca="1">LEFT(OFFSET(Lists!$S$2,P2771-1+MATCH(F2771,OFFSET(Lists!$T$3,P2771-1,0,Q2771-P2771+1),0),0),6)</f>
        <v>#N/A</v>
      </c>
      <c r="S2771" s="36" t="e">
        <f ca="1">VLOOKUP(R2771,Lists!B:D,3,FALSE)</f>
        <v>#N/A</v>
      </c>
      <c r="T2771" s="36" t="str">
        <f>IF(F2771&lt;&gt;"",MATCH(R2771,'Maximum minutes'!B:B,0),"")</f>
        <v/>
      </c>
      <c r="U2771" s="36">
        <f ca="1">IF(F2771&lt;&gt;"",COUNTA(OFFSET('Maximum minutes'!$C$1,'Annexe A1 Cours'!T2771,0,1,50)),0)</f>
        <v>0</v>
      </c>
      <c r="V2771" s="37">
        <f ca="1">IFERROR(OFFSET('Maximum minutes'!$C$1,T2771+1,-1+MATCH(G2771,OFFSET('Maximum minutes'!$C$1,T2771-1,0,1,50),0)),0)</f>
        <v>0</v>
      </c>
      <c r="W2771" s="38">
        <f t="shared" ca="1" si="86"/>
        <v>0</v>
      </c>
    </row>
    <row r="2772" spans="1:23" s="36" customFormat="1" ht="18.75">
      <c r="A2772" s="34"/>
      <c r="B2772" s="39"/>
      <c r="C2772" s="39"/>
      <c r="D2772" s="35"/>
      <c r="E2772" s="40"/>
      <c r="F2772" s="39"/>
      <c r="G2772" s="39"/>
      <c r="H2772" s="39"/>
      <c r="I2772" s="34"/>
      <c r="J2772" s="34"/>
      <c r="K2772" s="34"/>
      <c r="L2772" s="34"/>
      <c r="M2772" s="43" t="str">
        <f ca="1">IFERROR(OFFSET('Maximum minutes'!$C$1,T2772,MATCH(IF(G2772&lt;&gt;"",G2772,F2772),OFFSET('Maximum minutes'!$C$1,T2772-1,0,1,U2772+1),0)-1)*IF(OR(ISNUMBER(J2772),J2772="sans examen"),1,0)*IF(W2772&lt;MinDate,1,0),"")</f>
        <v/>
      </c>
      <c r="N2772" s="36">
        <f t="shared" ca="1" si="87"/>
        <v>0</v>
      </c>
      <c r="O2772" s="36" t="e">
        <f ca="1">LEFT(OFFSET(Lists!$Q$2,MATCH(E2772,Lists!$R$3:$R$19,0),0),4)</f>
        <v>#N/A</v>
      </c>
      <c r="P2772" s="36" t="e">
        <f ca="1">MATCH(O2772,Lists!$S$2:$S$640,1)</f>
        <v>#N/A</v>
      </c>
      <c r="Q2772" s="36" t="e">
        <f ca="1">MATCH(LEFT(OFFSET(Lists!$Q$2,MATCH(E2772,Lists!$R$3:$R$19,0)+1,0),4),Lists!$S$3:$S$640,1)</f>
        <v>#N/A</v>
      </c>
      <c r="R2772" s="36" t="e">
        <f ca="1">LEFT(OFFSET(Lists!$S$2,P2772-1+MATCH(F2772,OFFSET(Lists!$T$3,P2772-1,0,Q2772-P2772+1),0),0),6)</f>
        <v>#N/A</v>
      </c>
      <c r="S2772" s="36" t="e">
        <f ca="1">VLOOKUP(R2772,Lists!B:D,3,FALSE)</f>
        <v>#N/A</v>
      </c>
      <c r="T2772" s="36" t="str">
        <f>IF(F2772&lt;&gt;"",MATCH(R2772,'Maximum minutes'!B:B,0),"")</f>
        <v/>
      </c>
      <c r="U2772" s="36">
        <f ca="1">IF(F2772&lt;&gt;"",COUNTA(OFFSET('Maximum minutes'!$C$1,'Annexe A1 Cours'!T2772,0,1,50)),0)</f>
        <v>0</v>
      </c>
      <c r="V2772" s="37">
        <f ca="1">IFERROR(OFFSET('Maximum minutes'!$C$1,T2772+1,-1+MATCH(G2772,OFFSET('Maximum minutes'!$C$1,T2772-1,0,1,50),0)),0)</f>
        <v>0</v>
      </c>
      <c r="W2772" s="38">
        <f t="shared" ca="1" si="86"/>
        <v>0</v>
      </c>
    </row>
    <row r="2773" spans="1:23" s="36" customFormat="1" ht="18.75">
      <c r="A2773" s="34"/>
      <c r="B2773" s="39"/>
      <c r="C2773" s="39"/>
      <c r="D2773" s="35"/>
      <c r="E2773" s="40"/>
      <c r="F2773" s="39"/>
      <c r="G2773" s="39"/>
      <c r="H2773" s="39"/>
      <c r="I2773" s="34"/>
      <c r="J2773" s="34"/>
      <c r="K2773" s="34"/>
      <c r="L2773" s="34"/>
      <c r="M2773" s="43" t="str">
        <f ca="1">IFERROR(OFFSET('Maximum minutes'!$C$1,T2773,MATCH(IF(G2773&lt;&gt;"",G2773,F2773),OFFSET('Maximum minutes'!$C$1,T2773-1,0,1,U2773+1),0)-1)*IF(OR(ISNUMBER(J2773),J2773="sans examen"),1,0)*IF(W2773&lt;MinDate,1,0),"")</f>
        <v/>
      </c>
      <c r="N2773" s="36">
        <f t="shared" ca="1" si="87"/>
        <v>0</v>
      </c>
      <c r="O2773" s="36" t="e">
        <f ca="1">LEFT(OFFSET(Lists!$Q$2,MATCH(E2773,Lists!$R$3:$R$19,0),0),4)</f>
        <v>#N/A</v>
      </c>
      <c r="P2773" s="36" t="e">
        <f ca="1">MATCH(O2773,Lists!$S$2:$S$640,1)</f>
        <v>#N/A</v>
      </c>
      <c r="Q2773" s="36" t="e">
        <f ca="1">MATCH(LEFT(OFFSET(Lists!$Q$2,MATCH(E2773,Lists!$R$3:$R$19,0)+1,0),4),Lists!$S$3:$S$640,1)</f>
        <v>#N/A</v>
      </c>
      <c r="R2773" s="36" t="e">
        <f ca="1">LEFT(OFFSET(Lists!$S$2,P2773-1+MATCH(F2773,OFFSET(Lists!$T$3,P2773-1,0,Q2773-P2773+1),0),0),6)</f>
        <v>#N/A</v>
      </c>
      <c r="S2773" s="36" t="e">
        <f ca="1">VLOOKUP(R2773,Lists!B:D,3,FALSE)</f>
        <v>#N/A</v>
      </c>
      <c r="T2773" s="36" t="str">
        <f>IF(F2773&lt;&gt;"",MATCH(R2773,'Maximum minutes'!B:B,0),"")</f>
        <v/>
      </c>
      <c r="U2773" s="36">
        <f ca="1">IF(F2773&lt;&gt;"",COUNTA(OFFSET('Maximum minutes'!$C$1,'Annexe A1 Cours'!T2773,0,1,50)),0)</f>
        <v>0</v>
      </c>
      <c r="V2773" s="37">
        <f ca="1">IFERROR(OFFSET('Maximum minutes'!$C$1,T2773+1,-1+MATCH(G2773,OFFSET('Maximum minutes'!$C$1,T2773-1,0,1,50),0)),0)</f>
        <v>0</v>
      </c>
      <c r="W2773" s="38">
        <f t="shared" ca="1" si="86"/>
        <v>0</v>
      </c>
    </row>
    <row r="2774" spans="1:23" s="36" customFormat="1" ht="18.75">
      <c r="A2774" s="34"/>
      <c r="B2774" s="39"/>
      <c r="C2774" s="39"/>
      <c r="D2774" s="35"/>
      <c r="E2774" s="40"/>
      <c r="F2774" s="39"/>
      <c r="G2774" s="39"/>
      <c r="H2774" s="39"/>
      <c r="I2774" s="34"/>
      <c r="J2774" s="34"/>
      <c r="K2774" s="34"/>
      <c r="L2774" s="34"/>
      <c r="M2774" s="43" t="str">
        <f ca="1">IFERROR(OFFSET('Maximum minutes'!$C$1,T2774,MATCH(IF(G2774&lt;&gt;"",G2774,F2774),OFFSET('Maximum minutes'!$C$1,T2774-1,0,1,U2774+1),0)-1)*IF(OR(ISNUMBER(J2774),J2774="sans examen"),1,0)*IF(W2774&lt;MinDate,1,0),"")</f>
        <v/>
      </c>
      <c r="N2774" s="36">
        <f t="shared" ca="1" si="87"/>
        <v>0</v>
      </c>
      <c r="O2774" s="36" t="e">
        <f ca="1">LEFT(OFFSET(Lists!$Q$2,MATCH(E2774,Lists!$R$3:$R$19,0),0),4)</f>
        <v>#N/A</v>
      </c>
      <c r="P2774" s="36" t="e">
        <f ca="1">MATCH(O2774,Lists!$S$2:$S$640,1)</f>
        <v>#N/A</v>
      </c>
      <c r="Q2774" s="36" t="e">
        <f ca="1">MATCH(LEFT(OFFSET(Lists!$Q$2,MATCH(E2774,Lists!$R$3:$R$19,0)+1,0),4),Lists!$S$3:$S$640,1)</f>
        <v>#N/A</v>
      </c>
      <c r="R2774" s="36" t="e">
        <f ca="1">LEFT(OFFSET(Lists!$S$2,P2774-1+MATCH(F2774,OFFSET(Lists!$T$3,P2774-1,0,Q2774-P2774+1),0),0),6)</f>
        <v>#N/A</v>
      </c>
      <c r="S2774" s="36" t="e">
        <f ca="1">VLOOKUP(R2774,Lists!B:D,3,FALSE)</f>
        <v>#N/A</v>
      </c>
      <c r="T2774" s="36" t="str">
        <f>IF(F2774&lt;&gt;"",MATCH(R2774,'Maximum minutes'!B:B,0),"")</f>
        <v/>
      </c>
      <c r="U2774" s="36">
        <f ca="1">IF(F2774&lt;&gt;"",COUNTA(OFFSET('Maximum minutes'!$C$1,'Annexe A1 Cours'!T2774,0,1,50)),0)</f>
        <v>0</v>
      </c>
      <c r="V2774" s="37">
        <f ca="1">IFERROR(OFFSET('Maximum minutes'!$C$1,T2774+1,-1+MATCH(G2774,OFFSET('Maximum minutes'!$C$1,T2774-1,0,1,50),0)),0)</f>
        <v>0</v>
      </c>
      <c r="W2774" s="38">
        <f t="shared" ca="1" si="86"/>
        <v>0</v>
      </c>
    </row>
    <row r="2775" spans="1:23" s="36" customFormat="1" ht="18.75">
      <c r="A2775" s="34"/>
      <c r="B2775" s="39"/>
      <c r="C2775" s="39"/>
      <c r="D2775" s="35"/>
      <c r="E2775" s="40"/>
      <c r="F2775" s="39"/>
      <c r="G2775" s="39"/>
      <c r="H2775" s="39"/>
      <c r="I2775" s="34"/>
      <c r="J2775" s="34"/>
      <c r="K2775" s="34"/>
      <c r="L2775" s="34"/>
      <c r="M2775" s="43" t="str">
        <f ca="1">IFERROR(OFFSET('Maximum minutes'!$C$1,T2775,MATCH(IF(G2775&lt;&gt;"",G2775,F2775),OFFSET('Maximum minutes'!$C$1,T2775-1,0,1,U2775+1),0)-1)*IF(OR(ISNUMBER(J2775),J2775="sans examen"),1,0)*IF(W2775&lt;MinDate,1,0),"")</f>
        <v/>
      </c>
      <c r="N2775" s="36">
        <f t="shared" ca="1" si="87"/>
        <v>0</v>
      </c>
      <c r="O2775" s="36" t="e">
        <f ca="1">LEFT(OFFSET(Lists!$Q$2,MATCH(E2775,Lists!$R$3:$R$19,0),0),4)</f>
        <v>#N/A</v>
      </c>
      <c r="P2775" s="36" t="e">
        <f ca="1">MATCH(O2775,Lists!$S$2:$S$640,1)</f>
        <v>#N/A</v>
      </c>
      <c r="Q2775" s="36" t="e">
        <f ca="1">MATCH(LEFT(OFFSET(Lists!$Q$2,MATCH(E2775,Lists!$R$3:$R$19,0)+1,0),4),Lists!$S$3:$S$640,1)</f>
        <v>#N/A</v>
      </c>
      <c r="R2775" s="36" t="e">
        <f ca="1">LEFT(OFFSET(Lists!$S$2,P2775-1+MATCH(F2775,OFFSET(Lists!$T$3,P2775-1,0,Q2775-P2775+1),0),0),6)</f>
        <v>#N/A</v>
      </c>
      <c r="S2775" s="36" t="e">
        <f ca="1">VLOOKUP(R2775,Lists!B:D,3,FALSE)</f>
        <v>#N/A</v>
      </c>
      <c r="T2775" s="36" t="str">
        <f>IF(F2775&lt;&gt;"",MATCH(R2775,'Maximum minutes'!B:B,0),"")</f>
        <v/>
      </c>
      <c r="U2775" s="36">
        <f ca="1">IF(F2775&lt;&gt;"",COUNTA(OFFSET('Maximum minutes'!$C$1,'Annexe A1 Cours'!T2775,0,1,50)),0)</f>
        <v>0</v>
      </c>
      <c r="V2775" s="37">
        <f ca="1">IFERROR(OFFSET('Maximum minutes'!$C$1,T2775+1,-1+MATCH(G2775,OFFSET('Maximum minutes'!$C$1,T2775-1,0,1,50),0)),0)</f>
        <v>0</v>
      </c>
      <c r="W2775" s="38">
        <f t="shared" ca="1" si="86"/>
        <v>0</v>
      </c>
    </row>
    <row r="2776" spans="1:23" s="36" customFormat="1" ht="18.75">
      <c r="A2776" s="34"/>
      <c r="B2776" s="39"/>
      <c r="C2776" s="39"/>
      <c r="D2776" s="35"/>
      <c r="E2776" s="40"/>
      <c r="F2776" s="39"/>
      <c r="G2776" s="39"/>
      <c r="H2776" s="39"/>
      <c r="I2776" s="34"/>
      <c r="J2776" s="34"/>
      <c r="K2776" s="34"/>
      <c r="L2776" s="34"/>
      <c r="M2776" s="43" t="str">
        <f ca="1">IFERROR(OFFSET('Maximum minutes'!$C$1,T2776,MATCH(IF(G2776&lt;&gt;"",G2776,F2776),OFFSET('Maximum minutes'!$C$1,T2776-1,0,1,U2776+1),0)-1)*IF(OR(ISNUMBER(J2776),J2776="sans examen"),1,0)*IF(W2776&lt;MinDate,1,0),"")</f>
        <v/>
      </c>
      <c r="N2776" s="36">
        <f t="shared" ca="1" si="87"/>
        <v>0</v>
      </c>
      <c r="O2776" s="36" t="e">
        <f ca="1">LEFT(OFFSET(Lists!$Q$2,MATCH(E2776,Lists!$R$3:$R$19,0),0),4)</f>
        <v>#N/A</v>
      </c>
      <c r="P2776" s="36" t="e">
        <f ca="1">MATCH(O2776,Lists!$S$2:$S$640,1)</f>
        <v>#N/A</v>
      </c>
      <c r="Q2776" s="36" t="e">
        <f ca="1">MATCH(LEFT(OFFSET(Lists!$Q$2,MATCH(E2776,Lists!$R$3:$R$19,0)+1,0),4),Lists!$S$3:$S$640,1)</f>
        <v>#N/A</v>
      </c>
      <c r="R2776" s="36" t="e">
        <f ca="1">LEFT(OFFSET(Lists!$S$2,P2776-1+MATCH(F2776,OFFSET(Lists!$T$3,P2776-1,0,Q2776-P2776+1),0),0),6)</f>
        <v>#N/A</v>
      </c>
      <c r="S2776" s="36" t="e">
        <f ca="1">VLOOKUP(R2776,Lists!B:D,3,FALSE)</f>
        <v>#N/A</v>
      </c>
      <c r="T2776" s="36" t="str">
        <f>IF(F2776&lt;&gt;"",MATCH(R2776,'Maximum minutes'!B:B,0),"")</f>
        <v/>
      </c>
      <c r="U2776" s="36">
        <f ca="1">IF(F2776&lt;&gt;"",COUNTA(OFFSET('Maximum minutes'!$C$1,'Annexe A1 Cours'!T2776,0,1,50)),0)</f>
        <v>0</v>
      </c>
      <c r="V2776" s="37">
        <f ca="1">IFERROR(OFFSET('Maximum minutes'!$C$1,T2776+1,-1+MATCH(G2776,OFFSET('Maximum minutes'!$C$1,T2776-1,0,1,50),0)),0)</f>
        <v>0</v>
      </c>
      <c r="W2776" s="38">
        <f t="shared" ca="1" si="86"/>
        <v>0</v>
      </c>
    </row>
    <row r="2777" spans="1:23" s="36" customFormat="1" ht="18.75">
      <c r="A2777" s="34"/>
      <c r="B2777" s="39"/>
      <c r="C2777" s="39"/>
      <c r="D2777" s="35"/>
      <c r="E2777" s="40"/>
      <c r="F2777" s="39"/>
      <c r="G2777" s="39"/>
      <c r="H2777" s="39"/>
      <c r="I2777" s="34"/>
      <c r="J2777" s="34"/>
      <c r="K2777" s="34"/>
      <c r="L2777" s="34"/>
      <c r="M2777" s="43" t="str">
        <f ca="1">IFERROR(OFFSET('Maximum minutes'!$C$1,T2777,MATCH(IF(G2777&lt;&gt;"",G2777,F2777),OFFSET('Maximum minutes'!$C$1,T2777-1,0,1,U2777+1),0)-1)*IF(OR(ISNUMBER(J2777),J2777="sans examen"),1,0)*IF(W2777&lt;MinDate,1,0),"")</f>
        <v/>
      </c>
      <c r="N2777" s="36">
        <f t="shared" ca="1" si="87"/>
        <v>0</v>
      </c>
      <c r="O2777" s="36" t="e">
        <f ca="1">LEFT(OFFSET(Lists!$Q$2,MATCH(E2777,Lists!$R$3:$R$19,0),0),4)</f>
        <v>#N/A</v>
      </c>
      <c r="P2777" s="36" t="e">
        <f ca="1">MATCH(O2777,Lists!$S$2:$S$640,1)</f>
        <v>#N/A</v>
      </c>
      <c r="Q2777" s="36" t="e">
        <f ca="1">MATCH(LEFT(OFFSET(Lists!$Q$2,MATCH(E2777,Lists!$R$3:$R$19,0)+1,0),4),Lists!$S$3:$S$640,1)</f>
        <v>#N/A</v>
      </c>
      <c r="R2777" s="36" t="e">
        <f ca="1">LEFT(OFFSET(Lists!$S$2,P2777-1+MATCH(F2777,OFFSET(Lists!$T$3,P2777-1,0,Q2777-P2777+1),0),0),6)</f>
        <v>#N/A</v>
      </c>
      <c r="S2777" s="36" t="e">
        <f ca="1">VLOOKUP(R2777,Lists!B:D,3,FALSE)</f>
        <v>#N/A</v>
      </c>
      <c r="T2777" s="36" t="str">
        <f>IF(F2777&lt;&gt;"",MATCH(R2777,'Maximum minutes'!B:B,0),"")</f>
        <v/>
      </c>
      <c r="U2777" s="36">
        <f ca="1">IF(F2777&lt;&gt;"",COUNTA(OFFSET('Maximum minutes'!$C$1,'Annexe A1 Cours'!T2777,0,1,50)),0)</f>
        <v>0</v>
      </c>
      <c r="V2777" s="37">
        <f ca="1">IFERROR(OFFSET('Maximum minutes'!$C$1,T2777+1,-1+MATCH(G2777,OFFSET('Maximum minutes'!$C$1,T2777-1,0,1,50),0)),0)</f>
        <v>0</v>
      </c>
      <c r="W2777" s="38">
        <f t="shared" ca="1" si="86"/>
        <v>0</v>
      </c>
    </row>
    <row r="2778" spans="1:23" s="36" customFormat="1" ht="18.75">
      <c r="A2778" s="34"/>
      <c r="B2778" s="39"/>
      <c r="C2778" s="39"/>
      <c r="D2778" s="35"/>
      <c r="E2778" s="40"/>
      <c r="F2778" s="39"/>
      <c r="G2778" s="39"/>
      <c r="H2778" s="39"/>
      <c r="I2778" s="34"/>
      <c r="J2778" s="34"/>
      <c r="K2778" s="34"/>
      <c r="L2778" s="34"/>
      <c r="M2778" s="43" t="str">
        <f ca="1">IFERROR(OFFSET('Maximum minutes'!$C$1,T2778,MATCH(IF(G2778&lt;&gt;"",G2778,F2778),OFFSET('Maximum minutes'!$C$1,T2778-1,0,1,U2778+1),0)-1)*IF(OR(ISNUMBER(J2778),J2778="sans examen"),1,0)*IF(W2778&lt;MinDate,1,0),"")</f>
        <v/>
      </c>
      <c r="N2778" s="36">
        <f t="shared" ca="1" si="87"/>
        <v>0</v>
      </c>
      <c r="O2778" s="36" t="e">
        <f ca="1">LEFT(OFFSET(Lists!$Q$2,MATCH(E2778,Lists!$R$3:$R$19,0),0),4)</f>
        <v>#N/A</v>
      </c>
      <c r="P2778" s="36" t="e">
        <f ca="1">MATCH(O2778,Lists!$S$2:$S$640,1)</f>
        <v>#N/A</v>
      </c>
      <c r="Q2778" s="36" t="e">
        <f ca="1">MATCH(LEFT(OFFSET(Lists!$Q$2,MATCH(E2778,Lists!$R$3:$R$19,0)+1,0),4),Lists!$S$3:$S$640,1)</f>
        <v>#N/A</v>
      </c>
      <c r="R2778" s="36" t="e">
        <f ca="1">LEFT(OFFSET(Lists!$S$2,P2778-1+MATCH(F2778,OFFSET(Lists!$T$3,P2778-1,0,Q2778-P2778+1),0),0),6)</f>
        <v>#N/A</v>
      </c>
      <c r="S2778" s="36" t="e">
        <f ca="1">VLOOKUP(R2778,Lists!B:D,3,FALSE)</f>
        <v>#N/A</v>
      </c>
      <c r="T2778" s="36" t="str">
        <f>IF(F2778&lt;&gt;"",MATCH(R2778,'Maximum minutes'!B:B,0),"")</f>
        <v/>
      </c>
      <c r="U2778" s="36">
        <f ca="1">IF(F2778&lt;&gt;"",COUNTA(OFFSET('Maximum minutes'!$C$1,'Annexe A1 Cours'!T2778,0,1,50)),0)</f>
        <v>0</v>
      </c>
      <c r="V2778" s="37">
        <f ca="1">IFERROR(OFFSET('Maximum minutes'!$C$1,T2778+1,-1+MATCH(G2778,OFFSET('Maximum minutes'!$C$1,T2778-1,0,1,50),0)),0)</f>
        <v>0</v>
      </c>
      <c r="W2778" s="38">
        <f t="shared" ca="1" si="86"/>
        <v>0</v>
      </c>
    </row>
    <row r="2779" spans="1:23" s="36" customFormat="1" ht="18.75">
      <c r="A2779" s="34"/>
      <c r="B2779" s="39"/>
      <c r="C2779" s="39"/>
      <c r="D2779" s="35"/>
      <c r="E2779" s="40"/>
      <c r="F2779" s="39"/>
      <c r="G2779" s="39"/>
      <c r="H2779" s="39"/>
      <c r="I2779" s="34"/>
      <c r="J2779" s="34"/>
      <c r="K2779" s="34"/>
      <c r="L2779" s="34"/>
      <c r="M2779" s="43" t="str">
        <f ca="1">IFERROR(OFFSET('Maximum minutes'!$C$1,T2779,MATCH(IF(G2779&lt;&gt;"",G2779,F2779),OFFSET('Maximum minutes'!$C$1,T2779-1,0,1,U2779+1),0)-1)*IF(OR(ISNUMBER(J2779),J2779="sans examen"),1,0)*IF(W2779&lt;MinDate,1,0),"")</f>
        <v/>
      </c>
      <c r="N2779" s="36">
        <f t="shared" ca="1" si="87"/>
        <v>0</v>
      </c>
      <c r="O2779" s="36" t="e">
        <f ca="1">LEFT(OFFSET(Lists!$Q$2,MATCH(E2779,Lists!$R$3:$R$19,0),0),4)</f>
        <v>#N/A</v>
      </c>
      <c r="P2779" s="36" t="e">
        <f ca="1">MATCH(O2779,Lists!$S$2:$S$640,1)</f>
        <v>#N/A</v>
      </c>
      <c r="Q2779" s="36" t="e">
        <f ca="1">MATCH(LEFT(OFFSET(Lists!$Q$2,MATCH(E2779,Lists!$R$3:$R$19,0)+1,0),4),Lists!$S$3:$S$640,1)</f>
        <v>#N/A</v>
      </c>
      <c r="R2779" s="36" t="e">
        <f ca="1">LEFT(OFFSET(Lists!$S$2,P2779-1+MATCH(F2779,OFFSET(Lists!$T$3,P2779-1,0,Q2779-P2779+1),0),0),6)</f>
        <v>#N/A</v>
      </c>
      <c r="S2779" s="36" t="e">
        <f ca="1">VLOOKUP(R2779,Lists!B:D,3,FALSE)</f>
        <v>#N/A</v>
      </c>
      <c r="T2779" s="36" t="str">
        <f>IF(F2779&lt;&gt;"",MATCH(R2779,'Maximum minutes'!B:B,0),"")</f>
        <v/>
      </c>
      <c r="U2779" s="36">
        <f ca="1">IF(F2779&lt;&gt;"",COUNTA(OFFSET('Maximum minutes'!$C$1,'Annexe A1 Cours'!T2779,0,1,50)),0)</f>
        <v>0</v>
      </c>
      <c r="V2779" s="37">
        <f ca="1">IFERROR(OFFSET('Maximum minutes'!$C$1,T2779+1,-1+MATCH(G2779,OFFSET('Maximum minutes'!$C$1,T2779-1,0,1,50),0)),0)</f>
        <v>0</v>
      </c>
      <c r="W2779" s="38">
        <f t="shared" ca="1" si="86"/>
        <v>0</v>
      </c>
    </row>
    <row r="2780" spans="1:23" s="36" customFormat="1" ht="18.75">
      <c r="A2780" s="34"/>
      <c r="B2780" s="39"/>
      <c r="C2780" s="39"/>
      <c r="D2780" s="35"/>
      <c r="E2780" s="40"/>
      <c r="F2780" s="39"/>
      <c r="G2780" s="39"/>
      <c r="H2780" s="39"/>
      <c r="I2780" s="34"/>
      <c r="J2780" s="34"/>
      <c r="K2780" s="34"/>
      <c r="L2780" s="34"/>
      <c r="M2780" s="43" t="str">
        <f ca="1">IFERROR(OFFSET('Maximum minutes'!$C$1,T2780,MATCH(IF(G2780&lt;&gt;"",G2780,F2780),OFFSET('Maximum minutes'!$C$1,T2780-1,0,1,U2780+1),0)-1)*IF(OR(ISNUMBER(J2780),J2780="sans examen"),1,0)*IF(W2780&lt;MinDate,1,0),"")</f>
        <v/>
      </c>
      <c r="N2780" s="36">
        <f t="shared" ca="1" si="87"/>
        <v>0</v>
      </c>
      <c r="O2780" s="36" t="e">
        <f ca="1">LEFT(OFFSET(Lists!$Q$2,MATCH(E2780,Lists!$R$3:$R$19,0),0),4)</f>
        <v>#N/A</v>
      </c>
      <c r="P2780" s="36" t="e">
        <f ca="1">MATCH(O2780,Lists!$S$2:$S$640,1)</f>
        <v>#N/A</v>
      </c>
      <c r="Q2780" s="36" t="e">
        <f ca="1">MATCH(LEFT(OFFSET(Lists!$Q$2,MATCH(E2780,Lists!$R$3:$R$19,0)+1,0),4),Lists!$S$3:$S$640,1)</f>
        <v>#N/A</v>
      </c>
      <c r="R2780" s="36" t="e">
        <f ca="1">LEFT(OFFSET(Lists!$S$2,P2780-1+MATCH(F2780,OFFSET(Lists!$T$3,P2780-1,0,Q2780-P2780+1),0),0),6)</f>
        <v>#N/A</v>
      </c>
      <c r="S2780" s="36" t="e">
        <f ca="1">VLOOKUP(R2780,Lists!B:D,3,FALSE)</f>
        <v>#N/A</v>
      </c>
      <c r="T2780" s="36" t="str">
        <f>IF(F2780&lt;&gt;"",MATCH(R2780,'Maximum minutes'!B:B,0),"")</f>
        <v/>
      </c>
      <c r="U2780" s="36">
        <f ca="1">IF(F2780&lt;&gt;"",COUNTA(OFFSET('Maximum minutes'!$C$1,'Annexe A1 Cours'!T2780,0,1,50)),0)</f>
        <v>0</v>
      </c>
      <c r="V2780" s="37">
        <f ca="1">IFERROR(OFFSET('Maximum minutes'!$C$1,T2780+1,-1+MATCH(G2780,OFFSET('Maximum minutes'!$C$1,T2780-1,0,1,50),0)),0)</f>
        <v>0</v>
      </c>
      <c r="W2780" s="38">
        <f t="shared" ca="1" si="86"/>
        <v>0</v>
      </c>
    </row>
    <row r="2781" spans="1:23" s="36" customFormat="1" ht="18.75">
      <c r="A2781" s="34"/>
      <c r="B2781" s="39"/>
      <c r="C2781" s="39"/>
      <c r="D2781" s="35"/>
      <c r="E2781" s="40"/>
      <c r="F2781" s="39"/>
      <c r="G2781" s="39"/>
      <c r="H2781" s="39"/>
      <c r="I2781" s="34"/>
      <c r="J2781" s="34"/>
      <c r="K2781" s="34"/>
      <c r="L2781" s="34"/>
      <c r="M2781" s="43" t="str">
        <f ca="1">IFERROR(OFFSET('Maximum minutes'!$C$1,T2781,MATCH(IF(G2781&lt;&gt;"",G2781,F2781),OFFSET('Maximum minutes'!$C$1,T2781-1,0,1,U2781+1),0)-1)*IF(OR(ISNUMBER(J2781),J2781="sans examen"),1,0)*IF(W2781&lt;MinDate,1,0),"")</f>
        <v/>
      </c>
      <c r="N2781" s="36">
        <f t="shared" ca="1" si="87"/>
        <v>0</v>
      </c>
      <c r="O2781" s="36" t="e">
        <f ca="1">LEFT(OFFSET(Lists!$Q$2,MATCH(E2781,Lists!$R$3:$R$19,0),0),4)</f>
        <v>#N/A</v>
      </c>
      <c r="P2781" s="36" t="e">
        <f ca="1">MATCH(O2781,Lists!$S$2:$S$640,1)</f>
        <v>#N/A</v>
      </c>
      <c r="Q2781" s="36" t="e">
        <f ca="1">MATCH(LEFT(OFFSET(Lists!$Q$2,MATCH(E2781,Lists!$R$3:$R$19,0)+1,0),4),Lists!$S$3:$S$640,1)</f>
        <v>#N/A</v>
      </c>
      <c r="R2781" s="36" t="e">
        <f ca="1">LEFT(OFFSET(Lists!$S$2,P2781-1+MATCH(F2781,OFFSET(Lists!$T$3,P2781-1,0,Q2781-P2781+1),0),0),6)</f>
        <v>#N/A</v>
      </c>
      <c r="S2781" s="36" t="e">
        <f ca="1">VLOOKUP(R2781,Lists!B:D,3,FALSE)</f>
        <v>#N/A</v>
      </c>
      <c r="T2781" s="36" t="str">
        <f>IF(F2781&lt;&gt;"",MATCH(R2781,'Maximum minutes'!B:B,0),"")</f>
        <v/>
      </c>
      <c r="U2781" s="36">
        <f ca="1">IF(F2781&lt;&gt;"",COUNTA(OFFSET('Maximum minutes'!$C$1,'Annexe A1 Cours'!T2781,0,1,50)),0)</f>
        <v>0</v>
      </c>
      <c r="V2781" s="37">
        <f ca="1">IFERROR(OFFSET('Maximum minutes'!$C$1,T2781+1,-1+MATCH(G2781,OFFSET('Maximum minutes'!$C$1,T2781-1,0,1,50),0)),0)</f>
        <v>0</v>
      </c>
      <c r="W2781" s="38">
        <f t="shared" ca="1" si="86"/>
        <v>0</v>
      </c>
    </row>
    <row r="2782" spans="1:23" s="36" customFormat="1" ht="18.75">
      <c r="A2782" s="34"/>
      <c r="B2782" s="39"/>
      <c r="C2782" s="39"/>
      <c r="D2782" s="35"/>
      <c r="E2782" s="40"/>
      <c r="F2782" s="39"/>
      <c r="G2782" s="39"/>
      <c r="H2782" s="39"/>
      <c r="I2782" s="34"/>
      <c r="J2782" s="34"/>
      <c r="K2782" s="34"/>
      <c r="L2782" s="34"/>
      <c r="M2782" s="43" t="str">
        <f ca="1">IFERROR(OFFSET('Maximum minutes'!$C$1,T2782,MATCH(IF(G2782&lt;&gt;"",G2782,F2782),OFFSET('Maximum minutes'!$C$1,T2782-1,0,1,U2782+1),0)-1)*IF(OR(ISNUMBER(J2782),J2782="sans examen"),1,0)*IF(W2782&lt;MinDate,1,0),"")</f>
        <v/>
      </c>
      <c r="N2782" s="36">
        <f t="shared" ca="1" si="87"/>
        <v>0</v>
      </c>
      <c r="O2782" s="36" t="e">
        <f ca="1">LEFT(OFFSET(Lists!$Q$2,MATCH(E2782,Lists!$R$3:$R$19,0),0),4)</f>
        <v>#N/A</v>
      </c>
      <c r="P2782" s="36" t="e">
        <f ca="1">MATCH(O2782,Lists!$S$2:$S$640,1)</f>
        <v>#N/A</v>
      </c>
      <c r="Q2782" s="36" t="e">
        <f ca="1">MATCH(LEFT(OFFSET(Lists!$Q$2,MATCH(E2782,Lists!$R$3:$R$19,0)+1,0),4),Lists!$S$3:$S$640,1)</f>
        <v>#N/A</v>
      </c>
      <c r="R2782" s="36" t="e">
        <f ca="1">LEFT(OFFSET(Lists!$S$2,P2782-1+MATCH(F2782,OFFSET(Lists!$T$3,P2782-1,0,Q2782-P2782+1),0),0),6)</f>
        <v>#N/A</v>
      </c>
      <c r="S2782" s="36" t="e">
        <f ca="1">VLOOKUP(R2782,Lists!B:D,3,FALSE)</f>
        <v>#N/A</v>
      </c>
      <c r="T2782" s="36" t="str">
        <f>IF(F2782&lt;&gt;"",MATCH(R2782,'Maximum minutes'!B:B,0),"")</f>
        <v/>
      </c>
      <c r="U2782" s="36">
        <f ca="1">IF(F2782&lt;&gt;"",COUNTA(OFFSET('Maximum minutes'!$C$1,'Annexe A1 Cours'!T2782,0,1,50)),0)</f>
        <v>0</v>
      </c>
      <c r="V2782" s="37">
        <f ca="1">IFERROR(OFFSET('Maximum minutes'!$C$1,T2782+1,-1+MATCH(G2782,OFFSET('Maximum minutes'!$C$1,T2782-1,0,1,50),0)),0)</f>
        <v>0</v>
      </c>
      <c r="W2782" s="38">
        <f t="shared" ca="1" si="86"/>
        <v>0</v>
      </c>
    </row>
    <row r="2783" spans="1:23" s="36" customFormat="1" ht="18.75">
      <c r="A2783" s="34"/>
      <c r="B2783" s="39"/>
      <c r="C2783" s="39"/>
      <c r="D2783" s="35"/>
      <c r="E2783" s="40"/>
      <c r="F2783" s="39"/>
      <c r="G2783" s="39"/>
      <c r="H2783" s="39"/>
      <c r="I2783" s="34"/>
      <c r="J2783" s="34"/>
      <c r="K2783" s="34"/>
      <c r="L2783" s="34"/>
      <c r="M2783" s="43" t="str">
        <f ca="1">IFERROR(OFFSET('Maximum minutes'!$C$1,T2783,MATCH(IF(G2783&lt;&gt;"",G2783,F2783),OFFSET('Maximum minutes'!$C$1,T2783-1,0,1,U2783+1),0)-1)*IF(OR(ISNUMBER(J2783),J2783="sans examen"),1,0)*IF(W2783&lt;MinDate,1,0),"")</f>
        <v/>
      </c>
      <c r="N2783" s="36">
        <f t="shared" ca="1" si="87"/>
        <v>0</v>
      </c>
      <c r="O2783" s="36" t="e">
        <f ca="1">LEFT(OFFSET(Lists!$Q$2,MATCH(E2783,Lists!$R$3:$R$19,0),0),4)</f>
        <v>#N/A</v>
      </c>
      <c r="P2783" s="36" t="e">
        <f ca="1">MATCH(O2783,Lists!$S$2:$S$640,1)</f>
        <v>#N/A</v>
      </c>
      <c r="Q2783" s="36" t="e">
        <f ca="1">MATCH(LEFT(OFFSET(Lists!$Q$2,MATCH(E2783,Lists!$R$3:$R$19,0)+1,0),4),Lists!$S$3:$S$640,1)</f>
        <v>#N/A</v>
      </c>
      <c r="R2783" s="36" t="e">
        <f ca="1">LEFT(OFFSET(Lists!$S$2,P2783-1+MATCH(F2783,OFFSET(Lists!$T$3,P2783-1,0,Q2783-P2783+1),0),0),6)</f>
        <v>#N/A</v>
      </c>
      <c r="S2783" s="36" t="e">
        <f ca="1">VLOOKUP(R2783,Lists!B:D,3,FALSE)</f>
        <v>#N/A</v>
      </c>
      <c r="T2783" s="36" t="str">
        <f>IF(F2783&lt;&gt;"",MATCH(R2783,'Maximum minutes'!B:B,0),"")</f>
        <v/>
      </c>
      <c r="U2783" s="36">
        <f ca="1">IF(F2783&lt;&gt;"",COUNTA(OFFSET('Maximum minutes'!$C$1,'Annexe A1 Cours'!T2783,0,1,50)),0)</f>
        <v>0</v>
      </c>
      <c r="V2783" s="37">
        <f ca="1">IFERROR(OFFSET('Maximum minutes'!$C$1,T2783+1,-1+MATCH(G2783,OFFSET('Maximum minutes'!$C$1,T2783-1,0,1,50),0)),0)</f>
        <v>0</v>
      </c>
      <c r="W2783" s="38">
        <f t="shared" ca="1" si="86"/>
        <v>0</v>
      </c>
    </row>
    <row r="2784" spans="1:23" s="36" customFormat="1" ht="18.75">
      <c r="A2784" s="34"/>
      <c r="B2784" s="39"/>
      <c r="C2784" s="39"/>
      <c r="D2784" s="35"/>
      <c r="E2784" s="40"/>
      <c r="F2784" s="39"/>
      <c r="G2784" s="39"/>
      <c r="H2784" s="39"/>
      <c r="I2784" s="34"/>
      <c r="J2784" s="34"/>
      <c r="K2784" s="34"/>
      <c r="L2784" s="34"/>
      <c r="M2784" s="43" t="str">
        <f ca="1">IFERROR(OFFSET('Maximum minutes'!$C$1,T2784,MATCH(IF(G2784&lt;&gt;"",G2784,F2784),OFFSET('Maximum minutes'!$C$1,T2784-1,0,1,U2784+1),0)-1)*IF(OR(ISNUMBER(J2784),J2784="sans examen"),1,0)*IF(W2784&lt;MinDate,1,0),"")</f>
        <v/>
      </c>
      <c r="N2784" s="36">
        <f t="shared" ca="1" si="87"/>
        <v>0</v>
      </c>
      <c r="O2784" s="36" t="e">
        <f ca="1">LEFT(OFFSET(Lists!$Q$2,MATCH(E2784,Lists!$R$3:$R$19,0),0),4)</f>
        <v>#N/A</v>
      </c>
      <c r="P2784" s="36" t="e">
        <f ca="1">MATCH(O2784,Lists!$S$2:$S$640,1)</f>
        <v>#N/A</v>
      </c>
      <c r="Q2784" s="36" t="e">
        <f ca="1">MATCH(LEFT(OFFSET(Lists!$Q$2,MATCH(E2784,Lists!$R$3:$R$19,0)+1,0),4),Lists!$S$3:$S$640,1)</f>
        <v>#N/A</v>
      </c>
      <c r="R2784" s="36" t="e">
        <f ca="1">LEFT(OFFSET(Lists!$S$2,P2784-1+MATCH(F2784,OFFSET(Lists!$T$3,P2784-1,0,Q2784-P2784+1),0),0),6)</f>
        <v>#N/A</v>
      </c>
      <c r="S2784" s="36" t="e">
        <f ca="1">VLOOKUP(R2784,Lists!B:D,3,FALSE)</f>
        <v>#N/A</v>
      </c>
      <c r="T2784" s="36" t="str">
        <f>IF(F2784&lt;&gt;"",MATCH(R2784,'Maximum minutes'!B:B,0),"")</f>
        <v/>
      </c>
      <c r="U2784" s="36">
        <f ca="1">IF(F2784&lt;&gt;"",COUNTA(OFFSET('Maximum minutes'!$C$1,'Annexe A1 Cours'!T2784,0,1,50)),0)</f>
        <v>0</v>
      </c>
      <c r="V2784" s="37">
        <f ca="1">IFERROR(OFFSET('Maximum minutes'!$C$1,T2784+1,-1+MATCH(G2784,OFFSET('Maximum minutes'!$C$1,T2784-1,0,1,50),0)),0)</f>
        <v>0</v>
      </c>
      <c r="W2784" s="38">
        <f t="shared" ca="1" si="86"/>
        <v>0</v>
      </c>
    </row>
    <row r="2785" spans="1:23" s="36" customFormat="1" ht="18.75">
      <c r="A2785" s="34"/>
      <c r="B2785" s="39"/>
      <c r="C2785" s="39"/>
      <c r="D2785" s="35"/>
      <c r="E2785" s="40"/>
      <c r="F2785" s="39"/>
      <c r="G2785" s="39"/>
      <c r="H2785" s="39"/>
      <c r="I2785" s="34"/>
      <c r="J2785" s="34"/>
      <c r="K2785" s="34"/>
      <c r="L2785" s="34"/>
      <c r="M2785" s="43" t="str">
        <f ca="1">IFERROR(OFFSET('Maximum minutes'!$C$1,T2785,MATCH(IF(G2785&lt;&gt;"",G2785,F2785),OFFSET('Maximum minutes'!$C$1,T2785-1,0,1,U2785+1),0)-1)*IF(OR(ISNUMBER(J2785),J2785="sans examen"),1,0)*IF(W2785&lt;MinDate,1,0),"")</f>
        <v/>
      </c>
      <c r="N2785" s="36">
        <f t="shared" ca="1" si="87"/>
        <v>0</v>
      </c>
      <c r="O2785" s="36" t="e">
        <f ca="1">LEFT(OFFSET(Lists!$Q$2,MATCH(E2785,Lists!$R$3:$R$19,0),0),4)</f>
        <v>#N/A</v>
      </c>
      <c r="P2785" s="36" t="e">
        <f ca="1">MATCH(O2785,Lists!$S$2:$S$640,1)</f>
        <v>#N/A</v>
      </c>
      <c r="Q2785" s="36" t="e">
        <f ca="1">MATCH(LEFT(OFFSET(Lists!$Q$2,MATCH(E2785,Lists!$R$3:$R$19,0)+1,0),4),Lists!$S$3:$S$640,1)</f>
        <v>#N/A</v>
      </c>
      <c r="R2785" s="36" t="e">
        <f ca="1">LEFT(OFFSET(Lists!$S$2,P2785-1+MATCH(F2785,OFFSET(Lists!$T$3,P2785-1,0,Q2785-P2785+1),0),0),6)</f>
        <v>#N/A</v>
      </c>
      <c r="S2785" s="36" t="e">
        <f ca="1">VLOOKUP(R2785,Lists!B:D,3,FALSE)</f>
        <v>#N/A</v>
      </c>
      <c r="T2785" s="36" t="str">
        <f>IF(F2785&lt;&gt;"",MATCH(R2785,'Maximum minutes'!B:B,0),"")</f>
        <v/>
      </c>
      <c r="U2785" s="36">
        <f ca="1">IF(F2785&lt;&gt;"",COUNTA(OFFSET('Maximum minutes'!$C$1,'Annexe A1 Cours'!T2785,0,1,50)),0)</f>
        <v>0</v>
      </c>
      <c r="V2785" s="37">
        <f ca="1">IFERROR(OFFSET('Maximum minutes'!$C$1,T2785+1,-1+MATCH(G2785,OFFSET('Maximum minutes'!$C$1,T2785-1,0,1,50),0)),0)</f>
        <v>0</v>
      </c>
      <c r="W2785" s="38">
        <f t="shared" ca="1" si="86"/>
        <v>0</v>
      </c>
    </row>
    <row r="2786" spans="1:23" s="36" customFormat="1" ht="18.75">
      <c r="A2786" s="34"/>
      <c r="B2786" s="39"/>
      <c r="C2786" s="39"/>
      <c r="D2786" s="35"/>
      <c r="E2786" s="40"/>
      <c r="F2786" s="39"/>
      <c r="G2786" s="39"/>
      <c r="H2786" s="39"/>
      <c r="I2786" s="34"/>
      <c r="J2786" s="34"/>
      <c r="K2786" s="34"/>
      <c r="L2786" s="34"/>
      <c r="M2786" s="43" t="str">
        <f ca="1">IFERROR(OFFSET('Maximum minutes'!$C$1,T2786,MATCH(IF(G2786&lt;&gt;"",G2786,F2786),OFFSET('Maximum minutes'!$C$1,T2786-1,0,1,U2786+1),0)-1)*IF(OR(ISNUMBER(J2786),J2786="sans examen"),1,0)*IF(W2786&lt;MinDate,1,0),"")</f>
        <v/>
      </c>
      <c r="N2786" s="36">
        <f t="shared" ca="1" si="87"/>
        <v>0</v>
      </c>
      <c r="O2786" s="36" t="e">
        <f ca="1">LEFT(OFFSET(Lists!$Q$2,MATCH(E2786,Lists!$R$3:$R$19,0),0),4)</f>
        <v>#N/A</v>
      </c>
      <c r="P2786" s="36" t="e">
        <f ca="1">MATCH(O2786,Lists!$S$2:$S$640,1)</f>
        <v>#N/A</v>
      </c>
      <c r="Q2786" s="36" t="e">
        <f ca="1">MATCH(LEFT(OFFSET(Lists!$Q$2,MATCH(E2786,Lists!$R$3:$R$19,0)+1,0),4),Lists!$S$3:$S$640,1)</f>
        <v>#N/A</v>
      </c>
      <c r="R2786" s="36" t="e">
        <f ca="1">LEFT(OFFSET(Lists!$S$2,P2786-1+MATCH(F2786,OFFSET(Lists!$T$3,P2786-1,0,Q2786-P2786+1),0),0),6)</f>
        <v>#N/A</v>
      </c>
      <c r="S2786" s="36" t="e">
        <f ca="1">VLOOKUP(R2786,Lists!B:D,3,FALSE)</f>
        <v>#N/A</v>
      </c>
      <c r="T2786" s="36" t="str">
        <f>IF(F2786&lt;&gt;"",MATCH(R2786,'Maximum minutes'!B:B,0),"")</f>
        <v/>
      </c>
      <c r="U2786" s="36">
        <f ca="1">IF(F2786&lt;&gt;"",COUNTA(OFFSET('Maximum minutes'!$C$1,'Annexe A1 Cours'!T2786,0,1,50)),0)</f>
        <v>0</v>
      </c>
      <c r="V2786" s="37">
        <f ca="1">IFERROR(OFFSET('Maximum minutes'!$C$1,T2786+1,-1+MATCH(G2786,OFFSET('Maximum minutes'!$C$1,T2786-1,0,1,50),0)),0)</f>
        <v>0</v>
      </c>
      <c r="W2786" s="38">
        <f t="shared" ca="1" si="86"/>
        <v>0</v>
      </c>
    </row>
    <row r="2787" spans="1:23" s="36" customFormat="1" ht="18.75">
      <c r="A2787" s="34"/>
      <c r="B2787" s="39"/>
      <c r="C2787" s="39"/>
      <c r="D2787" s="35"/>
      <c r="E2787" s="40"/>
      <c r="F2787" s="39"/>
      <c r="G2787" s="39"/>
      <c r="H2787" s="39"/>
      <c r="I2787" s="34"/>
      <c r="J2787" s="34"/>
      <c r="K2787" s="34"/>
      <c r="L2787" s="34"/>
      <c r="M2787" s="43" t="str">
        <f ca="1">IFERROR(OFFSET('Maximum minutes'!$C$1,T2787,MATCH(IF(G2787&lt;&gt;"",G2787,F2787),OFFSET('Maximum minutes'!$C$1,T2787-1,0,1,U2787+1),0)-1)*IF(OR(ISNUMBER(J2787),J2787="sans examen"),1,0)*IF(W2787&lt;MinDate,1,0),"")</f>
        <v/>
      </c>
      <c r="N2787" s="36">
        <f t="shared" ca="1" si="87"/>
        <v>0</v>
      </c>
      <c r="O2787" s="36" t="e">
        <f ca="1">LEFT(OFFSET(Lists!$Q$2,MATCH(E2787,Lists!$R$3:$R$19,0),0),4)</f>
        <v>#N/A</v>
      </c>
      <c r="P2787" s="36" t="e">
        <f ca="1">MATCH(O2787,Lists!$S$2:$S$640,1)</f>
        <v>#N/A</v>
      </c>
      <c r="Q2787" s="36" t="e">
        <f ca="1">MATCH(LEFT(OFFSET(Lists!$Q$2,MATCH(E2787,Lists!$R$3:$R$19,0)+1,0),4),Lists!$S$3:$S$640,1)</f>
        <v>#N/A</v>
      </c>
      <c r="R2787" s="36" t="e">
        <f ca="1">LEFT(OFFSET(Lists!$S$2,P2787-1+MATCH(F2787,OFFSET(Lists!$T$3,P2787-1,0,Q2787-P2787+1),0),0),6)</f>
        <v>#N/A</v>
      </c>
      <c r="S2787" s="36" t="e">
        <f ca="1">VLOOKUP(R2787,Lists!B:D,3,FALSE)</f>
        <v>#N/A</v>
      </c>
      <c r="T2787" s="36" t="str">
        <f>IF(F2787&lt;&gt;"",MATCH(R2787,'Maximum minutes'!B:B,0),"")</f>
        <v/>
      </c>
      <c r="U2787" s="36">
        <f ca="1">IF(F2787&lt;&gt;"",COUNTA(OFFSET('Maximum minutes'!$C$1,'Annexe A1 Cours'!T2787,0,1,50)),0)</f>
        <v>0</v>
      </c>
      <c r="V2787" s="37">
        <f ca="1">IFERROR(OFFSET('Maximum minutes'!$C$1,T2787+1,-1+MATCH(G2787,OFFSET('Maximum minutes'!$C$1,T2787-1,0,1,50),0)),0)</f>
        <v>0</v>
      </c>
      <c r="W2787" s="38">
        <f t="shared" ca="1" si="86"/>
        <v>0</v>
      </c>
    </row>
    <row r="2788" spans="1:23" s="36" customFormat="1" ht="18.75">
      <c r="A2788" s="34"/>
      <c r="B2788" s="39"/>
      <c r="C2788" s="39"/>
      <c r="D2788" s="35"/>
      <c r="E2788" s="40"/>
      <c r="F2788" s="39"/>
      <c r="G2788" s="39"/>
      <c r="H2788" s="39"/>
      <c r="I2788" s="34"/>
      <c r="J2788" s="34"/>
      <c r="K2788" s="34"/>
      <c r="L2788" s="34"/>
      <c r="M2788" s="43" t="str">
        <f ca="1">IFERROR(OFFSET('Maximum minutes'!$C$1,T2788,MATCH(IF(G2788&lt;&gt;"",G2788,F2788),OFFSET('Maximum minutes'!$C$1,T2788-1,0,1,U2788+1),0)-1)*IF(OR(ISNUMBER(J2788),J2788="sans examen"),1,0)*IF(W2788&lt;MinDate,1,0),"")</f>
        <v/>
      </c>
      <c r="N2788" s="36">
        <f t="shared" ca="1" si="87"/>
        <v>0</v>
      </c>
      <c r="O2788" s="36" t="e">
        <f ca="1">LEFT(OFFSET(Lists!$Q$2,MATCH(E2788,Lists!$R$3:$R$19,0),0),4)</f>
        <v>#N/A</v>
      </c>
      <c r="P2788" s="36" t="e">
        <f ca="1">MATCH(O2788,Lists!$S$2:$S$640,1)</f>
        <v>#N/A</v>
      </c>
      <c r="Q2788" s="36" t="e">
        <f ca="1">MATCH(LEFT(OFFSET(Lists!$Q$2,MATCH(E2788,Lists!$R$3:$R$19,0)+1,0),4),Lists!$S$3:$S$640,1)</f>
        <v>#N/A</v>
      </c>
      <c r="R2788" s="36" t="e">
        <f ca="1">LEFT(OFFSET(Lists!$S$2,P2788-1+MATCH(F2788,OFFSET(Lists!$T$3,P2788-1,0,Q2788-P2788+1),0),0),6)</f>
        <v>#N/A</v>
      </c>
      <c r="S2788" s="36" t="e">
        <f ca="1">VLOOKUP(R2788,Lists!B:D,3,FALSE)</f>
        <v>#N/A</v>
      </c>
      <c r="T2788" s="36" t="str">
        <f>IF(F2788&lt;&gt;"",MATCH(R2788,'Maximum minutes'!B:B,0),"")</f>
        <v/>
      </c>
      <c r="U2788" s="36">
        <f ca="1">IF(F2788&lt;&gt;"",COUNTA(OFFSET('Maximum minutes'!$C$1,'Annexe A1 Cours'!T2788,0,1,50)),0)</f>
        <v>0</v>
      </c>
      <c r="V2788" s="37">
        <f ca="1">IFERROR(OFFSET('Maximum minutes'!$C$1,T2788+1,-1+MATCH(G2788,OFFSET('Maximum minutes'!$C$1,T2788-1,0,1,50),0)),0)</f>
        <v>0</v>
      </c>
      <c r="W2788" s="38">
        <f t="shared" ca="1" si="86"/>
        <v>0</v>
      </c>
    </row>
    <row r="2789" spans="1:23" s="36" customFormat="1" ht="18.75">
      <c r="A2789" s="34"/>
      <c r="B2789" s="39"/>
      <c r="C2789" s="39"/>
      <c r="D2789" s="35"/>
      <c r="E2789" s="40"/>
      <c r="F2789" s="39"/>
      <c r="G2789" s="39"/>
      <c r="H2789" s="39"/>
      <c r="I2789" s="34"/>
      <c r="J2789" s="34"/>
      <c r="K2789" s="34"/>
      <c r="L2789" s="34"/>
      <c r="M2789" s="43" t="str">
        <f ca="1">IFERROR(OFFSET('Maximum minutes'!$C$1,T2789,MATCH(IF(G2789&lt;&gt;"",G2789,F2789),OFFSET('Maximum minutes'!$C$1,T2789-1,0,1,U2789+1),0)-1)*IF(OR(ISNUMBER(J2789),J2789="sans examen"),1,0)*IF(W2789&lt;MinDate,1,0),"")</f>
        <v/>
      </c>
      <c r="N2789" s="36">
        <f t="shared" ca="1" si="87"/>
        <v>0</v>
      </c>
      <c r="O2789" s="36" t="e">
        <f ca="1">LEFT(OFFSET(Lists!$Q$2,MATCH(E2789,Lists!$R$3:$R$19,0),0),4)</f>
        <v>#N/A</v>
      </c>
      <c r="P2789" s="36" t="e">
        <f ca="1">MATCH(O2789,Lists!$S$2:$S$640,1)</f>
        <v>#N/A</v>
      </c>
      <c r="Q2789" s="36" t="e">
        <f ca="1">MATCH(LEFT(OFFSET(Lists!$Q$2,MATCH(E2789,Lists!$R$3:$R$19,0)+1,0),4),Lists!$S$3:$S$640,1)</f>
        <v>#N/A</v>
      </c>
      <c r="R2789" s="36" t="e">
        <f ca="1">LEFT(OFFSET(Lists!$S$2,P2789-1+MATCH(F2789,OFFSET(Lists!$T$3,P2789-1,0,Q2789-P2789+1),0),0),6)</f>
        <v>#N/A</v>
      </c>
      <c r="S2789" s="36" t="e">
        <f ca="1">VLOOKUP(R2789,Lists!B:D,3,FALSE)</f>
        <v>#N/A</v>
      </c>
      <c r="T2789" s="36" t="str">
        <f>IF(F2789&lt;&gt;"",MATCH(R2789,'Maximum minutes'!B:B,0),"")</f>
        <v/>
      </c>
      <c r="U2789" s="36">
        <f ca="1">IF(F2789&lt;&gt;"",COUNTA(OFFSET('Maximum minutes'!$C$1,'Annexe A1 Cours'!T2789,0,1,50)),0)</f>
        <v>0</v>
      </c>
      <c r="V2789" s="37">
        <f ca="1">IFERROR(OFFSET('Maximum minutes'!$C$1,T2789+1,-1+MATCH(G2789,OFFSET('Maximum minutes'!$C$1,T2789-1,0,1,50),0)),0)</f>
        <v>0</v>
      </c>
      <c r="W2789" s="38">
        <f t="shared" ca="1" si="86"/>
        <v>0</v>
      </c>
    </row>
    <row r="2790" spans="1:23" s="36" customFormat="1" ht="18.75">
      <c r="A2790" s="34"/>
      <c r="B2790" s="39"/>
      <c r="C2790" s="39"/>
      <c r="D2790" s="35"/>
      <c r="E2790" s="40"/>
      <c r="F2790" s="39"/>
      <c r="G2790" s="39"/>
      <c r="H2790" s="39"/>
      <c r="I2790" s="34"/>
      <c r="J2790" s="34"/>
      <c r="K2790" s="34"/>
      <c r="L2790" s="34"/>
      <c r="M2790" s="43" t="str">
        <f ca="1">IFERROR(OFFSET('Maximum minutes'!$C$1,T2790,MATCH(IF(G2790&lt;&gt;"",G2790,F2790),OFFSET('Maximum minutes'!$C$1,T2790-1,0,1,U2790+1),0)-1)*IF(OR(ISNUMBER(J2790),J2790="sans examen"),1,0)*IF(W2790&lt;MinDate,1,0),"")</f>
        <v/>
      </c>
      <c r="N2790" s="36">
        <f t="shared" ca="1" si="87"/>
        <v>0</v>
      </c>
      <c r="O2790" s="36" t="e">
        <f ca="1">LEFT(OFFSET(Lists!$Q$2,MATCH(E2790,Lists!$R$3:$R$19,0),0),4)</f>
        <v>#N/A</v>
      </c>
      <c r="P2790" s="36" t="e">
        <f ca="1">MATCH(O2790,Lists!$S$2:$S$640,1)</f>
        <v>#N/A</v>
      </c>
      <c r="Q2790" s="36" t="e">
        <f ca="1">MATCH(LEFT(OFFSET(Lists!$Q$2,MATCH(E2790,Lists!$R$3:$R$19,0)+1,0),4),Lists!$S$3:$S$640,1)</f>
        <v>#N/A</v>
      </c>
      <c r="R2790" s="36" t="e">
        <f ca="1">LEFT(OFFSET(Lists!$S$2,P2790-1+MATCH(F2790,OFFSET(Lists!$T$3,P2790-1,0,Q2790-P2790+1),0),0),6)</f>
        <v>#N/A</v>
      </c>
      <c r="S2790" s="36" t="e">
        <f ca="1">VLOOKUP(R2790,Lists!B:D,3,FALSE)</f>
        <v>#N/A</v>
      </c>
      <c r="T2790" s="36" t="str">
        <f>IF(F2790&lt;&gt;"",MATCH(R2790,'Maximum minutes'!B:B,0),"")</f>
        <v/>
      </c>
      <c r="U2790" s="36">
        <f ca="1">IF(F2790&lt;&gt;"",COUNTA(OFFSET('Maximum minutes'!$C$1,'Annexe A1 Cours'!T2790,0,1,50)),0)</f>
        <v>0</v>
      </c>
      <c r="V2790" s="37">
        <f ca="1">IFERROR(OFFSET('Maximum minutes'!$C$1,T2790+1,-1+MATCH(G2790,OFFSET('Maximum minutes'!$C$1,T2790-1,0,1,50),0)),0)</f>
        <v>0</v>
      </c>
      <c r="W2790" s="38">
        <f t="shared" ca="1" si="86"/>
        <v>0</v>
      </c>
    </row>
    <row r="2791" spans="1:23" s="36" customFormat="1" ht="18.75">
      <c r="A2791" s="34"/>
      <c r="B2791" s="39"/>
      <c r="C2791" s="39"/>
      <c r="D2791" s="35"/>
      <c r="E2791" s="40"/>
      <c r="F2791" s="39"/>
      <c r="G2791" s="39"/>
      <c r="H2791" s="39"/>
      <c r="I2791" s="34"/>
      <c r="J2791" s="34"/>
      <c r="K2791" s="34"/>
      <c r="L2791" s="34"/>
      <c r="M2791" s="43" t="str">
        <f ca="1">IFERROR(OFFSET('Maximum minutes'!$C$1,T2791,MATCH(IF(G2791&lt;&gt;"",G2791,F2791),OFFSET('Maximum minutes'!$C$1,T2791-1,0,1,U2791+1),0)-1)*IF(OR(ISNUMBER(J2791),J2791="sans examen"),1,0)*IF(W2791&lt;MinDate,1,0),"")</f>
        <v/>
      </c>
      <c r="N2791" s="36">
        <f t="shared" ca="1" si="87"/>
        <v>0</v>
      </c>
      <c r="O2791" s="36" t="e">
        <f ca="1">LEFT(OFFSET(Lists!$Q$2,MATCH(E2791,Lists!$R$3:$R$19,0),0),4)</f>
        <v>#N/A</v>
      </c>
      <c r="P2791" s="36" t="e">
        <f ca="1">MATCH(O2791,Lists!$S$2:$S$640,1)</f>
        <v>#N/A</v>
      </c>
      <c r="Q2791" s="36" t="e">
        <f ca="1">MATCH(LEFT(OFFSET(Lists!$Q$2,MATCH(E2791,Lists!$R$3:$R$19,0)+1,0),4),Lists!$S$3:$S$640,1)</f>
        <v>#N/A</v>
      </c>
      <c r="R2791" s="36" t="e">
        <f ca="1">LEFT(OFFSET(Lists!$S$2,P2791-1+MATCH(F2791,OFFSET(Lists!$T$3,P2791-1,0,Q2791-P2791+1),0),0),6)</f>
        <v>#N/A</v>
      </c>
      <c r="S2791" s="36" t="e">
        <f ca="1">VLOOKUP(R2791,Lists!B:D,3,FALSE)</f>
        <v>#N/A</v>
      </c>
      <c r="T2791" s="36" t="str">
        <f>IF(F2791&lt;&gt;"",MATCH(R2791,'Maximum minutes'!B:B,0),"")</f>
        <v/>
      </c>
      <c r="U2791" s="36">
        <f ca="1">IF(F2791&lt;&gt;"",COUNTA(OFFSET('Maximum minutes'!$C$1,'Annexe A1 Cours'!T2791,0,1,50)),0)</f>
        <v>0</v>
      </c>
      <c r="V2791" s="37">
        <f ca="1">IFERROR(OFFSET('Maximum minutes'!$C$1,T2791+1,-1+MATCH(G2791,OFFSET('Maximum minutes'!$C$1,T2791-1,0,1,50),0)),0)</f>
        <v>0</v>
      </c>
      <c r="W2791" s="38">
        <f t="shared" ca="1" si="86"/>
        <v>0</v>
      </c>
    </row>
    <row r="2792" spans="1:23" s="36" customFormat="1" ht="18.75">
      <c r="A2792" s="34"/>
      <c r="B2792" s="39"/>
      <c r="C2792" s="39"/>
      <c r="D2792" s="35"/>
      <c r="E2792" s="40"/>
      <c r="F2792" s="39"/>
      <c r="G2792" s="39"/>
      <c r="H2792" s="39"/>
      <c r="I2792" s="34"/>
      <c r="J2792" s="34"/>
      <c r="K2792" s="34"/>
      <c r="L2792" s="34"/>
      <c r="M2792" s="43" t="str">
        <f ca="1">IFERROR(OFFSET('Maximum minutes'!$C$1,T2792,MATCH(IF(G2792&lt;&gt;"",G2792,F2792),OFFSET('Maximum minutes'!$C$1,T2792-1,0,1,U2792+1),0)-1)*IF(OR(ISNUMBER(J2792),J2792="sans examen"),1,0)*IF(W2792&lt;MinDate,1,0),"")</f>
        <v/>
      </c>
      <c r="N2792" s="36">
        <f t="shared" ca="1" si="87"/>
        <v>0</v>
      </c>
      <c r="O2792" s="36" t="e">
        <f ca="1">LEFT(OFFSET(Lists!$Q$2,MATCH(E2792,Lists!$R$3:$R$19,0),0),4)</f>
        <v>#N/A</v>
      </c>
      <c r="P2792" s="36" t="e">
        <f ca="1">MATCH(O2792,Lists!$S$2:$S$640,1)</f>
        <v>#N/A</v>
      </c>
      <c r="Q2792" s="36" t="e">
        <f ca="1">MATCH(LEFT(OFFSET(Lists!$Q$2,MATCH(E2792,Lists!$R$3:$R$19,0)+1,0),4),Lists!$S$3:$S$640,1)</f>
        <v>#N/A</v>
      </c>
      <c r="R2792" s="36" t="e">
        <f ca="1">LEFT(OFFSET(Lists!$S$2,P2792-1+MATCH(F2792,OFFSET(Lists!$T$3,P2792-1,0,Q2792-P2792+1),0),0),6)</f>
        <v>#N/A</v>
      </c>
      <c r="S2792" s="36" t="e">
        <f ca="1">VLOOKUP(R2792,Lists!B:D,3,FALSE)</f>
        <v>#N/A</v>
      </c>
      <c r="T2792" s="36" t="str">
        <f>IF(F2792&lt;&gt;"",MATCH(R2792,'Maximum minutes'!B:B,0),"")</f>
        <v/>
      </c>
      <c r="U2792" s="36">
        <f ca="1">IF(F2792&lt;&gt;"",COUNTA(OFFSET('Maximum minutes'!$C$1,'Annexe A1 Cours'!T2792,0,1,50)),0)</f>
        <v>0</v>
      </c>
      <c r="V2792" s="37">
        <f ca="1">IFERROR(OFFSET('Maximum minutes'!$C$1,T2792+1,-1+MATCH(G2792,OFFSET('Maximum minutes'!$C$1,T2792-1,0,1,50),0)),0)</f>
        <v>0</v>
      </c>
      <c r="W2792" s="38">
        <f t="shared" ca="1" si="86"/>
        <v>0</v>
      </c>
    </row>
    <row r="2793" spans="1:23" s="36" customFormat="1" ht="18.75">
      <c r="A2793" s="34"/>
      <c r="B2793" s="39"/>
      <c r="C2793" s="39"/>
      <c r="D2793" s="35"/>
      <c r="E2793" s="40"/>
      <c r="F2793" s="39"/>
      <c r="G2793" s="39"/>
      <c r="H2793" s="39"/>
      <c r="I2793" s="34"/>
      <c r="J2793" s="34"/>
      <c r="K2793" s="34"/>
      <c r="L2793" s="34"/>
      <c r="M2793" s="43" t="str">
        <f ca="1">IFERROR(OFFSET('Maximum minutes'!$C$1,T2793,MATCH(IF(G2793&lt;&gt;"",G2793,F2793),OFFSET('Maximum minutes'!$C$1,T2793-1,0,1,U2793+1),0)-1)*IF(OR(ISNUMBER(J2793),J2793="sans examen"),1,0)*IF(W2793&lt;MinDate,1,0),"")</f>
        <v/>
      </c>
      <c r="N2793" s="36">
        <f t="shared" ca="1" si="87"/>
        <v>0</v>
      </c>
      <c r="O2793" s="36" t="e">
        <f ca="1">LEFT(OFFSET(Lists!$Q$2,MATCH(E2793,Lists!$R$3:$R$19,0),0),4)</f>
        <v>#N/A</v>
      </c>
      <c r="P2793" s="36" t="e">
        <f ca="1">MATCH(O2793,Lists!$S$2:$S$640,1)</f>
        <v>#N/A</v>
      </c>
      <c r="Q2793" s="36" t="e">
        <f ca="1">MATCH(LEFT(OFFSET(Lists!$Q$2,MATCH(E2793,Lists!$R$3:$R$19,0)+1,0),4),Lists!$S$3:$S$640,1)</f>
        <v>#N/A</v>
      </c>
      <c r="R2793" s="36" t="e">
        <f ca="1">LEFT(OFFSET(Lists!$S$2,P2793-1+MATCH(F2793,OFFSET(Lists!$T$3,P2793-1,0,Q2793-P2793+1),0),0),6)</f>
        <v>#N/A</v>
      </c>
      <c r="S2793" s="36" t="e">
        <f ca="1">VLOOKUP(R2793,Lists!B:D,3,FALSE)</f>
        <v>#N/A</v>
      </c>
      <c r="T2793" s="36" t="str">
        <f>IF(F2793&lt;&gt;"",MATCH(R2793,'Maximum minutes'!B:B,0),"")</f>
        <v/>
      </c>
      <c r="U2793" s="36">
        <f ca="1">IF(F2793&lt;&gt;"",COUNTA(OFFSET('Maximum minutes'!$C$1,'Annexe A1 Cours'!T2793,0,1,50)),0)</f>
        <v>0</v>
      </c>
      <c r="V2793" s="37">
        <f ca="1">IFERROR(OFFSET('Maximum minutes'!$C$1,T2793+1,-1+MATCH(G2793,OFFSET('Maximum minutes'!$C$1,T2793-1,0,1,50),0)),0)</f>
        <v>0</v>
      </c>
      <c r="W2793" s="38">
        <f t="shared" ca="1" si="86"/>
        <v>0</v>
      </c>
    </row>
    <row r="2794" spans="1:23" s="36" customFormat="1" ht="18.75">
      <c r="A2794" s="34"/>
      <c r="B2794" s="39"/>
      <c r="C2794" s="39"/>
      <c r="D2794" s="35"/>
      <c r="E2794" s="40"/>
      <c r="F2794" s="39"/>
      <c r="G2794" s="39"/>
      <c r="H2794" s="39"/>
      <c r="I2794" s="34"/>
      <c r="J2794" s="34"/>
      <c r="K2794" s="34"/>
      <c r="L2794" s="34"/>
      <c r="M2794" s="43" t="str">
        <f ca="1">IFERROR(OFFSET('Maximum minutes'!$C$1,T2794,MATCH(IF(G2794&lt;&gt;"",G2794,F2794),OFFSET('Maximum minutes'!$C$1,T2794-1,0,1,U2794+1),0)-1)*IF(OR(ISNUMBER(J2794),J2794="sans examen"),1,0)*IF(W2794&lt;MinDate,1,0),"")</f>
        <v/>
      </c>
      <c r="N2794" s="36">
        <f t="shared" ca="1" si="87"/>
        <v>0</v>
      </c>
      <c r="O2794" s="36" t="e">
        <f ca="1">LEFT(OFFSET(Lists!$Q$2,MATCH(E2794,Lists!$R$3:$R$19,0),0),4)</f>
        <v>#N/A</v>
      </c>
      <c r="P2794" s="36" t="e">
        <f ca="1">MATCH(O2794,Lists!$S$2:$S$640,1)</f>
        <v>#N/A</v>
      </c>
      <c r="Q2794" s="36" t="e">
        <f ca="1">MATCH(LEFT(OFFSET(Lists!$Q$2,MATCH(E2794,Lists!$R$3:$R$19,0)+1,0),4),Lists!$S$3:$S$640,1)</f>
        <v>#N/A</v>
      </c>
      <c r="R2794" s="36" t="e">
        <f ca="1">LEFT(OFFSET(Lists!$S$2,P2794-1+MATCH(F2794,OFFSET(Lists!$T$3,P2794-1,0,Q2794-P2794+1),0),0),6)</f>
        <v>#N/A</v>
      </c>
      <c r="S2794" s="36" t="e">
        <f ca="1">VLOOKUP(R2794,Lists!B:D,3,FALSE)</f>
        <v>#N/A</v>
      </c>
      <c r="T2794" s="36" t="str">
        <f>IF(F2794&lt;&gt;"",MATCH(R2794,'Maximum minutes'!B:B,0),"")</f>
        <v/>
      </c>
      <c r="U2794" s="36">
        <f ca="1">IF(F2794&lt;&gt;"",COUNTA(OFFSET('Maximum minutes'!$C$1,'Annexe A1 Cours'!T2794,0,1,50)),0)</f>
        <v>0</v>
      </c>
      <c r="V2794" s="37">
        <f ca="1">IFERROR(OFFSET('Maximum minutes'!$C$1,T2794+1,-1+MATCH(G2794,OFFSET('Maximum minutes'!$C$1,T2794-1,0,1,50),0)),0)</f>
        <v>0</v>
      </c>
      <c r="W2794" s="38">
        <f t="shared" ca="1" si="86"/>
        <v>0</v>
      </c>
    </row>
    <row r="2795" spans="1:23" s="36" customFormat="1" ht="18.75">
      <c r="A2795" s="34"/>
      <c r="B2795" s="39"/>
      <c r="C2795" s="39"/>
      <c r="D2795" s="35"/>
      <c r="E2795" s="40"/>
      <c r="F2795" s="39"/>
      <c r="G2795" s="39"/>
      <c r="H2795" s="39"/>
      <c r="I2795" s="34"/>
      <c r="J2795" s="34"/>
      <c r="K2795" s="34"/>
      <c r="L2795" s="34"/>
      <c r="M2795" s="43" t="str">
        <f ca="1">IFERROR(OFFSET('Maximum minutes'!$C$1,T2795,MATCH(IF(G2795&lt;&gt;"",G2795,F2795),OFFSET('Maximum minutes'!$C$1,T2795-1,0,1,U2795+1),0)-1)*IF(OR(ISNUMBER(J2795),J2795="sans examen"),1,0)*IF(W2795&lt;MinDate,1,0),"")</f>
        <v/>
      </c>
      <c r="N2795" s="36">
        <f t="shared" ca="1" si="87"/>
        <v>0</v>
      </c>
      <c r="O2795" s="36" t="e">
        <f ca="1">LEFT(OFFSET(Lists!$Q$2,MATCH(E2795,Lists!$R$3:$R$19,0),0),4)</f>
        <v>#N/A</v>
      </c>
      <c r="P2795" s="36" t="e">
        <f ca="1">MATCH(O2795,Lists!$S$2:$S$640,1)</f>
        <v>#N/A</v>
      </c>
      <c r="Q2795" s="36" t="e">
        <f ca="1">MATCH(LEFT(OFFSET(Lists!$Q$2,MATCH(E2795,Lists!$R$3:$R$19,0)+1,0),4),Lists!$S$3:$S$640,1)</f>
        <v>#N/A</v>
      </c>
      <c r="R2795" s="36" t="e">
        <f ca="1">LEFT(OFFSET(Lists!$S$2,P2795-1+MATCH(F2795,OFFSET(Lists!$T$3,P2795-1,0,Q2795-P2795+1),0),0),6)</f>
        <v>#N/A</v>
      </c>
      <c r="S2795" s="36" t="e">
        <f ca="1">VLOOKUP(R2795,Lists!B:D,3,FALSE)</f>
        <v>#N/A</v>
      </c>
      <c r="T2795" s="36" t="str">
        <f>IF(F2795&lt;&gt;"",MATCH(R2795,'Maximum minutes'!B:B,0),"")</f>
        <v/>
      </c>
      <c r="U2795" s="36">
        <f ca="1">IF(F2795&lt;&gt;"",COUNTA(OFFSET('Maximum minutes'!$C$1,'Annexe A1 Cours'!T2795,0,1,50)),0)</f>
        <v>0</v>
      </c>
      <c r="V2795" s="37">
        <f ca="1">IFERROR(OFFSET('Maximum minutes'!$C$1,T2795+1,-1+MATCH(G2795,OFFSET('Maximum minutes'!$C$1,T2795-1,0,1,50),0)),0)</f>
        <v>0</v>
      </c>
      <c r="W2795" s="38">
        <f t="shared" ca="1" si="86"/>
        <v>0</v>
      </c>
    </row>
    <row r="2796" spans="1:23" s="36" customFormat="1" ht="18.75">
      <c r="A2796" s="34"/>
      <c r="B2796" s="39"/>
      <c r="C2796" s="39"/>
      <c r="D2796" s="35"/>
      <c r="E2796" s="40"/>
      <c r="F2796" s="39"/>
      <c r="G2796" s="39"/>
      <c r="H2796" s="39"/>
      <c r="I2796" s="34"/>
      <c r="J2796" s="34"/>
      <c r="K2796" s="34"/>
      <c r="L2796" s="34"/>
      <c r="M2796" s="43" t="str">
        <f ca="1">IFERROR(OFFSET('Maximum minutes'!$C$1,T2796,MATCH(IF(G2796&lt;&gt;"",G2796,F2796),OFFSET('Maximum minutes'!$C$1,T2796-1,0,1,U2796+1),0)-1)*IF(OR(ISNUMBER(J2796),J2796="sans examen"),1,0)*IF(W2796&lt;MinDate,1,0),"")</f>
        <v/>
      </c>
      <c r="N2796" s="36">
        <f t="shared" ca="1" si="87"/>
        <v>0</v>
      </c>
      <c r="O2796" s="36" t="e">
        <f ca="1">LEFT(OFFSET(Lists!$Q$2,MATCH(E2796,Lists!$R$3:$R$19,0),0),4)</f>
        <v>#N/A</v>
      </c>
      <c r="P2796" s="36" t="e">
        <f ca="1">MATCH(O2796,Lists!$S$2:$S$640,1)</f>
        <v>#N/A</v>
      </c>
      <c r="Q2796" s="36" t="e">
        <f ca="1">MATCH(LEFT(OFFSET(Lists!$Q$2,MATCH(E2796,Lists!$R$3:$R$19,0)+1,0),4),Lists!$S$3:$S$640,1)</f>
        <v>#N/A</v>
      </c>
      <c r="R2796" s="36" t="e">
        <f ca="1">LEFT(OFFSET(Lists!$S$2,P2796-1+MATCH(F2796,OFFSET(Lists!$T$3,P2796-1,0,Q2796-P2796+1),0),0),6)</f>
        <v>#N/A</v>
      </c>
      <c r="S2796" s="36" t="e">
        <f ca="1">VLOOKUP(R2796,Lists!B:D,3,FALSE)</f>
        <v>#N/A</v>
      </c>
      <c r="T2796" s="36" t="str">
        <f>IF(F2796&lt;&gt;"",MATCH(R2796,'Maximum minutes'!B:B,0),"")</f>
        <v/>
      </c>
      <c r="U2796" s="36">
        <f ca="1">IF(F2796&lt;&gt;"",COUNTA(OFFSET('Maximum minutes'!$C$1,'Annexe A1 Cours'!T2796,0,1,50)),0)</f>
        <v>0</v>
      </c>
      <c r="V2796" s="37">
        <f ca="1">IFERROR(OFFSET('Maximum minutes'!$C$1,T2796+1,-1+MATCH(G2796,OFFSET('Maximum minutes'!$C$1,T2796-1,0,1,50),0)),0)</f>
        <v>0</v>
      </c>
      <c r="W2796" s="38">
        <f t="shared" ca="1" si="86"/>
        <v>0</v>
      </c>
    </row>
    <row r="2797" spans="1:23" s="36" customFormat="1" ht="18.75">
      <c r="A2797" s="34"/>
      <c r="B2797" s="39"/>
      <c r="C2797" s="39"/>
      <c r="D2797" s="35"/>
      <c r="E2797" s="40"/>
      <c r="F2797" s="39"/>
      <c r="G2797" s="39"/>
      <c r="H2797" s="39"/>
      <c r="I2797" s="34"/>
      <c r="J2797" s="34"/>
      <c r="K2797" s="34"/>
      <c r="L2797" s="34"/>
      <c r="M2797" s="43" t="str">
        <f ca="1">IFERROR(OFFSET('Maximum minutes'!$C$1,T2797,MATCH(IF(G2797&lt;&gt;"",G2797,F2797),OFFSET('Maximum minutes'!$C$1,T2797-1,0,1,U2797+1),0)-1)*IF(OR(ISNUMBER(J2797),J2797="sans examen"),1,0)*IF(W2797&lt;MinDate,1,0),"")</f>
        <v/>
      </c>
      <c r="N2797" s="36">
        <f t="shared" ca="1" si="87"/>
        <v>0</v>
      </c>
      <c r="O2797" s="36" t="e">
        <f ca="1">LEFT(OFFSET(Lists!$Q$2,MATCH(E2797,Lists!$R$3:$R$19,0),0),4)</f>
        <v>#N/A</v>
      </c>
      <c r="P2797" s="36" t="e">
        <f ca="1">MATCH(O2797,Lists!$S$2:$S$640,1)</f>
        <v>#N/A</v>
      </c>
      <c r="Q2797" s="36" t="e">
        <f ca="1">MATCH(LEFT(OFFSET(Lists!$Q$2,MATCH(E2797,Lists!$R$3:$R$19,0)+1,0),4),Lists!$S$3:$S$640,1)</f>
        <v>#N/A</v>
      </c>
      <c r="R2797" s="36" t="e">
        <f ca="1">LEFT(OFFSET(Lists!$S$2,P2797-1+MATCH(F2797,OFFSET(Lists!$T$3,P2797-1,0,Q2797-P2797+1),0),0),6)</f>
        <v>#N/A</v>
      </c>
      <c r="S2797" s="36" t="e">
        <f ca="1">VLOOKUP(R2797,Lists!B:D,3,FALSE)</f>
        <v>#N/A</v>
      </c>
      <c r="T2797" s="36" t="str">
        <f>IF(F2797&lt;&gt;"",MATCH(R2797,'Maximum minutes'!B:B,0),"")</f>
        <v/>
      </c>
      <c r="U2797" s="36">
        <f ca="1">IF(F2797&lt;&gt;"",COUNTA(OFFSET('Maximum minutes'!$C$1,'Annexe A1 Cours'!T2797,0,1,50)),0)</f>
        <v>0</v>
      </c>
      <c r="V2797" s="37">
        <f ca="1">IFERROR(OFFSET('Maximum minutes'!$C$1,T2797+1,-1+MATCH(G2797,OFFSET('Maximum minutes'!$C$1,T2797-1,0,1,50),0)),0)</f>
        <v>0</v>
      </c>
      <c r="W2797" s="38">
        <f t="shared" ca="1" si="86"/>
        <v>0</v>
      </c>
    </row>
    <row r="2798" spans="1:23" s="36" customFormat="1" ht="18.75">
      <c r="A2798" s="34"/>
      <c r="B2798" s="39"/>
      <c r="C2798" s="39"/>
      <c r="D2798" s="35"/>
      <c r="E2798" s="40"/>
      <c r="F2798" s="39"/>
      <c r="G2798" s="39"/>
      <c r="H2798" s="39"/>
      <c r="I2798" s="34"/>
      <c r="J2798" s="34"/>
      <c r="K2798" s="34"/>
      <c r="L2798" s="34"/>
      <c r="M2798" s="43" t="str">
        <f ca="1">IFERROR(OFFSET('Maximum minutes'!$C$1,T2798,MATCH(IF(G2798&lt;&gt;"",G2798,F2798),OFFSET('Maximum minutes'!$C$1,T2798-1,0,1,U2798+1),0)-1)*IF(OR(ISNUMBER(J2798),J2798="sans examen"),1,0)*IF(W2798&lt;MinDate,1,0),"")</f>
        <v/>
      </c>
      <c r="N2798" s="36">
        <f t="shared" ca="1" si="87"/>
        <v>0</v>
      </c>
      <c r="O2798" s="36" t="e">
        <f ca="1">LEFT(OFFSET(Lists!$Q$2,MATCH(E2798,Lists!$R$3:$R$19,0),0),4)</f>
        <v>#N/A</v>
      </c>
      <c r="P2798" s="36" t="e">
        <f ca="1">MATCH(O2798,Lists!$S$2:$S$640,1)</f>
        <v>#N/A</v>
      </c>
      <c r="Q2798" s="36" t="e">
        <f ca="1">MATCH(LEFT(OFFSET(Lists!$Q$2,MATCH(E2798,Lists!$R$3:$R$19,0)+1,0),4),Lists!$S$3:$S$640,1)</f>
        <v>#N/A</v>
      </c>
      <c r="R2798" s="36" t="e">
        <f ca="1">LEFT(OFFSET(Lists!$S$2,P2798-1+MATCH(F2798,OFFSET(Lists!$T$3,P2798-1,0,Q2798-P2798+1),0),0),6)</f>
        <v>#N/A</v>
      </c>
      <c r="S2798" s="36" t="e">
        <f ca="1">VLOOKUP(R2798,Lists!B:D,3,FALSE)</f>
        <v>#N/A</v>
      </c>
      <c r="T2798" s="36" t="str">
        <f>IF(F2798&lt;&gt;"",MATCH(R2798,'Maximum minutes'!B:B,0),"")</f>
        <v/>
      </c>
      <c r="U2798" s="36">
        <f ca="1">IF(F2798&lt;&gt;"",COUNTA(OFFSET('Maximum minutes'!$C$1,'Annexe A1 Cours'!T2798,0,1,50)),0)</f>
        <v>0</v>
      </c>
      <c r="V2798" s="37">
        <f ca="1">IFERROR(OFFSET('Maximum minutes'!$C$1,T2798+1,-1+MATCH(G2798,OFFSET('Maximum minutes'!$C$1,T2798-1,0,1,50),0)),0)</f>
        <v>0</v>
      </c>
      <c r="W2798" s="38">
        <f t="shared" ca="1" si="86"/>
        <v>0</v>
      </c>
    </row>
    <row r="2799" spans="1:23" s="36" customFormat="1" ht="18.75">
      <c r="A2799" s="34"/>
      <c r="B2799" s="39"/>
      <c r="C2799" s="39"/>
      <c r="D2799" s="35"/>
      <c r="E2799" s="40"/>
      <c r="F2799" s="39"/>
      <c r="G2799" s="39"/>
      <c r="H2799" s="39"/>
      <c r="I2799" s="34"/>
      <c r="J2799" s="34"/>
      <c r="K2799" s="34"/>
      <c r="L2799" s="34"/>
      <c r="M2799" s="43" t="str">
        <f ca="1">IFERROR(OFFSET('Maximum minutes'!$C$1,T2799,MATCH(IF(G2799&lt;&gt;"",G2799,F2799),OFFSET('Maximum minutes'!$C$1,T2799-1,0,1,U2799+1),0)-1)*IF(OR(ISNUMBER(J2799),J2799="sans examen"),1,0)*IF(W2799&lt;MinDate,1,0),"")</f>
        <v/>
      </c>
      <c r="N2799" s="36">
        <f t="shared" ca="1" si="87"/>
        <v>0</v>
      </c>
      <c r="O2799" s="36" t="e">
        <f ca="1">LEFT(OFFSET(Lists!$Q$2,MATCH(E2799,Lists!$R$3:$R$19,0),0),4)</f>
        <v>#N/A</v>
      </c>
      <c r="P2799" s="36" t="e">
        <f ca="1">MATCH(O2799,Lists!$S$2:$S$640,1)</f>
        <v>#N/A</v>
      </c>
      <c r="Q2799" s="36" t="e">
        <f ca="1">MATCH(LEFT(OFFSET(Lists!$Q$2,MATCH(E2799,Lists!$R$3:$R$19,0)+1,0),4),Lists!$S$3:$S$640,1)</f>
        <v>#N/A</v>
      </c>
      <c r="R2799" s="36" t="e">
        <f ca="1">LEFT(OFFSET(Lists!$S$2,P2799-1+MATCH(F2799,OFFSET(Lists!$T$3,P2799-1,0,Q2799-P2799+1),0),0),6)</f>
        <v>#N/A</v>
      </c>
      <c r="S2799" s="36" t="e">
        <f ca="1">VLOOKUP(R2799,Lists!B:D,3,FALSE)</f>
        <v>#N/A</v>
      </c>
      <c r="T2799" s="36" t="str">
        <f>IF(F2799&lt;&gt;"",MATCH(R2799,'Maximum minutes'!B:B,0),"")</f>
        <v/>
      </c>
      <c r="U2799" s="36">
        <f ca="1">IF(F2799&lt;&gt;"",COUNTA(OFFSET('Maximum minutes'!$C$1,'Annexe A1 Cours'!T2799,0,1,50)),0)</f>
        <v>0</v>
      </c>
      <c r="V2799" s="37">
        <f ca="1">IFERROR(OFFSET('Maximum minutes'!$C$1,T2799+1,-1+MATCH(G2799,OFFSET('Maximum minutes'!$C$1,T2799-1,0,1,50),0)),0)</f>
        <v>0</v>
      </c>
      <c r="W2799" s="38">
        <f t="shared" ca="1" si="86"/>
        <v>0</v>
      </c>
    </row>
    <row r="2800" spans="1:23" s="36" customFormat="1" ht="18.75">
      <c r="A2800" s="34"/>
      <c r="B2800" s="39"/>
      <c r="C2800" s="39"/>
      <c r="D2800" s="35"/>
      <c r="E2800" s="40"/>
      <c r="F2800" s="39"/>
      <c r="G2800" s="39"/>
      <c r="H2800" s="39"/>
      <c r="I2800" s="34"/>
      <c r="J2800" s="34"/>
      <c r="K2800" s="34"/>
      <c r="L2800" s="34"/>
      <c r="M2800" s="43" t="str">
        <f ca="1">IFERROR(OFFSET('Maximum minutes'!$C$1,T2800,MATCH(IF(G2800&lt;&gt;"",G2800,F2800),OFFSET('Maximum minutes'!$C$1,T2800-1,0,1,U2800+1),0)-1)*IF(OR(ISNUMBER(J2800),J2800="sans examen"),1,0)*IF(W2800&lt;MinDate,1,0),"")</f>
        <v/>
      </c>
      <c r="N2800" s="36">
        <f t="shared" ca="1" si="87"/>
        <v>0</v>
      </c>
      <c r="O2800" s="36" t="e">
        <f ca="1">LEFT(OFFSET(Lists!$Q$2,MATCH(E2800,Lists!$R$3:$R$19,0),0),4)</f>
        <v>#N/A</v>
      </c>
      <c r="P2800" s="36" t="e">
        <f ca="1">MATCH(O2800,Lists!$S$2:$S$640,1)</f>
        <v>#N/A</v>
      </c>
      <c r="Q2800" s="36" t="e">
        <f ca="1">MATCH(LEFT(OFFSET(Lists!$Q$2,MATCH(E2800,Lists!$R$3:$R$19,0)+1,0),4),Lists!$S$3:$S$640,1)</f>
        <v>#N/A</v>
      </c>
      <c r="R2800" s="36" t="e">
        <f ca="1">LEFT(OFFSET(Lists!$S$2,P2800-1+MATCH(F2800,OFFSET(Lists!$T$3,P2800-1,0,Q2800-P2800+1),0),0),6)</f>
        <v>#N/A</v>
      </c>
      <c r="S2800" s="36" t="e">
        <f ca="1">VLOOKUP(R2800,Lists!B:D,3,FALSE)</f>
        <v>#N/A</v>
      </c>
      <c r="T2800" s="36" t="str">
        <f>IF(F2800&lt;&gt;"",MATCH(R2800,'Maximum minutes'!B:B,0),"")</f>
        <v/>
      </c>
      <c r="U2800" s="36">
        <f ca="1">IF(F2800&lt;&gt;"",COUNTA(OFFSET('Maximum minutes'!$C$1,'Annexe A1 Cours'!T2800,0,1,50)),0)</f>
        <v>0</v>
      </c>
      <c r="V2800" s="37">
        <f ca="1">IFERROR(OFFSET('Maximum minutes'!$C$1,T2800+1,-1+MATCH(G2800,OFFSET('Maximum minutes'!$C$1,T2800-1,0,1,50),0)),0)</f>
        <v>0</v>
      </c>
      <c r="W2800" s="38">
        <f t="shared" ca="1" si="86"/>
        <v>0</v>
      </c>
    </row>
    <row r="2801" spans="1:23" s="36" customFormat="1" ht="18.75">
      <c r="A2801" s="34"/>
      <c r="B2801" s="39"/>
      <c r="C2801" s="39"/>
      <c r="D2801" s="35"/>
      <c r="E2801" s="40"/>
      <c r="F2801" s="39"/>
      <c r="G2801" s="39"/>
      <c r="H2801" s="39"/>
      <c r="I2801" s="34"/>
      <c r="J2801" s="34"/>
      <c r="K2801" s="34"/>
      <c r="L2801" s="34"/>
      <c r="M2801" s="43" t="str">
        <f ca="1">IFERROR(OFFSET('Maximum minutes'!$C$1,T2801,MATCH(IF(G2801&lt;&gt;"",G2801,F2801),OFFSET('Maximum minutes'!$C$1,T2801-1,0,1,U2801+1),0)-1)*IF(OR(ISNUMBER(J2801),J2801="sans examen"),1,0)*IF(W2801&lt;MinDate,1,0),"")</f>
        <v/>
      </c>
      <c r="N2801" s="36">
        <f t="shared" ca="1" si="87"/>
        <v>0</v>
      </c>
      <c r="O2801" s="36" t="e">
        <f ca="1">LEFT(OFFSET(Lists!$Q$2,MATCH(E2801,Lists!$R$3:$R$19,0),0),4)</f>
        <v>#N/A</v>
      </c>
      <c r="P2801" s="36" t="e">
        <f ca="1">MATCH(O2801,Lists!$S$2:$S$640,1)</f>
        <v>#N/A</v>
      </c>
      <c r="Q2801" s="36" t="e">
        <f ca="1">MATCH(LEFT(OFFSET(Lists!$Q$2,MATCH(E2801,Lists!$R$3:$R$19,0)+1,0),4),Lists!$S$3:$S$640,1)</f>
        <v>#N/A</v>
      </c>
      <c r="R2801" s="36" t="e">
        <f ca="1">LEFT(OFFSET(Lists!$S$2,P2801-1+MATCH(F2801,OFFSET(Lists!$T$3,P2801-1,0,Q2801-P2801+1),0),0),6)</f>
        <v>#N/A</v>
      </c>
      <c r="S2801" s="36" t="e">
        <f ca="1">VLOOKUP(R2801,Lists!B:D,3,FALSE)</f>
        <v>#N/A</v>
      </c>
      <c r="T2801" s="36" t="str">
        <f>IF(F2801&lt;&gt;"",MATCH(R2801,'Maximum minutes'!B:B,0),"")</f>
        <v/>
      </c>
      <c r="U2801" s="36">
        <f ca="1">IF(F2801&lt;&gt;"",COUNTA(OFFSET('Maximum minutes'!$C$1,'Annexe A1 Cours'!T2801,0,1,50)),0)</f>
        <v>0</v>
      </c>
      <c r="V2801" s="37">
        <f ca="1">IFERROR(OFFSET('Maximum minutes'!$C$1,T2801+1,-1+MATCH(G2801,OFFSET('Maximum minutes'!$C$1,T2801-1,0,1,50),0)),0)</f>
        <v>0</v>
      </c>
      <c r="W2801" s="38">
        <f t="shared" ca="1" si="86"/>
        <v>0</v>
      </c>
    </row>
    <row r="2802" spans="1:23" s="36" customFormat="1" ht="18.75">
      <c r="A2802" s="34"/>
      <c r="B2802" s="39"/>
      <c r="C2802" s="39"/>
      <c r="D2802" s="35"/>
      <c r="E2802" s="40"/>
      <c r="F2802" s="39"/>
      <c r="G2802" s="39"/>
      <c r="H2802" s="39"/>
      <c r="I2802" s="34"/>
      <c r="J2802" s="34"/>
      <c r="K2802" s="34"/>
      <c r="L2802" s="34"/>
      <c r="M2802" s="43" t="str">
        <f ca="1">IFERROR(OFFSET('Maximum minutes'!$C$1,T2802,MATCH(IF(G2802&lt;&gt;"",G2802,F2802),OFFSET('Maximum minutes'!$C$1,T2802-1,0,1,U2802+1),0)-1)*IF(OR(ISNUMBER(J2802),J2802="sans examen"),1,0)*IF(W2802&lt;MinDate,1,0),"")</f>
        <v/>
      </c>
      <c r="N2802" s="36">
        <f t="shared" ca="1" si="87"/>
        <v>0</v>
      </c>
      <c r="O2802" s="36" t="e">
        <f ca="1">LEFT(OFFSET(Lists!$Q$2,MATCH(E2802,Lists!$R$3:$R$19,0),0),4)</f>
        <v>#N/A</v>
      </c>
      <c r="P2802" s="36" t="e">
        <f ca="1">MATCH(O2802,Lists!$S$2:$S$640,1)</f>
        <v>#N/A</v>
      </c>
      <c r="Q2802" s="36" t="e">
        <f ca="1">MATCH(LEFT(OFFSET(Lists!$Q$2,MATCH(E2802,Lists!$R$3:$R$19,0)+1,0),4),Lists!$S$3:$S$640,1)</f>
        <v>#N/A</v>
      </c>
      <c r="R2802" s="36" t="e">
        <f ca="1">LEFT(OFFSET(Lists!$S$2,P2802-1+MATCH(F2802,OFFSET(Lists!$T$3,P2802-1,0,Q2802-P2802+1),0),0),6)</f>
        <v>#N/A</v>
      </c>
      <c r="S2802" s="36" t="e">
        <f ca="1">VLOOKUP(R2802,Lists!B:D,3,FALSE)</f>
        <v>#N/A</v>
      </c>
      <c r="T2802" s="36" t="str">
        <f>IF(F2802&lt;&gt;"",MATCH(R2802,'Maximum minutes'!B:B,0),"")</f>
        <v/>
      </c>
      <c r="U2802" s="36">
        <f ca="1">IF(F2802&lt;&gt;"",COUNTA(OFFSET('Maximum minutes'!$C$1,'Annexe A1 Cours'!T2802,0,1,50)),0)</f>
        <v>0</v>
      </c>
      <c r="V2802" s="37">
        <f ca="1">IFERROR(OFFSET('Maximum minutes'!$C$1,T2802+1,-1+MATCH(G2802,OFFSET('Maximum minutes'!$C$1,T2802-1,0,1,50),0)),0)</f>
        <v>0</v>
      </c>
      <c r="W2802" s="38">
        <f t="shared" ca="1" si="86"/>
        <v>0</v>
      </c>
    </row>
    <row r="2803" spans="1:23" s="36" customFormat="1" ht="18.75">
      <c r="A2803" s="34"/>
      <c r="B2803" s="39"/>
      <c r="C2803" s="39"/>
      <c r="D2803" s="35"/>
      <c r="E2803" s="40"/>
      <c r="F2803" s="39"/>
      <c r="G2803" s="39"/>
      <c r="H2803" s="39"/>
      <c r="I2803" s="34"/>
      <c r="J2803" s="34"/>
      <c r="K2803" s="34"/>
      <c r="L2803" s="34"/>
      <c r="M2803" s="43" t="str">
        <f ca="1">IFERROR(OFFSET('Maximum minutes'!$C$1,T2803,MATCH(IF(G2803&lt;&gt;"",G2803,F2803),OFFSET('Maximum minutes'!$C$1,T2803-1,0,1,U2803+1),0)-1)*IF(OR(ISNUMBER(J2803),J2803="sans examen"),1,0)*IF(W2803&lt;MinDate,1,0),"")</f>
        <v/>
      </c>
      <c r="N2803" s="36">
        <f t="shared" ca="1" si="87"/>
        <v>0</v>
      </c>
      <c r="O2803" s="36" t="e">
        <f ca="1">LEFT(OFFSET(Lists!$Q$2,MATCH(E2803,Lists!$R$3:$R$19,0),0),4)</f>
        <v>#N/A</v>
      </c>
      <c r="P2803" s="36" t="e">
        <f ca="1">MATCH(O2803,Lists!$S$2:$S$640,1)</f>
        <v>#N/A</v>
      </c>
      <c r="Q2803" s="36" t="e">
        <f ca="1">MATCH(LEFT(OFFSET(Lists!$Q$2,MATCH(E2803,Lists!$R$3:$R$19,0)+1,0),4),Lists!$S$3:$S$640,1)</f>
        <v>#N/A</v>
      </c>
      <c r="R2803" s="36" t="e">
        <f ca="1">LEFT(OFFSET(Lists!$S$2,P2803-1+MATCH(F2803,OFFSET(Lists!$T$3,P2803-1,0,Q2803-P2803+1),0),0),6)</f>
        <v>#N/A</v>
      </c>
      <c r="S2803" s="36" t="e">
        <f ca="1">VLOOKUP(R2803,Lists!B:D,3,FALSE)</f>
        <v>#N/A</v>
      </c>
      <c r="T2803" s="36" t="str">
        <f>IF(F2803&lt;&gt;"",MATCH(R2803,'Maximum minutes'!B:B,0),"")</f>
        <v/>
      </c>
      <c r="U2803" s="36">
        <f ca="1">IF(F2803&lt;&gt;"",COUNTA(OFFSET('Maximum minutes'!$C$1,'Annexe A1 Cours'!T2803,0,1,50)),0)</f>
        <v>0</v>
      </c>
      <c r="V2803" s="37">
        <f ca="1">IFERROR(OFFSET('Maximum minutes'!$C$1,T2803+1,-1+MATCH(G2803,OFFSET('Maximum minutes'!$C$1,T2803-1,0,1,50),0)),0)</f>
        <v>0</v>
      </c>
      <c r="W2803" s="38">
        <f t="shared" ca="1" si="86"/>
        <v>0</v>
      </c>
    </row>
    <row r="2804" spans="1:23" s="36" customFormat="1" ht="18.75">
      <c r="A2804" s="34"/>
      <c r="B2804" s="39"/>
      <c r="C2804" s="39"/>
      <c r="D2804" s="35"/>
      <c r="E2804" s="40"/>
      <c r="F2804" s="39"/>
      <c r="G2804" s="39"/>
      <c r="H2804" s="39"/>
      <c r="I2804" s="34"/>
      <c r="J2804" s="34"/>
      <c r="K2804" s="34"/>
      <c r="L2804" s="34"/>
      <c r="M2804" s="43" t="str">
        <f ca="1">IFERROR(OFFSET('Maximum minutes'!$C$1,T2804,MATCH(IF(G2804&lt;&gt;"",G2804,F2804),OFFSET('Maximum minutes'!$C$1,T2804-1,0,1,U2804+1),0)-1)*IF(OR(ISNUMBER(J2804),J2804="sans examen"),1,0)*IF(W2804&lt;MinDate,1,0),"")</f>
        <v/>
      </c>
      <c r="N2804" s="36">
        <f t="shared" ca="1" si="87"/>
        <v>0</v>
      </c>
      <c r="O2804" s="36" t="e">
        <f ca="1">LEFT(OFFSET(Lists!$Q$2,MATCH(E2804,Lists!$R$3:$R$19,0),0),4)</f>
        <v>#N/A</v>
      </c>
      <c r="P2804" s="36" t="e">
        <f ca="1">MATCH(O2804,Lists!$S$2:$S$640,1)</f>
        <v>#N/A</v>
      </c>
      <c r="Q2804" s="36" t="e">
        <f ca="1">MATCH(LEFT(OFFSET(Lists!$Q$2,MATCH(E2804,Lists!$R$3:$R$19,0)+1,0),4),Lists!$S$3:$S$640,1)</f>
        <v>#N/A</v>
      </c>
      <c r="R2804" s="36" t="e">
        <f ca="1">LEFT(OFFSET(Lists!$S$2,P2804-1+MATCH(F2804,OFFSET(Lists!$T$3,P2804-1,0,Q2804-P2804+1),0),0),6)</f>
        <v>#N/A</v>
      </c>
      <c r="S2804" s="36" t="e">
        <f ca="1">VLOOKUP(R2804,Lists!B:D,3,FALSE)</f>
        <v>#N/A</v>
      </c>
      <c r="T2804" s="36" t="str">
        <f>IF(F2804&lt;&gt;"",MATCH(R2804,'Maximum minutes'!B:B,0),"")</f>
        <v/>
      </c>
      <c r="U2804" s="36">
        <f ca="1">IF(F2804&lt;&gt;"",COUNTA(OFFSET('Maximum minutes'!$C$1,'Annexe A1 Cours'!T2804,0,1,50)),0)</f>
        <v>0</v>
      </c>
      <c r="V2804" s="37">
        <f ca="1">IFERROR(OFFSET('Maximum minutes'!$C$1,T2804+1,-1+MATCH(G2804,OFFSET('Maximum minutes'!$C$1,T2804-1,0,1,50),0)),0)</f>
        <v>0</v>
      </c>
      <c r="W2804" s="38">
        <f t="shared" ca="1" si="86"/>
        <v>0</v>
      </c>
    </row>
    <row r="2805" spans="1:23" s="36" customFormat="1" ht="18.75">
      <c r="A2805" s="34"/>
      <c r="B2805" s="39"/>
      <c r="C2805" s="39"/>
      <c r="D2805" s="35"/>
      <c r="E2805" s="40"/>
      <c r="F2805" s="39"/>
      <c r="G2805" s="39"/>
      <c r="H2805" s="39"/>
      <c r="I2805" s="34"/>
      <c r="J2805" s="34"/>
      <c r="K2805" s="34"/>
      <c r="L2805" s="34"/>
      <c r="M2805" s="43" t="str">
        <f ca="1">IFERROR(OFFSET('Maximum minutes'!$C$1,T2805,MATCH(IF(G2805&lt;&gt;"",G2805,F2805),OFFSET('Maximum minutes'!$C$1,T2805-1,0,1,U2805+1),0)-1)*IF(OR(ISNUMBER(J2805),J2805="sans examen"),1,0)*IF(W2805&lt;MinDate,1,0),"")</f>
        <v/>
      </c>
      <c r="N2805" s="36">
        <f t="shared" ca="1" si="87"/>
        <v>0</v>
      </c>
      <c r="O2805" s="36" t="e">
        <f ca="1">LEFT(OFFSET(Lists!$Q$2,MATCH(E2805,Lists!$R$3:$R$19,0),0),4)</f>
        <v>#N/A</v>
      </c>
      <c r="P2805" s="36" t="e">
        <f ca="1">MATCH(O2805,Lists!$S$2:$S$640,1)</f>
        <v>#N/A</v>
      </c>
      <c r="Q2805" s="36" t="e">
        <f ca="1">MATCH(LEFT(OFFSET(Lists!$Q$2,MATCH(E2805,Lists!$R$3:$R$19,0)+1,0),4),Lists!$S$3:$S$640,1)</f>
        <v>#N/A</v>
      </c>
      <c r="R2805" s="36" t="e">
        <f ca="1">LEFT(OFFSET(Lists!$S$2,P2805-1+MATCH(F2805,OFFSET(Lists!$T$3,P2805-1,0,Q2805-P2805+1),0),0),6)</f>
        <v>#N/A</v>
      </c>
      <c r="S2805" s="36" t="e">
        <f ca="1">VLOOKUP(R2805,Lists!B:D,3,FALSE)</f>
        <v>#N/A</v>
      </c>
      <c r="T2805" s="36" t="str">
        <f>IF(F2805&lt;&gt;"",MATCH(R2805,'Maximum minutes'!B:B,0),"")</f>
        <v/>
      </c>
      <c r="U2805" s="36">
        <f ca="1">IF(F2805&lt;&gt;"",COUNTA(OFFSET('Maximum minutes'!$C$1,'Annexe A1 Cours'!T2805,0,1,50)),0)</f>
        <v>0</v>
      </c>
      <c r="V2805" s="37">
        <f ca="1">IFERROR(OFFSET('Maximum minutes'!$C$1,T2805+1,-1+MATCH(G2805,OFFSET('Maximum minutes'!$C$1,T2805-1,0,1,50),0)),0)</f>
        <v>0</v>
      </c>
      <c r="W2805" s="38">
        <f t="shared" ca="1" si="86"/>
        <v>0</v>
      </c>
    </row>
    <row r="2806" spans="1:23" s="36" customFormat="1" ht="18.75">
      <c r="A2806" s="34"/>
      <c r="B2806" s="39"/>
      <c r="C2806" s="39"/>
      <c r="D2806" s="35"/>
      <c r="E2806" s="40"/>
      <c r="F2806" s="39"/>
      <c r="G2806" s="39"/>
      <c r="H2806" s="39"/>
      <c r="I2806" s="34"/>
      <c r="J2806" s="34"/>
      <c r="K2806" s="34"/>
      <c r="L2806" s="34"/>
      <c r="M2806" s="43" t="str">
        <f ca="1">IFERROR(OFFSET('Maximum minutes'!$C$1,T2806,MATCH(IF(G2806&lt;&gt;"",G2806,F2806),OFFSET('Maximum minutes'!$C$1,T2806-1,0,1,U2806+1),0)-1)*IF(OR(ISNUMBER(J2806),J2806="sans examen"),1,0)*IF(W2806&lt;MinDate,1,0),"")</f>
        <v/>
      </c>
      <c r="N2806" s="36">
        <f t="shared" ca="1" si="87"/>
        <v>0</v>
      </c>
      <c r="O2806" s="36" t="e">
        <f ca="1">LEFT(OFFSET(Lists!$Q$2,MATCH(E2806,Lists!$R$3:$R$19,0),0),4)</f>
        <v>#N/A</v>
      </c>
      <c r="P2806" s="36" t="e">
        <f ca="1">MATCH(O2806,Lists!$S$2:$S$640,1)</f>
        <v>#N/A</v>
      </c>
      <c r="Q2806" s="36" t="e">
        <f ca="1">MATCH(LEFT(OFFSET(Lists!$Q$2,MATCH(E2806,Lists!$R$3:$R$19,0)+1,0),4),Lists!$S$3:$S$640,1)</f>
        <v>#N/A</v>
      </c>
      <c r="R2806" s="36" t="e">
        <f ca="1">LEFT(OFFSET(Lists!$S$2,P2806-1+MATCH(F2806,OFFSET(Lists!$T$3,P2806-1,0,Q2806-P2806+1),0),0),6)</f>
        <v>#N/A</v>
      </c>
      <c r="S2806" s="36" t="e">
        <f ca="1">VLOOKUP(R2806,Lists!B:D,3,FALSE)</f>
        <v>#N/A</v>
      </c>
      <c r="T2806" s="36" t="str">
        <f>IF(F2806&lt;&gt;"",MATCH(R2806,'Maximum minutes'!B:B,0),"")</f>
        <v/>
      </c>
      <c r="U2806" s="36">
        <f ca="1">IF(F2806&lt;&gt;"",COUNTA(OFFSET('Maximum minutes'!$C$1,'Annexe A1 Cours'!T2806,0,1,50)),0)</f>
        <v>0</v>
      </c>
      <c r="V2806" s="37">
        <f ca="1">IFERROR(OFFSET('Maximum minutes'!$C$1,T2806+1,-1+MATCH(G2806,OFFSET('Maximum minutes'!$C$1,T2806-1,0,1,50),0)),0)</f>
        <v>0</v>
      </c>
      <c r="W2806" s="38">
        <f t="shared" ca="1" si="86"/>
        <v>0</v>
      </c>
    </row>
    <row r="2807" spans="1:23" s="36" customFormat="1" ht="18.75">
      <c r="A2807" s="34"/>
      <c r="B2807" s="39"/>
      <c r="C2807" s="39"/>
      <c r="D2807" s="35"/>
      <c r="E2807" s="40"/>
      <c r="F2807" s="39"/>
      <c r="G2807" s="39"/>
      <c r="H2807" s="39"/>
      <c r="I2807" s="34"/>
      <c r="J2807" s="34"/>
      <c r="K2807" s="34"/>
      <c r="L2807" s="34"/>
      <c r="M2807" s="43" t="str">
        <f ca="1">IFERROR(OFFSET('Maximum minutes'!$C$1,T2807,MATCH(IF(G2807&lt;&gt;"",G2807,F2807),OFFSET('Maximum minutes'!$C$1,T2807-1,0,1,U2807+1),0)-1)*IF(OR(ISNUMBER(J2807),J2807="sans examen"),1,0)*IF(W2807&lt;MinDate,1,0),"")</f>
        <v/>
      </c>
      <c r="N2807" s="36">
        <f t="shared" ca="1" si="87"/>
        <v>0</v>
      </c>
      <c r="O2807" s="36" t="e">
        <f ca="1">LEFT(OFFSET(Lists!$Q$2,MATCH(E2807,Lists!$R$3:$R$19,0),0),4)</f>
        <v>#N/A</v>
      </c>
      <c r="P2807" s="36" t="e">
        <f ca="1">MATCH(O2807,Lists!$S$2:$S$640,1)</f>
        <v>#N/A</v>
      </c>
      <c r="Q2807" s="36" t="e">
        <f ca="1">MATCH(LEFT(OFFSET(Lists!$Q$2,MATCH(E2807,Lists!$R$3:$R$19,0)+1,0),4),Lists!$S$3:$S$640,1)</f>
        <v>#N/A</v>
      </c>
      <c r="R2807" s="36" t="e">
        <f ca="1">LEFT(OFFSET(Lists!$S$2,P2807-1+MATCH(F2807,OFFSET(Lists!$T$3,P2807-1,0,Q2807-P2807+1),0),0),6)</f>
        <v>#N/A</v>
      </c>
      <c r="S2807" s="36" t="e">
        <f ca="1">VLOOKUP(R2807,Lists!B:D,3,FALSE)</f>
        <v>#N/A</v>
      </c>
      <c r="T2807" s="36" t="str">
        <f>IF(F2807&lt;&gt;"",MATCH(R2807,'Maximum minutes'!B:B,0),"")</f>
        <v/>
      </c>
      <c r="U2807" s="36">
        <f ca="1">IF(F2807&lt;&gt;"",COUNTA(OFFSET('Maximum minutes'!$C$1,'Annexe A1 Cours'!T2807,0,1,50)),0)</f>
        <v>0</v>
      </c>
      <c r="V2807" s="37">
        <f ca="1">IFERROR(OFFSET('Maximum minutes'!$C$1,T2807+1,-1+MATCH(G2807,OFFSET('Maximum minutes'!$C$1,T2807-1,0,1,50),0)),0)</f>
        <v>0</v>
      </c>
      <c r="W2807" s="38">
        <f t="shared" ca="1" si="86"/>
        <v>0</v>
      </c>
    </row>
    <row r="2808" spans="1:23" s="36" customFormat="1" ht="18.75">
      <c r="A2808" s="34"/>
      <c r="B2808" s="39"/>
      <c r="C2808" s="39"/>
      <c r="D2808" s="35"/>
      <c r="E2808" s="40"/>
      <c r="F2808" s="39"/>
      <c r="G2808" s="39"/>
      <c r="H2808" s="39"/>
      <c r="I2808" s="34"/>
      <c r="J2808" s="34"/>
      <c r="K2808" s="34"/>
      <c r="L2808" s="34"/>
      <c r="M2808" s="43" t="str">
        <f ca="1">IFERROR(OFFSET('Maximum minutes'!$C$1,T2808,MATCH(IF(G2808&lt;&gt;"",G2808,F2808),OFFSET('Maximum minutes'!$C$1,T2808-1,0,1,U2808+1),0)-1)*IF(OR(ISNUMBER(J2808),J2808="sans examen"),1,0)*IF(W2808&lt;MinDate,1,0),"")</f>
        <v/>
      </c>
      <c r="N2808" s="36">
        <f t="shared" ca="1" si="87"/>
        <v>0</v>
      </c>
      <c r="O2808" s="36" t="e">
        <f ca="1">LEFT(OFFSET(Lists!$Q$2,MATCH(E2808,Lists!$R$3:$R$19,0),0),4)</f>
        <v>#N/A</v>
      </c>
      <c r="P2808" s="36" t="e">
        <f ca="1">MATCH(O2808,Lists!$S$2:$S$640,1)</f>
        <v>#N/A</v>
      </c>
      <c r="Q2808" s="36" t="e">
        <f ca="1">MATCH(LEFT(OFFSET(Lists!$Q$2,MATCH(E2808,Lists!$R$3:$R$19,0)+1,0),4),Lists!$S$3:$S$640,1)</f>
        <v>#N/A</v>
      </c>
      <c r="R2808" s="36" t="e">
        <f ca="1">LEFT(OFFSET(Lists!$S$2,P2808-1+MATCH(F2808,OFFSET(Lists!$T$3,P2808-1,0,Q2808-P2808+1),0),0),6)</f>
        <v>#N/A</v>
      </c>
      <c r="S2808" s="36" t="e">
        <f ca="1">VLOOKUP(R2808,Lists!B:D,3,FALSE)</f>
        <v>#N/A</v>
      </c>
      <c r="T2808" s="36" t="str">
        <f>IF(F2808&lt;&gt;"",MATCH(R2808,'Maximum minutes'!B:B,0),"")</f>
        <v/>
      </c>
      <c r="U2808" s="36">
        <f ca="1">IF(F2808&lt;&gt;"",COUNTA(OFFSET('Maximum minutes'!$C$1,'Annexe A1 Cours'!T2808,0,1,50)),0)</f>
        <v>0</v>
      </c>
      <c r="V2808" s="37">
        <f ca="1">IFERROR(OFFSET('Maximum minutes'!$C$1,T2808+1,-1+MATCH(G2808,OFFSET('Maximum minutes'!$C$1,T2808-1,0,1,50),0)),0)</f>
        <v>0</v>
      </c>
      <c r="W2808" s="38">
        <f t="shared" ca="1" si="86"/>
        <v>0</v>
      </c>
    </row>
    <row r="2809" spans="1:23" s="36" customFormat="1" ht="18.75">
      <c r="A2809" s="34"/>
      <c r="B2809" s="39"/>
      <c r="C2809" s="39"/>
      <c r="D2809" s="35"/>
      <c r="E2809" s="40"/>
      <c r="F2809" s="39"/>
      <c r="G2809" s="39"/>
      <c r="H2809" s="39"/>
      <c r="I2809" s="34"/>
      <c r="J2809" s="34"/>
      <c r="K2809" s="34"/>
      <c r="L2809" s="34"/>
      <c r="M2809" s="43" t="str">
        <f ca="1">IFERROR(OFFSET('Maximum minutes'!$C$1,T2809,MATCH(IF(G2809&lt;&gt;"",G2809,F2809),OFFSET('Maximum minutes'!$C$1,T2809-1,0,1,U2809+1),0)-1)*IF(OR(ISNUMBER(J2809),J2809="sans examen"),1,0)*IF(W2809&lt;MinDate,1,0),"")</f>
        <v/>
      </c>
      <c r="N2809" s="36">
        <f t="shared" ca="1" si="87"/>
        <v>0</v>
      </c>
      <c r="O2809" s="36" t="e">
        <f ca="1">LEFT(OFFSET(Lists!$Q$2,MATCH(E2809,Lists!$R$3:$R$19,0),0),4)</f>
        <v>#N/A</v>
      </c>
      <c r="P2809" s="36" t="e">
        <f ca="1">MATCH(O2809,Lists!$S$2:$S$640,1)</f>
        <v>#N/A</v>
      </c>
      <c r="Q2809" s="36" t="e">
        <f ca="1">MATCH(LEFT(OFFSET(Lists!$Q$2,MATCH(E2809,Lists!$R$3:$R$19,0)+1,0),4),Lists!$S$3:$S$640,1)</f>
        <v>#N/A</v>
      </c>
      <c r="R2809" s="36" t="e">
        <f ca="1">LEFT(OFFSET(Lists!$S$2,P2809-1+MATCH(F2809,OFFSET(Lists!$T$3,P2809-1,0,Q2809-P2809+1),0),0),6)</f>
        <v>#N/A</v>
      </c>
      <c r="S2809" s="36" t="e">
        <f ca="1">VLOOKUP(R2809,Lists!B:D,3,FALSE)</f>
        <v>#N/A</v>
      </c>
      <c r="T2809" s="36" t="str">
        <f>IF(F2809&lt;&gt;"",MATCH(R2809,'Maximum minutes'!B:B,0),"")</f>
        <v/>
      </c>
      <c r="U2809" s="36">
        <f ca="1">IF(F2809&lt;&gt;"",COUNTA(OFFSET('Maximum minutes'!$C$1,'Annexe A1 Cours'!T2809,0,1,50)),0)</f>
        <v>0</v>
      </c>
      <c r="V2809" s="37">
        <f ca="1">IFERROR(OFFSET('Maximum minutes'!$C$1,T2809+1,-1+MATCH(G2809,OFFSET('Maximum minutes'!$C$1,T2809-1,0,1,50),0)),0)</f>
        <v>0</v>
      </c>
      <c r="W2809" s="38">
        <f t="shared" ca="1" si="86"/>
        <v>0</v>
      </c>
    </row>
    <row r="2810" spans="1:23" s="36" customFormat="1" ht="18.75">
      <c r="A2810" s="34"/>
      <c r="B2810" s="39"/>
      <c r="C2810" s="39"/>
      <c r="D2810" s="35"/>
      <c r="E2810" s="40"/>
      <c r="F2810" s="39"/>
      <c r="G2810" s="39"/>
      <c r="H2810" s="39"/>
      <c r="I2810" s="34"/>
      <c r="J2810" s="34"/>
      <c r="K2810" s="34"/>
      <c r="L2810" s="34"/>
      <c r="M2810" s="43" t="str">
        <f ca="1">IFERROR(OFFSET('Maximum minutes'!$C$1,T2810,MATCH(IF(G2810&lt;&gt;"",G2810,F2810),OFFSET('Maximum minutes'!$C$1,T2810-1,0,1,U2810+1),0)-1)*IF(OR(ISNUMBER(J2810),J2810="sans examen"),1,0)*IF(W2810&lt;MinDate,1,0),"")</f>
        <v/>
      </c>
      <c r="N2810" s="36">
        <f t="shared" ca="1" si="87"/>
        <v>0</v>
      </c>
      <c r="O2810" s="36" t="e">
        <f ca="1">LEFT(OFFSET(Lists!$Q$2,MATCH(E2810,Lists!$R$3:$R$19,0),0),4)</f>
        <v>#N/A</v>
      </c>
      <c r="P2810" s="36" t="e">
        <f ca="1">MATCH(O2810,Lists!$S$2:$S$640,1)</f>
        <v>#N/A</v>
      </c>
      <c r="Q2810" s="36" t="e">
        <f ca="1">MATCH(LEFT(OFFSET(Lists!$Q$2,MATCH(E2810,Lists!$R$3:$R$19,0)+1,0),4),Lists!$S$3:$S$640,1)</f>
        <v>#N/A</v>
      </c>
      <c r="R2810" s="36" t="e">
        <f ca="1">LEFT(OFFSET(Lists!$S$2,P2810-1+MATCH(F2810,OFFSET(Lists!$T$3,P2810-1,0,Q2810-P2810+1),0),0),6)</f>
        <v>#N/A</v>
      </c>
      <c r="S2810" s="36" t="e">
        <f ca="1">VLOOKUP(R2810,Lists!B:D,3,FALSE)</f>
        <v>#N/A</v>
      </c>
      <c r="T2810" s="36" t="str">
        <f>IF(F2810&lt;&gt;"",MATCH(R2810,'Maximum minutes'!B:B,0),"")</f>
        <v/>
      </c>
      <c r="U2810" s="36">
        <f ca="1">IF(F2810&lt;&gt;"",COUNTA(OFFSET('Maximum minutes'!$C$1,'Annexe A1 Cours'!T2810,0,1,50)),0)</f>
        <v>0</v>
      </c>
      <c r="V2810" s="37">
        <f ca="1">IFERROR(OFFSET('Maximum minutes'!$C$1,T2810+1,-1+MATCH(G2810,OFFSET('Maximum minutes'!$C$1,T2810-1,0,1,50),0)),0)</f>
        <v>0</v>
      </c>
      <c r="W2810" s="38">
        <f t="shared" ca="1" si="86"/>
        <v>0</v>
      </c>
    </row>
    <row r="2811" spans="1:23" s="36" customFormat="1" ht="18.75">
      <c r="A2811" s="34"/>
      <c r="B2811" s="39"/>
      <c r="C2811" s="39"/>
      <c r="D2811" s="35"/>
      <c r="E2811" s="40"/>
      <c r="F2811" s="39"/>
      <c r="G2811" s="39"/>
      <c r="H2811" s="39"/>
      <c r="I2811" s="34"/>
      <c r="J2811" s="34"/>
      <c r="K2811" s="34"/>
      <c r="L2811" s="34"/>
      <c r="M2811" s="43" t="str">
        <f ca="1">IFERROR(OFFSET('Maximum minutes'!$C$1,T2811,MATCH(IF(G2811&lt;&gt;"",G2811,F2811),OFFSET('Maximum minutes'!$C$1,T2811-1,0,1,U2811+1),0)-1)*IF(OR(ISNUMBER(J2811),J2811="sans examen"),1,0)*IF(W2811&lt;MinDate,1,0),"")</f>
        <v/>
      </c>
      <c r="N2811" s="36">
        <f t="shared" ca="1" si="87"/>
        <v>0</v>
      </c>
      <c r="O2811" s="36" t="e">
        <f ca="1">LEFT(OFFSET(Lists!$Q$2,MATCH(E2811,Lists!$R$3:$R$19,0),0),4)</f>
        <v>#N/A</v>
      </c>
      <c r="P2811" s="36" t="e">
        <f ca="1">MATCH(O2811,Lists!$S$2:$S$640,1)</f>
        <v>#N/A</v>
      </c>
      <c r="Q2811" s="36" t="e">
        <f ca="1">MATCH(LEFT(OFFSET(Lists!$Q$2,MATCH(E2811,Lists!$R$3:$R$19,0)+1,0),4),Lists!$S$3:$S$640,1)</f>
        <v>#N/A</v>
      </c>
      <c r="R2811" s="36" t="e">
        <f ca="1">LEFT(OFFSET(Lists!$S$2,P2811-1+MATCH(F2811,OFFSET(Lists!$T$3,P2811-1,0,Q2811-P2811+1),0),0),6)</f>
        <v>#N/A</v>
      </c>
      <c r="S2811" s="36" t="e">
        <f ca="1">VLOOKUP(R2811,Lists!B:D,3,FALSE)</f>
        <v>#N/A</v>
      </c>
      <c r="T2811" s="36" t="str">
        <f>IF(F2811&lt;&gt;"",MATCH(R2811,'Maximum minutes'!B:B,0),"")</f>
        <v/>
      </c>
      <c r="U2811" s="36">
        <f ca="1">IF(F2811&lt;&gt;"",COUNTA(OFFSET('Maximum minutes'!$C$1,'Annexe A1 Cours'!T2811,0,1,50)),0)</f>
        <v>0</v>
      </c>
      <c r="V2811" s="37">
        <f ca="1">IFERROR(OFFSET('Maximum minutes'!$C$1,T2811+1,-1+MATCH(G2811,OFFSET('Maximum minutes'!$C$1,T2811-1,0,1,50),0)),0)</f>
        <v>0</v>
      </c>
      <c r="W2811" s="38">
        <f t="shared" ca="1" si="86"/>
        <v>0</v>
      </c>
    </row>
    <row r="2812" spans="1:23" s="36" customFormat="1" ht="18.75">
      <c r="A2812" s="34"/>
      <c r="B2812" s="39"/>
      <c r="C2812" s="39"/>
      <c r="D2812" s="35"/>
      <c r="E2812" s="40"/>
      <c r="F2812" s="39"/>
      <c r="G2812" s="39"/>
      <c r="H2812" s="39"/>
      <c r="I2812" s="34"/>
      <c r="J2812" s="34"/>
      <c r="K2812" s="34"/>
      <c r="L2812" s="34"/>
      <c r="M2812" s="43" t="str">
        <f ca="1">IFERROR(OFFSET('Maximum minutes'!$C$1,T2812,MATCH(IF(G2812&lt;&gt;"",G2812,F2812),OFFSET('Maximum minutes'!$C$1,T2812-1,0,1,U2812+1),0)-1)*IF(OR(ISNUMBER(J2812),J2812="sans examen"),1,0)*IF(W2812&lt;MinDate,1,0),"")</f>
        <v/>
      </c>
      <c r="N2812" s="36">
        <f t="shared" ca="1" si="87"/>
        <v>0</v>
      </c>
      <c r="O2812" s="36" t="e">
        <f ca="1">LEFT(OFFSET(Lists!$Q$2,MATCH(E2812,Lists!$R$3:$R$19,0),0),4)</f>
        <v>#N/A</v>
      </c>
      <c r="P2812" s="36" t="e">
        <f ca="1">MATCH(O2812,Lists!$S$2:$S$640,1)</f>
        <v>#N/A</v>
      </c>
      <c r="Q2812" s="36" t="e">
        <f ca="1">MATCH(LEFT(OFFSET(Lists!$Q$2,MATCH(E2812,Lists!$R$3:$R$19,0)+1,0),4),Lists!$S$3:$S$640,1)</f>
        <v>#N/A</v>
      </c>
      <c r="R2812" s="36" t="e">
        <f ca="1">LEFT(OFFSET(Lists!$S$2,P2812-1+MATCH(F2812,OFFSET(Lists!$T$3,P2812-1,0,Q2812-P2812+1),0),0),6)</f>
        <v>#N/A</v>
      </c>
      <c r="S2812" s="36" t="e">
        <f ca="1">VLOOKUP(R2812,Lists!B:D,3,FALSE)</f>
        <v>#N/A</v>
      </c>
      <c r="T2812" s="36" t="str">
        <f>IF(F2812&lt;&gt;"",MATCH(R2812,'Maximum minutes'!B:B,0),"")</f>
        <v/>
      </c>
      <c r="U2812" s="36">
        <f ca="1">IF(F2812&lt;&gt;"",COUNTA(OFFSET('Maximum minutes'!$C$1,'Annexe A1 Cours'!T2812,0,1,50)),0)</f>
        <v>0</v>
      </c>
      <c r="V2812" s="37">
        <f ca="1">IFERROR(OFFSET('Maximum minutes'!$C$1,T2812+1,-1+MATCH(G2812,OFFSET('Maximum minutes'!$C$1,T2812-1,0,1,50),0)),0)</f>
        <v>0</v>
      </c>
      <c r="W2812" s="38">
        <f t="shared" ca="1" si="86"/>
        <v>0</v>
      </c>
    </row>
    <row r="2813" spans="1:23" s="36" customFormat="1" ht="18.75">
      <c r="A2813" s="34"/>
      <c r="B2813" s="39"/>
      <c r="C2813" s="39"/>
      <c r="D2813" s="35"/>
      <c r="E2813" s="40"/>
      <c r="F2813" s="39"/>
      <c r="G2813" s="39"/>
      <c r="H2813" s="39"/>
      <c r="I2813" s="34"/>
      <c r="J2813" s="34"/>
      <c r="K2813" s="34"/>
      <c r="L2813" s="34"/>
      <c r="M2813" s="43" t="str">
        <f ca="1">IFERROR(OFFSET('Maximum minutes'!$C$1,T2813,MATCH(IF(G2813&lt;&gt;"",G2813,F2813),OFFSET('Maximum minutes'!$C$1,T2813-1,0,1,U2813+1),0)-1)*IF(OR(ISNUMBER(J2813),J2813="sans examen"),1,0)*IF(W2813&lt;MinDate,1,0),"")</f>
        <v/>
      </c>
      <c r="N2813" s="36">
        <f t="shared" ca="1" si="87"/>
        <v>0</v>
      </c>
      <c r="O2813" s="36" t="e">
        <f ca="1">LEFT(OFFSET(Lists!$Q$2,MATCH(E2813,Lists!$R$3:$R$19,0),0),4)</f>
        <v>#N/A</v>
      </c>
      <c r="P2813" s="36" t="e">
        <f ca="1">MATCH(O2813,Lists!$S$2:$S$640,1)</f>
        <v>#N/A</v>
      </c>
      <c r="Q2813" s="36" t="e">
        <f ca="1">MATCH(LEFT(OFFSET(Lists!$Q$2,MATCH(E2813,Lists!$R$3:$R$19,0)+1,0),4),Lists!$S$3:$S$640,1)</f>
        <v>#N/A</v>
      </c>
      <c r="R2813" s="36" t="e">
        <f ca="1">LEFT(OFFSET(Lists!$S$2,P2813-1+MATCH(F2813,OFFSET(Lists!$T$3,P2813-1,0,Q2813-P2813+1),0),0),6)</f>
        <v>#N/A</v>
      </c>
      <c r="S2813" s="36" t="e">
        <f ca="1">VLOOKUP(R2813,Lists!B:D,3,FALSE)</f>
        <v>#N/A</v>
      </c>
      <c r="T2813" s="36" t="str">
        <f>IF(F2813&lt;&gt;"",MATCH(R2813,'Maximum minutes'!B:B,0),"")</f>
        <v/>
      </c>
      <c r="U2813" s="36">
        <f ca="1">IF(F2813&lt;&gt;"",COUNTA(OFFSET('Maximum minutes'!$C$1,'Annexe A1 Cours'!T2813,0,1,50)),0)</f>
        <v>0</v>
      </c>
      <c r="V2813" s="37">
        <f ca="1">IFERROR(OFFSET('Maximum minutes'!$C$1,T2813+1,-1+MATCH(G2813,OFFSET('Maximum minutes'!$C$1,T2813-1,0,1,50),0)),0)</f>
        <v>0</v>
      </c>
      <c r="W2813" s="38">
        <f t="shared" ca="1" si="86"/>
        <v>0</v>
      </c>
    </row>
    <row r="2814" spans="1:23" s="36" customFormat="1" ht="18.75">
      <c r="A2814" s="34"/>
      <c r="B2814" s="39"/>
      <c r="C2814" s="39"/>
      <c r="D2814" s="35"/>
      <c r="E2814" s="40"/>
      <c r="F2814" s="39"/>
      <c r="G2814" s="39"/>
      <c r="H2814" s="39"/>
      <c r="I2814" s="34"/>
      <c r="J2814" s="34"/>
      <c r="K2814" s="34"/>
      <c r="L2814" s="34"/>
      <c r="M2814" s="43" t="str">
        <f ca="1">IFERROR(OFFSET('Maximum minutes'!$C$1,T2814,MATCH(IF(G2814&lt;&gt;"",G2814,F2814),OFFSET('Maximum minutes'!$C$1,T2814-1,0,1,U2814+1),0)-1)*IF(OR(ISNUMBER(J2814),J2814="sans examen"),1,0)*IF(W2814&lt;MinDate,1,0),"")</f>
        <v/>
      </c>
      <c r="N2814" s="36">
        <f t="shared" ca="1" si="87"/>
        <v>0</v>
      </c>
      <c r="O2814" s="36" t="e">
        <f ca="1">LEFT(OFFSET(Lists!$Q$2,MATCH(E2814,Lists!$R$3:$R$19,0),0),4)</f>
        <v>#N/A</v>
      </c>
      <c r="P2814" s="36" t="e">
        <f ca="1">MATCH(O2814,Lists!$S$2:$S$640,1)</f>
        <v>#N/A</v>
      </c>
      <c r="Q2814" s="36" t="e">
        <f ca="1">MATCH(LEFT(OFFSET(Lists!$Q$2,MATCH(E2814,Lists!$R$3:$R$19,0)+1,0),4),Lists!$S$3:$S$640,1)</f>
        <v>#N/A</v>
      </c>
      <c r="R2814" s="36" t="e">
        <f ca="1">LEFT(OFFSET(Lists!$S$2,P2814-1+MATCH(F2814,OFFSET(Lists!$T$3,P2814-1,0,Q2814-P2814+1),0),0),6)</f>
        <v>#N/A</v>
      </c>
      <c r="S2814" s="36" t="e">
        <f ca="1">VLOOKUP(R2814,Lists!B:D,3,FALSE)</f>
        <v>#N/A</v>
      </c>
      <c r="T2814" s="36" t="str">
        <f>IF(F2814&lt;&gt;"",MATCH(R2814,'Maximum minutes'!B:B,0),"")</f>
        <v/>
      </c>
      <c r="U2814" s="36">
        <f ca="1">IF(F2814&lt;&gt;"",COUNTA(OFFSET('Maximum minutes'!$C$1,'Annexe A1 Cours'!T2814,0,1,50)),0)</f>
        <v>0</v>
      </c>
      <c r="V2814" s="37">
        <f ca="1">IFERROR(OFFSET('Maximum minutes'!$C$1,T2814+1,-1+MATCH(G2814,OFFSET('Maximum minutes'!$C$1,T2814-1,0,1,50),0)),0)</f>
        <v>0</v>
      </c>
      <c r="W2814" s="38">
        <f t="shared" ca="1" si="86"/>
        <v>0</v>
      </c>
    </row>
    <row r="2815" spans="1:23" s="36" customFormat="1" ht="18.75">
      <c r="A2815" s="34"/>
      <c r="B2815" s="39"/>
      <c r="C2815" s="39"/>
      <c r="D2815" s="35"/>
      <c r="E2815" s="40"/>
      <c r="F2815" s="39"/>
      <c r="G2815" s="39"/>
      <c r="H2815" s="39"/>
      <c r="I2815" s="34"/>
      <c r="J2815" s="34"/>
      <c r="K2815" s="34"/>
      <c r="L2815" s="34"/>
      <c r="M2815" s="43" t="str">
        <f ca="1">IFERROR(OFFSET('Maximum minutes'!$C$1,T2815,MATCH(IF(G2815&lt;&gt;"",G2815,F2815),OFFSET('Maximum minutes'!$C$1,T2815-1,0,1,U2815+1),0)-1)*IF(OR(ISNUMBER(J2815),J2815="sans examen"),1,0)*IF(W2815&lt;MinDate,1,0),"")</f>
        <v/>
      </c>
      <c r="N2815" s="36">
        <f t="shared" ca="1" si="87"/>
        <v>0</v>
      </c>
      <c r="O2815" s="36" t="e">
        <f ca="1">LEFT(OFFSET(Lists!$Q$2,MATCH(E2815,Lists!$R$3:$R$19,0),0),4)</f>
        <v>#N/A</v>
      </c>
      <c r="P2815" s="36" t="e">
        <f ca="1">MATCH(O2815,Lists!$S$2:$S$640,1)</f>
        <v>#N/A</v>
      </c>
      <c r="Q2815" s="36" t="e">
        <f ca="1">MATCH(LEFT(OFFSET(Lists!$Q$2,MATCH(E2815,Lists!$R$3:$R$19,0)+1,0),4),Lists!$S$3:$S$640,1)</f>
        <v>#N/A</v>
      </c>
      <c r="R2815" s="36" t="e">
        <f ca="1">LEFT(OFFSET(Lists!$S$2,P2815-1+MATCH(F2815,OFFSET(Lists!$T$3,P2815-1,0,Q2815-P2815+1),0),0),6)</f>
        <v>#N/A</v>
      </c>
      <c r="S2815" s="36" t="e">
        <f ca="1">VLOOKUP(R2815,Lists!B:D,3,FALSE)</f>
        <v>#N/A</v>
      </c>
      <c r="T2815" s="36" t="str">
        <f>IF(F2815&lt;&gt;"",MATCH(R2815,'Maximum minutes'!B:B,0),"")</f>
        <v/>
      </c>
      <c r="U2815" s="36">
        <f ca="1">IF(F2815&lt;&gt;"",COUNTA(OFFSET('Maximum minutes'!$C$1,'Annexe A1 Cours'!T2815,0,1,50)),0)</f>
        <v>0</v>
      </c>
      <c r="V2815" s="37">
        <f ca="1">IFERROR(OFFSET('Maximum minutes'!$C$1,T2815+1,-1+MATCH(G2815,OFFSET('Maximum minutes'!$C$1,T2815-1,0,1,50),0)),0)</f>
        <v>0</v>
      </c>
      <c r="W2815" s="38">
        <f t="shared" ca="1" si="86"/>
        <v>0</v>
      </c>
    </row>
    <row r="2816" spans="1:23" s="36" customFormat="1" ht="18.75">
      <c r="A2816" s="34"/>
      <c r="B2816" s="39"/>
      <c r="C2816" s="39"/>
      <c r="D2816" s="35"/>
      <c r="E2816" s="40"/>
      <c r="F2816" s="39"/>
      <c r="G2816" s="39"/>
      <c r="H2816" s="39"/>
      <c r="I2816" s="34"/>
      <c r="J2816" s="34"/>
      <c r="K2816" s="34"/>
      <c r="L2816" s="34"/>
      <c r="M2816" s="43" t="str">
        <f ca="1">IFERROR(OFFSET('Maximum minutes'!$C$1,T2816,MATCH(IF(G2816&lt;&gt;"",G2816,F2816),OFFSET('Maximum minutes'!$C$1,T2816-1,0,1,U2816+1),0)-1)*IF(OR(ISNUMBER(J2816),J2816="sans examen"),1,0)*IF(W2816&lt;MinDate,1,0),"")</f>
        <v/>
      </c>
      <c r="N2816" s="36">
        <f t="shared" ca="1" si="87"/>
        <v>0</v>
      </c>
      <c r="O2816" s="36" t="e">
        <f ca="1">LEFT(OFFSET(Lists!$Q$2,MATCH(E2816,Lists!$R$3:$R$19,0),0),4)</f>
        <v>#N/A</v>
      </c>
      <c r="P2816" s="36" t="e">
        <f ca="1">MATCH(O2816,Lists!$S$2:$S$640,1)</f>
        <v>#N/A</v>
      </c>
      <c r="Q2816" s="36" t="e">
        <f ca="1">MATCH(LEFT(OFFSET(Lists!$Q$2,MATCH(E2816,Lists!$R$3:$R$19,0)+1,0),4),Lists!$S$3:$S$640,1)</f>
        <v>#N/A</v>
      </c>
      <c r="R2816" s="36" t="e">
        <f ca="1">LEFT(OFFSET(Lists!$S$2,P2816-1+MATCH(F2816,OFFSET(Lists!$T$3,P2816-1,0,Q2816-P2816+1),0),0),6)</f>
        <v>#N/A</v>
      </c>
      <c r="S2816" s="36" t="e">
        <f ca="1">VLOOKUP(R2816,Lists!B:D,3,FALSE)</f>
        <v>#N/A</v>
      </c>
      <c r="T2816" s="36" t="str">
        <f>IF(F2816&lt;&gt;"",MATCH(R2816,'Maximum minutes'!B:B,0),"")</f>
        <v/>
      </c>
      <c r="U2816" s="36">
        <f ca="1">IF(F2816&lt;&gt;"",COUNTA(OFFSET('Maximum minutes'!$C$1,'Annexe A1 Cours'!T2816,0,1,50)),0)</f>
        <v>0</v>
      </c>
      <c r="V2816" s="37">
        <f ca="1">IFERROR(OFFSET('Maximum minutes'!$C$1,T2816+1,-1+MATCH(G2816,OFFSET('Maximum minutes'!$C$1,T2816-1,0,1,50),0)),0)</f>
        <v>0</v>
      </c>
      <c r="W2816" s="38">
        <f t="shared" ca="1" si="86"/>
        <v>0</v>
      </c>
    </row>
    <row r="2817" spans="1:23" s="36" customFormat="1" ht="18.75">
      <c r="A2817" s="34"/>
      <c r="B2817" s="39"/>
      <c r="C2817" s="39"/>
      <c r="D2817" s="35"/>
      <c r="E2817" s="40"/>
      <c r="F2817" s="39"/>
      <c r="G2817" s="39"/>
      <c r="H2817" s="39"/>
      <c r="I2817" s="34"/>
      <c r="J2817" s="34"/>
      <c r="K2817" s="34"/>
      <c r="L2817" s="34"/>
      <c r="M2817" s="43" t="str">
        <f ca="1">IFERROR(OFFSET('Maximum minutes'!$C$1,T2817,MATCH(IF(G2817&lt;&gt;"",G2817,F2817),OFFSET('Maximum minutes'!$C$1,T2817-1,0,1,U2817+1),0)-1)*IF(OR(ISNUMBER(J2817),J2817="sans examen"),1,0)*IF(W2817&lt;MinDate,1,0),"")</f>
        <v/>
      </c>
      <c r="N2817" s="36">
        <f t="shared" ca="1" si="87"/>
        <v>0</v>
      </c>
      <c r="O2817" s="36" t="e">
        <f ca="1">LEFT(OFFSET(Lists!$Q$2,MATCH(E2817,Lists!$R$3:$R$19,0),0),4)</f>
        <v>#N/A</v>
      </c>
      <c r="P2817" s="36" t="e">
        <f ca="1">MATCH(O2817,Lists!$S$2:$S$640,1)</f>
        <v>#N/A</v>
      </c>
      <c r="Q2817" s="36" t="e">
        <f ca="1">MATCH(LEFT(OFFSET(Lists!$Q$2,MATCH(E2817,Lists!$R$3:$R$19,0)+1,0),4),Lists!$S$3:$S$640,1)</f>
        <v>#N/A</v>
      </c>
      <c r="R2817" s="36" t="e">
        <f ca="1">LEFT(OFFSET(Lists!$S$2,P2817-1+MATCH(F2817,OFFSET(Lists!$T$3,P2817-1,0,Q2817-P2817+1),0),0),6)</f>
        <v>#N/A</v>
      </c>
      <c r="S2817" s="36" t="e">
        <f ca="1">VLOOKUP(R2817,Lists!B:D,3,FALSE)</f>
        <v>#N/A</v>
      </c>
      <c r="T2817" s="36" t="str">
        <f>IF(F2817&lt;&gt;"",MATCH(R2817,'Maximum minutes'!B:B,0),"")</f>
        <v/>
      </c>
      <c r="U2817" s="36">
        <f ca="1">IF(F2817&lt;&gt;"",COUNTA(OFFSET('Maximum minutes'!$C$1,'Annexe A1 Cours'!T2817,0,1,50)),0)</f>
        <v>0</v>
      </c>
      <c r="V2817" s="37">
        <f ca="1">IFERROR(OFFSET('Maximum minutes'!$C$1,T2817+1,-1+MATCH(G2817,OFFSET('Maximum minutes'!$C$1,T2817-1,0,1,50),0)),0)</f>
        <v>0</v>
      </c>
      <c r="W2817" s="38">
        <f t="shared" ca="1" si="86"/>
        <v>0</v>
      </c>
    </row>
    <row r="2818" spans="1:23" s="36" customFormat="1" ht="18.75">
      <c r="A2818" s="34"/>
      <c r="B2818" s="39"/>
      <c r="C2818" s="39"/>
      <c r="D2818" s="35"/>
      <c r="E2818" s="40"/>
      <c r="F2818" s="39"/>
      <c r="G2818" s="39"/>
      <c r="H2818" s="39"/>
      <c r="I2818" s="34"/>
      <c r="J2818" s="34"/>
      <c r="K2818" s="34"/>
      <c r="L2818" s="34"/>
      <c r="M2818" s="43" t="str">
        <f ca="1">IFERROR(OFFSET('Maximum minutes'!$C$1,T2818,MATCH(IF(G2818&lt;&gt;"",G2818,F2818),OFFSET('Maximum minutes'!$C$1,T2818-1,0,1,U2818+1),0)-1)*IF(OR(ISNUMBER(J2818),J2818="sans examen"),1,0)*IF(W2818&lt;MinDate,1,0),"")</f>
        <v/>
      </c>
      <c r="N2818" s="36">
        <f t="shared" ca="1" si="87"/>
        <v>0</v>
      </c>
      <c r="O2818" s="36" t="e">
        <f ca="1">LEFT(OFFSET(Lists!$Q$2,MATCH(E2818,Lists!$R$3:$R$19,0),0),4)</f>
        <v>#N/A</v>
      </c>
      <c r="P2818" s="36" t="e">
        <f ca="1">MATCH(O2818,Lists!$S$2:$S$640,1)</f>
        <v>#N/A</v>
      </c>
      <c r="Q2818" s="36" t="e">
        <f ca="1">MATCH(LEFT(OFFSET(Lists!$Q$2,MATCH(E2818,Lists!$R$3:$R$19,0)+1,0),4),Lists!$S$3:$S$640,1)</f>
        <v>#N/A</v>
      </c>
      <c r="R2818" s="36" t="e">
        <f ca="1">LEFT(OFFSET(Lists!$S$2,P2818-1+MATCH(F2818,OFFSET(Lists!$T$3,P2818-1,0,Q2818-P2818+1),0),0),6)</f>
        <v>#N/A</v>
      </c>
      <c r="S2818" s="36" t="e">
        <f ca="1">VLOOKUP(R2818,Lists!B:D,3,FALSE)</f>
        <v>#N/A</v>
      </c>
      <c r="T2818" s="36" t="str">
        <f>IF(F2818&lt;&gt;"",MATCH(R2818,'Maximum minutes'!B:B,0),"")</f>
        <v/>
      </c>
      <c r="U2818" s="36">
        <f ca="1">IF(F2818&lt;&gt;"",COUNTA(OFFSET('Maximum minutes'!$C$1,'Annexe A1 Cours'!T2818,0,1,50)),0)</f>
        <v>0</v>
      </c>
      <c r="V2818" s="37">
        <f ca="1">IFERROR(OFFSET('Maximum minutes'!$C$1,T2818+1,-1+MATCH(G2818,OFFSET('Maximum minutes'!$C$1,T2818-1,0,1,50),0)),0)</f>
        <v>0</v>
      </c>
      <c r="W2818" s="38">
        <f t="shared" ca="1" si="86"/>
        <v>0</v>
      </c>
    </row>
    <row r="2819" spans="1:23" s="36" customFormat="1" ht="18.75">
      <c r="A2819" s="34"/>
      <c r="B2819" s="39"/>
      <c r="C2819" s="39"/>
      <c r="D2819" s="35"/>
      <c r="E2819" s="40"/>
      <c r="F2819" s="39"/>
      <c r="G2819" s="39"/>
      <c r="H2819" s="39"/>
      <c r="I2819" s="34"/>
      <c r="J2819" s="34"/>
      <c r="K2819" s="34"/>
      <c r="L2819" s="34"/>
      <c r="M2819" s="43" t="str">
        <f ca="1">IFERROR(OFFSET('Maximum minutes'!$C$1,T2819,MATCH(IF(G2819&lt;&gt;"",G2819,F2819),OFFSET('Maximum minutes'!$C$1,T2819-1,0,1,U2819+1),0)-1)*IF(OR(ISNUMBER(J2819),J2819="sans examen"),1,0)*IF(W2819&lt;MinDate,1,0),"")</f>
        <v/>
      </c>
      <c r="N2819" s="36">
        <f t="shared" ca="1" si="87"/>
        <v>0</v>
      </c>
      <c r="O2819" s="36" t="e">
        <f ca="1">LEFT(OFFSET(Lists!$Q$2,MATCH(E2819,Lists!$R$3:$R$19,0),0),4)</f>
        <v>#N/A</v>
      </c>
      <c r="P2819" s="36" t="e">
        <f ca="1">MATCH(O2819,Lists!$S$2:$S$640,1)</f>
        <v>#N/A</v>
      </c>
      <c r="Q2819" s="36" t="e">
        <f ca="1">MATCH(LEFT(OFFSET(Lists!$Q$2,MATCH(E2819,Lists!$R$3:$R$19,0)+1,0),4),Lists!$S$3:$S$640,1)</f>
        <v>#N/A</v>
      </c>
      <c r="R2819" s="36" t="e">
        <f ca="1">LEFT(OFFSET(Lists!$S$2,P2819-1+MATCH(F2819,OFFSET(Lists!$T$3,P2819-1,0,Q2819-P2819+1),0),0),6)</f>
        <v>#N/A</v>
      </c>
      <c r="S2819" s="36" t="e">
        <f ca="1">VLOOKUP(R2819,Lists!B:D,3,FALSE)</f>
        <v>#N/A</v>
      </c>
      <c r="T2819" s="36" t="str">
        <f>IF(F2819&lt;&gt;"",MATCH(R2819,'Maximum minutes'!B:B,0),"")</f>
        <v/>
      </c>
      <c r="U2819" s="36">
        <f ca="1">IF(F2819&lt;&gt;"",COUNTA(OFFSET('Maximum minutes'!$C$1,'Annexe A1 Cours'!T2819,0,1,50)),0)</f>
        <v>0</v>
      </c>
      <c r="V2819" s="37">
        <f ca="1">IFERROR(OFFSET('Maximum minutes'!$C$1,T2819+1,-1+MATCH(G2819,OFFSET('Maximum minutes'!$C$1,T2819-1,0,1,50),0)),0)</f>
        <v>0</v>
      </c>
      <c r="W2819" s="38">
        <f t="shared" ca="1" si="86"/>
        <v>0</v>
      </c>
    </row>
    <row r="2820" spans="1:23" s="36" customFormat="1" ht="18.75">
      <c r="A2820" s="34"/>
      <c r="B2820" s="39"/>
      <c r="C2820" s="39"/>
      <c r="D2820" s="35"/>
      <c r="E2820" s="40"/>
      <c r="F2820" s="39"/>
      <c r="G2820" s="39"/>
      <c r="H2820" s="39"/>
      <c r="I2820" s="34"/>
      <c r="J2820" s="34"/>
      <c r="K2820" s="34"/>
      <c r="L2820" s="34"/>
      <c r="M2820" s="43" t="str">
        <f ca="1">IFERROR(OFFSET('Maximum minutes'!$C$1,T2820,MATCH(IF(G2820&lt;&gt;"",G2820,F2820),OFFSET('Maximum minutes'!$C$1,T2820-1,0,1,U2820+1),0)-1)*IF(OR(ISNUMBER(J2820),J2820="sans examen"),1,0)*IF(W2820&lt;MinDate,1,0),"")</f>
        <v/>
      </c>
      <c r="N2820" s="36">
        <f t="shared" ca="1" si="87"/>
        <v>0</v>
      </c>
      <c r="O2820" s="36" t="e">
        <f ca="1">LEFT(OFFSET(Lists!$Q$2,MATCH(E2820,Lists!$R$3:$R$19,0),0),4)</f>
        <v>#N/A</v>
      </c>
      <c r="P2820" s="36" t="e">
        <f ca="1">MATCH(O2820,Lists!$S$2:$S$640,1)</f>
        <v>#N/A</v>
      </c>
      <c r="Q2820" s="36" t="e">
        <f ca="1">MATCH(LEFT(OFFSET(Lists!$Q$2,MATCH(E2820,Lists!$R$3:$R$19,0)+1,0),4),Lists!$S$3:$S$640,1)</f>
        <v>#N/A</v>
      </c>
      <c r="R2820" s="36" t="e">
        <f ca="1">LEFT(OFFSET(Lists!$S$2,P2820-1+MATCH(F2820,OFFSET(Lists!$T$3,P2820-1,0,Q2820-P2820+1),0),0),6)</f>
        <v>#N/A</v>
      </c>
      <c r="S2820" s="36" t="e">
        <f ca="1">VLOOKUP(R2820,Lists!B:D,3,FALSE)</f>
        <v>#N/A</v>
      </c>
      <c r="T2820" s="36" t="str">
        <f>IF(F2820&lt;&gt;"",MATCH(R2820,'Maximum minutes'!B:B,0),"")</f>
        <v/>
      </c>
      <c r="U2820" s="36">
        <f ca="1">IF(F2820&lt;&gt;"",COUNTA(OFFSET('Maximum minutes'!$C$1,'Annexe A1 Cours'!T2820,0,1,50)),0)</f>
        <v>0</v>
      </c>
      <c r="V2820" s="37">
        <f ca="1">IFERROR(OFFSET('Maximum minutes'!$C$1,T2820+1,-1+MATCH(G2820,OFFSET('Maximum minutes'!$C$1,T2820-1,0,1,50),0)),0)</f>
        <v>0</v>
      </c>
      <c r="W2820" s="38">
        <f t="shared" ca="1" si="86"/>
        <v>0</v>
      </c>
    </row>
    <row r="2821" spans="1:23" s="36" customFormat="1" ht="18.75">
      <c r="A2821" s="34"/>
      <c r="B2821" s="39"/>
      <c r="C2821" s="39"/>
      <c r="D2821" s="35"/>
      <c r="E2821" s="40"/>
      <c r="F2821" s="39"/>
      <c r="G2821" s="39"/>
      <c r="H2821" s="39"/>
      <c r="I2821" s="34"/>
      <c r="J2821" s="34"/>
      <c r="K2821" s="34"/>
      <c r="L2821" s="34"/>
      <c r="M2821" s="43" t="str">
        <f ca="1">IFERROR(OFFSET('Maximum minutes'!$C$1,T2821,MATCH(IF(G2821&lt;&gt;"",G2821,F2821),OFFSET('Maximum minutes'!$C$1,T2821-1,0,1,U2821+1),0)-1)*IF(OR(ISNUMBER(J2821),J2821="sans examen"),1,0)*IF(W2821&lt;MinDate,1,0),"")</f>
        <v/>
      </c>
      <c r="N2821" s="36">
        <f t="shared" ca="1" si="87"/>
        <v>0</v>
      </c>
      <c r="O2821" s="36" t="e">
        <f ca="1">LEFT(OFFSET(Lists!$Q$2,MATCH(E2821,Lists!$R$3:$R$19,0),0),4)</f>
        <v>#N/A</v>
      </c>
      <c r="P2821" s="36" t="e">
        <f ca="1">MATCH(O2821,Lists!$S$2:$S$640,1)</f>
        <v>#N/A</v>
      </c>
      <c r="Q2821" s="36" t="e">
        <f ca="1">MATCH(LEFT(OFFSET(Lists!$Q$2,MATCH(E2821,Lists!$R$3:$R$19,0)+1,0),4),Lists!$S$3:$S$640,1)</f>
        <v>#N/A</v>
      </c>
      <c r="R2821" s="36" t="e">
        <f ca="1">LEFT(OFFSET(Lists!$S$2,P2821-1+MATCH(F2821,OFFSET(Lists!$T$3,P2821-1,0,Q2821-P2821+1),0),0),6)</f>
        <v>#N/A</v>
      </c>
      <c r="S2821" s="36" t="e">
        <f ca="1">VLOOKUP(R2821,Lists!B:D,3,FALSE)</f>
        <v>#N/A</v>
      </c>
      <c r="T2821" s="36" t="str">
        <f>IF(F2821&lt;&gt;"",MATCH(R2821,'Maximum minutes'!B:B,0),"")</f>
        <v/>
      </c>
      <c r="U2821" s="36">
        <f ca="1">IF(F2821&lt;&gt;"",COUNTA(OFFSET('Maximum minutes'!$C$1,'Annexe A1 Cours'!T2821,0,1,50)),0)</f>
        <v>0</v>
      </c>
      <c r="V2821" s="37">
        <f ca="1">IFERROR(OFFSET('Maximum minutes'!$C$1,T2821+1,-1+MATCH(G2821,OFFSET('Maximum minutes'!$C$1,T2821-1,0,1,50),0)),0)</f>
        <v>0</v>
      </c>
      <c r="W2821" s="38">
        <f t="shared" ca="1" si="86"/>
        <v>0</v>
      </c>
    </row>
    <row r="2822" spans="1:23" s="36" customFormat="1" ht="18.75">
      <c r="A2822" s="34"/>
      <c r="B2822" s="39"/>
      <c r="C2822" s="39"/>
      <c r="D2822" s="35"/>
      <c r="E2822" s="40"/>
      <c r="F2822" s="39"/>
      <c r="G2822" s="39"/>
      <c r="H2822" s="39"/>
      <c r="I2822" s="34"/>
      <c r="J2822" s="34"/>
      <c r="K2822" s="34"/>
      <c r="L2822" s="34"/>
      <c r="M2822" s="43" t="str">
        <f ca="1">IFERROR(OFFSET('Maximum minutes'!$C$1,T2822,MATCH(IF(G2822&lt;&gt;"",G2822,F2822),OFFSET('Maximum minutes'!$C$1,T2822-1,0,1,U2822+1),0)-1)*IF(OR(ISNUMBER(J2822),J2822="sans examen"),1,0)*IF(W2822&lt;MinDate,1,0),"")</f>
        <v/>
      </c>
      <c r="N2822" s="36">
        <f t="shared" ca="1" si="87"/>
        <v>0</v>
      </c>
      <c r="O2822" s="36" t="e">
        <f ca="1">LEFT(OFFSET(Lists!$Q$2,MATCH(E2822,Lists!$R$3:$R$19,0),0),4)</f>
        <v>#N/A</v>
      </c>
      <c r="P2822" s="36" t="e">
        <f ca="1">MATCH(O2822,Lists!$S$2:$S$640,1)</f>
        <v>#N/A</v>
      </c>
      <c r="Q2822" s="36" t="e">
        <f ca="1">MATCH(LEFT(OFFSET(Lists!$Q$2,MATCH(E2822,Lists!$R$3:$R$19,0)+1,0),4),Lists!$S$3:$S$640,1)</f>
        <v>#N/A</v>
      </c>
      <c r="R2822" s="36" t="e">
        <f ca="1">LEFT(OFFSET(Lists!$S$2,P2822-1+MATCH(F2822,OFFSET(Lists!$T$3,P2822-1,0,Q2822-P2822+1),0),0),6)</f>
        <v>#N/A</v>
      </c>
      <c r="S2822" s="36" t="e">
        <f ca="1">VLOOKUP(R2822,Lists!B:D,3,FALSE)</f>
        <v>#N/A</v>
      </c>
      <c r="T2822" s="36" t="str">
        <f>IF(F2822&lt;&gt;"",MATCH(R2822,'Maximum minutes'!B:B,0),"")</f>
        <v/>
      </c>
      <c r="U2822" s="36">
        <f ca="1">IF(F2822&lt;&gt;"",COUNTA(OFFSET('Maximum minutes'!$C$1,'Annexe A1 Cours'!T2822,0,1,50)),0)</f>
        <v>0</v>
      </c>
      <c r="V2822" s="37">
        <f ca="1">IFERROR(OFFSET('Maximum minutes'!$C$1,T2822+1,-1+MATCH(G2822,OFFSET('Maximum minutes'!$C$1,T2822-1,0,1,50),0)),0)</f>
        <v>0</v>
      </c>
      <c r="W2822" s="38">
        <f t="shared" ca="1" si="86"/>
        <v>0</v>
      </c>
    </row>
    <row r="2823" spans="1:23" s="36" customFormat="1" ht="18.75">
      <c r="A2823" s="34"/>
      <c r="B2823" s="39"/>
      <c r="C2823" s="39"/>
      <c r="D2823" s="35"/>
      <c r="E2823" s="40"/>
      <c r="F2823" s="39"/>
      <c r="G2823" s="39"/>
      <c r="H2823" s="39"/>
      <c r="I2823" s="34"/>
      <c r="J2823" s="34"/>
      <c r="K2823" s="34"/>
      <c r="L2823" s="34"/>
      <c r="M2823" s="43" t="str">
        <f ca="1">IFERROR(OFFSET('Maximum minutes'!$C$1,T2823,MATCH(IF(G2823&lt;&gt;"",G2823,F2823),OFFSET('Maximum minutes'!$C$1,T2823-1,0,1,U2823+1),0)-1)*IF(OR(ISNUMBER(J2823),J2823="sans examen"),1,0)*IF(W2823&lt;MinDate,1,0),"")</f>
        <v/>
      </c>
      <c r="N2823" s="36">
        <f t="shared" ca="1" si="87"/>
        <v>0</v>
      </c>
      <c r="O2823" s="36" t="e">
        <f ca="1">LEFT(OFFSET(Lists!$Q$2,MATCH(E2823,Lists!$R$3:$R$19,0),0),4)</f>
        <v>#N/A</v>
      </c>
      <c r="P2823" s="36" t="e">
        <f ca="1">MATCH(O2823,Lists!$S$2:$S$640,1)</f>
        <v>#N/A</v>
      </c>
      <c r="Q2823" s="36" t="e">
        <f ca="1">MATCH(LEFT(OFFSET(Lists!$Q$2,MATCH(E2823,Lists!$R$3:$R$19,0)+1,0),4),Lists!$S$3:$S$640,1)</f>
        <v>#N/A</v>
      </c>
      <c r="R2823" s="36" t="e">
        <f ca="1">LEFT(OFFSET(Lists!$S$2,P2823-1+MATCH(F2823,OFFSET(Lists!$T$3,P2823-1,0,Q2823-P2823+1),0),0),6)</f>
        <v>#N/A</v>
      </c>
      <c r="S2823" s="36" t="e">
        <f ca="1">VLOOKUP(R2823,Lists!B:D,3,FALSE)</f>
        <v>#N/A</v>
      </c>
      <c r="T2823" s="36" t="str">
        <f>IF(F2823&lt;&gt;"",MATCH(R2823,'Maximum minutes'!B:B,0),"")</f>
        <v/>
      </c>
      <c r="U2823" s="36">
        <f ca="1">IF(F2823&lt;&gt;"",COUNTA(OFFSET('Maximum minutes'!$C$1,'Annexe A1 Cours'!T2823,0,1,50)),0)</f>
        <v>0</v>
      </c>
      <c r="V2823" s="37">
        <f ca="1">IFERROR(OFFSET('Maximum minutes'!$C$1,T2823+1,-1+MATCH(G2823,OFFSET('Maximum minutes'!$C$1,T2823-1,0,1,50),0)),0)</f>
        <v>0</v>
      </c>
      <c r="W2823" s="38">
        <f t="shared" ref="W2823:W2886" ca="1" si="88">IFERROR(DATE(YEAR(D2823)+V2823,MONTH(D2823),DAY(D2823)),"")</f>
        <v>0</v>
      </c>
    </row>
    <row r="2824" spans="1:23" s="36" customFormat="1" ht="18.75">
      <c r="A2824" s="34"/>
      <c r="B2824" s="39"/>
      <c r="C2824" s="39"/>
      <c r="D2824" s="35"/>
      <c r="E2824" s="40"/>
      <c r="F2824" s="39"/>
      <c r="G2824" s="39"/>
      <c r="H2824" s="39"/>
      <c r="I2824" s="34"/>
      <c r="J2824" s="34"/>
      <c r="K2824" s="34"/>
      <c r="L2824" s="34"/>
      <c r="M2824" s="43" t="str">
        <f ca="1">IFERROR(OFFSET('Maximum minutes'!$C$1,T2824,MATCH(IF(G2824&lt;&gt;"",G2824,F2824),OFFSET('Maximum minutes'!$C$1,T2824-1,0,1,U2824+1),0)-1)*IF(OR(ISNUMBER(J2824),J2824="sans examen"),1,0)*IF(W2824&lt;MinDate,1,0),"")</f>
        <v/>
      </c>
      <c r="N2824" s="36">
        <f t="shared" ref="N2824:N2887" ca="1" si="89">IF(K2824&gt;0,MIN(K2824,M2824),0)*IF(M2824="",0,1)</f>
        <v>0</v>
      </c>
      <c r="O2824" s="36" t="e">
        <f ca="1">LEFT(OFFSET(Lists!$Q$2,MATCH(E2824,Lists!$R$3:$R$19,0),0),4)</f>
        <v>#N/A</v>
      </c>
      <c r="P2824" s="36" t="e">
        <f ca="1">MATCH(O2824,Lists!$S$2:$S$640,1)</f>
        <v>#N/A</v>
      </c>
      <c r="Q2824" s="36" t="e">
        <f ca="1">MATCH(LEFT(OFFSET(Lists!$Q$2,MATCH(E2824,Lists!$R$3:$R$19,0)+1,0),4),Lists!$S$3:$S$640,1)</f>
        <v>#N/A</v>
      </c>
      <c r="R2824" s="36" t="e">
        <f ca="1">LEFT(OFFSET(Lists!$S$2,P2824-1+MATCH(F2824,OFFSET(Lists!$T$3,P2824-1,0,Q2824-P2824+1),0),0),6)</f>
        <v>#N/A</v>
      </c>
      <c r="S2824" s="36" t="e">
        <f ca="1">VLOOKUP(R2824,Lists!B:D,3,FALSE)</f>
        <v>#N/A</v>
      </c>
      <c r="T2824" s="36" t="str">
        <f>IF(F2824&lt;&gt;"",MATCH(R2824,'Maximum minutes'!B:B,0),"")</f>
        <v/>
      </c>
      <c r="U2824" s="36">
        <f ca="1">IF(F2824&lt;&gt;"",COUNTA(OFFSET('Maximum minutes'!$C$1,'Annexe A1 Cours'!T2824,0,1,50)),0)</f>
        <v>0</v>
      </c>
      <c r="V2824" s="37">
        <f ca="1">IFERROR(OFFSET('Maximum minutes'!$C$1,T2824+1,-1+MATCH(G2824,OFFSET('Maximum minutes'!$C$1,T2824-1,0,1,50),0)),0)</f>
        <v>0</v>
      </c>
      <c r="W2824" s="38">
        <f t="shared" ca="1" si="88"/>
        <v>0</v>
      </c>
    </row>
    <row r="2825" spans="1:23" s="36" customFormat="1" ht="18.75">
      <c r="A2825" s="34"/>
      <c r="B2825" s="39"/>
      <c r="C2825" s="39"/>
      <c r="D2825" s="35"/>
      <c r="E2825" s="40"/>
      <c r="F2825" s="39"/>
      <c r="G2825" s="39"/>
      <c r="H2825" s="39"/>
      <c r="I2825" s="34"/>
      <c r="J2825" s="34"/>
      <c r="K2825" s="34"/>
      <c r="L2825" s="34"/>
      <c r="M2825" s="43" t="str">
        <f ca="1">IFERROR(OFFSET('Maximum minutes'!$C$1,T2825,MATCH(IF(G2825&lt;&gt;"",G2825,F2825),OFFSET('Maximum minutes'!$C$1,T2825-1,0,1,U2825+1),0)-1)*IF(OR(ISNUMBER(J2825),J2825="sans examen"),1,0)*IF(W2825&lt;MinDate,1,0),"")</f>
        <v/>
      </c>
      <c r="N2825" s="36">
        <f t="shared" ca="1" si="89"/>
        <v>0</v>
      </c>
      <c r="O2825" s="36" t="e">
        <f ca="1">LEFT(OFFSET(Lists!$Q$2,MATCH(E2825,Lists!$R$3:$R$19,0),0),4)</f>
        <v>#N/A</v>
      </c>
      <c r="P2825" s="36" t="e">
        <f ca="1">MATCH(O2825,Lists!$S$2:$S$640,1)</f>
        <v>#N/A</v>
      </c>
      <c r="Q2825" s="36" t="e">
        <f ca="1">MATCH(LEFT(OFFSET(Lists!$Q$2,MATCH(E2825,Lists!$R$3:$R$19,0)+1,0),4),Lists!$S$3:$S$640,1)</f>
        <v>#N/A</v>
      </c>
      <c r="R2825" s="36" t="e">
        <f ca="1">LEFT(OFFSET(Lists!$S$2,P2825-1+MATCH(F2825,OFFSET(Lists!$T$3,P2825-1,0,Q2825-P2825+1),0),0),6)</f>
        <v>#N/A</v>
      </c>
      <c r="S2825" s="36" t="e">
        <f ca="1">VLOOKUP(R2825,Lists!B:D,3,FALSE)</f>
        <v>#N/A</v>
      </c>
      <c r="T2825" s="36" t="str">
        <f>IF(F2825&lt;&gt;"",MATCH(R2825,'Maximum minutes'!B:B,0),"")</f>
        <v/>
      </c>
      <c r="U2825" s="36">
        <f ca="1">IF(F2825&lt;&gt;"",COUNTA(OFFSET('Maximum minutes'!$C$1,'Annexe A1 Cours'!T2825,0,1,50)),0)</f>
        <v>0</v>
      </c>
      <c r="V2825" s="37">
        <f ca="1">IFERROR(OFFSET('Maximum minutes'!$C$1,T2825+1,-1+MATCH(G2825,OFFSET('Maximum minutes'!$C$1,T2825-1,0,1,50),0)),0)</f>
        <v>0</v>
      </c>
      <c r="W2825" s="38">
        <f t="shared" ca="1" si="88"/>
        <v>0</v>
      </c>
    </row>
    <row r="2826" spans="1:23" s="36" customFormat="1" ht="18.75">
      <c r="A2826" s="34"/>
      <c r="B2826" s="39"/>
      <c r="C2826" s="39"/>
      <c r="D2826" s="35"/>
      <c r="E2826" s="40"/>
      <c r="F2826" s="39"/>
      <c r="G2826" s="39"/>
      <c r="H2826" s="39"/>
      <c r="I2826" s="34"/>
      <c r="J2826" s="34"/>
      <c r="K2826" s="34"/>
      <c r="L2826" s="34"/>
      <c r="M2826" s="43" t="str">
        <f ca="1">IFERROR(OFFSET('Maximum minutes'!$C$1,T2826,MATCH(IF(G2826&lt;&gt;"",G2826,F2826),OFFSET('Maximum minutes'!$C$1,T2826-1,0,1,U2826+1),0)-1)*IF(OR(ISNUMBER(J2826),J2826="sans examen"),1,0)*IF(W2826&lt;MinDate,1,0),"")</f>
        <v/>
      </c>
      <c r="N2826" s="36">
        <f t="shared" ca="1" si="89"/>
        <v>0</v>
      </c>
      <c r="O2826" s="36" t="e">
        <f ca="1">LEFT(OFFSET(Lists!$Q$2,MATCH(E2826,Lists!$R$3:$R$19,0),0),4)</f>
        <v>#N/A</v>
      </c>
      <c r="P2826" s="36" t="e">
        <f ca="1">MATCH(O2826,Lists!$S$2:$S$640,1)</f>
        <v>#N/A</v>
      </c>
      <c r="Q2826" s="36" t="e">
        <f ca="1">MATCH(LEFT(OFFSET(Lists!$Q$2,MATCH(E2826,Lists!$R$3:$R$19,0)+1,0),4),Lists!$S$3:$S$640,1)</f>
        <v>#N/A</v>
      </c>
      <c r="R2826" s="36" t="e">
        <f ca="1">LEFT(OFFSET(Lists!$S$2,P2826-1+MATCH(F2826,OFFSET(Lists!$T$3,P2826-1,0,Q2826-P2826+1),0),0),6)</f>
        <v>#N/A</v>
      </c>
      <c r="S2826" s="36" t="e">
        <f ca="1">VLOOKUP(R2826,Lists!B:D,3,FALSE)</f>
        <v>#N/A</v>
      </c>
      <c r="T2826" s="36" t="str">
        <f>IF(F2826&lt;&gt;"",MATCH(R2826,'Maximum minutes'!B:B,0),"")</f>
        <v/>
      </c>
      <c r="U2826" s="36">
        <f ca="1">IF(F2826&lt;&gt;"",COUNTA(OFFSET('Maximum minutes'!$C$1,'Annexe A1 Cours'!T2826,0,1,50)),0)</f>
        <v>0</v>
      </c>
      <c r="V2826" s="37">
        <f ca="1">IFERROR(OFFSET('Maximum minutes'!$C$1,T2826+1,-1+MATCH(G2826,OFFSET('Maximum minutes'!$C$1,T2826-1,0,1,50),0)),0)</f>
        <v>0</v>
      </c>
      <c r="W2826" s="38">
        <f t="shared" ca="1" si="88"/>
        <v>0</v>
      </c>
    </row>
    <row r="2827" spans="1:23" s="36" customFormat="1" ht="18.75">
      <c r="A2827" s="34"/>
      <c r="B2827" s="39"/>
      <c r="C2827" s="39"/>
      <c r="D2827" s="35"/>
      <c r="E2827" s="40"/>
      <c r="F2827" s="39"/>
      <c r="G2827" s="39"/>
      <c r="H2827" s="39"/>
      <c r="I2827" s="34"/>
      <c r="J2827" s="34"/>
      <c r="K2827" s="34"/>
      <c r="L2827" s="34"/>
      <c r="M2827" s="43" t="str">
        <f ca="1">IFERROR(OFFSET('Maximum minutes'!$C$1,T2827,MATCH(IF(G2827&lt;&gt;"",G2827,F2827),OFFSET('Maximum minutes'!$C$1,T2827-1,0,1,U2827+1),0)-1)*IF(OR(ISNUMBER(J2827),J2827="sans examen"),1,0)*IF(W2827&lt;MinDate,1,0),"")</f>
        <v/>
      </c>
      <c r="N2827" s="36">
        <f t="shared" ca="1" si="89"/>
        <v>0</v>
      </c>
      <c r="O2827" s="36" t="e">
        <f ca="1">LEFT(OFFSET(Lists!$Q$2,MATCH(E2827,Lists!$R$3:$R$19,0),0),4)</f>
        <v>#N/A</v>
      </c>
      <c r="P2827" s="36" t="e">
        <f ca="1">MATCH(O2827,Lists!$S$2:$S$640,1)</f>
        <v>#N/A</v>
      </c>
      <c r="Q2827" s="36" t="e">
        <f ca="1">MATCH(LEFT(OFFSET(Lists!$Q$2,MATCH(E2827,Lists!$R$3:$R$19,0)+1,0),4),Lists!$S$3:$S$640,1)</f>
        <v>#N/A</v>
      </c>
      <c r="R2827" s="36" t="e">
        <f ca="1">LEFT(OFFSET(Lists!$S$2,P2827-1+MATCH(F2827,OFFSET(Lists!$T$3,P2827-1,0,Q2827-P2827+1),0),0),6)</f>
        <v>#N/A</v>
      </c>
      <c r="S2827" s="36" t="e">
        <f ca="1">VLOOKUP(R2827,Lists!B:D,3,FALSE)</f>
        <v>#N/A</v>
      </c>
      <c r="T2827" s="36" t="str">
        <f>IF(F2827&lt;&gt;"",MATCH(R2827,'Maximum minutes'!B:B,0),"")</f>
        <v/>
      </c>
      <c r="U2827" s="36">
        <f ca="1">IF(F2827&lt;&gt;"",COUNTA(OFFSET('Maximum minutes'!$C$1,'Annexe A1 Cours'!T2827,0,1,50)),0)</f>
        <v>0</v>
      </c>
      <c r="V2827" s="37">
        <f ca="1">IFERROR(OFFSET('Maximum minutes'!$C$1,T2827+1,-1+MATCH(G2827,OFFSET('Maximum minutes'!$C$1,T2827-1,0,1,50),0)),0)</f>
        <v>0</v>
      </c>
      <c r="W2827" s="38">
        <f t="shared" ca="1" si="88"/>
        <v>0</v>
      </c>
    </row>
    <row r="2828" spans="1:23" s="36" customFormat="1" ht="18.75">
      <c r="A2828" s="34"/>
      <c r="B2828" s="39"/>
      <c r="C2828" s="39"/>
      <c r="D2828" s="35"/>
      <c r="E2828" s="40"/>
      <c r="F2828" s="39"/>
      <c r="G2828" s="39"/>
      <c r="H2828" s="39"/>
      <c r="I2828" s="34"/>
      <c r="J2828" s="34"/>
      <c r="K2828" s="34"/>
      <c r="L2828" s="34"/>
      <c r="M2828" s="43" t="str">
        <f ca="1">IFERROR(OFFSET('Maximum minutes'!$C$1,T2828,MATCH(IF(G2828&lt;&gt;"",G2828,F2828),OFFSET('Maximum minutes'!$C$1,T2828-1,0,1,U2828+1),0)-1)*IF(OR(ISNUMBER(J2828),J2828="sans examen"),1,0)*IF(W2828&lt;MinDate,1,0),"")</f>
        <v/>
      </c>
      <c r="N2828" s="36">
        <f t="shared" ca="1" si="89"/>
        <v>0</v>
      </c>
      <c r="O2828" s="36" t="e">
        <f ca="1">LEFT(OFFSET(Lists!$Q$2,MATCH(E2828,Lists!$R$3:$R$19,0),0),4)</f>
        <v>#N/A</v>
      </c>
      <c r="P2828" s="36" t="e">
        <f ca="1">MATCH(O2828,Lists!$S$2:$S$640,1)</f>
        <v>#N/A</v>
      </c>
      <c r="Q2828" s="36" t="e">
        <f ca="1">MATCH(LEFT(OFFSET(Lists!$Q$2,MATCH(E2828,Lists!$R$3:$R$19,0)+1,0),4),Lists!$S$3:$S$640,1)</f>
        <v>#N/A</v>
      </c>
      <c r="R2828" s="36" t="e">
        <f ca="1">LEFT(OFFSET(Lists!$S$2,P2828-1+MATCH(F2828,OFFSET(Lists!$T$3,P2828-1,0,Q2828-P2828+1),0),0),6)</f>
        <v>#N/A</v>
      </c>
      <c r="S2828" s="36" t="e">
        <f ca="1">VLOOKUP(R2828,Lists!B:D,3,FALSE)</f>
        <v>#N/A</v>
      </c>
      <c r="T2828" s="36" t="str">
        <f>IF(F2828&lt;&gt;"",MATCH(R2828,'Maximum minutes'!B:B,0),"")</f>
        <v/>
      </c>
      <c r="U2828" s="36">
        <f ca="1">IF(F2828&lt;&gt;"",COUNTA(OFFSET('Maximum minutes'!$C$1,'Annexe A1 Cours'!T2828,0,1,50)),0)</f>
        <v>0</v>
      </c>
      <c r="V2828" s="37">
        <f ca="1">IFERROR(OFFSET('Maximum minutes'!$C$1,T2828+1,-1+MATCH(G2828,OFFSET('Maximum minutes'!$C$1,T2828-1,0,1,50),0)),0)</f>
        <v>0</v>
      </c>
      <c r="W2828" s="38">
        <f t="shared" ca="1" si="88"/>
        <v>0</v>
      </c>
    </row>
    <row r="2829" spans="1:23" s="36" customFormat="1" ht="18.75">
      <c r="A2829" s="34"/>
      <c r="B2829" s="39"/>
      <c r="C2829" s="39"/>
      <c r="D2829" s="35"/>
      <c r="E2829" s="40"/>
      <c r="F2829" s="39"/>
      <c r="G2829" s="39"/>
      <c r="H2829" s="39"/>
      <c r="I2829" s="34"/>
      <c r="J2829" s="34"/>
      <c r="K2829" s="34"/>
      <c r="L2829" s="34"/>
      <c r="M2829" s="43" t="str">
        <f ca="1">IFERROR(OFFSET('Maximum minutes'!$C$1,T2829,MATCH(IF(G2829&lt;&gt;"",G2829,F2829),OFFSET('Maximum minutes'!$C$1,T2829-1,0,1,U2829+1),0)-1)*IF(OR(ISNUMBER(J2829),J2829="sans examen"),1,0)*IF(W2829&lt;MinDate,1,0),"")</f>
        <v/>
      </c>
      <c r="N2829" s="36">
        <f t="shared" ca="1" si="89"/>
        <v>0</v>
      </c>
      <c r="O2829" s="36" t="e">
        <f ca="1">LEFT(OFFSET(Lists!$Q$2,MATCH(E2829,Lists!$R$3:$R$19,0),0),4)</f>
        <v>#N/A</v>
      </c>
      <c r="P2829" s="36" t="e">
        <f ca="1">MATCH(O2829,Lists!$S$2:$S$640,1)</f>
        <v>#N/A</v>
      </c>
      <c r="Q2829" s="36" t="e">
        <f ca="1">MATCH(LEFT(OFFSET(Lists!$Q$2,MATCH(E2829,Lists!$R$3:$R$19,0)+1,0),4),Lists!$S$3:$S$640,1)</f>
        <v>#N/A</v>
      </c>
      <c r="R2829" s="36" t="e">
        <f ca="1">LEFT(OFFSET(Lists!$S$2,P2829-1+MATCH(F2829,OFFSET(Lists!$T$3,P2829-1,0,Q2829-P2829+1),0),0),6)</f>
        <v>#N/A</v>
      </c>
      <c r="S2829" s="36" t="e">
        <f ca="1">VLOOKUP(R2829,Lists!B:D,3,FALSE)</f>
        <v>#N/A</v>
      </c>
      <c r="T2829" s="36" t="str">
        <f>IF(F2829&lt;&gt;"",MATCH(R2829,'Maximum minutes'!B:B,0),"")</f>
        <v/>
      </c>
      <c r="U2829" s="36">
        <f ca="1">IF(F2829&lt;&gt;"",COUNTA(OFFSET('Maximum minutes'!$C$1,'Annexe A1 Cours'!T2829,0,1,50)),0)</f>
        <v>0</v>
      </c>
      <c r="V2829" s="37">
        <f ca="1">IFERROR(OFFSET('Maximum minutes'!$C$1,T2829+1,-1+MATCH(G2829,OFFSET('Maximum minutes'!$C$1,T2829-1,0,1,50),0)),0)</f>
        <v>0</v>
      </c>
      <c r="W2829" s="38">
        <f t="shared" ca="1" si="88"/>
        <v>0</v>
      </c>
    </row>
    <row r="2830" spans="1:23" s="36" customFormat="1" ht="18.75">
      <c r="A2830" s="34"/>
      <c r="B2830" s="39"/>
      <c r="C2830" s="39"/>
      <c r="D2830" s="35"/>
      <c r="E2830" s="40"/>
      <c r="F2830" s="39"/>
      <c r="G2830" s="39"/>
      <c r="H2830" s="39"/>
      <c r="I2830" s="34"/>
      <c r="J2830" s="34"/>
      <c r="K2830" s="34"/>
      <c r="L2830" s="34"/>
      <c r="M2830" s="43" t="str">
        <f ca="1">IFERROR(OFFSET('Maximum minutes'!$C$1,T2830,MATCH(IF(G2830&lt;&gt;"",G2830,F2830),OFFSET('Maximum minutes'!$C$1,T2830-1,0,1,U2830+1),0)-1)*IF(OR(ISNUMBER(J2830),J2830="sans examen"),1,0)*IF(W2830&lt;MinDate,1,0),"")</f>
        <v/>
      </c>
      <c r="N2830" s="36">
        <f t="shared" ca="1" si="89"/>
        <v>0</v>
      </c>
      <c r="O2830" s="36" t="e">
        <f ca="1">LEFT(OFFSET(Lists!$Q$2,MATCH(E2830,Lists!$R$3:$R$19,0),0),4)</f>
        <v>#N/A</v>
      </c>
      <c r="P2830" s="36" t="e">
        <f ca="1">MATCH(O2830,Lists!$S$2:$S$640,1)</f>
        <v>#N/A</v>
      </c>
      <c r="Q2830" s="36" t="e">
        <f ca="1">MATCH(LEFT(OFFSET(Lists!$Q$2,MATCH(E2830,Lists!$R$3:$R$19,0)+1,0),4),Lists!$S$3:$S$640,1)</f>
        <v>#N/A</v>
      </c>
      <c r="R2830" s="36" t="e">
        <f ca="1">LEFT(OFFSET(Lists!$S$2,P2830-1+MATCH(F2830,OFFSET(Lists!$T$3,P2830-1,0,Q2830-P2830+1),0),0),6)</f>
        <v>#N/A</v>
      </c>
      <c r="S2830" s="36" t="e">
        <f ca="1">VLOOKUP(R2830,Lists!B:D,3,FALSE)</f>
        <v>#N/A</v>
      </c>
      <c r="T2830" s="36" t="str">
        <f>IF(F2830&lt;&gt;"",MATCH(R2830,'Maximum minutes'!B:B,0),"")</f>
        <v/>
      </c>
      <c r="U2830" s="36">
        <f ca="1">IF(F2830&lt;&gt;"",COUNTA(OFFSET('Maximum minutes'!$C$1,'Annexe A1 Cours'!T2830,0,1,50)),0)</f>
        <v>0</v>
      </c>
      <c r="V2830" s="37">
        <f ca="1">IFERROR(OFFSET('Maximum minutes'!$C$1,T2830+1,-1+MATCH(G2830,OFFSET('Maximum minutes'!$C$1,T2830-1,0,1,50),0)),0)</f>
        <v>0</v>
      </c>
      <c r="W2830" s="38">
        <f t="shared" ca="1" si="88"/>
        <v>0</v>
      </c>
    </row>
    <row r="2831" spans="1:23" s="36" customFormat="1" ht="18.75">
      <c r="A2831" s="34"/>
      <c r="B2831" s="39"/>
      <c r="C2831" s="39"/>
      <c r="D2831" s="35"/>
      <c r="E2831" s="40"/>
      <c r="F2831" s="39"/>
      <c r="G2831" s="39"/>
      <c r="H2831" s="39"/>
      <c r="I2831" s="34"/>
      <c r="J2831" s="34"/>
      <c r="K2831" s="34"/>
      <c r="L2831" s="34"/>
      <c r="M2831" s="43" t="str">
        <f ca="1">IFERROR(OFFSET('Maximum minutes'!$C$1,T2831,MATCH(IF(G2831&lt;&gt;"",G2831,F2831),OFFSET('Maximum minutes'!$C$1,T2831-1,0,1,U2831+1),0)-1)*IF(OR(ISNUMBER(J2831),J2831="sans examen"),1,0)*IF(W2831&lt;MinDate,1,0),"")</f>
        <v/>
      </c>
      <c r="N2831" s="36">
        <f t="shared" ca="1" si="89"/>
        <v>0</v>
      </c>
      <c r="O2831" s="36" t="e">
        <f ca="1">LEFT(OFFSET(Lists!$Q$2,MATCH(E2831,Lists!$R$3:$R$19,0),0),4)</f>
        <v>#N/A</v>
      </c>
      <c r="P2831" s="36" t="e">
        <f ca="1">MATCH(O2831,Lists!$S$2:$S$640,1)</f>
        <v>#N/A</v>
      </c>
      <c r="Q2831" s="36" t="e">
        <f ca="1">MATCH(LEFT(OFFSET(Lists!$Q$2,MATCH(E2831,Lists!$R$3:$R$19,0)+1,0),4),Lists!$S$3:$S$640,1)</f>
        <v>#N/A</v>
      </c>
      <c r="R2831" s="36" t="e">
        <f ca="1">LEFT(OFFSET(Lists!$S$2,P2831-1+MATCH(F2831,OFFSET(Lists!$T$3,P2831-1,0,Q2831-P2831+1),0),0),6)</f>
        <v>#N/A</v>
      </c>
      <c r="S2831" s="36" t="e">
        <f ca="1">VLOOKUP(R2831,Lists!B:D,3,FALSE)</f>
        <v>#N/A</v>
      </c>
      <c r="T2831" s="36" t="str">
        <f>IF(F2831&lt;&gt;"",MATCH(R2831,'Maximum minutes'!B:B,0),"")</f>
        <v/>
      </c>
      <c r="U2831" s="36">
        <f ca="1">IF(F2831&lt;&gt;"",COUNTA(OFFSET('Maximum minutes'!$C$1,'Annexe A1 Cours'!T2831,0,1,50)),0)</f>
        <v>0</v>
      </c>
      <c r="V2831" s="37">
        <f ca="1">IFERROR(OFFSET('Maximum minutes'!$C$1,T2831+1,-1+MATCH(G2831,OFFSET('Maximum minutes'!$C$1,T2831-1,0,1,50),0)),0)</f>
        <v>0</v>
      </c>
      <c r="W2831" s="38">
        <f t="shared" ca="1" si="88"/>
        <v>0</v>
      </c>
    </row>
    <row r="2832" spans="1:23" s="36" customFormat="1" ht="18.75">
      <c r="A2832" s="34"/>
      <c r="B2832" s="39"/>
      <c r="C2832" s="39"/>
      <c r="D2832" s="35"/>
      <c r="E2832" s="40"/>
      <c r="F2832" s="39"/>
      <c r="G2832" s="39"/>
      <c r="H2832" s="39"/>
      <c r="I2832" s="34"/>
      <c r="J2832" s="34"/>
      <c r="K2832" s="34"/>
      <c r="L2832" s="34"/>
      <c r="M2832" s="43" t="str">
        <f ca="1">IFERROR(OFFSET('Maximum minutes'!$C$1,T2832,MATCH(IF(G2832&lt;&gt;"",G2832,F2832),OFFSET('Maximum minutes'!$C$1,T2832-1,0,1,U2832+1),0)-1)*IF(OR(ISNUMBER(J2832),J2832="sans examen"),1,0)*IF(W2832&lt;MinDate,1,0),"")</f>
        <v/>
      </c>
      <c r="N2832" s="36">
        <f t="shared" ca="1" si="89"/>
        <v>0</v>
      </c>
      <c r="O2832" s="36" t="e">
        <f ca="1">LEFT(OFFSET(Lists!$Q$2,MATCH(E2832,Lists!$R$3:$R$19,0),0),4)</f>
        <v>#N/A</v>
      </c>
      <c r="P2832" s="36" t="e">
        <f ca="1">MATCH(O2832,Lists!$S$2:$S$640,1)</f>
        <v>#N/A</v>
      </c>
      <c r="Q2832" s="36" t="e">
        <f ca="1">MATCH(LEFT(OFFSET(Lists!$Q$2,MATCH(E2832,Lists!$R$3:$R$19,0)+1,0),4),Lists!$S$3:$S$640,1)</f>
        <v>#N/A</v>
      </c>
      <c r="R2832" s="36" t="e">
        <f ca="1">LEFT(OFFSET(Lists!$S$2,P2832-1+MATCH(F2832,OFFSET(Lists!$T$3,P2832-1,0,Q2832-P2832+1),0),0),6)</f>
        <v>#N/A</v>
      </c>
      <c r="S2832" s="36" t="e">
        <f ca="1">VLOOKUP(R2832,Lists!B:D,3,FALSE)</f>
        <v>#N/A</v>
      </c>
      <c r="T2832" s="36" t="str">
        <f>IF(F2832&lt;&gt;"",MATCH(R2832,'Maximum minutes'!B:B,0),"")</f>
        <v/>
      </c>
      <c r="U2832" s="36">
        <f ca="1">IF(F2832&lt;&gt;"",COUNTA(OFFSET('Maximum minutes'!$C$1,'Annexe A1 Cours'!T2832,0,1,50)),0)</f>
        <v>0</v>
      </c>
      <c r="V2832" s="37">
        <f ca="1">IFERROR(OFFSET('Maximum minutes'!$C$1,T2832+1,-1+MATCH(G2832,OFFSET('Maximum minutes'!$C$1,T2832-1,0,1,50),0)),0)</f>
        <v>0</v>
      </c>
      <c r="W2832" s="38">
        <f t="shared" ca="1" si="88"/>
        <v>0</v>
      </c>
    </row>
    <row r="2833" spans="1:23" s="36" customFormat="1" ht="18.75">
      <c r="A2833" s="34"/>
      <c r="B2833" s="39"/>
      <c r="C2833" s="39"/>
      <c r="D2833" s="35"/>
      <c r="E2833" s="40"/>
      <c r="F2833" s="39"/>
      <c r="G2833" s="39"/>
      <c r="H2833" s="39"/>
      <c r="I2833" s="34"/>
      <c r="J2833" s="34"/>
      <c r="K2833" s="34"/>
      <c r="L2833" s="34"/>
      <c r="M2833" s="43" t="str">
        <f ca="1">IFERROR(OFFSET('Maximum minutes'!$C$1,T2833,MATCH(IF(G2833&lt;&gt;"",G2833,F2833),OFFSET('Maximum minutes'!$C$1,T2833-1,0,1,U2833+1),0)-1)*IF(OR(ISNUMBER(J2833),J2833="sans examen"),1,0)*IF(W2833&lt;MinDate,1,0),"")</f>
        <v/>
      </c>
      <c r="N2833" s="36">
        <f t="shared" ca="1" si="89"/>
        <v>0</v>
      </c>
      <c r="O2833" s="36" t="e">
        <f ca="1">LEFT(OFFSET(Lists!$Q$2,MATCH(E2833,Lists!$R$3:$R$19,0),0),4)</f>
        <v>#N/A</v>
      </c>
      <c r="P2833" s="36" t="e">
        <f ca="1">MATCH(O2833,Lists!$S$2:$S$640,1)</f>
        <v>#N/A</v>
      </c>
      <c r="Q2833" s="36" t="e">
        <f ca="1">MATCH(LEFT(OFFSET(Lists!$Q$2,MATCH(E2833,Lists!$R$3:$R$19,0)+1,0),4),Lists!$S$3:$S$640,1)</f>
        <v>#N/A</v>
      </c>
      <c r="R2833" s="36" t="e">
        <f ca="1">LEFT(OFFSET(Lists!$S$2,P2833-1+MATCH(F2833,OFFSET(Lists!$T$3,P2833-1,0,Q2833-P2833+1),0),0),6)</f>
        <v>#N/A</v>
      </c>
      <c r="S2833" s="36" t="e">
        <f ca="1">VLOOKUP(R2833,Lists!B:D,3,FALSE)</f>
        <v>#N/A</v>
      </c>
      <c r="T2833" s="36" t="str">
        <f>IF(F2833&lt;&gt;"",MATCH(R2833,'Maximum minutes'!B:B,0),"")</f>
        <v/>
      </c>
      <c r="U2833" s="36">
        <f ca="1">IF(F2833&lt;&gt;"",COUNTA(OFFSET('Maximum minutes'!$C$1,'Annexe A1 Cours'!T2833,0,1,50)),0)</f>
        <v>0</v>
      </c>
      <c r="V2833" s="37">
        <f ca="1">IFERROR(OFFSET('Maximum minutes'!$C$1,T2833+1,-1+MATCH(G2833,OFFSET('Maximum minutes'!$C$1,T2833-1,0,1,50),0)),0)</f>
        <v>0</v>
      </c>
      <c r="W2833" s="38">
        <f t="shared" ca="1" si="88"/>
        <v>0</v>
      </c>
    </row>
    <row r="2834" spans="1:23" s="36" customFormat="1" ht="18.75">
      <c r="A2834" s="34"/>
      <c r="B2834" s="39"/>
      <c r="C2834" s="39"/>
      <c r="D2834" s="35"/>
      <c r="E2834" s="40"/>
      <c r="F2834" s="39"/>
      <c r="G2834" s="39"/>
      <c r="H2834" s="39"/>
      <c r="I2834" s="34"/>
      <c r="J2834" s="34"/>
      <c r="K2834" s="34"/>
      <c r="L2834" s="34"/>
      <c r="M2834" s="43" t="str">
        <f ca="1">IFERROR(OFFSET('Maximum minutes'!$C$1,T2834,MATCH(IF(G2834&lt;&gt;"",G2834,F2834),OFFSET('Maximum minutes'!$C$1,T2834-1,0,1,U2834+1),0)-1)*IF(OR(ISNUMBER(J2834),J2834="sans examen"),1,0)*IF(W2834&lt;MinDate,1,0),"")</f>
        <v/>
      </c>
      <c r="N2834" s="36">
        <f t="shared" ca="1" si="89"/>
        <v>0</v>
      </c>
      <c r="O2834" s="36" t="e">
        <f ca="1">LEFT(OFFSET(Lists!$Q$2,MATCH(E2834,Lists!$R$3:$R$19,0),0),4)</f>
        <v>#N/A</v>
      </c>
      <c r="P2834" s="36" t="e">
        <f ca="1">MATCH(O2834,Lists!$S$2:$S$640,1)</f>
        <v>#N/A</v>
      </c>
      <c r="Q2834" s="36" t="e">
        <f ca="1">MATCH(LEFT(OFFSET(Lists!$Q$2,MATCH(E2834,Lists!$R$3:$R$19,0)+1,0),4),Lists!$S$3:$S$640,1)</f>
        <v>#N/A</v>
      </c>
      <c r="R2834" s="36" t="e">
        <f ca="1">LEFT(OFFSET(Lists!$S$2,P2834-1+MATCH(F2834,OFFSET(Lists!$T$3,P2834-1,0,Q2834-P2834+1),0),0),6)</f>
        <v>#N/A</v>
      </c>
      <c r="S2834" s="36" t="e">
        <f ca="1">VLOOKUP(R2834,Lists!B:D,3,FALSE)</f>
        <v>#N/A</v>
      </c>
      <c r="T2834" s="36" t="str">
        <f>IF(F2834&lt;&gt;"",MATCH(R2834,'Maximum minutes'!B:B,0),"")</f>
        <v/>
      </c>
      <c r="U2834" s="36">
        <f ca="1">IF(F2834&lt;&gt;"",COUNTA(OFFSET('Maximum minutes'!$C$1,'Annexe A1 Cours'!T2834,0,1,50)),0)</f>
        <v>0</v>
      </c>
      <c r="V2834" s="37">
        <f ca="1">IFERROR(OFFSET('Maximum minutes'!$C$1,T2834+1,-1+MATCH(G2834,OFFSET('Maximum minutes'!$C$1,T2834-1,0,1,50),0)),0)</f>
        <v>0</v>
      </c>
      <c r="W2834" s="38">
        <f t="shared" ca="1" si="88"/>
        <v>0</v>
      </c>
    </row>
    <row r="2835" spans="1:23" s="36" customFormat="1" ht="18.75">
      <c r="A2835" s="34"/>
      <c r="B2835" s="39"/>
      <c r="C2835" s="39"/>
      <c r="D2835" s="35"/>
      <c r="E2835" s="40"/>
      <c r="F2835" s="39"/>
      <c r="G2835" s="39"/>
      <c r="H2835" s="39"/>
      <c r="I2835" s="34"/>
      <c r="J2835" s="34"/>
      <c r="K2835" s="34"/>
      <c r="L2835" s="34"/>
      <c r="M2835" s="43" t="str">
        <f ca="1">IFERROR(OFFSET('Maximum minutes'!$C$1,T2835,MATCH(IF(G2835&lt;&gt;"",G2835,F2835),OFFSET('Maximum minutes'!$C$1,T2835-1,0,1,U2835+1),0)-1)*IF(OR(ISNUMBER(J2835),J2835="sans examen"),1,0)*IF(W2835&lt;MinDate,1,0),"")</f>
        <v/>
      </c>
      <c r="N2835" s="36">
        <f t="shared" ca="1" si="89"/>
        <v>0</v>
      </c>
      <c r="O2835" s="36" t="e">
        <f ca="1">LEFT(OFFSET(Lists!$Q$2,MATCH(E2835,Lists!$R$3:$R$19,0),0),4)</f>
        <v>#N/A</v>
      </c>
      <c r="P2835" s="36" t="e">
        <f ca="1">MATCH(O2835,Lists!$S$2:$S$640,1)</f>
        <v>#N/A</v>
      </c>
      <c r="Q2835" s="36" t="e">
        <f ca="1">MATCH(LEFT(OFFSET(Lists!$Q$2,MATCH(E2835,Lists!$R$3:$R$19,0)+1,0),4),Lists!$S$3:$S$640,1)</f>
        <v>#N/A</v>
      </c>
      <c r="R2835" s="36" t="e">
        <f ca="1">LEFT(OFFSET(Lists!$S$2,P2835-1+MATCH(F2835,OFFSET(Lists!$T$3,P2835-1,0,Q2835-P2835+1),0),0),6)</f>
        <v>#N/A</v>
      </c>
      <c r="S2835" s="36" t="e">
        <f ca="1">VLOOKUP(R2835,Lists!B:D,3,FALSE)</f>
        <v>#N/A</v>
      </c>
      <c r="T2835" s="36" t="str">
        <f>IF(F2835&lt;&gt;"",MATCH(R2835,'Maximum minutes'!B:B,0),"")</f>
        <v/>
      </c>
      <c r="U2835" s="36">
        <f ca="1">IF(F2835&lt;&gt;"",COUNTA(OFFSET('Maximum minutes'!$C$1,'Annexe A1 Cours'!T2835,0,1,50)),0)</f>
        <v>0</v>
      </c>
      <c r="V2835" s="37">
        <f ca="1">IFERROR(OFFSET('Maximum minutes'!$C$1,T2835+1,-1+MATCH(G2835,OFFSET('Maximum minutes'!$C$1,T2835-1,0,1,50),0)),0)</f>
        <v>0</v>
      </c>
      <c r="W2835" s="38">
        <f t="shared" ca="1" si="88"/>
        <v>0</v>
      </c>
    </row>
    <row r="2836" spans="1:23" s="36" customFormat="1" ht="18.75">
      <c r="A2836" s="34"/>
      <c r="B2836" s="39"/>
      <c r="C2836" s="39"/>
      <c r="D2836" s="35"/>
      <c r="E2836" s="40"/>
      <c r="F2836" s="39"/>
      <c r="G2836" s="39"/>
      <c r="H2836" s="39"/>
      <c r="I2836" s="34"/>
      <c r="J2836" s="34"/>
      <c r="K2836" s="34"/>
      <c r="L2836" s="34"/>
      <c r="M2836" s="43" t="str">
        <f ca="1">IFERROR(OFFSET('Maximum minutes'!$C$1,T2836,MATCH(IF(G2836&lt;&gt;"",G2836,F2836),OFFSET('Maximum minutes'!$C$1,T2836-1,0,1,U2836+1),0)-1)*IF(OR(ISNUMBER(J2836),J2836="sans examen"),1,0)*IF(W2836&lt;MinDate,1,0),"")</f>
        <v/>
      </c>
      <c r="N2836" s="36">
        <f t="shared" ca="1" si="89"/>
        <v>0</v>
      </c>
      <c r="O2836" s="36" t="e">
        <f ca="1">LEFT(OFFSET(Lists!$Q$2,MATCH(E2836,Lists!$R$3:$R$19,0),0),4)</f>
        <v>#N/A</v>
      </c>
      <c r="P2836" s="36" t="e">
        <f ca="1">MATCH(O2836,Lists!$S$2:$S$640,1)</f>
        <v>#N/A</v>
      </c>
      <c r="Q2836" s="36" t="e">
        <f ca="1">MATCH(LEFT(OFFSET(Lists!$Q$2,MATCH(E2836,Lists!$R$3:$R$19,0)+1,0),4),Lists!$S$3:$S$640,1)</f>
        <v>#N/A</v>
      </c>
      <c r="R2836" s="36" t="e">
        <f ca="1">LEFT(OFFSET(Lists!$S$2,P2836-1+MATCH(F2836,OFFSET(Lists!$T$3,P2836-1,0,Q2836-P2836+1),0),0),6)</f>
        <v>#N/A</v>
      </c>
      <c r="S2836" s="36" t="e">
        <f ca="1">VLOOKUP(R2836,Lists!B:D,3,FALSE)</f>
        <v>#N/A</v>
      </c>
      <c r="T2836" s="36" t="str">
        <f>IF(F2836&lt;&gt;"",MATCH(R2836,'Maximum minutes'!B:B,0),"")</f>
        <v/>
      </c>
      <c r="U2836" s="36">
        <f ca="1">IF(F2836&lt;&gt;"",COUNTA(OFFSET('Maximum minutes'!$C$1,'Annexe A1 Cours'!T2836,0,1,50)),0)</f>
        <v>0</v>
      </c>
      <c r="V2836" s="37">
        <f ca="1">IFERROR(OFFSET('Maximum minutes'!$C$1,T2836+1,-1+MATCH(G2836,OFFSET('Maximum minutes'!$C$1,T2836-1,0,1,50),0)),0)</f>
        <v>0</v>
      </c>
      <c r="W2836" s="38">
        <f t="shared" ca="1" si="88"/>
        <v>0</v>
      </c>
    </row>
    <row r="2837" spans="1:23" s="36" customFormat="1" ht="18.75">
      <c r="A2837" s="34"/>
      <c r="B2837" s="39"/>
      <c r="C2837" s="39"/>
      <c r="D2837" s="35"/>
      <c r="E2837" s="40"/>
      <c r="F2837" s="39"/>
      <c r="G2837" s="39"/>
      <c r="H2837" s="39"/>
      <c r="I2837" s="34"/>
      <c r="J2837" s="34"/>
      <c r="K2837" s="34"/>
      <c r="L2837" s="34"/>
      <c r="M2837" s="43" t="str">
        <f ca="1">IFERROR(OFFSET('Maximum minutes'!$C$1,T2837,MATCH(IF(G2837&lt;&gt;"",G2837,F2837),OFFSET('Maximum minutes'!$C$1,T2837-1,0,1,U2837+1),0)-1)*IF(OR(ISNUMBER(J2837),J2837="sans examen"),1,0)*IF(W2837&lt;MinDate,1,0),"")</f>
        <v/>
      </c>
      <c r="N2837" s="36">
        <f t="shared" ca="1" si="89"/>
        <v>0</v>
      </c>
      <c r="O2837" s="36" t="e">
        <f ca="1">LEFT(OFFSET(Lists!$Q$2,MATCH(E2837,Lists!$R$3:$R$19,0),0),4)</f>
        <v>#N/A</v>
      </c>
      <c r="P2837" s="36" t="e">
        <f ca="1">MATCH(O2837,Lists!$S$2:$S$640,1)</f>
        <v>#N/A</v>
      </c>
      <c r="Q2837" s="36" t="e">
        <f ca="1">MATCH(LEFT(OFFSET(Lists!$Q$2,MATCH(E2837,Lists!$R$3:$R$19,0)+1,0),4),Lists!$S$3:$S$640,1)</f>
        <v>#N/A</v>
      </c>
      <c r="R2837" s="36" t="e">
        <f ca="1">LEFT(OFFSET(Lists!$S$2,P2837-1+MATCH(F2837,OFFSET(Lists!$T$3,P2837-1,0,Q2837-P2837+1),0),0),6)</f>
        <v>#N/A</v>
      </c>
      <c r="S2837" s="36" t="e">
        <f ca="1">VLOOKUP(R2837,Lists!B:D,3,FALSE)</f>
        <v>#N/A</v>
      </c>
      <c r="T2837" s="36" t="str">
        <f>IF(F2837&lt;&gt;"",MATCH(R2837,'Maximum minutes'!B:B,0),"")</f>
        <v/>
      </c>
      <c r="U2837" s="36">
        <f ca="1">IF(F2837&lt;&gt;"",COUNTA(OFFSET('Maximum minutes'!$C$1,'Annexe A1 Cours'!T2837,0,1,50)),0)</f>
        <v>0</v>
      </c>
      <c r="V2837" s="37">
        <f ca="1">IFERROR(OFFSET('Maximum minutes'!$C$1,T2837+1,-1+MATCH(G2837,OFFSET('Maximum minutes'!$C$1,T2837-1,0,1,50),0)),0)</f>
        <v>0</v>
      </c>
      <c r="W2837" s="38">
        <f t="shared" ca="1" si="88"/>
        <v>0</v>
      </c>
    </row>
    <row r="2838" spans="1:23" s="36" customFormat="1" ht="18.75">
      <c r="A2838" s="34"/>
      <c r="B2838" s="39"/>
      <c r="C2838" s="39"/>
      <c r="D2838" s="35"/>
      <c r="E2838" s="40"/>
      <c r="F2838" s="39"/>
      <c r="G2838" s="39"/>
      <c r="H2838" s="39"/>
      <c r="I2838" s="34"/>
      <c r="J2838" s="34"/>
      <c r="K2838" s="34"/>
      <c r="L2838" s="34"/>
      <c r="M2838" s="43" t="str">
        <f ca="1">IFERROR(OFFSET('Maximum minutes'!$C$1,T2838,MATCH(IF(G2838&lt;&gt;"",G2838,F2838),OFFSET('Maximum minutes'!$C$1,T2838-1,0,1,U2838+1),0)-1)*IF(OR(ISNUMBER(J2838),J2838="sans examen"),1,0)*IF(W2838&lt;MinDate,1,0),"")</f>
        <v/>
      </c>
      <c r="N2838" s="36">
        <f t="shared" ca="1" si="89"/>
        <v>0</v>
      </c>
      <c r="O2838" s="36" t="e">
        <f ca="1">LEFT(OFFSET(Lists!$Q$2,MATCH(E2838,Lists!$R$3:$R$19,0),0),4)</f>
        <v>#N/A</v>
      </c>
      <c r="P2838" s="36" t="e">
        <f ca="1">MATCH(O2838,Lists!$S$2:$S$640,1)</f>
        <v>#N/A</v>
      </c>
      <c r="Q2838" s="36" t="e">
        <f ca="1">MATCH(LEFT(OFFSET(Lists!$Q$2,MATCH(E2838,Lists!$R$3:$R$19,0)+1,0),4),Lists!$S$3:$S$640,1)</f>
        <v>#N/A</v>
      </c>
      <c r="R2838" s="36" t="e">
        <f ca="1">LEFT(OFFSET(Lists!$S$2,P2838-1+MATCH(F2838,OFFSET(Lists!$T$3,P2838-1,0,Q2838-P2838+1),0),0),6)</f>
        <v>#N/A</v>
      </c>
      <c r="S2838" s="36" t="e">
        <f ca="1">VLOOKUP(R2838,Lists!B:D,3,FALSE)</f>
        <v>#N/A</v>
      </c>
      <c r="T2838" s="36" t="str">
        <f>IF(F2838&lt;&gt;"",MATCH(R2838,'Maximum minutes'!B:B,0),"")</f>
        <v/>
      </c>
      <c r="U2838" s="36">
        <f ca="1">IF(F2838&lt;&gt;"",COUNTA(OFFSET('Maximum minutes'!$C$1,'Annexe A1 Cours'!T2838,0,1,50)),0)</f>
        <v>0</v>
      </c>
      <c r="V2838" s="37">
        <f ca="1">IFERROR(OFFSET('Maximum minutes'!$C$1,T2838+1,-1+MATCH(G2838,OFFSET('Maximum minutes'!$C$1,T2838-1,0,1,50),0)),0)</f>
        <v>0</v>
      </c>
      <c r="W2838" s="38">
        <f t="shared" ca="1" si="88"/>
        <v>0</v>
      </c>
    </row>
    <row r="2839" spans="1:23" s="36" customFormat="1" ht="18.75">
      <c r="A2839" s="34"/>
      <c r="B2839" s="39"/>
      <c r="C2839" s="39"/>
      <c r="D2839" s="35"/>
      <c r="E2839" s="40"/>
      <c r="F2839" s="39"/>
      <c r="G2839" s="39"/>
      <c r="H2839" s="39"/>
      <c r="I2839" s="34"/>
      <c r="J2839" s="34"/>
      <c r="K2839" s="34"/>
      <c r="L2839" s="34"/>
      <c r="M2839" s="43" t="str">
        <f ca="1">IFERROR(OFFSET('Maximum minutes'!$C$1,T2839,MATCH(IF(G2839&lt;&gt;"",G2839,F2839),OFFSET('Maximum minutes'!$C$1,T2839-1,0,1,U2839+1),0)-1)*IF(OR(ISNUMBER(J2839),J2839="sans examen"),1,0)*IF(W2839&lt;MinDate,1,0),"")</f>
        <v/>
      </c>
      <c r="N2839" s="36">
        <f t="shared" ca="1" si="89"/>
        <v>0</v>
      </c>
      <c r="O2839" s="36" t="e">
        <f ca="1">LEFT(OFFSET(Lists!$Q$2,MATCH(E2839,Lists!$R$3:$R$19,0),0),4)</f>
        <v>#N/A</v>
      </c>
      <c r="P2839" s="36" t="e">
        <f ca="1">MATCH(O2839,Lists!$S$2:$S$640,1)</f>
        <v>#N/A</v>
      </c>
      <c r="Q2839" s="36" t="e">
        <f ca="1">MATCH(LEFT(OFFSET(Lists!$Q$2,MATCH(E2839,Lists!$R$3:$R$19,0)+1,0),4),Lists!$S$3:$S$640,1)</f>
        <v>#N/A</v>
      </c>
      <c r="R2839" s="36" t="e">
        <f ca="1">LEFT(OFFSET(Lists!$S$2,P2839-1+MATCH(F2839,OFFSET(Lists!$T$3,P2839-1,0,Q2839-P2839+1),0),0),6)</f>
        <v>#N/A</v>
      </c>
      <c r="S2839" s="36" t="e">
        <f ca="1">VLOOKUP(R2839,Lists!B:D,3,FALSE)</f>
        <v>#N/A</v>
      </c>
      <c r="T2839" s="36" t="str">
        <f>IF(F2839&lt;&gt;"",MATCH(R2839,'Maximum minutes'!B:B,0),"")</f>
        <v/>
      </c>
      <c r="U2839" s="36">
        <f ca="1">IF(F2839&lt;&gt;"",COUNTA(OFFSET('Maximum minutes'!$C$1,'Annexe A1 Cours'!T2839,0,1,50)),0)</f>
        <v>0</v>
      </c>
      <c r="V2839" s="37">
        <f ca="1">IFERROR(OFFSET('Maximum minutes'!$C$1,T2839+1,-1+MATCH(G2839,OFFSET('Maximum minutes'!$C$1,T2839-1,0,1,50),0)),0)</f>
        <v>0</v>
      </c>
      <c r="W2839" s="38">
        <f t="shared" ca="1" si="88"/>
        <v>0</v>
      </c>
    </row>
    <row r="2840" spans="1:23" s="36" customFormat="1" ht="18.75">
      <c r="A2840" s="34"/>
      <c r="B2840" s="39"/>
      <c r="C2840" s="39"/>
      <c r="D2840" s="35"/>
      <c r="E2840" s="40"/>
      <c r="F2840" s="39"/>
      <c r="G2840" s="39"/>
      <c r="H2840" s="39"/>
      <c r="I2840" s="34"/>
      <c r="J2840" s="34"/>
      <c r="K2840" s="34"/>
      <c r="L2840" s="34"/>
      <c r="M2840" s="43" t="str">
        <f ca="1">IFERROR(OFFSET('Maximum minutes'!$C$1,T2840,MATCH(IF(G2840&lt;&gt;"",G2840,F2840),OFFSET('Maximum minutes'!$C$1,T2840-1,0,1,U2840+1),0)-1)*IF(OR(ISNUMBER(J2840),J2840="sans examen"),1,0)*IF(W2840&lt;MinDate,1,0),"")</f>
        <v/>
      </c>
      <c r="N2840" s="36">
        <f t="shared" ca="1" si="89"/>
        <v>0</v>
      </c>
      <c r="O2840" s="36" t="e">
        <f ca="1">LEFT(OFFSET(Lists!$Q$2,MATCH(E2840,Lists!$R$3:$R$19,0),0),4)</f>
        <v>#N/A</v>
      </c>
      <c r="P2840" s="36" t="e">
        <f ca="1">MATCH(O2840,Lists!$S$2:$S$640,1)</f>
        <v>#N/A</v>
      </c>
      <c r="Q2840" s="36" t="e">
        <f ca="1">MATCH(LEFT(OFFSET(Lists!$Q$2,MATCH(E2840,Lists!$R$3:$R$19,0)+1,0),4),Lists!$S$3:$S$640,1)</f>
        <v>#N/A</v>
      </c>
      <c r="R2840" s="36" t="e">
        <f ca="1">LEFT(OFFSET(Lists!$S$2,P2840-1+MATCH(F2840,OFFSET(Lists!$T$3,P2840-1,0,Q2840-P2840+1),0),0),6)</f>
        <v>#N/A</v>
      </c>
      <c r="S2840" s="36" t="e">
        <f ca="1">VLOOKUP(R2840,Lists!B:D,3,FALSE)</f>
        <v>#N/A</v>
      </c>
      <c r="T2840" s="36" t="str">
        <f>IF(F2840&lt;&gt;"",MATCH(R2840,'Maximum minutes'!B:B,0),"")</f>
        <v/>
      </c>
      <c r="U2840" s="36">
        <f ca="1">IF(F2840&lt;&gt;"",COUNTA(OFFSET('Maximum minutes'!$C$1,'Annexe A1 Cours'!T2840,0,1,50)),0)</f>
        <v>0</v>
      </c>
      <c r="V2840" s="37">
        <f ca="1">IFERROR(OFFSET('Maximum minutes'!$C$1,T2840+1,-1+MATCH(G2840,OFFSET('Maximum minutes'!$C$1,T2840-1,0,1,50),0)),0)</f>
        <v>0</v>
      </c>
      <c r="W2840" s="38">
        <f t="shared" ca="1" si="88"/>
        <v>0</v>
      </c>
    </row>
    <row r="2841" spans="1:23" s="36" customFormat="1" ht="18.75">
      <c r="A2841" s="34"/>
      <c r="B2841" s="39"/>
      <c r="C2841" s="39"/>
      <c r="D2841" s="35"/>
      <c r="E2841" s="40"/>
      <c r="F2841" s="39"/>
      <c r="G2841" s="39"/>
      <c r="H2841" s="39"/>
      <c r="I2841" s="34"/>
      <c r="J2841" s="34"/>
      <c r="K2841" s="34"/>
      <c r="L2841" s="34"/>
      <c r="M2841" s="43" t="str">
        <f ca="1">IFERROR(OFFSET('Maximum minutes'!$C$1,T2841,MATCH(IF(G2841&lt;&gt;"",G2841,F2841),OFFSET('Maximum minutes'!$C$1,T2841-1,0,1,U2841+1),0)-1)*IF(OR(ISNUMBER(J2841),J2841="sans examen"),1,0)*IF(W2841&lt;MinDate,1,0),"")</f>
        <v/>
      </c>
      <c r="N2841" s="36">
        <f t="shared" ca="1" si="89"/>
        <v>0</v>
      </c>
      <c r="O2841" s="36" t="e">
        <f ca="1">LEFT(OFFSET(Lists!$Q$2,MATCH(E2841,Lists!$R$3:$R$19,0),0),4)</f>
        <v>#N/A</v>
      </c>
      <c r="P2841" s="36" t="e">
        <f ca="1">MATCH(O2841,Lists!$S$2:$S$640,1)</f>
        <v>#N/A</v>
      </c>
      <c r="Q2841" s="36" t="e">
        <f ca="1">MATCH(LEFT(OFFSET(Lists!$Q$2,MATCH(E2841,Lists!$R$3:$R$19,0)+1,0),4),Lists!$S$3:$S$640,1)</f>
        <v>#N/A</v>
      </c>
      <c r="R2841" s="36" t="e">
        <f ca="1">LEFT(OFFSET(Lists!$S$2,P2841-1+MATCH(F2841,OFFSET(Lists!$T$3,P2841-1,0,Q2841-P2841+1),0),0),6)</f>
        <v>#N/A</v>
      </c>
      <c r="S2841" s="36" t="e">
        <f ca="1">VLOOKUP(R2841,Lists!B:D,3,FALSE)</f>
        <v>#N/A</v>
      </c>
      <c r="T2841" s="36" t="str">
        <f>IF(F2841&lt;&gt;"",MATCH(R2841,'Maximum minutes'!B:B,0),"")</f>
        <v/>
      </c>
      <c r="U2841" s="36">
        <f ca="1">IF(F2841&lt;&gt;"",COUNTA(OFFSET('Maximum minutes'!$C$1,'Annexe A1 Cours'!T2841,0,1,50)),0)</f>
        <v>0</v>
      </c>
      <c r="V2841" s="37">
        <f ca="1">IFERROR(OFFSET('Maximum minutes'!$C$1,T2841+1,-1+MATCH(G2841,OFFSET('Maximum minutes'!$C$1,T2841-1,0,1,50),0)),0)</f>
        <v>0</v>
      </c>
      <c r="W2841" s="38">
        <f t="shared" ca="1" si="88"/>
        <v>0</v>
      </c>
    </row>
    <row r="2842" spans="1:23" s="36" customFormat="1" ht="18.75">
      <c r="A2842" s="34"/>
      <c r="B2842" s="39"/>
      <c r="C2842" s="39"/>
      <c r="D2842" s="35"/>
      <c r="E2842" s="40"/>
      <c r="F2842" s="39"/>
      <c r="G2842" s="39"/>
      <c r="H2842" s="39"/>
      <c r="I2842" s="34"/>
      <c r="J2842" s="34"/>
      <c r="K2842" s="34"/>
      <c r="L2842" s="34"/>
      <c r="M2842" s="43" t="str">
        <f ca="1">IFERROR(OFFSET('Maximum minutes'!$C$1,T2842,MATCH(IF(G2842&lt;&gt;"",G2842,F2842),OFFSET('Maximum minutes'!$C$1,T2842-1,0,1,U2842+1),0)-1)*IF(OR(ISNUMBER(J2842),J2842="sans examen"),1,0)*IF(W2842&lt;MinDate,1,0),"")</f>
        <v/>
      </c>
      <c r="N2842" s="36">
        <f t="shared" ca="1" si="89"/>
        <v>0</v>
      </c>
      <c r="O2842" s="36" t="e">
        <f ca="1">LEFT(OFFSET(Lists!$Q$2,MATCH(E2842,Lists!$R$3:$R$19,0),0),4)</f>
        <v>#N/A</v>
      </c>
      <c r="P2842" s="36" t="e">
        <f ca="1">MATCH(O2842,Lists!$S$2:$S$640,1)</f>
        <v>#N/A</v>
      </c>
      <c r="Q2842" s="36" t="e">
        <f ca="1">MATCH(LEFT(OFFSET(Lists!$Q$2,MATCH(E2842,Lists!$R$3:$R$19,0)+1,0),4),Lists!$S$3:$S$640,1)</f>
        <v>#N/A</v>
      </c>
      <c r="R2842" s="36" t="e">
        <f ca="1">LEFT(OFFSET(Lists!$S$2,P2842-1+MATCH(F2842,OFFSET(Lists!$T$3,P2842-1,0,Q2842-P2842+1),0),0),6)</f>
        <v>#N/A</v>
      </c>
      <c r="S2842" s="36" t="e">
        <f ca="1">VLOOKUP(R2842,Lists!B:D,3,FALSE)</f>
        <v>#N/A</v>
      </c>
      <c r="T2842" s="36" t="str">
        <f>IF(F2842&lt;&gt;"",MATCH(R2842,'Maximum minutes'!B:B,0),"")</f>
        <v/>
      </c>
      <c r="U2842" s="36">
        <f ca="1">IF(F2842&lt;&gt;"",COUNTA(OFFSET('Maximum minutes'!$C$1,'Annexe A1 Cours'!T2842,0,1,50)),0)</f>
        <v>0</v>
      </c>
      <c r="V2842" s="37">
        <f ca="1">IFERROR(OFFSET('Maximum minutes'!$C$1,T2842+1,-1+MATCH(G2842,OFFSET('Maximum minutes'!$C$1,T2842-1,0,1,50),0)),0)</f>
        <v>0</v>
      </c>
      <c r="W2842" s="38">
        <f t="shared" ca="1" si="88"/>
        <v>0</v>
      </c>
    </row>
    <row r="2843" spans="1:23" s="36" customFormat="1" ht="18.75">
      <c r="A2843" s="34"/>
      <c r="B2843" s="39"/>
      <c r="C2843" s="39"/>
      <c r="D2843" s="35"/>
      <c r="E2843" s="40"/>
      <c r="F2843" s="39"/>
      <c r="G2843" s="39"/>
      <c r="H2843" s="39"/>
      <c r="I2843" s="34"/>
      <c r="J2843" s="34"/>
      <c r="K2843" s="34"/>
      <c r="L2843" s="34"/>
      <c r="M2843" s="43" t="str">
        <f ca="1">IFERROR(OFFSET('Maximum minutes'!$C$1,T2843,MATCH(IF(G2843&lt;&gt;"",G2843,F2843),OFFSET('Maximum minutes'!$C$1,T2843-1,0,1,U2843+1),0)-1)*IF(OR(ISNUMBER(J2843),J2843="sans examen"),1,0)*IF(W2843&lt;MinDate,1,0),"")</f>
        <v/>
      </c>
      <c r="N2843" s="36">
        <f t="shared" ca="1" si="89"/>
        <v>0</v>
      </c>
      <c r="O2843" s="36" t="e">
        <f ca="1">LEFT(OFFSET(Lists!$Q$2,MATCH(E2843,Lists!$R$3:$R$19,0),0),4)</f>
        <v>#N/A</v>
      </c>
      <c r="P2843" s="36" t="e">
        <f ca="1">MATCH(O2843,Lists!$S$2:$S$640,1)</f>
        <v>#N/A</v>
      </c>
      <c r="Q2843" s="36" t="e">
        <f ca="1">MATCH(LEFT(OFFSET(Lists!$Q$2,MATCH(E2843,Lists!$R$3:$R$19,0)+1,0),4),Lists!$S$3:$S$640,1)</f>
        <v>#N/A</v>
      </c>
      <c r="R2843" s="36" t="e">
        <f ca="1">LEFT(OFFSET(Lists!$S$2,P2843-1+MATCH(F2843,OFFSET(Lists!$T$3,P2843-1,0,Q2843-P2843+1),0),0),6)</f>
        <v>#N/A</v>
      </c>
      <c r="S2843" s="36" t="e">
        <f ca="1">VLOOKUP(R2843,Lists!B:D,3,FALSE)</f>
        <v>#N/A</v>
      </c>
      <c r="T2843" s="36" t="str">
        <f>IF(F2843&lt;&gt;"",MATCH(R2843,'Maximum minutes'!B:B,0),"")</f>
        <v/>
      </c>
      <c r="U2843" s="36">
        <f ca="1">IF(F2843&lt;&gt;"",COUNTA(OFFSET('Maximum minutes'!$C$1,'Annexe A1 Cours'!T2843,0,1,50)),0)</f>
        <v>0</v>
      </c>
      <c r="V2843" s="37">
        <f ca="1">IFERROR(OFFSET('Maximum minutes'!$C$1,T2843+1,-1+MATCH(G2843,OFFSET('Maximum minutes'!$C$1,T2843-1,0,1,50),0)),0)</f>
        <v>0</v>
      </c>
      <c r="W2843" s="38">
        <f t="shared" ca="1" si="88"/>
        <v>0</v>
      </c>
    </row>
    <row r="2844" spans="1:23" s="36" customFormat="1" ht="18.75">
      <c r="A2844" s="34"/>
      <c r="B2844" s="39"/>
      <c r="C2844" s="39"/>
      <c r="D2844" s="35"/>
      <c r="E2844" s="40"/>
      <c r="F2844" s="39"/>
      <c r="G2844" s="39"/>
      <c r="H2844" s="39"/>
      <c r="I2844" s="34"/>
      <c r="J2844" s="34"/>
      <c r="K2844" s="34"/>
      <c r="L2844" s="34"/>
      <c r="M2844" s="43" t="str">
        <f ca="1">IFERROR(OFFSET('Maximum minutes'!$C$1,T2844,MATCH(IF(G2844&lt;&gt;"",G2844,F2844),OFFSET('Maximum minutes'!$C$1,T2844-1,0,1,U2844+1),0)-1)*IF(OR(ISNUMBER(J2844),J2844="sans examen"),1,0)*IF(W2844&lt;MinDate,1,0),"")</f>
        <v/>
      </c>
      <c r="N2844" s="36">
        <f t="shared" ca="1" si="89"/>
        <v>0</v>
      </c>
      <c r="O2844" s="36" t="e">
        <f ca="1">LEFT(OFFSET(Lists!$Q$2,MATCH(E2844,Lists!$R$3:$R$19,0),0),4)</f>
        <v>#N/A</v>
      </c>
      <c r="P2844" s="36" t="e">
        <f ca="1">MATCH(O2844,Lists!$S$2:$S$640,1)</f>
        <v>#N/A</v>
      </c>
      <c r="Q2844" s="36" t="e">
        <f ca="1">MATCH(LEFT(OFFSET(Lists!$Q$2,MATCH(E2844,Lists!$R$3:$R$19,0)+1,0),4),Lists!$S$3:$S$640,1)</f>
        <v>#N/A</v>
      </c>
      <c r="R2844" s="36" t="e">
        <f ca="1">LEFT(OFFSET(Lists!$S$2,P2844-1+MATCH(F2844,OFFSET(Lists!$T$3,P2844-1,0,Q2844-P2844+1),0),0),6)</f>
        <v>#N/A</v>
      </c>
      <c r="S2844" s="36" t="e">
        <f ca="1">VLOOKUP(R2844,Lists!B:D,3,FALSE)</f>
        <v>#N/A</v>
      </c>
      <c r="T2844" s="36" t="str">
        <f>IF(F2844&lt;&gt;"",MATCH(R2844,'Maximum minutes'!B:B,0),"")</f>
        <v/>
      </c>
      <c r="U2844" s="36">
        <f ca="1">IF(F2844&lt;&gt;"",COUNTA(OFFSET('Maximum minutes'!$C$1,'Annexe A1 Cours'!T2844,0,1,50)),0)</f>
        <v>0</v>
      </c>
      <c r="V2844" s="37">
        <f ca="1">IFERROR(OFFSET('Maximum minutes'!$C$1,T2844+1,-1+MATCH(G2844,OFFSET('Maximum minutes'!$C$1,T2844-1,0,1,50),0)),0)</f>
        <v>0</v>
      </c>
      <c r="W2844" s="38">
        <f t="shared" ca="1" si="88"/>
        <v>0</v>
      </c>
    </row>
    <row r="2845" spans="1:23" s="36" customFormat="1" ht="18.75">
      <c r="A2845" s="34"/>
      <c r="B2845" s="39"/>
      <c r="C2845" s="39"/>
      <c r="D2845" s="35"/>
      <c r="E2845" s="40"/>
      <c r="F2845" s="39"/>
      <c r="G2845" s="39"/>
      <c r="H2845" s="39"/>
      <c r="I2845" s="34"/>
      <c r="J2845" s="34"/>
      <c r="K2845" s="34"/>
      <c r="L2845" s="34"/>
      <c r="M2845" s="43" t="str">
        <f ca="1">IFERROR(OFFSET('Maximum minutes'!$C$1,T2845,MATCH(IF(G2845&lt;&gt;"",G2845,F2845),OFFSET('Maximum minutes'!$C$1,T2845-1,0,1,U2845+1),0)-1)*IF(OR(ISNUMBER(J2845),J2845="sans examen"),1,0)*IF(W2845&lt;MinDate,1,0),"")</f>
        <v/>
      </c>
      <c r="N2845" s="36">
        <f t="shared" ca="1" si="89"/>
        <v>0</v>
      </c>
      <c r="O2845" s="36" t="e">
        <f ca="1">LEFT(OFFSET(Lists!$Q$2,MATCH(E2845,Lists!$R$3:$R$19,0),0),4)</f>
        <v>#N/A</v>
      </c>
      <c r="P2845" s="36" t="e">
        <f ca="1">MATCH(O2845,Lists!$S$2:$S$640,1)</f>
        <v>#N/A</v>
      </c>
      <c r="Q2845" s="36" t="e">
        <f ca="1">MATCH(LEFT(OFFSET(Lists!$Q$2,MATCH(E2845,Lists!$R$3:$R$19,0)+1,0),4),Lists!$S$3:$S$640,1)</f>
        <v>#N/A</v>
      </c>
      <c r="R2845" s="36" t="e">
        <f ca="1">LEFT(OFFSET(Lists!$S$2,P2845-1+MATCH(F2845,OFFSET(Lists!$T$3,P2845-1,0,Q2845-P2845+1),0),0),6)</f>
        <v>#N/A</v>
      </c>
      <c r="S2845" s="36" t="e">
        <f ca="1">VLOOKUP(R2845,Lists!B:D,3,FALSE)</f>
        <v>#N/A</v>
      </c>
      <c r="T2845" s="36" t="str">
        <f>IF(F2845&lt;&gt;"",MATCH(R2845,'Maximum minutes'!B:B,0),"")</f>
        <v/>
      </c>
      <c r="U2845" s="36">
        <f ca="1">IF(F2845&lt;&gt;"",COUNTA(OFFSET('Maximum minutes'!$C$1,'Annexe A1 Cours'!T2845,0,1,50)),0)</f>
        <v>0</v>
      </c>
      <c r="V2845" s="37">
        <f ca="1">IFERROR(OFFSET('Maximum minutes'!$C$1,T2845+1,-1+MATCH(G2845,OFFSET('Maximum minutes'!$C$1,T2845-1,0,1,50),0)),0)</f>
        <v>0</v>
      </c>
      <c r="W2845" s="38">
        <f t="shared" ca="1" si="88"/>
        <v>0</v>
      </c>
    </row>
    <row r="2846" spans="1:23" s="36" customFormat="1" ht="18.75">
      <c r="A2846" s="34"/>
      <c r="B2846" s="39"/>
      <c r="C2846" s="39"/>
      <c r="D2846" s="35"/>
      <c r="E2846" s="40"/>
      <c r="F2846" s="39"/>
      <c r="G2846" s="39"/>
      <c r="H2846" s="39"/>
      <c r="I2846" s="34"/>
      <c r="J2846" s="34"/>
      <c r="K2846" s="34"/>
      <c r="L2846" s="34"/>
      <c r="M2846" s="43" t="str">
        <f ca="1">IFERROR(OFFSET('Maximum minutes'!$C$1,T2846,MATCH(IF(G2846&lt;&gt;"",G2846,F2846),OFFSET('Maximum minutes'!$C$1,T2846-1,0,1,U2846+1),0)-1)*IF(OR(ISNUMBER(J2846),J2846="sans examen"),1,0)*IF(W2846&lt;MinDate,1,0),"")</f>
        <v/>
      </c>
      <c r="N2846" s="36">
        <f t="shared" ca="1" si="89"/>
        <v>0</v>
      </c>
      <c r="O2846" s="36" t="e">
        <f ca="1">LEFT(OFFSET(Lists!$Q$2,MATCH(E2846,Lists!$R$3:$R$19,0),0),4)</f>
        <v>#N/A</v>
      </c>
      <c r="P2846" s="36" t="e">
        <f ca="1">MATCH(O2846,Lists!$S$2:$S$640,1)</f>
        <v>#N/A</v>
      </c>
      <c r="Q2846" s="36" t="e">
        <f ca="1">MATCH(LEFT(OFFSET(Lists!$Q$2,MATCH(E2846,Lists!$R$3:$R$19,0)+1,0),4),Lists!$S$3:$S$640,1)</f>
        <v>#N/A</v>
      </c>
      <c r="R2846" s="36" t="e">
        <f ca="1">LEFT(OFFSET(Lists!$S$2,P2846-1+MATCH(F2846,OFFSET(Lists!$T$3,P2846-1,0,Q2846-P2846+1),0),0),6)</f>
        <v>#N/A</v>
      </c>
      <c r="S2846" s="36" t="e">
        <f ca="1">VLOOKUP(R2846,Lists!B:D,3,FALSE)</f>
        <v>#N/A</v>
      </c>
      <c r="T2846" s="36" t="str">
        <f>IF(F2846&lt;&gt;"",MATCH(R2846,'Maximum minutes'!B:B,0),"")</f>
        <v/>
      </c>
      <c r="U2846" s="36">
        <f ca="1">IF(F2846&lt;&gt;"",COUNTA(OFFSET('Maximum minutes'!$C$1,'Annexe A1 Cours'!T2846,0,1,50)),0)</f>
        <v>0</v>
      </c>
      <c r="V2846" s="37">
        <f ca="1">IFERROR(OFFSET('Maximum minutes'!$C$1,T2846+1,-1+MATCH(G2846,OFFSET('Maximum minutes'!$C$1,T2846-1,0,1,50),0)),0)</f>
        <v>0</v>
      </c>
      <c r="W2846" s="38">
        <f t="shared" ca="1" si="88"/>
        <v>0</v>
      </c>
    </row>
    <row r="2847" spans="1:23" s="36" customFormat="1" ht="18.75">
      <c r="A2847" s="34"/>
      <c r="B2847" s="39"/>
      <c r="C2847" s="39"/>
      <c r="D2847" s="35"/>
      <c r="E2847" s="40"/>
      <c r="F2847" s="39"/>
      <c r="G2847" s="39"/>
      <c r="H2847" s="39"/>
      <c r="I2847" s="34"/>
      <c r="J2847" s="34"/>
      <c r="K2847" s="34"/>
      <c r="L2847" s="34"/>
      <c r="M2847" s="43" t="str">
        <f ca="1">IFERROR(OFFSET('Maximum minutes'!$C$1,T2847,MATCH(IF(G2847&lt;&gt;"",G2847,F2847),OFFSET('Maximum minutes'!$C$1,T2847-1,0,1,U2847+1),0)-1)*IF(OR(ISNUMBER(J2847),J2847="sans examen"),1,0)*IF(W2847&lt;MinDate,1,0),"")</f>
        <v/>
      </c>
      <c r="N2847" s="36">
        <f t="shared" ca="1" si="89"/>
        <v>0</v>
      </c>
      <c r="O2847" s="36" t="e">
        <f ca="1">LEFT(OFFSET(Lists!$Q$2,MATCH(E2847,Lists!$R$3:$R$19,0),0),4)</f>
        <v>#N/A</v>
      </c>
      <c r="P2847" s="36" t="e">
        <f ca="1">MATCH(O2847,Lists!$S$2:$S$640,1)</f>
        <v>#N/A</v>
      </c>
      <c r="Q2847" s="36" t="e">
        <f ca="1">MATCH(LEFT(OFFSET(Lists!$Q$2,MATCH(E2847,Lists!$R$3:$R$19,0)+1,0),4),Lists!$S$3:$S$640,1)</f>
        <v>#N/A</v>
      </c>
      <c r="R2847" s="36" t="e">
        <f ca="1">LEFT(OFFSET(Lists!$S$2,P2847-1+MATCH(F2847,OFFSET(Lists!$T$3,P2847-1,0,Q2847-P2847+1),0),0),6)</f>
        <v>#N/A</v>
      </c>
      <c r="S2847" s="36" t="e">
        <f ca="1">VLOOKUP(R2847,Lists!B:D,3,FALSE)</f>
        <v>#N/A</v>
      </c>
      <c r="T2847" s="36" t="str">
        <f>IF(F2847&lt;&gt;"",MATCH(R2847,'Maximum minutes'!B:B,0),"")</f>
        <v/>
      </c>
      <c r="U2847" s="36">
        <f ca="1">IF(F2847&lt;&gt;"",COUNTA(OFFSET('Maximum minutes'!$C$1,'Annexe A1 Cours'!T2847,0,1,50)),0)</f>
        <v>0</v>
      </c>
      <c r="V2847" s="37">
        <f ca="1">IFERROR(OFFSET('Maximum minutes'!$C$1,T2847+1,-1+MATCH(G2847,OFFSET('Maximum minutes'!$C$1,T2847-1,0,1,50),0)),0)</f>
        <v>0</v>
      </c>
      <c r="W2847" s="38">
        <f t="shared" ca="1" si="88"/>
        <v>0</v>
      </c>
    </row>
    <row r="2848" spans="1:23" s="36" customFormat="1" ht="18.75">
      <c r="A2848" s="34"/>
      <c r="B2848" s="39"/>
      <c r="C2848" s="39"/>
      <c r="D2848" s="35"/>
      <c r="E2848" s="40"/>
      <c r="F2848" s="39"/>
      <c r="G2848" s="39"/>
      <c r="H2848" s="39"/>
      <c r="I2848" s="34"/>
      <c r="J2848" s="34"/>
      <c r="K2848" s="34"/>
      <c r="L2848" s="34"/>
      <c r="M2848" s="43" t="str">
        <f ca="1">IFERROR(OFFSET('Maximum minutes'!$C$1,T2848,MATCH(IF(G2848&lt;&gt;"",G2848,F2848),OFFSET('Maximum minutes'!$C$1,T2848-1,0,1,U2848+1),0)-1)*IF(OR(ISNUMBER(J2848),J2848="sans examen"),1,0)*IF(W2848&lt;MinDate,1,0),"")</f>
        <v/>
      </c>
      <c r="N2848" s="36">
        <f t="shared" ca="1" si="89"/>
        <v>0</v>
      </c>
      <c r="O2848" s="36" t="e">
        <f ca="1">LEFT(OFFSET(Lists!$Q$2,MATCH(E2848,Lists!$R$3:$R$19,0),0),4)</f>
        <v>#N/A</v>
      </c>
      <c r="P2848" s="36" t="e">
        <f ca="1">MATCH(O2848,Lists!$S$2:$S$640,1)</f>
        <v>#N/A</v>
      </c>
      <c r="Q2848" s="36" t="e">
        <f ca="1">MATCH(LEFT(OFFSET(Lists!$Q$2,MATCH(E2848,Lists!$R$3:$R$19,0)+1,0),4),Lists!$S$3:$S$640,1)</f>
        <v>#N/A</v>
      </c>
      <c r="R2848" s="36" t="e">
        <f ca="1">LEFT(OFFSET(Lists!$S$2,P2848-1+MATCH(F2848,OFFSET(Lists!$T$3,P2848-1,0,Q2848-P2848+1),0),0),6)</f>
        <v>#N/A</v>
      </c>
      <c r="S2848" s="36" t="e">
        <f ca="1">VLOOKUP(R2848,Lists!B:D,3,FALSE)</f>
        <v>#N/A</v>
      </c>
      <c r="T2848" s="36" t="str">
        <f>IF(F2848&lt;&gt;"",MATCH(R2848,'Maximum minutes'!B:B,0),"")</f>
        <v/>
      </c>
      <c r="U2848" s="36">
        <f ca="1">IF(F2848&lt;&gt;"",COUNTA(OFFSET('Maximum minutes'!$C$1,'Annexe A1 Cours'!T2848,0,1,50)),0)</f>
        <v>0</v>
      </c>
      <c r="V2848" s="37">
        <f ca="1">IFERROR(OFFSET('Maximum minutes'!$C$1,T2848+1,-1+MATCH(G2848,OFFSET('Maximum minutes'!$C$1,T2848-1,0,1,50),0)),0)</f>
        <v>0</v>
      </c>
      <c r="W2848" s="38">
        <f t="shared" ca="1" si="88"/>
        <v>0</v>
      </c>
    </row>
    <row r="2849" spans="1:23" s="36" customFormat="1" ht="18.75">
      <c r="A2849" s="34"/>
      <c r="B2849" s="39"/>
      <c r="C2849" s="39"/>
      <c r="D2849" s="35"/>
      <c r="E2849" s="40"/>
      <c r="F2849" s="39"/>
      <c r="G2849" s="39"/>
      <c r="H2849" s="39"/>
      <c r="I2849" s="34"/>
      <c r="J2849" s="34"/>
      <c r="K2849" s="34"/>
      <c r="L2849" s="34"/>
      <c r="M2849" s="43" t="str">
        <f ca="1">IFERROR(OFFSET('Maximum minutes'!$C$1,T2849,MATCH(IF(G2849&lt;&gt;"",G2849,F2849),OFFSET('Maximum minutes'!$C$1,T2849-1,0,1,U2849+1),0)-1)*IF(OR(ISNUMBER(J2849),J2849="sans examen"),1,0)*IF(W2849&lt;MinDate,1,0),"")</f>
        <v/>
      </c>
      <c r="N2849" s="36">
        <f t="shared" ca="1" si="89"/>
        <v>0</v>
      </c>
      <c r="O2849" s="36" t="e">
        <f ca="1">LEFT(OFFSET(Lists!$Q$2,MATCH(E2849,Lists!$R$3:$R$19,0),0),4)</f>
        <v>#N/A</v>
      </c>
      <c r="P2849" s="36" t="e">
        <f ca="1">MATCH(O2849,Lists!$S$2:$S$640,1)</f>
        <v>#N/A</v>
      </c>
      <c r="Q2849" s="36" t="e">
        <f ca="1">MATCH(LEFT(OFFSET(Lists!$Q$2,MATCH(E2849,Lists!$R$3:$R$19,0)+1,0),4),Lists!$S$3:$S$640,1)</f>
        <v>#N/A</v>
      </c>
      <c r="R2849" s="36" t="e">
        <f ca="1">LEFT(OFFSET(Lists!$S$2,P2849-1+MATCH(F2849,OFFSET(Lists!$T$3,P2849-1,0,Q2849-P2849+1),0),0),6)</f>
        <v>#N/A</v>
      </c>
      <c r="S2849" s="36" t="e">
        <f ca="1">VLOOKUP(R2849,Lists!B:D,3,FALSE)</f>
        <v>#N/A</v>
      </c>
      <c r="T2849" s="36" t="str">
        <f>IF(F2849&lt;&gt;"",MATCH(R2849,'Maximum minutes'!B:B,0),"")</f>
        <v/>
      </c>
      <c r="U2849" s="36">
        <f ca="1">IF(F2849&lt;&gt;"",COUNTA(OFFSET('Maximum minutes'!$C$1,'Annexe A1 Cours'!T2849,0,1,50)),0)</f>
        <v>0</v>
      </c>
      <c r="V2849" s="37">
        <f ca="1">IFERROR(OFFSET('Maximum minutes'!$C$1,T2849+1,-1+MATCH(G2849,OFFSET('Maximum minutes'!$C$1,T2849-1,0,1,50),0)),0)</f>
        <v>0</v>
      </c>
      <c r="W2849" s="38">
        <f t="shared" ca="1" si="88"/>
        <v>0</v>
      </c>
    </row>
    <row r="2850" spans="1:23" s="36" customFormat="1" ht="18.75">
      <c r="A2850" s="34"/>
      <c r="B2850" s="39"/>
      <c r="C2850" s="39"/>
      <c r="D2850" s="35"/>
      <c r="E2850" s="40"/>
      <c r="F2850" s="39"/>
      <c r="G2850" s="39"/>
      <c r="H2850" s="39"/>
      <c r="I2850" s="34"/>
      <c r="J2850" s="34"/>
      <c r="K2850" s="34"/>
      <c r="L2850" s="34"/>
      <c r="M2850" s="43" t="str">
        <f ca="1">IFERROR(OFFSET('Maximum minutes'!$C$1,T2850,MATCH(IF(G2850&lt;&gt;"",G2850,F2850),OFFSET('Maximum minutes'!$C$1,T2850-1,0,1,U2850+1),0)-1)*IF(OR(ISNUMBER(J2850),J2850="sans examen"),1,0)*IF(W2850&lt;MinDate,1,0),"")</f>
        <v/>
      </c>
      <c r="N2850" s="36">
        <f t="shared" ca="1" si="89"/>
        <v>0</v>
      </c>
      <c r="O2850" s="36" t="e">
        <f ca="1">LEFT(OFFSET(Lists!$Q$2,MATCH(E2850,Lists!$R$3:$R$19,0),0),4)</f>
        <v>#N/A</v>
      </c>
      <c r="P2850" s="36" t="e">
        <f ca="1">MATCH(O2850,Lists!$S$2:$S$640,1)</f>
        <v>#N/A</v>
      </c>
      <c r="Q2850" s="36" t="e">
        <f ca="1">MATCH(LEFT(OFFSET(Lists!$Q$2,MATCH(E2850,Lists!$R$3:$R$19,0)+1,0),4),Lists!$S$3:$S$640,1)</f>
        <v>#N/A</v>
      </c>
      <c r="R2850" s="36" t="e">
        <f ca="1">LEFT(OFFSET(Lists!$S$2,P2850-1+MATCH(F2850,OFFSET(Lists!$T$3,P2850-1,0,Q2850-P2850+1),0),0),6)</f>
        <v>#N/A</v>
      </c>
      <c r="S2850" s="36" t="e">
        <f ca="1">VLOOKUP(R2850,Lists!B:D,3,FALSE)</f>
        <v>#N/A</v>
      </c>
      <c r="T2850" s="36" t="str">
        <f>IF(F2850&lt;&gt;"",MATCH(R2850,'Maximum minutes'!B:B,0),"")</f>
        <v/>
      </c>
      <c r="U2850" s="36">
        <f ca="1">IF(F2850&lt;&gt;"",COUNTA(OFFSET('Maximum minutes'!$C$1,'Annexe A1 Cours'!T2850,0,1,50)),0)</f>
        <v>0</v>
      </c>
      <c r="V2850" s="37">
        <f ca="1">IFERROR(OFFSET('Maximum minutes'!$C$1,T2850+1,-1+MATCH(G2850,OFFSET('Maximum minutes'!$C$1,T2850-1,0,1,50),0)),0)</f>
        <v>0</v>
      </c>
      <c r="W2850" s="38">
        <f t="shared" ca="1" si="88"/>
        <v>0</v>
      </c>
    </row>
    <row r="2851" spans="1:23" s="36" customFormat="1" ht="18.75">
      <c r="A2851" s="34"/>
      <c r="B2851" s="39"/>
      <c r="C2851" s="39"/>
      <c r="D2851" s="35"/>
      <c r="E2851" s="40"/>
      <c r="F2851" s="39"/>
      <c r="G2851" s="39"/>
      <c r="H2851" s="39"/>
      <c r="I2851" s="34"/>
      <c r="J2851" s="34"/>
      <c r="K2851" s="34"/>
      <c r="L2851" s="34"/>
      <c r="M2851" s="43" t="str">
        <f ca="1">IFERROR(OFFSET('Maximum minutes'!$C$1,T2851,MATCH(IF(G2851&lt;&gt;"",G2851,F2851),OFFSET('Maximum minutes'!$C$1,T2851-1,0,1,U2851+1),0)-1)*IF(OR(ISNUMBER(J2851),J2851="sans examen"),1,0)*IF(W2851&lt;MinDate,1,0),"")</f>
        <v/>
      </c>
      <c r="N2851" s="36">
        <f t="shared" ca="1" si="89"/>
        <v>0</v>
      </c>
      <c r="O2851" s="36" t="e">
        <f ca="1">LEFT(OFFSET(Lists!$Q$2,MATCH(E2851,Lists!$R$3:$R$19,0),0),4)</f>
        <v>#N/A</v>
      </c>
      <c r="P2851" s="36" t="e">
        <f ca="1">MATCH(O2851,Lists!$S$2:$S$640,1)</f>
        <v>#N/A</v>
      </c>
      <c r="Q2851" s="36" t="e">
        <f ca="1">MATCH(LEFT(OFFSET(Lists!$Q$2,MATCH(E2851,Lists!$R$3:$R$19,0)+1,0),4),Lists!$S$3:$S$640,1)</f>
        <v>#N/A</v>
      </c>
      <c r="R2851" s="36" t="e">
        <f ca="1">LEFT(OFFSET(Lists!$S$2,P2851-1+MATCH(F2851,OFFSET(Lists!$T$3,P2851-1,0,Q2851-P2851+1),0),0),6)</f>
        <v>#N/A</v>
      </c>
      <c r="S2851" s="36" t="e">
        <f ca="1">VLOOKUP(R2851,Lists!B:D,3,FALSE)</f>
        <v>#N/A</v>
      </c>
      <c r="T2851" s="36" t="str">
        <f>IF(F2851&lt;&gt;"",MATCH(R2851,'Maximum minutes'!B:B,0),"")</f>
        <v/>
      </c>
      <c r="U2851" s="36">
        <f ca="1">IF(F2851&lt;&gt;"",COUNTA(OFFSET('Maximum minutes'!$C$1,'Annexe A1 Cours'!T2851,0,1,50)),0)</f>
        <v>0</v>
      </c>
      <c r="V2851" s="37">
        <f ca="1">IFERROR(OFFSET('Maximum minutes'!$C$1,T2851+1,-1+MATCH(G2851,OFFSET('Maximum minutes'!$C$1,T2851-1,0,1,50),0)),0)</f>
        <v>0</v>
      </c>
      <c r="W2851" s="38">
        <f t="shared" ca="1" si="88"/>
        <v>0</v>
      </c>
    </row>
    <row r="2852" spans="1:23" s="36" customFormat="1" ht="18.75">
      <c r="A2852" s="34"/>
      <c r="B2852" s="39"/>
      <c r="C2852" s="39"/>
      <c r="D2852" s="35"/>
      <c r="E2852" s="40"/>
      <c r="F2852" s="39"/>
      <c r="G2852" s="39"/>
      <c r="H2852" s="39"/>
      <c r="I2852" s="34"/>
      <c r="J2852" s="34"/>
      <c r="K2852" s="34"/>
      <c r="L2852" s="34"/>
      <c r="M2852" s="43" t="str">
        <f ca="1">IFERROR(OFFSET('Maximum minutes'!$C$1,T2852,MATCH(IF(G2852&lt;&gt;"",G2852,F2852),OFFSET('Maximum minutes'!$C$1,T2852-1,0,1,U2852+1),0)-1)*IF(OR(ISNUMBER(J2852),J2852="sans examen"),1,0)*IF(W2852&lt;MinDate,1,0),"")</f>
        <v/>
      </c>
      <c r="N2852" s="36">
        <f t="shared" ca="1" si="89"/>
        <v>0</v>
      </c>
      <c r="O2852" s="36" t="e">
        <f ca="1">LEFT(OFFSET(Lists!$Q$2,MATCH(E2852,Lists!$R$3:$R$19,0),0),4)</f>
        <v>#N/A</v>
      </c>
      <c r="P2852" s="36" t="e">
        <f ca="1">MATCH(O2852,Lists!$S$2:$S$640,1)</f>
        <v>#N/A</v>
      </c>
      <c r="Q2852" s="36" t="e">
        <f ca="1">MATCH(LEFT(OFFSET(Lists!$Q$2,MATCH(E2852,Lists!$R$3:$R$19,0)+1,0),4),Lists!$S$3:$S$640,1)</f>
        <v>#N/A</v>
      </c>
      <c r="R2852" s="36" t="e">
        <f ca="1">LEFT(OFFSET(Lists!$S$2,P2852-1+MATCH(F2852,OFFSET(Lists!$T$3,P2852-1,0,Q2852-P2852+1),0),0),6)</f>
        <v>#N/A</v>
      </c>
      <c r="S2852" s="36" t="e">
        <f ca="1">VLOOKUP(R2852,Lists!B:D,3,FALSE)</f>
        <v>#N/A</v>
      </c>
      <c r="T2852" s="36" t="str">
        <f>IF(F2852&lt;&gt;"",MATCH(R2852,'Maximum minutes'!B:B,0),"")</f>
        <v/>
      </c>
      <c r="U2852" s="36">
        <f ca="1">IF(F2852&lt;&gt;"",COUNTA(OFFSET('Maximum minutes'!$C$1,'Annexe A1 Cours'!T2852,0,1,50)),0)</f>
        <v>0</v>
      </c>
      <c r="V2852" s="37">
        <f ca="1">IFERROR(OFFSET('Maximum minutes'!$C$1,T2852+1,-1+MATCH(G2852,OFFSET('Maximum minutes'!$C$1,T2852-1,0,1,50),0)),0)</f>
        <v>0</v>
      </c>
      <c r="W2852" s="38">
        <f t="shared" ca="1" si="88"/>
        <v>0</v>
      </c>
    </row>
    <row r="2853" spans="1:23" s="36" customFormat="1" ht="18.75">
      <c r="A2853" s="34"/>
      <c r="B2853" s="39"/>
      <c r="C2853" s="39"/>
      <c r="D2853" s="35"/>
      <c r="E2853" s="40"/>
      <c r="F2853" s="39"/>
      <c r="G2853" s="39"/>
      <c r="H2853" s="39"/>
      <c r="I2853" s="34"/>
      <c r="J2853" s="34"/>
      <c r="K2853" s="34"/>
      <c r="L2853" s="34"/>
      <c r="M2853" s="43" t="str">
        <f ca="1">IFERROR(OFFSET('Maximum minutes'!$C$1,T2853,MATCH(IF(G2853&lt;&gt;"",G2853,F2853),OFFSET('Maximum minutes'!$C$1,T2853-1,0,1,U2853+1),0)-1)*IF(OR(ISNUMBER(J2853),J2853="sans examen"),1,0)*IF(W2853&lt;MinDate,1,0),"")</f>
        <v/>
      </c>
      <c r="N2853" s="36">
        <f t="shared" ca="1" si="89"/>
        <v>0</v>
      </c>
      <c r="O2853" s="36" t="e">
        <f ca="1">LEFT(OFFSET(Lists!$Q$2,MATCH(E2853,Lists!$R$3:$R$19,0),0),4)</f>
        <v>#N/A</v>
      </c>
      <c r="P2853" s="36" t="e">
        <f ca="1">MATCH(O2853,Lists!$S$2:$S$640,1)</f>
        <v>#N/A</v>
      </c>
      <c r="Q2853" s="36" t="e">
        <f ca="1">MATCH(LEFT(OFFSET(Lists!$Q$2,MATCH(E2853,Lists!$R$3:$R$19,0)+1,0),4),Lists!$S$3:$S$640,1)</f>
        <v>#N/A</v>
      </c>
      <c r="R2853" s="36" t="e">
        <f ca="1">LEFT(OFFSET(Lists!$S$2,P2853-1+MATCH(F2853,OFFSET(Lists!$T$3,P2853-1,0,Q2853-P2853+1),0),0),6)</f>
        <v>#N/A</v>
      </c>
      <c r="S2853" s="36" t="e">
        <f ca="1">VLOOKUP(R2853,Lists!B:D,3,FALSE)</f>
        <v>#N/A</v>
      </c>
      <c r="T2853" s="36" t="str">
        <f>IF(F2853&lt;&gt;"",MATCH(R2853,'Maximum minutes'!B:B,0),"")</f>
        <v/>
      </c>
      <c r="U2853" s="36">
        <f ca="1">IF(F2853&lt;&gt;"",COUNTA(OFFSET('Maximum minutes'!$C$1,'Annexe A1 Cours'!T2853,0,1,50)),0)</f>
        <v>0</v>
      </c>
      <c r="V2853" s="37">
        <f ca="1">IFERROR(OFFSET('Maximum minutes'!$C$1,T2853+1,-1+MATCH(G2853,OFFSET('Maximum minutes'!$C$1,T2853-1,0,1,50),0)),0)</f>
        <v>0</v>
      </c>
      <c r="W2853" s="38">
        <f t="shared" ca="1" si="88"/>
        <v>0</v>
      </c>
    </row>
    <row r="2854" spans="1:23" s="36" customFormat="1" ht="18.75">
      <c r="A2854" s="34"/>
      <c r="B2854" s="39"/>
      <c r="C2854" s="39"/>
      <c r="D2854" s="35"/>
      <c r="E2854" s="40"/>
      <c r="F2854" s="39"/>
      <c r="G2854" s="39"/>
      <c r="H2854" s="39"/>
      <c r="I2854" s="34"/>
      <c r="J2854" s="34"/>
      <c r="K2854" s="34"/>
      <c r="L2854" s="34"/>
      <c r="M2854" s="43" t="str">
        <f ca="1">IFERROR(OFFSET('Maximum minutes'!$C$1,T2854,MATCH(IF(G2854&lt;&gt;"",G2854,F2854),OFFSET('Maximum minutes'!$C$1,T2854-1,0,1,U2854+1),0)-1)*IF(OR(ISNUMBER(J2854),J2854="sans examen"),1,0)*IF(W2854&lt;MinDate,1,0),"")</f>
        <v/>
      </c>
      <c r="N2854" s="36">
        <f t="shared" ca="1" si="89"/>
        <v>0</v>
      </c>
      <c r="O2854" s="36" t="e">
        <f ca="1">LEFT(OFFSET(Lists!$Q$2,MATCH(E2854,Lists!$R$3:$R$19,0),0),4)</f>
        <v>#N/A</v>
      </c>
      <c r="P2854" s="36" t="e">
        <f ca="1">MATCH(O2854,Lists!$S$2:$S$640,1)</f>
        <v>#N/A</v>
      </c>
      <c r="Q2854" s="36" t="e">
        <f ca="1">MATCH(LEFT(OFFSET(Lists!$Q$2,MATCH(E2854,Lists!$R$3:$R$19,0)+1,0),4),Lists!$S$3:$S$640,1)</f>
        <v>#N/A</v>
      </c>
      <c r="R2854" s="36" t="e">
        <f ca="1">LEFT(OFFSET(Lists!$S$2,P2854-1+MATCH(F2854,OFFSET(Lists!$T$3,P2854-1,0,Q2854-P2854+1),0),0),6)</f>
        <v>#N/A</v>
      </c>
      <c r="S2854" s="36" t="e">
        <f ca="1">VLOOKUP(R2854,Lists!B:D,3,FALSE)</f>
        <v>#N/A</v>
      </c>
      <c r="T2854" s="36" t="str">
        <f>IF(F2854&lt;&gt;"",MATCH(R2854,'Maximum minutes'!B:B,0),"")</f>
        <v/>
      </c>
      <c r="U2854" s="36">
        <f ca="1">IF(F2854&lt;&gt;"",COUNTA(OFFSET('Maximum minutes'!$C$1,'Annexe A1 Cours'!T2854,0,1,50)),0)</f>
        <v>0</v>
      </c>
      <c r="V2854" s="37">
        <f ca="1">IFERROR(OFFSET('Maximum minutes'!$C$1,T2854+1,-1+MATCH(G2854,OFFSET('Maximum minutes'!$C$1,T2854-1,0,1,50),0)),0)</f>
        <v>0</v>
      </c>
      <c r="W2854" s="38">
        <f t="shared" ca="1" si="88"/>
        <v>0</v>
      </c>
    </row>
    <row r="2855" spans="1:23" s="36" customFormat="1" ht="18.75">
      <c r="A2855" s="34"/>
      <c r="B2855" s="39"/>
      <c r="C2855" s="39"/>
      <c r="D2855" s="35"/>
      <c r="E2855" s="40"/>
      <c r="F2855" s="39"/>
      <c r="G2855" s="39"/>
      <c r="H2855" s="39"/>
      <c r="I2855" s="34"/>
      <c r="J2855" s="34"/>
      <c r="K2855" s="34"/>
      <c r="L2855" s="34"/>
      <c r="M2855" s="43" t="str">
        <f ca="1">IFERROR(OFFSET('Maximum minutes'!$C$1,T2855,MATCH(IF(G2855&lt;&gt;"",G2855,F2855),OFFSET('Maximum minutes'!$C$1,T2855-1,0,1,U2855+1),0)-1)*IF(OR(ISNUMBER(J2855),J2855="sans examen"),1,0)*IF(W2855&lt;MinDate,1,0),"")</f>
        <v/>
      </c>
      <c r="N2855" s="36">
        <f t="shared" ca="1" si="89"/>
        <v>0</v>
      </c>
      <c r="O2855" s="36" t="e">
        <f ca="1">LEFT(OFFSET(Lists!$Q$2,MATCH(E2855,Lists!$R$3:$R$19,0),0),4)</f>
        <v>#N/A</v>
      </c>
      <c r="P2855" s="36" t="e">
        <f ca="1">MATCH(O2855,Lists!$S$2:$S$640,1)</f>
        <v>#N/A</v>
      </c>
      <c r="Q2855" s="36" t="e">
        <f ca="1">MATCH(LEFT(OFFSET(Lists!$Q$2,MATCH(E2855,Lists!$R$3:$R$19,0)+1,0),4),Lists!$S$3:$S$640,1)</f>
        <v>#N/A</v>
      </c>
      <c r="R2855" s="36" t="e">
        <f ca="1">LEFT(OFFSET(Lists!$S$2,P2855-1+MATCH(F2855,OFFSET(Lists!$T$3,P2855-1,0,Q2855-P2855+1),0),0),6)</f>
        <v>#N/A</v>
      </c>
      <c r="S2855" s="36" t="e">
        <f ca="1">VLOOKUP(R2855,Lists!B:D,3,FALSE)</f>
        <v>#N/A</v>
      </c>
      <c r="T2855" s="36" t="str">
        <f>IF(F2855&lt;&gt;"",MATCH(R2855,'Maximum minutes'!B:B,0),"")</f>
        <v/>
      </c>
      <c r="U2855" s="36">
        <f ca="1">IF(F2855&lt;&gt;"",COUNTA(OFFSET('Maximum minutes'!$C$1,'Annexe A1 Cours'!T2855,0,1,50)),0)</f>
        <v>0</v>
      </c>
      <c r="V2855" s="37">
        <f ca="1">IFERROR(OFFSET('Maximum minutes'!$C$1,T2855+1,-1+MATCH(G2855,OFFSET('Maximum minutes'!$C$1,T2855-1,0,1,50),0)),0)</f>
        <v>0</v>
      </c>
      <c r="W2855" s="38">
        <f t="shared" ca="1" si="88"/>
        <v>0</v>
      </c>
    </row>
    <row r="2856" spans="1:23" s="36" customFormat="1" ht="18.75">
      <c r="A2856" s="34"/>
      <c r="B2856" s="39"/>
      <c r="C2856" s="39"/>
      <c r="D2856" s="35"/>
      <c r="E2856" s="40"/>
      <c r="F2856" s="39"/>
      <c r="G2856" s="39"/>
      <c r="H2856" s="39"/>
      <c r="I2856" s="34"/>
      <c r="J2856" s="34"/>
      <c r="K2856" s="34"/>
      <c r="L2856" s="34"/>
      <c r="M2856" s="43" t="str">
        <f ca="1">IFERROR(OFFSET('Maximum minutes'!$C$1,T2856,MATCH(IF(G2856&lt;&gt;"",G2856,F2856),OFFSET('Maximum minutes'!$C$1,T2856-1,0,1,U2856+1),0)-1)*IF(OR(ISNUMBER(J2856),J2856="sans examen"),1,0)*IF(W2856&lt;MinDate,1,0),"")</f>
        <v/>
      </c>
      <c r="N2856" s="36">
        <f t="shared" ca="1" si="89"/>
        <v>0</v>
      </c>
      <c r="O2856" s="36" t="e">
        <f ca="1">LEFT(OFFSET(Lists!$Q$2,MATCH(E2856,Lists!$R$3:$R$19,0),0),4)</f>
        <v>#N/A</v>
      </c>
      <c r="P2856" s="36" t="e">
        <f ca="1">MATCH(O2856,Lists!$S$2:$S$640,1)</f>
        <v>#N/A</v>
      </c>
      <c r="Q2856" s="36" t="e">
        <f ca="1">MATCH(LEFT(OFFSET(Lists!$Q$2,MATCH(E2856,Lists!$R$3:$R$19,0)+1,0),4),Lists!$S$3:$S$640,1)</f>
        <v>#N/A</v>
      </c>
      <c r="R2856" s="36" t="e">
        <f ca="1">LEFT(OFFSET(Lists!$S$2,P2856-1+MATCH(F2856,OFFSET(Lists!$T$3,P2856-1,0,Q2856-P2856+1),0),0),6)</f>
        <v>#N/A</v>
      </c>
      <c r="S2856" s="36" t="e">
        <f ca="1">VLOOKUP(R2856,Lists!B:D,3,FALSE)</f>
        <v>#N/A</v>
      </c>
      <c r="T2856" s="36" t="str">
        <f>IF(F2856&lt;&gt;"",MATCH(R2856,'Maximum minutes'!B:B,0),"")</f>
        <v/>
      </c>
      <c r="U2856" s="36">
        <f ca="1">IF(F2856&lt;&gt;"",COUNTA(OFFSET('Maximum minutes'!$C$1,'Annexe A1 Cours'!T2856,0,1,50)),0)</f>
        <v>0</v>
      </c>
      <c r="V2856" s="37">
        <f ca="1">IFERROR(OFFSET('Maximum minutes'!$C$1,T2856+1,-1+MATCH(G2856,OFFSET('Maximum minutes'!$C$1,T2856-1,0,1,50),0)),0)</f>
        <v>0</v>
      </c>
      <c r="W2856" s="38">
        <f t="shared" ca="1" si="88"/>
        <v>0</v>
      </c>
    </row>
    <row r="2857" spans="1:23" s="36" customFormat="1" ht="18.75">
      <c r="A2857" s="34"/>
      <c r="B2857" s="39"/>
      <c r="C2857" s="39"/>
      <c r="D2857" s="35"/>
      <c r="E2857" s="40"/>
      <c r="F2857" s="39"/>
      <c r="G2857" s="39"/>
      <c r="H2857" s="39"/>
      <c r="I2857" s="34"/>
      <c r="J2857" s="34"/>
      <c r="K2857" s="34"/>
      <c r="L2857" s="34"/>
      <c r="M2857" s="43" t="str">
        <f ca="1">IFERROR(OFFSET('Maximum minutes'!$C$1,T2857,MATCH(IF(G2857&lt;&gt;"",G2857,F2857),OFFSET('Maximum minutes'!$C$1,T2857-1,0,1,U2857+1),0)-1)*IF(OR(ISNUMBER(J2857),J2857="sans examen"),1,0)*IF(W2857&lt;MinDate,1,0),"")</f>
        <v/>
      </c>
      <c r="N2857" s="36">
        <f t="shared" ca="1" si="89"/>
        <v>0</v>
      </c>
      <c r="O2857" s="36" t="e">
        <f ca="1">LEFT(OFFSET(Lists!$Q$2,MATCH(E2857,Lists!$R$3:$R$19,0),0),4)</f>
        <v>#N/A</v>
      </c>
      <c r="P2857" s="36" t="e">
        <f ca="1">MATCH(O2857,Lists!$S$2:$S$640,1)</f>
        <v>#N/A</v>
      </c>
      <c r="Q2857" s="36" t="e">
        <f ca="1">MATCH(LEFT(OFFSET(Lists!$Q$2,MATCH(E2857,Lists!$R$3:$R$19,0)+1,0),4),Lists!$S$3:$S$640,1)</f>
        <v>#N/A</v>
      </c>
      <c r="R2857" s="36" t="e">
        <f ca="1">LEFT(OFFSET(Lists!$S$2,P2857-1+MATCH(F2857,OFFSET(Lists!$T$3,P2857-1,0,Q2857-P2857+1),0),0),6)</f>
        <v>#N/A</v>
      </c>
      <c r="S2857" s="36" t="e">
        <f ca="1">VLOOKUP(R2857,Lists!B:D,3,FALSE)</f>
        <v>#N/A</v>
      </c>
      <c r="T2857" s="36" t="str">
        <f>IF(F2857&lt;&gt;"",MATCH(R2857,'Maximum minutes'!B:B,0),"")</f>
        <v/>
      </c>
      <c r="U2857" s="36">
        <f ca="1">IF(F2857&lt;&gt;"",COUNTA(OFFSET('Maximum minutes'!$C$1,'Annexe A1 Cours'!T2857,0,1,50)),0)</f>
        <v>0</v>
      </c>
      <c r="V2857" s="37">
        <f ca="1">IFERROR(OFFSET('Maximum minutes'!$C$1,T2857+1,-1+MATCH(G2857,OFFSET('Maximum minutes'!$C$1,T2857-1,0,1,50),0)),0)</f>
        <v>0</v>
      </c>
      <c r="W2857" s="38">
        <f t="shared" ca="1" si="88"/>
        <v>0</v>
      </c>
    </row>
    <row r="2858" spans="1:23" s="36" customFormat="1" ht="18.75">
      <c r="A2858" s="34"/>
      <c r="B2858" s="39"/>
      <c r="C2858" s="39"/>
      <c r="D2858" s="35"/>
      <c r="E2858" s="40"/>
      <c r="F2858" s="39"/>
      <c r="G2858" s="39"/>
      <c r="H2858" s="39"/>
      <c r="I2858" s="34"/>
      <c r="J2858" s="34"/>
      <c r="K2858" s="34"/>
      <c r="L2858" s="34"/>
      <c r="M2858" s="43" t="str">
        <f ca="1">IFERROR(OFFSET('Maximum minutes'!$C$1,T2858,MATCH(IF(G2858&lt;&gt;"",G2858,F2858),OFFSET('Maximum minutes'!$C$1,T2858-1,0,1,U2858+1),0)-1)*IF(OR(ISNUMBER(J2858),J2858="sans examen"),1,0)*IF(W2858&lt;MinDate,1,0),"")</f>
        <v/>
      </c>
      <c r="N2858" s="36">
        <f t="shared" ca="1" si="89"/>
        <v>0</v>
      </c>
      <c r="O2858" s="36" t="e">
        <f ca="1">LEFT(OFFSET(Lists!$Q$2,MATCH(E2858,Lists!$R$3:$R$19,0),0),4)</f>
        <v>#N/A</v>
      </c>
      <c r="P2858" s="36" t="e">
        <f ca="1">MATCH(O2858,Lists!$S$2:$S$640,1)</f>
        <v>#N/A</v>
      </c>
      <c r="Q2858" s="36" t="e">
        <f ca="1">MATCH(LEFT(OFFSET(Lists!$Q$2,MATCH(E2858,Lists!$R$3:$R$19,0)+1,0),4),Lists!$S$3:$S$640,1)</f>
        <v>#N/A</v>
      </c>
      <c r="R2858" s="36" t="e">
        <f ca="1">LEFT(OFFSET(Lists!$S$2,P2858-1+MATCH(F2858,OFFSET(Lists!$T$3,P2858-1,0,Q2858-P2858+1),0),0),6)</f>
        <v>#N/A</v>
      </c>
      <c r="S2858" s="36" t="e">
        <f ca="1">VLOOKUP(R2858,Lists!B:D,3,FALSE)</f>
        <v>#N/A</v>
      </c>
      <c r="T2858" s="36" t="str">
        <f>IF(F2858&lt;&gt;"",MATCH(R2858,'Maximum minutes'!B:B,0),"")</f>
        <v/>
      </c>
      <c r="U2858" s="36">
        <f ca="1">IF(F2858&lt;&gt;"",COUNTA(OFFSET('Maximum minutes'!$C$1,'Annexe A1 Cours'!T2858,0,1,50)),0)</f>
        <v>0</v>
      </c>
      <c r="V2858" s="37">
        <f ca="1">IFERROR(OFFSET('Maximum minutes'!$C$1,T2858+1,-1+MATCH(G2858,OFFSET('Maximum minutes'!$C$1,T2858-1,0,1,50),0)),0)</f>
        <v>0</v>
      </c>
      <c r="W2858" s="38">
        <f t="shared" ca="1" si="88"/>
        <v>0</v>
      </c>
    </row>
    <row r="2859" spans="1:23" s="36" customFormat="1" ht="18.75">
      <c r="A2859" s="34"/>
      <c r="B2859" s="39"/>
      <c r="C2859" s="39"/>
      <c r="D2859" s="35"/>
      <c r="E2859" s="40"/>
      <c r="F2859" s="39"/>
      <c r="G2859" s="39"/>
      <c r="H2859" s="39"/>
      <c r="I2859" s="34"/>
      <c r="J2859" s="34"/>
      <c r="K2859" s="34"/>
      <c r="L2859" s="34"/>
      <c r="M2859" s="43" t="str">
        <f ca="1">IFERROR(OFFSET('Maximum minutes'!$C$1,T2859,MATCH(IF(G2859&lt;&gt;"",G2859,F2859),OFFSET('Maximum minutes'!$C$1,T2859-1,0,1,U2859+1),0)-1)*IF(OR(ISNUMBER(J2859),J2859="sans examen"),1,0)*IF(W2859&lt;MinDate,1,0),"")</f>
        <v/>
      </c>
      <c r="N2859" s="36">
        <f t="shared" ca="1" si="89"/>
        <v>0</v>
      </c>
      <c r="O2859" s="36" t="e">
        <f ca="1">LEFT(OFFSET(Lists!$Q$2,MATCH(E2859,Lists!$R$3:$R$19,0),0),4)</f>
        <v>#N/A</v>
      </c>
      <c r="P2859" s="36" t="e">
        <f ca="1">MATCH(O2859,Lists!$S$2:$S$640,1)</f>
        <v>#N/A</v>
      </c>
      <c r="Q2859" s="36" t="e">
        <f ca="1">MATCH(LEFT(OFFSET(Lists!$Q$2,MATCH(E2859,Lists!$R$3:$R$19,0)+1,0),4),Lists!$S$3:$S$640,1)</f>
        <v>#N/A</v>
      </c>
      <c r="R2859" s="36" t="e">
        <f ca="1">LEFT(OFFSET(Lists!$S$2,P2859-1+MATCH(F2859,OFFSET(Lists!$T$3,P2859-1,0,Q2859-P2859+1),0),0),6)</f>
        <v>#N/A</v>
      </c>
      <c r="S2859" s="36" t="e">
        <f ca="1">VLOOKUP(R2859,Lists!B:D,3,FALSE)</f>
        <v>#N/A</v>
      </c>
      <c r="T2859" s="36" t="str">
        <f>IF(F2859&lt;&gt;"",MATCH(R2859,'Maximum minutes'!B:B,0),"")</f>
        <v/>
      </c>
      <c r="U2859" s="36">
        <f ca="1">IF(F2859&lt;&gt;"",COUNTA(OFFSET('Maximum minutes'!$C$1,'Annexe A1 Cours'!T2859,0,1,50)),0)</f>
        <v>0</v>
      </c>
      <c r="V2859" s="37">
        <f ca="1">IFERROR(OFFSET('Maximum minutes'!$C$1,T2859+1,-1+MATCH(G2859,OFFSET('Maximum minutes'!$C$1,T2859-1,0,1,50),0)),0)</f>
        <v>0</v>
      </c>
      <c r="W2859" s="38">
        <f t="shared" ca="1" si="88"/>
        <v>0</v>
      </c>
    </row>
    <row r="2860" spans="1:23" s="36" customFormat="1" ht="18.75">
      <c r="A2860" s="34"/>
      <c r="B2860" s="39"/>
      <c r="C2860" s="39"/>
      <c r="D2860" s="35"/>
      <c r="E2860" s="40"/>
      <c r="F2860" s="39"/>
      <c r="G2860" s="39"/>
      <c r="H2860" s="39"/>
      <c r="I2860" s="34"/>
      <c r="J2860" s="34"/>
      <c r="K2860" s="34"/>
      <c r="L2860" s="34"/>
      <c r="M2860" s="43" t="str">
        <f ca="1">IFERROR(OFFSET('Maximum minutes'!$C$1,T2860,MATCH(IF(G2860&lt;&gt;"",G2860,F2860),OFFSET('Maximum minutes'!$C$1,T2860-1,0,1,U2860+1),0)-1)*IF(OR(ISNUMBER(J2860),J2860="sans examen"),1,0)*IF(W2860&lt;MinDate,1,0),"")</f>
        <v/>
      </c>
      <c r="N2860" s="36">
        <f t="shared" ca="1" si="89"/>
        <v>0</v>
      </c>
      <c r="O2860" s="36" t="e">
        <f ca="1">LEFT(OFFSET(Lists!$Q$2,MATCH(E2860,Lists!$R$3:$R$19,0),0),4)</f>
        <v>#N/A</v>
      </c>
      <c r="P2860" s="36" t="e">
        <f ca="1">MATCH(O2860,Lists!$S$2:$S$640,1)</f>
        <v>#N/A</v>
      </c>
      <c r="Q2860" s="36" t="e">
        <f ca="1">MATCH(LEFT(OFFSET(Lists!$Q$2,MATCH(E2860,Lists!$R$3:$R$19,0)+1,0),4),Lists!$S$3:$S$640,1)</f>
        <v>#N/A</v>
      </c>
      <c r="R2860" s="36" t="e">
        <f ca="1">LEFT(OFFSET(Lists!$S$2,P2860-1+MATCH(F2860,OFFSET(Lists!$T$3,P2860-1,0,Q2860-P2860+1),0),0),6)</f>
        <v>#N/A</v>
      </c>
      <c r="S2860" s="36" t="e">
        <f ca="1">VLOOKUP(R2860,Lists!B:D,3,FALSE)</f>
        <v>#N/A</v>
      </c>
      <c r="T2860" s="36" t="str">
        <f>IF(F2860&lt;&gt;"",MATCH(R2860,'Maximum minutes'!B:B,0),"")</f>
        <v/>
      </c>
      <c r="U2860" s="36">
        <f ca="1">IF(F2860&lt;&gt;"",COUNTA(OFFSET('Maximum minutes'!$C$1,'Annexe A1 Cours'!T2860,0,1,50)),0)</f>
        <v>0</v>
      </c>
      <c r="V2860" s="37">
        <f ca="1">IFERROR(OFFSET('Maximum minutes'!$C$1,T2860+1,-1+MATCH(G2860,OFFSET('Maximum minutes'!$C$1,T2860-1,0,1,50),0)),0)</f>
        <v>0</v>
      </c>
      <c r="W2860" s="38">
        <f t="shared" ca="1" si="88"/>
        <v>0</v>
      </c>
    </row>
    <row r="2861" spans="1:23" s="36" customFormat="1" ht="18.75">
      <c r="A2861" s="34"/>
      <c r="B2861" s="39"/>
      <c r="C2861" s="39"/>
      <c r="D2861" s="35"/>
      <c r="E2861" s="40"/>
      <c r="F2861" s="39"/>
      <c r="G2861" s="39"/>
      <c r="H2861" s="39"/>
      <c r="I2861" s="34"/>
      <c r="J2861" s="34"/>
      <c r="K2861" s="34"/>
      <c r="L2861" s="34"/>
      <c r="M2861" s="43" t="str">
        <f ca="1">IFERROR(OFFSET('Maximum minutes'!$C$1,T2861,MATCH(IF(G2861&lt;&gt;"",G2861,F2861),OFFSET('Maximum minutes'!$C$1,T2861-1,0,1,U2861+1),0)-1)*IF(OR(ISNUMBER(J2861),J2861="sans examen"),1,0)*IF(W2861&lt;MinDate,1,0),"")</f>
        <v/>
      </c>
      <c r="N2861" s="36">
        <f t="shared" ca="1" si="89"/>
        <v>0</v>
      </c>
      <c r="O2861" s="36" t="e">
        <f ca="1">LEFT(OFFSET(Lists!$Q$2,MATCH(E2861,Lists!$R$3:$R$19,0),0),4)</f>
        <v>#N/A</v>
      </c>
      <c r="P2861" s="36" t="e">
        <f ca="1">MATCH(O2861,Lists!$S$2:$S$640,1)</f>
        <v>#N/A</v>
      </c>
      <c r="Q2861" s="36" t="e">
        <f ca="1">MATCH(LEFT(OFFSET(Lists!$Q$2,MATCH(E2861,Lists!$R$3:$R$19,0)+1,0),4),Lists!$S$3:$S$640,1)</f>
        <v>#N/A</v>
      </c>
      <c r="R2861" s="36" t="e">
        <f ca="1">LEFT(OFFSET(Lists!$S$2,P2861-1+MATCH(F2861,OFFSET(Lists!$T$3,P2861-1,0,Q2861-P2861+1),0),0),6)</f>
        <v>#N/A</v>
      </c>
      <c r="S2861" s="36" t="e">
        <f ca="1">VLOOKUP(R2861,Lists!B:D,3,FALSE)</f>
        <v>#N/A</v>
      </c>
      <c r="T2861" s="36" t="str">
        <f>IF(F2861&lt;&gt;"",MATCH(R2861,'Maximum minutes'!B:B,0),"")</f>
        <v/>
      </c>
      <c r="U2861" s="36">
        <f ca="1">IF(F2861&lt;&gt;"",COUNTA(OFFSET('Maximum minutes'!$C$1,'Annexe A1 Cours'!T2861,0,1,50)),0)</f>
        <v>0</v>
      </c>
      <c r="V2861" s="37">
        <f ca="1">IFERROR(OFFSET('Maximum minutes'!$C$1,T2861+1,-1+MATCH(G2861,OFFSET('Maximum minutes'!$C$1,T2861-1,0,1,50),0)),0)</f>
        <v>0</v>
      </c>
      <c r="W2861" s="38">
        <f t="shared" ca="1" si="88"/>
        <v>0</v>
      </c>
    </row>
    <row r="2862" spans="1:23" s="36" customFormat="1" ht="18.75">
      <c r="A2862" s="34"/>
      <c r="B2862" s="39"/>
      <c r="C2862" s="39"/>
      <c r="D2862" s="35"/>
      <c r="E2862" s="40"/>
      <c r="F2862" s="39"/>
      <c r="G2862" s="39"/>
      <c r="H2862" s="39"/>
      <c r="I2862" s="34"/>
      <c r="J2862" s="34"/>
      <c r="K2862" s="34"/>
      <c r="L2862" s="34"/>
      <c r="M2862" s="43" t="str">
        <f ca="1">IFERROR(OFFSET('Maximum minutes'!$C$1,T2862,MATCH(IF(G2862&lt;&gt;"",G2862,F2862),OFFSET('Maximum minutes'!$C$1,T2862-1,0,1,U2862+1),0)-1)*IF(OR(ISNUMBER(J2862),J2862="sans examen"),1,0)*IF(W2862&lt;MinDate,1,0),"")</f>
        <v/>
      </c>
      <c r="N2862" s="36">
        <f t="shared" ca="1" si="89"/>
        <v>0</v>
      </c>
      <c r="O2862" s="36" t="e">
        <f ca="1">LEFT(OFFSET(Lists!$Q$2,MATCH(E2862,Lists!$R$3:$R$19,0),0),4)</f>
        <v>#N/A</v>
      </c>
      <c r="P2862" s="36" t="e">
        <f ca="1">MATCH(O2862,Lists!$S$2:$S$640,1)</f>
        <v>#N/A</v>
      </c>
      <c r="Q2862" s="36" t="e">
        <f ca="1">MATCH(LEFT(OFFSET(Lists!$Q$2,MATCH(E2862,Lists!$R$3:$R$19,0)+1,0),4),Lists!$S$3:$S$640,1)</f>
        <v>#N/A</v>
      </c>
      <c r="R2862" s="36" t="e">
        <f ca="1">LEFT(OFFSET(Lists!$S$2,P2862-1+MATCH(F2862,OFFSET(Lists!$T$3,P2862-1,0,Q2862-P2862+1),0),0),6)</f>
        <v>#N/A</v>
      </c>
      <c r="S2862" s="36" t="e">
        <f ca="1">VLOOKUP(R2862,Lists!B:D,3,FALSE)</f>
        <v>#N/A</v>
      </c>
      <c r="T2862" s="36" t="str">
        <f>IF(F2862&lt;&gt;"",MATCH(R2862,'Maximum minutes'!B:B,0),"")</f>
        <v/>
      </c>
      <c r="U2862" s="36">
        <f ca="1">IF(F2862&lt;&gt;"",COUNTA(OFFSET('Maximum minutes'!$C$1,'Annexe A1 Cours'!T2862,0,1,50)),0)</f>
        <v>0</v>
      </c>
      <c r="V2862" s="37">
        <f ca="1">IFERROR(OFFSET('Maximum minutes'!$C$1,T2862+1,-1+MATCH(G2862,OFFSET('Maximum minutes'!$C$1,T2862-1,0,1,50),0)),0)</f>
        <v>0</v>
      </c>
      <c r="W2862" s="38">
        <f t="shared" ca="1" si="88"/>
        <v>0</v>
      </c>
    </row>
    <row r="2863" spans="1:23" s="36" customFormat="1" ht="18.75">
      <c r="A2863" s="34"/>
      <c r="B2863" s="39"/>
      <c r="C2863" s="39"/>
      <c r="D2863" s="35"/>
      <c r="E2863" s="40"/>
      <c r="F2863" s="39"/>
      <c r="G2863" s="39"/>
      <c r="H2863" s="39"/>
      <c r="I2863" s="34"/>
      <c r="J2863" s="34"/>
      <c r="K2863" s="34"/>
      <c r="L2863" s="34"/>
      <c r="M2863" s="43" t="str">
        <f ca="1">IFERROR(OFFSET('Maximum minutes'!$C$1,T2863,MATCH(IF(G2863&lt;&gt;"",G2863,F2863),OFFSET('Maximum minutes'!$C$1,T2863-1,0,1,U2863+1),0)-1)*IF(OR(ISNUMBER(J2863),J2863="sans examen"),1,0)*IF(W2863&lt;MinDate,1,0),"")</f>
        <v/>
      </c>
      <c r="N2863" s="36">
        <f t="shared" ca="1" si="89"/>
        <v>0</v>
      </c>
      <c r="O2863" s="36" t="e">
        <f ca="1">LEFT(OFFSET(Lists!$Q$2,MATCH(E2863,Lists!$R$3:$R$19,0),0),4)</f>
        <v>#N/A</v>
      </c>
      <c r="P2863" s="36" t="e">
        <f ca="1">MATCH(O2863,Lists!$S$2:$S$640,1)</f>
        <v>#N/A</v>
      </c>
      <c r="Q2863" s="36" t="e">
        <f ca="1">MATCH(LEFT(OFFSET(Lists!$Q$2,MATCH(E2863,Lists!$R$3:$R$19,0)+1,0),4),Lists!$S$3:$S$640,1)</f>
        <v>#N/A</v>
      </c>
      <c r="R2863" s="36" t="e">
        <f ca="1">LEFT(OFFSET(Lists!$S$2,P2863-1+MATCH(F2863,OFFSET(Lists!$T$3,P2863-1,0,Q2863-P2863+1),0),0),6)</f>
        <v>#N/A</v>
      </c>
      <c r="S2863" s="36" t="e">
        <f ca="1">VLOOKUP(R2863,Lists!B:D,3,FALSE)</f>
        <v>#N/A</v>
      </c>
      <c r="T2863" s="36" t="str">
        <f>IF(F2863&lt;&gt;"",MATCH(R2863,'Maximum minutes'!B:B,0),"")</f>
        <v/>
      </c>
      <c r="U2863" s="36">
        <f ca="1">IF(F2863&lt;&gt;"",COUNTA(OFFSET('Maximum minutes'!$C$1,'Annexe A1 Cours'!T2863,0,1,50)),0)</f>
        <v>0</v>
      </c>
      <c r="V2863" s="37">
        <f ca="1">IFERROR(OFFSET('Maximum minutes'!$C$1,T2863+1,-1+MATCH(G2863,OFFSET('Maximum minutes'!$C$1,T2863-1,0,1,50),0)),0)</f>
        <v>0</v>
      </c>
      <c r="W2863" s="38">
        <f t="shared" ca="1" si="88"/>
        <v>0</v>
      </c>
    </row>
    <row r="2864" spans="1:23" s="36" customFormat="1" ht="18.75">
      <c r="A2864" s="34"/>
      <c r="B2864" s="39"/>
      <c r="C2864" s="39"/>
      <c r="D2864" s="35"/>
      <c r="E2864" s="40"/>
      <c r="F2864" s="39"/>
      <c r="G2864" s="39"/>
      <c r="H2864" s="39"/>
      <c r="I2864" s="34"/>
      <c r="J2864" s="34"/>
      <c r="K2864" s="34"/>
      <c r="L2864" s="34"/>
      <c r="M2864" s="43" t="str">
        <f ca="1">IFERROR(OFFSET('Maximum minutes'!$C$1,T2864,MATCH(IF(G2864&lt;&gt;"",G2864,F2864),OFFSET('Maximum minutes'!$C$1,T2864-1,0,1,U2864+1),0)-1)*IF(OR(ISNUMBER(J2864),J2864="sans examen"),1,0)*IF(W2864&lt;MinDate,1,0),"")</f>
        <v/>
      </c>
      <c r="N2864" s="36">
        <f t="shared" ca="1" si="89"/>
        <v>0</v>
      </c>
      <c r="O2864" s="36" t="e">
        <f ca="1">LEFT(OFFSET(Lists!$Q$2,MATCH(E2864,Lists!$R$3:$R$19,0),0),4)</f>
        <v>#N/A</v>
      </c>
      <c r="P2864" s="36" t="e">
        <f ca="1">MATCH(O2864,Lists!$S$2:$S$640,1)</f>
        <v>#N/A</v>
      </c>
      <c r="Q2864" s="36" t="e">
        <f ca="1">MATCH(LEFT(OFFSET(Lists!$Q$2,MATCH(E2864,Lists!$R$3:$R$19,0)+1,0),4),Lists!$S$3:$S$640,1)</f>
        <v>#N/A</v>
      </c>
      <c r="R2864" s="36" t="e">
        <f ca="1">LEFT(OFFSET(Lists!$S$2,P2864-1+MATCH(F2864,OFFSET(Lists!$T$3,P2864-1,0,Q2864-P2864+1),0),0),6)</f>
        <v>#N/A</v>
      </c>
      <c r="S2864" s="36" t="e">
        <f ca="1">VLOOKUP(R2864,Lists!B:D,3,FALSE)</f>
        <v>#N/A</v>
      </c>
      <c r="T2864" s="36" t="str">
        <f>IF(F2864&lt;&gt;"",MATCH(R2864,'Maximum minutes'!B:B,0),"")</f>
        <v/>
      </c>
      <c r="U2864" s="36">
        <f ca="1">IF(F2864&lt;&gt;"",COUNTA(OFFSET('Maximum minutes'!$C$1,'Annexe A1 Cours'!T2864,0,1,50)),0)</f>
        <v>0</v>
      </c>
      <c r="V2864" s="37">
        <f ca="1">IFERROR(OFFSET('Maximum minutes'!$C$1,T2864+1,-1+MATCH(G2864,OFFSET('Maximum minutes'!$C$1,T2864-1,0,1,50),0)),0)</f>
        <v>0</v>
      </c>
      <c r="W2864" s="38">
        <f t="shared" ca="1" si="88"/>
        <v>0</v>
      </c>
    </row>
    <row r="2865" spans="1:23" s="36" customFormat="1" ht="18.75">
      <c r="A2865" s="34"/>
      <c r="B2865" s="39"/>
      <c r="C2865" s="39"/>
      <c r="D2865" s="35"/>
      <c r="E2865" s="40"/>
      <c r="F2865" s="39"/>
      <c r="G2865" s="39"/>
      <c r="H2865" s="39"/>
      <c r="I2865" s="34"/>
      <c r="J2865" s="34"/>
      <c r="K2865" s="34"/>
      <c r="L2865" s="34"/>
      <c r="M2865" s="43" t="str">
        <f ca="1">IFERROR(OFFSET('Maximum minutes'!$C$1,T2865,MATCH(IF(G2865&lt;&gt;"",G2865,F2865),OFFSET('Maximum minutes'!$C$1,T2865-1,0,1,U2865+1),0)-1)*IF(OR(ISNUMBER(J2865),J2865="sans examen"),1,0)*IF(W2865&lt;MinDate,1,0),"")</f>
        <v/>
      </c>
      <c r="N2865" s="36">
        <f t="shared" ca="1" si="89"/>
        <v>0</v>
      </c>
      <c r="O2865" s="36" t="e">
        <f ca="1">LEFT(OFFSET(Lists!$Q$2,MATCH(E2865,Lists!$R$3:$R$19,0),0),4)</f>
        <v>#N/A</v>
      </c>
      <c r="P2865" s="36" t="e">
        <f ca="1">MATCH(O2865,Lists!$S$2:$S$640,1)</f>
        <v>#N/A</v>
      </c>
      <c r="Q2865" s="36" t="e">
        <f ca="1">MATCH(LEFT(OFFSET(Lists!$Q$2,MATCH(E2865,Lists!$R$3:$R$19,0)+1,0),4),Lists!$S$3:$S$640,1)</f>
        <v>#N/A</v>
      </c>
      <c r="R2865" s="36" t="e">
        <f ca="1">LEFT(OFFSET(Lists!$S$2,P2865-1+MATCH(F2865,OFFSET(Lists!$T$3,P2865-1,0,Q2865-P2865+1),0),0),6)</f>
        <v>#N/A</v>
      </c>
      <c r="S2865" s="36" t="e">
        <f ca="1">VLOOKUP(R2865,Lists!B:D,3,FALSE)</f>
        <v>#N/A</v>
      </c>
      <c r="T2865" s="36" t="str">
        <f>IF(F2865&lt;&gt;"",MATCH(R2865,'Maximum minutes'!B:B,0),"")</f>
        <v/>
      </c>
      <c r="U2865" s="36">
        <f ca="1">IF(F2865&lt;&gt;"",COUNTA(OFFSET('Maximum minutes'!$C$1,'Annexe A1 Cours'!T2865,0,1,50)),0)</f>
        <v>0</v>
      </c>
      <c r="V2865" s="37">
        <f ca="1">IFERROR(OFFSET('Maximum minutes'!$C$1,T2865+1,-1+MATCH(G2865,OFFSET('Maximum minutes'!$C$1,T2865-1,0,1,50),0)),0)</f>
        <v>0</v>
      </c>
      <c r="W2865" s="38">
        <f t="shared" ca="1" si="88"/>
        <v>0</v>
      </c>
    </row>
    <row r="2866" spans="1:23" s="36" customFormat="1" ht="18.75">
      <c r="A2866" s="34"/>
      <c r="B2866" s="39"/>
      <c r="C2866" s="39"/>
      <c r="D2866" s="35"/>
      <c r="E2866" s="40"/>
      <c r="F2866" s="39"/>
      <c r="G2866" s="39"/>
      <c r="H2866" s="39"/>
      <c r="I2866" s="34"/>
      <c r="J2866" s="34"/>
      <c r="K2866" s="34"/>
      <c r="L2866" s="34"/>
      <c r="M2866" s="43" t="str">
        <f ca="1">IFERROR(OFFSET('Maximum minutes'!$C$1,T2866,MATCH(IF(G2866&lt;&gt;"",G2866,F2866),OFFSET('Maximum minutes'!$C$1,T2866-1,0,1,U2866+1),0)-1)*IF(OR(ISNUMBER(J2866),J2866="sans examen"),1,0)*IF(W2866&lt;MinDate,1,0),"")</f>
        <v/>
      </c>
      <c r="N2866" s="36">
        <f t="shared" ca="1" si="89"/>
        <v>0</v>
      </c>
      <c r="O2866" s="36" t="e">
        <f ca="1">LEFT(OFFSET(Lists!$Q$2,MATCH(E2866,Lists!$R$3:$R$19,0),0),4)</f>
        <v>#N/A</v>
      </c>
      <c r="P2866" s="36" t="e">
        <f ca="1">MATCH(O2866,Lists!$S$2:$S$640,1)</f>
        <v>#N/A</v>
      </c>
      <c r="Q2866" s="36" t="e">
        <f ca="1">MATCH(LEFT(OFFSET(Lists!$Q$2,MATCH(E2866,Lists!$R$3:$R$19,0)+1,0),4),Lists!$S$3:$S$640,1)</f>
        <v>#N/A</v>
      </c>
      <c r="R2866" s="36" t="e">
        <f ca="1">LEFT(OFFSET(Lists!$S$2,P2866-1+MATCH(F2866,OFFSET(Lists!$T$3,P2866-1,0,Q2866-P2866+1),0),0),6)</f>
        <v>#N/A</v>
      </c>
      <c r="S2866" s="36" t="e">
        <f ca="1">VLOOKUP(R2866,Lists!B:D,3,FALSE)</f>
        <v>#N/A</v>
      </c>
      <c r="T2866" s="36" t="str">
        <f>IF(F2866&lt;&gt;"",MATCH(R2866,'Maximum minutes'!B:B,0),"")</f>
        <v/>
      </c>
      <c r="U2866" s="36">
        <f ca="1">IF(F2866&lt;&gt;"",COUNTA(OFFSET('Maximum minutes'!$C$1,'Annexe A1 Cours'!T2866,0,1,50)),0)</f>
        <v>0</v>
      </c>
      <c r="V2866" s="37">
        <f ca="1">IFERROR(OFFSET('Maximum minutes'!$C$1,T2866+1,-1+MATCH(G2866,OFFSET('Maximum minutes'!$C$1,T2866-1,0,1,50),0)),0)</f>
        <v>0</v>
      </c>
      <c r="W2866" s="38">
        <f t="shared" ca="1" si="88"/>
        <v>0</v>
      </c>
    </row>
    <row r="2867" spans="1:23" s="36" customFormat="1" ht="18.75">
      <c r="A2867" s="34"/>
      <c r="B2867" s="39"/>
      <c r="C2867" s="39"/>
      <c r="D2867" s="35"/>
      <c r="E2867" s="40"/>
      <c r="F2867" s="39"/>
      <c r="G2867" s="39"/>
      <c r="H2867" s="39"/>
      <c r="I2867" s="34"/>
      <c r="J2867" s="34"/>
      <c r="K2867" s="34"/>
      <c r="L2867" s="34"/>
      <c r="M2867" s="43" t="str">
        <f ca="1">IFERROR(OFFSET('Maximum minutes'!$C$1,T2867,MATCH(IF(G2867&lt;&gt;"",G2867,F2867),OFFSET('Maximum minutes'!$C$1,T2867-1,0,1,U2867+1),0)-1)*IF(OR(ISNUMBER(J2867),J2867="sans examen"),1,0)*IF(W2867&lt;MinDate,1,0),"")</f>
        <v/>
      </c>
      <c r="N2867" s="36">
        <f t="shared" ca="1" si="89"/>
        <v>0</v>
      </c>
      <c r="O2867" s="36" t="e">
        <f ca="1">LEFT(OFFSET(Lists!$Q$2,MATCH(E2867,Lists!$R$3:$R$19,0),0),4)</f>
        <v>#N/A</v>
      </c>
      <c r="P2867" s="36" t="e">
        <f ca="1">MATCH(O2867,Lists!$S$2:$S$640,1)</f>
        <v>#N/A</v>
      </c>
      <c r="Q2867" s="36" t="e">
        <f ca="1">MATCH(LEFT(OFFSET(Lists!$Q$2,MATCH(E2867,Lists!$R$3:$R$19,0)+1,0),4),Lists!$S$3:$S$640,1)</f>
        <v>#N/A</v>
      </c>
      <c r="R2867" s="36" t="e">
        <f ca="1">LEFT(OFFSET(Lists!$S$2,P2867-1+MATCH(F2867,OFFSET(Lists!$T$3,P2867-1,0,Q2867-P2867+1),0),0),6)</f>
        <v>#N/A</v>
      </c>
      <c r="S2867" s="36" t="e">
        <f ca="1">VLOOKUP(R2867,Lists!B:D,3,FALSE)</f>
        <v>#N/A</v>
      </c>
      <c r="T2867" s="36" t="str">
        <f>IF(F2867&lt;&gt;"",MATCH(R2867,'Maximum minutes'!B:B,0),"")</f>
        <v/>
      </c>
      <c r="U2867" s="36">
        <f ca="1">IF(F2867&lt;&gt;"",COUNTA(OFFSET('Maximum minutes'!$C$1,'Annexe A1 Cours'!T2867,0,1,50)),0)</f>
        <v>0</v>
      </c>
      <c r="V2867" s="37">
        <f ca="1">IFERROR(OFFSET('Maximum minutes'!$C$1,T2867+1,-1+MATCH(G2867,OFFSET('Maximum minutes'!$C$1,T2867-1,0,1,50),0)),0)</f>
        <v>0</v>
      </c>
      <c r="W2867" s="38">
        <f t="shared" ca="1" si="88"/>
        <v>0</v>
      </c>
    </row>
    <row r="2868" spans="1:23" s="36" customFormat="1" ht="18.75">
      <c r="A2868" s="34"/>
      <c r="B2868" s="39"/>
      <c r="C2868" s="39"/>
      <c r="D2868" s="35"/>
      <c r="E2868" s="40"/>
      <c r="F2868" s="39"/>
      <c r="G2868" s="39"/>
      <c r="H2868" s="39"/>
      <c r="I2868" s="34"/>
      <c r="J2868" s="34"/>
      <c r="K2868" s="34"/>
      <c r="L2868" s="34"/>
      <c r="M2868" s="43" t="str">
        <f ca="1">IFERROR(OFFSET('Maximum minutes'!$C$1,T2868,MATCH(IF(G2868&lt;&gt;"",G2868,F2868),OFFSET('Maximum minutes'!$C$1,T2868-1,0,1,U2868+1),0)-1)*IF(OR(ISNUMBER(J2868),J2868="sans examen"),1,0)*IF(W2868&lt;MinDate,1,0),"")</f>
        <v/>
      </c>
      <c r="N2868" s="36">
        <f t="shared" ca="1" si="89"/>
        <v>0</v>
      </c>
      <c r="O2868" s="36" t="e">
        <f ca="1">LEFT(OFFSET(Lists!$Q$2,MATCH(E2868,Lists!$R$3:$R$19,0),0),4)</f>
        <v>#N/A</v>
      </c>
      <c r="P2868" s="36" t="e">
        <f ca="1">MATCH(O2868,Lists!$S$2:$S$640,1)</f>
        <v>#N/A</v>
      </c>
      <c r="Q2868" s="36" t="e">
        <f ca="1">MATCH(LEFT(OFFSET(Lists!$Q$2,MATCH(E2868,Lists!$R$3:$R$19,0)+1,0),4),Lists!$S$3:$S$640,1)</f>
        <v>#N/A</v>
      </c>
      <c r="R2868" s="36" t="e">
        <f ca="1">LEFT(OFFSET(Lists!$S$2,P2868-1+MATCH(F2868,OFFSET(Lists!$T$3,P2868-1,0,Q2868-P2868+1),0),0),6)</f>
        <v>#N/A</v>
      </c>
      <c r="S2868" s="36" t="e">
        <f ca="1">VLOOKUP(R2868,Lists!B:D,3,FALSE)</f>
        <v>#N/A</v>
      </c>
      <c r="T2868" s="36" t="str">
        <f>IF(F2868&lt;&gt;"",MATCH(R2868,'Maximum minutes'!B:B,0),"")</f>
        <v/>
      </c>
      <c r="U2868" s="36">
        <f ca="1">IF(F2868&lt;&gt;"",COUNTA(OFFSET('Maximum minutes'!$C$1,'Annexe A1 Cours'!T2868,0,1,50)),0)</f>
        <v>0</v>
      </c>
      <c r="V2868" s="37">
        <f ca="1">IFERROR(OFFSET('Maximum minutes'!$C$1,T2868+1,-1+MATCH(G2868,OFFSET('Maximum minutes'!$C$1,T2868-1,0,1,50),0)),0)</f>
        <v>0</v>
      </c>
      <c r="W2868" s="38">
        <f t="shared" ca="1" si="88"/>
        <v>0</v>
      </c>
    </row>
    <row r="2869" spans="1:23" s="36" customFormat="1" ht="18.75">
      <c r="A2869" s="34"/>
      <c r="B2869" s="39"/>
      <c r="C2869" s="39"/>
      <c r="D2869" s="35"/>
      <c r="E2869" s="40"/>
      <c r="F2869" s="39"/>
      <c r="G2869" s="39"/>
      <c r="H2869" s="39"/>
      <c r="I2869" s="34"/>
      <c r="J2869" s="34"/>
      <c r="K2869" s="34"/>
      <c r="L2869" s="34"/>
      <c r="M2869" s="43" t="str">
        <f ca="1">IFERROR(OFFSET('Maximum minutes'!$C$1,T2869,MATCH(IF(G2869&lt;&gt;"",G2869,F2869),OFFSET('Maximum minutes'!$C$1,T2869-1,0,1,U2869+1),0)-1)*IF(OR(ISNUMBER(J2869),J2869="sans examen"),1,0)*IF(W2869&lt;MinDate,1,0),"")</f>
        <v/>
      </c>
      <c r="N2869" s="36">
        <f t="shared" ca="1" si="89"/>
        <v>0</v>
      </c>
      <c r="O2869" s="36" t="e">
        <f ca="1">LEFT(OFFSET(Lists!$Q$2,MATCH(E2869,Lists!$R$3:$R$19,0),0),4)</f>
        <v>#N/A</v>
      </c>
      <c r="P2869" s="36" t="e">
        <f ca="1">MATCH(O2869,Lists!$S$2:$S$640,1)</f>
        <v>#N/A</v>
      </c>
      <c r="Q2869" s="36" t="e">
        <f ca="1">MATCH(LEFT(OFFSET(Lists!$Q$2,MATCH(E2869,Lists!$R$3:$R$19,0)+1,0),4),Lists!$S$3:$S$640,1)</f>
        <v>#N/A</v>
      </c>
      <c r="R2869" s="36" t="e">
        <f ca="1">LEFT(OFFSET(Lists!$S$2,P2869-1+MATCH(F2869,OFFSET(Lists!$T$3,P2869-1,0,Q2869-P2869+1),0),0),6)</f>
        <v>#N/A</v>
      </c>
      <c r="S2869" s="36" t="e">
        <f ca="1">VLOOKUP(R2869,Lists!B:D,3,FALSE)</f>
        <v>#N/A</v>
      </c>
      <c r="T2869" s="36" t="str">
        <f>IF(F2869&lt;&gt;"",MATCH(R2869,'Maximum minutes'!B:B,0),"")</f>
        <v/>
      </c>
      <c r="U2869" s="36">
        <f ca="1">IF(F2869&lt;&gt;"",COUNTA(OFFSET('Maximum minutes'!$C$1,'Annexe A1 Cours'!T2869,0,1,50)),0)</f>
        <v>0</v>
      </c>
      <c r="V2869" s="37">
        <f ca="1">IFERROR(OFFSET('Maximum minutes'!$C$1,T2869+1,-1+MATCH(G2869,OFFSET('Maximum minutes'!$C$1,T2869-1,0,1,50),0)),0)</f>
        <v>0</v>
      </c>
      <c r="W2869" s="38">
        <f t="shared" ca="1" si="88"/>
        <v>0</v>
      </c>
    </row>
    <row r="2870" spans="1:23" s="36" customFormat="1" ht="18.75">
      <c r="A2870" s="34"/>
      <c r="B2870" s="39"/>
      <c r="C2870" s="39"/>
      <c r="D2870" s="35"/>
      <c r="E2870" s="40"/>
      <c r="F2870" s="39"/>
      <c r="G2870" s="39"/>
      <c r="H2870" s="39"/>
      <c r="I2870" s="34"/>
      <c r="J2870" s="34"/>
      <c r="K2870" s="34"/>
      <c r="L2870" s="34"/>
      <c r="M2870" s="43" t="str">
        <f ca="1">IFERROR(OFFSET('Maximum minutes'!$C$1,T2870,MATCH(IF(G2870&lt;&gt;"",G2870,F2870),OFFSET('Maximum minutes'!$C$1,T2870-1,0,1,U2870+1),0)-1)*IF(OR(ISNUMBER(J2870),J2870="sans examen"),1,0)*IF(W2870&lt;MinDate,1,0),"")</f>
        <v/>
      </c>
      <c r="N2870" s="36">
        <f t="shared" ca="1" si="89"/>
        <v>0</v>
      </c>
      <c r="O2870" s="36" t="e">
        <f ca="1">LEFT(OFFSET(Lists!$Q$2,MATCH(E2870,Lists!$R$3:$R$19,0),0),4)</f>
        <v>#N/A</v>
      </c>
      <c r="P2870" s="36" t="e">
        <f ca="1">MATCH(O2870,Lists!$S$2:$S$640,1)</f>
        <v>#N/A</v>
      </c>
      <c r="Q2870" s="36" t="e">
        <f ca="1">MATCH(LEFT(OFFSET(Lists!$Q$2,MATCH(E2870,Lists!$R$3:$R$19,0)+1,0),4),Lists!$S$3:$S$640,1)</f>
        <v>#N/A</v>
      </c>
      <c r="R2870" s="36" t="e">
        <f ca="1">LEFT(OFFSET(Lists!$S$2,P2870-1+MATCH(F2870,OFFSET(Lists!$T$3,P2870-1,0,Q2870-P2870+1),0),0),6)</f>
        <v>#N/A</v>
      </c>
      <c r="S2870" s="36" t="e">
        <f ca="1">VLOOKUP(R2870,Lists!B:D,3,FALSE)</f>
        <v>#N/A</v>
      </c>
      <c r="T2870" s="36" t="str">
        <f>IF(F2870&lt;&gt;"",MATCH(R2870,'Maximum minutes'!B:B,0),"")</f>
        <v/>
      </c>
      <c r="U2870" s="36">
        <f ca="1">IF(F2870&lt;&gt;"",COUNTA(OFFSET('Maximum minutes'!$C$1,'Annexe A1 Cours'!T2870,0,1,50)),0)</f>
        <v>0</v>
      </c>
      <c r="V2870" s="37">
        <f ca="1">IFERROR(OFFSET('Maximum minutes'!$C$1,T2870+1,-1+MATCH(G2870,OFFSET('Maximum minutes'!$C$1,T2870-1,0,1,50),0)),0)</f>
        <v>0</v>
      </c>
      <c r="W2870" s="38">
        <f t="shared" ca="1" si="88"/>
        <v>0</v>
      </c>
    </row>
    <row r="2871" spans="1:23" s="36" customFormat="1" ht="18.75">
      <c r="A2871" s="34"/>
      <c r="B2871" s="39"/>
      <c r="C2871" s="39"/>
      <c r="D2871" s="35"/>
      <c r="E2871" s="40"/>
      <c r="F2871" s="39"/>
      <c r="G2871" s="39"/>
      <c r="H2871" s="39"/>
      <c r="I2871" s="34"/>
      <c r="J2871" s="34"/>
      <c r="K2871" s="34"/>
      <c r="L2871" s="34"/>
      <c r="M2871" s="43" t="str">
        <f ca="1">IFERROR(OFFSET('Maximum minutes'!$C$1,T2871,MATCH(IF(G2871&lt;&gt;"",G2871,F2871),OFFSET('Maximum minutes'!$C$1,T2871-1,0,1,U2871+1),0)-1)*IF(OR(ISNUMBER(J2871),J2871="sans examen"),1,0)*IF(W2871&lt;MinDate,1,0),"")</f>
        <v/>
      </c>
      <c r="N2871" s="36">
        <f t="shared" ca="1" si="89"/>
        <v>0</v>
      </c>
      <c r="O2871" s="36" t="e">
        <f ca="1">LEFT(OFFSET(Lists!$Q$2,MATCH(E2871,Lists!$R$3:$R$19,0),0),4)</f>
        <v>#N/A</v>
      </c>
      <c r="P2871" s="36" t="e">
        <f ca="1">MATCH(O2871,Lists!$S$2:$S$640,1)</f>
        <v>#N/A</v>
      </c>
      <c r="Q2871" s="36" t="e">
        <f ca="1">MATCH(LEFT(OFFSET(Lists!$Q$2,MATCH(E2871,Lists!$R$3:$R$19,0)+1,0),4),Lists!$S$3:$S$640,1)</f>
        <v>#N/A</v>
      </c>
      <c r="R2871" s="36" t="e">
        <f ca="1">LEFT(OFFSET(Lists!$S$2,P2871-1+MATCH(F2871,OFFSET(Lists!$T$3,P2871-1,0,Q2871-P2871+1),0),0),6)</f>
        <v>#N/A</v>
      </c>
      <c r="S2871" s="36" t="e">
        <f ca="1">VLOOKUP(R2871,Lists!B:D,3,FALSE)</f>
        <v>#N/A</v>
      </c>
      <c r="T2871" s="36" t="str">
        <f>IF(F2871&lt;&gt;"",MATCH(R2871,'Maximum minutes'!B:B,0),"")</f>
        <v/>
      </c>
      <c r="U2871" s="36">
        <f ca="1">IF(F2871&lt;&gt;"",COUNTA(OFFSET('Maximum minutes'!$C$1,'Annexe A1 Cours'!T2871,0,1,50)),0)</f>
        <v>0</v>
      </c>
      <c r="V2871" s="37">
        <f ca="1">IFERROR(OFFSET('Maximum minutes'!$C$1,T2871+1,-1+MATCH(G2871,OFFSET('Maximum minutes'!$C$1,T2871-1,0,1,50),0)),0)</f>
        <v>0</v>
      </c>
      <c r="W2871" s="38">
        <f t="shared" ca="1" si="88"/>
        <v>0</v>
      </c>
    </row>
    <row r="2872" spans="1:23" s="36" customFormat="1" ht="18.75">
      <c r="A2872" s="34"/>
      <c r="B2872" s="39"/>
      <c r="C2872" s="39"/>
      <c r="D2872" s="35"/>
      <c r="E2872" s="40"/>
      <c r="F2872" s="39"/>
      <c r="G2872" s="39"/>
      <c r="H2872" s="39"/>
      <c r="I2872" s="34"/>
      <c r="J2872" s="34"/>
      <c r="K2872" s="34"/>
      <c r="L2872" s="34"/>
      <c r="M2872" s="43" t="str">
        <f ca="1">IFERROR(OFFSET('Maximum minutes'!$C$1,T2872,MATCH(IF(G2872&lt;&gt;"",G2872,F2872),OFFSET('Maximum minutes'!$C$1,T2872-1,0,1,U2872+1),0)-1)*IF(OR(ISNUMBER(J2872),J2872="sans examen"),1,0)*IF(W2872&lt;MinDate,1,0),"")</f>
        <v/>
      </c>
      <c r="N2872" s="36">
        <f t="shared" ca="1" si="89"/>
        <v>0</v>
      </c>
      <c r="O2872" s="36" t="e">
        <f ca="1">LEFT(OFFSET(Lists!$Q$2,MATCH(E2872,Lists!$R$3:$R$19,0),0),4)</f>
        <v>#N/A</v>
      </c>
      <c r="P2872" s="36" t="e">
        <f ca="1">MATCH(O2872,Lists!$S$2:$S$640,1)</f>
        <v>#N/A</v>
      </c>
      <c r="Q2872" s="36" t="e">
        <f ca="1">MATCH(LEFT(OFFSET(Lists!$Q$2,MATCH(E2872,Lists!$R$3:$R$19,0)+1,0),4),Lists!$S$3:$S$640,1)</f>
        <v>#N/A</v>
      </c>
      <c r="R2872" s="36" t="e">
        <f ca="1">LEFT(OFFSET(Lists!$S$2,P2872-1+MATCH(F2872,OFFSET(Lists!$T$3,P2872-1,0,Q2872-P2872+1),0),0),6)</f>
        <v>#N/A</v>
      </c>
      <c r="S2872" s="36" t="e">
        <f ca="1">VLOOKUP(R2872,Lists!B:D,3,FALSE)</f>
        <v>#N/A</v>
      </c>
      <c r="T2872" s="36" t="str">
        <f>IF(F2872&lt;&gt;"",MATCH(R2872,'Maximum minutes'!B:B,0),"")</f>
        <v/>
      </c>
      <c r="U2872" s="36">
        <f ca="1">IF(F2872&lt;&gt;"",COUNTA(OFFSET('Maximum minutes'!$C$1,'Annexe A1 Cours'!T2872,0,1,50)),0)</f>
        <v>0</v>
      </c>
      <c r="V2872" s="37">
        <f ca="1">IFERROR(OFFSET('Maximum minutes'!$C$1,T2872+1,-1+MATCH(G2872,OFFSET('Maximum minutes'!$C$1,T2872-1,0,1,50),0)),0)</f>
        <v>0</v>
      </c>
      <c r="W2872" s="38">
        <f t="shared" ca="1" si="88"/>
        <v>0</v>
      </c>
    </row>
    <row r="2873" spans="1:23" s="36" customFormat="1" ht="18.75">
      <c r="A2873" s="34"/>
      <c r="B2873" s="39"/>
      <c r="C2873" s="39"/>
      <c r="D2873" s="35"/>
      <c r="E2873" s="40"/>
      <c r="F2873" s="39"/>
      <c r="G2873" s="39"/>
      <c r="H2873" s="39"/>
      <c r="I2873" s="34"/>
      <c r="J2873" s="34"/>
      <c r="K2873" s="34"/>
      <c r="L2873" s="34"/>
      <c r="M2873" s="43" t="str">
        <f ca="1">IFERROR(OFFSET('Maximum minutes'!$C$1,T2873,MATCH(IF(G2873&lt;&gt;"",G2873,F2873),OFFSET('Maximum minutes'!$C$1,T2873-1,0,1,U2873+1),0)-1)*IF(OR(ISNUMBER(J2873),J2873="sans examen"),1,0)*IF(W2873&lt;MinDate,1,0),"")</f>
        <v/>
      </c>
      <c r="N2873" s="36">
        <f t="shared" ca="1" si="89"/>
        <v>0</v>
      </c>
      <c r="O2873" s="36" t="e">
        <f ca="1">LEFT(OFFSET(Lists!$Q$2,MATCH(E2873,Lists!$R$3:$R$19,0),0),4)</f>
        <v>#N/A</v>
      </c>
      <c r="P2873" s="36" t="e">
        <f ca="1">MATCH(O2873,Lists!$S$2:$S$640,1)</f>
        <v>#N/A</v>
      </c>
      <c r="Q2873" s="36" t="e">
        <f ca="1">MATCH(LEFT(OFFSET(Lists!$Q$2,MATCH(E2873,Lists!$R$3:$R$19,0)+1,0),4),Lists!$S$3:$S$640,1)</f>
        <v>#N/A</v>
      </c>
      <c r="R2873" s="36" t="e">
        <f ca="1">LEFT(OFFSET(Lists!$S$2,P2873-1+MATCH(F2873,OFFSET(Lists!$T$3,P2873-1,0,Q2873-P2873+1),0),0),6)</f>
        <v>#N/A</v>
      </c>
      <c r="S2873" s="36" t="e">
        <f ca="1">VLOOKUP(R2873,Lists!B:D,3,FALSE)</f>
        <v>#N/A</v>
      </c>
      <c r="T2873" s="36" t="str">
        <f>IF(F2873&lt;&gt;"",MATCH(R2873,'Maximum minutes'!B:B,0),"")</f>
        <v/>
      </c>
      <c r="U2873" s="36">
        <f ca="1">IF(F2873&lt;&gt;"",COUNTA(OFFSET('Maximum minutes'!$C$1,'Annexe A1 Cours'!T2873,0,1,50)),0)</f>
        <v>0</v>
      </c>
      <c r="V2873" s="37">
        <f ca="1">IFERROR(OFFSET('Maximum minutes'!$C$1,T2873+1,-1+MATCH(G2873,OFFSET('Maximum minutes'!$C$1,T2873-1,0,1,50),0)),0)</f>
        <v>0</v>
      </c>
      <c r="W2873" s="38">
        <f t="shared" ca="1" si="88"/>
        <v>0</v>
      </c>
    </row>
    <row r="2874" spans="1:23" s="36" customFormat="1" ht="18.75">
      <c r="A2874" s="34"/>
      <c r="B2874" s="39"/>
      <c r="C2874" s="39"/>
      <c r="D2874" s="35"/>
      <c r="E2874" s="40"/>
      <c r="F2874" s="39"/>
      <c r="G2874" s="39"/>
      <c r="H2874" s="39"/>
      <c r="I2874" s="34"/>
      <c r="J2874" s="34"/>
      <c r="K2874" s="34"/>
      <c r="L2874" s="34"/>
      <c r="M2874" s="43" t="str">
        <f ca="1">IFERROR(OFFSET('Maximum minutes'!$C$1,T2874,MATCH(IF(G2874&lt;&gt;"",G2874,F2874),OFFSET('Maximum minutes'!$C$1,T2874-1,0,1,U2874+1),0)-1)*IF(OR(ISNUMBER(J2874),J2874="sans examen"),1,0)*IF(W2874&lt;MinDate,1,0),"")</f>
        <v/>
      </c>
      <c r="N2874" s="36">
        <f t="shared" ca="1" si="89"/>
        <v>0</v>
      </c>
      <c r="O2874" s="36" t="e">
        <f ca="1">LEFT(OFFSET(Lists!$Q$2,MATCH(E2874,Lists!$R$3:$R$19,0),0),4)</f>
        <v>#N/A</v>
      </c>
      <c r="P2874" s="36" t="e">
        <f ca="1">MATCH(O2874,Lists!$S$2:$S$640,1)</f>
        <v>#N/A</v>
      </c>
      <c r="Q2874" s="36" t="e">
        <f ca="1">MATCH(LEFT(OFFSET(Lists!$Q$2,MATCH(E2874,Lists!$R$3:$R$19,0)+1,0),4),Lists!$S$3:$S$640,1)</f>
        <v>#N/A</v>
      </c>
      <c r="R2874" s="36" t="e">
        <f ca="1">LEFT(OFFSET(Lists!$S$2,P2874-1+MATCH(F2874,OFFSET(Lists!$T$3,P2874-1,0,Q2874-P2874+1),0),0),6)</f>
        <v>#N/A</v>
      </c>
      <c r="S2874" s="36" t="e">
        <f ca="1">VLOOKUP(R2874,Lists!B:D,3,FALSE)</f>
        <v>#N/A</v>
      </c>
      <c r="T2874" s="36" t="str">
        <f>IF(F2874&lt;&gt;"",MATCH(R2874,'Maximum minutes'!B:B,0),"")</f>
        <v/>
      </c>
      <c r="U2874" s="36">
        <f ca="1">IF(F2874&lt;&gt;"",COUNTA(OFFSET('Maximum minutes'!$C$1,'Annexe A1 Cours'!T2874,0,1,50)),0)</f>
        <v>0</v>
      </c>
      <c r="V2874" s="37">
        <f ca="1">IFERROR(OFFSET('Maximum minutes'!$C$1,T2874+1,-1+MATCH(G2874,OFFSET('Maximum minutes'!$C$1,T2874-1,0,1,50),0)),0)</f>
        <v>0</v>
      </c>
      <c r="W2874" s="38">
        <f t="shared" ca="1" si="88"/>
        <v>0</v>
      </c>
    </row>
    <row r="2875" spans="1:23" s="36" customFormat="1" ht="18.75">
      <c r="A2875" s="34"/>
      <c r="B2875" s="39"/>
      <c r="C2875" s="39"/>
      <c r="D2875" s="35"/>
      <c r="E2875" s="40"/>
      <c r="F2875" s="39"/>
      <c r="G2875" s="39"/>
      <c r="H2875" s="39"/>
      <c r="I2875" s="34"/>
      <c r="J2875" s="34"/>
      <c r="K2875" s="34"/>
      <c r="L2875" s="34"/>
      <c r="M2875" s="43" t="str">
        <f ca="1">IFERROR(OFFSET('Maximum minutes'!$C$1,T2875,MATCH(IF(G2875&lt;&gt;"",G2875,F2875),OFFSET('Maximum minutes'!$C$1,T2875-1,0,1,U2875+1),0)-1)*IF(OR(ISNUMBER(J2875),J2875="sans examen"),1,0)*IF(W2875&lt;MinDate,1,0),"")</f>
        <v/>
      </c>
      <c r="N2875" s="36">
        <f t="shared" ca="1" si="89"/>
        <v>0</v>
      </c>
      <c r="O2875" s="36" t="e">
        <f ca="1">LEFT(OFFSET(Lists!$Q$2,MATCH(E2875,Lists!$R$3:$R$19,0),0),4)</f>
        <v>#N/A</v>
      </c>
      <c r="P2875" s="36" t="e">
        <f ca="1">MATCH(O2875,Lists!$S$2:$S$640,1)</f>
        <v>#N/A</v>
      </c>
      <c r="Q2875" s="36" t="e">
        <f ca="1">MATCH(LEFT(OFFSET(Lists!$Q$2,MATCH(E2875,Lists!$R$3:$R$19,0)+1,0),4),Lists!$S$3:$S$640,1)</f>
        <v>#N/A</v>
      </c>
      <c r="R2875" s="36" t="e">
        <f ca="1">LEFT(OFFSET(Lists!$S$2,P2875-1+MATCH(F2875,OFFSET(Lists!$T$3,P2875-1,0,Q2875-P2875+1),0),0),6)</f>
        <v>#N/A</v>
      </c>
      <c r="S2875" s="36" t="e">
        <f ca="1">VLOOKUP(R2875,Lists!B:D,3,FALSE)</f>
        <v>#N/A</v>
      </c>
      <c r="T2875" s="36" t="str">
        <f>IF(F2875&lt;&gt;"",MATCH(R2875,'Maximum minutes'!B:B,0),"")</f>
        <v/>
      </c>
      <c r="U2875" s="36">
        <f ca="1">IF(F2875&lt;&gt;"",COUNTA(OFFSET('Maximum minutes'!$C$1,'Annexe A1 Cours'!T2875,0,1,50)),0)</f>
        <v>0</v>
      </c>
      <c r="V2875" s="37">
        <f ca="1">IFERROR(OFFSET('Maximum minutes'!$C$1,T2875+1,-1+MATCH(G2875,OFFSET('Maximum minutes'!$C$1,T2875-1,0,1,50),0)),0)</f>
        <v>0</v>
      </c>
      <c r="W2875" s="38">
        <f t="shared" ca="1" si="88"/>
        <v>0</v>
      </c>
    </row>
    <row r="2876" spans="1:23" s="36" customFormat="1" ht="18.75">
      <c r="A2876" s="34"/>
      <c r="B2876" s="39"/>
      <c r="C2876" s="39"/>
      <c r="D2876" s="35"/>
      <c r="E2876" s="40"/>
      <c r="F2876" s="39"/>
      <c r="G2876" s="39"/>
      <c r="H2876" s="39"/>
      <c r="I2876" s="34"/>
      <c r="J2876" s="34"/>
      <c r="K2876" s="34"/>
      <c r="L2876" s="34"/>
      <c r="M2876" s="43" t="str">
        <f ca="1">IFERROR(OFFSET('Maximum minutes'!$C$1,T2876,MATCH(IF(G2876&lt;&gt;"",G2876,F2876),OFFSET('Maximum minutes'!$C$1,T2876-1,0,1,U2876+1),0)-1)*IF(OR(ISNUMBER(J2876),J2876="sans examen"),1,0)*IF(W2876&lt;MinDate,1,0),"")</f>
        <v/>
      </c>
      <c r="N2876" s="36">
        <f t="shared" ca="1" si="89"/>
        <v>0</v>
      </c>
      <c r="O2876" s="36" t="e">
        <f ca="1">LEFT(OFFSET(Lists!$Q$2,MATCH(E2876,Lists!$R$3:$R$19,0),0),4)</f>
        <v>#N/A</v>
      </c>
      <c r="P2876" s="36" t="e">
        <f ca="1">MATCH(O2876,Lists!$S$2:$S$640,1)</f>
        <v>#N/A</v>
      </c>
      <c r="Q2876" s="36" t="e">
        <f ca="1">MATCH(LEFT(OFFSET(Lists!$Q$2,MATCH(E2876,Lists!$R$3:$R$19,0)+1,0),4),Lists!$S$3:$S$640,1)</f>
        <v>#N/A</v>
      </c>
      <c r="R2876" s="36" t="e">
        <f ca="1">LEFT(OFFSET(Lists!$S$2,P2876-1+MATCH(F2876,OFFSET(Lists!$T$3,P2876-1,0,Q2876-P2876+1),0),0),6)</f>
        <v>#N/A</v>
      </c>
      <c r="S2876" s="36" t="e">
        <f ca="1">VLOOKUP(R2876,Lists!B:D,3,FALSE)</f>
        <v>#N/A</v>
      </c>
      <c r="T2876" s="36" t="str">
        <f>IF(F2876&lt;&gt;"",MATCH(R2876,'Maximum minutes'!B:B,0),"")</f>
        <v/>
      </c>
      <c r="U2876" s="36">
        <f ca="1">IF(F2876&lt;&gt;"",COUNTA(OFFSET('Maximum minutes'!$C$1,'Annexe A1 Cours'!T2876,0,1,50)),0)</f>
        <v>0</v>
      </c>
      <c r="V2876" s="37">
        <f ca="1">IFERROR(OFFSET('Maximum minutes'!$C$1,T2876+1,-1+MATCH(G2876,OFFSET('Maximum minutes'!$C$1,T2876-1,0,1,50),0)),0)</f>
        <v>0</v>
      </c>
      <c r="W2876" s="38">
        <f t="shared" ca="1" si="88"/>
        <v>0</v>
      </c>
    </row>
    <row r="2877" spans="1:23" s="36" customFormat="1" ht="18.75">
      <c r="A2877" s="34"/>
      <c r="B2877" s="39"/>
      <c r="C2877" s="39"/>
      <c r="D2877" s="35"/>
      <c r="E2877" s="40"/>
      <c r="F2877" s="39"/>
      <c r="G2877" s="39"/>
      <c r="H2877" s="39"/>
      <c r="I2877" s="34"/>
      <c r="J2877" s="34"/>
      <c r="K2877" s="34"/>
      <c r="L2877" s="34"/>
      <c r="M2877" s="43" t="str">
        <f ca="1">IFERROR(OFFSET('Maximum minutes'!$C$1,T2877,MATCH(IF(G2877&lt;&gt;"",G2877,F2877),OFFSET('Maximum minutes'!$C$1,T2877-1,0,1,U2877+1),0)-1)*IF(OR(ISNUMBER(J2877),J2877="sans examen"),1,0)*IF(W2877&lt;MinDate,1,0),"")</f>
        <v/>
      </c>
      <c r="N2877" s="36">
        <f t="shared" ca="1" si="89"/>
        <v>0</v>
      </c>
      <c r="O2877" s="36" t="e">
        <f ca="1">LEFT(OFFSET(Lists!$Q$2,MATCH(E2877,Lists!$R$3:$R$19,0),0),4)</f>
        <v>#N/A</v>
      </c>
      <c r="P2877" s="36" t="e">
        <f ca="1">MATCH(O2877,Lists!$S$2:$S$640,1)</f>
        <v>#N/A</v>
      </c>
      <c r="Q2877" s="36" t="e">
        <f ca="1">MATCH(LEFT(OFFSET(Lists!$Q$2,MATCH(E2877,Lists!$R$3:$R$19,0)+1,0),4),Lists!$S$3:$S$640,1)</f>
        <v>#N/A</v>
      </c>
      <c r="R2877" s="36" t="e">
        <f ca="1">LEFT(OFFSET(Lists!$S$2,P2877-1+MATCH(F2877,OFFSET(Lists!$T$3,P2877-1,0,Q2877-P2877+1),0),0),6)</f>
        <v>#N/A</v>
      </c>
      <c r="S2877" s="36" t="e">
        <f ca="1">VLOOKUP(R2877,Lists!B:D,3,FALSE)</f>
        <v>#N/A</v>
      </c>
      <c r="T2877" s="36" t="str">
        <f>IF(F2877&lt;&gt;"",MATCH(R2877,'Maximum minutes'!B:B,0),"")</f>
        <v/>
      </c>
      <c r="U2877" s="36">
        <f ca="1">IF(F2877&lt;&gt;"",COUNTA(OFFSET('Maximum minutes'!$C$1,'Annexe A1 Cours'!T2877,0,1,50)),0)</f>
        <v>0</v>
      </c>
      <c r="V2877" s="37">
        <f ca="1">IFERROR(OFFSET('Maximum minutes'!$C$1,T2877+1,-1+MATCH(G2877,OFFSET('Maximum minutes'!$C$1,T2877-1,0,1,50),0)),0)</f>
        <v>0</v>
      </c>
      <c r="W2877" s="38">
        <f t="shared" ca="1" si="88"/>
        <v>0</v>
      </c>
    </row>
    <row r="2878" spans="1:23" s="36" customFormat="1" ht="18.75">
      <c r="A2878" s="34"/>
      <c r="B2878" s="39"/>
      <c r="C2878" s="39"/>
      <c r="D2878" s="35"/>
      <c r="E2878" s="40"/>
      <c r="F2878" s="39"/>
      <c r="G2878" s="39"/>
      <c r="H2878" s="39"/>
      <c r="I2878" s="34"/>
      <c r="J2878" s="34"/>
      <c r="K2878" s="34"/>
      <c r="L2878" s="34"/>
      <c r="M2878" s="43" t="str">
        <f ca="1">IFERROR(OFFSET('Maximum minutes'!$C$1,T2878,MATCH(IF(G2878&lt;&gt;"",G2878,F2878),OFFSET('Maximum minutes'!$C$1,T2878-1,0,1,U2878+1),0)-1)*IF(OR(ISNUMBER(J2878),J2878="sans examen"),1,0)*IF(W2878&lt;MinDate,1,0),"")</f>
        <v/>
      </c>
      <c r="N2878" s="36">
        <f t="shared" ca="1" si="89"/>
        <v>0</v>
      </c>
      <c r="O2878" s="36" t="e">
        <f ca="1">LEFT(OFFSET(Lists!$Q$2,MATCH(E2878,Lists!$R$3:$R$19,0),0),4)</f>
        <v>#N/A</v>
      </c>
      <c r="P2878" s="36" t="e">
        <f ca="1">MATCH(O2878,Lists!$S$2:$S$640,1)</f>
        <v>#N/A</v>
      </c>
      <c r="Q2878" s="36" t="e">
        <f ca="1">MATCH(LEFT(OFFSET(Lists!$Q$2,MATCH(E2878,Lists!$R$3:$R$19,0)+1,0),4),Lists!$S$3:$S$640,1)</f>
        <v>#N/A</v>
      </c>
      <c r="R2878" s="36" t="e">
        <f ca="1">LEFT(OFFSET(Lists!$S$2,P2878-1+MATCH(F2878,OFFSET(Lists!$T$3,P2878-1,0,Q2878-P2878+1),0),0),6)</f>
        <v>#N/A</v>
      </c>
      <c r="S2878" s="36" t="e">
        <f ca="1">VLOOKUP(R2878,Lists!B:D,3,FALSE)</f>
        <v>#N/A</v>
      </c>
      <c r="T2878" s="36" t="str">
        <f>IF(F2878&lt;&gt;"",MATCH(R2878,'Maximum minutes'!B:B,0),"")</f>
        <v/>
      </c>
      <c r="U2878" s="36">
        <f ca="1">IF(F2878&lt;&gt;"",COUNTA(OFFSET('Maximum minutes'!$C$1,'Annexe A1 Cours'!T2878,0,1,50)),0)</f>
        <v>0</v>
      </c>
      <c r="V2878" s="37">
        <f ca="1">IFERROR(OFFSET('Maximum minutes'!$C$1,T2878+1,-1+MATCH(G2878,OFFSET('Maximum minutes'!$C$1,T2878-1,0,1,50),0)),0)</f>
        <v>0</v>
      </c>
      <c r="W2878" s="38">
        <f t="shared" ca="1" si="88"/>
        <v>0</v>
      </c>
    </row>
    <row r="2879" spans="1:23" s="36" customFormat="1" ht="18.75">
      <c r="A2879" s="34"/>
      <c r="B2879" s="39"/>
      <c r="C2879" s="39"/>
      <c r="D2879" s="35"/>
      <c r="E2879" s="40"/>
      <c r="F2879" s="39"/>
      <c r="G2879" s="39"/>
      <c r="H2879" s="39"/>
      <c r="I2879" s="34"/>
      <c r="J2879" s="34"/>
      <c r="K2879" s="34"/>
      <c r="L2879" s="34"/>
      <c r="M2879" s="43" t="str">
        <f ca="1">IFERROR(OFFSET('Maximum minutes'!$C$1,T2879,MATCH(IF(G2879&lt;&gt;"",G2879,F2879),OFFSET('Maximum minutes'!$C$1,T2879-1,0,1,U2879+1),0)-1)*IF(OR(ISNUMBER(J2879),J2879="sans examen"),1,0)*IF(W2879&lt;MinDate,1,0),"")</f>
        <v/>
      </c>
      <c r="N2879" s="36">
        <f t="shared" ca="1" si="89"/>
        <v>0</v>
      </c>
      <c r="O2879" s="36" t="e">
        <f ca="1">LEFT(OFFSET(Lists!$Q$2,MATCH(E2879,Lists!$R$3:$R$19,0),0),4)</f>
        <v>#N/A</v>
      </c>
      <c r="P2879" s="36" t="e">
        <f ca="1">MATCH(O2879,Lists!$S$2:$S$640,1)</f>
        <v>#N/A</v>
      </c>
      <c r="Q2879" s="36" t="e">
        <f ca="1">MATCH(LEFT(OFFSET(Lists!$Q$2,MATCH(E2879,Lists!$R$3:$R$19,0)+1,0),4),Lists!$S$3:$S$640,1)</f>
        <v>#N/A</v>
      </c>
      <c r="R2879" s="36" t="e">
        <f ca="1">LEFT(OFFSET(Lists!$S$2,P2879-1+MATCH(F2879,OFFSET(Lists!$T$3,P2879-1,0,Q2879-P2879+1),0),0),6)</f>
        <v>#N/A</v>
      </c>
      <c r="S2879" s="36" t="e">
        <f ca="1">VLOOKUP(R2879,Lists!B:D,3,FALSE)</f>
        <v>#N/A</v>
      </c>
      <c r="T2879" s="36" t="str">
        <f>IF(F2879&lt;&gt;"",MATCH(R2879,'Maximum minutes'!B:B,0),"")</f>
        <v/>
      </c>
      <c r="U2879" s="36">
        <f ca="1">IF(F2879&lt;&gt;"",COUNTA(OFFSET('Maximum minutes'!$C$1,'Annexe A1 Cours'!T2879,0,1,50)),0)</f>
        <v>0</v>
      </c>
      <c r="V2879" s="37">
        <f ca="1">IFERROR(OFFSET('Maximum minutes'!$C$1,T2879+1,-1+MATCH(G2879,OFFSET('Maximum minutes'!$C$1,T2879-1,0,1,50),0)),0)</f>
        <v>0</v>
      </c>
      <c r="W2879" s="38">
        <f t="shared" ca="1" si="88"/>
        <v>0</v>
      </c>
    </row>
    <row r="2880" spans="1:23" s="36" customFormat="1" ht="18.75">
      <c r="A2880" s="34"/>
      <c r="B2880" s="39"/>
      <c r="C2880" s="39"/>
      <c r="D2880" s="35"/>
      <c r="E2880" s="40"/>
      <c r="F2880" s="39"/>
      <c r="G2880" s="39"/>
      <c r="H2880" s="39"/>
      <c r="I2880" s="34"/>
      <c r="J2880" s="34"/>
      <c r="K2880" s="34"/>
      <c r="L2880" s="34"/>
      <c r="M2880" s="43" t="str">
        <f ca="1">IFERROR(OFFSET('Maximum minutes'!$C$1,T2880,MATCH(IF(G2880&lt;&gt;"",G2880,F2880),OFFSET('Maximum minutes'!$C$1,T2880-1,0,1,U2880+1),0)-1)*IF(OR(ISNUMBER(J2880),J2880="sans examen"),1,0)*IF(W2880&lt;MinDate,1,0),"")</f>
        <v/>
      </c>
      <c r="N2880" s="36">
        <f t="shared" ca="1" si="89"/>
        <v>0</v>
      </c>
      <c r="O2880" s="36" t="e">
        <f ca="1">LEFT(OFFSET(Lists!$Q$2,MATCH(E2880,Lists!$R$3:$R$19,0),0),4)</f>
        <v>#N/A</v>
      </c>
      <c r="P2880" s="36" t="e">
        <f ca="1">MATCH(O2880,Lists!$S$2:$S$640,1)</f>
        <v>#N/A</v>
      </c>
      <c r="Q2880" s="36" t="e">
        <f ca="1">MATCH(LEFT(OFFSET(Lists!$Q$2,MATCH(E2880,Lists!$R$3:$R$19,0)+1,0),4),Lists!$S$3:$S$640,1)</f>
        <v>#N/A</v>
      </c>
      <c r="R2880" s="36" t="e">
        <f ca="1">LEFT(OFFSET(Lists!$S$2,P2880-1+MATCH(F2880,OFFSET(Lists!$T$3,P2880-1,0,Q2880-P2880+1),0),0),6)</f>
        <v>#N/A</v>
      </c>
      <c r="S2880" s="36" t="e">
        <f ca="1">VLOOKUP(R2880,Lists!B:D,3,FALSE)</f>
        <v>#N/A</v>
      </c>
      <c r="T2880" s="36" t="str">
        <f>IF(F2880&lt;&gt;"",MATCH(R2880,'Maximum minutes'!B:B,0),"")</f>
        <v/>
      </c>
      <c r="U2880" s="36">
        <f ca="1">IF(F2880&lt;&gt;"",COUNTA(OFFSET('Maximum minutes'!$C$1,'Annexe A1 Cours'!T2880,0,1,50)),0)</f>
        <v>0</v>
      </c>
      <c r="V2880" s="37">
        <f ca="1">IFERROR(OFFSET('Maximum minutes'!$C$1,T2880+1,-1+MATCH(G2880,OFFSET('Maximum minutes'!$C$1,T2880-1,0,1,50),0)),0)</f>
        <v>0</v>
      </c>
      <c r="W2880" s="38">
        <f t="shared" ca="1" si="88"/>
        <v>0</v>
      </c>
    </row>
    <row r="2881" spans="1:23" s="36" customFormat="1" ht="18.75">
      <c r="A2881" s="34"/>
      <c r="B2881" s="39"/>
      <c r="C2881" s="39"/>
      <c r="D2881" s="35"/>
      <c r="E2881" s="40"/>
      <c r="F2881" s="39"/>
      <c r="G2881" s="39"/>
      <c r="H2881" s="39"/>
      <c r="I2881" s="34"/>
      <c r="J2881" s="34"/>
      <c r="K2881" s="34"/>
      <c r="L2881" s="34"/>
      <c r="M2881" s="43" t="str">
        <f ca="1">IFERROR(OFFSET('Maximum minutes'!$C$1,T2881,MATCH(IF(G2881&lt;&gt;"",G2881,F2881),OFFSET('Maximum minutes'!$C$1,T2881-1,0,1,U2881+1),0)-1)*IF(OR(ISNUMBER(J2881),J2881="sans examen"),1,0)*IF(W2881&lt;MinDate,1,0),"")</f>
        <v/>
      </c>
      <c r="N2881" s="36">
        <f t="shared" ca="1" si="89"/>
        <v>0</v>
      </c>
      <c r="O2881" s="36" t="e">
        <f ca="1">LEFT(OFFSET(Lists!$Q$2,MATCH(E2881,Lists!$R$3:$R$19,0),0),4)</f>
        <v>#N/A</v>
      </c>
      <c r="P2881" s="36" t="e">
        <f ca="1">MATCH(O2881,Lists!$S$2:$S$640,1)</f>
        <v>#N/A</v>
      </c>
      <c r="Q2881" s="36" t="e">
        <f ca="1">MATCH(LEFT(OFFSET(Lists!$Q$2,MATCH(E2881,Lists!$R$3:$R$19,0)+1,0),4),Lists!$S$3:$S$640,1)</f>
        <v>#N/A</v>
      </c>
      <c r="R2881" s="36" t="e">
        <f ca="1">LEFT(OFFSET(Lists!$S$2,P2881-1+MATCH(F2881,OFFSET(Lists!$T$3,P2881-1,0,Q2881-P2881+1),0),0),6)</f>
        <v>#N/A</v>
      </c>
      <c r="S2881" s="36" t="e">
        <f ca="1">VLOOKUP(R2881,Lists!B:D,3,FALSE)</f>
        <v>#N/A</v>
      </c>
      <c r="T2881" s="36" t="str">
        <f>IF(F2881&lt;&gt;"",MATCH(R2881,'Maximum minutes'!B:B,0),"")</f>
        <v/>
      </c>
      <c r="U2881" s="36">
        <f ca="1">IF(F2881&lt;&gt;"",COUNTA(OFFSET('Maximum minutes'!$C$1,'Annexe A1 Cours'!T2881,0,1,50)),0)</f>
        <v>0</v>
      </c>
      <c r="V2881" s="37">
        <f ca="1">IFERROR(OFFSET('Maximum minutes'!$C$1,T2881+1,-1+MATCH(G2881,OFFSET('Maximum minutes'!$C$1,T2881-1,0,1,50),0)),0)</f>
        <v>0</v>
      </c>
      <c r="W2881" s="38">
        <f t="shared" ca="1" si="88"/>
        <v>0</v>
      </c>
    </row>
    <row r="2882" spans="1:23" s="36" customFormat="1" ht="18.75">
      <c r="A2882" s="34"/>
      <c r="B2882" s="39"/>
      <c r="C2882" s="39"/>
      <c r="D2882" s="35"/>
      <c r="E2882" s="40"/>
      <c r="F2882" s="39"/>
      <c r="G2882" s="39"/>
      <c r="H2882" s="39"/>
      <c r="I2882" s="34"/>
      <c r="J2882" s="34"/>
      <c r="K2882" s="34"/>
      <c r="L2882" s="34"/>
      <c r="M2882" s="43" t="str">
        <f ca="1">IFERROR(OFFSET('Maximum minutes'!$C$1,T2882,MATCH(IF(G2882&lt;&gt;"",G2882,F2882),OFFSET('Maximum minutes'!$C$1,T2882-1,0,1,U2882+1),0)-1)*IF(OR(ISNUMBER(J2882),J2882="sans examen"),1,0)*IF(W2882&lt;MinDate,1,0),"")</f>
        <v/>
      </c>
      <c r="N2882" s="36">
        <f t="shared" ca="1" si="89"/>
        <v>0</v>
      </c>
      <c r="O2882" s="36" t="e">
        <f ca="1">LEFT(OFFSET(Lists!$Q$2,MATCH(E2882,Lists!$R$3:$R$19,0),0),4)</f>
        <v>#N/A</v>
      </c>
      <c r="P2882" s="36" t="e">
        <f ca="1">MATCH(O2882,Lists!$S$2:$S$640,1)</f>
        <v>#N/A</v>
      </c>
      <c r="Q2882" s="36" t="e">
        <f ca="1">MATCH(LEFT(OFFSET(Lists!$Q$2,MATCH(E2882,Lists!$R$3:$R$19,0)+1,0),4),Lists!$S$3:$S$640,1)</f>
        <v>#N/A</v>
      </c>
      <c r="R2882" s="36" t="e">
        <f ca="1">LEFT(OFFSET(Lists!$S$2,P2882-1+MATCH(F2882,OFFSET(Lists!$T$3,P2882-1,0,Q2882-P2882+1),0),0),6)</f>
        <v>#N/A</v>
      </c>
      <c r="S2882" s="36" t="e">
        <f ca="1">VLOOKUP(R2882,Lists!B:D,3,FALSE)</f>
        <v>#N/A</v>
      </c>
      <c r="T2882" s="36" t="str">
        <f>IF(F2882&lt;&gt;"",MATCH(R2882,'Maximum minutes'!B:B,0),"")</f>
        <v/>
      </c>
      <c r="U2882" s="36">
        <f ca="1">IF(F2882&lt;&gt;"",COUNTA(OFFSET('Maximum minutes'!$C$1,'Annexe A1 Cours'!T2882,0,1,50)),0)</f>
        <v>0</v>
      </c>
      <c r="V2882" s="37">
        <f ca="1">IFERROR(OFFSET('Maximum minutes'!$C$1,T2882+1,-1+MATCH(G2882,OFFSET('Maximum minutes'!$C$1,T2882-1,0,1,50),0)),0)</f>
        <v>0</v>
      </c>
      <c r="W2882" s="38">
        <f t="shared" ca="1" si="88"/>
        <v>0</v>
      </c>
    </row>
    <row r="2883" spans="1:23" s="36" customFormat="1" ht="18.75">
      <c r="A2883" s="34"/>
      <c r="B2883" s="39"/>
      <c r="C2883" s="39"/>
      <c r="D2883" s="35"/>
      <c r="E2883" s="40"/>
      <c r="F2883" s="39"/>
      <c r="G2883" s="39"/>
      <c r="H2883" s="39"/>
      <c r="I2883" s="34"/>
      <c r="J2883" s="34"/>
      <c r="K2883" s="34"/>
      <c r="L2883" s="34"/>
      <c r="M2883" s="43" t="str">
        <f ca="1">IFERROR(OFFSET('Maximum minutes'!$C$1,T2883,MATCH(IF(G2883&lt;&gt;"",G2883,F2883),OFFSET('Maximum minutes'!$C$1,T2883-1,0,1,U2883+1),0)-1)*IF(OR(ISNUMBER(J2883),J2883="sans examen"),1,0)*IF(W2883&lt;MinDate,1,0),"")</f>
        <v/>
      </c>
      <c r="N2883" s="36">
        <f t="shared" ca="1" si="89"/>
        <v>0</v>
      </c>
      <c r="O2883" s="36" t="e">
        <f ca="1">LEFT(OFFSET(Lists!$Q$2,MATCH(E2883,Lists!$R$3:$R$19,0),0),4)</f>
        <v>#N/A</v>
      </c>
      <c r="P2883" s="36" t="e">
        <f ca="1">MATCH(O2883,Lists!$S$2:$S$640,1)</f>
        <v>#N/A</v>
      </c>
      <c r="Q2883" s="36" t="e">
        <f ca="1">MATCH(LEFT(OFFSET(Lists!$Q$2,MATCH(E2883,Lists!$R$3:$R$19,0)+1,0),4),Lists!$S$3:$S$640,1)</f>
        <v>#N/A</v>
      </c>
      <c r="R2883" s="36" t="e">
        <f ca="1">LEFT(OFFSET(Lists!$S$2,P2883-1+MATCH(F2883,OFFSET(Lists!$T$3,P2883-1,0,Q2883-P2883+1),0),0),6)</f>
        <v>#N/A</v>
      </c>
      <c r="S2883" s="36" t="e">
        <f ca="1">VLOOKUP(R2883,Lists!B:D,3,FALSE)</f>
        <v>#N/A</v>
      </c>
      <c r="T2883" s="36" t="str">
        <f>IF(F2883&lt;&gt;"",MATCH(R2883,'Maximum minutes'!B:B,0),"")</f>
        <v/>
      </c>
      <c r="U2883" s="36">
        <f ca="1">IF(F2883&lt;&gt;"",COUNTA(OFFSET('Maximum minutes'!$C$1,'Annexe A1 Cours'!T2883,0,1,50)),0)</f>
        <v>0</v>
      </c>
      <c r="V2883" s="37">
        <f ca="1">IFERROR(OFFSET('Maximum minutes'!$C$1,T2883+1,-1+MATCH(G2883,OFFSET('Maximum minutes'!$C$1,T2883-1,0,1,50),0)),0)</f>
        <v>0</v>
      </c>
      <c r="W2883" s="38">
        <f t="shared" ca="1" si="88"/>
        <v>0</v>
      </c>
    </row>
    <row r="2884" spans="1:23" s="36" customFormat="1" ht="18.75">
      <c r="A2884" s="34"/>
      <c r="B2884" s="39"/>
      <c r="C2884" s="39"/>
      <c r="D2884" s="35"/>
      <c r="E2884" s="40"/>
      <c r="F2884" s="39"/>
      <c r="G2884" s="39"/>
      <c r="H2884" s="39"/>
      <c r="I2884" s="34"/>
      <c r="J2884" s="34"/>
      <c r="K2884" s="34"/>
      <c r="L2884" s="34"/>
      <c r="M2884" s="43" t="str">
        <f ca="1">IFERROR(OFFSET('Maximum minutes'!$C$1,T2884,MATCH(IF(G2884&lt;&gt;"",G2884,F2884),OFFSET('Maximum minutes'!$C$1,T2884-1,0,1,U2884+1),0)-1)*IF(OR(ISNUMBER(J2884),J2884="sans examen"),1,0)*IF(W2884&lt;MinDate,1,0),"")</f>
        <v/>
      </c>
      <c r="N2884" s="36">
        <f t="shared" ca="1" si="89"/>
        <v>0</v>
      </c>
      <c r="O2884" s="36" t="e">
        <f ca="1">LEFT(OFFSET(Lists!$Q$2,MATCH(E2884,Lists!$R$3:$R$19,0),0),4)</f>
        <v>#N/A</v>
      </c>
      <c r="P2884" s="36" t="e">
        <f ca="1">MATCH(O2884,Lists!$S$2:$S$640,1)</f>
        <v>#N/A</v>
      </c>
      <c r="Q2884" s="36" t="e">
        <f ca="1">MATCH(LEFT(OFFSET(Lists!$Q$2,MATCH(E2884,Lists!$R$3:$R$19,0)+1,0),4),Lists!$S$3:$S$640,1)</f>
        <v>#N/A</v>
      </c>
      <c r="R2884" s="36" t="e">
        <f ca="1">LEFT(OFFSET(Lists!$S$2,P2884-1+MATCH(F2884,OFFSET(Lists!$T$3,P2884-1,0,Q2884-P2884+1),0),0),6)</f>
        <v>#N/A</v>
      </c>
      <c r="S2884" s="36" t="e">
        <f ca="1">VLOOKUP(R2884,Lists!B:D,3,FALSE)</f>
        <v>#N/A</v>
      </c>
      <c r="T2884" s="36" t="str">
        <f>IF(F2884&lt;&gt;"",MATCH(R2884,'Maximum minutes'!B:B,0),"")</f>
        <v/>
      </c>
      <c r="U2884" s="36">
        <f ca="1">IF(F2884&lt;&gt;"",COUNTA(OFFSET('Maximum minutes'!$C$1,'Annexe A1 Cours'!T2884,0,1,50)),0)</f>
        <v>0</v>
      </c>
      <c r="V2884" s="37">
        <f ca="1">IFERROR(OFFSET('Maximum minutes'!$C$1,T2884+1,-1+MATCH(G2884,OFFSET('Maximum minutes'!$C$1,T2884-1,0,1,50),0)),0)</f>
        <v>0</v>
      </c>
      <c r="W2884" s="38">
        <f t="shared" ca="1" si="88"/>
        <v>0</v>
      </c>
    </row>
    <row r="2885" spans="1:23" s="36" customFormat="1" ht="18.75">
      <c r="A2885" s="34"/>
      <c r="B2885" s="39"/>
      <c r="C2885" s="39"/>
      <c r="D2885" s="35"/>
      <c r="E2885" s="40"/>
      <c r="F2885" s="39"/>
      <c r="G2885" s="39"/>
      <c r="H2885" s="39"/>
      <c r="I2885" s="34"/>
      <c r="J2885" s="34"/>
      <c r="K2885" s="34"/>
      <c r="L2885" s="34"/>
      <c r="M2885" s="43" t="str">
        <f ca="1">IFERROR(OFFSET('Maximum minutes'!$C$1,T2885,MATCH(IF(G2885&lt;&gt;"",G2885,F2885),OFFSET('Maximum minutes'!$C$1,T2885-1,0,1,U2885+1),0)-1)*IF(OR(ISNUMBER(J2885),J2885="sans examen"),1,0)*IF(W2885&lt;MinDate,1,0),"")</f>
        <v/>
      </c>
      <c r="N2885" s="36">
        <f t="shared" ca="1" si="89"/>
        <v>0</v>
      </c>
      <c r="O2885" s="36" t="e">
        <f ca="1">LEFT(OFFSET(Lists!$Q$2,MATCH(E2885,Lists!$R$3:$R$19,0),0),4)</f>
        <v>#N/A</v>
      </c>
      <c r="P2885" s="36" t="e">
        <f ca="1">MATCH(O2885,Lists!$S$2:$S$640,1)</f>
        <v>#N/A</v>
      </c>
      <c r="Q2885" s="36" t="e">
        <f ca="1">MATCH(LEFT(OFFSET(Lists!$Q$2,MATCH(E2885,Lists!$R$3:$R$19,0)+1,0),4),Lists!$S$3:$S$640,1)</f>
        <v>#N/A</v>
      </c>
      <c r="R2885" s="36" t="e">
        <f ca="1">LEFT(OFFSET(Lists!$S$2,P2885-1+MATCH(F2885,OFFSET(Lists!$T$3,P2885-1,0,Q2885-P2885+1),0),0),6)</f>
        <v>#N/A</v>
      </c>
      <c r="S2885" s="36" t="e">
        <f ca="1">VLOOKUP(R2885,Lists!B:D,3,FALSE)</f>
        <v>#N/A</v>
      </c>
      <c r="T2885" s="36" t="str">
        <f>IF(F2885&lt;&gt;"",MATCH(R2885,'Maximum minutes'!B:B,0),"")</f>
        <v/>
      </c>
      <c r="U2885" s="36">
        <f ca="1">IF(F2885&lt;&gt;"",COUNTA(OFFSET('Maximum minutes'!$C$1,'Annexe A1 Cours'!T2885,0,1,50)),0)</f>
        <v>0</v>
      </c>
      <c r="V2885" s="37">
        <f ca="1">IFERROR(OFFSET('Maximum minutes'!$C$1,T2885+1,-1+MATCH(G2885,OFFSET('Maximum minutes'!$C$1,T2885-1,0,1,50),0)),0)</f>
        <v>0</v>
      </c>
      <c r="W2885" s="38">
        <f t="shared" ca="1" si="88"/>
        <v>0</v>
      </c>
    </row>
    <row r="2886" spans="1:23" s="36" customFormat="1" ht="18.75">
      <c r="A2886" s="34"/>
      <c r="B2886" s="39"/>
      <c r="C2886" s="39"/>
      <c r="D2886" s="35"/>
      <c r="E2886" s="40"/>
      <c r="F2886" s="39"/>
      <c r="G2886" s="39"/>
      <c r="H2886" s="39"/>
      <c r="I2886" s="34"/>
      <c r="J2886" s="34"/>
      <c r="K2886" s="34"/>
      <c r="L2886" s="34"/>
      <c r="M2886" s="43" t="str">
        <f ca="1">IFERROR(OFFSET('Maximum minutes'!$C$1,T2886,MATCH(IF(G2886&lt;&gt;"",G2886,F2886),OFFSET('Maximum minutes'!$C$1,T2886-1,0,1,U2886+1),0)-1)*IF(OR(ISNUMBER(J2886),J2886="sans examen"),1,0)*IF(W2886&lt;MinDate,1,0),"")</f>
        <v/>
      </c>
      <c r="N2886" s="36">
        <f t="shared" ca="1" si="89"/>
        <v>0</v>
      </c>
      <c r="O2886" s="36" t="e">
        <f ca="1">LEFT(OFFSET(Lists!$Q$2,MATCH(E2886,Lists!$R$3:$R$19,0),0),4)</f>
        <v>#N/A</v>
      </c>
      <c r="P2886" s="36" t="e">
        <f ca="1">MATCH(O2886,Lists!$S$2:$S$640,1)</f>
        <v>#N/A</v>
      </c>
      <c r="Q2886" s="36" t="e">
        <f ca="1">MATCH(LEFT(OFFSET(Lists!$Q$2,MATCH(E2886,Lists!$R$3:$R$19,0)+1,0),4),Lists!$S$3:$S$640,1)</f>
        <v>#N/A</v>
      </c>
      <c r="R2886" s="36" t="e">
        <f ca="1">LEFT(OFFSET(Lists!$S$2,P2886-1+MATCH(F2886,OFFSET(Lists!$T$3,P2886-1,0,Q2886-P2886+1),0),0),6)</f>
        <v>#N/A</v>
      </c>
      <c r="S2886" s="36" t="e">
        <f ca="1">VLOOKUP(R2886,Lists!B:D,3,FALSE)</f>
        <v>#N/A</v>
      </c>
      <c r="T2886" s="36" t="str">
        <f>IF(F2886&lt;&gt;"",MATCH(R2886,'Maximum minutes'!B:B,0),"")</f>
        <v/>
      </c>
      <c r="U2886" s="36">
        <f ca="1">IF(F2886&lt;&gt;"",COUNTA(OFFSET('Maximum minutes'!$C$1,'Annexe A1 Cours'!T2886,0,1,50)),0)</f>
        <v>0</v>
      </c>
      <c r="V2886" s="37">
        <f ca="1">IFERROR(OFFSET('Maximum minutes'!$C$1,T2886+1,-1+MATCH(G2886,OFFSET('Maximum minutes'!$C$1,T2886-1,0,1,50),0)),0)</f>
        <v>0</v>
      </c>
      <c r="W2886" s="38">
        <f t="shared" ca="1" si="88"/>
        <v>0</v>
      </c>
    </row>
    <row r="2887" spans="1:23" s="36" customFormat="1" ht="18.75">
      <c r="A2887" s="34"/>
      <c r="B2887" s="39"/>
      <c r="C2887" s="39"/>
      <c r="D2887" s="35"/>
      <c r="E2887" s="40"/>
      <c r="F2887" s="39"/>
      <c r="G2887" s="39"/>
      <c r="H2887" s="39"/>
      <c r="I2887" s="34"/>
      <c r="J2887" s="34"/>
      <c r="K2887" s="34"/>
      <c r="L2887" s="34"/>
      <c r="M2887" s="43" t="str">
        <f ca="1">IFERROR(OFFSET('Maximum minutes'!$C$1,T2887,MATCH(IF(G2887&lt;&gt;"",G2887,F2887),OFFSET('Maximum minutes'!$C$1,T2887-1,0,1,U2887+1),0)-1)*IF(OR(ISNUMBER(J2887),J2887="sans examen"),1,0)*IF(W2887&lt;MinDate,1,0),"")</f>
        <v/>
      </c>
      <c r="N2887" s="36">
        <f t="shared" ca="1" si="89"/>
        <v>0</v>
      </c>
      <c r="O2887" s="36" t="e">
        <f ca="1">LEFT(OFFSET(Lists!$Q$2,MATCH(E2887,Lists!$R$3:$R$19,0),0),4)</f>
        <v>#N/A</v>
      </c>
      <c r="P2887" s="36" t="e">
        <f ca="1">MATCH(O2887,Lists!$S$2:$S$640,1)</f>
        <v>#N/A</v>
      </c>
      <c r="Q2887" s="36" t="e">
        <f ca="1">MATCH(LEFT(OFFSET(Lists!$Q$2,MATCH(E2887,Lists!$R$3:$R$19,0)+1,0),4),Lists!$S$3:$S$640,1)</f>
        <v>#N/A</v>
      </c>
      <c r="R2887" s="36" t="e">
        <f ca="1">LEFT(OFFSET(Lists!$S$2,P2887-1+MATCH(F2887,OFFSET(Lists!$T$3,P2887-1,0,Q2887-P2887+1),0),0),6)</f>
        <v>#N/A</v>
      </c>
      <c r="S2887" s="36" t="e">
        <f ca="1">VLOOKUP(R2887,Lists!B:D,3,FALSE)</f>
        <v>#N/A</v>
      </c>
      <c r="T2887" s="36" t="str">
        <f>IF(F2887&lt;&gt;"",MATCH(R2887,'Maximum minutes'!B:B,0),"")</f>
        <v/>
      </c>
      <c r="U2887" s="36">
        <f ca="1">IF(F2887&lt;&gt;"",COUNTA(OFFSET('Maximum minutes'!$C$1,'Annexe A1 Cours'!T2887,0,1,50)),0)</f>
        <v>0</v>
      </c>
      <c r="V2887" s="37">
        <f ca="1">IFERROR(OFFSET('Maximum minutes'!$C$1,T2887+1,-1+MATCH(G2887,OFFSET('Maximum minutes'!$C$1,T2887-1,0,1,50),0)),0)</f>
        <v>0</v>
      </c>
      <c r="W2887" s="38">
        <f t="shared" ref="W2887:W2950" ca="1" si="90">IFERROR(DATE(YEAR(D2887)+V2887,MONTH(D2887),DAY(D2887)),"")</f>
        <v>0</v>
      </c>
    </row>
    <row r="2888" spans="1:23" s="36" customFormat="1" ht="18.75">
      <c r="A2888" s="34"/>
      <c r="B2888" s="39"/>
      <c r="C2888" s="39"/>
      <c r="D2888" s="35"/>
      <c r="E2888" s="40"/>
      <c r="F2888" s="39"/>
      <c r="G2888" s="39"/>
      <c r="H2888" s="39"/>
      <c r="I2888" s="34"/>
      <c r="J2888" s="34"/>
      <c r="K2888" s="34"/>
      <c r="L2888" s="34"/>
      <c r="M2888" s="43" t="str">
        <f ca="1">IFERROR(OFFSET('Maximum minutes'!$C$1,T2888,MATCH(IF(G2888&lt;&gt;"",G2888,F2888),OFFSET('Maximum minutes'!$C$1,T2888-1,0,1,U2888+1),0)-1)*IF(OR(ISNUMBER(J2888),J2888="sans examen"),1,0)*IF(W2888&lt;MinDate,1,0),"")</f>
        <v/>
      </c>
      <c r="N2888" s="36">
        <f t="shared" ref="N2888:N2951" ca="1" si="91">IF(K2888&gt;0,MIN(K2888,M2888),0)*IF(M2888="",0,1)</f>
        <v>0</v>
      </c>
      <c r="O2888" s="36" t="e">
        <f ca="1">LEFT(OFFSET(Lists!$Q$2,MATCH(E2888,Lists!$R$3:$R$19,0),0),4)</f>
        <v>#N/A</v>
      </c>
      <c r="P2888" s="36" t="e">
        <f ca="1">MATCH(O2888,Lists!$S$2:$S$640,1)</f>
        <v>#N/A</v>
      </c>
      <c r="Q2888" s="36" t="e">
        <f ca="1">MATCH(LEFT(OFFSET(Lists!$Q$2,MATCH(E2888,Lists!$R$3:$R$19,0)+1,0),4),Lists!$S$3:$S$640,1)</f>
        <v>#N/A</v>
      </c>
      <c r="R2888" s="36" t="e">
        <f ca="1">LEFT(OFFSET(Lists!$S$2,P2888-1+MATCH(F2888,OFFSET(Lists!$T$3,P2888-1,0,Q2888-P2888+1),0),0),6)</f>
        <v>#N/A</v>
      </c>
      <c r="S2888" s="36" t="e">
        <f ca="1">VLOOKUP(R2888,Lists!B:D,3,FALSE)</f>
        <v>#N/A</v>
      </c>
      <c r="T2888" s="36" t="str">
        <f>IF(F2888&lt;&gt;"",MATCH(R2888,'Maximum minutes'!B:B,0),"")</f>
        <v/>
      </c>
      <c r="U2888" s="36">
        <f ca="1">IF(F2888&lt;&gt;"",COUNTA(OFFSET('Maximum minutes'!$C$1,'Annexe A1 Cours'!T2888,0,1,50)),0)</f>
        <v>0</v>
      </c>
      <c r="V2888" s="37">
        <f ca="1">IFERROR(OFFSET('Maximum minutes'!$C$1,T2888+1,-1+MATCH(G2888,OFFSET('Maximum minutes'!$C$1,T2888-1,0,1,50),0)),0)</f>
        <v>0</v>
      </c>
      <c r="W2888" s="38">
        <f t="shared" ca="1" si="90"/>
        <v>0</v>
      </c>
    </row>
    <row r="2889" spans="1:23" s="36" customFormat="1" ht="18.75">
      <c r="A2889" s="34"/>
      <c r="B2889" s="39"/>
      <c r="C2889" s="39"/>
      <c r="D2889" s="35"/>
      <c r="E2889" s="40"/>
      <c r="F2889" s="39"/>
      <c r="G2889" s="39"/>
      <c r="H2889" s="39"/>
      <c r="I2889" s="34"/>
      <c r="J2889" s="34"/>
      <c r="K2889" s="34"/>
      <c r="L2889" s="34"/>
      <c r="M2889" s="43" t="str">
        <f ca="1">IFERROR(OFFSET('Maximum minutes'!$C$1,T2889,MATCH(IF(G2889&lt;&gt;"",G2889,F2889),OFFSET('Maximum minutes'!$C$1,T2889-1,0,1,U2889+1),0)-1)*IF(OR(ISNUMBER(J2889),J2889="sans examen"),1,0)*IF(W2889&lt;MinDate,1,0),"")</f>
        <v/>
      </c>
      <c r="N2889" s="36">
        <f t="shared" ca="1" si="91"/>
        <v>0</v>
      </c>
      <c r="O2889" s="36" t="e">
        <f ca="1">LEFT(OFFSET(Lists!$Q$2,MATCH(E2889,Lists!$R$3:$R$19,0),0),4)</f>
        <v>#N/A</v>
      </c>
      <c r="P2889" s="36" t="e">
        <f ca="1">MATCH(O2889,Lists!$S$2:$S$640,1)</f>
        <v>#N/A</v>
      </c>
      <c r="Q2889" s="36" t="e">
        <f ca="1">MATCH(LEFT(OFFSET(Lists!$Q$2,MATCH(E2889,Lists!$R$3:$R$19,0)+1,0),4),Lists!$S$3:$S$640,1)</f>
        <v>#N/A</v>
      </c>
      <c r="R2889" s="36" t="e">
        <f ca="1">LEFT(OFFSET(Lists!$S$2,P2889-1+MATCH(F2889,OFFSET(Lists!$T$3,P2889-1,0,Q2889-P2889+1),0),0),6)</f>
        <v>#N/A</v>
      </c>
      <c r="S2889" s="36" t="e">
        <f ca="1">VLOOKUP(R2889,Lists!B:D,3,FALSE)</f>
        <v>#N/A</v>
      </c>
      <c r="T2889" s="36" t="str">
        <f>IF(F2889&lt;&gt;"",MATCH(R2889,'Maximum minutes'!B:B,0),"")</f>
        <v/>
      </c>
      <c r="U2889" s="36">
        <f ca="1">IF(F2889&lt;&gt;"",COUNTA(OFFSET('Maximum minutes'!$C$1,'Annexe A1 Cours'!T2889,0,1,50)),0)</f>
        <v>0</v>
      </c>
      <c r="V2889" s="37">
        <f ca="1">IFERROR(OFFSET('Maximum minutes'!$C$1,T2889+1,-1+MATCH(G2889,OFFSET('Maximum minutes'!$C$1,T2889-1,0,1,50),0)),0)</f>
        <v>0</v>
      </c>
      <c r="W2889" s="38">
        <f t="shared" ca="1" si="90"/>
        <v>0</v>
      </c>
    </row>
    <row r="2890" spans="1:23" s="36" customFormat="1" ht="18.75">
      <c r="A2890" s="34"/>
      <c r="B2890" s="39"/>
      <c r="C2890" s="39"/>
      <c r="D2890" s="35"/>
      <c r="E2890" s="40"/>
      <c r="F2890" s="39"/>
      <c r="G2890" s="39"/>
      <c r="H2890" s="39"/>
      <c r="I2890" s="34"/>
      <c r="J2890" s="34"/>
      <c r="K2890" s="34"/>
      <c r="L2890" s="34"/>
      <c r="M2890" s="43" t="str">
        <f ca="1">IFERROR(OFFSET('Maximum minutes'!$C$1,T2890,MATCH(IF(G2890&lt;&gt;"",G2890,F2890),OFFSET('Maximum minutes'!$C$1,T2890-1,0,1,U2890+1),0)-1)*IF(OR(ISNUMBER(J2890),J2890="sans examen"),1,0)*IF(W2890&lt;MinDate,1,0),"")</f>
        <v/>
      </c>
      <c r="N2890" s="36">
        <f t="shared" ca="1" si="91"/>
        <v>0</v>
      </c>
      <c r="O2890" s="36" t="e">
        <f ca="1">LEFT(OFFSET(Lists!$Q$2,MATCH(E2890,Lists!$R$3:$R$19,0),0),4)</f>
        <v>#N/A</v>
      </c>
      <c r="P2890" s="36" t="e">
        <f ca="1">MATCH(O2890,Lists!$S$2:$S$640,1)</f>
        <v>#N/A</v>
      </c>
      <c r="Q2890" s="36" t="e">
        <f ca="1">MATCH(LEFT(OFFSET(Lists!$Q$2,MATCH(E2890,Lists!$R$3:$R$19,0)+1,0),4),Lists!$S$3:$S$640,1)</f>
        <v>#N/A</v>
      </c>
      <c r="R2890" s="36" t="e">
        <f ca="1">LEFT(OFFSET(Lists!$S$2,P2890-1+MATCH(F2890,OFFSET(Lists!$T$3,P2890-1,0,Q2890-P2890+1),0),0),6)</f>
        <v>#N/A</v>
      </c>
      <c r="S2890" s="36" t="e">
        <f ca="1">VLOOKUP(R2890,Lists!B:D,3,FALSE)</f>
        <v>#N/A</v>
      </c>
      <c r="T2890" s="36" t="str">
        <f>IF(F2890&lt;&gt;"",MATCH(R2890,'Maximum minutes'!B:B,0),"")</f>
        <v/>
      </c>
      <c r="U2890" s="36">
        <f ca="1">IF(F2890&lt;&gt;"",COUNTA(OFFSET('Maximum minutes'!$C$1,'Annexe A1 Cours'!T2890,0,1,50)),0)</f>
        <v>0</v>
      </c>
      <c r="V2890" s="37">
        <f ca="1">IFERROR(OFFSET('Maximum minutes'!$C$1,T2890+1,-1+MATCH(G2890,OFFSET('Maximum minutes'!$C$1,T2890-1,0,1,50),0)),0)</f>
        <v>0</v>
      </c>
      <c r="W2890" s="38">
        <f t="shared" ca="1" si="90"/>
        <v>0</v>
      </c>
    </row>
    <row r="2891" spans="1:23" s="36" customFormat="1" ht="18.75">
      <c r="A2891" s="34"/>
      <c r="B2891" s="39"/>
      <c r="C2891" s="39"/>
      <c r="D2891" s="35"/>
      <c r="E2891" s="40"/>
      <c r="F2891" s="39"/>
      <c r="G2891" s="39"/>
      <c r="H2891" s="39"/>
      <c r="I2891" s="34"/>
      <c r="J2891" s="34"/>
      <c r="K2891" s="34"/>
      <c r="L2891" s="34"/>
      <c r="M2891" s="43" t="str">
        <f ca="1">IFERROR(OFFSET('Maximum minutes'!$C$1,T2891,MATCH(IF(G2891&lt;&gt;"",G2891,F2891),OFFSET('Maximum minutes'!$C$1,T2891-1,0,1,U2891+1),0)-1)*IF(OR(ISNUMBER(J2891),J2891="sans examen"),1,0)*IF(W2891&lt;MinDate,1,0),"")</f>
        <v/>
      </c>
      <c r="N2891" s="36">
        <f t="shared" ca="1" si="91"/>
        <v>0</v>
      </c>
      <c r="O2891" s="36" t="e">
        <f ca="1">LEFT(OFFSET(Lists!$Q$2,MATCH(E2891,Lists!$R$3:$R$19,0),0),4)</f>
        <v>#N/A</v>
      </c>
      <c r="P2891" s="36" t="e">
        <f ca="1">MATCH(O2891,Lists!$S$2:$S$640,1)</f>
        <v>#N/A</v>
      </c>
      <c r="Q2891" s="36" t="e">
        <f ca="1">MATCH(LEFT(OFFSET(Lists!$Q$2,MATCH(E2891,Lists!$R$3:$R$19,0)+1,0),4),Lists!$S$3:$S$640,1)</f>
        <v>#N/A</v>
      </c>
      <c r="R2891" s="36" t="e">
        <f ca="1">LEFT(OFFSET(Lists!$S$2,P2891-1+MATCH(F2891,OFFSET(Lists!$T$3,P2891-1,0,Q2891-P2891+1),0),0),6)</f>
        <v>#N/A</v>
      </c>
      <c r="S2891" s="36" t="e">
        <f ca="1">VLOOKUP(R2891,Lists!B:D,3,FALSE)</f>
        <v>#N/A</v>
      </c>
      <c r="T2891" s="36" t="str">
        <f>IF(F2891&lt;&gt;"",MATCH(R2891,'Maximum minutes'!B:B,0),"")</f>
        <v/>
      </c>
      <c r="U2891" s="36">
        <f ca="1">IF(F2891&lt;&gt;"",COUNTA(OFFSET('Maximum minutes'!$C$1,'Annexe A1 Cours'!T2891,0,1,50)),0)</f>
        <v>0</v>
      </c>
      <c r="V2891" s="37">
        <f ca="1">IFERROR(OFFSET('Maximum minutes'!$C$1,T2891+1,-1+MATCH(G2891,OFFSET('Maximum minutes'!$C$1,T2891-1,0,1,50),0)),0)</f>
        <v>0</v>
      </c>
      <c r="W2891" s="38">
        <f t="shared" ca="1" si="90"/>
        <v>0</v>
      </c>
    </row>
    <row r="2892" spans="1:23" s="36" customFormat="1" ht="18.75">
      <c r="A2892" s="34"/>
      <c r="B2892" s="39"/>
      <c r="C2892" s="39"/>
      <c r="D2892" s="35"/>
      <c r="E2892" s="40"/>
      <c r="F2892" s="39"/>
      <c r="G2892" s="39"/>
      <c r="H2892" s="39"/>
      <c r="I2892" s="34"/>
      <c r="J2892" s="34"/>
      <c r="K2892" s="34"/>
      <c r="L2892" s="34"/>
      <c r="M2892" s="43" t="str">
        <f ca="1">IFERROR(OFFSET('Maximum minutes'!$C$1,T2892,MATCH(IF(G2892&lt;&gt;"",G2892,F2892),OFFSET('Maximum minutes'!$C$1,T2892-1,0,1,U2892+1),0)-1)*IF(OR(ISNUMBER(J2892),J2892="sans examen"),1,0)*IF(W2892&lt;MinDate,1,0),"")</f>
        <v/>
      </c>
      <c r="N2892" s="36">
        <f t="shared" ca="1" si="91"/>
        <v>0</v>
      </c>
      <c r="O2892" s="36" t="e">
        <f ca="1">LEFT(OFFSET(Lists!$Q$2,MATCH(E2892,Lists!$R$3:$R$19,0),0),4)</f>
        <v>#N/A</v>
      </c>
      <c r="P2892" s="36" t="e">
        <f ca="1">MATCH(O2892,Lists!$S$2:$S$640,1)</f>
        <v>#N/A</v>
      </c>
      <c r="Q2892" s="36" t="e">
        <f ca="1">MATCH(LEFT(OFFSET(Lists!$Q$2,MATCH(E2892,Lists!$R$3:$R$19,0)+1,0),4),Lists!$S$3:$S$640,1)</f>
        <v>#N/A</v>
      </c>
      <c r="R2892" s="36" t="e">
        <f ca="1">LEFT(OFFSET(Lists!$S$2,P2892-1+MATCH(F2892,OFFSET(Lists!$T$3,P2892-1,0,Q2892-P2892+1),0),0),6)</f>
        <v>#N/A</v>
      </c>
      <c r="S2892" s="36" t="e">
        <f ca="1">VLOOKUP(R2892,Lists!B:D,3,FALSE)</f>
        <v>#N/A</v>
      </c>
      <c r="T2892" s="36" t="str">
        <f>IF(F2892&lt;&gt;"",MATCH(R2892,'Maximum minutes'!B:B,0),"")</f>
        <v/>
      </c>
      <c r="U2892" s="36">
        <f ca="1">IF(F2892&lt;&gt;"",COUNTA(OFFSET('Maximum minutes'!$C$1,'Annexe A1 Cours'!T2892,0,1,50)),0)</f>
        <v>0</v>
      </c>
      <c r="V2892" s="37">
        <f ca="1">IFERROR(OFFSET('Maximum minutes'!$C$1,T2892+1,-1+MATCH(G2892,OFFSET('Maximum minutes'!$C$1,T2892-1,0,1,50),0)),0)</f>
        <v>0</v>
      </c>
      <c r="W2892" s="38">
        <f t="shared" ca="1" si="90"/>
        <v>0</v>
      </c>
    </row>
    <row r="2893" spans="1:23" s="36" customFormat="1" ht="18.75">
      <c r="A2893" s="34"/>
      <c r="B2893" s="39"/>
      <c r="C2893" s="39"/>
      <c r="D2893" s="35"/>
      <c r="E2893" s="40"/>
      <c r="F2893" s="39"/>
      <c r="G2893" s="39"/>
      <c r="H2893" s="39"/>
      <c r="I2893" s="34"/>
      <c r="J2893" s="34"/>
      <c r="K2893" s="34"/>
      <c r="L2893" s="34"/>
      <c r="M2893" s="43" t="str">
        <f ca="1">IFERROR(OFFSET('Maximum minutes'!$C$1,T2893,MATCH(IF(G2893&lt;&gt;"",G2893,F2893),OFFSET('Maximum minutes'!$C$1,T2893-1,0,1,U2893+1),0)-1)*IF(OR(ISNUMBER(J2893),J2893="sans examen"),1,0)*IF(W2893&lt;MinDate,1,0),"")</f>
        <v/>
      </c>
      <c r="N2893" s="36">
        <f t="shared" ca="1" si="91"/>
        <v>0</v>
      </c>
      <c r="O2893" s="36" t="e">
        <f ca="1">LEFT(OFFSET(Lists!$Q$2,MATCH(E2893,Lists!$R$3:$R$19,0),0),4)</f>
        <v>#N/A</v>
      </c>
      <c r="P2893" s="36" t="e">
        <f ca="1">MATCH(O2893,Lists!$S$2:$S$640,1)</f>
        <v>#N/A</v>
      </c>
      <c r="Q2893" s="36" t="e">
        <f ca="1">MATCH(LEFT(OFFSET(Lists!$Q$2,MATCH(E2893,Lists!$R$3:$R$19,0)+1,0),4),Lists!$S$3:$S$640,1)</f>
        <v>#N/A</v>
      </c>
      <c r="R2893" s="36" t="e">
        <f ca="1">LEFT(OFFSET(Lists!$S$2,P2893-1+MATCH(F2893,OFFSET(Lists!$T$3,P2893-1,0,Q2893-P2893+1),0),0),6)</f>
        <v>#N/A</v>
      </c>
      <c r="S2893" s="36" t="e">
        <f ca="1">VLOOKUP(R2893,Lists!B:D,3,FALSE)</f>
        <v>#N/A</v>
      </c>
      <c r="T2893" s="36" t="str">
        <f>IF(F2893&lt;&gt;"",MATCH(R2893,'Maximum minutes'!B:B,0),"")</f>
        <v/>
      </c>
      <c r="U2893" s="36">
        <f ca="1">IF(F2893&lt;&gt;"",COUNTA(OFFSET('Maximum minutes'!$C$1,'Annexe A1 Cours'!T2893,0,1,50)),0)</f>
        <v>0</v>
      </c>
      <c r="V2893" s="37">
        <f ca="1">IFERROR(OFFSET('Maximum minutes'!$C$1,T2893+1,-1+MATCH(G2893,OFFSET('Maximum minutes'!$C$1,T2893-1,0,1,50),0)),0)</f>
        <v>0</v>
      </c>
      <c r="W2893" s="38">
        <f t="shared" ca="1" si="90"/>
        <v>0</v>
      </c>
    </row>
    <row r="2894" spans="1:23" s="36" customFormat="1" ht="18.75">
      <c r="A2894" s="34"/>
      <c r="B2894" s="39"/>
      <c r="C2894" s="39"/>
      <c r="D2894" s="35"/>
      <c r="E2894" s="40"/>
      <c r="F2894" s="39"/>
      <c r="G2894" s="39"/>
      <c r="H2894" s="39"/>
      <c r="I2894" s="34"/>
      <c r="J2894" s="34"/>
      <c r="K2894" s="34"/>
      <c r="L2894" s="34"/>
      <c r="M2894" s="43" t="str">
        <f ca="1">IFERROR(OFFSET('Maximum minutes'!$C$1,T2894,MATCH(IF(G2894&lt;&gt;"",G2894,F2894),OFFSET('Maximum minutes'!$C$1,T2894-1,0,1,U2894+1),0)-1)*IF(OR(ISNUMBER(J2894),J2894="sans examen"),1,0)*IF(W2894&lt;MinDate,1,0),"")</f>
        <v/>
      </c>
      <c r="N2894" s="36">
        <f t="shared" ca="1" si="91"/>
        <v>0</v>
      </c>
      <c r="O2894" s="36" t="e">
        <f ca="1">LEFT(OFFSET(Lists!$Q$2,MATCH(E2894,Lists!$R$3:$R$19,0),0),4)</f>
        <v>#N/A</v>
      </c>
      <c r="P2894" s="36" t="e">
        <f ca="1">MATCH(O2894,Lists!$S$2:$S$640,1)</f>
        <v>#N/A</v>
      </c>
      <c r="Q2894" s="36" t="e">
        <f ca="1">MATCH(LEFT(OFFSET(Lists!$Q$2,MATCH(E2894,Lists!$R$3:$R$19,0)+1,0),4),Lists!$S$3:$S$640,1)</f>
        <v>#N/A</v>
      </c>
      <c r="R2894" s="36" t="e">
        <f ca="1">LEFT(OFFSET(Lists!$S$2,P2894-1+MATCH(F2894,OFFSET(Lists!$T$3,P2894-1,0,Q2894-P2894+1),0),0),6)</f>
        <v>#N/A</v>
      </c>
      <c r="S2894" s="36" t="e">
        <f ca="1">VLOOKUP(R2894,Lists!B:D,3,FALSE)</f>
        <v>#N/A</v>
      </c>
      <c r="T2894" s="36" t="str">
        <f>IF(F2894&lt;&gt;"",MATCH(R2894,'Maximum minutes'!B:B,0),"")</f>
        <v/>
      </c>
      <c r="U2894" s="36">
        <f ca="1">IF(F2894&lt;&gt;"",COUNTA(OFFSET('Maximum minutes'!$C$1,'Annexe A1 Cours'!T2894,0,1,50)),0)</f>
        <v>0</v>
      </c>
      <c r="V2894" s="37">
        <f ca="1">IFERROR(OFFSET('Maximum minutes'!$C$1,T2894+1,-1+MATCH(G2894,OFFSET('Maximum minutes'!$C$1,T2894-1,0,1,50),0)),0)</f>
        <v>0</v>
      </c>
      <c r="W2894" s="38">
        <f t="shared" ca="1" si="90"/>
        <v>0</v>
      </c>
    </row>
    <row r="2895" spans="1:23" s="36" customFormat="1" ht="18.75">
      <c r="A2895" s="34"/>
      <c r="B2895" s="39"/>
      <c r="C2895" s="39"/>
      <c r="D2895" s="35"/>
      <c r="E2895" s="40"/>
      <c r="F2895" s="39"/>
      <c r="G2895" s="39"/>
      <c r="H2895" s="39"/>
      <c r="I2895" s="34"/>
      <c r="J2895" s="34"/>
      <c r="K2895" s="34"/>
      <c r="L2895" s="34"/>
      <c r="M2895" s="43" t="str">
        <f ca="1">IFERROR(OFFSET('Maximum minutes'!$C$1,T2895,MATCH(IF(G2895&lt;&gt;"",G2895,F2895),OFFSET('Maximum minutes'!$C$1,T2895-1,0,1,U2895+1),0)-1)*IF(OR(ISNUMBER(J2895),J2895="sans examen"),1,0)*IF(W2895&lt;MinDate,1,0),"")</f>
        <v/>
      </c>
      <c r="N2895" s="36">
        <f t="shared" ca="1" si="91"/>
        <v>0</v>
      </c>
      <c r="O2895" s="36" t="e">
        <f ca="1">LEFT(OFFSET(Lists!$Q$2,MATCH(E2895,Lists!$R$3:$R$19,0),0),4)</f>
        <v>#N/A</v>
      </c>
      <c r="P2895" s="36" t="e">
        <f ca="1">MATCH(O2895,Lists!$S$2:$S$640,1)</f>
        <v>#N/A</v>
      </c>
      <c r="Q2895" s="36" t="e">
        <f ca="1">MATCH(LEFT(OFFSET(Lists!$Q$2,MATCH(E2895,Lists!$R$3:$R$19,0)+1,0),4),Lists!$S$3:$S$640,1)</f>
        <v>#N/A</v>
      </c>
      <c r="R2895" s="36" t="e">
        <f ca="1">LEFT(OFFSET(Lists!$S$2,P2895-1+MATCH(F2895,OFFSET(Lists!$T$3,P2895-1,0,Q2895-P2895+1),0),0),6)</f>
        <v>#N/A</v>
      </c>
      <c r="S2895" s="36" t="e">
        <f ca="1">VLOOKUP(R2895,Lists!B:D,3,FALSE)</f>
        <v>#N/A</v>
      </c>
      <c r="T2895" s="36" t="str">
        <f>IF(F2895&lt;&gt;"",MATCH(R2895,'Maximum minutes'!B:B,0),"")</f>
        <v/>
      </c>
      <c r="U2895" s="36">
        <f ca="1">IF(F2895&lt;&gt;"",COUNTA(OFFSET('Maximum minutes'!$C$1,'Annexe A1 Cours'!T2895,0,1,50)),0)</f>
        <v>0</v>
      </c>
      <c r="V2895" s="37">
        <f ca="1">IFERROR(OFFSET('Maximum minutes'!$C$1,T2895+1,-1+MATCH(G2895,OFFSET('Maximum minutes'!$C$1,T2895-1,0,1,50),0)),0)</f>
        <v>0</v>
      </c>
      <c r="W2895" s="38">
        <f t="shared" ca="1" si="90"/>
        <v>0</v>
      </c>
    </row>
    <row r="2896" spans="1:23" s="36" customFormat="1" ht="18.75">
      <c r="A2896" s="34"/>
      <c r="B2896" s="39"/>
      <c r="C2896" s="39"/>
      <c r="D2896" s="35"/>
      <c r="E2896" s="40"/>
      <c r="F2896" s="39"/>
      <c r="G2896" s="39"/>
      <c r="H2896" s="39"/>
      <c r="I2896" s="34"/>
      <c r="J2896" s="34"/>
      <c r="K2896" s="34"/>
      <c r="L2896" s="34"/>
      <c r="M2896" s="43" t="str">
        <f ca="1">IFERROR(OFFSET('Maximum minutes'!$C$1,T2896,MATCH(IF(G2896&lt;&gt;"",G2896,F2896),OFFSET('Maximum minutes'!$C$1,T2896-1,0,1,U2896+1),0)-1)*IF(OR(ISNUMBER(J2896),J2896="sans examen"),1,0)*IF(W2896&lt;MinDate,1,0),"")</f>
        <v/>
      </c>
      <c r="N2896" s="36">
        <f t="shared" ca="1" si="91"/>
        <v>0</v>
      </c>
      <c r="O2896" s="36" t="e">
        <f ca="1">LEFT(OFFSET(Lists!$Q$2,MATCH(E2896,Lists!$R$3:$R$19,0),0),4)</f>
        <v>#N/A</v>
      </c>
      <c r="P2896" s="36" t="e">
        <f ca="1">MATCH(O2896,Lists!$S$2:$S$640,1)</f>
        <v>#N/A</v>
      </c>
      <c r="Q2896" s="36" t="e">
        <f ca="1">MATCH(LEFT(OFFSET(Lists!$Q$2,MATCH(E2896,Lists!$R$3:$R$19,0)+1,0),4),Lists!$S$3:$S$640,1)</f>
        <v>#N/A</v>
      </c>
      <c r="R2896" s="36" t="e">
        <f ca="1">LEFT(OFFSET(Lists!$S$2,P2896-1+MATCH(F2896,OFFSET(Lists!$T$3,P2896-1,0,Q2896-P2896+1),0),0),6)</f>
        <v>#N/A</v>
      </c>
      <c r="S2896" s="36" t="e">
        <f ca="1">VLOOKUP(R2896,Lists!B:D,3,FALSE)</f>
        <v>#N/A</v>
      </c>
      <c r="T2896" s="36" t="str">
        <f>IF(F2896&lt;&gt;"",MATCH(R2896,'Maximum minutes'!B:B,0),"")</f>
        <v/>
      </c>
      <c r="U2896" s="36">
        <f ca="1">IF(F2896&lt;&gt;"",COUNTA(OFFSET('Maximum minutes'!$C$1,'Annexe A1 Cours'!T2896,0,1,50)),0)</f>
        <v>0</v>
      </c>
      <c r="V2896" s="37">
        <f ca="1">IFERROR(OFFSET('Maximum minutes'!$C$1,T2896+1,-1+MATCH(G2896,OFFSET('Maximum minutes'!$C$1,T2896-1,0,1,50),0)),0)</f>
        <v>0</v>
      </c>
      <c r="W2896" s="38">
        <f t="shared" ca="1" si="90"/>
        <v>0</v>
      </c>
    </row>
    <row r="2897" spans="1:23" s="36" customFormat="1" ht="18.75">
      <c r="A2897" s="34"/>
      <c r="B2897" s="39"/>
      <c r="C2897" s="39"/>
      <c r="D2897" s="35"/>
      <c r="E2897" s="40"/>
      <c r="F2897" s="39"/>
      <c r="G2897" s="39"/>
      <c r="H2897" s="39"/>
      <c r="I2897" s="34"/>
      <c r="J2897" s="34"/>
      <c r="K2897" s="34"/>
      <c r="L2897" s="34"/>
      <c r="M2897" s="43" t="str">
        <f ca="1">IFERROR(OFFSET('Maximum minutes'!$C$1,T2897,MATCH(IF(G2897&lt;&gt;"",G2897,F2897),OFFSET('Maximum minutes'!$C$1,T2897-1,0,1,U2897+1),0)-1)*IF(OR(ISNUMBER(J2897),J2897="sans examen"),1,0)*IF(W2897&lt;MinDate,1,0),"")</f>
        <v/>
      </c>
      <c r="N2897" s="36">
        <f t="shared" ca="1" si="91"/>
        <v>0</v>
      </c>
      <c r="O2897" s="36" t="e">
        <f ca="1">LEFT(OFFSET(Lists!$Q$2,MATCH(E2897,Lists!$R$3:$R$19,0),0),4)</f>
        <v>#N/A</v>
      </c>
      <c r="P2897" s="36" t="e">
        <f ca="1">MATCH(O2897,Lists!$S$2:$S$640,1)</f>
        <v>#N/A</v>
      </c>
      <c r="Q2897" s="36" t="e">
        <f ca="1">MATCH(LEFT(OFFSET(Lists!$Q$2,MATCH(E2897,Lists!$R$3:$R$19,0)+1,0),4),Lists!$S$3:$S$640,1)</f>
        <v>#N/A</v>
      </c>
      <c r="R2897" s="36" t="e">
        <f ca="1">LEFT(OFFSET(Lists!$S$2,P2897-1+MATCH(F2897,OFFSET(Lists!$T$3,P2897-1,0,Q2897-P2897+1),0),0),6)</f>
        <v>#N/A</v>
      </c>
      <c r="S2897" s="36" t="e">
        <f ca="1">VLOOKUP(R2897,Lists!B:D,3,FALSE)</f>
        <v>#N/A</v>
      </c>
      <c r="T2897" s="36" t="str">
        <f>IF(F2897&lt;&gt;"",MATCH(R2897,'Maximum minutes'!B:B,0),"")</f>
        <v/>
      </c>
      <c r="U2897" s="36">
        <f ca="1">IF(F2897&lt;&gt;"",COUNTA(OFFSET('Maximum minutes'!$C$1,'Annexe A1 Cours'!T2897,0,1,50)),0)</f>
        <v>0</v>
      </c>
      <c r="V2897" s="37">
        <f ca="1">IFERROR(OFFSET('Maximum minutes'!$C$1,T2897+1,-1+MATCH(G2897,OFFSET('Maximum minutes'!$C$1,T2897-1,0,1,50),0)),0)</f>
        <v>0</v>
      </c>
      <c r="W2897" s="38">
        <f t="shared" ca="1" si="90"/>
        <v>0</v>
      </c>
    </row>
    <row r="2898" spans="1:23" s="36" customFormat="1" ht="18.75">
      <c r="A2898" s="34"/>
      <c r="B2898" s="39"/>
      <c r="C2898" s="39"/>
      <c r="D2898" s="35"/>
      <c r="E2898" s="40"/>
      <c r="F2898" s="39"/>
      <c r="G2898" s="39"/>
      <c r="H2898" s="39"/>
      <c r="I2898" s="34"/>
      <c r="J2898" s="34"/>
      <c r="K2898" s="34"/>
      <c r="L2898" s="34"/>
      <c r="M2898" s="43" t="str">
        <f ca="1">IFERROR(OFFSET('Maximum minutes'!$C$1,T2898,MATCH(IF(G2898&lt;&gt;"",G2898,F2898),OFFSET('Maximum minutes'!$C$1,T2898-1,0,1,U2898+1),0)-1)*IF(OR(ISNUMBER(J2898),J2898="sans examen"),1,0)*IF(W2898&lt;MinDate,1,0),"")</f>
        <v/>
      </c>
      <c r="N2898" s="36">
        <f t="shared" ca="1" si="91"/>
        <v>0</v>
      </c>
      <c r="O2898" s="36" t="e">
        <f ca="1">LEFT(OFFSET(Lists!$Q$2,MATCH(E2898,Lists!$R$3:$R$19,0),0),4)</f>
        <v>#N/A</v>
      </c>
      <c r="P2898" s="36" t="e">
        <f ca="1">MATCH(O2898,Lists!$S$2:$S$640,1)</f>
        <v>#N/A</v>
      </c>
      <c r="Q2898" s="36" t="e">
        <f ca="1">MATCH(LEFT(OFFSET(Lists!$Q$2,MATCH(E2898,Lists!$R$3:$R$19,0)+1,0),4),Lists!$S$3:$S$640,1)</f>
        <v>#N/A</v>
      </c>
      <c r="R2898" s="36" t="e">
        <f ca="1">LEFT(OFFSET(Lists!$S$2,P2898-1+MATCH(F2898,OFFSET(Lists!$T$3,P2898-1,0,Q2898-P2898+1),0),0),6)</f>
        <v>#N/A</v>
      </c>
      <c r="S2898" s="36" t="e">
        <f ca="1">VLOOKUP(R2898,Lists!B:D,3,FALSE)</f>
        <v>#N/A</v>
      </c>
      <c r="T2898" s="36" t="str">
        <f>IF(F2898&lt;&gt;"",MATCH(R2898,'Maximum minutes'!B:B,0),"")</f>
        <v/>
      </c>
      <c r="U2898" s="36">
        <f ca="1">IF(F2898&lt;&gt;"",COUNTA(OFFSET('Maximum minutes'!$C$1,'Annexe A1 Cours'!T2898,0,1,50)),0)</f>
        <v>0</v>
      </c>
      <c r="V2898" s="37">
        <f ca="1">IFERROR(OFFSET('Maximum minutes'!$C$1,T2898+1,-1+MATCH(G2898,OFFSET('Maximum minutes'!$C$1,T2898-1,0,1,50),0)),0)</f>
        <v>0</v>
      </c>
      <c r="W2898" s="38">
        <f t="shared" ca="1" si="90"/>
        <v>0</v>
      </c>
    </row>
    <row r="2899" spans="1:23" s="36" customFormat="1" ht="18.75">
      <c r="A2899" s="34"/>
      <c r="B2899" s="39"/>
      <c r="C2899" s="39"/>
      <c r="D2899" s="35"/>
      <c r="E2899" s="40"/>
      <c r="F2899" s="39"/>
      <c r="G2899" s="39"/>
      <c r="H2899" s="39"/>
      <c r="I2899" s="34"/>
      <c r="J2899" s="34"/>
      <c r="K2899" s="34"/>
      <c r="L2899" s="34"/>
      <c r="M2899" s="43" t="str">
        <f ca="1">IFERROR(OFFSET('Maximum minutes'!$C$1,T2899,MATCH(IF(G2899&lt;&gt;"",G2899,F2899),OFFSET('Maximum minutes'!$C$1,T2899-1,0,1,U2899+1),0)-1)*IF(OR(ISNUMBER(J2899),J2899="sans examen"),1,0)*IF(W2899&lt;MinDate,1,0),"")</f>
        <v/>
      </c>
      <c r="N2899" s="36">
        <f t="shared" ca="1" si="91"/>
        <v>0</v>
      </c>
      <c r="O2899" s="36" t="e">
        <f ca="1">LEFT(OFFSET(Lists!$Q$2,MATCH(E2899,Lists!$R$3:$R$19,0),0),4)</f>
        <v>#N/A</v>
      </c>
      <c r="P2899" s="36" t="e">
        <f ca="1">MATCH(O2899,Lists!$S$2:$S$640,1)</f>
        <v>#N/A</v>
      </c>
      <c r="Q2899" s="36" t="e">
        <f ca="1">MATCH(LEFT(OFFSET(Lists!$Q$2,MATCH(E2899,Lists!$R$3:$R$19,0)+1,0),4),Lists!$S$3:$S$640,1)</f>
        <v>#N/A</v>
      </c>
      <c r="R2899" s="36" t="e">
        <f ca="1">LEFT(OFFSET(Lists!$S$2,P2899-1+MATCH(F2899,OFFSET(Lists!$T$3,P2899-1,0,Q2899-P2899+1),0),0),6)</f>
        <v>#N/A</v>
      </c>
      <c r="S2899" s="36" t="e">
        <f ca="1">VLOOKUP(R2899,Lists!B:D,3,FALSE)</f>
        <v>#N/A</v>
      </c>
      <c r="T2899" s="36" t="str">
        <f>IF(F2899&lt;&gt;"",MATCH(R2899,'Maximum minutes'!B:B,0),"")</f>
        <v/>
      </c>
      <c r="U2899" s="36">
        <f ca="1">IF(F2899&lt;&gt;"",COUNTA(OFFSET('Maximum minutes'!$C$1,'Annexe A1 Cours'!T2899,0,1,50)),0)</f>
        <v>0</v>
      </c>
      <c r="V2899" s="37">
        <f ca="1">IFERROR(OFFSET('Maximum minutes'!$C$1,T2899+1,-1+MATCH(G2899,OFFSET('Maximum minutes'!$C$1,T2899-1,0,1,50),0)),0)</f>
        <v>0</v>
      </c>
      <c r="W2899" s="38">
        <f t="shared" ca="1" si="90"/>
        <v>0</v>
      </c>
    </row>
    <row r="2900" spans="1:23" s="36" customFormat="1" ht="18.75">
      <c r="A2900" s="34"/>
      <c r="B2900" s="39"/>
      <c r="C2900" s="39"/>
      <c r="D2900" s="35"/>
      <c r="E2900" s="40"/>
      <c r="F2900" s="39"/>
      <c r="G2900" s="39"/>
      <c r="H2900" s="39"/>
      <c r="I2900" s="34"/>
      <c r="J2900" s="34"/>
      <c r="K2900" s="34"/>
      <c r="L2900" s="34"/>
      <c r="M2900" s="43" t="str">
        <f ca="1">IFERROR(OFFSET('Maximum minutes'!$C$1,T2900,MATCH(IF(G2900&lt;&gt;"",G2900,F2900),OFFSET('Maximum minutes'!$C$1,T2900-1,0,1,U2900+1),0)-1)*IF(OR(ISNUMBER(J2900),J2900="sans examen"),1,0)*IF(W2900&lt;MinDate,1,0),"")</f>
        <v/>
      </c>
      <c r="N2900" s="36">
        <f t="shared" ca="1" si="91"/>
        <v>0</v>
      </c>
      <c r="O2900" s="36" t="e">
        <f ca="1">LEFT(OFFSET(Lists!$Q$2,MATCH(E2900,Lists!$R$3:$R$19,0),0),4)</f>
        <v>#N/A</v>
      </c>
      <c r="P2900" s="36" t="e">
        <f ca="1">MATCH(O2900,Lists!$S$2:$S$640,1)</f>
        <v>#N/A</v>
      </c>
      <c r="Q2900" s="36" t="e">
        <f ca="1">MATCH(LEFT(OFFSET(Lists!$Q$2,MATCH(E2900,Lists!$R$3:$R$19,0)+1,0),4),Lists!$S$3:$S$640,1)</f>
        <v>#N/A</v>
      </c>
      <c r="R2900" s="36" t="e">
        <f ca="1">LEFT(OFFSET(Lists!$S$2,P2900-1+MATCH(F2900,OFFSET(Lists!$T$3,P2900-1,0,Q2900-P2900+1),0),0),6)</f>
        <v>#N/A</v>
      </c>
      <c r="S2900" s="36" t="e">
        <f ca="1">VLOOKUP(R2900,Lists!B:D,3,FALSE)</f>
        <v>#N/A</v>
      </c>
      <c r="T2900" s="36" t="str">
        <f>IF(F2900&lt;&gt;"",MATCH(R2900,'Maximum minutes'!B:B,0),"")</f>
        <v/>
      </c>
      <c r="U2900" s="36">
        <f ca="1">IF(F2900&lt;&gt;"",COUNTA(OFFSET('Maximum minutes'!$C$1,'Annexe A1 Cours'!T2900,0,1,50)),0)</f>
        <v>0</v>
      </c>
      <c r="V2900" s="37">
        <f ca="1">IFERROR(OFFSET('Maximum minutes'!$C$1,T2900+1,-1+MATCH(G2900,OFFSET('Maximum minutes'!$C$1,T2900-1,0,1,50),0)),0)</f>
        <v>0</v>
      </c>
      <c r="W2900" s="38">
        <f t="shared" ca="1" si="90"/>
        <v>0</v>
      </c>
    </row>
    <row r="2901" spans="1:23" s="36" customFormat="1" ht="18.75">
      <c r="A2901" s="34"/>
      <c r="B2901" s="39"/>
      <c r="C2901" s="39"/>
      <c r="D2901" s="35"/>
      <c r="E2901" s="40"/>
      <c r="F2901" s="39"/>
      <c r="G2901" s="39"/>
      <c r="H2901" s="39"/>
      <c r="I2901" s="34"/>
      <c r="J2901" s="34"/>
      <c r="K2901" s="34"/>
      <c r="L2901" s="34"/>
      <c r="M2901" s="43" t="str">
        <f ca="1">IFERROR(OFFSET('Maximum minutes'!$C$1,T2901,MATCH(IF(G2901&lt;&gt;"",G2901,F2901),OFFSET('Maximum minutes'!$C$1,T2901-1,0,1,U2901+1),0)-1)*IF(OR(ISNUMBER(J2901),J2901="sans examen"),1,0)*IF(W2901&lt;MinDate,1,0),"")</f>
        <v/>
      </c>
      <c r="N2901" s="36">
        <f t="shared" ca="1" si="91"/>
        <v>0</v>
      </c>
      <c r="O2901" s="36" t="e">
        <f ca="1">LEFT(OFFSET(Lists!$Q$2,MATCH(E2901,Lists!$R$3:$R$19,0),0),4)</f>
        <v>#N/A</v>
      </c>
      <c r="P2901" s="36" t="e">
        <f ca="1">MATCH(O2901,Lists!$S$2:$S$640,1)</f>
        <v>#N/A</v>
      </c>
      <c r="Q2901" s="36" t="e">
        <f ca="1">MATCH(LEFT(OFFSET(Lists!$Q$2,MATCH(E2901,Lists!$R$3:$R$19,0)+1,0),4),Lists!$S$3:$S$640,1)</f>
        <v>#N/A</v>
      </c>
      <c r="R2901" s="36" t="e">
        <f ca="1">LEFT(OFFSET(Lists!$S$2,P2901-1+MATCH(F2901,OFFSET(Lists!$T$3,P2901-1,0,Q2901-P2901+1),0),0),6)</f>
        <v>#N/A</v>
      </c>
      <c r="S2901" s="36" t="e">
        <f ca="1">VLOOKUP(R2901,Lists!B:D,3,FALSE)</f>
        <v>#N/A</v>
      </c>
      <c r="T2901" s="36" t="str">
        <f>IF(F2901&lt;&gt;"",MATCH(R2901,'Maximum minutes'!B:B,0),"")</f>
        <v/>
      </c>
      <c r="U2901" s="36">
        <f ca="1">IF(F2901&lt;&gt;"",COUNTA(OFFSET('Maximum minutes'!$C$1,'Annexe A1 Cours'!T2901,0,1,50)),0)</f>
        <v>0</v>
      </c>
      <c r="V2901" s="37">
        <f ca="1">IFERROR(OFFSET('Maximum minutes'!$C$1,T2901+1,-1+MATCH(G2901,OFFSET('Maximum minutes'!$C$1,T2901-1,0,1,50),0)),0)</f>
        <v>0</v>
      </c>
      <c r="W2901" s="38">
        <f t="shared" ca="1" si="90"/>
        <v>0</v>
      </c>
    </row>
    <row r="2902" spans="1:23" s="36" customFormat="1" ht="18.75">
      <c r="A2902" s="34"/>
      <c r="B2902" s="39"/>
      <c r="C2902" s="39"/>
      <c r="D2902" s="35"/>
      <c r="E2902" s="40"/>
      <c r="F2902" s="39"/>
      <c r="G2902" s="39"/>
      <c r="H2902" s="39"/>
      <c r="I2902" s="34"/>
      <c r="J2902" s="34"/>
      <c r="K2902" s="34"/>
      <c r="L2902" s="34"/>
      <c r="M2902" s="43" t="str">
        <f ca="1">IFERROR(OFFSET('Maximum minutes'!$C$1,T2902,MATCH(IF(G2902&lt;&gt;"",G2902,F2902),OFFSET('Maximum minutes'!$C$1,T2902-1,0,1,U2902+1),0)-1)*IF(OR(ISNUMBER(J2902),J2902="sans examen"),1,0)*IF(W2902&lt;MinDate,1,0),"")</f>
        <v/>
      </c>
      <c r="N2902" s="36">
        <f t="shared" ca="1" si="91"/>
        <v>0</v>
      </c>
      <c r="O2902" s="36" t="e">
        <f ca="1">LEFT(OFFSET(Lists!$Q$2,MATCH(E2902,Lists!$R$3:$R$19,0),0),4)</f>
        <v>#N/A</v>
      </c>
      <c r="P2902" s="36" t="e">
        <f ca="1">MATCH(O2902,Lists!$S$2:$S$640,1)</f>
        <v>#N/A</v>
      </c>
      <c r="Q2902" s="36" t="e">
        <f ca="1">MATCH(LEFT(OFFSET(Lists!$Q$2,MATCH(E2902,Lists!$R$3:$R$19,0)+1,0),4),Lists!$S$3:$S$640,1)</f>
        <v>#N/A</v>
      </c>
      <c r="R2902" s="36" t="e">
        <f ca="1">LEFT(OFFSET(Lists!$S$2,P2902-1+MATCH(F2902,OFFSET(Lists!$T$3,P2902-1,0,Q2902-P2902+1),0),0),6)</f>
        <v>#N/A</v>
      </c>
      <c r="S2902" s="36" t="e">
        <f ca="1">VLOOKUP(R2902,Lists!B:D,3,FALSE)</f>
        <v>#N/A</v>
      </c>
      <c r="T2902" s="36" t="str">
        <f>IF(F2902&lt;&gt;"",MATCH(R2902,'Maximum minutes'!B:B,0),"")</f>
        <v/>
      </c>
      <c r="U2902" s="36">
        <f ca="1">IF(F2902&lt;&gt;"",COUNTA(OFFSET('Maximum minutes'!$C$1,'Annexe A1 Cours'!T2902,0,1,50)),0)</f>
        <v>0</v>
      </c>
      <c r="V2902" s="37">
        <f ca="1">IFERROR(OFFSET('Maximum minutes'!$C$1,T2902+1,-1+MATCH(G2902,OFFSET('Maximum minutes'!$C$1,T2902-1,0,1,50),0)),0)</f>
        <v>0</v>
      </c>
      <c r="W2902" s="38">
        <f t="shared" ca="1" si="90"/>
        <v>0</v>
      </c>
    </row>
    <row r="2903" spans="1:23" s="36" customFormat="1" ht="18.75">
      <c r="A2903" s="34"/>
      <c r="B2903" s="39"/>
      <c r="C2903" s="39"/>
      <c r="D2903" s="35"/>
      <c r="E2903" s="40"/>
      <c r="F2903" s="39"/>
      <c r="G2903" s="39"/>
      <c r="H2903" s="39"/>
      <c r="I2903" s="34"/>
      <c r="J2903" s="34"/>
      <c r="K2903" s="34"/>
      <c r="L2903" s="34"/>
      <c r="M2903" s="43" t="str">
        <f ca="1">IFERROR(OFFSET('Maximum minutes'!$C$1,T2903,MATCH(IF(G2903&lt;&gt;"",G2903,F2903),OFFSET('Maximum minutes'!$C$1,T2903-1,0,1,U2903+1),0)-1)*IF(OR(ISNUMBER(J2903),J2903="sans examen"),1,0)*IF(W2903&lt;MinDate,1,0),"")</f>
        <v/>
      </c>
      <c r="N2903" s="36">
        <f t="shared" ca="1" si="91"/>
        <v>0</v>
      </c>
      <c r="O2903" s="36" t="e">
        <f ca="1">LEFT(OFFSET(Lists!$Q$2,MATCH(E2903,Lists!$R$3:$R$19,0),0),4)</f>
        <v>#N/A</v>
      </c>
      <c r="P2903" s="36" t="e">
        <f ca="1">MATCH(O2903,Lists!$S$2:$S$640,1)</f>
        <v>#N/A</v>
      </c>
      <c r="Q2903" s="36" t="e">
        <f ca="1">MATCH(LEFT(OFFSET(Lists!$Q$2,MATCH(E2903,Lists!$R$3:$R$19,0)+1,0),4),Lists!$S$3:$S$640,1)</f>
        <v>#N/A</v>
      </c>
      <c r="R2903" s="36" t="e">
        <f ca="1">LEFT(OFFSET(Lists!$S$2,P2903-1+MATCH(F2903,OFFSET(Lists!$T$3,P2903-1,0,Q2903-P2903+1),0),0),6)</f>
        <v>#N/A</v>
      </c>
      <c r="S2903" s="36" t="e">
        <f ca="1">VLOOKUP(R2903,Lists!B:D,3,FALSE)</f>
        <v>#N/A</v>
      </c>
      <c r="T2903" s="36" t="str">
        <f>IF(F2903&lt;&gt;"",MATCH(R2903,'Maximum minutes'!B:B,0),"")</f>
        <v/>
      </c>
      <c r="U2903" s="36">
        <f ca="1">IF(F2903&lt;&gt;"",COUNTA(OFFSET('Maximum minutes'!$C$1,'Annexe A1 Cours'!T2903,0,1,50)),0)</f>
        <v>0</v>
      </c>
      <c r="V2903" s="37">
        <f ca="1">IFERROR(OFFSET('Maximum minutes'!$C$1,T2903+1,-1+MATCH(G2903,OFFSET('Maximum minutes'!$C$1,T2903-1,0,1,50),0)),0)</f>
        <v>0</v>
      </c>
      <c r="W2903" s="38">
        <f t="shared" ca="1" si="90"/>
        <v>0</v>
      </c>
    </row>
    <row r="2904" spans="1:23" s="36" customFormat="1" ht="18.75">
      <c r="A2904" s="34"/>
      <c r="B2904" s="39"/>
      <c r="C2904" s="39"/>
      <c r="D2904" s="35"/>
      <c r="E2904" s="40"/>
      <c r="F2904" s="39"/>
      <c r="G2904" s="39"/>
      <c r="H2904" s="39"/>
      <c r="I2904" s="34"/>
      <c r="J2904" s="34"/>
      <c r="K2904" s="34"/>
      <c r="L2904" s="34"/>
      <c r="M2904" s="43" t="str">
        <f ca="1">IFERROR(OFFSET('Maximum minutes'!$C$1,T2904,MATCH(IF(G2904&lt;&gt;"",G2904,F2904),OFFSET('Maximum minutes'!$C$1,T2904-1,0,1,U2904+1),0)-1)*IF(OR(ISNUMBER(J2904),J2904="sans examen"),1,0)*IF(W2904&lt;MinDate,1,0),"")</f>
        <v/>
      </c>
      <c r="N2904" s="36">
        <f t="shared" ca="1" si="91"/>
        <v>0</v>
      </c>
      <c r="O2904" s="36" t="e">
        <f ca="1">LEFT(OFFSET(Lists!$Q$2,MATCH(E2904,Lists!$R$3:$R$19,0),0),4)</f>
        <v>#N/A</v>
      </c>
      <c r="P2904" s="36" t="e">
        <f ca="1">MATCH(O2904,Lists!$S$2:$S$640,1)</f>
        <v>#N/A</v>
      </c>
      <c r="Q2904" s="36" t="e">
        <f ca="1">MATCH(LEFT(OFFSET(Lists!$Q$2,MATCH(E2904,Lists!$R$3:$R$19,0)+1,0),4),Lists!$S$3:$S$640,1)</f>
        <v>#N/A</v>
      </c>
      <c r="R2904" s="36" t="e">
        <f ca="1">LEFT(OFFSET(Lists!$S$2,P2904-1+MATCH(F2904,OFFSET(Lists!$T$3,P2904-1,0,Q2904-P2904+1),0),0),6)</f>
        <v>#N/A</v>
      </c>
      <c r="S2904" s="36" t="e">
        <f ca="1">VLOOKUP(R2904,Lists!B:D,3,FALSE)</f>
        <v>#N/A</v>
      </c>
      <c r="T2904" s="36" t="str">
        <f>IF(F2904&lt;&gt;"",MATCH(R2904,'Maximum minutes'!B:B,0),"")</f>
        <v/>
      </c>
      <c r="U2904" s="36">
        <f ca="1">IF(F2904&lt;&gt;"",COUNTA(OFFSET('Maximum minutes'!$C$1,'Annexe A1 Cours'!T2904,0,1,50)),0)</f>
        <v>0</v>
      </c>
      <c r="V2904" s="37">
        <f ca="1">IFERROR(OFFSET('Maximum minutes'!$C$1,T2904+1,-1+MATCH(G2904,OFFSET('Maximum minutes'!$C$1,T2904-1,0,1,50),0)),0)</f>
        <v>0</v>
      </c>
      <c r="W2904" s="38">
        <f t="shared" ca="1" si="90"/>
        <v>0</v>
      </c>
    </row>
    <row r="2905" spans="1:23" s="36" customFormat="1" ht="18.75">
      <c r="A2905" s="34"/>
      <c r="B2905" s="39"/>
      <c r="C2905" s="39"/>
      <c r="D2905" s="35"/>
      <c r="E2905" s="40"/>
      <c r="F2905" s="39"/>
      <c r="G2905" s="39"/>
      <c r="H2905" s="39"/>
      <c r="I2905" s="34"/>
      <c r="J2905" s="34"/>
      <c r="K2905" s="34"/>
      <c r="L2905" s="34"/>
      <c r="M2905" s="43" t="str">
        <f ca="1">IFERROR(OFFSET('Maximum minutes'!$C$1,T2905,MATCH(IF(G2905&lt;&gt;"",G2905,F2905),OFFSET('Maximum minutes'!$C$1,T2905-1,0,1,U2905+1),0)-1)*IF(OR(ISNUMBER(J2905),J2905="sans examen"),1,0)*IF(W2905&lt;MinDate,1,0),"")</f>
        <v/>
      </c>
      <c r="N2905" s="36">
        <f t="shared" ca="1" si="91"/>
        <v>0</v>
      </c>
      <c r="O2905" s="36" t="e">
        <f ca="1">LEFT(OFFSET(Lists!$Q$2,MATCH(E2905,Lists!$R$3:$R$19,0),0),4)</f>
        <v>#N/A</v>
      </c>
      <c r="P2905" s="36" t="e">
        <f ca="1">MATCH(O2905,Lists!$S$2:$S$640,1)</f>
        <v>#N/A</v>
      </c>
      <c r="Q2905" s="36" t="e">
        <f ca="1">MATCH(LEFT(OFFSET(Lists!$Q$2,MATCH(E2905,Lists!$R$3:$R$19,0)+1,0),4),Lists!$S$3:$S$640,1)</f>
        <v>#N/A</v>
      </c>
      <c r="R2905" s="36" t="e">
        <f ca="1">LEFT(OFFSET(Lists!$S$2,P2905-1+MATCH(F2905,OFFSET(Lists!$T$3,P2905-1,0,Q2905-P2905+1),0),0),6)</f>
        <v>#N/A</v>
      </c>
      <c r="S2905" s="36" t="e">
        <f ca="1">VLOOKUP(R2905,Lists!B:D,3,FALSE)</f>
        <v>#N/A</v>
      </c>
      <c r="T2905" s="36" t="str">
        <f>IF(F2905&lt;&gt;"",MATCH(R2905,'Maximum minutes'!B:B,0),"")</f>
        <v/>
      </c>
      <c r="U2905" s="36">
        <f ca="1">IF(F2905&lt;&gt;"",COUNTA(OFFSET('Maximum minutes'!$C$1,'Annexe A1 Cours'!T2905,0,1,50)),0)</f>
        <v>0</v>
      </c>
      <c r="V2905" s="37">
        <f ca="1">IFERROR(OFFSET('Maximum minutes'!$C$1,T2905+1,-1+MATCH(G2905,OFFSET('Maximum minutes'!$C$1,T2905-1,0,1,50),0)),0)</f>
        <v>0</v>
      </c>
      <c r="W2905" s="38">
        <f t="shared" ca="1" si="90"/>
        <v>0</v>
      </c>
    </row>
    <row r="2906" spans="1:23" s="36" customFormat="1" ht="18.75">
      <c r="A2906" s="34"/>
      <c r="B2906" s="39"/>
      <c r="C2906" s="39"/>
      <c r="D2906" s="35"/>
      <c r="E2906" s="40"/>
      <c r="F2906" s="39"/>
      <c r="G2906" s="39"/>
      <c r="H2906" s="39"/>
      <c r="I2906" s="34"/>
      <c r="J2906" s="34"/>
      <c r="K2906" s="34"/>
      <c r="L2906" s="34"/>
      <c r="M2906" s="43" t="str">
        <f ca="1">IFERROR(OFFSET('Maximum minutes'!$C$1,T2906,MATCH(IF(G2906&lt;&gt;"",G2906,F2906),OFFSET('Maximum minutes'!$C$1,T2906-1,0,1,U2906+1),0)-1)*IF(OR(ISNUMBER(J2906),J2906="sans examen"),1,0)*IF(W2906&lt;MinDate,1,0),"")</f>
        <v/>
      </c>
      <c r="N2906" s="36">
        <f t="shared" ca="1" si="91"/>
        <v>0</v>
      </c>
      <c r="O2906" s="36" t="e">
        <f ca="1">LEFT(OFFSET(Lists!$Q$2,MATCH(E2906,Lists!$R$3:$R$19,0),0),4)</f>
        <v>#N/A</v>
      </c>
      <c r="P2906" s="36" t="e">
        <f ca="1">MATCH(O2906,Lists!$S$2:$S$640,1)</f>
        <v>#N/A</v>
      </c>
      <c r="Q2906" s="36" t="e">
        <f ca="1">MATCH(LEFT(OFFSET(Lists!$Q$2,MATCH(E2906,Lists!$R$3:$R$19,0)+1,0),4),Lists!$S$3:$S$640,1)</f>
        <v>#N/A</v>
      </c>
      <c r="R2906" s="36" t="e">
        <f ca="1">LEFT(OFFSET(Lists!$S$2,P2906-1+MATCH(F2906,OFFSET(Lists!$T$3,P2906-1,0,Q2906-P2906+1),0),0),6)</f>
        <v>#N/A</v>
      </c>
      <c r="S2906" s="36" t="e">
        <f ca="1">VLOOKUP(R2906,Lists!B:D,3,FALSE)</f>
        <v>#N/A</v>
      </c>
      <c r="T2906" s="36" t="str">
        <f>IF(F2906&lt;&gt;"",MATCH(R2906,'Maximum minutes'!B:B,0),"")</f>
        <v/>
      </c>
      <c r="U2906" s="36">
        <f ca="1">IF(F2906&lt;&gt;"",COUNTA(OFFSET('Maximum minutes'!$C$1,'Annexe A1 Cours'!T2906,0,1,50)),0)</f>
        <v>0</v>
      </c>
      <c r="V2906" s="37">
        <f ca="1">IFERROR(OFFSET('Maximum minutes'!$C$1,T2906+1,-1+MATCH(G2906,OFFSET('Maximum minutes'!$C$1,T2906-1,0,1,50),0)),0)</f>
        <v>0</v>
      </c>
      <c r="W2906" s="38">
        <f t="shared" ca="1" si="90"/>
        <v>0</v>
      </c>
    </row>
    <row r="2907" spans="1:23" s="36" customFormat="1" ht="18.75">
      <c r="A2907" s="34"/>
      <c r="B2907" s="39"/>
      <c r="C2907" s="39"/>
      <c r="D2907" s="35"/>
      <c r="E2907" s="40"/>
      <c r="F2907" s="39"/>
      <c r="G2907" s="39"/>
      <c r="H2907" s="39"/>
      <c r="I2907" s="34"/>
      <c r="J2907" s="34"/>
      <c r="K2907" s="34"/>
      <c r="L2907" s="34"/>
      <c r="M2907" s="43" t="str">
        <f ca="1">IFERROR(OFFSET('Maximum minutes'!$C$1,T2907,MATCH(IF(G2907&lt;&gt;"",G2907,F2907),OFFSET('Maximum minutes'!$C$1,T2907-1,0,1,U2907+1),0)-1)*IF(OR(ISNUMBER(J2907),J2907="sans examen"),1,0)*IF(W2907&lt;MinDate,1,0),"")</f>
        <v/>
      </c>
      <c r="N2907" s="36">
        <f t="shared" ca="1" si="91"/>
        <v>0</v>
      </c>
      <c r="O2907" s="36" t="e">
        <f ca="1">LEFT(OFFSET(Lists!$Q$2,MATCH(E2907,Lists!$R$3:$R$19,0),0),4)</f>
        <v>#N/A</v>
      </c>
      <c r="P2907" s="36" t="e">
        <f ca="1">MATCH(O2907,Lists!$S$2:$S$640,1)</f>
        <v>#N/A</v>
      </c>
      <c r="Q2907" s="36" t="e">
        <f ca="1">MATCH(LEFT(OFFSET(Lists!$Q$2,MATCH(E2907,Lists!$R$3:$R$19,0)+1,0),4),Lists!$S$3:$S$640,1)</f>
        <v>#N/A</v>
      </c>
      <c r="R2907" s="36" t="e">
        <f ca="1">LEFT(OFFSET(Lists!$S$2,P2907-1+MATCH(F2907,OFFSET(Lists!$T$3,P2907-1,0,Q2907-P2907+1),0),0),6)</f>
        <v>#N/A</v>
      </c>
      <c r="S2907" s="36" t="e">
        <f ca="1">VLOOKUP(R2907,Lists!B:D,3,FALSE)</f>
        <v>#N/A</v>
      </c>
      <c r="T2907" s="36" t="str">
        <f>IF(F2907&lt;&gt;"",MATCH(R2907,'Maximum minutes'!B:B,0),"")</f>
        <v/>
      </c>
      <c r="U2907" s="36">
        <f ca="1">IF(F2907&lt;&gt;"",COUNTA(OFFSET('Maximum minutes'!$C$1,'Annexe A1 Cours'!T2907,0,1,50)),0)</f>
        <v>0</v>
      </c>
      <c r="V2907" s="37">
        <f ca="1">IFERROR(OFFSET('Maximum minutes'!$C$1,T2907+1,-1+MATCH(G2907,OFFSET('Maximum minutes'!$C$1,T2907-1,0,1,50),0)),0)</f>
        <v>0</v>
      </c>
      <c r="W2907" s="38">
        <f t="shared" ca="1" si="90"/>
        <v>0</v>
      </c>
    </row>
    <row r="2908" spans="1:23" s="36" customFormat="1" ht="18.75">
      <c r="A2908" s="34"/>
      <c r="B2908" s="39"/>
      <c r="C2908" s="39"/>
      <c r="D2908" s="35"/>
      <c r="E2908" s="40"/>
      <c r="F2908" s="39"/>
      <c r="G2908" s="39"/>
      <c r="H2908" s="39"/>
      <c r="I2908" s="34"/>
      <c r="J2908" s="34"/>
      <c r="K2908" s="34"/>
      <c r="L2908" s="34"/>
      <c r="M2908" s="43" t="str">
        <f ca="1">IFERROR(OFFSET('Maximum minutes'!$C$1,T2908,MATCH(IF(G2908&lt;&gt;"",G2908,F2908),OFFSET('Maximum minutes'!$C$1,T2908-1,0,1,U2908+1),0)-1)*IF(OR(ISNUMBER(J2908),J2908="sans examen"),1,0)*IF(W2908&lt;MinDate,1,0),"")</f>
        <v/>
      </c>
      <c r="N2908" s="36">
        <f t="shared" ca="1" si="91"/>
        <v>0</v>
      </c>
      <c r="O2908" s="36" t="e">
        <f ca="1">LEFT(OFFSET(Lists!$Q$2,MATCH(E2908,Lists!$R$3:$R$19,0),0),4)</f>
        <v>#N/A</v>
      </c>
      <c r="P2908" s="36" t="e">
        <f ca="1">MATCH(O2908,Lists!$S$2:$S$640,1)</f>
        <v>#N/A</v>
      </c>
      <c r="Q2908" s="36" t="e">
        <f ca="1">MATCH(LEFT(OFFSET(Lists!$Q$2,MATCH(E2908,Lists!$R$3:$R$19,0)+1,0),4),Lists!$S$3:$S$640,1)</f>
        <v>#N/A</v>
      </c>
      <c r="R2908" s="36" t="e">
        <f ca="1">LEFT(OFFSET(Lists!$S$2,P2908-1+MATCH(F2908,OFFSET(Lists!$T$3,P2908-1,0,Q2908-P2908+1),0),0),6)</f>
        <v>#N/A</v>
      </c>
      <c r="S2908" s="36" t="e">
        <f ca="1">VLOOKUP(R2908,Lists!B:D,3,FALSE)</f>
        <v>#N/A</v>
      </c>
      <c r="T2908" s="36" t="str">
        <f>IF(F2908&lt;&gt;"",MATCH(R2908,'Maximum minutes'!B:B,0),"")</f>
        <v/>
      </c>
      <c r="U2908" s="36">
        <f ca="1">IF(F2908&lt;&gt;"",COUNTA(OFFSET('Maximum minutes'!$C$1,'Annexe A1 Cours'!T2908,0,1,50)),0)</f>
        <v>0</v>
      </c>
      <c r="V2908" s="37">
        <f ca="1">IFERROR(OFFSET('Maximum minutes'!$C$1,T2908+1,-1+MATCH(G2908,OFFSET('Maximum minutes'!$C$1,T2908-1,0,1,50),0)),0)</f>
        <v>0</v>
      </c>
      <c r="W2908" s="38">
        <f t="shared" ca="1" si="90"/>
        <v>0</v>
      </c>
    </row>
    <row r="2909" spans="1:23" s="36" customFormat="1" ht="18.75">
      <c r="A2909" s="34"/>
      <c r="B2909" s="39"/>
      <c r="C2909" s="39"/>
      <c r="D2909" s="35"/>
      <c r="E2909" s="40"/>
      <c r="F2909" s="39"/>
      <c r="G2909" s="39"/>
      <c r="H2909" s="39"/>
      <c r="I2909" s="34"/>
      <c r="J2909" s="34"/>
      <c r="K2909" s="34"/>
      <c r="L2909" s="34"/>
      <c r="M2909" s="43" t="str">
        <f ca="1">IFERROR(OFFSET('Maximum minutes'!$C$1,T2909,MATCH(IF(G2909&lt;&gt;"",G2909,F2909),OFFSET('Maximum minutes'!$C$1,T2909-1,0,1,U2909+1),0)-1)*IF(OR(ISNUMBER(J2909),J2909="sans examen"),1,0)*IF(W2909&lt;MinDate,1,0),"")</f>
        <v/>
      </c>
      <c r="N2909" s="36">
        <f t="shared" ca="1" si="91"/>
        <v>0</v>
      </c>
      <c r="O2909" s="36" t="e">
        <f ca="1">LEFT(OFFSET(Lists!$Q$2,MATCH(E2909,Lists!$R$3:$R$19,0),0),4)</f>
        <v>#N/A</v>
      </c>
      <c r="P2909" s="36" t="e">
        <f ca="1">MATCH(O2909,Lists!$S$2:$S$640,1)</f>
        <v>#N/A</v>
      </c>
      <c r="Q2909" s="36" t="e">
        <f ca="1">MATCH(LEFT(OFFSET(Lists!$Q$2,MATCH(E2909,Lists!$R$3:$R$19,0)+1,0),4),Lists!$S$3:$S$640,1)</f>
        <v>#N/A</v>
      </c>
      <c r="R2909" s="36" t="e">
        <f ca="1">LEFT(OFFSET(Lists!$S$2,P2909-1+MATCH(F2909,OFFSET(Lists!$T$3,P2909-1,0,Q2909-P2909+1),0),0),6)</f>
        <v>#N/A</v>
      </c>
      <c r="S2909" s="36" t="e">
        <f ca="1">VLOOKUP(R2909,Lists!B:D,3,FALSE)</f>
        <v>#N/A</v>
      </c>
      <c r="T2909" s="36" t="str">
        <f>IF(F2909&lt;&gt;"",MATCH(R2909,'Maximum minutes'!B:B,0),"")</f>
        <v/>
      </c>
      <c r="U2909" s="36">
        <f ca="1">IF(F2909&lt;&gt;"",COUNTA(OFFSET('Maximum minutes'!$C$1,'Annexe A1 Cours'!T2909,0,1,50)),0)</f>
        <v>0</v>
      </c>
      <c r="V2909" s="37">
        <f ca="1">IFERROR(OFFSET('Maximum minutes'!$C$1,T2909+1,-1+MATCH(G2909,OFFSET('Maximum minutes'!$C$1,T2909-1,0,1,50),0)),0)</f>
        <v>0</v>
      </c>
      <c r="W2909" s="38">
        <f t="shared" ca="1" si="90"/>
        <v>0</v>
      </c>
    </row>
    <row r="2910" spans="1:23" s="36" customFormat="1" ht="18.75">
      <c r="A2910" s="34"/>
      <c r="B2910" s="39"/>
      <c r="C2910" s="39"/>
      <c r="D2910" s="35"/>
      <c r="E2910" s="40"/>
      <c r="F2910" s="39"/>
      <c r="G2910" s="39"/>
      <c r="H2910" s="39"/>
      <c r="I2910" s="34"/>
      <c r="J2910" s="34"/>
      <c r="K2910" s="34"/>
      <c r="L2910" s="34"/>
      <c r="M2910" s="43" t="str">
        <f ca="1">IFERROR(OFFSET('Maximum minutes'!$C$1,T2910,MATCH(IF(G2910&lt;&gt;"",G2910,F2910),OFFSET('Maximum minutes'!$C$1,T2910-1,0,1,U2910+1),0)-1)*IF(OR(ISNUMBER(J2910),J2910="sans examen"),1,0)*IF(W2910&lt;MinDate,1,0),"")</f>
        <v/>
      </c>
      <c r="N2910" s="36">
        <f t="shared" ca="1" si="91"/>
        <v>0</v>
      </c>
      <c r="O2910" s="36" t="e">
        <f ca="1">LEFT(OFFSET(Lists!$Q$2,MATCH(E2910,Lists!$R$3:$R$19,0),0),4)</f>
        <v>#N/A</v>
      </c>
      <c r="P2910" s="36" t="e">
        <f ca="1">MATCH(O2910,Lists!$S$2:$S$640,1)</f>
        <v>#N/A</v>
      </c>
      <c r="Q2910" s="36" t="e">
        <f ca="1">MATCH(LEFT(OFFSET(Lists!$Q$2,MATCH(E2910,Lists!$R$3:$R$19,0)+1,0),4),Lists!$S$3:$S$640,1)</f>
        <v>#N/A</v>
      </c>
      <c r="R2910" s="36" t="e">
        <f ca="1">LEFT(OFFSET(Lists!$S$2,P2910-1+MATCH(F2910,OFFSET(Lists!$T$3,P2910-1,0,Q2910-P2910+1),0),0),6)</f>
        <v>#N/A</v>
      </c>
      <c r="S2910" s="36" t="e">
        <f ca="1">VLOOKUP(R2910,Lists!B:D,3,FALSE)</f>
        <v>#N/A</v>
      </c>
      <c r="T2910" s="36" t="str">
        <f>IF(F2910&lt;&gt;"",MATCH(R2910,'Maximum minutes'!B:B,0),"")</f>
        <v/>
      </c>
      <c r="U2910" s="36">
        <f ca="1">IF(F2910&lt;&gt;"",COUNTA(OFFSET('Maximum minutes'!$C$1,'Annexe A1 Cours'!T2910,0,1,50)),0)</f>
        <v>0</v>
      </c>
      <c r="V2910" s="37">
        <f ca="1">IFERROR(OFFSET('Maximum minutes'!$C$1,T2910+1,-1+MATCH(G2910,OFFSET('Maximum minutes'!$C$1,T2910-1,0,1,50),0)),0)</f>
        <v>0</v>
      </c>
      <c r="W2910" s="38">
        <f t="shared" ca="1" si="90"/>
        <v>0</v>
      </c>
    </row>
    <row r="2911" spans="1:23" s="36" customFormat="1" ht="18.75">
      <c r="A2911" s="34"/>
      <c r="B2911" s="39"/>
      <c r="C2911" s="39"/>
      <c r="D2911" s="35"/>
      <c r="E2911" s="40"/>
      <c r="F2911" s="39"/>
      <c r="G2911" s="39"/>
      <c r="H2911" s="39"/>
      <c r="I2911" s="34"/>
      <c r="J2911" s="34"/>
      <c r="K2911" s="34"/>
      <c r="L2911" s="34"/>
      <c r="M2911" s="43" t="str">
        <f ca="1">IFERROR(OFFSET('Maximum minutes'!$C$1,T2911,MATCH(IF(G2911&lt;&gt;"",G2911,F2911),OFFSET('Maximum minutes'!$C$1,T2911-1,0,1,U2911+1),0)-1)*IF(OR(ISNUMBER(J2911),J2911="sans examen"),1,0)*IF(W2911&lt;MinDate,1,0),"")</f>
        <v/>
      </c>
      <c r="N2911" s="36">
        <f t="shared" ca="1" si="91"/>
        <v>0</v>
      </c>
      <c r="O2911" s="36" t="e">
        <f ca="1">LEFT(OFFSET(Lists!$Q$2,MATCH(E2911,Lists!$R$3:$R$19,0),0),4)</f>
        <v>#N/A</v>
      </c>
      <c r="P2911" s="36" t="e">
        <f ca="1">MATCH(O2911,Lists!$S$2:$S$640,1)</f>
        <v>#N/A</v>
      </c>
      <c r="Q2911" s="36" t="e">
        <f ca="1">MATCH(LEFT(OFFSET(Lists!$Q$2,MATCH(E2911,Lists!$R$3:$R$19,0)+1,0),4),Lists!$S$3:$S$640,1)</f>
        <v>#N/A</v>
      </c>
      <c r="R2911" s="36" t="e">
        <f ca="1">LEFT(OFFSET(Lists!$S$2,P2911-1+MATCH(F2911,OFFSET(Lists!$T$3,P2911-1,0,Q2911-P2911+1),0),0),6)</f>
        <v>#N/A</v>
      </c>
      <c r="S2911" s="36" t="e">
        <f ca="1">VLOOKUP(R2911,Lists!B:D,3,FALSE)</f>
        <v>#N/A</v>
      </c>
      <c r="T2911" s="36" t="str">
        <f>IF(F2911&lt;&gt;"",MATCH(R2911,'Maximum minutes'!B:B,0),"")</f>
        <v/>
      </c>
      <c r="U2911" s="36">
        <f ca="1">IF(F2911&lt;&gt;"",COUNTA(OFFSET('Maximum minutes'!$C$1,'Annexe A1 Cours'!T2911,0,1,50)),0)</f>
        <v>0</v>
      </c>
      <c r="V2911" s="37">
        <f ca="1">IFERROR(OFFSET('Maximum minutes'!$C$1,T2911+1,-1+MATCH(G2911,OFFSET('Maximum minutes'!$C$1,T2911-1,0,1,50),0)),0)</f>
        <v>0</v>
      </c>
      <c r="W2911" s="38">
        <f t="shared" ca="1" si="90"/>
        <v>0</v>
      </c>
    </row>
    <row r="2912" spans="1:23" s="36" customFormat="1" ht="18.75">
      <c r="A2912" s="34"/>
      <c r="B2912" s="39"/>
      <c r="C2912" s="39"/>
      <c r="D2912" s="35"/>
      <c r="E2912" s="40"/>
      <c r="F2912" s="39"/>
      <c r="G2912" s="39"/>
      <c r="H2912" s="39"/>
      <c r="I2912" s="34"/>
      <c r="J2912" s="34"/>
      <c r="K2912" s="34"/>
      <c r="L2912" s="34"/>
      <c r="M2912" s="43" t="str">
        <f ca="1">IFERROR(OFFSET('Maximum minutes'!$C$1,T2912,MATCH(IF(G2912&lt;&gt;"",G2912,F2912),OFFSET('Maximum minutes'!$C$1,T2912-1,0,1,U2912+1),0)-1)*IF(OR(ISNUMBER(J2912),J2912="sans examen"),1,0)*IF(W2912&lt;MinDate,1,0),"")</f>
        <v/>
      </c>
      <c r="N2912" s="36">
        <f t="shared" ca="1" si="91"/>
        <v>0</v>
      </c>
      <c r="O2912" s="36" t="e">
        <f ca="1">LEFT(OFFSET(Lists!$Q$2,MATCH(E2912,Lists!$R$3:$R$19,0),0),4)</f>
        <v>#N/A</v>
      </c>
      <c r="P2912" s="36" t="e">
        <f ca="1">MATCH(O2912,Lists!$S$2:$S$640,1)</f>
        <v>#N/A</v>
      </c>
      <c r="Q2912" s="36" t="e">
        <f ca="1">MATCH(LEFT(OFFSET(Lists!$Q$2,MATCH(E2912,Lists!$R$3:$R$19,0)+1,0),4),Lists!$S$3:$S$640,1)</f>
        <v>#N/A</v>
      </c>
      <c r="R2912" s="36" t="e">
        <f ca="1">LEFT(OFFSET(Lists!$S$2,P2912-1+MATCH(F2912,OFFSET(Lists!$T$3,P2912-1,0,Q2912-P2912+1),0),0),6)</f>
        <v>#N/A</v>
      </c>
      <c r="S2912" s="36" t="e">
        <f ca="1">VLOOKUP(R2912,Lists!B:D,3,FALSE)</f>
        <v>#N/A</v>
      </c>
      <c r="T2912" s="36" t="str">
        <f>IF(F2912&lt;&gt;"",MATCH(R2912,'Maximum minutes'!B:B,0),"")</f>
        <v/>
      </c>
      <c r="U2912" s="36">
        <f ca="1">IF(F2912&lt;&gt;"",COUNTA(OFFSET('Maximum minutes'!$C$1,'Annexe A1 Cours'!T2912,0,1,50)),0)</f>
        <v>0</v>
      </c>
      <c r="V2912" s="37">
        <f ca="1">IFERROR(OFFSET('Maximum minutes'!$C$1,T2912+1,-1+MATCH(G2912,OFFSET('Maximum minutes'!$C$1,T2912-1,0,1,50),0)),0)</f>
        <v>0</v>
      </c>
      <c r="W2912" s="38">
        <f t="shared" ca="1" si="90"/>
        <v>0</v>
      </c>
    </row>
    <row r="2913" spans="1:23" s="36" customFormat="1" ht="18.75">
      <c r="A2913" s="34"/>
      <c r="B2913" s="39"/>
      <c r="C2913" s="39"/>
      <c r="D2913" s="35"/>
      <c r="E2913" s="40"/>
      <c r="F2913" s="39"/>
      <c r="G2913" s="39"/>
      <c r="H2913" s="39"/>
      <c r="I2913" s="34"/>
      <c r="J2913" s="34"/>
      <c r="K2913" s="34"/>
      <c r="L2913" s="34"/>
      <c r="M2913" s="43" t="str">
        <f ca="1">IFERROR(OFFSET('Maximum minutes'!$C$1,T2913,MATCH(IF(G2913&lt;&gt;"",G2913,F2913),OFFSET('Maximum minutes'!$C$1,T2913-1,0,1,U2913+1),0)-1)*IF(OR(ISNUMBER(J2913),J2913="sans examen"),1,0)*IF(W2913&lt;MinDate,1,0),"")</f>
        <v/>
      </c>
      <c r="N2913" s="36">
        <f t="shared" ca="1" si="91"/>
        <v>0</v>
      </c>
      <c r="O2913" s="36" t="e">
        <f ca="1">LEFT(OFFSET(Lists!$Q$2,MATCH(E2913,Lists!$R$3:$R$19,0),0),4)</f>
        <v>#N/A</v>
      </c>
      <c r="P2913" s="36" t="e">
        <f ca="1">MATCH(O2913,Lists!$S$2:$S$640,1)</f>
        <v>#N/A</v>
      </c>
      <c r="Q2913" s="36" t="e">
        <f ca="1">MATCH(LEFT(OFFSET(Lists!$Q$2,MATCH(E2913,Lists!$R$3:$R$19,0)+1,0),4),Lists!$S$3:$S$640,1)</f>
        <v>#N/A</v>
      </c>
      <c r="R2913" s="36" t="e">
        <f ca="1">LEFT(OFFSET(Lists!$S$2,P2913-1+MATCH(F2913,OFFSET(Lists!$T$3,P2913-1,0,Q2913-P2913+1),0),0),6)</f>
        <v>#N/A</v>
      </c>
      <c r="S2913" s="36" t="e">
        <f ca="1">VLOOKUP(R2913,Lists!B:D,3,FALSE)</f>
        <v>#N/A</v>
      </c>
      <c r="T2913" s="36" t="str">
        <f>IF(F2913&lt;&gt;"",MATCH(R2913,'Maximum minutes'!B:B,0),"")</f>
        <v/>
      </c>
      <c r="U2913" s="36">
        <f ca="1">IF(F2913&lt;&gt;"",COUNTA(OFFSET('Maximum minutes'!$C$1,'Annexe A1 Cours'!T2913,0,1,50)),0)</f>
        <v>0</v>
      </c>
      <c r="V2913" s="37">
        <f ca="1">IFERROR(OFFSET('Maximum minutes'!$C$1,T2913+1,-1+MATCH(G2913,OFFSET('Maximum minutes'!$C$1,T2913-1,0,1,50),0)),0)</f>
        <v>0</v>
      </c>
      <c r="W2913" s="38">
        <f t="shared" ca="1" si="90"/>
        <v>0</v>
      </c>
    </row>
    <row r="2914" spans="1:23" s="36" customFormat="1" ht="18.75">
      <c r="A2914" s="34"/>
      <c r="B2914" s="39"/>
      <c r="C2914" s="39"/>
      <c r="D2914" s="35"/>
      <c r="E2914" s="40"/>
      <c r="F2914" s="39"/>
      <c r="G2914" s="39"/>
      <c r="H2914" s="39"/>
      <c r="I2914" s="34"/>
      <c r="J2914" s="34"/>
      <c r="K2914" s="34"/>
      <c r="L2914" s="34"/>
      <c r="M2914" s="43" t="str">
        <f ca="1">IFERROR(OFFSET('Maximum minutes'!$C$1,T2914,MATCH(IF(G2914&lt;&gt;"",G2914,F2914),OFFSET('Maximum minutes'!$C$1,T2914-1,0,1,U2914+1),0)-1)*IF(OR(ISNUMBER(J2914),J2914="sans examen"),1,0)*IF(W2914&lt;MinDate,1,0),"")</f>
        <v/>
      </c>
      <c r="N2914" s="36">
        <f t="shared" ca="1" si="91"/>
        <v>0</v>
      </c>
      <c r="O2914" s="36" t="e">
        <f ca="1">LEFT(OFFSET(Lists!$Q$2,MATCH(E2914,Lists!$R$3:$R$19,0),0),4)</f>
        <v>#N/A</v>
      </c>
      <c r="P2914" s="36" t="e">
        <f ca="1">MATCH(O2914,Lists!$S$2:$S$640,1)</f>
        <v>#N/A</v>
      </c>
      <c r="Q2914" s="36" t="e">
        <f ca="1">MATCH(LEFT(OFFSET(Lists!$Q$2,MATCH(E2914,Lists!$R$3:$R$19,0)+1,0),4),Lists!$S$3:$S$640,1)</f>
        <v>#N/A</v>
      </c>
      <c r="R2914" s="36" t="e">
        <f ca="1">LEFT(OFFSET(Lists!$S$2,P2914-1+MATCH(F2914,OFFSET(Lists!$T$3,P2914-1,0,Q2914-P2914+1),0),0),6)</f>
        <v>#N/A</v>
      </c>
      <c r="S2914" s="36" t="e">
        <f ca="1">VLOOKUP(R2914,Lists!B:D,3,FALSE)</f>
        <v>#N/A</v>
      </c>
      <c r="T2914" s="36" t="str">
        <f>IF(F2914&lt;&gt;"",MATCH(R2914,'Maximum minutes'!B:B,0),"")</f>
        <v/>
      </c>
      <c r="U2914" s="36">
        <f ca="1">IF(F2914&lt;&gt;"",COUNTA(OFFSET('Maximum minutes'!$C$1,'Annexe A1 Cours'!T2914,0,1,50)),0)</f>
        <v>0</v>
      </c>
      <c r="V2914" s="37">
        <f ca="1">IFERROR(OFFSET('Maximum minutes'!$C$1,T2914+1,-1+MATCH(G2914,OFFSET('Maximum minutes'!$C$1,T2914-1,0,1,50),0)),0)</f>
        <v>0</v>
      </c>
      <c r="W2914" s="38">
        <f t="shared" ca="1" si="90"/>
        <v>0</v>
      </c>
    </row>
    <row r="2915" spans="1:23" s="36" customFormat="1" ht="18.75">
      <c r="A2915" s="34"/>
      <c r="B2915" s="39"/>
      <c r="C2915" s="39"/>
      <c r="D2915" s="35"/>
      <c r="E2915" s="40"/>
      <c r="F2915" s="39"/>
      <c r="G2915" s="39"/>
      <c r="H2915" s="39"/>
      <c r="I2915" s="34"/>
      <c r="J2915" s="34"/>
      <c r="K2915" s="34"/>
      <c r="L2915" s="34"/>
      <c r="M2915" s="43" t="str">
        <f ca="1">IFERROR(OFFSET('Maximum minutes'!$C$1,T2915,MATCH(IF(G2915&lt;&gt;"",G2915,F2915),OFFSET('Maximum minutes'!$C$1,T2915-1,0,1,U2915+1),0)-1)*IF(OR(ISNUMBER(J2915),J2915="sans examen"),1,0)*IF(W2915&lt;MinDate,1,0),"")</f>
        <v/>
      </c>
      <c r="N2915" s="36">
        <f t="shared" ca="1" si="91"/>
        <v>0</v>
      </c>
      <c r="O2915" s="36" t="e">
        <f ca="1">LEFT(OFFSET(Lists!$Q$2,MATCH(E2915,Lists!$R$3:$R$19,0),0),4)</f>
        <v>#N/A</v>
      </c>
      <c r="P2915" s="36" t="e">
        <f ca="1">MATCH(O2915,Lists!$S$2:$S$640,1)</f>
        <v>#N/A</v>
      </c>
      <c r="Q2915" s="36" t="e">
        <f ca="1">MATCH(LEFT(OFFSET(Lists!$Q$2,MATCH(E2915,Lists!$R$3:$R$19,0)+1,0),4),Lists!$S$3:$S$640,1)</f>
        <v>#N/A</v>
      </c>
      <c r="R2915" s="36" t="e">
        <f ca="1">LEFT(OFFSET(Lists!$S$2,P2915-1+MATCH(F2915,OFFSET(Lists!$T$3,P2915-1,0,Q2915-P2915+1),0),0),6)</f>
        <v>#N/A</v>
      </c>
      <c r="S2915" s="36" t="e">
        <f ca="1">VLOOKUP(R2915,Lists!B:D,3,FALSE)</f>
        <v>#N/A</v>
      </c>
      <c r="T2915" s="36" t="str">
        <f>IF(F2915&lt;&gt;"",MATCH(R2915,'Maximum minutes'!B:B,0),"")</f>
        <v/>
      </c>
      <c r="U2915" s="36">
        <f ca="1">IF(F2915&lt;&gt;"",COUNTA(OFFSET('Maximum minutes'!$C$1,'Annexe A1 Cours'!T2915,0,1,50)),0)</f>
        <v>0</v>
      </c>
      <c r="V2915" s="37">
        <f ca="1">IFERROR(OFFSET('Maximum minutes'!$C$1,T2915+1,-1+MATCH(G2915,OFFSET('Maximum minutes'!$C$1,T2915-1,0,1,50),0)),0)</f>
        <v>0</v>
      </c>
      <c r="W2915" s="38">
        <f t="shared" ca="1" si="90"/>
        <v>0</v>
      </c>
    </row>
    <row r="2916" spans="1:23" s="36" customFormat="1" ht="18.75">
      <c r="A2916" s="34"/>
      <c r="B2916" s="39"/>
      <c r="C2916" s="39"/>
      <c r="D2916" s="35"/>
      <c r="E2916" s="40"/>
      <c r="F2916" s="39"/>
      <c r="G2916" s="39"/>
      <c r="H2916" s="39"/>
      <c r="I2916" s="34"/>
      <c r="J2916" s="34"/>
      <c r="K2916" s="34"/>
      <c r="L2916" s="34"/>
      <c r="M2916" s="43" t="str">
        <f ca="1">IFERROR(OFFSET('Maximum minutes'!$C$1,T2916,MATCH(IF(G2916&lt;&gt;"",G2916,F2916),OFFSET('Maximum minutes'!$C$1,T2916-1,0,1,U2916+1),0)-1)*IF(OR(ISNUMBER(J2916),J2916="sans examen"),1,0)*IF(W2916&lt;MinDate,1,0),"")</f>
        <v/>
      </c>
      <c r="N2916" s="36">
        <f t="shared" ca="1" si="91"/>
        <v>0</v>
      </c>
      <c r="O2916" s="36" t="e">
        <f ca="1">LEFT(OFFSET(Lists!$Q$2,MATCH(E2916,Lists!$R$3:$R$19,0),0),4)</f>
        <v>#N/A</v>
      </c>
      <c r="P2916" s="36" t="e">
        <f ca="1">MATCH(O2916,Lists!$S$2:$S$640,1)</f>
        <v>#N/A</v>
      </c>
      <c r="Q2916" s="36" t="e">
        <f ca="1">MATCH(LEFT(OFFSET(Lists!$Q$2,MATCH(E2916,Lists!$R$3:$R$19,0)+1,0),4),Lists!$S$3:$S$640,1)</f>
        <v>#N/A</v>
      </c>
      <c r="R2916" s="36" t="e">
        <f ca="1">LEFT(OFFSET(Lists!$S$2,P2916-1+MATCH(F2916,OFFSET(Lists!$T$3,P2916-1,0,Q2916-P2916+1),0),0),6)</f>
        <v>#N/A</v>
      </c>
      <c r="S2916" s="36" t="e">
        <f ca="1">VLOOKUP(R2916,Lists!B:D,3,FALSE)</f>
        <v>#N/A</v>
      </c>
      <c r="T2916" s="36" t="str">
        <f>IF(F2916&lt;&gt;"",MATCH(R2916,'Maximum minutes'!B:B,0),"")</f>
        <v/>
      </c>
      <c r="U2916" s="36">
        <f ca="1">IF(F2916&lt;&gt;"",COUNTA(OFFSET('Maximum minutes'!$C$1,'Annexe A1 Cours'!T2916,0,1,50)),0)</f>
        <v>0</v>
      </c>
      <c r="V2916" s="37">
        <f ca="1">IFERROR(OFFSET('Maximum minutes'!$C$1,T2916+1,-1+MATCH(G2916,OFFSET('Maximum minutes'!$C$1,T2916-1,0,1,50),0)),0)</f>
        <v>0</v>
      </c>
      <c r="W2916" s="38">
        <f t="shared" ca="1" si="90"/>
        <v>0</v>
      </c>
    </row>
    <row r="2917" spans="1:23" s="36" customFormat="1" ht="18.75">
      <c r="A2917" s="34"/>
      <c r="B2917" s="39"/>
      <c r="C2917" s="39"/>
      <c r="D2917" s="35"/>
      <c r="E2917" s="40"/>
      <c r="F2917" s="39"/>
      <c r="G2917" s="39"/>
      <c r="H2917" s="39"/>
      <c r="I2917" s="34"/>
      <c r="J2917" s="34"/>
      <c r="K2917" s="34"/>
      <c r="L2917" s="34"/>
      <c r="M2917" s="43" t="str">
        <f ca="1">IFERROR(OFFSET('Maximum minutes'!$C$1,T2917,MATCH(IF(G2917&lt;&gt;"",G2917,F2917),OFFSET('Maximum minutes'!$C$1,T2917-1,0,1,U2917+1),0)-1)*IF(OR(ISNUMBER(J2917),J2917="sans examen"),1,0)*IF(W2917&lt;MinDate,1,0),"")</f>
        <v/>
      </c>
      <c r="N2917" s="36">
        <f t="shared" ca="1" si="91"/>
        <v>0</v>
      </c>
      <c r="O2917" s="36" t="e">
        <f ca="1">LEFT(OFFSET(Lists!$Q$2,MATCH(E2917,Lists!$R$3:$R$19,0),0),4)</f>
        <v>#N/A</v>
      </c>
      <c r="P2917" s="36" t="e">
        <f ca="1">MATCH(O2917,Lists!$S$2:$S$640,1)</f>
        <v>#N/A</v>
      </c>
      <c r="Q2917" s="36" t="e">
        <f ca="1">MATCH(LEFT(OFFSET(Lists!$Q$2,MATCH(E2917,Lists!$R$3:$R$19,0)+1,0),4),Lists!$S$3:$S$640,1)</f>
        <v>#N/A</v>
      </c>
      <c r="R2917" s="36" t="e">
        <f ca="1">LEFT(OFFSET(Lists!$S$2,P2917-1+MATCH(F2917,OFFSET(Lists!$T$3,P2917-1,0,Q2917-P2917+1),0),0),6)</f>
        <v>#N/A</v>
      </c>
      <c r="S2917" s="36" t="e">
        <f ca="1">VLOOKUP(R2917,Lists!B:D,3,FALSE)</f>
        <v>#N/A</v>
      </c>
      <c r="T2917" s="36" t="str">
        <f>IF(F2917&lt;&gt;"",MATCH(R2917,'Maximum minutes'!B:B,0),"")</f>
        <v/>
      </c>
      <c r="U2917" s="36">
        <f ca="1">IF(F2917&lt;&gt;"",COUNTA(OFFSET('Maximum minutes'!$C$1,'Annexe A1 Cours'!T2917,0,1,50)),0)</f>
        <v>0</v>
      </c>
      <c r="V2917" s="37">
        <f ca="1">IFERROR(OFFSET('Maximum minutes'!$C$1,T2917+1,-1+MATCH(G2917,OFFSET('Maximum minutes'!$C$1,T2917-1,0,1,50),0)),0)</f>
        <v>0</v>
      </c>
      <c r="W2917" s="38">
        <f t="shared" ca="1" si="90"/>
        <v>0</v>
      </c>
    </row>
    <row r="2918" spans="1:23" s="36" customFormat="1" ht="18.75">
      <c r="A2918" s="34"/>
      <c r="B2918" s="39"/>
      <c r="C2918" s="39"/>
      <c r="D2918" s="35"/>
      <c r="E2918" s="40"/>
      <c r="F2918" s="39"/>
      <c r="G2918" s="39"/>
      <c r="H2918" s="39"/>
      <c r="I2918" s="34"/>
      <c r="J2918" s="34"/>
      <c r="K2918" s="34"/>
      <c r="L2918" s="34"/>
      <c r="M2918" s="43" t="str">
        <f ca="1">IFERROR(OFFSET('Maximum minutes'!$C$1,T2918,MATCH(IF(G2918&lt;&gt;"",G2918,F2918),OFFSET('Maximum minutes'!$C$1,T2918-1,0,1,U2918+1),0)-1)*IF(OR(ISNUMBER(J2918),J2918="sans examen"),1,0)*IF(W2918&lt;MinDate,1,0),"")</f>
        <v/>
      </c>
      <c r="N2918" s="36">
        <f t="shared" ca="1" si="91"/>
        <v>0</v>
      </c>
      <c r="O2918" s="36" t="e">
        <f ca="1">LEFT(OFFSET(Lists!$Q$2,MATCH(E2918,Lists!$R$3:$R$19,0),0),4)</f>
        <v>#N/A</v>
      </c>
      <c r="P2918" s="36" t="e">
        <f ca="1">MATCH(O2918,Lists!$S$2:$S$640,1)</f>
        <v>#N/A</v>
      </c>
      <c r="Q2918" s="36" t="e">
        <f ca="1">MATCH(LEFT(OFFSET(Lists!$Q$2,MATCH(E2918,Lists!$R$3:$R$19,0)+1,0),4),Lists!$S$3:$S$640,1)</f>
        <v>#N/A</v>
      </c>
      <c r="R2918" s="36" t="e">
        <f ca="1">LEFT(OFFSET(Lists!$S$2,P2918-1+MATCH(F2918,OFFSET(Lists!$T$3,P2918-1,0,Q2918-P2918+1),0),0),6)</f>
        <v>#N/A</v>
      </c>
      <c r="S2918" s="36" t="e">
        <f ca="1">VLOOKUP(R2918,Lists!B:D,3,FALSE)</f>
        <v>#N/A</v>
      </c>
      <c r="T2918" s="36" t="str">
        <f>IF(F2918&lt;&gt;"",MATCH(R2918,'Maximum minutes'!B:B,0),"")</f>
        <v/>
      </c>
      <c r="U2918" s="36">
        <f ca="1">IF(F2918&lt;&gt;"",COUNTA(OFFSET('Maximum minutes'!$C$1,'Annexe A1 Cours'!T2918,0,1,50)),0)</f>
        <v>0</v>
      </c>
      <c r="V2918" s="37">
        <f ca="1">IFERROR(OFFSET('Maximum minutes'!$C$1,T2918+1,-1+MATCH(G2918,OFFSET('Maximum minutes'!$C$1,T2918-1,0,1,50),0)),0)</f>
        <v>0</v>
      </c>
      <c r="W2918" s="38">
        <f t="shared" ca="1" si="90"/>
        <v>0</v>
      </c>
    </row>
    <row r="2919" spans="1:23" s="36" customFormat="1" ht="18.75">
      <c r="A2919" s="34"/>
      <c r="B2919" s="39"/>
      <c r="C2919" s="39"/>
      <c r="D2919" s="35"/>
      <c r="E2919" s="40"/>
      <c r="F2919" s="39"/>
      <c r="G2919" s="39"/>
      <c r="H2919" s="39"/>
      <c r="I2919" s="34"/>
      <c r="J2919" s="34"/>
      <c r="K2919" s="34"/>
      <c r="L2919" s="34"/>
      <c r="M2919" s="43" t="str">
        <f ca="1">IFERROR(OFFSET('Maximum minutes'!$C$1,T2919,MATCH(IF(G2919&lt;&gt;"",G2919,F2919),OFFSET('Maximum minutes'!$C$1,T2919-1,0,1,U2919+1),0)-1)*IF(OR(ISNUMBER(J2919),J2919="sans examen"),1,0)*IF(W2919&lt;MinDate,1,0),"")</f>
        <v/>
      </c>
      <c r="N2919" s="36">
        <f t="shared" ca="1" si="91"/>
        <v>0</v>
      </c>
      <c r="O2919" s="36" t="e">
        <f ca="1">LEFT(OFFSET(Lists!$Q$2,MATCH(E2919,Lists!$R$3:$R$19,0),0),4)</f>
        <v>#N/A</v>
      </c>
      <c r="P2919" s="36" t="e">
        <f ca="1">MATCH(O2919,Lists!$S$2:$S$640,1)</f>
        <v>#N/A</v>
      </c>
      <c r="Q2919" s="36" t="e">
        <f ca="1">MATCH(LEFT(OFFSET(Lists!$Q$2,MATCH(E2919,Lists!$R$3:$R$19,0)+1,0),4),Lists!$S$3:$S$640,1)</f>
        <v>#N/A</v>
      </c>
      <c r="R2919" s="36" t="e">
        <f ca="1">LEFT(OFFSET(Lists!$S$2,P2919-1+MATCH(F2919,OFFSET(Lists!$T$3,P2919-1,0,Q2919-P2919+1),0),0),6)</f>
        <v>#N/A</v>
      </c>
      <c r="S2919" s="36" t="e">
        <f ca="1">VLOOKUP(R2919,Lists!B:D,3,FALSE)</f>
        <v>#N/A</v>
      </c>
      <c r="T2919" s="36" t="str">
        <f>IF(F2919&lt;&gt;"",MATCH(R2919,'Maximum minutes'!B:B,0),"")</f>
        <v/>
      </c>
      <c r="U2919" s="36">
        <f ca="1">IF(F2919&lt;&gt;"",COUNTA(OFFSET('Maximum minutes'!$C$1,'Annexe A1 Cours'!T2919,0,1,50)),0)</f>
        <v>0</v>
      </c>
      <c r="V2919" s="37">
        <f ca="1">IFERROR(OFFSET('Maximum minutes'!$C$1,T2919+1,-1+MATCH(G2919,OFFSET('Maximum minutes'!$C$1,T2919-1,0,1,50),0)),0)</f>
        <v>0</v>
      </c>
      <c r="W2919" s="38">
        <f t="shared" ca="1" si="90"/>
        <v>0</v>
      </c>
    </row>
    <row r="2920" spans="1:23" s="36" customFormat="1" ht="18.75">
      <c r="A2920" s="34"/>
      <c r="B2920" s="39"/>
      <c r="C2920" s="39"/>
      <c r="D2920" s="35"/>
      <c r="E2920" s="40"/>
      <c r="F2920" s="39"/>
      <c r="G2920" s="39"/>
      <c r="H2920" s="39"/>
      <c r="I2920" s="34"/>
      <c r="J2920" s="34"/>
      <c r="K2920" s="34"/>
      <c r="L2920" s="34"/>
      <c r="M2920" s="43" t="str">
        <f ca="1">IFERROR(OFFSET('Maximum minutes'!$C$1,T2920,MATCH(IF(G2920&lt;&gt;"",G2920,F2920),OFFSET('Maximum minutes'!$C$1,T2920-1,0,1,U2920+1),0)-1)*IF(OR(ISNUMBER(J2920),J2920="sans examen"),1,0)*IF(W2920&lt;MinDate,1,0),"")</f>
        <v/>
      </c>
      <c r="N2920" s="36">
        <f t="shared" ca="1" si="91"/>
        <v>0</v>
      </c>
      <c r="O2920" s="36" t="e">
        <f ca="1">LEFT(OFFSET(Lists!$Q$2,MATCH(E2920,Lists!$R$3:$R$19,0),0),4)</f>
        <v>#N/A</v>
      </c>
      <c r="P2920" s="36" t="e">
        <f ca="1">MATCH(O2920,Lists!$S$2:$S$640,1)</f>
        <v>#N/A</v>
      </c>
      <c r="Q2920" s="36" t="e">
        <f ca="1">MATCH(LEFT(OFFSET(Lists!$Q$2,MATCH(E2920,Lists!$R$3:$R$19,0)+1,0),4),Lists!$S$3:$S$640,1)</f>
        <v>#N/A</v>
      </c>
      <c r="R2920" s="36" t="e">
        <f ca="1">LEFT(OFFSET(Lists!$S$2,P2920-1+MATCH(F2920,OFFSET(Lists!$T$3,P2920-1,0,Q2920-P2920+1),0),0),6)</f>
        <v>#N/A</v>
      </c>
      <c r="S2920" s="36" t="e">
        <f ca="1">VLOOKUP(R2920,Lists!B:D,3,FALSE)</f>
        <v>#N/A</v>
      </c>
      <c r="T2920" s="36" t="str">
        <f>IF(F2920&lt;&gt;"",MATCH(R2920,'Maximum minutes'!B:B,0),"")</f>
        <v/>
      </c>
      <c r="U2920" s="36">
        <f ca="1">IF(F2920&lt;&gt;"",COUNTA(OFFSET('Maximum minutes'!$C$1,'Annexe A1 Cours'!T2920,0,1,50)),0)</f>
        <v>0</v>
      </c>
      <c r="V2920" s="37">
        <f ca="1">IFERROR(OFFSET('Maximum minutes'!$C$1,T2920+1,-1+MATCH(G2920,OFFSET('Maximum minutes'!$C$1,T2920-1,0,1,50),0)),0)</f>
        <v>0</v>
      </c>
      <c r="W2920" s="38">
        <f t="shared" ca="1" si="90"/>
        <v>0</v>
      </c>
    </row>
    <row r="2921" spans="1:23" s="36" customFormat="1" ht="18.75">
      <c r="A2921" s="34"/>
      <c r="B2921" s="39"/>
      <c r="C2921" s="39"/>
      <c r="D2921" s="35"/>
      <c r="E2921" s="40"/>
      <c r="F2921" s="39"/>
      <c r="G2921" s="39"/>
      <c r="H2921" s="39"/>
      <c r="I2921" s="34"/>
      <c r="J2921" s="34"/>
      <c r="K2921" s="34"/>
      <c r="L2921" s="34"/>
      <c r="M2921" s="43" t="str">
        <f ca="1">IFERROR(OFFSET('Maximum minutes'!$C$1,T2921,MATCH(IF(G2921&lt;&gt;"",G2921,F2921),OFFSET('Maximum minutes'!$C$1,T2921-1,0,1,U2921+1),0)-1)*IF(OR(ISNUMBER(J2921),J2921="sans examen"),1,0)*IF(W2921&lt;MinDate,1,0),"")</f>
        <v/>
      </c>
      <c r="N2921" s="36">
        <f t="shared" ca="1" si="91"/>
        <v>0</v>
      </c>
      <c r="O2921" s="36" t="e">
        <f ca="1">LEFT(OFFSET(Lists!$Q$2,MATCH(E2921,Lists!$R$3:$R$19,0),0),4)</f>
        <v>#N/A</v>
      </c>
      <c r="P2921" s="36" t="e">
        <f ca="1">MATCH(O2921,Lists!$S$2:$S$640,1)</f>
        <v>#N/A</v>
      </c>
      <c r="Q2921" s="36" t="e">
        <f ca="1">MATCH(LEFT(OFFSET(Lists!$Q$2,MATCH(E2921,Lists!$R$3:$R$19,0)+1,0),4),Lists!$S$3:$S$640,1)</f>
        <v>#N/A</v>
      </c>
      <c r="R2921" s="36" t="e">
        <f ca="1">LEFT(OFFSET(Lists!$S$2,P2921-1+MATCH(F2921,OFFSET(Lists!$T$3,P2921-1,0,Q2921-P2921+1),0),0),6)</f>
        <v>#N/A</v>
      </c>
      <c r="S2921" s="36" t="e">
        <f ca="1">VLOOKUP(R2921,Lists!B:D,3,FALSE)</f>
        <v>#N/A</v>
      </c>
      <c r="T2921" s="36" t="str">
        <f>IF(F2921&lt;&gt;"",MATCH(R2921,'Maximum minutes'!B:B,0),"")</f>
        <v/>
      </c>
      <c r="U2921" s="36">
        <f ca="1">IF(F2921&lt;&gt;"",COUNTA(OFFSET('Maximum minutes'!$C$1,'Annexe A1 Cours'!T2921,0,1,50)),0)</f>
        <v>0</v>
      </c>
      <c r="V2921" s="37">
        <f ca="1">IFERROR(OFFSET('Maximum minutes'!$C$1,T2921+1,-1+MATCH(G2921,OFFSET('Maximum minutes'!$C$1,T2921-1,0,1,50),0)),0)</f>
        <v>0</v>
      </c>
      <c r="W2921" s="38">
        <f t="shared" ca="1" si="90"/>
        <v>0</v>
      </c>
    </row>
    <row r="2922" spans="1:23" s="36" customFormat="1" ht="18.75">
      <c r="A2922" s="34"/>
      <c r="B2922" s="39"/>
      <c r="C2922" s="39"/>
      <c r="D2922" s="35"/>
      <c r="E2922" s="40"/>
      <c r="F2922" s="39"/>
      <c r="G2922" s="39"/>
      <c r="H2922" s="39"/>
      <c r="I2922" s="34"/>
      <c r="J2922" s="34"/>
      <c r="K2922" s="34"/>
      <c r="L2922" s="34"/>
      <c r="M2922" s="43" t="str">
        <f ca="1">IFERROR(OFFSET('Maximum minutes'!$C$1,T2922,MATCH(IF(G2922&lt;&gt;"",G2922,F2922),OFFSET('Maximum minutes'!$C$1,T2922-1,0,1,U2922+1),0)-1)*IF(OR(ISNUMBER(J2922),J2922="sans examen"),1,0)*IF(W2922&lt;MinDate,1,0),"")</f>
        <v/>
      </c>
      <c r="N2922" s="36">
        <f t="shared" ca="1" si="91"/>
        <v>0</v>
      </c>
      <c r="O2922" s="36" t="e">
        <f ca="1">LEFT(OFFSET(Lists!$Q$2,MATCH(E2922,Lists!$R$3:$R$19,0),0),4)</f>
        <v>#N/A</v>
      </c>
      <c r="P2922" s="36" t="e">
        <f ca="1">MATCH(O2922,Lists!$S$2:$S$640,1)</f>
        <v>#N/A</v>
      </c>
      <c r="Q2922" s="36" t="e">
        <f ca="1">MATCH(LEFT(OFFSET(Lists!$Q$2,MATCH(E2922,Lists!$R$3:$R$19,0)+1,0),4),Lists!$S$3:$S$640,1)</f>
        <v>#N/A</v>
      </c>
      <c r="R2922" s="36" t="e">
        <f ca="1">LEFT(OFFSET(Lists!$S$2,P2922-1+MATCH(F2922,OFFSET(Lists!$T$3,P2922-1,0,Q2922-P2922+1),0),0),6)</f>
        <v>#N/A</v>
      </c>
      <c r="S2922" s="36" t="e">
        <f ca="1">VLOOKUP(R2922,Lists!B:D,3,FALSE)</f>
        <v>#N/A</v>
      </c>
      <c r="T2922" s="36" t="str">
        <f>IF(F2922&lt;&gt;"",MATCH(R2922,'Maximum minutes'!B:B,0),"")</f>
        <v/>
      </c>
      <c r="U2922" s="36">
        <f ca="1">IF(F2922&lt;&gt;"",COUNTA(OFFSET('Maximum minutes'!$C$1,'Annexe A1 Cours'!T2922,0,1,50)),0)</f>
        <v>0</v>
      </c>
      <c r="V2922" s="37">
        <f ca="1">IFERROR(OFFSET('Maximum minutes'!$C$1,T2922+1,-1+MATCH(G2922,OFFSET('Maximum minutes'!$C$1,T2922-1,0,1,50),0)),0)</f>
        <v>0</v>
      </c>
      <c r="W2922" s="38">
        <f t="shared" ca="1" si="90"/>
        <v>0</v>
      </c>
    </row>
    <row r="2923" spans="1:23" s="36" customFormat="1" ht="18.75">
      <c r="A2923" s="34"/>
      <c r="B2923" s="39"/>
      <c r="C2923" s="39"/>
      <c r="D2923" s="35"/>
      <c r="E2923" s="40"/>
      <c r="F2923" s="39"/>
      <c r="G2923" s="39"/>
      <c r="H2923" s="39"/>
      <c r="I2923" s="34"/>
      <c r="J2923" s="34"/>
      <c r="K2923" s="34"/>
      <c r="L2923" s="34"/>
      <c r="M2923" s="43" t="str">
        <f ca="1">IFERROR(OFFSET('Maximum minutes'!$C$1,T2923,MATCH(IF(G2923&lt;&gt;"",G2923,F2923),OFFSET('Maximum minutes'!$C$1,T2923-1,0,1,U2923+1),0)-1)*IF(OR(ISNUMBER(J2923),J2923="sans examen"),1,0)*IF(W2923&lt;MinDate,1,0),"")</f>
        <v/>
      </c>
      <c r="N2923" s="36">
        <f t="shared" ca="1" si="91"/>
        <v>0</v>
      </c>
      <c r="O2923" s="36" t="e">
        <f ca="1">LEFT(OFFSET(Lists!$Q$2,MATCH(E2923,Lists!$R$3:$R$19,0),0),4)</f>
        <v>#N/A</v>
      </c>
      <c r="P2923" s="36" t="e">
        <f ca="1">MATCH(O2923,Lists!$S$2:$S$640,1)</f>
        <v>#N/A</v>
      </c>
      <c r="Q2923" s="36" t="e">
        <f ca="1">MATCH(LEFT(OFFSET(Lists!$Q$2,MATCH(E2923,Lists!$R$3:$R$19,0)+1,0),4),Lists!$S$3:$S$640,1)</f>
        <v>#N/A</v>
      </c>
      <c r="R2923" s="36" t="e">
        <f ca="1">LEFT(OFFSET(Lists!$S$2,P2923-1+MATCH(F2923,OFFSET(Lists!$T$3,P2923-1,0,Q2923-P2923+1),0),0),6)</f>
        <v>#N/A</v>
      </c>
      <c r="S2923" s="36" t="e">
        <f ca="1">VLOOKUP(R2923,Lists!B:D,3,FALSE)</f>
        <v>#N/A</v>
      </c>
      <c r="T2923" s="36" t="str">
        <f>IF(F2923&lt;&gt;"",MATCH(R2923,'Maximum minutes'!B:B,0),"")</f>
        <v/>
      </c>
      <c r="U2923" s="36">
        <f ca="1">IF(F2923&lt;&gt;"",COUNTA(OFFSET('Maximum minutes'!$C$1,'Annexe A1 Cours'!T2923,0,1,50)),0)</f>
        <v>0</v>
      </c>
      <c r="V2923" s="37">
        <f ca="1">IFERROR(OFFSET('Maximum minutes'!$C$1,T2923+1,-1+MATCH(G2923,OFFSET('Maximum minutes'!$C$1,T2923-1,0,1,50),0)),0)</f>
        <v>0</v>
      </c>
      <c r="W2923" s="38">
        <f t="shared" ca="1" si="90"/>
        <v>0</v>
      </c>
    </row>
    <row r="2924" spans="1:23" s="36" customFormat="1" ht="18.75">
      <c r="A2924" s="34"/>
      <c r="B2924" s="39"/>
      <c r="C2924" s="39"/>
      <c r="D2924" s="35"/>
      <c r="E2924" s="40"/>
      <c r="F2924" s="39"/>
      <c r="G2924" s="39"/>
      <c r="H2924" s="39"/>
      <c r="I2924" s="34"/>
      <c r="J2924" s="34"/>
      <c r="K2924" s="34"/>
      <c r="L2924" s="34"/>
      <c r="M2924" s="43" t="str">
        <f ca="1">IFERROR(OFFSET('Maximum minutes'!$C$1,T2924,MATCH(IF(G2924&lt;&gt;"",G2924,F2924),OFFSET('Maximum minutes'!$C$1,T2924-1,0,1,U2924+1),0)-1)*IF(OR(ISNUMBER(J2924),J2924="sans examen"),1,0)*IF(W2924&lt;MinDate,1,0),"")</f>
        <v/>
      </c>
      <c r="N2924" s="36">
        <f t="shared" ca="1" si="91"/>
        <v>0</v>
      </c>
      <c r="O2924" s="36" t="e">
        <f ca="1">LEFT(OFFSET(Lists!$Q$2,MATCH(E2924,Lists!$R$3:$R$19,0),0),4)</f>
        <v>#N/A</v>
      </c>
      <c r="P2924" s="36" t="e">
        <f ca="1">MATCH(O2924,Lists!$S$2:$S$640,1)</f>
        <v>#N/A</v>
      </c>
      <c r="Q2924" s="36" t="e">
        <f ca="1">MATCH(LEFT(OFFSET(Lists!$Q$2,MATCH(E2924,Lists!$R$3:$R$19,0)+1,0),4),Lists!$S$3:$S$640,1)</f>
        <v>#N/A</v>
      </c>
      <c r="R2924" s="36" t="e">
        <f ca="1">LEFT(OFFSET(Lists!$S$2,P2924-1+MATCH(F2924,OFFSET(Lists!$T$3,P2924-1,0,Q2924-P2924+1),0),0),6)</f>
        <v>#N/A</v>
      </c>
      <c r="S2924" s="36" t="e">
        <f ca="1">VLOOKUP(R2924,Lists!B:D,3,FALSE)</f>
        <v>#N/A</v>
      </c>
      <c r="T2924" s="36" t="str">
        <f>IF(F2924&lt;&gt;"",MATCH(R2924,'Maximum minutes'!B:B,0),"")</f>
        <v/>
      </c>
      <c r="U2924" s="36">
        <f ca="1">IF(F2924&lt;&gt;"",COUNTA(OFFSET('Maximum minutes'!$C$1,'Annexe A1 Cours'!T2924,0,1,50)),0)</f>
        <v>0</v>
      </c>
      <c r="V2924" s="37">
        <f ca="1">IFERROR(OFFSET('Maximum minutes'!$C$1,T2924+1,-1+MATCH(G2924,OFFSET('Maximum minutes'!$C$1,T2924-1,0,1,50),0)),0)</f>
        <v>0</v>
      </c>
      <c r="W2924" s="38">
        <f t="shared" ca="1" si="90"/>
        <v>0</v>
      </c>
    </row>
    <row r="2925" spans="1:23" s="36" customFormat="1" ht="18.75">
      <c r="A2925" s="34"/>
      <c r="B2925" s="39"/>
      <c r="C2925" s="39"/>
      <c r="D2925" s="35"/>
      <c r="E2925" s="40"/>
      <c r="F2925" s="39"/>
      <c r="G2925" s="39"/>
      <c r="H2925" s="39"/>
      <c r="I2925" s="34"/>
      <c r="J2925" s="34"/>
      <c r="K2925" s="34"/>
      <c r="L2925" s="34"/>
      <c r="M2925" s="43" t="str">
        <f ca="1">IFERROR(OFFSET('Maximum minutes'!$C$1,T2925,MATCH(IF(G2925&lt;&gt;"",G2925,F2925),OFFSET('Maximum minutes'!$C$1,T2925-1,0,1,U2925+1),0)-1)*IF(OR(ISNUMBER(J2925),J2925="sans examen"),1,0)*IF(W2925&lt;MinDate,1,0),"")</f>
        <v/>
      </c>
      <c r="N2925" s="36">
        <f t="shared" ca="1" si="91"/>
        <v>0</v>
      </c>
      <c r="O2925" s="36" t="e">
        <f ca="1">LEFT(OFFSET(Lists!$Q$2,MATCH(E2925,Lists!$R$3:$R$19,0),0),4)</f>
        <v>#N/A</v>
      </c>
      <c r="P2925" s="36" t="e">
        <f ca="1">MATCH(O2925,Lists!$S$2:$S$640,1)</f>
        <v>#N/A</v>
      </c>
      <c r="Q2925" s="36" t="e">
        <f ca="1">MATCH(LEFT(OFFSET(Lists!$Q$2,MATCH(E2925,Lists!$R$3:$R$19,0)+1,0),4),Lists!$S$3:$S$640,1)</f>
        <v>#N/A</v>
      </c>
      <c r="R2925" s="36" t="e">
        <f ca="1">LEFT(OFFSET(Lists!$S$2,P2925-1+MATCH(F2925,OFFSET(Lists!$T$3,P2925-1,0,Q2925-P2925+1),0),0),6)</f>
        <v>#N/A</v>
      </c>
      <c r="S2925" s="36" t="e">
        <f ca="1">VLOOKUP(R2925,Lists!B:D,3,FALSE)</f>
        <v>#N/A</v>
      </c>
      <c r="T2925" s="36" t="str">
        <f>IF(F2925&lt;&gt;"",MATCH(R2925,'Maximum minutes'!B:B,0),"")</f>
        <v/>
      </c>
      <c r="U2925" s="36">
        <f ca="1">IF(F2925&lt;&gt;"",COUNTA(OFFSET('Maximum minutes'!$C$1,'Annexe A1 Cours'!T2925,0,1,50)),0)</f>
        <v>0</v>
      </c>
      <c r="V2925" s="37">
        <f ca="1">IFERROR(OFFSET('Maximum minutes'!$C$1,T2925+1,-1+MATCH(G2925,OFFSET('Maximum minutes'!$C$1,T2925-1,0,1,50),0)),0)</f>
        <v>0</v>
      </c>
      <c r="W2925" s="38">
        <f t="shared" ca="1" si="90"/>
        <v>0</v>
      </c>
    </row>
    <row r="2926" spans="1:23" s="36" customFormat="1" ht="18.75">
      <c r="A2926" s="34"/>
      <c r="B2926" s="39"/>
      <c r="C2926" s="39"/>
      <c r="D2926" s="35"/>
      <c r="E2926" s="40"/>
      <c r="F2926" s="39"/>
      <c r="G2926" s="39"/>
      <c r="H2926" s="39"/>
      <c r="I2926" s="34"/>
      <c r="J2926" s="34"/>
      <c r="K2926" s="34"/>
      <c r="L2926" s="34"/>
      <c r="M2926" s="43" t="str">
        <f ca="1">IFERROR(OFFSET('Maximum minutes'!$C$1,T2926,MATCH(IF(G2926&lt;&gt;"",G2926,F2926),OFFSET('Maximum minutes'!$C$1,T2926-1,0,1,U2926+1),0)-1)*IF(OR(ISNUMBER(J2926),J2926="sans examen"),1,0)*IF(W2926&lt;MinDate,1,0),"")</f>
        <v/>
      </c>
      <c r="N2926" s="36">
        <f t="shared" ca="1" si="91"/>
        <v>0</v>
      </c>
      <c r="O2926" s="36" t="e">
        <f ca="1">LEFT(OFFSET(Lists!$Q$2,MATCH(E2926,Lists!$R$3:$R$19,0),0),4)</f>
        <v>#N/A</v>
      </c>
      <c r="P2926" s="36" t="e">
        <f ca="1">MATCH(O2926,Lists!$S$2:$S$640,1)</f>
        <v>#N/A</v>
      </c>
      <c r="Q2926" s="36" t="e">
        <f ca="1">MATCH(LEFT(OFFSET(Lists!$Q$2,MATCH(E2926,Lists!$R$3:$R$19,0)+1,0),4),Lists!$S$3:$S$640,1)</f>
        <v>#N/A</v>
      </c>
      <c r="R2926" s="36" t="e">
        <f ca="1">LEFT(OFFSET(Lists!$S$2,P2926-1+MATCH(F2926,OFFSET(Lists!$T$3,P2926-1,0,Q2926-P2926+1),0),0),6)</f>
        <v>#N/A</v>
      </c>
      <c r="S2926" s="36" t="e">
        <f ca="1">VLOOKUP(R2926,Lists!B:D,3,FALSE)</f>
        <v>#N/A</v>
      </c>
      <c r="T2926" s="36" t="str">
        <f>IF(F2926&lt;&gt;"",MATCH(R2926,'Maximum minutes'!B:B,0),"")</f>
        <v/>
      </c>
      <c r="U2926" s="36">
        <f ca="1">IF(F2926&lt;&gt;"",COUNTA(OFFSET('Maximum minutes'!$C$1,'Annexe A1 Cours'!T2926,0,1,50)),0)</f>
        <v>0</v>
      </c>
      <c r="V2926" s="37">
        <f ca="1">IFERROR(OFFSET('Maximum minutes'!$C$1,T2926+1,-1+MATCH(G2926,OFFSET('Maximum minutes'!$C$1,T2926-1,0,1,50),0)),0)</f>
        <v>0</v>
      </c>
      <c r="W2926" s="38">
        <f t="shared" ca="1" si="90"/>
        <v>0</v>
      </c>
    </row>
    <row r="2927" spans="1:23" s="36" customFormat="1" ht="18.75">
      <c r="A2927" s="34"/>
      <c r="B2927" s="39"/>
      <c r="C2927" s="39"/>
      <c r="D2927" s="35"/>
      <c r="E2927" s="40"/>
      <c r="F2927" s="39"/>
      <c r="G2927" s="39"/>
      <c r="H2927" s="39"/>
      <c r="I2927" s="34"/>
      <c r="J2927" s="34"/>
      <c r="K2927" s="34"/>
      <c r="L2927" s="34"/>
      <c r="M2927" s="43" t="str">
        <f ca="1">IFERROR(OFFSET('Maximum minutes'!$C$1,T2927,MATCH(IF(G2927&lt;&gt;"",G2927,F2927),OFFSET('Maximum minutes'!$C$1,T2927-1,0,1,U2927+1),0)-1)*IF(OR(ISNUMBER(J2927),J2927="sans examen"),1,0)*IF(W2927&lt;MinDate,1,0),"")</f>
        <v/>
      </c>
      <c r="N2927" s="36">
        <f t="shared" ca="1" si="91"/>
        <v>0</v>
      </c>
      <c r="O2927" s="36" t="e">
        <f ca="1">LEFT(OFFSET(Lists!$Q$2,MATCH(E2927,Lists!$R$3:$R$19,0),0),4)</f>
        <v>#N/A</v>
      </c>
      <c r="P2927" s="36" t="e">
        <f ca="1">MATCH(O2927,Lists!$S$2:$S$640,1)</f>
        <v>#N/A</v>
      </c>
      <c r="Q2927" s="36" t="e">
        <f ca="1">MATCH(LEFT(OFFSET(Lists!$Q$2,MATCH(E2927,Lists!$R$3:$R$19,0)+1,0),4),Lists!$S$3:$S$640,1)</f>
        <v>#N/A</v>
      </c>
      <c r="R2927" s="36" t="e">
        <f ca="1">LEFT(OFFSET(Lists!$S$2,P2927-1+MATCH(F2927,OFFSET(Lists!$T$3,P2927-1,0,Q2927-P2927+1),0),0),6)</f>
        <v>#N/A</v>
      </c>
      <c r="S2927" s="36" t="e">
        <f ca="1">VLOOKUP(R2927,Lists!B:D,3,FALSE)</f>
        <v>#N/A</v>
      </c>
      <c r="T2927" s="36" t="str">
        <f>IF(F2927&lt;&gt;"",MATCH(R2927,'Maximum minutes'!B:B,0),"")</f>
        <v/>
      </c>
      <c r="U2927" s="36">
        <f ca="1">IF(F2927&lt;&gt;"",COUNTA(OFFSET('Maximum minutes'!$C$1,'Annexe A1 Cours'!T2927,0,1,50)),0)</f>
        <v>0</v>
      </c>
      <c r="V2927" s="37">
        <f ca="1">IFERROR(OFFSET('Maximum minutes'!$C$1,T2927+1,-1+MATCH(G2927,OFFSET('Maximum minutes'!$C$1,T2927-1,0,1,50),0)),0)</f>
        <v>0</v>
      </c>
      <c r="W2927" s="38">
        <f t="shared" ca="1" si="90"/>
        <v>0</v>
      </c>
    </row>
    <row r="2928" spans="1:23" s="36" customFormat="1" ht="18.75">
      <c r="A2928" s="34"/>
      <c r="B2928" s="39"/>
      <c r="C2928" s="39"/>
      <c r="D2928" s="35"/>
      <c r="E2928" s="40"/>
      <c r="F2928" s="39"/>
      <c r="G2928" s="39"/>
      <c r="H2928" s="39"/>
      <c r="I2928" s="34"/>
      <c r="J2928" s="34"/>
      <c r="K2928" s="34"/>
      <c r="L2928" s="34"/>
      <c r="M2928" s="43" t="str">
        <f ca="1">IFERROR(OFFSET('Maximum minutes'!$C$1,T2928,MATCH(IF(G2928&lt;&gt;"",G2928,F2928),OFFSET('Maximum minutes'!$C$1,T2928-1,0,1,U2928+1),0)-1)*IF(OR(ISNUMBER(J2928),J2928="sans examen"),1,0)*IF(W2928&lt;MinDate,1,0),"")</f>
        <v/>
      </c>
      <c r="N2928" s="36">
        <f t="shared" ca="1" si="91"/>
        <v>0</v>
      </c>
      <c r="O2928" s="36" t="e">
        <f ca="1">LEFT(OFFSET(Lists!$Q$2,MATCH(E2928,Lists!$R$3:$R$19,0),0),4)</f>
        <v>#N/A</v>
      </c>
      <c r="P2928" s="36" t="e">
        <f ca="1">MATCH(O2928,Lists!$S$2:$S$640,1)</f>
        <v>#N/A</v>
      </c>
      <c r="Q2928" s="36" t="e">
        <f ca="1">MATCH(LEFT(OFFSET(Lists!$Q$2,MATCH(E2928,Lists!$R$3:$R$19,0)+1,0),4),Lists!$S$3:$S$640,1)</f>
        <v>#N/A</v>
      </c>
      <c r="R2928" s="36" t="e">
        <f ca="1">LEFT(OFFSET(Lists!$S$2,P2928-1+MATCH(F2928,OFFSET(Lists!$T$3,P2928-1,0,Q2928-P2928+1),0),0),6)</f>
        <v>#N/A</v>
      </c>
      <c r="S2928" s="36" t="e">
        <f ca="1">VLOOKUP(R2928,Lists!B:D,3,FALSE)</f>
        <v>#N/A</v>
      </c>
      <c r="T2928" s="36" t="str">
        <f>IF(F2928&lt;&gt;"",MATCH(R2928,'Maximum minutes'!B:B,0),"")</f>
        <v/>
      </c>
      <c r="U2928" s="36">
        <f ca="1">IF(F2928&lt;&gt;"",COUNTA(OFFSET('Maximum minutes'!$C$1,'Annexe A1 Cours'!T2928,0,1,50)),0)</f>
        <v>0</v>
      </c>
      <c r="V2928" s="37">
        <f ca="1">IFERROR(OFFSET('Maximum minutes'!$C$1,T2928+1,-1+MATCH(G2928,OFFSET('Maximum minutes'!$C$1,T2928-1,0,1,50),0)),0)</f>
        <v>0</v>
      </c>
      <c r="W2928" s="38">
        <f t="shared" ca="1" si="90"/>
        <v>0</v>
      </c>
    </row>
    <row r="2929" spans="1:23" s="36" customFormat="1" ht="18.75">
      <c r="A2929" s="34"/>
      <c r="B2929" s="39"/>
      <c r="C2929" s="39"/>
      <c r="D2929" s="35"/>
      <c r="E2929" s="40"/>
      <c r="F2929" s="39"/>
      <c r="G2929" s="39"/>
      <c r="H2929" s="39"/>
      <c r="I2929" s="34"/>
      <c r="J2929" s="34"/>
      <c r="K2929" s="34"/>
      <c r="L2929" s="34"/>
      <c r="M2929" s="43" t="str">
        <f ca="1">IFERROR(OFFSET('Maximum minutes'!$C$1,T2929,MATCH(IF(G2929&lt;&gt;"",G2929,F2929),OFFSET('Maximum minutes'!$C$1,T2929-1,0,1,U2929+1),0)-1)*IF(OR(ISNUMBER(J2929),J2929="sans examen"),1,0)*IF(W2929&lt;MinDate,1,0),"")</f>
        <v/>
      </c>
      <c r="N2929" s="36">
        <f t="shared" ca="1" si="91"/>
        <v>0</v>
      </c>
      <c r="O2929" s="36" t="e">
        <f ca="1">LEFT(OFFSET(Lists!$Q$2,MATCH(E2929,Lists!$R$3:$R$19,0),0),4)</f>
        <v>#N/A</v>
      </c>
      <c r="P2929" s="36" t="e">
        <f ca="1">MATCH(O2929,Lists!$S$2:$S$640,1)</f>
        <v>#N/A</v>
      </c>
      <c r="Q2929" s="36" t="e">
        <f ca="1">MATCH(LEFT(OFFSET(Lists!$Q$2,MATCH(E2929,Lists!$R$3:$R$19,0)+1,0),4),Lists!$S$3:$S$640,1)</f>
        <v>#N/A</v>
      </c>
      <c r="R2929" s="36" t="e">
        <f ca="1">LEFT(OFFSET(Lists!$S$2,P2929-1+MATCH(F2929,OFFSET(Lists!$T$3,P2929-1,0,Q2929-P2929+1),0),0),6)</f>
        <v>#N/A</v>
      </c>
      <c r="S2929" s="36" t="e">
        <f ca="1">VLOOKUP(R2929,Lists!B:D,3,FALSE)</f>
        <v>#N/A</v>
      </c>
      <c r="T2929" s="36" t="str">
        <f>IF(F2929&lt;&gt;"",MATCH(R2929,'Maximum minutes'!B:B,0),"")</f>
        <v/>
      </c>
      <c r="U2929" s="36">
        <f ca="1">IF(F2929&lt;&gt;"",COUNTA(OFFSET('Maximum minutes'!$C$1,'Annexe A1 Cours'!T2929,0,1,50)),0)</f>
        <v>0</v>
      </c>
      <c r="V2929" s="37">
        <f ca="1">IFERROR(OFFSET('Maximum minutes'!$C$1,T2929+1,-1+MATCH(G2929,OFFSET('Maximum minutes'!$C$1,T2929-1,0,1,50),0)),0)</f>
        <v>0</v>
      </c>
      <c r="W2929" s="38">
        <f t="shared" ca="1" si="90"/>
        <v>0</v>
      </c>
    </row>
    <row r="2930" spans="1:23" s="36" customFormat="1" ht="18.75">
      <c r="A2930" s="34"/>
      <c r="B2930" s="39"/>
      <c r="C2930" s="39"/>
      <c r="D2930" s="35"/>
      <c r="E2930" s="40"/>
      <c r="F2930" s="39"/>
      <c r="G2930" s="39"/>
      <c r="H2930" s="39"/>
      <c r="I2930" s="34"/>
      <c r="J2930" s="34"/>
      <c r="K2930" s="34"/>
      <c r="L2930" s="34"/>
      <c r="M2930" s="43" t="str">
        <f ca="1">IFERROR(OFFSET('Maximum minutes'!$C$1,T2930,MATCH(IF(G2930&lt;&gt;"",G2930,F2930),OFFSET('Maximum minutes'!$C$1,T2930-1,0,1,U2930+1),0)-1)*IF(OR(ISNUMBER(J2930),J2930="sans examen"),1,0)*IF(W2930&lt;MinDate,1,0),"")</f>
        <v/>
      </c>
      <c r="N2930" s="36">
        <f t="shared" ca="1" si="91"/>
        <v>0</v>
      </c>
      <c r="O2930" s="36" t="e">
        <f ca="1">LEFT(OFFSET(Lists!$Q$2,MATCH(E2930,Lists!$R$3:$R$19,0),0),4)</f>
        <v>#N/A</v>
      </c>
      <c r="P2930" s="36" t="e">
        <f ca="1">MATCH(O2930,Lists!$S$2:$S$640,1)</f>
        <v>#N/A</v>
      </c>
      <c r="Q2930" s="36" t="e">
        <f ca="1">MATCH(LEFT(OFFSET(Lists!$Q$2,MATCH(E2930,Lists!$R$3:$R$19,0)+1,0),4),Lists!$S$3:$S$640,1)</f>
        <v>#N/A</v>
      </c>
      <c r="R2930" s="36" t="e">
        <f ca="1">LEFT(OFFSET(Lists!$S$2,P2930-1+MATCH(F2930,OFFSET(Lists!$T$3,P2930-1,0,Q2930-P2930+1),0),0),6)</f>
        <v>#N/A</v>
      </c>
      <c r="S2930" s="36" t="e">
        <f ca="1">VLOOKUP(R2930,Lists!B:D,3,FALSE)</f>
        <v>#N/A</v>
      </c>
      <c r="T2930" s="36" t="str">
        <f>IF(F2930&lt;&gt;"",MATCH(R2930,'Maximum minutes'!B:B,0),"")</f>
        <v/>
      </c>
      <c r="U2930" s="36">
        <f ca="1">IF(F2930&lt;&gt;"",COUNTA(OFFSET('Maximum minutes'!$C$1,'Annexe A1 Cours'!T2930,0,1,50)),0)</f>
        <v>0</v>
      </c>
      <c r="V2930" s="37">
        <f ca="1">IFERROR(OFFSET('Maximum minutes'!$C$1,T2930+1,-1+MATCH(G2930,OFFSET('Maximum minutes'!$C$1,T2930-1,0,1,50),0)),0)</f>
        <v>0</v>
      </c>
      <c r="W2930" s="38">
        <f t="shared" ca="1" si="90"/>
        <v>0</v>
      </c>
    </row>
    <row r="2931" spans="1:23" s="36" customFormat="1" ht="18.75">
      <c r="A2931" s="34"/>
      <c r="B2931" s="39"/>
      <c r="C2931" s="39"/>
      <c r="D2931" s="35"/>
      <c r="E2931" s="40"/>
      <c r="F2931" s="39"/>
      <c r="G2931" s="39"/>
      <c r="H2931" s="39"/>
      <c r="I2931" s="34"/>
      <c r="J2931" s="34"/>
      <c r="K2931" s="34"/>
      <c r="L2931" s="34"/>
      <c r="M2931" s="43" t="str">
        <f ca="1">IFERROR(OFFSET('Maximum minutes'!$C$1,T2931,MATCH(IF(G2931&lt;&gt;"",G2931,F2931),OFFSET('Maximum minutes'!$C$1,T2931-1,0,1,U2931+1),0)-1)*IF(OR(ISNUMBER(J2931),J2931="sans examen"),1,0)*IF(W2931&lt;MinDate,1,0),"")</f>
        <v/>
      </c>
      <c r="N2931" s="36">
        <f t="shared" ca="1" si="91"/>
        <v>0</v>
      </c>
      <c r="O2931" s="36" t="e">
        <f ca="1">LEFT(OFFSET(Lists!$Q$2,MATCH(E2931,Lists!$R$3:$R$19,0),0),4)</f>
        <v>#N/A</v>
      </c>
      <c r="P2931" s="36" t="e">
        <f ca="1">MATCH(O2931,Lists!$S$2:$S$640,1)</f>
        <v>#N/A</v>
      </c>
      <c r="Q2931" s="36" t="e">
        <f ca="1">MATCH(LEFT(OFFSET(Lists!$Q$2,MATCH(E2931,Lists!$R$3:$R$19,0)+1,0),4),Lists!$S$3:$S$640,1)</f>
        <v>#N/A</v>
      </c>
      <c r="R2931" s="36" t="e">
        <f ca="1">LEFT(OFFSET(Lists!$S$2,P2931-1+MATCH(F2931,OFFSET(Lists!$T$3,P2931-1,0,Q2931-P2931+1),0),0),6)</f>
        <v>#N/A</v>
      </c>
      <c r="S2931" s="36" t="e">
        <f ca="1">VLOOKUP(R2931,Lists!B:D,3,FALSE)</f>
        <v>#N/A</v>
      </c>
      <c r="T2931" s="36" t="str">
        <f>IF(F2931&lt;&gt;"",MATCH(R2931,'Maximum minutes'!B:B,0),"")</f>
        <v/>
      </c>
      <c r="U2931" s="36">
        <f ca="1">IF(F2931&lt;&gt;"",COUNTA(OFFSET('Maximum minutes'!$C$1,'Annexe A1 Cours'!T2931,0,1,50)),0)</f>
        <v>0</v>
      </c>
      <c r="V2931" s="37">
        <f ca="1">IFERROR(OFFSET('Maximum minutes'!$C$1,T2931+1,-1+MATCH(G2931,OFFSET('Maximum minutes'!$C$1,T2931-1,0,1,50),0)),0)</f>
        <v>0</v>
      </c>
      <c r="W2931" s="38">
        <f t="shared" ca="1" si="90"/>
        <v>0</v>
      </c>
    </row>
    <row r="2932" spans="1:23" s="36" customFormat="1" ht="18.75">
      <c r="A2932" s="34"/>
      <c r="B2932" s="39"/>
      <c r="C2932" s="39"/>
      <c r="D2932" s="35"/>
      <c r="E2932" s="40"/>
      <c r="F2932" s="39"/>
      <c r="G2932" s="39"/>
      <c r="H2932" s="39"/>
      <c r="I2932" s="34"/>
      <c r="J2932" s="34"/>
      <c r="K2932" s="34"/>
      <c r="L2932" s="34"/>
      <c r="M2932" s="43" t="str">
        <f ca="1">IFERROR(OFFSET('Maximum minutes'!$C$1,T2932,MATCH(IF(G2932&lt;&gt;"",G2932,F2932),OFFSET('Maximum minutes'!$C$1,T2932-1,0,1,U2932+1),0)-1)*IF(OR(ISNUMBER(J2932),J2932="sans examen"),1,0)*IF(W2932&lt;MinDate,1,0),"")</f>
        <v/>
      </c>
      <c r="N2932" s="36">
        <f t="shared" ca="1" si="91"/>
        <v>0</v>
      </c>
      <c r="O2932" s="36" t="e">
        <f ca="1">LEFT(OFFSET(Lists!$Q$2,MATCH(E2932,Lists!$R$3:$R$19,0),0),4)</f>
        <v>#N/A</v>
      </c>
      <c r="P2932" s="36" t="e">
        <f ca="1">MATCH(O2932,Lists!$S$2:$S$640,1)</f>
        <v>#N/A</v>
      </c>
      <c r="Q2932" s="36" t="e">
        <f ca="1">MATCH(LEFT(OFFSET(Lists!$Q$2,MATCH(E2932,Lists!$R$3:$R$19,0)+1,0),4),Lists!$S$3:$S$640,1)</f>
        <v>#N/A</v>
      </c>
      <c r="R2932" s="36" t="e">
        <f ca="1">LEFT(OFFSET(Lists!$S$2,P2932-1+MATCH(F2932,OFFSET(Lists!$T$3,P2932-1,0,Q2932-P2932+1),0),0),6)</f>
        <v>#N/A</v>
      </c>
      <c r="S2932" s="36" t="e">
        <f ca="1">VLOOKUP(R2932,Lists!B:D,3,FALSE)</f>
        <v>#N/A</v>
      </c>
      <c r="T2932" s="36" t="str">
        <f>IF(F2932&lt;&gt;"",MATCH(R2932,'Maximum minutes'!B:B,0),"")</f>
        <v/>
      </c>
      <c r="U2932" s="36">
        <f ca="1">IF(F2932&lt;&gt;"",COUNTA(OFFSET('Maximum minutes'!$C$1,'Annexe A1 Cours'!T2932,0,1,50)),0)</f>
        <v>0</v>
      </c>
      <c r="V2932" s="37">
        <f ca="1">IFERROR(OFFSET('Maximum minutes'!$C$1,T2932+1,-1+MATCH(G2932,OFFSET('Maximum minutes'!$C$1,T2932-1,0,1,50),0)),0)</f>
        <v>0</v>
      </c>
      <c r="W2932" s="38">
        <f t="shared" ca="1" si="90"/>
        <v>0</v>
      </c>
    </row>
    <row r="2933" spans="1:23" s="36" customFormat="1" ht="18.75">
      <c r="A2933" s="34"/>
      <c r="B2933" s="39"/>
      <c r="C2933" s="39"/>
      <c r="D2933" s="35"/>
      <c r="E2933" s="40"/>
      <c r="F2933" s="39"/>
      <c r="G2933" s="39"/>
      <c r="H2933" s="39"/>
      <c r="I2933" s="34"/>
      <c r="J2933" s="34"/>
      <c r="K2933" s="34"/>
      <c r="L2933" s="34"/>
      <c r="M2933" s="43" t="str">
        <f ca="1">IFERROR(OFFSET('Maximum minutes'!$C$1,T2933,MATCH(IF(G2933&lt;&gt;"",G2933,F2933),OFFSET('Maximum minutes'!$C$1,T2933-1,0,1,U2933+1),0)-1)*IF(OR(ISNUMBER(J2933),J2933="sans examen"),1,0)*IF(W2933&lt;MinDate,1,0),"")</f>
        <v/>
      </c>
      <c r="N2933" s="36">
        <f t="shared" ca="1" si="91"/>
        <v>0</v>
      </c>
      <c r="O2933" s="36" t="e">
        <f ca="1">LEFT(OFFSET(Lists!$Q$2,MATCH(E2933,Lists!$R$3:$R$19,0),0),4)</f>
        <v>#N/A</v>
      </c>
      <c r="P2933" s="36" t="e">
        <f ca="1">MATCH(O2933,Lists!$S$2:$S$640,1)</f>
        <v>#N/A</v>
      </c>
      <c r="Q2933" s="36" t="e">
        <f ca="1">MATCH(LEFT(OFFSET(Lists!$Q$2,MATCH(E2933,Lists!$R$3:$R$19,0)+1,0),4),Lists!$S$3:$S$640,1)</f>
        <v>#N/A</v>
      </c>
      <c r="R2933" s="36" t="e">
        <f ca="1">LEFT(OFFSET(Lists!$S$2,P2933-1+MATCH(F2933,OFFSET(Lists!$T$3,P2933-1,0,Q2933-P2933+1),0),0),6)</f>
        <v>#N/A</v>
      </c>
      <c r="S2933" s="36" t="e">
        <f ca="1">VLOOKUP(R2933,Lists!B:D,3,FALSE)</f>
        <v>#N/A</v>
      </c>
      <c r="T2933" s="36" t="str">
        <f>IF(F2933&lt;&gt;"",MATCH(R2933,'Maximum minutes'!B:B,0),"")</f>
        <v/>
      </c>
      <c r="U2933" s="36">
        <f ca="1">IF(F2933&lt;&gt;"",COUNTA(OFFSET('Maximum minutes'!$C$1,'Annexe A1 Cours'!T2933,0,1,50)),0)</f>
        <v>0</v>
      </c>
      <c r="V2933" s="37">
        <f ca="1">IFERROR(OFFSET('Maximum minutes'!$C$1,T2933+1,-1+MATCH(G2933,OFFSET('Maximum minutes'!$C$1,T2933-1,0,1,50),0)),0)</f>
        <v>0</v>
      </c>
      <c r="W2933" s="38">
        <f t="shared" ca="1" si="90"/>
        <v>0</v>
      </c>
    </row>
    <row r="2934" spans="1:23" s="36" customFormat="1" ht="18.75">
      <c r="A2934" s="34"/>
      <c r="B2934" s="39"/>
      <c r="C2934" s="39"/>
      <c r="D2934" s="35"/>
      <c r="E2934" s="40"/>
      <c r="F2934" s="39"/>
      <c r="G2934" s="39"/>
      <c r="H2934" s="39"/>
      <c r="I2934" s="34"/>
      <c r="J2934" s="34"/>
      <c r="K2934" s="34"/>
      <c r="L2934" s="34"/>
      <c r="M2934" s="43" t="str">
        <f ca="1">IFERROR(OFFSET('Maximum minutes'!$C$1,T2934,MATCH(IF(G2934&lt;&gt;"",G2934,F2934),OFFSET('Maximum minutes'!$C$1,T2934-1,0,1,U2934+1),0)-1)*IF(OR(ISNUMBER(J2934),J2934="sans examen"),1,0)*IF(W2934&lt;MinDate,1,0),"")</f>
        <v/>
      </c>
      <c r="N2934" s="36">
        <f t="shared" ca="1" si="91"/>
        <v>0</v>
      </c>
      <c r="O2934" s="36" t="e">
        <f ca="1">LEFT(OFFSET(Lists!$Q$2,MATCH(E2934,Lists!$R$3:$R$19,0),0),4)</f>
        <v>#N/A</v>
      </c>
      <c r="P2934" s="36" t="e">
        <f ca="1">MATCH(O2934,Lists!$S$2:$S$640,1)</f>
        <v>#N/A</v>
      </c>
      <c r="Q2934" s="36" t="e">
        <f ca="1">MATCH(LEFT(OFFSET(Lists!$Q$2,MATCH(E2934,Lists!$R$3:$R$19,0)+1,0),4),Lists!$S$3:$S$640,1)</f>
        <v>#N/A</v>
      </c>
      <c r="R2934" s="36" t="e">
        <f ca="1">LEFT(OFFSET(Lists!$S$2,P2934-1+MATCH(F2934,OFFSET(Lists!$T$3,P2934-1,0,Q2934-P2934+1),0),0),6)</f>
        <v>#N/A</v>
      </c>
      <c r="S2934" s="36" t="e">
        <f ca="1">VLOOKUP(R2934,Lists!B:D,3,FALSE)</f>
        <v>#N/A</v>
      </c>
      <c r="T2934" s="36" t="str">
        <f>IF(F2934&lt;&gt;"",MATCH(R2934,'Maximum minutes'!B:B,0),"")</f>
        <v/>
      </c>
      <c r="U2934" s="36">
        <f ca="1">IF(F2934&lt;&gt;"",COUNTA(OFFSET('Maximum minutes'!$C$1,'Annexe A1 Cours'!T2934,0,1,50)),0)</f>
        <v>0</v>
      </c>
      <c r="V2934" s="37">
        <f ca="1">IFERROR(OFFSET('Maximum minutes'!$C$1,T2934+1,-1+MATCH(G2934,OFFSET('Maximum minutes'!$C$1,T2934-1,0,1,50),0)),0)</f>
        <v>0</v>
      </c>
      <c r="W2934" s="38">
        <f t="shared" ca="1" si="90"/>
        <v>0</v>
      </c>
    </row>
    <row r="2935" spans="1:23" s="36" customFormat="1" ht="18.75">
      <c r="A2935" s="34"/>
      <c r="B2935" s="39"/>
      <c r="C2935" s="39"/>
      <c r="D2935" s="35"/>
      <c r="E2935" s="40"/>
      <c r="F2935" s="39"/>
      <c r="G2935" s="39"/>
      <c r="H2935" s="39"/>
      <c r="I2935" s="34"/>
      <c r="J2935" s="34"/>
      <c r="K2935" s="34"/>
      <c r="L2935" s="34"/>
      <c r="M2935" s="43" t="str">
        <f ca="1">IFERROR(OFFSET('Maximum minutes'!$C$1,T2935,MATCH(IF(G2935&lt;&gt;"",G2935,F2935),OFFSET('Maximum minutes'!$C$1,T2935-1,0,1,U2935+1),0)-1)*IF(OR(ISNUMBER(J2935),J2935="sans examen"),1,0)*IF(W2935&lt;MinDate,1,0),"")</f>
        <v/>
      </c>
      <c r="N2935" s="36">
        <f t="shared" ca="1" si="91"/>
        <v>0</v>
      </c>
      <c r="O2935" s="36" t="e">
        <f ca="1">LEFT(OFFSET(Lists!$Q$2,MATCH(E2935,Lists!$R$3:$R$19,0),0),4)</f>
        <v>#N/A</v>
      </c>
      <c r="P2935" s="36" t="e">
        <f ca="1">MATCH(O2935,Lists!$S$2:$S$640,1)</f>
        <v>#N/A</v>
      </c>
      <c r="Q2935" s="36" t="e">
        <f ca="1">MATCH(LEFT(OFFSET(Lists!$Q$2,MATCH(E2935,Lists!$R$3:$R$19,0)+1,0),4),Lists!$S$3:$S$640,1)</f>
        <v>#N/A</v>
      </c>
      <c r="R2935" s="36" t="e">
        <f ca="1">LEFT(OFFSET(Lists!$S$2,P2935-1+MATCH(F2935,OFFSET(Lists!$T$3,P2935-1,0,Q2935-P2935+1),0),0),6)</f>
        <v>#N/A</v>
      </c>
      <c r="S2935" s="36" t="e">
        <f ca="1">VLOOKUP(R2935,Lists!B:D,3,FALSE)</f>
        <v>#N/A</v>
      </c>
      <c r="T2935" s="36" t="str">
        <f>IF(F2935&lt;&gt;"",MATCH(R2935,'Maximum minutes'!B:B,0),"")</f>
        <v/>
      </c>
      <c r="U2935" s="36">
        <f ca="1">IF(F2935&lt;&gt;"",COUNTA(OFFSET('Maximum minutes'!$C$1,'Annexe A1 Cours'!T2935,0,1,50)),0)</f>
        <v>0</v>
      </c>
      <c r="V2935" s="37">
        <f ca="1">IFERROR(OFFSET('Maximum minutes'!$C$1,T2935+1,-1+MATCH(G2935,OFFSET('Maximum minutes'!$C$1,T2935-1,0,1,50),0)),0)</f>
        <v>0</v>
      </c>
      <c r="W2935" s="38">
        <f t="shared" ca="1" si="90"/>
        <v>0</v>
      </c>
    </row>
    <row r="2936" spans="1:23" s="36" customFormat="1" ht="18.75">
      <c r="A2936" s="34"/>
      <c r="B2936" s="39"/>
      <c r="C2936" s="39"/>
      <c r="D2936" s="35"/>
      <c r="E2936" s="40"/>
      <c r="F2936" s="39"/>
      <c r="G2936" s="39"/>
      <c r="H2936" s="39"/>
      <c r="I2936" s="34"/>
      <c r="J2936" s="34"/>
      <c r="K2936" s="34"/>
      <c r="L2936" s="34"/>
      <c r="M2936" s="43" t="str">
        <f ca="1">IFERROR(OFFSET('Maximum minutes'!$C$1,T2936,MATCH(IF(G2936&lt;&gt;"",G2936,F2936),OFFSET('Maximum minutes'!$C$1,T2936-1,0,1,U2936+1),0)-1)*IF(OR(ISNUMBER(J2936),J2936="sans examen"),1,0)*IF(W2936&lt;MinDate,1,0),"")</f>
        <v/>
      </c>
      <c r="N2936" s="36">
        <f t="shared" ca="1" si="91"/>
        <v>0</v>
      </c>
      <c r="O2936" s="36" t="e">
        <f ca="1">LEFT(OFFSET(Lists!$Q$2,MATCH(E2936,Lists!$R$3:$R$19,0),0),4)</f>
        <v>#N/A</v>
      </c>
      <c r="P2936" s="36" t="e">
        <f ca="1">MATCH(O2936,Lists!$S$2:$S$640,1)</f>
        <v>#N/A</v>
      </c>
      <c r="Q2936" s="36" t="e">
        <f ca="1">MATCH(LEFT(OFFSET(Lists!$Q$2,MATCH(E2936,Lists!$R$3:$R$19,0)+1,0),4),Lists!$S$3:$S$640,1)</f>
        <v>#N/A</v>
      </c>
      <c r="R2936" s="36" t="e">
        <f ca="1">LEFT(OFFSET(Lists!$S$2,P2936-1+MATCH(F2936,OFFSET(Lists!$T$3,P2936-1,0,Q2936-P2936+1),0),0),6)</f>
        <v>#N/A</v>
      </c>
      <c r="S2936" s="36" t="e">
        <f ca="1">VLOOKUP(R2936,Lists!B:D,3,FALSE)</f>
        <v>#N/A</v>
      </c>
      <c r="T2936" s="36" t="str">
        <f>IF(F2936&lt;&gt;"",MATCH(R2936,'Maximum minutes'!B:B,0),"")</f>
        <v/>
      </c>
      <c r="U2936" s="36">
        <f ca="1">IF(F2936&lt;&gt;"",COUNTA(OFFSET('Maximum minutes'!$C$1,'Annexe A1 Cours'!T2936,0,1,50)),0)</f>
        <v>0</v>
      </c>
      <c r="V2936" s="37">
        <f ca="1">IFERROR(OFFSET('Maximum minutes'!$C$1,T2936+1,-1+MATCH(G2936,OFFSET('Maximum minutes'!$C$1,T2936-1,0,1,50),0)),0)</f>
        <v>0</v>
      </c>
      <c r="W2936" s="38">
        <f t="shared" ca="1" si="90"/>
        <v>0</v>
      </c>
    </row>
    <row r="2937" spans="1:23" s="36" customFormat="1" ht="18.75">
      <c r="A2937" s="34"/>
      <c r="B2937" s="39"/>
      <c r="C2937" s="39"/>
      <c r="D2937" s="35"/>
      <c r="E2937" s="40"/>
      <c r="F2937" s="39"/>
      <c r="G2937" s="39"/>
      <c r="H2937" s="39"/>
      <c r="I2937" s="34"/>
      <c r="J2937" s="34"/>
      <c r="K2937" s="34"/>
      <c r="L2937" s="34"/>
      <c r="M2937" s="43" t="str">
        <f ca="1">IFERROR(OFFSET('Maximum minutes'!$C$1,T2937,MATCH(IF(G2937&lt;&gt;"",G2937,F2937),OFFSET('Maximum minutes'!$C$1,T2937-1,0,1,U2937+1),0)-1)*IF(OR(ISNUMBER(J2937),J2937="sans examen"),1,0)*IF(W2937&lt;MinDate,1,0),"")</f>
        <v/>
      </c>
      <c r="N2937" s="36">
        <f t="shared" ca="1" si="91"/>
        <v>0</v>
      </c>
      <c r="O2937" s="36" t="e">
        <f ca="1">LEFT(OFFSET(Lists!$Q$2,MATCH(E2937,Lists!$R$3:$R$19,0),0),4)</f>
        <v>#N/A</v>
      </c>
      <c r="P2937" s="36" t="e">
        <f ca="1">MATCH(O2937,Lists!$S$2:$S$640,1)</f>
        <v>#N/A</v>
      </c>
      <c r="Q2937" s="36" t="e">
        <f ca="1">MATCH(LEFT(OFFSET(Lists!$Q$2,MATCH(E2937,Lists!$R$3:$R$19,0)+1,0),4),Lists!$S$3:$S$640,1)</f>
        <v>#N/A</v>
      </c>
      <c r="R2937" s="36" t="e">
        <f ca="1">LEFT(OFFSET(Lists!$S$2,P2937-1+MATCH(F2937,OFFSET(Lists!$T$3,P2937-1,0,Q2937-P2937+1),0),0),6)</f>
        <v>#N/A</v>
      </c>
      <c r="S2937" s="36" t="e">
        <f ca="1">VLOOKUP(R2937,Lists!B:D,3,FALSE)</f>
        <v>#N/A</v>
      </c>
      <c r="T2937" s="36" t="str">
        <f>IF(F2937&lt;&gt;"",MATCH(R2937,'Maximum minutes'!B:B,0),"")</f>
        <v/>
      </c>
      <c r="U2937" s="36">
        <f ca="1">IF(F2937&lt;&gt;"",COUNTA(OFFSET('Maximum minutes'!$C$1,'Annexe A1 Cours'!T2937,0,1,50)),0)</f>
        <v>0</v>
      </c>
      <c r="V2937" s="37">
        <f ca="1">IFERROR(OFFSET('Maximum minutes'!$C$1,T2937+1,-1+MATCH(G2937,OFFSET('Maximum minutes'!$C$1,T2937-1,0,1,50),0)),0)</f>
        <v>0</v>
      </c>
      <c r="W2937" s="38">
        <f t="shared" ca="1" si="90"/>
        <v>0</v>
      </c>
    </row>
    <row r="2938" spans="1:23" s="36" customFormat="1" ht="18.75">
      <c r="A2938" s="34"/>
      <c r="B2938" s="39"/>
      <c r="C2938" s="39"/>
      <c r="D2938" s="35"/>
      <c r="E2938" s="40"/>
      <c r="F2938" s="39"/>
      <c r="G2938" s="39"/>
      <c r="H2938" s="39"/>
      <c r="I2938" s="34"/>
      <c r="J2938" s="34"/>
      <c r="K2938" s="34"/>
      <c r="L2938" s="34"/>
      <c r="M2938" s="43" t="str">
        <f ca="1">IFERROR(OFFSET('Maximum minutes'!$C$1,T2938,MATCH(IF(G2938&lt;&gt;"",G2938,F2938),OFFSET('Maximum minutes'!$C$1,T2938-1,0,1,U2938+1),0)-1)*IF(OR(ISNUMBER(J2938),J2938="sans examen"),1,0)*IF(W2938&lt;MinDate,1,0),"")</f>
        <v/>
      </c>
      <c r="N2938" s="36">
        <f t="shared" ca="1" si="91"/>
        <v>0</v>
      </c>
      <c r="O2938" s="36" t="e">
        <f ca="1">LEFT(OFFSET(Lists!$Q$2,MATCH(E2938,Lists!$R$3:$R$19,0),0),4)</f>
        <v>#N/A</v>
      </c>
      <c r="P2938" s="36" t="e">
        <f ca="1">MATCH(O2938,Lists!$S$2:$S$640,1)</f>
        <v>#N/A</v>
      </c>
      <c r="Q2938" s="36" t="e">
        <f ca="1">MATCH(LEFT(OFFSET(Lists!$Q$2,MATCH(E2938,Lists!$R$3:$R$19,0)+1,0),4),Lists!$S$3:$S$640,1)</f>
        <v>#N/A</v>
      </c>
      <c r="R2938" s="36" t="e">
        <f ca="1">LEFT(OFFSET(Lists!$S$2,P2938-1+MATCH(F2938,OFFSET(Lists!$T$3,P2938-1,0,Q2938-P2938+1),0),0),6)</f>
        <v>#N/A</v>
      </c>
      <c r="S2938" s="36" t="e">
        <f ca="1">VLOOKUP(R2938,Lists!B:D,3,FALSE)</f>
        <v>#N/A</v>
      </c>
      <c r="T2938" s="36" t="str">
        <f>IF(F2938&lt;&gt;"",MATCH(R2938,'Maximum minutes'!B:B,0),"")</f>
        <v/>
      </c>
      <c r="U2938" s="36">
        <f ca="1">IF(F2938&lt;&gt;"",COUNTA(OFFSET('Maximum minutes'!$C$1,'Annexe A1 Cours'!T2938,0,1,50)),0)</f>
        <v>0</v>
      </c>
      <c r="V2938" s="37">
        <f ca="1">IFERROR(OFFSET('Maximum minutes'!$C$1,T2938+1,-1+MATCH(G2938,OFFSET('Maximum minutes'!$C$1,T2938-1,0,1,50),0)),0)</f>
        <v>0</v>
      </c>
      <c r="W2938" s="38">
        <f t="shared" ca="1" si="90"/>
        <v>0</v>
      </c>
    </row>
    <row r="2939" spans="1:23" s="36" customFormat="1" ht="18.75">
      <c r="A2939" s="34"/>
      <c r="B2939" s="39"/>
      <c r="C2939" s="39"/>
      <c r="D2939" s="35"/>
      <c r="E2939" s="40"/>
      <c r="F2939" s="39"/>
      <c r="G2939" s="39"/>
      <c r="H2939" s="39"/>
      <c r="I2939" s="34"/>
      <c r="J2939" s="34"/>
      <c r="K2939" s="34"/>
      <c r="L2939" s="34"/>
      <c r="M2939" s="43" t="str">
        <f ca="1">IFERROR(OFFSET('Maximum minutes'!$C$1,T2939,MATCH(IF(G2939&lt;&gt;"",G2939,F2939),OFFSET('Maximum minutes'!$C$1,T2939-1,0,1,U2939+1),0)-1)*IF(OR(ISNUMBER(J2939),J2939="sans examen"),1,0)*IF(W2939&lt;MinDate,1,0),"")</f>
        <v/>
      </c>
      <c r="N2939" s="36">
        <f t="shared" ca="1" si="91"/>
        <v>0</v>
      </c>
      <c r="O2939" s="36" t="e">
        <f ca="1">LEFT(OFFSET(Lists!$Q$2,MATCH(E2939,Lists!$R$3:$R$19,0),0),4)</f>
        <v>#N/A</v>
      </c>
      <c r="P2939" s="36" t="e">
        <f ca="1">MATCH(O2939,Lists!$S$2:$S$640,1)</f>
        <v>#N/A</v>
      </c>
      <c r="Q2939" s="36" t="e">
        <f ca="1">MATCH(LEFT(OFFSET(Lists!$Q$2,MATCH(E2939,Lists!$R$3:$R$19,0)+1,0),4),Lists!$S$3:$S$640,1)</f>
        <v>#N/A</v>
      </c>
      <c r="R2939" s="36" t="e">
        <f ca="1">LEFT(OFFSET(Lists!$S$2,P2939-1+MATCH(F2939,OFFSET(Lists!$T$3,P2939-1,0,Q2939-P2939+1),0),0),6)</f>
        <v>#N/A</v>
      </c>
      <c r="S2939" s="36" t="e">
        <f ca="1">VLOOKUP(R2939,Lists!B:D,3,FALSE)</f>
        <v>#N/A</v>
      </c>
      <c r="T2939" s="36" t="str">
        <f>IF(F2939&lt;&gt;"",MATCH(R2939,'Maximum minutes'!B:B,0),"")</f>
        <v/>
      </c>
      <c r="U2939" s="36">
        <f ca="1">IF(F2939&lt;&gt;"",COUNTA(OFFSET('Maximum minutes'!$C$1,'Annexe A1 Cours'!T2939,0,1,50)),0)</f>
        <v>0</v>
      </c>
      <c r="V2939" s="37">
        <f ca="1">IFERROR(OFFSET('Maximum minutes'!$C$1,T2939+1,-1+MATCH(G2939,OFFSET('Maximum minutes'!$C$1,T2939-1,0,1,50),0)),0)</f>
        <v>0</v>
      </c>
      <c r="W2939" s="38">
        <f t="shared" ca="1" si="90"/>
        <v>0</v>
      </c>
    </row>
    <row r="2940" spans="1:23" s="36" customFormat="1" ht="18.75">
      <c r="A2940" s="34"/>
      <c r="B2940" s="39"/>
      <c r="C2940" s="39"/>
      <c r="D2940" s="35"/>
      <c r="E2940" s="40"/>
      <c r="F2940" s="39"/>
      <c r="G2940" s="39"/>
      <c r="H2940" s="39"/>
      <c r="I2940" s="34"/>
      <c r="J2940" s="34"/>
      <c r="K2940" s="34"/>
      <c r="L2940" s="34"/>
      <c r="M2940" s="43" t="str">
        <f ca="1">IFERROR(OFFSET('Maximum minutes'!$C$1,T2940,MATCH(IF(G2940&lt;&gt;"",G2940,F2940),OFFSET('Maximum minutes'!$C$1,T2940-1,0,1,U2940+1),0)-1)*IF(OR(ISNUMBER(J2940),J2940="sans examen"),1,0)*IF(W2940&lt;MinDate,1,0),"")</f>
        <v/>
      </c>
      <c r="N2940" s="36">
        <f t="shared" ca="1" si="91"/>
        <v>0</v>
      </c>
      <c r="O2940" s="36" t="e">
        <f ca="1">LEFT(OFFSET(Lists!$Q$2,MATCH(E2940,Lists!$R$3:$R$19,0),0),4)</f>
        <v>#N/A</v>
      </c>
      <c r="P2940" s="36" t="e">
        <f ca="1">MATCH(O2940,Lists!$S$2:$S$640,1)</f>
        <v>#N/A</v>
      </c>
      <c r="Q2940" s="36" t="e">
        <f ca="1">MATCH(LEFT(OFFSET(Lists!$Q$2,MATCH(E2940,Lists!$R$3:$R$19,0)+1,0),4),Lists!$S$3:$S$640,1)</f>
        <v>#N/A</v>
      </c>
      <c r="R2940" s="36" t="e">
        <f ca="1">LEFT(OFFSET(Lists!$S$2,P2940-1+MATCH(F2940,OFFSET(Lists!$T$3,P2940-1,0,Q2940-P2940+1),0),0),6)</f>
        <v>#N/A</v>
      </c>
      <c r="S2940" s="36" t="e">
        <f ca="1">VLOOKUP(R2940,Lists!B:D,3,FALSE)</f>
        <v>#N/A</v>
      </c>
      <c r="T2940" s="36" t="str">
        <f>IF(F2940&lt;&gt;"",MATCH(R2940,'Maximum minutes'!B:B,0),"")</f>
        <v/>
      </c>
      <c r="U2940" s="36">
        <f ca="1">IF(F2940&lt;&gt;"",COUNTA(OFFSET('Maximum minutes'!$C$1,'Annexe A1 Cours'!T2940,0,1,50)),0)</f>
        <v>0</v>
      </c>
      <c r="V2940" s="37">
        <f ca="1">IFERROR(OFFSET('Maximum minutes'!$C$1,T2940+1,-1+MATCH(G2940,OFFSET('Maximum minutes'!$C$1,T2940-1,0,1,50),0)),0)</f>
        <v>0</v>
      </c>
      <c r="W2940" s="38">
        <f t="shared" ca="1" si="90"/>
        <v>0</v>
      </c>
    </row>
    <row r="2941" spans="1:23" s="36" customFormat="1" ht="18.75">
      <c r="A2941" s="34"/>
      <c r="B2941" s="39"/>
      <c r="C2941" s="39"/>
      <c r="D2941" s="35"/>
      <c r="E2941" s="40"/>
      <c r="F2941" s="39"/>
      <c r="G2941" s="39"/>
      <c r="H2941" s="39"/>
      <c r="I2941" s="34"/>
      <c r="J2941" s="34"/>
      <c r="K2941" s="34"/>
      <c r="L2941" s="34"/>
      <c r="M2941" s="43" t="str">
        <f ca="1">IFERROR(OFFSET('Maximum minutes'!$C$1,T2941,MATCH(IF(G2941&lt;&gt;"",G2941,F2941),OFFSET('Maximum minutes'!$C$1,T2941-1,0,1,U2941+1),0)-1)*IF(OR(ISNUMBER(J2941),J2941="sans examen"),1,0)*IF(W2941&lt;MinDate,1,0),"")</f>
        <v/>
      </c>
      <c r="N2941" s="36">
        <f t="shared" ca="1" si="91"/>
        <v>0</v>
      </c>
      <c r="O2941" s="36" t="e">
        <f ca="1">LEFT(OFFSET(Lists!$Q$2,MATCH(E2941,Lists!$R$3:$R$19,0),0),4)</f>
        <v>#N/A</v>
      </c>
      <c r="P2941" s="36" t="e">
        <f ca="1">MATCH(O2941,Lists!$S$2:$S$640,1)</f>
        <v>#N/A</v>
      </c>
      <c r="Q2941" s="36" t="e">
        <f ca="1">MATCH(LEFT(OFFSET(Lists!$Q$2,MATCH(E2941,Lists!$R$3:$R$19,0)+1,0),4),Lists!$S$3:$S$640,1)</f>
        <v>#N/A</v>
      </c>
      <c r="R2941" s="36" t="e">
        <f ca="1">LEFT(OFFSET(Lists!$S$2,P2941-1+MATCH(F2941,OFFSET(Lists!$T$3,P2941-1,0,Q2941-P2941+1),0),0),6)</f>
        <v>#N/A</v>
      </c>
      <c r="S2941" s="36" t="e">
        <f ca="1">VLOOKUP(R2941,Lists!B:D,3,FALSE)</f>
        <v>#N/A</v>
      </c>
      <c r="T2941" s="36" t="str">
        <f>IF(F2941&lt;&gt;"",MATCH(R2941,'Maximum minutes'!B:B,0),"")</f>
        <v/>
      </c>
      <c r="U2941" s="36">
        <f ca="1">IF(F2941&lt;&gt;"",COUNTA(OFFSET('Maximum minutes'!$C$1,'Annexe A1 Cours'!T2941,0,1,50)),0)</f>
        <v>0</v>
      </c>
      <c r="V2941" s="37">
        <f ca="1">IFERROR(OFFSET('Maximum minutes'!$C$1,T2941+1,-1+MATCH(G2941,OFFSET('Maximum minutes'!$C$1,T2941-1,0,1,50),0)),0)</f>
        <v>0</v>
      </c>
      <c r="W2941" s="38">
        <f t="shared" ca="1" si="90"/>
        <v>0</v>
      </c>
    </row>
    <row r="2942" spans="1:23" s="36" customFormat="1" ht="18.75">
      <c r="A2942" s="34"/>
      <c r="B2942" s="39"/>
      <c r="C2942" s="39"/>
      <c r="D2942" s="35"/>
      <c r="E2942" s="40"/>
      <c r="F2942" s="39"/>
      <c r="G2942" s="39"/>
      <c r="H2942" s="39"/>
      <c r="I2942" s="34"/>
      <c r="J2942" s="34"/>
      <c r="K2942" s="34"/>
      <c r="L2942" s="34"/>
      <c r="M2942" s="43" t="str">
        <f ca="1">IFERROR(OFFSET('Maximum minutes'!$C$1,T2942,MATCH(IF(G2942&lt;&gt;"",G2942,F2942),OFFSET('Maximum minutes'!$C$1,T2942-1,0,1,U2942+1),0)-1)*IF(OR(ISNUMBER(J2942),J2942="sans examen"),1,0)*IF(W2942&lt;MinDate,1,0),"")</f>
        <v/>
      </c>
      <c r="N2942" s="36">
        <f t="shared" ca="1" si="91"/>
        <v>0</v>
      </c>
      <c r="O2942" s="36" t="e">
        <f ca="1">LEFT(OFFSET(Lists!$Q$2,MATCH(E2942,Lists!$R$3:$R$19,0),0),4)</f>
        <v>#N/A</v>
      </c>
      <c r="P2942" s="36" t="e">
        <f ca="1">MATCH(O2942,Lists!$S$2:$S$640,1)</f>
        <v>#N/A</v>
      </c>
      <c r="Q2942" s="36" t="e">
        <f ca="1">MATCH(LEFT(OFFSET(Lists!$Q$2,MATCH(E2942,Lists!$R$3:$R$19,0)+1,0),4),Lists!$S$3:$S$640,1)</f>
        <v>#N/A</v>
      </c>
      <c r="R2942" s="36" t="e">
        <f ca="1">LEFT(OFFSET(Lists!$S$2,P2942-1+MATCH(F2942,OFFSET(Lists!$T$3,P2942-1,0,Q2942-P2942+1),0),0),6)</f>
        <v>#N/A</v>
      </c>
      <c r="S2942" s="36" t="e">
        <f ca="1">VLOOKUP(R2942,Lists!B:D,3,FALSE)</f>
        <v>#N/A</v>
      </c>
      <c r="T2942" s="36" t="str">
        <f>IF(F2942&lt;&gt;"",MATCH(R2942,'Maximum minutes'!B:B,0),"")</f>
        <v/>
      </c>
      <c r="U2942" s="36">
        <f ca="1">IF(F2942&lt;&gt;"",COUNTA(OFFSET('Maximum minutes'!$C$1,'Annexe A1 Cours'!T2942,0,1,50)),0)</f>
        <v>0</v>
      </c>
      <c r="V2942" s="37">
        <f ca="1">IFERROR(OFFSET('Maximum minutes'!$C$1,T2942+1,-1+MATCH(G2942,OFFSET('Maximum minutes'!$C$1,T2942-1,0,1,50),0)),0)</f>
        <v>0</v>
      </c>
      <c r="W2942" s="38">
        <f t="shared" ca="1" si="90"/>
        <v>0</v>
      </c>
    </row>
    <row r="2943" spans="1:23" s="36" customFormat="1" ht="18.75">
      <c r="A2943" s="34"/>
      <c r="B2943" s="39"/>
      <c r="C2943" s="39"/>
      <c r="D2943" s="35"/>
      <c r="E2943" s="40"/>
      <c r="F2943" s="39"/>
      <c r="G2943" s="39"/>
      <c r="H2943" s="39"/>
      <c r="I2943" s="34"/>
      <c r="J2943" s="34"/>
      <c r="K2943" s="34"/>
      <c r="L2943" s="34"/>
      <c r="M2943" s="43" t="str">
        <f ca="1">IFERROR(OFFSET('Maximum minutes'!$C$1,T2943,MATCH(IF(G2943&lt;&gt;"",G2943,F2943),OFFSET('Maximum minutes'!$C$1,T2943-1,0,1,U2943+1),0)-1)*IF(OR(ISNUMBER(J2943),J2943="sans examen"),1,0)*IF(W2943&lt;MinDate,1,0),"")</f>
        <v/>
      </c>
      <c r="N2943" s="36">
        <f t="shared" ca="1" si="91"/>
        <v>0</v>
      </c>
      <c r="O2943" s="36" t="e">
        <f ca="1">LEFT(OFFSET(Lists!$Q$2,MATCH(E2943,Lists!$R$3:$R$19,0),0),4)</f>
        <v>#N/A</v>
      </c>
      <c r="P2943" s="36" t="e">
        <f ca="1">MATCH(O2943,Lists!$S$2:$S$640,1)</f>
        <v>#N/A</v>
      </c>
      <c r="Q2943" s="36" t="e">
        <f ca="1">MATCH(LEFT(OFFSET(Lists!$Q$2,MATCH(E2943,Lists!$R$3:$R$19,0)+1,0),4),Lists!$S$3:$S$640,1)</f>
        <v>#N/A</v>
      </c>
      <c r="R2943" s="36" t="e">
        <f ca="1">LEFT(OFFSET(Lists!$S$2,P2943-1+MATCH(F2943,OFFSET(Lists!$T$3,P2943-1,0,Q2943-P2943+1),0),0),6)</f>
        <v>#N/A</v>
      </c>
      <c r="S2943" s="36" t="e">
        <f ca="1">VLOOKUP(R2943,Lists!B:D,3,FALSE)</f>
        <v>#N/A</v>
      </c>
      <c r="T2943" s="36" t="str">
        <f>IF(F2943&lt;&gt;"",MATCH(R2943,'Maximum minutes'!B:B,0),"")</f>
        <v/>
      </c>
      <c r="U2943" s="36">
        <f ca="1">IF(F2943&lt;&gt;"",COUNTA(OFFSET('Maximum minutes'!$C$1,'Annexe A1 Cours'!T2943,0,1,50)),0)</f>
        <v>0</v>
      </c>
      <c r="V2943" s="37">
        <f ca="1">IFERROR(OFFSET('Maximum minutes'!$C$1,T2943+1,-1+MATCH(G2943,OFFSET('Maximum minutes'!$C$1,T2943-1,0,1,50),0)),0)</f>
        <v>0</v>
      </c>
      <c r="W2943" s="38">
        <f t="shared" ca="1" si="90"/>
        <v>0</v>
      </c>
    </row>
    <row r="2944" spans="1:23" s="36" customFormat="1" ht="18.75">
      <c r="A2944" s="34"/>
      <c r="B2944" s="39"/>
      <c r="C2944" s="39"/>
      <c r="D2944" s="35"/>
      <c r="E2944" s="40"/>
      <c r="F2944" s="39"/>
      <c r="G2944" s="39"/>
      <c r="H2944" s="39"/>
      <c r="I2944" s="34"/>
      <c r="J2944" s="34"/>
      <c r="K2944" s="34"/>
      <c r="L2944" s="34"/>
      <c r="M2944" s="43" t="str">
        <f ca="1">IFERROR(OFFSET('Maximum minutes'!$C$1,T2944,MATCH(IF(G2944&lt;&gt;"",G2944,F2944),OFFSET('Maximum minutes'!$C$1,T2944-1,0,1,U2944+1),0)-1)*IF(OR(ISNUMBER(J2944),J2944="sans examen"),1,0)*IF(W2944&lt;MinDate,1,0),"")</f>
        <v/>
      </c>
      <c r="N2944" s="36">
        <f t="shared" ca="1" si="91"/>
        <v>0</v>
      </c>
      <c r="O2944" s="36" t="e">
        <f ca="1">LEFT(OFFSET(Lists!$Q$2,MATCH(E2944,Lists!$R$3:$R$19,0),0),4)</f>
        <v>#N/A</v>
      </c>
      <c r="P2944" s="36" t="e">
        <f ca="1">MATCH(O2944,Lists!$S$2:$S$640,1)</f>
        <v>#N/A</v>
      </c>
      <c r="Q2944" s="36" t="e">
        <f ca="1">MATCH(LEFT(OFFSET(Lists!$Q$2,MATCH(E2944,Lists!$R$3:$R$19,0)+1,0),4),Lists!$S$3:$S$640,1)</f>
        <v>#N/A</v>
      </c>
      <c r="R2944" s="36" t="e">
        <f ca="1">LEFT(OFFSET(Lists!$S$2,P2944-1+MATCH(F2944,OFFSET(Lists!$T$3,P2944-1,0,Q2944-P2944+1),0),0),6)</f>
        <v>#N/A</v>
      </c>
      <c r="S2944" s="36" t="e">
        <f ca="1">VLOOKUP(R2944,Lists!B:D,3,FALSE)</f>
        <v>#N/A</v>
      </c>
      <c r="T2944" s="36" t="str">
        <f>IF(F2944&lt;&gt;"",MATCH(R2944,'Maximum minutes'!B:B,0),"")</f>
        <v/>
      </c>
      <c r="U2944" s="36">
        <f ca="1">IF(F2944&lt;&gt;"",COUNTA(OFFSET('Maximum minutes'!$C$1,'Annexe A1 Cours'!T2944,0,1,50)),0)</f>
        <v>0</v>
      </c>
      <c r="V2944" s="37">
        <f ca="1">IFERROR(OFFSET('Maximum minutes'!$C$1,T2944+1,-1+MATCH(G2944,OFFSET('Maximum minutes'!$C$1,T2944-1,0,1,50),0)),0)</f>
        <v>0</v>
      </c>
      <c r="W2944" s="38">
        <f t="shared" ca="1" si="90"/>
        <v>0</v>
      </c>
    </row>
    <row r="2945" spans="1:23" s="36" customFormat="1" ht="18.75">
      <c r="A2945" s="34"/>
      <c r="B2945" s="39"/>
      <c r="C2945" s="39"/>
      <c r="D2945" s="35"/>
      <c r="E2945" s="40"/>
      <c r="F2945" s="39"/>
      <c r="G2945" s="39"/>
      <c r="H2945" s="39"/>
      <c r="I2945" s="34"/>
      <c r="J2945" s="34"/>
      <c r="K2945" s="34"/>
      <c r="L2945" s="34"/>
      <c r="M2945" s="43" t="str">
        <f ca="1">IFERROR(OFFSET('Maximum minutes'!$C$1,T2945,MATCH(IF(G2945&lt;&gt;"",G2945,F2945),OFFSET('Maximum minutes'!$C$1,T2945-1,0,1,U2945+1),0)-1)*IF(OR(ISNUMBER(J2945),J2945="sans examen"),1,0)*IF(W2945&lt;MinDate,1,0),"")</f>
        <v/>
      </c>
      <c r="N2945" s="36">
        <f t="shared" ca="1" si="91"/>
        <v>0</v>
      </c>
      <c r="O2945" s="36" t="e">
        <f ca="1">LEFT(OFFSET(Lists!$Q$2,MATCH(E2945,Lists!$R$3:$R$19,0),0),4)</f>
        <v>#N/A</v>
      </c>
      <c r="P2945" s="36" t="e">
        <f ca="1">MATCH(O2945,Lists!$S$2:$S$640,1)</f>
        <v>#N/A</v>
      </c>
      <c r="Q2945" s="36" t="e">
        <f ca="1">MATCH(LEFT(OFFSET(Lists!$Q$2,MATCH(E2945,Lists!$R$3:$R$19,0)+1,0),4),Lists!$S$3:$S$640,1)</f>
        <v>#N/A</v>
      </c>
      <c r="R2945" s="36" t="e">
        <f ca="1">LEFT(OFFSET(Lists!$S$2,P2945-1+MATCH(F2945,OFFSET(Lists!$T$3,P2945-1,0,Q2945-P2945+1),0),0),6)</f>
        <v>#N/A</v>
      </c>
      <c r="S2945" s="36" t="e">
        <f ca="1">VLOOKUP(R2945,Lists!B:D,3,FALSE)</f>
        <v>#N/A</v>
      </c>
      <c r="T2945" s="36" t="str">
        <f>IF(F2945&lt;&gt;"",MATCH(R2945,'Maximum minutes'!B:B,0),"")</f>
        <v/>
      </c>
      <c r="U2945" s="36">
        <f ca="1">IF(F2945&lt;&gt;"",COUNTA(OFFSET('Maximum minutes'!$C$1,'Annexe A1 Cours'!T2945,0,1,50)),0)</f>
        <v>0</v>
      </c>
      <c r="V2945" s="37">
        <f ca="1">IFERROR(OFFSET('Maximum minutes'!$C$1,T2945+1,-1+MATCH(G2945,OFFSET('Maximum minutes'!$C$1,T2945-1,0,1,50),0)),0)</f>
        <v>0</v>
      </c>
      <c r="W2945" s="38">
        <f t="shared" ca="1" si="90"/>
        <v>0</v>
      </c>
    </row>
    <row r="2946" spans="1:23" s="36" customFormat="1" ht="18.75">
      <c r="A2946" s="34"/>
      <c r="B2946" s="39"/>
      <c r="C2946" s="39"/>
      <c r="D2946" s="35"/>
      <c r="E2946" s="40"/>
      <c r="F2946" s="39"/>
      <c r="G2946" s="39"/>
      <c r="H2946" s="39"/>
      <c r="I2946" s="34"/>
      <c r="J2946" s="34"/>
      <c r="K2946" s="34"/>
      <c r="L2946" s="34"/>
      <c r="M2946" s="43" t="str">
        <f ca="1">IFERROR(OFFSET('Maximum minutes'!$C$1,T2946,MATCH(IF(G2946&lt;&gt;"",G2946,F2946),OFFSET('Maximum minutes'!$C$1,T2946-1,0,1,U2946+1),0)-1)*IF(OR(ISNUMBER(J2946),J2946="sans examen"),1,0)*IF(W2946&lt;MinDate,1,0),"")</f>
        <v/>
      </c>
      <c r="N2946" s="36">
        <f t="shared" ca="1" si="91"/>
        <v>0</v>
      </c>
      <c r="O2946" s="36" t="e">
        <f ca="1">LEFT(OFFSET(Lists!$Q$2,MATCH(E2946,Lists!$R$3:$R$19,0),0),4)</f>
        <v>#N/A</v>
      </c>
      <c r="P2946" s="36" t="e">
        <f ca="1">MATCH(O2946,Lists!$S$2:$S$640,1)</f>
        <v>#N/A</v>
      </c>
      <c r="Q2946" s="36" t="e">
        <f ca="1">MATCH(LEFT(OFFSET(Lists!$Q$2,MATCH(E2946,Lists!$R$3:$R$19,0)+1,0),4),Lists!$S$3:$S$640,1)</f>
        <v>#N/A</v>
      </c>
      <c r="R2946" s="36" t="e">
        <f ca="1">LEFT(OFFSET(Lists!$S$2,P2946-1+MATCH(F2946,OFFSET(Lists!$T$3,P2946-1,0,Q2946-P2946+1),0),0),6)</f>
        <v>#N/A</v>
      </c>
      <c r="S2946" s="36" t="e">
        <f ca="1">VLOOKUP(R2946,Lists!B:D,3,FALSE)</f>
        <v>#N/A</v>
      </c>
      <c r="T2946" s="36" t="str">
        <f>IF(F2946&lt;&gt;"",MATCH(R2946,'Maximum minutes'!B:B,0),"")</f>
        <v/>
      </c>
      <c r="U2946" s="36">
        <f ca="1">IF(F2946&lt;&gt;"",COUNTA(OFFSET('Maximum minutes'!$C$1,'Annexe A1 Cours'!T2946,0,1,50)),0)</f>
        <v>0</v>
      </c>
      <c r="V2946" s="37">
        <f ca="1">IFERROR(OFFSET('Maximum minutes'!$C$1,T2946+1,-1+MATCH(G2946,OFFSET('Maximum minutes'!$C$1,T2946-1,0,1,50),0)),0)</f>
        <v>0</v>
      </c>
      <c r="W2946" s="38">
        <f t="shared" ca="1" si="90"/>
        <v>0</v>
      </c>
    </row>
    <row r="2947" spans="1:23" s="36" customFormat="1" ht="18.75">
      <c r="A2947" s="34"/>
      <c r="B2947" s="39"/>
      <c r="C2947" s="39"/>
      <c r="D2947" s="35"/>
      <c r="E2947" s="40"/>
      <c r="F2947" s="39"/>
      <c r="G2947" s="39"/>
      <c r="H2947" s="39"/>
      <c r="I2947" s="34"/>
      <c r="J2947" s="34"/>
      <c r="K2947" s="34"/>
      <c r="L2947" s="34"/>
      <c r="M2947" s="43" t="str">
        <f ca="1">IFERROR(OFFSET('Maximum minutes'!$C$1,T2947,MATCH(IF(G2947&lt;&gt;"",G2947,F2947),OFFSET('Maximum minutes'!$C$1,T2947-1,0,1,U2947+1),0)-1)*IF(OR(ISNUMBER(J2947),J2947="sans examen"),1,0)*IF(W2947&lt;MinDate,1,0),"")</f>
        <v/>
      </c>
      <c r="N2947" s="36">
        <f t="shared" ca="1" si="91"/>
        <v>0</v>
      </c>
      <c r="O2947" s="36" t="e">
        <f ca="1">LEFT(OFFSET(Lists!$Q$2,MATCH(E2947,Lists!$R$3:$R$19,0),0),4)</f>
        <v>#N/A</v>
      </c>
      <c r="P2947" s="36" t="e">
        <f ca="1">MATCH(O2947,Lists!$S$2:$S$640,1)</f>
        <v>#N/A</v>
      </c>
      <c r="Q2947" s="36" t="e">
        <f ca="1">MATCH(LEFT(OFFSET(Lists!$Q$2,MATCH(E2947,Lists!$R$3:$R$19,0)+1,0),4),Lists!$S$3:$S$640,1)</f>
        <v>#N/A</v>
      </c>
      <c r="R2947" s="36" t="e">
        <f ca="1">LEFT(OFFSET(Lists!$S$2,P2947-1+MATCH(F2947,OFFSET(Lists!$T$3,P2947-1,0,Q2947-P2947+1),0),0),6)</f>
        <v>#N/A</v>
      </c>
      <c r="S2947" s="36" t="e">
        <f ca="1">VLOOKUP(R2947,Lists!B:D,3,FALSE)</f>
        <v>#N/A</v>
      </c>
      <c r="T2947" s="36" t="str">
        <f>IF(F2947&lt;&gt;"",MATCH(R2947,'Maximum minutes'!B:B,0),"")</f>
        <v/>
      </c>
      <c r="U2947" s="36">
        <f ca="1">IF(F2947&lt;&gt;"",COUNTA(OFFSET('Maximum minutes'!$C$1,'Annexe A1 Cours'!T2947,0,1,50)),0)</f>
        <v>0</v>
      </c>
      <c r="V2947" s="37">
        <f ca="1">IFERROR(OFFSET('Maximum minutes'!$C$1,T2947+1,-1+MATCH(G2947,OFFSET('Maximum minutes'!$C$1,T2947-1,0,1,50),0)),0)</f>
        <v>0</v>
      </c>
      <c r="W2947" s="38">
        <f t="shared" ca="1" si="90"/>
        <v>0</v>
      </c>
    </row>
    <row r="2948" spans="1:23" s="36" customFormat="1" ht="18.75">
      <c r="A2948" s="34"/>
      <c r="B2948" s="39"/>
      <c r="C2948" s="39"/>
      <c r="D2948" s="35"/>
      <c r="E2948" s="40"/>
      <c r="F2948" s="39"/>
      <c r="G2948" s="39"/>
      <c r="H2948" s="39"/>
      <c r="I2948" s="34"/>
      <c r="J2948" s="34"/>
      <c r="K2948" s="34"/>
      <c r="L2948" s="34"/>
      <c r="M2948" s="43" t="str">
        <f ca="1">IFERROR(OFFSET('Maximum minutes'!$C$1,T2948,MATCH(IF(G2948&lt;&gt;"",G2948,F2948),OFFSET('Maximum minutes'!$C$1,T2948-1,0,1,U2948+1),0)-1)*IF(OR(ISNUMBER(J2948),J2948="sans examen"),1,0)*IF(W2948&lt;MinDate,1,0),"")</f>
        <v/>
      </c>
      <c r="N2948" s="36">
        <f t="shared" ca="1" si="91"/>
        <v>0</v>
      </c>
      <c r="O2948" s="36" t="e">
        <f ca="1">LEFT(OFFSET(Lists!$Q$2,MATCH(E2948,Lists!$R$3:$R$19,0),0),4)</f>
        <v>#N/A</v>
      </c>
      <c r="P2948" s="36" t="e">
        <f ca="1">MATCH(O2948,Lists!$S$2:$S$640,1)</f>
        <v>#N/A</v>
      </c>
      <c r="Q2948" s="36" t="e">
        <f ca="1">MATCH(LEFT(OFFSET(Lists!$Q$2,MATCH(E2948,Lists!$R$3:$R$19,0)+1,0),4),Lists!$S$3:$S$640,1)</f>
        <v>#N/A</v>
      </c>
      <c r="R2948" s="36" t="e">
        <f ca="1">LEFT(OFFSET(Lists!$S$2,P2948-1+MATCH(F2948,OFFSET(Lists!$T$3,P2948-1,0,Q2948-P2948+1),0),0),6)</f>
        <v>#N/A</v>
      </c>
      <c r="S2948" s="36" t="e">
        <f ca="1">VLOOKUP(R2948,Lists!B:D,3,FALSE)</f>
        <v>#N/A</v>
      </c>
      <c r="T2948" s="36" t="str">
        <f>IF(F2948&lt;&gt;"",MATCH(R2948,'Maximum minutes'!B:B,0),"")</f>
        <v/>
      </c>
      <c r="U2948" s="36">
        <f ca="1">IF(F2948&lt;&gt;"",COUNTA(OFFSET('Maximum minutes'!$C$1,'Annexe A1 Cours'!T2948,0,1,50)),0)</f>
        <v>0</v>
      </c>
      <c r="V2948" s="37">
        <f ca="1">IFERROR(OFFSET('Maximum minutes'!$C$1,T2948+1,-1+MATCH(G2948,OFFSET('Maximum minutes'!$C$1,T2948-1,0,1,50),0)),0)</f>
        <v>0</v>
      </c>
      <c r="W2948" s="38">
        <f t="shared" ca="1" si="90"/>
        <v>0</v>
      </c>
    </row>
    <row r="2949" spans="1:23" s="36" customFormat="1" ht="18.75">
      <c r="A2949" s="34"/>
      <c r="B2949" s="39"/>
      <c r="C2949" s="39"/>
      <c r="D2949" s="35"/>
      <c r="E2949" s="40"/>
      <c r="F2949" s="39"/>
      <c r="G2949" s="39"/>
      <c r="H2949" s="39"/>
      <c r="I2949" s="34"/>
      <c r="J2949" s="34"/>
      <c r="K2949" s="34"/>
      <c r="L2949" s="34"/>
      <c r="M2949" s="43" t="str">
        <f ca="1">IFERROR(OFFSET('Maximum minutes'!$C$1,T2949,MATCH(IF(G2949&lt;&gt;"",G2949,F2949),OFFSET('Maximum minutes'!$C$1,T2949-1,0,1,U2949+1),0)-1)*IF(OR(ISNUMBER(J2949),J2949="sans examen"),1,0)*IF(W2949&lt;MinDate,1,0),"")</f>
        <v/>
      </c>
      <c r="N2949" s="36">
        <f t="shared" ca="1" si="91"/>
        <v>0</v>
      </c>
      <c r="O2949" s="36" t="e">
        <f ca="1">LEFT(OFFSET(Lists!$Q$2,MATCH(E2949,Lists!$R$3:$R$19,0),0),4)</f>
        <v>#N/A</v>
      </c>
      <c r="P2949" s="36" t="e">
        <f ca="1">MATCH(O2949,Lists!$S$2:$S$640,1)</f>
        <v>#N/A</v>
      </c>
      <c r="Q2949" s="36" t="e">
        <f ca="1">MATCH(LEFT(OFFSET(Lists!$Q$2,MATCH(E2949,Lists!$R$3:$R$19,0)+1,0),4),Lists!$S$3:$S$640,1)</f>
        <v>#N/A</v>
      </c>
      <c r="R2949" s="36" t="e">
        <f ca="1">LEFT(OFFSET(Lists!$S$2,P2949-1+MATCH(F2949,OFFSET(Lists!$T$3,P2949-1,0,Q2949-P2949+1),0),0),6)</f>
        <v>#N/A</v>
      </c>
      <c r="S2949" s="36" t="e">
        <f ca="1">VLOOKUP(R2949,Lists!B:D,3,FALSE)</f>
        <v>#N/A</v>
      </c>
      <c r="T2949" s="36" t="str">
        <f>IF(F2949&lt;&gt;"",MATCH(R2949,'Maximum minutes'!B:B,0),"")</f>
        <v/>
      </c>
      <c r="U2949" s="36">
        <f ca="1">IF(F2949&lt;&gt;"",COUNTA(OFFSET('Maximum minutes'!$C$1,'Annexe A1 Cours'!T2949,0,1,50)),0)</f>
        <v>0</v>
      </c>
      <c r="V2949" s="37">
        <f ca="1">IFERROR(OFFSET('Maximum minutes'!$C$1,T2949+1,-1+MATCH(G2949,OFFSET('Maximum minutes'!$C$1,T2949-1,0,1,50),0)),0)</f>
        <v>0</v>
      </c>
      <c r="W2949" s="38">
        <f t="shared" ca="1" si="90"/>
        <v>0</v>
      </c>
    </row>
    <row r="2950" spans="1:23" s="36" customFormat="1" ht="18.75">
      <c r="A2950" s="34"/>
      <c r="B2950" s="39"/>
      <c r="C2950" s="39"/>
      <c r="D2950" s="35"/>
      <c r="E2950" s="40"/>
      <c r="F2950" s="39"/>
      <c r="G2950" s="39"/>
      <c r="H2950" s="39"/>
      <c r="I2950" s="34"/>
      <c r="J2950" s="34"/>
      <c r="K2950" s="34"/>
      <c r="L2950" s="34"/>
      <c r="M2950" s="43" t="str">
        <f ca="1">IFERROR(OFFSET('Maximum minutes'!$C$1,T2950,MATCH(IF(G2950&lt;&gt;"",G2950,F2950),OFFSET('Maximum minutes'!$C$1,T2950-1,0,1,U2950+1),0)-1)*IF(OR(ISNUMBER(J2950),J2950="sans examen"),1,0)*IF(W2950&lt;MinDate,1,0),"")</f>
        <v/>
      </c>
      <c r="N2950" s="36">
        <f t="shared" ca="1" si="91"/>
        <v>0</v>
      </c>
      <c r="O2950" s="36" t="e">
        <f ca="1">LEFT(OFFSET(Lists!$Q$2,MATCH(E2950,Lists!$R$3:$R$19,0),0),4)</f>
        <v>#N/A</v>
      </c>
      <c r="P2950" s="36" t="e">
        <f ca="1">MATCH(O2950,Lists!$S$2:$S$640,1)</f>
        <v>#N/A</v>
      </c>
      <c r="Q2950" s="36" t="e">
        <f ca="1">MATCH(LEFT(OFFSET(Lists!$Q$2,MATCH(E2950,Lists!$R$3:$R$19,0)+1,0),4),Lists!$S$3:$S$640,1)</f>
        <v>#N/A</v>
      </c>
      <c r="R2950" s="36" t="e">
        <f ca="1">LEFT(OFFSET(Lists!$S$2,P2950-1+MATCH(F2950,OFFSET(Lists!$T$3,P2950-1,0,Q2950-P2950+1),0),0),6)</f>
        <v>#N/A</v>
      </c>
      <c r="S2950" s="36" t="e">
        <f ca="1">VLOOKUP(R2950,Lists!B:D,3,FALSE)</f>
        <v>#N/A</v>
      </c>
      <c r="T2950" s="36" t="str">
        <f>IF(F2950&lt;&gt;"",MATCH(R2950,'Maximum minutes'!B:B,0),"")</f>
        <v/>
      </c>
      <c r="U2950" s="36">
        <f ca="1">IF(F2950&lt;&gt;"",COUNTA(OFFSET('Maximum minutes'!$C$1,'Annexe A1 Cours'!T2950,0,1,50)),0)</f>
        <v>0</v>
      </c>
      <c r="V2950" s="37">
        <f ca="1">IFERROR(OFFSET('Maximum minutes'!$C$1,T2950+1,-1+MATCH(G2950,OFFSET('Maximum minutes'!$C$1,T2950-1,0,1,50),0)),0)</f>
        <v>0</v>
      </c>
      <c r="W2950" s="38">
        <f t="shared" ca="1" si="90"/>
        <v>0</v>
      </c>
    </row>
    <row r="2951" spans="1:23" s="36" customFormat="1" ht="18.75">
      <c r="A2951" s="34"/>
      <c r="B2951" s="39"/>
      <c r="C2951" s="39"/>
      <c r="D2951" s="35"/>
      <c r="E2951" s="40"/>
      <c r="F2951" s="39"/>
      <c r="G2951" s="39"/>
      <c r="H2951" s="39"/>
      <c r="I2951" s="34"/>
      <c r="J2951" s="34"/>
      <c r="K2951" s="34"/>
      <c r="L2951" s="34"/>
      <c r="M2951" s="43" t="str">
        <f ca="1">IFERROR(OFFSET('Maximum minutes'!$C$1,T2951,MATCH(IF(G2951&lt;&gt;"",G2951,F2951),OFFSET('Maximum minutes'!$C$1,T2951-1,0,1,U2951+1),0)-1)*IF(OR(ISNUMBER(J2951),J2951="sans examen"),1,0)*IF(W2951&lt;MinDate,1,0),"")</f>
        <v/>
      </c>
      <c r="N2951" s="36">
        <f t="shared" ca="1" si="91"/>
        <v>0</v>
      </c>
      <c r="O2951" s="36" t="e">
        <f ca="1">LEFT(OFFSET(Lists!$Q$2,MATCH(E2951,Lists!$R$3:$R$19,0),0),4)</f>
        <v>#N/A</v>
      </c>
      <c r="P2951" s="36" t="e">
        <f ca="1">MATCH(O2951,Lists!$S$2:$S$640,1)</f>
        <v>#N/A</v>
      </c>
      <c r="Q2951" s="36" t="e">
        <f ca="1">MATCH(LEFT(OFFSET(Lists!$Q$2,MATCH(E2951,Lists!$R$3:$R$19,0)+1,0),4),Lists!$S$3:$S$640,1)</f>
        <v>#N/A</v>
      </c>
      <c r="R2951" s="36" t="e">
        <f ca="1">LEFT(OFFSET(Lists!$S$2,P2951-1+MATCH(F2951,OFFSET(Lists!$T$3,P2951-1,0,Q2951-P2951+1),0),0),6)</f>
        <v>#N/A</v>
      </c>
      <c r="S2951" s="36" t="e">
        <f ca="1">VLOOKUP(R2951,Lists!B:D,3,FALSE)</f>
        <v>#N/A</v>
      </c>
      <c r="T2951" s="36" t="str">
        <f>IF(F2951&lt;&gt;"",MATCH(R2951,'Maximum minutes'!B:B,0),"")</f>
        <v/>
      </c>
      <c r="U2951" s="36">
        <f ca="1">IF(F2951&lt;&gt;"",COUNTA(OFFSET('Maximum minutes'!$C$1,'Annexe A1 Cours'!T2951,0,1,50)),0)</f>
        <v>0</v>
      </c>
      <c r="V2951" s="37">
        <f ca="1">IFERROR(OFFSET('Maximum minutes'!$C$1,T2951+1,-1+MATCH(G2951,OFFSET('Maximum minutes'!$C$1,T2951-1,0,1,50),0)),0)</f>
        <v>0</v>
      </c>
      <c r="W2951" s="38">
        <f t="shared" ref="W2951:W3014" ca="1" si="92">IFERROR(DATE(YEAR(D2951)+V2951,MONTH(D2951),DAY(D2951)),"")</f>
        <v>0</v>
      </c>
    </row>
    <row r="2952" spans="1:23" s="36" customFormat="1" ht="18.75">
      <c r="A2952" s="34"/>
      <c r="B2952" s="39"/>
      <c r="C2952" s="39"/>
      <c r="D2952" s="35"/>
      <c r="E2952" s="40"/>
      <c r="F2952" s="39"/>
      <c r="G2952" s="39"/>
      <c r="H2952" s="39"/>
      <c r="I2952" s="34"/>
      <c r="J2952" s="34"/>
      <c r="K2952" s="34"/>
      <c r="L2952" s="34"/>
      <c r="M2952" s="43" t="str">
        <f ca="1">IFERROR(OFFSET('Maximum minutes'!$C$1,T2952,MATCH(IF(G2952&lt;&gt;"",G2952,F2952),OFFSET('Maximum minutes'!$C$1,T2952-1,0,1,U2952+1),0)-1)*IF(OR(ISNUMBER(J2952),J2952="sans examen"),1,0)*IF(W2952&lt;MinDate,1,0),"")</f>
        <v/>
      </c>
      <c r="N2952" s="36">
        <f t="shared" ref="N2952:N3015" ca="1" si="93">IF(K2952&gt;0,MIN(K2952,M2952),0)*IF(M2952="",0,1)</f>
        <v>0</v>
      </c>
      <c r="O2952" s="36" t="e">
        <f ca="1">LEFT(OFFSET(Lists!$Q$2,MATCH(E2952,Lists!$R$3:$R$19,0),0),4)</f>
        <v>#N/A</v>
      </c>
      <c r="P2952" s="36" t="e">
        <f ca="1">MATCH(O2952,Lists!$S$2:$S$640,1)</f>
        <v>#N/A</v>
      </c>
      <c r="Q2952" s="36" t="e">
        <f ca="1">MATCH(LEFT(OFFSET(Lists!$Q$2,MATCH(E2952,Lists!$R$3:$R$19,0)+1,0),4),Lists!$S$3:$S$640,1)</f>
        <v>#N/A</v>
      </c>
      <c r="R2952" s="36" t="e">
        <f ca="1">LEFT(OFFSET(Lists!$S$2,P2952-1+MATCH(F2952,OFFSET(Lists!$T$3,P2952-1,0,Q2952-P2952+1),0),0),6)</f>
        <v>#N/A</v>
      </c>
      <c r="S2952" s="36" t="e">
        <f ca="1">VLOOKUP(R2952,Lists!B:D,3,FALSE)</f>
        <v>#N/A</v>
      </c>
      <c r="T2952" s="36" t="str">
        <f>IF(F2952&lt;&gt;"",MATCH(R2952,'Maximum minutes'!B:B,0),"")</f>
        <v/>
      </c>
      <c r="U2952" s="36">
        <f ca="1">IF(F2952&lt;&gt;"",COUNTA(OFFSET('Maximum minutes'!$C$1,'Annexe A1 Cours'!T2952,0,1,50)),0)</f>
        <v>0</v>
      </c>
      <c r="V2952" s="37">
        <f ca="1">IFERROR(OFFSET('Maximum minutes'!$C$1,T2952+1,-1+MATCH(G2952,OFFSET('Maximum minutes'!$C$1,T2952-1,0,1,50),0)),0)</f>
        <v>0</v>
      </c>
      <c r="W2952" s="38">
        <f t="shared" ca="1" si="92"/>
        <v>0</v>
      </c>
    </row>
    <row r="2953" spans="1:23" s="36" customFormat="1" ht="18.75">
      <c r="A2953" s="34"/>
      <c r="B2953" s="39"/>
      <c r="C2953" s="39"/>
      <c r="D2953" s="35"/>
      <c r="E2953" s="40"/>
      <c r="F2953" s="39"/>
      <c r="G2953" s="39"/>
      <c r="H2953" s="39"/>
      <c r="I2953" s="34"/>
      <c r="J2953" s="34"/>
      <c r="K2953" s="34"/>
      <c r="L2953" s="34"/>
      <c r="M2953" s="43" t="str">
        <f ca="1">IFERROR(OFFSET('Maximum minutes'!$C$1,T2953,MATCH(IF(G2953&lt;&gt;"",G2953,F2953),OFFSET('Maximum minutes'!$C$1,T2953-1,0,1,U2953+1),0)-1)*IF(OR(ISNUMBER(J2953),J2953="sans examen"),1,0)*IF(W2953&lt;MinDate,1,0),"")</f>
        <v/>
      </c>
      <c r="N2953" s="36">
        <f t="shared" ca="1" si="93"/>
        <v>0</v>
      </c>
      <c r="O2953" s="36" t="e">
        <f ca="1">LEFT(OFFSET(Lists!$Q$2,MATCH(E2953,Lists!$R$3:$R$19,0),0),4)</f>
        <v>#N/A</v>
      </c>
      <c r="P2953" s="36" t="e">
        <f ca="1">MATCH(O2953,Lists!$S$2:$S$640,1)</f>
        <v>#N/A</v>
      </c>
      <c r="Q2953" s="36" t="e">
        <f ca="1">MATCH(LEFT(OFFSET(Lists!$Q$2,MATCH(E2953,Lists!$R$3:$R$19,0)+1,0),4),Lists!$S$3:$S$640,1)</f>
        <v>#N/A</v>
      </c>
      <c r="R2953" s="36" t="e">
        <f ca="1">LEFT(OFFSET(Lists!$S$2,P2953-1+MATCH(F2953,OFFSET(Lists!$T$3,P2953-1,0,Q2953-P2953+1),0),0),6)</f>
        <v>#N/A</v>
      </c>
      <c r="S2953" s="36" t="e">
        <f ca="1">VLOOKUP(R2953,Lists!B:D,3,FALSE)</f>
        <v>#N/A</v>
      </c>
      <c r="T2953" s="36" t="str">
        <f>IF(F2953&lt;&gt;"",MATCH(R2953,'Maximum minutes'!B:B,0),"")</f>
        <v/>
      </c>
      <c r="U2953" s="36">
        <f ca="1">IF(F2953&lt;&gt;"",COUNTA(OFFSET('Maximum minutes'!$C$1,'Annexe A1 Cours'!T2953,0,1,50)),0)</f>
        <v>0</v>
      </c>
      <c r="V2953" s="37">
        <f ca="1">IFERROR(OFFSET('Maximum minutes'!$C$1,T2953+1,-1+MATCH(G2953,OFFSET('Maximum minutes'!$C$1,T2953-1,0,1,50),0)),0)</f>
        <v>0</v>
      </c>
      <c r="W2953" s="38">
        <f t="shared" ca="1" si="92"/>
        <v>0</v>
      </c>
    </row>
    <row r="2954" spans="1:23" s="36" customFormat="1" ht="18.75">
      <c r="A2954" s="34"/>
      <c r="B2954" s="39"/>
      <c r="C2954" s="39"/>
      <c r="D2954" s="35"/>
      <c r="E2954" s="40"/>
      <c r="F2954" s="39"/>
      <c r="G2954" s="39"/>
      <c r="H2954" s="39"/>
      <c r="I2954" s="34"/>
      <c r="J2954" s="34"/>
      <c r="K2954" s="34"/>
      <c r="L2954" s="34"/>
      <c r="M2954" s="43" t="str">
        <f ca="1">IFERROR(OFFSET('Maximum minutes'!$C$1,T2954,MATCH(IF(G2954&lt;&gt;"",G2954,F2954),OFFSET('Maximum minutes'!$C$1,T2954-1,0,1,U2954+1),0)-1)*IF(OR(ISNUMBER(J2954),J2954="sans examen"),1,0)*IF(W2954&lt;MinDate,1,0),"")</f>
        <v/>
      </c>
      <c r="N2954" s="36">
        <f t="shared" ca="1" si="93"/>
        <v>0</v>
      </c>
      <c r="O2954" s="36" t="e">
        <f ca="1">LEFT(OFFSET(Lists!$Q$2,MATCH(E2954,Lists!$R$3:$R$19,0),0),4)</f>
        <v>#N/A</v>
      </c>
      <c r="P2954" s="36" t="e">
        <f ca="1">MATCH(O2954,Lists!$S$2:$S$640,1)</f>
        <v>#N/A</v>
      </c>
      <c r="Q2954" s="36" t="e">
        <f ca="1">MATCH(LEFT(OFFSET(Lists!$Q$2,MATCH(E2954,Lists!$R$3:$R$19,0)+1,0),4),Lists!$S$3:$S$640,1)</f>
        <v>#N/A</v>
      </c>
      <c r="R2954" s="36" t="e">
        <f ca="1">LEFT(OFFSET(Lists!$S$2,P2954-1+MATCH(F2954,OFFSET(Lists!$T$3,P2954-1,0,Q2954-P2954+1),0),0),6)</f>
        <v>#N/A</v>
      </c>
      <c r="S2954" s="36" t="e">
        <f ca="1">VLOOKUP(R2954,Lists!B:D,3,FALSE)</f>
        <v>#N/A</v>
      </c>
      <c r="T2954" s="36" t="str">
        <f>IF(F2954&lt;&gt;"",MATCH(R2954,'Maximum minutes'!B:B,0),"")</f>
        <v/>
      </c>
      <c r="U2954" s="36">
        <f ca="1">IF(F2954&lt;&gt;"",COUNTA(OFFSET('Maximum minutes'!$C$1,'Annexe A1 Cours'!T2954,0,1,50)),0)</f>
        <v>0</v>
      </c>
      <c r="V2954" s="37">
        <f ca="1">IFERROR(OFFSET('Maximum minutes'!$C$1,T2954+1,-1+MATCH(G2954,OFFSET('Maximum minutes'!$C$1,T2954-1,0,1,50),0)),0)</f>
        <v>0</v>
      </c>
      <c r="W2954" s="38">
        <f t="shared" ca="1" si="92"/>
        <v>0</v>
      </c>
    </row>
    <row r="2955" spans="1:23" s="36" customFormat="1" ht="18.75">
      <c r="A2955" s="34"/>
      <c r="B2955" s="39"/>
      <c r="C2955" s="39"/>
      <c r="D2955" s="35"/>
      <c r="E2955" s="40"/>
      <c r="F2955" s="39"/>
      <c r="G2955" s="39"/>
      <c r="H2955" s="39"/>
      <c r="I2955" s="34"/>
      <c r="J2955" s="34"/>
      <c r="K2955" s="34"/>
      <c r="L2955" s="34"/>
      <c r="M2955" s="43" t="str">
        <f ca="1">IFERROR(OFFSET('Maximum minutes'!$C$1,T2955,MATCH(IF(G2955&lt;&gt;"",G2955,F2955),OFFSET('Maximum minutes'!$C$1,T2955-1,0,1,U2955+1),0)-1)*IF(OR(ISNUMBER(J2955),J2955="sans examen"),1,0)*IF(W2955&lt;MinDate,1,0),"")</f>
        <v/>
      </c>
      <c r="N2955" s="36">
        <f t="shared" ca="1" si="93"/>
        <v>0</v>
      </c>
      <c r="O2955" s="36" t="e">
        <f ca="1">LEFT(OFFSET(Lists!$Q$2,MATCH(E2955,Lists!$R$3:$R$19,0),0),4)</f>
        <v>#N/A</v>
      </c>
      <c r="P2955" s="36" t="e">
        <f ca="1">MATCH(O2955,Lists!$S$2:$S$640,1)</f>
        <v>#N/A</v>
      </c>
      <c r="Q2955" s="36" t="e">
        <f ca="1">MATCH(LEFT(OFFSET(Lists!$Q$2,MATCH(E2955,Lists!$R$3:$R$19,0)+1,0),4),Lists!$S$3:$S$640,1)</f>
        <v>#N/A</v>
      </c>
      <c r="R2955" s="36" t="e">
        <f ca="1">LEFT(OFFSET(Lists!$S$2,P2955-1+MATCH(F2955,OFFSET(Lists!$T$3,P2955-1,0,Q2955-P2955+1),0),0),6)</f>
        <v>#N/A</v>
      </c>
      <c r="S2955" s="36" t="e">
        <f ca="1">VLOOKUP(R2955,Lists!B:D,3,FALSE)</f>
        <v>#N/A</v>
      </c>
      <c r="T2955" s="36" t="str">
        <f>IF(F2955&lt;&gt;"",MATCH(R2955,'Maximum minutes'!B:B,0),"")</f>
        <v/>
      </c>
      <c r="U2955" s="36">
        <f ca="1">IF(F2955&lt;&gt;"",COUNTA(OFFSET('Maximum minutes'!$C$1,'Annexe A1 Cours'!T2955,0,1,50)),0)</f>
        <v>0</v>
      </c>
      <c r="V2955" s="37">
        <f ca="1">IFERROR(OFFSET('Maximum minutes'!$C$1,T2955+1,-1+MATCH(G2955,OFFSET('Maximum minutes'!$C$1,T2955-1,0,1,50),0)),0)</f>
        <v>0</v>
      </c>
      <c r="W2955" s="38">
        <f t="shared" ca="1" si="92"/>
        <v>0</v>
      </c>
    </row>
    <row r="2956" spans="1:23" s="36" customFormat="1" ht="18.75">
      <c r="A2956" s="34"/>
      <c r="B2956" s="39"/>
      <c r="C2956" s="39"/>
      <c r="D2956" s="35"/>
      <c r="E2956" s="40"/>
      <c r="F2956" s="39"/>
      <c r="G2956" s="39"/>
      <c r="H2956" s="39"/>
      <c r="I2956" s="34"/>
      <c r="J2956" s="34"/>
      <c r="K2956" s="34"/>
      <c r="L2956" s="34"/>
      <c r="M2956" s="43" t="str">
        <f ca="1">IFERROR(OFFSET('Maximum minutes'!$C$1,T2956,MATCH(IF(G2956&lt;&gt;"",G2956,F2956),OFFSET('Maximum minutes'!$C$1,T2956-1,0,1,U2956+1),0)-1)*IF(OR(ISNUMBER(J2956),J2956="sans examen"),1,0)*IF(W2956&lt;MinDate,1,0),"")</f>
        <v/>
      </c>
      <c r="N2956" s="36">
        <f t="shared" ca="1" si="93"/>
        <v>0</v>
      </c>
      <c r="O2956" s="36" t="e">
        <f ca="1">LEFT(OFFSET(Lists!$Q$2,MATCH(E2956,Lists!$R$3:$R$19,0),0),4)</f>
        <v>#N/A</v>
      </c>
      <c r="P2956" s="36" t="e">
        <f ca="1">MATCH(O2956,Lists!$S$2:$S$640,1)</f>
        <v>#N/A</v>
      </c>
      <c r="Q2956" s="36" t="e">
        <f ca="1">MATCH(LEFT(OFFSET(Lists!$Q$2,MATCH(E2956,Lists!$R$3:$R$19,0)+1,0),4),Lists!$S$3:$S$640,1)</f>
        <v>#N/A</v>
      </c>
      <c r="R2956" s="36" t="e">
        <f ca="1">LEFT(OFFSET(Lists!$S$2,P2956-1+MATCH(F2956,OFFSET(Lists!$T$3,P2956-1,0,Q2956-P2956+1),0),0),6)</f>
        <v>#N/A</v>
      </c>
      <c r="S2956" s="36" t="e">
        <f ca="1">VLOOKUP(R2956,Lists!B:D,3,FALSE)</f>
        <v>#N/A</v>
      </c>
      <c r="T2956" s="36" t="str">
        <f>IF(F2956&lt;&gt;"",MATCH(R2956,'Maximum minutes'!B:B,0),"")</f>
        <v/>
      </c>
      <c r="U2956" s="36">
        <f ca="1">IF(F2956&lt;&gt;"",COUNTA(OFFSET('Maximum minutes'!$C$1,'Annexe A1 Cours'!T2956,0,1,50)),0)</f>
        <v>0</v>
      </c>
      <c r="V2956" s="37">
        <f ca="1">IFERROR(OFFSET('Maximum minutes'!$C$1,T2956+1,-1+MATCH(G2956,OFFSET('Maximum minutes'!$C$1,T2956-1,0,1,50),0)),0)</f>
        <v>0</v>
      </c>
      <c r="W2956" s="38">
        <f t="shared" ca="1" si="92"/>
        <v>0</v>
      </c>
    </row>
    <row r="2957" spans="1:23" s="36" customFormat="1" ht="18.75">
      <c r="A2957" s="34"/>
      <c r="B2957" s="39"/>
      <c r="C2957" s="39"/>
      <c r="D2957" s="35"/>
      <c r="E2957" s="40"/>
      <c r="F2957" s="39"/>
      <c r="G2957" s="39"/>
      <c r="H2957" s="39"/>
      <c r="I2957" s="34"/>
      <c r="J2957" s="34"/>
      <c r="K2957" s="34"/>
      <c r="L2957" s="34"/>
      <c r="M2957" s="43" t="str">
        <f ca="1">IFERROR(OFFSET('Maximum minutes'!$C$1,T2957,MATCH(IF(G2957&lt;&gt;"",G2957,F2957),OFFSET('Maximum minutes'!$C$1,T2957-1,0,1,U2957+1),0)-1)*IF(OR(ISNUMBER(J2957),J2957="sans examen"),1,0)*IF(W2957&lt;MinDate,1,0),"")</f>
        <v/>
      </c>
      <c r="N2957" s="36">
        <f t="shared" ca="1" si="93"/>
        <v>0</v>
      </c>
      <c r="O2957" s="36" t="e">
        <f ca="1">LEFT(OFFSET(Lists!$Q$2,MATCH(E2957,Lists!$R$3:$R$19,0),0),4)</f>
        <v>#N/A</v>
      </c>
      <c r="P2957" s="36" t="e">
        <f ca="1">MATCH(O2957,Lists!$S$2:$S$640,1)</f>
        <v>#N/A</v>
      </c>
      <c r="Q2957" s="36" t="e">
        <f ca="1">MATCH(LEFT(OFFSET(Lists!$Q$2,MATCH(E2957,Lists!$R$3:$R$19,0)+1,0),4),Lists!$S$3:$S$640,1)</f>
        <v>#N/A</v>
      </c>
      <c r="R2957" s="36" t="e">
        <f ca="1">LEFT(OFFSET(Lists!$S$2,P2957-1+MATCH(F2957,OFFSET(Lists!$T$3,P2957-1,0,Q2957-P2957+1),0),0),6)</f>
        <v>#N/A</v>
      </c>
      <c r="S2957" s="36" t="e">
        <f ca="1">VLOOKUP(R2957,Lists!B:D,3,FALSE)</f>
        <v>#N/A</v>
      </c>
      <c r="T2957" s="36" t="str">
        <f>IF(F2957&lt;&gt;"",MATCH(R2957,'Maximum minutes'!B:B,0),"")</f>
        <v/>
      </c>
      <c r="U2957" s="36">
        <f ca="1">IF(F2957&lt;&gt;"",COUNTA(OFFSET('Maximum minutes'!$C$1,'Annexe A1 Cours'!T2957,0,1,50)),0)</f>
        <v>0</v>
      </c>
      <c r="V2957" s="37">
        <f ca="1">IFERROR(OFFSET('Maximum minutes'!$C$1,T2957+1,-1+MATCH(G2957,OFFSET('Maximum minutes'!$C$1,T2957-1,0,1,50),0)),0)</f>
        <v>0</v>
      </c>
      <c r="W2957" s="38">
        <f t="shared" ca="1" si="92"/>
        <v>0</v>
      </c>
    </row>
    <row r="2958" spans="1:23" s="36" customFormat="1" ht="18.75">
      <c r="A2958" s="34"/>
      <c r="B2958" s="39"/>
      <c r="C2958" s="39"/>
      <c r="D2958" s="35"/>
      <c r="E2958" s="40"/>
      <c r="F2958" s="39"/>
      <c r="G2958" s="39"/>
      <c r="H2958" s="39"/>
      <c r="I2958" s="34"/>
      <c r="J2958" s="34"/>
      <c r="K2958" s="34"/>
      <c r="L2958" s="34"/>
      <c r="M2958" s="43" t="str">
        <f ca="1">IFERROR(OFFSET('Maximum minutes'!$C$1,T2958,MATCH(IF(G2958&lt;&gt;"",G2958,F2958),OFFSET('Maximum minutes'!$C$1,T2958-1,0,1,U2958+1),0)-1)*IF(OR(ISNUMBER(J2958),J2958="sans examen"),1,0)*IF(W2958&lt;MinDate,1,0),"")</f>
        <v/>
      </c>
      <c r="N2958" s="36">
        <f t="shared" ca="1" si="93"/>
        <v>0</v>
      </c>
      <c r="O2958" s="36" t="e">
        <f ca="1">LEFT(OFFSET(Lists!$Q$2,MATCH(E2958,Lists!$R$3:$R$19,0),0),4)</f>
        <v>#N/A</v>
      </c>
      <c r="P2958" s="36" t="e">
        <f ca="1">MATCH(O2958,Lists!$S$2:$S$640,1)</f>
        <v>#N/A</v>
      </c>
      <c r="Q2958" s="36" t="e">
        <f ca="1">MATCH(LEFT(OFFSET(Lists!$Q$2,MATCH(E2958,Lists!$R$3:$R$19,0)+1,0),4),Lists!$S$3:$S$640,1)</f>
        <v>#N/A</v>
      </c>
      <c r="R2958" s="36" t="e">
        <f ca="1">LEFT(OFFSET(Lists!$S$2,P2958-1+MATCH(F2958,OFFSET(Lists!$T$3,P2958-1,0,Q2958-P2958+1),0),0),6)</f>
        <v>#N/A</v>
      </c>
      <c r="S2958" s="36" t="e">
        <f ca="1">VLOOKUP(R2958,Lists!B:D,3,FALSE)</f>
        <v>#N/A</v>
      </c>
      <c r="T2958" s="36" t="str">
        <f>IF(F2958&lt;&gt;"",MATCH(R2958,'Maximum minutes'!B:B,0),"")</f>
        <v/>
      </c>
      <c r="U2958" s="36">
        <f ca="1">IF(F2958&lt;&gt;"",COUNTA(OFFSET('Maximum minutes'!$C$1,'Annexe A1 Cours'!T2958,0,1,50)),0)</f>
        <v>0</v>
      </c>
      <c r="V2958" s="37">
        <f ca="1">IFERROR(OFFSET('Maximum minutes'!$C$1,T2958+1,-1+MATCH(G2958,OFFSET('Maximum minutes'!$C$1,T2958-1,0,1,50),0)),0)</f>
        <v>0</v>
      </c>
      <c r="W2958" s="38">
        <f t="shared" ca="1" si="92"/>
        <v>0</v>
      </c>
    </row>
    <row r="2959" spans="1:23" s="36" customFormat="1" ht="18.75">
      <c r="A2959" s="34"/>
      <c r="B2959" s="39"/>
      <c r="C2959" s="39"/>
      <c r="D2959" s="35"/>
      <c r="E2959" s="40"/>
      <c r="F2959" s="39"/>
      <c r="G2959" s="39"/>
      <c r="H2959" s="39"/>
      <c r="I2959" s="34"/>
      <c r="J2959" s="34"/>
      <c r="K2959" s="34"/>
      <c r="L2959" s="34"/>
      <c r="M2959" s="43" t="str">
        <f ca="1">IFERROR(OFFSET('Maximum minutes'!$C$1,T2959,MATCH(IF(G2959&lt;&gt;"",G2959,F2959),OFFSET('Maximum minutes'!$C$1,T2959-1,0,1,U2959+1),0)-1)*IF(OR(ISNUMBER(J2959),J2959="sans examen"),1,0)*IF(W2959&lt;MinDate,1,0),"")</f>
        <v/>
      </c>
      <c r="N2959" s="36">
        <f t="shared" ca="1" si="93"/>
        <v>0</v>
      </c>
      <c r="O2959" s="36" t="e">
        <f ca="1">LEFT(OFFSET(Lists!$Q$2,MATCH(E2959,Lists!$R$3:$R$19,0),0),4)</f>
        <v>#N/A</v>
      </c>
      <c r="P2959" s="36" t="e">
        <f ca="1">MATCH(O2959,Lists!$S$2:$S$640,1)</f>
        <v>#N/A</v>
      </c>
      <c r="Q2959" s="36" t="e">
        <f ca="1">MATCH(LEFT(OFFSET(Lists!$Q$2,MATCH(E2959,Lists!$R$3:$R$19,0)+1,0),4),Lists!$S$3:$S$640,1)</f>
        <v>#N/A</v>
      </c>
      <c r="R2959" s="36" t="e">
        <f ca="1">LEFT(OFFSET(Lists!$S$2,P2959-1+MATCH(F2959,OFFSET(Lists!$T$3,P2959-1,0,Q2959-P2959+1),0),0),6)</f>
        <v>#N/A</v>
      </c>
      <c r="S2959" s="36" t="e">
        <f ca="1">VLOOKUP(R2959,Lists!B:D,3,FALSE)</f>
        <v>#N/A</v>
      </c>
      <c r="T2959" s="36" t="str">
        <f>IF(F2959&lt;&gt;"",MATCH(R2959,'Maximum minutes'!B:B,0),"")</f>
        <v/>
      </c>
      <c r="U2959" s="36">
        <f ca="1">IF(F2959&lt;&gt;"",COUNTA(OFFSET('Maximum minutes'!$C$1,'Annexe A1 Cours'!T2959,0,1,50)),0)</f>
        <v>0</v>
      </c>
      <c r="V2959" s="37">
        <f ca="1">IFERROR(OFFSET('Maximum minutes'!$C$1,T2959+1,-1+MATCH(G2959,OFFSET('Maximum minutes'!$C$1,T2959-1,0,1,50),0)),0)</f>
        <v>0</v>
      </c>
      <c r="W2959" s="38">
        <f t="shared" ca="1" si="92"/>
        <v>0</v>
      </c>
    </row>
    <row r="2960" spans="1:23" s="36" customFormat="1" ht="18.75">
      <c r="A2960" s="34"/>
      <c r="B2960" s="39"/>
      <c r="C2960" s="39"/>
      <c r="D2960" s="35"/>
      <c r="E2960" s="40"/>
      <c r="F2960" s="39"/>
      <c r="G2960" s="39"/>
      <c r="H2960" s="39"/>
      <c r="I2960" s="34"/>
      <c r="J2960" s="34"/>
      <c r="K2960" s="34"/>
      <c r="L2960" s="34"/>
      <c r="M2960" s="43" t="str">
        <f ca="1">IFERROR(OFFSET('Maximum minutes'!$C$1,T2960,MATCH(IF(G2960&lt;&gt;"",G2960,F2960),OFFSET('Maximum minutes'!$C$1,T2960-1,0,1,U2960+1),0)-1)*IF(OR(ISNUMBER(J2960),J2960="sans examen"),1,0)*IF(W2960&lt;MinDate,1,0),"")</f>
        <v/>
      </c>
      <c r="N2960" s="36">
        <f t="shared" ca="1" si="93"/>
        <v>0</v>
      </c>
      <c r="O2960" s="36" t="e">
        <f ca="1">LEFT(OFFSET(Lists!$Q$2,MATCH(E2960,Lists!$R$3:$R$19,0),0),4)</f>
        <v>#N/A</v>
      </c>
      <c r="P2960" s="36" t="e">
        <f ca="1">MATCH(O2960,Lists!$S$2:$S$640,1)</f>
        <v>#N/A</v>
      </c>
      <c r="Q2960" s="36" t="e">
        <f ca="1">MATCH(LEFT(OFFSET(Lists!$Q$2,MATCH(E2960,Lists!$R$3:$R$19,0)+1,0),4),Lists!$S$3:$S$640,1)</f>
        <v>#N/A</v>
      </c>
      <c r="R2960" s="36" t="e">
        <f ca="1">LEFT(OFFSET(Lists!$S$2,P2960-1+MATCH(F2960,OFFSET(Lists!$T$3,P2960-1,0,Q2960-P2960+1),0),0),6)</f>
        <v>#N/A</v>
      </c>
      <c r="S2960" s="36" t="e">
        <f ca="1">VLOOKUP(R2960,Lists!B:D,3,FALSE)</f>
        <v>#N/A</v>
      </c>
      <c r="T2960" s="36" t="str">
        <f>IF(F2960&lt;&gt;"",MATCH(R2960,'Maximum minutes'!B:B,0),"")</f>
        <v/>
      </c>
      <c r="U2960" s="36">
        <f ca="1">IF(F2960&lt;&gt;"",COUNTA(OFFSET('Maximum minutes'!$C$1,'Annexe A1 Cours'!T2960,0,1,50)),0)</f>
        <v>0</v>
      </c>
      <c r="V2960" s="37">
        <f ca="1">IFERROR(OFFSET('Maximum minutes'!$C$1,T2960+1,-1+MATCH(G2960,OFFSET('Maximum minutes'!$C$1,T2960-1,0,1,50),0)),0)</f>
        <v>0</v>
      </c>
      <c r="W2960" s="38">
        <f t="shared" ca="1" si="92"/>
        <v>0</v>
      </c>
    </row>
    <row r="2961" spans="1:23" s="36" customFormat="1" ht="18.75">
      <c r="A2961" s="34"/>
      <c r="B2961" s="39"/>
      <c r="C2961" s="39"/>
      <c r="D2961" s="35"/>
      <c r="E2961" s="40"/>
      <c r="F2961" s="39"/>
      <c r="G2961" s="39"/>
      <c r="H2961" s="39"/>
      <c r="I2961" s="34"/>
      <c r="J2961" s="34"/>
      <c r="K2961" s="34"/>
      <c r="L2961" s="34"/>
      <c r="M2961" s="43" t="str">
        <f ca="1">IFERROR(OFFSET('Maximum minutes'!$C$1,T2961,MATCH(IF(G2961&lt;&gt;"",G2961,F2961),OFFSET('Maximum minutes'!$C$1,T2961-1,0,1,U2961+1),0)-1)*IF(OR(ISNUMBER(J2961),J2961="sans examen"),1,0)*IF(W2961&lt;MinDate,1,0),"")</f>
        <v/>
      </c>
      <c r="N2961" s="36">
        <f t="shared" ca="1" si="93"/>
        <v>0</v>
      </c>
      <c r="O2961" s="36" t="e">
        <f ca="1">LEFT(OFFSET(Lists!$Q$2,MATCH(E2961,Lists!$R$3:$R$19,0),0),4)</f>
        <v>#N/A</v>
      </c>
      <c r="P2961" s="36" t="e">
        <f ca="1">MATCH(O2961,Lists!$S$2:$S$640,1)</f>
        <v>#N/A</v>
      </c>
      <c r="Q2961" s="36" t="e">
        <f ca="1">MATCH(LEFT(OFFSET(Lists!$Q$2,MATCH(E2961,Lists!$R$3:$R$19,0)+1,0),4),Lists!$S$3:$S$640,1)</f>
        <v>#N/A</v>
      </c>
      <c r="R2961" s="36" t="e">
        <f ca="1">LEFT(OFFSET(Lists!$S$2,P2961-1+MATCH(F2961,OFFSET(Lists!$T$3,P2961-1,0,Q2961-P2961+1),0),0),6)</f>
        <v>#N/A</v>
      </c>
      <c r="S2961" s="36" t="e">
        <f ca="1">VLOOKUP(R2961,Lists!B:D,3,FALSE)</f>
        <v>#N/A</v>
      </c>
      <c r="T2961" s="36" t="str">
        <f>IF(F2961&lt;&gt;"",MATCH(R2961,'Maximum minutes'!B:B,0),"")</f>
        <v/>
      </c>
      <c r="U2961" s="36">
        <f ca="1">IF(F2961&lt;&gt;"",COUNTA(OFFSET('Maximum minutes'!$C$1,'Annexe A1 Cours'!T2961,0,1,50)),0)</f>
        <v>0</v>
      </c>
      <c r="V2961" s="37">
        <f ca="1">IFERROR(OFFSET('Maximum minutes'!$C$1,T2961+1,-1+MATCH(G2961,OFFSET('Maximum minutes'!$C$1,T2961-1,0,1,50),0)),0)</f>
        <v>0</v>
      </c>
      <c r="W2961" s="38">
        <f t="shared" ca="1" si="92"/>
        <v>0</v>
      </c>
    </row>
    <row r="2962" spans="1:23" s="36" customFormat="1" ht="18.75">
      <c r="A2962" s="34"/>
      <c r="B2962" s="39"/>
      <c r="C2962" s="39"/>
      <c r="D2962" s="35"/>
      <c r="E2962" s="40"/>
      <c r="F2962" s="39"/>
      <c r="G2962" s="39"/>
      <c r="H2962" s="39"/>
      <c r="I2962" s="34"/>
      <c r="J2962" s="34"/>
      <c r="K2962" s="34"/>
      <c r="L2962" s="34"/>
      <c r="M2962" s="43" t="str">
        <f ca="1">IFERROR(OFFSET('Maximum minutes'!$C$1,T2962,MATCH(IF(G2962&lt;&gt;"",G2962,F2962),OFFSET('Maximum minutes'!$C$1,T2962-1,0,1,U2962+1),0)-1)*IF(OR(ISNUMBER(J2962),J2962="sans examen"),1,0)*IF(W2962&lt;MinDate,1,0),"")</f>
        <v/>
      </c>
      <c r="N2962" s="36">
        <f t="shared" ca="1" si="93"/>
        <v>0</v>
      </c>
      <c r="O2962" s="36" t="e">
        <f ca="1">LEFT(OFFSET(Lists!$Q$2,MATCH(E2962,Lists!$R$3:$R$19,0),0),4)</f>
        <v>#N/A</v>
      </c>
      <c r="P2962" s="36" t="e">
        <f ca="1">MATCH(O2962,Lists!$S$2:$S$640,1)</f>
        <v>#N/A</v>
      </c>
      <c r="Q2962" s="36" t="e">
        <f ca="1">MATCH(LEFT(OFFSET(Lists!$Q$2,MATCH(E2962,Lists!$R$3:$R$19,0)+1,0),4),Lists!$S$3:$S$640,1)</f>
        <v>#N/A</v>
      </c>
      <c r="R2962" s="36" t="e">
        <f ca="1">LEFT(OFFSET(Lists!$S$2,P2962-1+MATCH(F2962,OFFSET(Lists!$T$3,P2962-1,0,Q2962-P2962+1),0),0),6)</f>
        <v>#N/A</v>
      </c>
      <c r="S2962" s="36" t="e">
        <f ca="1">VLOOKUP(R2962,Lists!B:D,3,FALSE)</f>
        <v>#N/A</v>
      </c>
      <c r="T2962" s="36" t="str">
        <f>IF(F2962&lt;&gt;"",MATCH(R2962,'Maximum minutes'!B:B,0),"")</f>
        <v/>
      </c>
      <c r="U2962" s="36">
        <f ca="1">IF(F2962&lt;&gt;"",COUNTA(OFFSET('Maximum minutes'!$C$1,'Annexe A1 Cours'!T2962,0,1,50)),0)</f>
        <v>0</v>
      </c>
      <c r="V2962" s="37">
        <f ca="1">IFERROR(OFFSET('Maximum minutes'!$C$1,T2962+1,-1+MATCH(G2962,OFFSET('Maximum minutes'!$C$1,T2962-1,0,1,50),0)),0)</f>
        <v>0</v>
      </c>
      <c r="W2962" s="38">
        <f t="shared" ca="1" si="92"/>
        <v>0</v>
      </c>
    </row>
    <row r="2963" spans="1:23" s="36" customFormat="1" ht="18.75">
      <c r="A2963" s="34"/>
      <c r="B2963" s="39"/>
      <c r="C2963" s="39"/>
      <c r="D2963" s="35"/>
      <c r="E2963" s="40"/>
      <c r="F2963" s="39"/>
      <c r="G2963" s="39"/>
      <c r="H2963" s="39"/>
      <c r="I2963" s="34"/>
      <c r="J2963" s="34"/>
      <c r="K2963" s="34"/>
      <c r="L2963" s="34"/>
      <c r="M2963" s="43" t="str">
        <f ca="1">IFERROR(OFFSET('Maximum minutes'!$C$1,T2963,MATCH(IF(G2963&lt;&gt;"",G2963,F2963),OFFSET('Maximum minutes'!$C$1,T2963-1,0,1,U2963+1),0)-1)*IF(OR(ISNUMBER(J2963),J2963="sans examen"),1,0)*IF(W2963&lt;MinDate,1,0),"")</f>
        <v/>
      </c>
      <c r="N2963" s="36">
        <f t="shared" ca="1" si="93"/>
        <v>0</v>
      </c>
      <c r="O2963" s="36" t="e">
        <f ca="1">LEFT(OFFSET(Lists!$Q$2,MATCH(E2963,Lists!$R$3:$R$19,0),0),4)</f>
        <v>#N/A</v>
      </c>
      <c r="P2963" s="36" t="e">
        <f ca="1">MATCH(O2963,Lists!$S$2:$S$640,1)</f>
        <v>#N/A</v>
      </c>
      <c r="Q2963" s="36" t="e">
        <f ca="1">MATCH(LEFT(OFFSET(Lists!$Q$2,MATCH(E2963,Lists!$R$3:$R$19,0)+1,0),4),Lists!$S$3:$S$640,1)</f>
        <v>#N/A</v>
      </c>
      <c r="R2963" s="36" t="e">
        <f ca="1">LEFT(OFFSET(Lists!$S$2,P2963-1+MATCH(F2963,OFFSET(Lists!$T$3,P2963-1,0,Q2963-P2963+1),0),0),6)</f>
        <v>#N/A</v>
      </c>
      <c r="S2963" s="36" t="e">
        <f ca="1">VLOOKUP(R2963,Lists!B:D,3,FALSE)</f>
        <v>#N/A</v>
      </c>
      <c r="T2963" s="36" t="str">
        <f>IF(F2963&lt;&gt;"",MATCH(R2963,'Maximum minutes'!B:B,0),"")</f>
        <v/>
      </c>
      <c r="U2963" s="36">
        <f ca="1">IF(F2963&lt;&gt;"",COUNTA(OFFSET('Maximum minutes'!$C$1,'Annexe A1 Cours'!T2963,0,1,50)),0)</f>
        <v>0</v>
      </c>
      <c r="V2963" s="37">
        <f ca="1">IFERROR(OFFSET('Maximum minutes'!$C$1,T2963+1,-1+MATCH(G2963,OFFSET('Maximum minutes'!$C$1,T2963-1,0,1,50),0)),0)</f>
        <v>0</v>
      </c>
      <c r="W2963" s="38">
        <f t="shared" ca="1" si="92"/>
        <v>0</v>
      </c>
    </row>
    <row r="2964" spans="1:23" s="36" customFormat="1" ht="18.75">
      <c r="A2964" s="34"/>
      <c r="B2964" s="39"/>
      <c r="C2964" s="39"/>
      <c r="D2964" s="35"/>
      <c r="E2964" s="40"/>
      <c r="F2964" s="39"/>
      <c r="G2964" s="39"/>
      <c r="H2964" s="39"/>
      <c r="I2964" s="34"/>
      <c r="J2964" s="34"/>
      <c r="K2964" s="34"/>
      <c r="L2964" s="34"/>
      <c r="M2964" s="43" t="str">
        <f ca="1">IFERROR(OFFSET('Maximum minutes'!$C$1,T2964,MATCH(IF(G2964&lt;&gt;"",G2964,F2964),OFFSET('Maximum minutes'!$C$1,T2964-1,0,1,U2964+1),0)-1)*IF(OR(ISNUMBER(J2964),J2964="sans examen"),1,0)*IF(W2964&lt;MinDate,1,0),"")</f>
        <v/>
      </c>
      <c r="N2964" s="36">
        <f t="shared" ca="1" si="93"/>
        <v>0</v>
      </c>
      <c r="O2964" s="36" t="e">
        <f ca="1">LEFT(OFFSET(Lists!$Q$2,MATCH(E2964,Lists!$R$3:$R$19,0),0),4)</f>
        <v>#N/A</v>
      </c>
      <c r="P2964" s="36" t="e">
        <f ca="1">MATCH(O2964,Lists!$S$2:$S$640,1)</f>
        <v>#N/A</v>
      </c>
      <c r="Q2964" s="36" t="e">
        <f ca="1">MATCH(LEFT(OFFSET(Lists!$Q$2,MATCH(E2964,Lists!$R$3:$R$19,0)+1,0),4),Lists!$S$3:$S$640,1)</f>
        <v>#N/A</v>
      </c>
      <c r="R2964" s="36" t="e">
        <f ca="1">LEFT(OFFSET(Lists!$S$2,P2964-1+MATCH(F2964,OFFSET(Lists!$T$3,P2964-1,0,Q2964-P2964+1),0),0),6)</f>
        <v>#N/A</v>
      </c>
      <c r="S2964" s="36" t="e">
        <f ca="1">VLOOKUP(R2964,Lists!B:D,3,FALSE)</f>
        <v>#N/A</v>
      </c>
      <c r="T2964" s="36" t="str">
        <f>IF(F2964&lt;&gt;"",MATCH(R2964,'Maximum minutes'!B:B,0),"")</f>
        <v/>
      </c>
      <c r="U2964" s="36">
        <f ca="1">IF(F2964&lt;&gt;"",COUNTA(OFFSET('Maximum minutes'!$C$1,'Annexe A1 Cours'!T2964,0,1,50)),0)</f>
        <v>0</v>
      </c>
      <c r="V2964" s="37">
        <f ca="1">IFERROR(OFFSET('Maximum minutes'!$C$1,T2964+1,-1+MATCH(G2964,OFFSET('Maximum minutes'!$C$1,T2964-1,0,1,50),0)),0)</f>
        <v>0</v>
      </c>
      <c r="W2964" s="38">
        <f t="shared" ca="1" si="92"/>
        <v>0</v>
      </c>
    </row>
    <row r="2965" spans="1:23" s="36" customFormat="1" ht="18.75">
      <c r="A2965" s="34"/>
      <c r="B2965" s="39"/>
      <c r="C2965" s="39"/>
      <c r="D2965" s="35"/>
      <c r="E2965" s="40"/>
      <c r="F2965" s="39"/>
      <c r="G2965" s="39"/>
      <c r="H2965" s="39"/>
      <c r="I2965" s="34"/>
      <c r="J2965" s="34"/>
      <c r="K2965" s="34"/>
      <c r="L2965" s="34"/>
      <c r="M2965" s="43" t="str">
        <f ca="1">IFERROR(OFFSET('Maximum minutes'!$C$1,T2965,MATCH(IF(G2965&lt;&gt;"",G2965,F2965),OFFSET('Maximum minutes'!$C$1,T2965-1,0,1,U2965+1),0)-1)*IF(OR(ISNUMBER(J2965),J2965="sans examen"),1,0)*IF(W2965&lt;MinDate,1,0),"")</f>
        <v/>
      </c>
      <c r="N2965" s="36">
        <f t="shared" ca="1" si="93"/>
        <v>0</v>
      </c>
      <c r="O2965" s="36" t="e">
        <f ca="1">LEFT(OFFSET(Lists!$Q$2,MATCH(E2965,Lists!$R$3:$R$19,0),0),4)</f>
        <v>#N/A</v>
      </c>
      <c r="P2965" s="36" t="e">
        <f ca="1">MATCH(O2965,Lists!$S$2:$S$640,1)</f>
        <v>#N/A</v>
      </c>
      <c r="Q2965" s="36" t="e">
        <f ca="1">MATCH(LEFT(OFFSET(Lists!$Q$2,MATCH(E2965,Lists!$R$3:$R$19,0)+1,0),4),Lists!$S$3:$S$640,1)</f>
        <v>#N/A</v>
      </c>
      <c r="R2965" s="36" t="e">
        <f ca="1">LEFT(OFFSET(Lists!$S$2,P2965-1+MATCH(F2965,OFFSET(Lists!$T$3,P2965-1,0,Q2965-P2965+1),0),0),6)</f>
        <v>#N/A</v>
      </c>
      <c r="S2965" s="36" t="e">
        <f ca="1">VLOOKUP(R2965,Lists!B:D,3,FALSE)</f>
        <v>#N/A</v>
      </c>
      <c r="T2965" s="36" t="str">
        <f>IF(F2965&lt;&gt;"",MATCH(R2965,'Maximum minutes'!B:B,0),"")</f>
        <v/>
      </c>
      <c r="U2965" s="36">
        <f ca="1">IF(F2965&lt;&gt;"",COUNTA(OFFSET('Maximum minutes'!$C$1,'Annexe A1 Cours'!T2965,0,1,50)),0)</f>
        <v>0</v>
      </c>
      <c r="V2965" s="37">
        <f ca="1">IFERROR(OFFSET('Maximum minutes'!$C$1,T2965+1,-1+MATCH(G2965,OFFSET('Maximum minutes'!$C$1,T2965-1,0,1,50),0)),0)</f>
        <v>0</v>
      </c>
      <c r="W2965" s="38">
        <f t="shared" ca="1" si="92"/>
        <v>0</v>
      </c>
    </row>
    <row r="2966" spans="1:23" s="36" customFormat="1" ht="18.75">
      <c r="A2966" s="34"/>
      <c r="B2966" s="39"/>
      <c r="C2966" s="39"/>
      <c r="D2966" s="35"/>
      <c r="E2966" s="40"/>
      <c r="F2966" s="39"/>
      <c r="G2966" s="39"/>
      <c r="H2966" s="39"/>
      <c r="I2966" s="34"/>
      <c r="J2966" s="34"/>
      <c r="K2966" s="34"/>
      <c r="L2966" s="34"/>
      <c r="M2966" s="43" t="str">
        <f ca="1">IFERROR(OFFSET('Maximum minutes'!$C$1,T2966,MATCH(IF(G2966&lt;&gt;"",G2966,F2966),OFFSET('Maximum minutes'!$C$1,T2966-1,0,1,U2966+1),0)-1)*IF(OR(ISNUMBER(J2966),J2966="sans examen"),1,0)*IF(W2966&lt;MinDate,1,0),"")</f>
        <v/>
      </c>
      <c r="N2966" s="36">
        <f t="shared" ca="1" si="93"/>
        <v>0</v>
      </c>
      <c r="O2966" s="36" t="e">
        <f ca="1">LEFT(OFFSET(Lists!$Q$2,MATCH(E2966,Lists!$R$3:$R$19,0),0),4)</f>
        <v>#N/A</v>
      </c>
      <c r="P2966" s="36" t="e">
        <f ca="1">MATCH(O2966,Lists!$S$2:$S$640,1)</f>
        <v>#N/A</v>
      </c>
      <c r="Q2966" s="36" t="e">
        <f ca="1">MATCH(LEFT(OFFSET(Lists!$Q$2,MATCH(E2966,Lists!$R$3:$R$19,0)+1,0),4),Lists!$S$3:$S$640,1)</f>
        <v>#N/A</v>
      </c>
      <c r="R2966" s="36" t="e">
        <f ca="1">LEFT(OFFSET(Lists!$S$2,P2966-1+MATCH(F2966,OFFSET(Lists!$T$3,P2966-1,0,Q2966-P2966+1),0),0),6)</f>
        <v>#N/A</v>
      </c>
      <c r="S2966" s="36" t="e">
        <f ca="1">VLOOKUP(R2966,Lists!B:D,3,FALSE)</f>
        <v>#N/A</v>
      </c>
      <c r="T2966" s="36" t="str">
        <f>IF(F2966&lt;&gt;"",MATCH(R2966,'Maximum minutes'!B:B,0),"")</f>
        <v/>
      </c>
      <c r="U2966" s="36">
        <f ca="1">IF(F2966&lt;&gt;"",COUNTA(OFFSET('Maximum minutes'!$C$1,'Annexe A1 Cours'!T2966,0,1,50)),0)</f>
        <v>0</v>
      </c>
      <c r="V2966" s="37">
        <f ca="1">IFERROR(OFFSET('Maximum minutes'!$C$1,T2966+1,-1+MATCH(G2966,OFFSET('Maximum minutes'!$C$1,T2966-1,0,1,50),0)),0)</f>
        <v>0</v>
      </c>
      <c r="W2966" s="38">
        <f t="shared" ca="1" si="92"/>
        <v>0</v>
      </c>
    </row>
    <row r="2967" spans="1:23" s="36" customFormat="1" ht="18.75">
      <c r="A2967" s="34"/>
      <c r="B2967" s="39"/>
      <c r="C2967" s="39"/>
      <c r="D2967" s="35"/>
      <c r="E2967" s="40"/>
      <c r="F2967" s="39"/>
      <c r="G2967" s="39"/>
      <c r="H2967" s="39"/>
      <c r="I2967" s="34"/>
      <c r="J2967" s="34"/>
      <c r="K2967" s="34"/>
      <c r="L2967" s="34"/>
      <c r="M2967" s="43" t="str">
        <f ca="1">IFERROR(OFFSET('Maximum minutes'!$C$1,T2967,MATCH(IF(G2967&lt;&gt;"",G2967,F2967),OFFSET('Maximum minutes'!$C$1,T2967-1,0,1,U2967+1),0)-1)*IF(OR(ISNUMBER(J2967),J2967="sans examen"),1,0)*IF(W2967&lt;MinDate,1,0),"")</f>
        <v/>
      </c>
      <c r="N2967" s="36">
        <f t="shared" ca="1" si="93"/>
        <v>0</v>
      </c>
      <c r="O2967" s="36" t="e">
        <f ca="1">LEFT(OFFSET(Lists!$Q$2,MATCH(E2967,Lists!$R$3:$R$19,0),0),4)</f>
        <v>#N/A</v>
      </c>
      <c r="P2967" s="36" t="e">
        <f ca="1">MATCH(O2967,Lists!$S$2:$S$640,1)</f>
        <v>#N/A</v>
      </c>
      <c r="Q2967" s="36" t="e">
        <f ca="1">MATCH(LEFT(OFFSET(Lists!$Q$2,MATCH(E2967,Lists!$R$3:$R$19,0)+1,0),4),Lists!$S$3:$S$640,1)</f>
        <v>#N/A</v>
      </c>
      <c r="R2967" s="36" t="e">
        <f ca="1">LEFT(OFFSET(Lists!$S$2,P2967-1+MATCH(F2967,OFFSET(Lists!$T$3,P2967-1,0,Q2967-P2967+1),0),0),6)</f>
        <v>#N/A</v>
      </c>
      <c r="S2967" s="36" t="e">
        <f ca="1">VLOOKUP(R2967,Lists!B:D,3,FALSE)</f>
        <v>#N/A</v>
      </c>
      <c r="T2967" s="36" t="str">
        <f>IF(F2967&lt;&gt;"",MATCH(R2967,'Maximum minutes'!B:B,0),"")</f>
        <v/>
      </c>
      <c r="U2967" s="36">
        <f ca="1">IF(F2967&lt;&gt;"",COUNTA(OFFSET('Maximum minutes'!$C$1,'Annexe A1 Cours'!T2967,0,1,50)),0)</f>
        <v>0</v>
      </c>
      <c r="V2967" s="37">
        <f ca="1">IFERROR(OFFSET('Maximum minutes'!$C$1,T2967+1,-1+MATCH(G2967,OFFSET('Maximum minutes'!$C$1,T2967-1,0,1,50),0)),0)</f>
        <v>0</v>
      </c>
      <c r="W2967" s="38">
        <f t="shared" ca="1" si="92"/>
        <v>0</v>
      </c>
    </row>
    <row r="2968" spans="1:23" s="36" customFormat="1" ht="18.75">
      <c r="A2968" s="34"/>
      <c r="B2968" s="39"/>
      <c r="C2968" s="39"/>
      <c r="D2968" s="35"/>
      <c r="E2968" s="40"/>
      <c r="F2968" s="39"/>
      <c r="G2968" s="39"/>
      <c r="H2968" s="39"/>
      <c r="I2968" s="34"/>
      <c r="J2968" s="34"/>
      <c r="K2968" s="34"/>
      <c r="L2968" s="34"/>
      <c r="M2968" s="43" t="str">
        <f ca="1">IFERROR(OFFSET('Maximum minutes'!$C$1,T2968,MATCH(IF(G2968&lt;&gt;"",G2968,F2968),OFFSET('Maximum minutes'!$C$1,T2968-1,0,1,U2968+1),0)-1)*IF(OR(ISNUMBER(J2968),J2968="sans examen"),1,0)*IF(W2968&lt;MinDate,1,0),"")</f>
        <v/>
      </c>
      <c r="N2968" s="36">
        <f t="shared" ca="1" si="93"/>
        <v>0</v>
      </c>
      <c r="O2968" s="36" t="e">
        <f ca="1">LEFT(OFFSET(Lists!$Q$2,MATCH(E2968,Lists!$R$3:$R$19,0),0),4)</f>
        <v>#N/A</v>
      </c>
      <c r="P2968" s="36" t="e">
        <f ca="1">MATCH(O2968,Lists!$S$2:$S$640,1)</f>
        <v>#N/A</v>
      </c>
      <c r="Q2968" s="36" t="e">
        <f ca="1">MATCH(LEFT(OFFSET(Lists!$Q$2,MATCH(E2968,Lists!$R$3:$R$19,0)+1,0),4),Lists!$S$3:$S$640,1)</f>
        <v>#N/A</v>
      </c>
      <c r="R2968" s="36" t="e">
        <f ca="1">LEFT(OFFSET(Lists!$S$2,P2968-1+MATCH(F2968,OFFSET(Lists!$T$3,P2968-1,0,Q2968-P2968+1),0),0),6)</f>
        <v>#N/A</v>
      </c>
      <c r="S2968" s="36" t="e">
        <f ca="1">VLOOKUP(R2968,Lists!B:D,3,FALSE)</f>
        <v>#N/A</v>
      </c>
      <c r="T2968" s="36" t="str">
        <f>IF(F2968&lt;&gt;"",MATCH(R2968,'Maximum minutes'!B:B,0),"")</f>
        <v/>
      </c>
      <c r="U2968" s="36">
        <f ca="1">IF(F2968&lt;&gt;"",COUNTA(OFFSET('Maximum minutes'!$C$1,'Annexe A1 Cours'!T2968,0,1,50)),0)</f>
        <v>0</v>
      </c>
      <c r="V2968" s="37">
        <f ca="1">IFERROR(OFFSET('Maximum minutes'!$C$1,T2968+1,-1+MATCH(G2968,OFFSET('Maximum minutes'!$C$1,T2968-1,0,1,50),0)),0)</f>
        <v>0</v>
      </c>
      <c r="W2968" s="38">
        <f t="shared" ca="1" si="92"/>
        <v>0</v>
      </c>
    </row>
    <row r="2969" spans="1:23" s="36" customFormat="1" ht="18.75">
      <c r="A2969" s="34"/>
      <c r="B2969" s="39"/>
      <c r="C2969" s="39"/>
      <c r="D2969" s="35"/>
      <c r="E2969" s="40"/>
      <c r="F2969" s="39"/>
      <c r="G2969" s="39"/>
      <c r="H2969" s="39"/>
      <c r="I2969" s="34"/>
      <c r="J2969" s="34"/>
      <c r="K2969" s="34"/>
      <c r="L2969" s="34"/>
      <c r="M2969" s="43" t="str">
        <f ca="1">IFERROR(OFFSET('Maximum minutes'!$C$1,T2969,MATCH(IF(G2969&lt;&gt;"",G2969,F2969),OFFSET('Maximum minutes'!$C$1,T2969-1,0,1,U2969+1),0)-1)*IF(OR(ISNUMBER(J2969),J2969="sans examen"),1,0)*IF(W2969&lt;MinDate,1,0),"")</f>
        <v/>
      </c>
      <c r="N2969" s="36">
        <f t="shared" ca="1" si="93"/>
        <v>0</v>
      </c>
      <c r="O2969" s="36" t="e">
        <f ca="1">LEFT(OFFSET(Lists!$Q$2,MATCH(E2969,Lists!$R$3:$R$19,0),0),4)</f>
        <v>#N/A</v>
      </c>
      <c r="P2969" s="36" t="e">
        <f ca="1">MATCH(O2969,Lists!$S$2:$S$640,1)</f>
        <v>#N/A</v>
      </c>
      <c r="Q2969" s="36" t="e">
        <f ca="1">MATCH(LEFT(OFFSET(Lists!$Q$2,MATCH(E2969,Lists!$R$3:$R$19,0)+1,0),4),Lists!$S$3:$S$640,1)</f>
        <v>#N/A</v>
      </c>
      <c r="R2969" s="36" t="e">
        <f ca="1">LEFT(OFFSET(Lists!$S$2,P2969-1+MATCH(F2969,OFFSET(Lists!$T$3,P2969-1,0,Q2969-P2969+1),0),0),6)</f>
        <v>#N/A</v>
      </c>
      <c r="S2969" s="36" t="e">
        <f ca="1">VLOOKUP(R2969,Lists!B:D,3,FALSE)</f>
        <v>#N/A</v>
      </c>
      <c r="T2969" s="36" t="str">
        <f>IF(F2969&lt;&gt;"",MATCH(R2969,'Maximum minutes'!B:B,0),"")</f>
        <v/>
      </c>
      <c r="U2969" s="36">
        <f ca="1">IF(F2969&lt;&gt;"",COUNTA(OFFSET('Maximum minutes'!$C$1,'Annexe A1 Cours'!T2969,0,1,50)),0)</f>
        <v>0</v>
      </c>
      <c r="V2969" s="37">
        <f ca="1">IFERROR(OFFSET('Maximum minutes'!$C$1,T2969+1,-1+MATCH(G2969,OFFSET('Maximum minutes'!$C$1,T2969-1,0,1,50),0)),0)</f>
        <v>0</v>
      </c>
      <c r="W2969" s="38">
        <f t="shared" ca="1" si="92"/>
        <v>0</v>
      </c>
    </row>
    <row r="2970" spans="1:23" s="36" customFormat="1" ht="18.75">
      <c r="A2970" s="34"/>
      <c r="B2970" s="39"/>
      <c r="C2970" s="39"/>
      <c r="D2970" s="35"/>
      <c r="E2970" s="40"/>
      <c r="F2970" s="39"/>
      <c r="G2970" s="39"/>
      <c r="H2970" s="39"/>
      <c r="I2970" s="34"/>
      <c r="J2970" s="34"/>
      <c r="K2970" s="34"/>
      <c r="L2970" s="34"/>
      <c r="M2970" s="43" t="str">
        <f ca="1">IFERROR(OFFSET('Maximum minutes'!$C$1,T2970,MATCH(IF(G2970&lt;&gt;"",G2970,F2970),OFFSET('Maximum minutes'!$C$1,T2970-1,0,1,U2970+1),0)-1)*IF(OR(ISNUMBER(J2970),J2970="sans examen"),1,0)*IF(W2970&lt;MinDate,1,0),"")</f>
        <v/>
      </c>
      <c r="N2970" s="36">
        <f t="shared" ca="1" si="93"/>
        <v>0</v>
      </c>
      <c r="O2970" s="36" t="e">
        <f ca="1">LEFT(OFFSET(Lists!$Q$2,MATCH(E2970,Lists!$R$3:$R$19,0),0),4)</f>
        <v>#N/A</v>
      </c>
      <c r="P2970" s="36" t="e">
        <f ca="1">MATCH(O2970,Lists!$S$2:$S$640,1)</f>
        <v>#N/A</v>
      </c>
      <c r="Q2970" s="36" t="e">
        <f ca="1">MATCH(LEFT(OFFSET(Lists!$Q$2,MATCH(E2970,Lists!$R$3:$R$19,0)+1,0),4),Lists!$S$3:$S$640,1)</f>
        <v>#N/A</v>
      </c>
      <c r="R2970" s="36" t="e">
        <f ca="1">LEFT(OFFSET(Lists!$S$2,P2970-1+MATCH(F2970,OFFSET(Lists!$T$3,P2970-1,0,Q2970-P2970+1),0),0),6)</f>
        <v>#N/A</v>
      </c>
      <c r="S2970" s="36" t="e">
        <f ca="1">VLOOKUP(R2970,Lists!B:D,3,FALSE)</f>
        <v>#N/A</v>
      </c>
      <c r="T2970" s="36" t="str">
        <f>IF(F2970&lt;&gt;"",MATCH(R2970,'Maximum minutes'!B:B,0),"")</f>
        <v/>
      </c>
      <c r="U2970" s="36">
        <f ca="1">IF(F2970&lt;&gt;"",COUNTA(OFFSET('Maximum minutes'!$C$1,'Annexe A1 Cours'!T2970,0,1,50)),0)</f>
        <v>0</v>
      </c>
      <c r="V2970" s="37">
        <f ca="1">IFERROR(OFFSET('Maximum minutes'!$C$1,T2970+1,-1+MATCH(G2970,OFFSET('Maximum minutes'!$C$1,T2970-1,0,1,50),0)),0)</f>
        <v>0</v>
      </c>
      <c r="W2970" s="38">
        <f t="shared" ca="1" si="92"/>
        <v>0</v>
      </c>
    </row>
    <row r="2971" spans="1:23" s="36" customFormat="1" ht="18.75">
      <c r="A2971" s="34"/>
      <c r="B2971" s="39"/>
      <c r="C2971" s="39"/>
      <c r="D2971" s="35"/>
      <c r="E2971" s="40"/>
      <c r="F2971" s="39"/>
      <c r="G2971" s="39"/>
      <c r="H2971" s="39"/>
      <c r="I2971" s="34"/>
      <c r="J2971" s="34"/>
      <c r="K2971" s="34"/>
      <c r="L2971" s="34"/>
      <c r="M2971" s="43" t="str">
        <f ca="1">IFERROR(OFFSET('Maximum minutes'!$C$1,T2971,MATCH(IF(G2971&lt;&gt;"",G2971,F2971),OFFSET('Maximum minutes'!$C$1,T2971-1,0,1,U2971+1),0)-1)*IF(OR(ISNUMBER(J2971),J2971="sans examen"),1,0)*IF(W2971&lt;MinDate,1,0),"")</f>
        <v/>
      </c>
      <c r="N2971" s="36">
        <f t="shared" ca="1" si="93"/>
        <v>0</v>
      </c>
      <c r="O2971" s="36" t="e">
        <f ca="1">LEFT(OFFSET(Lists!$Q$2,MATCH(E2971,Lists!$R$3:$R$19,0),0),4)</f>
        <v>#N/A</v>
      </c>
      <c r="P2971" s="36" t="e">
        <f ca="1">MATCH(O2971,Lists!$S$2:$S$640,1)</f>
        <v>#N/A</v>
      </c>
      <c r="Q2971" s="36" t="e">
        <f ca="1">MATCH(LEFT(OFFSET(Lists!$Q$2,MATCH(E2971,Lists!$R$3:$R$19,0)+1,0),4),Lists!$S$3:$S$640,1)</f>
        <v>#N/A</v>
      </c>
      <c r="R2971" s="36" t="e">
        <f ca="1">LEFT(OFFSET(Lists!$S$2,P2971-1+MATCH(F2971,OFFSET(Lists!$T$3,P2971-1,0,Q2971-P2971+1),0),0),6)</f>
        <v>#N/A</v>
      </c>
      <c r="S2971" s="36" t="e">
        <f ca="1">VLOOKUP(R2971,Lists!B:D,3,FALSE)</f>
        <v>#N/A</v>
      </c>
      <c r="T2971" s="36" t="str">
        <f>IF(F2971&lt;&gt;"",MATCH(R2971,'Maximum minutes'!B:B,0),"")</f>
        <v/>
      </c>
      <c r="U2971" s="36">
        <f ca="1">IF(F2971&lt;&gt;"",COUNTA(OFFSET('Maximum minutes'!$C$1,'Annexe A1 Cours'!T2971,0,1,50)),0)</f>
        <v>0</v>
      </c>
      <c r="V2971" s="37">
        <f ca="1">IFERROR(OFFSET('Maximum minutes'!$C$1,T2971+1,-1+MATCH(G2971,OFFSET('Maximum minutes'!$C$1,T2971-1,0,1,50),0)),0)</f>
        <v>0</v>
      </c>
      <c r="W2971" s="38">
        <f t="shared" ca="1" si="92"/>
        <v>0</v>
      </c>
    </row>
    <row r="2972" spans="1:23" s="36" customFormat="1" ht="18.75">
      <c r="A2972" s="34"/>
      <c r="B2972" s="39"/>
      <c r="C2972" s="39"/>
      <c r="D2972" s="35"/>
      <c r="E2972" s="40"/>
      <c r="F2972" s="39"/>
      <c r="G2972" s="39"/>
      <c r="H2972" s="39"/>
      <c r="I2972" s="34"/>
      <c r="J2972" s="34"/>
      <c r="K2972" s="34"/>
      <c r="L2972" s="34"/>
      <c r="M2972" s="43" t="str">
        <f ca="1">IFERROR(OFFSET('Maximum minutes'!$C$1,T2972,MATCH(IF(G2972&lt;&gt;"",G2972,F2972),OFFSET('Maximum minutes'!$C$1,T2972-1,0,1,U2972+1),0)-1)*IF(OR(ISNUMBER(J2972),J2972="sans examen"),1,0)*IF(W2972&lt;MinDate,1,0),"")</f>
        <v/>
      </c>
      <c r="N2972" s="36">
        <f t="shared" ca="1" si="93"/>
        <v>0</v>
      </c>
      <c r="O2972" s="36" t="e">
        <f ca="1">LEFT(OFFSET(Lists!$Q$2,MATCH(E2972,Lists!$R$3:$R$19,0),0),4)</f>
        <v>#N/A</v>
      </c>
      <c r="P2972" s="36" t="e">
        <f ca="1">MATCH(O2972,Lists!$S$2:$S$640,1)</f>
        <v>#N/A</v>
      </c>
      <c r="Q2972" s="36" t="e">
        <f ca="1">MATCH(LEFT(OFFSET(Lists!$Q$2,MATCH(E2972,Lists!$R$3:$R$19,0)+1,0),4),Lists!$S$3:$S$640,1)</f>
        <v>#N/A</v>
      </c>
      <c r="R2972" s="36" t="e">
        <f ca="1">LEFT(OFFSET(Lists!$S$2,P2972-1+MATCH(F2972,OFFSET(Lists!$T$3,P2972-1,0,Q2972-P2972+1),0),0),6)</f>
        <v>#N/A</v>
      </c>
      <c r="S2972" s="36" t="e">
        <f ca="1">VLOOKUP(R2972,Lists!B:D,3,FALSE)</f>
        <v>#N/A</v>
      </c>
      <c r="T2972" s="36" t="str">
        <f>IF(F2972&lt;&gt;"",MATCH(R2972,'Maximum minutes'!B:B,0),"")</f>
        <v/>
      </c>
      <c r="U2972" s="36">
        <f ca="1">IF(F2972&lt;&gt;"",COUNTA(OFFSET('Maximum minutes'!$C$1,'Annexe A1 Cours'!T2972,0,1,50)),0)</f>
        <v>0</v>
      </c>
      <c r="V2972" s="37">
        <f ca="1">IFERROR(OFFSET('Maximum minutes'!$C$1,T2972+1,-1+MATCH(G2972,OFFSET('Maximum minutes'!$C$1,T2972-1,0,1,50),0)),0)</f>
        <v>0</v>
      </c>
      <c r="W2972" s="38">
        <f t="shared" ca="1" si="92"/>
        <v>0</v>
      </c>
    </row>
    <row r="2973" spans="1:23" s="36" customFormat="1" ht="18.75">
      <c r="A2973" s="34"/>
      <c r="B2973" s="39"/>
      <c r="C2973" s="39"/>
      <c r="D2973" s="35"/>
      <c r="E2973" s="40"/>
      <c r="F2973" s="39"/>
      <c r="G2973" s="39"/>
      <c r="H2973" s="39"/>
      <c r="I2973" s="34"/>
      <c r="J2973" s="34"/>
      <c r="K2973" s="34"/>
      <c r="L2973" s="34"/>
      <c r="M2973" s="43" t="str">
        <f ca="1">IFERROR(OFFSET('Maximum minutes'!$C$1,T2973,MATCH(IF(G2973&lt;&gt;"",G2973,F2973),OFFSET('Maximum minutes'!$C$1,T2973-1,0,1,U2973+1),0)-1)*IF(OR(ISNUMBER(J2973),J2973="sans examen"),1,0)*IF(W2973&lt;MinDate,1,0),"")</f>
        <v/>
      </c>
      <c r="N2973" s="36">
        <f t="shared" ca="1" si="93"/>
        <v>0</v>
      </c>
      <c r="O2973" s="36" t="e">
        <f ca="1">LEFT(OFFSET(Lists!$Q$2,MATCH(E2973,Lists!$R$3:$R$19,0),0),4)</f>
        <v>#N/A</v>
      </c>
      <c r="P2973" s="36" t="e">
        <f ca="1">MATCH(O2973,Lists!$S$2:$S$640,1)</f>
        <v>#N/A</v>
      </c>
      <c r="Q2973" s="36" t="e">
        <f ca="1">MATCH(LEFT(OFFSET(Lists!$Q$2,MATCH(E2973,Lists!$R$3:$R$19,0)+1,0),4),Lists!$S$3:$S$640,1)</f>
        <v>#N/A</v>
      </c>
      <c r="R2973" s="36" t="e">
        <f ca="1">LEFT(OFFSET(Lists!$S$2,P2973-1+MATCH(F2973,OFFSET(Lists!$T$3,P2973-1,0,Q2973-P2973+1),0),0),6)</f>
        <v>#N/A</v>
      </c>
      <c r="S2973" s="36" t="e">
        <f ca="1">VLOOKUP(R2973,Lists!B:D,3,FALSE)</f>
        <v>#N/A</v>
      </c>
      <c r="T2973" s="36" t="str">
        <f>IF(F2973&lt;&gt;"",MATCH(R2973,'Maximum minutes'!B:B,0),"")</f>
        <v/>
      </c>
      <c r="U2973" s="36">
        <f ca="1">IF(F2973&lt;&gt;"",COUNTA(OFFSET('Maximum minutes'!$C$1,'Annexe A1 Cours'!T2973,0,1,50)),0)</f>
        <v>0</v>
      </c>
      <c r="V2973" s="37">
        <f ca="1">IFERROR(OFFSET('Maximum minutes'!$C$1,T2973+1,-1+MATCH(G2973,OFFSET('Maximum minutes'!$C$1,T2973-1,0,1,50),0)),0)</f>
        <v>0</v>
      </c>
      <c r="W2973" s="38">
        <f t="shared" ca="1" si="92"/>
        <v>0</v>
      </c>
    </row>
    <row r="2974" spans="1:23" s="36" customFormat="1" ht="18.75">
      <c r="A2974" s="34"/>
      <c r="B2974" s="39"/>
      <c r="C2974" s="39"/>
      <c r="D2974" s="35"/>
      <c r="E2974" s="40"/>
      <c r="F2974" s="39"/>
      <c r="G2974" s="39"/>
      <c r="H2974" s="39"/>
      <c r="I2974" s="34"/>
      <c r="J2974" s="34"/>
      <c r="K2974" s="34"/>
      <c r="L2974" s="34"/>
      <c r="M2974" s="43" t="str">
        <f ca="1">IFERROR(OFFSET('Maximum minutes'!$C$1,T2974,MATCH(IF(G2974&lt;&gt;"",G2974,F2974),OFFSET('Maximum minutes'!$C$1,T2974-1,0,1,U2974+1),0)-1)*IF(OR(ISNUMBER(J2974),J2974="sans examen"),1,0)*IF(W2974&lt;MinDate,1,0),"")</f>
        <v/>
      </c>
      <c r="N2974" s="36">
        <f t="shared" ca="1" si="93"/>
        <v>0</v>
      </c>
      <c r="O2974" s="36" t="e">
        <f ca="1">LEFT(OFFSET(Lists!$Q$2,MATCH(E2974,Lists!$R$3:$R$19,0),0),4)</f>
        <v>#N/A</v>
      </c>
      <c r="P2974" s="36" t="e">
        <f ca="1">MATCH(O2974,Lists!$S$2:$S$640,1)</f>
        <v>#N/A</v>
      </c>
      <c r="Q2974" s="36" t="e">
        <f ca="1">MATCH(LEFT(OFFSET(Lists!$Q$2,MATCH(E2974,Lists!$R$3:$R$19,0)+1,0),4),Lists!$S$3:$S$640,1)</f>
        <v>#N/A</v>
      </c>
      <c r="R2974" s="36" t="e">
        <f ca="1">LEFT(OFFSET(Lists!$S$2,P2974-1+MATCH(F2974,OFFSET(Lists!$T$3,P2974-1,0,Q2974-P2974+1),0),0),6)</f>
        <v>#N/A</v>
      </c>
      <c r="S2974" s="36" t="e">
        <f ca="1">VLOOKUP(R2974,Lists!B:D,3,FALSE)</f>
        <v>#N/A</v>
      </c>
      <c r="T2974" s="36" t="str">
        <f>IF(F2974&lt;&gt;"",MATCH(R2974,'Maximum minutes'!B:B,0),"")</f>
        <v/>
      </c>
      <c r="U2974" s="36">
        <f ca="1">IF(F2974&lt;&gt;"",COUNTA(OFFSET('Maximum minutes'!$C$1,'Annexe A1 Cours'!T2974,0,1,50)),0)</f>
        <v>0</v>
      </c>
      <c r="V2974" s="37">
        <f ca="1">IFERROR(OFFSET('Maximum minutes'!$C$1,T2974+1,-1+MATCH(G2974,OFFSET('Maximum minutes'!$C$1,T2974-1,0,1,50),0)),0)</f>
        <v>0</v>
      </c>
      <c r="W2974" s="38">
        <f t="shared" ca="1" si="92"/>
        <v>0</v>
      </c>
    </row>
    <row r="2975" spans="1:23" s="36" customFormat="1" ht="18.75">
      <c r="A2975" s="34"/>
      <c r="B2975" s="39"/>
      <c r="C2975" s="39"/>
      <c r="D2975" s="35"/>
      <c r="E2975" s="40"/>
      <c r="F2975" s="39"/>
      <c r="G2975" s="39"/>
      <c r="H2975" s="39"/>
      <c r="I2975" s="34"/>
      <c r="J2975" s="34"/>
      <c r="K2975" s="34"/>
      <c r="L2975" s="34"/>
      <c r="M2975" s="43" t="str">
        <f ca="1">IFERROR(OFFSET('Maximum minutes'!$C$1,T2975,MATCH(IF(G2975&lt;&gt;"",G2975,F2975),OFFSET('Maximum minutes'!$C$1,T2975-1,0,1,U2975+1),0)-1)*IF(OR(ISNUMBER(J2975),J2975="sans examen"),1,0)*IF(W2975&lt;MinDate,1,0),"")</f>
        <v/>
      </c>
      <c r="N2975" s="36">
        <f t="shared" ca="1" si="93"/>
        <v>0</v>
      </c>
      <c r="O2975" s="36" t="e">
        <f ca="1">LEFT(OFFSET(Lists!$Q$2,MATCH(E2975,Lists!$R$3:$R$19,0),0),4)</f>
        <v>#N/A</v>
      </c>
      <c r="P2975" s="36" t="e">
        <f ca="1">MATCH(O2975,Lists!$S$2:$S$640,1)</f>
        <v>#N/A</v>
      </c>
      <c r="Q2975" s="36" t="e">
        <f ca="1">MATCH(LEFT(OFFSET(Lists!$Q$2,MATCH(E2975,Lists!$R$3:$R$19,0)+1,0),4),Lists!$S$3:$S$640,1)</f>
        <v>#N/A</v>
      </c>
      <c r="R2975" s="36" t="e">
        <f ca="1">LEFT(OFFSET(Lists!$S$2,P2975-1+MATCH(F2975,OFFSET(Lists!$T$3,P2975-1,0,Q2975-P2975+1),0),0),6)</f>
        <v>#N/A</v>
      </c>
      <c r="S2975" s="36" t="e">
        <f ca="1">VLOOKUP(R2975,Lists!B:D,3,FALSE)</f>
        <v>#N/A</v>
      </c>
      <c r="T2975" s="36" t="str">
        <f>IF(F2975&lt;&gt;"",MATCH(R2975,'Maximum minutes'!B:B,0),"")</f>
        <v/>
      </c>
      <c r="U2975" s="36">
        <f ca="1">IF(F2975&lt;&gt;"",COUNTA(OFFSET('Maximum minutes'!$C$1,'Annexe A1 Cours'!T2975,0,1,50)),0)</f>
        <v>0</v>
      </c>
      <c r="V2975" s="37">
        <f ca="1">IFERROR(OFFSET('Maximum minutes'!$C$1,T2975+1,-1+MATCH(G2975,OFFSET('Maximum minutes'!$C$1,T2975-1,0,1,50),0)),0)</f>
        <v>0</v>
      </c>
      <c r="W2975" s="38">
        <f t="shared" ca="1" si="92"/>
        <v>0</v>
      </c>
    </row>
    <row r="2976" spans="1:23" s="36" customFormat="1" ht="18.75">
      <c r="A2976" s="34"/>
      <c r="B2976" s="39"/>
      <c r="C2976" s="39"/>
      <c r="D2976" s="35"/>
      <c r="E2976" s="40"/>
      <c r="F2976" s="39"/>
      <c r="G2976" s="39"/>
      <c r="H2976" s="39"/>
      <c r="I2976" s="34"/>
      <c r="J2976" s="34"/>
      <c r="K2976" s="34"/>
      <c r="L2976" s="34"/>
      <c r="M2976" s="43" t="str">
        <f ca="1">IFERROR(OFFSET('Maximum minutes'!$C$1,T2976,MATCH(IF(G2976&lt;&gt;"",G2976,F2976),OFFSET('Maximum minutes'!$C$1,T2976-1,0,1,U2976+1),0)-1)*IF(OR(ISNUMBER(J2976),J2976="sans examen"),1,0)*IF(W2976&lt;MinDate,1,0),"")</f>
        <v/>
      </c>
      <c r="N2976" s="36">
        <f t="shared" ca="1" si="93"/>
        <v>0</v>
      </c>
      <c r="O2976" s="36" t="e">
        <f ca="1">LEFT(OFFSET(Lists!$Q$2,MATCH(E2976,Lists!$R$3:$R$19,0),0),4)</f>
        <v>#N/A</v>
      </c>
      <c r="P2976" s="36" t="e">
        <f ca="1">MATCH(O2976,Lists!$S$2:$S$640,1)</f>
        <v>#N/A</v>
      </c>
      <c r="Q2976" s="36" t="e">
        <f ca="1">MATCH(LEFT(OFFSET(Lists!$Q$2,MATCH(E2976,Lists!$R$3:$R$19,0)+1,0),4),Lists!$S$3:$S$640,1)</f>
        <v>#N/A</v>
      </c>
      <c r="R2976" s="36" t="e">
        <f ca="1">LEFT(OFFSET(Lists!$S$2,P2976-1+MATCH(F2976,OFFSET(Lists!$T$3,P2976-1,0,Q2976-P2976+1),0),0),6)</f>
        <v>#N/A</v>
      </c>
      <c r="S2976" s="36" t="e">
        <f ca="1">VLOOKUP(R2976,Lists!B:D,3,FALSE)</f>
        <v>#N/A</v>
      </c>
      <c r="T2976" s="36" t="str">
        <f>IF(F2976&lt;&gt;"",MATCH(R2976,'Maximum minutes'!B:B,0),"")</f>
        <v/>
      </c>
      <c r="U2976" s="36">
        <f ca="1">IF(F2976&lt;&gt;"",COUNTA(OFFSET('Maximum minutes'!$C$1,'Annexe A1 Cours'!T2976,0,1,50)),0)</f>
        <v>0</v>
      </c>
      <c r="V2976" s="37">
        <f ca="1">IFERROR(OFFSET('Maximum minutes'!$C$1,T2976+1,-1+MATCH(G2976,OFFSET('Maximum minutes'!$C$1,T2976-1,0,1,50),0)),0)</f>
        <v>0</v>
      </c>
      <c r="W2976" s="38">
        <f t="shared" ca="1" si="92"/>
        <v>0</v>
      </c>
    </row>
    <row r="2977" spans="1:23" s="36" customFormat="1" ht="18.75">
      <c r="A2977" s="34"/>
      <c r="B2977" s="39"/>
      <c r="C2977" s="39"/>
      <c r="D2977" s="35"/>
      <c r="E2977" s="40"/>
      <c r="F2977" s="39"/>
      <c r="G2977" s="39"/>
      <c r="H2977" s="39"/>
      <c r="I2977" s="34"/>
      <c r="J2977" s="34"/>
      <c r="K2977" s="34"/>
      <c r="L2977" s="34"/>
      <c r="M2977" s="43" t="str">
        <f ca="1">IFERROR(OFFSET('Maximum minutes'!$C$1,T2977,MATCH(IF(G2977&lt;&gt;"",G2977,F2977),OFFSET('Maximum minutes'!$C$1,T2977-1,0,1,U2977+1),0)-1)*IF(OR(ISNUMBER(J2977),J2977="sans examen"),1,0)*IF(W2977&lt;MinDate,1,0),"")</f>
        <v/>
      </c>
      <c r="N2977" s="36">
        <f t="shared" ca="1" si="93"/>
        <v>0</v>
      </c>
      <c r="O2977" s="36" t="e">
        <f ca="1">LEFT(OFFSET(Lists!$Q$2,MATCH(E2977,Lists!$R$3:$R$19,0),0),4)</f>
        <v>#N/A</v>
      </c>
      <c r="P2977" s="36" t="e">
        <f ca="1">MATCH(O2977,Lists!$S$2:$S$640,1)</f>
        <v>#N/A</v>
      </c>
      <c r="Q2977" s="36" t="e">
        <f ca="1">MATCH(LEFT(OFFSET(Lists!$Q$2,MATCH(E2977,Lists!$R$3:$R$19,0)+1,0),4),Lists!$S$3:$S$640,1)</f>
        <v>#N/A</v>
      </c>
      <c r="R2977" s="36" t="e">
        <f ca="1">LEFT(OFFSET(Lists!$S$2,P2977-1+MATCH(F2977,OFFSET(Lists!$T$3,P2977-1,0,Q2977-P2977+1),0),0),6)</f>
        <v>#N/A</v>
      </c>
      <c r="S2977" s="36" t="e">
        <f ca="1">VLOOKUP(R2977,Lists!B:D,3,FALSE)</f>
        <v>#N/A</v>
      </c>
      <c r="T2977" s="36" t="str">
        <f>IF(F2977&lt;&gt;"",MATCH(R2977,'Maximum minutes'!B:B,0),"")</f>
        <v/>
      </c>
      <c r="U2977" s="36">
        <f ca="1">IF(F2977&lt;&gt;"",COUNTA(OFFSET('Maximum minutes'!$C$1,'Annexe A1 Cours'!T2977,0,1,50)),0)</f>
        <v>0</v>
      </c>
      <c r="V2977" s="37">
        <f ca="1">IFERROR(OFFSET('Maximum minutes'!$C$1,T2977+1,-1+MATCH(G2977,OFFSET('Maximum minutes'!$C$1,T2977-1,0,1,50),0)),0)</f>
        <v>0</v>
      </c>
      <c r="W2977" s="38">
        <f t="shared" ca="1" si="92"/>
        <v>0</v>
      </c>
    </row>
    <row r="2978" spans="1:23" s="36" customFormat="1" ht="18.75">
      <c r="A2978" s="34"/>
      <c r="B2978" s="39"/>
      <c r="C2978" s="39"/>
      <c r="D2978" s="35"/>
      <c r="E2978" s="40"/>
      <c r="F2978" s="39"/>
      <c r="G2978" s="39"/>
      <c r="H2978" s="39"/>
      <c r="I2978" s="34"/>
      <c r="J2978" s="34"/>
      <c r="K2978" s="34"/>
      <c r="L2978" s="34"/>
      <c r="M2978" s="43" t="str">
        <f ca="1">IFERROR(OFFSET('Maximum minutes'!$C$1,T2978,MATCH(IF(G2978&lt;&gt;"",G2978,F2978),OFFSET('Maximum minutes'!$C$1,T2978-1,0,1,U2978+1),0)-1)*IF(OR(ISNUMBER(J2978),J2978="sans examen"),1,0)*IF(W2978&lt;MinDate,1,0),"")</f>
        <v/>
      </c>
      <c r="N2978" s="36">
        <f t="shared" ca="1" si="93"/>
        <v>0</v>
      </c>
      <c r="O2978" s="36" t="e">
        <f ca="1">LEFT(OFFSET(Lists!$Q$2,MATCH(E2978,Lists!$R$3:$R$19,0),0),4)</f>
        <v>#N/A</v>
      </c>
      <c r="P2978" s="36" t="e">
        <f ca="1">MATCH(O2978,Lists!$S$2:$S$640,1)</f>
        <v>#N/A</v>
      </c>
      <c r="Q2978" s="36" t="e">
        <f ca="1">MATCH(LEFT(OFFSET(Lists!$Q$2,MATCH(E2978,Lists!$R$3:$R$19,0)+1,0),4),Lists!$S$3:$S$640,1)</f>
        <v>#N/A</v>
      </c>
      <c r="R2978" s="36" t="e">
        <f ca="1">LEFT(OFFSET(Lists!$S$2,P2978-1+MATCH(F2978,OFFSET(Lists!$T$3,P2978-1,0,Q2978-P2978+1),0),0),6)</f>
        <v>#N/A</v>
      </c>
      <c r="S2978" s="36" t="e">
        <f ca="1">VLOOKUP(R2978,Lists!B:D,3,FALSE)</f>
        <v>#N/A</v>
      </c>
      <c r="T2978" s="36" t="str">
        <f>IF(F2978&lt;&gt;"",MATCH(R2978,'Maximum minutes'!B:B,0),"")</f>
        <v/>
      </c>
      <c r="U2978" s="36">
        <f ca="1">IF(F2978&lt;&gt;"",COUNTA(OFFSET('Maximum minutes'!$C$1,'Annexe A1 Cours'!T2978,0,1,50)),0)</f>
        <v>0</v>
      </c>
      <c r="V2978" s="37">
        <f ca="1">IFERROR(OFFSET('Maximum minutes'!$C$1,T2978+1,-1+MATCH(G2978,OFFSET('Maximum minutes'!$C$1,T2978-1,0,1,50),0)),0)</f>
        <v>0</v>
      </c>
      <c r="W2978" s="38">
        <f t="shared" ca="1" si="92"/>
        <v>0</v>
      </c>
    </row>
    <row r="2979" spans="1:23" s="36" customFormat="1" ht="18.75">
      <c r="A2979" s="34"/>
      <c r="B2979" s="39"/>
      <c r="C2979" s="39"/>
      <c r="D2979" s="35"/>
      <c r="E2979" s="40"/>
      <c r="F2979" s="39"/>
      <c r="G2979" s="39"/>
      <c r="H2979" s="39"/>
      <c r="I2979" s="34"/>
      <c r="J2979" s="34"/>
      <c r="K2979" s="34"/>
      <c r="L2979" s="34"/>
      <c r="M2979" s="43" t="str">
        <f ca="1">IFERROR(OFFSET('Maximum minutes'!$C$1,T2979,MATCH(IF(G2979&lt;&gt;"",G2979,F2979),OFFSET('Maximum minutes'!$C$1,T2979-1,0,1,U2979+1),0)-1)*IF(OR(ISNUMBER(J2979),J2979="sans examen"),1,0)*IF(W2979&lt;MinDate,1,0),"")</f>
        <v/>
      </c>
      <c r="N2979" s="36">
        <f t="shared" ca="1" si="93"/>
        <v>0</v>
      </c>
      <c r="O2979" s="36" t="e">
        <f ca="1">LEFT(OFFSET(Lists!$Q$2,MATCH(E2979,Lists!$R$3:$R$19,0),0),4)</f>
        <v>#N/A</v>
      </c>
      <c r="P2979" s="36" t="e">
        <f ca="1">MATCH(O2979,Lists!$S$2:$S$640,1)</f>
        <v>#N/A</v>
      </c>
      <c r="Q2979" s="36" t="e">
        <f ca="1">MATCH(LEFT(OFFSET(Lists!$Q$2,MATCH(E2979,Lists!$R$3:$R$19,0)+1,0),4),Lists!$S$3:$S$640,1)</f>
        <v>#N/A</v>
      </c>
      <c r="R2979" s="36" t="e">
        <f ca="1">LEFT(OFFSET(Lists!$S$2,P2979-1+MATCH(F2979,OFFSET(Lists!$T$3,P2979-1,0,Q2979-P2979+1),0),0),6)</f>
        <v>#N/A</v>
      </c>
      <c r="S2979" s="36" t="e">
        <f ca="1">VLOOKUP(R2979,Lists!B:D,3,FALSE)</f>
        <v>#N/A</v>
      </c>
      <c r="T2979" s="36" t="str">
        <f>IF(F2979&lt;&gt;"",MATCH(R2979,'Maximum minutes'!B:B,0),"")</f>
        <v/>
      </c>
      <c r="U2979" s="36">
        <f ca="1">IF(F2979&lt;&gt;"",COUNTA(OFFSET('Maximum minutes'!$C$1,'Annexe A1 Cours'!T2979,0,1,50)),0)</f>
        <v>0</v>
      </c>
      <c r="V2979" s="37">
        <f ca="1">IFERROR(OFFSET('Maximum minutes'!$C$1,T2979+1,-1+MATCH(G2979,OFFSET('Maximum minutes'!$C$1,T2979-1,0,1,50),0)),0)</f>
        <v>0</v>
      </c>
      <c r="W2979" s="38">
        <f t="shared" ca="1" si="92"/>
        <v>0</v>
      </c>
    </row>
    <row r="2980" spans="1:23" s="36" customFormat="1" ht="18.75">
      <c r="A2980" s="34"/>
      <c r="B2980" s="39"/>
      <c r="C2980" s="39"/>
      <c r="D2980" s="35"/>
      <c r="E2980" s="40"/>
      <c r="F2980" s="39"/>
      <c r="G2980" s="39"/>
      <c r="H2980" s="39"/>
      <c r="I2980" s="34"/>
      <c r="J2980" s="34"/>
      <c r="K2980" s="34"/>
      <c r="L2980" s="34"/>
      <c r="M2980" s="43" t="str">
        <f ca="1">IFERROR(OFFSET('Maximum minutes'!$C$1,T2980,MATCH(IF(G2980&lt;&gt;"",G2980,F2980),OFFSET('Maximum minutes'!$C$1,T2980-1,0,1,U2980+1),0)-1)*IF(OR(ISNUMBER(J2980),J2980="sans examen"),1,0)*IF(W2980&lt;MinDate,1,0),"")</f>
        <v/>
      </c>
      <c r="N2980" s="36">
        <f t="shared" ca="1" si="93"/>
        <v>0</v>
      </c>
      <c r="O2980" s="36" t="e">
        <f ca="1">LEFT(OFFSET(Lists!$Q$2,MATCH(E2980,Lists!$R$3:$R$19,0),0),4)</f>
        <v>#N/A</v>
      </c>
      <c r="P2980" s="36" t="e">
        <f ca="1">MATCH(O2980,Lists!$S$2:$S$640,1)</f>
        <v>#N/A</v>
      </c>
      <c r="Q2980" s="36" t="e">
        <f ca="1">MATCH(LEFT(OFFSET(Lists!$Q$2,MATCH(E2980,Lists!$R$3:$R$19,0)+1,0),4),Lists!$S$3:$S$640,1)</f>
        <v>#N/A</v>
      </c>
      <c r="R2980" s="36" t="e">
        <f ca="1">LEFT(OFFSET(Lists!$S$2,P2980-1+MATCH(F2980,OFFSET(Lists!$T$3,P2980-1,0,Q2980-P2980+1),0),0),6)</f>
        <v>#N/A</v>
      </c>
      <c r="S2980" s="36" t="e">
        <f ca="1">VLOOKUP(R2980,Lists!B:D,3,FALSE)</f>
        <v>#N/A</v>
      </c>
      <c r="T2980" s="36" t="str">
        <f>IF(F2980&lt;&gt;"",MATCH(R2980,'Maximum minutes'!B:B,0),"")</f>
        <v/>
      </c>
      <c r="U2980" s="36">
        <f ca="1">IF(F2980&lt;&gt;"",COUNTA(OFFSET('Maximum minutes'!$C$1,'Annexe A1 Cours'!T2980,0,1,50)),0)</f>
        <v>0</v>
      </c>
      <c r="V2980" s="37">
        <f ca="1">IFERROR(OFFSET('Maximum minutes'!$C$1,T2980+1,-1+MATCH(G2980,OFFSET('Maximum minutes'!$C$1,T2980-1,0,1,50),0)),0)</f>
        <v>0</v>
      </c>
      <c r="W2980" s="38">
        <f t="shared" ca="1" si="92"/>
        <v>0</v>
      </c>
    </row>
    <row r="2981" spans="1:23" s="36" customFormat="1" ht="18.75">
      <c r="A2981" s="34"/>
      <c r="B2981" s="39"/>
      <c r="C2981" s="39"/>
      <c r="D2981" s="35"/>
      <c r="E2981" s="40"/>
      <c r="F2981" s="39"/>
      <c r="G2981" s="39"/>
      <c r="H2981" s="39"/>
      <c r="I2981" s="34"/>
      <c r="J2981" s="34"/>
      <c r="K2981" s="34"/>
      <c r="L2981" s="34"/>
      <c r="M2981" s="43" t="str">
        <f ca="1">IFERROR(OFFSET('Maximum minutes'!$C$1,T2981,MATCH(IF(G2981&lt;&gt;"",G2981,F2981),OFFSET('Maximum minutes'!$C$1,T2981-1,0,1,U2981+1),0)-1)*IF(OR(ISNUMBER(J2981),J2981="sans examen"),1,0)*IF(W2981&lt;MinDate,1,0),"")</f>
        <v/>
      </c>
      <c r="N2981" s="36">
        <f t="shared" ca="1" si="93"/>
        <v>0</v>
      </c>
      <c r="O2981" s="36" t="e">
        <f ca="1">LEFT(OFFSET(Lists!$Q$2,MATCH(E2981,Lists!$R$3:$R$19,0),0),4)</f>
        <v>#N/A</v>
      </c>
      <c r="P2981" s="36" t="e">
        <f ca="1">MATCH(O2981,Lists!$S$2:$S$640,1)</f>
        <v>#N/A</v>
      </c>
      <c r="Q2981" s="36" t="e">
        <f ca="1">MATCH(LEFT(OFFSET(Lists!$Q$2,MATCH(E2981,Lists!$R$3:$R$19,0)+1,0),4),Lists!$S$3:$S$640,1)</f>
        <v>#N/A</v>
      </c>
      <c r="R2981" s="36" t="e">
        <f ca="1">LEFT(OFFSET(Lists!$S$2,P2981-1+MATCH(F2981,OFFSET(Lists!$T$3,P2981-1,0,Q2981-P2981+1),0),0),6)</f>
        <v>#N/A</v>
      </c>
      <c r="S2981" s="36" t="e">
        <f ca="1">VLOOKUP(R2981,Lists!B:D,3,FALSE)</f>
        <v>#N/A</v>
      </c>
      <c r="T2981" s="36" t="str">
        <f>IF(F2981&lt;&gt;"",MATCH(R2981,'Maximum minutes'!B:B,0),"")</f>
        <v/>
      </c>
      <c r="U2981" s="36">
        <f ca="1">IF(F2981&lt;&gt;"",COUNTA(OFFSET('Maximum minutes'!$C$1,'Annexe A1 Cours'!T2981,0,1,50)),0)</f>
        <v>0</v>
      </c>
      <c r="V2981" s="37">
        <f ca="1">IFERROR(OFFSET('Maximum minutes'!$C$1,T2981+1,-1+MATCH(G2981,OFFSET('Maximum minutes'!$C$1,T2981-1,0,1,50),0)),0)</f>
        <v>0</v>
      </c>
      <c r="W2981" s="38">
        <f t="shared" ca="1" si="92"/>
        <v>0</v>
      </c>
    </row>
    <row r="2982" spans="1:23" s="36" customFormat="1" ht="18.75">
      <c r="A2982" s="34"/>
      <c r="B2982" s="39"/>
      <c r="C2982" s="39"/>
      <c r="D2982" s="35"/>
      <c r="E2982" s="40"/>
      <c r="F2982" s="39"/>
      <c r="G2982" s="39"/>
      <c r="H2982" s="39"/>
      <c r="I2982" s="34"/>
      <c r="J2982" s="34"/>
      <c r="K2982" s="34"/>
      <c r="L2982" s="34"/>
      <c r="M2982" s="43" t="str">
        <f ca="1">IFERROR(OFFSET('Maximum minutes'!$C$1,T2982,MATCH(IF(G2982&lt;&gt;"",G2982,F2982),OFFSET('Maximum minutes'!$C$1,T2982-1,0,1,U2982+1),0)-1)*IF(OR(ISNUMBER(J2982),J2982="sans examen"),1,0)*IF(W2982&lt;MinDate,1,0),"")</f>
        <v/>
      </c>
      <c r="N2982" s="36">
        <f t="shared" ca="1" si="93"/>
        <v>0</v>
      </c>
      <c r="O2982" s="36" t="e">
        <f ca="1">LEFT(OFFSET(Lists!$Q$2,MATCH(E2982,Lists!$R$3:$R$19,0),0),4)</f>
        <v>#N/A</v>
      </c>
      <c r="P2982" s="36" t="e">
        <f ca="1">MATCH(O2982,Lists!$S$2:$S$640,1)</f>
        <v>#N/A</v>
      </c>
      <c r="Q2982" s="36" t="e">
        <f ca="1">MATCH(LEFT(OFFSET(Lists!$Q$2,MATCH(E2982,Lists!$R$3:$R$19,0)+1,0),4),Lists!$S$3:$S$640,1)</f>
        <v>#N/A</v>
      </c>
      <c r="R2982" s="36" t="e">
        <f ca="1">LEFT(OFFSET(Lists!$S$2,P2982-1+MATCH(F2982,OFFSET(Lists!$T$3,P2982-1,0,Q2982-P2982+1),0),0),6)</f>
        <v>#N/A</v>
      </c>
      <c r="S2982" s="36" t="e">
        <f ca="1">VLOOKUP(R2982,Lists!B:D,3,FALSE)</f>
        <v>#N/A</v>
      </c>
      <c r="T2982" s="36" t="str">
        <f>IF(F2982&lt;&gt;"",MATCH(R2982,'Maximum minutes'!B:B,0),"")</f>
        <v/>
      </c>
      <c r="U2982" s="36">
        <f ca="1">IF(F2982&lt;&gt;"",COUNTA(OFFSET('Maximum minutes'!$C$1,'Annexe A1 Cours'!T2982,0,1,50)),0)</f>
        <v>0</v>
      </c>
      <c r="V2982" s="37">
        <f ca="1">IFERROR(OFFSET('Maximum minutes'!$C$1,T2982+1,-1+MATCH(G2982,OFFSET('Maximum minutes'!$C$1,T2982-1,0,1,50),0)),0)</f>
        <v>0</v>
      </c>
      <c r="W2982" s="38">
        <f t="shared" ca="1" si="92"/>
        <v>0</v>
      </c>
    </row>
    <row r="2983" spans="1:23" s="36" customFormat="1" ht="18.75">
      <c r="A2983" s="34"/>
      <c r="B2983" s="39"/>
      <c r="C2983" s="39"/>
      <c r="D2983" s="35"/>
      <c r="E2983" s="40"/>
      <c r="F2983" s="39"/>
      <c r="G2983" s="39"/>
      <c r="H2983" s="39"/>
      <c r="I2983" s="34"/>
      <c r="J2983" s="34"/>
      <c r="K2983" s="34"/>
      <c r="L2983" s="34"/>
      <c r="M2983" s="43" t="str">
        <f ca="1">IFERROR(OFFSET('Maximum minutes'!$C$1,T2983,MATCH(IF(G2983&lt;&gt;"",G2983,F2983),OFFSET('Maximum minutes'!$C$1,T2983-1,0,1,U2983+1),0)-1)*IF(OR(ISNUMBER(J2983),J2983="sans examen"),1,0)*IF(W2983&lt;MinDate,1,0),"")</f>
        <v/>
      </c>
      <c r="N2983" s="36">
        <f t="shared" ca="1" si="93"/>
        <v>0</v>
      </c>
      <c r="O2983" s="36" t="e">
        <f ca="1">LEFT(OFFSET(Lists!$Q$2,MATCH(E2983,Lists!$R$3:$R$19,0),0),4)</f>
        <v>#N/A</v>
      </c>
      <c r="P2983" s="36" t="e">
        <f ca="1">MATCH(O2983,Lists!$S$2:$S$640,1)</f>
        <v>#N/A</v>
      </c>
      <c r="Q2983" s="36" t="e">
        <f ca="1">MATCH(LEFT(OFFSET(Lists!$Q$2,MATCH(E2983,Lists!$R$3:$R$19,0)+1,0),4),Lists!$S$3:$S$640,1)</f>
        <v>#N/A</v>
      </c>
      <c r="R2983" s="36" t="e">
        <f ca="1">LEFT(OFFSET(Lists!$S$2,P2983-1+MATCH(F2983,OFFSET(Lists!$T$3,P2983-1,0,Q2983-P2983+1),0),0),6)</f>
        <v>#N/A</v>
      </c>
      <c r="S2983" s="36" t="e">
        <f ca="1">VLOOKUP(R2983,Lists!B:D,3,FALSE)</f>
        <v>#N/A</v>
      </c>
      <c r="T2983" s="36" t="str">
        <f>IF(F2983&lt;&gt;"",MATCH(R2983,'Maximum minutes'!B:B,0),"")</f>
        <v/>
      </c>
      <c r="U2983" s="36">
        <f ca="1">IF(F2983&lt;&gt;"",COUNTA(OFFSET('Maximum minutes'!$C$1,'Annexe A1 Cours'!T2983,0,1,50)),0)</f>
        <v>0</v>
      </c>
      <c r="V2983" s="37">
        <f ca="1">IFERROR(OFFSET('Maximum minutes'!$C$1,T2983+1,-1+MATCH(G2983,OFFSET('Maximum minutes'!$C$1,T2983-1,0,1,50),0)),0)</f>
        <v>0</v>
      </c>
      <c r="W2983" s="38">
        <f t="shared" ca="1" si="92"/>
        <v>0</v>
      </c>
    </row>
    <row r="2984" spans="1:23" s="36" customFormat="1" ht="18.75">
      <c r="A2984" s="34"/>
      <c r="B2984" s="39"/>
      <c r="C2984" s="39"/>
      <c r="D2984" s="35"/>
      <c r="E2984" s="40"/>
      <c r="F2984" s="39"/>
      <c r="G2984" s="39"/>
      <c r="H2984" s="39"/>
      <c r="I2984" s="34"/>
      <c r="J2984" s="34"/>
      <c r="K2984" s="34"/>
      <c r="L2984" s="34"/>
      <c r="M2984" s="43" t="str">
        <f ca="1">IFERROR(OFFSET('Maximum minutes'!$C$1,T2984,MATCH(IF(G2984&lt;&gt;"",G2984,F2984),OFFSET('Maximum minutes'!$C$1,T2984-1,0,1,U2984+1),0)-1)*IF(OR(ISNUMBER(J2984),J2984="sans examen"),1,0)*IF(W2984&lt;MinDate,1,0),"")</f>
        <v/>
      </c>
      <c r="N2984" s="36">
        <f t="shared" ca="1" si="93"/>
        <v>0</v>
      </c>
      <c r="O2984" s="36" t="e">
        <f ca="1">LEFT(OFFSET(Lists!$Q$2,MATCH(E2984,Lists!$R$3:$R$19,0),0),4)</f>
        <v>#N/A</v>
      </c>
      <c r="P2984" s="36" t="e">
        <f ca="1">MATCH(O2984,Lists!$S$2:$S$640,1)</f>
        <v>#N/A</v>
      </c>
      <c r="Q2984" s="36" t="e">
        <f ca="1">MATCH(LEFT(OFFSET(Lists!$Q$2,MATCH(E2984,Lists!$R$3:$R$19,0)+1,0),4),Lists!$S$3:$S$640,1)</f>
        <v>#N/A</v>
      </c>
      <c r="R2984" s="36" t="e">
        <f ca="1">LEFT(OFFSET(Lists!$S$2,P2984-1+MATCH(F2984,OFFSET(Lists!$T$3,P2984-1,0,Q2984-P2984+1),0),0),6)</f>
        <v>#N/A</v>
      </c>
      <c r="S2984" s="36" t="e">
        <f ca="1">VLOOKUP(R2984,Lists!B:D,3,FALSE)</f>
        <v>#N/A</v>
      </c>
      <c r="T2984" s="36" t="str">
        <f>IF(F2984&lt;&gt;"",MATCH(R2984,'Maximum minutes'!B:B,0),"")</f>
        <v/>
      </c>
      <c r="U2984" s="36">
        <f ca="1">IF(F2984&lt;&gt;"",COUNTA(OFFSET('Maximum minutes'!$C$1,'Annexe A1 Cours'!T2984,0,1,50)),0)</f>
        <v>0</v>
      </c>
      <c r="V2984" s="37">
        <f ca="1">IFERROR(OFFSET('Maximum minutes'!$C$1,T2984+1,-1+MATCH(G2984,OFFSET('Maximum minutes'!$C$1,T2984-1,0,1,50),0)),0)</f>
        <v>0</v>
      </c>
      <c r="W2984" s="38">
        <f t="shared" ca="1" si="92"/>
        <v>0</v>
      </c>
    </row>
    <row r="2985" spans="1:23" s="36" customFormat="1" ht="18.75">
      <c r="A2985" s="34"/>
      <c r="B2985" s="39"/>
      <c r="C2985" s="39"/>
      <c r="D2985" s="35"/>
      <c r="E2985" s="40"/>
      <c r="F2985" s="39"/>
      <c r="G2985" s="39"/>
      <c r="H2985" s="39"/>
      <c r="I2985" s="34"/>
      <c r="J2985" s="34"/>
      <c r="K2985" s="34"/>
      <c r="L2985" s="34"/>
      <c r="M2985" s="43" t="str">
        <f ca="1">IFERROR(OFFSET('Maximum minutes'!$C$1,T2985,MATCH(IF(G2985&lt;&gt;"",G2985,F2985),OFFSET('Maximum minutes'!$C$1,T2985-1,0,1,U2985+1),0)-1)*IF(OR(ISNUMBER(J2985),J2985="sans examen"),1,0)*IF(W2985&lt;MinDate,1,0),"")</f>
        <v/>
      </c>
      <c r="N2985" s="36">
        <f t="shared" ca="1" si="93"/>
        <v>0</v>
      </c>
      <c r="O2985" s="36" t="e">
        <f ca="1">LEFT(OFFSET(Lists!$Q$2,MATCH(E2985,Lists!$R$3:$R$19,0),0),4)</f>
        <v>#N/A</v>
      </c>
      <c r="P2985" s="36" t="e">
        <f ca="1">MATCH(O2985,Lists!$S$2:$S$640,1)</f>
        <v>#N/A</v>
      </c>
      <c r="Q2985" s="36" t="e">
        <f ca="1">MATCH(LEFT(OFFSET(Lists!$Q$2,MATCH(E2985,Lists!$R$3:$R$19,0)+1,0),4),Lists!$S$3:$S$640,1)</f>
        <v>#N/A</v>
      </c>
      <c r="R2985" s="36" t="e">
        <f ca="1">LEFT(OFFSET(Lists!$S$2,P2985-1+MATCH(F2985,OFFSET(Lists!$T$3,P2985-1,0,Q2985-P2985+1),0),0),6)</f>
        <v>#N/A</v>
      </c>
      <c r="S2985" s="36" t="e">
        <f ca="1">VLOOKUP(R2985,Lists!B:D,3,FALSE)</f>
        <v>#N/A</v>
      </c>
      <c r="T2985" s="36" t="str">
        <f>IF(F2985&lt;&gt;"",MATCH(R2985,'Maximum minutes'!B:B,0),"")</f>
        <v/>
      </c>
      <c r="U2985" s="36">
        <f ca="1">IF(F2985&lt;&gt;"",COUNTA(OFFSET('Maximum minutes'!$C$1,'Annexe A1 Cours'!T2985,0,1,50)),0)</f>
        <v>0</v>
      </c>
      <c r="V2985" s="37">
        <f ca="1">IFERROR(OFFSET('Maximum minutes'!$C$1,T2985+1,-1+MATCH(G2985,OFFSET('Maximum minutes'!$C$1,T2985-1,0,1,50),0)),0)</f>
        <v>0</v>
      </c>
      <c r="W2985" s="38">
        <f t="shared" ca="1" si="92"/>
        <v>0</v>
      </c>
    </row>
    <row r="2986" spans="1:23" s="36" customFormat="1" ht="18.75">
      <c r="A2986" s="34"/>
      <c r="B2986" s="39"/>
      <c r="C2986" s="39"/>
      <c r="D2986" s="35"/>
      <c r="E2986" s="40"/>
      <c r="F2986" s="39"/>
      <c r="G2986" s="39"/>
      <c r="H2986" s="39"/>
      <c r="I2986" s="34"/>
      <c r="J2986" s="34"/>
      <c r="K2986" s="34"/>
      <c r="L2986" s="34"/>
      <c r="M2986" s="43" t="str">
        <f ca="1">IFERROR(OFFSET('Maximum minutes'!$C$1,T2986,MATCH(IF(G2986&lt;&gt;"",G2986,F2986),OFFSET('Maximum minutes'!$C$1,T2986-1,0,1,U2986+1),0)-1)*IF(OR(ISNUMBER(J2986),J2986="sans examen"),1,0)*IF(W2986&lt;MinDate,1,0),"")</f>
        <v/>
      </c>
      <c r="N2986" s="36">
        <f t="shared" ca="1" si="93"/>
        <v>0</v>
      </c>
      <c r="O2986" s="36" t="e">
        <f ca="1">LEFT(OFFSET(Lists!$Q$2,MATCH(E2986,Lists!$R$3:$R$19,0),0),4)</f>
        <v>#N/A</v>
      </c>
      <c r="P2986" s="36" t="e">
        <f ca="1">MATCH(O2986,Lists!$S$2:$S$640,1)</f>
        <v>#N/A</v>
      </c>
      <c r="Q2986" s="36" t="e">
        <f ca="1">MATCH(LEFT(OFFSET(Lists!$Q$2,MATCH(E2986,Lists!$R$3:$R$19,0)+1,0),4),Lists!$S$3:$S$640,1)</f>
        <v>#N/A</v>
      </c>
      <c r="R2986" s="36" t="e">
        <f ca="1">LEFT(OFFSET(Lists!$S$2,P2986-1+MATCH(F2986,OFFSET(Lists!$T$3,P2986-1,0,Q2986-P2986+1),0),0),6)</f>
        <v>#N/A</v>
      </c>
      <c r="S2986" s="36" t="e">
        <f ca="1">VLOOKUP(R2986,Lists!B:D,3,FALSE)</f>
        <v>#N/A</v>
      </c>
      <c r="T2986" s="36" t="str">
        <f>IF(F2986&lt;&gt;"",MATCH(R2986,'Maximum minutes'!B:B,0),"")</f>
        <v/>
      </c>
      <c r="U2986" s="36">
        <f ca="1">IF(F2986&lt;&gt;"",COUNTA(OFFSET('Maximum minutes'!$C$1,'Annexe A1 Cours'!T2986,0,1,50)),0)</f>
        <v>0</v>
      </c>
      <c r="V2986" s="37">
        <f ca="1">IFERROR(OFFSET('Maximum minutes'!$C$1,T2986+1,-1+MATCH(G2986,OFFSET('Maximum minutes'!$C$1,T2986-1,0,1,50),0)),0)</f>
        <v>0</v>
      </c>
      <c r="W2986" s="38">
        <f t="shared" ca="1" si="92"/>
        <v>0</v>
      </c>
    </row>
    <row r="2987" spans="1:23" s="36" customFormat="1" ht="18.75">
      <c r="A2987" s="34"/>
      <c r="B2987" s="39"/>
      <c r="C2987" s="39"/>
      <c r="D2987" s="35"/>
      <c r="E2987" s="40"/>
      <c r="F2987" s="39"/>
      <c r="G2987" s="39"/>
      <c r="H2987" s="39"/>
      <c r="I2987" s="34"/>
      <c r="J2987" s="34"/>
      <c r="K2987" s="34"/>
      <c r="L2987" s="34"/>
      <c r="M2987" s="43" t="str">
        <f ca="1">IFERROR(OFFSET('Maximum minutes'!$C$1,T2987,MATCH(IF(G2987&lt;&gt;"",G2987,F2987),OFFSET('Maximum minutes'!$C$1,T2987-1,0,1,U2987+1),0)-1)*IF(OR(ISNUMBER(J2987),J2987="sans examen"),1,0)*IF(W2987&lt;MinDate,1,0),"")</f>
        <v/>
      </c>
      <c r="N2987" s="36">
        <f t="shared" ca="1" si="93"/>
        <v>0</v>
      </c>
      <c r="O2987" s="36" t="e">
        <f ca="1">LEFT(OFFSET(Lists!$Q$2,MATCH(E2987,Lists!$R$3:$R$19,0),0),4)</f>
        <v>#N/A</v>
      </c>
      <c r="P2987" s="36" t="e">
        <f ca="1">MATCH(O2987,Lists!$S$2:$S$640,1)</f>
        <v>#N/A</v>
      </c>
      <c r="Q2987" s="36" t="e">
        <f ca="1">MATCH(LEFT(OFFSET(Lists!$Q$2,MATCH(E2987,Lists!$R$3:$R$19,0)+1,0),4),Lists!$S$3:$S$640,1)</f>
        <v>#N/A</v>
      </c>
      <c r="R2987" s="36" t="e">
        <f ca="1">LEFT(OFFSET(Lists!$S$2,P2987-1+MATCH(F2987,OFFSET(Lists!$T$3,P2987-1,0,Q2987-P2987+1),0),0),6)</f>
        <v>#N/A</v>
      </c>
      <c r="S2987" s="36" t="e">
        <f ca="1">VLOOKUP(R2987,Lists!B:D,3,FALSE)</f>
        <v>#N/A</v>
      </c>
      <c r="T2987" s="36" t="str">
        <f>IF(F2987&lt;&gt;"",MATCH(R2987,'Maximum minutes'!B:B,0),"")</f>
        <v/>
      </c>
      <c r="U2987" s="36">
        <f ca="1">IF(F2987&lt;&gt;"",COUNTA(OFFSET('Maximum minutes'!$C$1,'Annexe A1 Cours'!T2987,0,1,50)),0)</f>
        <v>0</v>
      </c>
      <c r="V2987" s="37">
        <f ca="1">IFERROR(OFFSET('Maximum minutes'!$C$1,T2987+1,-1+MATCH(G2987,OFFSET('Maximum minutes'!$C$1,T2987-1,0,1,50),0)),0)</f>
        <v>0</v>
      </c>
      <c r="W2987" s="38">
        <f t="shared" ca="1" si="92"/>
        <v>0</v>
      </c>
    </row>
    <row r="2988" spans="1:23" s="36" customFormat="1" ht="18.75">
      <c r="A2988" s="34"/>
      <c r="B2988" s="39"/>
      <c r="C2988" s="39"/>
      <c r="D2988" s="35"/>
      <c r="E2988" s="40"/>
      <c r="F2988" s="39"/>
      <c r="G2988" s="39"/>
      <c r="H2988" s="39"/>
      <c r="I2988" s="34"/>
      <c r="J2988" s="34"/>
      <c r="K2988" s="34"/>
      <c r="L2988" s="34"/>
      <c r="M2988" s="43" t="str">
        <f ca="1">IFERROR(OFFSET('Maximum minutes'!$C$1,T2988,MATCH(IF(G2988&lt;&gt;"",G2988,F2988),OFFSET('Maximum minutes'!$C$1,T2988-1,0,1,U2988+1),0)-1)*IF(OR(ISNUMBER(J2988),J2988="sans examen"),1,0)*IF(W2988&lt;MinDate,1,0),"")</f>
        <v/>
      </c>
      <c r="N2988" s="36">
        <f t="shared" ca="1" si="93"/>
        <v>0</v>
      </c>
      <c r="O2988" s="36" t="e">
        <f ca="1">LEFT(OFFSET(Lists!$Q$2,MATCH(E2988,Lists!$R$3:$R$19,0),0),4)</f>
        <v>#N/A</v>
      </c>
      <c r="P2988" s="36" t="e">
        <f ca="1">MATCH(O2988,Lists!$S$2:$S$640,1)</f>
        <v>#N/A</v>
      </c>
      <c r="Q2988" s="36" t="e">
        <f ca="1">MATCH(LEFT(OFFSET(Lists!$Q$2,MATCH(E2988,Lists!$R$3:$R$19,0)+1,0),4),Lists!$S$3:$S$640,1)</f>
        <v>#N/A</v>
      </c>
      <c r="R2988" s="36" t="e">
        <f ca="1">LEFT(OFFSET(Lists!$S$2,P2988-1+MATCH(F2988,OFFSET(Lists!$T$3,P2988-1,0,Q2988-P2988+1),0),0),6)</f>
        <v>#N/A</v>
      </c>
      <c r="S2988" s="36" t="e">
        <f ca="1">VLOOKUP(R2988,Lists!B:D,3,FALSE)</f>
        <v>#N/A</v>
      </c>
      <c r="T2988" s="36" t="str">
        <f>IF(F2988&lt;&gt;"",MATCH(R2988,'Maximum minutes'!B:B,0),"")</f>
        <v/>
      </c>
      <c r="U2988" s="36">
        <f ca="1">IF(F2988&lt;&gt;"",COUNTA(OFFSET('Maximum minutes'!$C$1,'Annexe A1 Cours'!T2988,0,1,50)),0)</f>
        <v>0</v>
      </c>
      <c r="V2988" s="37">
        <f ca="1">IFERROR(OFFSET('Maximum minutes'!$C$1,T2988+1,-1+MATCH(G2988,OFFSET('Maximum minutes'!$C$1,T2988-1,0,1,50),0)),0)</f>
        <v>0</v>
      </c>
      <c r="W2988" s="38">
        <f t="shared" ca="1" si="92"/>
        <v>0</v>
      </c>
    </row>
    <row r="2989" spans="1:23" s="36" customFormat="1" ht="18.75">
      <c r="A2989" s="34"/>
      <c r="B2989" s="39"/>
      <c r="C2989" s="39"/>
      <c r="D2989" s="35"/>
      <c r="E2989" s="40"/>
      <c r="F2989" s="39"/>
      <c r="G2989" s="39"/>
      <c r="H2989" s="39"/>
      <c r="I2989" s="34"/>
      <c r="J2989" s="34"/>
      <c r="K2989" s="34"/>
      <c r="L2989" s="34"/>
      <c r="M2989" s="43" t="str">
        <f ca="1">IFERROR(OFFSET('Maximum minutes'!$C$1,T2989,MATCH(IF(G2989&lt;&gt;"",G2989,F2989),OFFSET('Maximum minutes'!$C$1,T2989-1,0,1,U2989+1),0)-1)*IF(OR(ISNUMBER(J2989),J2989="sans examen"),1,0)*IF(W2989&lt;MinDate,1,0),"")</f>
        <v/>
      </c>
      <c r="N2989" s="36">
        <f t="shared" ca="1" si="93"/>
        <v>0</v>
      </c>
      <c r="O2989" s="36" t="e">
        <f ca="1">LEFT(OFFSET(Lists!$Q$2,MATCH(E2989,Lists!$R$3:$R$19,0),0),4)</f>
        <v>#N/A</v>
      </c>
      <c r="P2989" s="36" t="e">
        <f ca="1">MATCH(O2989,Lists!$S$2:$S$640,1)</f>
        <v>#N/A</v>
      </c>
      <c r="Q2989" s="36" t="e">
        <f ca="1">MATCH(LEFT(OFFSET(Lists!$Q$2,MATCH(E2989,Lists!$R$3:$R$19,0)+1,0),4),Lists!$S$3:$S$640,1)</f>
        <v>#N/A</v>
      </c>
      <c r="R2989" s="36" t="e">
        <f ca="1">LEFT(OFFSET(Lists!$S$2,P2989-1+MATCH(F2989,OFFSET(Lists!$T$3,P2989-1,0,Q2989-P2989+1),0),0),6)</f>
        <v>#N/A</v>
      </c>
      <c r="S2989" s="36" t="e">
        <f ca="1">VLOOKUP(R2989,Lists!B:D,3,FALSE)</f>
        <v>#N/A</v>
      </c>
      <c r="T2989" s="36" t="str">
        <f>IF(F2989&lt;&gt;"",MATCH(R2989,'Maximum minutes'!B:B,0),"")</f>
        <v/>
      </c>
      <c r="U2989" s="36">
        <f ca="1">IF(F2989&lt;&gt;"",COUNTA(OFFSET('Maximum minutes'!$C$1,'Annexe A1 Cours'!T2989,0,1,50)),0)</f>
        <v>0</v>
      </c>
      <c r="V2989" s="37">
        <f ca="1">IFERROR(OFFSET('Maximum minutes'!$C$1,T2989+1,-1+MATCH(G2989,OFFSET('Maximum minutes'!$C$1,T2989-1,0,1,50),0)),0)</f>
        <v>0</v>
      </c>
      <c r="W2989" s="38">
        <f t="shared" ca="1" si="92"/>
        <v>0</v>
      </c>
    </row>
    <row r="2990" spans="1:23" s="36" customFormat="1" ht="18.75">
      <c r="A2990" s="34"/>
      <c r="B2990" s="39"/>
      <c r="C2990" s="39"/>
      <c r="D2990" s="35"/>
      <c r="E2990" s="40"/>
      <c r="F2990" s="39"/>
      <c r="G2990" s="39"/>
      <c r="H2990" s="39"/>
      <c r="I2990" s="34"/>
      <c r="J2990" s="34"/>
      <c r="K2990" s="34"/>
      <c r="L2990" s="34"/>
      <c r="M2990" s="43" t="str">
        <f ca="1">IFERROR(OFFSET('Maximum minutes'!$C$1,T2990,MATCH(IF(G2990&lt;&gt;"",G2990,F2990),OFFSET('Maximum minutes'!$C$1,T2990-1,0,1,U2990+1),0)-1)*IF(OR(ISNUMBER(J2990),J2990="sans examen"),1,0)*IF(W2990&lt;MinDate,1,0),"")</f>
        <v/>
      </c>
      <c r="N2990" s="36">
        <f t="shared" ca="1" si="93"/>
        <v>0</v>
      </c>
      <c r="O2990" s="36" t="e">
        <f ca="1">LEFT(OFFSET(Lists!$Q$2,MATCH(E2990,Lists!$R$3:$R$19,0),0),4)</f>
        <v>#N/A</v>
      </c>
      <c r="P2990" s="36" t="e">
        <f ca="1">MATCH(O2990,Lists!$S$2:$S$640,1)</f>
        <v>#N/A</v>
      </c>
      <c r="Q2990" s="36" t="e">
        <f ca="1">MATCH(LEFT(OFFSET(Lists!$Q$2,MATCH(E2990,Lists!$R$3:$R$19,0)+1,0),4),Lists!$S$3:$S$640,1)</f>
        <v>#N/A</v>
      </c>
      <c r="R2990" s="36" t="e">
        <f ca="1">LEFT(OFFSET(Lists!$S$2,P2990-1+MATCH(F2990,OFFSET(Lists!$T$3,P2990-1,0,Q2990-P2990+1),0),0),6)</f>
        <v>#N/A</v>
      </c>
      <c r="S2990" s="36" t="e">
        <f ca="1">VLOOKUP(R2990,Lists!B:D,3,FALSE)</f>
        <v>#N/A</v>
      </c>
      <c r="T2990" s="36" t="str">
        <f>IF(F2990&lt;&gt;"",MATCH(R2990,'Maximum minutes'!B:B,0),"")</f>
        <v/>
      </c>
      <c r="U2990" s="36">
        <f ca="1">IF(F2990&lt;&gt;"",COUNTA(OFFSET('Maximum minutes'!$C$1,'Annexe A1 Cours'!T2990,0,1,50)),0)</f>
        <v>0</v>
      </c>
      <c r="V2990" s="37">
        <f ca="1">IFERROR(OFFSET('Maximum minutes'!$C$1,T2990+1,-1+MATCH(G2990,OFFSET('Maximum minutes'!$C$1,T2990-1,0,1,50),0)),0)</f>
        <v>0</v>
      </c>
      <c r="W2990" s="38">
        <f t="shared" ca="1" si="92"/>
        <v>0</v>
      </c>
    </row>
    <row r="2991" spans="1:23" s="36" customFormat="1" ht="18.75">
      <c r="A2991" s="34"/>
      <c r="B2991" s="39"/>
      <c r="C2991" s="39"/>
      <c r="D2991" s="35"/>
      <c r="E2991" s="40"/>
      <c r="F2991" s="39"/>
      <c r="G2991" s="39"/>
      <c r="H2991" s="39"/>
      <c r="I2991" s="34"/>
      <c r="J2991" s="34"/>
      <c r="K2991" s="34"/>
      <c r="L2991" s="34"/>
      <c r="M2991" s="43" t="str">
        <f ca="1">IFERROR(OFFSET('Maximum minutes'!$C$1,T2991,MATCH(IF(G2991&lt;&gt;"",G2991,F2991),OFFSET('Maximum minutes'!$C$1,T2991-1,0,1,U2991+1),0)-1)*IF(OR(ISNUMBER(J2991),J2991="sans examen"),1,0)*IF(W2991&lt;MinDate,1,0),"")</f>
        <v/>
      </c>
      <c r="N2991" s="36">
        <f t="shared" ca="1" si="93"/>
        <v>0</v>
      </c>
      <c r="O2991" s="36" t="e">
        <f ca="1">LEFT(OFFSET(Lists!$Q$2,MATCH(E2991,Lists!$R$3:$R$19,0),0),4)</f>
        <v>#N/A</v>
      </c>
      <c r="P2991" s="36" t="e">
        <f ca="1">MATCH(O2991,Lists!$S$2:$S$640,1)</f>
        <v>#N/A</v>
      </c>
      <c r="Q2991" s="36" t="e">
        <f ca="1">MATCH(LEFT(OFFSET(Lists!$Q$2,MATCH(E2991,Lists!$R$3:$R$19,0)+1,0),4),Lists!$S$3:$S$640,1)</f>
        <v>#N/A</v>
      </c>
      <c r="R2991" s="36" t="e">
        <f ca="1">LEFT(OFFSET(Lists!$S$2,P2991-1+MATCH(F2991,OFFSET(Lists!$T$3,P2991-1,0,Q2991-P2991+1),0),0),6)</f>
        <v>#N/A</v>
      </c>
      <c r="S2991" s="36" t="e">
        <f ca="1">VLOOKUP(R2991,Lists!B:D,3,FALSE)</f>
        <v>#N/A</v>
      </c>
      <c r="T2991" s="36" t="str">
        <f>IF(F2991&lt;&gt;"",MATCH(R2991,'Maximum minutes'!B:B,0),"")</f>
        <v/>
      </c>
      <c r="U2991" s="36">
        <f ca="1">IF(F2991&lt;&gt;"",COUNTA(OFFSET('Maximum minutes'!$C$1,'Annexe A1 Cours'!T2991,0,1,50)),0)</f>
        <v>0</v>
      </c>
      <c r="V2991" s="37">
        <f ca="1">IFERROR(OFFSET('Maximum minutes'!$C$1,T2991+1,-1+MATCH(G2991,OFFSET('Maximum minutes'!$C$1,T2991-1,0,1,50),0)),0)</f>
        <v>0</v>
      </c>
      <c r="W2991" s="38">
        <f t="shared" ca="1" si="92"/>
        <v>0</v>
      </c>
    </row>
    <row r="2992" spans="1:23" s="36" customFormat="1" ht="18.75">
      <c r="A2992" s="34"/>
      <c r="B2992" s="39"/>
      <c r="C2992" s="39"/>
      <c r="D2992" s="35"/>
      <c r="E2992" s="40"/>
      <c r="F2992" s="39"/>
      <c r="G2992" s="39"/>
      <c r="H2992" s="39"/>
      <c r="I2992" s="34"/>
      <c r="J2992" s="34"/>
      <c r="K2992" s="34"/>
      <c r="L2992" s="34"/>
      <c r="M2992" s="43" t="str">
        <f ca="1">IFERROR(OFFSET('Maximum minutes'!$C$1,T2992,MATCH(IF(G2992&lt;&gt;"",G2992,F2992),OFFSET('Maximum minutes'!$C$1,T2992-1,0,1,U2992+1),0)-1)*IF(OR(ISNUMBER(J2992),J2992="sans examen"),1,0)*IF(W2992&lt;MinDate,1,0),"")</f>
        <v/>
      </c>
      <c r="N2992" s="36">
        <f t="shared" ca="1" si="93"/>
        <v>0</v>
      </c>
      <c r="O2992" s="36" t="e">
        <f ca="1">LEFT(OFFSET(Lists!$Q$2,MATCH(E2992,Lists!$R$3:$R$19,0),0),4)</f>
        <v>#N/A</v>
      </c>
      <c r="P2992" s="36" t="e">
        <f ca="1">MATCH(O2992,Lists!$S$2:$S$640,1)</f>
        <v>#N/A</v>
      </c>
      <c r="Q2992" s="36" t="e">
        <f ca="1">MATCH(LEFT(OFFSET(Lists!$Q$2,MATCH(E2992,Lists!$R$3:$R$19,0)+1,0),4),Lists!$S$3:$S$640,1)</f>
        <v>#N/A</v>
      </c>
      <c r="R2992" s="36" t="e">
        <f ca="1">LEFT(OFFSET(Lists!$S$2,P2992-1+MATCH(F2992,OFFSET(Lists!$T$3,P2992-1,0,Q2992-P2992+1),0),0),6)</f>
        <v>#N/A</v>
      </c>
      <c r="S2992" s="36" t="e">
        <f ca="1">VLOOKUP(R2992,Lists!B:D,3,FALSE)</f>
        <v>#N/A</v>
      </c>
      <c r="T2992" s="36" t="str">
        <f>IF(F2992&lt;&gt;"",MATCH(R2992,'Maximum minutes'!B:B,0),"")</f>
        <v/>
      </c>
      <c r="U2992" s="36">
        <f ca="1">IF(F2992&lt;&gt;"",COUNTA(OFFSET('Maximum minutes'!$C$1,'Annexe A1 Cours'!T2992,0,1,50)),0)</f>
        <v>0</v>
      </c>
      <c r="V2992" s="37">
        <f ca="1">IFERROR(OFFSET('Maximum minutes'!$C$1,T2992+1,-1+MATCH(G2992,OFFSET('Maximum minutes'!$C$1,T2992-1,0,1,50),0)),0)</f>
        <v>0</v>
      </c>
      <c r="W2992" s="38">
        <f t="shared" ca="1" si="92"/>
        <v>0</v>
      </c>
    </row>
    <row r="2993" spans="1:23" s="36" customFormat="1" ht="18.75">
      <c r="A2993" s="34"/>
      <c r="B2993" s="39"/>
      <c r="C2993" s="39"/>
      <c r="D2993" s="35"/>
      <c r="E2993" s="40"/>
      <c r="F2993" s="39"/>
      <c r="G2993" s="39"/>
      <c r="H2993" s="39"/>
      <c r="I2993" s="34"/>
      <c r="J2993" s="34"/>
      <c r="K2993" s="34"/>
      <c r="L2993" s="34"/>
      <c r="M2993" s="43" t="str">
        <f ca="1">IFERROR(OFFSET('Maximum minutes'!$C$1,T2993,MATCH(IF(G2993&lt;&gt;"",G2993,F2993),OFFSET('Maximum minutes'!$C$1,T2993-1,0,1,U2993+1),0)-1)*IF(OR(ISNUMBER(J2993),J2993="sans examen"),1,0)*IF(W2993&lt;MinDate,1,0),"")</f>
        <v/>
      </c>
      <c r="N2993" s="36">
        <f t="shared" ca="1" si="93"/>
        <v>0</v>
      </c>
      <c r="O2993" s="36" t="e">
        <f ca="1">LEFT(OFFSET(Lists!$Q$2,MATCH(E2993,Lists!$R$3:$R$19,0),0),4)</f>
        <v>#N/A</v>
      </c>
      <c r="P2993" s="36" t="e">
        <f ca="1">MATCH(O2993,Lists!$S$2:$S$640,1)</f>
        <v>#N/A</v>
      </c>
      <c r="Q2993" s="36" t="e">
        <f ca="1">MATCH(LEFT(OFFSET(Lists!$Q$2,MATCH(E2993,Lists!$R$3:$R$19,0)+1,0),4),Lists!$S$3:$S$640,1)</f>
        <v>#N/A</v>
      </c>
      <c r="R2993" s="36" t="e">
        <f ca="1">LEFT(OFFSET(Lists!$S$2,P2993-1+MATCH(F2993,OFFSET(Lists!$T$3,P2993-1,0,Q2993-P2993+1),0),0),6)</f>
        <v>#N/A</v>
      </c>
      <c r="S2993" s="36" t="e">
        <f ca="1">VLOOKUP(R2993,Lists!B:D,3,FALSE)</f>
        <v>#N/A</v>
      </c>
      <c r="T2993" s="36" t="str">
        <f>IF(F2993&lt;&gt;"",MATCH(R2993,'Maximum minutes'!B:B,0),"")</f>
        <v/>
      </c>
      <c r="U2993" s="36">
        <f ca="1">IF(F2993&lt;&gt;"",COUNTA(OFFSET('Maximum minutes'!$C$1,'Annexe A1 Cours'!T2993,0,1,50)),0)</f>
        <v>0</v>
      </c>
      <c r="V2993" s="37">
        <f ca="1">IFERROR(OFFSET('Maximum minutes'!$C$1,T2993+1,-1+MATCH(G2993,OFFSET('Maximum minutes'!$C$1,T2993-1,0,1,50),0)),0)</f>
        <v>0</v>
      </c>
      <c r="W2993" s="38">
        <f t="shared" ca="1" si="92"/>
        <v>0</v>
      </c>
    </row>
    <row r="2994" spans="1:23" s="36" customFormat="1" ht="18.75">
      <c r="A2994" s="34"/>
      <c r="B2994" s="39"/>
      <c r="C2994" s="39"/>
      <c r="D2994" s="35"/>
      <c r="E2994" s="40"/>
      <c r="F2994" s="39"/>
      <c r="G2994" s="39"/>
      <c r="H2994" s="39"/>
      <c r="I2994" s="34"/>
      <c r="J2994" s="34"/>
      <c r="K2994" s="34"/>
      <c r="L2994" s="34"/>
      <c r="M2994" s="43" t="str">
        <f ca="1">IFERROR(OFFSET('Maximum minutes'!$C$1,T2994,MATCH(IF(G2994&lt;&gt;"",G2994,F2994),OFFSET('Maximum minutes'!$C$1,T2994-1,0,1,U2994+1),0)-1)*IF(OR(ISNUMBER(J2994),J2994="sans examen"),1,0)*IF(W2994&lt;MinDate,1,0),"")</f>
        <v/>
      </c>
      <c r="N2994" s="36">
        <f t="shared" ca="1" si="93"/>
        <v>0</v>
      </c>
      <c r="O2994" s="36" t="e">
        <f ca="1">LEFT(OFFSET(Lists!$Q$2,MATCH(E2994,Lists!$R$3:$R$19,0),0),4)</f>
        <v>#N/A</v>
      </c>
      <c r="P2994" s="36" t="e">
        <f ca="1">MATCH(O2994,Lists!$S$2:$S$640,1)</f>
        <v>#N/A</v>
      </c>
      <c r="Q2994" s="36" t="e">
        <f ca="1">MATCH(LEFT(OFFSET(Lists!$Q$2,MATCH(E2994,Lists!$R$3:$R$19,0)+1,0),4),Lists!$S$3:$S$640,1)</f>
        <v>#N/A</v>
      </c>
      <c r="R2994" s="36" t="e">
        <f ca="1">LEFT(OFFSET(Lists!$S$2,P2994-1+MATCH(F2994,OFFSET(Lists!$T$3,P2994-1,0,Q2994-P2994+1),0),0),6)</f>
        <v>#N/A</v>
      </c>
      <c r="S2994" s="36" t="e">
        <f ca="1">VLOOKUP(R2994,Lists!B:D,3,FALSE)</f>
        <v>#N/A</v>
      </c>
      <c r="T2994" s="36" t="str">
        <f>IF(F2994&lt;&gt;"",MATCH(R2994,'Maximum minutes'!B:B,0),"")</f>
        <v/>
      </c>
      <c r="U2994" s="36">
        <f ca="1">IF(F2994&lt;&gt;"",COUNTA(OFFSET('Maximum minutes'!$C$1,'Annexe A1 Cours'!T2994,0,1,50)),0)</f>
        <v>0</v>
      </c>
      <c r="V2994" s="37">
        <f ca="1">IFERROR(OFFSET('Maximum minutes'!$C$1,T2994+1,-1+MATCH(G2994,OFFSET('Maximum minutes'!$C$1,T2994-1,0,1,50),0)),0)</f>
        <v>0</v>
      </c>
      <c r="W2994" s="38">
        <f t="shared" ca="1" si="92"/>
        <v>0</v>
      </c>
    </row>
    <row r="2995" spans="1:23" s="36" customFormat="1" ht="18.75">
      <c r="A2995" s="34"/>
      <c r="B2995" s="39"/>
      <c r="C2995" s="39"/>
      <c r="D2995" s="35"/>
      <c r="E2995" s="40"/>
      <c r="F2995" s="39"/>
      <c r="G2995" s="39"/>
      <c r="H2995" s="39"/>
      <c r="I2995" s="34"/>
      <c r="J2995" s="34"/>
      <c r="K2995" s="34"/>
      <c r="L2995" s="34"/>
      <c r="M2995" s="43" t="str">
        <f ca="1">IFERROR(OFFSET('Maximum minutes'!$C$1,T2995,MATCH(IF(G2995&lt;&gt;"",G2995,F2995),OFFSET('Maximum minutes'!$C$1,T2995-1,0,1,U2995+1),0)-1)*IF(OR(ISNUMBER(J2995),J2995="sans examen"),1,0)*IF(W2995&lt;MinDate,1,0),"")</f>
        <v/>
      </c>
      <c r="N2995" s="36">
        <f t="shared" ca="1" si="93"/>
        <v>0</v>
      </c>
      <c r="O2995" s="36" t="e">
        <f ca="1">LEFT(OFFSET(Lists!$Q$2,MATCH(E2995,Lists!$R$3:$R$19,0),0),4)</f>
        <v>#N/A</v>
      </c>
      <c r="P2995" s="36" t="e">
        <f ca="1">MATCH(O2995,Lists!$S$2:$S$640,1)</f>
        <v>#N/A</v>
      </c>
      <c r="Q2995" s="36" t="e">
        <f ca="1">MATCH(LEFT(OFFSET(Lists!$Q$2,MATCH(E2995,Lists!$R$3:$R$19,0)+1,0),4),Lists!$S$3:$S$640,1)</f>
        <v>#N/A</v>
      </c>
      <c r="R2995" s="36" t="e">
        <f ca="1">LEFT(OFFSET(Lists!$S$2,P2995-1+MATCH(F2995,OFFSET(Lists!$T$3,P2995-1,0,Q2995-P2995+1),0),0),6)</f>
        <v>#N/A</v>
      </c>
      <c r="S2995" s="36" t="e">
        <f ca="1">VLOOKUP(R2995,Lists!B:D,3,FALSE)</f>
        <v>#N/A</v>
      </c>
      <c r="T2995" s="36" t="str">
        <f>IF(F2995&lt;&gt;"",MATCH(R2995,'Maximum minutes'!B:B,0),"")</f>
        <v/>
      </c>
      <c r="U2995" s="36">
        <f ca="1">IF(F2995&lt;&gt;"",COUNTA(OFFSET('Maximum minutes'!$C$1,'Annexe A1 Cours'!T2995,0,1,50)),0)</f>
        <v>0</v>
      </c>
      <c r="V2995" s="37">
        <f ca="1">IFERROR(OFFSET('Maximum minutes'!$C$1,T2995+1,-1+MATCH(G2995,OFFSET('Maximum minutes'!$C$1,T2995-1,0,1,50),0)),0)</f>
        <v>0</v>
      </c>
      <c r="W2995" s="38">
        <f t="shared" ca="1" si="92"/>
        <v>0</v>
      </c>
    </row>
    <row r="2996" spans="1:23" s="36" customFormat="1" ht="18.75">
      <c r="A2996" s="34"/>
      <c r="B2996" s="39"/>
      <c r="C2996" s="39"/>
      <c r="D2996" s="35"/>
      <c r="E2996" s="40"/>
      <c r="F2996" s="39"/>
      <c r="G2996" s="39"/>
      <c r="H2996" s="39"/>
      <c r="I2996" s="34"/>
      <c r="J2996" s="34"/>
      <c r="K2996" s="34"/>
      <c r="L2996" s="34"/>
      <c r="M2996" s="43" t="str">
        <f ca="1">IFERROR(OFFSET('Maximum minutes'!$C$1,T2996,MATCH(IF(G2996&lt;&gt;"",G2996,F2996),OFFSET('Maximum minutes'!$C$1,T2996-1,0,1,U2996+1),0)-1)*IF(OR(ISNUMBER(J2996),J2996="sans examen"),1,0)*IF(W2996&lt;MinDate,1,0),"")</f>
        <v/>
      </c>
      <c r="N2996" s="36">
        <f t="shared" ca="1" si="93"/>
        <v>0</v>
      </c>
      <c r="O2996" s="36" t="e">
        <f ca="1">LEFT(OFFSET(Lists!$Q$2,MATCH(E2996,Lists!$R$3:$R$19,0),0),4)</f>
        <v>#N/A</v>
      </c>
      <c r="P2996" s="36" t="e">
        <f ca="1">MATCH(O2996,Lists!$S$2:$S$640,1)</f>
        <v>#N/A</v>
      </c>
      <c r="Q2996" s="36" t="e">
        <f ca="1">MATCH(LEFT(OFFSET(Lists!$Q$2,MATCH(E2996,Lists!$R$3:$R$19,0)+1,0),4),Lists!$S$3:$S$640,1)</f>
        <v>#N/A</v>
      </c>
      <c r="R2996" s="36" t="e">
        <f ca="1">LEFT(OFFSET(Lists!$S$2,P2996-1+MATCH(F2996,OFFSET(Lists!$T$3,P2996-1,0,Q2996-P2996+1),0),0),6)</f>
        <v>#N/A</v>
      </c>
      <c r="S2996" s="36" t="e">
        <f ca="1">VLOOKUP(R2996,Lists!B:D,3,FALSE)</f>
        <v>#N/A</v>
      </c>
      <c r="T2996" s="36" t="str">
        <f>IF(F2996&lt;&gt;"",MATCH(R2996,'Maximum minutes'!B:B,0),"")</f>
        <v/>
      </c>
      <c r="U2996" s="36">
        <f ca="1">IF(F2996&lt;&gt;"",COUNTA(OFFSET('Maximum minutes'!$C$1,'Annexe A1 Cours'!T2996,0,1,50)),0)</f>
        <v>0</v>
      </c>
      <c r="V2996" s="37">
        <f ca="1">IFERROR(OFFSET('Maximum minutes'!$C$1,T2996+1,-1+MATCH(G2996,OFFSET('Maximum minutes'!$C$1,T2996-1,0,1,50),0)),0)</f>
        <v>0</v>
      </c>
      <c r="W2996" s="38">
        <f t="shared" ca="1" si="92"/>
        <v>0</v>
      </c>
    </row>
    <row r="2997" spans="1:23" s="36" customFormat="1" ht="18.75">
      <c r="A2997" s="34"/>
      <c r="B2997" s="39"/>
      <c r="C2997" s="39"/>
      <c r="D2997" s="35"/>
      <c r="E2997" s="40"/>
      <c r="F2997" s="39"/>
      <c r="G2997" s="39"/>
      <c r="H2997" s="39"/>
      <c r="I2997" s="34"/>
      <c r="J2997" s="34"/>
      <c r="K2997" s="34"/>
      <c r="L2997" s="34"/>
      <c r="M2997" s="43" t="str">
        <f ca="1">IFERROR(OFFSET('Maximum minutes'!$C$1,T2997,MATCH(IF(G2997&lt;&gt;"",G2997,F2997),OFFSET('Maximum minutes'!$C$1,T2997-1,0,1,U2997+1),0)-1)*IF(OR(ISNUMBER(J2997),J2997="sans examen"),1,0)*IF(W2997&lt;MinDate,1,0),"")</f>
        <v/>
      </c>
      <c r="N2997" s="36">
        <f t="shared" ca="1" si="93"/>
        <v>0</v>
      </c>
      <c r="O2997" s="36" t="e">
        <f ca="1">LEFT(OFFSET(Lists!$Q$2,MATCH(E2997,Lists!$R$3:$R$19,0),0),4)</f>
        <v>#N/A</v>
      </c>
      <c r="P2997" s="36" t="e">
        <f ca="1">MATCH(O2997,Lists!$S$2:$S$640,1)</f>
        <v>#N/A</v>
      </c>
      <c r="Q2997" s="36" t="e">
        <f ca="1">MATCH(LEFT(OFFSET(Lists!$Q$2,MATCH(E2997,Lists!$R$3:$R$19,0)+1,0),4),Lists!$S$3:$S$640,1)</f>
        <v>#N/A</v>
      </c>
      <c r="R2997" s="36" t="e">
        <f ca="1">LEFT(OFFSET(Lists!$S$2,P2997-1+MATCH(F2997,OFFSET(Lists!$T$3,P2997-1,0,Q2997-P2997+1),0),0),6)</f>
        <v>#N/A</v>
      </c>
      <c r="S2997" s="36" t="e">
        <f ca="1">VLOOKUP(R2997,Lists!B:D,3,FALSE)</f>
        <v>#N/A</v>
      </c>
      <c r="T2997" s="36" t="str">
        <f>IF(F2997&lt;&gt;"",MATCH(R2997,'Maximum minutes'!B:B,0),"")</f>
        <v/>
      </c>
      <c r="U2997" s="36">
        <f ca="1">IF(F2997&lt;&gt;"",COUNTA(OFFSET('Maximum minutes'!$C$1,'Annexe A1 Cours'!T2997,0,1,50)),0)</f>
        <v>0</v>
      </c>
      <c r="V2997" s="37">
        <f ca="1">IFERROR(OFFSET('Maximum minutes'!$C$1,T2997+1,-1+MATCH(G2997,OFFSET('Maximum minutes'!$C$1,T2997-1,0,1,50),0)),0)</f>
        <v>0</v>
      </c>
      <c r="W2997" s="38">
        <f t="shared" ca="1" si="92"/>
        <v>0</v>
      </c>
    </row>
    <row r="2998" spans="1:23" s="36" customFormat="1" ht="18.75">
      <c r="A2998" s="34"/>
      <c r="B2998" s="39"/>
      <c r="C2998" s="39"/>
      <c r="D2998" s="35"/>
      <c r="E2998" s="40"/>
      <c r="F2998" s="39"/>
      <c r="G2998" s="39"/>
      <c r="H2998" s="39"/>
      <c r="I2998" s="34"/>
      <c r="J2998" s="34"/>
      <c r="K2998" s="34"/>
      <c r="L2998" s="34"/>
      <c r="M2998" s="43" t="str">
        <f ca="1">IFERROR(OFFSET('Maximum minutes'!$C$1,T2998,MATCH(IF(G2998&lt;&gt;"",G2998,F2998),OFFSET('Maximum minutes'!$C$1,T2998-1,0,1,U2998+1),0)-1)*IF(OR(ISNUMBER(J2998),J2998="sans examen"),1,0)*IF(W2998&lt;MinDate,1,0),"")</f>
        <v/>
      </c>
      <c r="N2998" s="36">
        <f t="shared" ca="1" si="93"/>
        <v>0</v>
      </c>
      <c r="O2998" s="36" t="e">
        <f ca="1">LEFT(OFFSET(Lists!$Q$2,MATCH(E2998,Lists!$R$3:$R$19,0),0),4)</f>
        <v>#N/A</v>
      </c>
      <c r="P2998" s="36" t="e">
        <f ca="1">MATCH(O2998,Lists!$S$2:$S$640,1)</f>
        <v>#N/A</v>
      </c>
      <c r="Q2998" s="36" t="e">
        <f ca="1">MATCH(LEFT(OFFSET(Lists!$Q$2,MATCH(E2998,Lists!$R$3:$R$19,0)+1,0),4),Lists!$S$3:$S$640,1)</f>
        <v>#N/A</v>
      </c>
      <c r="R2998" s="36" t="e">
        <f ca="1">LEFT(OFFSET(Lists!$S$2,P2998-1+MATCH(F2998,OFFSET(Lists!$T$3,P2998-1,0,Q2998-P2998+1),0),0),6)</f>
        <v>#N/A</v>
      </c>
      <c r="S2998" s="36" t="e">
        <f ca="1">VLOOKUP(R2998,Lists!B:D,3,FALSE)</f>
        <v>#N/A</v>
      </c>
      <c r="T2998" s="36" t="str">
        <f>IF(F2998&lt;&gt;"",MATCH(R2998,'Maximum minutes'!B:B,0),"")</f>
        <v/>
      </c>
      <c r="U2998" s="36">
        <f ca="1">IF(F2998&lt;&gt;"",COUNTA(OFFSET('Maximum minutes'!$C$1,'Annexe A1 Cours'!T2998,0,1,50)),0)</f>
        <v>0</v>
      </c>
      <c r="V2998" s="37">
        <f ca="1">IFERROR(OFFSET('Maximum minutes'!$C$1,T2998+1,-1+MATCH(G2998,OFFSET('Maximum minutes'!$C$1,T2998-1,0,1,50),0)),0)</f>
        <v>0</v>
      </c>
      <c r="W2998" s="38">
        <f t="shared" ca="1" si="92"/>
        <v>0</v>
      </c>
    </row>
    <row r="2999" spans="1:23" s="36" customFormat="1" ht="18.75">
      <c r="A2999" s="34"/>
      <c r="B2999" s="39"/>
      <c r="C2999" s="39"/>
      <c r="D2999" s="35"/>
      <c r="E2999" s="40"/>
      <c r="F2999" s="39"/>
      <c r="G2999" s="39"/>
      <c r="H2999" s="39"/>
      <c r="I2999" s="34"/>
      <c r="J2999" s="34"/>
      <c r="K2999" s="34"/>
      <c r="L2999" s="34"/>
      <c r="M2999" s="43" t="str">
        <f ca="1">IFERROR(OFFSET('Maximum minutes'!$C$1,T2999,MATCH(IF(G2999&lt;&gt;"",G2999,F2999),OFFSET('Maximum minutes'!$C$1,T2999-1,0,1,U2999+1),0)-1)*IF(OR(ISNUMBER(J2999),J2999="sans examen"),1,0)*IF(W2999&lt;MinDate,1,0),"")</f>
        <v/>
      </c>
      <c r="N2999" s="36">
        <f t="shared" ca="1" si="93"/>
        <v>0</v>
      </c>
      <c r="O2999" s="36" t="e">
        <f ca="1">LEFT(OFFSET(Lists!$Q$2,MATCH(E2999,Lists!$R$3:$R$19,0),0),4)</f>
        <v>#N/A</v>
      </c>
      <c r="P2999" s="36" t="e">
        <f ca="1">MATCH(O2999,Lists!$S$2:$S$640,1)</f>
        <v>#N/A</v>
      </c>
      <c r="Q2999" s="36" t="e">
        <f ca="1">MATCH(LEFT(OFFSET(Lists!$Q$2,MATCH(E2999,Lists!$R$3:$R$19,0)+1,0),4),Lists!$S$3:$S$640,1)</f>
        <v>#N/A</v>
      </c>
      <c r="R2999" s="36" t="e">
        <f ca="1">LEFT(OFFSET(Lists!$S$2,P2999-1+MATCH(F2999,OFFSET(Lists!$T$3,P2999-1,0,Q2999-P2999+1),0),0),6)</f>
        <v>#N/A</v>
      </c>
      <c r="S2999" s="36" t="e">
        <f ca="1">VLOOKUP(R2999,Lists!B:D,3,FALSE)</f>
        <v>#N/A</v>
      </c>
      <c r="T2999" s="36" t="str">
        <f>IF(F2999&lt;&gt;"",MATCH(R2999,'Maximum minutes'!B:B,0),"")</f>
        <v/>
      </c>
      <c r="U2999" s="36">
        <f ca="1">IF(F2999&lt;&gt;"",COUNTA(OFFSET('Maximum minutes'!$C$1,'Annexe A1 Cours'!T2999,0,1,50)),0)</f>
        <v>0</v>
      </c>
      <c r="V2999" s="37">
        <f ca="1">IFERROR(OFFSET('Maximum minutes'!$C$1,T2999+1,-1+MATCH(G2999,OFFSET('Maximum minutes'!$C$1,T2999-1,0,1,50),0)),0)</f>
        <v>0</v>
      </c>
      <c r="W2999" s="38">
        <f t="shared" ca="1" si="92"/>
        <v>0</v>
      </c>
    </row>
    <row r="3000" spans="1:23" s="36" customFormat="1" ht="18.75">
      <c r="A3000" s="34"/>
      <c r="B3000" s="39"/>
      <c r="C3000" s="39"/>
      <c r="D3000" s="35"/>
      <c r="E3000" s="40"/>
      <c r="F3000" s="39"/>
      <c r="G3000" s="39"/>
      <c r="H3000" s="39"/>
      <c r="I3000" s="34"/>
      <c r="J3000" s="34"/>
      <c r="K3000" s="34"/>
      <c r="L3000" s="34"/>
      <c r="M3000" s="43" t="str">
        <f ca="1">IFERROR(OFFSET('Maximum minutes'!$C$1,T3000,MATCH(IF(G3000&lt;&gt;"",G3000,F3000),OFFSET('Maximum minutes'!$C$1,T3000-1,0,1,U3000+1),0)-1)*IF(OR(ISNUMBER(J3000),J3000="sans examen"),1,0)*IF(W3000&lt;MinDate,1,0),"")</f>
        <v/>
      </c>
      <c r="N3000" s="36">
        <f t="shared" ca="1" si="93"/>
        <v>0</v>
      </c>
      <c r="O3000" s="36" t="e">
        <f ca="1">LEFT(OFFSET(Lists!$Q$2,MATCH(E3000,Lists!$R$3:$R$19,0),0),4)</f>
        <v>#N/A</v>
      </c>
      <c r="P3000" s="36" t="e">
        <f ca="1">MATCH(O3000,Lists!$S$2:$S$640,1)</f>
        <v>#N/A</v>
      </c>
      <c r="Q3000" s="36" t="e">
        <f ca="1">MATCH(LEFT(OFFSET(Lists!$Q$2,MATCH(E3000,Lists!$R$3:$R$19,0)+1,0),4),Lists!$S$3:$S$640,1)</f>
        <v>#N/A</v>
      </c>
      <c r="R3000" s="36" t="e">
        <f ca="1">LEFT(OFFSET(Lists!$S$2,P3000-1+MATCH(F3000,OFFSET(Lists!$T$3,P3000-1,0,Q3000-P3000+1),0),0),6)</f>
        <v>#N/A</v>
      </c>
      <c r="S3000" s="36" t="e">
        <f ca="1">VLOOKUP(R3000,Lists!B:D,3,FALSE)</f>
        <v>#N/A</v>
      </c>
      <c r="T3000" s="36" t="str">
        <f>IF(F3000&lt;&gt;"",MATCH(R3000,'Maximum minutes'!B:B,0),"")</f>
        <v/>
      </c>
      <c r="U3000" s="36">
        <f ca="1">IF(F3000&lt;&gt;"",COUNTA(OFFSET('Maximum minutes'!$C$1,'Annexe A1 Cours'!T3000,0,1,50)),0)</f>
        <v>0</v>
      </c>
      <c r="V3000" s="37">
        <f ca="1">IFERROR(OFFSET('Maximum minutes'!$C$1,T3000+1,-1+MATCH(G3000,OFFSET('Maximum minutes'!$C$1,T3000-1,0,1,50),0)),0)</f>
        <v>0</v>
      </c>
      <c r="W3000" s="38">
        <f t="shared" ca="1" si="92"/>
        <v>0</v>
      </c>
    </row>
    <row r="3001" spans="1:23" s="36" customFormat="1" ht="18.75">
      <c r="A3001" s="34"/>
      <c r="B3001" s="39"/>
      <c r="C3001" s="39"/>
      <c r="D3001" s="35"/>
      <c r="E3001" s="40"/>
      <c r="F3001" s="39"/>
      <c r="G3001" s="39"/>
      <c r="H3001" s="39"/>
      <c r="I3001" s="34"/>
      <c r="J3001" s="34"/>
      <c r="K3001" s="34"/>
      <c r="L3001" s="34"/>
      <c r="M3001" s="43" t="str">
        <f ca="1">IFERROR(OFFSET('Maximum minutes'!$C$1,T3001,MATCH(IF(G3001&lt;&gt;"",G3001,F3001),OFFSET('Maximum minutes'!$C$1,T3001-1,0,1,U3001+1),0)-1)*IF(OR(ISNUMBER(J3001),J3001="sans examen"),1,0)*IF(W3001&lt;MinDate,1,0),"")</f>
        <v/>
      </c>
      <c r="N3001" s="36">
        <f t="shared" ca="1" si="93"/>
        <v>0</v>
      </c>
      <c r="O3001" s="36" t="e">
        <f ca="1">LEFT(OFFSET(Lists!$Q$2,MATCH(E3001,Lists!$R$3:$R$19,0),0),4)</f>
        <v>#N/A</v>
      </c>
      <c r="P3001" s="36" t="e">
        <f ca="1">MATCH(O3001,Lists!$S$2:$S$640,1)</f>
        <v>#N/A</v>
      </c>
      <c r="Q3001" s="36" t="e">
        <f ca="1">MATCH(LEFT(OFFSET(Lists!$Q$2,MATCH(E3001,Lists!$R$3:$R$19,0)+1,0),4),Lists!$S$3:$S$640,1)</f>
        <v>#N/A</v>
      </c>
      <c r="R3001" s="36" t="e">
        <f ca="1">LEFT(OFFSET(Lists!$S$2,P3001-1+MATCH(F3001,OFFSET(Lists!$T$3,P3001-1,0,Q3001-P3001+1),0),0),6)</f>
        <v>#N/A</v>
      </c>
      <c r="S3001" s="36" t="e">
        <f ca="1">VLOOKUP(R3001,Lists!B:D,3,FALSE)</f>
        <v>#N/A</v>
      </c>
      <c r="T3001" s="36" t="str">
        <f>IF(F3001&lt;&gt;"",MATCH(R3001,'Maximum minutes'!B:B,0),"")</f>
        <v/>
      </c>
      <c r="U3001" s="36">
        <f ca="1">IF(F3001&lt;&gt;"",COUNTA(OFFSET('Maximum minutes'!$C$1,'Annexe A1 Cours'!T3001,0,1,50)),0)</f>
        <v>0</v>
      </c>
      <c r="V3001" s="37">
        <f ca="1">IFERROR(OFFSET('Maximum minutes'!$C$1,T3001+1,-1+MATCH(G3001,OFFSET('Maximum minutes'!$C$1,T3001-1,0,1,50),0)),0)</f>
        <v>0</v>
      </c>
      <c r="W3001" s="38">
        <f t="shared" ca="1" si="92"/>
        <v>0</v>
      </c>
    </row>
    <row r="3002" spans="1:23" s="36" customFormat="1" ht="18.75">
      <c r="A3002" s="34"/>
      <c r="B3002" s="39"/>
      <c r="C3002" s="39"/>
      <c r="D3002" s="35"/>
      <c r="E3002" s="40"/>
      <c r="F3002" s="39"/>
      <c r="G3002" s="39"/>
      <c r="H3002" s="39"/>
      <c r="I3002" s="34"/>
      <c r="J3002" s="34"/>
      <c r="K3002" s="34"/>
      <c r="L3002" s="34"/>
      <c r="M3002" s="43" t="str">
        <f ca="1">IFERROR(OFFSET('Maximum minutes'!$C$1,T3002,MATCH(IF(G3002&lt;&gt;"",G3002,F3002),OFFSET('Maximum minutes'!$C$1,T3002-1,0,1,U3002+1),0)-1)*IF(OR(ISNUMBER(J3002),J3002="sans examen"),1,0)*IF(W3002&lt;MinDate,1,0),"")</f>
        <v/>
      </c>
      <c r="N3002" s="36">
        <f t="shared" ca="1" si="93"/>
        <v>0</v>
      </c>
      <c r="O3002" s="36" t="e">
        <f ca="1">LEFT(OFFSET(Lists!$Q$2,MATCH(E3002,Lists!$R$3:$R$19,0),0),4)</f>
        <v>#N/A</v>
      </c>
      <c r="P3002" s="36" t="e">
        <f ca="1">MATCH(O3002,Lists!$S$2:$S$640,1)</f>
        <v>#N/A</v>
      </c>
      <c r="Q3002" s="36" t="e">
        <f ca="1">MATCH(LEFT(OFFSET(Lists!$Q$2,MATCH(E3002,Lists!$R$3:$R$19,0)+1,0),4),Lists!$S$3:$S$640,1)</f>
        <v>#N/A</v>
      </c>
      <c r="R3002" s="36" t="e">
        <f ca="1">LEFT(OFFSET(Lists!$S$2,P3002-1+MATCH(F3002,OFFSET(Lists!$T$3,P3002-1,0,Q3002-P3002+1),0),0),6)</f>
        <v>#N/A</v>
      </c>
      <c r="S3002" s="36" t="e">
        <f ca="1">VLOOKUP(R3002,Lists!B:D,3,FALSE)</f>
        <v>#N/A</v>
      </c>
      <c r="T3002" s="36" t="str">
        <f>IF(F3002&lt;&gt;"",MATCH(R3002,'Maximum minutes'!B:B,0),"")</f>
        <v/>
      </c>
      <c r="U3002" s="36">
        <f ca="1">IF(F3002&lt;&gt;"",COUNTA(OFFSET('Maximum minutes'!$C$1,'Annexe A1 Cours'!T3002,0,1,50)),0)</f>
        <v>0</v>
      </c>
      <c r="V3002" s="37">
        <f ca="1">IFERROR(OFFSET('Maximum minutes'!$C$1,T3002+1,-1+MATCH(G3002,OFFSET('Maximum minutes'!$C$1,T3002-1,0,1,50),0)),0)</f>
        <v>0</v>
      </c>
      <c r="W3002" s="38">
        <f t="shared" ca="1" si="92"/>
        <v>0</v>
      </c>
    </row>
    <row r="3003" spans="1:23" s="36" customFormat="1" ht="18.75">
      <c r="A3003" s="34"/>
      <c r="B3003" s="39"/>
      <c r="C3003" s="39"/>
      <c r="D3003" s="35"/>
      <c r="E3003" s="40"/>
      <c r="F3003" s="39"/>
      <c r="G3003" s="39"/>
      <c r="H3003" s="39"/>
      <c r="I3003" s="34"/>
      <c r="J3003" s="34"/>
      <c r="K3003" s="34"/>
      <c r="L3003" s="34"/>
      <c r="M3003" s="43" t="str">
        <f ca="1">IFERROR(OFFSET('Maximum minutes'!$C$1,T3003,MATCH(IF(G3003&lt;&gt;"",G3003,F3003),OFFSET('Maximum minutes'!$C$1,T3003-1,0,1,U3003+1),0)-1)*IF(OR(ISNUMBER(J3003),J3003="sans examen"),1,0)*IF(W3003&lt;MinDate,1,0),"")</f>
        <v/>
      </c>
      <c r="N3003" s="36">
        <f t="shared" ca="1" si="93"/>
        <v>0</v>
      </c>
      <c r="O3003" s="36" t="e">
        <f ca="1">LEFT(OFFSET(Lists!$Q$2,MATCH(E3003,Lists!$R$3:$R$19,0),0),4)</f>
        <v>#N/A</v>
      </c>
      <c r="P3003" s="36" t="e">
        <f ca="1">MATCH(O3003,Lists!$S$2:$S$640,1)</f>
        <v>#N/A</v>
      </c>
      <c r="Q3003" s="36" t="e">
        <f ca="1">MATCH(LEFT(OFFSET(Lists!$Q$2,MATCH(E3003,Lists!$R$3:$R$19,0)+1,0),4),Lists!$S$3:$S$640,1)</f>
        <v>#N/A</v>
      </c>
      <c r="R3003" s="36" t="e">
        <f ca="1">LEFT(OFFSET(Lists!$S$2,P3003-1+MATCH(F3003,OFFSET(Lists!$T$3,P3003-1,0,Q3003-P3003+1),0),0),6)</f>
        <v>#N/A</v>
      </c>
      <c r="S3003" s="36" t="e">
        <f ca="1">VLOOKUP(R3003,Lists!B:D,3,FALSE)</f>
        <v>#N/A</v>
      </c>
      <c r="T3003" s="36" t="str">
        <f>IF(F3003&lt;&gt;"",MATCH(R3003,'Maximum minutes'!B:B,0),"")</f>
        <v/>
      </c>
      <c r="U3003" s="36">
        <f ca="1">IF(F3003&lt;&gt;"",COUNTA(OFFSET('Maximum minutes'!$C$1,'Annexe A1 Cours'!T3003,0,1,50)),0)</f>
        <v>0</v>
      </c>
      <c r="V3003" s="37">
        <f ca="1">IFERROR(OFFSET('Maximum minutes'!$C$1,T3003+1,-1+MATCH(G3003,OFFSET('Maximum minutes'!$C$1,T3003-1,0,1,50),0)),0)</f>
        <v>0</v>
      </c>
      <c r="W3003" s="38">
        <f t="shared" ca="1" si="92"/>
        <v>0</v>
      </c>
    </row>
    <row r="3004" spans="1:23" s="36" customFormat="1" ht="18.75">
      <c r="A3004" s="34"/>
      <c r="B3004" s="39"/>
      <c r="C3004" s="39"/>
      <c r="D3004" s="35"/>
      <c r="E3004" s="40"/>
      <c r="F3004" s="39"/>
      <c r="G3004" s="39"/>
      <c r="H3004" s="39"/>
      <c r="I3004" s="34"/>
      <c r="J3004" s="34"/>
      <c r="K3004" s="34"/>
      <c r="L3004" s="34"/>
      <c r="M3004" s="43" t="str">
        <f ca="1">IFERROR(OFFSET('Maximum minutes'!$C$1,T3004,MATCH(IF(G3004&lt;&gt;"",G3004,F3004),OFFSET('Maximum minutes'!$C$1,T3004-1,0,1,U3004+1),0)-1)*IF(OR(ISNUMBER(J3004),J3004="sans examen"),1,0)*IF(W3004&lt;MinDate,1,0),"")</f>
        <v/>
      </c>
      <c r="N3004" s="36">
        <f t="shared" ca="1" si="93"/>
        <v>0</v>
      </c>
      <c r="O3004" s="36" t="e">
        <f ca="1">LEFT(OFFSET(Lists!$Q$2,MATCH(E3004,Lists!$R$3:$R$19,0),0),4)</f>
        <v>#N/A</v>
      </c>
      <c r="P3004" s="36" t="e">
        <f ca="1">MATCH(O3004,Lists!$S$2:$S$640,1)</f>
        <v>#N/A</v>
      </c>
      <c r="Q3004" s="36" t="e">
        <f ca="1">MATCH(LEFT(OFFSET(Lists!$Q$2,MATCH(E3004,Lists!$R$3:$R$19,0)+1,0),4),Lists!$S$3:$S$640,1)</f>
        <v>#N/A</v>
      </c>
      <c r="R3004" s="36" t="e">
        <f ca="1">LEFT(OFFSET(Lists!$S$2,P3004-1+MATCH(F3004,OFFSET(Lists!$T$3,P3004-1,0,Q3004-P3004+1),0),0),6)</f>
        <v>#N/A</v>
      </c>
      <c r="S3004" s="36" t="e">
        <f ca="1">VLOOKUP(R3004,Lists!B:D,3,FALSE)</f>
        <v>#N/A</v>
      </c>
      <c r="T3004" s="36" t="str">
        <f>IF(F3004&lt;&gt;"",MATCH(R3004,'Maximum minutes'!B:B,0),"")</f>
        <v/>
      </c>
      <c r="U3004" s="36">
        <f ca="1">IF(F3004&lt;&gt;"",COUNTA(OFFSET('Maximum minutes'!$C$1,'Annexe A1 Cours'!T3004,0,1,50)),0)</f>
        <v>0</v>
      </c>
      <c r="V3004" s="37">
        <f ca="1">IFERROR(OFFSET('Maximum minutes'!$C$1,T3004+1,-1+MATCH(G3004,OFFSET('Maximum minutes'!$C$1,T3004-1,0,1,50),0)),0)</f>
        <v>0</v>
      </c>
      <c r="W3004" s="38">
        <f t="shared" ca="1" si="92"/>
        <v>0</v>
      </c>
    </row>
    <row r="3005" spans="1:23" s="36" customFormat="1" ht="18.75">
      <c r="A3005" s="34"/>
      <c r="B3005" s="39"/>
      <c r="C3005" s="39"/>
      <c r="D3005" s="35"/>
      <c r="E3005" s="40"/>
      <c r="F3005" s="39"/>
      <c r="G3005" s="39"/>
      <c r="H3005" s="39"/>
      <c r="I3005" s="34"/>
      <c r="J3005" s="34"/>
      <c r="K3005" s="34"/>
      <c r="L3005" s="34"/>
      <c r="M3005" s="43" t="str">
        <f ca="1">IFERROR(OFFSET('Maximum minutes'!$C$1,T3005,MATCH(IF(G3005&lt;&gt;"",G3005,F3005),OFFSET('Maximum minutes'!$C$1,T3005-1,0,1,U3005+1),0)-1)*IF(OR(ISNUMBER(J3005),J3005="sans examen"),1,0)*IF(W3005&lt;MinDate,1,0),"")</f>
        <v/>
      </c>
      <c r="N3005" s="36">
        <f t="shared" ca="1" si="93"/>
        <v>0</v>
      </c>
      <c r="O3005" s="36" t="e">
        <f ca="1">LEFT(OFFSET(Lists!$Q$2,MATCH(E3005,Lists!$R$3:$R$19,0),0),4)</f>
        <v>#N/A</v>
      </c>
      <c r="P3005" s="36" t="e">
        <f ca="1">MATCH(O3005,Lists!$S$2:$S$640,1)</f>
        <v>#N/A</v>
      </c>
      <c r="Q3005" s="36" t="e">
        <f ca="1">MATCH(LEFT(OFFSET(Lists!$Q$2,MATCH(E3005,Lists!$R$3:$R$19,0)+1,0),4),Lists!$S$3:$S$640,1)</f>
        <v>#N/A</v>
      </c>
      <c r="R3005" s="36" t="e">
        <f ca="1">LEFT(OFFSET(Lists!$S$2,P3005-1+MATCH(F3005,OFFSET(Lists!$T$3,P3005-1,0,Q3005-P3005+1),0),0),6)</f>
        <v>#N/A</v>
      </c>
      <c r="S3005" s="36" t="e">
        <f ca="1">VLOOKUP(R3005,Lists!B:D,3,FALSE)</f>
        <v>#N/A</v>
      </c>
      <c r="T3005" s="36" t="str">
        <f>IF(F3005&lt;&gt;"",MATCH(R3005,'Maximum minutes'!B:B,0),"")</f>
        <v/>
      </c>
      <c r="U3005" s="36">
        <f ca="1">IF(F3005&lt;&gt;"",COUNTA(OFFSET('Maximum minutes'!$C$1,'Annexe A1 Cours'!T3005,0,1,50)),0)</f>
        <v>0</v>
      </c>
      <c r="V3005" s="37">
        <f ca="1">IFERROR(OFFSET('Maximum minutes'!$C$1,T3005+1,-1+MATCH(G3005,OFFSET('Maximum minutes'!$C$1,T3005-1,0,1,50),0)),0)</f>
        <v>0</v>
      </c>
      <c r="W3005" s="38">
        <f t="shared" ca="1" si="92"/>
        <v>0</v>
      </c>
    </row>
    <row r="3006" spans="1:23" s="36" customFormat="1" ht="18.75">
      <c r="A3006" s="34"/>
      <c r="B3006" s="39"/>
      <c r="C3006" s="39"/>
      <c r="D3006" s="35"/>
      <c r="E3006" s="40"/>
      <c r="F3006" s="39"/>
      <c r="G3006" s="39"/>
      <c r="H3006" s="39"/>
      <c r="I3006" s="34"/>
      <c r="J3006" s="34"/>
      <c r="K3006" s="34"/>
      <c r="L3006" s="34"/>
      <c r="M3006" s="43" t="str">
        <f ca="1">IFERROR(OFFSET('Maximum minutes'!$C$1,T3006,MATCH(IF(G3006&lt;&gt;"",G3006,F3006),OFFSET('Maximum minutes'!$C$1,T3006-1,0,1,U3006+1),0)-1)*IF(OR(ISNUMBER(J3006),J3006="sans examen"),1,0)*IF(W3006&lt;MinDate,1,0),"")</f>
        <v/>
      </c>
      <c r="N3006" s="36">
        <f t="shared" ca="1" si="93"/>
        <v>0</v>
      </c>
      <c r="O3006" s="36" t="e">
        <f ca="1">LEFT(OFFSET(Lists!$Q$2,MATCH(E3006,Lists!$R$3:$R$19,0),0),4)</f>
        <v>#N/A</v>
      </c>
      <c r="P3006" s="36" t="e">
        <f ca="1">MATCH(O3006,Lists!$S$2:$S$640,1)</f>
        <v>#N/A</v>
      </c>
      <c r="Q3006" s="36" t="e">
        <f ca="1">MATCH(LEFT(OFFSET(Lists!$Q$2,MATCH(E3006,Lists!$R$3:$R$19,0)+1,0),4),Lists!$S$3:$S$640,1)</f>
        <v>#N/A</v>
      </c>
      <c r="R3006" s="36" t="e">
        <f ca="1">LEFT(OFFSET(Lists!$S$2,P3006-1+MATCH(F3006,OFFSET(Lists!$T$3,P3006-1,0,Q3006-P3006+1),0),0),6)</f>
        <v>#N/A</v>
      </c>
      <c r="S3006" s="36" t="e">
        <f ca="1">VLOOKUP(R3006,Lists!B:D,3,FALSE)</f>
        <v>#N/A</v>
      </c>
      <c r="T3006" s="36" t="str">
        <f>IF(F3006&lt;&gt;"",MATCH(R3006,'Maximum minutes'!B:B,0),"")</f>
        <v/>
      </c>
      <c r="U3006" s="36">
        <f ca="1">IF(F3006&lt;&gt;"",COUNTA(OFFSET('Maximum minutes'!$C$1,'Annexe A1 Cours'!T3006,0,1,50)),0)</f>
        <v>0</v>
      </c>
      <c r="V3006" s="37">
        <f ca="1">IFERROR(OFFSET('Maximum minutes'!$C$1,T3006+1,-1+MATCH(G3006,OFFSET('Maximum minutes'!$C$1,T3006-1,0,1,50),0)),0)</f>
        <v>0</v>
      </c>
      <c r="W3006" s="38">
        <f t="shared" ca="1" si="92"/>
        <v>0</v>
      </c>
    </row>
    <row r="3007" spans="1:23" s="36" customFormat="1" ht="18.75">
      <c r="A3007" s="34"/>
      <c r="B3007" s="39"/>
      <c r="C3007" s="39"/>
      <c r="D3007" s="35"/>
      <c r="E3007" s="40"/>
      <c r="F3007" s="39"/>
      <c r="G3007" s="39"/>
      <c r="H3007" s="39"/>
      <c r="I3007" s="34"/>
      <c r="J3007" s="34"/>
      <c r="K3007" s="34"/>
      <c r="L3007" s="34"/>
      <c r="M3007" s="43" t="str">
        <f ca="1">IFERROR(OFFSET('Maximum minutes'!$C$1,T3007,MATCH(IF(G3007&lt;&gt;"",G3007,F3007),OFFSET('Maximum minutes'!$C$1,T3007-1,0,1,U3007+1),0)-1)*IF(OR(ISNUMBER(J3007),J3007="sans examen"),1,0)*IF(W3007&lt;MinDate,1,0),"")</f>
        <v/>
      </c>
      <c r="N3007" s="36">
        <f t="shared" ca="1" si="93"/>
        <v>0</v>
      </c>
      <c r="O3007" s="36" t="e">
        <f ca="1">LEFT(OFFSET(Lists!$Q$2,MATCH(E3007,Lists!$R$3:$R$19,0),0),4)</f>
        <v>#N/A</v>
      </c>
      <c r="P3007" s="36" t="e">
        <f ca="1">MATCH(O3007,Lists!$S$2:$S$640,1)</f>
        <v>#N/A</v>
      </c>
      <c r="Q3007" s="36" t="e">
        <f ca="1">MATCH(LEFT(OFFSET(Lists!$Q$2,MATCH(E3007,Lists!$R$3:$R$19,0)+1,0),4),Lists!$S$3:$S$640,1)</f>
        <v>#N/A</v>
      </c>
      <c r="R3007" s="36" t="e">
        <f ca="1">LEFT(OFFSET(Lists!$S$2,P3007-1+MATCH(F3007,OFFSET(Lists!$T$3,P3007-1,0,Q3007-P3007+1),0),0),6)</f>
        <v>#N/A</v>
      </c>
      <c r="S3007" s="36" t="e">
        <f ca="1">VLOOKUP(R3007,Lists!B:D,3,FALSE)</f>
        <v>#N/A</v>
      </c>
      <c r="T3007" s="36" t="str">
        <f>IF(F3007&lt;&gt;"",MATCH(R3007,'Maximum minutes'!B:B,0),"")</f>
        <v/>
      </c>
      <c r="U3007" s="36">
        <f ca="1">IF(F3007&lt;&gt;"",COUNTA(OFFSET('Maximum minutes'!$C$1,'Annexe A1 Cours'!T3007,0,1,50)),0)</f>
        <v>0</v>
      </c>
      <c r="V3007" s="37">
        <f ca="1">IFERROR(OFFSET('Maximum minutes'!$C$1,T3007+1,-1+MATCH(G3007,OFFSET('Maximum minutes'!$C$1,T3007-1,0,1,50),0)),0)</f>
        <v>0</v>
      </c>
      <c r="W3007" s="38">
        <f t="shared" ca="1" si="92"/>
        <v>0</v>
      </c>
    </row>
    <row r="3008" spans="1:23" s="36" customFormat="1" ht="18.75">
      <c r="A3008" s="34"/>
      <c r="B3008" s="39"/>
      <c r="C3008" s="39"/>
      <c r="D3008" s="35"/>
      <c r="E3008" s="40"/>
      <c r="F3008" s="39"/>
      <c r="G3008" s="39"/>
      <c r="H3008" s="39"/>
      <c r="I3008" s="34"/>
      <c r="J3008" s="34"/>
      <c r="K3008" s="34"/>
      <c r="L3008" s="34"/>
      <c r="M3008" s="43" t="str">
        <f ca="1">IFERROR(OFFSET('Maximum minutes'!$C$1,T3008,MATCH(IF(G3008&lt;&gt;"",G3008,F3008),OFFSET('Maximum minutes'!$C$1,T3008-1,0,1,U3008+1),0)-1)*IF(OR(ISNUMBER(J3008),J3008="sans examen"),1,0)*IF(W3008&lt;MinDate,1,0),"")</f>
        <v/>
      </c>
      <c r="N3008" s="36">
        <f t="shared" ca="1" si="93"/>
        <v>0</v>
      </c>
      <c r="O3008" s="36" t="e">
        <f ca="1">LEFT(OFFSET(Lists!$Q$2,MATCH(E3008,Lists!$R$3:$R$19,0),0),4)</f>
        <v>#N/A</v>
      </c>
      <c r="P3008" s="36" t="e">
        <f ca="1">MATCH(O3008,Lists!$S$2:$S$640,1)</f>
        <v>#N/A</v>
      </c>
      <c r="Q3008" s="36" t="e">
        <f ca="1">MATCH(LEFT(OFFSET(Lists!$Q$2,MATCH(E3008,Lists!$R$3:$R$19,0)+1,0),4),Lists!$S$3:$S$640,1)</f>
        <v>#N/A</v>
      </c>
      <c r="R3008" s="36" t="e">
        <f ca="1">LEFT(OFFSET(Lists!$S$2,P3008-1+MATCH(F3008,OFFSET(Lists!$T$3,P3008-1,0,Q3008-P3008+1),0),0),6)</f>
        <v>#N/A</v>
      </c>
      <c r="S3008" s="36" t="e">
        <f ca="1">VLOOKUP(R3008,Lists!B:D,3,FALSE)</f>
        <v>#N/A</v>
      </c>
      <c r="T3008" s="36" t="str">
        <f>IF(F3008&lt;&gt;"",MATCH(R3008,'Maximum minutes'!B:B,0),"")</f>
        <v/>
      </c>
      <c r="U3008" s="36">
        <f ca="1">IF(F3008&lt;&gt;"",COUNTA(OFFSET('Maximum minutes'!$C$1,'Annexe A1 Cours'!T3008,0,1,50)),0)</f>
        <v>0</v>
      </c>
      <c r="V3008" s="37">
        <f ca="1">IFERROR(OFFSET('Maximum minutes'!$C$1,T3008+1,-1+MATCH(G3008,OFFSET('Maximum minutes'!$C$1,T3008-1,0,1,50),0)),0)</f>
        <v>0</v>
      </c>
      <c r="W3008" s="38">
        <f t="shared" ca="1" si="92"/>
        <v>0</v>
      </c>
    </row>
    <row r="3009" spans="1:23" s="36" customFormat="1" ht="18.75">
      <c r="A3009" s="34"/>
      <c r="B3009" s="39"/>
      <c r="C3009" s="39"/>
      <c r="D3009" s="35"/>
      <c r="E3009" s="40"/>
      <c r="F3009" s="39"/>
      <c r="G3009" s="39"/>
      <c r="H3009" s="39"/>
      <c r="I3009" s="34"/>
      <c r="J3009" s="34"/>
      <c r="K3009" s="34"/>
      <c r="L3009" s="34"/>
      <c r="M3009" s="43" t="str">
        <f ca="1">IFERROR(OFFSET('Maximum minutes'!$C$1,T3009,MATCH(IF(G3009&lt;&gt;"",G3009,F3009),OFFSET('Maximum minutes'!$C$1,T3009-1,0,1,U3009+1),0)-1)*IF(OR(ISNUMBER(J3009),J3009="sans examen"),1,0)*IF(W3009&lt;MinDate,1,0),"")</f>
        <v/>
      </c>
      <c r="N3009" s="36">
        <f t="shared" ca="1" si="93"/>
        <v>0</v>
      </c>
      <c r="O3009" s="36" t="e">
        <f ca="1">LEFT(OFFSET(Lists!$Q$2,MATCH(E3009,Lists!$R$3:$R$19,0),0),4)</f>
        <v>#N/A</v>
      </c>
      <c r="P3009" s="36" t="e">
        <f ca="1">MATCH(O3009,Lists!$S$2:$S$640,1)</f>
        <v>#N/A</v>
      </c>
      <c r="Q3009" s="36" t="e">
        <f ca="1">MATCH(LEFT(OFFSET(Lists!$Q$2,MATCH(E3009,Lists!$R$3:$R$19,0)+1,0),4),Lists!$S$3:$S$640,1)</f>
        <v>#N/A</v>
      </c>
      <c r="R3009" s="36" t="e">
        <f ca="1">LEFT(OFFSET(Lists!$S$2,P3009-1+MATCH(F3009,OFFSET(Lists!$T$3,P3009-1,0,Q3009-P3009+1),0),0),6)</f>
        <v>#N/A</v>
      </c>
      <c r="S3009" s="36" t="e">
        <f ca="1">VLOOKUP(R3009,Lists!B:D,3,FALSE)</f>
        <v>#N/A</v>
      </c>
      <c r="T3009" s="36" t="str">
        <f>IF(F3009&lt;&gt;"",MATCH(R3009,'Maximum minutes'!B:B,0),"")</f>
        <v/>
      </c>
      <c r="U3009" s="36">
        <f ca="1">IF(F3009&lt;&gt;"",COUNTA(OFFSET('Maximum minutes'!$C$1,'Annexe A1 Cours'!T3009,0,1,50)),0)</f>
        <v>0</v>
      </c>
      <c r="V3009" s="37">
        <f ca="1">IFERROR(OFFSET('Maximum minutes'!$C$1,T3009+1,-1+MATCH(G3009,OFFSET('Maximum minutes'!$C$1,T3009-1,0,1,50),0)),0)</f>
        <v>0</v>
      </c>
      <c r="W3009" s="38">
        <f t="shared" ca="1" si="92"/>
        <v>0</v>
      </c>
    </row>
    <row r="3010" spans="1:23" s="36" customFormat="1" ht="18.75">
      <c r="A3010" s="34"/>
      <c r="B3010" s="39"/>
      <c r="C3010" s="39"/>
      <c r="D3010" s="35"/>
      <c r="E3010" s="40"/>
      <c r="F3010" s="39"/>
      <c r="G3010" s="39"/>
      <c r="H3010" s="39"/>
      <c r="I3010" s="34"/>
      <c r="J3010" s="34"/>
      <c r="K3010" s="34"/>
      <c r="L3010" s="34"/>
      <c r="M3010" s="43" t="str">
        <f ca="1">IFERROR(OFFSET('Maximum minutes'!$C$1,T3010,MATCH(IF(G3010&lt;&gt;"",G3010,F3010),OFFSET('Maximum minutes'!$C$1,T3010-1,0,1,U3010+1),0)-1)*IF(OR(ISNUMBER(J3010),J3010="sans examen"),1,0)*IF(W3010&lt;MinDate,1,0),"")</f>
        <v/>
      </c>
      <c r="N3010" s="36">
        <f t="shared" ca="1" si="93"/>
        <v>0</v>
      </c>
      <c r="O3010" s="36" t="e">
        <f ca="1">LEFT(OFFSET(Lists!$Q$2,MATCH(E3010,Lists!$R$3:$R$19,0),0),4)</f>
        <v>#N/A</v>
      </c>
      <c r="P3010" s="36" t="e">
        <f ca="1">MATCH(O3010,Lists!$S$2:$S$640,1)</f>
        <v>#N/A</v>
      </c>
      <c r="Q3010" s="36" t="e">
        <f ca="1">MATCH(LEFT(OFFSET(Lists!$Q$2,MATCH(E3010,Lists!$R$3:$R$19,0)+1,0),4),Lists!$S$3:$S$640,1)</f>
        <v>#N/A</v>
      </c>
      <c r="R3010" s="36" t="e">
        <f ca="1">LEFT(OFFSET(Lists!$S$2,P3010-1+MATCH(F3010,OFFSET(Lists!$T$3,P3010-1,0,Q3010-P3010+1),0),0),6)</f>
        <v>#N/A</v>
      </c>
      <c r="S3010" s="36" t="e">
        <f ca="1">VLOOKUP(R3010,Lists!B:D,3,FALSE)</f>
        <v>#N/A</v>
      </c>
      <c r="T3010" s="36" t="str">
        <f>IF(F3010&lt;&gt;"",MATCH(R3010,'Maximum minutes'!B:B,0),"")</f>
        <v/>
      </c>
      <c r="U3010" s="36">
        <f ca="1">IF(F3010&lt;&gt;"",COUNTA(OFFSET('Maximum minutes'!$C$1,'Annexe A1 Cours'!T3010,0,1,50)),0)</f>
        <v>0</v>
      </c>
      <c r="V3010" s="37">
        <f ca="1">IFERROR(OFFSET('Maximum minutes'!$C$1,T3010+1,-1+MATCH(G3010,OFFSET('Maximum minutes'!$C$1,T3010-1,0,1,50),0)),0)</f>
        <v>0</v>
      </c>
      <c r="W3010" s="38">
        <f t="shared" ca="1" si="92"/>
        <v>0</v>
      </c>
    </row>
    <row r="3011" spans="1:23" s="36" customFormat="1" ht="18.75">
      <c r="A3011" s="34"/>
      <c r="B3011" s="39"/>
      <c r="C3011" s="39"/>
      <c r="D3011" s="35"/>
      <c r="E3011" s="40"/>
      <c r="F3011" s="39"/>
      <c r="G3011" s="39"/>
      <c r="H3011" s="39"/>
      <c r="I3011" s="34"/>
      <c r="J3011" s="34"/>
      <c r="K3011" s="34"/>
      <c r="L3011" s="34"/>
      <c r="M3011" s="43" t="str">
        <f ca="1">IFERROR(OFFSET('Maximum minutes'!$C$1,T3011,MATCH(IF(G3011&lt;&gt;"",G3011,F3011),OFFSET('Maximum minutes'!$C$1,T3011-1,0,1,U3011+1),0)-1)*IF(OR(ISNUMBER(J3011),J3011="sans examen"),1,0)*IF(W3011&lt;MinDate,1,0),"")</f>
        <v/>
      </c>
      <c r="N3011" s="36">
        <f t="shared" ca="1" si="93"/>
        <v>0</v>
      </c>
      <c r="O3011" s="36" t="e">
        <f ca="1">LEFT(OFFSET(Lists!$Q$2,MATCH(E3011,Lists!$R$3:$R$19,0),0),4)</f>
        <v>#N/A</v>
      </c>
      <c r="P3011" s="36" t="e">
        <f ca="1">MATCH(O3011,Lists!$S$2:$S$640,1)</f>
        <v>#N/A</v>
      </c>
      <c r="Q3011" s="36" t="e">
        <f ca="1">MATCH(LEFT(OFFSET(Lists!$Q$2,MATCH(E3011,Lists!$R$3:$R$19,0)+1,0),4),Lists!$S$3:$S$640,1)</f>
        <v>#N/A</v>
      </c>
      <c r="R3011" s="36" t="e">
        <f ca="1">LEFT(OFFSET(Lists!$S$2,P3011-1+MATCH(F3011,OFFSET(Lists!$T$3,P3011-1,0,Q3011-P3011+1),0),0),6)</f>
        <v>#N/A</v>
      </c>
      <c r="S3011" s="36" t="e">
        <f ca="1">VLOOKUP(R3011,Lists!B:D,3,FALSE)</f>
        <v>#N/A</v>
      </c>
      <c r="T3011" s="36" t="str">
        <f>IF(F3011&lt;&gt;"",MATCH(R3011,'Maximum minutes'!B:B,0),"")</f>
        <v/>
      </c>
      <c r="U3011" s="36">
        <f ca="1">IF(F3011&lt;&gt;"",COUNTA(OFFSET('Maximum minutes'!$C$1,'Annexe A1 Cours'!T3011,0,1,50)),0)</f>
        <v>0</v>
      </c>
      <c r="V3011" s="37">
        <f ca="1">IFERROR(OFFSET('Maximum minutes'!$C$1,T3011+1,-1+MATCH(G3011,OFFSET('Maximum minutes'!$C$1,T3011-1,0,1,50),0)),0)</f>
        <v>0</v>
      </c>
      <c r="W3011" s="38">
        <f t="shared" ca="1" si="92"/>
        <v>0</v>
      </c>
    </row>
    <row r="3012" spans="1:23" s="36" customFormat="1" ht="18.75">
      <c r="A3012" s="34"/>
      <c r="B3012" s="39"/>
      <c r="C3012" s="39"/>
      <c r="D3012" s="35"/>
      <c r="E3012" s="40"/>
      <c r="F3012" s="39"/>
      <c r="G3012" s="39"/>
      <c r="H3012" s="39"/>
      <c r="I3012" s="34"/>
      <c r="J3012" s="34"/>
      <c r="K3012" s="34"/>
      <c r="L3012" s="34"/>
      <c r="M3012" s="43" t="str">
        <f ca="1">IFERROR(OFFSET('Maximum minutes'!$C$1,T3012,MATCH(IF(G3012&lt;&gt;"",G3012,F3012),OFFSET('Maximum minutes'!$C$1,T3012-1,0,1,U3012+1),0)-1)*IF(OR(ISNUMBER(J3012),J3012="sans examen"),1,0)*IF(W3012&lt;MinDate,1,0),"")</f>
        <v/>
      </c>
      <c r="N3012" s="36">
        <f t="shared" ca="1" si="93"/>
        <v>0</v>
      </c>
      <c r="O3012" s="36" t="e">
        <f ca="1">LEFT(OFFSET(Lists!$Q$2,MATCH(E3012,Lists!$R$3:$R$19,0),0),4)</f>
        <v>#N/A</v>
      </c>
      <c r="P3012" s="36" t="e">
        <f ca="1">MATCH(O3012,Lists!$S$2:$S$640,1)</f>
        <v>#N/A</v>
      </c>
      <c r="Q3012" s="36" t="e">
        <f ca="1">MATCH(LEFT(OFFSET(Lists!$Q$2,MATCH(E3012,Lists!$R$3:$R$19,0)+1,0),4),Lists!$S$3:$S$640,1)</f>
        <v>#N/A</v>
      </c>
      <c r="R3012" s="36" t="e">
        <f ca="1">LEFT(OFFSET(Lists!$S$2,P3012-1+MATCH(F3012,OFFSET(Lists!$T$3,P3012-1,0,Q3012-P3012+1),0),0),6)</f>
        <v>#N/A</v>
      </c>
      <c r="S3012" s="36" t="e">
        <f ca="1">VLOOKUP(R3012,Lists!B:D,3,FALSE)</f>
        <v>#N/A</v>
      </c>
      <c r="T3012" s="36" t="str">
        <f>IF(F3012&lt;&gt;"",MATCH(R3012,'Maximum minutes'!B:B,0),"")</f>
        <v/>
      </c>
      <c r="U3012" s="36">
        <f ca="1">IF(F3012&lt;&gt;"",COUNTA(OFFSET('Maximum minutes'!$C$1,'Annexe A1 Cours'!T3012,0,1,50)),0)</f>
        <v>0</v>
      </c>
      <c r="V3012" s="37">
        <f ca="1">IFERROR(OFFSET('Maximum minutes'!$C$1,T3012+1,-1+MATCH(G3012,OFFSET('Maximum minutes'!$C$1,T3012-1,0,1,50),0)),0)</f>
        <v>0</v>
      </c>
      <c r="W3012" s="38">
        <f t="shared" ca="1" si="92"/>
        <v>0</v>
      </c>
    </row>
    <row r="3013" spans="1:23" s="36" customFormat="1" ht="18.75">
      <c r="A3013" s="34"/>
      <c r="B3013" s="39"/>
      <c r="C3013" s="39"/>
      <c r="D3013" s="35"/>
      <c r="E3013" s="40"/>
      <c r="F3013" s="39"/>
      <c r="G3013" s="39"/>
      <c r="H3013" s="39"/>
      <c r="I3013" s="34"/>
      <c r="J3013" s="34"/>
      <c r="K3013" s="34"/>
      <c r="L3013" s="34"/>
      <c r="M3013" s="43" t="str">
        <f ca="1">IFERROR(OFFSET('Maximum minutes'!$C$1,T3013,MATCH(IF(G3013&lt;&gt;"",G3013,F3013),OFFSET('Maximum minutes'!$C$1,T3013-1,0,1,U3013+1),0)-1)*IF(OR(ISNUMBER(J3013),J3013="sans examen"),1,0)*IF(W3013&lt;MinDate,1,0),"")</f>
        <v/>
      </c>
      <c r="N3013" s="36">
        <f t="shared" ca="1" si="93"/>
        <v>0</v>
      </c>
      <c r="O3013" s="36" t="e">
        <f ca="1">LEFT(OFFSET(Lists!$Q$2,MATCH(E3013,Lists!$R$3:$R$19,0),0),4)</f>
        <v>#N/A</v>
      </c>
      <c r="P3013" s="36" t="e">
        <f ca="1">MATCH(O3013,Lists!$S$2:$S$640,1)</f>
        <v>#N/A</v>
      </c>
      <c r="Q3013" s="36" t="e">
        <f ca="1">MATCH(LEFT(OFFSET(Lists!$Q$2,MATCH(E3013,Lists!$R$3:$R$19,0)+1,0),4),Lists!$S$3:$S$640,1)</f>
        <v>#N/A</v>
      </c>
      <c r="R3013" s="36" t="e">
        <f ca="1">LEFT(OFFSET(Lists!$S$2,P3013-1+MATCH(F3013,OFFSET(Lists!$T$3,P3013-1,0,Q3013-P3013+1),0),0),6)</f>
        <v>#N/A</v>
      </c>
      <c r="S3013" s="36" t="e">
        <f ca="1">VLOOKUP(R3013,Lists!B:D,3,FALSE)</f>
        <v>#N/A</v>
      </c>
      <c r="T3013" s="36" t="str">
        <f>IF(F3013&lt;&gt;"",MATCH(R3013,'Maximum minutes'!B:B,0),"")</f>
        <v/>
      </c>
      <c r="U3013" s="36">
        <f ca="1">IF(F3013&lt;&gt;"",COUNTA(OFFSET('Maximum minutes'!$C$1,'Annexe A1 Cours'!T3013,0,1,50)),0)</f>
        <v>0</v>
      </c>
      <c r="V3013" s="37">
        <f ca="1">IFERROR(OFFSET('Maximum minutes'!$C$1,T3013+1,-1+MATCH(G3013,OFFSET('Maximum minutes'!$C$1,T3013-1,0,1,50),0)),0)</f>
        <v>0</v>
      </c>
      <c r="W3013" s="38">
        <f t="shared" ca="1" si="92"/>
        <v>0</v>
      </c>
    </row>
    <row r="3014" spans="1:23" s="36" customFormat="1" ht="18.75">
      <c r="A3014" s="34"/>
      <c r="B3014" s="39"/>
      <c r="C3014" s="39"/>
      <c r="D3014" s="35"/>
      <c r="E3014" s="40"/>
      <c r="F3014" s="39"/>
      <c r="G3014" s="39"/>
      <c r="H3014" s="39"/>
      <c r="I3014" s="34"/>
      <c r="J3014" s="34"/>
      <c r="K3014" s="34"/>
      <c r="L3014" s="34"/>
      <c r="M3014" s="43" t="str">
        <f ca="1">IFERROR(OFFSET('Maximum minutes'!$C$1,T3014,MATCH(IF(G3014&lt;&gt;"",G3014,F3014),OFFSET('Maximum minutes'!$C$1,T3014-1,0,1,U3014+1),0)-1)*IF(OR(ISNUMBER(J3014),J3014="sans examen"),1,0)*IF(W3014&lt;MinDate,1,0),"")</f>
        <v/>
      </c>
      <c r="N3014" s="36">
        <f t="shared" ca="1" si="93"/>
        <v>0</v>
      </c>
      <c r="O3014" s="36" t="e">
        <f ca="1">LEFT(OFFSET(Lists!$Q$2,MATCH(E3014,Lists!$R$3:$R$19,0),0),4)</f>
        <v>#N/A</v>
      </c>
      <c r="P3014" s="36" t="e">
        <f ca="1">MATCH(O3014,Lists!$S$2:$S$640,1)</f>
        <v>#N/A</v>
      </c>
      <c r="Q3014" s="36" t="e">
        <f ca="1">MATCH(LEFT(OFFSET(Lists!$Q$2,MATCH(E3014,Lists!$R$3:$R$19,0)+1,0),4),Lists!$S$3:$S$640,1)</f>
        <v>#N/A</v>
      </c>
      <c r="R3014" s="36" t="e">
        <f ca="1">LEFT(OFFSET(Lists!$S$2,P3014-1+MATCH(F3014,OFFSET(Lists!$T$3,P3014-1,0,Q3014-P3014+1),0),0),6)</f>
        <v>#N/A</v>
      </c>
      <c r="S3014" s="36" t="e">
        <f ca="1">VLOOKUP(R3014,Lists!B:D,3,FALSE)</f>
        <v>#N/A</v>
      </c>
      <c r="T3014" s="36" t="str">
        <f>IF(F3014&lt;&gt;"",MATCH(R3014,'Maximum minutes'!B:B,0),"")</f>
        <v/>
      </c>
      <c r="U3014" s="36">
        <f ca="1">IF(F3014&lt;&gt;"",COUNTA(OFFSET('Maximum minutes'!$C$1,'Annexe A1 Cours'!T3014,0,1,50)),0)</f>
        <v>0</v>
      </c>
      <c r="V3014" s="37">
        <f ca="1">IFERROR(OFFSET('Maximum minutes'!$C$1,T3014+1,-1+MATCH(G3014,OFFSET('Maximum minutes'!$C$1,T3014-1,0,1,50),0)),0)</f>
        <v>0</v>
      </c>
      <c r="W3014" s="38">
        <f t="shared" ca="1" si="92"/>
        <v>0</v>
      </c>
    </row>
    <row r="3015" spans="1:23" s="36" customFormat="1" ht="18.75">
      <c r="A3015" s="34"/>
      <c r="B3015" s="39"/>
      <c r="C3015" s="39"/>
      <c r="D3015" s="35"/>
      <c r="E3015" s="40"/>
      <c r="F3015" s="39"/>
      <c r="G3015" s="39"/>
      <c r="H3015" s="39"/>
      <c r="I3015" s="34"/>
      <c r="J3015" s="34"/>
      <c r="K3015" s="34"/>
      <c r="L3015" s="34"/>
      <c r="M3015" s="43" t="str">
        <f ca="1">IFERROR(OFFSET('Maximum minutes'!$C$1,T3015,MATCH(IF(G3015&lt;&gt;"",G3015,F3015),OFFSET('Maximum minutes'!$C$1,T3015-1,0,1,U3015+1),0)-1)*IF(OR(ISNUMBER(J3015),J3015="sans examen"),1,0)*IF(W3015&lt;MinDate,1,0),"")</f>
        <v/>
      </c>
      <c r="N3015" s="36">
        <f t="shared" ca="1" si="93"/>
        <v>0</v>
      </c>
      <c r="O3015" s="36" t="e">
        <f ca="1">LEFT(OFFSET(Lists!$Q$2,MATCH(E3015,Lists!$R$3:$R$19,0),0),4)</f>
        <v>#N/A</v>
      </c>
      <c r="P3015" s="36" t="e">
        <f ca="1">MATCH(O3015,Lists!$S$2:$S$640,1)</f>
        <v>#N/A</v>
      </c>
      <c r="Q3015" s="36" t="e">
        <f ca="1">MATCH(LEFT(OFFSET(Lists!$Q$2,MATCH(E3015,Lists!$R$3:$R$19,0)+1,0),4),Lists!$S$3:$S$640,1)</f>
        <v>#N/A</v>
      </c>
      <c r="R3015" s="36" t="e">
        <f ca="1">LEFT(OFFSET(Lists!$S$2,P3015-1+MATCH(F3015,OFFSET(Lists!$T$3,P3015-1,0,Q3015-P3015+1),0),0),6)</f>
        <v>#N/A</v>
      </c>
      <c r="S3015" s="36" t="e">
        <f ca="1">VLOOKUP(R3015,Lists!B:D,3,FALSE)</f>
        <v>#N/A</v>
      </c>
      <c r="T3015" s="36" t="str">
        <f>IF(F3015&lt;&gt;"",MATCH(R3015,'Maximum minutes'!B:B,0),"")</f>
        <v/>
      </c>
      <c r="U3015" s="36">
        <f ca="1">IF(F3015&lt;&gt;"",COUNTA(OFFSET('Maximum minutes'!$C$1,'Annexe A1 Cours'!T3015,0,1,50)),0)</f>
        <v>0</v>
      </c>
      <c r="V3015" s="37">
        <f ca="1">IFERROR(OFFSET('Maximum minutes'!$C$1,T3015+1,-1+MATCH(G3015,OFFSET('Maximum minutes'!$C$1,T3015-1,0,1,50),0)),0)</f>
        <v>0</v>
      </c>
      <c r="W3015" s="38">
        <f t="shared" ref="W3015:W3078" ca="1" si="94">IFERROR(DATE(YEAR(D3015)+V3015,MONTH(D3015),DAY(D3015)),"")</f>
        <v>0</v>
      </c>
    </row>
    <row r="3016" spans="1:23" s="36" customFormat="1" ht="18.75">
      <c r="A3016" s="34"/>
      <c r="B3016" s="39"/>
      <c r="C3016" s="39"/>
      <c r="D3016" s="35"/>
      <c r="E3016" s="40"/>
      <c r="F3016" s="39"/>
      <c r="G3016" s="39"/>
      <c r="H3016" s="39"/>
      <c r="I3016" s="34"/>
      <c r="J3016" s="34"/>
      <c r="K3016" s="34"/>
      <c r="L3016" s="34"/>
      <c r="M3016" s="43" t="str">
        <f ca="1">IFERROR(OFFSET('Maximum minutes'!$C$1,T3016,MATCH(IF(G3016&lt;&gt;"",G3016,F3016),OFFSET('Maximum minutes'!$C$1,T3016-1,0,1,U3016+1),0)-1)*IF(OR(ISNUMBER(J3016),J3016="sans examen"),1,0)*IF(W3016&lt;MinDate,1,0),"")</f>
        <v/>
      </c>
      <c r="N3016" s="36">
        <f t="shared" ref="N3016:N3079" ca="1" si="95">IF(K3016&gt;0,MIN(K3016,M3016),0)*IF(M3016="",0,1)</f>
        <v>0</v>
      </c>
      <c r="O3016" s="36" t="e">
        <f ca="1">LEFT(OFFSET(Lists!$Q$2,MATCH(E3016,Lists!$R$3:$R$19,0),0),4)</f>
        <v>#N/A</v>
      </c>
      <c r="P3016" s="36" t="e">
        <f ca="1">MATCH(O3016,Lists!$S$2:$S$640,1)</f>
        <v>#N/A</v>
      </c>
      <c r="Q3016" s="36" t="e">
        <f ca="1">MATCH(LEFT(OFFSET(Lists!$Q$2,MATCH(E3016,Lists!$R$3:$R$19,0)+1,0),4),Lists!$S$3:$S$640,1)</f>
        <v>#N/A</v>
      </c>
      <c r="R3016" s="36" t="e">
        <f ca="1">LEFT(OFFSET(Lists!$S$2,P3016-1+MATCH(F3016,OFFSET(Lists!$T$3,P3016-1,0,Q3016-P3016+1),0),0),6)</f>
        <v>#N/A</v>
      </c>
      <c r="S3016" s="36" t="e">
        <f ca="1">VLOOKUP(R3016,Lists!B:D,3,FALSE)</f>
        <v>#N/A</v>
      </c>
      <c r="T3016" s="36" t="str">
        <f>IF(F3016&lt;&gt;"",MATCH(R3016,'Maximum minutes'!B:B,0),"")</f>
        <v/>
      </c>
      <c r="U3016" s="36">
        <f ca="1">IF(F3016&lt;&gt;"",COUNTA(OFFSET('Maximum minutes'!$C$1,'Annexe A1 Cours'!T3016,0,1,50)),0)</f>
        <v>0</v>
      </c>
      <c r="V3016" s="37">
        <f ca="1">IFERROR(OFFSET('Maximum minutes'!$C$1,T3016+1,-1+MATCH(G3016,OFFSET('Maximum minutes'!$C$1,T3016-1,0,1,50),0)),0)</f>
        <v>0</v>
      </c>
      <c r="W3016" s="38">
        <f t="shared" ca="1" si="94"/>
        <v>0</v>
      </c>
    </row>
    <row r="3017" spans="1:23" s="36" customFormat="1" ht="18.75">
      <c r="A3017" s="34"/>
      <c r="B3017" s="39"/>
      <c r="C3017" s="39"/>
      <c r="D3017" s="35"/>
      <c r="E3017" s="40"/>
      <c r="F3017" s="39"/>
      <c r="G3017" s="39"/>
      <c r="H3017" s="39"/>
      <c r="I3017" s="34"/>
      <c r="J3017" s="34"/>
      <c r="K3017" s="34"/>
      <c r="L3017" s="34"/>
      <c r="M3017" s="43" t="str">
        <f ca="1">IFERROR(OFFSET('Maximum minutes'!$C$1,T3017,MATCH(IF(G3017&lt;&gt;"",G3017,F3017),OFFSET('Maximum minutes'!$C$1,T3017-1,0,1,U3017+1),0)-1)*IF(OR(ISNUMBER(J3017),J3017="sans examen"),1,0)*IF(W3017&lt;MinDate,1,0),"")</f>
        <v/>
      </c>
      <c r="N3017" s="36">
        <f t="shared" ca="1" si="95"/>
        <v>0</v>
      </c>
      <c r="O3017" s="36" t="e">
        <f ca="1">LEFT(OFFSET(Lists!$Q$2,MATCH(E3017,Lists!$R$3:$R$19,0),0),4)</f>
        <v>#N/A</v>
      </c>
      <c r="P3017" s="36" t="e">
        <f ca="1">MATCH(O3017,Lists!$S$2:$S$640,1)</f>
        <v>#N/A</v>
      </c>
      <c r="Q3017" s="36" t="e">
        <f ca="1">MATCH(LEFT(OFFSET(Lists!$Q$2,MATCH(E3017,Lists!$R$3:$R$19,0)+1,0),4),Lists!$S$3:$S$640,1)</f>
        <v>#N/A</v>
      </c>
      <c r="R3017" s="36" t="e">
        <f ca="1">LEFT(OFFSET(Lists!$S$2,P3017-1+MATCH(F3017,OFFSET(Lists!$T$3,P3017-1,0,Q3017-P3017+1),0),0),6)</f>
        <v>#N/A</v>
      </c>
      <c r="S3017" s="36" t="e">
        <f ca="1">VLOOKUP(R3017,Lists!B:D,3,FALSE)</f>
        <v>#N/A</v>
      </c>
      <c r="T3017" s="36" t="str">
        <f>IF(F3017&lt;&gt;"",MATCH(R3017,'Maximum minutes'!B:B,0),"")</f>
        <v/>
      </c>
      <c r="U3017" s="36">
        <f ca="1">IF(F3017&lt;&gt;"",COUNTA(OFFSET('Maximum minutes'!$C$1,'Annexe A1 Cours'!T3017,0,1,50)),0)</f>
        <v>0</v>
      </c>
      <c r="V3017" s="37">
        <f ca="1">IFERROR(OFFSET('Maximum minutes'!$C$1,T3017+1,-1+MATCH(G3017,OFFSET('Maximum minutes'!$C$1,T3017-1,0,1,50),0)),0)</f>
        <v>0</v>
      </c>
      <c r="W3017" s="38">
        <f t="shared" ca="1" si="94"/>
        <v>0</v>
      </c>
    </row>
    <row r="3018" spans="1:23" s="36" customFormat="1" ht="18.75">
      <c r="A3018" s="34"/>
      <c r="B3018" s="39"/>
      <c r="C3018" s="39"/>
      <c r="D3018" s="35"/>
      <c r="E3018" s="40"/>
      <c r="F3018" s="39"/>
      <c r="G3018" s="39"/>
      <c r="H3018" s="39"/>
      <c r="I3018" s="34"/>
      <c r="J3018" s="34"/>
      <c r="K3018" s="34"/>
      <c r="L3018" s="34"/>
      <c r="M3018" s="43" t="str">
        <f ca="1">IFERROR(OFFSET('Maximum minutes'!$C$1,T3018,MATCH(IF(G3018&lt;&gt;"",G3018,F3018),OFFSET('Maximum minutes'!$C$1,T3018-1,0,1,U3018+1),0)-1)*IF(OR(ISNUMBER(J3018),J3018="sans examen"),1,0)*IF(W3018&lt;MinDate,1,0),"")</f>
        <v/>
      </c>
      <c r="N3018" s="36">
        <f t="shared" ca="1" si="95"/>
        <v>0</v>
      </c>
      <c r="O3018" s="36" t="e">
        <f ca="1">LEFT(OFFSET(Lists!$Q$2,MATCH(E3018,Lists!$R$3:$R$19,0),0),4)</f>
        <v>#N/A</v>
      </c>
      <c r="P3018" s="36" t="e">
        <f ca="1">MATCH(O3018,Lists!$S$2:$S$640,1)</f>
        <v>#N/A</v>
      </c>
      <c r="Q3018" s="36" t="e">
        <f ca="1">MATCH(LEFT(OFFSET(Lists!$Q$2,MATCH(E3018,Lists!$R$3:$R$19,0)+1,0),4),Lists!$S$3:$S$640,1)</f>
        <v>#N/A</v>
      </c>
      <c r="R3018" s="36" t="e">
        <f ca="1">LEFT(OFFSET(Lists!$S$2,P3018-1+MATCH(F3018,OFFSET(Lists!$T$3,P3018-1,0,Q3018-P3018+1),0),0),6)</f>
        <v>#N/A</v>
      </c>
      <c r="S3018" s="36" t="e">
        <f ca="1">VLOOKUP(R3018,Lists!B:D,3,FALSE)</f>
        <v>#N/A</v>
      </c>
      <c r="T3018" s="36" t="str">
        <f>IF(F3018&lt;&gt;"",MATCH(R3018,'Maximum minutes'!B:B,0),"")</f>
        <v/>
      </c>
      <c r="U3018" s="36">
        <f ca="1">IF(F3018&lt;&gt;"",COUNTA(OFFSET('Maximum minutes'!$C$1,'Annexe A1 Cours'!T3018,0,1,50)),0)</f>
        <v>0</v>
      </c>
      <c r="V3018" s="37">
        <f ca="1">IFERROR(OFFSET('Maximum minutes'!$C$1,T3018+1,-1+MATCH(G3018,OFFSET('Maximum minutes'!$C$1,T3018-1,0,1,50),0)),0)</f>
        <v>0</v>
      </c>
      <c r="W3018" s="38">
        <f t="shared" ca="1" si="94"/>
        <v>0</v>
      </c>
    </row>
    <row r="3019" spans="1:23" s="36" customFormat="1" ht="18.75">
      <c r="A3019" s="34"/>
      <c r="B3019" s="39"/>
      <c r="C3019" s="39"/>
      <c r="D3019" s="35"/>
      <c r="E3019" s="40"/>
      <c r="F3019" s="39"/>
      <c r="G3019" s="39"/>
      <c r="H3019" s="39"/>
      <c r="I3019" s="34"/>
      <c r="J3019" s="34"/>
      <c r="K3019" s="34"/>
      <c r="L3019" s="34"/>
      <c r="M3019" s="43" t="str">
        <f ca="1">IFERROR(OFFSET('Maximum minutes'!$C$1,T3019,MATCH(IF(G3019&lt;&gt;"",G3019,F3019),OFFSET('Maximum minutes'!$C$1,T3019-1,0,1,U3019+1),0)-1)*IF(OR(ISNUMBER(J3019),J3019="sans examen"),1,0)*IF(W3019&lt;MinDate,1,0),"")</f>
        <v/>
      </c>
      <c r="N3019" s="36">
        <f t="shared" ca="1" si="95"/>
        <v>0</v>
      </c>
      <c r="O3019" s="36" t="e">
        <f ca="1">LEFT(OFFSET(Lists!$Q$2,MATCH(E3019,Lists!$R$3:$R$19,0),0),4)</f>
        <v>#N/A</v>
      </c>
      <c r="P3019" s="36" t="e">
        <f ca="1">MATCH(O3019,Lists!$S$2:$S$640,1)</f>
        <v>#N/A</v>
      </c>
      <c r="Q3019" s="36" t="e">
        <f ca="1">MATCH(LEFT(OFFSET(Lists!$Q$2,MATCH(E3019,Lists!$R$3:$R$19,0)+1,0),4),Lists!$S$3:$S$640,1)</f>
        <v>#N/A</v>
      </c>
      <c r="R3019" s="36" t="e">
        <f ca="1">LEFT(OFFSET(Lists!$S$2,P3019-1+MATCH(F3019,OFFSET(Lists!$T$3,P3019-1,0,Q3019-P3019+1),0),0),6)</f>
        <v>#N/A</v>
      </c>
      <c r="S3019" s="36" t="e">
        <f ca="1">VLOOKUP(R3019,Lists!B:D,3,FALSE)</f>
        <v>#N/A</v>
      </c>
      <c r="T3019" s="36" t="str">
        <f>IF(F3019&lt;&gt;"",MATCH(R3019,'Maximum minutes'!B:B,0),"")</f>
        <v/>
      </c>
      <c r="U3019" s="36">
        <f ca="1">IF(F3019&lt;&gt;"",COUNTA(OFFSET('Maximum minutes'!$C$1,'Annexe A1 Cours'!T3019,0,1,50)),0)</f>
        <v>0</v>
      </c>
      <c r="V3019" s="37">
        <f ca="1">IFERROR(OFFSET('Maximum minutes'!$C$1,T3019+1,-1+MATCH(G3019,OFFSET('Maximum minutes'!$C$1,T3019-1,0,1,50),0)),0)</f>
        <v>0</v>
      </c>
      <c r="W3019" s="38">
        <f t="shared" ca="1" si="94"/>
        <v>0</v>
      </c>
    </row>
    <row r="3020" spans="1:23" s="36" customFormat="1" ht="18.75">
      <c r="A3020" s="34"/>
      <c r="B3020" s="39"/>
      <c r="C3020" s="39"/>
      <c r="D3020" s="35"/>
      <c r="E3020" s="40"/>
      <c r="F3020" s="39"/>
      <c r="G3020" s="39"/>
      <c r="H3020" s="39"/>
      <c r="I3020" s="34"/>
      <c r="J3020" s="34"/>
      <c r="K3020" s="34"/>
      <c r="L3020" s="34"/>
      <c r="M3020" s="43" t="str">
        <f ca="1">IFERROR(OFFSET('Maximum minutes'!$C$1,T3020,MATCH(IF(G3020&lt;&gt;"",G3020,F3020),OFFSET('Maximum minutes'!$C$1,T3020-1,0,1,U3020+1),0)-1)*IF(OR(ISNUMBER(J3020),J3020="sans examen"),1,0)*IF(W3020&lt;MinDate,1,0),"")</f>
        <v/>
      </c>
      <c r="N3020" s="36">
        <f t="shared" ca="1" si="95"/>
        <v>0</v>
      </c>
      <c r="O3020" s="36" t="e">
        <f ca="1">LEFT(OFFSET(Lists!$Q$2,MATCH(E3020,Lists!$R$3:$R$19,0),0),4)</f>
        <v>#N/A</v>
      </c>
      <c r="P3020" s="36" t="e">
        <f ca="1">MATCH(O3020,Lists!$S$2:$S$640,1)</f>
        <v>#N/A</v>
      </c>
      <c r="Q3020" s="36" t="e">
        <f ca="1">MATCH(LEFT(OFFSET(Lists!$Q$2,MATCH(E3020,Lists!$R$3:$R$19,0)+1,0),4),Lists!$S$3:$S$640,1)</f>
        <v>#N/A</v>
      </c>
      <c r="R3020" s="36" t="e">
        <f ca="1">LEFT(OFFSET(Lists!$S$2,P3020-1+MATCH(F3020,OFFSET(Lists!$T$3,P3020-1,0,Q3020-P3020+1),0),0),6)</f>
        <v>#N/A</v>
      </c>
      <c r="S3020" s="36" t="e">
        <f ca="1">VLOOKUP(R3020,Lists!B:D,3,FALSE)</f>
        <v>#N/A</v>
      </c>
      <c r="T3020" s="36" t="str">
        <f>IF(F3020&lt;&gt;"",MATCH(R3020,'Maximum minutes'!B:B,0),"")</f>
        <v/>
      </c>
      <c r="U3020" s="36">
        <f ca="1">IF(F3020&lt;&gt;"",COUNTA(OFFSET('Maximum minutes'!$C$1,'Annexe A1 Cours'!T3020,0,1,50)),0)</f>
        <v>0</v>
      </c>
      <c r="V3020" s="37">
        <f ca="1">IFERROR(OFFSET('Maximum minutes'!$C$1,T3020+1,-1+MATCH(G3020,OFFSET('Maximum minutes'!$C$1,T3020-1,0,1,50),0)),0)</f>
        <v>0</v>
      </c>
      <c r="W3020" s="38">
        <f t="shared" ca="1" si="94"/>
        <v>0</v>
      </c>
    </row>
    <row r="3021" spans="1:23" s="36" customFormat="1" ht="18.75">
      <c r="A3021" s="34"/>
      <c r="B3021" s="39"/>
      <c r="C3021" s="39"/>
      <c r="D3021" s="35"/>
      <c r="E3021" s="40"/>
      <c r="F3021" s="39"/>
      <c r="G3021" s="39"/>
      <c r="H3021" s="39"/>
      <c r="I3021" s="34"/>
      <c r="J3021" s="34"/>
      <c r="K3021" s="34"/>
      <c r="L3021" s="34"/>
      <c r="M3021" s="43" t="str">
        <f ca="1">IFERROR(OFFSET('Maximum minutes'!$C$1,T3021,MATCH(IF(G3021&lt;&gt;"",G3021,F3021),OFFSET('Maximum minutes'!$C$1,T3021-1,0,1,U3021+1),0)-1)*IF(OR(ISNUMBER(J3021),J3021="sans examen"),1,0)*IF(W3021&lt;MinDate,1,0),"")</f>
        <v/>
      </c>
      <c r="N3021" s="36">
        <f t="shared" ca="1" si="95"/>
        <v>0</v>
      </c>
      <c r="O3021" s="36" t="e">
        <f ca="1">LEFT(OFFSET(Lists!$Q$2,MATCH(E3021,Lists!$R$3:$R$19,0),0),4)</f>
        <v>#N/A</v>
      </c>
      <c r="P3021" s="36" t="e">
        <f ca="1">MATCH(O3021,Lists!$S$2:$S$640,1)</f>
        <v>#N/A</v>
      </c>
      <c r="Q3021" s="36" t="e">
        <f ca="1">MATCH(LEFT(OFFSET(Lists!$Q$2,MATCH(E3021,Lists!$R$3:$R$19,0)+1,0),4),Lists!$S$3:$S$640,1)</f>
        <v>#N/A</v>
      </c>
      <c r="R3021" s="36" t="e">
        <f ca="1">LEFT(OFFSET(Lists!$S$2,P3021-1+MATCH(F3021,OFFSET(Lists!$T$3,P3021-1,0,Q3021-P3021+1),0),0),6)</f>
        <v>#N/A</v>
      </c>
      <c r="S3021" s="36" t="e">
        <f ca="1">VLOOKUP(R3021,Lists!B:D,3,FALSE)</f>
        <v>#N/A</v>
      </c>
      <c r="T3021" s="36" t="str">
        <f>IF(F3021&lt;&gt;"",MATCH(R3021,'Maximum minutes'!B:B,0),"")</f>
        <v/>
      </c>
      <c r="U3021" s="36">
        <f ca="1">IF(F3021&lt;&gt;"",COUNTA(OFFSET('Maximum minutes'!$C$1,'Annexe A1 Cours'!T3021,0,1,50)),0)</f>
        <v>0</v>
      </c>
      <c r="V3021" s="37">
        <f ca="1">IFERROR(OFFSET('Maximum minutes'!$C$1,T3021+1,-1+MATCH(G3021,OFFSET('Maximum minutes'!$C$1,T3021-1,0,1,50),0)),0)</f>
        <v>0</v>
      </c>
      <c r="W3021" s="38">
        <f t="shared" ca="1" si="94"/>
        <v>0</v>
      </c>
    </row>
    <row r="3022" spans="1:23" s="36" customFormat="1" ht="18.75">
      <c r="A3022" s="34"/>
      <c r="B3022" s="39"/>
      <c r="C3022" s="39"/>
      <c r="D3022" s="35"/>
      <c r="E3022" s="40"/>
      <c r="F3022" s="39"/>
      <c r="G3022" s="39"/>
      <c r="H3022" s="39"/>
      <c r="I3022" s="34"/>
      <c r="J3022" s="34"/>
      <c r="K3022" s="34"/>
      <c r="L3022" s="34"/>
      <c r="M3022" s="43" t="str">
        <f ca="1">IFERROR(OFFSET('Maximum minutes'!$C$1,T3022,MATCH(IF(G3022&lt;&gt;"",G3022,F3022),OFFSET('Maximum minutes'!$C$1,T3022-1,0,1,U3022+1),0)-1)*IF(OR(ISNUMBER(J3022),J3022="sans examen"),1,0)*IF(W3022&lt;MinDate,1,0),"")</f>
        <v/>
      </c>
      <c r="N3022" s="36">
        <f t="shared" ca="1" si="95"/>
        <v>0</v>
      </c>
      <c r="O3022" s="36" t="e">
        <f ca="1">LEFT(OFFSET(Lists!$Q$2,MATCH(E3022,Lists!$R$3:$R$19,0),0),4)</f>
        <v>#N/A</v>
      </c>
      <c r="P3022" s="36" t="e">
        <f ca="1">MATCH(O3022,Lists!$S$2:$S$640,1)</f>
        <v>#N/A</v>
      </c>
      <c r="Q3022" s="36" t="e">
        <f ca="1">MATCH(LEFT(OFFSET(Lists!$Q$2,MATCH(E3022,Lists!$R$3:$R$19,0)+1,0),4),Lists!$S$3:$S$640,1)</f>
        <v>#N/A</v>
      </c>
      <c r="R3022" s="36" t="e">
        <f ca="1">LEFT(OFFSET(Lists!$S$2,P3022-1+MATCH(F3022,OFFSET(Lists!$T$3,P3022-1,0,Q3022-P3022+1),0),0),6)</f>
        <v>#N/A</v>
      </c>
      <c r="S3022" s="36" t="e">
        <f ca="1">VLOOKUP(R3022,Lists!B:D,3,FALSE)</f>
        <v>#N/A</v>
      </c>
      <c r="T3022" s="36" t="str">
        <f>IF(F3022&lt;&gt;"",MATCH(R3022,'Maximum minutes'!B:B,0),"")</f>
        <v/>
      </c>
      <c r="U3022" s="36">
        <f ca="1">IF(F3022&lt;&gt;"",COUNTA(OFFSET('Maximum minutes'!$C$1,'Annexe A1 Cours'!T3022,0,1,50)),0)</f>
        <v>0</v>
      </c>
      <c r="V3022" s="37">
        <f ca="1">IFERROR(OFFSET('Maximum minutes'!$C$1,T3022+1,-1+MATCH(G3022,OFFSET('Maximum minutes'!$C$1,T3022-1,0,1,50),0)),0)</f>
        <v>0</v>
      </c>
      <c r="W3022" s="38">
        <f t="shared" ca="1" si="94"/>
        <v>0</v>
      </c>
    </row>
    <row r="3023" spans="1:23" s="36" customFormat="1" ht="18.75">
      <c r="A3023" s="34"/>
      <c r="B3023" s="39"/>
      <c r="C3023" s="39"/>
      <c r="D3023" s="35"/>
      <c r="E3023" s="40"/>
      <c r="F3023" s="39"/>
      <c r="G3023" s="39"/>
      <c r="H3023" s="39"/>
      <c r="I3023" s="34"/>
      <c r="J3023" s="34"/>
      <c r="K3023" s="34"/>
      <c r="L3023" s="34"/>
      <c r="M3023" s="43" t="str">
        <f ca="1">IFERROR(OFFSET('Maximum minutes'!$C$1,T3023,MATCH(IF(G3023&lt;&gt;"",G3023,F3023),OFFSET('Maximum minutes'!$C$1,T3023-1,0,1,U3023+1),0)-1)*IF(OR(ISNUMBER(J3023),J3023="sans examen"),1,0)*IF(W3023&lt;MinDate,1,0),"")</f>
        <v/>
      </c>
      <c r="N3023" s="36">
        <f t="shared" ca="1" si="95"/>
        <v>0</v>
      </c>
      <c r="O3023" s="36" t="e">
        <f ca="1">LEFT(OFFSET(Lists!$Q$2,MATCH(E3023,Lists!$R$3:$R$19,0),0),4)</f>
        <v>#N/A</v>
      </c>
      <c r="P3023" s="36" t="e">
        <f ca="1">MATCH(O3023,Lists!$S$2:$S$640,1)</f>
        <v>#N/A</v>
      </c>
      <c r="Q3023" s="36" t="e">
        <f ca="1">MATCH(LEFT(OFFSET(Lists!$Q$2,MATCH(E3023,Lists!$R$3:$R$19,0)+1,0),4),Lists!$S$3:$S$640,1)</f>
        <v>#N/A</v>
      </c>
      <c r="R3023" s="36" t="e">
        <f ca="1">LEFT(OFFSET(Lists!$S$2,P3023-1+MATCH(F3023,OFFSET(Lists!$T$3,P3023-1,0,Q3023-P3023+1),0),0),6)</f>
        <v>#N/A</v>
      </c>
      <c r="S3023" s="36" t="e">
        <f ca="1">VLOOKUP(R3023,Lists!B:D,3,FALSE)</f>
        <v>#N/A</v>
      </c>
      <c r="T3023" s="36" t="str">
        <f>IF(F3023&lt;&gt;"",MATCH(R3023,'Maximum minutes'!B:B,0),"")</f>
        <v/>
      </c>
      <c r="U3023" s="36">
        <f ca="1">IF(F3023&lt;&gt;"",COUNTA(OFFSET('Maximum minutes'!$C$1,'Annexe A1 Cours'!T3023,0,1,50)),0)</f>
        <v>0</v>
      </c>
      <c r="V3023" s="37">
        <f ca="1">IFERROR(OFFSET('Maximum minutes'!$C$1,T3023+1,-1+MATCH(G3023,OFFSET('Maximum minutes'!$C$1,T3023-1,0,1,50),0)),0)</f>
        <v>0</v>
      </c>
      <c r="W3023" s="38">
        <f t="shared" ca="1" si="94"/>
        <v>0</v>
      </c>
    </row>
    <row r="3024" spans="1:23" s="36" customFormat="1" ht="18.75">
      <c r="A3024" s="34"/>
      <c r="B3024" s="39"/>
      <c r="C3024" s="39"/>
      <c r="D3024" s="35"/>
      <c r="E3024" s="40"/>
      <c r="F3024" s="39"/>
      <c r="G3024" s="39"/>
      <c r="H3024" s="39"/>
      <c r="I3024" s="34"/>
      <c r="J3024" s="34"/>
      <c r="K3024" s="34"/>
      <c r="L3024" s="34"/>
      <c r="M3024" s="43" t="str">
        <f ca="1">IFERROR(OFFSET('Maximum minutes'!$C$1,T3024,MATCH(IF(G3024&lt;&gt;"",G3024,F3024),OFFSET('Maximum minutes'!$C$1,T3024-1,0,1,U3024+1),0)-1)*IF(OR(ISNUMBER(J3024),J3024="sans examen"),1,0)*IF(W3024&lt;MinDate,1,0),"")</f>
        <v/>
      </c>
      <c r="N3024" s="36">
        <f t="shared" ca="1" si="95"/>
        <v>0</v>
      </c>
      <c r="O3024" s="36" t="e">
        <f ca="1">LEFT(OFFSET(Lists!$Q$2,MATCH(E3024,Lists!$R$3:$R$19,0),0),4)</f>
        <v>#N/A</v>
      </c>
      <c r="P3024" s="36" t="e">
        <f ca="1">MATCH(O3024,Lists!$S$2:$S$640,1)</f>
        <v>#N/A</v>
      </c>
      <c r="Q3024" s="36" t="e">
        <f ca="1">MATCH(LEFT(OFFSET(Lists!$Q$2,MATCH(E3024,Lists!$R$3:$R$19,0)+1,0),4),Lists!$S$3:$S$640,1)</f>
        <v>#N/A</v>
      </c>
      <c r="R3024" s="36" t="e">
        <f ca="1">LEFT(OFFSET(Lists!$S$2,P3024-1+MATCH(F3024,OFFSET(Lists!$T$3,P3024-1,0,Q3024-P3024+1),0),0),6)</f>
        <v>#N/A</v>
      </c>
      <c r="S3024" s="36" t="e">
        <f ca="1">VLOOKUP(R3024,Lists!B:D,3,FALSE)</f>
        <v>#N/A</v>
      </c>
      <c r="T3024" s="36" t="str">
        <f>IF(F3024&lt;&gt;"",MATCH(R3024,'Maximum minutes'!B:B,0),"")</f>
        <v/>
      </c>
      <c r="U3024" s="36">
        <f ca="1">IF(F3024&lt;&gt;"",COUNTA(OFFSET('Maximum minutes'!$C$1,'Annexe A1 Cours'!T3024,0,1,50)),0)</f>
        <v>0</v>
      </c>
      <c r="V3024" s="37">
        <f ca="1">IFERROR(OFFSET('Maximum minutes'!$C$1,T3024+1,-1+MATCH(G3024,OFFSET('Maximum minutes'!$C$1,T3024-1,0,1,50),0)),0)</f>
        <v>0</v>
      </c>
      <c r="W3024" s="38">
        <f t="shared" ca="1" si="94"/>
        <v>0</v>
      </c>
    </row>
    <row r="3025" spans="1:23" s="36" customFormat="1" ht="18.75">
      <c r="A3025" s="34"/>
      <c r="B3025" s="39"/>
      <c r="C3025" s="39"/>
      <c r="D3025" s="35"/>
      <c r="E3025" s="40"/>
      <c r="F3025" s="39"/>
      <c r="G3025" s="39"/>
      <c r="H3025" s="39"/>
      <c r="I3025" s="34"/>
      <c r="J3025" s="34"/>
      <c r="K3025" s="34"/>
      <c r="L3025" s="34"/>
      <c r="M3025" s="43" t="str">
        <f ca="1">IFERROR(OFFSET('Maximum minutes'!$C$1,T3025,MATCH(IF(G3025&lt;&gt;"",G3025,F3025),OFFSET('Maximum minutes'!$C$1,T3025-1,0,1,U3025+1),0)-1)*IF(OR(ISNUMBER(J3025),J3025="sans examen"),1,0)*IF(W3025&lt;MinDate,1,0),"")</f>
        <v/>
      </c>
      <c r="N3025" s="36">
        <f t="shared" ca="1" si="95"/>
        <v>0</v>
      </c>
      <c r="O3025" s="36" t="e">
        <f ca="1">LEFT(OFFSET(Lists!$Q$2,MATCH(E3025,Lists!$R$3:$R$19,0),0),4)</f>
        <v>#N/A</v>
      </c>
      <c r="P3025" s="36" t="e">
        <f ca="1">MATCH(O3025,Lists!$S$2:$S$640,1)</f>
        <v>#N/A</v>
      </c>
      <c r="Q3025" s="36" t="e">
        <f ca="1">MATCH(LEFT(OFFSET(Lists!$Q$2,MATCH(E3025,Lists!$R$3:$R$19,0)+1,0),4),Lists!$S$3:$S$640,1)</f>
        <v>#N/A</v>
      </c>
      <c r="R3025" s="36" t="e">
        <f ca="1">LEFT(OFFSET(Lists!$S$2,P3025-1+MATCH(F3025,OFFSET(Lists!$T$3,P3025-1,0,Q3025-P3025+1),0),0),6)</f>
        <v>#N/A</v>
      </c>
      <c r="S3025" s="36" t="e">
        <f ca="1">VLOOKUP(R3025,Lists!B:D,3,FALSE)</f>
        <v>#N/A</v>
      </c>
      <c r="T3025" s="36" t="str">
        <f>IF(F3025&lt;&gt;"",MATCH(R3025,'Maximum minutes'!B:B,0),"")</f>
        <v/>
      </c>
      <c r="U3025" s="36">
        <f ca="1">IF(F3025&lt;&gt;"",COUNTA(OFFSET('Maximum minutes'!$C$1,'Annexe A1 Cours'!T3025,0,1,50)),0)</f>
        <v>0</v>
      </c>
      <c r="V3025" s="37">
        <f ca="1">IFERROR(OFFSET('Maximum minutes'!$C$1,T3025+1,-1+MATCH(G3025,OFFSET('Maximum minutes'!$C$1,T3025-1,0,1,50),0)),0)</f>
        <v>0</v>
      </c>
      <c r="W3025" s="38">
        <f t="shared" ca="1" si="94"/>
        <v>0</v>
      </c>
    </row>
    <row r="3026" spans="1:23" s="36" customFormat="1" ht="18.75">
      <c r="A3026" s="34"/>
      <c r="B3026" s="39"/>
      <c r="C3026" s="39"/>
      <c r="D3026" s="35"/>
      <c r="E3026" s="40"/>
      <c r="F3026" s="39"/>
      <c r="G3026" s="39"/>
      <c r="H3026" s="39"/>
      <c r="I3026" s="34"/>
      <c r="J3026" s="34"/>
      <c r="K3026" s="34"/>
      <c r="L3026" s="34"/>
      <c r="M3026" s="43" t="str">
        <f ca="1">IFERROR(OFFSET('Maximum minutes'!$C$1,T3026,MATCH(IF(G3026&lt;&gt;"",G3026,F3026),OFFSET('Maximum minutes'!$C$1,T3026-1,0,1,U3026+1),0)-1)*IF(OR(ISNUMBER(J3026),J3026="sans examen"),1,0)*IF(W3026&lt;MinDate,1,0),"")</f>
        <v/>
      </c>
      <c r="N3026" s="36">
        <f t="shared" ca="1" si="95"/>
        <v>0</v>
      </c>
      <c r="O3026" s="36" t="e">
        <f ca="1">LEFT(OFFSET(Lists!$Q$2,MATCH(E3026,Lists!$R$3:$R$19,0),0),4)</f>
        <v>#N/A</v>
      </c>
      <c r="P3026" s="36" t="e">
        <f ca="1">MATCH(O3026,Lists!$S$2:$S$640,1)</f>
        <v>#N/A</v>
      </c>
      <c r="Q3026" s="36" t="e">
        <f ca="1">MATCH(LEFT(OFFSET(Lists!$Q$2,MATCH(E3026,Lists!$R$3:$R$19,0)+1,0),4),Lists!$S$3:$S$640,1)</f>
        <v>#N/A</v>
      </c>
      <c r="R3026" s="36" t="e">
        <f ca="1">LEFT(OFFSET(Lists!$S$2,P3026-1+MATCH(F3026,OFFSET(Lists!$T$3,P3026-1,0,Q3026-P3026+1),0),0),6)</f>
        <v>#N/A</v>
      </c>
      <c r="S3026" s="36" t="e">
        <f ca="1">VLOOKUP(R3026,Lists!B:D,3,FALSE)</f>
        <v>#N/A</v>
      </c>
      <c r="T3026" s="36" t="str">
        <f>IF(F3026&lt;&gt;"",MATCH(R3026,'Maximum minutes'!B:B,0),"")</f>
        <v/>
      </c>
      <c r="U3026" s="36">
        <f ca="1">IF(F3026&lt;&gt;"",COUNTA(OFFSET('Maximum minutes'!$C$1,'Annexe A1 Cours'!T3026,0,1,50)),0)</f>
        <v>0</v>
      </c>
      <c r="V3026" s="37">
        <f ca="1">IFERROR(OFFSET('Maximum minutes'!$C$1,T3026+1,-1+MATCH(G3026,OFFSET('Maximum minutes'!$C$1,T3026-1,0,1,50),0)),0)</f>
        <v>0</v>
      </c>
      <c r="W3026" s="38">
        <f t="shared" ca="1" si="94"/>
        <v>0</v>
      </c>
    </row>
    <row r="3027" spans="1:23" s="36" customFormat="1" ht="18.75">
      <c r="A3027" s="34"/>
      <c r="B3027" s="39"/>
      <c r="C3027" s="39"/>
      <c r="D3027" s="35"/>
      <c r="E3027" s="40"/>
      <c r="F3027" s="39"/>
      <c r="G3027" s="39"/>
      <c r="H3027" s="39"/>
      <c r="I3027" s="34"/>
      <c r="J3027" s="34"/>
      <c r="K3027" s="34"/>
      <c r="L3027" s="34"/>
      <c r="M3027" s="43" t="str">
        <f ca="1">IFERROR(OFFSET('Maximum minutes'!$C$1,T3027,MATCH(IF(G3027&lt;&gt;"",G3027,F3027),OFFSET('Maximum minutes'!$C$1,T3027-1,0,1,U3027+1),0)-1)*IF(OR(ISNUMBER(J3027),J3027="sans examen"),1,0)*IF(W3027&lt;MinDate,1,0),"")</f>
        <v/>
      </c>
      <c r="N3027" s="36">
        <f t="shared" ca="1" si="95"/>
        <v>0</v>
      </c>
      <c r="O3027" s="36" t="e">
        <f ca="1">LEFT(OFFSET(Lists!$Q$2,MATCH(E3027,Lists!$R$3:$R$19,0),0),4)</f>
        <v>#N/A</v>
      </c>
      <c r="P3027" s="36" t="e">
        <f ca="1">MATCH(O3027,Lists!$S$2:$S$640,1)</f>
        <v>#N/A</v>
      </c>
      <c r="Q3027" s="36" t="e">
        <f ca="1">MATCH(LEFT(OFFSET(Lists!$Q$2,MATCH(E3027,Lists!$R$3:$R$19,0)+1,0),4),Lists!$S$3:$S$640,1)</f>
        <v>#N/A</v>
      </c>
      <c r="R3027" s="36" t="e">
        <f ca="1">LEFT(OFFSET(Lists!$S$2,P3027-1+MATCH(F3027,OFFSET(Lists!$T$3,P3027-1,0,Q3027-P3027+1),0),0),6)</f>
        <v>#N/A</v>
      </c>
      <c r="S3027" s="36" t="e">
        <f ca="1">VLOOKUP(R3027,Lists!B:D,3,FALSE)</f>
        <v>#N/A</v>
      </c>
      <c r="T3027" s="36" t="str">
        <f>IF(F3027&lt;&gt;"",MATCH(R3027,'Maximum minutes'!B:B,0),"")</f>
        <v/>
      </c>
      <c r="U3027" s="36">
        <f ca="1">IF(F3027&lt;&gt;"",COUNTA(OFFSET('Maximum minutes'!$C$1,'Annexe A1 Cours'!T3027,0,1,50)),0)</f>
        <v>0</v>
      </c>
      <c r="V3027" s="37">
        <f ca="1">IFERROR(OFFSET('Maximum minutes'!$C$1,T3027+1,-1+MATCH(G3027,OFFSET('Maximum minutes'!$C$1,T3027-1,0,1,50),0)),0)</f>
        <v>0</v>
      </c>
      <c r="W3027" s="38">
        <f t="shared" ca="1" si="94"/>
        <v>0</v>
      </c>
    </row>
    <row r="3028" spans="1:23" s="36" customFormat="1" ht="18.75">
      <c r="A3028" s="34"/>
      <c r="B3028" s="39"/>
      <c r="C3028" s="39"/>
      <c r="D3028" s="35"/>
      <c r="E3028" s="40"/>
      <c r="F3028" s="39"/>
      <c r="G3028" s="39"/>
      <c r="H3028" s="39"/>
      <c r="I3028" s="34"/>
      <c r="J3028" s="34"/>
      <c r="K3028" s="34"/>
      <c r="L3028" s="34"/>
      <c r="M3028" s="43" t="str">
        <f ca="1">IFERROR(OFFSET('Maximum minutes'!$C$1,T3028,MATCH(IF(G3028&lt;&gt;"",G3028,F3028),OFFSET('Maximum minutes'!$C$1,T3028-1,0,1,U3028+1),0)-1)*IF(OR(ISNUMBER(J3028),J3028="sans examen"),1,0)*IF(W3028&lt;MinDate,1,0),"")</f>
        <v/>
      </c>
      <c r="N3028" s="36">
        <f t="shared" ca="1" si="95"/>
        <v>0</v>
      </c>
      <c r="O3028" s="36" t="e">
        <f ca="1">LEFT(OFFSET(Lists!$Q$2,MATCH(E3028,Lists!$R$3:$R$19,0),0),4)</f>
        <v>#N/A</v>
      </c>
      <c r="P3028" s="36" t="e">
        <f ca="1">MATCH(O3028,Lists!$S$2:$S$640,1)</f>
        <v>#N/A</v>
      </c>
      <c r="Q3028" s="36" t="e">
        <f ca="1">MATCH(LEFT(OFFSET(Lists!$Q$2,MATCH(E3028,Lists!$R$3:$R$19,0)+1,0),4),Lists!$S$3:$S$640,1)</f>
        <v>#N/A</v>
      </c>
      <c r="R3028" s="36" t="e">
        <f ca="1">LEFT(OFFSET(Lists!$S$2,P3028-1+MATCH(F3028,OFFSET(Lists!$T$3,P3028-1,0,Q3028-P3028+1),0),0),6)</f>
        <v>#N/A</v>
      </c>
      <c r="S3028" s="36" t="e">
        <f ca="1">VLOOKUP(R3028,Lists!B:D,3,FALSE)</f>
        <v>#N/A</v>
      </c>
      <c r="T3028" s="36" t="str">
        <f>IF(F3028&lt;&gt;"",MATCH(R3028,'Maximum minutes'!B:B,0),"")</f>
        <v/>
      </c>
      <c r="U3028" s="36">
        <f ca="1">IF(F3028&lt;&gt;"",COUNTA(OFFSET('Maximum minutes'!$C$1,'Annexe A1 Cours'!T3028,0,1,50)),0)</f>
        <v>0</v>
      </c>
      <c r="V3028" s="37">
        <f ca="1">IFERROR(OFFSET('Maximum minutes'!$C$1,T3028+1,-1+MATCH(G3028,OFFSET('Maximum minutes'!$C$1,T3028-1,0,1,50),0)),0)</f>
        <v>0</v>
      </c>
      <c r="W3028" s="38">
        <f t="shared" ca="1" si="94"/>
        <v>0</v>
      </c>
    </row>
    <row r="3029" spans="1:23" s="36" customFormat="1" ht="18.75">
      <c r="A3029" s="34"/>
      <c r="B3029" s="39"/>
      <c r="C3029" s="39"/>
      <c r="D3029" s="35"/>
      <c r="E3029" s="40"/>
      <c r="F3029" s="39"/>
      <c r="G3029" s="39"/>
      <c r="H3029" s="39"/>
      <c r="I3029" s="34"/>
      <c r="J3029" s="34"/>
      <c r="K3029" s="34"/>
      <c r="L3029" s="34"/>
      <c r="M3029" s="43" t="str">
        <f ca="1">IFERROR(OFFSET('Maximum minutes'!$C$1,T3029,MATCH(IF(G3029&lt;&gt;"",G3029,F3029),OFFSET('Maximum minutes'!$C$1,T3029-1,0,1,U3029+1),0)-1)*IF(OR(ISNUMBER(J3029),J3029="sans examen"),1,0)*IF(W3029&lt;MinDate,1,0),"")</f>
        <v/>
      </c>
      <c r="N3029" s="36">
        <f t="shared" ca="1" si="95"/>
        <v>0</v>
      </c>
      <c r="O3029" s="36" t="e">
        <f ca="1">LEFT(OFFSET(Lists!$Q$2,MATCH(E3029,Lists!$R$3:$R$19,0),0),4)</f>
        <v>#N/A</v>
      </c>
      <c r="P3029" s="36" t="e">
        <f ca="1">MATCH(O3029,Lists!$S$2:$S$640,1)</f>
        <v>#N/A</v>
      </c>
      <c r="Q3029" s="36" t="e">
        <f ca="1">MATCH(LEFT(OFFSET(Lists!$Q$2,MATCH(E3029,Lists!$R$3:$R$19,0)+1,0),4),Lists!$S$3:$S$640,1)</f>
        <v>#N/A</v>
      </c>
      <c r="R3029" s="36" t="e">
        <f ca="1">LEFT(OFFSET(Lists!$S$2,P3029-1+MATCH(F3029,OFFSET(Lists!$T$3,P3029-1,0,Q3029-P3029+1),0),0),6)</f>
        <v>#N/A</v>
      </c>
      <c r="S3029" s="36" t="e">
        <f ca="1">VLOOKUP(R3029,Lists!B:D,3,FALSE)</f>
        <v>#N/A</v>
      </c>
      <c r="T3029" s="36" t="str">
        <f>IF(F3029&lt;&gt;"",MATCH(R3029,'Maximum minutes'!B:B,0),"")</f>
        <v/>
      </c>
      <c r="U3029" s="36">
        <f ca="1">IF(F3029&lt;&gt;"",COUNTA(OFFSET('Maximum minutes'!$C$1,'Annexe A1 Cours'!T3029,0,1,50)),0)</f>
        <v>0</v>
      </c>
      <c r="V3029" s="37">
        <f ca="1">IFERROR(OFFSET('Maximum minutes'!$C$1,T3029+1,-1+MATCH(G3029,OFFSET('Maximum minutes'!$C$1,T3029-1,0,1,50),0)),0)</f>
        <v>0</v>
      </c>
      <c r="W3029" s="38">
        <f t="shared" ca="1" si="94"/>
        <v>0</v>
      </c>
    </row>
    <row r="3030" spans="1:23" s="36" customFormat="1" ht="18.75">
      <c r="A3030" s="34"/>
      <c r="B3030" s="39"/>
      <c r="C3030" s="39"/>
      <c r="D3030" s="35"/>
      <c r="E3030" s="40"/>
      <c r="F3030" s="39"/>
      <c r="G3030" s="39"/>
      <c r="H3030" s="39"/>
      <c r="I3030" s="34"/>
      <c r="J3030" s="34"/>
      <c r="K3030" s="34"/>
      <c r="L3030" s="34"/>
      <c r="M3030" s="43" t="str">
        <f ca="1">IFERROR(OFFSET('Maximum minutes'!$C$1,T3030,MATCH(IF(G3030&lt;&gt;"",G3030,F3030),OFFSET('Maximum minutes'!$C$1,T3030-1,0,1,U3030+1),0)-1)*IF(OR(ISNUMBER(J3030),J3030="sans examen"),1,0)*IF(W3030&lt;MinDate,1,0),"")</f>
        <v/>
      </c>
      <c r="N3030" s="36">
        <f t="shared" ca="1" si="95"/>
        <v>0</v>
      </c>
      <c r="O3030" s="36" t="e">
        <f ca="1">LEFT(OFFSET(Lists!$Q$2,MATCH(E3030,Lists!$R$3:$R$19,0),0),4)</f>
        <v>#N/A</v>
      </c>
      <c r="P3030" s="36" t="e">
        <f ca="1">MATCH(O3030,Lists!$S$2:$S$640,1)</f>
        <v>#N/A</v>
      </c>
      <c r="Q3030" s="36" t="e">
        <f ca="1">MATCH(LEFT(OFFSET(Lists!$Q$2,MATCH(E3030,Lists!$R$3:$R$19,0)+1,0),4),Lists!$S$3:$S$640,1)</f>
        <v>#N/A</v>
      </c>
      <c r="R3030" s="36" t="e">
        <f ca="1">LEFT(OFFSET(Lists!$S$2,P3030-1+MATCH(F3030,OFFSET(Lists!$T$3,P3030-1,0,Q3030-P3030+1),0),0),6)</f>
        <v>#N/A</v>
      </c>
      <c r="S3030" s="36" t="e">
        <f ca="1">VLOOKUP(R3030,Lists!B:D,3,FALSE)</f>
        <v>#N/A</v>
      </c>
      <c r="T3030" s="36" t="str">
        <f>IF(F3030&lt;&gt;"",MATCH(R3030,'Maximum minutes'!B:B,0),"")</f>
        <v/>
      </c>
      <c r="U3030" s="36">
        <f ca="1">IF(F3030&lt;&gt;"",COUNTA(OFFSET('Maximum minutes'!$C$1,'Annexe A1 Cours'!T3030,0,1,50)),0)</f>
        <v>0</v>
      </c>
      <c r="V3030" s="37">
        <f ca="1">IFERROR(OFFSET('Maximum minutes'!$C$1,T3030+1,-1+MATCH(G3030,OFFSET('Maximum minutes'!$C$1,T3030-1,0,1,50),0)),0)</f>
        <v>0</v>
      </c>
      <c r="W3030" s="38">
        <f t="shared" ca="1" si="94"/>
        <v>0</v>
      </c>
    </row>
    <row r="3031" spans="1:23" s="36" customFormat="1" ht="18.75">
      <c r="A3031" s="34"/>
      <c r="B3031" s="39"/>
      <c r="C3031" s="39"/>
      <c r="D3031" s="35"/>
      <c r="E3031" s="40"/>
      <c r="F3031" s="39"/>
      <c r="G3031" s="39"/>
      <c r="H3031" s="39"/>
      <c r="I3031" s="34"/>
      <c r="J3031" s="34"/>
      <c r="K3031" s="34"/>
      <c r="L3031" s="34"/>
      <c r="M3031" s="43" t="str">
        <f ca="1">IFERROR(OFFSET('Maximum minutes'!$C$1,T3031,MATCH(IF(G3031&lt;&gt;"",G3031,F3031),OFFSET('Maximum minutes'!$C$1,T3031-1,0,1,U3031+1),0)-1)*IF(OR(ISNUMBER(J3031),J3031="sans examen"),1,0)*IF(W3031&lt;MinDate,1,0),"")</f>
        <v/>
      </c>
      <c r="N3031" s="36">
        <f t="shared" ca="1" si="95"/>
        <v>0</v>
      </c>
      <c r="O3031" s="36" t="e">
        <f ca="1">LEFT(OFFSET(Lists!$Q$2,MATCH(E3031,Lists!$R$3:$R$19,0),0),4)</f>
        <v>#N/A</v>
      </c>
      <c r="P3031" s="36" t="e">
        <f ca="1">MATCH(O3031,Lists!$S$2:$S$640,1)</f>
        <v>#N/A</v>
      </c>
      <c r="Q3031" s="36" t="e">
        <f ca="1">MATCH(LEFT(OFFSET(Lists!$Q$2,MATCH(E3031,Lists!$R$3:$R$19,0)+1,0),4),Lists!$S$3:$S$640,1)</f>
        <v>#N/A</v>
      </c>
      <c r="R3031" s="36" t="e">
        <f ca="1">LEFT(OFFSET(Lists!$S$2,P3031-1+MATCH(F3031,OFFSET(Lists!$T$3,P3031-1,0,Q3031-P3031+1),0),0),6)</f>
        <v>#N/A</v>
      </c>
      <c r="S3031" s="36" t="e">
        <f ca="1">VLOOKUP(R3031,Lists!B:D,3,FALSE)</f>
        <v>#N/A</v>
      </c>
      <c r="T3031" s="36" t="str">
        <f>IF(F3031&lt;&gt;"",MATCH(R3031,'Maximum minutes'!B:B,0),"")</f>
        <v/>
      </c>
      <c r="U3031" s="36">
        <f ca="1">IF(F3031&lt;&gt;"",COUNTA(OFFSET('Maximum minutes'!$C$1,'Annexe A1 Cours'!T3031,0,1,50)),0)</f>
        <v>0</v>
      </c>
      <c r="V3031" s="37">
        <f ca="1">IFERROR(OFFSET('Maximum minutes'!$C$1,T3031+1,-1+MATCH(G3031,OFFSET('Maximum minutes'!$C$1,T3031-1,0,1,50),0)),0)</f>
        <v>0</v>
      </c>
      <c r="W3031" s="38">
        <f t="shared" ca="1" si="94"/>
        <v>0</v>
      </c>
    </row>
    <row r="3032" spans="1:23" s="36" customFormat="1" ht="18.75">
      <c r="A3032" s="34"/>
      <c r="B3032" s="39"/>
      <c r="C3032" s="39"/>
      <c r="D3032" s="35"/>
      <c r="E3032" s="40"/>
      <c r="F3032" s="39"/>
      <c r="G3032" s="39"/>
      <c r="H3032" s="39"/>
      <c r="I3032" s="34"/>
      <c r="J3032" s="34"/>
      <c r="K3032" s="34"/>
      <c r="L3032" s="34"/>
      <c r="M3032" s="43" t="str">
        <f ca="1">IFERROR(OFFSET('Maximum minutes'!$C$1,T3032,MATCH(IF(G3032&lt;&gt;"",G3032,F3032),OFFSET('Maximum minutes'!$C$1,T3032-1,0,1,U3032+1),0)-1)*IF(OR(ISNUMBER(J3032),J3032="sans examen"),1,0)*IF(W3032&lt;MinDate,1,0),"")</f>
        <v/>
      </c>
      <c r="N3032" s="36">
        <f t="shared" ca="1" si="95"/>
        <v>0</v>
      </c>
      <c r="O3032" s="36" t="e">
        <f ca="1">LEFT(OFFSET(Lists!$Q$2,MATCH(E3032,Lists!$R$3:$R$19,0),0),4)</f>
        <v>#N/A</v>
      </c>
      <c r="P3032" s="36" t="e">
        <f ca="1">MATCH(O3032,Lists!$S$2:$S$640,1)</f>
        <v>#N/A</v>
      </c>
      <c r="Q3032" s="36" t="e">
        <f ca="1">MATCH(LEFT(OFFSET(Lists!$Q$2,MATCH(E3032,Lists!$R$3:$R$19,0)+1,0),4),Lists!$S$3:$S$640,1)</f>
        <v>#N/A</v>
      </c>
      <c r="R3032" s="36" t="e">
        <f ca="1">LEFT(OFFSET(Lists!$S$2,P3032-1+MATCH(F3032,OFFSET(Lists!$T$3,P3032-1,0,Q3032-P3032+1),0),0),6)</f>
        <v>#N/A</v>
      </c>
      <c r="S3032" s="36" t="e">
        <f ca="1">VLOOKUP(R3032,Lists!B:D,3,FALSE)</f>
        <v>#N/A</v>
      </c>
      <c r="T3032" s="36" t="str">
        <f>IF(F3032&lt;&gt;"",MATCH(R3032,'Maximum minutes'!B:B,0),"")</f>
        <v/>
      </c>
      <c r="U3032" s="36">
        <f ca="1">IF(F3032&lt;&gt;"",COUNTA(OFFSET('Maximum minutes'!$C$1,'Annexe A1 Cours'!T3032,0,1,50)),0)</f>
        <v>0</v>
      </c>
      <c r="V3032" s="37">
        <f ca="1">IFERROR(OFFSET('Maximum minutes'!$C$1,T3032+1,-1+MATCH(G3032,OFFSET('Maximum minutes'!$C$1,T3032-1,0,1,50),0)),0)</f>
        <v>0</v>
      </c>
      <c r="W3032" s="38">
        <f t="shared" ca="1" si="94"/>
        <v>0</v>
      </c>
    </row>
    <row r="3033" spans="1:23" s="36" customFormat="1" ht="18.75">
      <c r="A3033" s="34"/>
      <c r="B3033" s="39"/>
      <c r="C3033" s="39"/>
      <c r="D3033" s="35"/>
      <c r="E3033" s="40"/>
      <c r="F3033" s="39"/>
      <c r="G3033" s="39"/>
      <c r="H3033" s="39"/>
      <c r="I3033" s="34"/>
      <c r="J3033" s="34"/>
      <c r="K3033" s="34"/>
      <c r="L3033" s="34"/>
      <c r="M3033" s="43" t="str">
        <f ca="1">IFERROR(OFFSET('Maximum minutes'!$C$1,T3033,MATCH(IF(G3033&lt;&gt;"",G3033,F3033),OFFSET('Maximum minutes'!$C$1,T3033-1,0,1,U3033+1),0)-1)*IF(OR(ISNUMBER(J3033),J3033="sans examen"),1,0)*IF(W3033&lt;MinDate,1,0),"")</f>
        <v/>
      </c>
      <c r="N3033" s="36">
        <f t="shared" ca="1" si="95"/>
        <v>0</v>
      </c>
      <c r="O3033" s="36" t="e">
        <f ca="1">LEFT(OFFSET(Lists!$Q$2,MATCH(E3033,Lists!$R$3:$R$19,0),0),4)</f>
        <v>#N/A</v>
      </c>
      <c r="P3033" s="36" t="e">
        <f ca="1">MATCH(O3033,Lists!$S$2:$S$640,1)</f>
        <v>#N/A</v>
      </c>
      <c r="Q3033" s="36" t="e">
        <f ca="1">MATCH(LEFT(OFFSET(Lists!$Q$2,MATCH(E3033,Lists!$R$3:$R$19,0)+1,0),4),Lists!$S$3:$S$640,1)</f>
        <v>#N/A</v>
      </c>
      <c r="R3033" s="36" t="e">
        <f ca="1">LEFT(OFFSET(Lists!$S$2,P3033-1+MATCH(F3033,OFFSET(Lists!$T$3,P3033-1,0,Q3033-P3033+1),0),0),6)</f>
        <v>#N/A</v>
      </c>
      <c r="S3033" s="36" t="e">
        <f ca="1">VLOOKUP(R3033,Lists!B:D,3,FALSE)</f>
        <v>#N/A</v>
      </c>
      <c r="T3033" s="36" t="str">
        <f>IF(F3033&lt;&gt;"",MATCH(R3033,'Maximum minutes'!B:B,0),"")</f>
        <v/>
      </c>
      <c r="U3033" s="36">
        <f ca="1">IF(F3033&lt;&gt;"",COUNTA(OFFSET('Maximum minutes'!$C$1,'Annexe A1 Cours'!T3033,0,1,50)),0)</f>
        <v>0</v>
      </c>
      <c r="V3033" s="37">
        <f ca="1">IFERROR(OFFSET('Maximum minutes'!$C$1,T3033+1,-1+MATCH(G3033,OFFSET('Maximum minutes'!$C$1,T3033-1,0,1,50),0)),0)</f>
        <v>0</v>
      </c>
      <c r="W3033" s="38">
        <f t="shared" ca="1" si="94"/>
        <v>0</v>
      </c>
    </row>
    <row r="3034" spans="1:23" s="36" customFormat="1" ht="18.75">
      <c r="A3034" s="34"/>
      <c r="B3034" s="39"/>
      <c r="C3034" s="39"/>
      <c r="D3034" s="35"/>
      <c r="E3034" s="40"/>
      <c r="F3034" s="39"/>
      <c r="G3034" s="39"/>
      <c r="H3034" s="39"/>
      <c r="I3034" s="34"/>
      <c r="J3034" s="34"/>
      <c r="K3034" s="34"/>
      <c r="L3034" s="34"/>
      <c r="M3034" s="43" t="str">
        <f ca="1">IFERROR(OFFSET('Maximum minutes'!$C$1,T3034,MATCH(IF(G3034&lt;&gt;"",G3034,F3034),OFFSET('Maximum minutes'!$C$1,T3034-1,0,1,U3034+1),0)-1)*IF(OR(ISNUMBER(J3034),J3034="sans examen"),1,0)*IF(W3034&lt;MinDate,1,0),"")</f>
        <v/>
      </c>
      <c r="N3034" s="36">
        <f t="shared" ca="1" si="95"/>
        <v>0</v>
      </c>
      <c r="O3034" s="36" t="e">
        <f ca="1">LEFT(OFFSET(Lists!$Q$2,MATCH(E3034,Lists!$R$3:$R$19,0),0),4)</f>
        <v>#N/A</v>
      </c>
      <c r="P3034" s="36" t="e">
        <f ca="1">MATCH(O3034,Lists!$S$2:$S$640,1)</f>
        <v>#N/A</v>
      </c>
      <c r="Q3034" s="36" t="e">
        <f ca="1">MATCH(LEFT(OFFSET(Lists!$Q$2,MATCH(E3034,Lists!$R$3:$R$19,0)+1,0),4),Lists!$S$3:$S$640,1)</f>
        <v>#N/A</v>
      </c>
      <c r="R3034" s="36" t="e">
        <f ca="1">LEFT(OFFSET(Lists!$S$2,P3034-1+MATCH(F3034,OFFSET(Lists!$T$3,P3034-1,0,Q3034-P3034+1),0),0),6)</f>
        <v>#N/A</v>
      </c>
      <c r="S3034" s="36" t="e">
        <f ca="1">VLOOKUP(R3034,Lists!B:D,3,FALSE)</f>
        <v>#N/A</v>
      </c>
      <c r="T3034" s="36" t="str">
        <f>IF(F3034&lt;&gt;"",MATCH(R3034,'Maximum minutes'!B:B,0),"")</f>
        <v/>
      </c>
      <c r="U3034" s="36">
        <f ca="1">IF(F3034&lt;&gt;"",COUNTA(OFFSET('Maximum minutes'!$C$1,'Annexe A1 Cours'!T3034,0,1,50)),0)</f>
        <v>0</v>
      </c>
      <c r="V3034" s="37">
        <f ca="1">IFERROR(OFFSET('Maximum minutes'!$C$1,T3034+1,-1+MATCH(G3034,OFFSET('Maximum minutes'!$C$1,T3034-1,0,1,50),0)),0)</f>
        <v>0</v>
      </c>
      <c r="W3034" s="38">
        <f t="shared" ca="1" si="94"/>
        <v>0</v>
      </c>
    </row>
    <row r="3035" spans="1:23" s="36" customFormat="1" ht="18.75">
      <c r="A3035" s="34"/>
      <c r="B3035" s="39"/>
      <c r="C3035" s="39"/>
      <c r="D3035" s="35"/>
      <c r="E3035" s="40"/>
      <c r="F3035" s="39"/>
      <c r="G3035" s="39"/>
      <c r="H3035" s="39"/>
      <c r="I3035" s="34"/>
      <c r="J3035" s="34"/>
      <c r="K3035" s="34"/>
      <c r="L3035" s="34"/>
      <c r="M3035" s="43" t="str">
        <f ca="1">IFERROR(OFFSET('Maximum minutes'!$C$1,T3035,MATCH(IF(G3035&lt;&gt;"",G3035,F3035),OFFSET('Maximum minutes'!$C$1,T3035-1,0,1,U3035+1),0)-1)*IF(OR(ISNUMBER(J3035),J3035="sans examen"),1,0)*IF(W3035&lt;MinDate,1,0),"")</f>
        <v/>
      </c>
      <c r="N3035" s="36">
        <f t="shared" ca="1" si="95"/>
        <v>0</v>
      </c>
      <c r="O3035" s="36" t="e">
        <f ca="1">LEFT(OFFSET(Lists!$Q$2,MATCH(E3035,Lists!$R$3:$R$19,0),0),4)</f>
        <v>#N/A</v>
      </c>
      <c r="P3035" s="36" t="e">
        <f ca="1">MATCH(O3035,Lists!$S$2:$S$640,1)</f>
        <v>#N/A</v>
      </c>
      <c r="Q3035" s="36" t="e">
        <f ca="1">MATCH(LEFT(OFFSET(Lists!$Q$2,MATCH(E3035,Lists!$R$3:$R$19,0)+1,0),4),Lists!$S$3:$S$640,1)</f>
        <v>#N/A</v>
      </c>
      <c r="R3035" s="36" t="e">
        <f ca="1">LEFT(OFFSET(Lists!$S$2,P3035-1+MATCH(F3035,OFFSET(Lists!$T$3,P3035-1,0,Q3035-P3035+1),0),0),6)</f>
        <v>#N/A</v>
      </c>
      <c r="S3035" s="36" t="e">
        <f ca="1">VLOOKUP(R3035,Lists!B:D,3,FALSE)</f>
        <v>#N/A</v>
      </c>
      <c r="T3035" s="36" t="str">
        <f>IF(F3035&lt;&gt;"",MATCH(R3035,'Maximum minutes'!B:B,0),"")</f>
        <v/>
      </c>
      <c r="U3035" s="36">
        <f ca="1">IF(F3035&lt;&gt;"",COUNTA(OFFSET('Maximum minutes'!$C$1,'Annexe A1 Cours'!T3035,0,1,50)),0)</f>
        <v>0</v>
      </c>
      <c r="V3035" s="37">
        <f ca="1">IFERROR(OFFSET('Maximum minutes'!$C$1,T3035+1,-1+MATCH(G3035,OFFSET('Maximum minutes'!$C$1,T3035-1,0,1,50),0)),0)</f>
        <v>0</v>
      </c>
      <c r="W3035" s="38">
        <f t="shared" ca="1" si="94"/>
        <v>0</v>
      </c>
    </row>
    <row r="3036" spans="1:23" s="36" customFormat="1" ht="18.75">
      <c r="A3036" s="34"/>
      <c r="B3036" s="39"/>
      <c r="C3036" s="39"/>
      <c r="D3036" s="35"/>
      <c r="E3036" s="40"/>
      <c r="F3036" s="39"/>
      <c r="G3036" s="39"/>
      <c r="H3036" s="39"/>
      <c r="I3036" s="34"/>
      <c r="J3036" s="34"/>
      <c r="K3036" s="34"/>
      <c r="L3036" s="34"/>
      <c r="M3036" s="43" t="str">
        <f ca="1">IFERROR(OFFSET('Maximum minutes'!$C$1,T3036,MATCH(IF(G3036&lt;&gt;"",G3036,F3036),OFFSET('Maximum minutes'!$C$1,T3036-1,0,1,U3036+1),0)-1)*IF(OR(ISNUMBER(J3036),J3036="sans examen"),1,0)*IF(W3036&lt;MinDate,1,0),"")</f>
        <v/>
      </c>
      <c r="N3036" s="36">
        <f t="shared" ca="1" si="95"/>
        <v>0</v>
      </c>
      <c r="O3036" s="36" t="e">
        <f ca="1">LEFT(OFFSET(Lists!$Q$2,MATCH(E3036,Lists!$R$3:$R$19,0),0),4)</f>
        <v>#N/A</v>
      </c>
      <c r="P3036" s="36" t="e">
        <f ca="1">MATCH(O3036,Lists!$S$2:$S$640,1)</f>
        <v>#N/A</v>
      </c>
      <c r="Q3036" s="36" t="e">
        <f ca="1">MATCH(LEFT(OFFSET(Lists!$Q$2,MATCH(E3036,Lists!$R$3:$R$19,0)+1,0),4),Lists!$S$3:$S$640,1)</f>
        <v>#N/A</v>
      </c>
      <c r="R3036" s="36" t="e">
        <f ca="1">LEFT(OFFSET(Lists!$S$2,P3036-1+MATCH(F3036,OFFSET(Lists!$T$3,P3036-1,0,Q3036-P3036+1),0),0),6)</f>
        <v>#N/A</v>
      </c>
      <c r="S3036" s="36" t="e">
        <f ca="1">VLOOKUP(R3036,Lists!B:D,3,FALSE)</f>
        <v>#N/A</v>
      </c>
      <c r="T3036" s="36" t="str">
        <f>IF(F3036&lt;&gt;"",MATCH(R3036,'Maximum minutes'!B:B,0),"")</f>
        <v/>
      </c>
      <c r="U3036" s="36">
        <f ca="1">IF(F3036&lt;&gt;"",COUNTA(OFFSET('Maximum minutes'!$C$1,'Annexe A1 Cours'!T3036,0,1,50)),0)</f>
        <v>0</v>
      </c>
      <c r="V3036" s="37">
        <f ca="1">IFERROR(OFFSET('Maximum minutes'!$C$1,T3036+1,-1+MATCH(G3036,OFFSET('Maximum minutes'!$C$1,T3036-1,0,1,50),0)),0)</f>
        <v>0</v>
      </c>
      <c r="W3036" s="38">
        <f t="shared" ca="1" si="94"/>
        <v>0</v>
      </c>
    </row>
    <row r="3037" spans="1:23" s="36" customFormat="1" ht="18.75">
      <c r="A3037" s="34"/>
      <c r="B3037" s="39"/>
      <c r="C3037" s="39"/>
      <c r="D3037" s="35"/>
      <c r="E3037" s="40"/>
      <c r="F3037" s="39"/>
      <c r="G3037" s="39"/>
      <c r="H3037" s="39"/>
      <c r="I3037" s="34"/>
      <c r="J3037" s="34"/>
      <c r="K3037" s="34"/>
      <c r="L3037" s="34"/>
      <c r="M3037" s="43" t="str">
        <f ca="1">IFERROR(OFFSET('Maximum minutes'!$C$1,T3037,MATCH(IF(G3037&lt;&gt;"",G3037,F3037),OFFSET('Maximum minutes'!$C$1,T3037-1,0,1,U3037+1),0)-1)*IF(OR(ISNUMBER(J3037),J3037="sans examen"),1,0)*IF(W3037&lt;MinDate,1,0),"")</f>
        <v/>
      </c>
      <c r="N3037" s="36">
        <f t="shared" ca="1" si="95"/>
        <v>0</v>
      </c>
      <c r="O3037" s="36" t="e">
        <f ca="1">LEFT(OFFSET(Lists!$Q$2,MATCH(E3037,Lists!$R$3:$R$19,0),0),4)</f>
        <v>#N/A</v>
      </c>
      <c r="P3037" s="36" t="e">
        <f ca="1">MATCH(O3037,Lists!$S$2:$S$640,1)</f>
        <v>#N/A</v>
      </c>
      <c r="Q3037" s="36" t="e">
        <f ca="1">MATCH(LEFT(OFFSET(Lists!$Q$2,MATCH(E3037,Lists!$R$3:$R$19,0)+1,0),4),Lists!$S$3:$S$640,1)</f>
        <v>#N/A</v>
      </c>
      <c r="R3037" s="36" t="e">
        <f ca="1">LEFT(OFFSET(Lists!$S$2,P3037-1+MATCH(F3037,OFFSET(Lists!$T$3,P3037-1,0,Q3037-P3037+1),0),0),6)</f>
        <v>#N/A</v>
      </c>
      <c r="S3037" s="36" t="e">
        <f ca="1">VLOOKUP(R3037,Lists!B:D,3,FALSE)</f>
        <v>#N/A</v>
      </c>
      <c r="T3037" s="36" t="str">
        <f>IF(F3037&lt;&gt;"",MATCH(R3037,'Maximum minutes'!B:B,0),"")</f>
        <v/>
      </c>
      <c r="U3037" s="36">
        <f ca="1">IF(F3037&lt;&gt;"",COUNTA(OFFSET('Maximum minutes'!$C$1,'Annexe A1 Cours'!T3037,0,1,50)),0)</f>
        <v>0</v>
      </c>
      <c r="V3037" s="37">
        <f ca="1">IFERROR(OFFSET('Maximum minutes'!$C$1,T3037+1,-1+MATCH(G3037,OFFSET('Maximum minutes'!$C$1,T3037-1,0,1,50),0)),0)</f>
        <v>0</v>
      </c>
      <c r="W3037" s="38">
        <f t="shared" ca="1" si="94"/>
        <v>0</v>
      </c>
    </row>
    <row r="3038" spans="1:23" s="36" customFormat="1" ht="18.75">
      <c r="A3038" s="34"/>
      <c r="B3038" s="39"/>
      <c r="C3038" s="39"/>
      <c r="D3038" s="35"/>
      <c r="E3038" s="40"/>
      <c r="F3038" s="39"/>
      <c r="G3038" s="39"/>
      <c r="H3038" s="39"/>
      <c r="I3038" s="34"/>
      <c r="J3038" s="34"/>
      <c r="K3038" s="34"/>
      <c r="L3038" s="34"/>
      <c r="M3038" s="43" t="str">
        <f ca="1">IFERROR(OFFSET('Maximum minutes'!$C$1,T3038,MATCH(IF(G3038&lt;&gt;"",G3038,F3038),OFFSET('Maximum minutes'!$C$1,T3038-1,0,1,U3038+1),0)-1)*IF(OR(ISNUMBER(J3038),J3038="sans examen"),1,0)*IF(W3038&lt;MinDate,1,0),"")</f>
        <v/>
      </c>
      <c r="N3038" s="36">
        <f t="shared" ca="1" si="95"/>
        <v>0</v>
      </c>
      <c r="O3038" s="36" t="e">
        <f ca="1">LEFT(OFFSET(Lists!$Q$2,MATCH(E3038,Lists!$R$3:$R$19,0),0),4)</f>
        <v>#N/A</v>
      </c>
      <c r="P3038" s="36" t="e">
        <f ca="1">MATCH(O3038,Lists!$S$2:$S$640,1)</f>
        <v>#N/A</v>
      </c>
      <c r="Q3038" s="36" t="e">
        <f ca="1">MATCH(LEFT(OFFSET(Lists!$Q$2,MATCH(E3038,Lists!$R$3:$R$19,0)+1,0),4),Lists!$S$3:$S$640,1)</f>
        <v>#N/A</v>
      </c>
      <c r="R3038" s="36" t="e">
        <f ca="1">LEFT(OFFSET(Lists!$S$2,P3038-1+MATCH(F3038,OFFSET(Lists!$T$3,P3038-1,0,Q3038-P3038+1),0),0),6)</f>
        <v>#N/A</v>
      </c>
      <c r="S3038" s="36" t="e">
        <f ca="1">VLOOKUP(R3038,Lists!B:D,3,FALSE)</f>
        <v>#N/A</v>
      </c>
      <c r="T3038" s="36" t="str">
        <f>IF(F3038&lt;&gt;"",MATCH(R3038,'Maximum minutes'!B:B,0),"")</f>
        <v/>
      </c>
      <c r="U3038" s="36">
        <f ca="1">IF(F3038&lt;&gt;"",COUNTA(OFFSET('Maximum minutes'!$C$1,'Annexe A1 Cours'!T3038,0,1,50)),0)</f>
        <v>0</v>
      </c>
      <c r="V3038" s="37">
        <f ca="1">IFERROR(OFFSET('Maximum minutes'!$C$1,T3038+1,-1+MATCH(G3038,OFFSET('Maximum minutes'!$C$1,T3038-1,0,1,50),0)),0)</f>
        <v>0</v>
      </c>
      <c r="W3038" s="38">
        <f t="shared" ca="1" si="94"/>
        <v>0</v>
      </c>
    </row>
    <row r="3039" spans="1:23" s="36" customFormat="1" ht="18.75">
      <c r="A3039" s="34"/>
      <c r="B3039" s="39"/>
      <c r="C3039" s="39"/>
      <c r="D3039" s="35"/>
      <c r="E3039" s="40"/>
      <c r="F3039" s="39"/>
      <c r="G3039" s="39"/>
      <c r="H3039" s="39"/>
      <c r="I3039" s="34"/>
      <c r="J3039" s="34"/>
      <c r="K3039" s="34"/>
      <c r="L3039" s="34"/>
      <c r="M3039" s="43" t="str">
        <f ca="1">IFERROR(OFFSET('Maximum minutes'!$C$1,T3039,MATCH(IF(G3039&lt;&gt;"",G3039,F3039),OFFSET('Maximum minutes'!$C$1,T3039-1,0,1,U3039+1),0)-1)*IF(OR(ISNUMBER(J3039),J3039="sans examen"),1,0)*IF(W3039&lt;MinDate,1,0),"")</f>
        <v/>
      </c>
      <c r="N3039" s="36">
        <f t="shared" ca="1" si="95"/>
        <v>0</v>
      </c>
      <c r="O3039" s="36" t="e">
        <f ca="1">LEFT(OFFSET(Lists!$Q$2,MATCH(E3039,Lists!$R$3:$R$19,0),0),4)</f>
        <v>#N/A</v>
      </c>
      <c r="P3039" s="36" t="e">
        <f ca="1">MATCH(O3039,Lists!$S$2:$S$640,1)</f>
        <v>#N/A</v>
      </c>
      <c r="Q3039" s="36" t="e">
        <f ca="1">MATCH(LEFT(OFFSET(Lists!$Q$2,MATCH(E3039,Lists!$R$3:$R$19,0)+1,0),4),Lists!$S$3:$S$640,1)</f>
        <v>#N/A</v>
      </c>
      <c r="R3039" s="36" t="e">
        <f ca="1">LEFT(OFFSET(Lists!$S$2,P3039-1+MATCH(F3039,OFFSET(Lists!$T$3,P3039-1,0,Q3039-P3039+1),0),0),6)</f>
        <v>#N/A</v>
      </c>
      <c r="S3039" s="36" t="e">
        <f ca="1">VLOOKUP(R3039,Lists!B:D,3,FALSE)</f>
        <v>#N/A</v>
      </c>
      <c r="T3039" s="36" t="str">
        <f>IF(F3039&lt;&gt;"",MATCH(R3039,'Maximum minutes'!B:B,0),"")</f>
        <v/>
      </c>
      <c r="U3039" s="36">
        <f ca="1">IF(F3039&lt;&gt;"",COUNTA(OFFSET('Maximum minutes'!$C$1,'Annexe A1 Cours'!T3039,0,1,50)),0)</f>
        <v>0</v>
      </c>
      <c r="V3039" s="37">
        <f ca="1">IFERROR(OFFSET('Maximum minutes'!$C$1,T3039+1,-1+MATCH(G3039,OFFSET('Maximum minutes'!$C$1,T3039-1,0,1,50),0)),0)</f>
        <v>0</v>
      </c>
      <c r="W3039" s="38">
        <f t="shared" ca="1" si="94"/>
        <v>0</v>
      </c>
    </row>
    <row r="3040" spans="1:23" s="36" customFormat="1" ht="18.75">
      <c r="A3040" s="34"/>
      <c r="B3040" s="39"/>
      <c r="C3040" s="39"/>
      <c r="D3040" s="35"/>
      <c r="E3040" s="40"/>
      <c r="F3040" s="39"/>
      <c r="G3040" s="39"/>
      <c r="H3040" s="39"/>
      <c r="I3040" s="34"/>
      <c r="J3040" s="34"/>
      <c r="K3040" s="34"/>
      <c r="L3040" s="34"/>
      <c r="M3040" s="43" t="str">
        <f ca="1">IFERROR(OFFSET('Maximum minutes'!$C$1,T3040,MATCH(IF(G3040&lt;&gt;"",G3040,F3040),OFFSET('Maximum minutes'!$C$1,T3040-1,0,1,U3040+1),0)-1)*IF(OR(ISNUMBER(J3040),J3040="sans examen"),1,0)*IF(W3040&lt;MinDate,1,0),"")</f>
        <v/>
      </c>
      <c r="N3040" s="36">
        <f t="shared" ca="1" si="95"/>
        <v>0</v>
      </c>
      <c r="O3040" s="36" t="e">
        <f ca="1">LEFT(OFFSET(Lists!$Q$2,MATCH(E3040,Lists!$R$3:$R$19,0),0),4)</f>
        <v>#N/A</v>
      </c>
      <c r="P3040" s="36" t="e">
        <f ca="1">MATCH(O3040,Lists!$S$2:$S$640,1)</f>
        <v>#N/A</v>
      </c>
      <c r="Q3040" s="36" t="e">
        <f ca="1">MATCH(LEFT(OFFSET(Lists!$Q$2,MATCH(E3040,Lists!$R$3:$R$19,0)+1,0),4),Lists!$S$3:$S$640,1)</f>
        <v>#N/A</v>
      </c>
      <c r="R3040" s="36" t="e">
        <f ca="1">LEFT(OFFSET(Lists!$S$2,P3040-1+MATCH(F3040,OFFSET(Lists!$T$3,P3040-1,0,Q3040-P3040+1),0),0),6)</f>
        <v>#N/A</v>
      </c>
      <c r="S3040" s="36" t="e">
        <f ca="1">VLOOKUP(R3040,Lists!B:D,3,FALSE)</f>
        <v>#N/A</v>
      </c>
      <c r="T3040" s="36" t="str">
        <f>IF(F3040&lt;&gt;"",MATCH(R3040,'Maximum minutes'!B:B,0),"")</f>
        <v/>
      </c>
      <c r="U3040" s="36">
        <f ca="1">IF(F3040&lt;&gt;"",COUNTA(OFFSET('Maximum minutes'!$C$1,'Annexe A1 Cours'!T3040,0,1,50)),0)</f>
        <v>0</v>
      </c>
      <c r="V3040" s="37">
        <f ca="1">IFERROR(OFFSET('Maximum minutes'!$C$1,T3040+1,-1+MATCH(G3040,OFFSET('Maximum minutes'!$C$1,T3040-1,0,1,50),0)),0)</f>
        <v>0</v>
      </c>
      <c r="W3040" s="38">
        <f t="shared" ca="1" si="94"/>
        <v>0</v>
      </c>
    </row>
    <row r="3041" spans="1:23" s="36" customFormat="1" ht="18.75">
      <c r="A3041" s="34"/>
      <c r="B3041" s="39"/>
      <c r="C3041" s="39"/>
      <c r="D3041" s="35"/>
      <c r="E3041" s="40"/>
      <c r="F3041" s="39"/>
      <c r="G3041" s="39"/>
      <c r="H3041" s="39"/>
      <c r="I3041" s="34"/>
      <c r="J3041" s="34"/>
      <c r="K3041" s="34"/>
      <c r="L3041" s="34"/>
      <c r="M3041" s="43" t="str">
        <f ca="1">IFERROR(OFFSET('Maximum minutes'!$C$1,T3041,MATCH(IF(G3041&lt;&gt;"",G3041,F3041),OFFSET('Maximum minutes'!$C$1,T3041-1,0,1,U3041+1),0)-1)*IF(OR(ISNUMBER(J3041),J3041="sans examen"),1,0)*IF(W3041&lt;MinDate,1,0),"")</f>
        <v/>
      </c>
      <c r="N3041" s="36">
        <f t="shared" ca="1" si="95"/>
        <v>0</v>
      </c>
      <c r="O3041" s="36" t="e">
        <f ca="1">LEFT(OFFSET(Lists!$Q$2,MATCH(E3041,Lists!$R$3:$R$19,0),0),4)</f>
        <v>#N/A</v>
      </c>
      <c r="P3041" s="36" t="e">
        <f ca="1">MATCH(O3041,Lists!$S$2:$S$640,1)</f>
        <v>#N/A</v>
      </c>
      <c r="Q3041" s="36" t="e">
        <f ca="1">MATCH(LEFT(OFFSET(Lists!$Q$2,MATCH(E3041,Lists!$R$3:$R$19,0)+1,0),4),Lists!$S$3:$S$640,1)</f>
        <v>#N/A</v>
      </c>
      <c r="R3041" s="36" t="e">
        <f ca="1">LEFT(OFFSET(Lists!$S$2,P3041-1+MATCH(F3041,OFFSET(Lists!$T$3,P3041-1,0,Q3041-P3041+1),0),0),6)</f>
        <v>#N/A</v>
      </c>
      <c r="S3041" s="36" t="e">
        <f ca="1">VLOOKUP(R3041,Lists!B:D,3,FALSE)</f>
        <v>#N/A</v>
      </c>
      <c r="T3041" s="36" t="str">
        <f>IF(F3041&lt;&gt;"",MATCH(R3041,'Maximum minutes'!B:B,0),"")</f>
        <v/>
      </c>
      <c r="U3041" s="36">
        <f ca="1">IF(F3041&lt;&gt;"",COUNTA(OFFSET('Maximum minutes'!$C$1,'Annexe A1 Cours'!T3041,0,1,50)),0)</f>
        <v>0</v>
      </c>
      <c r="V3041" s="37">
        <f ca="1">IFERROR(OFFSET('Maximum minutes'!$C$1,T3041+1,-1+MATCH(G3041,OFFSET('Maximum minutes'!$C$1,T3041-1,0,1,50),0)),0)</f>
        <v>0</v>
      </c>
      <c r="W3041" s="38">
        <f t="shared" ca="1" si="94"/>
        <v>0</v>
      </c>
    </row>
    <row r="3042" spans="1:23" s="36" customFormat="1" ht="18.75">
      <c r="A3042" s="34"/>
      <c r="B3042" s="39"/>
      <c r="C3042" s="39"/>
      <c r="D3042" s="35"/>
      <c r="E3042" s="40"/>
      <c r="F3042" s="39"/>
      <c r="G3042" s="39"/>
      <c r="H3042" s="39"/>
      <c r="I3042" s="34"/>
      <c r="J3042" s="34"/>
      <c r="K3042" s="34"/>
      <c r="L3042" s="34"/>
      <c r="M3042" s="43" t="str">
        <f ca="1">IFERROR(OFFSET('Maximum minutes'!$C$1,T3042,MATCH(IF(G3042&lt;&gt;"",G3042,F3042),OFFSET('Maximum minutes'!$C$1,T3042-1,0,1,U3042+1),0)-1)*IF(OR(ISNUMBER(J3042),J3042="sans examen"),1,0)*IF(W3042&lt;MinDate,1,0),"")</f>
        <v/>
      </c>
      <c r="N3042" s="36">
        <f t="shared" ca="1" si="95"/>
        <v>0</v>
      </c>
      <c r="O3042" s="36" t="e">
        <f ca="1">LEFT(OFFSET(Lists!$Q$2,MATCH(E3042,Lists!$R$3:$R$19,0),0),4)</f>
        <v>#N/A</v>
      </c>
      <c r="P3042" s="36" t="e">
        <f ca="1">MATCH(O3042,Lists!$S$2:$S$640,1)</f>
        <v>#N/A</v>
      </c>
      <c r="Q3042" s="36" t="e">
        <f ca="1">MATCH(LEFT(OFFSET(Lists!$Q$2,MATCH(E3042,Lists!$R$3:$R$19,0)+1,0),4),Lists!$S$3:$S$640,1)</f>
        <v>#N/A</v>
      </c>
      <c r="R3042" s="36" t="e">
        <f ca="1">LEFT(OFFSET(Lists!$S$2,P3042-1+MATCH(F3042,OFFSET(Lists!$T$3,P3042-1,0,Q3042-P3042+1),0),0),6)</f>
        <v>#N/A</v>
      </c>
      <c r="S3042" s="36" t="e">
        <f ca="1">VLOOKUP(R3042,Lists!B:D,3,FALSE)</f>
        <v>#N/A</v>
      </c>
      <c r="T3042" s="36" t="str">
        <f>IF(F3042&lt;&gt;"",MATCH(R3042,'Maximum minutes'!B:B,0),"")</f>
        <v/>
      </c>
      <c r="U3042" s="36">
        <f ca="1">IF(F3042&lt;&gt;"",COUNTA(OFFSET('Maximum minutes'!$C$1,'Annexe A1 Cours'!T3042,0,1,50)),0)</f>
        <v>0</v>
      </c>
      <c r="V3042" s="37">
        <f ca="1">IFERROR(OFFSET('Maximum minutes'!$C$1,T3042+1,-1+MATCH(G3042,OFFSET('Maximum minutes'!$C$1,T3042-1,0,1,50),0)),0)</f>
        <v>0</v>
      </c>
      <c r="W3042" s="38">
        <f t="shared" ca="1" si="94"/>
        <v>0</v>
      </c>
    </row>
    <row r="3043" spans="1:23" s="36" customFormat="1" ht="18.75">
      <c r="A3043" s="34"/>
      <c r="B3043" s="39"/>
      <c r="C3043" s="39"/>
      <c r="D3043" s="35"/>
      <c r="E3043" s="40"/>
      <c r="F3043" s="39"/>
      <c r="G3043" s="39"/>
      <c r="H3043" s="39"/>
      <c r="I3043" s="34"/>
      <c r="J3043" s="34"/>
      <c r="K3043" s="34"/>
      <c r="L3043" s="34"/>
      <c r="M3043" s="43" t="str">
        <f ca="1">IFERROR(OFFSET('Maximum minutes'!$C$1,T3043,MATCH(IF(G3043&lt;&gt;"",G3043,F3043),OFFSET('Maximum minutes'!$C$1,T3043-1,0,1,U3043+1),0)-1)*IF(OR(ISNUMBER(J3043),J3043="sans examen"),1,0)*IF(W3043&lt;MinDate,1,0),"")</f>
        <v/>
      </c>
      <c r="N3043" s="36">
        <f t="shared" ca="1" si="95"/>
        <v>0</v>
      </c>
      <c r="O3043" s="36" t="e">
        <f ca="1">LEFT(OFFSET(Lists!$Q$2,MATCH(E3043,Lists!$R$3:$R$19,0),0),4)</f>
        <v>#N/A</v>
      </c>
      <c r="P3043" s="36" t="e">
        <f ca="1">MATCH(O3043,Lists!$S$2:$S$640,1)</f>
        <v>#N/A</v>
      </c>
      <c r="Q3043" s="36" t="e">
        <f ca="1">MATCH(LEFT(OFFSET(Lists!$Q$2,MATCH(E3043,Lists!$R$3:$R$19,0)+1,0),4),Lists!$S$3:$S$640,1)</f>
        <v>#N/A</v>
      </c>
      <c r="R3043" s="36" t="e">
        <f ca="1">LEFT(OFFSET(Lists!$S$2,P3043-1+MATCH(F3043,OFFSET(Lists!$T$3,P3043-1,0,Q3043-P3043+1),0),0),6)</f>
        <v>#N/A</v>
      </c>
      <c r="S3043" s="36" t="e">
        <f ca="1">VLOOKUP(R3043,Lists!B:D,3,FALSE)</f>
        <v>#N/A</v>
      </c>
      <c r="T3043" s="36" t="str">
        <f>IF(F3043&lt;&gt;"",MATCH(R3043,'Maximum minutes'!B:B,0),"")</f>
        <v/>
      </c>
      <c r="U3043" s="36">
        <f ca="1">IF(F3043&lt;&gt;"",COUNTA(OFFSET('Maximum minutes'!$C$1,'Annexe A1 Cours'!T3043,0,1,50)),0)</f>
        <v>0</v>
      </c>
      <c r="V3043" s="37">
        <f ca="1">IFERROR(OFFSET('Maximum minutes'!$C$1,T3043+1,-1+MATCH(G3043,OFFSET('Maximum minutes'!$C$1,T3043-1,0,1,50),0)),0)</f>
        <v>0</v>
      </c>
      <c r="W3043" s="38">
        <f t="shared" ca="1" si="94"/>
        <v>0</v>
      </c>
    </row>
    <row r="3044" spans="1:23" s="36" customFormat="1" ht="18.75">
      <c r="A3044" s="34"/>
      <c r="B3044" s="39"/>
      <c r="C3044" s="39"/>
      <c r="D3044" s="35"/>
      <c r="E3044" s="40"/>
      <c r="F3044" s="39"/>
      <c r="G3044" s="39"/>
      <c r="H3044" s="39"/>
      <c r="I3044" s="34"/>
      <c r="J3044" s="34"/>
      <c r="K3044" s="34"/>
      <c r="L3044" s="34"/>
      <c r="M3044" s="43" t="str">
        <f ca="1">IFERROR(OFFSET('Maximum minutes'!$C$1,T3044,MATCH(IF(G3044&lt;&gt;"",G3044,F3044),OFFSET('Maximum minutes'!$C$1,T3044-1,0,1,U3044+1),0)-1)*IF(OR(ISNUMBER(J3044),J3044="sans examen"),1,0)*IF(W3044&lt;MinDate,1,0),"")</f>
        <v/>
      </c>
      <c r="N3044" s="36">
        <f t="shared" ca="1" si="95"/>
        <v>0</v>
      </c>
      <c r="O3044" s="36" t="e">
        <f ca="1">LEFT(OFFSET(Lists!$Q$2,MATCH(E3044,Lists!$R$3:$R$19,0),0),4)</f>
        <v>#N/A</v>
      </c>
      <c r="P3044" s="36" t="e">
        <f ca="1">MATCH(O3044,Lists!$S$2:$S$640,1)</f>
        <v>#N/A</v>
      </c>
      <c r="Q3044" s="36" t="e">
        <f ca="1">MATCH(LEFT(OFFSET(Lists!$Q$2,MATCH(E3044,Lists!$R$3:$R$19,0)+1,0),4),Lists!$S$3:$S$640,1)</f>
        <v>#N/A</v>
      </c>
      <c r="R3044" s="36" t="e">
        <f ca="1">LEFT(OFFSET(Lists!$S$2,P3044-1+MATCH(F3044,OFFSET(Lists!$T$3,P3044-1,0,Q3044-P3044+1),0),0),6)</f>
        <v>#N/A</v>
      </c>
      <c r="S3044" s="36" t="e">
        <f ca="1">VLOOKUP(R3044,Lists!B:D,3,FALSE)</f>
        <v>#N/A</v>
      </c>
      <c r="T3044" s="36" t="str">
        <f>IF(F3044&lt;&gt;"",MATCH(R3044,'Maximum minutes'!B:B,0),"")</f>
        <v/>
      </c>
      <c r="U3044" s="36">
        <f ca="1">IF(F3044&lt;&gt;"",COUNTA(OFFSET('Maximum minutes'!$C$1,'Annexe A1 Cours'!T3044,0,1,50)),0)</f>
        <v>0</v>
      </c>
      <c r="V3044" s="37">
        <f ca="1">IFERROR(OFFSET('Maximum minutes'!$C$1,T3044+1,-1+MATCH(G3044,OFFSET('Maximum minutes'!$C$1,T3044-1,0,1,50),0)),0)</f>
        <v>0</v>
      </c>
      <c r="W3044" s="38">
        <f t="shared" ca="1" si="94"/>
        <v>0</v>
      </c>
    </row>
    <row r="3045" spans="1:23" s="36" customFormat="1" ht="18.75">
      <c r="A3045" s="34"/>
      <c r="B3045" s="39"/>
      <c r="C3045" s="39"/>
      <c r="D3045" s="35"/>
      <c r="E3045" s="40"/>
      <c r="F3045" s="39"/>
      <c r="G3045" s="39"/>
      <c r="H3045" s="39"/>
      <c r="I3045" s="34"/>
      <c r="J3045" s="34"/>
      <c r="K3045" s="34"/>
      <c r="L3045" s="34"/>
      <c r="M3045" s="43" t="str">
        <f ca="1">IFERROR(OFFSET('Maximum minutes'!$C$1,T3045,MATCH(IF(G3045&lt;&gt;"",G3045,F3045),OFFSET('Maximum minutes'!$C$1,T3045-1,0,1,U3045+1),0)-1)*IF(OR(ISNUMBER(J3045),J3045="sans examen"),1,0)*IF(W3045&lt;MinDate,1,0),"")</f>
        <v/>
      </c>
      <c r="N3045" s="36">
        <f t="shared" ca="1" si="95"/>
        <v>0</v>
      </c>
      <c r="O3045" s="36" t="e">
        <f ca="1">LEFT(OFFSET(Lists!$Q$2,MATCH(E3045,Lists!$R$3:$R$19,0),0),4)</f>
        <v>#N/A</v>
      </c>
      <c r="P3045" s="36" t="e">
        <f ca="1">MATCH(O3045,Lists!$S$2:$S$640,1)</f>
        <v>#N/A</v>
      </c>
      <c r="Q3045" s="36" t="e">
        <f ca="1">MATCH(LEFT(OFFSET(Lists!$Q$2,MATCH(E3045,Lists!$R$3:$R$19,0)+1,0),4),Lists!$S$3:$S$640,1)</f>
        <v>#N/A</v>
      </c>
      <c r="R3045" s="36" t="e">
        <f ca="1">LEFT(OFFSET(Lists!$S$2,P3045-1+MATCH(F3045,OFFSET(Lists!$T$3,P3045-1,0,Q3045-P3045+1),0),0),6)</f>
        <v>#N/A</v>
      </c>
      <c r="S3045" s="36" t="e">
        <f ca="1">VLOOKUP(R3045,Lists!B:D,3,FALSE)</f>
        <v>#N/A</v>
      </c>
      <c r="T3045" s="36" t="str">
        <f>IF(F3045&lt;&gt;"",MATCH(R3045,'Maximum minutes'!B:B,0),"")</f>
        <v/>
      </c>
      <c r="U3045" s="36">
        <f ca="1">IF(F3045&lt;&gt;"",COUNTA(OFFSET('Maximum minutes'!$C$1,'Annexe A1 Cours'!T3045,0,1,50)),0)</f>
        <v>0</v>
      </c>
      <c r="V3045" s="37">
        <f ca="1">IFERROR(OFFSET('Maximum minutes'!$C$1,T3045+1,-1+MATCH(G3045,OFFSET('Maximum minutes'!$C$1,T3045-1,0,1,50),0)),0)</f>
        <v>0</v>
      </c>
      <c r="W3045" s="38">
        <f t="shared" ca="1" si="94"/>
        <v>0</v>
      </c>
    </row>
    <row r="3046" spans="1:23" s="36" customFormat="1" ht="18.75">
      <c r="A3046" s="34"/>
      <c r="B3046" s="39"/>
      <c r="C3046" s="39"/>
      <c r="D3046" s="35"/>
      <c r="E3046" s="40"/>
      <c r="F3046" s="39"/>
      <c r="G3046" s="39"/>
      <c r="H3046" s="39"/>
      <c r="I3046" s="34"/>
      <c r="J3046" s="34"/>
      <c r="K3046" s="34"/>
      <c r="L3046" s="34"/>
      <c r="M3046" s="43" t="str">
        <f ca="1">IFERROR(OFFSET('Maximum minutes'!$C$1,T3046,MATCH(IF(G3046&lt;&gt;"",G3046,F3046),OFFSET('Maximum minutes'!$C$1,T3046-1,0,1,U3046+1),0)-1)*IF(OR(ISNUMBER(J3046),J3046="sans examen"),1,0)*IF(W3046&lt;MinDate,1,0),"")</f>
        <v/>
      </c>
      <c r="N3046" s="36">
        <f t="shared" ca="1" si="95"/>
        <v>0</v>
      </c>
      <c r="O3046" s="36" t="e">
        <f ca="1">LEFT(OFFSET(Lists!$Q$2,MATCH(E3046,Lists!$R$3:$R$19,0),0),4)</f>
        <v>#N/A</v>
      </c>
      <c r="P3046" s="36" t="e">
        <f ca="1">MATCH(O3046,Lists!$S$2:$S$640,1)</f>
        <v>#N/A</v>
      </c>
      <c r="Q3046" s="36" t="e">
        <f ca="1">MATCH(LEFT(OFFSET(Lists!$Q$2,MATCH(E3046,Lists!$R$3:$R$19,0)+1,0),4),Lists!$S$3:$S$640,1)</f>
        <v>#N/A</v>
      </c>
      <c r="R3046" s="36" t="e">
        <f ca="1">LEFT(OFFSET(Lists!$S$2,P3046-1+MATCH(F3046,OFFSET(Lists!$T$3,P3046-1,0,Q3046-P3046+1),0),0),6)</f>
        <v>#N/A</v>
      </c>
      <c r="S3046" s="36" t="e">
        <f ca="1">VLOOKUP(R3046,Lists!B:D,3,FALSE)</f>
        <v>#N/A</v>
      </c>
      <c r="T3046" s="36" t="str">
        <f>IF(F3046&lt;&gt;"",MATCH(R3046,'Maximum minutes'!B:B,0),"")</f>
        <v/>
      </c>
      <c r="U3046" s="36">
        <f ca="1">IF(F3046&lt;&gt;"",COUNTA(OFFSET('Maximum minutes'!$C$1,'Annexe A1 Cours'!T3046,0,1,50)),0)</f>
        <v>0</v>
      </c>
      <c r="V3046" s="37">
        <f ca="1">IFERROR(OFFSET('Maximum minutes'!$C$1,T3046+1,-1+MATCH(G3046,OFFSET('Maximum minutes'!$C$1,T3046-1,0,1,50),0)),0)</f>
        <v>0</v>
      </c>
      <c r="W3046" s="38">
        <f t="shared" ca="1" si="94"/>
        <v>0</v>
      </c>
    </row>
    <row r="3047" spans="1:23" s="36" customFormat="1" ht="18.75">
      <c r="A3047" s="34"/>
      <c r="B3047" s="39"/>
      <c r="C3047" s="39"/>
      <c r="D3047" s="35"/>
      <c r="E3047" s="40"/>
      <c r="F3047" s="39"/>
      <c r="G3047" s="39"/>
      <c r="H3047" s="39"/>
      <c r="I3047" s="34"/>
      <c r="J3047" s="34"/>
      <c r="K3047" s="34"/>
      <c r="L3047" s="34"/>
      <c r="M3047" s="43" t="str">
        <f ca="1">IFERROR(OFFSET('Maximum minutes'!$C$1,T3047,MATCH(IF(G3047&lt;&gt;"",G3047,F3047),OFFSET('Maximum minutes'!$C$1,T3047-1,0,1,U3047+1),0)-1)*IF(OR(ISNUMBER(J3047),J3047="sans examen"),1,0)*IF(W3047&lt;MinDate,1,0),"")</f>
        <v/>
      </c>
      <c r="N3047" s="36">
        <f t="shared" ca="1" si="95"/>
        <v>0</v>
      </c>
      <c r="O3047" s="36" t="e">
        <f ca="1">LEFT(OFFSET(Lists!$Q$2,MATCH(E3047,Lists!$R$3:$R$19,0),0),4)</f>
        <v>#N/A</v>
      </c>
      <c r="P3047" s="36" t="e">
        <f ca="1">MATCH(O3047,Lists!$S$2:$S$640,1)</f>
        <v>#N/A</v>
      </c>
      <c r="Q3047" s="36" t="e">
        <f ca="1">MATCH(LEFT(OFFSET(Lists!$Q$2,MATCH(E3047,Lists!$R$3:$R$19,0)+1,0),4),Lists!$S$3:$S$640,1)</f>
        <v>#N/A</v>
      </c>
      <c r="R3047" s="36" t="e">
        <f ca="1">LEFT(OFFSET(Lists!$S$2,P3047-1+MATCH(F3047,OFFSET(Lists!$T$3,P3047-1,0,Q3047-P3047+1),0),0),6)</f>
        <v>#N/A</v>
      </c>
      <c r="S3047" s="36" t="e">
        <f ca="1">VLOOKUP(R3047,Lists!B:D,3,FALSE)</f>
        <v>#N/A</v>
      </c>
      <c r="T3047" s="36" t="str">
        <f>IF(F3047&lt;&gt;"",MATCH(R3047,'Maximum minutes'!B:B,0),"")</f>
        <v/>
      </c>
      <c r="U3047" s="36">
        <f ca="1">IF(F3047&lt;&gt;"",COUNTA(OFFSET('Maximum minutes'!$C$1,'Annexe A1 Cours'!T3047,0,1,50)),0)</f>
        <v>0</v>
      </c>
      <c r="V3047" s="37">
        <f ca="1">IFERROR(OFFSET('Maximum minutes'!$C$1,T3047+1,-1+MATCH(G3047,OFFSET('Maximum minutes'!$C$1,T3047-1,0,1,50),0)),0)</f>
        <v>0</v>
      </c>
      <c r="W3047" s="38">
        <f t="shared" ca="1" si="94"/>
        <v>0</v>
      </c>
    </row>
    <row r="3048" spans="1:23" s="36" customFormat="1" ht="18.75">
      <c r="A3048" s="34"/>
      <c r="B3048" s="39"/>
      <c r="C3048" s="39"/>
      <c r="D3048" s="35"/>
      <c r="E3048" s="40"/>
      <c r="F3048" s="39"/>
      <c r="G3048" s="39"/>
      <c r="H3048" s="39"/>
      <c r="I3048" s="34"/>
      <c r="J3048" s="34"/>
      <c r="K3048" s="34"/>
      <c r="L3048" s="34"/>
      <c r="M3048" s="43" t="str">
        <f ca="1">IFERROR(OFFSET('Maximum minutes'!$C$1,T3048,MATCH(IF(G3048&lt;&gt;"",G3048,F3048),OFFSET('Maximum minutes'!$C$1,T3048-1,0,1,U3048+1),0)-1)*IF(OR(ISNUMBER(J3048),J3048="sans examen"),1,0)*IF(W3048&lt;MinDate,1,0),"")</f>
        <v/>
      </c>
      <c r="N3048" s="36">
        <f t="shared" ca="1" si="95"/>
        <v>0</v>
      </c>
      <c r="O3048" s="36" t="e">
        <f ca="1">LEFT(OFFSET(Lists!$Q$2,MATCH(E3048,Lists!$R$3:$R$19,0),0),4)</f>
        <v>#N/A</v>
      </c>
      <c r="P3048" s="36" t="e">
        <f ca="1">MATCH(O3048,Lists!$S$2:$S$640,1)</f>
        <v>#N/A</v>
      </c>
      <c r="Q3048" s="36" t="e">
        <f ca="1">MATCH(LEFT(OFFSET(Lists!$Q$2,MATCH(E3048,Lists!$R$3:$R$19,0)+1,0),4),Lists!$S$3:$S$640,1)</f>
        <v>#N/A</v>
      </c>
      <c r="R3048" s="36" t="e">
        <f ca="1">LEFT(OFFSET(Lists!$S$2,P3048-1+MATCH(F3048,OFFSET(Lists!$T$3,P3048-1,0,Q3048-P3048+1),0),0),6)</f>
        <v>#N/A</v>
      </c>
      <c r="S3048" s="36" t="e">
        <f ca="1">VLOOKUP(R3048,Lists!B:D,3,FALSE)</f>
        <v>#N/A</v>
      </c>
      <c r="T3048" s="36" t="str">
        <f>IF(F3048&lt;&gt;"",MATCH(R3048,'Maximum minutes'!B:B,0),"")</f>
        <v/>
      </c>
      <c r="U3048" s="36">
        <f ca="1">IF(F3048&lt;&gt;"",COUNTA(OFFSET('Maximum minutes'!$C$1,'Annexe A1 Cours'!T3048,0,1,50)),0)</f>
        <v>0</v>
      </c>
      <c r="V3048" s="37">
        <f ca="1">IFERROR(OFFSET('Maximum minutes'!$C$1,T3048+1,-1+MATCH(G3048,OFFSET('Maximum minutes'!$C$1,T3048-1,0,1,50),0)),0)</f>
        <v>0</v>
      </c>
      <c r="W3048" s="38">
        <f t="shared" ca="1" si="94"/>
        <v>0</v>
      </c>
    </row>
    <row r="3049" spans="1:23" s="36" customFormat="1" ht="18.75">
      <c r="A3049" s="34"/>
      <c r="B3049" s="39"/>
      <c r="C3049" s="39"/>
      <c r="D3049" s="35"/>
      <c r="E3049" s="40"/>
      <c r="F3049" s="39"/>
      <c r="G3049" s="39"/>
      <c r="H3049" s="39"/>
      <c r="I3049" s="34"/>
      <c r="J3049" s="34"/>
      <c r="K3049" s="34"/>
      <c r="L3049" s="34"/>
      <c r="M3049" s="43" t="str">
        <f ca="1">IFERROR(OFFSET('Maximum minutes'!$C$1,T3049,MATCH(IF(G3049&lt;&gt;"",G3049,F3049),OFFSET('Maximum minutes'!$C$1,T3049-1,0,1,U3049+1),0)-1)*IF(OR(ISNUMBER(J3049),J3049="sans examen"),1,0)*IF(W3049&lt;MinDate,1,0),"")</f>
        <v/>
      </c>
      <c r="N3049" s="36">
        <f t="shared" ca="1" si="95"/>
        <v>0</v>
      </c>
      <c r="O3049" s="36" t="e">
        <f ca="1">LEFT(OFFSET(Lists!$Q$2,MATCH(E3049,Lists!$R$3:$R$19,0),0),4)</f>
        <v>#N/A</v>
      </c>
      <c r="P3049" s="36" t="e">
        <f ca="1">MATCH(O3049,Lists!$S$2:$S$640,1)</f>
        <v>#N/A</v>
      </c>
      <c r="Q3049" s="36" t="e">
        <f ca="1">MATCH(LEFT(OFFSET(Lists!$Q$2,MATCH(E3049,Lists!$R$3:$R$19,0)+1,0),4),Lists!$S$3:$S$640,1)</f>
        <v>#N/A</v>
      </c>
      <c r="R3049" s="36" t="e">
        <f ca="1">LEFT(OFFSET(Lists!$S$2,P3049-1+MATCH(F3049,OFFSET(Lists!$T$3,P3049-1,0,Q3049-P3049+1),0),0),6)</f>
        <v>#N/A</v>
      </c>
      <c r="S3049" s="36" t="e">
        <f ca="1">VLOOKUP(R3049,Lists!B:D,3,FALSE)</f>
        <v>#N/A</v>
      </c>
      <c r="T3049" s="36" t="str">
        <f>IF(F3049&lt;&gt;"",MATCH(R3049,'Maximum minutes'!B:B,0),"")</f>
        <v/>
      </c>
      <c r="U3049" s="36">
        <f ca="1">IF(F3049&lt;&gt;"",COUNTA(OFFSET('Maximum minutes'!$C$1,'Annexe A1 Cours'!T3049,0,1,50)),0)</f>
        <v>0</v>
      </c>
      <c r="V3049" s="37">
        <f ca="1">IFERROR(OFFSET('Maximum minutes'!$C$1,T3049+1,-1+MATCH(G3049,OFFSET('Maximum minutes'!$C$1,T3049-1,0,1,50),0)),0)</f>
        <v>0</v>
      </c>
      <c r="W3049" s="38">
        <f t="shared" ca="1" si="94"/>
        <v>0</v>
      </c>
    </row>
    <row r="3050" spans="1:23" s="36" customFormat="1" ht="18.75">
      <c r="A3050" s="34"/>
      <c r="B3050" s="39"/>
      <c r="C3050" s="39"/>
      <c r="D3050" s="35"/>
      <c r="E3050" s="40"/>
      <c r="F3050" s="39"/>
      <c r="G3050" s="39"/>
      <c r="H3050" s="39"/>
      <c r="I3050" s="34"/>
      <c r="J3050" s="34"/>
      <c r="K3050" s="34"/>
      <c r="L3050" s="34"/>
      <c r="M3050" s="43" t="str">
        <f ca="1">IFERROR(OFFSET('Maximum minutes'!$C$1,T3050,MATCH(IF(G3050&lt;&gt;"",G3050,F3050),OFFSET('Maximum minutes'!$C$1,T3050-1,0,1,U3050+1),0)-1)*IF(OR(ISNUMBER(J3050),J3050="sans examen"),1,0)*IF(W3050&lt;MinDate,1,0),"")</f>
        <v/>
      </c>
      <c r="N3050" s="36">
        <f t="shared" ca="1" si="95"/>
        <v>0</v>
      </c>
      <c r="O3050" s="36" t="e">
        <f ca="1">LEFT(OFFSET(Lists!$Q$2,MATCH(E3050,Lists!$R$3:$R$19,0),0),4)</f>
        <v>#N/A</v>
      </c>
      <c r="P3050" s="36" t="e">
        <f ca="1">MATCH(O3050,Lists!$S$2:$S$640,1)</f>
        <v>#N/A</v>
      </c>
      <c r="Q3050" s="36" t="e">
        <f ca="1">MATCH(LEFT(OFFSET(Lists!$Q$2,MATCH(E3050,Lists!$R$3:$R$19,0)+1,0),4),Lists!$S$3:$S$640,1)</f>
        <v>#N/A</v>
      </c>
      <c r="R3050" s="36" t="e">
        <f ca="1">LEFT(OFFSET(Lists!$S$2,P3050-1+MATCH(F3050,OFFSET(Lists!$T$3,P3050-1,0,Q3050-P3050+1),0),0),6)</f>
        <v>#N/A</v>
      </c>
      <c r="S3050" s="36" t="e">
        <f ca="1">VLOOKUP(R3050,Lists!B:D,3,FALSE)</f>
        <v>#N/A</v>
      </c>
      <c r="T3050" s="36" t="str">
        <f>IF(F3050&lt;&gt;"",MATCH(R3050,'Maximum minutes'!B:B,0),"")</f>
        <v/>
      </c>
      <c r="U3050" s="36">
        <f ca="1">IF(F3050&lt;&gt;"",COUNTA(OFFSET('Maximum minutes'!$C$1,'Annexe A1 Cours'!T3050,0,1,50)),0)</f>
        <v>0</v>
      </c>
      <c r="V3050" s="37">
        <f ca="1">IFERROR(OFFSET('Maximum minutes'!$C$1,T3050+1,-1+MATCH(G3050,OFFSET('Maximum minutes'!$C$1,T3050-1,0,1,50),0)),0)</f>
        <v>0</v>
      </c>
      <c r="W3050" s="38">
        <f t="shared" ca="1" si="94"/>
        <v>0</v>
      </c>
    </row>
    <row r="3051" spans="1:23" s="36" customFormat="1" ht="18.75">
      <c r="A3051" s="34"/>
      <c r="B3051" s="39"/>
      <c r="C3051" s="39"/>
      <c r="D3051" s="35"/>
      <c r="E3051" s="40"/>
      <c r="F3051" s="39"/>
      <c r="G3051" s="39"/>
      <c r="H3051" s="39"/>
      <c r="I3051" s="34"/>
      <c r="J3051" s="34"/>
      <c r="K3051" s="34"/>
      <c r="L3051" s="34"/>
      <c r="M3051" s="43" t="str">
        <f ca="1">IFERROR(OFFSET('Maximum minutes'!$C$1,T3051,MATCH(IF(G3051&lt;&gt;"",G3051,F3051),OFFSET('Maximum minutes'!$C$1,T3051-1,0,1,U3051+1),0)-1)*IF(OR(ISNUMBER(J3051),J3051="sans examen"),1,0)*IF(W3051&lt;MinDate,1,0),"")</f>
        <v/>
      </c>
      <c r="N3051" s="36">
        <f t="shared" ca="1" si="95"/>
        <v>0</v>
      </c>
      <c r="O3051" s="36" t="e">
        <f ca="1">LEFT(OFFSET(Lists!$Q$2,MATCH(E3051,Lists!$R$3:$R$19,0),0),4)</f>
        <v>#N/A</v>
      </c>
      <c r="P3051" s="36" t="e">
        <f ca="1">MATCH(O3051,Lists!$S$2:$S$640,1)</f>
        <v>#N/A</v>
      </c>
      <c r="Q3051" s="36" t="e">
        <f ca="1">MATCH(LEFT(OFFSET(Lists!$Q$2,MATCH(E3051,Lists!$R$3:$R$19,0)+1,0),4),Lists!$S$3:$S$640,1)</f>
        <v>#N/A</v>
      </c>
      <c r="R3051" s="36" t="e">
        <f ca="1">LEFT(OFFSET(Lists!$S$2,P3051-1+MATCH(F3051,OFFSET(Lists!$T$3,P3051-1,0,Q3051-P3051+1),0),0),6)</f>
        <v>#N/A</v>
      </c>
      <c r="S3051" s="36" t="e">
        <f ca="1">VLOOKUP(R3051,Lists!B:D,3,FALSE)</f>
        <v>#N/A</v>
      </c>
      <c r="T3051" s="36" t="str">
        <f>IF(F3051&lt;&gt;"",MATCH(R3051,'Maximum minutes'!B:B,0),"")</f>
        <v/>
      </c>
      <c r="U3051" s="36">
        <f ca="1">IF(F3051&lt;&gt;"",COUNTA(OFFSET('Maximum minutes'!$C$1,'Annexe A1 Cours'!T3051,0,1,50)),0)</f>
        <v>0</v>
      </c>
      <c r="V3051" s="37">
        <f ca="1">IFERROR(OFFSET('Maximum minutes'!$C$1,T3051+1,-1+MATCH(G3051,OFFSET('Maximum minutes'!$C$1,T3051-1,0,1,50),0)),0)</f>
        <v>0</v>
      </c>
      <c r="W3051" s="38">
        <f t="shared" ca="1" si="94"/>
        <v>0</v>
      </c>
    </row>
    <row r="3052" spans="1:23" s="36" customFormat="1" ht="18.75">
      <c r="A3052" s="34"/>
      <c r="B3052" s="39"/>
      <c r="C3052" s="39"/>
      <c r="D3052" s="35"/>
      <c r="E3052" s="40"/>
      <c r="F3052" s="39"/>
      <c r="G3052" s="39"/>
      <c r="H3052" s="39"/>
      <c r="I3052" s="34"/>
      <c r="J3052" s="34"/>
      <c r="K3052" s="34"/>
      <c r="L3052" s="34"/>
      <c r="M3052" s="43" t="str">
        <f ca="1">IFERROR(OFFSET('Maximum minutes'!$C$1,T3052,MATCH(IF(G3052&lt;&gt;"",G3052,F3052),OFFSET('Maximum minutes'!$C$1,T3052-1,0,1,U3052+1),0)-1)*IF(OR(ISNUMBER(J3052),J3052="sans examen"),1,0)*IF(W3052&lt;MinDate,1,0),"")</f>
        <v/>
      </c>
      <c r="N3052" s="36">
        <f t="shared" ca="1" si="95"/>
        <v>0</v>
      </c>
      <c r="O3052" s="36" t="e">
        <f ca="1">LEFT(OFFSET(Lists!$Q$2,MATCH(E3052,Lists!$R$3:$R$19,0),0),4)</f>
        <v>#N/A</v>
      </c>
      <c r="P3052" s="36" t="e">
        <f ca="1">MATCH(O3052,Lists!$S$2:$S$640,1)</f>
        <v>#N/A</v>
      </c>
      <c r="Q3052" s="36" t="e">
        <f ca="1">MATCH(LEFT(OFFSET(Lists!$Q$2,MATCH(E3052,Lists!$R$3:$R$19,0)+1,0),4),Lists!$S$3:$S$640,1)</f>
        <v>#N/A</v>
      </c>
      <c r="R3052" s="36" t="e">
        <f ca="1">LEFT(OFFSET(Lists!$S$2,P3052-1+MATCH(F3052,OFFSET(Lists!$T$3,P3052-1,0,Q3052-P3052+1),0),0),6)</f>
        <v>#N/A</v>
      </c>
      <c r="S3052" s="36" t="e">
        <f ca="1">VLOOKUP(R3052,Lists!B:D,3,FALSE)</f>
        <v>#N/A</v>
      </c>
      <c r="T3052" s="36" t="str">
        <f>IF(F3052&lt;&gt;"",MATCH(R3052,'Maximum minutes'!B:B,0),"")</f>
        <v/>
      </c>
      <c r="U3052" s="36">
        <f ca="1">IF(F3052&lt;&gt;"",COUNTA(OFFSET('Maximum minutes'!$C$1,'Annexe A1 Cours'!T3052,0,1,50)),0)</f>
        <v>0</v>
      </c>
      <c r="V3052" s="37">
        <f ca="1">IFERROR(OFFSET('Maximum minutes'!$C$1,T3052+1,-1+MATCH(G3052,OFFSET('Maximum minutes'!$C$1,T3052-1,0,1,50),0)),0)</f>
        <v>0</v>
      </c>
      <c r="W3052" s="38">
        <f t="shared" ca="1" si="94"/>
        <v>0</v>
      </c>
    </row>
    <row r="3053" spans="1:23" s="36" customFormat="1" ht="18.75">
      <c r="A3053" s="34"/>
      <c r="B3053" s="39"/>
      <c r="C3053" s="39"/>
      <c r="D3053" s="35"/>
      <c r="E3053" s="40"/>
      <c r="F3053" s="39"/>
      <c r="G3053" s="39"/>
      <c r="H3053" s="39"/>
      <c r="I3053" s="34"/>
      <c r="J3053" s="34"/>
      <c r="K3053" s="34"/>
      <c r="L3053" s="34"/>
      <c r="M3053" s="43" t="str">
        <f ca="1">IFERROR(OFFSET('Maximum minutes'!$C$1,T3053,MATCH(IF(G3053&lt;&gt;"",G3053,F3053),OFFSET('Maximum minutes'!$C$1,T3053-1,0,1,U3053+1),0)-1)*IF(OR(ISNUMBER(J3053),J3053="sans examen"),1,0)*IF(W3053&lt;MinDate,1,0),"")</f>
        <v/>
      </c>
      <c r="N3053" s="36">
        <f t="shared" ca="1" si="95"/>
        <v>0</v>
      </c>
      <c r="O3053" s="36" t="e">
        <f ca="1">LEFT(OFFSET(Lists!$Q$2,MATCH(E3053,Lists!$R$3:$R$19,0),0),4)</f>
        <v>#N/A</v>
      </c>
      <c r="P3053" s="36" t="e">
        <f ca="1">MATCH(O3053,Lists!$S$2:$S$640,1)</f>
        <v>#N/A</v>
      </c>
      <c r="Q3053" s="36" t="e">
        <f ca="1">MATCH(LEFT(OFFSET(Lists!$Q$2,MATCH(E3053,Lists!$R$3:$R$19,0)+1,0),4),Lists!$S$3:$S$640,1)</f>
        <v>#N/A</v>
      </c>
      <c r="R3053" s="36" t="e">
        <f ca="1">LEFT(OFFSET(Lists!$S$2,P3053-1+MATCH(F3053,OFFSET(Lists!$T$3,P3053-1,0,Q3053-P3053+1),0),0),6)</f>
        <v>#N/A</v>
      </c>
      <c r="S3053" s="36" t="e">
        <f ca="1">VLOOKUP(R3053,Lists!B:D,3,FALSE)</f>
        <v>#N/A</v>
      </c>
      <c r="T3053" s="36" t="str">
        <f>IF(F3053&lt;&gt;"",MATCH(R3053,'Maximum minutes'!B:B,0),"")</f>
        <v/>
      </c>
      <c r="U3053" s="36">
        <f ca="1">IF(F3053&lt;&gt;"",COUNTA(OFFSET('Maximum minutes'!$C$1,'Annexe A1 Cours'!T3053,0,1,50)),0)</f>
        <v>0</v>
      </c>
      <c r="V3053" s="37">
        <f ca="1">IFERROR(OFFSET('Maximum minutes'!$C$1,T3053+1,-1+MATCH(G3053,OFFSET('Maximum minutes'!$C$1,T3053-1,0,1,50),0)),0)</f>
        <v>0</v>
      </c>
      <c r="W3053" s="38">
        <f t="shared" ca="1" si="94"/>
        <v>0</v>
      </c>
    </row>
    <row r="3054" spans="1:23" s="36" customFormat="1" ht="18.75">
      <c r="A3054" s="34"/>
      <c r="B3054" s="39"/>
      <c r="C3054" s="39"/>
      <c r="D3054" s="35"/>
      <c r="E3054" s="40"/>
      <c r="F3054" s="39"/>
      <c r="G3054" s="39"/>
      <c r="H3054" s="39"/>
      <c r="I3054" s="34"/>
      <c r="J3054" s="34"/>
      <c r="K3054" s="34"/>
      <c r="L3054" s="34"/>
      <c r="M3054" s="43" t="str">
        <f ca="1">IFERROR(OFFSET('Maximum minutes'!$C$1,T3054,MATCH(IF(G3054&lt;&gt;"",G3054,F3054),OFFSET('Maximum minutes'!$C$1,T3054-1,0,1,U3054+1),0)-1)*IF(OR(ISNUMBER(J3054),J3054="sans examen"),1,0)*IF(W3054&lt;MinDate,1,0),"")</f>
        <v/>
      </c>
      <c r="N3054" s="36">
        <f t="shared" ca="1" si="95"/>
        <v>0</v>
      </c>
      <c r="O3054" s="36" t="e">
        <f ca="1">LEFT(OFFSET(Lists!$Q$2,MATCH(E3054,Lists!$R$3:$R$19,0),0),4)</f>
        <v>#N/A</v>
      </c>
      <c r="P3054" s="36" t="e">
        <f ca="1">MATCH(O3054,Lists!$S$2:$S$640,1)</f>
        <v>#N/A</v>
      </c>
      <c r="Q3054" s="36" t="e">
        <f ca="1">MATCH(LEFT(OFFSET(Lists!$Q$2,MATCH(E3054,Lists!$R$3:$R$19,0)+1,0),4),Lists!$S$3:$S$640,1)</f>
        <v>#N/A</v>
      </c>
      <c r="R3054" s="36" t="e">
        <f ca="1">LEFT(OFFSET(Lists!$S$2,P3054-1+MATCH(F3054,OFFSET(Lists!$T$3,P3054-1,0,Q3054-P3054+1),0),0),6)</f>
        <v>#N/A</v>
      </c>
      <c r="S3054" s="36" t="e">
        <f ca="1">VLOOKUP(R3054,Lists!B:D,3,FALSE)</f>
        <v>#N/A</v>
      </c>
      <c r="T3054" s="36" t="str">
        <f>IF(F3054&lt;&gt;"",MATCH(R3054,'Maximum minutes'!B:B,0),"")</f>
        <v/>
      </c>
      <c r="U3054" s="36">
        <f ca="1">IF(F3054&lt;&gt;"",COUNTA(OFFSET('Maximum minutes'!$C$1,'Annexe A1 Cours'!T3054,0,1,50)),0)</f>
        <v>0</v>
      </c>
      <c r="V3054" s="37">
        <f ca="1">IFERROR(OFFSET('Maximum minutes'!$C$1,T3054+1,-1+MATCH(G3054,OFFSET('Maximum minutes'!$C$1,T3054-1,0,1,50),0)),0)</f>
        <v>0</v>
      </c>
      <c r="W3054" s="38">
        <f t="shared" ca="1" si="94"/>
        <v>0</v>
      </c>
    </row>
    <row r="3055" spans="1:23" s="36" customFormat="1" ht="18.75">
      <c r="A3055" s="34"/>
      <c r="B3055" s="39"/>
      <c r="C3055" s="39"/>
      <c r="D3055" s="35"/>
      <c r="E3055" s="40"/>
      <c r="F3055" s="39"/>
      <c r="G3055" s="39"/>
      <c r="H3055" s="39"/>
      <c r="I3055" s="34"/>
      <c r="J3055" s="34"/>
      <c r="K3055" s="34"/>
      <c r="L3055" s="34"/>
      <c r="M3055" s="43" t="str">
        <f ca="1">IFERROR(OFFSET('Maximum minutes'!$C$1,T3055,MATCH(IF(G3055&lt;&gt;"",G3055,F3055),OFFSET('Maximum minutes'!$C$1,T3055-1,0,1,U3055+1),0)-1)*IF(OR(ISNUMBER(J3055),J3055="sans examen"),1,0)*IF(W3055&lt;MinDate,1,0),"")</f>
        <v/>
      </c>
      <c r="N3055" s="36">
        <f t="shared" ca="1" si="95"/>
        <v>0</v>
      </c>
      <c r="O3055" s="36" t="e">
        <f ca="1">LEFT(OFFSET(Lists!$Q$2,MATCH(E3055,Lists!$R$3:$R$19,0),0),4)</f>
        <v>#N/A</v>
      </c>
      <c r="P3055" s="36" t="e">
        <f ca="1">MATCH(O3055,Lists!$S$2:$S$640,1)</f>
        <v>#N/A</v>
      </c>
      <c r="Q3055" s="36" t="e">
        <f ca="1">MATCH(LEFT(OFFSET(Lists!$Q$2,MATCH(E3055,Lists!$R$3:$R$19,0)+1,0),4),Lists!$S$3:$S$640,1)</f>
        <v>#N/A</v>
      </c>
      <c r="R3055" s="36" t="e">
        <f ca="1">LEFT(OFFSET(Lists!$S$2,P3055-1+MATCH(F3055,OFFSET(Lists!$T$3,P3055-1,0,Q3055-P3055+1),0),0),6)</f>
        <v>#N/A</v>
      </c>
      <c r="S3055" s="36" t="e">
        <f ca="1">VLOOKUP(R3055,Lists!B:D,3,FALSE)</f>
        <v>#N/A</v>
      </c>
      <c r="T3055" s="36" t="str">
        <f>IF(F3055&lt;&gt;"",MATCH(R3055,'Maximum minutes'!B:B,0),"")</f>
        <v/>
      </c>
      <c r="U3055" s="36">
        <f ca="1">IF(F3055&lt;&gt;"",COUNTA(OFFSET('Maximum minutes'!$C$1,'Annexe A1 Cours'!T3055,0,1,50)),0)</f>
        <v>0</v>
      </c>
      <c r="V3055" s="37">
        <f ca="1">IFERROR(OFFSET('Maximum minutes'!$C$1,T3055+1,-1+MATCH(G3055,OFFSET('Maximum minutes'!$C$1,T3055-1,0,1,50),0)),0)</f>
        <v>0</v>
      </c>
      <c r="W3055" s="38">
        <f t="shared" ca="1" si="94"/>
        <v>0</v>
      </c>
    </row>
    <row r="3056" spans="1:23" s="36" customFormat="1" ht="18.75">
      <c r="A3056" s="34"/>
      <c r="B3056" s="39"/>
      <c r="C3056" s="39"/>
      <c r="D3056" s="35"/>
      <c r="E3056" s="40"/>
      <c r="F3056" s="39"/>
      <c r="G3056" s="39"/>
      <c r="H3056" s="39"/>
      <c r="I3056" s="34"/>
      <c r="J3056" s="34"/>
      <c r="K3056" s="34"/>
      <c r="L3056" s="34"/>
      <c r="M3056" s="43" t="str">
        <f ca="1">IFERROR(OFFSET('Maximum minutes'!$C$1,T3056,MATCH(IF(G3056&lt;&gt;"",G3056,F3056),OFFSET('Maximum minutes'!$C$1,T3056-1,0,1,U3056+1),0)-1)*IF(OR(ISNUMBER(J3056),J3056="sans examen"),1,0)*IF(W3056&lt;MinDate,1,0),"")</f>
        <v/>
      </c>
      <c r="N3056" s="36">
        <f t="shared" ca="1" si="95"/>
        <v>0</v>
      </c>
      <c r="O3056" s="36" t="e">
        <f ca="1">LEFT(OFFSET(Lists!$Q$2,MATCH(E3056,Lists!$R$3:$R$19,0),0),4)</f>
        <v>#N/A</v>
      </c>
      <c r="P3056" s="36" t="e">
        <f ca="1">MATCH(O3056,Lists!$S$2:$S$640,1)</f>
        <v>#N/A</v>
      </c>
      <c r="Q3056" s="36" t="e">
        <f ca="1">MATCH(LEFT(OFFSET(Lists!$Q$2,MATCH(E3056,Lists!$R$3:$R$19,0)+1,0),4),Lists!$S$3:$S$640,1)</f>
        <v>#N/A</v>
      </c>
      <c r="R3056" s="36" t="e">
        <f ca="1">LEFT(OFFSET(Lists!$S$2,P3056-1+MATCH(F3056,OFFSET(Lists!$T$3,P3056-1,0,Q3056-P3056+1),0),0),6)</f>
        <v>#N/A</v>
      </c>
      <c r="S3056" s="36" t="e">
        <f ca="1">VLOOKUP(R3056,Lists!B:D,3,FALSE)</f>
        <v>#N/A</v>
      </c>
      <c r="T3056" s="36" t="str">
        <f>IF(F3056&lt;&gt;"",MATCH(R3056,'Maximum minutes'!B:B,0),"")</f>
        <v/>
      </c>
      <c r="U3056" s="36">
        <f ca="1">IF(F3056&lt;&gt;"",COUNTA(OFFSET('Maximum minutes'!$C$1,'Annexe A1 Cours'!T3056,0,1,50)),0)</f>
        <v>0</v>
      </c>
      <c r="V3056" s="37">
        <f ca="1">IFERROR(OFFSET('Maximum minutes'!$C$1,T3056+1,-1+MATCH(G3056,OFFSET('Maximum minutes'!$C$1,T3056-1,0,1,50),0)),0)</f>
        <v>0</v>
      </c>
      <c r="W3056" s="38">
        <f t="shared" ca="1" si="94"/>
        <v>0</v>
      </c>
    </row>
    <row r="3057" spans="1:23" s="36" customFormat="1" ht="18.75">
      <c r="A3057" s="34"/>
      <c r="B3057" s="39"/>
      <c r="C3057" s="39"/>
      <c r="D3057" s="35"/>
      <c r="E3057" s="40"/>
      <c r="F3057" s="39"/>
      <c r="G3057" s="39"/>
      <c r="H3057" s="39"/>
      <c r="I3057" s="34"/>
      <c r="J3057" s="34"/>
      <c r="K3057" s="34"/>
      <c r="L3057" s="34"/>
      <c r="M3057" s="43" t="str">
        <f ca="1">IFERROR(OFFSET('Maximum minutes'!$C$1,T3057,MATCH(IF(G3057&lt;&gt;"",G3057,F3057),OFFSET('Maximum minutes'!$C$1,T3057-1,0,1,U3057+1),0)-1)*IF(OR(ISNUMBER(J3057),J3057="sans examen"),1,0)*IF(W3057&lt;MinDate,1,0),"")</f>
        <v/>
      </c>
      <c r="N3057" s="36">
        <f t="shared" ca="1" si="95"/>
        <v>0</v>
      </c>
      <c r="O3057" s="36" t="e">
        <f ca="1">LEFT(OFFSET(Lists!$Q$2,MATCH(E3057,Lists!$R$3:$R$19,0),0),4)</f>
        <v>#N/A</v>
      </c>
      <c r="P3057" s="36" t="e">
        <f ca="1">MATCH(O3057,Lists!$S$2:$S$640,1)</f>
        <v>#N/A</v>
      </c>
      <c r="Q3057" s="36" t="e">
        <f ca="1">MATCH(LEFT(OFFSET(Lists!$Q$2,MATCH(E3057,Lists!$R$3:$R$19,0)+1,0),4),Lists!$S$3:$S$640,1)</f>
        <v>#N/A</v>
      </c>
      <c r="R3057" s="36" t="e">
        <f ca="1">LEFT(OFFSET(Lists!$S$2,P3057-1+MATCH(F3057,OFFSET(Lists!$T$3,P3057-1,0,Q3057-P3057+1),0),0),6)</f>
        <v>#N/A</v>
      </c>
      <c r="S3057" s="36" t="e">
        <f ca="1">VLOOKUP(R3057,Lists!B:D,3,FALSE)</f>
        <v>#N/A</v>
      </c>
      <c r="T3057" s="36" t="str">
        <f>IF(F3057&lt;&gt;"",MATCH(R3057,'Maximum minutes'!B:B,0),"")</f>
        <v/>
      </c>
      <c r="U3057" s="36">
        <f ca="1">IF(F3057&lt;&gt;"",COUNTA(OFFSET('Maximum minutes'!$C$1,'Annexe A1 Cours'!T3057,0,1,50)),0)</f>
        <v>0</v>
      </c>
      <c r="V3057" s="37">
        <f ca="1">IFERROR(OFFSET('Maximum minutes'!$C$1,T3057+1,-1+MATCH(G3057,OFFSET('Maximum minutes'!$C$1,T3057-1,0,1,50),0)),0)</f>
        <v>0</v>
      </c>
      <c r="W3057" s="38">
        <f t="shared" ca="1" si="94"/>
        <v>0</v>
      </c>
    </row>
    <row r="3058" spans="1:23" s="36" customFormat="1" ht="18.75">
      <c r="A3058" s="34"/>
      <c r="B3058" s="39"/>
      <c r="C3058" s="39"/>
      <c r="D3058" s="35"/>
      <c r="E3058" s="40"/>
      <c r="F3058" s="39"/>
      <c r="G3058" s="39"/>
      <c r="H3058" s="39"/>
      <c r="I3058" s="34"/>
      <c r="J3058" s="34"/>
      <c r="K3058" s="34"/>
      <c r="L3058" s="34"/>
      <c r="M3058" s="43" t="str">
        <f ca="1">IFERROR(OFFSET('Maximum minutes'!$C$1,T3058,MATCH(IF(G3058&lt;&gt;"",G3058,F3058),OFFSET('Maximum minutes'!$C$1,T3058-1,0,1,U3058+1),0)-1)*IF(OR(ISNUMBER(J3058),J3058="sans examen"),1,0)*IF(W3058&lt;MinDate,1,0),"")</f>
        <v/>
      </c>
      <c r="N3058" s="36">
        <f t="shared" ca="1" si="95"/>
        <v>0</v>
      </c>
      <c r="O3058" s="36" t="e">
        <f ca="1">LEFT(OFFSET(Lists!$Q$2,MATCH(E3058,Lists!$R$3:$R$19,0),0),4)</f>
        <v>#N/A</v>
      </c>
      <c r="P3058" s="36" t="e">
        <f ca="1">MATCH(O3058,Lists!$S$2:$S$640,1)</f>
        <v>#N/A</v>
      </c>
      <c r="Q3058" s="36" t="e">
        <f ca="1">MATCH(LEFT(OFFSET(Lists!$Q$2,MATCH(E3058,Lists!$R$3:$R$19,0)+1,0),4),Lists!$S$3:$S$640,1)</f>
        <v>#N/A</v>
      </c>
      <c r="R3058" s="36" t="e">
        <f ca="1">LEFT(OFFSET(Lists!$S$2,P3058-1+MATCH(F3058,OFFSET(Lists!$T$3,P3058-1,0,Q3058-P3058+1),0),0),6)</f>
        <v>#N/A</v>
      </c>
      <c r="S3058" s="36" t="e">
        <f ca="1">VLOOKUP(R3058,Lists!B:D,3,FALSE)</f>
        <v>#N/A</v>
      </c>
      <c r="T3058" s="36" t="str">
        <f>IF(F3058&lt;&gt;"",MATCH(R3058,'Maximum minutes'!B:B,0),"")</f>
        <v/>
      </c>
      <c r="U3058" s="36">
        <f ca="1">IF(F3058&lt;&gt;"",COUNTA(OFFSET('Maximum minutes'!$C$1,'Annexe A1 Cours'!T3058,0,1,50)),0)</f>
        <v>0</v>
      </c>
      <c r="V3058" s="37">
        <f ca="1">IFERROR(OFFSET('Maximum minutes'!$C$1,T3058+1,-1+MATCH(G3058,OFFSET('Maximum minutes'!$C$1,T3058-1,0,1,50),0)),0)</f>
        <v>0</v>
      </c>
      <c r="W3058" s="38">
        <f t="shared" ca="1" si="94"/>
        <v>0</v>
      </c>
    </row>
    <row r="3059" spans="1:23" s="36" customFormat="1" ht="18.75">
      <c r="A3059" s="34"/>
      <c r="B3059" s="39"/>
      <c r="C3059" s="39"/>
      <c r="D3059" s="35"/>
      <c r="E3059" s="40"/>
      <c r="F3059" s="39"/>
      <c r="G3059" s="39"/>
      <c r="H3059" s="39"/>
      <c r="I3059" s="34"/>
      <c r="J3059" s="34"/>
      <c r="K3059" s="34"/>
      <c r="L3059" s="34"/>
      <c r="M3059" s="43" t="str">
        <f ca="1">IFERROR(OFFSET('Maximum minutes'!$C$1,T3059,MATCH(IF(G3059&lt;&gt;"",G3059,F3059),OFFSET('Maximum minutes'!$C$1,T3059-1,0,1,U3059+1),0)-1)*IF(OR(ISNUMBER(J3059),J3059="sans examen"),1,0)*IF(W3059&lt;MinDate,1,0),"")</f>
        <v/>
      </c>
      <c r="N3059" s="36">
        <f t="shared" ca="1" si="95"/>
        <v>0</v>
      </c>
      <c r="O3059" s="36" t="e">
        <f ca="1">LEFT(OFFSET(Lists!$Q$2,MATCH(E3059,Lists!$R$3:$R$19,0),0),4)</f>
        <v>#N/A</v>
      </c>
      <c r="P3059" s="36" t="e">
        <f ca="1">MATCH(O3059,Lists!$S$2:$S$640,1)</f>
        <v>#N/A</v>
      </c>
      <c r="Q3059" s="36" t="e">
        <f ca="1">MATCH(LEFT(OFFSET(Lists!$Q$2,MATCH(E3059,Lists!$R$3:$R$19,0)+1,0),4),Lists!$S$3:$S$640,1)</f>
        <v>#N/A</v>
      </c>
      <c r="R3059" s="36" t="e">
        <f ca="1">LEFT(OFFSET(Lists!$S$2,P3059-1+MATCH(F3059,OFFSET(Lists!$T$3,P3059-1,0,Q3059-P3059+1),0),0),6)</f>
        <v>#N/A</v>
      </c>
      <c r="S3059" s="36" t="e">
        <f ca="1">VLOOKUP(R3059,Lists!B:D,3,FALSE)</f>
        <v>#N/A</v>
      </c>
      <c r="T3059" s="36" t="str">
        <f>IF(F3059&lt;&gt;"",MATCH(R3059,'Maximum minutes'!B:B,0),"")</f>
        <v/>
      </c>
      <c r="U3059" s="36">
        <f ca="1">IF(F3059&lt;&gt;"",COUNTA(OFFSET('Maximum minutes'!$C$1,'Annexe A1 Cours'!T3059,0,1,50)),0)</f>
        <v>0</v>
      </c>
      <c r="V3059" s="37">
        <f ca="1">IFERROR(OFFSET('Maximum minutes'!$C$1,T3059+1,-1+MATCH(G3059,OFFSET('Maximum minutes'!$C$1,T3059-1,0,1,50),0)),0)</f>
        <v>0</v>
      </c>
      <c r="W3059" s="38">
        <f t="shared" ca="1" si="94"/>
        <v>0</v>
      </c>
    </row>
    <row r="3060" spans="1:23" s="36" customFormat="1" ht="18.75">
      <c r="A3060" s="34"/>
      <c r="B3060" s="39"/>
      <c r="C3060" s="39"/>
      <c r="D3060" s="35"/>
      <c r="E3060" s="40"/>
      <c r="F3060" s="39"/>
      <c r="G3060" s="39"/>
      <c r="H3060" s="39"/>
      <c r="I3060" s="34"/>
      <c r="J3060" s="34"/>
      <c r="K3060" s="34"/>
      <c r="L3060" s="34"/>
      <c r="M3060" s="43" t="str">
        <f ca="1">IFERROR(OFFSET('Maximum minutes'!$C$1,T3060,MATCH(IF(G3060&lt;&gt;"",G3060,F3060),OFFSET('Maximum minutes'!$C$1,T3060-1,0,1,U3060+1),0)-1)*IF(OR(ISNUMBER(J3060),J3060="sans examen"),1,0)*IF(W3060&lt;MinDate,1,0),"")</f>
        <v/>
      </c>
      <c r="N3060" s="36">
        <f t="shared" ca="1" si="95"/>
        <v>0</v>
      </c>
      <c r="O3060" s="36" t="e">
        <f ca="1">LEFT(OFFSET(Lists!$Q$2,MATCH(E3060,Lists!$R$3:$R$19,0),0),4)</f>
        <v>#N/A</v>
      </c>
      <c r="P3060" s="36" t="e">
        <f ca="1">MATCH(O3060,Lists!$S$2:$S$640,1)</f>
        <v>#N/A</v>
      </c>
      <c r="Q3060" s="36" t="e">
        <f ca="1">MATCH(LEFT(OFFSET(Lists!$Q$2,MATCH(E3060,Lists!$R$3:$R$19,0)+1,0),4),Lists!$S$3:$S$640,1)</f>
        <v>#N/A</v>
      </c>
      <c r="R3060" s="36" t="e">
        <f ca="1">LEFT(OFFSET(Lists!$S$2,P3060-1+MATCH(F3060,OFFSET(Lists!$T$3,P3060-1,0,Q3060-P3060+1),0),0),6)</f>
        <v>#N/A</v>
      </c>
      <c r="S3060" s="36" t="e">
        <f ca="1">VLOOKUP(R3060,Lists!B:D,3,FALSE)</f>
        <v>#N/A</v>
      </c>
      <c r="T3060" s="36" t="str">
        <f>IF(F3060&lt;&gt;"",MATCH(R3060,'Maximum minutes'!B:B,0),"")</f>
        <v/>
      </c>
      <c r="U3060" s="36">
        <f ca="1">IF(F3060&lt;&gt;"",COUNTA(OFFSET('Maximum minutes'!$C$1,'Annexe A1 Cours'!T3060,0,1,50)),0)</f>
        <v>0</v>
      </c>
      <c r="V3060" s="37">
        <f ca="1">IFERROR(OFFSET('Maximum minutes'!$C$1,T3060+1,-1+MATCH(G3060,OFFSET('Maximum minutes'!$C$1,T3060-1,0,1,50),0)),0)</f>
        <v>0</v>
      </c>
      <c r="W3060" s="38">
        <f t="shared" ca="1" si="94"/>
        <v>0</v>
      </c>
    </row>
    <row r="3061" spans="1:23" s="36" customFormat="1" ht="18.75">
      <c r="A3061" s="34"/>
      <c r="B3061" s="39"/>
      <c r="C3061" s="39"/>
      <c r="D3061" s="35"/>
      <c r="E3061" s="40"/>
      <c r="F3061" s="39"/>
      <c r="G3061" s="39"/>
      <c r="H3061" s="39"/>
      <c r="I3061" s="34"/>
      <c r="J3061" s="34"/>
      <c r="K3061" s="34"/>
      <c r="L3061" s="34"/>
      <c r="M3061" s="43" t="str">
        <f ca="1">IFERROR(OFFSET('Maximum minutes'!$C$1,T3061,MATCH(IF(G3061&lt;&gt;"",G3061,F3061),OFFSET('Maximum minutes'!$C$1,T3061-1,0,1,U3061+1),0)-1)*IF(OR(ISNUMBER(J3061),J3061="sans examen"),1,0)*IF(W3061&lt;MinDate,1,0),"")</f>
        <v/>
      </c>
      <c r="N3061" s="36">
        <f t="shared" ca="1" si="95"/>
        <v>0</v>
      </c>
      <c r="O3061" s="36" t="e">
        <f ca="1">LEFT(OFFSET(Lists!$Q$2,MATCH(E3061,Lists!$R$3:$R$19,0),0),4)</f>
        <v>#N/A</v>
      </c>
      <c r="P3061" s="36" t="e">
        <f ca="1">MATCH(O3061,Lists!$S$2:$S$640,1)</f>
        <v>#N/A</v>
      </c>
      <c r="Q3061" s="36" t="e">
        <f ca="1">MATCH(LEFT(OFFSET(Lists!$Q$2,MATCH(E3061,Lists!$R$3:$R$19,0)+1,0),4),Lists!$S$3:$S$640,1)</f>
        <v>#N/A</v>
      </c>
      <c r="R3061" s="36" t="e">
        <f ca="1">LEFT(OFFSET(Lists!$S$2,P3061-1+MATCH(F3061,OFFSET(Lists!$T$3,P3061-1,0,Q3061-P3061+1),0),0),6)</f>
        <v>#N/A</v>
      </c>
      <c r="S3061" s="36" t="e">
        <f ca="1">VLOOKUP(R3061,Lists!B:D,3,FALSE)</f>
        <v>#N/A</v>
      </c>
      <c r="T3061" s="36" t="str">
        <f>IF(F3061&lt;&gt;"",MATCH(R3061,'Maximum minutes'!B:B,0),"")</f>
        <v/>
      </c>
      <c r="U3061" s="36">
        <f ca="1">IF(F3061&lt;&gt;"",COUNTA(OFFSET('Maximum minutes'!$C$1,'Annexe A1 Cours'!T3061,0,1,50)),0)</f>
        <v>0</v>
      </c>
      <c r="V3061" s="37">
        <f ca="1">IFERROR(OFFSET('Maximum minutes'!$C$1,T3061+1,-1+MATCH(G3061,OFFSET('Maximum minutes'!$C$1,T3061-1,0,1,50),0)),0)</f>
        <v>0</v>
      </c>
      <c r="W3061" s="38">
        <f t="shared" ca="1" si="94"/>
        <v>0</v>
      </c>
    </row>
    <row r="3062" spans="1:23" s="36" customFormat="1" ht="18.75">
      <c r="A3062" s="34"/>
      <c r="B3062" s="39"/>
      <c r="C3062" s="39"/>
      <c r="D3062" s="35"/>
      <c r="E3062" s="40"/>
      <c r="F3062" s="39"/>
      <c r="G3062" s="39"/>
      <c r="H3062" s="39"/>
      <c r="I3062" s="34"/>
      <c r="J3062" s="34"/>
      <c r="K3062" s="34"/>
      <c r="L3062" s="34"/>
      <c r="M3062" s="43" t="str">
        <f ca="1">IFERROR(OFFSET('Maximum minutes'!$C$1,T3062,MATCH(IF(G3062&lt;&gt;"",G3062,F3062),OFFSET('Maximum minutes'!$C$1,T3062-1,0,1,U3062+1),0)-1)*IF(OR(ISNUMBER(J3062),J3062="sans examen"),1,0)*IF(W3062&lt;MinDate,1,0),"")</f>
        <v/>
      </c>
      <c r="N3062" s="36">
        <f t="shared" ca="1" si="95"/>
        <v>0</v>
      </c>
      <c r="O3062" s="36" t="e">
        <f ca="1">LEFT(OFFSET(Lists!$Q$2,MATCH(E3062,Lists!$R$3:$R$19,0),0),4)</f>
        <v>#N/A</v>
      </c>
      <c r="P3062" s="36" t="e">
        <f ca="1">MATCH(O3062,Lists!$S$2:$S$640,1)</f>
        <v>#N/A</v>
      </c>
      <c r="Q3062" s="36" t="e">
        <f ca="1">MATCH(LEFT(OFFSET(Lists!$Q$2,MATCH(E3062,Lists!$R$3:$R$19,0)+1,0),4),Lists!$S$3:$S$640,1)</f>
        <v>#N/A</v>
      </c>
      <c r="R3062" s="36" t="e">
        <f ca="1">LEFT(OFFSET(Lists!$S$2,P3062-1+MATCH(F3062,OFFSET(Lists!$T$3,P3062-1,0,Q3062-P3062+1),0),0),6)</f>
        <v>#N/A</v>
      </c>
      <c r="S3062" s="36" t="e">
        <f ca="1">VLOOKUP(R3062,Lists!B:D,3,FALSE)</f>
        <v>#N/A</v>
      </c>
      <c r="T3062" s="36" t="str">
        <f>IF(F3062&lt;&gt;"",MATCH(R3062,'Maximum minutes'!B:B,0),"")</f>
        <v/>
      </c>
      <c r="U3062" s="36">
        <f ca="1">IF(F3062&lt;&gt;"",COUNTA(OFFSET('Maximum minutes'!$C$1,'Annexe A1 Cours'!T3062,0,1,50)),0)</f>
        <v>0</v>
      </c>
      <c r="V3062" s="37">
        <f ca="1">IFERROR(OFFSET('Maximum minutes'!$C$1,T3062+1,-1+MATCH(G3062,OFFSET('Maximum minutes'!$C$1,T3062-1,0,1,50),0)),0)</f>
        <v>0</v>
      </c>
      <c r="W3062" s="38">
        <f t="shared" ca="1" si="94"/>
        <v>0</v>
      </c>
    </row>
    <row r="3063" spans="1:23" s="36" customFormat="1" ht="18.75">
      <c r="A3063" s="34"/>
      <c r="B3063" s="39"/>
      <c r="C3063" s="39"/>
      <c r="D3063" s="35"/>
      <c r="E3063" s="40"/>
      <c r="F3063" s="39"/>
      <c r="G3063" s="39"/>
      <c r="H3063" s="39"/>
      <c r="I3063" s="34"/>
      <c r="J3063" s="34"/>
      <c r="K3063" s="34"/>
      <c r="L3063" s="34"/>
      <c r="M3063" s="43" t="str">
        <f ca="1">IFERROR(OFFSET('Maximum minutes'!$C$1,T3063,MATCH(IF(G3063&lt;&gt;"",G3063,F3063),OFFSET('Maximum minutes'!$C$1,T3063-1,0,1,U3063+1),0)-1)*IF(OR(ISNUMBER(J3063),J3063="sans examen"),1,0)*IF(W3063&lt;MinDate,1,0),"")</f>
        <v/>
      </c>
      <c r="N3063" s="36">
        <f t="shared" ca="1" si="95"/>
        <v>0</v>
      </c>
      <c r="O3063" s="36" t="e">
        <f ca="1">LEFT(OFFSET(Lists!$Q$2,MATCH(E3063,Lists!$R$3:$R$19,0),0),4)</f>
        <v>#N/A</v>
      </c>
      <c r="P3063" s="36" t="e">
        <f ca="1">MATCH(O3063,Lists!$S$2:$S$640,1)</f>
        <v>#N/A</v>
      </c>
      <c r="Q3063" s="36" t="e">
        <f ca="1">MATCH(LEFT(OFFSET(Lists!$Q$2,MATCH(E3063,Lists!$R$3:$R$19,0)+1,0),4),Lists!$S$3:$S$640,1)</f>
        <v>#N/A</v>
      </c>
      <c r="R3063" s="36" t="e">
        <f ca="1">LEFT(OFFSET(Lists!$S$2,P3063-1+MATCH(F3063,OFFSET(Lists!$T$3,P3063-1,0,Q3063-P3063+1),0),0),6)</f>
        <v>#N/A</v>
      </c>
      <c r="S3063" s="36" t="e">
        <f ca="1">VLOOKUP(R3063,Lists!B:D,3,FALSE)</f>
        <v>#N/A</v>
      </c>
      <c r="T3063" s="36" t="str">
        <f>IF(F3063&lt;&gt;"",MATCH(R3063,'Maximum minutes'!B:B,0),"")</f>
        <v/>
      </c>
      <c r="U3063" s="36">
        <f ca="1">IF(F3063&lt;&gt;"",COUNTA(OFFSET('Maximum minutes'!$C$1,'Annexe A1 Cours'!T3063,0,1,50)),0)</f>
        <v>0</v>
      </c>
      <c r="V3063" s="37">
        <f ca="1">IFERROR(OFFSET('Maximum minutes'!$C$1,T3063+1,-1+MATCH(G3063,OFFSET('Maximum minutes'!$C$1,T3063-1,0,1,50),0)),0)</f>
        <v>0</v>
      </c>
      <c r="W3063" s="38">
        <f t="shared" ca="1" si="94"/>
        <v>0</v>
      </c>
    </row>
    <row r="3064" spans="1:23" s="36" customFormat="1" ht="18.75">
      <c r="A3064" s="34"/>
      <c r="B3064" s="39"/>
      <c r="C3064" s="39"/>
      <c r="D3064" s="35"/>
      <c r="E3064" s="40"/>
      <c r="F3064" s="39"/>
      <c r="G3064" s="39"/>
      <c r="H3064" s="39"/>
      <c r="I3064" s="34"/>
      <c r="J3064" s="34"/>
      <c r="K3064" s="34"/>
      <c r="L3064" s="34"/>
      <c r="M3064" s="43" t="str">
        <f ca="1">IFERROR(OFFSET('Maximum minutes'!$C$1,T3064,MATCH(IF(G3064&lt;&gt;"",G3064,F3064),OFFSET('Maximum minutes'!$C$1,T3064-1,0,1,U3064+1),0)-1)*IF(OR(ISNUMBER(J3064),J3064="sans examen"),1,0)*IF(W3064&lt;MinDate,1,0),"")</f>
        <v/>
      </c>
      <c r="N3064" s="36">
        <f t="shared" ca="1" si="95"/>
        <v>0</v>
      </c>
      <c r="O3064" s="36" t="e">
        <f ca="1">LEFT(OFFSET(Lists!$Q$2,MATCH(E3064,Lists!$R$3:$R$19,0),0),4)</f>
        <v>#N/A</v>
      </c>
      <c r="P3064" s="36" t="e">
        <f ca="1">MATCH(O3064,Lists!$S$2:$S$640,1)</f>
        <v>#N/A</v>
      </c>
      <c r="Q3064" s="36" t="e">
        <f ca="1">MATCH(LEFT(OFFSET(Lists!$Q$2,MATCH(E3064,Lists!$R$3:$R$19,0)+1,0),4),Lists!$S$3:$S$640,1)</f>
        <v>#N/A</v>
      </c>
      <c r="R3064" s="36" t="e">
        <f ca="1">LEFT(OFFSET(Lists!$S$2,P3064-1+MATCH(F3064,OFFSET(Lists!$T$3,P3064-1,0,Q3064-P3064+1),0),0),6)</f>
        <v>#N/A</v>
      </c>
      <c r="S3064" s="36" t="e">
        <f ca="1">VLOOKUP(R3064,Lists!B:D,3,FALSE)</f>
        <v>#N/A</v>
      </c>
      <c r="T3064" s="36" t="str">
        <f>IF(F3064&lt;&gt;"",MATCH(R3064,'Maximum minutes'!B:B,0),"")</f>
        <v/>
      </c>
      <c r="U3064" s="36">
        <f ca="1">IF(F3064&lt;&gt;"",COUNTA(OFFSET('Maximum minutes'!$C$1,'Annexe A1 Cours'!T3064,0,1,50)),0)</f>
        <v>0</v>
      </c>
      <c r="V3064" s="37">
        <f ca="1">IFERROR(OFFSET('Maximum minutes'!$C$1,T3064+1,-1+MATCH(G3064,OFFSET('Maximum minutes'!$C$1,T3064-1,0,1,50),0)),0)</f>
        <v>0</v>
      </c>
      <c r="W3064" s="38">
        <f t="shared" ca="1" si="94"/>
        <v>0</v>
      </c>
    </row>
    <row r="3065" spans="1:23" s="36" customFormat="1" ht="18.75">
      <c r="A3065" s="34"/>
      <c r="B3065" s="39"/>
      <c r="C3065" s="39"/>
      <c r="D3065" s="35"/>
      <c r="E3065" s="40"/>
      <c r="F3065" s="39"/>
      <c r="G3065" s="39"/>
      <c r="H3065" s="39"/>
      <c r="I3065" s="34"/>
      <c r="J3065" s="34"/>
      <c r="K3065" s="34"/>
      <c r="L3065" s="34"/>
      <c r="M3065" s="43" t="str">
        <f ca="1">IFERROR(OFFSET('Maximum minutes'!$C$1,T3065,MATCH(IF(G3065&lt;&gt;"",G3065,F3065),OFFSET('Maximum minutes'!$C$1,T3065-1,0,1,U3065+1),0)-1)*IF(OR(ISNUMBER(J3065),J3065="sans examen"),1,0)*IF(W3065&lt;MinDate,1,0),"")</f>
        <v/>
      </c>
      <c r="N3065" s="36">
        <f t="shared" ca="1" si="95"/>
        <v>0</v>
      </c>
      <c r="O3065" s="36" t="e">
        <f ca="1">LEFT(OFFSET(Lists!$Q$2,MATCH(E3065,Lists!$R$3:$R$19,0),0),4)</f>
        <v>#N/A</v>
      </c>
      <c r="P3065" s="36" t="e">
        <f ca="1">MATCH(O3065,Lists!$S$2:$S$640,1)</f>
        <v>#N/A</v>
      </c>
      <c r="Q3065" s="36" t="e">
        <f ca="1">MATCH(LEFT(OFFSET(Lists!$Q$2,MATCH(E3065,Lists!$R$3:$R$19,0)+1,0),4),Lists!$S$3:$S$640,1)</f>
        <v>#N/A</v>
      </c>
      <c r="R3065" s="36" t="e">
        <f ca="1">LEFT(OFFSET(Lists!$S$2,P3065-1+MATCH(F3065,OFFSET(Lists!$T$3,P3065-1,0,Q3065-P3065+1),0),0),6)</f>
        <v>#N/A</v>
      </c>
      <c r="S3065" s="36" t="e">
        <f ca="1">VLOOKUP(R3065,Lists!B:D,3,FALSE)</f>
        <v>#N/A</v>
      </c>
      <c r="T3065" s="36" t="str">
        <f>IF(F3065&lt;&gt;"",MATCH(R3065,'Maximum minutes'!B:B,0),"")</f>
        <v/>
      </c>
      <c r="U3065" s="36">
        <f ca="1">IF(F3065&lt;&gt;"",COUNTA(OFFSET('Maximum minutes'!$C$1,'Annexe A1 Cours'!T3065,0,1,50)),0)</f>
        <v>0</v>
      </c>
      <c r="V3065" s="37">
        <f ca="1">IFERROR(OFFSET('Maximum minutes'!$C$1,T3065+1,-1+MATCH(G3065,OFFSET('Maximum minutes'!$C$1,T3065-1,0,1,50),0)),0)</f>
        <v>0</v>
      </c>
      <c r="W3065" s="38">
        <f t="shared" ca="1" si="94"/>
        <v>0</v>
      </c>
    </row>
    <row r="3066" spans="1:23" s="36" customFormat="1" ht="18.75">
      <c r="A3066" s="34"/>
      <c r="B3066" s="39"/>
      <c r="C3066" s="39"/>
      <c r="D3066" s="35"/>
      <c r="E3066" s="40"/>
      <c r="F3066" s="39"/>
      <c r="G3066" s="39"/>
      <c r="H3066" s="39"/>
      <c r="I3066" s="34"/>
      <c r="J3066" s="34"/>
      <c r="K3066" s="34"/>
      <c r="L3066" s="34"/>
      <c r="M3066" s="43" t="str">
        <f ca="1">IFERROR(OFFSET('Maximum minutes'!$C$1,T3066,MATCH(IF(G3066&lt;&gt;"",G3066,F3066),OFFSET('Maximum minutes'!$C$1,T3066-1,0,1,U3066+1),0)-1)*IF(OR(ISNUMBER(J3066),J3066="sans examen"),1,0)*IF(W3066&lt;MinDate,1,0),"")</f>
        <v/>
      </c>
      <c r="N3066" s="36">
        <f t="shared" ca="1" si="95"/>
        <v>0</v>
      </c>
      <c r="O3066" s="36" t="e">
        <f ca="1">LEFT(OFFSET(Lists!$Q$2,MATCH(E3066,Lists!$R$3:$R$19,0),0),4)</f>
        <v>#N/A</v>
      </c>
      <c r="P3066" s="36" t="e">
        <f ca="1">MATCH(O3066,Lists!$S$2:$S$640,1)</f>
        <v>#N/A</v>
      </c>
      <c r="Q3066" s="36" t="e">
        <f ca="1">MATCH(LEFT(OFFSET(Lists!$Q$2,MATCH(E3066,Lists!$R$3:$R$19,0)+1,0),4),Lists!$S$3:$S$640,1)</f>
        <v>#N/A</v>
      </c>
      <c r="R3066" s="36" t="e">
        <f ca="1">LEFT(OFFSET(Lists!$S$2,P3066-1+MATCH(F3066,OFFSET(Lists!$T$3,P3066-1,0,Q3066-P3066+1),0),0),6)</f>
        <v>#N/A</v>
      </c>
      <c r="S3066" s="36" t="e">
        <f ca="1">VLOOKUP(R3066,Lists!B:D,3,FALSE)</f>
        <v>#N/A</v>
      </c>
      <c r="T3066" s="36" t="str">
        <f>IF(F3066&lt;&gt;"",MATCH(R3066,'Maximum minutes'!B:B,0),"")</f>
        <v/>
      </c>
      <c r="U3066" s="36">
        <f ca="1">IF(F3066&lt;&gt;"",COUNTA(OFFSET('Maximum minutes'!$C$1,'Annexe A1 Cours'!T3066,0,1,50)),0)</f>
        <v>0</v>
      </c>
      <c r="V3066" s="37">
        <f ca="1">IFERROR(OFFSET('Maximum minutes'!$C$1,T3066+1,-1+MATCH(G3066,OFFSET('Maximum minutes'!$C$1,T3066-1,0,1,50),0)),0)</f>
        <v>0</v>
      </c>
      <c r="W3066" s="38">
        <f t="shared" ca="1" si="94"/>
        <v>0</v>
      </c>
    </row>
    <row r="3067" spans="1:23" s="36" customFormat="1" ht="18.75">
      <c r="A3067" s="34"/>
      <c r="B3067" s="39"/>
      <c r="C3067" s="39"/>
      <c r="D3067" s="35"/>
      <c r="E3067" s="40"/>
      <c r="F3067" s="39"/>
      <c r="G3067" s="39"/>
      <c r="H3067" s="39"/>
      <c r="I3067" s="34"/>
      <c r="J3067" s="34"/>
      <c r="K3067" s="34"/>
      <c r="L3067" s="34"/>
      <c r="M3067" s="43" t="str">
        <f ca="1">IFERROR(OFFSET('Maximum minutes'!$C$1,T3067,MATCH(IF(G3067&lt;&gt;"",G3067,F3067),OFFSET('Maximum minutes'!$C$1,T3067-1,0,1,U3067+1),0)-1)*IF(OR(ISNUMBER(J3067),J3067="sans examen"),1,0)*IF(W3067&lt;MinDate,1,0),"")</f>
        <v/>
      </c>
      <c r="N3067" s="36">
        <f t="shared" ca="1" si="95"/>
        <v>0</v>
      </c>
      <c r="O3067" s="36" t="e">
        <f ca="1">LEFT(OFFSET(Lists!$Q$2,MATCH(E3067,Lists!$R$3:$R$19,0),0),4)</f>
        <v>#N/A</v>
      </c>
      <c r="P3067" s="36" t="e">
        <f ca="1">MATCH(O3067,Lists!$S$2:$S$640,1)</f>
        <v>#N/A</v>
      </c>
      <c r="Q3067" s="36" t="e">
        <f ca="1">MATCH(LEFT(OFFSET(Lists!$Q$2,MATCH(E3067,Lists!$R$3:$R$19,0)+1,0),4),Lists!$S$3:$S$640,1)</f>
        <v>#N/A</v>
      </c>
      <c r="R3067" s="36" t="e">
        <f ca="1">LEFT(OFFSET(Lists!$S$2,P3067-1+MATCH(F3067,OFFSET(Lists!$T$3,P3067-1,0,Q3067-P3067+1),0),0),6)</f>
        <v>#N/A</v>
      </c>
      <c r="S3067" s="36" t="e">
        <f ca="1">VLOOKUP(R3067,Lists!B:D,3,FALSE)</f>
        <v>#N/A</v>
      </c>
      <c r="T3067" s="36" t="str">
        <f>IF(F3067&lt;&gt;"",MATCH(R3067,'Maximum minutes'!B:B,0),"")</f>
        <v/>
      </c>
      <c r="U3067" s="36">
        <f ca="1">IF(F3067&lt;&gt;"",COUNTA(OFFSET('Maximum minutes'!$C$1,'Annexe A1 Cours'!T3067,0,1,50)),0)</f>
        <v>0</v>
      </c>
      <c r="V3067" s="37">
        <f ca="1">IFERROR(OFFSET('Maximum minutes'!$C$1,T3067+1,-1+MATCH(G3067,OFFSET('Maximum minutes'!$C$1,T3067-1,0,1,50),0)),0)</f>
        <v>0</v>
      </c>
      <c r="W3067" s="38">
        <f t="shared" ca="1" si="94"/>
        <v>0</v>
      </c>
    </row>
    <row r="3068" spans="1:23" s="36" customFormat="1" ht="18.75">
      <c r="A3068" s="34"/>
      <c r="B3068" s="39"/>
      <c r="C3068" s="39"/>
      <c r="D3068" s="35"/>
      <c r="E3068" s="40"/>
      <c r="F3068" s="39"/>
      <c r="G3068" s="39"/>
      <c r="H3068" s="39"/>
      <c r="I3068" s="34"/>
      <c r="J3068" s="34"/>
      <c r="K3068" s="34"/>
      <c r="L3068" s="34"/>
      <c r="M3068" s="43" t="str">
        <f ca="1">IFERROR(OFFSET('Maximum minutes'!$C$1,T3068,MATCH(IF(G3068&lt;&gt;"",G3068,F3068),OFFSET('Maximum minutes'!$C$1,T3068-1,0,1,U3068+1),0)-1)*IF(OR(ISNUMBER(J3068),J3068="sans examen"),1,0)*IF(W3068&lt;MinDate,1,0),"")</f>
        <v/>
      </c>
      <c r="N3068" s="36">
        <f t="shared" ca="1" si="95"/>
        <v>0</v>
      </c>
      <c r="O3068" s="36" t="e">
        <f ca="1">LEFT(OFFSET(Lists!$Q$2,MATCH(E3068,Lists!$R$3:$R$19,0),0),4)</f>
        <v>#N/A</v>
      </c>
      <c r="P3068" s="36" t="e">
        <f ca="1">MATCH(O3068,Lists!$S$2:$S$640,1)</f>
        <v>#N/A</v>
      </c>
      <c r="Q3068" s="36" t="e">
        <f ca="1">MATCH(LEFT(OFFSET(Lists!$Q$2,MATCH(E3068,Lists!$R$3:$R$19,0)+1,0),4),Lists!$S$3:$S$640,1)</f>
        <v>#N/A</v>
      </c>
      <c r="R3068" s="36" t="e">
        <f ca="1">LEFT(OFFSET(Lists!$S$2,P3068-1+MATCH(F3068,OFFSET(Lists!$T$3,P3068-1,0,Q3068-P3068+1),0),0),6)</f>
        <v>#N/A</v>
      </c>
      <c r="S3068" s="36" t="e">
        <f ca="1">VLOOKUP(R3068,Lists!B:D,3,FALSE)</f>
        <v>#N/A</v>
      </c>
      <c r="T3068" s="36" t="str">
        <f>IF(F3068&lt;&gt;"",MATCH(R3068,'Maximum minutes'!B:B,0),"")</f>
        <v/>
      </c>
      <c r="U3068" s="36">
        <f ca="1">IF(F3068&lt;&gt;"",COUNTA(OFFSET('Maximum minutes'!$C$1,'Annexe A1 Cours'!T3068,0,1,50)),0)</f>
        <v>0</v>
      </c>
      <c r="V3068" s="37">
        <f ca="1">IFERROR(OFFSET('Maximum minutes'!$C$1,T3068+1,-1+MATCH(G3068,OFFSET('Maximum minutes'!$C$1,T3068-1,0,1,50),0)),0)</f>
        <v>0</v>
      </c>
      <c r="W3068" s="38">
        <f t="shared" ca="1" si="94"/>
        <v>0</v>
      </c>
    </row>
    <row r="3069" spans="1:23" s="36" customFormat="1" ht="18.75">
      <c r="A3069" s="34"/>
      <c r="B3069" s="39"/>
      <c r="C3069" s="39"/>
      <c r="D3069" s="35"/>
      <c r="E3069" s="40"/>
      <c r="F3069" s="39"/>
      <c r="G3069" s="39"/>
      <c r="H3069" s="39"/>
      <c r="I3069" s="34"/>
      <c r="J3069" s="34"/>
      <c r="K3069" s="34"/>
      <c r="L3069" s="34"/>
      <c r="M3069" s="43" t="str">
        <f ca="1">IFERROR(OFFSET('Maximum minutes'!$C$1,T3069,MATCH(IF(G3069&lt;&gt;"",G3069,F3069),OFFSET('Maximum minutes'!$C$1,T3069-1,0,1,U3069+1),0)-1)*IF(OR(ISNUMBER(J3069),J3069="sans examen"),1,0)*IF(W3069&lt;MinDate,1,0),"")</f>
        <v/>
      </c>
      <c r="N3069" s="36">
        <f t="shared" ca="1" si="95"/>
        <v>0</v>
      </c>
      <c r="O3069" s="36" t="e">
        <f ca="1">LEFT(OFFSET(Lists!$Q$2,MATCH(E3069,Lists!$R$3:$R$19,0),0),4)</f>
        <v>#N/A</v>
      </c>
      <c r="P3069" s="36" t="e">
        <f ca="1">MATCH(O3069,Lists!$S$2:$S$640,1)</f>
        <v>#N/A</v>
      </c>
      <c r="Q3069" s="36" t="e">
        <f ca="1">MATCH(LEFT(OFFSET(Lists!$Q$2,MATCH(E3069,Lists!$R$3:$R$19,0)+1,0),4),Lists!$S$3:$S$640,1)</f>
        <v>#N/A</v>
      </c>
      <c r="R3069" s="36" t="e">
        <f ca="1">LEFT(OFFSET(Lists!$S$2,P3069-1+MATCH(F3069,OFFSET(Lists!$T$3,P3069-1,0,Q3069-P3069+1),0),0),6)</f>
        <v>#N/A</v>
      </c>
      <c r="S3069" s="36" t="e">
        <f ca="1">VLOOKUP(R3069,Lists!B:D,3,FALSE)</f>
        <v>#N/A</v>
      </c>
      <c r="T3069" s="36" t="str">
        <f>IF(F3069&lt;&gt;"",MATCH(R3069,'Maximum minutes'!B:B,0),"")</f>
        <v/>
      </c>
      <c r="U3069" s="36">
        <f ca="1">IF(F3069&lt;&gt;"",COUNTA(OFFSET('Maximum minutes'!$C$1,'Annexe A1 Cours'!T3069,0,1,50)),0)</f>
        <v>0</v>
      </c>
      <c r="V3069" s="37">
        <f ca="1">IFERROR(OFFSET('Maximum minutes'!$C$1,T3069+1,-1+MATCH(G3069,OFFSET('Maximum minutes'!$C$1,T3069-1,0,1,50),0)),0)</f>
        <v>0</v>
      </c>
      <c r="W3069" s="38">
        <f t="shared" ca="1" si="94"/>
        <v>0</v>
      </c>
    </row>
    <row r="3070" spans="1:23" s="36" customFormat="1" ht="18.75">
      <c r="A3070" s="34"/>
      <c r="B3070" s="39"/>
      <c r="C3070" s="39"/>
      <c r="D3070" s="35"/>
      <c r="E3070" s="40"/>
      <c r="F3070" s="39"/>
      <c r="G3070" s="39"/>
      <c r="H3070" s="39"/>
      <c r="I3070" s="34"/>
      <c r="J3070" s="34"/>
      <c r="K3070" s="34"/>
      <c r="L3070" s="34"/>
      <c r="M3070" s="43" t="str">
        <f ca="1">IFERROR(OFFSET('Maximum minutes'!$C$1,T3070,MATCH(IF(G3070&lt;&gt;"",G3070,F3070),OFFSET('Maximum minutes'!$C$1,T3070-1,0,1,U3070+1),0)-1)*IF(OR(ISNUMBER(J3070),J3070="sans examen"),1,0)*IF(W3070&lt;MinDate,1,0),"")</f>
        <v/>
      </c>
      <c r="N3070" s="36">
        <f t="shared" ca="1" si="95"/>
        <v>0</v>
      </c>
      <c r="O3070" s="36" t="e">
        <f ca="1">LEFT(OFFSET(Lists!$Q$2,MATCH(E3070,Lists!$R$3:$R$19,0),0),4)</f>
        <v>#N/A</v>
      </c>
      <c r="P3070" s="36" t="e">
        <f ca="1">MATCH(O3070,Lists!$S$2:$S$640,1)</f>
        <v>#N/A</v>
      </c>
      <c r="Q3070" s="36" t="e">
        <f ca="1">MATCH(LEFT(OFFSET(Lists!$Q$2,MATCH(E3070,Lists!$R$3:$R$19,0)+1,0),4),Lists!$S$3:$S$640,1)</f>
        <v>#N/A</v>
      </c>
      <c r="R3070" s="36" t="e">
        <f ca="1">LEFT(OFFSET(Lists!$S$2,P3070-1+MATCH(F3070,OFFSET(Lists!$T$3,P3070-1,0,Q3070-P3070+1),0),0),6)</f>
        <v>#N/A</v>
      </c>
      <c r="S3070" s="36" t="e">
        <f ca="1">VLOOKUP(R3070,Lists!B:D,3,FALSE)</f>
        <v>#N/A</v>
      </c>
      <c r="T3070" s="36" t="str">
        <f>IF(F3070&lt;&gt;"",MATCH(R3070,'Maximum minutes'!B:B,0),"")</f>
        <v/>
      </c>
      <c r="U3070" s="36">
        <f ca="1">IF(F3070&lt;&gt;"",COUNTA(OFFSET('Maximum minutes'!$C$1,'Annexe A1 Cours'!T3070,0,1,50)),0)</f>
        <v>0</v>
      </c>
      <c r="V3070" s="37">
        <f ca="1">IFERROR(OFFSET('Maximum minutes'!$C$1,T3070+1,-1+MATCH(G3070,OFFSET('Maximum minutes'!$C$1,T3070-1,0,1,50),0)),0)</f>
        <v>0</v>
      </c>
      <c r="W3070" s="38">
        <f t="shared" ca="1" si="94"/>
        <v>0</v>
      </c>
    </row>
    <row r="3071" spans="1:23" s="36" customFormat="1" ht="18.75">
      <c r="A3071" s="34"/>
      <c r="B3071" s="39"/>
      <c r="C3071" s="39"/>
      <c r="D3071" s="35"/>
      <c r="E3071" s="40"/>
      <c r="F3071" s="39"/>
      <c r="G3071" s="39"/>
      <c r="H3071" s="39"/>
      <c r="I3071" s="34"/>
      <c r="J3071" s="34"/>
      <c r="K3071" s="34"/>
      <c r="L3071" s="34"/>
      <c r="M3071" s="43" t="str">
        <f ca="1">IFERROR(OFFSET('Maximum minutes'!$C$1,T3071,MATCH(IF(G3071&lt;&gt;"",G3071,F3071),OFFSET('Maximum minutes'!$C$1,T3071-1,0,1,U3071+1),0)-1)*IF(OR(ISNUMBER(J3071),J3071="sans examen"),1,0)*IF(W3071&lt;MinDate,1,0),"")</f>
        <v/>
      </c>
      <c r="N3071" s="36">
        <f t="shared" ca="1" si="95"/>
        <v>0</v>
      </c>
      <c r="O3071" s="36" t="e">
        <f ca="1">LEFT(OFFSET(Lists!$Q$2,MATCH(E3071,Lists!$R$3:$R$19,0),0),4)</f>
        <v>#N/A</v>
      </c>
      <c r="P3071" s="36" t="e">
        <f ca="1">MATCH(O3071,Lists!$S$2:$S$640,1)</f>
        <v>#N/A</v>
      </c>
      <c r="Q3071" s="36" t="e">
        <f ca="1">MATCH(LEFT(OFFSET(Lists!$Q$2,MATCH(E3071,Lists!$R$3:$R$19,0)+1,0),4),Lists!$S$3:$S$640,1)</f>
        <v>#N/A</v>
      </c>
      <c r="R3071" s="36" t="e">
        <f ca="1">LEFT(OFFSET(Lists!$S$2,P3071-1+MATCH(F3071,OFFSET(Lists!$T$3,P3071-1,0,Q3071-P3071+1),0),0),6)</f>
        <v>#N/A</v>
      </c>
      <c r="S3071" s="36" t="e">
        <f ca="1">VLOOKUP(R3071,Lists!B:D,3,FALSE)</f>
        <v>#N/A</v>
      </c>
      <c r="T3071" s="36" t="str">
        <f>IF(F3071&lt;&gt;"",MATCH(R3071,'Maximum minutes'!B:B,0),"")</f>
        <v/>
      </c>
      <c r="U3071" s="36">
        <f ca="1">IF(F3071&lt;&gt;"",COUNTA(OFFSET('Maximum minutes'!$C$1,'Annexe A1 Cours'!T3071,0,1,50)),0)</f>
        <v>0</v>
      </c>
      <c r="V3071" s="37">
        <f ca="1">IFERROR(OFFSET('Maximum minutes'!$C$1,T3071+1,-1+MATCH(G3071,OFFSET('Maximum minutes'!$C$1,T3071-1,0,1,50),0)),0)</f>
        <v>0</v>
      </c>
      <c r="W3071" s="38">
        <f t="shared" ca="1" si="94"/>
        <v>0</v>
      </c>
    </row>
    <row r="3072" spans="1:23" s="36" customFormat="1" ht="18.75">
      <c r="A3072" s="34"/>
      <c r="B3072" s="39"/>
      <c r="C3072" s="39"/>
      <c r="D3072" s="35"/>
      <c r="E3072" s="40"/>
      <c r="F3072" s="39"/>
      <c r="G3072" s="39"/>
      <c r="H3072" s="39"/>
      <c r="I3072" s="34"/>
      <c r="J3072" s="34"/>
      <c r="K3072" s="34"/>
      <c r="L3072" s="34"/>
      <c r="M3072" s="43" t="str">
        <f ca="1">IFERROR(OFFSET('Maximum minutes'!$C$1,T3072,MATCH(IF(G3072&lt;&gt;"",G3072,F3072),OFFSET('Maximum minutes'!$C$1,T3072-1,0,1,U3072+1),0)-1)*IF(OR(ISNUMBER(J3072),J3072="sans examen"),1,0)*IF(W3072&lt;MinDate,1,0),"")</f>
        <v/>
      </c>
      <c r="N3072" s="36">
        <f t="shared" ca="1" si="95"/>
        <v>0</v>
      </c>
      <c r="O3072" s="36" t="e">
        <f ca="1">LEFT(OFFSET(Lists!$Q$2,MATCH(E3072,Lists!$R$3:$R$19,0),0),4)</f>
        <v>#N/A</v>
      </c>
      <c r="P3072" s="36" t="e">
        <f ca="1">MATCH(O3072,Lists!$S$2:$S$640,1)</f>
        <v>#N/A</v>
      </c>
      <c r="Q3072" s="36" t="e">
        <f ca="1">MATCH(LEFT(OFFSET(Lists!$Q$2,MATCH(E3072,Lists!$R$3:$R$19,0)+1,0),4),Lists!$S$3:$S$640,1)</f>
        <v>#N/A</v>
      </c>
      <c r="R3072" s="36" t="e">
        <f ca="1">LEFT(OFFSET(Lists!$S$2,P3072-1+MATCH(F3072,OFFSET(Lists!$T$3,P3072-1,0,Q3072-P3072+1),0),0),6)</f>
        <v>#N/A</v>
      </c>
      <c r="S3072" s="36" t="e">
        <f ca="1">VLOOKUP(R3072,Lists!B:D,3,FALSE)</f>
        <v>#N/A</v>
      </c>
      <c r="T3072" s="36" t="str">
        <f>IF(F3072&lt;&gt;"",MATCH(R3072,'Maximum minutes'!B:B,0),"")</f>
        <v/>
      </c>
      <c r="U3072" s="36">
        <f ca="1">IF(F3072&lt;&gt;"",COUNTA(OFFSET('Maximum minutes'!$C$1,'Annexe A1 Cours'!T3072,0,1,50)),0)</f>
        <v>0</v>
      </c>
      <c r="V3072" s="37">
        <f ca="1">IFERROR(OFFSET('Maximum minutes'!$C$1,T3072+1,-1+MATCH(G3072,OFFSET('Maximum minutes'!$C$1,T3072-1,0,1,50),0)),0)</f>
        <v>0</v>
      </c>
      <c r="W3072" s="38">
        <f t="shared" ca="1" si="94"/>
        <v>0</v>
      </c>
    </row>
    <row r="3073" spans="1:23" s="36" customFormat="1" ht="18.75">
      <c r="A3073" s="34"/>
      <c r="B3073" s="39"/>
      <c r="C3073" s="39"/>
      <c r="D3073" s="35"/>
      <c r="E3073" s="40"/>
      <c r="F3073" s="39"/>
      <c r="G3073" s="39"/>
      <c r="H3073" s="39"/>
      <c r="I3073" s="34"/>
      <c r="J3073" s="34"/>
      <c r="K3073" s="34"/>
      <c r="L3073" s="34"/>
      <c r="M3073" s="43" t="str">
        <f ca="1">IFERROR(OFFSET('Maximum minutes'!$C$1,T3073,MATCH(IF(G3073&lt;&gt;"",G3073,F3073),OFFSET('Maximum minutes'!$C$1,T3073-1,0,1,U3073+1),0)-1)*IF(OR(ISNUMBER(J3073),J3073="sans examen"),1,0)*IF(W3073&lt;MinDate,1,0),"")</f>
        <v/>
      </c>
      <c r="N3073" s="36">
        <f t="shared" ca="1" si="95"/>
        <v>0</v>
      </c>
      <c r="O3073" s="36" t="e">
        <f ca="1">LEFT(OFFSET(Lists!$Q$2,MATCH(E3073,Lists!$R$3:$R$19,0),0),4)</f>
        <v>#N/A</v>
      </c>
      <c r="P3073" s="36" t="e">
        <f ca="1">MATCH(O3073,Lists!$S$2:$S$640,1)</f>
        <v>#N/A</v>
      </c>
      <c r="Q3073" s="36" t="e">
        <f ca="1">MATCH(LEFT(OFFSET(Lists!$Q$2,MATCH(E3073,Lists!$R$3:$R$19,0)+1,0),4),Lists!$S$3:$S$640,1)</f>
        <v>#N/A</v>
      </c>
      <c r="R3073" s="36" t="e">
        <f ca="1">LEFT(OFFSET(Lists!$S$2,P3073-1+MATCH(F3073,OFFSET(Lists!$T$3,P3073-1,0,Q3073-P3073+1),0),0),6)</f>
        <v>#N/A</v>
      </c>
      <c r="S3073" s="36" t="e">
        <f ca="1">VLOOKUP(R3073,Lists!B:D,3,FALSE)</f>
        <v>#N/A</v>
      </c>
      <c r="T3073" s="36" t="str">
        <f>IF(F3073&lt;&gt;"",MATCH(R3073,'Maximum minutes'!B:B,0),"")</f>
        <v/>
      </c>
      <c r="U3073" s="36">
        <f ca="1">IF(F3073&lt;&gt;"",COUNTA(OFFSET('Maximum minutes'!$C$1,'Annexe A1 Cours'!T3073,0,1,50)),0)</f>
        <v>0</v>
      </c>
      <c r="V3073" s="37">
        <f ca="1">IFERROR(OFFSET('Maximum minutes'!$C$1,T3073+1,-1+MATCH(G3073,OFFSET('Maximum minutes'!$C$1,T3073-1,0,1,50),0)),0)</f>
        <v>0</v>
      </c>
      <c r="W3073" s="38">
        <f t="shared" ca="1" si="94"/>
        <v>0</v>
      </c>
    </row>
    <row r="3074" spans="1:23" s="36" customFormat="1" ht="18.75">
      <c r="A3074" s="34"/>
      <c r="B3074" s="39"/>
      <c r="C3074" s="39"/>
      <c r="D3074" s="35"/>
      <c r="E3074" s="40"/>
      <c r="F3074" s="39"/>
      <c r="G3074" s="39"/>
      <c r="H3074" s="39"/>
      <c r="I3074" s="34"/>
      <c r="J3074" s="34"/>
      <c r="K3074" s="34"/>
      <c r="L3074" s="34"/>
      <c r="M3074" s="43" t="str">
        <f ca="1">IFERROR(OFFSET('Maximum minutes'!$C$1,T3074,MATCH(IF(G3074&lt;&gt;"",G3074,F3074),OFFSET('Maximum minutes'!$C$1,T3074-1,0,1,U3074+1),0)-1)*IF(OR(ISNUMBER(J3074),J3074="sans examen"),1,0)*IF(W3074&lt;MinDate,1,0),"")</f>
        <v/>
      </c>
      <c r="N3074" s="36">
        <f t="shared" ca="1" si="95"/>
        <v>0</v>
      </c>
      <c r="O3074" s="36" t="e">
        <f ca="1">LEFT(OFFSET(Lists!$Q$2,MATCH(E3074,Lists!$R$3:$R$19,0),0),4)</f>
        <v>#N/A</v>
      </c>
      <c r="P3074" s="36" t="e">
        <f ca="1">MATCH(O3074,Lists!$S$2:$S$640,1)</f>
        <v>#N/A</v>
      </c>
      <c r="Q3074" s="36" t="e">
        <f ca="1">MATCH(LEFT(OFFSET(Lists!$Q$2,MATCH(E3074,Lists!$R$3:$R$19,0)+1,0),4),Lists!$S$3:$S$640,1)</f>
        <v>#N/A</v>
      </c>
      <c r="R3074" s="36" t="e">
        <f ca="1">LEFT(OFFSET(Lists!$S$2,P3074-1+MATCH(F3074,OFFSET(Lists!$T$3,P3074-1,0,Q3074-P3074+1),0),0),6)</f>
        <v>#N/A</v>
      </c>
      <c r="S3074" s="36" t="e">
        <f ca="1">VLOOKUP(R3074,Lists!B:D,3,FALSE)</f>
        <v>#N/A</v>
      </c>
      <c r="T3074" s="36" t="str">
        <f>IF(F3074&lt;&gt;"",MATCH(R3074,'Maximum minutes'!B:B,0),"")</f>
        <v/>
      </c>
      <c r="U3074" s="36">
        <f ca="1">IF(F3074&lt;&gt;"",COUNTA(OFFSET('Maximum minutes'!$C$1,'Annexe A1 Cours'!T3074,0,1,50)),0)</f>
        <v>0</v>
      </c>
      <c r="V3074" s="37">
        <f ca="1">IFERROR(OFFSET('Maximum minutes'!$C$1,T3074+1,-1+MATCH(G3074,OFFSET('Maximum minutes'!$C$1,T3074-1,0,1,50),0)),0)</f>
        <v>0</v>
      </c>
      <c r="W3074" s="38">
        <f t="shared" ca="1" si="94"/>
        <v>0</v>
      </c>
    </row>
    <row r="3075" spans="1:23" s="36" customFormat="1" ht="18.75">
      <c r="A3075" s="34"/>
      <c r="B3075" s="39"/>
      <c r="C3075" s="39"/>
      <c r="D3075" s="35"/>
      <c r="E3075" s="40"/>
      <c r="F3075" s="39"/>
      <c r="G3075" s="39"/>
      <c r="H3075" s="39"/>
      <c r="I3075" s="34"/>
      <c r="J3075" s="34"/>
      <c r="K3075" s="34"/>
      <c r="L3075" s="34"/>
      <c r="M3075" s="43" t="str">
        <f ca="1">IFERROR(OFFSET('Maximum minutes'!$C$1,T3075,MATCH(IF(G3075&lt;&gt;"",G3075,F3075),OFFSET('Maximum minutes'!$C$1,T3075-1,0,1,U3075+1),0)-1)*IF(OR(ISNUMBER(J3075),J3075="sans examen"),1,0)*IF(W3075&lt;MinDate,1,0),"")</f>
        <v/>
      </c>
      <c r="N3075" s="36">
        <f t="shared" ca="1" si="95"/>
        <v>0</v>
      </c>
      <c r="O3075" s="36" t="e">
        <f ca="1">LEFT(OFFSET(Lists!$Q$2,MATCH(E3075,Lists!$R$3:$R$19,0),0),4)</f>
        <v>#N/A</v>
      </c>
      <c r="P3075" s="36" t="e">
        <f ca="1">MATCH(O3075,Lists!$S$2:$S$640,1)</f>
        <v>#N/A</v>
      </c>
      <c r="Q3075" s="36" t="e">
        <f ca="1">MATCH(LEFT(OFFSET(Lists!$Q$2,MATCH(E3075,Lists!$R$3:$R$19,0)+1,0),4),Lists!$S$3:$S$640,1)</f>
        <v>#N/A</v>
      </c>
      <c r="R3075" s="36" t="e">
        <f ca="1">LEFT(OFFSET(Lists!$S$2,P3075-1+MATCH(F3075,OFFSET(Lists!$T$3,P3075-1,0,Q3075-P3075+1),0),0),6)</f>
        <v>#N/A</v>
      </c>
      <c r="S3075" s="36" t="e">
        <f ca="1">VLOOKUP(R3075,Lists!B:D,3,FALSE)</f>
        <v>#N/A</v>
      </c>
      <c r="T3075" s="36" t="str">
        <f>IF(F3075&lt;&gt;"",MATCH(R3075,'Maximum minutes'!B:B,0),"")</f>
        <v/>
      </c>
      <c r="U3075" s="36">
        <f ca="1">IF(F3075&lt;&gt;"",COUNTA(OFFSET('Maximum minutes'!$C$1,'Annexe A1 Cours'!T3075,0,1,50)),0)</f>
        <v>0</v>
      </c>
      <c r="V3075" s="37">
        <f ca="1">IFERROR(OFFSET('Maximum minutes'!$C$1,T3075+1,-1+MATCH(G3075,OFFSET('Maximum minutes'!$C$1,T3075-1,0,1,50),0)),0)</f>
        <v>0</v>
      </c>
      <c r="W3075" s="38">
        <f t="shared" ca="1" si="94"/>
        <v>0</v>
      </c>
    </row>
    <row r="3076" spans="1:23" s="36" customFormat="1" ht="18.75">
      <c r="A3076" s="34"/>
      <c r="B3076" s="39"/>
      <c r="C3076" s="39"/>
      <c r="D3076" s="35"/>
      <c r="E3076" s="40"/>
      <c r="F3076" s="39"/>
      <c r="G3076" s="39"/>
      <c r="H3076" s="39"/>
      <c r="I3076" s="34"/>
      <c r="J3076" s="34"/>
      <c r="K3076" s="34"/>
      <c r="L3076" s="34"/>
      <c r="M3076" s="43" t="str">
        <f ca="1">IFERROR(OFFSET('Maximum minutes'!$C$1,T3076,MATCH(IF(G3076&lt;&gt;"",G3076,F3076),OFFSET('Maximum minutes'!$C$1,T3076-1,0,1,U3076+1),0)-1)*IF(OR(ISNUMBER(J3076),J3076="sans examen"),1,0)*IF(W3076&lt;MinDate,1,0),"")</f>
        <v/>
      </c>
      <c r="N3076" s="36">
        <f t="shared" ca="1" si="95"/>
        <v>0</v>
      </c>
      <c r="O3076" s="36" t="e">
        <f ca="1">LEFT(OFFSET(Lists!$Q$2,MATCH(E3076,Lists!$R$3:$R$19,0),0),4)</f>
        <v>#N/A</v>
      </c>
      <c r="P3076" s="36" t="e">
        <f ca="1">MATCH(O3076,Lists!$S$2:$S$640,1)</f>
        <v>#N/A</v>
      </c>
      <c r="Q3076" s="36" t="e">
        <f ca="1">MATCH(LEFT(OFFSET(Lists!$Q$2,MATCH(E3076,Lists!$R$3:$R$19,0)+1,0),4),Lists!$S$3:$S$640,1)</f>
        <v>#N/A</v>
      </c>
      <c r="R3076" s="36" t="e">
        <f ca="1">LEFT(OFFSET(Lists!$S$2,P3076-1+MATCH(F3076,OFFSET(Lists!$T$3,P3076-1,0,Q3076-P3076+1),0),0),6)</f>
        <v>#N/A</v>
      </c>
      <c r="S3076" s="36" t="e">
        <f ca="1">VLOOKUP(R3076,Lists!B:D,3,FALSE)</f>
        <v>#N/A</v>
      </c>
      <c r="T3076" s="36" t="str">
        <f>IF(F3076&lt;&gt;"",MATCH(R3076,'Maximum minutes'!B:B,0),"")</f>
        <v/>
      </c>
      <c r="U3076" s="36">
        <f ca="1">IF(F3076&lt;&gt;"",COUNTA(OFFSET('Maximum minutes'!$C$1,'Annexe A1 Cours'!T3076,0,1,50)),0)</f>
        <v>0</v>
      </c>
      <c r="V3076" s="37">
        <f ca="1">IFERROR(OFFSET('Maximum minutes'!$C$1,T3076+1,-1+MATCH(G3076,OFFSET('Maximum minutes'!$C$1,T3076-1,0,1,50),0)),0)</f>
        <v>0</v>
      </c>
      <c r="W3076" s="38">
        <f t="shared" ca="1" si="94"/>
        <v>0</v>
      </c>
    </row>
    <row r="3077" spans="1:23" s="36" customFormat="1" ht="18.75">
      <c r="A3077" s="34"/>
      <c r="B3077" s="39"/>
      <c r="C3077" s="39"/>
      <c r="D3077" s="35"/>
      <c r="E3077" s="40"/>
      <c r="F3077" s="39"/>
      <c r="G3077" s="39"/>
      <c r="H3077" s="39"/>
      <c r="I3077" s="34"/>
      <c r="J3077" s="34"/>
      <c r="K3077" s="34"/>
      <c r="L3077" s="34"/>
      <c r="M3077" s="43" t="str">
        <f ca="1">IFERROR(OFFSET('Maximum minutes'!$C$1,T3077,MATCH(IF(G3077&lt;&gt;"",G3077,F3077),OFFSET('Maximum minutes'!$C$1,T3077-1,0,1,U3077+1),0)-1)*IF(OR(ISNUMBER(J3077),J3077="sans examen"),1,0)*IF(W3077&lt;MinDate,1,0),"")</f>
        <v/>
      </c>
      <c r="N3077" s="36">
        <f t="shared" ca="1" si="95"/>
        <v>0</v>
      </c>
      <c r="O3077" s="36" t="e">
        <f ca="1">LEFT(OFFSET(Lists!$Q$2,MATCH(E3077,Lists!$R$3:$R$19,0),0),4)</f>
        <v>#N/A</v>
      </c>
      <c r="P3077" s="36" t="e">
        <f ca="1">MATCH(O3077,Lists!$S$2:$S$640,1)</f>
        <v>#N/A</v>
      </c>
      <c r="Q3077" s="36" t="e">
        <f ca="1">MATCH(LEFT(OFFSET(Lists!$Q$2,MATCH(E3077,Lists!$R$3:$R$19,0)+1,0),4),Lists!$S$3:$S$640,1)</f>
        <v>#N/A</v>
      </c>
      <c r="R3077" s="36" t="e">
        <f ca="1">LEFT(OFFSET(Lists!$S$2,P3077-1+MATCH(F3077,OFFSET(Lists!$T$3,P3077-1,0,Q3077-P3077+1),0),0),6)</f>
        <v>#N/A</v>
      </c>
      <c r="S3077" s="36" t="e">
        <f ca="1">VLOOKUP(R3077,Lists!B:D,3,FALSE)</f>
        <v>#N/A</v>
      </c>
      <c r="T3077" s="36" t="str">
        <f>IF(F3077&lt;&gt;"",MATCH(R3077,'Maximum minutes'!B:B,0),"")</f>
        <v/>
      </c>
      <c r="U3077" s="36">
        <f ca="1">IF(F3077&lt;&gt;"",COUNTA(OFFSET('Maximum minutes'!$C$1,'Annexe A1 Cours'!T3077,0,1,50)),0)</f>
        <v>0</v>
      </c>
      <c r="V3077" s="37">
        <f ca="1">IFERROR(OFFSET('Maximum minutes'!$C$1,T3077+1,-1+MATCH(G3077,OFFSET('Maximum minutes'!$C$1,T3077-1,0,1,50),0)),0)</f>
        <v>0</v>
      </c>
      <c r="W3077" s="38">
        <f t="shared" ca="1" si="94"/>
        <v>0</v>
      </c>
    </row>
    <row r="3078" spans="1:23" s="36" customFormat="1" ht="18.75">
      <c r="A3078" s="34"/>
      <c r="B3078" s="39"/>
      <c r="C3078" s="39"/>
      <c r="D3078" s="35"/>
      <c r="E3078" s="40"/>
      <c r="F3078" s="39"/>
      <c r="G3078" s="39"/>
      <c r="H3078" s="39"/>
      <c r="I3078" s="34"/>
      <c r="J3078" s="34"/>
      <c r="K3078" s="34"/>
      <c r="L3078" s="34"/>
      <c r="M3078" s="43" t="str">
        <f ca="1">IFERROR(OFFSET('Maximum minutes'!$C$1,T3078,MATCH(IF(G3078&lt;&gt;"",G3078,F3078),OFFSET('Maximum minutes'!$C$1,T3078-1,0,1,U3078+1),0)-1)*IF(OR(ISNUMBER(J3078),J3078="sans examen"),1,0)*IF(W3078&lt;MinDate,1,0),"")</f>
        <v/>
      </c>
      <c r="N3078" s="36">
        <f t="shared" ca="1" si="95"/>
        <v>0</v>
      </c>
      <c r="O3078" s="36" t="e">
        <f ca="1">LEFT(OFFSET(Lists!$Q$2,MATCH(E3078,Lists!$R$3:$R$19,0),0),4)</f>
        <v>#N/A</v>
      </c>
      <c r="P3078" s="36" t="e">
        <f ca="1">MATCH(O3078,Lists!$S$2:$S$640,1)</f>
        <v>#N/A</v>
      </c>
      <c r="Q3078" s="36" t="e">
        <f ca="1">MATCH(LEFT(OFFSET(Lists!$Q$2,MATCH(E3078,Lists!$R$3:$R$19,0)+1,0),4),Lists!$S$3:$S$640,1)</f>
        <v>#N/A</v>
      </c>
      <c r="R3078" s="36" t="e">
        <f ca="1">LEFT(OFFSET(Lists!$S$2,P3078-1+MATCH(F3078,OFFSET(Lists!$T$3,P3078-1,0,Q3078-P3078+1),0),0),6)</f>
        <v>#N/A</v>
      </c>
      <c r="S3078" s="36" t="e">
        <f ca="1">VLOOKUP(R3078,Lists!B:D,3,FALSE)</f>
        <v>#N/A</v>
      </c>
      <c r="T3078" s="36" t="str">
        <f>IF(F3078&lt;&gt;"",MATCH(R3078,'Maximum minutes'!B:B,0),"")</f>
        <v/>
      </c>
      <c r="U3078" s="36">
        <f ca="1">IF(F3078&lt;&gt;"",COUNTA(OFFSET('Maximum minutes'!$C$1,'Annexe A1 Cours'!T3078,0,1,50)),0)</f>
        <v>0</v>
      </c>
      <c r="V3078" s="37">
        <f ca="1">IFERROR(OFFSET('Maximum minutes'!$C$1,T3078+1,-1+MATCH(G3078,OFFSET('Maximum minutes'!$C$1,T3078-1,0,1,50),0)),0)</f>
        <v>0</v>
      </c>
      <c r="W3078" s="38">
        <f t="shared" ca="1" si="94"/>
        <v>0</v>
      </c>
    </row>
    <row r="3079" spans="1:23" s="36" customFormat="1" ht="18.75">
      <c r="A3079" s="34"/>
      <c r="B3079" s="39"/>
      <c r="C3079" s="39"/>
      <c r="D3079" s="35"/>
      <c r="E3079" s="40"/>
      <c r="F3079" s="39"/>
      <c r="G3079" s="39"/>
      <c r="H3079" s="39"/>
      <c r="I3079" s="34"/>
      <c r="J3079" s="34"/>
      <c r="K3079" s="34"/>
      <c r="L3079" s="34"/>
      <c r="M3079" s="43" t="str">
        <f ca="1">IFERROR(OFFSET('Maximum minutes'!$C$1,T3079,MATCH(IF(G3079&lt;&gt;"",G3079,F3079),OFFSET('Maximum minutes'!$C$1,T3079-1,0,1,U3079+1),0)-1)*IF(OR(ISNUMBER(J3079),J3079="sans examen"),1,0)*IF(W3079&lt;MinDate,1,0),"")</f>
        <v/>
      </c>
      <c r="N3079" s="36">
        <f t="shared" ca="1" si="95"/>
        <v>0</v>
      </c>
      <c r="O3079" s="36" t="e">
        <f ca="1">LEFT(OFFSET(Lists!$Q$2,MATCH(E3079,Lists!$R$3:$R$19,0),0),4)</f>
        <v>#N/A</v>
      </c>
      <c r="P3079" s="36" t="e">
        <f ca="1">MATCH(O3079,Lists!$S$2:$S$640,1)</f>
        <v>#N/A</v>
      </c>
      <c r="Q3079" s="36" t="e">
        <f ca="1">MATCH(LEFT(OFFSET(Lists!$Q$2,MATCH(E3079,Lists!$R$3:$R$19,0)+1,0),4),Lists!$S$3:$S$640,1)</f>
        <v>#N/A</v>
      </c>
      <c r="R3079" s="36" t="e">
        <f ca="1">LEFT(OFFSET(Lists!$S$2,P3079-1+MATCH(F3079,OFFSET(Lists!$T$3,P3079-1,0,Q3079-P3079+1),0),0),6)</f>
        <v>#N/A</v>
      </c>
      <c r="S3079" s="36" t="e">
        <f ca="1">VLOOKUP(R3079,Lists!B:D,3,FALSE)</f>
        <v>#N/A</v>
      </c>
      <c r="T3079" s="36" t="str">
        <f>IF(F3079&lt;&gt;"",MATCH(R3079,'Maximum minutes'!B:B,0),"")</f>
        <v/>
      </c>
      <c r="U3079" s="36">
        <f ca="1">IF(F3079&lt;&gt;"",COUNTA(OFFSET('Maximum minutes'!$C$1,'Annexe A1 Cours'!T3079,0,1,50)),0)</f>
        <v>0</v>
      </c>
      <c r="V3079" s="37">
        <f ca="1">IFERROR(OFFSET('Maximum minutes'!$C$1,T3079+1,-1+MATCH(G3079,OFFSET('Maximum minutes'!$C$1,T3079-1,0,1,50),0)),0)</f>
        <v>0</v>
      </c>
      <c r="W3079" s="38">
        <f t="shared" ref="W3079:W3142" ca="1" si="96">IFERROR(DATE(YEAR(D3079)+V3079,MONTH(D3079),DAY(D3079)),"")</f>
        <v>0</v>
      </c>
    </row>
    <row r="3080" spans="1:23" s="36" customFormat="1" ht="18.75">
      <c r="A3080" s="34"/>
      <c r="B3080" s="39"/>
      <c r="C3080" s="39"/>
      <c r="D3080" s="35"/>
      <c r="E3080" s="40"/>
      <c r="F3080" s="39"/>
      <c r="G3080" s="39"/>
      <c r="H3080" s="39"/>
      <c r="I3080" s="34"/>
      <c r="J3080" s="34"/>
      <c r="K3080" s="34"/>
      <c r="L3080" s="34"/>
      <c r="M3080" s="43" t="str">
        <f ca="1">IFERROR(OFFSET('Maximum minutes'!$C$1,T3080,MATCH(IF(G3080&lt;&gt;"",G3080,F3080),OFFSET('Maximum minutes'!$C$1,T3080-1,0,1,U3080+1),0)-1)*IF(OR(ISNUMBER(J3080),J3080="sans examen"),1,0)*IF(W3080&lt;MinDate,1,0),"")</f>
        <v/>
      </c>
      <c r="N3080" s="36">
        <f t="shared" ref="N3080:N3143" ca="1" si="97">IF(K3080&gt;0,MIN(K3080,M3080),0)*IF(M3080="",0,1)</f>
        <v>0</v>
      </c>
      <c r="O3080" s="36" t="e">
        <f ca="1">LEFT(OFFSET(Lists!$Q$2,MATCH(E3080,Lists!$R$3:$R$19,0),0),4)</f>
        <v>#N/A</v>
      </c>
      <c r="P3080" s="36" t="e">
        <f ca="1">MATCH(O3080,Lists!$S$2:$S$640,1)</f>
        <v>#N/A</v>
      </c>
      <c r="Q3080" s="36" t="e">
        <f ca="1">MATCH(LEFT(OFFSET(Lists!$Q$2,MATCH(E3080,Lists!$R$3:$R$19,0)+1,0),4),Lists!$S$3:$S$640,1)</f>
        <v>#N/A</v>
      </c>
      <c r="R3080" s="36" t="e">
        <f ca="1">LEFT(OFFSET(Lists!$S$2,P3080-1+MATCH(F3080,OFFSET(Lists!$T$3,P3080-1,0,Q3080-P3080+1),0),0),6)</f>
        <v>#N/A</v>
      </c>
      <c r="S3080" s="36" t="e">
        <f ca="1">VLOOKUP(R3080,Lists!B:D,3,FALSE)</f>
        <v>#N/A</v>
      </c>
      <c r="T3080" s="36" t="str">
        <f>IF(F3080&lt;&gt;"",MATCH(R3080,'Maximum minutes'!B:B,0),"")</f>
        <v/>
      </c>
      <c r="U3080" s="36">
        <f ca="1">IF(F3080&lt;&gt;"",COUNTA(OFFSET('Maximum minutes'!$C$1,'Annexe A1 Cours'!T3080,0,1,50)),0)</f>
        <v>0</v>
      </c>
      <c r="V3080" s="37">
        <f ca="1">IFERROR(OFFSET('Maximum minutes'!$C$1,T3080+1,-1+MATCH(G3080,OFFSET('Maximum minutes'!$C$1,T3080-1,0,1,50),0)),0)</f>
        <v>0</v>
      </c>
      <c r="W3080" s="38">
        <f t="shared" ca="1" si="96"/>
        <v>0</v>
      </c>
    </row>
    <row r="3081" spans="1:23" s="36" customFormat="1" ht="18.75">
      <c r="A3081" s="34"/>
      <c r="B3081" s="39"/>
      <c r="C3081" s="39"/>
      <c r="D3081" s="35"/>
      <c r="E3081" s="40"/>
      <c r="F3081" s="39"/>
      <c r="G3081" s="39"/>
      <c r="H3081" s="39"/>
      <c r="I3081" s="34"/>
      <c r="J3081" s="34"/>
      <c r="K3081" s="34"/>
      <c r="L3081" s="34"/>
      <c r="M3081" s="43" t="str">
        <f ca="1">IFERROR(OFFSET('Maximum minutes'!$C$1,T3081,MATCH(IF(G3081&lt;&gt;"",G3081,F3081),OFFSET('Maximum minutes'!$C$1,T3081-1,0,1,U3081+1),0)-1)*IF(OR(ISNUMBER(J3081),J3081="sans examen"),1,0)*IF(W3081&lt;MinDate,1,0),"")</f>
        <v/>
      </c>
      <c r="N3081" s="36">
        <f t="shared" ca="1" si="97"/>
        <v>0</v>
      </c>
      <c r="O3081" s="36" t="e">
        <f ca="1">LEFT(OFFSET(Lists!$Q$2,MATCH(E3081,Lists!$R$3:$R$19,0),0),4)</f>
        <v>#N/A</v>
      </c>
      <c r="P3081" s="36" t="e">
        <f ca="1">MATCH(O3081,Lists!$S$2:$S$640,1)</f>
        <v>#N/A</v>
      </c>
      <c r="Q3081" s="36" t="e">
        <f ca="1">MATCH(LEFT(OFFSET(Lists!$Q$2,MATCH(E3081,Lists!$R$3:$R$19,0)+1,0),4),Lists!$S$3:$S$640,1)</f>
        <v>#N/A</v>
      </c>
      <c r="R3081" s="36" t="e">
        <f ca="1">LEFT(OFFSET(Lists!$S$2,P3081-1+MATCH(F3081,OFFSET(Lists!$T$3,P3081-1,0,Q3081-P3081+1),0),0),6)</f>
        <v>#N/A</v>
      </c>
      <c r="S3081" s="36" t="e">
        <f ca="1">VLOOKUP(R3081,Lists!B:D,3,FALSE)</f>
        <v>#N/A</v>
      </c>
      <c r="T3081" s="36" t="str">
        <f>IF(F3081&lt;&gt;"",MATCH(R3081,'Maximum minutes'!B:B,0),"")</f>
        <v/>
      </c>
      <c r="U3081" s="36">
        <f ca="1">IF(F3081&lt;&gt;"",COUNTA(OFFSET('Maximum minutes'!$C$1,'Annexe A1 Cours'!T3081,0,1,50)),0)</f>
        <v>0</v>
      </c>
      <c r="V3081" s="37">
        <f ca="1">IFERROR(OFFSET('Maximum minutes'!$C$1,T3081+1,-1+MATCH(G3081,OFFSET('Maximum minutes'!$C$1,T3081-1,0,1,50),0)),0)</f>
        <v>0</v>
      </c>
      <c r="W3081" s="38">
        <f t="shared" ca="1" si="96"/>
        <v>0</v>
      </c>
    </row>
    <row r="3082" spans="1:23" s="36" customFormat="1" ht="18.75">
      <c r="A3082" s="34"/>
      <c r="B3082" s="39"/>
      <c r="C3082" s="39"/>
      <c r="D3082" s="35"/>
      <c r="E3082" s="40"/>
      <c r="F3082" s="39"/>
      <c r="G3082" s="39"/>
      <c r="H3082" s="39"/>
      <c r="I3082" s="34"/>
      <c r="J3082" s="34"/>
      <c r="K3082" s="34"/>
      <c r="L3082" s="34"/>
      <c r="M3082" s="43" t="str">
        <f ca="1">IFERROR(OFFSET('Maximum minutes'!$C$1,T3082,MATCH(IF(G3082&lt;&gt;"",G3082,F3082),OFFSET('Maximum minutes'!$C$1,T3082-1,0,1,U3082+1),0)-1)*IF(OR(ISNUMBER(J3082),J3082="sans examen"),1,0)*IF(W3082&lt;MinDate,1,0),"")</f>
        <v/>
      </c>
      <c r="N3082" s="36">
        <f t="shared" ca="1" si="97"/>
        <v>0</v>
      </c>
      <c r="O3082" s="36" t="e">
        <f ca="1">LEFT(OFFSET(Lists!$Q$2,MATCH(E3082,Lists!$R$3:$R$19,0),0),4)</f>
        <v>#N/A</v>
      </c>
      <c r="P3082" s="36" t="e">
        <f ca="1">MATCH(O3082,Lists!$S$2:$S$640,1)</f>
        <v>#N/A</v>
      </c>
      <c r="Q3082" s="36" t="e">
        <f ca="1">MATCH(LEFT(OFFSET(Lists!$Q$2,MATCH(E3082,Lists!$R$3:$R$19,0)+1,0),4),Lists!$S$3:$S$640,1)</f>
        <v>#N/A</v>
      </c>
      <c r="R3082" s="36" t="e">
        <f ca="1">LEFT(OFFSET(Lists!$S$2,P3082-1+MATCH(F3082,OFFSET(Lists!$T$3,P3082-1,0,Q3082-P3082+1),0),0),6)</f>
        <v>#N/A</v>
      </c>
      <c r="S3082" s="36" t="e">
        <f ca="1">VLOOKUP(R3082,Lists!B:D,3,FALSE)</f>
        <v>#N/A</v>
      </c>
      <c r="T3082" s="36" t="str">
        <f>IF(F3082&lt;&gt;"",MATCH(R3082,'Maximum minutes'!B:B,0),"")</f>
        <v/>
      </c>
      <c r="U3082" s="36">
        <f ca="1">IF(F3082&lt;&gt;"",COUNTA(OFFSET('Maximum minutes'!$C$1,'Annexe A1 Cours'!T3082,0,1,50)),0)</f>
        <v>0</v>
      </c>
      <c r="V3082" s="37">
        <f ca="1">IFERROR(OFFSET('Maximum minutes'!$C$1,T3082+1,-1+MATCH(G3082,OFFSET('Maximum minutes'!$C$1,T3082-1,0,1,50),0)),0)</f>
        <v>0</v>
      </c>
      <c r="W3082" s="38">
        <f t="shared" ca="1" si="96"/>
        <v>0</v>
      </c>
    </row>
    <row r="3083" spans="1:23" s="36" customFormat="1" ht="18.75">
      <c r="A3083" s="34"/>
      <c r="B3083" s="39"/>
      <c r="C3083" s="39"/>
      <c r="D3083" s="35"/>
      <c r="E3083" s="40"/>
      <c r="F3083" s="39"/>
      <c r="G3083" s="39"/>
      <c r="H3083" s="39"/>
      <c r="I3083" s="34"/>
      <c r="J3083" s="34"/>
      <c r="K3083" s="34"/>
      <c r="L3083" s="34"/>
      <c r="M3083" s="43" t="str">
        <f ca="1">IFERROR(OFFSET('Maximum minutes'!$C$1,T3083,MATCH(IF(G3083&lt;&gt;"",G3083,F3083),OFFSET('Maximum minutes'!$C$1,T3083-1,0,1,U3083+1),0)-1)*IF(OR(ISNUMBER(J3083),J3083="sans examen"),1,0)*IF(W3083&lt;MinDate,1,0),"")</f>
        <v/>
      </c>
      <c r="N3083" s="36">
        <f t="shared" ca="1" si="97"/>
        <v>0</v>
      </c>
      <c r="O3083" s="36" t="e">
        <f ca="1">LEFT(OFFSET(Lists!$Q$2,MATCH(E3083,Lists!$R$3:$R$19,0),0),4)</f>
        <v>#N/A</v>
      </c>
      <c r="P3083" s="36" t="e">
        <f ca="1">MATCH(O3083,Lists!$S$2:$S$640,1)</f>
        <v>#N/A</v>
      </c>
      <c r="Q3083" s="36" t="e">
        <f ca="1">MATCH(LEFT(OFFSET(Lists!$Q$2,MATCH(E3083,Lists!$R$3:$R$19,0)+1,0),4),Lists!$S$3:$S$640,1)</f>
        <v>#N/A</v>
      </c>
      <c r="R3083" s="36" t="e">
        <f ca="1">LEFT(OFFSET(Lists!$S$2,P3083-1+MATCH(F3083,OFFSET(Lists!$T$3,P3083-1,0,Q3083-P3083+1),0),0),6)</f>
        <v>#N/A</v>
      </c>
      <c r="S3083" s="36" t="e">
        <f ca="1">VLOOKUP(R3083,Lists!B:D,3,FALSE)</f>
        <v>#N/A</v>
      </c>
      <c r="T3083" s="36" t="str">
        <f>IF(F3083&lt;&gt;"",MATCH(R3083,'Maximum minutes'!B:B,0),"")</f>
        <v/>
      </c>
      <c r="U3083" s="36">
        <f ca="1">IF(F3083&lt;&gt;"",COUNTA(OFFSET('Maximum minutes'!$C$1,'Annexe A1 Cours'!T3083,0,1,50)),0)</f>
        <v>0</v>
      </c>
      <c r="V3083" s="37">
        <f ca="1">IFERROR(OFFSET('Maximum minutes'!$C$1,T3083+1,-1+MATCH(G3083,OFFSET('Maximum minutes'!$C$1,T3083-1,0,1,50),0)),0)</f>
        <v>0</v>
      </c>
      <c r="W3083" s="38">
        <f t="shared" ca="1" si="96"/>
        <v>0</v>
      </c>
    </row>
    <row r="3084" spans="1:23" s="36" customFormat="1" ht="18.75">
      <c r="A3084" s="34"/>
      <c r="B3084" s="39"/>
      <c r="C3084" s="39"/>
      <c r="D3084" s="35"/>
      <c r="E3084" s="40"/>
      <c r="F3084" s="39"/>
      <c r="G3084" s="39"/>
      <c r="H3084" s="39"/>
      <c r="I3084" s="34"/>
      <c r="J3084" s="34"/>
      <c r="K3084" s="34"/>
      <c r="L3084" s="34"/>
      <c r="M3084" s="43" t="str">
        <f ca="1">IFERROR(OFFSET('Maximum minutes'!$C$1,T3084,MATCH(IF(G3084&lt;&gt;"",G3084,F3084),OFFSET('Maximum minutes'!$C$1,T3084-1,0,1,U3084+1),0)-1)*IF(OR(ISNUMBER(J3084),J3084="sans examen"),1,0)*IF(W3084&lt;MinDate,1,0),"")</f>
        <v/>
      </c>
      <c r="N3084" s="36">
        <f t="shared" ca="1" si="97"/>
        <v>0</v>
      </c>
      <c r="O3084" s="36" t="e">
        <f ca="1">LEFT(OFFSET(Lists!$Q$2,MATCH(E3084,Lists!$R$3:$R$19,0),0),4)</f>
        <v>#N/A</v>
      </c>
      <c r="P3084" s="36" t="e">
        <f ca="1">MATCH(O3084,Lists!$S$2:$S$640,1)</f>
        <v>#N/A</v>
      </c>
      <c r="Q3084" s="36" t="e">
        <f ca="1">MATCH(LEFT(OFFSET(Lists!$Q$2,MATCH(E3084,Lists!$R$3:$R$19,0)+1,0),4),Lists!$S$3:$S$640,1)</f>
        <v>#N/A</v>
      </c>
      <c r="R3084" s="36" t="e">
        <f ca="1">LEFT(OFFSET(Lists!$S$2,P3084-1+MATCH(F3084,OFFSET(Lists!$T$3,P3084-1,0,Q3084-P3084+1),0),0),6)</f>
        <v>#N/A</v>
      </c>
      <c r="S3084" s="36" t="e">
        <f ca="1">VLOOKUP(R3084,Lists!B:D,3,FALSE)</f>
        <v>#N/A</v>
      </c>
      <c r="T3084" s="36" t="str">
        <f>IF(F3084&lt;&gt;"",MATCH(R3084,'Maximum minutes'!B:B,0),"")</f>
        <v/>
      </c>
      <c r="U3084" s="36">
        <f ca="1">IF(F3084&lt;&gt;"",COUNTA(OFFSET('Maximum minutes'!$C$1,'Annexe A1 Cours'!T3084,0,1,50)),0)</f>
        <v>0</v>
      </c>
      <c r="V3084" s="37">
        <f ca="1">IFERROR(OFFSET('Maximum minutes'!$C$1,T3084+1,-1+MATCH(G3084,OFFSET('Maximum minutes'!$C$1,T3084-1,0,1,50),0)),0)</f>
        <v>0</v>
      </c>
      <c r="W3084" s="38">
        <f t="shared" ca="1" si="96"/>
        <v>0</v>
      </c>
    </row>
    <row r="3085" spans="1:23" s="36" customFormat="1" ht="18.75">
      <c r="A3085" s="34"/>
      <c r="B3085" s="39"/>
      <c r="C3085" s="39"/>
      <c r="D3085" s="35"/>
      <c r="E3085" s="40"/>
      <c r="F3085" s="39"/>
      <c r="G3085" s="39"/>
      <c r="H3085" s="39"/>
      <c r="I3085" s="34"/>
      <c r="J3085" s="34"/>
      <c r="K3085" s="34"/>
      <c r="L3085" s="34"/>
      <c r="M3085" s="43" t="str">
        <f ca="1">IFERROR(OFFSET('Maximum minutes'!$C$1,T3085,MATCH(IF(G3085&lt;&gt;"",G3085,F3085),OFFSET('Maximum minutes'!$C$1,T3085-1,0,1,U3085+1),0)-1)*IF(OR(ISNUMBER(J3085),J3085="sans examen"),1,0)*IF(W3085&lt;MinDate,1,0),"")</f>
        <v/>
      </c>
      <c r="N3085" s="36">
        <f t="shared" ca="1" si="97"/>
        <v>0</v>
      </c>
      <c r="O3085" s="36" t="e">
        <f ca="1">LEFT(OFFSET(Lists!$Q$2,MATCH(E3085,Lists!$R$3:$R$19,0),0),4)</f>
        <v>#N/A</v>
      </c>
      <c r="P3085" s="36" t="e">
        <f ca="1">MATCH(O3085,Lists!$S$2:$S$640,1)</f>
        <v>#N/A</v>
      </c>
      <c r="Q3085" s="36" t="e">
        <f ca="1">MATCH(LEFT(OFFSET(Lists!$Q$2,MATCH(E3085,Lists!$R$3:$R$19,0)+1,0),4),Lists!$S$3:$S$640,1)</f>
        <v>#N/A</v>
      </c>
      <c r="R3085" s="36" t="e">
        <f ca="1">LEFT(OFFSET(Lists!$S$2,P3085-1+MATCH(F3085,OFFSET(Lists!$T$3,P3085-1,0,Q3085-P3085+1),0),0),6)</f>
        <v>#N/A</v>
      </c>
      <c r="S3085" s="36" t="e">
        <f ca="1">VLOOKUP(R3085,Lists!B:D,3,FALSE)</f>
        <v>#N/A</v>
      </c>
      <c r="T3085" s="36" t="str">
        <f>IF(F3085&lt;&gt;"",MATCH(R3085,'Maximum minutes'!B:B,0),"")</f>
        <v/>
      </c>
      <c r="U3085" s="36">
        <f ca="1">IF(F3085&lt;&gt;"",COUNTA(OFFSET('Maximum minutes'!$C$1,'Annexe A1 Cours'!T3085,0,1,50)),0)</f>
        <v>0</v>
      </c>
      <c r="V3085" s="37">
        <f ca="1">IFERROR(OFFSET('Maximum minutes'!$C$1,T3085+1,-1+MATCH(G3085,OFFSET('Maximum minutes'!$C$1,T3085-1,0,1,50),0)),0)</f>
        <v>0</v>
      </c>
      <c r="W3085" s="38">
        <f t="shared" ca="1" si="96"/>
        <v>0</v>
      </c>
    </row>
    <row r="3086" spans="1:23" s="36" customFormat="1" ht="18.75">
      <c r="A3086" s="34"/>
      <c r="B3086" s="39"/>
      <c r="C3086" s="39"/>
      <c r="D3086" s="35"/>
      <c r="E3086" s="40"/>
      <c r="F3086" s="39"/>
      <c r="G3086" s="39"/>
      <c r="H3086" s="39"/>
      <c r="I3086" s="34"/>
      <c r="J3086" s="34"/>
      <c r="K3086" s="34"/>
      <c r="L3086" s="34"/>
      <c r="M3086" s="43" t="str">
        <f ca="1">IFERROR(OFFSET('Maximum minutes'!$C$1,T3086,MATCH(IF(G3086&lt;&gt;"",G3086,F3086),OFFSET('Maximum minutes'!$C$1,T3086-1,0,1,U3086+1),0)-1)*IF(OR(ISNUMBER(J3086),J3086="sans examen"),1,0)*IF(W3086&lt;MinDate,1,0),"")</f>
        <v/>
      </c>
      <c r="N3086" s="36">
        <f t="shared" ca="1" si="97"/>
        <v>0</v>
      </c>
      <c r="O3086" s="36" t="e">
        <f ca="1">LEFT(OFFSET(Lists!$Q$2,MATCH(E3086,Lists!$R$3:$R$19,0),0),4)</f>
        <v>#N/A</v>
      </c>
      <c r="P3086" s="36" t="e">
        <f ca="1">MATCH(O3086,Lists!$S$2:$S$640,1)</f>
        <v>#N/A</v>
      </c>
      <c r="Q3086" s="36" t="e">
        <f ca="1">MATCH(LEFT(OFFSET(Lists!$Q$2,MATCH(E3086,Lists!$R$3:$R$19,0)+1,0),4),Lists!$S$3:$S$640,1)</f>
        <v>#N/A</v>
      </c>
      <c r="R3086" s="36" t="e">
        <f ca="1">LEFT(OFFSET(Lists!$S$2,P3086-1+MATCH(F3086,OFFSET(Lists!$T$3,P3086-1,0,Q3086-P3086+1),0),0),6)</f>
        <v>#N/A</v>
      </c>
      <c r="S3086" s="36" t="e">
        <f ca="1">VLOOKUP(R3086,Lists!B:D,3,FALSE)</f>
        <v>#N/A</v>
      </c>
      <c r="T3086" s="36" t="str">
        <f>IF(F3086&lt;&gt;"",MATCH(R3086,'Maximum minutes'!B:B,0),"")</f>
        <v/>
      </c>
      <c r="U3086" s="36">
        <f ca="1">IF(F3086&lt;&gt;"",COUNTA(OFFSET('Maximum minutes'!$C$1,'Annexe A1 Cours'!T3086,0,1,50)),0)</f>
        <v>0</v>
      </c>
      <c r="V3086" s="37">
        <f ca="1">IFERROR(OFFSET('Maximum minutes'!$C$1,T3086+1,-1+MATCH(G3086,OFFSET('Maximum minutes'!$C$1,T3086-1,0,1,50),0)),0)</f>
        <v>0</v>
      </c>
      <c r="W3086" s="38">
        <f t="shared" ca="1" si="96"/>
        <v>0</v>
      </c>
    </row>
    <row r="3087" spans="1:23" s="36" customFormat="1" ht="18.75">
      <c r="A3087" s="34"/>
      <c r="B3087" s="39"/>
      <c r="C3087" s="39"/>
      <c r="D3087" s="35"/>
      <c r="E3087" s="40"/>
      <c r="F3087" s="39"/>
      <c r="G3087" s="39"/>
      <c r="H3087" s="39"/>
      <c r="I3087" s="34"/>
      <c r="J3087" s="34"/>
      <c r="K3087" s="34"/>
      <c r="L3087" s="34"/>
      <c r="M3087" s="43" t="str">
        <f ca="1">IFERROR(OFFSET('Maximum minutes'!$C$1,T3087,MATCH(IF(G3087&lt;&gt;"",G3087,F3087),OFFSET('Maximum minutes'!$C$1,T3087-1,0,1,U3087+1),0)-1)*IF(OR(ISNUMBER(J3087),J3087="sans examen"),1,0)*IF(W3087&lt;MinDate,1,0),"")</f>
        <v/>
      </c>
      <c r="N3087" s="36">
        <f t="shared" ca="1" si="97"/>
        <v>0</v>
      </c>
      <c r="O3087" s="36" t="e">
        <f ca="1">LEFT(OFFSET(Lists!$Q$2,MATCH(E3087,Lists!$R$3:$R$19,0),0),4)</f>
        <v>#N/A</v>
      </c>
      <c r="P3087" s="36" t="e">
        <f ca="1">MATCH(O3087,Lists!$S$2:$S$640,1)</f>
        <v>#N/A</v>
      </c>
      <c r="Q3087" s="36" t="e">
        <f ca="1">MATCH(LEFT(OFFSET(Lists!$Q$2,MATCH(E3087,Lists!$R$3:$R$19,0)+1,0),4),Lists!$S$3:$S$640,1)</f>
        <v>#N/A</v>
      </c>
      <c r="R3087" s="36" t="e">
        <f ca="1">LEFT(OFFSET(Lists!$S$2,P3087-1+MATCH(F3087,OFFSET(Lists!$T$3,P3087-1,0,Q3087-P3087+1),0),0),6)</f>
        <v>#N/A</v>
      </c>
      <c r="S3087" s="36" t="e">
        <f ca="1">VLOOKUP(R3087,Lists!B:D,3,FALSE)</f>
        <v>#N/A</v>
      </c>
      <c r="T3087" s="36" t="str">
        <f>IF(F3087&lt;&gt;"",MATCH(R3087,'Maximum minutes'!B:B,0),"")</f>
        <v/>
      </c>
      <c r="U3087" s="36">
        <f ca="1">IF(F3087&lt;&gt;"",COUNTA(OFFSET('Maximum minutes'!$C$1,'Annexe A1 Cours'!T3087,0,1,50)),0)</f>
        <v>0</v>
      </c>
      <c r="V3087" s="37">
        <f ca="1">IFERROR(OFFSET('Maximum minutes'!$C$1,T3087+1,-1+MATCH(G3087,OFFSET('Maximum minutes'!$C$1,T3087-1,0,1,50),0)),0)</f>
        <v>0</v>
      </c>
      <c r="W3087" s="38">
        <f t="shared" ca="1" si="96"/>
        <v>0</v>
      </c>
    </row>
    <row r="3088" spans="1:23" s="36" customFormat="1" ht="18.75">
      <c r="A3088" s="34"/>
      <c r="B3088" s="39"/>
      <c r="C3088" s="39"/>
      <c r="D3088" s="35"/>
      <c r="E3088" s="40"/>
      <c r="F3088" s="39"/>
      <c r="G3088" s="39"/>
      <c r="H3088" s="39"/>
      <c r="I3088" s="34"/>
      <c r="J3088" s="34"/>
      <c r="K3088" s="34"/>
      <c r="L3088" s="34"/>
      <c r="M3088" s="43" t="str">
        <f ca="1">IFERROR(OFFSET('Maximum minutes'!$C$1,T3088,MATCH(IF(G3088&lt;&gt;"",G3088,F3088),OFFSET('Maximum minutes'!$C$1,T3088-1,0,1,U3088+1),0)-1)*IF(OR(ISNUMBER(J3088),J3088="sans examen"),1,0)*IF(W3088&lt;MinDate,1,0),"")</f>
        <v/>
      </c>
      <c r="N3088" s="36">
        <f t="shared" ca="1" si="97"/>
        <v>0</v>
      </c>
      <c r="O3088" s="36" t="e">
        <f ca="1">LEFT(OFFSET(Lists!$Q$2,MATCH(E3088,Lists!$R$3:$R$19,0),0),4)</f>
        <v>#N/A</v>
      </c>
      <c r="P3088" s="36" t="e">
        <f ca="1">MATCH(O3088,Lists!$S$2:$S$640,1)</f>
        <v>#N/A</v>
      </c>
      <c r="Q3088" s="36" t="e">
        <f ca="1">MATCH(LEFT(OFFSET(Lists!$Q$2,MATCH(E3088,Lists!$R$3:$R$19,0)+1,0),4),Lists!$S$3:$S$640,1)</f>
        <v>#N/A</v>
      </c>
      <c r="R3088" s="36" t="e">
        <f ca="1">LEFT(OFFSET(Lists!$S$2,P3088-1+MATCH(F3088,OFFSET(Lists!$T$3,P3088-1,0,Q3088-P3088+1),0),0),6)</f>
        <v>#N/A</v>
      </c>
      <c r="S3088" s="36" t="e">
        <f ca="1">VLOOKUP(R3088,Lists!B:D,3,FALSE)</f>
        <v>#N/A</v>
      </c>
      <c r="T3088" s="36" t="str">
        <f>IF(F3088&lt;&gt;"",MATCH(R3088,'Maximum minutes'!B:B,0),"")</f>
        <v/>
      </c>
      <c r="U3088" s="36">
        <f ca="1">IF(F3088&lt;&gt;"",COUNTA(OFFSET('Maximum minutes'!$C$1,'Annexe A1 Cours'!T3088,0,1,50)),0)</f>
        <v>0</v>
      </c>
      <c r="V3088" s="37">
        <f ca="1">IFERROR(OFFSET('Maximum minutes'!$C$1,T3088+1,-1+MATCH(G3088,OFFSET('Maximum minutes'!$C$1,T3088-1,0,1,50),0)),0)</f>
        <v>0</v>
      </c>
      <c r="W3088" s="38">
        <f t="shared" ca="1" si="96"/>
        <v>0</v>
      </c>
    </row>
    <row r="3089" spans="1:23" s="36" customFormat="1" ht="18.75">
      <c r="A3089" s="34"/>
      <c r="B3089" s="39"/>
      <c r="C3089" s="39"/>
      <c r="D3089" s="35"/>
      <c r="E3089" s="40"/>
      <c r="F3089" s="39"/>
      <c r="G3089" s="39"/>
      <c r="H3089" s="39"/>
      <c r="I3089" s="34"/>
      <c r="J3089" s="34"/>
      <c r="K3089" s="34"/>
      <c r="L3089" s="34"/>
      <c r="M3089" s="43" t="str">
        <f ca="1">IFERROR(OFFSET('Maximum minutes'!$C$1,T3089,MATCH(IF(G3089&lt;&gt;"",G3089,F3089),OFFSET('Maximum minutes'!$C$1,T3089-1,0,1,U3089+1),0)-1)*IF(OR(ISNUMBER(J3089),J3089="sans examen"),1,0)*IF(W3089&lt;MinDate,1,0),"")</f>
        <v/>
      </c>
      <c r="N3089" s="36">
        <f t="shared" ca="1" si="97"/>
        <v>0</v>
      </c>
      <c r="O3089" s="36" t="e">
        <f ca="1">LEFT(OFFSET(Lists!$Q$2,MATCH(E3089,Lists!$R$3:$R$19,0),0),4)</f>
        <v>#N/A</v>
      </c>
      <c r="P3089" s="36" t="e">
        <f ca="1">MATCH(O3089,Lists!$S$2:$S$640,1)</f>
        <v>#N/A</v>
      </c>
      <c r="Q3089" s="36" t="e">
        <f ca="1">MATCH(LEFT(OFFSET(Lists!$Q$2,MATCH(E3089,Lists!$R$3:$R$19,0)+1,0),4),Lists!$S$3:$S$640,1)</f>
        <v>#N/A</v>
      </c>
      <c r="R3089" s="36" t="e">
        <f ca="1">LEFT(OFFSET(Lists!$S$2,P3089-1+MATCH(F3089,OFFSET(Lists!$T$3,P3089-1,0,Q3089-P3089+1),0),0),6)</f>
        <v>#N/A</v>
      </c>
      <c r="S3089" s="36" t="e">
        <f ca="1">VLOOKUP(R3089,Lists!B:D,3,FALSE)</f>
        <v>#N/A</v>
      </c>
      <c r="T3089" s="36" t="str">
        <f>IF(F3089&lt;&gt;"",MATCH(R3089,'Maximum minutes'!B:B,0),"")</f>
        <v/>
      </c>
      <c r="U3089" s="36">
        <f ca="1">IF(F3089&lt;&gt;"",COUNTA(OFFSET('Maximum minutes'!$C$1,'Annexe A1 Cours'!T3089,0,1,50)),0)</f>
        <v>0</v>
      </c>
      <c r="V3089" s="37">
        <f ca="1">IFERROR(OFFSET('Maximum minutes'!$C$1,T3089+1,-1+MATCH(G3089,OFFSET('Maximum minutes'!$C$1,T3089-1,0,1,50),0)),0)</f>
        <v>0</v>
      </c>
      <c r="W3089" s="38">
        <f t="shared" ca="1" si="96"/>
        <v>0</v>
      </c>
    </row>
    <row r="3090" spans="1:23" s="36" customFormat="1" ht="18.75">
      <c r="A3090" s="34"/>
      <c r="B3090" s="39"/>
      <c r="C3090" s="39"/>
      <c r="D3090" s="35"/>
      <c r="E3090" s="40"/>
      <c r="F3090" s="39"/>
      <c r="G3090" s="39"/>
      <c r="H3090" s="39"/>
      <c r="I3090" s="34"/>
      <c r="J3090" s="34"/>
      <c r="K3090" s="34"/>
      <c r="L3090" s="34"/>
      <c r="M3090" s="43" t="str">
        <f ca="1">IFERROR(OFFSET('Maximum minutes'!$C$1,T3090,MATCH(IF(G3090&lt;&gt;"",G3090,F3090),OFFSET('Maximum minutes'!$C$1,T3090-1,0,1,U3090+1),0)-1)*IF(OR(ISNUMBER(J3090),J3090="sans examen"),1,0)*IF(W3090&lt;MinDate,1,0),"")</f>
        <v/>
      </c>
      <c r="N3090" s="36">
        <f t="shared" ca="1" si="97"/>
        <v>0</v>
      </c>
      <c r="O3090" s="36" t="e">
        <f ca="1">LEFT(OFFSET(Lists!$Q$2,MATCH(E3090,Lists!$R$3:$R$19,0),0),4)</f>
        <v>#N/A</v>
      </c>
      <c r="P3090" s="36" t="e">
        <f ca="1">MATCH(O3090,Lists!$S$2:$S$640,1)</f>
        <v>#N/A</v>
      </c>
      <c r="Q3090" s="36" t="e">
        <f ca="1">MATCH(LEFT(OFFSET(Lists!$Q$2,MATCH(E3090,Lists!$R$3:$R$19,0)+1,0),4),Lists!$S$3:$S$640,1)</f>
        <v>#N/A</v>
      </c>
      <c r="R3090" s="36" t="e">
        <f ca="1">LEFT(OFFSET(Lists!$S$2,P3090-1+MATCH(F3090,OFFSET(Lists!$T$3,P3090-1,0,Q3090-P3090+1),0),0),6)</f>
        <v>#N/A</v>
      </c>
      <c r="S3090" s="36" t="e">
        <f ca="1">VLOOKUP(R3090,Lists!B:D,3,FALSE)</f>
        <v>#N/A</v>
      </c>
      <c r="T3090" s="36" t="str">
        <f>IF(F3090&lt;&gt;"",MATCH(R3090,'Maximum minutes'!B:B,0),"")</f>
        <v/>
      </c>
      <c r="U3090" s="36">
        <f ca="1">IF(F3090&lt;&gt;"",COUNTA(OFFSET('Maximum minutes'!$C$1,'Annexe A1 Cours'!T3090,0,1,50)),0)</f>
        <v>0</v>
      </c>
      <c r="V3090" s="37">
        <f ca="1">IFERROR(OFFSET('Maximum minutes'!$C$1,T3090+1,-1+MATCH(G3090,OFFSET('Maximum minutes'!$C$1,T3090-1,0,1,50),0)),0)</f>
        <v>0</v>
      </c>
      <c r="W3090" s="38">
        <f t="shared" ca="1" si="96"/>
        <v>0</v>
      </c>
    </row>
    <row r="3091" spans="1:23" s="36" customFormat="1" ht="18.75">
      <c r="A3091" s="34"/>
      <c r="B3091" s="39"/>
      <c r="C3091" s="39"/>
      <c r="D3091" s="35"/>
      <c r="E3091" s="40"/>
      <c r="F3091" s="39"/>
      <c r="G3091" s="39"/>
      <c r="H3091" s="39"/>
      <c r="I3091" s="34"/>
      <c r="J3091" s="34"/>
      <c r="K3091" s="34"/>
      <c r="L3091" s="34"/>
      <c r="M3091" s="43" t="str">
        <f ca="1">IFERROR(OFFSET('Maximum minutes'!$C$1,T3091,MATCH(IF(G3091&lt;&gt;"",G3091,F3091),OFFSET('Maximum minutes'!$C$1,T3091-1,0,1,U3091+1),0)-1)*IF(OR(ISNUMBER(J3091),J3091="sans examen"),1,0)*IF(W3091&lt;MinDate,1,0),"")</f>
        <v/>
      </c>
      <c r="N3091" s="36">
        <f t="shared" ca="1" si="97"/>
        <v>0</v>
      </c>
      <c r="O3091" s="36" t="e">
        <f ca="1">LEFT(OFFSET(Lists!$Q$2,MATCH(E3091,Lists!$R$3:$R$19,0),0),4)</f>
        <v>#N/A</v>
      </c>
      <c r="P3091" s="36" t="e">
        <f ca="1">MATCH(O3091,Lists!$S$2:$S$640,1)</f>
        <v>#N/A</v>
      </c>
      <c r="Q3091" s="36" t="e">
        <f ca="1">MATCH(LEFT(OFFSET(Lists!$Q$2,MATCH(E3091,Lists!$R$3:$R$19,0)+1,0),4),Lists!$S$3:$S$640,1)</f>
        <v>#N/A</v>
      </c>
      <c r="R3091" s="36" t="e">
        <f ca="1">LEFT(OFFSET(Lists!$S$2,P3091-1+MATCH(F3091,OFFSET(Lists!$T$3,P3091-1,0,Q3091-P3091+1),0),0),6)</f>
        <v>#N/A</v>
      </c>
      <c r="S3091" s="36" t="e">
        <f ca="1">VLOOKUP(R3091,Lists!B:D,3,FALSE)</f>
        <v>#N/A</v>
      </c>
      <c r="T3091" s="36" t="str">
        <f>IF(F3091&lt;&gt;"",MATCH(R3091,'Maximum minutes'!B:B,0),"")</f>
        <v/>
      </c>
      <c r="U3091" s="36">
        <f ca="1">IF(F3091&lt;&gt;"",COUNTA(OFFSET('Maximum minutes'!$C$1,'Annexe A1 Cours'!T3091,0,1,50)),0)</f>
        <v>0</v>
      </c>
      <c r="V3091" s="37">
        <f ca="1">IFERROR(OFFSET('Maximum minutes'!$C$1,T3091+1,-1+MATCH(G3091,OFFSET('Maximum minutes'!$C$1,T3091-1,0,1,50),0)),0)</f>
        <v>0</v>
      </c>
      <c r="W3091" s="38">
        <f t="shared" ca="1" si="96"/>
        <v>0</v>
      </c>
    </row>
    <row r="3092" spans="1:23" s="36" customFormat="1" ht="18.75">
      <c r="A3092" s="34"/>
      <c r="B3092" s="39"/>
      <c r="C3092" s="39"/>
      <c r="D3092" s="35"/>
      <c r="E3092" s="40"/>
      <c r="F3092" s="39"/>
      <c r="G3092" s="39"/>
      <c r="H3092" s="39"/>
      <c r="I3092" s="34"/>
      <c r="J3092" s="34"/>
      <c r="K3092" s="34"/>
      <c r="L3092" s="34"/>
      <c r="M3092" s="43" t="str">
        <f ca="1">IFERROR(OFFSET('Maximum minutes'!$C$1,T3092,MATCH(IF(G3092&lt;&gt;"",G3092,F3092),OFFSET('Maximum minutes'!$C$1,T3092-1,0,1,U3092+1),0)-1)*IF(OR(ISNUMBER(J3092),J3092="sans examen"),1,0)*IF(W3092&lt;MinDate,1,0),"")</f>
        <v/>
      </c>
      <c r="N3092" s="36">
        <f t="shared" ca="1" si="97"/>
        <v>0</v>
      </c>
      <c r="O3092" s="36" t="e">
        <f ca="1">LEFT(OFFSET(Lists!$Q$2,MATCH(E3092,Lists!$R$3:$R$19,0),0),4)</f>
        <v>#N/A</v>
      </c>
      <c r="P3092" s="36" t="e">
        <f ca="1">MATCH(O3092,Lists!$S$2:$S$640,1)</f>
        <v>#N/A</v>
      </c>
      <c r="Q3092" s="36" t="e">
        <f ca="1">MATCH(LEFT(OFFSET(Lists!$Q$2,MATCH(E3092,Lists!$R$3:$R$19,0)+1,0),4),Lists!$S$3:$S$640,1)</f>
        <v>#N/A</v>
      </c>
      <c r="R3092" s="36" t="e">
        <f ca="1">LEFT(OFFSET(Lists!$S$2,P3092-1+MATCH(F3092,OFFSET(Lists!$T$3,P3092-1,0,Q3092-P3092+1),0),0),6)</f>
        <v>#N/A</v>
      </c>
      <c r="S3092" s="36" t="e">
        <f ca="1">VLOOKUP(R3092,Lists!B:D,3,FALSE)</f>
        <v>#N/A</v>
      </c>
      <c r="T3092" s="36" t="str">
        <f>IF(F3092&lt;&gt;"",MATCH(R3092,'Maximum minutes'!B:B,0),"")</f>
        <v/>
      </c>
      <c r="U3092" s="36">
        <f ca="1">IF(F3092&lt;&gt;"",COUNTA(OFFSET('Maximum minutes'!$C$1,'Annexe A1 Cours'!T3092,0,1,50)),0)</f>
        <v>0</v>
      </c>
      <c r="V3092" s="37">
        <f ca="1">IFERROR(OFFSET('Maximum minutes'!$C$1,T3092+1,-1+MATCH(G3092,OFFSET('Maximum minutes'!$C$1,T3092-1,0,1,50),0)),0)</f>
        <v>0</v>
      </c>
      <c r="W3092" s="38">
        <f t="shared" ca="1" si="96"/>
        <v>0</v>
      </c>
    </row>
    <row r="3093" spans="1:23" s="36" customFormat="1" ht="18.75">
      <c r="A3093" s="34"/>
      <c r="B3093" s="39"/>
      <c r="C3093" s="39"/>
      <c r="D3093" s="35"/>
      <c r="E3093" s="40"/>
      <c r="F3093" s="39"/>
      <c r="G3093" s="39"/>
      <c r="H3093" s="39"/>
      <c r="I3093" s="34"/>
      <c r="J3093" s="34"/>
      <c r="K3093" s="34"/>
      <c r="L3093" s="34"/>
      <c r="M3093" s="43" t="str">
        <f ca="1">IFERROR(OFFSET('Maximum minutes'!$C$1,T3093,MATCH(IF(G3093&lt;&gt;"",G3093,F3093),OFFSET('Maximum minutes'!$C$1,T3093-1,0,1,U3093+1),0)-1)*IF(OR(ISNUMBER(J3093),J3093="sans examen"),1,0)*IF(W3093&lt;MinDate,1,0),"")</f>
        <v/>
      </c>
      <c r="N3093" s="36">
        <f t="shared" ca="1" si="97"/>
        <v>0</v>
      </c>
      <c r="O3093" s="36" t="e">
        <f ca="1">LEFT(OFFSET(Lists!$Q$2,MATCH(E3093,Lists!$R$3:$R$19,0),0),4)</f>
        <v>#N/A</v>
      </c>
      <c r="P3093" s="36" t="e">
        <f ca="1">MATCH(O3093,Lists!$S$2:$S$640,1)</f>
        <v>#N/A</v>
      </c>
      <c r="Q3093" s="36" t="e">
        <f ca="1">MATCH(LEFT(OFFSET(Lists!$Q$2,MATCH(E3093,Lists!$R$3:$R$19,0)+1,0),4),Lists!$S$3:$S$640,1)</f>
        <v>#N/A</v>
      </c>
      <c r="R3093" s="36" t="e">
        <f ca="1">LEFT(OFFSET(Lists!$S$2,P3093-1+MATCH(F3093,OFFSET(Lists!$T$3,P3093-1,0,Q3093-P3093+1),0),0),6)</f>
        <v>#N/A</v>
      </c>
      <c r="S3093" s="36" t="e">
        <f ca="1">VLOOKUP(R3093,Lists!B:D,3,FALSE)</f>
        <v>#N/A</v>
      </c>
      <c r="T3093" s="36" t="str">
        <f>IF(F3093&lt;&gt;"",MATCH(R3093,'Maximum minutes'!B:B,0),"")</f>
        <v/>
      </c>
      <c r="U3093" s="36">
        <f ca="1">IF(F3093&lt;&gt;"",COUNTA(OFFSET('Maximum minutes'!$C$1,'Annexe A1 Cours'!T3093,0,1,50)),0)</f>
        <v>0</v>
      </c>
      <c r="V3093" s="37">
        <f ca="1">IFERROR(OFFSET('Maximum minutes'!$C$1,T3093+1,-1+MATCH(G3093,OFFSET('Maximum minutes'!$C$1,T3093-1,0,1,50),0)),0)</f>
        <v>0</v>
      </c>
      <c r="W3093" s="38">
        <f t="shared" ca="1" si="96"/>
        <v>0</v>
      </c>
    </row>
    <row r="3094" spans="1:23" s="36" customFormat="1" ht="18.75">
      <c r="A3094" s="34"/>
      <c r="B3094" s="39"/>
      <c r="C3094" s="39"/>
      <c r="D3094" s="35"/>
      <c r="E3094" s="40"/>
      <c r="F3094" s="39"/>
      <c r="G3094" s="39"/>
      <c r="H3094" s="39"/>
      <c r="I3094" s="34"/>
      <c r="J3094" s="34"/>
      <c r="K3094" s="34"/>
      <c r="L3094" s="34"/>
      <c r="M3094" s="43" t="str">
        <f ca="1">IFERROR(OFFSET('Maximum minutes'!$C$1,T3094,MATCH(IF(G3094&lt;&gt;"",G3094,F3094),OFFSET('Maximum minutes'!$C$1,T3094-1,0,1,U3094+1),0)-1)*IF(OR(ISNUMBER(J3094),J3094="sans examen"),1,0)*IF(W3094&lt;MinDate,1,0),"")</f>
        <v/>
      </c>
      <c r="N3094" s="36">
        <f t="shared" ca="1" si="97"/>
        <v>0</v>
      </c>
      <c r="O3094" s="36" t="e">
        <f ca="1">LEFT(OFFSET(Lists!$Q$2,MATCH(E3094,Lists!$R$3:$R$19,0),0),4)</f>
        <v>#N/A</v>
      </c>
      <c r="P3094" s="36" t="e">
        <f ca="1">MATCH(O3094,Lists!$S$2:$S$640,1)</f>
        <v>#N/A</v>
      </c>
      <c r="Q3094" s="36" t="e">
        <f ca="1">MATCH(LEFT(OFFSET(Lists!$Q$2,MATCH(E3094,Lists!$R$3:$R$19,0)+1,0),4),Lists!$S$3:$S$640,1)</f>
        <v>#N/A</v>
      </c>
      <c r="R3094" s="36" t="e">
        <f ca="1">LEFT(OFFSET(Lists!$S$2,P3094-1+MATCH(F3094,OFFSET(Lists!$T$3,P3094-1,0,Q3094-P3094+1),0),0),6)</f>
        <v>#N/A</v>
      </c>
      <c r="S3094" s="36" t="e">
        <f ca="1">VLOOKUP(R3094,Lists!B:D,3,FALSE)</f>
        <v>#N/A</v>
      </c>
      <c r="T3094" s="36" t="str">
        <f>IF(F3094&lt;&gt;"",MATCH(R3094,'Maximum minutes'!B:B,0),"")</f>
        <v/>
      </c>
      <c r="U3094" s="36">
        <f ca="1">IF(F3094&lt;&gt;"",COUNTA(OFFSET('Maximum minutes'!$C$1,'Annexe A1 Cours'!T3094,0,1,50)),0)</f>
        <v>0</v>
      </c>
      <c r="V3094" s="37">
        <f ca="1">IFERROR(OFFSET('Maximum minutes'!$C$1,T3094+1,-1+MATCH(G3094,OFFSET('Maximum minutes'!$C$1,T3094-1,0,1,50),0)),0)</f>
        <v>0</v>
      </c>
      <c r="W3094" s="38">
        <f t="shared" ca="1" si="96"/>
        <v>0</v>
      </c>
    </row>
    <row r="3095" spans="1:23" s="36" customFormat="1" ht="18.75">
      <c r="A3095" s="34"/>
      <c r="B3095" s="39"/>
      <c r="C3095" s="39"/>
      <c r="D3095" s="35"/>
      <c r="E3095" s="40"/>
      <c r="F3095" s="39"/>
      <c r="G3095" s="39"/>
      <c r="H3095" s="39"/>
      <c r="I3095" s="34"/>
      <c r="J3095" s="34"/>
      <c r="K3095" s="34"/>
      <c r="L3095" s="34"/>
      <c r="M3095" s="43" t="str">
        <f ca="1">IFERROR(OFFSET('Maximum minutes'!$C$1,T3095,MATCH(IF(G3095&lt;&gt;"",G3095,F3095),OFFSET('Maximum minutes'!$C$1,T3095-1,0,1,U3095+1),0)-1)*IF(OR(ISNUMBER(J3095),J3095="sans examen"),1,0)*IF(W3095&lt;MinDate,1,0),"")</f>
        <v/>
      </c>
      <c r="N3095" s="36">
        <f t="shared" ca="1" si="97"/>
        <v>0</v>
      </c>
      <c r="O3095" s="36" t="e">
        <f ca="1">LEFT(OFFSET(Lists!$Q$2,MATCH(E3095,Lists!$R$3:$R$19,0),0),4)</f>
        <v>#N/A</v>
      </c>
      <c r="P3095" s="36" t="e">
        <f ca="1">MATCH(O3095,Lists!$S$2:$S$640,1)</f>
        <v>#N/A</v>
      </c>
      <c r="Q3095" s="36" t="e">
        <f ca="1">MATCH(LEFT(OFFSET(Lists!$Q$2,MATCH(E3095,Lists!$R$3:$R$19,0)+1,0),4),Lists!$S$3:$S$640,1)</f>
        <v>#N/A</v>
      </c>
      <c r="R3095" s="36" t="e">
        <f ca="1">LEFT(OFFSET(Lists!$S$2,P3095-1+MATCH(F3095,OFFSET(Lists!$T$3,P3095-1,0,Q3095-P3095+1),0),0),6)</f>
        <v>#N/A</v>
      </c>
      <c r="S3095" s="36" t="e">
        <f ca="1">VLOOKUP(R3095,Lists!B:D,3,FALSE)</f>
        <v>#N/A</v>
      </c>
      <c r="T3095" s="36" t="str">
        <f>IF(F3095&lt;&gt;"",MATCH(R3095,'Maximum minutes'!B:B,0),"")</f>
        <v/>
      </c>
      <c r="U3095" s="36">
        <f ca="1">IF(F3095&lt;&gt;"",COUNTA(OFFSET('Maximum minutes'!$C$1,'Annexe A1 Cours'!T3095,0,1,50)),0)</f>
        <v>0</v>
      </c>
      <c r="V3095" s="37">
        <f ca="1">IFERROR(OFFSET('Maximum minutes'!$C$1,T3095+1,-1+MATCH(G3095,OFFSET('Maximum minutes'!$C$1,T3095-1,0,1,50),0)),0)</f>
        <v>0</v>
      </c>
      <c r="W3095" s="38">
        <f t="shared" ca="1" si="96"/>
        <v>0</v>
      </c>
    </row>
    <row r="3096" spans="1:23" s="36" customFormat="1" ht="18.75">
      <c r="A3096" s="34"/>
      <c r="B3096" s="39"/>
      <c r="C3096" s="39"/>
      <c r="D3096" s="35"/>
      <c r="E3096" s="40"/>
      <c r="F3096" s="39"/>
      <c r="G3096" s="39"/>
      <c r="H3096" s="39"/>
      <c r="I3096" s="34"/>
      <c r="J3096" s="34"/>
      <c r="K3096" s="34"/>
      <c r="L3096" s="34"/>
      <c r="M3096" s="43" t="str">
        <f ca="1">IFERROR(OFFSET('Maximum minutes'!$C$1,T3096,MATCH(IF(G3096&lt;&gt;"",G3096,F3096),OFFSET('Maximum minutes'!$C$1,T3096-1,0,1,U3096+1),0)-1)*IF(OR(ISNUMBER(J3096),J3096="sans examen"),1,0)*IF(W3096&lt;MinDate,1,0),"")</f>
        <v/>
      </c>
      <c r="N3096" s="36">
        <f t="shared" ca="1" si="97"/>
        <v>0</v>
      </c>
      <c r="O3096" s="36" t="e">
        <f ca="1">LEFT(OFFSET(Lists!$Q$2,MATCH(E3096,Lists!$R$3:$R$19,0),0),4)</f>
        <v>#N/A</v>
      </c>
      <c r="P3096" s="36" t="e">
        <f ca="1">MATCH(O3096,Lists!$S$2:$S$640,1)</f>
        <v>#N/A</v>
      </c>
      <c r="Q3096" s="36" t="e">
        <f ca="1">MATCH(LEFT(OFFSET(Lists!$Q$2,MATCH(E3096,Lists!$R$3:$R$19,0)+1,0),4),Lists!$S$3:$S$640,1)</f>
        <v>#N/A</v>
      </c>
      <c r="R3096" s="36" t="e">
        <f ca="1">LEFT(OFFSET(Lists!$S$2,P3096-1+MATCH(F3096,OFFSET(Lists!$T$3,P3096-1,0,Q3096-P3096+1),0),0),6)</f>
        <v>#N/A</v>
      </c>
      <c r="S3096" s="36" t="e">
        <f ca="1">VLOOKUP(R3096,Lists!B:D,3,FALSE)</f>
        <v>#N/A</v>
      </c>
      <c r="T3096" s="36" t="str">
        <f>IF(F3096&lt;&gt;"",MATCH(R3096,'Maximum minutes'!B:B,0),"")</f>
        <v/>
      </c>
      <c r="U3096" s="36">
        <f ca="1">IF(F3096&lt;&gt;"",COUNTA(OFFSET('Maximum minutes'!$C$1,'Annexe A1 Cours'!T3096,0,1,50)),0)</f>
        <v>0</v>
      </c>
      <c r="V3096" s="37">
        <f ca="1">IFERROR(OFFSET('Maximum minutes'!$C$1,T3096+1,-1+MATCH(G3096,OFFSET('Maximum minutes'!$C$1,T3096-1,0,1,50),0)),0)</f>
        <v>0</v>
      </c>
      <c r="W3096" s="38">
        <f t="shared" ca="1" si="96"/>
        <v>0</v>
      </c>
    </row>
    <row r="3097" spans="1:23" s="36" customFormat="1" ht="18.75">
      <c r="A3097" s="34"/>
      <c r="B3097" s="39"/>
      <c r="C3097" s="39"/>
      <c r="D3097" s="35"/>
      <c r="E3097" s="40"/>
      <c r="F3097" s="39"/>
      <c r="G3097" s="39"/>
      <c r="H3097" s="39"/>
      <c r="I3097" s="34"/>
      <c r="J3097" s="34"/>
      <c r="K3097" s="34"/>
      <c r="L3097" s="34"/>
      <c r="M3097" s="43" t="str">
        <f ca="1">IFERROR(OFFSET('Maximum minutes'!$C$1,T3097,MATCH(IF(G3097&lt;&gt;"",G3097,F3097),OFFSET('Maximum minutes'!$C$1,T3097-1,0,1,U3097+1),0)-1)*IF(OR(ISNUMBER(J3097),J3097="sans examen"),1,0)*IF(W3097&lt;MinDate,1,0),"")</f>
        <v/>
      </c>
      <c r="N3097" s="36">
        <f t="shared" ca="1" si="97"/>
        <v>0</v>
      </c>
      <c r="O3097" s="36" t="e">
        <f ca="1">LEFT(OFFSET(Lists!$Q$2,MATCH(E3097,Lists!$R$3:$R$19,0),0),4)</f>
        <v>#N/A</v>
      </c>
      <c r="P3097" s="36" t="e">
        <f ca="1">MATCH(O3097,Lists!$S$2:$S$640,1)</f>
        <v>#N/A</v>
      </c>
      <c r="Q3097" s="36" t="e">
        <f ca="1">MATCH(LEFT(OFFSET(Lists!$Q$2,MATCH(E3097,Lists!$R$3:$R$19,0)+1,0),4),Lists!$S$3:$S$640,1)</f>
        <v>#N/A</v>
      </c>
      <c r="R3097" s="36" t="e">
        <f ca="1">LEFT(OFFSET(Lists!$S$2,P3097-1+MATCH(F3097,OFFSET(Lists!$T$3,P3097-1,0,Q3097-P3097+1),0),0),6)</f>
        <v>#N/A</v>
      </c>
      <c r="S3097" s="36" t="e">
        <f ca="1">VLOOKUP(R3097,Lists!B:D,3,FALSE)</f>
        <v>#N/A</v>
      </c>
      <c r="T3097" s="36" t="str">
        <f>IF(F3097&lt;&gt;"",MATCH(R3097,'Maximum minutes'!B:B,0),"")</f>
        <v/>
      </c>
      <c r="U3097" s="36">
        <f ca="1">IF(F3097&lt;&gt;"",COUNTA(OFFSET('Maximum minutes'!$C$1,'Annexe A1 Cours'!T3097,0,1,50)),0)</f>
        <v>0</v>
      </c>
      <c r="V3097" s="37">
        <f ca="1">IFERROR(OFFSET('Maximum minutes'!$C$1,T3097+1,-1+MATCH(G3097,OFFSET('Maximum minutes'!$C$1,T3097-1,0,1,50),0)),0)</f>
        <v>0</v>
      </c>
      <c r="W3097" s="38">
        <f t="shared" ca="1" si="96"/>
        <v>0</v>
      </c>
    </row>
    <row r="3098" spans="1:23" s="36" customFormat="1" ht="18.75">
      <c r="A3098" s="34"/>
      <c r="B3098" s="39"/>
      <c r="C3098" s="39"/>
      <c r="D3098" s="35"/>
      <c r="E3098" s="40"/>
      <c r="F3098" s="39"/>
      <c r="G3098" s="39"/>
      <c r="H3098" s="39"/>
      <c r="I3098" s="34"/>
      <c r="J3098" s="34"/>
      <c r="K3098" s="34"/>
      <c r="L3098" s="34"/>
      <c r="M3098" s="43" t="str">
        <f ca="1">IFERROR(OFFSET('Maximum minutes'!$C$1,T3098,MATCH(IF(G3098&lt;&gt;"",G3098,F3098),OFFSET('Maximum minutes'!$C$1,T3098-1,0,1,U3098+1),0)-1)*IF(OR(ISNUMBER(J3098),J3098="sans examen"),1,0)*IF(W3098&lt;MinDate,1,0),"")</f>
        <v/>
      </c>
      <c r="N3098" s="36">
        <f t="shared" ca="1" si="97"/>
        <v>0</v>
      </c>
      <c r="O3098" s="36" t="e">
        <f ca="1">LEFT(OFFSET(Lists!$Q$2,MATCH(E3098,Lists!$R$3:$R$19,0),0),4)</f>
        <v>#N/A</v>
      </c>
      <c r="P3098" s="36" t="e">
        <f ca="1">MATCH(O3098,Lists!$S$2:$S$640,1)</f>
        <v>#N/A</v>
      </c>
      <c r="Q3098" s="36" t="e">
        <f ca="1">MATCH(LEFT(OFFSET(Lists!$Q$2,MATCH(E3098,Lists!$R$3:$R$19,0)+1,0),4),Lists!$S$3:$S$640,1)</f>
        <v>#N/A</v>
      </c>
      <c r="R3098" s="36" t="e">
        <f ca="1">LEFT(OFFSET(Lists!$S$2,P3098-1+MATCH(F3098,OFFSET(Lists!$T$3,P3098-1,0,Q3098-P3098+1),0),0),6)</f>
        <v>#N/A</v>
      </c>
      <c r="S3098" s="36" t="e">
        <f ca="1">VLOOKUP(R3098,Lists!B:D,3,FALSE)</f>
        <v>#N/A</v>
      </c>
      <c r="T3098" s="36" t="str">
        <f>IF(F3098&lt;&gt;"",MATCH(R3098,'Maximum minutes'!B:B,0),"")</f>
        <v/>
      </c>
      <c r="U3098" s="36">
        <f ca="1">IF(F3098&lt;&gt;"",COUNTA(OFFSET('Maximum minutes'!$C$1,'Annexe A1 Cours'!T3098,0,1,50)),0)</f>
        <v>0</v>
      </c>
      <c r="V3098" s="37">
        <f ca="1">IFERROR(OFFSET('Maximum minutes'!$C$1,T3098+1,-1+MATCH(G3098,OFFSET('Maximum minutes'!$C$1,T3098-1,0,1,50),0)),0)</f>
        <v>0</v>
      </c>
      <c r="W3098" s="38">
        <f t="shared" ca="1" si="96"/>
        <v>0</v>
      </c>
    </row>
    <row r="3099" spans="1:23" s="36" customFormat="1" ht="18.75">
      <c r="A3099" s="34"/>
      <c r="B3099" s="39"/>
      <c r="C3099" s="39"/>
      <c r="D3099" s="35"/>
      <c r="E3099" s="40"/>
      <c r="F3099" s="39"/>
      <c r="G3099" s="39"/>
      <c r="H3099" s="39"/>
      <c r="I3099" s="34"/>
      <c r="J3099" s="34"/>
      <c r="K3099" s="34"/>
      <c r="L3099" s="34"/>
      <c r="M3099" s="43" t="str">
        <f ca="1">IFERROR(OFFSET('Maximum minutes'!$C$1,T3099,MATCH(IF(G3099&lt;&gt;"",G3099,F3099),OFFSET('Maximum minutes'!$C$1,T3099-1,0,1,U3099+1),0)-1)*IF(OR(ISNUMBER(J3099),J3099="sans examen"),1,0)*IF(W3099&lt;MinDate,1,0),"")</f>
        <v/>
      </c>
      <c r="N3099" s="36">
        <f t="shared" ca="1" si="97"/>
        <v>0</v>
      </c>
      <c r="O3099" s="36" t="e">
        <f ca="1">LEFT(OFFSET(Lists!$Q$2,MATCH(E3099,Lists!$R$3:$R$19,0),0),4)</f>
        <v>#N/A</v>
      </c>
      <c r="P3099" s="36" t="e">
        <f ca="1">MATCH(O3099,Lists!$S$2:$S$640,1)</f>
        <v>#N/A</v>
      </c>
      <c r="Q3099" s="36" t="e">
        <f ca="1">MATCH(LEFT(OFFSET(Lists!$Q$2,MATCH(E3099,Lists!$R$3:$R$19,0)+1,0),4),Lists!$S$3:$S$640,1)</f>
        <v>#N/A</v>
      </c>
      <c r="R3099" s="36" t="e">
        <f ca="1">LEFT(OFFSET(Lists!$S$2,P3099-1+MATCH(F3099,OFFSET(Lists!$T$3,P3099-1,0,Q3099-P3099+1),0),0),6)</f>
        <v>#N/A</v>
      </c>
      <c r="S3099" s="36" t="e">
        <f ca="1">VLOOKUP(R3099,Lists!B:D,3,FALSE)</f>
        <v>#N/A</v>
      </c>
      <c r="T3099" s="36" t="str">
        <f>IF(F3099&lt;&gt;"",MATCH(R3099,'Maximum minutes'!B:B,0),"")</f>
        <v/>
      </c>
      <c r="U3099" s="36">
        <f ca="1">IF(F3099&lt;&gt;"",COUNTA(OFFSET('Maximum minutes'!$C$1,'Annexe A1 Cours'!T3099,0,1,50)),0)</f>
        <v>0</v>
      </c>
      <c r="V3099" s="37">
        <f ca="1">IFERROR(OFFSET('Maximum minutes'!$C$1,T3099+1,-1+MATCH(G3099,OFFSET('Maximum minutes'!$C$1,T3099-1,0,1,50),0)),0)</f>
        <v>0</v>
      </c>
      <c r="W3099" s="38">
        <f t="shared" ca="1" si="96"/>
        <v>0</v>
      </c>
    </row>
    <row r="3100" spans="1:23" s="36" customFormat="1" ht="18.75">
      <c r="A3100" s="34"/>
      <c r="B3100" s="39"/>
      <c r="C3100" s="39"/>
      <c r="D3100" s="35"/>
      <c r="E3100" s="40"/>
      <c r="F3100" s="39"/>
      <c r="G3100" s="39"/>
      <c r="H3100" s="39"/>
      <c r="I3100" s="34"/>
      <c r="J3100" s="34"/>
      <c r="K3100" s="34"/>
      <c r="L3100" s="34"/>
      <c r="M3100" s="43" t="str">
        <f ca="1">IFERROR(OFFSET('Maximum minutes'!$C$1,T3100,MATCH(IF(G3100&lt;&gt;"",G3100,F3100),OFFSET('Maximum minutes'!$C$1,T3100-1,0,1,U3100+1),0)-1)*IF(OR(ISNUMBER(J3100),J3100="sans examen"),1,0)*IF(W3100&lt;MinDate,1,0),"")</f>
        <v/>
      </c>
      <c r="N3100" s="36">
        <f t="shared" ca="1" si="97"/>
        <v>0</v>
      </c>
      <c r="O3100" s="36" t="e">
        <f ca="1">LEFT(OFFSET(Lists!$Q$2,MATCH(E3100,Lists!$R$3:$R$19,0),0),4)</f>
        <v>#N/A</v>
      </c>
      <c r="P3100" s="36" t="e">
        <f ca="1">MATCH(O3100,Lists!$S$2:$S$640,1)</f>
        <v>#N/A</v>
      </c>
      <c r="Q3100" s="36" t="e">
        <f ca="1">MATCH(LEFT(OFFSET(Lists!$Q$2,MATCH(E3100,Lists!$R$3:$R$19,0)+1,0),4),Lists!$S$3:$S$640,1)</f>
        <v>#N/A</v>
      </c>
      <c r="R3100" s="36" t="e">
        <f ca="1">LEFT(OFFSET(Lists!$S$2,P3100-1+MATCH(F3100,OFFSET(Lists!$T$3,P3100-1,0,Q3100-P3100+1),0),0),6)</f>
        <v>#N/A</v>
      </c>
      <c r="S3100" s="36" t="e">
        <f ca="1">VLOOKUP(R3100,Lists!B:D,3,FALSE)</f>
        <v>#N/A</v>
      </c>
      <c r="T3100" s="36" t="str">
        <f>IF(F3100&lt;&gt;"",MATCH(R3100,'Maximum minutes'!B:B,0),"")</f>
        <v/>
      </c>
      <c r="U3100" s="36">
        <f ca="1">IF(F3100&lt;&gt;"",COUNTA(OFFSET('Maximum minutes'!$C$1,'Annexe A1 Cours'!T3100,0,1,50)),0)</f>
        <v>0</v>
      </c>
      <c r="V3100" s="37">
        <f ca="1">IFERROR(OFFSET('Maximum minutes'!$C$1,T3100+1,-1+MATCH(G3100,OFFSET('Maximum minutes'!$C$1,T3100-1,0,1,50),0)),0)</f>
        <v>0</v>
      </c>
      <c r="W3100" s="38">
        <f t="shared" ca="1" si="96"/>
        <v>0</v>
      </c>
    </row>
    <row r="3101" spans="1:23" s="36" customFormat="1" ht="18.75">
      <c r="A3101" s="34"/>
      <c r="B3101" s="39"/>
      <c r="C3101" s="39"/>
      <c r="D3101" s="35"/>
      <c r="E3101" s="40"/>
      <c r="F3101" s="39"/>
      <c r="G3101" s="39"/>
      <c r="H3101" s="39"/>
      <c r="I3101" s="34"/>
      <c r="J3101" s="34"/>
      <c r="K3101" s="34"/>
      <c r="L3101" s="34"/>
      <c r="M3101" s="43" t="str">
        <f ca="1">IFERROR(OFFSET('Maximum minutes'!$C$1,T3101,MATCH(IF(G3101&lt;&gt;"",G3101,F3101),OFFSET('Maximum minutes'!$C$1,T3101-1,0,1,U3101+1),0)-1)*IF(OR(ISNUMBER(J3101),J3101="sans examen"),1,0)*IF(W3101&lt;MinDate,1,0),"")</f>
        <v/>
      </c>
      <c r="N3101" s="36">
        <f t="shared" ca="1" si="97"/>
        <v>0</v>
      </c>
      <c r="O3101" s="36" t="e">
        <f ca="1">LEFT(OFFSET(Lists!$Q$2,MATCH(E3101,Lists!$R$3:$R$19,0),0),4)</f>
        <v>#N/A</v>
      </c>
      <c r="P3101" s="36" t="e">
        <f ca="1">MATCH(O3101,Lists!$S$2:$S$640,1)</f>
        <v>#N/A</v>
      </c>
      <c r="Q3101" s="36" t="e">
        <f ca="1">MATCH(LEFT(OFFSET(Lists!$Q$2,MATCH(E3101,Lists!$R$3:$R$19,0)+1,0),4),Lists!$S$3:$S$640,1)</f>
        <v>#N/A</v>
      </c>
      <c r="R3101" s="36" t="e">
        <f ca="1">LEFT(OFFSET(Lists!$S$2,P3101-1+MATCH(F3101,OFFSET(Lists!$T$3,P3101-1,0,Q3101-P3101+1),0),0),6)</f>
        <v>#N/A</v>
      </c>
      <c r="S3101" s="36" t="e">
        <f ca="1">VLOOKUP(R3101,Lists!B:D,3,FALSE)</f>
        <v>#N/A</v>
      </c>
      <c r="T3101" s="36" t="str">
        <f>IF(F3101&lt;&gt;"",MATCH(R3101,'Maximum minutes'!B:B,0),"")</f>
        <v/>
      </c>
      <c r="U3101" s="36">
        <f ca="1">IF(F3101&lt;&gt;"",COUNTA(OFFSET('Maximum minutes'!$C$1,'Annexe A1 Cours'!T3101,0,1,50)),0)</f>
        <v>0</v>
      </c>
      <c r="V3101" s="37">
        <f ca="1">IFERROR(OFFSET('Maximum minutes'!$C$1,T3101+1,-1+MATCH(G3101,OFFSET('Maximum minutes'!$C$1,T3101-1,0,1,50),0)),0)</f>
        <v>0</v>
      </c>
      <c r="W3101" s="38">
        <f t="shared" ca="1" si="96"/>
        <v>0</v>
      </c>
    </row>
    <row r="3102" spans="1:23" s="36" customFormat="1" ht="18.75">
      <c r="A3102" s="34"/>
      <c r="B3102" s="39"/>
      <c r="C3102" s="39"/>
      <c r="D3102" s="35"/>
      <c r="E3102" s="40"/>
      <c r="F3102" s="39"/>
      <c r="G3102" s="39"/>
      <c r="H3102" s="39"/>
      <c r="I3102" s="34"/>
      <c r="J3102" s="34"/>
      <c r="K3102" s="34"/>
      <c r="L3102" s="34"/>
      <c r="M3102" s="43" t="str">
        <f ca="1">IFERROR(OFFSET('Maximum minutes'!$C$1,T3102,MATCH(IF(G3102&lt;&gt;"",G3102,F3102),OFFSET('Maximum minutes'!$C$1,T3102-1,0,1,U3102+1),0)-1)*IF(OR(ISNUMBER(J3102),J3102="sans examen"),1,0)*IF(W3102&lt;MinDate,1,0),"")</f>
        <v/>
      </c>
      <c r="N3102" s="36">
        <f t="shared" ca="1" si="97"/>
        <v>0</v>
      </c>
      <c r="O3102" s="36" t="e">
        <f ca="1">LEFT(OFFSET(Lists!$Q$2,MATCH(E3102,Lists!$R$3:$R$19,0),0),4)</f>
        <v>#N/A</v>
      </c>
      <c r="P3102" s="36" t="e">
        <f ca="1">MATCH(O3102,Lists!$S$2:$S$640,1)</f>
        <v>#N/A</v>
      </c>
      <c r="Q3102" s="36" t="e">
        <f ca="1">MATCH(LEFT(OFFSET(Lists!$Q$2,MATCH(E3102,Lists!$R$3:$R$19,0)+1,0),4),Lists!$S$3:$S$640,1)</f>
        <v>#N/A</v>
      </c>
      <c r="R3102" s="36" t="e">
        <f ca="1">LEFT(OFFSET(Lists!$S$2,P3102-1+MATCH(F3102,OFFSET(Lists!$T$3,P3102-1,0,Q3102-P3102+1),0),0),6)</f>
        <v>#N/A</v>
      </c>
      <c r="S3102" s="36" t="e">
        <f ca="1">VLOOKUP(R3102,Lists!B:D,3,FALSE)</f>
        <v>#N/A</v>
      </c>
      <c r="T3102" s="36" t="str">
        <f>IF(F3102&lt;&gt;"",MATCH(R3102,'Maximum minutes'!B:B,0),"")</f>
        <v/>
      </c>
      <c r="U3102" s="36">
        <f ca="1">IF(F3102&lt;&gt;"",COUNTA(OFFSET('Maximum minutes'!$C$1,'Annexe A1 Cours'!T3102,0,1,50)),0)</f>
        <v>0</v>
      </c>
      <c r="V3102" s="37">
        <f ca="1">IFERROR(OFFSET('Maximum minutes'!$C$1,T3102+1,-1+MATCH(G3102,OFFSET('Maximum minutes'!$C$1,T3102-1,0,1,50),0)),0)</f>
        <v>0</v>
      </c>
      <c r="W3102" s="38">
        <f t="shared" ca="1" si="96"/>
        <v>0</v>
      </c>
    </row>
    <row r="3103" spans="1:23" s="36" customFormat="1" ht="18.75">
      <c r="A3103" s="34"/>
      <c r="B3103" s="39"/>
      <c r="C3103" s="39"/>
      <c r="D3103" s="35"/>
      <c r="E3103" s="40"/>
      <c r="F3103" s="39"/>
      <c r="G3103" s="39"/>
      <c r="H3103" s="39"/>
      <c r="I3103" s="34"/>
      <c r="J3103" s="34"/>
      <c r="K3103" s="34"/>
      <c r="L3103" s="34"/>
      <c r="M3103" s="43" t="str">
        <f ca="1">IFERROR(OFFSET('Maximum minutes'!$C$1,T3103,MATCH(IF(G3103&lt;&gt;"",G3103,F3103),OFFSET('Maximum minutes'!$C$1,T3103-1,0,1,U3103+1),0)-1)*IF(OR(ISNUMBER(J3103),J3103="sans examen"),1,0)*IF(W3103&lt;MinDate,1,0),"")</f>
        <v/>
      </c>
      <c r="N3103" s="36">
        <f t="shared" ca="1" si="97"/>
        <v>0</v>
      </c>
      <c r="O3103" s="36" t="e">
        <f ca="1">LEFT(OFFSET(Lists!$Q$2,MATCH(E3103,Lists!$R$3:$R$19,0),0),4)</f>
        <v>#N/A</v>
      </c>
      <c r="P3103" s="36" t="e">
        <f ca="1">MATCH(O3103,Lists!$S$2:$S$640,1)</f>
        <v>#N/A</v>
      </c>
      <c r="Q3103" s="36" t="e">
        <f ca="1">MATCH(LEFT(OFFSET(Lists!$Q$2,MATCH(E3103,Lists!$R$3:$R$19,0)+1,0),4),Lists!$S$3:$S$640,1)</f>
        <v>#N/A</v>
      </c>
      <c r="R3103" s="36" t="e">
        <f ca="1">LEFT(OFFSET(Lists!$S$2,P3103-1+MATCH(F3103,OFFSET(Lists!$T$3,P3103-1,0,Q3103-P3103+1),0),0),6)</f>
        <v>#N/A</v>
      </c>
      <c r="S3103" s="36" t="e">
        <f ca="1">VLOOKUP(R3103,Lists!B:D,3,FALSE)</f>
        <v>#N/A</v>
      </c>
      <c r="T3103" s="36" t="str">
        <f>IF(F3103&lt;&gt;"",MATCH(R3103,'Maximum minutes'!B:B,0),"")</f>
        <v/>
      </c>
      <c r="U3103" s="36">
        <f ca="1">IF(F3103&lt;&gt;"",COUNTA(OFFSET('Maximum minutes'!$C$1,'Annexe A1 Cours'!T3103,0,1,50)),0)</f>
        <v>0</v>
      </c>
      <c r="V3103" s="37">
        <f ca="1">IFERROR(OFFSET('Maximum minutes'!$C$1,T3103+1,-1+MATCH(G3103,OFFSET('Maximum minutes'!$C$1,T3103-1,0,1,50),0)),0)</f>
        <v>0</v>
      </c>
      <c r="W3103" s="38">
        <f t="shared" ca="1" si="96"/>
        <v>0</v>
      </c>
    </row>
    <row r="3104" spans="1:23" s="36" customFormat="1" ht="18.75">
      <c r="A3104" s="34"/>
      <c r="B3104" s="39"/>
      <c r="C3104" s="39"/>
      <c r="D3104" s="35"/>
      <c r="E3104" s="40"/>
      <c r="F3104" s="39"/>
      <c r="G3104" s="39"/>
      <c r="H3104" s="39"/>
      <c r="I3104" s="34"/>
      <c r="J3104" s="34"/>
      <c r="K3104" s="34"/>
      <c r="L3104" s="34"/>
      <c r="M3104" s="43" t="str">
        <f ca="1">IFERROR(OFFSET('Maximum minutes'!$C$1,T3104,MATCH(IF(G3104&lt;&gt;"",G3104,F3104),OFFSET('Maximum minutes'!$C$1,T3104-1,0,1,U3104+1),0)-1)*IF(OR(ISNUMBER(J3104),J3104="sans examen"),1,0)*IF(W3104&lt;MinDate,1,0),"")</f>
        <v/>
      </c>
      <c r="N3104" s="36">
        <f t="shared" ca="1" si="97"/>
        <v>0</v>
      </c>
      <c r="O3104" s="36" t="e">
        <f ca="1">LEFT(OFFSET(Lists!$Q$2,MATCH(E3104,Lists!$R$3:$R$19,0),0),4)</f>
        <v>#N/A</v>
      </c>
      <c r="P3104" s="36" t="e">
        <f ca="1">MATCH(O3104,Lists!$S$2:$S$640,1)</f>
        <v>#N/A</v>
      </c>
      <c r="Q3104" s="36" t="e">
        <f ca="1">MATCH(LEFT(OFFSET(Lists!$Q$2,MATCH(E3104,Lists!$R$3:$R$19,0)+1,0),4),Lists!$S$3:$S$640,1)</f>
        <v>#N/A</v>
      </c>
      <c r="R3104" s="36" t="e">
        <f ca="1">LEFT(OFFSET(Lists!$S$2,P3104-1+MATCH(F3104,OFFSET(Lists!$T$3,P3104-1,0,Q3104-P3104+1),0),0),6)</f>
        <v>#N/A</v>
      </c>
      <c r="S3104" s="36" t="e">
        <f ca="1">VLOOKUP(R3104,Lists!B:D,3,FALSE)</f>
        <v>#N/A</v>
      </c>
      <c r="T3104" s="36" t="str">
        <f>IF(F3104&lt;&gt;"",MATCH(R3104,'Maximum minutes'!B:B,0),"")</f>
        <v/>
      </c>
      <c r="U3104" s="36">
        <f ca="1">IF(F3104&lt;&gt;"",COUNTA(OFFSET('Maximum minutes'!$C$1,'Annexe A1 Cours'!T3104,0,1,50)),0)</f>
        <v>0</v>
      </c>
      <c r="V3104" s="37">
        <f ca="1">IFERROR(OFFSET('Maximum minutes'!$C$1,T3104+1,-1+MATCH(G3104,OFFSET('Maximum minutes'!$C$1,T3104-1,0,1,50),0)),0)</f>
        <v>0</v>
      </c>
      <c r="W3104" s="38">
        <f t="shared" ca="1" si="96"/>
        <v>0</v>
      </c>
    </row>
    <row r="3105" spans="1:23" s="36" customFormat="1" ht="18.75">
      <c r="A3105" s="34"/>
      <c r="B3105" s="39"/>
      <c r="C3105" s="39"/>
      <c r="D3105" s="35"/>
      <c r="E3105" s="40"/>
      <c r="F3105" s="39"/>
      <c r="G3105" s="39"/>
      <c r="H3105" s="39"/>
      <c r="I3105" s="34"/>
      <c r="J3105" s="34"/>
      <c r="K3105" s="34"/>
      <c r="L3105" s="34"/>
      <c r="M3105" s="43" t="str">
        <f ca="1">IFERROR(OFFSET('Maximum minutes'!$C$1,T3105,MATCH(IF(G3105&lt;&gt;"",G3105,F3105),OFFSET('Maximum minutes'!$C$1,T3105-1,0,1,U3105+1),0)-1)*IF(OR(ISNUMBER(J3105),J3105="sans examen"),1,0)*IF(W3105&lt;MinDate,1,0),"")</f>
        <v/>
      </c>
      <c r="N3105" s="36">
        <f t="shared" ca="1" si="97"/>
        <v>0</v>
      </c>
      <c r="O3105" s="36" t="e">
        <f ca="1">LEFT(OFFSET(Lists!$Q$2,MATCH(E3105,Lists!$R$3:$R$19,0),0),4)</f>
        <v>#N/A</v>
      </c>
      <c r="P3105" s="36" t="e">
        <f ca="1">MATCH(O3105,Lists!$S$2:$S$640,1)</f>
        <v>#N/A</v>
      </c>
      <c r="Q3105" s="36" t="e">
        <f ca="1">MATCH(LEFT(OFFSET(Lists!$Q$2,MATCH(E3105,Lists!$R$3:$R$19,0)+1,0),4),Lists!$S$3:$S$640,1)</f>
        <v>#N/A</v>
      </c>
      <c r="R3105" s="36" t="e">
        <f ca="1">LEFT(OFFSET(Lists!$S$2,P3105-1+MATCH(F3105,OFFSET(Lists!$T$3,P3105-1,0,Q3105-P3105+1),0),0),6)</f>
        <v>#N/A</v>
      </c>
      <c r="S3105" s="36" t="e">
        <f ca="1">VLOOKUP(R3105,Lists!B:D,3,FALSE)</f>
        <v>#N/A</v>
      </c>
      <c r="T3105" s="36" t="str">
        <f>IF(F3105&lt;&gt;"",MATCH(R3105,'Maximum minutes'!B:B,0),"")</f>
        <v/>
      </c>
      <c r="U3105" s="36">
        <f ca="1">IF(F3105&lt;&gt;"",COUNTA(OFFSET('Maximum minutes'!$C$1,'Annexe A1 Cours'!T3105,0,1,50)),0)</f>
        <v>0</v>
      </c>
      <c r="V3105" s="37">
        <f ca="1">IFERROR(OFFSET('Maximum minutes'!$C$1,T3105+1,-1+MATCH(G3105,OFFSET('Maximum minutes'!$C$1,T3105-1,0,1,50),0)),0)</f>
        <v>0</v>
      </c>
      <c r="W3105" s="38">
        <f t="shared" ca="1" si="96"/>
        <v>0</v>
      </c>
    </row>
    <row r="3106" spans="1:23" s="36" customFormat="1" ht="18.75">
      <c r="A3106" s="34"/>
      <c r="B3106" s="39"/>
      <c r="C3106" s="39"/>
      <c r="D3106" s="35"/>
      <c r="E3106" s="40"/>
      <c r="F3106" s="39"/>
      <c r="G3106" s="39"/>
      <c r="H3106" s="39"/>
      <c r="I3106" s="34"/>
      <c r="J3106" s="34"/>
      <c r="K3106" s="34"/>
      <c r="L3106" s="34"/>
      <c r="M3106" s="43" t="str">
        <f ca="1">IFERROR(OFFSET('Maximum minutes'!$C$1,T3106,MATCH(IF(G3106&lt;&gt;"",G3106,F3106),OFFSET('Maximum minutes'!$C$1,T3106-1,0,1,U3106+1),0)-1)*IF(OR(ISNUMBER(J3106),J3106="sans examen"),1,0)*IF(W3106&lt;MinDate,1,0),"")</f>
        <v/>
      </c>
      <c r="N3106" s="36">
        <f t="shared" ca="1" si="97"/>
        <v>0</v>
      </c>
      <c r="O3106" s="36" t="e">
        <f ca="1">LEFT(OFFSET(Lists!$Q$2,MATCH(E3106,Lists!$R$3:$R$19,0),0),4)</f>
        <v>#N/A</v>
      </c>
      <c r="P3106" s="36" t="e">
        <f ca="1">MATCH(O3106,Lists!$S$2:$S$640,1)</f>
        <v>#N/A</v>
      </c>
      <c r="Q3106" s="36" t="e">
        <f ca="1">MATCH(LEFT(OFFSET(Lists!$Q$2,MATCH(E3106,Lists!$R$3:$R$19,0)+1,0),4),Lists!$S$3:$S$640,1)</f>
        <v>#N/A</v>
      </c>
      <c r="R3106" s="36" t="e">
        <f ca="1">LEFT(OFFSET(Lists!$S$2,P3106-1+MATCH(F3106,OFFSET(Lists!$T$3,P3106-1,0,Q3106-P3106+1),0),0),6)</f>
        <v>#N/A</v>
      </c>
      <c r="S3106" s="36" t="e">
        <f ca="1">VLOOKUP(R3106,Lists!B:D,3,FALSE)</f>
        <v>#N/A</v>
      </c>
      <c r="T3106" s="36" t="str">
        <f>IF(F3106&lt;&gt;"",MATCH(R3106,'Maximum minutes'!B:B,0),"")</f>
        <v/>
      </c>
      <c r="U3106" s="36">
        <f ca="1">IF(F3106&lt;&gt;"",COUNTA(OFFSET('Maximum minutes'!$C$1,'Annexe A1 Cours'!T3106,0,1,50)),0)</f>
        <v>0</v>
      </c>
      <c r="V3106" s="37">
        <f ca="1">IFERROR(OFFSET('Maximum minutes'!$C$1,T3106+1,-1+MATCH(G3106,OFFSET('Maximum minutes'!$C$1,T3106-1,0,1,50),0)),0)</f>
        <v>0</v>
      </c>
      <c r="W3106" s="38">
        <f t="shared" ca="1" si="96"/>
        <v>0</v>
      </c>
    </row>
    <row r="3107" spans="1:23" s="36" customFormat="1" ht="18.75">
      <c r="A3107" s="34"/>
      <c r="B3107" s="39"/>
      <c r="C3107" s="39"/>
      <c r="D3107" s="35"/>
      <c r="E3107" s="40"/>
      <c r="F3107" s="39"/>
      <c r="G3107" s="39"/>
      <c r="H3107" s="39"/>
      <c r="I3107" s="34"/>
      <c r="J3107" s="34"/>
      <c r="K3107" s="34"/>
      <c r="L3107" s="34"/>
      <c r="M3107" s="43" t="str">
        <f ca="1">IFERROR(OFFSET('Maximum minutes'!$C$1,T3107,MATCH(IF(G3107&lt;&gt;"",G3107,F3107),OFFSET('Maximum minutes'!$C$1,T3107-1,0,1,U3107+1),0)-1)*IF(OR(ISNUMBER(J3107),J3107="sans examen"),1,0)*IF(W3107&lt;MinDate,1,0),"")</f>
        <v/>
      </c>
      <c r="N3107" s="36">
        <f t="shared" ca="1" si="97"/>
        <v>0</v>
      </c>
      <c r="O3107" s="36" t="e">
        <f ca="1">LEFT(OFFSET(Lists!$Q$2,MATCH(E3107,Lists!$R$3:$R$19,0),0),4)</f>
        <v>#N/A</v>
      </c>
      <c r="P3107" s="36" t="e">
        <f ca="1">MATCH(O3107,Lists!$S$2:$S$640,1)</f>
        <v>#N/A</v>
      </c>
      <c r="Q3107" s="36" t="e">
        <f ca="1">MATCH(LEFT(OFFSET(Lists!$Q$2,MATCH(E3107,Lists!$R$3:$R$19,0)+1,0),4),Lists!$S$3:$S$640,1)</f>
        <v>#N/A</v>
      </c>
      <c r="R3107" s="36" t="e">
        <f ca="1">LEFT(OFFSET(Lists!$S$2,P3107-1+MATCH(F3107,OFFSET(Lists!$T$3,P3107-1,0,Q3107-P3107+1),0),0),6)</f>
        <v>#N/A</v>
      </c>
      <c r="S3107" s="36" t="e">
        <f ca="1">VLOOKUP(R3107,Lists!B:D,3,FALSE)</f>
        <v>#N/A</v>
      </c>
      <c r="T3107" s="36" t="str">
        <f>IF(F3107&lt;&gt;"",MATCH(R3107,'Maximum minutes'!B:B,0),"")</f>
        <v/>
      </c>
      <c r="U3107" s="36">
        <f ca="1">IF(F3107&lt;&gt;"",COUNTA(OFFSET('Maximum minutes'!$C$1,'Annexe A1 Cours'!T3107,0,1,50)),0)</f>
        <v>0</v>
      </c>
      <c r="V3107" s="37">
        <f ca="1">IFERROR(OFFSET('Maximum minutes'!$C$1,T3107+1,-1+MATCH(G3107,OFFSET('Maximum minutes'!$C$1,T3107-1,0,1,50),0)),0)</f>
        <v>0</v>
      </c>
      <c r="W3107" s="38">
        <f t="shared" ca="1" si="96"/>
        <v>0</v>
      </c>
    </row>
    <row r="3108" spans="1:23" s="36" customFormat="1" ht="18.75">
      <c r="A3108" s="34"/>
      <c r="B3108" s="39"/>
      <c r="C3108" s="39"/>
      <c r="D3108" s="35"/>
      <c r="E3108" s="40"/>
      <c r="F3108" s="39"/>
      <c r="G3108" s="39"/>
      <c r="H3108" s="39"/>
      <c r="I3108" s="34"/>
      <c r="J3108" s="34"/>
      <c r="K3108" s="34"/>
      <c r="L3108" s="34"/>
      <c r="M3108" s="43" t="str">
        <f ca="1">IFERROR(OFFSET('Maximum minutes'!$C$1,T3108,MATCH(IF(G3108&lt;&gt;"",G3108,F3108),OFFSET('Maximum minutes'!$C$1,T3108-1,0,1,U3108+1),0)-1)*IF(OR(ISNUMBER(J3108),J3108="sans examen"),1,0)*IF(W3108&lt;MinDate,1,0),"")</f>
        <v/>
      </c>
      <c r="N3108" s="36">
        <f t="shared" ca="1" si="97"/>
        <v>0</v>
      </c>
      <c r="O3108" s="36" t="e">
        <f ca="1">LEFT(OFFSET(Lists!$Q$2,MATCH(E3108,Lists!$R$3:$R$19,0),0),4)</f>
        <v>#N/A</v>
      </c>
      <c r="P3108" s="36" t="e">
        <f ca="1">MATCH(O3108,Lists!$S$2:$S$640,1)</f>
        <v>#N/A</v>
      </c>
      <c r="Q3108" s="36" t="e">
        <f ca="1">MATCH(LEFT(OFFSET(Lists!$Q$2,MATCH(E3108,Lists!$R$3:$R$19,0)+1,0),4),Lists!$S$3:$S$640,1)</f>
        <v>#N/A</v>
      </c>
      <c r="R3108" s="36" t="e">
        <f ca="1">LEFT(OFFSET(Lists!$S$2,P3108-1+MATCH(F3108,OFFSET(Lists!$T$3,P3108-1,0,Q3108-P3108+1),0),0),6)</f>
        <v>#N/A</v>
      </c>
      <c r="S3108" s="36" t="e">
        <f ca="1">VLOOKUP(R3108,Lists!B:D,3,FALSE)</f>
        <v>#N/A</v>
      </c>
      <c r="T3108" s="36" t="str">
        <f>IF(F3108&lt;&gt;"",MATCH(R3108,'Maximum minutes'!B:B,0),"")</f>
        <v/>
      </c>
      <c r="U3108" s="36">
        <f ca="1">IF(F3108&lt;&gt;"",COUNTA(OFFSET('Maximum minutes'!$C$1,'Annexe A1 Cours'!T3108,0,1,50)),0)</f>
        <v>0</v>
      </c>
      <c r="V3108" s="37">
        <f ca="1">IFERROR(OFFSET('Maximum minutes'!$C$1,T3108+1,-1+MATCH(G3108,OFFSET('Maximum minutes'!$C$1,T3108-1,0,1,50),0)),0)</f>
        <v>0</v>
      </c>
      <c r="W3108" s="38">
        <f t="shared" ca="1" si="96"/>
        <v>0</v>
      </c>
    </row>
    <row r="3109" spans="1:23" s="36" customFormat="1" ht="18.75">
      <c r="A3109" s="34"/>
      <c r="B3109" s="39"/>
      <c r="C3109" s="39"/>
      <c r="D3109" s="35"/>
      <c r="E3109" s="40"/>
      <c r="F3109" s="39"/>
      <c r="G3109" s="39"/>
      <c r="H3109" s="39"/>
      <c r="I3109" s="34"/>
      <c r="J3109" s="34"/>
      <c r="K3109" s="34"/>
      <c r="L3109" s="34"/>
      <c r="M3109" s="43" t="str">
        <f ca="1">IFERROR(OFFSET('Maximum minutes'!$C$1,T3109,MATCH(IF(G3109&lt;&gt;"",G3109,F3109),OFFSET('Maximum minutes'!$C$1,T3109-1,0,1,U3109+1),0)-1)*IF(OR(ISNUMBER(J3109),J3109="sans examen"),1,0)*IF(W3109&lt;MinDate,1,0),"")</f>
        <v/>
      </c>
      <c r="N3109" s="36">
        <f t="shared" ca="1" si="97"/>
        <v>0</v>
      </c>
      <c r="O3109" s="36" t="e">
        <f ca="1">LEFT(OFFSET(Lists!$Q$2,MATCH(E3109,Lists!$R$3:$R$19,0),0),4)</f>
        <v>#N/A</v>
      </c>
      <c r="P3109" s="36" t="e">
        <f ca="1">MATCH(O3109,Lists!$S$2:$S$640,1)</f>
        <v>#N/A</v>
      </c>
      <c r="Q3109" s="36" t="e">
        <f ca="1">MATCH(LEFT(OFFSET(Lists!$Q$2,MATCH(E3109,Lists!$R$3:$R$19,0)+1,0),4),Lists!$S$3:$S$640,1)</f>
        <v>#N/A</v>
      </c>
      <c r="R3109" s="36" t="e">
        <f ca="1">LEFT(OFFSET(Lists!$S$2,P3109-1+MATCH(F3109,OFFSET(Lists!$T$3,P3109-1,0,Q3109-P3109+1),0),0),6)</f>
        <v>#N/A</v>
      </c>
      <c r="S3109" s="36" t="e">
        <f ca="1">VLOOKUP(R3109,Lists!B:D,3,FALSE)</f>
        <v>#N/A</v>
      </c>
      <c r="T3109" s="36" t="str">
        <f>IF(F3109&lt;&gt;"",MATCH(R3109,'Maximum minutes'!B:B,0),"")</f>
        <v/>
      </c>
      <c r="U3109" s="36">
        <f ca="1">IF(F3109&lt;&gt;"",COUNTA(OFFSET('Maximum minutes'!$C$1,'Annexe A1 Cours'!T3109,0,1,50)),0)</f>
        <v>0</v>
      </c>
      <c r="V3109" s="37">
        <f ca="1">IFERROR(OFFSET('Maximum minutes'!$C$1,T3109+1,-1+MATCH(G3109,OFFSET('Maximum minutes'!$C$1,T3109-1,0,1,50),0)),0)</f>
        <v>0</v>
      </c>
      <c r="W3109" s="38">
        <f t="shared" ca="1" si="96"/>
        <v>0</v>
      </c>
    </row>
    <row r="3110" spans="1:23" s="36" customFormat="1" ht="18.75">
      <c r="A3110" s="34"/>
      <c r="B3110" s="39"/>
      <c r="C3110" s="39"/>
      <c r="D3110" s="35"/>
      <c r="E3110" s="40"/>
      <c r="F3110" s="39"/>
      <c r="G3110" s="39"/>
      <c r="H3110" s="39"/>
      <c r="I3110" s="34"/>
      <c r="J3110" s="34"/>
      <c r="K3110" s="34"/>
      <c r="L3110" s="34"/>
      <c r="M3110" s="43" t="str">
        <f ca="1">IFERROR(OFFSET('Maximum minutes'!$C$1,T3110,MATCH(IF(G3110&lt;&gt;"",G3110,F3110),OFFSET('Maximum minutes'!$C$1,T3110-1,0,1,U3110+1),0)-1)*IF(OR(ISNUMBER(J3110),J3110="sans examen"),1,0)*IF(W3110&lt;MinDate,1,0),"")</f>
        <v/>
      </c>
      <c r="N3110" s="36">
        <f t="shared" ca="1" si="97"/>
        <v>0</v>
      </c>
      <c r="O3110" s="36" t="e">
        <f ca="1">LEFT(OFFSET(Lists!$Q$2,MATCH(E3110,Lists!$R$3:$R$19,0),0),4)</f>
        <v>#N/A</v>
      </c>
      <c r="P3110" s="36" t="e">
        <f ca="1">MATCH(O3110,Lists!$S$2:$S$640,1)</f>
        <v>#N/A</v>
      </c>
      <c r="Q3110" s="36" t="e">
        <f ca="1">MATCH(LEFT(OFFSET(Lists!$Q$2,MATCH(E3110,Lists!$R$3:$R$19,0)+1,0),4),Lists!$S$3:$S$640,1)</f>
        <v>#N/A</v>
      </c>
      <c r="R3110" s="36" t="e">
        <f ca="1">LEFT(OFFSET(Lists!$S$2,P3110-1+MATCH(F3110,OFFSET(Lists!$T$3,P3110-1,0,Q3110-P3110+1),0),0),6)</f>
        <v>#N/A</v>
      </c>
      <c r="S3110" s="36" t="e">
        <f ca="1">VLOOKUP(R3110,Lists!B:D,3,FALSE)</f>
        <v>#N/A</v>
      </c>
      <c r="T3110" s="36" t="str">
        <f>IF(F3110&lt;&gt;"",MATCH(R3110,'Maximum minutes'!B:B,0),"")</f>
        <v/>
      </c>
      <c r="U3110" s="36">
        <f ca="1">IF(F3110&lt;&gt;"",COUNTA(OFFSET('Maximum minutes'!$C$1,'Annexe A1 Cours'!T3110,0,1,50)),0)</f>
        <v>0</v>
      </c>
      <c r="V3110" s="37">
        <f ca="1">IFERROR(OFFSET('Maximum minutes'!$C$1,T3110+1,-1+MATCH(G3110,OFFSET('Maximum minutes'!$C$1,T3110-1,0,1,50),0)),0)</f>
        <v>0</v>
      </c>
      <c r="W3110" s="38">
        <f t="shared" ca="1" si="96"/>
        <v>0</v>
      </c>
    </row>
    <row r="3111" spans="1:23" s="36" customFormat="1" ht="18.75">
      <c r="A3111" s="34"/>
      <c r="B3111" s="39"/>
      <c r="C3111" s="39"/>
      <c r="D3111" s="35"/>
      <c r="E3111" s="40"/>
      <c r="F3111" s="39"/>
      <c r="G3111" s="39"/>
      <c r="H3111" s="39"/>
      <c r="I3111" s="34"/>
      <c r="J3111" s="34"/>
      <c r="K3111" s="34"/>
      <c r="L3111" s="34"/>
      <c r="M3111" s="43" t="str">
        <f ca="1">IFERROR(OFFSET('Maximum minutes'!$C$1,T3111,MATCH(IF(G3111&lt;&gt;"",G3111,F3111),OFFSET('Maximum minutes'!$C$1,T3111-1,0,1,U3111+1),0)-1)*IF(OR(ISNUMBER(J3111),J3111="sans examen"),1,0)*IF(W3111&lt;MinDate,1,0),"")</f>
        <v/>
      </c>
      <c r="N3111" s="36">
        <f t="shared" ca="1" si="97"/>
        <v>0</v>
      </c>
      <c r="O3111" s="36" t="e">
        <f ca="1">LEFT(OFFSET(Lists!$Q$2,MATCH(E3111,Lists!$R$3:$R$19,0),0),4)</f>
        <v>#N/A</v>
      </c>
      <c r="P3111" s="36" t="e">
        <f ca="1">MATCH(O3111,Lists!$S$2:$S$640,1)</f>
        <v>#N/A</v>
      </c>
      <c r="Q3111" s="36" t="e">
        <f ca="1">MATCH(LEFT(OFFSET(Lists!$Q$2,MATCH(E3111,Lists!$R$3:$R$19,0)+1,0),4),Lists!$S$3:$S$640,1)</f>
        <v>#N/A</v>
      </c>
      <c r="R3111" s="36" t="e">
        <f ca="1">LEFT(OFFSET(Lists!$S$2,P3111-1+MATCH(F3111,OFFSET(Lists!$T$3,P3111-1,0,Q3111-P3111+1),0),0),6)</f>
        <v>#N/A</v>
      </c>
      <c r="S3111" s="36" t="e">
        <f ca="1">VLOOKUP(R3111,Lists!B:D,3,FALSE)</f>
        <v>#N/A</v>
      </c>
      <c r="T3111" s="36" t="str">
        <f>IF(F3111&lt;&gt;"",MATCH(R3111,'Maximum minutes'!B:B,0),"")</f>
        <v/>
      </c>
      <c r="U3111" s="36">
        <f ca="1">IF(F3111&lt;&gt;"",COUNTA(OFFSET('Maximum minutes'!$C$1,'Annexe A1 Cours'!T3111,0,1,50)),0)</f>
        <v>0</v>
      </c>
      <c r="V3111" s="37">
        <f ca="1">IFERROR(OFFSET('Maximum minutes'!$C$1,T3111+1,-1+MATCH(G3111,OFFSET('Maximum minutes'!$C$1,T3111-1,0,1,50),0)),0)</f>
        <v>0</v>
      </c>
      <c r="W3111" s="38">
        <f t="shared" ca="1" si="96"/>
        <v>0</v>
      </c>
    </row>
    <row r="3112" spans="1:23" s="36" customFormat="1" ht="18.75">
      <c r="A3112" s="34"/>
      <c r="B3112" s="39"/>
      <c r="C3112" s="39"/>
      <c r="D3112" s="35"/>
      <c r="E3112" s="40"/>
      <c r="F3112" s="39"/>
      <c r="G3112" s="39"/>
      <c r="H3112" s="39"/>
      <c r="I3112" s="34"/>
      <c r="J3112" s="34"/>
      <c r="K3112" s="34"/>
      <c r="L3112" s="34"/>
      <c r="M3112" s="43" t="str">
        <f ca="1">IFERROR(OFFSET('Maximum minutes'!$C$1,T3112,MATCH(IF(G3112&lt;&gt;"",G3112,F3112),OFFSET('Maximum minutes'!$C$1,T3112-1,0,1,U3112+1),0)-1)*IF(OR(ISNUMBER(J3112),J3112="sans examen"),1,0)*IF(W3112&lt;MinDate,1,0),"")</f>
        <v/>
      </c>
      <c r="N3112" s="36">
        <f t="shared" ca="1" si="97"/>
        <v>0</v>
      </c>
      <c r="O3112" s="36" t="e">
        <f ca="1">LEFT(OFFSET(Lists!$Q$2,MATCH(E3112,Lists!$R$3:$R$19,0),0),4)</f>
        <v>#N/A</v>
      </c>
      <c r="P3112" s="36" t="e">
        <f ca="1">MATCH(O3112,Lists!$S$2:$S$640,1)</f>
        <v>#N/A</v>
      </c>
      <c r="Q3112" s="36" t="e">
        <f ca="1">MATCH(LEFT(OFFSET(Lists!$Q$2,MATCH(E3112,Lists!$R$3:$R$19,0)+1,0),4),Lists!$S$3:$S$640,1)</f>
        <v>#N/A</v>
      </c>
      <c r="R3112" s="36" t="e">
        <f ca="1">LEFT(OFFSET(Lists!$S$2,P3112-1+MATCH(F3112,OFFSET(Lists!$T$3,P3112-1,0,Q3112-P3112+1),0),0),6)</f>
        <v>#N/A</v>
      </c>
      <c r="S3112" s="36" t="e">
        <f ca="1">VLOOKUP(R3112,Lists!B:D,3,FALSE)</f>
        <v>#N/A</v>
      </c>
      <c r="T3112" s="36" t="str">
        <f>IF(F3112&lt;&gt;"",MATCH(R3112,'Maximum minutes'!B:B,0),"")</f>
        <v/>
      </c>
      <c r="U3112" s="36">
        <f ca="1">IF(F3112&lt;&gt;"",COUNTA(OFFSET('Maximum minutes'!$C$1,'Annexe A1 Cours'!T3112,0,1,50)),0)</f>
        <v>0</v>
      </c>
      <c r="V3112" s="37">
        <f ca="1">IFERROR(OFFSET('Maximum minutes'!$C$1,T3112+1,-1+MATCH(G3112,OFFSET('Maximum minutes'!$C$1,T3112-1,0,1,50),0)),0)</f>
        <v>0</v>
      </c>
      <c r="W3112" s="38">
        <f t="shared" ca="1" si="96"/>
        <v>0</v>
      </c>
    </row>
    <row r="3113" spans="1:23" s="36" customFormat="1" ht="18.75">
      <c r="A3113" s="34"/>
      <c r="B3113" s="39"/>
      <c r="C3113" s="39"/>
      <c r="D3113" s="35"/>
      <c r="E3113" s="40"/>
      <c r="F3113" s="39"/>
      <c r="G3113" s="39"/>
      <c r="H3113" s="39"/>
      <c r="I3113" s="34"/>
      <c r="J3113" s="34"/>
      <c r="K3113" s="34"/>
      <c r="L3113" s="34"/>
      <c r="M3113" s="43" t="str">
        <f ca="1">IFERROR(OFFSET('Maximum minutes'!$C$1,T3113,MATCH(IF(G3113&lt;&gt;"",G3113,F3113),OFFSET('Maximum minutes'!$C$1,T3113-1,0,1,U3113+1),0)-1)*IF(OR(ISNUMBER(J3113),J3113="sans examen"),1,0)*IF(W3113&lt;MinDate,1,0),"")</f>
        <v/>
      </c>
      <c r="N3113" s="36">
        <f t="shared" ca="1" si="97"/>
        <v>0</v>
      </c>
      <c r="O3113" s="36" t="e">
        <f ca="1">LEFT(OFFSET(Lists!$Q$2,MATCH(E3113,Lists!$R$3:$R$19,0),0),4)</f>
        <v>#N/A</v>
      </c>
      <c r="P3113" s="36" t="e">
        <f ca="1">MATCH(O3113,Lists!$S$2:$S$640,1)</f>
        <v>#N/A</v>
      </c>
      <c r="Q3113" s="36" t="e">
        <f ca="1">MATCH(LEFT(OFFSET(Lists!$Q$2,MATCH(E3113,Lists!$R$3:$R$19,0)+1,0),4),Lists!$S$3:$S$640,1)</f>
        <v>#N/A</v>
      </c>
      <c r="R3113" s="36" t="e">
        <f ca="1">LEFT(OFFSET(Lists!$S$2,P3113-1+MATCH(F3113,OFFSET(Lists!$T$3,P3113-1,0,Q3113-P3113+1),0),0),6)</f>
        <v>#N/A</v>
      </c>
      <c r="S3113" s="36" t="e">
        <f ca="1">VLOOKUP(R3113,Lists!B:D,3,FALSE)</f>
        <v>#N/A</v>
      </c>
      <c r="T3113" s="36" t="str">
        <f>IF(F3113&lt;&gt;"",MATCH(R3113,'Maximum minutes'!B:B,0),"")</f>
        <v/>
      </c>
      <c r="U3113" s="36">
        <f ca="1">IF(F3113&lt;&gt;"",COUNTA(OFFSET('Maximum minutes'!$C$1,'Annexe A1 Cours'!T3113,0,1,50)),0)</f>
        <v>0</v>
      </c>
      <c r="V3113" s="37">
        <f ca="1">IFERROR(OFFSET('Maximum minutes'!$C$1,T3113+1,-1+MATCH(G3113,OFFSET('Maximum minutes'!$C$1,T3113-1,0,1,50),0)),0)</f>
        <v>0</v>
      </c>
      <c r="W3113" s="38">
        <f t="shared" ca="1" si="96"/>
        <v>0</v>
      </c>
    </row>
    <row r="3114" spans="1:23" s="36" customFormat="1" ht="18.75">
      <c r="A3114" s="34"/>
      <c r="B3114" s="39"/>
      <c r="C3114" s="39"/>
      <c r="D3114" s="35"/>
      <c r="E3114" s="40"/>
      <c r="F3114" s="39"/>
      <c r="G3114" s="39"/>
      <c r="H3114" s="39"/>
      <c r="I3114" s="34"/>
      <c r="J3114" s="34"/>
      <c r="K3114" s="34"/>
      <c r="L3114" s="34"/>
      <c r="M3114" s="43" t="str">
        <f ca="1">IFERROR(OFFSET('Maximum minutes'!$C$1,T3114,MATCH(IF(G3114&lt;&gt;"",G3114,F3114),OFFSET('Maximum minutes'!$C$1,T3114-1,0,1,U3114+1),0)-1)*IF(OR(ISNUMBER(J3114),J3114="sans examen"),1,0)*IF(W3114&lt;MinDate,1,0),"")</f>
        <v/>
      </c>
      <c r="N3114" s="36">
        <f t="shared" ca="1" si="97"/>
        <v>0</v>
      </c>
      <c r="O3114" s="36" t="e">
        <f ca="1">LEFT(OFFSET(Lists!$Q$2,MATCH(E3114,Lists!$R$3:$R$19,0),0),4)</f>
        <v>#N/A</v>
      </c>
      <c r="P3114" s="36" t="e">
        <f ca="1">MATCH(O3114,Lists!$S$2:$S$640,1)</f>
        <v>#N/A</v>
      </c>
      <c r="Q3114" s="36" t="e">
        <f ca="1">MATCH(LEFT(OFFSET(Lists!$Q$2,MATCH(E3114,Lists!$R$3:$R$19,0)+1,0),4),Lists!$S$3:$S$640,1)</f>
        <v>#N/A</v>
      </c>
      <c r="R3114" s="36" t="e">
        <f ca="1">LEFT(OFFSET(Lists!$S$2,P3114-1+MATCH(F3114,OFFSET(Lists!$T$3,P3114-1,0,Q3114-P3114+1),0),0),6)</f>
        <v>#N/A</v>
      </c>
      <c r="S3114" s="36" t="e">
        <f ca="1">VLOOKUP(R3114,Lists!B:D,3,FALSE)</f>
        <v>#N/A</v>
      </c>
      <c r="T3114" s="36" t="str">
        <f>IF(F3114&lt;&gt;"",MATCH(R3114,'Maximum minutes'!B:B,0),"")</f>
        <v/>
      </c>
      <c r="U3114" s="36">
        <f ca="1">IF(F3114&lt;&gt;"",COUNTA(OFFSET('Maximum minutes'!$C$1,'Annexe A1 Cours'!T3114,0,1,50)),0)</f>
        <v>0</v>
      </c>
      <c r="V3114" s="37">
        <f ca="1">IFERROR(OFFSET('Maximum minutes'!$C$1,T3114+1,-1+MATCH(G3114,OFFSET('Maximum minutes'!$C$1,T3114-1,0,1,50),0)),0)</f>
        <v>0</v>
      </c>
      <c r="W3114" s="38">
        <f t="shared" ca="1" si="96"/>
        <v>0</v>
      </c>
    </row>
    <row r="3115" spans="1:23" s="36" customFormat="1" ht="18.75">
      <c r="A3115" s="34"/>
      <c r="B3115" s="39"/>
      <c r="C3115" s="39"/>
      <c r="D3115" s="35"/>
      <c r="E3115" s="40"/>
      <c r="F3115" s="39"/>
      <c r="G3115" s="39"/>
      <c r="H3115" s="39"/>
      <c r="I3115" s="34"/>
      <c r="J3115" s="34"/>
      <c r="K3115" s="34"/>
      <c r="L3115" s="34"/>
      <c r="M3115" s="43" t="str">
        <f ca="1">IFERROR(OFFSET('Maximum minutes'!$C$1,T3115,MATCH(IF(G3115&lt;&gt;"",G3115,F3115),OFFSET('Maximum minutes'!$C$1,T3115-1,0,1,U3115+1),0)-1)*IF(OR(ISNUMBER(J3115),J3115="sans examen"),1,0)*IF(W3115&lt;MinDate,1,0),"")</f>
        <v/>
      </c>
      <c r="N3115" s="36">
        <f t="shared" ca="1" si="97"/>
        <v>0</v>
      </c>
      <c r="O3115" s="36" t="e">
        <f ca="1">LEFT(OFFSET(Lists!$Q$2,MATCH(E3115,Lists!$R$3:$R$19,0),0),4)</f>
        <v>#N/A</v>
      </c>
      <c r="P3115" s="36" t="e">
        <f ca="1">MATCH(O3115,Lists!$S$2:$S$640,1)</f>
        <v>#N/A</v>
      </c>
      <c r="Q3115" s="36" t="e">
        <f ca="1">MATCH(LEFT(OFFSET(Lists!$Q$2,MATCH(E3115,Lists!$R$3:$R$19,0)+1,0),4),Lists!$S$3:$S$640,1)</f>
        <v>#N/A</v>
      </c>
      <c r="R3115" s="36" t="e">
        <f ca="1">LEFT(OFFSET(Lists!$S$2,P3115-1+MATCH(F3115,OFFSET(Lists!$T$3,P3115-1,0,Q3115-P3115+1),0),0),6)</f>
        <v>#N/A</v>
      </c>
      <c r="S3115" s="36" t="e">
        <f ca="1">VLOOKUP(R3115,Lists!B:D,3,FALSE)</f>
        <v>#N/A</v>
      </c>
      <c r="T3115" s="36" t="str">
        <f>IF(F3115&lt;&gt;"",MATCH(R3115,'Maximum minutes'!B:B,0),"")</f>
        <v/>
      </c>
      <c r="U3115" s="36">
        <f ca="1">IF(F3115&lt;&gt;"",COUNTA(OFFSET('Maximum minutes'!$C$1,'Annexe A1 Cours'!T3115,0,1,50)),0)</f>
        <v>0</v>
      </c>
      <c r="V3115" s="37">
        <f ca="1">IFERROR(OFFSET('Maximum minutes'!$C$1,T3115+1,-1+MATCH(G3115,OFFSET('Maximum minutes'!$C$1,T3115-1,0,1,50),0)),0)</f>
        <v>0</v>
      </c>
      <c r="W3115" s="38">
        <f t="shared" ca="1" si="96"/>
        <v>0</v>
      </c>
    </row>
    <row r="3116" spans="1:23" s="36" customFormat="1" ht="18.75">
      <c r="A3116" s="34"/>
      <c r="B3116" s="39"/>
      <c r="C3116" s="39"/>
      <c r="D3116" s="35"/>
      <c r="E3116" s="40"/>
      <c r="F3116" s="39"/>
      <c r="G3116" s="39"/>
      <c r="H3116" s="39"/>
      <c r="I3116" s="34"/>
      <c r="J3116" s="34"/>
      <c r="K3116" s="34"/>
      <c r="L3116" s="34"/>
      <c r="M3116" s="43" t="str">
        <f ca="1">IFERROR(OFFSET('Maximum minutes'!$C$1,T3116,MATCH(IF(G3116&lt;&gt;"",G3116,F3116),OFFSET('Maximum minutes'!$C$1,T3116-1,0,1,U3116+1),0)-1)*IF(OR(ISNUMBER(J3116),J3116="sans examen"),1,0)*IF(W3116&lt;MinDate,1,0),"")</f>
        <v/>
      </c>
      <c r="N3116" s="36">
        <f t="shared" ca="1" si="97"/>
        <v>0</v>
      </c>
      <c r="O3116" s="36" t="e">
        <f ca="1">LEFT(OFFSET(Lists!$Q$2,MATCH(E3116,Lists!$R$3:$R$19,0),0),4)</f>
        <v>#N/A</v>
      </c>
      <c r="P3116" s="36" t="e">
        <f ca="1">MATCH(O3116,Lists!$S$2:$S$640,1)</f>
        <v>#N/A</v>
      </c>
      <c r="Q3116" s="36" t="e">
        <f ca="1">MATCH(LEFT(OFFSET(Lists!$Q$2,MATCH(E3116,Lists!$R$3:$R$19,0)+1,0),4),Lists!$S$3:$S$640,1)</f>
        <v>#N/A</v>
      </c>
      <c r="R3116" s="36" t="e">
        <f ca="1">LEFT(OFFSET(Lists!$S$2,P3116-1+MATCH(F3116,OFFSET(Lists!$T$3,P3116-1,0,Q3116-P3116+1),0),0),6)</f>
        <v>#N/A</v>
      </c>
      <c r="S3116" s="36" t="e">
        <f ca="1">VLOOKUP(R3116,Lists!B:D,3,FALSE)</f>
        <v>#N/A</v>
      </c>
      <c r="T3116" s="36" t="str">
        <f>IF(F3116&lt;&gt;"",MATCH(R3116,'Maximum minutes'!B:B,0),"")</f>
        <v/>
      </c>
      <c r="U3116" s="36">
        <f ca="1">IF(F3116&lt;&gt;"",COUNTA(OFFSET('Maximum minutes'!$C$1,'Annexe A1 Cours'!T3116,0,1,50)),0)</f>
        <v>0</v>
      </c>
      <c r="V3116" s="37">
        <f ca="1">IFERROR(OFFSET('Maximum minutes'!$C$1,T3116+1,-1+MATCH(G3116,OFFSET('Maximum minutes'!$C$1,T3116-1,0,1,50),0)),0)</f>
        <v>0</v>
      </c>
      <c r="W3116" s="38">
        <f t="shared" ca="1" si="96"/>
        <v>0</v>
      </c>
    </row>
    <row r="3117" spans="1:23" s="36" customFormat="1" ht="18.75">
      <c r="A3117" s="34"/>
      <c r="B3117" s="39"/>
      <c r="C3117" s="39"/>
      <c r="D3117" s="35"/>
      <c r="E3117" s="40"/>
      <c r="F3117" s="39"/>
      <c r="G3117" s="39"/>
      <c r="H3117" s="39"/>
      <c r="I3117" s="34"/>
      <c r="J3117" s="34"/>
      <c r="K3117" s="34"/>
      <c r="L3117" s="34"/>
      <c r="M3117" s="43" t="str">
        <f ca="1">IFERROR(OFFSET('Maximum minutes'!$C$1,T3117,MATCH(IF(G3117&lt;&gt;"",G3117,F3117),OFFSET('Maximum minutes'!$C$1,T3117-1,0,1,U3117+1),0)-1)*IF(OR(ISNUMBER(J3117),J3117="sans examen"),1,0)*IF(W3117&lt;MinDate,1,0),"")</f>
        <v/>
      </c>
      <c r="N3117" s="36">
        <f t="shared" ca="1" si="97"/>
        <v>0</v>
      </c>
      <c r="O3117" s="36" t="e">
        <f ca="1">LEFT(OFFSET(Lists!$Q$2,MATCH(E3117,Lists!$R$3:$R$19,0),0),4)</f>
        <v>#N/A</v>
      </c>
      <c r="P3117" s="36" t="e">
        <f ca="1">MATCH(O3117,Lists!$S$2:$S$640,1)</f>
        <v>#N/A</v>
      </c>
      <c r="Q3117" s="36" t="e">
        <f ca="1">MATCH(LEFT(OFFSET(Lists!$Q$2,MATCH(E3117,Lists!$R$3:$R$19,0)+1,0),4),Lists!$S$3:$S$640,1)</f>
        <v>#N/A</v>
      </c>
      <c r="R3117" s="36" t="e">
        <f ca="1">LEFT(OFFSET(Lists!$S$2,P3117-1+MATCH(F3117,OFFSET(Lists!$T$3,P3117-1,0,Q3117-P3117+1),0),0),6)</f>
        <v>#N/A</v>
      </c>
      <c r="S3117" s="36" t="e">
        <f ca="1">VLOOKUP(R3117,Lists!B:D,3,FALSE)</f>
        <v>#N/A</v>
      </c>
      <c r="T3117" s="36" t="str">
        <f>IF(F3117&lt;&gt;"",MATCH(R3117,'Maximum minutes'!B:B,0),"")</f>
        <v/>
      </c>
      <c r="U3117" s="36">
        <f ca="1">IF(F3117&lt;&gt;"",COUNTA(OFFSET('Maximum minutes'!$C$1,'Annexe A1 Cours'!T3117,0,1,50)),0)</f>
        <v>0</v>
      </c>
      <c r="V3117" s="37">
        <f ca="1">IFERROR(OFFSET('Maximum minutes'!$C$1,T3117+1,-1+MATCH(G3117,OFFSET('Maximum minutes'!$C$1,T3117-1,0,1,50),0)),0)</f>
        <v>0</v>
      </c>
      <c r="W3117" s="38">
        <f t="shared" ca="1" si="96"/>
        <v>0</v>
      </c>
    </row>
    <row r="3118" spans="1:23" s="36" customFormat="1" ht="18.75">
      <c r="A3118" s="34"/>
      <c r="B3118" s="39"/>
      <c r="C3118" s="39"/>
      <c r="D3118" s="35"/>
      <c r="E3118" s="40"/>
      <c r="F3118" s="39"/>
      <c r="G3118" s="39"/>
      <c r="H3118" s="39"/>
      <c r="I3118" s="34"/>
      <c r="J3118" s="34"/>
      <c r="K3118" s="34"/>
      <c r="L3118" s="34"/>
      <c r="M3118" s="43" t="str">
        <f ca="1">IFERROR(OFFSET('Maximum minutes'!$C$1,T3118,MATCH(IF(G3118&lt;&gt;"",G3118,F3118),OFFSET('Maximum minutes'!$C$1,T3118-1,0,1,U3118+1),0)-1)*IF(OR(ISNUMBER(J3118),J3118="sans examen"),1,0)*IF(W3118&lt;MinDate,1,0),"")</f>
        <v/>
      </c>
      <c r="N3118" s="36">
        <f t="shared" ca="1" si="97"/>
        <v>0</v>
      </c>
      <c r="O3118" s="36" t="e">
        <f ca="1">LEFT(OFFSET(Lists!$Q$2,MATCH(E3118,Lists!$R$3:$R$19,0),0),4)</f>
        <v>#N/A</v>
      </c>
      <c r="P3118" s="36" t="e">
        <f ca="1">MATCH(O3118,Lists!$S$2:$S$640,1)</f>
        <v>#N/A</v>
      </c>
      <c r="Q3118" s="36" t="e">
        <f ca="1">MATCH(LEFT(OFFSET(Lists!$Q$2,MATCH(E3118,Lists!$R$3:$R$19,0)+1,0),4),Lists!$S$3:$S$640,1)</f>
        <v>#N/A</v>
      </c>
      <c r="R3118" s="36" t="e">
        <f ca="1">LEFT(OFFSET(Lists!$S$2,P3118-1+MATCH(F3118,OFFSET(Lists!$T$3,P3118-1,0,Q3118-P3118+1),0),0),6)</f>
        <v>#N/A</v>
      </c>
      <c r="S3118" s="36" t="e">
        <f ca="1">VLOOKUP(R3118,Lists!B:D,3,FALSE)</f>
        <v>#N/A</v>
      </c>
      <c r="T3118" s="36" t="str">
        <f>IF(F3118&lt;&gt;"",MATCH(R3118,'Maximum minutes'!B:B,0),"")</f>
        <v/>
      </c>
      <c r="U3118" s="36">
        <f ca="1">IF(F3118&lt;&gt;"",COUNTA(OFFSET('Maximum minutes'!$C$1,'Annexe A1 Cours'!T3118,0,1,50)),0)</f>
        <v>0</v>
      </c>
      <c r="V3118" s="37">
        <f ca="1">IFERROR(OFFSET('Maximum minutes'!$C$1,T3118+1,-1+MATCH(G3118,OFFSET('Maximum minutes'!$C$1,T3118-1,0,1,50),0)),0)</f>
        <v>0</v>
      </c>
      <c r="W3118" s="38">
        <f t="shared" ca="1" si="96"/>
        <v>0</v>
      </c>
    </row>
    <row r="3119" spans="1:23" s="36" customFormat="1" ht="18.75">
      <c r="A3119" s="34"/>
      <c r="B3119" s="39"/>
      <c r="C3119" s="39"/>
      <c r="D3119" s="35"/>
      <c r="E3119" s="40"/>
      <c r="F3119" s="39"/>
      <c r="G3119" s="39"/>
      <c r="H3119" s="39"/>
      <c r="I3119" s="34"/>
      <c r="J3119" s="34"/>
      <c r="K3119" s="34"/>
      <c r="L3119" s="34"/>
      <c r="M3119" s="43" t="str">
        <f ca="1">IFERROR(OFFSET('Maximum minutes'!$C$1,T3119,MATCH(IF(G3119&lt;&gt;"",G3119,F3119),OFFSET('Maximum minutes'!$C$1,T3119-1,0,1,U3119+1),0)-1)*IF(OR(ISNUMBER(J3119),J3119="sans examen"),1,0)*IF(W3119&lt;MinDate,1,0),"")</f>
        <v/>
      </c>
      <c r="N3119" s="36">
        <f t="shared" ca="1" si="97"/>
        <v>0</v>
      </c>
      <c r="O3119" s="36" t="e">
        <f ca="1">LEFT(OFFSET(Lists!$Q$2,MATCH(E3119,Lists!$R$3:$R$19,0),0),4)</f>
        <v>#N/A</v>
      </c>
      <c r="P3119" s="36" t="e">
        <f ca="1">MATCH(O3119,Lists!$S$2:$S$640,1)</f>
        <v>#N/A</v>
      </c>
      <c r="Q3119" s="36" t="e">
        <f ca="1">MATCH(LEFT(OFFSET(Lists!$Q$2,MATCH(E3119,Lists!$R$3:$R$19,0)+1,0),4),Lists!$S$3:$S$640,1)</f>
        <v>#N/A</v>
      </c>
      <c r="R3119" s="36" t="e">
        <f ca="1">LEFT(OFFSET(Lists!$S$2,P3119-1+MATCH(F3119,OFFSET(Lists!$T$3,P3119-1,0,Q3119-P3119+1),0),0),6)</f>
        <v>#N/A</v>
      </c>
      <c r="S3119" s="36" t="e">
        <f ca="1">VLOOKUP(R3119,Lists!B:D,3,FALSE)</f>
        <v>#N/A</v>
      </c>
      <c r="T3119" s="36" t="str">
        <f>IF(F3119&lt;&gt;"",MATCH(R3119,'Maximum minutes'!B:B,0),"")</f>
        <v/>
      </c>
      <c r="U3119" s="36">
        <f ca="1">IF(F3119&lt;&gt;"",COUNTA(OFFSET('Maximum minutes'!$C$1,'Annexe A1 Cours'!T3119,0,1,50)),0)</f>
        <v>0</v>
      </c>
      <c r="V3119" s="37">
        <f ca="1">IFERROR(OFFSET('Maximum minutes'!$C$1,T3119+1,-1+MATCH(G3119,OFFSET('Maximum minutes'!$C$1,T3119-1,0,1,50),0)),0)</f>
        <v>0</v>
      </c>
      <c r="W3119" s="38">
        <f t="shared" ca="1" si="96"/>
        <v>0</v>
      </c>
    </row>
    <row r="3120" spans="1:23" s="36" customFormat="1" ht="18.75">
      <c r="A3120" s="34"/>
      <c r="B3120" s="39"/>
      <c r="C3120" s="39"/>
      <c r="D3120" s="35"/>
      <c r="E3120" s="40"/>
      <c r="F3120" s="39"/>
      <c r="G3120" s="39"/>
      <c r="H3120" s="39"/>
      <c r="I3120" s="34"/>
      <c r="J3120" s="34"/>
      <c r="K3120" s="34"/>
      <c r="L3120" s="34"/>
      <c r="M3120" s="43" t="str">
        <f ca="1">IFERROR(OFFSET('Maximum minutes'!$C$1,T3120,MATCH(IF(G3120&lt;&gt;"",G3120,F3120),OFFSET('Maximum minutes'!$C$1,T3120-1,0,1,U3120+1),0)-1)*IF(OR(ISNUMBER(J3120),J3120="sans examen"),1,0)*IF(W3120&lt;MinDate,1,0),"")</f>
        <v/>
      </c>
      <c r="N3120" s="36">
        <f t="shared" ca="1" si="97"/>
        <v>0</v>
      </c>
      <c r="O3120" s="36" t="e">
        <f ca="1">LEFT(OFFSET(Lists!$Q$2,MATCH(E3120,Lists!$R$3:$R$19,0),0),4)</f>
        <v>#N/A</v>
      </c>
      <c r="P3120" s="36" t="e">
        <f ca="1">MATCH(O3120,Lists!$S$2:$S$640,1)</f>
        <v>#N/A</v>
      </c>
      <c r="Q3120" s="36" t="e">
        <f ca="1">MATCH(LEFT(OFFSET(Lists!$Q$2,MATCH(E3120,Lists!$R$3:$R$19,0)+1,0),4),Lists!$S$3:$S$640,1)</f>
        <v>#N/A</v>
      </c>
      <c r="R3120" s="36" t="e">
        <f ca="1">LEFT(OFFSET(Lists!$S$2,P3120-1+MATCH(F3120,OFFSET(Lists!$T$3,P3120-1,0,Q3120-P3120+1),0),0),6)</f>
        <v>#N/A</v>
      </c>
      <c r="S3120" s="36" t="e">
        <f ca="1">VLOOKUP(R3120,Lists!B:D,3,FALSE)</f>
        <v>#N/A</v>
      </c>
      <c r="T3120" s="36" t="str">
        <f>IF(F3120&lt;&gt;"",MATCH(R3120,'Maximum minutes'!B:B,0),"")</f>
        <v/>
      </c>
      <c r="U3120" s="36">
        <f ca="1">IF(F3120&lt;&gt;"",COUNTA(OFFSET('Maximum minutes'!$C$1,'Annexe A1 Cours'!T3120,0,1,50)),0)</f>
        <v>0</v>
      </c>
      <c r="V3120" s="37">
        <f ca="1">IFERROR(OFFSET('Maximum minutes'!$C$1,T3120+1,-1+MATCH(G3120,OFFSET('Maximum minutes'!$C$1,T3120-1,0,1,50),0)),0)</f>
        <v>0</v>
      </c>
      <c r="W3120" s="38">
        <f t="shared" ca="1" si="96"/>
        <v>0</v>
      </c>
    </row>
    <row r="3121" spans="1:23" s="36" customFormat="1" ht="18.75">
      <c r="A3121" s="34"/>
      <c r="B3121" s="39"/>
      <c r="C3121" s="39"/>
      <c r="D3121" s="35"/>
      <c r="E3121" s="40"/>
      <c r="F3121" s="39"/>
      <c r="G3121" s="39"/>
      <c r="H3121" s="39"/>
      <c r="I3121" s="34"/>
      <c r="J3121" s="34"/>
      <c r="K3121" s="34"/>
      <c r="L3121" s="34"/>
      <c r="M3121" s="43" t="str">
        <f ca="1">IFERROR(OFFSET('Maximum minutes'!$C$1,T3121,MATCH(IF(G3121&lt;&gt;"",G3121,F3121),OFFSET('Maximum minutes'!$C$1,T3121-1,0,1,U3121+1),0)-1)*IF(OR(ISNUMBER(J3121),J3121="sans examen"),1,0)*IF(W3121&lt;MinDate,1,0),"")</f>
        <v/>
      </c>
      <c r="N3121" s="36">
        <f t="shared" ca="1" si="97"/>
        <v>0</v>
      </c>
      <c r="O3121" s="36" t="e">
        <f ca="1">LEFT(OFFSET(Lists!$Q$2,MATCH(E3121,Lists!$R$3:$R$19,0),0),4)</f>
        <v>#N/A</v>
      </c>
      <c r="P3121" s="36" t="e">
        <f ca="1">MATCH(O3121,Lists!$S$2:$S$640,1)</f>
        <v>#N/A</v>
      </c>
      <c r="Q3121" s="36" t="e">
        <f ca="1">MATCH(LEFT(OFFSET(Lists!$Q$2,MATCH(E3121,Lists!$R$3:$R$19,0)+1,0),4),Lists!$S$3:$S$640,1)</f>
        <v>#N/A</v>
      </c>
      <c r="R3121" s="36" t="e">
        <f ca="1">LEFT(OFFSET(Lists!$S$2,P3121-1+MATCH(F3121,OFFSET(Lists!$T$3,P3121-1,0,Q3121-P3121+1),0),0),6)</f>
        <v>#N/A</v>
      </c>
      <c r="S3121" s="36" t="e">
        <f ca="1">VLOOKUP(R3121,Lists!B:D,3,FALSE)</f>
        <v>#N/A</v>
      </c>
      <c r="T3121" s="36" t="str">
        <f>IF(F3121&lt;&gt;"",MATCH(R3121,'Maximum minutes'!B:B,0),"")</f>
        <v/>
      </c>
      <c r="U3121" s="36">
        <f ca="1">IF(F3121&lt;&gt;"",COUNTA(OFFSET('Maximum minutes'!$C$1,'Annexe A1 Cours'!T3121,0,1,50)),0)</f>
        <v>0</v>
      </c>
      <c r="V3121" s="37">
        <f ca="1">IFERROR(OFFSET('Maximum minutes'!$C$1,T3121+1,-1+MATCH(G3121,OFFSET('Maximum minutes'!$C$1,T3121-1,0,1,50),0)),0)</f>
        <v>0</v>
      </c>
      <c r="W3121" s="38">
        <f t="shared" ca="1" si="96"/>
        <v>0</v>
      </c>
    </row>
    <row r="3122" spans="1:23" s="36" customFormat="1" ht="18.75">
      <c r="A3122" s="34"/>
      <c r="B3122" s="39"/>
      <c r="C3122" s="39"/>
      <c r="D3122" s="35"/>
      <c r="E3122" s="40"/>
      <c r="F3122" s="39"/>
      <c r="G3122" s="39"/>
      <c r="H3122" s="39"/>
      <c r="I3122" s="34"/>
      <c r="J3122" s="34"/>
      <c r="K3122" s="34"/>
      <c r="L3122" s="34"/>
      <c r="M3122" s="43" t="str">
        <f ca="1">IFERROR(OFFSET('Maximum minutes'!$C$1,T3122,MATCH(IF(G3122&lt;&gt;"",G3122,F3122),OFFSET('Maximum minutes'!$C$1,T3122-1,0,1,U3122+1),0)-1)*IF(OR(ISNUMBER(J3122),J3122="sans examen"),1,0)*IF(W3122&lt;MinDate,1,0),"")</f>
        <v/>
      </c>
      <c r="N3122" s="36">
        <f t="shared" ca="1" si="97"/>
        <v>0</v>
      </c>
      <c r="O3122" s="36" t="e">
        <f ca="1">LEFT(OFFSET(Lists!$Q$2,MATCH(E3122,Lists!$R$3:$R$19,0),0),4)</f>
        <v>#N/A</v>
      </c>
      <c r="P3122" s="36" t="e">
        <f ca="1">MATCH(O3122,Lists!$S$2:$S$640,1)</f>
        <v>#N/A</v>
      </c>
      <c r="Q3122" s="36" t="e">
        <f ca="1">MATCH(LEFT(OFFSET(Lists!$Q$2,MATCH(E3122,Lists!$R$3:$R$19,0)+1,0),4),Lists!$S$3:$S$640,1)</f>
        <v>#N/A</v>
      </c>
      <c r="R3122" s="36" t="e">
        <f ca="1">LEFT(OFFSET(Lists!$S$2,P3122-1+MATCH(F3122,OFFSET(Lists!$T$3,P3122-1,0,Q3122-P3122+1),0),0),6)</f>
        <v>#N/A</v>
      </c>
      <c r="S3122" s="36" t="e">
        <f ca="1">VLOOKUP(R3122,Lists!B:D,3,FALSE)</f>
        <v>#N/A</v>
      </c>
      <c r="T3122" s="36" t="str">
        <f>IF(F3122&lt;&gt;"",MATCH(R3122,'Maximum minutes'!B:B,0),"")</f>
        <v/>
      </c>
      <c r="U3122" s="36">
        <f ca="1">IF(F3122&lt;&gt;"",COUNTA(OFFSET('Maximum minutes'!$C$1,'Annexe A1 Cours'!T3122,0,1,50)),0)</f>
        <v>0</v>
      </c>
      <c r="V3122" s="37">
        <f ca="1">IFERROR(OFFSET('Maximum minutes'!$C$1,T3122+1,-1+MATCH(G3122,OFFSET('Maximum minutes'!$C$1,T3122-1,0,1,50),0)),0)</f>
        <v>0</v>
      </c>
      <c r="W3122" s="38">
        <f t="shared" ca="1" si="96"/>
        <v>0</v>
      </c>
    </row>
    <row r="3123" spans="1:23" s="36" customFormat="1" ht="18.75">
      <c r="A3123" s="34"/>
      <c r="B3123" s="39"/>
      <c r="C3123" s="39"/>
      <c r="D3123" s="35"/>
      <c r="E3123" s="40"/>
      <c r="F3123" s="39"/>
      <c r="G3123" s="39"/>
      <c r="H3123" s="39"/>
      <c r="I3123" s="34"/>
      <c r="J3123" s="34"/>
      <c r="K3123" s="34"/>
      <c r="L3123" s="34"/>
      <c r="M3123" s="43" t="str">
        <f ca="1">IFERROR(OFFSET('Maximum minutes'!$C$1,T3123,MATCH(IF(G3123&lt;&gt;"",G3123,F3123),OFFSET('Maximum minutes'!$C$1,T3123-1,0,1,U3123+1),0)-1)*IF(OR(ISNUMBER(J3123),J3123="sans examen"),1,0)*IF(W3123&lt;MinDate,1,0),"")</f>
        <v/>
      </c>
      <c r="N3123" s="36">
        <f t="shared" ca="1" si="97"/>
        <v>0</v>
      </c>
      <c r="O3123" s="36" t="e">
        <f ca="1">LEFT(OFFSET(Lists!$Q$2,MATCH(E3123,Lists!$R$3:$R$19,0),0),4)</f>
        <v>#N/A</v>
      </c>
      <c r="P3123" s="36" t="e">
        <f ca="1">MATCH(O3123,Lists!$S$2:$S$640,1)</f>
        <v>#N/A</v>
      </c>
      <c r="Q3123" s="36" t="e">
        <f ca="1">MATCH(LEFT(OFFSET(Lists!$Q$2,MATCH(E3123,Lists!$R$3:$R$19,0)+1,0),4),Lists!$S$3:$S$640,1)</f>
        <v>#N/A</v>
      </c>
      <c r="R3123" s="36" t="e">
        <f ca="1">LEFT(OFFSET(Lists!$S$2,P3123-1+MATCH(F3123,OFFSET(Lists!$T$3,P3123-1,0,Q3123-P3123+1),0),0),6)</f>
        <v>#N/A</v>
      </c>
      <c r="S3123" s="36" t="e">
        <f ca="1">VLOOKUP(R3123,Lists!B:D,3,FALSE)</f>
        <v>#N/A</v>
      </c>
      <c r="T3123" s="36" t="str">
        <f>IF(F3123&lt;&gt;"",MATCH(R3123,'Maximum minutes'!B:B,0),"")</f>
        <v/>
      </c>
      <c r="U3123" s="36">
        <f ca="1">IF(F3123&lt;&gt;"",COUNTA(OFFSET('Maximum minutes'!$C$1,'Annexe A1 Cours'!T3123,0,1,50)),0)</f>
        <v>0</v>
      </c>
      <c r="V3123" s="37">
        <f ca="1">IFERROR(OFFSET('Maximum minutes'!$C$1,T3123+1,-1+MATCH(G3123,OFFSET('Maximum minutes'!$C$1,T3123-1,0,1,50),0)),0)</f>
        <v>0</v>
      </c>
      <c r="W3123" s="38">
        <f t="shared" ca="1" si="96"/>
        <v>0</v>
      </c>
    </row>
    <row r="3124" spans="1:23" s="36" customFormat="1" ht="18.75">
      <c r="A3124" s="34"/>
      <c r="B3124" s="39"/>
      <c r="C3124" s="39"/>
      <c r="D3124" s="35"/>
      <c r="E3124" s="40"/>
      <c r="F3124" s="39"/>
      <c r="G3124" s="39"/>
      <c r="H3124" s="39"/>
      <c r="I3124" s="34"/>
      <c r="J3124" s="34"/>
      <c r="K3124" s="34"/>
      <c r="L3124" s="34"/>
      <c r="M3124" s="43" t="str">
        <f ca="1">IFERROR(OFFSET('Maximum minutes'!$C$1,T3124,MATCH(IF(G3124&lt;&gt;"",G3124,F3124),OFFSET('Maximum minutes'!$C$1,T3124-1,0,1,U3124+1),0)-1)*IF(OR(ISNUMBER(J3124),J3124="sans examen"),1,0)*IF(W3124&lt;MinDate,1,0),"")</f>
        <v/>
      </c>
      <c r="N3124" s="36">
        <f t="shared" ca="1" si="97"/>
        <v>0</v>
      </c>
      <c r="O3124" s="36" t="e">
        <f ca="1">LEFT(OFFSET(Lists!$Q$2,MATCH(E3124,Lists!$R$3:$R$19,0),0),4)</f>
        <v>#N/A</v>
      </c>
      <c r="P3124" s="36" t="e">
        <f ca="1">MATCH(O3124,Lists!$S$2:$S$640,1)</f>
        <v>#N/A</v>
      </c>
      <c r="Q3124" s="36" t="e">
        <f ca="1">MATCH(LEFT(OFFSET(Lists!$Q$2,MATCH(E3124,Lists!$R$3:$R$19,0)+1,0),4),Lists!$S$3:$S$640,1)</f>
        <v>#N/A</v>
      </c>
      <c r="R3124" s="36" t="e">
        <f ca="1">LEFT(OFFSET(Lists!$S$2,P3124-1+MATCH(F3124,OFFSET(Lists!$T$3,P3124-1,0,Q3124-P3124+1),0),0),6)</f>
        <v>#N/A</v>
      </c>
      <c r="S3124" s="36" t="e">
        <f ca="1">VLOOKUP(R3124,Lists!B:D,3,FALSE)</f>
        <v>#N/A</v>
      </c>
      <c r="T3124" s="36" t="str">
        <f>IF(F3124&lt;&gt;"",MATCH(R3124,'Maximum minutes'!B:B,0),"")</f>
        <v/>
      </c>
      <c r="U3124" s="36">
        <f ca="1">IF(F3124&lt;&gt;"",COUNTA(OFFSET('Maximum minutes'!$C$1,'Annexe A1 Cours'!T3124,0,1,50)),0)</f>
        <v>0</v>
      </c>
      <c r="V3124" s="37">
        <f ca="1">IFERROR(OFFSET('Maximum minutes'!$C$1,T3124+1,-1+MATCH(G3124,OFFSET('Maximum minutes'!$C$1,T3124-1,0,1,50),0)),0)</f>
        <v>0</v>
      </c>
      <c r="W3124" s="38">
        <f t="shared" ca="1" si="96"/>
        <v>0</v>
      </c>
    </row>
    <row r="3125" spans="1:23" s="36" customFormat="1" ht="18.75">
      <c r="A3125" s="34"/>
      <c r="B3125" s="39"/>
      <c r="C3125" s="39"/>
      <c r="D3125" s="35"/>
      <c r="E3125" s="40"/>
      <c r="F3125" s="39"/>
      <c r="G3125" s="39"/>
      <c r="H3125" s="39"/>
      <c r="I3125" s="34"/>
      <c r="J3125" s="34"/>
      <c r="K3125" s="34"/>
      <c r="L3125" s="34"/>
      <c r="M3125" s="43" t="str">
        <f ca="1">IFERROR(OFFSET('Maximum minutes'!$C$1,T3125,MATCH(IF(G3125&lt;&gt;"",G3125,F3125),OFFSET('Maximum minutes'!$C$1,T3125-1,0,1,U3125+1),0)-1)*IF(OR(ISNUMBER(J3125),J3125="sans examen"),1,0)*IF(W3125&lt;MinDate,1,0),"")</f>
        <v/>
      </c>
      <c r="N3125" s="36">
        <f t="shared" ca="1" si="97"/>
        <v>0</v>
      </c>
      <c r="O3125" s="36" t="e">
        <f ca="1">LEFT(OFFSET(Lists!$Q$2,MATCH(E3125,Lists!$R$3:$R$19,0),0),4)</f>
        <v>#N/A</v>
      </c>
      <c r="P3125" s="36" t="e">
        <f ca="1">MATCH(O3125,Lists!$S$2:$S$640,1)</f>
        <v>#N/A</v>
      </c>
      <c r="Q3125" s="36" t="e">
        <f ca="1">MATCH(LEFT(OFFSET(Lists!$Q$2,MATCH(E3125,Lists!$R$3:$R$19,0)+1,0),4),Lists!$S$3:$S$640,1)</f>
        <v>#N/A</v>
      </c>
      <c r="R3125" s="36" t="e">
        <f ca="1">LEFT(OFFSET(Lists!$S$2,P3125-1+MATCH(F3125,OFFSET(Lists!$T$3,P3125-1,0,Q3125-P3125+1),0),0),6)</f>
        <v>#N/A</v>
      </c>
      <c r="S3125" s="36" t="e">
        <f ca="1">VLOOKUP(R3125,Lists!B:D,3,FALSE)</f>
        <v>#N/A</v>
      </c>
      <c r="T3125" s="36" t="str">
        <f>IF(F3125&lt;&gt;"",MATCH(R3125,'Maximum minutes'!B:B,0),"")</f>
        <v/>
      </c>
      <c r="U3125" s="36">
        <f ca="1">IF(F3125&lt;&gt;"",COUNTA(OFFSET('Maximum minutes'!$C$1,'Annexe A1 Cours'!T3125,0,1,50)),0)</f>
        <v>0</v>
      </c>
      <c r="V3125" s="37">
        <f ca="1">IFERROR(OFFSET('Maximum minutes'!$C$1,T3125+1,-1+MATCH(G3125,OFFSET('Maximum minutes'!$C$1,T3125-1,0,1,50),0)),0)</f>
        <v>0</v>
      </c>
      <c r="W3125" s="38">
        <f t="shared" ca="1" si="96"/>
        <v>0</v>
      </c>
    </row>
    <row r="3126" spans="1:23" s="36" customFormat="1" ht="18.75">
      <c r="A3126" s="34"/>
      <c r="B3126" s="39"/>
      <c r="C3126" s="39"/>
      <c r="D3126" s="35"/>
      <c r="E3126" s="40"/>
      <c r="F3126" s="39"/>
      <c r="G3126" s="39"/>
      <c r="H3126" s="39"/>
      <c r="I3126" s="34"/>
      <c r="J3126" s="34"/>
      <c r="K3126" s="34"/>
      <c r="L3126" s="34"/>
      <c r="M3126" s="43" t="str">
        <f ca="1">IFERROR(OFFSET('Maximum minutes'!$C$1,T3126,MATCH(IF(G3126&lt;&gt;"",G3126,F3126),OFFSET('Maximum minutes'!$C$1,T3126-1,0,1,U3126+1),0)-1)*IF(OR(ISNUMBER(J3126),J3126="sans examen"),1,0)*IF(W3126&lt;MinDate,1,0),"")</f>
        <v/>
      </c>
      <c r="N3126" s="36">
        <f t="shared" ca="1" si="97"/>
        <v>0</v>
      </c>
      <c r="O3126" s="36" t="e">
        <f ca="1">LEFT(OFFSET(Lists!$Q$2,MATCH(E3126,Lists!$R$3:$R$19,0),0),4)</f>
        <v>#N/A</v>
      </c>
      <c r="P3126" s="36" t="e">
        <f ca="1">MATCH(O3126,Lists!$S$2:$S$640,1)</f>
        <v>#N/A</v>
      </c>
      <c r="Q3126" s="36" t="e">
        <f ca="1">MATCH(LEFT(OFFSET(Lists!$Q$2,MATCH(E3126,Lists!$R$3:$R$19,0)+1,0),4),Lists!$S$3:$S$640,1)</f>
        <v>#N/A</v>
      </c>
      <c r="R3126" s="36" t="e">
        <f ca="1">LEFT(OFFSET(Lists!$S$2,P3126-1+MATCH(F3126,OFFSET(Lists!$T$3,P3126-1,0,Q3126-P3126+1),0),0),6)</f>
        <v>#N/A</v>
      </c>
      <c r="S3126" s="36" t="e">
        <f ca="1">VLOOKUP(R3126,Lists!B:D,3,FALSE)</f>
        <v>#N/A</v>
      </c>
      <c r="T3126" s="36" t="str">
        <f>IF(F3126&lt;&gt;"",MATCH(R3126,'Maximum minutes'!B:B,0),"")</f>
        <v/>
      </c>
      <c r="U3126" s="36">
        <f ca="1">IF(F3126&lt;&gt;"",COUNTA(OFFSET('Maximum minutes'!$C$1,'Annexe A1 Cours'!T3126,0,1,50)),0)</f>
        <v>0</v>
      </c>
      <c r="V3126" s="37">
        <f ca="1">IFERROR(OFFSET('Maximum minutes'!$C$1,T3126+1,-1+MATCH(G3126,OFFSET('Maximum minutes'!$C$1,T3126-1,0,1,50),0)),0)</f>
        <v>0</v>
      </c>
      <c r="W3126" s="38">
        <f t="shared" ca="1" si="96"/>
        <v>0</v>
      </c>
    </row>
    <row r="3127" spans="1:23" s="36" customFormat="1" ht="18.75">
      <c r="A3127" s="34"/>
      <c r="B3127" s="39"/>
      <c r="C3127" s="39"/>
      <c r="D3127" s="35"/>
      <c r="E3127" s="40"/>
      <c r="F3127" s="39"/>
      <c r="G3127" s="39"/>
      <c r="H3127" s="39"/>
      <c r="I3127" s="34"/>
      <c r="J3127" s="34"/>
      <c r="K3127" s="34"/>
      <c r="L3127" s="34"/>
      <c r="M3127" s="43" t="str">
        <f ca="1">IFERROR(OFFSET('Maximum minutes'!$C$1,T3127,MATCH(IF(G3127&lt;&gt;"",G3127,F3127),OFFSET('Maximum minutes'!$C$1,T3127-1,0,1,U3127+1),0)-1)*IF(OR(ISNUMBER(J3127),J3127="sans examen"),1,0)*IF(W3127&lt;MinDate,1,0),"")</f>
        <v/>
      </c>
      <c r="N3127" s="36">
        <f t="shared" ca="1" si="97"/>
        <v>0</v>
      </c>
      <c r="O3127" s="36" t="e">
        <f ca="1">LEFT(OFFSET(Lists!$Q$2,MATCH(E3127,Lists!$R$3:$R$19,0),0),4)</f>
        <v>#N/A</v>
      </c>
      <c r="P3127" s="36" t="e">
        <f ca="1">MATCH(O3127,Lists!$S$2:$S$640,1)</f>
        <v>#N/A</v>
      </c>
      <c r="Q3127" s="36" t="e">
        <f ca="1">MATCH(LEFT(OFFSET(Lists!$Q$2,MATCH(E3127,Lists!$R$3:$R$19,0)+1,0),4),Lists!$S$3:$S$640,1)</f>
        <v>#N/A</v>
      </c>
      <c r="R3127" s="36" t="e">
        <f ca="1">LEFT(OFFSET(Lists!$S$2,P3127-1+MATCH(F3127,OFFSET(Lists!$T$3,P3127-1,0,Q3127-P3127+1),0),0),6)</f>
        <v>#N/A</v>
      </c>
      <c r="S3127" s="36" t="e">
        <f ca="1">VLOOKUP(R3127,Lists!B:D,3,FALSE)</f>
        <v>#N/A</v>
      </c>
      <c r="T3127" s="36" t="str">
        <f>IF(F3127&lt;&gt;"",MATCH(R3127,'Maximum minutes'!B:B,0),"")</f>
        <v/>
      </c>
      <c r="U3127" s="36">
        <f ca="1">IF(F3127&lt;&gt;"",COUNTA(OFFSET('Maximum minutes'!$C$1,'Annexe A1 Cours'!T3127,0,1,50)),0)</f>
        <v>0</v>
      </c>
      <c r="V3127" s="37">
        <f ca="1">IFERROR(OFFSET('Maximum minutes'!$C$1,T3127+1,-1+MATCH(G3127,OFFSET('Maximum minutes'!$C$1,T3127-1,0,1,50),0)),0)</f>
        <v>0</v>
      </c>
      <c r="W3127" s="38">
        <f t="shared" ca="1" si="96"/>
        <v>0</v>
      </c>
    </row>
    <row r="3128" spans="1:23" s="36" customFormat="1" ht="18.75">
      <c r="A3128" s="34"/>
      <c r="B3128" s="39"/>
      <c r="C3128" s="39"/>
      <c r="D3128" s="35"/>
      <c r="E3128" s="40"/>
      <c r="F3128" s="39"/>
      <c r="G3128" s="39"/>
      <c r="H3128" s="39"/>
      <c r="I3128" s="34"/>
      <c r="J3128" s="34"/>
      <c r="K3128" s="34"/>
      <c r="L3128" s="34"/>
      <c r="M3128" s="43" t="str">
        <f ca="1">IFERROR(OFFSET('Maximum minutes'!$C$1,T3128,MATCH(IF(G3128&lt;&gt;"",G3128,F3128),OFFSET('Maximum minutes'!$C$1,T3128-1,0,1,U3128+1),0)-1)*IF(OR(ISNUMBER(J3128),J3128="sans examen"),1,0)*IF(W3128&lt;MinDate,1,0),"")</f>
        <v/>
      </c>
      <c r="N3128" s="36">
        <f t="shared" ca="1" si="97"/>
        <v>0</v>
      </c>
      <c r="O3128" s="36" t="e">
        <f ca="1">LEFT(OFFSET(Lists!$Q$2,MATCH(E3128,Lists!$R$3:$R$19,0),0),4)</f>
        <v>#N/A</v>
      </c>
      <c r="P3128" s="36" t="e">
        <f ca="1">MATCH(O3128,Lists!$S$2:$S$640,1)</f>
        <v>#N/A</v>
      </c>
      <c r="Q3128" s="36" t="e">
        <f ca="1">MATCH(LEFT(OFFSET(Lists!$Q$2,MATCH(E3128,Lists!$R$3:$R$19,0)+1,0),4),Lists!$S$3:$S$640,1)</f>
        <v>#N/A</v>
      </c>
      <c r="R3128" s="36" t="e">
        <f ca="1">LEFT(OFFSET(Lists!$S$2,P3128-1+MATCH(F3128,OFFSET(Lists!$T$3,P3128-1,0,Q3128-P3128+1),0),0),6)</f>
        <v>#N/A</v>
      </c>
      <c r="S3128" s="36" t="e">
        <f ca="1">VLOOKUP(R3128,Lists!B:D,3,FALSE)</f>
        <v>#N/A</v>
      </c>
      <c r="T3128" s="36" t="str">
        <f>IF(F3128&lt;&gt;"",MATCH(R3128,'Maximum minutes'!B:B,0),"")</f>
        <v/>
      </c>
      <c r="U3128" s="36">
        <f ca="1">IF(F3128&lt;&gt;"",COUNTA(OFFSET('Maximum minutes'!$C$1,'Annexe A1 Cours'!T3128,0,1,50)),0)</f>
        <v>0</v>
      </c>
      <c r="V3128" s="37">
        <f ca="1">IFERROR(OFFSET('Maximum minutes'!$C$1,T3128+1,-1+MATCH(G3128,OFFSET('Maximum minutes'!$C$1,T3128-1,0,1,50),0)),0)</f>
        <v>0</v>
      </c>
      <c r="W3128" s="38">
        <f t="shared" ca="1" si="96"/>
        <v>0</v>
      </c>
    </row>
    <row r="3129" spans="1:23" s="36" customFormat="1" ht="18.75">
      <c r="A3129" s="34"/>
      <c r="B3129" s="39"/>
      <c r="C3129" s="39"/>
      <c r="D3129" s="35"/>
      <c r="E3129" s="40"/>
      <c r="F3129" s="39"/>
      <c r="G3129" s="39"/>
      <c r="H3129" s="39"/>
      <c r="I3129" s="34"/>
      <c r="J3129" s="34"/>
      <c r="K3129" s="34"/>
      <c r="L3129" s="34"/>
      <c r="M3129" s="43" t="str">
        <f ca="1">IFERROR(OFFSET('Maximum minutes'!$C$1,T3129,MATCH(IF(G3129&lt;&gt;"",G3129,F3129),OFFSET('Maximum minutes'!$C$1,T3129-1,0,1,U3129+1),0)-1)*IF(OR(ISNUMBER(J3129),J3129="sans examen"),1,0)*IF(W3129&lt;MinDate,1,0),"")</f>
        <v/>
      </c>
      <c r="N3129" s="36">
        <f t="shared" ca="1" si="97"/>
        <v>0</v>
      </c>
      <c r="O3129" s="36" t="e">
        <f ca="1">LEFT(OFFSET(Lists!$Q$2,MATCH(E3129,Lists!$R$3:$R$19,0),0),4)</f>
        <v>#N/A</v>
      </c>
      <c r="P3129" s="36" t="e">
        <f ca="1">MATCH(O3129,Lists!$S$2:$S$640,1)</f>
        <v>#N/A</v>
      </c>
      <c r="Q3129" s="36" t="e">
        <f ca="1">MATCH(LEFT(OFFSET(Lists!$Q$2,MATCH(E3129,Lists!$R$3:$R$19,0)+1,0),4),Lists!$S$3:$S$640,1)</f>
        <v>#N/A</v>
      </c>
      <c r="R3129" s="36" t="e">
        <f ca="1">LEFT(OFFSET(Lists!$S$2,P3129-1+MATCH(F3129,OFFSET(Lists!$T$3,P3129-1,0,Q3129-P3129+1),0),0),6)</f>
        <v>#N/A</v>
      </c>
      <c r="S3129" s="36" t="e">
        <f ca="1">VLOOKUP(R3129,Lists!B:D,3,FALSE)</f>
        <v>#N/A</v>
      </c>
      <c r="T3129" s="36" t="str">
        <f>IF(F3129&lt;&gt;"",MATCH(R3129,'Maximum minutes'!B:B,0),"")</f>
        <v/>
      </c>
      <c r="U3129" s="36">
        <f ca="1">IF(F3129&lt;&gt;"",COUNTA(OFFSET('Maximum minutes'!$C$1,'Annexe A1 Cours'!T3129,0,1,50)),0)</f>
        <v>0</v>
      </c>
      <c r="V3129" s="37">
        <f ca="1">IFERROR(OFFSET('Maximum minutes'!$C$1,T3129+1,-1+MATCH(G3129,OFFSET('Maximum minutes'!$C$1,T3129-1,0,1,50),0)),0)</f>
        <v>0</v>
      </c>
      <c r="W3129" s="38">
        <f t="shared" ca="1" si="96"/>
        <v>0</v>
      </c>
    </row>
    <row r="3130" spans="1:23" s="36" customFormat="1" ht="18.75">
      <c r="A3130" s="34"/>
      <c r="B3130" s="39"/>
      <c r="C3130" s="39"/>
      <c r="D3130" s="35"/>
      <c r="E3130" s="40"/>
      <c r="F3130" s="39"/>
      <c r="G3130" s="39"/>
      <c r="H3130" s="39"/>
      <c r="I3130" s="34"/>
      <c r="J3130" s="34"/>
      <c r="K3130" s="34"/>
      <c r="L3130" s="34"/>
      <c r="M3130" s="43" t="str">
        <f ca="1">IFERROR(OFFSET('Maximum minutes'!$C$1,T3130,MATCH(IF(G3130&lt;&gt;"",G3130,F3130),OFFSET('Maximum minutes'!$C$1,T3130-1,0,1,U3130+1),0)-1)*IF(OR(ISNUMBER(J3130),J3130="sans examen"),1,0)*IF(W3130&lt;MinDate,1,0),"")</f>
        <v/>
      </c>
      <c r="N3130" s="36">
        <f t="shared" ca="1" si="97"/>
        <v>0</v>
      </c>
      <c r="O3130" s="36" t="e">
        <f ca="1">LEFT(OFFSET(Lists!$Q$2,MATCH(E3130,Lists!$R$3:$R$19,0),0),4)</f>
        <v>#N/A</v>
      </c>
      <c r="P3130" s="36" t="e">
        <f ca="1">MATCH(O3130,Lists!$S$2:$S$640,1)</f>
        <v>#N/A</v>
      </c>
      <c r="Q3130" s="36" t="e">
        <f ca="1">MATCH(LEFT(OFFSET(Lists!$Q$2,MATCH(E3130,Lists!$R$3:$R$19,0)+1,0),4),Lists!$S$3:$S$640,1)</f>
        <v>#N/A</v>
      </c>
      <c r="R3130" s="36" t="e">
        <f ca="1">LEFT(OFFSET(Lists!$S$2,P3130-1+MATCH(F3130,OFFSET(Lists!$T$3,P3130-1,0,Q3130-P3130+1),0),0),6)</f>
        <v>#N/A</v>
      </c>
      <c r="S3130" s="36" t="e">
        <f ca="1">VLOOKUP(R3130,Lists!B:D,3,FALSE)</f>
        <v>#N/A</v>
      </c>
      <c r="T3130" s="36" t="str">
        <f>IF(F3130&lt;&gt;"",MATCH(R3130,'Maximum minutes'!B:B,0),"")</f>
        <v/>
      </c>
      <c r="U3130" s="36">
        <f ca="1">IF(F3130&lt;&gt;"",COUNTA(OFFSET('Maximum minutes'!$C$1,'Annexe A1 Cours'!T3130,0,1,50)),0)</f>
        <v>0</v>
      </c>
      <c r="V3130" s="37">
        <f ca="1">IFERROR(OFFSET('Maximum minutes'!$C$1,T3130+1,-1+MATCH(G3130,OFFSET('Maximum minutes'!$C$1,T3130-1,0,1,50),0)),0)</f>
        <v>0</v>
      </c>
      <c r="W3130" s="38">
        <f t="shared" ca="1" si="96"/>
        <v>0</v>
      </c>
    </row>
    <row r="3131" spans="1:23" s="36" customFormat="1" ht="18.75">
      <c r="A3131" s="34"/>
      <c r="B3131" s="39"/>
      <c r="C3131" s="39"/>
      <c r="D3131" s="35"/>
      <c r="E3131" s="40"/>
      <c r="F3131" s="39"/>
      <c r="G3131" s="39"/>
      <c r="H3131" s="39"/>
      <c r="I3131" s="34"/>
      <c r="J3131" s="34"/>
      <c r="K3131" s="34"/>
      <c r="L3131" s="34"/>
      <c r="M3131" s="43" t="str">
        <f ca="1">IFERROR(OFFSET('Maximum minutes'!$C$1,T3131,MATCH(IF(G3131&lt;&gt;"",G3131,F3131),OFFSET('Maximum minutes'!$C$1,T3131-1,0,1,U3131+1),0)-1)*IF(OR(ISNUMBER(J3131),J3131="sans examen"),1,0)*IF(W3131&lt;MinDate,1,0),"")</f>
        <v/>
      </c>
      <c r="N3131" s="36">
        <f t="shared" ca="1" si="97"/>
        <v>0</v>
      </c>
      <c r="O3131" s="36" t="e">
        <f ca="1">LEFT(OFFSET(Lists!$Q$2,MATCH(E3131,Lists!$R$3:$R$19,0),0),4)</f>
        <v>#N/A</v>
      </c>
      <c r="P3131" s="36" t="e">
        <f ca="1">MATCH(O3131,Lists!$S$2:$S$640,1)</f>
        <v>#N/A</v>
      </c>
      <c r="Q3131" s="36" t="e">
        <f ca="1">MATCH(LEFT(OFFSET(Lists!$Q$2,MATCH(E3131,Lists!$R$3:$R$19,0)+1,0),4),Lists!$S$3:$S$640,1)</f>
        <v>#N/A</v>
      </c>
      <c r="R3131" s="36" t="e">
        <f ca="1">LEFT(OFFSET(Lists!$S$2,P3131-1+MATCH(F3131,OFFSET(Lists!$T$3,P3131-1,0,Q3131-P3131+1),0),0),6)</f>
        <v>#N/A</v>
      </c>
      <c r="S3131" s="36" t="e">
        <f ca="1">VLOOKUP(R3131,Lists!B:D,3,FALSE)</f>
        <v>#N/A</v>
      </c>
      <c r="T3131" s="36" t="str">
        <f>IF(F3131&lt;&gt;"",MATCH(R3131,'Maximum minutes'!B:B,0),"")</f>
        <v/>
      </c>
      <c r="U3131" s="36">
        <f ca="1">IF(F3131&lt;&gt;"",COUNTA(OFFSET('Maximum minutes'!$C$1,'Annexe A1 Cours'!T3131,0,1,50)),0)</f>
        <v>0</v>
      </c>
      <c r="V3131" s="37">
        <f ca="1">IFERROR(OFFSET('Maximum minutes'!$C$1,T3131+1,-1+MATCH(G3131,OFFSET('Maximum minutes'!$C$1,T3131-1,0,1,50),0)),0)</f>
        <v>0</v>
      </c>
      <c r="W3131" s="38">
        <f t="shared" ca="1" si="96"/>
        <v>0</v>
      </c>
    </row>
    <row r="3132" spans="1:23" s="36" customFormat="1" ht="18.75">
      <c r="A3132" s="34"/>
      <c r="B3132" s="39"/>
      <c r="C3132" s="39"/>
      <c r="D3132" s="35"/>
      <c r="E3132" s="40"/>
      <c r="F3132" s="39"/>
      <c r="G3132" s="39"/>
      <c r="H3132" s="39"/>
      <c r="I3132" s="34"/>
      <c r="J3132" s="34"/>
      <c r="K3132" s="34"/>
      <c r="L3132" s="34"/>
      <c r="M3132" s="43" t="str">
        <f ca="1">IFERROR(OFFSET('Maximum minutes'!$C$1,T3132,MATCH(IF(G3132&lt;&gt;"",G3132,F3132),OFFSET('Maximum minutes'!$C$1,T3132-1,0,1,U3132+1),0)-1)*IF(OR(ISNUMBER(J3132),J3132="sans examen"),1,0)*IF(W3132&lt;MinDate,1,0),"")</f>
        <v/>
      </c>
      <c r="N3132" s="36">
        <f t="shared" ca="1" si="97"/>
        <v>0</v>
      </c>
      <c r="O3132" s="36" t="e">
        <f ca="1">LEFT(OFFSET(Lists!$Q$2,MATCH(E3132,Lists!$R$3:$R$19,0),0),4)</f>
        <v>#N/A</v>
      </c>
      <c r="P3132" s="36" t="e">
        <f ca="1">MATCH(O3132,Lists!$S$2:$S$640,1)</f>
        <v>#N/A</v>
      </c>
      <c r="Q3132" s="36" t="e">
        <f ca="1">MATCH(LEFT(OFFSET(Lists!$Q$2,MATCH(E3132,Lists!$R$3:$R$19,0)+1,0),4),Lists!$S$3:$S$640,1)</f>
        <v>#N/A</v>
      </c>
      <c r="R3132" s="36" t="e">
        <f ca="1">LEFT(OFFSET(Lists!$S$2,P3132-1+MATCH(F3132,OFFSET(Lists!$T$3,P3132-1,0,Q3132-P3132+1),0),0),6)</f>
        <v>#N/A</v>
      </c>
      <c r="S3132" s="36" t="e">
        <f ca="1">VLOOKUP(R3132,Lists!B:D,3,FALSE)</f>
        <v>#N/A</v>
      </c>
      <c r="T3132" s="36" t="str">
        <f>IF(F3132&lt;&gt;"",MATCH(R3132,'Maximum minutes'!B:B,0),"")</f>
        <v/>
      </c>
      <c r="U3132" s="36">
        <f ca="1">IF(F3132&lt;&gt;"",COUNTA(OFFSET('Maximum minutes'!$C$1,'Annexe A1 Cours'!T3132,0,1,50)),0)</f>
        <v>0</v>
      </c>
      <c r="V3132" s="37">
        <f ca="1">IFERROR(OFFSET('Maximum minutes'!$C$1,T3132+1,-1+MATCH(G3132,OFFSET('Maximum minutes'!$C$1,T3132-1,0,1,50),0)),0)</f>
        <v>0</v>
      </c>
      <c r="W3132" s="38">
        <f t="shared" ca="1" si="96"/>
        <v>0</v>
      </c>
    </row>
    <row r="3133" spans="1:23" s="36" customFormat="1" ht="18.75">
      <c r="A3133" s="34"/>
      <c r="B3133" s="39"/>
      <c r="C3133" s="39"/>
      <c r="D3133" s="35"/>
      <c r="E3133" s="40"/>
      <c r="F3133" s="39"/>
      <c r="G3133" s="39"/>
      <c r="H3133" s="39"/>
      <c r="I3133" s="34"/>
      <c r="J3133" s="34"/>
      <c r="K3133" s="34"/>
      <c r="L3133" s="34"/>
      <c r="M3133" s="43" t="str">
        <f ca="1">IFERROR(OFFSET('Maximum minutes'!$C$1,T3133,MATCH(IF(G3133&lt;&gt;"",G3133,F3133),OFFSET('Maximum minutes'!$C$1,T3133-1,0,1,U3133+1),0)-1)*IF(OR(ISNUMBER(J3133),J3133="sans examen"),1,0)*IF(W3133&lt;MinDate,1,0),"")</f>
        <v/>
      </c>
      <c r="N3133" s="36">
        <f t="shared" ca="1" si="97"/>
        <v>0</v>
      </c>
      <c r="O3133" s="36" t="e">
        <f ca="1">LEFT(OFFSET(Lists!$Q$2,MATCH(E3133,Lists!$R$3:$R$19,0),0),4)</f>
        <v>#N/A</v>
      </c>
      <c r="P3133" s="36" t="e">
        <f ca="1">MATCH(O3133,Lists!$S$2:$S$640,1)</f>
        <v>#N/A</v>
      </c>
      <c r="Q3133" s="36" t="e">
        <f ca="1">MATCH(LEFT(OFFSET(Lists!$Q$2,MATCH(E3133,Lists!$R$3:$R$19,0)+1,0),4),Lists!$S$3:$S$640,1)</f>
        <v>#N/A</v>
      </c>
      <c r="R3133" s="36" t="e">
        <f ca="1">LEFT(OFFSET(Lists!$S$2,P3133-1+MATCH(F3133,OFFSET(Lists!$T$3,P3133-1,0,Q3133-P3133+1),0),0),6)</f>
        <v>#N/A</v>
      </c>
      <c r="S3133" s="36" t="e">
        <f ca="1">VLOOKUP(R3133,Lists!B:D,3,FALSE)</f>
        <v>#N/A</v>
      </c>
      <c r="T3133" s="36" t="str">
        <f>IF(F3133&lt;&gt;"",MATCH(R3133,'Maximum minutes'!B:B,0),"")</f>
        <v/>
      </c>
      <c r="U3133" s="36">
        <f ca="1">IF(F3133&lt;&gt;"",COUNTA(OFFSET('Maximum minutes'!$C$1,'Annexe A1 Cours'!T3133,0,1,50)),0)</f>
        <v>0</v>
      </c>
      <c r="V3133" s="37">
        <f ca="1">IFERROR(OFFSET('Maximum minutes'!$C$1,T3133+1,-1+MATCH(G3133,OFFSET('Maximum minutes'!$C$1,T3133-1,0,1,50),0)),0)</f>
        <v>0</v>
      </c>
      <c r="W3133" s="38">
        <f t="shared" ca="1" si="96"/>
        <v>0</v>
      </c>
    </row>
    <row r="3134" spans="1:23" s="36" customFormat="1" ht="18.75">
      <c r="A3134" s="34"/>
      <c r="B3134" s="39"/>
      <c r="C3134" s="39"/>
      <c r="D3134" s="35"/>
      <c r="E3134" s="40"/>
      <c r="F3134" s="39"/>
      <c r="G3134" s="39"/>
      <c r="H3134" s="39"/>
      <c r="I3134" s="34"/>
      <c r="J3134" s="34"/>
      <c r="K3134" s="34"/>
      <c r="L3134" s="34"/>
      <c r="M3134" s="43" t="str">
        <f ca="1">IFERROR(OFFSET('Maximum minutes'!$C$1,T3134,MATCH(IF(G3134&lt;&gt;"",G3134,F3134),OFFSET('Maximum minutes'!$C$1,T3134-1,0,1,U3134+1),0)-1)*IF(OR(ISNUMBER(J3134),J3134="sans examen"),1,0)*IF(W3134&lt;MinDate,1,0),"")</f>
        <v/>
      </c>
      <c r="N3134" s="36">
        <f t="shared" ca="1" si="97"/>
        <v>0</v>
      </c>
      <c r="O3134" s="36" t="e">
        <f ca="1">LEFT(OFFSET(Lists!$Q$2,MATCH(E3134,Lists!$R$3:$R$19,0),0),4)</f>
        <v>#N/A</v>
      </c>
      <c r="P3134" s="36" t="e">
        <f ca="1">MATCH(O3134,Lists!$S$2:$S$640,1)</f>
        <v>#N/A</v>
      </c>
      <c r="Q3134" s="36" t="e">
        <f ca="1">MATCH(LEFT(OFFSET(Lists!$Q$2,MATCH(E3134,Lists!$R$3:$R$19,0)+1,0),4),Lists!$S$3:$S$640,1)</f>
        <v>#N/A</v>
      </c>
      <c r="R3134" s="36" t="e">
        <f ca="1">LEFT(OFFSET(Lists!$S$2,P3134-1+MATCH(F3134,OFFSET(Lists!$T$3,P3134-1,0,Q3134-P3134+1),0),0),6)</f>
        <v>#N/A</v>
      </c>
      <c r="S3134" s="36" t="e">
        <f ca="1">VLOOKUP(R3134,Lists!B:D,3,FALSE)</f>
        <v>#N/A</v>
      </c>
      <c r="T3134" s="36" t="str">
        <f>IF(F3134&lt;&gt;"",MATCH(R3134,'Maximum minutes'!B:B,0),"")</f>
        <v/>
      </c>
      <c r="U3134" s="36">
        <f ca="1">IF(F3134&lt;&gt;"",COUNTA(OFFSET('Maximum minutes'!$C$1,'Annexe A1 Cours'!T3134,0,1,50)),0)</f>
        <v>0</v>
      </c>
      <c r="V3134" s="37">
        <f ca="1">IFERROR(OFFSET('Maximum minutes'!$C$1,T3134+1,-1+MATCH(G3134,OFFSET('Maximum minutes'!$C$1,T3134-1,0,1,50),0)),0)</f>
        <v>0</v>
      </c>
      <c r="W3134" s="38">
        <f t="shared" ca="1" si="96"/>
        <v>0</v>
      </c>
    </row>
    <row r="3135" spans="1:23" s="36" customFormat="1" ht="18.75">
      <c r="A3135" s="34"/>
      <c r="B3135" s="39"/>
      <c r="C3135" s="39"/>
      <c r="D3135" s="35"/>
      <c r="E3135" s="40"/>
      <c r="F3135" s="39"/>
      <c r="G3135" s="39"/>
      <c r="H3135" s="39"/>
      <c r="I3135" s="34"/>
      <c r="J3135" s="34"/>
      <c r="K3135" s="34"/>
      <c r="L3135" s="34"/>
      <c r="M3135" s="43" t="str">
        <f ca="1">IFERROR(OFFSET('Maximum minutes'!$C$1,T3135,MATCH(IF(G3135&lt;&gt;"",G3135,F3135),OFFSET('Maximum minutes'!$C$1,T3135-1,0,1,U3135+1),0)-1)*IF(OR(ISNUMBER(J3135),J3135="sans examen"),1,0)*IF(W3135&lt;MinDate,1,0),"")</f>
        <v/>
      </c>
      <c r="N3135" s="36">
        <f t="shared" ca="1" si="97"/>
        <v>0</v>
      </c>
      <c r="O3135" s="36" t="e">
        <f ca="1">LEFT(OFFSET(Lists!$Q$2,MATCH(E3135,Lists!$R$3:$R$19,0),0),4)</f>
        <v>#N/A</v>
      </c>
      <c r="P3135" s="36" t="e">
        <f ca="1">MATCH(O3135,Lists!$S$2:$S$640,1)</f>
        <v>#N/A</v>
      </c>
      <c r="Q3135" s="36" t="e">
        <f ca="1">MATCH(LEFT(OFFSET(Lists!$Q$2,MATCH(E3135,Lists!$R$3:$R$19,0)+1,0),4),Lists!$S$3:$S$640,1)</f>
        <v>#N/A</v>
      </c>
      <c r="R3135" s="36" t="e">
        <f ca="1">LEFT(OFFSET(Lists!$S$2,P3135-1+MATCH(F3135,OFFSET(Lists!$T$3,P3135-1,0,Q3135-P3135+1),0),0),6)</f>
        <v>#N/A</v>
      </c>
      <c r="S3135" s="36" t="e">
        <f ca="1">VLOOKUP(R3135,Lists!B:D,3,FALSE)</f>
        <v>#N/A</v>
      </c>
      <c r="T3135" s="36" t="str">
        <f>IF(F3135&lt;&gt;"",MATCH(R3135,'Maximum minutes'!B:B,0),"")</f>
        <v/>
      </c>
      <c r="U3135" s="36">
        <f ca="1">IF(F3135&lt;&gt;"",COUNTA(OFFSET('Maximum minutes'!$C$1,'Annexe A1 Cours'!T3135,0,1,50)),0)</f>
        <v>0</v>
      </c>
      <c r="V3135" s="37">
        <f ca="1">IFERROR(OFFSET('Maximum minutes'!$C$1,T3135+1,-1+MATCH(G3135,OFFSET('Maximum minutes'!$C$1,T3135-1,0,1,50),0)),0)</f>
        <v>0</v>
      </c>
      <c r="W3135" s="38">
        <f t="shared" ca="1" si="96"/>
        <v>0</v>
      </c>
    </row>
    <row r="3136" spans="1:23" s="36" customFormat="1" ht="18.75">
      <c r="A3136" s="34"/>
      <c r="B3136" s="39"/>
      <c r="C3136" s="39"/>
      <c r="D3136" s="35"/>
      <c r="E3136" s="40"/>
      <c r="F3136" s="39"/>
      <c r="G3136" s="39"/>
      <c r="H3136" s="39"/>
      <c r="I3136" s="34"/>
      <c r="J3136" s="34"/>
      <c r="K3136" s="34"/>
      <c r="L3136" s="34"/>
      <c r="M3136" s="43" t="str">
        <f ca="1">IFERROR(OFFSET('Maximum minutes'!$C$1,T3136,MATCH(IF(G3136&lt;&gt;"",G3136,F3136),OFFSET('Maximum minutes'!$C$1,T3136-1,0,1,U3136+1),0)-1)*IF(OR(ISNUMBER(J3136),J3136="sans examen"),1,0)*IF(W3136&lt;MinDate,1,0),"")</f>
        <v/>
      </c>
      <c r="N3136" s="36">
        <f t="shared" ca="1" si="97"/>
        <v>0</v>
      </c>
      <c r="O3136" s="36" t="e">
        <f ca="1">LEFT(OFFSET(Lists!$Q$2,MATCH(E3136,Lists!$R$3:$R$19,0),0),4)</f>
        <v>#N/A</v>
      </c>
      <c r="P3136" s="36" t="e">
        <f ca="1">MATCH(O3136,Lists!$S$2:$S$640,1)</f>
        <v>#N/A</v>
      </c>
      <c r="Q3136" s="36" t="e">
        <f ca="1">MATCH(LEFT(OFFSET(Lists!$Q$2,MATCH(E3136,Lists!$R$3:$R$19,0)+1,0),4),Lists!$S$3:$S$640,1)</f>
        <v>#N/A</v>
      </c>
      <c r="R3136" s="36" t="e">
        <f ca="1">LEFT(OFFSET(Lists!$S$2,P3136-1+MATCH(F3136,OFFSET(Lists!$T$3,P3136-1,0,Q3136-P3136+1),0),0),6)</f>
        <v>#N/A</v>
      </c>
      <c r="S3136" s="36" t="e">
        <f ca="1">VLOOKUP(R3136,Lists!B:D,3,FALSE)</f>
        <v>#N/A</v>
      </c>
      <c r="T3136" s="36" t="str">
        <f>IF(F3136&lt;&gt;"",MATCH(R3136,'Maximum minutes'!B:B,0),"")</f>
        <v/>
      </c>
      <c r="U3136" s="36">
        <f ca="1">IF(F3136&lt;&gt;"",COUNTA(OFFSET('Maximum minutes'!$C$1,'Annexe A1 Cours'!T3136,0,1,50)),0)</f>
        <v>0</v>
      </c>
      <c r="V3136" s="37">
        <f ca="1">IFERROR(OFFSET('Maximum minutes'!$C$1,T3136+1,-1+MATCH(G3136,OFFSET('Maximum minutes'!$C$1,T3136-1,0,1,50),0)),0)</f>
        <v>0</v>
      </c>
      <c r="W3136" s="38">
        <f t="shared" ca="1" si="96"/>
        <v>0</v>
      </c>
    </row>
    <row r="3137" spans="1:23" s="36" customFormat="1" ht="18.75">
      <c r="A3137" s="34"/>
      <c r="B3137" s="39"/>
      <c r="C3137" s="39"/>
      <c r="D3137" s="35"/>
      <c r="E3137" s="40"/>
      <c r="F3137" s="39"/>
      <c r="G3137" s="39"/>
      <c r="H3137" s="39"/>
      <c r="I3137" s="34"/>
      <c r="J3137" s="34"/>
      <c r="K3137" s="34"/>
      <c r="L3137" s="34"/>
      <c r="M3137" s="43" t="str">
        <f ca="1">IFERROR(OFFSET('Maximum minutes'!$C$1,T3137,MATCH(IF(G3137&lt;&gt;"",G3137,F3137),OFFSET('Maximum minutes'!$C$1,T3137-1,0,1,U3137+1),0)-1)*IF(OR(ISNUMBER(J3137),J3137="sans examen"),1,0)*IF(W3137&lt;MinDate,1,0),"")</f>
        <v/>
      </c>
      <c r="N3137" s="36">
        <f t="shared" ca="1" si="97"/>
        <v>0</v>
      </c>
      <c r="O3137" s="36" t="e">
        <f ca="1">LEFT(OFFSET(Lists!$Q$2,MATCH(E3137,Lists!$R$3:$R$19,0),0),4)</f>
        <v>#N/A</v>
      </c>
      <c r="P3137" s="36" t="e">
        <f ca="1">MATCH(O3137,Lists!$S$2:$S$640,1)</f>
        <v>#N/A</v>
      </c>
      <c r="Q3137" s="36" t="e">
        <f ca="1">MATCH(LEFT(OFFSET(Lists!$Q$2,MATCH(E3137,Lists!$R$3:$R$19,0)+1,0),4),Lists!$S$3:$S$640,1)</f>
        <v>#N/A</v>
      </c>
      <c r="R3137" s="36" t="e">
        <f ca="1">LEFT(OFFSET(Lists!$S$2,P3137-1+MATCH(F3137,OFFSET(Lists!$T$3,P3137-1,0,Q3137-P3137+1),0),0),6)</f>
        <v>#N/A</v>
      </c>
      <c r="S3137" s="36" t="e">
        <f ca="1">VLOOKUP(R3137,Lists!B:D,3,FALSE)</f>
        <v>#N/A</v>
      </c>
      <c r="T3137" s="36" t="str">
        <f>IF(F3137&lt;&gt;"",MATCH(R3137,'Maximum minutes'!B:B,0),"")</f>
        <v/>
      </c>
      <c r="U3137" s="36">
        <f ca="1">IF(F3137&lt;&gt;"",COUNTA(OFFSET('Maximum minutes'!$C$1,'Annexe A1 Cours'!T3137,0,1,50)),0)</f>
        <v>0</v>
      </c>
      <c r="V3137" s="37">
        <f ca="1">IFERROR(OFFSET('Maximum minutes'!$C$1,T3137+1,-1+MATCH(G3137,OFFSET('Maximum minutes'!$C$1,T3137-1,0,1,50),0)),0)</f>
        <v>0</v>
      </c>
      <c r="W3137" s="38">
        <f t="shared" ca="1" si="96"/>
        <v>0</v>
      </c>
    </row>
    <row r="3138" spans="1:23" s="36" customFormat="1" ht="18.75">
      <c r="A3138" s="34"/>
      <c r="B3138" s="39"/>
      <c r="C3138" s="39"/>
      <c r="D3138" s="35"/>
      <c r="E3138" s="40"/>
      <c r="F3138" s="39"/>
      <c r="G3138" s="39"/>
      <c r="H3138" s="39"/>
      <c r="I3138" s="34"/>
      <c r="J3138" s="34"/>
      <c r="K3138" s="34"/>
      <c r="L3138" s="34"/>
      <c r="M3138" s="43" t="str">
        <f ca="1">IFERROR(OFFSET('Maximum minutes'!$C$1,T3138,MATCH(IF(G3138&lt;&gt;"",G3138,F3138),OFFSET('Maximum minutes'!$C$1,T3138-1,0,1,U3138+1),0)-1)*IF(OR(ISNUMBER(J3138),J3138="sans examen"),1,0)*IF(W3138&lt;MinDate,1,0),"")</f>
        <v/>
      </c>
      <c r="N3138" s="36">
        <f t="shared" ca="1" si="97"/>
        <v>0</v>
      </c>
      <c r="O3138" s="36" t="e">
        <f ca="1">LEFT(OFFSET(Lists!$Q$2,MATCH(E3138,Lists!$R$3:$R$19,0),0),4)</f>
        <v>#N/A</v>
      </c>
      <c r="P3138" s="36" t="e">
        <f ca="1">MATCH(O3138,Lists!$S$2:$S$640,1)</f>
        <v>#N/A</v>
      </c>
      <c r="Q3138" s="36" t="e">
        <f ca="1">MATCH(LEFT(OFFSET(Lists!$Q$2,MATCH(E3138,Lists!$R$3:$R$19,0)+1,0),4),Lists!$S$3:$S$640,1)</f>
        <v>#N/A</v>
      </c>
      <c r="R3138" s="36" t="e">
        <f ca="1">LEFT(OFFSET(Lists!$S$2,P3138-1+MATCH(F3138,OFFSET(Lists!$T$3,P3138-1,0,Q3138-P3138+1),0),0),6)</f>
        <v>#N/A</v>
      </c>
      <c r="S3138" s="36" t="e">
        <f ca="1">VLOOKUP(R3138,Lists!B:D,3,FALSE)</f>
        <v>#N/A</v>
      </c>
      <c r="T3138" s="36" t="str">
        <f>IF(F3138&lt;&gt;"",MATCH(R3138,'Maximum minutes'!B:B,0),"")</f>
        <v/>
      </c>
      <c r="U3138" s="36">
        <f ca="1">IF(F3138&lt;&gt;"",COUNTA(OFFSET('Maximum minutes'!$C$1,'Annexe A1 Cours'!T3138,0,1,50)),0)</f>
        <v>0</v>
      </c>
      <c r="V3138" s="37">
        <f ca="1">IFERROR(OFFSET('Maximum minutes'!$C$1,T3138+1,-1+MATCH(G3138,OFFSET('Maximum minutes'!$C$1,T3138-1,0,1,50),0)),0)</f>
        <v>0</v>
      </c>
      <c r="W3138" s="38">
        <f t="shared" ca="1" si="96"/>
        <v>0</v>
      </c>
    </row>
    <row r="3139" spans="1:23" s="36" customFormat="1" ht="18.75">
      <c r="A3139" s="34"/>
      <c r="B3139" s="39"/>
      <c r="C3139" s="39"/>
      <c r="D3139" s="35"/>
      <c r="E3139" s="40"/>
      <c r="F3139" s="39"/>
      <c r="G3139" s="39"/>
      <c r="H3139" s="39"/>
      <c r="I3139" s="34"/>
      <c r="J3139" s="34"/>
      <c r="K3139" s="34"/>
      <c r="L3139" s="34"/>
      <c r="M3139" s="43" t="str">
        <f ca="1">IFERROR(OFFSET('Maximum minutes'!$C$1,T3139,MATCH(IF(G3139&lt;&gt;"",G3139,F3139),OFFSET('Maximum minutes'!$C$1,T3139-1,0,1,U3139+1),0)-1)*IF(OR(ISNUMBER(J3139),J3139="sans examen"),1,0)*IF(W3139&lt;MinDate,1,0),"")</f>
        <v/>
      </c>
      <c r="N3139" s="36">
        <f t="shared" ca="1" si="97"/>
        <v>0</v>
      </c>
      <c r="O3139" s="36" t="e">
        <f ca="1">LEFT(OFFSET(Lists!$Q$2,MATCH(E3139,Lists!$R$3:$R$19,0),0),4)</f>
        <v>#N/A</v>
      </c>
      <c r="P3139" s="36" t="e">
        <f ca="1">MATCH(O3139,Lists!$S$2:$S$640,1)</f>
        <v>#N/A</v>
      </c>
      <c r="Q3139" s="36" t="e">
        <f ca="1">MATCH(LEFT(OFFSET(Lists!$Q$2,MATCH(E3139,Lists!$R$3:$R$19,0)+1,0),4),Lists!$S$3:$S$640,1)</f>
        <v>#N/A</v>
      </c>
      <c r="R3139" s="36" t="e">
        <f ca="1">LEFT(OFFSET(Lists!$S$2,P3139-1+MATCH(F3139,OFFSET(Lists!$T$3,P3139-1,0,Q3139-P3139+1),0),0),6)</f>
        <v>#N/A</v>
      </c>
      <c r="S3139" s="36" t="e">
        <f ca="1">VLOOKUP(R3139,Lists!B:D,3,FALSE)</f>
        <v>#N/A</v>
      </c>
      <c r="T3139" s="36" t="str">
        <f>IF(F3139&lt;&gt;"",MATCH(R3139,'Maximum minutes'!B:B,0),"")</f>
        <v/>
      </c>
      <c r="U3139" s="36">
        <f ca="1">IF(F3139&lt;&gt;"",COUNTA(OFFSET('Maximum minutes'!$C$1,'Annexe A1 Cours'!T3139,0,1,50)),0)</f>
        <v>0</v>
      </c>
      <c r="V3139" s="37">
        <f ca="1">IFERROR(OFFSET('Maximum minutes'!$C$1,T3139+1,-1+MATCH(G3139,OFFSET('Maximum minutes'!$C$1,T3139-1,0,1,50),0)),0)</f>
        <v>0</v>
      </c>
      <c r="W3139" s="38">
        <f t="shared" ca="1" si="96"/>
        <v>0</v>
      </c>
    </row>
    <row r="3140" spans="1:23" s="36" customFormat="1" ht="18.75">
      <c r="A3140" s="34"/>
      <c r="B3140" s="39"/>
      <c r="C3140" s="39"/>
      <c r="D3140" s="35"/>
      <c r="E3140" s="40"/>
      <c r="F3140" s="39"/>
      <c r="G3140" s="39"/>
      <c r="H3140" s="39"/>
      <c r="I3140" s="34"/>
      <c r="J3140" s="34"/>
      <c r="K3140" s="34"/>
      <c r="L3140" s="34"/>
      <c r="M3140" s="43" t="str">
        <f ca="1">IFERROR(OFFSET('Maximum minutes'!$C$1,T3140,MATCH(IF(G3140&lt;&gt;"",G3140,F3140),OFFSET('Maximum minutes'!$C$1,T3140-1,0,1,U3140+1),0)-1)*IF(OR(ISNUMBER(J3140),J3140="sans examen"),1,0)*IF(W3140&lt;MinDate,1,0),"")</f>
        <v/>
      </c>
      <c r="N3140" s="36">
        <f t="shared" ca="1" si="97"/>
        <v>0</v>
      </c>
      <c r="O3140" s="36" t="e">
        <f ca="1">LEFT(OFFSET(Lists!$Q$2,MATCH(E3140,Lists!$R$3:$R$19,0),0),4)</f>
        <v>#N/A</v>
      </c>
      <c r="P3140" s="36" t="e">
        <f ca="1">MATCH(O3140,Lists!$S$2:$S$640,1)</f>
        <v>#N/A</v>
      </c>
      <c r="Q3140" s="36" t="e">
        <f ca="1">MATCH(LEFT(OFFSET(Lists!$Q$2,MATCH(E3140,Lists!$R$3:$R$19,0)+1,0),4),Lists!$S$3:$S$640,1)</f>
        <v>#N/A</v>
      </c>
      <c r="R3140" s="36" t="e">
        <f ca="1">LEFT(OFFSET(Lists!$S$2,P3140-1+MATCH(F3140,OFFSET(Lists!$T$3,P3140-1,0,Q3140-P3140+1),0),0),6)</f>
        <v>#N/A</v>
      </c>
      <c r="S3140" s="36" t="e">
        <f ca="1">VLOOKUP(R3140,Lists!B:D,3,FALSE)</f>
        <v>#N/A</v>
      </c>
      <c r="T3140" s="36" t="str">
        <f>IF(F3140&lt;&gt;"",MATCH(R3140,'Maximum minutes'!B:B,0),"")</f>
        <v/>
      </c>
      <c r="U3140" s="36">
        <f ca="1">IF(F3140&lt;&gt;"",COUNTA(OFFSET('Maximum minutes'!$C$1,'Annexe A1 Cours'!T3140,0,1,50)),0)</f>
        <v>0</v>
      </c>
      <c r="V3140" s="37">
        <f ca="1">IFERROR(OFFSET('Maximum minutes'!$C$1,T3140+1,-1+MATCH(G3140,OFFSET('Maximum minutes'!$C$1,T3140-1,0,1,50),0)),0)</f>
        <v>0</v>
      </c>
      <c r="W3140" s="38">
        <f t="shared" ca="1" si="96"/>
        <v>0</v>
      </c>
    </row>
    <row r="3141" spans="1:23" s="36" customFormat="1" ht="18.75">
      <c r="A3141" s="34"/>
      <c r="B3141" s="39"/>
      <c r="C3141" s="39"/>
      <c r="D3141" s="35"/>
      <c r="E3141" s="40"/>
      <c r="F3141" s="39"/>
      <c r="G3141" s="39"/>
      <c r="H3141" s="39"/>
      <c r="I3141" s="34"/>
      <c r="J3141" s="34"/>
      <c r="K3141" s="34"/>
      <c r="L3141" s="34"/>
      <c r="M3141" s="43" t="str">
        <f ca="1">IFERROR(OFFSET('Maximum minutes'!$C$1,T3141,MATCH(IF(G3141&lt;&gt;"",G3141,F3141),OFFSET('Maximum minutes'!$C$1,T3141-1,0,1,U3141+1),0)-1)*IF(OR(ISNUMBER(J3141),J3141="sans examen"),1,0)*IF(W3141&lt;MinDate,1,0),"")</f>
        <v/>
      </c>
      <c r="N3141" s="36">
        <f t="shared" ca="1" si="97"/>
        <v>0</v>
      </c>
      <c r="O3141" s="36" t="e">
        <f ca="1">LEFT(OFFSET(Lists!$Q$2,MATCH(E3141,Lists!$R$3:$R$19,0),0),4)</f>
        <v>#N/A</v>
      </c>
      <c r="P3141" s="36" t="e">
        <f ca="1">MATCH(O3141,Lists!$S$2:$S$640,1)</f>
        <v>#N/A</v>
      </c>
      <c r="Q3141" s="36" t="e">
        <f ca="1">MATCH(LEFT(OFFSET(Lists!$Q$2,MATCH(E3141,Lists!$R$3:$R$19,0)+1,0),4),Lists!$S$3:$S$640,1)</f>
        <v>#N/A</v>
      </c>
      <c r="R3141" s="36" t="e">
        <f ca="1">LEFT(OFFSET(Lists!$S$2,P3141-1+MATCH(F3141,OFFSET(Lists!$T$3,P3141-1,0,Q3141-P3141+1),0),0),6)</f>
        <v>#N/A</v>
      </c>
      <c r="S3141" s="36" t="e">
        <f ca="1">VLOOKUP(R3141,Lists!B:D,3,FALSE)</f>
        <v>#N/A</v>
      </c>
      <c r="T3141" s="36" t="str">
        <f>IF(F3141&lt;&gt;"",MATCH(R3141,'Maximum minutes'!B:B,0),"")</f>
        <v/>
      </c>
      <c r="U3141" s="36">
        <f ca="1">IF(F3141&lt;&gt;"",COUNTA(OFFSET('Maximum minutes'!$C$1,'Annexe A1 Cours'!T3141,0,1,50)),0)</f>
        <v>0</v>
      </c>
      <c r="V3141" s="37">
        <f ca="1">IFERROR(OFFSET('Maximum minutes'!$C$1,T3141+1,-1+MATCH(G3141,OFFSET('Maximum minutes'!$C$1,T3141-1,0,1,50),0)),0)</f>
        <v>0</v>
      </c>
      <c r="W3141" s="38">
        <f t="shared" ca="1" si="96"/>
        <v>0</v>
      </c>
    </row>
    <row r="3142" spans="1:23" s="36" customFormat="1" ht="18.75">
      <c r="A3142" s="34"/>
      <c r="B3142" s="39"/>
      <c r="C3142" s="39"/>
      <c r="D3142" s="35"/>
      <c r="E3142" s="40"/>
      <c r="F3142" s="39"/>
      <c r="G3142" s="39"/>
      <c r="H3142" s="39"/>
      <c r="I3142" s="34"/>
      <c r="J3142" s="34"/>
      <c r="K3142" s="34"/>
      <c r="L3142" s="34"/>
      <c r="M3142" s="43" t="str">
        <f ca="1">IFERROR(OFFSET('Maximum minutes'!$C$1,T3142,MATCH(IF(G3142&lt;&gt;"",G3142,F3142),OFFSET('Maximum minutes'!$C$1,T3142-1,0,1,U3142+1),0)-1)*IF(OR(ISNUMBER(J3142),J3142="sans examen"),1,0)*IF(W3142&lt;MinDate,1,0),"")</f>
        <v/>
      </c>
      <c r="N3142" s="36">
        <f t="shared" ca="1" si="97"/>
        <v>0</v>
      </c>
      <c r="O3142" s="36" t="e">
        <f ca="1">LEFT(OFFSET(Lists!$Q$2,MATCH(E3142,Lists!$R$3:$R$19,0),0),4)</f>
        <v>#N/A</v>
      </c>
      <c r="P3142" s="36" t="e">
        <f ca="1">MATCH(O3142,Lists!$S$2:$S$640,1)</f>
        <v>#N/A</v>
      </c>
      <c r="Q3142" s="36" t="e">
        <f ca="1">MATCH(LEFT(OFFSET(Lists!$Q$2,MATCH(E3142,Lists!$R$3:$R$19,0)+1,0),4),Lists!$S$3:$S$640,1)</f>
        <v>#N/A</v>
      </c>
      <c r="R3142" s="36" t="e">
        <f ca="1">LEFT(OFFSET(Lists!$S$2,P3142-1+MATCH(F3142,OFFSET(Lists!$T$3,P3142-1,0,Q3142-P3142+1),0),0),6)</f>
        <v>#N/A</v>
      </c>
      <c r="S3142" s="36" t="e">
        <f ca="1">VLOOKUP(R3142,Lists!B:D,3,FALSE)</f>
        <v>#N/A</v>
      </c>
      <c r="T3142" s="36" t="str">
        <f>IF(F3142&lt;&gt;"",MATCH(R3142,'Maximum minutes'!B:B,0),"")</f>
        <v/>
      </c>
      <c r="U3142" s="36">
        <f ca="1">IF(F3142&lt;&gt;"",COUNTA(OFFSET('Maximum minutes'!$C$1,'Annexe A1 Cours'!T3142,0,1,50)),0)</f>
        <v>0</v>
      </c>
      <c r="V3142" s="37">
        <f ca="1">IFERROR(OFFSET('Maximum minutes'!$C$1,T3142+1,-1+MATCH(G3142,OFFSET('Maximum minutes'!$C$1,T3142-1,0,1,50),0)),0)</f>
        <v>0</v>
      </c>
      <c r="W3142" s="38">
        <f t="shared" ca="1" si="96"/>
        <v>0</v>
      </c>
    </row>
    <row r="3143" spans="1:23" s="36" customFormat="1" ht="18.75">
      <c r="A3143" s="34"/>
      <c r="B3143" s="39"/>
      <c r="C3143" s="39"/>
      <c r="D3143" s="35"/>
      <c r="E3143" s="40"/>
      <c r="F3143" s="39"/>
      <c r="G3143" s="39"/>
      <c r="H3143" s="39"/>
      <c r="I3143" s="34"/>
      <c r="J3143" s="34"/>
      <c r="K3143" s="34"/>
      <c r="L3143" s="34"/>
      <c r="M3143" s="43" t="str">
        <f ca="1">IFERROR(OFFSET('Maximum minutes'!$C$1,T3143,MATCH(IF(G3143&lt;&gt;"",G3143,F3143),OFFSET('Maximum minutes'!$C$1,T3143-1,0,1,U3143+1),0)-1)*IF(OR(ISNUMBER(J3143),J3143="sans examen"),1,0)*IF(W3143&lt;MinDate,1,0),"")</f>
        <v/>
      </c>
      <c r="N3143" s="36">
        <f t="shared" ca="1" si="97"/>
        <v>0</v>
      </c>
      <c r="O3143" s="36" t="e">
        <f ca="1">LEFT(OFFSET(Lists!$Q$2,MATCH(E3143,Lists!$R$3:$R$19,0),0),4)</f>
        <v>#N/A</v>
      </c>
      <c r="P3143" s="36" t="e">
        <f ca="1">MATCH(O3143,Lists!$S$2:$S$640,1)</f>
        <v>#N/A</v>
      </c>
      <c r="Q3143" s="36" t="e">
        <f ca="1">MATCH(LEFT(OFFSET(Lists!$Q$2,MATCH(E3143,Lists!$R$3:$R$19,0)+1,0),4),Lists!$S$3:$S$640,1)</f>
        <v>#N/A</v>
      </c>
      <c r="R3143" s="36" t="e">
        <f ca="1">LEFT(OFFSET(Lists!$S$2,P3143-1+MATCH(F3143,OFFSET(Lists!$T$3,P3143-1,0,Q3143-P3143+1),0),0),6)</f>
        <v>#N/A</v>
      </c>
      <c r="S3143" s="36" t="e">
        <f ca="1">VLOOKUP(R3143,Lists!B:D,3,FALSE)</f>
        <v>#N/A</v>
      </c>
      <c r="T3143" s="36" t="str">
        <f>IF(F3143&lt;&gt;"",MATCH(R3143,'Maximum minutes'!B:B,0),"")</f>
        <v/>
      </c>
      <c r="U3143" s="36">
        <f ca="1">IF(F3143&lt;&gt;"",COUNTA(OFFSET('Maximum minutes'!$C$1,'Annexe A1 Cours'!T3143,0,1,50)),0)</f>
        <v>0</v>
      </c>
      <c r="V3143" s="37">
        <f ca="1">IFERROR(OFFSET('Maximum minutes'!$C$1,T3143+1,-1+MATCH(G3143,OFFSET('Maximum minutes'!$C$1,T3143-1,0,1,50),0)),0)</f>
        <v>0</v>
      </c>
      <c r="W3143" s="38">
        <f t="shared" ref="W3143:W3206" ca="1" si="98">IFERROR(DATE(YEAR(D3143)+V3143,MONTH(D3143),DAY(D3143)),"")</f>
        <v>0</v>
      </c>
    </row>
    <row r="3144" spans="1:23" s="36" customFormat="1" ht="18.75">
      <c r="A3144" s="34"/>
      <c r="B3144" s="39"/>
      <c r="C3144" s="39"/>
      <c r="D3144" s="35"/>
      <c r="E3144" s="40"/>
      <c r="F3144" s="39"/>
      <c r="G3144" s="39"/>
      <c r="H3144" s="39"/>
      <c r="I3144" s="34"/>
      <c r="J3144" s="34"/>
      <c r="K3144" s="34"/>
      <c r="L3144" s="34"/>
      <c r="M3144" s="43" t="str">
        <f ca="1">IFERROR(OFFSET('Maximum minutes'!$C$1,T3144,MATCH(IF(G3144&lt;&gt;"",G3144,F3144),OFFSET('Maximum minutes'!$C$1,T3144-1,0,1,U3144+1),0)-1)*IF(OR(ISNUMBER(J3144),J3144="sans examen"),1,0)*IF(W3144&lt;MinDate,1,0),"")</f>
        <v/>
      </c>
      <c r="N3144" s="36">
        <f t="shared" ref="N3144:N3207" ca="1" si="99">IF(K3144&gt;0,MIN(K3144,M3144),0)*IF(M3144="",0,1)</f>
        <v>0</v>
      </c>
      <c r="O3144" s="36" t="e">
        <f ca="1">LEFT(OFFSET(Lists!$Q$2,MATCH(E3144,Lists!$R$3:$R$19,0),0),4)</f>
        <v>#N/A</v>
      </c>
      <c r="P3144" s="36" t="e">
        <f ca="1">MATCH(O3144,Lists!$S$2:$S$640,1)</f>
        <v>#N/A</v>
      </c>
      <c r="Q3144" s="36" t="e">
        <f ca="1">MATCH(LEFT(OFFSET(Lists!$Q$2,MATCH(E3144,Lists!$R$3:$R$19,0)+1,0),4),Lists!$S$3:$S$640,1)</f>
        <v>#N/A</v>
      </c>
      <c r="R3144" s="36" t="e">
        <f ca="1">LEFT(OFFSET(Lists!$S$2,P3144-1+MATCH(F3144,OFFSET(Lists!$T$3,P3144-1,0,Q3144-P3144+1),0),0),6)</f>
        <v>#N/A</v>
      </c>
      <c r="S3144" s="36" t="e">
        <f ca="1">VLOOKUP(R3144,Lists!B:D,3,FALSE)</f>
        <v>#N/A</v>
      </c>
      <c r="T3144" s="36" t="str">
        <f>IF(F3144&lt;&gt;"",MATCH(R3144,'Maximum minutes'!B:B,0),"")</f>
        <v/>
      </c>
      <c r="U3144" s="36">
        <f ca="1">IF(F3144&lt;&gt;"",COUNTA(OFFSET('Maximum minutes'!$C$1,'Annexe A1 Cours'!T3144,0,1,50)),0)</f>
        <v>0</v>
      </c>
      <c r="V3144" s="37">
        <f ca="1">IFERROR(OFFSET('Maximum minutes'!$C$1,T3144+1,-1+MATCH(G3144,OFFSET('Maximum minutes'!$C$1,T3144-1,0,1,50),0)),0)</f>
        <v>0</v>
      </c>
      <c r="W3144" s="38">
        <f t="shared" ca="1" si="98"/>
        <v>0</v>
      </c>
    </row>
    <row r="3145" spans="1:23" s="36" customFormat="1" ht="18.75">
      <c r="A3145" s="34"/>
      <c r="B3145" s="39"/>
      <c r="C3145" s="39"/>
      <c r="D3145" s="35"/>
      <c r="E3145" s="40"/>
      <c r="F3145" s="39"/>
      <c r="G3145" s="39"/>
      <c r="H3145" s="39"/>
      <c r="I3145" s="34"/>
      <c r="J3145" s="34"/>
      <c r="K3145" s="34"/>
      <c r="L3145" s="34"/>
      <c r="M3145" s="43" t="str">
        <f ca="1">IFERROR(OFFSET('Maximum minutes'!$C$1,T3145,MATCH(IF(G3145&lt;&gt;"",G3145,F3145),OFFSET('Maximum minutes'!$C$1,T3145-1,0,1,U3145+1),0)-1)*IF(OR(ISNUMBER(J3145),J3145="sans examen"),1,0)*IF(W3145&lt;MinDate,1,0),"")</f>
        <v/>
      </c>
      <c r="N3145" s="36">
        <f t="shared" ca="1" si="99"/>
        <v>0</v>
      </c>
      <c r="O3145" s="36" t="e">
        <f ca="1">LEFT(OFFSET(Lists!$Q$2,MATCH(E3145,Lists!$R$3:$R$19,0),0),4)</f>
        <v>#N/A</v>
      </c>
      <c r="P3145" s="36" t="e">
        <f ca="1">MATCH(O3145,Lists!$S$2:$S$640,1)</f>
        <v>#N/A</v>
      </c>
      <c r="Q3145" s="36" t="e">
        <f ca="1">MATCH(LEFT(OFFSET(Lists!$Q$2,MATCH(E3145,Lists!$R$3:$R$19,0)+1,0),4),Lists!$S$3:$S$640,1)</f>
        <v>#N/A</v>
      </c>
      <c r="R3145" s="36" t="e">
        <f ca="1">LEFT(OFFSET(Lists!$S$2,P3145-1+MATCH(F3145,OFFSET(Lists!$T$3,P3145-1,0,Q3145-P3145+1),0),0),6)</f>
        <v>#N/A</v>
      </c>
      <c r="S3145" s="36" t="e">
        <f ca="1">VLOOKUP(R3145,Lists!B:D,3,FALSE)</f>
        <v>#N/A</v>
      </c>
      <c r="T3145" s="36" t="str">
        <f>IF(F3145&lt;&gt;"",MATCH(R3145,'Maximum minutes'!B:B,0),"")</f>
        <v/>
      </c>
      <c r="U3145" s="36">
        <f ca="1">IF(F3145&lt;&gt;"",COUNTA(OFFSET('Maximum minutes'!$C$1,'Annexe A1 Cours'!T3145,0,1,50)),0)</f>
        <v>0</v>
      </c>
      <c r="V3145" s="37">
        <f ca="1">IFERROR(OFFSET('Maximum minutes'!$C$1,T3145+1,-1+MATCH(G3145,OFFSET('Maximum minutes'!$C$1,T3145-1,0,1,50),0)),0)</f>
        <v>0</v>
      </c>
      <c r="W3145" s="38">
        <f t="shared" ca="1" si="98"/>
        <v>0</v>
      </c>
    </row>
    <row r="3146" spans="1:23" s="36" customFormat="1" ht="18.75">
      <c r="A3146" s="34"/>
      <c r="B3146" s="39"/>
      <c r="C3146" s="39"/>
      <c r="D3146" s="35"/>
      <c r="E3146" s="40"/>
      <c r="F3146" s="39"/>
      <c r="G3146" s="39"/>
      <c r="H3146" s="39"/>
      <c r="I3146" s="34"/>
      <c r="J3146" s="34"/>
      <c r="K3146" s="34"/>
      <c r="L3146" s="34"/>
      <c r="M3146" s="43" t="str">
        <f ca="1">IFERROR(OFFSET('Maximum minutes'!$C$1,T3146,MATCH(IF(G3146&lt;&gt;"",G3146,F3146),OFFSET('Maximum minutes'!$C$1,T3146-1,0,1,U3146+1),0)-1)*IF(OR(ISNUMBER(J3146),J3146="sans examen"),1,0)*IF(W3146&lt;MinDate,1,0),"")</f>
        <v/>
      </c>
      <c r="N3146" s="36">
        <f t="shared" ca="1" si="99"/>
        <v>0</v>
      </c>
      <c r="O3146" s="36" t="e">
        <f ca="1">LEFT(OFFSET(Lists!$Q$2,MATCH(E3146,Lists!$R$3:$R$19,0),0),4)</f>
        <v>#N/A</v>
      </c>
      <c r="P3146" s="36" t="e">
        <f ca="1">MATCH(O3146,Lists!$S$2:$S$640,1)</f>
        <v>#N/A</v>
      </c>
      <c r="Q3146" s="36" t="e">
        <f ca="1">MATCH(LEFT(OFFSET(Lists!$Q$2,MATCH(E3146,Lists!$R$3:$R$19,0)+1,0),4),Lists!$S$3:$S$640,1)</f>
        <v>#N/A</v>
      </c>
      <c r="R3146" s="36" t="e">
        <f ca="1">LEFT(OFFSET(Lists!$S$2,P3146-1+MATCH(F3146,OFFSET(Lists!$T$3,P3146-1,0,Q3146-P3146+1),0),0),6)</f>
        <v>#N/A</v>
      </c>
      <c r="S3146" s="36" t="e">
        <f ca="1">VLOOKUP(R3146,Lists!B:D,3,FALSE)</f>
        <v>#N/A</v>
      </c>
      <c r="T3146" s="36" t="str">
        <f>IF(F3146&lt;&gt;"",MATCH(R3146,'Maximum minutes'!B:B,0),"")</f>
        <v/>
      </c>
      <c r="U3146" s="36">
        <f ca="1">IF(F3146&lt;&gt;"",COUNTA(OFFSET('Maximum minutes'!$C$1,'Annexe A1 Cours'!T3146,0,1,50)),0)</f>
        <v>0</v>
      </c>
      <c r="V3146" s="37">
        <f ca="1">IFERROR(OFFSET('Maximum minutes'!$C$1,T3146+1,-1+MATCH(G3146,OFFSET('Maximum minutes'!$C$1,T3146-1,0,1,50),0)),0)</f>
        <v>0</v>
      </c>
      <c r="W3146" s="38">
        <f t="shared" ca="1" si="98"/>
        <v>0</v>
      </c>
    </row>
    <row r="3147" spans="1:23" s="36" customFormat="1" ht="18.75">
      <c r="A3147" s="34"/>
      <c r="B3147" s="39"/>
      <c r="C3147" s="39"/>
      <c r="D3147" s="35"/>
      <c r="E3147" s="40"/>
      <c r="F3147" s="39"/>
      <c r="G3147" s="39"/>
      <c r="H3147" s="39"/>
      <c r="I3147" s="34"/>
      <c r="J3147" s="34"/>
      <c r="K3147" s="34"/>
      <c r="L3147" s="34"/>
      <c r="M3147" s="43" t="str">
        <f ca="1">IFERROR(OFFSET('Maximum minutes'!$C$1,T3147,MATCH(IF(G3147&lt;&gt;"",G3147,F3147),OFFSET('Maximum minutes'!$C$1,T3147-1,0,1,U3147+1),0)-1)*IF(OR(ISNUMBER(J3147),J3147="sans examen"),1,0)*IF(W3147&lt;MinDate,1,0),"")</f>
        <v/>
      </c>
      <c r="N3147" s="36">
        <f t="shared" ca="1" si="99"/>
        <v>0</v>
      </c>
      <c r="O3147" s="36" t="e">
        <f ca="1">LEFT(OFFSET(Lists!$Q$2,MATCH(E3147,Lists!$R$3:$R$19,0),0),4)</f>
        <v>#N/A</v>
      </c>
      <c r="P3147" s="36" t="e">
        <f ca="1">MATCH(O3147,Lists!$S$2:$S$640,1)</f>
        <v>#N/A</v>
      </c>
      <c r="Q3147" s="36" t="e">
        <f ca="1">MATCH(LEFT(OFFSET(Lists!$Q$2,MATCH(E3147,Lists!$R$3:$R$19,0)+1,0),4),Lists!$S$3:$S$640,1)</f>
        <v>#N/A</v>
      </c>
      <c r="R3147" s="36" t="e">
        <f ca="1">LEFT(OFFSET(Lists!$S$2,P3147-1+MATCH(F3147,OFFSET(Lists!$T$3,P3147-1,0,Q3147-P3147+1),0),0),6)</f>
        <v>#N/A</v>
      </c>
      <c r="S3147" s="36" t="e">
        <f ca="1">VLOOKUP(R3147,Lists!B:D,3,FALSE)</f>
        <v>#N/A</v>
      </c>
      <c r="T3147" s="36" t="str">
        <f>IF(F3147&lt;&gt;"",MATCH(R3147,'Maximum minutes'!B:B,0),"")</f>
        <v/>
      </c>
      <c r="U3147" s="36">
        <f ca="1">IF(F3147&lt;&gt;"",COUNTA(OFFSET('Maximum minutes'!$C$1,'Annexe A1 Cours'!T3147,0,1,50)),0)</f>
        <v>0</v>
      </c>
      <c r="V3147" s="37">
        <f ca="1">IFERROR(OFFSET('Maximum minutes'!$C$1,T3147+1,-1+MATCH(G3147,OFFSET('Maximum minutes'!$C$1,T3147-1,0,1,50),0)),0)</f>
        <v>0</v>
      </c>
      <c r="W3147" s="38">
        <f t="shared" ca="1" si="98"/>
        <v>0</v>
      </c>
    </row>
    <row r="3148" spans="1:23" s="36" customFormat="1" ht="18.75">
      <c r="A3148" s="34"/>
      <c r="B3148" s="39"/>
      <c r="C3148" s="39"/>
      <c r="D3148" s="35"/>
      <c r="E3148" s="40"/>
      <c r="F3148" s="39"/>
      <c r="G3148" s="39"/>
      <c r="H3148" s="39"/>
      <c r="I3148" s="34"/>
      <c r="J3148" s="34"/>
      <c r="K3148" s="34"/>
      <c r="L3148" s="34"/>
      <c r="M3148" s="43" t="str">
        <f ca="1">IFERROR(OFFSET('Maximum minutes'!$C$1,T3148,MATCH(IF(G3148&lt;&gt;"",G3148,F3148),OFFSET('Maximum minutes'!$C$1,T3148-1,0,1,U3148+1),0)-1)*IF(OR(ISNUMBER(J3148),J3148="sans examen"),1,0)*IF(W3148&lt;MinDate,1,0),"")</f>
        <v/>
      </c>
      <c r="N3148" s="36">
        <f t="shared" ca="1" si="99"/>
        <v>0</v>
      </c>
      <c r="O3148" s="36" t="e">
        <f ca="1">LEFT(OFFSET(Lists!$Q$2,MATCH(E3148,Lists!$R$3:$R$19,0),0),4)</f>
        <v>#N/A</v>
      </c>
      <c r="P3148" s="36" t="e">
        <f ca="1">MATCH(O3148,Lists!$S$2:$S$640,1)</f>
        <v>#N/A</v>
      </c>
      <c r="Q3148" s="36" t="e">
        <f ca="1">MATCH(LEFT(OFFSET(Lists!$Q$2,MATCH(E3148,Lists!$R$3:$R$19,0)+1,0),4),Lists!$S$3:$S$640,1)</f>
        <v>#N/A</v>
      </c>
      <c r="R3148" s="36" t="e">
        <f ca="1">LEFT(OFFSET(Lists!$S$2,P3148-1+MATCH(F3148,OFFSET(Lists!$T$3,P3148-1,0,Q3148-P3148+1),0),0),6)</f>
        <v>#N/A</v>
      </c>
      <c r="S3148" s="36" t="e">
        <f ca="1">VLOOKUP(R3148,Lists!B:D,3,FALSE)</f>
        <v>#N/A</v>
      </c>
      <c r="T3148" s="36" t="str">
        <f>IF(F3148&lt;&gt;"",MATCH(R3148,'Maximum minutes'!B:B,0),"")</f>
        <v/>
      </c>
      <c r="U3148" s="36">
        <f ca="1">IF(F3148&lt;&gt;"",COUNTA(OFFSET('Maximum minutes'!$C$1,'Annexe A1 Cours'!T3148,0,1,50)),0)</f>
        <v>0</v>
      </c>
      <c r="V3148" s="37">
        <f ca="1">IFERROR(OFFSET('Maximum minutes'!$C$1,T3148+1,-1+MATCH(G3148,OFFSET('Maximum minutes'!$C$1,T3148-1,0,1,50),0)),0)</f>
        <v>0</v>
      </c>
      <c r="W3148" s="38">
        <f t="shared" ca="1" si="98"/>
        <v>0</v>
      </c>
    </row>
    <row r="3149" spans="1:23" s="36" customFormat="1" ht="18.75">
      <c r="A3149" s="34"/>
      <c r="B3149" s="39"/>
      <c r="C3149" s="39"/>
      <c r="D3149" s="35"/>
      <c r="E3149" s="40"/>
      <c r="F3149" s="39"/>
      <c r="G3149" s="39"/>
      <c r="H3149" s="39"/>
      <c r="I3149" s="34"/>
      <c r="J3149" s="34"/>
      <c r="K3149" s="34"/>
      <c r="L3149" s="34"/>
      <c r="M3149" s="43" t="str">
        <f ca="1">IFERROR(OFFSET('Maximum minutes'!$C$1,T3149,MATCH(IF(G3149&lt;&gt;"",G3149,F3149),OFFSET('Maximum minutes'!$C$1,T3149-1,0,1,U3149+1),0)-1)*IF(OR(ISNUMBER(J3149),J3149="sans examen"),1,0)*IF(W3149&lt;MinDate,1,0),"")</f>
        <v/>
      </c>
      <c r="N3149" s="36">
        <f t="shared" ca="1" si="99"/>
        <v>0</v>
      </c>
      <c r="O3149" s="36" t="e">
        <f ca="1">LEFT(OFFSET(Lists!$Q$2,MATCH(E3149,Lists!$R$3:$R$19,0),0),4)</f>
        <v>#N/A</v>
      </c>
      <c r="P3149" s="36" t="e">
        <f ca="1">MATCH(O3149,Lists!$S$2:$S$640,1)</f>
        <v>#N/A</v>
      </c>
      <c r="Q3149" s="36" t="e">
        <f ca="1">MATCH(LEFT(OFFSET(Lists!$Q$2,MATCH(E3149,Lists!$R$3:$R$19,0)+1,0),4),Lists!$S$3:$S$640,1)</f>
        <v>#N/A</v>
      </c>
      <c r="R3149" s="36" t="e">
        <f ca="1">LEFT(OFFSET(Lists!$S$2,P3149-1+MATCH(F3149,OFFSET(Lists!$T$3,P3149-1,0,Q3149-P3149+1),0),0),6)</f>
        <v>#N/A</v>
      </c>
      <c r="S3149" s="36" t="e">
        <f ca="1">VLOOKUP(R3149,Lists!B:D,3,FALSE)</f>
        <v>#N/A</v>
      </c>
      <c r="T3149" s="36" t="str">
        <f>IF(F3149&lt;&gt;"",MATCH(R3149,'Maximum minutes'!B:B,0),"")</f>
        <v/>
      </c>
      <c r="U3149" s="36">
        <f ca="1">IF(F3149&lt;&gt;"",COUNTA(OFFSET('Maximum minutes'!$C$1,'Annexe A1 Cours'!T3149,0,1,50)),0)</f>
        <v>0</v>
      </c>
      <c r="V3149" s="37">
        <f ca="1">IFERROR(OFFSET('Maximum minutes'!$C$1,T3149+1,-1+MATCH(G3149,OFFSET('Maximum minutes'!$C$1,T3149-1,0,1,50),0)),0)</f>
        <v>0</v>
      </c>
      <c r="W3149" s="38">
        <f t="shared" ca="1" si="98"/>
        <v>0</v>
      </c>
    </row>
    <row r="3150" spans="1:23" s="36" customFormat="1" ht="18.75">
      <c r="A3150" s="34"/>
      <c r="B3150" s="39"/>
      <c r="C3150" s="39"/>
      <c r="D3150" s="35"/>
      <c r="E3150" s="40"/>
      <c r="F3150" s="39"/>
      <c r="G3150" s="39"/>
      <c r="H3150" s="39"/>
      <c r="I3150" s="34"/>
      <c r="J3150" s="34"/>
      <c r="K3150" s="34"/>
      <c r="L3150" s="34"/>
      <c r="M3150" s="43" t="str">
        <f ca="1">IFERROR(OFFSET('Maximum minutes'!$C$1,T3150,MATCH(IF(G3150&lt;&gt;"",G3150,F3150),OFFSET('Maximum minutes'!$C$1,T3150-1,0,1,U3150+1),0)-1)*IF(OR(ISNUMBER(J3150),J3150="sans examen"),1,0)*IF(W3150&lt;MinDate,1,0),"")</f>
        <v/>
      </c>
      <c r="N3150" s="36">
        <f t="shared" ca="1" si="99"/>
        <v>0</v>
      </c>
      <c r="O3150" s="36" t="e">
        <f ca="1">LEFT(OFFSET(Lists!$Q$2,MATCH(E3150,Lists!$R$3:$R$19,0),0),4)</f>
        <v>#N/A</v>
      </c>
      <c r="P3150" s="36" t="e">
        <f ca="1">MATCH(O3150,Lists!$S$2:$S$640,1)</f>
        <v>#N/A</v>
      </c>
      <c r="Q3150" s="36" t="e">
        <f ca="1">MATCH(LEFT(OFFSET(Lists!$Q$2,MATCH(E3150,Lists!$R$3:$R$19,0)+1,0),4),Lists!$S$3:$S$640,1)</f>
        <v>#N/A</v>
      </c>
      <c r="R3150" s="36" t="e">
        <f ca="1">LEFT(OFFSET(Lists!$S$2,P3150-1+MATCH(F3150,OFFSET(Lists!$T$3,P3150-1,0,Q3150-P3150+1),0),0),6)</f>
        <v>#N/A</v>
      </c>
      <c r="S3150" s="36" t="e">
        <f ca="1">VLOOKUP(R3150,Lists!B:D,3,FALSE)</f>
        <v>#N/A</v>
      </c>
      <c r="T3150" s="36" t="str">
        <f>IF(F3150&lt;&gt;"",MATCH(R3150,'Maximum minutes'!B:B,0),"")</f>
        <v/>
      </c>
      <c r="U3150" s="36">
        <f ca="1">IF(F3150&lt;&gt;"",COUNTA(OFFSET('Maximum minutes'!$C$1,'Annexe A1 Cours'!T3150,0,1,50)),0)</f>
        <v>0</v>
      </c>
      <c r="V3150" s="37">
        <f ca="1">IFERROR(OFFSET('Maximum minutes'!$C$1,T3150+1,-1+MATCH(G3150,OFFSET('Maximum minutes'!$C$1,T3150-1,0,1,50),0)),0)</f>
        <v>0</v>
      </c>
      <c r="W3150" s="38">
        <f t="shared" ca="1" si="98"/>
        <v>0</v>
      </c>
    </row>
    <row r="3151" spans="1:23" s="36" customFormat="1" ht="18.75">
      <c r="A3151" s="34"/>
      <c r="B3151" s="39"/>
      <c r="C3151" s="39"/>
      <c r="D3151" s="35"/>
      <c r="E3151" s="40"/>
      <c r="F3151" s="39"/>
      <c r="G3151" s="39"/>
      <c r="H3151" s="39"/>
      <c r="I3151" s="34"/>
      <c r="J3151" s="34"/>
      <c r="K3151" s="34"/>
      <c r="L3151" s="34"/>
      <c r="M3151" s="43" t="str">
        <f ca="1">IFERROR(OFFSET('Maximum minutes'!$C$1,T3151,MATCH(IF(G3151&lt;&gt;"",G3151,F3151),OFFSET('Maximum minutes'!$C$1,T3151-1,0,1,U3151+1),0)-1)*IF(OR(ISNUMBER(J3151),J3151="sans examen"),1,0)*IF(W3151&lt;MinDate,1,0),"")</f>
        <v/>
      </c>
      <c r="N3151" s="36">
        <f t="shared" ca="1" si="99"/>
        <v>0</v>
      </c>
      <c r="O3151" s="36" t="e">
        <f ca="1">LEFT(OFFSET(Lists!$Q$2,MATCH(E3151,Lists!$R$3:$R$19,0),0),4)</f>
        <v>#N/A</v>
      </c>
      <c r="P3151" s="36" t="e">
        <f ca="1">MATCH(O3151,Lists!$S$2:$S$640,1)</f>
        <v>#N/A</v>
      </c>
      <c r="Q3151" s="36" t="e">
        <f ca="1">MATCH(LEFT(OFFSET(Lists!$Q$2,MATCH(E3151,Lists!$R$3:$R$19,0)+1,0),4),Lists!$S$3:$S$640,1)</f>
        <v>#N/A</v>
      </c>
      <c r="R3151" s="36" t="e">
        <f ca="1">LEFT(OFFSET(Lists!$S$2,P3151-1+MATCH(F3151,OFFSET(Lists!$T$3,P3151-1,0,Q3151-P3151+1),0),0),6)</f>
        <v>#N/A</v>
      </c>
      <c r="S3151" s="36" t="e">
        <f ca="1">VLOOKUP(R3151,Lists!B:D,3,FALSE)</f>
        <v>#N/A</v>
      </c>
      <c r="T3151" s="36" t="str">
        <f>IF(F3151&lt;&gt;"",MATCH(R3151,'Maximum minutes'!B:B,0),"")</f>
        <v/>
      </c>
      <c r="U3151" s="36">
        <f ca="1">IF(F3151&lt;&gt;"",COUNTA(OFFSET('Maximum minutes'!$C$1,'Annexe A1 Cours'!T3151,0,1,50)),0)</f>
        <v>0</v>
      </c>
      <c r="V3151" s="37">
        <f ca="1">IFERROR(OFFSET('Maximum minutes'!$C$1,T3151+1,-1+MATCH(G3151,OFFSET('Maximum minutes'!$C$1,T3151-1,0,1,50),0)),0)</f>
        <v>0</v>
      </c>
      <c r="W3151" s="38">
        <f t="shared" ca="1" si="98"/>
        <v>0</v>
      </c>
    </row>
    <row r="3152" spans="1:23" s="36" customFormat="1" ht="18.75">
      <c r="A3152" s="34"/>
      <c r="B3152" s="39"/>
      <c r="C3152" s="39"/>
      <c r="D3152" s="35"/>
      <c r="E3152" s="40"/>
      <c r="F3152" s="39"/>
      <c r="G3152" s="39"/>
      <c r="H3152" s="39"/>
      <c r="I3152" s="34"/>
      <c r="J3152" s="34"/>
      <c r="K3152" s="34"/>
      <c r="L3152" s="34"/>
      <c r="M3152" s="43" t="str">
        <f ca="1">IFERROR(OFFSET('Maximum minutes'!$C$1,T3152,MATCH(IF(G3152&lt;&gt;"",G3152,F3152),OFFSET('Maximum minutes'!$C$1,T3152-1,0,1,U3152+1),0)-1)*IF(OR(ISNUMBER(J3152),J3152="sans examen"),1,0)*IF(W3152&lt;MinDate,1,0),"")</f>
        <v/>
      </c>
      <c r="N3152" s="36">
        <f t="shared" ca="1" si="99"/>
        <v>0</v>
      </c>
      <c r="O3152" s="36" t="e">
        <f ca="1">LEFT(OFFSET(Lists!$Q$2,MATCH(E3152,Lists!$R$3:$R$19,0),0),4)</f>
        <v>#N/A</v>
      </c>
      <c r="P3152" s="36" t="e">
        <f ca="1">MATCH(O3152,Lists!$S$2:$S$640,1)</f>
        <v>#N/A</v>
      </c>
      <c r="Q3152" s="36" t="e">
        <f ca="1">MATCH(LEFT(OFFSET(Lists!$Q$2,MATCH(E3152,Lists!$R$3:$R$19,0)+1,0),4),Lists!$S$3:$S$640,1)</f>
        <v>#N/A</v>
      </c>
      <c r="R3152" s="36" t="e">
        <f ca="1">LEFT(OFFSET(Lists!$S$2,P3152-1+MATCH(F3152,OFFSET(Lists!$T$3,P3152-1,0,Q3152-P3152+1),0),0),6)</f>
        <v>#N/A</v>
      </c>
      <c r="S3152" s="36" t="e">
        <f ca="1">VLOOKUP(R3152,Lists!B:D,3,FALSE)</f>
        <v>#N/A</v>
      </c>
      <c r="T3152" s="36" t="str">
        <f>IF(F3152&lt;&gt;"",MATCH(R3152,'Maximum minutes'!B:B,0),"")</f>
        <v/>
      </c>
      <c r="U3152" s="36">
        <f ca="1">IF(F3152&lt;&gt;"",COUNTA(OFFSET('Maximum minutes'!$C$1,'Annexe A1 Cours'!T3152,0,1,50)),0)</f>
        <v>0</v>
      </c>
      <c r="V3152" s="37">
        <f ca="1">IFERROR(OFFSET('Maximum minutes'!$C$1,T3152+1,-1+MATCH(G3152,OFFSET('Maximum minutes'!$C$1,T3152-1,0,1,50),0)),0)</f>
        <v>0</v>
      </c>
      <c r="W3152" s="38">
        <f t="shared" ca="1" si="98"/>
        <v>0</v>
      </c>
    </row>
    <row r="3153" spans="1:23" s="36" customFormat="1" ht="18.75">
      <c r="A3153" s="34"/>
      <c r="B3153" s="39"/>
      <c r="C3153" s="39"/>
      <c r="D3153" s="35"/>
      <c r="E3153" s="40"/>
      <c r="F3153" s="39"/>
      <c r="G3153" s="39"/>
      <c r="H3153" s="39"/>
      <c r="I3153" s="34"/>
      <c r="J3153" s="34"/>
      <c r="K3153" s="34"/>
      <c r="L3153" s="34"/>
      <c r="M3153" s="43" t="str">
        <f ca="1">IFERROR(OFFSET('Maximum minutes'!$C$1,T3153,MATCH(IF(G3153&lt;&gt;"",G3153,F3153),OFFSET('Maximum minutes'!$C$1,T3153-1,0,1,U3153+1),0)-1)*IF(OR(ISNUMBER(J3153),J3153="sans examen"),1,0)*IF(W3153&lt;MinDate,1,0),"")</f>
        <v/>
      </c>
      <c r="N3153" s="36">
        <f t="shared" ca="1" si="99"/>
        <v>0</v>
      </c>
      <c r="O3153" s="36" t="e">
        <f ca="1">LEFT(OFFSET(Lists!$Q$2,MATCH(E3153,Lists!$R$3:$R$19,0),0),4)</f>
        <v>#N/A</v>
      </c>
      <c r="P3153" s="36" t="e">
        <f ca="1">MATCH(O3153,Lists!$S$2:$S$640,1)</f>
        <v>#N/A</v>
      </c>
      <c r="Q3153" s="36" t="e">
        <f ca="1">MATCH(LEFT(OFFSET(Lists!$Q$2,MATCH(E3153,Lists!$R$3:$R$19,0)+1,0),4),Lists!$S$3:$S$640,1)</f>
        <v>#N/A</v>
      </c>
      <c r="R3153" s="36" t="e">
        <f ca="1">LEFT(OFFSET(Lists!$S$2,P3153-1+MATCH(F3153,OFFSET(Lists!$T$3,P3153-1,0,Q3153-P3153+1),0),0),6)</f>
        <v>#N/A</v>
      </c>
      <c r="S3153" s="36" t="e">
        <f ca="1">VLOOKUP(R3153,Lists!B:D,3,FALSE)</f>
        <v>#N/A</v>
      </c>
      <c r="T3153" s="36" t="str">
        <f>IF(F3153&lt;&gt;"",MATCH(R3153,'Maximum minutes'!B:B,0),"")</f>
        <v/>
      </c>
      <c r="U3153" s="36">
        <f ca="1">IF(F3153&lt;&gt;"",COUNTA(OFFSET('Maximum minutes'!$C$1,'Annexe A1 Cours'!T3153,0,1,50)),0)</f>
        <v>0</v>
      </c>
      <c r="V3153" s="37">
        <f ca="1">IFERROR(OFFSET('Maximum minutes'!$C$1,T3153+1,-1+MATCH(G3153,OFFSET('Maximum minutes'!$C$1,T3153-1,0,1,50),0)),0)</f>
        <v>0</v>
      </c>
      <c r="W3153" s="38">
        <f t="shared" ca="1" si="98"/>
        <v>0</v>
      </c>
    </row>
    <row r="3154" spans="1:23" s="36" customFormat="1" ht="18.75">
      <c r="A3154" s="34"/>
      <c r="B3154" s="39"/>
      <c r="C3154" s="39"/>
      <c r="D3154" s="35"/>
      <c r="E3154" s="40"/>
      <c r="F3154" s="39"/>
      <c r="G3154" s="39"/>
      <c r="H3154" s="39"/>
      <c r="I3154" s="34"/>
      <c r="J3154" s="34"/>
      <c r="K3154" s="34"/>
      <c r="L3154" s="34"/>
      <c r="M3154" s="43" t="str">
        <f ca="1">IFERROR(OFFSET('Maximum minutes'!$C$1,T3154,MATCH(IF(G3154&lt;&gt;"",G3154,F3154),OFFSET('Maximum minutes'!$C$1,T3154-1,0,1,U3154+1),0)-1)*IF(OR(ISNUMBER(J3154),J3154="sans examen"),1,0)*IF(W3154&lt;MinDate,1,0),"")</f>
        <v/>
      </c>
      <c r="N3154" s="36">
        <f t="shared" ca="1" si="99"/>
        <v>0</v>
      </c>
      <c r="O3154" s="36" t="e">
        <f ca="1">LEFT(OFFSET(Lists!$Q$2,MATCH(E3154,Lists!$R$3:$R$19,0),0),4)</f>
        <v>#N/A</v>
      </c>
      <c r="P3154" s="36" t="e">
        <f ca="1">MATCH(O3154,Lists!$S$2:$S$640,1)</f>
        <v>#N/A</v>
      </c>
      <c r="Q3154" s="36" t="e">
        <f ca="1">MATCH(LEFT(OFFSET(Lists!$Q$2,MATCH(E3154,Lists!$R$3:$R$19,0)+1,0),4),Lists!$S$3:$S$640,1)</f>
        <v>#N/A</v>
      </c>
      <c r="R3154" s="36" t="e">
        <f ca="1">LEFT(OFFSET(Lists!$S$2,P3154-1+MATCH(F3154,OFFSET(Lists!$T$3,P3154-1,0,Q3154-P3154+1),0),0),6)</f>
        <v>#N/A</v>
      </c>
      <c r="S3154" s="36" t="e">
        <f ca="1">VLOOKUP(R3154,Lists!B:D,3,FALSE)</f>
        <v>#N/A</v>
      </c>
      <c r="T3154" s="36" t="str">
        <f>IF(F3154&lt;&gt;"",MATCH(R3154,'Maximum minutes'!B:B,0),"")</f>
        <v/>
      </c>
      <c r="U3154" s="36">
        <f ca="1">IF(F3154&lt;&gt;"",COUNTA(OFFSET('Maximum minutes'!$C$1,'Annexe A1 Cours'!T3154,0,1,50)),0)</f>
        <v>0</v>
      </c>
      <c r="V3154" s="37">
        <f ca="1">IFERROR(OFFSET('Maximum minutes'!$C$1,T3154+1,-1+MATCH(G3154,OFFSET('Maximum minutes'!$C$1,T3154-1,0,1,50),0)),0)</f>
        <v>0</v>
      </c>
      <c r="W3154" s="38">
        <f t="shared" ca="1" si="98"/>
        <v>0</v>
      </c>
    </row>
    <row r="3155" spans="1:23" s="36" customFormat="1" ht="18.75">
      <c r="A3155" s="34"/>
      <c r="B3155" s="39"/>
      <c r="C3155" s="39"/>
      <c r="D3155" s="35"/>
      <c r="E3155" s="40"/>
      <c r="F3155" s="39"/>
      <c r="G3155" s="39"/>
      <c r="H3155" s="39"/>
      <c r="I3155" s="34"/>
      <c r="J3155" s="34"/>
      <c r="K3155" s="34"/>
      <c r="L3155" s="34"/>
      <c r="M3155" s="43" t="str">
        <f ca="1">IFERROR(OFFSET('Maximum minutes'!$C$1,T3155,MATCH(IF(G3155&lt;&gt;"",G3155,F3155),OFFSET('Maximum minutes'!$C$1,T3155-1,0,1,U3155+1),0)-1)*IF(OR(ISNUMBER(J3155),J3155="sans examen"),1,0)*IF(W3155&lt;MinDate,1,0),"")</f>
        <v/>
      </c>
      <c r="N3155" s="36">
        <f t="shared" ca="1" si="99"/>
        <v>0</v>
      </c>
      <c r="O3155" s="36" t="e">
        <f ca="1">LEFT(OFFSET(Lists!$Q$2,MATCH(E3155,Lists!$R$3:$R$19,0),0),4)</f>
        <v>#N/A</v>
      </c>
      <c r="P3155" s="36" t="e">
        <f ca="1">MATCH(O3155,Lists!$S$2:$S$640,1)</f>
        <v>#N/A</v>
      </c>
      <c r="Q3155" s="36" t="e">
        <f ca="1">MATCH(LEFT(OFFSET(Lists!$Q$2,MATCH(E3155,Lists!$R$3:$R$19,0)+1,0),4),Lists!$S$3:$S$640,1)</f>
        <v>#N/A</v>
      </c>
      <c r="R3155" s="36" t="e">
        <f ca="1">LEFT(OFFSET(Lists!$S$2,P3155-1+MATCH(F3155,OFFSET(Lists!$T$3,P3155-1,0,Q3155-P3155+1),0),0),6)</f>
        <v>#N/A</v>
      </c>
      <c r="S3155" s="36" t="e">
        <f ca="1">VLOOKUP(R3155,Lists!B:D,3,FALSE)</f>
        <v>#N/A</v>
      </c>
      <c r="T3155" s="36" t="str">
        <f>IF(F3155&lt;&gt;"",MATCH(R3155,'Maximum minutes'!B:B,0),"")</f>
        <v/>
      </c>
      <c r="U3155" s="36">
        <f ca="1">IF(F3155&lt;&gt;"",COUNTA(OFFSET('Maximum minutes'!$C$1,'Annexe A1 Cours'!T3155,0,1,50)),0)</f>
        <v>0</v>
      </c>
      <c r="V3155" s="37">
        <f ca="1">IFERROR(OFFSET('Maximum minutes'!$C$1,T3155+1,-1+MATCH(G3155,OFFSET('Maximum minutes'!$C$1,T3155-1,0,1,50),0)),0)</f>
        <v>0</v>
      </c>
      <c r="W3155" s="38">
        <f t="shared" ca="1" si="98"/>
        <v>0</v>
      </c>
    </row>
    <row r="3156" spans="1:23" s="36" customFormat="1" ht="18.75">
      <c r="A3156" s="34"/>
      <c r="B3156" s="39"/>
      <c r="C3156" s="39"/>
      <c r="D3156" s="35"/>
      <c r="E3156" s="40"/>
      <c r="F3156" s="39"/>
      <c r="G3156" s="39"/>
      <c r="H3156" s="39"/>
      <c r="I3156" s="34"/>
      <c r="J3156" s="34"/>
      <c r="K3156" s="34"/>
      <c r="L3156" s="34"/>
      <c r="M3156" s="43" t="str">
        <f ca="1">IFERROR(OFFSET('Maximum minutes'!$C$1,T3156,MATCH(IF(G3156&lt;&gt;"",G3156,F3156),OFFSET('Maximum minutes'!$C$1,T3156-1,0,1,U3156+1),0)-1)*IF(OR(ISNUMBER(J3156),J3156="sans examen"),1,0)*IF(W3156&lt;MinDate,1,0),"")</f>
        <v/>
      </c>
      <c r="N3156" s="36">
        <f t="shared" ca="1" si="99"/>
        <v>0</v>
      </c>
      <c r="O3156" s="36" t="e">
        <f ca="1">LEFT(OFFSET(Lists!$Q$2,MATCH(E3156,Lists!$R$3:$R$19,0),0),4)</f>
        <v>#N/A</v>
      </c>
      <c r="P3156" s="36" t="e">
        <f ca="1">MATCH(O3156,Lists!$S$2:$S$640,1)</f>
        <v>#N/A</v>
      </c>
      <c r="Q3156" s="36" t="e">
        <f ca="1">MATCH(LEFT(OFFSET(Lists!$Q$2,MATCH(E3156,Lists!$R$3:$R$19,0)+1,0),4),Lists!$S$3:$S$640,1)</f>
        <v>#N/A</v>
      </c>
      <c r="R3156" s="36" t="e">
        <f ca="1">LEFT(OFFSET(Lists!$S$2,P3156-1+MATCH(F3156,OFFSET(Lists!$T$3,P3156-1,0,Q3156-P3156+1),0),0),6)</f>
        <v>#N/A</v>
      </c>
      <c r="S3156" s="36" t="e">
        <f ca="1">VLOOKUP(R3156,Lists!B:D,3,FALSE)</f>
        <v>#N/A</v>
      </c>
      <c r="T3156" s="36" t="str">
        <f>IF(F3156&lt;&gt;"",MATCH(R3156,'Maximum minutes'!B:B,0),"")</f>
        <v/>
      </c>
      <c r="U3156" s="36">
        <f ca="1">IF(F3156&lt;&gt;"",COUNTA(OFFSET('Maximum minutes'!$C$1,'Annexe A1 Cours'!T3156,0,1,50)),0)</f>
        <v>0</v>
      </c>
      <c r="V3156" s="37">
        <f ca="1">IFERROR(OFFSET('Maximum minutes'!$C$1,T3156+1,-1+MATCH(G3156,OFFSET('Maximum minutes'!$C$1,T3156-1,0,1,50),0)),0)</f>
        <v>0</v>
      </c>
      <c r="W3156" s="38">
        <f t="shared" ca="1" si="98"/>
        <v>0</v>
      </c>
    </row>
    <row r="3157" spans="1:23" s="36" customFormat="1" ht="18.75">
      <c r="A3157" s="34"/>
      <c r="B3157" s="39"/>
      <c r="C3157" s="39"/>
      <c r="D3157" s="35"/>
      <c r="E3157" s="40"/>
      <c r="F3157" s="39"/>
      <c r="G3157" s="39"/>
      <c r="H3157" s="39"/>
      <c r="I3157" s="34"/>
      <c r="J3157" s="34"/>
      <c r="K3157" s="34"/>
      <c r="L3157" s="34"/>
      <c r="M3157" s="43" t="str">
        <f ca="1">IFERROR(OFFSET('Maximum minutes'!$C$1,T3157,MATCH(IF(G3157&lt;&gt;"",G3157,F3157),OFFSET('Maximum minutes'!$C$1,T3157-1,0,1,U3157+1),0)-1)*IF(OR(ISNUMBER(J3157),J3157="sans examen"),1,0)*IF(W3157&lt;MinDate,1,0),"")</f>
        <v/>
      </c>
      <c r="N3157" s="36">
        <f t="shared" ca="1" si="99"/>
        <v>0</v>
      </c>
      <c r="O3157" s="36" t="e">
        <f ca="1">LEFT(OFFSET(Lists!$Q$2,MATCH(E3157,Lists!$R$3:$R$19,0),0),4)</f>
        <v>#N/A</v>
      </c>
      <c r="P3157" s="36" t="e">
        <f ca="1">MATCH(O3157,Lists!$S$2:$S$640,1)</f>
        <v>#N/A</v>
      </c>
      <c r="Q3157" s="36" t="e">
        <f ca="1">MATCH(LEFT(OFFSET(Lists!$Q$2,MATCH(E3157,Lists!$R$3:$R$19,0)+1,0),4),Lists!$S$3:$S$640,1)</f>
        <v>#N/A</v>
      </c>
      <c r="R3157" s="36" t="e">
        <f ca="1">LEFT(OFFSET(Lists!$S$2,P3157-1+MATCH(F3157,OFFSET(Lists!$T$3,P3157-1,0,Q3157-P3157+1),0),0),6)</f>
        <v>#N/A</v>
      </c>
      <c r="S3157" s="36" t="e">
        <f ca="1">VLOOKUP(R3157,Lists!B:D,3,FALSE)</f>
        <v>#N/A</v>
      </c>
      <c r="T3157" s="36" t="str">
        <f>IF(F3157&lt;&gt;"",MATCH(R3157,'Maximum minutes'!B:B,0),"")</f>
        <v/>
      </c>
      <c r="U3157" s="36">
        <f ca="1">IF(F3157&lt;&gt;"",COUNTA(OFFSET('Maximum minutes'!$C$1,'Annexe A1 Cours'!T3157,0,1,50)),0)</f>
        <v>0</v>
      </c>
      <c r="V3157" s="37">
        <f ca="1">IFERROR(OFFSET('Maximum minutes'!$C$1,T3157+1,-1+MATCH(G3157,OFFSET('Maximum minutes'!$C$1,T3157-1,0,1,50),0)),0)</f>
        <v>0</v>
      </c>
      <c r="W3157" s="38">
        <f t="shared" ca="1" si="98"/>
        <v>0</v>
      </c>
    </row>
    <row r="3158" spans="1:23" s="36" customFormat="1" ht="18.75">
      <c r="A3158" s="34"/>
      <c r="B3158" s="39"/>
      <c r="C3158" s="39"/>
      <c r="D3158" s="35"/>
      <c r="E3158" s="40"/>
      <c r="F3158" s="39"/>
      <c r="G3158" s="39"/>
      <c r="H3158" s="39"/>
      <c r="I3158" s="34"/>
      <c r="J3158" s="34"/>
      <c r="K3158" s="34"/>
      <c r="L3158" s="34"/>
      <c r="M3158" s="43" t="str">
        <f ca="1">IFERROR(OFFSET('Maximum minutes'!$C$1,T3158,MATCH(IF(G3158&lt;&gt;"",G3158,F3158),OFFSET('Maximum minutes'!$C$1,T3158-1,0,1,U3158+1),0)-1)*IF(OR(ISNUMBER(J3158),J3158="sans examen"),1,0)*IF(W3158&lt;MinDate,1,0),"")</f>
        <v/>
      </c>
      <c r="N3158" s="36">
        <f t="shared" ca="1" si="99"/>
        <v>0</v>
      </c>
      <c r="O3158" s="36" t="e">
        <f ca="1">LEFT(OFFSET(Lists!$Q$2,MATCH(E3158,Lists!$R$3:$R$19,0),0),4)</f>
        <v>#N/A</v>
      </c>
      <c r="P3158" s="36" t="e">
        <f ca="1">MATCH(O3158,Lists!$S$2:$S$640,1)</f>
        <v>#N/A</v>
      </c>
      <c r="Q3158" s="36" t="e">
        <f ca="1">MATCH(LEFT(OFFSET(Lists!$Q$2,MATCH(E3158,Lists!$R$3:$R$19,0)+1,0),4),Lists!$S$3:$S$640,1)</f>
        <v>#N/A</v>
      </c>
      <c r="R3158" s="36" t="e">
        <f ca="1">LEFT(OFFSET(Lists!$S$2,P3158-1+MATCH(F3158,OFFSET(Lists!$T$3,P3158-1,0,Q3158-P3158+1),0),0),6)</f>
        <v>#N/A</v>
      </c>
      <c r="S3158" s="36" t="e">
        <f ca="1">VLOOKUP(R3158,Lists!B:D,3,FALSE)</f>
        <v>#N/A</v>
      </c>
      <c r="T3158" s="36" t="str">
        <f>IF(F3158&lt;&gt;"",MATCH(R3158,'Maximum minutes'!B:B,0),"")</f>
        <v/>
      </c>
      <c r="U3158" s="36">
        <f ca="1">IF(F3158&lt;&gt;"",COUNTA(OFFSET('Maximum minutes'!$C$1,'Annexe A1 Cours'!T3158,0,1,50)),0)</f>
        <v>0</v>
      </c>
      <c r="V3158" s="37">
        <f ca="1">IFERROR(OFFSET('Maximum minutes'!$C$1,T3158+1,-1+MATCH(G3158,OFFSET('Maximum minutes'!$C$1,T3158-1,0,1,50),0)),0)</f>
        <v>0</v>
      </c>
      <c r="W3158" s="38">
        <f t="shared" ca="1" si="98"/>
        <v>0</v>
      </c>
    </row>
    <row r="3159" spans="1:23" s="36" customFormat="1" ht="18.75">
      <c r="A3159" s="34"/>
      <c r="B3159" s="39"/>
      <c r="C3159" s="39"/>
      <c r="D3159" s="35"/>
      <c r="E3159" s="40"/>
      <c r="F3159" s="39"/>
      <c r="G3159" s="39"/>
      <c r="H3159" s="39"/>
      <c r="I3159" s="34"/>
      <c r="J3159" s="34"/>
      <c r="K3159" s="34"/>
      <c r="L3159" s="34"/>
      <c r="M3159" s="43" t="str">
        <f ca="1">IFERROR(OFFSET('Maximum minutes'!$C$1,T3159,MATCH(IF(G3159&lt;&gt;"",G3159,F3159),OFFSET('Maximum minutes'!$C$1,T3159-1,0,1,U3159+1),0)-1)*IF(OR(ISNUMBER(J3159),J3159="sans examen"),1,0)*IF(W3159&lt;MinDate,1,0),"")</f>
        <v/>
      </c>
      <c r="N3159" s="36">
        <f t="shared" ca="1" si="99"/>
        <v>0</v>
      </c>
      <c r="O3159" s="36" t="e">
        <f ca="1">LEFT(OFFSET(Lists!$Q$2,MATCH(E3159,Lists!$R$3:$R$19,0),0),4)</f>
        <v>#N/A</v>
      </c>
      <c r="P3159" s="36" t="e">
        <f ca="1">MATCH(O3159,Lists!$S$2:$S$640,1)</f>
        <v>#N/A</v>
      </c>
      <c r="Q3159" s="36" t="e">
        <f ca="1">MATCH(LEFT(OFFSET(Lists!$Q$2,MATCH(E3159,Lists!$R$3:$R$19,0)+1,0),4),Lists!$S$3:$S$640,1)</f>
        <v>#N/A</v>
      </c>
      <c r="R3159" s="36" t="e">
        <f ca="1">LEFT(OFFSET(Lists!$S$2,P3159-1+MATCH(F3159,OFFSET(Lists!$T$3,P3159-1,0,Q3159-P3159+1),0),0),6)</f>
        <v>#N/A</v>
      </c>
      <c r="S3159" s="36" t="e">
        <f ca="1">VLOOKUP(R3159,Lists!B:D,3,FALSE)</f>
        <v>#N/A</v>
      </c>
      <c r="T3159" s="36" t="str">
        <f>IF(F3159&lt;&gt;"",MATCH(R3159,'Maximum minutes'!B:B,0),"")</f>
        <v/>
      </c>
      <c r="U3159" s="36">
        <f ca="1">IF(F3159&lt;&gt;"",COUNTA(OFFSET('Maximum minutes'!$C$1,'Annexe A1 Cours'!T3159,0,1,50)),0)</f>
        <v>0</v>
      </c>
      <c r="V3159" s="37">
        <f ca="1">IFERROR(OFFSET('Maximum minutes'!$C$1,T3159+1,-1+MATCH(G3159,OFFSET('Maximum minutes'!$C$1,T3159-1,0,1,50),0)),0)</f>
        <v>0</v>
      </c>
      <c r="W3159" s="38">
        <f t="shared" ca="1" si="98"/>
        <v>0</v>
      </c>
    </row>
    <row r="3160" spans="1:23" s="36" customFormat="1" ht="18.75">
      <c r="A3160" s="34"/>
      <c r="B3160" s="39"/>
      <c r="C3160" s="39"/>
      <c r="D3160" s="35"/>
      <c r="E3160" s="40"/>
      <c r="F3160" s="39"/>
      <c r="G3160" s="39"/>
      <c r="H3160" s="39"/>
      <c r="I3160" s="34"/>
      <c r="J3160" s="34"/>
      <c r="K3160" s="34"/>
      <c r="L3160" s="34"/>
      <c r="M3160" s="43" t="str">
        <f ca="1">IFERROR(OFFSET('Maximum minutes'!$C$1,T3160,MATCH(IF(G3160&lt;&gt;"",G3160,F3160),OFFSET('Maximum minutes'!$C$1,T3160-1,0,1,U3160+1),0)-1)*IF(OR(ISNUMBER(J3160),J3160="sans examen"),1,0)*IF(W3160&lt;MinDate,1,0),"")</f>
        <v/>
      </c>
      <c r="N3160" s="36">
        <f t="shared" ca="1" si="99"/>
        <v>0</v>
      </c>
      <c r="O3160" s="36" t="e">
        <f ca="1">LEFT(OFFSET(Lists!$Q$2,MATCH(E3160,Lists!$R$3:$R$19,0),0),4)</f>
        <v>#N/A</v>
      </c>
      <c r="P3160" s="36" t="e">
        <f ca="1">MATCH(O3160,Lists!$S$2:$S$640,1)</f>
        <v>#N/A</v>
      </c>
      <c r="Q3160" s="36" t="e">
        <f ca="1">MATCH(LEFT(OFFSET(Lists!$Q$2,MATCH(E3160,Lists!$R$3:$R$19,0)+1,0),4),Lists!$S$3:$S$640,1)</f>
        <v>#N/A</v>
      </c>
      <c r="R3160" s="36" t="e">
        <f ca="1">LEFT(OFFSET(Lists!$S$2,P3160-1+MATCH(F3160,OFFSET(Lists!$T$3,P3160-1,0,Q3160-P3160+1),0),0),6)</f>
        <v>#N/A</v>
      </c>
      <c r="S3160" s="36" t="e">
        <f ca="1">VLOOKUP(R3160,Lists!B:D,3,FALSE)</f>
        <v>#N/A</v>
      </c>
      <c r="T3160" s="36" t="str">
        <f>IF(F3160&lt;&gt;"",MATCH(R3160,'Maximum minutes'!B:B,0),"")</f>
        <v/>
      </c>
      <c r="U3160" s="36">
        <f ca="1">IF(F3160&lt;&gt;"",COUNTA(OFFSET('Maximum minutes'!$C$1,'Annexe A1 Cours'!T3160,0,1,50)),0)</f>
        <v>0</v>
      </c>
      <c r="V3160" s="37">
        <f ca="1">IFERROR(OFFSET('Maximum minutes'!$C$1,T3160+1,-1+MATCH(G3160,OFFSET('Maximum minutes'!$C$1,T3160-1,0,1,50),0)),0)</f>
        <v>0</v>
      </c>
      <c r="W3160" s="38">
        <f t="shared" ca="1" si="98"/>
        <v>0</v>
      </c>
    </row>
    <row r="3161" spans="1:23" s="36" customFormat="1" ht="18.75">
      <c r="A3161" s="34"/>
      <c r="B3161" s="39"/>
      <c r="C3161" s="39"/>
      <c r="D3161" s="35"/>
      <c r="E3161" s="40"/>
      <c r="F3161" s="39"/>
      <c r="G3161" s="39"/>
      <c r="H3161" s="39"/>
      <c r="I3161" s="34"/>
      <c r="J3161" s="34"/>
      <c r="K3161" s="34"/>
      <c r="L3161" s="34"/>
      <c r="M3161" s="43" t="str">
        <f ca="1">IFERROR(OFFSET('Maximum minutes'!$C$1,T3161,MATCH(IF(G3161&lt;&gt;"",G3161,F3161),OFFSET('Maximum minutes'!$C$1,T3161-1,0,1,U3161+1),0)-1)*IF(OR(ISNUMBER(J3161),J3161="sans examen"),1,0)*IF(W3161&lt;MinDate,1,0),"")</f>
        <v/>
      </c>
      <c r="N3161" s="36">
        <f t="shared" ca="1" si="99"/>
        <v>0</v>
      </c>
      <c r="O3161" s="36" t="e">
        <f ca="1">LEFT(OFFSET(Lists!$Q$2,MATCH(E3161,Lists!$R$3:$R$19,0),0),4)</f>
        <v>#N/A</v>
      </c>
      <c r="P3161" s="36" t="e">
        <f ca="1">MATCH(O3161,Lists!$S$2:$S$640,1)</f>
        <v>#N/A</v>
      </c>
      <c r="Q3161" s="36" t="e">
        <f ca="1">MATCH(LEFT(OFFSET(Lists!$Q$2,MATCH(E3161,Lists!$R$3:$R$19,0)+1,0),4),Lists!$S$3:$S$640,1)</f>
        <v>#N/A</v>
      </c>
      <c r="R3161" s="36" t="e">
        <f ca="1">LEFT(OFFSET(Lists!$S$2,P3161-1+MATCH(F3161,OFFSET(Lists!$T$3,P3161-1,0,Q3161-P3161+1),0),0),6)</f>
        <v>#N/A</v>
      </c>
      <c r="S3161" s="36" t="e">
        <f ca="1">VLOOKUP(R3161,Lists!B:D,3,FALSE)</f>
        <v>#N/A</v>
      </c>
      <c r="T3161" s="36" t="str">
        <f>IF(F3161&lt;&gt;"",MATCH(R3161,'Maximum minutes'!B:B,0),"")</f>
        <v/>
      </c>
      <c r="U3161" s="36">
        <f ca="1">IF(F3161&lt;&gt;"",COUNTA(OFFSET('Maximum minutes'!$C$1,'Annexe A1 Cours'!T3161,0,1,50)),0)</f>
        <v>0</v>
      </c>
      <c r="V3161" s="37">
        <f ca="1">IFERROR(OFFSET('Maximum minutes'!$C$1,T3161+1,-1+MATCH(G3161,OFFSET('Maximum minutes'!$C$1,T3161-1,0,1,50),0)),0)</f>
        <v>0</v>
      </c>
      <c r="W3161" s="38">
        <f t="shared" ca="1" si="98"/>
        <v>0</v>
      </c>
    </row>
    <row r="3162" spans="1:23" s="36" customFormat="1" ht="18.75">
      <c r="A3162" s="34"/>
      <c r="B3162" s="39"/>
      <c r="C3162" s="39"/>
      <c r="D3162" s="35"/>
      <c r="E3162" s="40"/>
      <c r="F3162" s="39"/>
      <c r="G3162" s="39"/>
      <c r="H3162" s="39"/>
      <c r="I3162" s="34"/>
      <c r="J3162" s="34"/>
      <c r="K3162" s="34"/>
      <c r="L3162" s="34"/>
      <c r="M3162" s="43" t="str">
        <f ca="1">IFERROR(OFFSET('Maximum minutes'!$C$1,T3162,MATCH(IF(G3162&lt;&gt;"",G3162,F3162),OFFSET('Maximum minutes'!$C$1,T3162-1,0,1,U3162+1),0)-1)*IF(OR(ISNUMBER(J3162),J3162="sans examen"),1,0)*IF(W3162&lt;MinDate,1,0),"")</f>
        <v/>
      </c>
      <c r="N3162" s="36">
        <f t="shared" ca="1" si="99"/>
        <v>0</v>
      </c>
      <c r="O3162" s="36" t="e">
        <f ca="1">LEFT(OFFSET(Lists!$Q$2,MATCH(E3162,Lists!$R$3:$R$19,0),0),4)</f>
        <v>#N/A</v>
      </c>
      <c r="P3162" s="36" t="e">
        <f ca="1">MATCH(O3162,Lists!$S$2:$S$640,1)</f>
        <v>#N/A</v>
      </c>
      <c r="Q3162" s="36" t="e">
        <f ca="1">MATCH(LEFT(OFFSET(Lists!$Q$2,MATCH(E3162,Lists!$R$3:$R$19,0)+1,0),4),Lists!$S$3:$S$640,1)</f>
        <v>#N/A</v>
      </c>
      <c r="R3162" s="36" t="e">
        <f ca="1">LEFT(OFFSET(Lists!$S$2,P3162-1+MATCH(F3162,OFFSET(Lists!$T$3,P3162-1,0,Q3162-P3162+1),0),0),6)</f>
        <v>#N/A</v>
      </c>
      <c r="S3162" s="36" t="e">
        <f ca="1">VLOOKUP(R3162,Lists!B:D,3,FALSE)</f>
        <v>#N/A</v>
      </c>
      <c r="T3162" s="36" t="str">
        <f>IF(F3162&lt;&gt;"",MATCH(R3162,'Maximum minutes'!B:B,0),"")</f>
        <v/>
      </c>
      <c r="U3162" s="36">
        <f ca="1">IF(F3162&lt;&gt;"",COUNTA(OFFSET('Maximum minutes'!$C$1,'Annexe A1 Cours'!T3162,0,1,50)),0)</f>
        <v>0</v>
      </c>
      <c r="V3162" s="37">
        <f ca="1">IFERROR(OFFSET('Maximum minutes'!$C$1,T3162+1,-1+MATCH(G3162,OFFSET('Maximum minutes'!$C$1,T3162-1,0,1,50),0)),0)</f>
        <v>0</v>
      </c>
      <c r="W3162" s="38">
        <f t="shared" ca="1" si="98"/>
        <v>0</v>
      </c>
    </row>
    <row r="3163" spans="1:23" s="36" customFormat="1" ht="18.75">
      <c r="A3163" s="34"/>
      <c r="B3163" s="39"/>
      <c r="C3163" s="39"/>
      <c r="D3163" s="35"/>
      <c r="E3163" s="40"/>
      <c r="F3163" s="39"/>
      <c r="G3163" s="39"/>
      <c r="H3163" s="39"/>
      <c r="I3163" s="34"/>
      <c r="J3163" s="34"/>
      <c r="K3163" s="34"/>
      <c r="L3163" s="34"/>
      <c r="M3163" s="43" t="str">
        <f ca="1">IFERROR(OFFSET('Maximum minutes'!$C$1,T3163,MATCH(IF(G3163&lt;&gt;"",G3163,F3163),OFFSET('Maximum minutes'!$C$1,T3163-1,0,1,U3163+1),0)-1)*IF(OR(ISNUMBER(J3163),J3163="sans examen"),1,0)*IF(W3163&lt;MinDate,1,0),"")</f>
        <v/>
      </c>
      <c r="N3163" s="36">
        <f t="shared" ca="1" si="99"/>
        <v>0</v>
      </c>
      <c r="O3163" s="36" t="e">
        <f ca="1">LEFT(OFFSET(Lists!$Q$2,MATCH(E3163,Lists!$R$3:$R$19,0),0),4)</f>
        <v>#N/A</v>
      </c>
      <c r="P3163" s="36" t="e">
        <f ca="1">MATCH(O3163,Lists!$S$2:$S$640,1)</f>
        <v>#N/A</v>
      </c>
      <c r="Q3163" s="36" t="e">
        <f ca="1">MATCH(LEFT(OFFSET(Lists!$Q$2,MATCH(E3163,Lists!$R$3:$R$19,0)+1,0),4),Lists!$S$3:$S$640,1)</f>
        <v>#N/A</v>
      </c>
      <c r="R3163" s="36" t="e">
        <f ca="1">LEFT(OFFSET(Lists!$S$2,P3163-1+MATCH(F3163,OFFSET(Lists!$T$3,P3163-1,0,Q3163-P3163+1),0),0),6)</f>
        <v>#N/A</v>
      </c>
      <c r="S3163" s="36" t="e">
        <f ca="1">VLOOKUP(R3163,Lists!B:D,3,FALSE)</f>
        <v>#N/A</v>
      </c>
      <c r="T3163" s="36" t="str">
        <f>IF(F3163&lt;&gt;"",MATCH(R3163,'Maximum minutes'!B:B,0),"")</f>
        <v/>
      </c>
      <c r="U3163" s="36">
        <f ca="1">IF(F3163&lt;&gt;"",COUNTA(OFFSET('Maximum minutes'!$C$1,'Annexe A1 Cours'!T3163,0,1,50)),0)</f>
        <v>0</v>
      </c>
      <c r="V3163" s="37">
        <f ca="1">IFERROR(OFFSET('Maximum minutes'!$C$1,T3163+1,-1+MATCH(G3163,OFFSET('Maximum minutes'!$C$1,T3163-1,0,1,50),0)),0)</f>
        <v>0</v>
      </c>
      <c r="W3163" s="38">
        <f t="shared" ca="1" si="98"/>
        <v>0</v>
      </c>
    </row>
    <row r="3164" spans="1:23" s="36" customFormat="1" ht="18.75">
      <c r="A3164" s="34"/>
      <c r="B3164" s="39"/>
      <c r="C3164" s="39"/>
      <c r="D3164" s="35"/>
      <c r="E3164" s="40"/>
      <c r="F3164" s="39"/>
      <c r="G3164" s="39"/>
      <c r="H3164" s="39"/>
      <c r="I3164" s="34"/>
      <c r="J3164" s="34"/>
      <c r="K3164" s="34"/>
      <c r="L3164" s="34"/>
      <c r="M3164" s="43" t="str">
        <f ca="1">IFERROR(OFFSET('Maximum minutes'!$C$1,T3164,MATCH(IF(G3164&lt;&gt;"",G3164,F3164),OFFSET('Maximum minutes'!$C$1,T3164-1,0,1,U3164+1),0)-1)*IF(OR(ISNUMBER(J3164),J3164="sans examen"),1,0)*IF(W3164&lt;MinDate,1,0),"")</f>
        <v/>
      </c>
      <c r="N3164" s="36">
        <f t="shared" ca="1" si="99"/>
        <v>0</v>
      </c>
      <c r="O3164" s="36" t="e">
        <f ca="1">LEFT(OFFSET(Lists!$Q$2,MATCH(E3164,Lists!$R$3:$R$19,0),0),4)</f>
        <v>#N/A</v>
      </c>
      <c r="P3164" s="36" t="e">
        <f ca="1">MATCH(O3164,Lists!$S$2:$S$640,1)</f>
        <v>#N/A</v>
      </c>
      <c r="Q3164" s="36" t="e">
        <f ca="1">MATCH(LEFT(OFFSET(Lists!$Q$2,MATCH(E3164,Lists!$R$3:$R$19,0)+1,0),4),Lists!$S$3:$S$640,1)</f>
        <v>#N/A</v>
      </c>
      <c r="R3164" s="36" t="e">
        <f ca="1">LEFT(OFFSET(Lists!$S$2,P3164-1+MATCH(F3164,OFFSET(Lists!$T$3,P3164-1,0,Q3164-P3164+1),0),0),6)</f>
        <v>#N/A</v>
      </c>
      <c r="S3164" s="36" t="e">
        <f ca="1">VLOOKUP(R3164,Lists!B:D,3,FALSE)</f>
        <v>#N/A</v>
      </c>
      <c r="T3164" s="36" t="str">
        <f>IF(F3164&lt;&gt;"",MATCH(R3164,'Maximum minutes'!B:B,0),"")</f>
        <v/>
      </c>
      <c r="U3164" s="36">
        <f ca="1">IF(F3164&lt;&gt;"",COUNTA(OFFSET('Maximum minutes'!$C$1,'Annexe A1 Cours'!T3164,0,1,50)),0)</f>
        <v>0</v>
      </c>
      <c r="V3164" s="37">
        <f ca="1">IFERROR(OFFSET('Maximum minutes'!$C$1,T3164+1,-1+MATCH(G3164,OFFSET('Maximum minutes'!$C$1,T3164-1,0,1,50),0)),0)</f>
        <v>0</v>
      </c>
      <c r="W3164" s="38">
        <f t="shared" ca="1" si="98"/>
        <v>0</v>
      </c>
    </row>
    <row r="3165" spans="1:23" s="36" customFormat="1" ht="18.75">
      <c r="A3165" s="34"/>
      <c r="B3165" s="39"/>
      <c r="C3165" s="39"/>
      <c r="D3165" s="35"/>
      <c r="E3165" s="40"/>
      <c r="F3165" s="39"/>
      <c r="G3165" s="39"/>
      <c r="H3165" s="39"/>
      <c r="I3165" s="34"/>
      <c r="J3165" s="34"/>
      <c r="K3165" s="34"/>
      <c r="L3165" s="34"/>
      <c r="M3165" s="43" t="str">
        <f ca="1">IFERROR(OFFSET('Maximum minutes'!$C$1,T3165,MATCH(IF(G3165&lt;&gt;"",G3165,F3165),OFFSET('Maximum minutes'!$C$1,T3165-1,0,1,U3165+1),0)-1)*IF(OR(ISNUMBER(J3165),J3165="sans examen"),1,0)*IF(W3165&lt;MinDate,1,0),"")</f>
        <v/>
      </c>
      <c r="N3165" s="36">
        <f t="shared" ca="1" si="99"/>
        <v>0</v>
      </c>
      <c r="O3165" s="36" t="e">
        <f ca="1">LEFT(OFFSET(Lists!$Q$2,MATCH(E3165,Lists!$R$3:$R$19,0),0),4)</f>
        <v>#N/A</v>
      </c>
      <c r="P3165" s="36" t="e">
        <f ca="1">MATCH(O3165,Lists!$S$2:$S$640,1)</f>
        <v>#N/A</v>
      </c>
      <c r="Q3165" s="36" t="e">
        <f ca="1">MATCH(LEFT(OFFSET(Lists!$Q$2,MATCH(E3165,Lists!$R$3:$R$19,0)+1,0),4),Lists!$S$3:$S$640,1)</f>
        <v>#N/A</v>
      </c>
      <c r="R3165" s="36" t="e">
        <f ca="1">LEFT(OFFSET(Lists!$S$2,P3165-1+MATCH(F3165,OFFSET(Lists!$T$3,P3165-1,0,Q3165-P3165+1),0),0),6)</f>
        <v>#N/A</v>
      </c>
      <c r="S3165" s="36" t="e">
        <f ca="1">VLOOKUP(R3165,Lists!B:D,3,FALSE)</f>
        <v>#N/A</v>
      </c>
      <c r="T3165" s="36" t="str">
        <f>IF(F3165&lt;&gt;"",MATCH(R3165,'Maximum minutes'!B:B,0),"")</f>
        <v/>
      </c>
      <c r="U3165" s="36">
        <f ca="1">IF(F3165&lt;&gt;"",COUNTA(OFFSET('Maximum minutes'!$C$1,'Annexe A1 Cours'!T3165,0,1,50)),0)</f>
        <v>0</v>
      </c>
      <c r="V3165" s="37">
        <f ca="1">IFERROR(OFFSET('Maximum minutes'!$C$1,T3165+1,-1+MATCH(G3165,OFFSET('Maximum minutes'!$C$1,T3165-1,0,1,50),0)),0)</f>
        <v>0</v>
      </c>
      <c r="W3165" s="38">
        <f t="shared" ca="1" si="98"/>
        <v>0</v>
      </c>
    </row>
    <row r="3166" spans="1:23" s="36" customFormat="1" ht="18.75">
      <c r="A3166" s="34"/>
      <c r="B3166" s="39"/>
      <c r="C3166" s="39"/>
      <c r="D3166" s="35"/>
      <c r="E3166" s="40"/>
      <c r="F3166" s="39"/>
      <c r="G3166" s="39"/>
      <c r="H3166" s="39"/>
      <c r="I3166" s="34"/>
      <c r="J3166" s="34"/>
      <c r="K3166" s="34"/>
      <c r="L3166" s="34"/>
      <c r="M3166" s="43" t="str">
        <f ca="1">IFERROR(OFFSET('Maximum minutes'!$C$1,T3166,MATCH(IF(G3166&lt;&gt;"",G3166,F3166),OFFSET('Maximum minutes'!$C$1,T3166-1,0,1,U3166+1),0)-1)*IF(OR(ISNUMBER(J3166),J3166="sans examen"),1,0)*IF(W3166&lt;MinDate,1,0),"")</f>
        <v/>
      </c>
      <c r="N3166" s="36">
        <f t="shared" ca="1" si="99"/>
        <v>0</v>
      </c>
      <c r="O3166" s="36" t="e">
        <f ca="1">LEFT(OFFSET(Lists!$Q$2,MATCH(E3166,Lists!$R$3:$R$19,0),0),4)</f>
        <v>#N/A</v>
      </c>
      <c r="P3166" s="36" t="e">
        <f ca="1">MATCH(O3166,Lists!$S$2:$S$640,1)</f>
        <v>#N/A</v>
      </c>
      <c r="Q3166" s="36" t="e">
        <f ca="1">MATCH(LEFT(OFFSET(Lists!$Q$2,MATCH(E3166,Lists!$R$3:$R$19,0)+1,0),4),Lists!$S$3:$S$640,1)</f>
        <v>#N/A</v>
      </c>
      <c r="R3166" s="36" t="e">
        <f ca="1">LEFT(OFFSET(Lists!$S$2,P3166-1+MATCH(F3166,OFFSET(Lists!$T$3,P3166-1,0,Q3166-P3166+1),0),0),6)</f>
        <v>#N/A</v>
      </c>
      <c r="S3166" s="36" t="e">
        <f ca="1">VLOOKUP(R3166,Lists!B:D,3,FALSE)</f>
        <v>#N/A</v>
      </c>
      <c r="T3166" s="36" t="str">
        <f>IF(F3166&lt;&gt;"",MATCH(R3166,'Maximum minutes'!B:B,0),"")</f>
        <v/>
      </c>
      <c r="U3166" s="36">
        <f ca="1">IF(F3166&lt;&gt;"",COUNTA(OFFSET('Maximum minutes'!$C$1,'Annexe A1 Cours'!T3166,0,1,50)),0)</f>
        <v>0</v>
      </c>
      <c r="V3166" s="37">
        <f ca="1">IFERROR(OFFSET('Maximum minutes'!$C$1,T3166+1,-1+MATCH(G3166,OFFSET('Maximum minutes'!$C$1,T3166-1,0,1,50),0)),0)</f>
        <v>0</v>
      </c>
      <c r="W3166" s="38">
        <f t="shared" ca="1" si="98"/>
        <v>0</v>
      </c>
    </row>
    <row r="3167" spans="1:23" s="36" customFormat="1" ht="18.75">
      <c r="A3167" s="34"/>
      <c r="B3167" s="39"/>
      <c r="C3167" s="39"/>
      <c r="D3167" s="35"/>
      <c r="E3167" s="40"/>
      <c r="F3167" s="39"/>
      <c r="G3167" s="39"/>
      <c r="H3167" s="39"/>
      <c r="I3167" s="34"/>
      <c r="J3167" s="34"/>
      <c r="K3167" s="34"/>
      <c r="L3167" s="34"/>
      <c r="M3167" s="43" t="str">
        <f ca="1">IFERROR(OFFSET('Maximum minutes'!$C$1,T3167,MATCH(IF(G3167&lt;&gt;"",G3167,F3167),OFFSET('Maximum minutes'!$C$1,T3167-1,0,1,U3167+1),0)-1)*IF(OR(ISNUMBER(J3167),J3167="sans examen"),1,0)*IF(W3167&lt;MinDate,1,0),"")</f>
        <v/>
      </c>
      <c r="N3167" s="36">
        <f t="shared" ca="1" si="99"/>
        <v>0</v>
      </c>
      <c r="O3167" s="36" t="e">
        <f ca="1">LEFT(OFFSET(Lists!$Q$2,MATCH(E3167,Lists!$R$3:$R$19,0),0),4)</f>
        <v>#N/A</v>
      </c>
      <c r="P3167" s="36" t="e">
        <f ca="1">MATCH(O3167,Lists!$S$2:$S$640,1)</f>
        <v>#N/A</v>
      </c>
      <c r="Q3167" s="36" t="e">
        <f ca="1">MATCH(LEFT(OFFSET(Lists!$Q$2,MATCH(E3167,Lists!$R$3:$R$19,0)+1,0),4),Lists!$S$3:$S$640,1)</f>
        <v>#N/A</v>
      </c>
      <c r="R3167" s="36" t="e">
        <f ca="1">LEFT(OFFSET(Lists!$S$2,P3167-1+MATCH(F3167,OFFSET(Lists!$T$3,P3167-1,0,Q3167-P3167+1),0),0),6)</f>
        <v>#N/A</v>
      </c>
      <c r="S3167" s="36" t="e">
        <f ca="1">VLOOKUP(R3167,Lists!B:D,3,FALSE)</f>
        <v>#N/A</v>
      </c>
      <c r="T3167" s="36" t="str">
        <f>IF(F3167&lt;&gt;"",MATCH(R3167,'Maximum minutes'!B:B,0),"")</f>
        <v/>
      </c>
      <c r="U3167" s="36">
        <f ca="1">IF(F3167&lt;&gt;"",COUNTA(OFFSET('Maximum minutes'!$C$1,'Annexe A1 Cours'!T3167,0,1,50)),0)</f>
        <v>0</v>
      </c>
      <c r="V3167" s="37">
        <f ca="1">IFERROR(OFFSET('Maximum minutes'!$C$1,T3167+1,-1+MATCH(G3167,OFFSET('Maximum minutes'!$C$1,T3167-1,0,1,50),0)),0)</f>
        <v>0</v>
      </c>
      <c r="W3167" s="38">
        <f t="shared" ca="1" si="98"/>
        <v>0</v>
      </c>
    </row>
    <row r="3168" spans="1:23" s="36" customFormat="1" ht="18.75">
      <c r="A3168" s="34"/>
      <c r="B3168" s="39"/>
      <c r="C3168" s="39"/>
      <c r="D3168" s="35"/>
      <c r="E3168" s="40"/>
      <c r="F3168" s="39"/>
      <c r="G3168" s="39"/>
      <c r="H3168" s="39"/>
      <c r="I3168" s="34"/>
      <c r="J3168" s="34"/>
      <c r="K3168" s="34"/>
      <c r="L3168" s="34"/>
      <c r="M3168" s="43" t="str">
        <f ca="1">IFERROR(OFFSET('Maximum minutes'!$C$1,T3168,MATCH(IF(G3168&lt;&gt;"",G3168,F3168),OFFSET('Maximum minutes'!$C$1,T3168-1,0,1,U3168+1),0)-1)*IF(OR(ISNUMBER(J3168),J3168="sans examen"),1,0)*IF(W3168&lt;MinDate,1,0),"")</f>
        <v/>
      </c>
      <c r="N3168" s="36">
        <f t="shared" ca="1" si="99"/>
        <v>0</v>
      </c>
      <c r="O3168" s="36" t="e">
        <f ca="1">LEFT(OFFSET(Lists!$Q$2,MATCH(E3168,Lists!$R$3:$R$19,0),0),4)</f>
        <v>#N/A</v>
      </c>
      <c r="P3168" s="36" t="e">
        <f ca="1">MATCH(O3168,Lists!$S$2:$S$640,1)</f>
        <v>#N/A</v>
      </c>
      <c r="Q3168" s="36" t="e">
        <f ca="1">MATCH(LEFT(OFFSET(Lists!$Q$2,MATCH(E3168,Lists!$R$3:$R$19,0)+1,0),4),Lists!$S$3:$S$640,1)</f>
        <v>#N/A</v>
      </c>
      <c r="R3168" s="36" t="e">
        <f ca="1">LEFT(OFFSET(Lists!$S$2,P3168-1+MATCH(F3168,OFFSET(Lists!$T$3,P3168-1,0,Q3168-P3168+1),0),0),6)</f>
        <v>#N/A</v>
      </c>
      <c r="S3168" s="36" t="e">
        <f ca="1">VLOOKUP(R3168,Lists!B:D,3,FALSE)</f>
        <v>#N/A</v>
      </c>
      <c r="T3168" s="36" t="str">
        <f>IF(F3168&lt;&gt;"",MATCH(R3168,'Maximum minutes'!B:B,0),"")</f>
        <v/>
      </c>
      <c r="U3168" s="36">
        <f ca="1">IF(F3168&lt;&gt;"",COUNTA(OFFSET('Maximum minutes'!$C$1,'Annexe A1 Cours'!T3168,0,1,50)),0)</f>
        <v>0</v>
      </c>
      <c r="V3168" s="37">
        <f ca="1">IFERROR(OFFSET('Maximum minutes'!$C$1,T3168+1,-1+MATCH(G3168,OFFSET('Maximum minutes'!$C$1,T3168-1,0,1,50),0)),0)</f>
        <v>0</v>
      </c>
      <c r="W3168" s="38">
        <f t="shared" ca="1" si="98"/>
        <v>0</v>
      </c>
    </row>
    <row r="3169" spans="1:23" s="36" customFormat="1" ht="18.75">
      <c r="A3169" s="34"/>
      <c r="B3169" s="39"/>
      <c r="C3169" s="39"/>
      <c r="D3169" s="35"/>
      <c r="E3169" s="40"/>
      <c r="F3169" s="39"/>
      <c r="G3169" s="39"/>
      <c r="H3169" s="39"/>
      <c r="I3169" s="34"/>
      <c r="J3169" s="34"/>
      <c r="K3169" s="34"/>
      <c r="L3169" s="34"/>
      <c r="M3169" s="43" t="str">
        <f ca="1">IFERROR(OFFSET('Maximum minutes'!$C$1,T3169,MATCH(IF(G3169&lt;&gt;"",G3169,F3169),OFFSET('Maximum minutes'!$C$1,T3169-1,0,1,U3169+1),0)-1)*IF(OR(ISNUMBER(J3169),J3169="sans examen"),1,0)*IF(W3169&lt;MinDate,1,0),"")</f>
        <v/>
      </c>
      <c r="N3169" s="36">
        <f t="shared" ca="1" si="99"/>
        <v>0</v>
      </c>
      <c r="O3169" s="36" t="e">
        <f ca="1">LEFT(OFFSET(Lists!$Q$2,MATCH(E3169,Lists!$R$3:$R$19,0),0),4)</f>
        <v>#N/A</v>
      </c>
      <c r="P3169" s="36" t="e">
        <f ca="1">MATCH(O3169,Lists!$S$2:$S$640,1)</f>
        <v>#N/A</v>
      </c>
      <c r="Q3169" s="36" t="e">
        <f ca="1">MATCH(LEFT(OFFSET(Lists!$Q$2,MATCH(E3169,Lists!$R$3:$R$19,0)+1,0),4),Lists!$S$3:$S$640,1)</f>
        <v>#N/A</v>
      </c>
      <c r="R3169" s="36" t="e">
        <f ca="1">LEFT(OFFSET(Lists!$S$2,P3169-1+MATCH(F3169,OFFSET(Lists!$T$3,P3169-1,0,Q3169-P3169+1),0),0),6)</f>
        <v>#N/A</v>
      </c>
      <c r="S3169" s="36" t="e">
        <f ca="1">VLOOKUP(R3169,Lists!B:D,3,FALSE)</f>
        <v>#N/A</v>
      </c>
      <c r="T3169" s="36" t="str">
        <f>IF(F3169&lt;&gt;"",MATCH(R3169,'Maximum minutes'!B:B,0),"")</f>
        <v/>
      </c>
      <c r="U3169" s="36">
        <f ca="1">IF(F3169&lt;&gt;"",COUNTA(OFFSET('Maximum minutes'!$C$1,'Annexe A1 Cours'!T3169,0,1,50)),0)</f>
        <v>0</v>
      </c>
      <c r="V3169" s="37">
        <f ca="1">IFERROR(OFFSET('Maximum minutes'!$C$1,T3169+1,-1+MATCH(G3169,OFFSET('Maximum minutes'!$C$1,T3169-1,0,1,50),0)),0)</f>
        <v>0</v>
      </c>
      <c r="W3169" s="38">
        <f t="shared" ca="1" si="98"/>
        <v>0</v>
      </c>
    </row>
    <row r="3170" spans="1:23" s="36" customFormat="1" ht="18.75">
      <c r="A3170" s="34"/>
      <c r="B3170" s="39"/>
      <c r="C3170" s="39"/>
      <c r="D3170" s="35"/>
      <c r="E3170" s="40"/>
      <c r="F3170" s="39"/>
      <c r="G3170" s="39"/>
      <c r="H3170" s="39"/>
      <c r="I3170" s="34"/>
      <c r="J3170" s="34"/>
      <c r="K3170" s="34"/>
      <c r="L3170" s="34"/>
      <c r="M3170" s="43" t="str">
        <f ca="1">IFERROR(OFFSET('Maximum minutes'!$C$1,T3170,MATCH(IF(G3170&lt;&gt;"",G3170,F3170),OFFSET('Maximum minutes'!$C$1,T3170-1,0,1,U3170+1),0)-1)*IF(OR(ISNUMBER(J3170),J3170="sans examen"),1,0)*IF(W3170&lt;MinDate,1,0),"")</f>
        <v/>
      </c>
      <c r="N3170" s="36">
        <f t="shared" ca="1" si="99"/>
        <v>0</v>
      </c>
      <c r="O3170" s="36" t="e">
        <f ca="1">LEFT(OFFSET(Lists!$Q$2,MATCH(E3170,Lists!$R$3:$R$19,0),0),4)</f>
        <v>#N/A</v>
      </c>
      <c r="P3170" s="36" t="e">
        <f ca="1">MATCH(O3170,Lists!$S$2:$S$640,1)</f>
        <v>#N/A</v>
      </c>
      <c r="Q3170" s="36" t="e">
        <f ca="1">MATCH(LEFT(OFFSET(Lists!$Q$2,MATCH(E3170,Lists!$R$3:$R$19,0)+1,0),4),Lists!$S$3:$S$640,1)</f>
        <v>#N/A</v>
      </c>
      <c r="R3170" s="36" t="e">
        <f ca="1">LEFT(OFFSET(Lists!$S$2,P3170-1+MATCH(F3170,OFFSET(Lists!$T$3,P3170-1,0,Q3170-P3170+1),0),0),6)</f>
        <v>#N/A</v>
      </c>
      <c r="S3170" s="36" t="e">
        <f ca="1">VLOOKUP(R3170,Lists!B:D,3,FALSE)</f>
        <v>#N/A</v>
      </c>
      <c r="T3170" s="36" t="str">
        <f>IF(F3170&lt;&gt;"",MATCH(R3170,'Maximum minutes'!B:B,0),"")</f>
        <v/>
      </c>
      <c r="U3170" s="36">
        <f ca="1">IF(F3170&lt;&gt;"",COUNTA(OFFSET('Maximum minutes'!$C$1,'Annexe A1 Cours'!T3170,0,1,50)),0)</f>
        <v>0</v>
      </c>
      <c r="V3170" s="37">
        <f ca="1">IFERROR(OFFSET('Maximum minutes'!$C$1,T3170+1,-1+MATCH(G3170,OFFSET('Maximum minutes'!$C$1,T3170-1,0,1,50),0)),0)</f>
        <v>0</v>
      </c>
      <c r="W3170" s="38">
        <f t="shared" ca="1" si="98"/>
        <v>0</v>
      </c>
    </row>
    <row r="3171" spans="1:23" s="36" customFormat="1" ht="18.75">
      <c r="A3171" s="34"/>
      <c r="B3171" s="39"/>
      <c r="C3171" s="39"/>
      <c r="D3171" s="35"/>
      <c r="E3171" s="40"/>
      <c r="F3171" s="39"/>
      <c r="G3171" s="39"/>
      <c r="H3171" s="39"/>
      <c r="I3171" s="34"/>
      <c r="J3171" s="34"/>
      <c r="K3171" s="34"/>
      <c r="L3171" s="34"/>
      <c r="M3171" s="43" t="str">
        <f ca="1">IFERROR(OFFSET('Maximum minutes'!$C$1,T3171,MATCH(IF(G3171&lt;&gt;"",G3171,F3171),OFFSET('Maximum minutes'!$C$1,T3171-1,0,1,U3171+1),0)-1)*IF(OR(ISNUMBER(J3171),J3171="sans examen"),1,0)*IF(W3171&lt;MinDate,1,0),"")</f>
        <v/>
      </c>
      <c r="N3171" s="36">
        <f t="shared" ca="1" si="99"/>
        <v>0</v>
      </c>
      <c r="O3171" s="36" t="e">
        <f ca="1">LEFT(OFFSET(Lists!$Q$2,MATCH(E3171,Lists!$R$3:$R$19,0),0),4)</f>
        <v>#N/A</v>
      </c>
      <c r="P3171" s="36" t="e">
        <f ca="1">MATCH(O3171,Lists!$S$2:$S$640,1)</f>
        <v>#N/A</v>
      </c>
      <c r="Q3171" s="36" t="e">
        <f ca="1">MATCH(LEFT(OFFSET(Lists!$Q$2,MATCH(E3171,Lists!$R$3:$R$19,0)+1,0),4),Lists!$S$3:$S$640,1)</f>
        <v>#N/A</v>
      </c>
      <c r="R3171" s="36" t="e">
        <f ca="1">LEFT(OFFSET(Lists!$S$2,P3171-1+MATCH(F3171,OFFSET(Lists!$T$3,P3171-1,0,Q3171-P3171+1),0),0),6)</f>
        <v>#N/A</v>
      </c>
      <c r="S3171" s="36" t="e">
        <f ca="1">VLOOKUP(R3171,Lists!B:D,3,FALSE)</f>
        <v>#N/A</v>
      </c>
      <c r="T3171" s="36" t="str">
        <f>IF(F3171&lt;&gt;"",MATCH(R3171,'Maximum minutes'!B:B,0),"")</f>
        <v/>
      </c>
      <c r="U3171" s="36">
        <f ca="1">IF(F3171&lt;&gt;"",COUNTA(OFFSET('Maximum minutes'!$C$1,'Annexe A1 Cours'!T3171,0,1,50)),0)</f>
        <v>0</v>
      </c>
      <c r="V3171" s="37">
        <f ca="1">IFERROR(OFFSET('Maximum minutes'!$C$1,T3171+1,-1+MATCH(G3171,OFFSET('Maximum minutes'!$C$1,T3171-1,0,1,50),0)),0)</f>
        <v>0</v>
      </c>
      <c r="W3171" s="38">
        <f t="shared" ca="1" si="98"/>
        <v>0</v>
      </c>
    </row>
    <row r="3172" spans="1:23" s="36" customFormat="1" ht="18.75">
      <c r="A3172" s="34"/>
      <c r="B3172" s="39"/>
      <c r="C3172" s="39"/>
      <c r="D3172" s="35"/>
      <c r="E3172" s="40"/>
      <c r="F3172" s="39"/>
      <c r="G3172" s="39"/>
      <c r="H3172" s="39"/>
      <c r="I3172" s="34"/>
      <c r="J3172" s="34"/>
      <c r="K3172" s="34"/>
      <c r="L3172" s="34"/>
      <c r="M3172" s="43" t="str">
        <f ca="1">IFERROR(OFFSET('Maximum minutes'!$C$1,T3172,MATCH(IF(G3172&lt;&gt;"",G3172,F3172),OFFSET('Maximum minutes'!$C$1,T3172-1,0,1,U3172+1),0)-1)*IF(OR(ISNUMBER(J3172),J3172="sans examen"),1,0)*IF(W3172&lt;MinDate,1,0),"")</f>
        <v/>
      </c>
      <c r="N3172" s="36">
        <f t="shared" ca="1" si="99"/>
        <v>0</v>
      </c>
      <c r="O3172" s="36" t="e">
        <f ca="1">LEFT(OFFSET(Lists!$Q$2,MATCH(E3172,Lists!$R$3:$R$19,0),0),4)</f>
        <v>#N/A</v>
      </c>
      <c r="P3172" s="36" t="e">
        <f ca="1">MATCH(O3172,Lists!$S$2:$S$640,1)</f>
        <v>#N/A</v>
      </c>
      <c r="Q3172" s="36" t="e">
        <f ca="1">MATCH(LEFT(OFFSET(Lists!$Q$2,MATCH(E3172,Lists!$R$3:$R$19,0)+1,0),4),Lists!$S$3:$S$640,1)</f>
        <v>#N/A</v>
      </c>
      <c r="R3172" s="36" t="e">
        <f ca="1">LEFT(OFFSET(Lists!$S$2,P3172-1+MATCH(F3172,OFFSET(Lists!$T$3,P3172-1,0,Q3172-P3172+1),0),0),6)</f>
        <v>#N/A</v>
      </c>
      <c r="S3172" s="36" t="e">
        <f ca="1">VLOOKUP(R3172,Lists!B:D,3,FALSE)</f>
        <v>#N/A</v>
      </c>
      <c r="T3172" s="36" t="str">
        <f>IF(F3172&lt;&gt;"",MATCH(R3172,'Maximum minutes'!B:B,0),"")</f>
        <v/>
      </c>
      <c r="U3172" s="36">
        <f ca="1">IF(F3172&lt;&gt;"",COUNTA(OFFSET('Maximum minutes'!$C$1,'Annexe A1 Cours'!T3172,0,1,50)),0)</f>
        <v>0</v>
      </c>
      <c r="V3172" s="37">
        <f ca="1">IFERROR(OFFSET('Maximum minutes'!$C$1,T3172+1,-1+MATCH(G3172,OFFSET('Maximum minutes'!$C$1,T3172-1,0,1,50),0)),0)</f>
        <v>0</v>
      </c>
      <c r="W3172" s="38">
        <f t="shared" ca="1" si="98"/>
        <v>0</v>
      </c>
    </row>
    <row r="3173" spans="1:23" s="36" customFormat="1" ht="18.75">
      <c r="A3173" s="34"/>
      <c r="B3173" s="39"/>
      <c r="C3173" s="39"/>
      <c r="D3173" s="35"/>
      <c r="E3173" s="40"/>
      <c r="F3173" s="39"/>
      <c r="G3173" s="39"/>
      <c r="H3173" s="39"/>
      <c r="I3173" s="34"/>
      <c r="J3173" s="34"/>
      <c r="K3173" s="34"/>
      <c r="L3173" s="34"/>
      <c r="M3173" s="43" t="str">
        <f ca="1">IFERROR(OFFSET('Maximum minutes'!$C$1,T3173,MATCH(IF(G3173&lt;&gt;"",G3173,F3173),OFFSET('Maximum minutes'!$C$1,T3173-1,0,1,U3173+1),0)-1)*IF(OR(ISNUMBER(J3173),J3173="sans examen"),1,0)*IF(W3173&lt;MinDate,1,0),"")</f>
        <v/>
      </c>
      <c r="N3173" s="36">
        <f t="shared" ca="1" si="99"/>
        <v>0</v>
      </c>
      <c r="O3173" s="36" t="e">
        <f ca="1">LEFT(OFFSET(Lists!$Q$2,MATCH(E3173,Lists!$R$3:$R$19,0),0),4)</f>
        <v>#N/A</v>
      </c>
      <c r="P3173" s="36" t="e">
        <f ca="1">MATCH(O3173,Lists!$S$2:$S$640,1)</f>
        <v>#N/A</v>
      </c>
      <c r="Q3173" s="36" t="e">
        <f ca="1">MATCH(LEFT(OFFSET(Lists!$Q$2,MATCH(E3173,Lists!$R$3:$R$19,0)+1,0),4),Lists!$S$3:$S$640,1)</f>
        <v>#N/A</v>
      </c>
      <c r="R3173" s="36" t="e">
        <f ca="1">LEFT(OFFSET(Lists!$S$2,P3173-1+MATCH(F3173,OFFSET(Lists!$T$3,P3173-1,0,Q3173-P3173+1),0),0),6)</f>
        <v>#N/A</v>
      </c>
      <c r="S3173" s="36" t="e">
        <f ca="1">VLOOKUP(R3173,Lists!B:D,3,FALSE)</f>
        <v>#N/A</v>
      </c>
      <c r="T3173" s="36" t="str">
        <f>IF(F3173&lt;&gt;"",MATCH(R3173,'Maximum minutes'!B:B,0),"")</f>
        <v/>
      </c>
      <c r="U3173" s="36">
        <f ca="1">IF(F3173&lt;&gt;"",COUNTA(OFFSET('Maximum minutes'!$C$1,'Annexe A1 Cours'!T3173,0,1,50)),0)</f>
        <v>0</v>
      </c>
      <c r="V3173" s="37">
        <f ca="1">IFERROR(OFFSET('Maximum minutes'!$C$1,T3173+1,-1+MATCH(G3173,OFFSET('Maximum minutes'!$C$1,T3173-1,0,1,50),0)),0)</f>
        <v>0</v>
      </c>
      <c r="W3173" s="38">
        <f t="shared" ca="1" si="98"/>
        <v>0</v>
      </c>
    </row>
    <row r="3174" spans="1:23" s="36" customFormat="1" ht="18.75">
      <c r="A3174" s="34"/>
      <c r="B3174" s="39"/>
      <c r="C3174" s="39"/>
      <c r="D3174" s="35"/>
      <c r="E3174" s="40"/>
      <c r="F3174" s="39"/>
      <c r="G3174" s="39"/>
      <c r="H3174" s="39"/>
      <c r="I3174" s="34"/>
      <c r="J3174" s="34"/>
      <c r="K3174" s="34"/>
      <c r="L3174" s="34"/>
      <c r="M3174" s="43" t="str">
        <f ca="1">IFERROR(OFFSET('Maximum minutes'!$C$1,T3174,MATCH(IF(G3174&lt;&gt;"",G3174,F3174),OFFSET('Maximum minutes'!$C$1,T3174-1,0,1,U3174+1),0)-1)*IF(OR(ISNUMBER(J3174),J3174="sans examen"),1,0)*IF(W3174&lt;MinDate,1,0),"")</f>
        <v/>
      </c>
      <c r="N3174" s="36">
        <f t="shared" ca="1" si="99"/>
        <v>0</v>
      </c>
      <c r="O3174" s="36" t="e">
        <f ca="1">LEFT(OFFSET(Lists!$Q$2,MATCH(E3174,Lists!$R$3:$R$19,0),0),4)</f>
        <v>#N/A</v>
      </c>
      <c r="P3174" s="36" t="e">
        <f ca="1">MATCH(O3174,Lists!$S$2:$S$640,1)</f>
        <v>#N/A</v>
      </c>
      <c r="Q3174" s="36" t="e">
        <f ca="1">MATCH(LEFT(OFFSET(Lists!$Q$2,MATCH(E3174,Lists!$R$3:$R$19,0)+1,0),4),Lists!$S$3:$S$640,1)</f>
        <v>#N/A</v>
      </c>
      <c r="R3174" s="36" t="e">
        <f ca="1">LEFT(OFFSET(Lists!$S$2,P3174-1+MATCH(F3174,OFFSET(Lists!$T$3,P3174-1,0,Q3174-P3174+1),0),0),6)</f>
        <v>#N/A</v>
      </c>
      <c r="S3174" s="36" t="e">
        <f ca="1">VLOOKUP(R3174,Lists!B:D,3,FALSE)</f>
        <v>#N/A</v>
      </c>
      <c r="T3174" s="36" t="str">
        <f>IF(F3174&lt;&gt;"",MATCH(R3174,'Maximum minutes'!B:B,0),"")</f>
        <v/>
      </c>
      <c r="U3174" s="36">
        <f ca="1">IF(F3174&lt;&gt;"",COUNTA(OFFSET('Maximum minutes'!$C$1,'Annexe A1 Cours'!T3174,0,1,50)),0)</f>
        <v>0</v>
      </c>
      <c r="V3174" s="37">
        <f ca="1">IFERROR(OFFSET('Maximum minutes'!$C$1,T3174+1,-1+MATCH(G3174,OFFSET('Maximum minutes'!$C$1,T3174-1,0,1,50),0)),0)</f>
        <v>0</v>
      </c>
      <c r="W3174" s="38">
        <f t="shared" ca="1" si="98"/>
        <v>0</v>
      </c>
    </row>
    <row r="3175" spans="1:23" s="36" customFormat="1" ht="18.75">
      <c r="A3175" s="34"/>
      <c r="B3175" s="39"/>
      <c r="C3175" s="39"/>
      <c r="D3175" s="35"/>
      <c r="E3175" s="40"/>
      <c r="F3175" s="39"/>
      <c r="G3175" s="39"/>
      <c r="H3175" s="39"/>
      <c r="I3175" s="34"/>
      <c r="J3175" s="34"/>
      <c r="K3175" s="34"/>
      <c r="L3175" s="34"/>
      <c r="M3175" s="43" t="str">
        <f ca="1">IFERROR(OFFSET('Maximum minutes'!$C$1,T3175,MATCH(IF(G3175&lt;&gt;"",G3175,F3175),OFFSET('Maximum minutes'!$C$1,T3175-1,0,1,U3175+1),0)-1)*IF(OR(ISNUMBER(J3175),J3175="sans examen"),1,0)*IF(W3175&lt;MinDate,1,0),"")</f>
        <v/>
      </c>
      <c r="N3175" s="36">
        <f t="shared" ca="1" si="99"/>
        <v>0</v>
      </c>
      <c r="O3175" s="36" t="e">
        <f ca="1">LEFT(OFFSET(Lists!$Q$2,MATCH(E3175,Lists!$R$3:$R$19,0),0),4)</f>
        <v>#N/A</v>
      </c>
      <c r="P3175" s="36" t="e">
        <f ca="1">MATCH(O3175,Lists!$S$2:$S$640,1)</f>
        <v>#N/A</v>
      </c>
      <c r="Q3175" s="36" t="e">
        <f ca="1">MATCH(LEFT(OFFSET(Lists!$Q$2,MATCH(E3175,Lists!$R$3:$R$19,0)+1,0),4),Lists!$S$3:$S$640,1)</f>
        <v>#N/A</v>
      </c>
      <c r="R3175" s="36" t="e">
        <f ca="1">LEFT(OFFSET(Lists!$S$2,P3175-1+MATCH(F3175,OFFSET(Lists!$T$3,P3175-1,0,Q3175-P3175+1),0),0),6)</f>
        <v>#N/A</v>
      </c>
      <c r="S3175" s="36" t="e">
        <f ca="1">VLOOKUP(R3175,Lists!B:D,3,FALSE)</f>
        <v>#N/A</v>
      </c>
      <c r="T3175" s="36" t="str">
        <f>IF(F3175&lt;&gt;"",MATCH(R3175,'Maximum minutes'!B:B,0),"")</f>
        <v/>
      </c>
      <c r="U3175" s="36">
        <f ca="1">IF(F3175&lt;&gt;"",COUNTA(OFFSET('Maximum minutes'!$C$1,'Annexe A1 Cours'!T3175,0,1,50)),0)</f>
        <v>0</v>
      </c>
      <c r="V3175" s="37">
        <f ca="1">IFERROR(OFFSET('Maximum minutes'!$C$1,T3175+1,-1+MATCH(G3175,OFFSET('Maximum minutes'!$C$1,T3175-1,0,1,50),0)),0)</f>
        <v>0</v>
      </c>
      <c r="W3175" s="38">
        <f t="shared" ca="1" si="98"/>
        <v>0</v>
      </c>
    </row>
    <row r="3176" spans="1:23" s="36" customFormat="1" ht="18.75">
      <c r="A3176" s="34"/>
      <c r="B3176" s="39"/>
      <c r="C3176" s="39"/>
      <c r="D3176" s="35"/>
      <c r="E3176" s="40"/>
      <c r="F3176" s="39"/>
      <c r="G3176" s="39"/>
      <c r="H3176" s="39"/>
      <c r="I3176" s="34"/>
      <c r="J3176" s="34"/>
      <c r="K3176" s="34"/>
      <c r="L3176" s="34"/>
      <c r="M3176" s="43" t="str">
        <f ca="1">IFERROR(OFFSET('Maximum minutes'!$C$1,T3176,MATCH(IF(G3176&lt;&gt;"",G3176,F3176),OFFSET('Maximum minutes'!$C$1,T3176-1,0,1,U3176+1),0)-1)*IF(OR(ISNUMBER(J3176),J3176="sans examen"),1,0)*IF(W3176&lt;MinDate,1,0),"")</f>
        <v/>
      </c>
      <c r="N3176" s="36">
        <f t="shared" ca="1" si="99"/>
        <v>0</v>
      </c>
      <c r="O3176" s="36" t="e">
        <f ca="1">LEFT(OFFSET(Lists!$Q$2,MATCH(E3176,Lists!$R$3:$R$19,0),0),4)</f>
        <v>#N/A</v>
      </c>
      <c r="P3176" s="36" t="e">
        <f ca="1">MATCH(O3176,Lists!$S$2:$S$640,1)</f>
        <v>#N/A</v>
      </c>
      <c r="Q3176" s="36" t="e">
        <f ca="1">MATCH(LEFT(OFFSET(Lists!$Q$2,MATCH(E3176,Lists!$R$3:$R$19,0)+1,0),4),Lists!$S$3:$S$640,1)</f>
        <v>#N/A</v>
      </c>
      <c r="R3176" s="36" t="e">
        <f ca="1">LEFT(OFFSET(Lists!$S$2,P3176-1+MATCH(F3176,OFFSET(Lists!$T$3,P3176-1,0,Q3176-P3176+1),0),0),6)</f>
        <v>#N/A</v>
      </c>
      <c r="S3176" s="36" t="e">
        <f ca="1">VLOOKUP(R3176,Lists!B:D,3,FALSE)</f>
        <v>#N/A</v>
      </c>
      <c r="T3176" s="36" t="str">
        <f>IF(F3176&lt;&gt;"",MATCH(R3176,'Maximum minutes'!B:B,0),"")</f>
        <v/>
      </c>
      <c r="U3176" s="36">
        <f ca="1">IF(F3176&lt;&gt;"",COUNTA(OFFSET('Maximum minutes'!$C$1,'Annexe A1 Cours'!T3176,0,1,50)),0)</f>
        <v>0</v>
      </c>
      <c r="V3176" s="37">
        <f ca="1">IFERROR(OFFSET('Maximum minutes'!$C$1,T3176+1,-1+MATCH(G3176,OFFSET('Maximum minutes'!$C$1,T3176-1,0,1,50),0)),0)</f>
        <v>0</v>
      </c>
      <c r="W3176" s="38">
        <f t="shared" ca="1" si="98"/>
        <v>0</v>
      </c>
    </row>
    <row r="3177" spans="1:23" s="36" customFormat="1" ht="18.75">
      <c r="A3177" s="34"/>
      <c r="B3177" s="39"/>
      <c r="C3177" s="39"/>
      <c r="D3177" s="35"/>
      <c r="E3177" s="40"/>
      <c r="F3177" s="39"/>
      <c r="G3177" s="39"/>
      <c r="H3177" s="39"/>
      <c r="I3177" s="34"/>
      <c r="J3177" s="34"/>
      <c r="K3177" s="34"/>
      <c r="L3177" s="34"/>
      <c r="M3177" s="43" t="str">
        <f ca="1">IFERROR(OFFSET('Maximum minutes'!$C$1,T3177,MATCH(IF(G3177&lt;&gt;"",G3177,F3177),OFFSET('Maximum minutes'!$C$1,T3177-1,0,1,U3177+1),0)-1)*IF(OR(ISNUMBER(J3177),J3177="sans examen"),1,0)*IF(W3177&lt;MinDate,1,0),"")</f>
        <v/>
      </c>
      <c r="N3177" s="36">
        <f t="shared" ca="1" si="99"/>
        <v>0</v>
      </c>
      <c r="O3177" s="36" t="e">
        <f ca="1">LEFT(OFFSET(Lists!$Q$2,MATCH(E3177,Lists!$R$3:$R$19,0),0),4)</f>
        <v>#N/A</v>
      </c>
      <c r="P3177" s="36" t="e">
        <f ca="1">MATCH(O3177,Lists!$S$2:$S$640,1)</f>
        <v>#N/A</v>
      </c>
      <c r="Q3177" s="36" t="e">
        <f ca="1">MATCH(LEFT(OFFSET(Lists!$Q$2,MATCH(E3177,Lists!$R$3:$R$19,0)+1,0),4),Lists!$S$3:$S$640,1)</f>
        <v>#N/A</v>
      </c>
      <c r="R3177" s="36" t="e">
        <f ca="1">LEFT(OFFSET(Lists!$S$2,P3177-1+MATCH(F3177,OFFSET(Lists!$T$3,P3177-1,0,Q3177-P3177+1),0),0),6)</f>
        <v>#N/A</v>
      </c>
      <c r="S3177" s="36" t="e">
        <f ca="1">VLOOKUP(R3177,Lists!B:D,3,FALSE)</f>
        <v>#N/A</v>
      </c>
      <c r="T3177" s="36" t="str">
        <f>IF(F3177&lt;&gt;"",MATCH(R3177,'Maximum minutes'!B:B,0),"")</f>
        <v/>
      </c>
      <c r="U3177" s="36">
        <f ca="1">IF(F3177&lt;&gt;"",COUNTA(OFFSET('Maximum minutes'!$C$1,'Annexe A1 Cours'!T3177,0,1,50)),0)</f>
        <v>0</v>
      </c>
      <c r="V3177" s="37">
        <f ca="1">IFERROR(OFFSET('Maximum minutes'!$C$1,T3177+1,-1+MATCH(G3177,OFFSET('Maximum minutes'!$C$1,T3177-1,0,1,50),0)),0)</f>
        <v>0</v>
      </c>
      <c r="W3177" s="38">
        <f t="shared" ca="1" si="98"/>
        <v>0</v>
      </c>
    </row>
    <row r="3178" spans="1:23" s="36" customFormat="1" ht="18.75">
      <c r="A3178" s="34"/>
      <c r="B3178" s="39"/>
      <c r="C3178" s="39"/>
      <c r="D3178" s="35"/>
      <c r="E3178" s="40"/>
      <c r="F3178" s="39"/>
      <c r="G3178" s="39"/>
      <c r="H3178" s="39"/>
      <c r="I3178" s="34"/>
      <c r="J3178" s="34"/>
      <c r="K3178" s="34"/>
      <c r="L3178" s="34"/>
      <c r="M3178" s="43" t="str">
        <f ca="1">IFERROR(OFFSET('Maximum minutes'!$C$1,T3178,MATCH(IF(G3178&lt;&gt;"",G3178,F3178),OFFSET('Maximum minutes'!$C$1,T3178-1,0,1,U3178+1),0)-1)*IF(OR(ISNUMBER(J3178),J3178="sans examen"),1,0)*IF(W3178&lt;MinDate,1,0),"")</f>
        <v/>
      </c>
      <c r="N3178" s="36">
        <f t="shared" ca="1" si="99"/>
        <v>0</v>
      </c>
      <c r="O3178" s="36" t="e">
        <f ca="1">LEFT(OFFSET(Lists!$Q$2,MATCH(E3178,Lists!$R$3:$R$19,0),0),4)</f>
        <v>#N/A</v>
      </c>
      <c r="P3178" s="36" t="e">
        <f ca="1">MATCH(O3178,Lists!$S$2:$S$640,1)</f>
        <v>#N/A</v>
      </c>
      <c r="Q3178" s="36" t="e">
        <f ca="1">MATCH(LEFT(OFFSET(Lists!$Q$2,MATCH(E3178,Lists!$R$3:$R$19,0)+1,0),4),Lists!$S$3:$S$640,1)</f>
        <v>#N/A</v>
      </c>
      <c r="R3178" s="36" t="e">
        <f ca="1">LEFT(OFFSET(Lists!$S$2,P3178-1+MATCH(F3178,OFFSET(Lists!$T$3,P3178-1,0,Q3178-P3178+1),0),0),6)</f>
        <v>#N/A</v>
      </c>
      <c r="S3178" s="36" t="e">
        <f ca="1">VLOOKUP(R3178,Lists!B:D,3,FALSE)</f>
        <v>#N/A</v>
      </c>
      <c r="T3178" s="36" t="str">
        <f>IF(F3178&lt;&gt;"",MATCH(R3178,'Maximum minutes'!B:B,0),"")</f>
        <v/>
      </c>
      <c r="U3178" s="36">
        <f ca="1">IF(F3178&lt;&gt;"",COUNTA(OFFSET('Maximum minutes'!$C$1,'Annexe A1 Cours'!T3178,0,1,50)),0)</f>
        <v>0</v>
      </c>
      <c r="V3178" s="37">
        <f ca="1">IFERROR(OFFSET('Maximum minutes'!$C$1,T3178+1,-1+MATCH(G3178,OFFSET('Maximum minutes'!$C$1,T3178-1,0,1,50),0)),0)</f>
        <v>0</v>
      </c>
      <c r="W3178" s="38">
        <f t="shared" ca="1" si="98"/>
        <v>0</v>
      </c>
    </row>
    <row r="3179" spans="1:23" s="36" customFormat="1" ht="18.75">
      <c r="A3179" s="34"/>
      <c r="B3179" s="39"/>
      <c r="C3179" s="39"/>
      <c r="D3179" s="35"/>
      <c r="E3179" s="40"/>
      <c r="F3179" s="39"/>
      <c r="G3179" s="39"/>
      <c r="H3179" s="39"/>
      <c r="I3179" s="34"/>
      <c r="J3179" s="34"/>
      <c r="K3179" s="34"/>
      <c r="L3179" s="34"/>
      <c r="M3179" s="43" t="str">
        <f ca="1">IFERROR(OFFSET('Maximum minutes'!$C$1,T3179,MATCH(IF(G3179&lt;&gt;"",G3179,F3179),OFFSET('Maximum minutes'!$C$1,T3179-1,0,1,U3179+1),0)-1)*IF(OR(ISNUMBER(J3179),J3179="sans examen"),1,0)*IF(W3179&lt;MinDate,1,0),"")</f>
        <v/>
      </c>
      <c r="N3179" s="36">
        <f t="shared" ca="1" si="99"/>
        <v>0</v>
      </c>
      <c r="O3179" s="36" t="e">
        <f ca="1">LEFT(OFFSET(Lists!$Q$2,MATCH(E3179,Lists!$R$3:$R$19,0),0),4)</f>
        <v>#N/A</v>
      </c>
      <c r="P3179" s="36" t="e">
        <f ca="1">MATCH(O3179,Lists!$S$2:$S$640,1)</f>
        <v>#N/A</v>
      </c>
      <c r="Q3179" s="36" t="e">
        <f ca="1">MATCH(LEFT(OFFSET(Lists!$Q$2,MATCH(E3179,Lists!$R$3:$R$19,0)+1,0),4),Lists!$S$3:$S$640,1)</f>
        <v>#N/A</v>
      </c>
      <c r="R3179" s="36" t="e">
        <f ca="1">LEFT(OFFSET(Lists!$S$2,P3179-1+MATCH(F3179,OFFSET(Lists!$T$3,P3179-1,0,Q3179-P3179+1),0),0),6)</f>
        <v>#N/A</v>
      </c>
      <c r="S3179" s="36" t="e">
        <f ca="1">VLOOKUP(R3179,Lists!B:D,3,FALSE)</f>
        <v>#N/A</v>
      </c>
      <c r="T3179" s="36" t="str">
        <f>IF(F3179&lt;&gt;"",MATCH(R3179,'Maximum minutes'!B:B,0),"")</f>
        <v/>
      </c>
      <c r="U3179" s="36">
        <f ca="1">IF(F3179&lt;&gt;"",COUNTA(OFFSET('Maximum minutes'!$C$1,'Annexe A1 Cours'!T3179,0,1,50)),0)</f>
        <v>0</v>
      </c>
      <c r="V3179" s="37">
        <f ca="1">IFERROR(OFFSET('Maximum minutes'!$C$1,T3179+1,-1+MATCH(G3179,OFFSET('Maximum minutes'!$C$1,T3179-1,0,1,50),0)),0)</f>
        <v>0</v>
      </c>
      <c r="W3179" s="38">
        <f t="shared" ca="1" si="98"/>
        <v>0</v>
      </c>
    </row>
    <row r="3180" spans="1:23" s="36" customFormat="1" ht="18.75">
      <c r="A3180" s="34"/>
      <c r="B3180" s="39"/>
      <c r="C3180" s="39"/>
      <c r="D3180" s="35"/>
      <c r="E3180" s="40"/>
      <c r="F3180" s="39"/>
      <c r="G3180" s="39"/>
      <c r="H3180" s="39"/>
      <c r="I3180" s="34"/>
      <c r="J3180" s="34"/>
      <c r="K3180" s="34"/>
      <c r="L3180" s="34"/>
      <c r="M3180" s="43" t="str">
        <f ca="1">IFERROR(OFFSET('Maximum minutes'!$C$1,T3180,MATCH(IF(G3180&lt;&gt;"",G3180,F3180),OFFSET('Maximum minutes'!$C$1,T3180-1,0,1,U3180+1),0)-1)*IF(OR(ISNUMBER(J3180),J3180="sans examen"),1,0)*IF(W3180&lt;MinDate,1,0),"")</f>
        <v/>
      </c>
      <c r="N3180" s="36">
        <f t="shared" ca="1" si="99"/>
        <v>0</v>
      </c>
      <c r="O3180" s="36" t="e">
        <f ca="1">LEFT(OFFSET(Lists!$Q$2,MATCH(E3180,Lists!$R$3:$R$19,0),0),4)</f>
        <v>#N/A</v>
      </c>
      <c r="P3180" s="36" t="e">
        <f ca="1">MATCH(O3180,Lists!$S$2:$S$640,1)</f>
        <v>#N/A</v>
      </c>
      <c r="Q3180" s="36" t="e">
        <f ca="1">MATCH(LEFT(OFFSET(Lists!$Q$2,MATCH(E3180,Lists!$R$3:$R$19,0)+1,0),4),Lists!$S$3:$S$640,1)</f>
        <v>#N/A</v>
      </c>
      <c r="R3180" s="36" t="e">
        <f ca="1">LEFT(OFFSET(Lists!$S$2,P3180-1+MATCH(F3180,OFFSET(Lists!$T$3,P3180-1,0,Q3180-P3180+1),0),0),6)</f>
        <v>#N/A</v>
      </c>
      <c r="S3180" s="36" t="e">
        <f ca="1">VLOOKUP(R3180,Lists!B:D,3,FALSE)</f>
        <v>#N/A</v>
      </c>
      <c r="T3180" s="36" t="str">
        <f>IF(F3180&lt;&gt;"",MATCH(R3180,'Maximum minutes'!B:B,0),"")</f>
        <v/>
      </c>
      <c r="U3180" s="36">
        <f ca="1">IF(F3180&lt;&gt;"",COUNTA(OFFSET('Maximum minutes'!$C$1,'Annexe A1 Cours'!T3180,0,1,50)),0)</f>
        <v>0</v>
      </c>
      <c r="V3180" s="37">
        <f ca="1">IFERROR(OFFSET('Maximum minutes'!$C$1,T3180+1,-1+MATCH(G3180,OFFSET('Maximum minutes'!$C$1,T3180-1,0,1,50),0)),0)</f>
        <v>0</v>
      </c>
      <c r="W3180" s="38">
        <f t="shared" ca="1" si="98"/>
        <v>0</v>
      </c>
    </row>
    <row r="3181" spans="1:23" s="36" customFormat="1" ht="18.75">
      <c r="A3181" s="34"/>
      <c r="B3181" s="39"/>
      <c r="C3181" s="39"/>
      <c r="D3181" s="35"/>
      <c r="E3181" s="40"/>
      <c r="F3181" s="39"/>
      <c r="G3181" s="39"/>
      <c r="H3181" s="39"/>
      <c r="I3181" s="34"/>
      <c r="J3181" s="34"/>
      <c r="K3181" s="34"/>
      <c r="L3181" s="34"/>
      <c r="M3181" s="43" t="str">
        <f ca="1">IFERROR(OFFSET('Maximum minutes'!$C$1,T3181,MATCH(IF(G3181&lt;&gt;"",G3181,F3181),OFFSET('Maximum minutes'!$C$1,T3181-1,0,1,U3181+1),0)-1)*IF(OR(ISNUMBER(J3181),J3181="sans examen"),1,0)*IF(W3181&lt;MinDate,1,0),"")</f>
        <v/>
      </c>
      <c r="N3181" s="36">
        <f t="shared" ca="1" si="99"/>
        <v>0</v>
      </c>
      <c r="O3181" s="36" t="e">
        <f ca="1">LEFT(OFFSET(Lists!$Q$2,MATCH(E3181,Lists!$R$3:$R$19,0),0),4)</f>
        <v>#N/A</v>
      </c>
      <c r="P3181" s="36" t="e">
        <f ca="1">MATCH(O3181,Lists!$S$2:$S$640,1)</f>
        <v>#N/A</v>
      </c>
      <c r="Q3181" s="36" t="e">
        <f ca="1">MATCH(LEFT(OFFSET(Lists!$Q$2,MATCH(E3181,Lists!$R$3:$R$19,0)+1,0),4),Lists!$S$3:$S$640,1)</f>
        <v>#N/A</v>
      </c>
      <c r="R3181" s="36" t="e">
        <f ca="1">LEFT(OFFSET(Lists!$S$2,P3181-1+MATCH(F3181,OFFSET(Lists!$T$3,P3181-1,0,Q3181-P3181+1),0),0),6)</f>
        <v>#N/A</v>
      </c>
      <c r="S3181" s="36" t="e">
        <f ca="1">VLOOKUP(R3181,Lists!B:D,3,FALSE)</f>
        <v>#N/A</v>
      </c>
      <c r="T3181" s="36" t="str">
        <f>IF(F3181&lt;&gt;"",MATCH(R3181,'Maximum minutes'!B:B,0),"")</f>
        <v/>
      </c>
      <c r="U3181" s="36">
        <f ca="1">IF(F3181&lt;&gt;"",COUNTA(OFFSET('Maximum minutes'!$C$1,'Annexe A1 Cours'!T3181,0,1,50)),0)</f>
        <v>0</v>
      </c>
      <c r="V3181" s="37">
        <f ca="1">IFERROR(OFFSET('Maximum minutes'!$C$1,T3181+1,-1+MATCH(G3181,OFFSET('Maximum minutes'!$C$1,T3181-1,0,1,50),0)),0)</f>
        <v>0</v>
      </c>
      <c r="W3181" s="38">
        <f t="shared" ca="1" si="98"/>
        <v>0</v>
      </c>
    </row>
    <row r="3182" spans="1:23" s="36" customFormat="1" ht="18.75">
      <c r="A3182" s="34"/>
      <c r="B3182" s="39"/>
      <c r="C3182" s="39"/>
      <c r="D3182" s="35"/>
      <c r="E3182" s="40"/>
      <c r="F3182" s="39"/>
      <c r="G3182" s="39"/>
      <c r="H3182" s="39"/>
      <c r="I3182" s="34"/>
      <c r="J3182" s="34"/>
      <c r="K3182" s="34"/>
      <c r="L3182" s="34"/>
      <c r="M3182" s="43" t="str">
        <f ca="1">IFERROR(OFFSET('Maximum minutes'!$C$1,T3182,MATCH(IF(G3182&lt;&gt;"",G3182,F3182),OFFSET('Maximum minutes'!$C$1,T3182-1,0,1,U3182+1),0)-1)*IF(OR(ISNUMBER(J3182),J3182="sans examen"),1,0)*IF(W3182&lt;MinDate,1,0),"")</f>
        <v/>
      </c>
      <c r="N3182" s="36">
        <f t="shared" ca="1" si="99"/>
        <v>0</v>
      </c>
      <c r="O3182" s="36" t="e">
        <f ca="1">LEFT(OFFSET(Lists!$Q$2,MATCH(E3182,Lists!$R$3:$R$19,0),0),4)</f>
        <v>#N/A</v>
      </c>
      <c r="P3182" s="36" t="e">
        <f ca="1">MATCH(O3182,Lists!$S$2:$S$640,1)</f>
        <v>#N/A</v>
      </c>
      <c r="Q3182" s="36" t="e">
        <f ca="1">MATCH(LEFT(OFFSET(Lists!$Q$2,MATCH(E3182,Lists!$R$3:$R$19,0)+1,0),4),Lists!$S$3:$S$640,1)</f>
        <v>#N/A</v>
      </c>
      <c r="R3182" s="36" t="e">
        <f ca="1">LEFT(OFFSET(Lists!$S$2,P3182-1+MATCH(F3182,OFFSET(Lists!$T$3,P3182-1,0,Q3182-P3182+1),0),0),6)</f>
        <v>#N/A</v>
      </c>
      <c r="S3182" s="36" t="e">
        <f ca="1">VLOOKUP(R3182,Lists!B:D,3,FALSE)</f>
        <v>#N/A</v>
      </c>
      <c r="T3182" s="36" t="str">
        <f>IF(F3182&lt;&gt;"",MATCH(R3182,'Maximum minutes'!B:B,0),"")</f>
        <v/>
      </c>
      <c r="U3182" s="36">
        <f ca="1">IF(F3182&lt;&gt;"",COUNTA(OFFSET('Maximum minutes'!$C$1,'Annexe A1 Cours'!T3182,0,1,50)),0)</f>
        <v>0</v>
      </c>
      <c r="V3182" s="37">
        <f ca="1">IFERROR(OFFSET('Maximum minutes'!$C$1,T3182+1,-1+MATCH(G3182,OFFSET('Maximum minutes'!$C$1,T3182-1,0,1,50),0)),0)</f>
        <v>0</v>
      </c>
      <c r="W3182" s="38">
        <f t="shared" ca="1" si="98"/>
        <v>0</v>
      </c>
    </row>
    <row r="3183" spans="1:23" s="36" customFormat="1" ht="18.75">
      <c r="A3183" s="34"/>
      <c r="B3183" s="39"/>
      <c r="C3183" s="39"/>
      <c r="D3183" s="35"/>
      <c r="E3183" s="40"/>
      <c r="F3183" s="39"/>
      <c r="G3183" s="39"/>
      <c r="H3183" s="39"/>
      <c r="I3183" s="34"/>
      <c r="J3183" s="34"/>
      <c r="K3183" s="34"/>
      <c r="L3183" s="34"/>
      <c r="M3183" s="43" t="str">
        <f ca="1">IFERROR(OFFSET('Maximum minutes'!$C$1,T3183,MATCH(IF(G3183&lt;&gt;"",G3183,F3183),OFFSET('Maximum minutes'!$C$1,T3183-1,0,1,U3183+1),0)-1)*IF(OR(ISNUMBER(J3183),J3183="sans examen"),1,0)*IF(W3183&lt;MinDate,1,0),"")</f>
        <v/>
      </c>
      <c r="N3183" s="36">
        <f t="shared" ca="1" si="99"/>
        <v>0</v>
      </c>
      <c r="O3183" s="36" t="e">
        <f ca="1">LEFT(OFFSET(Lists!$Q$2,MATCH(E3183,Lists!$R$3:$R$19,0),0),4)</f>
        <v>#N/A</v>
      </c>
      <c r="P3183" s="36" t="e">
        <f ca="1">MATCH(O3183,Lists!$S$2:$S$640,1)</f>
        <v>#N/A</v>
      </c>
      <c r="Q3183" s="36" t="e">
        <f ca="1">MATCH(LEFT(OFFSET(Lists!$Q$2,MATCH(E3183,Lists!$R$3:$R$19,0)+1,0),4),Lists!$S$3:$S$640,1)</f>
        <v>#N/A</v>
      </c>
      <c r="R3183" s="36" t="e">
        <f ca="1">LEFT(OFFSET(Lists!$S$2,P3183-1+MATCH(F3183,OFFSET(Lists!$T$3,P3183-1,0,Q3183-P3183+1),0),0),6)</f>
        <v>#N/A</v>
      </c>
      <c r="S3183" s="36" t="e">
        <f ca="1">VLOOKUP(R3183,Lists!B:D,3,FALSE)</f>
        <v>#N/A</v>
      </c>
      <c r="T3183" s="36" t="str">
        <f>IF(F3183&lt;&gt;"",MATCH(R3183,'Maximum minutes'!B:B,0),"")</f>
        <v/>
      </c>
      <c r="U3183" s="36">
        <f ca="1">IF(F3183&lt;&gt;"",COUNTA(OFFSET('Maximum minutes'!$C$1,'Annexe A1 Cours'!T3183,0,1,50)),0)</f>
        <v>0</v>
      </c>
      <c r="V3183" s="37">
        <f ca="1">IFERROR(OFFSET('Maximum minutes'!$C$1,T3183+1,-1+MATCH(G3183,OFFSET('Maximum minutes'!$C$1,T3183-1,0,1,50),0)),0)</f>
        <v>0</v>
      </c>
      <c r="W3183" s="38">
        <f t="shared" ca="1" si="98"/>
        <v>0</v>
      </c>
    </row>
    <row r="3184" spans="1:23" s="36" customFormat="1" ht="18.75">
      <c r="A3184" s="34"/>
      <c r="B3184" s="39"/>
      <c r="C3184" s="39"/>
      <c r="D3184" s="35"/>
      <c r="E3184" s="40"/>
      <c r="F3184" s="39"/>
      <c r="G3184" s="39"/>
      <c r="H3184" s="39"/>
      <c r="I3184" s="34"/>
      <c r="J3184" s="34"/>
      <c r="K3184" s="34"/>
      <c r="L3184" s="34"/>
      <c r="M3184" s="43" t="str">
        <f ca="1">IFERROR(OFFSET('Maximum minutes'!$C$1,T3184,MATCH(IF(G3184&lt;&gt;"",G3184,F3184),OFFSET('Maximum minutes'!$C$1,T3184-1,0,1,U3184+1),0)-1)*IF(OR(ISNUMBER(J3184),J3184="sans examen"),1,0)*IF(W3184&lt;MinDate,1,0),"")</f>
        <v/>
      </c>
      <c r="N3184" s="36">
        <f t="shared" ca="1" si="99"/>
        <v>0</v>
      </c>
      <c r="O3184" s="36" t="e">
        <f ca="1">LEFT(OFFSET(Lists!$Q$2,MATCH(E3184,Lists!$R$3:$R$19,0),0),4)</f>
        <v>#N/A</v>
      </c>
      <c r="P3184" s="36" t="e">
        <f ca="1">MATCH(O3184,Lists!$S$2:$S$640,1)</f>
        <v>#N/A</v>
      </c>
      <c r="Q3184" s="36" t="e">
        <f ca="1">MATCH(LEFT(OFFSET(Lists!$Q$2,MATCH(E3184,Lists!$R$3:$R$19,0)+1,0),4),Lists!$S$3:$S$640,1)</f>
        <v>#N/A</v>
      </c>
      <c r="R3184" s="36" t="e">
        <f ca="1">LEFT(OFFSET(Lists!$S$2,P3184-1+MATCH(F3184,OFFSET(Lists!$T$3,P3184-1,0,Q3184-P3184+1),0),0),6)</f>
        <v>#N/A</v>
      </c>
      <c r="S3184" s="36" t="e">
        <f ca="1">VLOOKUP(R3184,Lists!B:D,3,FALSE)</f>
        <v>#N/A</v>
      </c>
      <c r="T3184" s="36" t="str">
        <f>IF(F3184&lt;&gt;"",MATCH(R3184,'Maximum minutes'!B:B,0),"")</f>
        <v/>
      </c>
      <c r="U3184" s="36">
        <f ca="1">IF(F3184&lt;&gt;"",COUNTA(OFFSET('Maximum minutes'!$C$1,'Annexe A1 Cours'!T3184,0,1,50)),0)</f>
        <v>0</v>
      </c>
      <c r="V3184" s="37">
        <f ca="1">IFERROR(OFFSET('Maximum minutes'!$C$1,T3184+1,-1+MATCH(G3184,OFFSET('Maximum minutes'!$C$1,T3184-1,0,1,50),0)),0)</f>
        <v>0</v>
      </c>
      <c r="W3184" s="38">
        <f t="shared" ca="1" si="98"/>
        <v>0</v>
      </c>
    </row>
    <row r="3185" spans="1:23" s="36" customFormat="1" ht="18.75">
      <c r="A3185" s="34"/>
      <c r="B3185" s="39"/>
      <c r="C3185" s="39"/>
      <c r="D3185" s="35"/>
      <c r="E3185" s="40"/>
      <c r="F3185" s="39"/>
      <c r="G3185" s="39"/>
      <c r="H3185" s="39"/>
      <c r="I3185" s="34"/>
      <c r="J3185" s="34"/>
      <c r="K3185" s="34"/>
      <c r="L3185" s="34"/>
      <c r="M3185" s="43" t="str">
        <f ca="1">IFERROR(OFFSET('Maximum minutes'!$C$1,T3185,MATCH(IF(G3185&lt;&gt;"",G3185,F3185),OFFSET('Maximum minutes'!$C$1,T3185-1,0,1,U3185+1),0)-1)*IF(OR(ISNUMBER(J3185),J3185="sans examen"),1,0)*IF(W3185&lt;MinDate,1,0),"")</f>
        <v/>
      </c>
      <c r="N3185" s="36">
        <f t="shared" ca="1" si="99"/>
        <v>0</v>
      </c>
      <c r="O3185" s="36" t="e">
        <f ca="1">LEFT(OFFSET(Lists!$Q$2,MATCH(E3185,Lists!$R$3:$R$19,0),0),4)</f>
        <v>#N/A</v>
      </c>
      <c r="P3185" s="36" t="e">
        <f ca="1">MATCH(O3185,Lists!$S$2:$S$640,1)</f>
        <v>#N/A</v>
      </c>
      <c r="Q3185" s="36" t="e">
        <f ca="1">MATCH(LEFT(OFFSET(Lists!$Q$2,MATCH(E3185,Lists!$R$3:$R$19,0)+1,0),4),Lists!$S$3:$S$640,1)</f>
        <v>#N/A</v>
      </c>
      <c r="R3185" s="36" t="e">
        <f ca="1">LEFT(OFFSET(Lists!$S$2,P3185-1+MATCH(F3185,OFFSET(Lists!$T$3,P3185-1,0,Q3185-P3185+1),0),0),6)</f>
        <v>#N/A</v>
      </c>
      <c r="S3185" s="36" t="e">
        <f ca="1">VLOOKUP(R3185,Lists!B:D,3,FALSE)</f>
        <v>#N/A</v>
      </c>
      <c r="T3185" s="36" t="str">
        <f>IF(F3185&lt;&gt;"",MATCH(R3185,'Maximum minutes'!B:B,0),"")</f>
        <v/>
      </c>
      <c r="U3185" s="36">
        <f ca="1">IF(F3185&lt;&gt;"",COUNTA(OFFSET('Maximum minutes'!$C$1,'Annexe A1 Cours'!T3185,0,1,50)),0)</f>
        <v>0</v>
      </c>
      <c r="V3185" s="37">
        <f ca="1">IFERROR(OFFSET('Maximum minutes'!$C$1,T3185+1,-1+MATCH(G3185,OFFSET('Maximum minutes'!$C$1,T3185-1,0,1,50),0)),0)</f>
        <v>0</v>
      </c>
      <c r="W3185" s="38">
        <f t="shared" ca="1" si="98"/>
        <v>0</v>
      </c>
    </row>
    <row r="3186" spans="1:23" s="36" customFormat="1" ht="18.75">
      <c r="A3186" s="34"/>
      <c r="B3186" s="39"/>
      <c r="C3186" s="39"/>
      <c r="D3186" s="35"/>
      <c r="E3186" s="40"/>
      <c r="F3186" s="39"/>
      <c r="G3186" s="39"/>
      <c r="H3186" s="39"/>
      <c r="I3186" s="34"/>
      <c r="J3186" s="34"/>
      <c r="K3186" s="34"/>
      <c r="L3186" s="34"/>
      <c r="M3186" s="43" t="str">
        <f ca="1">IFERROR(OFFSET('Maximum minutes'!$C$1,T3186,MATCH(IF(G3186&lt;&gt;"",G3186,F3186),OFFSET('Maximum minutes'!$C$1,T3186-1,0,1,U3186+1),0)-1)*IF(OR(ISNUMBER(J3186),J3186="sans examen"),1,0)*IF(W3186&lt;MinDate,1,0),"")</f>
        <v/>
      </c>
      <c r="N3186" s="36">
        <f t="shared" ca="1" si="99"/>
        <v>0</v>
      </c>
      <c r="O3186" s="36" t="e">
        <f ca="1">LEFT(OFFSET(Lists!$Q$2,MATCH(E3186,Lists!$R$3:$R$19,0),0),4)</f>
        <v>#N/A</v>
      </c>
      <c r="P3186" s="36" t="e">
        <f ca="1">MATCH(O3186,Lists!$S$2:$S$640,1)</f>
        <v>#N/A</v>
      </c>
      <c r="Q3186" s="36" t="e">
        <f ca="1">MATCH(LEFT(OFFSET(Lists!$Q$2,MATCH(E3186,Lists!$R$3:$R$19,0)+1,0),4),Lists!$S$3:$S$640,1)</f>
        <v>#N/A</v>
      </c>
      <c r="R3186" s="36" t="e">
        <f ca="1">LEFT(OFFSET(Lists!$S$2,P3186-1+MATCH(F3186,OFFSET(Lists!$T$3,P3186-1,0,Q3186-P3186+1),0),0),6)</f>
        <v>#N/A</v>
      </c>
      <c r="S3186" s="36" t="e">
        <f ca="1">VLOOKUP(R3186,Lists!B:D,3,FALSE)</f>
        <v>#N/A</v>
      </c>
      <c r="T3186" s="36" t="str">
        <f>IF(F3186&lt;&gt;"",MATCH(R3186,'Maximum minutes'!B:B,0),"")</f>
        <v/>
      </c>
      <c r="U3186" s="36">
        <f ca="1">IF(F3186&lt;&gt;"",COUNTA(OFFSET('Maximum minutes'!$C$1,'Annexe A1 Cours'!T3186,0,1,50)),0)</f>
        <v>0</v>
      </c>
      <c r="V3186" s="37">
        <f ca="1">IFERROR(OFFSET('Maximum minutes'!$C$1,T3186+1,-1+MATCH(G3186,OFFSET('Maximum minutes'!$C$1,T3186-1,0,1,50),0)),0)</f>
        <v>0</v>
      </c>
      <c r="W3186" s="38">
        <f t="shared" ca="1" si="98"/>
        <v>0</v>
      </c>
    </row>
    <row r="3187" spans="1:23" s="36" customFormat="1" ht="18.75">
      <c r="A3187" s="34"/>
      <c r="B3187" s="39"/>
      <c r="C3187" s="39"/>
      <c r="D3187" s="35"/>
      <c r="E3187" s="40"/>
      <c r="F3187" s="39"/>
      <c r="G3187" s="39"/>
      <c r="H3187" s="39"/>
      <c r="I3187" s="34"/>
      <c r="J3187" s="34"/>
      <c r="K3187" s="34"/>
      <c r="L3187" s="34"/>
      <c r="M3187" s="43" t="str">
        <f ca="1">IFERROR(OFFSET('Maximum minutes'!$C$1,T3187,MATCH(IF(G3187&lt;&gt;"",G3187,F3187),OFFSET('Maximum minutes'!$C$1,T3187-1,0,1,U3187+1),0)-1)*IF(OR(ISNUMBER(J3187),J3187="sans examen"),1,0)*IF(W3187&lt;MinDate,1,0),"")</f>
        <v/>
      </c>
      <c r="N3187" s="36">
        <f t="shared" ca="1" si="99"/>
        <v>0</v>
      </c>
      <c r="O3187" s="36" t="e">
        <f ca="1">LEFT(OFFSET(Lists!$Q$2,MATCH(E3187,Lists!$R$3:$R$19,0),0),4)</f>
        <v>#N/A</v>
      </c>
      <c r="P3187" s="36" t="e">
        <f ca="1">MATCH(O3187,Lists!$S$2:$S$640,1)</f>
        <v>#N/A</v>
      </c>
      <c r="Q3187" s="36" t="e">
        <f ca="1">MATCH(LEFT(OFFSET(Lists!$Q$2,MATCH(E3187,Lists!$R$3:$R$19,0)+1,0),4),Lists!$S$3:$S$640,1)</f>
        <v>#N/A</v>
      </c>
      <c r="R3187" s="36" t="e">
        <f ca="1">LEFT(OFFSET(Lists!$S$2,P3187-1+MATCH(F3187,OFFSET(Lists!$T$3,P3187-1,0,Q3187-P3187+1),0),0),6)</f>
        <v>#N/A</v>
      </c>
      <c r="S3187" s="36" t="e">
        <f ca="1">VLOOKUP(R3187,Lists!B:D,3,FALSE)</f>
        <v>#N/A</v>
      </c>
      <c r="T3187" s="36" t="str">
        <f>IF(F3187&lt;&gt;"",MATCH(R3187,'Maximum minutes'!B:B,0),"")</f>
        <v/>
      </c>
      <c r="U3187" s="36">
        <f ca="1">IF(F3187&lt;&gt;"",COUNTA(OFFSET('Maximum minutes'!$C$1,'Annexe A1 Cours'!T3187,0,1,50)),0)</f>
        <v>0</v>
      </c>
      <c r="V3187" s="37">
        <f ca="1">IFERROR(OFFSET('Maximum minutes'!$C$1,T3187+1,-1+MATCH(G3187,OFFSET('Maximum minutes'!$C$1,T3187-1,0,1,50),0)),0)</f>
        <v>0</v>
      </c>
      <c r="W3187" s="38">
        <f t="shared" ca="1" si="98"/>
        <v>0</v>
      </c>
    </row>
    <row r="3188" spans="1:23" s="36" customFormat="1" ht="18.75">
      <c r="A3188" s="34"/>
      <c r="B3188" s="39"/>
      <c r="C3188" s="39"/>
      <c r="D3188" s="35"/>
      <c r="E3188" s="40"/>
      <c r="F3188" s="39"/>
      <c r="G3188" s="39"/>
      <c r="H3188" s="39"/>
      <c r="I3188" s="34"/>
      <c r="J3188" s="34"/>
      <c r="K3188" s="34"/>
      <c r="L3188" s="34"/>
      <c r="M3188" s="43" t="str">
        <f ca="1">IFERROR(OFFSET('Maximum minutes'!$C$1,T3188,MATCH(IF(G3188&lt;&gt;"",G3188,F3188),OFFSET('Maximum minutes'!$C$1,T3188-1,0,1,U3188+1),0)-1)*IF(OR(ISNUMBER(J3188),J3188="sans examen"),1,0)*IF(W3188&lt;MinDate,1,0),"")</f>
        <v/>
      </c>
      <c r="N3188" s="36">
        <f t="shared" ca="1" si="99"/>
        <v>0</v>
      </c>
      <c r="O3188" s="36" t="e">
        <f ca="1">LEFT(OFFSET(Lists!$Q$2,MATCH(E3188,Lists!$R$3:$R$19,0),0),4)</f>
        <v>#N/A</v>
      </c>
      <c r="P3188" s="36" t="e">
        <f ca="1">MATCH(O3188,Lists!$S$2:$S$640,1)</f>
        <v>#N/A</v>
      </c>
      <c r="Q3188" s="36" t="e">
        <f ca="1">MATCH(LEFT(OFFSET(Lists!$Q$2,MATCH(E3188,Lists!$R$3:$R$19,0)+1,0),4),Lists!$S$3:$S$640,1)</f>
        <v>#N/A</v>
      </c>
      <c r="R3188" s="36" t="e">
        <f ca="1">LEFT(OFFSET(Lists!$S$2,P3188-1+MATCH(F3188,OFFSET(Lists!$T$3,P3188-1,0,Q3188-P3188+1),0),0),6)</f>
        <v>#N/A</v>
      </c>
      <c r="S3188" s="36" t="e">
        <f ca="1">VLOOKUP(R3188,Lists!B:D,3,FALSE)</f>
        <v>#N/A</v>
      </c>
      <c r="T3188" s="36" t="str">
        <f>IF(F3188&lt;&gt;"",MATCH(R3188,'Maximum minutes'!B:B,0),"")</f>
        <v/>
      </c>
      <c r="U3188" s="36">
        <f ca="1">IF(F3188&lt;&gt;"",COUNTA(OFFSET('Maximum minutes'!$C$1,'Annexe A1 Cours'!T3188,0,1,50)),0)</f>
        <v>0</v>
      </c>
      <c r="V3188" s="37">
        <f ca="1">IFERROR(OFFSET('Maximum minutes'!$C$1,T3188+1,-1+MATCH(G3188,OFFSET('Maximum minutes'!$C$1,T3188-1,0,1,50),0)),0)</f>
        <v>0</v>
      </c>
      <c r="W3188" s="38">
        <f t="shared" ca="1" si="98"/>
        <v>0</v>
      </c>
    </row>
    <row r="3189" spans="1:23" s="36" customFormat="1" ht="18.75">
      <c r="A3189" s="34"/>
      <c r="B3189" s="39"/>
      <c r="C3189" s="39"/>
      <c r="D3189" s="35"/>
      <c r="E3189" s="40"/>
      <c r="F3189" s="39"/>
      <c r="G3189" s="39"/>
      <c r="H3189" s="39"/>
      <c r="I3189" s="34"/>
      <c r="J3189" s="34"/>
      <c r="K3189" s="34"/>
      <c r="L3189" s="34"/>
      <c r="M3189" s="43" t="str">
        <f ca="1">IFERROR(OFFSET('Maximum minutes'!$C$1,T3189,MATCH(IF(G3189&lt;&gt;"",G3189,F3189),OFFSET('Maximum minutes'!$C$1,T3189-1,0,1,U3189+1),0)-1)*IF(OR(ISNUMBER(J3189),J3189="sans examen"),1,0)*IF(W3189&lt;MinDate,1,0),"")</f>
        <v/>
      </c>
      <c r="N3189" s="36">
        <f t="shared" ca="1" si="99"/>
        <v>0</v>
      </c>
      <c r="O3189" s="36" t="e">
        <f ca="1">LEFT(OFFSET(Lists!$Q$2,MATCH(E3189,Lists!$R$3:$R$19,0),0),4)</f>
        <v>#N/A</v>
      </c>
      <c r="P3189" s="36" t="e">
        <f ca="1">MATCH(O3189,Lists!$S$2:$S$640,1)</f>
        <v>#N/A</v>
      </c>
      <c r="Q3189" s="36" t="e">
        <f ca="1">MATCH(LEFT(OFFSET(Lists!$Q$2,MATCH(E3189,Lists!$R$3:$R$19,0)+1,0),4),Lists!$S$3:$S$640,1)</f>
        <v>#N/A</v>
      </c>
      <c r="R3189" s="36" t="e">
        <f ca="1">LEFT(OFFSET(Lists!$S$2,P3189-1+MATCH(F3189,OFFSET(Lists!$T$3,P3189-1,0,Q3189-P3189+1),0),0),6)</f>
        <v>#N/A</v>
      </c>
      <c r="S3189" s="36" t="e">
        <f ca="1">VLOOKUP(R3189,Lists!B:D,3,FALSE)</f>
        <v>#N/A</v>
      </c>
      <c r="T3189" s="36" t="str">
        <f>IF(F3189&lt;&gt;"",MATCH(R3189,'Maximum minutes'!B:B,0),"")</f>
        <v/>
      </c>
      <c r="U3189" s="36">
        <f ca="1">IF(F3189&lt;&gt;"",COUNTA(OFFSET('Maximum minutes'!$C$1,'Annexe A1 Cours'!T3189,0,1,50)),0)</f>
        <v>0</v>
      </c>
      <c r="V3189" s="37">
        <f ca="1">IFERROR(OFFSET('Maximum minutes'!$C$1,T3189+1,-1+MATCH(G3189,OFFSET('Maximum minutes'!$C$1,T3189-1,0,1,50),0)),0)</f>
        <v>0</v>
      </c>
      <c r="W3189" s="38">
        <f t="shared" ca="1" si="98"/>
        <v>0</v>
      </c>
    </row>
    <row r="3190" spans="1:23" s="36" customFormat="1" ht="18.75">
      <c r="A3190" s="34"/>
      <c r="B3190" s="39"/>
      <c r="C3190" s="39"/>
      <c r="D3190" s="35"/>
      <c r="E3190" s="40"/>
      <c r="F3190" s="39"/>
      <c r="G3190" s="39"/>
      <c r="H3190" s="39"/>
      <c r="I3190" s="34"/>
      <c r="J3190" s="34"/>
      <c r="K3190" s="34"/>
      <c r="L3190" s="34"/>
      <c r="M3190" s="43" t="str">
        <f ca="1">IFERROR(OFFSET('Maximum minutes'!$C$1,T3190,MATCH(IF(G3190&lt;&gt;"",G3190,F3190),OFFSET('Maximum minutes'!$C$1,T3190-1,0,1,U3190+1),0)-1)*IF(OR(ISNUMBER(J3190),J3190="sans examen"),1,0)*IF(W3190&lt;MinDate,1,0),"")</f>
        <v/>
      </c>
      <c r="N3190" s="36">
        <f t="shared" ca="1" si="99"/>
        <v>0</v>
      </c>
      <c r="O3190" s="36" t="e">
        <f ca="1">LEFT(OFFSET(Lists!$Q$2,MATCH(E3190,Lists!$R$3:$R$19,0),0),4)</f>
        <v>#N/A</v>
      </c>
      <c r="P3190" s="36" t="e">
        <f ca="1">MATCH(O3190,Lists!$S$2:$S$640,1)</f>
        <v>#N/A</v>
      </c>
      <c r="Q3190" s="36" t="e">
        <f ca="1">MATCH(LEFT(OFFSET(Lists!$Q$2,MATCH(E3190,Lists!$R$3:$R$19,0)+1,0),4),Lists!$S$3:$S$640,1)</f>
        <v>#N/A</v>
      </c>
      <c r="R3190" s="36" t="e">
        <f ca="1">LEFT(OFFSET(Lists!$S$2,P3190-1+MATCH(F3190,OFFSET(Lists!$T$3,P3190-1,0,Q3190-P3190+1),0),0),6)</f>
        <v>#N/A</v>
      </c>
      <c r="S3190" s="36" t="e">
        <f ca="1">VLOOKUP(R3190,Lists!B:D,3,FALSE)</f>
        <v>#N/A</v>
      </c>
      <c r="T3190" s="36" t="str">
        <f>IF(F3190&lt;&gt;"",MATCH(R3190,'Maximum minutes'!B:B,0),"")</f>
        <v/>
      </c>
      <c r="U3190" s="36">
        <f ca="1">IF(F3190&lt;&gt;"",COUNTA(OFFSET('Maximum minutes'!$C$1,'Annexe A1 Cours'!T3190,0,1,50)),0)</f>
        <v>0</v>
      </c>
      <c r="V3190" s="37">
        <f ca="1">IFERROR(OFFSET('Maximum minutes'!$C$1,T3190+1,-1+MATCH(G3190,OFFSET('Maximum minutes'!$C$1,T3190-1,0,1,50),0)),0)</f>
        <v>0</v>
      </c>
      <c r="W3190" s="38">
        <f t="shared" ca="1" si="98"/>
        <v>0</v>
      </c>
    </row>
    <row r="3191" spans="1:23" s="36" customFormat="1" ht="18.75">
      <c r="A3191" s="34"/>
      <c r="B3191" s="39"/>
      <c r="C3191" s="39"/>
      <c r="D3191" s="35"/>
      <c r="E3191" s="40"/>
      <c r="F3191" s="39"/>
      <c r="G3191" s="39"/>
      <c r="H3191" s="39"/>
      <c r="I3191" s="34"/>
      <c r="J3191" s="34"/>
      <c r="K3191" s="34"/>
      <c r="L3191" s="34"/>
      <c r="M3191" s="43" t="str">
        <f ca="1">IFERROR(OFFSET('Maximum minutes'!$C$1,T3191,MATCH(IF(G3191&lt;&gt;"",G3191,F3191),OFFSET('Maximum minutes'!$C$1,T3191-1,0,1,U3191+1),0)-1)*IF(OR(ISNUMBER(J3191),J3191="sans examen"),1,0)*IF(W3191&lt;MinDate,1,0),"")</f>
        <v/>
      </c>
      <c r="N3191" s="36">
        <f t="shared" ca="1" si="99"/>
        <v>0</v>
      </c>
      <c r="O3191" s="36" t="e">
        <f ca="1">LEFT(OFFSET(Lists!$Q$2,MATCH(E3191,Lists!$R$3:$R$19,0),0),4)</f>
        <v>#N/A</v>
      </c>
      <c r="P3191" s="36" t="e">
        <f ca="1">MATCH(O3191,Lists!$S$2:$S$640,1)</f>
        <v>#N/A</v>
      </c>
      <c r="Q3191" s="36" t="e">
        <f ca="1">MATCH(LEFT(OFFSET(Lists!$Q$2,MATCH(E3191,Lists!$R$3:$R$19,0)+1,0),4),Lists!$S$3:$S$640,1)</f>
        <v>#N/A</v>
      </c>
      <c r="R3191" s="36" t="e">
        <f ca="1">LEFT(OFFSET(Lists!$S$2,P3191-1+MATCH(F3191,OFFSET(Lists!$T$3,P3191-1,0,Q3191-P3191+1),0),0),6)</f>
        <v>#N/A</v>
      </c>
      <c r="S3191" s="36" t="e">
        <f ca="1">VLOOKUP(R3191,Lists!B:D,3,FALSE)</f>
        <v>#N/A</v>
      </c>
      <c r="T3191" s="36" t="str">
        <f>IF(F3191&lt;&gt;"",MATCH(R3191,'Maximum minutes'!B:B,0),"")</f>
        <v/>
      </c>
      <c r="U3191" s="36">
        <f ca="1">IF(F3191&lt;&gt;"",COUNTA(OFFSET('Maximum minutes'!$C$1,'Annexe A1 Cours'!T3191,0,1,50)),0)</f>
        <v>0</v>
      </c>
      <c r="V3191" s="37">
        <f ca="1">IFERROR(OFFSET('Maximum minutes'!$C$1,T3191+1,-1+MATCH(G3191,OFFSET('Maximum minutes'!$C$1,T3191-1,0,1,50),0)),0)</f>
        <v>0</v>
      </c>
      <c r="W3191" s="38">
        <f t="shared" ca="1" si="98"/>
        <v>0</v>
      </c>
    </row>
    <row r="3192" spans="1:23" s="36" customFormat="1" ht="18.75">
      <c r="A3192" s="34"/>
      <c r="B3192" s="39"/>
      <c r="C3192" s="39"/>
      <c r="D3192" s="35"/>
      <c r="E3192" s="40"/>
      <c r="F3192" s="39"/>
      <c r="G3192" s="39"/>
      <c r="H3192" s="39"/>
      <c r="I3192" s="34"/>
      <c r="J3192" s="34"/>
      <c r="K3192" s="34"/>
      <c r="L3192" s="34"/>
      <c r="M3192" s="43" t="str">
        <f ca="1">IFERROR(OFFSET('Maximum minutes'!$C$1,T3192,MATCH(IF(G3192&lt;&gt;"",G3192,F3192),OFFSET('Maximum minutes'!$C$1,T3192-1,0,1,U3192+1),0)-1)*IF(OR(ISNUMBER(J3192),J3192="sans examen"),1,0)*IF(W3192&lt;MinDate,1,0),"")</f>
        <v/>
      </c>
      <c r="N3192" s="36">
        <f t="shared" ca="1" si="99"/>
        <v>0</v>
      </c>
      <c r="O3192" s="36" t="e">
        <f ca="1">LEFT(OFFSET(Lists!$Q$2,MATCH(E3192,Lists!$R$3:$R$19,0),0),4)</f>
        <v>#N/A</v>
      </c>
      <c r="P3192" s="36" t="e">
        <f ca="1">MATCH(O3192,Lists!$S$2:$S$640,1)</f>
        <v>#N/A</v>
      </c>
      <c r="Q3192" s="36" t="e">
        <f ca="1">MATCH(LEFT(OFFSET(Lists!$Q$2,MATCH(E3192,Lists!$R$3:$R$19,0)+1,0),4),Lists!$S$3:$S$640,1)</f>
        <v>#N/A</v>
      </c>
      <c r="R3192" s="36" t="e">
        <f ca="1">LEFT(OFFSET(Lists!$S$2,P3192-1+MATCH(F3192,OFFSET(Lists!$T$3,P3192-1,0,Q3192-P3192+1),0),0),6)</f>
        <v>#N/A</v>
      </c>
      <c r="S3192" s="36" t="e">
        <f ca="1">VLOOKUP(R3192,Lists!B:D,3,FALSE)</f>
        <v>#N/A</v>
      </c>
      <c r="T3192" s="36" t="str">
        <f>IF(F3192&lt;&gt;"",MATCH(R3192,'Maximum minutes'!B:B,0),"")</f>
        <v/>
      </c>
      <c r="U3192" s="36">
        <f ca="1">IF(F3192&lt;&gt;"",COUNTA(OFFSET('Maximum minutes'!$C$1,'Annexe A1 Cours'!T3192,0,1,50)),0)</f>
        <v>0</v>
      </c>
      <c r="V3192" s="37">
        <f ca="1">IFERROR(OFFSET('Maximum minutes'!$C$1,T3192+1,-1+MATCH(G3192,OFFSET('Maximum minutes'!$C$1,T3192-1,0,1,50),0)),0)</f>
        <v>0</v>
      </c>
      <c r="W3192" s="38">
        <f t="shared" ca="1" si="98"/>
        <v>0</v>
      </c>
    </row>
    <row r="3193" spans="1:23" s="36" customFormat="1" ht="18.75">
      <c r="A3193" s="34"/>
      <c r="B3193" s="39"/>
      <c r="C3193" s="39"/>
      <c r="D3193" s="35"/>
      <c r="E3193" s="40"/>
      <c r="F3193" s="39"/>
      <c r="G3193" s="39"/>
      <c r="H3193" s="39"/>
      <c r="I3193" s="34"/>
      <c r="J3193" s="34"/>
      <c r="K3193" s="34"/>
      <c r="L3193" s="34"/>
      <c r="M3193" s="43" t="str">
        <f ca="1">IFERROR(OFFSET('Maximum minutes'!$C$1,T3193,MATCH(IF(G3193&lt;&gt;"",G3193,F3193),OFFSET('Maximum minutes'!$C$1,T3193-1,0,1,U3193+1),0)-1)*IF(OR(ISNUMBER(J3193),J3193="sans examen"),1,0)*IF(W3193&lt;MinDate,1,0),"")</f>
        <v/>
      </c>
      <c r="N3193" s="36">
        <f t="shared" ca="1" si="99"/>
        <v>0</v>
      </c>
      <c r="O3193" s="36" t="e">
        <f ca="1">LEFT(OFFSET(Lists!$Q$2,MATCH(E3193,Lists!$R$3:$R$19,0),0),4)</f>
        <v>#N/A</v>
      </c>
      <c r="P3193" s="36" t="e">
        <f ca="1">MATCH(O3193,Lists!$S$2:$S$640,1)</f>
        <v>#N/A</v>
      </c>
      <c r="Q3193" s="36" t="e">
        <f ca="1">MATCH(LEFT(OFFSET(Lists!$Q$2,MATCH(E3193,Lists!$R$3:$R$19,0)+1,0),4),Lists!$S$3:$S$640,1)</f>
        <v>#N/A</v>
      </c>
      <c r="R3193" s="36" t="e">
        <f ca="1">LEFT(OFFSET(Lists!$S$2,P3193-1+MATCH(F3193,OFFSET(Lists!$T$3,P3193-1,0,Q3193-P3193+1),0),0),6)</f>
        <v>#N/A</v>
      </c>
      <c r="S3193" s="36" t="e">
        <f ca="1">VLOOKUP(R3193,Lists!B:D,3,FALSE)</f>
        <v>#N/A</v>
      </c>
      <c r="T3193" s="36" t="str">
        <f>IF(F3193&lt;&gt;"",MATCH(R3193,'Maximum minutes'!B:B,0),"")</f>
        <v/>
      </c>
      <c r="U3193" s="36">
        <f ca="1">IF(F3193&lt;&gt;"",COUNTA(OFFSET('Maximum minutes'!$C$1,'Annexe A1 Cours'!T3193,0,1,50)),0)</f>
        <v>0</v>
      </c>
      <c r="V3193" s="37">
        <f ca="1">IFERROR(OFFSET('Maximum minutes'!$C$1,T3193+1,-1+MATCH(G3193,OFFSET('Maximum minutes'!$C$1,T3193-1,0,1,50),0)),0)</f>
        <v>0</v>
      </c>
      <c r="W3193" s="38">
        <f t="shared" ca="1" si="98"/>
        <v>0</v>
      </c>
    </row>
    <row r="3194" spans="1:23" s="36" customFormat="1" ht="18.75">
      <c r="A3194" s="34"/>
      <c r="B3194" s="39"/>
      <c r="C3194" s="39"/>
      <c r="D3194" s="35"/>
      <c r="E3194" s="40"/>
      <c r="F3194" s="39"/>
      <c r="G3194" s="39"/>
      <c r="H3194" s="39"/>
      <c r="I3194" s="34"/>
      <c r="J3194" s="34"/>
      <c r="K3194" s="34"/>
      <c r="L3194" s="34"/>
      <c r="M3194" s="43" t="str">
        <f ca="1">IFERROR(OFFSET('Maximum minutes'!$C$1,T3194,MATCH(IF(G3194&lt;&gt;"",G3194,F3194),OFFSET('Maximum minutes'!$C$1,T3194-1,0,1,U3194+1),0)-1)*IF(OR(ISNUMBER(J3194),J3194="sans examen"),1,0)*IF(W3194&lt;MinDate,1,0),"")</f>
        <v/>
      </c>
      <c r="N3194" s="36">
        <f t="shared" ca="1" si="99"/>
        <v>0</v>
      </c>
      <c r="O3194" s="36" t="e">
        <f ca="1">LEFT(OFFSET(Lists!$Q$2,MATCH(E3194,Lists!$R$3:$R$19,0),0),4)</f>
        <v>#N/A</v>
      </c>
      <c r="P3194" s="36" t="e">
        <f ca="1">MATCH(O3194,Lists!$S$2:$S$640,1)</f>
        <v>#N/A</v>
      </c>
      <c r="Q3194" s="36" t="e">
        <f ca="1">MATCH(LEFT(OFFSET(Lists!$Q$2,MATCH(E3194,Lists!$R$3:$R$19,0)+1,0),4),Lists!$S$3:$S$640,1)</f>
        <v>#N/A</v>
      </c>
      <c r="R3194" s="36" t="e">
        <f ca="1">LEFT(OFFSET(Lists!$S$2,P3194-1+MATCH(F3194,OFFSET(Lists!$T$3,P3194-1,0,Q3194-P3194+1),0),0),6)</f>
        <v>#N/A</v>
      </c>
      <c r="S3194" s="36" t="e">
        <f ca="1">VLOOKUP(R3194,Lists!B:D,3,FALSE)</f>
        <v>#N/A</v>
      </c>
      <c r="T3194" s="36" t="str">
        <f>IF(F3194&lt;&gt;"",MATCH(R3194,'Maximum minutes'!B:B,0),"")</f>
        <v/>
      </c>
      <c r="U3194" s="36">
        <f ca="1">IF(F3194&lt;&gt;"",COUNTA(OFFSET('Maximum minutes'!$C$1,'Annexe A1 Cours'!T3194,0,1,50)),0)</f>
        <v>0</v>
      </c>
      <c r="V3194" s="37">
        <f ca="1">IFERROR(OFFSET('Maximum minutes'!$C$1,T3194+1,-1+MATCH(G3194,OFFSET('Maximum minutes'!$C$1,T3194-1,0,1,50),0)),0)</f>
        <v>0</v>
      </c>
      <c r="W3194" s="38">
        <f t="shared" ca="1" si="98"/>
        <v>0</v>
      </c>
    </row>
    <row r="3195" spans="1:23" s="36" customFormat="1" ht="18.75">
      <c r="A3195" s="34"/>
      <c r="B3195" s="39"/>
      <c r="C3195" s="39"/>
      <c r="D3195" s="35"/>
      <c r="E3195" s="40"/>
      <c r="F3195" s="39"/>
      <c r="G3195" s="39"/>
      <c r="H3195" s="39"/>
      <c r="I3195" s="34"/>
      <c r="J3195" s="34"/>
      <c r="K3195" s="34"/>
      <c r="L3195" s="34"/>
      <c r="M3195" s="43" t="str">
        <f ca="1">IFERROR(OFFSET('Maximum minutes'!$C$1,T3195,MATCH(IF(G3195&lt;&gt;"",G3195,F3195),OFFSET('Maximum minutes'!$C$1,T3195-1,0,1,U3195+1),0)-1)*IF(OR(ISNUMBER(J3195),J3195="sans examen"),1,0)*IF(W3195&lt;MinDate,1,0),"")</f>
        <v/>
      </c>
      <c r="N3195" s="36">
        <f t="shared" ca="1" si="99"/>
        <v>0</v>
      </c>
      <c r="O3195" s="36" t="e">
        <f ca="1">LEFT(OFFSET(Lists!$Q$2,MATCH(E3195,Lists!$R$3:$R$19,0),0),4)</f>
        <v>#N/A</v>
      </c>
      <c r="P3195" s="36" t="e">
        <f ca="1">MATCH(O3195,Lists!$S$2:$S$640,1)</f>
        <v>#N/A</v>
      </c>
      <c r="Q3195" s="36" t="e">
        <f ca="1">MATCH(LEFT(OFFSET(Lists!$Q$2,MATCH(E3195,Lists!$R$3:$R$19,0)+1,0),4),Lists!$S$3:$S$640,1)</f>
        <v>#N/A</v>
      </c>
      <c r="R3195" s="36" t="e">
        <f ca="1">LEFT(OFFSET(Lists!$S$2,P3195-1+MATCH(F3195,OFFSET(Lists!$T$3,P3195-1,0,Q3195-P3195+1),0),0),6)</f>
        <v>#N/A</v>
      </c>
      <c r="S3195" s="36" t="e">
        <f ca="1">VLOOKUP(R3195,Lists!B:D,3,FALSE)</f>
        <v>#N/A</v>
      </c>
      <c r="T3195" s="36" t="str">
        <f>IF(F3195&lt;&gt;"",MATCH(R3195,'Maximum minutes'!B:B,0),"")</f>
        <v/>
      </c>
      <c r="U3195" s="36">
        <f ca="1">IF(F3195&lt;&gt;"",COUNTA(OFFSET('Maximum minutes'!$C$1,'Annexe A1 Cours'!T3195,0,1,50)),0)</f>
        <v>0</v>
      </c>
      <c r="V3195" s="37">
        <f ca="1">IFERROR(OFFSET('Maximum minutes'!$C$1,T3195+1,-1+MATCH(G3195,OFFSET('Maximum minutes'!$C$1,T3195-1,0,1,50),0)),0)</f>
        <v>0</v>
      </c>
      <c r="W3195" s="38">
        <f t="shared" ca="1" si="98"/>
        <v>0</v>
      </c>
    </row>
    <row r="3196" spans="1:23" s="36" customFormat="1" ht="18.75">
      <c r="A3196" s="34"/>
      <c r="B3196" s="39"/>
      <c r="C3196" s="39"/>
      <c r="D3196" s="35"/>
      <c r="E3196" s="40"/>
      <c r="F3196" s="39"/>
      <c r="G3196" s="39"/>
      <c r="H3196" s="39"/>
      <c r="I3196" s="34"/>
      <c r="J3196" s="34"/>
      <c r="K3196" s="34"/>
      <c r="L3196" s="34"/>
      <c r="M3196" s="43" t="str">
        <f ca="1">IFERROR(OFFSET('Maximum minutes'!$C$1,T3196,MATCH(IF(G3196&lt;&gt;"",G3196,F3196),OFFSET('Maximum minutes'!$C$1,T3196-1,0,1,U3196+1),0)-1)*IF(OR(ISNUMBER(J3196),J3196="sans examen"),1,0)*IF(W3196&lt;MinDate,1,0),"")</f>
        <v/>
      </c>
      <c r="N3196" s="36">
        <f t="shared" ca="1" si="99"/>
        <v>0</v>
      </c>
      <c r="O3196" s="36" t="e">
        <f ca="1">LEFT(OFFSET(Lists!$Q$2,MATCH(E3196,Lists!$R$3:$R$19,0),0),4)</f>
        <v>#N/A</v>
      </c>
      <c r="P3196" s="36" t="e">
        <f ca="1">MATCH(O3196,Lists!$S$2:$S$640,1)</f>
        <v>#N/A</v>
      </c>
      <c r="Q3196" s="36" t="e">
        <f ca="1">MATCH(LEFT(OFFSET(Lists!$Q$2,MATCH(E3196,Lists!$R$3:$R$19,0)+1,0),4),Lists!$S$3:$S$640,1)</f>
        <v>#N/A</v>
      </c>
      <c r="R3196" s="36" t="e">
        <f ca="1">LEFT(OFFSET(Lists!$S$2,P3196-1+MATCH(F3196,OFFSET(Lists!$T$3,P3196-1,0,Q3196-P3196+1),0),0),6)</f>
        <v>#N/A</v>
      </c>
      <c r="S3196" s="36" t="e">
        <f ca="1">VLOOKUP(R3196,Lists!B:D,3,FALSE)</f>
        <v>#N/A</v>
      </c>
      <c r="T3196" s="36" t="str">
        <f>IF(F3196&lt;&gt;"",MATCH(R3196,'Maximum minutes'!B:B,0),"")</f>
        <v/>
      </c>
      <c r="U3196" s="36">
        <f ca="1">IF(F3196&lt;&gt;"",COUNTA(OFFSET('Maximum minutes'!$C$1,'Annexe A1 Cours'!T3196,0,1,50)),0)</f>
        <v>0</v>
      </c>
      <c r="V3196" s="37">
        <f ca="1">IFERROR(OFFSET('Maximum minutes'!$C$1,T3196+1,-1+MATCH(G3196,OFFSET('Maximum minutes'!$C$1,T3196-1,0,1,50),0)),0)</f>
        <v>0</v>
      </c>
      <c r="W3196" s="38">
        <f t="shared" ca="1" si="98"/>
        <v>0</v>
      </c>
    </row>
    <row r="3197" spans="1:23" s="36" customFormat="1" ht="18.75">
      <c r="A3197" s="34"/>
      <c r="B3197" s="39"/>
      <c r="C3197" s="39"/>
      <c r="D3197" s="35"/>
      <c r="E3197" s="40"/>
      <c r="F3197" s="39"/>
      <c r="G3197" s="39"/>
      <c r="H3197" s="39"/>
      <c r="I3197" s="34"/>
      <c r="J3197" s="34"/>
      <c r="K3197" s="34"/>
      <c r="L3197" s="34"/>
      <c r="M3197" s="43" t="str">
        <f ca="1">IFERROR(OFFSET('Maximum minutes'!$C$1,T3197,MATCH(IF(G3197&lt;&gt;"",G3197,F3197),OFFSET('Maximum minutes'!$C$1,T3197-1,0,1,U3197+1),0)-1)*IF(OR(ISNUMBER(J3197),J3197="sans examen"),1,0)*IF(W3197&lt;MinDate,1,0),"")</f>
        <v/>
      </c>
      <c r="N3197" s="36">
        <f t="shared" ca="1" si="99"/>
        <v>0</v>
      </c>
      <c r="O3197" s="36" t="e">
        <f ca="1">LEFT(OFFSET(Lists!$Q$2,MATCH(E3197,Lists!$R$3:$R$19,0),0),4)</f>
        <v>#N/A</v>
      </c>
      <c r="P3197" s="36" t="e">
        <f ca="1">MATCH(O3197,Lists!$S$2:$S$640,1)</f>
        <v>#N/A</v>
      </c>
      <c r="Q3197" s="36" t="e">
        <f ca="1">MATCH(LEFT(OFFSET(Lists!$Q$2,MATCH(E3197,Lists!$R$3:$R$19,0)+1,0),4),Lists!$S$3:$S$640,1)</f>
        <v>#N/A</v>
      </c>
      <c r="R3197" s="36" t="e">
        <f ca="1">LEFT(OFFSET(Lists!$S$2,P3197-1+MATCH(F3197,OFFSET(Lists!$T$3,P3197-1,0,Q3197-P3197+1),0),0),6)</f>
        <v>#N/A</v>
      </c>
      <c r="S3197" s="36" t="e">
        <f ca="1">VLOOKUP(R3197,Lists!B:D,3,FALSE)</f>
        <v>#N/A</v>
      </c>
      <c r="T3197" s="36" t="str">
        <f>IF(F3197&lt;&gt;"",MATCH(R3197,'Maximum minutes'!B:B,0),"")</f>
        <v/>
      </c>
      <c r="U3197" s="36">
        <f ca="1">IF(F3197&lt;&gt;"",COUNTA(OFFSET('Maximum minutes'!$C$1,'Annexe A1 Cours'!T3197,0,1,50)),0)</f>
        <v>0</v>
      </c>
      <c r="V3197" s="37">
        <f ca="1">IFERROR(OFFSET('Maximum minutes'!$C$1,T3197+1,-1+MATCH(G3197,OFFSET('Maximum minutes'!$C$1,T3197-1,0,1,50),0)),0)</f>
        <v>0</v>
      </c>
      <c r="W3197" s="38">
        <f t="shared" ca="1" si="98"/>
        <v>0</v>
      </c>
    </row>
    <row r="3198" spans="1:23" s="36" customFormat="1" ht="18.75">
      <c r="A3198" s="34"/>
      <c r="B3198" s="39"/>
      <c r="C3198" s="39"/>
      <c r="D3198" s="35"/>
      <c r="E3198" s="40"/>
      <c r="F3198" s="39"/>
      <c r="G3198" s="39"/>
      <c r="H3198" s="39"/>
      <c r="I3198" s="34"/>
      <c r="J3198" s="34"/>
      <c r="K3198" s="34"/>
      <c r="L3198" s="34"/>
      <c r="M3198" s="43" t="str">
        <f ca="1">IFERROR(OFFSET('Maximum minutes'!$C$1,T3198,MATCH(IF(G3198&lt;&gt;"",G3198,F3198),OFFSET('Maximum minutes'!$C$1,T3198-1,0,1,U3198+1),0)-1)*IF(OR(ISNUMBER(J3198),J3198="sans examen"),1,0)*IF(W3198&lt;MinDate,1,0),"")</f>
        <v/>
      </c>
      <c r="N3198" s="36">
        <f t="shared" ca="1" si="99"/>
        <v>0</v>
      </c>
      <c r="O3198" s="36" t="e">
        <f ca="1">LEFT(OFFSET(Lists!$Q$2,MATCH(E3198,Lists!$R$3:$R$19,0),0),4)</f>
        <v>#N/A</v>
      </c>
      <c r="P3198" s="36" t="e">
        <f ca="1">MATCH(O3198,Lists!$S$2:$S$640,1)</f>
        <v>#N/A</v>
      </c>
      <c r="Q3198" s="36" t="e">
        <f ca="1">MATCH(LEFT(OFFSET(Lists!$Q$2,MATCH(E3198,Lists!$R$3:$R$19,0)+1,0),4),Lists!$S$3:$S$640,1)</f>
        <v>#N/A</v>
      </c>
      <c r="R3198" s="36" t="e">
        <f ca="1">LEFT(OFFSET(Lists!$S$2,P3198-1+MATCH(F3198,OFFSET(Lists!$T$3,P3198-1,0,Q3198-P3198+1),0),0),6)</f>
        <v>#N/A</v>
      </c>
      <c r="S3198" s="36" t="e">
        <f ca="1">VLOOKUP(R3198,Lists!B:D,3,FALSE)</f>
        <v>#N/A</v>
      </c>
      <c r="T3198" s="36" t="str">
        <f>IF(F3198&lt;&gt;"",MATCH(R3198,'Maximum minutes'!B:B,0),"")</f>
        <v/>
      </c>
      <c r="U3198" s="36">
        <f ca="1">IF(F3198&lt;&gt;"",COUNTA(OFFSET('Maximum minutes'!$C$1,'Annexe A1 Cours'!T3198,0,1,50)),0)</f>
        <v>0</v>
      </c>
      <c r="V3198" s="37">
        <f ca="1">IFERROR(OFFSET('Maximum minutes'!$C$1,T3198+1,-1+MATCH(G3198,OFFSET('Maximum minutes'!$C$1,T3198-1,0,1,50),0)),0)</f>
        <v>0</v>
      </c>
      <c r="W3198" s="38">
        <f t="shared" ca="1" si="98"/>
        <v>0</v>
      </c>
    </row>
    <row r="3199" spans="1:23" s="36" customFormat="1" ht="18.75">
      <c r="A3199" s="34"/>
      <c r="B3199" s="39"/>
      <c r="C3199" s="39"/>
      <c r="D3199" s="35"/>
      <c r="E3199" s="40"/>
      <c r="F3199" s="39"/>
      <c r="G3199" s="39"/>
      <c r="H3199" s="39"/>
      <c r="I3199" s="34"/>
      <c r="J3199" s="34"/>
      <c r="K3199" s="34"/>
      <c r="L3199" s="34"/>
      <c r="M3199" s="43" t="str">
        <f ca="1">IFERROR(OFFSET('Maximum minutes'!$C$1,T3199,MATCH(IF(G3199&lt;&gt;"",G3199,F3199),OFFSET('Maximum minutes'!$C$1,T3199-1,0,1,U3199+1),0)-1)*IF(OR(ISNUMBER(J3199),J3199="sans examen"),1,0)*IF(W3199&lt;MinDate,1,0),"")</f>
        <v/>
      </c>
      <c r="N3199" s="36">
        <f t="shared" ca="1" si="99"/>
        <v>0</v>
      </c>
      <c r="O3199" s="36" t="e">
        <f ca="1">LEFT(OFFSET(Lists!$Q$2,MATCH(E3199,Lists!$R$3:$R$19,0),0),4)</f>
        <v>#N/A</v>
      </c>
      <c r="P3199" s="36" t="e">
        <f ca="1">MATCH(O3199,Lists!$S$2:$S$640,1)</f>
        <v>#N/A</v>
      </c>
      <c r="Q3199" s="36" t="e">
        <f ca="1">MATCH(LEFT(OFFSET(Lists!$Q$2,MATCH(E3199,Lists!$R$3:$R$19,0)+1,0),4),Lists!$S$3:$S$640,1)</f>
        <v>#N/A</v>
      </c>
      <c r="R3199" s="36" t="e">
        <f ca="1">LEFT(OFFSET(Lists!$S$2,P3199-1+MATCH(F3199,OFFSET(Lists!$T$3,P3199-1,0,Q3199-P3199+1),0),0),6)</f>
        <v>#N/A</v>
      </c>
      <c r="S3199" s="36" t="e">
        <f ca="1">VLOOKUP(R3199,Lists!B:D,3,FALSE)</f>
        <v>#N/A</v>
      </c>
      <c r="T3199" s="36" t="str">
        <f>IF(F3199&lt;&gt;"",MATCH(R3199,'Maximum minutes'!B:B,0),"")</f>
        <v/>
      </c>
      <c r="U3199" s="36">
        <f ca="1">IF(F3199&lt;&gt;"",COUNTA(OFFSET('Maximum minutes'!$C$1,'Annexe A1 Cours'!T3199,0,1,50)),0)</f>
        <v>0</v>
      </c>
      <c r="V3199" s="37">
        <f ca="1">IFERROR(OFFSET('Maximum minutes'!$C$1,T3199+1,-1+MATCH(G3199,OFFSET('Maximum minutes'!$C$1,T3199-1,0,1,50),0)),0)</f>
        <v>0</v>
      </c>
      <c r="W3199" s="38">
        <f t="shared" ca="1" si="98"/>
        <v>0</v>
      </c>
    </row>
    <row r="3200" spans="1:23" s="36" customFormat="1" ht="18.75">
      <c r="A3200" s="34"/>
      <c r="B3200" s="39"/>
      <c r="C3200" s="39"/>
      <c r="D3200" s="35"/>
      <c r="E3200" s="40"/>
      <c r="F3200" s="39"/>
      <c r="G3200" s="39"/>
      <c r="H3200" s="39"/>
      <c r="I3200" s="34"/>
      <c r="J3200" s="34"/>
      <c r="K3200" s="34"/>
      <c r="L3200" s="34"/>
      <c r="M3200" s="43" t="str">
        <f ca="1">IFERROR(OFFSET('Maximum minutes'!$C$1,T3200,MATCH(IF(G3200&lt;&gt;"",G3200,F3200),OFFSET('Maximum minutes'!$C$1,T3200-1,0,1,U3200+1),0)-1)*IF(OR(ISNUMBER(J3200),J3200="sans examen"),1,0)*IF(W3200&lt;MinDate,1,0),"")</f>
        <v/>
      </c>
      <c r="N3200" s="36">
        <f t="shared" ca="1" si="99"/>
        <v>0</v>
      </c>
      <c r="O3200" s="36" t="e">
        <f ca="1">LEFT(OFFSET(Lists!$Q$2,MATCH(E3200,Lists!$R$3:$R$19,0),0),4)</f>
        <v>#N/A</v>
      </c>
      <c r="P3200" s="36" t="e">
        <f ca="1">MATCH(O3200,Lists!$S$2:$S$640,1)</f>
        <v>#N/A</v>
      </c>
      <c r="Q3200" s="36" t="e">
        <f ca="1">MATCH(LEFT(OFFSET(Lists!$Q$2,MATCH(E3200,Lists!$R$3:$R$19,0)+1,0),4),Lists!$S$3:$S$640,1)</f>
        <v>#N/A</v>
      </c>
      <c r="R3200" s="36" t="e">
        <f ca="1">LEFT(OFFSET(Lists!$S$2,P3200-1+MATCH(F3200,OFFSET(Lists!$T$3,P3200-1,0,Q3200-P3200+1),0),0),6)</f>
        <v>#N/A</v>
      </c>
      <c r="S3200" s="36" t="e">
        <f ca="1">VLOOKUP(R3200,Lists!B:D,3,FALSE)</f>
        <v>#N/A</v>
      </c>
      <c r="T3200" s="36" t="str">
        <f>IF(F3200&lt;&gt;"",MATCH(R3200,'Maximum minutes'!B:B,0),"")</f>
        <v/>
      </c>
      <c r="U3200" s="36">
        <f ca="1">IF(F3200&lt;&gt;"",COUNTA(OFFSET('Maximum minutes'!$C$1,'Annexe A1 Cours'!T3200,0,1,50)),0)</f>
        <v>0</v>
      </c>
      <c r="V3200" s="37">
        <f ca="1">IFERROR(OFFSET('Maximum minutes'!$C$1,T3200+1,-1+MATCH(G3200,OFFSET('Maximum minutes'!$C$1,T3200-1,0,1,50),0)),0)</f>
        <v>0</v>
      </c>
      <c r="W3200" s="38">
        <f t="shared" ca="1" si="98"/>
        <v>0</v>
      </c>
    </row>
    <row r="3201" spans="1:23" s="36" customFormat="1" ht="18.75">
      <c r="A3201" s="34"/>
      <c r="B3201" s="39"/>
      <c r="C3201" s="39"/>
      <c r="D3201" s="35"/>
      <c r="E3201" s="40"/>
      <c r="F3201" s="39"/>
      <c r="G3201" s="39"/>
      <c r="H3201" s="39"/>
      <c r="I3201" s="34"/>
      <c r="J3201" s="34"/>
      <c r="K3201" s="34"/>
      <c r="L3201" s="34"/>
      <c r="M3201" s="43" t="str">
        <f ca="1">IFERROR(OFFSET('Maximum minutes'!$C$1,T3201,MATCH(IF(G3201&lt;&gt;"",G3201,F3201),OFFSET('Maximum minutes'!$C$1,T3201-1,0,1,U3201+1),0)-1)*IF(OR(ISNUMBER(J3201),J3201="sans examen"),1,0)*IF(W3201&lt;MinDate,1,0),"")</f>
        <v/>
      </c>
      <c r="N3201" s="36">
        <f t="shared" ca="1" si="99"/>
        <v>0</v>
      </c>
      <c r="O3201" s="36" t="e">
        <f ca="1">LEFT(OFFSET(Lists!$Q$2,MATCH(E3201,Lists!$R$3:$R$19,0),0),4)</f>
        <v>#N/A</v>
      </c>
      <c r="P3201" s="36" t="e">
        <f ca="1">MATCH(O3201,Lists!$S$2:$S$640,1)</f>
        <v>#N/A</v>
      </c>
      <c r="Q3201" s="36" t="e">
        <f ca="1">MATCH(LEFT(OFFSET(Lists!$Q$2,MATCH(E3201,Lists!$R$3:$R$19,0)+1,0),4),Lists!$S$3:$S$640,1)</f>
        <v>#N/A</v>
      </c>
      <c r="R3201" s="36" t="e">
        <f ca="1">LEFT(OFFSET(Lists!$S$2,P3201-1+MATCH(F3201,OFFSET(Lists!$T$3,P3201-1,0,Q3201-P3201+1),0),0),6)</f>
        <v>#N/A</v>
      </c>
      <c r="S3201" s="36" t="e">
        <f ca="1">VLOOKUP(R3201,Lists!B:D,3,FALSE)</f>
        <v>#N/A</v>
      </c>
      <c r="T3201" s="36" t="str">
        <f>IF(F3201&lt;&gt;"",MATCH(R3201,'Maximum minutes'!B:B,0),"")</f>
        <v/>
      </c>
      <c r="U3201" s="36">
        <f ca="1">IF(F3201&lt;&gt;"",COUNTA(OFFSET('Maximum minutes'!$C$1,'Annexe A1 Cours'!T3201,0,1,50)),0)</f>
        <v>0</v>
      </c>
      <c r="V3201" s="37">
        <f ca="1">IFERROR(OFFSET('Maximum minutes'!$C$1,T3201+1,-1+MATCH(G3201,OFFSET('Maximum minutes'!$C$1,T3201-1,0,1,50),0)),0)</f>
        <v>0</v>
      </c>
      <c r="W3201" s="38">
        <f t="shared" ca="1" si="98"/>
        <v>0</v>
      </c>
    </row>
    <row r="3202" spans="1:23" s="36" customFormat="1" ht="18.75">
      <c r="A3202" s="34"/>
      <c r="B3202" s="39"/>
      <c r="C3202" s="39"/>
      <c r="D3202" s="35"/>
      <c r="E3202" s="40"/>
      <c r="F3202" s="39"/>
      <c r="G3202" s="39"/>
      <c r="H3202" s="39"/>
      <c r="I3202" s="34"/>
      <c r="J3202" s="34"/>
      <c r="K3202" s="34"/>
      <c r="L3202" s="34"/>
      <c r="M3202" s="43" t="str">
        <f ca="1">IFERROR(OFFSET('Maximum minutes'!$C$1,T3202,MATCH(IF(G3202&lt;&gt;"",G3202,F3202),OFFSET('Maximum minutes'!$C$1,T3202-1,0,1,U3202+1),0)-1)*IF(OR(ISNUMBER(J3202),J3202="sans examen"),1,0)*IF(W3202&lt;MinDate,1,0),"")</f>
        <v/>
      </c>
      <c r="N3202" s="36">
        <f t="shared" ca="1" si="99"/>
        <v>0</v>
      </c>
      <c r="O3202" s="36" t="e">
        <f ca="1">LEFT(OFFSET(Lists!$Q$2,MATCH(E3202,Lists!$R$3:$R$19,0),0),4)</f>
        <v>#N/A</v>
      </c>
      <c r="P3202" s="36" t="e">
        <f ca="1">MATCH(O3202,Lists!$S$2:$S$640,1)</f>
        <v>#N/A</v>
      </c>
      <c r="Q3202" s="36" t="e">
        <f ca="1">MATCH(LEFT(OFFSET(Lists!$Q$2,MATCH(E3202,Lists!$R$3:$R$19,0)+1,0),4),Lists!$S$3:$S$640,1)</f>
        <v>#N/A</v>
      </c>
      <c r="R3202" s="36" t="e">
        <f ca="1">LEFT(OFFSET(Lists!$S$2,P3202-1+MATCH(F3202,OFFSET(Lists!$T$3,P3202-1,0,Q3202-P3202+1),0),0),6)</f>
        <v>#N/A</v>
      </c>
      <c r="S3202" s="36" t="e">
        <f ca="1">VLOOKUP(R3202,Lists!B:D,3,FALSE)</f>
        <v>#N/A</v>
      </c>
      <c r="T3202" s="36" t="str">
        <f>IF(F3202&lt;&gt;"",MATCH(R3202,'Maximum minutes'!B:B,0),"")</f>
        <v/>
      </c>
      <c r="U3202" s="36">
        <f ca="1">IF(F3202&lt;&gt;"",COUNTA(OFFSET('Maximum minutes'!$C$1,'Annexe A1 Cours'!T3202,0,1,50)),0)</f>
        <v>0</v>
      </c>
      <c r="V3202" s="37">
        <f ca="1">IFERROR(OFFSET('Maximum minutes'!$C$1,T3202+1,-1+MATCH(G3202,OFFSET('Maximum minutes'!$C$1,T3202-1,0,1,50),0)),0)</f>
        <v>0</v>
      </c>
      <c r="W3202" s="38">
        <f t="shared" ca="1" si="98"/>
        <v>0</v>
      </c>
    </row>
    <row r="3203" spans="1:23" s="36" customFormat="1" ht="18.75">
      <c r="A3203" s="34"/>
      <c r="B3203" s="39"/>
      <c r="C3203" s="39"/>
      <c r="D3203" s="35"/>
      <c r="E3203" s="40"/>
      <c r="F3203" s="39"/>
      <c r="G3203" s="39"/>
      <c r="H3203" s="39"/>
      <c r="I3203" s="34"/>
      <c r="J3203" s="34"/>
      <c r="K3203" s="34"/>
      <c r="L3203" s="34"/>
      <c r="M3203" s="43" t="str">
        <f ca="1">IFERROR(OFFSET('Maximum minutes'!$C$1,T3203,MATCH(IF(G3203&lt;&gt;"",G3203,F3203),OFFSET('Maximum minutes'!$C$1,T3203-1,0,1,U3203+1),0)-1)*IF(OR(ISNUMBER(J3203),J3203="sans examen"),1,0)*IF(W3203&lt;MinDate,1,0),"")</f>
        <v/>
      </c>
      <c r="N3203" s="36">
        <f t="shared" ca="1" si="99"/>
        <v>0</v>
      </c>
      <c r="O3203" s="36" t="e">
        <f ca="1">LEFT(OFFSET(Lists!$Q$2,MATCH(E3203,Lists!$R$3:$R$19,0),0),4)</f>
        <v>#N/A</v>
      </c>
      <c r="P3203" s="36" t="e">
        <f ca="1">MATCH(O3203,Lists!$S$2:$S$640,1)</f>
        <v>#N/A</v>
      </c>
      <c r="Q3203" s="36" t="e">
        <f ca="1">MATCH(LEFT(OFFSET(Lists!$Q$2,MATCH(E3203,Lists!$R$3:$R$19,0)+1,0),4),Lists!$S$3:$S$640,1)</f>
        <v>#N/A</v>
      </c>
      <c r="R3203" s="36" t="e">
        <f ca="1">LEFT(OFFSET(Lists!$S$2,P3203-1+MATCH(F3203,OFFSET(Lists!$T$3,P3203-1,0,Q3203-P3203+1),0),0),6)</f>
        <v>#N/A</v>
      </c>
      <c r="S3203" s="36" t="e">
        <f ca="1">VLOOKUP(R3203,Lists!B:D,3,FALSE)</f>
        <v>#N/A</v>
      </c>
      <c r="T3203" s="36" t="str">
        <f>IF(F3203&lt;&gt;"",MATCH(R3203,'Maximum minutes'!B:B,0),"")</f>
        <v/>
      </c>
      <c r="U3203" s="36">
        <f ca="1">IF(F3203&lt;&gt;"",COUNTA(OFFSET('Maximum minutes'!$C$1,'Annexe A1 Cours'!T3203,0,1,50)),0)</f>
        <v>0</v>
      </c>
      <c r="V3203" s="37">
        <f ca="1">IFERROR(OFFSET('Maximum minutes'!$C$1,T3203+1,-1+MATCH(G3203,OFFSET('Maximum minutes'!$C$1,T3203-1,0,1,50),0)),0)</f>
        <v>0</v>
      </c>
      <c r="W3203" s="38">
        <f t="shared" ca="1" si="98"/>
        <v>0</v>
      </c>
    </row>
    <row r="3204" spans="1:23" s="36" customFormat="1" ht="18.75">
      <c r="A3204" s="34"/>
      <c r="B3204" s="39"/>
      <c r="C3204" s="39"/>
      <c r="D3204" s="35"/>
      <c r="E3204" s="40"/>
      <c r="F3204" s="39"/>
      <c r="G3204" s="39"/>
      <c r="H3204" s="39"/>
      <c r="I3204" s="34"/>
      <c r="J3204" s="34"/>
      <c r="K3204" s="34"/>
      <c r="L3204" s="34"/>
      <c r="M3204" s="43" t="str">
        <f ca="1">IFERROR(OFFSET('Maximum minutes'!$C$1,T3204,MATCH(IF(G3204&lt;&gt;"",G3204,F3204),OFFSET('Maximum minutes'!$C$1,T3204-1,0,1,U3204+1),0)-1)*IF(OR(ISNUMBER(J3204),J3204="sans examen"),1,0)*IF(W3204&lt;MinDate,1,0),"")</f>
        <v/>
      </c>
      <c r="N3204" s="36">
        <f t="shared" ca="1" si="99"/>
        <v>0</v>
      </c>
      <c r="O3204" s="36" t="e">
        <f ca="1">LEFT(OFFSET(Lists!$Q$2,MATCH(E3204,Lists!$R$3:$R$19,0),0),4)</f>
        <v>#N/A</v>
      </c>
      <c r="P3204" s="36" t="e">
        <f ca="1">MATCH(O3204,Lists!$S$2:$S$640,1)</f>
        <v>#N/A</v>
      </c>
      <c r="Q3204" s="36" t="e">
        <f ca="1">MATCH(LEFT(OFFSET(Lists!$Q$2,MATCH(E3204,Lists!$R$3:$R$19,0)+1,0),4),Lists!$S$3:$S$640,1)</f>
        <v>#N/A</v>
      </c>
      <c r="R3204" s="36" t="e">
        <f ca="1">LEFT(OFFSET(Lists!$S$2,P3204-1+MATCH(F3204,OFFSET(Lists!$T$3,P3204-1,0,Q3204-P3204+1),0),0),6)</f>
        <v>#N/A</v>
      </c>
      <c r="S3204" s="36" t="e">
        <f ca="1">VLOOKUP(R3204,Lists!B:D,3,FALSE)</f>
        <v>#N/A</v>
      </c>
      <c r="T3204" s="36" t="str">
        <f>IF(F3204&lt;&gt;"",MATCH(R3204,'Maximum minutes'!B:B,0),"")</f>
        <v/>
      </c>
      <c r="U3204" s="36">
        <f ca="1">IF(F3204&lt;&gt;"",COUNTA(OFFSET('Maximum minutes'!$C$1,'Annexe A1 Cours'!T3204,0,1,50)),0)</f>
        <v>0</v>
      </c>
      <c r="V3204" s="37">
        <f ca="1">IFERROR(OFFSET('Maximum minutes'!$C$1,T3204+1,-1+MATCH(G3204,OFFSET('Maximum minutes'!$C$1,T3204-1,0,1,50),0)),0)</f>
        <v>0</v>
      </c>
      <c r="W3204" s="38">
        <f t="shared" ca="1" si="98"/>
        <v>0</v>
      </c>
    </row>
    <row r="3205" spans="1:23" s="36" customFormat="1" ht="18.75">
      <c r="A3205" s="34"/>
      <c r="B3205" s="39"/>
      <c r="C3205" s="39"/>
      <c r="D3205" s="35"/>
      <c r="E3205" s="40"/>
      <c r="F3205" s="39"/>
      <c r="G3205" s="39"/>
      <c r="H3205" s="39"/>
      <c r="I3205" s="34"/>
      <c r="J3205" s="34"/>
      <c r="K3205" s="34"/>
      <c r="L3205" s="34"/>
      <c r="M3205" s="43" t="str">
        <f ca="1">IFERROR(OFFSET('Maximum minutes'!$C$1,T3205,MATCH(IF(G3205&lt;&gt;"",G3205,F3205),OFFSET('Maximum minutes'!$C$1,T3205-1,0,1,U3205+1),0)-1)*IF(OR(ISNUMBER(J3205),J3205="sans examen"),1,0)*IF(W3205&lt;MinDate,1,0),"")</f>
        <v/>
      </c>
      <c r="N3205" s="36">
        <f t="shared" ca="1" si="99"/>
        <v>0</v>
      </c>
      <c r="O3205" s="36" t="e">
        <f ca="1">LEFT(OFFSET(Lists!$Q$2,MATCH(E3205,Lists!$R$3:$R$19,0),0),4)</f>
        <v>#N/A</v>
      </c>
      <c r="P3205" s="36" t="e">
        <f ca="1">MATCH(O3205,Lists!$S$2:$S$640,1)</f>
        <v>#N/A</v>
      </c>
      <c r="Q3205" s="36" t="e">
        <f ca="1">MATCH(LEFT(OFFSET(Lists!$Q$2,MATCH(E3205,Lists!$R$3:$R$19,0)+1,0),4),Lists!$S$3:$S$640,1)</f>
        <v>#N/A</v>
      </c>
      <c r="R3205" s="36" t="e">
        <f ca="1">LEFT(OFFSET(Lists!$S$2,P3205-1+MATCH(F3205,OFFSET(Lists!$T$3,P3205-1,0,Q3205-P3205+1),0),0),6)</f>
        <v>#N/A</v>
      </c>
      <c r="S3205" s="36" t="e">
        <f ca="1">VLOOKUP(R3205,Lists!B:D,3,FALSE)</f>
        <v>#N/A</v>
      </c>
      <c r="T3205" s="36" t="str">
        <f>IF(F3205&lt;&gt;"",MATCH(R3205,'Maximum minutes'!B:B,0),"")</f>
        <v/>
      </c>
      <c r="U3205" s="36">
        <f ca="1">IF(F3205&lt;&gt;"",COUNTA(OFFSET('Maximum minutes'!$C$1,'Annexe A1 Cours'!T3205,0,1,50)),0)</f>
        <v>0</v>
      </c>
      <c r="V3205" s="37">
        <f ca="1">IFERROR(OFFSET('Maximum minutes'!$C$1,T3205+1,-1+MATCH(G3205,OFFSET('Maximum minutes'!$C$1,T3205-1,0,1,50),0)),0)</f>
        <v>0</v>
      </c>
      <c r="W3205" s="38">
        <f t="shared" ca="1" si="98"/>
        <v>0</v>
      </c>
    </row>
    <row r="3206" spans="1:23" s="36" customFormat="1" ht="18.75">
      <c r="A3206" s="34"/>
      <c r="B3206" s="39"/>
      <c r="C3206" s="39"/>
      <c r="D3206" s="35"/>
      <c r="E3206" s="40"/>
      <c r="F3206" s="39"/>
      <c r="G3206" s="39"/>
      <c r="H3206" s="39"/>
      <c r="I3206" s="34"/>
      <c r="J3206" s="34"/>
      <c r="K3206" s="34"/>
      <c r="L3206" s="34"/>
      <c r="M3206" s="43" t="str">
        <f ca="1">IFERROR(OFFSET('Maximum minutes'!$C$1,T3206,MATCH(IF(G3206&lt;&gt;"",G3206,F3206),OFFSET('Maximum minutes'!$C$1,T3206-1,0,1,U3206+1),0)-1)*IF(OR(ISNUMBER(J3206),J3206="sans examen"),1,0)*IF(W3206&lt;MinDate,1,0),"")</f>
        <v/>
      </c>
      <c r="N3206" s="36">
        <f t="shared" ca="1" si="99"/>
        <v>0</v>
      </c>
      <c r="O3206" s="36" t="e">
        <f ca="1">LEFT(OFFSET(Lists!$Q$2,MATCH(E3206,Lists!$R$3:$R$19,0),0),4)</f>
        <v>#N/A</v>
      </c>
      <c r="P3206" s="36" t="e">
        <f ca="1">MATCH(O3206,Lists!$S$2:$S$640,1)</f>
        <v>#N/A</v>
      </c>
      <c r="Q3206" s="36" t="e">
        <f ca="1">MATCH(LEFT(OFFSET(Lists!$Q$2,MATCH(E3206,Lists!$R$3:$R$19,0)+1,0),4),Lists!$S$3:$S$640,1)</f>
        <v>#N/A</v>
      </c>
      <c r="R3206" s="36" t="e">
        <f ca="1">LEFT(OFFSET(Lists!$S$2,P3206-1+MATCH(F3206,OFFSET(Lists!$T$3,P3206-1,0,Q3206-P3206+1),0),0),6)</f>
        <v>#N/A</v>
      </c>
      <c r="S3206" s="36" t="e">
        <f ca="1">VLOOKUP(R3206,Lists!B:D,3,FALSE)</f>
        <v>#N/A</v>
      </c>
      <c r="T3206" s="36" t="str">
        <f>IF(F3206&lt;&gt;"",MATCH(R3206,'Maximum minutes'!B:B,0),"")</f>
        <v/>
      </c>
      <c r="U3206" s="36">
        <f ca="1">IF(F3206&lt;&gt;"",COUNTA(OFFSET('Maximum minutes'!$C$1,'Annexe A1 Cours'!T3206,0,1,50)),0)</f>
        <v>0</v>
      </c>
      <c r="V3206" s="37">
        <f ca="1">IFERROR(OFFSET('Maximum minutes'!$C$1,T3206+1,-1+MATCH(G3206,OFFSET('Maximum minutes'!$C$1,T3206-1,0,1,50),0)),0)</f>
        <v>0</v>
      </c>
      <c r="W3206" s="38">
        <f t="shared" ca="1" si="98"/>
        <v>0</v>
      </c>
    </row>
    <row r="3207" spans="1:23" s="36" customFormat="1" ht="18.75">
      <c r="A3207" s="34"/>
      <c r="B3207" s="39"/>
      <c r="C3207" s="39"/>
      <c r="D3207" s="35"/>
      <c r="E3207" s="40"/>
      <c r="F3207" s="39"/>
      <c r="G3207" s="39"/>
      <c r="H3207" s="39"/>
      <c r="I3207" s="34"/>
      <c r="J3207" s="34"/>
      <c r="K3207" s="34"/>
      <c r="L3207" s="34"/>
      <c r="M3207" s="43" t="str">
        <f ca="1">IFERROR(OFFSET('Maximum minutes'!$C$1,T3207,MATCH(IF(G3207&lt;&gt;"",G3207,F3207),OFFSET('Maximum minutes'!$C$1,T3207-1,0,1,U3207+1),0)-1)*IF(OR(ISNUMBER(J3207),J3207="sans examen"),1,0)*IF(W3207&lt;MinDate,1,0),"")</f>
        <v/>
      </c>
      <c r="N3207" s="36">
        <f t="shared" ca="1" si="99"/>
        <v>0</v>
      </c>
      <c r="O3207" s="36" t="e">
        <f ca="1">LEFT(OFFSET(Lists!$Q$2,MATCH(E3207,Lists!$R$3:$R$19,0),0),4)</f>
        <v>#N/A</v>
      </c>
      <c r="P3207" s="36" t="e">
        <f ca="1">MATCH(O3207,Lists!$S$2:$S$640,1)</f>
        <v>#N/A</v>
      </c>
      <c r="Q3207" s="36" t="e">
        <f ca="1">MATCH(LEFT(OFFSET(Lists!$Q$2,MATCH(E3207,Lists!$R$3:$R$19,0)+1,0),4),Lists!$S$3:$S$640,1)</f>
        <v>#N/A</v>
      </c>
      <c r="R3207" s="36" t="e">
        <f ca="1">LEFT(OFFSET(Lists!$S$2,P3207-1+MATCH(F3207,OFFSET(Lists!$T$3,P3207-1,0,Q3207-P3207+1),0),0),6)</f>
        <v>#N/A</v>
      </c>
      <c r="S3207" s="36" t="e">
        <f ca="1">VLOOKUP(R3207,Lists!B:D,3,FALSE)</f>
        <v>#N/A</v>
      </c>
      <c r="T3207" s="36" t="str">
        <f>IF(F3207&lt;&gt;"",MATCH(R3207,'Maximum minutes'!B:B,0),"")</f>
        <v/>
      </c>
      <c r="U3207" s="36">
        <f ca="1">IF(F3207&lt;&gt;"",COUNTA(OFFSET('Maximum minutes'!$C$1,'Annexe A1 Cours'!T3207,0,1,50)),0)</f>
        <v>0</v>
      </c>
      <c r="V3207" s="37">
        <f ca="1">IFERROR(OFFSET('Maximum minutes'!$C$1,T3207+1,-1+MATCH(G3207,OFFSET('Maximum minutes'!$C$1,T3207-1,0,1,50),0)),0)</f>
        <v>0</v>
      </c>
      <c r="W3207" s="38">
        <f t="shared" ref="W3207:W3270" ca="1" si="100">IFERROR(DATE(YEAR(D3207)+V3207,MONTH(D3207),DAY(D3207)),"")</f>
        <v>0</v>
      </c>
    </row>
    <row r="3208" spans="1:23" s="36" customFormat="1" ht="18.75">
      <c r="A3208" s="34"/>
      <c r="B3208" s="39"/>
      <c r="C3208" s="39"/>
      <c r="D3208" s="35"/>
      <c r="E3208" s="40"/>
      <c r="F3208" s="39"/>
      <c r="G3208" s="39"/>
      <c r="H3208" s="39"/>
      <c r="I3208" s="34"/>
      <c r="J3208" s="34"/>
      <c r="K3208" s="34"/>
      <c r="L3208" s="34"/>
      <c r="M3208" s="43" t="str">
        <f ca="1">IFERROR(OFFSET('Maximum minutes'!$C$1,T3208,MATCH(IF(G3208&lt;&gt;"",G3208,F3208),OFFSET('Maximum minutes'!$C$1,T3208-1,0,1,U3208+1),0)-1)*IF(OR(ISNUMBER(J3208),J3208="sans examen"),1,0)*IF(W3208&lt;MinDate,1,0),"")</f>
        <v/>
      </c>
      <c r="N3208" s="36">
        <f t="shared" ref="N3208:N3271" ca="1" si="101">IF(K3208&gt;0,MIN(K3208,M3208),0)*IF(M3208="",0,1)</f>
        <v>0</v>
      </c>
      <c r="O3208" s="36" t="e">
        <f ca="1">LEFT(OFFSET(Lists!$Q$2,MATCH(E3208,Lists!$R$3:$R$19,0),0),4)</f>
        <v>#N/A</v>
      </c>
      <c r="P3208" s="36" t="e">
        <f ca="1">MATCH(O3208,Lists!$S$2:$S$640,1)</f>
        <v>#N/A</v>
      </c>
      <c r="Q3208" s="36" t="e">
        <f ca="1">MATCH(LEFT(OFFSET(Lists!$Q$2,MATCH(E3208,Lists!$R$3:$R$19,0)+1,0),4),Lists!$S$3:$S$640,1)</f>
        <v>#N/A</v>
      </c>
      <c r="R3208" s="36" t="e">
        <f ca="1">LEFT(OFFSET(Lists!$S$2,P3208-1+MATCH(F3208,OFFSET(Lists!$T$3,P3208-1,0,Q3208-P3208+1),0),0),6)</f>
        <v>#N/A</v>
      </c>
      <c r="S3208" s="36" t="e">
        <f ca="1">VLOOKUP(R3208,Lists!B:D,3,FALSE)</f>
        <v>#N/A</v>
      </c>
      <c r="T3208" s="36" t="str">
        <f>IF(F3208&lt;&gt;"",MATCH(R3208,'Maximum minutes'!B:B,0),"")</f>
        <v/>
      </c>
      <c r="U3208" s="36">
        <f ca="1">IF(F3208&lt;&gt;"",COUNTA(OFFSET('Maximum minutes'!$C$1,'Annexe A1 Cours'!T3208,0,1,50)),0)</f>
        <v>0</v>
      </c>
      <c r="V3208" s="37">
        <f ca="1">IFERROR(OFFSET('Maximum minutes'!$C$1,T3208+1,-1+MATCH(G3208,OFFSET('Maximum minutes'!$C$1,T3208-1,0,1,50),0)),0)</f>
        <v>0</v>
      </c>
      <c r="W3208" s="38">
        <f t="shared" ca="1" si="100"/>
        <v>0</v>
      </c>
    </row>
    <row r="3209" spans="1:23" s="36" customFormat="1" ht="18.75">
      <c r="A3209" s="34"/>
      <c r="B3209" s="39"/>
      <c r="C3209" s="39"/>
      <c r="D3209" s="35"/>
      <c r="E3209" s="40"/>
      <c r="F3209" s="39"/>
      <c r="G3209" s="39"/>
      <c r="H3209" s="39"/>
      <c r="I3209" s="34"/>
      <c r="J3209" s="34"/>
      <c r="K3209" s="34"/>
      <c r="L3209" s="34"/>
      <c r="M3209" s="43" t="str">
        <f ca="1">IFERROR(OFFSET('Maximum minutes'!$C$1,T3209,MATCH(IF(G3209&lt;&gt;"",G3209,F3209),OFFSET('Maximum minutes'!$C$1,T3209-1,0,1,U3209+1),0)-1)*IF(OR(ISNUMBER(J3209),J3209="sans examen"),1,0)*IF(W3209&lt;MinDate,1,0),"")</f>
        <v/>
      </c>
      <c r="N3209" s="36">
        <f t="shared" ca="1" si="101"/>
        <v>0</v>
      </c>
      <c r="O3209" s="36" t="e">
        <f ca="1">LEFT(OFFSET(Lists!$Q$2,MATCH(E3209,Lists!$R$3:$R$19,0),0),4)</f>
        <v>#N/A</v>
      </c>
      <c r="P3209" s="36" t="e">
        <f ca="1">MATCH(O3209,Lists!$S$2:$S$640,1)</f>
        <v>#N/A</v>
      </c>
      <c r="Q3209" s="36" t="e">
        <f ca="1">MATCH(LEFT(OFFSET(Lists!$Q$2,MATCH(E3209,Lists!$R$3:$R$19,0)+1,0),4),Lists!$S$3:$S$640,1)</f>
        <v>#N/A</v>
      </c>
      <c r="R3209" s="36" t="e">
        <f ca="1">LEFT(OFFSET(Lists!$S$2,P3209-1+MATCH(F3209,OFFSET(Lists!$T$3,P3209-1,0,Q3209-P3209+1),0),0),6)</f>
        <v>#N/A</v>
      </c>
      <c r="S3209" s="36" t="e">
        <f ca="1">VLOOKUP(R3209,Lists!B:D,3,FALSE)</f>
        <v>#N/A</v>
      </c>
      <c r="T3209" s="36" t="str">
        <f>IF(F3209&lt;&gt;"",MATCH(R3209,'Maximum minutes'!B:B,0),"")</f>
        <v/>
      </c>
      <c r="U3209" s="36">
        <f ca="1">IF(F3209&lt;&gt;"",COUNTA(OFFSET('Maximum minutes'!$C$1,'Annexe A1 Cours'!T3209,0,1,50)),0)</f>
        <v>0</v>
      </c>
      <c r="V3209" s="37">
        <f ca="1">IFERROR(OFFSET('Maximum minutes'!$C$1,T3209+1,-1+MATCH(G3209,OFFSET('Maximum minutes'!$C$1,T3209-1,0,1,50),0)),0)</f>
        <v>0</v>
      </c>
      <c r="W3209" s="38">
        <f t="shared" ca="1" si="100"/>
        <v>0</v>
      </c>
    </row>
    <row r="3210" spans="1:23" s="36" customFormat="1" ht="18.75">
      <c r="A3210" s="34"/>
      <c r="B3210" s="39"/>
      <c r="C3210" s="39"/>
      <c r="D3210" s="35"/>
      <c r="E3210" s="40"/>
      <c r="F3210" s="39"/>
      <c r="G3210" s="39"/>
      <c r="H3210" s="39"/>
      <c r="I3210" s="34"/>
      <c r="J3210" s="34"/>
      <c r="K3210" s="34"/>
      <c r="L3210" s="34"/>
      <c r="M3210" s="43" t="str">
        <f ca="1">IFERROR(OFFSET('Maximum minutes'!$C$1,T3210,MATCH(IF(G3210&lt;&gt;"",G3210,F3210),OFFSET('Maximum minutes'!$C$1,T3210-1,0,1,U3210+1),0)-1)*IF(OR(ISNUMBER(J3210),J3210="sans examen"),1,0)*IF(W3210&lt;MinDate,1,0),"")</f>
        <v/>
      </c>
      <c r="N3210" s="36">
        <f t="shared" ca="1" si="101"/>
        <v>0</v>
      </c>
      <c r="O3210" s="36" t="e">
        <f ca="1">LEFT(OFFSET(Lists!$Q$2,MATCH(E3210,Lists!$R$3:$R$19,0),0),4)</f>
        <v>#N/A</v>
      </c>
      <c r="P3210" s="36" t="e">
        <f ca="1">MATCH(O3210,Lists!$S$2:$S$640,1)</f>
        <v>#N/A</v>
      </c>
      <c r="Q3210" s="36" t="e">
        <f ca="1">MATCH(LEFT(OFFSET(Lists!$Q$2,MATCH(E3210,Lists!$R$3:$R$19,0)+1,0),4),Lists!$S$3:$S$640,1)</f>
        <v>#N/A</v>
      </c>
      <c r="R3210" s="36" t="e">
        <f ca="1">LEFT(OFFSET(Lists!$S$2,P3210-1+MATCH(F3210,OFFSET(Lists!$T$3,P3210-1,0,Q3210-P3210+1),0),0),6)</f>
        <v>#N/A</v>
      </c>
      <c r="S3210" s="36" t="e">
        <f ca="1">VLOOKUP(R3210,Lists!B:D,3,FALSE)</f>
        <v>#N/A</v>
      </c>
      <c r="T3210" s="36" t="str">
        <f>IF(F3210&lt;&gt;"",MATCH(R3210,'Maximum minutes'!B:B,0),"")</f>
        <v/>
      </c>
      <c r="U3210" s="36">
        <f ca="1">IF(F3210&lt;&gt;"",COUNTA(OFFSET('Maximum minutes'!$C$1,'Annexe A1 Cours'!T3210,0,1,50)),0)</f>
        <v>0</v>
      </c>
      <c r="V3210" s="37">
        <f ca="1">IFERROR(OFFSET('Maximum minutes'!$C$1,T3210+1,-1+MATCH(G3210,OFFSET('Maximum minutes'!$C$1,T3210-1,0,1,50),0)),0)</f>
        <v>0</v>
      </c>
      <c r="W3210" s="38">
        <f t="shared" ca="1" si="100"/>
        <v>0</v>
      </c>
    </row>
    <row r="3211" spans="1:23" s="36" customFormat="1" ht="18.75">
      <c r="A3211" s="34"/>
      <c r="B3211" s="39"/>
      <c r="C3211" s="39"/>
      <c r="D3211" s="35"/>
      <c r="E3211" s="40"/>
      <c r="F3211" s="39"/>
      <c r="G3211" s="39"/>
      <c r="H3211" s="39"/>
      <c r="I3211" s="34"/>
      <c r="J3211" s="34"/>
      <c r="K3211" s="34"/>
      <c r="L3211" s="34"/>
      <c r="M3211" s="43" t="str">
        <f ca="1">IFERROR(OFFSET('Maximum minutes'!$C$1,T3211,MATCH(IF(G3211&lt;&gt;"",G3211,F3211),OFFSET('Maximum minutes'!$C$1,T3211-1,0,1,U3211+1),0)-1)*IF(OR(ISNUMBER(J3211),J3211="sans examen"),1,0)*IF(W3211&lt;MinDate,1,0),"")</f>
        <v/>
      </c>
      <c r="N3211" s="36">
        <f t="shared" ca="1" si="101"/>
        <v>0</v>
      </c>
      <c r="O3211" s="36" t="e">
        <f ca="1">LEFT(OFFSET(Lists!$Q$2,MATCH(E3211,Lists!$R$3:$R$19,0),0),4)</f>
        <v>#N/A</v>
      </c>
      <c r="P3211" s="36" t="e">
        <f ca="1">MATCH(O3211,Lists!$S$2:$S$640,1)</f>
        <v>#N/A</v>
      </c>
      <c r="Q3211" s="36" t="e">
        <f ca="1">MATCH(LEFT(OFFSET(Lists!$Q$2,MATCH(E3211,Lists!$R$3:$R$19,0)+1,0),4),Lists!$S$3:$S$640,1)</f>
        <v>#N/A</v>
      </c>
      <c r="R3211" s="36" t="e">
        <f ca="1">LEFT(OFFSET(Lists!$S$2,P3211-1+MATCH(F3211,OFFSET(Lists!$T$3,P3211-1,0,Q3211-P3211+1),0),0),6)</f>
        <v>#N/A</v>
      </c>
      <c r="S3211" s="36" t="e">
        <f ca="1">VLOOKUP(R3211,Lists!B:D,3,FALSE)</f>
        <v>#N/A</v>
      </c>
      <c r="T3211" s="36" t="str">
        <f>IF(F3211&lt;&gt;"",MATCH(R3211,'Maximum minutes'!B:B,0),"")</f>
        <v/>
      </c>
      <c r="U3211" s="36">
        <f ca="1">IF(F3211&lt;&gt;"",COUNTA(OFFSET('Maximum minutes'!$C$1,'Annexe A1 Cours'!T3211,0,1,50)),0)</f>
        <v>0</v>
      </c>
      <c r="V3211" s="37">
        <f ca="1">IFERROR(OFFSET('Maximum minutes'!$C$1,T3211+1,-1+MATCH(G3211,OFFSET('Maximum minutes'!$C$1,T3211-1,0,1,50),0)),0)</f>
        <v>0</v>
      </c>
      <c r="W3211" s="38">
        <f t="shared" ca="1" si="100"/>
        <v>0</v>
      </c>
    </row>
    <row r="3212" spans="1:23" s="36" customFormat="1" ht="18.75">
      <c r="A3212" s="34"/>
      <c r="B3212" s="39"/>
      <c r="C3212" s="39"/>
      <c r="D3212" s="35"/>
      <c r="E3212" s="40"/>
      <c r="F3212" s="39"/>
      <c r="G3212" s="39"/>
      <c r="H3212" s="39"/>
      <c r="I3212" s="34"/>
      <c r="J3212" s="34"/>
      <c r="K3212" s="34"/>
      <c r="L3212" s="34"/>
      <c r="M3212" s="43" t="str">
        <f ca="1">IFERROR(OFFSET('Maximum minutes'!$C$1,T3212,MATCH(IF(G3212&lt;&gt;"",G3212,F3212),OFFSET('Maximum minutes'!$C$1,T3212-1,0,1,U3212+1),0)-1)*IF(OR(ISNUMBER(J3212),J3212="sans examen"),1,0)*IF(W3212&lt;MinDate,1,0),"")</f>
        <v/>
      </c>
      <c r="N3212" s="36">
        <f t="shared" ca="1" si="101"/>
        <v>0</v>
      </c>
      <c r="O3212" s="36" t="e">
        <f ca="1">LEFT(OFFSET(Lists!$Q$2,MATCH(E3212,Lists!$R$3:$R$19,0),0),4)</f>
        <v>#N/A</v>
      </c>
      <c r="P3212" s="36" t="e">
        <f ca="1">MATCH(O3212,Lists!$S$2:$S$640,1)</f>
        <v>#N/A</v>
      </c>
      <c r="Q3212" s="36" t="e">
        <f ca="1">MATCH(LEFT(OFFSET(Lists!$Q$2,MATCH(E3212,Lists!$R$3:$R$19,0)+1,0),4),Lists!$S$3:$S$640,1)</f>
        <v>#N/A</v>
      </c>
      <c r="R3212" s="36" t="e">
        <f ca="1">LEFT(OFFSET(Lists!$S$2,P3212-1+MATCH(F3212,OFFSET(Lists!$T$3,P3212-1,0,Q3212-P3212+1),0),0),6)</f>
        <v>#N/A</v>
      </c>
      <c r="S3212" s="36" t="e">
        <f ca="1">VLOOKUP(R3212,Lists!B:D,3,FALSE)</f>
        <v>#N/A</v>
      </c>
      <c r="T3212" s="36" t="str">
        <f>IF(F3212&lt;&gt;"",MATCH(R3212,'Maximum minutes'!B:B,0),"")</f>
        <v/>
      </c>
      <c r="U3212" s="36">
        <f ca="1">IF(F3212&lt;&gt;"",COUNTA(OFFSET('Maximum minutes'!$C$1,'Annexe A1 Cours'!T3212,0,1,50)),0)</f>
        <v>0</v>
      </c>
      <c r="V3212" s="37">
        <f ca="1">IFERROR(OFFSET('Maximum minutes'!$C$1,T3212+1,-1+MATCH(G3212,OFFSET('Maximum minutes'!$C$1,T3212-1,0,1,50),0)),0)</f>
        <v>0</v>
      </c>
      <c r="W3212" s="38">
        <f t="shared" ca="1" si="100"/>
        <v>0</v>
      </c>
    </row>
    <row r="3213" spans="1:23" s="36" customFormat="1" ht="18.75">
      <c r="A3213" s="34"/>
      <c r="B3213" s="39"/>
      <c r="C3213" s="39"/>
      <c r="D3213" s="35"/>
      <c r="E3213" s="40"/>
      <c r="F3213" s="39"/>
      <c r="G3213" s="39"/>
      <c r="H3213" s="39"/>
      <c r="I3213" s="34"/>
      <c r="J3213" s="34"/>
      <c r="K3213" s="34"/>
      <c r="L3213" s="34"/>
      <c r="M3213" s="43" t="str">
        <f ca="1">IFERROR(OFFSET('Maximum minutes'!$C$1,T3213,MATCH(IF(G3213&lt;&gt;"",G3213,F3213),OFFSET('Maximum minutes'!$C$1,T3213-1,0,1,U3213+1),0)-1)*IF(OR(ISNUMBER(J3213),J3213="sans examen"),1,0)*IF(W3213&lt;MinDate,1,0),"")</f>
        <v/>
      </c>
      <c r="N3213" s="36">
        <f t="shared" ca="1" si="101"/>
        <v>0</v>
      </c>
      <c r="O3213" s="36" t="e">
        <f ca="1">LEFT(OFFSET(Lists!$Q$2,MATCH(E3213,Lists!$R$3:$R$19,0),0),4)</f>
        <v>#N/A</v>
      </c>
      <c r="P3213" s="36" t="e">
        <f ca="1">MATCH(O3213,Lists!$S$2:$S$640,1)</f>
        <v>#N/A</v>
      </c>
      <c r="Q3213" s="36" t="e">
        <f ca="1">MATCH(LEFT(OFFSET(Lists!$Q$2,MATCH(E3213,Lists!$R$3:$R$19,0)+1,0),4),Lists!$S$3:$S$640,1)</f>
        <v>#N/A</v>
      </c>
      <c r="R3213" s="36" t="e">
        <f ca="1">LEFT(OFFSET(Lists!$S$2,P3213-1+MATCH(F3213,OFFSET(Lists!$T$3,P3213-1,0,Q3213-P3213+1),0),0),6)</f>
        <v>#N/A</v>
      </c>
      <c r="S3213" s="36" t="e">
        <f ca="1">VLOOKUP(R3213,Lists!B:D,3,FALSE)</f>
        <v>#N/A</v>
      </c>
      <c r="T3213" s="36" t="str">
        <f>IF(F3213&lt;&gt;"",MATCH(R3213,'Maximum minutes'!B:B,0),"")</f>
        <v/>
      </c>
      <c r="U3213" s="36">
        <f ca="1">IF(F3213&lt;&gt;"",COUNTA(OFFSET('Maximum minutes'!$C$1,'Annexe A1 Cours'!T3213,0,1,50)),0)</f>
        <v>0</v>
      </c>
      <c r="V3213" s="37">
        <f ca="1">IFERROR(OFFSET('Maximum minutes'!$C$1,T3213+1,-1+MATCH(G3213,OFFSET('Maximum minutes'!$C$1,T3213-1,0,1,50),0)),0)</f>
        <v>0</v>
      </c>
      <c r="W3213" s="38">
        <f t="shared" ca="1" si="100"/>
        <v>0</v>
      </c>
    </row>
    <row r="3214" spans="1:23" s="36" customFormat="1" ht="18.75">
      <c r="A3214" s="34"/>
      <c r="B3214" s="39"/>
      <c r="C3214" s="39"/>
      <c r="D3214" s="35"/>
      <c r="E3214" s="40"/>
      <c r="F3214" s="39"/>
      <c r="G3214" s="39"/>
      <c r="H3214" s="39"/>
      <c r="I3214" s="34"/>
      <c r="J3214" s="34"/>
      <c r="K3214" s="34"/>
      <c r="L3214" s="34"/>
      <c r="M3214" s="43" t="str">
        <f ca="1">IFERROR(OFFSET('Maximum minutes'!$C$1,T3214,MATCH(IF(G3214&lt;&gt;"",G3214,F3214),OFFSET('Maximum minutes'!$C$1,T3214-1,0,1,U3214+1),0)-1)*IF(OR(ISNUMBER(J3214),J3214="sans examen"),1,0)*IF(W3214&lt;MinDate,1,0),"")</f>
        <v/>
      </c>
      <c r="N3214" s="36">
        <f t="shared" ca="1" si="101"/>
        <v>0</v>
      </c>
      <c r="O3214" s="36" t="e">
        <f ca="1">LEFT(OFFSET(Lists!$Q$2,MATCH(E3214,Lists!$R$3:$R$19,0),0),4)</f>
        <v>#N/A</v>
      </c>
      <c r="P3214" s="36" t="e">
        <f ca="1">MATCH(O3214,Lists!$S$2:$S$640,1)</f>
        <v>#N/A</v>
      </c>
      <c r="Q3214" s="36" t="e">
        <f ca="1">MATCH(LEFT(OFFSET(Lists!$Q$2,MATCH(E3214,Lists!$R$3:$R$19,0)+1,0),4),Lists!$S$3:$S$640,1)</f>
        <v>#N/A</v>
      </c>
      <c r="R3214" s="36" t="e">
        <f ca="1">LEFT(OFFSET(Lists!$S$2,P3214-1+MATCH(F3214,OFFSET(Lists!$T$3,P3214-1,0,Q3214-P3214+1),0),0),6)</f>
        <v>#N/A</v>
      </c>
      <c r="S3214" s="36" t="e">
        <f ca="1">VLOOKUP(R3214,Lists!B:D,3,FALSE)</f>
        <v>#N/A</v>
      </c>
      <c r="T3214" s="36" t="str">
        <f>IF(F3214&lt;&gt;"",MATCH(R3214,'Maximum minutes'!B:B,0),"")</f>
        <v/>
      </c>
      <c r="U3214" s="36">
        <f ca="1">IF(F3214&lt;&gt;"",COUNTA(OFFSET('Maximum minutes'!$C$1,'Annexe A1 Cours'!T3214,0,1,50)),0)</f>
        <v>0</v>
      </c>
      <c r="V3214" s="37">
        <f ca="1">IFERROR(OFFSET('Maximum minutes'!$C$1,T3214+1,-1+MATCH(G3214,OFFSET('Maximum minutes'!$C$1,T3214-1,0,1,50),0)),0)</f>
        <v>0</v>
      </c>
      <c r="W3214" s="38">
        <f t="shared" ca="1" si="100"/>
        <v>0</v>
      </c>
    </row>
    <row r="3215" spans="1:23" s="36" customFormat="1" ht="18.75">
      <c r="A3215" s="34"/>
      <c r="B3215" s="39"/>
      <c r="C3215" s="39"/>
      <c r="D3215" s="35"/>
      <c r="E3215" s="40"/>
      <c r="F3215" s="39"/>
      <c r="G3215" s="39"/>
      <c r="H3215" s="39"/>
      <c r="I3215" s="34"/>
      <c r="J3215" s="34"/>
      <c r="K3215" s="34"/>
      <c r="L3215" s="34"/>
      <c r="M3215" s="43" t="str">
        <f ca="1">IFERROR(OFFSET('Maximum minutes'!$C$1,T3215,MATCH(IF(G3215&lt;&gt;"",G3215,F3215),OFFSET('Maximum minutes'!$C$1,T3215-1,0,1,U3215+1),0)-1)*IF(OR(ISNUMBER(J3215),J3215="sans examen"),1,0)*IF(W3215&lt;MinDate,1,0),"")</f>
        <v/>
      </c>
      <c r="N3215" s="36">
        <f t="shared" ca="1" si="101"/>
        <v>0</v>
      </c>
      <c r="O3215" s="36" t="e">
        <f ca="1">LEFT(OFFSET(Lists!$Q$2,MATCH(E3215,Lists!$R$3:$R$19,0),0),4)</f>
        <v>#N/A</v>
      </c>
      <c r="P3215" s="36" t="e">
        <f ca="1">MATCH(O3215,Lists!$S$2:$S$640,1)</f>
        <v>#N/A</v>
      </c>
      <c r="Q3215" s="36" t="e">
        <f ca="1">MATCH(LEFT(OFFSET(Lists!$Q$2,MATCH(E3215,Lists!$R$3:$R$19,0)+1,0),4),Lists!$S$3:$S$640,1)</f>
        <v>#N/A</v>
      </c>
      <c r="R3215" s="36" t="e">
        <f ca="1">LEFT(OFFSET(Lists!$S$2,P3215-1+MATCH(F3215,OFFSET(Lists!$T$3,P3215-1,0,Q3215-P3215+1),0),0),6)</f>
        <v>#N/A</v>
      </c>
      <c r="S3215" s="36" t="e">
        <f ca="1">VLOOKUP(R3215,Lists!B:D,3,FALSE)</f>
        <v>#N/A</v>
      </c>
      <c r="T3215" s="36" t="str">
        <f>IF(F3215&lt;&gt;"",MATCH(R3215,'Maximum minutes'!B:B,0),"")</f>
        <v/>
      </c>
      <c r="U3215" s="36">
        <f ca="1">IF(F3215&lt;&gt;"",COUNTA(OFFSET('Maximum minutes'!$C$1,'Annexe A1 Cours'!T3215,0,1,50)),0)</f>
        <v>0</v>
      </c>
      <c r="V3215" s="37">
        <f ca="1">IFERROR(OFFSET('Maximum minutes'!$C$1,T3215+1,-1+MATCH(G3215,OFFSET('Maximum minutes'!$C$1,T3215-1,0,1,50),0)),0)</f>
        <v>0</v>
      </c>
      <c r="W3215" s="38">
        <f t="shared" ca="1" si="100"/>
        <v>0</v>
      </c>
    </row>
    <row r="3216" spans="1:23" s="36" customFormat="1" ht="18.75">
      <c r="A3216" s="34"/>
      <c r="B3216" s="39"/>
      <c r="C3216" s="39"/>
      <c r="D3216" s="35"/>
      <c r="E3216" s="40"/>
      <c r="F3216" s="39"/>
      <c r="G3216" s="39"/>
      <c r="H3216" s="39"/>
      <c r="I3216" s="34"/>
      <c r="J3216" s="34"/>
      <c r="K3216" s="34"/>
      <c r="L3216" s="34"/>
      <c r="M3216" s="43" t="str">
        <f ca="1">IFERROR(OFFSET('Maximum minutes'!$C$1,T3216,MATCH(IF(G3216&lt;&gt;"",G3216,F3216),OFFSET('Maximum minutes'!$C$1,T3216-1,0,1,U3216+1),0)-1)*IF(OR(ISNUMBER(J3216),J3216="sans examen"),1,0)*IF(W3216&lt;MinDate,1,0),"")</f>
        <v/>
      </c>
      <c r="N3216" s="36">
        <f t="shared" ca="1" si="101"/>
        <v>0</v>
      </c>
      <c r="O3216" s="36" t="e">
        <f ca="1">LEFT(OFFSET(Lists!$Q$2,MATCH(E3216,Lists!$R$3:$R$19,0),0),4)</f>
        <v>#N/A</v>
      </c>
      <c r="P3216" s="36" t="e">
        <f ca="1">MATCH(O3216,Lists!$S$2:$S$640,1)</f>
        <v>#N/A</v>
      </c>
      <c r="Q3216" s="36" t="e">
        <f ca="1">MATCH(LEFT(OFFSET(Lists!$Q$2,MATCH(E3216,Lists!$R$3:$R$19,0)+1,0),4),Lists!$S$3:$S$640,1)</f>
        <v>#N/A</v>
      </c>
      <c r="R3216" s="36" t="e">
        <f ca="1">LEFT(OFFSET(Lists!$S$2,P3216-1+MATCH(F3216,OFFSET(Lists!$T$3,P3216-1,0,Q3216-P3216+1),0),0),6)</f>
        <v>#N/A</v>
      </c>
      <c r="S3216" s="36" t="e">
        <f ca="1">VLOOKUP(R3216,Lists!B:D,3,FALSE)</f>
        <v>#N/A</v>
      </c>
      <c r="T3216" s="36" t="str">
        <f>IF(F3216&lt;&gt;"",MATCH(R3216,'Maximum minutes'!B:B,0),"")</f>
        <v/>
      </c>
      <c r="U3216" s="36">
        <f ca="1">IF(F3216&lt;&gt;"",COUNTA(OFFSET('Maximum minutes'!$C$1,'Annexe A1 Cours'!T3216,0,1,50)),0)</f>
        <v>0</v>
      </c>
      <c r="V3216" s="37">
        <f ca="1">IFERROR(OFFSET('Maximum minutes'!$C$1,T3216+1,-1+MATCH(G3216,OFFSET('Maximum minutes'!$C$1,T3216-1,0,1,50),0)),0)</f>
        <v>0</v>
      </c>
      <c r="W3216" s="38">
        <f t="shared" ca="1" si="100"/>
        <v>0</v>
      </c>
    </row>
    <row r="3217" spans="1:23" s="36" customFormat="1" ht="18.75">
      <c r="A3217" s="34"/>
      <c r="B3217" s="39"/>
      <c r="C3217" s="39"/>
      <c r="D3217" s="35"/>
      <c r="E3217" s="40"/>
      <c r="F3217" s="39"/>
      <c r="G3217" s="39"/>
      <c r="H3217" s="39"/>
      <c r="I3217" s="34"/>
      <c r="J3217" s="34"/>
      <c r="K3217" s="34"/>
      <c r="L3217" s="34"/>
      <c r="M3217" s="43" t="str">
        <f ca="1">IFERROR(OFFSET('Maximum minutes'!$C$1,T3217,MATCH(IF(G3217&lt;&gt;"",G3217,F3217),OFFSET('Maximum minutes'!$C$1,T3217-1,0,1,U3217+1),0)-1)*IF(OR(ISNUMBER(J3217),J3217="sans examen"),1,0)*IF(W3217&lt;MinDate,1,0),"")</f>
        <v/>
      </c>
      <c r="N3217" s="36">
        <f t="shared" ca="1" si="101"/>
        <v>0</v>
      </c>
      <c r="O3217" s="36" t="e">
        <f ca="1">LEFT(OFFSET(Lists!$Q$2,MATCH(E3217,Lists!$R$3:$R$19,0),0),4)</f>
        <v>#N/A</v>
      </c>
      <c r="P3217" s="36" t="e">
        <f ca="1">MATCH(O3217,Lists!$S$2:$S$640,1)</f>
        <v>#N/A</v>
      </c>
      <c r="Q3217" s="36" t="e">
        <f ca="1">MATCH(LEFT(OFFSET(Lists!$Q$2,MATCH(E3217,Lists!$R$3:$R$19,0)+1,0),4),Lists!$S$3:$S$640,1)</f>
        <v>#N/A</v>
      </c>
      <c r="R3217" s="36" t="e">
        <f ca="1">LEFT(OFFSET(Lists!$S$2,P3217-1+MATCH(F3217,OFFSET(Lists!$T$3,P3217-1,0,Q3217-P3217+1),0),0),6)</f>
        <v>#N/A</v>
      </c>
      <c r="S3217" s="36" t="e">
        <f ca="1">VLOOKUP(R3217,Lists!B:D,3,FALSE)</f>
        <v>#N/A</v>
      </c>
      <c r="T3217" s="36" t="str">
        <f>IF(F3217&lt;&gt;"",MATCH(R3217,'Maximum minutes'!B:B,0),"")</f>
        <v/>
      </c>
      <c r="U3217" s="36">
        <f ca="1">IF(F3217&lt;&gt;"",COUNTA(OFFSET('Maximum minutes'!$C$1,'Annexe A1 Cours'!T3217,0,1,50)),0)</f>
        <v>0</v>
      </c>
      <c r="V3217" s="37">
        <f ca="1">IFERROR(OFFSET('Maximum minutes'!$C$1,T3217+1,-1+MATCH(G3217,OFFSET('Maximum minutes'!$C$1,T3217-1,0,1,50),0)),0)</f>
        <v>0</v>
      </c>
      <c r="W3217" s="38">
        <f t="shared" ca="1" si="100"/>
        <v>0</v>
      </c>
    </row>
    <row r="3218" spans="1:23" s="36" customFormat="1" ht="18.75">
      <c r="A3218" s="34"/>
      <c r="B3218" s="39"/>
      <c r="C3218" s="39"/>
      <c r="D3218" s="35"/>
      <c r="E3218" s="40"/>
      <c r="F3218" s="39"/>
      <c r="G3218" s="39"/>
      <c r="H3218" s="39"/>
      <c r="I3218" s="34"/>
      <c r="J3218" s="34"/>
      <c r="K3218" s="34"/>
      <c r="L3218" s="34"/>
      <c r="M3218" s="43" t="str">
        <f ca="1">IFERROR(OFFSET('Maximum minutes'!$C$1,T3218,MATCH(IF(G3218&lt;&gt;"",G3218,F3218),OFFSET('Maximum minutes'!$C$1,T3218-1,0,1,U3218+1),0)-1)*IF(OR(ISNUMBER(J3218),J3218="sans examen"),1,0)*IF(W3218&lt;MinDate,1,0),"")</f>
        <v/>
      </c>
      <c r="N3218" s="36">
        <f t="shared" ca="1" si="101"/>
        <v>0</v>
      </c>
      <c r="O3218" s="36" t="e">
        <f ca="1">LEFT(OFFSET(Lists!$Q$2,MATCH(E3218,Lists!$R$3:$R$19,0),0),4)</f>
        <v>#N/A</v>
      </c>
      <c r="P3218" s="36" t="e">
        <f ca="1">MATCH(O3218,Lists!$S$2:$S$640,1)</f>
        <v>#N/A</v>
      </c>
      <c r="Q3218" s="36" t="e">
        <f ca="1">MATCH(LEFT(OFFSET(Lists!$Q$2,MATCH(E3218,Lists!$R$3:$R$19,0)+1,0),4),Lists!$S$3:$S$640,1)</f>
        <v>#N/A</v>
      </c>
      <c r="R3218" s="36" t="e">
        <f ca="1">LEFT(OFFSET(Lists!$S$2,P3218-1+MATCH(F3218,OFFSET(Lists!$T$3,P3218-1,0,Q3218-P3218+1),0),0),6)</f>
        <v>#N/A</v>
      </c>
      <c r="S3218" s="36" t="e">
        <f ca="1">VLOOKUP(R3218,Lists!B:D,3,FALSE)</f>
        <v>#N/A</v>
      </c>
      <c r="T3218" s="36" t="str">
        <f>IF(F3218&lt;&gt;"",MATCH(R3218,'Maximum minutes'!B:B,0),"")</f>
        <v/>
      </c>
      <c r="U3218" s="36">
        <f ca="1">IF(F3218&lt;&gt;"",COUNTA(OFFSET('Maximum minutes'!$C$1,'Annexe A1 Cours'!T3218,0,1,50)),0)</f>
        <v>0</v>
      </c>
      <c r="V3218" s="37">
        <f ca="1">IFERROR(OFFSET('Maximum minutes'!$C$1,T3218+1,-1+MATCH(G3218,OFFSET('Maximum minutes'!$C$1,T3218-1,0,1,50),0)),0)</f>
        <v>0</v>
      </c>
      <c r="W3218" s="38">
        <f t="shared" ca="1" si="100"/>
        <v>0</v>
      </c>
    </row>
    <row r="3219" spans="1:23" s="36" customFormat="1" ht="18.75">
      <c r="A3219" s="34"/>
      <c r="B3219" s="39"/>
      <c r="C3219" s="39"/>
      <c r="D3219" s="35"/>
      <c r="E3219" s="40"/>
      <c r="F3219" s="39"/>
      <c r="G3219" s="39"/>
      <c r="H3219" s="39"/>
      <c r="I3219" s="34"/>
      <c r="J3219" s="34"/>
      <c r="K3219" s="34"/>
      <c r="L3219" s="34"/>
      <c r="M3219" s="43" t="str">
        <f ca="1">IFERROR(OFFSET('Maximum minutes'!$C$1,T3219,MATCH(IF(G3219&lt;&gt;"",G3219,F3219),OFFSET('Maximum minutes'!$C$1,T3219-1,0,1,U3219+1),0)-1)*IF(OR(ISNUMBER(J3219),J3219="sans examen"),1,0)*IF(W3219&lt;MinDate,1,0),"")</f>
        <v/>
      </c>
      <c r="N3219" s="36">
        <f t="shared" ca="1" si="101"/>
        <v>0</v>
      </c>
      <c r="O3219" s="36" t="e">
        <f ca="1">LEFT(OFFSET(Lists!$Q$2,MATCH(E3219,Lists!$R$3:$R$19,0),0),4)</f>
        <v>#N/A</v>
      </c>
      <c r="P3219" s="36" t="e">
        <f ca="1">MATCH(O3219,Lists!$S$2:$S$640,1)</f>
        <v>#N/A</v>
      </c>
      <c r="Q3219" s="36" t="e">
        <f ca="1">MATCH(LEFT(OFFSET(Lists!$Q$2,MATCH(E3219,Lists!$R$3:$R$19,0)+1,0),4),Lists!$S$3:$S$640,1)</f>
        <v>#N/A</v>
      </c>
      <c r="R3219" s="36" t="e">
        <f ca="1">LEFT(OFFSET(Lists!$S$2,P3219-1+MATCH(F3219,OFFSET(Lists!$T$3,P3219-1,0,Q3219-P3219+1),0),0),6)</f>
        <v>#N/A</v>
      </c>
      <c r="S3219" s="36" t="e">
        <f ca="1">VLOOKUP(R3219,Lists!B:D,3,FALSE)</f>
        <v>#N/A</v>
      </c>
      <c r="T3219" s="36" t="str">
        <f>IF(F3219&lt;&gt;"",MATCH(R3219,'Maximum minutes'!B:B,0),"")</f>
        <v/>
      </c>
      <c r="U3219" s="36">
        <f ca="1">IF(F3219&lt;&gt;"",COUNTA(OFFSET('Maximum minutes'!$C$1,'Annexe A1 Cours'!T3219,0,1,50)),0)</f>
        <v>0</v>
      </c>
      <c r="V3219" s="37">
        <f ca="1">IFERROR(OFFSET('Maximum minutes'!$C$1,T3219+1,-1+MATCH(G3219,OFFSET('Maximum minutes'!$C$1,T3219-1,0,1,50),0)),0)</f>
        <v>0</v>
      </c>
      <c r="W3219" s="38">
        <f t="shared" ca="1" si="100"/>
        <v>0</v>
      </c>
    </row>
    <row r="3220" spans="1:23" s="36" customFormat="1" ht="18.75">
      <c r="A3220" s="34"/>
      <c r="B3220" s="39"/>
      <c r="C3220" s="39"/>
      <c r="D3220" s="35"/>
      <c r="E3220" s="40"/>
      <c r="F3220" s="39"/>
      <c r="G3220" s="39"/>
      <c r="H3220" s="39"/>
      <c r="I3220" s="34"/>
      <c r="J3220" s="34"/>
      <c r="K3220" s="34"/>
      <c r="L3220" s="34"/>
      <c r="M3220" s="43" t="str">
        <f ca="1">IFERROR(OFFSET('Maximum minutes'!$C$1,T3220,MATCH(IF(G3220&lt;&gt;"",G3220,F3220),OFFSET('Maximum minutes'!$C$1,T3220-1,0,1,U3220+1),0)-1)*IF(OR(ISNUMBER(J3220),J3220="sans examen"),1,0)*IF(W3220&lt;MinDate,1,0),"")</f>
        <v/>
      </c>
      <c r="N3220" s="36">
        <f t="shared" ca="1" si="101"/>
        <v>0</v>
      </c>
      <c r="O3220" s="36" t="e">
        <f ca="1">LEFT(OFFSET(Lists!$Q$2,MATCH(E3220,Lists!$R$3:$R$19,0),0),4)</f>
        <v>#N/A</v>
      </c>
      <c r="P3220" s="36" t="e">
        <f ca="1">MATCH(O3220,Lists!$S$2:$S$640,1)</f>
        <v>#N/A</v>
      </c>
      <c r="Q3220" s="36" t="e">
        <f ca="1">MATCH(LEFT(OFFSET(Lists!$Q$2,MATCH(E3220,Lists!$R$3:$R$19,0)+1,0),4),Lists!$S$3:$S$640,1)</f>
        <v>#N/A</v>
      </c>
      <c r="R3220" s="36" t="e">
        <f ca="1">LEFT(OFFSET(Lists!$S$2,P3220-1+MATCH(F3220,OFFSET(Lists!$T$3,P3220-1,0,Q3220-P3220+1),0),0),6)</f>
        <v>#N/A</v>
      </c>
      <c r="S3220" s="36" t="e">
        <f ca="1">VLOOKUP(R3220,Lists!B:D,3,FALSE)</f>
        <v>#N/A</v>
      </c>
      <c r="T3220" s="36" t="str">
        <f>IF(F3220&lt;&gt;"",MATCH(R3220,'Maximum minutes'!B:B,0),"")</f>
        <v/>
      </c>
      <c r="U3220" s="36">
        <f ca="1">IF(F3220&lt;&gt;"",COUNTA(OFFSET('Maximum minutes'!$C$1,'Annexe A1 Cours'!T3220,0,1,50)),0)</f>
        <v>0</v>
      </c>
      <c r="V3220" s="37">
        <f ca="1">IFERROR(OFFSET('Maximum minutes'!$C$1,T3220+1,-1+MATCH(G3220,OFFSET('Maximum minutes'!$C$1,T3220-1,0,1,50),0)),0)</f>
        <v>0</v>
      </c>
      <c r="W3220" s="38">
        <f t="shared" ca="1" si="100"/>
        <v>0</v>
      </c>
    </row>
    <row r="3221" spans="1:23" s="36" customFormat="1" ht="18.75">
      <c r="A3221" s="34"/>
      <c r="B3221" s="39"/>
      <c r="C3221" s="39"/>
      <c r="D3221" s="35"/>
      <c r="E3221" s="40"/>
      <c r="F3221" s="39"/>
      <c r="G3221" s="39"/>
      <c r="H3221" s="39"/>
      <c r="I3221" s="34"/>
      <c r="J3221" s="34"/>
      <c r="K3221" s="34"/>
      <c r="L3221" s="34"/>
      <c r="M3221" s="43" t="str">
        <f ca="1">IFERROR(OFFSET('Maximum minutes'!$C$1,T3221,MATCH(IF(G3221&lt;&gt;"",G3221,F3221),OFFSET('Maximum minutes'!$C$1,T3221-1,0,1,U3221+1),0)-1)*IF(OR(ISNUMBER(J3221),J3221="sans examen"),1,0)*IF(W3221&lt;MinDate,1,0),"")</f>
        <v/>
      </c>
      <c r="N3221" s="36">
        <f t="shared" ca="1" si="101"/>
        <v>0</v>
      </c>
      <c r="O3221" s="36" t="e">
        <f ca="1">LEFT(OFFSET(Lists!$Q$2,MATCH(E3221,Lists!$R$3:$R$19,0),0),4)</f>
        <v>#N/A</v>
      </c>
      <c r="P3221" s="36" t="e">
        <f ca="1">MATCH(O3221,Lists!$S$2:$S$640,1)</f>
        <v>#N/A</v>
      </c>
      <c r="Q3221" s="36" t="e">
        <f ca="1">MATCH(LEFT(OFFSET(Lists!$Q$2,MATCH(E3221,Lists!$R$3:$R$19,0)+1,0),4),Lists!$S$3:$S$640,1)</f>
        <v>#N/A</v>
      </c>
      <c r="R3221" s="36" t="e">
        <f ca="1">LEFT(OFFSET(Lists!$S$2,P3221-1+MATCH(F3221,OFFSET(Lists!$T$3,P3221-1,0,Q3221-P3221+1),0),0),6)</f>
        <v>#N/A</v>
      </c>
      <c r="S3221" s="36" t="e">
        <f ca="1">VLOOKUP(R3221,Lists!B:D,3,FALSE)</f>
        <v>#N/A</v>
      </c>
      <c r="T3221" s="36" t="str">
        <f>IF(F3221&lt;&gt;"",MATCH(R3221,'Maximum minutes'!B:B,0),"")</f>
        <v/>
      </c>
      <c r="U3221" s="36">
        <f ca="1">IF(F3221&lt;&gt;"",COUNTA(OFFSET('Maximum minutes'!$C$1,'Annexe A1 Cours'!T3221,0,1,50)),0)</f>
        <v>0</v>
      </c>
      <c r="V3221" s="37">
        <f ca="1">IFERROR(OFFSET('Maximum minutes'!$C$1,T3221+1,-1+MATCH(G3221,OFFSET('Maximum minutes'!$C$1,T3221-1,0,1,50),0)),0)</f>
        <v>0</v>
      </c>
      <c r="W3221" s="38">
        <f t="shared" ca="1" si="100"/>
        <v>0</v>
      </c>
    </row>
    <row r="3222" spans="1:23" s="36" customFormat="1" ht="18.75">
      <c r="A3222" s="34"/>
      <c r="B3222" s="39"/>
      <c r="C3222" s="39"/>
      <c r="D3222" s="35"/>
      <c r="E3222" s="40"/>
      <c r="F3222" s="39"/>
      <c r="G3222" s="39"/>
      <c r="H3222" s="39"/>
      <c r="I3222" s="34"/>
      <c r="J3222" s="34"/>
      <c r="K3222" s="34"/>
      <c r="L3222" s="34"/>
      <c r="M3222" s="43" t="str">
        <f ca="1">IFERROR(OFFSET('Maximum minutes'!$C$1,T3222,MATCH(IF(G3222&lt;&gt;"",G3222,F3222),OFFSET('Maximum minutes'!$C$1,T3222-1,0,1,U3222+1),0)-1)*IF(OR(ISNUMBER(J3222),J3222="sans examen"),1,0)*IF(W3222&lt;MinDate,1,0),"")</f>
        <v/>
      </c>
      <c r="N3222" s="36">
        <f t="shared" ca="1" si="101"/>
        <v>0</v>
      </c>
      <c r="O3222" s="36" t="e">
        <f ca="1">LEFT(OFFSET(Lists!$Q$2,MATCH(E3222,Lists!$R$3:$R$19,0),0),4)</f>
        <v>#N/A</v>
      </c>
      <c r="P3222" s="36" t="e">
        <f ca="1">MATCH(O3222,Lists!$S$2:$S$640,1)</f>
        <v>#N/A</v>
      </c>
      <c r="Q3222" s="36" t="e">
        <f ca="1">MATCH(LEFT(OFFSET(Lists!$Q$2,MATCH(E3222,Lists!$R$3:$R$19,0)+1,0),4),Lists!$S$3:$S$640,1)</f>
        <v>#N/A</v>
      </c>
      <c r="R3222" s="36" t="e">
        <f ca="1">LEFT(OFFSET(Lists!$S$2,P3222-1+MATCH(F3222,OFFSET(Lists!$T$3,P3222-1,0,Q3222-P3222+1),0),0),6)</f>
        <v>#N/A</v>
      </c>
      <c r="S3222" s="36" t="e">
        <f ca="1">VLOOKUP(R3222,Lists!B:D,3,FALSE)</f>
        <v>#N/A</v>
      </c>
      <c r="T3222" s="36" t="str">
        <f>IF(F3222&lt;&gt;"",MATCH(R3222,'Maximum minutes'!B:B,0),"")</f>
        <v/>
      </c>
      <c r="U3222" s="36">
        <f ca="1">IF(F3222&lt;&gt;"",COUNTA(OFFSET('Maximum minutes'!$C$1,'Annexe A1 Cours'!T3222,0,1,50)),0)</f>
        <v>0</v>
      </c>
      <c r="V3222" s="37">
        <f ca="1">IFERROR(OFFSET('Maximum minutes'!$C$1,T3222+1,-1+MATCH(G3222,OFFSET('Maximum minutes'!$C$1,T3222-1,0,1,50),0)),0)</f>
        <v>0</v>
      </c>
      <c r="W3222" s="38">
        <f t="shared" ca="1" si="100"/>
        <v>0</v>
      </c>
    </row>
    <row r="3223" spans="1:23" s="36" customFormat="1" ht="18.75">
      <c r="A3223" s="34"/>
      <c r="B3223" s="39"/>
      <c r="C3223" s="39"/>
      <c r="D3223" s="35"/>
      <c r="E3223" s="40"/>
      <c r="F3223" s="39"/>
      <c r="G3223" s="39"/>
      <c r="H3223" s="39"/>
      <c r="I3223" s="34"/>
      <c r="J3223" s="34"/>
      <c r="K3223" s="34"/>
      <c r="L3223" s="34"/>
      <c r="M3223" s="43" t="str">
        <f ca="1">IFERROR(OFFSET('Maximum minutes'!$C$1,T3223,MATCH(IF(G3223&lt;&gt;"",G3223,F3223),OFFSET('Maximum minutes'!$C$1,T3223-1,0,1,U3223+1),0)-1)*IF(OR(ISNUMBER(J3223),J3223="sans examen"),1,0)*IF(W3223&lt;MinDate,1,0),"")</f>
        <v/>
      </c>
      <c r="N3223" s="36">
        <f t="shared" ca="1" si="101"/>
        <v>0</v>
      </c>
      <c r="O3223" s="36" t="e">
        <f ca="1">LEFT(OFFSET(Lists!$Q$2,MATCH(E3223,Lists!$R$3:$R$19,0),0),4)</f>
        <v>#N/A</v>
      </c>
      <c r="P3223" s="36" t="e">
        <f ca="1">MATCH(O3223,Lists!$S$2:$S$640,1)</f>
        <v>#N/A</v>
      </c>
      <c r="Q3223" s="36" t="e">
        <f ca="1">MATCH(LEFT(OFFSET(Lists!$Q$2,MATCH(E3223,Lists!$R$3:$R$19,0)+1,0),4),Lists!$S$3:$S$640,1)</f>
        <v>#N/A</v>
      </c>
      <c r="R3223" s="36" t="e">
        <f ca="1">LEFT(OFFSET(Lists!$S$2,P3223-1+MATCH(F3223,OFFSET(Lists!$T$3,P3223-1,0,Q3223-P3223+1),0),0),6)</f>
        <v>#N/A</v>
      </c>
      <c r="S3223" s="36" t="e">
        <f ca="1">VLOOKUP(R3223,Lists!B:D,3,FALSE)</f>
        <v>#N/A</v>
      </c>
      <c r="T3223" s="36" t="str">
        <f>IF(F3223&lt;&gt;"",MATCH(R3223,'Maximum minutes'!B:B,0),"")</f>
        <v/>
      </c>
      <c r="U3223" s="36">
        <f ca="1">IF(F3223&lt;&gt;"",COUNTA(OFFSET('Maximum minutes'!$C$1,'Annexe A1 Cours'!T3223,0,1,50)),0)</f>
        <v>0</v>
      </c>
      <c r="V3223" s="37">
        <f ca="1">IFERROR(OFFSET('Maximum minutes'!$C$1,T3223+1,-1+MATCH(G3223,OFFSET('Maximum minutes'!$C$1,T3223-1,0,1,50),0)),0)</f>
        <v>0</v>
      </c>
      <c r="W3223" s="38">
        <f t="shared" ca="1" si="100"/>
        <v>0</v>
      </c>
    </row>
    <row r="3224" spans="1:23" s="36" customFormat="1" ht="18.75">
      <c r="A3224" s="34"/>
      <c r="B3224" s="39"/>
      <c r="C3224" s="39"/>
      <c r="D3224" s="35"/>
      <c r="E3224" s="40"/>
      <c r="F3224" s="39"/>
      <c r="G3224" s="39"/>
      <c r="H3224" s="39"/>
      <c r="I3224" s="34"/>
      <c r="J3224" s="34"/>
      <c r="K3224" s="34"/>
      <c r="L3224" s="34"/>
      <c r="M3224" s="43" t="str">
        <f ca="1">IFERROR(OFFSET('Maximum minutes'!$C$1,T3224,MATCH(IF(G3224&lt;&gt;"",G3224,F3224),OFFSET('Maximum minutes'!$C$1,T3224-1,0,1,U3224+1),0)-1)*IF(OR(ISNUMBER(J3224),J3224="sans examen"),1,0)*IF(W3224&lt;MinDate,1,0),"")</f>
        <v/>
      </c>
      <c r="N3224" s="36">
        <f t="shared" ca="1" si="101"/>
        <v>0</v>
      </c>
      <c r="O3224" s="36" t="e">
        <f ca="1">LEFT(OFFSET(Lists!$Q$2,MATCH(E3224,Lists!$R$3:$R$19,0),0),4)</f>
        <v>#N/A</v>
      </c>
      <c r="P3224" s="36" t="e">
        <f ca="1">MATCH(O3224,Lists!$S$2:$S$640,1)</f>
        <v>#N/A</v>
      </c>
      <c r="Q3224" s="36" t="e">
        <f ca="1">MATCH(LEFT(OFFSET(Lists!$Q$2,MATCH(E3224,Lists!$R$3:$R$19,0)+1,0),4),Lists!$S$3:$S$640,1)</f>
        <v>#N/A</v>
      </c>
      <c r="R3224" s="36" t="e">
        <f ca="1">LEFT(OFFSET(Lists!$S$2,P3224-1+MATCH(F3224,OFFSET(Lists!$T$3,P3224-1,0,Q3224-P3224+1),0),0),6)</f>
        <v>#N/A</v>
      </c>
      <c r="S3224" s="36" t="e">
        <f ca="1">VLOOKUP(R3224,Lists!B:D,3,FALSE)</f>
        <v>#N/A</v>
      </c>
      <c r="T3224" s="36" t="str">
        <f>IF(F3224&lt;&gt;"",MATCH(R3224,'Maximum minutes'!B:B,0),"")</f>
        <v/>
      </c>
      <c r="U3224" s="36">
        <f ca="1">IF(F3224&lt;&gt;"",COUNTA(OFFSET('Maximum minutes'!$C$1,'Annexe A1 Cours'!T3224,0,1,50)),0)</f>
        <v>0</v>
      </c>
      <c r="V3224" s="37">
        <f ca="1">IFERROR(OFFSET('Maximum minutes'!$C$1,T3224+1,-1+MATCH(G3224,OFFSET('Maximum minutes'!$C$1,T3224-1,0,1,50),0)),0)</f>
        <v>0</v>
      </c>
      <c r="W3224" s="38">
        <f t="shared" ca="1" si="100"/>
        <v>0</v>
      </c>
    </row>
    <row r="3225" spans="1:23" s="36" customFormat="1" ht="18.75">
      <c r="A3225" s="34"/>
      <c r="B3225" s="39"/>
      <c r="C3225" s="39"/>
      <c r="D3225" s="35"/>
      <c r="E3225" s="40"/>
      <c r="F3225" s="39"/>
      <c r="G3225" s="39"/>
      <c r="H3225" s="39"/>
      <c r="I3225" s="34"/>
      <c r="J3225" s="34"/>
      <c r="K3225" s="34"/>
      <c r="L3225" s="34"/>
      <c r="M3225" s="43" t="str">
        <f ca="1">IFERROR(OFFSET('Maximum minutes'!$C$1,T3225,MATCH(IF(G3225&lt;&gt;"",G3225,F3225),OFFSET('Maximum minutes'!$C$1,T3225-1,0,1,U3225+1),0)-1)*IF(OR(ISNUMBER(J3225),J3225="sans examen"),1,0)*IF(W3225&lt;MinDate,1,0),"")</f>
        <v/>
      </c>
      <c r="N3225" s="36">
        <f t="shared" ca="1" si="101"/>
        <v>0</v>
      </c>
      <c r="O3225" s="36" t="e">
        <f ca="1">LEFT(OFFSET(Lists!$Q$2,MATCH(E3225,Lists!$R$3:$R$19,0),0),4)</f>
        <v>#N/A</v>
      </c>
      <c r="P3225" s="36" t="e">
        <f ca="1">MATCH(O3225,Lists!$S$2:$S$640,1)</f>
        <v>#N/A</v>
      </c>
      <c r="Q3225" s="36" t="e">
        <f ca="1">MATCH(LEFT(OFFSET(Lists!$Q$2,MATCH(E3225,Lists!$R$3:$R$19,0)+1,0),4),Lists!$S$3:$S$640,1)</f>
        <v>#N/A</v>
      </c>
      <c r="R3225" s="36" t="e">
        <f ca="1">LEFT(OFFSET(Lists!$S$2,P3225-1+MATCH(F3225,OFFSET(Lists!$T$3,P3225-1,0,Q3225-P3225+1),0),0),6)</f>
        <v>#N/A</v>
      </c>
      <c r="S3225" s="36" t="e">
        <f ca="1">VLOOKUP(R3225,Lists!B:D,3,FALSE)</f>
        <v>#N/A</v>
      </c>
      <c r="T3225" s="36" t="str">
        <f>IF(F3225&lt;&gt;"",MATCH(R3225,'Maximum minutes'!B:B,0),"")</f>
        <v/>
      </c>
      <c r="U3225" s="36">
        <f ca="1">IF(F3225&lt;&gt;"",COUNTA(OFFSET('Maximum minutes'!$C$1,'Annexe A1 Cours'!T3225,0,1,50)),0)</f>
        <v>0</v>
      </c>
      <c r="V3225" s="37">
        <f ca="1">IFERROR(OFFSET('Maximum minutes'!$C$1,T3225+1,-1+MATCH(G3225,OFFSET('Maximum minutes'!$C$1,T3225-1,0,1,50),0)),0)</f>
        <v>0</v>
      </c>
      <c r="W3225" s="38">
        <f t="shared" ca="1" si="100"/>
        <v>0</v>
      </c>
    </row>
    <row r="3226" spans="1:23" s="36" customFormat="1" ht="18.75">
      <c r="A3226" s="34"/>
      <c r="B3226" s="39"/>
      <c r="C3226" s="39"/>
      <c r="D3226" s="35"/>
      <c r="E3226" s="40"/>
      <c r="F3226" s="39"/>
      <c r="G3226" s="39"/>
      <c r="H3226" s="39"/>
      <c r="I3226" s="34"/>
      <c r="J3226" s="34"/>
      <c r="K3226" s="34"/>
      <c r="L3226" s="34"/>
      <c r="M3226" s="43" t="str">
        <f ca="1">IFERROR(OFFSET('Maximum minutes'!$C$1,T3226,MATCH(IF(G3226&lt;&gt;"",G3226,F3226),OFFSET('Maximum minutes'!$C$1,T3226-1,0,1,U3226+1),0)-1)*IF(OR(ISNUMBER(J3226),J3226="sans examen"),1,0)*IF(W3226&lt;MinDate,1,0),"")</f>
        <v/>
      </c>
      <c r="N3226" s="36">
        <f t="shared" ca="1" si="101"/>
        <v>0</v>
      </c>
      <c r="O3226" s="36" t="e">
        <f ca="1">LEFT(OFFSET(Lists!$Q$2,MATCH(E3226,Lists!$R$3:$R$19,0),0),4)</f>
        <v>#N/A</v>
      </c>
      <c r="P3226" s="36" t="e">
        <f ca="1">MATCH(O3226,Lists!$S$2:$S$640,1)</f>
        <v>#N/A</v>
      </c>
      <c r="Q3226" s="36" t="e">
        <f ca="1">MATCH(LEFT(OFFSET(Lists!$Q$2,MATCH(E3226,Lists!$R$3:$R$19,0)+1,0),4),Lists!$S$3:$S$640,1)</f>
        <v>#N/A</v>
      </c>
      <c r="R3226" s="36" t="e">
        <f ca="1">LEFT(OFFSET(Lists!$S$2,P3226-1+MATCH(F3226,OFFSET(Lists!$T$3,P3226-1,0,Q3226-P3226+1),0),0),6)</f>
        <v>#N/A</v>
      </c>
      <c r="S3226" s="36" t="e">
        <f ca="1">VLOOKUP(R3226,Lists!B:D,3,FALSE)</f>
        <v>#N/A</v>
      </c>
      <c r="T3226" s="36" t="str">
        <f>IF(F3226&lt;&gt;"",MATCH(R3226,'Maximum minutes'!B:B,0),"")</f>
        <v/>
      </c>
      <c r="U3226" s="36">
        <f ca="1">IF(F3226&lt;&gt;"",COUNTA(OFFSET('Maximum minutes'!$C$1,'Annexe A1 Cours'!T3226,0,1,50)),0)</f>
        <v>0</v>
      </c>
      <c r="V3226" s="37">
        <f ca="1">IFERROR(OFFSET('Maximum minutes'!$C$1,T3226+1,-1+MATCH(G3226,OFFSET('Maximum minutes'!$C$1,T3226-1,0,1,50),0)),0)</f>
        <v>0</v>
      </c>
      <c r="W3226" s="38">
        <f t="shared" ca="1" si="100"/>
        <v>0</v>
      </c>
    </row>
    <row r="3227" spans="1:23" s="36" customFormat="1" ht="18.75">
      <c r="A3227" s="34"/>
      <c r="B3227" s="39"/>
      <c r="C3227" s="39"/>
      <c r="D3227" s="35"/>
      <c r="E3227" s="40"/>
      <c r="F3227" s="39"/>
      <c r="G3227" s="39"/>
      <c r="H3227" s="39"/>
      <c r="I3227" s="34"/>
      <c r="J3227" s="34"/>
      <c r="K3227" s="34"/>
      <c r="L3227" s="34"/>
      <c r="M3227" s="43" t="str">
        <f ca="1">IFERROR(OFFSET('Maximum minutes'!$C$1,T3227,MATCH(IF(G3227&lt;&gt;"",G3227,F3227),OFFSET('Maximum minutes'!$C$1,T3227-1,0,1,U3227+1),0)-1)*IF(OR(ISNUMBER(J3227),J3227="sans examen"),1,0)*IF(W3227&lt;MinDate,1,0),"")</f>
        <v/>
      </c>
      <c r="N3227" s="36">
        <f t="shared" ca="1" si="101"/>
        <v>0</v>
      </c>
      <c r="O3227" s="36" t="e">
        <f ca="1">LEFT(OFFSET(Lists!$Q$2,MATCH(E3227,Lists!$R$3:$R$19,0),0),4)</f>
        <v>#N/A</v>
      </c>
      <c r="P3227" s="36" t="e">
        <f ca="1">MATCH(O3227,Lists!$S$2:$S$640,1)</f>
        <v>#N/A</v>
      </c>
      <c r="Q3227" s="36" t="e">
        <f ca="1">MATCH(LEFT(OFFSET(Lists!$Q$2,MATCH(E3227,Lists!$R$3:$R$19,0)+1,0),4),Lists!$S$3:$S$640,1)</f>
        <v>#N/A</v>
      </c>
      <c r="R3227" s="36" t="e">
        <f ca="1">LEFT(OFFSET(Lists!$S$2,P3227-1+MATCH(F3227,OFFSET(Lists!$T$3,P3227-1,0,Q3227-P3227+1),0),0),6)</f>
        <v>#N/A</v>
      </c>
      <c r="S3227" s="36" t="e">
        <f ca="1">VLOOKUP(R3227,Lists!B:D,3,FALSE)</f>
        <v>#N/A</v>
      </c>
      <c r="T3227" s="36" t="str">
        <f>IF(F3227&lt;&gt;"",MATCH(R3227,'Maximum minutes'!B:B,0),"")</f>
        <v/>
      </c>
      <c r="U3227" s="36">
        <f ca="1">IF(F3227&lt;&gt;"",COUNTA(OFFSET('Maximum minutes'!$C$1,'Annexe A1 Cours'!T3227,0,1,50)),0)</f>
        <v>0</v>
      </c>
      <c r="V3227" s="37">
        <f ca="1">IFERROR(OFFSET('Maximum minutes'!$C$1,T3227+1,-1+MATCH(G3227,OFFSET('Maximum minutes'!$C$1,T3227-1,0,1,50),0)),0)</f>
        <v>0</v>
      </c>
      <c r="W3227" s="38">
        <f t="shared" ca="1" si="100"/>
        <v>0</v>
      </c>
    </row>
    <row r="3228" spans="1:23" s="36" customFormat="1" ht="18.75">
      <c r="A3228" s="34"/>
      <c r="B3228" s="39"/>
      <c r="C3228" s="39"/>
      <c r="D3228" s="35"/>
      <c r="E3228" s="40"/>
      <c r="F3228" s="39"/>
      <c r="G3228" s="39"/>
      <c r="H3228" s="39"/>
      <c r="I3228" s="34"/>
      <c r="J3228" s="34"/>
      <c r="K3228" s="34"/>
      <c r="L3228" s="34"/>
      <c r="M3228" s="43" t="str">
        <f ca="1">IFERROR(OFFSET('Maximum minutes'!$C$1,T3228,MATCH(IF(G3228&lt;&gt;"",G3228,F3228),OFFSET('Maximum minutes'!$C$1,T3228-1,0,1,U3228+1),0)-1)*IF(OR(ISNUMBER(J3228),J3228="sans examen"),1,0)*IF(W3228&lt;MinDate,1,0),"")</f>
        <v/>
      </c>
      <c r="N3228" s="36">
        <f t="shared" ca="1" si="101"/>
        <v>0</v>
      </c>
      <c r="O3228" s="36" t="e">
        <f ca="1">LEFT(OFFSET(Lists!$Q$2,MATCH(E3228,Lists!$R$3:$R$19,0),0),4)</f>
        <v>#N/A</v>
      </c>
      <c r="P3228" s="36" t="e">
        <f ca="1">MATCH(O3228,Lists!$S$2:$S$640,1)</f>
        <v>#N/A</v>
      </c>
      <c r="Q3228" s="36" t="e">
        <f ca="1">MATCH(LEFT(OFFSET(Lists!$Q$2,MATCH(E3228,Lists!$R$3:$R$19,0)+1,0),4),Lists!$S$3:$S$640,1)</f>
        <v>#N/A</v>
      </c>
      <c r="R3228" s="36" t="e">
        <f ca="1">LEFT(OFFSET(Lists!$S$2,P3228-1+MATCH(F3228,OFFSET(Lists!$T$3,P3228-1,0,Q3228-P3228+1),0),0),6)</f>
        <v>#N/A</v>
      </c>
      <c r="S3228" s="36" t="e">
        <f ca="1">VLOOKUP(R3228,Lists!B:D,3,FALSE)</f>
        <v>#N/A</v>
      </c>
      <c r="T3228" s="36" t="str">
        <f>IF(F3228&lt;&gt;"",MATCH(R3228,'Maximum minutes'!B:B,0),"")</f>
        <v/>
      </c>
      <c r="U3228" s="36">
        <f ca="1">IF(F3228&lt;&gt;"",COUNTA(OFFSET('Maximum minutes'!$C$1,'Annexe A1 Cours'!T3228,0,1,50)),0)</f>
        <v>0</v>
      </c>
      <c r="V3228" s="37">
        <f ca="1">IFERROR(OFFSET('Maximum minutes'!$C$1,T3228+1,-1+MATCH(G3228,OFFSET('Maximum minutes'!$C$1,T3228-1,0,1,50),0)),0)</f>
        <v>0</v>
      </c>
      <c r="W3228" s="38">
        <f t="shared" ca="1" si="100"/>
        <v>0</v>
      </c>
    </row>
    <row r="3229" spans="1:23" s="36" customFormat="1" ht="18.75">
      <c r="A3229" s="34"/>
      <c r="B3229" s="39"/>
      <c r="C3229" s="39"/>
      <c r="D3229" s="35"/>
      <c r="E3229" s="40"/>
      <c r="F3229" s="39"/>
      <c r="G3229" s="39"/>
      <c r="H3229" s="39"/>
      <c r="I3229" s="34"/>
      <c r="J3229" s="34"/>
      <c r="K3229" s="34"/>
      <c r="L3229" s="34"/>
      <c r="M3229" s="43" t="str">
        <f ca="1">IFERROR(OFFSET('Maximum minutes'!$C$1,T3229,MATCH(IF(G3229&lt;&gt;"",G3229,F3229),OFFSET('Maximum minutes'!$C$1,T3229-1,0,1,U3229+1),0)-1)*IF(OR(ISNUMBER(J3229),J3229="sans examen"),1,0)*IF(W3229&lt;MinDate,1,0),"")</f>
        <v/>
      </c>
      <c r="N3229" s="36">
        <f t="shared" ca="1" si="101"/>
        <v>0</v>
      </c>
      <c r="O3229" s="36" t="e">
        <f ca="1">LEFT(OFFSET(Lists!$Q$2,MATCH(E3229,Lists!$R$3:$R$19,0),0),4)</f>
        <v>#N/A</v>
      </c>
      <c r="P3229" s="36" t="e">
        <f ca="1">MATCH(O3229,Lists!$S$2:$S$640,1)</f>
        <v>#N/A</v>
      </c>
      <c r="Q3229" s="36" t="e">
        <f ca="1">MATCH(LEFT(OFFSET(Lists!$Q$2,MATCH(E3229,Lists!$R$3:$R$19,0)+1,0),4),Lists!$S$3:$S$640,1)</f>
        <v>#N/A</v>
      </c>
      <c r="R3229" s="36" t="e">
        <f ca="1">LEFT(OFFSET(Lists!$S$2,P3229-1+MATCH(F3229,OFFSET(Lists!$T$3,P3229-1,0,Q3229-P3229+1),0),0),6)</f>
        <v>#N/A</v>
      </c>
      <c r="S3229" s="36" t="e">
        <f ca="1">VLOOKUP(R3229,Lists!B:D,3,FALSE)</f>
        <v>#N/A</v>
      </c>
      <c r="T3229" s="36" t="str">
        <f>IF(F3229&lt;&gt;"",MATCH(R3229,'Maximum minutes'!B:B,0),"")</f>
        <v/>
      </c>
      <c r="U3229" s="36">
        <f ca="1">IF(F3229&lt;&gt;"",COUNTA(OFFSET('Maximum minutes'!$C$1,'Annexe A1 Cours'!T3229,0,1,50)),0)</f>
        <v>0</v>
      </c>
      <c r="V3229" s="37">
        <f ca="1">IFERROR(OFFSET('Maximum minutes'!$C$1,T3229+1,-1+MATCH(G3229,OFFSET('Maximum minutes'!$C$1,T3229-1,0,1,50),0)),0)</f>
        <v>0</v>
      </c>
      <c r="W3229" s="38">
        <f t="shared" ca="1" si="100"/>
        <v>0</v>
      </c>
    </row>
    <row r="3230" spans="1:23" s="36" customFormat="1" ht="18.75">
      <c r="A3230" s="34"/>
      <c r="B3230" s="39"/>
      <c r="C3230" s="39"/>
      <c r="D3230" s="35"/>
      <c r="E3230" s="40"/>
      <c r="F3230" s="39"/>
      <c r="G3230" s="39"/>
      <c r="H3230" s="39"/>
      <c r="I3230" s="34"/>
      <c r="J3230" s="34"/>
      <c r="K3230" s="34"/>
      <c r="L3230" s="34"/>
      <c r="M3230" s="43" t="str">
        <f ca="1">IFERROR(OFFSET('Maximum minutes'!$C$1,T3230,MATCH(IF(G3230&lt;&gt;"",G3230,F3230),OFFSET('Maximum minutes'!$C$1,T3230-1,0,1,U3230+1),0)-1)*IF(OR(ISNUMBER(J3230),J3230="sans examen"),1,0)*IF(W3230&lt;MinDate,1,0),"")</f>
        <v/>
      </c>
      <c r="N3230" s="36">
        <f t="shared" ca="1" si="101"/>
        <v>0</v>
      </c>
      <c r="O3230" s="36" t="e">
        <f ca="1">LEFT(OFFSET(Lists!$Q$2,MATCH(E3230,Lists!$R$3:$R$19,0),0),4)</f>
        <v>#N/A</v>
      </c>
      <c r="P3230" s="36" t="e">
        <f ca="1">MATCH(O3230,Lists!$S$2:$S$640,1)</f>
        <v>#N/A</v>
      </c>
      <c r="Q3230" s="36" t="e">
        <f ca="1">MATCH(LEFT(OFFSET(Lists!$Q$2,MATCH(E3230,Lists!$R$3:$R$19,0)+1,0),4),Lists!$S$3:$S$640,1)</f>
        <v>#N/A</v>
      </c>
      <c r="R3230" s="36" t="e">
        <f ca="1">LEFT(OFFSET(Lists!$S$2,P3230-1+MATCH(F3230,OFFSET(Lists!$T$3,P3230-1,0,Q3230-P3230+1),0),0),6)</f>
        <v>#N/A</v>
      </c>
      <c r="S3230" s="36" t="e">
        <f ca="1">VLOOKUP(R3230,Lists!B:D,3,FALSE)</f>
        <v>#N/A</v>
      </c>
      <c r="T3230" s="36" t="str">
        <f>IF(F3230&lt;&gt;"",MATCH(R3230,'Maximum minutes'!B:B,0),"")</f>
        <v/>
      </c>
      <c r="U3230" s="36">
        <f ca="1">IF(F3230&lt;&gt;"",COUNTA(OFFSET('Maximum minutes'!$C$1,'Annexe A1 Cours'!T3230,0,1,50)),0)</f>
        <v>0</v>
      </c>
      <c r="V3230" s="37">
        <f ca="1">IFERROR(OFFSET('Maximum minutes'!$C$1,T3230+1,-1+MATCH(G3230,OFFSET('Maximum minutes'!$C$1,T3230-1,0,1,50),0)),0)</f>
        <v>0</v>
      </c>
      <c r="W3230" s="38">
        <f t="shared" ca="1" si="100"/>
        <v>0</v>
      </c>
    </row>
    <row r="3231" spans="1:23" s="36" customFormat="1" ht="18.75">
      <c r="A3231" s="34"/>
      <c r="B3231" s="39"/>
      <c r="C3231" s="39"/>
      <c r="D3231" s="35"/>
      <c r="E3231" s="40"/>
      <c r="F3231" s="39"/>
      <c r="G3231" s="39"/>
      <c r="H3231" s="39"/>
      <c r="I3231" s="34"/>
      <c r="J3231" s="34"/>
      <c r="K3231" s="34"/>
      <c r="L3231" s="34"/>
      <c r="M3231" s="43" t="str">
        <f ca="1">IFERROR(OFFSET('Maximum minutes'!$C$1,T3231,MATCH(IF(G3231&lt;&gt;"",G3231,F3231),OFFSET('Maximum minutes'!$C$1,T3231-1,0,1,U3231+1),0)-1)*IF(OR(ISNUMBER(J3231),J3231="sans examen"),1,0)*IF(W3231&lt;MinDate,1,0),"")</f>
        <v/>
      </c>
      <c r="N3231" s="36">
        <f t="shared" ca="1" si="101"/>
        <v>0</v>
      </c>
      <c r="O3231" s="36" t="e">
        <f ca="1">LEFT(OFFSET(Lists!$Q$2,MATCH(E3231,Lists!$R$3:$R$19,0),0),4)</f>
        <v>#N/A</v>
      </c>
      <c r="P3231" s="36" t="e">
        <f ca="1">MATCH(O3231,Lists!$S$2:$S$640,1)</f>
        <v>#N/A</v>
      </c>
      <c r="Q3231" s="36" t="e">
        <f ca="1">MATCH(LEFT(OFFSET(Lists!$Q$2,MATCH(E3231,Lists!$R$3:$R$19,0)+1,0),4),Lists!$S$3:$S$640,1)</f>
        <v>#N/A</v>
      </c>
      <c r="R3231" s="36" t="e">
        <f ca="1">LEFT(OFFSET(Lists!$S$2,P3231-1+MATCH(F3231,OFFSET(Lists!$T$3,P3231-1,0,Q3231-P3231+1),0),0),6)</f>
        <v>#N/A</v>
      </c>
      <c r="S3231" s="36" t="e">
        <f ca="1">VLOOKUP(R3231,Lists!B:D,3,FALSE)</f>
        <v>#N/A</v>
      </c>
      <c r="T3231" s="36" t="str">
        <f>IF(F3231&lt;&gt;"",MATCH(R3231,'Maximum minutes'!B:B,0),"")</f>
        <v/>
      </c>
      <c r="U3231" s="36">
        <f ca="1">IF(F3231&lt;&gt;"",COUNTA(OFFSET('Maximum minutes'!$C$1,'Annexe A1 Cours'!T3231,0,1,50)),0)</f>
        <v>0</v>
      </c>
      <c r="V3231" s="37">
        <f ca="1">IFERROR(OFFSET('Maximum minutes'!$C$1,T3231+1,-1+MATCH(G3231,OFFSET('Maximum minutes'!$C$1,T3231-1,0,1,50),0)),0)</f>
        <v>0</v>
      </c>
      <c r="W3231" s="38">
        <f t="shared" ca="1" si="100"/>
        <v>0</v>
      </c>
    </row>
    <row r="3232" spans="1:23" s="36" customFormat="1" ht="18.75">
      <c r="A3232" s="34"/>
      <c r="B3232" s="39"/>
      <c r="C3232" s="39"/>
      <c r="D3232" s="35"/>
      <c r="E3232" s="40"/>
      <c r="F3232" s="39"/>
      <c r="G3232" s="39"/>
      <c r="H3232" s="39"/>
      <c r="I3232" s="34"/>
      <c r="J3232" s="34"/>
      <c r="K3232" s="34"/>
      <c r="L3232" s="34"/>
      <c r="M3232" s="43" t="str">
        <f ca="1">IFERROR(OFFSET('Maximum minutes'!$C$1,T3232,MATCH(IF(G3232&lt;&gt;"",G3232,F3232),OFFSET('Maximum minutes'!$C$1,T3232-1,0,1,U3232+1),0)-1)*IF(OR(ISNUMBER(J3232),J3232="sans examen"),1,0)*IF(W3232&lt;MinDate,1,0),"")</f>
        <v/>
      </c>
      <c r="N3232" s="36">
        <f t="shared" ca="1" si="101"/>
        <v>0</v>
      </c>
      <c r="O3232" s="36" t="e">
        <f ca="1">LEFT(OFFSET(Lists!$Q$2,MATCH(E3232,Lists!$R$3:$R$19,0),0),4)</f>
        <v>#N/A</v>
      </c>
      <c r="P3232" s="36" t="e">
        <f ca="1">MATCH(O3232,Lists!$S$2:$S$640,1)</f>
        <v>#N/A</v>
      </c>
      <c r="Q3232" s="36" t="e">
        <f ca="1">MATCH(LEFT(OFFSET(Lists!$Q$2,MATCH(E3232,Lists!$R$3:$R$19,0)+1,0),4),Lists!$S$3:$S$640,1)</f>
        <v>#N/A</v>
      </c>
      <c r="R3232" s="36" t="e">
        <f ca="1">LEFT(OFFSET(Lists!$S$2,P3232-1+MATCH(F3232,OFFSET(Lists!$T$3,P3232-1,0,Q3232-P3232+1),0),0),6)</f>
        <v>#N/A</v>
      </c>
      <c r="S3232" s="36" t="e">
        <f ca="1">VLOOKUP(R3232,Lists!B:D,3,FALSE)</f>
        <v>#N/A</v>
      </c>
      <c r="T3232" s="36" t="str">
        <f>IF(F3232&lt;&gt;"",MATCH(R3232,'Maximum minutes'!B:B,0),"")</f>
        <v/>
      </c>
      <c r="U3232" s="36">
        <f ca="1">IF(F3232&lt;&gt;"",COUNTA(OFFSET('Maximum minutes'!$C$1,'Annexe A1 Cours'!T3232,0,1,50)),0)</f>
        <v>0</v>
      </c>
      <c r="V3232" s="37">
        <f ca="1">IFERROR(OFFSET('Maximum minutes'!$C$1,T3232+1,-1+MATCH(G3232,OFFSET('Maximum minutes'!$C$1,T3232-1,0,1,50),0)),0)</f>
        <v>0</v>
      </c>
      <c r="W3232" s="38">
        <f t="shared" ca="1" si="100"/>
        <v>0</v>
      </c>
    </row>
    <row r="3233" spans="1:23" s="36" customFormat="1" ht="18.75">
      <c r="A3233" s="34"/>
      <c r="B3233" s="39"/>
      <c r="C3233" s="39"/>
      <c r="D3233" s="35"/>
      <c r="E3233" s="40"/>
      <c r="F3233" s="39"/>
      <c r="G3233" s="39"/>
      <c r="H3233" s="39"/>
      <c r="I3233" s="34"/>
      <c r="J3233" s="34"/>
      <c r="K3233" s="34"/>
      <c r="L3233" s="34"/>
      <c r="M3233" s="43" t="str">
        <f ca="1">IFERROR(OFFSET('Maximum minutes'!$C$1,T3233,MATCH(IF(G3233&lt;&gt;"",G3233,F3233),OFFSET('Maximum minutes'!$C$1,T3233-1,0,1,U3233+1),0)-1)*IF(OR(ISNUMBER(J3233),J3233="sans examen"),1,0)*IF(W3233&lt;MinDate,1,0),"")</f>
        <v/>
      </c>
      <c r="N3233" s="36">
        <f t="shared" ca="1" si="101"/>
        <v>0</v>
      </c>
      <c r="O3233" s="36" t="e">
        <f ca="1">LEFT(OFFSET(Lists!$Q$2,MATCH(E3233,Lists!$R$3:$R$19,0),0),4)</f>
        <v>#N/A</v>
      </c>
      <c r="P3233" s="36" t="e">
        <f ca="1">MATCH(O3233,Lists!$S$2:$S$640,1)</f>
        <v>#N/A</v>
      </c>
      <c r="Q3233" s="36" t="e">
        <f ca="1">MATCH(LEFT(OFFSET(Lists!$Q$2,MATCH(E3233,Lists!$R$3:$R$19,0)+1,0),4),Lists!$S$3:$S$640,1)</f>
        <v>#N/A</v>
      </c>
      <c r="R3233" s="36" t="e">
        <f ca="1">LEFT(OFFSET(Lists!$S$2,P3233-1+MATCH(F3233,OFFSET(Lists!$T$3,P3233-1,0,Q3233-P3233+1),0),0),6)</f>
        <v>#N/A</v>
      </c>
      <c r="S3233" s="36" t="e">
        <f ca="1">VLOOKUP(R3233,Lists!B:D,3,FALSE)</f>
        <v>#N/A</v>
      </c>
      <c r="T3233" s="36" t="str">
        <f>IF(F3233&lt;&gt;"",MATCH(R3233,'Maximum minutes'!B:B,0),"")</f>
        <v/>
      </c>
      <c r="U3233" s="36">
        <f ca="1">IF(F3233&lt;&gt;"",COUNTA(OFFSET('Maximum minutes'!$C$1,'Annexe A1 Cours'!T3233,0,1,50)),0)</f>
        <v>0</v>
      </c>
      <c r="V3233" s="37">
        <f ca="1">IFERROR(OFFSET('Maximum minutes'!$C$1,T3233+1,-1+MATCH(G3233,OFFSET('Maximum minutes'!$C$1,T3233-1,0,1,50),0)),0)</f>
        <v>0</v>
      </c>
      <c r="W3233" s="38">
        <f t="shared" ca="1" si="100"/>
        <v>0</v>
      </c>
    </row>
    <row r="3234" spans="1:23" s="36" customFormat="1" ht="18.75">
      <c r="A3234" s="34"/>
      <c r="B3234" s="39"/>
      <c r="C3234" s="39"/>
      <c r="D3234" s="35"/>
      <c r="E3234" s="40"/>
      <c r="F3234" s="39"/>
      <c r="G3234" s="39"/>
      <c r="H3234" s="39"/>
      <c r="I3234" s="34"/>
      <c r="J3234" s="34"/>
      <c r="K3234" s="34"/>
      <c r="L3234" s="34"/>
      <c r="M3234" s="43" t="str">
        <f ca="1">IFERROR(OFFSET('Maximum minutes'!$C$1,T3234,MATCH(IF(G3234&lt;&gt;"",G3234,F3234),OFFSET('Maximum minutes'!$C$1,T3234-1,0,1,U3234+1),0)-1)*IF(OR(ISNUMBER(J3234),J3234="sans examen"),1,0)*IF(W3234&lt;MinDate,1,0),"")</f>
        <v/>
      </c>
      <c r="N3234" s="36">
        <f t="shared" ca="1" si="101"/>
        <v>0</v>
      </c>
      <c r="O3234" s="36" t="e">
        <f ca="1">LEFT(OFFSET(Lists!$Q$2,MATCH(E3234,Lists!$R$3:$R$19,0),0),4)</f>
        <v>#N/A</v>
      </c>
      <c r="P3234" s="36" t="e">
        <f ca="1">MATCH(O3234,Lists!$S$2:$S$640,1)</f>
        <v>#N/A</v>
      </c>
      <c r="Q3234" s="36" t="e">
        <f ca="1">MATCH(LEFT(OFFSET(Lists!$Q$2,MATCH(E3234,Lists!$R$3:$R$19,0)+1,0),4),Lists!$S$3:$S$640,1)</f>
        <v>#N/A</v>
      </c>
      <c r="R3234" s="36" t="e">
        <f ca="1">LEFT(OFFSET(Lists!$S$2,P3234-1+MATCH(F3234,OFFSET(Lists!$T$3,P3234-1,0,Q3234-P3234+1),0),0),6)</f>
        <v>#N/A</v>
      </c>
      <c r="S3234" s="36" t="e">
        <f ca="1">VLOOKUP(R3234,Lists!B:D,3,FALSE)</f>
        <v>#N/A</v>
      </c>
      <c r="T3234" s="36" t="str">
        <f>IF(F3234&lt;&gt;"",MATCH(R3234,'Maximum minutes'!B:B,0),"")</f>
        <v/>
      </c>
      <c r="U3234" s="36">
        <f ca="1">IF(F3234&lt;&gt;"",COUNTA(OFFSET('Maximum minutes'!$C$1,'Annexe A1 Cours'!T3234,0,1,50)),0)</f>
        <v>0</v>
      </c>
      <c r="V3234" s="37">
        <f ca="1">IFERROR(OFFSET('Maximum minutes'!$C$1,T3234+1,-1+MATCH(G3234,OFFSET('Maximum minutes'!$C$1,T3234-1,0,1,50),0)),0)</f>
        <v>0</v>
      </c>
      <c r="W3234" s="38">
        <f t="shared" ca="1" si="100"/>
        <v>0</v>
      </c>
    </row>
    <row r="3235" spans="1:23" s="36" customFormat="1" ht="18.75">
      <c r="A3235" s="34"/>
      <c r="B3235" s="39"/>
      <c r="C3235" s="39"/>
      <c r="D3235" s="35"/>
      <c r="E3235" s="40"/>
      <c r="F3235" s="39"/>
      <c r="G3235" s="39"/>
      <c r="H3235" s="39"/>
      <c r="I3235" s="34"/>
      <c r="J3235" s="34"/>
      <c r="K3235" s="34"/>
      <c r="L3235" s="34"/>
      <c r="M3235" s="43" t="str">
        <f ca="1">IFERROR(OFFSET('Maximum minutes'!$C$1,T3235,MATCH(IF(G3235&lt;&gt;"",G3235,F3235),OFFSET('Maximum minutes'!$C$1,T3235-1,0,1,U3235+1),0)-1)*IF(OR(ISNUMBER(J3235),J3235="sans examen"),1,0)*IF(W3235&lt;MinDate,1,0),"")</f>
        <v/>
      </c>
      <c r="N3235" s="36">
        <f t="shared" ca="1" si="101"/>
        <v>0</v>
      </c>
      <c r="O3235" s="36" t="e">
        <f ca="1">LEFT(OFFSET(Lists!$Q$2,MATCH(E3235,Lists!$R$3:$R$19,0),0),4)</f>
        <v>#N/A</v>
      </c>
      <c r="P3235" s="36" t="e">
        <f ca="1">MATCH(O3235,Lists!$S$2:$S$640,1)</f>
        <v>#N/A</v>
      </c>
      <c r="Q3235" s="36" t="e">
        <f ca="1">MATCH(LEFT(OFFSET(Lists!$Q$2,MATCH(E3235,Lists!$R$3:$R$19,0)+1,0),4),Lists!$S$3:$S$640,1)</f>
        <v>#N/A</v>
      </c>
      <c r="R3235" s="36" t="e">
        <f ca="1">LEFT(OFFSET(Lists!$S$2,P3235-1+MATCH(F3235,OFFSET(Lists!$T$3,P3235-1,0,Q3235-P3235+1),0),0),6)</f>
        <v>#N/A</v>
      </c>
      <c r="S3235" s="36" t="e">
        <f ca="1">VLOOKUP(R3235,Lists!B:D,3,FALSE)</f>
        <v>#N/A</v>
      </c>
      <c r="T3235" s="36" t="str">
        <f>IF(F3235&lt;&gt;"",MATCH(R3235,'Maximum minutes'!B:B,0),"")</f>
        <v/>
      </c>
      <c r="U3235" s="36">
        <f ca="1">IF(F3235&lt;&gt;"",COUNTA(OFFSET('Maximum minutes'!$C$1,'Annexe A1 Cours'!T3235,0,1,50)),0)</f>
        <v>0</v>
      </c>
      <c r="V3235" s="37">
        <f ca="1">IFERROR(OFFSET('Maximum minutes'!$C$1,T3235+1,-1+MATCH(G3235,OFFSET('Maximum minutes'!$C$1,T3235-1,0,1,50),0)),0)</f>
        <v>0</v>
      </c>
      <c r="W3235" s="38">
        <f t="shared" ca="1" si="100"/>
        <v>0</v>
      </c>
    </row>
    <row r="3236" spans="1:23" s="36" customFormat="1" ht="18.75">
      <c r="A3236" s="34"/>
      <c r="B3236" s="39"/>
      <c r="C3236" s="39"/>
      <c r="D3236" s="35"/>
      <c r="E3236" s="40"/>
      <c r="F3236" s="39"/>
      <c r="G3236" s="39"/>
      <c r="H3236" s="39"/>
      <c r="I3236" s="34"/>
      <c r="J3236" s="34"/>
      <c r="K3236" s="34"/>
      <c r="L3236" s="34"/>
      <c r="M3236" s="43" t="str">
        <f ca="1">IFERROR(OFFSET('Maximum minutes'!$C$1,T3236,MATCH(IF(G3236&lt;&gt;"",G3236,F3236),OFFSET('Maximum minutes'!$C$1,T3236-1,0,1,U3236+1),0)-1)*IF(OR(ISNUMBER(J3236),J3236="sans examen"),1,0)*IF(W3236&lt;MinDate,1,0),"")</f>
        <v/>
      </c>
      <c r="N3236" s="36">
        <f t="shared" ca="1" si="101"/>
        <v>0</v>
      </c>
      <c r="O3236" s="36" t="e">
        <f ca="1">LEFT(OFFSET(Lists!$Q$2,MATCH(E3236,Lists!$R$3:$R$19,0),0),4)</f>
        <v>#N/A</v>
      </c>
      <c r="P3236" s="36" t="e">
        <f ca="1">MATCH(O3236,Lists!$S$2:$S$640,1)</f>
        <v>#N/A</v>
      </c>
      <c r="Q3236" s="36" t="e">
        <f ca="1">MATCH(LEFT(OFFSET(Lists!$Q$2,MATCH(E3236,Lists!$R$3:$R$19,0)+1,0),4),Lists!$S$3:$S$640,1)</f>
        <v>#N/A</v>
      </c>
      <c r="R3236" s="36" t="e">
        <f ca="1">LEFT(OFFSET(Lists!$S$2,P3236-1+MATCH(F3236,OFFSET(Lists!$T$3,P3236-1,0,Q3236-P3236+1),0),0),6)</f>
        <v>#N/A</v>
      </c>
      <c r="S3236" s="36" t="e">
        <f ca="1">VLOOKUP(R3236,Lists!B:D,3,FALSE)</f>
        <v>#N/A</v>
      </c>
      <c r="T3236" s="36" t="str">
        <f>IF(F3236&lt;&gt;"",MATCH(R3236,'Maximum minutes'!B:B,0),"")</f>
        <v/>
      </c>
      <c r="U3236" s="36">
        <f ca="1">IF(F3236&lt;&gt;"",COUNTA(OFFSET('Maximum minutes'!$C$1,'Annexe A1 Cours'!T3236,0,1,50)),0)</f>
        <v>0</v>
      </c>
      <c r="V3236" s="37">
        <f ca="1">IFERROR(OFFSET('Maximum minutes'!$C$1,T3236+1,-1+MATCH(G3236,OFFSET('Maximum minutes'!$C$1,T3236-1,0,1,50),0)),0)</f>
        <v>0</v>
      </c>
      <c r="W3236" s="38">
        <f t="shared" ca="1" si="100"/>
        <v>0</v>
      </c>
    </row>
    <row r="3237" spans="1:23" s="36" customFormat="1" ht="18.75">
      <c r="A3237" s="34"/>
      <c r="B3237" s="39"/>
      <c r="C3237" s="39"/>
      <c r="D3237" s="35"/>
      <c r="E3237" s="40"/>
      <c r="F3237" s="39"/>
      <c r="G3237" s="39"/>
      <c r="H3237" s="39"/>
      <c r="I3237" s="34"/>
      <c r="J3237" s="34"/>
      <c r="K3237" s="34"/>
      <c r="L3237" s="34"/>
      <c r="M3237" s="43" t="str">
        <f ca="1">IFERROR(OFFSET('Maximum minutes'!$C$1,T3237,MATCH(IF(G3237&lt;&gt;"",G3237,F3237),OFFSET('Maximum minutes'!$C$1,T3237-1,0,1,U3237+1),0)-1)*IF(OR(ISNUMBER(J3237),J3237="sans examen"),1,0)*IF(W3237&lt;MinDate,1,0),"")</f>
        <v/>
      </c>
      <c r="N3237" s="36">
        <f t="shared" ca="1" si="101"/>
        <v>0</v>
      </c>
      <c r="O3237" s="36" t="e">
        <f ca="1">LEFT(OFFSET(Lists!$Q$2,MATCH(E3237,Lists!$R$3:$R$19,0),0),4)</f>
        <v>#N/A</v>
      </c>
      <c r="P3237" s="36" t="e">
        <f ca="1">MATCH(O3237,Lists!$S$2:$S$640,1)</f>
        <v>#N/A</v>
      </c>
      <c r="Q3237" s="36" t="e">
        <f ca="1">MATCH(LEFT(OFFSET(Lists!$Q$2,MATCH(E3237,Lists!$R$3:$R$19,0)+1,0),4),Lists!$S$3:$S$640,1)</f>
        <v>#N/A</v>
      </c>
      <c r="R3237" s="36" t="e">
        <f ca="1">LEFT(OFFSET(Lists!$S$2,P3237-1+MATCH(F3237,OFFSET(Lists!$T$3,P3237-1,0,Q3237-P3237+1),0),0),6)</f>
        <v>#N/A</v>
      </c>
      <c r="S3237" s="36" t="e">
        <f ca="1">VLOOKUP(R3237,Lists!B:D,3,FALSE)</f>
        <v>#N/A</v>
      </c>
      <c r="T3237" s="36" t="str">
        <f>IF(F3237&lt;&gt;"",MATCH(R3237,'Maximum minutes'!B:B,0),"")</f>
        <v/>
      </c>
      <c r="U3237" s="36">
        <f ca="1">IF(F3237&lt;&gt;"",COUNTA(OFFSET('Maximum minutes'!$C$1,'Annexe A1 Cours'!T3237,0,1,50)),0)</f>
        <v>0</v>
      </c>
      <c r="V3237" s="37">
        <f ca="1">IFERROR(OFFSET('Maximum minutes'!$C$1,T3237+1,-1+MATCH(G3237,OFFSET('Maximum minutes'!$C$1,T3237-1,0,1,50),0)),0)</f>
        <v>0</v>
      </c>
      <c r="W3237" s="38">
        <f t="shared" ca="1" si="100"/>
        <v>0</v>
      </c>
    </row>
    <row r="3238" spans="1:23" s="36" customFormat="1" ht="18.75">
      <c r="A3238" s="34"/>
      <c r="B3238" s="39"/>
      <c r="C3238" s="39"/>
      <c r="D3238" s="35"/>
      <c r="E3238" s="40"/>
      <c r="F3238" s="39"/>
      <c r="G3238" s="39"/>
      <c r="H3238" s="39"/>
      <c r="I3238" s="34"/>
      <c r="J3238" s="34"/>
      <c r="K3238" s="34"/>
      <c r="L3238" s="34"/>
      <c r="M3238" s="43" t="str">
        <f ca="1">IFERROR(OFFSET('Maximum minutes'!$C$1,T3238,MATCH(IF(G3238&lt;&gt;"",G3238,F3238),OFFSET('Maximum minutes'!$C$1,T3238-1,0,1,U3238+1),0)-1)*IF(OR(ISNUMBER(J3238),J3238="sans examen"),1,0)*IF(W3238&lt;MinDate,1,0),"")</f>
        <v/>
      </c>
      <c r="N3238" s="36">
        <f t="shared" ca="1" si="101"/>
        <v>0</v>
      </c>
      <c r="O3238" s="36" t="e">
        <f ca="1">LEFT(OFFSET(Lists!$Q$2,MATCH(E3238,Lists!$R$3:$R$19,0),0),4)</f>
        <v>#N/A</v>
      </c>
      <c r="P3238" s="36" t="e">
        <f ca="1">MATCH(O3238,Lists!$S$2:$S$640,1)</f>
        <v>#N/A</v>
      </c>
      <c r="Q3238" s="36" t="e">
        <f ca="1">MATCH(LEFT(OFFSET(Lists!$Q$2,MATCH(E3238,Lists!$R$3:$R$19,0)+1,0),4),Lists!$S$3:$S$640,1)</f>
        <v>#N/A</v>
      </c>
      <c r="R3238" s="36" t="e">
        <f ca="1">LEFT(OFFSET(Lists!$S$2,P3238-1+MATCH(F3238,OFFSET(Lists!$T$3,P3238-1,0,Q3238-P3238+1),0),0),6)</f>
        <v>#N/A</v>
      </c>
      <c r="S3238" s="36" t="e">
        <f ca="1">VLOOKUP(R3238,Lists!B:D,3,FALSE)</f>
        <v>#N/A</v>
      </c>
      <c r="T3238" s="36" t="str">
        <f>IF(F3238&lt;&gt;"",MATCH(R3238,'Maximum minutes'!B:B,0),"")</f>
        <v/>
      </c>
      <c r="U3238" s="36">
        <f ca="1">IF(F3238&lt;&gt;"",COUNTA(OFFSET('Maximum minutes'!$C$1,'Annexe A1 Cours'!T3238,0,1,50)),0)</f>
        <v>0</v>
      </c>
      <c r="V3238" s="37">
        <f ca="1">IFERROR(OFFSET('Maximum minutes'!$C$1,T3238+1,-1+MATCH(G3238,OFFSET('Maximum minutes'!$C$1,T3238-1,0,1,50),0)),0)</f>
        <v>0</v>
      </c>
      <c r="W3238" s="38">
        <f t="shared" ca="1" si="100"/>
        <v>0</v>
      </c>
    </row>
    <row r="3239" spans="1:23" s="36" customFormat="1" ht="18.75">
      <c r="A3239" s="34"/>
      <c r="B3239" s="39"/>
      <c r="C3239" s="39"/>
      <c r="D3239" s="35"/>
      <c r="E3239" s="40"/>
      <c r="F3239" s="39"/>
      <c r="G3239" s="39"/>
      <c r="H3239" s="39"/>
      <c r="I3239" s="34"/>
      <c r="J3239" s="34"/>
      <c r="K3239" s="34"/>
      <c r="L3239" s="34"/>
      <c r="M3239" s="43" t="str">
        <f ca="1">IFERROR(OFFSET('Maximum minutes'!$C$1,T3239,MATCH(IF(G3239&lt;&gt;"",G3239,F3239),OFFSET('Maximum minutes'!$C$1,T3239-1,0,1,U3239+1),0)-1)*IF(OR(ISNUMBER(J3239),J3239="sans examen"),1,0)*IF(W3239&lt;MinDate,1,0),"")</f>
        <v/>
      </c>
      <c r="N3239" s="36">
        <f t="shared" ca="1" si="101"/>
        <v>0</v>
      </c>
      <c r="O3239" s="36" t="e">
        <f ca="1">LEFT(OFFSET(Lists!$Q$2,MATCH(E3239,Lists!$R$3:$R$19,0),0),4)</f>
        <v>#N/A</v>
      </c>
      <c r="P3239" s="36" t="e">
        <f ca="1">MATCH(O3239,Lists!$S$2:$S$640,1)</f>
        <v>#N/A</v>
      </c>
      <c r="Q3239" s="36" t="e">
        <f ca="1">MATCH(LEFT(OFFSET(Lists!$Q$2,MATCH(E3239,Lists!$R$3:$R$19,0)+1,0),4),Lists!$S$3:$S$640,1)</f>
        <v>#N/A</v>
      </c>
      <c r="R3239" s="36" t="e">
        <f ca="1">LEFT(OFFSET(Lists!$S$2,P3239-1+MATCH(F3239,OFFSET(Lists!$T$3,P3239-1,0,Q3239-P3239+1),0),0),6)</f>
        <v>#N/A</v>
      </c>
      <c r="S3239" s="36" t="e">
        <f ca="1">VLOOKUP(R3239,Lists!B:D,3,FALSE)</f>
        <v>#N/A</v>
      </c>
      <c r="T3239" s="36" t="str">
        <f>IF(F3239&lt;&gt;"",MATCH(R3239,'Maximum minutes'!B:B,0),"")</f>
        <v/>
      </c>
      <c r="U3239" s="36">
        <f ca="1">IF(F3239&lt;&gt;"",COUNTA(OFFSET('Maximum minutes'!$C$1,'Annexe A1 Cours'!T3239,0,1,50)),0)</f>
        <v>0</v>
      </c>
      <c r="V3239" s="37">
        <f ca="1">IFERROR(OFFSET('Maximum minutes'!$C$1,T3239+1,-1+MATCH(G3239,OFFSET('Maximum minutes'!$C$1,T3239-1,0,1,50),0)),0)</f>
        <v>0</v>
      </c>
      <c r="W3239" s="38">
        <f t="shared" ca="1" si="100"/>
        <v>0</v>
      </c>
    </row>
    <row r="3240" spans="1:23" s="36" customFormat="1" ht="18.75">
      <c r="A3240" s="34"/>
      <c r="B3240" s="39"/>
      <c r="C3240" s="39"/>
      <c r="D3240" s="35"/>
      <c r="E3240" s="40"/>
      <c r="F3240" s="39"/>
      <c r="G3240" s="39"/>
      <c r="H3240" s="39"/>
      <c r="I3240" s="34"/>
      <c r="J3240" s="34"/>
      <c r="K3240" s="34"/>
      <c r="L3240" s="34"/>
      <c r="M3240" s="43" t="str">
        <f ca="1">IFERROR(OFFSET('Maximum minutes'!$C$1,T3240,MATCH(IF(G3240&lt;&gt;"",G3240,F3240),OFFSET('Maximum minutes'!$C$1,T3240-1,0,1,U3240+1),0)-1)*IF(OR(ISNUMBER(J3240),J3240="sans examen"),1,0)*IF(W3240&lt;MinDate,1,0),"")</f>
        <v/>
      </c>
      <c r="N3240" s="36">
        <f t="shared" ca="1" si="101"/>
        <v>0</v>
      </c>
      <c r="O3240" s="36" t="e">
        <f ca="1">LEFT(OFFSET(Lists!$Q$2,MATCH(E3240,Lists!$R$3:$R$19,0),0),4)</f>
        <v>#N/A</v>
      </c>
      <c r="P3240" s="36" t="e">
        <f ca="1">MATCH(O3240,Lists!$S$2:$S$640,1)</f>
        <v>#N/A</v>
      </c>
      <c r="Q3240" s="36" t="e">
        <f ca="1">MATCH(LEFT(OFFSET(Lists!$Q$2,MATCH(E3240,Lists!$R$3:$R$19,0)+1,0),4),Lists!$S$3:$S$640,1)</f>
        <v>#N/A</v>
      </c>
      <c r="R3240" s="36" t="e">
        <f ca="1">LEFT(OFFSET(Lists!$S$2,P3240-1+MATCH(F3240,OFFSET(Lists!$T$3,P3240-1,0,Q3240-P3240+1),0),0),6)</f>
        <v>#N/A</v>
      </c>
      <c r="S3240" s="36" t="e">
        <f ca="1">VLOOKUP(R3240,Lists!B:D,3,FALSE)</f>
        <v>#N/A</v>
      </c>
      <c r="T3240" s="36" t="str">
        <f>IF(F3240&lt;&gt;"",MATCH(R3240,'Maximum minutes'!B:B,0),"")</f>
        <v/>
      </c>
      <c r="U3240" s="36">
        <f ca="1">IF(F3240&lt;&gt;"",COUNTA(OFFSET('Maximum minutes'!$C$1,'Annexe A1 Cours'!T3240,0,1,50)),0)</f>
        <v>0</v>
      </c>
      <c r="V3240" s="37">
        <f ca="1">IFERROR(OFFSET('Maximum minutes'!$C$1,T3240+1,-1+MATCH(G3240,OFFSET('Maximum minutes'!$C$1,T3240-1,0,1,50),0)),0)</f>
        <v>0</v>
      </c>
      <c r="W3240" s="38">
        <f t="shared" ca="1" si="100"/>
        <v>0</v>
      </c>
    </row>
    <row r="3241" spans="1:23" s="36" customFormat="1" ht="18.75">
      <c r="A3241" s="34"/>
      <c r="B3241" s="39"/>
      <c r="C3241" s="39"/>
      <c r="D3241" s="35"/>
      <c r="E3241" s="40"/>
      <c r="F3241" s="39"/>
      <c r="G3241" s="39"/>
      <c r="H3241" s="39"/>
      <c r="I3241" s="34"/>
      <c r="J3241" s="34"/>
      <c r="K3241" s="34"/>
      <c r="L3241" s="34"/>
      <c r="M3241" s="43" t="str">
        <f ca="1">IFERROR(OFFSET('Maximum minutes'!$C$1,T3241,MATCH(IF(G3241&lt;&gt;"",G3241,F3241),OFFSET('Maximum minutes'!$C$1,T3241-1,0,1,U3241+1),0)-1)*IF(OR(ISNUMBER(J3241),J3241="sans examen"),1,0)*IF(W3241&lt;MinDate,1,0),"")</f>
        <v/>
      </c>
      <c r="N3241" s="36">
        <f t="shared" ca="1" si="101"/>
        <v>0</v>
      </c>
      <c r="O3241" s="36" t="e">
        <f ca="1">LEFT(OFFSET(Lists!$Q$2,MATCH(E3241,Lists!$R$3:$R$19,0),0),4)</f>
        <v>#N/A</v>
      </c>
      <c r="P3241" s="36" t="e">
        <f ca="1">MATCH(O3241,Lists!$S$2:$S$640,1)</f>
        <v>#N/A</v>
      </c>
      <c r="Q3241" s="36" t="e">
        <f ca="1">MATCH(LEFT(OFFSET(Lists!$Q$2,MATCH(E3241,Lists!$R$3:$R$19,0)+1,0),4),Lists!$S$3:$S$640,1)</f>
        <v>#N/A</v>
      </c>
      <c r="R3241" s="36" t="e">
        <f ca="1">LEFT(OFFSET(Lists!$S$2,P3241-1+MATCH(F3241,OFFSET(Lists!$T$3,P3241-1,0,Q3241-P3241+1),0),0),6)</f>
        <v>#N/A</v>
      </c>
      <c r="S3241" s="36" t="e">
        <f ca="1">VLOOKUP(R3241,Lists!B:D,3,FALSE)</f>
        <v>#N/A</v>
      </c>
      <c r="T3241" s="36" t="str">
        <f>IF(F3241&lt;&gt;"",MATCH(R3241,'Maximum minutes'!B:B,0),"")</f>
        <v/>
      </c>
      <c r="U3241" s="36">
        <f ca="1">IF(F3241&lt;&gt;"",COUNTA(OFFSET('Maximum minutes'!$C$1,'Annexe A1 Cours'!T3241,0,1,50)),0)</f>
        <v>0</v>
      </c>
      <c r="V3241" s="37">
        <f ca="1">IFERROR(OFFSET('Maximum minutes'!$C$1,T3241+1,-1+MATCH(G3241,OFFSET('Maximum minutes'!$C$1,T3241-1,0,1,50),0)),0)</f>
        <v>0</v>
      </c>
      <c r="W3241" s="38">
        <f t="shared" ca="1" si="100"/>
        <v>0</v>
      </c>
    </row>
    <row r="3242" spans="1:23" s="36" customFormat="1" ht="18.75">
      <c r="A3242" s="34"/>
      <c r="B3242" s="39"/>
      <c r="C3242" s="39"/>
      <c r="D3242" s="35"/>
      <c r="E3242" s="40"/>
      <c r="F3242" s="39"/>
      <c r="G3242" s="39"/>
      <c r="H3242" s="39"/>
      <c r="I3242" s="34"/>
      <c r="J3242" s="34"/>
      <c r="K3242" s="34"/>
      <c r="L3242" s="34"/>
      <c r="M3242" s="43" t="str">
        <f ca="1">IFERROR(OFFSET('Maximum minutes'!$C$1,T3242,MATCH(IF(G3242&lt;&gt;"",G3242,F3242),OFFSET('Maximum minutes'!$C$1,T3242-1,0,1,U3242+1),0)-1)*IF(OR(ISNUMBER(J3242),J3242="sans examen"),1,0)*IF(W3242&lt;MinDate,1,0),"")</f>
        <v/>
      </c>
      <c r="N3242" s="36">
        <f t="shared" ca="1" si="101"/>
        <v>0</v>
      </c>
      <c r="O3242" s="36" t="e">
        <f ca="1">LEFT(OFFSET(Lists!$Q$2,MATCH(E3242,Lists!$R$3:$R$19,0),0),4)</f>
        <v>#N/A</v>
      </c>
      <c r="P3242" s="36" t="e">
        <f ca="1">MATCH(O3242,Lists!$S$2:$S$640,1)</f>
        <v>#N/A</v>
      </c>
      <c r="Q3242" s="36" t="e">
        <f ca="1">MATCH(LEFT(OFFSET(Lists!$Q$2,MATCH(E3242,Lists!$R$3:$R$19,0)+1,0),4),Lists!$S$3:$S$640,1)</f>
        <v>#N/A</v>
      </c>
      <c r="R3242" s="36" t="e">
        <f ca="1">LEFT(OFFSET(Lists!$S$2,P3242-1+MATCH(F3242,OFFSET(Lists!$T$3,P3242-1,0,Q3242-P3242+1),0),0),6)</f>
        <v>#N/A</v>
      </c>
      <c r="S3242" s="36" t="e">
        <f ca="1">VLOOKUP(R3242,Lists!B:D,3,FALSE)</f>
        <v>#N/A</v>
      </c>
      <c r="T3242" s="36" t="str">
        <f>IF(F3242&lt;&gt;"",MATCH(R3242,'Maximum minutes'!B:B,0),"")</f>
        <v/>
      </c>
      <c r="U3242" s="36">
        <f ca="1">IF(F3242&lt;&gt;"",COUNTA(OFFSET('Maximum minutes'!$C$1,'Annexe A1 Cours'!T3242,0,1,50)),0)</f>
        <v>0</v>
      </c>
      <c r="V3242" s="37">
        <f ca="1">IFERROR(OFFSET('Maximum minutes'!$C$1,T3242+1,-1+MATCH(G3242,OFFSET('Maximum minutes'!$C$1,T3242-1,0,1,50),0)),0)</f>
        <v>0</v>
      </c>
      <c r="W3242" s="38">
        <f t="shared" ca="1" si="100"/>
        <v>0</v>
      </c>
    </row>
    <row r="3243" spans="1:23" s="36" customFormat="1" ht="18.75">
      <c r="A3243" s="34"/>
      <c r="B3243" s="39"/>
      <c r="C3243" s="39"/>
      <c r="D3243" s="35"/>
      <c r="E3243" s="40"/>
      <c r="F3243" s="39"/>
      <c r="G3243" s="39"/>
      <c r="H3243" s="39"/>
      <c r="I3243" s="34"/>
      <c r="J3243" s="34"/>
      <c r="K3243" s="34"/>
      <c r="L3243" s="34"/>
      <c r="M3243" s="43" t="str">
        <f ca="1">IFERROR(OFFSET('Maximum minutes'!$C$1,T3243,MATCH(IF(G3243&lt;&gt;"",G3243,F3243),OFFSET('Maximum minutes'!$C$1,T3243-1,0,1,U3243+1),0)-1)*IF(OR(ISNUMBER(J3243),J3243="sans examen"),1,0)*IF(W3243&lt;MinDate,1,0),"")</f>
        <v/>
      </c>
      <c r="N3243" s="36">
        <f t="shared" ca="1" si="101"/>
        <v>0</v>
      </c>
      <c r="O3243" s="36" t="e">
        <f ca="1">LEFT(OFFSET(Lists!$Q$2,MATCH(E3243,Lists!$R$3:$R$19,0),0),4)</f>
        <v>#N/A</v>
      </c>
      <c r="P3243" s="36" t="e">
        <f ca="1">MATCH(O3243,Lists!$S$2:$S$640,1)</f>
        <v>#N/A</v>
      </c>
      <c r="Q3243" s="36" t="e">
        <f ca="1">MATCH(LEFT(OFFSET(Lists!$Q$2,MATCH(E3243,Lists!$R$3:$R$19,0)+1,0),4),Lists!$S$3:$S$640,1)</f>
        <v>#N/A</v>
      </c>
      <c r="R3243" s="36" t="e">
        <f ca="1">LEFT(OFFSET(Lists!$S$2,P3243-1+MATCH(F3243,OFFSET(Lists!$T$3,P3243-1,0,Q3243-P3243+1),0),0),6)</f>
        <v>#N/A</v>
      </c>
      <c r="S3243" s="36" t="e">
        <f ca="1">VLOOKUP(R3243,Lists!B:D,3,FALSE)</f>
        <v>#N/A</v>
      </c>
      <c r="T3243" s="36" t="str">
        <f>IF(F3243&lt;&gt;"",MATCH(R3243,'Maximum minutes'!B:B,0),"")</f>
        <v/>
      </c>
      <c r="U3243" s="36">
        <f ca="1">IF(F3243&lt;&gt;"",COUNTA(OFFSET('Maximum minutes'!$C$1,'Annexe A1 Cours'!T3243,0,1,50)),0)</f>
        <v>0</v>
      </c>
      <c r="V3243" s="37">
        <f ca="1">IFERROR(OFFSET('Maximum minutes'!$C$1,T3243+1,-1+MATCH(G3243,OFFSET('Maximum minutes'!$C$1,T3243-1,0,1,50),0)),0)</f>
        <v>0</v>
      </c>
      <c r="W3243" s="38">
        <f t="shared" ca="1" si="100"/>
        <v>0</v>
      </c>
    </row>
    <row r="3244" spans="1:23" s="36" customFormat="1" ht="18.75">
      <c r="A3244" s="34"/>
      <c r="B3244" s="39"/>
      <c r="C3244" s="39"/>
      <c r="D3244" s="35"/>
      <c r="E3244" s="40"/>
      <c r="F3244" s="39"/>
      <c r="G3244" s="39"/>
      <c r="H3244" s="39"/>
      <c r="I3244" s="34"/>
      <c r="J3244" s="34"/>
      <c r="K3244" s="34"/>
      <c r="L3244" s="34"/>
      <c r="M3244" s="43" t="str">
        <f ca="1">IFERROR(OFFSET('Maximum minutes'!$C$1,T3244,MATCH(IF(G3244&lt;&gt;"",G3244,F3244),OFFSET('Maximum minutes'!$C$1,T3244-1,0,1,U3244+1),0)-1)*IF(OR(ISNUMBER(J3244),J3244="sans examen"),1,0)*IF(W3244&lt;MinDate,1,0),"")</f>
        <v/>
      </c>
      <c r="N3244" s="36">
        <f t="shared" ca="1" si="101"/>
        <v>0</v>
      </c>
      <c r="O3244" s="36" t="e">
        <f ca="1">LEFT(OFFSET(Lists!$Q$2,MATCH(E3244,Lists!$R$3:$R$19,0),0),4)</f>
        <v>#N/A</v>
      </c>
      <c r="P3244" s="36" t="e">
        <f ca="1">MATCH(O3244,Lists!$S$2:$S$640,1)</f>
        <v>#N/A</v>
      </c>
      <c r="Q3244" s="36" t="e">
        <f ca="1">MATCH(LEFT(OFFSET(Lists!$Q$2,MATCH(E3244,Lists!$R$3:$R$19,0)+1,0),4),Lists!$S$3:$S$640,1)</f>
        <v>#N/A</v>
      </c>
      <c r="R3244" s="36" t="e">
        <f ca="1">LEFT(OFFSET(Lists!$S$2,P3244-1+MATCH(F3244,OFFSET(Lists!$T$3,P3244-1,0,Q3244-P3244+1),0),0),6)</f>
        <v>#N/A</v>
      </c>
      <c r="S3244" s="36" t="e">
        <f ca="1">VLOOKUP(R3244,Lists!B:D,3,FALSE)</f>
        <v>#N/A</v>
      </c>
      <c r="T3244" s="36" t="str">
        <f>IF(F3244&lt;&gt;"",MATCH(R3244,'Maximum minutes'!B:B,0),"")</f>
        <v/>
      </c>
      <c r="U3244" s="36">
        <f ca="1">IF(F3244&lt;&gt;"",COUNTA(OFFSET('Maximum minutes'!$C$1,'Annexe A1 Cours'!T3244,0,1,50)),0)</f>
        <v>0</v>
      </c>
      <c r="V3244" s="37">
        <f ca="1">IFERROR(OFFSET('Maximum minutes'!$C$1,T3244+1,-1+MATCH(G3244,OFFSET('Maximum minutes'!$C$1,T3244-1,0,1,50),0)),0)</f>
        <v>0</v>
      </c>
      <c r="W3244" s="38">
        <f t="shared" ca="1" si="100"/>
        <v>0</v>
      </c>
    </row>
    <row r="3245" spans="1:23" s="36" customFormat="1" ht="18.75">
      <c r="A3245" s="34"/>
      <c r="B3245" s="39"/>
      <c r="C3245" s="39"/>
      <c r="D3245" s="35"/>
      <c r="E3245" s="40"/>
      <c r="F3245" s="39"/>
      <c r="G3245" s="39"/>
      <c r="H3245" s="39"/>
      <c r="I3245" s="34"/>
      <c r="J3245" s="34"/>
      <c r="K3245" s="34"/>
      <c r="L3245" s="34"/>
      <c r="M3245" s="43" t="str">
        <f ca="1">IFERROR(OFFSET('Maximum minutes'!$C$1,T3245,MATCH(IF(G3245&lt;&gt;"",G3245,F3245),OFFSET('Maximum minutes'!$C$1,T3245-1,0,1,U3245+1),0)-1)*IF(OR(ISNUMBER(J3245),J3245="sans examen"),1,0)*IF(W3245&lt;MinDate,1,0),"")</f>
        <v/>
      </c>
      <c r="N3245" s="36">
        <f t="shared" ca="1" si="101"/>
        <v>0</v>
      </c>
      <c r="O3245" s="36" t="e">
        <f ca="1">LEFT(OFFSET(Lists!$Q$2,MATCH(E3245,Lists!$R$3:$R$19,0),0),4)</f>
        <v>#N/A</v>
      </c>
      <c r="P3245" s="36" t="e">
        <f ca="1">MATCH(O3245,Lists!$S$2:$S$640,1)</f>
        <v>#N/A</v>
      </c>
      <c r="Q3245" s="36" t="e">
        <f ca="1">MATCH(LEFT(OFFSET(Lists!$Q$2,MATCH(E3245,Lists!$R$3:$R$19,0)+1,0),4),Lists!$S$3:$S$640,1)</f>
        <v>#N/A</v>
      </c>
      <c r="R3245" s="36" t="e">
        <f ca="1">LEFT(OFFSET(Lists!$S$2,P3245-1+MATCH(F3245,OFFSET(Lists!$T$3,P3245-1,0,Q3245-P3245+1),0),0),6)</f>
        <v>#N/A</v>
      </c>
      <c r="S3245" s="36" t="e">
        <f ca="1">VLOOKUP(R3245,Lists!B:D,3,FALSE)</f>
        <v>#N/A</v>
      </c>
      <c r="T3245" s="36" t="str">
        <f>IF(F3245&lt;&gt;"",MATCH(R3245,'Maximum minutes'!B:B,0),"")</f>
        <v/>
      </c>
      <c r="U3245" s="36">
        <f ca="1">IF(F3245&lt;&gt;"",COUNTA(OFFSET('Maximum minutes'!$C$1,'Annexe A1 Cours'!T3245,0,1,50)),0)</f>
        <v>0</v>
      </c>
      <c r="V3245" s="37">
        <f ca="1">IFERROR(OFFSET('Maximum minutes'!$C$1,T3245+1,-1+MATCH(G3245,OFFSET('Maximum minutes'!$C$1,T3245-1,0,1,50),0)),0)</f>
        <v>0</v>
      </c>
      <c r="W3245" s="38">
        <f t="shared" ca="1" si="100"/>
        <v>0</v>
      </c>
    </row>
    <row r="3246" spans="1:23" s="36" customFormat="1" ht="18.75">
      <c r="A3246" s="34"/>
      <c r="B3246" s="39"/>
      <c r="C3246" s="39"/>
      <c r="D3246" s="35"/>
      <c r="E3246" s="40"/>
      <c r="F3246" s="39"/>
      <c r="G3246" s="39"/>
      <c r="H3246" s="39"/>
      <c r="I3246" s="34"/>
      <c r="J3246" s="34"/>
      <c r="K3246" s="34"/>
      <c r="L3246" s="34"/>
      <c r="M3246" s="43" t="str">
        <f ca="1">IFERROR(OFFSET('Maximum minutes'!$C$1,T3246,MATCH(IF(G3246&lt;&gt;"",G3246,F3246),OFFSET('Maximum minutes'!$C$1,T3246-1,0,1,U3246+1),0)-1)*IF(OR(ISNUMBER(J3246),J3246="sans examen"),1,0)*IF(W3246&lt;MinDate,1,0),"")</f>
        <v/>
      </c>
      <c r="N3246" s="36">
        <f t="shared" ca="1" si="101"/>
        <v>0</v>
      </c>
      <c r="O3246" s="36" t="e">
        <f ca="1">LEFT(OFFSET(Lists!$Q$2,MATCH(E3246,Lists!$R$3:$R$19,0),0),4)</f>
        <v>#N/A</v>
      </c>
      <c r="P3246" s="36" t="e">
        <f ca="1">MATCH(O3246,Lists!$S$2:$S$640,1)</f>
        <v>#N/A</v>
      </c>
      <c r="Q3246" s="36" t="e">
        <f ca="1">MATCH(LEFT(OFFSET(Lists!$Q$2,MATCH(E3246,Lists!$R$3:$R$19,0)+1,0),4),Lists!$S$3:$S$640,1)</f>
        <v>#N/A</v>
      </c>
      <c r="R3246" s="36" t="e">
        <f ca="1">LEFT(OFFSET(Lists!$S$2,P3246-1+MATCH(F3246,OFFSET(Lists!$T$3,P3246-1,0,Q3246-P3246+1),0),0),6)</f>
        <v>#N/A</v>
      </c>
      <c r="S3246" s="36" t="e">
        <f ca="1">VLOOKUP(R3246,Lists!B:D,3,FALSE)</f>
        <v>#N/A</v>
      </c>
      <c r="T3246" s="36" t="str">
        <f>IF(F3246&lt;&gt;"",MATCH(R3246,'Maximum minutes'!B:B,0),"")</f>
        <v/>
      </c>
      <c r="U3246" s="36">
        <f ca="1">IF(F3246&lt;&gt;"",COUNTA(OFFSET('Maximum minutes'!$C$1,'Annexe A1 Cours'!T3246,0,1,50)),0)</f>
        <v>0</v>
      </c>
      <c r="V3246" s="37">
        <f ca="1">IFERROR(OFFSET('Maximum minutes'!$C$1,T3246+1,-1+MATCH(G3246,OFFSET('Maximum minutes'!$C$1,T3246-1,0,1,50),0)),0)</f>
        <v>0</v>
      </c>
      <c r="W3246" s="38">
        <f t="shared" ca="1" si="100"/>
        <v>0</v>
      </c>
    </row>
    <row r="3247" spans="1:23" s="36" customFormat="1" ht="18.75">
      <c r="A3247" s="34"/>
      <c r="B3247" s="39"/>
      <c r="C3247" s="39"/>
      <c r="D3247" s="35"/>
      <c r="E3247" s="40"/>
      <c r="F3247" s="39"/>
      <c r="G3247" s="39"/>
      <c r="H3247" s="39"/>
      <c r="I3247" s="34"/>
      <c r="J3247" s="34"/>
      <c r="K3247" s="34"/>
      <c r="L3247" s="34"/>
      <c r="M3247" s="43" t="str">
        <f ca="1">IFERROR(OFFSET('Maximum minutes'!$C$1,T3247,MATCH(IF(G3247&lt;&gt;"",G3247,F3247),OFFSET('Maximum minutes'!$C$1,T3247-1,0,1,U3247+1),0)-1)*IF(OR(ISNUMBER(J3247),J3247="sans examen"),1,0)*IF(W3247&lt;MinDate,1,0),"")</f>
        <v/>
      </c>
      <c r="N3247" s="36">
        <f t="shared" ca="1" si="101"/>
        <v>0</v>
      </c>
      <c r="O3247" s="36" t="e">
        <f ca="1">LEFT(OFFSET(Lists!$Q$2,MATCH(E3247,Lists!$R$3:$R$19,0),0),4)</f>
        <v>#N/A</v>
      </c>
      <c r="P3247" s="36" t="e">
        <f ca="1">MATCH(O3247,Lists!$S$2:$S$640,1)</f>
        <v>#N/A</v>
      </c>
      <c r="Q3247" s="36" t="e">
        <f ca="1">MATCH(LEFT(OFFSET(Lists!$Q$2,MATCH(E3247,Lists!$R$3:$R$19,0)+1,0),4),Lists!$S$3:$S$640,1)</f>
        <v>#N/A</v>
      </c>
      <c r="R3247" s="36" t="e">
        <f ca="1">LEFT(OFFSET(Lists!$S$2,P3247-1+MATCH(F3247,OFFSET(Lists!$T$3,P3247-1,0,Q3247-P3247+1),0),0),6)</f>
        <v>#N/A</v>
      </c>
      <c r="S3247" s="36" t="e">
        <f ca="1">VLOOKUP(R3247,Lists!B:D,3,FALSE)</f>
        <v>#N/A</v>
      </c>
      <c r="T3247" s="36" t="str">
        <f>IF(F3247&lt;&gt;"",MATCH(R3247,'Maximum minutes'!B:B,0),"")</f>
        <v/>
      </c>
      <c r="U3247" s="36">
        <f ca="1">IF(F3247&lt;&gt;"",COUNTA(OFFSET('Maximum minutes'!$C$1,'Annexe A1 Cours'!T3247,0,1,50)),0)</f>
        <v>0</v>
      </c>
      <c r="V3247" s="37">
        <f ca="1">IFERROR(OFFSET('Maximum minutes'!$C$1,T3247+1,-1+MATCH(G3247,OFFSET('Maximum minutes'!$C$1,T3247-1,0,1,50),0)),0)</f>
        <v>0</v>
      </c>
      <c r="W3247" s="38">
        <f t="shared" ca="1" si="100"/>
        <v>0</v>
      </c>
    </row>
    <row r="3248" spans="1:23" s="36" customFormat="1" ht="18.75">
      <c r="A3248" s="34"/>
      <c r="B3248" s="39"/>
      <c r="C3248" s="39"/>
      <c r="D3248" s="35"/>
      <c r="E3248" s="40"/>
      <c r="F3248" s="39"/>
      <c r="G3248" s="39"/>
      <c r="H3248" s="39"/>
      <c r="I3248" s="34"/>
      <c r="J3248" s="34"/>
      <c r="K3248" s="34"/>
      <c r="L3248" s="34"/>
      <c r="M3248" s="43" t="str">
        <f ca="1">IFERROR(OFFSET('Maximum minutes'!$C$1,T3248,MATCH(IF(G3248&lt;&gt;"",G3248,F3248),OFFSET('Maximum minutes'!$C$1,T3248-1,0,1,U3248+1),0)-1)*IF(OR(ISNUMBER(J3248),J3248="sans examen"),1,0)*IF(W3248&lt;MinDate,1,0),"")</f>
        <v/>
      </c>
      <c r="N3248" s="36">
        <f t="shared" ca="1" si="101"/>
        <v>0</v>
      </c>
      <c r="O3248" s="36" t="e">
        <f ca="1">LEFT(OFFSET(Lists!$Q$2,MATCH(E3248,Lists!$R$3:$R$19,0),0),4)</f>
        <v>#N/A</v>
      </c>
      <c r="P3248" s="36" t="e">
        <f ca="1">MATCH(O3248,Lists!$S$2:$S$640,1)</f>
        <v>#N/A</v>
      </c>
      <c r="Q3248" s="36" t="e">
        <f ca="1">MATCH(LEFT(OFFSET(Lists!$Q$2,MATCH(E3248,Lists!$R$3:$R$19,0)+1,0),4),Lists!$S$3:$S$640,1)</f>
        <v>#N/A</v>
      </c>
      <c r="R3248" s="36" t="e">
        <f ca="1">LEFT(OFFSET(Lists!$S$2,P3248-1+MATCH(F3248,OFFSET(Lists!$T$3,P3248-1,0,Q3248-P3248+1),0),0),6)</f>
        <v>#N/A</v>
      </c>
      <c r="S3248" s="36" t="e">
        <f ca="1">VLOOKUP(R3248,Lists!B:D,3,FALSE)</f>
        <v>#N/A</v>
      </c>
      <c r="T3248" s="36" t="str">
        <f>IF(F3248&lt;&gt;"",MATCH(R3248,'Maximum minutes'!B:B,0),"")</f>
        <v/>
      </c>
      <c r="U3248" s="36">
        <f ca="1">IF(F3248&lt;&gt;"",COUNTA(OFFSET('Maximum minutes'!$C$1,'Annexe A1 Cours'!T3248,0,1,50)),0)</f>
        <v>0</v>
      </c>
      <c r="V3248" s="37">
        <f ca="1">IFERROR(OFFSET('Maximum minutes'!$C$1,T3248+1,-1+MATCH(G3248,OFFSET('Maximum minutes'!$C$1,T3248-1,0,1,50),0)),0)</f>
        <v>0</v>
      </c>
      <c r="W3248" s="38">
        <f t="shared" ca="1" si="100"/>
        <v>0</v>
      </c>
    </row>
    <row r="3249" spans="1:23" s="36" customFormat="1" ht="18.75">
      <c r="A3249" s="34"/>
      <c r="B3249" s="39"/>
      <c r="C3249" s="39"/>
      <c r="D3249" s="35"/>
      <c r="E3249" s="40"/>
      <c r="F3249" s="39"/>
      <c r="G3249" s="39"/>
      <c r="H3249" s="39"/>
      <c r="I3249" s="34"/>
      <c r="J3249" s="34"/>
      <c r="K3249" s="34"/>
      <c r="L3249" s="34"/>
      <c r="M3249" s="43" t="str">
        <f ca="1">IFERROR(OFFSET('Maximum minutes'!$C$1,T3249,MATCH(IF(G3249&lt;&gt;"",G3249,F3249),OFFSET('Maximum minutes'!$C$1,T3249-1,0,1,U3249+1),0)-1)*IF(OR(ISNUMBER(J3249),J3249="sans examen"),1,0)*IF(W3249&lt;MinDate,1,0),"")</f>
        <v/>
      </c>
      <c r="N3249" s="36">
        <f t="shared" ca="1" si="101"/>
        <v>0</v>
      </c>
      <c r="O3249" s="36" t="e">
        <f ca="1">LEFT(OFFSET(Lists!$Q$2,MATCH(E3249,Lists!$R$3:$R$19,0),0),4)</f>
        <v>#N/A</v>
      </c>
      <c r="P3249" s="36" t="e">
        <f ca="1">MATCH(O3249,Lists!$S$2:$S$640,1)</f>
        <v>#N/A</v>
      </c>
      <c r="Q3249" s="36" t="e">
        <f ca="1">MATCH(LEFT(OFFSET(Lists!$Q$2,MATCH(E3249,Lists!$R$3:$R$19,0)+1,0),4),Lists!$S$3:$S$640,1)</f>
        <v>#N/A</v>
      </c>
      <c r="R3249" s="36" t="e">
        <f ca="1">LEFT(OFFSET(Lists!$S$2,P3249-1+MATCH(F3249,OFFSET(Lists!$T$3,P3249-1,0,Q3249-P3249+1),0),0),6)</f>
        <v>#N/A</v>
      </c>
      <c r="S3249" s="36" t="e">
        <f ca="1">VLOOKUP(R3249,Lists!B:D,3,FALSE)</f>
        <v>#N/A</v>
      </c>
      <c r="T3249" s="36" t="str">
        <f>IF(F3249&lt;&gt;"",MATCH(R3249,'Maximum minutes'!B:B,0),"")</f>
        <v/>
      </c>
      <c r="U3249" s="36">
        <f ca="1">IF(F3249&lt;&gt;"",COUNTA(OFFSET('Maximum minutes'!$C$1,'Annexe A1 Cours'!T3249,0,1,50)),0)</f>
        <v>0</v>
      </c>
      <c r="V3249" s="37">
        <f ca="1">IFERROR(OFFSET('Maximum minutes'!$C$1,T3249+1,-1+MATCH(G3249,OFFSET('Maximum minutes'!$C$1,T3249-1,0,1,50),0)),0)</f>
        <v>0</v>
      </c>
      <c r="W3249" s="38">
        <f t="shared" ca="1" si="100"/>
        <v>0</v>
      </c>
    </row>
    <row r="3250" spans="1:23" s="36" customFormat="1" ht="18.75">
      <c r="A3250" s="34"/>
      <c r="B3250" s="39"/>
      <c r="C3250" s="39"/>
      <c r="D3250" s="35"/>
      <c r="E3250" s="40"/>
      <c r="F3250" s="39"/>
      <c r="G3250" s="39"/>
      <c r="H3250" s="39"/>
      <c r="I3250" s="34"/>
      <c r="J3250" s="34"/>
      <c r="K3250" s="34"/>
      <c r="L3250" s="34"/>
      <c r="M3250" s="43" t="str">
        <f ca="1">IFERROR(OFFSET('Maximum minutes'!$C$1,T3250,MATCH(IF(G3250&lt;&gt;"",G3250,F3250),OFFSET('Maximum minutes'!$C$1,T3250-1,0,1,U3250+1),0)-1)*IF(OR(ISNUMBER(J3250),J3250="sans examen"),1,0)*IF(W3250&lt;MinDate,1,0),"")</f>
        <v/>
      </c>
      <c r="N3250" s="36">
        <f t="shared" ca="1" si="101"/>
        <v>0</v>
      </c>
      <c r="O3250" s="36" t="e">
        <f ca="1">LEFT(OFFSET(Lists!$Q$2,MATCH(E3250,Lists!$R$3:$R$19,0),0),4)</f>
        <v>#N/A</v>
      </c>
      <c r="P3250" s="36" t="e">
        <f ca="1">MATCH(O3250,Lists!$S$2:$S$640,1)</f>
        <v>#N/A</v>
      </c>
      <c r="Q3250" s="36" t="e">
        <f ca="1">MATCH(LEFT(OFFSET(Lists!$Q$2,MATCH(E3250,Lists!$R$3:$R$19,0)+1,0),4),Lists!$S$3:$S$640,1)</f>
        <v>#N/A</v>
      </c>
      <c r="R3250" s="36" t="e">
        <f ca="1">LEFT(OFFSET(Lists!$S$2,P3250-1+MATCH(F3250,OFFSET(Lists!$T$3,P3250-1,0,Q3250-P3250+1),0),0),6)</f>
        <v>#N/A</v>
      </c>
      <c r="S3250" s="36" t="e">
        <f ca="1">VLOOKUP(R3250,Lists!B:D,3,FALSE)</f>
        <v>#N/A</v>
      </c>
      <c r="T3250" s="36" t="str">
        <f>IF(F3250&lt;&gt;"",MATCH(R3250,'Maximum minutes'!B:B,0),"")</f>
        <v/>
      </c>
      <c r="U3250" s="36">
        <f ca="1">IF(F3250&lt;&gt;"",COUNTA(OFFSET('Maximum minutes'!$C$1,'Annexe A1 Cours'!T3250,0,1,50)),0)</f>
        <v>0</v>
      </c>
      <c r="V3250" s="37">
        <f ca="1">IFERROR(OFFSET('Maximum minutes'!$C$1,T3250+1,-1+MATCH(G3250,OFFSET('Maximum minutes'!$C$1,T3250-1,0,1,50),0)),0)</f>
        <v>0</v>
      </c>
      <c r="W3250" s="38">
        <f t="shared" ca="1" si="100"/>
        <v>0</v>
      </c>
    </row>
    <row r="3251" spans="1:23" s="36" customFormat="1" ht="18.75">
      <c r="A3251" s="34"/>
      <c r="B3251" s="39"/>
      <c r="C3251" s="39"/>
      <c r="D3251" s="35"/>
      <c r="E3251" s="40"/>
      <c r="F3251" s="39"/>
      <c r="G3251" s="39"/>
      <c r="H3251" s="39"/>
      <c r="I3251" s="34"/>
      <c r="J3251" s="34"/>
      <c r="K3251" s="34"/>
      <c r="L3251" s="34"/>
      <c r="M3251" s="43" t="str">
        <f ca="1">IFERROR(OFFSET('Maximum minutes'!$C$1,T3251,MATCH(IF(G3251&lt;&gt;"",G3251,F3251),OFFSET('Maximum minutes'!$C$1,T3251-1,0,1,U3251+1),0)-1)*IF(OR(ISNUMBER(J3251),J3251="sans examen"),1,0)*IF(W3251&lt;MinDate,1,0),"")</f>
        <v/>
      </c>
      <c r="N3251" s="36">
        <f t="shared" ca="1" si="101"/>
        <v>0</v>
      </c>
      <c r="O3251" s="36" t="e">
        <f ca="1">LEFT(OFFSET(Lists!$Q$2,MATCH(E3251,Lists!$R$3:$R$19,0),0),4)</f>
        <v>#N/A</v>
      </c>
      <c r="P3251" s="36" t="e">
        <f ca="1">MATCH(O3251,Lists!$S$2:$S$640,1)</f>
        <v>#N/A</v>
      </c>
      <c r="Q3251" s="36" t="e">
        <f ca="1">MATCH(LEFT(OFFSET(Lists!$Q$2,MATCH(E3251,Lists!$R$3:$R$19,0)+1,0),4),Lists!$S$3:$S$640,1)</f>
        <v>#N/A</v>
      </c>
      <c r="R3251" s="36" t="e">
        <f ca="1">LEFT(OFFSET(Lists!$S$2,P3251-1+MATCH(F3251,OFFSET(Lists!$T$3,P3251-1,0,Q3251-P3251+1),0),0),6)</f>
        <v>#N/A</v>
      </c>
      <c r="S3251" s="36" t="e">
        <f ca="1">VLOOKUP(R3251,Lists!B:D,3,FALSE)</f>
        <v>#N/A</v>
      </c>
      <c r="T3251" s="36" t="str">
        <f>IF(F3251&lt;&gt;"",MATCH(R3251,'Maximum minutes'!B:B,0),"")</f>
        <v/>
      </c>
      <c r="U3251" s="36">
        <f ca="1">IF(F3251&lt;&gt;"",COUNTA(OFFSET('Maximum minutes'!$C$1,'Annexe A1 Cours'!T3251,0,1,50)),0)</f>
        <v>0</v>
      </c>
      <c r="V3251" s="37">
        <f ca="1">IFERROR(OFFSET('Maximum minutes'!$C$1,T3251+1,-1+MATCH(G3251,OFFSET('Maximum minutes'!$C$1,T3251-1,0,1,50),0)),0)</f>
        <v>0</v>
      </c>
      <c r="W3251" s="38">
        <f t="shared" ca="1" si="100"/>
        <v>0</v>
      </c>
    </row>
    <row r="3252" spans="1:23" s="36" customFormat="1" ht="18.75">
      <c r="A3252" s="34"/>
      <c r="B3252" s="39"/>
      <c r="C3252" s="39"/>
      <c r="D3252" s="35"/>
      <c r="E3252" s="40"/>
      <c r="F3252" s="39"/>
      <c r="G3252" s="39"/>
      <c r="H3252" s="39"/>
      <c r="I3252" s="34"/>
      <c r="J3252" s="34"/>
      <c r="K3252" s="34"/>
      <c r="L3252" s="34"/>
      <c r="M3252" s="43" t="str">
        <f ca="1">IFERROR(OFFSET('Maximum minutes'!$C$1,T3252,MATCH(IF(G3252&lt;&gt;"",G3252,F3252),OFFSET('Maximum minutes'!$C$1,T3252-1,0,1,U3252+1),0)-1)*IF(OR(ISNUMBER(J3252),J3252="sans examen"),1,0)*IF(W3252&lt;MinDate,1,0),"")</f>
        <v/>
      </c>
      <c r="N3252" s="36">
        <f t="shared" ca="1" si="101"/>
        <v>0</v>
      </c>
      <c r="O3252" s="36" t="e">
        <f ca="1">LEFT(OFFSET(Lists!$Q$2,MATCH(E3252,Lists!$R$3:$R$19,0),0),4)</f>
        <v>#N/A</v>
      </c>
      <c r="P3252" s="36" t="e">
        <f ca="1">MATCH(O3252,Lists!$S$2:$S$640,1)</f>
        <v>#N/A</v>
      </c>
      <c r="Q3252" s="36" t="e">
        <f ca="1">MATCH(LEFT(OFFSET(Lists!$Q$2,MATCH(E3252,Lists!$R$3:$R$19,0)+1,0),4),Lists!$S$3:$S$640,1)</f>
        <v>#N/A</v>
      </c>
      <c r="R3252" s="36" t="e">
        <f ca="1">LEFT(OFFSET(Lists!$S$2,P3252-1+MATCH(F3252,OFFSET(Lists!$T$3,P3252-1,0,Q3252-P3252+1),0),0),6)</f>
        <v>#N/A</v>
      </c>
      <c r="S3252" s="36" t="e">
        <f ca="1">VLOOKUP(R3252,Lists!B:D,3,FALSE)</f>
        <v>#N/A</v>
      </c>
      <c r="T3252" s="36" t="str">
        <f>IF(F3252&lt;&gt;"",MATCH(R3252,'Maximum minutes'!B:B,0),"")</f>
        <v/>
      </c>
      <c r="U3252" s="36">
        <f ca="1">IF(F3252&lt;&gt;"",COUNTA(OFFSET('Maximum minutes'!$C$1,'Annexe A1 Cours'!T3252,0,1,50)),0)</f>
        <v>0</v>
      </c>
      <c r="V3252" s="37">
        <f ca="1">IFERROR(OFFSET('Maximum minutes'!$C$1,T3252+1,-1+MATCH(G3252,OFFSET('Maximum minutes'!$C$1,T3252-1,0,1,50),0)),0)</f>
        <v>0</v>
      </c>
      <c r="W3252" s="38">
        <f t="shared" ca="1" si="100"/>
        <v>0</v>
      </c>
    </row>
    <row r="3253" spans="1:23" s="36" customFormat="1" ht="18.75">
      <c r="A3253" s="34"/>
      <c r="B3253" s="39"/>
      <c r="C3253" s="39"/>
      <c r="D3253" s="35"/>
      <c r="E3253" s="40"/>
      <c r="F3253" s="39"/>
      <c r="G3253" s="39"/>
      <c r="H3253" s="39"/>
      <c r="I3253" s="34"/>
      <c r="J3253" s="34"/>
      <c r="K3253" s="34"/>
      <c r="L3253" s="34"/>
      <c r="M3253" s="43" t="str">
        <f ca="1">IFERROR(OFFSET('Maximum minutes'!$C$1,T3253,MATCH(IF(G3253&lt;&gt;"",G3253,F3253),OFFSET('Maximum minutes'!$C$1,T3253-1,0,1,U3253+1),0)-1)*IF(OR(ISNUMBER(J3253),J3253="sans examen"),1,0)*IF(W3253&lt;MinDate,1,0),"")</f>
        <v/>
      </c>
      <c r="N3253" s="36">
        <f t="shared" ca="1" si="101"/>
        <v>0</v>
      </c>
      <c r="O3253" s="36" t="e">
        <f ca="1">LEFT(OFFSET(Lists!$Q$2,MATCH(E3253,Lists!$R$3:$R$19,0),0),4)</f>
        <v>#N/A</v>
      </c>
      <c r="P3253" s="36" t="e">
        <f ca="1">MATCH(O3253,Lists!$S$2:$S$640,1)</f>
        <v>#N/A</v>
      </c>
      <c r="Q3253" s="36" t="e">
        <f ca="1">MATCH(LEFT(OFFSET(Lists!$Q$2,MATCH(E3253,Lists!$R$3:$R$19,0)+1,0),4),Lists!$S$3:$S$640,1)</f>
        <v>#N/A</v>
      </c>
      <c r="R3253" s="36" t="e">
        <f ca="1">LEFT(OFFSET(Lists!$S$2,P3253-1+MATCH(F3253,OFFSET(Lists!$T$3,P3253-1,0,Q3253-P3253+1),0),0),6)</f>
        <v>#N/A</v>
      </c>
      <c r="S3253" s="36" t="e">
        <f ca="1">VLOOKUP(R3253,Lists!B:D,3,FALSE)</f>
        <v>#N/A</v>
      </c>
      <c r="T3253" s="36" t="str">
        <f>IF(F3253&lt;&gt;"",MATCH(R3253,'Maximum minutes'!B:B,0),"")</f>
        <v/>
      </c>
      <c r="U3253" s="36">
        <f ca="1">IF(F3253&lt;&gt;"",COUNTA(OFFSET('Maximum minutes'!$C$1,'Annexe A1 Cours'!T3253,0,1,50)),0)</f>
        <v>0</v>
      </c>
      <c r="V3253" s="37">
        <f ca="1">IFERROR(OFFSET('Maximum minutes'!$C$1,T3253+1,-1+MATCH(G3253,OFFSET('Maximum minutes'!$C$1,T3253-1,0,1,50),0)),0)</f>
        <v>0</v>
      </c>
      <c r="W3253" s="38">
        <f t="shared" ca="1" si="100"/>
        <v>0</v>
      </c>
    </row>
    <row r="3254" spans="1:23" s="36" customFormat="1" ht="18.75">
      <c r="A3254" s="34"/>
      <c r="B3254" s="39"/>
      <c r="C3254" s="39"/>
      <c r="D3254" s="35"/>
      <c r="E3254" s="40"/>
      <c r="F3254" s="39"/>
      <c r="G3254" s="39"/>
      <c r="H3254" s="39"/>
      <c r="I3254" s="34"/>
      <c r="J3254" s="34"/>
      <c r="K3254" s="34"/>
      <c r="L3254" s="34"/>
      <c r="M3254" s="43" t="str">
        <f ca="1">IFERROR(OFFSET('Maximum minutes'!$C$1,T3254,MATCH(IF(G3254&lt;&gt;"",G3254,F3254),OFFSET('Maximum minutes'!$C$1,T3254-1,0,1,U3254+1),0)-1)*IF(OR(ISNUMBER(J3254),J3254="sans examen"),1,0)*IF(W3254&lt;MinDate,1,0),"")</f>
        <v/>
      </c>
      <c r="N3254" s="36">
        <f t="shared" ca="1" si="101"/>
        <v>0</v>
      </c>
      <c r="O3254" s="36" t="e">
        <f ca="1">LEFT(OFFSET(Lists!$Q$2,MATCH(E3254,Lists!$R$3:$R$19,0),0),4)</f>
        <v>#N/A</v>
      </c>
      <c r="P3254" s="36" t="e">
        <f ca="1">MATCH(O3254,Lists!$S$2:$S$640,1)</f>
        <v>#N/A</v>
      </c>
      <c r="Q3254" s="36" t="e">
        <f ca="1">MATCH(LEFT(OFFSET(Lists!$Q$2,MATCH(E3254,Lists!$R$3:$R$19,0)+1,0),4),Lists!$S$3:$S$640,1)</f>
        <v>#N/A</v>
      </c>
      <c r="R3254" s="36" t="e">
        <f ca="1">LEFT(OFFSET(Lists!$S$2,P3254-1+MATCH(F3254,OFFSET(Lists!$T$3,P3254-1,0,Q3254-P3254+1),0),0),6)</f>
        <v>#N/A</v>
      </c>
      <c r="S3254" s="36" t="e">
        <f ca="1">VLOOKUP(R3254,Lists!B:D,3,FALSE)</f>
        <v>#N/A</v>
      </c>
      <c r="T3254" s="36" t="str">
        <f>IF(F3254&lt;&gt;"",MATCH(R3254,'Maximum minutes'!B:B,0),"")</f>
        <v/>
      </c>
      <c r="U3254" s="36">
        <f ca="1">IF(F3254&lt;&gt;"",COUNTA(OFFSET('Maximum minutes'!$C$1,'Annexe A1 Cours'!T3254,0,1,50)),0)</f>
        <v>0</v>
      </c>
      <c r="V3254" s="37">
        <f ca="1">IFERROR(OFFSET('Maximum minutes'!$C$1,T3254+1,-1+MATCH(G3254,OFFSET('Maximum minutes'!$C$1,T3254-1,0,1,50),0)),0)</f>
        <v>0</v>
      </c>
      <c r="W3254" s="38">
        <f t="shared" ca="1" si="100"/>
        <v>0</v>
      </c>
    </row>
    <row r="3255" spans="1:23" s="36" customFormat="1" ht="18.75">
      <c r="A3255" s="34"/>
      <c r="B3255" s="39"/>
      <c r="C3255" s="39"/>
      <c r="D3255" s="35"/>
      <c r="E3255" s="40"/>
      <c r="F3255" s="39"/>
      <c r="G3255" s="39"/>
      <c r="H3255" s="39"/>
      <c r="I3255" s="34"/>
      <c r="J3255" s="34"/>
      <c r="K3255" s="34"/>
      <c r="L3255" s="34"/>
      <c r="M3255" s="43" t="str">
        <f ca="1">IFERROR(OFFSET('Maximum minutes'!$C$1,T3255,MATCH(IF(G3255&lt;&gt;"",G3255,F3255),OFFSET('Maximum minutes'!$C$1,T3255-1,0,1,U3255+1),0)-1)*IF(OR(ISNUMBER(J3255),J3255="sans examen"),1,0)*IF(W3255&lt;MinDate,1,0),"")</f>
        <v/>
      </c>
      <c r="N3255" s="36">
        <f t="shared" ca="1" si="101"/>
        <v>0</v>
      </c>
      <c r="O3255" s="36" t="e">
        <f ca="1">LEFT(OFFSET(Lists!$Q$2,MATCH(E3255,Lists!$R$3:$R$19,0),0),4)</f>
        <v>#N/A</v>
      </c>
      <c r="P3255" s="36" t="e">
        <f ca="1">MATCH(O3255,Lists!$S$2:$S$640,1)</f>
        <v>#N/A</v>
      </c>
      <c r="Q3255" s="36" t="e">
        <f ca="1">MATCH(LEFT(OFFSET(Lists!$Q$2,MATCH(E3255,Lists!$R$3:$R$19,0)+1,0),4),Lists!$S$3:$S$640,1)</f>
        <v>#N/A</v>
      </c>
      <c r="R3255" s="36" t="e">
        <f ca="1">LEFT(OFFSET(Lists!$S$2,P3255-1+MATCH(F3255,OFFSET(Lists!$T$3,P3255-1,0,Q3255-P3255+1),0),0),6)</f>
        <v>#N/A</v>
      </c>
      <c r="S3255" s="36" t="e">
        <f ca="1">VLOOKUP(R3255,Lists!B:D,3,FALSE)</f>
        <v>#N/A</v>
      </c>
      <c r="T3255" s="36" t="str">
        <f>IF(F3255&lt;&gt;"",MATCH(R3255,'Maximum minutes'!B:B,0),"")</f>
        <v/>
      </c>
      <c r="U3255" s="36">
        <f ca="1">IF(F3255&lt;&gt;"",COUNTA(OFFSET('Maximum minutes'!$C$1,'Annexe A1 Cours'!T3255,0,1,50)),0)</f>
        <v>0</v>
      </c>
      <c r="V3255" s="37">
        <f ca="1">IFERROR(OFFSET('Maximum minutes'!$C$1,T3255+1,-1+MATCH(G3255,OFFSET('Maximum minutes'!$C$1,T3255-1,0,1,50),0)),0)</f>
        <v>0</v>
      </c>
      <c r="W3255" s="38">
        <f t="shared" ca="1" si="100"/>
        <v>0</v>
      </c>
    </row>
    <row r="3256" spans="1:23" s="36" customFormat="1" ht="18.75">
      <c r="A3256" s="34"/>
      <c r="B3256" s="39"/>
      <c r="C3256" s="39"/>
      <c r="D3256" s="35"/>
      <c r="E3256" s="40"/>
      <c r="F3256" s="39"/>
      <c r="G3256" s="39"/>
      <c r="H3256" s="39"/>
      <c r="I3256" s="34"/>
      <c r="J3256" s="34"/>
      <c r="K3256" s="34"/>
      <c r="L3256" s="34"/>
      <c r="M3256" s="43" t="str">
        <f ca="1">IFERROR(OFFSET('Maximum minutes'!$C$1,T3256,MATCH(IF(G3256&lt;&gt;"",G3256,F3256),OFFSET('Maximum minutes'!$C$1,T3256-1,0,1,U3256+1),0)-1)*IF(OR(ISNUMBER(J3256),J3256="sans examen"),1,0)*IF(W3256&lt;MinDate,1,0),"")</f>
        <v/>
      </c>
      <c r="N3256" s="36">
        <f t="shared" ca="1" si="101"/>
        <v>0</v>
      </c>
      <c r="O3256" s="36" t="e">
        <f ca="1">LEFT(OFFSET(Lists!$Q$2,MATCH(E3256,Lists!$R$3:$R$19,0),0),4)</f>
        <v>#N/A</v>
      </c>
      <c r="P3256" s="36" t="e">
        <f ca="1">MATCH(O3256,Lists!$S$2:$S$640,1)</f>
        <v>#N/A</v>
      </c>
      <c r="Q3256" s="36" t="e">
        <f ca="1">MATCH(LEFT(OFFSET(Lists!$Q$2,MATCH(E3256,Lists!$R$3:$R$19,0)+1,0),4),Lists!$S$3:$S$640,1)</f>
        <v>#N/A</v>
      </c>
      <c r="R3256" s="36" t="e">
        <f ca="1">LEFT(OFFSET(Lists!$S$2,P3256-1+MATCH(F3256,OFFSET(Lists!$T$3,P3256-1,0,Q3256-P3256+1),0),0),6)</f>
        <v>#N/A</v>
      </c>
      <c r="S3256" s="36" t="e">
        <f ca="1">VLOOKUP(R3256,Lists!B:D,3,FALSE)</f>
        <v>#N/A</v>
      </c>
      <c r="T3256" s="36" t="str">
        <f>IF(F3256&lt;&gt;"",MATCH(R3256,'Maximum minutes'!B:B,0),"")</f>
        <v/>
      </c>
      <c r="U3256" s="36">
        <f ca="1">IF(F3256&lt;&gt;"",COUNTA(OFFSET('Maximum minutes'!$C$1,'Annexe A1 Cours'!T3256,0,1,50)),0)</f>
        <v>0</v>
      </c>
      <c r="V3256" s="37">
        <f ca="1">IFERROR(OFFSET('Maximum minutes'!$C$1,T3256+1,-1+MATCH(G3256,OFFSET('Maximum minutes'!$C$1,T3256-1,0,1,50),0)),0)</f>
        <v>0</v>
      </c>
      <c r="W3256" s="38">
        <f t="shared" ca="1" si="100"/>
        <v>0</v>
      </c>
    </row>
    <row r="3257" spans="1:23" s="36" customFormat="1" ht="18.75">
      <c r="A3257" s="34"/>
      <c r="B3257" s="39"/>
      <c r="C3257" s="39"/>
      <c r="D3257" s="35"/>
      <c r="E3257" s="40"/>
      <c r="F3257" s="39"/>
      <c r="G3257" s="39"/>
      <c r="H3257" s="39"/>
      <c r="I3257" s="34"/>
      <c r="J3257" s="34"/>
      <c r="K3257" s="34"/>
      <c r="L3257" s="34"/>
      <c r="M3257" s="43" t="str">
        <f ca="1">IFERROR(OFFSET('Maximum minutes'!$C$1,T3257,MATCH(IF(G3257&lt;&gt;"",G3257,F3257),OFFSET('Maximum minutes'!$C$1,T3257-1,0,1,U3257+1),0)-1)*IF(OR(ISNUMBER(J3257),J3257="sans examen"),1,0)*IF(W3257&lt;MinDate,1,0),"")</f>
        <v/>
      </c>
      <c r="N3257" s="36">
        <f t="shared" ca="1" si="101"/>
        <v>0</v>
      </c>
      <c r="O3257" s="36" t="e">
        <f ca="1">LEFT(OFFSET(Lists!$Q$2,MATCH(E3257,Lists!$R$3:$R$19,0),0),4)</f>
        <v>#N/A</v>
      </c>
      <c r="P3257" s="36" t="e">
        <f ca="1">MATCH(O3257,Lists!$S$2:$S$640,1)</f>
        <v>#N/A</v>
      </c>
      <c r="Q3257" s="36" t="e">
        <f ca="1">MATCH(LEFT(OFFSET(Lists!$Q$2,MATCH(E3257,Lists!$R$3:$R$19,0)+1,0),4),Lists!$S$3:$S$640,1)</f>
        <v>#N/A</v>
      </c>
      <c r="R3257" s="36" t="e">
        <f ca="1">LEFT(OFFSET(Lists!$S$2,P3257-1+MATCH(F3257,OFFSET(Lists!$T$3,P3257-1,0,Q3257-P3257+1),0),0),6)</f>
        <v>#N/A</v>
      </c>
      <c r="S3257" s="36" t="e">
        <f ca="1">VLOOKUP(R3257,Lists!B:D,3,FALSE)</f>
        <v>#N/A</v>
      </c>
      <c r="T3257" s="36" t="str">
        <f>IF(F3257&lt;&gt;"",MATCH(R3257,'Maximum minutes'!B:B,0),"")</f>
        <v/>
      </c>
      <c r="U3257" s="36">
        <f ca="1">IF(F3257&lt;&gt;"",COUNTA(OFFSET('Maximum minutes'!$C$1,'Annexe A1 Cours'!T3257,0,1,50)),0)</f>
        <v>0</v>
      </c>
      <c r="V3257" s="37">
        <f ca="1">IFERROR(OFFSET('Maximum minutes'!$C$1,T3257+1,-1+MATCH(G3257,OFFSET('Maximum minutes'!$C$1,T3257-1,0,1,50),0)),0)</f>
        <v>0</v>
      </c>
      <c r="W3257" s="38">
        <f t="shared" ca="1" si="100"/>
        <v>0</v>
      </c>
    </row>
    <row r="3258" spans="1:23" s="36" customFormat="1" ht="18.75">
      <c r="A3258" s="34"/>
      <c r="B3258" s="39"/>
      <c r="C3258" s="39"/>
      <c r="D3258" s="35"/>
      <c r="E3258" s="40"/>
      <c r="F3258" s="39"/>
      <c r="G3258" s="39"/>
      <c r="H3258" s="39"/>
      <c r="I3258" s="34"/>
      <c r="J3258" s="34"/>
      <c r="K3258" s="34"/>
      <c r="L3258" s="34"/>
      <c r="M3258" s="43" t="str">
        <f ca="1">IFERROR(OFFSET('Maximum minutes'!$C$1,T3258,MATCH(IF(G3258&lt;&gt;"",G3258,F3258),OFFSET('Maximum minutes'!$C$1,T3258-1,0,1,U3258+1),0)-1)*IF(OR(ISNUMBER(J3258),J3258="sans examen"),1,0)*IF(W3258&lt;MinDate,1,0),"")</f>
        <v/>
      </c>
      <c r="N3258" s="36">
        <f t="shared" ca="1" si="101"/>
        <v>0</v>
      </c>
      <c r="O3258" s="36" t="e">
        <f ca="1">LEFT(OFFSET(Lists!$Q$2,MATCH(E3258,Lists!$R$3:$R$19,0),0),4)</f>
        <v>#N/A</v>
      </c>
      <c r="P3258" s="36" t="e">
        <f ca="1">MATCH(O3258,Lists!$S$2:$S$640,1)</f>
        <v>#N/A</v>
      </c>
      <c r="Q3258" s="36" t="e">
        <f ca="1">MATCH(LEFT(OFFSET(Lists!$Q$2,MATCH(E3258,Lists!$R$3:$R$19,0)+1,0),4),Lists!$S$3:$S$640,1)</f>
        <v>#N/A</v>
      </c>
      <c r="R3258" s="36" t="e">
        <f ca="1">LEFT(OFFSET(Lists!$S$2,P3258-1+MATCH(F3258,OFFSET(Lists!$T$3,P3258-1,0,Q3258-P3258+1),0),0),6)</f>
        <v>#N/A</v>
      </c>
      <c r="S3258" s="36" t="e">
        <f ca="1">VLOOKUP(R3258,Lists!B:D,3,FALSE)</f>
        <v>#N/A</v>
      </c>
      <c r="T3258" s="36" t="str">
        <f>IF(F3258&lt;&gt;"",MATCH(R3258,'Maximum minutes'!B:B,0),"")</f>
        <v/>
      </c>
      <c r="U3258" s="36">
        <f ca="1">IF(F3258&lt;&gt;"",COUNTA(OFFSET('Maximum minutes'!$C$1,'Annexe A1 Cours'!T3258,0,1,50)),0)</f>
        <v>0</v>
      </c>
      <c r="V3258" s="37">
        <f ca="1">IFERROR(OFFSET('Maximum minutes'!$C$1,T3258+1,-1+MATCH(G3258,OFFSET('Maximum minutes'!$C$1,T3258-1,0,1,50),0)),0)</f>
        <v>0</v>
      </c>
      <c r="W3258" s="38">
        <f t="shared" ca="1" si="100"/>
        <v>0</v>
      </c>
    </row>
    <row r="3259" spans="1:23" s="36" customFormat="1" ht="18.75">
      <c r="A3259" s="34"/>
      <c r="B3259" s="39"/>
      <c r="C3259" s="39"/>
      <c r="D3259" s="35"/>
      <c r="E3259" s="40"/>
      <c r="F3259" s="39"/>
      <c r="G3259" s="39"/>
      <c r="H3259" s="39"/>
      <c r="I3259" s="34"/>
      <c r="J3259" s="34"/>
      <c r="K3259" s="34"/>
      <c r="L3259" s="34"/>
      <c r="M3259" s="43" t="str">
        <f ca="1">IFERROR(OFFSET('Maximum minutes'!$C$1,T3259,MATCH(IF(G3259&lt;&gt;"",G3259,F3259),OFFSET('Maximum minutes'!$C$1,T3259-1,0,1,U3259+1),0)-1)*IF(OR(ISNUMBER(J3259),J3259="sans examen"),1,0)*IF(W3259&lt;MinDate,1,0),"")</f>
        <v/>
      </c>
      <c r="N3259" s="36">
        <f t="shared" ca="1" si="101"/>
        <v>0</v>
      </c>
      <c r="O3259" s="36" t="e">
        <f ca="1">LEFT(OFFSET(Lists!$Q$2,MATCH(E3259,Lists!$R$3:$R$19,0),0),4)</f>
        <v>#N/A</v>
      </c>
      <c r="P3259" s="36" t="e">
        <f ca="1">MATCH(O3259,Lists!$S$2:$S$640,1)</f>
        <v>#N/A</v>
      </c>
      <c r="Q3259" s="36" t="e">
        <f ca="1">MATCH(LEFT(OFFSET(Lists!$Q$2,MATCH(E3259,Lists!$R$3:$R$19,0)+1,0),4),Lists!$S$3:$S$640,1)</f>
        <v>#N/A</v>
      </c>
      <c r="R3259" s="36" t="e">
        <f ca="1">LEFT(OFFSET(Lists!$S$2,P3259-1+MATCH(F3259,OFFSET(Lists!$T$3,P3259-1,0,Q3259-P3259+1),0),0),6)</f>
        <v>#N/A</v>
      </c>
      <c r="S3259" s="36" t="e">
        <f ca="1">VLOOKUP(R3259,Lists!B:D,3,FALSE)</f>
        <v>#N/A</v>
      </c>
      <c r="T3259" s="36" t="str">
        <f>IF(F3259&lt;&gt;"",MATCH(R3259,'Maximum minutes'!B:B,0),"")</f>
        <v/>
      </c>
      <c r="U3259" s="36">
        <f ca="1">IF(F3259&lt;&gt;"",COUNTA(OFFSET('Maximum minutes'!$C$1,'Annexe A1 Cours'!T3259,0,1,50)),0)</f>
        <v>0</v>
      </c>
      <c r="V3259" s="37">
        <f ca="1">IFERROR(OFFSET('Maximum minutes'!$C$1,T3259+1,-1+MATCH(G3259,OFFSET('Maximum minutes'!$C$1,T3259-1,0,1,50),0)),0)</f>
        <v>0</v>
      </c>
      <c r="W3259" s="38">
        <f t="shared" ca="1" si="100"/>
        <v>0</v>
      </c>
    </row>
    <row r="3260" spans="1:23" s="36" customFormat="1" ht="18.75">
      <c r="A3260" s="34"/>
      <c r="B3260" s="39"/>
      <c r="C3260" s="39"/>
      <c r="D3260" s="35"/>
      <c r="E3260" s="40"/>
      <c r="F3260" s="39"/>
      <c r="G3260" s="39"/>
      <c r="H3260" s="39"/>
      <c r="I3260" s="34"/>
      <c r="J3260" s="34"/>
      <c r="K3260" s="34"/>
      <c r="L3260" s="34"/>
      <c r="M3260" s="43" t="str">
        <f ca="1">IFERROR(OFFSET('Maximum minutes'!$C$1,T3260,MATCH(IF(G3260&lt;&gt;"",G3260,F3260),OFFSET('Maximum minutes'!$C$1,T3260-1,0,1,U3260+1),0)-1)*IF(OR(ISNUMBER(J3260),J3260="sans examen"),1,0)*IF(W3260&lt;MinDate,1,0),"")</f>
        <v/>
      </c>
      <c r="N3260" s="36">
        <f t="shared" ca="1" si="101"/>
        <v>0</v>
      </c>
      <c r="O3260" s="36" t="e">
        <f ca="1">LEFT(OFFSET(Lists!$Q$2,MATCH(E3260,Lists!$R$3:$R$19,0),0),4)</f>
        <v>#N/A</v>
      </c>
      <c r="P3260" s="36" t="e">
        <f ca="1">MATCH(O3260,Lists!$S$2:$S$640,1)</f>
        <v>#N/A</v>
      </c>
      <c r="Q3260" s="36" t="e">
        <f ca="1">MATCH(LEFT(OFFSET(Lists!$Q$2,MATCH(E3260,Lists!$R$3:$R$19,0)+1,0),4),Lists!$S$3:$S$640,1)</f>
        <v>#N/A</v>
      </c>
      <c r="R3260" s="36" t="e">
        <f ca="1">LEFT(OFFSET(Lists!$S$2,P3260-1+MATCH(F3260,OFFSET(Lists!$T$3,P3260-1,0,Q3260-P3260+1),0),0),6)</f>
        <v>#N/A</v>
      </c>
      <c r="S3260" s="36" t="e">
        <f ca="1">VLOOKUP(R3260,Lists!B:D,3,FALSE)</f>
        <v>#N/A</v>
      </c>
      <c r="T3260" s="36" t="str">
        <f>IF(F3260&lt;&gt;"",MATCH(R3260,'Maximum minutes'!B:B,0),"")</f>
        <v/>
      </c>
      <c r="U3260" s="36">
        <f ca="1">IF(F3260&lt;&gt;"",COUNTA(OFFSET('Maximum minutes'!$C$1,'Annexe A1 Cours'!T3260,0,1,50)),0)</f>
        <v>0</v>
      </c>
      <c r="V3260" s="37">
        <f ca="1">IFERROR(OFFSET('Maximum minutes'!$C$1,T3260+1,-1+MATCH(G3260,OFFSET('Maximum minutes'!$C$1,T3260-1,0,1,50),0)),0)</f>
        <v>0</v>
      </c>
      <c r="W3260" s="38">
        <f t="shared" ca="1" si="100"/>
        <v>0</v>
      </c>
    </row>
    <row r="3261" spans="1:23" s="36" customFormat="1" ht="18.75">
      <c r="A3261" s="34"/>
      <c r="B3261" s="39"/>
      <c r="C3261" s="39"/>
      <c r="D3261" s="35"/>
      <c r="E3261" s="40"/>
      <c r="F3261" s="39"/>
      <c r="G3261" s="39"/>
      <c r="H3261" s="39"/>
      <c r="I3261" s="34"/>
      <c r="J3261" s="34"/>
      <c r="K3261" s="34"/>
      <c r="L3261" s="34"/>
      <c r="M3261" s="43" t="str">
        <f ca="1">IFERROR(OFFSET('Maximum minutes'!$C$1,T3261,MATCH(IF(G3261&lt;&gt;"",G3261,F3261),OFFSET('Maximum minutes'!$C$1,T3261-1,0,1,U3261+1),0)-1)*IF(OR(ISNUMBER(J3261),J3261="sans examen"),1,0)*IF(W3261&lt;MinDate,1,0),"")</f>
        <v/>
      </c>
      <c r="N3261" s="36">
        <f t="shared" ca="1" si="101"/>
        <v>0</v>
      </c>
      <c r="O3261" s="36" t="e">
        <f ca="1">LEFT(OFFSET(Lists!$Q$2,MATCH(E3261,Lists!$R$3:$R$19,0),0),4)</f>
        <v>#N/A</v>
      </c>
      <c r="P3261" s="36" t="e">
        <f ca="1">MATCH(O3261,Lists!$S$2:$S$640,1)</f>
        <v>#N/A</v>
      </c>
      <c r="Q3261" s="36" t="e">
        <f ca="1">MATCH(LEFT(OFFSET(Lists!$Q$2,MATCH(E3261,Lists!$R$3:$R$19,0)+1,0),4),Lists!$S$3:$S$640,1)</f>
        <v>#N/A</v>
      </c>
      <c r="R3261" s="36" t="e">
        <f ca="1">LEFT(OFFSET(Lists!$S$2,P3261-1+MATCH(F3261,OFFSET(Lists!$T$3,P3261-1,0,Q3261-P3261+1),0),0),6)</f>
        <v>#N/A</v>
      </c>
      <c r="S3261" s="36" t="e">
        <f ca="1">VLOOKUP(R3261,Lists!B:D,3,FALSE)</f>
        <v>#N/A</v>
      </c>
      <c r="T3261" s="36" t="str">
        <f>IF(F3261&lt;&gt;"",MATCH(R3261,'Maximum minutes'!B:B,0),"")</f>
        <v/>
      </c>
      <c r="U3261" s="36">
        <f ca="1">IF(F3261&lt;&gt;"",COUNTA(OFFSET('Maximum minutes'!$C$1,'Annexe A1 Cours'!T3261,0,1,50)),0)</f>
        <v>0</v>
      </c>
      <c r="V3261" s="37">
        <f ca="1">IFERROR(OFFSET('Maximum minutes'!$C$1,T3261+1,-1+MATCH(G3261,OFFSET('Maximum minutes'!$C$1,T3261-1,0,1,50),0)),0)</f>
        <v>0</v>
      </c>
      <c r="W3261" s="38">
        <f t="shared" ca="1" si="100"/>
        <v>0</v>
      </c>
    </row>
    <row r="3262" spans="1:23" s="36" customFormat="1" ht="18.75">
      <c r="A3262" s="34"/>
      <c r="B3262" s="39"/>
      <c r="C3262" s="39"/>
      <c r="D3262" s="35"/>
      <c r="E3262" s="40"/>
      <c r="F3262" s="39"/>
      <c r="G3262" s="39"/>
      <c r="H3262" s="39"/>
      <c r="I3262" s="34"/>
      <c r="J3262" s="34"/>
      <c r="K3262" s="34"/>
      <c r="L3262" s="34"/>
      <c r="M3262" s="43" t="str">
        <f ca="1">IFERROR(OFFSET('Maximum minutes'!$C$1,T3262,MATCH(IF(G3262&lt;&gt;"",G3262,F3262),OFFSET('Maximum minutes'!$C$1,T3262-1,0,1,U3262+1),0)-1)*IF(OR(ISNUMBER(J3262),J3262="sans examen"),1,0)*IF(W3262&lt;MinDate,1,0),"")</f>
        <v/>
      </c>
      <c r="N3262" s="36">
        <f t="shared" ca="1" si="101"/>
        <v>0</v>
      </c>
      <c r="O3262" s="36" t="e">
        <f ca="1">LEFT(OFFSET(Lists!$Q$2,MATCH(E3262,Lists!$R$3:$R$19,0),0),4)</f>
        <v>#N/A</v>
      </c>
      <c r="P3262" s="36" t="e">
        <f ca="1">MATCH(O3262,Lists!$S$2:$S$640,1)</f>
        <v>#N/A</v>
      </c>
      <c r="Q3262" s="36" t="e">
        <f ca="1">MATCH(LEFT(OFFSET(Lists!$Q$2,MATCH(E3262,Lists!$R$3:$R$19,0)+1,0),4),Lists!$S$3:$S$640,1)</f>
        <v>#N/A</v>
      </c>
      <c r="R3262" s="36" t="e">
        <f ca="1">LEFT(OFFSET(Lists!$S$2,P3262-1+MATCH(F3262,OFFSET(Lists!$T$3,P3262-1,0,Q3262-P3262+1),0),0),6)</f>
        <v>#N/A</v>
      </c>
      <c r="S3262" s="36" t="e">
        <f ca="1">VLOOKUP(R3262,Lists!B:D,3,FALSE)</f>
        <v>#N/A</v>
      </c>
      <c r="T3262" s="36" t="str">
        <f>IF(F3262&lt;&gt;"",MATCH(R3262,'Maximum minutes'!B:B,0),"")</f>
        <v/>
      </c>
      <c r="U3262" s="36">
        <f ca="1">IF(F3262&lt;&gt;"",COUNTA(OFFSET('Maximum minutes'!$C$1,'Annexe A1 Cours'!T3262,0,1,50)),0)</f>
        <v>0</v>
      </c>
      <c r="V3262" s="37">
        <f ca="1">IFERROR(OFFSET('Maximum minutes'!$C$1,T3262+1,-1+MATCH(G3262,OFFSET('Maximum minutes'!$C$1,T3262-1,0,1,50),0)),0)</f>
        <v>0</v>
      </c>
      <c r="W3262" s="38">
        <f t="shared" ca="1" si="100"/>
        <v>0</v>
      </c>
    </row>
    <row r="3263" spans="1:23" s="36" customFormat="1" ht="18.75">
      <c r="A3263" s="34"/>
      <c r="B3263" s="39"/>
      <c r="C3263" s="39"/>
      <c r="D3263" s="35"/>
      <c r="E3263" s="40"/>
      <c r="F3263" s="39"/>
      <c r="G3263" s="39"/>
      <c r="H3263" s="39"/>
      <c r="I3263" s="34"/>
      <c r="J3263" s="34"/>
      <c r="K3263" s="34"/>
      <c r="L3263" s="34"/>
      <c r="M3263" s="43" t="str">
        <f ca="1">IFERROR(OFFSET('Maximum minutes'!$C$1,T3263,MATCH(IF(G3263&lt;&gt;"",G3263,F3263),OFFSET('Maximum minutes'!$C$1,T3263-1,0,1,U3263+1),0)-1)*IF(OR(ISNUMBER(J3263),J3263="sans examen"),1,0)*IF(W3263&lt;MinDate,1,0),"")</f>
        <v/>
      </c>
      <c r="N3263" s="36">
        <f t="shared" ca="1" si="101"/>
        <v>0</v>
      </c>
      <c r="O3263" s="36" t="e">
        <f ca="1">LEFT(OFFSET(Lists!$Q$2,MATCH(E3263,Lists!$R$3:$R$19,0),0),4)</f>
        <v>#N/A</v>
      </c>
      <c r="P3263" s="36" t="e">
        <f ca="1">MATCH(O3263,Lists!$S$2:$S$640,1)</f>
        <v>#N/A</v>
      </c>
      <c r="Q3263" s="36" t="e">
        <f ca="1">MATCH(LEFT(OFFSET(Lists!$Q$2,MATCH(E3263,Lists!$R$3:$R$19,0)+1,0),4),Lists!$S$3:$S$640,1)</f>
        <v>#N/A</v>
      </c>
      <c r="R3263" s="36" t="e">
        <f ca="1">LEFT(OFFSET(Lists!$S$2,P3263-1+MATCH(F3263,OFFSET(Lists!$T$3,P3263-1,0,Q3263-P3263+1),0),0),6)</f>
        <v>#N/A</v>
      </c>
      <c r="S3263" s="36" t="e">
        <f ca="1">VLOOKUP(R3263,Lists!B:D,3,FALSE)</f>
        <v>#N/A</v>
      </c>
      <c r="T3263" s="36" t="str">
        <f>IF(F3263&lt;&gt;"",MATCH(R3263,'Maximum minutes'!B:B,0),"")</f>
        <v/>
      </c>
      <c r="U3263" s="36">
        <f ca="1">IF(F3263&lt;&gt;"",COUNTA(OFFSET('Maximum minutes'!$C$1,'Annexe A1 Cours'!T3263,0,1,50)),0)</f>
        <v>0</v>
      </c>
      <c r="V3263" s="37">
        <f ca="1">IFERROR(OFFSET('Maximum minutes'!$C$1,T3263+1,-1+MATCH(G3263,OFFSET('Maximum minutes'!$C$1,T3263-1,0,1,50),0)),0)</f>
        <v>0</v>
      </c>
      <c r="W3263" s="38">
        <f t="shared" ca="1" si="100"/>
        <v>0</v>
      </c>
    </row>
    <row r="3264" spans="1:23" s="36" customFormat="1" ht="18.75">
      <c r="A3264" s="34"/>
      <c r="B3264" s="39"/>
      <c r="C3264" s="39"/>
      <c r="D3264" s="35"/>
      <c r="E3264" s="40"/>
      <c r="F3264" s="39"/>
      <c r="G3264" s="39"/>
      <c r="H3264" s="39"/>
      <c r="I3264" s="34"/>
      <c r="J3264" s="34"/>
      <c r="K3264" s="34"/>
      <c r="L3264" s="34"/>
      <c r="M3264" s="43" t="str">
        <f ca="1">IFERROR(OFFSET('Maximum minutes'!$C$1,T3264,MATCH(IF(G3264&lt;&gt;"",G3264,F3264),OFFSET('Maximum minutes'!$C$1,T3264-1,0,1,U3264+1),0)-1)*IF(OR(ISNUMBER(J3264),J3264="sans examen"),1,0)*IF(W3264&lt;MinDate,1,0),"")</f>
        <v/>
      </c>
      <c r="N3264" s="36">
        <f t="shared" ca="1" si="101"/>
        <v>0</v>
      </c>
      <c r="O3264" s="36" t="e">
        <f ca="1">LEFT(OFFSET(Lists!$Q$2,MATCH(E3264,Lists!$R$3:$R$19,0),0),4)</f>
        <v>#N/A</v>
      </c>
      <c r="P3264" s="36" t="e">
        <f ca="1">MATCH(O3264,Lists!$S$2:$S$640,1)</f>
        <v>#N/A</v>
      </c>
      <c r="Q3264" s="36" t="e">
        <f ca="1">MATCH(LEFT(OFFSET(Lists!$Q$2,MATCH(E3264,Lists!$R$3:$R$19,0)+1,0),4),Lists!$S$3:$S$640,1)</f>
        <v>#N/A</v>
      </c>
      <c r="R3264" s="36" t="e">
        <f ca="1">LEFT(OFFSET(Lists!$S$2,P3264-1+MATCH(F3264,OFFSET(Lists!$T$3,P3264-1,0,Q3264-P3264+1),0),0),6)</f>
        <v>#N/A</v>
      </c>
      <c r="S3264" s="36" t="e">
        <f ca="1">VLOOKUP(R3264,Lists!B:D,3,FALSE)</f>
        <v>#N/A</v>
      </c>
      <c r="T3264" s="36" t="str">
        <f>IF(F3264&lt;&gt;"",MATCH(R3264,'Maximum minutes'!B:B,0),"")</f>
        <v/>
      </c>
      <c r="U3264" s="36">
        <f ca="1">IF(F3264&lt;&gt;"",COUNTA(OFFSET('Maximum minutes'!$C$1,'Annexe A1 Cours'!T3264,0,1,50)),0)</f>
        <v>0</v>
      </c>
      <c r="V3264" s="37">
        <f ca="1">IFERROR(OFFSET('Maximum minutes'!$C$1,T3264+1,-1+MATCH(G3264,OFFSET('Maximum minutes'!$C$1,T3264-1,0,1,50),0)),0)</f>
        <v>0</v>
      </c>
      <c r="W3264" s="38">
        <f t="shared" ca="1" si="100"/>
        <v>0</v>
      </c>
    </row>
    <row r="3265" spans="1:23" s="36" customFormat="1" ht="18.75">
      <c r="A3265" s="34"/>
      <c r="B3265" s="39"/>
      <c r="C3265" s="39"/>
      <c r="D3265" s="35"/>
      <c r="E3265" s="40"/>
      <c r="F3265" s="39"/>
      <c r="G3265" s="39"/>
      <c r="H3265" s="39"/>
      <c r="I3265" s="34"/>
      <c r="J3265" s="34"/>
      <c r="K3265" s="34"/>
      <c r="L3265" s="34"/>
      <c r="M3265" s="43" t="str">
        <f ca="1">IFERROR(OFFSET('Maximum minutes'!$C$1,T3265,MATCH(IF(G3265&lt;&gt;"",G3265,F3265),OFFSET('Maximum minutes'!$C$1,T3265-1,0,1,U3265+1),0)-1)*IF(OR(ISNUMBER(J3265),J3265="sans examen"),1,0)*IF(W3265&lt;MinDate,1,0),"")</f>
        <v/>
      </c>
      <c r="N3265" s="36">
        <f t="shared" ca="1" si="101"/>
        <v>0</v>
      </c>
      <c r="O3265" s="36" t="e">
        <f ca="1">LEFT(OFFSET(Lists!$Q$2,MATCH(E3265,Lists!$R$3:$R$19,0),0),4)</f>
        <v>#N/A</v>
      </c>
      <c r="P3265" s="36" t="e">
        <f ca="1">MATCH(O3265,Lists!$S$2:$S$640,1)</f>
        <v>#N/A</v>
      </c>
      <c r="Q3265" s="36" t="e">
        <f ca="1">MATCH(LEFT(OFFSET(Lists!$Q$2,MATCH(E3265,Lists!$R$3:$R$19,0)+1,0),4),Lists!$S$3:$S$640,1)</f>
        <v>#N/A</v>
      </c>
      <c r="R3265" s="36" t="e">
        <f ca="1">LEFT(OFFSET(Lists!$S$2,P3265-1+MATCH(F3265,OFFSET(Lists!$T$3,P3265-1,0,Q3265-P3265+1),0),0),6)</f>
        <v>#N/A</v>
      </c>
      <c r="S3265" s="36" t="e">
        <f ca="1">VLOOKUP(R3265,Lists!B:D,3,FALSE)</f>
        <v>#N/A</v>
      </c>
      <c r="T3265" s="36" t="str">
        <f>IF(F3265&lt;&gt;"",MATCH(R3265,'Maximum minutes'!B:B,0),"")</f>
        <v/>
      </c>
      <c r="U3265" s="36">
        <f ca="1">IF(F3265&lt;&gt;"",COUNTA(OFFSET('Maximum minutes'!$C$1,'Annexe A1 Cours'!T3265,0,1,50)),0)</f>
        <v>0</v>
      </c>
      <c r="V3265" s="37">
        <f ca="1">IFERROR(OFFSET('Maximum minutes'!$C$1,T3265+1,-1+MATCH(G3265,OFFSET('Maximum minutes'!$C$1,T3265-1,0,1,50),0)),0)</f>
        <v>0</v>
      </c>
      <c r="W3265" s="38">
        <f t="shared" ca="1" si="100"/>
        <v>0</v>
      </c>
    </row>
    <row r="3266" spans="1:23" s="36" customFormat="1" ht="18.75">
      <c r="A3266" s="34"/>
      <c r="B3266" s="39"/>
      <c r="C3266" s="39"/>
      <c r="D3266" s="35"/>
      <c r="E3266" s="40"/>
      <c r="F3266" s="39"/>
      <c r="G3266" s="39"/>
      <c r="H3266" s="39"/>
      <c r="I3266" s="34"/>
      <c r="J3266" s="34"/>
      <c r="K3266" s="34"/>
      <c r="L3266" s="34"/>
      <c r="M3266" s="43" t="str">
        <f ca="1">IFERROR(OFFSET('Maximum minutes'!$C$1,T3266,MATCH(IF(G3266&lt;&gt;"",G3266,F3266),OFFSET('Maximum minutes'!$C$1,T3266-1,0,1,U3266+1),0)-1)*IF(OR(ISNUMBER(J3266),J3266="sans examen"),1,0)*IF(W3266&lt;MinDate,1,0),"")</f>
        <v/>
      </c>
      <c r="N3266" s="36">
        <f t="shared" ca="1" si="101"/>
        <v>0</v>
      </c>
      <c r="O3266" s="36" t="e">
        <f ca="1">LEFT(OFFSET(Lists!$Q$2,MATCH(E3266,Lists!$R$3:$R$19,0),0),4)</f>
        <v>#N/A</v>
      </c>
      <c r="P3266" s="36" t="e">
        <f ca="1">MATCH(O3266,Lists!$S$2:$S$640,1)</f>
        <v>#N/A</v>
      </c>
      <c r="Q3266" s="36" t="e">
        <f ca="1">MATCH(LEFT(OFFSET(Lists!$Q$2,MATCH(E3266,Lists!$R$3:$R$19,0)+1,0),4),Lists!$S$3:$S$640,1)</f>
        <v>#N/A</v>
      </c>
      <c r="R3266" s="36" t="e">
        <f ca="1">LEFT(OFFSET(Lists!$S$2,P3266-1+MATCH(F3266,OFFSET(Lists!$T$3,P3266-1,0,Q3266-P3266+1),0),0),6)</f>
        <v>#N/A</v>
      </c>
      <c r="S3266" s="36" t="e">
        <f ca="1">VLOOKUP(R3266,Lists!B:D,3,FALSE)</f>
        <v>#N/A</v>
      </c>
      <c r="T3266" s="36" t="str">
        <f>IF(F3266&lt;&gt;"",MATCH(R3266,'Maximum minutes'!B:B,0),"")</f>
        <v/>
      </c>
      <c r="U3266" s="36">
        <f ca="1">IF(F3266&lt;&gt;"",COUNTA(OFFSET('Maximum minutes'!$C$1,'Annexe A1 Cours'!T3266,0,1,50)),0)</f>
        <v>0</v>
      </c>
      <c r="V3266" s="37">
        <f ca="1">IFERROR(OFFSET('Maximum minutes'!$C$1,T3266+1,-1+MATCH(G3266,OFFSET('Maximum minutes'!$C$1,T3266-1,0,1,50),0)),0)</f>
        <v>0</v>
      </c>
      <c r="W3266" s="38">
        <f t="shared" ca="1" si="100"/>
        <v>0</v>
      </c>
    </row>
    <row r="3267" spans="1:23" s="36" customFormat="1" ht="18.75">
      <c r="A3267" s="34"/>
      <c r="B3267" s="39"/>
      <c r="C3267" s="39"/>
      <c r="D3267" s="35"/>
      <c r="E3267" s="40"/>
      <c r="F3267" s="39"/>
      <c r="G3267" s="39"/>
      <c r="H3267" s="39"/>
      <c r="I3267" s="34"/>
      <c r="J3267" s="34"/>
      <c r="K3267" s="34"/>
      <c r="L3267" s="34"/>
      <c r="M3267" s="43" t="str">
        <f ca="1">IFERROR(OFFSET('Maximum minutes'!$C$1,T3267,MATCH(IF(G3267&lt;&gt;"",G3267,F3267),OFFSET('Maximum minutes'!$C$1,T3267-1,0,1,U3267+1),0)-1)*IF(OR(ISNUMBER(J3267),J3267="sans examen"),1,0)*IF(W3267&lt;MinDate,1,0),"")</f>
        <v/>
      </c>
      <c r="N3267" s="36">
        <f t="shared" ca="1" si="101"/>
        <v>0</v>
      </c>
      <c r="O3267" s="36" t="e">
        <f ca="1">LEFT(OFFSET(Lists!$Q$2,MATCH(E3267,Lists!$R$3:$R$19,0),0),4)</f>
        <v>#N/A</v>
      </c>
      <c r="P3267" s="36" t="e">
        <f ca="1">MATCH(O3267,Lists!$S$2:$S$640,1)</f>
        <v>#N/A</v>
      </c>
      <c r="Q3267" s="36" t="e">
        <f ca="1">MATCH(LEFT(OFFSET(Lists!$Q$2,MATCH(E3267,Lists!$R$3:$R$19,0)+1,0),4),Lists!$S$3:$S$640,1)</f>
        <v>#N/A</v>
      </c>
      <c r="R3267" s="36" t="e">
        <f ca="1">LEFT(OFFSET(Lists!$S$2,P3267-1+MATCH(F3267,OFFSET(Lists!$T$3,P3267-1,0,Q3267-P3267+1),0),0),6)</f>
        <v>#N/A</v>
      </c>
      <c r="S3267" s="36" t="e">
        <f ca="1">VLOOKUP(R3267,Lists!B:D,3,FALSE)</f>
        <v>#N/A</v>
      </c>
      <c r="T3267" s="36" t="str">
        <f>IF(F3267&lt;&gt;"",MATCH(R3267,'Maximum minutes'!B:B,0),"")</f>
        <v/>
      </c>
      <c r="U3267" s="36">
        <f ca="1">IF(F3267&lt;&gt;"",COUNTA(OFFSET('Maximum minutes'!$C$1,'Annexe A1 Cours'!T3267,0,1,50)),0)</f>
        <v>0</v>
      </c>
      <c r="V3267" s="37">
        <f ca="1">IFERROR(OFFSET('Maximum minutes'!$C$1,T3267+1,-1+MATCH(G3267,OFFSET('Maximum minutes'!$C$1,T3267-1,0,1,50),0)),0)</f>
        <v>0</v>
      </c>
      <c r="W3267" s="38">
        <f t="shared" ca="1" si="100"/>
        <v>0</v>
      </c>
    </row>
    <row r="3268" spans="1:23" s="36" customFormat="1" ht="18.75">
      <c r="A3268" s="34"/>
      <c r="B3268" s="39"/>
      <c r="C3268" s="39"/>
      <c r="D3268" s="35"/>
      <c r="E3268" s="40"/>
      <c r="F3268" s="39"/>
      <c r="G3268" s="39"/>
      <c r="H3268" s="39"/>
      <c r="I3268" s="34"/>
      <c r="J3268" s="34"/>
      <c r="K3268" s="34"/>
      <c r="L3268" s="34"/>
      <c r="M3268" s="43" t="str">
        <f ca="1">IFERROR(OFFSET('Maximum minutes'!$C$1,T3268,MATCH(IF(G3268&lt;&gt;"",G3268,F3268),OFFSET('Maximum minutes'!$C$1,T3268-1,0,1,U3268+1),0)-1)*IF(OR(ISNUMBER(J3268),J3268="sans examen"),1,0)*IF(W3268&lt;MinDate,1,0),"")</f>
        <v/>
      </c>
      <c r="N3268" s="36">
        <f t="shared" ca="1" si="101"/>
        <v>0</v>
      </c>
      <c r="O3268" s="36" t="e">
        <f ca="1">LEFT(OFFSET(Lists!$Q$2,MATCH(E3268,Lists!$R$3:$R$19,0),0),4)</f>
        <v>#N/A</v>
      </c>
      <c r="P3268" s="36" t="e">
        <f ca="1">MATCH(O3268,Lists!$S$2:$S$640,1)</f>
        <v>#N/A</v>
      </c>
      <c r="Q3268" s="36" t="e">
        <f ca="1">MATCH(LEFT(OFFSET(Lists!$Q$2,MATCH(E3268,Lists!$R$3:$R$19,0)+1,0),4),Lists!$S$3:$S$640,1)</f>
        <v>#N/A</v>
      </c>
      <c r="R3268" s="36" t="e">
        <f ca="1">LEFT(OFFSET(Lists!$S$2,P3268-1+MATCH(F3268,OFFSET(Lists!$T$3,P3268-1,0,Q3268-P3268+1),0),0),6)</f>
        <v>#N/A</v>
      </c>
      <c r="S3268" s="36" t="e">
        <f ca="1">VLOOKUP(R3268,Lists!B:D,3,FALSE)</f>
        <v>#N/A</v>
      </c>
      <c r="T3268" s="36" t="str">
        <f>IF(F3268&lt;&gt;"",MATCH(R3268,'Maximum minutes'!B:B,0),"")</f>
        <v/>
      </c>
      <c r="U3268" s="36">
        <f ca="1">IF(F3268&lt;&gt;"",COUNTA(OFFSET('Maximum minutes'!$C$1,'Annexe A1 Cours'!T3268,0,1,50)),0)</f>
        <v>0</v>
      </c>
      <c r="V3268" s="37">
        <f ca="1">IFERROR(OFFSET('Maximum minutes'!$C$1,T3268+1,-1+MATCH(G3268,OFFSET('Maximum minutes'!$C$1,T3268-1,0,1,50),0)),0)</f>
        <v>0</v>
      </c>
      <c r="W3268" s="38">
        <f t="shared" ca="1" si="100"/>
        <v>0</v>
      </c>
    </row>
    <row r="3269" spans="1:23" s="36" customFormat="1" ht="18.75">
      <c r="A3269" s="34"/>
      <c r="B3269" s="39"/>
      <c r="C3269" s="39"/>
      <c r="D3269" s="35"/>
      <c r="E3269" s="40"/>
      <c r="F3269" s="39"/>
      <c r="G3269" s="39"/>
      <c r="H3269" s="39"/>
      <c r="I3269" s="34"/>
      <c r="J3269" s="34"/>
      <c r="K3269" s="34"/>
      <c r="L3269" s="34"/>
      <c r="M3269" s="43" t="str">
        <f ca="1">IFERROR(OFFSET('Maximum minutes'!$C$1,T3269,MATCH(IF(G3269&lt;&gt;"",G3269,F3269),OFFSET('Maximum minutes'!$C$1,T3269-1,0,1,U3269+1),0)-1)*IF(OR(ISNUMBER(J3269),J3269="sans examen"),1,0)*IF(W3269&lt;MinDate,1,0),"")</f>
        <v/>
      </c>
      <c r="N3269" s="36">
        <f t="shared" ca="1" si="101"/>
        <v>0</v>
      </c>
      <c r="O3269" s="36" t="e">
        <f ca="1">LEFT(OFFSET(Lists!$Q$2,MATCH(E3269,Lists!$R$3:$R$19,0),0),4)</f>
        <v>#N/A</v>
      </c>
      <c r="P3269" s="36" t="e">
        <f ca="1">MATCH(O3269,Lists!$S$2:$S$640,1)</f>
        <v>#N/A</v>
      </c>
      <c r="Q3269" s="36" t="e">
        <f ca="1">MATCH(LEFT(OFFSET(Lists!$Q$2,MATCH(E3269,Lists!$R$3:$R$19,0)+1,0),4),Lists!$S$3:$S$640,1)</f>
        <v>#N/A</v>
      </c>
      <c r="R3269" s="36" t="e">
        <f ca="1">LEFT(OFFSET(Lists!$S$2,P3269-1+MATCH(F3269,OFFSET(Lists!$T$3,P3269-1,0,Q3269-P3269+1),0),0),6)</f>
        <v>#N/A</v>
      </c>
      <c r="S3269" s="36" t="e">
        <f ca="1">VLOOKUP(R3269,Lists!B:D,3,FALSE)</f>
        <v>#N/A</v>
      </c>
      <c r="T3269" s="36" t="str">
        <f>IF(F3269&lt;&gt;"",MATCH(R3269,'Maximum minutes'!B:B,0),"")</f>
        <v/>
      </c>
      <c r="U3269" s="36">
        <f ca="1">IF(F3269&lt;&gt;"",COUNTA(OFFSET('Maximum minutes'!$C$1,'Annexe A1 Cours'!T3269,0,1,50)),0)</f>
        <v>0</v>
      </c>
      <c r="V3269" s="37">
        <f ca="1">IFERROR(OFFSET('Maximum minutes'!$C$1,T3269+1,-1+MATCH(G3269,OFFSET('Maximum minutes'!$C$1,T3269-1,0,1,50),0)),0)</f>
        <v>0</v>
      </c>
      <c r="W3269" s="38">
        <f t="shared" ca="1" si="100"/>
        <v>0</v>
      </c>
    </row>
    <row r="3270" spans="1:23" s="36" customFormat="1" ht="18.75">
      <c r="A3270" s="34"/>
      <c r="B3270" s="39"/>
      <c r="C3270" s="39"/>
      <c r="D3270" s="35"/>
      <c r="E3270" s="40"/>
      <c r="F3270" s="39"/>
      <c r="G3270" s="39"/>
      <c r="H3270" s="39"/>
      <c r="I3270" s="34"/>
      <c r="J3270" s="34"/>
      <c r="K3270" s="34"/>
      <c r="L3270" s="34"/>
      <c r="M3270" s="43" t="str">
        <f ca="1">IFERROR(OFFSET('Maximum minutes'!$C$1,T3270,MATCH(IF(G3270&lt;&gt;"",G3270,F3270),OFFSET('Maximum minutes'!$C$1,T3270-1,0,1,U3270+1),0)-1)*IF(OR(ISNUMBER(J3270),J3270="sans examen"),1,0)*IF(W3270&lt;MinDate,1,0),"")</f>
        <v/>
      </c>
      <c r="N3270" s="36">
        <f t="shared" ca="1" si="101"/>
        <v>0</v>
      </c>
      <c r="O3270" s="36" t="e">
        <f ca="1">LEFT(OFFSET(Lists!$Q$2,MATCH(E3270,Lists!$R$3:$R$19,0),0),4)</f>
        <v>#N/A</v>
      </c>
      <c r="P3270" s="36" t="e">
        <f ca="1">MATCH(O3270,Lists!$S$2:$S$640,1)</f>
        <v>#N/A</v>
      </c>
      <c r="Q3270" s="36" t="e">
        <f ca="1">MATCH(LEFT(OFFSET(Lists!$Q$2,MATCH(E3270,Lists!$R$3:$R$19,0)+1,0),4),Lists!$S$3:$S$640,1)</f>
        <v>#N/A</v>
      </c>
      <c r="R3270" s="36" t="e">
        <f ca="1">LEFT(OFFSET(Lists!$S$2,P3270-1+MATCH(F3270,OFFSET(Lists!$T$3,P3270-1,0,Q3270-P3270+1),0),0),6)</f>
        <v>#N/A</v>
      </c>
      <c r="S3270" s="36" t="e">
        <f ca="1">VLOOKUP(R3270,Lists!B:D,3,FALSE)</f>
        <v>#N/A</v>
      </c>
      <c r="T3270" s="36" t="str">
        <f>IF(F3270&lt;&gt;"",MATCH(R3270,'Maximum minutes'!B:B,0),"")</f>
        <v/>
      </c>
      <c r="U3270" s="36">
        <f ca="1">IF(F3270&lt;&gt;"",COUNTA(OFFSET('Maximum minutes'!$C$1,'Annexe A1 Cours'!T3270,0,1,50)),0)</f>
        <v>0</v>
      </c>
      <c r="V3270" s="37">
        <f ca="1">IFERROR(OFFSET('Maximum minutes'!$C$1,T3270+1,-1+MATCH(G3270,OFFSET('Maximum minutes'!$C$1,T3270-1,0,1,50),0)),0)</f>
        <v>0</v>
      </c>
      <c r="W3270" s="38">
        <f t="shared" ca="1" si="100"/>
        <v>0</v>
      </c>
    </row>
    <row r="3271" spans="1:23" s="36" customFormat="1" ht="18.75">
      <c r="A3271" s="34"/>
      <c r="B3271" s="39"/>
      <c r="C3271" s="39"/>
      <c r="D3271" s="35"/>
      <c r="E3271" s="40"/>
      <c r="F3271" s="39"/>
      <c r="G3271" s="39"/>
      <c r="H3271" s="39"/>
      <c r="I3271" s="34"/>
      <c r="J3271" s="34"/>
      <c r="K3271" s="34"/>
      <c r="L3271" s="34"/>
      <c r="M3271" s="43" t="str">
        <f ca="1">IFERROR(OFFSET('Maximum minutes'!$C$1,T3271,MATCH(IF(G3271&lt;&gt;"",G3271,F3271),OFFSET('Maximum minutes'!$C$1,T3271-1,0,1,U3271+1),0)-1)*IF(OR(ISNUMBER(J3271),J3271="sans examen"),1,0)*IF(W3271&lt;MinDate,1,0),"")</f>
        <v/>
      </c>
      <c r="N3271" s="36">
        <f t="shared" ca="1" si="101"/>
        <v>0</v>
      </c>
      <c r="O3271" s="36" t="e">
        <f ca="1">LEFT(OFFSET(Lists!$Q$2,MATCH(E3271,Lists!$R$3:$R$19,0),0),4)</f>
        <v>#N/A</v>
      </c>
      <c r="P3271" s="36" t="e">
        <f ca="1">MATCH(O3271,Lists!$S$2:$S$640,1)</f>
        <v>#N/A</v>
      </c>
      <c r="Q3271" s="36" t="e">
        <f ca="1">MATCH(LEFT(OFFSET(Lists!$Q$2,MATCH(E3271,Lists!$R$3:$R$19,0)+1,0),4),Lists!$S$3:$S$640,1)</f>
        <v>#N/A</v>
      </c>
      <c r="R3271" s="36" t="e">
        <f ca="1">LEFT(OFFSET(Lists!$S$2,P3271-1+MATCH(F3271,OFFSET(Lists!$T$3,P3271-1,0,Q3271-P3271+1),0),0),6)</f>
        <v>#N/A</v>
      </c>
      <c r="S3271" s="36" t="e">
        <f ca="1">VLOOKUP(R3271,Lists!B:D,3,FALSE)</f>
        <v>#N/A</v>
      </c>
      <c r="T3271" s="36" t="str">
        <f>IF(F3271&lt;&gt;"",MATCH(R3271,'Maximum minutes'!B:B,0),"")</f>
        <v/>
      </c>
      <c r="U3271" s="36">
        <f ca="1">IF(F3271&lt;&gt;"",COUNTA(OFFSET('Maximum minutes'!$C$1,'Annexe A1 Cours'!T3271,0,1,50)),0)</f>
        <v>0</v>
      </c>
      <c r="V3271" s="37">
        <f ca="1">IFERROR(OFFSET('Maximum minutes'!$C$1,T3271+1,-1+MATCH(G3271,OFFSET('Maximum minutes'!$C$1,T3271-1,0,1,50),0)),0)</f>
        <v>0</v>
      </c>
      <c r="W3271" s="38">
        <f t="shared" ref="W3271:W3334" ca="1" si="102">IFERROR(DATE(YEAR(D3271)+V3271,MONTH(D3271),DAY(D3271)),"")</f>
        <v>0</v>
      </c>
    </row>
    <row r="3272" spans="1:23" s="36" customFormat="1" ht="18.75">
      <c r="A3272" s="34"/>
      <c r="B3272" s="39"/>
      <c r="C3272" s="39"/>
      <c r="D3272" s="35"/>
      <c r="E3272" s="40"/>
      <c r="F3272" s="39"/>
      <c r="G3272" s="39"/>
      <c r="H3272" s="39"/>
      <c r="I3272" s="34"/>
      <c r="J3272" s="34"/>
      <c r="K3272" s="34"/>
      <c r="L3272" s="34"/>
      <c r="M3272" s="43" t="str">
        <f ca="1">IFERROR(OFFSET('Maximum minutes'!$C$1,T3272,MATCH(IF(G3272&lt;&gt;"",G3272,F3272),OFFSET('Maximum minutes'!$C$1,T3272-1,0,1,U3272+1),0)-1)*IF(OR(ISNUMBER(J3272),J3272="sans examen"),1,0)*IF(W3272&lt;MinDate,1,0),"")</f>
        <v/>
      </c>
      <c r="N3272" s="36">
        <f t="shared" ref="N3272:N3335" ca="1" si="103">IF(K3272&gt;0,MIN(K3272,M3272),0)*IF(M3272="",0,1)</f>
        <v>0</v>
      </c>
      <c r="O3272" s="36" t="e">
        <f ca="1">LEFT(OFFSET(Lists!$Q$2,MATCH(E3272,Lists!$R$3:$R$19,0),0),4)</f>
        <v>#N/A</v>
      </c>
      <c r="P3272" s="36" t="e">
        <f ca="1">MATCH(O3272,Lists!$S$2:$S$640,1)</f>
        <v>#N/A</v>
      </c>
      <c r="Q3272" s="36" t="e">
        <f ca="1">MATCH(LEFT(OFFSET(Lists!$Q$2,MATCH(E3272,Lists!$R$3:$R$19,0)+1,0),4),Lists!$S$3:$S$640,1)</f>
        <v>#N/A</v>
      </c>
      <c r="R3272" s="36" t="e">
        <f ca="1">LEFT(OFFSET(Lists!$S$2,P3272-1+MATCH(F3272,OFFSET(Lists!$T$3,P3272-1,0,Q3272-P3272+1),0),0),6)</f>
        <v>#N/A</v>
      </c>
      <c r="S3272" s="36" t="e">
        <f ca="1">VLOOKUP(R3272,Lists!B:D,3,FALSE)</f>
        <v>#N/A</v>
      </c>
      <c r="T3272" s="36" t="str">
        <f>IF(F3272&lt;&gt;"",MATCH(R3272,'Maximum minutes'!B:B,0),"")</f>
        <v/>
      </c>
      <c r="U3272" s="36">
        <f ca="1">IF(F3272&lt;&gt;"",COUNTA(OFFSET('Maximum minutes'!$C$1,'Annexe A1 Cours'!T3272,0,1,50)),0)</f>
        <v>0</v>
      </c>
      <c r="V3272" s="37">
        <f ca="1">IFERROR(OFFSET('Maximum minutes'!$C$1,T3272+1,-1+MATCH(G3272,OFFSET('Maximum minutes'!$C$1,T3272-1,0,1,50),0)),0)</f>
        <v>0</v>
      </c>
      <c r="W3272" s="38">
        <f t="shared" ca="1" si="102"/>
        <v>0</v>
      </c>
    </row>
    <row r="3273" spans="1:23" s="36" customFormat="1" ht="18.75">
      <c r="A3273" s="34"/>
      <c r="B3273" s="39"/>
      <c r="C3273" s="39"/>
      <c r="D3273" s="35"/>
      <c r="E3273" s="40"/>
      <c r="F3273" s="39"/>
      <c r="G3273" s="39"/>
      <c r="H3273" s="39"/>
      <c r="I3273" s="34"/>
      <c r="J3273" s="34"/>
      <c r="K3273" s="34"/>
      <c r="L3273" s="34"/>
      <c r="M3273" s="43" t="str">
        <f ca="1">IFERROR(OFFSET('Maximum minutes'!$C$1,T3273,MATCH(IF(G3273&lt;&gt;"",G3273,F3273),OFFSET('Maximum minutes'!$C$1,T3273-1,0,1,U3273+1),0)-1)*IF(OR(ISNUMBER(J3273),J3273="sans examen"),1,0)*IF(W3273&lt;MinDate,1,0),"")</f>
        <v/>
      </c>
      <c r="N3273" s="36">
        <f t="shared" ca="1" si="103"/>
        <v>0</v>
      </c>
      <c r="O3273" s="36" t="e">
        <f ca="1">LEFT(OFFSET(Lists!$Q$2,MATCH(E3273,Lists!$R$3:$R$19,0),0),4)</f>
        <v>#N/A</v>
      </c>
      <c r="P3273" s="36" t="e">
        <f ca="1">MATCH(O3273,Lists!$S$2:$S$640,1)</f>
        <v>#N/A</v>
      </c>
      <c r="Q3273" s="36" t="e">
        <f ca="1">MATCH(LEFT(OFFSET(Lists!$Q$2,MATCH(E3273,Lists!$R$3:$R$19,0)+1,0),4),Lists!$S$3:$S$640,1)</f>
        <v>#N/A</v>
      </c>
      <c r="R3273" s="36" t="e">
        <f ca="1">LEFT(OFFSET(Lists!$S$2,P3273-1+MATCH(F3273,OFFSET(Lists!$T$3,P3273-1,0,Q3273-P3273+1),0),0),6)</f>
        <v>#N/A</v>
      </c>
      <c r="S3273" s="36" t="e">
        <f ca="1">VLOOKUP(R3273,Lists!B:D,3,FALSE)</f>
        <v>#N/A</v>
      </c>
      <c r="T3273" s="36" t="str">
        <f>IF(F3273&lt;&gt;"",MATCH(R3273,'Maximum minutes'!B:B,0),"")</f>
        <v/>
      </c>
      <c r="U3273" s="36">
        <f ca="1">IF(F3273&lt;&gt;"",COUNTA(OFFSET('Maximum minutes'!$C$1,'Annexe A1 Cours'!T3273,0,1,50)),0)</f>
        <v>0</v>
      </c>
      <c r="V3273" s="37">
        <f ca="1">IFERROR(OFFSET('Maximum minutes'!$C$1,T3273+1,-1+MATCH(G3273,OFFSET('Maximum minutes'!$C$1,T3273-1,0,1,50),0)),0)</f>
        <v>0</v>
      </c>
      <c r="W3273" s="38">
        <f t="shared" ca="1" si="102"/>
        <v>0</v>
      </c>
    </row>
    <row r="3274" spans="1:23" s="36" customFormat="1" ht="18.75">
      <c r="A3274" s="34"/>
      <c r="B3274" s="39"/>
      <c r="C3274" s="39"/>
      <c r="D3274" s="35"/>
      <c r="E3274" s="40"/>
      <c r="F3274" s="39"/>
      <c r="G3274" s="39"/>
      <c r="H3274" s="39"/>
      <c r="I3274" s="34"/>
      <c r="J3274" s="34"/>
      <c r="K3274" s="34"/>
      <c r="L3274" s="34"/>
      <c r="M3274" s="43" t="str">
        <f ca="1">IFERROR(OFFSET('Maximum minutes'!$C$1,T3274,MATCH(IF(G3274&lt;&gt;"",G3274,F3274),OFFSET('Maximum minutes'!$C$1,T3274-1,0,1,U3274+1),0)-1)*IF(OR(ISNUMBER(J3274),J3274="sans examen"),1,0)*IF(W3274&lt;MinDate,1,0),"")</f>
        <v/>
      </c>
      <c r="N3274" s="36">
        <f t="shared" ca="1" si="103"/>
        <v>0</v>
      </c>
      <c r="O3274" s="36" t="e">
        <f ca="1">LEFT(OFFSET(Lists!$Q$2,MATCH(E3274,Lists!$R$3:$R$19,0),0),4)</f>
        <v>#N/A</v>
      </c>
      <c r="P3274" s="36" t="e">
        <f ca="1">MATCH(O3274,Lists!$S$2:$S$640,1)</f>
        <v>#N/A</v>
      </c>
      <c r="Q3274" s="36" t="e">
        <f ca="1">MATCH(LEFT(OFFSET(Lists!$Q$2,MATCH(E3274,Lists!$R$3:$R$19,0)+1,0),4),Lists!$S$3:$S$640,1)</f>
        <v>#N/A</v>
      </c>
      <c r="R3274" s="36" t="e">
        <f ca="1">LEFT(OFFSET(Lists!$S$2,P3274-1+MATCH(F3274,OFFSET(Lists!$T$3,P3274-1,0,Q3274-P3274+1),0),0),6)</f>
        <v>#N/A</v>
      </c>
      <c r="S3274" s="36" t="e">
        <f ca="1">VLOOKUP(R3274,Lists!B:D,3,FALSE)</f>
        <v>#N/A</v>
      </c>
      <c r="T3274" s="36" t="str">
        <f>IF(F3274&lt;&gt;"",MATCH(R3274,'Maximum minutes'!B:B,0),"")</f>
        <v/>
      </c>
      <c r="U3274" s="36">
        <f ca="1">IF(F3274&lt;&gt;"",COUNTA(OFFSET('Maximum minutes'!$C$1,'Annexe A1 Cours'!T3274,0,1,50)),0)</f>
        <v>0</v>
      </c>
      <c r="V3274" s="37">
        <f ca="1">IFERROR(OFFSET('Maximum minutes'!$C$1,T3274+1,-1+MATCH(G3274,OFFSET('Maximum minutes'!$C$1,T3274-1,0,1,50),0)),0)</f>
        <v>0</v>
      </c>
      <c r="W3274" s="38">
        <f t="shared" ca="1" si="102"/>
        <v>0</v>
      </c>
    </row>
    <row r="3275" spans="1:23" s="36" customFormat="1" ht="18.75">
      <c r="A3275" s="34"/>
      <c r="B3275" s="39"/>
      <c r="C3275" s="39"/>
      <c r="D3275" s="35"/>
      <c r="E3275" s="40"/>
      <c r="F3275" s="39"/>
      <c r="G3275" s="39"/>
      <c r="H3275" s="39"/>
      <c r="I3275" s="34"/>
      <c r="J3275" s="34"/>
      <c r="K3275" s="34"/>
      <c r="L3275" s="34"/>
      <c r="M3275" s="43" t="str">
        <f ca="1">IFERROR(OFFSET('Maximum minutes'!$C$1,T3275,MATCH(IF(G3275&lt;&gt;"",G3275,F3275),OFFSET('Maximum minutes'!$C$1,T3275-1,0,1,U3275+1),0)-1)*IF(OR(ISNUMBER(J3275),J3275="sans examen"),1,0)*IF(W3275&lt;MinDate,1,0),"")</f>
        <v/>
      </c>
      <c r="N3275" s="36">
        <f t="shared" ca="1" si="103"/>
        <v>0</v>
      </c>
      <c r="O3275" s="36" t="e">
        <f ca="1">LEFT(OFFSET(Lists!$Q$2,MATCH(E3275,Lists!$R$3:$R$19,0),0),4)</f>
        <v>#N/A</v>
      </c>
      <c r="P3275" s="36" t="e">
        <f ca="1">MATCH(O3275,Lists!$S$2:$S$640,1)</f>
        <v>#N/A</v>
      </c>
      <c r="Q3275" s="36" t="e">
        <f ca="1">MATCH(LEFT(OFFSET(Lists!$Q$2,MATCH(E3275,Lists!$R$3:$R$19,0)+1,0),4),Lists!$S$3:$S$640,1)</f>
        <v>#N/A</v>
      </c>
      <c r="R3275" s="36" t="e">
        <f ca="1">LEFT(OFFSET(Lists!$S$2,P3275-1+MATCH(F3275,OFFSET(Lists!$T$3,P3275-1,0,Q3275-P3275+1),0),0),6)</f>
        <v>#N/A</v>
      </c>
      <c r="S3275" s="36" t="e">
        <f ca="1">VLOOKUP(R3275,Lists!B:D,3,FALSE)</f>
        <v>#N/A</v>
      </c>
      <c r="T3275" s="36" t="str">
        <f>IF(F3275&lt;&gt;"",MATCH(R3275,'Maximum minutes'!B:B,0),"")</f>
        <v/>
      </c>
      <c r="U3275" s="36">
        <f ca="1">IF(F3275&lt;&gt;"",COUNTA(OFFSET('Maximum minutes'!$C$1,'Annexe A1 Cours'!T3275,0,1,50)),0)</f>
        <v>0</v>
      </c>
      <c r="V3275" s="37">
        <f ca="1">IFERROR(OFFSET('Maximum minutes'!$C$1,T3275+1,-1+MATCH(G3275,OFFSET('Maximum minutes'!$C$1,T3275-1,0,1,50),0)),0)</f>
        <v>0</v>
      </c>
      <c r="W3275" s="38">
        <f t="shared" ca="1" si="102"/>
        <v>0</v>
      </c>
    </row>
    <row r="3276" spans="1:23" s="36" customFormat="1" ht="18.75">
      <c r="A3276" s="34"/>
      <c r="B3276" s="39"/>
      <c r="C3276" s="39"/>
      <c r="D3276" s="35"/>
      <c r="E3276" s="40"/>
      <c r="F3276" s="39"/>
      <c r="G3276" s="39"/>
      <c r="H3276" s="39"/>
      <c r="I3276" s="34"/>
      <c r="J3276" s="34"/>
      <c r="K3276" s="34"/>
      <c r="L3276" s="34"/>
      <c r="M3276" s="43" t="str">
        <f ca="1">IFERROR(OFFSET('Maximum minutes'!$C$1,T3276,MATCH(IF(G3276&lt;&gt;"",G3276,F3276),OFFSET('Maximum minutes'!$C$1,T3276-1,0,1,U3276+1),0)-1)*IF(OR(ISNUMBER(J3276),J3276="sans examen"),1,0)*IF(W3276&lt;MinDate,1,0),"")</f>
        <v/>
      </c>
      <c r="N3276" s="36">
        <f t="shared" ca="1" si="103"/>
        <v>0</v>
      </c>
      <c r="O3276" s="36" t="e">
        <f ca="1">LEFT(OFFSET(Lists!$Q$2,MATCH(E3276,Lists!$R$3:$R$19,0),0),4)</f>
        <v>#N/A</v>
      </c>
      <c r="P3276" s="36" t="e">
        <f ca="1">MATCH(O3276,Lists!$S$2:$S$640,1)</f>
        <v>#N/A</v>
      </c>
      <c r="Q3276" s="36" t="e">
        <f ca="1">MATCH(LEFT(OFFSET(Lists!$Q$2,MATCH(E3276,Lists!$R$3:$R$19,0)+1,0),4),Lists!$S$3:$S$640,1)</f>
        <v>#N/A</v>
      </c>
      <c r="R3276" s="36" t="e">
        <f ca="1">LEFT(OFFSET(Lists!$S$2,P3276-1+MATCH(F3276,OFFSET(Lists!$T$3,P3276-1,0,Q3276-P3276+1),0),0),6)</f>
        <v>#N/A</v>
      </c>
      <c r="S3276" s="36" t="e">
        <f ca="1">VLOOKUP(R3276,Lists!B:D,3,FALSE)</f>
        <v>#N/A</v>
      </c>
      <c r="T3276" s="36" t="str">
        <f>IF(F3276&lt;&gt;"",MATCH(R3276,'Maximum minutes'!B:B,0),"")</f>
        <v/>
      </c>
      <c r="U3276" s="36">
        <f ca="1">IF(F3276&lt;&gt;"",COUNTA(OFFSET('Maximum minutes'!$C$1,'Annexe A1 Cours'!T3276,0,1,50)),0)</f>
        <v>0</v>
      </c>
      <c r="V3276" s="37">
        <f ca="1">IFERROR(OFFSET('Maximum minutes'!$C$1,T3276+1,-1+MATCH(G3276,OFFSET('Maximum minutes'!$C$1,T3276-1,0,1,50),0)),0)</f>
        <v>0</v>
      </c>
      <c r="W3276" s="38">
        <f t="shared" ca="1" si="102"/>
        <v>0</v>
      </c>
    </row>
    <row r="3277" spans="1:23" s="36" customFormat="1" ht="18.75">
      <c r="A3277" s="34"/>
      <c r="B3277" s="39"/>
      <c r="C3277" s="39"/>
      <c r="D3277" s="35"/>
      <c r="E3277" s="40"/>
      <c r="F3277" s="39"/>
      <c r="G3277" s="39"/>
      <c r="H3277" s="39"/>
      <c r="I3277" s="34"/>
      <c r="J3277" s="34"/>
      <c r="K3277" s="34"/>
      <c r="L3277" s="34"/>
      <c r="M3277" s="43" t="str">
        <f ca="1">IFERROR(OFFSET('Maximum minutes'!$C$1,T3277,MATCH(IF(G3277&lt;&gt;"",G3277,F3277),OFFSET('Maximum minutes'!$C$1,T3277-1,0,1,U3277+1),0)-1)*IF(OR(ISNUMBER(J3277),J3277="sans examen"),1,0)*IF(W3277&lt;MinDate,1,0),"")</f>
        <v/>
      </c>
      <c r="N3277" s="36">
        <f t="shared" ca="1" si="103"/>
        <v>0</v>
      </c>
      <c r="O3277" s="36" t="e">
        <f ca="1">LEFT(OFFSET(Lists!$Q$2,MATCH(E3277,Lists!$R$3:$R$19,0),0),4)</f>
        <v>#N/A</v>
      </c>
      <c r="P3277" s="36" t="e">
        <f ca="1">MATCH(O3277,Lists!$S$2:$S$640,1)</f>
        <v>#N/A</v>
      </c>
      <c r="Q3277" s="36" t="e">
        <f ca="1">MATCH(LEFT(OFFSET(Lists!$Q$2,MATCH(E3277,Lists!$R$3:$R$19,0)+1,0),4),Lists!$S$3:$S$640,1)</f>
        <v>#N/A</v>
      </c>
      <c r="R3277" s="36" t="e">
        <f ca="1">LEFT(OFFSET(Lists!$S$2,P3277-1+MATCH(F3277,OFFSET(Lists!$T$3,P3277-1,0,Q3277-P3277+1),0),0),6)</f>
        <v>#N/A</v>
      </c>
      <c r="S3277" s="36" t="e">
        <f ca="1">VLOOKUP(R3277,Lists!B:D,3,FALSE)</f>
        <v>#N/A</v>
      </c>
      <c r="T3277" s="36" t="str">
        <f>IF(F3277&lt;&gt;"",MATCH(R3277,'Maximum minutes'!B:B,0),"")</f>
        <v/>
      </c>
      <c r="U3277" s="36">
        <f ca="1">IF(F3277&lt;&gt;"",COUNTA(OFFSET('Maximum minutes'!$C$1,'Annexe A1 Cours'!T3277,0,1,50)),0)</f>
        <v>0</v>
      </c>
      <c r="V3277" s="37">
        <f ca="1">IFERROR(OFFSET('Maximum minutes'!$C$1,T3277+1,-1+MATCH(G3277,OFFSET('Maximum minutes'!$C$1,T3277-1,0,1,50),0)),0)</f>
        <v>0</v>
      </c>
      <c r="W3277" s="38">
        <f t="shared" ca="1" si="102"/>
        <v>0</v>
      </c>
    </row>
    <row r="3278" spans="1:23" s="36" customFormat="1" ht="18.75">
      <c r="A3278" s="34"/>
      <c r="B3278" s="39"/>
      <c r="C3278" s="39"/>
      <c r="D3278" s="35"/>
      <c r="E3278" s="40"/>
      <c r="F3278" s="39"/>
      <c r="G3278" s="39"/>
      <c r="H3278" s="39"/>
      <c r="I3278" s="34"/>
      <c r="J3278" s="34"/>
      <c r="K3278" s="34"/>
      <c r="L3278" s="34"/>
      <c r="M3278" s="43" t="str">
        <f ca="1">IFERROR(OFFSET('Maximum minutes'!$C$1,T3278,MATCH(IF(G3278&lt;&gt;"",G3278,F3278),OFFSET('Maximum minutes'!$C$1,T3278-1,0,1,U3278+1),0)-1)*IF(OR(ISNUMBER(J3278),J3278="sans examen"),1,0)*IF(W3278&lt;MinDate,1,0),"")</f>
        <v/>
      </c>
      <c r="N3278" s="36">
        <f t="shared" ca="1" si="103"/>
        <v>0</v>
      </c>
      <c r="O3278" s="36" t="e">
        <f ca="1">LEFT(OFFSET(Lists!$Q$2,MATCH(E3278,Lists!$R$3:$R$19,0),0),4)</f>
        <v>#N/A</v>
      </c>
      <c r="P3278" s="36" t="e">
        <f ca="1">MATCH(O3278,Lists!$S$2:$S$640,1)</f>
        <v>#N/A</v>
      </c>
      <c r="Q3278" s="36" t="e">
        <f ca="1">MATCH(LEFT(OFFSET(Lists!$Q$2,MATCH(E3278,Lists!$R$3:$R$19,0)+1,0),4),Lists!$S$3:$S$640,1)</f>
        <v>#N/A</v>
      </c>
      <c r="R3278" s="36" t="e">
        <f ca="1">LEFT(OFFSET(Lists!$S$2,P3278-1+MATCH(F3278,OFFSET(Lists!$T$3,P3278-1,0,Q3278-P3278+1),0),0),6)</f>
        <v>#N/A</v>
      </c>
      <c r="S3278" s="36" t="e">
        <f ca="1">VLOOKUP(R3278,Lists!B:D,3,FALSE)</f>
        <v>#N/A</v>
      </c>
      <c r="T3278" s="36" t="str">
        <f>IF(F3278&lt;&gt;"",MATCH(R3278,'Maximum minutes'!B:B,0),"")</f>
        <v/>
      </c>
      <c r="U3278" s="36">
        <f ca="1">IF(F3278&lt;&gt;"",COUNTA(OFFSET('Maximum minutes'!$C$1,'Annexe A1 Cours'!T3278,0,1,50)),0)</f>
        <v>0</v>
      </c>
      <c r="V3278" s="37">
        <f ca="1">IFERROR(OFFSET('Maximum minutes'!$C$1,T3278+1,-1+MATCH(G3278,OFFSET('Maximum minutes'!$C$1,T3278-1,0,1,50),0)),0)</f>
        <v>0</v>
      </c>
      <c r="W3278" s="38">
        <f t="shared" ca="1" si="102"/>
        <v>0</v>
      </c>
    </row>
    <row r="3279" spans="1:23" s="36" customFormat="1" ht="18.75">
      <c r="A3279" s="34"/>
      <c r="B3279" s="39"/>
      <c r="C3279" s="39"/>
      <c r="D3279" s="35"/>
      <c r="E3279" s="40"/>
      <c r="F3279" s="39"/>
      <c r="G3279" s="39"/>
      <c r="H3279" s="39"/>
      <c r="I3279" s="34"/>
      <c r="J3279" s="34"/>
      <c r="K3279" s="34"/>
      <c r="L3279" s="34"/>
      <c r="M3279" s="43" t="str">
        <f ca="1">IFERROR(OFFSET('Maximum minutes'!$C$1,T3279,MATCH(IF(G3279&lt;&gt;"",G3279,F3279),OFFSET('Maximum minutes'!$C$1,T3279-1,0,1,U3279+1),0)-1)*IF(OR(ISNUMBER(J3279),J3279="sans examen"),1,0)*IF(W3279&lt;MinDate,1,0),"")</f>
        <v/>
      </c>
      <c r="N3279" s="36">
        <f t="shared" ca="1" si="103"/>
        <v>0</v>
      </c>
      <c r="O3279" s="36" t="e">
        <f ca="1">LEFT(OFFSET(Lists!$Q$2,MATCH(E3279,Lists!$R$3:$R$19,0),0),4)</f>
        <v>#N/A</v>
      </c>
      <c r="P3279" s="36" t="e">
        <f ca="1">MATCH(O3279,Lists!$S$2:$S$640,1)</f>
        <v>#N/A</v>
      </c>
      <c r="Q3279" s="36" t="e">
        <f ca="1">MATCH(LEFT(OFFSET(Lists!$Q$2,MATCH(E3279,Lists!$R$3:$R$19,0)+1,0),4),Lists!$S$3:$S$640,1)</f>
        <v>#N/A</v>
      </c>
      <c r="R3279" s="36" t="e">
        <f ca="1">LEFT(OFFSET(Lists!$S$2,P3279-1+MATCH(F3279,OFFSET(Lists!$T$3,P3279-1,0,Q3279-P3279+1),0),0),6)</f>
        <v>#N/A</v>
      </c>
      <c r="S3279" s="36" t="e">
        <f ca="1">VLOOKUP(R3279,Lists!B:D,3,FALSE)</f>
        <v>#N/A</v>
      </c>
      <c r="T3279" s="36" t="str">
        <f>IF(F3279&lt;&gt;"",MATCH(R3279,'Maximum minutes'!B:B,0),"")</f>
        <v/>
      </c>
      <c r="U3279" s="36">
        <f ca="1">IF(F3279&lt;&gt;"",COUNTA(OFFSET('Maximum minutes'!$C$1,'Annexe A1 Cours'!T3279,0,1,50)),0)</f>
        <v>0</v>
      </c>
      <c r="V3279" s="37">
        <f ca="1">IFERROR(OFFSET('Maximum minutes'!$C$1,T3279+1,-1+MATCH(G3279,OFFSET('Maximum minutes'!$C$1,T3279-1,0,1,50),0)),0)</f>
        <v>0</v>
      </c>
      <c r="W3279" s="38">
        <f t="shared" ca="1" si="102"/>
        <v>0</v>
      </c>
    </row>
    <row r="3280" spans="1:23" s="36" customFormat="1" ht="18.75">
      <c r="A3280" s="34"/>
      <c r="B3280" s="39"/>
      <c r="C3280" s="39"/>
      <c r="D3280" s="35"/>
      <c r="E3280" s="40"/>
      <c r="F3280" s="39"/>
      <c r="G3280" s="39"/>
      <c r="H3280" s="39"/>
      <c r="I3280" s="34"/>
      <c r="J3280" s="34"/>
      <c r="K3280" s="34"/>
      <c r="L3280" s="34"/>
      <c r="M3280" s="43" t="str">
        <f ca="1">IFERROR(OFFSET('Maximum minutes'!$C$1,T3280,MATCH(IF(G3280&lt;&gt;"",G3280,F3280),OFFSET('Maximum minutes'!$C$1,T3280-1,0,1,U3280+1),0)-1)*IF(OR(ISNUMBER(J3280),J3280="sans examen"),1,0)*IF(W3280&lt;MinDate,1,0),"")</f>
        <v/>
      </c>
      <c r="N3280" s="36">
        <f t="shared" ca="1" si="103"/>
        <v>0</v>
      </c>
      <c r="O3280" s="36" t="e">
        <f ca="1">LEFT(OFFSET(Lists!$Q$2,MATCH(E3280,Lists!$R$3:$R$19,0),0),4)</f>
        <v>#N/A</v>
      </c>
      <c r="P3280" s="36" t="e">
        <f ca="1">MATCH(O3280,Lists!$S$2:$S$640,1)</f>
        <v>#N/A</v>
      </c>
      <c r="Q3280" s="36" t="e">
        <f ca="1">MATCH(LEFT(OFFSET(Lists!$Q$2,MATCH(E3280,Lists!$R$3:$R$19,0)+1,0),4),Lists!$S$3:$S$640,1)</f>
        <v>#N/A</v>
      </c>
      <c r="R3280" s="36" t="e">
        <f ca="1">LEFT(OFFSET(Lists!$S$2,P3280-1+MATCH(F3280,OFFSET(Lists!$T$3,P3280-1,0,Q3280-P3280+1),0),0),6)</f>
        <v>#N/A</v>
      </c>
      <c r="S3280" s="36" t="e">
        <f ca="1">VLOOKUP(R3280,Lists!B:D,3,FALSE)</f>
        <v>#N/A</v>
      </c>
      <c r="T3280" s="36" t="str">
        <f>IF(F3280&lt;&gt;"",MATCH(R3280,'Maximum minutes'!B:B,0),"")</f>
        <v/>
      </c>
      <c r="U3280" s="36">
        <f ca="1">IF(F3280&lt;&gt;"",COUNTA(OFFSET('Maximum minutes'!$C$1,'Annexe A1 Cours'!T3280,0,1,50)),0)</f>
        <v>0</v>
      </c>
      <c r="V3280" s="37">
        <f ca="1">IFERROR(OFFSET('Maximum minutes'!$C$1,T3280+1,-1+MATCH(G3280,OFFSET('Maximum minutes'!$C$1,T3280-1,0,1,50),0)),0)</f>
        <v>0</v>
      </c>
      <c r="W3280" s="38">
        <f t="shared" ca="1" si="102"/>
        <v>0</v>
      </c>
    </row>
    <row r="3281" spans="1:23" s="36" customFormat="1" ht="18.75">
      <c r="A3281" s="34"/>
      <c r="B3281" s="39"/>
      <c r="C3281" s="39"/>
      <c r="D3281" s="35"/>
      <c r="E3281" s="40"/>
      <c r="F3281" s="39"/>
      <c r="G3281" s="39"/>
      <c r="H3281" s="39"/>
      <c r="I3281" s="34"/>
      <c r="J3281" s="34"/>
      <c r="K3281" s="34"/>
      <c r="L3281" s="34"/>
      <c r="M3281" s="43" t="str">
        <f ca="1">IFERROR(OFFSET('Maximum minutes'!$C$1,T3281,MATCH(IF(G3281&lt;&gt;"",G3281,F3281),OFFSET('Maximum minutes'!$C$1,T3281-1,0,1,U3281+1),0)-1)*IF(OR(ISNUMBER(J3281),J3281="sans examen"),1,0)*IF(W3281&lt;MinDate,1,0),"")</f>
        <v/>
      </c>
      <c r="N3281" s="36">
        <f t="shared" ca="1" si="103"/>
        <v>0</v>
      </c>
      <c r="O3281" s="36" t="e">
        <f ca="1">LEFT(OFFSET(Lists!$Q$2,MATCH(E3281,Lists!$R$3:$R$19,0),0),4)</f>
        <v>#N/A</v>
      </c>
      <c r="P3281" s="36" t="e">
        <f ca="1">MATCH(O3281,Lists!$S$2:$S$640,1)</f>
        <v>#N/A</v>
      </c>
      <c r="Q3281" s="36" t="e">
        <f ca="1">MATCH(LEFT(OFFSET(Lists!$Q$2,MATCH(E3281,Lists!$R$3:$R$19,0)+1,0),4),Lists!$S$3:$S$640,1)</f>
        <v>#N/A</v>
      </c>
      <c r="R3281" s="36" t="e">
        <f ca="1">LEFT(OFFSET(Lists!$S$2,P3281-1+MATCH(F3281,OFFSET(Lists!$T$3,P3281-1,0,Q3281-P3281+1),0),0),6)</f>
        <v>#N/A</v>
      </c>
      <c r="S3281" s="36" t="e">
        <f ca="1">VLOOKUP(R3281,Lists!B:D,3,FALSE)</f>
        <v>#N/A</v>
      </c>
      <c r="T3281" s="36" t="str">
        <f>IF(F3281&lt;&gt;"",MATCH(R3281,'Maximum minutes'!B:B,0),"")</f>
        <v/>
      </c>
      <c r="U3281" s="36">
        <f ca="1">IF(F3281&lt;&gt;"",COUNTA(OFFSET('Maximum minutes'!$C$1,'Annexe A1 Cours'!T3281,0,1,50)),0)</f>
        <v>0</v>
      </c>
      <c r="V3281" s="37">
        <f ca="1">IFERROR(OFFSET('Maximum minutes'!$C$1,T3281+1,-1+MATCH(G3281,OFFSET('Maximum minutes'!$C$1,T3281-1,0,1,50),0)),0)</f>
        <v>0</v>
      </c>
      <c r="W3281" s="38">
        <f t="shared" ca="1" si="102"/>
        <v>0</v>
      </c>
    </row>
    <row r="3282" spans="1:23" s="36" customFormat="1" ht="18.75">
      <c r="A3282" s="34"/>
      <c r="B3282" s="39"/>
      <c r="C3282" s="39"/>
      <c r="D3282" s="35"/>
      <c r="E3282" s="40"/>
      <c r="F3282" s="39"/>
      <c r="G3282" s="39"/>
      <c r="H3282" s="39"/>
      <c r="I3282" s="34"/>
      <c r="J3282" s="34"/>
      <c r="K3282" s="34"/>
      <c r="L3282" s="34"/>
      <c r="M3282" s="43" t="str">
        <f ca="1">IFERROR(OFFSET('Maximum minutes'!$C$1,T3282,MATCH(IF(G3282&lt;&gt;"",G3282,F3282),OFFSET('Maximum minutes'!$C$1,T3282-1,0,1,U3282+1),0)-1)*IF(OR(ISNUMBER(J3282),J3282="sans examen"),1,0)*IF(W3282&lt;MinDate,1,0),"")</f>
        <v/>
      </c>
      <c r="N3282" s="36">
        <f t="shared" ca="1" si="103"/>
        <v>0</v>
      </c>
      <c r="O3282" s="36" t="e">
        <f ca="1">LEFT(OFFSET(Lists!$Q$2,MATCH(E3282,Lists!$R$3:$R$19,0),0),4)</f>
        <v>#N/A</v>
      </c>
      <c r="P3282" s="36" t="e">
        <f ca="1">MATCH(O3282,Lists!$S$2:$S$640,1)</f>
        <v>#N/A</v>
      </c>
      <c r="Q3282" s="36" t="e">
        <f ca="1">MATCH(LEFT(OFFSET(Lists!$Q$2,MATCH(E3282,Lists!$R$3:$R$19,0)+1,0),4),Lists!$S$3:$S$640,1)</f>
        <v>#N/A</v>
      </c>
      <c r="R3282" s="36" t="e">
        <f ca="1">LEFT(OFFSET(Lists!$S$2,P3282-1+MATCH(F3282,OFFSET(Lists!$T$3,P3282-1,0,Q3282-P3282+1),0),0),6)</f>
        <v>#N/A</v>
      </c>
      <c r="S3282" s="36" t="e">
        <f ca="1">VLOOKUP(R3282,Lists!B:D,3,FALSE)</f>
        <v>#N/A</v>
      </c>
      <c r="T3282" s="36" t="str">
        <f>IF(F3282&lt;&gt;"",MATCH(R3282,'Maximum minutes'!B:B,0),"")</f>
        <v/>
      </c>
      <c r="U3282" s="36">
        <f ca="1">IF(F3282&lt;&gt;"",COUNTA(OFFSET('Maximum minutes'!$C$1,'Annexe A1 Cours'!T3282,0,1,50)),0)</f>
        <v>0</v>
      </c>
      <c r="V3282" s="37">
        <f ca="1">IFERROR(OFFSET('Maximum minutes'!$C$1,T3282+1,-1+MATCH(G3282,OFFSET('Maximum minutes'!$C$1,T3282-1,0,1,50),0)),0)</f>
        <v>0</v>
      </c>
      <c r="W3282" s="38">
        <f t="shared" ca="1" si="102"/>
        <v>0</v>
      </c>
    </row>
    <row r="3283" spans="1:23" s="36" customFormat="1" ht="18.75">
      <c r="A3283" s="34"/>
      <c r="B3283" s="39"/>
      <c r="C3283" s="39"/>
      <c r="D3283" s="35"/>
      <c r="E3283" s="40"/>
      <c r="F3283" s="39"/>
      <c r="G3283" s="39"/>
      <c r="H3283" s="39"/>
      <c r="I3283" s="34"/>
      <c r="J3283" s="34"/>
      <c r="K3283" s="34"/>
      <c r="L3283" s="34"/>
      <c r="M3283" s="43" t="str">
        <f ca="1">IFERROR(OFFSET('Maximum minutes'!$C$1,T3283,MATCH(IF(G3283&lt;&gt;"",G3283,F3283),OFFSET('Maximum minutes'!$C$1,T3283-1,0,1,U3283+1),0)-1)*IF(OR(ISNUMBER(J3283),J3283="sans examen"),1,0)*IF(W3283&lt;MinDate,1,0),"")</f>
        <v/>
      </c>
      <c r="N3283" s="36">
        <f t="shared" ca="1" si="103"/>
        <v>0</v>
      </c>
      <c r="O3283" s="36" t="e">
        <f ca="1">LEFT(OFFSET(Lists!$Q$2,MATCH(E3283,Lists!$R$3:$R$19,0),0),4)</f>
        <v>#N/A</v>
      </c>
      <c r="P3283" s="36" t="e">
        <f ca="1">MATCH(O3283,Lists!$S$2:$S$640,1)</f>
        <v>#N/A</v>
      </c>
      <c r="Q3283" s="36" t="e">
        <f ca="1">MATCH(LEFT(OFFSET(Lists!$Q$2,MATCH(E3283,Lists!$R$3:$R$19,0)+1,0),4),Lists!$S$3:$S$640,1)</f>
        <v>#N/A</v>
      </c>
      <c r="R3283" s="36" t="e">
        <f ca="1">LEFT(OFFSET(Lists!$S$2,P3283-1+MATCH(F3283,OFFSET(Lists!$T$3,P3283-1,0,Q3283-P3283+1),0),0),6)</f>
        <v>#N/A</v>
      </c>
      <c r="S3283" s="36" t="e">
        <f ca="1">VLOOKUP(R3283,Lists!B:D,3,FALSE)</f>
        <v>#N/A</v>
      </c>
      <c r="T3283" s="36" t="str">
        <f>IF(F3283&lt;&gt;"",MATCH(R3283,'Maximum minutes'!B:B,0),"")</f>
        <v/>
      </c>
      <c r="U3283" s="36">
        <f ca="1">IF(F3283&lt;&gt;"",COUNTA(OFFSET('Maximum minutes'!$C$1,'Annexe A1 Cours'!T3283,0,1,50)),0)</f>
        <v>0</v>
      </c>
      <c r="V3283" s="37">
        <f ca="1">IFERROR(OFFSET('Maximum minutes'!$C$1,T3283+1,-1+MATCH(G3283,OFFSET('Maximum minutes'!$C$1,T3283-1,0,1,50),0)),0)</f>
        <v>0</v>
      </c>
      <c r="W3283" s="38">
        <f t="shared" ca="1" si="102"/>
        <v>0</v>
      </c>
    </row>
    <row r="3284" spans="1:23" s="36" customFormat="1" ht="18.75">
      <c r="A3284" s="34"/>
      <c r="B3284" s="39"/>
      <c r="C3284" s="39"/>
      <c r="D3284" s="35"/>
      <c r="E3284" s="40"/>
      <c r="F3284" s="39"/>
      <c r="G3284" s="39"/>
      <c r="H3284" s="39"/>
      <c r="I3284" s="34"/>
      <c r="J3284" s="34"/>
      <c r="K3284" s="34"/>
      <c r="L3284" s="34"/>
      <c r="M3284" s="43" t="str">
        <f ca="1">IFERROR(OFFSET('Maximum minutes'!$C$1,T3284,MATCH(IF(G3284&lt;&gt;"",G3284,F3284),OFFSET('Maximum minutes'!$C$1,T3284-1,0,1,U3284+1),0)-1)*IF(OR(ISNUMBER(J3284),J3284="sans examen"),1,0)*IF(W3284&lt;MinDate,1,0),"")</f>
        <v/>
      </c>
      <c r="N3284" s="36">
        <f t="shared" ca="1" si="103"/>
        <v>0</v>
      </c>
      <c r="O3284" s="36" t="e">
        <f ca="1">LEFT(OFFSET(Lists!$Q$2,MATCH(E3284,Lists!$R$3:$R$19,0),0),4)</f>
        <v>#N/A</v>
      </c>
      <c r="P3284" s="36" t="e">
        <f ca="1">MATCH(O3284,Lists!$S$2:$S$640,1)</f>
        <v>#N/A</v>
      </c>
      <c r="Q3284" s="36" t="e">
        <f ca="1">MATCH(LEFT(OFFSET(Lists!$Q$2,MATCH(E3284,Lists!$R$3:$R$19,0)+1,0),4),Lists!$S$3:$S$640,1)</f>
        <v>#N/A</v>
      </c>
      <c r="R3284" s="36" t="e">
        <f ca="1">LEFT(OFFSET(Lists!$S$2,P3284-1+MATCH(F3284,OFFSET(Lists!$T$3,P3284-1,0,Q3284-P3284+1),0),0),6)</f>
        <v>#N/A</v>
      </c>
      <c r="S3284" s="36" t="e">
        <f ca="1">VLOOKUP(R3284,Lists!B:D,3,FALSE)</f>
        <v>#N/A</v>
      </c>
      <c r="T3284" s="36" t="str">
        <f>IF(F3284&lt;&gt;"",MATCH(R3284,'Maximum minutes'!B:B,0),"")</f>
        <v/>
      </c>
      <c r="U3284" s="36">
        <f ca="1">IF(F3284&lt;&gt;"",COUNTA(OFFSET('Maximum minutes'!$C$1,'Annexe A1 Cours'!T3284,0,1,50)),0)</f>
        <v>0</v>
      </c>
      <c r="V3284" s="37">
        <f ca="1">IFERROR(OFFSET('Maximum minutes'!$C$1,T3284+1,-1+MATCH(G3284,OFFSET('Maximum minutes'!$C$1,T3284-1,0,1,50),0)),0)</f>
        <v>0</v>
      </c>
      <c r="W3284" s="38">
        <f t="shared" ca="1" si="102"/>
        <v>0</v>
      </c>
    </row>
    <row r="3285" spans="1:23" s="36" customFormat="1" ht="18.75">
      <c r="A3285" s="34"/>
      <c r="B3285" s="39"/>
      <c r="C3285" s="39"/>
      <c r="D3285" s="35"/>
      <c r="E3285" s="40"/>
      <c r="F3285" s="39"/>
      <c r="G3285" s="39"/>
      <c r="H3285" s="39"/>
      <c r="I3285" s="34"/>
      <c r="J3285" s="34"/>
      <c r="K3285" s="34"/>
      <c r="L3285" s="34"/>
      <c r="M3285" s="43" t="str">
        <f ca="1">IFERROR(OFFSET('Maximum minutes'!$C$1,T3285,MATCH(IF(G3285&lt;&gt;"",G3285,F3285),OFFSET('Maximum minutes'!$C$1,T3285-1,0,1,U3285+1),0)-1)*IF(OR(ISNUMBER(J3285),J3285="sans examen"),1,0)*IF(W3285&lt;MinDate,1,0),"")</f>
        <v/>
      </c>
      <c r="N3285" s="36">
        <f t="shared" ca="1" si="103"/>
        <v>0</v>
      </c>
      <c r="O3285" s="36" t="e">
        <f ca="1">LEFT(OFFSET(Lists!$Q$2,MATCH(E3285,Lists!$R$3:$R$19,0),0),4)</f>
        <v>#N/A</v>
      </c>
      <c r="P3285" s="36" t="e">
        <f ca="1">MATCH(O3285,Lists!$S$2:$S$640,1)</f>
        <v>#N/A</v>
      </c>
      <c r="Q3285" s="36" t="e">
        <f ca="1">MATCH(LEFT(OFFSET(Lists!$Q$2,MATCH(E3285,Lists!$R$3:$R$19,0)+1,0),4),Lists!$S$3:$S$640,1)</f>
        <v>#N/A</v>
      </c>
      <c r="R3285" s="36" t="e">
        <f ca="1">LEFT(OFFSET(Lists!$S$2,P3285-1+MATCH(F3285,OFFSET(Lists!$T$3,P3285-1,0,Q3285-P3285+1),0),0),6)</f>
        <v>#N/A</v>
      </c>
      <c r="S3285" s="36" t="e">
        <f ca="1">VLOOKUP(R3285,Lists!B:D,3,FALSE)</f>
        <v>#N/A</v>
      </c>
      <c r="T3285" s="36" t="str">
        <f>IF(F3285&lt;&gt;"",MATCH(R3285,'Maximum minutes'!B:B,0),"")</f>
        <v/>
      </c>
      <c r="U3285" s="36">
        <f ca="1">IF(F3285&lt;&gt;"",COUNTA(OFFSET('Maximum minutes'!$C$1,'Annexe A1 Cours'!T3285,0,1,50)),0)</f>
        <v>0</v>
      </c>
      <c r="V3285" s="37">
        <f ca="1">IFERROR(OFFSET('Maximum minutes'!$C$1,T3285+1,-1+MATCH(G3285,OFFSET('Maximum minutes'!$C$1,T3285-1,0,1,50),0)),0)</f>
        <v>0</v>
      </c>
      <c r="W3285" s="38">
        <f t="shared" ca="1" si="102"/>
        <v>0</v>
      </c>
    </row>
    <row r="3286" spans="1:23" s="36" customFormat="1" ht="18.75">
      <c r="A3286" s="34"/>
      <c r="B3286" s="39"/>
      <c r="C3286" s="39"/>
      <c r="D3286" s="35"/>
      <c r="E3286" s="40"/>
      <c r="F3286" s="39"/>
      <c r="G3286" s="39"/>
      <c r="H3286" s="39"/>
      <c r="I3286" s="34"/>
      <c r="J3286" s="34"/>
      <c r="K3286" s="34"/>
      <c r="L3286" s="34"/>
      <c r="M3286" s="43" t="str">
        <f ca="1">IFERROR(OFFSET('Maximum minutes'!$C$1,T3286,MATCH(IF(G3286&lt;&gt;"",G3286,F3286),OFFSET('Maximum minutes'!$C$1,T3286-1,0,1,U3286+1),0)-1)*IF(OR(ISNUMBER(J3286),J3286="sans examen"),1,0)*IF(W3286&lt;MinDate,1,0),"")</f>
        <v/>
      </c>
      <c r="N3286" s="36">
        <f t="shared" ca="1" si="103"/>
        <v>0</v>
      </c>
      <c r="O3286" s="36" t="e">
        <f ca="1">LEFT(OFFSET(Lists!$Q$2,MATCH(E3286,Lists!$R$3:$R$19,0),0),4)</f>
        <v>#N/A</v>
      </c>
      <c r="P3286" s="36" t="e">
        <f ca="1">MATCH(O3286,Lists!$S$2:$S$640,1)</f>
        <v>#N/A</v>
      </c>
      <c r="Q3286" s="36" t="e">
        <f ca="1">MATCH(LEFT(OFFSET(Lists!$Q$2,MATCH(E3286,Lists!$R$3:$R$19,0)+1,0),4),Lists!$S$3:$S$640,1)</f>
        <v>#N/A</v>
      </c>
      <c r="R3286" s="36" t="e">
        <f ca="1">LEFT(OFFSET(Lists!$S$2,P3286-1+MATCH(F3286,OFFSET(Lists!$T$3,P3286-1,0,Q3286-P3286+1),0),0),6)</f>
        <v>#N/A</v>
      </c>
      <c r="S3286" s="36" t="e">
        <f ca="1">VLOOKUP(R3286,Lists!B:D,3,FALSE)</f>
        <v>#N/A</v>
      </c>
      <c r="T3286" s="36" t="str">
        <f>IF(F3286&lt;&gt;"",MATCH(R3286,'Maximum minutes'!B:B,0),"")</f>
        <v/>
      </c>
      <c r="U3286" s="36">
        <f ca="1">IF(F3286&lt;&gt;"",COUNTA(OFFSET('Maximum minutes'!$C$1,'Annexe A1 Cours'!T3286,0,1,50)),0)</f>
        <v>0</v>
      </c>
      <c r="V3286" s="37">
        <f ca="1">IFERROR(OFFSET('Maximum minutes'!$C$1,T3286+1,-1+MATCH(G3286,OFFSET('Maximum minutes'!$C$1,T3286-1,0,1,50),0)),0)</f>
        <v>0</v>
      </c>
      <c r="W3286" s="38">
        <f t="shared" ca="1" si="102"/>
        <v>0</v>
      </c>
    </row>
    <row r="3287" spans="1:23" s="36" customFormat="1" ht="18.75">
      <c r="A3287" s="34"/>
      <c r="B3287" s="39"/>
      <c r="C3287" s="39"/>
      <c r="D3287" s="35"/>
      <c r="E3287" s="40"/>
      <c r="F3287" s="39"/>
      <c r="G3287" s="39"/>
      <c r="H3287" s="39"/>
      <c r="I3287" s="34"/>
      <c r="J3287" s="34"/>
      <c r="K3287" s="34"/>
      <c r="L3287" s="34"/>
      <c r="M3287" s="43" t="str">
        <f ca="1">IFERROR(OFFSET('Maximum minutes'!$C$1,T3287,MATCH(IF(G3287&lt;&gt;"",G3287,F3287),OFFSET('Maximum minutes'!$C$1,T3287-1,0,1,U3287+1),0)-1)*IF(OR(ISNUMBER(J3287),J3287="sans examen"),1,0)*IF(W3287&lt;MinDate,1,0),"")</f>
        <v/>
      </c>
      <c r="N3287" s="36">
        <f t="shared" ca="1" si="103"/>
        <v>0</v>
      </c>
      <c r="O3287" s="36" t="e">
        <f ca="1">LEFT(OFFSET(Lists!$Q$2,MATCH(E3287,Lists!$R$3:$R$19,0),0),4)</f>
        <v>#N/A</v>
      </c>
      <c r="P3287" s="36" t="e">
        <f ca="1">MATCH(O3287,Lists!$S$2:$S$640,1)</f>
        <v>#N/A</v>
      </c>
      <c r="Q3287" s="36" t="e">
        <f ca="1">MATCH(LEFT(OFFSET(Lists!$Q$2,MATCH(E3287,Lists!$R$3:$R$19,0)+1,0),4),Lists!$S$3:$S$640,1)</f>
        <v>#N/A</v>
      </c>
      <c r="R3287" s="36" t="e">
        <f ca="1">LEFT(OFFSET(Lists!$S$2,P3287-1+MATCH(F3287,OFFSET(Lists!$T$3,P3287-1,0,Q3287-P3287+1),0),0),6)</f>
        <v>#N/A</v>
      </c>
      <c r="S3287" s="36" t="e">
        <f ca="1">VLOOKUP(R3287,Lists!B:D,3,FALSE)</f>
        <v>#N/A</v>
      </c>
      <c r="T3287" s="36" t="str">
        <f>IF(F3287&lt;&gt;"",MATCH(R3287,'Maximum minutes'!B:B,0),"")</f>
        <v/>
      </c>
      <c r="U3287" s="36">
        <f ca="1">IF(F3287&lt;&gt;"",COUNTA(OFFSET('Maximum minutes'!$C$1,'Annexe A1 Cours'!T3287,0,1,50)),0)</f>
        <v>0</v>
      </c>
      <c r="V3287" s="37">
        <f ca="1">IFERROR(OFFSET('Maximum minutes'!$C$1,T3287+1,-1+MATCH(G3287,OFFSET('Maximum minutes'!$C$1,T3287-1,0,1,50),0)),0)</f>
        <v>0</v>
      </c>
      <c r="W3287" s="38">
        <f t="shared" ca="1" si="102"/>
        <v>0</v>
      </c>
    </row>
    <row r="3288" spans="1:23" s="36" customFormat="1" ht="18.75">
      <c r="A3288" s="34"/>
      <c r="B3288" s="39"/>
      <c r="C3288" s="39"/>
      <c r="D3288" s="35"/>
      <c r="E3288" s="40"/>
      <c r="F3288" s="39"/>
      <c r="G3288" s="39"/>
      <c r="H3288" s="39"/>
      <c r="I3288" s="34"/>
      <c r="J3288" s="34"/>
      <c r="K3288" s="34"/>
      <c r="L3288" s="34"/>
      <c r="M3288" s="43" t="str">
        <f ca="1">IFERROR(OFFSET('Maximum minutes'!$C$1,T3288,MATCH(IF(G3288&lt;&gt;"",G3288,F3288),OFFSET('Maximum minutes'!$C$1,T3288-1,0,1,U3288+1),0)-1)*IF(OR(ISNUMBER(J3288),J3288="sans examen"),1,0)*IF(W3288&lt;MinDate,1,0),"")</f>
        <v/>
      </c>
      <c r="N3288" s="36">
        <f t="shared" ca="1" si="103"/>
        <v>0</v>
      </c>
      <c r="O3288" s="36" t="e">
        <f ca="1">LEFT(OFFSET(Lists!$Q$2,MATCH(E3288,Lists!$R$3:$R$19,0),0),4)</f>
        <v>#N/A</v>
      </c>
      <c r="P3288" s="36" t="e">
        <f ca="1">MATCH(O3288,Lists!$S$2:$S$640,1)</f>
        <v>#N/A</v>
      </c>
      <c r="Q3288" s="36" t="e">
        <f ca="1">MATCH(LEFT(OFFSET(Lists!$Q$2,MATCH(E3288,Lists!$R$3:$R$19,0)+1,0),4),Lists!$S$3:$S$640,1)</f>
        <v>#N/A</v>
      </c>
      <c r="R3288" s="36" t="e">
        <f ca="1">LEFT(OFFSET(Lists!$S$2,P3288-1+MATCH(F3288,OFFSET(Lists!$T$3,P3288-1,0,Q3288-P3288+1),0),0),6)</f>
        <v>#N/A</v>
      </c>
      <c r="S3288" s="36" t="e">
        <f ca="1">VLOOKUP(R3288,Lists!B:D,3,FALSE)</f>
        <v>#N/A</v>
      </c>
      <c r="T3288" s="36" t="str">
        <f>IF(F3288&lt;&gt;"",MATCH(R3288,'Maximum minutes'!B:B,0),"")</f>
        <v/>
      </c>
      <c r="U3288" s="36">
        <f ca="1">IF(F3288&lt;&gt;"",COUNTA(OFFSET('Maximum minutes'!$C$1,'Annexe A1 Cours'!T3288,0,1,50)),0)</f>
        <v>0</v>
      </c>
      <c r="V3288" s="37">
        <f ca="1">IFERROR(OFFSET('Maximum minutes'!$C$1,T3288+1,-1+MATCH(G3288,OFFSET('Maximum minutes'!$C$1,T3288-1,0,1,50),0)),0)</f>
        <v>0</v>
      </c>
      <c r="W3288" s="38">
        <f t="shared" ca="1" si="102"/>
        <v>0</v>
      </c>
    </row>
    <row r="3289" spans="1:23" s="36" customFormat="1" ht="18.75">
      <c r="A3289" s="34"/>
      <c r="B3289" s="39"/>
      <c r="C3289" s="39"/>
      <c r="D3289" s="35"/>
      <c r="E3289" s="40"/>
      <c r="F3289" s="39"/>
      <c r="G3289" s="39"/>
      <c r="H3289" s="39"/>
      <c r="I3289" s="34"/>
      <c r="J3289" s="34"/>
      <c r="K3289" s="34"/>
      <c r="L3289" s="34"/>
      <c r="M3289" s="43" t="str">
        <f ca="1">IFERROR(OFFSET('Maximum minutes'!$C$1,T3289,MATCH(IF(G3289&lt;&gt;"",G3289,F3289),OFFSET('Maximum minutes'!$C$1,T3289-1,0,1,U3289+1),0)-1)*IF(OR(ISNUMBER(J3289),J3289="sans examen"),1,0)*IF(W3289&lt;MinDate,1,0),"")</f>
        <v/>
      </c>
      <c r="N3289" s="36">
        <f t="shared" ca="1" si="103"/>
        <v>0</v>
      </c>
      <c r="O3289" s="36" t="e">
        <f ca="1">LEFT(OFFSET(Lists!$Q$2,MATCH(E3289,Lists!$R$3:$R$19,0),0),4)</f>
        <v>#N/A</v>
      </c>
      <c r="P3289" s="36" t="e">
        <f ca="1">MATCH(O3289,Lists!$S$2:$S$640,1)</f>
        <v>#N/A</v>
      </c>
      <c r="Q3289" s="36" t="e">
        <f ca="1">MATCH(LEFT(OFFSET(Lists!$Q$2,MATCH(E3289,Lists!$R$3:$R$19,0)+1,0),4),Lists!$S$3:$S$640,1)</f>
        <v>#N/A</v>
      </c>
      <c r="R3289" s="36" t="e">
        <f ca="1">LEFT(OFFSET(Lists!$S$2,P3289-1+MATCH(F3289,OFFSET(Lists!$T$3,P3289-1,0,Q3289-P3289+1),0),0),6)</f>
        <v>#N/A</v>
      </c>
      <c r="S3289" s="36" t="e">
        <f ca="1">VLOOKUP(R3289,Lists!B:D,3,FALSE)</f>
        <v>#N/A</v>
      </c>
      <c r="T3289" s="36" t="str">
        <f>IF(F3289&lt;&gt;"",MATCH(R3289,'Maximum minutes'!B:B,0),"")</f>
        <v/>
      </c>
      <c r="U3289" s="36">
        <f ca="1">IF(F3289&lt;&gt;"",COUNTA(OFFSET('Maximum minutes'!$C$1,'Annexe A1 Cours'!T3289,0,1,50)),0)</f>
        <v>0</v>
      </c>
      <c r="V3289" s="37">
        <f ca="1">IFERROR(OFFSET('Maximum minutes'!$C$1,T3289+1,-1+MATCH(G3289,OFFSET('Maximum minutes'!$C$1,T3289-1,0,1,50),0)),0)</f>
        <v>0</v>
      </c>
      <c r="W3289" s="38">
        <f t="shared" ca="1" si="102"/>
        <v>0</v>
      </c>
    </row>
    <row r="3290" spans="1:23" s="36" customFormat="1" ht="18.75">
      <c r="A3290" s="34"/>
      <c r="B3290" s="39"/>
      <c r="C3290" s="39"/>
      <c r="D3290" s="35"/>
      <c r="E3290" s="40"/>
      <c r="F3290" s="39"/>
      <c r="G3290" s="39"/>
      <c r="H3290" s="39"/>
      <c r="I3290" s="34"/>
      <c r="J3290" s="34"/>
      <c r="K3290" s="34"/>
      <c r="L3290" s="34"/>
      <c r="M3290" s="43" t="str">
        <f ca="1">IFERROR(OFFSET('Maximum minutes'!$C$1,T3290,MATCH(IF(G3290&lt;&gt;"",G3290,F3290),OFFSET('Maximum minutes'!$C$1,T3290-1,0,1,U3290+1),0)-1)*IF(OR(ISNUMBER(J3290),J3290="sans examen"),1,0)*IF(W3290&lt;MinDate,1,0),"")</f>
        <v/>
      </c>
      <c r="N3290" s="36">
        <f t="shared" ca="1" si="103"/>
        <v>0</v>
      </c>
      <c r="O3290" s="36" t="e">
        <f ca="1">LEFT(OFFSET(Lists!$Q$2,MATCH(E3290,Lists!$R$3:$R$19,0),0),4)</f>
        <v>#N/A</v>
      </c>
      <c r="P3290" s="36" t="e">
        <f ca="1">MATCH(O3290,Lists!$S$2:$S$640,1)</f>
        <v>#N/A</v>
      </c>
      <c r="Q3290" s="36" t="e">
        <f ca="1">MATCH(LEFT(OFFSET(Lists!$Q$2,MATCH(E3290,Lists!$R$3:$R$19,0)+1,0),4),Lists!$S$3:$S$640,1)</f>
        <v>#N/A</v>
      </c>
      <c r="R3290" s="36" t="e">
        <f ca="1">LEFT(OFFSET(Lists!$S$2,P3290-1+MATCH(F3290,OFFSET(Lists!$T$3,P3290-1,0,Q3290-P3290+1),0),0),6)</f>
        <v>#N/A</v>
      </c>
      <c r="S3290" s="36" t="e">
        <f ca="1">VLOOKUP(R3290,Lists!B:D,3,FALSE)</f>
        <v>#N/A</v>
      </c>
      <c r="T3290" s="36" t="str">
        <f>IF(F3290&lt;&gt;"",MATCH(R3290,'Maximum minutes'!B:B,0),"")</f>
        <v/>
      </c>
      <c r="U3290" s="36">
        <f ca="1">IF(F3290&lt;&gt;"",COUNTA(OFFSET('Maximum minutes'!$C$1,'Annexe A1 Cours'!T3290,0,1,50)),0)</f>
        <v>0</v>
      </c>
      <c r="V3290" s="37">
        <f ca="1">IFERROR(OFFSET('Maximum minutes'!$C$1,T3290+1,-1+MATCH(G3290,OFFSET('Maximum minutes'!$C$1,T3290-1,0,1,50),0)),0)</f>
        <v>0</v>
      </c>
      <c r="W3290" s="38">
        <f t="shared" ca="1" si="102"/>
        <v>0</v>
      </c>
    </row>
    <row r="3291" spans="1:23" s="36" customFormat="1" ht="18.75">
      <c r="A3291" s="34"/>
      <c r="B3291" s="39"/>
      <c r="C3291" s="39"/>
      <c r="D3291" s="35"/>
      <c r="E3291" s="40"/>
      <c r="F3291" s="39"/>
      <c r="G3291" s="39"/>
      <c r="H3291" s="39"/>
      <c r="I3291" s="34"/>
      <c r="J3291" s="34"/>
      <c r="K3291" s="34"/>
      <c r="L3291" s="34"/>
      <c r="M3291" s="43" t="str">
        <f ca="1">IFERROR(OFFSET('Maximum minutes'!$C$1,T3291,MATCH(IF(G3291&lt;&gt;"",G3291,F3291),OFFSET('Maximum minutes'!$C$1,T3291-1,0,1,U3291+1),0)-1)*IF(OR(ISNUMBER(J3291),J3291="sans examen"),1,0)*IF(W3291&lt;MinDate,1,0),"")</f>
        <v/>
      </c>
      <c r="N3291" s="36">
        <f t="shared" ca="1" si="103"/>
        <v>0</v>
      </c>
      <c r="O3291" s="36" t="e">
        <f ca="1">LEFT(OFFSET(Lists!$Q$2,MATCH(E3291,Lists!$R$3:$R$19,0),0),4)</f>
        <v>#N/A</v>
      </c>
      <c r="P3291" s="36" t="e">
        <f ca="1">MATCH(O3291,Lists!$S$2:$S$640,1)</f>
        <v>#N/A</v>
      </c>
      <c r="Q3291" s="36" t="e">
        <f ca="1">MATCH(LEFT(OFFSET(Lists!$Q$2,MATCH(E3291,Lists!$R$3:$R$19,0)+1,0),4),Lists!$S$3:$S$640,1)</f>
        <v>#N/A</v>
      </c>
      <c r="R3291" s="36" t="e">
        <f ca="1">LEFT(OFFSET(Lists!$S$2,P3291-1+MATCH(F3291,OFFSET(Lists!$T$3,P3291-1,0,Q3291-P3291+1),0),0),6)</f>
        <v>#N/A</v>
      </c>
      <c r="S3291" s="36" t="e">
        <f ca="1">VLOOKUP(R3291,Lists!B:D,3,FALSE)</f>
        <v>#N/A</v>
      </c>
      <c r="T3291" s="36" t="str">
        <f>IF(F3291&lt;&gt;"",MATCH(R3291,'Maximum minutes'!B:B,0),"")</f>
        <v/>
      </c>
      <c r="U3291" s="36">
        <f ca="1">IF(F3291&lt;&gt;"",COUNTA(OFFSET('Maximum minutes'!$C$1,'Annexe A1 Cours'!T3291,0,1,50)),0)</f>
        <v>0</v>
      </c>
      <c r="V3291" s="37">
        <f ca="1">IFERROR(OFFSET('Maximum minutes'!$C$1,T3291+1,-1+MATCH(G3291,OFFSET('Maximum minutes'!$C$1,T3291-1,0,1,50),0)),0)</f>
        <v>0</v>
      </c>
      <c r="W3291" s="38">
        <f t="shared" ca="1" si="102"/>
        <v>0</v>
      </c>
    </row>
    <row r="3292" spans="1:23" s="36" customFormat="1" ht="18.75">
      <c r="A3292" s="34"/>
      <c r="B3292" s="39"/>
      <c r="C3292" s="39"/>
      <c r="D3292" s="35"/>
      <c r="E3292" s="40"/>
      <c r="F3292" s="39"/>
      <c r="G3292" s="39"/>
      <c r="H3292" s="39"/>
      <c r="I3292" s="34"/>
      <c r="J3292" s="34"/>
      <c r="K3292" s="34"/>
      <c r="L3292" s="34"/>
      <c r="M3292" s="43" t="str">
        <f ca="1">IFERROR(OFFSET('Maximum minutes'!$C$1,T3292,MATCH(IF(G3292&lt;&gt;"",G3292,F3292),OFFSET('Maximum minutes'!$C$1,T3292-1,0,1,U3292+1),0)-1)*IF(OR(ISNUMBER(J3292),J3292="sans examen"),1,0)*IF(W3292&lt;MinDate,1,0),"")</f>
        <v/>
      </c>
      <c r="N3292" s="36">
        <f t="shared" ca="1" si="103"/>
        <v>0</v>
      </c>
      <c r="O3292" s="36" t="e">
        <f ca="1">LEFT(OFFSET(Lists!$Q$2,MATCH(E3292,Lists!$R$3:$R$19,0),0),4)</f>
        <v>#N/A</v>
      </c>
      <c r="P3292" s="36" t="e">
        <f ca="1">MATCH(O3292,Lists!$S$2:$S$640,1)</f>
        <v>#N/A</v>
      </c>
      <c r="Q3292" s="36" t="e">
        <f ca="1">MATCH(LEFT(OFFSET(Lists!$Q$2,MATCH(E3292,Lists!$R$3:$R$19,0)+1,0),4),Lists!$S$3:$S$640,1)</f>
        <v>#N/A</v>
      </c>
      <c r="R3292" s="36" t="e">
        <f ca="1">LEFT(OFFSET(Lists!$S$2,P3292-1+MATCH(F3292,OFFSET(Lists!$T$3,P3292-1,0,Q3292-P3292+1),0),0),6)</f>
        <v>#N/A</v>
      </c>
      <c r="S3292" s="36" t="e">
        <f ca="1">VLOOKUP(R3292,Lists!B:D,3,FALSE)</f>
        <v>#N/A</v>
      </c>
      <c r="T3292" s="36" t="str">
        <f>IF(F3292&lt;&gt;"",MATCH(R3292,'Maximum minutes'!B:B,0),"")</f>
        <v/>
      </c>
      <c r="U3292" s="36">
        <f ca="1">IF(F3292&lt;&gt;"",COUNTA(OFFSET('Maximum minutes'!$C$1,'Annexe A1 Cours'!T3292,0,1,50)),0)</f>
        <v>0</v>
      </c>
      <c r="V3292" s="37">
        <f ca="1">IFERROR(OFFSET('Maximum minutes'!$C$1,T3292+1,-1+MATCH(G3292,OFFSET('Maximum minutes'!$C$1,T3292-1,0,1,50),0)),0)</f>
        <v>0</v>
      </c>
      <c r="W3292" s="38">
        <f t="shared" ca="1" si="102"/>
        <v>0</v>
      </c>
    </row>
    <row r="3293" spans="1:23" s="36" customFormat="1" ht="18.75">
      <c r="A3293" s="34"/>
      <c r="B3293" s="39"/>
      <c r="C3293" s="39"/>
      <c r="D3293" s="35"/>
      <c r="E3293" s="40"/>
      <c r="F3293" s="39"/>
      <c r="G3293" s="39"/>
      <c r="H3293" s="39"/>
      <c r="I3293" s="34"/>
      <c r="J3293" s="34"/>
      <c r="K3293" s="34"/>
      <c r="L3293" s="34"/>
      <c r="M3293" s="43" t="str">
        <f ca="1">IFERROR(OFFSET('Maximum minutes'!$C$1,T3293,MATCH(IF(G3293&lt;&gt;"",G3293,F3293),OFFSET('Maximum minutes'!$C$1,T3293-1,0,1,U3293+1),0)-1)*IF(OR(ISNUMBER(J3293),J3293="sans examen"),1,0)*IF(W3293&lt;MinDate,1,0),"")</f>
        <v/>
      </c>
      <c r="N3293" s="36">
        <f t="shared" ca="1" si="103"/>
        <v>0</v>
      </c>
      <c r="O3293" s="36" t="e">
        <f ca="1">LEFT(OFFSET(Lists!$Q$2,MATCH(E3293,Lists!$R$3:$R$19,0),0),4)</f>
        <v>#N/A</v>
      </c>
      <c r="P3293" s="36" t="e">
        <f ca="1">MATCH(O3293,Lists!$S$2:$S$640,1)</f>
        <v>#N/A</v>
      </c>
      <c r="Q3293" s="36" t="e">
        <f ca="1">MATCH(LEFT(OFFSET(Lists!$Q$2,MATCH(E3293,Lists!$R$3:$R$19,0)+1,0),4),Lists!$S$3:$S$640,1)</f>
        <v>#N/A</v>
      </c>
      <c r="R3293" s="36" t="e">
        <f ca="1">LEFT(OFFSET(Lists!$S$2,P3293-1+MATCH(F3293,OFFSET(Lists!$T$3,P3293-1,0,Q3293-P3293+1),0),0),6)</f>
        <v>#N/A</v>
      </c>
      <c r="S3293" s="36" t="e">
        <f ca="1">VLOOKUP(R3293,Lists!B:D,3,FALSE)</f>
        <v>#N/A</v>
      </c>
      <c r="T3293" s="36" t="str">
        <f>IF(F3293&lt;&gt;"",MATCH(R3293,'Maximum minutes'!B:B,0),"")</f>
        <v/>
      </c>
      <c r="U3293" s="36">
        <f ca="1">IF(F3293&lt;&gt;"",COUNTA(OFFSET('Maximum minutes'!$C$1,'Annexe A1 Cours'!T3293,0,1,50)),0)</f>
        <v>0</v>
      </c>
      <c r="V3293" s="37">
        <f ca="1">IFERROR(OFFSET('Maximum minutes'!$C$1,T3293+1,-1+MATCH(G3293,OFFSET('Maximum minutes'!$C$1,T3293-1,0,1,50),0)),0)</f>
        <v>0</v>
      </c>
      <c r="W3293" s="38">
        <f t="shared" ca="1" si="102"/>
        <v>0</v>
      </c>
    </row>
    <row r="3294" spans="1:23" s="36" customFormat="1" ht="18.75">
      <c r="A3294" s="34"/>
      <c r="B3294" s="39"/>
      <c r="C3294" s="39"/>
      <c r="D3294" s="35"/>
      <c r="E3294" s="40"/>
      <c r="F3294" s="39"/>
      <c r="G3294" s="39"/>
      <c r="H3294" s="39"/>
      <c r="I3294" s="34"/>
      <c r="J3294" s="34"/>
      <c r="K3294" s="34"/>
      <c r="L3294" s="34"/>
      <c r="M3294" s="43" t="str">
        <f ca="1">IFERROR(OFFSET('Maximum minutes'!$C$1,T3294,MATCH(IF(G3294&lt;&gt;"",G3294,F3294),OFFSET('Maximum minutes'!$C$1,T3294-1,0,1,U3294+1),0)-1)*IF(OR(ISNUMBER(J3294),J3294="sans examen"),1,0)*IF(W3294&lt;MinDate,1,0),"")</f>
        <v/>
      </c>
      <c r="N3294" s="36">
        <f t="shared" ca="1" si="103"/>
        <v>0</v>
      </c>
      <c r="O3294" s="36" t="e">
        <f ca="1">LEFT(OFFSET(Lists!$Q$2,MATCH(E3294,Lists!$R$3:$R$19,0),0),4)</f>
        <v>#N/A</v>
      </c>
      <c r="P3294" s="36" t="e">
        <f ca="1">MATCH(O3294,Lists!$S$2:$S$640,1)</f>
        <v>#N/A</v>
      </c>
      <c r="Q3294" s="36" t="e">
        <f ca="1">MATCH(LEFT(OFFSET(Lists!$Q$2,MATCH(E3294,Lists!$R$3:$R$19,0)+1,0),4),Lists!$S$3:$S$640,1)</f>
        <v>#N/A</v>
      </c>
      <c r="R3294" s="36" t="e">
        <f ca="1">LEFT(OFFSET(Lists!$S$2,P3294-1+MATCH(F3294,OFFSET(Lists!$T$3,P3294-1,0,Q3294-P3294+1),0),0),6)</f>
        <v>#N/A</v>
      </c>
      <c r="S3294" s="36" t="e">
        <f ca="1">VLOOKUP(R3294,Lists!B:D,3,FALSE)</f>
        <v>#N/A</v>
      </c>
      <c r="T3294" s="36" t="str">
        <f>IF(F3294&lt;&gt;"",MATCH(R3294,'Maximum minutes'!B:B,0),"")</f>
        <v/>
      </c>
      <c r="U3294" s="36">
        <f ca="1">IF(F3294&lt;&gt;"",COUNTA(OFFSET('Maximum minutes'!$C$1,'Annexe A1 Cours'!T3294,0,1,50)),0)</f>
        <v>0</v>
      </c>
      <c r="V3294" s="37">
        <f ca="1">IFERROR(OFFSET('Maximum minutes'!$C$1,T3294+1,-1+MATCH(G3294,OFFSET('Maximum minutes'!$C$1,T3294-1,0,1,50),0)),0)</f>
        <v>0</v>
      </c>
      <c r="W3294" s="38">
        <f t="shared" ca="1" si="102"/>
        <v>0</v>
      </c>
    </row>
    <row r="3295" spans="1:23" s="36" customFormat="1" ht="18.75">
      <c r="A3295" s="34"/>
      <c r="B3295" s="39"/>
      <c r="C3295" s="39"/>
      <c r="D3295" s="35"/>
      <c r="E3295" s="40"/>
      <c r="F3295" s="39"/>
      <c r="G3295" s="39"/>
      <c r="H3295" s="39"/>
      <c r="I3295" s="34"/>
      <c r="J3295" s="34"/>
      <c r="K3295" s="34"/>
      <c r="L3295" s="34"/>
      <c r="M3295" s="43" t="str">
        <f ca="1">IFERROR(OFFSET('Maximum minutes'!$C$1,T3295,MATCH(IF(G3295&lt;&gt;"",G3295,F3295),OFFSET('Maximum minutes'!$C$1,T3295-1,0,1,U3295+1),0)-1)*IF(OR(ISNUMBER(J3295),J3295="sans examen"),1,0)*IF(W3295&lt;MinDate,1,0),"")</f>
        <v/>
      </c>
      <c r="N3295" s="36">
        <f t="shared" ca="1" si="103"/>
        <v>0</v>
      </c>
      <c r="O3295" s="36" t="e">
        <f ca="1">LEFT(OFFSET(Lists!$Q$2,MATCH(E3295,Lists!$R$3:$R$19,0),0),4)</f>
        <v>#N/A</v>
      </c>
      <c r="P3295" s="36" t="e">
        <f ca="1">MATCH(O3295,Lists!$S$2:$S$640,1)</f>
        <v>#N/A</v>
      </c>
      <c r="Q3295" s="36" t="e">
        <f ca="1">MATCH(LEFT(OFFSET(Lists!$Q$2,MATCH(E3295,Lists!$R$3:$R$19,0)+1,0),4),Lists!$S$3:$S$640,1)</f>
        <v>#N/A</v>
      </c>
      <c r="R3295" s="36" t="e">
        <f ca="1">LEFT(OFFSET(Lists!$S$2,P3295-1+MATCH(F3295,OFFSET(Lists!$T$3,P3295-1,0,Q3295-P3295+1),0),0),6)</f>
        <v>#N/A</v>
      </c>
      <c r="S3295" s="36" t="e">
        <f ca="1">VLOOKUP(R3295,Lists!B:D,3,FALSE)</f>
        <v>#N/A</v>
      </c>
      <c r="T3295" s="36" t="str">
        <f>IF(F3295&lt;&gt;"",MATCH(R3295,'Maximum minutes'!B:B,0),"")</f>
        <v/>
      </c>
      <c r="U3295" s="36">
        <f ca="1">IF(F3295&lt;&gt;"",COUNTA(OFFSET('Maximum minutes'!$C$1,'Annexe A1 Cours'!T3295,0,1,50)),0)</f>
        <v>0</v>
      </c>
      <c r="V3295" s="37">
        <f ca="1">IFERROR(OFFSET('Maximum minutes'!$C$1,T3295+1,-1+MATCH(G3295,OFFSET('Maximum minutes'!$C$1,T3295-1,0,1,50),0)),0)</f>
        <v>0</v>
      </c>
      <c r="W3295" s="38">
        <f t="shared" ca="1" si="102"/>
        <v>0</v>
      </c>
    </row>
    <row r="3296" spans="1:23" s="36" customFormat="1" ht="18.75">
      <c r="A3296" s="34"/>
      <c r="B3296" s="39"/>
      <c r="C3296" s="39"/>
      <c r="D3296" s="35"/>
      <c r="E3296" s="40"/>
      <c r="F3296" s="39"/>
      <c r="G3296" s="39"/>
      <c r="H3296" s="39"/>
      <c r="I3296" s="34"/>
      <c r="J3296" s="34"/>
      <c r="K3296" s="34"/>
      <c r="L3296" s="34"/>
      <c r="M3296" s="43" t="str">
        <f ca="1">IFERROR(OFFSET('Maximum minutes'!$C$1,T3296,MATCH(IF(G3296&lt;&gt;"",G3296,F3296),OFFSET('Maximum minutes'!$C$1,T3296-1,0,1,U3296+1),0)-1)*IF(OR(ISNUMBER(J3296),J3296="sans examen"),1,0)*IF(W3296&lt;MinDate,1,0),"")</f>
        <v/>
      </c>
      <c r="N3296" s="36">
        <f t="shared" ca="1" si="103"/>
        <v>0</v>
      </c>
      <c r="O3296" s="36" t="e">
        <f ca="1">LEFT(OFFSET(Lists!$Q$2,MATCH(E3296,Lists!$R$3:$R$19,0),0),4)</f>
        <v>#N/A</v>
      </c>
      <c r="P3296" s="36" t="e">
        <f ca="1">MATCH(O3296,Lists!$S$2:$S$640,1)</f>
        <v>#N/A</v>
      </c>
      <c r="Q3296" s="36" t="e">
        <f ca="1">MATCH(LEFT(OFFSET(Lists!$Q$2,MATCH(E3296,Lists!$R$3:$R$19,0)+1,0),4),Lists!$S$3:$S$640,1)</f>
        <v>#N/A</v>
      </c>
      <c r="R3296" s="36" t="e">
        <f ca="1">LEFT(OFFSET(Lists!$S$2,P3296-1+MATCH(F3296,OFFSET(Lists!$T$3,P3296-1,0,Q3296-P3296+1),0),0),6)</f>
        <v>#N/A</v>
      </c>
      <c r="S3296" s="36" t="e">
        <f ca="1">VLOOKUP(R3296,Lists!B:D,3,FALSE)</f>
        <v>#N/A</v>
      </c>
      <c r="T3296" s="36" t="str">
        <f>IF(F3296&lt;&gt;"",MATCH(R3296,'Maximum minutes'!B:B,0),"")</f>
        <v/>
      </c>
      <c r="U3296" s="36">
        <f ca="1">IF(F3296&lt;&gt;"",COUNTA(OFFSET('Maximum minutes'!$C$1,'Annexe A1 Cours'!T3296,0,1,50)),0)</f>
        <v>0</v>
      </c>
      <c r="V3296" s="37">
        <f ca="1">IFERROR(OFFSET('Maximum minutes'!$C$1,T3296+1,-1+MATCH(G3296,OFFSET('Maximum minutes'!$C$1,T3296-1,0,1,50),0)),0)</f>
        <v>0</v>
      </c>
      <c r="W3296" s="38">
        <f t="shared" ca="1" si="102"/>
        <v>0</v>
      </c>
    </row>
    <row r="3297" spans="1:23" s="36" customFormat="1" ht="18.75">
      <c r="A3297" s="34"/>
      <c r="B3297" s="39"/>
      <c r="C3297" s="39"/>
      <c r="D3297" s="35"/>
      <c r="E3297" s="40"/>
      <c r="F3297" s="39"/>
      <c r="G3297" s="39"/>
      <c r="H3297" s="39"/>
      <c r="I3297" s="34"/>
      <c r="J3297" s="34"/>
      <c r="K3297" s="34"/>
      <c r="L3297" s="34"/>
      <c r="M3297" s="43" t="str">
        <f ca="1">IFERROR(OFFSET('Maximum minutes'!$C$1,T3297,MATCH(IF(G3297&lt;&gt;"",G3297,F3297),OFFSET('Maximum minutes'!$C$1,T3297-1,0,1,U3297+1),0)-1)*IF(OR(ISNUMBER(J3297),J3297="sans examen"),1,0)*IF(W3297&lt;MinDate,1,0),"")</f>
        <v/>
      </c>
      <c r="N3297" s="36">
        <f t="shared" ca="1" si="103"/>
        <v>0</v>
      </c>
      <c r="O3297" s="36" t="e">
        <f ca="1">LEFT(OFFSET(Lists!$Q$2,MATCH(E3297,Lists!$R$3:$R$19,0),0),4)</f>
        <v>#N/A</v>
      </c>
      <c r="P3297" s="36" t="e">
        <f ca="1">MATCH(O3297,Lists!$S$2:$S$640,1)</f>
        <v>#N/A</v>
      </c>
      <c r="Q3297" s="36" t="e">
        <f ca="1">MATCH(LEFT(OFFSET(Lists!$Q$2,MATCH(E3297,Lists!$R$3:$R$19,0)+1,0),4),Lists!$S$3:$S$640,1)</f>
        <v>#N/A</v>
      </c>
      <c r="R3297" s="36" t="e">
        <f ca="1">LEFT(OFFSET(Lists!$S$2,P3297-1+MATCH(F3297,OFFSET(Lists!$T$3,P3297-1,0,Q3297-P3297+1),0),0),6)</f>
        <v>#N/A</v>
      </c>
      <c r="S3297" s="36" t="e">
        <f ca="1">VLOOKUP(R3297,Lists!B:D,3,FALSE)</f>
        <v>#N/A</v>
      </c>
      <c r="T3297" s="36" t="str">
        <f>IF(F3297&lt;&gt;"",MATCH(R3297,'Maximum minutes'!B:B,0),"")</f>
        <v/>
      </c>
      <c r="U3297" s="36">
        <f ca="1">IF(F3297&lt;&gt;"",COUNTA(OFFSET('Maximum minutes'!$C$1,'Annexe A1 Cours'!T3297,0,1,50)),0)</f>
        <v>0</v>
      </c>
      <c r="V3297" s="37">
        <f ca="1">IFERROR(OFFSET('Maximum minutes'!$C$1,T3297+1,-1+MATCH(G3297,OFFSET('Maximum minutes'!$C$1,T3297-1,0,1,50),0)),0)</f>
        <v>0</v>
      </c>
      <c r="W3297" s="38">
        <f t="shared" ca="1" si="102"/>
        <v>0</v>
      </c>
    </row>
    <row r="3298" spans="1:23" s="36" customFormat="1" ht="18.75">
      <c r="A3298" s="34"/>
      <c r="B3298" s="39"/>
      <c r="C3298" s="39"/>
      <c r="D3298" s="35"/>
      <c r="E3298" s="40"/>
      <c r="F3298" s="39"/>
      <c r="G3298" s="39"/>
      <c r="H3298" s="39"/>
      <c r="I3298" s="34"/>
      <c r="J3298" s="34"/>
      <c r="K3298" s="34"/>
      <c r="L3298" s="34"/>
      <c r="M3298" s="43" t="str">
        <f ca="1">IFERROR(OFFSET('Maximum minutes'!$C$1,T3298,MATCH(IF(G3298&lt;&gt;"",G3298,F3298),OFFSET('Maximum minutes'!$C$1,T3298-1,0,1,U3298+1),0)-1)*IF(OR(ISNUMBER(J3298),J3298="sans examen"),1,0)*IF(W3298&lt;MinDate,1,0),"")</f>
        <v/>
      </c>
      <c r="N3298" s="36">
        <f t="shared" ca="1" si="103"/>
        <v>0</v>
      </c>
      <c r="O3298" s="36" t="e">
        <f ca="1">LEFT(OFFSET(Lists!$Q$2,MATCH(E3298,Lists!$R$3:$R$19,0),0),4)</f>
        <v>#N/A</v>
      </c>
      <c r="P3298" s="36" t="e">
        <f ca="1">MATCH(O3298,Lists!$S$2:$S$640,1)</f>
        <v>#N/A</v>
      </c>
      <c r="Q3298" s="36" t="e">
        <f ca="1">MATCH(LEFT(OFFSET(Lists!$Q$2,MATCH(E3298,Lists!$R$3:$R$19,0)+1,0),4),Lists!$S$3:$S$640,1)</f>
        <v>#N/A</v>
      </c>
      <c r="R3298" s="36" t="e">
        <f ca="1">LEFT(OFFSET(Lists!$S$2,P3298-1+MATCH(F3298,OFFSET(Lists!$T$3,P3298-1,0,Q3298-P3298+1),0),0),6)</f>
        <v>#N/A</v>
      </c>
      <c r="S3298" s="36" t="e">
        <f ca="1">VLOOKUP(R3298,Lists!B:D,3,FALSE)</f>
        <v>#N/A</v>
      </c>
      <c r="T3298" s="36" t="str">
        <f>IF(F3298&lt;&gt;"",MATCH(R3298,'Maximum minutes'!B:B,0),"")</f>
        <v/>
      </c>
      <c r="U3298" s="36">
        <f ca="1">IF(F3298&lt;&gt;"",COUNTA(OFFSET('Maximum minutes'!$C$1,'Annexe A1 Cours'!T3298,0,1,50)),0)</f>
        <v>0</v>
      </c>
      <c r="V3298" s="37">
        <f ca="1">IFERROR(OFFSET('Maximum minutes'!$C$1,T3298+1,-1+MATCH(G3298,OFFSET('Maximum minutes'!$C$1,T3298-1,0,1,50),0)),0)</f>
        <v>0</v>
      </c>
      <c r="W3298" s="38">
        <f t="shared" ca="1" si="102"/>
        <v>0</v>
      </c>
    </row>
    <row r="3299" spans="1:23" s="36" customFormat="1" ht="18.75">
      <c r="A3299" s="34"/>
      <c r="B3299" s="39"/>
      <c r="C3299" s="39"/>
      <c r="D3299" s="35"/>
      <c r="E3299" s="40"/>
      <c r="F3299" s="39"/>
      <c r="G3299" s="39"/>
      <c r="H3299" s="39"/>
      <c r="I3299" s="34"/>
      <c r="J3299" s="34"/>
      <c r="K3299" s="34"/>
      <c r="L3299" s="34"/>
      <c r="M3299" s="43" t="str">
        <f ca="1">IFERROR(OFFSET('Maximum minutes'!$C$1,T3299,MATCH(IF(G3299&lt;&gt;"",G3299,F3299),OFFSET('Maximum minutes'!$C$1,T3299-1,0,1,U3299+1),0)-1)*IF(OR(ISNUMBER(J3299),J3299="sans examen"),1,0)*IF(W3299&lt;MinDate,1,0),"")</f>
        <v/>
      </c>
      <c r="N3299" s="36">
        <f t="shared" ca="1" si="103"/>
        <v>0</v>
      </c>
      <c r="O3299" s="36" t="e">
        <f ca="1">LEFT(OFFSET(Lists!$Q$2,MATCH(E3299,Lists!$R$3:$R$19,0),0),4)</f>
        <v>#N/A</v>
      </c>
      <c r="P3299" s="36" t="e">
        <f ca="1">MATCH(O3299,Lists!$S$2:$S$640,1)</f>
        <v>#N/A</v>
      </c>
      <c r="Q3299" s="36" t="e">
        <f ca="1">MATCH(LEFT(OFFSET(Lists!$Q$2,MATCH(E3299,Lists!$R$3:$R$19,0)+1,0),4),Lists!$S$3:$S$640,1)</f>
        <v>#N/A</v>
      </c>
      <c r="R3299" s="36" t="e">
        <f ca="1">LEFT(OFFSET(Lists!$S$2,P3299-1+MATCH(F3299,OFFSET(Lists!$T$3,P3299-1,0,Q3299-P3299+1),0),0),6)</f>
        <v>#N/A</v>
      </c>
      <c r="S3299" s="36" t="e">
        <f ca="1">VLOOKUP(R3299,Lists!B:D,3,FALSE)</f>
        <v>#N/A</v>
      </c>
      <c r="T3299" s="36" t="str">
        <f>IF(F3299&lt;&gt;"",MATCH(R3299,'Maximum minutes'!B:B,0),"")</f>
        <v/>
      </c>
      <c r="U3299" s="36">
        <f ca="1">IF(F3299&lt;&gt;"",COUNTA(OFFSET('Maximum minutes'!$C$1,'Annexe A1 Cours'!T3299,0,1,50)),0)</f>
        <v>0</v>
      </c>
      <c r="V3299" s="37">
        <f ca="1">IFERROR(OFFSET('Maximum minutes'!$C$1,T3299+1,-1+MATCH(G3299,OFFSET('Maximum minutes'!$C$1,T3299-1,0,1,50),0)),0)</f>
        <v>0</v>
      </c>
      <c r="W3299" s="38">
        <f t="shared" ca="1" si="102"/>
        <v>0</v>
      </c>
    </row>
    <row r="3300" spans="1:23" s="36" customFormat="1" ht="18.75">
      <c r="A3300" s="34"/>
      <c r="B3300" s="39"/>
      <c r="C3300" s="39"/>
      <c r="D3300" s="35"/>
      <c r="E3300" s="40"/>
      <c r="F3300" s="39"/>
      <c r="G3300" s="39"/>
      <c r="H3300" s="39"/>
      <c r="I3300" s="34"/>
      <c r="J3300" s="34"/>
      <c r="K3300" s="34"/>
      <c r="L3300" s="34"/>
      <c r="M3300" s="43" t="str">
        <f ca="1">IFERROR(OFFSET('Maximum minutes'!$C$1,T3300,MATCH(IF(G3300&lt;&gt;"",G3300,F3300),OFFSET('Maximum minutes'!$C$1,T3300-1,0,1,U3300+1),0)-1)*IF(OR(ISNUMBER(J3300),J3300="sans examen"),1,0)*IF(W3300&lt;MinDate,1,0),"")</f>
        <v/>
      </c>
      <c r="N3300" s="36">
        <f t="shared" ca="1" si="103"/>
        <v>0</v>
      </c>
      <c r="O3300" s="36" t="e">
        <f ca="1">LEFT(OFFSET(Lists!$Q$2,MATCH(E3300,Lists!$R$3:$R$19,0),0),4)</f>
        <v>#N/A</v>
      </c>
      <c r="P3300" s="36" t="e">
        <f ca="1">MATCH(O3300,Lists!$S$2:$S$640,1)</f>
        <v>#N/A</v>
      </c>
      <c r="Q3300" s="36" t="e">
        <f ca="1">MATCH(LEFT(OFFSET(Lists!$Q$2,MATCH(E3300,Lists!$R$3:$R$19,0)+1,0),4),Lists!$S$3:$S$640,1)</f>
        <v>#N/A</v>
      </c>
      <c r="R3300" s="36" t="e">
        <f ca="1">LEFT(OFFSET(Lists!$S$2,P3300-1+MATCH(F3300,OFFSET(Lists!$T$3,P3300-1,0,Q3300-P3300+1),0),0),6)</f>
        <v>#N/A</v>
      </c>
      <c r="S3300" s="36" t="e">
        <f ca="1">VLOOKUP(R3300,Lists!B:D,3,FALSE)</f>
        <v>#N/A</v>
      </c>
      <c r="T3300" s="36" t="str">
        <f>IF(F3300&lt;&gt;"",MATCH(R3300,'Maximum minutes'!B:B,0),"")</f>
        <v/>
      </c>
      <c r="U3300" s="36">
        <f ca="1">IF(F3300&lt;&gt;"",COUNTA(OFFSET('Maximum minutes'!$C$1,'Annexe A1 Cours'!T3300,0,1,50)),0)</f>
        <v>0</v>
      </c>
      <c r="V3300" s="37">
        <f ca="1">IFERROR(OFFSET('Maximum minutes'!$C$1,T3300+1,-1+MATCH(G3300,OFFSET('Maximum minutes'!$C$1,T3300-1,0,1,50),0)),0)</f>
        <v>0</v>
      </c>
      <c r="W3300" s="38">
        <f t="shared" ca="1" si="102"/>
        <v>0</v>
      </c>
    </row>
    <row r="3301" spans="1:23" s="36" customFormat="1" ht="18.75">
      <c r="A3301" s="34"/>
      <c r="B3301" s="39"/>
      <c r="C3301" s="39"/>
      <c r="D3301" s="35"/>
      <c r="E3301" s="40"/>
      <c r="F3301" s="39"/>
      <c r="G3301" s="39"/>
      <c r="H3301" s="39"/>
      <c r="I3301" s="34"/>
      <c r="J3301" s="34"/>
      <c r="K3301" s="34"/>
      <c r="L3301" s="34"/>
      <c r="M3301" s="43" t="str">
        <f ca="1">IFERROR(OFFSET('Maximum minutes'!$C$1,T3301,MATCH(IF(G3301&lt;&gt;"",G3301,F3301),OFFSET('Maximum minutes'!$C$1,T3301-1,0,1,U3301+1),0)-1)*IF(OR(ISNUMBER(J3301),J3301="sans examen"),1,0)*IF(W3301&lt;MinDate,1,0),"")</f>
        <v/>
      </c>
      <c r="N3301" s="36">
        <f t="shared" ca="1" si="103"/>
        <v>0</v>
      </c>
      <c r="O3301" s="36" t="e">
        <f ca="1">LEFT(OFFSET(Lists!$Q$2,MATCH(E3301,Lists!$R$3:$R$19,0),0),4)</f>
        <v>#N/A</v>
      </c>
      <c r="P3301" s="36" t="e">
        <f ca="1">MATCH(O3301,Lists!$S$2:$S$640,1)</f>
        <v>#N/A</v>
      </c>
      <c r="Q3301" s="36" t="e">
        <f ca="1">MATCH(LEFT(OFFSET(Lists!$Q$2,MATCH(E3301,Lists!$R$3:$R$19,0)+1,0),4),Lists!$S$3:$S$640,1)</f>
        <v>#N/A</v>
      </c>
      <c r="R3301" s="36" t="e">
        <f ca="1">LEFT(OFFSET(Lists!$S$2,P3301-1+MATCH(F3301,OFFSET(Lists!$T$3,P3301-1,0,Q3301-P3301+1),0),0),6)</f>
        <v>#N/A</v>
      </c>
      <c r="S3301" s="36" t="e">
        <f ca="1">VLOOKUP(R3301,Lists!B:D,3,FALSE)</f>
        <v>#N/A</v>
      </c>
      <c r="T3301" s="36" t="str">
        <f>IF(F3301&lt;&gt;"",MATCH(R3301,'Maximum minutes'!B:B,0),"")</f>
        <v/>
      </c>
      <c r="U3301" s="36">
        <f ca="1">IF(F3301&lt;&gt;"",COUNTA(OFFSET('Maximum minutes'!$C$1,'Annexe A1 Cours'!T3301,0,1,50)),0)</f>
        <v>0</v>
      </c>
      <c r="V3301" s="37">
        <f ca="1">IFERROR(OFFSET('Maximum minutes'!$C$1,T3301+1,-1+MATCH(G3301,OFFSET('Maximum minutes'!$C$1,T3301-1,0,1,50),0)),0)</f>
        <v>0</v>
      </c>
      <c r="W3301" s="38">
        <f t="shared" ca="1" si="102"/>
        <v>0</v>
      </c>
    </row>
    <row r="3302" spans="1:23" s="36" customFormat="1" ht="18.75">
      <c r="A3302" s="34"/>
      <c r="B3302" s="39"/>
      <c r="C3302" s="39"/>
      <c r="D3302" s="35"/>
      <c r="E3302" s="40"/>
      <c r="F3302" s="39"/>
      <c r="G3302" s="39"/>
      <c r="H3302" s="39"/>
      <c r="I3302" s="34"/>
      <c r="J3302" s="34"/>
      <c r="K3302" s="34"/>
      <c r="L3302" s="34"/>
      <c r="M3302" s="43" t="str">
        <f ca="1">IFERROR(OFFSET('Maximum minutes'!$C$1,T3302,MATCH(IF(G3302&lt;&gt;"",G3302,F3302),OFFSET('Maximum minutes'!$C$1,T3302-1,0,1,U3302+1),0)-1)*IF(OR(ISNUMBER(J3302),J3302="sans examen"),1,0)*IF(W3302&lt;MinDate,1,0),"")</f>
        <v/>
      </c>
      <c r="N3302" s="36">
        <f t="shared" ca="1" si="103"/>
        <v>0</v>
      </c>
      <c r="O3302" s="36" t="e">
        <f ca="1">LEFT(OFFSET(Lists!$Q$2,MATCH(E3302,Lists!$R$3:$R$19,0),0),4)</f>
        <v>#N/A</v>
      </c>
      <c r="P3302" s="36" t="e">
        <f ca="1">MATCH(O3302,Lists!$S$2:$S$640,1)</f>
        <v>#N/A</v>
      </c>
      <c r="Q3302" s="36" t="e">
        <f ca="1">MATCH(LEFT(OFFSET(Lists!$Q$2,MATCH(E3302,Lists!$R$3:$R$19,0)+1,0),4),Lists!$S$3:$S$640,1)</f>
        <v>#N/A</v>
      </c>
      <c r="R3302" s="36" t="e">
        <f ca="1">LEFT(OFFSET(Lists!$S$2,P3302-1+MATCH(F3302,OFFSET(Lists!$T$3,P3302-1,0,Q3302-P3302+1),0),0),6)</f>
        <v>#N/A</v>
      </c>
      <c r="S3302" s="36" t="e">
        <f ca="1">VLOOKUP(R3302,Lists!B:D,3,FALSE)</f>
        <v>#N/A</v>
      </c>
      <c r="T3302" s="36" t="str">
        <f>IF(F3302&lt;&gt;"",MATCH(R3302,'Maximum minutes'!B:B,0),"")</f>
        <v/>
      </c>
      <c r="U3302" s="36">
        <f ca="1">IF(F3302&lt;&gt;"",COUNTA(OFFSET('Maximum minutes'!$C$1,'Annexe A1 Cours'!T3302,0,1,50)),0)</f>
        <v>0</v>
      </c>
      <c r="V3302" s="37">
        <f ca="1">IFERROR(OFFSET('Maximum minutes'!$C$1,T3302+1,-1+MATCH(G3302,OFFSET('Maximum minutes'!$C$1,T3302-1,0,1,50),0)),0)</f>
        <v>0</v>
      </c>
      <c r="W3302" s="38">
        <f t="shared" ca="1" si="102"/>
        <v>0</v>
      </c>
    </row>
    <row r="3303" spans="1:23" s="36" customFormat="1" ht="18.75">
      <c r="A3303" s="34"/>
      <c r="B3303" s="39"/>
      <c r="C3303" s="39"/>
      <c r="D3303" s="35"/>
      <c r="E3303" s="40"/>
      <c r="F3303" s="39"/>
      <c r="G3303" s="39"/>
      <c r="H3303" s="39"/>
      <c r="I3303" s="34"/>
      <c r="J3303" s="34"/>
      <c r="K3303" s="34"/>
      <c r="L3303" s="34"/>
      <c r="M3303" s="43" t="str">
        <f ca="1">IFERROR(OFFSET('Maximum minutes'!$C$1,T3303,MATCH(IF(G3303&lt;&gt;"",G3303,F3303),OFFSET('Maximum minutes'!$C$1,T3303-1,0,1,U3303+1),0)-1)*IF(OR(ISNUMBER(J3303),J3303="sans examen"),1,0)*IF(W3303&lt;MinDate,1,0),"")</f>
        <v/>
      </c>
      <c r="N3303" s="36">
        <f t="shared" ca="1" si="103"/>
        <v>0</v>
      </c>
      <c r="O3303" s="36" t="e">
        <f ca="1">LEFT(OFFSET(Lists!$Q$2,MATCH(E3303,Lists!$R$3:$R$19,0),0),4)</f>
        <v>#N/A</v>
      </c>
      <c r="P3303" s="36" t="e">
        <f ca="1">MATCH(O3303,Lists!$S$2:$S$640,1)</f>
        <v>#N/A</v>
      </c>
      <c r="Q3303" s="36" t="e">
        <f ca="1">MATCH(LEFT(OFFSET(Lists!$Q$2,MATCH(E3303,Lists!$R$3:$R$19,0)+1,0),4),Lists!$S$3:$S$640,1)</f>
        <v>#N/A</v>
      </c>
      <c r="R3303" s="36" t="e">
        <f ca="1">LEFT(OFFSET(Lists!$S$2,P3303-1+MATCH(F3303,OFFSET(Lists!$T$3,P3303-1,0,Q3303-P3303+1),0),0),6)</f>
        <v>#N/A</v>
      </c>
      <c r="S3303" s="36" t="e">
        <f ca="1">VLOOKUP(R3303,Lists!B:D,3,FALSE)</f>
        <v>#N/A</v>
      </c>
      <c r="T3303" s="36" t="str">
        <f>IF(F3303&lt;&gt;"",MATCH(R3303,'Maximum minutes'!B:B,0),"")</f>
        <v/>
      </c>
      <c r="U3303" s="36">
        <f ca="1">IF(F3303&lt;&gt;"",COUNTA(OFFSET('Maximum minutes'!$C$1,'Annexe A1 Cours'!T3303,0,1,50)),0)</f>
        <v>0</v>
      </c>
      <c r="V3303" s="37">
        <f ca="1">IFERROR(OFFSET('Maximum minutes'!$C$1,T3303+1,-1+MATCH(G3303,OFFSET('Maximum minutes'!$C$1,T3303-1,0,1,50),0)),0)</f>
        <v>0</v>
      </c>
      <c r="W3303" s="38">
        <f t="shared" ca="1" si="102"/>
        <v>0</v>
      </c>
    </row>
    <row r="3304" spans="1:23" s="36" customFormat="1" ht="18.75">
      <c r="A3304" s="34"/>
      <c r="B3304" s="39"/>
      <c r="C3304" s="39"/>
      <c r="D3304" s="35"/>
      <c r="E3304" s="40"/>
      <c r="F3304" s="39"/>
      <c r="G3304" s="39"/>
      <c r="H3304" s="39"/>
      <c r="I3304" s="34"/>
      <c r="J3304" s="34"/>
      <c r="K3304" s="34"/>
      <c r="L3304" s="34"/>
      <c r="M3304" s="43" t="str">
        <f ca="1">IFERROR(OFFSET('Maximum minutes'!$C$1,T3304,MATCH(IF(G3304&lt;&gt;"",G3304,F3304),OFFSET('Maximum minutes'!$C$1,T3304-1,0,1,U3304+1),0)-1)*IF(OR(ISNUMBER(J3304),J3304="sans examen"),1,0)*IF(W3304&lt;MinDate,1,0),"")</f>
        <v/>
      </c>
      <c r="N3304" s="36">
        <f t="shared" ca="1" si="103"/>
        <v>0</v>
      </c>
      <c r="O3304" s="36" t="e">
        <f ca="1">LEFT(OFFSET(Lists!$Q$2,MATCH(E3304,Lists!$R$3:$R$19,0),0),4)</f>
        <v>#N/A</v>
      </c>
      <c r="P3304" s="36" t="e">
        <f ca="1">MATCH(O3304,Lists!$S$2:$S$640,1)</f>
        <v>#N/A</v>
      </c>
      <c r="Q3304" s="36" t="e">
        <f ca="1">MATCH(LEFT(OFFSET(Lists!$Q$2,MATCH(E3304,Lists!$R$3:$R$19,0)+1,0),4),Lists!$S$3:$S$640,1)</f>
        <v>#N/A</v>
      </c>
      <c r="R3304" s="36" t="e">
        <f ca="1">LEFT(OFFSET(Lists!$S$2,P3304-1+MATCH(F3304,OFFSET(Lists!$T$3,P3304-1,0,Q3304-P3304+1),0),0),6)</f>
        <v>#N/A</v>
      </c>
      <c r="S3304" s="36" t="e">
        <f ca="1">VLOOKUP(R3304,Lists!B:D,3,FALSE)</f>
        <v>#N/A</v>
      </c>
      <c r="T3304" s="36" t="str">
        <f>IF(F3304&lt;&gt;"",MATCH(R3304,'Maximum minutes'!B:B,0),"")</f>
        <v/>
      </c>
      <c r="U3304" s="36">
        <f ca="1">IF(F3304&lt;&gt;"",COUNTA(OFFSET('Maximum minutes'!$C$1,'Annexe A1 Cours'!T3304,0,1,50)),0)</f>
        <v>0</v>
      </c>
      <c r="V3304" s="37">
        <f ca="1">IFERROR(OFFSET('Maximum minutes'!$C$1,T3304+1,-1+MATCH(G3304,OFFSET('Maximum minutes'!$C$1,T3304-1,0,1,50),0)),0)</f>
        <v>0</v>
      </c>
      <c r="W3304" s="38">
        <f t="shared" ca="1" si="102"/>
        <v>0</v>
      </c>
    </row>
    <row r="3305" spans="1:23" s="36" customFormat="1" ht="18.75">
      <c r="A3305" s="34"/>
      <c r="B3305" s="39"/>
      <c r="C3305" s="39"/>
      <c r="D3305" s="35"/>
      <c r="E3305" s="40"/>
      <c r="F3305" s="39"/>
      <c r="G3305" s="39"/>
      <c r="H3305" s="39"/>
      <c r="I3305" s="34"/>
      <c r="J3305" s="34"/>
      <c r="K3305" s="34"/>
      <c r="L3305" s="34"/>
      <c r="M3305" s="43" t="str">
        <f ca="1">IFERROR(OFFSET('Maximum minutes'!$C$1,T3305,MATCH(IF(G3305&lt;&gt;"",G3305,F3305),OFFSET('Maximum minutes'!$C$1,T3305-1,0,1,U3305+1),0)-1)*IF(OR(ISNUMBER(J3305),J3305="sans examen"),1,0)*IF(W3305&lt;MinDate,1,0),"")</f>
        <v/>
      </c>
      <c r="N3305" s="36">
        <f t="shared" ca="1" si="103"/>
        <v>0</v>
      </c>
      <c r="O3305" s="36" t="e">
        <f ca="1">LEFT(OFFSET(Lists!$Q$2,MATCH(E3305,Lists!$R$3:$R$19,0),0),4)</f>
        <v>#N/A</v>
      </c>
      <c r="P3305" s="36" t="e">
        <f ca="1">MATCH(O3305,Lists!$S$2:$S$640,1)</f>
        <v>#N/A</v>
      </c>
      <c r="Q3305" s="36" t="e">
        <f ca="1">MATCH(LEFT(OFFSET(Lists!$Q$2,MATCH(E3305,Lists!$R$3:$R$19,0)+1,0),4),Lists!$S$3:$S$640,1)</f>
        <v>#N/A</v>
      </c>
      <c r="R3305" s="36" t="e">
        <f ca="1">LEFT(OFFSET(Lists!$S$2,P3305-1+MATCH(F3305,OFFSET(Lists!$T$3,P3305-1,0,Q3305-P3305+1),0),0),6)</f>
        <v>#N/A</v>
      </c>
      <c r="S3305" s="36" t="e">
        <f ca="1">VLOOKUP(R3305,Lists!B:D,3,FALSE)</f>
        <v>#N/A</v>
      </c>
      <c r="T3305" s="36" t="str">
        <f>IF(F3305&lt;&gt;"",MATCH(R3305,'Maximum minutes'!B:B,0),"")</f>
        <v/>
      </c>
      <c r="U3305" s="36">
        <f ca="1">IF(F3305&lt;&gt;"",COUNTA(OFFSET('Maximum minutes'!$C$1,'Annexe A1 Cours'!T3305,0,1,50)),0)</f>
        <v>0</v>
      </c>
      <c r="V3305" s="37">
        <f ca="1">IFERROR(OFFSET('Maximum minutes'!$C$1,T3305+1,-1+MATCH(G3305,OFFSET('Maximum minutes'!$C$1,T3305-1,0,1,50),0)),0)</f>
        <v>0</v>
      </c>
      <c r="W3305" s="38">
        <f t="shared" ca="1" si="102"/>
        <v>0</v>
      </c>
    </row>
    <row r="3306" spans="1:23" s="36" customFormat="1" ht="18.75">
      <c r="A3306" s="34"/>
      <c r="B3306" s="39"/>
      <c r="C3306" s="39"/>
      <c r="D3306" s="35"/>
      <c r="E3306" s="40"/>
      <c r="F3306" s="39"/>
      <c r="G3306" s="39"/>
      <c r="H3306" s="39"/>
      <c r="I3306" s="34"/>
      <c r="J3306" s="34"/>
      <c r="K3306" s="34"/>
      <c r="L3306" s="34"/>
      <c r="M3306" s="43" t="str">
        <f ca="1">IFERROR(OFFSET('Maximum minutes'!$C$1,T3306,MATCH(IF(G3306&lt;&gt;"",G3306,F3306),OFFSET('Maximum minutes'!$C$1,T3306-1,0,1,U3306+1),0)-1)*IF(OR(ISNUMBER(J3306),J3306="sans examen"),1,0)*IF(W3306&lt;MinDate,1,0),"")</f>
        <v/>
      </c>
      <c r="N3306" s="36">
        <f t="shared" ca="1" si="103"/>
        <v>0</v>
      </c>
      <c r="O3306" s="36" t="e">
        <f ca="1">LEFT(OFFSET(Lists!$Q$2,MATCH(E3306,Lists!$R$3:$R$19,0),0),4)</f>
        <v>#N/A</v>
      </c>
      <c r="P3306" s="36" t="e">
        <f ca="1">MATCH(O3306,Lists!$S$2:$S$640,1)</f>
        <v>#N/A</v>
      </c>
      <c r="Q3306" s="36" t="e">
        <f ca="1">MATCH(LEFT(OFFSET(Lists!$Q$2,MATCH(E3306,Lists!$R$3:$R$19,0)+1,0),4),Lists!$S$3:$S$640,1)</f>
        <v>#N/A</v>
      </c>
      <c r="R3306" s="36" t="e">
        <f ca="1">LEFT(OFFSET(Lists!$S$2,P3306-1+MATCH(F3306,OFFSET(Lists!$T$3,P3306-1,0,Q3306-P3306+1),0),0),6)</f>
        <v>#N/A</v>
      </c>
      <c r="S3306" s="36" t="e">
        <f ca="1">VLOOKUP(R3306,Lists!B:D,3,FALSE)</f>
        <v>#N/A</v>
      </c>
      <c r="T3306" s="36" t="str">
        <f>IF(F3306&lt;&gt;"",MATCH(R3306,'Maximum minutes'!B:B,0),"")</f>
        <v/>
      </c>
      <c r="U3306" s="36">
        <f ca="1">IF(F3306&lt;&gt;"",COUNTA(OFFSET('Maximum minutes'!$C$1,'Annexe A1 Cours'!T3306,0,1,50)),0)</f>
        <v>0</v>
      </c>
      <c r="V3306" s="37">
        <f ca="1">IFERROR(OFFSET('Maximum minutes'!$C$1,T3306+1,-1+MATCH(G3306,OFFSET('Maximum minutes'!$C$1,T3306-1,0,1,50),0)),0)</f>
        <v>0</v>
      </c>
      <c r="W3306" s="38">
        <f t="shared" ca="1" si="102"/>
        <v>0</v>
      </c>
    </row>
    <row r="3307" spans="1:23" s="36" customFormat="1" ht="18.75">
      <c r="A3307" s="34"/>
      <c r="B3307" s="39"/>
      <c r="C3307" s="39"/>
      <c r="D3307" s="35"/>
      <c r="E3307" s="40"/>
      <c r="F3307" s="39"/>
      <c r="G3307" s="39"/>
      <c r="H3307" s="39"/>
      <c r="I3307" s="34"/>
      <c r="J3307" s="34"/>
      <c r="K3307" s="34"/>
      <c r="L3307" s="34"/>
      <c r="M3307" s="43" t="str">
        <f ca="1">IFERROR(OFFSET('Maximum minutes'!$C$1,T3307,MATCH(IF(G3307&lt;&gt;"",G3307,F3307),OFFSET('Maximum minutes'!$C$1,T3307-1,0,1,U3307+1),0)-1)*IF(OR(ISNUMBER(J3307),J3307="sans examen"),1,0)*IF(W3307&lt;MinDate,1,0),"")</f>
        <v/>
      </c>
      <c r="N3307" s="36">
        <f t="shared" ca="1" si="103"/>
        <v>0</v>
      </c>
      <c r="O3307" s="36" t="e">
        <f ca="1">LEFT(OFFSET(Lists!$Q$2,MATCH(E3307,Lists!$R$3:$R$19,0),0),4)</f>
        <v>#N/A</v>
      </c>
      <c r="P3307" s="36" t="e">
        <f ca="1">MATCH(O3307,Lists!$S$2:$S$640,1)</f>
        <v>#N/A</v>
      </c>
      <c r="Q3307" s="36" t="e">
        <f ca="1">MATCH(LEFT(OFFSET(Lists!$Q$2,MATCH(E3307,Lists!$R$3:$R$19,0)+1,0),4),Lists!$S$3:$S$640,1)</f>
        <v>#N/A</v>
      </c>
      <c r="R3307" s="36" t="e">
        <f ca="1">LEFT(OFFSET(Lists!$S$2,P3307-1+MATCH(F3307,OFFSET(Lists!$T$3,P3307-1,0,Q3307-P3307+1),0),0),6)</f>
        <v>#N/A</v>
      </c>
      <c r="S3307" s="36" t="e">
        <f ca="1">VLOOKUP(R3307,Lists!B:D,3,FALSE)</f>
        <v>#N/A</v>
      </c>
      <c r="T3307" s="36" t="str">
        <f>IF(F3307&lt;&gt;"",MATCH(R3307,'Maximum minutes'!B:B,0),"")</f>
        <v/>
      </c>
      <c r="U3307" s="36">
        <f ca="1">IF(F3307&lt;&gt;"",COUNTA(OFFSET('Maximum minutes'!$C$1,'Annexe A1 Cours'!T3307,0,1,50)),0)</f>
        <v>0</v>
      </c>
      <c r="V3307" s="37">
        <f ca="1">IFERROR(OFFSET('Maximum minutes'!$C$1,T3307+1,-1+MATCH(G3307,OFFSET('Maximum minutes'!$C$1,T3307-1,0,1,50),0)),0)</f>
        <v>0</v>
      </c>
      <c r="W3307" s="38">
        <f t="shared" ca="1" si="102"/>
        <v>0</v>
      </c>
    </row>
    <row r="3308" spans="1:23" s="36" customFormat="1" ht="18.75">
      <c r="A3308" s="34"/>
      <c r="B3308" s="39"/>
      <c r="C3308" s="39"/>
      <c r="D3308" s="35"/>
      <c r="E3308" s="40"/>
      <c r="F3308" s="39"/>
      <c r="G3308" s="39"/>
      <c r="H3308" s="39"/>
      <c r="I3308" s="34"/>
      <c r="J3308" s="34"/>
      <c r="K3308" s="34"/>
      <c r="L3308" s="34"/>
      <c r="M3308" s="43" t="str">
        <f ca="1">IFERROR(OFFSET('Maximum minutes'!$C$1,T3308,MATCH(IF(G3308&lt;&gt;"",G3308,F3308),OFFSET('Maximum minutes'!$C$1,T3308-1,0,1,U3308+1),0)-1)*IF(OR(ISNUMBER(J3308),J3308="sans examen"),1,0)*IF(W3308&lt;MinDate,1,0),"")</f>
        <v/>
      </c>
      <c r="N3308" s="36">
        <f t="shared" ca="1" si="103"/>
        <v>0</v>
      </c>
      <c r="O3308" s="36" t="e">
        <f ca="1">LEFT(OFFSET(Lists!$Q$2,MATCH(E3308,Lists!$R$3:$R$19,0),0),4)</f>
        <v>#N/A</v>
      </c>
      <c r="P3308" s="36" t="e">
        <f ca="1">MATCH(O3308,Lists!$S$2:$S$640,1)</f>
        <v>#N/A</v>
      </c>
      <c r="Q3308" s="36" t="e">
        <f ca="1">MATCH(LEFT(OFFSET(Lists!$Q$2,MATCH(E3308,Lists!$R$3:$R$19,0)+1,0),4),Lists!$S$3:$S$640,1)</f>
        <v>#N/A</v>
      </c>
      <c r="R3308" s="36" t="e">
        <f ca="1">LEFT(OFFSET(Lists!$S$2,P3308-1+MATCH(F3308,OFFSET(Lists!$T$3,P3308-1,0,Q3308-P3308+1),0),0),6)</f>
        <v>#N/A</v>
      </c>
      <c r="S3308" s="36" t="e">
        <f ca="1">VLOOKUP(R3308,Lists!B:D,3,FALSE)</f>
        <v>#N/A</v>
      </c>
      <c r="T3308" s="36" t="str">
        <f>IF(F3308&lt;&gt;"",MATCH(R3308,'Maximum minutes'!B:B,0),"")</f>
        <v/>
      </c>
      <c r="U3308" s="36">
        <f ca="1">IF(F3308&lt;&gt;"",COUNTA(OFFSET('Maximum minutes'!$C$1,'Annexe A1 Cours'!T3308,0,1,50)),0)</f>
        <v>0</v>
      </c>
      <c r="V3308" s="37">
        <f ca="1">IFERROR(OFFSET('Maximum minutes'!$C$1,T3308+1,-1+MATCH(G3308,OFFSET('Maximum minutes'!$C$1,T3308-1,0,1,50),0)),0)</f>
        <v>0</v>
      </c>
      <c r="W3308" s="38">
        <f t="shared" ca="1" si="102"/>
        <v>0</v>
      </c>
    </row>
    <row r="3309" spans="1:23" s="36" customFormat="1" ht="18.75">
      <c r="A3309" s="34"/>
      <c r="B3309" s="39"/>
      <c r="C3309" s="39"/>
      <c r="D3309" s="35"/>
      <c r="E3309" s="40"/>
      <c r="F3309" s="39"/>
      <c r="G3309" s="39"/>
      <c r="H3309" s="39"/>
      <c r="I3309" s="34"/>
      <c r="J3309" s="34"/>
      <c r="K3309" s="34"/>
      <c r="L3309" s="34"/>
      <c r="M3309" s="43" t="str">
        <f ca="1">IFERROR(OFFSET('Maximum minutes'!$C$1,T3309,MATCH(IF(G3309&lt;&gt;"",G3309,F3309),OFFSET('Maximum minutes'!$C$1,T3309-1,0,1,U3309+1),0)-1)*IF(OR(ISNUMBER(J3309),J3309="sans examen"),1,0)*IF(W3309&lt;MinDate,1,0),"")</f>
        <v/>
      </c>
      <c r="N3309" s="36">
        <f t="shared" ca="1" si="103"/>
        <v>0</v>
      </c>
      <c r="O3309" s="36" t="e">
        <f ca="1">LEFT(OFFSET(Lists!$Q$2,MATCH(E3309,Lists!$R$3:$R$19,0),0),4)</f>
        <v>#N/A</v>
      </c>
      <c r="P3309" s="36" t="e">
        <f ca="1">MATCH(O3309,Lists!$S$2:$S$640,1)</f>
        <v>#N/A</v>
      </c>
      <c r="Q3309" s="36" t="e">
        <f ca="1">MATCH(LEFT(OFFSET(Lists!$Q$2,MATCH(E3309,Lists!$R$3:$R$19,0)+1,0),4),Lists!$S$3:$S$640,1)</f>
        <v>#N/A</v>
      </c>
      <c r="R3309" s="36" t="e">
        <f ca="1">LEFT(OFFSET(Lists!$S$2,P3309-1+MATCH(F3309,OFFSET(Lists!$T$3,P3309-1,0,Q3309-P3309+1),0),0),6)</f>
        <v>#N/A</v>
      </c>
      <c r="S3309" s="36" t="e">
        <f ca="1">VLOOKUP(R3309,Lists!B:D,3,FALSE)</f>
        <v>#N/A</v>
      </c>
      <c r="T3309" s="36" t="str">
        <f>IF(F3309&lt;&gt;"",MATCH(R3309,'Maximum minutes'!B:B,0),"")</f>
        <v/>
      </c>
      <c r="U3309" s="36">
        <f ca="1">IF(F3309&lt;&gt;"",COUNTA(OFFSET('Maximum minutes'!$C$1,'Annexe A1 Cours'!T3309,0,1,50)),0)</f>
        <v>0</v>
      </c>
      <c r="V3309" s="37">
        <f ca="1">IFERROR(OFFSET('Maximum minutes'!$C$1,T3309+1,-1+MATCH(G3309,OFFSET('Maximum minutes'!$C$1,T3309-1,0,1,50),0)),0)</f>
        <v>0</v>
      </c>
      <c r="W3309" s="38">
        <f t="shared" ca="1" si="102"/>
        <v>0</v>
      </c>
    </row>
    <row r="3310" spans="1:23" s="36" customFormat="1" ht="18.75">
      <c r="A3310" s="34"/>
      <c r="B3310" s="39"/>
      <c r="C3310" s="39"/>
      <c r="D3310" s="35"/>
      <c r="E3310" s="40"/>
      <c r="F3310" s="39"/>
      <c r="G3310" s="39"/>
      <c r="H3310" s="39"/>
      <c r="I3310" s="34"/>
      <c r="J3310" s="34"/>
      <c r="K3310" s="34"/>
      <c r="L3310" s="34"/>
      <c r="M3310" s="43" t="str">
        <f ca="1">IFERROR(OFFSET('Maximum minutes'!$C$1,T3310,MATCH(IF(G3310&lt;&gt;"",G3310,F3310),OFFSET('Maximum minutes'!$C$1,T3310-1,0,1,U3310+1),0)-1)*IF(OR(ISNUMBER(J3310),J3310="sans examen"),1,0)*IF(W3310&lt;MinDate,1,0),"")</f>
        <v/>
      </c>
      <c r="N3310" s="36">
        <f t="shared" ca="1" si="103"/>
        <v>0</v>
      </c>
      <c r="O3310" s="36" t="e">
        <f ca="1">LEFT(OFFSET(Lists!$Q$2,MATCH(E3310,Lists!$R$3:$R$19,0),0),4)</f>
        <v>#N/A</v>
      </c>
      <c r="P3310" s="36" t="e">
        <f ca="1">MATCH(O3310,Lists!$S$2:$S$640,1)</f>
        <v>#N/A</v>
      </c>
      <c r="Q3310" s="36" t="e">
        <f ca="1">MATCH(LEFT(OFFSET(Lists!$Q$2,MATCH(E3310,Lists!$R$3:$R$19,0)+1,0),4),Lists!$S$3:$S$640,1)</f>
        <v>#N/A</v>
      </c>
      <c r="R3310" s="36" t="e">
        <f ca="1">LEFT(OFFSET(Lists!$S$2,P3310-1+MATCH(F3310,OFFSET(Lists!$T$3,P3310-1,0,Q3310-P3310+1),0),0),6)</f>
        <v>#N/A</v>
      </c>
      <c r="S3310" s="36" t="e">
        <f ca="1">VLOOKUP(R3310,Lists!B:D,3,FALSE)</f>
        <v>#N/A</v>
      </c>
      <c r="T3310" s="36" t="str">
        <f>IF(F3310&lt;&gt;"",MATCH(R3310,'Maximum minutes'!B:B,0),"")</f>
        <v/>
      </c>
      <c r="U3310" s="36">
        <f ca="1">IF(F3310&lt;&gt;"",COUNTA(OFFSET('Maximum minutes'!$C$1,'Annexe A1 Cours'!T3310,0,1,50)),0)</f>
        <v>0</v>
      </c>
      <c r="V3310" s="37">
        <f ca="1">IFERROR(OFFSET('Maximum minutes'!$C$1,T3310+1,-1+MATCH(G3310,OFFSET('Maximum minutes'!$C$1,T3310-1,0,1,50),0)),0)</f>
        <v>0</v>
      </c>
      <c r="W3310" s="38">
        <f t="shared" ca="1" si="102"/>
        <v>0</v>
      </c>
    </row>
    <row r="3311" spans="1:23" s="36" customFormat="1" ht="18.75">
      <c r="A3311" s="34"/>
      <c r="B3311" s="39"/>
      <c r="C3311" s="39"/>
      <c r="D3311" s="35"/>
      <c r="E3311" s="40"/>
      <c r="F3311" s="39"/>
      <c r="G3311" s="39"/>
      <c r="H3311" s="39"/>
      <c r="I3311" s="34"/>
      <c r="J3311" s="34"/>
      <c r="K3311" s="34"/>
      <c r="L3311" s="34"/>
      <c r="M3311" s="43" t="str">
        <f ca="1">IFERROR(OFFSET('Maximum minutes'!$C$1,T3311,MATCH(IF(G3311&lt;&gt;"",G3311,F3311),OFFSET('Maximum minutes'!$C$1,T3311-1,0,1,U3311+1),0)-1)*IF(OR(ISNUMBER(J3311),J3311="sans examen"),1,0)*IF(W3311&lt;MinDate,1,0),"")</f>
        <v/>
      </c>
      <c r="N3311" s="36">
        <f t="shared" ca="1" si="103"/>
        <v>0</v>
      </c>
      <c r="O3311" s="36" t="e">
        <f ca="1">LEFT(OFFSET(Lists!$Q$2,MATCH(E3311,Lists!$R$3:$R$19,0),0),4)</f>
        <v>#N/A</v>
      </c>
      <c r="P3311" s="36" t="e">
        <f ca="1">MATCH(O3311,Lists!$S$2:$S$640,1)</f>
        <v>#N/A</v>
      </c>
      <c r="Q3311" s="36" t="e">
        <f ca="1">MATCH(LEFT(OFFSET(Lists!$Q$2,MATCH(E3311,Lists!$R$3:$R$19,0)+1,0),4),Lists!$S$3:$S$640,1)</f>
        <v>#N/A</v>
      </c>
      <c r="R3311" s="36" t="e">
        <f ca="1">LEFT(OFFSET(Lists!$S$2,P3311-1+MATCH(F3311,OFFSET(Lists!$T$3,P3311-1,0,Q3311-P3311+1),0),0),6)</f>
        <v>#N/A</v>
      </c>
      <c r="S3311" s="36" t="e">
        <f ca="1">VLOOKUP(R3311,Lists!B:D,3,FALSE)</f>
        <v>#N/A</v>
      </c>
      <c r="T3311" s="36" t="str">
        <f>IF(F3311&lt;&gt;"",MATCH(R3311,'Maximum minutes'!B:B,0),"")</f>
        <v/>
      </c>
      <c r="U3311" s="36">
        <f ca="1">IF(F3311&lt;&gt;"",COUNTA(OFFSET('Maximum minutes'!$C$1,'Annexe A1 Cours'!T3311,0,1,50)),0)</f>
        <v>0</v>
      </c>
      <c r="V3311" s="37">
        <f ca="1">IFERROR(OFFSET('Maximum minutes'!$C$1,T3311+1,-1+MATCH(G3311,OFFSET('Maximum minutes'!$C$1,T3311-1,0,1,50),0)),0)</f>
        <v>0</v>
      </c>
      <c r="W3311" s="38">
        <f t="shared" ca="1" si="102"/>
        <v>0</v>
      </c>
    </row>
    <row r="3312" spans="1:23" s="36" customFormat="1" ht="18.75">
      <c r="A3312" s="34"/>
      <c r="B3312" s="39"/>
      <c r="C3312" s="39"/>
      <c r="D3312" s="35"/>
      <c r="E3312" s="40"/>
      <c r="F3312" s="39"/>
      <c r="G3312" s="39"/>
      <c r="H3312" s="39"/>
      <c r="I3312" s="34"/>
      <c r="J3312" s="34"/>
      <c r="K3312" s="34"/>
      <c r="L3312" s="34"/>
      <c r="M3312" s="43" t="str">
        <f ca="1">IFERROR(OFFSET('Maximum minutes'!$C$1,T3312,MATCH(IF(G3312&lt;&gt;"",G3312,F3312),OFFSET('Maximum minutes'!$C$1,T3312-1,0,1,U3312+1),0)-1)*IF(OR(ISNUMBER(J3312),J3312="sans examen"),1,0)*IF(W3312&lt;MinDate,1,0),"")</f>
        <v/>
      </c>
      <c r="N3312" s="36">
        <f t="shared" ca="1" si="103"/>
        <v>0</v>
      </c>
      <c r="O3312" s="36" t="e">
        <f ca="1">LEFT(OFFSET(Lists!$Q$2,MATCH(E3312,Lists!$R$3:$R$19,0),0),4)</f>
        <v>#N/A</v>
      </c>
      <c r="P3312" s="36" t="e">
        <f ca="1">MATCH(O3312,Lists!$S$2:$S$640,1)</f>
        <v>#N/A</v>
      </c>
      <c r="Q3312" s="36" t="e">
        <f ca="1">MATCH(LEFT(OFFSET(Lists!$Q$2,MATCH(E3312,Lists!$R$3:$R$19,0)+1,0),4),Lists!$S$3:$S$640,1)</f>
        <v>#N/A</v>
      </c>
      <c r="R3312" s="36" t="e">
        <f ca="1">LEFT(OFFSET(Lists!$S$2,P3312-1+MATCH(F3312,OFFSET(Lists!$T$3,P3312-1,0,Q3312-P3312+1),0),0),6)</f>
        <v>#N/A</v>
      </c>
      <c r="S3312" s="36" t="e">
        <f ca="1">VLOOKUP(R3312,Lists!B:D,3,FALSE)</f>
        <v>#N/A</v>
      </c>
      <c r="T3312" s="36" t="str">
        <f>IF(F3312&lt;&gt;"",MATCH(R3312,'Maximum minutes'!B:B,0),"")</f>
        <v/>
      </c>
      <c r="U3312" s="36">
        <f ca="1">IF(F3312&lt;&gt;"",COUNTA(OFFSET('Maximum minutes'!$C$1,'Annexe A1 Cours'!T3312,0,1,50)),0)</f>
        <v>0</v>
      </c>
      <c r="V3312" s="37">
        <f ca="1">IFERROR(OFFSET('Maximum minutes'!$C$1,T3312+1,-1+MATCH(G3312,OFFSET('Maximum minutes'!$C$1,T3312-1,0,1,50),0)),0)</f>
        <v>0</v>
      </c>
      <c r="W3312" s="38">
        <f t="shared" ca="1" si="102"/>
        <v>0</v>
      </c>
    </row>
    <row r="3313" spans="1:23" s="36" customFormat="1" ht="18.75">
      <c r="A3313" s="34"/>
      <c r="B3313" s="39"/>
      <c r="C3313" s="39"/>
      <c r="D3313" s="35"/>
      <c r="E3313" s="40"/>
      <c r="F3313" s="39"/>
      <c r="G3313" s="39"/>
      <c r="H3313" s="39"/>
      <c r="I3313" s="34"/>
      <c r="J3313" s="34"/>
      <c r="K3313" s="34"/>
      <c r="L3313" s="34"/>
      <c r="M3313" s="43" t="str">
        <f ca="1">IFERROR(OFFSET('Maximum minutes'!$C$1,T3313,MATCH(IF(G3313&lt;&gt;"",G3313,F3313),OFFSET('Maximum minutes'!$C$1,T3313-1,0,1,U3313+1),0)-1)*IF(OR(ISNUMBER(J3313),J3313="sans examen"),1,0)*IF(W3313&lt;MinDate,1,0),"")</f>
        <v/>
      </c>
      <c r="N3313" s="36">
        <f t="shared" ca="1" si="103"/>
        <v>0</v>
      </c>
      <c r="O3313" s="36" t="e">
        <f ca="1">LEFT(OFFSET(Lists!$Q$2,MATCH(E3313,Lists!$R$3:$R$19,0),0),4)</f>
        <v>#N/A</v>
      </c>
      <c r="P3313" s="36" t="e">
        <f ca="1">MATCH(O3313,Lists!$S$2:$S$640,1)</f>
        <v>#N/A</v>
      </c>
      <c r="Q3313" s="36" t="e">
        <f ca="1">MATCH(LEFT(OFFSET(Lists!$Q$2,MATCH(E3313,Lists!$R$3:$R$19,0)+1,0),4),Lists!$S$3:$S$640,1)</f>
        <v>#N/A</v>
      </c>
      <c r="R3313" s="36" t="e">
        <f ca="1">LEFT(OFFSET(Lists!$S$2,P3313-1+MATCH(F3313,OFFSET(Lists!$T$3,P3313-1,0,Q3313-P3313+1),0),0),6)</f>
        <v>#N/A</v>
      </c>
      <c r="S3313" s="36" t="e">
        <f ca="1">VLOOKUP(R3313,Lists!B:D,3,FALSE)</f>
        <v>#N/A</v>
      </c>
      <c r="T3313" s="36" t="str">
        <f>IF(F3313&lt;&gt;"",MATCH(R3313,'Maximum minutes'!B:B,0),"")</f>
        <v/>
      </c>
      <c r="U3313" s="36">
        <f ca="1">IF(F3313&lt;&gt;"",COUNTA(OFFSET('Maximum minutes'!$C$1,'Annexe A1 Cours'!T3313,0,1,50)),0)</f>
        <v>0</v>
      </c>
      <c r="V3313" s="37">
        <f ca="1">IFERROR(OFFSET('Maximum minutes'!$C$1,T3313+1,-1+MATCH(G3313,OFFSET('Maximum minutes'!$C$1,T3313-1,0,1,50),0)),0)</f>
        <v>0</v>
      </c>
      <c r="W3313" s="38">
        <f t="shared" ca="1" si="102"/>
        <v>0</v>
      </c>
    </row>
    <row r="3314" spans="1:23" s="36" customFormat="1" ht="18.75">
      <c r="A3314" s="34"/>
      <c r="B3314" s="39"/>
      <c r="C3314" s="39"/>
      <c r="D3314" s="35"/>
      <c r="E3314" s="40"/>
      <c r="F3314" s="39"/>
      <c r="G3314" s="39"/>
      <c r="H3314" s="39"/>
      <c r="I3314" s="34"/>
      <c r="J3314" s="34"/>
      <c r="K3314" s="34"/>
      <c r="L3314" s="34"/>
      <c r="M3314" s="43" t="str">
        <f ca="1">IFERROR(OFFSET('Maximum minutes'!$C$1,T3314,MATCH(IF(G3314&lt;&gt;"",G3314,F3314),OFFSET('Maximum minutes'!$C$1,T3314-1,0,1,U3314+1),0)-1)*IF(OR(ISNUMBER(J3314),J3314="sans examen"),1,0)*IF(W3314&lt;MinDate,1,0),"")</f>
        <v/>
      </c>
      <c r="N3314" s="36">
        <f t="shared" ca="1" si="103"/>
        <v>0</v>
      </c>
      <c r="O3314" s="36" t="e">
        <f ca="1">LEFT(OFFSET(Lists!$Q$2,MATCH(E3314,Lists!$R$3:$R$19,0),0),4)</f>
        <v>#N/A</v>
      </c>
      <c r="P3314" s="36" t="e">
        <f ca="1">MATCH(O3314,Lists!$S$2:$S$640,1)</f>
        <v>#N/A</v>
      </c>
      <c r="Q3314" s="36" t="e">
        <f ca="1">MATCH(LEFT(OFFSET(Lists!$Q$2,MATCH(E3314,Lists!$R$3:$R$19,0)+1,0),4),Lists!$S$3:$S$640,1)</f>
        <v>#N/A</v>
      </c>
      <c r="R3314" s="36" t="e">
        <f ca="1">LEFT(OFFSET(Lists!$S$2,P3314-1+MATCH(F3314,OFFSET(Lists!$T$3,P3314-1,0,Q3314-P3314+1),0),0),6)</f>
        <v>#N/A</v>
      </c>
      <c r="S3314" s="36" t="e">
        <f ca="1">VLOOKUP(R3314,Lists!B:D,3,FALSE)</f>
        <v>#N/A</v>
      </c>
      <c r="T3314" s="36" t="str">
        <f>IF(F3314&lt;&gt;"",MATCH(R3314,'Maximum minutes'!B:B,0),"")</f>
        <v/>
      </c>
      <c r="U3314" s="36">
        <f ca="1">IF(F3314&lt;&gt;"",COUNTA(OFFSET('Maximum minutes'!$C$1,'Annexe A1 Cours'!T3314,0,1,50)),0)</f>
        <v>0</v>
      </c>
      <c r="V3314" s="37">
        <f ca="1">IFERROR(OFFSET('Maximum minutes'!$C$1,T3314+1,-1+MATCH(G3314,OFFSET('Maximum minutes'!$C$1,T3314-1,0,1,50),0)),0)</f>
        <v>0</v>
      </c>
      <c r="W3314" s="38">
        <f t="shared" ca="1" si="102"/>
        <v>0</v>
      </c>
    </row>
    <row r="3315" spans="1:23" s="36" customFormat="1" ht="18.75">
      <c r="A3315" s="34"/>
      <c r="B3315" s="39"/>
      <c r="C3315" s="39"/>
      <c r="D3315" s="35"/>
      <c r="E3315" s="40"/>
      <c r="F3315" s="39"/>
      <c r="G3315" s="39"/>
      <c r="H3315" s="39"/>
      <c r="I3315" s="34"/>
      <c r="J3315" s="34"/>
      <c r="K3315" s="34"/>
      <c r="L3315" s="34"/>
      <c r="M3315" s="43" t="str">
        <f ca="1">IFERROR(OFFSET('Maximum minutes'!$C$1,T3315,MATCH(IF(G3315&lt;&gt;"",G3315,F3315),OFFSET('Maximum minutes'!$C$1,T3315-1,0,1,U3315+1),0)-1)*IF(OR(ISNUMBER(J3315),J3315="sans examen"),1,0)*IF(W3315&lt;MinDate,1,0),"")</f>
        <v/>
      </c>
      <c r="N3315" s="36">
        <f t="shared" ca="1" si="103"/>
        <v>0</v>
      </c>
      <c r="O3315" s="36" t="e">
        <f ca="1">LEFT(OFFSET(Lists!$Q$2,MATCH(E3315,Lists!$R$3:$R$19,0),0),4)</f>
        <v>#N/A</v>
      </c>
      <c r="P3315" s="36" t="e">
        <f ca="1">MATCH(O3315,Lists!$S$2:$S$640,1)</f>
        <v>#N/A</v>
      </c>
      <c r="Q3315" s="36" t="e">
        <f ca="1">MATCH(LEFT(OFFSET(Lists!$Q$2,MATCH(E3315,Lists!$R$3:$R$19,0)+1,0),4),Lists!$S$3:$S$640,1)</f>
        <v>#N/A</v>
      </c>
      <c r="R3315" s="36" t="e">
        <f ca="1">LEFT(OFFSET(Lists!$S$2,P3315-1+MATCH(F3315,OFFSET(Lists!$T$3,P3315-1,0,Q3315-P3315+1),0),0),6)</f>
        <v>#N/A</v>
      </c>
      <c r="S3315" s="36" t="e">
        <f ca="1">VLOOKUP(R3315,Lists!B:D,3,FALSE)</f>
        <v>#N/A</v>
      </c>
      <c r="T3315" s="36" t="str">
        <f>IF(F3315&lt;&gt;"",MATCH(R3315,'Maximum minutes'!B:B,0),"")</f>
        <v/>
      </c>
      <c r="U3315" s="36">
        <f ca="1">IF(F3315&lt;&gt;"",COUNTA(OFFSET('Maximum minutes'!$C$1,'Annexe A1 Cours'!T3315,0,1,50)),0)</f>
        <v>0</v>
      </c>
      <c r="V3315" s="37">
        <f ca="1">IFERROR(OFFSET('Maximum minutes'!$C$1,T3315+1,-1+MATCH(G3315,OFFSET('Maximum minutes'!$C$1,T3315-1,0,1,50),0)),0)</f>
        <v>0</v>
      </c>
      <c r="W3315" s="38">
        <f t="shared" ca="1" si="102"/>
        <v>0</v>
      </c>
    </row>
    <row r="3316" spans="1:23" s="36" customFormat="1" ht="18.75">
      <c r="A3316" s="34"/>
      <c r="B3316" s="39"/>
      <c r="C3316" s="39"/>
      <c r="D3316" s="35"/>
      <c r="E3316" s="40"/>
      <c r="F3316" s="39"/>
      <c r="G3316" s="39"/>
      <c r="H3316" s="39"/>
      <c r="I3316" s="34"/>
      <c r="J3316" s="34"/>
      <c r="K3316" s="34"/>
      <c r="L3316" s="34"/>
      <c r="M3316" s="43" t="str">
        <f ca="1">IFERROR(OFFSET('Maximum minutes'!$C$1,T3316,MATCH(IF(G3316&lt;&gt;"",G3316,F3316),OFFSET('Maximum minutes'!$C$1,T3316-1,0,1,U3316+1),0)-1)*IF(OR(ISNUMBER(J3316),J3316="sans examen"),1,0)*IF(W3316&lt;MinDate,1,0),"")</f>
        <v/>
      </c>
      <c r="N3316" s="36">
        <f t="shared" ca="1" si="103"/>
        <v>0</v>
      </c>
      <c r="O3316" s="36" t="e">
        <f ca="1">LEFT(OFFSET(Lists!$Q$2,MATCH(E3316,Lists!$R$3:$R$19,0),0),4)</f>
        <v>#N/A</v>
      </c>
      <c r="P3316" s="36" t="e">
        <f ca="1">MATCH(O3316,Lists!$S$2:$S$640,1)</f>
        <v>#N/A</v>
      </c>
      <c r="Q3316" s="36" t="e">
        <f ca="1">MATCH(LEFT(OFFSET(Lists!$Q$2,MATCH(E3316,Lists!$R$3:$R$19,0)+1,0),4),Lists!$S$3:$S$640,1)</f>
        <v>#N/A</v>
      </c>
      <c r="R3316" s="36" t="e">
        <f ca="1">LEFT(OFFSET(Lists!$S$2,P3316-1+MATCH(F3316,OFFSET(Lists!$T$3,P3316-1,0,Q3316-P3316+1),0),0),6)</f>
        <v>#N/A</v>
      </c>
      <c r="S3316" s="36" t="e">
        <f ca="1">VLOOKUP(R3316,Lists!B:D,3,FALSE)</f>
        <v>#N/A</v>
      </c>
      <c r="T3316" s="36" t="str">
        <f>IF(F3316&lt;&gt;"",MATCH(R3316,'Maximum minutes'!B:B,0),"")</f>
        <v/>
      </c>
      <c r="U3316" s="36">
        <f ca="1">IF(F3316&lt;&gt;"",COUNTA(OFFSET('Maximum minutes'!$C$1,'Annexe A1 Cours'!T3316,0,1,50)),0)</f>
        <v>0</v>
      </c>
      <c r="V3316" s="37">
        <f ca="1">IFERROR(OFFSET('Maximum minutes'!$C$1,T3316+1,-1+MATCH(G3316,OFFSET('Maximum minutes'!$C$1,T3316-1,0,1,50),0)),0)</f>
        <v>0</v>
      </c>
      <c r="W3316" s="38">
        <f t="shared" ca="1" si="102"/>
        <v>0</v>
      </c>
    </row>
    <row r="3317" spans="1:23" s="36" customFormat="1" ht="18.75">
      <c r="A3317" s="34"/>
      <c r="B3317" s="39"/>
      <c r="C3317" s="39"/>
      <c r="D3317" s="35"/>
      <c r="E3317" s="40"/>
      <c r="F3317" s="39"/>
      <c r="G3317" s="39"/>
      <c r="H3317" s="39"/>
      <c r="I3317" s="34"/>
      <c r="J3317" s="34"/>
      <c r="K3317" s="34"/>
      <c r="L3317" s="34"/>
      <c r="M3317" s="43" t="str">
        <f ca="1">IFERROR(OFFSET('Maximum minutes'!$C$1,T3317,MATCH(IF(G3317&lt;&gt;"",G3317,F3317),OFFSET('Maximum minutes'!$C$1,T3317-1,0,1,U3317+1),0)-1)*IF(OR(ISNUMBER(J3317),J3317="sans examen"),1,0)*IF(W3317&lt;MinDate,1,0),"")</f>
        <v/>
      </c>
      <c r="N3317" s="36">
        <f t="shared" ca="1" si="103"/>
        <v>0</v>
      </c>
      <c r="O3317" s="36" t="e">
        <f ca="1">LEFT(OFFSET(Lists!$Q$2,MATCH(E3317,Lists!$R$3:$R$19,0),0),4)</f>
        <v>#N/A</v>
      </c>
      <c r="P3317" s="36" t="e">
        <f ca="1">MATCH(O3317,Lists!$S$2:$S$640,1)</f>
        <v>#N/A</v>
      </c>
      <c r="Q3317" s="36" t="e">
        <f ca="1">MATCH(LEFT(OFFSET(Lists!$Q$2,MATCH(E3317,Lists!$R$3:$R$19,0)+1,0),4),Lists!$S$3:$S$640,1)</f>
        <v>#N/A</v>
      </c>
      <c r="R3317" s="36" t="e">
        <f ca="1">LEFT(OFFSET(Lists!$S$2,P3317-1+MATCH(F3317,OFFSET(Lists!$T$3,P3317-1,0,Q3317-P3317+1),0),0),6)</f>
        <v>#N/A</v>
      </c>
      <c r="S3317" s="36" t="e">
        <f ca="1">VLOOKUP(R3317,Lists!B:D,3,FALSE)</f>
        <v>#N/A</v>
      </c>
      <c r="T3317" s="36" t="str">
        <f>IF(F3317&lt;&gt;"",MATCH(R3317,'Maximum minutes'!B:B,0),"")</f>
        <v/>
      </c>
      <c r="U3317" s="36">
        <f ca="1">IF(F3317&lt;&gt;"",COUNTA(OFFSET('Maximum minutes'!$C$1,'Annexe A1 Cours'!T3317,0,1,50)),0)</f>
        <v>0</v>
      </c>
      <c r="V3317" s="37">
        <f ca="1">IFERROR(OFFSET('Maximum minutes'!$C$1,T3317+1,-1+MATCH(G3317,OFFSET('Maximum minutes'!$C$1,T3317-1,0,1,50),0)),0)</f>
        <v>0</v>
      </c>
      <c r="W3317" s="38">
        <f t="shared" ca="1" si="102"/>
        <v>0</v>
      </c>
    </row>
    <row r="3318" spans="1:23" s="36" customFormat="1" ht="18.75">
      <c r="A3318" s="34"/>
      <c r="B3318" s="39"/>
      <c r="C3318" s="39"/>
      <c r="D3318" s="35"/>
      <c r="E3318" s="40"/>
      <c r="F3318" s="39"/>
      <c r="G3318" s="39"/>
      <c r="H3318" s="39"/>
      <c r="I3318" s="34"/>
      <c r="J3318" s="34"/>
      <c r="K3318" s="34"/>
      <c r="L3318" s="34"/>
      <c r="M3318" s="43" t="str">
        <f ca="1">IFERROR(OFFSET('Maximum minutes'!$C$1,T3318,MATCH(IF(G3318&lt;&gt;"",G3318,F3318),OFFSET('Maximum minutes'!$C$1,T3318-1,0,1,U3318+1),0)-1)*IF(OR(ISNUMBER(J3318),J3318="sans examen"),1,0)*IF(W3318&lt;MinDate,1,0),"")</f>
        <v/>
      </c>
      <c r="N3318" s="36">
        <f t="shared" ca="1" si="103"/>
        <v>0</v>
      </c>
      <c r="O3318" s="36" t="e">
        <f ca="1">LEFT(OFFSET(Lists!$Q$2,MATCH(E3318,Lists!$R$3:$R$19,0),0),4)</f>
        <v>#N/A</v>
      </c>
      <c r="P3318" s="36" t="e">
        <f ca="1">MATCH(O3318,Lists!$S$2:$S$640,1)</f>
        <v>#N/A</v>
      </c>
      <c r="Q3318" s="36" t="e">
        <f ca="1">MATCH(LEFT(OFFSET(Lists!$Q$2,MATCH(E3318,Lists!$R$3:$R$19,0)+1,0),4),Lists!$S$3:$S$640,1)</f>
        <v>#N/A</v>
      </c>
      <c r="R3318" s="36" t="e">
        <f ca="1">LEFT(OFFSET(Lists!$S$2,P3318-1+MATCH(F3318,OFFSET(Lists!$T$3,P3318-1,0,Q3318-P3318+1),0),0),6)</f>
        <v>#N/A</v>
      </c>
      <c r="S3318" s="36" t="e">
        <f ca="1">VLOOKUP(R3318,Lists!B:D,3,FALSE)</f>
        <v>#N/A</v>
      </c>
      <c r="T3318" s="36" t="str">
        <f>IF(F3318&lt;&gt;"",MATCH(R3318,'Maximum minutes'!B:B,0),"")</f>
        <v/>
      </c>
      <c r="U3318" s="36">
        <f ca="1">IF(F3318&lt;&gt;"",COUNTA(OFFSET('Maximum minutes'!$C$1,'Annexe A1 Cours'!T3318,0,1,50)),0)</f>
        <v>0</v>
      </c>
      <c r="V3318" s="37">
        <f ca="1">IFERROR(OFFSET('Maximum minutes'!$C$1,T3318+1,-1+MATCH(G3318,OFFSET('Maximum minutes'!$C$1,T3318-1,0,1,50),0)),0)</f>
        <v>0</v>
      </c>
      <c r="W3318" s="38">
        <f t="shared" ca="1" si="102"/>
        <v>0</v>
      </c>
    </row>
    <row r="3319" spans="1:23" s="36" customFormat="1" ht="18.75">
      <c r="A3319" s="34"/>
      <c r="B3319" s="39"/>
      <c r="C3319" s="39"/>
      <c r="D3319" s="35"/>
      <c r="E3319" s="40"/>
      <c r="F3319" s="39"/>
      <c r="G3319" s="39"/>
      <c r="H3319" s="39"/>
      <c r="I3319" s="34"/>
      <c r="J3319" s="34"/>
      <c r="K3319" s="34"/>
      <c r="L3319" s="34"/>
      <c r="M3319" s="43" t="str">
        <f ca="1">IFERROR(OFFSET('Maximum minutes'!$C$1,T3319,MATCH(IF(G3319&lt;&gt;"",G3319,F3319),OFFSET('Maximum minutes'!$C$1,T3319-1,0,1,U3319+1),0)-1)*IF(OR(ISNUMBER(J3319),J3319="sans examen"),1,0)*IF(W3319&lt;MinDate,1,0),"")</f>
        <v/>
      </c>
      <c r="N3319" s="36">
        <f t="shared" ca="1" si="103"/>
        <v>0</v>
      </c>
      <c r="O3319" s="36" t="e">
        <f ca="1">LEFT(OFFSET(Lists!$Q$2,MATCH(E3319,Lists!$R$3:$R$19,0),0),4)</f>
        <v>#N/A</v>
      </c>
      <c r="P3319" s="36" t="e">
        <f ca="1">MATCH(O3319,Lists!$S$2:$S$640,1)</f>
        <v>#N/A</v>
      </c>
      <c r="Q3319" s="36" t="e">
        <f ca="1">MATCH(LEFT(OFFSET(Lists!$Q$2,MATCH(E3319,Lists!$R$3:$R$19,0)+1,0),4),Lists!$S$3:$S$640,1)</f>
        <v>#N/A</v>
      </c>
      <c r="R3319" s="36" t="e">
        <f ca="1">LEFT(OFFSET(Lists!$S$2,P3319-1+MATCH(F3319,OFFSET(Lists!$T$3,P3319-1,0,Q3319-P3319+1),0),0),6)</f>
        <v>#N/A</v>
      </c>
      <c r="S3319" s="36" t="e">
        <f ca="1">VLOOKUP(R3319,Lists!B:D,3,FALSE)</f>
        <v>#N/A</v>
      </c>
      <c r="T3319" s="36" t="str">
        <f>IF(F3319&lt;&gt;"",MATCH(R3319,'Maximum minutes'!B:B,0),"")</f>
        <v/>
      </c>
      <c r="U3319" s="36">
        <f ca="1">IF(F3319&lt;&gt;"",COUNTA(OFFSET('Maximum minutes'!$C$1,'Annexe A1 Cours'!T3319,0,1,50)),0)</f>
        <v>0</v>
      </c>
      <c r="V3319" s="37">
        <f ca="1">IFERROR(OFFSET('Maximum minutes'!$C$1,T3319+1,-1+MATCH(G3319,OFFSET('Maximum minutes'!$C$1,T3319-1,0,1,50),0)),0)</f>
        <v>0</v>
      </c>
      <c r="W3319" s="38">
        <f t="shared" ca="1" si="102"/>
        <v>0</v>
      </c>
    </row>
    <row r="3320" spans="1:23" s="36" customFormat="1" ht="18.75">
      <c r="A3320" s="34"/>
      <c r="B3320" s="39"/>
      <c r="C3320" s="39"/>
      <c r="D3320" s="35"/>
      <c r="E3320" s="40"/>
      <c r="F3320" s="39"/>
      <c r="G3320" s="39"/>
      <c r="H3320" s="39"/>
      <c r="I3320" s="34"/>
      <c r="J3320" s="34"/>
      <c r="K3320" s="34"/>
      <c r="L3320" s="34"/>
      <c r="M3320" s="43" t="str">
        <f ca="1">IFERROR(OFFSET('Maximum minutes'!$C$1,T3320,MATCH(IF(G3320&lt;&gt;"",G3320,F3320),OFFSET('Maximum minutes'!$C$1,T3320-1,0,1,U3320+1),0)-1)*IF(OR(ISNUMBER(J3320),J3320="sans examen"),1,0)*IF(W3320&lt;MinDate,1,0),"")</f>
        <v/>
      </c>
      <c r="N3320" s="36">
        <f t="shared" ca="1" si="103"/>
        <v>0</v>
      </c>
      <c r="O3320" s="36" t="e">
        <f ca="1">LEFT(OFFSET(Lists!$Q$2,MATCH(E3320,Lists!$R$3:$R$19,0),0),4)</f>
        <v>#N/A</v>
      </c>
      <c r="P3320" s="36" t="e">
        <f ca="1">MATCH(O3320,Lists!$S$2:$S$640,1)</f>
        <v>#N/A</v>
      </c>
      <c r="Q3320" s="36" t="e">
        <f ca="1">MATCH(LEFT(OFFSET(Lists!$Q$2,MATCH(E3320,Lists!$R$3:$R$19,0)+1,0),4),Lists!$S$3:$S$640,1)</f>
        <v>#N/A</v>
      </c>
      <c r="R3320" s="36" t="e">
        <f ca="1">LEFT(OFFSET(Lists!$S$2,P3320-1+MATCH(F3320,OFFSET(Lists!$T$3,P3320-1,0,Q3320-P3320+1),0),0),6)</f>
        <v>#N/A</v>
      </c>
      <c r="S3320" s="36" t="e">
        <f ca="1">VLOOKUP(R3320,Lists!B:D,3,FALSE)</f>
        <v>#N/A</v>
      </c>
      <c r="T3320" s="36" t="str">
        <f>IF(F3320&lt;&gt;"",MATCH(R3320,'Maximum minutes'!B:B,0),"")</f>
        <v/>
      </c>
      <c r="U3320" s="36">
        <f ca="1">IF(F3320&lt;&gt;"",COUNTA(OFFSET('Maximum minutes'!$C$1,'Annexe A1 Cours'!T3320,0,1,50)),0)</f>
        <v>0</v>
      </c>
      <c r="V3320" s="37">
        <f ca="1">IFERROR(OFFSET('Maximum minutes'!$C$1,T3320+1,-1+MATCH(G3320,OFFSET('Maximum minutes'!$C$1,T3320-1,0,1,50),0)),0)</f>
        <v>0</v>
      </c>
      <c r="W3320" s="38">
        <f t="shared" ca="1" si="102"/>
        <v>0</v>
      </c>
    </row>
    <row r="3321" spans="1:23" s="36" customFormat="1" ht="18.75">
      <c r="A3321" s="34"/>
      <c r="B3321" s="39"/>
      <c r="C3321" s="39"/>
      <c r="D3321" s="35"/>
      <c r="E3321" s="40"/>
      <c r="F3321" s="39"/>
      <c r="G3321" s="39"/>
      <c r="H3321" s="39"/>
      <c r="I3321" s="34"/>
      <c r="J3321" s="34"/>
      <c r="K3321" s="34"/>
      <c r="L3321" s="34"/>
      <c r="M3321" s="43" t="str">
        <f ca="1">IFERROR(OFFSET('Maximum minutes'!$C$1,T3321,MATCH(IF(G3321&lt;&gt;"",G3321,F3321),OFFSET('Maximum minutes'!$C$1,T3321-1,0,1,U3321+1),0)-1)*IF(OR(ISNUMBER(J3321),J3321="sans examen"),1,0)*IF(W3321&lt;MinDate,1,0),"")</f>
        <v/>
      </c>
      <c r="N3321" s="36">
        <f t="shared" ca="1" si="103"/>
        <v>0</v>
      </c>
      <c r="O3321" s="36" t="e">
        <f ca="1">LEFT(OFFSET(Lists!$Q$2,MATCH(E3321,Lists!$R$3:$R$19,0),0),4)</f>
        <v>#N/A</v>
      </c>
      <c r="P3321" s="36" t="e">
        <f ca="1">MATCH(O3321,Lists!$S$2:$S$640,1)</f>
        <v>#N/A</v>
      </c>
      <c r="Q3321" s="36" t="e">
        <f ca="1">MATCH(LEFT(OFFSET(Lists!$Q$2,MATCH(E3321,Lists!$R$3:$R$19,0)+1,0),4),Lists!$S$3:$S$640,1)</f>
        <v>#N/A</v>
      </c>
      <c r="R3321" s="36" t="e">
        <f ca="1">LEFT(OFFSET(Lists!$S$2,P3321-1+MATCH(F3321,OFFSET(Lists!$T$3,P3321-1,0,Q3321-P3321+1),0),0),6)</f>
        <v>#N/A</v>
      </c>
      <c r="S3321" s="36" t="e">
        <f ca="1">VLOOKUP(R3321,Lists!B:D,3,FALSE)</f>
        <v>#N/A</v>
      </c>
      <c r="T3321" s="36" t="str">
        <f>IF(F3321&lt;&gt;"",MATCH(R3321,'Maximum minutes'!B:B,0),"")</f>
        <v/>
      </c>
      <c r="U3321" s="36">
        <f ca="1">IF(F3321&lt;&gt;"",COUNTA(OFFSET('Maximum minutes'!$C$1,'Annexe A1 Cours'!T3321,0,1,50)),0)</f>
        <v>0</v>
      </c>
      <c r="V3321" s="37">
        <f ca="1">IFERROR(OFFSET('Maximum minutes'!$C$1,T3321+1,-1+MATCH(G3321,OFFSET('Maximum minutes'!$C$1,T3321-1,0,1,50),0)),0)</f>
        <v>0</v>
      </c>
      <c r="W3321" s="38">
        <f t="shared" ca="1" si="102"/>
        <v>0</v>
      </c>
    </row>
    <row r="3322" spans="1:23" s="36" customFormat="1" ht="18.75">
      <c r="A3322" s="34"/>
      <c r="B3322" s="39"/>
      <c r="C3322" s="39"/>
      <c r="D3322" s="35"/>
      <c r="E3322" s="40"/>
      <c r="F3322" s="39"/>
      <c r="G3322" s="39"/>
      <c r="H3322" s="39"/>
      <c r="I3322" s="34"/>
      <c r="J3322" s="34"/>
      <c r="K3322" s="34"/>
      <c r="L3322" s="34"/>
      <c r="M3322" s="43" t="str">
        <f ca="1">IFERROR(OFFSET('Maximum minutes'!$C$1,T3322,MATCH(IF(G3322&lt;&gt;"",G3322,F3322),OFFSET('Maximum minutes'!$C$1,T3322-1,0,1,U3322+1),0)-1)*IF(OR(ISNUMBER(J3322),J3322="sans examen"),1,0)*IF(W3322&lt;MinDate,1,0),"")</f>
        <v/>
      </c>
      <c r="N3322" s="36">
        <f t="shared" ca="1" si="103"/>
        <v>0</v>
      </c>
      <c r="O3322" s="36" t="e">
        <f ca="1">LEFT(OFFSET(Lists!$Q$2,MATCH(E3322,Lists!$R$3:$R$19,0),0),4)</f>
        <v>#N/A</v>
      </c>
      <c r="P3322" s="36" t="e">
        <f ca="1">MATCH(O3322,Lists!$S$2:$S$640,1)</f>
        <v>#N/A</v>
      </c>
      <c r="Q3322" s="36" t="e">
        <f ca="1">MATCH(LEFT(OFFSET(Lists!$Q$2,MATCH(E3322,Lists!$R$3:$R$19,0)+1,0),4),Lists!$S$3:$S$640,1)</f>
        <v>#N/A</v>
      </c>
      <c r="R3322" s="36" t="e">
        <f ca="1">LEFT(OFFSET(Lists!$S$2,P3322-1+MATCH(F3322,OFFSET(Lists!$T$3,P3322-1,0,Q3322-P3322+1),0),0),6)</f>
        <v>#N/A</v>
      </c>
      <c r="S3322" s="36" t="e">
        <f ca="1">VLOOKUP(R3322,Lists!B:D,3,FALSE)</f>
        <v>#N/A</v>
      </c>
      <c r="T3322" s="36" t="str">
        <f>IF(F3322&lt;&gt;"",MATCH(R3322,'Maximum minutes'!B:B,0),"")</f>
        <v/>
      </c>
      <c r="U3322" s="36">
        <f ca="1">IF(F3322&lt;&gt;"",COUNTA(OFFSET('Maximum minutes'!$C$1,'Annexe A1 Cours'!T3322,0,1,50)),0)</f>
        <v>0</v>
      </c>
      <c r="V3322" s="37">
        <f ca="1">IFERROR(OFFSET('Maximum minutes'!$C$1,T3322+1,-1+MATCH(G3322,OFFSET('Maximum minutes'!$C$1,T3322-1,0,1,50),0)),0)</f>
        <v>0</v>
      </c>
      <c r="W3322" s="38">
        <f t="shared" ca="1" si="102"/>
        <v>0</v>
      </c>
    </row>
    <row r="3323" spans="1:23" s="36" customFormat="1" ht="18.75">
      <c r="A3323" s="34"/>
      <c r="B3323" s="39"/>
      <c r="C3323" s="39"/>
      <c r="D3323" s="35"/>
      <c r="E3323" s="40"/>
      <c r="F3323" s="39"/>
      <c r="G3323" s="39"/>
      <c r="H3323" s="39"/>
      <c r="I3323" s="34"/>
      <c r="J3323" s="34"/>
      <c r="K3323" s="34"/>
      <c r="L3323" s="34"/>
      <c r="M3323" s="43" t="str">
        <f ca="1">IFERROR(OFFSET('Maximum minutes'!$C$1,T3323,MATCH(IF(G3323&lt;&gt;"",G3323,F3323),OFFSET('Maximum minutes'!$C$1,T3323-1,0,1,U3323+1),0)-1)*IF(OR(ISNUMBER(J3323),J3323="sans examen"),1,0)*IF(W3323&lt;MinDate,1,0),"")</f>
        <v/>
      </c>
      <c r="N3323" s="36">
        <f t="shared" ca="1" si="103"/>
        <v>0</v>
      </c>
      <c r="O3323" s="36" t="e">
        <f ca="1">LEFT(OFFSET(Lists!$Q$2,MATCH(E3323,Lists!$R$3:$R$19,0),0),4)</f>
        <v>#N/A</v>
      </c>
      <c r="P3323" s="36" t="e">
        <f ca="1">MATCH(O3323,Lists!$S$2:$S$640,1)</f>
        <v>#N/A</v>
      </c>
      <c r="Q3323" s="36" t="e">
        <f ca="1">MATCH(LEFT(OFFSET(Lists!$Q$2,MATCH(E3323,Lists!$R$3:$R$19,0)+1,0),4),Lists!$S$3:$S$640,1)</f>
        <v>#N/A</v>
      </c>
      <c r="R3323" s="36" t="e">
        <f ca="1">LEFT(OFFSET(Lists!$S$2,P3323-1+MATCH(F3323,OFFSET(Lists!$T$3,P3323-1,0,Q3323-P3323+1),0),0),6)</f>
        <v>#N/A</v>
      </c>
      <c r="S3323" s="36" t="e">
        <f ca="1">VLOOKUP(R3323,Lists!B:D,3,FALSE)</f>
        <v>#N/A</v>
      </c>
      <c r="T3323" s="36" t="str">
        <f>IF(F3323&lt;&gt;"",MATCH(R3323,'Maximum minutes'!B:B,0),"")</f>
        <v/>
      </c>
      <c r="U3323" s="36">
        <f ca="1">IF(F3323&lt;&gt;"",COUNTA(OFFSET('Maximum minutes'!$C$1,'Annexe A1 Cours'!T3323,0,1,50)),0)</f>
        <v>0</v>
      </c>
      <c r="V3323" s="37">
        <f ca="1">IFERROR(OFFSET('Maximum minutes'!$C$1,T3323+1,-1+MATCH(G3323,OFFSET('Maximum minutes'!$C$1,T3323-1,0,1,50),0)),0)</f>
        <v>0</v>
      </c>
      <c r="W3323" s="38">
        <f t="shared" ca="1" si="102"/>
        <v>0</v>
      </c>
    </row>
    <row r="3324" spans="1:23" s="36" customFormat="1" ht="18.75">
      <c r="A3324" s="34"/>
      <c r="B3324" s="39"/>
      <c r="C3324" s="39"/>
      <c r="D3324" s="35"/>
      <c r="E3324" s="40"/>
      <c r="F3324" s="39"/>
      <c r="G3324" s="39"/>
      <c r="H3324" s="39"/>
      <c r="I3324" s="34"/>
      <c r="J3324" s="34"/>
      <c r="K3324" s="34"/>
      <c r="L3324" s="34"/>
      <c r="M3324" s="43" t="str">
        <f ca="1">IFERROR(OFFSET('Maximum minutes'!$C$1,T3324,MATCH(IF(G3324&lt;&gt;"",G3324,F3324),OFFSET('Maximum minutes'!$C$1,T3324-1,0,1,U3324+1),0)-1)*IF(OR(ISNUMBER(J3324),J3324="sans examen"),1,0)*IF(W3324&lt;MinDate,1,0),"")</f>
        <v/>
      </c>
      <c r="N3324" s="36">
        <f t="shared" ca="1" si="103"/>
        <v>0</v>
      </c>
      <c r="O3324" s="36" t="e">
        <f ca="1">LEFT(OFFSET(Lists!$Q$2,MATCH(E3324,Lists!$R$3:$R$19,0),0),4)</f>
        <v>#N/A</v>
      </c>
      <c r="P3324" s="36" t="e">
        <f ca="1">MATCH(O3324,Lists!$S$2:$S$640,1)</f>
        <v>#N/A</v>
      </c>
      <c r="Q3324" s="36" t="e">
        <f ca="1">MATCH(LEFT(OFFSET(Lists!$Q$2,MATCH(E3324,Lists!$R$3:$R$19,0)+1,0),4),Lists!$S$3:$S$640,1)</f>
        <v>#N/A</v>
      </c>
      <c r="R3324" s="36" t="e">
        <f ca="1">LEFT(OFFSET(Lists!$S$2,P3324-1+MATCH(F3324,OFFSET(Lists!$T$3,P3324-1,0,Q3324-P3324+1),0),0),6)</f>
        <v>#N/A</v>
      </c>
      <c r="S3324" s="36" t="e">
        <f ca="1">VLOOKUP(R3324,Lists!B:D,3,FALSE)</f>
        <v>#N/A</v>
      </c>
      <c r="T3324" s="36" t="str">
        <f>IF(F3324&lt;&gt;"",MATCH(R3324,'Maximum minutes'!B:B,0),"")</f>
        <v/>
      </c>
      <c r="U3324" s="36">
        <f ca="1">IF(F3324&lt;&gt;"",COUNTA(OFFSET('Maximum minutes'!$C$1,'Annexe A1 Cours'!T3324,0,1,50)),0)</f>
        <v>0</v>
      </c>
      <c r="V3324" s="37">
        <f ca="1">IFERROR(OFFSET('Maximum minutes'!$C$1,T3324+1,-1+MATCH(G3324,OFFSET('Maximum minutes'!$C$1,T3324-1,0,1,50),0)),0)</f>
        <v>0</v>
      </c>
      <c r="W3324" s="38">
        <f t="shared" ca="1" si="102"/>
        <v>0</v>
      </c>
    </row>
    <row r="3325" spans="1:23" s="36" customFormat="1" ht="18.75">
      <c r="A3325" s="34"/>
      <c r="B3325" s="39"/>
      <c r="C3325" s="39"/>
      <c r="D3325" s="35"/>
      <c r="E3325" s="40"/>
      <c r="F3325" s="39"/>
      <c r="G3325" s="39"/>
      <c r="H3325" s="39"/>
      <c r="I3325" s="34"/>
      <c r="J3325" s="34"/>
      <c r="K3325" s="34"/>
      <c r="L3325" s="34"/>
      <c r="M3325" s="43" t="str">
        <f ca="1">IFERROR(OFFSET('Maximum minutes'!$C$1,T3325,MATCH(IF(G3325&lt;&gt;"",G3325,F3325),OFFSET('Maximum minutes'!$C$1,T3325-1,0,1,U3325+1),0)-1)*IF(OR(ISNUMBER(J3325),J3325="sans examen"),1,0)*IF(W3325&lt;MinDate,1,0),"")</f>
        <v/>
      </c>
      <c r="N3325" s="36">
        <f t="shared" ca="1" si="103"/>
        <v>0</v>
      </c>
      <c r="O3325" s="36" t="e">
        <f ca="1">LEFT(OFFSET(Lists!$Q$2,MATCH(E3325,Lists!$R$3:$R$19,0),0),4)</f>
        <v>#N/A</v>
      </c>
      <c r="P3325" s="36" t="e">
        <f ca="1">MATCH(O3325,Lists!$S$2:$S$640,1)</f>
        <v>#N/A</v>
      </c>
      <c r="Q3325" s="36" t="e">
        <f ca="1">MATCH(LEFT(OFFSET(Lists!$Q$2,MATCH(E3325,Lists!$R$3:$R$19,0)+1,0),4),Lists!$S$3:$S$640,1)</f>
        <v>#N/A</v>
      </c>
      <c r="R3325" s="36" t="e">
        <f ca="1">LEFT(OFFSET(Lists!$S$2,P3325-1+MATCH(F3325,OFFSET(Lists!$T$3,P3325-1,0,Q3325-P3325+1),0),0),6)</f>
        <v>#N/A</v>
      </c>
      <c r="S3325" s="36" t="e">
        <f ca="1">VLOOKUP(R3325,Lists!B:D,3,FALSE)</f>
        <v>#N/A</v>
      </c>
      <c r="T3325" s="36" t="str">
        <f>IF(F3325&lt;&gt;"",MATCH(R3325,'Maximum minutes'!B:B,0),"")</f>
        <v/>
      </c>
      <c r="U3325" s="36">
        <f ca="1">IF(F3325&lt;&gt;"",COUNTA(OFFSET('Maximum minutes'!$C$1,'Annexe A1 Cours'!T3325,0,1,50)),0)</f>
        <v>0</v>
      </c>
      <c r="V3325" s="37">
        <f ca="1">IFERROR(OFFSET('Maximum minutes'!$C$1,T3325+1,-1+MATCH(G3325,OFFSET('Maximum minutes'!$C$1,T3325-1,0,1,50),0)),0)</f>
        <v>0</v>
      </c>
      <c r="W3325" s="38">
        <f t="shared" ca="1" si="102"/>
        <v>0</v>
      </c>
    </row>
    <row r="3326" spans="1:23" s="36" customFormat="1" ht="18.75">
      <c r="A3326" s="34"/>
      <c r="B3326" s="39"/>
      <c r="C3326" s="39"/>
      <c r="D3326" s="35"/>
      <c r="E3326" s="40"/>
      <c r="F3326" s="39"/>
      <c r="G3326" s="39"/>
      <c r="H3326" s="39"/>
      <c r="I3326" s="34"/>
      <c r="J3326" s="34"/>
      <c r="K3326" s="34"/>
      <c r="L3326" s="34"/>
      <c r="M3326" s="43" t="str">
        <f ca="1">IFERROR(OFFSET('Maximum minutes'!$C$1,T3326,MATCH(IF(G3326&lt;&gt;"",G3326,F3326),OFFSET('Maximum minutes'!$C$1,T3326-1,0,1,U3326+1),0)-1)*IF(OR(ISNUMBER(J3326),J3326="sans examen"),1,0)*IF(W3326&lt;MinDate,1,0),"")</f>
        <v/>
      </c>
      <c r="N3326" s="36">
        <f t="shared" ca="1" si="103"/>
        <v>0</v>
      </c>
      <c r="O3326" s="36" t="e">
        <f ca="1">LEFT(OFFSET(Lists!$Q$2,MATCH(E3326,Lists!$R$3:$R$19,0),0),4)</f>
        <v>#N/A</v>
      </c>
      <c r="P3326" s="36" t="e">
        <f ca="1">MATCH(O3326,Lists!$S$2:$S$640,1)</f>
        <v>#N/A</v>
      </c>
      <c r="Q3326" s="36" t="e">
        <f ca="1">MATCH(LEFT(OFFSET(Lists!$Q$2,MATCH(E3326,Lists!$R$3:$R$19,0)+1,0),4),Lists!$S$3:$S$640,1)</f>
        <v>#N/A</v>
      </c>
      <c r="R3326" s="36" t="e">
        <f ca="1">LEFT(OFFSET(Lists!$S$2,P3326-1+MATCH(F3326,OFFSET(Lists!$T$3,P3326-1,0,Q3326-P3326+1),0),0),6)</f>
        <v>#N/A</v>
      </c>
      <c r="S3326" s="36" t="e">
        <f ca="1">VLOOKUP(R3326,Lists!B:D,3,FALSE)</f>
        <v>#N/A</v>
      </c>
      <c r="T3326" s="36" t="str">
        <f>IF(F3326&lt;&gt;"",MATCH(R3326,'Maximum minutes'!B:B,0),"")</f>
        <v/>
      </c>
      <c r="U3326" s="36">
        <f ca="1">IF(F3326&lt;&gt;"",COUNTA(OFFSET('Maximum minutes'!$C$1,'Annexe A1 Cours'!T3326,0,1,50)),0)</f>
        <v>0</v>
      </c>
      <c r="V3326" s="37">
        <f ca="1">IFERROR(OFFSET('Maximum minutes'!$C$1,T3326+1,-1+MATCH(G3326,OFFSET('Maximum minutes'!$C$1,T3326-1,0,1,50),0)),0)</f>
        <v>0</v>
      </c>
      <c r="W3326" s="38">
        <f t="shared" ca="1" si="102"/>
        <v>0</v>
      </c>
    </row>
    <row r="3327" spans="1:23" s="36" customFormat="1" ht="18.75">
      <c r="A3327" s="34"/>
      <c r="B3327" s="39"/>
      <c r="C3327" s="39"/>
      <c r="D3327" s="35"/>
      <c r="E3327" s="40"/>
      <c r="F3327" s="39"/>
      <c r="G3327" s="39"/>
      <c r="H3327" s="39"/>
      <c r="I3327" s="34"/>
      <c r="J3327" s="34"/>
      <c r="K3327" s="34"/>
      <c r="L3327" s="34"/>
      <c r="M3327" s="43" t="str">
        <f ca="1">IFERROR(OFFSET('Maximum minutes'!$C$1,T3327,MATCH(IF(G3327&lt;&gt;"",G3327,F3327),OFFSET('Maximum minutes'!$C$1,T3327-1,0,1,U3327+1),0)-1)*IF(OR(ISNUMBER(J3327),J3327="sans examen"),1,0)*IF(W3327&lt;MinDate,1,0),"")</f>
        <v/>
      </c>
      <c r="N3327" s="36">
        <f t="shared" ca="1" si="103"/>
        <v>0</v>
      </c>
      <c r="O3327" s="36" t="e">
        <f ca="1">LEFT(OFFSET(Lists!$Q$2,MATCH(E3327,Lists!$R$3:$R$19,0),0),4)</f>
        <v>#N/A</v>
      </c>
      <c r="P3327" s="36" t="e">
        <f ca="1">MATCH(O3327,Lists!$S$2:$S$640,1)</f>
        <v>#N/A</v>
      </c>
      <c r="Q3327" s="36" t="e">
        <f ca="1">MATCH(LEFT(OFFSET(Lists!$Q$2,MATCH(E3327,Lists!$R$3:$R$19,0)+1,0),4),Lists!$S$3:$S$640,1)</f>
        <v>#N/A</v>
      </c>
      <c r="R3327" s="36" t="e">
        <f ca="1">LEFT(OFFSET(Lists!$S$2,P3327-1+MATCH(F3327,OFFSET(Lists!$T$3,P3327-1,0,Q3327-P3327+1),0),0),6)</f>
        <v>#N/A</v>
      </c>
      <c r="S3327" s="36" t="e">
        <f ca="1">VLOOKUP(R3327,Lists!B:D,3,FALSE)</f>
        <v>#N/A</v>
      </c>
      <c r="T3327" s="36" t="str">
        <f>IF(F3327&lt;&gt;"",MATCH(R3327,'Maximum minutes'!B:B,0),"")</f>
        <v/>
      </c>
      <c r="U3327" s="36">
        <f ca="1">IF(F3327&lt;&gt;"",COUNTA(OFFSET('Maximum minutes'!$C$1,'Annexe A1 Cours'!T3327,0,1,50)),0)</f>
        <v>0</v>
      </c>
      <c r="V3327" s="37">
        <f ca="1">IFERROR(OFFSET('Maximum minutes'!$C$1,T3327+1,-1+MATCH(G3327,OFFSET('Maximum minutes'!$C$1,T3327-1,0,1,50),0)),0)</f>
        <v>0</v>
      </c>
      <c r="W3327" s="38">
        <f t="shared" ca="1" si="102"/>
        <v>0</v>
      </c>
    </row>
    <row r="3328" spans="1:23" s="36" customFormat="1" ht="18.75">
      <c r="A3328" s="34"/>
      <c r="B3328" s="39"/>
      <c r="C3328" s="39"/>
      <c r="D3328" s="35"/>
      <c r="E3328" s="40"/>
      <c r="F3328" s="39"/>
      <c r="G3328" s="39"/>
      <c r="H3328" s="39"/>
      <c r="I3328" s="34"/>
      <c r="J3328" s="34"/>
      <c r="K3328" s="34"/>
      <c r="L3328" s="34"/>
      <c r="M3328" s="43" t="str">
        <f ca="1">IFERROR(OFFSET('Maximum minutes'!$C$1,T3328,MATCH(IF(G3328&lt;&gt;"",G3328,F3328),OFFSET('Maximum minutes'!$C$1,T3328-1,0,1,U3328+1),0)-1)*IF(OR(ISNUMBER(J3328),J3328="sans examen"),1,0)*IF(W3328&lt;MinDate,1,0),"")</f>
        <v/>
      </c>
      <c r="N3328" s="36">
        <f t="shared" ca="1" si="103"/>
        <v>0</v>
      </c>
      <c r="O3328" s="36" t="e">
        <f ca="1">LEFT(OFFSET(Lists!$Q$2,MATCH(E3328,Lists!$R$3:$R$19,0),0),4)</f>
        <v>#N/A</v>
      </c>
      <c r="P3328" s="36" t="e">
        <f ca="1">MATCH(O3328,Lists!$S$2:$S$640,1)</f>
        <v>#N/A</v>
      </c>
      <c r="Q3328" s="36" t="e">
        <f ca="1">MATCH(LEFT(OFFSET(Lists!$Q$2,MATCH(E3328,Lists!$R$3:$R$19,0)+1,0),4),Lists!$S$3:$S$640,1)</f>
        <v>#N/A</v>
      </c>
      <c r="R3328" s="36" t="e">
        <f ca="1">LEFT(OFFSET(Lists!$S$2,P3328-1+MATCH(F3328,OFFSET(Lists!$T$3,P3328-1,0,Q3328-P3328+1),0),0),6)</f>
        <v>#N/A</v>
      </c>
      <c r="S3328" s="36" t="e">
        <f ca="1">VLOOKUP(R3328,Lists!B:D,3,FALSE)</f>
        <v>#N/A</v>
      </c>
      <c r="T3328" s="36" t="str">
        <f>IF(F3328&lt;&gt;"",MATCH(R3328,'Maximum minutes'!B:B,0),"")</f>
        <v/>
      </c>
      <c r="U3328" s="36">
        <f ca="1">IF(F3328&lt;&gt;"",COUNTA(OFFSET('Maximum minutes'!$C$1,'Annexe A1 Cours'!T3328,0,1,50)),0)</f>
        <v>0</v>
      </c>
      <c r="V3328" s="37">
        <f ca="1">IFERROR(OFFSET('Maximum minutes'!$C$1,T3328+1,-1+MATCH(G3328,OFFSET('Maximum minutes'!$C$1,T3328-1,0,1,50),0)),0)</f>
        <v>0</v>
      </c>
      <c r="W3328" s="38">
        <f t="shared" ca="1" si="102"/>
        <v>0</v>
      </c>
    </row>
    <row r="3329" spans="1:23" s="36" customFormat="1" ht="18.75">
      <c r="A3329" s="34"/>
      <c r="B3329" s="39"/>
      <c r="C3329" s="39"/>
      <c r="D3329" s="35"/>
      <c r="E3329" s="40"/>
      <c r="F3329" s="39"/>
      <c r="G3329" s="39"/>
      <c r="H3329" s="39"/>
      <c r="I3329" s="34"/>
      <c r="J3329" s="34"/>
      <c r="K3329" s="34"/>
      <c r="L3329" s="34"/>
      <c r="M3329" s="43" t="str">
        <f ca="1">IFERROR(OFFSET('Maximum minutes'!$C$1,T3329,MATCH(IF(G3329&lt;&gt;"",G3329,F3329),OFFSET('Maximum minutes'!$C$1,T3329-1,0,1,U3329+1),0)-1)*IF(OR(ISNUMBER(J3329),J3329="sans examen"),1,0)*IF(W3329&lt;MinDate,1,0),"")</f>
        <v/>
      </c>
      <c r="N3329" s="36">
        <f t="shared" ca="1" si="103"/>
        <v>0</v>
      </c>
      <c r="O3329" s="36" t="e">
        <f ca="1">LEFT(OFFSET(Lists!$Q$2,MATCH(E3329,Lists!$R$3:$R$19,0),0),4)</f>
        <v>#N/A</v>
      </c>
      <c r="P3329" s="36" t="e">
        <f ca="1">MATCH(O3329,Lists!$S$2:$S$640,1)</f>
        <v>#N/A</v>
      </c>
      <c r="Q3329" s="36" t="e">
        <f ca="1">MATCH(LEFT(OFFSET(Lists!$Q$2,MATCH(E3329,Lists!$R$3:$R$19,0)+1,0),4),Lists!$S$3:$S$640,1)</f>
        <v>#N/A</v>
      </c>
      <c r="R3329" s="36" t="e">
        <f ca="1">LEFT(OFFSET(Lists!$S$2,P3329-1+MATCH(F3329,OFFSET(Lists!$T$3,P3329-1,0,Q3329-P3329+1),0),0),6)</f>
        <v>#N/A</v>
      </c>
      <c r="S3329" s="36" t="e">
        <f ca="1">VLOOKUP(R3329,Lists!B:D,3,FALSE)</f>
        <v>#N/A</v>
      </c>
      <c r="T3329" s="36" t="str">
        <f>IF(F3329&lt;&gt;"",MATCH(R3329,'Maximum minutes'!B:B,0),"")</f>
        <v/>
      </c>
      <c r="U3329" s="36">
        <f ca="1">IF(F3329&lt;&gt;"",COUNTA(OFFSET('Maximum minutes'!$C$1,'Annexe A1 Cours'!T3329,0,1,50)),0)</f>
        <v>0</v>
      </c>
      <c r="V3329" s="37">
        <f ca="1">IFERROR(OFFSET('Maximum minutes'!$C$1,T3329+1,-1+MATCH(G3329,OFFSET('Maximum minutes'!$C$1,T3329-1,0,1,50),0)),0)</f>
        <v>0</v>
      </c>
      <c r="W3329" s="38">
        <f t="shared" ca="1" si="102"/>
        <v>0</v>
      </c>
    </row>
    <row r="3330" spans="1:23" s="36" customFormat="1" ht="18.75">
      <c r="A3330" s="34"/>
      <c r="B3330" s="39"/>
      <c r="C3330" s="39"/>
      <c r="D3330" s="35"/>
      <c r="E3330" s="40"/>
      <c r="F3330" s="39"/>
      <c r="G3330" s="39"/>
      <c r="H3330" s="39"/>
      <c r="I3330" s="34"/>
      <c r="J3330" s="34"/>
      <c r="K3330" s="34"/>
      <c r="L3330" s="34"/>
      <c r="M3330" s="43" t="str">
        <f ca="1">IFERROR(OFFSET('Maximum minutes'!$C$1,T3330,MATCH(IF(G3330&lt;&gt;"",G3330,F3330),OFFSET('Maximum minutes'!$C$1,T3330-1,0,1,U3330+1),0)-1)*IF(OR(ISNUMBER(J3330),J3330="sans examen"),1,0)*IF(W3330&lt;MinDate,1,0),"")</f>
        <v/>
      </c>
      <c r="N3330" s="36">
        <f t="shared" ca="1" si="103"/>
        <v>0</v>
      </c>
      <c r="O3330" s="36" t="e">
        <f ca="1">LEFT(OFFSET(Lists!$Q$2,MATCH(E3330,Lists!$R$3:$R$19,0),0),4)</f>
        <v>#N/A</v>
      </c>
      <c r="P3330" s="36" t="e">
        <f ca="1">MATCH(O3330,Lists!$S$2:$S$640,1)</f>
        <v>#N/A</v>
      </c>
      <c r="Q3330" s="36" t="e">
        <f ca="1">MATCH(LEFT(OFFSET(Lists!$Q$2,MATCH(E3330,Lists!$R$3:$R$19,0)+1,0),4),Lists!$S$3:$S$640,1)</f>
        <v>#N/A</v>
      </c>
      <c r="R3330" s="36" t="e">
        <f ca="1">LEFT(OFFSET(Lists!$S$2,P3330-1+MATCH(F3330,OFFSET(Lists!$T$3,P3330-1,0,Q3330-P3330+1),0),0),6)</f>
        <v>#N/A</v>
      </c>
      <c r="S3330" s="36" t="e">
        <f ca="1">VLOOKUP(R3330,Lists!B:D,3,FALSE)</f>
        <v>#N/A</v>
      </c>
      <c r="T3330" s="36" t="str">
        <f>IF(F3330&lt;&gt;"",MATCH(R3330,'Maximum minutes'!B:B,0),"")</f>
        <v/>
      </c>
      <c r="U3330" s="36">
        <f ca="1">IF(F3330&lt;&gt;"",COUNTA(OFFSET('Maximum minutes'!$C$1,'Annexe A1 Cours'!T3330,0,1,50)),0)</f>
        <v>0</v>
      </c>
      <c r="V3330" s="37">
        <f ca="1">IFERROR(OFFSET('Maximum minutes'!$C$1,T3330+1,-1+MATCH(G3330,OFFSET('Maximum minutes'!$C$1,T3330-1,0,1,50),0)),0)</f>
        <v>0</v>
      </c>
      <c r="W3330" s="38">
        <f t="shared" ca="1" si="102"/>
        <v>0</v>
      </c>
    </row>
    <row r="3331" spans="1:23" s="36" customFormat="1" ht="18.75">
      <c r="A3331" s="34"/>
      <c r="B3331" s="39"/>
      <c r="C3331" s="39"/>
      <c r="D3331" s="35"/>
      <c r="E3331" s="40"/>
      <c r="F3331" s="39"/>
      <c r="G3331" s="39"/>
      <c r="H3331" s="39"/>
      <c r="I3331" s="34"/>
      <c r="J3331" s="34"/>
      <c r="K3331" s="34"/>
      <c r="L3331" s="34"/>
      <c r="M3331" s="43" t="str">
        <f ca="1">IFERROR(OFFSET('Maximum minutes'!$C$1,T3331,MATCH(IF(G3331&lt;&gt;"",G3331,F3331),OFFSET('Maximum minutes'!$C$1,T3331-1,0,1,U3331+1),0)-1)*IF(OR(ISNUMBER(J3331),J3331="sans examen"),1,0)*IF(W3331&lt;MinDate,1,0),"")</f>
        <v/>
      </c>
      <c r="N3331" s="36">
        <f t="shared" ca="1" si="103"/>
        <v>0</v>
      </c>
      <c r="O3331" s="36" t="e">
        <f ca="1">LEFT(OFFSET(Lists!$Q$2,MATCH(E3331,Lists!$R$3:$R$19,0),0),4)</f>
        <v>#N/A</v>
      </c>
      <c r="P3331" s="36" t="e">
        <f ca="1">MATCH(O3331,Lists!$S$2:$S$640,1)</f>
        <v>#N/A</v>
      </c>
      <c r="Q3331" s="36" t="e">
        <f ca="1">MATCH(LEFT(OFFSET(Lists!$Q$2,MATCH(E3331,Lists!$R$3:$R$19,0)+1,0),4),Lists!$S$3:$S$640,1)</f>
        <v>#N/A</v>
      </c>
      <c r="R3331" s="36" t="e">
        <f ca="1">LEFT(OFFSET(Lists!$S$2,P3331-1+MATCH(F3331,OFFSET(Lists!$T$3,P3331-1,0,Q3331-P3331+1),0),0),6)</f>
        <v>#N/A</v>
      </c>
      <c r="S3331" s="36" t="e">
        <f ca="1">VLOOKUP(R3331,Lists!B:D,3,FALSE)</f>
        <v>#N/A</v>
      </c>
      <c r="T3331" s="36" t="str">
        <f>IF(F3331&lt;&gt;"",MATCH(R3331,'Maximum minutes'!B:B,0),"")</f>
        <v/>
      </c>
      <c r="U3331" s="36">
        <f ca="1">IF(F3331&lt;&gt;"",COUNTA(OFFSET('Maximum minutes'!$C$1,'Annexe A1 Cours'!T3331,0,1,50)),0)</f>
        <v>0</v>
      </c>
      <c r="V3331" s="37">
        <f ca="1">IFERROR(OFFSET('Maximum minutes'!$C$1,T3331+1,-1+MATCH(G3331,OFFSET('Maximum minutes'!$C$1,T3331-1,0,1,50),0)),0)</f>
        <v>0</v>
      </c>
      <c r="W3331" s="38">
        <f t="shared" ca="1" si="102"/>
        <v>0</v>
      </c>
    </row>
    <row r="3332" spans="1:23" s="36" customFormat="1" ht="18.75">
      <c r="A3332" s="34"/>
      <c r="B3332" s="39"/>
      <c r="C3332" s="39"/>
      <c r="D3332" s="35"/>
      <c r="E3332" s="40"/>
      <c r="F3332" s="39"/>
      <c r="G3332" s="39"/>
      <c r="H3332" s="39"/>
      <c r="I3332" s="34"/>
      <c r="J3332" s="34"/>
      <c r="K3332" s="34"/>
      <c r="L3332" s="34"/>
      <c r="M3332" s="43" t="str">
        <f ca="1">IFERROR(OFFSET('Maximum minutes'!$C$1,T3332,MATCH(IF(G3332&lt;&gt;"",G3332,F3332),OFFSET('Maximum minutes'!$C$1,T3332-1,0,1,U3332+1),0)-1)*IF(OR(ISNUMBER(J3332),J3332="sans examen"),1,0)*IF(W3332&lt;MinDate,1,0),"")</f>
        <v/>
      </c>
      <c r="N3332" s="36">
        <f t="shared" ca="1" si="103"/>
        <v>0</v>
      </c>
      <c r="O3332" s="36" t="e">
        <f ca="1">LEFT(OFFSET(Lists!$Q$2,MATCH(E3332,Lists!$R$3:$R$19,0),0),4)</f>
        <v>#N/A</v>
      </c>
      <c r="P3332" s="36" t="e">
        <f ca="1">MATCH(O3332,Lists!$S$2:$S$640,1)</f>
        <v>#N/A</v>
      </c>
      <c r="Q3332" s="36" t="e">
        <f ca="1">MATCH(LEFT(OFFSET(Lists!$Q$2,MATCH(E3332,Lists!$R$3:$R$19,0)+1,0),4),Lists!$S$3:$S$640,1)</f>
        <v>#N/A</v>
      </c>
      <c r="R3332" s="36" t="e">
        <f ca="1">LEFT(OFFSET(Lists!$S$2,P3332-1+MATCH(F3332,OFFSET(Lists!$T$3,P3332-1,0,Q3332-P3332+1),0),0),6)</f>
        <v>#N/A</v>
      </c>
      <c r="S3332" s="36" t="e">
        <f ca="1">VLOOKUP(R3332,Lists!B:D,3,FALSE)</f>
        <v>#N/A</v>
      </c>
      <c r="T3332" s="36" t="str">
        <f>IF(F3332&lt;&gt;"",MATCH(R3332,'Maximum minutes'!B:B,0),"")</f>
        <v/>
      </c>
      <c r="U3332" s="36">
        <f ca="1">IF(F3332&lt;&gt;"",COUNTA(OFFSET('Maximum minutes'!$C$1,'Annexe A1 Cours'!T3332,0,1,50)),0)</f>
        <v>0</v>
      </c>
      <c r="V3332" s="37">
        <f ca="1">IFERROR(OFFSET('Maximum minutes'!$C$1,T3332+1,-1+MATCH(G3332,OFFSET('Maximum minutes'!$C$1,T3332-1,0,1,50),0)),0)</f>
        <v>0</v>
      </c>
      <c r="W3332" s="38">
        <f t="shared" ca="1" si="102"/>
        <v>0</v>
      </c>
    </row>
    <row r="3333" spans="1:23" s="36" customFormat="1" ht="18.75">
      <c r="A3333" s="34"/>
      <c r="B3333" s="39"/>
      <c r="C3333" s="39"/>
      <c r="D3333" s="35"/>
      <c r="E3333" s="40"/>
      <c r="F3333" s="39"/>
      <c r="G3333" s="39"/>
      <c r="H3333" s="39"/>
      <c r="I3333" s="34"/>
      <c r="J3333" s="34"/>
      <c r="K3333" s="34"/>
      <c r="L3333" s="34"/>
      <c r="M3333" s="43" t="str">
        <f ca="1">IFERROR(OFFSET('Maximum minutes'!$C$1,T3333,MATCH(IF(G3333&lt;&gt;"",G3333,F3333),OFFSET('Maximum minutes'!$C$1,T3333-1,0,1,U3333+1),0)-1)*IF(OR(ISNUMBER(J3333),J3333="sans examen"),1,0)*IF(W3333&lt;MinDate,1,0),"")</f>
        <v/>
      </c>
      <c r="N3333" s="36">
        <f t="shared" ca="1" si="103"/>
        <v>0</v>
      </c>
      <c r="O3333" s="36" t="e">
        <f ca="1">LEFT(OFFSET(Lists!$Q$2,MATCH(E3333,Lists!$R$3:$R$19,0),0),4)</f>
        <v>#N/A</v>
      </c>
      <c r="P3333" s="36" t="e">
        <f ca="1">MATCH(O3333,Lists!$S$2:$S$640,1)</f>
        <v>#N/A</v>
      </c>
      <c r="Q3333" s="36" t="e">
        <f ca="1">MATCH(LEFT(OFFSET(Lists!$Q$2,MATCH(E3333,Lists!$R$3:$R$19,0)+1,0),4),Lists!$S$3:$S$640,1)</f>
        <v>#N/A</v>
      </c>
      <c r="R3333" s="36" t="e">
        <f ca="1">LEFT(OFFSET(Lists!$S$2,P3333-1+MATCH(F3333,OFFSET(Lists!$T$3,P3333-1,0,Q3333-P3333+1),0),0),6)</f>
        <v>#N/A</v>
      </c>
      <c r="S3333" s="36" t="e">
        <f ca="1">VLOOKUP(R3333,Lists!B:D,3,FALSE)</f>
        <v>#N/A</v>
      </c>
      <c r="T3333" s="36" t="str">
        <f>IF(F3333&lt;&gt;"",MATCH(R3333,'Maximum minutes'!B:B,0),"")</f>
        <v/>
      </c>
      <c r="U3333" s="36">
        <f ca="1">IF(F3333&lt;&gt;"",COUNTA(OFFSET('Maximum minutes'!$C$1,'Annexe A1 Cours'!T3333,0,1,50)),0)</f>
        <v>0</v>
      </c>
      <c r="V3333" s="37">
        <f ca="1">IFERROR(OFFSET('Maximum minutes'!$C$1,T3333+1,-1+MATCH(G3333,OFFSET('Maximum minutes'!$C$1,T3333-1,0,1,50),0)),0)</f>
        <v>0</v>
      </c>
      <c r="W3333" s="38">
        <f t="shared" ca="1" si="102"/>
        <v>0</v>
      </c>
    </row>
    <row r="3334" spans="1:23" s="36" customFormat="1" ht="18.75">
      <c r="A3334" s="34"/>
      <c r="B3334" s="39"/>
      <c r="C3334" s="39"/>
      <c r="D3334" s="35"/>
      <c r="E3334" s="40"/>
      <c r="F3334" s="39"/>
      <c r="G3334" s="39"/>
      <c r="H3334" s="39"/>
      <c r="I3334" s="34"/>
      <c r="J3334" s="34"/>
      <c r="K3334" s="34"/>
      <c r="L3334" s="34"/>
      <c r="M3334" s="43" t="str">
        <f ca="1">IFERROR(OFFSET('Maximum minutes'!$C$1,T3334,MATCH(IF(G3334&lt;&gt;"",G3334,F3334),OFFSET('Maximum minutes'!$C$1,T3334-1,0,1,U3334+1),0)-1)*IF(OR(ISNUMBER(J3334),J3334="sans examen"),1,0)*IF(W3334&lt;MinDate,1,0),"")</f>
        <v/>
      </c>
      <c r="N3334" s="36">
        <f t="shared" ca="1" si="103"/>
        <v>0</v>
      </c>
      <c r="O3334" s="36" t="e">
        <f ca="1">LEFT(OFFSET(Lists!$Q$2,MATCH(E3334,Lists!$R$3:$R$19,0),0),4)</f>
        <v>#N/A</v>
      </c>
      <c r="P3334" s="36" t="e">
        <f ca="1">MATCH(O3334,Lists!$S$2:$S$640,1)</f>
        <v>#N/A</v>
      </c>
      <c r="Q3334" s="36" t="e">
        <f ca="1">MATCH(LEFT(OFFSET(Lists!$Q$2,MATCH(E3334,Lists!$R$3:$R$19,0)+1,0),4),Lists!$S$3:$S$640,1)</f>
        <v>#N/A</v>
      </c>
      <c r="R3334" s="36" t="e">
        <f ca="1">LEFT(OFFSET(Lists!$S$2,P3334-1+MATCH(F3334,OFFSET(Lists!$T$3,P3334-1,0,Q3334-P3334+1),0),0),6)</f>
        <v>#N/A</v>
      </c>
      <c r="S3334" s="36" t="e">
        <f ca="1">VLOOKUP(R3334,Lists!B:D,3,FALSE)</f>
        <v>#N/A</v>
      </c>
      <c r="T3334" s="36" t="str">
        <f>IF(F3334&lt;&gt;"",MATCH(R3334,'Maximum minutes'!B:B,0),"")</f>
        <v/>
      </c>
      <c r="U3334" s="36">
        <f ca="1">IF(F3334&lt;&gt;"",COUNTA(OFFSET('Maximum minutes'!$C$1,'Annexe A1 Cours'!T3334,0,1,50)),0)</f>
        <v>0</v>
      </c>
      <c r="V3334" s="37">
        <f ca="1">IFERROR(OFFSET('Maximum minutes'!$C$1,T3334+1,-1+MATCH(G3334,OFFSET('Maximum minutes'!$C$1,T3334-1,0,1,50),0)),0)</f>
        <v>0</v>
      </c>
      <c r="W3334" s="38">
        <f t="shared" ca="1" si="102"/>
        <v>0</v>
      </c>
    </row>
    <row r="3335" spans="1:23" s="36" customFormat="1" ht="18.75">
      <c r="A3335" s="34"/>
      <c r="B3335" s="39"/>
      <c r="C3335" s="39"/>
      <c r="D3335" s="35"/>
      <c r="E3335" s="40"/>
      <c r="F3335" s="39"/>
      <c r="G3335" s="39"/>
      <c r="H3335" s="39"/>
      <c r="I3335" s="34"/>
      <c r="J3335" s="34"/>
      <c r="K3335" s="34"/>
      <c r="L3335" s="34"/>
      <c r="M3335" s="43" t="str">
        <f ca="1">IFERROR(OFFSET('Maximum minutes'!$C$1,T3335,MATCH(IF(G3335&lt;&gt;"",G3335,F3335),OFFSET('Maximum minutes'!$C$1,T3335-1,0,1,U3335+1),0)-1)*IF(OR(ISNUMBER(J3335),J3335="sans examen"),1,0)*IF(W3335&lt;MinDate,1,0),"")</f>
        <v/>
      </c>
      <c r="N3335" s="36">
        <f t="shared" ca="1" si="103"/>
        <v>0</v>
      </c>
      <c r="O3335" s="36" t="e">
        <f ca="1">LEFT(OFFSET(Lists!$Q$2,MATCH(E3335,Lists!$R$3:$R$19,0),0),4)</f>
        <v>#N/A</v>
      </c>
      <c r="P3335" s="36" t="e">
        <f ca="1">MATCH(O3335,Lists!$S$2:$S$640,1)</f>
        <v>#N/A</v>
      </c>
      <c r="Q3335" s="36" t="e">
        <f ca="1">MATCH(LEFT(OFFSET(Lists!$Q$2,MATCH(E3335,Lists!$R$3:$R$19,0)+1,0),4),Lists!$S$3:$S$640,1)</f>
        <v>#N/A</v>
      </c>
      <c r="R3335" s="36" t="e">
        <f ca="1">LEFT(OFFSET(Lists!$S$2,P3335-1+MATCH(F3335,OFFSET(Lists!$T$3,P3335-1,0,Q3335-P3335+1),0),0),6)</f>
        <v>#N/A</v>
      </c>
      <c r="S3335" s="36" t="e">
        <f ca="1">VLOOKUP(R3335,Lists!B:D,3,FALSE)</f>
        <v>#N/A</v>
      </c>
      <c r="T3335" s="36" t="str">
        <f>IF(F3335&lt;&gt;"",MATCH(R3335,'Maximum minutes'!B:B,0),"")</f>
        <v/>
      </c>
      <c r="U3335" s="36">
        <f ca="1">IF(F3335&lt;&gt;"",COUNTA(OFFSET('Maximum minutes'!$C$1,'Annexe A1 Cours'!T3335,0,1,50)),0)</f>
        <v>0</v>
      </c>
      <c r="V3335" s="37">
        <f ca="1">IFERROR(OFFSET('Maximum minutes'!$C$1,T3335+1,-1+MATCH(G3335,OFFSET('Maximum minutes'!$C$1,T3335-1,0,1,50),0)),0)</f>
        <v>0</v>
      </c>
      <c r="W3335" s="38">
        <f t="shared" ref="W3335:W3398" ca="1" si="104">IFERROR(DATE(YEAR(D3335)+V3335,MONTH(D3335),DAY(D3335)),"")</f>
        <v>0</v>
      </c>
    </row>
    <row r="3336" spans="1:23" s="36" customFormat="1" ht="18.75">
      <c r="A3336" s="34"/>
      <c r="B3336" s="39"/>
      <c r="C3336" s="39"/>
      <c r="D3336" s="35"/>
      <c r="E3336" s="40"/>
      <c r="F3336" s="39"/>
      <c r="G3336" s="39"/>
      <c r="H3336" s="39"/>
      <c r="I3336" s="34"/>
      <c r="J3336" s="34"/>
      <c r="K3336" s="34"/>
      <c r="L3336" s="34"/>
      <c r="M3336" s="43" t="str">
        <f ca="1">IFERROR(OFFSET('Maximum minutes'!$C$1,T3336,MATCH(IF(G3336&lt;&gt;"",G3336,F3336),OFFSET('Maximum minutes'!$C$1,T3336-1,0,1,U3336+1),0)-1)*IF(OR(ISNUMBER(J3336),J3336="sans examen"),1,0)*IF(W3336&lt;MinDate,1,0),"")</f>
        <v/>
      </c>
      <c r="N3336" s="36">
        <f t="shared" ref="N3336:N3399" ca="1" si="105">IF(K3336&gt;0,MIN(K3336,M3336),0)*IF(M3336="",0,1)</f>
        <v>0</v>
      </c>
      <c r="O3336" s="36" t="e">
        <f ca="1">LEFT(OFFSET(Lists!$Q$2,MATCH(E3336,Lists!$R$3:$R$19,0),0),4)</f>
        <v>#N/A</v>
      </c>
      <c r="P3336" s="36" t="e">
        <f ca="1">MATCH(O3336,Lists!$S$2:$S$640,1)</f>
        <v>#N/A</v>
      </c>
      <c r="Q3336" s="36" t="e">
        <f ca="1">MATCH(LEFT(OFFSET(Lists!$Q$2,MATCH(E3336,Lists!$R$3:$R$19,0)+1,0),4),Lists!$S$3:$S$640,1)</f>
        <v>#N/A</v>
      </c>
      <c r="R3336" s="36" t="e">
        <f ca="1">LEFT(OFFSET(Lists!$S$2,P3336-1+MATCH(F3336,OFFSET(Lists!$T$3,P3336-1,0,Q3336-P3336+1),0),0),6)</f>
        <v>#N/A</v>
      </c>
      <c r="S3336" s="36" t="e">
        <f ca="1">VLOOKUP(R3336,Lists!B:D,3,FALSE)</f>
        <v>#N/A</v>
      </c>
      <c r="T3336" s="36" t="str">
        <f>IF(F3336&lt;&gt;"",MATCH(R3336,'Maximum minutes'!B:B,0),"")</f>
        <v/>
      </c>
      <c r="U3336" s="36">
        <f ca="1">IF(F3336&lt;&gt;"",COUNTA(OFFSET('Maximum minutes'!$C$1,'Annexe A1 Cours'!T3336,0,1,50)),0)</f>
        <v>0</v>
      </c>
      <c r="V3336" s="37">
        <f ca="1">IFERROR(OFFSET('Maximum minutes'!$C$1,T3336+1,-1+MATCH(G3336,OFFSET('Maximum minutes'!$C$1,T3336-1,0,1,50),0)),0)</f>
        <v>0</v>
      </c>
      <c r="W3336" s="38">
        <f t="shared" ca="1" si="104"/>
        <v>0</v>
      </c>
    </row>
    <row r="3337" spans="1:23" s="36" customFormat="1" ht="18.75">
      <c r="A3337" s="34"/>
      <c r="B3337" s="39"/>
      <c r="C3337" s="39"/>
      <c r="D3337" s="35"/>
      <c r="E3337" s="40"/>
      <c r="F3337" s="39"/>
      <c r="G3337" s="39"/>
      <c r="H3337" s="39"/>
      <c r="I3337" s="34"/>
      <c r="J3337" s="34"/>
      <c r="K3337" s="34"/>
      <c r="L3337" s="34"/>
      <c r="M3337" s="43" t="str">
        <f ca="1">IFERROR(OFFSET('Maximum minutes'!$C$1,T3337,MATCH(IF(G3337&lt;&gt;"",G3337,F3337),OFFSET('Maximum minutes'!$C$1,T3337-1,0,1,U3337+1),0)-1)*IF(OR(ISNUMBER(J3337),J3337="sans examen"),1,0)*IF(W3337&lt;MinDate,1,0),"")</f>
        <v/>
      </c>
      <c r="N3337" s="36">
        <f t="shared" ca="1" si="105"/>
        <v>0</v>
      </c>
      <c r="O3337" s="36" t="e">
        <f ca="1">LEFT(OFFSET(Lists!$Q$2,MATCH(E3337,Lists!$R$3:$R$19,0),0),4)</f>
        <v>#N/A</v>
      </c>
      <c r="P3337" s="36" t="e">
        <f ca="1">MATCH(O3337,Lists!$S$2:$S$640,1)</f>
        <v>#N/A</v>
      </c>
      <c r="Q3337" s="36" t="e">
        <f ca="1">MATCH(LEFT(OFFSET(Lists!$Q$2,MATCH(E3337,Lists!$R$3:$R$19,0)+1,0),4),Lists!$S$3:$S$640,1)</f>
        <v>#N/A</v>
      </c>
      <c r="R3337" s="36" t="e">
        <f ca="1">LEFT(OFFSET(Lists!$S$2,P3337-1+MATCH(F3337,OFFSET(Lists!$T$3,P3337-1,0,Q3337-P3337+1),0),0),6)</f>
        <v>#N/A</v>
      </c>
      <c r="S3337" s="36" t="e">
        <f ca="1">VLOOKUP(R3337,Lists!B:D,3,FALSE)</f>
        <v>#N/A</v>
      </c>
      <c r="T3337" s="36" t="str">
        <f>IF(F3337&lt;&gt;"",MATCH(R3337,'Maximum minutes'!B:B,0),"")</f>
        <v/>
      </c>
      <c r="U3337" s="36">
        <f ca="1">IF(F3337&lt;&gt;"",COUNTA(OFFSET('Maximum minutes'!$C$1,'Annexe A1 Cours'!T3337,0,1,50)),0)</f>
        <v>0</v>
      </c>
      <c r="V3337" s="37">
        <f ca="1">IFERROR(OFFSET('Maximum minutes'!$C$1,T3337+1,-1+MATCH(G3337,OFFSET('Maximum minutes'!$C$1,T3337-1,0,1,50),0)),0)</f>
        <v>0</v>
      </c>
      <c r="W3337" s="38">
        <f t="shared" ca="1" si="104"/>
        <v>0</v>
      </c>
    </row>
    <row r="3338" spans="1:23" s="36" customFormat="1" ht="18.75">
      <c r="A3338" s="34"/>
      <c r="B3338" s="39"/>
      <c r="C3338" s="39"/>
      <c r="D3338" s="35"/>
      <c r="E3338" s="40"/>
      <c r="F3338" s="39"/>
      <c r="G3338" s="39"/>
      <c r="H3338" s="39"/>
      <c r="I3338" s="34"/>
      <c r="J3338" s="34"/>
      <c r="K3338" s="34"/>
      <c r="L3338" s="34"/>
      <c r="M3338" s="43" t="str">
        <f ca="1">IFERROR(OFFSET('Maximum minutes'!$C$1,T3338,MATCH(IF(G3338&lt;&gt;"",G3338,F3338),OFFSET('Maximum minutes'!$C$1,T3338-1,0,1,U3338+1),0)-1)*IF(OR(ISNUMBER(J3338),J3338="sans examen"),1,0)*IF(W3338&lt;MinDate,1,0),"")</f>
        <v/>
      </c>
      <c r="N3338" s="36">
        <f t="shared" ca="1" si="105"/>
        <v>0</v>
      </c>
      <c r="O3338" s="36" t="e">
        <f ca="1">LEFT(OFFSET(Lists!$Q$2,MATCH(E3338,Lists!$R$3:$R$19,0),0),4)</f>
        <v>#N/A</v>
      </c>
      <c r="P3338" s="36" t="e">
        <f ca="1">MATCH(O3338,Lists!$S$2:$S$640,1)</f>
        <v>#N/A</v>
      </c>
      <c r="Q3338" s="36" t="e">
        <f ca="1">MATCH(LEFT(OFFSET(Lists!$Q$2,MATCH(E3338,Lists!$R$3:$R$19,0)+1,0),4),Lists!$S$3:$S$640,1)</f>
        <v>#N/A</v>
      </c>
      <c r="R3338" s="36" t="e">
        <f ca="1">LEFT(OFFSET(Lists!$S$2,P3338-1+MATCH(F3338,OFFSET(Lists!$T$3,P3338-1,0,Q3338-P3338+1),0),0),6)</f>
        <v>#N/A</v>
      </c>
      <c r="S3338" s="36" t="e">
        <f ca="1">VLOOKUP(R3338,Lists!B:D,3,FALSE)</f>
        <v>#N/A</v>
      </c>
      <c r="T3338" s="36" t="str">
        <f>IF(F3338&lt;&gt;"",MATCH(R3338,'Maximum minutes'!B:B,0),"")</f>
        <v/>
      </c>
      <c r="U3338" s="36">
        <f ca="1">IF(F3338&lt;&gt;"",COUNTA(OFFSET('Maximum minutes'!$C$1,'Annexe A1 Cours'!T3338,0,1,50)),0)</f>
        <v>0</v>
      </c>
      <c r="V3338" s="37">
        <f ca="1">IFERROR(OFFSET('Maximum minutes'!$C$1,T3338+1,-1+MATCH(G3338,OFFSET('Maximum minutes'!$C$1,T3338-1,0,1,50),0)),0)</f>
        <v>0</v>
      </c>
      <c r="W3338" s="38">
        <f t="shared" ca="1" si="104"/>
        <v>0</v>
      </c>
    </row>
    <row r="3339" spans="1:23" s="36" customFormat="1" ht="18.75">
      <c r="A3339" s="34"/>
      <c r="B3339" s="39"/>
      <c r="C3339" s="39"/>
      <c r="D3339" s="35"/>
      <c r="E3339" s="40"/>
      <c r="F3339" s="39"/>
      <c r="G3339" s="39"/>
      <c r="H3339" s="39"/>
      <c r="I3339" s="34"/>
      <c r="J3339" s="34"/>
      <c r="K3339" s="34"/>
      <c r="L3339" s="34"/>
      <c r="M3339" s="43" t="str">
        <f ca="1">IFERROR(OFFSET('Maximum minutes'!$C$1,T3339,MATCH(IF(G3339&lt;&gt;"",G3339,F3339),OFFSET('Maximum minutes'!$C$1,T3339-1,0,1,U3339+1),0)-1)*IF(OR(ISNUMBER(J3339),J3339="sans examen"),1,0)*IF(W3339&lt;MinDate,1,0),"")</f>
        <v/>
      </c>
      <c r="N3339" s="36">
        <f t="shared" ca="1" si="105"/>
        <v>0</v>
      </c>
      <c r="O3339" s="36" t="e">
        <f ca="1">LEFT(OFFSET(Lists!$Q$2,MATCH(E3339,Lists!$R$3:$R$19,0),0),4)</f>
        <v>#N/A</v>
      </c>
      <c r="P3339" s="36" t="e">
        <f ca="1">MATCH(O3339,Lists!$S$2:$S$640,1)</f>
        <v>#N/A</v>
      </c>
      <c r="Q3339" s="36" t="e">
        <f ca="1">MATCH(LEFT(OFFSET(Lists!$Q$2,MATCH(E3339,Lists!$R$3:$R$19,0)+1,0),4),Lists!$S$3:$S$640,1)</f>
        <v>#N/A</v>
      </c>
      <c r="R3339" s="36" t="e">
        <f ca="1">LEFT(OFFSET(Lists!$S$2,P3339-1+MATCH(F3339,OFFSET(Lists!$T$3,P3339-1,0,Q3339-P3339+1),0),0),6)</f>
        <v>#N/A</v>
      </c>
      <c r="S3339" s="36" t="e">
        <f ca="1">VLOOKUP(R3339,Lists!B:D,3,FALSE)</f>
        <v>#N/A</v>
      </c>
      <c r="T3339" s="36" t="str">
        <f>IF(F3339&lt;&gt;"",MATCH(R3339,'Maximum minutes'!B:B,0),"")</f>
        <v/>
      </c>
      <c r="U3339" s="36">
        <f ca="1">IF(F3339&lt;&gt;"",COUNTA(OFFSET('Maximum minutes'!$C$1,'Annexe A1 Cours'!T3339,0,1,50)),0)</f>
        <v>0</v>
      </c>
      <c r="V3339" s="37">
        <f ca="1">IFERROR(OFFSET('Maximum minutes'!$C$1,T3339+1,-1+MATCH(G3339,OFFSET('Maximum minutes'!$C$1,T3339-1,0,1,50),0)),0)</f>
        <v>0</v>
      </c>
      <c r="W3339" s="38">
        <f t="shared" ca="1" si="104"/>
        <v>0</v>
      </c>
    </row>
    <row r="3340" spans="1:23" s="36" customFormat="1" ht="18.75">
      <c r="A3340" s="34"/>
      <c r="B3340" s="39"/>
      <c r="C3340" s="39"/>
      <c r="D3340" s="35"/>
      <c r="E3340" s="40"/>
      <c r="F3340" s="39"/>
      <c r="G3340" s="39"/>
      <c r="H3340" s="39"/>
      <c r="I3340" s="34"/>
      <c r="J3340" s="34"/>
      <c r="K3340" s="34"/>
      <c r="L3340" s="34"/>
      <c r="M3340" s="43" t="str">
        <f ca="1">IFERROR(OFFSET('Maximum minutes'!$C$1,T3340,MATCH(IF(G3340&lt;&gt;"",G3340,F3340),OFFSET('Maximum minutes'!$C$1,T3340-1,0,1,U3340+1),0)-1)*IF(OR(ISNUMBER(J3340),J3340="sans examen"),1,0)*IF(W3340&lt;MinDate,1,0),"")</f>
        <v/>
      </c>
      <c r="N3340" s="36">
        <f t="shared" ca="1" si="105"/>
        <v>0</v>
      </c>
      <c r="O3340" s="36" t="e">
        <f ca="1">LEFT(OFFSET(Lists!$Q$2,MATCH(E3340,Lists!$R$3:$R$19,0),0),4)</f>
        <v>#N/A</v>
      </c>
      <c r="P3340" s="36" t="e">
        <f ca="1">MATCH(O3340,Lists!$S$2:$S$640,1)</f>
        <v>#N/A</v>
      </c>
      <c r="Q3340" s="36" t="e">
        <f ca="1">MATCH(LEFT(OFFSET(Lists!$Q$2,MATCH(E3340,Lists!$R$3:$R$19,0)+1,0),4),Lists!$S$3:$S$640,1)</f>
        <v>#N/A</v>
      </c>
      <c r="R3340" s="36" t="e">
        <f ca="1">LEFT(OFFSET(Lists!$S$2,P3340-1+MATCH(F3340,OFFSET(Lists!$T$3,P3340-1,0,Q3340-P3340+1),0),0),6)</f>
        <v>#N/A</v>
      </c>
      <c r="S3340" s="36" t="e">
        <f ca="1">VLOOKUP(R3340,Lists!B:D,3,FALSE)</f>
        <v>#N/A</v>
      </c>
      <c r="T3340" s="36" t="str">
        <f>IF(F3340&lt;&gt;"",MATCH(R3340,'Maximum minutes'!B:B,0),"")</f>
        <v/>
      </c>
      <c r="U3340" s="36">
        <f ca="1">IF(F3340&lt;&gt;"",COUNTA(OFFSET('Maximum minutes'!$C$1,'Annexe A1 Cours'!T3340,0,1,50)),0)</f>
        <v>0</v>
      </c>
      <c r="V3340" s="37">
        <f ca="1">IFERROR(OFFSET('Maximum minutes'!$C$1,T3340+1,-1+MATCH(G3340,OFFSET('Maximum minutes'!$C$1,T3340-1,0,1,50),0)),0)</f>
        <v>0</v>
      </c>
      <c r="W3340" s="38">
        <f t="shared" ca="1" si="104"/>
        <v>0</v>
      </c>
    </row>
    <row r="3341" spans="1:23" s="36" customFormat="1" ht="18.75">
      <c r="A3341" s="34"/>
      <c r="B3341" s="39"/>
      <c r="C3341" s="39"/>
      <c r="D3341" s="35"/>
      <c r="E3341" s="40"/>
      <c r="F3341" s="39"/>
      <c r="G3341" s="39"/>
      <c r="H3341" s="39"/>
      <c r="I3341" s="34"/>
      <c r="J3341" s="34"/>
      <c r="K3341" s="34"/>
      <c r="L3341" s="34"/>
      <c r="M3341" s="43" t="str">
        <f ca="1">IFERROR(OFFSET('Maximum minutes'!$C$1,T3341,MATCH(IF(G3341&lt;&gt;"",G3341,F3341),OFFSET('Maximum minutes'!$C$1,T3341-1,0,1,U3341+1),0)-1)*IF(OR(ISNUMBER(J3341),J3341="sans examen"),1,0)*IF(W3341&lt;MinDate,1,0),"")</f>
        <v/>
      </c>
      <c r="N3341" s="36">
        <f t="shared" ca="1" si="105"/>
        <v>0</v>
      </c>
      <c r="O3341" s="36" t="e">
        <f ca="1">LEFT(OFFSET(Lists!$Q$2,MATCH(E3341,Lists!$R$3:$R$19,0),0),4)</f>
        <v>#N/A</v>
      </c>
      <c r="P3341" s="36" t="e">
        <f ca="1">MATCH(O3341,Lists!$S$2:$S$640,1)</f>
        <v>#N/A</v>
      </c>
      <c r="Q3341" s="36" t="e">
        <f ca="1">MATCH(LEFT(OFFSET(Lists!$Q$2,MATCH(E3341,Lists!$R$3:$R$19,0)+1,0),4),Lists!$S$3:$S$640,1)</f>
        <v>#N/A</v>
      </c>
      <c r="R3341" s="36" t="e">
        <f ca="1">LEFT(OFFSET(Lists!$S$2,P3341-1+MATCH(F3341,OFFSET(Lists!$T$3,P3341-1,0,Q3341-P3341+1),0),0),6)</f>
        <v>#N/A</v>
      </c>
      <c r="S3341" s="36" t="e">
        <f ca="1">VLOOKUP(R3341,Lists!B:D,3,FALSE)</f>
        <v>#N/A</v>
      </c>
      <c r="T3341" s="36" t="str">
        <f>IF(F3341&lt;&gt;"",MATCH(R3341,'Maximum minutes'!B:B,0),"")</f>
        <v/>
      </c>
      <c r="U3341" s="36">
        <f ca="1">IF(F3341&lt;&gt;"",COUNTA(OFFSET('Maximum minutes'!$C$1,'Annexe A1 Cours'!T3341,0,1,50)),0)</f>
        <v>0</v>
      </c>
      <c r="V3341" s="37">
        <f ca="1">IFERROR(OFFSET('Maximum minutes'!$C$1,T3341+1,-1+MATCH(G3341,OFFSET('Maximum minutes'!$C$1,T3341-1,0,1,50),0)),0)</f>
        <v>0</v>
      </c>
      <c r="W3341" s="38">
        <f t="shared" ca="1" si="104"/>
        <v>0</v>
      </c>
    </row>
    <row r="3342" spans="1:23" s="36" customFormat="1" ht="18.75">
      <c r="A3342" s="34"/>
      <c r="B3342" s="39"/>
      <c r="C3342" s="39"/>
      <c r="D3342" s="35"/>
      <c r="E3342" s="40"/>
      <c r="F3342" s="39"/>
      <c r="G3342" s="39"/>
      <c r="H3342" s="39"/>
      <c r="I3342" s="34"/>
      <c r="J3342" s="34"/>
      <c r="K3342" s="34"/>
      <c r="L3342" s="34"/>
      <c r="M3342" s="43" t="str">
        <f ca="1">IFERROR(OFFSET('Maximum minutes'!$C$1,T3342,MATCH(IF(G3342&lt;&gt;"",G3342,F3342),OFFSET('Maximum minutes'!$C$1,T3342-1,0,1,U3342+1),0)-1)*IF(OR(ISNUMBER(J3342),J3342="sans examen"),1,0)*IF(W3342&lt;MinDate,1,0),"")</f>
        <v/>
      </c>
      <c r="N3342" s="36">
        <f t="shared" ca="1" si="105"/>
        <v>0</v>
      </c>
      <c r="O3342" s="36" t="e">
        <f ca="1">LEFT(OFFSET(Lists!$Q$2,MATCH(E3342,Lists!$R$3:$R$19,0),0),4)</f>
        <v>#N/A</v>
      </c>
      <c r="P3342" s="36" t="e">
        <f ca="1">MATCH(O3342,Lists!$S$2:$S$640,1)</f>
        <v>#N/A</v>
      </c>
      <c r="Q3342" s="36" t="e">
        <f ca="1">MATCH(LEFT(OFFSET(Lists!$Q$2,MATCH(E3342,Lists!$R$3:$R$19,0)+1,0),4),Lists!$S$3:$S$640,1)</f>
        <v>#N/A</v>
      </c>
      <c r="R3342" s="36" t="e">
        <f ca="1">LEFT(OFFSET(Lists!$S$2,P3342-1+MATCH(F3342,OFFSET(Lists!$T$3,P3342-1,0,Q3342-P3342+1),0),0),6)</f>
        <v>#N/A</v>
      </c>
      <c r="S3342" s="36" t="e">
        <f ca="1">VLOOKUP(R3342,Lists!B:D,3,FALSE)</f>
        <v>#N/A</v>
      </c>
      <c r="T3342" s="36" t="str">
        <f>IF(F3342&lt;&gt;"",MATCH(R3342,'Maximum minutes'!B:B,0),"")</f>
        <v/>
      </c>
      <c r="U3342" s="36">
        <f ca="1">IF(F3342&lt;&gt;"",COUNTA(OFFSET('Maximum minutes'!$C$1,'Annexe A1 Cours'!T3342,0,1,50)),0)</f>
        <v>0</v>
      </c>
      <c r="V3342" s="37">
        <f ca="1">IFERROR(OFFSET('Maximum minutes'!$C$1,T3342+1,-1+MATCH(G3342,OFFSET('Maximum minutes'!$C$1,T3342-1,0,1,50),0)),0)</f>
        <v>0</v>
      </c>
      <c r="W3342" s="38">
        <f t="shared" ca="1" si="104"/>
        <v>0</v>
      </c>
    </row>
    <row r="3343" spans="1:23" s="36" customFormat="1" ht="18.75">
      <c r="A3343" s="34"/>
      <c r="B3343" s="39"/>
      <c r="C3343" s="39"/>
      <c r="D3343" s="35"/>
      <c r="E3343" s="40"/>
      <c r="F3343" s="39"/>
      <c r="G3343" s="39"/>
      <c r="H3343" s="39"/>
      <c r="I3343" s="34"/>
      <c r="J3343" s="34"/>
      <c r="K3343" s="34"/>
      <c r="L3343" s="34"/>
      <c r="M3343" s="43" t="str">
        <f ca="1">IFERROR(OFFSET('Maximum minutes'!$C$1,T3343,MATCH(IF(G3343&lt;&gt;"",G3343,F3343),OFFSET('Maximum minutes'!$C$1,T3343-1,0,1,U3343+1),0)-1)*IF(OR(ISNUMBER(J3343),J3343="sans examen"),1,0)*IF(W3343&lt;MinDate,1,0),"")</f>
        <v/>
      </c>
      <c r="N3343" s="36">
        <f t="shared" ca="1" si="105"/>
        <v>0</v>
      </c>
      <c r="O3343" s="36" t="e">
        <f ca="1">LEFT(OFFSET(Lists!$Q$2,MATCH(E3343,Lists!$R$3:$R$19,0),0),4)</f>
        <v>#N/A</v>
      </c>
      <c r="P3343" s="36" t="e">
        <f ca="1">MATCH(O3343,Lists!$S$2:$S$640,1)</f>
        <v>#N/A</v>
      </c>
      <c r="Q3343" s="36" t="e">
        <f ca="1">MATCH(LEFT(OFFSET(Lists!$Q$2,MATCH(E3343,Lists!$R$3:$R$19,0)+1,0),4),Lists!$S$3:$S$640,1)</f>
        <v>#N/A</v>
      </c>
      <c r="R3343" s="36" t="e">
        <f ca="1">LEFT(OFFSET(Lists!$S$2,P3343-1+MATCH(F3343,OFFSET(Lists!$T$3,P3343-1,0,Q3343-P3343+1),0),0),6)</f>
        <v>#N/A</v>
      </c>
      <c r="S3343" s="36" t="e">
        <f ca="1">VLOOKUP(R3343,Lists!B:D,3,FALSE)</f>
        <v>#N/A</v>
      </c>
      <c r="T3343" s="36" t="str">
        <f>IF(F3343&lt;&gt;"",MATCH(R3343,'Maximum minutes'!B:B,0),"")</f>
        <v/>
      </c>
      <c r="U3343" s="36">
        <f ca="1">IF(F3343&lt;&gt;"",COUNTA(OFFSET('Maximum minutes'!$C$1,'Annexe A1 Cours'!T3343,0,1,50)),0)</f>
        <v>0</v>
      </c>
      <c r="V3343" s="37">
        <f ca="1">IFERROR(OFFSET('Maximum minutes'!$C$1,T3343+1,-1+MATCH(G3343,OFFSET('Maximum minutes'!$C$1,T3343-1,0,1,50),0)),0)</f>
        <v>0</v>
      </c>
      <c r="W3343" s="38">
        <f t="shared" ca="1" si="104"/>
        <v>0</v>
      </c>
    </row>
    <row r="3344" spans="1:23" s="36" customFormat="1" ht="18.75">
      <c r="A3344" s="34"/>
      <c r="B3344" s="39"/>
      <c r="C3344" s="39"/>
      <c r="D3344" s="35"/>
      <c r="E3344" s="40"/>
      <c r="F3344" s="39"/>
      <c r="G3344" s="39"/>
      <c r="H3344" s="39"/>
      <c r="I3344" s="34"/>
      <c r="J3344" s="34"/>
      <c r="K3344" s="34"/>
      <c r="L3344" s="34"/>
      <c r="M3344" s="43" t="str">
        <f ca="1">IFERROR(OFFSET('Maximum minutes'!$C$1,T3344,MATCH(IF(G3344&lt;&gt;"",G3344,F3344),OFFSET('Maximum minutes'!$C$1,T3344-1,0,1,U3344+1),0)-1)*IF(OR(ISNUMBER(J3344),J3344="sans examen"),1,0)*IF(W3344&lt;MinDate,1,0),"")</f>
        <v/>
      </c>
      <c r="N3344" s="36">
        <f t="shared" ca="1" si="105"/>
        <v>0</v>
      </c>
      <c r="O3344" s="36" t="e">
        <f ca="1">LEFT(OFFSET(Lists!$Q$2,MATCH(E3344,Lists!$R$3:$R$19,0),0),4)</f>
        <v>#N/A</v>
      </c>
      <c r="P3344" s="36" t="e">
        <f ca="1">MATCH(O3344,Lists!$S$2:$S$640,1)</f>
        <v>#N/A</v>
      </c>
      <c r="Q3344" s="36" t="e">
        <f ca="1">MATCH(LEFT(OFFSET(Lists!$Q$2,MATCH(E3344,Lists!$R$3:$R$19,0)+1,0),4),Lists!$S$3:$S$640,1)</f>
        <v>#N/A</v>
      </c>
      <c r="R3344" s="36" t="e">
        <f ca="1">LEFT(OFFSET(Lists!$S$2,P3344-1+MATCH(F3344,OFFSET(Lists!$T$3,P3344-1,0,Q3344-P3344+1),0),0),6)</f>
        <v>#N/A</v>
      </c>
      <c r="S3344" s="36" t="e">
        <f ca="1">VLOOKUP(R3344,Lists!B:D,3,FALSE)</f>
        <v>#N/A</v>
      </c>
      <c r="T3344" s="36" t="str">
        <f>IF(F3344&lt;&gt;"",MATCH(R3344,'Maximum minutes'!B:B,0),"")</f>
        <v/>
      </c>
      <c r="U3344" s="36">
        <f ca="1">IF(F3344&lt;&gt;"",COUNTA(OFFSET('Maximum minutes'!$C$1,'Annexe A1 Cours'!T3344,0,1,50)),0)</f>
        <v>0</v>
      </c>
      <c r="V3344" s="37">
        <f ca="1">IFERROR(OFFSET('Maximum minutes'!$C$1,T3344+1,-1+MATCH(G3344,OFFSET('Maximum minutes'!$C$1,T3344-1,0,1,50),0)),0)</f>
        <v>0</v>
      </c>
      <c r="W3344" s="38">
        <f t="shared" ca="1" si="104"/>
        <v>0</v>
      </c>
    </row>
    <row r="3345" spans="1:23" s="36" customFormat="1" ht="18.75">
      <c r="A3345" s="34"/>
      <c r="B3345" s="39"/>
      <c r="C3345" s="39"/>
      <c r="D3345" s="35"/>
      <c r="E3345" s="40"/>
      <c r="F3345" s="39"/>
      <c r="G3345" s="39"/>
      <c r="H3345" s="39"/>
      <c r="I3345" s="34"/>
      <c r="J3345" s="34"/>
      <c r="K3345" s="34"/>
      <c r="L3345" s="34"/>
      <c r="M3345" s="43" t="str">
        <f ca="1">IFERROR(OFFSET('Maximum minutes'!$C$1,T3345,MATCH(IF(G3345&lt;&gt;"",G3345,F3345),OFFSET('Maximum minutes'!$C$1,T3345-1,0,1,U3345+1),0)-1)*IF(OR(ISNUMBER(J3345),J3345="sans examen"),1,0)*IF(W3345&lt;MinDate,1,0),"")</f>
        <v/>
      </c>
      <c r="N3345" s="36">
        <f t="shared" ca="1" si="105"/>
        <v>0</v>
      </c>
      <c r="O3345" s="36" t="e">
        <f ca="1">LEFT(OFFSET(Lists!$Q$2,MATCH(E3345,Lists!$R$3:$R$19,0),0),4)</f>
        <v>#N/A</v>
      </c>
      <c r="P3345" s="36" t="e">
        <f ca="1">MATCH(O3345,Lists!$S$2:$S$640,1)</f>
        <v>#N/A</v>
      </c>
      <c r="Q3345" s="36" t="e">
        <f ca="1">MATCH(LEFT(OFFSET(Lists!$Q$2,MATCH(E3345,Lists!$R$3:$R$19,0)+1,0),4),Lists!$S$3:$S$640,1)</f>
        <v>#N/A</v>
      </c>
      <c r="R3345" s="36" t="e">
        <f ca="1">LEFT(OFFSET(Lists!$S$2,P3345-1+MATCH(F3345,OFFSET(Lists!$T$3,P3345-1,0,Q3345-P3345+1),0),0),6)</f>
        <v>#N/A</v>
      </c>
      <c r="S3345" s="36" t="e">
        <f ca="1">VLOOKUP(R3345,Lists!B:D,3,FALSE)</f>
        <v>#N/A</v>
      </c>
      <c r="T3345" s="36" t="str">
        <f>IF(F3345&lt;&gt;"",MATCH(R3345,'Maximum minutes'!B:B,0),"")</f>
        <v/>
      </c>
      <c r="U3345" s="36">
        <f ca="1">IF(F3345&lt;&gt;"",COUNTA(OFFSET('Maximum minutes'!$C$1,'Annexe A1 Cours'!T3345,0,1,50)),0)</f>
        <v>0</v>
      </c>
      <c r="V3345" s="37">
        <f ca="1">IFERROR(OFFSET('Maximum minutes'!$C$1,T3345+1,-1+MATCH(G3345,OFFSET('Maximum minutes'!$C$1,T3345-1,0,1,50),0)),0)</f>
        <v>0</v>
      </c>
      <c r="W3345" s="38">
        <f t="shared" ca="1" si="104"/>
        <v>0</v>
      </c>
    </row>
    <row r="3346" spans="1:23" s="36" customFormat="1" ht="18.75">
      <c r="A3346" s="34"/>
      <c r="B3346" s="39"/>
      <c r="C3346" s="39"/>
      <c r="D3346" s="35"/>
      <c r="E3346" s="40"/>
      <c r="F3346" s="39"/>
      <c r="G3346" s="39"/>
      <c r="H3346" s="39"/>
      <c r="I3346" s="34"/>
      <c r="J3346" s="34"/>
      <c r="K3346" s="34"/>
      <c r="L3346" s="34"/>
      <c r="M3346" s="43" t="str">
        <f ca="1">IFERROR(OFFSET('Maximum minutes'!$C$1,T3346,MATCH(IF(G3346&lt;&gt;"",G3346,F3346),OFFSET('Maximum minutes'!$C$1,T3346-1,0,1,U3346+1),0)-1)*IF(OR(ISNUMBER(J3346),J3346="sans examen"),1,0)*IF(W3346&lt;MinDate,1,0),"")</f>
        <v/>
      </c>
      <c r="N3346" s="36">
        <f t="shared" ca="1" si="105"/>
        <v>0</v>
      </c>
      <c r="O3346" s="36" t="e">
        <f ca="1">LEFT(OFFSET(Lists!$Q$2,MATCH(E3346,Lists!$R$3:$R$19,0),0),4)</f>
        <v>#N/A</v>
      </c>
      <c r="P3346" s="36" t="e">
        <f ca="1">MATCH(O3346,Lists!$S$2:$S$640,1)</f>
        <v>#N/A</v>
      </c>
      <c r="Q3346" s="36" t="e">
        <f ca="1">MATCH(LEFT(OFFSET(Lists!$Q$2,MATCH(E3346,Lists!$R$3:$R$19,0)+1,0),4),Lists!$S$3:$S$640,1)</f>
        <v>#N/A</v>
      </c>
      <c r="R3346" s="36" t="e">
        <f ca="1">LEFT(OFFSET(Lists!$S$2,P3346-1+MATCH(F3346,OFFSET(Lists!$T$3,P3346-1,0,Q3346-P3346+1),0),0),6)</f>
        <v>#N/A</v>
      </c>
      <c r="S3346" s="36" t="e">
        <f ca="1">VLOOKUP(R3346,Lists!B:D,3,FALSE)</f>
        <v>#N/A</v>
      </c>
      <c r="T3346" s="36" t="str">
        <f>IF(F3346&lt;&gt;"",MATCH(R3346,'Maximum minutes'!B:B,0),"")</f>
        <v/>
      </c>
      <c r="U3346" s="36">
        <f ca="1">IF(F3346&lt;&gt;"",COUNTA(OFFSET('Maximum minutes'!$C$1,'Annexe A1 Cours'!T3346,0,1,50)),0)</f>
        <v>0</v>
      </c>
      <c r="V3346" s="37">
        <f ca="1">IFERROR(OFFSET('Maximum minutes'!$C$1,T3346+1,-1+MATCH(G3346,OFFSET('Maximum minutes'!$C$1,T3346-1,0,1,50),0)),0)</f>
        <v>0</v>
      </c>
      <c r="W3346" s="38">
        <f t="shared" ca="1" si="104"/>
        <v>0</v>
      </c>
    </row>
    <row r="3347" spans="1:23" s="36" customFormat="1" ht="18.75">
      <c r="A3347" s="34"/>
      <c r="B3347" s="39"/>
      <c r="C3347" s="39"/>
      <c r="D3347" s="35"/>
      <c r="E3347" s="40"/>
      <c r="F3347" s="39"/>
      <c r="G3347" s="39"/>
      <c r="H3347" s="39"/>
      <c r="I3347" s="34"/>
      <c r="J3347" s="34"/>
      <c r="K3347" s="34"/>
      <c r="L3347" s="34"/>
      <c r="M3347" s="43" t="str">
        <f ca="1">IFERROR(OFFSET('Maximum minutes'!$C$1,T3347,MATCH(IF(G3347&lt;&gt;"",G3347,F3347),OFFSET('Maximum minutes'!$C$1,T3347-1,0,1,U3347+1),0)-1)*IF(OR(ISNUMBER(J3347),J3347="sans examen"),1,0)*IF(W3347&lt;MinDate,1,0),"")</f>
        <v/>
      </c>
      <c r="N3347" s="36">
        <f t="shared" ca="1" si="105"/>
        <v>0</v>
      </c>
      <c r="O3347" s="36" t="e">
        <f ca="1">LEFT(OFFSET(Lists!$Q$2,MATCH(E3347,Lists!$R$3:$R$19,0),0),4)</f>
        <v>#N/A</v>
      </c>
      <c r="P3347" s="36" t="e">
        <f ca="1">MATCH(O3347,Lists!$S$2:$S$640,1)</f>
        <v>#N/A</v>
      </c>
      <c r="Q3347" s="36" t="e">
        <f ca="1">MATCH(LEFT(OFFSET(Lists!$Q$2,MATCH(E3347,Lists!$R$3:$R$19,0)+1,0),4),Lists!$S$3:$S$640,1)</f>
        <v>#N/A</v>
      </c>
      <c r="R3347" s="36" t="e">
        <f ca="1">LEFT(OFFSET(Lists!$S$2,P3347-1+MATCH(F3347,OFFSET(Lists!$T$3,P3347-1,0,Q3347-P3347+1),0),0),6)</f>
        <v>#N/A</v>
      </c>
      <c r="S3347" s="36" t="e">
        <f ca="1">VLOOKUP(R3347,Lists!B:D,3,FALSE)</f>
        <v>#N/A</v>
      </c>
      <c r="T3347" s="36" t="str">
        <f>IF(F3347&lt;&gt;"",MATCH(R3347,'Maximum minutes'!B:B,0),"")</f>
        <v/>
      </c>
      <c r="U3347" s="36">
        <f ca="1">IF(F3347&lt;&gt;"",COUNTA(OFFSET('Maximum minutes'!$C$1,'Annexe A1 Cours'!T3347,0,1,50)),0)</f>
        <v>0</v>
      </c>
      <c r="V3347" s="37">
        <f ca="1">IFERROR(OFFSET('Maximum minutes'!$C$1,T3347+1,-1+MATCH(G3347,OFFSET('Maximum minutes'!$C$1,T3347-1,0,1,50),0)),0)</f>
        <v>0</v>
      </c>
      <c r="W3347" s="38">
        <f t="shared" ca="1" si="104"/>
        <v>0</v>
      </c>
    </row>
    <row r="3348" spans="1:23" s="36" customFormat="1" ht="18.75">
      <c r="A3348" s="34"/>
      <c r="B3348" s="39"/>
      <c r="C3348" s="39"/>
      <c r="D3348" s="35"/>
      <c r="E3348" s="40"/>
      <c r="F3348" s="39"/>
      <c r="G3348" s="39"/>
      <c r="H3348" s="39"/>
      <c r="I3348" s="34"/>
      <c r="J3348" s="34"/>
      <c r="K3348" s="34"/>
      <c r="L3348" s="34"/>
      <c r="M3348" s="43" t="str">
        <f ca="1">IFERROR(OFFSET('Maximum minutes'!$C$1,T3348,MATCH(IF(G3348&lt;&gt;"",G3348,F3348),OFFSET('Maximum minutes'!$C$1,T3348-1,0,1,U3348+1),0)-1)*IF(OR(ISNUMBER(J3348),J3348="sans examen"),1,0)*IF(W3348&lt;MinDate,1,0),"")</f>
        <v/>
      </c>
      <c r="N3348" s="36">
        <f t="shared" ca="1" si="105"/>
        <v>0</v>
      </c>
      <c r="O3348" s="36" t="e">
        <f ca="1">LEFT(OFFSET(Lists!$Q$2,MATCH(E3348,Lists!$R$3:$R$19,0),0),4)</f>
        <v>#N/A</v>
      </c>
      <c r="P3348" s="36" t="e">
        <f ca="1">MATCH(O3348,Lists!$S$2:$S$640,1)</f>
        <v>#N/A</v>
      </c>
      <c r="Q3348" s="36" t="e">
        <f ca="1">MATCH(LEFT(OFFSET(Lists!$Q$2,MATCH(E3348,Lists!$R$3:$R$19,0)+1,0),4),Lists!$S$3:$S$640,1)</f>
        <v>#N/A</v>
      </c>
      <c r="R3348" s="36" t="e">
        <f ca="1">LEFT(OFFSET(Lists!$S$2,P3348-1+MATCH(F3348,OFFSET(Lists!$T$3,P3348-1,0,Q3348-P3348+1),0),0),6)</f>
        <v>#N/A</v>
      </c>
      <c r="S3348" s="36" t="e">
        <f ca="1">VLOOKUP(R3348,Lists!B:D,3,FALSE)</f>
        <v>#N/A</v>
      </c>
      <c r="T3348" s="36" t="str">
        <f>IF(F3348&lt;&gt;"",MATCH(R3348,'Maximum minutes'!B:B,0),"")</f>
        <v/>
      </c>
      <c r="U3348" s="36">
        <f ca="1">IF(F3348&lt;&gt;"",COUNTA(OFFSET('Maximum minutes'!$C$1,'Annexe A1 Cours'!T3348,0,1,50)),0)</f>
        <v>0</v>
      </c>
      <c r="V3348" s="37">
        <f ca="1">IFERROR(OFFSET('Maximum minutes'!$C$1,T3348+1,-1+MATCH(G3348,OFFSET('Maximum minutes'!$C$1,T3348-1,0,1,50),0)),0)</f>
        <v>0</v>
      </c>
      <c r="W3348" s="38">
        <f t="shared" ca="1" si="104"/>
        <v>0</v>
      </c>
    </row>
    <row r="3349" spans="1:23" s="36" customFormat="1" ht="18.75">
      <c r="A3349" s="34"/>
      <c r="B3349" s="39"/>
      <c r="C3349" s="39"/>
      <c r="D3349" s="35"/>
      <c r="E3349" s="40"/>
      <c r="F3349" s="39"/>
      <c r="G3349" s="39"/>
      <c r="H3349" s="39"/>
      <c r="I3349" s="34"/>
      <c r="J3349" s="34"/>
      <c r="K3349" s="34"/>
      <c r="L3349" s="34"/>
      <c r="M3349" s="43" t="str">
        <f ca="1">IFERROR(OFFSET('Maximum minutes'!$C$1,T3349,MATCH(IF(G3349&lt;&gt;"",G3349,F3349),OFFSET('Maximum minutes'!$C$1,T3349-1,0,1,U3349+1),0)-1)*IF(OR(ISNUMBER(J3349),J3349="sans examen"),1,0)*IF(W3349&lt;MinDate,1,0),"")</f>
        <v/>
      </c>
      <c r="N3349" s="36">
        <f t="shared" ca="1" si="105"/>
        <v>0</v>
      </c>
      <c r="O3349" s="36" t="e">
        <f ca="1">LEFT(OFFSET(Lists!$Q$2,MATCH(E3349,Lists!$R$3:$R$19,0),0),4)</f>
        <v>#N/A</v>
      </c>
      <c r="P3349" s="36" t="e">
        <f ca="1">MATCH(O3349,Lists!$S$2:$S$640,1)</f>
        <v>#N/A</v>
      </c>
      <c r="Q3349" s="36" t="e">
        <f ca="1">MATCH(LEFT(OFFSET(Lists!$Q$2,MATCH(E3349,Lists!$R$3:$R$19,0)+1,0),4),Lists!$S$3:$S$640,1)</f>
        <v>#N/A</v>
      </c>
      <c r="R3349" s="36" t="e">
        <f ca="1">LEFT(OFFSET(Lists!$S$2,P3349-1+MATCH(F3349,OFFSET(Lists!$T$3,P3349-1,0,Q3349-P3349+1),0),0),6)</f>
        <v>#N/A</v>
      </c>
      <c r="S3349" s="36" t="e">
        <f ca="1">VLOOKUP(R3349,Lists!B:D,3,FALSE)</f>
        <v>#N/A</v>
      </c>
      <c r="T3349" s="36" t="str">
        <f>IF(F3349&lt;&gt;"",MATCH(R3349,'Maximum minutes'!B:B,0),"")</f>
        <v/>
      </c>
      <c r="U3349" s="36">
        <f ca="1">IF(F3349&lt;&gt;"",COUNTA(OFFSET('Maximum minutes'!$C$1,'Annexe A1 Cours'!T3349,0,1,50)),0)</f>
        <v>0</v>
      </c>
      <c r="V3349" s="37">
        <f ca="1">IFERROR(OFFSET('Maximum minutes'!$C$1,T3349+1,-1+MATCH(G3349,OFFSET('Maximum minutes'!$C$1,T3349-1,0,1,50),0)),0)</f>
        <v>0</v>
      </c>
      <c r="W3349" s="38">
        <f t="shared" ca="1" si="104"/>
        <v>0</v>
      </c>
    </row>
    <row r="3350" spans="1:23" s="36" customFormat="1" ht="18.75">
      <c r="A3350" s="34"/>
      <c r="B3350" s="39"/>
      <c r="C3350" s="39"/>
      <c r="D3350" s="35"/>
      <c r="E3350" s="40"/>
      <c r="F3350" s="39"/>
      <c r="G3350" s="39"/>
      <c r="H3350" s="39"/>
      <c r="I3350" s="34"/>
      <c r="J3350" s="34"/>
      <c r="K3350" s="34"/>
      <c r="L3350" s="34"/>
      <c r="M3350" s="43" t="str">
        <f ca="1">IFERROR(OFFSET('Maximum minutes'!$C$1,T3350,MATCH(IF(G3350&lt;&gt;"",G3350,F3350),OFFSET('Maximum minutes'!$C$1,T3350-1,0,1,U3350+1),0)-1)*IF(OR(ISNUMBER(J3350),J3350="sans examen"),1,0)*IF(W3350&lt;MinDate,1,0),"")</f>
        <v/>
      </c>
      <c r="N3350" s="36">
        <f t="shared" ca="1" si="105"/>
        <v>0</v>
      </c>
      <c r="O3350" s="36" t="e">
        <f ca="1">LEFT(OFFSET(Lists!$Q$2,MATCH(E3350,Lists!$R$3:$R$19,0),0),4)</f>
        <v>#N/A</v>
      </c>
      <c r="P3350" s="36" t="e">
        <f ca="1">MATCH(O3350,Lists!$S$2:$S$640,1)</f>
        <v>#N/A</v>
      </c>
      <c r="Q3350" s="36" t="e">
        <f ca="1">MATCH(LEFT(OFFSET(Lists!$Q$2,MATCH(E3350,Lists!$R$3:$R$19,0)+1,0),4),Lists!$S$3:$S$640,1)</f>
        <v>#N/A</v>
      </c>
      <c r="R3350" s="36" t="e">
        <f ca="1">LEFT(OFFSET(Lists!$S$2,P3350-1+MATCH(F3350,OFFSET(Lists!$T$3,P3350-1,0,Q3350-P3350+1),0),0),6)</f>
        <v>#N/A</v>
      </c>
      <c r="S3350" s="36" t="e">
        <f ca="1">VLOOKUP(R3350,Lists!B:D,3,FALSE)</f>
        <v>#N/A</v>
      </c>
      <c r="T3350" s="36" t="str">
        <f>IF(F3350&lt;&gt;"",MATCH(R3350,'Maximum minutes'!B:B,0),"")</f>
        <v/>
      </c>
      <c r="U3350" s="36">
        <f ca="1">IF(F3350&lt;&gt;"",COUNTA(OFFSET('Maximum minutes'!$C$1,'Annexe A1 Cours'!T3350,0,1,50)),0)</f>
        <v>0</v>
      </c>
      <c r="V3350" s="37">
        <f ca="1">IFERROR(OFFSET('Maximum minutes'!$C$1,T3350+1,-1+MATCH(G3350,OFFSET('Maximum minutes'!$C$1,T3350-1,0,1,50),0)),0)</f>
        <v>0</v>
      </c>
      <c r="W3350" s="38">
        <f t="shared" ca="1" si="104"/>
        <v>0</v>
      </c>
    </row>
    <row r="3351" spans="1:23" s="36" customFormat="1" ht="18.75">
      <c r="A3351" s="34"/>
      <c r="B3351" s="39"/>
      <c r="C3351" s="39"/>
      <c r="D3351" s="35"/>
      <c r="E3351" s="40"/>
      <c r="F3351" s="39"/>
      <c r="G3351" s="39"/>
      <c r="H3351" s="39"/>
      <c r="I3351" s="34"/>
      <c r="J3351" s="34"/>
      <c r="K3351" s="34"/>
      <c r="L3351" s="34"/>
      <c r="M3351" s="43" t="str">
        <f ca="1">IFERROR(OFFSET('Maximum minutes'!$C$1,T3351,MATCH(IF(G3351&lt;&gt;"",G3351,F3351),OFFSET('Maximum minutes'!$C$1,T3351-1,0,1,U3351+1),0)-1)*IF(OR(ISNUMBER(J3351),J3351="sans examen"),1,0)*IF(W3351&lt;MinDate,1,0),"")</f>
        <v/>
      </c>
      <c r="N3351" s="36">
        <f t="shared" ca="1" si="105"/>
        <v>0</v>
      </c>
      <c r="O3351" s="36" t="e">
        <f ca="1">LEFT(OFFSET(Lists!$Q$2,MATCH(E3351,Lists!$R$3:$R$19,0),0),4)</f>
        <v>#N/A</v>
      </c>
      <c r="P3351" s="36" t="e">
        <f ca="1">MATCH(O3351,Lists!$S$2:$S$640,1)</f>
        <v>#N/A</v>
      </c>
      <c r="Q3351" s="36" t="e">
        <f ca="1">MATCH(LEFT(OFFSET(Lists!$Q$2,MATCH(E3351,Lists!$R$3:$R$19,0)+1,0),4),Lists!$S$3:$S$640,1)</f>
        <v>#N/A</v>
      </c>
      <c r="R3351" s="36" t="e">
        <f ca="1">LEFT(OFFSET(Lists!$S$2,P3351-1+MATCH(F3351,OFFSET(Lists!$T$3,P3351-1,0,Q3351-P3351+1),0),0),6)</f>
        <v>#N/A</v>
      </c>
      <c r="S3351" s="36" t="e">
        <f ca="1">VLOOKUP(R3351,Lists!B:D,3,FALSE)</f>
        <v>#N/A</v>
      </c>
      <c r="T3351" s="36" t="str">
        <f>IF(F3351&lt;&gt;"",MATCH(R3351,'Maximum minutes'!B:B,0),"")</f>
        <v/>
      </c>
      <c r="U3351" s="36">
        <f ca="1">IF(F3351&lt;&gt;"",COUNTA(OFFSET('Maximum minutes'!$C$1,'Annexe A1 Cours'!T3351,0,1,50)),0)</f>
        <v>0</v>
      </c>
      <c r="V3351" s="37">
        <f ca="1">IFERROR(OFFSET('Maximum minutes'!$C$1,T3351+1,-1+MATCH(G3351,OFFSET('Maximum minutes'!$C$1,T3351-1,0,1,50),0)),0)</f>
        <v>0</v>
      </c>
      <c r="W3351" s="38">
        <f t="shared" ca="1" si="104"/>
        <v>0</v>
      </c>
    </row>
    <row r="3352" spans="1:23" s="36" customFormat="1" ht="18.75">
      <c r="A3352" s="34"/>
      <c r="B3352" s="39"/>
      <c r="C3352" s="39"/>
      <c r="D3352" s="35"/>
      <c r="E3352" s="40"/>
      <c r="F3352" s="39"/>
      <c r="G3352" s="39"/>
      <c r="H3352" s="39"/>
      <c r="I3352" s="34"/>
      <c r="J3352" s="34"/>
      <c r="K3352" s="34"/>
      <c r="L3352" s="34"/>
      <c r="M3352" s="43" t="str">
        <f ca="1">IFERROR(OFFSET('Maximum minutes'!$C$1,T3352,MATCH(IF(G3352&lt;&gt;"",G3352,F3352),OFFSET('Maximum minutes'!$C$1,T3352-1,0,1,U3352+1),0)-1)*IF(OR(ISNUMBER(J3352),J3352="sans examen"),1,0)*IF(W3352&lt;MinDate,1,0),"")</f>
        <v/>
      </c>
      <c r="N3352" s="36">
        <f t="shared" ca="1" si="105"/>
        <v>0</v>
      </c>
      <c r="O3352" s="36" t="e">
        <f ca="1">LEFT(OFFSET(Lists!$Q$2,MATCH(E3352,Lists!$R$3:$R$19,0),0),4)</f>
        <v>#N/A</v>
      </c>
      <c r="P3352" s="36" t="e">
        <f ca="1">MATCH(O3352,Lists!$S$2:$S$640,1)</f>
        <v>#N/A</v>
      </c>
      <c r="Q3352" s="36" t="e">
        <f ca="1">MATCH(LEFT(OFFSET(Lists!$Q$2,MATCH(E3352,Lists!$R$3:$R$19,0)+1,0),4),Lists!$S$3:$S$640,1)</f>
        <v>#N/A</v>
      </c>
      <c r="R3352" s="36" t="e">
        <f ca="1">LEFT(OFFSET(Lists!$S$2,P3352-1+MATCH(F3352,OFFSET(Lists!$T$3,P3352-1,0,Q3352-P3352+1),0),0),6)</f>
        <v>#N/A</v>
      </c>
      <c r="S3352" s="36" t="e">
        <f ca="1">VLOOKUP(R3352,Lists!B:D,3,FALSE)</f>
        <v>#N/A</v>
      </c>
      <c r="T3352" s="36" t="str">
        <f>IF(F3352&lt;&gt;"",MATCH(R3352,'Maximum minutes'!B:B,0),"")</f>
        <v/>
      </c>
      <c r="U3352" s="36">
        <f ca="1">IF(F3352&lt;&gt;"",COUNTA(OFFSET('Maximum minutes'!$C$1,'Annexe A1 Cours'!T3352,0,1,50)),0)</f>
        <v>0</v>
      </c>
      <c r="V3352" s="37">
        <f ca="1">IFERROR(OFFSET('Maximum minutes'!$C$1,T3352+1,-1+MATCH(G3352,OFFSET('Maximum minutes'!$C$1,T3352-1,0,1,50),0)),0)</f>
        <v>0</v>
      </c>
      <c r="W3352" s="38">
        <f t="shared" ca="1" si="104"/>
        <v>0</v>
      </c>
    </row>
    <row r="3353" spans="1:23" s="36" customFormat="1" ht="18.75">
      <c r="A3353" s="34"/>
      <c r="B3353" s="39"/>
      <c r="C3353" s="39"/>
      <c r="D3353" s="35"/>
      <c r="E3353" s="40"/>
      <c r="F3353" s="39"/>
      <c r="G3353" s="39"/>
      <c r="H3353" s="39"/>
      <c r="I3353" s="34"/>
      <c r="J3353" s="34"/>
      <c r="K3353" s="34"/>
      <c r="L3353" s="34"/>
      <c r="M3353" s="43" t="str">
        <f ca="1">IFERROR(OFFSET('Maximum minutes'!$C$1,T3353,MATCH(IF(G3353&lt;&gt;"",G3353,F3353),OFFSET('Maximum minutes'!$C$1,T3353-1,0,1,U3353+1),0)-1)*IF(OR(ISNUMBER(J3353),J3353="sans examen"),1,0)*IF(W3353&lt;MinDate,1,0),"")</f>
        <v/>
      </c>
      <c r="N3353" s="36">
        <f t="shared" ca="1" si="105"/>
        <v>0</v>
      </c>
      <c r="O3353" s="36" t="e">
        <f ca="1">LEFT(OFFSET(Lists!$Q$2,MATCH(E3353,Lists!$R$3:$R$19,0),0),4)</f>
        <v>#N/A</v>
      </c>
      <c r="P3353" s="36" t="e">
        <f ca="1">MATCH(O3353,Lists!$S$2:$S$640,1)</f>
        <v>#N/A</v>
      </c>
      <c r="Q3353" s="36" t="e">
        <f ca="1">MATCH(LEFT(OFFSET(Lists!$Q$2,MATCH(E3353,Lists!$R$3:$R$19,0)+1,0),4),Lists!$S$3:$S$640,1)</f>
        <v>#N/A</v>
      </c>
      <c r="R3353" s="36" t="e">
        <f ca="1">LEFT(OFFSET(Lists!$S$2,P3353-1+MATCH(F3353,OFFSET(Lists!$T$3,P3353-1,0,Q3353-P3353+1),0),0),6)</f>
        <v>#N/A</v>
      </c>
      <c r="S3353" s="36" t="e">
        <f ca="1">VLOOKUP(R3353,Lists!B:D,3,FALSE)</f>
        <v>#N/A</v>
      </c>
      <c r="T3353" s="36" t="str">
        <f>IF(F3353&lt;&gt;"",MATCH(R3353,'Maximum minutes'!B:B,0),"")</f>
        <v/>
      </c>
      <c r="U3353" s="36">
        <f ca="1">IF(F3353&lt;&gt;"",COUNTA(OFFSET('Maximum minutes'!$C$1,'Annexe A1 Cours'!T3353,0,1,50)),0)</f>
        <v>0</v>
      </c>
      <c r="V3353" s="37">
        <f ca="1">IFERROR(OFFSET('Maximum minutes'!$C$1,T3353+1,-1+MATCH(G3353,OFFSET('Maximum minutes'!$C$1,T3353-1,0,1,50),0)),0)</f>
        <v>0</v>
      </c>
      <c r="W3353" s="38">
        <f t="shared" ca="1" si="104"/>
        <v>0</v>
      </c>
    </row>
    <row r="3354" spans="1:23" s="36" customFormat="1" ht="18.75">
      <c r="A3354" s="34"/>
      <c r="B3354" s="39"/>
      <c r="C3354" s="39"/>
      <c r="D3354" s="35"/>
      <c r="E3354" s="40"/>
      <c r="F3354" s="39"/>
      <c r="G3354" s="39"/>
      <c r="H3354" s="39"/>
      <c r="I3354" s="34"/>
      <c r="J3354" s="34"/>
      <c r="K3354" s="34"/>
      <c r="L3354" s="34"/>
      <c r="M3354" s="43" t="str">
        <f ca="1">IFERROR(OFFSET('Maximum minutes'!$C$1,T3354,MATCH(IF(G3354&lt;&gt;"",G3354,F3354),OFFSET('Maximum minutes'!$C$1,T3354-1,0,1,U3354+1),0)-1)*IF(OR(ISNUMBER(J3354),J3354="sans examen"),1,0)*IF(W3354&lt;MinDate,1,0),"")</f>
        <v/>
      </c>
      <c r="N3354" s="36">
        <f t="shared" ca="1" si="105"/>
        <v>0</v>
      </c>
      <c r="O3354" s="36" t="e">
        <f ca="1">LEFT(OFFSET(Lists!$Q$2,MATCH(E3354,Lists!$R$3:$R$19,0),0),4)</f>
        <v>#N/A</v>
      </c>
      <c r="P3354" s="36" t="e">
        <f ca="1">MATCH(O3354,Lists!$S$2:$S$640,1)</f>
        <v>#N/A</v>
      </c>
      <c r="Q3354" s="36" t="e">
        <f ca="1">MATCH(LEFT(OFFSET(Lists!$Q$2,MATCH(E3354,Lists!$R$3:$R$19,0)+1,0),4),Lists!$S$3:$S$640,1)</f>
        <v>#N/A</v>
      </c>
      <c r="R3354" s="36" t="e">
        <f ca="1">LEFT(OFFSET(Lists!$S$2,P3354-1+MATCH(F3354,OFFSET(Lists!$T$3,P3354-1,0,Q3354-P3354+1),0),0),6)</f>
        <v>#N/A</v>
      </c>
      <c r="S3354" s="36" t="e">
        <f ca="1">VLOOKUP(R3354,Lists!B:D,3,FALSE)</f>
        <v>#N/A</v>
      </c>
      <c r="T3354" s="36" t="str">
        <f>IF(F3354&lt;&gt;"",MATCH(R3354,'Maximum minutes'!B:B,0),"")</f>
        <v/>
      </c>
      <c r="U3354" s="36">
        <f ca="1">IF(F3354&lt;&gt;"",COUNTA(OFFSET('Maximum minutes'!$C$1,'Annexe A1 Cours'!T3354,0,1,50)),0)</f>
        <v>0</v>
      </c>
      <c r="V3354" s="37">
        <f ca="1">IFERROR(OFFSET('Maximum minutes'!$C$1,T3354+1,-1+MATCH(G3354,OFFSET('Maximum minutes'!$C$1,T3354-1,0,1,50),0)),0)</f>
        <v>0</v>
      </c>
      <c r="W3354" s="38">
        <f t="shared" ca="1" si="104"/>
        <v>0</v>
      </c>
    </row>
    <row r="3355" spans="1:23" s="36" customFormat="1" ht="18.75">
      <c r="A3355" s="34"/>
      <c r="B3355" s="39"/>
      <c r="C3355" s="39"/>
      <c r="D3355" s="35"/>
      <c r="E3355" s="40"/>
      <c r="F3355" s="39"/>
      <c r="G3355" s="39"/>
      <c r="H3355" s="39"/>
      <c r="I3355" s="34"/>
      <c r="J3355" s="34"/>
      <c r="K3355" s="34"/>
      <c r="L3355" s="34"/>
      <c r="M3355" s="43" t="str">
        <f ca="1">IFERROR(OFFSET('Maximum minutes'!$C$1,T3355,MATCH(IF(G3355&lt;&gt;"",G3355,F3355),OFFSET('Maximum minutes'!$C$1,T3355-1,0,1,U3355+1),0)-1)*IF(OR(ISNUMBER(J3355),J3355="sans examen"),1,0)*IF(W3355&lt;MinDate,1,0),"")</f>
        <v/>
      </c>
      <c r="N3355" s="36">
        <f t="shared" ca="1" si="105"/>
        <v>0</v>
      </c>
      <c r="O3355" s="36" t="e">
        <f ca="1">LEFT(OFFSET(Lists!$Q$2,MATCH(E3355,Lists!$R$3:$R$19,0),0),4)</f>
        <v>#N/A</v>
      </c>
      <c r="P3355" s="36" t="e">
        <f ca="1">MATCH(O3355,Lists!$S$2:$S$640,1)</f>
        <v>#N/A</v>
      </c>
      <c r="Q3355" s="36" t="e">
        <f ca="1">MATCH(LEFT(OFFSET(Lists!$Q$2,MATCH(E3355,Lists!$R$3:$R$19,0)+1,0),4),Lists!$S$3:$S$640,1)</f>
        <v>#N/A</v>
      </c>
      <c r="R3355" s="36" t="e">
        <f ca="1">LEFT(OFFSET(Lists!$S$2,P3355-1+MATCH(F3355,OFFSET(Lists!$T$3,P3355-1,0,Q3355-P3355+1),0),0),6)</f>
        <v>#N/A</v>
      </c>
      <c r="S3355" s="36" t="e">
        <f ca="1">VLOOKUP(R3355,Lists!B:D,3,FALSE)</f>
        <v>#N/A</v>
      </c>
      <c r="T3355" s="36" t="str">
        <f>IF(F3355&lt;&gt;"",MATCH(R3355,'Maximum minutes'!B:B,0),"")</f>
        <v/>
      </c>
      <c r="U3355" s="36">
        <f ca="1">IF(F3355&lt;&gt;"",COUNTA(OFFSET('Maximum minutes'!$C$1,'Annexe A1 Cours'!T3355,0,1,50)),0)</f>
        <v>0</v>
      </c>
      <c r="V3355" s="37">
        <f ca="1">IFERROR(OFFSET('Maximum minutes'!$C$1,T3355+1,-1+MATCH(G3355,OFFSET('Maximum minutes'!$C$1,T3355-1,0,1,50),0)),0)</f>
        <v>0</v>
      </c>
      <c r="W3355" s="38">
        <f t="shared" ca="1" si="104"/>
        <v>0</v>
      </c>
    </row>
    <row r="3356" spans="1:23" s="36" customFormat="1" ht="18.75">
      <c r="A3356" s="34"/>
      <c r="B3356" s="39"/>
      <c r="C3356" s="39"/>
      <c r="D3356" s="35"/>
      <c r="E3356" s="40"/>
      <c r="F3356" s="39"/>
      <c r="G3356" s="39"/>
      <c r="H3356" s="39"/>
      <c r="I3356" s="34"/>
      <c r="J3356" s="34"/>
      <c r="K3356" s="34"/>
      <c r="L3356" s="34"/>
      <c r="M3356" s="43" t="str">
        <f ca="1">IFERROR(OFFSET('Maximum minutes'!$C$1,T3356,MATCH(IF(G3356&lt;&gt;"",G3356,F3356),OFFSET('Maximum minutes'!$C$1,T3356-1,0,1,U3356+1),0)-1)*IF(OR(ISNUMBER(J3356),J3356="sans examen"),1,0)*IF(W3356&lt;MinDate,1,0),"")</f>
        <v/>
      </c>
      <c r="N3356" s="36">
        <f t="shared" ca="1" si="105"/>
        <v>0</v>
      </c>
      <c r="O3356" s="36" t="e">
        <f ca="1">LEFT(OFFSET(Lists!$Q$2,MATCH(E3356,Lists!$R$3:$R$19,0),0),4)</f>
        <v>#N/A</v>
      </c>
      <c r="P3356" s="36" t="e">
        <f ca="1">MATCH(O3356,Lists!$S$2:$S$640,1)</f>
        <v>#N/A</v>
      </c>
      <c r="Q3356" s="36" t="e">
        <f ca="1">MATCH(LEFT(OFFSET(Lists!$Q$2,MATCH(E3356,Lists!$R$3:$R$19,0)+1,0),4),Lists!$S$3:$S$640,1)</f>
        <v>#N/A</v>
      </c>
      <c r="R3356" s="36" t="e">
        <f ca="1">LEFT(OFFSET(Lists!$S$2,P3356-1+MATCH(F3356,OFFSET(Lists!$T$3,P3356-1,0,Q3356-P3356+1),0),0),6)</f>
        <v>#N/A</v>
      </c>
      <c r="S3356" s="36" t="e">
        <f ca="1">VLOOKUP(R3356,Lists!B:D,3,FALSE)</f>
        <v>#N/A</v>
      </c>
      <c r="T3356" s="36" t="str">
        <f>IF(F3356&lt;&gt;"",MATCH(R3356,'Maximum minutes'!B:B,0),"")</f>
        <v/>
      </c>
      <c r="U3356" s="36">
        <f ca="1">IF(F3356&lt;&gt;"",COUNTA(OFFSET('Maximum minutes'!$C$1,'Annexe A1 Cours'!T3356,0,1,50)),0)</f>
        <v>0</v>
      </c>
      <c r="V3356" s="37">
        <f ca="1">IFERROR(OFFSET('Maximum minutes'!$C$1,T3356+1,-1+MATCH(G3356,OFFSET('Maximum minutes'!$C$1,T3356-1,0,1,50),0)),0)</f>
        <v>0</v>
      </c>
      <c r="W3356" s="38">
        <f t="shared" ca="1" si="104"/>
        <v>0</v>
      </c>
    </row>
    <row r="3357" spans="1:23" s="36" customFormat="1" ht="18.75">
      <c r="A3357" s="34"/>
      <c r="B3357" s="39"/>
      <c r="C3357" s="39"/>
      <c r="D3357" s="35"/>
      <c r="E3357" s="40"/>
      <c r="F3357" s="39"/>
      <c r="G3357" s="39"/>
      <c r="H3357" s="39"/>
      <c r="I3357" s="34"/>
      <c r="J3357" s="34"/>
      <c r="K3357" s="34"/>
      <c r="L3357" s="34"/>
      <c r="M3357" s="43" t="str">
        <f ca="1">IFERROR(OFFSET('Maximum minutes'!$C$1,T3357,MATCH(IF(G3357&lt;&gt;"",G3357,F3357),OFFSET('Maximum minutes'!$C$1,T3357-1,0,1,U3357+1),0)-1)*IF(OR(ISNUMBER(J3357),J3357="sans examen"),1,0)*IF(W3357&lt;MinDate,1,0),"")</f>
        <v/>
      </c>
      <c r="N3357" s="36">
        <f t="shared" ca="1" si="105"/>
        <v>0</v>
      </c>
      <c r="O3357" s="36" t="e">
        <f ca="1">LEFT(OFFSET(Lists!$Q$2,MATCH(E3357,Lists!$R$3:$R$19,0),0),4)</f>
        <v>#N/A</v>
      </c>
      <c r="P3357" s="36" t="e">
        <f ca="1">MATCH(O3357,Lists!$S$2:$S$640,1)</f>
        <v>#N/A</v>
      </c>
      <c r="Q3357" s="36" t="e">
        <f ca="1">MATCH(LEFT(OFFSET(Lists!$Q$2,MATCH(E3357,Lists!$R$3:$R$19,0)+1,0),4),Lists!$S$3:$S$640,1)</f>
        <v>#N/A</v>
      </c>
      <c r="R3357" s="36" t="e">
        <f ca="1">LEFT(OFFSET(Lists!$S$2,P3357-1+MATCH(F3357,OFFSET(Lists!$T$3,P3357-1,0,Q3357-P3357+1),0),0),6)</f>
        <v>#N/A</v>
      </c>
      <c r="S3357" s="36" t="e">
        <f ca="1">VLOOKUP(R3357,Lists!B:D,3,FALSE)</f>
        <v>#N/A</v>
      </c>
      <c r="T3357" s="36" t="str">
        <f>IF(F3357&lt;&gt;"",MATCH(R3357,'Maximum minutes'!B:B,0),"")</f>
        <v/>
      </c>
      <c r="U3357" s="36">
        <f ca="1">IF(F3357&lt;&gt;"",COUNTA(OFFSET('Maximum minutes'!$C$1,'Annexe A1 Cours'!T3357,0,1,50)),0)</f>
        <v>0</v>
      </c>
      <c r="V3357" s="37">
        <f ca="1">IFERROR(OFFSET('Maximum minutes'!$C$1,T3357+1,-1+MATCH(G3357,OFFSET('Maximum minutes'!$C$1,T3357-1,0,1,50),0)),0)</f>
        <v>0</v>
      </c>
      <c r="W3357" s="38">
        <f t="shared" ca="1" si="104"/>
        <v>0</v>
      </c>
    </row>
    <row r="3358" spans="1:23" s="36" customFormat="1" ht="18.75">
      <c r="A3358" s="34"/>
      <c r="B3358" s="39"/>
      <c r="C3358" s="39"/>
      <c r="D3358" s="35"/>
      <c r="E3358" s="40"/>
      <c r="F3358" s="39"/>
      <c r="G3358" s="39"/>
      <c r="H3358" s="39"/>
      <c r="I3358" s="34"/>
      <c r="J3358" s="34"/>
      <c r="K3358" s="34"/>
      <c r="L3358" s="34"/>
      <c r="M3358" s="43" t="str">
        <f ca="1">IFERROR(OFFSET('Maximum minutes'!$C$1,T3358,MATCH(IF(G3358&lt;&gt;"",G3358,F3358),OFFSET('Maximum minutes'!$C$1,T3358-1,0,1,U3358+1),0)-1)*IF(OR(ISNUMBER(J3358),J3358="sans examen"),1,0)*IF(W3358&lt;MinDate,1,0),"")</f>
        <v/>
      </c>
      <c r="N3358" s="36">
        <f t="shared" ca="1" si="105"/>
        <v>0</v>
      </c>
      <c r="O3358" s="36" t="e">
        <f ca="1">LEFT(OFFSET(Lists!$Q$2,MATCH(E3358,Lists!$R$3:$R$19,0),0),4)</f>
        <v>#N/A</v>
      </c>
      <c r="P3358" s="36" t="e">
        <f ca="1">MATCH(O3358,Lists!$S$2:$S$640,1)</f>
        <v>#N/A</v>
      </c>
      <c r="Q3358" s="36" t="e">
        <f ca="1">MATCH(LEFT(OFFSET(Lists!$Q$2,MATCH(E3358,Lists!$R$3:$R$19,0)+1,0),4),Lists!$S$3:$S$640,1)</f>
        <v>#N/A</v>
      </c>
      <c r="R3358" s="36" t="e">
        <f ca="1">LEFT(OFFSET(Lists!$S$2,P3358-1+MATCH(F3358,OFFSET(Lists!$T$3,P3358-1,0,Q3358-P3358+1),0),0),6)</f>
        <v>#N/A</v>
      </c>
      <c r="S3358" s="36" t="e">
        <f ca="1">VLOOKUP(R3358,Lists!B:D,3,FALSE)</f>
        <v>#N/A</v>
      </c>
      <c r="T3358" s="36" t="str">
        <f>IF(F3358&lt;&gt;"",MATCH(R3358,'Maximum minutes'!B:B,0),"")</f>
        <v/>
      </c>
      <c r="U3358" s="36">
        <f ca="1">IF(F3358&lt;&gt;"",COUNTA(OFFSET('Maximum minutes'!$C$1,'Annexe A1 Cours'!T3358,0,1,50)),0)</f>
        <v>0</v>
      </c>
      <c r="V3358" s="37">
        <f ca="1">IFERROR(OFFSET('Maximum minutes'!$C$1,T3358+1,-1+MATCH(G3358,OFFSET('Maximum minutes'!$C$1,T3358-1,0,1,50),0)),0)</f>
        <v>0</v>
      </c>
      <c r="W3358" s="38">
        <f t="shared" ca="1" si="104"/>
        <v>0</v>
      </c>
    </row>
    <row r="3359" spans="1:23" s="36" customFormat="1" ht="18.75">
      <c r="A3359" s="34"/>
      <c r="B3359" s="39"/>
      <c r="C3359" s="39"/>
      <c r="D3359" s="35"/>
      <c r="E3359" s="40"/>
      <c r="F3359" s="39"/>
      <c r="G3359" s="39"/>
      <c r="H3359" s="39"/>
      <c r="I3359" s="34"/>
      <c r="J3359" s="34"/>
      <c r="K3359" s="34"/>
      <c r="L3359" s="34"/>
      <c r="M3359" s="43" t="str">
        <f ca="1">IFERROR(OFFSET('Maximum minutes'!$C$1,T3359,MATCH(IF(G3359&lt;&gt;"",G3359,F3359),OFFSET('Maximum minutes'!$C$1,T3359-1,0,1,U3359+1),0)-1)*IF(OR(ISNUMBER(J3359),J3359="sans examen"),1,0)*IF(W3359&lt;MinDate,1,0),"")</f>
        <v/>
      </c>
      <c r="N3359" s="36">
        <f t="shared" ca="1" si="105"/>
        <v>0</v>
      </c>
      <c r="O3359" s="36" t="e">
        <f ca="1">LEFT(OFFSET(Lists!$Q$2,MATCH(E3359,Lists!$R$3:$R$19,0),0),4)</f>
        <v>#N/A</v>
      </c>
      <c r="P3359" s="36" t="e">
        <f ca="1">MATCH(O3359,Lists!$S$2:$S$640,1)</f>
        <v>#N/A</v>
      </c>
      <c r="Q3359" s="36" t="e">
        <f ca="1">MATCH(LEFT(OFFSET(Lists!$Q$2,MATCH(E3359,Lists!$R$3:$R$19,0)+1,0),4),Lists!$S$3:$S$640,1)</f>
        <v>#N/A</v>
      </c>
      <c r="R3359" s="36" t="e">
        <f ca="1">LEFT(OFFSET(Lists!$S$2,P3359-1+MATCH(F3359,OFFSET(Lists!$T$3,P3359-1,0,Q3359-P3359+1),0),0),6)</f>
        <v>#N/A</v>
      </c>
      <c r="S3359" s="36" t="e">
        <f ca="1">VLOOKUP(R3359,Lists!B:D,3,FALSE)</f>
        <v>#N/A</v>
      </c>
      <c r="T3359" s="36" t="str">
        <f>IF(F3359&lt;&gt;"",MATCH(R3359,'Maximum minutes'!B:B,0),"")</f>
        <v/>
      </c>
      <c r="U3359" s="36">
        <f ca="1">IF(F3359&lt;&gt;"",COUNTA(OFFSET('Maximum minutes'!$C$1,'Annexe A1 Cours'!T3359,0,1,50)),0)</f>
        <v>0</v>
      </c>
      <c r="V3359" s="37">
        <f ca="1">IFERROR(OFFSET('Maximum minutes'!$C$1,T3359+1,-1+MATCH(G3359,OFFSET('Maximum minutes'!$C$1,T3359-1,0,1,50),0)),0)</f>
        <v>0</v>
      </c>
      <c r="W3359" s="38">
        <f t="shared" ca="1" si="104"/>
        <v>0</v>
      </c>
    </row>
    <row r="3360" spans="1:23" s="36" customFormat="1" ht="18.75">
      <c r="A3360" s="34"/>
      <c r="B3360" s="39"/>
      <c r="C3360" s="39"/>
      <c r="D3360" s="35"/>
      <c r="E3360" s="40"/>
      <c r="F3360" s="39"/>
      <c r="G3360" s="39"/>
      <c r="H3360" s="39"/>
      <c r="I3360" s="34"/>
      <c r="J3360" s="34"/>
      <c r="K3360" s="34"/>
      <c r="L3360" s="34"/>
      <c r="M3360" s="43" t="str">
        <f ca="1">IFERROR(OFFSET('Maximum minutes'!$C$1,T3360,MATCH(IF(G3360&lt;&gt;"",G3360,F3360),OFFSET('Maximum minutes'!$C$1,T3360-1,0,1,U3360+1),0)-1)*IF(OR(ISNUMBER(J3360),J3360="sans examen"),1,0)*IF(W3360&lt;MinDate,1,0),"")</f>
        <v/>
      </c>
      <c r="N3360" s="36">
        <f t="shared" ca="1" si="105"/>
        <v>0</v>
      </c>
      <c r="O3360" s="36" t="e">
        <f ca="1">LEFT(OFFSET(Lists!$Q$2,MATCH(E3360,Lists!$R$3:$R$19,0),0),4)</f>
        <v>#N/A</v>
      </c>
      <c r="P3360" s="36" t="e">
        <f ca="1">MATCH(O3360,Lists!$S$2:$S$640,1)</f>
        <v>#N/A</v>
      </c>
      <c r="Q3360" s="36" t="e">
        <f ca="1">MATCH(LEFT(OFFSET(Lists!$Q$2,MATCH(E3360,Lists!$R$3:$R$19,0)+1,0),4),Lists!$S$3:$S$640,1)</f>
        <v>#N/A</v>
      </c>
      <c r="R3360" s="36" t="e">
        <f ca="1">LEFT(OFFSET(Lists!$S$2,P3360-1+MATCH(F3360,OFFSET(Lists!$T$3,P3360-1,0,Q3360-P3360+1),0),0),6)</f>
        <v>#N/A</v>
      </c>
      <c r="S3360" s="36" t="e">
        <f ca="1">VLOOKUP(R3360,Lists!B:D,3,FALSE)</f>
        <v>#N/A</v>
      </c>
      <c r="T3360" s="36" t="str">
        <f>IF(F3360&lt;&gt;"",MATCH(R3360,'Maximum minutes'!B:B,0),"")</f>
        <v/>
      </c>
      <c r="U3360" s="36">
        <f ca="1">IF(F3360&lt;&gt;"",COUNTA(OFFSET('Maximum minutes'!$C$1,'Annexe A1 Cours'!T3360,0,1,50)),0)</f>
        <v>0</v>
      </c>
      <c r="V3360" s="37">
        <f ca="1">IFERROR(OFFSET('Maximum minutes'!$C$1,T3360+1,-1+MATCH(G3360,OFFSET('Maximum minutes'!$C$1,T3360-1,0,1,50),0)),0)</f>
        <v>0</v>
      </c>
      <c r="W3360" s="38">
        <f t="shared" ca="1" si="104"/>
        <v>0</v>
      </c>
    </row>
    <row r="3361" spans="1:23" s="36" customFormat="1" ht="18.75">
      <c r="A3361" s="34"/>
      <c r="B3361" s="39"/>
      <c r="C3361" s="39"/>
      <c r="D3361" s="35"/>
      <c r="E3361" s="40"/>
      <c r="F3361" s="39"/>
      <c r="G3361" s="39"/>
      <c r="H3361" s="39"/>
      <c r="I3361" s="34"/>
      <c r="J3361" s="34"/>
      <c r="K3361" s="34"/>
      <c r="L3361" s="34"/>
      <c r="M3361" s="43" t="str">
        <f ca="1">IFERROR(OFFSET('Maximum minutes'!$C$1,T3361,MATCH(IF(G3361&lt;&gt;"",G3361,F3361),OFFSET('Maximum minutes'!$C$1,T3361-1,0,1,U3361+1),0)-1)*IF(OR(ISNUMBER(J3361),J3361="sans examen"),1,0)*IF(W3361&lt;MinDate,1,0),"")</f>
        <v/>
      </c>
      <c r="N3361" s="36">
        <f t="shared" ca="1" si="105"/>
        <v>0</v>
      </c>
      <c r="O3361" s="36" t="e">
        <f ca="1">LEFT(OFFSET(Lists!$Q$2,MATCH(E3361,Lists!$R$3:$R$19,0),0),4)</f>
        <v>#N/A</v>
      </c>
      <c r="P3361" s="36" t="e">
        <f ca="1">MATCH(O3361,Lists!$S$2:$S$640,1)</f>
        <v>#N/A</v>
      </c>
      <c r="Q3361" s="36" t="e">
        <f ca="1">MATCH(LEFT(OFFSET(Lists!$Q$2,MATCH(E3361,Lists!$R$3:$R$19,0)+1,0),4),Lists!$S$3:$S$640,1)</f>
        <v>#N/A</v>
      </c>
      <c r="R3361" s="36" t="e">
        <f ca="1">LEFT(OFFSET(Lists!$S$2,P3361-1+MATCH(F3361,OFFSET(Lists!$T$3,P3361-1,0,Q3361-P3361+1),0),0),6)</f>
        <v>#N/A</v>
      </c>
      <c r="S3361" s="36" t="e">
        <f ca="1">VLOOKUP(R3361,Lists!B:D,3,FALSE)</f>
        <v>#N/A</v>
      </c>
      <c r="T3361" s="36" t="str">
        <f>IF(F3361&lt;&gt;"",MATCH(R3361,'Maximum minutes'!B:B,0),"")</f>
        <v/>
      </c>
      <c r="U3361" s="36">
        <f ca="1">IF(F3361&lt;&gt;"",COUNTA(OFFSET('Maximum minutes'!$C$1,'Annexe A1 Cours'!T3361,0,1,50)),0)</f>
        <v>0</v>
      </c>
      <c r="V3361" s="37">
        <f ca="1">IFERROR(OFFSET('Maximum minutes'!$C$1,T3361+1,-1+MATCH(G3361,OFFSET('Maximum minutes'!$C$1,T3361-1,0,1,50),0)),0)</f>
        <v>0</v>
      </c>
      <c r="W3361" s="38">
        <f t="shared" ca="1" si="104"/>
        <v>0</v>
      </c>
    </row>
    <row r="3362" spans="1:23" s="36" customFormat="1" ht="18.75">
      <c r="A3362" s="34"/>
      <c r="B3362" s="39"/>
      <c r="C3362" s="39"/>
      <c r="D3362" s="35"/>
      <c r="E3362" s="40"/>
      <c r="F3362" s="39"/>
      <c r="G3362" s="39"/>
      <c r="H3362" s="39"/>
      <c r="I3362" s="34"/>
      <c r="J3362" s="34"/>
      <c r="K3362" s="34"/>
      <c r="L3362" s="34"/>
      <c r="M3362" s="43" t="str">
        <f ca="1">IFERROR(OFFSET('Maximum minutes'!$C$1,T3362,MATCH(IF(G3362&lt;&gt;"",G3362,F3362),OFFSET('Maximum minutes'!$C$1,T3362-1,0,1,U3362+1),0)-1)*IF(OR(ISNUMBER(J3362),J3362="sans examen"),1,0)*IF(W3362&lt;MinDate,1,0),"")</f>
        <v/>
      </c>
      <c r="N3362" s="36">
        <f t="shared" ca="1" si="105"/>
        <v>0</v>
      </c>
      <c r="O3362" s="36" t="e">
        <f ca="1">LEFT(OFFSET(Lists!$Q$2,MATCH(E3362,Lists!$R$3:$R$19,0),0),4)</f>
        <v>#N/A</v>
      </c>
      <c r="P3362" s="36" t="e">
        <f ca="1">MATCH(O3362,Lists!$S$2:$S$640,1)</f>
        <v>#N/A</v>
      </c>
      <c r="Q3362" s="36" t="e">
        <f ca="1">MATCH(LEFT(OFFSET(Lists!$Q$2,MATCH(E3362,Lists!$R$3:$R$19,0)+1,0),4),Lists!$S$3:$S$640,1)</f>
        <v>#N/A</v>
      </c>
      <c r="R3362" s="36" t="e">
        <f ca="1">LEFT(OFFSET(Lists!$S$2,P3362-1+MATCH(F3362,OFFSET(Lists!$T$3,P3362-1,0,Q3362-P3362+1),0),0),6)</f>
        <v>#N/A</v>
      </c>
      <c r="S3362" s="36" t="e">
        <f ca="1">VLOOKUP(R3362,Lists!B:D,3,FALSE)</f>
        <v>#N/A</v>
      </c>
      <c r="T3362" s="36" t="str">
        <f>IF(F3362&lt;&gt;"",MATCH(R3362,'Maximum minutes'!B:B,0),"")</f>
        <v/>
      </c>
      <c r="U3362" s="36">
        <f ca="1">IF(F3362&lt;&gt;"",COUNTA(OFFSET('Maximum minutes'!$C$1,'Annexe A1 Cours'!T3362,0,1,50)),0)</f>
        <v>0</v>
      </c>
      <c r="V3362" s="37">
        <f ca="1">IFERROR(OFFSET('Maximum minutes'!$C$1,T3362+1,-1+MATCH(G3362,OFFSET('Maximum minutes'!$C$1,T3362-1,0,1,50),0)),0)</f>
        <v>0</v>
      </c>
      <c r="W3362" s="38">
        <f t="shared" ca="1" si="104"/>
        <v>0</v>
      </c>
    </row>
    <row r="3363" spans="1:23" s="36" customFormat="1" ht="18.75">
      <c r="A3363" s="34"/>
      <c r="B3363" s="39"/>
      <c r="C3363" s="39"/>
      <c r="D3363" s="35"/>
      <c r="E3363" s="40"/>
      <c r="F3363" s="39"/>
      <c r="G3363" s="39"/>
      <c r="H3363" s="39"/>
      <c r="I3363" s="34"/>
      <c r="J3363" s="34"/>
      <c r="K3363" s="34"/>
      <c r="L3363" s="34"/>
      <c r="M3363" s="43" t="str">
        <f ca="1">IFERROR(OFFSET('Maximum minutes'!$C$1,T3363,MATCH(IF(G3363&lt;&gt;"",G3363,F3363),OFFSET('Maximum minutes'!$C$1,T3363-1,0,1,U3363+1),0)-1)*IF(OR(ISNUMBER(J3363),J3363="sans examen"),1,0)*IF(W3363&lt;MinDate,1,0),"")</f>
        <v/>
      </c>
      <c r="N3363" s="36">
        <f t="shared" ca="1" si="105"/>
        <v>0</v>
      </c>
      <c r="O3363" s="36" t="e">
        <f ca="1">LEFT(OFFSET(Lists!$Q$2,MATCH(E3363,Lists!$R$3:$R$19,0),0),4)</f>
        <v>#N/A</v>
      </c>
      <c r="P3363" s="36" t="e">
        <f ca="1">MATCH(O3363,Lists!$S$2:$S$640,1)</f>
        <v>#N/A</v>
      </c>
      <c r="Q3363" s="36" t="e">
        <f ca="1">MATCH(LEFT(OFFSET(Lists!$Q$2,MATCH(E3363,Lists!$R$3:$R$19,0)+1,0),4),Lists!$S$3:$S$640,1)</f>
        <v>#N/A</v>
      </c>
      <c r="R3363" s="36" t="e">
        <f ca="1">LEFT(OFFSET(Lists!$S$2,P3363-1+MATCH(F3363,OFFSET(Lists!$T$3,P3363-1,0,Q3363-P3363+1),0),0),6)</f>
        <v>#N/A</v>
      </c>
      <c r="S3363" s="36" t="e">
        <f ca="1">VLOOKUP(R3363,Lists!B:D,3,FALSE)</f>
        <v>#N/A</v>
      </c>
      <c r="T3363" s="36" t="str">
        <f>IF(F3363&lt;&gt;"",MATCH(R3363,'Maximum minutes'!B:B,0),"")</f>
        <v/>
      </c>
      <c r="U3363" s="36">
        <f ca="1">IF(F3363&lt;&gt;"",COUNTA(OFFSET('Maximum minutes'!$C$1,'Annexe A1 Cours'!T3363,0,1,50)),0)</f>
        <v>0</v>
      </c>
      <c r="V3363" s="37">
        <f ca="1">IFERROR(OFFSET('Maximum minutes'!$C$1,T3363+1,-1+MATCH(G3363,OFFSET('Maximum minutes'!$C$1,T3363-1,0,1,50),0)),0)</f>
        <v>0</v>
      </c>
      <c r="W3363" s="38">
        <f t="shared" ca="1" si="104"/>
        <v>0</v>
      </c>
    </row>
    <row r="3364" spans="1:23" s="36" customFormat="1" ht="18.75">
      <c r="A3364" s="34"/>
      <c r="B3364" s="39"/>
      <c r="C3364" s="39"/>
      <c r="D3364" s="35"/>
      <c r="E3364" s="40"/>
      <c r="F3364" s="39"/>
      <c r="G3364" s="39"/>
      <c r="H3364" s="39"/>
      <c r="I3364" s="34"/>
      <c r="J3364" s="34"/>
      <c r="K3364" s="34"/>
      <c r="L3364" s="34"/>
      <c r="M3364" s="43" t="str">
        <f ca="1">IFERROR(OFFSET('Maximum minutes'!$C$1,T3364,MATCH(IF(G3364&lt;&gt;"",G3364,F3364),OFFSET('Maximum minutes'!$C$1,T3364-1,0,1,U3364+1),0)-1)*IF(OR(ISNUMBER(J3364),J3364="sans examen"),1,0)*IF(W3364&lt;MinDate,1,0),"")</f>
        <v/>
      </c>
      <c r="N3364" s="36">
        <f t="shared" ca="1" si="105"/>
        <v>0</v>
      </c>
      <c r="O3364" s="36" t="e">
        <f ca="1">LEFT(OFFSET(Lists!$Q$2,MATCH(E3364,Lists!$R$3:$R$19,0),0),4)</f>
        <v>#N/A</v>
      </c>
      <c r="P3364" s="36" t="e">
        <f ca="1">MATCH(O3364,Lists!$S$2:$S$640,1)</f>
        <v>#N/A</v>
      </c>
      <c r="Q3364" s="36" t="e">
        <f ca="1">MATCH(LEFT(OFFSET(Lists!$Q$2,MATCH(E3364,Lists!$R$3:$R$19,0)+1,0),4),Lists!$S$3:$S$640,1)</f>
        <v>#N/A</v>
      </c>
      <c r="R3364" s="36" t="e">
        <f ca="1">LEFT(OFFSET(Lists!$S$2,P3364-1+MATCH(F3364,OFFSET(Lists!$T$3,P3364-1,0,Q3364-P3364+1),0),0),6)</f>
        <v>#N/A</v>
      </c>
      <c r="S3364" s="36" t="e">
        <f ca="1">VLOOKUP(R3364,Lists!B:D,3,FALSE)</f>
        <v>#N/A</v>
      </c>
      <c r="T3364" s="36" t="str">
        <f>IF(F3364&lt;&gt;"",MATCH(R3364,'Maximum minutes'!B:B,0),"")</f>
        <v/>
      </c>
      <c r="U3364" s="36">
        <f ca="1">IF(F3364&lt;&gt;"",COUNTA(OFFSET('Maximum minutes'!$C$1,'Annexe A1 Cours'!T3364,0,1,50)),0)</f>
        <v>0</v>
      </c>
      <c r="V3364" s="37">
        <f ca="1">IFERROR(OFFSET('Maximum minutes'!$C$1,T3364+1,-1+MATCH(G3364,OFFSET('Maximum minutes'!$C$1,T3364-1,0,1,50),0)),0)</f>
        <v>0</v>
      </c>
      <c r="W3364" s="38">
        <f t="shared" ca="1" si="104"/>
        <v>0</v>
      </c>
    </row>
    <row r="3365" spans="1:23" s="36" customFormat="1" ht="18.75">
      <c r="A3365" s="34"/>
      <c r="B3365" s="39"/>
      <c r="C3365" s="39"/>
      <c r="D3365" s="35"/>
      <c r="E3365" s="40"/>
      <c r="F3365" s="39"/>
      <c r="G3365" s="39"/>
      <c r="H3365" s="39"/>
      <c r="I3365" s="34"/>
      <c r="J3365" s="34"/>
      <c r="K3365" s="34"/>
      <c r="L3365" s="34"/>
      <c r="M3365" s="43" t="str">
        <f ca="1">IFERROR(OFFSET('Maximum minutes'!$C$1,T3365,MATCH(IF(G3365&lt;&gt;"",G3365,F3365),OFFSET('Maximum minutes'!$C$1,T3365-1,0,1,U3365+1),0)-1)*IF(OR(ISNUMBER(J3365),J3365="sans examen"),1,0)*IF(W3365&lt;MinDate,1,0),"")</f>
        <v/>
      </c>
      <c r="N3365" s="36">
        <f t="shared" ca="1" si="105"/>
        <v>0</v>
      </c>
      <c r="O3365" s="36" t="e">
        <f ca="1">LEFT(OFFSET(Lists!$Q$2,MATCH(E3365,Lists!$R$3:$R$19,0),0),4)</f>
        <v>#N/A</v>
      </c>
      <c r="P3365" s="36" t="e">
        <f ca="1">MATCH(O3365,Lists!$S$2:$S$640,1)</f>
        <v>#N/A</v>
      </c>
      <c r="Q3365" s="36" t="e">
        <f ca="1">MATCH(LEFT(OFFSET(Lists!$Q$2,MATCH(E3365,Lists!$R$3:$R$19,0)+1,0),4),Lists!$S$3:$S$640,1)</f>
        <v>#N/A</v>
      </c>
      <c r="R3365" s="36" t="e">
        <f ca="1">LEFT(OFFSET(Lists!$S$2,P3365-1+MATCH(F3365,OFFSET(Lists!$T$3,P3365-1,0,Q3365-P3365+1),0),0),6)</f>
        <v>#N/A</v>
      </c>
      <c r="S3365" s="36" t="e">
        <f ca="1">VLOOKUP(R3365,Lists!B:D,3,FALSE)</f>
        <v>#N/A</v>
      </c>
      <c r="T3365" s="36" t="str">
        <f>IF(F3365&lt;&gt;"",MATCH(R3365,'Maximum minutes'!B:B,0),"")</f>
        <v/>
      </c>
      <c r="U3365" s="36">
        <f ca="1">IF(F3365&lt;&gt;"",COUNTA(OFFSET('Maximum minutes'!$C$1,'Annexe A1 Cours'!T3365,0,1,50)),0)</f>
        <v>0</v>
      </c>
      <c r="V3365" s="37">
        <f ca="1">IFERROR(OFFSET('Maximum minutes'!$C$1,T3365+1,-1+MATCH(G3365,OFFSET('Maximum minutes'!$C$1,T3365-1,0,1,50),0)),0)</f>
        <v>0</v>
      </c>
      <c r="W3365" s="38">
        <f t="shared" ca="1" si="104"/>
        <v>0</v>
      </c>
    </row>
    <row r="3366" spans="1:23" s="36" customFormat="1" ht="18.75">
      <c r="A3366" s="34"/>
      <c r="B3366" s="39"/>
      <c r="C3366" s="39"/>
      <c r="D3366" s="35"/>
      <c r="E3366" s="40"/>
      <c r="F3366" s="39"/>
      <c r="G3366" s="39"/>
      <c r="H3366" s="39"/>
      <c r="I3366" s="34"/>
      <c r="J3366" s="34"/>
      <c r="K3366" s="34"/>
      <c r="L3366" s="34"/>
      <c r="M3366" s="43" t="str">
        <f ca="1">IFERROR(OFFSET('Maximum minutes'!$C$1,T3366,MATCH(IF(G3366&lt;&gt;"",G3366,F3366),OFFSET('Maximum minutes'!$C$1,T3366-1,0,1,U3366+1),0)-1)*IF(OR(ISNUMBER(J3366),J3366="sans examen"),1,0)*IF(W3366&lt;MinDate,1,0),"")</f>
        <v/>
      </c>
      <c r="N3366" s="36">
        <f t="shared" ca="1" si="105"/>
        <v>0</v>
      </c>
      <c r="O3366" s="36" t="e">
        <f ca="1">LEFT(OFFSET(Lists!$Q$2,MATCH(E3366,Lists!$R$3:$R$19,0),0),4)</f>
        <v>#N/A</v>
      </c>
      <c r="P3366" s="36" t="e">
        <f ca="1">MATCH(O3366,Lists!$S$2:$S$640,1)</f>
        <v>#N/A</v>
      </c>
      <c r="Q3366" s="36" t="e">
        <f ca="1">MATCH(LEFT(OFFSET(Lists!$Q$2,MATCH(E3366,Lists!$R$3:$R$19,0)+1,0),4),Lists!$S$3:$S$640,1)</f>
        <v>#N/A</v>
      </c>
      <c r="R3366" s="36" t="e">
        <f ca="1">LEFT(OFFSET(Lists!$S$2,P3366-1+MATCH(F3366,OFFSET(Lists!$T$3,P3366-1,0,Q3366-P3366+1),0),0),6)</f>
        <v>#N/A</v>
      </c>
      <c r="S3366" s="36" t="e">
        <f ca="1">VLOOKUP(R3366,Lists!B:D,3,FALSE)</f>
        <v>#N/A</v>
      </c>
      <c r="T3366" s="36" t="str">
        <f>IF(F3366&lt;&gt;"",MATCH(R3366,'Maximum minutes'!B:B,0),"")</f>
        <v/>
      </c>
      <c r="U3366" s="36">
        <f ca="1">IF(F3366&lt;&gt;"",COUNTA(OFFSET('Maximum minutes'!$C$1,'Annexe A1 Cours'!T3366,0,1,50)),0)</f>
        <v>0</v>
      </c>
      <c r="V3366" s="37">
        <f ca="1">IFERROR(OFFSET('Maximum minutes'!$C$1,T3366+1,-1+MATCH(G3366,OFFSET('Maximum minutes'!$C$1,T3366-1,0,1,50),0)),0)</f>
        <v>0</v>
      </c>
      <c r="W3366" s="38">
        <f t="shared" ca="1" si="104"/>
        <v>0</v>
      </c>
    </row>
    <row r="3367" spans="1:23" s="36" customFormat="1" ht="18.75">
      <c r="A3367" s="34"/>
      <c r="B3367" s="39"/>
      <c r="C3367" s="39"/>
      <c r="D3367" s="35"/>
      <c r="E3367" s="40"/>
      <c r="F3367" s="39"/>
      <c r="G3367" s="39"/>
      <c r="H3367" s="39"/>
      <c r="I3367" s="34"/>
      <c r="J3367" s="34"/>
      <c r="K3367" s="34"/>
      <c r="L3367" s="34"/>
      <c r="M3367" s="43" t="str">
        <f ca="1">IFERROR(OFFSET('Maximum minutes'!$C$1,T3367,MATCH(IF(G3367&lt;&gt;"",G3367,F3367),OFFSET('Maximum minutes'!$C$1,T3367-1,0,1,U3367+1),0)-1)*IF(OR(ISNUMBER(J3367),J3367="sans examen"),1,0)*IF(W3367&lt;MinDate,1,0),"")</f>
        <v/>
      </c>
      <c r="N3367" s="36">
        <f t="shared" ca="1" si="105"/>
        <v>0</v>
      </c>
      <c r="O3367" s="36" t="e">
        <f ca="1">LEFT(OFFSET(Lists!$Q$2,MATCH(E3367,Lists!$R$3:$R$19,0),0),4)</f>
        <v>#N/A</v>
      </c>
      <c r="P3367" s="36" t="e">
        <f ca="1">MATCH(O3367,Lists!$S$2:$S$640,1)</f>
        <v>#N/A</v>
      </c>
      <c r="Q3367" s="36" t="e">
        <f ca="1">MATCH(LEFT(OFFSET(Lists!$Q$2,MATCH(E3367,Lists!$R$3:$R$19,0)+1,0),4),Lists!$S$3:$S$640,1)</f>
        <v>#N/A</v>
      </c>
      <c r="R3367" s="36" t="e">
        <f ca="1">LEFT(OFFSET(Lists!$S$2,P3367-1+MATCH(F3367,OFFSET(Lists!$T$3,P3367-1,0,Q3367-P3367+1),0),0),6)</f>
        <v>#N/A</v>
      </c>
      <c r="S3367" s="36" t="e">
        <f ca="1">VLOOKUP(R3367,Lists!B:D,3,FALSE)</f>
        <v>#N/A</v>
      </c>
      <c r="T3367" s="36" t="str">
        <f>IF(F3367&lt;&gt;"",MATCH(R3367,'Maximum minutes'!B:B,0),"")</f>
        <v/>
      </c>
      <c r="U3367" s="36">
        <f ca="1">IF(F3367&lt;&gt;"",COUNTA(OFFSET('Maximum minutes'!$C$1,'Annexe A1 Cours'!T3367,0,1,50)),0)</f>
        <v>0</v>
      </c>
      <c r="V3367" s="37">
        <f ca="1">IFERROR(OFFSET('Maximum minutes'!$C$1,T3367+1,-1+MATCH(G3367,OFFSET('Maximum minutes'!$C$1,T3367-1,0,1,50),0)),0)</f>
        <v>0</v>
      </c>
      <c r="W3367" s="38">
        <f t="shared" ca="1" si="104"/>
        <v>0</v>
      </c>
    </row>
    <row r="3368" spans="1:23" s="36" customFormat="1" ht="18.75">
      <c r="A3368" s="34"/>
      <c r="B3368" s="39"/>
      <c r="C3368" s="39"/>
      <c r="D3368" s="35"/>
      <c r="E3368" s="40"/>
      <c r="F3368" s="39"/>
      <c r="G3368" s="39"/>
      <c r="H3368" s="39"/>
      <c r="I3368" s="34"/>
      <c r="J3368" s="34"/>
      <c r="K3368" s="34"/>
      <c r="L3368" s="34"/>
      <c r="M3368" s="43" t="str">
        <f ca="1">IFERROR(OFFSET('Maximum minutes'!$C$1,T3368,MATCH(IF(G3368&lt;&gt;"",G3368,F3368),OFFSET('Maximum minutes'!$C$1,T3368-1,0,1,U3368+1),0)-1)*IF(OR(ISNUMBER(J3368),J3368="sans examen"),1,0)*IF(W3368&lt;MinDate,1,0),"")</f>
        <v/>
      </c>
      <c r="N3368" s="36">
        <f t="shared" ca="1" si="105"/>
        <v>0</v>
      </c>
      <c r="O3368" s="36" t="e">
        <f ca="1">LEFT(OFFSET(Lists!$Q$2,MATCH(E3368,Lists!$R$3:$R$19,0),0),4)</f>
        <v>#N/A</v>
      </c>
      <c r="P3368" s="36" t="e">
        <f ca="1">MATCH(O3368,Lists!$S$2:$S$640,1)</f>
        <v>#N/A</v>
      </c>
      <c r="Q3368" s="36" t="e">
        <f ca="1">MATCH(LEFT(OFFSET(Lists!$Q$2,MATCH(E3368,Lists!$R$3:$R$19,0)+1,0),4),Lists!$S$3:$S$640,1)</f>
        <v>#N/A</v>
      </c>
      <c r="R3368" s="36" t="e">
        <f ca="1">LEFT(OFFSET(Lists!$S$2,P3368-1+MATCH(F3368,OFFSET(Lists!$T$3,P3368-1,0,Q3368-P3368+1),0),0),6)</f>
        <v>#N/A</v>
      </c>
      <c r="S3368" s="36" t="e">
        <f ca="1">VLOOKUP(R3368,Lists!B:D,3,FALSE)</f>
        <v>#N/A</v>
      </c>
      <c r="T3368" s="36" t="str">
        <f>IF(F3368&lt;&gt;"",MATCH(R3368,'Maximum minutes'!B:B,0),"")</f>
        <v/>
      </c>
      <c r="U3368" s="36">
        <f ca="1">IF(F3368&lt;&gt;"",COUNTA(OFFSET('Maximum minutes'!$C$1,'Annexe A1 Cours'!T3368,0,1,50)),0)</f>
        <v>0</v>
      </c>
      <c r="V3368" s="37">
        <f ca="1">IFERROR(OFFSET('Maximum minutes'!$C$1,T3368+1,-1+MATCH(G3368,OFFSET('Maximum minutes'!$C$1,T3368-1,0,1,50),0)),0)</f>
        <v>0</v>
      </c>
      <c r="W3368" s="38">
        <f t="shared" ca="1" si="104"/>
        <v>0</v>
      </c>
    </row>
    <row r="3369" spans="1:23" s="36" customFormat="1" ht="18.75">
      <c r="A3369" s="34"/>
      <c r="B3369" s="39"/>
      <c r="C3369" s="39"/>
      <c r="D3369" s="35"/>
      <c r="E3369" s="40"/>
      <c r="F3369" s="39"/>
      <c r="G3369" s="39"/>
      <c r="H3369" s="39"/>
      <c r="I3369" s="34"/>
      <c r="J3369" s="34"/>
      <c r="K3369" s="34"/>
      <c r="L3369" s="34"/>
      <c r="M3369" s="43" t="str">
        <f ca="1">IFERROR(OFFSET('Maximum minutes'!$C$1,T3369,MATCH(IF(G3369&lt;&gt;"",G3369,F3369),OFFSET('Maximum minutes'!$C$1,T3369-1,0,1,U3369+1),0)-1)*IF(OR(ISNUMBER(J3369),J3369="sans examen"),1,0)*IF(W3369&lt;MinDate,1,0),"")</f>
        <v/>
      </c>
      <c r="N3369" s="36">
        <f t="shared" ca="1" si="105"/>
        <v>0</v>
      </c>
      <c r="O3369" s="36" t="e">
        <f ca="1">LEFT(OFFSET(Lists!$Q$2,MATCH(E3369,Lists!$R$3:$R$19,0),0),4)</f>
        <v>#N/A</v>
      </c>
      <c r="P3369" s="36" t="e">
        <f ca="1">MATCH(O3369,Lists!$S$2:$S$640,1)</f>
        <v>#N/A</v>
      </c>
      <c r="Q3369" s="36" t="e">
        <f ca="1">MATCH(LEFT(OFFSET(Lists!$Q$2,MATCH(E3369,Lists!$R$3:$R$19,0)+1,0),4),Lists!$S$3:$S$640,1)</f>
        <v>#N/A</v>
      </c>
      <c r="R3369" s="36" t="e">
        <f ca="1">LEFT(OFFSET(Lists!$S$2,P3369-1+MATCH(F3369,OFFSET(Lists!$T$3,P3369-1,0,Q3369-P3369+1),0),0),6)</f>
        <v>#N/A</v>
      </c>
      <c r="S3369" s="36" t="e">
        <f ca="1">VLOOKUP(R3369,Lists!B:D,3,FALSE)</f>
        <v>#N/A</v>
      </c>
      <c r="T3369" s="36" t="str">
        <f>IF(F3369&lt;&gt;"",MATCH(R3369,'Maximum minutes'!B:B,0),"")</f>
        <v/>
      </c>
      <c r="U3369" s="36">
        <f ca="1">IF(F3369&lt;&gt;"",COUNTA(OFFSET('Maximum minutes'!$C$1,'Annexe A1 Cours'!T3369,0,1,50)),0)</f>
        <v>0</v>
      </c>
      <c r="V3369" s="37">
        <f ca="1">IFERROR(OFFSET('Maximum minutes'!$C$1,T3369+1,-1+MATCH(G3369,OFFSET('Maximum minutes'!$C$1,T3369-1,0,1,50),0)),0)</f>
        <v>0</v>
      </c>
      <c r="W3369" s="38">
        <f t="shared" ca="1" si="104"/>
        <v>0</v>
      </c>
    </row>
    <row r="3370" spans="1:23" s="36" customFormat="1" ht="18.75">
      <c r="A3370" s="34"/>
      <c r="B3370" s="39"/>
      <c r="C3370" s="39"/>
      <c r="D3370" s="35"/>
      <c r="E3370" s="40"/>
      <c r="F3370" s="39"/>
      <c r="G3370" s="39"/>
      <c r="H3370" s="39"/>
      <c r="I3370" s="34"/>
      <c r="J3370" s="34"/>
      <c r="K3370" s="34"/>
      <c r="L3370" s="34"/>
      <c r="M3370" s="43" t="str">
        <f ca="1">IFERROR(OFFSET('Maximum minutes'!$C$1,T3370,MATCH(IF(G3370&lt;&gt;"",G3370,F3370),OFFSET('Maximum minutes'!$C$1,T3370-1,0,1,U3370+1),0)-1)*IF(OR(ISNUMBER(J3370),J3370="sans examen"),1,0)*IF(W3370&lt;MinDate,1,0),"")</f>
        <v/>
      </c>
      <c r="N3370" s="36">
        <f t="shared" ca="1" si="105"/>
        <v>0</v>
      </c>
      <c r="O3370" s="36" t="e">
        <f ca="1">LEFT(OFFSET(Lists!$Q$2,MATCH(E3370,Lists!$R$3:$R$19,0),0),4)</f>
        <v>#N/A</v>
      </c>
      <c r="P3370" s="36" t="e">
        <f ca="1">MATCH(O3370,Lists!$S$2:$S$640,1)</f>
        <v>#N/A</v>
      </c>
      <c r="Q3370" s="36" t="e">
        <f ca="1">MATCH(LEFT(OFFSET(Lists!$Q$2,MATCH(E3370,Lists!$R$3:$R$19,0)+1,0),4),Lists!$S$3:$S$640,1)</f>
        <v>#N/A</v>
      </c>
      <c r="R3370" s="36" t="e">
        <f ca="1">LEFT(OFFSET(Lists!$S$2,P3370-1+MATCH(F3370,OFFSET(Lists!$T$3,P3370-1,0,Q3370-P3370+1),0),0),6)</f>
        <v>#N/A</v>
      </c>
      <c r="S3370" s="36" t="e">
        <f ca="1">VLOOKUP(R3370,Lists!B:D,3,FALSE)</f>
        <v>#N/A</v>
      </c>
      <c r="T3370" s="36" t="str">
        <f>IF(F3370&lt;&gt;"",MATCH(R3370,'Maximum minutes'!B:B,0),"")</f>
        <v/>
      </c>
      <c r="U3370" s="36">
        <f ca="1">IF(F3370&lt;&gt;"",COUNTA(OFFSET('Maximum minutes'!$C$1,'Annexe A1 Cours'!T3370,0,1,50)),0)</f>
        <v>0</v>
      </c>
      <c r="V3370" s="37">
        <f ca="1">IFERROR(OFFSET('Maximum minutes'!$C$1,T3370+1,-1+MATCH(G3370,OFFSET('Maximum minutes'!$C$1,T3370-1,0,1,50),0)),0)</f>
        <v>0</v>
      </c>
      <c r="W3370" s="38">
        <f t="shared" ca="1" si="104"/>
        <v>0</v>
      </c>
    </row>
    <row r="3371" spans="1:23" s="36" customFormat="1" ht="18.75">
      <c r="A3371" s="34"/>
      <c r="B3371" s="39"/>
      <c r="C3371" s="39"/>
      <c r="D3371" s="35"/>
      <c r="E3371" s="40"/>
      <c r="F3371" s="39"/>
      <c r="G3371" s="39"/>
      <c r="H3371" s="39"/>
      <c r="I3371" s="34"/>
      <c r="J3371" s="34"/>
      <c r="K3371" s="34"/>
      <c r="L3371" s="34"/>
      <c r="M3371" s="43" t="str">
        <f ca="1">IFERROR(OFFSET('Maximum minutes'!$C$1,T3371,MATCH(IF(G3371&lt;&gt;"",G3371,F3371),OFFSET('Maximum minutes'!$C$1,T3371-1,0,1,U3371+1),0)-1)*IF(OR(ISNUMBER(J3371),J3371="sans examen"),1,0)*IF(W3371&lt;MinDate,1,0),"")</f>
        <v/>
      </c>
      <c r="N3371" s="36">
        <f t="shared" ca="1" si="105"/>
        <v>0</v>
      </c>
      <c r="O3371" s="36" t="e">
        <f ca="1">LEFT(OFFSET(Lists!$Q$2,MATCH(E3371,Lists!$R$3:$R$19,0),0),4)</f>
        <v>#N/A</v>
      </c>
      <c r="P3371" s="36" t="e">
        <f ca="1">MATCH(O3371,Lists!$S$2:$S$640,1)</f>
        <v>#N/A</v>
      </c>
      <c r="Q3371" s="36" t="e">
        <f ca="1">MATCH(LEFT(OFFSET(Lists!$Q$2,MATCH(E3371,Lists!$R$3:$R$19,0)+1,0),4),Lists!$S$3:$S$640,1)</f>
        <v>#N/A</v>
      </c>
      <c r="R3371" s="36" t="e">
        <f ca="1">LEFT(OFFSET(Lists!$S$2,P3371-1+MATCH(F3371,OFFSET(Lists!$T$3,P3371-1,0,Q3371-P3371+1),0),0),6)</f>
        <v>#N/A</v>
      </c>
      <c r="S3371" s="36" t="e">
        <f ca="1">VLOOKUP(R3371,Lists!B:D,3,FALSE)</f>
        <v>#N/A</v>
      </c>
      <c r="T3371" s="36" t="str">
        <f>IF(F3371&lt;&gt;"",MATCH(R3371,'Maximum minutes'!B:B,0),"")</f>
        <v/>
      </c>
      <c r="U3371" s="36">
        <f ca="1">IF(F3371&lt;&gt;"",COUNTA(OFFSET('Maximum minutes'!$C$1,'Annexe A1 Cours'!T3371,0,1,50)),0)</f>
        <v>0</v>
      </c>
      <c r="V3371" s="37">
        <f ca="1">IFERROR(OFFSET('Maximum minutes'!$C$1,T3371+1,-1+MATCH(G3371,OFFSET('Maximum minutes'!$C$1,T3371-1,0,1,50),0)),0)</f>
        <v>0</v>
      </c>
      <c r="W3371" s="38">
        <f t="shared" ca="1" si="104"/>
        <v>0</v>
      </c>
    </row>
    <row r="3372" spans="1:23" s="36" customFormat="1" ht="18.75">
      <c r="A3372" s="34"/>
      <c r="B3372" s="39"/>
      <c r="C3372" s="39"/>
      <c r="D3372" s="35"/>
      <c r="E3372" s="40"/>
      <c r="F3372" s="39"/>
      <c r="G3372" s="39"/>
      <c r="H3372" s="39"/>
      <c r="I3372" s="34"/>
      <c r="J3372" s="34"/>
      <c r="K3372" s="34"/>
      <c r="L3372" s="34"/>
      <c r="M3372" s="43" t="str">
        <f ca="1">IFERROR(OFFSET('Maximum minutes'!$C$1,T3372,MATCH(IF(G3372&lt;&gt;"",G3372,F3372),OFFSET('Maximum minutes'!$C$1,T3372-1,0,1,U3372+1),0)-1)*IF(OR(ISNUMBER(J3372),J3372="sans examen"),1,0)*IF(W3372&lt;MinDate,1,0),"")</f>
        <v/>
      </c>
      <c r="N3372" s="36">
        <f t="shared" ca="1" si="105"/>
        <v>0</v>
      </c>
      <c r="O3372" s="36" t="e">
        <f ca="1">LEFT(OFFSET(Lists!$Q$2,MATCH(E3372,Lists!$R$3:$R$19,0),0),4)</f>
        <v>#N/A</v>
      </c>
      <c r="P3372" s="36" t="e">
        <f ca="1">MATCH(O3372,Lists!$S$2:$S$640,1)</f>
        <v>#N/A</v>
      </c>
      <c r="Q3372" s="36" t="e">
        <f ca="1">MATCH(LEFT(OFFSET(Lists!$Q$2,MATCH(E3372,Lists!$R$3:$R$19,0)+1,0),4),Lists!$S$3:$S$640,1)</f>
        <v>#N/A</v>
      </c>
      <c r="R3372" s="36" t="e">
        <f ca="1">LEFT(OFFSET(Lists!$S$2,P3372-1+MATCH(F3372,OFFSET(Lists!$T$3,P3372-1,0,Q3372-P3372+1),0),0),6)</f>
        <v>#N/A</v>
      </c>
      <c r="S3372" s="36" t="e">
        <f ca="1">VLOOKUP(R3372,Lists!B:D,3,FALSE)</f>
        <v>#N/A</v>
      </c>
      <c r="T3372" s="36" t="str">
        <f>IF(F3372&lt;&gt;"",MATCH(R3372,'Maximum minutes'!B:B,0),"")</f>
        <v/>
      </c>
      <c r="U3372" s="36">
        <f ca="1">IF(F3372&lt;&gt;"",COUNTA(OFFSET('Maximum minutes'!$C$1,'Annexe A1 Cours'!T3372,0,1,50)),0)</f>
        <v>0</v>
      </c>
      <c r="V3372" s="37">
        <f ca="1">IFERROR(OFFSET('Maximum minutes'!$C$1,T3372+1,-1+MATCH(G3372,OFFSET('Maximum minutes'!$C$1,T3372-1,0,1,50),0)),0)</f>
        <v>0</v>
      </c>
      <c r="W3372" s="38">
        <f t="shared" ca="1" si="104"/>
        <v>0</v>
      </c>
    </row>
    <row r="3373" spans="1:23" s="36" customFormat="1" ht="18.75">
      <c r="A3373" s="34"/>
      <c r="B3373" s="39"/>
      <c r="C3373" s="39"/>
      <c r="D3373" s="35"/>
      <c r="E3373" s="40"/>
      <c r="F3373" s="39"/>
      <c r="G3373" s="39"/>
      <c r="H3373" s="39"/>
      <c r="I3373" s="34"/>
      <c r="J3373" s="34"/>
      <c r="K3373" s="34"/>
      <c r="L3373" s="34"/>
      <c r="M3373" s="43" t="str">
        <f ca="1">IFERROR(OFFSET('Maximum minutes'!$C$1,T3373,MATCH(IF(G3373&lt;&gt;"",G3373,F3373),OFFSET('Maximum minutes'!$C$1,T3373-1,0,1,U3373+1),0)-1)*IF(OR(ISNUMBER(J3373),J3373="sans examen"),1,0)*IF(W3373&lt;MinDate,1,0),"")</f>
        <v/>
      </c>
      <c r="N3373" s="36">
        <f t="shared" ca="1" si="105"/>
        <v>0</v>
      </c>
      <c r="O3373" s="36" t="e">
        <f ca="1">LEFT(OFFSET(Lists!$Q$2,MATCH(E3373,Lists!$R$3:$R$19,0),0),4)</f>
        <v>#N/A</v>
      </c>
      <c r="P3373" s="36" t="e">
        <f ca="1">MATCH(O3373,Lists!$S$2:$S$640,1)</f>
        <v>#N/A</v>
      </c>
      <c r="Q3373" s="36" t="e">
        <f ca="1">MATCH(LEFT(OFFSET(Lists!$Q$2,MATCH(E3373,Lists!$R$3:$R$19,0)+1,0),4),Lists!$S$3:$S$640,1)</f>
        <v>#N/A</v>
      </c>
      <c r="R3373" s="36" t="e">
        <f ca="1">LEFT(OFFSET(Lists!$S$2,P3373-1+MATCH(F3373,OFFSET(Lists!$T$3,P3373-1,0,Q3373-P3373+1),0),0),6)</f>
        <v>#N/A</v>
      </c>
      <c r="S3373" s="36" t="e">
        <f ca="1">VLOOKUP(R3373,Lists!B:D,3,FALSE)</f>
        <v>#N/A</v>
      </c>
      <c r="T3373" s="36" t="str">
        <f>IF(F3373&lt;&gt;"",MATCH(R3373,'Maximum minutes'!B:B,0),"")</f>
        <v/>
      </c>
      <c r="U3373" s="36">
        <f ca="1">IF(F3373&lt;&gt;"",COUNTA(OFFSET('Maximum minutes'!$C$1,'Annexe A1 Cours'!T3373,0,1,50)),0)</f>
        <v>0</v>
      </c>
      <c r="V3373" s="37">
        <f ca="1">IFERROR(OFFSET('Maximum minutes'!$C$1,T3373+1,-1+MATCH(G3373,OFFSET('Maximum minutes'!$C$1,T3373-1,0,1,50),0)),0)</f>
        <v>0</v>
      </c>
      <c r="W3373" s="38">
        <f t="shared" ca="1" si="104"/>
        <v>0</v>
      </c>
    </row>
    <row r="3374" spans="1:23" s="36" customFormat="1" ht="18.75">
      <c r="A3374" s="34"/>
      <c r="B3374" s="39"/>
      <c r="C3374" s="39"/>
      <c r="D3374" s="35"/>
      <c r="E3374" s="40"/>
      <c r="F3374" s="39"/>
      <c r="G3374" s="39"/>
      <c r="H3374" s="39"/>
      <c r="I3374" s="34"/>
      <c r="J3374" s="34"/>
      <c r="K3374" s="34"/>
      <c r="L3374" s="34"/>
      <c r="M3374" s="43" t="str">
        <f ca="1">IFERROR(OFFSET('Maximum minutes'!$C$1,T3374,MATCH(IF(G3374&lt;&gt;"",G3374,F3374),OFFSET('Maximum minutes'!$C$1,T3374-1,0,1,U3374+1),0)-1)*IF(OR(ISNUMBER(J3374),J3374="sans examen"),1,0)*IF(W3374&lt;MinDate,1,0),"")</f>
        <v/>
      </c>
      <c r="N3374" s="36">
        <f t="shared" ca="1" si="105"/>
        <v>0</v>
      </c>
      <c r="O3374" s="36" t="e">
        <f ca="1">LEFT(OFFSET(Lists!$Q$2,MATCH(E3374,Lists!$R$3:$R$19,0),0),4)</f>
        <v>#N/A</v>
      </c>
      <c r="P3374" s="36" t="e">
        <f ca="1">MATCH(O3374,Lists!$S$2:$S$640,1)</f>
        <v>#N/A</v>
      </c>
      <c r="Q3374" s="36" t="e">
        <f ca="1">MATCH(LEFT(OFFSET(Lists!$Q$2,MATCH(E3374,Lists!$R$3:$R$19,0)+1,0),4),Lists!$S$3:$S$640,1)</f>
        <v>#N/A</v>
      </c>
      <c r="R3374" s="36" t="e">
        <f ca="1">LEFT(OFFSET(Lists!$S$2,P3374-1+MATCH(F3374,OFFSET(Lists!$T$3,P3374-1,0,Q3374-P3374+1),0),0),6)</f>
        <v>#N/A</v>
      </c>
      <c r="S3374" s="36" t="e">
        <f ca="1">VLOOKUP(R3374,Lists!B:D,3,FALSE)</f>
        <v>#N/A</v>
      </c>
      <c r="T3374" s="36" t="str">
        <f>IF(F3374&lt;&gt;"",MATCH(R3374,'Maximum minutes'!B:B,0),"")</f>
        <v/>
      </c>
      <c r="U3374" s="36">
        <f ca="1">IF(F3374&lt;&gt;"",COUNTA(OFFSET('Maximum minutes'!$C$1,'Annexe A1 Cours'!T3374,0,1,50)),0)</f>
        <v>0</v>
      </c>
      <c r="V3374" s="37">
        <f ca="1">IFERROR(OFFSET('Maximum minutes'!$C$1,T3374+1,-1+MATCH(G3374,OFFSET('Maximum minutes'!$C$1,T3374-1,0,1,50),0)),0)</f>
        <v>0</v>
      </c>
      <c r="W3374" s="38">
        <f t="shared" ca="1" si="104"/>
        <v>0</v>
      </c>
    </row>
    <row r="3375" spans="1:23" s="36" customFormat="1" ht="18.75">
      <c r="A3375" s="34"/>
      <c r="B3375" s="39"/>
      <c r="C3375" s="39"/>
      <c r="D3375" s="35"/>
      <c r="E3375" s="40"/>
      <c r="F3375" s="39"/>
      <c r="G3375" s="39"/>
      <c r="H3375" s="39"/>
      <c r="I3375" s="34"/>
      <c r="J3375" s="34"/>
      <c r="K3375" s="34"/>
      <c r="L3375" s="34"/>
      <c r="M3375" s="43" t="str">
        <f ca="1">IFERROR(OFFSET('Maximum minutes'!$C$1,T3375,MATCH(IF(G3375&lt;&gt;"",G3375,F3375),OFFSET('Maximum minutes'!$C$1,T3375-1,0,1,U3375+1),0)-1)*IF(OR(ISNUMBER(J3375),J3375="sans examen"),1,0)*IF(W3375&lt;MinDate,1,0),"")</f>
        <v/>
      </c>
      <c r="N3375" s="36">
        <f t="shared" ca="1" si="105"/>
        <v>0</v>
      </c>
      <c r="O3375" s="36" t="e">
        <f ca="1">LEFT(OFFSET(Lists!$Q$2,MATCH(E3375,Lists!$R$3:$R$19,0),0),4)</f>
        <v>#N/A</v>
      </c>
      <c r="P3375" s="36" t="e">
        <f ca="1">MATCH(O3375,Lists!$S$2:$S$640,1)</f>
        <v>#N/A</v>
      </c>
      <c r="Q3375" s="36" t="e">
        <f ca="1">MATCH(LEFT(OFFSET(Lists!$Q$2,MATCH(E3375,Lists!$R$3:$R$19,0)+1,0),4),Lists!$S$3:$S$640,1)</f>
        <v>#N/A</v>
      </c>
      <c r="R3375" s="36" t="e">
        <f ca="1">LEFT(OFFSET(Lists!$S$2,P3375-1+MATCH(F3375,OFFSET(Lists!$T$3,P3375-1,0,Q3375-P3375+1),0),0),6)</f>
        <v>#N/A</v>
      </c>
      <c r="S3375" s="36" t="e">
        <f ca="1">VLOOKUP(R3375,Lists!B:D,3,FALSE)</f>
        <v>#N/A</v>
      </c>
      <c r="T3375" s="36" t="str">
        <f>IF(F3375&lt;&gt;"",MATCH(R3375,'Maximum minutes'!B:B,0),"")</f>
        <v/>
      </c>
      <c r="U3375" s="36">
        <f ca="1">IF(F3375&lt;&gt;"",COUNTA(OFFSET('Maximum minutes'!$C$1,'Annexe A1 Cours'!T3375,0,1,50)),0)</f>
        <v>0</v>
      </c>
      <c r="V3375" s="37">
        <f ca="1">IFERROR(OFFSET('Maximum minutes'!$C$1,T3375+1,-1+MATCH(G3375,OFFSET('Maximum minutes'!$C$1,T3375-1,0,1,50),0)),0)</f>
        <v>0</v>
      </c>
      <c r="W3375" s="38">
        <f t="shared" ca="1" si="104"/>
        <v>0</v>
      </c>
    </row>
    <row r="3376" spans="1:23" s="36" customFormat="1" ht="18.75">
      <c r="A3376" s="34"/>
      <c r="B3376" s="39"/>
      <c r="C3376" s="39"/>
      <c r="D3376" s="35"/>
      <c r="E3376" s="40"/>
      <c r="F3376" s="39"/>
      <c r="G3376" s="39"/>
      <c r="H3376" s="39"/>
      <c r="I3376" s="34"/>
      <c r="J3376" s="34"/>
      <c r="K3376" s="34"/>
      <c r="L3376" s="34"/>
      <c r="M3376" s="43" t="str">
        <f ca="1">IFERROR(OFFSET('Maximum minutes'!$C$1,T3376,MATCH(IF(G3376&lt;&gt;"",G3376,F3376),OFFSET('Maximum minutes'!$C$1,T3376-1,0,1,U3376+1),0)-1)*IF(OR(ISNUMBER(J3376),J3376="sans examen"),1,0)*IF(W3376&lt;MinDate,1,0),"")</f>
        <v/>
      </c>
      <c r="N3376" s="36">
        <f t="shared" ca="1" si="105"/>
        <v>0</v>
      </c>
      <c r="O3376" s="36" t="e">
        <f ca="1">LEFT(OFFSET(Lists!$Q$2,MATCH(E3376,Lists!$R$3:$R$19,0),0),4)</f>
        <v>#N/A</v>
      </c>
      <c r="P3376" s="36" t="e">
        <f ca="1">MATCH(O3376,Lists!$S$2:$S$640,1)</f>
        <v>#N/A</v>
      </c>
      <c r="Q3376" s="36" t="e">
        <f ca="1">MATCH(LEFT(OFFSET(Lists!$Q$2,MATCH(E3376,Lists!$R$3:$R$19,0)+1,0),4),Lists!$S$3:$S$640,1)</f>
        <v>#N/A</v>
      </c>
      <c r="R3376" s="36" t="e">
        <f ca="1">LEFT(OFFSET(Lists!$S$2,P3376-1+MATCH(F3376,OFFSET(Lists!$T$3,P3376-1,0,Q3376-P3376+1),0),0),6)</f>
        <v>#N/A</v>
      </c>
      <c r="S3376" s="36" t="e">
        <f ca="1">VLOOKUP(R3376,Lists!B:D,3,FALSE)</f>
        <v>#N/A</v>
      </c>
      <c r="T3376" s="36" t="str">
        <f>IF(F3376&lt;&gt;"",MATCH(R3376,'Maximum minutes'!B:B,0),"")</f>
        <v/>
      </c>
      <c r="U3376" s="36">
        <f ca="1">IF(F3376&lt;&gt;"",COUNTA(OFFSET('Maximum minutes'!$C$1,'Annexe A1 Cours'!T3376,0,1,50)),0)</f>
        <v>0</v>
      </c>
      <c r="V3376" s="37">
        <f ca="1">IFERROR(OFFSET('Maximum minutes'!$C$1,T3376+1,-1+MATCH(G3376,OFFSET('Maximum minutes'!$C$1,T3376-1,0,1,50),0)),0)</f>
        <v>0</v>
      </c>
      <c r="W3376" s="38">
        <f t="shared" ca="1" si="104"/>
        <v>0</v>
      </c>
    </row>
    <row r="3377" spans="1:23" s="36" customFormat="1" ht="18.75">
      <c r="A3377" s="34"/>
      <c r="B3377" s="39"/>
      <c r="C3377" s="39"/>
      <c r="D3377" s="35"/>
      <c r="E3377" s="40"/>
      <c r="F3377" s="39"/>
      <c r="G3377" s="39"/>
      <c r="H3377" s="39"/>
      <c r="I3377" s="34"/>
      <c r="J3377" s="34"/>
      <c r="K3377" s="34"/>
      <c r="L3377" s="34"/>
      <c r="M3377" s="43" t="str">
        <f ca="1">IFERROR(OFFSET('Maximum minutes'!$C$1,T3377,MATCH(IF(G3377&lt;&gt;"",G3377,F3377),OFFSET('Maximum minutes'!$C$1,T3377-1,0,1,U3377+1),0)-1)*IF(OR(ISNUMBER(J3377),J3377="sans examen"),1,0)*IF(W3377&lt;MinDate,1,0),"")</f>
        <v/>
      </c>
      <c r="N3377" s="36">
        <f t="shared" ca="1" si="105"/>
        <v>0</v>
      </c>
      <c r="O3377" s="36" t="e">
        <f ca="1">LEFT(OFFSET(Lists!$Q$2,MATCH(E3377,Lists!$R$3:$R$19,0),0),4)</f>
        <v>#N/A</v>
      </c>
      <c r="P3377" s="36" t="e">
        <f ca="1">MATCH(O3377,Lists!$S$2:$S$640,1)</f>
        <v>#N/A</v>
      </c>
      <c r="Q3377" s="36" t="e">
        <f ca="1">MATCH(LEFT(OFFSET(Lists!$Q$2,MATCH(E3377,Lists!$R$3:$R$19,0)+1,0),4),Lists!$S$3:$S$640,1)</f>
        <v>#N/A</v>
      </c>
      <c r="R3377" s="36" t="e">
        <f ca="1">LEFT(OFFSET(Lists!$S$2,P3377-1+MATCH(F3377,OFFSET(Lists!$T$3,P3377-1,0,Q3377-P3377+1),0),0),6)</f>
        <v>#N/A</v>
      </c>
      <c r="S3377" s="36" t="e">
        <f ca="1">VLOOKUP(R3377,Lists!B:D,3,FALSE)</f>
        <v>#N/A</v>
      </c>
      <c r="T3377" s="36" t="str">
        <f>IF(F3377&lt;&gt;"",MATCH(R3377,'Maximum minutes'!B:B,0),"")</f>
        <v/>
      </c>
      <c r="U3377" s="36">
        <f ca="1">IF(F3377&lt;&gt;"",COUNTA(OFFSET('Maximum minutes'!$C$1,'Annexe A1 Cours'!T3377,0,1,50)),0)</f>
        <v>0</v>
      </c>
      <c r="V3377" s="37">
        <f ca="1">IFERROR(OFFSET('Maximum minutes'!$C$1,T3377+1,-1+MATCH(G3377,OFFSET('Maximum minutes'!$C$1,T3377-1,0,1,50),0)),0)</f>
        <v>0</v>
      </c>
      <c r="W3377" s="38">
        <f t="shared" ca="1" si="104"/>
        <v>0</v>
      </c>
    </row>
    <row r="3378" spans="1:23" s="36" customFormat="1" ht="18.75">
      <c r="A3378" s="34"/>
      <c r="B3378" s="39"/>
      <c r="C3378" s="39"/>
      <c r="D3378" s="35"/>
      <c r="E3378" s="40"/>
      <c r="F3378" s="39"/>
      <c r="G3378" s="39"/>
      <c r="H3378" s="39"/>
      <c r="I3378" s="34"/>
      <c r="J3378" s="34"/>
      <c r="K3378" s="34"/>
      <c r="L3378" s="34"/>
      <c r="M3378" s="43" t="str">
        <f ca="1">IFERROR(OFFSET('Maximum minutes'!$C$1,T3378,MATCH(IF(G3378&lt;&gt;"",G3378,F3378),OFFSET('Maximum minutes'!$C$1,T3378-1,0,1,U3378+1),0)-1)*IF(OR(ISNUMBER(J3378),J3378="sans examen"),1,0)*IF(W3378&lt;MinDate,1,0),"")</f>
        <v/>
      </c>
      <c r="N3378" s="36">
        <f t="shared" ca="1" si="105"/>
        <v>0</v>
      </c>
      <c r="O3378" s="36" t="e">
        <f ca="1">LEFT(OFFSET(Lists!$Q$2,MATCH(E3378,Lists!$R$3:$R$19,0),0),4)</f>
        <v>#N/A</v>
      </c>
      <c r="P3378" s="36" t="e">
        <f ca="1">MATCH(O3378,Lists!$S$2:$S$640,1)</f>
        <v>#N/A</v>
      </c>
      <c r="Q3378" s="36" t="e">
        <f ca="1">MATCH(LEFT(OFFSET(Lists!$Q$2,MATCH(E3378,Lists!$R$3:$R$19,0)+1,0),4),Lists!$S$3:$S$640,1)</f>
        <v>#N/A</v>
      </c>
      <c r="R3378" s="36" t="e">
        <f ca="1">LEFT(OFFSET(Lists!$S$2,P3378-1+MATCH(F3378,OFFSET(Lists!$T$3,P3378-1,0,Q3378-P3378+1),0),0),6)</f>
        <v>#N/A</v>
      </c>
      <c r="S3378" s="36" t="e">
        <f ca="1">VLOOKUP(R3378,Lists!B:D,3,FALSE)</f>
        <v>#N/A</v>
      </c>
      <c r="T3378" s="36" t="str">
        <f>IF(F3378&lt;&gt;"",MATCH(R3378,'Maximum minutes'!B:B,0),"")</f>
        <v/>
      </c>
      <c r="U3378" s="36">
        <f ca="1">IF(F3378&lt;&gt;"",COUNTA(OFFSET('Maximum minutes'!$C$1,'Annexe A1 Cours'!T3378,0,1,50)),0)</f>
        <v>0</v>
      </c>
      <c r="V3378" s="37">
        <f ca="1">IFERROR(OFFSET('Maximum minutes'!$C$1,T3378+1,-1+MATCH(G3378,OFFSET('Maximum minutes'!$C$1,T3378-1,0,1,50),0)),0)</f>
        <v>0</v>
      </c>
      <c r="W3378" s="38">
        <f t="shared" ca="1" si="104"/>
        <v>0</v>
      </c>
    </row>
    <row r="3379" spans="1:23" s="36" customFormat="1" ht="18.75">
      <c r="A3379" s="34"/>
      <c r="B3379" s="39"/>
      <c r="C3379" s="39"/>
      <c r="D3379" s="35"/>
      <c r="E3379" s="40"/>
      <c r="F3379" s="39"/>
      <c r="G3379" s="39"/>
      <c r="H3379" s="39"/>
      <c r="I3379" s="34"/>
      <c r="J3379" s="34"/>
      <c r="K3379" s="34"/>
      <c r="L3379" s="34"/>
      <c r="M3379" s="43" t="str">
        <f ca="1">IFERROR(OFFSET('Maximum minutes'!$C$1,T3379,MATCH(IF(G3379&lt;&gt;"",G3379,F3379),OFFSET('Maximum minutes'!$C$1,T3379-1,0,1,U3379+1),0)-1)*IF(OR(ISNUMBER(J3379),J3379="sans examen"),1,0)*IF(W3379&lt;MinDate,1,0),"")</f>
        <v/>
      </c>
      <c r="N3379" s="36">
        <f t="shared" ca="1" si="105"/>
        <v>0</v>
      </c>
      <c r="O3379" s="36" t="e">
        <f ca="1">LEFT(OFFSET(Lists!$Q$2,MATCH(E3379,Lists!$R$3:$R$19,0),0),4)</f>
        <v>#N/A</v>
      </c>
      <c r="P3379" s="36" t="e">
        <f ca="1">MATCH(O3379,Lists!$S$2:$S$640,1)</f>
        <v>#N/A</v>
      </c>
      <c r="Q3379" s="36" t="e">
        <f ca="1">MATCH(LEFT(OFFSET(Lists!$Q$2,MATCH(E3379,Lists!$R$3:$R$19,0)+1,0),4),Lists!$S$3:$S$640,1)</f>
        <v>#N/A</v>
      </c>
      <c r="R3379" s="36" t="e">
        <f ca="1">LEFT(OFFSET(Lists!$S$2,P3379-1+MATCH(F3379,OFFSET(Lists!$T$3,P3379-1,0,Q3379-P3379+1),0),0),6)</f>
        <v>#N/A</v>
      </c>
      <c r="S3379" s="36" t="e">
        <f ca="1">VLOOKUP(R3379,Lists!B:D,3,FALSE)</f>
        <v>#N/A</v>
      </c>
      <c r="T3379" s="36" t="str">
        <f>IF(F3379&lt;&gt;"",MATCH(R3379,'Maximum minutes'!B:B,0),"")</f>
        <v/>
      </c>
      <c r="U3379" s="36">
        <f ca="1">IF(F3379&lt;&gt;"",COUNTA(OFFSET('Maximum minutes'!$C$1,'Annexe A1 Cours'!T3379,0,1,50)),0)</f>
        <v>0</v>
      </c>
      <c r="V3379" s="37">
        <f ca="1">IFERROR(OFFSET('Maximum minutes'!$C$1,T3379+1,-1+MATCH(G3379,OFFSET('Maximum minutes'!$C$1,T3379-1,0,1,50),0)),0)</f>
        <v>0</v>
      </c>
      <c r="W3379" s="38">
        <f t="shared" ca="1" si="104"/>
        <v>0</v>
      </c>
    </row>
    <row r="3380" spans="1:23" s="36" customFormat="1" ht="18.75">
      <c r="A3380" s="34"/>
      <c r="B3380" s="39"/>
      <c r="C3380" s="39"/>
      <c r="D3380" s="35"/>
      <c r="E3380" s="40"/>
      <c r="F3380" s="39"/>
      <c r="G3380" s="39"/>
      <c r="H3380" s="39"/>
      <c r="I3380" s="34"/>
      <c r="J3380" s="34"/>
      <c r="K3380" s="34"/>
      <c r="L3380" s="34"/>
      <c r="M3380" s="43" t="str">
        <f ca="1">IFERROR(OFFSET('Maximum minutes'!$C$1,T3380,MATCH(IF(G3380&lt;&gt;"",G3380,F3380),OFFSET('Maximum minutes'!$C$1,T3380-1,0,1,U3380+1),0)-1)*IF(OR(ISNUMBER(J3380),J3380="sans examen"),1,0)*IF(W3380&lt;MinDate,1,0),"")</f>
        <v/>
      </c>
      <c r="N3380" s="36">
        <f t="shared" ca="1" si="105"/>
        <v>0</v>
      </c>
      <c r="O3380" s="36" t="e">
        <f ca="1">LEFT(OFFSET(Lists!$Q$2,MATCH(E3380,Lists!$R$3:$R$19,0),0),4)</f>
        <v>#N/A</v>
      </c>
      <c r="P3380" s="36" t="e">
        <f ca="1">MATCH(O3380,Lists!$S$2:$S$640,1)</f>
        <v>#N/A</v>
      </c>
      <c r="Q3380" s="36" t="e">
        <f ca="1">MATCH(LEFT(OFFSET(Lists!$Q$2,MATCH(E3380,Lists!$R$3:$R$19,0)+1,0),4),Lists!$S$3:$S$640,1)</f>
        <v>#N/A</v>
      </c>
      <c r="R3380" s="36" t="e">
        <f ca="1">LEFT(OFFSET(Lists!$S$2,P3380-1+MATCH(F3380,OFFSET(Lists!$T$3,P3380-1,0,Q3380-P3380+1),0),0),6)</f>
        <v>#N/A</v>
      </c>
      <c r="S3380" s="36" t="e">
        <f ca="1">VLOOKUP(R3380,Lists!B:D,3,FALSE)</f>
        <v>#N/A</v>
      </c>
      <c r="T3380" s="36" t="str">
        <f>IF(F3380&lt;&gt;"",MATCH(R3380,'Maximum minutes'!B:B,0),"")</f>
        <v/>
      </c>
      <c r="U3380" s="36">
        <f ca="1">IF(F3380&lt;&gt;"",COUNTA(OFFSET('Maximum minutes'!$C$1,'Annexe A1 Cours'!T3380,0,1,50)),0)</f>
        <v>0</v>
      </c>
      <c r="V3380" s="37">
        <f ca="1">IFERROR(OFFSET('Maximum minutes'!$C$1,T3380+1,-1+MATCH(G3380,OFFSET('Maximum minutes'!$C$1,T3380-1,0,1,50),0)),0)</f>
        <v>0</v>
      </c>
      <c r="W3380" s="38">
        <f t="shared" ca="1" si="104"/>
        <v>0</v>
      </c>
    </row>
    <row r="3381" spans="1:23" s="36" customFormat="1" ht="18.75">
      <c r="A3381" s="34"/>
      <c r="B3381" s="39"/>
      <c r="C3381" s="39"/>
      <c r="D3381" s="35"/>
      <c r="E3381" s="40"/>
      <c r="F3381" s="39"/>
      <c r="G3381" s="39"/>
      <c r="H3381" s="39"/>
      <c r="I3381" s="34"/>
      <c r="J3381" s="34"/>
      <c r="K3381" s="34"/>
      <c r="L3381" s="34"/>
      <c r="M3381" s="43" t="str">
        <f ca="1">IFERROR(OFFSET('Maximum minutes'!$C$1,T3381,MATCH(IF(G3381&lt;&gt;"",G3381,F3381),OFFSET('Maximum minutes'!$C$1,T3381-1,0,1,U3381+1),0)-1)*IF(OR(ISNUMBER(J3381),J3381="sans examen"),1,0)*IF(W3381&lt;MinDate,1,0),"")</f>
        <v/>
      </c>
      <c r="N3381" s="36">
        <f t="shared" ca="1" si="105"/>
        <v>0</v>
      </c>
      <c r="O3381" s="36" t="e">
        <f ca="1">LEFT(OFFSET(Lists!$Q$2,MATCH(E3381,Lists!$R$3:$R$19,0),0),4)</f>
        <v>#N/A</v>
      </c>
      <c r="P3381" s="36" t="e">
        <f ca="1">MATCH(O3381,Lists!$S$2:$S$640,1)</f>
        <v>#N/A</v>
      </c>
      <c r="Q3381" s="36" t="e">
        <f ca="1">MATCH(LEFT(OFFSET(Lists!$Q$2,MATCH(E3381,Lists!$R$3:$R$19,0)+1,0),4),Lists!$S$3:$S$640,1)</f>
        <v>#N/A</v>
      </c>
      <c r="R3381" s="36" t="e">
        <f ca="1">LEFT(OFFSET(Lists!$S$2,P3381-1+MATCH(F3381,OFFSET(Lists!$T$3,P3381-1,0,Q3381-P3381+1),0),0),6)</f>
        <v>#N/A</v>
      </c>
      <c r="S3381" s="36" t="e">
        <f ca="1">VLOOKUP(R3381,Lists!B:D,3,FALSE)</f>
        <v>#N/A</v>
      </c>
      <c r="T3381" s="36" t="str">
        <f>IF(F3381&lt;&gt;"",MATCH(R3381,'Maximum minutes'!B:B,0),"")</f>
        <v/>
      </c>
      <c r="U3381" s="36">
        <f ca="1">IF(F3381&lt;&gt;"",COUNTA(OFFSET('Maximum minutes'!$C$1,'Annexe A1 Cours'!T3381,0,1,50)),0)</f>
        <v>0</v>
      </c>
      <c r="V3381" s="37">
        <f ca="1">IFERROR(OFFSET('Maximum minutes'!$C$1,T3381+1,-1+MATCH(G3381,OFFSET('Maximum minutes'!$C$1,T3381-1,0,1,50),0)),0)</f>
        <v>0</v>
      </c>
      <c r="W3381" s="38">
        <f t="shared" ca="1" si="104"/>
        <v>0</v>
      </c>
    </row>
    <row r="3382" spans="1:23" s="36" customFormat="1" ht="18.75">
      <c r="A3382" s="34"/>
      <c r="B3382" s="39"/>
      <c r="C3382" s="39"/>
      <c r="D3382" s="35"/>
      <c r="E3382" s="40"/>
      <c r="F3382" s="39"/>
      <c r="G3382" s="39"/>
      <c r="H3382" s="39"/>
      <c r="I3382" s="34"/>
      <c r="J3382" s="34"/>
      <c r="K3382" s="34"/>
      <c r="L3382" s="34"/>
      <c r="M3382" s="43" t="str">
        <f ca="1">IFERROR(OFFSET('Maximum minutes'!$C$1,T3382,MATCH(IF(G3382&lt;&gt;"",G3382,F3382),OFFSET('Maximum minutes'!$C$1,T3382-1,0,1,U3382+1),0)-1)*IF(OR(ISNUMBER(J3382),J3382="sans examen"),1,0)*IF(W3382&lt;MinDate,1,0),"")</f>
        <v/>
      </c>
      <c r="N3382" s="36">
        <f t="shared" ca="1" si="105"/>
        <v>0</v>
      </c>
      <c r="O3382" s="36" t="e">
        <f ca="1">LEFT(OFFSET(Lists!$Q$2,MATCH(E3382,Lists!$R$3:$R$19,0),0),4)</f>
        <v>#N/A</v>
      </c>
      <c r="P3382" s="36" t="e">
        <f ca="1">MATCH(O3382,Lists!$S$2:$S$640,1)</f>
        <v>#N/A</v>
      </c>
      <c r="Q3382" s="36" t="e">
        <f ca="1">MATCH(LEFT(OFFSET(Lists!$Q$2,MATCH(E3382,Lists!$R$3:$R$19,0)+1,0),4),Lists!$S$3:$S$640,1)</f>
        <v>#N/A</v>
      </c>
      <c r="R3382" s="36" t="e">
        <f ca="1">LEFT(OFFSET(Lists!$S$2,P3382-1+MATCH(F3382,OFFSET(Lists!$T$3,P3382-1,0,Q3382-P3382+1),0),0),6)</f>
        <v>#N/A</v>
      </c>
      <c r="S3382" s="36" t="e">
        <f ca="1">VLOOKUP(R3382,Lists!B:D,3,FALSE)</f>
        <v>#N/A</v>
      </c>
      <c r="T3382" s="36" t="str">
        <f>IF(F3382&lt;&gt;"",MATCH(R3382,'Maximum minutes'!B:B,0),"")</f>
        <v/>
      </c>
      <c r="U3382" s="36">
        <f ca="1">IF(F3382&lt;&gt;"",COUNTA(OFFSET('Maximum minutes'!$C$1,'Annexe A1 Cours'!T3382,0,1,50)),0)</f>
        <v>0</v>
      </c>
      <c r="V3382" s="37">
        <f ca="1">IFERROR(OFFSET('Maximum minutes'!$C$1,T3382+1,-1+MATCH(G3382,OFFSET('Maximum minutes'!$C$1,T3382-1,0,1,50),0)),0)</f>
        <v>0</v>
      </c>
      <c r="W3382" s="38">
        <f t="shared" ca="1" si="104"/>
        <v>0</v>
      </c>
    </row>
    <row r="3383" spans="1:23" s="36" customFormat="1" ht="18.75">
      <c r="A3383" s="34"/>
      <c r="B3383" s="39"/>
      <c r="C3383" s="39"/>
      <c r="D3383" s="35"/>
      <c r="E3383" s="40"/>
      <c r="F3383" s="39"/>
      <c r="G3383" s="39"/>
      <c r="H3383" s="39"/>
      <c r="I3383" s="34"/>
      <c r="J3383" s="34"/>
      <c r="K3383" s="34"/>
      <c r="L3383" s="34"/>
      <c r="M3383" s="43" t="str">
        <f ca="1">IFERROR(OFFSET('Maximum minutes'!$C$1,T3383,MATCH(IF(G3383&lt;&gt;"",G3383,F3383),OFFSET('Maximum minutes'!$C$1,T3383-1,0,1,U3383+1),0)-1)*IF(OR(ISNUMBER(J3383),J3383="sans examen"),1,0)*IF(W3383&lt;MinDate,1,0),"")</f>
        <v/>
      </c>
      <c r="N3383" s="36">
        <f t="shared" ca="1" si="105"/>
        <v>0</v>
      </c>
      <c r="O3383" s="36" t="e">
        <f ca="1">LEFT(OFFSET(Lists!$Q$2,MATCH(E3383,Lists!$R$3:$R$19,0),0),4)</f>
        <v>#N/A</v>
      </c>
      <c r="P3383" s="36" t="e">
        <f ca="1">MATCH(O3383,Lists!$S$2:$S$640,1)</f>
        <v>#N/A</v>
      </c>
      <c r="Q3383" s="36" t="e">
        <f ca="1">MATCH(LEFT(OFFSET(Lists!$Q$2,MATCH(E3383,Lists!$R$3:$R$19,0)+1,0),4),Lists!$S$3:$S$640,1)</f>
        <v>#N/A</v>
      </c>
      <c r="R3383" s="36" t="e">
        <f ca="1">LEFT(OFFSET(Lists!$S$2,P3383-1+MATCH(F3383,OFFSET(Lists!$T$3,P3383-1,0,Q3383-P3383+1),0),0),6)</f>
        <v>#N/A</v>
      </c>
      <c r="S3383" s="36" t="e">
        <f ca="1">VLOOKUP(R3383,Lists!B:D,3,FALSE)</f>
        <v>#N/A</v>
      </c>
      <c r="T3383" s="36" t="str">
        <f>IF(F3383&lt;&gt;"",MATCH(R3383,'Maximum minutes'!B:B,0),"")</f>
        <v/>
      </c>
      <c r="U3383" s="36">
        <f ca="1">IF(F3383&lt;&gt;"",COUNTA(OFFSET('Maximum minutes'!$C$1,'Annexe A1 Cours'!T3383,0,1,50)),0)</f>
        <v>0</v>
      </c>
      <c r="V3383" s="37">
        <f ca="1">IFERROR(OFFSET('Maximum minutes'!$C$1,T3383+1,-1+MATCH(G3383,OFFSET('Maximum minutes'!$C$1,T3383-1,0,1,50),0)),0)</f>
        <v>0</v>
      </c>
      <c r="W3383" s="38">
        <f t="shared" ca="1" si="104"/>
        <v>0</v>
      </c>
    </row>
    <row r="3384" spans="1:23" s="36" customFormat="1" ht="18.75">
      <c r="A3384" s="34"/>
      <c r="B3384" s="39"/>
      <c r="C3384" s="39"/>
      <c r="D3384" s="35"/>
      <c r="E3384" s="40"/>
      <c r="F3384" s="39"/>
      <c r="G3384" s="39"/>
      <c r="H3384" s="39"/>
      <c r="I3384" s="34"/>
      <c r="J3384" s="34"/>
      <c r="K3384" s="34"/>
      <c r="L3384" s="34"/>
      <c r="M3384" s="43" t="str">
        <f ca="1">IFERROR(OFFSET('Maximum minutes'!$C$1,T3384,MATCH(IF(G3384&lt;&gt;"",G3384,F3384),OFFSET('Maximum minutes'!$C$1,T3384-1,0,1,U3384+1),0)-1)*IF(OR(ISNUMBER(J3384),J3384="sans examen"),1,0)*IF(W3384&lt;MinDate,1,0),"")</f>
        <v/>
      </c>
      <c r="N3384" s="36">
        <f t="shared" ca="1" si="105"/>
        <v>0</v>
      </c>
      <c r="O3384" s="36" t="e">
        <f ca="1">LEFT(OFFSET(Lists!$Q$2,MATCH(E3384,Lists!$R$3:$R$19,0),0),4)</f>
        <v>#N/A</v>
      </c>
      <c r="P3384" s="36" t="e">
        <f ca="1">MATCH(O3384,Lists!$S$2:$S$640,1)</f>
        <v>#N/A</v>
      </c>
      <c r="Q3384" s="36" t="e">
        <f ca="1">MATCH(LEFT(OFFSET(Lists!$Q$2,MATCH(E3384,Lists!$R$3:$R$19,0)+1,0),4),Lists!$S$3:$S$640,1)</f>
        <v>#N/A</v>
      </c>
      <c r="R3384" s="36" t="e">
        <f ca="1">LEFT(OFFSET(Lists!$S$2,P3384-1+MATCH(F3384,OFFSET(Lists!$T$3,P3384-1,0,Q3384-P3384+1),0),0),6)</f>
        <v>#N/A</v>
      </c>
      <c r="S3384" s="36" t="e">
        <f ca="1">VLOOKUP(R3384,Lists!B:D,3,FALSE)</f>
        <v>#N/A</v>
      </c>
      <c r="T3384" s="36" t="str">
        <f>IF(F3384&lt;&gt;"",MATCH(R3384,'Maximum minutes'!B:B,0),"")</f>
        <v/>
      </c>
      <c r="U3384" s="36">
        <f ca="1">IF(F3384&lt;&gt;"",COUNTA(OFFSET('Maximum minutes'!$C$1,'Annexe A1 Cours'!T3384,0,1,50)),0)</f>
        <v>0</v>
      </c>
      <c r="V3384" s="37">
        <f ca="1">IFERROR(OFFSET('Maximum minutes'!$C$1,T3384+1,-1+MATCH(G3384,OFFSET('Maximum minutes'!$C$1,T3384-1,0,1,50),0)),0)</f>
        <v>0</v>
      </c>
      <c r="W3384" s="38">
        <f t="shared" ca="1" si="104"/>
        <v>0</v>
      </c>
    </row>
    <row r="3385" spans="1:23" s="36" customFormat="1" ht="18.75">
      <c r="A3385" s="34"/>
      <c r="B3385" s="39"/>
      <c r="C3385" s="39"/>
      <c r="D3385" s="35"/>
      <c r="E3385" s="40"/>
      <c r="F3385" s="39"/>
      <c r="G3385" s="39"/>
      <c r="H3385" s="39"/>
      <c r="I3385" s="34"/>
      <c r="J3385" s="34"/>
      <c r="K3385" s="34"/>
      <c r="L3385" s="34"/>
      <c r="M3385" s="43" t="str">
        <f ca="1">IFERROR(OFFSET('Maximum minutes'!$C$1,T3385,MATCH(IF(G3385&lt;&gt;"",G3385,F3385),OFFSET('Maximum minutes'!$C$1,T3385-1,0,1,U3385+1),0)-1)*IF(OR(ISNUMBER(J3385),J3385="sans examen"),1,0)*IF(W3385&lt;MinDate,1,0),"")</f>
        <v/>
      </c>
      <c r="N3385" s="36">
        <f t="shared" ca="1" si="105"/>
        <v>0</v>
      </c>
      <c r="O3385" s="36" t="e">
        <f ca="1">LEFT(OFFSET(Lists!$Q$2,MATCH(E3385,Lists!$R$3:$R$19,0),0),4)</f>
        <v>#N/A</v>
      </c>
      <c r="P3385" s="36" t="e">
        <f ca="1">MATCH(O3385,Lists!$S$2:$S$640,1)</f>
        <v>#N/A</v>
      </c>
      <c r="Q3385" s="36" t="e">
        <f ca="1">MATCH(LEFT(OFFSET(Lists!$Q$2,MATCH(E3385,Lists!$R$3:$R$19,0)+1,0),4),Lists!$S$3:$S$640,1)</f>
        <v>#N/A</v>
      </c>
      <c r="R3385" s="36" t="e">
        <f ca="1">LEFT(OFFSET(Lists!$S$2,P3385-1+MATCH(F3385,OFFSET(Lists!$T$3,P3385-1,0,Q3385-P3385+1),0),0),6)</f>
        <v>#N/A</v>
      </c>
      <c r="S3385" s="36" t="e">
        <f ca="1">VLOOKUP(R3385,Lists!B:D,3,FALSE)</f>
        <v>#N/A</v>
      </c>
      <c r="T3385" s="36" t="str">
        <f>IF(F3385&lt;&gt;"",MATCH(R3385,'Maximum minutes'!B:B,0),"")</f>
        <v/>
      </c>
      <c r="U3385" s="36">
        <f ca="1">IF(F3385&lt;&gt;"",COUNTA(OFFSET('Maximum minutes'!$C$1,'Annexe A1 Cours'!T3385,0,1,50)),0)</f>
        <v>0</v>
      </c>
      <c r="V3385" s="37">
        <f ca="1">IFERROR(OFFSET('Maximum minutes'!$C$1,T3385+1,-1+MATCH(G3385,OFFSET('Maximum minutes'!$C$1,T3385-1,0,1,50),0)),0)</f>
        <v>0</v>
      </c>
      <c r="W3385" s="38">
        <f t="shared" ca="1" si="104"/>
        <v>0</v>
      </c>
    </row>
    <row r="3386" spans="1:23" s="36" customFormat="1" ht="18.75">
      <c r="A3386" s="34"/>
      <c r="B3386" s="39"/>
      <c r="C3386" s="39"/>
      <c r="D3386" s="35"/>
      <c r="E3386" s="40"/>
      <c r="F3386" s="39"/>
      <c r="G3386" s="39"/>
      <c r="H3386" s="39"/>
      <c r="I3386" s="34"/>
      <c r="J3386" s="34"/>
      <c r="K3386" s="34"/>
      <c r="L3386" s="34"/>
      <c r="M3386" s="43" t="str">
        <f ca="1">IFERROR(OFFSET('Maximum minutes'!$C$1,T3386,MATCH(IF(G3386&lt;&gt;"",G3386,F3386),OFFSET('Maximum minutes'!$C$1,T3386-1,0,1,U3386+1),0)-1)*IF(OR(ISNUMBER(J3386),J3386="sans examen"),1,0)*IF(W3386&lt;MinDate,1,0),"")</f>
        <v/>
      </c>
      <c r="N3386" s="36">
        <f t="shared" ca="1" si="105"/>
        <v>0</v>
      </c>
      <c r="O3386" s="36" t="e">
        <f ca="1">LEFT(OFFSET(Lists!$Q$2,MATCH(E3386,Lists!$R$3:$R$19,0),0),4)</f>
        <v>#N/A</v>
      </c>
      <c r="P3386" s="36" t="e">
        <f ca="1">MATCH(O3386,Lists!$S$2:$S$640,1)</f>
        <v>#N/A</v>
      </c>
      <c r="Q3386" s="36" t="e">
        <f ca="1">MATCH(LEFT(OFFSET(Lists!$Q$2,MATCH(E3386,Lists!$R$3:$R$19,0)+1,0),4),Lists!$S$3:$S$640,1)</f>
        <v>#N/A</v>
      </c>
      <c r="R3386" s="36" t="e">
        <f ca="1">LEFT(OFFSET(Lists!$S$2,P3386-1+MATCH(F3386,OFFSET(Lists!$T$3,P3386-1,0,Q3386-P3386+1),0),0),6)</f>
        <v>#N/A</v>
      </c>
      <c r="S3386" s="36" t="e">
        <f ca="1">VLOOKUP(R3386,Lists!B:D,3,FALSE)</f>
        <v>#N/A</v>
      </c>
      <c r="T3386" s="36" t="str">
        <f>IF(F3386&lt;&gt;"",MATCH(R3386,'Maximum minutes'!B:B,0),"")</f>
        <v/>
      </c>
      <c r="U3386" s="36">
        <f ca="1">IF(F3386&lt;&gt;"",COUNTA(OFFSET('Maximum minutes'!$C$1,'Annexe A1 Cours'!T3386,0,1,50)),0)</f>
        <v>0</v>
      </c>
      <c r="V3386" s="37">
        <f ca="1">IFERROR(OFFSET('Maximum minutes'!$C$1,T3386+1,-1+MATCH(G3386,OFFSET('Maximum minutes'!$C$1,T3386-1,0,1,50),0)),0)</f>
        <v>0</v>
      </c>
      <c r="W3386" s="38">
        <f t="shared" ca="1" si="104"/>
        <v>0</v>
      </c>
    </row>
    <row r="3387" spans="1:23" s="36" customFormat="1" ht="18.75">
      <c r="A3387" s="34"/>
      <c r="B3387" s="39"/>
      <c r="C3387" s="39"/>
      <c r="D3387" s="35"/>
      <c r="E3387" s="40"/>
      <c r="F3387" s="39"/>
      <c r="G3387" s="39"/>
      <c r="H3387" s="39"/>
      <c r="I3387" s="34"/>
      <c r="J3387" s="34"/>
      <c r="K3387" s="34"/>
      <c r="L3387" s="34"/>
      <c r="M3387" s="43" t="str">
        <f ca="1">IFERROR(OFFSET('Maximum minutes'!$C$1,T3387,MATCH(IF(G3387&lt;&gt;"",G3387,F3387),OFFSET('Maximum minutes'!$C$1,T3387-1,0,1,U3387+1),0)-1)*IF(OR(ISNUMBER(J3387),J3387="sans examen"),1,0)*IF(W3387&lt;MinDate,1,0),"")</f>
        <v/>
      </c>
      <c r="N3387" s="36">
        <f t="shared" ca="1" si="105"/>
        <v>0</v>
      </c>
      <c r="O3387" s="36" t="e">
        <f ca="1">LEFT(OFFSET(Lists!$Q$2,MATCH(E3387,Lists!$R$3:$R$19,0),0),4)</f>
        <v>#N/A</v>
      </c>
      <c r="P3387" s="36" t="e">
        <f ca="1">MATCH(O3387,Lists!$S$2:$S$640,1)</f>
        <v>#N/A</v>
      </c>
      <c r="Q3387" s="36" t="e">
        <f ca="1">MATCH(LEFT(OFFSET(Lists!$Q$2,MATCH(E3387,Lists!$R$3:$R$19,0)+1,0),4),Lists!$S$3:$S$640,1)</f>
        <v>#N/A</v>
      </c>
      <c r="R3387" s="36" t="e">
        <f ca="1">LEFT(OFFSET(Lists!$S$2,P3387-1+MATCH(F3387,OFFSET(Lists!$T$3,P3387-1,0,Q3387-P3387+1),0),0),6)</f>
        <v>#N/A</v>
      </c>
      <c r="S3387" s="36" t="e">
        <f ca="1">VLOOKUP(R3387,Lists!B:D,3,FALSE)</f>
        <v>#N/A</v>
      </c>
      <c r="T3387" s="36" t="str">
        <f>IF(F3387&lt;&gt;"",MATCH(R3387,'Maximum minutes'!B:B,0),"")</f>
        <v/>
      </c>
      <c r="U3387" s="36">
        <f ca="1">IF(F3387&lt;&gt;"",COUNTA(OFFSET('Maximum minutes'!$C$1,'Annexe A1 Cours'!T3387,0,1,50)),0)</f>
        <v>0</v>
      </c>
      <c r="V3387" s="37">
        <f ca="1">IFERROR(OFFSET('Maximum minutes'!$C$1,T3387+1,-1+MATCH(G3387,OFFSET('Maximum minutes'!$C$1,T3387-1,0,1,50),0)),0)</f>
        <v>0</v>
      </c>
      <c r="W3387" s="38">
        <f t="shared" ca="1" si="104"/>
        <v>0</v>
      </c>
    </row>
    <row r="3388" spans="1:23" s="36" customFormat="1" ht="18.75">
      <c r="A3388" s="34"/>
      <c r="B3388" s="39"/>
      <c r="C3388" s="39"/>
      <c r="D3388" s="35"/>
      <c r="E3388" s="40"/>
      <c r="F3388" s="39"/>
      <c r="G3388" s="39"/>
      <c r="H3388" s="39"/>
      <c r="I3388" s="34"/>
      <c r="J3388" s="34"/>
      <c r="K3388" s="34"/>
      <c r="L3388" s="34"/>
      <c r="M3388" s="43" t="str">
        <f ca="1">IFERROR(OFFSET('Maximum minutes'!$C$1,T3388,MATCH(IF(G3388&lt;&gt;"",G3388,F3388),OFFSET('Maximum minutes'!$C$1,T3388-1,0,1,U3388+1),0)-1)*IF(OR(ISNUMBER(J3388),J3388="sans examen"),1,0)*IF(W3388&lt;MinDate,1,0),"")</f>
        <v/>
      </c>
      <c r="N3388" s="36">
        <f t="shared" ca="1" si="105"/>
        <v>0</v>
      </c>
      <c r="O3388" s="36" t="e">
        <f ca="1">LEFT(OFFSET(Lists!$Q$2,MATCH(E3388,Lists!$R$3:$R$19,0),0),4)</f>
        <v>#N/A</v>
      </c>
      <c r="P3388" s="36" t="e">
        <f ca="1">MATCH(O3388,Lists!$S$2:$S$640,1)</f>
        <v>#N/A</v>
      </c>
      <c r="Q3388" s="36" t="e">
        <f ca="1">MATCH(LEFT(OFFSET(Lists!$Q$2,MATCH(E3388,Lists!$R$3:$R$19,0)+1,0),4),Lists!$S$3:$S$640,1)</f>
        <v>#N/A</v>
      </c>
      <c r="R3388" s="36" t="e">
        <f ca="1">LEFT(OFFSET(Lists!$S$2,P3388-1+MATCH(F3388,OFFSET(Lists!$T$3,P3388-1,0,Q3388-P3388+1),0),0),6)</f>
        <v>#N/A</v>
      </c>
      <c r="S3388" s="36" t="e">
        <f ca="1">VLOOKUP(R3388,Lists!B:D,3,FALSE)</f>
        <v>#N/A</v>
      </c>
      <c r="T3388" s="36" t="str">
        <f>IF(F3388&lt;&gt;"",MATCH(R3388,'Maximum minutes'!B:B,0),"")</f>
        <v/>
      </c>
      <c r="U3388" s="36">
        <f ca="1">IF(F3388&lt;&gt;"",COUNTA(OFFSET('Maximum minutes'!$C$1,'Annexe A1 Cours'!T3388,0,1,50)),0)</f>
        <v>0</v>
      </c>
      <c r="V3388" s="37">
        <f ca="1">IFERROR(OFFSET('Maximum minutes'!$C$1,T3388+1,-1+MATCH(G3388,OFFSET('Maximum minutes'!$C$1,T3388-1,0,1,50),0)),0)</f>
        <v>0</v>
      </c>
      <c r="W3388" s="38">
        <f t="shared" ca="1" si="104"/>
        <v>0</v>
      </c>
    </row>
    <row r="3389" spans="1:23" s="36" customFormat="1" ht="18.75">
      <c r="A3389" s="34"/>
      <c r="B3389" s="39"/>
      <c r="C3389" s="39"/>
      <c r="D3389" s="35"/>
      <c r="E3389" s="40"/>
      <c r="F3389" s="39"/>
      <c r="G3389" s="39"/>
      <c r="H3389" s="39"/>
      <c r="I3389" s="34"/>
      <c r="J3389" s="34"/>
      <c r="K3389" s="34"/>
      <c r="L3389" s="34"/>
      <c r="M3389" s="43" t="str">
        <f ca="1">IFERROR(OFFSET('Maximum minutes'!$C$1,T3389,MATCH(IF(G3389&lt;&gt;"",G3389,F3389),OFFSET('Maximum minutes'!$C$1,T3389-1,0,1,U3389+1),0)-1)*IF(OR(ISNUMBER(J3389),J3389="sans examen"),1,0)*IF(W3389&lt;MinDate,1,0),"")</f>
        <v/>
      </c>
      <c r="N3389" s="36">
        <f t="shared" ca="1" si="105"/>
        <v>0</v>
      </c>
      <c r="O3389" s="36" t="e">
        <f ca="1">LEFT(OFFSET(Lists!$Q$2,MATCH(E3389,Lists!$R$3:$R$19,0),0),4)</f>
        <v>#N/A</v>
      </c>
      <c r="P3389" s="36" t="e">
        <f ca="1">MATCH(O3389,Lists!$S$2:$S$640,1)</f>
        <v>#N/A</v>
      </c>
      <c r="Q3389" s="36" t="e">
        <f ca="1">MATCH(LEFT(OFFSET(Lists!$Q$2,MATCH(E3389,Lists!$R$3:$R$19,0)+1,0),4),Lists!$S$3:$S$640,1)</f>
        <v>#N/A</v>
      </c>
      <c r="R3389" s="36" t="e">
        <f ca="1">LEFT(OFFSET(Lists!$S$2,P3389-1+MATCH(F3389,OFFSET(Lists!$T$3,P3389-1,0,Q3389-P3389+1),0),0),6)</f>
        <v>#N/A</v>
      </c>
      <c r="S3389" s="36" t="e">
        <f ca="1">VLOOKUP(R3389,Lists!B:D,3,FALSE)</f>
        <v>#N/A</v>
      </c>
      <c r="T3389" s="36" t="str">
        <f>IF(F3389&lt;&gt;"",MATCH(R3389,'Maximum minutes'!B:B,0),"")</f>
        <v/>
      </c>
      <c r="U3389" s="36">
        <f ca="1">IF(F3389&lt;&gt;"",COUNTA(OFFSET('Maximum minutes'!$C$1,'Annexe A1 Cours'!T3389,0,1,50)),0)</f>
        <v>0</v>
      </c>
      <c r="V3389" s="37">
        <f ca="1">IFERROR(OFFSET('Maximum minutes'!$C$1,T3389+1,-1+MATCH(G3389,OFFSET('Maximum minutes'!$C$1,T3389-1,0,1,50),0)),0)</f>
        <v>0</v>
      </c>
      <c r="W3389" s="38">
        <f t="shared" ca="1" si="104"/>
        <v>0</v>
      </c>
    </row>
    <row r="3390" spans="1:23" s="36" customFormat="1" ht="18.75">
      <c r="A3390" s="34"/>
      <c r="B3390" s="39"/>
      <c r="C3390" s="39"/>
      <c r="D3390" s="35"/>
      <c r="E3390" s="40"/>
      <c r="F3390" s="39"/>
      <c r="G3390" s="39"/>
      <c r="H3390" s="39"/>
      <c r="I3390" s="34"/>
      <c r="J3390" s="34"/>
      <c r="K3390" s="34"/>
      <c r="L3390" s="34"/>
      <c r="M3390" s="43" t="str">
        <f ca="1">IFERROR(OFFSET('Maximum minutes'!$C$1,T3390,MATCH(IF(G3390&lt;&gt;"",G3390,F3390),OFFSET('Maximum minutes'!$C$1,T3390-1,0,1,U3390+1),0)-1)*IF(OR(ISNUMBER(J3390),J3390="sans examen"),1,0)*IF(W3390&lt;MinDate,1,0),"")</f>
        <v/>
      </c>
      <c r="N3390" s="36">
        <f t="shared" ca="1" si="105"/>
        <v>0</v>
      </c>
      <c r="O3390" s="36" t="e">
        <f ca="1">LEFT(OFFSET(Lists!$Q$2,MATCH(E3390,Lists!$R$3:$R$19,0),0),4)</f>
        <v>#N/A</v>
      </c>
      <c r="P3390" s="36" t="e">
        <f ca="1">MATCH(O3390,Lists!$S$2:$S$640,1)</f>
        <v>#N/A</v>
      </c>
      <c r="Q3390" s="36" t="e">
        <f ca="1">MATCH(LEFT(OFFSET(Lists!$Q$2,MATCH(E3390,Lists!$R$3:$R$19,0)+1,0),4),Lists!$S$3:$S$640,1)</f>
        <v>#N/A</v>
      </c>
      <c r="R3390" s="36" t="e">
        <f ca="1">LEFT(OFFSET(Lists!$S$2,P3390-1+MATCH(F3390,OFFSET(Lists!$T$3,P3390-1,0,Q3390-P3390+1),0),0),6)</f>
        <v>#N/A</v>
      </c>
      <c r="S3390" s="36" t="e">
        <f ca="1">VLOOKUP(R3390,Lists!B:D,3,FALSE)</f>
        <v>#N/A</v>
      </c>
      <c r="T3390" s="36" t="str">
        <f>IF(F3390&lt;&gt;"",MATCH(R3390,'Maximum minutes'!B:B,0),"")</f>
        <v/>
      </c>
      <c r="U3390" s="36">
        <f ca="1">IF(F3390&lt;&gt;"",COUNTA(OFFSET('Maximum minutes'!$C$1,'Annexe A1 Cours'!T3390,0,1,50)),0)</f>
        <v>0</v>
      </c>
      <c r="V3390" s="37">
        <f ca="1">IFERROR(OFFSET('Maximum minutes'!$C$1,T3390+1,-1+MATCH(G3390,OFFSET('Maximum minutes'!$C$1,T3390-1,0,1,50),0)),0)</f>
        <v>0</v>
      </c>
      <c r="W3390" s="38">
        <f t="shared" ca="1" si="104"/>
        <v>0</v>
      </c>
    </row>
    <row r="3391" spans="1:23" s="36" customFormat="1" ht="18.75">
      <c r="A3391" s="34"/>
      <c r="B3391" s="39"/>
      <c r="C3391" s="39"/>
      <c r="D3391" s="35"/>
      <c r="E3391" s="40"/>
      <c r="F3391" s="39"/>
      <c r="G3391" s="39"/>
      <c r="H3391" s="39"/>
      <c r="I3391" s="34"/>
      <c r="J3391" s="34"/>
      <c r="K3391" s="34"/>
      <c r="L3391" s="34"/>
      <c r="M3391" s="43" t="str">
        <f ca="1">IFERROR(OFFSET('Maximum minutes'!$C$1,T3391,MATCH(IF(G3391&lt;&gt;"",G3391,F3391),OFFSET('Maximum minutes'!$C$1,T3391-1,0,1,U3391+1),0)-1)*IF(OR(ISNUMBER(J3391),J3391="sans examen"),1,0)*IF(W3391&lt;MinDate,1,0),"")</f>
        <v/>
      </c>
      <c r="N3391" s="36">
        <f t="shared" ca="1" si="105"/>
        <v>0</v>
      </c>
      <c r="O3391" s="36" t="e">
        <f ca="1">LEFT(OFFSET(Lists!$Q$2,MATCH(E3391,Lists!$R$3:$R$19,0),0),4)</f>
        <v>#N/A</v>
      </c>
      <c r="P3391" s="36" t="e">
        <f ca="1">MATCH(O3391,Lists!$S$2:$S$640,1)</f>
        <v>#N/A</v>
      </c>
      <c r="Q3391" s="36" t="e">
        <f ca="1">MATCH(LEFT(OFFSET(Lists!$Q$2,MATCH(E3391,Lists!$R$3:$R$19,0)+1,0),4),Lists!$S$3:$S$640,1)</f>
        <v>#N/A</v>
      </c>
      <c r="R3391" s="36" t="e">
        <f ca="1">LEFT(OFFSET(Lists!$S$2,P3391-1+MATCH(F3391,OFFSET(Lists!$T$3,P3391-1,0,Q3391-P3391+1),0),0),6)</f>
        <v>#N/A</v>
      </c>
      <c r="S3391" s="36" t="e">
        <f ca="1">VLOOKUP(R3391,Lists!B:D,3,FALSE)</f>
        <v>#N/A</v>
      </c>
      <c r="T3391" s="36" t="str">
        <f>IF(F3391&lt;&gt;"",MATCH(R3391,'Maximum minutes'!B:B,0),"")</f>
        <v/>
      </c>
      <c r="U3391" s="36">
        <f ca="1">IF(F3391&lt;&gt;"",COUNTA(OFFSET('Maximum minutes'!$C$1,'Annexe A1 Cours'!T3391,0,1,50)),0)</f>
        <v>0</v>
      </c>
      <c r="V3391" s="37">
        <f ca="1">IFERROR(OFFSET('Maximum minutes'!$C$1,T3391+1,-1+MATCH(G3391,OFFSET('Maximum minutes'!$C$1,T3391-1,0,1,50),0)),0)</f>
        <v>0</v>
      </c>
      <c r="W3391" s="38">
        <f t="shared" ca="1" si="104"/>
        <v>0</v>
      </c>
    </row>
    <row r="3392" spans="1:23" s="36" customFormat="1" ht="18.75">
      <c r="A3392" s="34"/>
      <c r="B3392" s="39"/>
      <c r="C3392" s="39"/>
      <c r="D3392" s="35"/>
      <c r="E3392" s="40"/>
      <c r="F3392" s="39"/>
      <c r="G3392" s="39"/>
      <c r="H3392" s="39"/>
      <c r="I3392" s="34"/>
      <c r="J3392" s="34"/>
      <c r="K3392" s="34"/>
      <c r="L3392" s="34"/>
      <c r="M3392" s="43" t="str">
        <f ca="1">IFERROR(OFFSET('Maximum minutes'!$C$1,T3392,MATCH(IF(G3392&lt;&gt;"",G3392,F3392),OFFSET('Maximum minutes'!$C$1,T3392-1,0,1,U3392+1),0)-1)*IF(OR(ISNUMBER(J3392),J3392="sans examen"),1,0)*IF(W3392&lt;MinDate,1,0),"")</f>
        <v/>
      </c>
      <c r="N3392" s="36">
        <f t="shared" ca="1" si="105"/>
        <v>0</v>
      </c>
      <c r="O3392" s="36" t="e">
        <f ca="1">LEFT(OFFSET(Lists!$Q$2,MATCH(E3392,Lists!$R$3:$R$19,0),0),4)</f>
        <v>#N/A</v>
      </c>
      <c r="P3392" s="36" t="e">
        <f ca="1">MATCH(O3392,Lists!$S$2:$S$640,1)</f>
        <v>#N/A</v>
      </c>
      <c r="Q3392" s="36" t="e">
        <f ca="1">MATCH(LEFT(OFFSET(Lists!$Q$2,MATCH(E3392,Lists!$R$3:$R$19,0)+1,0),4),Lists!$S$3:$S$640,1)</f>
        <v>#N/A</v>
      </c>
      <c r="R3392" s="36" t="e">
        <f ca="1">LEFT(OFFSET(Lists!$S$2,P3392-1+MATCH(F3392,OFFSET(Lists!$T$3,P3392-1,0,Q3392-P3392+1),0),0),6)</f>
        <v>#N/A</v>
      </c>
      <c r="S3392" s="36" t="e">
        <f ca="1">VLOOKUP(R3392,Lists!B:D,3,FALSE)</f>
        <v>#N/A</v>
      </c>
      <c r="T3392" s="36" t="str">
        <f>IF(F3392&lt;&gt;"",MATCH(R3392,'Maximum minutes'!B:B,0),"")</f>
        <v/>
      </c>
      <c r="U3392" s="36">
        <f ca="1">IF(F3392&lt;&gt;"",COUNTA(OFFSET('Maximum minutes'!$C$1,'Annexe A1 Cours'!T3392,0,1,50)),0)</f>
        <v>0</v>
      </c>
      <c r="V3392" s="37">
        <f ca="1">IFERROR(OFFSET('Maximum minutes'!$C$1,T3392+1,-1+MATCH(G3392,OFFSET('Maximum minutes'!$C$1,T3392-1,0,1,50),0)),0)</f>
        <v>0</v>
      </c>
      <c r="W3392" s="38">
        <f t="shared" ca="1" si="104"/>
        <v>0</v>
      </c>
    </row>
    <row r="3393" spans="1:23" s="36" customFormat="1" ht="18.75">
      <c r="A3393" s="34"/>
      <c r="B3393" s="39"/>
      <c r="C3393" s="39"/>
      <c r="D3393" s="35"/>
      <c r="E3393" s="40"/>
      <c r="F3393" s="39"/>
      <c r="G3393" s="39"/>
      <c r="H3393" s="39"/>
      <c r="I3393" s="34"/>
      <c r="J3393" s="34"/>
      <c r="K3393" s="34"/>
      <c r="L3393" s="34"/>
      <c r="M3393" s="43" t="str">
        <f ca="1">IFERROR(OFFSET('Maximum minutes'!$C$1,T3393,MATCH(IF(G3393&lt;&gt;"",G3393,F3393),OFFSET('Maximum minutes'!$C$1,T3393-1,0,1,U3393+1),0)-1)*IF(OR(ISNUMBER(J3393),J3393="sans examen"),1,0)*IF(W3393&lt;MinDate,1,0),"")</f>
        <v/>
      </c>
      <c r="N3393" s="36">
        <f t="shared" ca="1" si="105"/>
        <v>0</v>
      </c>
      <c r="O3393" s="36" t="e">
        <f ca="1">LEFT(OFFSET(Lists!$Q$2,MATCH(E3393,Lists!$R$3:$R$19,0),0),4)</f>
        <v>#N/A</v>
      </c>
      <c r="P3393" s="36" t="e">
        <f ca="1">MATCH(O3393,Lists!$S$2:$S$640,1)</f>
        <v>#N/A</v>
      </c>
      <c r="Q3393" s="36" t="e">
        <f ca="1">MATCH(LEFT(OFFSET(Lists!$Q$2,MATCH(E3393,Lists!$R$3:$R$19,0)+1,0),4),Lists!$S$3:$S$640,1)</f>
        <v>#N/A</v>
      </c>
      <c r="R3393" s="36" t="e">
        <f ca="1">LEFT(OFFSET(Lists!$S$2,P3393-1+MATCH(F3393,OFFSET(Lists!$T$3,P3393-1,0,Q3393-P3393+1),0),0),6)</f>
        <v>#N/A</v>
      </c>
      <c r="S3393" s="36" t="e">
        <f ca="1">VLOOKUP(R3393,Lists!B:D,3,FALSE)</f>
        <v>#N/A</v>
      </c>
      <c r="T3393" s="36" t="str">
        <f>IF(F3393&lt;&gt;"",MATCH(R3393,'Maximum minutes'!B:B,0),"")</f>
        <v/>
      </c>
      <c r="U3393" s="36">
        <f ca="1">IF(F3393&lt;&gt;"",COUNTA(OFFSET('Maximum minutes'!$C$1,'Annexe A1 Cours'!T3393,0,1,50)),0)</f>
        <v>0</v>
      </c>
      <c r="V3393" s="37">
        <f ca="1">IFERROR(OFFSET('Maximum minutes'!$C$1,T3393+1,-1+MATCH(G3393,OFFSET('Maximum minutes'!$C$1,T3393-1,0,1,50),0)),0)</f>
        <v>0</v>
      </c>
      <c r="W3393" s="38">
        <f t="shared" ca="1" si="104"/>
        <v>0</v>
      </c>
    </row>
    <row r="3394" spans="1:23" s="36" customFormat="1" ht="18.75">
      <c r="A3394" s="34"/>
      <c r="B3394" s="39"/>
      <c r="C3394" s="39"/>
      <c r="D3394" s="35"/>
      <c r="E3394" s="40"/>
      <c r="F3394" s="39"/>
      <c r="G3394" s="39"/>
      <c r="H3394" s="39"/>
      <c r="I3394" s="34"/>
      <c r="J3394" s="34"/>
      <c r="K3394" s="34"/>
      <c r="L3394" s="34"/>
      <c r="M3394" s="43" t="str">
        <f ca="1">IFERROR(OFFSET('Maximum minutes'!$C$1,T3394,MATCH(IF(G3394&lt;&gt;"",G3394,F3394),OFFSET('Maximum minutes'!$C$1,T3394-1,0,1,U3394+1),0)-1)*IF(OR(ISNUMBER(J3394),J3394="sans examen"),1,0)*IF(W3394&lt;MinDate,1,0),"")</f>
        <v/>
      </c>
      <c r="N3394" s="36">
        <f t="shared" ca="1" si="105"/>
        <v>0</v>
      </c>
      <c r="O3394" s="36" t="e">
        <f ca="1">LEFT(OFFSET(Lists!$Q$2,MATCH(E3394,Lists!$R$3:$R$19,0),0),4)</f>
        <v>#N/A</v>
      </c>
      <c r="P3394" s="36" t="e">
        <f ca="1">MATCH(O3394,Lists!$S$2:$S$640,1)</f>
        <v>#N/A</v>
      </c>
      <c r="Q3394" s="36" t="e">
        <f ca="1">MATCH(LEFT(OFFSET(Lists!$Q$2,MATCH(E3394,Lists!$R$3:$R$19,0)+1,0),4),Lists!$S$3:$S$640,1)</f>
        <v>#N/A</v>
      </c>
      <c r="R3394" s="36" t="e">
        <f ca="1">LEFT(OFFSET(Lists!$S$2,P3394-1+MATCH(F3394,OFFSET(Lists!$T$3,P3394-1,0,Q3394-P3394+1),0),0),6)</f>
        <v>#N/A</v>
      </c>
      <c r="S3394" s="36" t="e">
        <f ca="1">VLOOKUP(R3394,Lists!B:D,3,FALSE)</f>
        <v>#N/A</v>
      </c>
      <c r="T3394" s="36" t="str">
        <f>IF(F3394&lt;&gt;"",MATCH(R3394,'Maximum minutes'!B:B,0),"")</f>
        <v/>
      </c>
      <c r="U3394" s="36">
        <f ca="1">IF(F3394&lt;&gt;"",COUNTA(OFFSET('Maximum minutes'!$C$1,'Annexe A1 Cours'!T3394,0,1,50)),0)</f>
        <v>0</v>
      </c>
      <c r="V3394" s="37">
        <f ca="1">IFERROR(OFFSET('Maximum minutes'!$C$1,T3394+1,-1+MATCH(G3394,OFFSET('Maximum minutes'!$C$1,T3394-1,0,1,50),0)),0)</f>
        <v>0</v>
      </c>
      <c r="W3394" s="38">
        <f t="shared" ca="1" si="104"/>
        <v>0</v>
      </c>
    </row>
    <row r="3395" spans="1:23" s="36" customFormat="1" ht="18.75">
      <c r="A3395" s="34"/>
      <c r="B3395" s="39"/>
      <c r="C3395" s="39"/>
      <c r="D3395" s="35"/>
      <c r="E3395" s="40"/>
      <c r="F3395" s="39"/>
      <c r="G3395" s="39"/>
      <c r="H3395" s="39"/>
      <c r="I3395" s="34"/>
      <c r="J3395" s="34"/>
      <c r="K3395" s="34"/>
      <c r="L3395" s="34"/>
      <c r="M3395" s="43" t="str">
        <f ca="1">IFERROR(OFFSET('Maximum minutes'!$C$1,T3395,MATCH(IF(G3395&lt;&gt;"",G3395,F3395),OFFSET('Maximum minutes'!$C$1,T3395-1,0,1,U3395+1),0)-1)*IF(OR(ISNUMBER(J3395),J3395="sans examen"),1,0)*IF(W3395&lt;MinDate,1,0),"")</f>
        <v/>
      </c>
      <c r="N3395" s="36">
        <f t="shared" ca="1" si="105"/>
        <v>0</v>
      </c>
      <c r="O3395" s="36" t="e">
        <f ca="1">LEFT(OFFSET(Lists!$Q$2,MATCH(E3395,Lists!$R$3:$R$19,0),0),4)</f>
        <v>#N/A</v>
      </c>
      <c r="P3395" s="36" t="e">
        <f ca="1">MATCH(O3395,Lists!$S$2:$S$640,1)</f>
        <v>#N/A</v>
      </c>
      <c r="Q3395" s="36" t="e">
        <f ca="1">MATCH(LEFT(OFFSET(Lists!$Q$2,MATCH(E3395,Lists!$R$3:$R$19,0)+1,0),4),Lists!$S$3:$S$640,1)</f>
        <v>#N/A</v>
      </c>
      <c r="R3395" s="36" t="e">
        <f ca="1">LEFT(OFFSET(Lists!$S$2,P3395-1+MATCH(F3395,OFFSET(Lists!$T$3,P3395-1,0,Q3395-P3395+1),0),0),6)</f>
        <v>#N/A</v>
      </c>
      <c r="S3395" s="36" t="e">
        <f ca="1">VLOOKUP(R3395,Lists!B:D,3,FALSE)</f>
        <v>#N/A</v>
      </c>
      <c r="T3395" s="36" t="str">
        <f>IF(F3395&lt;&gt;"",MATCH(R3395,'Maximum minutes'!B:B,0),"")</f>
        <v/>
      </c>
      <c r="U3395" s="36">
        <f ca="1">IF(F3395&lt;&gt;"",COUNTA(OFFSET('Maximum minutes'!$C$1,'Annexe A1 Cours'!T3395,0,1,50)),0)</f>
        <v>0</v>
      </c>
      <c r="V3395" s="37">
        <f ca="1">IFERROR(OFFSET('Maximum minutes'!$C$1,T3395+1,-1+MATCH(G3395,OFFSET('Maximum minutes'!$C$1,T3395-1,0,1,50),0)),0)</f>
        <v>0</v>
      </c>
      <c r="W3395" s="38">
        <f t="shared" ca="1" si="104"/>
        <v>0</v>
      </c>
    </row>
    <row r="3396" spans="1:23" s="36" customFormat="1" ht="18.75">
      <c r="A3396" s="34"/>
      <c r="B3396" s="39"/>
      <c r="C3396" s="39"/>
      <c r="D3396" s="35"/>
      <c r="E3396" s="40"/>
      <c r="F3396" s="39"/>
      <c r="G3396" s="39"/>
      <c r="H3396" s="39"/>
      <c r="I3396" s="34"/>
      <c r="J3396" s="34"/>
      <c r="K3396" s="34"/>
      <c r="L3396" s="34"/>
      <c r="M3396" s="43" t="str">
        <f ca="1">IFERROR(OFFSET('Maximum minutes'!$C$1,T3396,MATCH(IF(G3396&lt;&gt;"",G3396,F3396),OFFSET('Maximum minutes'!$C$1,T3396-1,0,1,U3396+1),0)-1)*IF(OR(ISNUMBER(J3396),J3396="sans examen"),1,0)*IF(W3396&lt;MinDate,1,0),"")</f>
        <v/>
      </c>
      <c r="N3396" s="36">
        <f t="shared" ca="1" si="105"/>
        <v>0</v>
      </c>
      <c r="O3396" s="36" t="e">
        <f ca="1">LEFT(OFFSET(Lists!$Q$2,MATCH(E3396,Lists!$R$3:$R$19,0),0),4)</f>
        <v>#N/A</v>
      </c>
      <c r="P3396" s="36" t="e">
        <f ca="1">MATCH(O3396,Lists!$S$2:$S$640,1)</f>
        <v>#N/A</v>
      </c>
      <c r="Q3396" s="36" t="e">
        <f ca="1">MATCH(LEFT(OFFSET(Lists!$Q$2,MATCH(E3396,Lists!$R$3:$R$19,0)+1,0),4),Lists!$S$3:$S$640,1)</f>
        <v>#N/A</v>
      </c>
      <c r="R3396" s="36" t="e">
        <f ca="1">LEFT(OFFSET(Lists!$S$2,P3396-1+MATCH(F3396,OFFSET(Lists!$T$3,P3396-1,0,Q3396-P3396+1),0),0),6)</f>
        <v>#N/A</v>
      </c>
      <c r="S3396" s="36" t="e">
        <f ca="1">VLOOKUP(R3396,Lists!B:D,3,FALSE)</f>
        <v>#N/A</v>
      </c>
      <c r="T3396" s="36" t="str">
        <f>IF(F3396&lt;&gt;"",MATCH(R3396,'Maximum minutes'!B:B,0),"")</f>
        <v/>
      </c>
      <c r="U3396" s="36">
        <f ca="1">IF(F3396&lt;&gt;"",COUNTA(OFFSET('Maximum minutes'!$C$1,'Annexe A1 Cours'!T3396,0,1,50)),0)</f>
        <v>0</v>
      </c>
      <c r="V3396" s="37">
        <f ca="1">IFERROR(OFFSET('Maximum minutes'!$C$1,T3396+1,-1+MATCH(G3396,OFFSET('Maximum minutes'!$C$1,T3396-1,0,1,50),0)),0)</f>
        <v>0</v>
      </c>
      <c r="W3396" s="38">
        <f t="shared" ca="1" si="104"/>
        <v>0</v>
      </c>
    </row>
    <row r="3397" spans="1:23" s="36" customFormat="1" ht="18.75">
      <c r="A3397" s="34"/>
      <c r="B3397" s="39"/>
      <c r="C3397" s="39"/>
      <c r="D3397" s="35"/>
      <c r="E3397" s="40"/>
      <c r="F3397" s="39"/>
      <c r="G3397" s="39"/>
      <c r="H3397" s="39"/>
      <c r="I3397" s="34"/>
      <c r="J3397" s="34"/>
      <c r="K3397" s="34"/>
      <c r="L3397" s="34"/>
      <c r="M3397" s="43" t="str">
        <f ca="1">IFERROR(OFFSET('Maximum minutes'!$C$1,T3397,MATCH(IF(G3397&lt;&gt;"",G3397,F3397),OFFSET('Maximum minutes'!$C$1,T3397-1,0,1,U3397+1),0)-1)*IF(OR(ISNUMBER(J3397),J3397="sans examen"),1,0)*IF(W3397&lt;MinDate,1,0),"")</f>
        <v/>
      </c>
      <c r="N3397" s="36">
        <f t="shared" ca="1" si="105"/>
        <v>0</v>
      </c>
      <c r="O3397" s="36" t="e">
        <f ca="1">LEFT(OFFSET(Lists!$Q$2,MATCH(E3397,Lists!$R$3:$R$19,0),0),4)</f>
        <v>#N/A</v>
      </c>
      <c r="P3397" s="36" t="e">
        <f ca="1">MATCH(O3397,Lists!$S$2:$S$640,1)</f>
        <v>#N/A</v>
      </c>
      <c r="Q3397" s="36" t="e">
        <f ca="1">MATCH(LEFT(OFFSET(Lists!$Q$2,MATCH(E3397,Lists!$R$3:$R$19,0)+1,0),4),Lists!$S$3:$S$640,1)</f>
        <v>#N/A</v>
      </c>
      <c r="R3397" s="36" t="e">
        <f ca="1">LEFT(OFFSET(Lists!$S$2,P3397-1+MATCH(F3397,OFFSET(Lists!$T$3,P3397-1,0,Q3397-P3397+1),0),0),6)</f>
        <v>#N/A</v>
      </c>
      <c r="S3397" s="36" t="e">
        <f ca="1">VLOOKUP(R3397,Lists!B:D,3,FALSE)</f>
        <v>#N/A</v>
      </c>
      <c r="T3397" s="36" t="str">
        <f>IF(F3397&lt;&gt;"",MATCH(R3397,'Maximum minutes'!B:B,0),"")</f>
        <v/>
      </c>
      <c r="U3397" s="36">
        <f ca="1">IF(F3397&lt;&gt;"",COUNTA(OFFSET('Maximum minutes'!$C$1,'Annexe A1 Cours'!T3397,0,1,50)),0)</f>
        <v>0</v>
      </c>
      <c r="V3397" s="37">
        <f ca="1">IFERROR(OFFSET('Maximum minutes'!$C$1,T3397+1,-1+MATCH(G3397,OFFSET('Maximum minutes'!$C$1,T3397-1,0,1,50),0)),0)</f>
        <v>0</v>
      </c>
      <c r="W3397" s="38">
        <f t="shared" ca="1" si="104"/>
        <v>0</v>
      </c>
    </row>
    <row r="3398" spans="1:23" s="36" customFormat="1" ht="18.75">
      <c r="A3398" s="34"/>
      <c r="B3398" s="39"/>
      <c r="C3398" s="39"/>
      <c r="D3398" s="35"/>
      <c r="E3398" s="40"/>
      <c r="F3398" s="39"/>
      <c r="G3398" s="39"/>
      <c r="H3398" s="39"/>
      <c r="I3398" s="34"/>
      <c r="J3398" s="34"/>
      <c r="K3398" s="34"/>
      <c r="L3398" s="34"/>
      <c r="M3398" s="43" t="str">
        <f ca="1">IFERROR(OFFSET('Maximum minutes'!$C$1,T3398,MATCH(IF(G3398&lt;&gt;"",G3398,F3398),OFFSET('Maximum minutes'!$C$1,T3398-1,0,1,U3398+1),0)-1)*IF(OR(ISNUMBER(J3398),J3398="sans examen"),1,0)*IF(W3398&lt;MinDate,1,0),"")</f>
        <v/>
      </c>
      <c r="N3398" s="36">
        <f t="shared" ca="1" si="105"/>
        <v>0</v>
      </c>
      <c r="O3398" s="36" t="e">
        <f ca="1">LEFT(OFFSET(Lists!$Q$2,MATCH(E3398,Lists!$R$3:$R$19,0),0),4)</f>
        <v>#N/A</v>
      </c>
      <c r="P3398" s="36" t="e">
        <f ca="1">MATCH(O3398,Lists!$S$2:$S$640,1)</f>
        <v>#N/A</v>
      </c>
      <c r="Q3398" s="36" t="e">
        <f ca="1">MATCH(LEFT(OFFSET(Lists!$Q$2,MATCH(E3398,Lists!$R$3:$R$19,0)+1,0),4),Lists!$S$3:$S$640,1)</f>
        <v>#N/A</v>
      </c>
      <c r="R3398" s="36" t="e">
        <f ca="1">LEFT(OFFSET(Lists!$S$2,P3398-1+MATCH(F3398,OFFSET(Lists!$T$3,P3398-1,0,Q3398-P3398+1),0),0),6)</f>
        <v>#N/A</v>
      </c>
      <c r="S3398" s="36" t="e">
        <f ca="1">VLOOKUP(R3398,Lists!B:D,3,FALSE)</f>
        <v>#N/A</v>
      </c>
      <c r="T3398" s="36" t="str">
        <f>IF(F3398&lt;&gt;"",MATCH(R3398,'Maximum minutes'!B:B,0),"")</f>
        <v/>
      </c>
      <c r="U3398" s="36">
        <f ca="1">IF(F3398&lt;&gt;"",COUNTA(OFFSET('Maximum minutes'!$C$1,'Annexe A1 Cours'!T3398,0,1,50)),0)</f>
        <v>0</v>
      </c>
      <c r="V3398" s="37">
        <f ca="1">IFERROR(OFFSET('Maximum minutes'!$C$1,T3398+1,-1+MATCH(G3398,OFFSET('Maximum minutes'!$C$1,T3398-1,0,1,50),0)),0)</f>
        <v>0</v>
      </c>
      <c r="W3398" s="38">
        <f t="shared" ca="1" si="104"/>
        <v>0</v>
      </c>
    </row>
    <row r="3399" spans="1:23" s="36" customFormat="1" ht="18.75">
      <c r="A3399" s="34"/>
      <c r="B3399" s="39"/>
      <c r="C3399" s="39"/>
      <c r="D3399" s="35"/>
      <c r="E3399" s="40"/>
      <c r="F3399" s="39"/>
      <c r="G3399" s="39"/>
      <c r="H3399" s="39"/>
      <c r="I3399" s="34"/>
      <c r="J3399" s="34"/>
      <c r="K3399" s="34"/>
      <c r="L3399" s="34"/>
      <c r="M3399" s="43" t="str">
        <f ca="1">IFERROR(OFFSET('Maximum minutes'!$C$1,T3399,MATCH(IF(G3399&lt;&gt;"",G3399,F3399),OFFSET('Maximum minutes'!$C$1,T3399-1,0,1,U3399+1),0)-1)*IF(OR(ISNUMBER(J3399),J3399="sans examen"),1,0)*IF(W3399&lt;MinDate,1,0),"")</f>
        <v/>
      </c>
      <c r="N3399" s="36">
        <f t="shared" ca="1" si="105"/>
        <v>0</v>
      </c>
      <c r="O3399" s="36" t="e">
        <f ca="1">LEFT(OFFSET(Lists!$Q$2,MATCH(E3399,Lists!$R$3:$R$19,0),0),4)</f>
        <v>#N/A</v>
      </c>
      <c r="P3399" s="36" t="e">
        <f ca="1">MATCH(O3399,Lists!$S$2:$S$640,1)</f>
        <v>#N/A</v>
      </c>
      <c r="Q3399" s="36" t="e">
        <f ca="1">MATCH(LEFT(OFFSET(Lists!$Q$2,MATCH(E3399,Lists!$R$3:$R$19,0)+1,0),4),Lists!$S$3:$S$640,1)</f>
        <v>#N/A</v>
      </c>
      <c r="R3399" s="36" t="e">
        <f ca="1">LEFT(OFFSET(Lists!$S$2,P3399-1+MATCH(F3399,OFFSET(Lists!$T$3,P3399-1,0,Q3399-P3399+1),0),0),6)</f>
        <v>#N/A</v>
      </c>
      <c r="S3399" s="36" t="e">
        <f ca="1">VLOOKUP(R3399,Lists!B:D,3,FALSE)</f>
        <v>#N/A</v>
      </c>
      <c r="T3399" s="36" t="str">
        <f>IF(F3399&lt;&gt;"",MATCH(R3399,'Maximum minutes'!B:B,0),"")</f>
        <v/>
      </c>
      <c r="U3399" s="36">
        <f ca="1">IF(F3399&lt;&gt;"",COUNTA(OFFSET('Maximum minutes'!$C$1,'Annexe A1 Cours'!T3399,0,1,50)),0)</f>
        <v>0</v>
      </c>
      <c r="V3399" s="37">
        <f ca="1">IFERROR(OFFSET('Maximum minutes'!$C$1,T3399+1,-1+MATCH(G3399,OFFSET('Maximum minutes'!$C$1,T3399-1,0,1,50),0)),0)</f>
        <v>0</v>
      </c>
      <c r="W3399" s="38">
        <f t="shared" ref="W3399:W3462" ca="1" si="106">IFERROR(DATE(YEAR(D3399)+V3399,MONTH(D3399),DAY(D3399)),"")</f>
        <v>0</v>
      </c>
    </row>
    <row r="3400" spans="1:23" s="36" customFormat="1" ht="18.75">
      <c r="A3400" s="34"/>
      <c r="B3400" s="39"/>
      <c r="C3400" s="39"/>
      <c r="D3400" s="35"/>
      <c r="E3400" s="40"/>
      <c r="F3400" s="39"/>
      <c r="G3400" s="39"/>
      <c r="H3400" s="39"/>
      <c r="I3400" s="34"/>
      <c r="J3400" s="34"/>
      <c r="K3400" s="34"/>
      <c r="L3400" s="34"/>
      <c r="M3400" s="43" t="str">
        <f ca="1">IFERROR(OFFSET('Maximum minutes'!$C$1,T3400,MATCH(IF(G3400&lt;&gt;"",G3400,F3400),OFFSET('Maximum minutes'!$C$1,T3400-1,0,1,U3400+1),0)-1)*IF(OR(ISNUMBER(J3400),J3400="sans examen"),1,0)*IF(W3400&lt;MinDate,1,0),"")</f>
        <v/>
      </c>
      <c r="N3400" s="36">
        <f t="shared" ref="N3400:N3463" ca="1" si="107">IF(K3400&gt;0,MIN(K3400,M3400),0)*IF(M3400="",0,1)</f>
        <v>0</v>
      </c>
      <c r="O3400" s="36" t="e">
        <f ca="1">LEFT(OFFSET(Lists!$Q$2,MATCH(E3400,Lists!$R$3:$R$19,0),0),4)</f>
        <v>#N/A</v>
      </c>
      <c r="P3400" s="36" t="e">
        <f ca="1">MATCH(O3400,Lists!$S$2:$S$640,1)</f>
        <v>#N/A</v>
      </c>
      <c r="Q3400" s="36" t="e">
        <f ca="1">MATCH(LEFT(OFFSET(Lists!$Q$2,MATCH(E3400,Lists!$R$3:$R$19,0)+1,0),4),Lists!$S$3:$S$640,1)</f>
        <v>#N/A</v>
      </c>
      <c r="R3400" s="36" t="e">
        <f ca="1">LEFT(OFFSET(Lists!$S$2,P3400-1+MATCH(F3400,OFFSET(Lists!$T$3,P3400-1,0,Q3400-P3400+1),0),0),6)</f>
        <v>#N/A</v>
      </c>
      <c r="S3400" s="36" t="e">
        <f ca="1">VLOOKUP(R3400,Lists!B:D,3,FALSE)</f>
        <v>#N/A</v>
      </c>
      <c r="T3400" s="36" t="str">
        <f>IF(F3400&lt;&gt;"",MATCH(R3400,'Maximum minutes'!B:B,0),"")</f>
        <v/>
      </c>
      <c r="U3400" s="36">
        <f ca="1">IF(F3400&lt;&gt;"",COUNTA(OFFSET('Maximum minutes'!$C$1,'Annexe A1 Cours'!T3400,0,1,50)),0)</f>
        <v>0</v>
      </c>
      <c r="V3400" s="37">
        <f ca="1">IFERROR(OFFSET('Maximum minutes'!$C$1,T3400+1,-1+MATCH(G3400,OFFSET('Maximum minutes'!$C$1,T3400-1,0,1,50),0)),0)</f>
        <v>0</v>
      </c>
      <c r="W3400" s="38">
        <f t="shared" ca="1" si="106"/>
        <v>0</v>
      </c>
    </row>
    <row r="3401" spans="1:23" s="36" customFormat="1" ht="18.75">
      <c r="A3401" s="34"/>
      <c r="B3401" s="39"/>
      <c r="C3401" s="39"/>
      <c r="D3401" s="35"/>
      <c r="E3401" s="40"/>
      <c r="F3401" s="39"/>
      <c r="G3401" s="39"/>
      <c r="H3401" s="39"/>
      <c r="I3401" s="34"/>
      <c r="J3401" s="34"/>
      <c r="K3401" s="34"/>
      <c r="L3401" s="34"/>
      <c r="M3401" s="43" t="str">
        <f ca="1">IFERROR(OFFSET('Maximum minutes'!$C$1,T3401,MATCH(IF(G3401&lt;&gt;"",G3401,F3401),OFFSET('Maximum minutes'!$C$1,T3401-1,0,1,U3401+1),0)-1)*IF(OR(ISNUMBER(J3401),J3401="sans examen"),1,0)*IF(W3401&lt;MinDate,1,0),"")</f>
        <v/>
      </c>
      <c r="N3401" s="36">
        <f t="shared" ca="1" si="107"/>
        <v>0</v>
      </c>
      <c r="O3401" s="36" t="e">
        <f ca="1">LEFT(OFFSET(Lists!$Q$2,MATCH(E3401,Lists!$R$3:$R$19,0),0),4)</f>
        <v>#N/A</v>
      </c>
      <c r="P3401" s="36" t="e">
        <f ca="1">MATCH(O3401,Lists!$S$2:$S$640,1)</f>
        <v>#N/A</v>
      </c>
      <c r="Q3401" s="36" t="e">
        <f ca="1">MATCH(LEFT(OFFSET(Lists!$Q$2,MATCH(E3401,Lists!$R$3:$R$19,0)+1,0),4),Lists!$S$3:$S$640,1)</f>
        <v>#N/A</v>
      </c>
      <c r="R3401" s="36" t="e">
        <f ca="1">LEFT(OFFSET(Lists!$S$2,P3401-1+MATCH(F3401,OFFSET(Lists!$T$3,P3401-1,0,Q3401-P3401+1),0),0),6)</f>
        <v>#N/A</v>
      </c>
      <c r="S3401" s="36" t="e">
        <f ca="1">VLOOKUP(R3401,Lists!B:D,3,FALSE)</f>
        <v>#N/A</v>
      </c>
      <c r="T3401" s="36" t="str">
        <f>IF(F3401&lt;&gt;"",MATCH(R3401,'Maximum minutes'!B:B,0),"")</f>
        <v/>
      </c>
      <c r="U3401" s="36">
        <f ca="1">IF(F3401&lt;&gt;"",COUNTA(OFFSET('Maximum minutes'!$C$1,'Annexe A1 Cours'!T3401,0,1,50)),0)</f>
        <v>0</v>
      </c>
      <c r="V3401" s="37">
        <f ca="1">IFERROR(OFFSET('Maximum minutes'!$C$1,T3401+1,-1+MATCH(G3401,OFFSET('Maximum minutes'!$C$1,T3401-1,0,1,50),0)),0)</f>
        <v>0</v>
      </c>
      <c r="W3401" s="38">
        <f t="shared" ca="1" si="106"/>
        <v>0</v>
      </c>
    </row>
    <row r="3402" spans="1:23" s="36" customFormat="1" ht="18.75">
      <c r="A3402" s="34"/>
      <c r="B3402" s="39"/>
      <c r="C3402" s="39"/>
      <c r="D3402" s="35"/>
      <c r="E3402" s="40"/>
      <c r="F3402" s="39"/>
      <c r="G3402" s="39"/>
      <c r="H3402" s="39"/>
      <c r="I3402" s="34"/>
      <c r="J3402" s="34"/>
      <c r="K3402" s="34"/>
      <c r="L3402" s="34"/>
      <c r="M3402" s="43" t="str">
        <f ca="1">IFERROR(OFFSET('Maximum minutes'!$C$1,T3402,MATCH(IF(G3402&lt;&gt;"",G3402,F3402),OFFSET('Maximum minutes'!$C$1,T3402-1,0,1,U3402+1),0)-1)*IF(OR(ISNUMBER(J3402),J3402="sans examen"),1,0)*IF(W3402&lt;MinDate,1,0),"")</f>
        <v/>
      </c>
      <c r="N3402" s="36">
        <f t="shared" ca="1" si="107"/>
        <v>0</v>
      </c>
      <c r="O3402" s="36" t="e">
        <f ca="1">LEFT(OFFSET(Lists!$Q$2,MATCH(E3402,Lists!$R$3:$R$19,0),0),4)</f>
        <v>#N/A</v>
      </c>
      <c r="P3402" s="36" t="e">
        <f ca="1">MATCH(O3402,Lists!$S$2:$S$640,1)</f>
        <v>#N/A</v>
      </c>
      <c r="Q3402" s="36" t="e">
        <f ca="1">MATCH(LEFT(OFFSET(Lists!$Q$2,MATCH(E3402,Lists!$R$3:$R$19,0)+1,0),4),Lists!$S$3:$S$640,1)</f>
        <v>#N/A</v>
      </c>
      <c r="R3402" s="36" t="e">
        <f ca="1">LEFT(OFFSET(Lists!$S$2,P3402-1+MATCH(F3402,OFFSET(Lists!$T$3,P3402-1,0,Q3402-P3402+1),0),0),6)</f>
        <v>#N/A</v>
      </c>
      <c r="S3402" s="36" t="e">
        <f ca="1">VLOOKUP(R3402,Lists!B:D,3,FALSE)</f>
        <v>#N/A</v>
      </c>
      <c r="T3402" s="36" t="str">
        <f>IF(F3402&lt;&gt;"",MATCH(R3402,'Maximum minutes'!B:B,0),"")</f>
        <v/>
      </c>
      <c r="U3402" s="36">
        <f ca="1">IF(F3402&lt;&gt;"",COUNTA(OFFSET('Maximum minutes'!$C$1,'Annexe A1 Cours'!T3402,0,1,50)),0)</f>
        <v>0</v>
      </c>
      <c r="V3402" s="37">
        <f ca="1">IFERROR(OFFSET('Maximum minutes'!$C$1,T3402+1,-1+MATCH(G3402,OFFSET('Maximum minutes'!$C$1,T3402-1,0,1,50),0)),0)</f>
        <v>0</v>
      </c>
      <c r="W3402" s="38">
        <f t="shared" ca="1" si="106"/>
        <v>0</v>
      </c>
    </row>
    <row r="3403" spans="1:23" s="36" customFormat="1" ht="18.75">
      <c r="A3403" s="34"/>
      <c r="B3403" s="39"/>
      <c r="C3403" s="39"/>
      <c r="D3403" s="35"/>
      <c r="E3403" s="40"/>
      <c r="F3403" s="39"/>
      <c r="G3403" s="39"/>
      <c r="H3403" s="39"/>
      <c r="I3403" s="34"/>
      <c r="J3403" s="34"/>
      <c r="K3403" s="34"/>
      <c r="L3403" s="34"/>
      <c r="M3403" s="43" t="str">
        <f ca="1">IFERROR(OFFSET('Maximum minutes'!$C$1,T3403,MATCH(IF(G3403&lt;&gt;"",G3403,F3403),OFFSET('Maximum minutes'!$C$1,T3403-1,0,1,U3403+1),0)-1)*IF(OR(ISNUMBER(J3403),J3403="sans examen"),1,0)*IF(W3403&lt;MinDate,1,0),"")</f>
        <v/>
      </c>
      <c r="N3403" s="36">
        <f t="shared" ca="1" si="107"/>
        <v>0</v>
      </c>
      <c r="O3403" s="36" t="e">
        <f ca="1">LEFT(OFFSET(Lists!$Q$2,MATCH(E3403,Lists!$R$3:$R$19,0),0),4)</f>
        <v>#N/A</v>
      </c>
      <c r="P3403" s="36" t="e">
        <f ca="1">MATCH(O3403,Lists!$S$2:$S$640,1)</f>
        <v>#N/A</v>
      </c>
      <c r="Q3403" s="36" t="e">
        <f ca="1">MATCH(LEFT(OFFSET(Lists!$Q$2,MATCH(E3403,Lists!$R$3:$R$19,0)+1,0),4),Lists!$S$3:$S$640,1)</f>
        <v>#N/A</v>
      </c>
      <c r="R3403" s="36" t="e">
        <f ca="1">LEFT(OFFSET(Lists!$S$2,P3403-1+MATCH(F3403,OFFSET(Lists!$T$3,P3403-1,0,Q3403-P3403+1),0),0),6)</f>
        <v>#N/A</v>
      </c>
      <c r="S3403" s="36" t="e">
        <f ca="1">VLOOKUP(R3403,Lists!B:D,3,FALSE)</f>
        <v>#N/A</v>
      </c>
      <c r="T3403" s="36" t="str">
        <f>IF(F3403&lt;&gt;"",MATCH(R3403,'Maximum minutes'!B:B,0),"")</f>
        <v/>
      </c>
      <c r="U3403" s="36">
        <f ca="1">IF(F3403&lt;&gt;"",COUNTA(OFFSET('Maximum minutes'!$C$1,'Annexe A1 Cours'!T3403,0,1,50)),0)</f>
        <v>0</v>
      </c>
      <c r="V3403" s="37">
        <f ca="1">IFERROR(OFFSET('Maximum minutes'!$C$1,T3403+1,-1+MATCH(G3403,OFFSET('Maximum minutes'!$C$1,T3403-1,0,1,50),0)),0)</f>
        <v>0</v>
      </c>
      <c r="W3403" s="38">
        <f t="shared" ca="1" si="106"/>
        <v>0</v>
      </c>
    </row>
    <row r="3404" spans="1:23" s="36" customFormat="1" ht="18.75">
      <c r="A3404" s="34"/>
      <c r="B3404" s="39"/>
      <c r="C3404" s="39"/>
      <c r="D3404" s="35"/>
      <c r="E3404" s="40"/>
      <c r="F3404" s="39"/>
      <c r="G3404" s="39"/>
      <c r="H3404" s="39"/>
      <c r="I3404" s="34"/>
      <c r="J3404" s="34"/>
      <c r="K3404" s="34"/>
      <c r="L3404" s="34"/>
      <c r="M3404" s="43" t="str">
        <f ca="1">IFERROR(OFFSET('Maximum minutes'!$C$1,T3404,MATCH(IF(G3404&lt;&gt;"",G3404,F3404),OFFSET('Maximum minutes'!$C$1,T3404-1,0,1,U3404+1),0)-1)*IF(OR(ISNUMBER(J3404),J3404="sans examen"),1,0)*IF(W3404&lt;MinDate,1,0),"")</f>
        <v/>
      </c>
      <c r="N3404" s="36">
        <f t="shared" ca="1" si="107"/>
        <v>0</v>
      </c>
      <c r="O3404" s="36" t="e">
        <f ca="1">LEFT(OFFSET(Lists!$Q$2,MATCH(E3404,Lists!$R$3:$R$19,0),0),4)</f>
        <v>#N/A</v>
      </c>
      <c r="P3404" s="36" t="e">
        <f ca="1">MATCH(O3404,Lists!$S$2:$S$640,1)</f>
        <v>#N/A</v>
      </c>
      <c r="Q3404" s="36" t="e">
        <f ca="1">MATCH(LEFT(OFFSET(Lists!$Q$2,MATCH(E3404,Lists!$R$3:$R$19,0)+1,0),4),Lists!$S$3:$S$640,1)</f>
        <v>#N/A</v>
      </c>
      <c r="R3404" s="36" t="e">
        <f ca="1">LEFT(OFFSET(Lists!$S$2,P3404-1+MATCH(F3404,OFFSET(Lists!$T$3,P3404-1,0,Q3404-P3404+1),0),0),6)</f>
        <v>#N/A</v>
      </c>
      <c r="S3404" s="36" t="e">
        <f ca="1">VLOOKUP(R3404,Lists!B:D,3,FALSE)</f>
        <v>#N/A</v>
      </c>
      <c r="T3404" s="36" t="str">
        <f>IF(F3404&lt;&gt;"",MATCH(R3404,'Maximum minutes'!B:B,0),"")</f>
        <v/>
      </c>
      <c r="U3404" s="36">
        <f ca="1">IF(F3404&lt;&gt;"",COUNTA(OFFSET('Maximum minutes'!$C$1,'Annexe A1 Cours'!T3404,0,1,50)),0)</f>
        <v>0</v>
      </c>
      <c r="V3404" s="37">
        <f ca="1">IFERROR(OFFSET('Maximum minutes'!$C$1,T3404+1,-1+MATCH(G3404,OFFSET('Maximum minutes'!$C$1,T3404-1,0,1,50),0)),0)</f>
        <v>0</v>
      </c>
      <c r="W3404" s="38">
        <f t="shared" ca="1" si="106"/>
        <v>0</v>
      </c>
    </row>
    <row r="3405" spans="1:23" s="36" customFormat="1" ht="18.75">
      <c r="A3405" s="34"/>
      <c r="B3405" s="39"/>
      <c r="C3405" s="39"/>
      <c r="D3405" s="35"/>
      <c r="E3405" s="40"/>
      <c r="F3405" s="39"/>
      <c r="G3405" s="39"/>
      <c r="H3405" s="39"/>
      <c r="I3405" s="34"/>
      <c r="J3405" s="34"/>
      <c r="K3405" s="34"/>
      <c r="L3405" s="34"/>
      <c r="M3405" s="43" t="str">
        <f ca="1">IFERROR(OFFSET('Maximum minutes'!$C$1,T3405,MATCH(IF(G3405&lt;&gt;"",G3405,F3405),OFFSET('Maximum minutes'!$C$1,T3405-1,0,1,U3405+1),0)-1)*IF(OR(ISNUMBER(J3405),J3405="sans examen"),1,0)*IF(W3405&lt;MinDate,1,0),"")</f>
        <v/>
      </c>
      <c r="N3405" s="36">
        <f t="shared" ca="1" si="107"/>
        <v>0</v>
      </c>
      <c r="O3405" s="36" t="e">
        <f ca="1">LEFT(OFFSET(Lists!$Q$2,MATCH(E3405,Lists!$R$3:$R$19,0),0),4)</f>
        <v>#N/A</v>
      </c>
      <c r="P3405" s="36" t="e">
        <f ca="1">MATCH(O3405,Lists!$S$2:$S$640,1)</f>
        <v>#N/A</v>
      </c>
      <c r="Q3405" s="36" t="e">
        <f ca="1">MATCH(LEFT(OFFSET(Lists!$Q$2,MATCH(E3405,Lists!$R$3:$R$19,0)+1,0),4),Lists!$S$3:$S$640,1)</f>
        <v>#N/A</v>
      </c>
      <c r="R3405" s="36" t="e">
        <f ca="1">LEFT(OFFSET(Lists!$S$2,P3405-1+MATCH(F3405,OFFSET(Lists!$T$3,P3405-1,0,Q3405-P3405+1),0),0),6)</f>
        <v>#N/A</v>
      </c>
      <c r="S3405" s="36" t="e">
        <f ca="1">VLOOKUP(R3405,Lists!B:D,3,FALSE)</f>
        <v>#N/A</v>
      </c>
      <c r="T3405" s="36" t="str">
        <f>IF(F3405&lt;&gt;"",MATCH(R3405,'Maximum minutes'!B:B,0),"")</f>
        <v/>
      </c>
      <c r="U3405" s="36">
        <f ca="1">IF(F3405&lt;&gt;"",COUNTA(OFFSET('Maximum minutes'!$C$1,'Annexe A1 Cours'!T3405,0,1,50)),0)</f>
        <v>0</v>
      </c>
      <c r="V3405" s="37">
        <f ca="1">IFERROR(OFFSET('Maximum minutes'!$C$1,T3405+1,-1+MATCH(G3405,OFFSET('Maximum minutes'!$C$1,T3405-1,0,1,50),0)),0)</f>
        <v>0</v>
      </c>
      <c r="W3405" s="38">
        <f t="shared" ca="1" si="106"/>
        <v>0</v>
      </c>
    </row>
    <row r="3406" spans="1:23" s="36" customFormat="1" ht="18.75">
      <c r="A3406" s="34"/>
      <c r="B3406" s="39"/>
      <c r="C3406" s="39"/>
      <c r="D3406" s="35"/>
      <c r="E3406" s="40"/>
      <c r="F3406" s="39"/>
      <c r="G3406" s="39"/>
      <c r="H3406" s="39"/>
      <c r="I3406" s="34"/>
      <c r="J3406" s="34"/>
      <c r="K3406" s="34"/>
      <c r="L3406" s="34"/>
      <c r="M3406" s="43" t="str">
        <f ca="1">IFERROR(OFFSET('Maximum minutes'!$C$1,T3406,MATCH(IF(G3406&lt;&gt;"",G3406,F3406),OFFSET('Maximum minutes'!$C$1,T3406-1,0,1,U3406+1),0)-1)*IF(OR(ISNUMBER(J3406),J3406="sans examen"),1,0)*IF(W3406&lt;MinDate,1,0),"")</f>
        <v/>
      </c>
      <c r="N3406" s="36">
        <f t="shared" ca="1" si="107"/>
        <v>0</v>
      </c>
      <c r="O3406" s="36" t="e">
        <f ca="1">LEFT(OFFSET(Lists!$Q$2,MATCH(E3406,Lists!$R$3:$R$19,0),0),4)</f>
        <v>#N/A</v>
      </c>
      <c r="P3406" s="36" t="e">
        <f ca="1">MATCH(O3406,Lists!$S$2:$S$640,1)</f>
        <v>#N/A</v>
      </c>
      <c r="Q3406" s="36" t="e">
        <f ca="1">MATCH(LEFT(OFFSET(Lists!$Q$2,MATCH(E3406,Lists!$R$3:$R$19,0)+1,0),4),Lists!$S$3:$S$640,1)</f>
        <v>#N/A</v>
      </c>
      <c r="R3406" s="36" t="e">
        <f ca="1">LEFT(OFFSET(Lists!$S$2,P3406-1+MATCH(F3406,OFFSET(Lists!$T$3,P3406-1,0,Q3406-P3406+1),0),0),6)</f>
        <v>#N/A</v>
      </c>
      <c r="S3406" s="36" t="e">
        <f ca="1">VLOOKUP(R3406,Lists!B:D,3,FALSE)</f>
        <v>#N/A</v>
      </c>
      <c r="T3406" s="36" t="str">
        <f>IF(F3406&lt;&gt;"",MATCH(R3406,'Maximum minutes'!B:B,0),"")</f>
        <v/>
      </c>
      <c r="U3406" s="36">
        <f ca="1">IF(F3406&lt;&gt;"",COUNTA(OFFSET('Maximum minutes'!$C$1,'Annexe A1 Cours'!T3406,0,1,50)),0)</f>
        <v>0</v>
      </c>
      <c r="V3406" s="37">
        <f ca="1">IFERROR(OFFSET('Maximum minutes'!$C$1,T3406+1,-1+MATCH(G3406,OFFSET('Maximum minutes'!$C$1,T3406-1,0,1,50),0)),0)</f>
        <v>0</v>
      </c>
      <c r="W3406" s="38">
        <f t="shared" ca="1" si="106"/>
        <v>0</v>
      </c>
    </row>
    <row r="3407" spans="1:23" s="36" customFormat="1" ht="18.75">
      <c r="A3407" s="34"/>
      <c r="B3407" s="39"/>
      <c r="C3407" s="39"/>
      <c r="D3407" s="35"/>
      <c r="E3407" s="40"/>
      <c r="F3407" s="39"/>
      <c r="G3407" s="39"/>
      <c r="H3407" s="39"/>
      <c r="I3407" s="34"/>
      <c r="J3407" s="34"/>
      <c r="K3407" s="34"/>
      <c r="L3407" s="34"/>
      <c r="M3407" s="43" t="str">
        <f ca="1">IFERROR(OFFSET('Maximum minutes'!$C$1,T3407,MATCH(IF(G3407&lt;&gt;"",G3407,F3407),OFFSET('Maximum minutes'!$C$1,T3407-1,0,1,U3407+1),0)-1)*IF(OR(ISNUMBER(J3407),J3407="sans examen"),1,0)*IF(W3407&lt;MinDate,1,0),"")</f>
        <v/>
      </c>
      <c r="N3407" s="36">
        <f t="shared" ca="1" si="107"/>
        <v>0</v>
      </c>
      <c r="O3407" s="36" t="e">
        <f ca="1">LEFT(OFFSET(Lists!$Q$2,MATCH(E3407,Lists!$R$3:$R$19,0),0),4)</f>
        <v>#N/A</v>
      </c>
      <c r="P3407" s="36" t="e">
        <f ca="1">MATCH(O3407,Lists!$S$2:$S$640,1)</f>
        <v>#N/A</v>
      </c>
      <c r="Q3407" s="36" t="e">
        <f ca="1">MATCH(LEFT(OFFSET(Lists!$Q$2,MATCH(E3407,Lists!$R$3:$R$19,0)+1,0),4),Lists!$S$3:$S$640,1)</f>
        <v>#N/A</v>
      </c>
      <c r="R3407" s="36" t="e">
        <f ca="1">LEFT(OFFSET(Lists!$S$2,P3407-1+MATCH(F3407,OFFSET(Lists!$T$3,P3407-1,0,Q3407-P3407+1),0),0),6)</f>
        <v>#N/A</v>
      </c>
      <c r="S3407" s="36" t="e">
        <f ca="1">VLOOKUP(R3407,Lists!B:D,3,FALSE)</f>
        <v>#N/A</v>
      </c>
      <c r="T3407" s="36" t="str">
        <f>IF(F3407&lt;&gt;"",MATCH(R3407,'Maximum minutes'!B:B,0),"")</f>
        <v/>
      </c>
      <c r="U3407" s="36">
        <f ca="1">IF(F3407&lt;&gt;"",COUNTA(OFFSET('Maximum minutes'!$C$1,'Annexe A1 Cours'!T3407,0,1,50)),0)</f>
        <v>0</v>
      </c>
      <c r="V3407" s="37">
        <f ca="1">IFERROR(OFFSET('Maximum minutes'!$C$1,T3407+1,-1+MATCH(G3407,OFFSET('Maximum minutes'!$C$1,T3407-1,0,1,50),0)),0)</f>
        <v>0</v>
      </c>
      <c r="W3407" s="38">
        <f t="shared" ca="1" si="106"/>
        <v>0</v>
      </c>
    </row>
    <row r="3408" spans="1:23" s="36" customFormat="1" ht="18.75">
      <c r="A3408" s="34"/>
      <c r="B3408" s="39"/>
      <c r="C3408" s="39"/>
      <c r="D3408" s="35"/>
      <c r="E3408" s="40"/>
      <c r="F3408" s="39"/>
      <c r="G3408" s="39"/>
      <c r="H3408" s="39"/>
      <c r="I3408" s="34"/>
      <c r="J3408" s="34"/>
      <c r="K3408" s="34"/>
      <c r="L3408" s="34"/>
      <c r="M3408" s="43" t="str">
        <f ca="1">IFERROR(OFFSET('Maximum minutes'!$C$1,T3408,MATCH(IF(G3408&lt;&gt;"",G3408,F3408),OFFSET('Maximum minutes'!$C$1,T3408-1,0,1,U3408+1),0)-1)*IF(OR(ISNUMBER(J3408),J3408="sans examen"),1,0)*IF(W3408&lt;MinDate,1,0),"")</f>
        <v/>
      </c>
      <c r="N3408" s="36">
        <f t="shared" ca="1" si="107"/>
        <v>0</v>
      </c>
      <c r="O3408" s="36" t="e">
        <f ca="1">LEFT(OFFSET(Lists!$Q$2,MATCH(E3408,Lists!$R$3:$R$19,0),0),4)</f>
        <v>#N/A</v>
      </c>
      <c r="P3408" s="36" t="e">
        <f ca="1">MATCH(O3408,Lists!$S$2:$S$640,1)</f>
        <v>#N/A</v>
      </c>
      <c r="Q3408" s="36" t="e">
        <f ca="1">MATCH(LEFT(OFFSET(Lists!$Q$2,MATCH(E3408,Lists!$R$3:$R$19,0)+1,0),4),Lists!$S$3:$S$640,1)</f>
        <v>#N/A</v>
      </c>
      <c r="R3408" s="36" t="e">
        <f ca="1">LEFT(OFFSET(Lists!$S$2,P3408-1+MATCH(F3408,OFFSET(Lists!$T$3,P3408-1,0,Q3408-P3408+1),0),0),6)</f>
        <v>#N/A</v>
      </c>
      <c r="S3408" s="36" t="e">
        <f ca="1">VLOOKUP(R3408,Lists!B:D,3,FALSE)</f>
        <v>#N/A</v>
      </c>
      <c r="T3408" s="36" t="str">
        <f>IF(F3408&lt;&gt;"",MATCH(R3408,'Maximum minutes'!B:B,0),"")</f>
        <v/>
      </c>
      <c r="U3408" s="36">
        <f ca="1">IF(F3408&lt;&gt;"",COUNTA(OFFSET('Maximum minutes'!$C$1,'Annexe A1 Cours'!T3408,0,1,50)),0)</f>
        <v>0</v>
      </c>
      <c r="V3408" s="37">
        <f ca="1">IFERROR(OFFSET('Maximum minutes'!$C$1,T3408+1,-1+MATCH(G3408,OFFSET('Maximum minutes'!$C$1,T3408-1,0,1,50),0)),0)</f>
        <v>0</v>
      </c>
      <c r="W3408" s="38">
        <f t="shared" ca="1" si="106"/>
        <v>0</v>
      </c>
    </row>
    <row r="3409" spans="1:23" s="36" customFormat="1" ht="18.75">
      <c r="A3409" s="34"/>
      <c r="B3409" s="39"/>
      <c r="C3409" s="39"/>
      <c r="D3409" s="35"/>
      <c r="E3409" s="40"/>
      <c r="F3409" s="39"/>
      <c r="G3409" s="39"/>
      <c r="H3409" s="39"/>
      <c r="I3409" s="34"/>
      <c r="J3409" s="34"/>
      <c r="K3409" s="34"/>
      <c r="L3409" s="34"/>
      <c r="M3409" s="43" t="str">
        <f ca="1">IFERROR(OFFSET('Maximum minutes'!$C$1,T3409,MATCH(IF(G3409&lt;&gt;"",G3409,F3409),OFFSET('Maximum minutes'!$C$1,T3409-1,0,1,U3409+1),0)-1)*IF(OR(ISNUMBER(J3409),J3409="sans examen"),1,0)*IF(W3409&lt;MinDate,1,0),"")</f>
        <v/>
      </c>
      <c r="N3409" s="36">
        <f t="shared" ca="1" si="107"/>
        <v>0</v>
      </c>
      <c r="O3409" s="36" t="e">
        <f ca="1">LEFT(OFFSET(Lists!$Q$2,MATCH(E3409,Lists!$R$3:$R$19,0),0),4)</f>
        <v>#N/A</v>
      </c>
      <c r="P3409" s="36" t="e">
        <f ca="1">MATCH(O3409,Lists!$S$2:$S$640,1)</f>
        <v>#N/A</v>
      </c>
      <c r="Q3409" s="36" t="e">
        <f ca="1">MATCH(LEFT(OFFSET(Lists!$Q$2,MATCH(E3409,Lists!$R$3:$R$19,0)+1,0),4),Lists!$S$3:$S$640,1)</f>
        <v>#N/A</v>
      </c>
      <c r="R3409" s="36" t="e">
        <f ca="1">LEFT(OFFSET(Lists!$S$2,P3409-1+MATCH(F3409,OFFSET(Lists!$T$3,P3409-1,0,Q3409-P3409+1),0),0),6)</f>
        <v>#N/A</v>
      </c>
      <c r="S3409" s="36" t="e">
        <f ca="1">VLOOKUP(R3409,Lists!B:D,3,FALSE)</f>
        <v>#N/A</v>
      </c>
      <c r="T3409" s="36" t="str">
        <f>IF(F3409&lt;&gt;"",MATCH(R3409,'Maximum minutes'!B:B,0),"")</f>
        <v/>
      </c>
      <c r="U3409" s="36">
        <f ca="1">IF(F3409&lt;&gt;"",COUNTA(OFFSET('Maximum minutes'!$C$1,'Annexe A1 Cours'!T3409,0,1,50)),0)</f>
        <v>0</v>
      </c>
      <c r="V3409" s="37">
        <f ca="1">IFERROR(OFFSET('Maximum minutes'!$C$1,T3409+1,-1+MATCH(G3409,OFFSET('Maximum minutes'!$C$1,T3409-1,0,1,50),0)),0)</f>
        <v>0</v>
      </c>
      <c r="W3409" s="38">
        <f t="shared" ca="1" si="106"/>
        <v>0</v>
      </c>
    </row>
    <row r="3410" spans="1:23" s="36" customFormat="1" ht="18.75">
      <c r="A3410" s="34"/>
      <c r="B3410" s="39"/>
      <c r="C3410" s="39"/>
      <c r="D3410" s="35"/>
      <c r="E3410" s="40"/>
      <c r="F3410" s="39"/>
      <c r="G3410" s="39"/>
      <c r="H3410" s="39"/>
      <c r="I3410" s="34"/>
      <c r="J3410" s="34"/>
      <c r="K3410" s="34"/>
      <c r="L3410" s="34"/>
      <c r="M3410" s="43" t="str">
        <f ca="1">IFERROR(OFFSET('Maximum minutes'!$C$1,T3410,MATCH(IF(G3410&lt;&gt;"",G3410,F3410),OFFSET('Maximum minutes'!$C$1,T3410-1,0,1,U3410+1),0)-1)*IF(OR(ISNUMBER(J3410),J3410="sans examen"),1,0)*IF(W3410&lt;MinDate,1,0),"")</f>
        <v/>
      </c>
      <c r="N3410" s="36">
        <f t="shared" ca="1" si="107"/>
        <v>0</v>
      </c>
      <c r="O3410" s="36" t="e">
        <f ca="1">LEFT(OFFSET(Lists!$Q$2,MATCH(E3410,Lists!$R$3:$R$19,0),0),4)</f>
        <v>#N/A</v>
      </c>
      <c r="P3410" s="36" t="e">
        <f ca="1">MATCH(O3410,Lists!$S$2:$S$640,1)</f>
        <v>#N/A</v>
      </c>
      <c r="Q3410" s="36" t="e">
        <f ca="1">MATCH(LEFT(OFFSET(Lists!$Q$2,MATCH(E3410,Lists!$R$3:$R$19,0)+1,0),4),Lists!$S$3:$S$640,1)</f>
        <v>#N/A</v>
      </c>
      <c r="R3410" s="36" t="e">
        <f ca="1">LEFT(OFFSET(Lists!$S$2,P3410-1+MATCH(F3410,OFFSET(Lists!$T$3,P3410-1,0,Q3410-P3410+1),0),0),6)</f>
        <v>#N/A</v>
      </c>
      <c r="S3410" s="36" t="e">
        <f ca="1">VLOOKUP(R3410,Lists!B:D,3,FALSE)</f>
        <v>#N/A</v>
      </c>
      <c r="T3410" s="36" t="str">
        <f>IF(F3410&lt;&gt;"",MATCH(R3410,'Maximum minutes'!B:B,0),"")</f>
        <v/>
      </c>
      <c r="U3410" s="36">
        <f ca="1">IF(F3410&lt;&gt;"",COUNTA(OFFSET('Maximum minutes'!$C$1,'Annexe A1 Cours'!T3410,0,1,50)),0)</f>
        <v>0</v>
      </c>
      <c r="V3410" s="37">
        <f ca="1">IFERROR(OFFSET('Maximum minutes'!$C$1,T3410+1,-1+MATCH(G3410,OFFSET('Maximum minutes'!$C$1,T3410-1,0,1,50),0)),0)</f>
        <v>0</v>
      </c>
      <c r="W3410" s="38">
        <f t="shared" ca="1" si="106"/>
        <v>0</v>
      </c>
    </row>
    <row r="3411" spans="1:23" s="36" customFormat="1" ht="18.75">
      <c r="A3411" s="34"/>
      <c r="B3411" s="39"/>
      <c r="C3411" s="39"/>
      <c r="D3411" s="35"/>
      <c r="E3411" s="40"/>
      <c r="F3411" s="39"/>
      <c r="G3411" s="39"/>
      <c r="H3411" s="39"/>
      <c r="I3411" s="34"/>
      <c r="J3411" s="34"/>
      <c r="K3411" s="34"/>
      <c r="L3411" s="34"/>
      <c r="M3411" s="43" t="str">
        <f ca="1">IFERROR(OFFSET('Maximum minutes'!$C$1,T3411,MATCH(IF(G3411&lt;&gt;"",G3411,F3411),OFFSET('Maximum minutes'!$C$1,T3411-1,0,1,U3411+1),0)-1)*IF(OR(ISNUMBER(J3411),J3411="sans examen"),1,0)*IF(W3411&lt;MinDate,1,0),"")</f>
        <v/>
      </c>
      <c r="N3411" s="36">
        <f t="shared" ca="1" si="107"/>
        <v>0</v>
      </c>
      <c r="O3411" s="36" t="e">
        <f ca="1">LEFT(OFFSET(Lists!$Q$2,MATCH(E3411,Lists!$R$3:$R$19,0),0),4)</f>
        <v>#N/A</v>
      </c>
      <c r="P3411" s="36" t="e">
        <f ca="1">MATCH(O3411,Lists!$S$2:$S$640,1)</f>
        <v>#N/A</v>
      </c>
      <c r="Q3411" s="36" t="e">
        <f ca="1">MATCH(LEFT(OFFSET(Lists!$Q$2,MATCH(E3411,Lists!$R$3:$R$19,0)+1,0),4),Lists!$S$3:$S$640,1)</f>
        <v>#N/A</v>
      </c>
      <c r="R3411" s="36" t="e">
        <f ca="1">LEFT(OFFSET(Lists!$S$2,P3411-1+MATCH(F3411,OFFSET(Lists!$T$3,P3411-1,0,Q3411-P3411+1),0),0),6)</f>
        <v>#N/A</v>
      </c>
      <c r="S3411" s="36" t="e">
        <f ca="1">VLOOKUP(R3411,Lists!B:D,3,FALSE)</f>
        <v>#N/A</v>
      </c>
      <c r="T3411" s="36" t="str">
        <f>IF(F3411&lt;&gt;"",MATCH(R3411,'Maximum minutes'!B:B,0),"")</f>
        <v/>
      </c>
      <c r="U3411" s="36">
        <f ca="1">IF(F3411&lt;&gt;"",COUNTA(OFFSET('Maximum minutes'!$C$1,'Annexe A1 Cours'!T3411,0,1,50)),0)</f>
        <v>0</v>
      </c>
      <c r="V3411" s="37">
        <f ca="1">IFERROR(OFFSET('Maximum minutes'!$C$1,T3411+1,-1+MATCH(G3411,OFFSET('Maximum minutes'!$C$1,T3411-1,0,1,50),0)),0)</f>
        <v>0</v>
      </c>
      <c r="W3411" s="38">
        <f t="shared" ca="1" si="106"/>
        <v>0</v>
      </c>
    </row>
    <row r="3412" spans="1:23" s="36" customFormat="1" ht="18.75">
      <c r="A3412" s="34"/>
      <c r="B3412" s="39"/>
      <c r="C3412" s="39"/>
      <c r="D3412" s="35"/>
      <c r="E3412" s="40"/>
      <c r="F3412" s="39"/>
      <c r="G3412" s="39"/>
      <c r="H3412" s="39"/>
      <c r="I3412" s="34"/>
      <c r="J3412" s="34"/>
      <c r="K3412" s="34"/>
      <c r="L3412" s="34"/>
      <c r="M3412" s="43" t="str">
        <f ca="1">IFERROR(OFFSET('Maximum minutes'!$C$1,T3412,MATCH(IF(G3412&lt;&gt;"",G3412,F3412),OFFSET('Maximum minutes'!$C$1,T3412-1,0,1,U3412+1),0)-1)*IF(OR(ISNUMBER(J3412),J3412="sans examen"),1,0)*IF(W3412&lt;MinDate,1,0),"")</f>
        <v/>
      </c>
      <c r="N3412" s="36">
        <f t="shared" ca="1" si="107"/>
        <v>0</v>
      </c>
      <c r="O3412" s="36" t="e">
        <f ca="1">LEFT(OFFSET(Lists!$Q$2,MATCH(E3412,Lists!$R$3:$R$19,0),0),4)</f>
        <v>#N/A</v>
      </c>
      <c r="P3412" s="36" t="e">
        <f ca="1">MATCH(O3412,Lists!$S$2:$S$640,1)</f>
        <v>#N/A</v>
      </c>
      <c r="Q3412" s="36" t="e">
        <f ca="1">MATCH(LEFT(OFFSET(Lists!$Q$2,MATCH(E3412,Lists!$R$3:$R$19,0)+1,0),4),Lists!$S$3:$S$640,1)</f>
        <v>#N/A</v>
      </c>
      <c r="R3412" s="36" t="e">
        <f ca="1">LEFT(OFFSET(Lists!$S$2,P3412-1+MATCH(F3412,OFFSET(Lists!$T$3,P3412-1,0,Q3412-P3412+1),0),0),6)</f>
        <v>#N/A</v>
      </c>
      <c r="S3412" s="36" t="e">
        <f ca="1">VLOOKUP(R3412,Lists!B:D,3,FALSE)</f>
        <v>#N/A</v>
      </c>
      <c r="T3412" s="36" t="str">
        <f>IF(F3412&lt;&gt;"",MATCH(R3412,'Maximum minutes'!B:B,0),"")</f>
        <v/>
      </c>
      <c r="U3412" s="36">
        <f ca="1">IF(F3412&lt;&gt;"",COUNTA(OFFSET('Maximum minutes'!$C$1,'Annexe A1 Cours'!T3412,0,1,50)),0)</f>
        <v>0</v>
      </c>
      <c r="V3412" s="37">
        <f ca="1">IFERROR(OFFSET('Maximum minutes'!$C$1,T3412+1,-1+MATCH(G3412,OFFSET('Maximum minutes'!$C$1,T3412-1,0,1,50),0)),0)</f>
        <v>0</v>
      </c>
      <c r="W3412" s="38">
        <f t="shared" ca="1" si="106"/>
        <v>0</v>
      </c>
    </row>
    <row r="3413" spans="1:23" s="36" customFormat="1" ht="18.75">
      <c r="A3413" s="34"/>
      <c r="B3413" s="39"/>
      <c r="C3413" s="39"/>
      <c r="D3413" s="35"/>
      <c r="E3413" s="40"/>
      <c r="F3413" s="39"/>
      <c r="G3413" s="39"/>
      <c r="H3413" s="39"/>
      <c r="I3413" s="34"/>
      <c r="J3413" s="34"/>
      <c r="K3413" s="34"/>
      <c r="L3413" s="34"/>
      <c r="M3413" s="43" t="str">
        <f ca="1">IFERROR(OFFSET('Maximum minutes'!$C$1,T3413,MATCH(IF(G3413&lt;&gt;"",G3413,F3413),OFFSET('Maximum minutes'!$C$1,T3413-1,0,1,U3413+1),0)-1)*IF(OR(ISNUMBER(J3413),J3413="sans examen"),1,0)*IF(W3413&lt;MinDate,1,0),"")</f>
        <v/>
      </c>
      <c r="N3413" s="36">
        <f t="shared" ca="1" si="107"/>
        <v>0</v>
      </c>
      <c r="O3413" s="36" t="e">
        <f ca="1">LEFT(OFFSET(Lists!$Q$2,MATCH(E3413,Lists!$R$3:$R$19,0),0),4)</f>
        <v>#N/A</v>
      </c>
      <c r="P3413" s="36" t="e">
        <f ca="1">MATCH(O3413,Lists!$S$2:$S$640,1)</f>
        <v>#N/A</v>
      </c>
      <c r="Q3413" s="36" t="e">
        <f ca="1">MATCH(LEFT(OFFSET(Lists!$Q$2,MATCH(E3413,Lists!$R$3:$R$19,0)+1,0),4),Lists!$S$3:$S$640,1)</f>
        <v>#N/A</v>
      </c>
      <c r="R3413" s="36" t="e">
        <f ca="1">LEFT(OFFSET(Lists!$S$2,P3413-1+MATCH(F3413,OFFSET(Lists!$T$3,P3413-1,0,Q3413-P3413+1),0),0),6)</f>
        <v>#N/A</v>
      </c>
      <c r="S3413" s="36" t="e">
        <f ca="1">VLOOKUP(R3413,Lists!B:D,3,FALSE)</f>
        <v>#N/A</v>
      </c>
      <c r="T3413" s="36" t="str">
        <f>IF(F3413&lt;&gt;"",MATCH(R3413,'Maximum minutes'!B:B,0),"")</f>
        <v/>
      </c>
      <c r="U3413" s="36">
        <f ca="1">IF(F3413&lt;&gt;"",COUNTA(OFFSET('Maximum minutes'!$C$1,'Annexe A1 Cours'!T3413,0,1,50)),0)</f>
        <v>0</v>
      </c>
      <c r="V3413" s="37">
        <f ca="1">IFERROR(OFFSET('Maximum minutes'!$C$1,T3413+1,-1+MATCH(G3413,OFFSET('Maximum minutes'!$C$1,T3413-1,0,1,50),0)),0)</f>
        <v>0</v>
      </c>
      <c r="W3413" s="38">
        <f t="shared" ca="1" si="106"/>
        <v>0</v>
      </c>
    </row>
    <row r="3414" spans="1:23" s="36" customFormat="1" ht="18.75">
      <c r="A3414" s="34"/>
      <c r="B3414" s="39"/>
      <c r="C3414" s="39"/>
      <c r="D3414" s="35"/>
      <c r="E3414" s="40"/>
      <c r="F3414" s="39"/>
      <c r="G3414" s="39"/>
      <c r="H3414" s="39"/>
      <c r="I3414" s="34"/>
      <c r="J3414" s="34"/>
      <c r="K3414" s="34"/>
      <c r="L3414" s="34"/>
      <c r="M3414" s="43" t="str">
        <f ca="1">IFERROR(OFFSET('Maximum minutes'!$C$1,T3414,MATCH(IF(G3414&lt;&gt;"",G3414,F3414),OFFSET('Maximum minutes'!$C$1,T3414-1,0,1,U3414+1),0)-1)*IF(OR(ISNUMBER(J3414),J3414="sans examen"),1,0)*IF(W3414&lt;MinDate,1,0),"")</f>
        <v/>
      </c>
      <c r="N3414" s="36">
        <f t="shared" ca="1" si="107"/>
        <v>0</v>
      </c>
      <c r="O3414" s="36" t="e">
        <f ca="1">LEFT(OFFSET(Lists!$Q$2,MATCH(E3414,Lists!$R$3:$R$19,0),0),4)</f>
        <v>#N/A</v>
      </c>
      <c r="P3414" s="36" t="e">
        <f ca="1">MATCH(O3414,Lists!$S$2:$S$640,1)</f>
        <v>#N/A</v>
      </c>
      <c r="Q3414" s="36" t="e">
        <f ca="1">MATCH(LEFT(OFFSET(Lists!$Q$2,MATCH(E3414,Lists!$R$3:$R$19,0)+1,0),4),Lists!$S$3:$S$640,1)</f>
        <v>#N/A</v>
      </c>
      <c r="R3414" s="36" t="e">
        <f ca="1">LEFT(OFFSET(Lists!$S$2,P3414-1+MATCH(F3414,OFFSET(Lists!$T$3,P3414-1,0,Q3414-P3414+1),0),0),6)</f>
        <v>#N/A</v>
      </c>
      <c r="S3414" s="36" t="e">
        <f ca="1">VLOOKUP(R3414,Lists!B:D,3,FALSE)</f>
        <v>#N/A</v>
      </c>
      <c r="T3414" s="36" t="str">
        <f>IF(F3414&lt;&gt;"",MATCH(R3414,'Maximum minutes'!B:B,0),"")</f>
        <v/>
      </c>
      <c r="U3414" s="36">
        <f ca="1">IF(F3414&lt;&gt;"",COUNTA(OFFSET('Maximum minutes'!$C$1,'Annexe A1 Cours'!T3414,0,1,50)),0)</f>
        <v>0</v>
      </c>
      <c r="V3414" s="37">
        <f ca="1">IFERROR(OFFSET('Maximum minutes'!$C$1,T3414+1,-1+MATCH(G3414,OFFSET('Maximum minutes'!$C$1,T3414-1,0,1,50),0)),0)</f>
        <v>0</v>
      </c>
      <c r="W3414" s="38">
        <f t="shared" ca="1" si="106"/>
        <v>0</v>
      </c>
    </row>
    <row r="3415" spans="1:23" s="36" customFormat="1" ht="18.75">
      <c r="A3415" s="34"/>
      <c r="B3415" s="39"/>
      <c r="C3415" s="39"/>
      <c r="D3415" s="35"/>
      <c r="E3415" s="40"/>
      <c r="F3415" s="39"/>
      <c r="G3415" s="39"/>
      <c r="H3415" s="39"/>
      <c r="I3415" s="34"/>
      <c r="J3415" s="34"/>
      <c r="K3415" s="34"/>
      <c r="L3415" s="34"/>
      <c r="M3415" s="43" t="str">
        <f ca="1">IFERROR(OFFSET('Maximum minutes'!$C$1,T3415,MATCH(IF(G3415&lt;&gt;"",G3415,F3415),OFFSET('Maximum minutes'!$C$1,T3415-1,0,1,U3415+1),0)-1)*IF(OR(ISNUMBER(J3415),J3415="sans examen"),1,0)*IF(W3415&lt;MinDate,1,0),"")</f>
        <v/>
      </c>
      <c r="N3415" s="36">
        <f t="shared" ca="1" si="107"/>
        <v>0</v>
      </c>
      <c r="O3415" s="36" t="e">
        <f ca="1">LEFT(OFFSET(Lists!$Q$2,MATCH(E3415,Lists!$R$3:$R$19,0),0),4)</f>
        <v>#N/A</v>
      </c>
      <c r="P3415" s="36" t="e">
        <f ca="1">MATCH(O3415,Lists!$S$2:$S$640,1)</f>
        <v>#N/A</v>
      </c>
      <c r="Q3415" s="36" t="e">
        <f ca="1">MATCH(LEFT(OFFSET(Lists!$Q$2,MATCH(E3415,Lists!$R$3:$R$19,0)+1,0),4),Lists!$S$3:$S$640,1)</f>
        <v>#N/A</v>
      </c>
      <c r="R3415" s="36" t="e">
        <f ca="1">LEFT(OFFSET(Lists!$S$2,P3415-1+MATCH(F3415,OFFSET(Lists!$T$3,P3415-1,0,Q3415-P3415+1),0),0),6)</f>
        <v>#N/A</v>
      </c>
      <c r="S3415" s="36" t="e">
        <f ca="1">VLOOKUP(R3415,Lists!B:D,3,FALSE)</f>
        <v>#N/A</v>
      </c>
      <c r="T3415" s="36" t="str">
        <f>IF(F3415&lt;&gt;"",MATCH(R3415,'Maximum minutes'!B:B,0),"")</f>
        <v/>
      </c>
      <c r="U3415" s="36">
        <f ca="1">IF(F3415&lt;&gt;"",COUNTA(OFFSET('Maximum minutes'!$C$1,'Annexe A1 Cours'!T3415,0,1,50)),0)</f>
        <v>0</v>
      </c>
      <c r="V3415" s="37">
        <f ca="1">IFERROR(OFFSET('Maximum minutes'!$C$1,T3415+1,-1+MATCH(G3415,OFFSET('Maximum minutes'!$C$1,T3415-1,0,1,50),0)),0)</f>
        <v>0</v>
      </c>
      <c r="W3415" s="38">
        <f t="shared" ca="1" si="106"/>
        <v>0</v>
      </c>
    </row>
    <row r="3416" spans="1:23" s="36" customFormat="1" ht="18.75">
      <c r="A3416" s="34"/>
      <c r="B3416" s="39"/>
      <c r="C3416" s="39"/>
      <c r="D3416" s="35"/>
      <c r="E3416" s="40"/>
      <c r="F3416" s="39"/>
      <c r="G3416" s="39"/>
      <c r="H3416" s="39"/>
      <c r="I3416" s="34"/>
      <c r="J3416" s="34"/>
      <c r="K3416" s="34"/>
      <c r="L3416" s="34"/>
      <c r="M3416" s="43" t="str">
        <f ca="1">IFERROR(OFFSET('Maximum minutes'!$C$1,T3416,MATCH(IF(G3416&lt;&gt;"",G3416,F3416),OFFSET('Maximum minutes'!$C$1,T3416-1,0,1,U3416+1),0)-1)*IF(OR(ISNUMBER(J3416),J3416="sans examen"),1,0)*IF(W3416&lt;MinDate,1,0),"")</f>
        <v/>
      </c>
      <c r="N3416" s="36">
        <f t="shared" ca="1" si="107"/>
        <v>0</v>
      </c>
      <c r="O3416" s="36" t="e">
        <f ca="1">LEFT(OFFSET(Lists!$Q$2,MATCH(E3416,Lists!$R$3:$R$19,0),0),4)</f>
        <v>#N/A</v>
      </c>
      <c r="P3416" s="36" t="e">
        <f ca="1">MATCH(O3416,Lists!$S$2:$S$640,1)</f>
        <v>#N/A</v>
      </c>
      <c r="Q3416" s="36" t="e">
        <f ca="1">MATCH(LEFT(OFFSET(Lists!$Q$2,MATCH(E3416,Lists!$R$3:$R$19,0)+1,0),4),Lists!$S$3:$S$640,1)</f>
        <v>#N/A</v>
      </c>
      <c r="R3416" s="36" t="e">
        <f ca="1">LEFT(OFFSET(Lists!$S$2,P3416-1+MATCH(F3416,OFFSET(Lists!$T$3,P3416-1,0,Q3416-P3416+1),0),0),6)</f>
        <v>#N/A</v>
      </c>
      <c r="S3416" s="36" t="e">
        <f ca="1">VLOOKUP(R3416,Lists!B:D,3,FALSE)</f>
        <v>#N/A</v>
      </c>
      <c r="T3416" s="36" t="str">
        <f>IF(F3416&lt;&gt;"",MATCH(R3416,'Maximum minutes'!B:B,0),"")</f>
        <v/>
      </c>
      <c r="U3416" s="36">
        <f ca="1">IF(F3416&lt;&gt;"",COUNTA(OFFSET('Maximum minutes'!$C$1,'Annexe A1 Cours'!T3416,0,1,50)),0)</f>
        <v>0</v>
      </c>
      <c r="V3416" s="37">
        <f ca="1">IFERROR(OFFSET('Maximum minutes'!$C$1,T3416+1,-1+MATCH(G3416,OFFSET('Maximum minutes'!$C$1,T3416-1,0,1,50),0)),0)</f>
        <v>0</v>
      </c>
      <c r="W3416" s="38">
        <f t="shared" ca="1" si="106"/>
        <v>0</v>
      </c>
    </row>
    <row r="3417" spans="1:23" s="36" customFormat="1" ht="18.75">
      <c r="A3417" s="34"/>
      <c r="B3417" s="39"/>
      <c r="C3417" s="39"/>
      <c r="D3417" s="35"/>
      <c r="E3417" s="40"/>
      <c r="F3417" s="39"/>
      <c r="G3417" s="39"/>
      <c r="H3417" s="39"/>
      <c r="I3417" s="34"/>
      <c r="J3417" s="34"/>
      <c r="K3417" s="34"/>
      <c r="L3417" s="34"/>
      <c r="M3417" s="43" t="str">
        <f ca="1">IFERROR(OFFSET('Maximum minutes'!$C$1,T3417,MATCH(IF(G3417&lt;&gt;"",G3417,F3417),OFFSET('Maximum minutes'!$C$1,T3417-1,0,1,U3417+1),0)-1)*IF(OR(ISNUMBER(J3417),J3417="sans examen"),1,0)*IF(W3417&lt;MinDate,1,0),"")</f>
        <v/>
      </c>
      <c r="N3417" s="36">
        <f t="shared" ca="1" si="107"/>
        <v>0</v>
      </c>
      <c r="O3417" s="36" t="e">
        <f ca="1">LEFT(OFFSET(Lists!$Q$2,MATCH(E3417,Lists!$R$3:$R$19,0),0),4)</f>
        <v>#N/A</v>
      </c>
      <c r="P3417" s="36" t="e">
        <f ca="1">MATCH(O3417,Lists!$S$2:$S$640,1)</f>
        <v>#N/A</v>
      </c>
      <c r="Q3417" s="36" t="e">
        <f ca="1">MATCH(LEFT(OFFSET(Lists!$Q$2,MATCH(E3417,Lists!$R$3:$R$19,0)+1,0),4),Lists!$S$3:$S$640,1)</f>
        <v>#N/A</v>
      </c>
      <c r="R3417" s="36" t="e">
        <f ca="1">LEFT(OFFSET(Lists!$S$2,P3417-1+MATCH(F3417,OFFSET(Lists!$T$3,P3417-1,0,Q3417-P3417+1),0),0),6)</f>
        <v>#N/A</v>
      </c>
      <c r="S3417" s="36" t="e">
        <f ca="1">VLOOKUP(R3417,Lists!B:D,3,FALSE)</f>
        <v>#N/A</v>
      </c>
      <c r="T3417" s="36" t="str">
        <f>IF(F3417&lt;&gt;"",MATCH(R3417,'Maximum minutes'!B:B,0),"")</f>
        <v/>
      </c>
      <c r="U3417" s="36">
        <f ca="1">IF(F3417&lt;&gt;"",COUNTA(OFFSET('Maximum minutes'!$C$1,'Annexe A1 Cours'!T3417,0,1,50)),0)</f>
        <v>0</v>
      </c>
      <c r="V3417" s="37">
        <f ca="1">IFERROR(OFFSET('Maximum minutes'!$C$1,T3417+1,-1+MATCH(G3417,OFFSET('Maximum minutes'!$C$1,T3417-1,0,1,50),0)),0)</f>
        <v>0</v>
      </c>
      <c r="W3417" s="38">
        <f t="shared" ca="1" si="106"/>
        <v>0</v>
      </c>
    </row>
    <row r="3418" spans="1:23" s="36" customFormat="1" ht="18.75">
      <c r="A3418" s="34"/>
      <c r="B3418" s="39"/>
      <c r="C3418" s="39"/>
      <c r="D3418" s="35"/>
      <c r="E3418" s="40"/>
      <c r="F3418" s="39"/>
      <c r="G3418" s="39"/>
      <c r="H3418" s="39"/>
      <c r="I3418" s="34"/>
      <c r="J3418" s="34"/>
      <c r="K3418" s="34"/>
      <c r="L3418" s="34"/>
      <c r="M3418" s="43" t="str">
        <f ca="1">IFERROR(OFFSET('Maximum minutes'!$C$1,T3418,MATCH(IF(G3418&lt;&gt;"",G3418,F3418),OFFSET('Maximum minutes'!$C$1,T3418-1,0,1,U3418+1),0)-1)*IF(OR(ISNUMBER(J3418),J3418="sans examen"),1,0)*IF(W3418&lt;MinDate,1,0),"")</f>
        <v/>
      </c>
      <c r="N3418" s="36">
        <f t="shared" ca="1" si="107"/>
        <v>0</v>
      </c>
      <c r="O3418" s="36" t="e">
        <f ca="1">LEFT(OFFSET(Lists!$Q$2,MATCH(E3418,Lists!$R$3:$R$19,0),0),4)</f>
        <v>#N/A</v>
      </c>
      <c r="P3418" s="36" t="e">
        <f ca="1">MATCH(O3418,Lists!$S$2:$S$640,1)</f>
        <v>#N/A</v>
      </c>
      <c r="Q3418" s="36" t="e">
        <f ca="1">MATCH(LEFT(OFFSET(Lists!$Q$2,MATCH(E3418,Lists!$R$3:$R$19,0)+1,0),4),Lists!$S$3:$S$640,1)</f>
        <v>#N/A</v>
      </c>
      <c r="R3418" s="36" t="e">
        <f ca="1">LEFT(OFFSET(Lists!$S$2,P3418-1+MATCH(F3418,OFFSET(Lists!$T$3,P3418-1,0,Q3418-P3418+1),0),0),6)</f>
        <v>#N/A</v>
      </c>
      <c r="S3418" s="36" t="e">
        <f ca="1">VLOOKUP(R3418,Lists!B:D,3,FALSE)</f>
        <v>#N/A</v>
      </c>
      <c r="T3418" s="36" t="str">
        <f>IF(F3418&lt;&gt;"",MATCH(R3418,'Maximum minutes'!B:B,0),"")</f>
        <v/>
      </c>
      <c r="U3418" s="36">
        <f ca="1">IF(F3418&lt;&gt;"",COUNTA(OFFSET('Maximum minutes'!$C$1,'Annexe A1 Cours'!T3418,0,1,50)),0)</f>
        <v>0</v>
      </c>
      <c r="V3418" s="37">
        <f ca="1">IFERROR(OFFSET('Maximum minutes'!$C$1,T3418+1,-1+MATCH(G3418,OFFSET('Maximum minutes'!$C$1,T3418-1,0,1,50),0)),0)</f>
        <v>0</v>
      </c>
      <c r="W3418" s="38">
        <f t="shared" ca="1" si="106"/>
        <v>0</v>
      </c>
    </row>
    <row r="3419" spans="1:23" s="36" customFormat="1" ht="18.75">
      <c r="A3419" s="34"/>
      <c r="B3419" s="39"/>
      <c r="C3419" s="39"/>
      <c r="D3419" s="35"/>
      <c r="E3419" s="40"/>
      <c r="F3419" s="39"/>
      <c r="G3419" s="39"/>
      <c r="H3419" s="39"/>
      <c r="I3419" s="34"/>
      <c r="J3419" s="34"/>
      <c r="K3419" s="34"/>
      <c r="L3419" s="34"/>
      <c r="M3419" s="43" t="str">
        <f ca="1">IFERROR(OFFSET('Maximum minutes'!$C$1,T3419,MATCH(IF(G3419&lt;&gt;"",G3419,F3419),OFFSET('Maximum minutes'!$C$1,T3419-1,0,1,U3419+1),0)-1)*IF(OR(ISNUMBER(J3419),J3419="sans examen"),1,0)*IF(W3419&lt;MinDate,1,0),"")</f>
        <v/>
      </c>
      <c r="N3419" s="36">
        <f t="shared" ca="1" si="107"/>
        <v>0</v>
      </c>
      <c r="O3419" s="36" t="e">
        <f ca="1">LEFT(OFFSET(Lists!$Q$2,MATCH(E3419,Lists!$R$3:$R$19,0),0),4)</f>
        <v>#N/A</v>
      </c>
      <c r="P3419" s="36" t="e">
        <f ca="1">MATCH(O3419,Lists!$S$2:$S$640,1)</f>
        <v>#N/A</v>
      </c>
      <c r="Q3419" s="36" t="e">
        <f ca="1">MATCH(LEFT(OFFSET(Lists!$Q$2,MATCH(E3419,Lists!$R$3:$R$19,0)+1,0),4),Lists!$S$3:$S$640,1)</f>
        <v>#N/A</v>
      </c>
      <c r="R3419" s="36" t="e">
        <f ca="1">LEFT(OFFSET(Lists!$S$2,P3419-1+MATCH(F3419,OFFSET(Lists!$T$3,P3419-1,0,Q3419-P3419+1),0),0),6)</f>
        <v>#N/A</v>
      </c>
      <c r="S3419" s="36" t="e">
        <f ca="1">VLOOKUP(R3419,Lists!B:D,3,FALSE)</f>
        <v>#N/A</v>
      </c>
      <c r="T3419" s="36" t="str">
        <f>IF(F3419&lt;&gt;"",MATCH(R3419,'Maximum minutes'!B:B,0),"")</f>
        <v/>
      </c>
      <c r="U3419" s="36">
        <f ca="1">IF(F3419&lt;&gt;"",COUNTA(OFFSET('Maximum minutes'!$C$1,'Annexe A1 Cours'!T3419,0,1,50)),0)</f>
        <v>0</v>
      </c>
      <c r="V3419" s="37">
        <f ca="1">IFERROR(OFFSET('Maximum minutes'!$C$1,T3419+1,-1+MATCH(G3419,OFFSET('Maximum minutes'!$C$1,T3419-1,0,1,50),0)),0)</f>
        <v>0</v>
      </c>
      <c r="W3419" s="38">
        <f t="shared" ca="1" si="106"/>
        <v>0</v>
      </c>
    </row>
    <row r="3420" spans="1:23" s="36" customFormat="1" ht="18.75">
      <c r="A3420" s="34"/>
      <c r="B3420" s="39"/>
      <c r="C3420" s="39"/>
      <c r="D3420" s="35"/>
      <c r="E3420" s="40"/>
      <c r="F3420" s="39"/>
      <c r="G3420" s="39"/>
      <c r="H3420" s="39"/>
      <c r="I3420" s="34"/>
      <c r="J3420" s="34"/>
      <c r="K3420" s="34"/>
      <c r="L3420" s="34"/>
      <c r="M3420" s="43" t="str">
        <f ca="1">IFERROR(OFFSET('Maximum minutes'!$C$1,T3420,MATCH(IF(G3420&lt;&gt;"",G3420,F3420),OFFSET('Maximum minutes'!$C$1,T3420-1,0,1,U3420+1),0)-1)*IF(OR(ISNUMBER(J3420),J3420="sans examen"),1,0)*IF(W3420&lt;MinDate,1,0),"")</f>
        <v/>
      </c>
      <c r="N3420" s="36">
        <f t="shared" ca="1" si="107"/>
        <v>0</v>
      </c>
      <c r="O3420" s="36" t="e">
        <f ca="1">LEFT(OFFSET(Lists!$Q$2,MATCH(E3420,Lists!$R$3:$R$19,0),0),4)</f>
        <v>#N/A</v>
      </c>
      <c r="P3420" s="36" t="e">
        <f ca="1">MATCH(O3420,Lists!$S$2:$S$640,1)</f>
        <v>#N/A</v>
      </c>
      <c r="Q3420" s="36" t="e">
        <f ca="1">MATCH(LEFT(OFFSET(Lists!$Q$2,MATCH(E3420,Lists!$R$3:$R$19,0)+1,0),4),Lists!$S$3:$S$640,1)</f>
        <v>#N/A</v>
      </c>
      <c r="R3420" s="36" t="e">
        <f ca="1">LEFT(OFFSET(Lists!$S$2,P3420-1+MATCH(F3420,OFFSET(Lists!$T$3,P3420-1,0,Q3420-P3420+1),0),0),6)</f>
        <v>#N/A</v>
      </c>
      <c r="S3420" s="36" t="e">
        <f ca="1">VLOOKUP(R3420,Lists!B:D,3,FALSE)</f>
        <v>#N/A</v>
      </c>
      <c r="T3420" s="36" t="str">
        <f>IF(F3420&lt;&gt;"",MATCH(R3420,'Maximum minutes'!B:B,0),"")</f>
        <v/>
      </c>
      <c r="U3420" s="36">
        <f ca="1">IF(F3420&lt;&gt;"",COUNTA(OFFSET('Maximum minutes'!$C$1,'Annexe A1 Cours'!T3420,0,1,50)),0)</f>
        <v>0</v>
      </c>
      <c r="V3420" s="37">
        <f ca="1">IFERROR(OFFSET('Maximum minutes'!$C$1,T3420+1,-1+MATCH(G3420,OFFSET('Maximum minutes'!$C$1,T3420-1,0,1,50),0)),0)</f>
        <v>0</v>
      </c>
      <c r="W3420" s="38">
        <f t="shared" ca="1" si="106"/>
        <v>0</v>
      </c>
    </row>
    <row r="3421" spans="1:23" s="36" customFormat="1" ht="18.75">
      <c r="A3421" s="34"/>
      <c r="B3421" s="39"/>
      <c r="C3421" s="39"/>
      <c r="D3421" s="35"/>
      <c r="E3421" s="40"/>
      <c r="F3421" s="39"/>
      <c r="G3421" s="39"/>
      <c r="H3421" s="39"/>
      <c r="I3421" s="34"/>
      <c r="J3421" s="34"/>
      <c r="K3421" s="34"/>
      <c r="L3421" s="34"/>
      <c r="M3421" s="43" t="str">
        <f ca="1">IFERROR(OFFSET('Maximum minutes'!$C$1,T3421,MATCH(IF(G3421&lt;&gt;"",G3421,F3421),OFFSET('Maximum minutes'!$C$1,T3421-1,0,1,U3421+1),0)-1)*IF(OR(ISNUMBER(J3421),J3421="sans examen"),1,0)*IF(W3421&lt;MinDate,1,0),"")</f>
        <v/>
      </c>
      <c r="N3421" s="36">
        <f t="shared" ca="1" si="107"/>
        <v>0</v>
      </c>
      <c r="O3421" s="36" t="e">
        <f ca="1">LEFT(OFFSET(Lists!$Q$2,MATCH(E3421,Lists!$R$3:$R$19,0),0),4)</f>
        <v>#N/A</v>
      </c>
      <c r="P3421" s="36" t="e">
        <f ca="1">MATCH(O3421,Lists!$S$2:$S$640,1)</f>
        <v>#N/A</v>
      </c>
      <c r="Q3421" s="36" t="e">
        <f ca="1">MATCH(LEFT(OFFSET(Lists!$Q$2,MATCH(E3421,Lists!$R$3:$R$19,0)+1,0),4),Lists!$S$3:$S$640,1)</f>
        <v>#N/A</v>
      </c>
      <c r="R3421" s="36" t="e">
        <f ca="1">LEFT(OFFSET(Lists!$S$2,P3421-1+MATCH(F3421,OFFSET(Lists!$T$3,P3421-1,0,Q3421-P3421+1),0),0),6)</f>
        <v>#N/A</v>
      </c>
      <c r="S3421" s="36" t="e">
        <f ca="1">VLOOKUP(R3421,Lists!B:D,3,FALSE)</f>
        <v>#N/A</v>
      </c>
      <c r="T3421" s="36" t="str">
        <f>IF(F3421&lt;&gt;"",MATCH(R3421,'Maximum minutes'!B:B,0),"")</f>
        <v/>
      </c>
      <c r="U3421" s="36">
        <f ca="1">IF(F3421&lt;&gt;"",COUNTA(OFFSET('Maximum minutes'!$C$1,'Annexe A1 Cours'!T3421,0,1,50)),0)</f>
        <v>0</v>
      </c>
      <c r="V3421" s="37">
        <f ca="1">IFERROR(OFFSET('Maximum minutes'!$C$1,T3421+1,-1+MATCH(G3421,OFFSET('Maximum minutes'!$C$1,T3421-1,0,1,50),0)),0)</f>
        <v>0</v>
      </c>
      <c r="W3421" s="38">
        <f t="shared" ca="1" si="106"/>
        <v>0</v>
      </c>
    </row>
    <row r="3422" spans="1:23" s="36" customFormat="1" ht="18.75">
      <c r="A3422" s="34"/>
      <c r="B3422" s="39"/>
      <c r="C3422" s="39"/>
      <c r="D3422" s="35"/>
      <c r="E3422" s="40"/>
      <c r="F3422" s="39"/>
      <c r="G3422" s="39"/>
      <c r="H3422" s="39"/>
      <c r="I3422" s="34"/>
      <c r="J3422" s="34"/>
      <c r="K3422" s="34"/>
      <c r="L3422" s="34"/>
      <c r="M3422" s="43" t="str">
        <f ca="1">IFERROR(OFFSET('Maximum minutes'!$C$1,T3422,MATCH(IF(G3422&lt;&gt;"",G3422,F3422),OFFSET('Maximum minutes'!$C$1,T3422-1,0,1,U3422+1),0)-1)*IF(OR(ISNUMBER(J3422),J3422="sans examen"),1,0)*IF(W3422&lt;MinDate,1,0),"")</f>
        <v/>
      </c>
      <c r="N3422" s="36">
        <f t="shared" ca="1" si="107"/>
        <v>0</v>
      </c>
      <c r="O3422" s="36" t="e">
        <f ca="1">LEFT(OFFSET(Lists!$Q$2,MATCH(E3422,Lists!$R$3:$R$19,0),0),4)</f>
        <v>#N/A</v>
      </c>
      <c r="P3422" s="36" t="e">
        <f ca="1">MATCH(O3422,Lists!$S$2:$S$640,1)</f>
        <v>#N/A</v>
      </c>
      <c r="Q3422" s="36" t="e">
        <f ca="1">MATCH(LEFT(OFFSET(Lists!$Q$2,MATCH(E3422,Lists!$R$3:$R$19,0)+1,0),4),Lists!$S$3:$S$640,1)</f>
        <v>#N/A</v>
      </c>
      <c r="R3422" s="36" t="e">
        <f ca="1">LEFT(OFFSET(Lists!$S$2,P3422-1+MATCH(F3422,OFFSET(Lists!$T$3,P3422-1,0,Q3422-P3422+1),0),0),6)</f>
        <v>#N/A</v>
      </c>
      <c r="S3422" s="36" t="e">
        <f ca="1">VLOOKUP(R3422,Lists!B:D,3,FALSE)</f>
        <v>#N/A</v>
      </c>
      <c r="T3422" s="36" t="str">
        <f>IF(F3422&lt;&gt;"",MATCH(R3422,'Maximum minutes'!B:B,0),"")</f>
        <v/>
      </c>
      <c r="U3422" s="36">
        <f ca="1">IF(F3422&lt;&gt;"",COUNTA(OFFSET('Maximum minutes'!$C$1,'Annexe A1 Cours'!T3422,0,1,50)),0)</f>
        <v>0</v>
      </c>
      <c r="V3422" s="37">
        <f ca="1">IFERROR(OFFSET('Maximum minutes'!$C$1,T3422+1,-1+MATCH(G3422,OFFSET('Maximum minutes'!$C$1,T3422-1,0,1,50),0)),0)</f>
        <v>0</v>
      </c>
      <c r="W3422" s="38">
        <f t="shared" ca="1" si="106"/>
        <v>0</v>
      </c>
    </row>
    <row r="3423" spans="1:23" s="36" customFormat="1" ht="18.75">
      <c r="A3423" s="34"/>
      <c r="B3423" s="39"/>
      <c r="C3423" s="39"/>
      <c r="D3423" s="35"/>
      <c r="E3423" s="40"/>
      <c r="F3423" s="39"/>
      <c r="G3423" s="39"/>
      <c r="H3423" s="39"/>
      <c r="I3423" s="34"/>
      <c r="J3423" s="34"/>
      <c r="K3423" s="34"/>
      <c r="L3423" s="34"/>
      <c r="M3423" s="43" t="str">
        <f ca="1">IFERROR(OFFSET('Maximum minutes'!$C$1,T3423,MATCH(IF(G3423&lt;&gt;"",G3423,F3423),OFFSET('Maximum minutes'!$C$1,T3423-1,0,1,U3423+1),0)-1)*IF(OR(ISNUMBER(J3423),J3423="sans examen"),1,0)*IF(W3423&lt;MinDate,1,0),"")</f>
        <v/>
      </c>
      <c r="N3423" s="36">
        <f t="shared" ca="1" si="107"/>
        <v>0</v>
      </c>
      <c r="O3423" s="36" t="e">
        <f ca="1">LEFT(OFFSET(Lists!$Q$2,MATCH(E3423,Lists!$R$3:$R$19,0),0),4)</f>
        <v>#N/A</v>
      </c>
      <c r="P3423" s="36" t="e">
        <f ca="1">MATCH(O3423,Lists!$S$2:$S$640,1)</f>
        <v>#N/A</v>
      </c>
      <c r="Q3423" s="36" t="e">
        <f ca="1">MATCH(LEFT(OFFSET(Lists!$Q$2,MATCH(E3423,Lists!$R$3:$R$19,0)+1,0),4),Lists!$S$3:$S$640,1)</f>
        <v>#N/A</v>
      </c>
      <c r="R3423" s="36" t="e">
        <f ca="1">LEFT(OFFSET(Lists!$S$2,P3423-1+MATCH(F3423,OFFSET(Lists!$T$3,P3423-1,0,Q3423-P3423+1),0),0),6)</f>
        <v>#N/A</v>
      </c>
      <c r="S3423" s="36" t="e">
        <f ca="1">VLOOKUP(R3423,Lists!B:D,3,FALSE)</f>
        <v>#N/A</v>
      </c>
      <c r="T3423" s="36" t="str">
        <f>IF(F3423&lt;&gt;"",MATCH(R3423,'Maximum minutes'!B:B,0),"")</f>
        <v/>
      </c>
      <c r="U3423" s="36">
        <f ca="1">IF(F3423&lt;&gt;"",COUNTA(OFFSET('Maximum minutes'!$C$1,'Annexe A1 Cours'!T3423,0,1,50)),0)</f>
        <v>0</v>
      </c>
      <c r="V3423" s="37">
        <f ca="1">IFERROR(OFFSET('Maximum minutes'!$C$1,T3423+1,-1+MATCH(G3423,OFFSET('Maximum minutes'!$C$1,T3423-1,0,1,50),0)),0)</f>
        <v>0</v>
      </c>
      <c r="W3423" s="38">
        <f t="shared" ca="1" si="106"/>
        <v>0</v>
      </c>
    </row>
    <row r="3424" spans="1:23" s="36" customFormat="1" ht="18.75">
      <c r="A3424" s="34"/>
      <c r="B3424" s="39"/>
      <c r="C3424" s="39"/>
      <c r="D3424" s="35"/>
      <c r="E3424" s="40"/>
      <c r="F3424" s="39"/>
      <c r="G3424" s="39"/>
      <c r="H3424" s="39"/>
      <c r="I3424" s="34"/>
      <c r="J3424" s="34"/>
      <c r="K3424" s="34"/>
      <c r="L3424" s="34"/>
      <c r="M3424" s="43" t="str">
        <f ca="1">IFERROR(OFFSET('Maximum minutes'!$C$1,T3424,MATCH(IF(G3424&lt;&gt;"",G3424,F3424),OFFSET('Maximum minutes'!$C$1,T3424-1,0,1,U3424+1),0)-1)*IF(OR(ISNUMBER(J3424),J3424="sans examen"),1,0)*IF(W3424&lt;MinDate,1,0),"")</f>
        <v/>
      </c>
      <c r="N3424" s="36">
        <f t="shared" ca="1" si="107"/>
        <v>0</v>
      </c>
      <c r="O3424" s="36" t="e">
        <f ca="1">LEFT(OFFSET(Lists!$Q$2,MATCH(E3424,Lists!$R$3:$R$19,0),0),4)</f>
        <v>#N/A</v>
      </c>
      <c r="P3424" s="36" t="e">
        <f ca="1">MATCH(O3424,Lists!$S$2:$S$640,1)</f>
        <v>#N/A</v>
      </c>
      <c r="Q3424" s="36" t="e">
        <f ca="1">MATCH(LEFT(OFFSET(Lists!$Q$2,MATCH(E3424,Lists!$R$3:$R$19,0)+1,0),4),Lists!$S$3:$S$640,1)</f>
        <v>#N/A</v>
      </c>
      <c r="R3424" s="36" t="e">
        <f ca="1">LEFT(OFFSET(Lists!$S$2,P3424-1+MATCH(F3424,OFFSET(Lists!$T$3,P3424-1,0,Q3424-P3424+1),0),0),6)</f>
        <v>#N/A</v>
      </c>
      <c r="S3424" s="36" t="e">
        <f ca="1">VLOOKUP(R3424,Lists!B:D,3,FALSE)</f>
        <v>#N/A</v>
      </c>
      <c r="T3424" s="36" t="str">
        <f>IF(F3424&lt;&gt;"",MATCH(R3424,'Maximum minutes'!B:B,0),"")</f>
        <v/>
      </c>
      <c r="U3424" s="36">
        <f ca="1">IF(F3424&lt;&gt;"",COUNTA(OFFSET('Maximum minutes'!$C$1,'Annexe A1 Cours'!T3424,0,1,50)),0)</f>
        <v>0</v>
      </c>
      <c r="V3424" s="37">
        <f ca="1">IFERROR(OFFSET('Maximum minutes'!$C$1,T3424+1,-1+MATCH(G3424,OFFSET('Maximum minutes'!$C$1,T3424-1,0,1,50),0)),0)</f>
        <v>0</v>
      </c>
      <c r="W3424" s="38">
        <f t="shared" ca="1" si="106"/>
        <v>0</v>
      </c>
    </row>
    <row r="3425" spans="1:23" s="36" customFormat="1" ht="18.75">
      <c r="A3425" s="34"/>
      <c r="B3425" s="39"/>
      <c r="C3425" s="39"/>
      <c r="D3425" s="35"/>
      <c r="E3425" s="40"/>
      <c r="F3425" s="39"/>
      <c r="G3425" s="39"/>
      <c r="H3425" s="39"/>
      <c r="I3425" s="34"/>
      <c r="J3425" s="34"/>
      <c r="K3425" s="34"/>
      <c r="L3425" s="34"/>
      <c r="M3425" s="43" t="str">
        <f ca="1">IFERROR(OFFSET('Maximum minutes'!$C$1,T3425,MATCH(IF(G3425&lt;&gt;"",G3425,F3425),OFFSET('Maximum minutes'!$C$1,T3425-1,0,1,U3425+1),0)-1)*IF(OR(ISNUMBER(J3425),J3425="sans examen"),1,0)*IF(W3425&lt;MinDate,1,0),"")</f>
        <v/>
      </c>
      <c r="N3425" s="36">
        <f t="shared" ca="1" si="107"/>
        <v>0</v>
      </c>
      <c r="O3425" s="36" t="e">
        <f ca="1">LEFT(OFFSET(Lists!$Q$2,MATCH(E3425,Lists!$R$3:$R$19,0),0),4)</f>
        <v>#N/A</v>
      </c>
      <c r="P3425" s="36" t="e">
        <f ca="1">MATCH(O3425,Lists!$S$2:$S$640,1)</f>
        <v>#N/A</v>
      </c>
      <c r="Q3425" s="36" t="e">
        <f ca="1">MATCH(LEFT(OFFSET(Lists!$Q$2,MATCH(E3425,Lists!$R$3:$R$19,0)+1,0),4),Lists!$S$3:$S$640,1)</f>
        <v>#N/A</v>
      </c>
      <c r="R3425" s="36" t="e">
        <f ca="1">LEFT(OFFSET(Lists!$S$2,P3425-1+MATCH(F3425,OFFSET(Lists!$T$3,P3425-1,0,Q3425-P3425+1),0),0),6)</f>
        <v>#N/A</v>
      </c>
      <c r="S3425" s="36" t="e">
        <f ca="1">VLOOKUP(R3425,Lists!B:D,3,FALSE)</f>
        <v>#N/A</v>
      </c>
      <c r="T3425" s="36" t="str">
        <f>IF(F3425&lt;&gt;"",MATCH(R3425,'Maximum minutes'!B:B,0),"")</f>
        <v/>
      </c>
      <c r="U3425" s="36">
        <f ca="1">IF(F3425&lt;&gt;"",COUNTA(OFFSET('Maximum minutes'!$C$1,'Annexe A1 Cours'!T3425,0,1,50)),0)</f>
        <v>0</v>
      </c>
      <c r="V3425" s="37">
        <f ca="1">IFERROR(OFFSET('Maximum minutes'!$C$1,T3425+1,-1+MATCH(G3425,OFFSET('Maximum minutes'!$C$1,T3425-1,0,1,50),0)),0)</f>
        <v>0</v>
      </c>
      <c r="W3425" s="38">
        <f t="shared" ca="1" si="106"/>
        <v>0</v>
      </c>
    </row>
    <row r="3426" spans="1:23" s="36" customFormat="1" ht="18.75">
      <c r="A3426" s="34"/>
      <c r="B3426" s="39"/>
      <c r="C3426" s="39"/>
      <c r="D3426" s="35"/>
      <c r="E3426" s="40"/>
      <c r="F3426" s="39"/>
      <c r="G3426" s="39"/>
      <c r="H3426" s="39"/>
      <c r="I3426" s="34"/>
      <c r="J3426" s="34"/>
      <c r="K3426" s="34"/>
      <c r="L3426" s="34"/>
      <c r="M3426" s="43" t="str">
        <f ca="1">IFERROR(OFFSET('Maximum minutes'!$C$1,T3426,MATCH(IF(G3426&lt;&gt;"",G3426,F3426),OFFSET('Maximum minutes'!$C$1,T3426-1,0,1,U3426+1),0)-1)*IF(OR(ISNUMBER(J3426),J3426="sans examen"),1,0)*IF(W3426&lt;MinDate,1,0),"")</f>
        <v/>
      </c>
      <c r="N3426" s="36">
        <f t="shared" ca="1" si="107"/>
        <v>0</v>
      </c>
      <c r="O3426" s="36" t="e">
        <f ca="1">LEFT(OFFSET(Lists!$Q$2,MATCH(E3426,Lists!$R$3:$R$19,0),0),4)</f>
        <v>#N/A</v>
      </c>
      <c r="P3426" s="36" t="e">
        <f ca="1">MATCH(O3426,Lists!$S$2:$S$640,1)</f>
        <v>#N/A</v>
      </c>
      <c r="Q3426" s="36" t="e">
        <f ca="1">MATCH(LEFT(OFFSET(Lists!$Q$2,MATCH(E3426,Lists!$R$3:$R$19,0)+1,0),4),Lists!$S$3:$S$640,1)</f>
        <v>#N/A</v>
      </c>
      <c r="R3426" s="36" t="e">
        <f ca="1">LEFT(OFFSET(Lists!$S$2,P3426-1+MATCH(F3426,OFFSET(Lists!$T$3,P3426-1,0,Q3426-P3426+1),0),0),6)</f>
        <v>#N/A</v>
      </c>
      <c r="S3426" s="36" t="e">
        <f ca="1">VLOOKUP(R3426,Lists!B:D,3,FALSE)</f>
        <v>#N/A</v>
      </c>
      <c r="T3426" s="36" t="str">
        <f>IF(F3426&lt;&gt;"",MATCH(R3426,'Maximum minutes'!B:B,0),"")</f>
        <v/>
      </c>
      <c r="U3426" s="36">
        <f ca="1">IF(F3426&lt;&gt;"",COUNTA(OFFSET('Maximum minutes'!$C$1,'Annexe A1 Cours'!T3426,0,1,50)),0)</f>
        <v>0</v>
      </c>
      <c r="V3426" s="37">
        <f ca="1">IFERROR(OFFSET('Maximum minutes'!$C$1,T3426+1,-1+MATCH(G3426,OFFSET('Maximum minutes'!$C$1,T3426-1,0,1,50),0)),0)</f>
        <v>0</v>
      </c>
      <c r="W3426" s="38">
        <f t="shared" ca="1" si="106"/>
        <v>0</v>
      </c>
    </row>
    <row r="3427" spans="1:23" s="36" customFormat="1" ht="18.75">
      <c r="A3427" s="34"/>
      <c r="B3427" s="39"/>
      <c r="C3427" s="39"/>
      <c r="D3427" s="35"/>
      <c r="E3427" s="40"/>
      <c r="F3427" s="39"/>
      <c r="G3427" s="39"/>
      <c r="H3427" s="39"/>
      <c r="I3427" s="34"/>
      <c r="J3427" s="34"/>
      <c r="K3427" s="34"/>
      <c r="L3427" s="34"/>
      <c r="M3427" s="43" t="str">
        <f ca="1">IFERROR(OFFSET('Maximum minutes'!$C$1,T3427,MATCH(IF(G3427&lt;&gt;"",G3427,F3427),OFFSET('Maximum minutes'!$C$1,T3427-1,0,1,U3427+1),0)-1)*IF(OR(ISNUMBER(J3427),J3427="sans examen"),1,0)*IF(W3427&lt;MinDate,1,0),"")</f>
        <v/>
      </c>
      <c r="N3427" s="36">
        <f t="shared" ca="1" si="107"/>
        <v>0</v>
      </c>
      <c r="O3427" s="36" t="e">
        <f ca="1">LEFT(OFFSET(Lists!$Q$2,MATCH(E3427,Lists!$R$3:$R$19,0),0),4)</f>
        <v>#N/A</v>
      </c>
      <c r="P3427" s="36" t="e">
        <f ca="1">MATCH(O3427,Lists!$S$2:$S$640,1)</f>
        <v>#N/A</v>
      </c>
      <c r="Q3427" s="36" t="e">
        <f ca="1">MATCH(LEFT(OFFSET(Lists!$Q$2,MATCH(E3427,Lists!$R$3:$R$19,0)+1,0),4),Lists!$S$3:$S$640,1)</f>
        <v>#N/A</v>
      </c>
      <c r="R3427" s="36" t="e">
        <f ca="1">LEFT(OFFSET(Lists!$S$2,P3427-1+MATCH(F3427,OFFSET(Lists!$T$3,P3427-1,0,Q3427-P3427+1),0),0),6)</f>
        <v>#N/A</v>
      </c>
      <c r="S3427" s="36" t="e">
        <f ca="1">VLOOKUP(R3427,Lists!B:D,3,FALSE)</f>
        <v>#N/A</v>
      </c>
      <c r="T3427" s="36" t="str">
        <f>IF(F3427&lt;&gt;"",MATCH(R3427,'Maximum minutes'!B:B,0),"")</f>
        <v/>
      </c>
      <c r="U3427" s="36">
        <f ca="1">IF(F3427&lt;&gt;"",COUNTA(OFFSET('Maximum minutes'!$C$1,'Annexe A1 Cours'!T3427,0,1,50)),0)</f>
        <v>0</v>
      </c>
      <c r="V3427" s="37">
        <f ca="1">IFERROR(OFFSET('Maximum minutes'!$C$1,T3427+1,-1+MATCH(G3427,OFFSET('Maximum minutes'!$C$1,T3427-1,0,1,50),0)),0)</f>
        <v>0</v>
      </c>
      <c r="W3427" s="38">
        <f t="shared" ca="1" si="106"/>
        <v>0</v>
      </c>
    </row>
    <row r="3428" spans="1:23" s="36" customFormat="1" ht="18.75">
      <c r="A3428" s="34"/>
      <c r="B3428" s="39"/>
      <c r="C3428" s="39"/>
      <c r="D3428" s="35"/>
      <c r="E3428" s="40"/>
      <c r="F3428" s="39"/>
      <c r="G3428" s="39"/>
      <c r="H3428" s="39"/>
      <c r="I3428" s="34"/>
      <c r="J3428" s="34"/>
      <c r="K3428" s="34"/>
      <c r="L3428" s="34"/>
      <c r="M3428" s="43" t="str">
        <f ca="1">IFERROR(OFFSET('Maximum minutes'!$C$1,T3428,MATCH(IF(G3428&lt;&gt;"",G3428,F3428),OFFSET('Maximum minutes'!$C$1,T3428-1,0,1,U3428+1),0)-1)*IF(OR(ISNUMBER(J3428),J3428="sans examen"),1,0)*IF(W3428&lt;MinDate,1,0),"")</f>
        <v/>
      </c>
      <c r="N3428" s="36">
        <f t="shared" ca="1" si="107"/>
        <v>0</v>
      </c>
      <c r="O3428" s="36" t="e">
        <f ca="1">LEFT(OFFSET(Lists!$Q$2,MATCH(E3428,Lists!$R$3:$R$19,0),0),4)</f>
        <v>#N/A</v>
      </c>
      <c r="P3428" s="36" t="e">
        <f ca="1">MATCH(O3428,Lists!$S$2:$S$640,1)</f>
        <v>#N/A</v>
      </c>
      <c r="Q3428" s="36" t="e">
        <f ca="1">MATCH(LEFT(OFFSET(Lists!$Q$2,MATCH(E3428,Lists!$R$3:$R$19,0)+1,0),4),Lists!$S$3:$S$640,1)</f>
        <v>#N/A</v>
      </c>
      <c r="R3428" s="36" t="e">
        <f ca="1">LEFT(OFFSET(Lists!$S$2,P3428-1+MATCH(F3428,OFFSET(Lists!$T$3,P3428-1,0,Q3428-P3428+1),0),0),6)</f>
        <v>#N/A</v>
      </c>
      <c r="S3428" s="36" t="e">
        <f ca="1">VLOOKUP(R3428,Lists!B:D,3,FALSE)</f>
        <v>#N/A</v>
      </c>
      <c r="T3428" s="36" t="str">
        <f>IF(F3428&lt;&gt;"",MATCH(R3428,'Maximum minutes'!B:B,0),"")</f>
        <v/>
      </c>
      <c r="U3428" s="36">
        <f ca="1">IF(F3428&lt;&gt;"",COUNTA(OFFSET('Maximum minutes'!$C$1,'Annexe A1 Cours'!T3428,0,1,50)),0)</f>
        <v>0</v>
      </c>
      <c r="V3428" s="37">
        <f ca="1">IFERROR(OFFSET('Maximum minutes'!$C$1,T3428+1,-1+MATCH(G3428,OFFSET('Maximum minutes'!$C$1,T3428-1,0,1,50),0)),0)</f>
        <v>0</v>
      </c>
      <c r="W3428" s="38">
        <f t="shared" ca="1" si="106"/>
        <v>0</v>
      </c>
    </row>
    <row r="3429" spans="1:23" s="36" customFormat="1" ht="18.75">
      <c r="A3429" s="34"/>
      <c r="B3429" s="39"/>
      <c r="C3429" s="39"/>
      <c r="D3429" s="35"/>
      <c r="E3429" s="40"/>
      <c r="F3429" s="39"/>
      <c r="G3429" s="39"/>
      <c r="H3429" s="39"/>
      <c r="I3429" s="34"/>
      <c r="J3429" s="34"/>
      <c r="K3429" s="34"/>
      <c r="L3429" s="34"/>
      <c r="M3429" s="43" t="str">
        <f ca="1">IFERROR(OFFSET('Maximum minutes'!$C$1,T3429,MATCH(IF(G3429&lt;&gt;"",G3429,F3429),OFFSET('Maximum minutes'!$C$1,T3429-1,0,1,U3429+1),0)-1)*IF(OR(ISNUMBER(J3429),J3429="sans examen"),1,0)*IF(W3429&lt;MinDate,1,0),"")</f>
        <v/>
      </c>
      <c r="N3429" s="36">
        <f t="shared" ca="1" si="107"/>
        <v>0</v>
      </c>
      <c r="O3429" s="36" t="e">
        <f ca="1">LEFT(OFFSET(Lists!$Q$2,MATCH(E3429,Lists!$R$3:$R$19,0),0),4)</f>
        <v>#N/A</v>
      </c>
      <c r="P3429" s="36" t="e">
        <f ca="1">MATCH(O3429,Lists!$S$2:$S$640,1)</f>
        <v>#N/A</v>
      </c>
      <c r="Q3429" s="36" t="e">
        <f ca="1">MATCH(LEFT(OFFSET(Lists!$Q$2,MATCH(E3429,Lists!$R$3:$R$19,0)+1,0),4),Lists!$S$3:$S$640,1)</f>
        <v>#N/A</v>
      </c>
      <c r="R3429" s="36" t="e">
        <f ca="1">LEFT(OFFSET(Lists!$S$2,P3429-1+MATCH(F3429,OFFSET(Lists!$T$3,P3429-1,0,Q3429-P3429+1),0),0),6)</f>
        <v>#N/A</v>
      </c>
      <c r="S3429" s="36" t="e">
        <f ca="1">VLOOKUP(R3429,Lists!B:D,3,FALSE)</f>
        <v>#N/A</v>
      </c>
      <c r="T3429" s="36" t="str">
        <f>IF(F3429&lt;&gt;"",MATCH(R3429,'Maximum minutes'!B:B,0),"")</f>
        <v/>
      </c>
      <c r="U3429" s="36">
        <f ca="1">IF(F3429&lt;&gt;"",COUNTA(OFFSET('Maximum minutes'!$C$1,'Annexe A1 Cours'!T3429,0,1,50)),0)</f>
        <v>0</v>
      </c>
      <c r="V3429" s="37">
        <f ca="1">IFERROR(OFFSET('Maximum minutes'!$C$1,T3429+1,-1+MATCH(G3429,OFFSET('Maximum minutes'!$C$1,T3429-1,0,1,50),0)),0)</f>
        <v>0</v>
      </c>
      <c r="W3429" s="38">
        <f t="shared" ca="1" si="106"/>
        <v>0</v>
      </c>
    </row>
    <row r="3430" spans="1:23" s="36" customFormat="1" ht="18.75">
      <c r="A3430" s="34"/>
      <c r="B3430" s="39"/>
      <c r="C3430" s="39"/>
      <c r="D3430" s="35"/>
      <c r="E3430" s="40"/>
      <c r="F3430" s="39"/>
      <c r="G3430" s="39"/>
      <c r="H3430" s="39"/>
      <c r="I3430" s="34"/>
      <c r="J3430" s="34"/>
      <c r="K3430" s="34"/>
      <c r="L3430" s="34"/>
      <c r="M3430" s="43" t="str">
        <f ca="1">IFERROR(OFFSET('Maximum minutes'!$C$1,T3430,MATCH(IF(G3430&lt;&gt;"",G3430,F3430),OFFSET('Maximum minutes'!$C$1,T3430-1,0,1,U3430+1),0)-1)*IF(OR(ISNUMBER(J3430),J3430="sans examen"),1,0)*IF(W3430&lt;MinDate,1,0),"")</f>
        <v/>
      </c>
      <c r="N3430" s="36">
        <f t="shared" ca="1" si="107"/>
        <v>0</v>
      </c>
      <c r="O3430" s="36" t="e">
        <f ca="1">LEFT(OFFSET(Lists!$Q$2,MATCH(E3430,Lists!$R$3:$R$19,0),0),4)</f>
        <v>#N/A</v>
      </c>
      <c r="P3430" s="36" t="e">
        <f ca="1">MATCH(O3430,Lists!$S$2:$S$640,1)</f>
        <v>#N/A</v>
      </c>
      <c r="Q3430" s="36" t="e">
        <f ca="1">MATCH(LEFT(OFFSET(Lists!$Q$2,MATCH(E3430,Lists!$R$3:$R$19,0)+1,0),4),Lists!$S$3:$S$640,1)</f>
        <v>#N/A</v>
      </c>
      <c r="R3430" s="36" t="e">
        <f ca="1">LEFT(OFFSET(Lists!$S$2,P3430-1+MATCH(F3430,OFFSET(Lists!$T$3,P3430-1,0,Q3430-P3430+1),0),0),6)</f>
        <v>#N/A</v>
      </c>
      <c r="S3430" s="36" t="e">
        <f ca="1">VLOOKUP(R3430,Lists!B:D,3,FALSE)</f>
        <v>#N/A</v>
      </c>
      <c r="T3430" s="36" t="str">
        <f>IF(F3430&lt;&gt;"",MATCH(R3430,'Maximum minutes'!B:B,0),"")</f>
        <v/>
      </c>
      <c r="U3430" s="36">
        <f ca="1">IF(F3430&lt;&gt;"",COUNTA(OFFSET('Maximum minutes'!$C$1,'Annexe A1 Cours'!T3430,0,1,50)),0)</f>
        <v>0</v>
      </c>
      <c r="V3430" s="37">
        <f ca="1">IFERROR(OFFSET('Maximum minutes'!$C$1,T3430+1,-1+MATCH(G3430,OFFSET('Maximum minutes'!$C$1,T3430-1,0,1,50),0)),0)</f>
        <v>0</v>
      </c>
      <c r="W3430" s="38">
        <f t="shared" ca="1" si="106"/>
        <v>0</v>
      </c>
    </row>
    <row r="3431" spans="1:23" s="36" customFormat="1" ht="18.75">
      <c r="A3431" s="34"/>
      <c r="B3431" s="39"/>
      <c r="C3431" s="39"/>
      <c r="D3431" s="35"/>
      <c r="E3431" s="40"/>
      <c r="F3431" s="39"/>
      <c r="G3431" s="39"/>
      <c r="H3431" s="39"/>
      <c r="I3431" s="34"/>
      <c r="J3431" s="34"/>
      <c r="K3431" s="34"/>
      <c r="L3431" s="34"/>
      <c r="M3431" s="43" t="str">
        <f ca="1">IFERROR(OFFSET('Maximum minutes'!$C$1,T3431,MATCH(IF(G3431&lt;&gt;"",G3431,F3431),OFFSET('Maximum minutes'!$C$1,T3431-1,0,1,U3431+1),0)-1)*IF(OR(ISNUMBER(J3431),J3431="sans examen"),1,0)*IF(W3431&lt;MinDate,1,0),"")</f>
        <v/>
      </c>
      <c r="N3431" s="36">
        <f t="shared" ca="1" si="107"/>
        <v>0</v>
      </c>
      <c r="O3431" s="36" t="e">
        <f ca="1">LEFT(OFFSET(Lists!$Q$2,MATCH(E3431,Lists!$R$3:$R$19,0),0),4)</f>
        <v>#N/A</v>
      </c>
      <c r="P3431" s="36" t="e">
        <f ca="1">MATCH(O3431,Lists!$S$2:$S$640,1)</f>
        <v>#N/A</v>
      </c>
      <c r="Q3431" s="36" t="e">
        <f ca="1">MATCH(LEFT(OFFSET(Lists!$Q$2,MATCH(E3431,Lists!$R$3:$R$19,0)+1,0),4),Lists!$S$3:$S$640,1)</f>
        <v>#N/A</v>
      </c>
      <c r="R3431" s="36" t="e">
        <f ca="1">LEFT(OFFSET(Lists!$S$2,P3431-1+MATCH(F3431,OFFSET(Lists!$T$3,P3431-1,0,Q3431-P3431+1),0),0),6)</f>
        <v>#N/A</v>
      </c>
      <c r="S3431" s="36" t="e">
        <f ca="1">VLOOKUP(R3431,Lists!B:D,3,FALSE)</f>
        <v>#N/A</v>
      </c>
      <c r="T3431" s="36" t="str">
        <f>IF(F3431&lt;&gt;"",MATCH(R3431,'Maximum minutes'!B:B,0),"")</f>
        <v/>
      </c>
      <c r="U3431" s="36">
        <f ca="1">IF(F3431&lt;&gt;"",COUNTA(OFFSET('Maximum minutes'!$C$1,'Annexe A1 Cours'!T3431,0,1,50)),0)</f>
        <v>0</v>
      </c>
      <c r="V3431" s="37">
        <f ca="1">IFERROR(OFFSET('Maximum minutes'!$C$1,T3431+1,-1+MATCH(G3431,OFFSET('Maximum minutes'!$C$1,T3431-1,0,1,50),0)),0)</f>
        <v>0</v>
      </c>
      <c r="W3431" s="38">
        <f t="shared" ca="1" si="106"/>
        <v>0</v>
      </c>
    </row>
    <row r="3432" spans="1:23" s="36" customFormat="1" ht="18.75">
      <c r="A3432" s="34"/>
      <c r="B3432" s="39"/>
      <c r="C3432" s="39"/>
      <c r="D3432" s="35"/>
      <c r="E3432" s="40"/>
      <c r="F3432" s="39"/>
      <c r="G3432" s="39"/>
      <c r="H3432" s="39"/>
      <c r="I3432" s="34"/>
      <c r="J3432" s="34"/>
      <c r="K3432" s="34"/>
      <c r="L3432" s="34"/>
      <c r="M3432" s="43" t="str">
        <f ca="1">IFERROR(OFFSET('Maximum minutes'!$C$1,T3432,MATCH(IF(G3432&lt;&gt;"",G3432,F3432),OFFSET('Maximum minutes'!$C$1,T3432-1,0,1,U3432+1),0)-1)*IF(OR(ISNUMBER(J3432),J3432="sans examen"),1,0)*IF(W3432&lt;MinDate,1,0),"")</f>
        <v/>
      </c>
      <c r="N3432" s="36">
        <f t="shared" ca="1" si="107"/>
        <v>0</v>
      </c>
      <c r="O3432" s="36" t="e">
        <f ca="1">LEFT(OFFSET(Lists!$Q$2,MATCH(E3432,Lists!$R$3:$R$19,0),0),4)</f>
        <v>#N/A</v>
      </c>
      <c r="P3432" s="36" t="e">
        <f ca="1">MATCH(O3432,Lists!$S$2:$S$640,1)</f>
        <v>#N/A</v>
      </c>
      <c r="Q3432" s="36" t="e">
        <f ca="1">MATCH(LEFT(OFFSET(Lists!$Q$2,MATCH(E3432,Lists!$R$3:$R$19,0)+1,0),4),Lists!$S$3:$S$640,1)</f>
        <v>#N/A</v>
      </c>
      <c r="R3432" s="36" t="e">
        <f ca="1">LEFT(OFFSET(Lists!$S$2,P3432-1+MATCH(F3432,OFFSET(Lists!$T$3,P3432-1,0,Q3432-P3432+1),0),0),6)</f>
        <v>#N/A</v>
      </c>
      <c r="S3432" s="36" t="e">
        <f ca="1">VLOOKUP(R3432,Lists!B:D,3,FALSE)</f>
        <v>#N/A</v>
      </c>
      <c r="T3432" s="36" t="str">
        <f>IF(F3432&lt;&gt;"",MATCH(R3432,'Maximum minutes'!B:B,0),"")</f>
        <v/>
      </c>
      <c r="U3432" s="36">
        <f ca="1">IF(F3432&lt;&gt;"",COUNTA(OFFSET('Maximum minutes'!$C$1,'Annexe A1 Cours'!T3432,0,1,50)),0)</f>
        <v>0</v>
      </c>
      <c r="V3432" s="37">
        <f ca="1">IFERROR(OFFSET('Maximum minutes'!$C$1,T3432+1,-1+MATCH(G3432,OFFSET('Maximum minutes'!$C$1,T3432-1,0,1,50),0)),0)</f>
        <v>0</v>
      </c>
      <c r="W3432" s="38">
        <f t="shared" ca="1" si="106"/>
        <v>0</v>
      </c>
    </row>
    <row r="3433" spans="1:23" s="36" customFormat="1" ht="18.75">
      <c r="A3433" s="34"/>
      <c r="B3433" s="39"/>
      <c r="C3433" s="39"/>
      <c r="D3433" s="35"/>
      <c r="E3433" s="40"/>
      <c r="F3433" s="39"/>
      <c r="G3433" s="39"/>
      <c r="H3433" s="39"/>
      <c r="I3433" s="34"/>
      <c r="J3433" s="34"/>
      <c r="K3433" s="34"/>
      <c r="L3433" s="34"/>
      <c r="M3433" s="43" t="str">
        <f ca="1">IFERROR(OFFSET('Maximum minutes'!$C$1,T3433,MATCH(IF(G3433&lt;&gt;"",G3433,F3433),OFFSET('Maximum minutes'!$C$1,T3433-1,0,1,U3433+1),0)-1)*IF(OR(ISNUMBER(J3433),J3433="sans examen"),1,0)*IF(W3433&lt;MinDate,1,0),"")</f>
        <v/>
      </c>
      <c r="N3433" s="36">
        <f t="shared" ca="1" si="107"/>
        <v>0</v>
      </c>
      <c r="O3433" s="36" t="e">
        <f ca="1">LEFT(OFFSET(Lists!$Q$2,MATCH(E3433,Lists!$R$3:$R$19,0),0),4)</f>
        <v>#N/A</v>
      </c>
      <c r="P3433" s="36" t="e">
        <f ca="1">MATCH(O3433,Lists!$S$2:$S$640,1)</f>
        <v>#N/A</v>
      </c>
      <c r="Q3433" s="36" t="e">
        <f ca="1">MATCH(LEFT(OFFSET(Lists!$Q$2,MATCH(E3433,Lists!$R$3:$R$19,0)+1,0),4),Lists!$S$3:$S$640,1)</f>
        <v>#N/A</v>
      </c>
      <c r="R3433" s="36" t="e">
        <f ca="1">LEFT(OFFSET(Lists!$S$2,P3433-1+MATCH(F3433,OFFSET(Lists!$T$3,P3433-1,0,Q3433-P3433+1),0),0),6)</f>
        <v>#N/A</v>
      </c>
      <c r="S3433" s="36" t="e">
        <f ca="1">VLOOKUP(R3433,Lists!B:D,3,FALSE)</f>
        <v>#N/A</v>
      </c>
      <c r="T3433" s="36" t="str">
        <f>IF(F3433&lt;&gt;"",MATCH(R3433,'Maximum minutes'!B:B,0),"")</f>
        <v/>
      </c>
      <c r="U3433" s="36">
        <f ca="1">IF(F3433&lt;&gt;"",COUNTA(OFFSET('Maximum minutes'!$C$1,'Annexe A1 Cours'!T3433,0,1,50)),0)</f>
        <v>0</v>
      </c>
      <c r="V3433" s="37">
        <f ca="1">IFERROR(OFFSET('Maximum minutes'!$C$1,T3433+1,-1+MATCH(G3433,OFFSET('Maximum minutes'!$C$1,T3433-1,0,1,50),0)),0)</f>
        <v>0</v>
      </c>
      <c r="W3433" s="38">
        <f t="shared" ca="1" si="106"/>
        <v>0</v>
      </c>
    </row>
    <row r="3434" spans="1:23" s="36" customFormat="1" ht="18.75">
      <c r="A3434" s="34"/>
      <c r="B3434" s="39"/>
      <c r="C3434" s="39"/>
      <c r="D3434" s="35"/>
      <c r="E3434" s="40"/>
      <c r="F3434" s="39"/>
      <c r="G3434" s="39"/>
      <c r="H3434" s="39"/>
      <c r="I3434" s="34"/>
      <c r="J3434" s="34"/>
      <c r="K3434" s="34"/>
      <c r="L3434" s="34"/>
      <c r="M3434" s="43" t="str">
        <f ca="1">IFERROR(OFFSET('Maximum minutes'!$C$1,T3434,MATCH(IF(G3434&lt;&gt;"",G3434,F3434),OFFSET('Maximum minutes'!$C$1,T3434-1,0,1,U3434+1),0)-1)*IF(OR(ISNUMBER(J3434),J3434="sans examen"),1,0)*IF(W3434&lt;MinDate,1,0),"")</f>
        <v/>
      </c>
      <c r="N3434" s="36">
        <f t="shared" ca="1" si="107"/>
        <v>0</v>
      </c>
      <c r="O3434" s="36" t="e">
        <f ca="1">LEFT(OFFSET(Lists!$Q$2,MATCH(E3434,Lists!$R$3:$R$19,0),0),4)</f>
        <v>#N/A</v>
      </c>
      <c r="P3434" s="36" t="e">
        <f ca="1">MATCH(O3434,Lists!$S$2:$S$640,1)</f>
        <v>#N/A</v>
      </c>
      <c r="Q3434" s="36" t="e">
        <f ca="1">MATCH(LEFT(OFFSET(Lists!$Q$2,MATCH(E3434,Lists!$R$3:$R$19,0)+1,0),4),Lists!$S$3:$S$640,1)</f>
        <v>#N/A</v>
      </c>
      <c r="R3434" s="36" t="e">
        <f ca="1">LEFT(OFFSET(Lists!$S$2,P3434-1+MATCH(F3434,OFFSET(Lists!$T$3,P3434-1,0,Q3434-P3434+1),0),0),6)</f>
        <v>#N/A</v>
      </c>
      <c r="S3434" s="36" t="e">
        <f ca="1">VLOOKUP(R3434,Lists!B:D,3,FALSE)</f>
        <v>#N/A</v>
      </c>
      <c r="T3434" s="36" t="str">
        <f>IF(F3434&lt;&gt;"",MATCH(R3434,'Maximum minutes'!B:B,0),"")</f>
        <v/>
      </c>
      <c r="U3434" s="36">
        <f ca="1">IF(F3434&lt;&gt;"",COUNTA(OFFSET('Maximum minutes'!$C$1,'Annexe A1 Cours'!T3434,0,1,50)),0)</f>
        <v>0</v>
      </c>
      <c r="V3434" s="37">
        <f ca="1">IFERROR(OFFSET('Maximum minutes'!$C$1,T3434+1,-1+MATCH(G3434,OFFSET('Maximum minutes'!$C$1,T3434-1,0,1,50),0)),0)</f>
        <v>0</v>
      </c>
      <c r="W3434" s="38">
        <f t="shared" ca="1" si="106"/>
        <v>0</v>
      </c>
    </row>
    <row r="3435" spans="1:23" s="36" customFormat="1" ht="18.75">
      <c r="A3435" s="34"/>
      <c r="B3435" s="39"/>
      <c r="C3435" s="39"/>
      <c r="D3435" s="35"/>
      <c r="E3435" s="40"/>
      <c r="F3435" s="39"/>
      <c r="G3435" s="39"/>
      <c r="H3435" s="39"/>
      <c r="I3435" s="34"/>
      <c r="J3435" s="34"/>
      <c r="K3435" s="34"/>
      <c r="L3435" s="34"/>
      <c r="M3435" s="43" t="str">
        <f ca="1">IFERROR(OFFSET('Maximum minutes'!$C$1,T3435,MATCH(IF(G3435&lt;&gt;"",G3435,F3435),OFFSET('Maximum minutes'!$C$1,T3435-1,0,1,U3435+1),0)-1)*IF(OR(ISNUMBER(J3435),J3435="sans examen"),1,0)*IF(W3435&lt;MinDate,1,0),"")</f>
        <v/>
      </c>
      <c r="N3435" s="36">
        <f t="shared" ca="1" si="107"/>
        <v>0</v>
      </c>
      <c r="O3435" s="36" t="e">
        <f ca="1">LEFT(OFFSET(Lists!$Q$2,MATCH(E3435,Lists!$R$3:$R$19,0),0),4)</f>
        <v>#N/A</v>
      </c>
      <c r="P3435" s="36" t="e">
        <f ca="1">MATCH(O3435,Lists!$S$2:$S$640,1)</f>
        <v>#N/A</v>
      </c>
      <c r="Q3435" s="36" t="e">
        <f ca="1">MATCH(LEFT(OFFSET(Lists!$Q$2,MATCH(E3435,Lists!$R$3:$R$19,0)+1,0),4),Lists!$S$3:$S$640,1)</f>
        <v>#N/A</v>
      </c>
      <c r="R3435" s="36" t="e">
        <f ca="1">LEFT(OFFSET(Lists!$S$2,P3435-1+MATCH(F3435,OFFSET(Lists!$T$3,P3435-1,0,Q3435-P3435+1),0),0),6)</f>
        <v>#N/A</v>
      </c>
      <c r="S3435" s="36" t="e">
        <f ca="1">VLOOKUP(R3435,Lists!B:D,3,FALSE)</f>
        <v>#N/A</v>
      </c>
      <c r="T3435" s="36" t="str">
        <f>IF(F3435&lt;&gt;"",MATCH(R3435,'Maximum minutes'!B:B,0),"")</f>
        <v/>
      </c>
      <c r="U3435" s="36">
        <f ca="1">IF(F3435&lt;&gt;"",COUNTA(OFFSET('Maximum minutes'!$C$1,'Annexe A1 Cours'!T3435,0,1,50)),0)</f>
        <v>0</v>
      </c>
      <c r="V3435" s="37">
        <f ca="1">IFERROR(OFFSET('Maximum minutes'!$C$1,T3435+1,-1+MATCH(G3435,OFFSET('Maximum minutes'!$C$1,T3435-1,0,1,50),0)),0)</f>
        <v>0</v>
      </c>
      <c r="W3435" s="38">
        <f t="shared" ca="1" si="106"/>
        <v>0</v>
      </c>
    </row>
    <row r="3436" spans="1:23" s="36" customFormat="1" ht="18.75">
      <c r="A3436" s="34"/>
      <c r="B3436" s="39"/>
      <c r="C3436" s="39"/>
      <c r="D3436" s="35"/>
      <c r="E3436" s="40"/>
      <c r="F3436" s="39"/>
      <c r="G3436" s="39"/>
      <c r="H3436" s="39"/>
      <c r="I3436" s="34"/>
      <c r="J3436" s="34"/>
      <c r="K3436" s="34"/>
      <c r="L3436" s="34"/>
      <c r="M3436" s="43" t="str">
        <f ca="1">IFERROR(OFFSET('Maximum minutes'!$C$1,T3436,MATCH(IF(G3436&lt;&gt;"",G3436,F3436),OFFSET('Maximum minutes'!$C$1,T3436-1,0,1,U3436+1),0)-1)*IF(OR(ISNUMBER(J3436),J3436="sans examen"),1,0)*IF(W3436&lt;MinDate,1,0),"")</f>
        <v/>
      </c>
      <c r="N3436" s="36">
        <f t="shared" ca="1" si="107"/>
        <v>0</v>
      </c>
      <c r="O3436" s="36" t="e">
        <f ca="1">LEFT(OFFSET(Lists!$Q$2,MATCH(E3436,Lists!$R$3:$R$19,0),0),4)</f>
        <v>#N/A</v>
      </c>
      <c r="P3436" s="36" t="e">
        <f ca="1">MATCH(O3436,Lists!$S$2:$S$640,1)</f>
        <v>#N/A</v>
      </c>
      <c r="Q3436" s="36" t="e">
        <f ca="1">MATCH(LEFT(OFFSET(Lists!$Q$2,MATCH(E3436,Lists!$R$3:$R$19,0)+1,0),4),Lists!$S$3:$S$640,1)</f>
        <v>#N/A</v>
      </c>
      <c r="R3436" s="36" t="e">
        <f ca="1">LEFT(OFFSET(Lists!$S$2,P3436-1+MATCH(F3436,OFFSET(Lists!$T$3,P3436-1,0,Q3436-P3436+1),0),0),6)</f>
        <v>#N/A</v>
      </c>
      <c r="S3436" s="36" t="e">
        <f ca="1">VLOOKUP(R3436,Lists!B:D,3,FALSE)</f>
        <v>#N/A</v>
      </c>
      <c r="T3436" s="36" t="str">
        <f>IF(F3436&lt;&gt;"",MATCH(R3436,'Maximum minutes'!B:B,0),"")</f>
        <v/>
      </c>
      <c r="U3436" s="36">
        <f ca="1">IF(F3436&lt;&gt;"",COUNTA(OFFSET('Maximum minutes'!$C$1,'Annexe A1 Cours'!T3436,0,1,50)),0)</f>
        <v>0</v>
      </c>
      <c r="V3436" s="37">
        <f ca="1">IFERROR(OFFSET('Maximum minutes'!$C$1,T3436+1,-1+MATCH(G3436,OFFSET('Maximum minutes'!$C$1,T3436-1,0,1,50),0)),0)</f>
        <v>0</v>
      </c>
      <c r="W3436" s="38">
        <f t="shared" ca="1" si="106"/>
        <v>0</v>
      </c>
    </row>
    <row r="3437" spans="1:23" s="36" customFormat="1" ht="18.75">
      <c r="A3437" s="34"/>
      <c r="B3437" s="39"/>
      <c r="C3437" s="39"/>
      <c r="D3437" s="35"/>
      <c r="E3437" s="40"/>
      <c r="F3437" s="39"/>
      <c r="G3437" s="39"/>
      <c r="H3437" s="39"/>
      <c r="I3437" s="34"/>
      <c r="J3437" s="34"/>
      <c r="K3437" s="34"/>
      <c r="L3437" s="34"/>
      <c r="M3437" s="43" t="str">
        <f ca="1">IFERROR(OFFSET('Maximum minutes'!$C$1,T3437,MATCH(IF(G3437&lt;&gt;"",G3437,F3437),OFFSET('Maximum minutes'!$C$1,T3437-1,0,1,U3437+1),0)-1)*IF(OR(ISNUMBER(J3437),J3437="sans examen"),1,0)*IF(W3437&lt;MinDate,1,0),"")</f>
        <v/>
      </c>
      <c r="N3437" s="36">
        <f t="shared" ca="1" si="107"/>
        <v>0</v>
      </c>
      <c r="O3437" s="36" t="e">
        <f ca="1">LEFT(OFFSET(Lists!$Q$2,MATCH(E3437,Lists!$R$3:$R$19,0),0),4)</f>
        <v>#N/A</v>
      </c>
      <c r="P3437" s="36" t="e">
        <f ca="1">MATCH(O3437,Lists!$S$2:$S$640,1)</f>
        <v>#N/A</v>
      </c>
      <c r="Q3437" s="36" t="e">
        <f ca="1">MATCH(LEFT(OFFSET(Lists!$Q$2,MATCH(E3437,Lists!$R$3:$R$19,0)+1,0),4),Lists!$S$3:$S$640,1)</f>
        <v>#N/A</v>
      </c>
      <c r="R3437" s="36" t="e">
        <f ca="1">LEFT(OFFSET(Lists!$S$2,P3437-1+MATCH(F3437,OFFSET(Lists!$T$3,P3437-1,0,Q3437-P3437+1),0),0),6)</f>
        <v>#N/A</v>
      </c>
      <c r="S3437" s="36" t="e">
        <f ca="1">VLOOKUP(R3437,Lists!B:D,3,FALSE)</f>
        <v>#N/A</v>
      </c>
      <c r="T3437" s="36" t="str">
        <f>IF(F3437&lt;&gt;"",MATCH(R3437,'Maximum minutes'!B:B,0),"")</f>
        <v/>
      </c>
      <c r="U3437" s="36">
        <f ca="1">IF(F3437&lt;&gt;"",COUNTA(OFFSET('Maximum minutes'!$C$1,'Annexe A1 Cours'!T3437,0,1,50)),0)</f>
        <v>0</v>
      </c>
      <c r="V3437" s="37">
        <f ca="1">IFERROR(OFFSET('Maximum minutes'!$C$1,T3437+1,-1+MATCH(G3437,OFFSET('Maximum minutes'!$C$1,T3437-1,0,1,50),0)),0)</f>
        <v>0</v>
      </c>
      <c r="W3437" s="38">
        <f t="shared" ca="1" si="106"/>
        <v>0</v>
      </c>
    </row>
    <row r="3438" spans="1:23" s="36" customFormat="1" ht="18.75">
      <c r="A3438" s="34"/>
      <c r="B3438" s="39"/>
      <c r="C3438" s="39"/>
      <c r="D3438" s="35"/>
      <c r="E3438" s="40"/>
      <c r="F3438" s="39"/>
      <c r="G3438" s="39"/>
      <c r="H3438" s="39"/>
      <c r="I3438" s="34"/>
      <c r="J3438" s="34"/>
      <c r="K3438" s="34"/>
      <c r="L3438" s="34"/>
      <c r="M3438" s="43" t="str">
        <f ca="1">IFERROR(OFFSET('Maximum minutes'!$C$1,T3438,MATCH(IF(G3438&lt;&gt;"",G3438,F3438),OFFSET('Maximum minutes'!$C$1,T3438-1,0,1,U3438+1),0)-1)*IF(OR(ISNUMBER(J3438),J3438="sans examen"),1,0)*IF(W3438&lt;MinDate,1,0),"")</f>
        <v/>
      </c>
      <c r="N3438" s="36">
        <f t="shared" ca="1" si="107"/>
        <v>0</v>
      </c>
      <c r="O3438" s="36" t="e">
        <f ca="1">LEFT(OFFSET(Lists!$Q$2,MATCH(E3438,Lists!$R$3:$R$19,0),0),4)</f>
        <v>#N/A</v>
      </c>
      <c r="P3438" s="36" t="e">
        <f ca="1">MATCH(O3438,Lists!$S$2:$S$640,1)</f>
        <v>#N/A</v>
      </c>
      <c r="Q3438" s="36" t="e">
        <f ca="1">MATCH(LEFT(OFFSET(Lists!$Q$2,MATCH(E3438,Lists!$R$3:$R$19,0)+1,0),4),Lists!$S$3:$S$640,1)</f>
        <v>#N/A</v>
      </c>
      <c r="R3438" s="36" t="e">
        <f ca="1">LEFT(OFFSET(Lists!$S$2,P3438-1+MATCH(F3438,OFFSET(Lists!$T$3,P3438-1,0,Q3438-P3438+1),0),0),6)</f>
        <v>#N/A</v>
      </c>
      <c r="S3438" s="36" t="e">
        <f ca="1">VLOOKUP(R3438,Lists!B:D,3,FALSE)</f>
        <v>#N/A</v>
      </c>
      <c r="T3438" s="36" t="str">
        <f>IF(F3438&lt;&gt;"",MATCH(R3438,'Maximum minutes'!B:B,0),"")</f>
        <v/>
      </c>
      <c r="U3438" s="36">
        <f ca="1">IF(F3438&lt;&gt;"",COUNTA(OFFSET('Maximum minutes'!$C$1,'Annexe A1 Cours'!T3438,0,1,50)),0)</f>
        <v>0</v>
      </c>
      <c r="V3438" s="37">
        <f ca="1">IFERROR(OFFSET('Maximum minutes'!$C$1,T3438+1,-1+MATCH(G3438,OFFSET('Maximum minutes'!$C$1,T3438-1,0,1,50),0)),0)</f>
        <v>0</v>
      </c>
      <c r="W3438" s="38">
        <f t="shared" ca="1" si="106"/>
        <v>0</v>
      </c>
    </row>
    <row r="3439" spans="1:23" s="36" customFormat="1" ht="18.75">
      <c r="A3439" s="34"/>
      <c r="B3439" s="39"/>
      <c r="C3439" s="39"/>
      <c r="D3439" s="35"/>
      <c r="E3439" s="40"/>
      <c r="F3439" s="39"/>
      <c r="G3439" s="39"/>
      <c r="H3439" s="39"/>
      <c r="I3439" s="34"/>
      <c r="J3439" s="34"/>
      <c r="K3439" s="34"/>
      <c r="L3439" s="34"/>
      <c r="M3439" s="43" t="str">
        <f ca="1">IFERROR(OFFSET('Maximum minutes'!$C$1,T3439,MATCH(IF(G3439&lt;&gt;"",G3439,F3439),OFFSET('Maximum minutes'!$C$1,T3439-1,0,1,U3439+1),0)-1)*IF(OR(ISNUMBER(J3439),J3439="sans examen"),1,0)*IF(W3439&lt;MinDate,1,0),"")</f>
        <v/>
      </c>
      <c r="N3439" s="36">
        <f t="shared" ca="1" si="107"/>
        <v>0</v>
      </c>
      <c r="O3439" s="36" t="e">
        <f ca="1">LEFT(OFFSET(Lists!$Q$2,MATCH(E3439,Lists!$R$3:$R$19,0),0),4)</f>
        <v>#N/A</v>
      </c>
      <c r="P3439" s="36" t="e">
        <f ca="1">MATCH(O3439,Lists!$S$2:$S$640,1)</f>
        <v>#N/A</v>
      </c>
      <c r="Q3439" s="36" t="e">
        <f ca="1">MATCH(LEFT(OFFSET(Lists!$Q$2,MATCH(E3439,Lists!$R$3:$R$19,0)+1,0),4),Lists!$S$3:$S$640,1)</f>
        <v>#N/A</v>
      </c>
      <c r="R3439" s="36" t="e">
        <f ca="1">LEFT(OFFSET(Lists!$S$2,P3439-1+MATCH(F3439,OFFSET(Lists!$T$3,P3439-1,0,Q3439-P3439+1),0),0),6)</f>
        <v>#N/A</v>
      </c>
      <c r="S3439" s="36" t="e">
        <f ca="1">VLOOKUP(R3439,Lists!B:D,3,FALSE)</f>
        <v>#N/A</v>
      </c>
      <c r="T3439" s="36" t="str">
        <f>IF(F3439&lt;&gt;"",MATCH(R3439,'Maximum minutes'!B:B,0),"")</f>
        <v/>
      </c>
      <c r="U3439" s="36">
        <f ca="1">IF(F3439&lt;&gt;"",COUNTA(OFFSET('Maximum minutes'!$C$1,'Annexe A1 Cours'!T3439,0,1,50)),0)</f>
        <v>0</v>
      </c>
      <c r="V3439" s="37">
        <f ca="1">IFERROR(OFFSET('Maximum minutes'!$C$1,T3439+1,-1+MATCH(G3439,OFFSET('Maximum minutes'!$C$1,T3439-1,0,1,50),0)),0)</f>
        <v>0</v>
      </c>
      <c r="W3439" s="38">
        <f t="shared" ca="1" si="106"/>
        <v>0</v>
      </c>
    </row>
    <row r="3440" spans="1:23" s="36" customFormat="1" ht="18.75">
      <c r="A3440" s="34"/>
      <c r="B3440" s="39"/>
      <c r="C3440" s="39"/>
      <c r="D3440" s="35"/>
      <c r="E3440" s="40"/>
      <c r="F3440" s="39"/>
      <c r="G3440" s="39"/>
      <c r="H3440" s="39"/>
      <c r="I3440" s="34"/>
      <c r="J3440" s="34"/>
      <c r="K3440" s="34"/>
      <c r="L3440" s="34"/>
      <c r="M3440" s="43" t="str">
        <f ca="1">IFERROR(OFFSET('Maximum minutes'!$C$1,T3440,MATCH(IF(G3440&lt;&gt;"",G3440,F3440),OFFSET('Maximum minutes'!$C$1,T3440-1,0,1,U3440+1),0)-1)*IF(OR(ISNUMBER(J3440),J3440="sans examen"),1,0)*IF(W3440&lt;MinDate,1,0),"")</f>
        <v/>
      </c>
      <c r="N3440" s="36">
        <f t="shared" ca="1" si="107"/>
        <v>0</v>
      </c>
      <c r="O3440" s="36" t="e">
        <f ca="1">LEFT(OFFSET(Lists!$Q$2,MATCH(E3440,Lists!$R$3:$R$19,0),0),4)</f>
        <v>#N/A</v>
      </c>
      <c r="P3440" s="36" t="e">
        <f ca="1">MATCH(O3440,Lists!$S$2:$S$640,1)</f>
        <v>#N/A</v>
      </c>
      <c r="Q3440" s="36" t="e">
        <f ca="1">MATCH(LEFT(OFFSET(Lists!$Q$2,MATCH(E3440,Lists!$R$3:$R$19,0)+1,0),4),Lists!$S$3:$S$640,1)</f>
        <v>#N/A</v>
      </c>
      <c r="R3440" s="36" t="e">
        <f ca="1">LEFT(OFFSET(Lists!$S$2,P3440-1+MATCH(F3440,OFFSET(Lists!$T$3,P3440-1,0,Q3440-P3440+1),0),0),6)</f>
        <v>#N/A</v>
      </c>
      <c r="S3440" s="36" t="e">
        <f ca="1">VLOOKUP(R3440,Lists!B:D,3,FALSE)</f>
        <v>#N/A</v>
      </c>
      <c r="T3440" s="36" t="str">
        <f>IF(F3440&lt;&gt;"",MATCH(R3440,'Maximum minutes'!B:B,0),"")</f>
        <v/>
      </c>
      <c r="U3440" s="36">
        <f ca="1">IF(F3440&lt;&gt;"",COUNTA(OFFSET('Maximum minutes'!$C$1,'Annexe A1 Cours'!T3440,0,1,50)),0)</f>
        <v>0</v>
      </c>
      <c r="V3440" s="37">
        <f ca="1">IFERROR(OFFSET('Maximum minutes'!$C$1,T3440+1,-1+MATCH(G3440,OFFSET('Maximum minutes'!$C$1,T3440-1,0,1,50),0)),0)</f>
        <v>0</v>
      </c>
      <c r="W3440" s="38">
        <f t="shared" ca="1" si="106"/>
        <v>0</v>
      </c>
    </row>
    <row r="3441" spans="1:23" s="36" customFormat="1" ht="18.75">
      <c r="A3441" s="34"/>
      <c r="B3441" s="39"/>
      <c r="C3441" s="39"/>
      <c r="D3441" s="35"/>
      <c r="E3441" s="40"/>
      <c r="F3441" s="39"/>
      <c r="G3441" s="39"/>
      <c r="H3441" s="39"/>
      <c r="I3441" s="34"/>
      <c r="J3441" s="34"/>
      <c r="K3441" s="34"/>
      <c r="L3441" s="34"/>
      <c r="M3441" s="43" t="str">
        <f ca="1">IFERROR(OFFSET('Maximum minutes'!$C$1,T3441,MATCH(IF(G3441&lt;&gt;"",G3441,F3441),OFFSET('Maximum minutes'!$C$1,T3441-1,0,1,U3441+1),0)-1)*IF(OR(ISNUMBER(J3441),J3441="sans examen"),1,0)*IF(W3441&lt;MinDate,1,0),"")</f>
        <v/>
      </c>
      <c r="N3441" s="36">
        <f t="shared" ca="1" si="107"/>
        <v>0</v>
      </c>
      <c r="O3441" s="36" t="e">
        <f ca="1">LEFT(OFFSET(Lists!$Q$2,MATCH(E3441,Lists!$R$3:$R$19,0),0),4)</f>
        <v>#N/A</v>
      </c>
      <c r="P3441" s="36" t="e">
        <f ca="1">MATCH(O3441,Lists!$S$2:$S$640,1)</f>
        <v>#N/A</v>
      </c>
      <c r="Q3441" s="36" t="e">
        <f ca="1">MATCH(LEFT(OFFSET(Lists!$Q$2,MATCH(E3441,Lists!$R$3:$R$19,0)+1,0),4),Lists!$S$3:$S$640,1)</f>
        <v>#N/A</v>
      </c>
      <c r="R3441" s="36" t="e">
        <f ca="1">LEFT(OFFSET(Lists!$S$2,P3441-1+MATCH(F3441,OFFSET(Lists!$T$3,P3441-1,0,Q3441-P3441+1),0),0),6)</f>
        <v>#N/A</v>
      </c>
      <c r="S3441" s="36" t="e">
        <f ca="1">VLOOKUP(R3441,Lists!B:D,3,FALSE)</f>
        <v>#N/A</v>
      </c>
      <c r="T3441" s="36" t="str">
        <f>IF(F3441&lt;&gt;"",MATCH(R3441,'Maximum minutes'!B:B,0),"")</f>
        <v/>
      </c>
      <c r="U3441" s="36">
        <f ca="1">IF(F3441&lt;&gt;"",COUNTA(OFFSET('Maximum minutes'!$C$1,'Annexe A1 Cours'!T3441,0,1,50)),0)</f>
        <v>0</v>
      </c>
      <c r="V3441" s="37">
        <f ca="1">IFERROR(OFFSET('Maximum minutes'!$C$1,T3441+1,-1+MATCH(G3441,OFFSET('Maximum minutes'!$C$1,T3441-1,0,1,50),0)),0)</f>
        <v>0</v>
      </c>
      <c r="W3441" s="38">
        <f t="shared" ca="1" si="106"/>
        <v>0</v>
      </c>
    </row>
    <row r="3442" spans="1:23" s="36" customFormat="1" ht="18.75">
      <c r="A3442" s="34"/>
      <c r="B3442" s="39"/>
      <c r="C3442" s="39"/>
      <c r="D3442" s="35"/>
      <c r="E3442" s="40"/>
      <c r="F3442" s="39"/>
      <c r="G3442" s="39"/>
      <c r="H3442" s="39"/>
      <c r="I3442" s="34"/>
      <c r="J3442" s="34"/>
      <c r="K3442" s="34"/>
      <c r="L3442" s="34"/>
      <c r="M3442" s="43" t="str">
        <f ca="1">IFERROR(OFFSET('Maximum minutes'!$C$1,T3442,MATCH(IF(G3442&lt;&gt;"",G3442,F3442),OFFSET('Maximum minutes'!$C$1,T3442-1,0,1,U3442+1),0)-1)*IF(OR(ISNUMBER(J3442),J3442="sans examen"),1,0)*IF(W3442&lt;MinDate,1,0),"")</f>
        <v/>
      </c>
      <c r="N3442" s="36">
        <f t="shared" ca="1" si="107"/>
        <v>0</v>
      </c>
      <c r="O3442" s="36" t="e">
        <f ca="1">LEFT(OFFSET(Lists!$Q$2,MATCH(E3442,Lists!$R$3:$R$19,0),0),4)</f>
        <v>#N/A</v>
      </c>
      <c r="P3442" s="36" t="e">
        <f ca="1">MATCH(O3442,Lists!$S$2:$S$640,1)</f>
        <v>#N/A</v>
      </c>
      <c r="Q3442" s="36" t="e">
        <f ca="1">MATCH(LEFT(OFFSET(Lists!$Q$2,MATCH(E3442,Lists!$R$3:$R$19,0)+1,0),4),Lists!$S$3:$S$640,1)</f>
        <v>#N/A</v>
      </c>
      <c r="R3442" s="36" t="e">
        <f ca="1">LEFT(OFFSET(Lists!$S$2,P3442-1+MATCH(F3442,OFFSET(Lists!$T$3,P3442-1,0,Q3442-P3442+1),0),0),6)</f>
        <v>#N/A</v>
      </c>
      <c r="S3442" s="36" t="e">
        <f ca="1">VLOOKUP(R3442,Lists!B:D,3,FALSE)</f>
        <v>#N/A</v>
      </c>
      <c r="T3442" s="36" t="str">
        <f>IF(F3442&lt;&gt;"",MATCH(R3442,'Maximum minutes'!B:B,0),"")</f>
        <v/>
      </c>
      <c r="U3442" s="36">
        <f ca="1">IF(F3442&lt;&gt;"",COUNTA(OFFSET('Maximum minutes'!$C$1,'Annexe A1 Cours'!T3442,0,1,50)),0)</f>
        <v>0</v>
      </c>
      <c r="V3442" s="37">
        <f ca="1">IFERROR(OFFSET('Maximum minutes'!$C$1,T3442+1,-1+MATCH(G3442,OFFSET('Maximum minutes'!$C$1,T3442-1,0,1,50),0)),0)</f>
        <v>0</v>
      </c>
      <c r="W3442" s="38">
        <f t="shared" ca="1" si="106"/>
        <v>0</v>
      </c>
    </row>
    <row r="3443" spans="1:23" s="36" customFormat="1" ht="18.75">
      <c r="A3443" s="34"/>
      <c r="B3443" s="39"/>
      <c r="C3443" s="39"/>
      <c r="D3443" s="35"/>
      <c r="E3443" s="40"/>
      <c r="F3443" s="39"/>
      <c r="G3443" s="39"/>
      <c r="H3443" s="39"/>
      <c r="I3443" s="34"/>
      <c r="J3443" s="34"/>
      <c r="K3443" s="34"/>
      <c r="L3443" s="34"/>
      <c r="M3443" s="43" t="str">
        <f ca="1">IFERROR(OFFSET('Maximum minutes'!$C$1,T3443,MATCH(IF(G3443&lt;&gt;"",G3443,F3443),OFFSET('Maximum minutes'!$C$1,T3443-1,0,1,U3443+1),0)-1)*IF(OR(ISNUMBER(J3443),J3443="sans examen"),1,0)*IF(W3443&lt;MinDate,1,0),"")</f>
        <v/>
      </c>
      <c r="N3443" s="36">
        <f t="shared" ca="1" si="107"/>
        <v>0</v>
      </c>
      <c r="O3443" s="36" t="e">
        <f ca="1">LEFT(OFFSET(Lists!$Q$2,MATCH(E3443,Lists!$R$3:$R$19,0),0),4)</f>
        <v>#N/A</v>
      </c>
      <c r="P3443" s="36" t="e">
        <f ca="1">MATCH(O3443,Lists!$S$2:$S$640,1)</f>
        <v>#N/A</v>
      </c>
      <c r="Q3443" s="36" t="e">
        <f ca="1">MATCH(LEFT(OFFSET(Lists!$Q$2,MATCH(E3443,Lists!$R$3:$R$19,0)+1,0),4),Lists!$S$3:$S$640,1)</f>
        <v>#N/A</v>
      </c>
      <c r="R3443" s="36" t="e">
        <f ca="1">LEFT(OFFSET(Lists!$S$2,P3443-1+MATCH(F3443,OFFSET(Lists!$T$3,P3443-1,0,Q3443-P3443+1),0),0),6)</f>
        <v>#N/A</v>
      </c>
      <c r="S3443" s="36" t="e">
        <f ca="1">VLOOKUP(R3443,Lists!B:D,3,FALSE)</f>
        <v>#N/A</v>
      </c>
      <c r="T3443" s="36" t="str">
        <f>IF(F3443&lt;&gt;"",MATCH(R3443,'Maximum minutes'!B:B,0),"")</f>
        <v/>
      </c>
      <c r="U3443" s="36">
        <f ca="1">IF(F3443&lt;&gt;"",COUNTA(OFFSET('Maximum minutes'!$C$1,'Annexe A1 Cours'!T3443,0,1,50)),0)</f>
        <v>0</v>
      </c>
      <c r="V3443" s="37">
        <f ca="1">IFERROR(OFFSET('Maximum minutes'!$C$1,T3443+1,-1+MATCH(G3443,OFFSET('Maximum minutes'!$C$1,T3443-1,0,1,50),0)),0)</f>
        <v>0</v>
      </c>
      <c r="W3443" s="38">
        <f t="shared" ca="1" si="106"/>
        <v>0</v>
      </c>
    </row>
    <row r="3444" spans="1:23" s="36" customFormat="1" ht="18.75">
      <c r="A3444" s="34"/>
      <c r="B3444" s="39"/>
      <c r="C3444" s="39"/>
      <c r="D3444" s="35"/>
      <c r="E3444" s="40"/>
      <c r="F3444" s="39"/>
      <c r="G3444" s="39"/>
      <c r="H3444" s="39"/>
      <c r="I3444" s="34"/>
      <c r="J3444" s="34"/>
      <c r="K3444" s="34"/>
      <c r="L3444" s="34"/>
      <c r="M3444" s="43" t="str">
        <f ca="1">IFERROR(OFFSET('Maximum minutes'!$C$1,T3444,MATCH(IF(G3444&lt;&gt;"",G3444,F3444),OFFSET('Maximum minutes'!$C$1,T3444-1,0,1,U3444+1),0)-1)*IF(OR(ISNUMBER(J3444),J3444="sans examen"),1,0)*IF(W3444&lt;MinDate,1,0),"")</f>
        <v/>
      </c>
      <c r="N3444" s="36">
        <f t="shared" ca="1" si="107"/>
        <v>0</v>
      </c>
      <c r="O3444" s="36" t="e">
        <f ca="1">LEFT(OFFSET(Lists!$Q$2,MATCH(E3444,Lists!$R$3:$R$19,0),0),4)</f>
        <v>#N/A</v>
      </c>
      <c r="P3444" s="36" t="e">
        <f ca="1">MATCH(O3444,Lists!$S$2:$S$640,1)</f>
        <v>#N/A</v>
      </c>
      <c r="Q3444" s="36" t="e">
        <f ca="1">MATCH(LEFT(OFFSET(Lists!$Q$2,MATCH(E3444,Lists!$R$3:$R$19,0)+1,0),4),Lists!$S$3:$S$640,1)</f>
        <v>#N/A</v>
      </c>
      <c r="R3444" s="36" t="e">
        <f ca="1">LEFT(OFFSET(Lists!$S$2,P3444-1+MATCH(F3444,OFFSET(Lists!$T$3,P3444-1,0,Q3444-P3444+1),0),0),6)</f>
        <v>#N/A</v>
      </c>
      <c r="S3444" s="36" t="e">
        <f ca="1">VLOOKUP(R3444,Lists!B:D,3,FALSE)</f>
        <v>#N/A</v>
      </c>
      <c r="T3444" s="36" t="str">
        <f>IF(F3444&lt;&gt;"",MATCH(R3444,'Maximum minutes'!B:B,0),"")</f>
        <v/>
      </c>
      <c r="U3444" s="36">
        <f ca="1">IF(F3444&lt;&gt;"",COUNTA(OFFSET('Maximum minutes'!$C$1,'Annexe A1 Cours'!T3444,0,1,50)),0)</f>
        <v>0</v>
      </c>
      <c r="V3444" s="37">
        <f ca="1">IFERROR(OFFSET('Maximum minutes'!$C$1,T3444+1,-1+MATCH(G3444,OFFSET('Maximum minutes'!$C$1,T3444-1,0,1,50),0)),0)</f>
        <v>0</v>
      </c>
      <c r="W3444" s="38">
        <f t="shared" ca="1" si="106"/>
        <v>0</v>
      </c>
    </row>
    <row r="3445" spans="1:23" s="36" customFormat="1" ht="18.75">
      <c r="A3445" s="34"/>
      <c r="B3445" s="39"/>
      <c r="C3445" s="39"/>
      <c r="D3445" s="35"/>
      <c r="E3445" s="40"/>
      <c r="F3445" s="39"/>
      <c r="G3445" s="39"/>
      <c r="H3445" s="39"/>
      <c r="I3445" s="34"/>
      <c r="J3445" s="34"/>
      <c r="K3445" s="34"/>
      <c r="L3445" s="34"/>
      <c r="M3445" s="43" t="str">
        <f ca="1">IFERROR(OFFSET('Maximum minutes'!$C$1,T3445,MATCH(IF(G3445&lt;&gt;"",G3445,F3445),OFFSET('Maximum minutes'!$C$1,T3445-1,0,1,U3445+1),0)-1)*IF(OR(ISNUMBER(J3445),J3445="sans examen"),1,0)*IF(W3445&lt;MinDate,1,0),"")</f>
        <v/>
      </c>
      <c r="N3445" s="36">
        <f t="shared" ca="1" si="107"/>
        <v>0</v>
      </c>
      <c r="O3445" s="36" t="e">
        <f ca="1">LEFT(OFFSET(Lists!$Q$2,MATCH(E3445,Lists!$R$3:$R$19,0),0),4)</f>
        <v>#N/A</v>
      </c>
      <c r="P3445" s="36" t="e">
        <f ca="1">MATCH(O3445,Lists!$S$2:$S$640,1)</f>
        <v>#N/A</v>
      </c>
      <c r="Q3445" s="36" t="e">
        <f ca="1">MATCH(LEFT(OFFSET(Lists!$Q$2,MATCH(E3445,Lists!$R$3:$R$19,0)+1,0),4),Lists!$S$3:$S$640,1)</f>
        <v>#N/A</v>
      </c>
      <c r="R3445" s="36" t="e">
        <f ca="1">LEFT(OFFSET(Lists!$S$2,P3445-1+MATCH(F3445,OFFSET(Lists!$T$3,P3445-1,0,Q3445-P3445+1),0),0),6)</f>
        <v>#N/A</v>
      </c>
      <c r="S3445" s="36" t="e">
        <f ca="1">VLOOKUP(R3445,Lists!B:D,3,FALSE)</f>
        <v>#N/A</v>
      </c>
      <c r="T3445" s="36" t="str">
        <f>IF(F3445&lt;&gt;"",MATCH(R3445,'Maximum minutes'!B:B,0),"")</f>
        <v/>
      </c>
      <c r="U3445" s="36">
        <f ca="1">IF(F3445&lt;&gt;"",COUNTA(OFFSET('Maximum minutes'!$C$1,'Annexe A1 Cours'!T3445,0,1,50)),0)</f>
        <v>0</v>
      </c>
      <c r="V3445" s="37">
        <f ca="1">IFERROR(OFFSET('Maximum minutes'!$C$1,T3445+1,-1+MATCH(G3445,OFFSET('Maximum minutes'!$C$1,T3445-1,0,1,50),0)),0)</f>
        <v>0</v>
      </c>
      <c r="W3445" s="38">
        <f t="shared" ca="1" si="106"/>
        <v>0</v>
      </c>
    </row>
    <row r="3446" spans="1:23" s="36" customFormat="1" ht="18.75">
      <c r="A3446" s="34"/>
      <c r="B3446" s="39"/>
      <c r="C3446" s="39"/>
      <c r="D3446" s="35"/>
      <c r="E3446" s="40"/>
      <c r="F3446" s="39"/>
      <c r="G3446" s="39"/>
      <c r="H3446" s="39"/>
      <c r="I3446" s="34"/>
      <c r="J3446" s="34"/>
      <c r="K3446" s="34"/>
      <c r="L3446" s="34"/>
      <c r="M3446" s="43" t="str">
        <f ca="1">IFERROR(OFFSET('Maximum minutes'!$C$1,T3446,MATCH(IF(G3446&lt;&gt;"",G3446,F3446),OFFSET('Maximum minutes'!$C$1,T3446-1,0,1,U3446+1),0)-1)*IF(OR(ISNUMBER(J3446),J3446="sans examen"),1,0)*IF(W3446&lt;MinDate,1,0),"")</f>
        <v/>
      </c>
      <c r="N3446" s="36">
        <f t="shared" ca="1" si="107"/>
        <v>0</v>
      </c>
      <c r="O3446" s="36" t="e">
        <f ca="1">LEFT(OFFSET(Lists!$Q$2,MATCH(E3446,Lists!$R$3:$R$19,0),0),4)</f>
        <v>#N/A</v>
      </c>
      <c r="P3446" s="36" t="e">
        <f ca="1">MATCH(O3446,Lists!$S$2:$S$640,1)</f>
        <v>#N/A</v>
      </c>
      <c r="Q3446" s="36" t="e">
        <f ca="1">MATCH(LEFT(OFFSET(Lists!$Q$2,MATCH(E3446,Lists!$R$3:$R$19,0)+1,0),4),Lists!$S$3:$S$640,1)</f>
        <v>#N/A</v>
      </c>
      <c r="R3446" s="36" t="e">
        <f ca="1">LEFT(OFFSET(Lists!$S$2,P3446-1+MATCH(F3446,OFFSET(Lists!$T$3,P3446-1,0,Q3446-P3446+1),0),0),6)</f>
        <v>#N/A</v>
      </c>
      <c r="S3446" s="36" t="e">
        <f ca="1">VLOOKUP(R3446,Lists!B:D,3,FALSE)</f>
        <v>#N/A</v>
      </c>
      <c r="T3446" s="36" t="str">
        <f>IF(F3446&lt;&gt;"",MATCH(R3446,'Maximum minutes'!B:B,0),"")</f>
        <v/>
      </c>
      <c r="U3446" s="36">
        <f ca="1">IF(F3446&lt;&gt;"",COUNTA(OFFSET('Maximum minutes'!$C$1,'Annexe A1 Cours'!T3446,0,1,50)),0)</f>
        <v>0</v>
      </c>
      <c r="V3446" s="37">
        <f ca="1">IFERROR(OFFSET('Maximum minutes'!$C$1,T3446+1,-1+MATCH(G3446,OFFSET('Maximum minutes'!$C$1,T3446-1,0,1,50),0)),0)</f>
        <v>0</v>
      </c>
      <c r="W3446" s="38">
        <f t="shared" ca="1" si="106"/>
        <v>0</v>
      </c>
    </row>
    <row r="3447" spans="1:23" s="36" customFormat="1" ht="18.75">
      <c r="A3447" s="34"/>
      <c r="B3447" s="39"/>
      <c r="C3447" s="39"/>
      <c r="D3447" s="35"/>
      <c r="E3447" s="40"/>
      <c r="F3447" s="39"/>
      <c r="G3447" s="39"/>
      <c r="H3447" s="39"/>
      <c r="I3447" s="34"/>
      <c r="J3447" s="34"/>
      <c r="K3447" s="34"/>
      <c r="L3447" s="34"/>
      <c r="M3447" s="43" t="str">
        <f ca="1">IFERROR(OFFSET('Maximum minutes'!$C$1,T3447,MATCH(IF(G3447&lt;&gt;"",G3447,F3447),OFFSET('Maximum minutes'!$C$1,T3447-1,0,1,U3447+1),0)-1)*IF(OR(ISNUMBER(J3447),J3447="sans examen"),1,0)*IF(W3447&lt;MinDate,1,0),"")</f>
        <v/>
      </c>
      <c r="N3447" s="36">
        <f t="shared" ca="1" si="107"/>
        <v>0</v>
      </c>
      <c r="O3447" s="36" t="e">
        <f ca="1">LEFT(OFFSET(Lists!$Q$2,MATCH(E3447,Lists!$R$3:$R$19,0),0),4)</f>
        <v>#N/A</v>
      </c>
      <c r="P3447" s="36" t="e">
        <f ca="1">MATCH(O3447,Lists!$S$2:$S$640,1)</f>
        <v>#N/A</v>
      </c>
      <c r="Q3447" s="36" t="e">
        <f ca="1">MATCH(LEFT(OFFSET(Lists!$Q$2,MATCH(E3447,Lists!$R$3:$R$19,0)+1,0),4),Lists!$S$3:$S$640,1)</f>
        <v>#N/A</v>
      </c>
      <c r="R3447" s="36" t="e">
        <f ca="1">LEFT(OFFSET(Lists!$S$2,P3447-1+MATCH(F3447,OFFSET(Lists!$T$3,P3447-1,0,Q3447-P3447+1),0),0),6)</f>
        <v>#N/A</v>
      </c>
      <c r="S3447" s="36" t="e">
        <f ca="1">VLOOKUP(R3447,Lists!B:D,3,FALSE)</f>
        <v>#N/A</v>
      </c>
      <c r="T3447" s="36" t="str">
        <f>IF(F3447&lt;&gt;"",MATCH(R3447,'Maximum minutes'!B:B,0),"")</f>
        <v/>
      </c>
      <c r="U3447" s="36">
        <f ca="1">IF(F3447&lt;&gt;"",COUNTA(OFFSET('Maximum minutes'!$C$1,'Annexe A1 Cours'!T3447,0,1,50)),0)</f>
        <v>0</v>
      </c>
      <c r="V3447" s="37">
        <f ca="1">IFERROR(OFFSET('Maximum minutes'!$C$1,T3447+1,-1+MATCH(G3447,OFFSET('Maximum minutes'!$C$1,T3447-1,0,1,50),0)),0)</f>
        <v>0</v>
      </c>
      <c r="W3447" s="38">
        <f t="shared" ca="1" si="106"/>
        <v>0</v>
      </c>
    </row>
    <row r="3448" spans="1:23" s="36" customFormat="1" ht="18.75">
      <c r="A3448" s="34"/>
      <c r="B3448" s="39"/>
      <c r="C3448" s="39"/>
      <c r="D3448" s="35"/>
      <c r="E3448" s="40"/>
      <c r="F3448" s="39"/>
      <c r="G3448" s="39"/>
      <c r="H3448" s="39"/>
      <c r="I3448" s="34"/>
      <c r="J3448" s="34"/>
      <c r="K3448" s="34"/>
      <c r="L3448" s="34"/>
      <c r="M3448" s="43" t="str">
        <f ca="1">IFERROR(OFFSET('Maximum minutes'!$C$1,T3448,MATCH(IF(G3448&lt;&gt;"",G3448,F3448),OFFSET('Maximum minutes'!$C$1,T3448-1,0,1,U3448+1),0)-1)*IF(OR(ISNUMBER(J3448),J3448="sans examen"),1,0)*IF(W3448&lt;MinDate,1,0),"")</f>
        <v/>
      </c>
      <c r="N3448" s="36">
        <f t="shared" ca="1" si="107"/>
        <v>0</v>
      </c>
      <c r="O3448" s="36" t="e">
        <f ca="1">LEFT(OFFSET(Lists!$Q$2,MATCH(E3448,Lists!$R$3:$R$19,0),0),4)</f>
        <v>#N/A</v>
      </c>
      <c r="P3448" s="36" t="e">
        <f ca="1">MATCH(O3448,Lists!$S$2:$S$640,1)</f>
        <v>#N/A</v>
      </c>
      <c r="Q3448" s="36" t="e">
        <f ca="1">MATCH(LEFT(OFFSET(Lists!$Q$2,MATCH(E3448,Lists!$R$3:$R$19,0)+1,0),4),Lists!$S$3:$S$640,1)</f>
        <v>#N/A</v>
      </c>
      <c r="R3448" s="36" t="e">
        <f ca="1">LEFT(OFFSET(Lists!$S$2,P3448-1+MATCH(F3448,OFFSET(Lists!$T$3,P3448-1,0,Q3448-P3448+1),0),0),6)</f>
        <v>#N/A</v>
      </c>
      <c r="S3448" s="36" t="e">
        <f ca="1">VLOOKUP(R3448,Lists!B:D,3,FALSE)</f>
        <v>#N/A</v>
      </c>
      <c r="T3448" s="36" t="str">
        <f>IF(F3448&lt;&gt;"",MATCH(R3448,'Maximum minutes'!B:B,0),"")</f>
        <v/>
      </c>
      <c r="U3448" s="36">
        <f ca="1">IF(F3448&lt;&gt;"",COUNTA(OFFSET('Maximum minutes'!$C$1,'Annexe A1 Cours'!T3448,0,1,50)),0)</f>
        <v>0</v>
      </c>
      <c r="V3448" s="37">
        <f ca="1">IFERROR(OFFSET('Maximum minutes'!$C$1,T3448+1,-1+MATCH(G3448,OFFSET('Maximum minutes'!$C$1,T3448-1,0,1,50),0)),0)</f>
        <v>0</v>
      </c>
      <c r="W3448" s="38">
        <f t="shared" ca="1" si="106"/>
        <v>0</v>
      </c>
    </row>
    <row r="3449" spans="1:23" s="36" customFormat="1" ht="18.75">
      <c r="A3449" s="34"/>
      <c r="B3449" s="39"/>
      <c r="C3449" s="39"/>
      <c r="D3449" s="35"/>
      <c r="E3449" s="40"/>
      <c r="F3449" s="39"/>
      <c r="G3449" s="39"/>
      <c r="H3449" s="39"/>
      <c r="I3449" s="34"/>
      <c r="J3449" s="34"/>
      <c r="K3449" s="34"/>
      <c r="L3449" s="34"/>
      <c r="M3449" s="43" t="str">
        <f ca="1">IFERROR(OFFSET('Maximum minutes'!$C$1,T3449,MATCH(IF(G3449&lt;&gt;"",G3449,F3449),OFFSET('Maximum minutes'!$C$1,T3449-1,0,1,U3449+1),0)-1)*IF(OR(ISNUMBER(J3449),J3449="sans examen"),1,0)*IF(W3449&lt;MinDate,1,0),"")</f>
        <v/>
      </c>
      <c r="N3449" s="36">
        <f t="shared" ca="1" si="107"/>
        <v>0</v>
      </c>
      <c r="O3449" s="36" t="e">
        <f ca="1">LEFT(OFFSET(Lists!$Q$2,MATCH(E3449,Lists!$R$3:$R$19,0),0),4)</f>
        <v>#N/A</v>
      </c>
      <c r="P3449" s="36" t="e">
        <f ca="1">MATCH(O3449,Lists!$S$2:$S$640,1)</f>
        <v>#N/A</v>
      </c>
      <c r="Q3449" s="36" t="e">
        <f ca="1">MATCH(LEFT(OFFSET(Lists!$Q$2,MATCH(E3449,Lists!$R$3:$R$19,0)+1,0),4),Lists!$S$3:$S$640,1)</f>
        <v>#N/A</v>
      </c>
      <c r="R3449" s="36" t="e">
        <f ca="1">LEFT(OFFSET(Lists!$S$2,P3449-1+MATCH(F3449,OFFSET(Lists!$T$3,P3449-1,0,Q3449-P3449+1),0),0),6)</f>
        <v>#N/A</v>
      </c>
      <c r="S3449" s="36" t="e">
        <f ca="1">VLOOKUP(R3449,Lists!B:D,3,FALSE)</f>
        <v>#N/A</v>
      </c>
      <c r="T3449" s="36" t="str">
        <f>IF(F3449&lt;&gt;"",MATCH(R3449,'Maximum minutes'!B:B,0),"")</f>
        <v/>
      </c>
      <c r="U3449" s="36">
        <f ca="1">IF(F3449&lt;&gt;"",COUNTA(OFFSET('Maximum minutes'!$C$1,'Annexe A1 Cours'!T3449,0,1,50)),0)</f>
        <v>0</v>
      </c>
      <c r="V3449" s="37">
        <f ca="1">IFERROR(OFFSET('Maximum minutes'!$C$1,T3449+1,-1+MATCH(G3449,OFFSET('Maximum minutes'!$C$1,T3449-1,0,1,50),0)),0)</f>
        <v>0</v>
      </c>
      <c r="W3449" s="38">
        <f t="shared" ca="1" si="106"/>
        <v>0</v>
      </c>
    </row>
    <row r="3450" spans="1:23" s="36" customFormat="1" ht="18.75">
      <c r="A3450" s="34"/>
      <c r="B3450" s="39"/>
      <c r="C3450" s="39"/>
      <c r="D3450" s="35"/>
      <c r="E3450" s="40"/>
      <c r="F3450" s="39"/>
      <c r="G3450" s="39"/>
      <c r="H3450" s="39"/>
      <c r="I3450" s="34"/>
      <c r="J3450" s="34"/>
      <c r="K3450" s="34"/>
      <c r="L3450" s="34"/>
      <c r="M3450" s="43" t="str">
        <f ca="1">IFERROR(OFFSET('Maximum minutes'!$C$1,T3450,MATCH(IF(G3450&lt;&gt;"",G3450,F3450),OFFSET('Maximum minutes'!$C$1,T3450-1,0,1,U3450+1),0)-1)*IF(OR(ISNUMBER(J3450),J3450="sans examen"),1,0)*IF(W3450&lt;MinDate,1,0),"")</f>
        <v/>
      </c>
      <c r="N3450" s="36">
        <f t="shared" ca="1" si="107"/>
        <v>0</v>
      </c>
      <c r="O3450" s="36" t="e">
        <f ca="1">LEFT(OFFSET(Lists!$Q$2,MATCH(E3450,Lists!$R$3:$R$19,0),0),4)</f>
        <v>#N/A</v>
      </c>
      <c r="P3450" s="36" t="e">
        <f ca="1">MATCH(O3450,Lists!$S$2:$S$640,1)</f>
        <v>#N/A</v>
      </c>
      <c r="Q3450" s="36" t="e">
        <f ca="1">MATCH(LEFT(OFFSET(Lists!$Q$2,MATCH(E3450,Lists!$R$3:$R$19,0)+1,0),4),Lists!$S$3:$S$640,1)</f>
        <v>#N/A</v>
      </c>
      <c r="R3450" s="36" t="e">
        <f ca="1">LEFT(OFFSET(Lists!$S$2,P3450-1+MATCH(F3450,OFFSET(Lists!$T$3,P3450-1,0,Q3450-P3450+1),0),0),6)</f>
        <v>#N/A</v>
      </c>
      <c r="S3450" s="36" t="e">
        <f ca="1">VLOOKUP(R3450,Lists!B:D,3,FALSE)</f>
        <v>#N/A</v>
      </c>
      <c r="T3450" s="36" t="str">
        <f>IF(F3450&lt;&gt;"",MATCH(R3450,'Maximum minutes'!B:B,0),"")</f>
        <v/>
      </c>
      <c r="U3450" s="36">
        <f ca="1">IF(F3450&lt;&gt;"",COUNTA(OFFSET('Maximum minutes'!$C$1,'Annexe A1 Cours'!T3450,0,1,50)),0)</f>
        <v>0</v>
      </c>
      <c r="V3450" s="37">
        <f ca="1">IFERROR(OFFSET('Maximum minutes'!$C$1,T3450+1,-1+MATCH(G3450,OFFSET('Maximum minutes'!$C$1,T3450-1,0,1,50),0)),0)</f>
        <v>0</v>
      </c>
      <c r="W3450" s="38">
        <f t="shared" ca="1" si="106"/>
        <v>0</v>
      </c>
    </row>
    <row r="3451" spans="1:23" s="36" customFormat="1" ht="18.75">
      <c r="A3451" s="34"/>
      <c r="B3451" s="39"/>
      <c r="C3451" s="39"/>
      <c r="D3451" s="35"/>
      <c r="E3451" s="40"/>
      <c r="F3451" s="39"/>
      <c r="G3451" s="39"/>
      <c r="H3451" s="39"/>
      <c r="I3451" s="34"/>
      <c r="J3451" s="34"/>
      <c r="K3451" s="34"/>
      <c r="L3451" s="34"/>
      <c r="M3451" s="43" t="str">
        <f ca="1">IFERROR(OFFSET('Maximum minutes'!$C$1,T3451,MATCH(IF(G3451&lt;&gt;"",G3451,F3451),OFFSET('Maximum minutes'!$C$1,T3451-1,0,1,U3451+1),0)-1)*IF(OR(ISNUMBER(J3451),J3451="sans examen"),1,0)*IF(W3451&lt;MinDate,1,0),"")</f>
        <v/>
      </c>
      <c r="N3451" s="36">
        <f t="shared" ca="1" si="107"/>
        <v>0</v>
      </c>
      <c r="O3451" s="36" t="e">
        <f ca="1">LEFT(OFFSET(Lists!$Q$2,MATCH(E3451,Lists!$R$3:$R$19,0),0),4)</f>
        <v>#N/A</v>
      </c>
      <c r="P3451" s="36" t="e">
        <f ca="1">MATCH(O3451,Lists!$S$2:$S$640,1)</f>
        <v>#N/A</v>
      </c>
      <c r="Q3451" s="36" t="e">
        <f ca="1">MATCH(LEFT(OFFSET(Lists!$Q$2,MATCH(E3451,Lists!$R$3:$R$19,0)+1,0),4),Lists!$S$3:$S$640,1)</f>
        <v>#N/A</v>
      </c>
      <c r="R3451" s="36" t="e">
        <f ca="1">LEFT(OFFSET(Lists!$S$2,P3451-1+MATCH(F3451,OFFSET(Lists!$T$3,P3451-1,0,Q3451-P3451+1),0),0),6)</f>
        <v>#N/A</v>
      </c>
      <c r="S3451" s="36" t="e">
        <f ca="1">VLOOKUP(R3451,Lists!B:D,3,FALSE)</f>
        <v>#N/A</v>
      </c>
      <c r="T3451" s="36" t="str">
        <f>IF(F3451&lt;&gt;"",MATCH(R3451,'Maximum minutes'!B:B,0),"")</f>
        <v/>
      </c>
      <c r="U3451" s="36">
        <f ca="1">IF(F3451&lt;&gt;"",COUNTA(OFFSET('Maximum minutes'!$C$1,'Annexe A1 Cours'!T3451,0,1,50)),0)</f>
        <v>0</v>
      </c>
      <c r="V3451" s="37">
        <f ca="1">IFERROR(OFFSET('Maximum minutes'!$C$1,T3451+1,-1+MATCH(G3451,OFFSET('Maximum minutes'!$C$1,T3451-1,0,1,50),0)),0)</f>
        <v>0</v>
      </c>
      <c r="W3451" s="38">
        <f t="shared" ca="1" si="106"/>
        <v>0</v>
      </c>
    </row>
    <row r="3452" spans="1:23" s="36" customFormat="1" ht="18.75">
      <c r="A3452" s="34"/>
      <c r="B3452" s="39"/>
      <c r="C3452" s="39"/>
      <c r="D3452" s="35"/>
      <c r="E3452" s="40"/>
      <c r="F3452" s="39"/>
      <c r="G3452" s="39"/>
      <c r="H3452" s="39"/>
      <c r="I3452" s="34"/>
      <c r="J3452" s="34"/>
      <c r="K3452" s="34"/>
      <c r="L3452" s="34"/>
      <c r="M3452" s="43" t="str">
        <f ca="1">IFERROR(OFFSET('Maximum minutes'!$C$1,T3452,MATCH(IF(G3452&lt;&gt;"",G3452,F3452),OFFSET('Maximum minutes'!$C$1,T3452-1,0,1,U3452+1),0)-1)*IF(OR(ISNUMBER(J3452),J3452="sans examen"),1,0)*IF(W3452&lt;MinDate,1,0),"")</f>
        <v/>
      </c>
      <c r="N3452" s="36">
        <f t="shared" ca="1" si="107"/>
        <v>0</v>
      </c>
      <c r="O3452" s="36" t="e">
        <f ca="1">LEFT(OFFSET(Lists!$Q$2,MATCH(E3452,Lists!$R$3:$R$19,0),0),4)</f>
        <v>#N/A</v>
      </c>
      <c r="P3452" s="36" t="e">
        <f ca="1">MATCH(O3452,Lists!$S$2:$S$640,1)</f>
        <v>#N/A</v>
      </c>
      <c r="Q3452" s="36" t="e">
        <f ca="1">MATCH(LEFT(OFFSET(Lists!$Q$2,MATCH(E3452,Lists!$R$3:$R$19,0)+1,0),4),Lists!$S$3:$S$640,1)</f>
        <v>#N/A</v>
      </c>
      <c r="R3452" s="36" t="e">
        <f ca="1">LEFT(OFFSET(Lists!$S$2,P3452-1+MATCH(F3452,OFFSET(Lists!$T$3,P3452-1,0,Q3452-P3452+1),0),0),6)</f>
        <v>#N/A</v>
      </c>
      <c r="S3452" s="36" t="e">
        <f ca="1">VLOOKUP(R3452,Lists!B:D,3,FALSE)</f>
        <v>#N/A</v>
      </c>
      <c r="T3452" s="36" t="str">
        <f>IF(F3452&lt;&gt;"",MATCH(R3452,'Maximum minutes'!B:B,0),"")</f>
        <v/>
      </c>
      <c r="U3452" s="36">
        <f ca="1">IF(F3452&lt;&gt;"",COUNTA(OFFSET('Maximum minutes'!$C$1,'Annexe A1 Cours'!T3452,0,1,50)),0)</f>
        <v>0</v>
      </c>
      <c r="V3452" s="37">
        <f ca="1">IFERROR(OFFSET('Maximum minutes'!$C$1,T3452+1,-1+MATCH(G3452,OFFSET('Maximum minutes'!$C$1,T3452-1,0,1,50),0)),0)</f>
        <v>0</v>
      </c>
      <c r="W3452" s="38">
        <f t="shared" ca="1" si="106"/>
        <v>0</v>
      </c>
    </row>
    <row r="3453" spans="1:23" s="36" customFormat="1" ht="18.75">
      <c r="A3453" s="34"/>
      <c r="B3453" s="39"/>
      <c r="C3453" s="39"/>
      <c r="D3453" s="35"/>
      <c r="E3453" s="40"/>
      <c r="F3453" s="39"/>
      <c r="G3453" s="39"/>
      <c r="H3453" s="39"/>
      <c r="I3453" s="34"/>
      <c r="J3453" s="34"/>
      <c r="K3453" s="34"/>
      <c r="L3453" s="34"/>
      <c r="M3453" s="43" t="str">
        <f ca="1">IFERROR(OFFSET('Maximum minutes'!$C$1,T3453,MATCH(IF(G3453&lt;&gt;"",G3453,F3453),OFFSET('Maximum minutes'!$C$1,T3453-1,0,1,U3453+1),0)-1)*IF(OR(ISNUMBER(J3453),J3453="sans examen"),1,0)*IF(W3453&lt;MinDate,1,0),"")</f>
        <v/>
      </c>
      <c r="N3453" s="36">
        <f t="shared" ca="1" si="107"/>
        <v>0</v>
      </c>
      <c r="O3453" s="36" t="e">
        <f ca="1">LEFT(OFFSET(Lists!$Q$2,MATCH(E3453,Lists!$R$3:$R$19,0),0),4)</f>
        <v>#N/A</v>
      </c>
      <c r="P3453" s="36" t="e">
        <f ca="1">MATCH(O3453,Lists!$S$2:$S$640,1)</f>
        <v>#N/A</v>
      </c>
      <c r="Q3453" s="36" t="e">
        <f ca="1">MATCH(LEFT(OFFSET(Lists!$Q$2,MATCH(E3453,Lists!$R$3:$R$19,0)+1,0),4),Lists!$S$3:$S$640,1)</f>
        <v>#N/A</v>
      </c>
      <c r="R3453" s="36" t="e">
        <f ca="1">LEFT(OFFSET(Lists!$S$2,P3453-1+MATCH(F3453,OFFSET(Lists!$T$3,P3453-1,0,Q3453-P3453+1),0),0),6)</f>
        <v>#N/A</v>
      </c>
      <c r="S3453" s="36" t="e">
        <f ca="1">VLOOKUP(R3453,Lists!B:D,3,FALSE)</f>
        <v>#N/A</v>
      </c>
      <c r="T3453" s="36" t="str">
        <f>IF(F3453&lt;&gt;"",MATCH(R3453,'Maximum minutes'!B:B,0),"")</f>
        <v/>
      </c>
      <c r="U3453" s="36">
        <f ca="1">IF(F3453&lt;&gt;"",COUNTA(OFFSET('Maximum minutes'!$C$1,'Annexe A1 Cours'!T3453,0,1,50)),0)</f>
        <v>0</v>
      </c>
      <c r="V3453" s="37">
        <f ca="1">IFERROR(OFFSET('Maximum minutes'!$C$1,T3453+1,-1+MATCH(G3453,OFFSET('Maximum minutes'!$C$1,T3453-1,0,1,50),0)),0)</f>
        <v>0</v>
      </c>
      <c r="W3453" s="38">
        <f t="shared" ca="1" si="106"/>
        <v>0</v>
      </c>
    </row>
    <row r="3454" spans="1:23" s="36" customFormat="1" ht="18.75">
      <c r="A3454" s="34"/>
      <c r="B3454" s="39"/>
      <c r="C3454" s="39"/>
      <c r="D3454" s="35"/>
      <c r="E3454" s="40"/>
      <c r="F3454" s="39"/>
      <c r="G3454" s="39"/>
      <c r="H3454" s="39"/>
      <c r="I3454" s="34"/>
      <c r="J3454" s="34"/>
      <c r="K3454" s="34"/>
      <c r="L3454" s="34"/>
      <c r="M3454" s="43" t="str">
        <f ca="1">IFERROR(OFFSET('Maximum minutes'!$C$1,T3454,MATCH(IF(G3454&lt;&gt;"",G3454,F3454),OFFSET('Maximum minutes'!$C$1,T3454-1,0,1,U3454+1),0)-1)*IF(OR(ISNUMBER(J3454),J3454="sans examen"),1,0)*IF(W3454&lt;MinDate,1,0),"")</f>
        <v/>
      </c>
      <c r="N3454" s="36">
        <f t="shared" ca="1" si="107"/>
        <v>0</v>
      </c>
      <c r="O3454" s="36" t="e">
        <f ca="1">LEFT(OFFSET(Lists!$Q$2,MATCH(E3454,Lists!$R$3:$R$19,0),0),4)</f>
        <v>#N/A</v>
      </c>
      <c r="P3454" s="36" t="e">
        <f ca="1">MATCH(O3454,Lists!$S$2:$S$640,1)</f>
        <v>#N/A</v>
      </c>
      <c r="Q3454" s="36" t="e">
        <f ca="1">MATCH(LEFT(OFFSET(Lists!$Q$2,MATCH(E3454,Lists!$R$3:$R$19,0)+1,0),4),Lists!$S$3:$S$640,1)</f>
        <v>#N/A</v>
      </c>
      <c r="R3454" s="36" t="e">
        <f ca="1">LEFT(OFFSET(Lists!$S$2,P3454-1+MATCH(F3454,OFFSET(Lists!$T$3,P3454-1,0,Q3454-P3454+1),0),0),6)</f>
        <v>#N/A</v>
      </c>
      <c r="S3454" s="36" t="e">
        <f ca="1">VLOOKUP(R3454,Lists!B:D,3,FALSE)</f>
        <v>#N/A</v>
      </c>
      <c r="T3454" s="36" t="str">
        <f>IF(F3454&lt;&gt;"",MATCH(R3454,'Maximum minutes'!B:B,0),"")</f>
        <v/>
      </c>
      <c r="U3454" s="36">
        <f ca="1">IF(F3454&lt;&gt;"",COUNTA(OFFSET('Maximum minutes'!$C$1,'Annexe A1 Cours'!T3454,0,1,50)),0)</f>
        <v>0</v>
      </c>
      <c r="V3454" s="37">
        <f ca="1">IFERROR(OFFSET('Maximum minutes'!$C$1,T3454+1,-1+MATCH(G3454,OFFSET('Maximum minutes'!$C$1,T3454-1,0,1,50),0)),0)</f>
        <v>0</v>
      </c>
      <c r="W3454" s="38">
        <f t="shared" ca="1" si="106"/>
        <v>0</v>
      </c>
    </row>
    <row r="3455" spans="1:23" s="36" customFormat="1" ht="18.75">
      <c r="A3455" s="34"/>
      <c r="B3455" s="39"/>
      <c r="C3455" s="39"/>
      <c r="D3455" s="35"/>
      <c r="E3455" s="40"/>
      <c r="F3455" s="39"/>
      <c r="G3455" s="39"/>
      <c r="H3455" s="39"/>
      <c r="I3455" s="34"/>
      <c r="J3455" s="34"/>
      <c r="K3455" s="34"/>
      <c r="L3455" s="34"/>
      <c r="M3455" s="43" t="str">
        <f ca="1">IFERROR(OFFSET('Maximum minutes'!$C$1,T3455,MATCH(IF(G3455&lt;&gt;"",G3455,F3455),OFFSET('Maximum minutes'!$C$1,T3455-1,0,1,U3455+1),0)-1)*IF(OR(ISNUMBER(J3455),J3455="sans examen"),1,0)*IF(W3455&lt;MinDate,1,0),"")</f>
        <v/>
      </c>
      <c r="N3455" s="36">
        <f t="shared" ca="1" si="107"/>
        <v>0</v>
      </c>
      <c r="O3455" s="36" t="e">
        <f ca="1">LEFT(OFFSET(Lists!$Q$2,MATCH(E3455,Lists!$R$3:$R$19,0),0),4)</f>
        <v>#N/A</v>
      </c>
      <c r="P3455" s="36" t="e">
        <f ca="1">MATCH(O3455,Lists!$S$2:$S$640,1)</f>
        <v>#N/A</v>
      </c>
      <c r="Q3455" s="36" t="e">
        <f ca="1">MATCH(LEFT(OFFSET(Lists!$Q$2,MATCH(E3455,Lists!$R$3:$R$19,0)+1,0),4),Lists!$S$3:$S$640,1)</f>
        <v>#N/A</v>
      </c>
      <c r="R3455" s="36" t="e">
        <f ca="1">LEFT(OFFSET(Lists!$S$2,P3455-1+MATCH(F3455,OFFSET(Lists!$T$3,P3455-1,0,Q3455-P3455+1),0),0),6)</f>
        <v>#N/A</v>
      </c>
      <c r="S3455" s="36" t="e">
        <f ca="1">VLOOKUP(R3455,Lists!B:D,3,FALSE)</f>
        <v>#N/A</v>
      </c>
      <c r="T3455" s="36" t="str">
        <f>IF(F3455&lt;&gt;"",MATCH(R3455,'Maximum minutes'!B:B,0),"")</f>
        <v/>
      </c>
      <c r="U3455" s="36">
        <f ca="1">IF(F3455&lt;&gt;"",COUNTA(OFFSET('Maximum minutes'!$C$1,'Annexe A1 Cours'!T3455,0,1,50)),0)</f>
        <v>0</v>
      </c>
      <c r="V3455" s="37">
        <f ca="1">IFERROR(OFFSET('Maximum minutes'!$C$1,T3455+1,-1+MATCH(G3455,OFFSET('Maximum minutes'!$C$1,T3455-1,0,1,50),0)),0)</f>
        <v>0</v>
      </c>
      <c r="W3455" s="38">
        <f t="shared" ca="1" si="106"/>
        <v>0</v>
      </c>
    </row>
    <row r="3456" spans="1:23" s="36" customFormat="1" ht="18.75">
      <c r="A3456" s="34"/>
      <c r="B3456" s="39"/>
      <c r="C3456" s="39"/>
      <c r="D3456" s="35"/>
      <c r="E3456" s="40"/>
      <c r="F3456" s="39"/>
      <c r="G3456" s="39"/>
      <c r="H3456" s="39"/>
      <c r="I3456" s="34"/>
      <c r="J3456" s="34"/>
      <c r="K3456" s="34"/>
      <c r="L3456" s="34"/>
      <c r="M3456" s="43" t="str">
        <f ca="1">IFERROR(OFFSET('Maximum minutes'!$C$1,T3456,MATCH(IF(G3456&lt;&gt;"",G3456,F3456),OFFSET('Maximum minutes'!$C$1,T3456-1,0,1,U3456+1),0)-1)*IF(OR(ISNUMBER(J3456),J3456="sans examen"),1,0)*IF(W3456&lt;MinDate,1,0),"")</f>
        <v/>
      </c>
      <c r="N3456" s="36">
        <f t="shared" ca="1" si="107"/>
        <v>0</v>
      </c>
      <c r="O3456" s="36" t="e">
        <f ca="1">LEFT(OFFSET(Lists!$Q$2,MATCH(E3456,Lists!$R$3:$R$19,0),0),4)</f>
        <v>#N/A</v>
      </c>
      <c r="P3456" s="36" t="e">
        <f ca="1">MATCH(O3456,Lists!$S$2:$S$640,1)</f>
        <v>#N/A</v>
      </c>
      <c r="Q3456" s="36" t="e">
        <f ca="1">MATCH(LEFT(OFFSET(Lists!$Q$2,MATCH(E3456,Lists!$R$3:$R$19,0)+1,0),4),Lists!$S$3:$S$640,1)</f>
        <v>#N/A</v>
      </c>
      <c r="R3456" s="36" t="e">
        <f ca="1">LEFT(OFFSET(Lists!$S$2,P3456-1+MATCH(F3456,OFFSET(Lists!$T$3,P3456-1,0,Q3456-P3456+1),0),0),6)</f>
        <v>#N/A</v>
      </c>
      <c r="S3456" s="36" t="e">
        <f ca="1">VLOOKUP(R3456,Lists!B:D,3,FALSE)</f>
        <v>#N/A</v>
      </c>
      <c r="T3456" s="36" t="str">
        <f>IF(F3456&lt;&gt;"",MATCH(R3456,'Maximum minutes'!B:B,0),"")</f>
        <v/>
      </c>
      <c r="U3456" s="36">
        <f ca="1">IF(F3456&lt;&gt;"",COUNTA(OFFSET('Maximum minutes'!$C$1,'Annexe A1 Cours'!T3456,0,1,50)),0)</f>
        <v>0</v>
      </c>
      <c r="V3456" s="37">
        <f ca="1">IFERROR(OFFSET('Maximum minutes'!$C$1,T3456+1,-1+MATCH(G3456,OFFSET('Maximum minutes'!$C$1,T3456-1,0,1,50),0)),0)</f>
        <v>0</v>
      </c>
      <c r="W3456" s="38">
        <f t="shared" ca="1" si="106"/>
        <v>0</v>
      </c>
    </row>
    <row r="3457" spans="1:23" s="36" customFormat="1" ht="18.75">
      <c r="A3457" s="34"/>
      <c r="B3457" s="39"/>
      <c r="C3457" s="39"/>
      <c r="D3457" s="35"/>
      <c r="E3457" s="40"/>
      <c r="F3457" s="39"/>
      <c r="G3457" s="39"/>
      <c r="H3457" s="39"/>
      <c r="I3457" s="34"/>
      <c r="J3457" s="34"/>
      <c r="K3457" s="34"/>
      <c r="L3457" s="34"/>
      <c r="M3457" s="43" t="str">
        <f ca="1">IFERROR(OFFSET('Maximum minutes'!$C$1,T3457,MATCH(IF(G3457&lt;&gt;"",G3457,F3457),OFFSET('Maximum minutes'!$C$1,T3457-1,0,1,U3457+1),0)-1)*IF(OR(ISNUMBER(J3457),J3457="sans examen"),1,0)*IF(W3457&lt;MinDate,1,0),"")</f>
        <v/>
      </c>
      <c r="N3457" s="36">
        <f t="shared" ca="1" si="107"/>
        <v>0</v>
      </c>
      <c r="O3457" s="36" t="e">
        <f ca="1">LEFT(OFFSET(Lists!$Q$2,MATCH(E3457,Lists!$R$3:$R$19,0),0),4)</f>
        <v>#N/A</v>
      </c>
      <c r="P3457" s="36" t="e">
        <f ca="1">MATCH(O3457,Lists!$S$2:$S$640,1)</f>
        <v>#N/A</v>
      </c>
      <c r="Q3457" s="36" t="e">
        <f ca="1">MATCH(LEFT(OFFSET(Lists!$Q$2,MATCH(E3457,Lists!$R$3:$R$19,0)+1,0),4),Lists!$S$3:$S$640,1)</f>
        <v>#N/A</v>
      </c>
      <c r="R3457" s="36" t="e">
        <f ca="1">LEFT(OFFSET(Lists!$S$2,P3457-1+MATCH(F3457,OFFSET(Lists!$T$3,P3457-1,0,Q3457-P3457+1),0),0),6)</f>
        <v>#N/A</v>
      </c>
      <c r="S3457" s="36" t="e">
        <f ca="1">VLOOKUP(R3457,Lists!B:D,3,FALSE)</f>
        <v>#N/A</v>
      </c>
      <c r="T3457" s="36" t="str">
        <f>IF(F3457&lt;&gt;"",MATCH(R3457,'Maximum minutes'!B:B,0),"")</f>
        <v/>
      </c>
      <c r="U3457" s="36">
        <f ca="1">IF(F3457&lt;&gt;"",COUNTA(OFFSET('Maximum minutes'!$C$1,'Annexe A1 Cours'!T3457,0,1,50)),0)</f>
        <v>0</v>
      </c>
      <c r="V3457" s="37">
        <f ca="1">IFERROR(OFFSET('Maximum minutes'!$C$1,T3457+1,-1+MATCH(G3457,OFFSET('Maximum minutes'!$C$1,T3457-1,0,1,50),0)),0)</f>
        <v>0</v>
      </c>
      <c r="W3457" s="38">
        <f t="shared" ca="1" si="106"/>
        <v>0</v>
      </c>
    </row>
    <row r="3458" spans="1:23" s="36" customFormat="1" ht="18.75">
      <c r="A3458" s="34"/>
      <c r="B3458" s="39"/>
      <c r="C3458" s="39"/>
      <c r="D3458" s="35"/>
      <c r="E3458" s="40"/>
      <c r="F3458" s="39"/>
      <c r="G3458" s="39"/>
      <c r="H3458" s="39"/>
      <c r="I3458" s="34"/>
      <c r="J3458" s="34"/>
      <c r="K3458" s="34"/>
      <c r="L3458" s="34"/>
      <c r="M3458" s="43" t="str">
        <f ca="1">IFERROR(OFFSET('Maximum minutes'!$C$1,T3458,MATCH(IF(G3458&lt;&gt;"",G3458,F3458),OFFSET('Maximum minutes'!$C$1,T3458-1,0,1,U3458+1),0)-1)*IF(OR(ISNUMBER(J3458),J3458="sans examen"),1,0)*IF(W3458&lt;MinDate,1,0),"")</f>
        <v/>
      </c>
      <c r="N3458" s="36">
        <f t="shared" ca="1" si="107"/>
        <v>0</v>
      </c>
      <c r="O3458" s="36" t="e">
        <f ca="1">LEFT(OFFSET(Lists!$Q$2,MATCH(E3458,Lists!$R$3:$R$19,0),0),4)</f>
        <v>#N/A</v>
      </c>
      <c r="P3458" s="36" t="e">
        <f ca="1">MATCH(O3458,Lists!$S$2:$S$640,1)</f>
        <v>#N/A</v>
      </c>
      <c r="Q3458" s="36" t="e">
        <f ca="1">MATCH(LEFT(OFFSET(Lists!$Q$2,MATCH(E3458,Lists!$R$3:$R$19,0)+1,0),4),Lists!$S$3:$S$640,1)</f>
        <v>#N/A</v>
      </c>
      <c r="R3458" s="36" t="e">
        <f ca="1">LEFT(OFFSET(Lists!$S$2,P3458-1+MATCH(F3458,OFFSET(Lists!$T$3,P3458-1,0,Q3458-P3458+1),0),0),6)</f>
        <v>#N/A</v>
      </c>
      <c r="S3458" s="36" t="e">
        <f ca="1">VLOOKUP(R3458,Lists!B:D,3,FALSE)</f>
        <v>#N/A</v>
      </c>
      <c r="T3458" s="36" t="str">
        <f>IF(F3458&lt;&gt;"",MATCH(R3458,'Maximum minutes'!B:B,0),"")</f>
        <v/>
      </c>
      <c r="U3458" s="36">
        <f ca="1">IF(F3458&lt;&gt;"",COUNTA(OFFSET('Maximum minutes'!$C$1,'Annexe A1 Cours'!T3458,0,1,50)),0)</f>
        <v>0</v>
      </c>
      <c r="V3458" s="37">
        <f ca="1">IFERROR(OFFSET('Maximum minutes'!$C$1,T3458+1,-1+MATCH(G3458,OFFSET('Maximum minutes'!$C$1,T3458-1,0,1,50),0)),0)</f>
        <v>0</v>
      </c>
      <c r="W3458" s="38">
        <f t="shared" ca="1" si="106"/>
        <v>0</v>
      </c>
    </row>
    <row r="3459" spans="1:23" s="36" customFormat="1" ht="18.75">
      <c r="A3459" s="34"/>
      <c r="B3459" s="39"/>
      <c r="C3459" s="39"/>
      <c r="D3459" s="35"/>
      <c r="E3459" s="40"/>
      <c r="F3459" s="39"/>
      <c r="G3459" s="39"/>
      <c r="H3459" s="39"/>
      <c r="I3459" s="34"/>
      <c r="J3459" s="34"/>
      <c r="K3459" s="34"/>
      <c r="L3459" s="34"/>
      <c r="M3459" s="43" t="str">
        <f ca="1">IFERROR(OFFSET('Maximum minutes'!$C$1,T3459,MATCH(IF(G3459&lt;&gt;"",G3459,F3459),OFFSET('Maximum minutes'!$C$1,T3459-1,0,1,U3459+1),0)-1)*IF(OR(ISNUMBER(J3459),J3459="sans examen"),1,0)*IF(W3459&lt;MinDate,1,0),"")</f>
        <v/>
      </c>
      <c r="N3459" s="36">
        <f t="shared" ca="1" si="107"/>
        <v>0</v>
      </c>
      <c r="O3459" s="36" t="e">
        <f ca="1">LEFT(OFFSET(Lists!$Q$2,MATCH(E3459,Lists!$R$3:$R$19,0),0),4)</f>
        <v>#N/A</v>
      </c>
      <c r="P3459" s="36" t="e">
        <f ca="1">MATCH(O3459,Lists!$S$2:$S$640,1)</f>
        <v>#N/A</v>
      </c>
      <c r="Q3459" s="36" t="e">
        <f ca="1">MATCH(LEFT(OFFSET(Lists!$Q$2,MATCH(E3459,Lists!$R$3:$R$19,0)+1,0),4),Lists!$S$3:$S$640,1)</f>
        <v>#N/A</v>
      </c>
      <c r="R3459" s="36" t="e">
        <f ca="1">LEFT(OFFSET(Lists!$S$2,P3459-1+MATCH(F3459,OFFSET(Lists!$T$3,P3459-1,0,Q3459-P3459+1),0),0),6)</f>
        <v>#N/A</v>
      </c>
      <c r="S3459" s="36" t="e">
        <f ca="1">VLOOKUP(R3459,Lists!B:D,3,FALSE)</f>
        <v>#N/A</v>
      </c>
      <c r="T3459" s="36" t="str">
        <f>IF(F3459&lt;&gt;"",MATCH(R3459,'Maximum minutes'!B:B,0),"")</f>
        <v/>
      </c>
      <c r="U3459" s="36">
        <f ca="1">IF(F3459&lt;&gt;"",COUNTA(OFFSET('Maximum minutes'!$C$1,'Annexe A1 Cours'!T3459,0,1,50)),0)</f>
        <v>0</v>
      </c>
      <c r="V3459" s="37">
        <f ca="1">IFERROR(OFFSET('Maximum minutes'!$C$1,T3459+1,-1+MATCH(G3459,OFFSET('Maximum minutes'!$C$1,T3459-1,0,1,50),0)),0)</f>
        <v>0</v>
      </c>
      <c r="W3459" s="38">
        <f t="shared" ca="1" si="106"/>
        <v>0</v>
      </c>
    </row>
    <row r="3460" spans="1:23" s="36" customFormat="1" ht="18.75">
      <c r="A3460" s="34"/>
      <c r="B3460" s="39"/>
      <c r="C3460" s="39"/>
      <c r="D3460" s="35"/>
      <c r="E3460" s="40"/>
      <c r="F3460" s="39"/>
      <c r="G3460" s="39"/>
      <c r="H3460" s="39"/>
      <c r="I3460" s="34"/>
      <c r="J3460" s="34"/>
      <c r="K3460" s="34"/>
      <c r="L3460" s="34"/>
      <c r="M3460" s="43" t="str">
        <f ca="1">IFERROR(OFFSET('Maximum minutes'!$C$1,T3460,MATCH(IF(G3460&lt;&gt;"",G3460,F3460),OFFSET('Maximum minutes'!$C$1,T3460-1,0,1,U3460+1),0)-1)*IF(OR(ISNUMBER(J3460),J3460="sans examen"),1,0)*IF(W3460&lt;MinDate,1,0),"")</f>
        <v/>
      </c>
      <c r="N3460" s="36">
        <f t="shared" ca="1" si="107"/>
        <v>0</v>
      </c>
      <c r="O3460" s="36" t="e">
        <f ca="1">LEFT(OFFSET(Lists!$Q$2,MATCH(E3460,Lists!$R$3:$R$19,0),0),4)</f>
        <v>#N/A</v>
      </c>
      <c r="P3460" s="36" t="e">
        <f ca="1">MATCH(O3460,Lists!$S$2:$S$640,1)</f>
        <v>#N/A</v>
      </c>
      <c r="Q3460" s="36" t="e">
        <f ca="1">MATCH(LEFT(OFFSET(Lists!$Q$2,MATCH(E3460,Lists!$R$3:$R$19,0)+1,0),4),Lists!$S$3:$S$640,1)</f>
        <v>#N/A</v>
      </c>
      <c r="R3460" s="36" t="e">
        <f ca="1">LEFT(OFFSET(Lists!$S$2,P3460-1+MATCH(F3460,OFFSET(Lists!$T$3,P3460-1,0,Q3460-P3460+1),0),0),6)</f>
        <v>#N/A</v>
      </c>
      <c r="S3460" s="36" t="e">
        <f ca="1">VLOOKUP(R3460,Lists!B:D,3,FALSE)</f>
        <v>#N/A</v>
      </c>
      <c r="T3460" s="36" t="str">
        <f>IF(F3460&lt;&gt;"",MATCH(R3460,'Maximum minutes'!B:B,0),"")</f>
        <v/>
      </c>
      <c r="U3460" s="36">
        <f ca="1">IF(F3460&lt;&gt;"",COUNTA(OFFSET('Maximum minutes'!$C$1,'Annexe A1 Cours'!T3460,0,1,50)),0)</f>
        <v>0</v>
      </c>
      <c r="V3460" s="37">
        <f ca="1">IFERROR(OFFSET('Maximum minutes'!$C$1,T3460+1,-1+MATCH(G3460,OFFSET('Maximum minutes'!$C$1,T3460-1,0,1,50),0)),0)</f>
        <v>0</v>
      </c>
      <c r="W3460" s="38">
        <f t="shared" ca="1" si="106"/>
        <v>0</v>
      </c>
    </row>
    <row r="3461" spans="1:23" s="36" customFormat="1" ht="18.75">
      <c r="A3461" s="34"/>
      <c r="B3461" s="39"/>
      <c r="C3461" s="39"/>
      <c r="D3461" s="35"/>
      <c r="E3461" s="40"/>
      <c r="F3461" s="39"/>
      <c r="G3461" s="39"/>
      <c r="H3461" s="39"/>
      <c r="I3461" s="34"/>
      <c r="J3461" s="34"/>
      <c r="K3461" s="34"/>
      <c r="L3461" s="34"/>
      <c r="M3461" s="43" t="str">
        <f ca="1">IFERROR(OFFSET('Maximum minutes'!$C$1,T3461,MATCH(IF(G3461&lt;&gt;"",G3461,F3461),OFFSET('Maximum minutes'!$C$1,T3461-1,0,1,U3461+1),0)-1)*IF(OR(ISNUMBER(J3461),J3461="sans examen"),1,0)*IF(W3461&lt;MinDate,1,0),"")</f>
        <v/>
      </c>
      <c r="N3461" s="36">
        <f t="shared" ca="1" si="107"/>
        <v>0</v>
      </c>
      <c r="O3461" s="36" t="e">
        <f ca="1">LEFT(OFFSET(Lists!$Q$2,MATCH(E3461,Lists!$R$3:$R$19,0),0),4)</f>
        <v>#N/A</v>
      </c>
      <c r="P3461" s="36" t="e">
        <f ca="1">MATCH(O3461,Lists!$S$2:$S$640,1)</f>
        <v>#N/A</v>
      </c>
      <c r="Q3461" s="36" t="e">
        <f ca="1">MATCH(LEFT(OFFSET(Lists!$Q$2,MATCH(E3461,Lists!$R$3:$R$19,0)+1,0),4),Lists!$S$3:$S$640,1)</f>
        <v>#N/A</v>
      </c>
      <c r="R3461" s="36" t="e">
        <f ca="1">LEFT(OFFSET(Lists!$S$2,P3461-1+MATCH(F3461,OFFSET(Lists!$T$3,P3461-1,0,Q3461-P3461+1),0),0),6)</f>
        <v>#N/A</v>
      </c>
      <c r="S3461" s="36" t="e">
        <f ca="1">VLOOKUP(R3461,Lists!B:D,3,FALSE)</f>
        <v>#N/A</v>
      </c>
      <c r="T3461" s="36" t="str">
        <f>IF(F3461&lt;&gt;"",MATCH(R3461,'Maximum minutes'!B:B,0),"")</f>
        <v/>
      </c>
      <c r="U3461" s="36">
        <f ca="1">IF(F3461&lt;&gt;"",COUNTA(OFFSET('Maximum minutes'!$C$1,'Annexe A1 Cours'!T3461,0,1,50)),0)</f>
        <v>0</v>
      </c>
      <c r="V3461" s="37">
        <f ca="1">IFERROR(OFFSET('Maximum minutes'!$C$1,T3461+1,-1+MATCH(G3461,OFFSET('Maximum minutes'!$C$1,T3461-1,0,1,50),0)),0)</f>
        <v>0</v>
      </c>
      <c r="W3461" s="38">
        <f t="shared" ca="1" si="106"/>
        <v>0</v>
      </c>
    </row>
    <row r="3462" spans="1:23" s="36" customFormat="1" ht="18.75">
      <c r="A3462" s="34"/>
      <c r="B3462" s="39"/>
      <c r="C3462" s="39"/>
      <c r="D3462" s="35"/>
      <c r="E3462" s="40"/>
      <c r="F3462" s="39"/>
      <c r="G3462" s="39"/>
      <c r="H3462" s="39"/>
      <c r="I3462" s="34"/>
      <c r="J3462" s="34"/>
      <c r="K3462" s="34"/>
      <c r="L3462" s="34"/>
      <c r="M3462" s="43" t="str">
        <f ca="1">IFERROR(OFFSET('Maximum minutes'!$C$1,T3462,MATCH(IF(G3462&lt;&gt;"",G3462,F3462),OFFSET('Maximum minutes'!$C$1,T3462-1,0,1,U3462+1),0)-1)*IF(OR(ISNUMBER(J3462),J3462="sans examen"),1,0)*IF(W3462&lt;MinDate,1,0),"")</f>
        <v/>
      </c>
      <c r="N3462" s="36">
        <f t="shared" ca="1" si="107"/>
        <v>0</v>
      </c>
      <c r="O3462" s="36" t="e">
        <f ca="1">LEFT(OFFSET(Lists!$Q$2,MATCH(E3462,Lists!$R$3:$R$19,0),0),4)</f>
        <v>#N/A</v>
      </c>
      <c r="P3462" s="36" t="e">
        <f ca="1">MATCH(O3462,Lists!$S$2:$S$640,1)</f>
        <v>#N/A</v>
      </c>
      <c r="Q3462" s="36" t="e">
        <f ca="1">MATCH(LEFT(OFFSET(Lists!$Q$2,MATCH(E3462,Lists!$R$3:$R$19,0)+1,0),4),Lists!$S$3:$S$640,1)</f>
        <v>#N/A</v>
      </c>
      <c r="R3462" s="36" t="e">
        <f ca="1">LEFT(OFFSET(Lists!$S$2,P3462-1+MATCH(F3462,OFFSET(Lists!$T$3,P3462-1,0,Q3462-P3462+1),0),0),6)</f>
        <v>#N/A</v>
      </c>
      <c r="S3462" s="36" t="e">
        <f ca="1">VLOOKUP(R3462,Lists!B:D,3,FALSE)</f>
        <v>#N/A</v>
      </c>
      <c r="T3462" s="36" t="str">
        <f>IF(F3462&lt;&gt;"",MATCH(R3462,'Maximum minutes'!B:B,0),"")</f>
        <v/>
      </c>
      <c r="U3462" s="36">
        <f ca="1">IF(F3462&lt;&gt;"",COUNTA(OFFSET('Maximum minutes'!$C$1,'Annexe A1 Cours'!T3462,0,1,50)),0)</f>
        <v>0</v>
      </c>
      <c r="V3462" s="37">
        <f ca="1">IFERROR(OFFSET('Maximum minutes'!$C$1,T3462+1,-1+MATCH(G3462,OFFSET('Maximum minutes'!$C$1,T3462-1,0,1,50),0)),0)</f>
        <v>0</v>
      </c>
      <c r="W3462" s="38">
        <f t="shared" ca="1" si="106"/>
        <v>0</v>
      </c>
    </row>
    <row r="3463" spans="1:23" s="36" customFormat="1" ht="18.75">
      <c r="A3463" s="34"/>
      <c r="B3463" s="39"/>
      <c r="C3463" s="39"/>
      <c r="D3463" s="35"/>
      <c r="E3463" s="40"/>
      <c r="F3463" s="39"/>
      <c r="G3463" s="39"/>
      <c r="H3463" s="39"/>
      <c r="I3463" s="34"/>
      <c r="J3463" s="34"/>
      <c r="K3463" s="34"/>
      <c r="L3463" s="34"/>
      <c r="M3463" s="43" t="str">
        <f ca="1">IFERROR(OFFSET('Maximum minutes'!$C$1,T3463,MATCH(IF(G3463&lt;&gt;"",G3463,F3463),OFFSET('Maximum minutes'!$C$1,T3463-1,0,1,U3463+1),0)-1)*IF(OR(ISNUMBER(J3463),J3463="sans examen"),1,0)*IF(W3463&lt;MinDate,1,0),"")</f>
        <v/>
      </c>
      <c r="N3463" s="36">
        <f t="shared" ca="1" si="107"/>
        <v>0</v>
      </c>
      <c r="O3463" s="36" t="e">
        <f ca="1">LEFT(OFFSET(Lists!$Q$2,MATCH(E3463,Lists!$R$3:$R$19,0),0),4)</f>
        <v>#N/A</v>
      </c>
      <c r="P3463" s="36" t="e">
        <f ca="1">MATCH(O3463,Lists!$S$2:$S$640,1)</f>
        <v>#N/A</v>
      </c>
      <c r="Q3463" s="36" t="e">
        <f ca="1">MATCH(LEFT(OFFSET(Lists!$Q$2,MATCH(E3463,Lists!$R$3:$R$19,0)+1,0),4),Lists!$S$3:$S$640,1)</f>
        <v>#N/A</v>
      </c>
      <c r="R3463" s="36" t="e">
        <f ca="1">LEFT(OFFSET(Lists!$S$2,P3463-1+MATCH(F3463,OFFSET(Lists!$T$3,P3463-1,0,Q3463-P3463+1),0),0),6)</f>
        <v>#N/A</v>
      </c>
      <c r="S3463" s="36" t="e">
        <f ca="1">VLOOKUP(R3463,Lists!B:D,3,FALSE)</f>
        <v>#N/A</v>
      </c>
      <c r="T3463" s="36" t="str">
        <f>IF(F3463&lt;&gt;"",MATCH(R3463,'Maximum minutes'!B:B,0),"")</f>
        <v/>
      </c>
      <c r="U3463" s="36">
        <f ca="1">IF(F3463&lt;&gt;"",COUNTA(OFFSET('Maximum minutes'!$C$1,'Annexe A1 Cours'!T3463,0,1,50)),0)</f>
        <v>0</v>
      </c>
      <c r="V3463" s="37">
        <f ca="1">IFERROR(OFFSET('Maximum minutes'!$C$1,T3463+1,-1+MATCH(G3463,OFFSET('Maximum minutes'!$C$1,T3463-1,0,1,50),0)),0)</f>
        <v>0</v>
      </c>
      <c r="W3463" s="38">
        <f t="shared" ref="W3463:W3526" ca="1" si="108">IFERROR(DATE(YEAR(D3463)+V3463,MONTH(D3463),DAY(D3463)),"")</f>
        <v>0</v>
      </c>
    </row>
    <row r="3464" spans="1:23" s="36" customFormat="1" ht="18.75">
      <c r="A3464" s="34"/>
      <c r="B3464" s="39"/>
      <c r="C3464" s="39"/>
      <c r="D3464" s="35"/>
      <c r="E3464" s="40"/>
      <c r="F3464" s="39"/>
      <c r="G3464" s="39"/>
      <c r="H3464" s="39"/>
      <c r="I3464" s="34"/>
      <c r="J3464" s="34"/>
      <c r="K3464" s="34"/>
      <c r="L3464" s="34"/>
      <c r="M3464" s="43" t="str">
        <f ca="1">IFERROR(OFFSET('Maximum minutes'!$C$1,T3464,MATCH(IF(G3464&lt;&gt;"",G3464,F3464),OFFSET('Maximum minutes'!$C$1,T3464-1,0,1,U3464+1),0)-1)*IF(OR(ISNUMBER(J3464),J3464="sans examen"),1,0)*IF(W3464&lt;MinDate,1,0),"")</f>
        <v/>
      </c>
      <c r="N3464" s="36">
        <f t="shared" ref="N3464:N3527" ca="1" si="109">IF(K3464&gt;0,MIN(K3464,M3464),0)*IF(M3464="",0,1)</f>
        <v>0</v>
      </c>
      <c r="O3464" s="36" t="e">
        <f ca="1">LEFT(OFFSET(Lists!$Q$2,MATCH(E3464,Lists!$R$3:$R$19,0),0),4)</f>
        <v>#N/A</v>
      </c>
      <c r="P3464" s="36" t="e">
        <f ca="1">MATCH(O3464,Lists!$S$2:$S$640,1)</f>
        <v>#N/A</v>
      </c>
      <c r="Q3464" s="36" t="e">
        <f ca="1">MATCH(LEFT(OFFSET(Lists!$Q$2,MATCH(E3464,Lists!$R$3:$R$19,0)+1,0),4),Lists!$S$3:$S$640,1)</f>
        <v>#N/A</v>
      </c>
      <c r="R3464" s="36" t="e">
        <f ca="1">LEFT(OFFSET(Lists!$S$2,P3464-1+MATCH(F3464,OFFSET(Lists!$T$3,P3464-1,0,Q3464-P3464+1),0),0),6)</f>
        <v>#N/A</v>
      </c>
      <c r="S3464" s="36" t="e">
        <f ca="1">VLOOKUP(R3464,Lists!B:D,3,FALSE)</f>
        <v>#N/A</v>
      </c>
      <c r="T3464" s="36" t="str">
        <f>IF(F3464&lt;&gt;"",MATCH(R3464,'Maximum minutes'!B:B,0),"")</f>
        <v/>
      </c>
      <c r="U3464" s="36">
        <f ca="1">IF(F3464&lt;&gt;"",COUNTA(OFFSET('Maximum minutes'!$C$1,'Annexe A1 Cours'!T3464,0,1,50)),0)</f>
        <v>0</v>
      </c>
      <c r="V3464" s="37">
        <f ca="1">IFERROR(OFFSET('Maximum minutes'!$C$1,T3464+1,-1+MATCH(G3464,OFFSET('Maximum minutes'!$C$1,T3464-1,0,1,50),0)),0)</f>
        <v>0</v>
      </c>
      <c r="W3464" s="38">
        <f t="shared" ca="1" si="108"/>
        <v>0</v>
      </c>
    </row>
    <row r="3465" spans="1:23" s="36" customFormat="1" ht="18.75">
      <c r="A3465" s="34"/>
      <c r="B3465" s="39"/>
      <c r="C3465" s="39"/>
      <c r="D3465" s="35"/>
      <c r="E3465" s="40"/>
      <c r="F3465" s="39"/>
      <c r="G3465" s="39"/>
      <c r="H3465" s="39"/>
      <c r="I3465" s="34"/>
      <c r="J3465" s="34"/>
      <c r="K3465" s="34"/>
      <c r="L3465" s="34"/>
      <c r="M3465" s="43" t="str">
        <f ca="1">IFERROR(OFFSET('Maximum minutes'!$C$1,T3465,MATCH(IF(G3465&lt;&gt;"",G3465,F3465),OFFSET('Maximum minutes'!$C$1,T3465-1,0,1,U3465+1),0)-1)*IF(OR(ISNUMBER(J3465),J3465="sans examen"),1,0)*IF(W3465&lt;MinDate,1,0),"")</f>
        <v/>
      </c>
      <c r="N3465" s="36">
        <f t="shared" ca="1" si="109"/>
        <v>0</v>
      </c>
      <c r="O3465" s="36" t="e">
        <f ca="1">LEFT(OFFSET(Lists!$Q$2,MATCH(E3465,Lists!$R$3:$R$19,0),0),4)</f>
        <v>#N/A</v>
      </c>
      <c r="P3465" s="36" t="e">
        <f ca="1">MATCH(O3465,Lists!$S$2:$S$640,1)</f>
        <v>#N/A</v>
      </c>
      <c r="Q3465" s="36" t="e">
        <f ca="1">MATCH(LEFT(OFFSET(Lists!$Q$2,MATCH(E3465,Lists!$R$3:$R$19,0)+1,0),4),Lists!$S$3:$S$640,1)</f>
        <v>#N/A</v>
      </c>
      <c r="R3465" s="36" t="e">
        <f ca="1">LEFT(OFFSET(Lists!$S$2,P3465-1+MATCH(F3465,OFFSET(Lists!$T$3,P3465-1,0,Q3465-P3465+1),0),0),6)</f>
        <v>#N/A</v>
      </c>
      <c r="S3465" s="36" t="e">
        <f ca="1">VLOOKUP(R3465,Lists!B:D,3,FALSE)</f>
        <v>#N/A</v>
      </c>
      <c r="T3465" s="36" t="str">
        <f>IF(F3465&lt;&gt;"",MATCH(R3465,'Maximum minutes'!B:B,0),"")</f>
        <v/>
      </c>
      <c r="U3465" s="36">
        <f ca="1">IF(F3465&lt;&gt;"",COUNTA(OFFSET('Maximum minutes'!$C$1,'Annexe A1 Cours'!T3465,0,1,50)),0)</f>
        <v>0</v>
      </c>
      <c r="V3465" s="37">
        <f ca="1">IFERROR(OFFSET('Maximum minutes'!$C$1,T3465+1,-1+MATCH(G3465,OFFSET('Maximum minutes'!$C$1,T3465-1,0,1,50),0)),0)</f>
        <v>0</v>
      </c>
      <c r="W3465" s="38">
        <f t="shared" ca="1" si="108"/>
        <v>0</v>
      </c>
    </row>
    <row r="3466" spans="1:23" s="36" customFormat="1" ht="18.75">
      <c r="A3466" s="34"/>
      <c r="B3466" s="39"/>
      <c r="C3466" s="39"/>
      <c r="D3466" s="35"/>
      <c r="E3466" s="40"/>
      <c r="F3466" s="39"/>
      <c r="G3466" s="39"/>
      <c r="H3466" s="39"/>
      <c r="I3466" s="34"/>
      <c r="J3466" s="34"/>
      <c r="K3466" s="34"/>
      <c r="L3466" s="34"/>
      <c r="M3466" s="43" t="str">
        <f ca="1">IFERROR(OFFSET('Maximum minutes'!$C$1,T3466,MATCH(IF(G3466&lt;&gt;"",G3466,F3466),OFFSET('Maximum minutes'!$C$1,T3466-1,0,1,U3466+1),0)-1)*IF(OR(ISNUMBER(J3466),J3466="sans examen"),1,0)*IF(W3466&lt;MinDate,1,0),"")</f>
        <v/>
      </c>
      <c r="N3466" s="36">
        <f t="shared" ca="1" si="109"/>
        <v>0</v>
      </c>
      <c r="O3466" s="36" t="e">
        <f ca="1">LEFT(OFFSET(Lists!$Q$2,MATCH(E3466,Lists!$R$3:$R$19,0),0),4)</f>
        <v>#N/A</v>
      </c>
      <c r="P3466" s="36" t="e">
        <f ca="1">MATCH(O3466,Lists!$S$2:$S$640,1)</f>
        <v>#N/A</v>
      </c>
      <c r="Q3466" s="36" t="e">
        <f ca="1">MATCH(LEFT(OFFSET(Lists!$Q$2,MATCH(E3466,Lists!$R$3:$R$19,0)+1,0),4),Lists!$S$3:$S$640,1)</f>
        <v>#N/A</v>
      </c>
      <c r="R3466" s="36" t="e">
        <f ca="1">LEFT(OFFSET(Lists!$S$2,P3466-1+MATCH(F3466,OFFSET(Lists!$T$3,P3466-1,0,Q3466-P3466+1),0),0),6)</f>
        <v>#N/A</v>
      </c>
      <c r="S3466" s="36" t="e">
        <f ca="1">VLOOKUP(R3466,Lists!B:D,3,FALSE)</f>
        <v>#N/A</v>
      </c>
      <c r="T3466" s="36" t="str">
        <f>IF(F3466&lt;&gt;"",MATCH(R3466,'Maximum minutes'!B:B,0),"")</f>
        <v/>
      </c>
      <c r="U3466" s="36">
        <f ca="1">IF(F3466&lt;&gt;"",COUNTA(OFFSET('Maximum minutes'!$C$1,'Annexe A1 Cours'!T3466,0,1,50)),0)</f>
        <v>0</v>
      </c>
      <c r="V3466" s="37">
        <f ca="1">IFERROR(OFFSET('Maximum minutes'!$C$1,T3466+1,-1+MATCH(G3466,OFFSET('Maximum minutes'!$C$1,T3466-1,0,1,50),0)),0)</f>
        <v>0</v>
      </c>
      <c r="W3466" s="38">
        <f t="shared" ca="1" si="108"/>
        <v>0</v>
      </c>
    </row>
    <row r="3467" spans="1:23" s="36" customFormat="1" ht="18.75">
      <c r="A3467" s="34"/>
      <c r="B3467" s="39"/>
      <c r="C3467" s="39"/>
      <c r="D3467" s="35"/>
      <c r="E3467" s="40"/>
      <c r="F3467" s="39"/>
      <c r="G3467" s="39"/>
      <c r="H3467" s="39"/>
      <c r="I3467" s="34"/>
      <c r="J3467" s="34"/>
      <c r="K3467" s="34"/>
      <c r="L3467" s="34"/>
      <c r="M3467" s="43" t="str">
        <f ca="1">IFERROR(OFFSET('Maximum minutes'!$C$1,T3467,MATCH(IF(G3467&lt;&gt;"",G3467,F3467),OFFSET('Maximum minutes'!$C$1,T3467-1,0,1,U3467+1),0)-1)*IF(OR(ISNUMBER(J3467),J3467="sans examen"),1,0)*IF(W3467&lt;MinDate,1,0),"")</f>
        <v/>
      </c>
      <c r="N3467" s="36">
        <f t="shared" ca="1" si="109"/>
        <v>0</v>
      </c>
      <c r="O3467" s="36" t="e">
        <f ca="1">LEFT(OFFSET(Lists!$Q$2,MATCH(E3467,Lists!$R$3:$R$19,0),0),4)</f>
        <v>#N/A</v>
      </c>
      <c r="P3467" s="36" t="e">
        <f ca="1">MATCH(O3467,Lists!$S$2:$S$640,1)</f>
        <v>#N/A</v>
      </c>
      <c r="Q3467" s="36" t="e">
        <f ca="1">MATCH(LEFT(OFFSET(Lists!$Q$2,MATCH(E3467,Lists!$R$3:$R$19,0)+1,0),4),Lists!$S$3:$S$640,1)</f>
        <v>#N/A</v>
      </c>
      <c r="R3467" s="36" t="e">
        <f ca="1">LEFT(OFFSET(Lists!$S$2,P3467-1+MATCH(F3467,OFFSET(Lists!$T$3,P3467-1,0,Q3467-P3467+1),0),0),6)</f>
        <v>#N/A</v>
      </c>
      <c r="S3467" s="36" t="e">
        <f ca="1">VLOOKUP(R3467,Lists!B:D,3,FALSE)</f>
        <v>#N/A</v>
      </c>
      <c r="T3467" s="36" t="str">
        <f>IF(F3467&lt;&gt;"",MATCH(R3467,'Maximum minutes'!B:B,0),"")</f>
        <v/>
      </c>
      <c r="U3467" s="36">
        <f ca="1">IF(F3467&lt;&gt;"",COUNTA(OFFSET('Maximum minutes'!$C$1,'Annexe A1 Cours'!T3467,0,1,50)),0)</f>
        <v>0</v>
      </c>
      <c r="V3467" s="37">
        <f ca="1">IFERROR(OFFSET('Maximum minutes'!$C$1,T3467+1,-1+MATCH(G3467,OFFSET('Maximum minutes'!$C$1,T3467-1,0,1,50),0)),0)</f>
        <v>0</v>
      </c>
      <c r="W3467" s="38">
        <f t="shared" ca="1" si="108"/>
        <v>0</v>
      </c>
    </row>
    <row r="3468" spans="1:23" s="36" customFormat="1" ht="18.75">
      <c r="A3468" s="34"/>
      <c r="B3468" s="39"/>
      <c r="C3468" s="39"/>
      <c r="D3468" s="35"/>
      <c r="E3468" s="40"/>
      <c r="F3468" s="39"/>
      <c r="G3468" s="39"/>
      <c r="H3468" s="39"/>
      <c r="I3468" s="34"/>
      <c r="J3468" s="34"/>
      <c r="K3468" s="34"/>
      <c r="L3468" s="34"/>
      <c r="M3468" s="43" t="str">
        <f ca="1">IFERROR(OFFSET('Maximum minutes'!$C$1,T3468,MATCH(IF(G3468&lt;&gt;"",G3468,F3468),OFFSET('Maximum minutes'!$C$1,T3468-1,0,1,U3468+1),0)-1)*IF(OR(ISNUMBER(J3468),J3468="sans examen"),1,0)*IF(W3468&lt;MinDate,1,0),"")</f>
        <v/>
      </c>
      <c r="N3468" s="36">
        <f t="shared" ca="1" si="109"/>
        <v>0</v>
      </c>
      <c r="O3468" s="36" t="e">
        <f ca="1">LEFT(OFFSET(Lists!$Q$2,MATCH(E3468,Lists!$R$3:$R$19,0),0),4)</f>
        <v>#N/A</v>
      </c>
      <c r="P3468" s="36" t="e">
        <f ca="1">MATCH(O3468,Lists!$S$2:$S$640,1)</f>
        <v>#N/A</v>
      </c>
      <c r="Q3468" s="36" t="e">
        <f ca="1">MATCH(LEFT(OFFSET(Lists!$Q$2,MATCH(E3468,Lists!$R$3:$R$19,0)+1,0),4),Lists!$S$3:$S$640,1)</f>
        <v>#N/A</v>
      </c>
      <c r="R3468" s="36" t="e">
        <f ca="1">LEFT(OFFSET(Lists!$S$2,P3468-1+MATCH(F3468,OFFSET(Lists!$T$3,P3468-1,0,Q3468-P3468+1),0),0),6)</f>
        <v>#N/A</v>
      </c>
      <c r="S3468" s="36" t="e">
        <f ca="1">VLOOKUP(R3468,Lists!B:D,3,FALSE)</f>
        <v>#N/A</v>
      </c>
      <c r="T3468" s="36" t="str">
        <f>IF(F3468&lt;&gt;"",MATCH(R3468,'Maximum minutes'!B:B,0),"")</f>
        <v/>
      </c>
      <c r="U3468" s="36">
        <f ca="1">IF(F3468&lt;&gt;"",COUNTA(OFFSET('Maximum minutes'!$C$1,'Annexe A1 Cours'!T3468,0,1,50)),0)</f>
        <v>0</v>
      </c>
      <c r="V3468" s="37">
        <f ca="1">IFERROR(OFFSET('Maximum minutes'!$C$1,T3468+1,-1+MATCH(G3468,OFFSET('Maximum minutes'!$C$1,T3468-1,0,1,50),0)),0)</f>
        <v>0</v>
      </c>
      <c r="W3468" s="38">
        <f t="shared" ca="1" si="108"/>
        <v>0</v>
      </c>
    </row>
    <row r="3469" spans="1:23" s="36" customFormat="1" ht="18.75">
      <c r="A3469" s="34"/>
      <c r="B3469" s="39"/>
      <c r="C3469" s="39"/>
      <c r="D3469" s="35"/>
      <c r="E3469" s="40"/>
      <c r="F3469" s="39"/>
      <c r="G3469" s="39"/>
      <c r="H3469" s="39"/>
      <c r="I3469" s="34"/>
      <c r="J3469" s="34"/>
      <c r="K3469" s="34"/>
      <c r="L3469" s="34"/>
      <c r="M3469" s="43" t="str">
        <f ca="1">IFERROR(OFFSET('Maximum minutes'!$C$1,T3469,MATCH(IF(G3469&lt;&gt;"",G3469,F3469),OFFSET('Maximum minutes'!$C$1,T3469-1,0,1,U3469+1),0)-1)*IF(OR(ISNUMBER(J3469),J3469="sans examen"),1,0)*IF(W3469&lt;MinDate,1,0),"")</f>
        <v/>
      </c>
      <c r="N3469" s="36">
        <f t="shared" ca="1" si="109"/>
        <v>0</v>
      </c>
      <c r="O3469" s="36" t="e">
        <f ca="1">LEFT(OFFSET(Lists!$Q$2,MATCH(E3469,Lists!$R$3:$R$19,0),0),4)</f>
        <v>#N/A</v>
      </c>
      <c r="P3469" s="36" t="e">
        <f ca="1">MATCH(O3469,Lists!$S$2:$S$640,1)</f>
        <v>#N/A</v>
      </c>
      <c r="Q3469" s="36" t="e">
        <f ca="1">MATCH(LEFT(OFFSET(Lists!$Q$2,MATCH(E3469,Lists!$R$3:$R$19,0)+1,0),4),Lists!$S$3:$S$640,1)</f>
        <v>#N/A</v>
      </c>
      <c r="R3469" s="36" t="e">
        <f ca="1">LEFT(OFFSET(Lists!$S$2,P3469-1+MATCH(F3469,OFFSET(Lists!$T$3,P3469-1,0,Q3469-P3469+1),0),0),6)</f>
        <v>#N/A</v>
      </c>
      <c r="S3469" s="36" t="e">
        <f ca="1">VLOOKUP(R3469,Lists!B:D,3,FALSE)</f>
        <v>#N/A</v>
      </c>
      <c r="T3469" s="36" t="str">
        <f>IF(F3469&lt;&gt;"",MATCH(R3469,'Maximum minutes'!B:B,0),"")</f>
        <v/>
      </c>
      <c r="U3469" s="36">
        <f ca="1">IF(F3469&lt;&gt;"",COUNTA(OFFSET('Maximum minutes'!$C$1,'Annexe A1 Cours'!T3469,0,1,50)),0)</f>
        <v>0</v>
      </c>
      <c r="V3469" s="37">
        <f ca="1">IFERROR(OFFSET('Maximum minutes'!$C$1,T3469+1,-1+MATCH(G3469,OFFSET('Maximum minutes'!$C$1,T3469-1,0,1,50),0)),0)</f>
        <v>0</v>
      </c>
      <c r="W3469" s="38">
        <f t="shared" ca="1" si="108"/>
        <v>0</v>
      </c>
    </row>
    <row r="3470" spans="1:23" s="36" customFormat="1" ht="18.75">
      <c r="A3470" s="34"/>
      <c r="B3470" s="39"/>
      <c r="C3470" s="39"/>
      <c r="D3470" s="35"/>
      <c r="E3470" s="40"/>
      <c r="F3470" s="39"/>
      <c r="G3470" s="39"/>
      <c r="H3470" s="39"/>
      <c r="I3470" s="34"/>
      <c r="J3470" s="34"/>
      <c r="K3470" s="34"/>
      <c r="L3470" s="34"/>
      <c r="M3470" s="43" t="str">
        <f ca="1">IFERROR(OFFSET('Maximum minutes'!$C$1,T3470,MATCH(IF(G3470&lt;&gt;"",G3470,F3470),OFFSET('Maximum minutes'!$C$1,T3470-1,0,1,U3470+1),0)-1)*IF(OR(ISNUMBER(J3470),J3470="sans examen"),1,0)*IF(W3470&lt;MinDate,1,0),"")</f>
        <v/>
      </c>
      <c r="N3470" s="36">
        <f t="shared" ca="1" si="109"/>
        <v>0</v>
      </c>
      <c r="O3470" s="36" t="e">
        <f ca="1">LEFT(OFFSET(Lists!$Q$2,MATCH(E3470,Lists!$R$3:$R$19,0),0),4)</f>
        <v>#N/A</v>
      </c>
      <c r="P3470" s="36" t="e">
        <f ca="1">MATCH(O3470,Lists!$S$2:$S$640,1)</f>
        <v>#N/A</v>
      </c>
      <c r="Q3470" s="36" t="e">
        <f ca="1">MATCH(LEFT(OFFSET(Lists!$Q$2,MATCH(E3470,Lists!$R$3:$R$19,0)+1,0),4),Lists!$S$3:$S$640,1)</f>
        <v>#N/A</v>
      </c>
      <c r="R3470" s="36" t="e">
        <f ca="1">LEFT(OFFSET(Lists!$S$2,P3470-1+MATCH(F3470,OFFSET(Lists!$T$3,P3470-1,0,Q3470-P3470+1),0),0),6)</f>
        <v>#N/A</v>
      </c>
      <c r="S3470" s="36" t="e">
        <f ca="1">VLOOKUP(R3470,Lists!B:D,3,FALSE)</f>
        <v>#N/A</v>
      </c>
      <c r="T3470" s="36" t="str">
        <f>IF(F3470&lt;&gt;"",MATCH(R3470,'Maximum minutes'!B:B,0),"")</f>
        <v/>
      </c>
      <c r="U3470" s="36">
        <f ca="1">IF(F3470&lt;&gt;"",COUNTA(OFFSET('Maximum minutes'!$C$1,'Annexe A1 Cours'!T3470,0,1,50)),0)</f>
        <v>0</v>
      </c>
      <c r="V3470" s="37">
        <f ca="1">IFERROR(OFFSET('Maximum minutes'!$C$1,T3470+1,-1+MATCH(G3470,OFFSET('Maximum minutes'!$C$1,T3470-1,0,1,50),0)),0)</f>
        <v>0</v>
      </c>
      <c r="W3470" s="38">
        <f t="shared" ca="1" si="108"/>
        <v>0</v>
      </c>
    </row>
    <row r="3471" spans="1:23" s="36" customFormat="1" ht="18.75">
      <c r="A3471" s="34"/>
      <c r="B3471" s="39"/>
      <c r="C3471" s="39"/>
      <c r="D3471" s="35"/>
      <c r="E3471" s="40"/>
      <c r="F3471" s="39"/>
      <c r="G3471" s="39"/>
      <c r="H3471" s="39"/>
      <c r="I3471" s="34"/>
      <c r="J3471" s="34"/>
      <c r="K3471" s="34"/>
      <c r="L3471" s="34"/>
      <c r="M3471" s="43" t="str">
        <f ca="1">IFERROR(OFFSET('Maximum minutes'!$C$1,T3471,MATCH(IF(G3471&lt;&gt;"",G3471,F3471),OFFSET('Maximum minutes'!$C$1,T3471-1,0,1,U3471+1),0)-1)*IF(OR(ISNUMBER(J3471),J3471="sans examen"),1,0)*IF(W3471&lt;MinDate,1,0),"")</f>
        <v/>
      </c>
      <c r="N3471" s="36">
        <f t="shared" ca="1" si="109"/>
        <v>0</v>
      </c>
      <c r="O3471" s="36" t="e">
        <f ca="1">LEFT(OFFSET(Lists!$Q$2,MATCH(E3471,Lists!$R$3:$R$19,0),0),4)</f>
        <v>#N/A</v>
      </c>
      <c r="P3471" s="36" t="e">
        <f ca="1">MATCH(O3471,Lists!$S$2:$S$640,1)</f>
        <v>#N/A</v>
      </c>
      <c r="Q3471" s="36" t="e">
        <f ca="1">MATCH(LEFT(OFFSET(Lists!$Q$2,MATCH(E3471,Lists!$R$3:$R$19,0)+1,0),4),Lists!$S$3:$S$640,1)</f>
        <v>#N/A</v>
      </c>
      <c r="R3471" s="36" t="e">
        <f ca="1">LEFT(OFFSET(Lists!$S$2,P3471-1+MATCH(F3471,OFFSET(Lists!$T$3,P3471-1,0,Q3471-P3471+1),0),0),6)</f>
        <v>#N/A</v>
      </c>
      <c r="S3471" s="36" t="e">
        <f ca="1">VLOOKUP(R3471,Lists!B:D,3,FALSE)</f>
        <v>#N/A</v>
      </c>
      <c r="T3471" s="36" t="str">
        <f>IF(F3471&lt;&gt;"",MATCH(R3471,'Maximum minutes'!B:B,0),"")</f>
        <v/>
      </c>
      <c r="U3471" s="36">
        <f ca="1">IF(F3471&lt;&gt;"",COUNTA(OFFSET('Maximum minutes'!$C$1,'Annexe A1 Cours'!T3471,0,1,50)),0)</f>
        <v>0</v>
      </c>
      <c r="V3471" s="37">
        <f ca="1">IFERROR(OFFSET('Maximum minutes'!$C$1,T3471+1,-1+MATCH(G3471,OFFSET('Maximum minutes'!$C$1,T3471-1,0,1,50),0)),0)</f>
        <v>0</v>
      </c>
      <c r="W3471" s="38">
        <f t="shared" ca="1" si="108"/>
        <v>0</v>
      </c>
    </row>
    <row r="3472" spans="1:23" s="36" customFormat="1" ht="18.75">
      <c r="A3472" s="34"/>
      <c r="B3472" s="39"/>
      <c r="C3472" s="39"/>
      <c r="D3472" s="35"/>
      <c r="E3472" s="40"/>
      <c r="F3472" s="39"/>
      <c r="G3472" s="39"/>
      <c r="H3472" s="39"/>
      <c r="I3472" s="34"/>
      <c r="J3472" s="34"/>
      <c r="K3472" s="34"/>
      <c r="L3472" s="34"/>
      <c r="M3472" s="43" t="str">
        <f ca="1">IFERROR(OFFSET('Maximum minutes'!$C$1,T3472,MATCH(IF(G3472&lt;&gt;"",G3472,F3472),OFFSET('Maximum minutes'!$C$1,T3472-1,0,1,U3472+1),0)-1)*IF(OR(ISNUMBER(J3472),J3472="sans examen"),1,0)*IF(W3472&lt;MinDate,1,0),"")</f>
        <v/>
      </c>
      <c r="N3472" s="36">
        <f t="shared" ca="1" si="109"/>
        <v>0</v>
      </c>
      <c r="O3472" s="36" t="e">
        <f ca="1">LEFT(OFFSET(Lists!$Q$2,MATCH(E3472,Lists!$R$3:$R$19,0),0),4)</f>
        <v>#N/A</v>
      </c>
      <c r="P3472" s="36" t="e">
        <f ca="1">MATCH(O3472,Lists!$S$2:$S$640,1)</f>
        <v>#N/A</v>
      </c>
      <c r="Q3472" s="36" t="e">
        <f ca="1">MATCH(LEFT(OFFSET(Lists!$Q$2,MATCH(E3472,Lists!$R$3:$R$19,0)+1,0),4),Lists!$S$3:$S$640,1)</f>
        <v>#N/A</v>
      </c>
      <c r="R3472" s="36" t="e">
        <f ca="1">LEFT(OFFSET(Lists!$S$2,P3472-1+MATCH(F3472,OFFSET(Lists!$T$3,P3472-1,0,Q3472-P3472+1),0),0),6)</f>
        <v>#N/A</v>
      </c>
      <c r="S3472" s="36" t="e">
        <f ca="1">VLOOKUP(R3472,Lists!B:D,3,FALSE)</f>
        <v>#N/A</v>
      </c>
      <c r="T3472" s="36" t="str">
        <f>IF(F3472&lt;&gt;"",MATCH(R3472,'Maximum minutes'!B:B,0),"")</f>
        <v/>
      </c>
      <c r="U3472" s="36">
        <f ca="1">IF(F3472&lt;&gt;"",COUNTA(OFFSET('Maximum minutes'!$C$1,'Annexe A1 Cours'!T3472,0,1,50)),0)</f>
        <v>0</v>
      </c>
      <c r="V3472" s="37">
        <f ca="1">IFERROR(OFFSET('Maximum minutes'!$C$1,T3472+1,-1+MATCH(G3472,OFFSET('Maximum minutes'!$C$1,T3472-1,0,1,50),0)),0)</f>
        <v>0</v>
      </c>
      <c r="W3472" s="38">
        <f t="shared" ca="1" si="108"/>
        <v>0</v>
      </c>
    </row>
    <row r="3473" spans="1:23" s="36" customFormat="1" ht="18.75">
      <c r="A3473" s="34"/>
      <c r="B3473" s="39"/>
      <c r="C3473" s="39"/>
      <c r="D3473" s="35"/>
      <c r="E3473" s="40"/>
      <c r="F3473" s="39"/>
      <c r="G3473" s="39"/>
      <c r="H3473" s="39"/>
      <c r="I3473" s="34"/>
      <c r="J3473" s="34"/>
      <c r="K3473" s="34"/>
      <c r="L3473" s="34"/>
      <c r="M3473" s="43" t="str">
        <f ca="1">IFERROR(OFFSET('Maximum minutes'!$C$1,T3473,MATCH(IF(G3473&lt;&gt;"",G3473,F3473),OFFSET('Maximum minutes'!$C$1,T3473-1,0,1,U3473+1),0)-1)*IF(OR(ISNUMBER(J3473),J3473="sans examen"),1,0)*IF(W3473&lt;MinDate,1,0),"")</f>
        <v/>
      </c>
      <c r="N3473" s="36">
        <f t="shared" ca="1" si="109"/>
        <v>0</v>
      </c>
      <c r="O3473" s="36" t="e">
        <f ca="1">LEFT(OFFSET(Lists!$Q$2,MATCH(E3473,Lists!$R$3:$R$19,0),0),4)</f>
        <v>#N/A</v>
      </c>
      <c r="P3473" s="36" t="e">
        <f ca="1">MATCH(O3473,Lists!$S$2:$S$640,1)</f>
        <v>#N/A</v>
      </c>
      <c r="Q3473" s="36" t="e">
        <f ca="1">MATCH(LEFT(OFFSET(Lists!$Q$2,MATCH(E3473,Lists!$R$3:$R$19,0)+1,0),4),Lists!$S$3:$S$640,1)</f>
        <v>#N/A</v>
      </c>
      <c r="R3473" s="36" t="e">
        <f ca="1">LEFT(OFFSET(Lists!$S$2,P3473-1+MATCH(F3473,OFFSET(Lists!$T$3,P3473-1,0,Q3473-P3473+1),0),0),6)</f>
        <v>#N/A</v>
      </c>
      <c r="S3473" s="36" t="e">
        <f ca="1">VLOOKUP(R3473,Lists!B:D,3,FALSE)</f>
        <v>#N/A</v>
      </c>
      <c r="T3473" s="36" t="str">
        <f>IF(F3473&lt;&gt;"",MATCH(R3473,'Maximum minutes'!B:B,0),"")</f>
        <v/>
      </c>
      <c r="U3473" s="36">
        <f ca="1">IF(F3473&lt;&gt;"",COUNTA(OFFSET('Maximum minutes'!$C$1,'Annexe A1 Cours'!T3473,0,1,50)),0)</f>
        <v>0</v>
      </c>
      <c r="V3473" s="37">
        <f ca="1">IFERROR(OFFSET('Maximum minutes'!$C$1,T3473+1,-1+MATCH(G3473,OFFSET('Maximum minutes'!$C$1,T3473-1,0,1,50),0)),0)</f>
        <v>0</v>
      </c>
      <c r="W3473" s="38">
        <f t="shared" ca="1" si="108"/>
        <v>0</v>
      </c>
    </row>
    <row r="3474" spans="1:23" s="36" customFormat="1" ht="18.75">
      <c r="A3474" s="34"/>
      <c r="B3474" s="39"/>
      <c r="C3474" s="39"/>
      <c r="D3474" s="35"/>
      <c r="E3474" s="40"/>
      <c r="F3474" s="39"/>
      <c r="G3474" s="39"/>
      <c r="H3474" s="39"/>
      <c r="I3474" s="34"/>
      <c r="J3474" s="34"/>
      <c r="K3474" s="34"/>
      <c r="L3474" s="34"/>
      <c r="M3474" s="43" t="str">
        <f ca="1">IFERROR(OFFSET('Maximum minutes'!$C$1,T3474,MATCH(IF(G3474&lt;&gt;"",G3474,F3474),OFFSET('Maximum minutes'!$C$1,T3474-1,0,1,U3474+1),0)-1)*IF(OR(ISNUMBER(J3474),J3474="sans examen"),1,0)*IF(W3474&lt;MinDate,1,0),"")</f>
        <v/>
      </c>
      <c r="N3474" s="36">
        <f t="shared" ca="1" si="109"/>
        <v>0</v>
      </c>
      <c r="O3474" s="36" t="e">
        <f ca="1">LEFT(OFFSET(Lists!$Q$2,MATCH(E3474,Lists!$R$3:$R$19,0),0),4)</f>
        <v>#N/A</v>
      </c>
      <c r="P3474" s="36" t="e">
        <f ca="1">MATCH(O3474,Lists!$S$2:$S$640,1)</f>
        <v>#N/A</v>
      </c>
      <c r="Q3474" s="36" t="e">
        <f ca="1">MATCH(LEFT(OFFSET(Lists!$Q$2,MATCH(E3474,Lists!$R$3:$R$19,0)+1,0),4),Lists!$S$3:$S$640,1)</f>
        <v>#N/A</v>
      </c>
      <c r="R3474" s="36" t="e">
        <f ca="1">LEFT(OFFSET(Lists!$S$2,P3474-1+MATCH(F3474,OFFSET(Lists!$T$3,P3474-1,0,Q3474-P3474+1),0),0),6)</f>
        <v>#N/A</v>
      </c>
      <c r="S3474" s="36" t="e">
        <f ca="1">VLOOKUP(R3474,Lists!B:D,3,FALSE)</f>
        <v>#N/A</v>
      </c>
      <c r="T3474" s="36" t="str">
        <f>IF(F3474&lt;&gt;"",MATCH(R3474,'Maximum minutes'!B:B,0),"")</f>
        <v/>
      </c>
      <c r="U3474" s="36">
        <f ca="1">IF(F3474&lt;&gt;"",COUNTA(OFFSET('Maximum minutes'!$C$1,'Annexe A1 Cours'!T3474,0,1,50)),0)</f>
        <v>0</v>
      </c>
      <c r="V3474" s="37">
        <f ca="1">IFERROR(OFFSET('Maximum minutes'!$C$1,T3474+1,-1+MATCH(G3474,OFFSET('Maximum minutes'!$C$1,T3474-1,0,1,50),0)),0)</f>
        <v>0</v>
      </c>
      <c r="W3474" s="38">
        <f t="shared" ca="1" si="108"/>
        <v>0</v>
      </c>
    </row>
    <row r="3475" spans="1:23" s="36" customFormat="1" ht="18.75">
      <c r="A3475" s="34"/>
      <c r="B3475" s="39"/>
      <c r="C3475" s="39"/>
      <c r="D3475" s="35"/>
      <c r="E3475" s="40"/>
      <c r="F3475" s="39"/>
      <c r="G3475" s="39"/>
      <c r="H3475" s="39"/>
      <c r="I3475" s="34"/>
      <c r="J3475" s="34"/>
      <c r="K3475" s="34"/>
      <c r="L3475" s="34"/>
      <c r="M3475" s="43" t="str">
        <f ca="1">IFERROR(OFFSET('Maximum minutes'!$C$1,T3475,MATCH(IF(G3475&lt;&gt;"",G3475,F3475),OFFSET('Maximum minutes'!$C$1,T3475-1,0,1,U3475+1),0)-1)*IF(OR(ISNUMBER(J3475),J3475="sans examen"),1,0)*IF(W3475&lt;MinDate,1,0),"")</f>
        <v/>
      </c>
      <c r="N3475" s="36">
        <f t="shared" ca="1" si="109"/>
        <v>0</v>
      </c>
      <c r="O3475" s="36" t="e">
        <f ca="1">LEFT(OFFSET(Lists!$Q$2,MATCH(E3475,Lists!$R$3:$R$19,0),0),4)</f>
        <v>#N/A</v>
      </c>
      <c r="P3475" s="36" t="e">
        <f ca="1">MATCH(O3475,Lists!$S$2:$S$640,1)</f>
        <v>#N/A</v>
      </c>
      <c r="Q3475" s="36" t="e">
        <f ca="1">MATCH(LEFT(OFFSET(Lists!$Q$2,MATCH(E3475,Lists!$R$3:$R$19,0)+1,0),4),Lists!$S$3:$S$640,1)</f>
        <v>#N/A</v>
      </c>
      <c r="R3475" s="36" t="e">
        <f ca="1">LEFT(OFFSET(Lists!$S$2,P3475-1+MATCH(F3475,OFFSET(Lists!$T$3,P3475-1,0,Q3475-P3475+1),0),0),6)</f>
        <v>#N/A</v>
      </c>
      <c r="S3475" s="36" t="e">
        <f ca="1">VLOOKUP(R3475,Lists!B:D,3,FALSE)</f>
        <v>#N/A</v>
      </c>
      <c r="T3475" s="36" t="str">
        <f>IF(F3475&lt;&gt;"",MATCH(R3475,'Maximum minutes'!B:B,0),"")</f>
        <v/>
      </c>
      <c r="U3475" s="36">
        <f ca="1">IF(F3475&lt;&gt;"",COUNTA(OFFSET('Maximum minutes'!$C$1,'Annexe A1 Cours'!T3475,0,1,50)),0)</f>
        <v>0</v>
      </c>
      <c r="V3475" s="37">
        <f ca="1">IFERROR(OFFSET('Maximum minutes'!$C$1,T3475+1,-1+MATCH(G3475,OFFSET('Maximum minutes'!$C$1,T3475-1,0,1,50),0)),0)</f>
        <v>0</v>
      </c>
      <c r="W3475" s="38">
        <f t="shared" ca="1" si="108"/>
        <v>0</v>
      </c>
    </row>
    <row r="3476" spans="1:23" s="36" customFormat="1" ht="18.75">
      <c r="A3476" s="34"/>
      <c r="B3476" s="39"/>
      <c r="C3476" s="39"/>
      <c r="D3476" s="35"/>
      <c r="E3476" s="40"/>
      <c r="F3476" s="39"/>
      <c r="G3476" s="39"/>
      <c r="H3476" s="39"/>
      <c r="I3476" s="34"/>
      <c r="J3476" s="34"/>
      <c r="K3476" s="34"/>
      <c r="L3476" s="34"/>
      <c r="M3476" s="43" t="str">
        <f ca="1">IFERROR(OFFSET('Maximum minutes'!$C$1,T3476,MATCH(IF(G3476&lt;&gt;"",G3476,F3476),OFFSET('Maximum minutes'!$C$1,T3476-1,0,1,U3476+1),0)-1)*IF(OR(ISNUMBER(J3476),J3476="sans examen"),1,0)*IF(W3476&lt;MinDate,1,0),"")</f>
        <v/>
      </c>
      <c r="N3476" s="36">
        <f t="shared" ca="1" si="109"/>
        <v>0</v>
      </c>
      <c r="O3476" s="36" t="e">
        <f ca="1">LEFT(OFFSET(Lists!$Q$2,MATCH(E3476,Lists!$R$3:$R$19,0),0),4)</f>
        <v>#N/A</v>
      </c>
      <c r="P3476" s="36" t="e">
        <f ca="1">MATCH(O3476,Lists!$S$2:$S$640,1)</f>
        <v>#N/A</v>
      </c>
      <c r="Q3476" s="36" t="e">
        <f ca="1">MATCH(LEFT(OFFSET(Lists!$Q$2,MATCH(E3476,Lists!$R$3:$R$19,0)+1,0),4),Lists!$S$3:$S$640,1)</f>
        <v>#N/A</v>
      </c>
      <c r="R3476" s="36" t="e">
        <f ca="1">LEFT(OFFSET(Lists!$S$2,P3476-1+MATCH(F3476,OFFSET(Lists!$T$3,P3476-1,0,Q3476-P3476+1),0),0),6)</f>
        <v>#N/A</v>
      </c>
      <c r="S3476" s="36" t="e">
        <f ca="1">VLOOKUP(R3476,Lists!B:D,3,FALSE)</f>
        <v>#N/A</v>
      </c>
      <c r="T3476" s="36" t="str">
        <f>IF(F3476&lt;&gt;"",MATCH(R3476,'Maximum minutes'!B:B,0),"")</f>
        <v/>
      </c>
      <c r="U3476" s="36">
        <f ca="1">IF(F3476&lt;&gt;"",COUNTA(OFFSET('Maximum minutes'!$C$1,'Annexe A1 Cours'!T3476,0,1,50)),0)</f>
        <v>0</v>
      </c>
      <c r="V3476" s="37">
        <f ca="1">IFERROR(OFFSET('Maximum minutes'!$C$1,T3476+1,-1+MATCH(G3476,OFFSET('Maximum minutes'!$C$1,T3476-1,0,1,50),0)),0)</f>
        <v>0</v>
      </c>
      <c r="W3476" s="38">
        <f t="shared" ca="1" si="108"/>
        <v>0</v>
      </c>
    </row>
    <row r="3477" spans="1:23" s="36" customFormat="1" ht="18.75">
      <c r="A3477" s="34"/>
      <c r="B3477" s="39"/>
      <c r="C3477" s="39"/>
      <c r="D3477" s="35"/>
      <c r="E3477" s="40"/>
      <c r="F3477" s="39"/>
      <c r="G3477" s="39"/>
      <c r="H3477" s="39"/>
      <c r="I3477" s="34"/>
      <c r="J3477" s="34"/>
      <c r="K3477" s="34"/>
      <c r="L3477" s="34"/>
      <c r="M3477" s="43" t="str">
        <f ca="1">IFERROR(OFFSET('Maximum minutes'!$C$1,T3477,MATCH(IF(G3477&lt;&gt;"",G3477,F3477),OFFSET('Maximum minutes'!$C$1,T3477-1,0,1,U3477+1),0)-1)*IF(OR(ISNUMBER(J3477),J3477="sans examen"),1,0)*IF(W3477&lt;MinDate,1,0),"")</f>
        <v/>
      </c>
      <c r="N3477" s="36">
        <f t="shared" ca="1" si="109"/>
        <v>0</v>
      </c>
      <c r="O3477" s="36" t="e">
        <f ca="1">LEFT(OFFSET(Lists!$Q$2,MATCH(E3477,Lists!$R$3:$R$19,0),0),4)</f>
        <v>#N/A</v>
      </c>
      <c r="P3477" s="36" t="e">
        <f ca="1">MATCH(O3477,Lists!$S$2:$S$640,1)</f>
        <v>#N/A</v>
      </c>
      <c r="Q3477" s="36" t="e">
        <f ca="1">MATCH(LEFT(OFFSET(Lists!$Q$2,MATCH(E3477,Lists!$R$3:$R$19,0)+1,0),4),Lists!$S$3:$S$640,1)</f>
        <v>#N/A</v>
      </c>
      <c r="R3477" s="36" t="e">
        <f ca="1">LEFT(OFFSET(Lists!$S$2,P3477-1+MATCH(F3477,OFFSET(Lists!$T$3,P3477-1,0,Q3477-P3477+1),0),0),6)</f>
        <v>#N/A</v>
      </c>
      <c r="S3477" s="36" t="e">
        <f ca="1">VLOOKUP(R3477,Lists!B:D,3,FALSE)</f>
        <v>#N/A</v>
      </c>
      <c r="T3477" s="36" t="str">
        <f>IF(F3477&lt;&gt;"",MATCH(R3477,'Maximum minutes'!B:B,0),"")</f>
        <v/>
      </c>
      <c r="U3477" s="36">
        <f ca="1">IF(F3477&lt;&gt;"",COUNTA(OFFSET('Maximum minutes'!$C$1,'Annexe A1 Cours'!T3477,0,1,50)),0)</f>
        <v>0</v>
      </c>
      <c r="V3477" s="37">
        <f ca="1">IFERROR(OFFSET('Maximum minutes'!$C$1,T3477+1,-1+MATCH(G3477,OFFSET('Maximum minutes'!$C$1,T3477-1,0,1,50),0)),0)</f>
        <v>0</v>
      </c>
      <c r="W3477" s="38">
        <f t="shared" ca="1" si="108"/>
        <v>0</v>
      </c>
    </row>
    <row r="3478" spans="1:23" s="36" customFormat="1" ht="18.75">
      <c r="A3478" s="34"/>
      <c r="B3478" s="39"/>
      <c r="C3478" s="39"/>
      <c r="D3478" s="35"/>
      <c r="E3478" s="40"/>
      <c r="F3478" s="39"/>
      <c r="G3478" s="39"/>
      <c r="H3478" s="39"/>
      <c r="I3478" s="34"/>
      <c r="J3478" s="34"/>
      <c r="K3478" s="34"/>
      <c r="L3478" s="34"/>
      <c r="M3478" s="43" t="str">
        <f ca="1">IFERROR(OFFSET('Maximum minutes'!$C$1,T3478,MATCH(IF(G3478&lt;&gt;"",G3478,F3478),OFFSET('Maximum minutes'!$C$1,T3478-1,0,1,U3478+1),0)-1)*IF(OR(ISNUMBER(J3478),J3478="sans examen"),1,0)*IF(W3478&lt;MinDate,1,0),"")</f>
        <v/>
      </c>
      <c r="N3478" s="36">
        <f t="shared" ca="1" si="109"/>
        <v>0</v>
      </c>
      <c r="O3478" s="36" t="e">
        <f ca="1">LEFT(OFFSET(Lists!$Q$2,MATCH(E3478,Lists!$R$3:$R$19,0),0),4)</f>
        <v>#N/A</v>
      </c>
      <c r="P3478" s="36" t="e">
        <f ca="1">MATCH(O3478,Lists!$S$2:$S$640,1)</f>
        <v>#N/A</v>
      </c>
      <c r="Q3478" s="36" t="e">
        <f ca="1">MATCH(LEFT(OFFSET(Lists!$Q$2,MATCH(E3478,Lists!$R$3:$R$19,0)+1,0),4),Lists!$S$3:$S$640,1)</f>
        <v>#N/A</v>
      </c>
      <c r="R3478" s="36" t="e">
        <f ca="1">LEFT(OFFSET(Lists!$S$2,P3478-1+MATCH(F3478,OFFSET(Lists!$T$3,P3478-1,0,Q3478-P3478+1),0),0),6)</f>
        <v>#N/A</v>
      </c>
      <c r="S3478" s="36" t="e">
        <f ca="1">VLOOKUP(R3478,Lists!B:D,3,FALSE)</f>
        <v>#N/A</v>
      </c>
      <c r="T3478" s="36" t="str">
        <f>IF(F3478&lt;&gt;"",MATCH(R3478,'Maximum minutes'!B:B,0),"")</f>
        <v/>
      </c>
      <c r="U3478" s="36">
        <f ca="1">IF(F3478&lt;&gt;"",COUNTA(OFFSET('Maximum minutes'!$C$1,'Annexe A1 Cours'!T3478,0,1,50)),0)</f>
        <v>0</v>
      </c>
      <c r="V3478" s="37">
        <f ca="1">IFERROR(OFFSET('Maximum minutes'!$C$1,T3478+1,-1+MATCH(G3478,OFFSET('Maximum minutes'!$C$1,T3478-1,0,1,50),0)),0)</f>
        <v>0</v>
      </c>
      <c r="W3478" s="38">
        <f t="shared" ca="1" si="108"/>
        <v>0</v>
      </c>
    </row>
    <row r="3479" spans="1:23" s="36" customFormat="1" ht="18.75">
      <c r="A3479" s="34"/>
      <c r="B3479" s="39"/>
      <c r="C3479" s="39"/>
      <c r="D3479" s="35"/>
      <c r="E3479" s="40"/>
      <c r="F3479" s="39"/>
      <c r="G3479" s="39"/>
      <c r="H3479" s="39"/>
      <c r="I3479" s="34"/>
      <c r="J3479" s="34"/>
      <c r="K3479" s="34"/>
      <c r="L3479" s="34"/>
      <c r="M3479" s="43" t="str">
        <f ca="1">IFERROR(OFFSET('Maximum minutes'!$C$1,T3479,MATCH(IF(G3479&lt;&gt;"",G3479,F3479),OFFSET('Maximum minutes'!$C$1,T3479-1,0,1,U3479+1),0)-1)*IF(OR(ISNUMBER(J3479),J3479="sans examen"),1,0)*IF(W3479&lt;MinDate,1,0),"")</f>
        <v/>
      </c>
      <c r="N3479" s="36">
        <f t="shared" ca="1" si="109"/>
        <v>0</v>
      </c>
      <c r="O3479" s="36" t="e">
        <f ca="1">LEFT(OFFSET(Lists!$Q$2,MATCH(E3479,Lists!$R$3:$R$19,0),0),4)</f>
        <v>#N/A</v>
      </c>
      <c r="P3479" s="36" t="e">
        <f ca="1">MATCH(O3479,Lists!$S$2:$S$640,1)</f>
        <v>#N/A</v>
      </c>
      <c r="Q3479" s="36" t="e">
        <f ca="1">MATCH(LEFT(OFFSET(Lists!$Q$2,MATCH(E3479,Lists!$R$3:$R$19,0)+1,0),4),Lists!$S$3:$S$640,1)</f>
        <v>#N/A</v>
      </c>
      <c r="R3479" s="36" t="e">
        <f ca="1">LEFT(OFFSET(Lists!$S$2,P3479-1+MATCH(F3479,OFFSET(Lists!$T$3,P3479-1,0,Q3479-P3479+1),0),0),6)</f>
        <v>#N/A</v>
      </c>
      <c r="S3479" s="36" t="e">
        <f ca="1">VLOOKUP(R3479,Lists!B:D,3,FALSE)</f>
        <v>#N/A</v>
      </c>
      <c r="T3479" s="36" t="str">
        <f>IF(F3479&lt;&gt;"",MATCH(R3479,'Maximum minutes'!B:B,0),"")</f>
        <v/>
      </c>
      <c r="U3479" s="36">
        <f ca="1">IF(F3479&lt;&gt;"",COUNTA(OFFSET('Maximum minutes'!$C$1,'Annexe A1 Cours'!T3479,0,1,50)),0)</f>
        <v>0</v>
      </c>
      <c r="V3479" s="37">
        <f ca="1">IFERROR(OFFSET('Maximum minutes'!$C$1,T3479+1,-1+MATCH(G3479,OFFSET('Maximum minutes'!$C$1,T3479-1,0,1,50),0)),0)</f>
        <v>0</v>
      </c>
      <c r="W3479" s="38">
        <f t="shared" ca="1" si="108"/>
        <v>0</v>
      </c>
    </row>
    <row r="3480" spans="1:23" s="36" customFormat="1" ht="18.75">
      <c r="A3480" s="34"/>
      <c r="B3480" s="39"/>
      <c r="C3480" s="39"/>
      <c r="D3480" s="35"/>
      <c r="E3480" s="40"/>
      <c r="F3480" s="39"/>
      <c r="G3480" s="39"/>
      <c r="H3480" s="39"/>
      <c r="I3480" s="34"/>
      <c r="J3480" s="34"/>
      <c r="K3480" s="34"/>
      <c r="L3480" s="34"/>
      <c r="M3480" s="43" t="str">
        <f ca="1">IFERROR(OFFSET('Maximum minutes'!$C$1,T3480,MATCH(IF(G3480&lt;&gt;"",G3480,F3480),OFFSET('Maximum minutes'!$C$1,T3480-1,0,1,U3480+1),0)-1)*IF(OR(ISNUMBER(J3480),J3480="sans examen"),1,0)*IF(W3480&lt;MinDate,1,0),"")</f>
        <v/>
      </c>
      <c r="N3480" s="36">
        <f t="shared" ca="1" si="109"/>
        <v>0</v>
      </c>
      <c r="O3480" s="36" t="e">
        <f ca="1">LEFT(OFFSET(Lists!$Q$2,MATCH(E3480,Lists!$R$3:$R$19,0),0),4)</f>
        <v>#N/A</v>
      </c>
      <c r="P3480" s="36" t="e">
        <f ca="1">MATCH(O3480,Lists!$S$2:$S$640,1)</f>
        <v>#N/A</v>
      </c>
      <c r="Q3480" s="36" t="e">
        <f ca="1">MATCH(LEFT(OFFSET(Lists!$Q$2,MATCH(E3480,Lists!$R$3:$R$19,0)+1,0),4),Lists!$S$3:$S$640,1)</f>
        <v>#N/A</v>
      </c>
      <c r="R3480" s="36" t="e">
        <f ca="1">LEFT(OFFSET(Lists!$S$2,P3480-1+MATCH(F3480,OFFSET(Lists!$T$3,P3480-1,0,Q3480-P3480+1),0),0),6)</f>
        <v>#N/A</v>
      </c>
      <c r="S3480" s="36" t="e">
        <f ca="1">VLOOKUP(R3480,Lists!B:D,3,FALSE)</f>
        <v>#N/A</v>
      </c>
      <c r="T3480" s="36" t="str">
        <f>IF(F3480&lt;&gt;"",MATCH(R3480,'Maximum minutes'!B:B,0),"")</f>
        <v/>
      </c>
      <c r="U3480" s="36">
        <f ca="1">IF(F3480&lt;&gt;"",COUNTA(OFFSET('Maximum minutes'!$C$1,'Annexe A1 Cours'!T3480,0,1,50)),0)</f>
        <v>0</v>
      </c>
      <c r="V3480" s="37">
        <f ca="1">IFERROR(OFFSET('Maximum minutes'!$C$1,T3480+1,-1+MATCH(G3480,OFFSET('Maximum minutes'!$C$1,T3480-1,0,1,50),0)),0)</f>
        <v>0</v>
      </c>
      <c r="W3480" s="38">
        <f t="shared" ca="1" si="108"/>
        <v>0</v>
      </c>
    </row>
    <row r="3481" spans="1:23" s="36" customFormat="1" ht="18.75">
      <c r="A3481" s="34"/>
      <c r="B3481" s="39"/>
      <c r="C3481" s="39"/>
      <c r="D3481" s="35"/>
      <c r="E3481" s="40"/>
      <c r="F3481" s="39"/>
      <c r="G3481" s="39"/>
      <c r="H3481" s="39"/>
      <c r="I3481" s="34"/>
      <c r="J3481" s="34"/>
      <c r="K3481" s="34"/>
      <c r="L3481" s="34"/>
      <c r="M3481" s="43" t="str">
        <f ca="1">IFERROR(OFFSET('Maximum minutes'!$C$1,T3481,MATCH(IF(G3481&lt;&gt;"",G3481,F3481),OFFSET('Maximum minutes'!$C$1,T3481-1,0,1,U3481+1),0)-1)*IF(OR(ISNUMBER(J3481),J3481="sans examen"),1,0)*IF(W3481&lt;MinDate,1,0),"")</f>
        <v/>
      </c>
      <c r="N3481" s="36">
        <f t="shared" ca="1" si="109"/>
        <v>0</v>
      </c>
      <c r="O3481" s="36" t="e">
        <f ca="1">LEFT(OFFSET(Lists!$Q$2,MATCH(E3481,Lists!$R$3:$R$19,0),0),4)</f>
        <v>#N/A</v>
      </c>
      <c r="P3481" s="36" t="e">
        <f ca="1">MATCH(O3481,Lists!$S$2:$S$640,1)</f>
        <v>#N/A</v>
      </c>
      <c r="Q3481" s="36" t="e">
        <f ca="1">MATCH(LEFT(OFFSET(Lists!$Q$2,MATCH(E3481,Lists!$R$3:$R$19,0)+1,0),4),Lists!$S$3:$S$640,1)</f>
        <v>#N/A</v>
      </c>
      <c r="R3481" s="36" t="e">
        <f ca="1">LEFT(OFFSET(Lists!$S$2,P3481-1+MATCH(F3481,OFFSET(Lists!$T$3,P3481-1,0,Q3481-P3481+1),0),0),6)</f>
        <v>#N/A</v>
      </c>
      <c r="S3481" s="36" t="e">
        <f ca="1">VLOOKUP(R3481,Lists!B:D,3,FALSE)</f>
        <v>#N/A</v>
      </c>
      <c r="T3481" s="36" t="str">
        <f>IF(F3481&lt;&gt;"",MATCH(R3481,'Maximum minutes'!B:B,0),"")</f>
        <v/>
      </c>
      <c r="U3481" s="36">
        <f ca="1">IF(F3481&lt;&gt;"",COUNTA(OFFSET('Maximum minutes'!$C$1,'Annexe A1 Cours'!T3481,0,1,50)),0)</f>
        <v>0</v>
      </c>
      <c r="V3481" s="37">
        <f ca="1">IFERROR(OFFSET('Maximum minutes'!$C$1,T3481+1,-1+MATCH(G3481,OFFSET('Maximum minutes'!$C$1,T3481-1,0,1,50),0)),0)</f>
        <v>0</v>
      </c>
      <c r="W3481" s="38">
        <f t="shared" ca="1" si="108"/>
        <v>0</v>
      </c>
    </row>
    <row r="3482" spans="1:23" s="36" customFormat="1" ht="18.75">
      <c r="A3482" s="34"/>
      <c r="B3482" s="39"/>
      <c r="C3482" s="39"/>
      <c r="D3482" s="35"/>
      <c r="E3482" s="40"/>
      <c r="F3482" s="39"/>
      <c r="G3482" s="39"/>
      <c r="H3482" s="39"/>
      <c r="I3482" s="34"/>
      <c r="J3482" s="34"/>
      <c r="K3482" s="34"/>
      <c r="L3482" s="34"/>
      <c r="M3482" s="43" t="str">
        <f ca="1">IFERROR(OFFSET('Maximum minutes'!$C$1,T3482,MATCH(IF(G3482&lt;&gt;"",G3482,F3482),OFFSET('Maximum minutes'!$C$1,T3482-1,0,1,U3482+1),0)-1)*IF(OR(ISNUMBER(J3482),J3482="sans examen"),1,0)*IF(W3482&lt;MinDate,1,0),"")</f>
        <v/>
      </c>
      <c r="N3482" s="36">
        <f t="shared" ca="1" si="109"/>
        <v>0</v>
      </c>
      <c r="O3482" s="36" t="e">
        <f ca="1">LEFT(OFFSET(Lists!$Q$2,MATCH(E3482,Lists!$R$3:$R$19,0),0),4)</f>
        <v>#N/A</v>
      </c>
      <c r="P3482" s="36" t="e">
        <f ca="1">MATCH(O3482,Lists!$S$2:$S$640,1)</f>
        <v>#N/A</v>
      </c>
      <c r="Q3482" s="36" t="e">
        <f ca="1">MATCH(LEFT(OFFSET(Lists!$Q$2,MATCH(E3482,Lists!$R$3:$R$19,0)+1,0),4),Lists!$S$3:$S$640,1)</f>
        <v>#N/A</v>
      </c>
      <c r="R3482" s="36" t="e">
        <f ca="1">LEFT(OFFSET(Lists!$S$2,P3482-1+MATCH(F3482,OFFSET(Lists!$T$3,P3482-1,0,Q3482-P3482+1),0),0),6)</f>
        <v>#N/A</v>
      </c>
      <c r="S3482" s="36" t="e">
        <f ca="1">VLOOKUP(R3482,Lists!B:D,3,FALSE)</f>
        <v>#N/A</v>
      </c>
      <c r="T3482" s="36" t="str">
        <f>IF(F3482&lt;&gt;"",MATCH(R3482,'Maximum minutes'!B:B,0),"")</f>
        <v/>
      </c>
      <c r="U3482" s="36">
        <f ca="1">IF(F3482&lt;&gt;"",COUNTA(OFFSET('Maximum minutes'!$C$1,'Annexe A1 Cours'!T3482,0,1,50)),0)</f>
        <v>0</v>
      </c>
      <c r="V3482" s="37">
        <f ca="1">IFERROR(OFFSET('Maximum minutes'!$C$1,T3482+1,-1+MATCH(G3482,OFFSET('Maximum minutes'!$C$1,T3482-1,0,1,50),0)),0)</f>
        <v>0</v>
      </c>
      <c r="W3482" s="38">
        <f t="shared" ca="1" si="108"/>
        <v>0</v>
      </c>
    </row>
    <row r="3483" spans="1:23" s="36" customFormat="1" ht="18.75">
      <c r="A3483" s="34"/>
      <c r="B3483" s="39"/>
      <c r="C3483" s="39"/>
      <c r="D3483" s="35"/>
      <c r="E3483" s="40"/>
      <c r="F3483" s="39"/>
      <c r="G3483" s="39"/>
      <c r="H3483" s="39"/>
      <c r="I3483" s="34"/>
      <c r="J3483" s="34"/>
      <c r="K3483" s="34"/>
      <c r="L3483" s="34"/>
      <c r="M3483" s="43" t="str">
        <f ca="1">IFERROR(OFFSET('Maximum minutes'!$C$1,T3483,MATCH(IF(G3483&lt;&gt;"",G3483,F3483),OFFSET('Maximum minutes'!$C$1,T3483-1,0,1,U3483+1),0)-1)*IF(OR(ISNUMBER(J3483),J3483="sans examen"),1,0)*IF(W3483&lt;MinDate,1,0),"")</f>
        <v/>
      </c>
      <c r="N3483" s="36">
        <f t="shared" ca="1" si="109"/>
        <v>0</v>
      </c>
      <c r="O3483" s="36" t="e">
        <f ca="1">LEFT(OFFSET(Lists!$Q$2,MATCH(E3483,Lists!$R$3:$R$19,0),0),4)</f>
        <v>#N/A</v>
      </c>
      <c r="P3483" s="36" t="e">
        <f ca="1">MATCH(O3483,Lists!$S$2:$S$640,1)</f>
        <v>#N/A</v>
      </c>
      <c r="Q3483" s="36" t="e">
        <f ca="1">MATCH(LEFT(OFFSET(Lists!$Q$2,MATCH(E3483,Lists!$R$3:$R$19,0)+1,0),4),Lists!$S$3:$S$640,1)</f>
        <v>#N/A</v>
      </c>
      <c r="R3483" s="36" t="e">
        <f ca="1">LEFT(OFFSET(Lists!$S$2,P3483-1+MATCH(F3483,OFFSET(Lists!$T$3,P3483-1,0,Q3483-P3483+1),0),0),6)</f>
        <v>#N/A</v>
      </c>
      <c r="S3483" s="36" t="e">
        <f ca="1">VLOOKUP(R3483,Lists!B:D,3,FALSE)</f>
        <v>#N/A</v>
      </c>
      <c r="T3483" s="36" t="str">
        <f>IF(F3483&lt;&gt;"",MATCH(R3483,'Maximum minutes'!B:B,0),"")</f>
        <v/>
      </c>
      <c r="U3483" s="36">
        <f ca="1">IF(F3483&lt;&gt;"",COUNTA(OFFSET('Maximum minutes'!$C$1,'Annexe A1 Cours'!T3483,0,1,50)),0)</f>
        <v>0</v>
      </c>
      <c r="V3483" s="37">
        <f ca="1">IFERROR(OFFSET('Maximum minutes'!$C$1,T3483+1,-1+MATCH(G3483,OFFSET('Maximum minutes'!$C$1,T3483-1,0,1,50),0)),0)</f>
        <v>0</v>
      </c>
      <c r="W3483" s="38">
        <f t="shared" ca="1" si="108"/>
        <v>0</v>
      </c>
    </row>
    <row r="3484" spans="1:23" s="36" customFormat="1" ht="18.75">
      <c r="A3484" s="34"/>
      <c r="B3484" s="39"/>
      <c r="C3484" s="39"/>
      <c r="D3484" s="35"/>
      <c r="E3484" s="40"/>
      <c r="F3484" s="39"/>
      <c r="G3484" s="39"/>
      <c r="H3484" s="39"/>
      <c r="I3484" s="34"/>
      <c r="J3484" s="34"/>
      <c r="K3484" s="34"/>
      <c r="L3484" s="34"/>
      <c r="M3484" s="43" t="str">
        <f ca="1">IFERROR(OFFSET('Maximum minutes'!$C$1,T3484,MATCH(IF(G3484&lt;&gt;"",G3484,F3484),OFFSET('Maximum minutes'!$C$1,T3484-1,0,1,U3484+1),0)-1)*IF(OR(ISNUMBER(J3484),J3484="sans examen"),1,0)*IF(W3484&lt;MinDate,1,0),"")</f>
        <v/>
      </c>
      <c r="N3484" s="36">
        <f t="shared" ca="1" si="109"/>
        <v>0</v>
      </c>
      <c r="O3484" s="36" t="e">
        <f ca="1">LEFT(OFFSET(Lists!$Q$2,MATCH(E3484,Lists!$R$3:$R$19,0),0),4)</f>
        <v>#N/A</v>
      </c>
      <c r="P3484" s="36" t="e">
        <f ca="1">MATCH(O3484,Lists!$S$2:$S$640,1)</f>
        <v>#N/A</v>
      </c>
      <c r="Q3484" s="36" t="e">
        <f ca="1">MATCH(LEFT(OFFSET(Lists!$Q$2,MATCH(E3484,Lists!$R$3:$R$19,0)+1,0),4),Lists!$S$3:$S$640,1)</f>
        <v>#N/A</v>
      </c>
      <c r="R3484" s="36" t="e">
        <f ca="1">LEFT(OFFSET(Lists!$S$2,P3484-1+MATCH(F3484,OFFSET(Lists!$T$3,P3484-1,0,Q3484-P3484+1),0),0),6)</f>
        <v>#N/A</v>
      </c>
      <c r="S3484" s="36" t="e">
        <f ca="1">VLOOKUP(R3484,Lists!B:D,3,FALSE)</f>
        <v>#N/A</v>
      </c>
      <c r="T3484" s="36" t="str">
        <f>IF(F3484&lt;&gt;"",MATCH(R3484,'Maximum minutes'!B:B,0),"")</f>
        <v/>
      </c>
      <c r="U3484" s="36">
        <f ca="1">IF(F3484&lt;&gt;"",COUNTA(OFFSET('Maximum minutes'!$C$1,'Annexe A1 Cours'!T3484,0,1,50)),0)</f>
        <v>0</v>
      </c>
      <c r="V3484" s="37">
        <f ca="1">IFERROR(OFFSET('Maximum minutes'!$C$1,T3484+1,-1+MATCH(G3484,OFFSET('Maximum minutes'!$C$1,T3484-1,0,1,50),0)),0)</f>
        <v>0</v>
      </c>
      <c r="W3484" s="38">
        <f t="shared" ca="1" si="108"/>
        <v>0</v>
      </c>
    </row>
    <row r="3485" spans="1:23" s="36" customFormat="1" ht="18.75">
      <c r="A3485" s="34"/>
      <c r="B3485" s="39"/>
      <c r="C3485" s="39"/>
      <c r="D3485" s="35"/>
      <c r="E3485" s="40"/>
      <c r="F3485" s="39"/>
      <c r="G3485" s="39"/>
      <c r="H3485" s="39"/>
      <c r="I3485" s="34"/>
      <c r="J3485" s="34"/>
      <c r="K3485" s="34"/>
      <c r="L3485" s="34"/>
      <c r="M3485" s="43" t="str">
        <f ca="1">IFERROR(OFFSET('Maximum minutes'!$C$1,T3485,MATCH(IF(G3485&lt;&gt;"",G3485,F3485),OFFSET('Maximum minutes'!$C$1,T3485-1,0,1,U3485+1),0)-1)*IF(OR(ISNUMBER(J3485),J3485="sans examen"),1,0)*IF(W3485&lt;MinDate,1,0),"")</f>
        <v/>
      </c>
      <c r="N3485" s="36">
        <f t="shared" ca="1" si="109"/>
        <v>0</v>
      </c>
      <c r="O3485" s="36" t="e">
        <f ca="1">LEFT(OFFSET(Lists!$Q$2,MATCH(E3485,Lists!$R$3:$R$19,0),0),4)</f>
        <v>#N/A</v>
      </c>
      <c r="P3485" s="36" t="e">
        <f ca="1">MATCH(O3485,Lists!$S$2:$S$640,1)</f>
        <v>#N/A</v>
      </c>
      <c r="Q3485" s="36" t="e">
        <f ca="1">MATCH(LEFT(OFFSET(Lists!$Q$2,MATCH(E3485,Lists!$R$3:$R$19,0)+1,0),4),Lists!$S$3:$S$640,1)</f>
        <v>#N/A</v>
      </c>
      <c r="R3485" s="36" t="e">
        <f ca="1">LEFT(OFFSET(Lists!$S$2,P3485-1+MATCH(F3485,OFFSET(Lists!$T$3,P3485-1,0,Q3485-P3485+1),0),0),6)</f>
        <v>#N/A</v>
      </c>
      <c r="S3485" s="36" t="e">
        <f ca="1">VLOOKUP(R3485,Lists!B:D,3,FALSE)</f>
        <v>#N/A</v>
      </c>
      <c r="T3485" s="36" t="str">
        <f>IF(F3485&lt;&gt;"",MATCH(R3485,'Maximum minutes'!B:B,0),"")</f>
        <v/>
      </c>
      <c r="U3485" s="36">
        <f ca="1">IF(F3485&lt;&gt;"",COUNTA(OFFSET('Maximum minutes'!$C$1,'Annexe A1 Cours'!T3485,0,1,50)),0)</f>
        <v>0</v>
      </c>
      <c r="V3485" s="37">
        <f ca="1">IFERROR(OFFSET('Maximum minutes'!$C$1,T3485+1,-1+MATCH(G3485,OFFSET('Maximum minutes'!$C$1,T3485-1,0,1,50),0)),0)</f>
        <v>0</v>
      </c>
      <c r="W3485" s="38">
        <f t="shared" ca="1" si="108"/>
        <v>0</v>
      </c>
    </row>
    <row r="3486" spans="1:23" s="36" customFormat="1" ht="18.75">
      <c r="A3486" s="34"/>
      <c r="B3486" s="39"/>
      <c r="C3486" s="39"/>
      <c r="D3486" s="35"/>
      <c r="E3486" s="40"/>
      <c r="F3486" s="39"/>
      <c r="G3486" s="39"/>
      <c r="H3486" s="39"/>
      <c r="I3486" s="34"/>
      <c r="J3486" s="34"/>
      <c r="K3486" s="34"/>
      <c r="L3486" s="34"/>
      <c r="M3486" s="43" t="str">
        <f ca="1">IFERROR(OFFSET('Maximum minutes'!$C$1,T3486,MATCH(IF(G3486&lt;&gt;"",G3486,F3486),OFFSET('Maximum minutes'!$C$1,T3486-1,0,1,U3486+1),0)-1)*IF(OR(ISNUMBER(J3486),J3486="sans examen"),1,0)*IF(W3486&lt;MinDate,1,0),"")</f>
        <v/>
      </c>
      <c r="N3486" s="36">
        <f t="shared" ca="1" si="109"/>
        <v>0</v>
      </c>
      <c r="O3486" s="36" t="e">
        <f ca="1">LEFT(OFFSET(Lists!$Q$2,MATCH(E3486,Lists!$R$3:$R$19,0),0),4)</f>
        <v>#N/A</v>
      </c>
      <c r="P3486" s="36" t="e">
        <f ca="1">MATCH(O3486,Lists!$S$2:$S$640,1)</f>
        <v>#N/A</v>
      </c>
      <c r="Q3486" s="36" t="e">
        <f ca="1">MATCH(LEFT(OFFSET(Lists!$Q$2,MATCH(E3486,Lists!$R$3:$R$19,0)+1,0),4),Lists!$S$3:$S$640,1)</f>
        <v>#N/A</v>
      </c>
      <c r="R3486" s="36" t="e">
        <f ca="1">LEFT(OFFSET(Lists!$S$2,P3486-1+MATCH(F3486,OFFSET(Lists!$T$3,P3486-1,0,Q3486-P3486+1),0),0),6)</f>
        <v>#N/A</v>
      </c>
      <c r="S3486" s="36" t="e">
        <f ca="1">VLOOKUP(R3486,Lists!B:D,3,FALSE)</f>
        <v>#N/A</v>
      </c>
      <c r="T3486" s="36" t="str">
        <f>IF(F3486&lt;&gt;"",MATCH(R3486,'Maximum minutes'!B:B,0),"")</f>
        <v/>
      </c>
      <c r="U3486" s="36">
        <f ca="1">IF(F3486&lt;&gt;"",COUNTA(OFFSET('Maximum minutes'!$C$1,'Annexe A1 Cours'!T3486,0,1,50)),0)</f>
        <v>0</v>
      </c>
      <c r="V3486" s="37">
        <f ca="1">IFERROR(OFFSET('Maximum minutes'!$C$1,T3486+1,-1+MATCH(G3486,OFFSET('Maximum minutes'!$C$1,T3486-1,0,1,50),0)),0)</f>
        <v>0</v>
      </c>
      <c r="W3486" s="38">
        <f t="shared" ca="1" si="108"/>
        <v>0</v>
      </c>
    </row>
    <row r="3487" spans="1:23" s="36" customFormat="1" ht="18.75">
      <c r="A3487" s="34"/>
      <c r="B3487" s="39"/>
      <c r="C3487" s="39"/>
      <c r="D3487" s="35"/>
      <c r="E3487" s="40"/>
      <c r="F3487" s="39"/>
      <c r="G3487" s="39"/>
      <c r="H3487" s="39"/>
      <c r="I3487" s="34"/>
      <c r="J3487" s="34"/>
      <c r="K3487" s="34"/>
      <c r="L3487" s="34"/>
      <c r="M3487" s="43" t="str">
        <f ca="1">IFERROR(OFFSET('Maximum minutes'!$C$1,T3487,MATCH(IF(G3487&lt;&gt;"",G3487,F3487),OFFSET('Maximum minutes'!$C$1,T3487-1,0,1,U3487+1),0)-1)*IF(OR(ISNUMBER(J3487),J3487="sans examen"),1,0)*IF(W3487&lt;MinDate,1,0),"")</f>
        <v/>
      </c>
      <c r="N3487" s="36">
        <f t="shared" ca="1" si="109"/>
        <v>0</v>
      </c>
      <c r="O3487" s="36" t="e">
        <f ca="1">LEFT(OFFSET(Lists!$Q$2,MATCH(E3487,Lists!$R$3:$R$19,0),0),4)</f>
        <v>#N/A</v>
      </c>
      <c r="P3487" s="36" t="e">
        <f ca="1">MATCH(O3487,Lists!$S$2:$S$640,1)</f>
        <v>#N/A</v>
      </c>
      <c r="Q3487" s="36" t="e">
        <f ca="1">MATCH(LEFT(OFFSET(Lists!$Q$2,MATCH(E3487,Lists!$R$3:$R$19,0)+1,0),4),Lists!$S$3:$S$640,1)</f>
        <v>#N/A</v>
      </c>
      <c r="R3487" s="36" t="e">
        <f ca="1">LEFT(OFFSET(Lists!$S$2,P3487-1+MATCH(F3487,OFFSET(Lists!$T$3,P3487-1,0,Q3487-P3487+1),0),0),6)</f>
        <v>#N/A</v>
      </c>
      <c r="S3487" s="36" t="e">
        <f ca="1">VLOOKUP(R3487,Lists!B:D,3,FALSE)</f>
        <v>#N/A</v>
      </c>
      <c r="T3487" s="36" t="str">
        <f>IF(F3487&lt;&gt;"",MATCH(R3487,'Maximum minutes'!B:B,0),"")</f>
        <v/>
      </c>
      <c r="U3487" s="36">
        <f ca="1">IF(F3487&lt;&gt;"",COUNTA(OFFSET('Maximum minutes'!$C$1,'Annexe A1 Cours'!T3487,0,1,50)),0)</f>
        <v>0</v>
      </c>
      <c r="V3487" s="37">
        <f ca="1">IFERROR(OFFSET('Maximum minutes'!$C$1,T3487+1,-1+MATCH(G3487,OFFSET('Maximum minutes'!$C$1,T3487-1,0,1,50),0)),0)</f>
        <v>0</v>
      </c>
      <c r="W3487" s="38">
        <f t="shared" ca="1" si="108"/>
        <v>0</v>
      </c>
    </row>
    <row r="3488" spans="1:23" s="36" customFormat="1" ht="18.75">
      <c r="A3488" s="34"/>
      <c r="B3488" s="39"/>
      <c r="C3488" s="39"/>
      <c r="D3488" s="35"/>
      <c r="E3488" s="40"/>
      <c r="F3488" s="39"/>
      <c r="G3488" s="39"/>
      <c r="H3488" s="39"/>
      <c r="I3488" s="34"/>
      <c r="J3488" s="34"/>
      <c r="K3488" s="34"/>
      <c r="L3488" s="34"/>
      <c r="M3488" s="43" t="str">
        <f ca="1">IFERROR(OFFSET('Maximum minutes'!$C$1,T3488,MATCH(IF(G3488&lt;&gt;"",G3488,F3488),OFFSET('Maximum minutes'!$C$1,T3488-1,0,1,U3488+1),0)-1)*IF(OR(ISNUMBER(J3488),J3488="sans examen"),1,0)*IF(W3488&lt;MinDate,1,0),"")</f>
        <v/>
      </c>
      <c r="N3488" s="36">
        <f t="shared" ca="1" si="109"/>
        <v>0</v>
      </c>
      <c r="O3488" s="36" t="e">
        <f ca="1">LEFT(OFFSET(Lists!$Q$2,MATCH(E3488,Lists!$R$3:$R$19,0),0),4)</f>
        <v>#N/A</v>
      </c>
      <c r="P3488" s="36" t="e">
        <f ca="1">MATCH(O3488,Lists!$S$2:$S$640,1)</f>
        <v>#N/A</v>
      </c>
      <c r="Q3488" s="36" t="e">
        <f ca="1">MATCH(LEFT(OFFSET(Lists!$Q$2,MATCH(E3488,Lists!$R$3:$R$19,0)+1,0),4),Lists!$S$3:$S$640,1)</f>
        <v>#N/A</v>
      </c>
      <c r="R3488" s="36" t="e">
        <f ca="1">LEFT(OFFSET(Lists!$S$2,P3488-1+MATCH(F3488,OFFSET(Lists!$T$3,P3488-1,0,Q3488-P3488+1),0),0),6)</f>
        <v>#N/A</v>
      </c>
      <c r="S3488" s="36" t="e">
        <f ca="1">VLOOKUP(R3488,Lists!B:D,3,FALSE)</f>
        <v>#N/A</v>
      </c>
      <c r="T3488" s="36" t="str">
        <f>IF(F3488&lt;&gt;"",MATCH(R3488,'Maximum minutes'!B:B,0),"")</f>
        <v/>
      </c>
      <c r="U3488" s="36">
        <f ca="1">IF(F3488&lt;&gt;"",COUNTA(OFFSET('Maximum minutes'!$C$1,'Annexe A1 Cours'!T3488,0,1,50)),0)</f>
        <v>0</v>
      </c>
      <c r="V3488" s="37">
        <f ca="1">IFERROR(OFFSET('Maximum minutes'!$C$1,T3488+1,-1+MATCH(G3488,OFFSET('Maximum minutes'!$C$1,T3488-1,0,1,50),0)),0)</f>
        <v>0</v>
      </c>
      <c r="W3488" s="38">
        <f t="shared" ca="1" si="108"/>
        <v>0</v>
      </c>
    </row>
    <row r="3489" spans="1:23" s="36" customFormat="1" ht="18.75">
      <c r="A3489" s="34"/>
      <c r="B3489" s="39"/>
      <c r="C3489" s="39"/>
      <c r="D3489" s="35"/>
      <c r="E3489" s="40"/>
      <c r="F3489" s="39"/>
      <c r="G3489" s="39"/>
      <c r="H3489" s="39"/>
      <c r="I3489" s="34"/>
      <c r="J3489" s="34"/>
      <c r="K3489" s="34"/>
      <c r="L3489" s="34"/>
      <c r="M3489" s="43" t="str">
        <f ca="1">IFERROR(OFFSET('Maximum minutes'!$C$1,T3489,MATCH(IF(G3489&lt;&gt;"",G3489,F3489),OFFSET('Maximum minutes'!$C$1,T3489-1,0,1,U3489+1),0)-1)*IF(OR(ISNUMBER(J3489),J3489="sans examen"),1,0)*IF(W3489&lt;MinDate,1,0),"")</f>
        <v/>
      </c>
      <c r="N3489" s="36">
        <f t="shared" ca="1" si="109"/>
        <v>0</v>
      </c>
      <c r="O3489" s="36" t="e">
        <f ca="1">LEFT(OFFSET(Lists!$Q$2,MATCH(E3489,Lists!$R$3:$R$19,0),0),4)</f>
        <v>#N/A</v>
      </c>
      <c r="P3489" s="36" t="e">
        <f ca="1">MATCH(O3489,Lists!$S$2:$S$640,1)</f>
        <v>#N/A</v>
      </c>
      <c r="Q3489" s="36" t="e">
        <f ca="1">MATCH(LEFT(OFFSET(Lists!$Q$2,MATCH(E3489,Lists!$R$3:$R$19,0)+1,0),4),Lists!$S$3:$S$640,1)</f>
        <v>#N/A</v>
      </c>
      <c r="R3489" s="36" t="e">
        <f ca="1">LEFT(OFFSET(Lists!$S$2,P3489-1+MATCH(F3489,OFFSET(Lists!$T$3,P3489-1,0,Q3489-P3489+1),0),0),6)</f>
        <v>#N/A</v>
      </c>
      <c r="S3489" s="36" t="e">
        <f ca="1">VLOOKUP(R3489,Lists!B:D,3,FALSE)</f>
        <v>#N/A</v>
      </c>
      <c r="T3489" s="36" t="str">
        <f>IF(F3489&lt;&gt;"",MATCH(R3489,'Maximum minutes'!B:B,0),"")</f>
        <v/>
      </c>
      <c r="U3489" s="36">
        <f ca="1">IF(F3489&lt;&gt;"",COUNTA(OFFSET('Maximum minutes'!$C$1,'Annexe A1 Cours'!T3489,0,1,50)),0)</f>
        <v>0</v>
      </c>
      <c r="V3489" s="37">
        <f ca="1">IFERROR(OFFSET('Maximum minutes'!$C$1,T3489+1,-1+MATCH(G3489,OFFSET('Maximum minutes'!$C$1,T3489-1,0,1,50),0)),0)</f>
        <v>0</v>
      </c>
      <c r="W3489" s="38">
        <f t="shared" ca="1" si="108"/>
        <v>0</v>
      </c>
    </row>
    <row r="3490" spans="1:23" s="36" customFormat="1" ht="18.75">
      <c r="A3490" s="34"/>
      <c r="B3490" s="39"/>
      <c r="C3490" s="39"/>
      <c r="D3490" s="35"/>
      <c r="E3490" s="40"/>
      <c r="F3490" s="39"/>
      <c r="G3490" s="39"/>
      <c r="H3490" s="39"/>
      <c r="I3490" s="34"/>
      <c r="J3490" s="34"/>
      <c r="K3490" s="34"/>
      <c r="L3490" s="34"/>
      <c r="M3490" s="43" t="str">
        <f ca="1">IFERROR(OFFSET('Maximum minutes'!$C$1,T3490,MATCH(IF(G3490&lt;&gt;"",G3490,F3490),OFFSET('Maximum minutes'!$C$1,T3490-1,0,1,U3490+1),0)-1)*IF(OR(ISNUMBER(J3490),J3490="sans examen"),1,0)*IF(W3490&lt;MinDate,1,0),"")</f>
        <v/>
      </c>
      <c r="N3490" s="36">
        <f t="shared" ca="1" si="109"/>
        <v>0</v>
      </c>
      <c r="O3490" s="36" t="e">
        <f ca="1">LEFT(OFFSET(Lists!$Q$2,MATCH(E3490,Lists!$R$3:$R$19,0),0),4)</f>
        <v>#N/A</v>
      </c>
      <c r="P3490" s="36" t="e">
        <f ca="1">MATCH(O3490,Lists!$S$2:$S$640,1)</f>
        <v>#N/A</v>
      </c>
      <c r="Q3490" s="36" t="e">
        <f ca="1">MATCH(LEFT(OFFSET(Lists!$Q$2,MATCH(E3490,Lists!$R$3:$R$19,0)+1,0),4),Lists!$S$3:$S$640,1)</f>
        <v>#N/A</v>
      </c>
      <c r="R3490" s="36" t="e">
        <f ca="1">LEFT(OFFSET(Lists!$S$2,P3490-1+MATCH(F3490,OFFSET(Lists!$T$3,P3490-1,0,Q3490-P3490+1),0),0),6)</f>
        <v>#N/A</v>
      </c>
      <c r="S3490" s="36" t="e">
        <f ca="1">VLOOKUP(R3490,Lists!B:D,3,FALSE)</f>
        <v>#N/A</v>
      </c>
      <c r="T3490" s="36" t="str">
        <f>IF(F3490&lt;&gt;"",MATCH(R3490,'Maximum minutes'!B:B,0),"")</f>
        <v/>
      </c>
      <c r="U3490" s="36">
        <f ca="1">IF(F3490&lt;&gt;"",COUNTA(OFFSET('Maximum minutes'!$C$1,'Annexe A1 Cours'!T3490,0,1,50)),0)</f>
        <v>0</v>
      </c>
      <c r="V3490" s="37">
        <f ca="1">IFERROR(OFFSET('Maximum minutes'!$C$1,T3490+1,-1+MATCH(G3490,OFFSET('Maximum minutes'!$C$1,T3490-1,0,1,50),0)),0)</f>
        <v>0</v>
      </c>
      <c r="W3490" s="38">
        <f t="shared" ca="1" si="108"/>
        <v>0</v>
      </c>
    </row>
    <row r="3491" spans="1:23" s="36" customFormat="1" ht="18.75">
      <c r="A3491" s="34"/>
      <c r="B3491" s="39"/>
      <c r="C3491" s="39"/>
      <c r="D3491" s="35"/>
      <c r="E3491" s="40"/>
      <c r="F3491" s="39"/>
      <c r="G3491" s="39"/>
      <c r="H3491" s="39"/>
      <c r="I3491" s="34"/>
      <c r="J3491" s="34"/>
      <c r="K3491" s="34"/>
      <c r="L3491" s="34"/>
      <c r="M3491" s="43" t="str">
        <f ca="1">IFERROR(OFFSET('Maximum minutes'!$C$1,T3491,MATCH(IF(G3491&lt;&gt;"",G3491,F3491),OFFSET('Maximum minutes'!$C$1,T3491-1,0,1,U3491+1),0)-1)*IF(OR(ISNUMBER(J3491),J3491="sans examen"),1,0)*IF(W3491&lt;MinDate,1,0),"")</f>
        <v/>
      </c>
      <c r="N3491" s="36">
        <f t="shared" ca="1" si="109"/>
        <v>0</v>
      </c>
      <c r="O3491" s="36" t="e">
        <f ca="1">LEFT(OFFSET(Lists!$Q$2,MATCH(E3491,Lists!$R$3:$R$19,0),0),4)</f>
        <v>#N/A</v>
      </c>
      <c r="P3491" s="36" t="e">
        <f ca="1">MATCH(O3491,Lists!$S$2:$S$640,1)</f>
        <v>#N/A</v>
      </c>
      <c r="Q3491" s="36" t="e">
        <f ca="1">MATCH(LEFT(OFFSET(Lists!$Q$2,MATCH(E3491,Lists!$R$3:$R$19,0)+1,0),4),Lists!$S$3:$S$640,1)</f>
        <v>#N/A</v>
      </c>
      <c r="R3491" s="36" t="e">
        <f ca="1">LEFT(OFFSET(Lists!$S$2,P3491-1+MATCH(F3491,OFFSET(Lists!$T$3,P3491-1,0,Q3491-P3491+1),0),0),6)</f>
        <v>#N/A</v>
      </c>
      <c r="S3491" s="36" t="e">
        <f ca="1">VLOOKUP(R3491,Lists!B:D,3,FALSE)</f>
        <v>#N/A</v>
      </c>
      <c r="T3491" s="36" t="str">
        <f>IF(F3491&lt;&gt;"",MATCH(R3491,'Maximum minutes'!B:B,0),"")</f>
        <v/>
      </c>
      <c r="U3491" s="36">
        <f ca="1">IF(F3491&lt;&gt;"",COUNTA(OFFSET('Maximum minutes'!$C$1,'Annexe A1 Cours'!T3491,0,1,50)),0)</f>
        <v>0</v>
      </c>
      <c r="V3491" s="37">
        <f ca="1">IFERROR(OFFSET('Maximum minutes'!$C$1,T3491+1,-1+MATCH(G3491,OFFSET('Maximum minutes'!$C$1,T3491-1,0,1,50),0)),0)</f>
        <v>0</v>
      </c>
      <c r="W3491" s="38">
        <f t="shared" ca="1" si="108"/>
        <v>0</v>
      </c>
    </row>
    <row r="3492" spans="1:23" s="36" customFormat="1" ht="18.75">
      <c r="A3492" s="34"/>
      <c r="B3492" s="39"/>
      <c r="C3492" s="39"/>
      <c r="D3492" s="35"/>
      <c r="E3492" s="40"/>
      <c r="F3492" s="39"/>
      <c r="G3492" s="39"/>
      <c r="H3492" s="39"/>
      <c r="I3492" s="34"/>
      <c r="J3492" s="34"/>
      <c r="K3492" s="34"/>
      <c r="L3492" s="34"/>
      <c r="M3492" s="43" t="str">
        <f ca="1">IFERROR(OFFSET('Maximum minutes'!$C$1,T3492,MATCH(IF(G3492&lt;&gt;"",G3492,F3492),OFFSET('Maximum minutes'!$C$1,T3492-1,0,1,U3492+1),0)-1)*IF(OR(ISNUMBER(J3492),J3492="sans examen"),1,0)*IF(W3492&lt;MinDate,1,0),"")</f>
        <v/>
      </c>
      <c r="N3492" s="36">
        <f t="shared" ca="1" si="109"/>
        <v>0</v>
      </c>
      <c r="O3492" s="36" t="e">
        <f ca="1">LEFT(OFFSET(Lists!$Q$2,MATCH(E3492,Lists!$R$3:$R$19,0),0),4)</f>
        <v>#N/A</v>
      </c>
      <c r="P3492" s="36" t="e">
        <f ca="1">MATCH(O3492,Lists!$S$2:$S$640,1)</f>
        <v>#N/A</v>
      </c>
      <c r="Q3492" s="36" t="e">
        <f ca="1">MATCH(LEFT(OFFSET(Lists!$Q$2,MATCH(E3492,Lists!$R$3:$R$19,0)+1,0),4),Lists!$S$3:$S$640,1)</f>
        <v>#N/A</v>
      </c>
      <c r="R3492" s="36" t="e">
        <f ca="1">LEFT(OFFSET(Lists!$S$2,P3492-1+MATCH(F3492,OFFSET(Lists!$T$3,P3492-1,0,Q3492-P3492+1),0),0),6)</f>
        <v>#N/A</v>
      </c>
      <c r="S3492" s="36" t="e">
        <f ca="1">VLOOKUP(R3492,Lists!B:D,3,FALSE)</f>
        <v>#N/A</v>
      </c>
      <c r="T3492" s="36" t="str">
        <f>IF(F3492&lt;&gt;"",MATCH(R3492,'Maximum minutes'!B:B,0),"")</f>
        <v/>
      </c>
      <c r="U3492" s="36">
        <f ca="1">IF(F3492&lt;&gt;"",COUNTA(OFFSET('Maximum minutes'!$C$1,'Annexe A1 Cours'!T3492,0,1,50)),0)</f>
        <v>0</v>
      </c>
      <c r="V3492" s="37">
        <f ca="1">IFERROR(OFFSET('Maximum minutes'!$C$1,T3492+1,-1+MATCH(G3492,OFFSET('Maximum minutes'!$C$1,T3492-1,0,1,50),0)),0)</f>
        <v>0</v>
      </c>
      <c r="W3492" s="38">
        <f t="shared" ca="1" si="108"/>
        <v>0</v>
      </c>
    </row>
    <row r="3493" spans="1:23" s="36" customFormat="1" ht="18.75">
      <c r="A3493" s="34"/>
      <c r="B3493" s="39"/>
      <c r="C3493" s="39"/>
      <c r="D3493" s="35"/>
      <c r="E3493" s="40"/>
      <c r="F3493" s="39"/>
      <c r="G3493" s="39"/>
      <c r="H3493" s="39"/>
      <c r="I3493" s="34"/>
      <c r="J3493" s="34"/>
      <c r="K3493" s="34"/>
      <c r="L3493" s="34"/>
      <c r="M3493" s="43" t="str">
        <f ca="1">IFERROR(OFFSET('Maximum minutes'!$C$1,T3493,MATCH(IF(G3493&lt;&gt;"",G3493,F3493),OFFSET('Maximum minutes'!$C$1,T3493-1,0,1,U3493+1),0)-1)*IF(OR(ISNUMBER(J3493),J3493="sans examen"),1,0)*IF(W3493&lt;MinDate,1,0),"")</f>
        <v/>
      </c>
      <c r="N3493" s="36">
        <f t="shared" ca="1" si="109"/>
        <v>0</v>
      </c>
      <c r="O3493" s="36" t="e">
        <f ca="1">LEFT(OFFSET(Lists!$Q$2,MATCH(E3493,Lists!$R$3:$R$19,0),0),4)</f>
        <v>#N/A</v>
      </c>
      <c r="P3493" s="36" t="e">
        <f ca="1">MATCH(O3493,Lists!$S$2:$S$640,1)</f>
        <v>#N/A</v>
      </c>
      <c r="Q3493" s="36" t="e">
        <f ca="1">MATCH(LEFT(OFFSET(Lists!$Q$2,MATCH(E3493,Lists!$R$3:$R$19,0)+1,0),4),Lists!$S$3:$S$640,1)</f>
        <v>#N/A</v>
      </c>
      <c r="R3493" s="36" t="e">
        <f ca="1">LEFT(OFFSET(Lists!$S$2,P3493-1+MATCH(F3493,OFFSET(Lists!$T$3,P3493-1,0,Q3493-P3493+1),0),0),6)</f>
        <v>#N/A</v>
      </c>
      <c r="S3493" s="36" t="e">
        <f ca="1">VLOOKUP(R3493,Lists!B:D,3,FALSE)</f>
        <v>#N/A</v>
      </c>
      <c r="T3493" s="36" t="str">
        <f>IF(F3493&lt;&gt;"",MATCH(R3493,'Maximum minutes'!B:B,0),"")</f>
        <v/>
      </c>
      <c r="U3493" s="36">
        <f ca="1">IF(F3493&lt;&gt;"",COUNTA(OFFSET('Maximum minutes'!$C$1,'Annexe A1 Cours'!T3493,0,1,50)),0)</f>
        <v>0</v>
      </c>
      <c r="V3493" s="37">
        <f ca="1">IFERROR(OFFSET('Maximum minutes'!$C$1,T3493+1,-1+MATCH(G3493,OFFSET('Maximum minutes'!$C$1,T3493-1,0,1,50),0)),0)</f>
        <v>0</v>
      </c>
      <c r="W3493" s="38">
        <f t="shared" ca="1" si="108"/>
        <v>0</v>
      </c>
    </row>
    <row r="3494" spans="1:23" s="36" customFormat="1" ht="18.75">
      <c r="A3494" s="34"/>
      <c r="B3494" s="39"/>
      <c r="C3494" s="39"/>
      <c r="D3494" s="35"/>
      <c r="E3494" s="40"/>
      <c r="F3494" s="39"/>
      <c r="G3494" s="39"/>
      <c r="H3494" s="39"/>
      <c r="I3494" s="34"/>
      <c r="J3494" s="34"/>
      <c r="K3494" s="34"/>
      <c r="L3494" s="34"/>
      <c r="M3494" s="43" t="str">
        <f ca="1">IFERROR(OFFSET('Maximum minutes'!$C$1,T3494,MATCH(IF(G3494&lt;&gt;"",G3494,F3494),OFFSET('Maximum minutes'!$C$1,T3494-1,0,1,U3494+1),0)-1)*IF(OR(ISNUMBER(J3494),J3494="sans examen"),1,0)*IF(W3494&lt;MinDate,1,0),"")</f>
        <v/>
      </c>
      <c r="N3494" s="36">
        <f t="shared" ca="1" si="109"/>
        <v>0</v>
      </c>
      <c r="O3494" s="36" t="e">
        <f ca="1">LEFT(OFFSET(Lists!$Q$2,MATCH(E3494,Lists!$R$3:$R$19,0),0),4)</f>
        <v>#N/A</v>
      </c>
      <c r="P3494" s="36" t="e">
        <f ca="1">MATCH(O3494,Lists!$S$2:$S$640,1)</f>
        <v>#N/A</v>
      </c>
      <c r="Q3494" s="36" t="e">
        <f ca="1">MATCH(LEFT(OFFSET(Lists!$Q$2,MATCH(E3494,Lists!$R$3:$R$19,0)+1,0),4),Lists!$S$3:$S$640,1)</f>
        <v>#N/A</v>
      </c>
      <c r="R3494" s="36" t="e">
        <f ca="1">LEFT(OFFSET(Lists!$S$2,P3494-1+MATCH(F3494,OFFSET(Lists!$T$3,P3494-1,0,Q3494-P3494+1),0),0),6)</f>
        <v>#N/A</v>
      </c>
      <c r="S3494" s="36" t="e">
        <f ca="1">VLOOKUP(R3494,Lists!B:D,3,FALSE)</f>
        <v>#N/A</v>
      </c>
      <c r="T3494" s="36" t="str">
        <f>IF(F3494&lt;&gt;"",MATCH(R3494,'Maximum minutes'!B:B,0),"")</f>
        <v/>
      </c>
      <c r="U3494" s="36">
        <f ca="1">IF(F3494&lt;&gt;"",COUNTA(OFFSET('Maximum minutes'!$C$1,'Annexe A1 Cours'!T3494,0,1,50)),0)</f>
        <v>0</v>
      </c>
      <c r="V3494" s="37">
        <f ca="1">IFERROR(OFFSET('Maximum minutes'!$C$1,T3494+1,-1+MATCH(G3494,OFFSET('Maximum minutes'!$C$1,T3494-1,0,1,50),0)),0)</f>
        <v>0</v>
      </c>
      <c r="W3494" s="38">
        <f t="shared" ca="1" si="108"/>
        <v>0</v>
      </c>
    </row>
    <row r="3495" spans="1:23" s="36" customFormat="1" ht="18.75">
      <c r="A3495" s="34"/>
      <c r="B3495" s="39"/>
      <c r="C3495" s="39"/>
      <c r="D3495" s="35"/>
      <c r="E3495" s="40"/>
      <c r="F3495" s="39"/>
      <c r="G3495" s="39"/>
      <c r="H3495" s="39"/>
      <c r="I3495" s="34"/>
      <c r="J3495" s="34"/>
      <c r="K3495" s="34"/>
      <c r="L3495" s="34"/>
      <c r="M3495" s="43" t="str">
        <f ca="1">IFERROR(OFFSET('Maximum minutes'!$C$1,T3495,MATCH(IF(G3495&lt;&gt;"",G3495,F3495),OFFSET('Maximum minutes'!$C$1,T3495-1,0,1,U3495+1),0)-1)*IF(OR(ISNUMBER(J3495),J3495="sans examen"),1,0)*IF(W3495&lt;MinDate,1,0),"")</f>
        <v/>
      </c>
      <c r="N3495" s="36">
        <f t="shared" ca="1" si="109"/>
        <v>0</v>
      </c>
      <c r="O3495" s="36" t="e">
        <f ca="1">LEFT(OFFSET(Lists!$Q$2,MATCH(E3495,Lists!$R$3:$R$19,0),0),4)</f>
        <v>#N/A</v>
      </c>
      <c r="P3495" s="36" t="e">
        <f ca="1">MATCH(O3495,Lists!$S$2:$S$640,1)</f>
        <v>#N/A</v>
      </c>
      <c r="Q3495" s="36" t="e">
        <f ca="1">MATCH(LEFT(OFFSET(Lists!$Q$2,MATCH(E3495,Lists!$R$3:$R$19,0)+1,0),4),Lists!$S$3:$S$640,1)</f>
        <v>#N/A</v>
      </c>
      <c r="R3495" s="36" t="e">
        <f ca="1">LEFT(OFFSET(Lists!$S$2,P3495-1+MATCH(F3495,OFFSET(Lists!$T$3,P3495-1,0,Q3495-P3495+1),0),0),6)</f>
        <v>#N/A</v>
      </c>
      <c r="S3495" s="36" t="e">
        <f ca="1">VLOOKUP(R3495,Lists!B:D,3,FALSE)</f>
        <v>#N/A</v>
      </c>
      <c r="T3495" s="36" t="str">
        <f>IF(F3495&lt;&gt;"",MATCH(R3495,'Maximum minutes'!B:B,0),"")</f>
        <v/>
      </c>
      <c r="U3495" s="36">
        <f ca="1">IF(F3495&lt;&gt;"",COUNTA(OFFSET('Maximum minutes'!$C$1,'Annexe A1 Cours'!T3495,0,1,50)),0)</f>
        <v>0</v>
      </c>
      <c r="V3495" s="37">
        <f ca="1">IFERROR(OFFSET('Maximum minutes'!$C$1,T3495+1,-1+MATCH(G3495,OFFSET('Maximum minutes'!$C$1,T3495-1,0,1,50),0)),0)</f>
        <v>0</v>
      </c>
      <c r="W3495" s="38">
        <f t="shared" ca="1" si="108"/>
        <v>0</v>
      </c>
    </row>
    <row r="3496" spans="1:23" s="36" customFormat="1" ht="18.75">
      <c r="A3496" s="34"/>
      <c r="B3496" s="39"/>
      <c r="C3496" s="39"/>
      <c r="D3496" s="35"/>
      <c r="E3496" s="40"/>
      <c r="F3496" s="39"/>
      <c r="G3496" s="39"/>
      <c r="H3496" s="39"/>
      <c r="I3496" s="34"/>
      <c r="J3496" s="34"/>
      <c r="K3496" s="34"/>
      <c r="L3496" s="34"/>
      <c r="M3496" s="43" t="str">
        <f ca="1">IFERROR(OFFSET('Maximum minutes'!$C$1,T3496,MATCH(IF(G3496&lt;&gt;"",G3496,F3496),OFFSET('Maximum minutes'!$C$1,T3496-1,0,1,U3496+1),0)-1)*IF(OR(ISNUMBER(J3496),J3496="sans examen"),1,0)*IF(W3496&lt;MinDate,1,0),"")</f>
        <v/>
      </c>
      <c r="N3496" s="36">
        <f t="shared" ca="1" si="109"/>
        <v>0</v>
      </c>
      <c r="O3496" s="36" t="e">
        <f ca="1">LEFT(OFFSET(Lists!$Q$2,MATCH(E3496,Lists!$R$3:$R$19,0),0),4)</f>
        <v>#N/A</v>
      </c>
      <c r="P3496" s="36" t="e">
        <f ca="1">MATCH(O3496,Lists!$S$2:$S$640,1)</f>
        <v>#N/A</v>
      </c>
      <c r="Q3496" s="36" t="e">
        <f ca="1">MATCH(LEFT(OFFSET(Lists!$Q$2,MATCH(E3496,Lists!$R$3:$R$19,0)+1,0),4),Lists!$S$3:$S$640,1)</f>
        <v>#N/A</v>
      </c>
      <c r="R3496" s="36" t="e">
        <f ca="1">LEFT(OFFSET(Lists!$S$2,P3496-1+MATCH(F3496,OFFSET(Lists!$T$3,P3496-1,0,Q3496-P3496+1),0),0),6)</f>
        <v>#N/A</v>
      </c>
      <c r="S3496" s="36" t="e">
        <f ca="1">VLOOKUP(R3496,Lists!B:D,3,FALSE)</f>
        <v>#N/A</v>
      </c>
      <c r="T3496" s="36" t="str">
        <f>IF(F3496&lt;&gt;"",MATCH(R3496,'Maximum minutes'!B:B,0),"")</f>
        <v/>
      </c>
      <c r="U3496" s="36">
        <f ca="1">IF(F3496&lt;&gt;"",COUNTA(OFFSET('Maximum minutes'!$C$1,'Annexe A1 Cours'!T3496,0,1,50)),0)</f>
        <v>0</v>
      </c>
      <c r="V3496" s="37">
        <f ca="1">IFERROR(OFFSET('Maximum minutes'!$C$1,T3496+1,-1+MATCH(G3496,OFFSET('Maximum minutes'!$C$1,T3496-1,0,1,50),0)),0)</f>
        <v>0</v>
      </c>
      <c r="W3496" s="38">
        <f t="shared" ca="1" si="108"/>
        <v>0</v>
      </c>
    </row>
    <row r="3497" spans="1:23" s="36" customFormat="1" ht="18.75">
      <c r="A3497" s="34"/>
      <c r="B3497" s="39"/>
      <c r="C3497" s="39"/>
      <c r="D3497" s="35"/>
      <c r="E3497" s="40"/>
      <c r="F3497" s="39"/>
      <c r="G3497" s="39"/>
      <c r="H3497" s="39"/>
      <c r="I3497" s="34"/>
      <c r="J3497" s="34"/>
      <c r="K3497" s="34"/>
      <c r="L3497" s="34"/>
      <c r="M3497" s="43" t="str">
        <f ca="1">IFERROR(OFFSET('Maximum minutes'!$C$1,T3497,MATCH(IF(G3497&lt;&gt;"",G3497,F3497),OFFSET('Maximum minutes'!$C$1,T3497-1,0,1,U3497+1),0)-1)*IF(OR(ISNUMBER(J3497),J3497="sans examen"),1,0)*IF(W3497&lt;MinDate,1,0),"")</f>
        <v/>
      </c>
      <c r="N3497" s="36">
        <f t="shared" ca="1" si="109"/>
        <v>0</v>
      </c>
      <c r="O3497" s="36" t="e">
        <f ca="1">LEFT(OFFSET(Lists!$Q$2,MATCH(E3497,Lists!$R$3:$R$19,0),0),4)</f>
        <v>#N/A</v>
      </c>
      <c r="P3497" s="36" t="e">
        <f ca="1">MATCH(O3497,Lists!$S$2:$S$640,1)</f>
        <v>#N/A</v>
      </c>
      <c r="Q3497" s="36" t="e">
        <f ca="1">MATCH(LEFT(OFFSET(Lists!$Q$2,MATCH(E3497,Lists!$R$3:$R$19,0)+1,0),4),Lists!$S$3:$S$640,1)</f>
        <v>#N/A</v>
      </c>
      <c r="R3497" s="36" t="e">
        <f ca="1">LEFT(OFFSET(Lists!$S$2,P3497-1+MATCH(F3497,OFFSET(Lists!$T$3,P3497-1,0,Q3497-P3497+1),0),0),6)</f>
        <v>#N/A</v>
      </c>
      <c r="S3497" s="36" t="e">
        <f ca="1">VLOOKUP(R3497,Lists!B:D,3,FALSE)</f>
        <v>#N/A</v>
      </c>
      <c r="T3497" s="36" t="str">
        <f>IF(F3497&lt;&gt;"",MATCH(R3497,'Maximum minutes'!B:B,0),"")</f>
        <v/>
      </c>
      <c r="U3497" s="36">
        <f ca="1">IF(F3497&lt;&gt;"",COUNTA(OFFSET('Maximum minutes'!$C$1,'Annexe A1 Cours'!T3497,0,1,50)),0)</f>
        <v>0</v>
      </c>
      <c r="V3497" s="37">
        <f ca="1">IFERROR(OFFSET('Maximum minutes'!$C$1,T3497+1,-1+MATCH(G3497,OFFSET('Maximum minutes'!$C$1,T3497-1,0,1,50),0)),0)</f>
        <v>0</v>
      </c>
      <c r="W3497" s="38">
        <f t="shared" ca="1" si="108"/>
        <v>0</v>
      </c>
    </row>
    <row r="3498" spans="1:23" s="36" customFormat="1" ht="18.75">
      <c r="A3498" s="34"/>
      <c r="B3498" s="39"/>
      <c r="C3498" s="39"/>
      <c r="D3498" s="35"/>
      <c r="E3498" s="40"/>
      <c r="F3498" s="39"/>
      <c r="G3498" s="39"/>
      <c r="H3498" s="39"/>
      <c r="I3498" s="34"/>
      <c r="J3498" s="34"/>
      <c r="K3498" s="34"/>
      <c r="L3498" s="34"/>
      <c r="M3498" s="43" t="str">
        <f ca="1">IFERROR(OFFSET('Maximum minutes'!$C$1,T3498,MATCH(IF(G3498&lt;&gt;"",G3498,F3498),OFFSET('Maximum minutes'!$C$1,T3498-1,0,1,U3498+1),0)-1)*IF(OR(ISNUMBER(J3498),J3498="sans examen"),1,0)*IF(W3498&lt;MinDate,1,0),"")</f>
        <v/>
      </c>
      <c r="N3498" s="36">
        <f t="shared" ca="1" si="109"/>
        <v>0</v>
      </c>
      <c r="O3498" s="36" t="e">
        <f ca="1">LEFT(OFFSET(Lists!$Q$2,MATCH(E3498,Lists!$R$3:$R$19,0),0),4)</f>
        <v>#N/A</v>
      </c>
      <c r="P3498" s="36" t="e">
        <f ca="1">MATCH(O3498,Lists!$S$2:$S$640,1)</f>
        <v>#N/A</v>
      </c>
      <c r="Q3498" s="36" t="e">
        <f ca="1">MATCH(LEFT(OFFSET(Lists!$Q$2,MATCH(E3498,Lists!$R$3:$R$19,0)+1,0),4),Lists!$S$3:$S$640,1)</f>
        <v>#N/A</v>
      </c>
      <c r="R3498" s="36" t="e">
        <f ca="1">LEFT(OFFSET(Lists!$S$2,P3498-1+MATCH(F3498,OFFSET(Lists!$T$3,P3498-1,0,Q3498-P3498+1),0),0),6)</f>
        <v>#N/A</v>
      </c>
      <c r="S3498" s="36" t="e">
        <f ca="1">VLOOKUP(R3498,Lists!B:D,3,FALSE)</f>
        <v>#N/A</v>
      </c>
      <c r="T3498" s="36" t="str">
        <f>IF(F3498&lt;&gt;"",MATCH(R3498,'Maximum minutes'!B:B,0),"")</f>
        <v/>
      </c>
      <c r="U3498" s="36">
        <f ca="1">IF(F3498&lt;&gt;"",COUNTA(OFFSET('Maximum minutes'!$C$1,'Annexe A1 Cours'!T3498,0,1,50)),0)</f>
        <v>0</v>
      </c>
      <c r="V3498" s="37">
        <f ca="1">IFERROR(OFFSET('Maximum minutes'!$C$1,T3498+1,-1+MATCH(G3498,OFFSET('Maximum minutes'!$C$1,T3498-1,0,1,50),0)),0)</f>
        <v>0</v>
      </c>
      <c r="W3498" s="38">
        <f t="shared" ca="1" si="108"/>
        <v>0</v>
      </c>
    </row>
    <row r="3499" spans="1:23" s="36" customFormat="1" ht="18.75">
      <c r="A3499" s="34"/>
      <c r="B3499" s="39"/>
      <c r="C3499" s="39"/>
      <c r="D3499" s="35"/>
      <c r="E3499" s="40"/>
      <c r="F3499" s="39"/>
      <c r="G3499" s="39"/>
      <c r="H3499" s="39"/>
      <c r="I3499" s="34"/>
      <c r="J3499" s="34"/>
      <c r="K3499" s="34"/>
      <c r="L3499" s="34"/>
      <c r="M3499" s="43" t="str">
        <f ca="1">IFERROR(OFFSET('Maximum minutes'!$C$1,T3499,MATCH(IF(G3499&lt;&gt;"",G3499,F3499),OFFSET('Maximum minutes'!$C$1,T3499-1,0,1,U3499+1),0)-1)*IF(OR(ISNUMBER(J3499),J3499="sans examen"),1,0)*IF(W3499&lt;MinDate,1,0),"")</f>
        <v/>
      </c>
      <c r="N3499" s="36">
        <f t="shared" ca="1" si="109"/>
        <v>0</v>
      </c>
      <c r="O3499" s="36" t="e">
        <f ca="1">LEFT(OFFSET(Lists!$Q$2,MATCH(E3499,Lists!$R$3:$R$19,0),0),4)</f>
        <v>#N/A</v>
      </c>
      <c r="P3499" s="36" t="e">
        <f ca="1">MATCH(O3499,Lists!$S$2:$S$640,1)</f>
        <v>#N/A</v>
      </c>
      <c r="Q3499" s="36" t="e">
        <f ca="1">MATCH(LEFT(OFFSET(Lists!$Q$2,MATCH(E3499,Lists!$R$3:$R$19,0)+1,0),4),Lists!$S$3:$S$640,1)</f>
        <v>#N/A</v>
      </c>
      <c r="R3499" s="36" t="e">
        <f ca="1">LEFT(OFFSET(Lists!$S$2,P3499-1+MATCH(F3499,OFFSET(Lists!$T$3,P3499-1,0,Q3499-P3499+1),0),0),6)</f>
        <v>#N/A</v>
      </c>
      <c r="S3499" s="36" t="e">
        <f ca="1">VLOOKUP(R3499,Lists!B:D,3,FALSE)</f>
        <v>#N/A</v>
      </c>
      <c r="T3499" s="36" t="str">
        <f>IF(F3499&lt;&gt;"",MATCH(R3499,'Maximum minutes'!B:B,0),"")</f>
        <v/>
      </c>
      <c r="U3499" s="36">
        <f ca="1">IF(F3499&lt;&gt;"",COUNTA(OFFSET('Maximum minutes'!$C$1,'Annexe A1 Cours'!T3499,0,1,50)),0)</f>
        <v>0</v>
      </c>
      <c r="V3499" s="37">
        <f ca="1">IFERROR(OFFSET('Maximum minutes'!$C$1,T3499+1,-1+MATCH(G3499,OFFSET('Maximum minutes'!$C$1,T3499-1,0,1,50),0)),0)</f>
        <v>0</v>
      </c>
      <c r="W3499" s="38">
        <f t="shared" ca="1" si="108"/>
        <v>0</v>
      </c>
    </row>
    <row r="3500" spans="1:23" s="36" customFormat="1" ht="18.75">
      <c r="A3500" s="34"/>
      <c r="B3500" s="39"/>
      <c r="C3500" s="39"/>
      <c r="D3500" s="35"/>
      <c r="E3500" s="40"/>
      <c r="F3500" s="39"/>
      <c r="G3500" s="39"/>
      <c r="H3500" s="39"/>
      <c r="I3500" s="34"/>
      <c r="J3500" s="34"/>
      <c r="K3500" s="34"/>
      <c r="L3500" s="34"/>
      <c r="M3500" s="43" t="str">
        <f ca="1">IFERROR(OFFSET('Maximum minutes'!$C$1,T3500,MATCH(IF(G3500&lt;&gt;"",G3500,F3500),OFFSET('Maximum minutes'!$C$1,T3500-1,0,1,U3500+1),0)-1)*IF(OR(ISNUMBER(J3500),J3500="sans examen"),1,0)*IF(W3500&lt;MinDate,1,0),"")</f>
        <v/>
      </c>
      <c r="N3500" s="36">
        <f t="shared" ca="1" si="109"/>
        <v>0</v>
      </c>
      <c r="O3500" s="36" t="e">
        <f ca="1">LEFT(OFFSET(Lists!$Q$2,MATCH(E3500,Lists!$R$3:$R$19,0),0),4)</f>
        <v>#N/A</v>
      </c>
      <c r="P3500" s="36" t="e">
        <f ca="1">MATCH(O3500,Lists!$S$2:$S$640,1)</f>
        <v>#N/A</v>
      </c>
      <c r="Q3500" s="36" t="e">
        <f ca="1">MATCH(LEFT(OFFSET(Lists!$Q$2,MATCH(E3500,Lists!$R$3:$R$19,0)+1,0),4),Lists!$S$3:$S$640,1)</f>
        <v>#N/A</v>
      </c>
      <c r="R3500" s="36" t="e">
        <f ca="1">LEFT(OFFSET(Lists!$S$2,P3500-1+MATCH(F3500,OFFSET(Lists!$T$3,P3500-1,0,Q3500-P3500+1),0),0),6)</f>
        <v>#N/A</v>
      </c>
      <c r="S3500" s="36" t="e">
        <f ca="1">VLOOKUP(R3500,Lists!B:D,3,FALSE)</f>
        <v>#N/A</v>
      </c>
      <c r="T3500" s="36" t="str">
        <f>IF(F3500&lt;&gt;"",MATCH(R3500,'Maximum minutes'!B:B,0),"")</f>
        <v/>
      </c>
      <c r="U3500" s="36">
        <f ca="1">IF(F3500&lt;&gt;"",COUNTA(OFFSET('Maximum minutes'!$C$1,'Annexe A1 Cours'!T3500,0,1,50)),0)</f>
        <v>0</v>
      </c>
      <c r="V3500" s="37">
        <f ca="1">IFERROR(OFFSET('Maximum minutes'!$C$1,T3500+1,-1+MATCH(G3500,OFFSET('Maximum minutes'!$C$1,T3500-1,0,1,50),0)),0)</f>
        <v>0</v>
      </c>
      <c r="W3500" s="38">
        <f t="shared" ca="1" si="108"/>
        <v>0</v>
      </c>
    </row>
    <row r="3501" spans="1:23" s="36" customFormat="1" ht="18.75">
      <c r="A3501" s="34"/>
      <c r="B3501" s="39"/>
      <c r="C3501" s="39"/>
      <c r="D3501" s="35"/>
      <c r="E3501" s="40"/>
      <c r="F3501" s="39"/>
      <c r="G3501" s="39"/>
      <c r="H3501" s="39"/>
      <c r="I3501" s="34"/>
      <c r="J3501" s="34"/>
      <c r="K3501" s="34"/>
      <c r="L3501" s="34"/>
      <c r="M3501" s="43" t="str">
        <f ca="1">IFERROR(OFFSET('Maximum minutes'!$C$1,T3501,MATCH(IF(G3501&lt;&gt;"",G3501,F3501),OFFSET('Maximum minutes'!$C$1,T3501-1,0,1,U3501+1),0)-1)*IF(OR(ISNUMBER(J3501),J3501="sans examen"),1,0)*IF(W3501&lt;MinDate,1,0),"")</f>
        <v/>
      </c>
      <c r="N3501" s="36">
        <f t="shared" ca="1" si="109"/>
        <v>0</v>
      </c>
      <c r="O3501" s="36" t="e">
        <f ca="1">LEFT(OFFSET(Lists!$Q$2,MATCH(E3501,Lists!$R$3:$R$19,0),0),4)</f>
        <v>#N/A</v>
      </c>
      <c r="P3501" s="36" t="e">
        <f ca="1">MATCH(O3501,Lists!$S$2:$S$640,1)</f>
        <v>#N/A</v>
      </c>
      <c r="Q3501" s="36" t="e">
        <f ca="1">MATCH(LEFT(OFFSET(Lists!$Q$2,MATCH(E3501,Lists!$R$3:$R$19,0)+1,0),4),Lists!$S$3:$S$640,1)</f>
        <v>#N/A</v>
      </c>
      <c r="R3501" s="36" t="e">
        <f ca="1">LEFT(OFFSET(Lists!$S$2,P3501-1+MATCH(F3501,OFFSET(Lists!$T$3,P3501-1,0,Q3501-P3501+1),0),0),6)</f>
        <v>#N/A</v>
      </c>
      <c r="S3501" s="36" t="e">
        <f ca="1">VLOOKUP(R3501,Lists!B:D,3,FALSE)</f>
        <v>#N/A</v>
      </c>
      <c r="T3501" s="36" t="str">
        <f>IF(F3501&lt;&gt;"",MATCH(R3501,'Maximum minutes'!B:B,0),"")</f>
        <v/>
      </c>
      <c r="U3501" s="36">
        <f ca="1">IF(F3501&lt;&gt;"",COUNTA(OFFSET('Maximum minutes'!$C$1,'Annexe A1 Cours'!T3501,0,1,50)),0)</f>
        <v>0</v>
      </c>
      <c r="V3501" s="37">
        <f ca="1">IFERROR(OFFSET('Maximum minutes'!$C$1,T3501+1,-1+MATCH(G3501,OFFSET('Maximum minutes'!$C$1,T3501-1,0,1,50),0)),0)</f>
        <v>0</v>
      </c>
      <c r="W3501" s="38">
        <f t="shared" ca="1" si="108"/>
        <v>0</v>
      </c>
    </row>
    <row r="3502" spans="1:23" s="36" customFormat="1" ht="18.75">
      <c r="A3502" s="34"/>
      <c r="B3502" s="39"/>
      <c r="C3502" s="39"/>
      <c r="D3502" s="35"/>
      <c r="E3502" s="40"/>
      <c r="F3502" s="39"/>
      <c r="G3502" s="39"/>
      <c r="H3502" s="39"/>
      <c r="I3502" s="34"/>
      <c r="J3502" s="34"/>
      <c r="K3502" s="34"/>
      <c r="L3502" s="34"/>
      <c r="M3502" s="43" t="str">
        <f ca="1">IFERROR(OFFSET('Maximum minutes'!$C$1,T3502,MATCH(IF(G3502&lt;&gt;"",G3502,F3502),OFFSET('Maximum minutes'!$C$1,T3502-1,0,1,U3502+1),0)-1)*IF(OR(ISNUMBER(J3502),J3502="sans examen"),1,0)*IF(W3502&lt;MinDate,1,0),"")</f>
        <v/>
      </c>
      <c r="N3502" s="36">
        <f t="shared" ca="1" si="109"/>
        <v>0</v>
      </c>
      <c r="O3502" s="36" t="e">
        <f ca="1">LEFT(OFFSET(Lists!$Q$2,MATCH(E3502,Lists!$R$3:$R$19,0),0),4)</f>
        <v>#N/A</v>
      </c>
      <c r="P3502" s="36" t="e">
        <f ca="1">MATCH(O3502,Lists!$S$2:$S$640,1)</f>
        <v>#N/A</v>
      </c>
      <c r="Q3502" s="36" t="e">
        <f ca="1">MATCH(LEFT(OFFSET(Lists!$Q$2,MATCH(E3502,Lists!$R$3:$R$19,0)+1,0),4),Lists!$S$3:$S$640,1)</f>
        <v>#N/A</v>
      </c>
      <c r="R3502" s="36" t="e">
        <f ca="1">LEFT(OFFSET(Lists!$S$2,P3502-1+MATCH(F3502,OFFSET(Lists!$T$3,P3502-1,0,Q3502-P3502+1),0),0),6)</f>
        <v>#N/A</v>
      </c>
      <c r="S3502" s="36" t="e">
        <f ca="1">VLOOKUP(R3502,Lists!B:D,3,FALSE)</f>
        <v>#N/A</v>
      </c>
      <c r="T3502" s="36" t="str">
        <f>IF(F3502&lt;&gt;"",MATCH(R3502,'Maximum minutes'!B:B,0),"")</f>
        <v/>
      </c>
      <c r="U3502" s="36">
        <f ca="1">IF(F3502&lt;&gt;"",COUNTA(OFFSET('Maximum minutes'!$C$1,'Annexe A1 Cours'!T3502,0,1,50)),0)</f>
        <v>0</v>
      </c>
      <c r="V3502" s="37">
        <f ca="1">IFERROR(OFFSET('Maximum minutes'!$C$1,T3502+1,-1+MATCH(G3502,OFFSET('Maximum minutes'!$C$1,T3502-1,0,1,50),0)),0)</f>
        <v>0</v>
      </c>
      <c r="W3502" s="38">
        <f t="shared" ca="1" si="108"/>
        <v>0</v>
      </c>
    </row>
    <row r="3503" spans="1:23" s="36" customFormat="1" ht="18.75">
      <c r="A3503" s="34"/>
      <c r="B3503" s="39"/>
      <c r="C3503" s="39"/>
      <c r="D3503" s="35"/>
      <c r="E3503" s="40"/>
      <c r="F3503" s="39"/>
      <c r="G3503" s="39"/>
      <c r="H3503" s="39"/>
      <c r="I3503" s="34"/>
      <c r="J3503" s="34"/>
      <c r="K3503" s="34"/>
      <c r="L3503" s="34"/>
      <c r="M3503" s="43" t="str">
        <f ca="1">IFERROR(OFFSET('Maximum minutes'!$C$1,T3503,MATCH(IF(G3503&lt;&gt;"",G3503,F3503),OFFSET('Maximum minutes'!$C$1,T3503-1,0,1,U3503+1),0)-1)*IF(OR(ISNUMBER(J3503),J3503="sans examen"),1,0)*IF(W3503&lt;MinDate,1,0),"")</f>
        <v/>
      </c>
      <c r="N3503" s="36">
        <f t="shared" ca="1" si="109"/>
        <v>0</v>
      </c>
      <c r="O3503" s="36" t="e">
        <f ca="1">LEFT(OFFSET(Lists!$Q$2,MATCH(E3503,Lists!$R$3:$R$19,0),0),4)</f>
        <v>#N/A</v>
      </c>
      <c r="P3503" s="36" t="e">
        <f ca="1">MATCH(O3503,Lists!$S$2:$S$640,1)</f>
        <v>#N/A</v>
      </c>
      <c r="Q3503" s="36" t="e">
        <f ca="1">MATCH(LEFT(OFFSET(Lists!$Q$2,MATCH(E3503,Lists!$R$3:$R$19,0)+1,0),4),Lists!$S$3:$S$640,1)</f>
        <v>#N/A</v>
      </c>
      <c r="R3503" s="36" t="e">
        <f ca="1">LEFT(OFFSET(Lists!$S$2,P3503-1+MATCH(F3503,OFFSET(Lists!$T$3,P3503-1,0,Q3503-P3503+1),0),0),6)</f>
        <v>#N/A</v>
      </c>
      <c r="S3503" s="36" t="e">
        <f ca="1">VLOOKUP(R3503,Lists!B:D,3,FALSE)</f>
        <v>#N/A</v>
      </c>
      <c r="T3503" s="36" t="str">
        <f>IF(F3503&lt;&gt;"",MATCH(R3503,'Maximum minutes'!B:B,0),"")</f>
        <v/>
      </c>
      <c r="U3503" s="36">
        <f ca="1">IF(F3503&lt;&gt;"",COUNTA(OFFSET('Maximum minutes'!$C$1,'Annexe A1 Cours'!T3503,0,1,50)),0)</f>
        <v>0</v>
      </c>
      <c r="V3503" s="37">
        <f ca="1">IFERROR(OFFSET('Maximum minutes'!$C$1,T3503+1,-1+MATCH(G3503,OFFSET('Maximum minutes'!$C$1,T3503-1,0,1,50),0)),0)</f>
        <v>0</v>
      </c>
      <c r="W3503" s="38">
        <f t="shared" ca="1" si="108"/>
        <v>0</v>
      </c>
    </row>
    <row r="3504" spans="1:23" s="36" customFormat="1" ht="18.75">
      <c r="A3504" s="34"/>
      <c r="B3504" s="39"/>
      <c r="C3504" s="39"/>
      <c r="D3504" s="35"/>
      <c r="E3504" s="40"/>
      <c r="F3504" s="39"/>
      <c r="G3504" s="39"/>
      <c r="H3504" s="39"/>
      <c r="I3504" s="34"/>
      <c r="J3504" s="34"/>
      <c r="K3504" s="34"/>
      <c r="L3504" s="34"/>
      <c r="M3504" s="43" t="str">
        <f ca="1">IFERROR(OFFSET('Maximum minutes'!$C$1,T3504,MATCH(IF(G3504&lt;&gt;"",G3504,F3504),OFFSET('Maximum minutes'!$C$1,T3504-1,0,1,U3504+1),0)-1)*IF(OR(ISNUMBER(J3504),J3504="sans examen"),1,0)*IF(W3504&lt;MinDate,1,0),"")</f>
        <v/>
      </c>
      <c r="N3504" s="36">
        <f t="shared" ca="1" si="109"/>
        <v>0</v>
      </c>
      <c r="O3504" s="36" t="e">
        <f ca="1">LEFT(OFFSET(Lists!$Q$2,MATCH(E3504,Lists!$R$3:$R$19,0),0),4)</f>
        <v>#N/A</v>
      </c>
      <c r="P3504" s="36" t="e">
        <f ca="1">MATCH(O3504,Lists!$S$2:$S$640,1)</f>
        <v>#N/A</v>
      </c>
      <c r="Q3504" s="36" t="e">
        <f ca="1">MATCH(LEFT(OFFSET(Lists!$Q$2,MATCH(E3504,Lists!$R$3:$R$19,0)+1,0),4),Lists!$S$3:$S$640,1)</f>
        <v>#N/A</v>
      </c>
      <c r="R3504" s="36" t="e">
        <f ca="1">LEFT(OFFSET(Lists!$S$2,P3504-1+MATCH(F3504,OFFSET(Lists!$T$3,P3504-1,0,Q3504-P3504+1),0),0),6)</f>
        <v>#N/A</v>
      </c>
      <c r="S3504" s="36" t="e">
        <f ca="1">VLOOKUP(R3504,Lists!B:D,3,FALSE)</f>
        <v>#N/A</v>
      </c>
      <c r="T3504" s="36" t="str">
        <f>IF(F3504&lt;&gt;"",MATCH(R3504,'Maximum minutes'!B:B,0),"")</f>
        <v/>
      </c>
      <c r="U3504" s="36">
        <f ca="1">IF(F3504&lt;&gt;"",COUNTA(OFFSET('Maximum minutes'!$C$1,'Annexe A1 Cours'!T3504,0,1,50)),0)</f>
        <v>0</v>
      </c>
      <c r="V3504" s="37">
        <f ca="1">IFERROR(OFFSET('Maximum minutes'!$C$1,T3504+1,-1+MATCH(G3504,OFFSET('Maximum minutes'!$C$1,T3504-1,0,1,50),0)),0)</f>
        <v>0</v>
      </c>
      <c r="W3504" s="38">
        <f t="shared" ca="1" si="108"/>
        <v>0</v>
      </c>
    </row>
    <row r="3505" spans="1:23" s="36" customFormat="1" ht="18.75">
      <c r="A3505" s="34"/>
      <c r="B3505" s="39"/>
      <c r="C3505" s="39"/>
      <c r="D3505" s="35"/>
      <c r="E3505" s="40"/>
      <c r="F3505" s="39"/>
      <c r="G3505" s="39"/>
      <c r="H3505" s="39"/>
      <c r="I3505" s="34"/>
      <c r="J3505" s="34"/>
      <c r="K3505" s="34"/>
      <c r="L3505" s="34"/>
      <c r="M3505" s="43" t="str">
        <f ca="1">IFERROR(OFFSET('Maximum minutes'!$C$1,T3505,MATCH(IF(G3505&lt;&gt;"",G3505,F3505),OFFSET('Maximum minutes'!$C$1,T3505-1,0,1,U3505+1),0)-1)*IF(OR(ISNUMBER(J3505),J3505="sans examen"),1,0)*IF(W3505&lt;MinDate,1,0),"")</f>
        <v/>
      </c>
      <c r="N3505" s="36">
        <f t="shared" ca="1" si="109"/>
        <v>0</v>
      </c>
      <c r="O3505" s="36" t="e">
        <f ca="1">LEFT(OFFSET(Lists!$Q$2,MATCH(E3505,Lists!$R$3:$R$19,0),0),4)</f>
        <v>#N/A</v>
      </c>
      <c r="P3505" s="36" t="e">
        <f ca="1">MATCH(O3505,Lists!$S$2:$S$640,1)</f>
        <v>#N/A</v>
      </c>
      <c r="Q3505" s="36" t="e">
        <f ca="1">MATCH(LEFT(OFFSET(Lists!$Q$2,MATCH(E3505,Lists!$R$3:$R$19,0)+1,0),4),Lists!$S$3:$S$640,1)</f>
        <v>#N/A</v>
      </c>
      <c r="R3505" s="36" t="e">
        <f ca="1">LEFT(OFFSET(Lists!$S$2,P3505-1+MATCH(F3505,OFFSET(Lists!$T$3,P3505-1,0,Q3505-P3505+1),0),0),6)</f>
        <v>#N/A</v>
      </c>
      <c r="S3505" s="36" t="e">
        <f ca="1">VLOOKUP(R3505,Lists!B:D,3,FALSE)</f>
        <v>#N/A</v>
      </c>
      <c r="T3505" s="36" t="str">
        <f>IF(F3505&lt;&gt;"",MATCH(R3505,'Maximum minutes'!B:B,0),"")</f>
        <v/>
      </c>
      <c r="U3505" s="36">
        <f ca="1">IF(F3505&lt;&gt;"",COUNTA(OFFSET('Maximum minutes'!$C$1,'Annexe A1 Cours'!T3505,0,1,50)),0)</f>
        <v>0</v>
      </c>
      <c r="V3505" s="37">
        <f ca="1">IFERROR(OFFSET('Maximum minutes'!$C$1,T3505+1,-1+MATCH(G3505,OFFSET('Maximum minutes'!$C$1,T3505-1,0,1,50),0)),0)</f>
        <v>0</v>
      </c>
      <c r="W3505" s="38">
        <f t="shared" ca="1" si="108"/>
        <v>0</v>
      </c>
    </row>
    <row r="3506" spans="1:23" s="36" customFormat="1" ht="18.75">
      <c r="A3506" s="34"/>
      <c r="B3506" s="39"/>
      <c r="C3506" s="39"/>
      <c r="D3506" s="35"/>
      <c r="E3506" s="40"/>
      <c r="F3506" s="39"/>
      <c r="G3506" s="39"/>
      <c r="H3506" s="39"/>
      <c r="I3506" s="34"/>
      <c r="J3506" s="34"/>
      <c r="K3506" s="34"/>
      <c r="L3506" s="34"/>
      <c r="M3506" s="43" t="str">
        <f ca="1">IFERROR(OFFSET('Maximum minutes'!$C$1,T3506,MATCH(IF(G3506&lt;&gt;"",G3506,F3506),OFFSET('Maximum minutes'!$C$1,T3506-1,0,1,U3506+1),0)-1)*IF(OR(ISNUMBER(J3506),J3506="sans examen"),1,0)*IF(W3506&lt;MinDate,1,0),"")</f>
        <v/>
      </c>
      <c r="N3506" s="36">
        <f t="shared" ca="1" si="109"/>
        <v>0</v>
      </c>
      <c r="O3506" s="36" t="e">
        <f ca="1">LEFT(OFFSET(Lists!$Q$2,MATCH(E3506,Lists!$R$3:$R$19,0),0),4)</f>
        <v>#N/A</v>
      </c>
      <c r="P3506" s="36" t="e">
        <f ca="1">MATCH(O3506,Lists!$S$2:$S$640,1)</f>
        <v>#N/A</v>
      </c>
      <c r="Q3506" s="36" t="e">
        <f ca="1">MATCH(LEFT(OFFSET(Lists!$Q$2,MATCH(E3506,Lists!$R$3:$R$19,0)+1,0),4),Lists!$S$3:$S$640,1)</f>
        <v>#N/A</v>
      </c>
      <c r="R3506" s="36" t="e">
        <f ca="1">LEFT(OFFSET(Lists!$S$2,P3506-1+MATCH(F3506,OFFSET(Lists!$T$3,P3506-1,0,Q3506-P3506+1),0),0),6)</f>
        <v>#N/A</v>
      </c>
      <c r="S3506" s="36" t="e">
        <f ca="1">VLOOKUP(R3506,Lists!B:D,3,FALSE)</f>
        <v>#N/A</v>
      </c>
      <c r="T3506" s="36" t="str">
        <f>IF(F3506&lt;&gt;"",MATCH(R3506,'Maximum minutes'!B:B,0),"")</f>
        <v/>
      </c>
      <c r="U3506" s="36">
        <f ca="1">IF(F3506&lt;&gt;"",COUNTA(OFFSET('Maximum minutes'!$C$1,'Annexe A1 Cours'!T3506,0,1,50)),0)</f>
        <v>0</v>
      </c>
      <c r="V3506" s="37">
        <f ca="1">IFERROR(OFFSET('Maximum minutes'!$C$1,T3506+1,-1+MATCH(G3506,OFFSET('Maximum minutes'!$C$1,T3506-1,0,1,50),0)),0)</f>
        <v>0</v>
      </c>
      <c r="W3506" s="38">
        <f t="shared" ca="1" si="108"/>
        <v>0</v>
      </c>
    </row>
    <row r="3507" spans="1:23" s="36" customFormat="1" ht="18.75">
      <c r="A3507" s="34"/>
      <c r="B3507" s="39"/>
      <c r="C3507" s="39"/>
      <c r="D3507" s="35"/>
      <c r="E3507" s="40"/>
      <c r="F3507" s="39"/>
      <c r="G3507" s="39"/>
      <c r="H3507" s="39"/>
      <c r="I3507" s="34"/>
      <c r="J3507" s="34"/>
      <c r="K3507" s="34"/>
      <c r="L3507" s="34"/>
      <c r="M3507" s="43" t="str">
        <f ca="1">IFERROR(OFFSET('Maximum minutes'!$C$1,T3507,MATCH(IF(G3507&lt;&gt;"",G3507,F3507),OFFSET('Maximum minutes'!$C$1,T3507-1,0,1,U3507+1),0)-1)*IF(OR(ISNUMBER(J3507),J3507="sans examen"),1,0)*IF(W3507&lt;MinDate,1,0),"")</f>
        <v/>
      </c>
      <c r="N3507" s="36">
        <f t="shared" ca="1" si="109"/>
        <v>0</v>
      </c>
      <c r="O3507" s="36" t="e">
        <f ca="1">LEFT(OFFSET(Lists!$Q$2,MATCH(E3507,Lists!$R$3:$R$19,0),0),4)</f>
        <v>#N/A</v>
      </c>
      <c r="P3507" s="36" t="e">
        <f ca="1">MATCH(O3507,Lists!$S$2:$S$640,1)</f>
        <v>#N/A</v>
      </c>
      <c r="Q3507" s="36" t="e">
        <f ca="1">MATCH(LEFT(OFFSET(Lists!$Q$2,MATCH(E3507,Lists!$R$3:$R$19,0)+1,0),4),Lists!$S$3:$S$640,1)</f>
        <v>#N/A</v>
      </c>
      <c r="R3507" s="36" t="e">
        <f ca="1">LEFT(OFFSET(Lists!$S$2,P3507-1+MATCH(F3507,OFFSET(Lists!$T$3,P3507-1,0,Q3507-P3507+1),0),0),6)</f>
        <v>#N/A</v>
      </c>
      <c r="S3507" s="36" t="e">
        <f ca="1">VLOOKUP(R3507,Lists!B:D,3,FALSE)</f>
        <v>#N/A</v>
      </c>
      <c r="T3507" s="36" t="str">
        <f>IF(F3507&lt;&gt;"",MATCH(R3507,'Maximum minutes'!B:B,0),"")</f>
        <v/>
      </c>
      <c r="U3507" s="36">
        <f ca="1">IF(F3507&lt;&gt;"",COUNTA(OFFSET('Maximum minutes'!$C$1,'Annexe A1 Cours'!T3507,0,1,50)),0)</f>
        <v>0</v>
      </c>
      <c r="V3507" s="37">
        <f ca="1">IFERROR(OFFSET('Maximum minutes'!$C$1,T3507+1,-1+MATCH(G3507,OFFSET('Maximum minutes'!$C$1,T3507-1,0,1,50),0)),0)</f>
        <v>0</v>
      </c>
      <c r="W3507" s="38">
        <f t="shared" ca="1" si="108"/>
        <v>0</v>
      </c>
    </row>
    <row r="3508" spans="1:23" s="36" customFormat="1" ht="18.75">
      <c r="A3508" s="34"/>
      <c r="B3508" s="39"/>
      <c r="C3508" s="39"/>
      <c r="D3508" s="35"/>
      <c r="E3508" s="40"/>
      <c r="F3508" s="39"/>
      <c r="G3508" s="39"/>
      <c r="H3508" s="39"/>
      <c r="I3508" s="34"/>
      <c r="J3508" s="34"/>
      <c r="K3508" s="34"/>
      <c r="L3508" s="34"/>
      <c r="M3508" s="43" t="str">
        <f ca="1">IFERROR(OFFSET('Maximum minutes'!$C$1,T3508,MATCH(IF(G3508&lt;&gt;"",G3508,F3508),OFFSET('Maximum minutes'!$C$1,T3508-1,0,1,U3508+1),0)-1)*IF(OR(ISNUMBER(J3508),J3508="sans examen"),1,0)*IF(W3508&lt;MinDate,1,0),"")</f>
        <v/>
      </c>
      <c r="N3508" s="36">
        <f t="shared" ca="1" si="109"/>
        <v>0</v>
      </c>
      <c r="O3508" s="36" t="e">
        <f ca="1">LEFT(OFFSET(Lists!$Q$2,MATCH(E3508,Lists!$R$3:$R$19,0),0),4)</f>
        <v>#N/A</v>
      </c>
      <c r="P3508" s="36" t="e">
        <f ca="1">MATCH(O3508,Lists!$S$2:$S$640,1)</f>
        <v>#N/A</v>
      </c>
      <c r="Q3508" s="36" t="e">
        <f ca="1">MATCH(LEFT(OFFSET(Lists!$Q$2,MATCH(E3508,Lists!$R$3:$R$19,0)+1,0),4),Lists!$S$3:$S$640,1)</f>
        <v>#N/A</v>
      </c>
      <c r="R3508" s="36" t="e">
        <f ca="1">LEFT(OFFSET(Lists!$S$2,P3508-1+MATCH(F3508,OFFSET(Lists!$T$3,P3508-1,0,Q3508-P3508+1),0),0),6)</f>
        <v>#N/A</v>
      </c>
      <c r="S3508" s="36" t="e">
        <f ca="1">VLOOKUP(R3508,Lists!B:D,3,FALSE)</f>
        <v>#N/A</v>
      </c>
      <c r="T3508" s="36" t="str">
        <f>IF(F3508&lt;&gt;"",MATCH(R3508,'Maximum minutes'!B:B,0),"")</f>
        <v/>
      </c>
      <c r="U3508" s="36">
        <f ca="1">IF(F3508&lt;&gt;"",COUNTA(OFFSET('Maximum minutes'!$C$1,'Annexe A1 Cours'!T3508,0,1,50)),0)</f>
        <v>0</v>
      </c>
      <c r="V3508" s="37">
        <f ca="1">IFERROR(OFFSET('Maximum minutes'!$C$1,T3508+1,-1+MATCH(G3508,OFFSET('Maximum minutes'!$C$1,T3508-1,0,1,50),0)),0)</f>
        <v>0</v>
      </c>
      <c r="W3508" s="38">
        <f t="shared" ca="1" si="108"/>
        <v>0</v>
      </c>
    </row>
    <row r="3509" spans="1:23" s="36" customFormat="1" ht="18.75">
      <c r="A3509" s="34"/>
      <c r="B3509" s="39"/>
      <c r="C3509" s="39"/>
      <c r="D3509" s="35"/>
      <c r="E3509" s="40"/>
      <c r="F3509" s="39"/>
      <c r="G3509" s="39"/>
      <c r="H3509" s="39"/>
      <c r="I3509" s="34"/>
      <c r="J3509" s="34"/>
      <c r="K3509" s="34"/>
      <c r="L3509" s="34"/>
      <c r="M3509" s="43" t="str">
        <f ca="1">IFERROR(OFFSET('Maximum minutes'!$C$1,T3509,MATCH(IF(G3509&lt;&gt;"",G3509,F3509),OFFSET('Maximum minutes'!$C$1,T3509-1,0,1,U3509+1),0)-1)*IF(OR(ISNUMBER(J3509),J3509="sans examen"),1,0)*IF(W3509&lt;MinDate,1,0),"")</f>
        <v/>
      </c>
      <c r="N3509" s="36">
        <f t="shared" ca="1" si="109"/>
        <v>0</v>
      </c>
      <c r="O3509" s="36" t="e">
        <f ca="1">LEFT(OFFSET(Lists!$Q$2,MATCH(E3509,Lists!$R$3:$R$19,0),0),4)</f>
        <v>#N/A</v>
      </c>
      <c r="P3509" s="36" t="e">
        <f ca="1">MATCH(O3509,Lists!$S$2:$S$640,1)</f>
        <v>#N/A</v>
      </c>
      <c r="Q3509" s="36" t="e">
        <f ca="1">MATCH(LEFT(OFFSET(Lists!$Q$2,MATCH(E3509,Lists!$R$3:$R$19,0)+1,0),4),Lists!$S$3:$S$640,1)</f>
        <v>#N/A</v>
      </c>
      <c r="R3509" s="36" t="e">
        <f ca="1">LEFT(OFFSET(Lists!$S$2,P3509-1+MATCH(F3509,OFFSET(Lists!$T$3,P3509-1,0,Q3509-P3509+1),0),0),6)</f>
        <v>#N/A</v>
      </c>
      <c r="S3509" s="36" t="e">
        <f ca="1">VLOOKUP(R3509,Lists!B:D,3,FALSE)</f>
        <v>#N/A</v>
      </c>
      <c r="T3509" s="36" t="str">
        <f>IF(F3509&lt;&gt;"",MATCH(R3509,'Maximum minutes'!B:B,0),"")</f>
        <v/>
      </c>
      <c r="U3509" s="36">
        <f ca="1">IF(F3509&lt;&gt;"",COUNTA(OFFSET('Maximum minutes'!$C$1,'Annexe A1 Cours'!T3509,0,1,50)),0)</f>
        <v>0</v>
      </c>
      <c r="V3509" s="37">
        <f ca="1">IFERROR(OFFSET('Maximum minutes'!$C$1,T3509+1,-1+MATCH(G3509,OFFSET('Maximum minutes'!$C$1,T3509-1,0,1,50),0)),0)</f>
        <v>0</v>
      </c>
      <c r="W3509" s="38">
        <f t="shared" ca="1" si="108"/>
        <v>0</v>
      </c>
    </row>
    <row r="3510" spans="1:23" s="36" customFormat="1" ht="18.75">
      <c r="A3510" s="34"/>
      <c r="B3510" s="39"/>
      <c r="C3510" s="39"/>
      <c r="D3510" s="35"/>
      <c r="E3510" s="40"/>
      <c r="F3510" s="39"/>
      <c r="G3510" s="39"/>
      <c r="H3510" s="39"/>
      <c r="I3510" s="34"/>
      <c r="J3510" s="34"/>
      <c r="K3510" s="34"/>
      <c r="L3510" s="34"/>
      <c r="M3510" s="43" t="str">
        <f ca="1">IFERROR(OFFSET('Maximum minutes'!$C$1,T3510,MATCH(IF(G3510&lt;&gt;"",G3510,F3510),OFFSET('Maximum minutes'!$C$1,T3510-1,0,1,U3510+1),0)-1)*IF(OR(ISNUMBER(J3510),J3510="sans examen"),1,0)*IF(W3510&lt;MinDate,1,0),"")</f>
        <v/>
      </c>
      <c r="N3510" s="36">
        <f t="shared" ca="1" si="109"/>
        <v>0</v>
      </c>
      <c r="O3510" s="36" t="e">
        <f ca="1">LEFT(OFFSET(Lists!$Q$2,MATCH(E3510,Lists!$R$3:$R$19,0),0),4)</f>
        <v>#N/A</v>
      </c>
      <c r="P3510" s="36" t="e">
        <f ca="1">MATCH(O3510,Lists!$S$2:$S$640,1)</f>
        <v>#N/A</v>
      </c>
      <c r="Q3510" s="36" t="e">
        <f ca="1">MATCH(LEFT(OFFSET(Lists!$Q$2,MATCH(E3510,Lists!$R$3:$R$19,0)+1,0),4),Lists!$S$3:$S$640,1)</f>
        <v>#N/A</v>
      </c>
      <c r="R3510" s="36" t="e">
        <f ca="1">LEFT(OFFSET(Lists!$S$2,P3510-1+MATCH(F3510,OFFSET(Lists!$T$3,P3510-1,0,Q3510-P3510+1),0),0),6)</f>
        <v>#N/A</v>
      </c>
      <c r="S3510" s="36" t="e">
        <f ca="1">VLOOKUP(R3510,Lists!B:D,3,FALSE)</f>
        <v>#N/A</v>
      </c>
      <c r="T3510" s="36" t="str">
        <f>IF(F3510&lt;&gt;"",MATCH(R3510,'Maximum minutes'!B:B,0),"")</f>
        <v/>
      </c>
      <c r="U3510" s="36">
        <f ca="1">IF(F3510&lt;&gt;"",COUNTA(OFFSET('Maximum minutes'!$C$1,'Annexe A1 Cours'!T3510,0,1,50)),0)</f>
        <v>0</v>
      </c>
      <c r="V3510" s="37">
        <f ca="1">IFERROR(OFFSET('Maximum minutes'!$C$1,T3510+1,-1+MATCH(G3510,OFFSET('Maximum minutes'!$C$1,T3510-1,0,1,50),0)),0)</f>
        <v>0</v>
      </c>
      <c r="W3510" s="38">
        <f t="shared" ca="1" si="108"/>
        <v>0</v>
      </c>
    </row>
    <row r="3511" spans="1:23" s="36" customFormat="1" ht="18.75">
      <c r="A3511" s="34"/>
      <c r="B3511" s="39"/>
      <c r="C3511" s="39"/>
      <c r="D3511" s="35"/>
      <c r="E3511" s="40"/>
      <c r="F3511" s="39"/>
      <c r="G3511" s="39"/>
      <c r="H3511" s="39"/>
      <c r="I3511" s="34"/>
      <c r="J3511" s="34"/>
      <c r="K3511" s="34"/>
      <c r="L3511" s="34"/>
      <c r="M3511" s="43" t="str">
        <f ca="1">IFERROR(OFFSET('Maximum minutes'!$C$1,T3511,MATCH(IF(G3511&lt;&gt;"",G3511,F3511),OFFSET('Maximum minutes'!$C$1,T3511-1,0,1,U3511+1),0)-1)*IF(OR(ISNUMBER(J3511),J3511="sans examen"),1,0)*IF(W3511&lt;MinDate,1,0),"")</f>
        <v/>
      </c>
      <c r="N3511" s="36">
        <f t="shared" ca="1" si="109"/>
        <v>0</v>
      </c>
      <c r="O3511" s="36" t="e">
        <f ca="1">LEFT(OFFSET(Lists!$Q$2,MATCH(E3511,Lists!$R$3:$R$19,0),0),4)</f>
        <v>#N/A</v>
      </c>
      <c r="P3511" s="36" t="e">
        <f ca="1">MATCH(O3511,Lists!$S$2:$S$640,1)</f>
        <v>#N/A</v>
      </c>
      <c r="Q3511" s="36" t="e">
        <f ca="1">MATCH(LEFT(OFFSET(Lists!$Q$2,MATCH(E3511,Lists!$R$3:$R$19,0)+1,0),4),Lists!$S$3:$S$640,1)</f>
        <v>#N/A</v>
      </c>
      <c r="R3511" s="36" t="e">
        <f ca="1">LEFT(OFFSET(Lists!$S$2,P3511-1+MATCH(F3511,OFFSET(Lists!$T$3,P3511-1,0,Q3511-P3511+1),0),0),6)</f>
        <v>#N/A</v>
      </c>
      <c r="S3511" s="36" t="e">
        <f ca="1">VLOOKUP(R3511,Lists!B:D,3,FALSE)</f>
        <v>#N/A</v>
      </c>
      <c r="T3511" s="36" t="str">
        <f>IF(F3511&lt;&gt;"",MATCH(R3511,'Maximum minutes'!B:B,0),"")</f>
        <v/>
      </c>
      <c r="U3511" s="36">
        <f ca="1">IF(F3511&lt;&gt;"",COUNTA(OFFSET('Maximum minutes'!$C$1,'Annexe A1 Cours'!T3511,0,1,50)),0)</f>
        <v>0</v>
      </c>
      <c r="V3511" s="37">
        <f ca="1">IFERROR(OFFSET('Maximum minutes'!$C$1,T3511+1,-1+MATCH(G3511,OFFSET('Maximum minutes'!$C$1,T3511-1,0,1,50),0)),0)</f>
        <v>0</v>
      </c>
      <c r="W3511" s="38">
        <f t="shared" ca="1" si="108"/>
        <v>0</v>
      </c>
    </row>
    <row r="3512" spans="1:23" s="36" customFormat="1" ht="18.75">
      <c r="A3512" s="34"/>
      <c r="B3512" s="39"/>
      <c r="C3512" s="39"/>
      <c r="D3512" s="35"/>
      <c r="E3512" s="40"/>
      <c r="F3512" s="39"/>
      <c r="G3512" s="39"/>
      <c r="H3512" s="39"/>
      <c r="I3512" s="34"/>
      <c r="J3512" s="34"/>
      <c r="K3512" s="34"/>
      <c r="L3512" s="34"/>
      <c r="M3512" s="43" t="str">
        <f ca="1">IFERROR(OFFSET('Maximum minutes'!$C$1,T3512,MATCH(IF(G3512&lt;&gt;"",G3512,F3512),OFFSET('Maximum minutes'!$C$1,T3512-1,0,1,U3512+1),0)-1)*IF(OR(ISNUMBER(J3512),J3512="sans examen"),1,0)*IF(W3512&lt;MinDate,1,0),"")</f>
        <v/>
      </c>
      <c r="N3512" s="36">
        <f t="shared" ca="1" si="109"/>
        <v>0</v>
      </c>
      <c r="O3512" s="36" t="e">
        <f ca="1">LEFT(OFFSET(Lists!$Q$2,MATCH(E3512,Lists!$R$3:$R$19,0),0),4)</f>
        <v>#N/A</v>
      </c>
      <c r="P3512" s="36" t="e">
        <f ca="1">MATCH(O3512,Lists!$S$2:$S$640,1)</f>
        <v>#N/A</v>
      </c>
      <c r="Q3512" s="36" t="e">
        <f ca="1">MATCH(LEFT(OFFSET(Lists!$Q$2,MATCH(E3512,Lists!$R$3:$R$19,0)+1,0),4),Lists!$S$3:$S$640,1)</f>
        <v>#N/A</v>
      </c>
      <c r="R3512" s="36" t="e">
        <f ca="1">LEFT(OFFSET(Lists!$S$2,P3512-1+MATCH(F3512,OFFSET(Lists!$T$3,P3512-1,0,Q3512-P3512+1),0),0),6)</f>
        <v>#N/A</v>
      </c>
      <c r="S3512" s="36" t="e">
        <f ca="1">VLOOKUP(R3512,Lists!B:D,3,FALSE)</f>
        <v>#N/A</v>
      </c>
      <c r="T3512" s="36" t="str">
        <f>IF(F3512&lt;&gt;"",MATCH(R3512,'Maximum minutes'!B:B,0),"")</f>
        <v/>
      </c>
      <c r="U3512" s="36">
        <f ca="1">IF(F3512&lt;&gt;"",COUNTA(OFFSET('Maximum minutes'!$C$1,'Annexe A1 Cours'!T3512,0,1,50)),0)</f>
        <v>0</v>
      </c>
      <c r="V3512" s="37">
        <f ca="1">IFERROR(OFFSET('Maximum minutes'!$C$1,T3512+1,-1+MATCH(G3512,OFFSET('Maximum minutes'!$C$1,T3512-1,0,1,50),0)),0)</f>
        <v>0</v>
      </c>
      <c r="W3512" s="38">
        <f t="shared" ca="1" si="108"/>
        <v>0</v>
      </c>
    </row>
    <row r="3513" spans="1:23" s="36" customFormat="1" ht="18.75">
      <c r="A3513" s="34"/>
      <c r="B3513" s="39"/>
      <c r="C3513" s="39"/>
      <c r="D3513" s="35"/>
      <c r="E3513" s="40"/>
      <c r="F3513" s="39"/>
      <c r="G3513" s="39"/>
      <c r="H3513" s="39"/>
      <c r="I3513" s="34"/>
      <c r="J3513" s="34"/>
      <c r="K3513" s="34"/>
      <c r="L3513" s="34"/>
      <c r="M3513" s="43" t="str">
        <f ca="1">IFERROR(OFFSET('Maximum minutes'!$C$1,T3513,MATCH(IF(G3513&lt;&gt;"",G3513,F3513),OFFSET('Maximum minutes'!$C$1,T3513-1,0,1,U3513+1),0)-1)*IF(OR(ISNUMBER(J3513),J3513="sans examen"),1,0)*IF(W3513&lt;MinDate,1,0),"")</f>
        <v/>
      </c>
      <c r="N3513" s="36">
        <f t="shared" ca="1" si="109"/>
        <v>0</v>
      </c>
      <c r="O3513" s="36" t="e">
        <f ca="1">LEFT(OFFSET(Lists!$Q$2,MATCH(E3513,Lists!$R$3:$R$19,0),0),4)</f>
        <v>#N/A</v>
      </c>
      <c r="P3513" s="36" t="e">
        <f ca="1">MATCH(O3513,Lists!$S$2:$S$640,1)</f>
        <v>#N/A</v>
      </c>
      <c r="Q3513" s="36" t="e">
        <f ca="1">MATCH(LEFT(OFFSET(Lists!$Q$2,MATCH(E3513,Lists!$R$3:$R$19,0)+1,0),4),Lists!$S$3:$S$640,1)</f>
        <v>#N/A</v>
      </c>
      <c r="R3513" s="36" t="e">
        <f ca="1">LEFT(OFFSET(Lists!$S$2,P3513-1+MATCH(F3513,OFFSET(Lists!$T$3,P3513-1,0,Q3513-P3513+1),0),0),6)</f>
        <v>#N/A</v>
      </c>
      <c r="S3513" s="36" t="e">
        <f ca="1">VLOOKUP(R3513,Lists!B:D,3,FALSE)</f>
        <v>#N/A</v>
      </c>
      <c r="T3513" s="36" t="str">
        <f>IF(F3513&lt;&gt;"",MATCH(R3513,'Maximum minutes'!B:B,0),"")</f>
        <v/>
      </c>
      <c r="U3513" s="36">
        <f ca="1">IF(F3513&lt;&gt;"",COUNTA(OFFSET('Maximum minutes'!$C$1,'Annexe A1 Cours'!T3513,0,1,50)),0)</f>
        <v>0</v>
      </c>
      <c r="V3513" s="37">
        <f ca="1">IFERROR(OFFSET('Maximum minutes'!$C$1,T3513+1,-1+MATCH(G3513,OFFSET('Maximum minutes'!$C$1,T3513-1,0,1,50),0)),0)</f>
        <v>0</v>
      </c>
      <c r="W3513" s="38">
        <f t="shared" ca="1" si="108"/>
        <v>0</v>
      </c>
    </row>
    <row r="3514" spans="1:23" s="36" customFormat="1" ht="18.75">
      <c r="A3514" s="34"/>
      <c r="B3514" s="39"/>
      <c r="C3514" s="39"/>
      <c r="D3514" s="35"/>
      <c r="E3514" s="40"/>
      <c r="F3514" s="39"/>
      <c r="G3514" s="39"/>
      <c r="H3514" s="39"/>
      <c r="I3514" s="34"/>
      <c r="J3514" s="34"/>
      <c r="K3514" s="34"/>
      <c r="L3514" s="34"/>
      <c r="M3514" s="43" t="str">
        <f ca="1">IFERROR(OFFSET('Maximum minutes'!$C$1,T3514,MATCH(IF(G3514&lt;&gt;"",G3514,F3514),OFFSET('Maximum minutes'!$C$1,T3514-1,0,1,U3514+1),0)-1)*IF(OR(ISNUMBER(J3514),J3514="sans examen"),1,0)*IF(W3514&lt;MinDate,1,0),"")</f>
        <v/>
      </c>
      <c r="N3514" s="36">
        <f t="shared" ca="1" si="109"/>
        <v>0</v>
      </c>
      <c r="O3514" s="36" t="e">
        <f ca="1">LEFT(OFFSET(Lists!$Q$2,MATCH(E3514,Lists!$R$3:$R$19,0),0),4)</f>
        <v>#N/A</v>
      </c>
      <c r="P3514" s="36" t="e">
        <f ca="1">MATCH(O3514,Lists!$S$2:$S$640,1)</f>
        <v>#N/A</v>
      </c>
      <c r="Q3514" s="36" t="e">
        <f ca="1">MATCH(LEFT(OFFSET(Lists!$Q$2,MATCH(E3514,Lists!$R$3:$R$19,0)+1,0),4),Lists!$S$3:$S$640,1)</f>
        <v>#N/A</v>
      </c>
      <c r="R3514" s="36" t="e">
        <f ca="1">LEFT(OFFSET(Lists!$S$2,P3514-1+MATCH(F3514,OFFSET(Lists!$T$3,P3514-1,0,Q3514-P3514+1),0),0),6)</f>
        <v>#N/A</v>
      </c>
      <c r="S3514" s="36" t="e">
        <f ca="1">VLOOKUP(R3514,Lists!B:D,3,FALSE)</f>
        <v>#N/A</v>
      </c>
      <c r="T3514" s="36" t="str">
        <f>IF(F3514&lt;&gt;"",MATCH(R3514,'Maximum minutes'!B:B,0),"")</f>
        <v/>
      </c>
      <c r="U3514" s="36">
        <f ca="1">IF(F3514&lt;&gt;"",COUNTA(OFFSET('Maximum minutes'!$C$1,'Annexe A1 Cours'!T3514,0,1,50)),0)</f>
        <v>0</v>
      </c>
      <c r="V3514" s="37">
        <f ca="1">IFERROR(OFFSET('Maximum minutes'!$C$1,T3514+1,-1+MATCH(G3514,OFFSET('Maximum minutes'!$C$1,T3514-1,0,1,50),0)),0)</f>
        <v>0</v>
      </c>
      <c r="W3514" s="38">
        <f t="shared" ca="1" si="108"/>
        <v>0</v>
      </c>
    </row>
    <row r="3515" spans="1:23" s="36" customFormat="1" ht="18.75">
      <c r="A3515" s="34"/>
      <c r="B3515" s="39"/>
      <c r="C3515" s="39"/>
      <c r="D3515" s="35"/>
      <c r="E3515" s="40"/>
      <c r="F3515" s="39"/>
      <c r="G3515" s="39"/>
      <c r="H3515" s="39"/>
      <c r="I3515" s="34"/>
      <c r="J3515" s="34"/>
      <c r="K3515" s="34"/>
      <c r="L3515" s="34"/>
      <c r="M3515" s="43" t="str">
        <f ca="1">IFERROR(OFFSET('Maximum minutes'!$C$1,T3515,MATCH(IF(G3515&lt;&gt;"",G3515,F3515),OFFSET('Maximum minutes'!$C$1,T3515-1,0,1,U3515+1),0)-1)*IF(OR(ISNUMBER(J3515),J3515="sans examen"),1,0)*IF(W3515&lt;MinDate,1,0),"")</f>
        <v/>
      </c>
      <c r="N3515" s="36">
        <f t="shared" ca="1" si="109"/>
        <v>0</v>
      </c>
      <c r="O3515" s="36" t="e">
        <f ca="1">LEFT(OFFSET(Lists!$Q$2,MATCH(E3515,Lists!$R$3:$R$19,0),0),4)</f>
        <v>#N/A</v>
      </c>
      <c r="P3515" s="36" t="e">
        <f ca="1">MATCH(O3515,Lists!$S$2:$S$640,1)</f>
        <v>#N/A</v>
      </c>
      <c r="Q3515" s="36" t="e">
        <f ca="1">MATCH(LEFT(OFFSET(Lists!$Q$2,MATCH(E3515,Lists!$R$3:$R$19,0)+1,0),4),Lists!$S$3:$S$640,1)</f>
        <v>#N/A</v>
      </c>
      <c r="R3515" s="36" t="e">
        <f ca="1">LEFT(OFFSET(Lists!$S$2,P3515-1+MATCH(F3515,OFFSET(Lists!$T$3,P3515-1,0,Q3515-P3515+1),0),0),6)</f>
        <v>#N/A</v>
      </c>
      <c r="S3515" s="36" t="e">
        <f ca="1">VLOOKUP(R3515,Lists!B:D,3,FALSE)</f>
        <v>#N/A</v>
      </c>
      <c r="T3515" s="36" t="str">
        <f>IF(F3515&lt;&gt;"",MATCH(R3515,'Maximum minutes'!B:B,0),"")</f>
        <v/>
      </c>
      <c r="U3515" s="36">
        <f ca="1">IF(F3515&lt;&gt;"",COUNTA(OFFSET('Maximum minutes'!$C$1,'Annexe A1 Cours'!T3515,0,1,50)),0)</f>
        <v>0</v>
      </c>
      <c r="V3515" s="37">
        <f ca="1">IFERROR(OFFSET('Maximum minutes'!$C$1,T3515+1,-1+MATCH(G3515,OFFSET('Maximum minutes'!$C$1,T3515-1,0,1,50),0)),0)</f>
        <v>0</v>
      </c>
      <c r="W3515" s="38">
        <f t="shared" ca="1" si="108"/>
        <v>0</v>
      </c>
    </row>
    <row r="3516" spans="1:23" s="36" customFormat="1" ht="18.75">
      <c r="A3516" s="34"/>
      <c r="B3516" s="39"/>
      <c r="C3516" s="39"/>
      <c r="D3516" s="35"/>
      <c r="E3516" s="40"/>
      <c r="F3516" s="39"/>
      <c r="G3516" s="39"/>
      <c r="H3516" s="39"/>
      <c r="I3516" s="34"/>
      <c r="J3516" s="34"/>
      <c r="K3516" s="34"/>
      <c r="L3516" s="34"/>
      <c r="M3516" s="43" t="str">
        <f ca="1">IFERROR(OFFSET('Maximum minutes'!$C$1,T3516,MATCH(IF(G3516&lt;&gt;"",G3516,F3516),OFFSET('Maximum minutes'!$C$1,T3516-1,0,1,U3516+1),0)-1)*IF(OR(ISNUMBER(J3516),J3516="sans examen"),1,0)*IF(W3516&lt;MinDate,1,0),"")</f>
        <v/>
      </c>
      <c r="N3516" s="36">
        <f t="shared" ca="1" si="109"/>
        <v>0</v>
      </c>
      <c r="O3516" s="36" t="e">
        <f ca="1">LEFT(OFFSET(Lists!$Q$2,MATCH(E3516,Lists!$R$3:$R$19,0),0),4)</f>
        <v>#N/A</v>
      </c>
      <c r="P3516" s="36" t="e">
        <f ca="1">MATCH(O3516,Lists!$S$2:$S$640,1)</f>
        <v>#N/A</v>
      </c>
      <c r="Q3516" s="36" t="e">
        <f ca="1">MATCH(LEFT(OFFSET(Lists!$Q$2,MATCH(E3516,Lists!$R$3:$R$19,0)+1,0),4),Lists!$S$3:$S$640,1)</f>
        <v>#N/A</v>
      </c>
      <c r="R3516" s="36" t="e">
        <f ca="1">LEFT(OFFSET(Lists!$S$2,P3516-1+MATCH(F3516,OFFSET(Lists!$T$3,P3516-1,0,Q3516-P3516+1),0),0),6)</f>
        <v>#N/A</v>
      </c>
      <c r="S3516" s="36" t="e">
        <f ca="1">VLOOKUP(R3516,Lists!B:D,3,FALSE)</f>
        <v>#N/A</v>
      </c>
      <c r="T3516" s="36" t="str">
        <f>IF(F3516&lt;&gt;"",MATCH(R3516,'Maximum minutes'!B:B,0),"")</f>
        <v/>
      </c>
      <c r="U3516" s="36">
        <f ca="1">IF(F3516&lt;&gt;"",COUNTA(OFFSET('Maximum minutes'!$C$1,'Annexe A1 Cours'!T3516,0,1,50)),0)</f>
        <v>0</v>
      </c>
      <c r="V3516" s="37">
        <f ca="1">IFERROR(OFFSET('Maximum minutes'!$C$1,T3516+1,-1+MATCH(G3516,OFFSET('Maximum minutes'!$C$1,T3516-1,0,1,50),0)),0)</f>
        <v>0</v>
      </c>
      <c r="W3516" s="38">
        <f t="shared" ca="1" si="108"/>
        <v>0</v>
      </c>
    </row>
    <row r="3517" spans="1:23" s="36" customFormat="1" ht="18.75">
      <c r="A3517" s="34"/>
      <c r="B3517" s="39"/>
      <c r="C3517" s="39"/>
      <c r="D3517" s="35"/>
      <c r="E3517" s="40"/>
      <c r="F3517" s="39"/>
      <c r="G3517" s="39"/>
      <c r="H3517" s="39"/>
      <c r="I3517" s="34"/>
      <c r="J3517" s="34"/>
      <c r="K3517" s="34"/>
      <c r="L3517" s="34"/>
      <c r="M3517" s="43" t="str">
        <f ca="1">IFERROR(OFFSET('Maximum minutes'!$C$1,T3517,MATCH(IF(G3517&lt;&gt;"",G3517,F3517),OFFSET('Maximum minutes'!$C$1,T3517-1,0,1,U3517+1),0)-1)*IF(OR(ISNUMBER(J3517),J3517="sans examen"),1,0)*IF(W3517&lt;MinDate,1,0),"")</f>
        <v/>
      </c>
      <c r="N3517" s="36">
        <f t="shared" ca="1" si="109"/>
        <v>0</v>
      </c>
      <c r="O3517" s="36" t="e">
        <f ca="1">LEFT(OFFSET(Lists!$Q$2,MATCH(E3517,Lists!$R$3:$R$19,0),0),4)</f>
        <v>#N/A</v>
      </c>
      <c r="P3517" s="36" t="e">
        <f ca="1">MATCH(O3517,Lists!$S$2:$S$640,1)</f>
        <v>#N/A</v>
      </c>
      <c r="Q3517" s="36" t="e">
        <f ca="1">MATCH(LEFT(OFFSET(Lists!$Q$2,MATCH(E3517,Lists!$R$3:$R$19,0)+1,0),4),Lists!$S$3:$S$640,1)</f>
        <v>#N/A</v>
      </c>
      <c r="R3517" s="36" t="e">
        <f ca="1">LEFT(OFFSET(Lists!$S$2,P3517-1+MATCH(F3517,OFFSET(Lists!$T$3,P3517-1,0,Q3517-P3517+1),0),0),6)</f>
        <v>#N/A</v>
      </c>
      <c r="S3517" s="36" t="e">
        <f ca="1">VLOOKUP(R3517,Lists!B:D,3,FALSE)</f>
        <v>#N/A</v>
      </c>
      <c r="T3517" s="36" t="str">
        <f>IF(F3517&lt;&gt;"",MATCH(R3517,'Maximum minutes'!B:B,0),"")</f>
        <v/>
      </c>
      <c r="U3517" s="36">
        <f ca="1">IF(F3517&lt;&gt;"",COUNTA(OFFSET('Maximum minutes'!$C$1,'Annexe A1 Cours'!T3517,0,1,50)),0)</f>
        <v>0</v>
      </c>
      <c r="V3517" s="37">
        <f ca="1">IFERROR(OFFSET('Maximum minutes'!$C$1,T3517+1,-1+MATCH(G3517,OFFSET('Maximum minutes'!$C$1,T3517-1,0,1,50),0)),0)</f>
        <v>0</v>
      </c>
      <c r="W3517" s="38">
        <f t="shared" ca="1" si="108"/>
        <v>0</v>
      </c>
    </row>
    <row r="3518" spans="1:23" s="36" customFormat="1" ht="18.75">
      <c r="A3518" s="34"/>
      <c r="B3518" s="39"/>
      <c r="C3518" s="39"/>
      <c r="D3518" s="35"/>
      <c r="E3518" s="40"/>
      <c r="F3518" s="39"/>
      <c r="G3518" s="39"/>
      <c r="H3518" s="39"/>
      <c r="I3518" s="34"/>
      <c r="J3518" s="34"/>
      <c r="K3518" s="34"/>
      <c r="L3518" s="34"/>
      <c r="M3518" s="43" t="str">
        <f ca="1">IFERROR(OFFSET('Maximum minutes'!$C$1,T3518,MATCH(IF(G3518&lt;&gt;"",G3518,F3518),OFFSET('Maximum minutes'!$C$1,T3518-1,0,1,U3518+1),0)-1)*IF(OR(ISNUMBER(J3518),J3518="sans examen"),1,0)*IF(W3518&lt;MinDate,1,0),"")</f>
        <v/>
      </c>
      <c r="N3518" s="36">
        <f t="shared" ca="1" si="109"/>
        <v>0</v>
      </c>
      <c r="O3518" s="36" t="e">
        <f ca="1">LEFT(OFFSET(Lists!$Q$2,MATCH(E3518,Lists!$R$3:$R$19,0),0),4)</f>
        <v>#N/A</v>
      </c>
      <c r="P3518" s="36" t="e">
        <f ca="1">MATCH(O3518,Lists!$S$2:$S$640,1)</f>
        <v>#N/A</v>
      </c>
      <c r="Q3518" s="36" t="e">
        <f ca="1">MATCH(LEFT(OFFSET(Lists!$Q$2,MATCH(E3518,Lists!$R$3:$R$19,0)+1,0),4),Lists!$S$3:$S$640,1)</f>
        <v>#N/A</v>
      </c>
      <c r="R3518" s="36" t="e">
        <f ca="1">LEFT(OFFSET(Lists!$S$2,P3518-1+MATCH(F3518,OFFSET(Lists!$T$3,P3518-1,0,Q3518-P3518+1),0),0),6)</f>
        <v>#N/A</v>
      </c>
      <c r="S3518" s="36" t="e">
        <f ca="1">VLOOKUP(R3518,Lists!B:D,3,FALSE)</f>
        <v>#N/A</v>
      </c>
      <c r="T3518" s="36" t="str">
        <f>IF(F3518&lt;&gt;"",MATCH(R3518,'Maximum minutes'!B:B,0),"")</f>
        <v/>
      </c>
      <c r="U3518" s="36">
        <f ca="1">IF(F3518&lt;&gt;"",COUNTA(OFFSET('Maximum minutes'!$C$1,'Annexe A1 Cours'!T3518,0,1,50)),0)</f>
        <v>0</v>
      </c>
      <c r="V3518" s="37">
        <f ca="1">IFERROR(OFFSET('Maximum minutes'!$C$1,T3518+1,-1+MATCH(G3518,OFFSET('Maximum minutes'!$C$1,T3518-1,0,1,50),0)),0)</f>
        <v>0</v>
      </c>
      <c r="W3518" s="38">
        <f t="shared" ca="1" si="108"/>
        <v>0</v>
      </c>
    </row>
    <row r="3519" spans="1:23" s="36" customFormat="1" ht="18.75">
      <c r="A3519" s="34"/>
      <c r="B3519" s="39"/>
      <c r="C3519" s="39"/>
      <c r="D3519" s="35"/>
      <c r="E3519" s="40"/>
      <c r="F3519" s="39"/>
      <c r="G3519" s="39"/>
      <c r="H3519" s="39"/>
      <c r="I3519" s="34"/>
      <c r="J3519" s="34"/>
      <c r="K3519" s="34"/>
      <c r="L3519" s="34"/>
      <c r="M3519" s="43" t="str">
        <f ca="1">IFERROR(OFFSET('Maximum minutes'!$C$1,T3519,MATCH(IF(G3519&lt;&gt;"",G3519,F3519),OFFSET('Maximum minutes'!$C$1,T3519-1,0,1,U3519+1),0)-1)*IF(OR(ISNUMBER(J3519),J3519="sans examen"),1,0)*IF(W3519&lt;MinDate,1,0),"")</f>
        <v/>
      </c>
      <c r="N3519" s="36">
        <f t="shared" ca="1" si="109"/>
        <v>0</v>
      </c>
      <c r="O3519" s="36" t="e">
        <f ca="1">LEFT(OFFSET(Lists!$Q$2,MATCH(E3519,Lists!$R$3:$R$19,0),0),4)</f>
        <v>#N/A</v>
      </c>
      <c r="P3519" s="36" t="e">
        <f ca="1">MATCH(O3519,Lists!$S$2:$S$640,1)</f>
        <v>#N/A</v>
      </c>
      <c r="Q3519" s="36" t="e">
        <f ca="1">MATCH(LEFT(OFFSET(Lists!$Q$2,MATCH(E3519,Lists!$R$3:$R$19,0)+1,0),4),Lists!$S$3:$S$640,1)</f>
        <v>#N/A</v>
      </c>
      <c r="R3519" s="36" t="e">
        <f ca="1">LEFT(OFFSET(Lists!$S$2,P3519-1+MATCH(F3519,OFFSET(Lists!$T$3,P3519-1,0,Q3519-P3519+1),0),0),6)</f>
        <v>#N/A</v>
      </c>
      <c r="S3519" s="36" t="e">
        <f ca="1">VLOOKUP(R3519,Lists!B:D,3,FALSE)</f>
        <v>#N/A</v>
      </c>
      <c r="T3519" s="36" t="str">
        <f>IF(F3519&lt;&gt;"",MATCH(R3519,'Maximum minutes'!B:B,0),"")</f>
        <v/>
      </c>
      <c r="U3519" s="36">
        <f ca="1">IF(F3519&lt;&gt;"",COUNTA(OFFSET('Maximum minutes'!$C$1,'Annexe A1 Cours'!T3519,0,1,50)),0)</f>
        <v>0</v>
      </c>
      <c r="V3519" s="37">
        <f ca="1">IFERROR(OFFSET('Maximum minutes'!$C$1,T3519+1,-1+MATCH(G3519,OFFSET('Maximum minutes'!$C$1,T3519-1,0,1,50),0)),0)</f>
        <v>0</v>
      </c>
      <c r="W3519" s="38">
        <f t="shared" ca="1" si="108"/>
        <v>0</v>
      </c>
    </row>
    <row r="3520" spans="1:23" s="36" customFormat="1" ht="18.75">
      <c r="A3520" s="34"/>
      <c r="B3520" s="39"/>
      <c r="C3520" s="39"/>
      <c r="D3520" s="35"/>
      <c r="E3520" s="40"/>
      <c r="F3520" s="39"/>
      <c r="G3520" s="39"/>
      <c r="H3520" s="39"/>
      <c r="I3520" s="34"/>
      <c r="J3520" s="34"/>
      <c r="K3520" s="34"/>
      <c r="L3520" s="34"/>
      <c r="M3520" s="43" t="str">
        <f ca="1">IFERROR(OFFSET('Maximum minutes'!$C$1,T3520,MATCH(IF(G3520&lt;&gt;"",G3520,F3520),OFFSET('Maximum minutes'!$C$1,T3520-1,0,1,U3520+1),0)-1)*IF(OR(ISNUMBER(J3520),J3520="sans examen"),1,0)*IF(W3520&lt;MinDate,1,0),"")</f>
        <v/>
      </c>
      <c r="N3520" s="36">
        <f t="shared" ca="1" si="109"/>
        <v>0</v>
      </c>
      <c r="O3520" s="36" t="e">
        <f ca="1">LEFT(OFFSET(Lists!$Q$2,MATCH(E3520,Lists!$R$3:$R$19,0),0),4)</f>
        <v>#N/A</v>
      </c>
      <c r="P3520" s="36" t="e">
        <f ca="1">MATCH(O3520,Lists!$S$2:$S$640,1)</f>
        <v>#N/A</v>
      </c>
      <c r="Q3520" s="36" t="e">
        <f ca="1">MATCH(LEFT(OFFSET(Lists!$Q$2,MATCH(E3520,Lists!$R$3:$R$19,0)+1,0),4),Lists!$S$3:$S$640,1)</f>
        <v>#N/A</v>
      </c>
      <c r="R3520" s="36" t="e">
        <f ca="1">LEFT(OFFSET(Lists!$S$2,P3520-1+MATCH(F3520,OFFSET(Lists!$T$3,P3520-1,0,Q3520-P3520+1),0),0),6)</f>
        <v>#N/A</v>
      </c>
      <c r="S3520" s="36" t="e">
        <f ca="1">VLOOKUP(R3520,Lists!B:D,3,FALSE)</f>
        <v>#N/A</v>
      </c>
      <c r="T3520" s="36" t="str">
        <f>IF(F3520&lt;&gt;"",MATCH(R3520,'Maximum minutes'!B:B,0),"")</f>
        <v/>
      </c>
      <c r="U3520" s="36">
        <f ca="1">IF(F3520&lt;&gt;"",COUNTA(OFFSET('Maximum minutes'!$C$1,'Annexe A1 Cours'!T3520,0,1,50)),0)</f>
        <v>0</v>
      </c>
      <c r="V3520" s="37">
        <f ca="1">IFERROR(OFFSET('Maximum minutes'!$C$1,T3520+1,-1+MATCH(G3520,OFFSET('Maximum minutes'!$C$1,T3520-1,0,1,50),0)),0)</f>
        <v>0</v>
      </c>
      <c r="W3520" s="38">
        <f t="shared" ca="1" si="108"/>
        <v>0</v>
      </c>
    </row>
    <row r="3521" spans="1:23" s="36" customFormat="1" ht="18.75">
      <c r="A3521" s="34"/>
      <c r="B3521" s="39"/>
      <c r="C3521" s="39"/>
      <c r="D3521" s="35"/>
      <c r="E3521" s="40"/>
      <c r="F3521" s="39"/>
      <c r="G3521" s="39"/>
      <c r="H3521" s="39"/>
      <c r="I3521" s="34"/>
      <c r="J3521" s="34"/>
      <c r="K3521" s="34"/>
      <c r="L3521" s="34"/>
      <c r="M3521" s="43" t="str">
        <f ca="1">IFERROR(OFFSET('Maximum minutes'!$C$1,T3521,MATCH(IF(G3521&lt;&gt;"",G3521,F3521),OFFSET('Maximum minutes'!$C$1,T3521-1,0,1,U3521+1),0)-1)*IF(OR(ISNUMBER(J3521),J3521="sans examen"),1,0)*IF(W3521&lt;MinDate,1,0),"")</f>
        <v/>
      </c>
      <c r="N3521" s="36">
        <f t="shared" ca="1" si="109"/>
        <v>0</v>
      </c>
      <c r="O3521" s="36" t="e">
        <f ca="1">LEFT(OFFSET(Lists!$Q$2,MATCH(E3521,Lists!$R$3:$R$19,0),0),4)</f>
        <v>#N/A</v>
      </c>
      <c r="P3521" s="36" t="e">
        <f ca="1">MATCH(O3521,Lists!$S$2:$S$640,1)</f>
        <v>#N/A</v>
      </c>
      <c r="Q3521" s="36" t="e">
        <f ca="1">MATCH(LEFT(OFFSET(Lists!$Q$2,MATCH(E3521,Lists!$R$3:$R$19,0)+1,0),4),Lists!$S$3:$S$640,1)</f>
        <v>#N/A</v>
      </c>
      <c r="R3521" s="36" t="e">
        <f ca="1">LEFT(OFFSET(Lists!$S$2,P3521-1+MATCH(F3521,OFFSET(Lists!$T$3,P3521-1,0,Q3521-P3521+1),0),0),6)</f>
        <v>#N/A</v>
      </c>
      <c r="S3521" s="36" t="e">
        <f ca="1">VLOOKUP(R3521,Lists!B:D,3,FALSE)</f>
        <v>#N/A</v>
      </c>
      <c r="T3521" s="36" t="str">
        <f>IF(F3521&lt;&gt;"",MATCH(R3521,'Maximum minutes'!B:B,0),"")</f>
        <v/>
      </c>
      <c r="U3521" s="36">
        <f ca="1">IF(F3521&lt;&gt;"",COUNTA(OFFSET('Maximum minutes'!$C$1,'Annexe A1 Cours'!T3521,0,1,50)),0)</f>
        <v>0</v>
      </c>
      <c r="V3521" s="37">
        <f ca="1">IFERROR(OFFSET('Maximum minutes'!$C$1,T3521+1,-1+MATCH(G3521,OFFSET('Maximum minutes'!$C$1,T3521-1,0,1,50),0)),0)</f>
        <v>0</v>
      </c>
      <c r="W3521" s="38">
        <f t="shared" ca="1" si="108"/>
        <v>0</v>
      </c>
    </row>
    <row r="3522" spans="1:23" s="36" customFormat="1" ht="18.75">
      <c r="A3522" s="34"/>
      <c r="B3522" s="39"/>
      <c r="C3522" s="39"/>
      <c r="D3522" s="35"/>
      <c r="E3522" s="40"/>
      <c r="F3522" s="39"/>
      <c r="G3522" s="39"/>
      <c r="H3522" s="39"/>
      <c r="I3522" s="34"/>
      <c r="J3522" s="34"/>
      <c r="K3522" s="34"/>
      <c r="L3522" s="34"/>
      <c r="M3522" s="43" t="str">
        <f ca="1">IFERROR(OFFSET('Maximum minutes'!$C$1,T3522,MATCH(IF(G3522&lt;&gt;"",G3522,F3522),OFFSET('Maximum minutes'!$C$1,T3522-1,0,1,U3522+1),0)-1)*IF(OR(ISNUMBER(J3522),J3522="sans examen"),1,0)*IF(W3522&lt;MinDate,1,0),"")</f>
        <v/>
      </c>
      <c r="N3522" s="36">
        <f t="shared" ca="1" si="109"/>
        <v>0</v>
      </c>
      <c r="O3522" s="36" t="e">
        <f ca="1">LEFT(OFFSET(Lists!$Q$2,MATCH(E3522,Lists!$R$3:$R$19,0),0),4)</f>
        <v>#N/A</v>
      </c>
      <c r="P3522" s="36" t="e">
        <f ca="1">MATCH(O3522,Lists!$S$2:$S$640,1)</f>
        <v>#N/A</v>
      </c>
      <c r="Q3522" s="36" t="e">
        <f ca="1">MATCH(LEFT(OFFSET(Lists!$Q$2,MATCH(E3522,Lists!$R$3:$R$19,0)+1,0),4),Lists!$S$3:$S$640,1)</f>
        <v>#N/A</v>
      </c>
      <c r="R3522" s="36" t="e">
        <f ca="1">LEFT(OFFSET(Lists!$S$2,P3522-1+MATCH(F3522,OFFSET(Lists!$T$3,P3522-1,0,Q3522-P3522+1),0),0),6)</f>
        <v>#N/A</v>
      </c>
      <c r="S3522" s="36" t="e">
        <f ca="1">VLOOKUP(R3522,Lists!B:D,3,FALSE)</f>
        <v>#N/A</v>
      </c>
      <c r="T3522" s="36" t="str">
        <f>IF(F3522&lt;&gt;"",MATCH(R3522,'Maximum minutes'!B:B,0),"")</f>
        <v/>
      </c>
      <c r="U3522" s="36">
        <f ca="1">IF(F3522&lt;&gt;"",COUNTA(OFFSET('Maximum minutes'!$C$1,'Annexe A1 Cours'!T3522,0,1,50)),0)</f>
        <v>0</v>
      </c>
      <c r="V3522" s="37">
        <f ca="1">IFERROR(OFFSET('Maximum minutes'!$C$1,T3522+1,-1+MATCH(G3522,OFFSET('Maximum minutes'!$C$1,T3522-1,0,1,50),0)),0)</f>
        <v>0</v>
      </c>
      <c r="W3522" s="38">
        <f t="shared" ca="1" si="108"/>
        <v>0</v>
      </c>
    </row>
    <row r="3523" spans="1:23" s="36" customFormat="1" ht="18.75">
      <c r="A3523" s="34"/>
      <c r="B3523" s="39"/>
      <c r="C3523" s="39"/>
      <c r="D3523" s="35"/>
      <c r="E3523" s="40"/>
      <c r="F3523" s="39"/>
      <c r="G3523" s="39"/>
      <c r="H3523" s="39"/>
      <c r="I3523" s="34"/>
      <c r="J3523" s="34"/>
      <c r="K3523" s="34"/>
      <c r="L3523" s="34"/>
      <c r="M3523" s="43" t="str">
        <f ca="1">IFERROR(OFFSET('Maximum minutes'!$C$1,T3523,MATCH(IF(G3523&lt;&gt;"",G3523,F3523),OFFSET('Maximum minutes'!$C$1,T3523-1,0,1,U3523+1),0)-1)*IF(OR(ISNUMBER(J3523),J3523="sans examen"),1,0)*IF(W3523&lt;MinDate,1,0),"")</f>
        <v/>
      </c>
      <c r="N3523" s="36">
        <f t="shared" ca="1" si="109"/>
        <v>0</v>
      </c>
      <c r="O3523" s="36" t="e">
        <f ca="1">LEFT(OFFSET(Lists!$Q$2,MATCH(E3523,Lists!$R$3:$R$19,0),0),4)</f>
        <v>#N/A</v>
      </c>
      <c r="P3523" s="36" t="e">
        <f ca="1">MATCH(O3523,Lists!$S$2:$S$640,1)</f>
        <v>#N/A</v>
      </c>
      <c r="Q3523" s="36" t="e">
        <f ca="1">MATCH(LEFT(OFFSET(Lists!$Q$2,MATCH(E3523,Lists!$R$3:$R$19,0)+1,0),4),Lists!$S$3:$S$640,1)</f>
        <v>#N/A</v>
      </c>
      <c r="R3523" s="36" t="e">
        <f ca="1">LEFT(OFFSET(Lists!$S$2,P3523-1+MATCH(F3523,OFFSET(Lists!$T$3,P3523-1,0,Q3523-P3523+1),0),0),6)</f>
        <v>#N/A</v>
      </c>
      <c r="S3523" s="36" t="e">
        <f ca="1">VLOOKUP(R3523,Lists!B:D,3,FALSE)</f>
        <v>#N/A</v>
      </c>
      <c r="T3523" s="36" t="str">
        <f>IF(F3523&lt;&gt;"",MATCH(R3523,'Maximum minutes'!B:B,0),"")</f>
        <v/>
      </c>
      <c r="U3523" s="36">
        <f ca="1">IF(F3523&lt;&gt;"",COUNTA(OFFSET('Maximum minutes'!$C$1,'Annexe A1 Cours'!T3523,0,1,50)),0)</f>
        <v>0</v>
      </c>
      <c r="V3523" s="37">
        <f ca="1">IFERROR(OFFSET('Maximum minutes'!$C$1,T3523+1,-1+MATCH(G3523,OFFSET('Maximum minutes'!$C$1,T3523-1,0,1,50),0)),0)</f>
        <v>0</v>
      </c>
      <c r="W3523" s="38">
        <f t="shared" ca="1" si="108"/>
        <v>0</v>
      </c>
    </row>
    <row r="3524" spans="1:23" s="36" customFormat="1" ht="18.75">
      <c r="A3524" s="34"/>
      <c r="B3524" s="39"/>
      <c r="C3524" s="39"/>
      <c r="D3524" s="35"/>
      <c r="E3524" s="40"/>
      <c r="F3524" s="39"/>
      <c r="G3524" s="39"/>
      <c r="H3524" s="39"/>
      <c r="I3524" s="34"/>
      <c r="J3524" s="34"/>
      <c r="K3524" s="34"/>
      <c r="L3524" s="34"/>
      <c r="M3524" s="43" t="str">
        <f ca="1">IFERROR(OFFSET('Maximum minutes'!$C$1,T3524,MATCH(IF(G3524&lt;&gt;"",G3524,F3524),OFFSET('Maximum minutes'!$C$1,T3524-1,0,1,U3524+1),0)-1)*IF(OR(ISNUMBER(J3524),J3524="sans examen"),1,0)*IF(W3524&lt;MinDate,1,0),"")</f>
        <v/>
      </c>
      <c r="N3524" s="36">
        <f t="shared" ca="1" si="109"/>
        <v>0</v>
      </c>
      <c r="O3524" s="36" t="e">
        <f ca="1">LEFT(OFFSET(Lists!$Q$2,MATCH(E3524,Lists!$R$3:$R$19,0),0),4)</f>
        <v>#N/A</v>
      </c>
      <c r="P3524" s="36" t="e">
        <f ca="1">MATCH(O3524,Lists!$S$2:$S$640,1)</f>
        <v>#N/A</v>
      </c>
      <c r="Q3524" s="36" t="e">
        <f ca="1">MATCH(LEFT(OFFSET(Lists!$Q$2,MATCH(E3524,Lists!$R$3:$R$19,0)+1,0),4),Lists!$S$3:$S$640,1)</f>
        <v>#N/A</v>
      </c>
      <c r="R3524" s="36" t="e">
        <f ca="1">LEFT(OFFSET(Lists!$S$2,P3524-1+MATCH(F3524,OFFSET(Lists!$T$3,P3524-1,0,Q3524-P3524+1),0),0),6)</f>
        <v>#N/A</v>
      </c>
      <c r="S3524" s="36" t="e">
        <f ca="1">VLOOKUP(R3524,Lists!B:D,3,FALSE)</f>
        <v>#N/A</v>
      </c>
      <c r="T3524" s="36" t="str">
        <f>IF(F3524&lt;&gt;"",MATCH(R3524,'Maximum minutes'!B:B,0),"")</f>
        <v/>
      </c>
      <c r="U3524" s="36">
        <f ca="1">IF(F3524&lt;&gt;"",COUNTA(OFFSET('Maximum minutes'!$C$1,'Annexe A1 Cours'!T3524,0,1,50)),0)</f>
        <v>0</v>
      </c>
      <c r="V3524" s="37">
        <f ca="1">IFERROR(OFFSET('Maximum minutes'!$C$1,T3524+1,-1+MATCH(G3524,OFFSET('Maximum minutes'!$C$1,T3524-1,0,1,50),0)),0)</f>
        <v>0</v>
      </c>
      <c r="W3524" s="38">
        <f t="shared" ca="1" si="108"/>
        <v>0</v>
      </c>
    </row>
    <row r="3525" spans="1:23" s="36" customFormat="1" ht="18.75">
      <c r="A3525" s="34"/>
      <c r="B3525" s="39"/>
      <c r="C3525" s="39"/>
      <c r="D3525" s="35"/>
      <c r="E3525" s="40"/>
      <c r="F3525" s="39"/>
      <c r="G3525" s="39"/>
      <c r="H3525" s="39"/>
      <c r="I3525" s="34"/>
      <c r="J3525" s="34"/>
      <c r="K3525" s="34"/>
      <c r="L3525" s="34"/>
      <c r="M3525" s="43" t="str">
        <f ca="1">IFERROR(OFFSET('Maximum minutes'!$C$1,T3525,MATCH(IF(G3525&lt;&gt;"",G3525,F3525),OFFSET('Maximum minutes'!$C$1,T3525-1,0,1,U3525+1),0)-1)*IF(OR(ISNUMBER(J3525),J3525="sans examen"),1,0)*IF(W3525&lt;MinDate,1,0),"")</f>
        <v/>
      </c>
      <c r="N3525" s="36">
        <f t="shared" ca="1" si="109"/>
        <v>0</v>
      </c>
      <c r="O3525" s="36" t="e">
        <f ca="1">LEFT(OFFSET(Lists!$Q$2,MATCH(E3525,Lists!$R$3:$R$19,0),0),4)</f>
        <v>#N/A</v>
      </c>
      <c r="P3525" s="36" t="e">
        <f ca="1">MATCH(O3525,Lists!$S$2:$S$640,1)</f>
        <v>#N/A</v>
      </c>
      <c r="Q3525" s="36" t="e">
        <f ca="1">MATCH(LEFT(OFFSET(Lists!$Q$2,MATCH(E3525,Lists!$R$3:$R$19,0)+1,0),4),Lists!$S$3:$S$640,1)</f>
        <v>#N/A</v>
      </c>
      <c r="R3525" s="36" t="e">
        <f ca="1">LEFT(OFFSET(Lists!$S$2,P3525-1+MATCH(F3525,OFFSET(Lists!$T$3,P3525-1,0,Q3525-P3525+1),0),0),6)</f>
        <v>#N/A</v>
      </c>
      <c r="S3525" s="36" t="e">
        <f ca="1">VLOOKUP(R3525,Lists!B:D,3,FALSE)</f>
        <v>#N/A</v>
      </c>
      <c r="T3525" s="36" t="str">
        <f>IF(F3525&lt;&gt;"",MATCH(R3525,'Maximum minutes'!B:B,0),"")</f>
        <v/>
      </c>
      <c r="U3525" s="36">
        <f ca="1">IF(F3525&lt;&gt;"",COUNTA(OFFSET('Maximum minutes'!$C$1,'Annexe A1 Cours'!T3525,0,1,50)),0)</f>
        <v>0</v>
      </c>
      <c r="V3525" s="37">
        <f ca="1">IFERROR(OFFSET('Maximum minutes'!$C$1,T3525+1,-1+MATCH(G3525,OFFSET('Maximum minutes'!$C$1,T3525-1,0,1,50),0)),0)</f>
        <v>0</v>
      </c>
      <c r="W3525" s="38">
        <f t="shared" ca="1" si="108"/>
        <v>0</v>
      </c>
    </row>
    <row r="3526" spans="1:23" s="36" customFormat="1" ht="18.75">
      <c r="A3526" s="34"/>
      <c r="B3526" s="39"/>
      <c r="C3526" s="39"/>
      <c r="D3526" s="35"/>
      <c r="E3526" s="40"/>
      <c r="F3526" s="39"/>
      <c r="G3526" s="39"/>
      <c r="H3526" s="39"/>
      <c r="I3526" s="34"/>
      <c r="J3526" s="34"/>
      <c r="K3526" s="34"/>
      <c r="L3526" s="34"/>
      <c r="M3526" s="43" t="str">
        <f ca="1">IFERROR(OFFSET('Maximum minutes'!$C$1,T3526,MATCH(IF(G3526&lt;&gt;"",G3526,F3526),OFFSET('Maximum minutes'!$C$1,T3526-1,0,1,U3526+1),0)-1)*IF(OR(ISNUMBER(J3526),J3526="sans examen"),1,0)*IF(W3526&lt;MinDate,1,0),"")</f>
        <v/>
      </c>
      <c r="N3526" s="36">
        <f t="shared" ca="1" si="109"/>
        <v>0</v>
      </c>
      <c r="O3526" s="36" t="e">
        <f ca="1">LEFT(OFFSET(Lists!$Q$2,MATCH(E3526,Lists!$R$3:$R$19,0),0),4)</f>
        <v>#N/A</v>
      </c>
      <c r="P3526" s="36" t="e">
        <f ca="1">MATCH(O3526,Lists!$S$2:$S$640,1)</f>
        <v>#N/A</v>
      </c>
      <c r="Q3526" s="36" t="e">
        <f ca="1">MATCH(LEFT(OFFSET(Lists!$Q$2,MATCH(E3526,Lists!$R$3:$R$19,0)+1,0),4),Lists!$S$3:$S$640,1)</f>
        <v>#N/A</v>
      </c>
      <c r="R3526" s="36" t="e">
        <f ca="1">LEFT(OFFSET(Lists!$S$2,P3526-1+MATCH(F3526,OFFSET(Lists!$T$3,P3526-1,0,Q3526-P3526+1),0),0),6)</f>
        <v>#N/A</v>
      </c>
      <c r="S3526" s="36" t="e">
        <f ca="1">VLOOKUP(R3526,Lists!B:D,3,FALSE)</f>
        <v>#N/A</v>
      </c>
      <c r="T3526" s="36" t="str">
        <f>IF(F3526&lt;&gt;"",MATCH(R3526,'Maximum minutes'!B:B,0),"")</f>
        <v/>
      </c>
      <c r="U3526" s="36">
        <f ca="1">IF(F3526&lt;&gt;"",COUNTA(OFFSET('Maximum minutes'!$C$1,'Annexe A1 Cours'!T3526,0,1,50)),0)</f>
        <v>0</v>
      </c>
      <c r="V3526" s="37">
        <f ca="1">IFERROR(OFFSET('Maximum minutes'!$C$1,T3526+1,-1+MATCH(G3526,OFFSET('Maximum minutes'!$C$1,T3526-1,0,1,50),0)),0)</f>
        <v>0</v>
      </c>
      <c r="W3526" s="38">
        <f t="shared" ca="1" si="108"/>
        <v>0</v>
      </c>
    </row>
    <row r="3527" spans="1:23" s="36" customFormat="1" ht="18.75">
      <c r="A3527" s="34"/>
      <c r="B3527" s="39"/>
      <c r="C3527" s="39"/>
      <c r="D3527" s="35"/>
      <c r="E3527" s="40"/>
      <c r="F3527" s="39"/>
      <c r="G3527" s="39"/>
      <c r="H3527" s="39"/>
      <c r="I3527" s="34"/>
      <c r="J3527" s="34"/>
      <c r="K3527" s="34"/>
      <c r="L3527" s="34"/>
      <c r="M3527" s="43" t="str">
        <f ca="1">IFERROR(OFFSET('Maximum minutes'!$C$1,T3527,MATCH(IF(G3527&lt;&gt;"",G3527,F3527),OFFSET('Maximum minutes'!$C$1,T3527-1,0,1,U3527+1),0)-1)*IF(OR(ISNUMBER(J3527),J3527="sans examen"),1,0)*IF(W3527&lt;MinDate,1,0),"")</f>
        <v/>
      </c>
      <c r="N3527" s="36">
        <f t="shared" ca="1" si="109"/>
        <v>0</v>
      </c>
      <c r="O3527" s="36" t="e">
        <f ca="1">LEFT(OFFSET(Lists!$Q$2,MATCH(E3527,Lists!$R$3:$R$19,0),0),4)</f>
        <v>#N/A</v>
      </c>
      <c r="P3527" s="36" t="e">
        <f ca="1">MATCH(O3527,Lists!$S$2:$S$640,1)</f>
        <v>#N/A</v>
      </c>
      <c r="Q3527" s="36" t="e">
        <f ca="1">MATCH(LEFT(OFFSET(Lists!$Q$2,MATCH(E3527,Lists!$R$3:$R$19,0)+1,0),4),Lists!$S$3:$S$640,1)</f>
        <v>#N/A</v>
      </c>
      <c r="R3527" s="36" t="e">
        <f ca="1">LEFT(OFFSET(Lists!$S$2,P3527-1+MATCH(F3527,OFFSET(Lists!$T$3,P3527-1,0,Q3527-P3527+1),0),0),6)</f>
        <v>#N/A</v>
      </c>
      <c r="S3527" s="36" t="e">
        <f ca="1">VLOOKUP(R3527,Lists!B:D,3,FALSE)</f>
        <v>#N/A</v>
      </c>
      <c r="T3527" s="36" t="str">
        <f>IF(F3527&lt;&gt;"",MATCH(R3527,'Maximum minutes'!B:B,0),"")</f>
        <v/>
      </c>
      <c r="U3527" s="36">
        <f ca="1">IF(F3527&lt;&gt;"",COUNTA(OFFSET('Maximum minutes'!$C$1,'Annexe A1 Cours'!T3527,0,1,50)),0)</f>
        <v>0</v>
      </c>
      <c r="V3527" s="37">
        <f ca="1">IFERROR(OFFSET('Maximum minutes'!$C$1,T3527+1,-1+MATCH(G3527,OFFSET('Maximum minutes'!$C$1,T3527-1,0,1,50),0)),0)</f>
        <v>0</v>
      </c>
      <c r="W3527" s="38">
        <f t="shared" ref="W3527:W3590" ca="1" si="110">IFERROR(DATE(YEAR(D3527)+V3527,MONTH(D3527),DAY(D3527)),"")</f>
        <v>0</v>
      </c>
    </row>
    <row r="3528" spans="1:23" s="36" customFormat="1" ht="18.75">
      <c r="A3528" s="34"/>
      <c r="B3528" s="39"/>
      <c r="C3528" s="39"/>
      <c r="D3528" s="35"/>
      <c r="E3528" s="40"/>
      <c r="F3528" s="39"/>
      <c r="G3528" s="39"/>
      <c r="H3528" s="39"/>
      <c r="I3528" s="34"/>
      <c r="J3528" s="34"/>
      <c r="K3528" s="34"/>
      <c r="L3528" s="34"/>
      <c r="M3528" s="43" t="str">
        <f ca="1">IFERROR(OFFSET('Maximum minutes'!$C$1,T3528,MATCH(IF(G3528&lt;&gt;"",G3528,F3528),OFFSET('Maximum minutes'!$C$1,T3528-1,0,1,U3528+1),0)-1)*IF(OR(ISNUMBER(J3528),J3528="sans examen"),1,0)*IF(W3528&lt;MinDate,1,0),"")</f>
        <v/>
      </c>
      <c r="N3528" s="36">
        <f t="shared" ref="N3528:N3591" ca="1" si="111">IF(K3528&gt;0,MIN(K3528,M3528),0)*IF(M3528="",0,1)</f>
        <v>0</v>
      </c>
      <c r="O3528" s="36" t="e">
        <f ca="1">LEFT(OFFSET(Lists!$Q$2,MATCH(E3528,Lists!$R$3:$R$19,0),0),4)</f>
        <v>#N/A</v>
      </c>
      <c r="P3528" s="36" t="e">
        <f ca="1">MATCH(O3528,Lists!$S$2:$S$640,1)</f>
        <v>#N/A</v>
      </c>
      <c r="Q3528" s="36" t="e">
        <f ca="1">MATCH(LEFT(OFFSET(Lists!$Q$2,MATCH(E3528,Lists!$R$3:$R$19,0)+1,0),4),Lists!$S$3:$S$640,1)</f>
        <v>#N/A</v>
      </c>
      <c r="R3528" s="36" t="e">
        <f ca="1">LEFT(OFFSET(Lists!$S$2,P3528-1+MATCH(F3528,OFFSET(Lists!$T$3,P3528-1,0,Q3528-P3528+1),0),0),6)</f>
        <v>#N/A</v>
      </c>
      <c r="S3528" s="36" t="e">
        <f ca="1">VLOOKUP(R3528,Lists!B:D,3,FALSE)</f>
        <v>#N/A</v>
      </c>
      <c r="T3528" s="36" t="str">
        <f>IF(F3528&lt;&gt;"",MATCH(R3528,'Maximum minutes'!B:B,0),"")</f>
        <v/>
      </c>
      <c r="U3528" s="36">
        <f ca="1">IF(F3528&lt;&gt;"",COUNTA(OFFSET('Maximum minutes'!$C$1,'Annexe A1 Cours'!T3528,0,1,50)),0)</f>
        <v>0</v>
      </c>
      <c r="V3528" s="37">
        <f ca="1">IFERROR(OFFSET('Maximum minutes'!$C$1,T3528+1,-1+MATCH(G3528,OFFSET('Maximum minutes'!$C$1,T3528-1,0,1,50),0)),0)</f>
        <v>0</v>
      </c>
      <c r="W3528" s="38">
        <f t="shared" ca="1" si="110"/>
        <v>0</v>
      </c>
    </row>
    <row r="3529" spans="1:23" s="36" customFormat="1" ht="18.75">
      <c r="A3529" s="34"/>
      <c r="B3529" s="39"/>
      <c r="C3529" s="39"/>
      <c r="D3529" s="35"/>
      <c r="E3529" s="40"/>
      <c r="F3529" s="39"/>
      <c r="G3529" s="39"/>
      <c r="H3529" s="39"/>
      <c r="I3529" s="34"/>
      <c r="J3529" s="34"/>
      <c r="K3529" s="34"/>
      <c r="L3529" s="34"/>
      <c r="M3529" s="43" t="str">
        <f ca="1">IFERROR(OFFSET('Maximum minutes'!$C$1,T3529,MATCH(IF(G3529&lt;&gt;"",G3529,F3529),OFFSET('Maximum minutes'!$C$1,T3529-1,0,1,U3529+1),0)-1)*IF(OR(ISNUMBER(J3529),J3529="sans examen"),1,0)*IF(W3529&lt;MinDate,1,0),"")</f>
        <v/>
      </c>
      <c r="N3529" s="36">
        <f t="shared" ca="1" si="111"/>
        <v>0</v>
      </c>
      <c r="O3529" s="36" t="e">
        <f ca="1">LEFT(OFFSET(Lists!$Q$2,MATCH(E3529,Lists!$R$3:$R$19,0),0),4)</f>
        <v>#N/A</v>
      </c>
      <c r="P3529" s="36" t="e">
        <f ca="1">MATCH(O3529,Lists!$S$2:$S$640,1)</f>
        <v>#N/A</v>
      </c>
      <c r="Q3529" s="36" t="e">
        <f ca="1">MATCH(LEFT(OFFSET(Lists!$Q$2,MATCH(E3529,Lists!$R$3:$R$19,0)+1,0),4),Lists!$S$3:$S$640,1)</f>
        <v>#N/A</v>
      </c>
      <c r="R3529" s="36" t="e">
        <f ca="1">LEFT(OFFSET(Lists!$S$2,P3529-1+MATCH(F3529,OFFSET(Lists!$T$3,P3529-1,0,Q3529-P3529+1),0),0),6)</f>
        <v>#N/A</v>
      </c>
      <c r="S3529" s="36" t="e">
        <f ca="1">VLOOKUP(R3529,Lists!B:D,3,FALSE)</f>
        <v>#N/A</v>
      </c>
      <c r="T3529" s="36" t="str">
        <f>IF(F3529&lt;&gt;"",MATCH(R3529,'Maximum minutes'!B:B,0),"")</f>
        <v/>
      </c>
      <c r="U3529" s="36">
        <f ca="1">IF(F3529&lt;&gt;"",COUNTA(OFFSET('Maximum minutes'!$C$1,'Annexe A1 Cours'!T3529,0,1,50)),0)</f>
        <v>0</v>
      </c>
      <c r="V3529" s="37">
        <f ca="1">IFERROR(OFFSET('Maximum minutes'!$C$1,T3529+1,-1+MATCH(G3529,OFFSET('Maximum minutes'!$C$1,T3529-1,0,1,50),0)),0)</f>
        <v>0</v>
      </c>
      <c r="W3529" s="38">
        <f t="shared" ca="1" si="110"/>
        <v>0</v>
      </c>
    </row>
    <row r="3530" spans="1:23" s="36" customFormat="1" ht="18.75">
      <c r="A3530" s="34"/>
      <c r="B3530" s="39"/>
      <c r="C3530" s="39"/>
      <c r="D3530" s="35"/>
      <c r="E3530" s="40"/>
      <c r="F3530" s="39"/>
      <c r="G3530" s="39"/>
      <c r="H3530" s="39"/>
      <c r="I3530" s="34"/>
      <c r="J3530" s="34"/>
      <c r="K3530" s="34"/>
      <c r="L3530" s="34"/>
      <c r="M3530" s="43" t="str">
        <f ca="1">IFERROR(OFFSET('Maximum minutes'!$C$1,T3530,MATCH(IF(G3530&lt;&gt;"",G3530,F3530),OFFSET('Maximum minutes'!$C$1,T3530-1,0,1,U3530+1),0)-1)*IF(OR(ISNUMBER(J3530),J3530="sans examen"),1,0)*IF(W3530&lt;MinDate,1,0),"")</f>
        <v/>
      </c>
      <c r="N3530" s="36">
        <f t="shared" ca="1" si="111"/>
        <v>0</v>
      </c>
      <c r="O3530" s="36" t="e">
        <f ca="1">LEFT(OFFSET(Lists!$Q$2,MATCH(E3530,Lists!$R$3:$R$19,0),0),4)</f>
        <v>#N/A</v>
      </c>
      <c r="P3530" s="36" t="e">
        <f ca="1">MATCH(O3530,Lists!$S$2:$S$640,1)</f>
        <v>#N/A</v>
      </c>
      <c r="Q3530" s="36" t="e">
        <f ca="1">MATCH(LEFT(OFFSET(Lists!$Q$2,MATCH(E3530,Lists!$R$3:$R$19,0)+1,0),4),Lists!$S$3:$S$640,1)</f>
        <v>#N/A</v>
      </c>
      <c r="R3530" s="36" t="e">
        <f ca="1">LEFT(OFFSET(Lists!$S$2,P3530-1+MATCH(F3530,OFFSET(Lists!$T$3,P3530-1,0,Q3530-P3530+1),0),0),6)</f>
        <v>#N/A</v>
      </c>
      <c r="S3530" s="36" t="e">
        <f ca="1">VLOOKUP(R3530,Lists!B:D,3,FALSE)</f>
        <v>#N/A</v>
      </c>
      <c r="T3530" s="36" t="str">
        <f>IF(F3530&lt;&gt;"",MATCH(R3530,'Maximum minutes'!B:B,0),"")</f>
        <v/>
      </c>
      <c r="U3530" s="36">
        <f ca="1">IF(F3530&lt;&gt;"",COUNTA(OFFSET('Maximum minutes'!$C$1,'Annexe A1 Cours'!T3530,0,1,50)),0)</f>
        <v>0</v>
      </c>
      <c r="V3530" s="37">
        <f ca="1">IFERROR(OFFSET('Maximum minutes'!$C$1,T3530+1,-1+MATCH(G3530,OFFSET('Maximum minutes'!$C$1,T3530-1,0,1,50),0)),0)</f>
        <v>0</v>
      </c>
      <c r="W3530" s="38">
        <f t="shared" ca="1" si="110"/>
        <v>0</v>
      </c>
    </row>
    <row r="3531" spans="1:23" s="36" customFormat="1" ht="18.75">
      <c r="A3531" s="34"/>
      <c r="B3531" s="39"/>
      <c r="C3531" s="39"/>
      <c r="D3531" s="35"/>
      <c r="E3531" s="40"/>
      <c r="F3531" s="39"/>
      <c r="G3531" s="39"/>
      <c r="H3531" s="39"/>
      <c r="I3531" s="34"/>
      <c r="J3531" s="34"/>
      <c r="K3531" s="34"/>
      <c r="L3531" s="34"/>
      <c r="M3531" s="43" t="str">
        <f ca="1">IFERROR(OFFSET('Maximum minutes'!$C$1,T3531,MATCH(IF(G3531&lt;&gt;"",G3531,F3531),OFFSET('Maximum minutes'!$C$1,T3531-1,0,1,U3531+1),0)-1)*IF(OR(ISNUMBER(J3531),J3531="sans examen"),1,0)*IF(W3531&lt;MinDate,1,0),"")</f>
        <v/>
      </c>
      <c r="N3531" s="36">
        <f t="shared" ca="1" si="111"/>
        <v>0</v>
      </c>
      <c r="O3531" s="36" t="e">
        <f ca="1">LEFT(OFFSET(Lists!$Q$2,MATCH(E3531,Lists!$R$3:$R$19,0),0),4)</f>
        <v>#N/A</v>
      </c>
      <c r="P3531" s="36" t="e">
        <f ca="1">MATCH(O3531,Lists!$S$2:$S$640,1)</f>
        <v>#N/A</v>
      </c>
      <c r="Q3531" s="36" t="e">
        <f ca="1">MATCH(LEFT(OFFSET(Lists!$Q$2,MATCH(E3531,Lists!$R$3:$R$19,0)+1,0),4),Lists!$S$3:$S$640,1)</f>
        <v>#N/A</v>
      </c>
      <c r="R3531" s="36" t="e">
        <f ca="1">LEFT(OFFSET(Lists!$S$2,P3531-1+MATCH(F3531,OFFSET(Lists!$T$3,P3531-1,0,Q3531-P3531+1),0),0),6)</f>
        <v>#N/A</v>
      </c>
      <c r="S3531" s="36" t="e">
        <f ca="1">VLOOKUP(R3531,Lists!B:D,3,FALSE)</f>
        <v>#N/A</v>
      </c>
      <c r="T3531" s="36" t="str">
        <f>IF(F3531&lt;&gt;"",MATCH(R3531,'Maximum minutes'!B:B,0),"")</f>
        <v/>
      </c>
      <c r="U3531" s="36">
        <f ca="1">IF(F3531&lt;&gt;"",COUNTA(OFFSET('Maximum minutes'!$C$1,'Annexe A1 Cours'!T3531,0,1,50)),0)</f>
        <v>0</v>
      </c>
      <c r="V3531" s="37">
        <f ca="1">IFERROR(OFFSET('Maximum minutes'!$C$1,T3531+1,-1+MATCH(G3531,OFFSET('Maximum minutes'!$C$1,T3531-1,0,1,50),0)),0)</f>
        <v>0</v>
      </c>
      <c r="W3531" s="38">
        <f t="shared" ca="1" si="110"/>
        <v>0</v>
      </c>
    </row>
    <row r="3532" spans="1:23" s="36" customFormat="1" ht="18.75">
      <c r="A3532" s="34"/>
      <c r="B3532" s="39"/>
      <c r="C3532" s="39"/>
      <c r="D3532" s="35"/>
      <c r="E3532" s="40"/>
      <c r="F3532" s="39"/>
      <c r="G3532" s="39"/>
      <c r="H3532" s="39"/>
      <c r="I3532" s="34"/>
      <c r="J3532" s="34"/>
      <c r="K3532" s="34"/>
      <c r="L3532" s="34"/>
      <c r="M3532" s="43" t="str">
        <f ca="1">IFERROR(OFFSET('Maximum minutes'!$C$1,T3532,MATCH(IF(G3532&lt;&gt;"",G3532,F3532),OFFSET('Maximum minutes'!$C$1,T3532-1,0,1,U3532+1),0)-1)*IF(OR(ISNUMBER(J3532),J3532="sans examen"),1,0)*IF(W3532&lt;MinDate,1,0),"")</f>
        <v/>
      </c>
      <c r="N3532" s="36">
        <f t="shared" ca="1" si="111"/>
        <v>0</v>
      </c>
      <c r="O3532" s="36" t="e">
        <f ca="1">LEFT(OFFSET(Lists!$Q$2,MATCH(E3532,Lists!$R$3:$R$19,0),0),4)</f>
        <v>#N/A</v>
      </c>
      <c r="P3532" s="36" t="e">
        <f ca="1">MATCH(O3532,Lists!$S$2:$S$640,1)</f>
        <v>#N/A</v>
      </c>
      <c r="Q3532" s="36" t="e">
        <f ca="1">MATCH(LEFT(OFFSET(Lists!$Q$2,MATCH(E3532,Lists!$R$3:$R$19,0)+1,0),4),Lists!$S$3:$S$640,1)</f>
        <v>#N/A</v>
      </c>
      <c r="R3532" s="36" t="e">
        <f ca="1">LEFT(OFFSET(Lists!$S$2,P3532-1+MATCH(F3532,OFFSET(Lists!$T$3,P3532-1,0,Q3532-P3532+1),0),0),6)</f>
        <v>#N/A</v>
      </c>
      <c r="S3532" s="36" t="e">
        <f ca="1">VLOOKUP(R3532,Lists!B:D,3,FALSE)</f>
        <v>#N/A</v>
      </c>
      <c r="T3532" s="36" t="str">
        <f>IF(F3532&lt;&gt;"",MATCH(R3532,'Maximum minutes'!B:B,0),"")</f>
        <v/>
      </c>
      <c r="U3532" s="36">
        <f ca="1">IF(F3532&lt;&gt;"",COUNTA(OFFSET('Maximum minutes'!$C$1,'Annexe A1 Cours'!T3532,0,1,50)),0)</f>
        <v>0</v>
      </c>
      <c r="V3532" s="37">
        <f ca="1">IFERROR(OFFSET('Maximum minutes'!$C$1,T3532+1,-1+MATCH(G3532,OFFSET('Maximum minutes'!$C$1,T3532-1,0,1,50),0)),0)</f>
        <v>0</v>
      </c>
      <c r="W3532" s="38">
        <f t="shared" ca="1" si="110"/>
        <v>0</v>
      </c>
    </row>
    <row r="3533" spans="1:23" s="36" customFormat="1" ht="18.75">
      <c r="A3533" s="34"/>
      <c r="B3533" s="39"/>
      <c r="C3533" s="39"/>
      <c r="D3533" s="35"/>
      <c r="E3533" s="40"/>
      <c r="F3533" s="39"/>
      <c r="G3533" s="39"/>
      <c r="H3533" s="39"/>
      <c r="I3533" s="34"/>
      <c r="J3533" s="34"/>
      <c r="K3533" s="34"/>
      <c r="L3533" s="34"/>
      <c r="M3533" s="43" t="str">
        <f ca="1">IFERROR(OFFSET('Maximum minutes'!$C$1,T3533,MATCH(IF(G3533&lt;&gt;"",G3533,F3533),OFFSET('Maximum minutes'!$C$1,T3533-1,0,1,U3533+1),0)-1)*IF(OR(ISNUMBER(J3533),J3533="sans examen"),1,0)*IF(W3533&lt;MinDate,1,0),"")</f>
        <v/>
      </c>
      <c r="N3533" s="36">
        <f t="shared" ca="1" si="111"/>
        <v>0</v>
      </c>
      <c r="O3533" s="36" t="e">
        <f ca="1">LEFT(OFFSET(Lists!$Q$2,MATCH(E3533,Lists!$R$3:$R$19,0),0),4)</f>
        <v>#N/A</v>
      </c>
      <c r="P3533" s="36" t="e">
        <f ca="1">MATCH(O3533,Lists!$S$2:$S$640,1)</f>
        <v>#N/A</v>
      </c>
      <c r="Q3533" s="36" t="e">
        <f ca="1">MATCH(LEFT(OFFSET(Lists!$Q$2,MATCH(E3533,Lists!$R$3:$R$19,0)+1,0),4),Lists!$S$3:$S$640,1)</f>
        <v>#N/A</v>
      </c>
      <c r="R3533" s="36" t="e">
        <f ca="1">LEFT(OFFSET(Lists!$S$2,P3533-1+MATCH(F3533,OFFSET(Lists!$T$3,P3533-1,0,Q3533-P3533+1),0),0),6)</f>
        <v>#N/A</v>
      </c>
      <c r="S3533" s="36" t="e">
        <f ca="1">VLOOKUP(R3533,Lists!B:D,3,FALSE)</f>
        <v>#N/A</v>
      </c>
      <c r="T3533" s="36" t="str">
        <f>IF(F3533&lt;&gt;"",MATCH(R3533,'Maximum minutes'!B:B,0),"")</f>
        <v/>
      </c>
      <c r="U3533" s="36">
        <f ca="1">IF(F3533&lt;&gt;"",COUNTA(OFFSET('Maximum minutes'!$C$1,'Annexe A1 Cours'!T3533,0,1,50)),0)</f>
        <v>0</v>
      </c>
      <c r="V3533" s="37">
        <f ca="1">IFERROR(OFFSET('Maximum minutes'!$C$1,T3533+1,-1+MATCH(G3533,OFFSET('Maximum minutes'!$C$1,T3533-1,0,1,50),0)),0)</f>
        <v>0</v>
      </c>
      <c r="W3533" s="38">
        <f t="shared" ca="1" si="110"/>
        <v>0</v>
      </c>
    </row>
    <row r="3534" spans="1:23" s="36" customFormat="1" ht="18.75">
      <c r="A3534" s="34"/>
      <c r="B3534" s="39"/>
      <c r="C3534" s="39"/>
      <c r="D3534" s="35"/>
      <c r="E3534" s="40"/>
      <c r="F3534" s="39"/>
      <c r="G3534" s="39"/>
      <c r="H3534" s="39"/>
      <c r="I3534" s="34"/>
      <c r="J3534" s="34"/>
      <c r="K3534" s="34"/>
      <c r="L3534" s="34"/>
      <c r="M3534" s="43" t="str">
        <f ca="1">IFERROR(OFFSET('Maximum minutes'!$C$1,T3534,MATCH(IF(G3534&lt;&gt;"",G3534,F3534),OFFSET('Maximum minutes'!$C$1,T3534-1,0,1,U3534+1),0)-1)*IF(OR(ISNUMBER(J3534),J3534="sans examen"),1,0)*IF(W3534&lt;MinDate,1,0),"")</f>
        <v/>
      </c>
      <c r="N3534" s="36">
        <f t="shared" ca="1" si="111"/>
        <v>0</v>
      </c>
      <c r="O3534" s="36" t="e">
        <f ca="1">LEFT(OFFSET(Lists!$Q$2,MATCH(E3534,Lists!$R$3:$R$19,0),0),4)</f>
        <v>#N/A</v>
      </c>
      <c r="P3534" s="36" t="e">
        <f ca="1">MATCH(O3534,Lists!$S$2:$S$640,1)</f>
        <v>#N/A</v>
      </c>
      <c r="Q3534" s="36" t="e">
        <f ca="1">MATCH(LEFT(OFFSET(Lists!$Q$2,MATCH(E3534,Lists!$R$3:$R$19,0)+1,0),4),Lists!$S$3:$S$640,1)</f>
        <v>#N/A</v>
      </c>
      <c r="R3534" s="36" t="e">
        <f ca="1">LEFT(OFFSET(Lists!$S$2,P3534-1+MATCH(F3534,OFFSET(Lists!$T$3,P3534-1,0,Q3534-P3534+1),0),0),6)</f>
        <v>#N/A</v>
      </c>
      <c r="S3534" s="36" t="e">
        <f ca="1">VLOOKUP(R3534,Lists!B:D,3,FALSE)</f>
        <v>#N/A</v>
      </c>
      <c r="T3534" s="36" t="str">
        <f>IF(F3534&lt;&gt;"",MATCH(R3534,'Maximum minutes'!B:B,0),"")</f>
        <v/>
      </c>
      <c r="U3534" s="36">
        <f ca="1">IF(F3534&lt;&gt;"",COUNTA(OFFSET('Maximum minutes'!$C$1,'Annexe A1 Cours'!T3534,0,1,50)),0)</f>
        <v>0</v>
      </c>
      <c r="V3534" s="37">
        <f ca="1">IFERROR(OFFSET('Maximum minutes'!$C$1,T3534+1,-1+MATCH(G3534,OFFSET('Maximum minutes'!$C$1,T3534-1,0,1,50),0)),0)</f>
        <v>0</v>
      </c>
      <c r="W3534" s="38">
        <f t="shared" ca="1" si="110"/>
        <v>0</v>
      </c>
    </row>
    <row r="3535" spans="1:23" s="36" customFormat="1" ht="18.75">
      <c r="A3535" s="34"/>
      <c r="B3535" s="39"/>
      <c r="C3535" s="39"/>
      <c r="D3535" s="35"/>
      <c r="E3535" s="40"/>
      <c r="F3535" s="39"/>
      <c r="G3535" s="39"/>
      <c r="H3535" s="39"/>
      <c r="I3535" s="34"/>
      <c r="J3535" s="34"/>
      <c r="K3535" s="34"/>
      <c r="L3535" s="34"/>
      <c r="M3535" s="43" t="str">
        <f ca="1">IFERROR(OFFSET('Maximum minutes'!$C$1,T3535,MATCH(IF(G3535&lt;&gt;"",G3535,F3535),OFFSET('Maximum minutes'!$C$1,T3535-1,0,1,U3535+1),0)-1)*IF(OR(ISNUMBER(J3535),J3535="sans examen"),1,0)*IF(W3535&lt;MinDate,1,0),"")</f>
        <v/>
      </c>
      <c r="N3535" s="36">
        <f t="shared" ca="1" si="111"/>
        <v>0</v>
      </c>
      <c r="O3535" s="36" t="e">
        <f ca="1">LEFT(OFFSET(Lists!$Q$2,MATCH(E3535,Lists!$R$3:$R$19,0),0),4)</f>
        <v>#N/A</v>
      </c>
      <c r="P3535" s="36" t="e">
        <f ca="1">MATCH(O3535,Lists!$S$2:$S$640,1)</f>
        <v>#N/A</v>
      </c>
      <c r="Q3535" s="36" t="e">
        <f ca="1">MATCH(LEFT(OFFSET(Lists!$Q$2,MATCH(E3535,Lists!$R$3:$R$19,0)+1,0),4),Lists!$S$3:$S$640,1)</f>
        <v>#N/A</v>
      </c>
      <c r="R3535" s="36" t="e">
        <f ca="1">LEFT(OFFSET(Lists!$S$2,P3535-1+MATCH(F3535,OFFSET(Lists!$T$3,P3535-1,0,Q3535-P3535+1),0),0),6)</f>
        <v>#N/A</v>
      </c>
      <c r="S3535" s="36" t="e">
        <f ca="1">VLOOKUP(R3535,Lists!B:D,3,FALSE)</f>
        <v>#N/A</v>
      </c>
      <c r="T3535" s="36" t="str">
        <f>IF(F3535&lt;&gt;"",MATCH(R3535,'Maximum minutes'!B:B,0),"")</f>
        <v/>
      </c>
      <c r="U3535" s="36">
        <f ca="1">IF(F3535&lt;&gt;"",COUNTA(OFFSET('Maximum minutes'!$C$1,'Annexe A1 Cours'!T3535,0,1,50)),0)</f>
        <v>0</v>
      </c>
      <c r="V3535" s="37">
        <f ca="1">IFERROR(OFFSET('Maximum minutes'!$C$1,T3535+1,-1+MATCH(G3535,OFFSET('Maximum minutes'!$C$1,T3535-1,0,1,50),0)),0)</f>
        <v>0</v>
      </c>
      <c r="W3535" s="38">
        <f t="shared" ca="1" si="110"/>
        <v>0</v>
      </c>
    </row>
    <row r="3536" spans="1:23" s="36" customFormat="1" ht="18.75">
      <c r="A3536" s="34"/>
      <c r="B3536" s="39"/>
      <c r="C3536" s="39"/>
      <c r="D3536" s="35"/>
      <c r="E3536" s="40"/>
      <c r="F3536" s="39"/>
      <c r="G3536" s="39"/>
      <c r="H3536" s="39"/>
      <c r="I3536" s="34"/>
      <c r="J3536" s="34"/>
      <c r="K3536" s="34"/>
      <c r="L3536" s="34"/>
      <c r="M3536" s="43" t="str">
        <f ca="1">IFERROR(OFFSET('Maximum minutes'!$C$1,T3536,MATCH(IF(G3536&lt;&gt;"",G3536,F3536),OFFSET('Maximum minutes'!$C$1,T3536-1,0,1,U3536+1),0)-1)*IF(OR(ISNUMBER(J3536),J3536="sans examen"),1,0)*IF(W3536&lt;MinDate,1,0),"")</f>
        <v/>
      </c>
      <c r="N3536" s="36">
        <f t="shared" ca="1" si="111"/>
        <v>0</v>
      </c>
      <c r="O3536" s="36" t="e">
        <f ca="1">LEFT(OFFSET(Lists!$Q$2,MATCH(E3536,Lists!$R$3:$R$19,0),0),4)</f>
        <v>#N/A</v>
      </c>
      <c r="P3536" s="36" t="e">
        <f ca="1">MATCH(O3536,Lists!$S$2:$S$640,1)</f>
        <v>#N/A</v>
      </c>
      <c r="Q3536" s="36" t="e">
        <f ca="1">MATCH(LEFT(OFFSET(Lists!$Q$2,MATCH(E3536,Lists!$R$3:$R$19,0)+1,0),4),Lists!$S$3:$S$640,1)</f>
        <v>#N/A</v>
      </c>
      <c r="R3536" s="36" t="e">
        <f ca="1">LEFT(OFFSET(Lists!$S$2,P3536-1+MATCH(F3536,OFFSET(Lists!$T$3,P3536-1,0,Q3536-P3536+1),0),0),6)</f>
        <v>#N/A</v>
      </c>
      <c r="S3536" s="36" t="e">
        <f ca="1">VLOOKUP(R3536,Lists!B:D,3,FALSE)</f>
        <v>#N/A</v>
      </c>
      <c r="T3536" s="36" t="str">
        <f>IF(F3536&lt;&gt;"",MATCH(R3536,'Maximum minutes'!B:B,0),"")</f>
        <v/>
      </c>
      <c r="U3536" s="36">
        <f ca="1">IF(F3536&lt;&gt;"",COUNTA(OFFSET('Maximum minutes'!$C$1,'Annexe A1 Cours'!T3536,0,1,50)),0)</f>
        <v>0</v>
      </c>
      <c r="V3536" s="37">
        <f ca="1">IFERROR(OFFSET('Maximum minutes'!$C$1,T3536+1,-1+MATCH(G3536,OFFSET('Maximum minutes'!$C$1,T3536-1,0,1,50),0)),0)</f>
        <v>0</v>
      </c>
      <c r="W3536" s="38">
        <f t="shared" ca="1" si="110"/>
        <v>0</v>
      </c>
    </row>
    <row r="3537" spans="1:23" s="36" customFormat="1" ht="18.75">
      <c r="A3537" s="34"/>
      <c r="B3537" s="39"/>
      <c r="C3537" s="39"/>
      <c r="D3537" s="35"/>
      <c r="E3537" s="40"/>
      <c r="F3537" s="39"/>
      <c r="G3537" s="39"/>
      <c r="H3537" s="39"/>
      <c r="I3537" s="34"/>
      <c r="J3537" s="34"/>
      <c r="K3537" s="34"/>
      <c r="L3537" s="34"/>
      <c r="M3537" s="43" t="str">
        <f ca="1">IFERROR(OFFSET('Maximum minutes'!$C$1,T3537,MATCH(IF(G3537&lt;&gt;"",G3537,F3537),OFFSET('Maximum minutes'!$C$1,T3537-1,0,1,U3537+1),0)-1)*IF(OR(ISNUMBER(J3537),J3537="sans examen"),1,0)*IF(W3537&lt;MinDate,1,0),"")</f>
        <v/>
      </c>
      <c r="N3537" s="36">
        <f t="shared" ca="1" si="111"/>
        <v>0</v>
      </c>
      <c r="O3537" s="36" t="e">
        <f ca="1">LEFT(OFFSET(Lists!$Q$2,MATCH(E3537,Lists!$R$3:$R$19,0),0),4)</f>
        <v>#N/A</v>
      </c>
      <c r="P3537" s="36" t="e">
        <f ca="1">MATCH(O3537,Lists!$S$2:$S$640,1)</f>
        <v>#N/A</v>
      </c>
      <c r="Q3537" s="36" t="e">
        <f ca="1">MATCH(LEFT(OFFSET(Lists!$Q$2,MATCH(E3537,Lists!$R$3:$R$19,0)+1,0),4),Lists!$S$3:$S$640,1)</f>
        <v>#N/A</v>
      </c>
      <c r="R3537" s="36" t="e">
        <f ca="1">LEFT(OFFSET(Lists!$S$2,P3537-1+MATCH(F3537,OFFSET(Lists!$T$3,P3537-1,0,Q3537-P3537+1),0),0),6)</f>
        <v>#N/A</v>
      </c>
      <c r="S3537" s="36" t="e">
        <f ca="1">VLOOKUP(R3537,Lists!B:D,3,FALSE)</f>
        <v>#N/A</v>
      </c>
      <c r="T3537" s="36" t="str">
        <f>IF(F3537&lt;&gt;"",MATCH(R3537,'Maximum minutes'!B:B,0),"")</f>
        <v/>
      </c>
      <c r="U3537" s="36">
        <f ca="1">IF(F3537&lt;&gt;"",COUNTA(OFFSET('Maximum minutes'!$C$1,'Annexe A1 Cours'!T3537,0,1,50)),0)</f>
        <v>0</v>
      </c>
      <c r="V3537" s="37">
        <f ca="1">IFERROR(OFFSET('Maximum minutes'!$C$1,T3537+1,-1+MATCH(G3537,OFFSET('Maximum minutes'!$C$1,T3537-1,0,1,50),0)),0)</f>
        <v>0</v>
      </c>
      <c r="W3537" s="38">
        <f t="shared" ca="1" si="110"/>
        <v>0</v>
      </c>
    </row>
    <row r="3538" spans="1:23" s="36" customFormat="1" ht="18.75">
      <c r="A3538" s="34"/>
      <c r="B3538" s="39"/>
      <c r="C3538" s="39"/>
      <c r="D3538" s="35"/>
      <c r="E3538" s="40"/>
      <c r="F3538" s="39"/>
      <c r="G3538" s="39"/>
      <c r="H3538" s="39"/>
      <c r="I3538" s="34"/>
      <c r="J3538" s="34"/>
      <c r="K3538" s="34"/>
      <c r="L3538" s="34"/>
      <c r="M3538" s="43" t="str">
        <f ca="1">IFERROR(OFFSET('Maximum minutes'!$C$1,T3538,MATCH(IF(G3538&lt;&gt;"",G3538,F3538),OFFSET('Maximum minutes'!$C$1,T3538-1,0,1,U3538+1),0)-1)*IF(OR(ISNUMBER(J3538),J3538="sans examen"),1,0)*IF(W3538&lt;MinDate,1,0),"")</f>
        <v/>
      </c>
      <c r="N3538" s="36">
        <f t="shared" ca="1" si="111"/>
        <v>0</v>
      </c>
      <c r="O3538" s="36" t="e">
        <f ca="1">LEFT(OFFSET(Lists!$Q$2,MATCH(E3538,Lists!$R$3:$R$19,0),0),4)</f>
        <v>#N/A</v>
      </c>
      <c r="P3538" s="36" t="e">
        <f ca="1">MATCH(O3538,Lists!$S$2:$S$640,1)</f>
        <v>#N/A</v>
      </c>
      <c r="Q3538" s="36" t="e">
        <f ca="1">MATCH(LEFT(OFFSET(Lists!$Q$2,MATCH(E3538,Lists!$R$3:$R$19,0)+1,0),4),Lists!$S$3:$S$640,1)</f>
        <v>#N/A</v>
      </c>
      <c r="R3538" s="36" t="e">
        <f ca="1">LEFT(OFFSET(Lists!$S$2,P3538-1+MATCH(F3538,OFFSET(Lists!$T$3,P3538-1,0,Q3538-P3538+1),0),0),6)</f>
        <v>#N/A</v>
      </c>
      <c r="S3538" s="36" t="e">
        <f ca="1">VLOOKUP(R3538,Lists!B:D,3,FALSE)</f>
        <v>#N/A</v>
      </c>
      <c r="T3538" s="36" t="str">
        <f>IF(F3538&lt;&gt;"",MATCH(R3538,'Maximum minutes'!B:B,0),"")</f>
        <v/>
      </c>
      <c r="U3538" s="36">
        <f ca="1">IF(F3538&lt;&gt;"",COUNTA(OFFSET('Maximum minutes'!$C$1,'Annexe A1 Cours'!T3538,0,1,50)),0)</f>
        <v>0</v>
      </c>
      <c r="V3538" s="37">
        <f ca="1">IFERROR(OFFSET('Maximum minutes'!$C$1,T3538+1,-1+MATCH(G3538,OFFSET('Maximum minutes'!$C$1,T3538-1,0,1,50),0)),0)</f>
        <v>0</v>
      </c>
      <c r="W3538" s="38">
        <f t="shared" ca="1" si="110"/>
        <v>0</v>
      </c>
    </row>
    <row r="3539" spans="1:23" s="36" customFormat="1" ht="18.75">
      <c r="A3539" s="34"/>
      <c r="B3539" s="39"/>
      <c r="C3539" s="39"/>
      <c r="D3539" s="35"/>
      <c r="E3539" s="40"/>
      <c r="F3539" s="39"/>
      <c r="G3539" s="39"/>
      <c r="H3539" s="39"/>
      <c r="I3539" s="34"/>
      <c r="J3539" s="34"/>
      <c r="K3539" s="34"/>
      <c r="L3539" s="34"/>
      <c r="M3539" s="43" t="str">
        <f ca="1">IFERROR(OFFSET('Maximum minutes'!$C$1,T3539,MATCH(IF(G3539&lt;&gt;"",G3539,F3539),OFFSET('Maximum minutes'!$C$1,T3539-1,0,1,U3539+1),0)-1)*IF(OR(ISNUMBER(J3539),J3539="sans examen"),1,0)*IF(W3539&lt;MinDate,1,0),"")</f>
        <v/>
      </c>
      <c r="N3539" s="36">
        <f t="shared" ca="1" si="111"/>
        <v>0</v>
      </c>
      <c r="O3539" s="36" t="e">
        <f ca="1">LEFT(OFFSET(Lists!$Q$2,MATCH(E3539,Lists!$R$3:$R$19,0),0),4)</f>
        <v>#N/A</v>
      </c>
      <c r="P3539" s="36" t="e">
        <f ca="1">MATCH(O3539,Lists!$S$2:$S$640,1)</f>
        <v>#N/A</v>
      </c>
      <c r="Q3539" s="36" t="e">
        <f ca="1">MATCH(LEFT(OFFSET(Lists!$Q$2,MATCH(E3539,Lists!$R$3:$R$19,0)+1,0),4),Lists!$S$3:$S$640,1)</f>
        <v>#N/A</v>
      </c>
      <c r="R3539" s="36" t="e">
        <f ca="1">LEFT(OFFSET(Lists!$S$2,P3539-1+MATCH(F3539,OFFSET(Lists!$T$3,P3539-1,0,Q3539-P3539+1),0),0),6)</f>
        <v>#N/A</v>
      </c>
      <c r="S3539" s="36" t="e">
        <f ca="1">VLOOKUP(R3539,Lists!B:D,3,FALSE)</f>
        <v>#N/A</v>
      </c>
      <c r="T3539" s="36" t="str">
        <f>IF(F3539&lt;&gt;"",MATCH(R3539,'Maximum minutes'!B:B,0),"")</f>
        <v/>
      </c>
      <c r="U3539" s="36">
        <f ca="1">IF(F3539&lt;&gt;"",COUNTA(OFFSET('Maximum minutes'!$C$1,'Annexe A1 Cours'!T3539,0,1,50)),0)</f>
        <v>0</v>
      </c>
      <c r="V3539" s="37">
        <f ca="1">IFERROR(OFFSET('Maximum minutes'!$C$1,T3539+1,-1+MATCH(G3539,OFFSET('Maximum minutes'!$C$1,T3539-1,0,1,50),0)),0)</f>
        <v>0</v>
      </c>
      <c r="W3539" s="38">
        <f t="shared" ca="1" si="110"/>
        <v>0</v>
      </c>
    </row>
    <row r="3540" spans="1:23" s="36" customFormat="1" ht="18.75">
      <c r="A3540" s="34"/>
      <c r="B3540" s="39"/>
      <c r="C3540" s="39"/>
      <c r="D3540" s="35"/>
      <c r="E3540" s="40"/>
      <c r="F3540" s="39"/>
      <c r="G3540" s="39"/>
      <c r="H3540" s="39"/>
      <c r="I3540" s="34"/>
      <c r="J3540" s="34"/>
      <c r="K3540" s="34"/>
      <c r="L3540" s="34"/>
      <c r="M3540" s="43" t="str">
        <f ca="1">IFERROR(OFFSET('Maximum minutes'!$C$1,T3540,MATCH(IF(G3540&lt;&gt;"",G3540,F3540),OFFSET('Maximum minutes'!$C$1,T3540-1,0,1,U3540+1),0)-1)*IF(OR(ISNUMBER(J3540),J3540="sans examen"),1,0)*IF(W3540&lt;MinDate,1,0),"")</f>
        <v/>
      </c>
      <c r="N3540" s="36">
        <f t="shared" ca="1" si="111"/>
        <v>0</v>
      </c>
      <c r="O3540" s="36" t="e">
        <f ca="1">LEFT(OFFSET(Lists!$Q$2,MATCH(E3540,Lists!$R$3:$R$19,0),0),4)</f>
        <v>#N/A</v>
      </c>
      <c r="P3540" s="36" t="e">
        <f ca="1">MATCH(O3540,Lists!$S$2:$S$640,1)</f>
        <v>#N/A</v>
      </c>
      <c r="Q3540" s="36" t="e">
        <f ca="1">MATCH(LEFT(OFFSET(Lists!$Q$2,MATCH(E3540,Lists!$R$3:$R$19,0)+1,0),4),Lists!$S$3:$S$640,1)</f>
        <v>#N/A</v>
      </c>
      <c r="R3540" s="36" t="e">
        <f ca="1">LEFT(OFFSET(Lists!$S$2,P3540-1+MATCH(F3540,OFFSET(Lists!$T$3,P3540-1,0,Q3540-P3540+1),0),0),6)</f>
        <v>#N/A</v>
      </c>
      <c r="S3540" s="36" t="e">
        <f ca="1">VLOOKUP(R3540,Lists!B:D,3,FALSE)</f>
        <v>#N/A</v>
      </c>
      <c r="T3540" s="36" t="str">
        <f>IF(F3540&lt;&gt;"",MATCH(R3540,'Maximum minutes'!B:B,0),"")</f>
        <v/>
      </c>
      <c r="U3540" s="36">
        <f ca="1">IF(F3540&lt;&gt;"",COUNTA(OFFSET('Maximum minutes'!$C$1,'Annexe A1 Cours'!T3540,0,1,50)),0)</f>
        <v>0</v>
      </c>
      <c r="V3540" s="37">
        <f ca="1">IFERROR(OFFSET('Maximum minutes'!$C$1,T3540+1,-1+MATCH(G3540,OFFSET('Maximum minutes'!$C$1,T3540-1,0,1,50),0)),0)</f>
        <v>0</v>
      </c>
      <c r="W3540" s="38">
        <f t="shared" ca="1" si="110"/>
        <v>0</v>
      </c>
    </row>
    <row r="3541" spans="1:23" s="36" customFormat="1" ht="18.75">
      <c r="A3541" s="34"/>
      <c r="B3541" s="39"/>
      <c r="C3541" s="39"/>
      <c r="D3541" s="35"/>
      <c r="E3541" s="40"/>
      <c r="F3541" s="39"/>
      <c r="G3541" s="39"/>
      <c r="H3541" s="39"/>
      <c r="I3541" s="34"/>
      <c r="J3541" s="34"/>
      <c r="K3541" s="34"/>
      <c r="L3541" s="34"/>
      <c r="M3541" s="43" t="str">
        <f ca="1">IFERROR(OFFSET('Maximum minutes'!$C$1,T3541,MATCH(IF(G3541&lt;&gt;"",G3541,F3541),OFFSET('Maximum minutes'!$C$1,T3541-1,0,1,U3541+1),0)-1)*IF(OR(ISNUMBER(J3541),J3541="sans examen"),1,0)*IF(W3541&lt;MinDate,1,0),"")</f>
        <v/>
      </c>
      <c r="N3541" s="36">
        <f t="shared" ca="1" si="111"/>
        <v>0</v>
      </c>
      <c r="O3541" s="36" t="e">
        <f ca="1">LEFT(OFFSET(Lists!$Q$2,MATCH(E3541,Lists!$R$3:$R$19,0),0),4)</f>
        <v>#N/A</v>
      </c>
      <c r="P3541" s="36" t="e">
        <f ca="1">MATCH(O3541,Lists!$S$2:$S$640,1)</f>
        <v>#N/A</v>
      </c>
      <c r="Q3541" s="36" t="e">
        <f ca="1">MATCH(LEFT(OFFSET(Lists!$Q$2,MATCH(E3541,Lists!$R$3:$R$19,0)+1,0),4),Lists!$S$3:$S$640,1)</f>
        <v>#N/A</v>
      </c>
      <c r="R3541" s="36" t="e">
        <f ca="1">LEFT(OFFSET(Lists!$S$2,P3541-1+MATCH(F3541,OFFSET(Lists!$T$3,P3541-1,0,Q3541-P3541+1),0),0),6)</f>
        <v>#N/A</v>
      </c>
      <c r="S3541" s="36" t="e">
        <f ca="1">VLOOKUP(R3541,Lists!B:D,3,FALSE)</f>
        <v>#N/A</v>
      </c>
      <c r="T3541" s="36" t="str">
        <f>IF(F3541&lt;&gt;"",MATCH(R3541,'Maximum minutes'!B:B,0),"")</f>
        <v/>
      </c>
      <c r="U3541" s="36">
        <f ca="1">IF(F3541&lt;&gt;"",COUNTA(OFFSET('Maximum minutes'!$C$1,'Annexe A1 Cours'!T3541,0,1,50)),0)</f>
        <v>0</v>
      </c>
      <c r="V3541" s="37">
        <f ca="1">IFERROR(OFFSET('Maximum minutes'!$C$1,T3541+1,-1+MATCH(G3541,OFFSET('Maximum minutes'!$C$1,T3541-1,0,1,50),0)),0)</f>
        <v>0</v>
      </c>
      <c r="W3541" s="38">
        <f t="shared" ca="1" si="110"/>
        <v>0</v>
      </c>
    </row>
    <row r="3542" spans="1:23" s="36" customFormat="1" ht="18.75">
      <c r="A3542" s="34"/>
      <c r="B3542" s="39"/>
      <c r="C3542" s="39"/>
      <c r="D3542" s="35"/>
      <c r="E3542" s="40"/>
      <c r="F3542" s="39"/>
      <c r="G3542" s="39"/>
      <c r="H3542" s="39"/>
      <c r="I3542" s="34"/>
      <c r="J3542" s="34"/>
      <c r="K3542" s="34"/>
      <c r="L3542" s="34"/>
      <c r="M3542" s="43" t="str">
        <f ca="1">IFERROR(OFFSET('Maximum minutes'!$C$1,T3542,MATCH(IF(G3542&lt;&gt;"",G3542,F3542),OFFSET('Maximum minutes'!$C$1,T3542-1,0,1,U3542+1),0)-1)*IF(OR(ISNUMBER(J3542),J3542="sans examen"),1,0)*IF(W3542&lt;MinDate,1,0),"")</f>
        <v/>
      </c>
      <c r="N3542" s="36">
        <f t="shared" ca="1" si="111"/>
        <v>0</v>
      </c>
      <c r="O3542" s="36" t="e">
        <f ca="1">LEFT(OFFSET(Lists!$Q$2,MATCH(E3542,Lists!$R$3:$R$19,0),0),4)</f>
        <v>#N/A</v>
      </c>
      <c r="P3542" s="36" t="e">
        <f ca="1">MATCH(O3542,Lists!$S$2:$S$640,1)</f>
        <v>#N/A</v>
      </c>
      <c r="Q3542" s="36" t="e">
        <f ca="1">MATCH(LEFT(OFFSET(Lists!$Q$2,MATCH(E3542,Lists!$R$3:$R$19,0)+1,0),4),Lists!$S$3:$S$640,1)</f>
        <v>#N/A</v>
      </c>
      <c r="R3542" s="36" t="e">
        <f ca="1">LEFT(OFFSET(Lists!$S$2,P3542-1+MATCH(F3542,OFFSET(Lists!$T$3,P3542-1,0,Q3542-P3542+1),0),0),6)</f>
        <v>#N/A</v>
      </c>
      <c r="S3542" s="36" t="e">
        <f ca="1">VLOOKUP(R3542,Lists!B:D,3,FALSE)</f>
        <v>#N/A</v>
      </c>
      <c r="T3542" s="36" t="str">
        <f>IF(F3542&lt;&gt;"",MATCH(R3542,'Maximum minutes'!B:B,0),"")</f>
        <v/>
      </c>
      <c r="U3542" s="36">
        <f ca="1">IF(F3542&lt;&gt;"",COUNTA(OFFSET('Maximum minutes'!$C$1,'Annexe A1 Cours'!T3542,0,1,50)),0)</f>
        <v>0</v>
      </c>
      <c r="V3542" s="37">
        <f ca="1">IFERROR(OFFSET('Maximum minutes'!$C$1,T3542+1,-1+MATCH(G3542,OFFSET('Maximum minutes'!$C$1,T3542-1,0,1,50),0)),0)</f>
        <v>0</v>
      </c>
      <c r="W3542" s="38">
        <f t="shared" ca="1" si="110"/>
        <v>0</v>
      </c>
    </row>
    <row r="3543" spans="1:23" s="36" customFormat="1" ht="18.75">
      <c r="A3543" s="34"/>
      <c r="B3543" s="39"/>
      <c r="C3543" s="39"/>
      <c r="D3543" s="35"/>
      <c r="E3543" s="40"/>
      <c r="F3543" s="39"/>
      <c r="G3543" s="39"/>
      <c r="H3543" s="39"/>
      <c r="I3543" s="34"/>
      <c r="J3543" s="34"/>
      <c r="K3543" s="34"/>
      <c r="L3543" s="34"/>
      <c r="M3543" s="43" t="str">
        <f ca="1">IFERROR(OFFSET('Maximum minutes'!$C$1,T3543,MATCH(IF(G3543&lt;&gt;"",G3543,F3543),OFFSET('Maximum minutes'!$C$1,T3543-1,0,1,U3543+1),0)-1)*IF(OR(ISNUMBER(J3543),J3543="sans examen"),1,0)*IF(W3543&lt;MinDate,1,0),"")</f>
        <v/>
      </c>
      <c r="N3543" s="36">
        <f t="shared" ca="1" si="111"/>
        <v>0</v>
      </c>
      <c r="O3543" s="36" t="e">
        <f ca="1">LEFT(OFFSET(Lists!$Q$2,MATCH(E3543,Lists!$R$3:$R$19,0),0),4)</f>
        <v>#N/A</v>
      </c>
      <c r="P3543" s="36" t="e">
        <f ca="1">MATCH(O3543,Lists!$S$2:$S$640,1)</f>
        <v>#N/A</v>
      </c>
      <c r="Q3543" s="36" t="e">
        <f ca="1">MATCH(LEFT(OFFSET(Lists!$Q$2,MATCH(E3543,Lists!$R$3:$R$19,0)+1,0),4),Lists!$S$3:$S$640,1)</f>
        <v>#N/A</v>
      </c>
      <c r="R3543" s="36" t="e">
        <f ca="1">LEFT(OFFSET(Lists!$S$2,P3543-1+MATCH(F3543,OFFSET(Lists!$T$3,P3543-1,0,Q3543-P3543+1),0),0),6)</f>
        <v>#N/A</v>
      </c>
      <c r="S3543" s="36" t="e">
        <f ca="1">VLOOKUP(R3543,Lists!B:D,3,FALSE)</f>
        <v>#N/A</v>
      </c>
      <c r="T3543" s="36" t="str">
        <f>IF(F3543&lt;&gt;"",MATCH(R3543,'Maximum minutes'!B:B,0),"")</f>
        <v/>
      </c>
      <c r="U3543" s="36">
        <f ca="1">IF(F3543&lt;&gt;"",COUNTA(OFFSET('Maximum minutes'!$C$1,'Annexe A1 Cours'!T3543,0,1,50)),0)</f>
        <v>0</v>
      </c>
      <c r="V3543" s="37">
        <f ca="1">IFERROR(OFFSET('Maximum minutes'!$C$1,T3543+1,-1+MATCH(G3543,OFFSET('Maximum minutes'!$C$1,T3543-1,0,1,50),0)),0)</f>
        <v>0</v>
      </c>
      <c r="W3543" s="38">
        <f t="shared" ca="1" si="110"/>
        <v>0</v>
      </c>
    </row>
    <row r="3544" spans="1:23" s="36" customFormat="1" ht="18.75">
      <c r="A3544" s="34"/>
      <c r="B3544" s="39"/>
      <c r="C3544" s="39"/>
      <c r="D3544" s="35"/>
      <c r="E3544" s="40"/>
      <c r="F3544" s="39"/>
      <c r="G3544" s="39"/>
      <c r="H3544" s="39"/>
      <c r="I3544" s="34"/>
      <c r="J3544" s="34"/>
      <c r="K3544" s="34"/>
      <c r="L3544" s="34"/>
      <c r="M3544" s="43" t="str">
        <f ca="1">IFERROR(OFFSET('Maximum minutes'!$C$1,T3544,MATCH(IF(G3544&lt;&gt;"",G3544,F3544),OFFSET('Maximum minutes'!$C$1,T3544-1,0,1,U3544+1),0)-1)*IF(OR(ISNUMBER(J3544),J3544="sans examen"),1,0)*IF(W3544&lt;MinDate,1,0),"")</f>
        <v/>
      </c>
      <c r="N3544" s="36">
        <f t="shared" ca="1" si="111"/>
        <v>0</v>
      </c>
      <c r="O3544" s="36" t="e">
        <f ca="1">LEFT(OFFSET(Lists!$Q$2,MATCH(E3544,Lists!$R$3:$R$19,0),0),4)</f>
        <v>#N/A</v>
      </c>
      <c r="P3544" s="36" t="e">
        <f ca="1">MATCH(O3544,Lists!$S$2:$S$640,1)</f>
        <v>#N/A</v>
      </c>
      <c r="Q3544" s="36" t="e">
        <f ca="1">MATCH(LEFT(OFFSET(Lists!$Q$2,MATCH(E3544,Lists!$R$3:$R$19,0)+1,0),4),Lists!$S$3:$S$640,1)</f>
        <v>#N/A</v>
      </c>
      <c r="R3544" s="36" t="e">
        <f ca="1">LEFT(OFFSET(Lists!$S$2,P3544-1+MATCH(F3544,OFFSET(Lists!$T$3,P3544-1,0,Q3544-P3544+1),0),0),6)</f>
        <v>#N/A</v>
      </c>
      <c r="S3544" s="36" t="e">
        <f ca="1">VLOOKUP(R3544,Lists!B:D,3,FALSE)</f>
        <v>#N/A</v>
      </c>
      <c r="T3544" s="36" t="str">
        <f>IF(F3544&lt;&gt;"",MATCH(R3544,'Maximum minutes'!B:B,0),"")</f>
        <v/>
      </c>
      <c r="U3544" s="36">
        <f ca="1">IF(F3544&lt;&gt;"",COUNTA(OFFSET('Maximum minutes'!$C$1,'Annexe A1 Cours'!T3544,0,1,50)),0)</f>
        <v>0</v>
      </c>
      <c r="V3544" s="37">
        <f ca="1">IFERROR(OFFSET('Maximum minutes'!$C$1,T3544+1,-1+MATCH(G3544,OFFSET('Maximum minutes'!$C$1,T3544-1,0,1,50),0)),0)</f>
        <v>0</v>
      </c>
      <c r="W3544" s="38">
        <f t="shared" ca="1" si="110"/>
        <v>0</v>
      </c>
    </row>
    <row r="3545" spans="1:23" s="36" customFormat="1" ht="18.75">
      <c r="A3545" s="34"/>
      <c r="B3545" s="39"/>
      <c r="C3545" s="39"/>
      <c r="D3545" s="35"/>
      <c r="E3545" s="40"/>
      <c r="F3545" s="39"/>
      <c r="G3545" s="39"/>
      <c r="H3545" s="39"/>
      <c r="I3545" s="34"/>
      <c r="J3545" s="34"/>
      <c r="K3545" s="34"/>
      <c r="L3545" s="34"/>
      <c r="M3545" s="43" t="str">
        <f ca="1">IFERROR(OFFSET('Maximum minutes'!$C$1,T3545,MATCH(IF(G3545&lt;&gt;"",G3545,F3545),OFFSET('Maximum minutes'!$C$1,T3545-1,0,1,U3545+1),0)-1)*IF(OR(ISNUMBER(J3545),J3545="sans examen"),1,0)*IF(W3545&lt;MinDate,1,0),"")</f>
        <v/>
      </c>
      <c r="N3545" s="36">
        <f t="shared" ca="1" si="111"/>
        <v>0</v>
      </c>
      <c r="O3545" s="36" t="e">
        <f ca="1">LEFT(OFFSET(Lists!$Q$2,MATCH(E3545,Lists!$R$3:$R$19,0),0),4)</f>
        <v>#N/A</v>
      </c>
      <c r="P3545" s="36" t="e">
        <f ca="1">MATCH(O3545,Lists!$S$2:$S$640,1)</f>
        <v>#N/A</v>
      </c>
      <c r="Q3545" s="36" t="e">
        <f ca="1">MATCH(LEFT(OFFSET(Lists!$Q$2,MATCH(E3545,Lists!$R$3:$R$19,0)+1,0),4),Lists!$S$3:$S$640,1)</f>
        <v>#N/A</v>
      </c>
      <c r="R3545" s="36" t="e">
        <f ca="1">LEFT(OFFSET(Lists!$S$2,P3545-1+MATCH(F3545,OFFSET(Lists!$T$3,P3545-1,0,Q3545-P3545+1),0),0),6)</f>
        <v>#N/A</v>
      </c>
      <c r="S3545" s="36" t="e">
        <f ca="1">VLOOKUP(R3545,Lists!B:D,3,FALSE)</f>
        <v>#N/A</v>
      </c>
      <c r="T3545" s="36" t="str">
        <f>IF(F3545&lt;&gt;"",MATCH(R3545,'Maximum minutes'!B:B,0),"")</f>
        <v/>
      </c>
      <c r="U3545" s="36">
        <f ca="1">IF(F3545&lt;&gt;"",COUNTA(OFFSET('Maximum minutes'!$C$1,'Annexe A1 Cours'!T3545,0,1,50)),0)</f>
        <v>0</v>
      </c>
      <c r="V3545" s="37">
        <f ca="1">IFERROR(OFFSET('Maximum minutes'!$C$1,T3545+1,-1+MATCH(G3545,OFFSET('Maximum minutes'!$C$1,T3545-1,0,1,50),0)),0)</f>
        <v>0</v>
      </c>
      <c r="W3545" s="38">
        <f t="shared" ca="1" si="110"/>
        <v>0</v>
      </c>
    </row>
    <row r="3546" spans="1:23" s="36" customFormat="1" ht="18.75">
      <c r="A3546" s="34"/>
      <c r="B3546" s="39"/>
      <c r="C3546" s="39"/>
      <c r="D3546" s="35"/>
      <c r="E3546" s="40"/>
      <c r="F3546" s="39"/>
      <c r="G3546" s="39"/>
      <c r="H3546" s="39"/>
      <c r="I3546" s="34"/>
      <c r="J3546" s="34"/>
      <c r="K3546" s="34"/>
      <c r="L3546" s="34"/>
      <c r="M3546" s="43" t="str">
        <f ca="1">IFERROR(OFFSET('Maximum minutes'!$C$1,T3546,MATCH(IF(G3546&lt;&gt;"",G3546,F3546),OFFSET('Maximum minutes'!$C$1,T3546-1,0,1,U3546+1),0)-1)*IF(OR(ISNUMBER(J3546),J3546="sans examen"),1,0)*IF(W3546&lt;MinDate,1,0),"")</f>
        <v/>
      </c>
      <c r="N3546" s="36">
        <f t="shared" ca="1" si="111"/>
        <v>0</v>
      </c>
      <c r="O3546" s="36" t="e">
        <f ca="1">LEFT(OFFSET(Lists!$Q$2,MATCH(E3546,Lists!$R$3:$R$19,0),0),4)</f>
        <v>#N/A</v>
      </c>
      <c r="P3546" s="36" t="e">
        <f ca="1">MATCH(O3546,Lists!$S$2:$S$640,1)</f>
        <v>#N/A</v>
      </c>
      <c r="Q3546" s="36" t="e">
        <f ca="1">MATCH(LEFT(OFFSET(Lists!$Q$2,MATCH(E3546,Lists!$R$3:$R$19,0)+1,0),4),Lists!$S$3:$S$640,1)</f>
        <v>#N/A</v>
      </c>
      <c r="R3546" s="36" t="e">
        <f ca="1">LEFT(OFFSET(Lists!$S$2,P3546-1+MATCH(F3546,OFFSET(Lists!$T$3,P3546-1,0,Q3546-P3546+1),0),0),6)</f>
        <v>#N/A</v>
      </c>
      <c r="S3546" s="36" t="e">
        <f ca="1">VLOOKUP(R3546,Lists!B:D,3,FALSE)</f>
        <v>#N/A</v>
      </c>
      <c r="T3546" s="36" t="str">
        <f>IF(F3546&lt;&gt;"",MATCH(R3546,'Maximum minutes'!B:B,0),"")</f>
        <v/>
      </c>
      <c r="U3546" s="36">
        <f ca="1">IF(F3546&lt;&gt;"",COUNTA(OFFSET('Maximum minutes'!$C$1,'Annexe A1 Cours'!T3546,0,1,50)),0)</f>
        <v>0</v>
      </c>
      <c r="V3546" s="37">
        <f ca="1">IFERROR(OFFSET('Maximum minutes'!$C$1,T3546+1,-1+MATCH(G3546,OFFSET('Maximum minutes'!$C$1,T3546-1,0,1,50),0)),0)</f>
        <v>0</v>
      </c>
      <c r="W3546" s="38">
        <f t="shared" ca="1" si="110"/>
        <v>0</v>
      </c>
    </row>
    <row r="3547" spans="1:23" s="36" customFormat="1" ht="18.75">
      <c r="A3547" s="34"/>
      <c r="B3547" s="39"/>
      <c r="C3547" s="39"/>
      <c r="D3547" s="35"/>
      <c r="E3547" s="40"/>
      <c r="F3547" s="39"/>
      <c r="G3547" s="39"/>
      <c r="H3547" s="39"/>
      <c r="I3547" s="34"/>
      <c r="J3547" s="34"/>
      <c r="K3547" s="34"/>
      <c r="L3547" s="34"/>
      <c r="M3547" s="43" t="str">
        <f ca="1">IFERROR(OFFSET('Maximum minutes'!$C$1,T3547,MATCH(IF(G3547&lt;&gt;"",G3547,F3547),OFFSET('Maximum minutes'!$C$1,T3547-1,0,1,U3547+1),0)-1)*IF(OR(ISNUMBER(J3547),J3547="sans examen"),1,0)*IF(W3547&lt;MinDate,1,0),"")</f>
        <v/>
      </c>
      <c r="N3547" s="36">
        <f t="shared" ca="1" si="111"/>
        <v>0</v>
      </c>
      <c r="O3547" s="36" t="e">
        <f ca="1">LEFT(OFFSET(Lists!$Q$2,MATCH(E3547,Lists!$R$3:$R$19,0),0),4)</f>
        <v>#N/A</v>
      </c>
      <c r="P3547" s="36" t="e">
        <f ca="1">MATCH(O3547,Lists!$S$2:$S$640,1)</f>
        <v>#N/A</v>
      </c>
      <c r="Q3547" s="36" t="e">
        <f ca="1">MATCH(LEFT(OFFSET(Lists!$Q$2,MATCH(E3547,Lists!$R$3:$R$19,0)+1,0),4),Lists!$S$3:$S$640,1)</f>
        <v>#N/A</v>
      </c>
      <c r="R3547" s="36" t="e">
        <f ca="1">LEFT(OFFSET(Lists!$S$2,P3547-1+MATCH(F3547,OFFSET(Lists!$T$3,P3547-1,0,Q3547-P3547+1),0),0),6)</f>
        <v>#N/A</v>
      </c>
      <c r="S3547" s="36" t="e">
        <f ca="1">VLOOKUP(R3547,Lists!B:D,3,FALSE)</f>
        <v>#N/A</v>
      </c>
      <c r="T3547" s="36" t="str">
        <f>IF(F3547&lt;&gt;"",MATCH(R3547,'Maximum minutes'!B:B,0),"")</f>
        <v/>
      </c>
      <c r="U3547" s="36">
        <f ca="1">IF(F3547&lt;&gt;"",COUNTA(OFFSET('Maximum minutes'!$C$1,'Annexe A1 Cours'!T3547,0,1,50)),0)</f>
        <v>0</v>
      </c>
      <c r="V3547" s="37">
        <f ca="1">IFERROR(OFFSET('Maximum minutes'!$C$1,T3547+1,-1+MATCH(G3547,OFFSET('Maximum minutes'!$C$1,T3547-1,0,1,50),0)),0)</f>
        <v>0</v>
      </c>
      <c r="W3547" s="38">
        <f t="shared" ca="1" si="110"/>
        <v>0</v>
      </c>
    </row>
    <row r="3548" spans="1:23" s="36" customFormat="1" ht="18.75">
      <c r="A3548" s="34"/>
      <c r="B3548" s="39"/>
      <c r="C3548" s="39"/>
      <c r="D3548" s="35"/>
      <c r="E3548" s="40"/>
      <c r="F3548" s="39"/>
      <c r="G3548" s="39"/>
      <c r="H3548" s="39"/>
      <c r="I3548" s="34"/>
      <c r="J3548" s="34"/>
      <c r="K3548" s="34"/>
      <c r="L3548" s="34"/>
      <c r="M3548" s="43" t="str">
        <f ca="1">IFERROR(OFFSET('Maximum minutes'!$C$1,T3548,MATCH(IF(G3548&lt;&gt;"",G3548,F3548),OFFSET('Maximum minutes'!$C$1,T3548-1,0,1,U3548+1),0)-1)*IF(OR(ISNUMBER(J3548),J3548="sans examen"),1,0)*IF(W3548&lt;MinDate,1,0),"")</f>
        <v/>
      </c>
      <c r="N3548" s="36">
        <f t="shared" ca="1" si="111"/>
        <v>0</v>
      </c>
      <c r="O3548" s="36" t="e">
        <f ca="1">LEFT(OFFSET(Lists!$Q$2,MATCH(E3548,Lists!$R$3:$R$19,0),0),4)</f>
        <v>#N/A</v>
      </c>
      <c r="P3548" s="36" t="e">
        <f ca="1">MATCH(O3548,Lists!$S$2:$S$640,1)</f>
        <v>#N/A</v>
      </c>
      <c r="Q3548" s="36" t="e">
        <f ca="1">MATCH(LEFT(OFFSET(Lists!$Q$2,MATCH(E3548,Lists!$R$3:$R$19,0)+1,0),4),Lists!$S$3:$S$640,1)</f>
        <v>#N/A</v>
      </c>
      <c r="R3548" s="36" t="e">
        <f ca="1">LEFT(OFFSET(Lists!$S$2,P3548-1+MATCH(F3548,OFFSET(Lists!$T$3,P3548-1,0,Q3548-P3548+1),0),0),6)</f>
        <v>#N/A</v>
      </c>
      <c r="S3548" s="36" t="e">
        <f ca="1">VLOOKUP(R3548,Lists!B:D,3,FALSE)</f>
        <v>#N/A</v>
      </c>
      <c r="T3548" s="36" t="str">
        <f>IF(F3548&lt;&gt;"",MATCH(R3548,'Maximum minutes'!B:B,0),"")</f>
        <v/>
      </c>
      <c r="U3548" s="36">
        <f ca="1">IF(F3548&lt;&gt;"",COUNTA(OFFSET('Maximum minutes'!$C$1,'Annexe A1 Cours'!T3548,0,1,50)),0)</f>
        <v>0</v>
      </c>
      <c r="V3548" s="37">
        <f ca="1">IFERROR(OFFSET('Maximum minutes'!$C$1,T3548+1,-1+MATCH(G3548,OFFSET('Maximum minutes'!$C$1,T3548-1,0,1,50),0)),0)</f>
        <v>0</v>
      </c>
      <c r="W3548" s="38">
        <f t="shared" ca="1" si="110"/>
        <v>0</v>
      </c>
    </row>
    <row r="3549" spans="1:23" s="36" customFormat="1" ht="18.75">
      <c r="A3549" s="34"/>
      <c r="B3549" s="39"/>
      <c r="C3549" s="39"/>
      <c r="D3549" s="35"/>
      <c r="E3549" s="40"/>
      <c r="F3549" s="39"/>
      <c r="G3549" s="39"/>
      <c r="H3549" s="39"/>
      <c r="I3549" s="34"/>
      <c r="J3549" s="34"/>
      <c r="K3549" s="34"/>
      <c r="L3549" s="34"/>
      <c r="M3549" s="43" t="str">
        <f ca="1">IFERROR(OFFSET('Maximum minutes'!$C$1,T3549,MATCH(IF(G3549&lt;&gt;"",G3549,F3549),OFFSET('Maximum minutes'!$C$1,T3549-1,0,1,U3549+1),0)-1)*IF(OR(ISNUMBER(J3549),J3549="sans examen"),1,0)*IF(W3549&lt;MinDate,1,0),"")</f>
        <v/>
      </c>
      <c r="N3549" s="36">
        <f t="shared" ca="1" si="111"/>
        <v>0</v>
      </c>
      <c r="O3549" s="36" t="e">
        <f ca="1">LEFT(OFFSET(Lists!$Q$2,MATCH(E3549,Lists!$R$3:$R$19,0),0),4)</f>
        <v>#N/A</v>
      </c>
      <c r="P3549" s="36" t="e">
        <f ca="1">MATCH(O3549,Lists!$S$2:$S$640,1)</f>
        <v>#N/A</v>
      </c>
      <c r="Q3549" s="36" t="e">
        <f ca="1">MATCH(LEFT(OFFSET(Lists!$Q$2,MATCH(E3549,Lists!$R$3:$R$19,0)+1,0),4),Lists!$S$3:$S$640,1)</f>
        <v>#N/A</v>
      </c>
      <c r="R3549" s="36" t="e">
        <f ca="1">LEFT(OFFSET(Lists!$S$2,P3549-1+MATCH(F3549,OFFSET(Lists!$T$3,P3549-1,0,Q3549-P3549+1),0),0),6)</f>
        <v>#N/A</v>
      </c>
      <c r="S3549" s="36" t="e">
        <f ca="1">VLOOKUP(R3549,Lists!B:D,3,FALSE)</f>
        <v>#N/A</v>
      </c>
      <c r="T3549" s="36" t="str">
        <f>IF(F3549&lt;&gt;"",MATCH(R3549,'Maximum minutes'!B:B,0),"")</f>
        <v/>
      </c>
      <c r="U3549" s="36">
        <f ca="1">IF(F3549&lt;&gt;"",COUNTA(OFFSET('Maximum minutes'!$C$1,'Annexe A1 Cours'!T3549,0,1,50)),0)</f>
        <v>0</v>
      </c>
      <c r="V3549" s="37">
        <f ca="1">IFERROR(OFFSET('Maximum minutes'!$C$1,T3549+1,-1+MATCH(G3549,OFFSET('Maximum minutes'!$C$1,T3549-1,0,1,50),0)),0)</f>
        <v>0</v>
      </c>
      <c r="W3549" s="38">
        <f t="shared" ca="1" si="110"/>
        <v>0</v>
      </c>
    </row>
    <row r="3550" spans="1:23" s="36" customFormat="1" ht="18.75">
      <c r="A3550" s="34"/>
      <c r="B3550" s="39"/>
      <c r="C3550" s="39"/>
      <c r="D3550" s="35"/>
      <c r="E3550" s="40"/>
      <c r="F3550" s="39"/>
      <c r="G3550" s="39"/>
      <c r="H3550" s="39"/>
      <c r="I3550" s="34"/>
      <c r="J3550" s="34"/>
      <c r="K3550" s="34"/>
      <c r="L3550" s="34"/>
      <c r="M3550" s="43" t="str">
        <f ca="1">IFERROR(OFFSET('Maximum minutes'!$C$1,T3550,MATCH(IF(G3550&lt;&gt;"",G3550,F3550),OFFSET('Maximum minutes'!$C$1,T3550-1,0,1,U3550+1),0)-1)*IF(OR(ISNUMBER(J3550),J3550="sans examen"),1,0)*IF(W3550&lt;MinDate,1,0),"")</f>
        <v/>
      </c>
      <c r="N3550" s="36">
        <f t="shared" ca="1" si="111"/>
        <v>0</v>
      </c>
      <c r="O3550" s="36" t="e">
        <f ca="1">LEFT(OFFSET(Lists!$Q$2,MATCH(E3550,Lists!$R$3:$R$19,0),0),4)</f>
        <v>#N/A</v>
      </c>
      <c r="P3550" s="36" t="e">
        <f ca="1">MATCH(O3550,Lists!$S$2:$S$640,1)</f>
        <v>#N/A</v>
      </c>
      <c r="Q3550" s="36" t="e">
        <f ca="1">MATCH(LEFT(OFFSET(Lists!$Q$2,MATCH(E3550,Lists!$R$3:$R$19,0)+1,0),4),Lists!$S$3:$S$640,1)</f>
        <v>#N/A</v>
      </c>
      <c r="R3550" s="36" t="e">
        <f ca="1">LEFT(OFFSET(Lists!$S$2,P3550-1+MATCH(F3550,OFFSET(Lists!$T$3,P3550-1,0,Q3550-P3550+1),0),0),6)</f>
        <v>#N/A</v>
      </c>
      <c r="S3550" s="36" t="e">
        <f ca="1">VLOOKUP(R3550,Lists!B:D,3,FALSE)</f>
        <v>#N/A</v>
      </c>
      <c r="T3550" s="36" t="str">
        <f>IF(F3550&lt;&gt;"",MATCH(R3550,'Maximum minutes'!B:B,0),"")</f>
        <v/>
      </c>
      <c r="U3550" s="36">
        <f ca="1">IF(F3550&lt;&gt;"",COUNTA(OFFSET('Maximum minutes'!$C$1,'Annexe A1 Cours'!T3550,0,1,50)),0)</f>
        <v>0</v>
      </c>
      <c r="V3550" s="37">
        <f ca="1">IFERROR(OFFSET('Maximum minutes'!$C$1,T3550+1,-1+MATCH(G3550,OFFSET('Maximum minutes'!$C$1,T3550-1,0,1,50),0)),0)</f>
        <v>0</v>
      </c>
      <c r="W3550" s="38">
        <f t="shared" ca="1" si="110"/>
        <v>0</v>
      </c>
    </row>
    <row r="3551" spans="1:23" s="36" customFormat="1" ht="18.75">
      <c r="A3551" s="34"/>
      <c r="B3551" s="39"/>
      <c r="C3551" s="39"/>
      <c r="D3551" s="35"/>
      <c r="E3551" s="40"/>
      <c r="F3551" s="39"/>
      <c r="G3551" s="39"/>
      <c r="H3551" s="39"/>
      <c r="I3551" s="34"/>
      <c r="J3551" s="34"/>
      <c r="K3551" s="34"/>
      <c r="L3551" s="34"/>
      <c r="M3551" s="43" t="str">
        <f ca="1">IFERROR(OFFSET('Maximum minutes'!$C$1,T3551,MATCH(IF(G3551&lt;&gt;"",G3551,F3551),OFFSET('Maximum minutes'!$C$1,T3551-1,0,1,U3551+1),0)-1)*IF(OR(ISNUMBER(J3551),J3551="sans examen"),1,0)*IF(W3551&lt;MinDate,1,0),"")</f>
        <v/>
      </c>
      <c r="N3551" s="36">
        <f t="shared" ca="1" si="111"/>
        <v>0</v>
      </c>
      <c r="O3551" s="36" t="e">
        <f ca="1">LEFT(OFFSET(Lists!$Q$2,MATCH(E3551,Lists!$R$3:$R$19,0),0),4)</f>
        <v>#N/A</v>
      </c>
      <c r="P3551" s="36" t="e">
        <f ca="1">MATCH(O3551,Lists!$S$2:$S$640,1)</f>
        <v>#N/A</v>
      </c>
      <c r="Q3551" s="36" t="e">
        <f ca="1">MATCH(LEFT(OFFSET(Lists!$Q$2,MATCH(E3551,Lists!$R$3:$R$19,0)+1,0),4),Lists!$S$3:$S$640,1)</f>
        <v>#N/A</v>
      </c>
      <c r="R3551" s="36" t="e">
        <f ca="1">LEFT(OFFSET(Lists!$S$2,P3551-1+MATCH(F3551,OFFSET(Lists!$T$3,P3551-1,0,Q3551-P3551+1),0),0),6)</f>
        <v>#N/A</v>
      </c>
      <c r="S3551" s="36" t="e">
        <f ca="1">VLOOKUP(R3551,Lists!B:D,3,FALSE)</f>
        <v>#N/A</v>
      </c>
      <c r="T3551" s="36" t="str">
        <f>IF(F3551&lt;&gt;"",MATCH(R3551,'Maximum minutes'!B:B,0),"")</f>
        <v/>
      </c>
      <c r="U3551" s="36">
        <f ca="1">IF(F3551&lt;&gt;"",COUNTA(OFFSET('Maximum minutes'!$C$1,'Annexe A1 Cours'!T3551,0,1,50)),0)</f>
        <v>0</v>
      </c>
      <c r="V3551" s="37">
        <f ca="1">IFERROR(OFFSET('Maximum minutes'!$C$1,T3551+1,-1+MATCH(G3551,OFFSET('Maximum minutes'!$C$1,T3551-1,0,1,50),0)),0)</f>
        <v>0</v>
      </c>
      <c r="W3551" s="38">
        <f t="shared" ca="1" si="110"/>
        <v>0</v>
      </c>
    </row>
    <row r="3552" spans="1:23" s="36" customFormat="1" ht="18.75">
      <c r="A3552" s="34"/>
      <c r="B3552" s="39"/>
      <c r="C3552" s="39"/>
      <c r="D3552" s="35"/>
      <c r="E3552" s="40"/>
      <c r="F3552" s="39"/>
      <c r="G3552" s="39"/>
      <c r="H3552" s="39"/>
      <c r="I3552" s="34"/>
      <c r="J3552" s="34"/>
      <c r="K3552" s="34"/>
      <c r="L3552" s="34"/>
      <c r="M3552" s="43" t="str">
        <f ca="1">IFERROR(OFFSET('Maximum minutes'!$C$1,T3552,MATCH(IF(G3552&lt;&gt;"",G3552,F3552),OFFSET('Maximum minutes'!$C$1,T3552-1,0,1,U3552+1),0)-1)*IF(OR(ISNUMBER(J3552),J3552="sans examen"),1,0)*IF(W3552&lt;MinDate,1,0),"")</f>
        <v/>
      </c>
      <c r="N3552" s="36">
        <f t="shared" ca="1" si="111"/>
        <v>0</v>
      </c>
      <c r="O3552" s="36" t="e">
        <f ca="1">LEFT(OFFSET(Lists!$Q$2,MATCH(E3552,Lists!$R$3:$R$19,0),0),4)</f>
        <v>#N/A</v>
      </c>
      <c r="P3552" s="36" t="e">
        <f ca="1">MATCH(O3552,Lists!$S$2:$S$640,1)</f>
        <v>#N/A</v>
      </c>
      <c r="Q3552" s="36" t="e">
        <f ca="1">MATCH(LEFT(OFFSET(Lists!$Q$2,MATCH(E3552,Lists!$R$3:$R$19,0)+1,0),4),Lists!$S$3:$S$640,1)</f>
        <v>#N/A</v>
      </c>
      <c r="R3552" s="36" t="e">
        <f ca="1">LEFT(OFFSET(Lists!$S$2,P3552-1+MATCH(F3552,OFFSET(Lists!$T$3,P3552-1,0,Q3552-P3552+1),0),0),6)</f>
        <v>#N/A</v>
      </c>
      <c r="S3552" s="36" t="e">
        <f ca="1">VLOOKUP(R3552,Lists!B:D,3,FALSE)</f>
        <v>#N/A</v>
      </c>
      <c r="T3552" s="36" t="str">
        <f>IF(F3552&lt;&gt;"",MATCH(R3552,'Maximum minutes'!B:B,0),"")</f>
        <v/>
      </c>
      <c r="U3552" s="36">
        <f ca="1">IF(F3552&lt;&gt;"",COUNTA(OFFSET('Maximum minutes'!$C$1,'Annexe A1 Cours'!T3552,0,1,50)),0)</f>
        <v>0</v>
      </c>
      <c r="V3552" s="37">
        <f ca="1">IFERROR(OFFSET('Maximum minutes'!$C$1,T3552+1,-1+MATCH(G3552,OFFSET('Maximum minutes'!$C$1,T3552-1,0,1,50),0)),0)</f>
        <v>0</v>
      </c>
      <c r="W3552" s="38">
        <f t="shared" ca="1" si="110"/>
        <v>0</v>
      </c>
    </row>
    <row r="3553" spans="1:23" s="36" customFormat="1" ht="18.75">
      <c r="A3553" s="34"/>
      <c r="B3553" s="39"/>
      <c r="C3553" s="39"/>
      <c r="D3553" s="35"/>
      <c r="E3553" s="40"/>
      <c r="F3553" s="39"/>
      <c r="G3553" s="39"/>
      <c r="H3553" s="39"/>
      <c r="I3553" s="34"/>
      <c r="J3553" s="34"/>
      <c r="K3553" s="34"/>
      <c r="L3553" s="34"/>
      <c r="M3553" s="43" t="str">
        <f ca="1">IFERROR(OFFSET('Maximum minutes'!$C$1,T3553,MATCH(IF(G3553&lt;&gt;"",G3553,F3553),OFFSET('Maximum minutes'!$C$1,T3553-1,0,1,U3553+1),0)-1)*IF(OR(ISNUMBER(J3553),J3553="sans examen"),1,0)*IF(W3553&lt;MinDate,1,0),"")</f>
        <v/>
      </c>
      <c r="N3553" s="36">
        <f t="shared" ca="1" si="111"/>
        <v>0</v>
      </c>
      <c r="O3553" s="36" t="e">
        <f ca="1">LEFT(OFFSET(Lists!$Q$2,MATCH(E3553,Lists!$R$3:$R$19,0),0),4)</f>
        <v>#N/A</v>
      </c>
      <c r="P3553" s="36" t="e">
        <f ca="1">MATCH(O3553,Lists!$S$2:$S$640,1)</f>
        <v>#N/A</v>
      </c>
      <c r="Q3553" s="36" t="e">
        <f ca="1">MATCH(LEFT(OFFSET(Lists!$Q$2,MATCH(E3553,Lists!$R$3:$R$19,0)+1,0),4),Lists!$S$3:$S$640,1)</f>
        <v>#N/A</v>
      </c>
      <c r="R3553" s="36" t="e">
        <f ca="1">LEFT(OFFSET(Lists!$S$2,P3553-1+MATCH(F3553,OFFSET(Lists!$T$3,P3553-1,0,Q3553-P3553+1),0),0),6)</f>
        <v>#N/A</v>
      </c>
      <c r="S3553" s="36" t="e">
        <f ca="1">VLOOKUP(R3553,Lists!B:D,3,FALSE)</f>
        <v>#N/A</v>
      </c>
      <c r="T3553" s="36" t="str">
        <f>IF(F3553&lt;&gt;"",MATCH(R3553,'Maximum minutes'!B:B,0),"")</f>
        <v/>
      </c>
      <c r="U3553" s="36">
        <f ca="1">IF(F3553&lt;&gt;"",COUNTA(OFFSET('Maximum minutes'!$C$1,'Annexe A1 Cours'!T3553,0,1,50)),0)</f>
        <v>0</v>
      </c>
      <c r="V3553" s="37">
        <f ca="1">IFERROR(OFFSET('Maximum minutes'!$C$1,T3553+1,-1+MATCH(G3553,OFFSET('Maximum minutes'!$C$1,T3553-1,0,1,50),0)),0)</f>
        <v>0</v>
      </c>
      <c r="W3553" s="38">
        <f t="shared" ca="1" si="110"/>
        <v>0</v>
      </c>
    </row>
    <row r="3554" spans="1:23" s="36" customFormat="1" ht="18.75">
      <c r="A3554" s="34"/>
      <c r="B3554" s="39"/>
      <c r="C3554" s="39"/>
      <c r="D3554" s="35"/>
      <c r="E3554" s="40"/>
      <c r="F3554" s="39"/>
      <c r="G3554" s="39"/>
      <c r="H3554" s="39"/>
      <c r="I3554" s="34"/>
      <c r="J3554" s="34"/>
      <c r="K3554" s="34"/>
      <c r="L3554" s="34"/>
      <c r="M3554" s="43" t="str">
        <f ca="1">IFERROR(OFFSET('Maximum minutes'!$C$1,T3554,MATCH(IF(G3554&lt;&gt;"",G3554,F3554),OFFSET('Maximum minutes'!$C$1,T3554-1,0,1,U3554+1),0)-1)*IF(OR(ISNUMBER(J3554),J3554="sans examen"),1,0)*IF(W3554&lt;MinDate,1,0),"")</f>
        <v/>
      </c>
      <c r="N3554" s="36">
        <f t="shared" ca="1" si="111"/>
        <v>0</v>
      </c>
      <c r="O3554" s="36" t="e">
        <f ca="1">LEFT(OFFSET(Lists!$Q$2,MATCH(E3554,Lists!$R$3:$R$19,0),0),4)</f>
        <v>#N/A</v>
      </c>
      <c r="P3554" s="36" t="e">
        <f ca="1">MATCH(O3554,Lists!$S$2:$S$640,1)</f>
        <v>#N/A</v>
      </c>
      <c r="Q3554" s="36" t="e">
        <f ca="1">MATCH(LEFT(OFFSET(Lists!$Q$2,MATCH(E3554,Lists!$R$3:$R$19,0)+1,0),4),Lists!$S$3:$S$640,1)</f>
        <v>#N/A</v>
      </c>
      <c r="R3554" s="36" t="e">
        <f ca="1">LEFT(OFFSET(Lists!$S$2,P3554-1+MATCH(F3554,OFFSET(Lists!$T$3,P3554-1,0,Q3554-P3554+1),0),0),6)</f>
        <v>#N/A</v>
      </c>
      <c r="S3554" s="36" t="e">
        <f ca="1">VLOOKUP(R3554,Lists!B:D,3,FALSE)</f>
        <v>#N/A</v>
      </c>
      <c r="T3554" s="36" t="str">
        <f>IF(F3554&lt;&gt;"",MATCH(R3554,'Maximum minutes'!B:B,0),"")</f>
        <v/>
      </c>
      <c r="U3554" s="36">
        <f ca="1">IF(F3554&lt;&gt;"",COUNTA(OFFSET('Maximum minutes'!$C$1,'Annexe A1 Cours'!T3554,0,1,50)),0)</f>
        <v>0</v>
      </c>
      <c r="V3554" s="37">
        <f ca="1">IFERROR(OFFSET('Maximum minutes'!$C$1,T3554+1,-1+MATCH(G3554,OFFSET('Maximum minutes'!$C$1,T3554-1,0,1,50),0)),0)</f>
        <v>0</v>
      </c>
      <c r="W3554" s="38">
        <f t="shared" ca="1" si="110"/>
        <v>0</v>
      </c>
    </row>
    <row r="3555" spans="1:23" s="36" customFormat="1" ht="18.75">
      <c r="A3555" s="34"/>
      <c r="B3555" s="39"/>
      <c r="C3555" s="39"/>
      <c r="D3555" s="35"/>
      <c r="E3555" s="40"/>
      <c r="F3555" s="39"/>
      <c r="G3555" s="39"/>
      <c r="H3555" s="39"/>
      <c r="I3555" s="34"/>
      <c r="J3555" s="34"/>
      <c r="K3555" s="34"/>
      <c r="L3555" s="34"/>
      <c r="M3555" s="43" t="str">
        <f ca="1">IFERROR(OFFSET('Maximum minutes'!$C$1,T3555,MATCH(IF(G3555&lt;&gt;"",G3555,F3555),OFFSET('Maximum minutes'!$C$1,T3555-1,0,1,U3555+1),0)-1)*IF(OR(ISNUMBER(J3555),J3555="sans examen"),1,0)*IF(W3555&lt;MinDate,1,0),"")</f>
        <v/>
      </c>
      <c r="N3555" s="36">
        <f t="shared" ca="1" si="111"/>
        <v>0</v>
      </c>
      <c r="O3555" s="36" t="e">
        <f ca="1">LEFT(OFFSET(Lists!$Q$2,MATCH(E3555,Lists!$R$3:$R$19,0),0),4)</f>
        <v>#N/A</v>
      </c>
      <c r="P3555" s="36" t="e">
        <f ca="1">MATCH(O3555,Lists!$S$2:$S$640,1)</f>
        <v>#N/A</v>
      </c>
      <c r="Q3555" s="36" t="e">
        <f ca="1">MATCH(LEFT(OFFSET(Lists!$Q$2,MATCH(E3555,Lists!$R$3:$R$19,0)+1,0),4),Lists!$S$3:$S$640,1)</f>
        <v>#N/A</v>
      </c>
      <c r="R3555" s="36" t="e">
        <f ca="1">LEFT(OFFSET(Lists!$S$2,P3555-1+MATCH(F3555,OFFSET(Lists!$T$3,P3555-1,0,Q3555-P3555+1),0),0),6)</f>
        <v>#N/A</v>
      </c>
      <c r="S3555" s="36" t="e">
        <f ca="1">VLOOKUP(R3555,Lists!B:D,3,FALSE)</f>
        <v>#N/A</v>
      </c>
      <c r="T3555" s="36" t="str">
        <f>IF(F3555&lt;&gt;"",MATCH(R3555,'Maximum minutes'!B:B,0),"")</f>
        <v/>
      </c>
      <c r="U3555" s="36">
        <f ca="1">IF(F3555&lt;&gt;"",COUNTA(OFFSET('Maximum minutes'!$C$1,'Annexe A1 Cours'!T3555,0,1,50)),0)</f>
        <v>0</v>
      </c>
      <c r="V3555" s="37">
        <f ca="1">IFERROR(OFFSET('Maximum minutes'!$C$1,T3555+1,-1+MATCH(G3555,OFFSET('Maximum minutes'!$C$1,T3555-1,0,1,50),0)),0)</f>
        <v>0</v>
      </c>
      <c r="W3555" s="38">
        <f t="shared" ca="1" si="110"/>
        <v>0</v>
      </c>
    </row>
    <row r="3556" spans="1:23" s="36" customFormat="1" ht="18.75">
      <c r="A3556" s="34"/>
      <c r="B3556" s="39"/>
      <c r="C3556" s="39"/>
      <c r="D3556" s="35"/>
      <c r="E3556" s="40"/>
      <c r="F3556" s="39"/>
      <c r="G3556" s="39"/>
      <c r="H3556" s="39"/>
      <c r="I3556" s="34"/>
      <c r="J3556" s="34"/>
      <c r="K3556" s="34"/>
      <c r="L3556" s="34"/>
      <c r="M3556" s="43" t="str">
        <f ca="1">IFERROR(OFFSET('Maximum minutes'!$C$1,T3556,MATCH(IF(G3556&lt;&gt;"",G3556,F3556),OFFSET('Maximum minutes'!$C$1,T3556-1,0,1,U3556+1),0)-1)*IF(OR(ISNUMBER(J3556),J3556="sans examen"),1,0)*IF(W3556&lt;MinDate,1,0),"")</f>
        <v/>
      </c>
      <c r="N3556" s="36">
        <f t="shared" ca="1" si="111"/>
        <v>0</v>
      </c>
      <c r="O3556" s="36" t="e">
        <f ca="1">LEFT(OFFSET(Lists!$Q$2,MATCH(E3556,Lists!$R$3:$R$19,0),0),4)</f>
        <v>#N/A</v>
      </c>
      <c r="P3556" s="36" t="e">
        <f ca="1">MATCH(O3556,Lists!$S$2:$S$640,1)</f>
        <v>#N/A</v>
      </c>
      <c r="Q3556" s="36" t="e">
        <f ca="1">MATCH(LEFT(OFFSET(Lists!$Q$2,MATCH(E3556,Lists!$R$3:$R$19,0)+1,0),4),Lists!$S$3:$S$640,1)</f>
        <v>#N/A</v>
      </c>
      <c r="R3556" s="36" t="e">
        <f ca="1">LEFT(OFFSET(Lists!$S$2,P3556-1+MATCH(F3556,OFFSET(Lists!$T$3,P3556-1,0,Q3556-P3556+1),0),0),6)</f>
        <v>#N/A</v>
      </c>
      <c r="S3556" s="36" t="e">
        <f ca="1">VLOOKUP(R3556,Lists!B:D,3,FALSE)</f>
        <v>#N/A</v>
      </c>
      <c r="T3556" s="36" t="str">
        <f>IF(F3556&lt;&gt;"",MATCH(R3556,'Maximum minutes'!B:B,0),"")</f>
        <v/>
      </c>
      <c r="U3556" s="36">
        <f ca="1">IF(F3556&lt;&gt;"",COUNTA(OFFSET('Maximum minutes'!$C$1,'Annexe A1 Cours'!T3556,0,1,50)),0)</f>
        <v>0</v>
      </c>
      <c r="V3556" s="37">
        <f ca="1">IFERROR(OFFSET('Maximum minutes'!$C$1,T3556+1,-1+MATCH(G3556,OFFSET('Maximum minutes'!$C$1,T3556-1,0,1,50),0)),0)</f>
        <v>0</v>
      </c>
      <c r="W3556" s="38">
        <f t="shared" ca="1" si="110"/>
        <v>0</v>
      </c>
    </row>
    <row r="3557" spans="1:23" s="36" customFormat="1" ht="18.75">
      <c r="A3557" s="34"/>
      <c r="B3557" s="39"/>
      <c r="C3557" s="39"/>
      <c r="D3557" s="35"/>
      <c r="E3557" s="40"/>
      <c r="F3557" s="39"/>
      <c r="G3557" s="39"/>
      <c r="H3557" s="39"/>
      <c r="I3557" s="34"/>
      <c r="J3557" s="34"/>
      <c r="K3557" s="34"/>
      <c r="L3557" s="34"/>
      <c r="M3557" s="43" t="str">
        <f ca="1">IFERROR(OFFSET('Maximum minutes'!$C$1,T3557,MATCH(IF(G3557&lt;&gt;"",G3557,F3557),OFFSET('Maximum minutes'!$C$1,T3557-1,0,1,U3557+1),0)-1)*IF(OR(ISNUMBER(J3557),J3557="sans examen"),1,0)*IF(W3557&lt;MinDate,1,0),"")</f>
        <v/>
      </c>
      <c r="N3557" s="36">
        <f t="shared" ca="1" si="111"/>
        <v>0</v>
      </c>
      <c r="O3557" s="36" t="e">
        <f ca="1">LEFT(OFFSET(Lists!$Q$2,MATCH(E3557,Lists!$R$3:$R$19,0),0),4)</f>
        <v>#N/A</v>
      </c>
      <c r="P3557" s="36" t="e">
        <f ca="1">MATCH(O3557,Lists!$S$2:$S$640,1)</f>
        <v>#N/A</v>
      </c>
      <c r="Q3557" s="36" t="e">
        <f ca="1">MATCH(LEFT(OFFSET(Lists!$Q$2,MATCH(E3557,Lists!$R$3:$R$19,0)+1,0),4),Lists!$S$3:$S$640,1)</f>
        <v>#N/A</v>
      </c>
      <c r="R3557" s="36" t="e">
        <f ca="1">LEFT(OFFSET(Lists!$S$2,P3557-1+MATCH(F3557,OFFSET(Lists!$T$3,P3557-1,0,Q3557-P3557+1),0),0),6)</f>
        <v>#N/A</v>
      </c>
      <c r="S3557" s="36" t="e">
        <f ca="1">VLOOKUP(R3557,Lists!B:D,3,FALSE)</f>
        <v>#N/A</v>
      </c>
      <c r="T3557" s="36" t="str">
        <f>IF(F3557&lt;&gt;"",MATCH(R3557,'Maximum minutes'!B:B,0),"")</f>
        <v/>
      </c>
      <c r="U3557" s="36">
        <f ca="1">IF(F3557&lt;&gt;"",COUNTA(OFFSET('Maximum minutes'!$C$1,'Annexe A1 Cours'!T3557,0,1,50)),0)</f>
        <v>0</v>
      </c>
      <c r="V3557" s="37">
        <f ca="1">IFERROR(OFFSET('Maximum minutes'!$C$1,T3557+1,-1+MATCH(G3557,OFFSET('Maximum minutes'!$C$1,T3557-1,0,1,50),0)),0)</f>
        <v>0</v>
      </c>
      <c r="W3557" s="38">
        <f t="shared" ca="1" si="110"/>
        <v>0</v>
      </c>
    </row>
    <row r="3558" spans="1:23" s="36" customFormat="1" ht="18.75">
      <c r="A3558" s="34"/>
      <c r="B3558" s="39"/>
      <c r="C3558" s="39"/>
      <c r="D3558" s="35"/>
      <c r="E3558" s="40"/>
      <c r="F3558" s="39"/>
      <c r="G3558" s="39"/>
      <c r="H3558" s="39"/>
      <c r="I3558" s="34"/>
      <c r="J3558" s="34"/>
      <c r="K3558" s="34"/>
      <c r="L3558" s="34"/>
      <c r="M3558" s="43" t="str">
        <f ca="1">IFERROR(OFFSET('Maximum minutes'!$C$1,T3558,MATCH(IF(G3558&lt;&gt;"",G3558,F3558),OFFSET('Maximum minutes'!$C$1,T3558-1,0,1,U3558+1),0)-1)*IF(OR(ISNUMBER(J3558),J3558="sans examen"),1,0)*IF(W3558&lt;MinDate,1,0),"")</f>
        <v/>
      </c>
      <c r="N3558" s="36">
        <f t="shared" ca="1" si="111"/>
        <v>0</v>
      </c>
      <c r="O3558" s="36" t="e">
        <f ca="1">LEFT(OFFSET(Lists!$Q$2,MATCH(E3558,Lists!$R$3:$R$19,0),0),4)</f>
        <v>#N/A</v>
      </c>
      <c r="P3558" s="36" t="e">
        <f ca="1">MATCH(O3558,Lists!$S$2:$S$640,1)</f>
        <v>#N/A</v>
      </c>
      <c r="Q3558" s="36" t="e">
        <f ca="1">MATCH(LEFT(OFFSET(Lists!$Q$2,MATCH(E3558,Lists!$R$3:$R$19,0)+1,0),4),Lists!$S$3:$S$640,1)</f>
        <v>#N/A</v>
      </c>
      <c r="R3558" s="36" t="e">
        <f ca="1">LEFT(OFFSET(Lists!$S$2,P3558-1+MATCH(F3558,OFFSET(Lists!$T$3,P3558-1,0,Q3558-P3558+1),0),0),6)</f>
        <v>#N/A</v>
      </c>
      <c r="S3558" s="36" t="e">
        <f ca="1">VLOOKUP(R3558,Lists!B:D,3,FALSE)</f>
        <v>#N/A</v>
      </c>
      <c r="T3558" s="36" t="str">
        <f>IF(F3558&lt;&gt;"",MATCH(R3558,'Maximum minutes'!B:B,0),"")</f>
        <v/>
      </c>
      <c r="U3558" s="36">
        <f ca="1">IF(F3558&lt;&gt;"",COUNTA(OFFSET('Maximum minutes'!$C$1,'Annexe A1 Cours'!T3558,0,1,50)),0)</f>
        <v>0</v>
      </c>
      <c r="V3558" s="37">
        <f ca="1">IFERROR(OFFSET('Maximum minutes'!$C$1,T3558+1,-1+MATCH(G3558,OFFSET('Maximum minutes'!$C$1,T3558-1,0,1,50),0)),0)</f>
        <v>0</v>
      </c>
      <c r="W3558" s="38">
        <f t="shared" ca="1" si="110"/>
        <v>0</v>
      </c>
    </row>
    <row r="3559" spans="1:23" s="36" customFormat="1" ht="18.75">
      <c r="A3559" s="34"/>
      <c r="B3559" s="39"/>
      <c r="C3559" s="39"/>
      <c r="D3559" s="35"/>
      <c r="E3559" s="40"/>
      <c r="F3559" s="39"/>
      <c r="G3559" s="39"/>
      <c r="H3559" s="39"/>
      <c r="I3559" s="34"/>
      <c r="J3559" s="34"/>
      <c r="K3559" s="34"/>
      <c r="L3559" s="34"/>
      <c r="M3559" s="43" t="str">
        <f ca="1">IFERROR(OFFSET('Maximum minutes'!$C$1,T3559,MATCH(IF(G3559&lt;&gt;"",G3559,F3559),OFFSET('Maximum minutes'!$C$1,T3559-1,0,1,U3559+1),0)-1)*IF(OR(ISNUMBER(J3559),J3559="sans examen"),1,0)*IF(W3559&lt;MinDate,1,0),"")</f>
        <v/>
      </c>
      <c r="N3559" s="36">
        <f t="shared" ca="1" si="111"/>
        <v>0</v>
      </c>
      <c r="O3559" s="36" t="e">
        <f ca="1">LEFT(OFFSET(Lists!$Q$2,MATCH(E3559,Lists!$R$3:$R$19,0),0),4)</f>
        <v>#N/A</v>
      </c>
      <c r="P3559" s="36" t="e">
        <f ca="1">MATCH(O3559,Lists!$S$2:$S$640,1)</f>
        <v>#N/A</v>
      </c>
      <c r="Q3559" s="36" t="e">
        <f ca="1">MATCH(LEFT(OFFSET(Lists!$Q$2,MATCH(E3559,Lists!$R$3:$R$19,0)+1,0),4),Lists!$S$3:$S$640,1)</f>
        <v>#N/A</v>
      </c>
      <c r="R3559" s="36" t="e">
        <f ca="1">LEFT(OFFSET(Lists!$S$2,P3559-1+MATCH(F3559,OFFSET(Lists!$T$3,P3559-1,0,Q3559-P3559+1),0),0),6)</f>
        <v>#N/A</v>
      </c>
      <c r="S3559" s="36" t="e">
        <f ca="1">VLOOKUP(R3559,Lists!B:D,3,FALSE)</f>
        <v>#N/A</v>
      </c>
      <c r="T3559" s="36" t="str">
        <f>IF(F3559&lt;&gt;"",MATCH(R3559,'Maximum minutes'!B:B,0),"")</f>
        <v/>
      </c>
      <c r="U3559" s="36">
        <f ca="1">IF(F3559&lt;&gt;"",COUNTA(OFFSET('Maximum minutes'!$C$1,'Annexe A1 Cours'!T3559,0,1,50)),0)</f>
        <v>0</v>
      </c>
      <c r="V3559" s="37">
        <f ca="1">IFERROR(OFFSET('Maximum minutes'!$C$1,T3559+1,-1+MATCH(G3559,OFFSET('Maximum minutes'!$C$1,T3559-1,0,1,50),0)),0)</f>
        <v>0</v>
      </c>
      <c r="W3559" s="38">
        <f t="shared" ca="1" si="110"/>
        <v>0</v>
      </c>
    </row>
    <row r="3560" spans="1:23" s="36" customFormat="1" ht="18.75">
      <c r="A3560" s="34"/>
      <c r="B3560" s="39"/>
      <c r="C3560" s="39"/>
      <c r="D3560" s="35"/>
      <c r="E3560" s="40"/>
      <c r="F3560" s="39"/>
      <c r="G3560" s="39"/>
      <c r="H3560" s="39"/>
      <c r="I3560" s="34"/>
      <c r="J3560" s="34"/>
      <c r="K3560" s="34"/>
      <c r="L3560" s="34"/>
      <c r="M3560" s="43" t="str">
        <f ca="1">IFERROR(OFFSET('Maximum minutes'!$C$1,T3560,MATCH(IF(G3560&lt;&gt;"",G3560,F3560),OFFSET('Maximum minutes'!$C$1,T3560-1,0,1,U3560+1),0)-1)*IF(OR(ISNUMBER(J3560),J3560="sans examen"),1,0)*IF(W3560&lt;MinDate,1,0),"")</f>
        <v/>
      </c>
      <c r="N3560" s="36">
        <f t="shared" ca="1" si="111"/>
        <v>0</v>
      </c>
      <c r="O3560" s="36" t="e">
        <f ca="1">LEFT(OFFSET(Lists!$Q$2,MATCH(E3560,Lists!$R$3:$R$19,0),0),4)</f>
        <v>#N/A</v>
      </c>
      <c r="P3560" s="36" t="e">
        <f ca="1">MATCH(O3560,Lists!$S$2:$S$640,1)</f>
        <v>#N/A</v>
      </c>
      <c r="Q3560" s="36" t="e">
        <f ca="1">MATCH(LEFT(OFFSET(Lists!$Q$2,MATCH(E3560,Lists!$R$3:$R$19,0)+1,0),4),Lists!$S$3:$S$640,1)</f>
        <v>#N/A</v>
      </c>
      <c r="R3560" s="36" t="e">
        <f ca="1">LEFT(OFFSET(Lists!$S$2,P3560-1+MATCH(F3560,OFFSET(Lists!$T$3,P3560-1,0,Q3560-P3560+1),0),0),6)</f>
        <v>#N/A</v>
      </c>
      <c r="S3560" s="36" t="e">
        <f ca="1">VLOOKUP(R3560,Lists!B:D,3,FALSE)</f>
        <v>#N/A</v>
      </c>
      <c r="T3560" s="36" t="str">
        <f>IF(F3560&lt;&gt;"",MATCH(R3560,'Maximum minutes'!B:B,0),"")</f>
        <v/>
      </c>
      <c r="U3560" s="36">
        <f ca="1">IF(F3560&lt;&gt;"",COUNTA(OFFSET('Maximum minutes'!$C$1,'Annexe A1 Cours'!T3560,0,1,50)),0)</f>
        <v>0</v>
      </c>
      <c r="V3560" s="37">
        <f ca="1">IFERROR(OFFSET('Maximum minutes'!$C$1,T3560+1,-1+MATCH(G3560,OFFSET('Maximum minutes'!$C$1,T3560-1,0,1,50),0)),0)</f>
        <v>0</v>
      </c>
      <c r="W3560" s="38">
        <f t="shared" ca="1" si="110"/>
        <v>0</v>
      </c>
    </row>
    <row r="3561" spans="1:23" s="36" customFormat="1" ht="18.75">
      <c r="A3561" s="34"/>
      <c r="B3561" s="39"/>
      <c r="C3561" s="39"/>
      <c r="D3561" s="35"/>
      <c r="E3561" s="40"/>
      <c r="F3561" s="39"/>
      <c r="G3561" s="39"/>
      <c r="H3561" s="39"/>
      <c r="I3561" s="34"/>
      <c r="J3561" s="34"/>
      <c r="K3561" s="34"/>
      <c r="L3561" s="34"/>
      <c r="M3561" s="43" t="str">
        <f ca="1">IFERROR(OFFSET('Maximum minutes'!$C$1,T3561,MATCH(IF(G3561&lt;&gt;"",G3561,F3561),OFFSET('Maximum minutes'!$C$1,T3561-1,0,1,U3561+1),0)-1)*IF(OR(ISNUMBER(J3561),J3561="sans examen"),1,0)*IF(W3561&lt;MinDate,1,0),"")</f>
        <v/>
      </c>
      <c r="N3561" s="36">
        <f t="shared" ca="1" si="111"/>
        <v>0</v>
      </c>
      <c r="O3561" s="36" t="e">
        <f ca="1">LEFT(OFFSET(Lists!$Q$2,MATCH(E3561,Lists!$R$3:$R$19,0),0),4)</f>
        <v>#N/A</v>
      </c>
      <c r="P3561" s="36" t="e">
        <f ca="1">MATCH(O3561,Lists!$S$2:$S$640,1)</f>
        <v>#N/A</v>
      </c>
      <c r="Q3561" s="36" t="e">
        <f ca="1">MATCH(LEFT(OFFSET(Lists!$Q$2,MATCH(E3561,Lists!$R$3:$R$19,0)+1,0),4),Lists!$S$3:$S$640,1)</f>
        <v>#N/A</v>
      </c>
      <c r="R3561" s="36" t="e">
        <f ca="1">LEFT(OFFSET(Lists!$S$2,P3561-1+MATCH(F3561,OFFSET(Lists!$T$3,P3561-1,0,Q3561-P3561+1),0),0),6)</f>
        <v>#N/A</v>
      </c>
      <c r="S3561" s="36" t="e">
        <f ca="1">VLOOKUP(R3561,Lists!B:D,3,FALSE)</f>
        <v>#N/A</v>
      </c>
      <c r="T3561" s="36" t="str">
        <f>IF(F3561&lt;&gt;"",MATCH(R3561,'Maximum minutes'!B:B,0),"")</f>
        <v/>
      </c>
      <c r="U3561" s="36">
        <f ca="1">IF(F3561&lt;&gt;"",COUNTA(OFFSET('Maximum minutes'!$C$1,'Annexe A1 Cours'!T3561,0,1,50)),0)</f>
        <v>0</v>
      </c>
      <c r="V3561" s="37">
        <f ca="1">IFERROR(OFFSET('Maximum minutes'!$C$1,T3561+1,-1+MATCH(G3561,OFFSET('Maximum minutes'!$C$1,T3561-1,0,1,50),0)),0)</f>
        <v>0</v>
      </c>
      <c r="W3561" s="38">
        <f t="shared" ca="1" si="110"/>
        <v>0</v>
      </c>
    </row>
    <row r="3562" spans="1:23" s="36" customFormat="1" ht="18.75">
      <c r="A3562" s="34"/>
      <c r="B3562" s="39"/>
      <c r="C3562" s="39"/>
      <c r="D3562" s="35"/>
      <c r="E3562" s="40"/>
      <c r="F3562" s="39"/>
      <c r="G3562" s="39"/>
      <c r="H3562" s="39"/>
      <c r="I3562" s="34"/>
      <c r="J3562" s="34"/>
      <c r="K3562" s="34"/>
      <c r="L3562" s="34"/>
      <c r="M3562" s="43" t="str">
        <f ca="1">IFERROR(OFFSET('Maximum minutes'!$C$1,T3562,MATCH(IF(G3562&lt;&gt;"",G3562,F3562),OFFSET('Maximum minutes'!$C$1,T3562-1,0,1,U3562+1),0)-1)*IF(OR(ISNUMBER(J3562),J3562="sans examen"),1,0)*IF(W3562&lt;MinDate,1,0),"")</f>
        <v/>
      </c>
      <c r="N3562" s="36">
        <f t="shared" ca="1" si="111"/>
        <v>0</v>
      </c>
      <c r="O3562" s="36" t="e">
        <f ca="1">LEFT(OFFSET(Lists!$Q$2,MATCH(E3562,Lists!$R$3:$R$19,0),0),4)</f>
        <v>#N/A</v>
      </c>
      <c r="P3562" s="36" t="e">
        <f ca="1">MATCH(O3562,Lists!$S$2:$S$640,1)</f>
        <v>#N/A</v>
      </c>
      <c r="Q3562" s="36" t="e">
        <f ca="1">MATCH(LEFT(OFFSET(Lists!$Q$2,MATCH(E3562,Lists!$R$3:$R$19,0)+1,0),4),Lists!$S$3:$S$640,1)</f>
        <v>#N/A</v>
      </c>
      <c r="R3562" s="36" t="e">
        <f ca="1">LEFT(OFFSET(Lists!$S$2,P3562-1+MATCH(F3562,OFFSET(Lists!$T$3,P3562-1,0,Q3562-P3562+1),0),0),6)</f>
        <v>#N/A</v>
      </c>
      <c r="S3562" s="36" t="e">
        <f ca="1">VLOOKUP(R3562,Lists!B:D,3,FALSE)</f>
        <v>#N/A</v>
      </c>
      <c r="T3562" s="36" t="str">
        <f>IF(F3562&lt;&gt;"",MATCH(R3562,'Maximum minutes'!B:B,0),"")</f>
        <v/>
      </c>
      <c r="U3562" s="36">
        <f ca="1">IF(F3562&lt;&gt;"",COUNTA(OFFSET('Maximum minutes'!$C$1,'Annexe A1 Cours'!T3562,0,1,50)),0)</f>
        <v>0</v>
      </c>
      <c r="V3562" s="37">
        <f ca="1">IFERROR(OFFSET('Maximum minutes'!$C$1,T3562+1,-1+MATCH(G3562,OFFSET('Maximum minutes'!$C$1,T3562-1,0,1,50),0)),0)</f>
        <v>0</v>
      </c>
      <c r="W3562" s="38">
        <f t="shared" ca="1" si="110"/>
        <v>0</v>
      </c>
    </row>
    <row r="3563" spans="1:23" s="36" customFormat="1" ht="18.75">
      <c r="A3563" s="34"/>
      <c r="B3563" s="39"/>
      <c r="C3563" s="39"/>
      <c r="D3563" s="35"/>
      <c r="E3563" s="40"/>
      <c r="F3563" s="39"/>
      <c r="G3563" s="39"/>
      <c r="H3563" s="39"/>
      <c r="I3563" s="34"/>
      <c r="J3563" s="34"/>
      <c r="K3563" s="34"/>
      <c r="L3563" s="34"/>
      <c r="M3563" s="43" t="str">
        <f ca="1">IFERROR(OFFSET('Maximum minutes'!$C$1,T3563,MATCH(IF(G3563&lt;&gt;"",G3563,F3563),OFFSET('Maximum minutes'!$C$1,T3563-1,0,1,U3563+1),0)-1)*IF(OR(ISNUMBER(J3563),J3563="sans examen"),1,0)*IF(W3563&lt;MinDate,1,0),"")</f>
        <v/>
      </c>
      <c r="N3563" s="36">
        <f t="shared" ca="1" si="111"/>
        <v>0</v>
      </c>
      <c r="O3563" s="36" t="e">
        <f ca="1">LEFT(OFFSET(Lists!$Q$2,MATCH(E3563,Lists!$R$3:$R$19,0),0),4)</f>
        <v>#N/A</v>
      </c>
      <c r="P3563" s="36" t="e">
        <f ca="1">MATCH(O3563,Lists!$S$2:$S$640,1)</f>
        <v>#N/A</v>
      </c>
      <c r="Q3563" s="36" t="e">
        <f ca="1">MATCH(LEFT(OFFSET(Lists!$Q$2,MATCH(E3563,Lists!$R$3:$R$19,0)+1,0),4),Lists!$S$3:$S$640,1)</f>
        <v>#N/A</v>
      </c>
      <c r="R3563" s="36" t="e">
        <f ca="1">LEFT(OFFSET(Lists!$S$2,P3563-1+MATCH(F3563,OFFSET(Lists!$T$3,P3563-1,0,Q3563-P3563+1),0),0),6)</f>
        <v>#N/A</v>
      </c>
      <c r="S3563" s="36" t="e">
        <f ca="1">VLOOKUP(R3563,Lists!B:D,3,FALSE)</f>
        <v>#N/A</v>
      </c>
      <c r="T3563" s="36" t="str">
        <f>IF(F3563&lt;&gt;"",MATCH(R3563,'Maximum minutes'!B:B,0),"")</f>
        <v/>
      </c>
      <c r="U3563" s="36">
        <f ca="1">IF(F3563&lt;&gt;"",COUNTA(OFFSET('Maximum minutes'!$C$1,'Annexe A1 Cours'!T3563,0,1,50)),0)</f>
        <v>0</v>
      </c>
      <c r="V3563" s="37">
        <f ca="1">IFERROR(OFFSET('Maximum minutes'!$C$1,T3563+1,-1+MATCH(G3563,OFFSET('Maximum minutes'!$C$1,T3563-1,0,1,50),0)),0)</f>
        <v>0</v>
      </c>
      <c r="W3563" s="38">
        <f t="shared" ca="1" si="110"/>
        <v>0</v>
      </c>
    </row>
    <row r="3564" spans="1:23" s="36" customFormat="1" ht="18.75">
      <c r="A3564" s="34"/>
      <c r="B3564" s="39"/>
      <c r="C3564" s="39"/>
      <c r="D3564" s="35"/>
      <c r="E3564" s="40"/>
      <c r="F3564" s="39"/>
      <c r="G3564" s="39"/>
      <c r="H3564" s="39"/>
      <c r="I3564" s="34"/>
      <c r="J3564" s="34"/>
      <c r="K3564" s="34"/>
      <c r="L3564" s="34"/>
      <c r="M3564" s="43" t="str">
        <f ca="1">IFERROR(OFFSET('Maximum minutes'!$C$1,T3564,MATCH(IF(G3564&lt;&gt;"",G3564,F3564),OFFSET('Maximum minutes'!$C$1,T3564-1,0,1,U3564+1),0)-1)*IF(OR(ISNUMBER(J3564),J3564="sans examen"),1,0)*IF(W3564&lt;MinDate,1,0),"")</f>
        <v/>
      </c>
      <c r="N3564" s="36">
        <f t="shared" ca="1" si="111"/>
        <v>0</v>
      </c>
      <c r="O3564" s="36" t="e">
        <f ca="1">LEFT(OFFSET(Lists!$Q$2,MATCH(E3564,Lists!$R$3:$R$19,0),0),4)</f>
        <v>#N/A</v>
      </c>
      <c r="P3564" s="36" t="e">
        <f ca="1">MATCH(O3564,Lists!$S$2:$S$640,1)</f>
        <v>#N/A</v>
      </c>
      <c r="Q3564" s="36" t="e">
        <f ca="1">MATCH(LEFT(OFFSET(Lists!$Q$2,MATCH(E3564,Lists!$R$3:$R$19,0)+1,0),4),Lists!$S$3:$S$640,1)</f>
        <v>#N/A</v>
      </c>
      <c r="R3564" s="36" t="e">
        <f ca="1">LEFT(OFFSET(Lists!$S$2,P3564-1+MATCH(F3564,OFFSET(Lists!$T$3,P3564-1,0,Q3564-P3564+1),0),0),6)</f>
        <v>#N/A</v>
      </c>
      <c r="S3564" s="36" t="e">
        <f ca="1">VLOOKUP(R3564,Lists!B:D,3,FALSE)</f>
        <v>#N/A</v>
      </c>
      <c r="T3564" s="36" t="str">
        <f>IF(F3564&lt;&gt;"",MATCH(R3564,'Maximum minutes'!B:B,0),"")</f>
        <v/>
      </c>
      <c r="U3564" s="36">
        <f ca="1">IF(F3564&lt;&gt;"",COUNTA(OFFSET('Maximum minutes'!$C$1,'Annexe A1 Cours'!T3564,0,1,50)),0)</f>
        <v>0</v>
      </c>
      <c r="V3564" s="37">
        <f ca="1">IFERROR(OFFSET('Maximum minutes'!$C$1,T3564+1,-1+MATCH(G3564,OFFSET('Maximum minutes'!$C$1,T3564-1,0,1,50),0)),0)</f>
        <v>0</v>
      </c>
      <c r="W3564" s="38">
        <f t="shared" ca="1" si="110"/>
        <v>0</v>
      </c>
    </row>
    <row r="3565" spans="1:23" s="36" customFormat="1" ht="18.75">
      <c r="A3565" s="34"/>
      <c r="B3565" s="39"/>
      <c r="C3565" s="39"/>
      <c r="D3565" s="35"/>
      <c r="E3565" s="40"/>
      <c r="F3565" s="39"/>
      <c r="G3565" s="39"/>
      <c r="H3565" s="39"/>
      <c r="I3565" s="34"/>
      <c r="J3565" s="34"/>
      <c r="K3565" s="34"/>
      <c r="L3565" s="34"/>
      <c r="M3565" s="43" t="str">
        <f ca="1">IFERROR(OFFSET('Maximum minutes'!$C$1,T3565,MATCH(IF(G3565&lt;&gt;"",G3565,F3565),OFFSET('Maximum minutes'!$C$1,T3565-1,0,1,U3565+1),0)-1)*IF(OR(ISNUMBER(J3565),J3565="sans examen"),1,0)*IF(W3565&lt;MinDate,1,0),"")</f>
        <v/>
      </c>
      <c r="N3565" s="36">
        <f t="shared" ca="1" si="111"/>
        <v>0</v>
      </c>
      <c r="O3565" s="36" t="e">
        <f ca="1">LEFT(OFFSET(Lists!$Q$2,MATCH(E3565,Lists!$R$3:$R$19,0),0),4)</f>
        <v>#N/A</v>
      </c>
      <c r="P3565" s="36" t="e">
        <f ca="1">MATCH(O3565,Lists!$S$2:$S$640,1)</f>
        <v>#N/A</v>
      </c>
      <c r="Q3565" s="36" t="e">
        <f ca="1">MATCH(LEFT(OFFSET(Lists!$Q$2,MATCH(E3565,Lists!$R$3:$R$19,0)+1,0),4),Lists!$S$3:$S$640,1)</f>
        <v>#N/A</v>
      </c>
      <c r="R3565" s="36" t="e">
        <f ca="1">LEFT(OFFSET(Lists!$S$2,P3565-1+MATCH(F3565,OFFSET(Lists!$T$3,P3565-1,0,Q3565-P3565+1),0),0),6)</f>
        <v>#N/A</v>
      </c>
      <c r="S3565" s="36" t="e">
        <f ca="1">VLOOKUP(R3565,Lists!B:D,3,FALSE)</f>
        <v>#N/A</v>
      </c>
      <c r="T3565" s="36" t="str">
        <f>IF(F3565&lt;&gt;"",MATCH(R3565,'Maximum minutes'!B:B,0),"")</f>
        <v/>
      </c>
      <c r="U3565" s="36">
        <f ca="1">IF(F3565&lt;&gt;"",COUNTA(OFFSET('Maximum minutes'!$C$1,'Annexe A1 Cours'!T3565,0,1,50)),0)</f>
        <v>0</v>
      </c>
      <c r="V3565" s="37">
        <f ca="1">IFERROR(OFFSET('Maximum minutes'!$C$1,T3565+1,-1+MATCH(G3565,OFFSET('Maximum minutes'!$C$1,T3565-1,0,1,50),0)),0)</f>
        <v>0</v>
      </c>
      <c r="W3565" s="38">
        <f t="shared" ca="1" si="110"/>
        <v>0</v>
      </c>
    </row>
    <row r="3566" spans="1:23" s="36" customFormat="1" ht="18.75">
      <c r="A3566" s="34"/>
      <c r="B3566" s="39"/>
      <c r="C3566" s="39"/>
      <c r="D3566" s="35"/>
      <c r="E3566" s="40"/>
      <c r="F3566" s="39"/>
      <c r="G3566" s="39"/>
      <c r="H3566" s="39"/>
      <c r="I3566" s="34"/>
      <c r="J3566" s="34"/>
      <c r="K3566" s="34"/>
      <c r="L3566" s="34"/>
      <c r="M3566" s="43" t="str">
        <f ca="1">IFERROR(OFFSET('Maximum minutes'!$C$1,T3566,MATCH(IF(G3566&lt;&gt;"",G3566,F3566),OFFSET('Maximum minutes'!$C$1,T3566-1,0,1,U3566+1),0)-1)*IF(OR(ISNUMBER(J3566),J3566="sans examen"),1,0)*IF(W3566&lt;MinDate,1,0),"")</f>
        <v/>
      </c>
      <c r="N3566" s="36">
        <f t="shared" ca="1" si="111"/>
        <v>0</v>
      </c>
      <c r="O3566" s="36" t="e">
        <f ca="1">LEFT(OFFSET(Lists!$Q$2,MATCH(E3566,Lists!$R$3:$R$19,0),0),4)</f>
        <v>#N/A</v>
      </c>
      <c r="P3566" s="36" t="e">
        <f ca="1">MATCH(O3566,Lists!$S$2:$S$640,1)</f>
        <v>#N/A</v>
      </c>
      <c r="Q3566" s="36" t="e">
        <f ca="1">MATCH(LEFT(OFFSET(Lists!$Q$2,MATCH(E3566,Lists!$R$3:$R$19,0)+1,0),4),Lists!$S$3:$S$640,1)</f>
        <v>#N/A</v>
      </c>
      <c r="R3566" s="36" t="e">
        <f ca="1">LEFT(OFFSET(Lists!$S$2,P3566-1+MATCH(F3566,OFFSET(Lists!$T$3,P3566-1,0,Q3566-P3566+1),0),0),6)</f>
        <v>#N/A</v>
      </c>
      <c r="S3566" s="36" t="e">
        <f ca="1">VLOOKUP(R3566,Lists!B:D,3,FALSE)</f>
        <v>#N/A</v>
      </c>
      <c r="T3566" s="36" t="str">
        <f>IF(F3566&lt;&gt;"",MATCH(R3566,'Maximum minutes'!B:B,0),"")</f>
        <v/>
      </c>
      <c r="U3566" s="36">
        <f ca="1">IF(F3566&lt;&gt;"",COUNTA(OFFSET('Maximum minutes'!$C$1,'Annexe A1 Cours'!T3566,0,1,50)),0)</f>
        <v>0</v>
      </c>
      <c r="V3566" s="37">
        <f ca="1">IFERROR(OFFSET('Maximum minutes'!$C$1,T3566+1,-1+MATCH(G3566,OFFSET('Maximum minutes'!$C$1,T3566-1,0,1,50),0)),0)</f>
        <v>0</v>
      </c>
      <c r="W3566" s="38">
        <f t="shared" ca="1" si="110"/>
        <v>0</v>
      </c>
    </row>
    <row r="3567" spans="1:23" s="36" customFormat="1" ht="18.75">
      <c r="A3567" s="34"/>
      <c r="B3567" s="39"/>
      <c r="C3567" s="39"/>
      <c r="D3567" s="35"/>
      <c r="E3567" s="40"/>
      <c r="F3567" s="39"/>
      <c r="G3567" s="39"/>
      <c r="H3567" s="39"/>
      <c r="I3567" s="34"/>
      <c r="J3567" s="34"/>
      <c r="K3567" s="34"/>
      <c r="L3567" s="34"/>
      <c r="M3567" s="43" t="str">
        <f ca="1">IFERROR(OFFSET('Maximum minutes'!$C$1,T3567,MATCH(IF(G3567&lt;&gt;"",G3567,F3567),OFFSET('Maximum minutes'!$C$1,T3567-1,0,1,U3567+1),0)-1)*IF(OR(ISNUMBER(J3567),J3567="sans examen"),1,0)*IF(W3567&lt;MinDate,1,0),"")</f>
        <v/>
      </c>
      <c r="N3567" s="36">
        <f t="shared" ca="1" si="111"/>
        <v>0</v>
      </c>
      <c r="O3567" s="36" t="e">
        <f ca="1">LEFT(OFFSET(Lists!$Q$2,MATCH(E3567,Lists!$R$3:$R$19,0),0),4)</f>
        <v>#N/A</v>
      </c>
      <c r="P3567" s="36" t="e">
        <f ca="1">MATCH(O3567,Lists!$S$2:$S$640,1)</f>
        <v>#N/A</v>
      </c>
      <c r="Q3567" s="36" t="e">
        <f ca="1">MATCH(LEFT(OFFSET(Lists!$Q$2,MATCH(E3567,Lists!$R$3:$R$19,0)+1,0),4),Lists!$S$3:$S$640,1)</f>
        <v>#N/A</v>
      </c>
      <c r="R3567" s="36" t="e">
        <f ca="1">LEFT(OFFSET(Lists!$S$2,P3567-1+MATCH(F3567,OFFSET(Lists!$T$3,P3567-1,0,Q3567-P3567+1),0),0),6)</f>
        <v>#N/A</v>
      </c>
      <c r="S3567" s="36" t="e">
        <f ca="1">VLOOKUP(R3567,Lists!B:D,3,FALSE)</f>
        <v>#N/A</v>
      </c>
      <c r="T3567" s="36" t="str">
        <f>IF(F3567&lt;&gt;"",MATCH(R3567,'Maximum minutes'!B:B,0),"")</f>
        <v/>
      </c>
      <c r="U3567" s="36">
        <f ca="1">IF(F3567&lt;&gt;"",COUNTA(OFFSET('Maximum minutes'!$C$1,'Annexe A1 Cours'!T3567,0,1,50)),0)</f>
        <v>0</v>
      </c>
      <c r="V3567" s="37">
        <f ca="1">IFERROR(OFFSET('Maximum minutes'!$C$1,T3567+1,-1+MATCH(G3567,OFFSET('Maximum minutes'!$C$1,T3567-1,0,1,50),0)),0)</f>
        <v>0</v>
      </c>
      <c r="W3567" s="38">
        <f t="shared" ca="1" si="110"/>
        <v>0</v>
      </c>
    </row>
    <row r="3568" spans="1:23" s="36" customFormat="1" ht="18.75">
      <c r="A3568" s="34"/>
      <c r="B3568" s="39"/>
      <c r="C3568" s="39"/>
      <c r="D3568" s="35"/>
      <c r="E3568" s="40"/>
      <c r="F3568" s="39"/>
      <c r="G3568" s="39"/>
      <c r="H3568" s="39"/>
      <c r="I3568" s="34"/>
      <c r="J3568" s="34"/>
      <c r="K3568" s="34"/>
      <c r="L3568" s="34"/>
      <c r="M3568" s="43" t="str">
        <f ca="1">IFERROR(OFFSET('Maximum minutes'!$C$1,T3568,MATCH(IF(G3568&lt;&gt;"",G3568,F3568),OFFSET('Maximum minutes'!$C$1,T3568-1,0,1,U3568+1),0)-1)*IF(OR(ISNUMBER(J3568),J3568="sans examen"),1,0)*IF(W3568&lt;MinDate,1,0),"")</f>
        <v/>
      </c>
      <c r="N3568" s="36">
        <f t="shared" ca="1" si="111"/>
        <v>0</v>
      </c>
      <c r="O3568" s="36" t="e">
        <f ca="1">LEFT(OFFSET(Lists!$Q$2,MATCH(E3568,Lists!$R$3:$R$19,0),0),4)</f>
        <v>#N/A</v>
      </c>
      <c r="P3568" s="36" t="e">
        <f ca="1">MATCH(O3568,Lists!$S$2:$S$640,1)</f>
        <v>#N/A</v>
      </c>
      <c r="Q3568" s="36" t="e">
        <f ca="1">MATCH(LEFT(OFFSET(Lists!$Q$2,MATCH(E3568,Lists!$R$3:$R$19,0)+1,0),4),Lists!$S$3:$S$640,1)</f>
        <v>#N/A</v>
      </c>
      <c r="R3568" s="36" t="e">
        <f ca="1">LEFT(OFFSET(Lists!$S$2,P3568-1+MATCH(F3568,OFFSET(Lists!$T$3,P3568-1,0,Q3568-P3568+1),0),0),6)</f>
        <v>#N/A</v>
      </c>
      <c r="S3568" s="36" t="e">
        <f ca="1">VLOOKUP(R3568,Lists!B:D,3,FALSE)</f>
        <v>#N/A</v>
      </c>
      <c r="T3568" s="36" t="str">
        <f>IF(F3568&lt;&gt;"",MATCH(R3568,'Maximum minutes'!B:B,0),"")</f>
        <v/>
      </c>
      <c r="U3568" s="36">
        <f ca="1">IF(F3568&lt;&gt;"",COUNTA(OFFSET('Maximum minutes'!$C$1,'Annexe A1 Cours'!T3568,0,1,50)),0)</f>
        <v>0</v>
      </c>
      <c r="V3568" s="37">
        <f ca="1">IFERROR(OFFSET('Maximum minutes'!$C$1,T3568+1,-1+MATCH(G3568,OFFSET('Maximum minutes'!$C$1,T3568-1,0,1,50),0)),0)</f>
        <v>0</v>
      </c>
      <c r="W3568" s="38">
        <f t="shared" ca="1" si="110"/>
        <v>0</v>
      </c>
    </row>
    <row r="3569" spans="1:23" s="36" customFormat="1" ht="18.75">
      <c r="A3569" s="34"/>
      <c r="B3569" s="39"/>
      <c r="C3569" s="39"/>
      <c r="D3569" s="35"/>
      <c r="E3569" s="40"/>
      <c r="F3569" s="39"/>
      <c r="G3569" s="39"/>
      <c r="H3569" s="39"/>
      <c r="I3569" s="34"/>
      <c r="J3569" s="34"/>
      <c r="K3569" s="34"/>
      <c r="L3569" s="34"/>
      <c r="M3569" s="43" t="str">
        <f ca="1">IFERROR(OFFSET('Maximum minutes'!$C$1,T3569,MATCH(IF(G3569&lt;&gt;"",G3569,F3569),OFFSET('Maximum minutes'!$C$1,T3569-1,0,1,U3569+1),0)-1)*IF(OR(ISNUMBER(J3569),J3569="sans examen"),1,0)*IF(W3569&lt;MinDate,1,0),"")</f>
        <v/>
      </c>
      <c r="N3569" s="36">
        <f t="shared" ca="1" si="111"/>
        <v>0</v>
      </c>
      <c r="O3569" s="36" t="e">
        <f ca="1">LEFT(OFFSET(Lists!$Q$2,MATCH(E3569,Lists!$R$3:$R$19,0),0),4)</f>
        <v>#N/A</v>
      </c>
      <c r="P3569" s="36" t="e">
        <f ca="1">MATCH(O3569,Lists!$S$2:$S$640,1)</f>
        <v>#N/A</v>
      </c>
      <c r="Q3569" s="36" t="e">
        <f ca="1">MATCH(LEFT(OFFSET(Lists!$Q$2,MATCH(E3569,Lists!$R$3:$R$19,0)+1,0),4),Lists!$S$3:$S$640,1)</f>
        <v>#N/A</v>
      </c>
      <c r="R3569" s="36" t="e">
        <f ca="1">LEFT(OFFSET(Lists!$S$2,P3569-1+MATCH(F3569,OFFSET(Lists!$T$3,P3569-1,0,Q3569-P3569+1),0),0),6)</f>
        <v>#N/A</v>
      </c>
      <c r="S3569" s="36" t="e">
        <f ca="1">VLOOKUP(R3569,Lists!B:D,3,FALSE)</f>
        <v>#N/A</v>
      </c>
      <c r="T3569" s="36" t="str">
        <f>IF(F3569&lt;&gt;"",MATCH(R3569,'Maximum minutes'!B:B,0),"")</f>
        <v/>
      </c>
      <c r="U3569" s="36">
        <f ca="1">IF(F3569&lt;&gt;"",COUNTA(OFFSET('Maximum minutes'!$C$1,'Annexe A1 Cours'!T3569,0,1,50)),0)</f>
        <v>0</v>
      </c>
      <c r="V3569" s="37">
        <f ca="1">IFERROR(OFFSET('Maximum minutes'!$C$1,T3569+1,-1+MATCH(G3569,OFFSET('Maximum minutes'!$C$1,T3569-1,0,1,50),0)),0)</f>
        <v>0</v>
      </c>
      <c r="W3569" s="38">
        <f t="shared" ca="1" si="110"/>
        <v>0</v>
      </c>
    </row>
    <row r="3570" spans="1:23" s="36" customFormat="1" ht="18.75">
      <c r="A3570" s="34"/>
      <c r="B3570" s="39"/>
      <c r="C3570" s="39"/>
      <c r="D3570" s="35"/>
      <c r="E3570" s="40"/>
      <c r="F3570" s="39"/>
      <c r="G3570" s="39"/>
      <c r="H3570" s="39"/>
      <c r="I3570" s="34"/>
      <c r="J3570" s="34"/>
      <c r="K3570" s="34"/>
      <c r="L3570" s="34"/>
      <c r="M3570" s="43" t="str">
        <f ca="1">IFERROR(OFFSET('Maximum minutes'!$C$1,T3570,MATCH(IF(G3570&lt;&gt;"",G3570,F3570),OFFSET('Maximum minutes'!$C$1,T3570-1,0,1,U3570+1),0)-1)*IF(OR(ISNUMBER(J3570),J3570="sans examen"),1,0)*IF(W3570&lt;MinDate,1,0),"")</f>
        <v/>
      </c>
      <c r="N3570" s="36">
        <f t="shared" ca="1" si="111"/>
        <v>0</v>
      </c>
      <c r="O3570" s="36" t="e">
        <f ca="1">LEFT(OFFSET(Lists!$Q$2,MATCH(E3570,Lists!$R$3:$R$19,0),0),4)</f>
        <v>#N/A</v>
      </c>
      <c r="P3570" s="36" t="e">
        <f ca="1">MATCH(O3570,Lists!$S$2:$S$640,1)</f>
        <v>#N/A</v>
      </c>
      <c r="Q3570" s="36" t="e">
        <f ca="1">MATCH(LEFT(OFFSET(Lists!$Q$2,MATCH(E3570,Lists!$R$3:$R$19,0)+1,0),4),Lists!$S$3:$S$640,1)</f>
        <v>#N/A</v>
      </c>
      <c r="R3570" s="36" t="e">
        <f ca="1">LEFT(OFFSET(Lists!$S$2,P3570-1+MATCH(F3570,OFFSET(Lists!$T$3,P3570-1,0,Q3570-P3570+1),0),0),6)</f>
        <v>#N/A</v>
      </c>
      <c r="S3570" s="36" t="e">
        <f ca="1">VLOOKUP(R3570,Lists!B:D,3,FALSE)</f>
        <v>#N/A</v>
      </c>
      <c r="T3570" s="36" t="str">
        <f>IF(F3570&lt;&gt;"",MATCH(R3570,'Maximum minutes'!B:B,0),"")</f>
        <v/>
      </c>
      <c r="U3570" s="36">
        <f ca="1">IF(F3570&lt;&gt;"",COUNTA(OFFSET('Maximum minutes'!$C$1,'Annexe A1 Cours'!T3570,0,1,50)),0)</f>
        <v>0</v>
      </c>
      <c r="V3570" s="37">
        <f ca="1">IFERROR(OFFSET('Maximum minutes'!$C$1,T3570+1,-1+MATCH(G3570,OFFSET('Maximum minutes'!$C$1,T3570-1,0,1,50),0)),0)</f>
        <v>0</v>
      </c>
      <c r="W3570" s="38">
        <f t="shared" ca="1" si="110"/>
        <v>0</v>
      </c>
    </row>
    <row r="3571" spans="1:23" s="36" customFormat="1" ht="18.75">
      <c r="A3571" s="34"/>
      <c r="B3571" s="39"/>
      <c r="C3571" s="39"/>
      <c r="D3571" s="35"/>
      <c r="E3571" s="40"/>
      <c r="F3571" s="39"/>
      <c r="G3571" s="39"/>
      <c r="H3571" s="39"/>
      <c r="I3571" s="34"/>
      <c r="J3571" s="34"/>
      <c r="K3571" s="34"/>
      <c r="L3571" s="34"/>
      <c r="M3571" s="43" t="str">
        <f ca="1">IFERROR(OFFSET('Maximum minutes'!$C$1,T3571,MATCH(IF(G3571&lt;&gt;"",G3571,F3571),OFFSET('Maximum minutes'!$C$1,T3571-1,0,1,U3571+1),0)-1)*IF(OR(ISNUMBER(J3571),J3571="sans examen"),1,0)*IF(W3571&lt;MinDate,1,0),"")</f>
        <v/>
      </c>
      <c r="N3571" s="36">
        <f t="shared" ca="1" si="111"/>
        <v>0</v>
      </c>
      <c r="O3571" s="36" t="e">
        <f ca="1">LEFT(OFFSET(Lists!$Q$2,MATCH(E3571,Lists!$R$3:$R$19,0),0),4)</f>
        <v>#N/A</v>
      </c>
      <c r="P3571" s="36" t="e">
        <f ca="1">MATCH(O3571,Lists!$S$2:$S$640,1)</f>
        <v>#N/A</v>
      </c>
      <c r="Q3571" s="36" t="e">
        <f ca="1">MATCH(LEFT(OFFSET(Lists!$Q$2,MATCH(E3571,Lists!$R$3:$R$19,0)+1,0),4),Lists!$S$3:$S$640,1)</f>
        <v>#N/A</v>
      </c>
      <c r="R3571" s="36" t="e">
        <f ca="1">LEFT(OFFSET(Lists!$S$2,P3571-1+MATCH(F3571,OFFSET(Lists!$T$3,P3571-1,0,Q3571-P3571+1),0),0),6)</f>
        <v>#N/A</v>
      </c>
      <c r="S3571" s="36" t="e">
        <f ca="1">VLOOKUP(R3571,Lists!B:D,3,FALSE)</f>
        <v>#N/A</v>
      </c>
      <c r="T3571" s="36" t="str">
        <f>IF(F3571&lt;&gt;"",MATCH(R3571,'Maximum minutes'!B:B,0),"")</f>
        <v/>
      </c>
      <c r="U3571" s="36">
        <f ca="1">IF(F3571&lt;&gt;"",COUNTA(OFFSET('Maximum minutes'!$C$1,'Annexe A1 Cours'!T3571,0,1,50)),0)</f>
        <v>0</v>
      </c>
      <c r="V3571" s="37">
        <f ca="1">IFERROR(OFFSET('Maximum minutes'!$C$1,T3571+1,-1+MATCH(G3571,OFFSET('Maximum minutes'!$C$1,T3571-1,0,1,50),0)),0)</f>
        <v>0</v>
      </c>
      <c r="W3571" s="38">
        <f t="shared" ca="1" si="110"/>
        <v>0</v>
      </c>
    </row>
    <row r="3572" spans="1:23" s="36" customFormat="1" ht="18.75">
      <c r="A3572" s="34"/>
      <c r="B3572" s="39"/>
      <c r="C3572" s="39"/>
      <c r="D3572" s="35"/>
      <c r="E3572" s="40"/>
      <c r="F3572" s="39"/>
      <c r="G3572" s="39"/>
      <c r="H3572" s="39"/>
      <c r="I3572" s="34"/>
      <c r="J3572" s="34"/>
      <c r="K3572" s="34"/>
      <c r="L3572" s="34"/>
      <c r="M3572" s="43" t="str">
        <f ca="1">IFERROR(OFFSET('Maximum minutes'!$C$1,T3572,MATCH(IF(G3572&lt;&gt;"",G3572,F3572),OFFSET('Maximum minutes'!$C$1,T3572-1,0,1,U3572+1),0)-1)*IF(OR(ISNUMBER(J3572),J3572="sans examen"),1,0)*IF(W3572&lt;MinDate,1,0),"")</f>
        <v/>
      </c>
      <c r="N3572" s="36">
        <f t="shared" ca="1" si="111"/>
        <v>0</v>
      </c>
      <c r="O3572" s="36" t="e">
        <f ca="1">LEFT(OFFSET(Lists!$Q$2,MATCH(E3572,Lists!$R$3:$R$19,0),0),4)</f>
        <v>#N/A</v>
      </c>
      <c r="P3572" s="36" t="e">
        <f ca="1">MATCH(O3572,Lists!$S$2:$S$640,1)</f>
        <v>#N/A</v>
      </c>
      <c r="Q3572" s="36" t="e">
        <f ca="1">MATCH(LEFT(OFFSET(Lists!$Q$2,MATCH(E3572,Lists!$R$3:$R$19,0)+1,0),4),Lists!$S$3:$S$640,1)</f>
        <v>#N/A</v>
      </c>
      <c r="R3572" s="36" t="e">
        <f ca="1">LEFT(OFFSET(Lists!$S$2,P3572-1+MATCH(F3572,OFFSET(Lists!$T$3,P3572-1,0,Q3572-P3572+1),0),0),6)</f>
        <v>#N/A</v>
      </c>
      <c r="S3572" s="36" t="e">
        <f ca="1">VLOOKUP(R3572,Lists!B:D,3,FALSE)</f>
        <v>#N/A</v>
      </c>
      <c r="T3572" s="36" t="str">
        <f>IF(F3572&lt;&gt;"",MATCH(R3572,'Maximum minutes'!B:B,0),"")</f>
        <v/>
      </c>
      <c r="U3572" s="36">
        <f ca="1">IF(F3572&lt;&gt;"",COUNTA(OFFSET('Maximum minutes'!$C$1,'Annexe A1 Cours'!T3572,0,1,50)),0)</f>
        <v>0</v>
      </c>
      <c r="V3572" s="37">
        <f ca="1">IFERROR(OFFSET('Maximum minutes'!$C$1,T3572+1,-1+MATCH(G3572,OFFSET('Maximum minutes'!$C$1,T3572-1,0,1,50),0)),0)</f>
        <v>0</v>
      </c>
      <c r="W3572" s="38">
        <f t="shared" ca="1" si="110"/>
        <v>0</v>
      </c>
    </row>
    <row r="3573" spans="1:23" s="36" customFormat="1" ht="18.75">
      <c r="A3573" s="34"/>
      <c r="B3573" s="39"/>
      <c r="C3573" s="39"/>
      <c r="D3573" s="35"/>
      <c r="E3573" s="40"/>
      <c r="F3573" s="39"/>
      <c r="G3573" s="39"/>
      <c r="H3573" s="39"/>
      <c r="I3573" s="34"/>
      <c r="J3573" s="34"/>
      <c r="K3573" s="34"/>
      <c r="L3573" s="34"/>
      <c r="M3573" s="43" t="str">
        <f ca="1">IFERROR(OFFSET('Maximum minutes'!$C$1,T3573,MATCH(IF(G3573&lt;&gt;"",G3573,F3573),OFFSET('Maximum minutes'!$C$1,T3573-1,0,1,U3573+1),0)-1)*IF(OR(ISNUMBER(J3573),J3573="sans examen"),1,0)*IF(W3573&lt;MinDate,1,0),"")</f>
        <v/>
      </c>
      <c r="N3573" s="36">
        <f t="shared" ca="1" si="111"/>
        <v>0</v>
      </c>
      <c r="O3573" s="36" t="e">
        <f ca="1">LEFT(OFFSET(Lists!$Q$2,MATCH(E3573,Lists!$R$3:$R$19,0),0),4)</f>
        <v>#N/A</v>
      </c>
      <c r="P3573" s="36" t="e">
        <f ca="1">MATCH(O3573,Lists!$S$2:$S$640,1)</f>
        <v>#N/A</v>
      </c>
      <c r="Q3573" s="36" t="e">
        <f ca="1">MATCH(LEFT(OFFSET(Lists!$Q$2,MATCH(E3573,Lists!$R$3:$R$19,0)+1,0),4),Lists!$S$3:$S$640,1)</f>
        <v>#N/A</v>
      </c>
      <c r="R3573" s="36" t="e">
        <f ca="1">LEFT(OFFSET(Lists!$S$2,P3573-1+MATCH(F3573,OFFSET(Lists!$T$3,P3573-1,0,Q3573-P3573+1),0),0),6)</f>
        <v>#N/A</v>
      </c>
      <c r="S3573" s="36" t="e">
        <f ca="1">VLOOKUP(R3573,Lists!B:D,3,FALSE)</f>
        <v>#N/A</v>
      </c>
      <c r="T3573" s="36" t="str">
        <f>IF(F3573&lt;&gt;"",MATCH(R3573,'Maximum minutes'!B:B,0),"")</f>
        <v/>
      </c>
      <c r="U3573" s="36">
        <f ca="1">IF(F3573&lt;&gt;"",COUNTA(OFFSET('Maximum minutes'!$C$1,'Annexe A1 Cours'!T3573,0,1,50)),0)</f>
        <v>0</v>
      </c>
      <c r="V3573" s="37">
        <f ca="1">IFERROR(OFFSET('Maximum minutes'!$C$1,T3573+1,-1+MATCH(G3573,OFFSET('Maximum minutes'!$C$1,T3573-1,0,1,50),0)),0)</f>
        <v>0</v>
      </c>
      <c r="W3573" s="38">
        <f t="shared" ca="1" si="110"/>
        <v>0</v>
      </c>
    </row>
    <row r="3574" spans="1:23" s="36" customFormat="1" ht="18.75">
      <c r="A3574" s="34"/>
      <c r="B3574" s="39"/>
      <c r="C3574" s="39"/>
      <c r="D3574" s="35"/>
      <c r="E3574" s="40"/>
      <c r="F3574" s="39"/>
      <c r="G3574" s="39"/>
      <c r="H3574" s="39"/>
      <c r="I3574" s="34"/>
      <c r="J3574" s="34"/>
      <c r="K3574" s="34"/>
      <c r="L3574" s="34"/>
      <c r="M3574" s="43" t="str">
        <f ca="1">IFERROR(OFFSET('Maximum minutes'!$C$1,T3574,MATCH(IF(G3574&lt;&gt;"",G3574,F3574),OFFSET('Maximum minutes'!$C$1,T3574-1,0,1,U3574+1),0)-1)*IF(OR(ISNUMBER(J3574),J3574="sans examen"),1,0)*IF(W3574&lt;MinDate,1,0),"")</f>
        <v/>
      </c>
      <c r="N3574" s="36">
        <f t="shared" ca="1" si="111"/>
        <v>0</v>
      </c>
      <c r="O3574" s="36" t="e">
        <f ca="1">LEFT(OFFSET(Lists!$Q$2,MATCH(E3574,Lists!$R$3:$R$19,0),0),4)</f>
        <v>#N/A</v>
      </c>
      <c r="P3574" s="36" t="e">
        <f ca="1">MATCH(O3574,Lists!$S$2:$S$640,1)</f>
        <v>#N/A</v>
      </c>
      <c r="Q3574" s="36" t="e">
        <f ca="1">MATCH(LEFT(OFFSET(Lists!$Q$2,MATCH(E3574,Lists!$R$3:$R$19,0)+1,0),4),Lists!$S$3:$S$640,1)</f>
        <v>#N/A</v>
      </c>
      <c r="R3574" s="36" t="e">
        <f ca="1">LEFT(OFFSET(Lists!$S$2,P3574-1+MATCH(F3574,OFFSET(Lists!$T$3,P3574-1,0,Q3574-P3574+1),0),0),6)</f>
        <v>#N/A</v>
      </c>
      <c r="S3574" s="36" t="e">
        <f ca="1">VLOOKUP(R3574,Lists!B:D,3,FALSE)</f>
        <v>#N/A</v>
      </c>
      <c r="T3574" s="36" t="str">
        <f>IF(F3574&lt;&gt;"",MATCH(R3574,'Maximum minutes'!B:B,0),"")</f>
        <v/>
      </c>
      <c r="U3574" s="36">
        <f ca="1">IF(F3574&lt;&gt;"",COUNTA(OFFSET('Maximum minutes'!$C$1,'Annexe A1 Cours'!T3574,0,1,50)),0)</f>
        <v>0</v>
      </c>
      <c r="V3574" s="37">
        <f ca="1">IFERROR(OFFSET('Maximum minutes'!$C$1,T3574+1,-1+MATCH(G3574,OFFSET('Maximum minutes'!$C$1,T3574-1,0,1,50),0)),0)</f>
        <v>0</v>
      </c>
      <c r="W3574" s="38">
        <f t="shared" ca="1" si="110"/>
        <v>0</v>
      </c>
    </row>
    <row r="3575" spans="1:23" s="36" customFormat="1" ht="18.75">
      <c r="A3575" s="34"/>
      <c r="B3575" s="39"/>
      <c r="C3575" s="39"/>
      <c r="D3575" s="35"/>
      <c r="E3575" s="40"/>
      <c r="F3575" s="39"/>
      <c r="G3575" s="39"/>
      <c r="H3575" s="39"/>
      <c r="I3575" s="34"/>
      <c r="J3575" s="34"/>
      <c r="K3575" s="34"/>
      <c r="L3575" s="34"/>
      <c r="M3575" s="43" t="str">
        <f ca="1">IFERROR(OFFSET('Maximum minutes'!$C$1,T3575,MATCH(IF(G3575&lt;&gt;"",G3575,F3575),OFFSET('Maximum minutes'!$C$1,T3575-1,0,1,U3575+1),0)-1)*IF(OR(ISNUMBER(J3575),J3575="sans examen"),1,0)*IF(W3575&lt;MinDate,1,0),"")</f>
        <v/>
      </c>
      <c r="N3575" s="36">
        <f t="shared" ca="1" si="111"/>
        <v>0</v>
      </c>
      <c r="O3575" s="36" t="e">
        <f ca="1">LEFT(OFFSET(Lists!$Q$2,MATCH(E3575,Lists!$R$3:$R$19,0),0),4)</f>
        <v>#N/A</v>
      </c>
      <c r="P3575" s="36" t="e">
        <f ca="1">MATCH(O3575,Lists!$S$2:$S$640,1)</f>
        <v>#N/A</v>
      </c>
      <c r="Q3575" s="36" t="e">
        <f ca="1">MATCH(LEFT(OFFSET(Lists!$Q$2,MATCH(E3575,Lists!$R$3:$R$19,0)+1,0),4),Lists!$S$3:$S$640,1)</f>
        <v>#N/A</v>
      </c>
      <c r="R3575" s="36" t="e">
        <f ca="1">LEFT(OFFSET(Lists!$S$2,P3575-1+MATCH(F3575,OFFSET(Lists!$T$3,P3575-1,0,Q3575-P3575+1),0),0),6)</f>
        <v>#N/A</v>
      </c>
      <c r="S3575" s="36" t="e">
        <f ca="1">VLOOKUP(R3575,Lists!B:D,3,FALSE)</f>
        <v>#N/A</v>
      </c>
      <c r="T3575" s="36" t="str">
        <f>IF(F3575&lt;&gt;"",MATCH(R3575,'Maximum minutes'!B:B,0),"")</f>
        <v/>
      </c>
      <c r="U3575" s="36">
        <f ca="1">IF(F3575&lt;&gt;"",COUNTA(OFFSET('Maximum minutes'!$C$1,'Annexe A1 Cours'!T3575,0,1,50)),0)</f>
        <v>0</v>
      </c>
      <c r="V3575" s="37">
        <f ca="1">IFERROR(OFFSET('Maximum minutes'!$C$1,T3575+1,-1+MATCH(G3575,OFFSET('Maximum minutes'!$C$1,T3575-1,0,1,50),0)),0)</f>
        <v>0</v>
      </c>
      <c r="W3575" s="38">
        <f t="shared" ca="1" si="110"/>
        <v>0</v>
      </c>
    </row>
    <row r="3576" spans="1:23" s="36" customFormat="1" ht="18.75">
      <c r="A3576" s="34"/>
      <c r="B3576" s="39"/>
      <c r="C3576" s="39"/>
      <c r="D3576" s="35"/>
      <c r="E3576" s="40"/>
      <c r="F3576" s="39"/>
      <c r="G3576" s="39"/>
      <c r="H3576" s="39"/>
      <c r="I3576" s="34"/>
      <c r="J3576" s="34"/>
      <c r="K3576" s="34"/>
      <c r="L3576" s="34"/>
      <c r="M3576" s="43" t="str">
        <f ca="1">IFERROR(OFFSET('Maximum minutes'!$C$1,T3576,MATCH(IF(G3576&lt;&gt;"",G3576,F3576),OFFSET('Maximum minutes'!$C$1,T3576-1,0,1,U3576+1),0)-1)*IF(OR(ISNUMBER(J3576),J3576="sans examen"),1,0)*IF(W3576&lt;MinDate,1,0),"")</f>
        <v/>
      </c>
      <c r="N3576" s="36">
        <f t="shared" ca="1" si="111"/>
        <v>0</v>
      </c>
      <c r="O3576" s="36" t="e">
        <f ca="1">LEFT(OFFSET(Lists!$Q$2,MATCH(E3576,Lists!$R$3:$R$19,0),0),4)</f>
        <v>#N/A</v>
      </c>
      <c r="P3576" s="36" t="e">
        <f ca="1">MATCH(O3576,Lists!$S$2:$S$640,1)</f>
        <v>#N/A</v>
      </c>
      <c r="Q3576" s="36" t="e">
        <f ca="1">MATCH(LEFT(OFFSET(Lists!$Q$2,MATCH(E3576,Lists!$R$3:$R$19,0)+1,0),4),Lists!$S$3:$S$640,1)</f>
        <v>#N/A</v>
      </c>
      <c r="R3576" s="36" t="e">
        <f ca="1">LEFT(OFFSET(Lists!$S$2,P3576-1+MATCH(F3576,OFFSET(Lists!$T$3,P3576-1,0,Q3576-P3576+1),0),0),6)</f>
        <v>#N/A</v>
      </c>
      <c r="S3576" s="36" t="e">
        <f ca="1">VLOOKUP(R3576,Lists!B:D,3,FALSE)</f>
        <v>#N/A</v>
      </c>
      <c r="T3576" s="36" t="str">
        <f>IF(F3576&lt;&gt;"",MATCH(R3576,'Maximum minutes'!B:B,0),"")</f>
        <v/>
      </c>
      <c r="U3576" s="36">
        <f ca="1">IF(F3576&lt;&gt;"",COUNTA(OFFSET('Maximum minutes'!$C$1,'Annexe A1 Cours'!T3576,0,1,50)),0)</f>
        <v>0</v>
      </c>
      <c r="V3576" s="37">
        <f ca="1">IFERROR(OFFSET('Maximum minutes'!$C$1,T3576+1,-1+MATCH(G3576,OFFSET('Maximum minutes'!$C$1,T3576-1,0,1,50),0)),0)</f>
        <v>0</v>
      </c>
      <c r="W3576" s="38">
        <f t="shared" ca="1" si="110"/>
        <v>0</v>
      </c>
    </row>
    <row r="3577" spans="1:23" s="36" customFormat="1" ht="18.75">
      <c r="A3577" s="34"/>
      <c r="B3577" s="39"/>
      <c r="C3577" s="39"/>
      <c r="D3577" s="35"/>
      <c r="E3577" s="40"/>
      <c r="F3577" s="39"/>
      <c r="G3577" s="39"/>
      <c r="H3577" s="39"/>
      <c r="I3577" s="34"/>
      <c r="J3577" s="34"/>
      <c r="K3577" s="34"/>
      <c r="L3577" s="34"/>
      <c r="M3577" s="43" t="str">
        <f ca="1">IFERROR(OFFSET('Maximum minutes'!$C$1,T3577,MATCH(IF(G3577&lt;&gt;"",G3577,F3577),OFFSET('Maximum minutes'!$C$1,T3577-1,0,1,U3577+1),0)-1)*IF(OR(ISNUMBER(J3577),J3577="sans examen"),1,0)*IF(W3577&lt;MinDate,1,0),"")</f>
        <v/>
      </c>
      <c r="N3577" s="36">
        <f t="shared" ca="1" si="111"/>
        <v>0</v>
      </c>
      <c r="O3577" s="36" t="e">
        <f ca="1">LEFT(OFFSET(Lists!$Q$2,MATCH(E3577,Lists!$R$3:$R$19,0),0),4)</f>
        <v>#N/A</v>
      </c>
      <c r="P3577" s="36" t="e">
        <f ca="1">MATCH(O3577,Lists!$S$2:$S$640,1)</f>
        <v>#N/A</v>
      </c>
      <c r="Q3577" s="36" t="e">
        <f ca="1">MATCH(LEFT(OFFSET(Lists!$Q$2,MATCH(E3577,Lists!$R$3:$R$19,0)+1,0),4),Lists!$S$3:$S$640,1)</f>
        <v>#N/A</v>
      </c>
      <c r="R3577" s="36" t="e">
        <f ca="1">LEFT(OFFSET(Lists!$S$2,P3577-1+MATCH(F3577,OFFSET(Lists!$T$3,P3577-1,0,Q3577-P3577+1),0),0),6)</f>
        <v>#N/A</v>
      </c>
      <c r="S3577" s="36" t="e">
        <f ca="1">VLOOKUP(R3577,Lists!B:D,3,FALSE)</f>
        <v>#N/A</v>
      </c>
      <c r="T3577" s="36" t="str">
        <f>IF(F3577&lt;&gt;"",MATCH(R3577,'Maximum minutes'!B:B,0),"")</f>
        <v/>
      </c>
      <c r="U3577" s="36">
        <f ca="1">IF(F3577&lt;&gt;"",COUNTA(OFFSET('Maximum minutes'!$C$1,'Annexe A1 Cours'!T3577,0,1,50)),0)</f>
        <v>0</v>
      </c>
      <c r="V3577" s="37">
        <f ca="1">IFERROR(OFFSET('Maximum minutes'!$C$1,T3577+1,-1+MATCH(G3577,OFFSET('Maximum minutes'!$C$1,T3577-1,0,1,50),0)),0)</f>
        <v>0</v>
      </c>
      <c r="W3577" s="38">
        <f t="shared" ca="1" si="110"/>
        <v>0</v>
      </c>
    </row>
    <row r="3578" spans="1:23" s="36" customFormat="1" ht="18.75">
      <c r="A3578" s="34"/>
      <c r="B3578" s="39"/>
      <c r="C3578" s="39"/>
      <c r="D3578" s="35"/>
      <c r="E3578" s="40"/>
      <c r="F3578" s="39"/>
      <c r="G3578" s="39"/>
      <c r="H3578" s="39"/>
      <c r="I3578" s="34"/>
      <c r="J3578" s="34"/>
      <c r="K3578" s="34"/>
      <c r="L3578" s="34"/>
      <c r="M3578" s="43" t="str">
        <f ca="1">IFERROR(OFFSET('Maximum minutes'!$C$1,T3578,MATCH(IF(G3578&lt;&gt;"",G3578,F3578),OFFSET('Maximum minutes'!$C$1,T3578-1,0,1,U3578+1),0)-1)*IF(OR(ISNUMBER(J3578),J3578="sans examen"),1,0)*IF(W3578&lt;MinDate,1,0),"")</f>
        <v/>
      </c>
      <c r="N3578" s="36">
        <f t="shared" ca="1" si="111"/>
        <v>0</v>
      </c>
      <c r="O3578" s="36" t="e">
        <f ca="1">LEFT(OFFSET(Lists!$Q$2,MATCH(E3578,Lists!$R$3:$R$19,0),0),4)</f>
        <v>#N/A</v>
      </c>
      <c r="P3578" s="36" t="e">
        <f ca="1">MATCH(O3578,Lists!$S$2:$S$640,1)</f>
        <v>#N/A</v>
      </c>
      <c r="Q3578" s="36" t="e">
        <f ca="1">MATCH(LEFT(OFFSET(Lists!$Q$2,MATCH(E3578,Lists!$R$3:$R$19,0)+1,0),4),Lists!$S$3:$S$640,1)</f>
        <v>#N/A</v>
      </c>
      <c r="R3578" s="36" t="e">
        <f ca="1">LEFT(OFFSET(Lists!$S$2,P3578-1+MATCH(F3578,OFFSET(Lists!$T$3,P3578-1,0,Q3578-P3578+1),0),0),6)</f>
        <v>#N/A</v>
      </c>
      <c r="S3578" s="36" t="e">
        <f ca="1">VLOOKUP(R3578,Lists!B:D,3,FALSE)</f>
        <v>#N/A</v>
      </c>
      <c r="T3578" s="36" t="str">
        <f>IF(F3578&lt;&gt;"",MATCH(R3578,'Maximum minutes'!B:B,0),"")</f>
        <v/>
      </c>
      <c r="U3578" s="36">
        <f ca="1">IF(F3578&lt;&gt;"",COUNTA(OFFSET('Maximum minutes'!$C$1,'Annexe A1 Cours'!T3578,0,1,50)),0)</f>
        <v>0</v>
      </c>
      <c r="V3578" s="37">
        <f ca="1">IFERROR(OFFSET('Maximum minutes'!$C$1,T3578+1,-1+MATCH(G3578,OFFSET('Maximum minutes'!$C$1,T3578-1,0,1,50),0)),0)</f>
        <v>0</v>
      </c>
      <c r="W3578" s="38">
        <f t="shared" ca="1" si="110"/>
        <v>0</v>
      </c>
    </row>
    <row r="3579" spans="1:23" s="36" customFormat="1" ht="18.75">
      <c r="A3579" s="34"/>
      <c r="B3579" s="39"/>
      <c r="C3579" s="39"/>
      <c r="D3579" s="35"/>
      <c r="E3579" s="40"/>
      <c r="F3579" s="39"/>
      <c r="G3579" s="39"/>
      <c r="H3579" s="39"/>
      <c r="I3579" s="34"/>
      <c r="J3579" s="34"/>
      <c r="K3579" s="34"/>
      <c r="L3579" s="34"/>
      <c r="M3579" s="43" t="str">
        <f ca="1">IFERROR(OFFSET('Maximum minutes'!$C$1,T3579,MATCH(IF(G3579&lt;&gt;"",G3579,F3579),OFFSET('Maximum minutes'!$C$1,T3579-1,0,1,U3579+1),0)-1)*IF(OR(ISNUMBER(J3579),J3579="sans examen"),1,0)*IF(W3579&lt;MinDate,1,0),"")</f>
        <v/>
      </c>
      <c r="N3579" s="36">
        <f t="shared" ca="1" si="111"/>
        <v>0</v>
      </c>
      <c r="O3579" s="36" t="e">
        <f ca="1">LEFT(OFFSET(Lists!$Q$2,MATCH(E3579,Lists!$R$3:$R$19,0),0),4)</f>
        <v>#N/A</v>
      </c>
      <c r="P3579" s="36" t="e">
        <f ca="1">MATCH(O3579,Lists!$S$2:$S$640,1)</f>
        <v>#N/A</v>
      </c>
      <c r="Q3579" s="36" t="e">
        <f ca="1">MATCH(LEFT(OFFSET(Lists!$Q$2,MATCH(E3579,Lists!$R$3:$R$19,0)+1,0),4),Lists!$S$3:$S$640,1)</f>
        <v>#N/A</v>
      </c>
      <c r="R3579" s="36" t="e">
        <f ca="1">LEFT(OFFSET(Lists!$S$2,P3579-1+MATCH(F3579,OFFSET(Lists!$T$3,P3579-1,0,Q3579-P3579+1),0),0),6)</f>
        <v>#N/A</v>
      </c>
      <c r="S3579" s="36" t="e">
        <f ca="1">VLOOKUP(R3579,Lists!B:D,3,FALSE)</f>
        <v>#N/A</v>
      </c>
      <c r="T3579" s="36" t="str">
        <f>IF(F3579&lt;&gt;"",MATCH(R3579,'Maximum minutes'!B:B,0),"")</f>
        <v/>
      </c>
      <c r="U3579" s="36">
        <f ca="1">IF(F3579&lt;&gt;"",COUNTA(OFFSET('Maximum minutes'!$C$1,'Annexe A1 Cours'!T3579,0,1,50)),0)</f>
        <v>0</v>
      </c>
      <c r="V3579" s="37">
        <f ca="1">IFERROR(OFFSET('Maximum minutes'!$C$1,T3579+1,-1+MATCH(G3579,OFFSET('Maximum minutes'!$C$1,T3579-1,0,1,50),0)),0)</f>
        <v>0</v>
      </c>
      <c r="W3579" s="38">
        <f t="shared" ca="1" si="110"/>
        <v>0</v>
      </c>
    </row>
    <row r="3580" spans="1:23" s="36" customFormat="1" ht="18.75">
      <c r="A3580" s="34"/>
      <c r="B3580" s="39"/>
      <c r="C3580" s="39"/>
      <c r="D3580" s="35"/>
      <c r="E3580" s="40"/>
      <c r="F3580" s="39"/>
      <c r="G3580" s="39"/>
      <c r="H3580" s="39"/>
      <c r="I3580" s="34"/>
      <c r="J3580" s="34"/>
      <c r="K3580" s="34"/>
      <c r="L3580" s="34"/>
      <c r="M3580" s="43" t="str">
        <f ca="1">IFERROR(OFFSET('Maximum minutes'!$C$1,T3580,MATCH(IF(G3580&lt;&gt;"",G3580,F3580),OFFSET('Maximum minutes'!$C$1,T3580-1,0,1,U3580+1),0)-1)*IF(OR(ISNUMBER(J3580),J3580="sans examen"),1,0)*IF(W3580&lt;MinDate,1,0),"")</f>
        <v/>
      </c>
      <c r="N3580" s="36">
        <f t="shared" ca="1" si="111"/>
        <v>0</v>
      </c>
      <c r="O3580" s="36" t="e">
        <f ca="1">LEFT(OFFSET(Lists!$Q$2,MATCH(E3580,Lists!$R$3:$R$19,0),0),4)</f>
        <v>#N/A</v>
      </c>
      <c r="P3580" s="36" t="e">
        <f ca="1">MATCH(O3580,Lists!$S$2:$S$640,1)</f>
        <v>#N/A</v>
      </c>
      <c r="Q3580" s="36" t="e">
        <f ca="1">MATCH(LEFT(OFFSET(Lists!$Q$2,MATCH(E3580,Lists!$R$3:$R$19,0)+1,0),4),Lists!$S$3:$S$640,1)</f>
        <v>#N/A</v>
      </c>
      <c r="R3580" s="36" t="e">
        <f ca="1">LEFT(OFFSET(Lists!$S$2,P3580-1+MATCH(F3580,OFFSET(Lists!$T$3,P3580-1,0,Q3580-P3580+1),0),0),6)</f>
        <v>#N/A</v>
      </c>
      <c r="S3580" s="36" t="e">
        <f ca="1">VLOOKUP(R3580,Lists!B:D,3,FALSE)</f>
        <v>#N/A</v>
      </c>
      <c r="T3580" s="36" t="str">
        <f>IF(F3580&lt;&gt;"",MATCH(R3580,'Maximum minutes'!B:B,0),"")</f>
        <v/>
      </c>
      <c r="U3580" s="36">
        <f ca="1">IF(F3580&lt;&gt;"",COUNTA(OFFSET('Maximum minutes'!$C$1,'Annexe A1 Cours'!T3580,0,1,50)),0)</f>
        <v>0</v>
      </c>
      <c r="V3580" s="37">
        <f ca="1">IFERROR(OFFSET('Maximum minutes'!$C$1,T3580+1,-1+MATCH(G3580,OFFSET('Maximum minutes'!$C$1,T3580-1,0,1,50),0)),0)</f>
        <v>0</v>
      </c>
      <c r="W3580" s="38">
        <f t="shared" ca="1" si="110"/>
        <v>0</v>
      </c>
    </row>
    <row r="3581" spans="1:23" s="36" customFormat="1" ht="18.75">
      <c r="A3581" s="34"/>
      <c r="B3581" s="39"/>
      <c r="C3581" s="39"/>
      <c r="D3581" s="35"/>
      <c r="E3581" s="40"/>
      <c r="F3581" s="39"/>
      <c r="G3581" s="39"/>
      <c r="H3581" s="39"/>
      <c r="I3581" s="34"/>
      <c r="J3581" s="34"/>
      <c r="K3581" s="34"/>
      <c r="L3581" s="34"/>
      <c r="M3581" s="43" t="str">
        <f ca="1">IFERROR(OFFSET('Maximum minutes'!$C$1,T3581,MATCH(IF(G3581&lt;&gt;"",G3581,F3581),OFFSET('Maximum minutes'!$C$1,T3581-1,0,1,U3581+1),0)-1)*IF(OR(ISNUMBER(J3581),J3581="sans examen"),1,0)*IF(W3581&lt;MinDate,1,0),"")</f>
        <v/>
      </c>
      <c r="N3581" s="36">
        <f t="shared" ca="1" si="111"/>
        <v>0</v>
      </c>
      <c r="O3581" s="36" t="e">
        <f ca="1">LEFT(OFFSET(Lists!$Q$2,MATCH(E3581,Lists!$R$3:$R$19,0),0),4)</f>
        <v>#N/A</v>
      </c>
      <c r="P3581" s="36" t="e">
        <f ca="1">MATCH(O3581,Lists!$S$2:$S$640,1)</f>
        <v>#N/A</v>
      </c>
      <c r="Q3581" s="36" t="e">
        <f ca="1">MATCH(LEFT(OFFSET(Lists!$Q$2,MATCH(E3581,Lists!$R$3:$R$19,0)+1,0),4),Lists!$S$3:$S$640,1)</f>
        <v>#N/A</v>
      </c>
      <c r="R3581" s="36" t="e">
        <f ca="1">LEFT(OFFSET(Lists!$S$2,P3581-1+MATCH(F3581,OFFSET(Lists!$T$3,P3581-1,0,Q3581-P3581+1),0),0),6)</f>
        <v>#N/A</v>
      </c>
      <c r="S3581" s="36" t="e">
        <f ca="1">VLOOKUP(R3581,Lists!B:D,3,FALSE)</f>
        <v>#N/A</v>
      </c>
      <c r="T3581" s="36" t="str">
        <f>IF(F3581&lt;&gt;"",MATCH(R3581,'Maximum minutes'!B:B,0),"")</f>
        <v/>
      </c>
      <c r="U3581" s="36">
        <f ca="1">IF(F3581&lt;&gt;"",COUNTA(OFFSET('Maximum minutes'!$C$1,'Annexe A1 Cours'!T3581,0,1,50)),0)</f>
        <v>0</v>
      </c>
      <c r="V3581" s="37">
        <f ca="1">IFERROR(OFFSET('Maximum minutes'!$C$1,T3581+1,-1+MATCH(G3581,OFFSET('Maximum minutes'!$C$1,T3581-1,0,1,50),0)),0)</f>
        <v>0</v>
      </c>
      <c r="W3581" s="38">
        <f t="shared" ca="1" si="110"/>
        <v>0</v>
      </c>
    </row>
    <row r="3582" spans="1:23" s="36" customFormat="1" ht="18.75">
      <c r="A3582" s="34"/>
      <c r="B3582" s="39"/>
      <c r="C3582" s="39"/>
      <c r="D3582" s="35"/>
      <c r="E3582" s="40"/>
      <c r="F3582" s="39"/>
      <c r="G3582" s="39"/>
      <c r="H3582" s="39"/>
      <c r="I3582" s="34"/>
      <c r="J3582" s="34"/>
      <c r="K3582" s="34"/>
      <c r="L3582" s="34"/>
      <c r="M3582" s="43" t="str">
        <f ca="1">IFERROR(OFFSET('Maximum minutes'!$C$1,T3582,MATCH(IF(G3582&lt;&gt;"",G3582,F3582),OFFSET('Maximum minutes'!$C$1,T3582-1,0,1,U3582+1),0)-1)*IF(OR(ISNUMBER(J3582),J3582="sans examen"),1,0)*IF(W3582&lt;MinDate,1,0),"")</f>
        <v/>
      </c>
      <c r="N3582" s="36">
        <f t="shared" ca="1" si="111"/>
        <v>0</v>
      </c>
      <c r="O3582" s="36" t="e">
        <f ca="1">LEFT(OFFSET(Lists!$Q$2,MATCH(E3582,Lists!$R$3:$R$19,0),0),4)</f>
        <v>#N/A</v>
      </c>
      <c r="P3582" s="36" t="e">
        <f ca="1">MATCH(O3582,Lists!$S$2:$S$640,1)</f>
        <v>#N/A</v>
      </c>
      <c r="Q3582" s="36" t="e">
        <f ca="1">MATCH(LEFT(OFFSET(Lists!$Q$2,MATCH(E3582,Lists!$R$3:$R$19,0)+1,0),4),Lists!$S$3:$S$640,1)</f>
        <v>#N/A</v>
      </c>
      <c r="R3582" s="36" t="e">
        <f ca="1">LEFT(OFFSET(Lists!$S$2,P3582-1+MATCH(F3582,OFFSET(Lists!$T$3,P3582-1,0,Q3582-P3582+1),0),0),6)</f>
        <v>#N/A</v>
      </c>
      <c r="S3582" s="36" t="e">
        <f ca="1">VLOOKUP(R3582,Lists!B:D,3,FALSE)</f>
        <v>#N/A</v>
      </c>
      <c r="T3582" s="36" t="str">
        <f>IF(F3582&lt;&gt;"",MATCH(R3582,'Maximum minutes'!B:B,0),"")</f>
        <v/>
      </c>
      <c r="U3582" s="36">
        <f ca="1">IF(F3582&lt;&gt;"",COUNTA(OFFSET('Maximum minutes'!$C$1,'Annexe A1 Cours'!T3582,0,1,50)),0)</f>
        <v>0</v>
      </c>
      <c r="V3582" s="37">
        <f ca="1">IFERROR(OFFSET('Maximum minutes'!$C$1,T3582+1,-1+MATCH(G3582,OFFSET('Maximum minutes'!$C$1,T3582-1,0,1,50),0)),0)</f>
        <v>0</v>
      </c>
      <c r="W3582" s="38">
        <f t="shared" ca="1" si="110"/>
        <v>0</v>
      </c>
    </row>
    <row r="3583" spans="1:23" s="36" customFormat="1" ht="18.75">
      <c r="A3583" s="34"/>
      <c r="B3583" s="39"/>
      <c r="C3583" s="39"/>
      <c r="D3583" s="35"/>
      <c r="E3583" s="40"/>
      <c r="F3583" s="39"/>
      <c r="G3583" s="39"/>
      <c r="H3583" s="39"/>
      <c r="I3583" s="34"/>
      <c r="J3583" s="34"/>
      <c r="K3583" s="34"/>
      <c r="L3583" s="34"/>
      <c r="M3583" s="43" t="str">
        <f ca="1">IFERROR(OFFSET('Maximum minutes'!$C$1,T3583,MATCH(IF(G3583&lt;&gt;"",G3583,F3583),OFFSET('Maximum minutes'!$C$1,T3583-1,0,1,U3583+1),0)-1)*IF(OR(ISNUMBER(J3583),J3583="sans examen"),1,0)*IF(W3583&lt;MinDate,1,0),"")</f>
        <v/>
      </c>
      <c r="N3583" s="36">
        <f t="shared" ca="1" si="111"/>
        <v>0</v>
      </c>
      <c r="O3583" s="36" t="e">
        <f ca="1">LEFT(OFFSET(Lists!$Q$2,MATCH(E3583,Lists!$R$3:$R$19,0),0),4)</f>
        <v>#N/A</v>
      </c>
      <c r="P3583" s="36" t="e">
        <f ca="1">MATCH(O3583,Lists!$S$2:$S$640,1)</f>
        <v>#N/A</v>
      </c>
      <c r="Q3583" s="36" t="e">
        <f ca="1">MATCH(LEFT(OFFSET(Lists!$Q$2,MATCH(E3583,Lists!$R$3:$R$19,0)+1,0),4),Lists!$S$3:$S$640,1)</f>
        <v>#N/A</v>
      </c>
      <c r="R3583" s="36" t="e">
        <f ca="1">LEFT(OFFSET(Lists!$S$2,P3583-1+MATCH(F3583,OFFSET(Lists!$T$3,P3583-1,0,Q3583-P3583+1),0),0),6)</f>
        <v>#N/A</v>
      </c>
      <c r="S3583" s="36" t="e">
        <f ca="1">VLOOKUP(R3583,Lists!B:D,3,FALSE)</f>
        <v>#N/A</v>
      </c>
      <c r="T3583" s="36" t="str">
        <f>IF(F3583&lt;&gt;"",MATCH(R3583,'Maximum minutes'!B:B,0),"")</f>
        <v/>
      </c>
      <c r="U3583" s="36">
        <f ca="1">IF(F3583&lt;&gt;"",COUNTA(OFFSET('Maximum minutes'!$C$1,'Annexe A1 Cours'!T3583,0,1,50)),0)</f>
        <v>0</v>
      </c>
      <c r="V3583" s="37">
        <f ca="1">IFERROR(OFFSET('Maximum minutes'!$C$1,T3583+1,-1+MATCH(G3583,OFFSET('Maximum minutes'!$C$1,T3583-1,0,1,50),0)),0)</f>
        <v>0</v>
      </c>
      <c r="W3583" s="38">
        <f t="shared" ca="1" si="110"/>
        <v>0</v>
      </c>
    </row>
    <row r="3584" spans="1:23" s="36" customFormat="1" ht="18.75">
      <c r="A3584" s="34"/>
      <c r="B3584" s="39"/>
      <c r="C3584" s="39"/>
      <c r="D3584" s="35"/>
      <c r="E3584" s="40"/>
      <c r="F3584" s="39"/>
      <c r="G3584" s="39"/>
      <c r="H3584" s="39"/>
      <c r="I3584" s="34"/>
      <c r="J3584" s="34"/>
      <c r="K3584" s="34"/>
      <c r="L3584" s="34"/>
      <c r="M3584" s="43" t="str">
        <f ca="1">IFERROR(OFFSET('Maximum minutes'!$C$1,T3584,MATCH(IF(G3584&lt;&gt;"",G3584,F3584),OFFSET('Maximum minutes'!$C$1,T3584-1,0,1,U3584+1),0)-1)*IF(OR(ISNUMBER(J3584),J3584="sans examen"),1,0)*IF(W3584&lt;MinDate,1,0),"")</f>
        <v/>
      </c>
      <c r="N3584" s="36">
        <f t="shared" ca="1" si="111"/>
        <v>0</v>
      </c>
      <c r="O3584" s="36" t="e">
        <f ca="1">LEFT(OFFSET(Lists!$Q$2,MATCH(E3584,Lists!$R$3:$R$19,0),0),4)</f>
        <v>#N/A</v>
      </c>
      <c r="P3584" s="36" t="e">
        <f ca="1">MATCH(O3584,Lists!$S$2:$S$640,1)</f>
        <v>#N/A</v>
      </c>
      <c r="Q3584" s="36" t="e">
        <f ca="1">MATCH(LEFT(OFFSET(Lists!$Q$2,MATCH(E3584,Lists!$R$3:$R$19,0)+1,0),4),Lists!$S$3:$S$640,1)</f>
        <v>#N/A</v>
      </c>
      <c r="R3584" s="36" t="e">
        <f ca="1">LEFT(OFFSET(Lists!$S$2,P3584-1+MATCH(F3584,OFFSET(Lists!$T$3,P3584-1,0,Q3584-P3584+1),0),0),6)</f>
        <v>#N/A</v>
      </c>
      <c r="S3584" s="36" t="e">
        <f ca="1">VLOOKUP(R3584,Lists!B:D,3,FALSE)</f>
        <v>#N/A</v>
      </c>
      <c r="T3584" s="36" t="str">
        <f>IF(F3584&lt;&gt;"",MATCH(R3584,'Maximum minutes'!B:B,0),"")</f>
        <v/>
      </c>
      <c r="U3584" s="36">
        <f ca="1">IF(F3584&lt;&gt;"",COUNTA(OFFSET('Maximum minutes'!$C$1,'Annexe A1 Cours'!T3584,0,1,50)),0)</f>
        <v>0</v>
      </c>
      <c r="V3584" s="37">
        <f ca="1">IFERROR(OFFSET('Maximum minutes'!$C$1,T3584+1,-1+MATCH(G3584,OFFSET('Maximum minutes'!$C$1,T3584-1,0,1,50),0)),0)</f>
        <v>0</v>
      </c>
      <c r="W3584" s="38">
        <f t="shared" ca="1" si="110"/>
        <v>0</v>
      </c>
    </row>
    <row r="3585" spans="1:23" s="36" customFormat="1" ht="18.75">
      <c r="A3585" s="34"/>
      <c r="B3585" s="39"/>
      <c r="C3585" s="39"/>
      <c r="D3585" s="35"/>
      <c r="E3585" s="40"/>
      <c r="F3585" s="39"/>
      <c r="G3585" s="39"/>
      <c r="H3585" s="39"/>
      <c r="I3585" s="34"/>
      <c r="J3585" s="34"/>
      <c r="K3585" s="34"/>
      <c r="L3585" s="34"/>
      <c r="M3585" s="43" t="str">
        <f ca="1">IFERROR(OFFSET('Maximum minutes'!$C$1,T3585,MATCH(IF(G3585&lt;&gt;"",G3585,F3585),OFFSET('Maximum minutes'!$C$1,T3585-1,0,1,U3585+1),0)-1)*IF(OR(ISNUMBER(J3585),J3585="sans examen"),1,0)*IF(W3585&lt;MinDate,1,0),"")</f>
        <v/>
      </c>
      <c r="N3585" s="36">
        <f t="shared" ca="1" si="111"/>
        <v>0</v>
      </c>
      <c r="O3585" s="36" t="e">
        <f ca="1">LEFT(OFFSET(Lists!$Q$2,MATCH(E3585,Lists!$R$3:$R$19,0),0),4)</f>
        <v>#N/A</v>
      </c>
      <c r="P3585" s="36" t="e">
        <f ca="1">MATCH(O3585,Lists!$S$2:$S$640,1)</f>
        <v>#N/A</v>
      </c>
      <c r="Q3585" s="36" t="e">
        <f ca="1">MATCH(LEFT(OFFSET(Lists!$Q$2,MATCH(E3585,Lists!$R$3:$R$19,0)+1,0),4),Lists!$S$3:$S$640,1)</f>
        <v>#N/A</v>
      </c>
      <c r="R3585" s="36" t="e">
        <f ca="1">LEFT(OFFSET(Lists!$S$2,P3585-1+MATCH(F3585,OFFSET(Lists!$T$3,P3585-1,0,Q3585-P3585+1),0),0),6)</f>
        <v>#N/A</v>
      </c>
      <c r="S3585" s="36" t="e">
        <f ca="1">VLOOKUP(R3585,Lists!B:D,3,FALSE)</f>
        <v>#N/A</v>
      </c>
      <c r="T3585" s="36" t="str">
        <f>IF(F3585&lt;&gt;"",MATCH(R3585,'Maximum minutes'!B:B,0),"")</f>
        <v/>
      </c>
      <c r="U3585" s="36">
        <f ca="1">IF(F3585&lt;&gt;"",COUNTA(OFFSET('Maximum minutes'!$C$1,'Annexe A1 Cours'!T3585,0,1,50)),0)</f>
        <v>0</v>
      </c>
      <c r="V3585" s="37">
        <f ca="1">IFERROR(OFFSET('Maximum minutes'!$C$1,T3585+1,-1+MATCH(G3585,OFFSET('Maximum minutes'!$C$1,T3585-1,0,1,50),0)),0)</f>
        <v>0</v>
      </c>
      <c r="W3585" s="38">
        <f t="shared" ca="1" si="110"/>
        <v>0</v>
      </c>
    </row>
    <row r="3586" spans="1:23" s="36" customFormat="1" ht="18.75">
      <c r="A3586" s="34"/>
      <c r="B3586" s="39"/>
      <c r="C3586" s="39"/>
      <c r="D3586" s="35"/>
      <c r="E3586" s="40"/>
      <c r="F3586" s="39"/>
      <c r="G3586" s="39"/>
      <c r="H3586" s="39"/>
      <c r="I3586" s="34"/>
      <c r="J3586" s="34"/>
      <c r="K3586" s="34"/>
      <c r="L3586" s="34"/>
      <c r="M3586" s="43" t="str">
        <f ca="1">IFERROR(OFFSET('Maximum minutes'!$C$1,T3586,MATCH(IF(G3586&lt;&gt;"",G3586,F3586),OFFSET('Maximum minutes'!$C$1,T3586-1,0,1,U3586+1),0)-1)*IF(OR(ISNUMBER(J3586),J3586="sans examen"),1,0)*IF(W3586&lt;MinDate,1,0),"")</f>
        <v/>
      </c>
      <c r="N3586" s="36">
        <f t="shared" ca="1" si="111"/>
        <v>0</v>
      </c>
      <c r="O3586" s="36" t="e">
        <f ca="1">LEFT(OFFSET(Lists!$Q$2,MATCH(E3586,Lists!$R$3:$R$19,0),0),4)</f>
        <v>#N/A</v>
      </c>
      <c r="P3586" s="36" t="e">
        <f ca="1">MATCH(O3586,Lists!$S$2:$S$640,1)</f>
        <v>#N/A</v>
      </c>
      <c r="Q3586" s="36" t="e">
        <f ca="1">MATCH(LEFT(OFFSET(Lists!$Q$2,MATCH(E3586,Lists!$R$3:$R$19,0)+1,0),4),Lists!$S$3:$S$640,1)</f>
        <v>#N/A</v>
      </c>
      <c r="R3586" s="36" t="e">
        <f ca="1">LEFT(OFFSET(Lists!$S$2,P3586-1+MATCH(F3586,OFFSET(Lists!$T$3,P3586-1,0,Q3586-P3586+1),0),0),6)</f>
        <v>#N/A</v>
      </c>
      <c r="S3586" s="36" t="e">
        <f ca="1">VLOOKUP(R3586,Lists!B:D,3,FALSE)</f>
        <v>#N/A</v>
      </c>
      <c r="T3586" s="36" t="str">
        <f>IF(F3586&lt;&gt;"",MATCH(R3586,'Maximum minutes'!B:B,0),"")</f>
        <v/>
      </c>
      <c r="U3586" s="36">
        <f ca="1">IF(F3586&lt;&gt;"",COUNTA(OFFSET('Maximum minutes'!$C$1,'Annexe A1 Cours'!T3586,0,1,50)),0)</f>
        <v>0</v>
      </c>
      <c r="V3586" s="37">
        <f ca="1">IFERROR(OFFSET('Maximum minutes'!$C$1,T3586+1,-1+MATCH(G3586,OFFSET('Maximum minutes'!$C$1,T3586-1,0,1,50),0)),0)</f>
        <v>0</v>
      </c>
      <c r="W3586" s="38">
        <f t="shared" ca="1" si="110"/>
        <v>0</v>
      </c>
    </row>
    <row r="3587" spans="1:23" s="36" customFormat="1" ht="18.75">
      <c r="A3587" s="34"/>
      <c r="B3587" s="39"/>
      <c r="C3587" s="39"/>
      <c r="D3587" s="35"/>
      <c r="E3587" s="40"/>
      <c r="F3587" s="39"/>
      <c r="G3587" s="39"/>
      <c r="H3587" s="39"/>
      <c r="I3587" s="34"/>
      <c r="J3587" s="34"/>
      <c r="K3587" s="34"/>
      <c r="L3587" s="34"/>
      <c r="M3587" s="43" t="str">
        <f ca="1">IFERROR(OFFSET('Maximum minutes'!$C$1,T3587,MATCH(IF(G3587&lt;&gt;"",G3587,F3587),OFFSET('Maximum minutes'!$C$1,T3587-1,0,1,U3587+1),0)-1)*IF(OR(ISNUMBER(J3587),J3587="sans examen"),1,0)*IF(W3587&lt;MinDate,1,0),"")</f>
        <v/>
      </c>
      <c r="N3587" s="36">
        <f t="shared" ca="1" si="111"/>
        <v>0</v>
      </c>
      <c r="O3587" s="36" t="e">
        <f ca="1">LEFT(OFFSET(Lists!$Q$2,MATCH(E3587,Lists!$R$3:$R$19,0),0),4)</f>
        <v>#N/A</v>
      </c>
      <c r="P3587" s="36" t="e">
        <f ca="1">MATCH(O3587,Lists!$S$2:$S$640,1)</f>
        <v>#N/A</v>
      </c>
      <c r="Q3587" s="36" t="e">
        <f ca="1">MATCH(LEFT(OFFSET(Lists!$Q$2,MATCH(E3587,Lists!$R$3:$R$19,0)+1,0),4),Lists!$S$3:$S$640,1)</f>
        <v>#N/A</v>
      </c>
      <c r="R3587" s="36" t="e">
        <f ca="1">LEFT(OFFSET(Lists!$S$2,P3587-1+MATCH(F3587,OFFSET(Lists!$T$3,P3587-1,0,Q3587-P3587+1),0),0),6)</f>
        <v>#N/A</v>
      </c>
      <c r="S3587" s="36" t="e">
        <f ca="1">VLOOKUP(R3587,Lists!B:D,3,FALSE)</f>
        <v>#N/A</v>
      </c>
      <c r="T3587" s="36" t="str">
        <f>IF(F3587&lt;&gt;"",MATCH(R3587,'Maximum minutes'!B:B,0),"")</f>
        <v/>
      </c>
      <c r="U3587" s="36">
        <f ca="1">IF(F3587&lt;&gt;"",COUNTA(OFFSET('Maximum minutes'!$C$1,'Annexe A1 Cours'!T3587,0,1,50)),0)</f>
        <v>0</v>
      </c>
      <c r="V3587" s="37">
        <f ca="1">IFERROR(OFFSET('Maximum minutes'!$C$1,T3587+1,-1+MATCH(G3587,OFFSET('Maximum minutes'!$C$1,T3587-1,0,1,50),0)),0)</f>
        <v>0</v>
      </c>
      <c r="W3587" s="38">
        <f t="shared" ca="1" si="110"/>
        <v>0</v>
      </c>
    </row>
    <row r="3588" spans="1:23" s="36" customFormat="1" ht="18.75">
      <c r="A3588" s="34"/>
      <c r="B3588" s="39"/>
      <c r="C3588" s="39"/>
      <c r="D3588" s="35"/>
      <c r="E3588" s="40"/>
      <c r="F3588" s="39"/>
      <c r="G3588" s="39"/>
      <c r="H3588" s="39"/>
      <c r="I3588" s="34"/>
      <c r="J3588" s="34"/>
      <c r="K3588" s="34"/>
      <c r="L3588" s="34"/>
      <c r="M3588" s="43" t="str">
        <f ca="1">IFERROR(OFFSET('Maximum minutes'!$C$1,T3588,MATCH(IF(G3588&lt;&gt;"",G3588,F3588),OFFSET('Maximum minutes'!$C$1,T3588-1,0,1,U3588+1),0)-1)*IF(OR(ISNUMBER(J3588),J3588="sans examen"),1,0)*IF(W3588&lt;MinDate,1,0),"")</f>
        <v/>
      </c>
      <c r="N3588" s="36">
        <f t="shared" ca="1" si="111"/>
        <v>0</v>
      </c>
      <c r="O3588" s="36" t="e">
        <f ca="1">LEFT(OFFSET(Lists!$Q$2,MATCH(E3588,Lists!$R$3:$R$19,0),0),4)</f>
        <v>#N/A</v>
      </c>
      <c r="P3588" s="36" t="e">
        <f ca="1">MATCH(O3588,Lists!$S$2:$S$640,1)</f>
        <v>#N/A</v>
      </c>
      <c r="Q3588" s="36" t="e">
        <f ca="1">MATCH(LEFT(OFFSET(Lists!$Q$2,MATCH(E3588,Lists!$R$3:$R$19,0)+1,0),4),Lists!$S$3:$S$640,1)</f>
        <v>#N/A</v>
      </c>
      <c r="R3588" s="36" t="e">
        <f ca="1">LEFT(OFFSET(Lists!$S$2,P3588-1+MATCH(F3588,OFFSET(Lists!$T$3,P3588-1,0,Q3588-P3588+1),0),0),6)</f>
        <v>#N/A</v>
      </c>
      <c r="S3588" s="36" t="e">
        <f ca="1">VLOOKUP(R3588,Lists!B:D,3,FALSE)</f>
        <v>#N/A</v>
      </c>
      <c r="T3588" s="36" t="str">
        <f>IF(F3588&lt;&gt;"",MATCH(R3588,'Maximum minutes'!B:B,0),"")</f>
        <v/>
      </c>
      <c r="U3588" s="36">
        <f ca="1">IF(F3588&lt;&gt;"",COUNTA(OFFSET('Maximum minutes'!$C$1,'Annexe A1 Cours'!T3588,0,1,50)),0)</f>
        <v>0</v>
      </c>
      <c r="V3588" s="37">
        <f ca="1">IFERROR(OFFSET('Maximum minutes'!$C$1,T3588+1,-1+MATCH(G3588,OFFSET('Maximum minutes'!$C$1,T3588-1,0,1,50),0)),0)</f>
        <v>0</v>
      </c>
      <c r="W3588" s="38">
        <f t="shared" ca="1" si="110"/>
        <v>0</v>
      </c>
    </row>
    <row r="3589" spans="1:23" s="36" customFormat="1" ht="18.75">
      <c r="A3589" s="34"/>
      <c r="B3589" s="39"/>
      <c r="C3589" s="39"/>
      <c r="D3589" s="35"/>
      <c r="E3589" s="40"/>
      <c r="F3589" s="39"/>
      <c r="G3589" s="39"/>
      <c r="H3589" s="39"/>
      <c r="I3589" s="34"/>
      <c r="J3589" s="34"/>
      <c r="K3589" s="34"/>
      <c r="L3589" s="34"/>
      <c r="M3589" s="43" t="str">
        <f ca="1">IFERROR(OFFSET('Maximum minutes'!$C$1,T3589,MATCH(IF(G3589&lt;&gt;"",G3589,F3589),OFFSET('Maximum minutes'!$C$1,T3589-1,0,1,U3589+1),0)-1)*IF(OR(ISNUMBER(J3589),J3589="sans examen"),1,0)*IF(W3589&lt;MinDate,1,0),"")</f>
        <v/>
      </c>
      <c r="N3589" s="36">
        <f t="shared" ca="1" si="111"/>
        <v>0</v>
      </c>
      <c r="O3589" s="36" t="e">
        <f ca="1">LEFT(OFFSET(Lists!$Q$2,MATCH(E3589,Lists!$R$3:$R$19,0),0),4)</f>
        <v>#N/A</v>
      </c>
      <c r="P3589" s="36" t="e">
        <f ca="1">MATCH(O3589,Lists!$S$2:$S$640,1)</f>
        <v>#N/A</v>
      </c>
      <c r="Q3589" s="36" t="e">
        <f ca="1">MATCH(LEFT(OFFSET(Lists!$Q$2,MATCH(E3589,Lists!$R$3:$R$19,0)+1,0),4),Lists!$S$3:$S$640,1)</f>
        <v>#N/A</v>
      </c>
      <c r="R3589" s="36" t="e">
        <f ca="1">LEFT(OFFSET(Lists!$S$2,P3589-1+MATCH(F3589,OFFSET(Lists!$T$3,P3589-1,0,Q3589-P3589+1),0),0),6)</f>
        <v>#N/A</v>
      </c>
      <c r="S3589" s="36" t="e">
        <f ca="1">VLOOKUP(R3589,Lists!B:D,3,FALSE)</f>
        <v>#N/A</v>
      </c>
      <c r="T3589" s="36" t="str">
        <f>IF(F3589&lt;&gt;"",MATCH(R3589,'Maximum minutes'!B:B,0),"")</f>
        <v/>
      </c>
      <c r="U3589" s="36">
        <f ca="1">IF(F3589&lt;&gt;"",COUNTA(OFFSET('Maximum minutes'!$C$1,'Annexe A1 Cours'!T3589,0,1,50)),0)</f>
        <v>0</v>
      </c>
      <c r="V3589" s="37">
        <f ca="1">IFERROR(OFFSET('Maximum minutes'!$C$1,T3589+1,-1+MATCH(G3589,OFFSET('Maximum minutes'!$C$1,T3589-1,0,1,50),0)),0)</f>
        <v>0</v>
      </c>
      <c r="W3589" s="38">
        <f t="shared" ca="1" si="110"/>
        <v>0</v>
      </c>
    </row>
    <row r="3590" spans="1:23" s="36" customFormat="1" ht="18.75">
      <c r="A3590" s="34"/>
      <c r="B3590" s="39"/>
      <c r="C3590" s="39"/>
      <c r="D3590" s="35"/>
      <c r="E3590" s="40"/>
      <c r="F3590" s="39"/>
      <c r="G3590" s="39"/>
      <c r="H3590" s="39"/>
      <c r="I3590" s="34"/>
      <c r="J3590" s="34"/>
      <c r="K3590" s="34"/>
      <c r="L3590" s="34"/>
      <c r="M3590" s="43" t="str">
        <f ca="1">IFERROR(OFFSET('Maximum minutes'!$C$1,T3590,MATCH(IF(G3590&lt;&gt;"",G3590,F3590),OFFSET('Maximum minutes'!$C$1,T3590-1,0,1,U3590+1),0)-1)*IF(OR(ISNUMBER(J3590),J3590="sans examen"),1,0)*IF(W3590&lt;MinDate,1,0),"")</f>
        <v/>
      </c>
      <c r="N3590" s="36">
        <f t="shared" ca="1" si="111"/>
        <v>0</v>
      </c>
      <c r="O3590" s="36" t="e">
        <f ca="1">LEFT(OFFSET(Lists!$Q$2,MATCH(E3590,Lists!$R$3:$R$19,0),0),4)</f>
        <v>#N/A</v>
      </c>
      <c r="P3590" s="36" t="e">
        <f ca="1">MATCH(O3590,Lists!$S$2:$S$640,1)</f>
        <v>#N/A</v>
      </c>
      <c r="Q3590" s="36" t="e">
        <f ca="1">MATCH(LEFT(OFFSET(Lists!$Q$2,MATCH(E3590,Lists!$R$3:$R$19,0)+1,0),4),Lists!$S$3:$S$640,1)</f>
        <v>#N/A</v>
      </c>
      <c r="R3590" s="36" t="e">
        <f ca="1">LEFT(OFFSET(Lists!$S$2,P3590-1+MATCH(F3590,OFFSET(Lists!$T$3,P3590-1,0,Q3590-P3590+1),0),0),6)</f>
        <v>#N/A</v>
      </c>
      <c r="S3590" s="36" t="e">
        <f ca="1">VLOOKUP(R3590,Lists!B:D,3,FALSE)</f>
        <v>#N/A</v>
      </c>
      <c r="T3590" s="36" t="str">
        <f>IF(F3590&lt;&gt;"",MATCH(R3590,'Maximum minutes'!B:B,0),"")</f>
        <v/>
      </c>
      <c r="U3590" s="36">
        <f ca="1">IF(F3590&lt;&gt;"",COUNTA(OFFSET('Maximum minutes'!$C$1,'Annexe A1 Cours'!T3590,0,1,50)),0)</f>
        <v>0</v>
      </c>
      <c r="V3590" s="37">
        <f ca="1">IFERROR(OFFSET('Maximum minutes'!$C$1,T3590+1,-1+MATCH(G3590,OFFSET('Maximum minutes'!$C$1,T3590-1,0,1,50),0)),0)</f>
        <v>0</v>
      </c>
      <c r="W3590" s="38">
        <f t="shared" ca="1" si="110"/>
        <v>0</v>
      </c>
    </row>
    <row r="3591" spans="1:23" s="36" customFormat="1" ht="18.75">
      <c r="A3591" s="34"/>
      <c r="B3591" s="39"/>
      <c r="C3591" s="39"/>
      <c r="D3591" s="35"/>
      <c r="E3591" s="40"/>
      <c r="F3591" s="39"/>
      <c r="G3591" s="39"/>
      <c r="H3591" s="39"/>
      <c r="I3591" s="34"/>
      <c r="J3591" s="34"/>
      <c r="K3591" s="34"/>
      <c r="L3591" s="34"/>
      <c r="M3591" s="43" t="str">
        <f ca="1">IFERROR(OFFSET('Maximum minutes'!$C$1,T3591,MATCH(IF(G3591&lt;&gt;"",G3591,F3591),OFFSET('Maximum minutes'!$C$1,T3591-1,0,1,U3591+1),0)-1)*IF(OR(ISNUMBER(J3591),J3591="sans examen"),1,0)*IF(W3591&lt;MinDate,1,0),"")</f>
        <v/>
      </c>
      <c r="N3591" s="36">
        <f t="shared" ca="1" si="111"/>
        <v>0</v>
      </c>
      <c r="O3591" s="36" t="e">
        <f ca="1">LEFT(OFFSET(Lists!$Q$2,MATCH(E3591,Lists!$R$3:$R$19,0),0),4)</f>
        <v>#N/A</v>
      </c>
      <c r="P3591" s="36" t="e">
        <f ca="1">MATCH(O3591,Lists!$S$2:$S$640,1)</f>
        <v>#N/A</v>
      </c>
      <c r="Q3591" s="36" t="e">
        <f ca="1">MATCH(LEFT(OFFSET(Lists!$Q$2,MATCH(E3591,Lists!$R$3:$R$19,0)+1,0),4),Lists!$S$3:$S$640,1)</f>
        <v>#N/A</v>
      </c>
      <c r="R3591" s="36" t="e">
        <f ca="1">LEFT(OFFSET(Lists!$S$2,P3591-1+MATCH(F3591,OFFSET(Lists!$T$3,P3591-1,0,Q3591-P3591+1),0),0),6)</f>
        <v>#N/A</v>
      </c>
      <c r="S3591" s="36" t="e">
        <f ca="1">VLOOKUP(R3591,Lists!B:D,3,FALSE)</f>
        <v>#N/A</v>
      </c>
      <c r="T3591" s="36" t="str">
        <f>IF(F3591&lt;&gt;"",MATCH(R3591,'Maximum minutes'!B:B,0),"")</f>
        <v/>
      </c>
      <c r="U3591" s="36">
        <f ca="1">IF(F3591&lt;&gt;"",COUNTA(OFFSET('Maximum minutes'!$C$1,'Annexe A1 Cours'!T3591,0,1,50)),0)</f>
        <v>0</v>
      </c>
      <c r="V3591" s="37">
        <f ca="1">IFERROR(OFFSET('Maximum minutes'!$C$1,T3591+1,-1+MATCH(G3591,OFFSET('Maximum minutes'!$C$1,T3591-1,0,1,50),0)),0)</f>
        <v>0</v>
      </c>
      <c r="W3591" s="38">
        <f t="shared" ref="W3591:W3654" ca="1" si="112">IFERROR(DATE(YEAR(D3591)+V3591,MONTH(D3591),DAY(D3591)),"")</f>
        <v>0</v>
      </c>
    </row>
    <row r="3592" spans="1:23" s="36" customFormat="1" ht="18.75">
      <c r="A3592" s="34"/>
      <c r="B3592" s="39"/>
      <c r="C3592" s="39"/>
      <c r="D3592" s="35"/>
      <c r="E3592" s="40"/>
      <c r="F3592" s="39"/>
      <c r="G3592" s="39"/>
      <c r="H3592" s="39"/>
      <c r="I3592" s="34"/>
      <c r="J3592" s="34"/>
      <c r="K3592" s="34"/>
      <c r="L3592" s="34"/>
      <c r="M3592" s="43" t="str">
        <f ca="1">IFERROR(OFFSET('Maximum minutes'!$C$1,T3592,MATCH(IF(G3592&lt;&gt;"",G3592,F3592),OFFSET('Maximum minutes'!$C$1,T3592-1,0,1,U3592+1),0)-1)*IF(OR(ISNUMBER(J3592),J3592="sans examen"),1,0)*IF(W3592&lt;MinDate,1,0),"")</f>
        <v/>
      </c>
      <c r="N3592" s="36">
        <f t="shared" ref="N3592:N3655" ca="1" si="113">IF(K3592&gt;0,MIN(K3592,M3592),0)*IF(M3592="",0,1)</f>
        <v>0</v>
      </c>
      <c r="O3592" s="36" t="e">
        <f ca="1">LEFT(OFFSET(Lists!$Q$2,MATCH(E3592,Lists!$R$3:$R$19,0),0),4)</f>
        <v>#N/A</v>
      </c>
      <c r="P3592" s="36" t="e">
        <f ca="1">MATCH(O3592,Lists!$S$2:$S$640,1)</f>
        <v>#N/A</v>
      </c>
      <c r="Q3592" s="36" t="e">
        <f ca="1">MATCH(LEFT(OFFSET(Lists!$Q$2,MATCH(E3592,Lists!$R$3:$R$19,0)+1,0),4),Lists!$S$3:$S$640,1)</f>
        <v>#N/A</v>
      </c>
      <c r="R3592" s="36" t="e">
        <f ca="1">LEFT(OFFSET(Lists!$S$2,P3592-1+MATCH(F3592,OFFSET(Lists!$T$3,P3592-1,0,Q3592-P3592+1),0),0),6)</f>
        <v>#N/A</v>
      </c>
      <c r="S3592" s="36" t="e">
        <f ca="1">VLOOKUP(R3592,Lists!B:D,3,FALSE)</f>
        <v>#N/A</v>
      </c>
      <c r="T3592" s="36" t="str">
        <f>IF(F3592&lt;&gt;"",MATCH(R3592,'Maximum minutes'!B:B,0),"")</f>
        <v/>
      </c>
      <c r="U3592" s="36">
        <f ca="1">IF(F3592&lt;&gt;"",COUNTA(OFFSET('Maximum minutes'!$C$1,'Annexe A1 Cours'!T3592,0,1,50)),0)</f>
        <v>0</v>
      </c>
      <c r="V3592" s="37">
        <f ca="1">IFERROR(OFFSET('Maximum minutes'!$C$1,T3592+1,-1+MATCH(G3592,OFFSET('Maximum minutes'!$C$1,T3592-1,0,1,50),0)),0)</f>
        <v>0</v>
      </c>
      <c r="W3592" s="38">
        <f t="shared" ca="1" si="112"/>
        <v>0</v>
      </c>
    </row>
    <row r="3593" spans="1:23" s="36" customFormat="1" ht="18.75">
      <c r="A3593" s="34"/>
      <c r="B3593" s="39"/>
      <c r="C3593" s="39"/>
      <c r="D3593" s="35"/>
      <c r="E3593" s="40"/>
      <c r="F3593" s="39"/>
      <c r="G3593" s="39"/>
      <c r="H3593" s="39"/>
      <c r="I3593" s="34"/>
      <c r="J3593" s="34"/>
      <c r="K3593" s="34"/>
      <c r="L3593" s="34"/>
      <c r="M3593" s="43" t="str">
        <f ca="1">IFERROR(OFFSET('Maximum minutes'!$C$1,T3593,MATCH(IF(G3593&lt;&gt;"",G3593,F3593),OFFSET('Maximum minutes'!$C$1,T3593-1,0,1,U3593+1),0)-1)*IF(OR(ISNUMBER(J3593),J3593="sans examen"),1,0)*IF(W3593&lt;MinDate,1,0),"")</f>
        <v/>
      </c>
      <c r="N3593" s="36">
        <f t="shared" ca="1" si="113"/>
        <v>0</v>
      </c>
      <c r="O3593" s="36" t="e">
        <f ca="1">LEFT(OFFSET(Lists!$Q$2,MATCH(E3593,Lists!$R$3:$R$19,0),0),4)</f>
        <v>#N/A</v>
      </c>
      <c r="P3593" s="36" t="e">
        <f ca="1">MATCH(O3593,Lists!$S$2:$S$640,1)</f>
        <v>#N/A</v>
      </c>
      <c r="Q3593" s="36" t="e">
        <f ca="1">MATCH(LEFT(OFFSET(Lists!$Q$2,MATCH(E3593,Lists!$R$3:$R$19,0)+1,0),4),Lists!$S$3:$S$640,1)</f>
        <v>#N/A</v>
      </c>
      <c r="R3593" s="36" t="e">
        <f ca="1">LEFT(OFFSET(Lists!$S$2,P3593-1+MATCH(F3593,OFFSET(Lists!$T$3,P3593-1,0,Q3593-P3593+1),0),0),6)</f>
        <v>#N/A</v>
      </c>
      <c r="S3593" s="36" t="e">
        <f ca="1">VLOOKUP(R3593,Lists!B:D,3,FALSE)</f>
        <v>#N/A</v>
      </c>
      <c r="T3593" s="36" t="str">
        <f>IF(F3593&lt;&gt;"",MATCH(R3593,'Maximum minutes'!B:B,0),"")</f>
        <v/>
      </c>
      <c r="U3593" s="36">
        <f ca="1">IF(F3593&lt;&gt;"",COUNTA(OFFSET('Maximum minutes'!$C$1,'Annexe A1 Cours'!T3593,0,1,50)),0)</f>
        <v>0</v>
      </c>
      <c r="V3593" s="37">
        <f ca="1">IFERROR(OFFSET('Maximum minutes'!$C$1,T3593+1,-1+MATCH(G3593,OFFSET('Maximum minutes'!$C$1,T3593-1,0,1,50),0)),0)</f>
        <v>0</v>
      </c>
      <c r="W3593" s="38">
        <f t="shared" ca="1" si="112"/>
        <v>0</v>
      </c>
    </row>
    <row r="3594" spans="1:23" s="36" customFormat="1" ht="18.75">
      <c r="A3594" s="34"/>
      <c r="B3594" s="39"/>
      <c r="C3594" s="39"/>
      <c r="D3594" s="35"/>
      <c r="E3594" s="40"/>
      <c r="F3594" s="39"/>
      <c r="G3594" s="39"/>
      <c r="H3594" s="39"/>
      <c r="I3594" s="34"/>
      <c r="J3594" s="34"/>
      <c r="K3594" s="34"/>
      <c r="L3594" s="34"/>
      <c r="M3594" s="43" t="str">
        <f ca="1">IFERROR(OFFSET('Maximum minutes'!$C$1,T3594,MATCH(IF(G3594&lt;&gt;"",G3594,F3594),OFFSET('Maximum minutes'!$C$1,T3594-1,0,1,U3594+1),0)-1)*IF(OR(ISNUMBER(J3594),J3594="sans examen"),1,0)*IF(W3594&lt;MinDate,1,0),"")</f>
        <v/>
      </c>
      <c r="N3594" s="36">
        <f t="shared" ca="1" si="113"/>
        <v>0</v>
      </c>
      <c r="O3594" s="36" t="e">
        <f ca="1">LEFT(OFFSET(Lists!$Q$2,MATCH(E3594,Lists!$R$3:$R$19,0),0),4)</f>
        <v>#N/A</v>
      </c>
      <c r="P3594" s="36" t="e">
        <f ca="1">MATCH(O3594,Lists!$S$2:$S$640,1)</f>
        <v>#N/A</v>
      </c>
      <c r="Q3594" s="36" t="e">
        <f ca="1">MATCH(LEFT(OFFSET(Lists!$Q$2,MATCH(E3594,Lists!$R$3:$R$19,0)+1,0),4),Lists!$S$3:$S$640,1)</f>
        <v>#N/A</v>
      </c>
      <c r="R3594" s="36" t="e">
        <f ca="1">LEFT(OFFSET(Lists!$S$2,P3594-1+MATCH(F3594,OFFSET(Lists!$T$3,P3594-1,0,Q3594-P3594+1),0),0),6)</f>
        <v>#N/A</v>
      </c>
      <c r="S3594" s="36" t="e">
        <f ca="1">VLOOKUP(R3594,Lists!B:D,3,FALSE)</f>
        <v>#N/A</v>
      </c>
      <c r="T3594" s="36" t="str">
        <f>IF(F3594&lt;&gt;"",MATCH(R3594,'Maximum minutes'!B:B,0),"")</f>
        <v/>
      </c>
      <c r="U3594" s="36">
        <f ca="1">IF(F3594&lt;&gt;"",COUNTA(OFFSET('Maximum minutes'!$C$1,'Annexe A1 Cours'!T3594,0,1,50)),0)</f>
        <v>0</v>
      </c>
      <c r="V3594" s="37">
        <f ca="1">IFERROR(OFFSET('Maximum minutes'!$C$1,T3594+1,-1+MATCH(G3594,OFFSET('Maximum minutes'!$C$1,T3594-1,0,1,50),0)),0)</f>
        <v>0</v>
      </c>
      <c r="W3594" s="38">
        <f t="shared" ca="1" si="112"/>
        <v>0</v>
      </c>
    </row>
    <row r="3595" spans="1:23" s="36" customFormat="1" ht="18.75">
      <c r="A3595" s="34"/>
      <c r="B3595" s="39"/>
      <c r="C3595" s="39"/>
      <c r="D3595" s="35"/>
      <c r="E3595" s="40"/>
      <c r="F3595" s="39"/>
      <c r="G3595" s="39"/>
      <c r="H3595" s="39"/>
      <c r="I3595" s="34"/>
      <c r="J3595" s="34"/>
      <c r="K3595" s="34"/>
      <c r="L3595" s="34"/>
      <c r="M3595" s="43" t="str">
        <f ca="1">IFERROR(OFFSET('Maximum minutes'!$C$1,T3595,MATCH(IF(G3595&lt;&gt;"",G3595,F3595),OFFSET('Maximum minutes'!$C$1,T3595-1,0,1,U3595+1),0)-1)*IF(OR(ISNUMBER(J3595),J3595="sans examen"),1,0)*IF(W3595&lt;MinDate,1,0),"")</f>
        <v/>
      </c>
      <c r="N3595" s="36">
        <f t="shared" ca="1" si="113"/>
        <v>0</v>
      </c>
      <c r="O3595" s="36" t="e">
        <f ca="1">LEFT(OFFSET(Lists!$Q$2,MATCH(E3595,Lists!$R$3:$R$19,0),0),4)</f>
        <v>#N/A</v>
      </c>
      <c r="P3595" s="36" t="e">
        <f ca="1">MATCH(O3595,Lists!$S$2:$S$640,1)</f>
        <v>#N/A</v>
      </c>
      <c r="Q3595" s="36" t="e">
        <f ca="1">MATCH(LEFT(OFFSET(Lists!$Q$2,MATCH(E3595,Lists!$R$3:$R$19,0)+1,0),4),Lists!$S$3:$S$640,1)</f>
        <v>#N/A</v>
      </c>
      <c r="R3595" s="36" t="e">
        <f ca="1">LEFT(OFFSET(Lists!$S$2,P3595-1+MATCH(F3595,OFFSET(Lists!$T$3,P3595-1,0,Q3595-P3595+1),0),0),6)</f>
        <v>#N/A</v>
      </c>
      <c r="S3595" s="36" t="e">
        <f ca="1">VLOOKUP(R3595,Lists!B:D,3,FALSE)</f>
        <v>#N/A</v>
      </c>
      <c r="T3595" s="36" t="str">
        <f>IF(F3595&lt;&gt;"",MATCH(R3595,'Maximum minutes'!B:B,0),"")</f>
        <v/>
      </c>
      <c r="U3595" s="36">
        <f ca="1">IF(F3595&lt;&gt;"",COUNTA(OFFSET('Maximum minutes'!$C$1,'Annexe A1 Cours'!T3595,0,1,50)),0)</f>
        <v>0</v>
      </c>
      <c r="V3595" s="37">
        <f ca="1">IFERROR(OFFSET('Maximum minutes'!$C$1,T3595+1,-1+MATCH(G3595,OFFSET('Maximum minutes'!$C$1,T3595-1,0,1,50),0)),0)</f>
        <v>0</v>
      </c>
      <c r="W3595" s="38">
        <f t="shared" ca="1" si="112"/>
        <v>0</v>
      </c>
    </row>
    <row r="3596" spans="1:23" s="36" customFormat="1" ht="18.75">
      <c r="A3596" s="34"/>
      <c r="B3596" s="39"/>
      <c r="C3596" s="39"/>
      <c r="D3596" s="35"/>
      <c r="E3596" s="40"/>
      <c r="F3596" s="39"/>
      <c r="G3596" s="39"/>
      <c r="H3596" s="39"/>
      <c r="I3596" s="34"/>
      <c r="J3596" s="34"/>
      <c r="K3596" s="34"/>
      <c r="L3596" s="34"/>
      <c r="M3596" s="43" t="str">
        <f ca="1">IFERROR(OFFSET('Maximum minutes'!$C$1,T3596,MATCH(IF(G3596&lt;&gt;"",G3596,F3596),OFFSET('Maximum minutes'!$C$1,T3596-1,0,1,U3596+1),0)-1)*IF(OR(ISNUMBER(J3596),J3596="sans examen"),1,0)*IF(W3596&lt;MinDate,1,0),"")</f>
        <v/>
      </c>
      <c r="N3596" s="36">
        <f t="shared" ca="1" si="113"/>
        <v>0</v>
      </c>
      <c r="O3596" s="36" t="e">
        <f ca="1">LEFT(OFFSET(Lists!$Q$2,MATCH(E3596,Lists!$R$3:$R$19,0),0),4)</f>
        <v>#N/A</v>
      </c>
      <c r="P3596" s="36" t="e">
        <f ca="1">MATCH(O3596,Lists!$S$2:$S$640,1)</f>
        <v>#N/A</v>
      </c>
      <c r="Q3596" s="36" t="e">
        <f ca="1">MATCH(LEFT(OFFSET(Lists!$Q$2,MATCH(E3596,Lists!$R$3:$R$19,0)+1,0),4),Lists!$S$3:$S$640,1)</f>
        <v>#N/A</v>
      </c>
      <c r="R3596" s="36" t="e">
        <f ca="1">LEFT(OFFSET(Lists!$S$2,P3596-1+MATCH(F3596,OFFSET(Lists!$T$3,P3596-1,0,Q3596-P3596+1),0),0),6)</f>
        <v>#N/A</v>
      </c>
      <c r="S3596" s="36" t="e">
        <f ca="1">VLOOKUP(R3596,Lists!B:D,3,FALSE)</f>
        <v>#N/A</v>
      </c>
      <c r="T3596" s="36" t="str">
        <f>IF(F3596&lt;&gt;"",MATCH(R3596,'Maximum minutes'!B:B,0),"")</f>
        <v/>
      </c>
      <c r="U3596" s="36">
        <f ca="1">IF(F3596&lt;&gt;"",COUNTA(OFFSET('Maximum minutes'!$C$1,'Annexe A1 Cours'!T3596,0,1,50)),0)</f>
        <v>0</v>
      </c>
      <c r="V3596" s="37">
        <f ca="1">IFERROR(OFFSET('Maximum minutes'!$C$1,T3596+1,-1+MATCH(G3596,OFFSET('Maximum minutes'!$C$1,T3596-1,0,1,50),0)),0)</f>
        <v>0</v>
      </c>
      <c r="W3596" s="38">
        <f t="shared" ca="1" si="112"/>
        <v>0</v>
      </c>
    </row>
    <row r="3597" spans="1:23" s="36" customFormat="1" ht="18.75">
      <c r="A3597" s="34"/>
      <c r="B3597" s="39"/>
      <c r="C3597" s="39"/>
      <c r="D3597" s="35"/>
      <c r="E3597" s="40"/>
      <c r="F3597" s="39"/>
      <c r="G3597" s="39"/>
      <c r="H3597" s="39"/>
      <c r="I3597" s="34"/>
      <c r="J3597" s="34"/>
      <c r="K3597" s="34"/>
      <c r="L3597" s="34"/>
      <c r="M3597" s="43" t="str">
        <f ca="1">IFERROR(OFFSET('Maximum minutes'!$C$1,T3597,MATCH(IF(G3597&lt;&gt;"",G3597,F3597),OFFSET('Maximum minutes'!$C$1,T3597-1,0,1,U3597+1),0)-1)*IF(OR(ISNUMBER(J3597),J3597="sans examen"),1,0)*IF(W3597&lt;MinDate,1,0),"")</f>
        <v/>
      </c>
      <c r="N3597" s="36">
        <f t="shared" ca="1" si="113"/>
        <v>0</v>
      </c>
      <c r="O3597" s="36" t="e">
        <f ca="1">LEFT(OFFSET(Lists!$Q$2,MATCH(E3597,Lists!$R$3:$R$19,0),0),4)</f>
        <v>#N/A</v>
      </c>
      <c r="P3597" s="36" t="e">
        <f ca="1">MATCH(O3597,Lists!$S$2:$S$640,1)</f>
        <v>#N/A</v>
      </c>
      <c r="Q3597" s="36" t="e">
        <f ca="1">MATCH(LEFT(OFFSET(Lists!$Q$2,MATCH(E3597,Lists!$R$3:$R$19,0)+1,0),4),Lists!$S$3:$S$640,1)</f>
        <v>#N/A</v>
      </c>
      <c r="R3597" s="36" t="e">
        <f ca="1">LEFT(OFFSET(Lists!$S$2,P3597-1+MATCH(F3597,OFFSET(Lists!$T$3,P3597-1,0,Q3597-P3597+1),0),0),6)</f>
        <v>#N/A</v>
      </c>
      <c r="S3597" s="36" t="e">
        <f ca="1">VLOOKUP(R3597,Lists!B:D,3,FALSE)</f>
        <v>#N/A</v>
      </c>
      <c r="T3597" s="36" t="str">
        <f>IF(F3597&lt;&gt;"",MATCH(R3597,'Maximum minutes'!B:B,0),"")</f>
        <v/>
      </c>
      <c r="U3597" s="36">
        <f ca="1">IF(F3597&lt;&gt;"",COUNTA(OFFSET('Maximum minutes'!$C$1,'Annexe A1 Cours'!T3597,0,1,50)),0)</f>
        <v>0</v>
      </c>
      <c r="V3597" s="37">
        <f ca="1">IFERROR(OFFSET('Maximum minutes'!$C$1,T3597+1,-1+MATCH(G3597,OFFSET('Maximum minutes'!$C$1,T3597-1,0,1,50),0)),0)</f>
        <v>0</v>
      </c>
      <c r="W3597" s="38">
        <f t="shared" ca="1" si="112"/>
        <v>0</v>
      </c>
    </row>
    <row r="3598" spans="1:23" s="36" customFormat="1" ht="18.75">
      <c r="A3598" s="34"/>
      <c r="B3598" s="39"/>
      <c r="C3598" s="39"/>
      <c r="D3598" s="35"/>
      <c r="E3598" s="40"/>
      <c r="F3598" s="39"/>
      <c r="G3598" s="39"/>
      <c r="H3598" s="39"/>
      <c r="I3598" s="34"/>
      <c r="J3598" s="34"/>
      <c r="K3598" s="34"/>
      <c r="L3598" s="34"/>
      <c r="M3598" s="43" t="str">
        <f ca="1">IFERROR(OFFSET('Maximum minutes'!$C$1,T3598,MATCH(IF(G3598&lt;&gt;"",G3598,F3598),OFFSET('Maximum minutes'!$C$1,T3598-1,0,1,U3598+1),0)-1)*IF(OR(ISNUMBER(J3598),J3598="sans examen"),1,0)*IF(W3598&lt;MinDate,1,0),"")</f>
        <v/>
      </c>
      <c r="N3598" s="36">
        <f t="shared" ca="1" si="113"/>
        <v>0</v>
      </c>
      <c r="O3598" s="36" t="e">
        <f ca="1">LEFT(OFFSET(Lists!$Q$2,MATCH(E3598,Lists!$R$3:$R$19,0),0),4)</f>
        <v>#N/A</v>
      </c>
      <c r="P3598" s="36" t="e">
        <f ca="1">MATCH(O3598,Lists!$S$2:$S$640,1)</f>
        <v>#N/A</v>
      </c>
      <c r="Q3598" s="36" t="e">
        <f ca="1">MATCH(LEFT(OFFSET(Lists!$Q$2,MATCH(E3598,Lists!$R$3:$R$19,0)+1,0),4),Lists!$S$3:$S$640,1)</f>
        <v>#N/A</v>
      </c>
      <c r="R3598" s="36" t="e">
        <f ca="1">LEFT(OFFSET(Lists!$S$2,P3598-1+MATCH(F3598,OFFSET(Lists!$T$3,P3598-1,0,Q3598-P3598+1),0),0),6)</f>
        <v>#N/A</v>
      </c>
      <c r="S3598" s="36" t="e">
        <f ca="1">VLOOKUP(R3598,Lists!B:D,3,FALSE)</f>
        <v>#N/A</v>
      </c>
      <c r="T3598" s="36" t="str">
        <f>IF(F3598&lt;&gt;"",MATCH(R3598,'Maximum minutes'!B:B,0),"")</f>
        <v/>
      </c>
      <c r="U3598" s="36">
        <f ca="1">IF(F3598&lt;&gt;"",COUNTA(OFFSET('Maximum minutes'!$C$1,'Annexe A1 Cours'!T3598,0,1,50)),0)</f>
        <v>0</v>
      </c>
      <c r="V3598" s="37">
        <f ca="1">IFERROR(OFFSET('Maximum minutes'!$C$1,T3598+1,-1+MATCH(G3598,OFFSET('Maximum minutes'!$C$1,T3598-1,0,1,50),0)),0)</f>
        <v>0</v>
      </c>
      <c r="W3598" s="38">
        <f t="shared" ca="1" si="112"/>
        <v>0</v>
      </c>
    </row>
    <row r="3599" spans="1:23" s="36" customFormat="1" ht="18.75">
      <c r="A3599" s="34"/>
      <c r="B3599" s="39"/>
      <c r="C3599" s="39"/>
      <c r="D3599" s="35"/>
      <c r="E3599" s="40"/>
      <c r="F3599" s="39"/>
      <c r="G3599" s="39"/>
      <c r="H3599" s="39"/>
      <c r="I3599" s="34"/>
      <c r="J3599" s="34"/>
      <c r="K3599" s="34"/>
      <c r="L3599" s="34"/>
      <c r="M3599" s="43" t="str">
        <f ca="1">IFERROR(OFFSET('Maximum minutes'!$C$1,T3599,MATCH(IF(G3599&lt;&gt;"",G3599,F3599),OFFSET('Maximum minutes'!$C$1,T3599-1,0,1,U3599+1),0)-1)*IF(OR(ISNUMBER(J3599),J3599="sans examen"),1,0)*IF(W3599&lt;MinDate,1,0),"")</f>
        <v/>
      </c>
      <c r="N3599" s="36">
        <f t="shared" ca="1" si="113"/>
        <v>0</v>
      </c>
      <c r="O3599" s="36" t="e">
        <f ca="1">LEFT(OFFSET(Lists!$Q$2,MATCH(E3599,Lists!$R$3:$R$19,0),0),4)</f>
        <v>#N/A</v>
      </c>
      <c r="P3599" s="36" t="e">
        <f ca="1">MATCH(O3599,Lists!$S$2:$S$640,1)</f>
        <v>#N/A</v>
      </c>
      <c r="Q3599" s="36" t="e">
        <f ca="1">MATCH(LEFT(OFFSET(Lists!$Q$2,MATCH(E3599,Lists!$R$3:$R$19,0)+1,0),4),Lists!$S$3:$S$640,1)</f>
        <v>#N/A</v>
      </c>
      <c r="R3599" s="36" t="e">
        <f ca="1">LEFT(OFFSET(Lists!$S$2,P3599-1+MATCH(F3599,OFFSET(Lists!$T$3,P3599-1,0,Q3599-P3599+1),0),0),6)</f>
        <v>#N/A</v>
      </c>
      <c r="S3599" s="36" t="e">
        <f ca="1">VLOOKUP(R3599,Lists!B:D,3,FALSE)</f>
        <v>#N/A</v>
      </c>
      <c r="T3599" s="36" t="str">
        <f>IF(F3599&lt;&gt;"",MATCH(R3599,'Maximum minutes'!B:B,0),"")</f>
        <v/>
      </c>
      <c r="U3599" s="36">
        <f ca="1">IF(F3599&lt;&gt;"",COUNTA(OFFSET('Maximum minutes'!$C$1,'Annexe A1 Cours'!T3599,0,1,50)),0)</f>
        <v>0</v>
      </c>
      <c r="V3599" s="37">
        <f ca="1">IFERROR(OFFSET('Maximum minutes'!$C$1,T3599+1,-1+MATCH(G3599,OFFSET('Maximum minutes'!$C$1,T3599-1,0,1,50),0)),0)</f>
        <v>0</v>
      </c>
      <c r="W3599" s="38">
        <f t="shared" ca="1" si="112"/>
        <v>0</v>
      </c>
    </row>
    <row r="3600" spans="1:23" s="36" customFormat="1" ht="18.75">
      <c r="A3600" s="34"/>
      <c r="B3600" s="39"/>
      <c r="C3600" s="39"/>
      <c r="D3600" s="35"/>
      <c r="E3600" s="40"/>
      <c r="F3600" s="39"/>
      <c r="G3600" s="39"/>
      <c r="H3600" s="39"/>
      <c r="I3600" s="34"/>
      <c r="J3600" s="34"/>
      <c r="K3600" s="34"/>
      <c r="L3600" s="34"/>
      <c r="M3600" s="43" t="str">
        <f ca="1">IFERROR(OFFSET('Maximum minutes'!$C$1,T3600,MATCH(IF(G3600&lt;&gt;"",G3600,F3600),OFFSET('Maximum minutes'!$C$1,T3600-1,0,1,U3600+1),0)-1)*IF(OR(ISNUMBER(J3600),J3600="sans examen"),1,0)*IF(W3600&lt;MinDate,1,0),"")</f>
        <v/>
      </c>
      <c r="N3600" s="36">
        <f t="shared" ca="1" si="113"/>
        <v>0</v>
      </c>
      <c r="O3600" s="36" t="e">
        <f ca="1">LEFT(OFFSET(Lists!$Q$2,MATCH(E3600,Lists!$R$3:$R$19,0),0),4)</f>
        <v>#N/A</v>
      </c>
      <c r="P3600" s="36" t="e">
        <f ca="1">MATCH(O3600,Lists!$S$2:$S$640,1)</f>
        <v>#N/A</v>
      </c>
      <c r="Q3600" s="36" t="e">
        <f ca="1">MATCH(LEFT(OFFSET(Lists!$Q$2,MATCH(E3600,Lists!$R$3:$R$19,0)+1,0),4),Lists!$S$3:$S$640,1)</f>
        <v>#N/A</v>
      </c>
      <c r="R3600" s="36" t="e">
        <f ca="1">LEFT(OFFSET(Lists!$S$2,P3600-1+MATCH(F3600,OFFSET(Lists!$T$3,P3600-1,0,Q3600-P3600+1),0),0),6)</f>
        <v>#N/A</v>
      </c>
      <c r="S3600" s="36" t="e">
        <f ca="1">VLOOKUP(R3600,Lists!B:D,3,FALSE)</f>
        <v>#N/A</v>
      </c>
      <c r="T3600" s="36" t="str">
        <f>IF(F3600&lt;&gt;"",MATCH(R3600,'Maximum minutes'!B:B,0),"")</f>
        <v/>
      </c>
      <c r="U3600" s="36">
        <f ca="1">IF(F3600&lt;&gt;"",COUNTA(OFFSET('Maximum minutes'!$C$1,'Annexe A1 Cours'!T3600,0,1,50)),0)</f>
        <v>0</v>
      </c>
      <c r="V3600" s="37">
        <f ca="1">IFERROR(OFFSET('Maximum minutes'!$C$1,T3600+1,-1+MATCH(G3600,OFFSET('Maximum minutes'!$C$1,T3600-1,0,1,50),0)),0)</f>
        <v>0</v>
      </c>
      <c r="W3600" s="38">
        <f t="shared" ca="1" si="112"/>
        <v>0</v>
      </c>
    </row>
    <row r="3601" spans="1:23" s="36" customFormat="1" ht="18.75">
      <c r="A3601" s="34"/>
      <c r="B3601" s="39"/>
      <c r="C3601" s="39"/>
      <c r="D3601" s="35"/>
      <c r="E3601" s="40"/>
      <c r="F3601" s="39"/>
      <c r="G3601" s="39"/>
      <c r="H3601" s="39"/>
      <c r="I3601" s="34"/>
      <c r="J3601" s="34"/>
      <c r="K3601" s="34"/>
      <c r="L3601" s="34"/>
      <c r="M3601" s="43" t="str">
        <f ca="1">IFERROR(OFFSET('Maximum minutes'!$C$1,T3601,MATCH(IF(G3601&lt;&gt;"",G3601,F3601),OFFSET('Maximum minutes'!$C$1,T3601-1,0,1,U3601+1),0)-1)*IF(OR(ISNUMBER(J3601),J3601="sans examen"),1,0)*IF(W3601&lt;MinDate,1,0),"")</f>
        <v/>
      </c>
      <c r="N3601" s="36">
        <f t="shared" ca="1" si="113"/>
        <v>0</v>
      </c>
      <c r="O3601" s="36" t="e">
        <f ca="1">LEFT(OFFSET(Lists!$Q$2,MATCH(E3601,Lists!$R$3:$R$19,0),0),4)</f>
        <v>#N/A</v>
      </c>
      <c r="P3601" s="36" t="e">
        <f ca="1">MATCH(O3601,Lists!$S$2:$S$640,1)</f>
        <v>#N/A</v>
      </c>
      <c r="Q3601" s="36" t="e">
        <f ca="1">MATCH(LEFT(OFFSET(Lists!$Q$2,MATCH(E3601,Lists!$R$3:$R$19,0)+1,0),4),Lists!$S$3:$S$640,1)</f>
        <v>#N/A</v>
      </c>
      <c r="R3601" s="36" t="e">
        <f ca="1">LEFT(OFFSET(Lists!$S$2,P3601-1+MATCH(F3601,OFFSET(Lists!$T$3,P3601-1,0,Q3601-P3601+1),0),0),6)</f>
        <v>#N/A</v>
      </c>
      <c r="S3601" s="36" t="e">
        <f ca="1">VLOOKUP(R3601,Lists!B:D,3,FALSE)</f>
        <v>#N/A</v>
      </c>
      <c r="T3601" s="36" t="str">
        <f>IF(F3601&lt;&gt;"",MATCH(R3601,'Maximum minutes'!B:B,0),"")</f>
        <v/>
      </c>
      <c r="U3601" s="36">
        <f ca="1">IF(F3601&lt;&gt;"",COUNTA(OFFSET('Maximum minutes'!$C$1,'Annexe A1 Cours'!T3601,0,1,50)),0)</f>
        <v>0</v>
      </c>
      <c r="V3601" s="37">
        <f ca="1">IFERROR(OFFSET('Maximum minutes'!$C$1,T3601+1,-1+MATCH(G3601,OFFSET('Maximum minutes'!$C$1,T3601-1,0,1,50),0)),0)</f>
        <v>0</v>
      </c>
      <c r="W3601" s="38">
        <f t="shared" ca="1" si="112"/>
        <v>0</v>
      </c>
    </row>
    <row r="3602" spans="1:23" s="36" customFormat="1" ht="18.75">
      <c r="A3602" s="34"/>
      <c r="B3602" s="39"/>
      <c r="C3602" s="39"/>
      <c r="D3602" s="35"/>
      <c r="E3602" s="40"/>
      <c r="F3602" s="39"/>
      <c r="G3602" s="39"/>
      <c r="H3602" s="39"/>
      <c r="I3602" s="34"/>
      <c r="J3602" s="34"/>
      <c r="K3602" s="34"/>
      <c r="L3602" s="34"/>
      <c r="M3602" s="43" t="str">
        <f ca="1">IFERROR(OFFSET('Maximum minutes'!$C$1,T3602,MATCH(IF(G3602&lt;&gt;"",G3602,F3602),OFFSET('Maximum minutes'!$C$1,T3602-1,0,1,U3602+1),0)-1)*IF(OR(ISNUMBER(J3602),J3602="sans examen"),1,0)*IF(W3602&lt;MinDate,1,0),"")</f>
        <v/>
      </c>
      <c r="N3602" s="36">
        <f t="shared" ca="1" si="113"/>
        <v>0</v>
      </c>
      <c r="O3602" s="36" t="e">
        <f ca="1">LEFT(OFFSET(Lists!$Q$2,MATCH(E3602,Lists!$R$3:$R$19,0),0),4)</f>
        <v>#N/A</v>
      </c>
      <c r="P3602" s="36" t="e">
        <f ca="1">MATCH(O3602,Lists!$S$2:$S$640,1)</f>
        <v>#N/A</v>
      </c>
      <c r="Q3602" s="36" t="e">
        <f ca="1">MATCH(LEFT(OFFSET(Lists!$Q$2,MATCH(E3602,Lists!$R$3:$R$19,0)+1,0),4),Lists!$S$3:$S$640,1)</f>
        <v>#N/A</v>
      </c>
      <c r="R3602" s="36" t="e">
        <f ca="1">LEFT(OFFSET(Lists!$S$2,P3602-1+MATCH(F3602,OFFSET(Lists!$T$3,P3602-1,0,Q3602-P3602+1),0),0),6)</f>
        <v>#N/A</v>
      </c>
      <c r="S3602" s="36" t="e">
        <f ca="1">VLOOKUP(R3602,Lists!B:D,3,FALSE)</f>
        <v>#N/A</v>
      </c>
      <c r="T3602" s="36" t="str">
        <f>IF(F3602&lt;&gt;"",MATCH(R3602,'Maximum minutes'!B:B,0),"")</f>
        <v/>
      </c>
      <c r="U3602" s="36">
        <f ca="1">IF(F3602&lt;&gt;"",COUNTA(OFFSET('Maximum minutes'!$C$1,'Annexe A1 Cours'!T3602,0,1,50)),0)</f>
        <v>0</v>
      </c>
      <c r="V3602" s="37">
        <f ca="1">IFERROR(OFFSET('Maximum minutes'!$C$1,T3602+1,-1+MATCH(G3602,OFFSET('Maximum minutes'!$C$1,T3602-1,0,1,50),0)),0)</f>
        <v>0</v>
      </c>
      <c r="W3602" s="38">
        <f t="shared" ca="1" si="112"/>
        <v>0</v>
      </c>
    </row>
    <row r="3603" spans="1:23" s="36" customFormat="1" ht="18.75">
      <c r="A3603" s="34"/>
      <c r="B3603" s="39"/>
      <c r="C3603" s="39"/>
      <c r="D3603" s="35"/>
      <c r="E3603" s="40"/>
      <c r="F3603" s="39"/>
      <c r="G3603" s="39"/>
      <c r="H3603" s="39"/>
      <c r="I3603" s="34"/>
      <c r="J3603" s="34"/>
      <c r="K3603" s="34"/>
      <c r="L3603" s="34"/>
      <c r="M3603" s="43" t="str">
        <f ca="1">IFERROR(OFFSET('Maximum minutes'!$C$1,T3603,MATCH(IF(G3603&lt;&gt;"",G3603,F3603),OFFSET('Maximum minutes'!$C$1,T3603-1,0,1,U3603+1),0)-1)*IF(OR(ISNUMBER(J3603),J3603="sans examen"),1,0)*IF(W3603&lt;MinDate,1,0),"")</f>
        <v/>
      </c>
      <c r="N3603" s="36">
        <f t="shared" ca="1" si="113"/>
        <v>0</v>
      </c>
      <c r="O3603" s="36" t="e">
        <f ca="1">LEFT(OFFSET(Lists!$Q$2,MATCH(E3603,Lists!$R$3:$R$19,0),0),4)</f>
        <v>#N/A</v>
      </c>
      <c r="P3603" s="36" t="e">
        <f ca="1">MATCH(O3603,Lists!$S$2:$S$640,1)</f>
        <v>#N/A</v>
      </c>
      <c r="Q3603" s="36" t="e">
        <f ca="1">MATCH(LEFT(OFFSET(Lists!$Q$2,MATCH(E3603,Lists!$R$3:$R$19,0)+1,0),4),Lists!$S$3:$S$640,1)</f>
        <v>#N/A</v>
      </c>
      <c r="R3603" s="36" t="e">
        <f ca="1">LEFT(OFFSET(Lists!$S$2,P3603-1+MATCH(F3603,OFFSET(Lists!$T$3,P3603-1,0,Q3603-P3603+1),0),0),6)</f>
        <v>#N/A</v>
      </c>
      <c r="S3603" s="36" t="e">
        <f ca="1">VLOOKUP(R3603,Lists!B:D,3,FALSE)</f>
        <v>#N/A</v>
      </c>
      <c r="T3603" s="36" t="str">
        <f>IF(F3603&lt;&gt;"",MATCH(R3603,'Maximum minutes'!B:B,0),"")</f>
        <v/>
      </c>
      <c r="U3603" s="36">
        <f ca="1">IF(F3603&lt;&gt;"",COUNTA(OFFSET('Maximum minutes'!$C$1,'Annexe A1 Cours'!T3603,0,1,50)),0)</f>
        <v>0</v>
      </c>
      <c r="V3603" s="37">
        <f ca="1">IFERROR(OFFSET('Maximum minutes'!$C$1,T3603+1,-1+MATCH(G3603,OFFSET('Maximum minutes'!$C$1,T3603-1,0,1,50),0)),0)</f>
        <v>0</v>
      </c>
      <c r="W3603" s="38">
        <f t="shared" ca="1" si="112"/>
        <v>0</v>
      </c>
    </row>
    <row r="3604" spans="1:23" s="36" customFormat="1" ht="18.75">
      <c r="A3604" s="34"/>
      <c r="B3604" s="39"/>
      <c r="C3604" s="39"/>
      <c r="D3604" s="35"/>
      <c r="E3604" s="40"/>
      <c r="F3604" s="39"/>
      <c r="G3604" s="39"/>
      <c r="H3604" s="39"/>
      <c r="I3604" s="34"/>
      <c r="J3604" s="34"/>
      <c r="K3604" s="34"/>
      <c r="L3604" s="34"/>
      <c r="M3604" s="43" t="str">
        <f ca="1">IFERROR(OFFSET('Maximum minutes'!$C$1,T3604,MATCH(IF(G3604&lt;&gt;"",G3604,F3604),OFFSET('Maximum minutes'!$C$1,T3604-1,0,1,U3604+1),0)-1)*IF(OR(ISNUMBER(J3604),J3604="sans examen"),1,0)*IF(W3604&lt;MinDate,1,0),"")</f>
        <v/>
      </c>
      <c r="N3604" s="36">
        <f t="shared" ca="1" si="113"/>
        <v>0</v>
      </c>
      <c r="O3604" s="36" t="e">
        <f ca="1">LEFT(OFFSET(Lists!$Q$2,MATCH(E3604,Lists!$R$3:$R$19,0),0),4)</f>
        <v>#N/A</v>
      </c>
      <c r="P3604" s="36" t="e">
        <f ca="1">MATCH(O3604,Lists!$S$2:$S$640,1)</f>
        <v>#N/A</v>
      </c>
      <c r="Q3604" s="36" t="e">
        <f ca="1">MATCH(LEFT(OFFSET(Lists!$Q$2,MATCH(E3604,Lists!$R$3:$R$19,0)+1,0),4),Lists!$S$3:$S$640,1)</f>
        <v>#N/A</v>
      </c>
      <c r="R3604" s="36" t="e">
        <f ca="1">LEFT(OFFSET(Lists!$S$2,P3604-1+MATCH(F3604,OFFSET(Lists!$T$3,P3604-1,0,Q3604-P3604+1),0),0),6)</f>
        <v>#N/A</v>
      </c>
      <c r="S3604" s="36" t="e">
        <f ca="1">VLOOKUP(R3604,Lists!B:D,3,FALSE)</f>
        <v>#N/A</v>
      </c>
      <c r="T3604" s="36" t="str">
        <f>IF(F3604&lt;&gt;"",MATCH(R3604,'Maximum minutes'!B:B,0),"")</f>
        <v/>
      </c>
      <c r="U3604" s="36">
        <f ca="1">IF(F3604&lt;&gt;"",COUNTA(OFFSET('Maximum minutes'!$C$1,'Annexe A1 Cours'!T3604,0,1,50)),0)</f>
        <v>0</v>
      </c>
      <c r="V3604" s="37">
        <f ca="1">IFERROR(OFFSET('Maximum minutes'!$C$1,T3604+1,-1+MATCH(G3604,OFFSET('Maximum minutes'!$C$1,T3604-1,0,1,50),0)),0)</f>
        <v>0</v>
      </c>
      <c r="W3604" s="38">
        <f t="shared" ca="1" si="112"/>
        <v>0</v>
      </c>
    </row>
    <row r="3605" spans="1:23" s="36" customFormat="1" ht="18.75">
      <c r="A3605" s="34"/>
      <c r="B3605" s="39"/>
      <c r="C3605" s="39"/>
      <c r="D3605" s="35"/>
      <c r="E3605" s="40"/>
      <c r="F3605" s="39"/>
      <c r="G3605" s="39"/>
      <c r="H3605" s="39"/>
      <c r="I3605" s="34"/>
      <c r="J3605" s="34"/>
      <c r="K3605" s="34"/>
      <c r="L3605" s="34"/>
      <c r="M3605" s="43" t="str">
        <f ca="1">IFERROR(OFFSET('Maximum minutes'!$C$1,T3605,MATCH(IF(G3605&lt;&gt;"",G3605,F3605),OFFSET('Maximum minutes'!$C$1,T3605-1,0,1,U3605+1),0)-1)*IF(OR(ISNUMBER(J3605),J3605="sans examen"),1,0)*IF(W3605&lt;MinDate,1,0),"")</f>
        <v/>
      </c>
      <c r="N3605" s="36">
        <f t="shared" ca="1" si="113"/>
        <v>0</v>
      </c>
      <c r="O3605" s="36" t="e">
        <f ca="1">LEFT(OFFSET(Lists!$Q$2,MATCH(E3605,Lists!$R$3:$R$19,0),0),4)</f>
        <v>#N/A</v>
      </c>
      <c r="P3605" s="36" t="e">
        <f ca="1">MATCH(O3605,Lists!$S$2:$S$640,1)</f>
        <v>#N/A</v>
      </c>
      <c r="Q3605" s="36" t="e">
        <f ca="1">MATCH(LEFT(OFFSET(Lists!$Q$2,MATCH(E3605,Lists!$R$3:$R$19,0)+1,0),4),Lists!$S$3:$S$640,1)</f>
        <v>#N/A</v>
      </c>
      <c r="R3605" s="36" t="e">
        <f ca="1">LEFT(OFFSET(Lists!$S$2,P3605-1+MATCH(F3605,OFFSET(Lists!$T$3,P3605-1,0,Q3605-P3605+1),0),0),6)</f>
        <v>#N/A</v>
      </c>
      <c r="S3605" s="36" t="e">
        <f ca="1">VLOOKUP(R3605,Lists!B:D,3,FALSE)</f>
        <v>#N/A</v>
      </c>
      <c r="T3605" s="36" t="str">
        <f>IF(F3605&lt;&gt;"",MATCH(R3605,'Maximum minutes'!B:B,0),"")</f>
        <v/>
      </c>
      <c r="U3605" s="36">
        <f ca="1">IF(F3605&lt;&gt;"",COUNTA(OFFSET('Maximum minutes'!$C$1,'Annexe A1 Cours'!T3605,0,1,50)),0)</f>
        <v>0</v>
      </c>
      <c r="V3605" s="37">
        <f ca="1">IFERROR(OFFSET('Maximum minutes'!$C$1,T3605+1,-1+MATCH(G3605,OFFSET('Maximum minutes'!$C$1,T3605-1,0,1,50),0)),0)</f>
        <v>0</v>
      </c>
      <c r="W3605" s="38">
        <f t="shared" ca="1" si="112"/>
        <v>0</v>
      </c>
    </row>
    <row r="3606" spans="1:23" s="36" customFormat="1" ht="18.75">
      <c r="A3606" s="34"/>
      <c r="B3606" s="39"/>
      <c r="C3606" s="39"/>
      <c r="D3606" s="35"/>
      <c r="E3606" s="40"/>
      <c r="F3606" s="39"/>
      <c r="G3606" s="39"/>
      <c r="H3606" s="39"/>
      <c r="I3606" s="34"/>
      <c r="J3606" s="34"/>
      <c r="K3606" s="34"/>
      <c r="L3606" s="34"/>
      <c r="M3606" s="43" t="str">
        <f ca="1">IFERROR(OFFSET('Maximum minutes'!$C$1,T3606,MATCH(IF(G3606&lt;&gt;"",G3606,F3606),OFFSET('Maximum minutes'!$C$1,T3606-1,0,1,U3606+1),0)-1)*IF(OR(ISNUMBER(J3606),J3606="sans examen"),1,0)*IF(W3606&lt;MinDate,1,0),"")</f>
        <v/>
      </c>
      <c r="N3606" s="36">
        <f t="shared" ca="1" si="113"/>
        <v>0</v>
      </c>
      <c r="O3606" s="36" t="e">
        <f ca="1">LEFT(OFFSET(Lists!$Q$2,MATCH(E3606,Lists!$R$3:$R$19,0),0),4)</f>
        <v>#N/A</v>
      </c>
      <c r="P3606" s="36" t="e">
        <f ca="1">MATCH(O3606,Lists!$S$2:$S$640,1)</f>
        <v>#N/A</v>
      </c>
      <c r="Q3606" s="36" t="e">
        <f ca="1">MATCH(LEFT(OFFSET(Lists!$Q$2,MATCH(E3606,Lists!$R$3:$R$19,0)+1,0),4),Lists!$S$3:$S$640,1)</f>
        <v>#N/A</v>
      </c>
      <c r="R3606" s="36" t="e">
        <f ca="1">LEFT(OFFSET(Lists!$S$2,P3606-1+MATCH(F3606,OFFSET(Lists!$T$3,P3606-1,0,Q3606-P3606+1),0),0),6)</f>
        <v>#N/A</v>
      </c>
      <c r="S3606" s="36" t="e">
        <f ca="1">VLOOKUP(R3606,Lists!B:D,3,FALSE)</f>
        <v>#N/A</v>
      </c>
      <c r="T3606" s="36" t="str">
        <f>IF(F3606&lt;&gt;"",MATCH(R3606,'Maximum minutes'!B:B,0),"")</f>
        <v/>
      </c>
      <c r="U3606" s="36">
        <f ca="1">IF(F3606&lt;&gt;"",COUNTA(OFFSET('Maximum minutes'!$C$1,'Annexe A1 Cours'!T3606,0,1,50)),0)</f>
        <v>0</v>
      </c>
      <c r="V3606" s="37">
        <f ca="1">IFERROR(OFFSET('Maximum minutes'!$C$1,T3606+1,-1+MATCH(G3606,OFFSET('Maximum minutes'!$C$1,T3606-1,0,1,50),0)),0)</f>
        <v>0</v>
      </c>
      <c r="W3606" s="38">
        <f t="shared" ca="1" si="112"/>
        <v>0</v>
      </c>
    </row>
    <row r="3607" spans="1:23" s="36" customFormat="1" ht="18.75">
      <c r="A3607" s="34"/>
      <c r="B3607" s="39"/>
      <c r="C3607" s="39"/>
      <c r="D3607" s="35"/>
      <c r="E3607" s="40"/>
      <c r="F3607" s="39"/>
      <c r="G3607" s="39"/>
      <c r="H3607" s="39"/>
      <c r="I3607" s="34"/>
      <c r="J3607" s="34"/>
      <c r="K3607" s="34"/>
      <c r="L3607" s="34"/>
      <c r="M3607" s="43" t="str">
        <f ca="1">IFERROR(OFFSET('Maximum minutes'!$C$1,T3607,MATCH(IF(G3607&lt;&gt;"",G3607,F3607),OFFSET('Maximum minutes'!$C$1,T3607-1,0,1,U3607+1),0)-1)*IF(OR(ISNUMBER(J3607),J3607="sans examen"),1,0)*IF(W3607&lt;MinDate,1,0),"")</f>
        <v/>
      </c>
      <c r="N3607" s="36">
        <f t="shared" ca="1" si="113"/>
        <v>0</v>
      </c>
      <c r="O3607" s="36" t="e">
        <f ca="1">LEFT(OFFSET(Lists!$Q$2,MATCH(E3607,Lists!$R$3:$R$19,0),0),4)</f>
        <v>#N/A</v>
      </c>
      <c r="P3607" s="36" t="e">
        <f ca="1">MATCH(O3607,Lists!$S$2:$S$640,1)</f>
        <v>#N/A</v>
      </c>
      <c r="Q3607" s="36" t="e">
        <f ca="1">MATCH(LEFT(OFFSET(Lists!$Q$2,MATCH(E3607,Lists!$R$3:$R$19,0)+1,0),4),Lists!$S$3:$S$640,1)</f>
        <v>#N/A</v>
      </c>
      <c r="R3607" s="36" t="e">
        <f ca="1">LEFT(OFFSET(Lists!$S$2,P3607-1+MATCH(F3607,OFFSET(Lists!$T$3,P3607-1,0,Q3607-P3607+1),0),0),6)</f>
        <v>#N/A</v>
      </c>
      <c r="S3607" s="36" t="e">
        <f ca="1">VLOOKUP(R3607,Lists!B:D,3,FALSE)</f>
        <v>#N/A</v>
      </c>
      <c r="T3607" s="36" t="str">
        <f>IF(F3607&lt;&gt;"",MATCH(R3607,'Maximum minutes'!B:B,0),"")</f>
        <v/>
      </c>
      <c r="U3607" s="36">
        <f ca="1">IF(F3607&lt;&gt;"",COUNTA(OFFSET('Maximum minutes'!$C$1,'Annexe A1 Cours'!T3607,0,1,50)),0)</f>
        <v>0</v>
      </c>
      <c r="V3607" s="37">
        <f ca="1">IFERROR(OFFSET('Maximum minutes'!$C$1,T3607+1,-1+MATCH(G3607,OFFSET('Maximum minutes'!$C$1,T3607-1,0,1,50),0)),0)</f>
        <v>0</v>
      </c>
      <c r="W3607" s="38">
        <f t="shared" ca="1" si="112"/>
        <v>0</v>
      </c>
    </row>
    <row r="3608" spans="1:23" s="36" customFormat="1" ht="18.75">
      <c r="A3608" s="34"/>
      <c r="B3608" s="39"/>
      <c r="C3608" s="39"/>
      <c r="D3608" s="35"/>
      <c r="E3608" s="40"/>
      <c r="F3608" s="39"/>
      <c r="G3608" s="39"/>
      <c r="H3608" s="39"/>
      <c r="I3608" s="34"/>
      <c r="J3608" s="34"/>
      <c r="K3608" s="34"/>
      <c r="L3608" s="34"/>
      <c r="M3608" s="43" t="str">
        <f ca="1">IFERROR(OFFSET('Maximum minutes'!$C$1,T3608,MATCH(IF(G3608&lt;&gt;"",G3608,F3608),OFFSET('Maximum minutes'!$C$1,T3608-1,0,1,U3608+1),0)-1)*IF(OR(ISNUMBER(J3608),J3608="sans examen"),1,0)*IF(W3608&lt;MinDate,1,0),"")</f>
        <v/>
      </c>
      <c r="N3608" s="36">
        <f t="shared" ca="1" si="113"/>
        <v>0</v>
      </c>
      <c r="O3608" s="36" t="e">
        <f ca="1">LEFT(OFFSET(Lists!$Q$2,MATCH(E3608,Lists!$R$3:$R$19,0),0),4)</f>
        <v>#N/A</v>
      </c>
      <c r="P3608" s="36" t="e">
        <f ca="1">MATCH(O3608,Lists!$S$2:$S$640,1)</f>
        <v>#N/A</v>
      </c>
      <c r="Q3608" s="36" t="e">
        <f ca="1">MATCH(LEFT(OFFSET(Lists!$Q$2,MATCH(E3608,Lists!$R$3:$R$19,0)+1,0),4),Lists!$S$3:$S$640,1)</f>
        <v>#N/A</v>
      </c>
      <c r="R3608" s="36" t="e">
        <f ca="1">LEFT(OFFSET(Lists!$S$2,P3608-1+MATCH(F3608,OFFSET(Lists!$T$3,P3608-1,0,Q3608-P3608+1),0),0),6)</f>
        <v>#N/A</v>
      </c>
      <c r="S3608" s="36" t="e">
        <f ca="1">VLOOKUP(R3608,Lists!B:D,3,FALSE)</f>
        <v>#N/A</v>
      </c>
      <c r="T3608" s="36" t="str">
        <f>IF(F3608&lt;&gt;"",MATCH(R3608,'Maximum minutes'!B:B,0),"")</f>
        <v/>
      </c>
      <c r="U3608" s="36">
        <f ca="1">IF(F3608&lt;&gt;"",COUNTA(OFFSET('Maximum minutes'!$C$1,'Annexe A1 Cours'!T3608,0,1,50)),0)</f>
        <v>0</v>
      </c>
      <c r="V3608" s="37">
        <f ca="1">IFERROR(OFFSET('Maximum minutes'!$C$1,T3608+1,-1+MATCH(G3608,OFFSET('Maximum minutes'!$C$1,T3608-1,0,1,50),0)),0)</f>
        <v>0</v>
      </c>
      <c r="W3608" s="38">
        <f t="shared" ca="1" si="112"/>
        <v>0</v>
      </c>
    </row>
    <row r="3609" spans="1:23" s="36" customFormat="1" ht="18.75">
      <c r="A3609" s="34"/>
      <c r="B3609" s="39"/>
      <c r="C3609" s="39"/>
      <c r="D3609" s="35"/>
      <c r="E3609" s="40"/>
      <c r="F3609" s="39"/>
      <c r="G3609" s="39"/>
      <c r="H3609" s="39"/>
      <c r="I3609" s="34"/>
      <c r="J3609" s="34"/>
      <c r="K3609" s="34"/>
      <c r="L3609" s="34"/>
      <c r="M3609" s="43" t="str">
        <f ca="1">IFERROR(OFFSET('Maximum minutes'!$C$1,T3609,MATCH(IF(G3609&lt;&gt;"",G3609,F3609),OFFSET('Maximum minutes'!$C$1,T3609-1,0,1,U3609+1),0)-1)*IF(OR(ISNUMBER(J3609),J3609="sans examen"),1,0)*IF(W3609&lt;MinDate,1,0),"")</f>
        <v/>
      </c>
      <c r="N3609" s="36">
        <f t="shared" ca="1" si="113"/>
        <v>0</v>
      </c>
      <c r="O3609" s="36" t="e">
        <f ca="1">LEFT(OFFSET(Lists!$Q$2,MATCH(E3609,Lists!$R$3:$R$19,0),0),4)</f>
        <v>#N/A</v>
      </c>
      <c r="P3609" s="36" t="e">
        <f ca="1">MATCH(O3609,Lists!$S$2:$S$640,1)</f>
        <v>#N/A</v>
      </c>
      <c r="Q3609" s="36" t="e">
        <f ca="1">MATCH(LEFT(OFFSET(Lists!$Q$2,MATCH(E3609,Lists!$R$3:$R$19,0)+1,0),4),Lists!$S$3:$S$640,1)</f>
        <v>#N/A</v>
      </c>
      <c r="R3609" s="36" t="e">
        <f ca="1">LEFT(OFFSET(Lists!$S$2,P3609-1+MATCH(F3609,OFFSET(Lists!$T$3,P3609-1,0,Q3609-P3609+1),0),0),6)</f>
        <v>#N/A</v>
      </c>
      <c r="S3609" s="36" t="e">
        <f ca="1">VLOOKUP(R3609,Lists!B:D,3,FALSE)</f>
        <v>#N/A</v>
      </c>
      <c r="T3609" s="36" t="str">
        <f>IF(F3609&lt;&gt;"",MATCH(R3609,'Maximum minutes'!B:B,0),"")</f>
        <v/>
      </c>
      <c r="U3609" s="36">
        <f ca="1">IF(F3609&lt;&gt;"",COUNTA(OFFSET('Maximum minutes'!$C$1,'Annexe A1 Cours'!T3609,0,1,50)),0)</f>
        <v>0</v>
      </c>
      <c r="V3609" s="37">
        <f ca="1">IFERROR(OFFSET('Maximum minutes'!$C$1,T3609+1,-1+MATCH(G3609,OFFSET('Maximum minutes'!$C$1,T3609-1,0,1,50),0)),0)</f>
        <v>0</v>
      </c>
      <c r="W3609" s="38">
        <f t="shared" ca="1" si="112"/>
        <v>0</v>
      </c>
    </row>
    <row r="3610" spans="1:23" s="36" customFormat="1" ht="18.75">
      <c r="A3610" s="34"/>
      <c r="B3610" s="39"/>
      <c r="C3610" s="39"/>
      <c r="D3610" s="35"/>
      <c r="E3610" s="40"/>
      <c r="F3610" s="39"/>
      <c r="G3610" s="39"/>
      <c r="H3610" s="39"/>
      <c r="I3610" s="34"/>
      <c r="J3610" s="34"/>
      <c r="K3610" s="34"/>
      <c r="L3610" s="34"/>
      <c r="M3610" s="43" t="str">
        <f ca="1">IFERROR(OFFSET('Maximum minutes'!$C$1,T3610,MATCH(IF(G3610&lt;&gt;"",G3610,F3610),OFFSET('Maximum minutes'!$C$1,T3610-1,0,1,U3610+1),0)-1)*IF(OR(ISNUMBER(J3610),J3610="sans examen"),1,0)*IF(W3610&lt;MinDate,1,0),"")</f>
        <v/>
      </c>
      <c r="N3610" s="36">
        <f t="shared" ca="1" si="113"/>
        <v>0</v>
      </c>
      <c r="O3610" s="36" t="e">
        <f ca="1">LEFT(OFFSET(Lists!$Q$2,MATCH(E3610,Lists!$R$3:$R$19,0),0),4)</f>
        <v>#N/A</v>
      </c>
      <c r="P3610" s="36" t="e">
        <f ca="1">MATCH(O3610,Lists!$S$2:$S$640,1)</f>
        <v>#N/A</v>
      </c>
      <c r="Q3610" s="36" t="e">
        <f ca="1">MATCH(LEFT(OFFSET(Lists!$Q$2,MATCH(E3610,Lists!$R$3:$R$19,0)+1,0),4),Lists!$S$3:$S$640,1)</f>
        <v>#N/A</v>
      </c>
      <c r="R3610" s="36" t="e">
        <f ca="1">LEFT(OFFSET(Lists!$S$2,P3610-1+MATCH(F3610,OFFSET(Lists!$T$3,P3610-1,0,Q3610-P3610+1),0),0),6)</f>
        <v>#N/A</v>
      </c>
      <c r="S3610" s="36" t="e">
        <f ca="1">VLOOKUP(R3610,Lists!B:D,3,FALSE)</f>
        <v>#N/A</v>
      </c>
      <c r="T3610" s="36" t="str">
        <f>IF(F3610&lt;&gt;"",MATCH(R3610,'Maximum minutes'!B:B,0),"")</f>
        <v/>
      </c>
      <c r="U3610" s="36">
        <f ca="1">IF(F3610&lt;&gt;"",COUNTA(OFFSET('Maximum minutes'!$C$1,'Annexe A1 Cours'!T3610,0,1,50)),0)</f>
        <v>0</v>
      </c>
      <c r="V3610" s="37">
        <f ca="1">IFERROR(OFFSET('Maximum minutes'!$C$1,T3610+1,-1+MATCH(G3610,OFFSET('Maximum minutes'!$C$1,T3610-1,0,1,50),0)),0)</f>
        <v>0</v>
      </c>
      <c r="W3610" s="38">
        <f t="shared" ca="1" si="112"/>
        <v>0</v>
      </c>
    </row>
    <row r="3611" spans="1:23" s="36" customFormat="1" ht="18.75">
      <c r="A3611" s="34"/>
      <c r="B3611" s="39"/>
      <c r="C3611" s="39"/>
      <c r="D3611" s="35"/>
      <c r="E3611" s="40"/>
      <c r="F3611" s="39"/>
      <c r="G3611" s="39"/>
      <c r="H3611" s="39"/>
      <c r="I3611" s="34"/>
      <c r="J3611" s="34"/>
      <c r="K3611" s="34"/>
      <c r="L3611" s="34"/>
      <c r="M3611" s="43" t="str">
        <f ca="1">IFERROR(OFFSET('Maximum minutes'!$C$1,T3611,MATCH(IF(G3611&lt;&gt;"",G3611,F3611),OFFSET('Maximum minutes'!$C$1,T3611-1,0,1,U3611+1),0)-1)*IF(OR(ISNUMBER(J3611),J3611="sans examen"),1,0)*IF(W3611&lt;MinDate,1,0),"")</f>
        <v/>
      </c>
      <c r="N3611" s="36">
        <f t="shared" ca="1" si="113"/>
        <v>0</v>
      </c>
      <c r="O3611" s="36" t="e">
        <f ca="1">LEFT(OFFSET(Lists!$Q$2,MATCH(E3611,Lists!$R$3:$R$19,0),0),4)</f>
        <v>#N/A</v>
      </c>
      <c r="P3611" s="36" t="e">
        <f ca="1">MATCH(O3611,Lists!$S$2:$S$640,1)</f>
        <v>#N/A</v>
      </c>
      <c r="Q3611" s="36" t="e">
        <f ca="1">MATCH(LEFT(OFFSET(Lists!$Q$2,MATCH(E3611,Lists!$R$3:$R$19,0)+1,0),4),Lists!$S$3:$S$640,1)</f>
        <v>#N/A</v>
      </c>
      <c r="R3611" s="36" t="e">
        <f ca="1">LEFT(OFFSET(Lists!$S$2,P3611-1+MATCH(F3611,OFFSET(Lists!$T$3,P3611-1,0,Q3611-P3611+1),0),0),6)</f>
        <v>#N/A</v>
      </c>
      <c r="S3611" s="36" t="e">
        <f ca="1">VLOOKUP(R3611,Lists!B:D,3,FALSE)</f>
        <v>#N/A</v>
      </c>
      <c r="T3611" s="36" t="str">
        <f>IF(F3611&lt;&gt;"",MATCH(R3611,'Maximum minutes'!B:B,0),"")</f>
        <v/>
      </c>
      <c r="U3611" s="36">
        <f ca="1">IF(F3611&lt;&gt;"",COUNTA(OFFSET('Maximum minutes'!$C$1,'Annexe A1 Cours'!T3611,0,1,50)),0)</f>
        <v>0</v>
      </c>
      <c r="V3611" s="37">
        <f ca="1">IFERROR(OFFSET('Maximum minutes'!$C$1,T3611+1,-1+MATCH(G3611,OFFSET('Maximum minutes'!$C$1,T3611-1,0,1,50),0)),0)</f>
        <v>0</v>
      </c>
      <c r="W3611" s="38">
        <f t="shared" ca="1" si="112"/>
        <v>0</v>
      </c>
    </row>
    <row r="3612" spans="1:23" s="36" customFormat="1" ht="18.75">
      <c r="A3612" s="34"/>
      <c r="B3612" s="39"/>
      <c r="C3612" s="39"/>
      <c r="D3612" s="35"/>
      <c r="E3612" s="40"/>
      <c r="F3612" s="39"/>
      <c r="G3612" s="39"/>
      <c r="H3612" s="39"/>
      <c r="I3612" s="34"/>
      <c r="J3612" s="34"/>
      <c r="K3612" s="34"/>
      <c r="L3612" s="34"/>
      <c r="M3612" s="43" t="str">
        <f ca="1">IFERROR(OFFSET('Maximum minutes'!$C$1,T3612,MATCH(IF(G3612&lt;&gt;"",G3612,F3612),OFFSET('Maximum minutes'!$C$1,T3612-1,0,1,U3612+1),0)-1)*IF(OR(ISNUMBER(J3612),J3612="sans examen"),1,0)*IF(W3612&lt;MinDate,1,0),"")</f>
        <v/>
      </c>
      <c r="N3612" s="36">
        <f t="shared" ca="1" si="113"/>
        <v>0</v>
      </c>
      <c r="O3612" s="36" t="e">
        <f ca="1">LEFT(OFFSET(Lists!$Q$2,MATCH(E3612,Lists!$R$3:$R$19,0),0),4)</f>
        <v>#N/A</v>
      </c>
      <c r="P3612" s="36" t="e">
        <f ca="1">MATCH(O3612,Lists!$S$2:$S$640,1)</f>
        <v>#N/A</v>
      </c>
      <c r="Q3612" s="36" t="e">
        <f ca="1">MATCH(LEFT(OFFSET(Lists!$Q$2,MATCH(E3612,Lists!$R$3:$R$19,0)+1,0),4),Lists!$S$3:$S$640,1)</f>
        <v>#N/A</v>
      </c>
      <c r="R3612" s="36" t="e">
        <f ca="1">LEFT(OFFSET(Lists!$S$2,P3612-1+MATCH(F3612,OFFSET(Lists!$T$3,P3612-1,0,Q3612-P3612+1),0),0),6)</f>
        <v>#N/A</v>
      </c>
      <c r="S3612" s="36" t="e">
        <f ca="1">VLOOKUP(R3612,Lists!B:D,3,FALSE)</f>
        <v>#N/A</v>
      </c>
      <c r="T3612" s="36" t="str">
        <f>IF(F3612&lt;&gt;"",MATCH(R3612,'Maximum minutes'!B:B,0),"")</f>
        <v/>
      </c>
      <c r="U3612" s="36">
        <f ca="1">IF(F3612&lt;&gt;"",COUNTA(OFFSET('Maximum minutes'!$C$1,'Annexe A1 Cours'!T3612,0,1,50)),0)</f>
        <v>0</v>
      </c>
      <c r="V3612" s="37">
        <f ca="1">IFERROR(OFFSET('Maximum minutes'!$C$1,T3612+1,-1+MATCH(G3612,OFFSET('Maximum minutes'!$C$1,T3612-1,0,1,50),0)),0)</f>
        <v>0</v>
      </c>
      <c r="W3612" s="38">
        <f t="shared" ca="1" si="112"/>
        <v>0</v>
      </c>
    </row>
    <row r="3613" spans="1:23" s="36" customFormat="1" ht="18.75">
      <c r="A3613" s="34"/>
      <c r="B3613" s="39"/>
      <c r="C3613" s="39"/>
      <c r="D3613" s="35"/>
      <c r="E3613" s="40"/>
      <c r="F3613" s="39"/>
      <c r="G3613" s="39"/>
      <c r="H3613" s="39"/>
      <c r="I3613" s="34"/>
      <c r="J3613" s="34"/>
      <c r="K3613" s="34"/>
      <c r="L3613" s="34"/>
      <c r="M3613" s="43" t="str">
        <f ca="1">IFERROR(OFFSET('Maximum minutes'!$C$1,T3613,MATCH(IF(G3613&lt;&gt;"",G3613,F3613),OFFSET('Maximum minutes'!$C$1,T3613-1,0,1,U3613+1),0)-1)*IF(OR(ISNUMBER(J3613),J3613="sans examen"),1,0)*IF(W3613&lt;MinDate,1,0),"")</f>
        <v/>
      </c>
      <c r="N3613" s="36">
        <f t="shared" ca="1" si="113"/>
        <v>0</v>
      </c>
      <c r="O3613" s="36" t="e">
        <f ca="1">LEFT(OFFSET(Lists!$Q$2,MATCH(E3613,Lists!$R$3:$R$19,0),0),4)</f>
        <v>#N/A</v>
      </c>
      <c r="P3613" s="36" t="e">
        <f ca="1">MATCH(O3613,Lists!$S$2:$S$640,1)</f>
        <v>#N/A</v>
      </c>
      <c r="Q3613" s="36" t="e">
        <f ca="1">MATCH(LEFT(OFFSET(Lists!$Q$2,MATCH(E3613,Lists!$R$3:$R$19,0)+1,0),4),Lists!$S$3:$S$640,1)</f>
        <v>#N/A</v>
      </c>
      <c r="R3613" s="36" t="e">
        <f ca="1">LEFT(OFFSET(Lists!$S$2,P3613-1+MATCH(F3613,OFFSET(Lists!$T$3,P3613-1,0,Q3613-P3613+1),0),0),6)</f>
        <v>#N/A</v>
      </c>
      <c r="S3613" s="36" t="e">
        <f ca="1">VLOOKUP(R3613,Lists!B:D,3,FALSE)</f>
        <v>#N/A</v>
      </c>
      <c r="T3613" s="36" t="str">
        <f>IF(F3613&lt;&gt;"",MATCH(R3613,'Maximum minutes'!B:B,0),"")</f>
        <v/>
      </c>
      <c r="U3613" s="36">
        <f ca="1">IF(F3613&lt;&gt;"",COUNTA(OFFSET('Maximum minutes'!$C$1,'Annexe A1 Cours'!T3613,0,1,50)),0)</f>
        <v>0</v>
      </c>
      <c r="V3613" s="37">
        <f ca="1">IFERROR(OFFSET('Maximum minutes'!$C$1,T3613+1,-1+MATCH(G3613,OFFSET('Maximum minutes'!$C$1,T3613-1,0,1,50),0)),0)</f>
        <v>0</v>
      </c>
      <c r="W3613" s="38">
        <f t="shared" ca="1" si="112"/>
        <v>0</v>
      </c>
    </row>
    <row r="3614" spans="1:23" s="36" customFormat="1" ht="18.75">
      <c r="A3614" s="34"/>
      <c r="B3614" s="39"/>
      <c r="C3614" s="39"/>
      <c r="D3614" s="35"/>
      <c r="E3614" s="40"/>
      <c r="F3614" s="39"/>
      <c r="G3614" s="39"/>
      <c r="H3614" s="39"/>
      <c r="I3614" s="34"/>
      <c r="J3614" s="34"/>
      <c r="K3614" s="34"/>
      <c r="L3614" s="34"/>
      <c r="M3614" s="43" t="str">
        <f ca="1">IFERROR(OFFSET('Maximum minutes'!$C$1,T3614,MATCH(IF(G3614&lt;&gt;"",G3614,F3614),OFFSET('Maximum minutes'!$C$1,T3614-1,0,1,U3614+1),0)-1)*IF(OR(ISNUMBER(J3614),J3614="sans examen"),1,0)*IF(W3614&lt;MinDate,1,0),"")</f>
        <v/>
      </c>
      <c r="N3614" s="36">
        <f t="shared" ca="1" si="113"/>
        <v>0</v>
      </c>
      <c r="O3614" s="36" t="e">
        <f ca="1">LEFT(OFFSET(Lists!$Q$2,MATCH(E3614,Lists!$R$3:$R$19,0),0),4)</f>
        <v>#N/A</v>
      </c>
      <c r="P3614" s="36" t="e">
        <f ca="1">MATCH(O3614,Lists!$S$2:$S$640,1)</f>
        <v>#N/A</v>
      </c>
      <c r="Q3614" s="36" t="e">
        <f ca="1">MATCH(LEFT(OFFSET(Lists!$Q$2,MATCH(E3614,Lists!$R$3:$R$19,0)+1,0),4),Lists!$S$3:$S$640,1)</f>
        <v>#N/A</v>
      </c>
      <c r="R3614" s="36" t="e">
        <f ca="1">LEFT(OFFSET(Lists!$S$2,P3614-1+MATCH(F3614,OFFSET(Lists!$T$3,P3614-1,0,Q3614-P3614+1),0),0),6)</f>
        <v>#N/A</v>
      </c>
      <c r="S3614" s="36" t="e">
        <f ca="1">VLOOKUP(R3614,Lists!B:D,3,FALSE)</f>
        <v>#N/A</v>
      </c>
      <c r="T3614" s="36" t="str">
        <f>IF(F3614&lt;&gt;"",MATCH(R3614,'Maximum minutes'!B:B,0),"")</f>
        <v/>
      </c>
      <c r="U3614" s="36">
        <f ca="1">IF(F3614&lt;&gt;"",COUNTA(OFFSET('Maximum minutes'!$C$1,'Annexe A1 Cours'!T3614,0,1,50)),0)</f>
        <v>0</v>
      </c>
      <c r="V3614" s="37">
        <f ca="1">IFERROR(OFFSET('Maximum minutes'!$C$1,T3614+1,-1+MATCH(G3614,OFFSET('Maximum minutes'!$C$1,T3614-1,0,1,50),0)),0)</f>
        <v>0</v>
      </c>
      <c r="W3614" s="38">
        <f t="shared" ca="1" si="112"/>
        <v>0</v>
      </c>
    </row>
    <row r="3615" spans="1:23" s="36" customFormat="1" ht="18.75">
      <c r="A3615" s="34"/>
      <c r="B3615" s="39"/>
      <c r="C3615" s="39"/>
      <c r="D3615" s="35"/>
      <c r="E3615" s="40"/>
      <c r="F3615" s="39"/>
      <c r="G3615" s="39"/>
      <c r="H3615" s="39"/>
      <c r="I3615" s="34"/>
      <c r="J3615" s="34"/>
      <c r="K3615" s="34"/>
      <c r="L3615" s="34"/>
      <c r="M3615" s="43" t="str">
        <f ca="1">IFERROR(OFFSET('Maximum minutes'!$C$1,T3615,MATCH(IF(G3615&lt;&gt;"",G3615,F3615),OFFSET('Maximum minutes'!$C$1,T3615-1,0,1,U3615+1),0)-1)*IF(OR(ISNUMBER(J3615),J3615="sans examen"),1,0)*IF(W3615&lt;MinDate,1,0),"")</f>
        <v/>
      </c>
      <c r="N3615" s="36">
        <f t="shared" ca="1" si="113"/>
        <v>0</v>
      </c>
      <c r="O3615" s="36" t="e">
        <f ca="1">LEFT(OFFSET(Lists!$Q$2,MATCH(E3615,Lists!$R$3:$R$19,0),0),4)</f>
        <v>#N/A</v>
      </c>
      <c r="P3615" s="36" t="e">
        <f ca="1">MATCH(O3615,Lists!$S$2:$S$640,1)</f>
        <v>#N/A</v>
      </c>
      <c r="Q3615" s="36" t="e">
        <f ca="1">MATCH(LEFT(OFFSET(Lists!$Q$2,MATCH(E3615,Lists!$R$3:$R$19,0)+1,0),4),Lists!$S$3:$S$640,1)</f>
        <v>#N/A</v>
      </c>
      <c r="R3615" s="36" t="e">
        <f ca="1">LEFT(OFFSET(Lists!$S$2,P3615-1+MATCH(F3615,OFFSET(Lists!$T$3,P3615-1,0,Q3615-P3615+1),0),0),6)</f>
        <v>#N/A</v>
      </c>
      <c r="S3615" s="36" t="e">
        <f ca="1">VLOOKUP(R3615,Lists!B:D,3,FALSE)</f>
        <v>#N/A</v>
      </c>
      <c r="T3615" s="36" t="str">
        <f>IF(F3615&lt;&gt;"",MATCH(R3615,'Maximum minutes'!B:B,0),"")</f>
        <v/>
      </c>
      <c r="U3615" s="36">
        <f ca="1">IF(F3615&lt;&gt;"",COUNTA(OFFSET('Maximum minutes'!$C$1,'Annexe A1 Cours'!T3615,0,1,50)),0)</f>
        <v>0</v>
      </c>
      <c r="V3615" s="37">
        <f ca="1">IFERROR(OFFSET('Maximum minutes'!$C$1,T3615+1,-1+MATCH(G3615,OFFSET('Maximum minutes'!$C$1,T3615-1,0,1,50),0)),0)</f>
        <v>0</v>
      </c>
      <c r="W3615" s="38">
        <f t="shared" ca="1" si="112"/>
        <v>0</v>
      </c>
    </row>
    <row r="3616" spans="1:23" s="36" customFormat="1" ht="18.75">
      <c r="A3616" s="34"/>
      <c r="B3616" s="39"/>
      <c r="C3616" s="39"/>
      <c r="D3616" s="35"/>
      <c r="E3616" s="40"/>
      <c r="F3616" s="39"/>
      <c r="G3616" s="39"/>
      <c r="H3616" s="39"/>
      <c r="I3616" s="34"/>
      <c r="J3616" s="34"/>
      <c r="K3616" s="34"/>
      <c r="L3616" s="34"/>
      <c r="M3616" s="43" t="str">
        <f ca="1">IFERROR(OFFSET('Maximum minutes'!$C$1,T3616,MATCH(IF(G3616&lt;&gt;"",G3616,F3616),OFFSET('Maximum minutes'!$C$1,T3616-1,0,1,U3616+1),0)-1)*IF(OR(ISNUMBER(J3616),J3616="sans examen"),1,0)*IF(W3616&lt;MinDate,1,0),"")</f>
        <v/>
      </c>
      <c r="N3616" s="36">
        <f t="shared" ca="1" si="113"/>
        <v>0</v>
      </c>
      <c r="O3616" s="36" t="e">
        <f ca="1">LEFT(OFFSET(Lists!$Q$2,MATCH(E3616,Lists!$R$3:$R$19,0),0),4)</f>
        <v>#N/A</v>
      </c>
      <c r="P3616" s="36" t="e">
        <f ca="1">MATCH(O3616,Lists!$S$2:$S$640,1)</f>
        <v>#N/A</v>
      </c>
      <c r="Q3616" s="36" t="e">
        <f ca="1">MATCH(LEFT(OFFSET(Lists!$Q$2,MATCH(E3616,Lists!$R$3:$R$19,0)+1,0),4),Lists!$S$3:$S$640,1)</f>
        <v>#N/A</v>
      </c>
      <c r="R3616" s="36" t="e">
        <f ca="1">LEFT(OFFSET(Lists!$S$2,P3616-1+MATCH(F3616,OFFSET(Lists!$T$3,P3616-1,0,Q3616-P3616+1),0),0),6)</f>
        <v>#N/A</v>
      </c>
      <c r="S3616" s="36" t="e">
        <f ca="1">VLOOKUP(R3616,Lists!B:D,3,FALSE)</f>
        <v>#N/A</v>
      </c>
      <c r="T3616" s="36" t="str">
        <f>IF(F3616&lt;&gt;"",MATCH(R3616,'Maximum minutes'!B:B,0),"")</f>
        <v/>
      </c>
      <c r="U3616" s="36">
        <f ca="1">IF(F3616&lt;&gt;"",COUNTA(OFFSET('Maximum minutes'!$C$1,'Annexe A1 Cours'!T3616,0,1,50)),0)</f>
        <v>0</v>
      </c>
      <c r="V3616" s="37">
        <f ca="1">IFERROR(OFFSET('Maximum minutes'!$C$1,T3616+1,-1+MATCH(G3616,OFFSET('Maximum minutes'!$C$1,T3616-1,0,1,50),0)),0)</f>
        <v>0</v>
      </c>
      <c r="W3616" s="38">
        <f t="shared" ca="1" si="112"/>
        <v>0</v>
      </c>
    </row>
    <row r="3617" spans="1:23" s="36" customFormat="1" ht="18.75">
      <c r="A3617" s="34"/>
      <c r="B3617" s="39"/>
      <c r="C3617" s="39"/>
      <c r="D3617" s="35"/>
      <c r="E3617" s="40"/>
      <c r="F3617" s="39"/>
      <c r="G3617" s="39"/>
      <c r="H3617" s="39"/>
      <c r="I3617" s="34"/>
      <c r="J3617" s="34"/>
      <c r="K3617" s="34"/>
      <c r="L3617" s="34"/>
      <c r="M3617" s="43" t="str">
        <f ca="1">IFERROR(OFFSET('Maximum minutes'!$C$1,T3617,MATCH(IF(G3617&lt;&gt;"",G3617,F3617),OFFSET('Maximum minutes'!$C$1,T3617-1,0,1,U3617+1),0)-1)*IF(OR(ISNUMBER(J3617),J3617="sans examen"),1,0)*IF(W3617&lt;MinDate,1,0),"")</f>
        <v/>
      </c>
      <c r="N3617" s="36">
        <f t="shared" ca="1" si="113"/>
        <v>0</v>
      </c>
      <c r="O3617" s="36" t="e">
        <f ca="1">LEFT(OFFSET(Lists!$Q$2,MATCH(E3617,Lists!$R$3:$R$19,0),0),4)</f>
        <v>#N/A</v>
      </c>
      <c r="P3617" s="36" t="e">
        <f ca="1">MATCH(O3617,Lists!$S$2:$S$640,1)</f>
        <v>#N/A</v>
      </c>
      <c r="Q3617" s="36" t="e">
        <f ca="1">MATCH(LEFT(OFFSET(Lists!$Q$2,MATCH(E3617,Lists!$R$3:$R$19,0)+1,0),4),Lists!$S$3:$S$640,1)</f>
        <v>#N/A</v>
      </c>
      <c r="R3617" s="36" t="e">
        <f ca="1">LEFT(OFFSET(Lists!$S$2,P3617-1+MATCH(F3617,OFFSET(Lists!$T$3,P3617-1,0,Q3617-P3617+1),0),0),6)</f>
        <v>#N/A</v>
      </c>
      <c r="S3617" s="36" t="e">
        <f ca="1">VLOOKUP(R3617,Lists!B:D,3,FALSE)</f>
        <v>#N/A</v>
      </c>
      <c r="T3617" s="36" t="str">
        <f>IF(F3617&lt;&gt;"",MATCH(R3617,'Maximum minutes'!B:B,0),"")</f>
        <v/>
      </c>
      <c r="U3617" s="36">
        <f ca="1">IF(F3617&lt;&gt;"",COUNTA(OFFSET('Maximum minutes'!$C$1,'Annexe A1 Cours'!T3617,0,1,50)),0)</f>
        <v>0</v>
      </c>
      <c r="V3617" s="37">
        <f ca="1">IFERROR(OFFSET('Maximum minutes'!$C$1,T3617+1,-1+MATCH(G3617,OFFSET('Maximum minutes'!$C$1,T3617-1,0,1,50),0)),0)</f>
        <v>0</v>
      </c>
      <c r="W3617" s="38">
        <f t="shared" ca="1" si="112"/>
        <v>0</v>
      </c>
    </row>
    <row r="3618" spans="1:23" s="36" customFormat="1" ht="18.75">
      <c r="A3618" s="34"/>
      <c r="B3618" s="39"/>
      <c r="C3618" s="39"/>
      <c r="D3618" s="35"/>
      <c r="E3618" s="40"/>
      <c r="F3618" s="39"/>
      <c r="G3618" s="39"/>
      <c r="H3618" s="39"/>
      <c r="I3618" s="34"/>
      <c r="J3618" s="34"/>
      <c r="K3618" s="34"/>
      <c r="L3618" s="34"/>
      <c r="M3618" s="43" t="str">
        <f ca="1">IFERROR(OFFSET('Maximum minutes'!$C$1,T3618,MATCH(IF(G3618&lt;&gt;"",G3618,F3618),OFFSET('Maximum minutes'!$C$1,T3618-1,0,1,U3618+1),0)-1)*IF(OR(ISNUMBER(J3618),J3618="sans examen"),1,0)*IF(W3618&lt;MinDate,1,0),"")</f>
        <v/>
      </c>
      <c r="N3618" s="36">
        <f t="shared" ca="1" si="113"/>
        <v>0</v>
      </c>
      <c r="O3618" s="36" t="e">
        <f ca="1">LEFT(OFFSET(Lists!$Q$2,MATCH(E3618,Lists!$R$3:$R$19,0),0),4)</f>
        <v>#N/A</v>
      </c>
      <c r="P3618" s="36" t="e">
        <f ca="1">MATCH(O3618,Lists!$S$2:$S$640,1)</f>
        <v>#N/A</v>
      </c>
      <c r="Q3618" s="36" t="e">
        <f ca="1">MATCH(LEFT(OFFSET(Lists!$Q$2,MATCH(E3618,Lists!$R$3:$R$19,0)+1,0),4),Lists!$S$3:$S$640,1)</f>
        <v>#N/A</v>
      </c>
      <c r="R3618" s="36" t="e">
        <f ca="1">LEFT(OFFSET(Lists!$S$2,P3618-1+MATCH(F3618,OFFSET(Lists!$T$3,P3618-1,0,Q3618-P3618+1),0),0),6)</f>
        <v>#N/A</v>
      </c>
      <c r="S3618" s="36" t="e">
        <f ca="1">VLOOKUP(R3618,Lists!B:D,3,FALSE)</f>
        <v>#N/A</v>
      </c>
      <c r="T3618" s="36" t="str">
        <f>IF(F3618&lt;&gt;"",MATCH(R3618,'Maximum minutes'!B:B,0),"")</f>
        <v/>
      </c>
      <c r="U3618" s="36">
        <f ca="1">IF(F3618&lt;&gt;"",COUNTA(OFFSET('Maximum minutes'!$C$1,'Annexe A1 Cours'!T3618,0,1,50)),0)</f>
        <v>0</v>
      </c>
      <c r="V3618" s="37">
        <f ca="1">IFERROR(OFFSET('Maximum minutes'!$C$1,T3618+1,-1+MATCH(G3618,OFFSET('Maximum minutes'!$C$1,T3618-1,0,1,50),0)),0)</f>
        <v>0</v>
      </c>
      <c r="W3618" s="38">
        <f t="shared" ca="1" si="112"/>
        <v>0</v>
      </c>
    </row>
    <row r="3619" spans="1:23" s="36" customFormat="1" ht="18.75">
      <c r="A3619" s="34"/>
      <c r="B3619" s="39"/>
      <c r="C3619" s="39"/>
      <c r="D3619" s="35"/>
      <c r="E3619" s="40"/>
      <c r="F3619" s="39"/>
      <c r="G3619" s="39"/>
      <c r="H3619" s="39"/>
      <c r="I3619" s="34"/>
      <c r="J3619" s="34"/>
      <c r="K3619" s="34"/>
      <c r="L3619" s="34"/>
      <c r="M3619" s="43" t="str">
        <f ca="1">IFERROR(OFFSET('Maximum minutes'!$C$1,T3619,MATCH(IF(G3619&lt;&gt;"",G3619,F3619),OFFSET('Maximum minutes'!$C$1,T3619-1,0,1,U3619+1),0)-1)*IF(OR(ISNUMBER(J3619),J3619="sans examen"),1,0)*IF(W3619&lt;MinDate,1,0),"")</f>
        <v/>
      </c>
      <c r="N3619" s="36">
        <f t="shared" ca="1" si="113"/>
        <v>0</v>
      </c>
      <c r="O3619" s="36" t="e">
        <f ca="1">LEFT(OFFSET(Lists!$Q$2,MATCH(E3619,Lists!$R$3:$R$19,0),0),4)</f>
        <v>#N/A</v>
      </c>
      <c r="P3619" s="36" t="e">
        <f ca="1">MATCH(O3619,Lists!$S$2:$S$640,1)</f>
        <v>#N/A</v>
      </c>
      <c r="Q3619" s="36" t="e">
        <f ca="1">MATCH(LEFT(OFFSET(Lists!$Q$2,MATCH(E3619,Lists!$R$3:$R$19,0)+1,0),4),Lists!$S$3:$S$640,1)</f>
        <v>#N/A</v>
      </c>
      <c r="R3619" s="36" t="e">
        <f ca="1">LEFT(OFFSET(Lists!$S$2,P3619-1+MATCH(F3619,OFFSET(Lists!$T$3,P3619-1,0,Q3619-P3619+1),0),0),6)</f>
        <v>#N/A</v>
      </c>
      <c r="S3619" s="36" t="e">
        <f ca="1">VLOOKUP(R3619,Lists!B:D,3,FALSE)</f>
        <v>#N/A</v>
      </c>
      <c r="T3619" s="36" t="str">
        <f>IF(F3619&lt;&gt;"",MATCH(R3619,'Maximum minutes'!B:B,0),"")</f>
        <v/>
      </c>
      <c r="U3619" s="36">
        <f ca="1">IF(F3619&lt;&gt;"",COUNTA(OFFSET('Maximum minutes'!$C$1,'Annexe A1 Cours'!T3619,0,1,50)),0)</f>
        <v>0</v>
      </c>
      <c r="V3619" s="37">
        <f ca="1">IFERROR(OFFSET('Maximum minutes'!$C$1,T3619+1,-1+MATCH(G3619,OFFSET('Maximum minutes'!$C$1,T3619-1,0,1,50),0)),0)</f>
        <v>0</v>
      </c>
      <c r="W3619" s="38">
        <f t="shared" ca="1" si="112"/>
        <v>0</v>
      </c>
    </row>
    <row r="3620" spans="1:23" s="36" customFormat="1" ht="18.75">
      <c r="A3620" s="34"/>
      <c r="B3620" s="39"/>
      <c r="C3620" s="39"/>
      <c r="D3620" s="35"/>
      <c r="E3620" s="40"/>
      <c r="F3620" s="39"/>
      <c r="G3620" s="39"/>
      <c r="H3620" s="39"/>
      <c r="I3620" s="34"/>
      <c r="J3620" s="34"/>
      <c r="K3620" s="34"/>
      <c r="L3620" s="34"/>
      <c r="M3620" s="43" t="str">
        <f ca="1">IFERROR(OFFSET('Maximum minutes'!$C$1,T3620,MATCH(IF(G3620&lt;&gt;"",G3620,F3620),OFFSET('Maximum minutes'!$C$1,T3620-1,0,1,U3620+1),0)-1)*IF(OR(ISNUMBER(J3620),J3620="sans examen"),1,0)*IF(W3620&lt;MinDate,1,0),"")</f>
        <v/>
      </c>
      <c r="N3620" s="36">
        <f t="shared" ca="1" si="113"/>
        <v>0</v>
      </c>
      <c r="O3620" s="36" t="e">
        <f ca="1">LEFT(OFFSET(Lists!$Q$2,MATCH(E3620,Lists!$R$3:$R$19,0),0),4)</f>
        <v>#N/A</v>
      </c>
      <c r="P3620" s="36" t="e">
        <f ca="1">MATCH(O3620,Lists!$S$2:$S$640,1)</f>
        <v>#N/A</v>
      </c>
      <c r="Q3620" s="36" t="e">
        <f ca="1">MATCH(LEFT(OFFSET(Lists!$Q$2,MATCH(E3620,Lists!$R$3:$R$19,0)+1,0),4),Lists!$S$3:$S$640,1)</f>
        <v>#N/A</v>
      </c>
      <c r="R3620" s="36" t="e">
        <f ca="1">LEFT(OFFSET(Lists!$S$2,P3620-1+MATCH(F3620,OFFSET(Lists!$T$3,P3620-1,0,Q3620-P3620+1),0),0),6)</f>
        <v>#N/A</v>
      </c>
      <c r="S3620" s="36" t="e">
        <f ca="1">VLOOKUP(R3620,Lists!B:D,3,FALSE)</f>
        <v>#N/A</v>
      </c>
      <c r="T3620" s="36" t="str">
        <f>IF(F3620&lt;&gt;"",MATCH(R3620,'Maximum minutes'!B:B,0),"")</f>
        <v/>
      </c>
      <c r="U3620" s="36">
        <f ca="1">IF(F3620&lt;&gt;"",COUNTA(OFFSET('Maximum minutes'!$C$1,'Annexe A1 Cours'!T3620,0,1,50)),0)</f>
        <v>0</v>
      </c>
      <c r="V3620" s="37">
        <f ca="1">IFERROR(OFFSET('Maximum minutes'!$C$1,T3620+1,-1+MATCH(G3620,OFFSET('Maximum minutes'!$C$1,T3620-1,0,1,50),0)),0)</f>
        <v>0</v>
      </c>
      <c r="W3620" s="38">
        <f t="shared" ca="1" si="112"/>
        <v>0</v>
      </c>
    </row>
    <row r="3621" spans="1:23" s="36" customFormat="1" ht="18.75">
      <c r="A3621" s="34"/>
      <c r="B3621" s="39"/>
      <c r="C3621" s="39"/>
      <c r="D3621" s="35"/>
      <c r="E3621" s="40"/>
      <c r="F3621" s="39"/>
      <c r="G3621" s="39"/>
      <c r="H3621" s="39"/>
      <c r="I3621" s="34"/>
      <c r="J3621" s="34"/>
      <c r="K3621" s="34"/>
      <c r="L3621" s="34"/>
      <c r="M3621" s="43" t="str">
        <f ca="1">IFERROR(OFFSET('Maximum minutes'!$C$1,T3621,MATCH(IF(G3621&lt;&gt;"",G3621,F3621),OFFSET('Maximum minutes'!$C$1,T3621-1,0,1,U3621+1),0)-1)*IF(OR(ISNUMBER(J3621),J3621="sans examen"),1,0)*IF(W3621&lt;MinDate,1,0),"")</f>
        <v/>
      </c>
      <c r="N3621" s="36">
        <f t="shared" ca="1" si="113"/>
        <v>0</v>
      </c>
      <c r="O3621" s="36" t="e">
        <f ca="1">LEFT(OFFSET(Lists!$Q$2,MATCH(E3621,Lists!$R$3:$R$19,0),0),4)</f>
        <v>#N/A</v>
      </c>
      <c r="P3621" s="36" t="e">
        <f ca="1">MATCH(O3621,Lists!$S$2:$S$640,1)</f>
        <v>#N/A</v>
      </c>
      <c r="Q3621" s="36" t="e">
        <f ca="1">MATCH(LEFT(OFFSET(Lists!$Q$2,MATCH(E3621,Lists!$R$3:$R$19,0)+1,0),4),Lists!$S$3:$S$640,1)</f>
        <v>#N/A</v>
      </c>
      <c r="R3621" s="36" t="e">
        <f ca="1">LEFT(OFFSET(Lists!$S$2,P3621-1+MATCH(F3621,OFFSET(Lists!$T$3,P3621-1,0,Q3621-P3621+1),0),0),6)</f>
        <v>#N/A</v>
      </c>
      <c r="S3621" s="36" t="e">
        <f ca="1">VLOOKUP(R3621,Lists!B:D,3,FALSE)</f>
        <v>#N/A</v>
      </c>
      <c r="T3621" s="36" t="str">
        <f>IF(F3621&lt;&gt;"",MATCH(R3621,'Maximum minutes'!B:B,0),"")</f>
        <v/>
      </c>
      <c r="U3621" s="36">
        <f ca="1">IF(F3621&lt;&gt;"",COUNTA(OFFSET('Maximum minutes'!$C$1,'Annexe A1 Cours'!T3621,0,1,50)),0)</f>
        <v>0</v>
      </c>
      <c r="V3621" s="37">
        <f ca="1">IFERROR(OFFSET('Maximum minutes'!$C$1,T3621+1,-1+MATCH(G3621,OFFSET('Maximum minutes'!$C$1,T3621-1,0,1,50),0)),0)</f>
        <v>0</v>
      </c>
      <c r="W3621" s="38">
        <f t="shared" ca="1" si="112"/>
        <v>0</v>
      </c>
    </row>
    <row r="3622" spans="1:23" s="36" customFormat="1" ht="18.75">
      <c r="A3622" s="34"/>
      <c r="B3622" s="39"/>
      <c r="C3622" s="39"/>
      <c r="D3622" s="35"/>
      <c r="E3622" s="40"/>
      <c r="F3622" s="39"/>
      <c r="G3622" s="39"/>
      <c r="H3622" s="39"/>
      <c r="I3622" s="34"/>
      <c r="J3622" s="34"/>
      <c r="K3622" s="34"/>
      <c r="L3622" s="34"/>
      <c r="M3622" s="43" t="str">
        <f ca="1">IFERROR(OFFSET('Maximum minutes'!$C$1,T3622,MATCH(IF(G3622&lt;&gt;"",G3622,F3622),OFFSET('Maximum minutes'!$C$1,T3622-1,0,1,U3622+1),0)-1)*IF(OR(ISNUMBER(J3622),J3622="sans examen"),1,0)*IF(W3622&lt;MinDate,1,0),"")</f>
        <v/>
      </c>
      <c r="N3622" s="36">
        <f t="shared" ca="1" si="113"/>
        <v>0</v>
      </c>
      <c r="O3622" s="36" t="e">
        <f ca="1">LEFT(OFFSET(Lists!$Q$2,MATCH(E3622,Lists!$R$3:$R$19,0),0),4)</f>
        <v>#N/A</v>
      </c>
      <c r="P3622" s="36" t="e">
        <f ca="1">MATCH(O3622,Lists!$S$2:$S$640,1)</f>
        <v>#N/A</v>
      </c>
      <c r="Q3622" s="36" t="e">
        <f ca="1">MATCH(LEFT(OFFSET(Lists!$Q$2,MATCH(E3622,Lists!$R$3:$R$19,0)+1,0),4),Lists!$S$3:$S$640,1)</f>
        <v>#N/A</v>
      </c>
      <c r="R3622" s="36" t="e">
        <f ca="1">LEFT(OFFSET(Lists!$S$2,P3622-1+MATCH(F3622,OFFSET(Lists!$T$3,P3622-1,0,Q3622-P3622+1),0),0),6)</f>
        <v>#N/A</v>
      </c>
      <c r="S3622" s="36" t="e">
        <f ca="1">VLOOKUP(R3622,Lists!B:D,3,FALSE)</f>
        <v>#N/A</v>
      </c>
      <c r="T3622" s="36" t="str">
        <f>IF(F3622&lt;&gt;"",MATCH(R3622,'Maximum minutes'!B:B,0),"")</f>
        <v/>
      </c>
      <c r="U3622" s="36">
        <f ca="1">IF(F3622&lt;&gt;"",COUNTA(OFFSET('Maximum minutes'!$C$1,'Annexe A1 Cours'!T3622,0,1,50)),0)</f>
        <v>0</v>
      </c>
      <c r="V3622" s="37">
        <f ca="1">IFERROR(OFFSET('Maximum minutes'!$C$1,T3622+1,-1+MATCH(G3622,OFFSET('Maximum minutes'!$C$1,T3622-1,0,1,50),0)),0)</f>
        <v>0</v>
      </c>
      <c r="W3622" s="38">
        <f t="shared" ca="1" si="112"/>
        <v>0</v>
      </c>
    </row>
    <row r="3623" spans="1:23" s="36" customFormat="1" ht="18.75">
      <c r="A3623" s="34"/>
      <c r="B3623" s="39"/>
      <c r="C3623" s="39"/>
      <c r="D3623" s="35"/>
      <c r="E3623" s="40"/>
      <c r="F3623" s="39"/>
      <c r="G3623" s="39"/>
      <c r="H3623" s="39"/>
      <c r="I3623" s="34"/>
      <c r="J3623" s="34"/>
      <c r="K3623" s="34"/>
      <c r="L3623" s="34"/>
      <c r="M3623" s="43" t="str">
        <f ca="1">IFERROR(OFFSET('Maximum minutes'!$C$1,T3623,MATCH(IF(G3623&lt;&gt;"",G3623,F3623),OFFSET('Maximum minutes'!$C$1,T3623-1,0,1,U3623+1),0)-1)*IF(OR(ISNUMBER(J3623),J3623="sans examen"),1,0)*IF(W3623&lt;MinDate,1,0),"")</f>
        <v/>
      </c>
      <c r="N3623" s="36">
        <f t="shared" ca="1" si="113"/>
        <v>0</v>
      </c>
      <c r="O3623" s="36" t="e">
        <f ca="1">LEFT(OFFSET(Lists!$Q$2,MATCH(E3623,Lists!$R$3:$R$19,0),0),4)</f>
        <v>#N/A</v>
      </c>
      <c r="P3623" s="36" t="e">
        <f ca="1">MATCH(O3623,Lists!$S$2:$S$640,1)</f>
        <v>#N/A</v>
      </c>
      <c r="Q3623" s="36" t="e">
        <f ca="1">MATCH(LEFT(OFFSET(Lists!$Q$2,MATCH(E3623,Lists!$R$3:$R$19,0)+1,0),4),Lists!$S$3:$S$640,1)</f>
        <v>#N/A</v>
      </c>
      <c r="R3623" s="36" t="e">
        <f ca="1">LEFT(OFFSET(Lists!$S$2,P3623-1+MATCH(F3623,OFFSET(Lists!$T$3,P3623-1,0,Q3623-P3623+1),0),0),6)</f>
        <v>#N/A</v>
      </c>
      <c r="S3623" s="36" t="e">
        <f ca="1">VLOOKUP(R3623,Lists!B:D,3,FALSE)</f>
        <v>#N/A</v>
      </c>
      <c r="T3623" s="36" t="str">
        <f>IF(F3623&lt;&gt;"",MATCH(R3623,'Maximum minutes'!B:B,0),"")</f>
        <v/>
      </c>
      <c r="U3623" s="36">
        <f ca="1">IF(F3623&lt;&gt;"",COUNTA(OFFSET('Maximum minutes'!$C$1,'Annexe A1 Cours'!T3623,0,1,50)),0)</f>
        <v>0</v>
      </c>
      <c r="V3623" s="37">
        <f ca="1">IFERROR(OFFSET('Maximum minutes'!$C$1,T3623+1,-1+MATCH(G3623,OFFSET('Maximum minutes'!$C$1,T3623-1,0,1,50),0)),0)</f>
        <v>0</v>
      </c>
      <c r="W3623" s="38">
        <f t="shared" ca="1" si="112"/>
        <v>0</v>
      </c>
    </row>
    <row r="3624" spans="1:23" s="36" customFormat="1" ht="18.75">
      <c r="A3624" s="34"/>
      <c r="B3624" s="39"/>
      <c r="C3624" s="39"/>
      <c r="D3624" s="35"/>
      <c r="E3624" s="40"/>
      <c r="F3624" s="39"/>
      <c r="G3624" s="39"/>
      <c r="H3624" s="39"/>
      <c r="I3624" s="34"/>
      <c r="J3624" s="34"/>
      <c r="K3624" s="34"/>
      <c r="L3624" s="34"/>
      <c r="M3624" s="43" t="str">
        <f ca="1">IFERROR(OFFSET('Maximum minutes'!$C$1,T3624,MATCH(IF(G3624&lt;&gt;"",G3624,F3624),OFFSET('Maximum minutes'!$C$1,T3624-1,0,1,U3624+1),0)-1)*IF(OR(ISNUMBER(J3624),J3624="sans examen"),1,0)*IF(W3624&lt;MinDate,1,0),"")</f>
        <v/>
      </c>
      <c r="N3624" s="36">
        <f t="shared" ca="1" si="113"/>
        <v>0</v>
      </c>
      <c r="O3624" s="36" t="e">
        <f ca="1">LEFT(OFFSET(Lists!$Q$2,MATCH(E3624,Lists!$R$3:$R$19,0),0),4)</f>
        <v>#N/A</v>
      </c>
      <c r="P3624" s="36" t="e">
        <f ca="1">MATCH(O3624,Lists!$S$2:$S$640,1)</f>
        <v>#N/A</v>
      </c>
      <c r="Q3624" s="36" t="e">
        <f ca="1">MATCH(LEFT(OFFSET(Lists!$Q$2,MATCH(E3624,Lists!$R$3:$R$19,0)+1,0),4),Lists!$S$3:$S$640,1)</f>
        <v>#N/A</v>
      </c>
      <c r="R3624" s="36" t="e">
        <f ca="1">LEFT(OFFSET(Lists!$S$2,P3624-1+MATCH(F3624,OFFSET(Lists!$T$3,P3624-1,0,Q3624-P3624+1),0),0),6)</f>
        <v>#N/A</v>
      </c>
      <c r="S3624" s="36" t="e">
        <f ca="1">VLOOKUP(R3624,Lists!B:D,3,FALSE)</f>
        <v>#N/A</v>
      </c>
      <c r="T3624" s="36" t="str">
        <f>IF(F3624&lt;&gt;"",MATCH(R3624,'Maximum minutes'!B:B,0),"")</f>
        <v/>
      </c>
      <c r="U3624" s="36">
        <f ca="1">IF(F3624&lt;&gt;"",COUNTA(OFFSET('Maximum minutes'!$C$1,'Annexe A1 Cours'!T3624,0,1,50)),0)</f>
        <v>0</v>
      </c>
      <c r="V3624" s="37">
        <f ca="1">IFERROR(OFFSET('Maximum minutes'!$C$1,T3624+1,-1+MATCH(G3624,OFFSET('Maximum minutes'!$C$1,T3624-1,0,1,50),0)),0)</f>
        <v>0</v>
      </c>
      <c r="W3624" s="38">
        <f t="shared" ca="1" si="112"/>
        <v>0</v>
      </c>
    </row>
    <row r="3625" spans="1:23" s="36" customFormat="1" ht="18.75">
      <c r="A3625" s="34"/>
      <c r="B3625" s="39"/>
      <c r="C3625" s="39"/>
      <c r="D3625" s="35"/>
      <c r="E3625" s="40"/>
      <c r="F3625" s="39"/>
      <c r="G3625" s="39"/>
      <c r="H3625" s="39"/>
      <c r="I3625" s="34"/>
      <c r="J3625" s="34"/>
      <c r="K3625" s="34"/>
      <c r="L3625" s="34"/>
      <c r="M3625" s="43" t="str">
        <f ca="1">IFERROR(OFFSET('Maximum minutes'!$C$1,T3625,MATCH(IF(G3625&lt;&gt;"",G3625,F3625),OFFSET('Maximum minutes'!$C$1,T3625-1,0,1,U3625+1),0)-1)*IF(OR(ISNUMBER(J3625),J3625="sans examen"),1,0)*IF(W3625&lt;MinDate,1,0),"")</f>
        <v/>
      </c>
      <c r="N3625" s="36">
        <f t="shared" ca="1" si="113"/>
        <v>0</v>
      </c>
      <c r="O3625" s="36" t="e">
        <f ca="1">LEFT(OFFSET(Lists!$Q$2,MATCH(E3625,Lists!$R$3:$R$19,0),0),4)</f>
        <v>#N/A</v>
      </c>
      <c r="P3625" s="36" t="e">
        <f ca="1">MATCH(O3625,Lists!$S$2:$S$640,1)</f>
        <v>#N/A</v>
      </c>
      <c r="Q3625" s="36" t="e">
        <f ca="1">MATCH(LEFT(OFFSET(Lists!$Q$2,MATCH(E3625,Lists!$R$3:$R$19,0)+1,0),4),Lists!$S$3:$S$640,1)</f>
        <v>#N/A</v>
      </c>
      <c r="R3625" s="36" t="e">
        <f ca="1">LEFT(OFFSET(Lists!$S$2,P3625-1+MATCH(F3625,OFFSET(Lists!$T$3,P3625-1,0,Q3625-P3625+1),0),0),6)</f>
        <v>#N/A</v>
      </c>
      <c r="S3625" s="36" t="e">
        <f ca="1">VLOOKUP(R3625,Lists!B:D,3,FALSE)</f>
        <v>#N/A</v>
      </c>
      <c r="T3625" s="36" t="str">
        <f>IF(F3625&lt;&gt;"",MATCH(R3625,'Maximum minutes'!B:B,0),"")</f>
        <v/>
      </c>
      <c r="U3625" s="36">
        <f ca="1">IF(F3625&lt;&gt;"",COUNTA(OFFSET('Maximum minutes'!$C$1,'Annexe A1 Cours'!T3625,0,1,50)),0)</f>
        <v>0</v>
      </c>
      <c r="V3625" s="37">
        <f ca="1">IFERROR(OFFSET('Maximum minutes'!$C$1,T3625+1,-1+MATCH(G3625,OFFSET('Maximum minutes'!$C$1,T3625-1,0,1,50),0)),0)</f>
        <v>0</v>
      </c>
      <c r="W3625" s="38">
        <f t="shared" ca="1" si="112"/>
        <v>0</v>
      </c>
    </row>
    <row r="3626" spans="1:23" s="36" customFormat="1" ht="18.75">
      <c r="A3626" s="34"/>
      <c r="B3626" s="39"/>
      <c r="C3626" s="39"/>
      <c r="D3626" s="35"/>
      <c r="E3626" s="40"/>
      <c r="F3626" s="39"/>
      <c r="G3626" s="39"/>
      <c r="H3626" s="39"/>
      <c r="I3626" s="34"/>
      <c r="J3626" s="34"/>
      <c r="K3626" s="34"/>
      <c r="L3626" s="34"/>
      <c r="M3626" s="43" t="str">
        <f ca="1">IFERROR(OFFSET('Maximum minutes'!$C$1,T3626,MATCH(IF(G3626&lt;&gt;"",G3626,F3626),OFFSET('Maximum minutes'!$C$1,T3626-1,0,1,U3626+1),0)-1)*IF(OR(ISNUMBER(J3626),J3626="sans examen"),1,0)*IF(W3626&lt;MinDate,1,0),"")</f>
        <v/>
      </c>
      <c r="N3626" s="36">
        <f t="shared" ca="1" si="113"/>
        <v>0</v>
      </c>
      <c r="O3626" s="36" t="e">
        <f ca="1">LEFT(OFFSET(Lists!$Q$2,MATCH(E3626,Lists!$R$3:$R$19,0),0),4)</f>
        <v>#N/A</v>
      </c>
      <c r="P3626" s="36" t="e">
        <f ca="1">MATCH(O3626,Lists!$S$2:$S$640,1)</f>
        <v>#N/A</v>
      </c>
      <c r="Q3626" s="36" t="e">
        <f ca="1">MATCH(LEFT(OFFSET(Lists!$Q$2,MATCH(E3626,Lists!$R$3:$R$19,0)+1,0),4),Lists!$S$3:$S$640,1)</f>
        <v>#N/A</v>
      </c>
      <c r="R3626" s="36" t="e">
        <f ca="1">LEFT(OFFSET(Lists!$S$2,P3626-1+MATCH(F3626,OFFSET(Lists!$T$3,P3626-1,0,Q3626-P3626+1),0),0),6)</f>
        <v>#N/A</v>
      </c>
      <c r="S3626" s="36" t="e">
        <f ca="1">VLOOKUP(R3626,Lists!B:D,3,FALSE)</f>
        <v>#N/A</v>
      </c>
      <c r="T3626" s="36" t="str">
        <f>IF(F3626&lt;&gt;"",MATCH(R3626,'Maximum minutes'!B:B,0),"")</f>
        <v/>
      </c>
      <c r="U3626" s="36">
        <f ca="1">IF(F3626&lt;&gt;"",COUNTA(OFFSET('Maximum minutes'!$C$1,'Annexe A1 Cours'!T3626,0,1,50)),0)</f>
        <v>0</v>
      </c>
      <c r="V3626" s="37">
        <f ca="1">IFERROR(OFFSET('Maximum minutes'!$C$1,T3626+1,-1+MATCH(G3626,OFFSET('Maximum minutes'!$C$1,T3626-1,0,1,50),0)),0)</f>
        <v>0</v>
      </c>
      <c r="W3626" s="38">
        <f t="shared" ca="1" si="112"/>
        <v>0</v>
      </c>
    </row>
    <row r="3627" spans="1:23" s="36" customFormat="1" ht="18.75">
      <c r="A3627" s="34"/>
      <c r="B3627" s="39"/>
      <c r="C3627" s="39"/>
      <c r="D3627" s="35"/>
      <c r="E3627" s="40"/>
      <c r="F3627" s="39"/>
      <c r="G3627" s="39"/>
      <c r="H3627" s="39"/>
      <c r="I3627" s="34"/>
      <c r="J3627" s="34"/>
      <c r="K3627" s="34"/>
      <c r="L3627" s="34"/>
      <c r="M3627" s="43" t="str">
        <f ca="1">IFERROR(OFFSET('Maximum minutes'!$C$1,T3627,MATCH(IF(G3627&lt;&gt;"",G3627,F3627),OFFSET('Maximum minutes'!$C$1,T3627-1,0,1,U3627+1),0)-1)*IF(OR(ISNUMBER(J3627),J3627="sans examen"),1,0)*IF(W3627&lt;MinDate,1,0),"")</f>
        <v/>
      </c>
      <c r="N3627" s="36">
        <f t="shared" ca="1" si="113"/>
        <v>0</v>
      </c>
      <c r="O3627" s="36" t="e">
        <f ca="1">LEFT(OFFSET(Lists!$Q$2,MATCH(E3627,Lists!$R$3:$R$19,0),0),4)</f>
        <v>#N/A</v>
      </c>
      <c r="P3627" s="36" t="e">
        <f ca="1">MATCH(O3627,Lists!$S$2:$S$640,1)</f>
        <v>#N/A</v>
      </c>
      <c r="Q3627" s="36" t="e">
        <f ca="1">MATCH(LEFT(OFFSET(Lists!$Q$2,MATCH(E3627,Lists!$R$3:$R$19,0)+1,0),4),Lists!$S$3:$S$640,1)</f>
        <v>#N/A</v>
      </c>
      <c r="R3627" s="36" t="e">
        <f ca="1">LEFT(OFFSET(Lists!$S$2,P3627-1+MATCH(F3627,OFFSET(Lists!$T$3,P3627-1,0,Q3627-P3627+1),0),0),6)</f>
        <v>#N/A</v>
      </c>
      <c r="S3627" s="36" t="e">
        <f ca="1">VLOOKUP(R3627,Lists!B:D,3,FALSE)</f>
        <v>#N/A</v>
      </c>
      <c r="T3627" s="36" t="str">
        <f>IF(F3627&lt;&gt;"",MATCH(R3627,'Maximum minutes'!B:B,0),"")</f>
        <v/>
      </c>
      <c r="U3627" s="36">
        <f ca="1">IF(F3627&lt;&gt;"",COUNTA(OFFSET('Maximum minutes'!$C$1,'Annexe A1 Cours'!T3627,0,1,50)),0)</f>
        <v>0</v>
      </c>
      <c r="V3627" s="37">
        <f ca="1">IFERROR(OFFSET('Maximum minutes'!$C$1,T3627+1,-1+MATCH(G3627,OFFSET('Maximum minutes'!$C$1,T3627-1,0,1,50),0)),0)</f>
        <v>0</v>
      </c>
      <c r="W3627" s="38">
        <f t="shared" ca="1" si="112"/>
        <v>0</v>
      </c>
    </row>
    <row r="3628" spans="1:23" s="36" customFormat="1" ht="18.75">
      <c r="A3628" s="34"/>
      <c r="B3628" s="39"/>
      <c r="C3628" s="39"/>
      <c r="D3628" s="35"/>
      <c r="E3628" s="40"/>
      <c r="F3628" s="39"/>
      <c r="G3628" s="39"/>
      <c r="H3628" s="39"/>
      <c r="I3628" s="34"/>
      <c r="J3628" s="34"/>
      <c r="K3628" s="34"/>
      <c r="L3628" s="34"/>
      <c r="M3628" s="43" t="str">
        <f ca="1">IFERROR(OFFSET('Maximum minutes'!$C$1,T3628,MATCH(IF(G3628&lt;&gt;"",G3628,F3628),OFFSET('Maximum minutes'!$C$1,T3628-1,0,1,U3628+1),0)-1)*IF(OR(ISNUMBER(J3628),J3628="sans examen"),1,0)*IF(W3628&lt;MinDate,1,0),"")</f>
        <v/>
      </c>
      <c r="N3628" s="36">
        <f t="shared" ca="1" si="113"/>
        <v>0</v>
      </c>
      <c r="O3628" s="36" t="e">
        <f ca="1">LEFT(OFFSET(Lists!$Q$2,MATCH(E3628,Lists!$R$3:$R$19,0),0),4)</f>
        <v>#N/A</v>
      </c>
      <c r="P3628" s="36" t="e">
        <f ca="1">MATCH(O3628,Lists!$S$2:$S$640,1)</f>
        <v>#N/A</v>
      </c>
      <c r="Q3628" s="36" t="e">
        <f ca="1">MATCH(LEFT(OFFSET(Lists!$Q$2,MATCH(E3628,Lists!$R$3:$R$19,0)+1,0),4),Lists!$S$3:$S$640,1)</f>
        <v>#N/A</v>
      </c>
      <c r="R3628" s="36" t="e">
        <f ca="1">LEFT(OFFSET(Lists!$S$2,P3628-1+MATCH(F3628,OFFSET(Lists!$T$3,P3628-1,0,Q3628-P3628+1),0),0),6)</f>
        <v>#N/A</v>
      </c>
      <c r="S3628" s="36" t="e">
        <f ca="1">VLOOKUP(R3628,Lists!B:D,3,FALSE)</f>
        <v>#N/A</v>
      </c>
      <c r="T3628" s="36" t="str">
        <f>IF(F3628&lt;&gt;"",MATCH(R3628,'Maximum minutes'!B:B,0),"")</f>
        <v/>
      </c>
      <c r="U3628" s="36">
        <f ca="1">IF(F3628&lt;&gt;"",COUNTA(OFFSET('Maximum minutes'!$C$1,'Annexe A1 Cours'!T3628,0,1,50)),0)</f>
        <v>0</v>
      </c>
      <c r="V3628" s="37">
        <f ca="1">IFERROR(OFFSET('Maximum minutes'!$C$1,T3628+1,-1+MATCH(G3628,OFFSET('Maximum minutes'!$C$1,T3628-1,0,1,50),0)),0)</f>
        <v>0</v>
      </c>
      <c r="W3628" s="38">
        <f t="shared" ca="1" si="112"/>
        <v>0</v>
      </c>
    </row>
    <row r="3629" spans="1:23" s="36" customFormat="1" ht="18.75">
      <c r="A3629" s="34"/>
      <c r="B3629" s="39"/>
      <c r="C3629" s="39"/>
      <c r="D3629" s="35"/>
      <c r="E3629" s="40"/>
      <c r="F3629" s="39"/>
      <c r="G3629" s="39"/>
      <c r="H3629" s="39"/>
      <c r="I3629" s="34"/>
      <c r="J3629" s="34"/>
      <c r="K3629" s="34"/>
      <c r="L3629" s="34"/>
      <c r="M3629" s="43" t="str">
        <f ca="1">IFERROR(OFFSET('Maximum minutes'!$C$1,T3629,MATCH(IF(G3629&lt;&gt;"",G3629,F3629),OFFSET('Maximum minutes'!$C$1,T3629-1,0,1,U3629+1),0)-1)*IF(OR(ISNUMBER(J3629),J3629="sans examen"),1,0)*IF(W3629&lt;MinDate,1,0),"")</f>
        <v/>
      </c>
      <c r="N3629" s="36">
        <f t="shared" ca="1" si="113"/>
        <v>0</v>
      </c>
      <c r="O3629" s="36" t="e">
        <f ca="1">LEFT(OFFSET(Lists!$Q$2,MATCH(E3629,Lists!$R$3:$R$19,0),0),4)</f>
        <v>#N/A</v>
      </c>
      <c r="P3629" s="36" t="e">
        <f ca="1">MATCH(O3629,Lists!$S$2:$S$640,1)</f>
        <v>#N/A</v>
      </c>
      <c r="Q3629" s="36" t="e">
        <f ca="1">MATCH(LEFT(OFFSET(Lists!$Q$2,MATCH(E3629,Lists!$R$3:$R$19,0)+1,0),4),Lists!$S$3:$S$640,1)</f>
        <v>#N/A</v>
      </c>
      <c r="R3629" s="36" t="e">
        <f ca="1">LEFT(OFFSET(Lists!$S$2,P3629-1+MATCH(F3629,OFFSET(Lists!$T$3,P3629-1,0,Q3629-P3629+1),0),0),6)</f>
        <v>#N/A</v>
      </c>
      <c r="S3629" s="36" t="e">
        <f ca="1">VLOOKUP(R3629,Lists!B:D,3,FALSE)</f>
        <v>#N/A</v>
      </c>
      <c r="T3629" s="36" t="str">
        <f>IF(F3629&lt;&gt;"",MATCH(R3629,'Maximum minutes'!B:B,0),"")</f>
        <v/>
      </c>
      <c r="U3629" s="36">
        <f ca="1">IF(F3629&lt;&gt;"",COUNTA(OFFSET('Maximum minutes'!$C$1,'Annexe A1 Cours'!T3629,0,1,50)),0)</f>
        <v>0</v>
      </c>
      <c r="V3629" s="37">
        <f ca="1">IFERROR(OFFSET('Maximum minutes'!$C$1,T3629+1,-1+MATCH(G3629,OFFSET('Maximum minutes'!$C$1,T3629-1,0,1,50),0)),0)</f>
        <v>0</v>
      </c>
      <c r="W3629" s="38">
        <f t="shared" ca="1" si="112"/>
        <v>0</v>
      </c>
    </row>
    <row r="3630" spans="1:23" s="36" customFormat="1" ht="18.75">
      <c r="A3630" s="34"/>
      <c r="B3630" s="39"/>
      <c r="C3630" s="39"/>
      <c r="D3630" s="35"/>
      <c r="E3630" s="40"/>
      <c r="F3630" s="39"/>
      <c r="G3630" s="39"/>
      <c r="H3630" s="39"/>
      <c r="I3630" s="34"/>
      <c r="J3630" s="34"/>
      <c r="K3630" s="34"/>
      <c r="L3630" s="34"/>
      <c r="M3630" s="43" t="str">
        <f ca="1">IFERROR(OFFSET('Maximum minutes'!$C$1,T3630,MATCH(IF(G3630&lt;&gt;"",G3630,F3630),OFFSET('Maximum minutes'!$C$1,T3630-1,0,1,U3630+1),0)-1)*IF(OR(ISNUMBER(J3630),J3630="sans examen"),1,0)*IF(W3630&lt;MinDate,1,0),"")</f>
        <v/>
      </c>
      <c r="N3630" s="36">
        <f t="shared" ca="1" si="113"/>
        <v>0</v>
      </c>
      <c r="O3630" s="36" t="e">
        <f ca="1">LEFT(OFFSET(Lists!$Q$2,MATCH(E3630,Lists!$R$3:$R$19,0),0),4)</f>
        <v>#N/A</v>
      </c>
      <c r="P3630" s="36" t="e">
        <f ca="1">MATCH(O3630,Lists!$S$2:$S$640,1)</f>
        <v>#N/A</v>
      </c>
      <c r="Q3630" s="36" t="e">
        <f ca="1">MATCH(LEFT(OFFSET(Lists!$Q$2,MATCH(E3630,Lists!$R$3:$R$19,0)+1,0),4),Lists!$S$3:$S$640,1)</f>
        <v>#N/A</v>
      </c>
      <c r="R3630" s="36" t="e">
        <f ca="1">LEFT(OFFSET(Lists!$S$2,P3630-1+MATCH(F3630,OFFSET(Lists!$T$3,P3630-1,0,Q3630-P3630+1),0),0),6)</f>
        <v>#N/A</v>
      </c>
      <c r="S3630" s="36" t="e">
        <f ca="1">VLOOKUP(R3630,Lists!B:D,3,FALSE)</f>
        <v>#N/A</v>
      </c>
      <c r="T3630" s="36" t="str">
        <f>IF(F3630&lt;&gt;"",MATCH(R3630,'Maximum minutes'!B:B,0),"")</f>
        <v/>
      </c>
      <c r="U3630" s="36">
        <f ca="1">IF(F3630&lt;&gt;"",COUNTA(OFFSET('Maximum minutes'!$C$1,'Annexe A1 Cours'!T3630,0,1,50)),0)</f>
        <v>0</v>
      </c>
      <c r="V3630" s="37">
        <f ca="1">IFERROR(OFFSET('Maximum minutes'!$C$1,T3630+1,-1+MATCH(G3630,OFFSET('Maximum minutes'!$C$1,T3630-1,0,1,50),0)),0)</f>
        <v>0</v>
      </c>
      <c r="W3630" s="38">
        <f t="shared" ca="1" si="112"/>
        <v>0</v>
      </c>
    </row>
    <row r="3631" spans="1:23" s="36" customFormat="1" ht="18.75">
      <c r="A3631" s="34"/>
      <c r="B3631" s="39"/>
      <c r="C3631" s="39"/>
      <c r="D3631" s="35"/>
      <c r="E3631" s="40"/>
      <c r="F3631" s="39"/>
      <c r="G3631" s="39"/>
      <c r="H3631" s="39"/>
      <c r="I3631" s="34"/>
      <c r="J3631" s="34"/>
      <c r="K3631" s="34"/>
      <c r="L3631" s="34"/>
      <c r="M3631" s="43" t="str">
        <f ca="1">IFERROR(OFFSET('Maximum minutes'!$C$1,T3631,MATCH(IF(G3631&lt;&gt;"",G3631,F3631),OFFSET('Maximum minutes'!$C$1,T3631-1,0,1,U3631+1),0)-1)*IF(OR(ISNUMBER(J3631),J3631="sans examen"),1,0)*IF(W3631&lt;MinDate,1,0),"")</f>
        <v/>
      </c>
      <c r="N3631" s="36">
        <f t="shared" ca="1" si="113"/>
        <v>0</v>
      </c>
      <c r="O3631" s="36" t="e">
        <f ca="1">LEFT(OFFSET(Lists!$Q$2,MATCH(E3631,Lists!$R$3:$R$19,0),0),4)</f>
        <v>#N/A</v>
      </c>
      <c r="P3631" s="36" t="e">
        <f ca="1">MATCH(O3631,Lists!$S$2:$S$640,1)</f>
        <v>#N/A</v>
      </c>
      <c r="Q3631" s="36" t="e">
        <f ca="1">MATCH(LEFT(OFFSET(Lists!$Q$2,MATCH(E3631,Lists!$R$3:$R$19,0)+1,0),4),Lists!$S$3:$S$640,1)</f>
        <v>#N/A</v>
      </c>
      <c r="R3631" s="36" t="e">
        <f ca="1">LEFT(OFFSET(Lists!$S$2,P3631-1+MATCH(F3631,OFFSET(Lists!$T$3,P3631-1,0,Q3631-P3631+1),0),0),6)</f>
        <v>#N/A</v>
      </c>
      <c r="S3631" s="36" t="e">
        <f ca="1">VLOOKUP(R3631,Lists!B:D,3,FALSE)</f>
        <v>#N/A</v>
      </c>
      <c r="T3631" s="36" t="str">
        <f>IF(F3631&lt;&gt;"",MATCH(R3631,'Maximum minutes'!B:B,0),"")</f>
        <v/>
      </c>
      <c r="U3631" s="36">
        <f ca="1">IF(F3631&lt;&gt;"",COUNTA(OFFSET('Maximum minutes'!$C$1,'Annexe A1 Cours'!T3631,0,1,50)),0)</f>
        <v>0</v>
      </c>
      <c r="V3631" s="37">
        <f ca="1">IFERROR(OFFSET('Maximum minutes'!$C$1,T3631+1,-1+MATCH(G3631,OFFSET('Maximum minutes'!$C$1,T3631-1,0,1,50),0)),0)</f>
        <v>0</v>
      </c>
      <c r="W3631" s="38">
        <f t="shared" ca="1" si="112"/>
        <v>0</v>
      </c>
    </row>
    <row r="3632" spans="1:23" s="36" customFormat="1" ht="18.75">
      <c r="A3632" s="34"/>
      <c r="B3632" s="39"/>
      <c r="C3632" s="39"/>
      <c r="D3632" s="35"/>
      <c r="E3632" s="40"/>
      <c r="F3632" s="39"/>
      <c r="G3632" s="39"/>
      <c r="H3632" s="39"/>
      <c r="I3632" s="34"/>
      <c r="J3632" s="34"/>
      <c r="K3632" s="34"/>
      <c r="L3632" s="34"/>
      <c r="M3632" s="43" t="str">
        <f ca="1">IFERROR(OFFSET('Maximum minutes'!$C$1,T3632,MATCH(IF(G3632&lt;&gt;"",G3632,F3632),OFFSET('Maximum minutes'!$C$1,T3632-1,0,1,U3632+1),0)-1)*IF(OR(ISNUMBER(J3632),J3632="sans examen"),1,0)*IF(W3632&lt;MinDate,1,0),"")</f>
        <v/>
      </c>
      <c r="N3632" s="36">
        <f t="shared" ca="1" si="113"/>
        <v>0</v>
      </c>
      <c r="O3632" s="36" t="e">
        <f ca="1">LEFT(OFFSET(Lists!$Q$2,MATCH(E3632,Lists!$R$3:$R$19,0),0),4)</f>
        <v>#N/A</v>
      </c>
      <c r="P3632" s="36" t="e">
        <f ca="1">MATCH(O3632,Lists!$S$2:$S$640,1)</f>
        <v>#N/A</v>
      </c>
      <c r="Q3632" s="36" t="e">
        <f ca="1">MATCH(LEFT(OFFSET(Lists!$Q$2,MATCH(E3632,Lists!$R$3:$R$19,0)+1,0),4),Lists!$S$3:$S$640,1)</f>
        <v>#N/A</v>
      </c>
      <c r="R3632" s="36" t="e">
        <f ca="1">LEFT(OFFSET(Lists!$S$2,P3632-1+MATCH(F3632,OFFSET(Lists!$T$3,P3632-1,0,Q3632-P3632+1),0),0),6)</f>
        <v>#N/A</v>
      </c>
      <c r="S3632" s="36" t="e">
        <f ca="1">VLOOKUP(R3632,Lists!B:D,3,FALSE)</f>
        <v>#N/A</v>
      </c>
      <c r="T3632" s="36" t="str">
        <f>IF(F3632&lt;&gt;"",MATCH(R3632,'Maximum minutes'!B:B,0),"")</f>
        <v/>
      </c>
      <c r="U3632" s="36">
        <f ca="1">IF(F3632&lt;&gt;"",COUNTA(OFFSET('Maximum minutes'!$C$1,'Annexe A1 Cours'!T3632,0,1,50)),0)</f>
        <v>0</v>
      </c>
      <c r="V3632" s="37">
        <f ca="1">IFERROR(OFFSET('Maximum minutes'!$C$1,T3632+1,-1+MATCH(G3632,OFFSET('Maximum minutes'!$C$1,T3632-1,0,1,50),0)),0)</f>
        <v>0</v>
      </c>
      <c r="W3632" s="38">
        <f t="shared" ca="1" si="112"/>
        <v>0</v>
      </c>
    </row>
    <row r="3633" spans="1:23" s="36" customFormat="1" ht="18.75">
      <c r="A3633" s="34"/>
      <c r="B3633" s="39"/>
      <c r="C3633" s="39"/>
      <c r="D3633" s="35"/>
      <c r="E3633" s="40"/>
      <c r="F3633" s="39"/>
      <c r="G3633" s="39"/>
      <c r="H3633" s="39"/>
      <c r="I3633" s="34"/>
      <c r="J3633" s="34"/>
      <c r="K3633" s="34"/>
      <c r="L3633" s="34"/>
      <c r="M3633" s="43" t="str">
        <f ca="1">IFERROR(OFFSET('Maximum minutes'!$C$1,T3633,MATCH(IF(G3633&lt;&gt;"",G3633,F3633),OFFSET('Maximum minutes'!$C$1,T3633-1,0,1,U3633+1),0)-1)*IF(OR(ISNUMBER(J3633),J3633="sans examen"),1,0)*IF(W3633&lt;MinDate,1,0),"")</f>
        <v/>
      </c>
      <c r="N3633" s="36">
        <f t="shared" ca="1" si="113"/>
        <v>0</v>
      </c>
      <c r="O3633" s="36" t="e">
        <f ca="1">LEFT(OFFSET(Lists!$Q$2,MATCH(E3633,Lists!$R$3:$R$19,0),0),4)</f>
        <v>#N/A</v>
      </c>
      <c r="P3633" s="36" t="e">
        <f ca="1">MATCH(O3633,Lists!$S$2:$S$640,1)</f>
        <v>#N/A</v>
      </c>
      <c r="Q3633" s="36" t="e">
        <f ca="1">MATCH(LEFT(OFFSET(Lists!$Q$2,MATCH(E3633,Lists!$R$3:$R$19,0)+1,0),4),Lists!$S$3:$S$640,1)</f>
        <v>#N/A</v>
      </c>
      <c r="R3633" s="36" t="e">
        <f ca="1">LEFT(OFFSET(Lists!$S$2,P3633-1+MATCH(F3633,OFFSET(Lists!$T$3,P3633-1,0,Q3633-P3633+1),0),0),6)</f>
        <v>#N/A</v>
      </c>
      <c r="S3633" s="36" t="e">
        <f ca="1">VLOOKUP(R3633,Lists!B:D,3,FALSE)</f>
        <v>#N/A</v>
      </c>
      <c r="T3633" s="36" t="str">
        <f>IF(F3633&lt;&gt;"",MATCH(R3633,'Maximum minutes'!B:B,0),"")</f>
        <v/>
      </c>
      <c r="U3633" s="36">
        <f ca="1">IF(F3633&lt;&gt;"",COUNTA(OFFSET('Maximum minutes'!$C$1,'Annexe A1 Cours'!T3633,0,1,50)),0)</f>
        <v>0</v>
      </c>
      <c r="V3633" s="37">
        <f ca="1">IFERROR(OFFSET('Maximum minutes'!$C$1,T3633+1,-1+MATCH(G3633,OFFSET('Maximum minutes'!$C$1,T3633-1,0,1,50),0)),0)</f>
        <v>0</v>
      </c>
      <c r="W3633" s="38">
        <f t="shared" ca="1" si="112"/>
        <v>0</v>
      </c>
    </row>
    <row r="3634" spans="1:23" s="36" customFormat="1" ht="18.75">
      <c r="A3634" s="34"/>
      <c r="B3634" s="39"/>
      <c r="C3634" s="39"/>
      <c r="D3634" s="35"/>
      <c r="E3634" s="40"/>
      <c r="F3634" s="39"/>
      <c r="G3634" s="39"/>
      <c r="H3634" s="39"/>
      <c r="I3634" s="34"/>
      <c r="J3634" s="34"/>
      <c r="K3634" s="34"/>
      <c r="L3634" s="34"/>
      <c r="M3634" s="43" t="str">
        <f ca="1">IFERROR(OFFSET('Maximum minutes'!$C$1,T3634,MATCH(IF(G3634&lt;&gt;"",G3634,F3634),OFFSET('Maximum minutes'!$C$1,T3634-1,0,1,U3634+1),0)-1)*IF(OR(ISNUMBER(J3634),J3634="sans examen"),1,0)*IF(W3634&lt;MinDate,1,0),"")</f>
        <v/>
      </c>
      <c r="N3634" s="36">
        <f t="shared" ca="1" si="113"/>
        <v>0</v>
      </c>
      <c r="O3634" s="36" t="e">
        <f ca="1">LEFT(OFFSET(Lists!$Q$2,MATCH(E3634,Lists!$R$3:$R$19,0),0),4)</f>
        <v>#N/A</v>
      </c>
      <c r="P3634" s="36" t="e">
        <f ca="1">MATCH(O3634,Lists!$S$2:$S$640,1)</f>
        <v>#N/A</v>
      </c>
      <c r="Q3634" s="36" t="e">
        <f ca="1">MATCH(LEFT(OFFSET(Lists!$Q$2,MATCH(E3634,Lists!$R$3:$R$19,0)+1,0),4),Lists!$S$3:$S$640,1)</f>
        <v>#N/A</v>
      </c>
      <c r="R3634" s="36" t="e">
        <f ca="1">LEFT(OFFSET(Lists!$S$2,P3634-1+MATCH(F3634,OFFSET(Lists!$T$3,P3634-1,0,Q3634-P3634+1),0),0),6)</f>
        <v>#N/A</v>
      </c>
      <c r="S3634" s="36" t="e">
        <f ca="1">VLOOKUP(R3634,Lists!B:D,3,FALSE)</f>
        <v>#N/A</v>
      </c>
      <c r="T3634" s="36" t="str">
        <f>IF(F3634&lt;&gt;"",MATCH(R3634,'Maximum minutes'!B:B,0),"")</f>
        <v/>
      </c>
      <c r="U3634" s="36">
        <f ca="1">IF(F3634&lt;&gt;"",COUNTA(OFFSET('Maximum minutes'!$C$1,'Annexe A1 Cours'!T3634,0,1,50)),0)</f>
        <v>0</v>
      </c>
      <c r="V3634" s="37">
        <f ca="1">IFERROR(OFFSET('Maximum minutes'!$C$1,T3634+1,-1+MATCH(G3634,OFFSET('Maximum minutes'!$C$1,T3634-1,0,1,50),0)),0)</f>
        <v>0</v>
      </c>
      <c r="W3634" s="38">
        <f t="shared" ca="1" si="112"/>
        <v>0</v>
      </c>
    </row>
    <row r="3635" spans="1:23" s="36" customFormat="1" ht="18.75">
      <c r="A3635" s="34"/>
      <c r="B3635" s="39"/>
      <c r="C3635" s="39"/>
      <c r="D3635" s="35"/>
      <c r="E3635" s="40"/>
      <c r="F3635" s="39"/>
      <c r="G3635" s="39"/>
      <c r="H3635" s="39"/>
      <c r="I3635" s="34"/>
      <c r="J3635" s="34"/>
      <c r="K3635" s="34"/>
      <c r="L3635" s="34"/>
      <c r="M3635" s="43" t="str">
        <f ca="1">IFERROR(OFFSET('Maximum minutes'!$C$1,T3635,MATCH(IF(G3635&lt;&gt;"",G3635,F3635),OFFSET('Maximum minutes'!$C$1,T3635-1,0,1,U3635+1),0)-1)*IF(OR(ISNUMBER(J3635),J3635="sans examen"),1,0)*IF(W3635&lt;MinDate,1,0),"")</f>
        <v/>
      </c>
      <c r="N3635" s="36">
        <f t="shared" ca="1" si="113"/>
        <v>0</v>
      </c>
      <c r="O3635" s="36" t="e">
        <f ca="1">LEFT(OFFSET(Lists!$Q$2,MATCH(E3635,Lists!$R$3:$R$19,0),0),4)</f>
        <v>#N/A</v>
      </c>
      <c r="P3635" s="36" t="e">
        <f ca="1">MATCH(O3635,Lists!$S$2:$S$640,1)</f>
        <v>#N/A</v>
      </c>
      <c r="Q3635" s="36" t="e">
        <f ca="1">MATCH(LEFT(OFFSET(Lists!$Q$2,MATCH(E3635,Lists!$R$3:$R$19,0)+1,0),4),Lists!$S$3:$S$640,1)</f>
        <v>#N/A</v>
      </c>
      <c r="R3635" s="36" t="e">
        <f ca="1">LEFT(OFFSET(Lists!$S$2,P3635-1+MATCH(F3635,OFFSET(Lists!$T$3,P3635-1,0,Q3635-P3635+1),0),0),6)</f>
        <v>#N/A</v>
      </c>
      <c r="S3635" s="36" t="e">
        <f ca="1">VLOOKUP(R3635,Lists!B:D,3,FALSE)</f>
        <v>#N/A</v>
      </c>
      <c r="T3635" s="36" t="str">
        <f>IF(F3635&lt;&gt;"",MATCH(R3635,'Maximum minutes'!B:B,0),"")</f>
        <v/>
      </c>
      <c r="U3635" s="36">
        <f ca="1">IF(F3635&lt;&gt;"",COUNTA(OFFSET('Maximum minutes'!$C$1,'Annexe A1 Cours'!T3635,0,1,50)),0)</f>
        <v>0</v>
      </c>
      <c r="V3635" s="37">
        <f ca="1">IFERROR(OFFSET('Maximum minutes'!$C$1,T3635+1,-1+MATCH(G3635,OFFSET('Maximum minutes'!$C$1,T3635-1,0,1,50),0)),0)</f>
        <v>0</v>
      </c>
      <c r="W3635" s="38">
        <f t="shared" ca="1" si="112"/>
        <v>0</v>
      </c>
    </row>
    <row r="3636" spans="1:23" s="36" customFormat="1" ht="18.75">
      <c r="A3636" s="34"/>
      <c r="B3636" s="39"/>
      <c r="C3636" s="39"/>
      <c r="D3636" s="35"/>
      <c r="E3636" s="40"/>
      <c r="F3636" s="39"/>
      <c r="G3636" s="39"/>
      <c r="H3636" s="39"/>
      <c r="I3636" s="34"/>
      <c r="J3636" s="34"/>
      <c r="K3636" s="34"/>
      <c r="L3636" s="34"/>
      <c r="M3636" s="43" t="str">
        <f ca="1">IFERROR(OFFSET('Maximum minutes'!$C$1,T3636,MATCH(IF(G3636&lt;&gt;"",G3636,F3636),OFFSET('Maximum minutes'!$C$1,T3636-1,0,1,U3636+1),0)-1)*IF(OR(ISNUMBER(J3636),J3636="sans examen"),1,0)*IF(W3636&lt;MinDate,1,0),"")</f>
        <v/>
      </c>
      <c r="N3636" s="36">
        <f t="shared" ca="1" si="113"/>
        <v>0</v>
      </c>
      <c r="O3636" s="36" t="e">
        <f ca="1">LEFT(OFFSET(Lists!$Q$2,MATCH(E3636,Lists!$R$3:$R$19,0),0),4)</f>
        <v>#N/A</v>
      </c>
      <c r="P3636" s="36" t="e">
        <f ca="1">MATCH(O3636,Lists!$S$2:$S$640,1)</f>
        <v>#N/A</v>
      </c>
      <c r="Q3636" s="36" t="e">
        <f ca="1">MATCH(LEFT(OFFSET(Lists!$Q$2,MATCH(E3636,Lists!$R$3:$R$19,0)+1,0),4),Lists!$S$3:$S$640,1)</f>
        <v>#N/A</v>
      </c>
      <c r="R3636" s="36" t="e">
        <f ca="1">LEFT(OFFSET(Lists!$S$2,P3636-1+MATCH(F3636,OFFSET(Lists!$T$3,P3636-1,0,Q3636-P3636+1),0),0),6)</f>
        <v>#N/A</v>
      </c>
      <c r="S3636" s="36" t="e">
        <f ca="1">VLOOKUP(R3636,Lists!B:D,3,FALSE)</f>
        <v>#N/A</v>
      </c>
      <c r="T3636" s="36" t="str">
        <f>IF(F3636&lt;&gt;"",MATCH(R3636,'Maximum minutes'!B:B,0),"")</f>
        <v/>
      </c>
      <c r="U3636" s="36">
        <f ca="1">IF(F3636&lt;&gt;"",COUNTA(OFFSET('Maximum minutes'!$C$1,'Annexe A1 Cours'!T3636,0,1,50)),0)</f>
        <v>0</v>
      </c>
      <c r="V3636" s="37">
        <f ca="1">IFERROR(OFFSET('Maximum minutes'!$C$1,T3636+1,-1+MATCH(G3636,OFFSET('Maximum minutes'!$C$1,T3636-1,0,1,50),0)),0)</f>
        <v>0</v>
      </c>
      <c r="W3636" s="38">
        <f t="shared" ca="1" si="112"/>
        <v>0</v>
      </c>
    </row>
    <row r="3637" spans="1:23" s="36" customFormat="1" ht="18.75">
      <c r="A3637" s="34"/>
      <c r="B3637" s="39"/>
      <c r="C3637" s="39"/>
      <c r="D3637" s="35"/>
      <c r="E3637" s="40"/>
      <c r="F3637" s="39"/>
      <c r="G3637" s="39"/>
      <c r="H3637" s="39"/>
      <c r="I3637" s="34"/>
      <c r="J3637" s="34"/>
      <c r="K3637" s="34"/>
      <c r="L3637" s="34"/>
      <c r="M3637" s="43" t="str">
        <f ca="1">IFERROR(OFFSET('Maximum minutes'!$C$1,T3637,MATCH(IF(G3637&lt;&gt;"",G3637,F3637),OFFSET('Maximum minutes'!$C$1,T3637-1,0,1,U3637+1),0)-1)*IF(OR(ISNUMBER(J3637),J3637="sans examen"),1,0)*IF(W3637&lt;MinDate,1,0),"")</f>
        <v/>
      </c>
      <c r="N3637" s="36">
        <f t="shared" ca="1" si="113"/>
        <v>0</v>
      </c>
      <c r="O3637" s="36" t="e">
        <f ca="1">LEFT(OFFSET(Lists!$Q$2,MATCH(E3637,Lists!$R$3:$R$19,0),0),4)</f>
        <v>#N/A</v>
      </c>
      <c r="P3637" s="36" t="e">
        <f ca="1">MATCH(O3637,Lists!$S$2:$S$640,1)</f>
        <v>#N/A</v>
      </c>
      <c r="Q3637" s="36" t="e">
        <f ca="1">MATCH(LEFT(OFFSET(Lists!$Q$2,MATCH(E3637,Lists!$R$3:$R$19,0)+1,0),4),Lists!$S$3:$S$640,1)</f>
        <v>#N/A</v>
      </c>
      <c r="R3637" s="36" t="e">
        <f ca="1">LEFT(OFFSET(Lists!$S$2,P3637-1+MATCH(F3637,OFFSET(Lists!$T$3,P3637-1,0,Q3637-P3637+1),0),0),6)</f>
        <v>#N/A</v>
      </c>
      <c r="S3637" s="36" t="e">
        <f ca="1">VLOOKUP(R3637,Lists!B:D,3,FALSE)</f>
        <v>#N/A</v>
      </c>
      <c r="T3637" s="36" t="str">
        <f>IF(F3637&lt;&gt;"",MATCH(R3637,'Maximum minutes'!B:B,0),"")</f>
        <v/>
      </c>
      <c r="U3637" s="36">
        <f ca="1">IF(F3637&lt;&gt;"",COUNTA(OFFSET('Maximum minutes'!$C$1,'Annexe A1 Cours'!T3637,0,1,50)),0)</f>
        <v>0</v>
      </c>
      <c r="V3637" s="37">
        <f ca="1">IFERROR(OFFSET('Maximum minutes'!$C$1,T3637+1,-1+MATCH(G3637,OFFSET('Maximum minutes'!$C$1,T3637-1,0,1,50),0)),0)</f>
        <v>0</v>
      </c>
      <c r="W3637" s="38">
        <f t="shared" ca="1" si="112"/>
        <v>0</v>
      </c>
    </row>
    <row r="3638" spans="1:23" s="36" customFormat="1" ht="18.75">
      <c r="A3638" s="34"/>
      <c r="B3638" s="39"/>
      <c r="C3638" s="39"/>
      <c r="D3638" s="35"/>
      <c r="E3638" s="40"/>
      <c r="F3638" s="39"/>
      <c r="G3638" s="39"/>
      <c r="H3638" s="39"/>
      <c r="I3638" s="34"/>
      <c r="J3638" s="34"/>
      <c r="K3638" s="34"/>
      <c r="L3638" s="34"/>
      <c r="M3638" s="43" t="str">
        <f ca="1">IFERROR(OFFSET('Maximum minutes'!$C$1,T3638,MATCH(IF(G3638&lt;&gt;"",G3638,F3638),OFFSET('Maximum minutes'!$C$1,T3638-1,0,1,U3638+1),0)-1)*IF(OR(ISNUMBER(J3638),J3638="sans examen"),1,0)*IF(W3638&lt;MinDate,1,0),"")</f>
        <v/>
      </c>
      <c r="N3638" s="36">
        <f t="shared" ca="1" si="113"/>
        <v>0</v>
      </c>
      <c r="O3638" s="36" t="e">
        <f ca="1">LEFT(OFFSET(Lists!$Q$2,MATCH(E3638,Lists!$R$3:$R$19,0),0),4)</f>
        <v>#N/A</v>
      </c>
      <c r="P3638" s="36" t="e">
        <f ca="1">MATCH(O3638,Lists!$S$2:$S$640,1)</f>
        <v>#N/A</v>
      </c>
      <c r="Q3638" s="36" t="e">
        <f ca="1">MATCH(LEFT(OFFSET(Lists!$Q$2,MATCH(E3638,Lists!$R$3:$R$19,0)+1,0),4),Lists!$S$3:$S$640,1)</f>
        <v>#N/A</v>
      </c>
      <c r="R3638" s="36" t="e">
        <f ca="1">LEFT(OFFSET(Lists!$S$2,P3638-1+MATCH(F3638,OFFSET(Lists!$T$3,P3638-1,0,Q3638-P3638+1),0),0),6)</f>
        <v>#N/A</v>
      </c>
      <c r="S3638" s="36" t="e">
        <f ca="1">VLOOKUP(R3638,Lists!B:D,3,FALSE)</f>
        <v>#N/A</v>
      </c>
      <c r="T3638" s="36" t="str">
        <f>IF(F3638&lt;&gt;"",MATCH(R3638,'Maximum minutes'!B:B,0),"")</f>
        <v/>
      </c>
      <c r="U3638" s="36">
        <f ca="1">IF(F3638&lt;&gt;"",COUNTA(OFFSET('Maximum minutes'!$C$1,'Annexe A1 Cours'!T3638,0,1,50)),0)</f>
        <v>0</v>
      </c>
      <c r="V3638" s="37">
        <f ca="1">IFERROR(OFFSET('Maximum minutes'!$C$1,T3638+1,-1+MATCH(G3638,OFFSET('Maximum minutes'!$C$1,T3638-1,0,1,50),0)),0)</f>
        <v>0</v>
      </c>
      <c r="W3638" s="38">
        <f t="shared" ca="1" si="112"/>
        <v>0</v>
      </c>
    </row>
    <row r="3639" spans="1:23" s="36" customFormat="1" ht="18.75">
      <c r="A3639" s="34"/>
      <c r="B3639" s="39"/>
      <c r="C3639" s="39"/>
      <c r="D3639" s="35"/>
      <c r="E3639" s="40"/>
      <c r="F3639" s="39"/>
      <c r="G3639" s="39"/>
      <c r="H3639" s="39"/>
      <c r="I3639" s="34"/>
      <c r="J3639" s="34"/>
      <c r="K3639" s="34"/>
      <c r="L3639" s="34"/>
      <c r="M3639" s="43" t="str">
        <f ca="1">IFERROR(OFFSET('Maximum minutes'!$C$1,T3639,MATCH(IF(G3639&lt;&gt;"",G3639,F3639),OFFSET('Maximum minutes'!$C$1,T3639-1,0,1,U3639+1),0)-1)*IF(OR(ISNUMBER(J3639),J3639="sans examen"),1,0)*IF(W3639&lt;MinDate,1,0),"")</f>
        <v/>
      </c>
      <c r="N3639" s="36">
        <f t="shared" ca="1" si="113"/>
        <v>0</v>
      </c>
      <c r="O3639" s="36" t="e">
        <f ca="1">LEFT(OFFSET(Lists!$Q$2,MATCH(E3639,Lists!$R$3:$R$19,0),0),4)</f>
        <v>#N/A</v>
      </c>
      <c r="P3639" s="36" t="e">
        <f ca="1">MATCH(O3639,Lists!$S$2:$S$640,1)</f>
        <v>#N/A</v>
      </c>
      <c r="Q3639" s="36" t="e">
        <f ca="1">MATCH(LEFT(OFFSET(Lists!$Q$2,MATCH(E3639,Lists!$R$3:$R$19,0)+1,0),4),Lists!$S$3:$S$640,1)</f>
        <v>#N/A</v>
      </c>
      <c r="R3639" s="36" t="e">
        <f ca="1">LEFT(OFFSET(Lists!$S$2,P3639-1+MATCH(F3639,OFFSET(Lists!$T$3,P3639-1,0,Q3639-P3639+1),0),0),6)</f>
        <v>#N/A</v>
      </c>
      <c r="S3639" s="36" t="e">
        <f ca="1">VLOOKUP(R3639,Lists!B:D,3,FALSE)</f>
        <v>#N/A</v>
      </c>
      <c r="T3639" s="36" t="str">
        <f>IF(F3639&lt;&gt;"",MATCH(R3639,'Maximum minutes'!B:B,0),"")</f>
        <v/>
      </c>
      <c r="U3639" s="36">
        <f ca="1">IF(F3639&lt;&gt;"",COUNTA(OFFSET('Maximum minutes'!$C$1,'Annexe A1 Cours'!T3639,0,1,50)),0)</f>
        <v>0</v>
      </c>
      <c r="V3639" s="37">
        <f ca="1">IFERROR(OFFSET('Maximum minutes'!$C$1,T3639+1,-1+MATCH(G3639,OFFSET('Maximum minutes'!$C$1,T3639-1,0,1,50),0)),0)</f>
        <v>0</v>
      </c>
      <c r="W3639" s="38">
        <f t="shared" ca="1" si="112"/>
        <v>0</v>
      </c>
    </row>
    <row r="3640" spans="1:23" s="36" customFormat="1" ht="18.75">
      <c r="A3640" s="34"/>
      <c r="B3640" s="39"/>
      <c r="C3640" s="39"/>
      <c r="D3640" s="35"/>
      <c r="E3640" s="40"/>
      <c r="F3640" s="39"/>
      <c r="G3640" s="39"/>
      <c r="H3640" s="39"/>
      <c r="I3640" s="34"/>
      <c r="J3640" s="34"/>
      <c r="K3640" s="34"/>
      <c r="L3640" s="34"/>
      <c r="M3640" s="43" t="str">
        <f ca="1">IFERROR(OFFSET('Maximum minutes'!$C$1,T3640,MATCH(IF(G3640&lt;&gt;"",G3640,F3640),OFFSET('Maximum minutes'!$C$1,T3640-1,0,1,U3640+1),0)-1)*IF(OR(ISNUMBER(J3640),J3640="sans examen"),1,0)*IF(W3640&lt;MinDate,1,0),"")</f>
        <v/>
      </c>
      <c r="N3640" s="36">
        <f t="shared" ca="1" si="113"/>
        <v>0</v>
      </c>
      <c r="O3640" s="36" t="e">
        <f ca="1">LEFT(OFFSET(Lists!$Q$2,MATCH(E3640,Lists!$R$3:$R$19,0),0),4)</f>
        <v>#N/A</v>
      </c>
      <c r="P3640" s="36" t="e">
        <f ca="1">MATCH(O3640,Lists!$S$2:$S$640,1)</f>
        <v>#N/A</v>
      </c>
      <c r="Q3640" s="36" t="e">
        <f ca="1">MATCH(LEFT(OFFSET(Lists!$Q$2,MATCH(E3640,Lists!$R$3:$R$19,0)+1,0),4),Lists!$S$3:$S$640,1)</f>
        <v>#N/A</v>
      </c>
      <c r="R3640" s="36" t="e">
        <f ca="1">LEFT(OFFSET(Lists!$S$2,P3640-1+MATCH(F3640,OFFSET(Lists!$T$3,P3640-1,0,Q3640-P3640+1),0),0),6)</f>
        <v>#N/A</v>
      </c>
      <c r="S3640" s="36" t="e">
        <f ca="1">VLOOKUP(R3640,Lists!B:D,3,FALSE)</f>
        <v>#N/A</v>
      </c>
      <c r="T3640" s="36" t="str">
        <f>IF(F3640&lt;&gt;"",MATCH(R3640,'Maximum minutes'!B:B,0),"")</f>
        <v/>
      </c>
      <c r="U3640" s="36">
        <f ca="1">IF(F3640&lt;&gt;"",COUNTA(OFFSET('Maximum minutes'!$C$1,'Annexe A1 Cours'!T3640,0,1,50)),0)</f>
        <v>0</v>
      </c>
      <c r="V3640" s="37">
        <f ca="1">IFERROR(OFFSET('Maximum minutes'!$C$1,T3640+1,-1+MATCH(G3640,OFFSET('Maximum minutes'!$C$1,T3640-1,0,1,50),0)),0)</f>
        <v>0</v>
      </c>
      <c r="W3640" s="38">
        <f t="shared" ca="1" si="112"/>
        <v>0</v>
      </c>
    </row>
    <row r="3641" spans="1:23" s="36" customFormat="1" ht="18.75">
      <c r="A3641" s="34"/>
      <c r="B3641" s="39"/>
      <c r="C3641" s="39"/>
      <c r="D3641" s="35"/>
      <c r="E3641" s="40"/>
      <c r="F3641" s="39"/>
      <c r="G3641" s="39"/>
      <c r="H3641" s="39"/>
      <c r="I3641" s="34"/>
      <c r="J3641" s="34"/>
      <c r="K3641" s="34"/>
      <c r="L3641" s="34"/>
      <c r="M3641" s="43" t="str">
        <f ca="1">IFERROR(OFFSET('Maximum minutes'!$C$1,T3641,MATCH(IF(G3641&lt;&gt;"",G3641,F3641),OFFSET('Maximum minutes'!$C$1,T3641-1,0,1,U3641+1),0)-1)*IF(OR(ISNUMBER(J3641),J3641="sans examen"),1,0)*IF(W3641&lt;MinDate,1,0),"")</f>
        <v/>
      </c>
      <c r="N3641" s="36">
        <f t="shared" ca="1" si="113"/>
        <v>0</v>
      </c>
      <c r="O3641" s="36" t="e">
        <f ca="1">LEFT(OFFSET(Lists!$Q$2,MATCH(E3641,Lists!$R$3:$R$19,0),0),4)</f>
        <v>#N/A</v>
      </c>
      <c r="P3641" s="36" t="e">
        <f ca="1">MATCH(O3641,Lists!$S$2:$S$640,1)</f>
        <v>#N/A</v>
      </c>
      <c r="Q3641" s="36" t="e">
        <f ca="1">MATCH(LEFT(OFFSET(Lists!$Q$2,MATCH(E3641,Lists!$R$3:$R$19,0)+1,0),4),Lists!$S$3:$S$640,1)</f>
        <v>#N/A</v>
      </c>
      <c r="R3641" s="36" t="e">
        <f ca="1">LEFT(OFFSET(Lists!$S$2,P3641-1+MATCH(F3641,OFFSET(Lists!$T$3,P3641-1,0,Q3641-P3641+1),0),0),6)</f>
        <v>#N/A</v>
      </c>
      <c r="S3641" s="36" t="e">
        <f ca="1">VLOOKUP(R3641,Lists!B:D,3,FALSE)</f>
        <v>#N/A</v>
      </c>
      <c r="T3641" s="36" t="str">
        <f>IF(F3641&lt;&gt;"",MATCH(R3641,'Maximum minutes'!B:B,0),"")</f>
        <v/>
      </c>
      <c r="U3641" s="36">
        <f ca="1">IF(F3641&lt;&gt;"",COUNTA(OFFSET('Maximum minutes'!$C$1,'Annexe A1 Cours'!T3641,0,1,50)),0)</f>
        <v>0</v>
      </c>
      <c r="V3641" s="37">
        <f ca="1">IFERROR(OFFSET('Maximum minutes'!$C$1,T3641+1,-1+MATCH(G3641,OFFSET('Maximum minutes'!$C$1,T3641-1,0,1,50),0)),0)</f>
        <v>0</v>
      </c>
      <c r="W3641" s="38">
        <f t="shared" ca="1" si="112"/>
        <v>0</v>
      </c>
    </row>
    <row r="3642" spans="1:23" s="36" customFormat="1" ht="18.75">
      <c r="A3642" s="34"/>
      <c r="B3642" s="39"/>
      <c r="C3642" s="39"/>
      <c r="D3642" s="35"/>
      <c r="E3642" s="40"/>
      <c r="F3642" s="39"/>
      <c r="G3642" s="39"/>
      <c r="H3642" s="39"/>
      <c r="I3642" s="34"/>
      <c r="J3642" s="34"/>
      <c r="K3642" s="34"/>
      <c r="L3642" s="34"/>
      <c r="M3642" s="43" t="str">
        <f ca="1">IFERROR(OFFSET('Maximum minutes'!$C$1,T3642,MATCH(IF(G3642&lt;&gt;"",G3642,F3642),OFFSET('Maximum minutes'!$C$1,T3642-1,0,1,U3642+1),0)-1)*IF(OR(ISNUMBER(J3642),J3642="sans examen"),1,0)*IF(W3642&lt;MinDate,1,0),"")</f>
        <v/>
      </c>
      <c r="N3642" s="36">
        <f t="shared" ca="1" si="113"/>
        <v>0</v>
      </c>
      <c r="O3642" s="36" t="e">
        <f ca="1">LEFT(OFFSET(Lists!$Q$2,MATCH(E3642,Lists!$R$3:$R$19,0),0),4)</f>
        <v>#N/A</v>
      </c>
      <c r="P3642" s="36" t="e">
        <f ca="1">MATCH(O3642,Lists!$S$2:$S$640,1)</f>
        <v>#N/A</v>
      </c>
      <c r="Q3642" s="36" t="e">
        <f ca="1">MATCH(LEFT(OFFSET(Lists!$Q$2,MATCH(E3642,Lists!$R$3:$R$19,0)+1,0),4),Lists!$S$3:$S$640,1)</f>
        <v>#N/A</v>
      </c>
      <c r="R3642" s="36" t="e">
        <f ca="1">LEFT(OFFSET(Lists!$S$2,P3642-1+MATCH(F3642,OFFSET(Lists!$T$3,P3642-1,0,Q3642-P3642+1),0),0),6)</f>
        <v>#N/A</v>
      </c>
      <c r="S3642" s="36" t="e">
        <f ca="1">VLOOKUP(R3642,Lists!B:D,3,FALSE)</f>
        <v>#N/A</v>
      </c>
      <c r="T3642" s="36" t="str">
        <f>IF(F3642&lt;&gt;"",MATCH(R3642,'Maximum minutes'!B:B,0),"")</f>
        <v/>
      </c>
      <c r="U3642" s="36">
        <f ca="1">IF(F3642&lt;&gt;"",COUNTA(OFFSET('Maximum minutes'!$C$1,'Annexe A1 Cours'!T3642,0,1,50)),0)</f>
        <v>0</v>
      </c>
      <c r="V3642" s="37">
        <f ca="1">IFERROR(OFFSET('Maximum minutes'!$C$1,T3642+1,-1+MATCH(G3642,OFFSET('Maximum minutes'!$C$1,T3642-1,0,1,50),0)),0)</f>
        <v>0</v>
      </c>
      <c r="W3642" s="38">
        <f t="shared" ca="1" si="112"/>
        <v>0</v>
      </c>
    </row>
    <row r="3643" spans="1:23" s="36" customFormat="1" ht="18.75">
      <c r="A3643" s="34"/>
      <c r="B3643" s="39"/>
      <c r="C3643" s="39"/>
      <c r="D3643" s="35"/>
      <c r="E3643" s="40"/>
      <c r="F3643" s="39"/>
      <c r="G3643" s="39"/>
      <c r="H3643" s="39"/>
      <c r="I3643" s="34"/>
      <c r="J3643" s="34"/>
      <c r="K3643" s="34"/>
      <c r="L3643" s="34"/>
      <c r="M3643" s="43" t="str">
        <f ca="1">IFERROR(OFFSET('Maximum minutes'!$C$1,T3643,MATCH(IF(G3643&lt;&gt;"",G3643,F3643),OFFSET('Maximum minutes'!$C$1,T3643-1,0,1,U3643+1),0)-1)*IF(OR(ISNUMBER(J3643),J3643="sans examen"),1,0)*IF(W3643&lt;MinDate,1,0),"")</f>
        <v/>
      </c>
      <c r="N3643" s="36">
        <f t="shared" ca="1" si="113"/>
        <v>0</v>
      </c>
      <c r="O3643" s="36" t="e">
        <f ca="1">LEFT(OFFSET(Lists!$Q$2,MATCH(E3643,Lists!$R$3:$R$19,0),0),4)</f>
        <v>#N/A</v>
      </c>
      <c r="P3643" s="36" t="e">
        <f ca="1">MATCH(O3643,Lists!$S$2:$S$640,1)</f>
        <v>#N/A</v>
      </c>
      <c r="Q3643" s="36" t="e">
        <f ca="1">MATCH(LEFT(OFFSET(Lists!$Q$2,MATCH(E3643,Lists!$R$3:$R$19,0)+1,0),4),Lists!$S$3:$S$640,1)</f>
        <v>#N/A</v>
      </c>
      <c r="R3643" s="36" t="e">
        <f ca="1">LEFT(OFFSET(Lists!$S$2,P3643-1+MATCH(F3643,OFFSET(Lists!$T$3,P3643-1,0,Q3643-P3643+1),0),0),6)</f>
        <v>#N/A</v>
      </c>
      <c r="S3643" s="36" t="e">
        <f ca="1">VLOOKUP(R3643,Lists!B:D,3,FALSE)</f>
        <v>#N/A</v>
      </c>
      <c r="T3643" s="36" t="str">
        <f>IF(F3643&lt;&gt;"",MATCH(R3643,'Maximum minutes'!B:B,0),"")</f>
        <v/>
      </c>
      <c r="U3643" s="36">
        <f ca="1">IF(F3643&lt;&gt;"",COUNTA(OFFSET('Maximum minutes'!$C$1,'Annexe A1 Cours'!T3643,0,1,50)),0)</f>
        <v>0</v>
      </c>
      <c r="V3643" s="37">
        <f ca="1">IFERROR(OFFSET('Maximum minutes'!$C$1,T3643+1,-1+MATCH(G3643,OFFSET('Maximum minutes'!$C$1,T3643-1,0,1,50),0)),0)</f>
        <v>0</v>
      </c>
      <c r="W3643" s="38">
        <f t="shared" ca="1" si="112"/>
        <v>0</v>
      </c>
    </row>
    <row r="3644" spans="1:23" s="36" customFormat="1" ht="18.75">
      <c r="A3644" s="34"/>
      <c r="B3644" s="39"/>
      <c r="C3644" s="39"/>
      <c r="D3644" s="35"/>
      <c r="E3644" s="40"/>
      <c r="F3644" s="39"/>
      <c r="G3644" s="39"/>
      <c r="H3644" s="39"/>
      <c r="I3644" s="34"/>
      <c r="J3644" s="34"/>
      <c r="K3644" s="34"/>
      <c r="L3644" s="34"/>
      <c r="M3644" s="43" t="str">
        <f ca="1">IFERROR(OFFSET('Maximum minutes'!$C$1,T3644,MATCH(IF(G3644&lt;&gt;"",G3644,F3644),OFFSET('Maximum minutes'!$C$1,T3644-1,0,1,U3644+1),0)-1)*IF(OR(ISNUMBER(J3644),J3644="sans examen"),1,0)*IF(W3644&lt;MinDate,1,0),"")</f>
        <v/>
      </c>
      <c r="N3644" s="36">
        <f t="shared" ca="1" si="113"/>
        <v>0</v>
      </c>
      <c r="O3644" s="36" t="e">
        <f ca="1">LEFT(OFFSET(Lists!$Q$2,MATCH(E3644,Lists!$R$3:$R$19,0),0),4)</f>
        <v>#N/A</v>
      </c>
      <c r="P3644" s="36" t="e">
        <f ca="1">MATCH(O3644,Lists!$S$2:$S$640,1)</f>
        <v>#N/A</v>
      </c>
      <c r="Q3644" s="36" t="e">
        <f ca="1">MATCH(LEFT(OFFSET(Lists!$Q$2,MATCH(E3644,Lists!$R$3:$R$19,0)+1,0),4),Lists!$S$3:$S$640,1)</f>
        <v>#N/A</v>
      </c>
      <c r="R3644" s="36" t="e">
        <f ca="1">LEFT(OFFSET(Lists!$S$2,P3644-1+MATCH(F3644,OFFSET(Lists!$T$3,P3644-1,0,Q3644-P3644+1),0),0),6)</f>
        <v>#N/A</v>
      </c>
      <c r="S3644" s="36" t="e">
        <f ca="1">VLOOKUP(R3644,Lists!B:D,3,FALSE)</f>
        <v>#N/A</v>
      </c>
      <c r="T3644" s="36" t="str">
        <f>IF(F3644&lt;&gt;"",MATCH(R3644,'Maximum minutes'!B:B,0),"")</f>
        <v/>
      </c>
      <c r="U3644" s="36">
        <f ca="1">IF(F3644&lt;&gt;"",COUNTA(OFFSET('Maximum minutes'!$C$1,'Annexe A1 Cours'!T3644,0,1,50)),0)</f>
        <v>0</v>
      </c>
      <c r="V3644" s="37">
        <f ca="1">IFERROR(OFFSET('Maximum minutes'!$C$1,T3644+1,-1+MATCH(G3644,OFFSET('Maximum minutes'!$C$1,T3644-1,0,1,50),0)),0)</f>
        <v>0</v>
      </c>
      <c r="W3644" s="38">
        <f t="shared" ca="1" si="112"/>
        <v>0</v>
      </c>
    </row>
    <row r="3645" spans="1:23" s="36" customFormat="1" ht="18.75">
      <c r="A3645" s="34"/>
      <c r="B3645" s="39"/>
      <c r="C3645" s="39"/>
      <c r="D3645" s="35"/>
      <c r="E3645" s="40"/>
      <c r="F3645" s="39"/>
      <c r="G3645" s="39"/>
      <c r="H3645" s="39"/>
      <c r="I3645" s="34"/>
      <c r="J3645" s="34"/>
      <c r="K3645" s="34"/>
      <c r="L3645" s="34"/>
      <c r="M3645" s="43" t="str">
        <f ca="1">IFERROR(OFFSET('Maximum minutes'!$C$1,T3645,MATCH(IF(G3645&lt;&gt;"",G3645,F3645),OFFSET('Maximum minutes'!$C$1,T3645-1,0,1,U3645+1),0)-1)*IF(OR(ISNUMBER(J3645),J3645="sans examen"),1,0)*IF(W3645&lt;MinDate,1,0),"")</f>
        <v/>
      </c>
      <c r="N3645" s="36">
        <f t="shared" ca="1" si="113"/>
        <v>0</v>
      </c>
      <c r="O3645" s="36" t="e">
        <f ca="1">LEFT(OFFSET(Lists!$Q$2,MATCH(E3645,Lists!$R$3:$R$19,0),0),4)</f>
        <v>#N/A</v>
      </c>
      <c r="P3645" s="36" t="e">
        <f ca="1">MATCH(O3645,Lists!$S$2:$S$640,1)</f>
        <v>#N/A</v>
      </c>
      <c r="Q3645" s="36" t="e">
        <f ca="1">MATCH(LEFT(OFFSET(Lists!$Q$2,MATCH(E3645,Lists!$R$3:$R$19,0)+1,0),4),Lists!$S$3:$S$640,1)</f>
        <v>#N/A</v>
      </c>
      <c r="R3645" s="36" t="e">
        <f ca="1">LEFT(OFFSET(Lists!$S$2,P3645-1+MATCH(F3645,OFFSET(Lists!$T$3,P3645-1,0,Q3645-P3645+1),0),0),6)</f>
        <v>#N/A</v>
      </c>
      <c r="S3645" s="36" t="e">
        <f ca="1">VLOOKUP(R3645,Lists!B:D,3,FALSE)</f>
        <v>#N/A</v>
      </c>
      <c r="T3645" s="36" t="str">
        <f>IF(F3645&lt;&gt;"",MATCH(R3645,'Maximum minutes'!B:B,0),"")</f>
        <v/>
      </c>
      <c r="U3645" s="36">
        <f ca="1">IF(F3645&lt;&gt;"",COUNTA(OFFSET('Maximum minutes'!$C$1,'Annexe A1 Cours'!T3645,0,1,50)),0)</f>
        <v>0</v>
      </c>
      <c r="V3645" s="37">
        <f ca="1">IFERROR(OFFSET('Maximum minutes'!$C$1,T3645+1,-1+MATCH(G3645,OFFSET('Maximum minutes'!$C$1,T3645-1,0,1,50),0)),0)</f>
        <v>0</v>
      </c>
      <c r="W3645" s="38">
        <f t="shared" ca="1" si="112"/>
        <v>0</v>
      </c>
    </row>
    <row r="3646" spans="1:23" s="36" customFormat="1" ht="18.75">
      <c r="A3646" s="34"/>
      <c r="B3646" s="39"/>
      <c r="C3646" s="39"/>
      <c r="D3646" s="35"/>
      <c r="E3646" s="40"/>
      <c r="F3646" s="39"/>
      <c r="G3646" s="39"/>
      <c r="H3646" s="39"/>
      <c r="I3646" s="34"/>
      <c r="J3646" s="34"/>
      <c r="K3646" s="34"/>
      <c r="L3646" s="34"/>
      <c r="M3646" s="43" t="str">
        <f ca="1">IFERROR(OFFSET('Maximum minutes'!$C$1,T3646,MATCH(IF(G3646&lt;&gt;"",G3646,F3646),OFFSET('Maximum minutes'!$C$1,T3646-1,0,1,U3646+1),0)-1)*IF(OR(ISNUMBER(J3646),J3646="sans examen"),1,0)*IF(W3646&lt;MinDate,1,0),"")</f>
        <v/>
      </c>
      <c r="N3646" s="36">
        <f t="shared" ca="1" si="113"/>
        <v>0</v>
      </c>
      <c r="O3646" s="36" t="e">
        <f ca="1">LEFT(OFFSET(Lists!$Q$2,MATCH(E3646,Lists!$R$3:$R$19,0),0),4)</f>
        <v>#N/A</v>
      </c>
      <c r="P3646" s="36" t="e">
        <f ca="1">MATCH(O3646,Lists!$S$2:$S$640,1)</f>
        <v>#N/A</v>
      </c>
      <c r="Q3646" s="36" t="e">
        <f ca="1">MATCH(LEFT(OFFSET(Lists!$Q$2,MATCH(E3646,Lists!$R$3:$R$19,0)+1,0),4),Lists!$S$3:$S$640,1)</f>
        <v>#N/A</v>
      </c>
      <c r="R3646" s="36" t="e">
        <f ca="1">LEFT(OFFSET(Lists!$S$2,P3646-1+MATCH(F3646,OFFSET(Lists!$T$3,P3646-1,0,Q3646-P3646+1),0),0),6)</f>
        <v>#N/A</v>
      </c>
      <c r="S3646" s="36" t="e">
        <f ca="1">VLOOKUP(R3646,Lists!B:D,3,FALSE)</f>
        <v>#N/A</v>
      </c>
      <c r="T3646" s="36" t="str">
        <f>IF(F3646&lt;&gt;"",MATCH(R3646,'Maximum minutes'!B:B,0),"")</f>
        <v/>
      </c>
      <c r="U3646" s="36">
        <f ca="1">IF(F3646&lt;&gt;"",COUNTA(OFFSET('Maximum minutes'!$C$1,'Annexe A1 Cours'!T3646,0,1,50)),0)</f>
        <v>0</v>
      </c>
      <c r="V3646" s="37">
        <f ca="1">IFERROR(OFFSET('Maximum minutes'!$C$1,T3646+1,-1+MATCH(G3646,OFFSET('Maximum minutes'!$C$1,T3646-1,0,1,50),0)),0)</f>
        <v>0</v>
      </c>
      <c r="W3646" s="38">
        <f t="shared" ca="1" si="112"/>
        <v>0</v>
      </c>
    </row>
    <row r="3647" spans="1:23" s="36" customFormat="1" ht="18.75">
      <c r="A3647" s="34"/>
      <c r="B3647" s="39"/>
      <c r="C3647" s="39"/>
      <c r="D3647" s="35"/>
      <c r="E3647" s="40"/>
      <c r="F3647" s="39"/>
      <c r="G3647" s="39"/>
      <c r="H3647" s="39"/>
      <c r="I3647" s="34"/>
      <c r="J3647" s="34"/>
      <c r="K3647" s="34"/>
      <c r="L3647" s="34"/>
      <c r="M3647" s="43" t="str">
        <f ca="1">IFERROR(OFFSET('Maximum minutes'!$C$1,T3647,MATCH(IF(G3647&lt;&gt;"",G3647,F3647),OFFSET('Maximum minutes'!$C$1,T3647-1,0,1,U3647+1),0)-1)*IF(OR(ISNUMBER(J3647),J3647="sans examen"),1,0)*IF(W3647&lt;MinDate,1,0),"")</f>
        <v/>
      </c>
      <c r="N3647" s="36">
        <f t="shared" ca="1" si="113"/>
        <v>0</v>
      </c>
      <c r="O3647" s="36" t="e">
        <f ca="1">LEFT(OFFSET(Lists!$Q$2,MATCH(E3647,Lists!$R$3:$R$19,0),0),4)</f>
        <v>#N/A</v>
      </c>
      <c r="P3647" s="36" t="e">
        <f ca="1">MATCH(O3647,Lists!$S$2:$S$640,1)</f>
        <v>#N/A</v>
      </c>
      <c r="Q3647" s="36" t="e">
        <f ca="1">MATCH(LEFT(OFFSET(Lists!$Q$2,MATCH(E3647,Lists!$R$3:$R$19,0)+1,0),4),Lists!$S$3:$S$640,1)</f>
        <v>#N/A</v>
      </c>
      <c r="R3647" s="36" t="e">
        <f ca="1">LEFT(OFFSET(Lists!$S$2,P3647-1+MATCH(F3647,OFFSET(Lists!$T$3,P3647-1,0,Q3647-P3647+1),0),0),6)</f>
        <v>#N/A</v>
      </c>
      <c r="S3647" s="36" t="e">
        <f ca="1">VLOOKUP(R3647,Lists!B:D,3,FALSE)</f>
        <v>#N/A</v>
      </c>
      <c r="T3647" s="36" t="str">
        <f>IF(F3647&lt;&gt;"",MATCH(R3647,'Maximum minutes'!B:B,0),"")</f>
        <v/>
      </c>
      <c r="U3647" s="36">
        <f ca="1">IF(F3647&lt;&gt;"",COUNTA(OFFSET('Maximum minutes'!$C$1,'Annexe A1 Cours'!T3647,0,1,50)),0)</f>
        <v>0</v>
      </c>
      <c r="V3647" s="37">
        <f ca="1">IFERROR(OFFSET('Maximum minutes'!$C$1,T3647+1,-1+MATCH(G3647,OFFSET('Maximum minutes'!$C$1,T3647-1,0,1,50),0)),0)</f>
        <v>0</v>
      </c>
      <c r="W3647" s="38">
        <f t="shared" ca="1" si="112"/>
        <v>0</v>
      </c>
    </row>
    <row r="3648" spans="1:23" s="36" customFormat="1" ht="18.75">
      <c r="A3648" s="34"/>
      <c r="B3648" s="39"/>
      <c r="C3648" s="39"/>
      <c r="D3648" s="35"/>
      <c r="E3648" s="40"/>
      <c r="F3648" s="39"/>
      <c r="G3648" s="39"/>
      <c r="H3648" s="39"/>
      <c r="I3648" s="34"/>
      <c r="J3648" s="34"/>
      <c r="K3648" s="34"/>
      <c r="L3648" s="34"/>
      <c r="M3648" s="43" t="str">
        <f ca="1">IFERROR(OFFSET('Maximum minutes'!$C$1,T3648,MATCH(IF(G3648&lt;&gt;"",G3648,F3648),OFFSET('Maximum minutes'!$C$1,T3648-1,0,1,U3648+1),0)-1)*IF(OR(ISNUMBER(J3648),J3648="sans examen"),1,0)*IF(W3648&lt;MinDate,1,0),"")</f>
        <v/>
      </c>
      <c r="N3648" s="36">
        <f t="shared" ca="1" si="113"/>
        <v>0</v>
      </c>
      <c r="O3648" s="36" t="e">
        <f ca="1">LEFT(OFFSET(Lists!$Q$2,MATCH(E3648,Lists!$R$3:$R$19,0),0),4)</f>
        <v>#N/A</v>
      </c>
      <c r="P3648" s="36" t="e">
        <f ca="1">MATCH(O3648,Lists!$S$2:$S$640,1)</f>
        <v>#N/A</v>
      </c>
      <c r="Q3648" s="36" t="e">
        <f ca="1">MATCH(LEFT(OFFSET(Lists!$Q$2,MATCH(E3648,Lists!$R$3:$R$19,0)+1,0),4),Lists!$S$3:$S$640,1)</f>
        <v>#N/A</v>
      </c>
      <c r="R3648" s="36" t="e">
        <f ca="1">LEFT(OFFSET(Lists!$S$2,P3648-1+MATCH(F3648,OFFSET(Lists!$T$3,P3648-1,0,Q3648-P3648+1),0),0),6)</f>
        <v>#N/A</v>
      </c>
      <c r="S3648" s="36" t="e">
        <f ca="1">VLOOKUP(R3648,Lists!B:D,3,FALSE)</f>
        <v>#N/A</v>
      </c>
      <c r="T3648" s="36" t="str">
        <f>IF(F3648&lt;&gt;"",MATCH(R3648,'Maximum minutes'!B:B,0),"")</f>
        <v/>
      </c>
      <c r="U3648" s="36">
        <f ca="1">IF(F3648&lt;&gt;"",COUNTA(OFFSET('Maximum minutes'!$C$1,'Annexe A1 Cours'!T3648,0,1,50)),0)</f>
        <v>0</v>
      </c>
      <c r="V3648" s="37">
        <f ca="1">IFERROR(OFFSET('Maximum minutes'!$C$1,T3648+1,-1+MATCH(G3648,OFFSET('Maximum minutes'!$C$1,T3648-1,0,1,50),0)),0)</f>
        <v>0</v>
      </c>
      <c r="W3648" s="38">
        <f t="shared" ca="1" si="112"/>
        <v>0</v>
      </c>
    </row>
    <row r="3649" spans="1:23" s="36" customFormat="1" ht="18.75">
      <c r="A3649" s="34"/>
      <c r="B3649" s="39"/>
      <c r="C3649" s="39"/>
      <c r="D3649" s="35"/>
      <c r="E3649" s="40"/>
      <c r="F3649" s="39"/>
      <c r="G3649" s="39"/>
      <c r="H3649" s="39"/>
      <c r="I3649" s="34"/>
      <c r="J3649" s="34"/>
      <c r="K3649" s="34"/>
      <c r="L3649" s="34"/>
      <c r="M3649" s="43" t="str">
        <f ca="1">IFERROR(OFFSET('Maximum minutes'!$C$1,T3649,MATCH(IF(G3649&lt;&gt;"",G3649,F3649),OFFSET('Maximum minutes'!$C$1,T3649-1,0,1,U3649+1),0)-1)*IF(OR(ISNUMBER(J3649),J3649="sans examen"),1,0)*IF(W3649&lt;MinDate,1,0),"")</f>
        <v/>
      </c>
      <c r="N3649" s="36">
        <f t="shared" ca="1" si="113"/>
        <v>0</v>
      </c>
      <c r="O3649" s="36" t="e">
        <f ca="1">LEFT(OFFSET(Lists!$Q$2,MATCH(E3649,Lists!$R$3:$R$19,0),0),4)</f>
        <v>#N/A</v>
      </c>
      <c r="P3649" s="36" t="e">
        <f ca="1">MATCH(O3649,Lists!$S$2:$S$640,1)</f>
        <v>#N/A</v>
      </c>
      <c r="Q3649" s="36" t="e">
        <f ca="1">MATCH(LEFT(OFFSET(Lists!$Q$2,MATCH(E3649,Lists!$R$3:$R$19,0)+1,0),4),Lists!$S$3:$S$640,1)</f>
        <v>#N/A</v>
      </c>
      <c r="R3649" s="36" t="e">
        <f ca="1">LEFT(OFFSET(Lists!$S$2,P3649-1+MATCH(F3649,OFFSET(Lists!$T$3,P3649-1,0,Q3649-P3649+1),0),0),6)</f>
        <v>#N/A</v>
      </c>
      <c r="S3649" s="36" t="e">
        <f ca="1">VLOOKUP(R3649,Lists!B:D,3,FALSE)</f>
        <v>#N/A</v>
      </c>
      <c r="T3649" s="36" t="str">
        <f>IF(F3649&lt;&gt;"",MATCH(R3649,'Maximum minutes'!B:B,0),"")</f>
        <v/>
      </c>
      <c r="U3649" s="36">
        <f ca="1">IF(F3649&lt;&gt;"",COUNTA(OFFSET('Maximum minutes'!$C$1,'Annexe A1 Cours'!T3649,0,1,50)),0)</f>
        <v>0</v>
      </c>
      <c r="V3649" s="37">
        <f ca="1">IFERROR(OFFSET('Maximum minutes'!$C$1,T3649+1,-1+MATCH(G3649,OFFSET('Maximum minutes'!$C$1,T3649-1,0,1,50),0)),0)</f>
        <v>0</v>
      </c>
      <c r="W3649" s="38">
        <f t="shared" ca="1" si="112"/>
        <v>0</v>
      </c>
    </row>
    <row r="3650" spans="1:23" s="36" customFormat="1" ht="18.75">
      <c r="A3650" s="34"/>
      <c r="B3650" s="39"/>
      <c r="C3650" s="39"/>
      <c r="D3650" s="35"/>
      <c r="E3650" s="40"/>
      <c r="F3650" s="39"/>
      <c r="G3650" s="39"/>
      <c r="H3650" s="39"/>
      <c r="I3650" s="34"/>
      <c r="J3650" s="34"/>
      <c r="K3650" s="34"/>
      <c r="L3650" s="34"/>
      <c r="M3650" s="43" t="str">
        <f ca="1">IFERROR(OFFSET('Maximum minutes'!$C$1,T3650,MATCH(IF(G3650&lt;&gt;"",G3650,F3650),OFFSET('Maximum minutes'!$C$1,T3650-1,0,1,U3650+1),0)-1)*IF(OR(ISNUMBER(J3650),J3650="sans examen"),1,0)*IF(W3650&lt;MinDate,1,0),"")</f>
        <v/>
      </c>
      <c r="N3650" s="36">
        <f t="shared" ca="1" si="113"/>
        <v>0</v>
      </c>
      <c r="O3650" s="36" t="e">
        <f ca="1">LEFT(OFFSET(Lists!$Q$2,MATCH(E3650,Lists!$R$3:$R$19,0),0),4)</f>
        <v>#N/A</v>
      </c>
      <c r="P3650" s="36" t="e">
        <f ca="1">MATCH(O3650,Lists!$S$2:$S$640,1)</f>
        <v>#N/A</v>
      </c>
      <c r="Q3650" s="36" t="e">
        <f ca="1">MATCH(LEFT(OFFSET(Lists!$Q$2,MATCH(E3650,Lists!$R$3:$R$19,0)+1,0),4),Lists!$S$3:$S$640,1)</f>
        <v>#N/A</v>
      </c>
      <c r="R3650" s="36" t="e">
        <f ca="1">LEFT(OFFSET(Lists!$S$2,P3650-1+MATCH(F3650,OFFSET(Lists!$T$3,P3650-1,0,Q3650-P3650+1),0),0),6)</f>
        <v>#N/A</v>
      </c>
      <c r="S3650" s="36" t="e">
        <f ca="1">VLOOKUP(R3650,Lists!B:D,3,FALSE)</f>
        <v>#N/A</v>
      </c>
      <c r="T3650" s="36" t="str">
        <f>IF(F3650&lt;&gt;"",MATCH(R3650,'Maximum minutes'!B:B,0),"")</f>
        <v/>
      </c>
      <c r="U3650" s="36">
        <f ca="1">IF(F3650&lt;&gt;"",COUNTA(OFFSET('Maximum minutes'!$C$1,'Annexe A1 Cours'!T3650,0,1,50)),0)</f>
        <v>0</v>
      </c>
      <c r="V3650" s="37">
        <f ca="1">IFERROR(OFFSET('Maximum minutes'!$C$1,T3650+1,-1+MATCH(G3650,OFFSET('Maximum minutes'!$C$1,T3650-1,0,1,50),0)),0)</f>
        <v>0</v>
      </c>
      <c r="W3650" s="38">
        <f t="shared" ca="1" si="112"/>
        <v>0</v>
      </c>
    </row>
    <row r="3651" spans="1:23" s="36" customFormat="1" ht="18.75">
      <c r="A3651" s="34"/>
      <c r="B3651" s="39"/>
      <c r="C3651" s="39"/>
      <c r="D3651" s="35"/>
      <c r="E3651" s="40"/>
      <c r="F3651" s="39"/>
      <c r="G3651" s="39"/>
      <c r="H3651" s="39"/>
      <c r="I3651" s="34"/>
      <c r="J3651" s="34"/>
      <c r="K3651" s="34"/>
      <c r="L3651" s="34"/>
      <c r="M3651" s="43" t="str">
        <f ca="1">IFERROR(OFFSET('Maximum minutes'!$C$1,T3651,MATCH(IF(G3651&lt;&gt;"",G3651,F3651),OFFSET('Maximum minutes'!$C$1,T3651-1,0,1,U3651+1),0)-1)*IF(OR(ISNUMBER(J3651),J3651="sans examen"),1,0)*IF(W3651&lt;MinDate,1,0),"")</f>
        <v/>
      </c>
      <c r="N3651" s="36">
        <f t="shared" ca="1" si="113"/>
        <v>0</v>
      </c>
      <c r="O3651" s="36" t="e">
        <f ca="1">LEFT(OFFSET(Lists!$Q$2,MATCH(E3651,Lists!$R$3:$R$19,0),0),4)</f>
        <v>#N/A</v>
      </c>
      <c r="P3651" s="36" t="e">
        <f ca="1">MATCH(O3651,Lists!$S$2:$S$640,1)</f>
        <v>#N/A</v>
      </c>
      <c r="Q3651" s="36" t="e">
        <f ca="1">MATCH(LEFT(OFFSET(Lists!$Q$2,MATCH(E3651,Lists!$R$3:$R$19,0)+1,0),4),Lists!$S$3:$S$640,1)</f>
        <v>#N/A</v>
      </c>
      <c r="R3651" s="36" t="e">
        <f ca="1">LEFT(OFFSET(Lists!$S$2,P3651-1+MATCH(F3651,OFFSET(Lists!$T$3,P3651-1,0,Q3651-P3651+1),0),0),6)</f>
        <v>#N/A</v>
      </c>
      <c r="S3651" s="36" t="e">
        <f ca="1">VLOOKUP(R3651,Lists!B:D,3,FALSE)</f>
        <v>#N/A</v>
      </c>
      <c r="T3651" s="36" t="str">
        <f>IF(F3651&lt;&gt;"",MATCH(R3651,'Maximum minutes'!B:B,0),"")</f>
        <v/>
      </c>
      <c r="U3651" s="36">
        <f ca="1">IF(F3651&lt;&gt;"",COUNTA(OFFSET('Maximum minutes'!$C$1,'Annexe A1 Cours'!T3651,0,1,50)),0)</f>
        <v>0</v>
      </c>
      <c r="V3651" s="37">
        <f ca="1">IFERROR(OFFSET('Maximum minutes'!$C$1,T3651+1,-1+MATCH(G3651,OFFSET('Maximum minutes'!$C$1,T3651-1,0,1,50),0)),0)</f>
        <v>0</v>
      </c>
      <c r="W3651" s="38">
        <f t="shared" ca="1" si="112"/>
        <v>0</v>
      </c>
    </row>
    <row r="3652" spans="1:23" s="36" customFormat="1" ht="18.75">
      <c r="A3652" s="34"/>
      <c r="B3652" s="39"/>
      <c r="C3652" s="39"/>
      <c r="D3652" s="35"/>
      <c r="E3652" s="40"/>
      <c r="F3652" s="39"/>
      <c r="G3652" s="39"/>
      <c r="H3652" s="39"/>
      <c r="I3652" s="34"/>
      <c r="J3652" s="34"/>
      <c r="K3652" s="34"/>
      <c r="L3652" s="34"/>
      <c r="M3652" s="43" t="str">
        <f ca="1">IFERROR(OFFSET('Maximum minutes'!$C$1,T3652,MATCH(IF(G3652&lt;&gt;"",G3652,F3652),OFFSET('Maximum minutes'!$C$1,T3652-1,0,1,U3652+1),0)-1)*IF(OR(ISNUMBER(J3652),J3652="sans examen"),1,0)*IF(W3652&lt;MinDate,1,0),"")</f>
        <v/>
      </c>
      <c r="N3652" s="36">
        <f t="shared" ca="1" si="113"/>
        <v>0</v>
      </c>
      <c r="O3652" s="36" t="e">
        <f ca="1">LEFT(OFFSET(Lists!$Q$2,MATCH(E3652,Lists!$R$3:$R$19,0),0),4)</f>
        <v>#N/A</v>
      </c>
      <c r="P3652" s="36" t="e">
        <f ca="1">MATCH(O3652,Lists!$S$2:$S$640,1)</f>
        <v>#N/A</v>
      </c>
      <c r="Q3652" s="36" t="e">
        <f ca="1">MATCH(LEFT(OFFSET(Lists!$Q$2,MATCH(E3652,Lists!$R$3:$R$19,0)+1,0),4),Lists!$S$3:$S$640,1)</f>
        <v>#N/A</v>
      </c>
      <c r="R3652" s="36" t="e">
        <f ca="1">LEFT(OFFSET(Lists!$S$2,P3652-1+MATCH(F3652,OFFSET(Lists!$T$3,P3652-1,0,Q3652-P3652+1),0),0),6)</f>
        <v>#N/A</v>
      </c>
      <c r="S3652" s="36" t="e">
        <f ca="1">VLOOKUP(R3652,Lists!B:D,3,FALSE)</f>
        <v>#N/A</v>
      </c>
      <c r="T3652" s="36" t="str">
        <f>IF(F3652&lt;&gt;"",MATCH(R3652,'Maximum minutes'!B:B,0),"")</f>
        <v/>
      </c>
      <c r="U3652" s="36">
        <f ca="1">IF(F3652&lt;&gt;"",COUNTA(OFFSET('Maximum minutes'!$C$1,'Annexe A1 Cours'!T3652,0,1,50)),0)</f>
        <v>0</v>
      </c>
      <c r="V3652" s="37">
        <f ca="1">IFERROR(OFFSET('Maximum minutes'!$C$1,T3652+1,-1+MATCH(G3652,OFFSET('Maximum minutes'!$C$1,T3652-1,0,1,50),0)),0)</f>
        <v>0</v>
      </c>
      <c r="W3652" s="38">
        <f t="shared" ca="1" si="112"/>
        <v>0</v>
      </c>
    </row>
    <row r="3653" spans="1:23" s="36" customFormat="1" ht="18.75">
      <c r="A3653" s="34"/>
      <c r="B3653" s="39"/>
      <c r="C3653" s="39"/>
      <c r="D3653" s="35"/>
      <c r="E3653" s="40"/>
      <c r="F3653" s="39"/>
      <c r="G3653" s="39"/>
      <c r="H3653" s="39"/>
      <c r="I3653" s="34"/>
      <c r="J3653" s="34"/>
      <c r="K3653" s="34"/>
      <c r="L3653" s="34"/>
      <c r="M3653" s="43" t="str">
        <f ca="1">IFERROR(OFFSET('Maximum minutes'!$C$1,T3653,MATCH(IF(G3653&lt;&gt;"",G3653,F3653),OFFSET('Maximum minutes'!$C$1,T3653-1,0,1,U3653+1),0)-1)*IF(OR(ISNUMBER(J3653),J3653="sans examen"),1,0)*IF(W3653&lt;MinDate,1,0),"")</f>
        <v/>
      </c>
      <c r="N3653" s="36">
        <f t="shared" ca="1" si="113"/>
        <v>0</v>
      </c>
      <c r="O3653" s="36" t="e">
        <f ca="1">LEFT(OFFSET(Lists!$Q$2,MATCH(E3653,Lists!$R$3:$R$19,0),0),4)</f>
        <v>#N/A</v>
      </c>
      <c r="P3653" s="36" t="e">
        <f ca="1">MATCH(O3653,Lists!$S$2:$S$640,1)</f>
        <v>#N/A</v>
      </c>
      <c r="Q3653" s="36" t="e">
        <f ca="1">MATCH(LEFT(OFFSET(Lists!$Q$2,MATCH(E3653,Lists!$R$3:$R$19,0)+1,0),4),Lists!$S$3:$S$640,1)</f>
        <v>#N/A</v>
      </c>
      <c r="R3653" s="36" t="e">
        <f ca="1">LEFT(OFFSET(Lists!$S$2,P3653-1+MATCH(F3653,OFFSET(Lists!$T$3,P3653-1,0,Q3653-P3653+1),0),0),6)</f>
        <v>#N/A</v>
      </c>
      <c r="S3653" s="36" t="e">
        <f ca="1">VLOOKUP(R3653,Lists!B:D,3,FALSE)</f>
        <v>#N/A</v>
      </c>
      <c r="T3653" s="36" t="str">
        <f>IF(F3653&lt;&gt;"",MATCH(R3653,'Maximum minutes'!B:B,0),"")</f>
        <v/>
      </c>
      <c r="U3653" s="36">
        <f ca="1">IF(F3653&lt;&gt;"",COUNTA(OFFSET('Maximum minutes'!$C$1,'Annexe A1 Cours'!T3653,0,1,50)),0)</f>
        <v>0</v>
      </c>
      <c r="V3653" s="37">
        <f ca="1">IFERROR(OFFSET('Maximum minutes'!$C$1,T3653+1,-1+MATCH(G3653,OFFSET('Maximum minutes'!$C$1,T3653-1,0,1,50),0)),0)</f>
        <v>0</v>
      </c>
      <c r="W3653" s="38">
        <f t="shared" ca="1" si="112"/>
        <v>0</v>
      </c>
    </row>
    <row r="3654" spans="1:23" s="36" customFormat="1" ht="18.75">
      <c r="A3654" s="34"/>
      <c r="B3654" s="39"/>
      <c r="C3654" s="39"/>
      <c r="D3654" s="35"/>
      <c r="E3654" s="40"/>
      <c r="F3654" s="39"/>
      <c r="G3654" s="39"/>
      <c r="H3654" s="39"/>
      <c r="I3654" s="34"/>
      <c r="J3654" s="34"/>
      <c r="K3654" s="34"/>
      <c r="L3654" s="34"/>
      <c r="M3654" s="43" t="str">
        <f ca="1">IFERROR(OFFSET('Maximum minutes'!$C$1,T3654,MATCH(IF(G3654&lt;&gt;"",G3654,F3654),OFFSET('Maximum minutes'!$C$1,T3654-1,0,1,U3654+1),0)-1)*IF(OR(ISNUMBER(J3654),J3654="sans examen"),1,0)*IF(W3654&lt;MinDate,1,0),"")</f>
        <v/>
      </c>
      <c r="N3654" s="36">
        <f t="shared" ca="1" si="113"/>
        <v>0</v>
      </c>
      <c r="O3654" s="36" t="e">
        <f ca="1">LEFT(OFFSET(Lists!$Q$2,MATCH(E3654,Lists!$R$3:$R$19,0),0),4)</f>
        <v>#N/A</v>
      </c>
      <c r="P3654" s="36" t="e">
        <f ca="1">MATCH(O3654,Lists!$S$2:$S$640,1)</f>
        <v>#N/A</v>
      </c>
      <c r="Q3654" s="36" t="e">
        <f ca="1">MATCH(LEFT(OFFSET(Lists!$Q$2,MATCH(E3654,Lists!$R$3:$R$19,0)+1,0),4),Lists!$S$3:$S$640,1)</f>
        <v>#N/A</v>
      </c>
      <c r="R3654" s="36" t="e">
        <f ca="1">LEFT(OFFSET(Lists!$S$2,P3654-1+MATCH(F3654,OFFSET(Lists!$T$3,P3654-1,0,Q3654-P3654+1),0),0),6)</f>
        <v>#N/A</v>
      </c>
      <c r="S3654" s="36" t="e">
        <f ca="1">VLOOKUP(R3654,Lists!B:D,3,FALSE)</f>
        <v>#N/A</v>
      </c>
      <c r="T3654" s="36" t="str">
        <f>IF(F3654&lt;&gt;"",MATCH(R3654,'Maximum minutes'!B:B,0),"")</f>
        <v/>
      </c>
      <c r="U3654" s="36">
        <f ca="1">IF(F3654&lt;&gt;"",COUNTA(OFFSET('Maximum minutes'!$C$1,'Annexe A1 Cours'!T3654,0,1,50)),0)</f>
        <v>0</v>
      </c>
      <c r="V3654" s="37">
        <f ca="1">IFERROR(OFFSET('Maximum minutes'!$C$1,T3654+1,-1+MATCH(G3654,OFFSET('Maximum minutes'!$C$1,T3654-1,0,1,50),0)),0)</f>
        <v>0</v>
      </c>
      <c r="W3654" s="38">
        <f t="shared" ca="1" si="112"/>
        <v>0</v>
      </c>
    </row>
    <row r="3655" spans="1:23" s="36" customFormat="1" ht="18.75">
      <c r="A3655" s="34"/>
      <c r="B3655" s="39"/>
      <c r="C3655" s="39"/>
      <c r="D3655" s="35"/>
      <c r="E3655" s="40"/>
      <c r="F3655" s="39"/>
      <c r="G3655" s="39"/>
      <c r="H3655" s="39"/>
      <c r="I3655" s="34"/>
      <c r="J3655" s="34"/>
      <c r="K3655" s="34"/>
      <c r="L3655" s="34"/>
      <c r="M3655" s="43" t="str">
        <f ca="1">IFERROR(OFFSET('Maximum minutes'!$C$1,T3655,MATCH(IF(G3655&lt;&gt;"",G3655,F3655),OFFSET('Maximum minutes'!$C$1,T3655-1,0,1,U3655+1),0)-1)*IF(OR(ISNUMBER(J3655),J3655="sans examen"),1,0)*IF(W3655&lt;MinDate,1,0),"")</f>
        <v/>
      </c>
      <c r="N3655" s="36">
        <f t="shared" ca="1" si="113"/>
        <v>0</v>
      </c>
      <c r="O3655" s="36" t="e">
        <f ca="1">LEFT(OFFSET(Lists!$Q$2,MATCH(E3655,Lists!$R$3:$R$19,0),0),4)</f>
        <v>#N/A</v>
      </c>
      <c r="P3655" s="36" t="e">
        <f ca="1">MATCH(O3655,Lists!$S$2:$S$640,1)</f>
        <v>#N/A</v>
      </c>
      <c r="Q3655" s="36" t="e">
        <f ca="1">MATCH(LEFT(OFFSET(Lists!$Q$2,MATCH(E3655,Lists!$R$3:$R$19,0)+1,0),4),Lists!$S$3:$S$640,1)</f>
        <v>#N/A</v>
      </c>
      <c r="R3655" s="36" t="e">
        <f ca="1">LEFT(OFFSET(Lists!$S$2,P3655-1+MATCH(F3655,OFFSET(Lists!$T$3,P3655-1,0,Q3655-P3655+1),0),0),6)</f>
        <v>#N/A</v>
      </c>
      <c r="S3655" s="36" t="e">
        <f ca="1">VLOOKUP(R3655,Lists!B:D,3,FALSE)</f>
        <v>#N/A</v>
      </c>
      <c r="T3655" s="36" t="str">
        <f>IF(F3655&lt;&gt;"",MATCH(R3655,'Maximum minutes'!B:B,0),"")</f>
        <v/>
      </c>
      <c r="U3655" s="36">
        <f ca="1">IF(F3655&lt;&gt;"",COUNTA(OFFSET('Maximum minutes'!$C$1,'Annexe A1 Cours'!T3655,0,1,50)),0)</f>
        <v>0</v>
      </c>
      <c r="V3655" s="37">
        <f ca="1">IFERROR(OFFSET('Maximum minutes'!$C$1,T3655+1,-1+MATCH(G3655,OFFSET('Maximum minutes'!$C$1,T3655-1,0,1,50),0)),0)</f>
        <v>0</v>
      </c>
      <c r="W3655" s="38">
        <f t="shared" ref="W3655:W3718" ca="1" si="114">IFERROR(DATE(YEAR(D3655)+V3655,MONTH(D3655),DAY(D3655)),"")</f>
        <v>0</v>
      </c>
    </row>
    <row r="3656" spans="1:23" s="36" customFormat="1" ht="18.75">
      <c r="A3656" s="34"/>
      <c r="B3656" s="39"/>
      <c r="C3656" s="39"/>
      <c r="D3656" s="35"/>
      <c r="E3656" s="40"/>
      <c r="F3656" s="39"/>
      <c r="G3656" s="39"/>
      <c r="H3656" s="39"/>
      <c r="I3656" s="34"/>
      <c r="J3656" s="34"/>
      <c r="K3656" s="34"/>
      <c r="L3656" s="34"/>
      <c r="M3656" s="43" t="str">
        <f ca="1">IFERROR(OFFSET('Maximum minutes'!$C$1,T3656,MATCH(IF(G3656&lt;&gt;"",G3656,F3656),OFFSET('Maximum minutes'!$C$1,T3656-1,0,1,U3656+1),0)-1)*IF(OR(ISNUMBER(J3656),J3656="sans examen"),1,0)*IF(W3656&lt;MinDate,1,0),"")</f>
        <v/>
      </c>
      <c r="N3656" s="36">
        <f t="shared" ref="N3656:N3719" ca="1" si="115">IF(K3656&gt;0,MIN(K3656,M3656),0)*IF(M3656="",0,1)</f>
        <v>0</v>
      </c>
      <c r="O3656" s="36" t="e">
        <f ca="1">LEFT(OFFSET(Lists!$Q$2,MATCH(E3656,Lists!$R$3:$R$19,0),0),4)</f>
        <v>#N/A</v>
      </c>
      <c r="P3656" s="36" t="e">
        <f ca="1">MATCH(O3656,Lists!$S$2:$S$640,1)</f>
        <v>#N/A</v>
      </c>
      <c r="Q3656" s="36" t="e">
        <f ca="1">MATCH(LEFT(OFFSET(Lists!$Q$2,MATCH(E3656,Lists!$R$3:$R$19,0)+1,0),4),Lists!$S$3:$S$640,1)</f>
        <v>#N/A</v>
      </c>
      <c r="R3656" s="36" t="e">
        <f ca="1">LEFT(OFFSET(Lists!$S$2,P3656-1+MATCH(F3656,OFFSET(Lists!$T$3,P3656-1,0,Q3656-P3656+1),0),0),6)</f>
        <v>#N/A</v>
      </c>
      <c r="S3656" s="36" t="e">
        <f ca="1">VLOOKUP(R3656,Lists!B:D,3,FALSE)</f>
        <v>#N/A</v>
      </c>
      <c r="T3656" s="36" t="str">
        <f>IF(F3656&lt;&gt;"",MATCH(R3656,'Maximum minutes'!B:B,0),"")</f>
        <v/>
      </c>
      <c r="U3656" s="36">
        <f ca="1">IF(F3656&lt;&gt;"",COUNTA(OFFSET('Maximum minutes'!$C$1,'Annexe A1 Cours'!T3656,0,1,50)),0)</f>
        <v>0</v>
      </c>
      <c r="V3656" s="37">
        <f ca="1">IFERROR(OFFSET('Maximum minutes'!$C$1,T3656+1,-1+MATCH(G3656,OFFSET('Maximum minutes'!$C$1,T3656-1,0,1,50),0)),0)</f>
        <v>0</v>
      </c>
      <c r="W3656" s="38">
        <f t="shared" ca="1" si="114"/>
        <v>0</v>
      </c>
    </row>
    <row r="3657" spans="1:23" s="36" customFormat="1" ht="18.75">
      <c r="A3657" s="34"/>
      <c r="B3657" s="39"/>
      <c r="C3657" s="39"/>
      <c r="D3657" s="35"/>
      <c r="E3657" s="40"/>
      <c r="F3657" s="39"/>
      <c r="G3657" s="39"/>
      <c r="H3657" s="39"/>
      <c r="I3657" s="34"/>
      <c r="J3657" s="34"/>
      <c r="K3657" s="34"/>
      <c r="L3657" s="34"/>
      <c r="M3657" s="43" t="str">
        <f ca="1">IFERROR(OFFSET('Maximum minutes'!$C$1,T3657,MATCH(IF(G3657&lt;&gt;"",G3657,F3657),OFFSET('Maximum minutes'!$C$1,T3657-1,0,1,U3657+1),0)-1)*IF(OR(ISNUMBER(J3657),J3657="sans examen"),1,0)*IF(W3657&lt;MinDate,1,0),"")</f>
        <v/>
      </c>
      <c r="N3657" s="36">
        <f t="shared" ca="1" si="115"/>
        <v>0</v>
      </c>
      <c r="O3657" s="36" t="e">
        <f ca="1">LEFT(OFFSET(Lists!$Q$2,MATCH(E3657,Lists!$R$3:$R$19,0),0),4)</f>
        <v>#N/A</v>
      </c>
      <c r="P3657" s="36" t="e">
        <f ca="1">MATCH(O3657,Lists!$S$2:$S$640,1)</f>
        <v>#N/A</v>
      </c>
      <c r="Q3657" s="36" t="e">
        <f ca="1">MATCH(LEFT(OFFSET(Lists!$Q$2,MATCH(E3657,Lists!$R$3:$R$19,0)+1,0),4),Lists!$S$3:$S$640,1)</f>
        <v>#N/A</v>
      </c>
      <c r="R3657" s="36" t="e">
        <f ca="1">LEFT(OFFSET(Lists!$S$2,P3657-1+MATCH(F3657,OFFSET(Lists!$T$3,P3657-1,0,Q3657-P3657+1),0),0),6)</f>
        <v>#N/A</v>
      </c>
      <c r="S3657" s="36" t="e">
        <f ca="1">VLOOKUP(R3657,Lists!B:D,3,FALSE)</f>
        <v>#N/A</v>
      </c>
      <c r="T3657" s="36" t="str">
        <f>IF(F3657&lt;&gt;"",MATCH(R3657,'Maximum minutes'!B:B,0),"")</f>
        <v/>
      </c>
      <c r="U3657" s="36">
        <f ca="1">IF(F3657&lt;&gt;"",COUNTA(OFFSET('Maximum minutes'!$C$1,'Annexe A1 Cours'!T3657,0,1,50)),0)</f>
        <v>0</v>
      </c>
      <c r="V3657" s="37">
        <f ca="1">IFERROR(OFFSET('Maximum minutes'!$C$1,T3657+1,-1+MATCH(G3657,OFFSET('Maximum minutes'!$C$1,T3657-1,0,1,50),0)),0)</f>
        <v>0</v>
      </c>
      <c r="W3657" s="38">
        <f t="shared" ca="1" si="114"/>
        <v>0</v>
      </c>
    </row>
    <row r="3658" spans="1:23" s="36" customFormat="1" ht="18.75">
      <c r="A3658" s="34"/>
      <c r="B3658" s="39"/>
      <c r="C3658" s="39"/>
      <c r="D3658" s="35"/>
      <c r="E3658" s="40"/>
      <c r="F3658" s="39"/>
      <c r="G3658" s="39"/>
      <c r="H3658" s="39"/>
      <c r="I3658" s="34"/>
      <c r="J3658" s="34"/>
      <c r="K3658" s="34"/>
      <c r="L3658" s="34"/>
      <c r="M3658" s="43" t="str">
        <f ca="1">IFERROR(OFFSET('Maximum minutes'!$C$1,T3658,MATCH(IF(G3658&lt;&gt;"",G3658,F3658),OFFSET('Maximum minutes'!$C$1,T3658-1,0,1,U3658+1),0)-1)*IF(OR(ISNUMBER(J3658),J3658="sans examen"),1,0)*IF(W3658&lt;MinDate,1,0),"")</f>
        <v/>
      </c>
      <c r="N3658" s="36">
        <f t="shared" ca="1" si="115"/>
        <v>0</v>
      </c>
      <c r="O3658" s="36" t="e">
        <f ca="1">LEFT(OFFSET(Lists!$Q$2,MATCH(E3658,Lists!$R$3:$R$19,0),0),4)</f>
        <v>#N/A</v>
      </c>
      <c r="P3658" s="36" t="e">
        <f ca="1">MATCH(O3658,Lists!$S$2:$S$640,1)</f>
        <v>#N/A</v>
      </c>
      <c r="Q3658" s="36" t="e">
        <f ca="1">MATCH(LEFT(OFFSET(Lists!$Q$2,MATCH(E3658,Lists!$R$3:$R$19,0)+1,0),4),Lists!$S$3:$S$640,1)</f>
        <v>#N/A</v>
      </c>
      <c r="R3658" s="36" t="e">
        <f ca="1">LEFT(OFFSET(Lists!$S$2,P3658-1+MATCH(F3658,OFFSET(Lists!$T$3,P3658-1,0,Q3658-P3658+1),0),0),6)</f>
        <v>#N/A</v>
      </c>
      <c r="S3658" s="36" t="e">
        <f ca="1">VLOOKUP(R3658,Lists!B:D,3,FALSE)</f>
        <v>#N/A</v>
      </c>
      <c r="T3658" s="36" t="str">
        <f>IF(F3658&lt;&gt;"",MATCH(R3658,'Maximum minutes'!B:B,0),"")</f>
        <v/>
      </c>
      <c r="U3658" s="36">
        <f ca="1">IF(F3658&lt;&gt;"",COUNTA(OFFSET('Maximum minutes'!$C$1,'Annexe A1 Cours'!T3658,0,1,50)),0)</f>
        <v>0</v>
      </c>
      <c r="V3658" s="37">
        <f ca="1">IFERROR(OFFSET('Maximum minutes'!$C$1,T3658+1,-1+MATCH(G3658,OFFSET('Maximum minutes'!$C$1,T3658-1,0,1,50),0)),0)</f>
        <v>0</v>
      </c>
      <c r="W3658" s="38">
        <f t="shared" ca="1" si="114"/>
        <v>0</v>
      </c>
    </row>
    <row r="3659" spans="1:23" s="36" customFormat="1" ht="18.75">
      <c r="A3659" s="34"/>
      <c r="B3659" s="39"/>
      <c r="C3659" s="39"/>
      <c r="D3659" s="35"/>
      <c r="E3659" s="40"/>
      <c r="F3659" s="39"/>
      <c r="G3659" s="39"/>
      <c r="H3659" s="39"/>
      <c r="I3659" s="34"/>
      <c r="J3659" s="34"/>
      <c r="K3659" s="34"/>
      <c r="L3659" s="34"/>
      <c r="M3659" s="43" t="str">
        <f ca="1">IFERROR(OFFSET('Maximum minutes'!$C$1,T3659,MATCH(IF(G3659&lt;&gt;"",G3659,F3659),OFFSET('Maximum minutes'!$C$1,T3659-1,0,1,U3659+1),0)-1)*IF(OR(ISNUMBER(J3659),J3659="sans examen"),1,0)*IF(W3659&lt;MinDate,1,0),"")</f>
        <v/>
      </c>
      <c r="N3659" s="36">
        <f t="shared" ca="1" si="115"/>
        <v>0</v>
      </c>
      <c r="O3659" s="36" t="e">
        <f ca="1">LEFT(OFFSET(Lists!$Q$2,MATCH(E3659,Lists!$R$3:$R$19,0),0),4)</f>
        <v>#N/A</v>
      </c>
      <c r="P3659" s="36" t="e">
        <f ca="1">MATCH(O3659,Lists!$S$2:$S$640,1)</f>
        <v>#N/A</v>
      </c>
      <c r="Q3659" s="36" t="e">
        <f ca="1">MATCH(LEFT(OFFSET(Lists!$Q$2,MATCH(E3659,Lists!$R$3:$R$19,0)+1,0),4),Lists!$S$3:$S$640,1)</f>
        <v>#N/A</v>
      </c>
      <c r="R3659" s="36" t="e">
        <f ca="1">LEFT(OFFSET(Lists!$S$2,P3659-1+MATCH(F3659,OFFSET(Lists!$T$3,P3659-1,0,Q3659-P3659+1),0),0),6)</f>
        <v>#N/A</v>
      </c>
      <c r="S3659" s="36" t="e">
        <f ca="1">VLOOKUP(R3659,Lists!B:D,3,FALSE)</f>
        <v>#N/A</v>
      </c>
      <c r="T3659" s="36" t="str">
        <f>IF(F3659&lt;&gt;"",MATCH(R3659,'Maximum minutes'!B:B,0),"")</f>
        <v/>
      </c>
      <c r="U3659" s="36">
        <f ca="1">IF(F3659&lt;&gt;"",COUNTA(OFFSET('Maximum minutes'!$C$1,'Annexe A1 Cours'!T3659,0,1,50)),0)</f>
        <v>0</v>
      </c>
      <c r="V3659" s="37">
        <f ca="1">IFERROR(OFFSET('Maximum minutes'!$C$1,T3659+1,-1+MATCH(G3659,OFFSET('Maximum minutes'!$C$1,T3659-1,0,1,50),0)),0)</f>
        <v>0</v>
      </c>
      <c r="W3659" s="38">
        <f t="shared" ca="1" si="114"/>
        <v>0</v>
      </c>
    </row>
    <row r="3660" spans="1:23" s="36" customFormat="1" ht="18.75">
      <c r="A3660" s="34"/>
      <c r="B3660" s="39"/>
      <c r="C3660" s="39"/>
      <c r="D3660" s="35"/>
      <c r="E3660" s="40"/>
      <c r="F3660" s="39"/>
      <c r="G3660" s="39"/>
      <c r="H3660" s="39"/>
      <c r="I3660" s="34"/>
      <c r="J3660" s="34"/>
      <c r="K3660" s="34"/>
      <c r="L3660" s="34"/>
      <c r="M3660" s="43" t="str">
        <f ca="1">IFERROR(OFFSET('Maximum minutes'!$C$1,T3660,MATCH(IF(G3660&lt;&gt;"",G3660,F3660),OFFSET('Maximum minutes'!$C$1,T3660-1,0,1,U3660+1),0)-1)*IF(OR(ISNUMBER(J3660),J3660="sans examen"),1,0)*IF(W3660&lt;MinDate,1,0),"")</f>
        <v/>
      </c>
      <c r="N3660" s="36">
        <f t="shared" ca="1" si="115"/>
        <v>0</v>
      </c>
      <c r="O3660" s="36" t="e">
        <f ca="1">LEFT(OFFSET(Lists!$Q$2,MATCH(E3660,Lists!$R$3:$R$19,0),0),4)</f>
        <v>#N/A</v>
      </c>
      <c r="P3660" s="36" t="e">
        <f ca="1">MATCH(O3660,Lists!$S$2:$S$640,1)</f>
        <v>#N/A</v>
      </c>
      <c r="Q3660" s="36" t="e">
        <f ca="1">MATCH(LEFT(OFFSET(Lists!$Q$2,MATCH(E3660,Lists!$R$3:$R$19,0)+1,0),4),Lists!$S$3:$S$640,1)</f>
        <v>#N/A</v>
      </c>
      <c r="R3660" s="36" t="e">
        <f ca="1">LEFT(OFFSET(Lists!$S$2,P3660-1+MATCH(F3660,OFFSET(Lists!$T$3,P3660-1,0,Q3660-P3660+1),0),0),6)</f>
        <v>#N/A</v>
      </c>
      <c r="S3660" s="36" t="e">
        <f ca="1">VLOOKUP(R3660,Lists!B:D,3,FALSE)</f>
        <v>#N/A</v>
      </c>
      <c r="T3660" s="36" t="str">
        <f>IF(F3660&lt;&gt;"",MATCH(R3660,'Maximum minutes'!B:B,0),"")</f>
        <v/>
      </c>
      <c r="U3660" s="36">
        <f ca="1">IF(F3660&lt;&gt;"",COUNTA(OFFSET('Maximum minutes'!$C$1,'Annexe A1 Cours'!T3660,0,1,50)),0)</f>
        <v>0</v>
      </c>
      <c r="V3660" s="37">
        <f ca="1">IFERROR(OFFSET('Maximum minutes'!$C$1,T3660+1,-1+MATCH(G3660,OFFSET('Maximum minutes'!$C$1,T3660-1,0,1,50),0)),0)</f>
        <v>0</v>
      </c>
      <c r="W3660" s="38">
        <f t="shared" ca="1" si="114"/>
        <v>0</v>
      </c>
    </row>
    <row r="3661" spans="1:23" s="36" customFormat="1" ht="18.75">
      <c r="A3661" s="34"/>
      <c r="B3661" s="39"/>
      <c r="C3661" s="39"/>
      <c r="D3661" s="35"/>
      <c r="E3661" s="40"/>
      <c r="F3661" s="39"/>
      <c r="G3661" s="39"/>
      <c r="H3661" s="39"/>
      <c r="I3661" s="34"/>
      <c r="J3661" s="34"/>
      <c r="K3661" s="34"/>
      <c r="L3661" s="34"/>
      <c r="M3661" s="43" t="str">
        <f ca="1">IFERROR(OFFSET('Maximum minutes'!$C$1,T3661,MATCH(IF(G3661&lt;&gt;"",G3661,F3661),OFFSET('Maximum minutes'!$C$1,T3661-1,0,1,U3661+1),0)-1)*IF(OR(ISNUMBER(J3661),J3661="sans examen"),1,0)*IF(W3661&lt;MinDate,1,0),"")</f>
        <v/>
      </c>
      <c r="N3661" s="36">
        <f t="shared" ca="1" si="115"/>
        <v>0</v>
      </c>
      <c r="O3661" s="36" t="e">
        <f ca="1">LEFT(OFFSET(Lists!$Q$2,MATCH(E3661,Lists!$R$3:$R$19,0),0),4)</f>
        <v>#N/A</v>
      </c>
      <c r="P3661" s="36" t="e">
        <f ca="1">MATCH(O3661,Lists!$S$2:$S$640,1)</f>
        <v>#N/A</v>
      </c>
      <c r="Q3661" s="36" t="e">
        <f ca="1">MATCH(LEFT(OFFSET(Lists!$Q$2,MATCH(E3661,Lists!$R$3:$R$19,0)+1,0),4),Lists!$S$3:$S$640,1)</f>
        <v>#N/A</v>
      </c>
      <c r="R3661" s="36" t="e">
        <f ca="1">LEFT(OFFSET(Lists!$S$2,P3661-1+MATCH(F3661,OFFSET(Lists!$T$3,P3661-1,0,Q3661-P3661+1),0),0),6)</f>
        <v>#N/A</v>
      </c>
      <c r="S3661" s="36" t="e">
        <f ca="1">VLOOKUP(R3661,Lists!B:D,3,FALSE)</f>
        <v>#N/A</v>
      </c>
      <c r="T3661" s="36" t="str">
        <f>IF(F3661&lt;&gt;"",MATCH(R3661,'Maximum minutes'!B:B,0),"")</f>
        <v/>
      </c>
      <c r="U3661" s="36">
        <f ca="1">IF(F3661&lt;&gt;"",COUNTA(OFFSET('Maximum minutes'!$C$1,'Annexe A1 Cours'!T3661,0,1,50)),0)</f>
        <v>0</v>
      </c>
      <c r="V3661" s="37">
        <f ca="1">IFERROR(OFFSET('Maximum minutes'!$C$1,T3661+1,-1+MATCH(G3661,OFFSET('Maximum minutes'!$C$1,T3661-1,0,1,50),0)),0)</f>
        <v>0</v>
      </c>
      <c r="W3661" s="38">
        <f t="shared" ca="1" si="114"/>
        <v>0</v>
      </c>
    </row>
    <row r="3662" spans="1:23" s="36" customFormat="1" ht="18.75">
      <c r="A3662" s="34"/>
      <c r="B3662" s="39"/>
      <c r="C3662" s="39"/>
      <c r="D3662" s="35"/>
      <c r="E3662" s="40"/>
      <c r="F3662" s="39"/>
      <c r="G3662" s="39"/>
      <c r="H3662" s="39"/>
      <c r="I3662" s="34"/>
      <c r="J3662" s="34"/>
      <c r="K3662" s="34"/>
      <c r="L3662" s="34"/>
      <c r="M3662" s="43" t="str">
        <f ca="1">IFERROR(OFFSET('Maximum minutes'!$C$1,T3662,MATCH(IF(G3662&lt;&gt;"",G3662,F3662),OFFSET('Maximum minutes'!$C$1,T3662-1,0,1,U3662+1),0)-1)*IF(OR(ISNUMBER(J3662),J3662="sans examen"),1,0)*IF(W3662&lt;MinDate,1,0),"")</f>
        <v/>
      </c>
      <c r="N3662" s="36">
        <f t="shared" ca="1" si="115"/>
        <v>0</v>
      </c>
      <c r="O3662" s="36" t="e">
        <f ca="1">LEFT(OFFSET(Lists!$Q$2,MATCH(E3662,Lists!$R$3:$R$19,0),0),4)</f>
        <v>#N/A</v>
      </c>
      <c r="P3662" s="36" t="e">
        <f ca="1">MATCH(O3662,Lists!$S$2:$S$640,1)</f>
        <v>#N/A</v>
      </c>
      <c r="Q3662" s="36" t="e">
        <f ca="1">MATCH(LEFT(OFFSET(Lists!$Q$2,MATCH(E3662,Lists!$R$3:$R$19,0)+1,0),4),Lists!$S$3:$S$640,1)</f>
        <v>#N/A</v>
      </c>
      <c r="R3662" s="36" t="e">
        <f ca="1">LEFT(OFFSET(Lists!$S$2,P3662-1+MATCH(F3662,OFFSET(Lists!$T$3,P3662-1,0,Q3662-P3662+1),0),0),6)</f>
        <v>#N/A</v>
      </c>
      <c r="S3662" s="36" t="e">
        <f ca="1">VLOOKUP(R3662,Lists!B:D,3,FALSE)</f>
        <v>#N/A</v>
      </c>
      <c r="T3662" s="36" t="str">
        <f>IF(F3662&lt;&gt;"",MATCH(R3662,'Maximum minutes'!B:B,0),"")</f>
        <v/>
      </c>
      <c r="U3662" s="36">
        <f ca="1">IF(F3662&lt;&gt;"",COUNTA(OFFSET('Maximum minutes'!$C$1,'Annexe A1 Cours'!T3662,0,1,50)),0)</f>
        <v>0</v>
      </c>
      <c r="V3662" s="37">
        <f ca="1">IFERROR(OFFSET('Maximum minutes'!$C$1,T3662+1,-1+MATCH(G3662,OFFSET('Maximum minutes'!$C$1,T3662-1,0,1,50),0)),0)</f>
        <v>0</v>
      </c>
      <c r="W3662" s="38">
        <f t="shared" ca="1" si="114"/>
        <v>0</v>
      </c>
    </row>
    <row r="3663" spans="1:23" s="36" customFormat="1" ht="18.75">
      <c r="A3663" s="34"/>
      <c r="B3663" s="39"/>
      <c r="C3663" s="39"/>
      <c r="D3663" s="35"/>
      <c r="E3663" s="40"/>
      <c r="F3663" s="39"/>
      <c r="G3663" s="39"/>
      <c r="H3663" s="39"/>
      <c r="I3663" s="34"/>
      <c r="J3663" s="34"/>
      <c r="K3663" s="34"/>
      <c r="L3663" s="34"/>
      <c r="M3663" s="43" t="str">
        <f ca="1">IFERROR(OFFSET('Maximum minutes'!$C$1,T3663,MATCH(IF(G3663&lt;&gt;"",G3663,F3663),OFFSET('Maximum minutes'!$C$1,T3663-1,0,1,U3663+1),0)-1)*IF(OR(ISNUMBER(J3663),J3663="sans examen"),1,0)*IF(W3663&lt;MinDate,1,0),"")</f>
        <v/>
      </c>
      <c r="N3663" s="36">
        <f t="shared" ca="1" si="115"/>
        <v>0</v>
      </c>
      <c r="O3663" s="36" t="e">
        <f ca="1">LEFT(OFFSET(Lists!$Q$2,MATCH(E3663,Lists!$R$3:$R$19,0),0),4)</f>
        <v>#N/A</v>
      </c>
      <c r="P3663" s="36" t="e">
        <f ca="1">MATCH(O3663,Lists!$S$2:$S$640,1)</f>
        <v>#N/A</v>
      </c>
      <c r="Q3663" s="36" t="e">
        <f ca="1">MATCH(LEFT(OFFSET(Lists!$Q$2,MATCH(E3663,Lists!$R$3:$R$19,0)+1,0),4),Lists!$S$3:$S$640,1)</f>
        <v>#N/A</v>
      </c>
      <c r="R3663" s="36" t="e">
        <f ca="1">LEFT(OFFSET(Lists!$S$2,P3663-1+MATCH(F3663,OFFSET(Lists!$T$3,P3663-1,0,Q3663-P3663+1),0),0),6)</f>
        <v>#N/A</v>
      </c>
      <c r="S3663" s="36" t="e">
        <f ca="1">VLOOKUP(R3663,Lists!B:D,3,FALSE)</f>
        <v>#N/A</v>
      </c>
      <c r="T3663" s="36" t="str">
        <f>IF(F3663&lt;&gt;"",MATCH(R3663,'Maximum minutes'!B:B,0),"")</f>
        <v/>
      </c>
      <c r="U3663" s="36">
        <f ca="1">IF(F3663&lt;&gt;"",COUNTA(OFFSET('Maximum minutes'!$C$1,'Annexe A1 Cours'!T3663,0,1,50)),0)</f>
        <v>0</v>
      </c>
      <c r="V3663" s="37">
        <f ca="1">IFERROR(OFFSET('Maximum minutes'!$C$1,T3663+1,-1+MATCH(G3663,OFFSET('Maximum minutes'!$C$1,T3663-1,0,1,50),0)),0)</f>
        <v>0</v>
      </c>
      <c r="W3663" s="38">
        <f t="shared" ca="1" si="114"/>
        <v>0</v>
      </c>
    </row>
    <row r="3664" spans="1:23" s="36" customFormat="1" ht="18.75">
      <c r="A3664" s="34"/>
      <c r="B3664" s="39"/>
      <c r="C3664" s="39"/>
      <c r="D3664" s="35"/>
      <c r="E3664" s="40"/>
      <c r="F3664" s="39"/>
      <c r="G3664" s="39"/>
      <c r="H3664" s="39"/>
      <c r="I3664" s="34"/>
      <c r="J3664" s="34"/>
      <c r="K3664" s="34"/>
      <c r="L3664" s="34"/>
      <c r="M3664" s="43" t="str">
        <f ca="1">IFERROR(OFFSET('Maximum minutes'!$C$1,T3664,MATCH(IF(G3664&lt;&gt;"",G3664,F3664),OFFSET('Maximum minutes'!$C$1,T3664-1,0,1,U3664+1),0)-1)*IF(OR(ISNUMBER(J3664),J3664="sans examen"),1,0)*IF(W3664&lt;MinDate,1,0),"")</f>
        <v/>
      </c>
      <c r="N3664" s="36">
        <f t="shared" ca="1" si="115"/>
        <v>0</v>
      </c>
      <c r="O3664" s="36" t="e">
        <f ca="1">LEFT(OFFSET(Lists!$Q$2,MATCH(E3664,Lists!$R$3:$R$19,0),0),4)</f>
        <v>#N/A</v>
      </c>
      <c r="P3664" s="36" t="e">
        <f ca="1">MATCH(O3664,Lists!$S$2:$S$640,1)</f>
        <v>#N/A</v>
      </c>
      <c r="Q3664" s="36" t="e">
        <f ca="1">MATCH(LEFT(OFFSET(Lists!$Q$2,MATCH(E3664,Lists!$R$3:$R$19,0)+1,0),4),Lists!$S$3:$S$640,1)</f>
        <v>#N/A</v>
      </c>
      <c r="R3664" s="36" t="e">
        <f ca="1">LEFT(OFFSET(Lists!$S$2,P3664-1+MATCH(F3664,OFFSET(Lists!$T$3,P3664-1,0,Q3664-P3664+1),0),0),6)</f>
        <v>#N/A</v>
      </c>
      <c r="S3664" s="36" t="e">
        <f ca="1">VLOOKUP(R3664,Lists!B:D,3,FALSE)</f>
        <v>#N/A</v>
      </c>
      <c r="T3664" s="36" t="str">
        <f>IF(F3664&lt;&gt;"",MATCH(R3664,'Maximum minutes'!B:B,0),"")</f>
        <v/>
      </c>
      <c r="U3664" s="36">
        <f ca="1">IF(F3664&lt;&gt;"",COUNTA(OFFSET('Maximum minutes'!$C$1,'Annexe A1 Cours'!T3664,0,1,50)),0)</f>
        <v>0</v>
      </c>
      <c r="V3664" s="37">
        <f ca="1">IFERROR(OFFSET('Maximum minutes'!$C$1,T3664+1,-1+MATCH(G3664,OFFSET('Maximum minutes'!$C$1,T3664-1,0,1,50),0)),0)</f>
        <v>0</v>
      </c>
      <c r="W3664" s="38">
        <f t="shared" ca="1" si="114"/>
        <v>0</v>
      </c>
    </row>
    <row r="3665" spans="1:23" s="36" customFormat="1" ht="18.75">
      <c r="A3665" s="34"/>
      <c r="B3665" s="39"/>
      <c r="C3665" s="39"/>
      <c r="D3665" s="35"/>
      <c r="E3665" s="40"/>
      <c r="F3665" s="39"/>
      <c r="G3665" s="39"/>
      <c r="H3665" s="39"/>
      <c r="I3665" s="34"/>
      <c r="J3665" s="34"/>
      <c r="K3665" s="34"/>
      <c r="L3665" s="34"/>
      <c r="M3665" s="43" t="str">
        <f ca="1">IFERROR(OFFSET('Maximum minutes'!$C$1,T3665,MATCH(IF(G3665&lt;&gt;"",G3665,F3665),OFFSET('Maximum minutes'!$C$1,T3665-1,0,1,U3665+1),0)-1)*IF(OR(ISNUMBER(J3665),J3665="sans examen"),1,0)*IF(W3665&lt;MinDate,1,0),"")</f>
        <v/>
      </c>
      <c r="N3665" s="36">
        <f t="shared" ca="1" si="115"/>
        <v>0</v>
      </c>
      <c r="O3665" s="36" t="e">
        <f ca="1">LEFT(OFFSET(Lists!$Q$2,MATCH(E3665,Lists!$R$3:$R$19,0),0),4)</f>
        <v>#N/A</v>
      </c>
      <c r="P3665" s="36" t="e">
        <f ca="1">MATCH(O3665,Lists!$S$2:$S$640,1)</f>
        <v>#N/A</v>
      </c>
      <c r="Q3665" s="36" t="e">
        <f ca="1">MATCH(LEFT(OFFSET(Lists!$Q$2,MATCH(E3665,Lists!$R$3:$R$19,0)+1,0),4),Lists!$S$3:$S$640,1)</f>
        <v>#N/A</v>
      </c>
      <c r="R3665" s="36" t="e">
        <f ca="1">LEFT(OFFSET(Lists!$S$2,P3665-1+MATCH(F3665,OFFSET(Lists!$T$3,P3665-1,0,Q3665-P3665+1),0),0),6)</f>
        <v>#N/A</v>
      </c>
      <c r="S3665" s="36" t="e">
        <f ca="1">VLOOKUP(R3665,Lists!B:D,3,FALSE)</f>
        <v>#N/A</v>
      </c>
      <c r="T3665" s="36" t="str">
        <f>IF(F3665&lt;&gt;"",MATCH(R3665,'Maximum minutes'!B:B,0),"")</f>
        <v/>
      </c>
      <c r="U3665" s="36">
        <f ca="1">IF(F3665&lt;&gt;"",COUNTA(OFFSET('Maximum minutes'!$C$1,'Annexe A1 Cours'!T3665,0,1,50)),0)</f>
        <v>0</v>
      </c>
      <c r="V3665" s="37">
        <f ca="1">IFERROR(OFFSET('Maximum minutes'!$C$1,T3665+1,-1+MATCH(G3665,OFFSET('Maximum minutes'!$C$1,T3665-1,0,1,50),0)),0)</f>
        <v>0</v>
      </c>
      <c r="W3665" s="38">
        <f t="shared" ca="1" si="114"/>
        <v>0</v>
      </c>
    </row>
    <row r="3666" spans="1:23" s="36" customFormat="1" ht="18.75">
      <c r="A3666" s="34"/>
      <c r="B3666" s="39"/>
      <c r="C3666" s="39"/>
      <c r="D3666" s="35"/>
      <c r="E3666" s="40"/>
      <c r="F3666" s="39"/>
      <c r="G3666" s="39"/>
      <c r="H3666" s="39"/>
      <c r="I3666" s="34"/>
      <c r="J3666" s="34"/>
      <c r="K3666" s="34"/>
      <c r="L3666" s="34"/>
      <c r="M3666" s="43" t="str">
        <f ca="1">IFERROR(OFFSET('Maximum minutes'!$C$1,T3666,MATCH(IF(G3666&lt;&gt;"",G3666,F3666),OFFSET('Maximum minutes'!$C$1,T3666-1,0,1,U3666+1),0)-1)*IF(OR(ISNUMBER(J3666),J3666="sans examen"),1,0)*IF(W3666&lt;MinDate,1,0),"")</f>
        <v/>
      </c>
      <c r="N3666" s="36">
        <f t="shared" ca="1" si="115"/>
        <v>0</v>
      </c>
      <c r="O3666" s="36" t="e">
        <f ca="1">LEFT(OFFSET(Lists!$Q$2,MATCH(E3666,Lists!$R$3:$R$19,0),0),4)</f>
        <v>#N/A</v>
      </c>
      <c r="P3666" s="36" t="e">
        <f ca="1">MATCH(O3666,Lists!$S$2:$S$640,1)</f>
        <v>#N/A</v>
      </c>
      <c r="Q3666" s="36" t="e">
        <f ca="1">MATCH(LEFT(OFFSET(Lists!$Q$2,MATCH(E3666,Lists!$R$3:$R$19,0)+1,0),4),Lists!$S$3:$S$640,1)</f>
        <v>#N/A</v>
      </c>
      <c r="R3666" s="36" t="e">
        <f ca="1">LEFT(OFFSET(Lists!$S$2,P3666-1+MATCH(F3666,OFFSET(Lists!$T$3,P3666-1,0,Q3666-P3666+1),0),0),6)</f>
        <v>#N/A</v>
      </c>
      <c r="S3666" s="36" t="e">
        <f ca="1">VLOOKUP(R3666,Lists!B:D,3,FALSE)</f>
        <v>#N/A</v>
      </c>
      <c r="T3666" s="36" t="str">
        <f>IF(F3666&lt;&gt;"",MATCH(R3666,'Maximum minutes'!B:B,0),"")</f>
        <v/>
      </c>
      <c r="U3666" s="36">
        <f ca="1">IF(F3666&lt;&gt;"",COUNTA(OFFSET('Maximum minutes'!$C$1,'Annexe A1 Cours'!T3666,0,1,50)),0)</f>
        <v>0</v>
      </c>
      <c r="V3666" s="37">
        <f ca="1">IFERROR(OFFSET('Maximum minutes'!$C$1,T3666+1,-1+MATCH(G3666,OFFSET('Maximum minutes'!$C$1,T3666-1,0,1,50),0)),0)</f>
        <v>0</v>
      </c>
      <c r="W3666" s="38">
        <f t="shared" ca="1" si="114"/>
        <v>0</v>
      </c>
    </row>
    <row r="3667" spans="1:23" s="36" customFormat="1" ht="18.75">
      <c r="A3667" s="34"/>
      <c r="B3667" s="39"/>
      <c r="C3667" s="39"/>
      <c r="D3667" s="35"/>
      <c r="E3667" s="40"/>
      <c r="F3667" s="39"/>
      <c r="G3667" s="39"/>
      <c r="H3667" s="39"/>
      <c r="I3667" s="34"/>
      <c r="J3667" s="34"/>
      <c r="K3667" s="34"/>
      <c r="L3667" s="34"/>
      <c r="M3667" s="43" t="str">
        <f ca="1">IFERROR(OFFSET('Maximum minutes'!$C$1,T3667,MATCH(IF(G3667&lt;&gt;"",G3667,F3667),OFFSET('Maximum minutes'!$C$1,T3667-1,0,1,U3667+1),0)-1)*IF(OR(ISNUMBER(J3667),J3667="sans examen"),1,0)*IF(W3667&lt;MinDate,1,0),"")</f>
        <v/>
      </c>
      <c r="N3667" s="36">
        <f t="shared" ca="1" si="115"/>
        <v>0</v>
      </c>
      <c r="O3667" s="36" t="e">
        <f ca="1">LEFT(OFFSET(Lists!$Q$2,MATCH(E3667,Lists!$R$3:$R$19,0),0),4)</f>
        <v>#N/A</v>
      </c>
      <c r="P3667" s="36" t="e">
        <f ca="1">MATCH(O3667,Lists!$S$2:$S$640,1)</f>
        <v>#N/A</v>
      </c>
      <c r="Q3667" s="36" t="e">
        <f ca="1">MATCH(LEFT(OFFSET(Lists!$Q$2,MATCH(E3667,Lists!$R$3:$R$19,0)+1,0),4),Lists!$S$3:$S$640,1)</f>
        <v>#N/A</v>
      </c>
      <c r="R3667" s="36" t="e">
        <f ca="1">LEFT(OFFSET(Lists!$S$2,P3667-1+MATCH(F3667,OFFSET(Lists!$T$3,P3667-1,0,Q3667-P3667+1),0),0),6)</f>
        <v>#N/A</v>
      </c>
      <c r="S3667" s="36" t="e">
        <f ca="1">VLOOKUP(R3667,Lists!B:D,3,FALSE)</f>
        <v>#N/A</v>
      </c>
      <c r="T3667" s="36" t="str">
        <f>IF(F3667&lt;&gt;"",MATCH(R3667,'Maximum minutes'!B:B,0),"")</f>
        <v/>
      </c>
      <c r="U3667" s="36">
        <f ca="1">IF(F3667&lt;&gt;"",COUNTA(OFFSET('Maximum minutes'!$C$1,'Annexe A1 Cours'!T3667,0,1,50)),0)</f>
        <v>0</v>
      </c>
      <c r="V3667" s="37">
        <f ca="1">IFERROR(OFFSET('Maximum minutes'!$C$1,T3667+1,-1+MATCH(G3667,OFFSET('Maximum minutes'!$C$1,T3667-1,0,1,50),0)),0)</f>
        <v>0</v>
      </c>
      <c r="W3667" s="38">
        <f t="shared" ca="1" si="114"/>
        <v>0</v>
      </c>
    </row>
    <row r="3668" spans="1:23" s="36" customFormat="1" ht="18.75">
      <c r="A3668" s="34"/>
      <c r="B3668" s="39"/>
      <c r="C3668" s="39"/>
      <c r="D3668" s="35"/>
      <c r="E3668" s="40"/>
      <c r="F3668" s="39"/>
      <c r="G3668" s="39"/>
      <c r="H3668" s="39"/>
      <c r="I3668" s="34"/>
      <c r="J3668" s="34"/>
      <c r="K3668" s="34"/>
      <c r="L3668" s="34"/>
      <c r="M3668" s="43" t="str">
        <f ca="1">IFERROR(OFFSET('Maximum minutes'!$C$1,T3668,MATCH(IF(G3668&lt;&gt;"",G3668,F3668),OFFSET('Maximum minutes'!$C$1,T3668-1,0,1,U3668+1),0)-1)*IF(OR(ISNUMBER(J3668),J3668="sans examen"),1,0)*IF(W3668&lt;MinDate,1,0),"")</f>
        <v/>
      </c>
      <c r="N3668" s="36">
        <f t="shared" ca="1" si="115"/>
        <v>0</v>
      </c>
      <c r="O3668" s="36" t="e">
        <f ca="1">LEFT(OFFSET(Lists!$Q$2,MATCH(E3668,Lists!$R$3:$R$19,0),0),4)</f>
        <v>#N/A</v>
      </c>
      <c r="P3668" s="36" t="e">
        <f ca="1">MATCH(O3668,Lists!$S$2:$S$640,1)</f>
        <v>#N/A</v>
      </c>
      <c r="Q3668" s="36" t="e">
        <f ca="1">MATCH(LEFT(OFFSET(Lists!$Q$2,MATCH(E3668,Lists!$R$3:$R$19,0)+1,0),4),Lists!$S$3:$S$640,1)</f>
        <v>#N/A</v>
      </c>
      <c r="R3668" s="36" t="e">
        <f ca="1">LEFT(OFFSET(Lists!$S$2,P3668-1+MATCH(F3668,OFFSET(Lists!$T$3,P3668-1,0,Q3668-P3668+1),0),0),6)</f>
        <v>#N/A</v>
      </c>
      <c r="S3668" s="36" t="e">
        <f ca="1">VLOOKUP(R3668,Lists!B:D,3,FALSE)</f>
        <v>#N/A</v>
      </c>
      <c r="T3668" s="36" t="str">
        <f>IF(F3668&lt;&gt;"",MATCH(R3668,'Maximum minutes'!B:B,0),"")</f>
        <v/>
      </c>
      <c r="U3668" s="36">
        <f ca="1">IF(F3668&lt;&gt;"",COUNTA(OFFSET('Maximum minutes'!$C$1,'Annexe A1 Cours'!T3668,0,1,50)),0)</f>
        <v>0</v>
      </c>
      <c r="V3668" s="37">
        <f ca="1">IFERROR(OFFSET('Maximum minutes'!$C$1,T3668+1,-1+MATCH(G3668,OFFSET('Maximum minutes'!$C$1,T3668-1,0,1,50),0)),0)</f>
        <v>0</v>
      </c>
      <c r="W3668" s="38">
        <f t="shared" ca="1" si="114"/>
        <v>0</v>
      </c>
    </row>
    <row r="3669" spans="1:23" s="36" customFormat="1" ht="18.75">
      <c r="A3669" s="34"/>
      <c r="B3669" s="39"/>
      <c r="C3669" s="39"/>
      <c r="D3669" s="35"/>
      <c r="E3669" s="40"/>
      <c r="F3669" s="39"/>
      <c r="G3669" s="39"/>
      <c r="H3669" s="39"/>
      <c r="I3669" s="34"/>
      <c r="J3669" s="34"/>
      <c r="K3669" s="34"/>
      <c r="L3669" s="34"/>
      <c r="M3669" s="43" t="str">
        <f ca="1">IFERROR(OFFSET('Maximum minutes'!$C$1,T3669,MATCH(IF(G3669&lt;&gt;"",G3669,F3669),OFFSET('Maximum minutes'!$C$1,T3669-1,0,1,U3669+1),0)-1)*IF(OR(ISNUMBER(J3669),J3669="sans examen"),1,0)*IF(W3669&lt;MinDate,1,0),"")</f>
        <v/>
      </c>
      <c r="N3669" s="36">
        <f t="shared" ca="1" si="115"/>
        <v>0</v>
      </c>
      <c r="O3669" s="36" t="e">
        <f ca="1">LEFT(OFFSET(Lists!$Q$2,MATCH(E3669,Lists!$R$3:$R$19,0),0),4)</f>
        <v>#N/A</v>
      </c>
      <c r="P3669" s="36" t="e">
        <f ca="1">MATCH(O3669,Lists!$S$2:$S$640,1)</f>
        <v>#N/A</v>
      </c>
      <c r="Q3669" s="36" t="e">
        <f ca="1">MATCH(LEFT(OFFSET(Lists!$Q$2,MATCH(E3669,Lists!$R$3:$R$19,0)+1,0),4),Lists!$S$3:$S$640,1)</f>
        <v>#N/A</v>
      </c>
      <c r="R3669" s="36" t="e">
        <f ca="1">LEFT(OFFSET(Lists!$S$2,P3669-1+MATCH(F3669,OFFSET(Lists!$T$3,P3669-1,0,Q3669-P3669+1),0),0),6)</f>
        <v>#N/A</v>
      </c>
      <c r="S3669" s="36" t="e">
        <f ca="1">VLOOKUP(R3669,Lists!B:D,3,FALSE)</f>
        <v>#N/A</v>
      </c>
      <c r="T3669" s="36" t="str">
        <f>IF(F3669&lt;&gt;"",MATCH(R3669,'Maximum minutes'!B:B,0),"")</f>
        <v/>
      </c>
      <c r="U3669" s="36">
        <f ca="1">IF(F3669&lt;&gt;"",COUNTA(OFFSET('Maximum minutes'!$C$1,'Annexe A1 Cours'!T3669,0,1,50)),0)</f>
        <v>0</v>
      </c>
      <c r="V3669" s="37">
        <f ca="1">IFERROR(OFFSET('Maximum minutes'!$C$1,T3669+1,-1+MATCH(G3669,OFFSET('Maximum minutes'!$C$1,T3669-1,0,1,50),0)),0)</f>
        <v>0</v>
      </c>
      <c r="W3669" s="38">
        <f t="shared" ca="1" si="114"/>
        <v>0</v>
      </c>
    </row>
    <row r="3670" spans="1:23" s="36" customFormat="1" ht="18.75">
      <c r="A3670" s="34"/>
      <c r="B3670" s="39"/>
      <c r="C3670" s="39"/>
      <c r="D3670" s="35"/>
      <c r="E3670" s="40"/>
      <c r="F3670" s="39"/>
      <c r="G3670" s="39"/>
      <c r="H3670" s="39"/>
      <c r="I3670" s="34"/>
      <c r="J3670" s="34"/>
      <c r="K3670" s="34"/>
      <c r="L3670" s="34"/>
      <c r="M3670" s="43" t="str">
        <f ca="1">IFERROR(OFFSET('Maximum minutes'!$C$1,T3670,MATCH(IF(G3670&lt;&gt;"",G3670,F3670),OFFSET('Maximum minutes'!$C$1,T3670-1,0,1,U3670+1),0)-1)*IF(OR(ISNUMBER(J3670),J3670="sans examen"),1,0)*IF(W3670&lt;MinDate,1,0),"")</f>
        <v/>
      </c>
      <c r="N3670" s="36">
        <f t="shared" ca="1" si="115"/>
        <v>0</v>
      </c>
      <c r="O3670" s="36" t="e">
        <f ca="1">LEFT(OFFSET(Lists!$Q$2,MATCH(E3670,Lists!$R$3:$R$19,0),0),4)</f>
        <v>#N/A</v>
      </c>
      <c r="P3670" s="36" t="e">
        <f ca="1">MATCH(O3670,Lists!$S$2:$S$640,1)</f>
        <v>#N/A</v>
      </c>
      <c r="Q3670" s="36" t="e">
        <f ca="1">MATCH(LEFT(OFFSET(Lists!$Q$2,MATCH(E3670,Lists!$R$3:$R$19,0)+1,0),4),Lists!$S$3:$S$640,1)</f>
        <v>#N/A</v>
      </c>
      <c r="R3670" s="36" t="e">
        <f ca="1">LEFT(OFFSET(Lists!$S$2,P3670-1+MATCH(F3670,OFFSET(Lists!$T$3,P3670-1,0,Q3670-P3670+1),0),0),6)</f>
        <v>#N/A</v>
      </c>
      <c r="S3670" s="36" t="e">
        <f ca="1">VLOOKUP(R3670,Lists!B:D,3,FALSE)</f>
        <v>#N/A</v>
      </c>
      <c r="T3670" s="36" t="str">
        <f>IF(F3670&lt;&gt;"",MATCH(R3670,'Maximum minutes'!B:B,0),"")</f>
        <v/>
      </c>
      <c r="U3670" s="36">
        <f ca="1">IF(F3670&lt;&gt;"",COUNTA(OFFSET('Maximum minutes'!$C$1,'Annexe A1 Cours'!T3670,0,1,50)),0)</f>
        <v>0</v>
      </c>
      <c r="V3670" s="37">
        <f ca="1">IFERROR(OFFSET('Maximum minutes'!$C$1,T3670+1,-1+MATCH(G3670,OFFSET('Maximum minutes'!$C$1,T3670-1,0,1,50),0)),0)</f>
        <v>0</v>
      </c>
      <c r="W3670" s="38">
        <f t="shared" ca="1" si="114"/>
        <v>0</v>
      </c>
    </row>
    <row r="3671" spans="1:23" s="36" customFormat="1" ht="18.75">
      <c r="A3671" s="34"/>
      <c r="B3671" s="39"/>
      <c r="C3671" s="39"/>
      <c r="D3671" s="35"/>
      <c r="E3671" s="40"/>
      <c r="F3671" s="39"/>
      <c r="G3671" s="39"/>
      <c r="H3671" s="39"/>
      <c r="I3671" s="34"/>
      <c r="J3671" s="34"/>
      <c r="K3671" s="34"/>
      <c r="L3671" s="34"/>
      <c r="M3671" s="43" t="str">
        <f ca="1">IFERROR(OFFSET('Maximum minutes'!$C$1,T3671,MATCH(IF(G3671&lt;&gt;"",G3671,F3671),OFFSET('Maximum minutes'!$C$1,T3671-1,0,1,U3671+1),0)-1)*IF(OR(ISNUMBER(J3671),J3671="sans examen"),1,0)*IF(W3671&lt;MinDate,1,0),"")</f>
        <v/>
      </c>
      <c r="N3671" s="36">
        <f t="shared" ca="1" si="115"/>
        <v>0</v>
      </c>
      <c r="O3671" s="36" t="e">
        <f ca="1">LEFT(OFFSET(Lists!$Q$2,MATCH(E3671,Lists!$R$3:$R$19,0),0),4)</f>
        <v>#N/A</v>
      </c>
      <c r="P3671" s="36" t="e">
        <f ca="1">MATCH(O3671,Lists!$S$2:$S$640,1)</f>
        <v>#N/A</v>
      </c>
      <c r="Q3671" s="36" t="e">
        <f ca="1">MATCH(LEFT(OFFSET(Lists!$Q$2,MATCH(E3671,Lists!$R$3:$R$19,0)+1,0),4),Lists!$S$3:$S$640,1)</f>
        <v>#N/A</v>
      </c>
      <c r="R3671" s="36" t="e">
        <f ca="1">LEFT(OFFSET(Lists!$S$2,P3671-1+MATCH(F3671,OFFSET(Lists!$T$3,P3671-1,0,Q3671-P3671+1),0),0),6)</f>
        <v>#N/A</v>
      </c>
      <c r="S3671" s="36" t="e">
        <f ca="1">VLOOKUP(R3671,Lists!B:D,3,FALSE)</f>
        <v>#N/A</v>
      </c>
      <c r="T3671" s="36" t="str">
        <f>IF(F3671&lt;&gt;"",MATCH(R3671,'Maximum minutes'!B:B,0),"")</f>
        <v/>
      </c>
      <c r="U3671" s="36">
        <f ca="1">IF(F3671&lt;&gt;"",COUNTA(OFFSET('Maximum minutes'!$C$1,'Annexe A1 Cours'!T3671,0,1,50)),0)</f>
        <v>0</v>
      </c>
      <c r="V3671" s="37">
        <f ca="1">IFERROR(OFFSET('Maximum minutes'!$C$1,T3671+1,-1+MATCH(G3671,OFFSET('Maximum minutes'!$C$1,T3671-1,0,1,50),0)),0)</f>
        <v>0</v>
      </c>
      <c r="W3671" s="38">
        <f t="shared" ca="1" si="114"/>
        <v>0</v>
      </c>
    </row>
    <row r="3672" spans="1:23" s="36" customFormat="1" ht="18.75">
      <c r="A3672" s="34"/>
      <c r="B3672" s="39"/>
      <c r="C3672" s="39"/>
      <c r="D3672" s="35"/>
      <c r="E3672" s="40"/>
      <c r="F3672" s="39"/>
      <c r="G3672" s="39"/>
      <c r="H3672" s="39"/>
      <c r="I3672" s="34"/>
      <c r="J3672" s="34"/>
      <c r="K3672" s="34"/>
      <c r="L3672" s="34"/>
      <c r="M3672" s="43" t="str">
        <f ca="1">IFERROR(OFFSET('Maximum minutes'!$C$1,T3672,MATCH(IF(G3672&lt;&gt;"",G3672,F3672),OFFSET('Maximum minutes'!$C$1,T3672-1,0,1,U3672+1),0)-1)*IF(OR(ISNUMBER(J3672),J3672="sans examen"),1,0)*IF(W3672&lt;MinDate,1,0),"")</f>
        <v/>
      </c>
      <c r="N3672" s="36">
        <f t="shared" ca="1" si="115"/>
        <v>0</v>
      </c>
      <c r="O3672" s="36" t="e">
        <f ca="1">LEFT(OFFSET(Lists!$Q$2,MATCH(E3672,Lists!$R$3:$R$19,0),0),4)</f>
        <v>#N/A</v>
      </c>
      <c r="P3672" s="36" t="e">
        <f ca="1">MATCH(O3672,Lists!$S$2:$S$640,1)</f>
        <v>#N/A</v>
      </c>
      <c r="Q3672" s="36" t="e">
        <f ca="1">MATCH(LEFT(OFFSET(Lists!$Q$2,MATCH(E3672,Lists!$R$3:$R$19,0)+1,0),4),Lists!$S$3:$S$640,1)</f>
        <v>#N/A</v>
      </c>
      <c r="R3672" s="36" t="e">
        <f ca="1">LEFT(OFFSET(Lists!$S$2,P3672-1+MATCH(F3672,OFFSET(Lists!$T$3,P3672-1,0,Q3672-P3672+1),0),0),6)</f>
        <v>#N/A</v>
      </c>
      <c r="S3672" s="36" t="e">
        <f ca="1">VLOOKUP(R3672,Lists!B:D,3,FALSE)</f>
        <v>#N/A</v>
      </c>
      <c r="T3672" s="36" t="str">
        <f>IF(F3672&lt;&gt;"",MATCH(R3672,'Maximum minutes'!B:B,0),"")</f>
        <v/>
      </c>
      <c r="U3672" s="36">
        <f ca="1">IF(F3672&lt;&gt;"",COUNTA(OFFSET('Maximum minutes'!$C$1,'Annexe A1 Cours'!T3672,0,1,50)),0)</f>
        <v>0</v>
      </c>
      <c r="V3672" s="37">
        <f ca="1">IFERROR(OFFSET('Maximum minutes'!$C$1,T3672+1,-1+MATCH(G3672,OFFSET('Maximum minutes'!$C$1,T3672-1,0,1,50),0)),0)</f>
        <v>0</v>
      </c>
      <c r="W3672" s="38">
        <f t="shared" ca="1" si="114"/>
        <v>0</v>
      </c>
    </row>
    <row r="3673" spans="1:23" s="36" customFormat="1" ht="18.75">
      <c r="A3673" s="34"/>
      <c r="B3673" s="39"/>
      <c r="C3673" s="39"/>
      <c r="D3673" s="35"/>
      <c r="E3673" s="40"/>
      <c r="F3673" s="39"/>
      <c r="G3673" s="39"/>
      <c r="H3673" s="39"/>
      <c r="I3673" s="34"/>
      <c r="J3673" s="34"/>
      <c r="K3673" s="34"/>
      <c r="L3673" s="34"/>
      <c r="M3673" s="43" t="str">
        <f ca="1">IFERROR(OFFSET('Maximum minutes'!$C$1,T3673,MATCH(IF(G3673&lt;&gt;"",G3673,F3673),OFFSET('Maximum minutes'!$C$1,T3673-1,0,1,U3673+1),0)-1)*IF(OR(ISNUMBER(J3673),J3673="sans examen"),1,0)*IF(W3673&lt;MinDate,1,0),"")</f>
        <v/>
      </c>
      <c r="N3673" s="36">
        <f t="shared" ca="1" si="115"/>
        <v>0</v>
      </c>
      <c r="O3673" s="36" t="e">
        <f ca="1">LEFT(OFFSET(Lists!$Q$2,MATCH(E3673,Lists!$R$3:$R$19,0),0),4)</f>
        <v>#N/A</v>
      </c>
      <c r="P3673" s="36" t="e">
        <f ca="1">MATCH(O3673,Lists!$S$2:$S$640,1)</f>
        <v>#N/A</v>
      </c>
      <c r="Q3673" s="36" t="e">
        <f ca="1">MATCH(LEFT(OFFSET(Lists!$Q$2,MATCH(E3673,Lists!$R$3:$R$19,0)+1,0),4),Lists!$S$3:$S$640,1)</f>
        <v>#N/A</v>
      </c>
      <c r="R3673" s="36" t="e">
        <f ca="1">LEFT(OFFSET(Lists!$S$2,P3673-1+MATCH(F3673,OFFSET(Lists!$T$3,P3673-1,0,Q3673-P3673+1),0),0),6)</f>
        <v>#N/A</v>
      </c>
      <c r="S3673" s="36" t="e">
        <f ca="1">VLOOKUP(R3673,Lists!B:D,3,FALSE)</f>
        <v>#N/A</v>
      </c>
      <c r="T3673" s="36" t="str">
        <f>IF(F3673&lt;&gt;"",MATCH(R3673,'Maximum minutes'!B:B,0),"")</f>
        <v/>
      </c>
      <c r="U3673" s="36">
        <f ca="1">IF(F3673&lt;&gt;"",COUNTA(OFFSET('Maximum minutes'!$C$1,'Annexe A1 Cours'!T3673,0,1,50)),0)</f>
        <v>0</v>
      </c>
      <c r="V3673" s="37">
        <f ca="1">IFERROR(OFFSET('Maximum minutes'!$C$1,T3673+1,-1+MATCH(G3673,OFFSET('Maximum minutes'!$C$1,T3673-1,0,1,50),0)),0)</f>
        <v>0</v>
      </c>
      <c r="W3673" s="38">
        <f t="shared" ca="1" si="114"/>
        <v>0</v>
      </c>
    </row>
    <row r="3674" spans="1:23" s="36" customFormat="1" ht="18.75">
      <c r="A3674" s="34"/>
      <c r="B3674" s="39"/>
      <c r="C3674" s="39"/>
      <c r="D3674" s="35"/>
      <c r="E3674" s="40"/>
      <c r="F3674" s="39"/>
      <c r="G3674" s="39"/>
      <c r="H3674" s="39"/>
      <c r="I3674" s="34"/>
      <c r="J3674" s="34"/>
      <c r="K3674" s="34"/>
      <c r="L3674" s="34"/>
      <c r="M3674" s="43" t="str">
        <f ca="1">IFERROR(OFFSET('Maximum minutes'!$C$1,T3674,MATCH(IF(G3674&lt;&gt;"",G3674,F3674),OFFSET('Maximum minutes'!$C$1,T3674-1,0,1,U3674+1),0)-1)*IF(OR(ISNUMBER(J3674),J3674="sans examen"),1,0)*IF(W3674&lt;MinDate,1,0),"")</f>
        <v/>
      </c>
      <c r="N3674" s="36">
        <f t="shared" ca="1" si="115"/>
        <v>0</v>
      </c>
      <c r="O3674" s="36" t="e">
        <f ca="1">LEFT(OFFSET(Lists!$Q$2,MATCH(E3674,Lists!$R$3:$R$19,0),0),4)</f>
        <v>#N/A</v>
      </c>
      <c r="P3674" s="36" t="e">
        <f ca="1">MATCH(O3674,Lists!$S$2:$S$640,1)</f>
        <v>#N/A</v>
      </c>
      <c r="Q3674" s="36" t="e">
        <f ca="1">MATCH(LEFT(OFFSET(Lists!$Q$2,MATCH(E3674,Lists!$R$3:$R$19,0)+1,0),4),Lists!$S$3:$S$640,1)</f>
        <v>#N/A</v>
      </c>
      <c r="R3674" s="36" t="e">
        <f ca="1">LEFT(OFFSET(Lists!$S$2,P3674-1+MATCH(F3674,OFFSET(Lists!$T$3,P3674-1,0,Q3674-P3674+1),0),0),6)</f>
        <v>#N/A</v>
      </c>
      <c r="S3674" s="36" t="e">
        <f ca="1">VLOOKUP(R3674,Lists!B:D,3,FALSE)</f>
        <v>#N/A</v>
      </c>
      <c r="T3674" s="36" t="str">
        <f>IF(F3674&lt;&gt;"",MATCH(R3674,'Maximum minutes'!B:B,0),"")</f>
        <v/>
      </c>
      <c r="U3674" s="36">
        <f ca="1">IF(F3674&lt;&gt;"",COUNTA(OFFSET('Maximum minutes'!$C$1,'Annexe A1 Cours'!T3674,0,1,50)),0)</f>
        <v>0</v>
      </c>
      <c r="V3674" s="37">
        <f ca="1">IFERROR(OFFSET('Maximum minutes'!$C$1,T3674+1,-1+MATCH(G3674,OFFSET('Maximum minutes'!$C$1,T3674-1,0,1,50),0)),0)</f>
        <v>0</v>
      </c>
      <c r="W3674" s="38">
        <f t="shared" ca="1" si="114"/>
        <v>0</v>
      </c>
    </row>
    <row r="3675" spans="1:23" s="36" customFormat="1" ht="18.75">
      <c r="A3675" s="34"/>
      <c r="B3675" s="39"/>
      <c r="C3675" s="39"/>
      <c r="D3675" s="35"/>
      <c r="E3675" s="40"/>
      <c r="F3675" s="39"/>
      <c r="G3675" s="39"/>
      <c r="H3675" s="39"/>
      <c r="I3675" s="34"/>
      <c r="J3675" s="34"/>
      <c r="K3675" s="34"/>
      <c r="L3675" s="34"/>
      <c r="M3675" s="43" t="str">
        <f ca="1">IFERROR(OFFSET('Maximum minutes'!$C$1,T3675,MATCH(IF(G3675&lt;&gt;"",G3675,F3675),OFFSET('Maximum minutes'!$C$1,T3675-1,0,1,U3675+1),0)-1)*IF(OR(ISNUMBER(J3675),J3675="sans examen"),1,0)*IF(W3675&lt;MinDate,1,0),"")</f>
        <v/>
      </c>
      <c r="N3675" s="36">
        <f t="shared" ca="1" si="115"/>
        <v>0</v>
      </c>
      <c r="O3675" s="36" t="e">
        <f ca="1">LEFT(OFFSET(Lists!$Q$2,MATCH(E3675,Lists!$R$3:$R$19,0),0),4)</f>
        <v>#N/A</v>
      </c>
      <c r="P3675" s="36" t="e">
        <f ca="1">MATCH(O3675,Lists!$S$2:$S$640,1)</f>
        <v>#N/A</v>
      </c>
      <c r="Q3675" s="36" t="e">
        <f ca="1">MATCH(LEFT(OFFSET(Lists!$Q$2,MATCH(E3675,Lists!$R$3:$R$19,0)+1,0),4),Lists!$S$3:$S$640,1)</f>
        <v>#N/A</v>
      </c>
      <c r="R3675" s="36" t="e">
        <f ca="1">LEFT(OFFSET(Lists!$S$2,P3675-1+MATCH(F3675,OFFSET(Lists!$T$3,P3675-1,0,Q3675-P3675+1),0),0),6)</f>
        <v>#N/A</v>
      </c>
      <c r="S3675" s="36" t="e">
        <f ca="1">VLOOKUP(R3675,Lists!B:D,3,FALSE)</f>
        <v>#N/A</v>
      </c>
      <c r="T3675" s="36" t="str">
        <f>IF(F3675&lt;&gt;"",MATCH(R3675,'Maximum minutes'!B:B,0),"")</f>
        <v/>
      </c>
      <c r="U3675" s="36">
        <f ca="1">IF(F3675&lt;&gt;"",COUNTA(OFFSET('Maximum minutes'!$C$1,'Annexe A1 Cours'!T3675,0,1,50)),0)</f>
        <v>0</v>
      </c>
      <c r="V3675" s="37">
        <f ca="1">IFERROR(OFFSET('Maximum minutes'!$C$1,T3675+1,-1+MATCH(G3675,OFFSET('Maximum minutes'!$C$1,T3675-1,0,1,50),0)),0)</f>
        <v>0</v>
      </c>
      <c r="W3675" s="38">
        <f t="shared" ca="1" si="114"/>
        <v>0</v>
      </c>
    </row>
    <row r="3676" spans="1:23" s="36" customFormat="1" ht="18.75">
      <c r="A3676" s="34"/>
      <c r="B3676" s="39"/>
      <c r="C3676" s="39"/>
      <c r="D3676" s="35"/>
      <c r="E3676" s="40"/>
      <c r="F3676" s="39"/>
      <c r="G3676" s="39"/>
      <c r="H3676" s="39"/>
      <c r="I3676" s="34"/>
      <c r="J3676" s="34"/>
      <c r="K3676" s="34"/>
      <c r="L3676" s="34"/>
      <c r="M3676" s="43" t="str">
        <f ca="1">IFERROR(OFFSET('Maximum minutes'!$C$1,T3676,MATCH(IF(G3676&lt;&gt;"",G3676,F3676),OFFSET('Maximum minutes'!$C$1,T3676-1,0,1,U3676+1),0)-1)*IF(OR(ISNUMBER(J3676),J3676="sans examen"),1,0)*IF(W3676&lt;MinDate,1,0),"")</f>
        <v/>
      </c>
      <c r="N3676" s="36">
        <f t="shared" ca="1" si="115"/>
        <v>0</v>
      </c>
      <c r="O3676" s="36" t="e">
        <f ca="1">LEFT(OFFSET(Lists!$Q$2,MATCH(E3676,Lists!$R$3:$R$19,0),0),4)</f>
        <v>#N/A</v>
      </c>
      <c r="P3676" s="36" t="e">
        <f ca="1">MATCH(O3676,Lists!$S$2:$S$640,1)</f>
        <v>#N/A</v>
      </c>
      <c r="Q3676" s="36" t="e">
        <f ca="1">MATCH(LEFT(OFFSET(Lists!$Q$2,MATCH(E3676,Lists!$R$3:$R$19,0)+1,0),4),Lists!$S$3:$S$640,1)</f>
        <v>#N/A</v>
      </c>
      <c r="R3676" s="36" t="e">
        <f ca="1">LEFT(OFFSET(Lists!$S$2,P3676-1+MATCH(F3676,OFFSET(Lists!$T$3,P3676-1,0,Q3676-P3676+1),0),0),6)</f>
        <v>#N/A</v>
      </c>
      <c r="S3676" s="36" t="e">
        <f ca="1">VLOOKUP(R3676,Lists!B:D,3,FALSE)</f>
        <v>#N/A</v>
      </c>
      <c r="T3676" s="36" t="str">
        <f>IF(F3676&lt;&gt;"",MATCH(R3676,'Maximum minutes'!B:B,0),"")</f>
        <v/>
      </c>
      <c r="U3676" s="36">
        <f ca="1">IF(F3676&lt;&gt;"",COUNTA(OFFSET('Maximum minutes'!$C$1,'Annexe A1 Cours'!T3676,0,1,50)),0)</f>
        <v>0</v>
      </c>
      <c r="V3676" s="37">
        <f ca="1">IFERROR(OFFSET('Maximum minutes'!$C$1,T3676+1,-1+MATCH(G3676,OFFSET('Maximum minutes'!$C$1,T3676-1,0,1,50),0)),0)</f>
        <v>0</v>
      </c>
      <c r="W3676" s="38">
        <f t="shared" ca="1" si="114"/>
        <v>0</v>
      </c>
    </row>
    <row r="3677" spans="1:23" s="36" customFormat="1" ht="18.75">
      <c r="A3677" s="34"/>
      <c r="B3677" s="39"/>
      <c r="C3677" s="39"/>
      <c r="D3677" s="35"/>
      <c r="E3677" s="40"/>
      <c r="F3677" s="39"/>
      <c r="G3677" s="39"/>
      <c r="H3677" s="39"/>
      <c r="I3677" s="34"/>
      <c r="J3677" s="34"/>
      <c r="K3677" s="34"/>
      <c r="L3677" s="34"/>
      <c r="M3677" s="43" t="str">
        <f ca="1">IFERROR(OFFSET('Maximum minutes'!$C$1,T3677,MATCH(IF(G3677&lt;&gt;"",G3677,F3677),OFFSET('Maximum minutes'!$C$1,T3677-1,0,1,U3677+1),0)-1)*IF(OR(ISNUMBER(J3677),J3677="sans examen"),1,0)*IF(W3677&lt;MinDate,1,0),"")</f>
        <v/>
      </c>
      <c r="N3677" s="36">
        <f t="shared" ca="1" si="115"/>
        <v>0</v>
      </c>
      <c r="O3677" s="36" t="e">
        <f ca="1">LEFT(OFFSET(Lists!$Q$2,MATCH(E3677,Lists!$R$3:$R$19,0),0),4)</f>
        <v>#N/A</v>
      </c>
      <c r="P3677" s="36" t="e">
        <f ca="1">MATCH(O3677,Lists!$S$2:$S$640,1)</f>
        <v>#N/A</v>
      </c>
      <c r="Q3677" s="36" t="e">
        <f ca="1">MATCH(LEFT(OFFSET(Lists!$Q$2,MATCH(E3677,Lists!$R$3:$R$19,0)+1,0),4),Lists!$S$3:$S$640,1)</f>
        <v>#N/A</v>
      </c>
      <c r="R3677" s="36" t="e">
        <f ca="1">LEFT(OFFSET(Lists!$S$2,P3677-1+MATCH(F3677,OFFSET(Lists!$T$3,P3677-1,0,Q3677-P3677+1),0),0),6)</f>
        <v>#N/A</v>
      </c>
      <c r="S3677" s="36" t="e">
        <f ca="1">VLOOKUP(R3677,Lists!B:D,3,FALSE)</f>
        <v>#N/A</v>
      </c>
      <c r="T3677" s="36" t="str">
        <f>IF(F3677&lt;&gt;"",MATCH(R3677,'Maximum minutes'!B:B,0),"")</f>
        <v/>
      </c>
      <c r="U3677" s="36">
        <f ca="1">IF(F3677&lt;&gt;"",COUNTA(OFFSET('Maximum minutes'!$C$1,'Annexe A1 Cours'!T3677,0,1,50)),0)</f>
        <v>0</v>
      </c>
      <c r="V3677" s="37">
        <f ca="1">IFERROR(OFFSET('Maximum minutes'!$C$1,T3677+1,-1+MATCH(G3677,OFFSET('Maximum minutes'!$C$1,T3677-1,0,1,50),0)),0)</f>
        <v>0</v>
      </c>
      <c r="W3677" s="38">
        <f t="shared" ca="1" si="114"/>
        <v>0</v>
      </c>
    </row>
    <row r="3678" spans="1:23" s="36" customFormat="1" ht="18.75">
      <c r="A3678" s="34"/>
      <c r="B3678" s="39"/>
      <c r="C3678" s="39"/>
      <c r="D3678" s="35"/>
      <c r="E3678" s="40"/>
      <c r="F3678" s="39"/>
      <c r="G3678" s="39"/>
      <c r="H3678" s="39"/>
      <c r="I3678" s="34"/>
      <c r="J3678" s="34"/>
      <c r="K3678" s="34"/>
      <c r="L3678" s="34"/>
      <c r="M3678" s="43" t="str">
        <f ca="1">IFERROR(OFFSET('Maximum minutes'!$C$1,T3678,MATCH(IF(G3678&lt;&gt;"",G3678,F3678),OFFSET('Maximum minutes'!$C$1,T3678-1,0,1,U3678+1),0)-1)*IF(OR(ISNUMBER(J3678),J3678="sans examen"),1,0)*IF(W3678&lt;MinDate,1,0),"")</f>
        <v/>
      </c>
      <c r="N3678" s="36">
        <f t="shared" ca="1" si="115"/>
        <v>0</v>
      </c>
      <c r="O3678" s="36" t="e">
        <f ca="1">LEFT(OFFSET(Lists!$Q$2,MATCH(E3678,Lists!$R$3:$R$19,0),0),4)</f>
        <v>#N/A</v>
      </c>
      <c r="P3678" s="36" t="e">
        <f ca="1">MATCH(O3678,Lists!$S$2:$S$640,1)</f>
        <v>#N/A</v>
      </c>
      <c r="Q3678" s="36" t="e">
        <f ca="1">MATCH(LEFT(OFFSET(Lists!$Q$2,MATCH(E3678,Lists!$R$3:$R$19,0)+1,0),4),Lists!$S$3:$S$640,1)</f>
        <v>#N/A</v>
      </c>
      <c r="R3678" s="36" t="e">
        <f ca="1">LEFT(OFFSET(Lists!$S$2,P3678-1+MATCH(F3678,OFFSET(Lists!$T$3,P3678-1,0,Q3678-P3678+1),0),0),6)</f>
        <v>#N/A</v>
      </c>
      <c r="S3678" s="36" t="e">
        <f ca="1">VLOOKUP(R3678,Lists!B:D,3,FALSE)</f>
        <v>#N/A</v>
      </c>
      <c r="T3678" s="36" t="str">
        <f>IF(F3678&lt;&gt;"",MATCH(R3678,'Maximum minutes'!B:B,0),"")</f>
        <v/>
      </c>
      <c r="U3678" s="36">
        <f ca="1">IF(F3678&lt;&gt;"",COUNTA(OFFSET('Maximum minutes'!$C$1,'Annexe A1 Cours'!T3678,0,1,50)),0)</f>
        <v>0</v>
      </c>
      <c r="V3678" s="37">
        <f ca="1">IFERROR(OFFSET('Maximum minutes'!$C$1,T3678+1,-1+MATCH(G3678,OFFSET('Maximum minutes'!$C$1,T3678-1,0,1,50),0)),0)</f>
        <v>0</v>
      </c>
      <c r="W3678" s="38">
        <f t="shared" ca="1" si="114"/>
        <v>0</v>
      </c>
    </row>
    <row r="3679" spans="1:23" s="36" customFormat="1" ht="18.75">
      <c r="A3679" s="34"/>
      <c r="B3679" s="39"/>
      <c r="C3679" s="39"/>
      <c r="D3679" s="35"/>
      <c r="E3679" s="40"/>
      <c r="F3679" s="39"/>
      <c r="G3679" s="39"/>
      <c r="H3679" s="39"/>
      <c r="I3679" s="34"/>
      <c r="J3679" s="34"/>
      <c r="K3679" s="34"/>
      <c r="L3679" s="34"/>
      <c r="M3679" s="43" t="str">
        <f ca="1">IFERROR(OFFSET('Maximum minutes'!$C$1,T3679,MATCH(IF(G3679&lt;&gt;"",G3679,F3679),OFFSET('Maximum minutes'!$C$1,T3679-1,0,1,U3679+1),0)-1)*IF(OR(ISNUMBER(J3679),J3679="sans examen"),1,0)*IF(W3679&lt;MinDate,1,0),"")</f>
        <v/>
      </c>
      <c r="N3679" s="36">
        <f t="shared" ca="1" si="115"/>
        <v>0</v>
      </c>
      <c r="O3679" s="36" t="e">
        <f ca="1">LEFT(OFFSET(Lists!$Q$2,MATCH(E3679,Lists!$R$3:$R$19,0),0),4)</f>
        <v>#N/A</v>
      </c>
      <c r="P3679" s="36" t="e">
        <f ca="1">MATCH(O3679,Lists!$S$2:$S$640,1)</f>
        <v>#N/A</v>
      </c>
      <c r="Q3679" s="36" t="e">
        <f ca="1">MATCH(LEFT(OFFSET(Lists!$Q$2,MATCH(E3679,Lists!$R$3:$R$19,0)+1,0),4),Lists!$S$3:$S$640,1)</f>
        <v>#N/A</v>
      </c>
      <c r="R3679" s="36" t="e">
        <f ca="1">LEFT(OFFSET(Lists!$S$2,P3679-1+MATCH(F3679,OFFSET(Lists!$T$3,P3679-1,0,Q3679-P3679+1),0),0),6)</f>
        <v>#N/A</v>
      </c>
      <c r="S3679" s="36" t="e">
        <f ca="1">VLOOKUP(R3679,Lists!B:D,3,FALSE)</f>
        <v>#N/A</v>
      </c>
      <c r="T3679" s="36" t="str">
        <f>IF(F3679&lt;&gt;"",MATCH(R3679,'Maximum minutes'!B:B,0),"")</f>
        <v/>
      </c>
      <c r="U3679" s="36">
        <f ca="1">IF(F3679&lt;&gt;"",COUNTA(OFFSET('Maximum minutes'!$C$1,'Annexe A1 Cours'!T3679,0,1,50)),0)</f>
        <v>0</v>
      </c>
      <c r="V3679" s="37">
        <f ca="1">IFERROR(OFFSET('Maximum minutes'!$C$1,T3679+1,-1+MATCH(G3679,OFFSET('Maximum minutes'!$C$1,T3679-1,0,1,50),0)),0)</f>
        <v>0</v>
      </c>
      <c r="W3679" s="38">
        <f t="shared" ca="1" si="114"/>
        <v>0</v>
      </c>
    </row>
    <row r="3680" spans="1:23" s="36" customFormat="1" ht="18.75">
      <c r="A3680" s="34"/>
      <c r="B3680" s="39"/>
      <c r="C3680" s="39"/>
      <c r="D3680" s="35"/>
      <c r="E3680" s="40"/>
      <c r="F3680" s="39"/>
      <c r="G3680" s="39"/>
      <c r="H3680" s="39"/>
      <c r="I3680" s="34"/>
      <c r="J3680" s="34"/>
      <c r="K3680" s="34"/>
      <c r="L3680" s="34"/>
      <c r="M3680" s="43" t="str">
        <f ca="1">IFERROR(OFFSET('Maximum minutes'!$C$1,T3680,MATCH(IF(G3680&lt;&gt;"",G3680,F3680),OFFSET('Maximum minutes'!$C$1,T3680-1,0,1,U3680+1),0)-1)*IF(OR(ISNUMBER(J3680),J3680="sans examen"),1,0)*IF(W3680&lt;MinDate,1,0),"")</f>
        <v/>
      </c>
      <c r="N3680" s="36">
        <f t="shared" ca="1" si="115"/>
        <v>0</v>
      </c>
      <c r="O3680" s="36" t="e">
        <f ca="1">LEFT(OFFSET(Lists!$Q$2,MATCH(E3680,Lists!$R$3:$R$19,0),0),4)</f>
        <v>#N/A</v>
      </c>
      <c r="P3680" s="36" t="e">
        <f ca="1">MATCH(O3680,Lists!$S$2:$S$640,1)</f>
        <v>#N/A</v>
      </c>
      <c r="Q3680" s="36" t="e">
        <f ca="1">MATCH(LEFT(OFFSET(Lists!$Q$2,MATCH(E3680,Lists!$R$3:$R$19,0)+1,0),4),Lists!$S$3:$S$640,1)</f>
        <v>#N/A</v>
      </c>
      <c r="R3680" s="36" t="e">
        <f ca="1">LEFT(OFFSET(Lists!$S$2,P3680-1+MATCH(F3680,OFFSET(Lists!$T$3,P3680-1,0,Q3680-P3680+1),0),0),6)</f>
        <v>#N/A</v>
      </c>
      <c r="S3680" s="36" t="e">
        <f ca="1">VLOOKUP(R3680,Lists!B:D,3,FALSE)</f>
        <v>#N/A</v>
      </c>
      <c r="T3680" s="36" t="str">
        <f>IF(F3680&lt;&gt;"",MATCH(R3680,'Maximum minutes'!B:B,0),"")</f>
        <v/>
      </c>
      <c r="U3680" s="36">
        <f ca="1">IF(F3680&lt;&gt;"",COUNTA(OFFSET('Maximum minutes'!$C$1,'Annexe A1 Cours'!T3680,0,1,50)),0)</f>
        <v>0</v>
      </c>
      <c r="V3680" s="37">
        <f ca="1">IFERROR(OFFSET('Maximum minutes'!$C$1,T3680+1,-1+MATCH(G3680,OFFSET('Maximum minutes'!$C$1,T3680-1,0,1,50),0)),0)</f>
        <v>0</v>
      </c>
      <c r="W3680" s="38">
        <f t="shared" ca="1" si="114"/>
        <v>0</v>
      </c>
    </row>
    <row r="3681" spans="1:23" s="36" customFormat="1" ht="18.75">
      <c r="A3681" s="34"/>
      <c r="B3681" s="39"/>
      <c r="C3681" s="39"/>
      <c r="D3681" s="35"/>
      <c r="E3681" s="40"/>
      <c r="F3681" s="39"/>
      <c r="G3681" s="39"/>
      <c r="H3681" s="39"/>
      <c r="I3681" s="34"/>
      <c r="J3681" s="34"/>
      <c r="K3681" s="34"/>
      <c r="L3681" s="34"/>
      <c r="M3681" s="43" t="str">
        <f ca="1">IFERROR(OFFSET('Maximum minutes'!$C$1,T3681,MATCH(IF(G3681&lt;&gt;"",G3681,F3681),OFFSET('Maximum minutes'!$C$1,T3681-1,0,1,U3681+1),0)-1)*IF(OR(ISNUMBER(J3681),J3681="sans examen"),1,0)*IF(W3681&lt;MinDate,1,0),"")</f>
        <v/>
      </c>
      <c r="N3681" s="36">
        <f t="shared" ca="1" si="115"/>
        <v>0</v>
      </c>
      <c r="O3681" s="36" t="e">
        <f ca="1">LEFT(OFFSET(Lists!$Q$2,MATCH(E3681,Lists!$R$3:$R$19,0),0),4)</f>
        <v>#N/A</v>
      </c>
      <c r="P3681" s="36" t="e">
        <f ca="1">MATCH(O3681,Lists!$S$2:$S$640,1)</f>
        <v>#N/A</v>
      </c>
      <c r="Q3681" s="36" t="e">
        <f ca="1">MATCH(LEFT(OFFSET(Lists!$Q$2,MATCH(E3681,Lists!$R$3:$R$19,0)+1,0),4),Lists!$S$3:$S$640,1)</f>
        <v>#N/A</v>
      </c>
      <c r="R3681" s="36" t="e">
        <f ca="1">LEFT(OFFSET(Lists!$S$2,P3681-1+MATCH(F3681,OFFSET(Lists!$T$3,P3681-1,0,Q3681-P3681+1),0),0),6)</f>
        <v>#N/A</v>
      </c>
      <c r="S3681" s="36" t="e">
        <f ca="1">VLOOKUP(R3681,Lists!B:D,3,FALSE)</f>
        <v>#N/A</v>
      </c>
      <c r="T3681" s="36" t="str">
        <f>IF(F3681&lt;&gt;"",MATCH(R3681,'Maximum minutes'!B:B,0),"")</f>
        <v/>
      </c>
      <c r="U3681" s="36">
        <f ca="1">IF(F3681&lt;&gt;"",COUNTA(OFFSET('Maximum minutes'!$C$1,'Annexe A1 Cours'!T3681,0,1,50)),0)</f>
        <v>0</v>
      </c>
      <c r="V3681" s="37">
        <f ca="1">IFERROR(OFFSET('Maximum minutes'!$C$1,T3681+1,-1+MATCH(G3681,OFFSET('Maximum minutes'!$C$1,T3681-1,0,1,50),0)),0)</f>
        <v>0</v>
      </c>
      <c r="W3681" s="38">
        <f t="shared" ca="1" si="114"/>
        <v>0</v>
      </c>
    </row>
    <row r="3682" spans="1:23" s="36" customFormat="1" ht="18.75">
      <c r="A3682" s="34"/>
      <c r="B3682" s="39"/>
      <c r="C3682" s="39"/>
      <c r="D3682" s="35"/>
      <c r="E3682" s="40"/>
      <c r="F3682" s="39"/>
      <c r="G3682" s="39"/>
      <c r="H3682" s="39"/>
      <c r="I3682" s="34"/>
      <c r="J3682" s="34"/>
      <c r="K3682" s="34"/>
      <c r="L3682" s="34"/>
      <c r="M3682" s="43" t="str">
        <f ca="1">IFERROR(OFFSET('Maximum minutes'!$C$1,T3682,MATCH(IF(G3682&lt;&gt;"",G3682,F3682),OFFSET('Maximum minutes'!$C$1,T3682-1,0,1,U3682+1),0)-1)*IF(OR(ISNUMBER(J3682),J3682="sans examen"),1,0)*IF(W3682&lt;MinDate,1,0),"")</f>
        <v/>
      </c>
      <c r="N3682" s="36">
        <f t="shared" ca="1" si="115"/>
        <v>0</v>
      </c>
      <c r="O3682" s="36" t="e">
        <f ca="1">LEFT(OFFSET(Lists!$Q$2,MATCH(E3682,Lists!$R$3:$R$19,0),0),4)</f>
        <v>#N/A</v>
      </c>
      <c r="P3682" s="36" t="e">
        <f ca="1">MATCH(O3682,Lists!$S$2:$S$640,1)</f>
        <v>#N/A</v>
      </c>
      <c r="Q3682" s="36" t="e">
        <f ca="1">MATCH(LEFT(OFFSET(Lists!$Q$2,MATCH(E3682,Lists!$R$3:$R$19,0)+1,0),4),Lists!$S$3:$S$640,1)</f>
        <v>#N/A</v>
      </c>
      <c r="R3682" s="36" t="e">
        <f ca="1">LEFT(OFFSET(Lists!$S$2,P3682-1+MATCH(F3682,OFFSET(Lists!$T$3,P3682-1,0,Q3682-P3682+1),0),0),6)</f>
        <v>#N/A</v>
      </c>
      <c r="S3682" s="36" t="e">
        <f ca="1">VLOOKUP(R3682,Lists!B:D,3,FALSE)</f>
        <v>#N/A</v>
      </c>
      <c r="T3682" s="36" t="str">
        <f>IF(F3682&lt;&gt;"",MATCH(R3682,'Maximum minutes'!B:B,0),"")</f>
        <v/>
      </c>
      <c r="U3682" s="36">
        <f ca="1">IF(F3682&lt;&gt;"",COUNTA(OFFSET('Maximum minutes'!$C$1,'Annexe A1 Cours'!T3682,0,1,50)),0)</f>
        <v>0</v>
      </c>
      <c r="V3682" s="37">
        <f ca="1">IFERROR(OFFSET('Maximum minutes'!$C$1,T3682+1,-1+MATCH(G3682,OFFSET('Maximum minutes'!$C$1,T3682-1,0,1,50),0)),0)</f>
        <v>0</v>
      </c>
      <c r="W3682" s="38">
        <f t="shared" ca="1" si="114"/>
        <v>0</v>
      </c>
    </row>
    <row r="3683" spans="1:23" s="36" customFormat="1" ht="18.75">
      <c r="A3683" s="34"/>
      <c r="B3683" s="39"/>
      <c r="C3683" s="39"/>
      <c r="D3683" s="35"/>
      <c r="E3683" s="40"/>
      <c r="F3683" s="39"/>
      <c r="G3683" s="39"/>
      <c r="H3683" s="39"/>
      <c r="I3683" s="34"/>
      <c r="J3683" s="34"/>
      <c r="K3683" s="34"/>
      <c r="L3683" s="34"/>
      <c r="M3683" s="43" t="str">
        <f ca="1">IFERROR(OFFSET('Maximum minutes'!$C$1,T3683,MATCH(IF(G3683&lt;&gt;"",G3683,F3683),OFFSET('Maximum minutes'!$C$1,T3683-1,0,1,U3683+1),0)-1)*IF(OR(ISNUMBER(J3683),J3683="sans examen"),1,0)*IF(W3683&lt;MinDate,1,0),"")</f>
        <v/>
      </c>
      <c r="N3683" s="36">
        <f t="shared" ca="1" si="115"/>
        <v>0</v>
      </c>
      <c r="O3683" s="36" t="e">
        <f ca="1">LEFT(OFFSET(Lists!$Q$2,MATCH(E3683,Lists!$R$3:$R$19,0),0),4)</f>
        <v>#N/A</v>
      </c>
      <c r="P3683" s="36" t="e">
        <f ca="1">MATCH(O3683,Lists!$S$2:$S$640,1)</f>
        <v>#N/A</v>
      </c>
      <c r="Q3683" s="36" t="e">
        <f ca="1">MATCH(LEFT(OFFSET(Lists!$Q$2,MATCH(E3683,Lists!$R$3:$R$19,0)+1,0),4),Lists!$S$3:$S$640,1)</f>
        <v>#N/A</v>
      </c>
      <c r="R3683" s="36" t="e">
        <f ca="1">LEFT(OFFSET(Lists!$S$2,P3683-1+MATCH(F3683,OFFSET(Lists!$T$3,P3683-1,0,Q3683-P3683+1),0),0),6)</f>
        <v>#N/A</v>
      </c>
      <c r="S3683" s="36" t="e">
        <f ca="1">VLOOKUP(R3683,Lists!B:D,3,FALSE)</f>
        <v>#N/A</v>
      </c>
      <c r="T3683" s="36" t="str">
        <f>IF(F3683&lt;&gt;"",MATCH(R3683,'Maximum minutes'!B:B,0),"")</f>
        <v/>
      </c>
      <c r="U3683" s="36">
        <f ca="1">IF(F3683&lt;&gt;"",COUNTA(OFFSET('Maximum minutes'!$C$1,'Annexe A1 Cours'!T3683,0,1,50)),0)</f>
        <v>0</v>
      </c>
      <c r="V3683" s="37">
        <f ca="1">IFERROR(OFFSET('Maximum minutes'!$C$1,T3683+1,-1+MATCH(G3683,OFFSET('Maximum minutes'!$C$1,T3683-1,0,1,50),0)),0)</f>
        <v>0</v>
      </c>
      <c r="W3683" s="38">
        <f t="shared" ca="1" si="114"/>
        <v>0</v>
      </c>
    </row>
    <row r="3684" spans="1:23" s="36" customFormat="1" ht="18.75">
      <c r="A3684" s="34"/>
      <c r="B3684" s="39"/>
      <c r="C3684" s="39"/>
      <c r="D3684" s="35"/>
      <c r="E3684" s="40"/>
      <c r="F3684" s="39"/>
      <c r="G3684" s="39"/>
      <c r="H3684" s="39"/>
      <c r="I3684" s="34"/>
      <c r="J3684" s="34"/>
      <c r="K3684" s="34"/>
      <c r="L3684" s="34"/>
      <c r="M3684" s="43" t="str">
        <f ca="1">IFERROR(OFFSET('Maximum minutes'!$C$1,T3684,MATCH(IF(G3684&lt;&gt;"",G3684,F3684),OFFSET('Maximum minutes'!$C$1,T3684-1,0,1,U3684+1),0)-1)*IF(OR(ISNUMBER(J3684),J3684="sans examen"),1,0)*IF(W3684&lt;MinDate,1,0),"")</f>
        <v/>
      </c>
      <c r="N3684" s="36">
        <f t="shared" ca="1" si="115"/>
        <v>0</v>
      </c>
      <c r="O3684" s="36" t="e">
        <f ca="1">LEFT(OFFSET(Lists!$Q$2,MATCH(E3684,Lists!$R$3:$R$19,0),0),4)</f>
        <v>#N/A</v>
      </c>
      <c r="P3684" s="36" t="e">
        <f ca="1">MATCH(O3684,Lists!$S$2:$S$640,1)</f>
        <v>#N/A</v>
      </c>
      <c r="Q3684" s="36" t="e">
        <f ca="1">MATCH(LEFT(OFFSET(Lists!$Q$2,MATCH(E3684,Lists!$R$3:$R$19,0)+1,0),4),Lists!$S$3:$S$640,1)</f>
        <v>#N/A</v>
      </c>
      <c r="R3684" s="36" t="e">
        <f ca="1">LEFT(OFFSET(Lists!$S$2,P3684-1+MATCH(F3684,OFFSET(Lists!$T$3,P3684-1,0,Q3684-P3684+1),0),0),6)</f>
        <v>#N/A</v>
      </c>
      <c r="S3684" s="36" t="e">
        <f ca="1">VLOOKUP(R3684,Lists!B:D,3,FALSE)</f>
        <v>#N/A</v>
      </c>
      <c r="T3684" s="36" t="str">
        <f>IF(F3684&lt;&gt;"",MATCH(R3684,'Maximum minutes'!B:B,0),"")</f>
        <v/>
      </c>
      <c r="U3684" s="36">
        <f ca="1">IF(F3684&lt;&gt;"",COUNTA(OFFSET('Maximum minutes'!$C$1,'Annexe A1 Cours'!T3684,0,1,50)),0)</f>
        <v>0</v>
      </c>
      <c r="V3684" s="37">
        <f ca="1">IFERROR(OFFSET('Maximum minutes'!$C$1,T3684+1,-1+MATCH(G3684,OFFSET('Maximum minutes'!$C$1,T3684-1,0,1,50),0)),0)</f>
        <v>0</v>
      </c>
      <c r="W3684" s="38">
        <f t="shared" ca="1" si="114"/>
        <v>0</v>
      </c>
    </row>
    <row r="3685" spans="1:23" s="36" customFormat="1" ht="18.75">
      <c r="A3685" s="34"/>
      <c r="B3685" s="39"/>
      <c r="C3685" s="39"/>
      <c r="D3685" s="35"/>
      <c r="E3685" s="40"/>
      <c r="F3685" s="39"/>
      <c r="G3685" s="39"/>
      <c r="H3685" s="39"/>
      <c r="I3685" s="34"/>
      <c r="J3685" s="34"/>
      <c r="K3685" s="34"/>
      <c r="L3685" s="34"/>
      <c r="M3685" s="43" t="str">
        <f ca="1">IFERROR(OFFSET('Maximum minutes'!$C$1,T3685,MATCH(IF(G3685&lt;&gt;"",G3685,F3685),OFFSET('Maximum minutes'!$C$1,T3685-1,0,1,U3685+1),0)-1)*IF(OR(ISNUMBER(J3685),J3685="sans examen"),1,0)*IF(W3685&lt;MinDate,1,0),"")</f>
        <v/>
      </c>
      <c r="N3685" s="36">
        <f t="shared" ca="1" si="115"/>
        <v>0</v>
      </c>
      <c r="O3685" s="36" t="e">
        <f ca="1">LEFT(OFFSET(Lists!$Q$2,MATCH(E3685,Lists!$R$3:$R$19,0),0),4)</f>
        <v>#N/A</v>
      </c>
      <c r="P3685" s="36" t="e">
        <f ca="1">MATCH(O3685,Lists!$S$2:$S$640,1)</f>
        <v>#N/A</v>
      </c>
      <c r="Q3685" s="36" t="e">
        <f ca="1">MATCH(LEFT(OFFSET(Lists!$Q$2,MATCH(E3685,Lists!$R$3:$R$19,0)+1,0),4),Lists!$S$3:$S$640,1)</f>
        <v>#N/A</v>
      </c>
      <c r="R3685" s="36" t="e">
        <f ca="1">LEFT(OFFSET(Lists!$S$2,P3685-1+MATCH(F3685,OFFSET(Lists!$T$3,P3685-1,0,Q3685-P3685+1),0),0),6)</f>
        <v>#N/A</v>
      </c>
      <c r="S3685" s="36" t="e">
        <f ca="1">VLOOKUP(R3685,Lists!B:D,3,FALSE)</f>
        <v>#N/A</v>
      </c>
      <c r="T3685" s="36" t="str">
        <f>IF(F3685&lt;&gt;"",MATCH(R3685,'Maximum minutes'!B:B,0),"")</f>
        <v/>
      </c>
      <c r="U3685" s="36">
        <f ca="1">IF(F3685&lt;&gt;"",COUNTA(OFFSET('Maximum minutes'!$C$1,'Annexe A1 Cours'!T3685,0,1,50)),0)</f>
        <v>0</v>
      </c>
      <c r="V3685" s="37">
        <f ca="1">IFERROR(OFFSET('Maximum minutes'!$C$1,T3685+1,-1+MATCH(G3685,OFFSET('Maximum minutes'!$C$1,T3685-1,0,1,50),0)),0)</f>
        <v>0</v>
      </c>
      <c r="W3685" s="38">
        <f t="shared" ca="1" si="114"/>
        <v>0</v>
      </c>
    </row>
    <row r="3686" spans="1:23" s="36" customFormat="1" ht="18.75">
      <c r="A3686" s="34"/>
      <c r="B3686" s="39"/>
      <c r="C3686" s="39"/>
      <c r="D3686" s="35"/>
      <c r="E3686" s="40"/>
      <c r="F3686" s="39"/>
      <c r="G3686" s="39"/>
      <c r="H3686" s="39"/>
      <c r="I3686" s="34"/>
      <c r="J3686" s="34"/>
      <c r="K3686" s="34"/>
      <c r="L3686" s="34"/>
      <c r="M3686" s="43" t="str">
        <f ca="1">IFERROR(OFFSET('Maximum minutes'!$C$1,T3686,MATCH(IF(G3686&lt;&gt;"",G3686,F3686),OFFSET('Maximum minutes'!$C$1,T3686-1,0,1,U3686+1),0)-1)*IF(OR(ISNUMBER(J3686),J3686="sans examen"),1,0)*IF(W3686&lt;MinDate,1,0),"")</f>
        <v/>
      </c>
      <c r="N3686" s="36">
        <f t="shared" ca="1" si="115"/>
        <v>0</v>
      </c>
      <c r="O3686" s="36" t="e">
        <f ca="1">LEFT(OFFSET(Lists!$Q$2,MATCH(E3686,Lists!$R$3:$R$19,0),0),4)</f>
        <v>#N/A</v>
      </c>
      <c r="P3686" s="36" t="e">
        <f ca="1">MATCH(O3686,Lists!$S$2:$S$640,1)</f>
        <v>#N/A</v>
      </c>
      <c r="Q3686" s="36" t="e">
        <f ca="1">MATCH(LEFT(OFFSET(Lists!$Q$2,MATCH(E3686,Lists!$R$3:$R$19,0)+1,0),4),Lists!$S$3:$S$640,1)</f>
        <v>#N/A</v>
      </c>
      <c r="R3686" s="36" t="e">
        <f ca="1">LEFT(OFFSET(Lists!$S$2,P3686-1+MATCH(F3686,OFFSET(Lists!$T$3,P3686-1,0,Q3686-P3686+1),0),0),6)</f>
        <v>#N/A</v>
      </c>
      <c r="S3686" s="36" t="e">
        <f ca="1">VLOOKUP(R3686,Lists!B:D,3,FALSE)</f>
        <v>#N/A</v>
      </c>
      <c r="T3686" s="36" t="str">
        <f>IF(F3686&lt;&gt;"",MATCH(R3686,'Maximum minutes'!B:B,0),"")</f>
        <v/>
      </c>
      <c r="U3686" s="36">
        <f ca="1">IF(F3686&lt;&gt;"",COUNTA(OFFSET('Maximum minutes'!$C$1,'Annexe A1 Cours'!T3686,0,1,50)),0)</f>
        <v>0</v>
      </c>
      <c r="V3686" s="37">
        <f ca="1">IFERROR(OFFSET('Maximum minutes'!$C$1,T3686+1,-1+MATCH(G3686,OFFSET('Maximum minutes'!$C$1,T3686-1,0,1,50),0)),0)</f>
        <v>0</v>
      </c>
      <c r="W3686" s="38">
        <f t="shared" ca="1" si="114"/>
        <v>0</v>
      </c>
    </row>
    <row r="3687" spans="1:23" s="36" customFormat="1" ht="18.75">
      <c r="A3687" s="34"/>
      <c r="B3687" s="39"/>
      <c r="C3687" s="39"/>
      <c r="D3687" s="35"/>
      <c r="E3687" s="40"/>
      <c r="F3687" s="39"/>
      <c r="G3687" s="39"/>
      <c r="H3687" s="39"/>
      <c r="I3687" s="34"/>
      <c r="J3687" s="34"/>
      <c r="K3687" s="34"/>
      <c r="L3687" s="34"/>
      <c r="M3687" s="43" t="str">
        <f ca="1">IFERROR(OFFSET('Maximum minutes'!$C$1,T3687,MATCH(IF(G3687&lt;&gt;"",G3687,F3687),OFFSET('Maximum minutes'!$C$1,T3687-1,0,1,U3687+1),0)-1)*IF(OR(ISNUMBER(J3687),J3687="sans examen"),1,0)*IF(W3687&lt;MinDate,1,0),"")</f>
        <v/>
      </c>
      <c r="N3687" s="36">
        <f t="shared" ca="1" si="115"/>
        <v>0</v>
      </c>
      <c r="O3687" s="36" t="e">
        <f ca="1">LEFT(OFFSET(Lists!$Q$2,MATCH(E3687,Lists!$R$3:$R$19,0),0),4)</f>
        <v>#N/A</v>
      </c>
      <c r="P3687" s="36" t="e">
        <f ca="1">MATCH(O3687,Lists!$S$2:$S$640,1)</f>
        <v>#N/A</v>
      </c>
      <c r="Q3687" s="36" t="e">
        <f ca="1">MATCH(LEFT(OFFSET(Lists!$Q$2,MATCH(E3687,Lists!$R$3:$R$19,0)+1,0),4),Lists!$S$3:$S$640,1)</f>
        <v>#N/A</v>
      </c>
      <c r="R3687" s="36" t="e">
        <f ca="1">LEFT(OFFSET(Lists!$S$2,P3687-1+MATCH(F3687,OFFSET(Lists!$T$3,P3687-1,0,Q3687-P3687+1),0),0),6)</f>
        <v>#N/A</v>
      </c>
      <c r="S3687" s="36" t="e">
        <f ca="1">VLOOKUP(R3687,Lists!B:D,3,FALSE)</f>
        <v>#N/A</v>
      </c>
      <c r="T3687" s="36" t="str">
        <f>IF(F3687&lt;&gt;"",MATCH(R3687,'Maximum minutes'!B:B,0),"")</f>
        <v/>
      </c>
      <c r="U3687" s="36">
        <f ca="1">IF(F3687&lt;&gt;"",COUNTA(OFFSET('Maximum minutes'!$C$1,'Annexe A1 Cours'!T3687,0,1,50)),0)</f>
        <v>0</v>
      </c>
      <c r="V3687" s="37">
        <f ca="1">IFERROR(OFFSET('Maximum minutes'!$C$1,T3687+1,-1+MATCH(G3687,OFFSET('Maximum minutes'!$C$1,T3687-1,0,1,50),0)),0)</f>
        <v>0</v>
      </c>
      <c r="W3687" s="38">
        <f t="shared" ca="1" si="114"/>
        <v>0</v>
      </c>
    </row>
    <row r="3688" spans="1:23" s="36" customFormat="1" ht="18.75">
      <c r="A3688" s="34"/>
      <c r="B3688" s="39"/>
      <c r="C3688" s="39"/>
      <c r="D3688" s="35"/>
      <c r="E3688" s="40"/>
      <c r="F3688" s="39"/>
      <c r="G3688" s="39"/>
      <c r="H3688" s="39"/>
      <c r="I3688" s="34"/>
      <c r="J3688" s="34"/>
      <c r="K3688" s="34"/>
      <c r="L3688" s="34"/>
      <c r="M3688" s="43" t="str">
        <f ca="1">IFERROR(OFFSET('Maximum minutes'!$C$1,T3688,MATCH(IF(G3688&lt;&gt;"",G3688,F3688),OFFSET('Maximum minutes'!$C$1,T3688-1,0,1,U3688+1),0)-1)*IF(OR(ISNUMBER(J3688),J3688="sans examen"),1,0)*IF(W3688&lt;MinDate,1,0),"")</f>
        <v/>
      </c>
      <c r="N3688" s="36">
        <f t="shared" ca="1" si="115"/>
        <v>0</v>
      </c>
      <c r="O3688" s="36" t="e">
        <f ca="1">LEFT(OFFSET(Lists!$Q$2,MATCH(E3688,Lists!$R$3:$R$19,0),0),4)</f>
        <v>#N/A</v>
      </c>
      <c r="P3688" s="36" t="e">
        <f ca="1">MATCH(O3688,Lists!$S$2:$S$640,1)</f>
        <v>#N/A</v>
      </c>
      <c r="Q3688" s="36" t="e">
        <f ca="1">MATCH(LEFT(OFFSET(Lists!$Q$2,MATCH(E3688,Lists!$R$3:$R$19,0)+1,0),4),Lists!$S$3:$S$640,1)</f>
        <v>#N/A</v>
      </c>
      <c r="R3688" s="36" t="e">
        <f ca="1">LEFT(OFFSET(Lists!$S$2,P3688-1+MATCH(F3688,OFFSET(Lists!$T$3,P3688-1,0,Q3688-P3688+1),0),0),6)</f>
        <v>#N/A</v>
      </c>
      <c r="S3688" s="36" t="e">
        <f ca="1">VLOOKUP(R3688,Lists!B:D,3,FALSE)</f>
        <v>#N/A</v>
      </c>
      <c r="T3688" s="36" t="str">
        <f>IF(F3688&lt;&gt;"",MATCH(R3688,'Maximum minutes'!B:B,0),"")</f>
        <v/>
      </c>
      <c r="U3688" s="36">
        <f ca="1">IF(F3688&lt;&gt;"",COUNTA(OFFSET('Maximum minutes'!$C$1,'Annexe A1 Cours'!T3688,0,1,50)),0)</f>
        <v>0</v>
      </c>
      <c r="V3688" s="37">
        <f ca="1">IFERROR(OFFSET('Maximum minutes'!$C$1,T3688+1,-1+MATCH(G3688,OFFSET('Maximum minutes'!$C$1,T3688-1,0,1,50),0)),0)</f>
        <v>0</v>
      </c>
      <c r="W3688" s="38">
        <f t="shared" ca="1" si="114"/>
        <v>0</v>
      </c>
    </row>
    <row r="3689" spans="1:23" s="36" customFormat="1" ht="18.75">
      <c r="A3689" s="34"/>
      <c r="B3689" s="39"/>
      <c r="C3689" s="39"/>
      <c r="D3689" s="35"/>
      <c r="E3689" s="40"/>
      <c r="F3689" s="39"/>
      <c r="G3689" s="39"/>
      <c r="H3689" s="39"/>
      <c r="I3689" s="34"/>
      <c r="J3689" s="34"/>
      <c r="K3689" s="34"/>
      <c r="L3689" s="34"/>
      <c r="M3689" s="43" t="str">
        <f ca="1">IFERROR(OFFSET('Maximum minutes'!$C$1,T3689,MATCH(IF(G3689&lt;&gt;"",G3689,F3689),OFFSET('Maximum minutes'!$C$1,T3689-1,0,1,U3689+1),0)-1)*IF(OR(ISNUMBER(J3689),J3689="sans examen"),1,0)*IF(W3689&lt;MinDate,1,0),"")</f>
        <v/>
      </c>
      <c r="N3689" s="36">
        <f t="shared" ca="1" si="115"/>
        <v>0</v>
      </c>
      <c r="O3689" s="36" t="e">
        <f ca="1">LEFT(OFFSET(Lists!$Q$2,MATCH(E3689,Lists!$R$3:$R$19,0),0),4)</f>
        <v>#N/A</v>
      </c>
      <c r="P3689" s="36" t="e">
        <f ca="1">MATCH(O3689,Lists!$S$2:$S$640,1)</f>
        <v>#N/A</v>
      </c>
      <c r="Q3689" s="36" t="e">
        <f ca="1">MATCH(LEFT(OFFSET(Lists!$Q$2,MATCH(E3689,Lists!$R$3:$R$19,0)+1,0),4),Lists!$S$3:$S$640,1)</f>
        <v>#N/A</v>
      </c>
      <c r="R3689" s="36" t="e">
        <f ca="1">LEFT(OFFSET(Lists!$S$2,P3689-1+MATCH(F3689,OFFSET(Lists!$T$3,P3689-1,0,Q3689-P3689+1),0),0),6)</f>
        <v>#N/A</v>
      </c>
      <c r="S3689" s="36" t="e">
        <f ca="1">VLOOKUP(R3689,Lists!B:D,3,FALSE)</f>
        <v>#N/A</v>
      </c>
      <c r="T3689" s="36" t="str">
        <f>IF(F3689&lt;&gt;"",MATCH(R3689,'Maximum minutes'!B:B,0),"")</f>
        <v/>
      </c>
      <c r="U3689" s="36">
        <f ca="1">IF(F3689&lt;&gt;"",COUNTA(OFFSET('Maximum minutes'!$C$1,'Annexe A1 Cours'!T3689,0,1,50)),0)</f>
        <v>0</v>
      </c>
      <c r="V3689" s="37">
        <f ca="1">IFERROR(OFFSET('Maximum minutes'!$C$1,T3689+1,-1+MATCH(G3689,OFFSET('Maximum minutes'!$C$1,T3689-1,0,1,50),0)),0)</f>
        <v>0</v>
      </c>
      <c r="W3689" s="38">
        <f t="shared" ca="1" si="114"/>
        <v>0</v>
      </c>
    </row>
    <row r="3690" spans="1:23" s="36" customFormat="1" ht="18.75">
      <c r="A3690" s="34"/>
      <c r="B3690" s="39"/>
      <c r="C3690" s="39"/>
      <c r="D3690" s="35"/>
      <c r="E3690" s="40"/>
      <c r="F3690" s="39"/>
      <c r="G3690" s="39"/>
      <c r="H3690" s="39"/>
      <c r="I3690" s="34"/>
      <c r="J3690" s="34"/>
      <c r="K3690" s="34"/>
      <c r="L3690" s="34"/>
      <c r="M3690" s="43" t="str">
        <f ca="1">IFERROR(OFFSET('Maximum minutes'!$C$1,T3690,MATCH(IF(G3690&lt;&gt;"",G3690,F3690),OFFSET('Maximum minutes'!$C$1,T3690-1,0,1,U3690+1),0)-1)*IF(OR(ISNUMBER(J3690),J3690="sans examen"),1,0)*IF(W3690&lt;MinDate,1,0),"")</f>
        <v/>
      </c>
      <c r="N3690" s="36">
        <f t="shared" ca="1" si="115"/>
        <v>0</v>
      </c>
      <c r="O3690" s="36" t="e">
        <f ca="1">LEFT(OFFSET(Lists!$Q$2,MATCH(E3690,Lists!$R$3:$R$19,0),0),4)</f>
        <v>#N/A</v>
      </c>
      <c r="P3690" s="36" t="e">
        <f ca="1">MATCH(O3690,Lists!$S$2:$S$640,1)</f>
        <v>#N/A</v>
      </c>
      <c r="Q3690" s="36" t="e">
        <f ca="1">MATCH(LEFT(OFFSET(Lists!$Q$2,MATCH(E3690,Lists!$R$3:$R$19,0)+1,0),4),Lists!$S$3:$S$640,1)</f>
        <v>#N/A</v>
      </c>
      <c r="R3690" s="36" t="e">
        <f ca="1">LEFT(OFFSET(Lists!$S$2,P3690-1+MATCH(F3690,OFFSET(Lists!$T$3,P3690-1,0,Q3690-P3690+1),0),0),6)</f>
        <v>#N/A</v>
      </c>
      <c r="S3690" s="36" t="e">
        <f ca="1">VLOOKUP(R3690,Lists!B:D,3,FALSE)</f>
        <v>#N/A</v>
      </c>
      <c r="T3690" s="36" t="str">
        <f>IF(F3690&lt;&gt;"",MATCH(R3690,'Maximum minutes'!B:B,0),"")</f>
        <v/>
      </c>
      <c r="U3690" s="36">
        <f ca="1">IF(F3690&lt;&gt;"",COUNTA(OFFSET('Maximum minutes'!$C$1,'Annexe A1 Cours'!T3690,0,1,50)),0)</f>
        <v>0</v>
      </c>
      <c r="V3690" s="37">
        <f ca="1">IFERROR(OFFSET('Maximum minutes'!$C$1,T3690+1,-1+MATCH(G3690,OFFSET('Maximum minutes'!$C$1,T3690-1,0,1,50),0)),0)</f>
        <v>0</v>
      </c>
      <c r="W3690" s="38">
        <f t="shared" ca="1" si="114"/>
        <v>0</v>
      </c>
    </row>
    <row r="3691" spans="1:23" s="36" customFormat="1" ht="18.75">
      <c r="A3691" s="34"/>
      <c r="B3691" s="39"/>
      <c r="C3691" s="39"/>
      <c r="D3691" s="35"/>
      <c r="E3691" s="40"/>
      <c r="F3691" s="39"/>
      <c r="G3691" s="39"/>
      <c r="H3691" s="39"/>
      <c r="I3691" s="34"/>
      <c r="J3691" s="34"/>
      <c r="K3691" s="34"/>
      <c r="L3691" s="34"/>
      <c r="M3691" s="43" t="str">
        <f ca="1">IFERROR(OFFSET('Maximum minutes'!$C$1,T3691,MATCH(IF(G3691&lt;&gt;"",G3691,F3691),OFFSET('Maximum minutes'!$C$1,T3691-1,0,1,U3691+1),0)-1)*IF(OR(ISNUMBER(J3691),J3691="sans examen"),1,0)*IF(W3691&lt;MinDate,1,0),"")</f>
        <v/>
      </c>
      <c r="N3691" s="36">
        <f t="shared" ca="1" si="115"/>
        <v>0</v>
      </c>
      <c r="O3691" s="36" t="e">
        <f ca="1">LEFT(OFFSET(Lists!$Q$2,MATCH(E3691,Lists!$R$3:$R$19,0),0),4)</f>
        <v>#N/A</v>
      </c>
      <c r="P3691" s="36" t="e">
        <f ca="1">MATCH(O3691,Lists!$S$2:$S$640,1)</f>
        <v>#N/A</v>
      </c>
      <c r="Q3691" s="36" t="e">
        <f ca="1">MATCH(LEFT(OFFSET(Lists!$Q$2,MATCH(E3691,Lists!$R$3:$R$19,0)+1,0),4),Lists!$S$3:$S$640,1)</f>
        <v>#N/A</v>
      </c>
      <c r="R3691" s="36" t="e">
        <f ca="1">LEFT(OFFSET(Lists!$S$2,P3691-1+MATCH(F3691,OFFSET(Lists!$T$3,P3691-1,0,Q3691-P3691+1),0),0),6)</f>
        <v>#N/A</v>
      </c>
      <c r="S3691" s="36" t="e">
        <f ca="1">VLOOKUP(R3691,Lists!B:D,3,FALSE)</f>
        <v>#N/A</v>
      </c>
      <c r="T3691" s="36" t="str">
        <f>IF(F3691&lt;&gt;"",MATCH(R3691,'Maximum minutes'!B:B,0),"")</f>
        <v/>
      </c>
      <c r="U3691" s="36">
        <f ca="1">IF(F3691&lt;&gt;"",COUNTA(OFFSET('Maximum minutes'!$C$1,'Annexe A1 Cours'!T3691,0,1,50)),0)</f>
        <v>0</v>
      </c>
      <c r="V3691" s="37">
        <f ca="1">IFERROR(OFFSET('Maximum minutes'!$C$1,T3691+1,-1+MATCH(G3691,OFFSET('Maximum minutes'!$C$1,T3691-1,0,1,50),0)),0)</f>
        <v>0</v>
      </c>
      <c r="W3691" s="38">
        <f t="shared" ca="1" si="114"/>
        <v>0</v>
      </c>
    </row>
    <row r="3692" spans="1:23" s="36" customFormat="1" ht="18.75">
      <c r="A3692" s="34"/>
      <c r="B3692" s="39"/>
      <c r="C3692" s="39"/>
      <c r="D3692" s="35"/>
      <c r="E3692" s="40"/>
      <c r="F3692" s="39"/>
      <c r="G3692" s="39"/>
      <c r="H3692" s="39"/>
      <c r="I3692" s="34"/>
      <c r="J3692" s="34"/>
      <c r="K3692" s="34"/>
      <c r="L3692" s="34"/>
      <c r="M3692" s="43" t="str">
        <f ca="1">IFERROR(OFFSET('Maximum minutes'!$C$1,T3692,MATCH(IF(G3692&lt;&gt;"",G3692,F3692),OFFSET('Maximum minutes'!$C$1,T3692-1,0,1,U3692+1),0)-1)*IF(OR(ISNUMBER(J3692),J3692="sans examen"),1,0)*IF(W3692&lt;MinDate,1,0),"")</f>
        <v/>
      </c>
      <c r="N3692" s="36">
        <f t="shared" ca="1" si="115"/>
        <v>0</v>
      </c>
      <c r="O3692" s="36" t="e">
        <f ca="1">LEFT(OFFSET(Lists!$Q$2,MATCH(E3692,Lists!$R$3:$R$19,0),0),4)</f>
        <v>#N/A</v>
      </c>
      <c r="P3692" s="36" t="e">
        <f ca="1">MATCH(O3692,Lists!$S$2:$S$640,1)</f>
        <v>#N/A</v>
      </c>
      <c r="Q3692" s="36" t="e">
        <f ca="1">MATCH(LEFT(OFFSET(Lists!$Q$2,MATCH(E3692,Lists!$R$3:$R$19,0)+1,0),4),Lists!$S$3:$S$640,1)</f>
        <v>#N/A</v>
      </c>
      <c r="R3692" s="36" t="e">
        <f ca="1">LEFT(OFFSET(Lists!$S$2,P3692-1+MATCH(F3692,OFFSET(Lists!$T$3,P3692-1,0,Q3692-P3692+1),0),0),6)</f>
        <v>#N/A</v>
      </c>
      <c r="S3692" s="36" t="e">
        <f ca="1">VLOOKUP(R3692,Lists!B:D,3,FALSE)</f>
        <v>#N/A</v>
      </c>
      <c r="T3692" s="36" t="str">
        <f>IF(F3692&lt;&gt;"",MATCH(R3692,'Maximum minutes'!B:B,0),"")</f>
        <v/>
      </c>
      <c r="U3692" s="36">
        <f ca="1">IF(F3692&lt;&gt;"",COUNTA(OFFSET('Maximum minutes'!$C$1,'Annexe A1 Cours'!T3692,0,1,50)),0)</f>
        <v>0</v>
      </c>
      <c r="V3692" s="37">
        <f ca="1">IFERROR(OFFSET('Maximum minutes'!$C$1,T3692+1,-1+MATCH(G3692,OFFSET('Maximum minutes'!$C$1,T3692-1,0,1,50),0)),0)</f>
        <v>0</v>
      </c>
      <c r="W3692" s="38">
        <f t="shared" ca="1" si="114"/>
        <v>0</v>
      </c>
    </row>
    <row r="3693" spans="1:23" s="36" customFormat="1" ht="18.75">
      <c r="A3693" s="34"/>
      <c r="B3693" s="39"/>
      <c r="C3693" s="39"/>
      <c r="D3693" s="35"/>
      <c r="E3693" s="40"/>
      <c r="F3693" s="39"/>
      <c r="G3693" s="39"/>
      <c r="H3693" s="39"/>
      <c r="I3693" s="34"/>
      <c r="J3693" s="34"/>
      <c r="K3693" s="34"/>
      <c r="L3693" s="34"/>
      <c r="M3693" s="43" t="str">
        <f ca="1">IFERROR(OFFSET('Maximum minutes'!$C$1,T3693,MATCH(IF(G3693&lt;&gt;"",G3693,F3693),OFFSET('Maximum minutes'!$C$1,T3693-1,0,1,U3693+1),0)-1)*IF(OR(ISNUMBER(J3693),J3693="sans examen"),1,0)*IF(W3693&lt;MinDate,1,0),"")</f>
        <v/>
      </c>
      <c r="N3693" s="36">
        <f t="shared" ca="1" si="115"/>
        <v>0</v>
      </c>
      <c r="O3693" s="36" t="e">
        <f ca="1">LEFT(OFFSET(Lists!$Q$2,MATCH(E3693,Lists!$R$3:$R$19,0),0),4)</f>
        <v>#N/A</v>
      </c>
      <c r="P3693" s="36" t="e">
        <f ca="1">MATCH(O3693,Lists!$S$2:$S$640,1)</f>
        <v>#N/A</v>
      </c>
      <c r="Q3693" s="36" t="e">
        <f ca="1">MATCH(LEFT(OFFSET(Lists!$Q$2,MATCH(E3693,Lists!$R$3:$R$19,0)+1,0),4),Lists!$S$3:$S$640,1)</f>
        <v>#N/A</v>
      </c>
      <c r="R3693" s="36" t="e">
        <f ca="1">LEFT(OFFSET(Lists!$S$2,P3693-1+MATCH(F3693,OFFSET(Lists!$T$3,P3693-1,0,Q3693-P3693+1),0),0),6)</f>
        <v>#N/A</v>
      </c>
      <c r="S3693" s="36" t="e">
        <f ca="1">VLOOKUP(R3693,Lists!B:D,3,FALSE)</f>
        <v>#N/A</v>
      </c>
      <c r="T3693" s="36" t="str">
        <f>IF(F3693&lt;&gt;"",MATCH(R3693,'Maximum minutes'!B:B,0),"")</f>
        <v/>
      </c>
      <c r="U3693" s="36">
        <f ca="1">IF(F3693&lt;&gt;"",COUNTA(OFFSET('Maximum minutes'!$C$1,'Annexe A1 Cours'!T3693,0,1,50)),0)</f>
        <v>0</v>
      </c>
      <c r="V3693" s="37">
        <f ca="1">IFERROR(OFFSET('Maximum minutes'!$C$1,T3693+1,-1+MATCH(G3693,OFFSET('Maximum minutes'!$C$1,T3693-1,0,1,50),0)),0)</f>
        <v>0</v>
      </c>
      <c r="W3693" s="38">
        <f t="shared" ca="1" si="114"/>
        <v>0</v>
      </c>
    </row>
    <row r="3694" spans="1:23" s="36" customFormat="1" ht="18.75">
      <c r="A3694" s="34"/>
      <c r="B3694" s="39"/>
      <c r="C3694" s="39"/>
      <c r="D3694" s="35"/>
      <c r="E3694" s="40"/>
      <c r="F3694" s="39"/>
      <c r="G3694" s="39"/>
      <c r="H3694" s="39"/>
      <c r="I3694" s="34"/>
      <c r="J3694" s="34"/>
      <c r="K3694" s="34"/>
      <c r="L3694" s="34"/>
      <c r="M3694" s="43" t="str">
        <f ca="1">IFERROR(OFFSET('Maximum minutes'!$C$1,T3694,MATCH(IF(G3694&lt;&gt;"",G3694,F3694),OFFSET('Maximum minutes'!$C$1,T3694-1,0,1,U3694+1),0)-1)*IF(OR(ISNUMBER(J3694),J3694="sans examen"),1,0)*IF(W3694&lt;MinDate,1,0),"")</f>
        <v/>
      </c>
      <c r="N3694" s="36">
        <f t="shared" ca="1" si="115"/>
        <v>0</v>
      </c>
      <c r="O3694" s="36" t="e">
        <f ca="1">LEFT(OFFSET(Lists!$Q$2,MATCH(E3694,Lists!$R$3:$R$19,0),0),4)</f>
        <v>#N/A</v>
      </c>
      <c r="P3694" s="36" t="e">
        <f ca="1">MATCH(O3694,Lists!$S$2:$S$640,1)</f>
        <v>#N/A</v>
      </c>
      <c r="Q3694" s="36" t="e">
        <f ca="1">MATCH(LEFT(OFFSET(Lists!$Q$2,MATCH(E3694,Lists!$R$3:$R$19,0)+1,0),4),Lists!$S$3:$S$640,1)</f>
        <v>#N/A</v>
      </c>
      <c r="R3694" s="36" t="e">
        <f ca="1">LEFT(OFFSET(Lists!$S$2,P3694-1+MATCH(F3694,OFFSET(Lists!$T$3,P3694-1,0,Q3694-P3694+1),0),0),6)</f>
        <v>#N/A</v>
      </c>
      <c r="S3694" s="36" t="e">
        <f ca="1">VLOOKUP(R3694,Lists!B:D,3,FALSE)</f>
        <v>#N/A</v>
      </c>
      <c r="T3694" s="36" t="str">
        <f>IF(F3694&lt;&gt;"",MATCH(R3694,'Maximum minutes'!B:B,0),"")</f>
        <v/>
      </c>
      <c r="U3694" s="36">
        <f ca="1">IF(F3694&lt;&gt;"",COUNTA(OFFSET('Maximum minutes'!$C$1,'Annexe A1 Cours'!T3694,0,1,50)),0)</f>
        <v>0</v>
      </c>
      <c r="V3694" s="37">
        <f ca="1">IFERROR(OFFSET('Maximum minutes'!$C$1,T3694+1,-1+MATCH(G3694,OFFSET('Maximum minutes'!$C$1,T3694-1,0,1,50),0)),0)</f>
        <v>0</v>
      </c>
      <c r="W3694" s="38">
        <f t="shared" ca="1" si="114"/>
        <v>0</v>
      </c>
    </row>
    <row r="3695" spans="1:23" s="36" customFormat="1" ht="18.75">
      <c r="A3695" s="34"/>
      <c r="B3695" s="39"/>
      <c r="C3695" s="39"/>
      <c r="D3695" s="35"/>
      <c r="E3695" s="40"/>
      <c r="F3695" s="39"/>
      <c r="G3695" s="39"/>
      <c r="H3695" s="39"/>
      <c r="I3695" s="34"/>
      <c r="J3695" s="34"/>
      <c r="K3695" s="34"/>
      <c r="L3695" s="34"/>
      <c r="M3695" s="43" t="str">
        <f ca="1">IFERROR(OFFSET('Maximum minutes'!$C$1,T3695,MATCH(IF(G3695&lt;&gt;"",G3695,F3695),OFFSET('Maximum minutes'!$C$1,T3695-1,0,1,U3695+1),0)-1)*IF(OR(ISNUMBER(J3695),J3695="sans examen"),1,0)*IF(W3695&lt;MinDate,1,0),"")</f>
        <v/>
      </c>
      <c r="N3695" s="36">
        <f t="shared" ca="1" si="115"/>
        <v>0</v>
      </c>
      <c r="O3695" s="36" t="e">
        <f ca="1">LEFT(OFFSET(Lists!$Q$2,MATCH(E3695,Lists!$R$3:$R$19,0),0),4)</f>
        <v>#N/A</v>
      </c>
      <c r="P3695" s="36" t="e">
        <f ca="1">MATCH(O3695,Lists!$S$2:$S$640,1)</f>
        <v>#N/A</v>
      </c>
      <c r="Q3695" s="36" t="e">
        <f ca="1">MATCH(LEFT(OFFSET(Lists!$Q$2,MATCH(E3695,Lists!$R$3:$R$19,0)+1,0),4),Lists!$S$3:$S$640,1)</f>
        <v>#N/A</v>
      </c>
      <c r="R3695" s="36" t="e">
        <f ca="1">LEFT(OFFSET(Lists!$S$2,P3695-1+MATCH(F3695,OFFSET(Lists!$T$3,P3695-1,0,Q3695-P3695+1),0),0),6)</f>
        <v>#N/A</v>
      </c>
      <c r="S3695" s="36" t="e">
        <f ca="1">VLOOKUP(R3695,Lists!B:D,3,FALSE)</f>
        <v>#N/A</v>
      </c>
      <c r="T3695" s="36" t="str">
        <f>IF(F3695&lt;&gt;"",MATCH(R3695,'Maximum minutes'!B:B,0),"")</f>
        <v/>
      </c>
      <c r="U3695" s="36">
        <f ca="1">IF(F3695&lt;&gt;"",COUNTA(OFFSET('Maximum minutes'!$C$1,'Annexe A1 Cours'!T3695,0,1,50)),0)</f>
        <v>0</v>
      </c>
      <c r="V3695" s="37">
        <f ca="1">IFERROR(OFFSET('Maximum minutes'!$C$1,T3695+1,-1+MATCH(G3695,OFFSET('Maximum minutes'!$C$1,T3695-1,0,1,50),0)),0)</f>
        <v>0</v>
      </c>
      <c r="W3695" s="38">
        <f t="shared" ca="1" si="114"/>
        <v>0</v>
      </c>
    </row>
    <row r="3696" spans="1:23" s="36" customFormat="1" ht="18.75">
      <c r="A3696" s="34"/>
      <c r="B3696" s="39"/>
      <c r="C3696" s="39"/>
      <c r="D3696" s="35"/>
      <c r="E3696" s="40"/>
      <c r="F3696" s="39"/>
      <c r="G3696" s="39"/>
      <c r="H3696" s="39"/>
      <c r="I3696" s="34"/>
      <c r="J3696" s="34"/>
      <c r="K3696" s="34"/>
      <c r="L3696" s="34"/>
      <c r="M3696" s="43" t="str">
        <f ca="1">IFERROR(OFFSET('Maximum minutes'!$C$1,T3696,MATCH(IF(G3696&lt;&gt;"",G3696,F3696),OFFSET('Maximum minutes'!$C$1,T3696-1,0,1,U3696+1),0)-1)*IF(OR(ISNUMBER(J3696),J3696="sans examen"),1,0)*IF(W3696&lt;MinDate,1,0),"")</f>
        <v/>
      </c>
      <c r="N3696" s="36">
        <f t="shared" ca="1" si="115"/>
        <v>0</v>
      </c>
      <c r="O3696" s="36" t="e">
        <f ca="1">LEFT(OFFSET(Lists!$Q$2,MATCH(E3696,Lists!$R$3:$R$19,0),0),4)</f>
        <v>#N/A</v>
      </c>
      <c r="P3696" s="36" t="e">
        <f ca="1">MATCH(O3696,Lists!$S$2:$S$640,1)</f>
        <v>#N/A</v>
      </c>
      <c r="Q3696" s="36" t="e">
        <f ca="1">MATCH(LEFT(OFFSET(Lists!$Q$2,MATCH(E3696,Lists!$R$3:$R$19,0)+1,0),4),Lists!$S$3:$S$640,1)</f>
        <v>#N/A</v>
      </c>
      <c r="R3696" s="36" t="e">
        <f ca="1">LEFT(OFFSET(Lists!$S$2,P3696-1+MATCH(F3696,OFFSET(Lists!$T$3,P3696-1,0,Q3696-P3696+1),0),0),6)</f>
        <v>#N/A</v>
      </c>
      <c r="S3696" s="36" t="e">
        <f ca="1">VLOOKUP(R3696,Lists!B:D,3,FALSE)</f>
        <v>#N/A</v>
      </c>
      <c r="T3696" s="36" t="str">
        <f>IF(F3696&lt;&gt;"",MATCH(R3696,'Maximum minutes'!B:B,0),"")</f>
        <v/>
      </c>
      <c r="U3696" s="36">
        <f ca="1">IF(F3696&lt;&gt;"",COUNTA(OFFSET('Maximum minutes'!$C$1,'Annexe A1 Cours'!T3696,0,1,50)),0)</f>
        <v>0</v>
      </c>
      <c r="V3696" s="37">
        <f ca="1">IFERROR(OFFSET('Maximum minutes'!$C$1,T3696+1,-1+MATCH(G3696,OFFSET('Maximum minutes'!$C$1,T3696-1,0,1,50),0)),0)</f>
        <v>0</v>
      </c>
      <c r="W3696" s="38">
        <f t="shared" ca="1" si="114"/>
        <v>0</v>
      </c>
    </row>
    <row r="3697" spans="1:23" s="36" customFormat="1" ht="18.75">
      <c r="A3697" s="34"/>
      <c r="B3697" s="39"/>
      <c r="C3697" s="39"/>
      <c r="D3697" s="35"/>
      <c r="E3697" s="40"/>
      <c r="F3697" s="39"/>
      <c r="G3697" s="39"/>
      <c r="H3697" s="39"/>
      <c r="I3697" s="34"/>
      <c r="J3697" s="34"/>
      <c r="K3697" s="34"/>
      <c r="L3697" s="34"/>
      <c r="M3697" s="43" t="str">
        <f ca="1">IFERROR(OFFSET('Maximum minutes'!$C$1,T3697,MATCH(IF(G3697&lt;&gt;"",G3697,F3697),OFFSET('Maximum minutes'!$C$1,T3697-1,0,1,U3697+1),0)-1)*IF(OR(ISNUMBER(J3697),J3697="sans examen"),1,0)*IF(W3697&lt;MinDate,1,0),"")</f>
        <v/>
      </c>
      <c r="N3697" s="36">
        <f t="shared" ca="1" si="115"/>
        <v>0</v>
      </c>
      <c r="O3697" s="36" t="e">
        <f ca="1">LEFT(OFFSET(Lists!$Q$2,MATCH(E3697,Lists!$R$3:$R$19,0),0),4)</f>
        <v>#N/A</v>
      </c>
      <c r="P3697" s="36" t="e">
        <f ca="1">MATCH(O3697,Lists!$S$2:$S$640,1)</f>
        <v>#N/A</v>
      </c>
      <c r="Q3697" s="36" t="e">
        <f ca="1">MATCH(LEFT(OFFSET(Lists!$Q$2,MATCH(E3697,Lists!$R$3:$R$19,0)+1,0),4),Lists!$S$3:$S$640,1)</f>
        <v>#N/A</v>
      </c>
      <c r="R3697" s="36" t="e">
        <f ca="1">LEFT(OFFSET(Lists!$S$2,P3697-1+MATCH(F3697,OFFSET(Lists!$T$3,P3697-1,0,Q3697-P3697+1),0),0),6)</f>
        <v>#N/A</v>
      </c>
      <c r="S3697" s="36" t="e">
        <f ca="1">VLOOKUP(R3697,Lists!B:D,3,FALSE)</f>
        <v>#N/A</v>
      </c>
      <c r="T3697" s="36" t="str">
        <f>IF(F3697&lt;&gt;"",MATCH(R3697,'Maximum minutes'!B:B,0),"")</f>
        <v/>
      </c>
      <c r="U3697" s="36">
        <f ca="1">IF(F3697&lt;&gt;"",COUNTA(OFFSET('Maximum minutes'!$C$1,'Annexe A1 Cours'!T3697,0,1,50)),0)</f>
        <v>0</v>
      </c>
      <c r="V3697" s="37">
        <f ca="1">IFERROR(OFFSET('Maximum minutes'!$C$1,T3697+1,-1+MATCH(G3697,OFFSET('Maximum minutes'!$C$1,T3697-1,0,1,50),0)),0)</f>
        <v>0</v>
      </c>
      <c r="W3697" s="38">
        <f t="shared" ca="1" si="114"/>
        <v>0</v>
      </c>
    </row>
    <row r="3698" spans="1:23" s="36" customFormat="1" ht="18.75">
      <c r="A3698" s="34"/>
      <c r="B3698" s="39"/>
      <c r="C3698" s="39"/>
      <c r="D3698" s="35"/>
      <c r="E3698" s="40"/>
      <c r="F3698" s="39"/>
      <c r="G3698" s="39"/>
      <c r="H3698" s="39"/>
      <c r="I3698" s="34"/>
      <c r="J3698" s="34"/>
      <c r="K3698" s="34"/>
      <c r="L3698" s="34"/>
      <c r="M3698" s="43" t="str">
        <f ca="1">IFERROR(OFFSET('Maximum minutes'!$C$1,T3698,MATCH(IF(G3698&lt;&gt;"",G3698,F3698),OFFSET('Maximum minutes'!$C$1,T3698-1,0,1,U3698+1),0)-1)*IF(OR(ISNUMBER(J3698),J3698="sans examen"),1,0)*IF(W3698&lt;MinDate,1,0),"")</f>
        <v/>
      </c>
      <c r="N3698" s="36">
        <f t="shared" ca="1" si="115"/>
        <v>0</v>
      </c>
      <c r="O3698" s="36" t="e">
        <f ca="1">LEFT(OFFSET(Lists!$Q$2,MATCH(E3698,Lists!$R$3:$R$19,0),0),4)</f>
        <v>#N/A</v>
      </c>
      <c r="P3698" s="36" t="e">
        <f ca="1">MATCH(O3698,Lists!$S$2:$S$640,1)</f>
        <v>#N/A</v>
      </c>
      <c r="Q3698" s="36" t="e">
        <f ca="1">MATCH(LEFT(OFFSET(Lists!$Q$2,MATCH(E3698,Lists!$R$3:$R$19,0)+1,0),4),Lists!$S$3:$S$640,1)</f>
        <v>#N/A</v>
      </c>
      <c r="R3698" s="36" t="e">
        <f ca="1">LEFT(OFFSET(Lists!$S$2,P3698-1+MATCH(F3698,OFFSET(Lists!$T$3,P3698-1,0,Q3698-P3698+1),0),0),6)</f>
        <v>#N/A</v>
      </c>
      <c r="S3698" s="36" t="e">
        <f ca="1">VLOOKUP(R3698,Lists!B:D,3,FALSE)</f>
        <v>#N/A</v>
      </c>
      <c r="T3698" s="36" t="str">
        <f>IF(F3698&lt;&gt;"",MATCH(R3698,'Maximum minutes'!B:B,0),"")</f>
        <v/>
      </c>
      <c r="U3698" s="36">
        <f ca="1">IF(F3698&lt;&gt;"",COUNTA(OFFSET('Maximum minutes'!$C$1,'Annexe A1 Cours'!T3698,0,1,50)),0)</f>
        <v>0</v>
      </c>
      <c r="V3698" s="37">
        <f ca="1">IFERROR(OFFSET('Maximum minutes'!$C$1,T3698+1,-1+MATCH(G3698,OFFSET('Maximum minutes'!$C$1,T3698-1,0,1,50),0)),0)</f>
        <v>0</v>
      </c>
      <c r="W3698" s="38">
        <f t="shared" ca="1" si="114"/>
        <v>0</v>
      </c>
    </row>
    <row r="3699" spans="1:23" s="36" customFormat="1" ht="18.75">
      <c r="A3699" s="34"/>
      <c r="B3699" s="39"/>
      <c r="C3699" s="39"/>
      <c r="D3699" s="35"/>
      <c r="E3699" s="40"/>
      <c r="F3699" s="39"/>
      <c r="G3699" s="39"/>
      <c r="H3699" s="39"/>
      <c r="I3699" s="34"/>
      <c r="J3699" s="34"/>
      <c r="K3699" s="34"/>
      <c r="L3699" s="34"/>
      <c r="M3699" s="43" t="str">
        <f ca="1">IFERROR(OFFSET('Maximum minutes'!$C$1,T3699,MATCH(IF(G3699&lt;&gt;"",G3699,F3699),OFFSET('Maximum minutes'!$C$1,T3699-1,0,1,U3699+1),0)-1)*IF(OR(ISNUMBER(J3699),J3699="sans examen"),1,0)*IF(W3699&lt;MinDate,1,0),"")</f>
        <v/>
      </c>
      <c r="N3699" s="36">
        <f t="shared" ca="1" si="115"/>
        <v>0</v>
      </c>
      <c r="O3699" s="36" t="e">
        <f ca="1">LEFT(OFFSET(Lists!$Q$2,MATCH(E3699,Lists!$R$3:$R$19,0),0),4)</f>
        <v>#N/A</v>
      </c>
      <c r="P3699" s="36" t="e">
        <f ca="1">MATCH(O3699,Lists!$S$2:$S$640,1)</f>
        <v>#N/A</v>
      </c>
      <c r="Q3699" s="36" t="e">
        <f ca="1">MATCH(LEFT(OFFSET(Lists!$Q$2,MATCH(E3699,Lists!$R$3:$R$19,0)+1,0),4),Lists!$S$3:$S$640,1)</f>
        <v>#N/A</v>
      </c>
      <c r="R3699" s="36" t="e">
        <f ca="1">LEFT(OFFSET(Lists!$S$2,P3699-1+MATCH(F3699,OFFSET(Lists!$T$3,P3699-1,0,Q3699-P3699+1),0),0),6)</f>
        <v>#N/A</v>
      </c>
      <c r="S3699" s="36" t="e">
        <f ca="1">VLOOKUP(R3699,Lists!B:D,3,FALSE)</f>
        <v>#N/A</v>
      </c>
      <c r="T3699" s="36" t="str">
        <f>IF(F3699&lt;&gt;"",MATCH(R3699,'Maximum minutes'!B:B,0),"")</f>
        <v/>
      </c>
      <c r="U3699" s="36">
        <f ca="1">IF(F3699&lt;&gt;"",COUNTA(OFFSET('Maximum minutes'!$C$1,'Annexe A1 Cours'!T3699,0,1,50)),0)</f>
        <v>0</v>
      </c>
      <c r="V3699" s="37">
        <f ca="1">IFERROR(OFFSET('Maximum minutes'!$C$1,T3699+1,-1+MATCH(G3699,OFFSET('Maximum minutes'!$C$1,T3699-1,0,1,50),0)),0)</f>
        <v>0</v>
      </c>
      <c r="W3699" s="38">
        <f t="shared" ca="1" si="114"/>
        <v>0</v>
      </c>
    </row>
    <row r="3700" spans="1:23" s="36" customFormat="1" ht="18.75">
      <c r="A3700" s="34"/>
      <c r="B3700" s="39"/>
      <c r="C3700" s="39"/>
      <c r="D3700" s="35"/>
      <c r="E3700" s="40"/>
      <c r="F3700" s="39"/>
      <c r="G3700" s="39"/>
      <c r="H3700" s="39"/>
      <c r="I3700" s="34"/>
      <c r="J3700" s="34"/>
      <c r="K3700" s="34"/>
      <c r="L3700" s="34"/>
      <c r="M3700" s="43" t="str">
        <f ca="1">IFERROR(OFFSET('Maximum minutes'!$C$1,T3700,MATCH(IF(G3700&lt;&gt;"",G3700,F3700),OFFSET('Maximum minutes'!$C$1,T3700-1,0,1,U3700+1),0)-1)*IF(OR(ISNUMBER(J3700),J3700="sans examen"),1,0)*IF(W3700&lt;MinDate,1,0),"")</f>
        <v/>
      </c>
      <c r="N3700" s="36">
        <f t="shared" ca="1" si="115"/>
        <v>0</v>
      </c>
      <c r="O3700" s="36" t="e">
        <f ca="1">LEFT(OFFSET(Lists!$Q$2,MATCH(E3700,Lists!$R$3:$R$19,0),0),4)</f>
        <v>#N/A</v>
      </c>
      <c r="P3700" s="36" t="e">
        <f ca="1">MATCH(O3700,Lists!$S$2:$S$640,1)</f>
        <v>#N/A</v>
      </c>
      <c r="Q3700" s="36" t="e">
        <f ca="1">MATCH(LEFT(OFFSET(Lists!$Q$2,MATCH(E3700,Lists!$R$3:$R$19,0)+1,0),4),Lists!$S$3:$S$640,1)</f>
        <v>#N/A</v>
      </c>
      <c r="R3700" s="36" t="e">
        <f ca="1">LEFT(OFFSET(Lists!$S$2,P3700-1+MATCH(F3700,OFFSET(Lists!$T$3,P3700-1,0,Q3700-P3700+1),0),0),6)</f>
        <v>#N/A</v>
      </c>
      <c r="S3700" s="36" t="e">
        <f ca="1">VLOOKUP(R3700,Lists!B:D,3,FALSE)</f>
        <v>#N/A</v>
      </c>
      <c r="T3700" s="36" t="str">
        <f>IF(F3700&lt;&gt;"",MATCH(R3700,'Maximum minutes'!B:B,0),"")</f>
        <v/>
      </c>
      <c r="U3700" s="36">
        <f ca="1">IF(F3700&lt;&gt;"",COUNTA(OFFSET('Maximum minutes'!$C$1,'Annexe A1 Cours'!T3700,0,1,50)),0)</f>
        <v>0</v>
      </c>
      <c r="V3700" s="37">
        <f ca="1">IFERROR(OFFSET('Maximum minutes'!$C$1,T3700+1,-1+MATCH(G3700,OFFSET('Maximum minutes'!$C$1,T3700-1,0,1,50),0)),0)</f>
        <v>0</v>
      </c>
      <c r="W3700" s="38">
        <f t="shared" ca="1" si="114"/>
        <v>0</v>
      </c>
    </row>
    <row r="3701" spans="1:23" s="36" customFormat="1" ht="18.75">
      <c r="A3701" s="34"/>
      <c r="B3701" s="39"/>
      <c r="C3701" s="39"/>
      <c r="D3701" s="35"/>
      <c r="E3701" s="40"/>
      <c r="F3701" s="39"/>
      <c r="G3701" s="39"/>
      <c r="H3701" s="39"/>
      <c r="I3701" s="34"/>
      <c r="J3701" s="34"/>
      <c r="K3701" s="34"/>
      <c r="L3701" s="34"/>
      <c r="M3701" s="43" t="str">
        <f ca="1">IFERROR(OFFSET('Maximum minutes'!$C$1,T3701,MATCH(IF(G3701&lt;&gt;"",G3701,F3701),OFFSET('Maximum minutes'!$C$1,T3701-1,0,1,U3701+1),0)-1)*IF(OR(ISNUMBER(J3701),J3701="sans examen"),1,0)*IF(W3701&lt;MinDate,1,0),"")</f>
        <v/>
      </c>
      <c r="N3701" s="36">
        <f t="shared" ca="1" si="115"/>
        <v>0</v>
      </c>
      <c r="O3701" s="36" t="e">
        <f ca="1">LEFT(OFFSET(Lists!$Q$2,MATCH(E3701,Lists!$R$3:$R$19,0),0),4)</f>
        <v>#N/A</v>
      </c>
      <c r="P3701" s="36" t="e">
        <f ca="1">MATCH(O3701,Lists!$S$2:$S$640,1)</f>
        <v>#N/A</v>
      </c>
      <c r="Q3701" s="36" t="e">
        <f ca="1">MATCH(LEFT(OFFSET(Lists!$Q$2,MATCH(E3701,Lists!$R$3:$R$19,0)+1,0),4),Lists!$S$3:$S$640,1)</f>
        <v>#N/A</v>
      </c>
      <c r="R3701" s="36" t="e">
        <f ca="1">LEFT(OFFSET(Lists!$S$2,P3701-1+MATCH(F3701,OFFSET(Lists!$T$3,P3701-1,0,Q3701-P3701+1),0),0),6)</f>
        <v>#N/A</v>
      </c>
      <c r="S3701" s="36" t="e">
        <f ca="1">VLOOKUP(R3701,Lists!B:D,3,FALSE)</f>
        <v>#N/A</v>
      </c>
      <c r="T3701" s="36" t="str">
        <f>IF(F3701&lt;&gt;"",MATCH(R3701,'Maximum minutes'!B:B,0),"")</f>
        <v/>
      </c>
      <c r="U3701" s="36">
        <f ca="1">IF(F3701&lt;&gt;"",COUNTA(OFFSET('Maximum minutes'!$C$1,'Annexe A1 Cours'!T3701,0,1,50)),0)</f>
        <v>0</v>
      </c>
      <c r="V3701" s="37">
        <f ca="1">IFERROR(OFFSET('Maximum minutes'!$C$1,T3701+1,-1+MATCH(G3701,OFFSET('Maximum minutes'!$C$1,T3701-1,0,1,50),0)),0)</f>
        <v>0</v>
      </c>
      <c r="W3701" s="38">
        <f t="shared" ca="1" si="114"/>
        <v>0</v>
      </c>
    </row>
    <row r="3702" spans="1:23" s="36" customFormat="1" ht="18.75">
      <c r="A3702" s="34"/>
      <c r="B3702" s="39"/>
      <c r="C3702" s="39"/>
      <c r="D3702" s="35"/>
      <c r="E3702" s="40"/>
      <c r="F3702" s="39"/>
      <c r="G3702" s="39"/>
      <c r="H3702" s="39"/>
      <c r="I3702" s="34"/>
      <c r="J3702" s="34"/>
      <c r="K3702" s="34"/>
      <c r="L3702" s="34"/>
      <c r="M3702" s="43" t="str">
        <f ca="1">IFERROR(OFFSET('Maximum minutes'!$C$1,T3702,MATCH(IF(G3702&lt;&gt;"",G3702,F3702),OFFSET('Maximum minutes'!$C$1,T3702-1,0,1,U3702+1),0)-1)*IF(OR(ISNUMBER(J3702),J3702="sans examen"),1,0)*IF(W3702&lt;MinDate,1,0),"")</f>
        <v/>
      </c>
      <c r="N3702" s="36">
        <f t="shared" ca="1" si="115"/>
        <v>0</v>
      </c>
      <c r="O3702" s="36" t="e">
        <f ca="1">LEFT(OFFSET(Lists!$Q$2,MATCH(E3702,Lists!$R$3:$R$19,0),0),4)</f>
        <v>#N/A</v>
      </c>
      <c r="P3702" s="36" t="e">
        <f ca="1">MATCH(O3702,Lists!$S$2:$S$640,1)</f>
        <v>#N/A</v>
      </c>
      <c r="Q3702" s="36" t="e">
        <f ca="1">MATCH(LEFT(OFFSET(Lists!$Q$2,MATCH(E3702,Lists!$R$3:$R$19,0)+1,0),4),Lists!$S$3:$S$640,1)</f>
        <v>#N/A</v>
      </c>
      <c r="R3702" s="36" t="e">
        <f ca="1">LEFT(OFFSET(Lists!$S$2,P3702-1+MATCH(F3702,OFFSET(Lists!$T$3,P3702-1,0,Q3702-P3702+1),0),0),6)</f>
        <v>#N/A</v>
      </c>
      <c r="S3702" s="36" t="e">
        <f ca="1">VLOOKUP(R3702,Lists!B:D,3,FALSE)</f>
        <v>#N/A</v>
      </c>
      <c r="T3702" s="36" t="str">
        <f>IF(F3702&lt;&gt;"",MATCH(R3702,'Maximum minutes'!B:B,0),"")</f>
        <v/>
      </c>
      <c r="U3702" s="36">
        <f ca="1">IF(F3702&lt;&gt;"",COUNTA(OFFSET('Maximum minutes'!$C$1,'Annexe A1 Cours'!T3702,0,1,50)),0)</f>
        <v>0</v>
      </c>
      <c r="V3702" s="37">
        <f ca="1">IFERROR(OFFSET('Maximum minutes'!$C$1,T3702+1,-1+MATCH(G3702,OFFSET('Maximum minutes'!$C$1,T3702-1,0,1,50),0)),0)</f>
        <v>0</v>
      </c>
      <c r="W3702" s="38">
        <f t="shared" ca="1" si="114"/>
        <v>0</v>
      </c>
    </row>
    <row r="3703" spans="1:23" s="36" customFormat="1" ht="18.75">
      <c r="A3703" s="34"/>
      <c r="B3703" s="39"/>
      <c r="C3703" s="39"/>
      <c r="D3703" s="35"/>
      <c r="E3703" s="40"/>
      <c r="F3703" s="39"/>
      <c r="G3703" s="39"/>
      <c r="H3703" s="39"/>
      <c r="I3703" s="34"/>
      <c r="J3703" s="34"/>
      <c r="K3703" s="34"/>
      <c r="L3703" s="34"/>
      <c r="M3703" s="43" t="str">
        <f ca="1">IFERROR(OFFSET('Maximum minutes'!$C$1,T3703,MATCH(IF(G3703&lt;&gt;"",G3703,F3703),OFFSET('Maximum minutes'!$C$1,T3703-1,0,1,U3703+1),0)-1)*IF(OR(ISNUMBER(J3703),J3703="sans examen"),1,0)*IF(W3703&lt;MinDate,1,0),"")</f>
        <v/>
      </c>
      <c r="N3703" s="36">
        <f t="shared" ca="1" si="115"/>
        <v>0</v>
      </c>
      <c r="O3703" s="36" t="e">
        <f ca="1">LEFT(OFFSET(Lists!$Q$2,MATCH(E3703,Lists!$R$3:$R$19,0),0),4)</f>
        <v>#N/A</v>
      </c>
      <c r="P3703" s="36" t="e">
        <f ca="1">MATCH(O3703,Lists!$S$2:$S$640,1)</f>
        <v>#N/A</v>
      </c>
      <c r="Q3703" s="36" t="e">
        <f ca="1">MATCH(LEFT(OFFSET(Lists!$Q$2,MATCH(E3703,Lists!$R$3:$R$19,0)+1,0),4),Lists!$S$3:$S$640,1)</f>
        <v>#N/A</v>
      </c>
      <c r="R3703" s="36" t="e">
        <f ca="1">LEFT(OFFSET(Lists!$S$2,P3703-1+MATCH(F3703,OFFSET(Lists!$T$3,P3703-1,0,Q3703-P3703+1),0),0),6)</f>
        <v>#N/A</v>
      </c>
      <c r="S3703" s="36" t="e">
        <f ca="1">VLOOKUP(R3703,Lists!B:D,3,FALSE)</f>
        <v>#N/A</v>
      </c>
      <c r="T3703" s="36" t="str">
        <f>IF(F3703&lt;&gt;"",MATCH(R3703,'Maximum minutes'!B:B,0),"")</f>
        <v/>
      </c>
      <c r="U3703" s="36">
        <f ca="1">IF(F3703&lt;&gt;"",COUNTA(OFFSET('Maximum minutes'!$C$1,'Annexe A1 Cours'!T3703,0,1,50)),0)</f>
        <v>0</v>
      </c>
      <c r="V3703" s="37">
        <f ca="1">IFERROR(OFFSET('Maximum minutes'!$C$1,T3703+1,-1+MATCH(G3703,OFFSET('Maximum minutes'!$C$1,T3703-1,0,1,50),0)),0)</f>
        <v>0</v>
      </c>
      <c r="W3703" s="38">
        <f t="shared" ca="1" si="114"/>
        <v>0</v>
      </c>
    </row>
    <row r="3704" spans="1:23" s="36" customFormat="1" ht="18.75">
      <c r="A3704" s="34"/>
      <c r="B3704" s="39"/>
      <c r="C3704" s="39"/>
      <c r="D3704" s="35"/>
      <c r="E3704" s="40"/>
      <c r="F3704" s="39"/>
      <c r="G3704" s="39"/>
      <c r="H3704" s="39"/>
      <c r="I3704" s="34"/>
      <c r="J3704" s="34"/>
      <c r="K3704" s="34"/>
      <c r="L3704" s="34"/>
      <c r="M3704" s="43" t="str">
        <f ca="1">IFERROR(OFFSET('Maximum minutes'!$C$1,T3704,MATCH(IF(G3704&lt;&gt;"",G3704,F3704),OFFSET('Maximum minutes'!$C$1,T3704-1,0,1,U3704+1),0)-1)*IF(OR(ISNUMBER(J3704),J3704="sans examen"),1,0)*IF(W3704&lt;MinDate,1,0),"")</f>
        <v/>
      </c>
      <c r="N3704" s="36">
        <f t="shared" ca="1" si="115"/>
        <v>0</v>
      </c>
      <c r="O3704" s="36" t="e">
        <f ca="1">LEFT(OFFSET(Lists!$Q$2,MATCH(E3704,Lists!$R$3:$R$19,0),0),4)</f>
        <v>#N/A</v>
      </c>
      <c r="P3704" s="36" t="e">
        <f ca="1">MATCH(O3704,Lists!$S$2:$S$640,1)</f>
        <v>#N/A</v>
      </c>
      <c r="Q3704" s="36" t="e">
        <f ca="1">MATCH(LEFT(OFFSET(Lists!$Q$2,MATCH(E3704,Lists!$R$3:$R$19,0)+1,0),4),Lists!$S$3:$S$640,1)</f>
        <v>#N/A</v>
      </c>
      <c r="R3704" s="36" t="e">
        <f ca="1">LEFT(OFFSET(Lists!$S$2,P3704-1+MATCH(F3704,OFFSET(Lists!$T$3,P3704-1,0,Q3704-P3704+1),0),0),6)</f>
        <v>#N/A</v>
      </c>
      <c r="S3704" s="36" t="e">
        <f ca="1">VLOOKUP(R3704,Lists!B:D,3,FALSE)</f>
        <v>#N/A</v>
      </c>
      <c r="T3704" s="36" t="str">
        <f>IF(F3704&lt;&gt;"",MATCH(R3704,'Maximum minutes'!B:B,0),"")</f>
        <v/>
      </c>
      <c r="U3704" s="36">
        <f ca="1">IF(F3704&lt;&gt;"",COUNTA(OFFSET('Maximum minutes'!$C$1,'Annexe A1 Cours'!T3704,0,1,50)),0)</f>
        <v>0</v>
      </c>
      <c r="V3704" s="37">
        <f ca="1">IFERROR(OFFSET('Maximum minutes'!$C$1,T3704+1,-1+MATCH(G3704,OFFSET('Maximum minutes'!$C$1,T3704-1,0,1,50),0)),0)</f>
        <v>0</v>
      </c>
      <c r="W3704" s="38">
        <f t="shared" ca="1" si="114"/>
        <v>0</v>
      </c>
    </row>
    <row r="3705" spans="1:23" s="36" customFormat="1" ht="18.75">
      <c r="A3705" s="34"/>
      <c r="B3705" s="39"/>
      <c r="C3705" s="39"/>
      <c r="D3705" s="35"/>
      <c r="E3705" s="40"/>
      <c r="F3705" s="39"/>
      <c r="G3705" s="39"/>
      <c r="H3705" s="39"/>
      <c r="I3705" s="34"/>
      <c r="J3705" s="34"/>
      <c r="K3705" s="34"/>
      <c r="L3705" s="34"/>
      <c r="M3705" s="43" t="str">
        <f ca="1">IFERROR(OFFSET('Maximum minutes'!$C$1,T3705,MATCH(IF(G3705&lt;&gt;"",G3705,F3705),OFFSET('Maximum minutes'!$C$1,T3705-1,0,1,U3705+1),0)-1)*IF(OR(ISNUMBER(J3705),J3705="sans examen"),1,0)*IF(W3705&lt;MinDate,1,0),"")</f>
        <v/>
      </c>
      <c r="N3705" s="36">
        <f t="shared" ca="1" si="115"/>
        <v>0</v>
      </c>
      <c r="O3705" s="36" t="e">
        <f ca="1">LEFT(OFFSET(Lists!$Q$2,MATCH(E3705,Lists!$R$3:$R$19,0),0),4)</f>
        <v>#N/A</v>
      </c>
      <c r="P3705" s="36" t="e">
        <f ca="1">MATCH(O3705,Lists!$S$2:$S$640,1)</f>
        <v>#N/A</v>
      </c>
      <c r="Q3705" s="36" t="e">
        <f ca="1">MATCH(LEFT(OFFSET(Lists!$Q$2,MATCH(E3705,Lists!$R$3:$R$19,0)+1,0),4),Lists!$S$3:$S$640,1)</f>
        <v>#N/A</v>
      </c>
      <c r="R3705" s="36" t="e">
        <f ca="1">LEFT(OFFSET(Lists!$S$2,P3705-1+MATCH(F3705,OFFSET(Lists!$T$3,P3705-1,0,Q3705-P3705+1),0),0),6)</f>
        <v>#N/A</v>
      </c>
      <c r="S3705" s="36" t="e">
        <f ca="1">VLOOKUP(R3705,Lists!B:D,3,FALSE)</f>
        <v>#N/A</v>
      </c>
      <c r="T3705" s="36" t="str">
        <f>IF(F3705&lt;&gt;"",MATCH(R3705,'Maximum minutes'!B:B,0),"")</f>
        <v/>
      </c>
      <c r="U3705" s="36">
        <f ca="1">IF(F3705&lt;&gt;"",COUNTA(OFFSET('Maximum minutes'!$C$1,'Annexe A1 Cours'!T3705,0,1,50)),0)</f>
        <v>0</v>
      </c>
      <c r="V3705" s="37">
        <f ca="1">IFERROR(OFFSET('Maximum minutes'!$C$1,T3705+1,-1+MATCH(G3705,OFFSET('Maximum minutes'!$C$1,T3705-1,0,1,50),0)),0)</f>
        <v>0</v>
      </c>
      <c r="W3705" s="38">
        <f t="shared" ca="1" si="114"/>
        <v>0</v>
      </c>
    </row>
    <row r="3706" spans="1:23" s="36" customFormat="1" ht="18.75">
      <c r="A3706" s="34"/>
      <c r="B3706" s="39"/>
      <c r="C3706" s="39"/>
      <c r="D3706" s="35"/>
      <c r="E3706" s="40"/>
      <c r="F3706" s="39"/>
      <c r="G3706" s="39"/>
      <c r="H3706" s="39"/>
      <c r="I3706" s="34"/>
      <c r="J3706" s="34"/>
      <c r="K3706" s="34"/>
      <c r="L3706" s="34"/>
      <c r="M3706" s="43" t="str">
        <f ca="1">IFERROR(OFFSET('Maximum minutes'!$C$1,T3706,MATCH(IF(G3706&lt;&gt;"",G3706,F3706),OFFSET('Maximum minutes'!$C$1,T3706-1,0,1,U3706+1),0)-1)*IF(OR(ISNUMBER(J3706),J3706="sans examen"),1,0)*IF(W3706&lt;MinDate,1,0),"")</f>
        <v/>
      </c>
      <c r="N3706" s="36">
        <f t="shared" ca="1" si="115"/>
        <v>0</v>
      </c>
      <c r="O3706" s="36" t="e">
        <f ca="1">LEFT(OFFSET(Lists!$Q$2,MATCH(E3706,Lists!$R$3:$R$19,0),0),4)</f>
        <v>#N/A</v>
      </c>
      <c r="P3706" s="36" t="e">
        <f ca="1">MATCH(O3706,Lists!$S$2:$S$640,1)</f>
        <v>#N/A</v>
      </c>
      <c r="Q3706" s="36" t="e">
        <f ca="1">MATCH(LEFT(OFFSET(Lists!$Q$2,MATCH(E3706,Lists!$R$3:$R$19,0)+1,0),4),Lists!$S$3:$S$640,1)</f>
        <v>#N/A</v>
      </c>
      <c r="R3706" s="36" t="e">
        <f ca="1">LEFT(OFFSET(Lists!$S$2,P3706-1+MATCH(F3706,OFFSET(Lists!$T$3,P3706-1,0,Q3706-P3706+1),0),0),6)</f>
        <v>#N/A</v>
      </c>
      <c r="S3706" s="36" t="e">
        <f ca="1">VLOOKUP(R3706,Lists!B:D,3,FALSE)</f>
        <v>#N/A</v>
      </c>
      <c r="T3706" s="36" t="str">
        <f>IF(F3706&lt;&gt;"",MATCH(R3706,'Maximum minutes'!B:B,0),"")</f>
        <v/>
      </c>
      <c r="U3706" s="36">
        <f ca="1">IF(F3706&lt;&gt;"",COUNTA(OFFSET('Maximum minutes'!$C$1,'Annexe A1 Cours'!T3706,0,1,50)),0)</f>
        <v>0</v>
      </c>
      <c r="V3706" s="37">
        <f ca="1">IFERROR(OFFSET('Maximum minutes'!$C$1,T3706+1,-1+MATCH(G3706,OFFSET('Maximum minutes'!$C$1,T3706-1,0,1,50),0)),0)</f>
        <v>0</v>
      </c>
      <c r="W3706" s="38">
        <f t="shared" ca="1" si="114"/>
        <v>0</v>
      </c>
    </row>
    <row r="3707" spans="1:23" s="36" customFormat="1" ht="18.75">
      <c r="A3707" s="34"/>
      <c r="B3707" s="39"/>
      <c r="C3707" s="39"/>
      <c r="D3707" s="35"/>
      <c r="E3707" s="40"/>
      <c r="F3707" s="39"/>
      <c r="G3707" s="39"/>
      <c r="H3707" s="39"/>
      <c r="I3707" s="34"/>
      <c r="J3707" s="34"/>
      <c r="K3707" s="34"/>
      <c r="L3707" s="34"/>
      <c r="M3707" s="43" t="str">
        <f ca="1">IFERROR(OFFSET('Maximum minutes'!$C$1,T3707,MATCH(IF(G3707&lt;&gt;"",G3707,F3707),OFFSET('Maximum minutes'!$C$1,T3707-1,0,1,U3707+1),0)-1)*IF(OR(ISNUMBER(J3707),J3707="sans examen"),1,0)*IF(W3707&lt;MinDate,1,0),"")</f>
        <v/>
      </c>
      <c r="N3707" s="36">
        <f t="shared" ca="1" si="115"/>
        <v>0</v>
      </c>
      <c r="O3707" s="36" t="e">
        <f ca="1">LEFT(OFFSET(Lists!$Q$2,MATCH(E3707,Lists!$R$3:$R$19,0),0),4)</f>
        <v>#N/A</v>
      </c>
      <c r="P3707" s="36" t="e">
        <f ca="1">MATCH(O3707,Lists!$S$2:$S$640,1)</f>
        <v>#N/A</v>
      </c>
      <c r="Q3707" s="36" t="e">
        <f ca="1">MATCH(LEFT(OFFSET(Lists!$Q$2,MATCH(E3707,Lists!$R$3:$R$19,0)+1,0),4),Lists!$S$3:$S$640,1)</f>
        <v>#N/A</v>
      </c>
      <c r="R3707" s="36" t="e">
        <f ca="1">LEFT(OFFSET(Lists!$S$2,P3707-1+MATCH(F3707,OFFSET(Lists!$T$3,P3707-1,0,Q3707-P3707+1),0),0),6)</f>
        <v>#N/A</v>
      </c>
      <c r="S3707" s="36" t="e">
        <f ca="1">VLOOKUP(R3707,Lists!B:D,3,FALSE)</f>
        <v>#N/A</v>
      </c>
      <c r="T3707" s="36" t="str">
        <f>IF(F3707&lt;&gt;"",MATCH(R3707,'Maximum minutes'!B:B,0),"")</f>
        <v/>
      </c>
      <c r="U3707" s="36">
        <f ca="1">IF(F3707&lt;&gt;"",COUNTA(OFFSET('Maximum minutes'!$C$1,'Annexe A1 Cours'!T3707,0,1,50)),0)</f>
        <v>0</v>
      </c>
      <c r="V3707" s="37">
        <f ca="1">IFERROR(OFFSET('Maximum minutes'!$C$1,T3707+1,-1+MATCH(G3707,OFFSET('Maximum minutes'!$C$1,T3707-1,0,1,50),0)),0)</f>
        <v>0</v>
      </c>
      <c r="W3707" s="38">
        <f t="shared" ca="1" si="114"/>
        <v>0</v>
      </c>
    </row>
    <row r="3708" spans="1:23" s="36" customFormat="1" ht="18.75">
      <c r="A3708" s="34"/>
      <c r="B3708" s="39"/>
      <c r="C3708" s="39"/>
      <c r="D3708" s="35"/>
      <c r="E3708" s="40"/>
      <c r="F3708" s="39"/>
      <c r="G3708" s="39"/>
      <c r="H3708" s="39"/>
      <c r="I3708" s="34"/>
      <c r="J3708" s="34"/>
      <c r="K3708" s="34"/>
      <c r="L3708" s="34"/>
      <c r="M3708" s="43" t="str">
        <f ca="1">IFERROR(OFFSET('Maximum minutes'!$C$1,T3708,MATCH(IF(G3708&lt;&gt;"",G3708,F3708),OFFSET('Maximum minutes'!$C$1,T3708-1,0,1,U3708+1),0)-1)*IF(OR(ISNUMBER(J3708),J3708="sans examen"),1,0)*IF(W3708&lt;MinDate,1,0),"")</f>
        <v/>
      </c>
      <c r="N3708" s="36">
        <f t="shared" ca="1" si="115"/>
        <v>0</v>
      </c>
      <c r="O3708" s="36" t="e">
        <f ca="1">LEFT(OFFSET(Lists!$Q$2,MATCH(E3708,Lists!$R$3:$R$19,0),0),4)</f>
        <v>#N/A</v>
      </c>
      <c r="P3708" s="36" t="e">
        <f ca="1">MATCH(O3708,Lists!$S$2:$S$640,1)</f>
        <v>#N/A</v>
      </c>
      <c r="Q3708" s="36" t="e">
        <f ca="1">MATCH(LEFT(OFFSET(Lists!$Q$2,MATCH(E3708,Lists!$R$3:$R$19,0)+1,0),4),Lists!$S$3:$S$640,1)</f>
        <v>#N/A</v>
      </c>
      <c r="R3708" s="36" t="e">
        <f ca="1">LEFT(OFFSET(Lists!$S$2,P3708-1+MATCH(F3708,OFFSET(Lists!$T$3,P3708-1,0,Q3708-P3708+1),0),0),6)</f>
        <v>#N/A</v>
      </c>
      <c r="S3708" s="36" t="e">
        <f ca="1">VLOOKUP(R3708,Lists!B:D,3,FALSE)</f>
        <v>#N/A</v>
      </c>
      <c r="T3708" s="36" t="str">
        <f>IF(F3708&lt;&gt;"",MATCH(R3708,'Maximum minutes'!B:B,0),"")</f>
        <v/>
      </c>
      <c r="U3708" s="36">
        <f ca="1">IF(F3708&lt;&gt;"",COUNTA(OFFSET('Maximum minutes'!$C$1,'Annexe A1 Cours'!T3708,0,1,50)),0)</f>
        <v>0</v>
      </c>
      <c r="V3708" s="37">
        <f ca="1">IFERROR(OFFSET('Maximum minutes'!$C$1,T3708+1,-1+MATCH(G3708,OFFSET('Maximum minutes'!$C$1,T3708-1,0,1,50),0)),0)</f>
        <v>0</v>
      </c>
      <c r="W3708" s="38">
        <f t="shared" ca="1" si="114"/>
        <v>0</v>
      </c>
    </row>
    <row r="3709" spans="1:23" s="36" customFormat="1" ht="18.75">
      <c r="A3709" s="34"/>
      <c r="B3709" s="39"/>
      <c r="C3709" s="39"/>
      <c r="D3709" s="35"/>
      <c r="E3709" s="40"/>
      <c r="F3709" s="39"/>
      <c r="G3709" s="39"/>
      <c r="H3709" s="39"/>
      <c r="I3709" s="34"/>
      <c r="J3709" s="34"/>
      <c r="K3709" s="34"/>
      <c r="L3709" s="34"/>
      <c r="M3709" s="43" t="str">
        <f ca="1">IFERROR(OFFSET('Maximum minutes'!$C$1,T3709,MATCH(IF(G3709&lt;&gt;"",G3709,F3709),OFFSET('Maximum minutes'!$C$1,T3709-1,0,1,U3709+1),0)-1)*IF(OR(ISNUMBER(J3709),J3709="sans examen"),1,0)*IF(W3709&lt;MinDate,1,0),"")</f>
        <v/>
      </c>
      <c r="N3709" s="36">
        <f t="shared" ca="1" si="115"/>
        <v>0</v>
      </c>
      <c r="O3709" s="36" t="e">
        <f ca="1">LEFT(OFFSET(Lists!$Q$2,MATCH(E3709,Lists!$R$3:$R$19,0),0),4)</f>
        <v>#N/A</v>
      </c>
      <c r="P3709" s="36" t="e">
        <f ca="1">MATCH(O3709,Lists!$S$2:$S$640,1)</f>
        <v>#N/A</v>
      </c>
      <c r="Q3709" s="36" t="e">
        <f ca="1">MATCH(LEFT(OFFSET(Lists!$Q$2,MATCH(E3709,Lists!$R$3:$R$19,0)+1,0),4),Lists!$S$3:$S$640,1)</f>
        <v>#N/A</v>
      </c>
      <c r="R3709" s="36" t="e">
        <f ca="1">LEFT(OFFSET(Lists!$S$2,P3709-1+MATCH(F3709,OFFSET(Lists!$T$3,P3709-1,0,Q3709-P3709+1),0),0),6)</f>
        <v>#N/A</v>
      </c>
      <c r="S3709" s="36" t="e">
        <f ca="1">VLOOKUP(R3709,Lists!B:D,3,FALSE)</f>
        <v>#N/A</v>
      </c>
      <c r="T3709" s="36" t="str">
        <f>IF(F3709&lt;&gt;"",MATCH(R3709,'Maximum minutes'!B:B,0),"")</f>
        <v/>
      </c>
      <c r="U3709" s="36">
        <f ca="1">IF(F3709&lt;&gt;"",COUNTA(OFFSET('Maximum minutes'!$C$1,'Annexe A1 Cours'!T3709,0,1,50)),0)</f>
        <v>0</v>
      </c>
      <c r="V3709" s="37">
        <f ca="1">IFERROR(OFFSET('Maximum minutes'!$C$1,T3709+1,-1+MATCH(G3709,OFFSET('Maximum minutes'!$C$1,T3709-1,0,1,50),0)),0)</f>
        <v>0</v>
      </c>
      <c r="W3709" s="38">
        <f t="shared" ca="1" si="114"/>
        <v>0</v>
      </c>
    </row>
    <row r="3710" spans="1:23" s="36" customFormat="1" ht="18.75">
      <c r="A3710" s="34"/>
      <c r="B3710" s="39"/>
      <c r="C3710" s="39"/>
      <c r="D3710" s="35"/>
      <c r="E3710" s="40"/>
      <c r="F3710" s="39"/>
      <c r="G3710" s="39"/>
      <c r="H3710" s="39"/>
      <c r="I3710" s="34"/>
      <c r="J3710" s="34"/>
      <c r="K3710" s="34"/>
      <c r="L3710" s="34"/>
      <c r="M3710" s="43" t="str">
        <f ca="1">IFERROR(OFFSET('Maximum minutes'!$C$1,T3710,MATCH(IF(G3710&lt;&gt;"",G3710,F3710),OFFSET('Maximum minutes'!$C$1,T3710-1,0,1,U3710+1),0)-1)*IF(OR(ISNUMBER(J3710),J3710="sans examen"),1,0)*IF(W3710&lt;MinDate,1,0),"")</f>
        <v/>
      </c>
      <c r="N3710" s="36">
        <f t="shared" ca="1" si="115"/>
        <v>0</v>
      </c>
      <c r="O3710" s="36" t="e">
        <f ca="1">LEFT(OFFSET(Lists!$Q$2,MATCH(E3710,Lists!$R$3:$R$19,0),0),4)</f>
        <v>#N/A</v>
      </c>
      <c r="P3710" s="36" t="e">
        <f ca="1">MATCH(O3710,Lists!$S$2:$S$640,1)</f>
        <v>#N/A</v>
      </c>
      <c r="Q3710" s="36" t="e">
        <f ca="1">MATCH(LEFT(OFFSET(Lists!$Q$2,MATCH(E3710,Lists!$R$3:$R$19,0)+1,0),4),Lists!$S$3:$S$640,1)</f>
        <v>#N/A</v>
      </c>
      <c r="R3710" s="36" t="e">
        <f ca="1">LEFT(OFFSET(Lists!$S$2,P3710-1+MATCH(F3710,OFFSET(Lists!$T$3,P3710-1,0,Q3710-P3710+1),0),0),6)</f>
        <v>#N/A</v>
      </c>
      <c r="S3710" s="36" t="e">
        <f ca="1">VLOOKUP(R3710,Lists!B:D,3,FALSE)</f>
        <v>#N/A</v>
      </c>
      <c r="T3710" s="36" t="str">
        <f>IF(F3710&lt;&gt;"",MATCH(R3710,'Maximum minutes'!B:B,0),"")</f>
        <v/>
      </c>
      <c r="U3710" s="36">
        <f ca="1">IF(F3710&lt;&gt;"",COUNTA(OFFSET('Maximum minutes'!$C$1,'Annexe A1 Cours'!T3710,0,1,50)),0)</f>
        <v>0</v>
      </c>
      <c r="V3710" s="37">
        <f ca="1">IFERROR(OFFSET('Maximum minutes'!$C$1,T3710+1,-1+MATCH(G3710,OFFSET('Maximum minutes'!$C$1,T3710-1,0,1,50),0)),0)</f>
        <v>0</v>
      </c>
      <c r="W3710" s="38">
        <f t="shared" ca="1" si="114"/>
        <v>0</v>
      </c>
    </row>
    <row r="3711" spans="1:23" s="36" customFormat="1" ht="18.75">
      <c r="A3711" s="34"/>
      <c r="B3711" s="39"/>
      <c r="C3711" s="39"/>
      <c r="D3711" s="35"/>
      <c r="E3711" s="40"/>
      <c r="F3711" s="39"/>
      <c r="G3711" s="39"/>
      <c r="H3711" s="39"/>
      <c r="I3711" s="34"/>
      <c r="J3711" s="34"/>
      <c r="K3711" s="34"/>
      <c r="L3711" s="34"/>
      <c r="M3711" s="43" t="str">
        <f ca="1">IFERROR(OFFSET('Maximum minutes'!$C$1,T3711,MATCH(IF(G3711&lt;&gt;"",G3711,F3711),OFFSET('Maximum minutes'!$C$1,T3711-1,0,1,U3711+1),0)-1)*IF(OR(ISNUMBER(J3711),J3711="sans examen"),1,0)*IF(W3711&lt;MinDate,1,0),"")</f>
        <v/>
      </c>
      <c r="N3711" s="36">
        <f t="shared" ca="1" si="115"/>
        <v>0</v>
      </c>
      <c r="O3711" s="36" t="e">
        <f ca="1">LEFT(OFFSET(Lists!$Q$2,MATCH(E3711,Lists!$R$3:$R$19,0),0),4)</f>
        <v>#N/A</v>
      </c>
      <c r="P3711" s="36" t="e">
        <f ca="1">MATCH(O3711,Lists!$S$2:$S$640,1)</f>
        <v>#N/A</v>
      </c>
      <c r="Q3711" s="36" t="e">
        <f ca="1">MATCH(LEFT(OFFSET(Lists!$Q$2,MATCH(E3711,Lists!$R$3:$R$19,0)+1,0),4),Lists!$S$3:$S$640,1)</f>
        <v>#N/A</v>
      </c>
      <c r="R3711" s="36" t="e">
        <f ca="1">LEFT(OFFSET(Lists!$S$2,P3711-1+MATCH(F3711,OFFSET(Lists!$T$3,P3711-1,0,Q3711-P3711+1),0),0),6)</f>
        <v>#N/A</v>
      </c>
      <c r="S3711" s="36" t="e">
        <f ca="1">VLOOKUP(R3711,Lists!B:D,3,FALSE)</f>
        <v>#N/A</v>
      </c>
      <c r="T3711" s="36" t="str">
        <f>IF(F3711&lt;&gt;"",MATCH(R3711,'Maximum minutes'!B:B,0),"")</f>
        <v/>
      </c>
      <c r="U3711" s="36">
        <f ca="1">IF(F3711&lt;&gt;"",COUNTA(OFFSET('Maximum minutes'!$C$1,'Annexe A1 Cours'!T3711,0,1,50)),0)</f>
        <v>0</v>
      </c>
      <c r="V3711" s="37">
        <f ca="1">IFERROR(OFFSET('Maximum minutes'!$C$1,T3711+1,-1+MATCH(G3711,OFFSET('Maximum minutes'!$C$1,T3711-1,0,1,50),0)),0)</f>
        <v>0</v>
      </c>
      <c r="W3711" s="38">
        <f t="shared" ca="1" si="114"/>
        <v>0</v>
      </c>
    </row>
    <row r="3712" spans="1:23" s="36" customFormat="1" ht="18.75">
      <c r="A3712" s="34"/>
      <c r="B3712" s="39"/>
      <c r="C3712" s="39"/>
      <c r="D3712" s="35"/>
      <c r="E3712" s="40"/>
      <c r="F3712" s="39"/>
      <c r="G3712" s="39"/>
      <c r="H3712" s="39"/>
      <c r="I3712" s="34"/>
      <c r="J3712" s="34"/>
      <c r="K3712" s="34"/>
      <c r="L3712" s="34"/>
      <c r="M3712" s="43" t="str">
        <f ca="1">IFERROR(OFFSET('Maximum minutes'!$C$1,T3712,MATCH(IF(G3712&lt;&gt;"",G3712,F3712),OFFSET('Maximum minutes'!$C$1,T3712-1,0,1,U3712+1),0)-1)*IF(OR(ISNUMBER(J3712),J3712="sans examen"),1,0)*IF(W3712&lt;MinDate,1,0),"")</f>
        <v/>
      </c>
      <c r="N3712" s="36">
        <f t="shared" ca="1" si="115"/>
        <v>0</v>
      </c>
      <c r="O3712" s="36" t="e">
        <f ca="1">LEFT(OFFSET(Lists!$Q$2,MATCH(E3712,Lists!$R$3:$R$19,0),0),4)</f>
        <v>#N/A</v>
      </c>
      <c r="P3712" s="36" t="e">
        <f ca="1">MATCH(O3712,Lists!$S$2:$S$640,1)</f>
        <v>#N/A</v>
      </c>
      <c r="Q3712" s="36" t="e">
        <f ca="1">MATCH(LEFT(OFFSET(Lists!$Q$2,MATCH(E3712,Lists!$R$3:$R$19,0)+1,0),4),Lists!$S$3:$S$640,1)</f>
        <v>#N/A</v>
      </c>
      <c r="R3712" s="36" t="e">
        <f ca="1">LEFT(OFFSET(Lists!$S$2,P3712-1+MATCH(F3712,OFFSET(Lists!$T$3,P3712-1,0,Q3712-P3712+1),0),0),6)</f>
        <v>#N/A</v>
      </c>
      <c r="S3712" s="36" t="e">
        <f ca="1">VLOOKUP(R3712,Lists!B:D,3,FALSE)</f>
        <v>#N/A</v>
      </c>
      <c r="T3712" s="36" t="str">
        <f>IF(F3712&lt;&gt;"",MATCH(R3712,'Maximum minutes'!B:B,0),"")</f>
        <v/>
      </c>
      <c r="U3712" s="36">
        <f ca="1">IF(F3712&lt;&gt;"",COUNTA(OFFSET('Maximum minutes'!$C$1,'Annexe A1 Cours'!T3712,0,1,50)),0)</f>
        <v>0</v>
      </c>
      <c r="V3712" s="37">
        <f ca="1">IFERROR(OFFSET('Maximum minutes'!$C$1,T3712+1,-1+MATCH(G3712,OFFSET('Maximum minutes'!$C$1,T3712-1,0,1,50),0)),0)</f>
        <v>0</v>
      </c>
      <c r="W3712" s="38">
        <f t="shared" ca="1" si="114"/>
        <v>0</v>
      </c>
    </row>
    <row r="3713" spans="1:23" s="36" customFormat="1" ht="18.75">
      <c r="A3713" s="34"/>
      <c r="B3713" s="39"/>
      <c r="C3713" s="39"/>
      <c r="D3713" s="35"/>
      <c r="E3713" s="40"/>
      <c r="F3713" s="39"/>
      <c r="G3713" s="39"/>
      <c r="H3713" s="39"/>
      <c r="I3713" s="34"/>
      <c r="J3713" s="34"/>
      <c r="K3713" s="34"/>
      <c r="L3713" s="34"/>
      <c r="M3713" s="43" t="str">
        <f ca="1">IFERROR(OFFSET('Maximum minutes'!$C$1,T3713,MATCH(IF(G3713&lt;&gt;"",G3713,F3713),OFFSET('Maximum minutes'!$C$1,T3713-1,0,1,U3713+1),0)-1)*IF(OR(ISNUMBER(J3713),J3713="sans examen"),1,0)*IF(W3713&lt;MinDate,1,0),"")</f>
        <v/>
      </c>
      <c r="N3713" s="36">
        <f t="shared" ca="1" si="115"/>
        <v>0</v>
      </c>
      <c r="O3713" s="36" t="e">
        <f ca="1">LEFT(OFFSET(Lists!$Q$2,MATCH(E3713,Lists!$R$3:$R$19,0),0),4)</f>
        <v>#N/A</v>
      </c>
      <c r="P3713" s="36" t="e">
        <f ca="1">MATCH(O3713,Lists!$S$2:$S$640,1)</f>
        <v>#N/A</v>
      </c>
      <c r="Q3713" s="36" t="e">
        <f ca="1">MATCH(LEFT(OFFSET(Lists!$Q$2,MATCH(E3713,Lists!$R$3:$R$19,0)+1,0),4),Lists!$S$3:$S$640,1)</f>
        <v>#N/A</v>
      </c>
      <c r="R3713" s="36" t="e">
        <f ca="1">LEFT(OFFSET(Lists!$S$2,P3713-1+MATCH(F3713,OFFSET(Lists!$T$3,P3713-1,0,Q3713-P3713+1),0),0),6)</f>
        <v>#N/A</v>
      </c>
      <c r="S3713" s="36" t="e">
        <f ca="1">VLOOKUP(R3713,Lists!B:D,3,FALSE)</f>
        <v>#N/A</v>
      </c>
      <c r="T3713" s="36" t="str">
        <f>IF(F3713&lt;&gt;"",MATCH(R3713,'Maximum minutes'!B:B,0),"")</f>
        <v/>
      </c>
      <c r="U3713" s="36">
        <f ca="1">IF(F3713&lt;&gt;"",COUNTA(OFFSET('Maximum minutes'!$C$1,'Annexe A1 Cours'!T3713,0,1,50)),0)</f>
        <v>0</v>
      </c>
      <c r="V3713" s="37">
        <f ca="1">IFERROR(OFFSET('Maximum minutes'!$C$1,T3713+1,-1+MATCH(G3713,OFFSET('Maximum minutes'!$C$1,T3713-1,0,1,50),0)),0)</f>
        <v>0</v>
      </c>
      <c r="W3713" s="38">
        <f t="shared" ca="1" si="114"/>
        <v>0</v>
      </c>
    </row>
    <row r="3714" spans="1:23" s="36" customFormat="1" ht="18.75">
      <c r="A3714" s="34"/>
      <c r="B3714" s="39"/>
      <c r="C3714" s="39"/>
      <c r="D3714" s="35"/>
      <c r="E3714" s="40"/>
      <c r="F3714" s="39"/>
      <c r="G3714" s="39"/>
      <c r="H3714" s="39"/>
      <c r="I3714" s="34"/>
      <c r="J3714" s="34"/>
      <c r="K3714" s="34"/>
      <c r="L3714" s="34"/>
      <c r="M3714" s="43" t="str">
        <f ca="1">IFERROR(OFFSET('Maximum minutes'!$C$1,T3714,MATCH(IF(G3714&lt;&gt;"",G3714,F3714),OFFSET('Maximum minutes'!$C$1,T3714-1,0,1,U3714+1),0)-1)*IF(OR(ISNUMBER(J3714),J3714="sans examen"),1,0)*IF(W3714&lt;MinDate,1,0),"")</f>
        <v/>
      </c>
      <c r="N3714" s="36">
        <f t="shared" ca="1" si="115"/>
        <v>0</v>
      </c>
      <c r="O3714" s="36" t="e">
        <f ca="1">LEFT(OFFSET(Lists!$Q$2,MATCH(E3714,Lists!$R$3:$R$19,0),0),4)</f>
        <v>#N/A</v>
      </c>
      <c r="P3714" s="36" t="e">
        <f ca="1">MATCH(O3714,Lists!$S$2:$S$640,1)</f>
        <v>#N/A</v>
      </c>
      <c r="Q3714" s="36" t="e">
        <f ca="1">MATCH(LEFT(OFFSET(Lists!$Q$2,MATCH(E3714,Lists!$R$3:$R$19,0)+1,0),4),Lists!$S$3:$S$640,1)</f>
        <v>#N/A</v>
      </c>
      <c r="R3714" s="36" t="e">
        <f ca="1">LEFT(OFFSET(Lists!$S$2,P3714-1+MATCH(F3714,OFFSET(Lists!$T$3,P3714-1,0,Q3714-P3714+1),0),0),6)</f>
        <v>#N/A</v>
      </c>
      <c r="S3714" s="36" t="e">
        <f ca="1">VLOOKUP(R3714,Lists!B:D,3,FALSE)</f>
        <v>#N/A</v>
      </c>
      <c r="T3714" s="36" t="str">
        <f>IF(F3714&lt;&gt;"",MATCH(R3714,'Maximum minutes'!B:B,0),"")</f>
        <v/>
      </c>
      <c r="U3714" s="36">
        <f ca="1">IF(F3714&lt;&gt;"",COUNTA(OFFSET('Maximum minutes'!$C$1,'Annexe A1 Cours'!T3714,0,1,50)),0)</f>
        <v>0</v>
      </c>
      <c r="V3714" s="37">
        <f ca="1">IFERROR(OFFSET('Maximum minutes'!$C$1,T3714+1,-1+MATCH(G3714,OFFSET('Maximum minutes'!$C$1,T3714-1,0,1,50),0)),0)</f>
        <v>0</v>
      </c>
      <c r="W3714" s="38">
        <f t="shared" ca="1" si="114"/>
        <v>0</v>
      </c>
    </row>
    <row r="3715" spans="1:23" s="36" customFormat="1" ht="18.75">
      <c r="A3715" s="34"/>
      <c r="B3715" s="39"/>
      <c r="C3715" s="39"/>
      <c r="D3715" s="35"/>
      <c r="E3715" s="40"/>
      <c r="F3715" s="39"/>
      <c r="G3715" s="39"/>
      <c r="H3715" s="39"/>
      <c r="I3715" s="34"/>
      <c r="J3715" s="34"/>
      <c r="K3715" s="34"/>
      <c r="L3715" s="34"/>
      <c r="M3715" s="43" t="str">
        <f ca="1">IFERROR(OFFSET('Maximum minutes'!$C$1,T3715,MATCH(IF(G3715&lt;&gt;"",G3715,F3715),OFFSET('Maximum minutes'!$C$1,T3715-1,0,1,U3715+1),0)-1)*IF(OR(ISNUMBER(J3715),J3715="sans examen"),1,0)*IF(W3715&lt;MinDate,1,0),"")</f>
        <v/>
      </c>
      <c r="N3715" s="36">
        <f t="shared" ca="1" si="115"/>
        <v>0</v>
      </c>
      <c r="O3715" s="36" t="e">
        <f ca="1">LEFT(OFFSET(Lists!$Q$2,MATCH(E3715,Lists!$R$3:$R$19,0),0),4)</f>
        <v>#N/A</v>
      </c>
      <c r="P3715" s="36" t="e">
        <f ca="1">MATCH(O3715,Lists!$S$2:$S$640,1)</f>
        <v>#N/A</v>
      </c>
      <c r="Q3715" s="36" t="e">
        <f ca="1">MATCH(LEFT(OFFSET(Lists!$Q$2,MATCH(E3715,Lists!$R$3:$R$19,0)+1,0),4),Lists!$S$3:$S$640,1)</f>
        <v>#N/A</v>
      </c>
      <c r="R3715" s="36" t="e">
        <f ca="1">LEFT(OFFSET(Lists!$S$2,P3715-1+MATCH(F3715,OFFSET(Lists!$T$3,P3715-1,0,Q3715-P3715+1),0),0),6)</f>
        <v>#N/A</v>
      </c>
      <c r="S3715" s="36" t="e">
        <f ca="1">VLOOKUP(R3715,Lists!B:D,3,FALSE)</f>
        <v>#N/A</v>
      </c>
      <c r="T3715" s="36" t="str">
        <f>IF(F3715&lt;&gt;"",MATCH(R3715,'Maximum minutes'!B:B,0),"")</f>
        <v/>
      </c>
      <c r="U3715" s="36">
        <f ca="1">IF(F3715&lt;&gt;"",COUNTA(OFFSET('Maximum minutes'!$C$1,'Annexe A1 Cours'!T3715,0,1,50)),0)</f>
        <v>0</v>
      </c>
      <c r="V3715" s="37">
        <f ca="1">IFERROR(OFFSET('Maximum minutes'!$C$1,T3715+1,-1+MATCH(G3715,OFFSET('Maximum minutes'!$C$1,T3715-1,0,1,50),0)),0)</f>
        <v>0</v>
      </c>
      <c r="W3715" s="38">
        <f t="shared" ca="1" si="114"/>
        <v>0</v>
      </c>
    </row>
    <row r="3716" spans="1:23" s="36" customFormat="1" ht="18.75">
      <c r="A3716" s="34"/>
      <c r="B3716" s="39"/>
      <c r="C3716" s="39"/>
      <c r="D3716" s="35"/>
      <c r="E3716" s="40"/>
      <c r="F3716" s="39"/>
      <c r="G3716" s="39"/>
      <c r="H3716" s="39"/>
      <c r="I3716" s="34"/>
      <c r="J3716" s="34"/>
      <c r="K3716" s="34"/>
      <c r="L3716" s="34"/>
      <c r="M3716" s="43" t="str">
        <f ca="1">IFERROR(OFFSET('Maximum minutes'!$C$1,T3716,MATCH(IF(G3716&lt;&gt;"",G3716,F3716),OFFSET('Maximum minutes'!$C$1,T3716-1,0,1,U3716+1),0)-1)*IF(OR(ISNUMBER(J3716),J3716="sans examen"),1,0)*IF(W3716&lt;MinDate,1,0),"")</f>
        <v/>
      </c>
      <c r="N3716" s="36">
        <f t="shared" ca="1" si="115"/>
        <v>0</v>
      </c>
      <c r="O3716" s="36" t="e">
        <f ca="1">LEFT(OFFSET(Lists!$Q$2,MATCH(E3716,Lists!$R$3:$R$19,0),0),4)</f>
        <v>#N/A</v>
      </c>
      <c r="P3716" s="36" t="e">
        <f ca="1">MATCH(O3716,Lists!$S$2:$S$640,1)</f>
        <v>#N/A</v>
      </c>
      <c r="Q3716" s="36" t="e">
        <f ca="1">MATCH(LEFT(OFFSET(Lists!$Q$2,MATCH(E3716,Lists!$R$3:$R$19,0)+1,0),4),Lists!$S$3:$S$640,1)</f>
        <v>#N/A</v>
      </c>
      <c r="R3716" s="36" t="e">
        <f ca="1">LEFT(OFFSET(Lists!$S$2,P3716-1+MATCH(F3716,OFFSET(Lists!$T$3,P3716-1,0,Q3716-P3716+1),0),0),6)</f>
        <v>#N/A</v>
      </c>
      <c r="S3716" s="36" t="e">
        <f ca="1">VLOOKUP(R3716,Lists!B:D,3,FALSE)</f>
        <v>#N/A</v>
      </c>
      <c r="T3716" s="36" t="str">
        <f>IF(F3716&lt;&gt;"",MATCH(R3716,'Maximum minutes'!B:B,0),"")</f>
        <v/>
      </c>
      <c r="U3716" s="36">
        <f ca="1">IF(F3716&lt;&gt;"",COUNTA(OFFSET('Maximum minutes'!$C$1,'Annexe A1 Cours'!T3716,0,1,50)),0)</f>
        <v>0</v>
      </c>
      <c r="V3716" s="37">
        <f ca="1">IFERROR(OFFSET('Maximum minutes'!$C$1,T3716+1,-1+MATCH(G3716,OFFSET('Maximum minutes'!$C$1,T3716-1,0,1,50),0)),0)</f>
        <v>0</v>
      </c>
      <c r="W3716" s="38">
        <f t="shared" ca="1" si="114"/>
        <v>0</v>
      </c>
    </row>
    <row r="3717" spans="1:23" s="36" customFormat="1" ht="18.75">
      <c r="A3717" s="34"/>
      <c r="B3717" s="39"/>
      <c r="C3717" s="39"/>
      <c r="D3717" s="35"/>
      <c r="E3717" s="40"/>
      <c r="F3717" s="39"/>
      <c r="G3717" s="39"/>
      <c r="H3717" s="39"/>
      <c r="I3717" s="34"/>
      <c r="J3717" s="34"/>
      <c r="K3717" s="34"/>
      <c r="L3717" s="34"/>
      <c r="M3717" s="43" t="str">
        <f ca="1">IFERROR(OFFSET('Maximum minutes'!$C$1,T3717,MATCH(IF(G3717&lt;&gt;"",G3717,F3717),OFFSET('Maximum minutes'!$C$1,T3717-1,0,1,U3717+1),0)-1)*IF(OR(ISNUMBER(J3717),J3717="sans examen"),1,0)*IF(W3717&lt;MinDate,1,0),"")</f>
        <v/>
      </c>
      <c r="N3717" s="36">
        <f t="shared" ca="1" si="115"/>
        <v>0</v>
      </c>
      <c r="O3717" s="36" t="e">
        <f ca="1">LEFT(OFFSET(Lists!$Q$2,MATCH(E3717,Lists!$R$3:$R$19,0),0),4)</f>
        <v>#N/A</v>
      </c>
      <c r="P3717" s="36" t="e">
        <f ca="1">MATCH(O3717,Lists!$S$2:$S$640,1)</f>
        <v>#N/A</v>
      </c>
      <c r="Q3717" s="36" t="e">
        <f ca="1">MATCH(LEFT(OFFSET(Lists!$Q$2,MATCH(E3717,Lists!$R$3:$R$19,0)+1,0),4),Lists!$S$3:$S$640,1)</f>
        <v>#N/A</v>
      </c>
      <c r="R3717" s="36" t="e">
        <f ca="1">LEFT(OFFSET(Lists!$S$2,P3717-1+MATCH(F3717,OFFSET(Lists!$T$3,P3717-1,0,Q3717-P3717+1),0),0),6)</f>
        <v>#N/A</v>
      </c>
      <c r="S3717" s="36" t="e">
        <f ca="1">VLOOKUP(R3717,Lists!B:D,3,FALSE)</f>
        <v>#N/A</v>
      </c>
      <c r="T3717" s="36" t="str">
        <f>IF(F3717&lt;&gt;"",MATCH(R3717,'Maximum minutes'!B:B,0),"")</f>
        <v/>
      </c>
      <c r="U3717" s="36">
        <f ca="1">IF(F3717&lt;&gt;"",COUNTA(OFFSET('Maximum minutes'!$C$1,'Annexe A1 Cours'!T3717,0,1,50)),0)</f>
        <v>0</v>
      </c>
      <c r="V3717" s="37">
        <f ca="1">IFERROR(OFFSET('Maximum minutes'!$C$1,T3717+1,-1+MATCH(G3717,OFFSET('Maximum minutes'!$C$1,T3717-1,0,1,50),0)),0)</f>
        <v>0</v>
      </c>
      <c r="W3717" s="38">
        <f t="shared" ca="1" si="114"/>
        <v>0</v>
      </c>
    </row>
    <row r="3718" spans="1:23" s="36" customFormat="1" ht="18.75">
      <c r="A3718" s="34"/>
      <c r="B3718" s="39"/>
      <c r="C3718" s="39"/>
      <c r="D3718" s="35"/>
      <c r="E3718" s="40"/>
      <c r="F3718" s="39"/>
      <c r="G3718" s="39"/>
      <c r="H3718" s="39"/>
      <c r="I3718" s="34"/>
      <c r="J3718" s="34"/>
      <c r="K3718" s="34"/>
      <c r="L3718" s="34"/>
      <c r="M3718" s="43" t="str">
        <f ca="1">IFERROR(OFFSET('Maximum minutes'!$C$1,T3718,MATCH(IF(G3718&lt;&gt;"",G3718,F3718),OFFSET('Maximum minutes'!$C$1,T3718-1,0,1,U3718+1),0)-1)*IF(OR(ISNUMBER(J3718),J3718="sans examen"),1,0)*IF(W3718&lt;MinDate,1,0),"")</f>
        <v/>
      </c>
      <c r="N3718" s="36">
        <f t="shared" ca="1" si="115"/>
        <v>0</v>
      </c>
      <c r="O3718" s="36" t="e">
        <f ca="1">LEFT(OFFSET(Lists!$Q$2,MATCH(E3718,Lists!$R$3:$R$19,0),0),4)</f>
        <v>#N/A</v>
      </c>
      <c r="P3718" s="36" t="e">
        <f ca="1">MATCH(O3718,Lists!$S$2:$S$640,1)</f>
        <v>#N/A</v>
      </c>
      <c r="Q3718" s="36" t="e">
        <f ca="1">MATCH(LEFT(OFFSET(Lists!$Q$2,MATCH(E3718,Lists!$R$3:$R$19,0)+1,0),4),Lists!$S$3:$S$640,1)</f>
        <v>#N/A</v>
      </c>
      <c r="R3718" s="36" t="e">
        <f ca="1">LEFT(OFFSET(Lists!$S$2,P3718-1+MATCH(F3718,OFFSET(Lists!$T$3,P3718-1,0,Q3718-P3718+1),0),0),6)</f>
        <v>#N/A</v>
      </c>
      <c r="S3718" s="36" t="e">
        <f ca="1">VLOOKUP(R3718,Lists!B:D,3,FALSE)</f>
        <v>#N/A</v>
      </c>
      <c r="T3718" s="36" t="str">
        <f>IF(F3718&lt;&gt;"",MATCH(R3718,'Maximum minutes'!B:B,0),"")</f>
        <v/>
      </c>
      <c r="U3718" s="36">
        <f ca="1">IF(F3718&lt;&gt;"",COUNTA(OFFSET('Maximum minutes'!$C$1,'Annexe A1 Cours'!T3718,0,1,50)),0)</f>
        <v>0</v>
      </c>
      <c r="V3718" s="37">
        <f ca="1">IFERROR(OFFSET('Maximum minutes'!$C$1,T3718+1,-1+MATCH(G3718,OFFSET('Maximum minutes'!$C$1,T3718-1,0,1,50),0)),0)</f>
        <v>0</v>
      </c>
      <c r="W3718" s="38">
        <f t="shared" ca="1" si="114"/>
        <v>0</v>
      </c>
    </row>
    <row r="3719" spans="1:23" s="36" customFormat="1" ht="18.75">
      <c r="A3719" s="34"/>
      <c r="B3719" s="39"/>
      <c r="C3719" s="39"/>
      <c r="D3719" s="35"/>
      <c r="E3719" s="40"/>
      <c r="F3719" s="39"/>
      <c r="G3719" s="39"/>
      <c r="H3719" s="39"/>
      <c r="I3719" s="34"/>
      <c r="J3719" s="34"/>
      <c r="K3719" s="34"/>
      <c r="L3719" s="34"/>
      <c r="M3719" s="43" t="str">
        <f ca="1">IFERROR(OFFSET('Maximum minutes'!$C$1,T3719,MATCH(IF(G3719&lt;&gt;"",G3719,F3719),OFFSET('Maximum minutes'!$C$1,T3719-1,0,1,U3719+1),0)-1)*IF(OR(ISNUMBER(J3719),J3719="sans examen"),1,0)*IF(W3719&lt;MinDate,1,0),"")</f>
        <v/>
      </c>
      <c r="N3719" s="36">
        <f t="shared" ca="1" si="115"/>
        <v>0</v>
      </c>
      <c r="O3719" s="36" t="e">
        <f ca="1">LEFT(OFFSET(Lists!$Q$2,MATCH(E3719,Lists!$R$3:$R$19,0),0),4)</f>
        <v>#N/A</v>
      </c>
      <c r="P3719" s="36" t="e">
        <f ca="1">MATCH(O3719,Lists!$S$2:$S$640,1)</f>
        <v>#N/A</v>
      </c>
      <c r="Q3719" s="36" t="e">
        <f ca="1">MATCH(LEFT(OFFSET(Lists!$Q$2,MATCH(E3719,Lists!$R$3:$R$19,0)+1,0),4),Lists!$S$3:$S$640,1)</f>
        <v>#N/A</v>
      </c>
      <c r="R3719" s="36" t="e">
        <f ca="1">LEFT(OFFSET(Lists!$S$2,P3719-1+MATCH(F3719,OFFSET(Lists!$T$3,P3719-1,0,Q3719-P3719+1),0),0),6)</f>
        <v>#N/A</v>
      </c>
      <c r="S3719" s="36" t="e">
        <f ca="1">VLOOKUP(R3719,Lists!B:D,3,FALSE)</f>
        <v>#N/A</v>
      </c>
      <c r="T3719" s="36" t="str">
        <f>IF(F3719&lt;&gt;"",MATCH(R3719,'Maximum minutes'!B:B,0),"")</f>
        <v/>
      </c>
      <c r="U3719" s="36">
        <f ca="1">IF(F3719&lt;&gt;"",COUNTA(OFFSET('Maximum minutes'!$C$1,'Annexe A1 Cours'!T3719,0,1,50)),0)</f>
        <v>0</v>
      </c>
      <c r="V3719" s="37">
        <f ca="1">IFERROR(OFFSET('Maximum minutes'!$C$1,T3719+1,-1+MATCH(G3719,OFFSET('Maximum minutes'!$C$1,T3719-1,0,1,50),0)),0)</f>
        <v>0</v>
      </c>
      <c r="W3719" s="38">
        <f t="shared" ref="W3719:W3782" ca="1" si="116">IFERROR(DATE(YEAR(D3719)+V3719,MONTH(D3719),DAY(D3719)),"")</f>
        <v>0</v>
      </c>
    </row>
    <row r="3720" spans="1:23" s="36" customFormat="1" ht="18.75">
      <c r="A3720" s="34"/>
      <c r="B3720" s="39"/>
      <c r="C3720" s="39"/>
      <c r="D3720" s="35"/>
      <c r="E3720" s="40"/>
      <c r="F3720" s="39"/>
      <c r="G3720" s="39"/>
      <c r="H3720" s="39"/>
      <c r="I3720" s="34"/>
      <c r="J3720" s="34"/>
      <c r="K3720" s="34"/>
      <c r="L3720" s="34"/>
      <c r="M3720" s="43" t="str">
        <f ca="1">IFERROR(OFFSET('Maximum minutes'!$C$1,T3720,MATCH(IF(G3720&lt;&gt;"",G3720,F3720),OFFSET('Maximum minutes'!$C$1,T3720-1,0,1,U3720+1),0)-1)*IF(OR(ISNUMBER(J3720),J3720="sans examen"),1,0)*IF(W3720&lt;MinDate,1,0),"")</f>
        <v/>
      </c>
      <c r="N3720" s="36">
        <f t="shared" ref="N3720:N3783" ca="1" si="117">IF(K3720&gt;0,MIN(K3720,M3720),0)*IF(M3720="",0,1)</f>
        <v>0</v>
      </c>
      <c r="O3720" s="36" t="e">
        <f ca="1">LEFT(OFFSET(Lists!$Q$2,MATCH(E3720,Lists!$R$3:$R$19,0),0),4)</f>
        <v>#N/A</v>
      </c>
      <c r="P3720" s="36" t="e">
        <f ca="1">MATCH(O3720,Lists!$S$2:$S$640,1)</f>
        <v>#N/A</v>
      </c>
      <c r="Q3720" s="36" t="e">
        <f ca="1">MATCH(LEFT(OFFSET(Lists!$Q$2,MATCH(E3720,Lists!$R$3:$R$19,0)+1,0),4),Lists!$S$3:$S$640,1)</f>
        <v>#N/A</v>
      </c>
      <c r="R3720" s="36" t="e">
        <f ca="1">LEFT(OFFSET(Lists!$S$2,P3720-1+MATCH(F3720,OFFSET(Lists!$T$3,P3720-1,0,Q3720-P3720+1),0),0),6)</f>
        <v>#N/A</v>
      </c>
      <c r="S3720" s="36" t="e">
        <f ca="1">VLOOKUP(R3720,Lists!B:D,3,FALSE)</f>
        <v>#N/A</v>
      </c>
      <c r="T3720" s="36" t="str">
        <f>IF(F3720&lt;&gt;"",MATCH(R3720,'Maximum minutes'!B:B,0),"")</f>
        <v/>
      </c>
      <c r="U3720" s="36">
        <f ca="1">IF(F3720&lt;&gt;"",COUNTA(OFFSET('Maximum minutes'!$C$1,'Annexe A1 Cours'!T3720,0,1,50)),0)</f>
        <v>0</v>
      </c>
      <c r="V3720" s="37">
        <f ca="1">IFERROR(OFFSET('Maximum minutes'!$C$1,T3720+1,-1+MATCH(G3720,OFFSET('Maximum minutes'!$C$1,T3720-1,0,1,50),0)),0)</f>
        <v>0</v>
      </c>
      <c r="W3720" s="38">
        <f t="shared" ca="1" si="116"/>
        <v>0</v>
      </c>
    </row>
    <row r="3721" spans="1:23" s="36" customFormat="1" ht="18.75">
      <c r="A3721" s="34"/>
      <c r="B3721" s="39"/>
      <c r="C3721" s="39"/>
      <c r="D3721" s="35"/>
      <c r="E3721" s="40"/>
      <c r="F3721" s="39"/>
      <c r="G3721" s="39"/>
      <c r="H3721" s="39"/>
      <c r="I3721" s="34"/>
      <c r="J3721" s="34"/>
      <c r="K3721" s="34"/>
      <c r="L3721" s="34"/>
      <c r="M3721" s="43" t="str">
        <f ca="1">IFERROR(OFFSET('Maximum minutes'!$C$1,T3721,MATCH(IF(G3721&lt;&gt;"",G3721,F3721),OFFSET('Maximum minutes'!$C$1,T3721-1,0,1,U3721+1),0)-1)*IF(OR(ISNUMBER(J3721),J3721="sans examen"),1,0)*IF(W3721&lt;MinDate,1,0),"")</f>
        <v/>
      </c>
      <c r="N3721" s="36">
        <f t="shared" ca="1" si="117"/>
        <v>0</v>
      </c>
      <c r="O3721" s="36" t="e">
        <f ca="1">LEFT(OFFSET(Lists!$Q$2,MATCH(E3721,Lists!$R$3:$R$19,0),0),4)</f>
        <v>#N/A</v>
      </c>
      <c r="P3721" s="36" t="e">
        <f ca="1">MATCH(O3721,Lists!$S$2:$S$640,1)</f>
        <v>#N/A</v>
      </c>
      <c r="Q3721" s="36" t="e">
        <f ca="1">MATCH(LEFT(OFFSET(Lists!$Q$2,MATCH(E3721,Lists!$R$3:$R$19,0)+1,0),4),Lists!$S$3:$S$640,1)</f>
        <v>#N/A</v>
      </c>
      <c r="R3721" s="36" t="e">
        <f ca="1">LEFT(OFFSET(Lists!$S$2,P3721-1+MATCH(F3721,OFFSET(Lists!$T$3,P3721-1,0,Q3721-P3721+1),0),0),6)</f>
        <v>#N/A</v>
      </c>
      <c r="S3721" s="36" t="e">
        <f ca="1">VLOOKUP(R3721,Lists!B:D,3,FALSE)</f>
        <v>#N/A</v>
      </c>
      <c r="T3721" s="36" t="str">
        <f>IF(F3721&lt;&gt;"",MATCH(R3721,'Maximum minutes'!B:B,0),"")</f>
        <v/>
      </c>
      <c r="U3721" s="36">
        <f ca="1">IF(F3721&lt;&gt;"",COUNTA(OFFSET('Maximum minutes'!$C$1,'Annexe A1 Cours'!T3721,0,1,50)),0)</f>
        <v>0</v>
      </c>
      <c r="V3721" s="37">
        <f ca="1">IFERROR(OFFSET('Maximum minutes'!$C$1,T3721+1,-1+MATCH(G3721,OFFSET('Maximum minutes'!$C$1,T3721-1,0,1,50),0)),0)</f>
        <v>0</v>
      </c>
      <c r="W3721" s="38">
        <f t="shared" ca="1" si="116"/>
        <v>0</v>
      </c>
    </row>
    <row r="3722" spans="1:23" s="36" customFormat="1" ht="18.75">
      <c r="A3722" s="34"/>
      <c r="B3722" s="39"/>
      <c r="C3722" s="39"/>
      <c r="D3722" s="35"/>
      <c r="E3722" s="40"/>
      <c r="F3722" s="39"/>
      <c r="G3722" s="39"/>
      <c r="H3722" s="39"/>
      <c r="I3722" s="34"/>
      <c r="J3722" s="34"/>
      <c r="K3722" s="34"/>
      <c r="L3722" s="34"/>
      <c r="M3722" s="43" t="str">
        <f ca="1">IFERROR(OFFSET('Maximum minutes'!$C$1,T3722,MATCH(IF(G3722&lt;&gt;"",G3722,F3722),OFFSET('Maximum minutes'!$C$1,T3722-1,0,1,U3722+1),0)-1)*IF(OR(ISNUMBER(J3722),J3722="sans examen"),1,0)*IF(W3722&lt;MinDate,1,0),"")</f>
        <v/>
      </c>
      <c r="N3722" s="36">
        <f t="shared" ca="1" si="117"/>
        <v>0</v>
      </c>
      <c r="O3722" s="36" t="e">
        <f ca="1">LEFT(OFFSET(Lists!$Q$2,MATCH(E3722,Lists!$R$3:$R$19,0),0),4)</f>
        <v>#N/A</v>
      </c>
      <c r="P3722" s="36" t="e">
        <f ca="1">MATCH(O3722,Lists!$S$2:$S$640,1)</f>
        <v>#N/A</v>
      </c>
      <c r="Q3722" s="36" t="e">
        <f ca="1">MATCH(LEFT(OFFSET(Lists!$Q$2,MATCH(E3722,Lists!$R$3:$R$19,0)+1,0),4),Lists!$S$3:$S$640,1)</f>
        <v>#N/A</v>
      </c>
      <c r="R3722" s="36" t="e">
        <f ca="1">LEFT(OFFSET(Lists!$S$2,P3722-1+MATCH(F3722,OFFSET(Lists!$T$3,P3722-1,0,Q3722-P3722+1),0),0),6)</f>
        <v>#N/A</v>
      </c>
      <c r="S3722" s="36" t="e">
        <f ca="1">VLOOKUP(R3722,Lists!B:D,3,FALSE)</f>
        <v>#N/A</v>
      </c>
      <c r="T3722" s="36" t="str">
        <f>IF(F3722&lt;&gt;"",MATCH(R3722,'Maximum minutes'!B:B,0),"")</f>
        <v/>
      </c>
      <c r="U3722" s="36">
        <f ca="1">IF(F3722&lt;&gt;"",COUNTA(OFFSET('Maximum minutes'!$C$1,'Annexe A1 Cours'!T3722,0,1,50)),0)</f>
        <v>0</v>
      </c>
      <c r="V3722" s="37">
        <f ca="1">IFERROR(OFFSET('Maximum minutes'!$C$1,T3722+1,-1+MATCH(G3722,OFFSET('Maximum minutes'!$C$1,T3722-1,0,1,50),0)),0)</f>
        <v>0</v>
      </c>
      <c r="W3722" s="38">
        <f t="shared" ca="1" si="116"/>
        <v>0</v>
      </c>
    </row>
    <row r="3723" spans="1:23" s="36" customFormat="1" ht="18.75">
      <c r="A3723" s="34"/>
      <c r="B3723" s="39"/>
      <c r="C3723" s="39"/>
      <c r="D3723" s="35"/>
      <c r="E3723" s="40"/>
      <c r="F3723" s="39"/>
      <c r="G3723" s="39"/>
      <c r="H3723" s="39"/>
      <c r="I3723" s="34"/>
      <c r="J3723" s="34"/>
      <c r="K3723" s="34"/>
      <c r="L3723" s="34"/>
      <c r="M3723" s="43" t="str">
        <f ca="1">IFERROR(OFFSET('Maximum minutes'!$C$1,T3723,MATCH(IF(G3723&lt;&gt;"",G3723,F3723),OFFSET('Maximum minutes'!$C$1,T3723-1,0,1,U3723+1),0)-1)*IF(OR(ISNUMBER(J3723),J3723="sans examen"),1,0)*IF(W3723&lt;MinDate,1,0),"")</f>
        <v/>
      </c>
      <c r="N3723" s="36">
        <f t="shared" ca="1" si="117"/>
        <v>0</v>
      </c>
      <c r="O3723" s="36" t="e">
        <f ca="1">LEFT(OFFSET(Lists!$Q$2,MATCH(E3723,Lists!$R$3:$R$19,0),0),4)</f>
        <v>#N/A</v>
      </c>
      <c r="P3723" s="36" t="e">
        <f ca="1">MATCH(O3723,Lists!$S$2:$S$640,1)</f>
        <v>#N/A</v>
      </c>
      <c r="Q3723" s="36" t="e">
        <f ca="1">MATCH(LEFT(OFFSET(Lists!$Q$2,MATCH(E3723,Lists!$R$3:$R$19,0)+1,0),4),Lists!$S$3:$S$640,1)</f>
        <v>#N/A</v>
      </c>
      <c r="R3723" s="36" t="e">
        <f ca="1">LEFT(OFFSET(Lists!$S$2,P3723-1+MATCH(F3723,OFFSET(Lists!$T$3,P3723-1,0,Q3723-P3723+1),0),0),6)</f>
        <v>#N/A</v>
      </c>
      <c r="S3723" s="36" t="e">
        <f ca="1">VLOOKUP(R3723,Lists!B:D,3,FALSE)</f>
        <v>#N/A</v>
      </c>
      <c r="T3723" s="36" t="str">
        <f>IF(F3723&lt;&gt;"",MATCH(R3723,'Maximum minutes'!B:B,0),"")</f>
        <v/>
      </c>
      <c r="U3723" s="36">
        <f ca="1">IF(F3723&lt;&gt;"",COUNTA(OFFSET('Maximum minutes'!$C$1,'Annexe A1 Cours'!T3723,0,1,50)),0)</f>
        <v>0</v>
      </c>
      <c r="V3723" s="37">
        <f ca="1">IFERROR(OFFSET('Maximum minutes'!$C$1,T3723+1,-1+MATCH(G3723,OFFSET('Maximum minutes'!$C$1,T3723-1,0,1,50),0)),0)</f>
        <v>0</v>
      </c>
      <c r="W3723" s="38">
        <f t="shared" ca="1" si="116"/>
        <v>0</v>
      </c>
    </row>
    <row r="3724" spans="1:23" s="36" customFormat="1" ht="18.75">
      <c r="A3724" s="34"/>
      <c r="B3724" s="39"/>
      <c r="C3724" s="39"/>
      <c r="D3724" s="35"/>
      <c r="E3724" s="40"/>
      <c r="F3724" s="39"/>
      <c r="G3724" s="39"/>
      <c r="H3724" s="39"/>
      <c r="I3724" s="34"/>
      <c r="J3724" s="34"/>
      <c r="K3724" s="34"/>
      <c r="L3724" s="34"/>
      <c r="M3724" s="43" t="str">
        <f ca="1">IFERROR(OFFSET('Maximum minutes'!$C$1,T3724,MATCH(IF(G3724&lt;&gt;"",G3724,F3724),OFFSET('Maximum minutes'!$C$1,T3724-1,0,1,U3724+1),0)-1)*IF(OR(ISNUMBER(J3724),J3724="sans examen"),1,0)*IF(W3724&lt;MinDate,1,0),"")</f>
        <v/>
      </c>
      <c r="N3724" s="36">
        <f t="shared" ca="1" si="117"/>
        <v>0</v>
      </c>
      <c r="O3724" s="36" t="e">
        <f ca="1">LEFT(OFFSET(Lists!$Q$2,MATCH(E3724,Lists!$R$3:$R$19,0),0),4)</f>
        <v>#N/A</v>
      </c>
      <c r="P3724" s="36" t="e">
        <f ca="1">MATCH(O3724,Lists!$S$2:$S$640,1)</f>
        <v>#N/A</v>
      </c>
      <c r="Q3724" s="36" t="e">
        <f ca="1">MATCH(LEFT(OFFSET(Lists!$Q$2,MATCH(E3724,Lists!$R$3:$R$19,0)+1,0),4),Lists!$S$3:$S$640,1)</f>
        <v>#N/A</v>
      </c>
      <c r="R3724" s="36" t="e">
        <f ca="1">LEFT(OFFSET(Lists!$S$2,P3724-1+MATCH(F3724,OFFSET(Lists!$T$3,P3724-1,0,Q3724-P3724+1),0),0),6)</f>
        <v>#N/A</v>
      </c>
      <c r="S3724" s="36" t="e">
        <f ca="1">VLOOKUP(R3724,Lists!B:D,3,FALSE)</f>
        <v>#N/A</v>
      </c>
      <c r="T3724" s="36" t="str">
        <f>IF(F3724&lt;&gt;"",MATCH(R3724,'Maximum minutes'!B:B,0),"")</f>
        <v/>
      </c>
      <c r="U3724" s="36">
        <f ca="1">IF(F3724&lt;&gt;"",COUNTA(OFFSET('Maximum minutes'!$C$1,'Annexe A1 Cours'!T3724,0,1,50)),0)</f>
        <v>0</v>
      </c>
      <c r="V3724" s="37">
        <f ca="1">IFERROR(OFFSET('Maximum minutes'!$C$1,T3724+1,-1+MATCH(G3724,OFFSET('Maximum minutes'!$C$1,T3724-1,0,1,50),0)),0)</f>
        <v>0</v>
      </c>
      <c r="W3724" s="38">
        <f t="shared" ca="1" si="116"/>
        <v>0</v>
      </c>
    </row>
    <row r="3725" spans="1:23" s="36" customFormat="1" ht="18.75">
      <c r="A3725" s="34"/>
      <c r="B3725" s="39"/>
      <c r="C3725" s="39"/>
      <c r="D3725" s="35"/>
      <c r="E3725" s="40"/>
      <c r="F3725" s="39"/>
      <c r="G3725" s="39"/>
      <c r="H3725" s="39"/>
      <c r="I3725" s="34"/>
      <c r="J3725" s="34"/>
      <c r="K3725" s="34"/>
      <c r="L3725" s="34"/>
      <c r="M3725" s="43" t="str">
        <f ca="1">IFERROR(OFFSET('Maximum minutes'!$C$1,T3725,MATCH(IF(G3725&lt;&gt;"",G3725,F3725),OFFSET('Maximum minutes'!$C$1,T3725-1,0,1,U3725+1),0)-1)*IF(OR(ISNUMBER(J3725),J3725="sans examen"),1,0)*IF(W3725&lt;MinDate,1,0),"")</f>
        <v/>
      </c>
      <c r="N3725" s="36">
        <f t="shared" ca="1" si="117"/>
        <v>0</v>
      </c>
      <c r="O3725" s="36" t="e">
        <f ca="1">LEFT(OFFSET(Lists!$Q$2,MATCH(E3725,Lists!$R$3:$R$19,0),0),4)</f>
        <v>#N/A</v>
      </c>
      <c r="P3725" s="36" t="e">
        <f ca="1">MATCH(O3725,Lists!$S$2:$S$640,1)</f>
        <v>#N/A</v>
      </c>
      <c r="Q3725" s="36" t="e">
        <f ca="1">MATCH(LEFT(OFFSET(Lists!$Q$2,MATCH(E3725,Lists!$R$3:$R$19,0)+1,0),4),Lists!$S$3:$S$640,1)</f>
        <v>#N/A</v>
      </c>
      <c r="R3725" s="36" t="e">
        <f ca="1">LEFT(OFFSET(Lists!$S$2,P3725-1+MATCH(F3725,OFFSET(Lists!$T$3,P3725-1,0,Q3725-P3725+1),0),0),6)</f>
        <v>#N/A</v>
      </c>
      <c r="S3725" s="36" t="e">
        <f ca="1">VLOOKUP(R3725,Lists!B:D,3,FALSE)</f>
        <v>#N/A</v>
      </c>
      <c r="T3725" s="36" t="str">
        <f>IF(F3725&lt;&gt;"",MATCH(R3725,'Maximum minutes'!B:B,0),"")</f>
        <v/>
      </c>
      <c r="U3725" s="36">
        <f ca="1">IF(F3725&lt;&gt;"",COUNTA(OFFSET('Maximum minutes'!$C$1,'Annexe A1 Cours'!T3725,0,1,50)),0)</f>
        <v>0</v>
      </c>
      <c r="V3725" s="37">
        <f ca="1">IFERROR(OFFSET('Maximum minutes'!$C$1,T3725+1,-1+MATCH(G3725,OFFSET('Maximum minutes'!$C$1,T3725-1,0,1,50),0)),0)</f>
        <v>0</v>
      </c>
      <c r="W3725" s="38">
        <f t="shared" ca="1" si="116"/>
        <v>0</v>
      </c>
    </row>
    <row r="3726" spans="1:23" s="36" customFormat="1" ht="18.75">
      <c r="A3726" s="34"/>
      <c r="B3726" s="39"/>
      <c r="C3726" s="39"/>
      <c r="D3726" s="35"/>
      <c r="E3726" s="40"/>
      <c r="F3726" s="39"/>
      <c r="G3726" s="39"/>
      <c r="H3726" s="39"/>
      <c r="I3726" s="34"/>
      <c r="J3726" s="34"/>
      <c r="K3726" s="34"/>
      <c r="L3726" s="34"/>
      <c r="M3726" s="43" t="str">
        <f ca="1">IFERROR(OFFSET('Maximum minutes'!$C$1,T3726,MATCH(IF(G3726&lt;&gt;"",G3726,F3726),OFFSET('Maximum minutes'!$C$1,T3726-1,0,1,U3726+1),0)-1)*IF(OR(ISNUMBER(J3726),J3726="sans examen"),1,0)*IF(W3726&lt;MinDate,1,0),"")</f>
        <v/>
      </c>
      <c r="N3726" s="36">
        <f t="shared" ca="1" si="117"/>
        <v>0</v>
      </c>
      <c r="O3726" s="36" t="e">
        <f ca="1">LEFT(OFFSET(Lists!$Q$2,MATCH(E3726,Lists!$R$3:$R$19,0),0),4)</f>
        <v>#N/A</v>
      </c>
      <c r="P3726" s="36" t="e">
        <f ca="1">MATCH(O3726,Lists!$S$2:$S$640,1)</f>
        <v>#N/A</v>
      </c>
      <c r="Q3726" s="36" t="e">
        <f ca="1">MATCH(LEFT(OFFSET(Lists!$Q$2,MATCH(E3726,Lists!$R$3:$R$19,0)+1,0),4),Lists!$S$3:$S$640,1)</f>
        <v>#N/A</v>
      </c>
      <c r="R3726" s="36" t="e">
        <f ca="1">LEFT(OFFSET(Lists!$S$2,P3726-1+MATCH(F3726,OFFSET(Lists!$T$3,P3726-1,0,Q3726-P3726+1),0),0),6)</f>
        <v>#N/A</v>
      </c>
      <c r="S3726" s="36" t="e">
        <f ca="1">VLOOKUP(R3726,Lists!B:D,3,FALSE)</f>
        <v>#N/A</v>
      </c>
      <c r="T3726" s="36" t="str">
        <f>IF(F3726&lt;&gt;"",MATCH(R3726,'Maximum minutes'!B:B,0),"")</f>
        <v/>
      </c>
      <c r="U3726" s="36">
        <f ca="1">IF(F3726&lt;&gt;"",COUNTA(OFFSET('Maximum minutes'!$C$1,'Annexe A1 Cours'!T3726,0,1,50)),0)</f>
        <v>0</v>
      </c>
      <c r="V3726" s="37">
        <f ca="1">IFERROR(OFFSET('Maximum minutes'!$C$1,T3726+1,-1+MATCH(G3726,OFFSET('Maximum minutes'!$C$1,T3726-1,0,1,50),0)),0)</f>
        <v>0</v>
      </c>
      <c r="W3726" s="38">
        <f t="shared" ca="1" si="116"/>
        <v>0</v>
      </c>
    </row>
    <row r="3727" spans="1:23" s="36" customFormat="1" ht="18.75">
      <c r="A3727" s="34"/>
      <c r="B3727" s="39"/>
      <c r="C3727" s="39"/>
      <c r="D3727" s="35"/>
      <c r="E3727" s="40"/>
      <c r="F3727" s="39"/>
      <c r="G3727" s="39"/>
      <c r="H3727" s="39"/>
      <c r="I3727" s="34"/>
      <c r="J3727" s="34"/>
      <c r="K3727" s="34"/>
      <c r="L3727" s="34"/>
      <c r="M3727" s="43" t="str">
        <f ca="1">IFERROR(OFFSET('Maximum minutes'!$C$1,T3727,MATCH(IF(G3727&lt;&gt;"",G3727,F3727),OFFSET('Maximum minutes'!$C$1,T3727-1,0,1,U3727+1),0)-1)*IF(OR(ISNUMBER(J3727),J3727="sans examen"),1,0)*IF(W3727&lt;MinDate,1,0),"")</f>
        <v/>
      </c>
      <c r="N3727" s="36">
        <f t="shared" ca="1" si="117"/>
        <v>0</v>
      </c>
      <c r="O3727" s="36" t="e">
        <f ca="1">LEFT(OFFSET(Lists!$Q$2,MATCH(E3727,Lists!$R$3:$R$19,0),0),4)</f>
        <v>#N/A</v>
      </c>
      <c r="P3727" s="36" t="e">
        <f ca="1">MATCH(O3727,Lists!$S$2:$S$640,1)</f>
        <v>#N/A</v>
      </c>
      <c r="Q3727" s="36" t="e">
        <f ca="1">MATCH(LEFT(OFFSET(Lists!$Q$2,MATCH(E3727,Lists!$R$3:$R$19,0)+1,0),4),Lists!$S$3:$S$640,1)</f>
        <v>#N/A</v>
      </c>
      <c r="R3727" s="36" t="e">
        <f ca="1">LEFT(OFFSET(Lists!$S$2,P3727-1+MATCH(F3727,OFFSET(Lists!$T$3,P3727-1,0,Q3727-P3727+1),0),0),6)</f>
        <v>#N/A</v>
      </c>
      <c r="S3727" s="36" t="e">
        <f ca="1">VLOOKUP(R3727,Lists!B:D,3,FALSE)</f>
        <v>#N/A</v>
      </c>
      <c r="T3727" s="36" t="str">
        <f>IF(F3727&lt;&gt;"",MATCH(R3727,'Maximum minutes'!B:B,0),"")</f>
        <v/>
      </c>
      <c r="U3727" s="36">
        <f ca="1">IF(F3727&lt;&gt;"",COUNTA(OFFSET('Maximum minutes'!$C$1,'Annexe A1 Cours'!T3727,0,1,50)),0)</f>
        <v>0</v>
      </c>
      <c r="V3727" s="37">
        <f ca="1">IFERROR(OFFSET('Maximum minutes'!$C$1,T3727+1,-1+MATCH(G3727,OFFSET('Maximum minutes'!$C$1,T3727-1,0,1,50),0)),0)</f>
        <v>0</v>
      </c>
      <c r="W3727" s="38">
        <f t="shared" ca="1" si="116"/>
        <v>0</v>
      </c>
    </row>
    <row r="3728" spans="1:23" s="36" customFormat="1" ht="18.75">
      <c r="A3728" s="34"/>
      <c r="B3728" s="39"/>
      <c r="C3728" s="39"/>
      <c r="D3728" s="35"/>
      <c r="E3728" s="40"/>
      <c r="F3728" s="39"/>
      <c r="G3728" s="39"/>
      <c r="H3728" s="39"/>
      <c r="I3728" s="34"/>
      <c r="J3728" s="34"/>
      <c r="K3728" s="34"/>
      <c r="L3728" s="34"/>
      <c r="M3728" s="43" t="str">
        <f ca="1">IFERROR(OFFSET('Maximum minutes'!$C$1,T3728,MATCH(IF(G3728&lt;&gt;"",G3728,F3728),OFFSET('Maximum minutes'!$C$1,T3728-1,0,1,U3728+1),0)-1)*IF(OR(ISNUMBER(J3728),J3728="sans examen"),1,0)*IF(W3728&lt;MinDate,1,0),"")</f>
        <v/>
      </c>
      <c r="N3728" s="36">
        <f t="shared" ca="1" si="117"/>
        <v>0</v>
      </c>
      <c r="O3728" s="36" t="e">
        <f ca="1">LEFT(OFFSET(Lists!$Q$2,MATCH(E3728,Lists!$R$3:$R$19,0),0),4)</f>
        <v>#N/A</v>
      </c>
      <c r="P3728" s="36" t="e">
        <f ca="1">MATCH(O3728,Lists!$S$2:$S$640,1)</f>
        <v>#N/A</v>
      </c>
      <c r="Q3728" s="36" t="e">
        <f ca="1">MATCH(LEFT(OFFSET(Lists!$Q$2,MATCH(E3728,Lists!$R$3:$R$19,0)+1,0),4),Lists!$S$3:$S$640,1)</f>
        <v>#N/A</v>
      </c>
      <c r="R3728" s="36" t="e">
        <f ca="1">LEFT(OFFSET(Lists!$S$2,P3728-1+MATCH(F3728,OFFSET(Lists!$T$3,P3728-1,0,Q3728-P3728+1),0),0),6)</f>
        <v>#N/A</v>
      </c>
      <c r="S3728" s="36" t="e">
        <f ca="1">VLOOKUP(R3728,Lists!B:D,3,FALSE)</f>
        <v>#N/A</v>
      </c>
      <c r="T3728" s="36" t="str">
        <f>IF(F3728&lt;&gt;"",MATCH(R3728,'Maximum minutes'!B:B,0),"")</f>
        <v/>
      </c>
      <c r="U3728" s="36">
        <f ca="1">IF(F3728&lt;&gt;"",COUNTA(OFFSET('Maximum minutes'!$C$1,'Annexe A1 Cours'!T3728,0,1,50)),0)</f>
        <v>0</v>
      </c>
      <c r="V3728" s="37">
        <f ca="1">IFERROR(OFFSET('Maximum minutes'!$C$1,T3728+1,-1+MATCH(G3728,OFFSET('Maximum minutes'!$C$1,T3728-1,0,1,50),0)),0)</f>
        <v>0</v>
      </c>
      <c r="W3728" s="38">
        <f t="shared" ca="1" si="116"/>
        <v>0</v>
      </c>
    </row>
    <row r="3729" spans="1:23" s="36" customFormat="1" ht="18.75">
      <c r="A3729" s="34"/>
      <c r="B3729" s="39"/>
      <c r="C3729" s="39"/>
      <c r="D3729" s="35"/>
      <c r="E3729" s="40"/>
      <c r="F3729" s="39"/>
      <c r="G3729" s="39"/>
      <c r="H3729" s="39"/>
      <c r="I3729" s="34"/>
      <c r="J3729" s="34"/>
      <c r="K3729" s="34"/>
      <c r="L3729" s="34"/>
      <c r="M3729" s="43" t="str">
        <f ca="1">IFERROR(OFFSET('Maximum minutes'!$C$1,T3729,MATCH(IF(G3729&lt;&gt;"",G3729,F3729),OFFSET('Maximum minutes'!$C$1,T3729-1,0,1,U3729+1),0)-1)*IF(OR(ISNUMBER(J3729),J3729="sans examen"),1,0)*IF(W3729&lt;MinDate,1,0),"")</f>
        <v/>
      </c>
      <c r="N3729" s="36">
        <f t="shared" ca="1" si="117"/>
        <v>0</v>
      </c>
      <c r="O3729" s="36" t="e">
        <f ca="1">LEFT(OFFSET(Lists!$Q$2,MATCH(E3729,Lists!$R$3:$R$19,0),0),4)</f>
        <v>#N/A</v>
      </c>
      <c r="P3729" s="36" t="e">
        <f ca="1">MATCH(O3729,Lists!$S$2:$S$640,1)</f>
        <v>#N/A</v>
      </c>
      <c r="Q3729" s="36" t="e">
        <f ca="1">MATCH(LEFT(OFFSET(Lists!$Q$2,MATCH(E3729,Lists!$R$3:$R$19,0)+1,0),4),Lists!$S$3:$S$640,1)</f>
        <v>#N/A</v>
      </c>
      <c r="R3729" s="36" t="e">
        <f ca="1">LEFT(OFFSET(Lists!$S$2,P3729-1+MATCH(F3729,OFFSET(Lists!$T$3,P3729-1,0,Q3729-P3729+1),0),0),6)</f>
        <v>#N/A</v>
      </c>
      <c r="S3729" s="36" t="e">
        <f ca="1">VLOOKUP(R3729,Lists!B:D,3,FALSE)</f>
        <v>#N/A</v>
      </c>
      <c r="T3729" s="36" t="str">
        <f>IF(F3729&lt;&gt;"",MATCH(R3729,'Maximum minutes'!B:B,0),"")</f>
        <v/>
      </c>
      <c r="U3729" s="36">
        <f ca="1">IF(F3729&lt;&gt;"",COUNTA(OFFSET('Maximum minutes'!$C$1,'Annexe A1 Cours'!T3729,0,1,50)),0)</f>
        <v>0</v>
      </c>
      <c r="V3729" s="37">
        <f ca="1">IFERROR(OFFSET('Maximum minutes'!$C$1,T3729+1,-1+MATCH(G3729,OFFSET('Maximum minutes'!$C$1,T3729-1,0,1,50),0)),0)</f>
        <v>0</v>
      </c>
      <c r="W3729" s="38">
        <f t="shared" ca="1" si="116"/>
        <v>0</v>
      </c>
    </row>
    <row r="3730" spans="1:23" s="36" customFormat="1" ht="18.75">
      <c r="A3730" s="34"/>
      <c r="B3730" s="39"/>
      <c r="C3730" s="39"/>
      <c r="D3730" s="35"/>
      <c r="E3730" s="40"/>
      <c r="F3730" s="39"/>
      <c r="G3730" s="39"/>
      <c r="H3730" s="39"/>
      <c r="I3730" s="34"/>
      <c r="J3730" s="34"/>
      <c r="K3730" s="34"/>
      <c r="L3730" s="34"/>
      <c r="M3730" s="43" t="str">
        <f ca="1">IFERROR(OFFSET('Maximum minutes'!$C$1,T3730,MATCH(IF(G3730&lt;&gt;"",G3730,F3730),OFFSET('Maximum minutes'!$C$1,T3730-1,0,1,U3730+1),0)-1)*IF(OR(ISNUMBER(J3730),J3730="sans examen"),1,0)*IF(W3730&lt;MinDate,1,0),"")</f>
        <v/>
      </c>
      <c r="N3730" s="36">
        <f t="shared" ca="1" si="117"/>
        <v>0</v>
      </c>
      <c r="O3730" s="36" t="e">
        <f ca="1">LEFT(OFFSET(Lists!$Q$2,MATCH(E3730,Lists!$R$3:$R$19,0),0),4)</f>
        <v>#N/A</v>
      </c>
      <c r="P3730" s="36" t="e">
        <f ca="1">MATCH(O3730,Lists!$S$2:$S$640,1)</f>
        <v>#N/A</v>
      </c>
      <c r="Q3730" s="36" t="e">
        <f ca="1">MATCH(LEFT(OFFSET(Lists!$Q$2,MATCH(E3730,Lists!$R$3:$R$19,0)+1,0),4),Lists!$S$3:$S$640,1)</f>
        <v>#N/A</v>
      </c>
      <c r="R3730" s="36" t="e">
        <f ca="1">LEFT(OFFSET(Lists!$S$2,P3730-1+MATCH(F3730,OFFSET(Lists!$T$3,P3730-1,0,Q3730-P3730+1),0),0),6)</f>
        <v>#N/A</v>
      </c>
      <c r="S3730" s="36" t="e">
        <f ca="1">VLOOKUP(R3730,Lists!B:D,3,FALSE)</f>
        <v>#N/A</v>
      </c>
      <c r="T3730" s="36" t="str">
        <f>IF(F3730&lt;&gt;"",MATCH(R3730,'Maximum minutes'!B:B,0),"")</f>
        <v/>
      </c>
      <c r="U3730" s="36">
        <f ca="1">IF(F3730&lt;&gt;"",COUNTA(OFFSET('Maximum minutes'!$C$1,'Annexe A1 Cours'!T3730,0,1,50)),0)</f>
        <v>0</v>
      </c>
      <c r="V3730" s="37">
        <f ca="1">IFERROR(OFFSET('Maximum minutes'!$C$1,T3730+1,-1+MATCH(G3730,OFFSET('Maximum minutes'!$C$1,T3730-1,0,1,50),0)),0)</f>
        <v>0</v>
      </c>
      <c r="W3730" s="38">
        <f t="shared" ca="1" si="116"/>
        <v>0</v>
      </c>
    </row>
    <row r="3731" spans="1:23" s="36" customFormat="1" ht="18.75">
      <c r="A3731" s="34"/>
      <c r="B3731" s="39"/>
      <c r="C3731" s="39"/>
      <c r="D3731" s="35"/>
      <c r="E3731" s="40"/>
      <c r="F3731" s="39"/>
      <c r="G3731" s="39"/>
      <c r="H3731" s="39"/>
      <c r="I3731" s="34"/>
      <c r="J3731" s="34"/>
      <c r="K3731" s="34"/>
      <c r="L3731" s="34"/>
      <c r="M3731" s="43" t="str">
        <f ca="1">IFERROR(OFFSET('Maximum minutes'!$C$1,T3731,MATCH(IF(G3731&lt;&gt;"",G3731,F3731),OFFSET('Maximum minutes'!$C$1,T3731-1,0,1,U3731+1),0)-1)*IF(OR(ISNUMBER(J3731),J3731="sans examen"),1,0)*IF(W3731&lt;MinDate,1,0),"")</f>
        <v/>
      </c>
      <c r="N3731" s="36">
        <f t="shared" ca="1" si="117"/>
        <v>0</v>
      </c>
      <c r="O3731" s="36" t="e">
        <f ca="1">LEFT(OFFSET(Lists!$Q$2,MATCH(E3731,Lists!$R$3:$R$19,0),0),4)</f>
        <v>#N/A</v>
      </c>
      <c r="P3731" s="36" t="e">
        <f ca="1">MATCH(O3731,Lists!$S$2:$S$640,1)</f>
        <v>#N/A</v>
      </c>
      <c r="Q3731" s="36" t="e">
        <f ca="1">MATCH(LEFT(OFFSET(Lists!$Q$2,MATCH(E3731,Lists!$R$3:$R$19,0)+1,0),4),Lists!$S$3:$S$640,1)</f>
        <v>#N/A</v>
      </c>
      <c r="R3731" s="36" t="e">
        <f ca="1">LEFT(OFFSET(Lists!$S$2,P3731-1+MATCH(F3731,OFFSET(Lists!$T$3,P3731-1,0,Q3731-P3731+1),0),0),6)</f>
        <v>#N/A</v>
      </c>
      <c r="S3731" s="36" t="e">
        <f ca="1">VLOOKUP(R3731,Lists!B:D,3,FALSE)</f>
        <v>#N/A</v>
      </c>
      <c r="T3731" s="36" t="str">
        <f>IF(F3731&lt;&gt;"",MATCH(R3731,'Maximum minutes'!B:B,0),"")</f>
        <v/>
      </c>
      <c r="U3731" s="36">
        <f ca="1">IF(F3731&lt;&gt;"",COUNTA(OFFSET('Maximum minutes'!$C$1,'Annexe A1 Cours'!T3731,0,1,50)),0)</f>
        <v>0</v>
      </c>
      <c r="V3731" s="37">
        <f ca="1">IFERROR(OFFSET('Maximum minutes'!$C$1,T3731+1,-1+MATCH(G3731,OFFSET('Maximum minutes'!$C$1,T3731-1,0,1,50),0)),0)</f>
        <v>0</v>
      </c>
      <c r="W3731" s="38">
        <f t="shared" ca="1" si="116"/>
        <v>0</v>
      </c>
    </row>
    <row r="3732" spans="1:23" s="36" customFormat="1" ht="18.75">
      <c r="A3732" s="34"/>
      <c r="B3732" s="39"/>
      <c r="C3732" s="39"/>
      <c r="D3732" s="35"/>
      <c r="E3732" s="40"/>
      <c r="F3732" s="39"/>
      <c r="G3732" s="39"/>
      <c r="H3732" s="39"/>
      <c r="I3732" s="34"/>
      <c r="J3732" s="34"/>
      <c r="K3732" s="34"/>
      <c r="L3732" s="34"/>
      <c r="M3732" s="43" t="str">
        <f ca="1">IFERROR(OFFSET('Maximum minutes'!$C$1,T3732,MATCH(IF(G3732&lt;&gt;"",G3732,F3732),OFFSET('Maximum minutes'!$C$1,T3732-1,0,1,U3732+1),0)-1)*IF(OR(ISNUMBER(J3732),J3732="sans examen"),1,0)*IF(W3732&lt;MinDate,1,0),"")</f>
        <v/>
      </c>
      <c r="N3732" s="36">
        <f t="shared" ca="1" si="117"/>
        <v>0</v>
      </c>
      <c r="O3732" s="36" t="e">
        <f ca="1">LEFT(OFFSET(Lists!$Q$2,MATCH(E3732,Lists!$R$3:$R$19,0),0),4)</f>
        <v>#N/A</v>
      </c>
      <c r="P3732" s="36" t="e">
        <f ca="1">MATCH(O3732,Lists!$S$2:$S$640,1)</f>
        <v>#N/A</v>
      </c>
      <c r="Q3732" s="36" t="e">
        <f ca="1">MATCH(LEFT(OFFSET(Lists!$Q$2,MATCH(E3732,Lists!$R$3:$R$19,0)+1,0),4),Lists!$S$3:$S$640,1)</f>
        <v>#N/A</v>
      </c>
      <c r="R3732" s="36" t="e">
        <f ca="1">LEFT(OFFSET(Lists!$S$2,P3732-1+MATCH(F3732,OFFSET(Lists!$T$3,P3732-1,0,Q3732-P3732+1),0),0),6)</f>
        <v>#N/A</v>
      </c>
      <c r="S3732" s="36" t="e">
        <f ca="1">VLOOKUP(R3732,Lists!B:D,3,FALSE)</f>
        <v>#N/A</v>
      </c>
      <c r="T3732" s="36" t="str">
        <f>IF(F3732&lt;&gt;"",MATCH(R3732,'Maximum minutes'!B:B,0),"")</f>
        <v/>
      </c>
      <c r="U3732" s="36">
        <f ca="1">IF(F3732&lt;&gt;"",COUNTA(OFFSET('Maximum minutes'!$C$1,'Annexe A1 Cours'!T3732,0,1,50)),0)</f>
        <v>0</v>
      </c>
      <c r="V3732" s="37">
        <f ca="1">IFERROR(OFFSET('Maximum minutes'!$C$1,T3732+1,-1+MATCH(G3732,OFFSET('Maximum minutes'!$C$1,T3732-1,0,1,50),0)),0)</f>
        <v>0</v>
      </c>
      <c r="W3732" s="38">
        <f t="shared" ca="1" si="116"/>
        <v>0</v>
      </c>
    </row>
    <row r="3733" spans="1:23" s="36" customFormat="1" ht="18.75">
      <c r="A3733" s="34"/>
      <c r="B3733" s="39"/>
      <c r="C3733" s="39"/>
      <c r="D3733" s="35"/>
      <c r="E3733" s="40"/>
      <c r="F3733" s="39"/>
      <c r="G3733" s="39"/>
      <c r="H3733" s="39"/>
      <c r="I3733" s="34"/>
      <c r="J3733" s="34"/>
      <c r="K3733" s="34"/>
      <c r="L3733" s="34"/>
      <c r="M3733" s="43" t="str">
        <f ca="1">IFERROR(OFFSET('Maximum minutes'!$C$1,T3733,MATCH(IF(G3733&lt;&gt;"",G3733,F3733),OFFSET('Maximum minutes'!$C$1,T3733-1,0,1,U3733+1),0)-1)*IF(OR(ISNUMBER(J3733),J3733="sans examen"),1,0)*IF(W3733&lt;MinDate,1,0),"")</f>
        <v/>
      </c>
      <c r="N3733" s="36">
        <f t="shared" ca="1" si="117"/>
        <v>0</v>
      </c>
      <c r="O3733" s="36" t="e">
        <f ca="1">LEFT(OFFSET(Lists!$Q$2,MATCH(E3733,Lists!$R$3:$R$19,0),0),4)</f>
        <v>#N/A</v>
      </c>
      <c r="P3733" s="36" t="e">
        <f ca="1">MATCH(O3733,Lists!$S$2:$S$640,1)</f>
        <v>#N/A</v>
      </c>
      <c r="Q3733" s="36" t="e">
        <f ca="1">MATCH(LEFT(OFFSET(Lists!$Q$2,MATCH(E3733,Lists!$R$3:$R$19,0)+1,0),4),Lists!$S$3:$S$640,1)</f>
        <v>#N/A</v>
      </c>
      <c r="R3733" s="36" t="e">
        <f ca="1">LEFT(OFFSET(Lists!$S$2,P3733-1+MATCH(F3733,OFFSET(Lists!$T$3,P3733-1,0,Q3733-P3733+1),0),0),6)</f>
        <v>#N/A</v>
      </c>
      <c r="S3733" s="36" t="e">
        <f ca="1">VLOOKUP(R3733,Lists!B:D,3,FALSE)</f>
        <v>#N/A</v>
      </c>
      <c r="T3733" s="36" t="str">
        <f>IF(F3733&lt;&gt;"",MATCH(R3733,'Maximum minutes'!B:B,0),"")</f>
        <v/>
      </c>
      <c r="U3733" s="36">
        <f ca="1">IF(F3733&lt;&gt;"",COUNTA(OFFSET('Maximum minutes'!$C$1,'Annexe A1 Cours'!T3733,0,1,50)),0)</f>
        <v>0</v>
      </c>
      <c r="V3733" s="37">
        <f ca="1">IFERROR(OFFSET('Maximum minutes'!$C$1,T3733+1,-1+MATCH(G3733,OFFSET('Maximum minutes'!$C$1,T3733-1,0,1,50),0)),0)</f>
        <v>0</v>
      </c>
      <c r="W3733" s="38">
        <f t="shared" ca="1" si="116"/>
        <v>0</v>
      </c>
    </row>
    <row r="3734" spans="1:23" s="36" customFormat="1" ht="18.75">
      <c r="A3734" s="34"/>
      <c r="B3734" s="39"/>
      <c r="C3734" s="39"/>
      <c r="D3734" s="35"/>
      <c r="E3734" s="40"/>
      <c r="F3734" s="39"/>
      <c r="G3734" s="39"/>
      <c r="H3734" s="39"/>
      <c r="I3734" s="34"/>
      <c r="J3734" s="34"/>
      <c r="K3734" s="34"/>
      <c r="L3734" s="34"/>
      <c r="M3734" s="43" t="str">
        <f ca="1">IFERROR(OFFSET('Maximum minutes'!$C$1,T3734,MATCH(IF(G3734&lt;&gt;"",G3734,F3734),OFFSET('Maximum minutes'!$C$1,T3734-1,0,1,U3734+1),0)-1)*IF(OR(ISNUMBER(J3734),J3734="sans examen"),1,0)*IF(W3734&lt;MinDate,1,0),"")</f>
        <v/>
      </c>
      <c r="N3734" s="36">
        <f t="shared" ca="1" si="117"/>
        <v>0</v>
      </c>
      <c r="O3734" s="36" t="e">
        <f ca="1">LEFT(OFFSET(Lists!$Q$2,MATCH(E3734,Lists!$R$3:$R$19,0),0),4)</f>
        <v>#N/A</v>
      </c>
      <c r="P3734" s="36" t="e">
        <f ca="1">MATCH(O3734,Lists!$S$2:$S$640,1)</f>
        <v>#N/A</v>
      </c>
      <c r="Q3734" s="36" t="e">
        <f ca="1">MATCH(LEFT(OFFSET(Lists!$Q$2,MATCH(E3734,Lists!$R$3:$R$19,0)+1,0),4),Lists!$S$3:$S$640,1)</f>
        <v>#N/A</v>
      </c>
      <c r="R3734" s="36" t="e">
        <f ca="1">LEFT(OFFSET(Lists!$S$2,P3734-1+MATCH(F3734,OFFSET(Lists!$T$3,P3734-1,0,Q3734-P3734+1),0),0),6)</f>
        <v>#N/A</v>
      </c>
      <c r="S3734" s="36" t="e">
        <f ca="1">VLOOKUP(R3734,Lists!B:D,3,FALSE)</f>
        <v>#N/A</v>
      </c>
      <c r="T3734" s="36" t="str">
        <f>IF(F3734&lt;&gt;"",MATCH(R3734,'Maximum minutes'!B:B,0),"")</f>
        <v/>
      </c>
      <c r="U3734" s="36">
        <f ca="1">IF(F3734&lt;&gt;"",COUNTA(OFFSET('Maximum minutes'!$C$1,'Annexe A1 Cours'!T3734,0,1,50)),0)</f>
        <v>0</v>
      </c>
      <c r="V3734" s="37">
        <f ca="1">IFERROR(OFFSET('Maximum minutes'!$C$1,T3734+1,-1+MATCH(G3734,OFFSET('Maximum minutes'!$C$1,T3734-1,0,1,50),0)),0)</f>
        <v>0</v>
      </c>
      <c r="W3734" s="38">
        <f t="shared" ca="1" si="116"/>
        <v>0</v>
      </c>
    </row>
    <row r="3735" spans="1:23" s="36" customFormat="1" ht="18.75">
      <c r="A3735" s="34"/>
      <c r="B3735" s="39"/>
      <c r="C3735" s="39"/>
      <c r="D3735" s="35"/>
      <c r="E3735" s="40"/>
      <c r="F3735" s="39"/>
      <c r="G3735" s="39"/>
      <c r="H3735" s="39"/>
      <c r="I3735" s="34"/>
      <c r="J3735" s="34"/>
      <c r="K3735" s="34"/>
      <c r="L3735" s="34"/>
      <c r="M3735" s="43" t="str">
        <f ca="1">IFERROR(OFFSET('Maximum minutes'!$C$1,T3735,MATCH(IF(G3735&lt;&gt;"",G3735,F3735),OFFSET('Maximum minutes'!$C$1,T3735-1,0,1,U3735+1),0)-1)*IF(OR(ISNUMBER(J3735),J3735="sans examen"),1,0)*IF(W3735&lt;MinDate,1,0),"")</f>
        <v/>
      </c>
      <c r="N3735" s="36">
        <f t="shared" ca="1" si="117"/>
        <v>0</v>
      </c>
      <c r="O3735" s="36" t="e">
        <f ca="1">LEFT(OFFSET(Lists!$Q$2,MATCH(E3735,Lists!$R$3:$R$19,0),0),4)</f>
        <v>#N/A</v>
      </c>
      <c r="P3735" s="36" t="e">
        <f ca="1">MATCH(O3735,Lists!$S$2:$S$640,1)</f>
        <v>#N/A</v>
      </c>
      <c r="Q3735" s="36" t="e">
        <f ca="1">MATCH(LEFT(OFFSET(Lists!$Q$2,MATCH(E3735,Lists!$R$3:$R$19,0)+1,0),4),Lists!$S$3:$S$640,1)</f>
        <v>#N/A</v>
      </c>
      <c r="R3735" s="36" t="e">
        <f ca="1">LEFT(OFFSET(Lists!$S$2,P3735-1+MATCH(F3735,OFFSET(Lists!$T$3,P3735-1,0,Q3735-P3735+1),0),0),6)</f>
        <v>#N/A</v>
      </c>
      <c r="S3735" s="36" t="e">
        <f ca="1">VLOOKUP(R3735,Lists!B:D,3,FALSE)</f>
        <v>#N/A</v>
      </c>
      <c r="T3735" s="36" t="str">
        <f>IF(F3735&lt;&gt;"",MATCH(R3735,'Maximum minutes'!B:B,0),"")</f>
        <v/>
      </c>
      <c r="U3735" s="36">
        <f ca="1">IF(F3735&lt;&gt;"",COUNTA(OFFSET('Maximum minutes'!$C$1,'Annexe A1 Cours'!T3735,0,1,50)),0)</f>
        <v>0</v>
      </c>
      <c r="V3735" s="37">
        <f ca="1">IFERROR(OFFSET('Maximum minutes'!$C$1,T3735+1,-1+MATCH(G3735,OFFSET('Maximum minutes'!$C$1,T3735-1,0,1,50),0)),0)</f>
        <v>0</v>
      </c>
      <c r="W3735" s="38">
        <f t="shared" ca="1" si="116"/>
        <v>0</v>
      </c>
    </row>
    <row r="3736" spans="1:23" s="36" customFormat="1" ht="18.75">
      <c r="A3736" s="34"/>
      <c r="B3736" s="39"/>
      <c r="C3736" s="39"/>
      <c r="D3736" s="35"/>
      <c r="E3736" s="40"/>
      <c r="F3736" s="39"/>
      <c r="G3736" s="39"/>
      <c r="H3736" s="39"/>
      <c r="I3736" s="34"/>
      <c r="J3736" s="34"/>
      <c r="K3736" s="34"/>
      <c r="L3736" s="34"/>
      <c r="M3736" s="43" t="str">
        <f ca="1">IFERROR(OFFSET('Maximum minutes'!$C$1,T3736,MATCH(IF(G3736&lt;&gt;"",G3736,F3736),OFFSET('Maximum minutes'!$C$1,T3736-1,0,1,U3736+1),0)-1)*IF(OR(ISNUMBER(J3736),J3736="sans examen"),1,0)*IF(W3736&lt;MinDate,1,0),"")</f>
        <v/>
      </c>
      <c r="N3736" s="36">
        <f t="shared" ca="1" si="117"/>
        <v>0</v>
      </c>
      <c r="O3736" s="36" t="e">
        <f ca="1">LEFT(OFFSET(Lists!$Q$2,MATCH(E3736,Lists!$R$3:$R$19,0),0),4)</f>
        <v>#N/A</v>
      </c>
      <c r="P3736" s="36" t="e">
        <f ca="1">MATCH(O3736,Lists!$S$2:$S$640,1)</f>
        <v>#N/A</v>
      </c>
      <c r="Q3736" s="36" t="e">
        <f ca="1">MATCH(LEFT(OFFSET(Lists!$Q$2,MATCH(E3736,Lists!$R$3:$R$19,0)+1,0),4),Lists!$S$3:$S$640,1)</f>
        <v>#N/A</v>
      </c>
      <c r="R3736" s="36" t="e">
        <f ca="1">LEFT(OFFSET(Lists!$S$2,P3736-1+MATCH(F3736,OFFSET(Lists!$T$3,P3736-1,0,Q3736-P3736+1),0),0),6)</f>
        <v>#N/A</v>
      </c>
      <c r="S3736" s="36" t="e">
        <f ca="1">VLOOKUP(R3736,Lists!B:D,3,FALSE)</f>
        <v>#N/A</v>
      </c>
      <c r="T3736" s="36" t="str">
        <f>IF(F3736&lt;&gt;"",MATCH(R3736,'Maximum minutes'!B:B,0),"")</f>
        <v/>
      </c>
      <c r="U3736" s="36">
        <f ca="1">IF(F3736&lt;&gt;"",COUNTA(OFFSET('Maximum minutes'!$C$1,'Annexe A1 Cours'!T3736,0,1,50)),0)</f>
        <v>0</v>
      </c>
      <c r="V3736" s="37">
        <f ca="1">IFERROR(OFFSET('Maximum minutes'!$C$1,T3736+1,-1+MATCH(G3736,OFFSET('Maximum minutes'!$C$1,T3736-1,0,1,50),0)),0)</f>
        <v>0</v>
      </c>
      <c r="W3736" s="38">
        <f t="shared" ca="1" si="116"/>
        <v>0</v>
      </c>
    </row>
    <row r="3737" spans="1:23" s="36" customFormat="1" ht="18.75">
      <c r="A3737" s="34"/>
      <c r="B3737" s="39"/>
      <c r="C3737" s="39"/>
      <c r="D3737" s="35"/>
      <c r="E3737" s="40"/>
      <c r="F3737" s="39"/>
      <c r="G3737" s="39"/>
      <c r="H3737" s="39"/>
      <c r="I3737" s="34"/>
      <c r="J3737" s="34"/>
      <c r="K3737" s="34"/>
      <c r="L3737" s="34"/>
      <c r="M3737" s="43" t="str">
        <f ca="1">IFERROR(OFFSET('Maximum minutes'!$C$1,T3737,MATCH(IF(G3737&lt;&gt;"",G3737,F3737),OFFSET('Maximum minutes'!$C$1,T3737-1,0,1,U3737+1),0)-1)*IF(OR(ISNUMBER(J3737),J3737="sans examen"),1,0)*IF(W3737&lt;MinDate,1,0),"")</f>
        <v/>
      </c>
      <c r="N3737" s="36">
        <f t="shared" ca="1" si="117"/>
        <v>0</v>
      </c>
      <c r="O3737" s="36" t="e">
        <f ca="1">LEFT(OFFSET(Lists!$Q$2,MATCH(E3737,Lists!$R$3:$R$19,0),0),4)</f>
        <v>#N/A</v>
      </c>
      <c r="P3737" s="36" t="e">
        <f ca="1">MATCH(O3737,Lists!$S$2:$S$640,1)</f>
        <v>#N/A</v>
      </c>
      <c r="Q3737" s="36" t="e">
        <f ca="1">MATCH(LEFT(OFFSET(Lists!$Q$2,MATCH(E3737,Lists!$R$3:$R$19,0)+1,0),4),Lists!$S$3:$S$640,1)</f>
        <v>#N/A</v>
      </c>
      <c r="R3737" s="36" t="e">
        <f ca="1">LEFT(OFFSET(Lists!$S$2,P3737-1+MATCH(F3737,OFFSET(Lists!$T$3,P3737-1,0,Q3737-P3737+1),0),0),6)</f>
        <v>#N/A</v>
      </c>
      <c r="S3737" s="36" t="e">
        <f ca="1">VLOOKUP(R3737,Lists!B:D,3,FALSE)</f>
        <v>#N/A</v>
      </c>
      <c r="T3737" s="36" t="str">
        <f>IF(F3737&lt;&gt;"",MATCH(R3737,'Maximum minutes'!B:B,0),"")</f>
        <v/>
      </c>
      <c r="U3737" s="36">
        <f ca="1">IF(F3737&lt;&gt;"",COUNTA(OFFSET('Maximum minutes'!$C$1,'Annexe A1 Cours'!T3737,0,1,50)),0)</f>
        <v>0</v>
      </c>
      <c r="V3737" s="37">
        <f ca="1">IFERROR(OFFSET('Maximum minutes'!$C$1,T3737+1,-1+MATCH(G3737,OFFSET('Maximum minutes'!$C$1,T3737-1,0,1,50),0)),0)</f>
        <v>0</v>
      </c>
      <c r="W3737" s="38">
        <f t="shared" ca="1" si="116"/>
        <v>0</v>
      </c>
    </row>
    <row r="3738" spans="1:23" s="36" customFormat="1" ht="18.75">
      <c r="A3738" s="34"/>
      <c r="B3738" s="39"/>
      <c r="C3738" s="39"/>
      <c r="D3738" s="35"/>
      <c r="E3738" s="40"/>
      <c r="F3738" s="39"/>
      <c r="G3738" s="39"/>
      <c r="H3738" s="39"/>
      <c r="I3738" s="34"/>
      <c r="J3738" s="34"/>
      <c r="K3738" s="34"/>
      <c r="L3738" s="34"/>
      <c r="M3738" s="43" t="str">
        <f ca="1">IFERROR(OFFSET('Maximum minutes'!$C$1,T3738,MATCH(IF(G3738&lt;&gt;"",G3738,F3738),OFFSET('Maximum minutes'!$C$1,T3738-1,0,1,U3738+1),0)-1)*IF(OR(ISNUMBER(J3738),J3738="sans examen"),1,0)*IF(W3738&lt;MinDate,1,0),"")</f>
        <v/>
      </c>
      <c r="N3738" s="36">
        <f t="shared" ca="1" si="117"/>
        <v>0</v>
      </c>
      <c r="O3738" s="36" t="e">
        <f ca="1">LEFT(OFFSET(Lists!$Q$2,MATCH(E3738,Lists!$R$3:$R$19,0),0),4)</f>
        <v>#N/A</v>
      </c>
      <c r="P3738" s="36" t="e">
        <f ca="1">MATCH(O3738,Lists!$S$2:$S$640,1)</f>
        <v>#N/A</v>
      </c>
      <c r="Q3738" s="36" t="e">
        <f ca="1">MATCH(LEFT(OFFSET(Lists!$Q$2,MATCH(E3738,Lists!$R$3:$R$19,0)+1,0),4),Lists!$S$3:$S$640,1)</f>
        <v>#N/A</v>
      </c>
      <c r="R3738" s="36" t="e">
        <f ca="1">LEFT(OFFSET(Lists!$S$2,P3738-1+MATCH(F3738,OFFSET(Lists!$T$3,P3738-1,0,Q3738-P3738+1),0),0),6)</f>
        <v>#N/A</v>
      </c>
      <c r="S3738" s="36" t="e">
        <f ca="1">VLOOKUP(R3738,Lists!B:D,3,FALSE)</f>
        <v>#N/A</v>
      </c>
      <c r="T3738" s="36" t="str">
        <f>IF(F3738&lt;&gt;"",MATCH(R3738,'Maximum minutes'!B:B,0),"")</f>
        <v/>
      </c>
      <c r="U3738" s="36">
        <f ca="1">IF(F3738&lt;&gt;"",COUNTA(OFFSET('Maximum minutes'!$C$1,'Annexe A1 Cours'!T3738,0,1,50)),0)</f>
        <v>0</v>
      </c>
      <c r="V3738" s="37">
        <f ca="1">IFERROR(OFFSET('Maximum minutes'!$C$1,T3738+1,-1+MATCH(G3738,OFFSET('Maximum minutes'!$C$1,T3738-1,0,1,50),0)),0)</f>
        <v>0</v>
      </c>
      <c r="W3738" s="38">
        <f t="shared" ca="1" si="116"/>
        <v>0</v>
      </c>
    </row>
    <row r="3739" spans="1:23" s="36" customFormat="1" ht="18.75">
      <c r="A3739" s="34"/>
      <c r="B3739" s="39"/>
      <c r="C3739" s="39"/>
      <c r="D3739" s="35"/>
      <c r="E3739" s="40"/>
      <c r="F3739" s="39"/>
      <c r="G3739" s="39"/>
      <c r="H3739" s="39"/>
      <c r="I3739" s="34"/>
      <c r="J3739" s="34"/>
      <c r="K3739" s="34"/>
      <c r="L3739" s="34"/>
      <c r="M3739" s="43" t="str">
        <f ca="1">IFERROR(OFFSET('Maximum minutes'!$C$1,T3739,MATCH(IF(G3739&lt;&gt;"",G3739,F3739),OFFSET('Maximum minutes'!$C$1,T3739-1,0,1,U3739+1),0)-1)*IF(OR(ISNUMBER(J3739),J3739="sans examen"),1,0)*IF(W3739&lt;MinDate,1,0),"")</f>
        <v/>
      </c>
      <c r="N3739" s="36">
        <f t="shared" ca="1" si="117"/>
        <v>0</v>
      </c>
      <c r="O3739" s="36" t="e">
        <f ca="1">LEFT(OFFSET(Lists!$Q$2,MATCH(E3739,Lists!$R$3:$R$19,0),0),4)</f>
        <v>#N/A</v>
      </c>
      <c r="P3739" s="36" t="e">
        <f ca="1">MATCH(O3739,Lists!$S$2:$S$640,1)</f>
        <v>#N/A</v>
      </c>
      <c r="Q3739" s="36" t="e">
        <f ca="1">MATCH(LEFT(OFFSET(Lists!$Q$2,MATCH(E3739,Lists!$R$3:$R$19,0)+1,0),4),Lists!$S$3:$S$640,1)</f>
        <v>#N/A</v>
      </c>
      <c r="R3739" s="36" t="e">
        <f ca="1">LEFT(OFFSET(Lists!$S$2,P3739-1+MATCH(F3739,OFFSET(Lists!$T$3,P3739-1,0,Q3739-P3739+1),0),0),6)</f>
        <v>#N/A</v>
      </c>
      <c r="S3739" s="36" t="e">
        <f ca="1">VLOOKUP(R3739,Lists!B:D,3,FALSE)</f>
        <v>#N/A</v>
      </c>
      <c r="T3739" s="36" t="str">
        <f>IF(F3739&lt;&gt;"",MATCH(R3739,'Maximum minutes'!B:B,0),"")</f>
        <v/>
      </c>
      <c r="U3739" s="36">
        <f ca="1">IF(F3739&lt;&gt;"",COUNTA(OFFSET('Maximum minutes'!$C$1,'Annexe A1 Cours'!T3739,0,1,50)),0)</f>
        <v>0</v>
      </c>
      <c r="V3739" s="37">
        <f ca="1">IFERROR(OFFSET('Maximum minutes'!$C$1,T3739+1,-1+MATCH(G3739,OFFSET('Maximum minutes'!$C$1,T3739-1,0,1,50),0)),0)</f>
        <v>0</v>
      </c>
      <c r="W3739" s="38">
        <f t="shared" ca="1" si="116"/>
        <v>0</v>
      </c>
    </row>
    <row r="3740" spans="1:23" s="36" customFormat="1" ht="18.75">
      <c r="A3740" s="34"/>
      <c r="B3740" s="39"/>
      <c r="C3740" s="39"/>
      <c r="D3740" s="35"/>
      <c r="E3740" s="40"/>
      <c r="F3740" s="39"/>
      <c r="G3740" s="39"/>
      <c r="H3740" s="39"/>
      <c r="I3740" s="34"/>
      <c r="J3740" s="34"/>
      <c r="K3740" s="34"/>
      <c r="L3740" s="34"/>
      <c r="M3740" s="43" t="str">
        <f ca="1">IFERROR(OFFSET('Maximum minutes'!$C$1,T3740,MATCH(IF(G3740&lt;&gt;"",G3740,F3740),OFFSET('Maximum minutes'!$C$1,T3740-1,0,1,U3740+1),0)-1)*IF(OR(ISNUMBER(J3740),J3740="sans examen"),1,0)*IF(W3740&lt;MinDate,1,0),"")</f>
        <v/>
      </c>
      <c r="N3740" s="36">
        <f t="shared" ca="1" si="117"/>
        <v>0</v>
      </c>
      <c r="O3740" s="36" t="e">
        <f ca="1">LEFT(OFFSET(Lists!$Q$2,MATCH(E3740,Lists!$R$3:$R$19,0),0),4)</f>
        <v>#N/A</v>
      </c>
      <c r="P3740" s="36" t="e">
        <f ca="1">MATCH(O3740,Lists!$S$2:$S$640,1)</f>
        <v>#N/A</v>
      </c>
      <c r="Q3740" s="36" t="e">
        <f ca="1">MATCH(LEFT(OFFSET(Lists!$Q$2,MATCH(E3740,Lists!$R$3:$R$19,0)+1,0),4),Lists!$S$3:$S$640,1)</f>
        <v>#N/A</v>
      </c>
      <c r="R3740" s="36" t="e">
        <f ca="1">LEFT(OFFSET(Lists!$S$2,P3740-1+MATCH(F3740,OFFSET(Lists!$T$3,P3740-1,0,Q3740-P3740+1),0),0),6)</f>
        <v>#N/A</v>
      </c>
      <c r="S3740" s="36" t="e">
        <f ca="1">VLOOKUP(R3740,Lists!B:D,3,FALSE)</f>
        <v>#N/A</v>
      </c>
      <c r="T3740" s="36" t="str">
        <f>IF(F3740&lt;&gt;"",MATCH(R3740,'Maximum minutes'!B:B,0),"")</f>
        <v/>
      </c>
      <c r="U3740" s="36">
        <f ca="1">IF(F3740&lt;&gt;"",COUNTA(OFFSET('Maximum minutes'!$C$1,'Annexe A1 Cours'!T3740,0,1,50)),0)</f>
        <v>0</v>
      </c>
      <c r="V3740" s="37">
        <f ca="1">IFERROR(OFFSET('Maximum minutes'!$C$1,T3740+1,-1+MATCH(G3740,OFFSET('Maximum minutes'!$C$1,T3740-1,0,1,50),0)),0)</f>
        <v>0</v>
      </c>
      <c r="W3740" s="38">
        <f t="shared" ca="1" si="116"/>
        <v>0</v>
      </c>
    </row>
    <row r="3741" spans="1:23" s="36" customFormat="1" ht="18.75">
      <c r="A3741" s="34"/>
      <c r="B3741" s="39"/>
      <c r="C3741" s="39"/>
      <c r="D3741" s="35"/>
      <c r="E3741" s="40"/>
      <c r="F3741" s="39"/>
      <c r="G3741" s="39"/>
      <c r="H3741" s="39"/>
      <c r="I3741" s="34"/>
      <c r="J3741" s="34"/>
      <c r="K3741" s="34"/>
      <c r="L3741" s="34"/>
      <c r="M3741" s="43" t="str">
        <f ca="1">IFERROR(OFFSET('Maximum minutes'!$C$1,T3741,MATCH(IF(G3741&lt;&gt;"",G3741,F3741),OFFSET('Maximum minutes'!$C$1,T3741-1,0,1,U3741+1),0)-1)*IF(OR(ISNUMBER(J3741),J3741="sans examen"),1,0)*IF(W3741&lt;MinDate,1,0),"")</f>
        <v/>
      </c>
      <c r="N3741" s="36">
        <f t="shared" ca="1" si="117"/>
        <v>0</v>
      </c>
      <c r="O3741" s="36" t="e">
        <f ca="1">LEFT(OFFSET(Lists!$Q$2,MATCH(E3741,Lists!$R$3:$R$19,0),0),4)</f>
        <v>#N/A</v>
      </c>
      <c r="P3741" s="36" t="e">
        <f ca="1">MATCH(O3741,Lists!$S$2:$S$640,1)</f>
        <v>#N/A</v>
      </c>
      <c r="Q3741" s="36" t="e">
        <f ca="1">MATCH(LEFT(OFFSET(Lists!$Q$2,MATCH(E3741,Lists!$R$3:$R$19,0)+1,0),4),Lists!$S$3:$S$640,1)</f>
        <v>#N/A</v>
      </c>
      <c r="R3741" s="36" t="e">
        <f ca="1">LEFT(OFFSET(Lists!$S$2,P3741-1+MATCH(F3741,OFFSET(Lists!$T$3,P3741-1,0,Q3741-P3741+1),0),0),6)</f>
        <v>#N/A</v>
      </c>
      <c r="S3741" s="36" t="e">
        <f ca="1">VLOOKUP(R3741,Lists!B:D,3,FALSE)</f>
        <v>#N/A</v>
      </c>
      <c r="T3741" s="36" t="str">
        <f>IF(F3741&lt;&gt;"",MATCH(R3741,'Maximum minutes'!B:B,0),"")</f>
        <v/>
      </c>
      <c r="U3741" s="36">
        <f ca="1">IF(F3741&lt;&gt;"",COUNTA(OFFSET('Maximum minutes'!$C$1,'Annexe A1 Cours'!T3741,0,1,50)),0)</f>
        <v>0</v>
      </c>
      <c r="V3741" s="37">
        <f ca="1">IFERROR(OFFSET('Maximum minutes'!$C$1,T3741+1,-1+MATCH(G3741,OFFSET('Maximum minutes'!$C$1,T3741-1,0,1,50),0)),0)</f>
        <v>0</v>
      </c>
      <c r="W3741" s="38">
        <f t="shared" ca="1" si="116"/>
        <v>0</v>
      </c>
    </row>
    <row r="3742" spans="1:23" s="36" customFormat="1" ht="18.75">
      <c r="A3742" s="34"/>
      <c r="B3742" s="39"/>
      <c r="C3742" s="39"/>
      <c r="D3742" s="35"/>
      <c r="E3742" s="40"/>
      <c r="F3742" s="39"/>
      <c r="G3742" s="39"/>
      <c r="H3742" s="39"/>
      <c r="I3742" s="34"/>
      <c r="J3742" s="34"/>
      <c r="K3742" s="34"/>
      <c r="L3742" s="34"/>
      <c r="M3742" s="43" t="str">
        <f ca="1">IFERROR(OFFSET('Maximum minutes'!$C$1,T3742,MATCH(IF(G3742&lt;&gt;"",G3742,F3742),OFFSET('Maximum minutes'!$C$1,T3742-1,0,1,U3742+1),0)-1)*IF(OR(ISNUMBER(J3742),J3742="sans examen"),1,0)*IF(W3742&lt;MinDate,1,0),"")</f>
        <v/>
      </c>
      <c r="N3742" s="36">
        <f t="shared" ca="1" si="117"/>
        <v>0</v>
      </c>
      <c r="O3742" s="36" t="e">
        <f ca="1">LEFT(OFFSET(Lists!$Q$2,MATCH(E3742,Lists!$R$3:$R$19,0),0),4)</f>
        <v>#N/A</v>
      </c>
      <c r="P3742" s="36" t="e">
        <f ca="1">MATCH(O3742,Lists!$S$2:$S$640,1)</f>
        <v>#N/A</v>
      </c>
      <c r="Q3742" s="36" t="e">
        <f ca="1">MATCH(LEFT(OFFSET(Lists!$Q$2,MATCH(E3742,Lists!$R$3:$R$19,0)+1,0),4),Lists!$S$3:$S$640,1)</f>
        <v>#N/A</v>
      </c>
      <c r="R3742" s="36" t="e">
        <f ca="1">LEFT(OFFSET(Lists!$S$2,P3742-1+MATCH(F3742,OFFSET(Lists!$T$3,P3742-1,0,Q3742-P3742+1),0),0),6)</f>
        <v>#N/A</v>
      </c>
      <c r="S3742" s="36" t="e">
        <f ca="1">VLOOKUP(R3742,Lists!B:D,3,FALSE)</f>
        <v>#N/A</v>
      </c>
      <c r="T3742" s="36" t="str">
        <f>IF(F3742&lt;&gt;"",MATCH(R3742,'Maximum minutes'!B:B,0),"")</f>
        <v/>
      </c>
      <c r="U3742" s="36">
        <f ca="1">IF(F3742&lt;&gt;"",COUNTA(OFFSET('Maximum minutes'!$C$1,'Annexe A1 Cours'!T3742,0,1,50)),0)</f>
        <v>0</v>
      </c>
      <c r="V3742" s="37">
        <f ca="1">IFERROR(OFFSET('Maximum minutes'!$C$1,T3742+1,-1+MATCH(G3742,OFFSET('Maximum minutes'!$C$1,T3742-1,0,1,50),0)),0)</f>
        <v>0</v>
      </c>
      <c r="W3742" s="38">
        <f t="shared" ca="1" si="116"/>
        <v>0</v>
      </c>
    </row>
    <row r="3743" spans="1:23" s="36" customFormat="1" ht="18.75">
      <c r="A3743" s="34"/>
      <c r="B3743" s="39"/>
      <c r="C3743" s="39"/>
      <c r="D3743" s="35"/>
      <c r="E3743" s="40"/>
      <c r="F3743" s="39"/>
      <c r="G3743" s="39"/>
      <c r="H3743" s="39"/>
      <c r="I3743" s="34"/>
      <c r="J3743" s="34"/>
      <c r="K3743" s="34"/>
      <c r="L3743" s="34"/>
      <c r="M3743" s="43" t="str">
        <f ca="1">IFERROR(OFFSET('Maximum minutes'!$C$1,T3743,MATCH(IF(G3743&lt;&gt;"",G3743,F3743),OFFSET('Maximum minutes'!$C$1,T3743-1,0,1,U3743+1),0)-1)*IF(OR(ISNUMBER(J3743),J3743="sans examen"),1,0)*IF(W3743&lt;MinDate,1,0),"")</f>
        <v/>
      </c>
      <c r="N3743" s="36">
        <f t="shared" ca="1" si="117"/>
        <v>0</v>
      </c>
      <c r="O3743" s="36" t="e">
        <f ca="1">LEFT(OFFSET(Lists!$Q$2,MATCH(E3743,Lists!$R$3:$R$19,0),0),4)</f>
        <v>#N/A</v>
      </c>
      <c r="P3743" s="36" t="e">
        <f ca="1">MATCH(O3743,Lists!$S$2:$S$640,1)</f>
        <v>#N/A</v>
      </c>
      <c r="Q3743" s="36" t="e">
        <f ca="1">MATCH(LEFT(OFFSET(Lists!$Q$2,MATCH(E3743,Lists!$R$3:$R$19,0)+1,0),4),Lists!$S$3:$S$640,1)</f>
        <v>#N/A</v>
      </c>
      <c r="R3743" s="36" t="e">
        <f ca="1">LEFT(OFFSET(Lists!$S$2,P3743-1+MATCH(F3743,OFFSET(Lists!$T$3,P3743-1,0,Q3743-P3743+1),0),0),6)</f>
        <v>#N/A</v>
      </c>
      <c r="S3743" s="36" t="e">
        <f ca="1">VLOOKUP(R3743,Lists!B:D,3,FALSE)</f>
        <v>#N/A</v>
      </c>
      <c r="T3743" s="36" t="str">
        <f>IF(F3743&lt;&gt;"",MATCH(R3743,'Maximum minutes'!B:B,0),"")</f>
        <v/>
      </c>
      <c r="U3743" s="36">
        <f ca="1">IF(F3743&lt;&gt;"",COUNTA(OFFSET('Maximum minutes'!$C$1,'Annexe A1 Cours'!T3743,0,1,50)),0)</f>
        <v>0</v>
      </c>
      <c r="V3743" s="37">
        <f ca="1">IFERROR(OFFSET('Maximum minutes'!$C$1,T3743+1,-1+MATCH(G3743,OFFSET('Maximum minutes'!$C$1,T3743-1,0,1,50),0)),0)</f>
        <v>0</v>
      </c>
      <c r="W3743" s="38">
        <f t="shared" ca="1" si="116"/>
        <v>0</v>
      </c>
    </row>
    <row r="3744" spans="1:23" s="36" customFormat="1" ht="18.75">
      <c r="A3744" s="34"/>
      <c r="B3744" s="39"/>
      <c r="C3744" s="39"/>
      <c r="D3744" s="35"/>
      <c r="E3744" s="40"/>
      <c r="F3744" s="39"/>
      <c r="G3744" s="39"/>
      <c r="H3744" s="39"/>
      <c r="I3744" s="34"/>
      <c r="J3744" s="34"/>
      <c r="K3744" s="34"/>
      <c r="L3744" s="34"/>
      <c r="M3744" s="43" t="str">
        <f ca="1">IFERROR(OFFSET('Maximum minutes'!$C$1,T3744,MATCH(IF(G3744&lt;&gt;"",G3744,F3744),OFFSET('Maximum minutes'!$C$1,T3744-1,0,1,U3744+1),0)-1)*IF(OR(ISNUMBER(J3744),J3744="sans examen"),1,0)*IF(W3744&lt;MinDate,1,0),"")</f>
        <v/>
      </c>
      <c r="N3744" s="36">
        <f t="shared" ca="1" si="117"/>
        <v>0</v>
      </c>
      <c r="O3744" s="36" t="e">
        <f ca="1">LEFT(OFFSET(Lists!$Q$2,MATCH(E3744,Lists!$R$3:$R$19,0),0),4)</f>
        <v>#N/A</v>
      </c>
      <c r="P3744" s="36" t="e">
        <f ca="1">MATCH(O3744,Lists!$S$2:$S$640,1)</f>
        <v>#N/A</v>
      </c>
      <c r="Q3744" s="36" t="e">
        <f ca="1">MATCH(LEFT(OFFSET(Lists!$Q$2,MATCH(E3744,Lists!$R$3:$R$19,0)+1,0),4),Lists!$S$3:$S$640,1)</f>
        <v>#N/A</v>
      </c>
      <c r="R3744" s="36" t="e">
        <f ca="1">LEFT(OFFSET(Lists!$S$2,P3744-1+MATCH(F3744,OFFSET(Lists!$T$3,P3744-1,0,Q3744-P3744+1),0),0),6)</f>
        <v>#N/A</v>
      </c>
      <c r="S3744" s="36" t="e">
        <f ca="1">VLOOKUP(R3744,Lists!B:D,3,FALSE)</f>
        <v>#N/A</v>
      </c>
      <c r="T3744" s="36" t="str">
        <f>IF(F3744&lt;&gt;"",MATCH(R3744,'Maximum minutes'!B:B,0),"")</f>
        <v/>
      </c>
      <c r="U3744" s="36">
        <f ca="1">IF(F3744&lt;&gt;"",COUNTA(OFFSET('Maximum minutes'!$C$1,'Annexe A1 Cours'!T3744,0,1,50)),0)</f>
        <v>0</v>
      </c>
      <c r="V3744" s="37">
        <f ca="1">IFERROR(OFFSET('Maximum minutes'!$C$1,T3744+1,-1+MATCH(G3744,OFFSET('Maximum minutes'!$C$1,T3744-1,0,1,50),0)),0)</f>
        <v>0</v>
      </c>
      <c r="W3744" s="38">
        <f t="shared" ca="1" si="116"/>
        <v>0</v>
      </c>
    </row>
    <row r="3745" spans="1:23" s="36" customFormat="1" ht="18.75">
      <c r="A3745" s="34"/>
      <c r="B3745" s="39"/>
      <c r="C3745" s="39"/>
      <c r="D3745" s="35"/>
      <c r="E3745" s="40"/>
      <c r="F3745" s="39"/>
      <c r="G3745" s="39"/>
      <c r="H3745" s="39"/>
      <c r="I3745" s="34"/>
      <c r="J3745" s="34"/>
      <c r="K3745" s="34"/>
      <c r="L3745" s="34"/>
      <c r="M3745" s="43" t="str">
        <f ca="1">IFERROR(OFFSET('Maximum minutes'!$C$1,T3745,MATCH(IF(G3745&lt;&gt;"",G3745,F3745),OFFSET('Maximum minutes'!$C$1,T3745-1,0,1,U3745+1),0)-1)*IF(OR(ISNUMBER(J3745),J3745="sans examen"),1,0)*IF(W3745&lt;MinDate,1,0),"")</f>
        <v/>
      </c>
      <c r="N3745" s="36">
        <f t="shared" ca="1" si="117"/>
        <v>0</v>
      </c>
      <c r="O3745" s="36" t="e">
        <f ca="1">LEFT(OFFSET(Lists!$Q$2,MATCH(E3745,Lists!$R$3:$R$19,0),0),4)</f>
        <v>#N/A</v>
      </c>
      <c r="P3745" s="36" t="e">
        <f ca="1">MATCH(O3745,Lists!$S$2:$S$640,1)</f>
        <v>#N/A</v>
      </c>
      <c r="Q3745" s="36" t="e">
        <f ca="1">MATCH(LEFT(OFFSET(Lists!$Q$2,MATCH(E3745,Lists!$R$3:$R$19,0)+1,0),4),Lists!$S$3:$S$640,1)</f>
        <v>#N/A</v>
      </c>
      <c r="R3745" s="36" t="e">
        <f ca="1">LEFT(OFFSET(Lists!$S$2,P3745-1+MATCH(F3745,OFFSET(Lists!$T$3,P3745-1,0,Q3745-P3745+1),0),0),6)</f>
        <v>#N/A</v>
      </c>
      <c r="S3745" s="36" t="e">
        <f ca="1">VLOOKUP(R3745,Lists!B:D,3,FALSE)</f>
        <v>#N/A</v>
      </c>
      <c r="T3745" s="36" t="str">
        <f>IF(F3745&lt;&gt;"",MATCH(R3745,'Maximum minutes'!B:B,0),"")</f>
        <v/>
      </c>
      <c r="U3745" s="36">
        <f ca="1">IF(F3745&lt;&gt;"",COUNTA(OFFSET('Maximum minutes'!$C$1,'Annexe A1 Cours'!T3745,0,1,50)),0)</f>
        <v>0</v>
      </c>
      <c r="V3745" s="37">
        <f ca="1">IFERROR(OFFSET('Maximum minutes'!$C$1,T3745+1,-1+MATCH(G3745,OFFSET('Maximum minutes'!$C$1,T3745-1,0,1,50),0)),0)</f>
        <v>0</v>
      </c>
      <c r="W3745" s="38">
        <f t="shared" ca="1" si="116"/>
        <v>0</v>
      </c>
    </row>
    <row r="3746" spans="1:23" s="36" customFormat="1" ht="18.75">
      <c r="A3746" s="34"/>
      <c r="B3746" s="39"/>
      <c r="C3746" s="39"/>
      <c r="D3746" s="35"/>
      <c r="E3746" s="40"/>
      <c r="F3746" s="39"/>
      <c r="G3746" s="39"/>
      <c r="H3746" s="39"/>
      <c r="I3746" s="34"/>
      <c r="J3746" s="34"/>
      <c r="K3746" s="34"/>
      <c r="L3746" s="34"/>
      <c r="M3746" s="43" t="str">
        <f ca="1">IFERROR(OFFSET('Maximum minutes'!$C$1,T3746,MATCH(IF(G3746&lt;&gt;"",G3746,F3746),OFFSET('Maximum minutes'!$C$1,T3746-1,0,1,U3746+1),0)-1)*IF(OR(ISNUMBER(J3746),J3746="sans examen"),1,0)*IF(W3746&lt;MinDate,1,0),"")</f>
        <v/>
      </c>
      <c r="N3746" s="36">
        <f t="shared" ca="1" si="117"/>
        <v>0</v>
      </c>
      <c r="O3746" s="36" t="e">
        <f ca="1">LEFT(OFFSET(Lists!$Q$2,MATCH(E3746,Lists!$R$3:$R$19,0),0),4)</f>
        <v>#N/A</v>
      </c>
      <c r="P3746" s="36" t="e">
        <f ca="1">MATCH(O3746,Lists!$S$2:$S$640,1)</f>
        <v>#N/A</v>
      </c>
      <c r="Q3746" s="36" t="e">
        <f ca="1">MATCH(LEFT(OFFSET(Lists!$Q$2,MATCH(E3746,Lists!$R$3:$R$19,0)+1,0),4),Lists!$S$3:$S$640,1)</f>
        <v>#N/A</v>
      </c>
      <c r="R3746" s="36" t="e">
        <f ca="1">LEFT(OFFSET(Lists!$S$2,P3746-1+MATCH(F3746,OFFSET(Lists!$T$3,P3746-1,0,Q3746-P3746+1),0),0),6)</f>
        <v>#N/A</v>
      </c>
      <c r="S3746" s="36" t="e">
        <f ca="1">VLOOKUP(R3746,Lists!B:D,3,FALSE)</f>
        <v>#N/A</v>
      </c>
      <c r="T3746" s="36" t="str">
        <f>IF(F3746&lt;&gt;"",MATCH(R3746,'Maximum minutes'!B:B,0),"")</f>
        <v/>
      </c>
      <c r="U3746" s="36">
        <f ca="1">IF(F3746&lt;&gt;"",COUNTA(OFFSET('Maximum minutes'!$C$1,'Annexe A1 Cours'!T3746,0,1,50)),0)</f>
        <v>0</v>
      </c>
      <c r="V3746" s="37">
        <f ca="1">IFERROR(OFFSET('Maximum minutes'!$C$1,T3746+1,-1+MATCH(G3746,OFFSET('Maximum minutes'!$C$1,T3746-1,0,1,50),0)),0)</f>
        <v>0</v>
      </c>
      <c r="W3746" s="38">
        <f t="shared" ca="1" si="116"/>
        <v>0</v>
      </c>
    </row>
    <row r="3747" spans="1:23" s="36" customFormat="1" ht="18.75">
      <c r="A3747" s="34"/>
      <c r="B3747" s="39"/>
      <c r="C3747" s="39"/>
      <c r="D3747" s="35"/>
      <c r="E3747" s="40"/>
      <c r="F3747" s="39"/>
      <c r="G3747" s="39"/>
      <c r="H3747" s="39"/>
      <c r="I3747" s="34"/>
      <c r="J3747" s="34"/>
      <c r="K3747" s="34"/>
      <c r="L3747" s="34"/>
      <c r="M3747" s="43" t="str">
        <f ca="1">IFERROR(OFFSET('Maximum minutes'!$C$1,T3747,MATCH(IF(G3747&lt;&gt;"",G3747,F3747),OFFSET('Maximum minutes'!$C$1,T3747-1,0,1,U3747+1),0)-1)*IF(OR(ISNUMBER(J3747),J3747="sans examen"),1,0)*IF(W3747&lt;MinDate,1,0),"")</f>
        <v/>
      </c>
      <c r="N3747" s="36">
        <f t="shared" ca="1" si="117"/>
        <v>0</v>
      </c>
      <c r="O3747" s="36" t="e">
        <f ca="1">LEFT(OFFSET(Lists!$Q$2,MATCH(E3747,Lists!$R$3:$R$19,0),0),4)</f>
        <v>#N/A</v>
      </c>
      <c r="P3747" s="36" t="e">
        <f ca="1">MATCH(O3747,Lists!$S$2:$S$640,1)</f>
        <v>#N/A</v>
      </c>
      <c r="Q3747" s="36" t="e">
        <f ca="1">MATCH(LEFT(OFFSET(Lists!$Q$2,MATCH(E3747,Lists!$R$3:$R$19,0)+1,0),4),Lists!$S$3:$S$640,1)</f>
        <v>#N/A</v>
      </c>
      <c r="R3747" s="36" t="e">
        <f ca="1">LEFT(OFFSET(Lists!$S$2,P3747-1+MATCH(F3747,OFFSET(Lists!$T$3,P3747-1,0,Q3747-P3747+1),0),0),6)</f>
        <v>#N/A</v>
      </c>
      <c r="S3747" s="36" t="e">
        <f ca="1">VLOOKUP(R3747,Lists!B:D,3,FALSE)</f>
        <v>#N/A</v>
      </c>
      <c r="T3747" s="36" t="str">
        <f>IF(F3747&lt;&gt;"",MATCH(R3747,'Maximum minutes'!B:B,0),"")</f>
        <v/>
      </c>
      <c r="U3747" s="36">
        <f ca="1">IF(F3747&lt;&gt;"",COUNTA(OFFSET('Maximum minutes'!$C$1,'Annexe A1 Cours'!T3747,0,1,50)),0)</f>
        <v>0</v>
      </c>
      <c r="V3747" s="37">
        <f ca="1">IFERROR(OFFSET('Maximum minutes'!$C$1,T3747+1,-1+MATCH(G3747,OFFSET('Maximum minutes'!$C$1,T3747-1,0,1,50),0)),0)</f>
        <v>0</v>
      </c>
      <c r="W3747" s="38">
        <f t="shared" ca="1" si="116"/>
        <v>0</v>
      </c>
    </row>
    <row r="3748" spans="1:23" s="36" customFormat="1" ht="18.75">
      <c r="A3748" s="34"/>
      <c r="B3748" s="39"/>
      <c r="C3748" s="39"/>
      <c r="D3748" s="35"/>
      <c r="E3748" s="40"/>
      <c r="F3748" s="39"/>
      <c r="G3748" s="39"/>
      <c r="H3748" s="39"/>
      <c r="I3748" s="34"/>
      <c r="J3748" s="34"/>
      <c r="K3748" s="34"/>
      <c r="L3748" s="34"/>
      <c r="M3748" s="43" t="str">
        <f ca="1">IFERROR(OFFSET('Maximum minutes'!$C$1,T3748,MATCH(IF(G3748&lt;&gt;"",G3748,F3748),OFFSET('Maximum minutes'!$C$1,T3748-1,0,1,U3748+1),0)-1)*IF(OR(ISNUMBER(J3748),J3748="sans examen"),1,0)*IF(W3748&lt;MinDate,1,0),"")</f>
        <v/>
      </c>
      <c r="N3748" s="36">
        <f t="shared" ca="1" si="117"/>
        <v>0</v>
      </c>
      <c r="O3748" s="36" t="e">
        <f ca="1">LEFT(OFFSET(Lists!$Q$2,MATCH(E3748,Lists!$R$3:$R$19,0),0),4)</f>
        <v>#N/A</v>
      </c>
      <c r="P3748" s="36" t="e">
        <f ca="1">MATCH(O3748,Lists!$S$2:$S$640,1)</f>
        <v>#N/A</v>
      </c>
      <c r="Q3748" s="36" t="e">
        <f ca="1">MATCH(LEFT(OFFSET(Lists!$Q$2,MATCH(E3748,Lists!$R$3:$R$19,0)+1,0),4),Lists!$S$3:$S$640,1)</f>
        <v>#N/A</v>
      </c>
      <c r="R3748" s="36" t="e">
        <f ca="1">LEFT(OFFSET(Lists!$S$2,P3748-1+MATCH(F3748,OFFSET(Lists!$T$3,P3748-1,0,Q3748-P3748+1),0),0),6)</f>
        <v>#N/A</v>
      </c>
      <c r="S3748" s="36" t="e">
        <f ca="1">VLOOKUP(R3748,Lists!B:D,3,FALSE)</f>
        <v>#N/A</v>
      </c>
      <c r="T3748" s="36" t="str">
        <f>IF(F3748&lt;&gt;"",MATCH(R3748,'Maximum minutes'!B:B,0),"")</f>
        <v/>
      </c>
      <c r="U3748" s="36">
        <f ca="1">IF(F3748&lt;&gt;"",COUNTA(OFFSET('Maximum minutes'!$C$1,'Annexe A1 Cours'!T3748,0,1,50)),0)</f>
        <v>0</v>
      </c>
      <c r="V3748" s="37">
        <f ca="1">IFERROR(OFFSET('Maximum minutes'!$C$1,T3748+1,-1+MATCH(G3748,OFFSET('Maximum minutes'!$C$1,T3748-1,0,1,50),0)),0)</f>
        <v>0</v>
      </c>
      <c r="W3748" s="38">
        <f t="shared" ca="1" si="116"/>
        <v>0</v>
      </c>
    </row>
    <row r="3749" spans="1:23" s="36" customFormat="1" ht="18.75">
      <c r="A3749" s="34"/>
      <c r="B3749" s="39"/>
      <c r="C3749" s="39"/>
      <c r="D3749" s="35"/>
      <c r="E3749" s="40"/>
      <c r="F3749" s="39"/>
      <c r="G3749" s="39"/>
      <c r="H3749" s="39"/>
      <c r="I3749" s="34"/>
      <c r="J3749" s="34"/>
      <c r="K3749" s="34"/>
      <c r="L3749" s="34"/>
      <c r="M3749" s="43" t="str">
        <f ca="1">IFERROR(OFFSET('Maximum minutes'!$C$1,T3749,MATCH(IF(G3749&lt;&gt;"",G3749,F3749),OFFSET('Maximum minutes'!$C$1,T3749-1,0,1,U3749+1),0)-1)*IF(OR(ISNUMBER(J3749),J3749="sans examen"),1,0)*IF(W3749&lt;MinDate,1,0),"")</f>
        <v/>
      </c>
      <c r="N3749" s="36">
        <f t="shared" ca="1" si="117"/>
        <v>0</v>
      </c>
      <c r="O3749" s="36" t="e">
        <f ca="1">LEFT(OFFSET(Lists!$Q$2,MATCH(E3749,Lists!$R$3:$R$19,0),0),4)</f>
        <v>#N/A</v>
      </c>
      <c r="P3749" s="36" t="e">
        <f ca="1">MATCH(O3749,Lists!$S$2:$S$640,1)</f>
        <v>#N/A</v>
      </c>
      <c r="Q3749" s="36" t="e">
        <f ca="1">MATCH(LEFT(OFFSET(Lists!$Q$2,MATCH(E3749,Lists!$R$3:$R$19,0)+1,0),4),Lists!$S$3:$S$640,1)</f>
        <v>#N/A</v>
      </c>
      <c r="R3749" s="36" t="e">
        <f ca="1">LEFT(OFFSET(Lists!$S$2,P3749-1+MATCH(F3749,OFFSET(Lists!$T$3,P3749-1,0,Q3749-P3749+1),0),0),6)</f>
        <v>#N/A</v>
      </c>
      <c r="S3749" s="36" t="e">
        <f ca="1">VLOOKUP(R3749,Lists!B:D,3,FALSE)</f>
        <v>#N/A</v>
      </c>
      <c r="T3749" s="36" t="str">
        <f>IF(F3749&lt;&gt;"",MATCH(R3749,'Maximum minutes'!B:B,0),"")</f>
        <v/>
      </c>
      <c r="U3749" s="36">
        <f ca="1">IF(F3749&lt;&gt;"",COUNTA(OFFSET('Maximum minutes'!$C$1,'Annexe A1 Cours'!T3749,0,1,50)),0)</f>
        <v>0</v>
      </c>
      <c r="V3749" s="37">
        <f ca="1">IFERROR(OFFSET('Maximum minutes'!$C$1,T3749+1,-1+MATCH(G3749,OFFSET('Maximum minutes'!$C$1,T3749-1,0,1,50),0)),0)</f>
        <v>0</v>
      </c>
      <c r="W3749" s="38">
        <f t="shared" ca="1" si="116"/>
        <v>0</v>
      </c>
    </row>
    <row r="3750" spans="1:23" s="36" customFormat="1" ht="18.75">
      <c r="A3750" s="34"/>
      <c r="B3750" s="39"/>
      <c r="C3750" s="39"/>
      <c r="D3750" s="35"/>
      <c r="E3750" s="40"/>
      <c r="F3750" s="39"/>
      <c r="G3750" s="39"/>
      <c r="H3750" s="39"/>
      <c r="I3750" s="34"/>
      <c r="J3750" s="34"/>
      <c r="K3750" s="34"/>
      <c r="L3750" s="34"/>
      <c r="M3750" s="43" t="str">
        <f ca="1">IFERROR(OFFSET('Maximum minutes'!$C$1,T3750,MATCH(IF(G3750&lt;&gt;"",G3750,F3750),OFFSET('Maximum minutes'!$C$1,T3750-1,0,1,U3750+1),0)-1)*IF(OR(ISNUMBER(J3750),J3750="sans examen"),1,0)*IF(W3750&lt;MinDate,1,0),"")</f>
        <v/>
      </c>
      <c r="N3750" s="36">
        <f t="shared" ca="1" si="117"/>
        <v>0</v>
      </c>
      <c r="O3750" s="36" t="e">
        <f ca="1">LEFT(OFFSET(Lists!$Q$2,MATCH(E3750,Lists!$R$3:$R$19,0),0),4)</f>
        <v>#N/A</v>
      </c>
      <c r="P3750" s="36" t="e">
        <f ca="1">MATCH(O3750,Lists!$S$2:$S$640,1)</f>
        <v>#N/A</v>
      </c>
      <c r="Q3750" s="36" t="e">
        <f ca="1">MATCH(LEFT(OFFSET(Lists!$Q$2,MATCH(E3750,Lists!$R$3:$R$19,0)+1,0),4),Lists!$S$3:$S$640,1)</f>
        <v>#N/A</v>
      </c>
      <c r="R3750" s="36" t="e">
        <f ca="1">LEFT(OFFSET(Lists!$S$2,P3750-1+MATCH(F3750,OFFSET(Lists!$T$3,P3750-1,0,Q3750-P3750+1),0),0),6)</f>
        <v>#N/A</v>
      </c>
      <c r="S3750" s="36" t="e">
        <f ca="1">VLOOKUP(R3750,Lists!B:D,3,FALSE)</f>
        <v>#N/A</v>
      </c>
      <c r="T3750" s="36" t="str">
        <f>IF(F3750&lt;&gt;"",MATCH(R3750,'Maximum minutes'!B:B,0),"")</f>
        <v/>
      </c>
      <c r="U3750" s="36">
        <f ca="1">IF(F3750&lt;&gt;"",COUNTA(OFFSET('Maximum minutes'!$C$1,'Annexe A1 Cours'!T3750,0,1,50)),0)</f>
        <v>0</v>
      </c>
      <c r="V3750" s="37">
        <f ca="1">IFERROR(OFFSET('Maximum minutes'!$C$1,T3750+1,-1+MATCH(G3750,OFFSET('Maximum minutes'!$C$1,T3750-1,0,1,50),0)),0)</f>
        <v>0</v>
      </c>
      <c r="W3750" s="38">
        <f t="shared" ca="1" si="116"/>
        <v>0</v>
      </c>
    </row>
    <row r="3751" spans="1:23" s="36" customFormat="1" ht="18.75">
      <c r="A3751" s="34"/>
      <c r="B3751" s="39"/>
      <c r="C3751" s="39"/>
      <c r="D3751" s="35"/>
      <c r="E3751" s="40"/>
      <c r="F3751" s="39"/>
      <c r="G3751" s="39"/>
      <c r="H3751" s="39"/>
      <c r="I3751" s="34"/>
      <c r="J3751" s="34"/>
      <c r="K3751" s="34"/>
      <c r="L3751" s="34"/>
      <c r="M3751" s="43" t="str">
        <f ca="1">IFERROR(OFFSET('Maximum minutes'!$C$1,T3751,MATCH(IF(G3751&lt;&gt;"",G3751,F3751),OFFSET('Maximum minutes'!$C$1,T3751-1,0,1,U3751+1),0)-1)*IF(OR(ISNUMBER(J3751),J3751="sans examen"),1,0)*IF(W3751&lt;MinDate,1,0),"")</f>
        <v/>
      </c>
      <c r="N3751" s="36">
        <f t="shared" ca="1" si="117"/>
        <v>0</v>
      </c>
      <c r="O3751" s="36" t="e">
        <f ca="1">LEFT(OFFSET(Lists!$Q$2,MATCH(E3751,Lists!$R$3:$R$19,0),0),4)</f>
        <v>#N/A</v>
      </c>
      <c r="P3751" s="36" t="e">
        <f ca="1">MATCH(O3751,Lists!$S$2:$S$640,1)</f>
        <v>#N/A</v>
      </c>
      <c r="Q3751" s="36" t="e">
        <f ca="1">MATCH(LEFT(OFFSET(Lists!$Q$2,MATCH(E3751,Lists!$R$3:$R$19,0)+1,0),4),Lists!$S$3:$S$640,1)</f>
        <v>#N/A</v>
      </c>
      <c r="R3751" s="36" t="e">
        <f ca="1">LEFT(OFFSET(Lists!$S$2,P3751-1+MATCH(F3751,OFFSET(Lists!$T$3,P3751-1,0,Q3751-P3751+1),0),0),6)</f>
        <v>#N/A</v>
      </c>
      <c r="S3751" s="36" t="e">
        <f ca="1">VLOOKUP(R3751,Lists!B:D,3,FALSE)</f>
        <v>#N/A</v>
      </c>
      <c r="T3751" s="36" t="str">
        <f>IF(F3751&lt;&gt;"",MATCH(R3751,'Maximum minutes'!B:B,0),"")</f>
        <v/>
      </c>
      <c r="U3751" s="36">
        <f ca="1">IF(F3751&lt;&gt;"",COUNTA(OFFSET('Maximum minutes'!$C$1,'Annexe A1 Cours'!T3751,0,1,50)),0)</f>
        <v>0</v>
      </c>
      <c r="V3751" s="37">
        <f ca="1">IFERROR(OFFSET('Maximum minutes'!$C$1,T3751+1,-1+MATCH(G3751,OFFSET('Maximum minutes'!$C$1,T3751-1,0,1,50),0)),0)</f>
        <v>0</v>
      </c>
      <c r="W3751" s="38">
        <f t="shared" ca="1" si="116"/>
        <v>0</v>
      </c>
    </row>
    <row r="3752" spans="1:23" s="36" customFormat="1" ht="18.75">
      <c r="A3752" s="34"/>
      <c r="B3752" s="39"/>
      <c r="C3752" s="39"/>
      <c r="D3752" s="35"/>
      <c r="E3752" s="40"/>
      <c r="F3752" s="39"/>
      <c r="G3752" s="39"/>
      <c r="H3752" s="39"/>
      <c r="I3752" s="34"/>
      <c r="J3752" s="34"/>
      <c r="K3752" s="34"/>
      <c r="L3752" s="34"/>
      <c r="M3752" s="43" t="str">
        <f ca="1">IFERROR(OFFSET('Maximum minutes'!$C$1,T3752,MATCH(IF(G3752&lt;&gt;"",G3752,F3752),OFFSET('Maximum minutes'!$C$1,T3752-1,0,1,U3752+1),0)-1)*IF(OR(ISNUMBER(J3752),J3752="sans examen"),1,0)*IF(W3752&lt;MinDate,1,0),"")</f>
        <v/>
      </c>
      <c r="N3752" s="36">
        <f t="shared" ca="1" si="117"/>
        <v>0</v>
      </c>
      <c r="O3752" s="36" t="e">
        <f ca="1">LEFT(OFFSET(Lists!$Q$2,MATCH(E3752,Lists!$R$3:$R$19,0),0),4)</f>
        <v>#N/A</v>
      </c>
      <c r="P3752" s="36" t="e">
        <f ca="1">MATCH(O3752,Lists!$S$2:$S$640,1)</f>
        <v>#N/A</v>
      </c>
      <c r="Q3752" s="36" t="e">
        <f ca="1">MATCH(LEFT(OFFSET(Lists!$Q$2,MATCH(E3752,Lists!$R$3:$R$19,0)+1,0),4),Lists!$S$3:$S$640,1)</f>
        <v>#N/A</v>
      </c>
      <c r="R3752" s="36" t="e">
        <f ca="1">LEFT(OFFSET(Lists!$S$2,P3752-1+MATCH(F3752,OFFSET(Lists!$T$3,P3752-1,0,Q3752-P3752+1),0),0),6)</f>
        <v>#N/A</v>
      </c>
      <c r="S3752" s="36" t="e">
        <f ca="1">VLOOKUP(R3752,Lists!B:D,3,FALSE)</f>
        <v>#N/A</v>
      </c>
      <c r="T3752" s="36" t="str">
        <f>IF(F3752&lt;&gt;"",MATCH(R3752,'Maximum minutes'!B:B,0),"")</f>
        <v/>
      </c>
      <c r="U3752" s="36">
        <f ca="1">IF(F3752&lt;&gt;"",COUNTA(OFFSET('Maximum minutes'!$C$1,'Annexe A1 Cours'!T3752,0,1,50)),0)</f>
        <v>0</v>
      </c>
      <c r="V3752" s="37">
        <f ca="1">IFERROR(OFFSET('Maximum minutes'!$C$1,T3752+1,-1+MATCH(G3752,OFFSET('Maximum minutes'!$C$1,T3752-1,0,1,50),0)),0)</f>
        <v>0</v>
      </c>
      <c r="W3752" s="38">
        <f t="shared" ca="1" si="116"/>
        <v>0</v>
      </c>
    </row>
    <row r="3753" spans="1:23" s="36" customFormat="1" ht="18.75">
      <c r="A3753" s="34"/>
      <c r="B3753" s="39"/>
      <c r="C3753" s="39"/>
      <c r="D3753" s="35"/>
      <c r="E3753" s="40"/>
      <c r="F3753" s="39"/>
      <c r="G3753" s="39"/>
      <c r="H3753" s="39"/>
      <c r="I3753" s="34"/>
      <c r="J3753" s="34"/>
      <c r="K3753" s="34"/>
      <c r="L3753" s="34"/>
      <c r="M3753" s="43" t="str">
        <f ca="1">IFERROR(OFFSET('Maximum minutes'!$C$1,T3753,MATCH(IF(G3753&lt;&gt;"",G3753,F3753),OFFSET('Maximum minutes'!$C$1,T3753-1,0,1,U3753+1),0)-1)*IF(OR(ISNUMBER(J3753),J3753="sans examen"),1,0)*IF(W3753&lt;MinDate,1,0),"")</f>
        <v/>
      </c>
      <c r="N3753" s="36">
        <f t="shared" ca="1" si="117"/>
        <v>0</v>
      </c>
      <c r="O3753" s="36" t="e">
        <f ca="1">LEFT(OFFSET(Lists!$Q$2,MATCH(E3753,Lists!$R$3:$R$19,0),0),4)</f>
        <v>#N/A</v>
      </c>
      <c r="P3753" s="36" t="e">
        <f ca="1">MATCH(O3753,Lists!$S$2:$S$640,1)</f>
        <v>#N/A</v>
      </c>
      <c r="Q3753" s="36" t="e">
        <f ca="1">MATCH(LEFT(OFFSET(Lists!$Q$2,MATCH(E3753,Lists!$R$3:$R$19,0)+1,0),4),Lists!$S$3:$S$640,1)</f>
        <v>#N/A</v>
      </c>
      <c r="R3753" s="36" t="e">
        <f ca="1">LEFT(OFFSET(Lists!$S$2,P3753-1+MATCH(F3753,OFFSET(Lists!$T$3,P3753-1,0,Q3753-P3753+1),0),0),6)</f>
        <v>#N/A</v>
      </c>
      <c r="S3753" s="36" t="e">
        <f ca="1">VLOOKUP(R3753,Lists!B:D,3,FALSE)</f>
        <v>#N/A</v>
      </c>
      <c r="T3753" s="36" t="str">
        <f>IF(F3753&lt;&gt;"",MATCH(R3753,'Maximum minutes'!B:B,0),"")</f>
        <v/>
      </c>
      <c r="U3753" s="36">
        <f ca="1">IF(F3753&lt;&gt;"",COUNTA(OFFSET('Maximum minutes'!$C$1,'Annexe A1 Cours'!T3753,0,1,50)),0)</f>
        <v>0</v>
      </c>
      <c r="V3753" s="37">
        <f ca="1">IFERROR(OFFSET('Maximum minutes'!$C$1,T3753+1,-1+MATCH(G3753,OFFSET('Maximum minutes'!$C$1,T3753-1,0,1,50),0)),0)</f>
        <v>0</v>
      </c>
      <c r="W3753" s="38">
        <f t="shared" ca="1" si="116"/>
        <v>0</v>
      </c>
    </row>
    <row r="3754" spans="1:23" s="36" customFormat="1" ht="18.75">
      <c r="A3754" s="34"/>
      <c r="B3754" s="39"/>
      <c r="C3754" s="39"/>
      <c r="D3754" s="35"/>
      <c r="E3754" s="40"/>
      <c r="F3754" s="39"/>
      <c r="G3754" s="39"/>
      <c r="H3754" s="39"/>
      <c r="I3754" s="34"/>
      <c r="J3754" s="34"/>
      <c r="K3754" s="34"/>
      <c r="L3754" s="34"/>
      <c r="M3754" s="43" t="str">
        <f ca="1">IFERROR(OFFSET('Maximum minutes'!$C$1,T3754,MATCH(IF(G3754&lt;&gt;"",G3754,F3754),OFFSET('Maximum minutes'!$C$1,T3754-1,0,1,U3754+1),0)-1)*IF(OR(ISNUMBER(J3754),J3754="sans examen"),1,0)*IF(W3754&lt;MinDate,1,0),"")</f>
        <v/>
      </c>
      <c r="N3754" s="36">
        <f t="shared" ca="1" si="117"/>
        <v>0</v>
      </c>
      <c r="O3754" s="36" t="e">
        <f ca="1">LEFT(OFFSET(Lists!$Q$2,MATCH(E3754,Lists!$R$3:$R$19,0),0),4)</f>
        <v>#N/A</v>
      </c>
      <c r="P3754" s="36" t="e">
        <f ca="1">MATCH(O3754,Lists!$S$2:$S$640,1)</f>
        <v>#N/A</v>
      </c>
      <c r="Q3754" s="36" t="e">
        <f ca="1">MATCH(LEFT(OFFSET(Lists!$Q$2,MATCH(E3754,Lists!$R$3:$R$19,0)+1,0),4),Lists!$S$3:$S$640,1)</f>
        <v>#N/A</v>
      </c>
      <c r="R3754" s="36" t="e">
        <f ca="1">LEFT(OFFSET(Lists!$S$2,P3754-1+MATCH(F3754,OFFSET(Lists!$T$3,P3754-1,0,Q3754-P3754+1),0),0),6)</f>
        <v>#N/A</v>
      </c>
      <c r="S3754" s="36" t="e">
        <f ca="1">VLOOKUP(R3754,Lists!B:D,3,FALSE)</f>
        <v>#N/A</v>
      </c>
      <c r="T3754" s="36" t="str">
        <f>IF(F3754&lt;&gt;"",MATCH(R3754,'Maximum minutes'!B:B,0),"")</f>
        <v/>
      </c>
      <c r="U3754" s="36">
        <f ca="1">IF(F3754&lt;&gt;"",COUNTA(OFFSET('Maximum minutes'!$C$1,'Annexe A1 Cours'!T3754,0,1,50)),0)</f>
        <v>0</v>
      </c>
      <c r="V3754" s="37">
        <f ca="1">IFERROR(OFFSET('Maximum minutes'!$C$1,T3754+1,-1+MATCH(G3754,OFFSET('Maximum minutes'!$C$1,T3754-1,0,1,50),0)),0)</f>
        <v>0</v>
      </c>
      <c r="W3754" s="38">
        <f t="shared" ca="1" si="116"/>
        <v>0</v>
      </c>
    </row>
    <row r="3755" spans="1:23" s="36" customFormat="1" ht="18.75">
      <c r="A3755" s="34"/>
      <c r="B3755" s="39"/>
      <c r="C3755" s="39"/>
      <c r="D3755" s="35"/>
      <c r="E3755" s="40"/>
      <c r="F3755" s="39"/>
      <c r="G3755" s="39"/>
      <c r="H3755" s="39"/>
      <c r="I3755" s="34"/>
      <c r="J3755" s="34"/>
      <c r="K3755" s="34"/>
      <c r="L3755" s="34"/>
      <c r="M3755" s="43" t="str">
        <f ca="1">IFERROR(OFFSET('Maximum minutes'!$C$1,T3755,MATCH(IF(G3755&lt;&gt;"",G3755,F3755),OFFSET('Maximum minutes'!$C$1,T3755-1,0,1,U3755+1),0)-1)*IF(OR(ISNUMBER(J3755),J3755="sans examen"),1,0)*IF(W3755&lt;MinDate,1,0),"")</f>
        <v/>
      </c>
      <c r="N3755" s="36">
        <f t="shared" ca="1" si="117"/>
        <v>0</v>
      </c>
      <c r="O3755" s="36" t="e">
        <f ca="1">LEFT(OFFSET(Lists!$Q$2,MATCH(E3755,Lists!$R$3:$R$19,0),0),4)</f>
        <v>#N/A</v>
      </c>
      <c r="P3755" s="36" t="e">
        <f ca="1">MATCH(O3755,Lists!$S$2:$S$640,1)</f>
        <v>#N/A</v>
      </c>
      <c r="Q3755" s="36" t="e">
        <f ca="1">MATCH(LEFT(OFFSET(Lists!$Q$2,MATCH(E3755,Lists!$R$3:$R$19,0)+1,0),4),Lists!$S$3:$S$640,1)</f>
        <v>#N/A</v>
      </c>
      <c r="R3755" s="36" t="e">
        <f ca="1">LEFT(OFFSET(Lists!$S$2,P3755-1+MATCH(F3755,OFFSET(Lists!$T$3,P3755-1,0,Q3755-P3755+1),0),0),6)</f>
        <v>#N/A</v>
      </c>
      <c r="S3755" s="36" t="e">
        <f ca="1">VLOOKUP(R3755,Lists!B:D,3,FALSE)</f>
        <v>#N/A</v>
      </c>
      <c r="T3755" s="36" t="str">
        <f>IF(F3755&lt;&gt;"",MATCH(R3755,'Maximum minutes'!B:B,0),"")</f>
        <v/>
      </c>
      <c r="U3755" s="36">
        <f ca="1">IF(F3755&lt;&gt;"",COUNTA(OFFSET('Maximum minutes'!$C$1,'Annexe A1 Cours'!T3755,0,1,50)),0)</f>
        <v>0</v>
      </c>
      <c r="V3755" s="37">
        <f ca="1">IFERROR(OFFSET('Maximum minutes'!$C$1,T3755+1,-1+MATCH(G3755,OFFSET('Maximum minutes'!$C$1,T3755-1,0,1,50),0)),0)</f>
        <v>0</v>
      </c>
      <c r="W3755" s="38">
        <f t="shared" ca="1" si="116"/>
        <v>0</v>
      </c>
    </row>
    <row r="3756" spans="1:23" s="36" customFormat="1" ht="18.75">
      <c r="A3756" s="34"/>
      <c r="B3756" s="39"/>
      <c r="C3756" s="39"/>
      <c r="D3756" s="35"/>
      <c r="E3756" s="40"/>
      <c r="F3756" s="39"/>
      <c r="G3756" s="39"/>
      <c r="H3756" s="39"/>
      <c r="I3756" s="34"/>
      <c r="J3756" s="34"/>
      <c r="K3756" s="34"/>
      <c r="L3756" s="34"/>
      <c r="M3756" s="43" t="str">
        <f ca="1">IFERROR(OFFSET('Maximum minutes'!$C$1,T3756,MATCH(IF(G3756&lt;&gt;"",G3756,F3756),OFFSET('Maximum minutes'!$C$1,T3756-1,0,1,U3756+1),0)-1)*IF(OR(ISNUMBER(J3756),J3756="sans examen"),1,0)*IF(W3756&lt;MinDate,1,0),"")</f>
        <v/>
      </c>
      <c r="N3756" s="36">
        <f t="shared" ca="1" si="117"/>
        <v>0</v>
      </c>
      <c r="O3756" s="36" t="e">
        <f ca="1">LEFT(OFFSET(Lists!$Q$2,MATCH(E3756,Lists!$R$3:$R$19,0),0),4)</f>
        <v>#N/A</v>
      </c>
      <c r="P3756" s="36" t="e">
        <f ca="1">MATCH(O3756,Lists!$S$2:$S$640,1)</f>
        <v>#N/A</v>
      </c>
      <c r="Q3756" s="36" t="e">
        <f ca="1">MATCH(LEFT(OFFSET(Lists!$Q$2,MATCH(E3756,Lists!$R$3:$R$19,0)+1,0),4),Lists!$S$3:$S$640,1)</f>
        <v>#N/A</v>
      </c>
      <c r="R3756" s="36" t="e">
        <f ca="1">LEFT(OFFSET(Lists!$S$2,P3756-1+MATCH(F3756,OFFSET(Lists!$T$3,P3756-1,0,Q3756-P3756+1),0),0),6)</f>
        <v>#N/A</v>
      </c>
      <c r="S3756" s="36" t="e">
        <f ca="1">VLOOKUP(R3756,Lists!B:D,3,FALSE)</f>
        <v>#N/A</v>
      </c>
      <c r="T3756" s="36" t="str">
        <f>IF(F3756&lt;&gt;"",MATCH(R3756,'Maximum minutes'!B:B,0),"")</f>
        <v/>
      </c>
      <c r="U3756" s="36">
        <f ca="1">IF(F3756&lt;&gt;"",COUNTA(OFFSET('Maximum minutes'!$C$1,'Annexe A1 Cours'!T3756,0,1,50)),0)</f>
        <v>0</v>
      </c>
      <c r="V3756" s="37">
        <f ca="1">IFERROR(OFFSET('Maximum minutes'!$C$1,T3756+1,-1+MATCH(G3756,OFFSET('Maximum minutes'!$C$1,T3756-1,0,1,50),0)),0)</f>
        <v>0</v>
      </c>
      <c r="W3756" s="38">
        <f t="shared" ca="1" si="116"/>
        <v>0</v>
      </c>
    </row>
    <row r="3757" spans="1:23" s="36" customFormat="1" ht="18.75">
      <c r="A3757" s="34"/>
      <c r="B3757" s="39"/>
      <c r="C3757" s="39"/>
      <c r="D3757" s="35"/>
      <c r="E3757" s="40"/>
      <c r="F3757" s="39"/>
      <c r="G3757" s="39"/>
      <c r="H3757" s="39"/>
      <c r="I3757" s="34"/>
      <c r="J3757" s="34"/>
      <c r="K3757" s="34"/>
      <c r="L3757" s="34"/>
      <c r="M3757" s="43" t="str">
        <f ca="1">IFERROR(OFFSET('Maximum minutes'!$C$1,T3757,MATCH(IF(G3757&lt;&gt;"",G3757,F3757),OFFSET('Maximum minutes'!$C$1,T3757-1,0,1,U3757+1),0)-1)*IF(OR(ISNUMBER(J3757),J3757="sans examen"),1,0)*IF(W3757&lt;MinDate,1,0),"")</f>
        <v/>
      </c>
      <c r="N3757" s="36">
        <f t="shared" ca="1" si="117"/>
        <v>0</v>
      </c>
      <c r="O3757" s="36" t="e">
        <f ca="1">LEFT(OFFSET(Lists!$Q$2,MATCH(E3757,Lists!$R$3:$R$19,0),0),4)</f>
        <v>#N/A</v>
      </c>
      <c r="P3757" s="36" t="e">
        <f ca="1">MATCH(O3757,Lists!$S$2:$S$640,1)</f>
        <v>#N/A</v>
      </c>
      <c r="Q3757" s="36" t="e">
        <f ca="1">MATCH(LEFT(OFFSET(Lists!$Q$2,MATCH(E3757,Lists!$R$3:$R$19,0)+1,0),4),Lists!$S$3:$S$640,1)</f>
        <v>#N/A</v>
      </c>
      <c r="R3757" s="36" t="e">
        <f ca="1">LEFT(OFFSET(Lists!$S$2,P3757-1+MATCH(F3757,OFFSET(Lists!$T$3,P3757-1,0,Q3757-P3757+1),0),0),6)</f>
        <v>#N/A</v>
      </c>
      <c r="S3757" s="36" t="e">
        <f ca="1">VLOOKUP(R3757,Lists!B:D,3,FALSE)</f>
        <v>#N/A</v>
      </c>
      <c r="T3757" s="36" t="str">
        <f>IF(F3757&lt;&gt;"",MATCH(R3757,'Maximum minutes'!B:B,0),"")</f>
        <v/>
      </c>
      <c r="U3757" s="36">
        <f ca="1">IF(F3757&lt;&gt;"",COUNTA(OFFSET('Maximum minutes'!$C$1,'Annexe A1 Cours'!T3757,0,1,50)),0)</f>
        <v>0</v>
      </c>
      <c r="V3757" s="37">
        <f ca="1">IFERROR(OFFSET('Maximum minutes'!$C$1,T3757+1,-1+MATCH(G3757,OFFSET('Maximum minutes'!$C$1,T3757-1,0,1,50),0)),0)</f>
        <v>0</v>
      </c>
      <c r="W3757" s="38">
        <f t="shared" ca="1" si="116"/>
        <v>0</v>
      </c>
    </row>
    <row r="3758" spans="1:23" s="36" customFormat="1" ht="18.75">
      <c r="A3758" s="34"/>
      <c r="B3758" s="39"/>
      <c r="C3758" s="39"/>
      <c r="D3758" s="35"/>
      <c r="E3758" s="40"/>
      <c r="F3758" s="39"/>
      <c r="G3758" s="39"/>
      <c r="H3758" s="39"/>
      <c r="I3758" s="34"/>
      <c r="J3758" s="34"/>
      <c r="K3758" s="34"/>
      <c r="L3758" s="34"/>
      <c r="M3758" s="43" t="str">
        <f ca="1">IFERROR(OFFSET('Maximum minutes'!$C$1,T3758,MATCH(IF(G3758&lt;&gt;"",G3758,F3758),OFFSET('Maximum minutes'!$C$1,T3758-1,0,1,U3758+1),0)-1)*IF(OR(ISNUMBER(J3758),J3758="sans examen"),1,0)*IF(W3758&lt;MinDate,1,0),"")</f>
        <v/>
      </c>
      <c r="N3758" s="36">
        <f t="shared" ca="1" si="117"/>
        <v>0</v>
      </c>
      <c r="O3758" s="36" t="e">
        <f ca="1">LEFT(OFFSET(Lists!$Q$2,MATCH(E3758,Lists!$R$3:$R$19,0),0),4)</f>
        <v>#N/A</v>
      </c>
      <c r="P3758" s="36" t="e">
        <f ca="1">MATCH(O3758,Lists!$S$2:$S$640,1)</f>
        <v>#N/A</v>
      </c>
      <c r="Q3758" s="36" t="e">
        <f ca="1">MATCH(LEFT(OFFSET(Lists!$Q$2,MATCH(E3758,Lists!$R$3:$R$19,0)+1,0),4),Lists!$S$3:$S$640,1)</f>
        <v>#N/A</v>
      </c>
      <c r="R3758" s="36" t="e">
        <f ca="1">LEFT(OFFSET(Lists!$S$2,P3758-1+MATCH(F3758,OFFSET(Lists!$T$3,P3758-1,0,Q3758-P3758+1),0),0),6)</f>
        <v>#N/A</v>
      </c>
      <c r="S3758" s="36" t="e">
        <f ca="1">VLOOKUP(R3758,Lists!B:D,3,FALSE)</f>
        <v>#N/A</v>
      </c>
      <c r="T3758" s="36" t="str">
        <f>IF(F3758&lt;&gt;"",MATCH(R3758,'Maximum minutes'!B:B,0),"")</f>
        <v/>
      </c>
      <c r="U3758" s="36">
        <f ca="1">IF(F3758&lt;&gt;"",COUNTA(OFFSET('Maximum minutes'!$C$1,'Annexe A1 Cours'!T3758,0,1,50)),0)</f>
        <v>0</v>
      </c>
      <c r="V3758" s="37">
        <f ca="1">IFERROR(OFFSET('Maximum minutes'!$C$1,T3758+1,-1+MATCH(G3758,OFFSET('Maximum minutes'!$C$1,T3758-1,0,1,50),0)),0)</f>
        <v>0</v>
      </c>
      <c r="W3758" s="38">
        <f t="shared" ca="1" si="116"/>
        <v>0</v>
      </c>
    </row>
    <row r="3759" spans="1:23" s="36" customFormat="1" ht="18.75">
      <c r="A3759" s="34"/>
      <c r="B3759" s="39"/>
      <c r="C3759" s="39"/>
      <c r="D3759" s="35"/>
      <c r="E3759" s="40"/>
      <c r="F3759" s="39"/>
      <c r="G3759" s="39"/>
      <c r="H3759" s="39"/>
      <c r="I3759" s="34"/>
      <c r="J3759" s="34"/>
      <c r="K3759" s="34"/>
      <c r="L3759" s="34"/>
      <c r="M3759" s="43" t="str">
        <f ca="1">IFERROR(OFFSET('Maximum minutes'!$C$1,T3759,MATCH(IF(G3759&lt;&gt;"",G3759,F3759),OFFSET('Maximum minutes'!$C$1,T3759-1,0,1,U3759+1),0)-1)*IF(OR(ISNUMBER(J3759),J3759="sans examen"),1,0)*IF(W3759&lt;MinDate,1,0),"")</f>
        <v/>
      </c>
      <c r="N3759" s="36">
        <f t="shared" ca="1" si="117"/>
        <v>0</v>
      </c>
      <c r="O3759" s="36" t="e">
        <f ca="1">LEFT(OFFSET(Lists!$Q$2,MATCH(E3759,Lists!$R$3:$R$19,0),0),4)</f>
        <v>#N/A</v>
      </c>
      <c r="P3759" s="36" t="e">
        <f ca="1">MATCH(O3759,Lists!$S$2:$S$640,1)</f>
        <v>#N/A</v>
      </c>
      <c r="Q3759" s="36" t="e">
        <f ca="1">MATCH(LEFT(OFFSET(Lists!$Q$2,MATCH(E3759,Lists!$R$3:$R$19,0)+1,0),4),Lists!$S$3:$S$640,1)</f>
        <v>#N/A</v>
      </c>
      <c r="R3759" s="36" t="e">
        <f ca="1">LEFT(OFFSET(Lists!$S$2,P3759-1+MATCH(F3759,OFFSET(Lists!$T$3,P3759-1,0,Q3759-P3759+1),0),0),6)</f>
        <v>#N/A</v>
      </c>
      <c r="S3759" s="36" t="e">
        <f ca="1">VLOOKUP(R3759,Lists!B:D,3,FALSE)</f>
        <v>#N/A</v>
      </c>
      <c r="T3759" s="36" t="str">
        <f>IF(F3759&lt;&gt;"",MATCH(R3759,'Maximum minutes'!B:B,0),"")</f>
        <v/>
      </c>
      <c r="U3759" s="36">
        <f ca="1">IF(F3759&lt;&gt;"",COUNTA(OFFSET('Maximum minutes'!$C$1,'Annexe A1 Cours'!T3759,0,1,50)),0)</f>
        <v>0</v>
      </c>
      <c r="V3759" s="37">
        <f ca="1">IFERROR(OFFSET('Maximum minutes'!$C$1,T3759+1,-1+MATCH(G3759,OFFSET('Maximum minutes'!$C$1,T3759-1,0,1,50),0)),0)</f>
        <v>0</v>
      </c>
      <c r="W3759" s="38">
        <f t="shared" ca="1" si="116"/>
        <v>0</v>
      </c>
    </row>
    <row r="3760" spans="1:23" s="36" customFormat="1" ht="18.75">
      <c r="A3760" s="34"/>
      <c r="B3760" s="39"/>
      <c r="C3760" s="39"/>
      <c r="D3760" s="35"/>
      <c r="E3760" s="40"/>
      <c r="F3760" s="39"/>
      <c r="G3760" s="39"/>
      <c r="H3760" s="39"/>
      <c r="I3760" s="34"/>
      <c r="J3760" s="34"/>
      <c r="K3760" s="34"/>
      <c r="L3760" s="34"/>
      <c r="M3760" s="43" t="str">
        <f ca="1">IFERROR(OFFSET('Maximum minutes'!$C$1,T3760,MATCH(IF(G3760&lt;&gt;"",G3760,F3760),OFFSET('Maximum minutes'!$C$1,T3760-1,0,1,U3760+1),0)-1)*IF(OR(ISNUMBER(J3760),J3760="sans examen"),1,0)*IF(W3760&lt;MinDate,1,0),"")</f>
        <v/>
      </c>
      <c r="N3760" s="36">
        <f t="shared" ca="1" si="117"/>
        <v>0</v>
      </c>
      <c r="O3760" s="36" t="e">
        <f ca="1">LEFT(OFFSET(Lists!$Q$2,MATCH(E3760,Lists!$R$3:$R$19,0),0),4)</f>
        <v>#N/A</v>
      </c>
      <c r="P3760" s="36" t="e">
        <f ca="1">MATCH(O3760,Lists!$S$2:$S$640,1)</f>
        <v>#N/A</v>
      </c>
      <c r="Q3760" s="36" t="e">
        <f ca="1">MATCH(LEFT(OFFSET(Lists!$Q$2,MATCH(E3760,Lists!$R$3:$R$19,0)+1,0),4),Lists!$S$3:$S$640,1)</f>
        <v>#N/A</v>
      </c>
      <c r="R3760" s="36" t="e">
        <f ca="1">LEFT(OFFSET(Lists!$S$2,P3760-1+MATCH(F3760,OFFSET(Lists!$T$3,P3760-1,0,Q3760-P3760+1),0),0),6)</f>
        <v>#N/A</v>
      </c>
      <c r="S3760" s="36" t="e">
        <f ca="1">VLOOKUP(R3760,Lists!B:D,3,FALSE)</f>
        <v>#N/A</v>
      </c>
      <c r="T3760" s="36" t="str">
        <f>IF(F3760&lt;&gt;"",MATCH(R3760,'Maximum minutes'!B:B,0),"")</f>
        <v/>
      </c>
      <c r="U3760" s="36">
        <f ca="1">IF(F3760&lt;&gt;"",COUNTA(OFFSET('Maximum minutes'!$C$1,'Annexe A1 Cours'!T3760,0,1,50)),0)</f>
        <v>0</v>
      </c>
      <c r="V3760" s="37">
        <f ca="1">IFERROR(OFFSET('Maximum minutes'!$C$1,T3760+1,-1+MATCH(G3760,OFFSET('Maximum minutes'!$C$1,T3760-1,0,1,50),0)),0)</f>
        <v>0</v>
      </c>
      <c r="W3760" s="38">
        <f t="shared" ca="1" si="116"/>
        <v>0</v>
      </c>
    </row>
    <row r="3761" spans="1:23" s="36" customFormat="1" ht="18.75">
      <c r="A3761" s="34"/>
      <c r="B3761" s="39"/>
      <c r="C3761" s="39"/>
      <c r="D3761" s="35"/>
      <c r="E3761" s="40"/>
      <c r="F3761" s="39"/>
      <c r="G3761" s="39"/>
      <c r="H3761" s="39"/>
      <c r="I3761" s="34"/>
      <c r="J3761" s="34"/>
      <c r="K3761" s="34"/>
      <c r="L3761" s="34"/>
      <c r="M3761" s="43" t="str">
        <f ca="1">IFERROR(OFFSET('Maximum minutes'!$C$1,T3761,MATCH(IF(G3761&lt;&gt;"",G3761,F3761),OFFSET('Maximum minutes'!$C$1,T3761-1,0,1,U3761+1),0)-1)*IF(OR(ISNUMBER(J3761),J3761="sans examen"),1,0)*IF(W3761&lt;MinDate,1,0),"")</f>
        <v/>
      </c>
      <c r="N3761" s="36">
        <f t="shared" ca="1" si="117"/>
        <v>0</v>
      </c>
      <c r="O3761" s="36" t="e">
        <f ca="1">LEFT(OFFSET(Lists!$Q$2,MATCH(E3761,Lists!$R$3:$R$19,0),0),4)</f>
        <v>#N/A</v>
      </c>
      <c r="P3761" s="36" t="e">
        <f ca="1">MATCH(O3761,Lists!$S$2:$S$640,1)</f>
        <v>#N/A</v>
      </c>
      <c r="Q3761" s="36" t="e">
        <f ca="1">MATCH(LEFT(OFFSET(Lists!$Q$2,MATCH(E3761,Lists!$R$3:$R$19,0)+1,0),4),Lists!$S$3:$S$640,1)</f>
        <v>#N/A</v>
      </c>
      <c r="R3761" s="36" t="e">
        <f ca="1">LEFT(OFFSET(Lists!$S$2,P3761-1+MATCH(F3761,OFFSET(Lists!$T$3,P3761-1,0,Q3761-P3761+1),0),0),6)</f>
        <v>#N/A</v>
      </c>
      <c r="S3761" s="36" t="e">
        <f ca="1">VLOOKUP(R3761,Lists!B:D,3,FALSE)</f>
        <v>#N/A</v>
      </c>
      <c r="T3761" s="36" t="str">
        <f>IF(F3761&lt;&gt;"",MATCH(R3761,'Maximum minutes'!B:B,0),"")</f>
        <v/>
      </c>
      <c r="U3761" s="36">
        <f ca="1">IF(F3761&lt;&gt;"",COUNTA(OFFSET('Maximum minutes'!$C$1,'Annexe A1 Cours'!T3761,0,1,50)),0)</f>
        <v>0</v>
      </c>
      <c r="V3761" s="37">
        <f ca="1">IFERROR(OFFSET('Maximum minutes'!$C$1,T3761+1,-1+MATCH(G3761,OFFSET('Maximum minutes'!$C$1,T3761-1,0,1,50),0)),0)</f>
        <v>0</v>
      </c>
      <c r="W3761" s="38">
        <f t="shared" ca="1" si="116"/>
        <v>0</v>
      </c>
    </row>
    <row r="3762" spans="1:23" s="36" customFormat="1" ht="18.75">
      <c r="A3762" s="34"/>
      <c r="B3762" s="39"/>
      <c r="C3762" s="39"/>
      <c r="D3762" s="35"/>
      <c r="E3762" s="40"/>
      <c r="F3762" s="39"/>
      <c r="G3762" s="39"/>
      <c r="H3762" s="39"/>
      <c r="I3762" s="34"/>
      <c r="J3762" s="34"/>
      <c r="K3762" s="34"/>
      <c r="L3762" s="34"/>
      <c r="M3762" s="43" t="str">
        <f ca="1">IFERROR(OFFSET('Maximum minutes'!$C$1,T3762,MATCH(IF(G3762&lt;&gt;"",G3762,F3762),OFFSET('Maximum minutes'!$C$1,T3762-1,0,1,U3762+1),0)-1)*IF(OR(ISNUMBER(J3762),J3762="sans examen"),1,0)*IF(W3762&lt;MinDate,1,0),"")</f>
        <v/>
      </c>
      <c r="N3762" s="36">
        <f t="shared" ca="1" si="117"/>
        <v>0</v>
      </c>
      <c r="O3762" s="36" t="e">
        <f ca="1">LEFT(OFFSET(Lists!$Q$2,MATCH(E3762,Lists!$R$3:$R$19,0),0),4)</f>
        <v>#N/A</v>
      </c>
      <c r="P3762" s="36" t="e">
        <f ca="1">MATCH(O3762,Lists!$S$2:$S$640,1)</f>
        <v>#N/A</v>
      </c>
      <c r="Q3762" s="36" t="e">
        <f ca="1">MATCH(LEFT(OFFSET(Lists!$Q$2,MATCH(E3762,Lists!$R$3:$R$19,0)+1,0),4),Lists!$S$3:$S$640,1)</f>
        <v>#N/A</v>
      </c>
      <c r="R3762" s="36" t="e">
        <f ca="1">LEFT(OFFSET(Lists!$S$2,P3762-1+MATCH(F3762,OFFSET(Lists!$T$3,P3762-1,0,Q3762-P3762+1),0),0),6)</f>
        <v>#N/A</v>
      </c>
      <c r="S3762" s="36" t="e">
        <f ca="1">VLOOKUP(R3762,Lists!B:D,3,FALSE)</f>
        <v>#N/A</v>
      </c>
      <c r="T3762" s="36" t="str">
        <f>IF(F3762&lt;&gt;"",MATCH(R3762,'Maximum minutes'!B:B,0),"")</f>
        <v/>
      </c>
      <c r="U3762" s="36">
        <f ca="1">IF(F3762&lt;&gt;"",COUNTA(OFFSET('Maximum minutes'!$C$1,'Annexe A1 Cours'!T3762,0,1,50)),0)</f>
        <v>0</v>
      </c>
      <c r="V3762" s="37">
        <f ca="1">IFERROR(OFFSET('Maximum minutes'!$C$1,T3762+1,-1+MATCH(G3762,OFFSET('Maximum minutes'!$C$1,T3762-1,0,1,50),0)),0)</f>
        <v>0</v>
      </c>
      <c r="W3762" s="38">
        <f t="shared" ca="1" si="116"/>
        <v>0</v>
      </c>
    </row>
    <row r="3763" spans="1:23" s="36" customFormat="1" ht="18.75">
      <c r="A3763" s="34"/>
      <c r="B3763" s="39"/>
      <c r="C3763" s="39"/>
      <c r="D3763" s="35"/>
      <c r="E3763" s="40"/>
      <c r="F3763" s="39"/>
      <c r="G3763" s="39"/>
      <c r="H3763" s="39"/>
      <c r="I3763" s="34"/>
      <c r="J3763" s="34"/>
      <c r="K3763" s="34"/>
      <c r="L3763" s="34"/>
      <c r="M3763" s="43" t="str">
        <f ca="1">IFERROR(OFFSET('Maximum minutes'!$C$1,T3763,MATCH(IF(G3763&lt;&gt;"",G3763,F3763),OFFSET('Maximum minutes'!$C$1,T3763-1,0,1,U3763+1),0)-1)*IF(OR(ISNUMBER(J3763),J3763="sans examen"),1,0)*IF(W3763&lt;MinDate,1,0),"")</f>
        <v/>
      </c>
      <c r="N3763" s="36">
        <f t="shared" ca="1" si="117"/>
        <v>0</v>
      </c>
      <c r="O3763" s="36" t="e">
        <f ca="1">LEFT(OFFSET(Lists!$Q$2,MATCH(E3763,Lists!$R$3:$R$19,0),0),4)</f>
        <v>#N/A</v>
      </c>
      <c r="P3763" s="36" t="e">
        <f ca="1">MATCH(O3763,Lists!$S$2:$S$640,1)</f>
        <v>#N/A</v>
      </c>
      <c r="Q3763" s="36" t="e">
        <f ca="1">MATCH(LEFT(OFFSET(Lists!$Q$2,MATCH(E3763,Lists!$R$3:$R$19,0)+1,0),4),Lists!$S$3:$S$640,1)</f>
        <v>#N/A</v>
      </c>
      <c r="R3763" s="36" t="e">
        <f ca="1">LEFT(OFFSET(Lists!$S$2,P3763-1+MATCH(F3763,OFFSET(Lists!$T$3,P3763-1,0,Q3763-P3763+1),0),0),6)</f>
        <v>#N/A</v>
      </c>
      <c r="S3763" s="36" t="e">
        <f ca="1">VLOOKUP(R3763,Lists!B:D,3,FALSE)</f>
        <v>#N/A</v>
      </c>
      <c r="T3763" s="36" t="str">
        <f>IF(F3763&lt;&gt;"",MATCH(R3763,'Maximum minutes'!B:B,0),"")</f>
        <v/>
      </c>
      <c r="U3763" s="36">
        <f ca="1">IF(F3763&lt;&gt;"",COUNTA(OFFSET('Maximum minutes'!$C$1,'Annexe A1 Cours'!T3763,0,1,50)),0)</f>
        <v>0</v>
      </c>
      <c r="V3763" s="37">
        <f ca="1">IFERROR(OFFSET('Maximum minutes'!$C$1,T3763+1,-1+MATCH(G3763,OFFSET('Maximum minutes'!$C$1,T3763-1,0,1,50),0)),0)</f>
        <v>0</v>
      </c>
      <c r="W3763" s="38">
        <f t="shared" ca="1" si="116"/>
        <v>0</v>
      </c>
    </row>
    <row r="3764" spans="1:23" s="36" customFormat="1" ht="18.75">
      <c r="A3764" s="34"/>
      <c r="B3764" s="39"/>
      <c r="C3764" s="39"/>
      <c r="D3764" s="35"/>
      <c r="E3764" s="40"/>
      <c r="F3764" s="39"/>
      <c r="G3764" s="39"/>
      <c r="H3764" s="39"/>
      <c r="I3764" s="34"/>
      <c r="J3764" s="34"/>
      <c r="K3764" s="34"/>
      <c r="L3764" s="34"/>
      <c r="M3764" s="43" t="str">
        <f ca="1">IFERROR(OFFSET('Maximum minutes'!$C$1,T3764,MATCH(IF(G3764&lt;&gt;"",G3764,F3764),OFFSET('Maximum minutes'!$C$1,T3764-1,0,1,U3764+1),0)-1)*IF(OR(ISNUMBER(J3764),J3764="sans examen"),1,0)*IF(W3764&lt;MinDate,1,0),"")</f>
        <v/>
      </c>
      <c r="N3764" s="36">
        <f t="shared" ca="1" si="117"/>
        <v>0</v>
      </c>
      <c r="O3764" s="36" t="e">
        <f ca="1">LEFT(OFFSET(Lists!$Q$2,MATCH(E3764,Lists!$R$3:$R$19,0),0),4)</f>
        <v>#N/A</v>
      </c>
      <c r="P3764" s="36" t="e">
        <f ca="1">MATCH(O3764,Lists!$S$2:$S$640,1)</f>
        <v>#N/A</v>
      </c>
      <c r="Q3764" s="36" t="e">
        <f ca="1">MATCH(LEFT(OFFSET(Lists!$Q$2,MATCH(E3764,Lists!$R$3:$R$19,0)+1,0),4),Lists!$S$3:$S$640,1)</f>
        <v>#N/A</v>
      </c>
      <c r="R3764" s="36" t="e">
        <f ca="1">LEFT(OFFSET(Lists!$S$2,P3764-1+MATCH(F3764,OFFSET(Lists!$T$3,P3764-1,0,Q3764-P3764+1),0),0),6)</f>
        <v>#N/A</v>
      </c>
      <c r="S3764" s="36" t="e">
        <f ca="1">VLOOKUP(R3764,Lists!B:D,3,FALSE)</f>
        <v>#N/A</v>
      </c>
      <c r="T3764" s="36" t="str">
        <f>IF(F3764&lt;&gt;"",MATCH(R3764,'Maximum minutes'!B:B,0),"")</f>
        <v/>
      </c>
      <c r="U3764" s="36">
        <f ca="1">IF(F3764&lt;&gt;"",COUNTA(OFFSET('Maximum minutes'!$C$1,'Annexe A1 Cours'!T3764,0,1,50)),0)</f>
        <v>0</v>
      </c>
      <c r="V3764" s="37">
        <f ca="1">IFERROR(OFFSET('Maximum minutes'!$C$1,T3764+1,-1+MATCH(G3764,OFFSET('Maximum minutes'!$C$1,T3764-1,0,1,50),0)),0)</f>
        <v>0</v>
      </c>
      <c r="W3764" s="38">
        <f t="shared" ca="1" si="116"/>
        <v>0</v>
      </c>
    </row>
    <row r="3765" spans="1:23" s="36" customFormat="1" ht="18.75">
      <c r="A3765" s="34"/>
      <c r="B3765" s="39"/>
      <c r="C3765" s="39"/>
      <c r="D3765" s="35"/>
      <c r="E3765" s="40"/>
      <c r="F3765" s="39"/>
      <c r="G3765" s="39"/>
      <c r="H3765" s="39"/>
      <c r="I3765" s="34"/>
      <c r="J3765" s="34"/>
      <c r="K3765" s="34"/>
      <c r="L3765" s="34"/>
      <c r="M3765" s="43" t="str">
        <f ca="1">IFERROR(OFFSET('Maximum minutes'!$C$1,T3765,MATCH(IF(G3765&lt;&gt;"",G3765,F3765),OFFSET('Maximum minutes'!$C$1,T3765-1,0,1,U3765+1),0)-1)*IF(OR(ISNUMBER(J3765),J3765="sans examen"),1,0)*IF(W3765&lt;MinDate,1,0),"")</f>
        <v/>
      </c>
      <c r="N3765" s="36">
        <f t="shared" ca="1" si="117"/>
        <v>0</v>
      </c>
      <c r="O3765" s="36" t="e">
        <f ca="1">LEFT(OFFSET(Lists!$Q$2,MATCH(E3765,Lists!$R$3:$R$19,0),0),4)</f>
        <v>#N/A</v>
      </c>
      <c r="P3765" s="36" t="e">
        <f ca="1">MATCH(O3765,Lists!$S$2:$S$640,1)</f>
        <v>#N/A</v>
      </c>
      <c r="Q3765" s="36" t="e">
        <f ca="1">MATCH(LEFT(OFFSET(Lists!$Q$2,MATCH(E3765,Lists!$R$3:$R$19,0)+1,0),4),Lists!$S$3:$S$640,1)</f>
        <v>#N/A</v>
      </c>
      <c r="R3765" s="36" t="e">
        <f ca="1">LEFT(OFFSET(Lists!$S$2,P3765-1+MATCH(F3765,OFFSET(Lists!$T$3,P3765-1,0,Q3765-P3765+1),0),0),6)</f>
        <v>#N/A</v>
      </c>
      <c r="S3765" s="36" t="e">
        <f ca="1">VLOOKUP(R3765,Lists!B:D,3,FALSE)</f>
        <v>#N/A</v>
      </c>
      <c r="T3765" s="36" t="str">
        <f>IF(F3765&lt;&gt;"",MATCH(R3765,'Maximum minutes'!B:B,0),"")</f>
        <v/>
      </c>
      <c r="U3765" s="36">
        <f ca="1">IF(F3765&lt;&gt;"",COUNTA(OFFSET('Maximum minutes'!$C$1,'Annexe A1 Cours'!T3765,0,1,50)),0)</f>
        <v>0</v>
      </c>
      <c r="V3765" s="37">
        <f ca="1">IFERROR(OFFSET('Maximum minutes'!$C$1,T3765+1,-1+MATCH(G3765,OFFSET('Maximum minutes'!$C$1,T3765-1,0,1,50),0)),0)</f>
        <v>0</v>
      </c>
      <c r="W3765" s="38">
        <f t="shared" ca="1" si="116"/>
        <v>0</v>
      </c>
    </row>
    <row r="3766" spans="1:23" s="36" customFormat="1" ht="18.75">
      <c r="A3766" s="34"/>
      <c r="B3766" s="39"/>
      <c r="C3766" s="39"/>
      <c r="D3766" s="35"/>
      <c r="E3766" s="40"/>
      <c r="F3766" s="39"/>
      <c r="G3766" s="39"/>
      <c r="H3766" s="39"/>
      <c r="I3766" s="34"/>
      <c r="J3766" s="34"/>
      <c r="K3766" s="34"/>
      <c r="L3766" s="34"/>
      <c r="M3766" s="43" t="str">
        <f ca="1">IFERROR(OFFSET('Maximum minutes'!$C$1,T3766,MATCH(IF(G3766&lt;&gt;"",G3766,F3766),OFFSET('Maximum minutes'!$C$1,T3766-1,0,1,U3766+1),0)-1)*IF(OR(ISNUMBER(J3766),J3766="sans examen"),1,0)*IF(W3766&lt;MinDate,1,0),"")</f>
        <v/>
      </c>
      <c r="N3766" s="36">
        <f t="shared" ca="1" si="117"/>
        <v>0</v>
      </c>
      <c r="O3766" s="36" t="e">
        <f ca="1">LEFT(OFFSET(Lists!$Q$2,MATCH(E3766,Lists!$R$3:$R$19,0),0),4)</f>
        <v>#N/A</v>
      </c>
      <c r="P3766" s="36" t="e">
        <f ca="1">MATCH(O3766,Lists!$S$2:$S$640,1)</f>
        <v>#N/A</v>
      </c>
      <c r="Q3766" s="36" t="e">
        <f ca="1">MATCH(LEFT(OFFSET(Lists!$Q$2,MATCH(E3766,Lists!$R$3:$R$19,0)+1,0),4),Lists!$S$3:$S$640,1)</f>
        <v>#N/A</v>
      </c>
      <c r="R3766" s="36" t="e">
        <f ca="1">LEFT(OFFSET(Lists!$S$2,P3766-1+MATCH(F3766,OFFSET(Lists!$T$3,P3766-1,0,Q3766-P3766+1),0),0),6)</f>
        <v>#N/A</v>
      </c>
      <c r="S3766" s="36" t="e">
        <f ca="1">VLOOKUP(R3766,Lists!B:D,3,FALSE)</f>
        <v>#N/A</v>
      </c>
      <c r="T3766" s="36" t="str">
        <f>IF(F3766&lt;&gt;"",MATCH(R3766,'Maximum minutes'!B:B,0),"")</f>
        <v/>
      </c>
      <c r="U3766" s="36">
        <f ca="1">IF(F3766&lt;&gt;"",COUNTA(OFFSET('Maximum minutes'!$C$1,'Annexe A1 Cours'!T3766,0,1,50)),0)</f>
        <v>0</v>
      </c>
      <c r="V3766" s="37">
        <f ca="1">IFERROR(OFFSET('Maximum minutes'!$C$1,T3766+1,-1+MATCH(G3766,OFFSET('Maximum minutes'!$C$1,T3766-1,0,1,50),0)),0)</f>
        <v>0</v>
      </c>
      <c r="W3766" s="38">
        <f t="shared" ca="1" si="116"/>
        <v>0</v>
      </c>
    </row>
    <row r="3767" spans="1:23" s="36" customFormat="1" ht="18.75">
      <c r="A3767" s="34"/>
      <c r="B3767" s="39"/>
      <c r="C3767" s="39"/>
      <c r="D3767" s="35"/>
      <c r="E3767" s="40"/>
      <c r="F3767" s="39"/>
      <c r="G3767" s="39"/>
      <c r="H3767" s="39"/>
      <c r="I3767" s="34"/>
      <c r="J3767" s="34"/>
      <c r="K3767" s="34"/>
      <c r="L3767" s="34"/>
      <c r="M3767" s="43" t="str">
        <f ca="1">IFERROR(OFFSET('Maximum minutes'!$C$1,T3767,MATCH(IF(G3767&lt;&gt;"",G3767,F3767),OFFSET('Maximum minutes'!$C$1,T3767-1,0,1,U3767+1),0)-1)*IF(OR(ISNUMBER(J3767),J3767="sans examen"),1,0)*IF(W3767&lt;MinDate,1,0),"")</f>
        <v/>
      </c>
      <c r="N3767" s="36">
        <f t="shared" ca="1" si="117"/>
        <v>0</v>
      </c>
      <c r="O3767" s="36" t="e">
        <f ca="1">LEFT(OFFSET(Lists!$Q$2,MATCH(E3767,Lists!$R$3:$R$19,0),0),4)</f>
        <v>#N/A</v>
      </c>
      <c r="P3767" s="36" t="e">
        <f ca="1">MATCH(O3767,Lists!$S$2:$S$640,1)</f>
        <v>#N/A</v>
      </c>
      <c r="Q3767" s="36" t="e">
        <f ca="1">MATCH(LEFT(OFFSET(Lists!$Q$2,MATCH(E3767,Lists!$R$3:$R$19,0)+1,0),4),Lists!$S$3:$S$640,1)</f>
        <v>#N/A</v>
      </c>
      <c r="R3767" s="36" t="e">
        <f ca="1">LEFT(OFFSET(Lists!$S$2,P3767-1+MATCH(F3767,OFFSET(Lists!$T$3,P3767-1,0,Q3767-P3767+1),0),0),6)</f>
        <v>#N/A</v>
      </c>
      <c r="S3767" s="36" t="e">
        <f ca="1">VLOOKUP(R3767,Lists!B:D,3,FALSE)</f>
        <v>#N/A</v>
      </c>
      <c r="T3767" s="36" t="str">
        <f>IF(F3767&lt;&gt;"",MATCH(R3767,'Maximum minutes'!B:B,0),"")</f>
        <v/>
      </c>
      <c r="U3767" s="36">
        <f ca="1">IF(F3767&lt;&gt;"",COUNTA(OFFSET('Maximum minutes'!$C$1,'Annexe A1 Cours'!T3767,0,1,50)),0)</f>
        <v>0</v>
      </c>
      <c r="V3767" s="37">
        <f ca="1">IFERROR(OFFSET('Maximum minutes'!$C$1,T3767+1,-1+MATCH(G3767,OFFSET('Maximum minutes'!$C$1,T3767-1,0,1,50),0)),0)</f>
        <v>0</v>
      </c>
      <c r="W3767" s="38">
        <f t="shared" ca="1" si="116"/>
        <v>0</v>
      </c>
    </row>
    <row r="3768" spans="1:23" s="36" customFormat="1" ht="18.75">
      <c r="A3768" s="34"/>
      <c r="B3768" s="39"/>
      <c r="C3768" s="39"/>
      <c r="D3768" s="35"/>
      <c r="E3768" s="40"/>
      <c r="F3768" s="39"/>
      <c r="G3768" s="39"/>
      <c r="H3768" s="39"/>
      <c r="I3768" s="34"/>
      <c r="J3768" s="34"/>
      <c r="K3768" s="34"/>
      <c r="L3768" s="34"/>
      <c r="M3768" s="43" t="str">
        <f ca="1">IFERROR(OFFSET('Maximum minutes'!$C$1,T3768,MATCH(IF(G3768&lt;&gt;"",G3768,F3768),OFFSET('Maximum minutes'!$C$1,T3768-1,0,1,U3768+1),0)-1)*IF(OR(ISNUMBER(J3768),J3768="sans examen"),1,0)*IF(W3768&lt;MinDate,1,0),"")</f>
        <v/>
      </c>
      <c r="N3768" s="36">
        <f t="shared" ca="1" si="117"/>
        <v>0</v>
      </c>
      <c r="O3768" s="36" t="e">
        <f ca="1">LEFT(OFFSET(Lists!$Q$2,MATCH(E3768,Lists!$R$3:$R$19,0),0),4)</f>
        <v>#N/A</v>
      </c>
      <c r="P3768" s="36" t="e">
        <f ca="1">MATCH(O3768,Lists!$S$2:$S$640,1)</f>
        <v>#N/A</v>
      </c>
      <c r="Q3768" s="36" t="e">
        <f ca="1">MATCH(LEFT(OFFSET(Lists!$Q$2,MATCH(E3768,Lists!$R$3:$R$19,0)+1,0),4),Lists!$S$3:$S$640,1)</f>
        <v>#N/A</v>
      </c>
      <c r="R3768" s="36" t="e">
        <f ca="1">LEFT(OFFSET(Lists!$S$2,P3768-1+MATCH(F3768,OFFSET(Lists!$T$3,P3768-1,0,Q3768-P3768+1),0),0),6)</f>
        <v>#N/A</v>
      </c>
      <c r="S3768" s="36" t="e">
        <f ca="1">VLOOKUP(R3768,Lists!B:D,3,FALSE)</f>
        <v>#N/A</v>
      </c>
      <c r="T3768" s="36" t="str">
        <f>IF(F3768&lt;&gt;"",MATCH(R3768,'Maximum minutes'!B:B,0),"")</f>
        <v/>
      </c>
      <c r="U3768" s="36">
        <f ca="1">IF(F3768&lt;&gt;"",COUNTA(OFFSET('Maximum minutes'!$C$1,'Annexe A1 Cours'!T3768,0,1,50)),0)</f>
        <v>0</v>
      </c>
      <c r="V3768" s="37">
        <f ca="1">IFERROR(OFFSET('Maximum minutes'!$C$1,T3768+1,-1+MATCH(G3768,OFFSET('Maximum minutes'!$C$1,T3768-1,0,1,50),0)),0)</f>
        <v>0</v>
      </c>
      <c r="W3768" s="38">
        <f t="shared" ca="1" si="116"/>
        <v>0</v>
      </c>
    </row>
    <row r="3769" spans="1:23" s="36" customFormat="1" ht="18.75">
      <c r="A3769" s="34"/>
      <c r="B3769" s="39"/>
      <c r="C3769" s="39"/>
      <c r="D3769" s="35"/>
      <c r="E3769" s="40"/>
      <c r="F3769" s="39"/>
      <c r="G3769" s="39"/>
      <c r="H3769" s="39"/>
      <c r="I3769" s="34"/>
      <c r="J3769" s="34"/>
      <c r="K3769" s="34"/>
      <c r="L3769" s="34"/>
      <c r="M3769" s="43" t="str">
        <f ca="1">IFERROR(OFFSET('Maximum minutes'!$C$1,T3769,MATCH(IF(G3769&lt;&gt;"",G3769,F3769),OFFSET('Maximum minutes'!$C$1,T3769-1,0,1,U3769+1),0)-1)*IF(OR(ISNUMBER(J3769),J3769="sans examen"),1,0)*IF(W3769&lt;MinDate,1,0),"")</f>
        <v/>
      </c>
      <c r="N3769" s="36">
        <f t="shared" ca="1" si="117"/>
        <v>0</v>
      </c>
      <c r="O3769" s="36" t="e">
        <f ca="1">LEFT(OFFSET(Lists!$Q$2,MATCH(E3769,Lists!$R$3:$R$19,0),0),4)</f>
        <v>#N/A</v>
      </c>
      <c r="P3769" s="36" t="e">
        <f ca="1">MATCH(O3769,Lists!$S$2:$S$640,1)</f>
        <v>#N/A</v>
      </c>
      <c r="Q3769" s="36" t="e">
        <f ca="1">MATCH(LEFT(OFFSET(Lists!$Q$2,MATCH(E3769,Lists!$R$3:$R$19,0)+1,0),4),Lists!$S$3:$S$640,1)</f>
        <v>#N/A</v>
      </c>
      <c r="R3769" s="36" t="e">
        <f ca="1">LEFT(OFFSET(Lists!$S$2,P3769-1+MATCH(F3769,OFFSET(Lists!$T$3,P3769-1,0,Q3769-P3769+1),0),0),6)</f>
        <v>#N/A</v>
      </c>
      <c r="S3769" s="36" t="e">
        <f ca="1">VLOOKUP(R3769,Lists!B:D,3,FALSE)</f>
        <v>#N/A</v>
      </c>
      <c r="T3769" s="36" t="str">
        <f>IF(F3769&lt;&gt;"",MATCH(R3769,'Maximum minutes'!B:B,0),"")</f>
        <v/>
      </c>
      <c r="U3769" s="36">
        <f ca="1">IF(F3769&lt;&gt;"",COUNTA(OFFSET('Maximum minutes'!$C$1,'Annexe A1 Cours'!T3769,0,1,50)),0)</f>
        <v>0</v>
      </c>
      <c r="V3769" s="37">
        <f ca="1">IFERROR(OFFSET('Maximum minutes'!$C$1,T3769+1,-1+MATCH(G3769,OFFSET('Maximum minutes'!$C$1,T3769-1,0,1,50),0)),0)</f>
        <v>0</v>
      </c>
      <c r="W3769" s="38">
        <f t="shared" ca="1" si="116"/>
        <v>0</v>
      </c>
    </row>
    <row r="3770" spans="1:23" s="36" customFormat="1" ht="18.75">
      <c r="A3770" s="34"/>
      <c r="B3770" s="39"/>
      <c r="C3770" s="39"/>
      <c r="D3770" s="35"/>
      <c r="E3770" s="40"/>
      <c r="F3770" s="39"/>
      <c r="G3770" s="39"/>
      <c r="H3770" s="39"/>
      <c r="I3770" s="34"/>
      <c r="J3770" s="34"/>
      <c r="K3770" s="34"/>
      <c r="L3770" s="34"/>
      <c r="M3770" s="43" t="str">
        <f ca="1">IFERROR(OFFSET('Maximum minutes'!$C$1,T3770,MATCH(IF(G3770&lt;&gt;"",G3770,F3770),OFFSET('Maximum minutes'!$C$1,T3770-1,0,1,U3770+1),0)-1)*IF(OR(ISNUMBER(J3770),J3770="sans examen"),1,0)*IF(W3770&lt;MinDate,1,0),"")</f>
        <v/>
      </c>
      <c r="N3770" s="36">
        <f t="shared" ca="1" si="117"/>
        <v>0</v>
      </c>
      <c r="O3770" s="36" t="e">
        <f ca="1">LEFT(OFFSET(Lists!$Q$2,MATCH(E3770,Lists!$R$3:$R$19,0),0),4)</f>
        <v>#N/A</v>
      </c>
      <c r="P3770" s="36" t="e">
        <f ca="1">MATCH(O3770,Lists!$S$2:$S$640,1)</f>
        <v>#N/A</v>
      </c>
      <c r="Q3770" s="36" t="e">
        <f ca="1">MATCH(LEFT(OFFSET(Lists!$Q$2,MATCH(E3770,Lists!$R$3:$R$19,0)+1,0),4),Lists!$S$3:$S$640,1)</f>
        <v>#N/A</v>
      </c>
      <c r="R3770" s="36" t="e">
        <f ca="1">LEFT(OFFSET(Lists!$S$2,P3770-1+MATCH(F3770,OFFSET(Lists!$T$3,P3770-1,0,Q3770-P3770+1),0),0),6)</f>
        <v>#N/A</v>
      </c>
      <c r="S3770" s="36" t="e">
        <f ca="1">VLOOKUP(R3770,Lists!B:D,3,FALSE)</f>
        <v>#N/A</v>
      </c>
      <c r="T3770" s="36" t="str">
        <f>IF(F3770&lt;&gt;"",MATCH(R3770,'Maximum minutes'!B:B,0),"")</f>
        <v/>
      </c>
      <c r="U3770" s="36">
        <f ca="1">IF(F3770&lt;&gt;"",COUNTA(OFFSET('Maximum minutes'!$C$1,'Annexe A1 Cours'!T3770,0,1,50)),0)</f>
        <v>0</v>
      </c>
      <c r="V3770" s="37">
        <f ca="1">IFERROR(OFFSET('Maximum minutes'!$C$1,T3770+1,-1+MATCH(G3770,OFFSET('Maximum minutes'!$C$1,T3770-1,0,1,50),0)),0)</f>
        <v>0</v>
      </c>
      <c r="W3770" s="38">
        <f t="shared" ca="1" si="116"/>
        <v>0</v>
      </c>
    </row>
    <row r="3771" spans="1:23" s="36" customFormat="1" ht="18.75">
      <c r="A3771" s="34"/>
      <c r="B3771" s="39"/>
      <c r="C3771" s="39"/>
      <c r="D3771" s="35"/>
      <c r="E3771" s="40"/>
      <c r="F3771" s="39"/>
      <c r="G3771" s="39"/>
      <c r="H3771" s="39"/>
      <c r="I3771" s="34"/>
      <c r="J3771" s="34"/>
      <c r="K3771" s="34"/>
      <c r="L3771" s="34"/>
      <c r="M3771" s="43" t="str">
        <f ca="1">IFERROR(OFFSET('Maximum minutes'!$C$1,T3771,MATCH(IF(G3771&lt;&gt;"",G3771,F3771),OFFSET('Maximum minutes'!$C$1,T3771-1,0,1,U3771+1),0)-1)*IF(OR(ISNUMBER(J3771),J3771="sans examen"),1,0)*IF(W3771&lt;MinDate,1,0),"")</f>
        <v/>
      </c>
      <c r="N3771" s="36">
        <f t="shared" ca="1" si="117"/>
        <v>0</v>
      </c>
      <c r="O3771" s="36" t="e">
        <f ca="1">LEFT(OFFSET(Lists!$Q$2,MATCH(E3771,Lists!$R$3:$R$19,0),0),4)</f>
        <v>#N/A</v>
      </c>
      <c r="P3771" s="36" t="e">
        <f ca="1">MATCH(O3771,Lists!$S$2:$S$640,1)</f>
        <v>#N/A</v>
      </c>
      <c r="Q3771" s="36" t="e">
        <f ca="1">MATCH(LEFT(OFFSET(Lists!$Q$2,MATCH(E3771,Lists!$R$3:$R$19,0)+1,0),4),Lists!$S$3:$S$640,1)</f>
        <v>#N/A</v>
      </c>
      <c r="R3771" s="36" t="e">
        <f ca="1">LEFT(OFFSET(Lists!$S$2,P3771-1+MATCH(F3771,OFFSET(Lists!$T$3,P3771-1,0,Q3771-P3771+1),0),0),6)</f>
        <v>#N/A</v>
      </c>
      <c r="S3771" s="36" t="e">
        <f ca="1">VLOOKUP(R3771,Lists!B:D,3,FALSE)</f>
        <v>#N/A</v>
      </c>
      <c r="T3771" s="36" t="str">
        <f>IF(F3771&lt;&gt;"",MATCH(R3771,'Maximum minutes'!B:B,0),"")</f>
        <v/>
      </c>
      <c r="U3771" s="36">
        <f ca="1">IF(F3771&lt;&gt;"",COUNTA(OFFSET('Maximum minutes'!$C$1,'Annexe A1 Cours'!T3771,0,1,50)),0)</f>
        <v>0</v>
      </c>
      <c r="V3771" s="37">
        <f ca="1">IFERROR(OFFSET('Maximum minutes'!$C$1,T3771+1,-1+MATCH(G3771,OFFSET('Maximum minutes'!$C$1,T3771-1,0,1,50),0)),0)</f>
        <v>0</v>
      </c>
      <c r="W3771" s="38">
        <f t="shared" ca="1" si="116"/>
        <v>0</v>
      </c>
    </row>
    <row r="3772" spans="1:23" s="36" customFormat="1" ht="18.75">
      <c r="A3772" s="34"/>
      <c r="B3772" s="39"/>
      <c r="C3772" s="39"/>
      <c r="D3772" s="35"/>
      <c r="E3772" s="40"/>
      <c r="F3772" s="39"/>
      <c r="G3772" s="39"/>
      <c r="H3772" s="39"/>
      <c r="I3772" s="34"/>
      <c r="J3772" s="34"/>
      <c r="K3772" s="34"/>
      <c r="L3772" s="34"/>
      <c r="M3772" s="43" t="str">
        <f ca="1">IFERROR(OFFSET('Maximum minutes'!$C$1,T3772,MATCH(IF(G3772&lt;&gt;"",G3772,F3772),OFFSET('Maximum minutes'!$C$1,T3772-1,0,1,U3772+1),0)-1)*IF(OR(ISNUMBER(J3772),J3772="sans examen"),1,0)*IF(W3772&lt;MinDate,1,0),"")</f>
        <v/>
      </c>
      <c r="N3772" s="36">
        <f t="shared" ca="1" si="117"/>
        <v>0</v>
      </c>
      <c r="O3772" s="36" t="e">
        <f ca="1">LEFT(OFFSET(Lists!$Q$2,MATCH(E3772,Lists!$R$3:$R$19,0),0),4)</f>
        <v>#N/A</v>
      </c>
      <c r="P3772" s="36" t="e">
        <f ca="1">MATCH(O3772,Lists!$S$2:$S$640,1)</f>
        <v>#N/A</v>
      </c>
      <c r="Q3772" s="36" t="e">
        <f ca="1">MATCH(LEFT(OFFSET(Lists!$Q$2,MATCH(E3772,Lists!$R$3:$R$19,0)+1,0),4),Lists!$S$3:$S$640,1)</f>
        <v>#N/A</v>
      </c>
      <c r="R3772" s="36" t="e">
        <f ca="1">LEFT(OFFSET(Lists!$S$2,P3772-1+MATCH(F3772,OFFSET(Lists!$T$3,P3772-1,0,Q3772-P3772+1),0),0),6)</f>
        <v>#N/A</v>
      </c>
      <c r="S3772" s="36" t="e">
        <f ca="1">VLOOKUP(R3772,Lists!B:D,3,FALSE)</f>
        <v>#N/A</v>
      </c>
      <c r="T3772" s="36" t="str">
        <f>IF(F3772&lt;&gt;"",MATCH(R3772,'Maximum minutes'!B:B,0),"")</f>
        <v/>
      </c>
      <c r="U3772" s="36">
        <f ca="1">IF(F3772&lt;&gt;"",COUNTA(OFFSET('Maximum minutes'!$C$1,'Annexe A1 Cours'!T3772,0,1,50)),0)</f>
        <v>0</v>
      </c>
      <c r="V3772" s="37">
        <f ca="1">IFERROR(OFFSET('Maximum minutes'!$C$1,T3772+1,-1+MATCH(G3772,OFFSET('Maximum minutes'!$C$1,T3772-1,0,1,50),0)),0)</f>
        <v>0</v>
      </c>
      <c r="W3772" s="38">
        <f t="shared" ca="1" si="116"/>
        <v>0</v>
      </c>
    </row>
    <row r="3773" spans="1:23" s="36" customFormat="1" ht="18.75">
      <c r="A3773" s="34"/>
      <c r="B3773" s="39"/>
      <c r="C3773" s="39"/>
      <c r="D3773" s="35"/>
      <c r="E3773" s="40"/>
      <c r="F3773" s="39"/>
      <c r="G3773" s="39"/>
      <c r="H3773" s="39"/>
      <c r="I3773" s="34"/>
      <c r="J3773" s="34"/>
      <c r="K3773" s="34"/>
      <c r="L3773" s="34"/>
      <c r="M3773" s="43" t="str">
        <f ca="1">IFERROR(OFFSET('Maximum minutes'!$C$1,T3773,MATCH(IF(G3773&lt;&gt;"",G3773,F3773),OFFSET('Maximum minutes'!$C$1,T3773-1,0,1,U3773+1),0)-1)*IF(OR(ISNUMBER(J3773),J3773="sans examen"),1,0)*IF(W3773&lt;MinDate,1,0),"")</f>
        <v/>
      </c>
      <c r="N3773" s="36">
        <f t="shared" ca="1" si="117"/>
        <v>0</v>
      </c>
      <c r="O3773" s="36" t="e">
        <f ca="1">LEFT(OFFSET(Lists!$Q$2,MATCH(E3773,Lists!$R$3:$R$19,0),0),4)</f>
        <v>#N/A</v>
      </c>
      <c r="P3773" s="36" t="e">
        <f ca="1">MATCH(O3773,Lists!$S$2:$S$640,1)</f>
        <v>#N/A</v>
      </c>
      <c r="Q3773" s="36" t="e">
        <f ca="1">MATCH(LEFT(OFFSET(Lists!$Q$2,MATCH(E3773,Lists!$R$3:$R$19,0)+1,0),4),Lists!$S$3:$S$640,1)</f>
        <v>#N/A</v>
      </c>
      <c r="R3773" s="36" t="e">
        <f ca="1">LEFT(OFFSET(Lists!$S$2,P3773-1+MATCH(F3773,OFFSET(Lists!$T$3,P3773-1,0,Q3773-P3773+1),0),0),6)</f>
        <v>#N/A</v>
      </c>
      <c r="S3773" s="36" t="e">
        <f ca="1">VLOOKUP(R3773,Lists!B:D,3,FALSE)</f>
        <v>#N/A</v>
      </c>
      <c r="T3773" s="36" t="str">
        <f>IF(F3773&lt;&gt;"",MATCH(R3773,'Maximum minutes'!B:B,0),"")</f>
        <v/>
      </c>
      <c r="U3773" s="36">
        <f ca="1">IF(F3773&lt;&gt;"",COUNTA(OFFSET('Maximum minutes'!$C$1,'Annexe A1 Cours'!T3773,0,1,50)),0)</f>
        <v>0</v>
      </c>
      <c r="V3773" s="37">
        <f ca="1">IFERROR(OFFSET('Maximum minutes'!$C$1,T3773+1,-1+MATCH(G3773,OFFSET('Maximum minutes'!$C$1,T3773-1,0,1,50),0)),0)</f>
        <v>0</v>
      </c>
      <c r="W3773" s="38">
        <f t="shared" ca="1" si="116"/>
        <v>0</v>
      </c>
    </row>
    <row r="3774" spans="1:23" s="36" customFormat="1" ht="18.75">
      <c r="A3774" s="34"/>
      <c r="B3774" s="39"/>
      <c r="C3774" s="39"/>
      <c r="D3774" s="35"/>
      <c r="E3774" s="40"/>
      <c r="F3774" s="39"/>
      <c r="G3774" s="39"/>
      <c r="H3774" s="39"/>
      <c r="I3774" s="34"/>
      <c r="J3774" s="34"/>
      <c r="K3774" s="34"/>
      <c r="L3774" s="34"/>
      <c r="M3774" s="43" t="str">
        <f ca="1">IFERROR(OFFSET('Maximum minutes'!$C$1,T3774,MATCH(IF(G3774&lt;&gt;"",G3774,F3774),OFFSET('Maximum minutes'!$C$1,T3774-1,0,1,U3774+1),0)-1)*IF(OR(ISNUMBER(J3774),J3774="sans examen"),1,0)*IF(W3774&lt;MinDate,1,0),"")</f>
        <v/>
      </c>
      <c r="N3774" s="36">
        <f t="shared" ca="1" si="117"/>
        <v>0</v>
      </c>
      <c r="O3774" s="36" t="e">
        <f ca="1">LEFT(OFFSET(Lists!$Q$2,MATCH(E3774,Lists!$R$3:$R$19,0),0),4)</f>
        <v>#N/A</v>
      </c>
      <c r="P3774" s="36" t="e">
        <f ca="1">MATCH(O3774,Lists!$S$2:$S$640,1)</f>
        <v>#N/A</v>
      </c>
      <c r="Q3774" s="36" t="e">
        <f ca="1">MATCH(LEFT(OFFSET(Lists!$Q$2,MATCH(E3774,Lists!$R$3:$R$19,0)+1,0),4),Lists!$S$3:$S$640,1)</f>
        <v>#N/A</v>
      </c>
      <c r="R3774" s="36" t="e">
        <f ca="1">LEFT(OFFSET(Lists!$S$2,P3774-1+MATCH(F3774,OFFSET(Lists!$T$3,P3774-1,0,Q3774-P3774+1),0),0),6)</f>
        <v>#N/A</v>
      </c>
      <c r="S3774" s="36" t="e">
        <f ca="1">VLOOKUP(R3774,Lists!B:D,3,FALSE)</f>
        <v>#N/A</v>
      </c>
      <c r="T3774" s="36" t="str">
        <f>IF(F3774&lt;&gt;"",MATCH(R3774,'Maximum minutes'!B:B,0),"")</f>
        <v/>
      </c>
      <c r="U3774" s="36">
        <f ca="1">IF(F3774&lt;&gt;"",COUNTA(OFFSET('Maximum minutes'!$C$1,'Annexe A1 Cours'!T3774,0,1,50)),0)</f>
        <v>0</v>
      </c>
      <c r="V3774" s="37">
        <f ca="1">IFERROR(OFFSET('Maximum minutes'!$C$1,T3774+1,-1+MATCH(G3774,OFFSET('Maximum minutes'!$C$1,T3774-1,0,1,50),0)),0)</f>
        <v>0</v>
      </c>
      <c r="W3774" s="38">
        <f t="shared" ca="1" si="116"/>
        <v>0</v>
      </c>
    </row>
    <row r="3775" spans="1:23" s="36" customFormat="1" ht="18.75">
      <c r="A3775" s="34"/>
      <c r="B3775" s="39"/>
      <c r="C3775" s="39"/>
      <c r="D3775" s="35"/>
      <c r="E3775" s="40"/>
      <c r="F3775" s="39"/>
      <c r="G3775" s="39"/>
      <c r="H3775" s="39"/>
      <c r="I3775" s="34"/>
      <c r="J3775" s="34"/>
      <c r="K3775" s="34"/>
      <c r="L3775" s="34"/>
      <c r="M3775" s="43" t="str">
        <f ca="1">IFERROR(OFFSET('Maximum minutes'!$C$1,T3775,MATCH(IF(G3775&lt;&gt;"",G3775,F3775),OFFSET('Maximum minutes'!$C$1,T3775-1,0,1,U3775+1),0)-1)*IF(OR(ISNUMBER(J3775),J3775="sans examen"),1,0)*IF(W3775&lt;MinDate,1,0),"")</f>
        <v/>
      </c>
      <c r="N3775" s="36">
        <f t="shared" ca="1" si="117"/>
        <v>0</v>
      </c>
      <c r="O3775" s="36" t="e">
        <f ca="1">LEFT(OFFSET(Lists!$Q$2,MATCH(E3775,Lists!$R$3:$R$19,0),0),4)</f>
        <v>#N/A</v>
      </c>
      <c r="P3775" s="36" t="e">
        <f ca="1">MATCH(O3775,Lists!$S$2:$S$640,1)</f>
        <v>#N/A</v>
      </c>
      <c r="Q3775" s="36" t="e">
        <f ca="1">MATCH(LEFT(OFFSET(Lists!$Q$2,MATCH(E3775,Lists!$R$3:$R$19,0)+1,0),4),Lists!$S$3:$S$640,1)</f>
        <v>#N/A</v>
      </c>
      <c r="R3775" s="36" t="e">
        <f ca="1">LEFT(OFFSET(Lists!$S$2,P3775-1+MATCH(F3775,OFFSET(Lists!$T$3,P3775-1,0,Q3775-P3775+1),0),0),6)</f>
        <v>#N/A</v>
      </c>
      <c r="S3775" s="36" t="e">
        <f ca="1">VLOOKUP(R3775,Lists!B:D,3,FALSE)</f>
        <v>#N/A</v>
      </c>
      <c r="T3775" s="36" t="str">
        <f>IF(F3775&lt;&gt;"",MATCH(R3775,'Maximum minutes'!B:B,0),"")</f>
        <v/>
      </c>
      <c r="U3775" s="36">
        <f ca="1">IF(F3775&lt;&gt;"",COUNTA(OFFSET('Maximum minutes'!$C$1,'Annexe A1 Cours'!T3775,0,1,50)),0)</f>
        <v>0</v>
      </c>
      <c r="V3775" s="37">
        <f ca="1">IFERROR(OFFSET('Maximum minutes'!$C$1,T3775+1,-1+MATCH(G3775,OFFSET('Maximum minutes'!$C$1,T3775-1,0,1,50),0)),0)</f>
        <v>0</v>
      </c>
      <c r="W3775" s="38">
        <f t="shared" ca="1" si="116"/>
        <v>0</v>
      </c>
    </row>
    <row r="3776" spans="1:23" s="36" customFormat="1" ht="18.75">
      <c r="A3776" s="34"/>
      <c r="B3776" s="39"/>
      <c r="C3776" s="39"/>
      <c r="D3776" s="35"/>
      <c r="E3776" s="40"/>
      <c r="F3776" s="39"/>
      <c r="G3776" s="39"/>
      <c r="H3776" s="39"/>
      <c r="I3776" s="34"/>
      <c r="J3776" s="34"/>
      <c r="K3776" s="34"/>
      <c r="L3776" s="34"/>
      <c r="M3776" s="43" t="str">
        <f ca="1">IFERROR(OFFSET('Maximum minutes'!$C$1,T3776,MATCH(IF(G3776&lt;&gt;"",G3776,F3776),OFFSET('Maximum minutes'!$C$1,T3776-1,0,1,U3776+1),0)-1)*IF(OR(ISNUMBER(J3776),J3776="sans examen"),1,0)*IF(W3776&lt;MinDate,1,0),"")</f>
        <v/>
      </c>
      <c r="N3776" s="36">
        <f t="shared" ca="1" si="117"/>
        <v>0</v>
      </c>
      <c r="O3776" s="36" t="e">
        <f ca="1">LEFT(OFFSET(Lists!$Q$2,MATCH(E3776,Lists!$R$3:$R$19,0),0),4)</f>
        <v>#N/A</v>
      </c>
      <c r="P3776" s="36" t="e">
        <f ca="1">MATCH(O3776,Lists!$S$2:$S$640,1)</f>
        <v>#N/A</v>
      </c>
      <c r="Q3776" s="36" t="e">
        <f ca="1">MATCH(LEFT(OFFSET(Lists!$Q$2,MATCH(E3776,Lists!$R$3:$R$19,0)+1,0),4),Lists!$S$3:$S$640,1)</f>
        <v>#N/A</v>
      </c>
      <c r="R3776" s="36" t="e">
        <f ca="1">LEFT(OFFSET(Lists!$S$2,P3776-1+MATCH(F3776,OFFSET(Lists!$T$3,P3776-1,0,Q3776-P3776+1),0),0),6)</f>
        <v>#N/A</v>
      </c>
      <c r="S3776" s="36" t="e">
        <f ca="1">VLOOKUP(R3776,Lists!B:D,3,FALSE)</f>
        <v>#N/A</v>
      </c>
      <c r="T3776" s="36" t="str">
        <f>IF(F3776&lt;&gt;"",MATCH(R3776,'Maximum minutes'!B:B,0),"")</f>
        <v/>
      </c>
      <c r="U3776" s="36">
        <f ca="1">IF(F3776&lt;&gt;"",COUNTA(OFFSET('Maximum minutes'!$C$1,'Annexe A1 Cours'!T3776,0,1,50)),0)</f>
        <v>0</v>
      </c>
      <c r="V3776" s="37">
        <f ca="1">IFERROR(OFFSET('Maximum minutes'!$C$1,T3776+1,-1+MATCH(G3776,OFFSET('Maximum minutes'!$C$1,T3776-1,0,1,50),0)),0)</f>
        <v>0</v>
      </c>
      <c r="W3776" s="38">
        <f t="shared" ca="1" si="116"/>
        <v>0</v>
      </c>
    </row>
    <row r="3777" spans="1:23" s="36" customFormat="1" ht="18.75">
      <c r="A3777" s="34"/>
      <c r="B3777" s="39"/>
      <c r="C3777" s="39"/>
      <c r="D3777" s="35"/>
      <c r="E3777" s="40"/>
      <c r="F3777" s="39"/>
      <c r="G3777" s="39"/>
      <c r="H3777" s="39"/>
      <c r="I3777" s="34"/>
      <c r="J3777" s="34"/>
      <c r="K3777" s="34"/>
      <c r="L3777" s="34"/>
      <c r="M3777" s="43" t="str">
        <f ca="1">IFERROR(OFFSET('Maximum minutes'!$C$1,T3777,MATCH(IF(G3777&lt;&gt;"",G3777,F3777),OFFSET('Maximum minutes'!$C$1,T3777-1,0,1,U3777+1),0)-1)*IF(OR(ISNUMBER(J3777),J3777="sans examen"),1,0)*IF(W3777&lt;MinDate,1,0),"")</f>
        <v/>
      </c>
      <c r="N3777" s="36">
        <f t="shared" ca="1" si="117"/>
        <v>0</v>
      </c>
      <c r="O3777" s="36" t="e">
        <f ca="1">LEFT(OFFSET(Lists!$Q$2,MATCH(E3777,Lists!$R$3:$R$19,0),0),4)</f>
        <v>#N/A</v>
      </c>
      <c r="P3777" s="36" t="e">
        <f ca="1">MATCH(O3777,Lists!$S$2:$S$640,1)</f>
        <v>#N/A</v>
      </c>
      <c r="Q3777" s="36" t="e">
        <f ca="1">MATCH(LEFT(OFFSET(Lists!$Q$2,MATCH(E3777,Lists!$R$3:$R$19,0)+1,0),4),Lists!$S$3:$S$640,1)</f>
        <v>#N/A</v>
      </c>
      <c r="R3777" s="36" t="e">
        <f ca="1">LEFT(OFFSET(Lists!$S$2,P3777-1+MATCH(F3777,OFFSET(Lists!$T$3,P3777-1,0,Q3777-P3777+1),0),0),6)</f>
        <v>#N/A</v>
      </c>
      <c r="S3777" s="36" t="e">
        <f ca="1">VLOOKUP(R3777,Lists!B:D,3,FALSE)</f>
        <v>#N/A</v>
      </c>
      <c r="T3777" s="36" t="str">
        <f>IF(F3777&lt;&gt;"",MATCH(R3777,'Maximum minutes'!B:B,0),"")</f>
        <v/>
      </c>
      <c r="U3777" s="36">
        <f ca="1">IF(F3777&lt;&gt;"",COUNTA(OFFSET('Maximum minutes'!$C$1,'Annexe A1 Cours'!T3777,0,1,50)),0)</f>
        <v>0</v>
      </c>
      <c r="V3777" s="37">
        <f ca="1">IFERROR(OFFSET('Maximum minutes'!$C$1,T3777+1,-1+MATCH(G3777,OFFSET('Maximum minutes'!$C$1,T3777-1,0,1,50),0)),0)</f>
        <v>0</v>
      </c>
      <c r="W3777" s="38">
        <f t="shared" ca="1" si="116"/>
        <v>0</v>
      </c>
    </row>
    <row r="3778" spans="1:23" s="36" customFormat="1" ht="18.75">
      <c r="A3778" s="34"/>
      <c r="B3778" s="39"/>
      <c r="C3778" s="39"/>
      <c r="D3778" s="35"/>
      <c r="E3778" s="40"/>
      <c r="F3778" s="39"/>
      <c r="G3778" s="39"/>
      <c r="H3778" s="39"/>
      <c r="I3778" s="34"/>
      <c r="J3778" s="34"/>
      <c r="K3778" s="34"/>
      <c r="L3778" s="34"/>
      <c r="M3778" s="43" t="str">
        <f ca="1">IFERROR(OFFSET('Maximum minutes'!$C$1,T3778,MATCH(IF(G3778&lt;&gt;"",G3778,F3778),OFFSET('Maximum minutes'!$C$1,T3778-1,0,1,U3778+1),0)-1)*IF(OR(ISNUMBER(J3778),J3778="sans examen"),1,0)*IF(W3778&lt;MinDate,1,0),"")</f>
        <v/>
      </c>
      <c r="N3778" s="36">
        <f t="shared" ca="1" si="117"/>
        <v>0</v>
      </c>
      <c r="O3778" s="36" t="e">
        <f ca="1">LEFT(OFFSET(Lists!$Q$2,MATCH(E3778,Lists!$R$3:$R$19,0),0),4)</f>
        <v>#N/A</v>
      </c>
      <c r="P3778" s="36" t="e">
        <f ca="1">MATCH(O3778,Lists!$S$2:$S$640,1)</f>
        <v>#N/A</v>
      </c>
      <c r="Q3778" s="36" t="e">
        <f ca="1">MATCH(LEFT(OFFSET(Lists!$Q$2,MATCH(E3778,Lists!$R$3:$R$19,0)+1,0),4),Lists!$S$3:$S$640,1)</f>
        <v>#N/A</v>
      </c>
      <c r="R3778" s="36" t="e">
        <f ca="1">LEFT(OFFSET(Lists!$S$2,P3778-1+MATCH(F3778,OFFSET(Lists!$T$3,P3778-1,0,Q3778-P3778+1),0),0),6)</f>
        <v>#N/A</v>
      </c>
      <c r="S3778" s="36" t="e">
        <f ca="1">VLOOKUP(R3778,Lists!B:D,3,FALSE)</f>
        <v>#N/A</v>
      </c>
      <c r="T3778" s="36" t="str">
        <f>IF(F3778&lt;&gt;"",MATCH(R3778,'Maximum minutes'!B:B,0),"")</f>
        <v/>
      </c>
      <c r="U3778" s="36">
        <f ca="1">IF(F3778&lt;&gt;"",COUNTA(OFFSET('Maximum minutes'!$C$1,'Annexe A1 Cours'!T3778,0,1,50)),0)</f>
        <v>0</v>
      </c>
      <c r="V3778" s="37">
        <f ca="1">IFERROR(OFFSET('Maximum minutes'!$C$1,T3778+1,-1+MATCH(G3778,OFFSET('Maximum minutes'!$C$1,T3778-1,0,1,50),0)),0)</f>
        <v>0</v>
      </c>
      <c r="W3778" s="38">
        <f t="shared" ca="1" si="116"/>
        <v>0</v>
      </c>
    </row>
    <row r="3779" spans="1:23" s="36" customFormat="1" ht="18.75">
      <c r="A3779" s="34"/>
      <c r="B3779" s="39"/>
      <c r="C3779" s="39"/>
      <c r="D3779" s="35"/>
      <c r="E3779" s="40"/>
      <c r="F3779" s="39"/>
      <c r="G3779" s="39"/>
      <c r="H3779" s="39"/>
      <c r="I3779" s="34"/>
      <c r="J3779" s="34"/>
      <c r="K3779" s="34"/>
      <c r="L3779" s="34"/>
      <c r="M3779" s="43" t="str">
        <f ca="1">IFERROR(OFFSET('Maximum minutes'!$C$1,T3779,MATCH(IF(G3779&lt;&gt;"",G3779,F3779),OFFSET('Maximum minutes'!$C$1,T3779-1,0,1,U3779+1),0)-1)*IF(OR(ISNUMBER(J3779),J3779="sans examen"),1,0)*IF(W3779&lt;MinDate,1,0),"")</f>
        <v/>
      </c>
      <c r="N3779" s="36">
        <f t="shared" ca="1" si="117"/>
        <v>0</v>
      </c>
      <c r="O3779" s="36" t="e">
        <f ca="1">LEFT(OFFSET(Lists!$Q$2,MATCH(E3779,Lists!$R$3:$R$19,0),0),4)</f>
        <v>#N/A</v>
      </c>
      <c r="P3779" s="36" t="e">
        <f ca="1">MATCH(O3779,Lists!$S$2:$S$640,1)</f>
        <v>#N/A</v>
      </c>
      <c r="Q3779" s="36" t="e">
        <f ca="1">MATCH(LEFT(OFFSET(Lists!$Q$2,MATCH(E3779,Lists!$R$3:$R$19,0)+1,0),4),Lists!$S$3:$S$640,1)</f>
        <v>#N/A</v>
      </c>
      <c r="R3779" s="36" t="e">
        <f ca="1">LEFT(OFFSET(Lists!$S$2,P3779-1+MATCH(F3779,OFFSET(Lists!$T$3,P3779-1,0,Q3779-P3779+1),0),0),6)</f>
        <v>#N/A</v>
      </c>
      <c r="S3779" s="36" t="e">
        <f ca="1">VLOOKUP(R3779,Lists!B:D,3,FALSE)</f>
        <v>#N/A</v>
      </c>
      <c r="T3779" s="36" t="str">
        <f>IF(F3779&lt;&gt;"",MATCH(R3779,'Maximum minutes'!B:B,0),"")</f>
        <v/>
      </c>
      <c r="U3779" s="36">
        <f ca="1">IF(F3779&lt;&gt;"",COUNTA(OFFSET('Maximum minutes'!$C$1,'Annexe A1 Cours'!T3779,0,1,50)),0)</f>
        <v>0</v>
      </c>
      <c r="V3779" s="37">
        <f ca="1">IFERROR(OFFSET('Maximum minutes'!$C$1,T3779+1,-1+MATCH(G3779,OFFSET('Maximum minutes'!$C$1,T3779-1,0,1,50),0)),0)</f>
        <v>0</v>
      </c>
      <c r="W3779" s="38">
        <f t="shared" ca="1" si="116"/>
        <v>0</v>
      </c>
    </row>
    <row r="3780" spans="1:23" s="36" customFormat="1" ht="18.75">
      <c r="A3780" s="34"/>
      <c r="B3780" s="39"/>
      <c r="C3780" s="39"/>
      <c r="D3780" s="35"/>
      <c r="E3780" s="40"/>
      <c r="F3780" s="39"/>
      <c r="G3780" s="39"/>
      <c r="H3780" s="39"/>
      <c r="I3780" s="34"/>
      <c r="J3780" s="34"/>
      <c r="K3780" s="34"/>
      <c r="L3780" s="34"/>
      <c r="M3780" s="43" t="str">
        <f ca="1">IFERROR(OFFSET('Maximum minutes'!$C$1,T3780,MATCH(IF(G3780&lt;&gt;"",G3780,F3780),OFFSET('Maximum minutes'!$C$1,T3780-1,0,1,U3780+1),0)-1)*IF(OR(ISNUMBER(J3780),J3780="sans examen"),1,0)*IF(W3780&lt;MinDate,1,0),"")</f>
        <v/>
      </c>
      <c r="N3780" s="36">
        <f t="shared" ca="1" si="117"/>
        <v>0</v>
      </c>
      <c r="O3780" s="36" t="e">
        <f ca="1">LEFT(OFFSET(Lists!$Q$2,MATCH(E3780,Lists!$R$3:$R$19,0),0),4)</f>
        <v>#N/A</v>
      </c>
      <c r="P3780" s="36" t="e">
        <f ca="1">MATCH(O3780,Lists!$S$2:$S$640,1)</f>
        <v>#N/A</v>
      </c>
      <c r="Q3780" s="36" t="e">
        <f ca="1">MATCH(LEFT(OFFSET(Lists!$Q$2,MATCH(E3780,Lists!$R$3:$R$19,0)+1,0),4),Lists!$S$3:$S$640,1)</f>
        <v>#N/A</v>
      </c>
      <c r="R3780" s="36" t="e">
        <f ca="1">LEFT(OFFSET(Lists!$S$2,P3780-1+MATCH(F3780,OFFSET(Lists!$T$3,P3780-1,0,Q3780-P3780+1),0),0),6)</f>
        <v>#N/A</v>
      </c>
      <c r="S3780" s="36" t="e">
        <f ca="1">VLOOKUP(R3780,Lists!B:D,3,FALSE)</f>
        <v>#N/A</v>
      </c>
      <c r="T3780" s="36" t="str">
        <f>IF(F3780&lt;&gt;"",MATCH(R3780,'Maximum minutes'!B:B,0),"")</f>
        <v/>
      </c>
      <c r="U3780" s="36">
        <f ca="1">IF(F3780&lt;&gt;"",COUNTA(OFFSET('Maximum minutes'!$C$1,'Annexe A1 Cours'!T3780,0,1,50)),0)</f>
        <v>0</v>
      </c>
      <c r="V3780" s="37">
        <f ca="1">IFERROR(OFFSET('Maximum minutes'!$C$1,T3780+1,-1+MATCH(G3780,OFFSET('Maximum minutes'!$C$1,T3780-1,0,1,50),0)),0)</f>
        <v>0</v>
      </c>
      <c r="W3780" s="38">
        <f t="shared" ca="1" si="116"/>
        <v>0</v>
      </c>
    </row>
    <row r="3781" spans="1:23" s="36" customFormat="1" ht="18.75">
      <c r="A3781" s="34"/>
      <c r="B3781" s="39"/>
      <c r="C3781" s="39"/>
      <c r="D3781" s="35"/>
      <c r="E3781" s="40"/>
      <c r="F3781" s="39"/>
      <c r="G3781" s="39"/>
      <c r="H3781" s="39"/>
      <c r="I3781" s="34"/>
      <c r="J3781" s="34"/>
      <c r="K3781" s="34"/>
      <c r="L3781" s="34"/>
      <c r="M3781" s="43" t="str">
        <f ca="1">IFERROR(OFFSET('Maximum minutes'!$C$1,T3781,MATCH(IF(G3781&lt;&gt;"",G3781,F3781),OFFSET('Maximum minutes'!$C$1,T3781-1,0,1,U3781+1),0)-1)*IF(OR(ISNUMBER(J3781),J3781="sans examen"),1,0)*IF(W3781&lt;MinDate,1,0),"")</f>
        <v/>
      </c>
      <c r="N3781" s="36">
        <f t="shared" ca="1" si="117"/>
        <v>0</v>
      </c>
      <c r="O3781" s="36" t="e">
        <f ca="1">LEFT(OFFSET(Lists!$Q$2,MATCH(E3781,Lists!$R$3:$R$19,0),0),4)</f>
        <v>#N/A</v>
      </c>
      <c r="P3781" s="36" t="e">
        <f ca="1">MATCH(O3781,Lists!$S$2:$S$640,1)</f>
        <v>#N/A</v>
      </c>
      <c r="Q3781" s="36" t="e">
        <f ca="1">MATCH(LEFT(OFFSET(Lists!$Q$2,MATCH(E3781,Lists!$R$3:$R$19,0)+1,0),4),Lists!$S$3:$S$640,1)</f>
        <v>#N/A</v>
      </c>
      <c r="R3781" s="36" t="e">
        <f ca="1">LEFT(OFFSET(Lists!$S$2,P3781-1+MATCH(F3781,OFFSET(Lists!$T$3,P3781-1,0,Q3781-P3781+1),0),0),6)</f>
        <v>#N/A</v>
      </c>
      <c r="S3781" s="36" t="e">
        <f ca="1">VLOOKUP(R3781,Lists!B:D,3,FALSE)</f>
        <v>#N/A</v>
      </c>
      <c r="T3781" s="36" t="str">
        <f>IF(F3781&lt;&gt;"",MATCH(R3781,'Maximum minutes'!B:B,0),"")</f>
        <v/>
      </c>
      <c r="U3781" s="36">
        <f ca="1">IF(F3781&lt;&gt;"",COUNTA(OFFSET('Maximum minutes'!$C$1,'Annexe A1 Cours'!T3781,0,1,50)),0)</f>
        <v>0</v>
      </c>
      <c r="V3781" s="37">
        <f ca="1">IFERROR(OFFSET('Maximum minutes'!$C$1,T3781+1,-1+MATCH(G3781,OFFSET('Maximum minutes'!$C$1,T3781-1,0,1,50),0)),0)</f>
        <v>0</v>
      </c>
      <c r="W3781" s="38">
        <f t="shared" ca="1" si="116"/>
        <v>0</v>
      </c>
    </row>
    <row r="3782" spans="1:23" s="36" customFormat="1" ht="18.75">
      <c r="A3782" s="34"/>
      <c r="B3782" s="39"/>
      <c r="C3782" s="39"/>
      <c r="D3782" s="35"/>
      <c r="E3782" s="40"/>
      <c r="F3782" s="39"/>
      <c r="G3782" s="39"/>
      <c r="H3782" s="39"/>
      <c r="I3782" s="34"/>
      <c r="J3782" s="34"/>
      <c r="K3782" s="34"/>
      <c r="L3782" s="34"/>
      <c r="M3782" s="43" t="str">
        <f ca="1">IFERROR(OFFSET('Maximum minutes'!$C$1,T3782,MATCH(IF(G3782&lt;&gt;"",G3782,F3782),OFFSET('Maximum minutes'!$C$1,T3782-1,0,1,U3782+1),0)-1)*IF(OR(ISNUMBER(J3782),J3782="sans examen"),1,0)*IF(W3782&lt;MinDate,1,0),"")</f>
        <v/>
      </c>
      <c r="N3782" s="36">
        <f t="shared" ca="1" si="117"/>
        <v>0</v>
      </c>
      <c r="O3782" s="36" t="e">
        <f ca="1">LEFT(OFFSET(Lists!$Q$2,MATCH(E3782,Lists!$R$3:$R$19,0),0),4)</f>
        <v>#N/A</v>
      </c>
      <c r="P3782" s="36" t="e">
        <f ca="1">MATCH(O3782,Lists!$S$2:$S$640,1)</f>
        <v>#N/A</v>
      </c>
      <c r="Q3782" s="36" t="e">
        <f ca="1">MATCH(LEFT(OFFSET(Lists!$Q$2,MATCH(E3782,Lists!$R$3:$R$19,0)+1,0),4),Lists!$S$3:$S$640,1)</f>
        <v>#N/A</v>
      </c>
      <c r="R3782" s="36" t="e">
        <f ca="1">LEFT(OFFSET(Lists!$S$2,P3782-1+MATCH(F3782,OFFSET(Lists!$T$3,P3782-1,0,Q3782-P3782+1),0),0),6)</f>
        <v>#N/A</v>
      </c>
      <c r="S3782" s="36" t="e">
        <f ca="1">VLOOKUP(R3782,Lists!B:D,3,FALSE)</f>
        <v>#N/A</v>
      </c>
      <c r="T3782" s="36" t="str">
        <f>IF(F3782&lt;&gt;"",MATCH(R3782,'Maximum minutes'!B:B,0),"")</f>
        <v/>
      </c>
      <c r="U3782" s="36">
        <f ca="1">IF(F3782&lt;&gt;"",COUNTA(OFFSET('Maximum minutes'!$C$1,'Annexe A1 Cours'!T3782,0,1,50)),0)</f>
        <v>0</v>
      </c>
      <c r="V3782" s="37">
        <f ca="1">IFERROR(OFFSET('Maximum minutes'!$C$1,T3782+1,-1+MATCH(G3782,OFFSET('Maximum minutes'!$C$1,T3782-1,0,1,50),0)),0)</f>
        <v>0</v>
      </c>
      <c r="W3782" s="38">
        <f t="shared" ca="1" si="116"/>
        <v>0</v>
      </c>
    </row>
    <row r="3783" spans="1:23" s="36" customFormat="1" ht="18.75">
      <c r="A3783" s="34"/>
      <c r="B3783" s="39"/>
      <c r="C3783" s="39"/>
      <c r="D3783" s="35"/>
      <c r="E3783" s="40"/>
      <c r="F3783" s="39"/>
      <c r="G3783" s="39"/>
      <c r="H3783" s="39"/>
      <c r="I3783" s="34"/>
      <c r="J3783" s="34"/>
      <c r="K3783" s="34"/>
      <c r="L3783" s="34"/>
      <c r="M3783" s="43" t="str">
        <f ca="1">IFERROR(OFFSET('Maximum minutes'!$C$1,T3783,MATCH(IF(G3783&lt;&gt;"",G3783,F3783),OFFSET('Maximum minutes'!$C$1,T3783-1,0,1,U3783+1),0)-1)*IF(OR(ISNUMBER(J3783),J3783="sans examen"),1,0)*IF(W3783&lt;MinDate,1,0),"")</f>
        <v/>
      </c>
      <c r="N3783" s="36">
        <f t="shared" ca="1" si="117"/>
        <v>0</v>
      </c>
      <c r="O3783" s="36" t="e">
        <f ca="1">LEFT(OFFSET(Lists!$Q$2,MATCH(E3783,Lists!$R$3:$R$19,0),0),4)</f>
        <v>#N/A</v>
      </c>
      <c r="P3783" s="36" t="e">
        <f ca="1">MATCH(O3783,Lists!$S$2:$S$640,1)</f>
        <v>#N/A</v>
      </c>
      <c r="Q3783" s="36" t="e">
        <f ca="1">MATCH(LEFT(OFFSET(Lists!$Q$2,MATCH(E3783,Lists!$R$3:$R$19,0)+1,0),4),Lists!$S$3:$S$640,1)</f>
        <v>#N/A</v>
      </c>
      <c r="R3783" s="36" t="e">
        <f ca="1">LEFT(OFFSET(Lists!$S$2,P3783-1+MATCH(F3783,OFFSET(Lists!$T$3,P3783-1,0,Q3783-P3783+1),0),0),6)</f>
        <v>#N/A</v>
      </c>
      <c r="S3783" s="36" t="e">
        <f ca="1">VLOOKUP(R3783,Lists!B:D,3,FALSE)</f>
        <v>#N/A</v>
      </c>
      <c r="T3783" s="36" t="str">
        <f>IF(F3783&lt;&gt;"",MATCH(R3783,'Maximum minutes'!B:B,0),"")</f>
        <v/>
      </c>
      <c r="U3783" s="36">
        <f ca="1">IF(F3783&lt;&gt;"",COUNTA(OFFSET('Maximum minutes'!$C$1,'Annexe A1 Cours'!T3783,0,1,50)),0)</f>
        <v>0</v>
      </c>
      <c r="V3783" s="37">
        <f ca="1">IFERROR(OFFSET('Maximum minutes'!$C$1,T3783+1,-1+MATCH(G3783,OFFSET('Maximum minutes'!$C$1,T3783-1,0,1,50),0)),0)</f>
        <v>0</v>
      </c>
      <c r="W3783" s="38">
        <f t="shared" ref="W3783:W3846" ca="1" si="118">IFERROR(DATE(YEAR(D3783)+V3783,MONTH(D3783),DAY(D3783)),"")</f>
        <v>0</v>
      </c>
    </row>
    <row r="3784" spans="1:23" s="36" customFormat="1" ht="18.75">
      <c r="A3784" s="34"/>
      <c r="B3784" s="39"/>
      <c r="C3784" s="39"/>
      <c r="D3784" s="35"/>
      <c r="E3784" s="40"/>
      <c r="F3784" s="39"/>
      <c r="G3784" s="39"/>
      <c r="H3784" s="39"/>
      <c r="I3784" s="34"/>
      <c r="J3784" s="34"/>
      <c r="K3784" s="34"/>
      <c r="L3784" s="34"/>
      <c r="M3784" s="43" t="str">
        <f ca="1">IFERROR(OFFSET('Maximum minutes'!$C$1,T3784,MATCH(IF(G3784&lt;&gt;"",G3784,F3784),OFFSET('Maximum minutes'!$C$1,T3784-1,0,1,U3784+1),0)-1)*IF(OR(ISNUMBER(J3784),J3784="sans examen"),1,0)*IF(W3784&lt;MinDate,1,0),"")</f>
        <v/>
      </c>
      <c r="N3784" s="36">
        <f t="shared" ref="N3784:N3847" ca="1" si="119">IF(K3784&gt;0,MIN(K3784,M3784),0)*IF(M3784="",0,1)</f>
        <v>0</v>
      </c>
      <c r="O3784" s="36" t="e">
        <f ca="1">LEFT(OFFSET(Lists!$Q$2,MATCH(E3784,Lists!$R$3:$R$19,0),0),4)</f>
        <v>#N/A</v>
      </c>
      <c r="P3784" s="36" t="e">
        <f ca="1">MATCH(O3784,Lists!$S$2:$S$640,1)</f>
        <v>#N/A</v>
      </c>
      <c r="Q3784" s="36" t="e">
        <f ca="1">MATCH(LEFT(OFFSET(Lists!$Q$2,MATCH(E3784,Lists!$R$3:$R$19,0)+1,0),4),Lists!$S$3:$S$640,1)</f>
        <v>#N/A</v>
      </c>
      <c r="R3784" s="36" t="e">
        <f ca="1">LEFT(OFFSET(Lists!$S$2,P3784-1+MATCH(F3784,OFFSET(Lists!$T$3,P3784-1,0,Q3784-P3784+1),0),0),6)</f>
        <v>#N/A</v>
      </c>
      <c r="S3784" s="36" t="e">
        <f ca="1">VLOOKUP(R3784,Lists!B:D,3,FALSE)</f>
        <v>#N/A</v>
      </c>
      <c r="T3784" s="36" t="str">
        <f>IF(F3784&lt;&gt;"",MATCH(R3784,'Maximum minutes'!B:B,0),"")</f>
        <v/>
      </c>
      <c r="U3784" s="36">
        <f ca="1">IF(F3784&lt;&gt;"",COUNTA(OFFSET('Maximum minutes'!$C$1,'Annexe A1 Cours'!T3784,0,1,50)),0)</f>
        <v>0</v>
      </c>
      <c r="V3784" s="37">
        <f ca="1">IFERROR(OFFSET('Maximum minutes'!$C$1,T3784+1,-1+MATCH(G3784,OFFSET('Maximum minutes'!$C$1,T3784-1,0,1,50),0)),0)</f>
        <v>0</v>
      </c>
      <c r="W3784" s="38">
        <f t="shared" ca="1" si="118"/>
        <v>0</v>
      </c>
    </row>
    <row r="3785" spans="1:23" s="36" customFormat="1" ht="18.75">
      <c r="A3785" s="34"/>
      <c r="B3785" s="39"/>
      <c r="C3785" s="39"/>
      <c r="D3785" s="35"/>
      <c r="E3785" s="40"/>
      <c r="F3785" s="39"/>
      <c r="G3785" s="39"/>
      <c r="H3785" s="39"/>
      <c r="I3785" s="34"/>
      <c r="J3785" s="34"/>
      <c r="K3785" s="34"/>
      <c r="L3785" s="34"/>
      <c r="M3785" s="43" t="str">
        <f ca="1">IFERROR(OFFSET('Maximum minutes'!$C$1,T3785,MATCH(IF(G3785&lt;&gt;"",G3785,F3785),OFFSET('Maximum minutes'!$C$1,T3785-1,0,1,U3785+1),0)-1)*IF(OR(ISNUMBER(J3785),J3785="sans examen"),1,0)*IF(W3785&lt;MinDate,1,0),"")</f>
        <v/>
      </c>
      <c r="N3785" s="36">
        <f t="shared" ca="1" si="119"/>
        <v>0</v>
      </c>
      <c r="O3785" s="36" t="e">
        <f ca="1">LEFT(OFFSET(Lists!$Q$2,MATCH(E3785,Lists!$R$3:$R$19,0),0),4)</f>
        <v>#N/A</v>
      </c>
      <c r="P3785" s="36" t="e">
        <f ca="1">MATCH(O3785,Lists!$S$2:$S$640,1)</f>
        <v>#N/A</v>
      </c>
      <c r="Q3785" s="36" t="e">
        <f ca="1">MATCH(LEFT(OFFSET(Lists!$Q$2,MATCH(E3785,Lists!$R$3:$R$19,0)+1,0),4),Lists!$S$3:$S$640,1)</f>
        <v>#N/A</v>
      </c>
      <c r="R3785" s="36" t="e">
        <f ca="1">LEFT(OFFSET(Lists!$S$2,P3785-1+MATCH(F3785,OFFSET(Lists!$T$3,P3785-1,0,Q3785-P3785+1),0),0),6)</f>
        <v>#N/A</v>
      </c>
      <c r="S3785" s="36" t="e">
        <f ca="1">VLOOKUP(R3785,Lists!B:D,3,FALSE)</f>
        <v>#N/A</v>
      </c>
      <c r="T3785" s="36" t="str">
        <f>IF(F3785&lt;&gt;"",MATCH(R3785,'Maximum minutes'!B:B,0),"")</f>
        <v/>
      </c>
      <c r="U3785" s="36">
        <f ca="1">IF(F3785&lt;&gt;"",COUNTA(OFFSET('Maximum minutes'!$C$1,'Annexe A1 Cours'!T3785,0,1,50)),0)</f>
        <v>0</v>
      </c>
      <c r="V3785" s="37">
        <f ca="1">IFERROR(OFFSET('Maximum minutes'!$C$1,T3785+1,-1+MATCH(G3785,OFFSET('Maximum minutes'!$C$1,T3785-1,0,1,50),0)),0)</f>
        <v>0</v>
      </c>
      <c r="W3785" s="38">
        <f t="shared" ca="1" si="118"/>
        <v>0</v>
      </c>
    </row>
    <row r="3786" spans="1:23" s="36" customFormat="1" ht="18.75">
      <c r="A3786" s="34"/>
      <c r="B3786" s="39"/>
      <c r="C3786" s="39"/>
      <c r="D3786" s="35"/>
      <c r="E3786" s="40"/>
      <c r="F3786" s="39"/>
      <c r="G3786" s="39"/>
      <c r="H3786" s="39"/>
      <c r="I3786" s="34"/>
      <c r="J3786" s="34"/>
      <c r="K3786" s="34"/>
      <c r="L3786" s="34"/>
      <c r="M3786" s="43" t="str">
        <f ca="1">IFERROR(OFFSET('Maximum minutes'!$C$1,T3786,MATCH(IF(G3786&lt;&gt;"",G3786,F3786),OFFSET('Maximum minutes'!$C$1,T3786-1,0,1,U3786+1),0)-1)*IF(OR(ISNUMBER(J3786),J3786="sans examen"),1,0)*IF(W3786&lt;MinDate,1,0),"")</f>
        <v/>
      </c>
      <c r="N3786" s="36">
        <f t="shared" ca="1" si="119"/>
        <v>0</v>
      </c>
      <c r="O3786" s="36" t="e">
        <f ca="1">LEFT(OFFSET(Lists!$Q$2,MATCH(E3786,Lists!$R$3:$R$19,0),0),4)</f>
        <v>#N/A</v>
      </c>
      <c r="P3786" s="36" t="e">
        <f ca="1">MATCH(O3786,Lists!$S$2:$S$640,1)</f>
        <v>#N/A</v>
      </c>
      <c r="Q3786" s="36" t="e">
        <f ca="1">MATCH(LEFT(OFFSET(Lists!$Q$2,MATCH(E3786,Lists!$R$3:$R$19,0)+1,0),4),Lists!$S$3:$S$640,1)</f>
        <v>#N/A</v>
      </c>
      <c r="R3786" s="36" t="e">
        <f ca="1">LEFT(OFFSET(Lists!$S$2,P3786-1+MATCH(F3786,OFFSET(Lists!$T$3,P3786-1,0,Q3786-P3786+1),0),0),6)</f>
        <v>#N/A</v>
      </c>
      <c r="S3786" s="36" t="e">
        <f ca="1">VLOOKUP(R3786,Lists!B:D,3,FALSE)</f>
        <v>#N/A</v>
      </c>
      <c r="T3786" s="36" t="str">
        <f>IF(F3786&lt;&gt;"",MATCH(R3786,'Maximum minutes'!B:B,0),"")</f>
        <v/>
      </c>
      <c r="U3786" s="36">
        <f ca="1">IF(F3786&lt;&gt;"",COUNTA(OFFSET('Maximum minutes'!$C$1,'Annexe A1 Cours'!T3786,0,1,50)),0)</f>
        <v>0</v>
      </c>
      <c r="V3786" s="37">
        <f ca="1">IFERROR(OFFSET('Maximum minutes'!$C$1,T3786+1,-1+MATCH(G3786,OFFSET('Maximum minutes'!$C$1,T3786-1,0,1,50),0)),0)</f>
        <v>0</v>
      </c>
      <c r="W3786" s="38">
        <f t="shared" ca="1" si="118"/>
        <v>0</v>
      </c>
    </row>
    <row r="3787" spans="1:23" s="36" customFormat="1" ht="18.75">
      <c r="A3787" s="34"/>
      <c r="B3787" s="39"/>
      <c r="C3787" s="39"/>
      <c r="D3787" s="35"/>
      <c r="E3787" s="40"/>
      <c r="F3787" s="39"/>
      <c r="G3787" s="39"/>
      <c r="H3787" s="39"/>
      <c r="I3787" s="34"/>
      <c r="J3787" s="34"/>
      <c r="K3787" s="34"/>
      <c r="L3787" s="34"/>
      <c r="M3787" s="43" t="str">
        <f ca="1">IFERROR(OFFSET('Maximum minutes'!$C$1,T3787,MATCH(IF(G3787&lt;&gt;"",G3787,F3787),OFFSET('Maximum minutes'!$C$1,T3787-1,0,1,U3787+1),0)-1)*IF(OR(ISNUMBER(J3787),J3787="sans examen"),1,0)*IF(W3787&lt;MinDate,1,0),"")</f>
        <v/>
      </c>
      <c r="N3787" s="36">
        <f t="shared" ca="1" si="119"/>
        <v>0</v>
      </c>
      <c r="O3787" s="36" t="e">
        <f ca="1">LEFT(OFFSET(Lists!$Q$2,MATCH(E3787,Lists!$R$3:$R$19,0),0),4)</f>
        <v>#N/A</v>
      </c>
      <c r="P3787" s="36" t="e">
        <f ca="1">MATCH(O3787,Lists!$S$2:$S$640,1)</f>
        <v>#N/A</v>
      </c>
      <c r="Q3787" s="36" t="e">
        <f ca="1">MATCH(LEFT(OFFSET(Lists!$Q$2,MATCH(E3787,Lists!$R$3:$R$19,0)+1,0),4),Lists!$S$3:$S$640,1)</f>
        <v>#N/A</v>
      </c>
      <c r="R3787" s="36" t="e">
        <f ca="1">LEFT(OFFSET(Lists!$S$2,P3787-1+MATCH(F3787,OFFSET(Lists!$T$3,P3787-1,0,Q3787-P3787+1),0),0),6)</f>
        <v>#N/A</v>
      </c>
      <c r="S3787" s="36" t="e">
        <f ca="1">VLOOKUP(R3787,Lists!B:D,3,FALSE)</f>
        <v>#N/A</v>
      </c>
      <c r="T3787" s="36" t="str">
        <f>IF(F3787&lt;&gt;"",MATCH(R3787,'Maximum minutes'!B:B,0),"")</f>
        <v/>
      </c>
      <c r="U3787" s="36">
        <f ca="1">IF(F3787&lt;&gt;"",COUNTA(OFFSET('Maximum minutes'!$C$1,'Annexe A1 Cours'!T3787,0,1,50)),0)</f>
        <v>0</v>
      </c>
      <c r="V3787" s="37">
        <f ca="1">IFERROR(OFFSET('Maximum minutes'!$C$1,T3787+1,-1+MATCH(G3787,OFFSET('Maximum minutes'!$C$1,T3787-1,0,1,50),0)),0)</f>
        <v>0</v>
      </c>
      <c r="W3787" s="38">
        <f t="shared" ca="1" si="118"/>
        <v>0</v>
      </c>
    </row>
    <row r="3788" spans="1:23" s="36" customFormat="1" ht="18.75">
      <c r="A3788" s="34"/>
      <c r="B3788" s="39"/>
      <c r="C3788" s="39"/>
      <c r="D3788" s="35"/>
      <c r="E3788" s="40"/>
      <c r="F3788" s="39"/>
      <c r="G3788" s="39"/>
      <c r="H3788" s="39"/>
      <c r="I3788" s="34"/>
      <c r="J3788" s="34"/>
      <c r="K3788" s="34"/>
      <c r="L3788" s="34"/>
      <c r="M3788" s="43" t="str">
        <f ca="1">IFERROR(OFFSET('Maximum minutes'!$C$1,T3788,MATCH(IF(G3788&lt;&gt;"",G3788,F3788),OFFSET('Maximum minutes'!$C$1,T3788-1,0,1,U3788+1),0)-1)*IF(OR(ISNUMBER(J3788),J3788="sans examen"),1,0)*IF(W3788&lt;MinDate,1,0),"")</f>
        <v/>
      </c>
      <c r="N3788" s="36">
        <f t="shared" ca="1" si="119"/>
        <v>0</v>
      </c>
      <c r="O3788" s="36" t="e">
        <f ca="1">LEFT(OFFSET(Lists!$Q$2,MATCH(E3788,Lists!$R$3:$R$19,0),0),4)</f>
        <v>#N/A</v>
      </c>
      <c r="P3788" s="36" t="e">
        <f ca="1">MATCH(O3788,Lists!$S$2:$S$640,1)</f>
        <v>#N/A</v>
      </c>
      <c r="Q3788" s="36" t="e">
        <f ca="1">MATCH(LEFT(OFFSET(Lists!$Q$2,MATCH(E3788,Lists!$R$3:$R$19,0)+1,0),4),Lists!$S$3:$S$640,1)</f>
        <v>#N/A</v>
      </c>
      <c r="R3788" s="36" t="e">
        <f ca="1">LEFT(OFFSET(Lists!$S$2,P3788-1+MATCH(F3788,OFFSET(Lists!$T$3,P3788-1,0,Q3788-P3788+1),0),0),6)</f>
        <v>#N/A</v>
      </c>
      <c r="S3788" s="36" t="e">
        <f ca="1">VLOOKUP(R3788,Lists!B:D,3,FALSE)</f>
        <v>#N/A</v>
      </c>
      <c r="T3788" s="36" t="str">
        <f>IF(F3788&lt;&gt;"",MATCH(R3788,'Maximum minutes'!B:B,0),"")</f>
        <v/>
      </c>
      <c r="U3788" s="36">
        <f ca="1">IF(F3788&lt;&gt;"",COUNTA(OFFSET('Maximum minutes'!$C$1,'Annexe A1 Cours'!T3788,0,1,50)),0)</f>
        <v>0</v>
      </c>
      <c r="V3788" s="37">
        <f ca="1">IFERROR(OFFSET('Maximum minutes'!$C$1,T3788+1,-1+MATCH(G3788,OFFSET('Maximum minutes'!$C$1,T3788-1,0,1,50),0)),0)</f>
        <v>0</v>
      </c>
      <c r="W3788" s="38">
        <f t="shared" ca="1" si="118"/>
        <v>0</v>
      </c>
    </row>
    <row r="3789" spans="1:23" s="36" customFormat="1" ht="18.75">
      <c r="A3789" s="34"/>
      <c r="B3789" s="39"/>
      <c r="C3789" s="39"/>
      <c r="D3789" s="35"/>
      <c r="E3789" s="40"/>
      <c r="F3789" s="39"/>
      <c r="G3789" s="39"/>
      <c r="H3789" s="39"/>
      <c r="I3789" s="34"/>
      <c r="J3789" s="34"/>
      <c r="K3789" s="34"/>
      <c r="L3789" s="34"/>
      <c r="M3789" s="43" t="str">
        <f ca="1">IFERROR(OFFSET('Maximum minutes'!$C$1,T3789,MATCH(IF(G3789&lt;&gt;"",G3789,F3789),OFFSET('Maximum minutes'!$C$1,T3789-1,0,1,U3789+1),0)-1)*IF(OR(ISNUMBER(J3789),J3789="sans examen"),1,0)*IF(W3789&lt;MinDate,1,0),"")</f>
        <v/>
      </c>
      <c r="N3789" s="36">
        <f t="shared" ca="1" si="119"/>
        <v>0</v>
      </c>
      <c r="O3789" s="36" t="e">
        <f ca="1">LEFT(OFFSET(Lists!$Q$2,MATCH(E3789,Lists!$R$3:$R$19,0),0),4)</f>
        <v>#N/A</v>
      </c>
      <c r="P3789" s="36" t="e">
        <f ca="1">MATCH(O3789,Lists!$S$2:$S$640,1)</f>
        <v>#N/A</v>
      </c>
      <c r="Q3789" s="36" t="e">
        <f ca="1">MATCH(LEFT(OFFSET(Lists!$Q$2,MATCH(E3789,Lists!$R$3:$R$19,0)+1,0),4),Lists!$S$3:$S$640,1)</f>
        <v>#N/A</v>
      </c>
      <c r="R3789" s="36" t="e">
        <f ca="1">LEFT(OFFSET(Lists!$S$2,P3789-1+MATCH(F3789,OFFSET(Lists!$T$3,P3789-1,0,Q3789-P3789+1),0),0),6)</f>
        <v>#N/A</v>
      </c>
      <c r="S3789" s="36" t="e">
        <f ca="1">VLOOKUP(R3789,Lists!B:D,3,FALSE)</f>
        <v>#N/A</v>
      </c>
      <c r="T3789" s="36" t="str">
        <f>IF(F3789&lt;&gt;"",MATCH(R3789,'Maximum minutes'!B:B,0),"")</f>
        <v/>
      </c>
      <c r="U3789" s="36">
        <f ca="1">IF(F3789&lt;&gt;"",COUNTA(OFFSET('Maximum minutes'!$C$1,'Annexe A1 Cours'!T3789,0,1,50)),0)</f>
        <v>0</v>
      </c>
      <c r="V3789" s="37">
        <f ca="1">IFERROR(OFFSET('Maximum minutes'!$C$1,T3789+1,-1+MATCH(G3789,OFFSET('Maximum minutes'!$C$1,T3789-1,0,1,50),0)),0)</f>
        <v>0</v>
      </c>
      <c r="W3789" s="38">
        <f t="shared" ca="1" si="118"/>
        <v>0</v>
      </c>
    </row>
    <row r="3790" spans="1:23" s="36" customFormat="1" ht="18.75">
      <c r="A3790" s="34"/>
      <c r="B3790" s="39"/>
      <c r="C3790" s="39"/>
      <c r="D3790" s="35"/>
      <c r="E3790" s="40"/>
      <c r="F3790" s="39"/>
      <c r="G3790" s="39"/>
      <c r="H3790" s="39"/>
      <c r="I3790" s="34"/>
      <c r="J3790" s="34"/>
      <c r="K3790" s="34"/>
      <c r="L3790" s="34"/>
      <c r="M3790" s="43" t="str">
        <f ca="1">IFERROR(OFFSET('Maximum minutes'!$C$1,T3790,MATCH(IF(G3790&lt;&gt;"",G3790,F3790),OFFSET('Maximum minutes'!$C$1,T3790-1,0,1,U3790+1),0)-1)*IF(OR(ISNUMBER(J3790),J3790="sans examen"),1,0)*IF(W3790&lt;MinDate,1,0),"")</f>
        <v/>
      </c>
      <c r="N3790" s="36">
        <f t="shared" ca="1" si="119"/>
        <v>0</v>
      </c>
      <c r="O3790" s="36" t="e">
        <f ca="1">LEFT(OFFSET(Lists!$Q$2,MATCH(E3790,Lists!$R$3:$R$19,0),0),4)</f>
        <v>#N/A</v>
      </c>
      <c r="P3790" s="36" t="e">
        <f ca="1">MATCH(O3790,Lists!$S$2:$S$640,1)</f>
        <v>#N/A</v>
      </c>
      <c r="Q3790" s="36" t="e">
        <f ca="1">MATCH(LEFT(OFFSET(Lists!$Q$2,MATCH(E3790,Lists!$R$3:$R$19,0)+1,0),4),Lists!$S$3:$S$640,1)</f>
        <v>#N/A</v>
      </c>
      <c r="R3790" s="36" t="e">
        <f ca="1">LEFT(OFFSET(Lists!$S$2,P3790-1+MATCH(F3790,OFFSET(Lists!$T$3,P3790-1,0,Q3790-P3790+1),0),0),6)</f>
        <v>#N/A</v>
      </c>
      <c r="S3790" s="36" t="e">
        <f ca="1">VLOOKUP(R3790,Lists!B:D,3,FALSE)</f>
        <v>#N/A</v>
      </c>
      <c r="T3790" s="36" t="str">
        <f>IF(F3790&lt;&gt;"",MATCH(R3790,'Maximum minutes'!B:B,0),"")</f>
        <v/>
      </c>
      <c r="U3790" s="36">
        <f ca="1">IF(F3790&lt;&gt;"",COUNTA(OFFSET('Maximum minutes'!$C$1,'Annexe A1 Cours'!T3790,0,1,50)),0)</f>
        <v>0</v>
      </c>
      <c r="V3790" s="37">
        <f ca="1">IFERROR(OFFSET('Maximum minutes'!$C$1,T3790+1,-1+MATCH(G3790,OFFSET('Maximum minutes'!$C$1,T3790-1,0,1,50),0)),0)</f>
        <v>0</v>
      </c>
      <c r="W3790" s="38">
        <f t="shared" ca="1" si="118"/>
        <v>0</v>
      </c>
    </row>
    <row r="3791" spans="1:23" s="36" customFormat="1" ht="18.75">
      <c r="A3791" s="34"/>
      <c r="B3791" s="39"/>
      <c r="C3791" s="39"/>
      <c r="D3791" s="35"/>
      <c r="E3791" s="40"/>
      <c r="F3791" s="39"/>
      <c r="G3791" s="39"/>
      <c r="H3791" s="39"/>
      <c r="I3791" s="34"/>
      <c r="J3791" s="34"/>
      <c r="K3791" s="34"/>
      <c r="L3791" s="34"/>
      <c r="M3791" s="43" t="str">
        <f ca="1">IFERROR(OFFSET('Maximum minutes'!$C$1,T3791,MATCH(IF(G3791&lt;&gt;"",G3791,F3791),OFFSET('Maximum minutes'!$C$1,T3791-1,0,1,U3791+1),0)-1)*IF(OR(ISNUMBER(J3791),J3791="sans examen"),1,0)*IF(W3791&lt;MinDate,1,0),"")</f>
        <v/>
      </c>
      <c r="N3791" s="36">
        <f t="shared" ca="1" si="119"/>
        <v>0</v>
      </c>
      <c r="O3791" s="36" t="e">
        <f ca="1">LEFT(OFFSET(Lists!$Q$2,MATCH(E3791,Lists!$R$3:$R$19,0),0),4)</f>
        <v>#N/A</v>
      </c>
      <c r="P3791" s="36" t="e">
        <f ca="1">MATCH(O3791,Lists!$S$2:$S$640,1)</f>
        <v>#N/A</v>
      </c>
      <c r="Q3791" s="36" t="e">
        <f ca="1">MATCH(LEFT(OFFSET(Lists!$Q$2,MATCH(E3791,Lists!$R$3:$R$19,0)+1,0),4),Lists!$S$3:$S$640,1)</f>
        <v>#N/A</v>
      </c>
      <c r="R3791" s="36" t="e">
        <f ca="1">LEFT(OFFSET(Lists!$S$2,P3791-1+MATCH(F3791,OFFSET(Lists!$T$3,P3791-1,0,Q3791-P3791+1),0),0),6)</f>
        <v>#N/A</v>
      </c>
      <c r="S3791" s="36" t="e">
        <f ca="1">VLOOKUP(R3791,Lists!B:D,3,FALSE)</f>
        <v>#N/A</v>
      </c>
      <c r="T3791" s="36" t="str">
        <f>IF(F3791&lt;&gt;"",MATCH(R3791,'Maximum minutes'!B:B,0),"")</f>
        <v/>
      </c>
      <c r="U3791" s="36">
        <f ca="1">IF(F3791&lt;&gt;"",COUNTA(OFFSET('Maximum minutes'!$C$1,'Annexe A1 Cours'!T3791,0,1,50)),0)</f>
        <v>0</v>
      </c>
      <c r="V3791" s="37">
        <f ca="1">IFERROR(OFFSET('Maximum minutes'!$C$1,T3791+1,-1+MATCH(G3791,OFFSET('Maximum minutes'!$C$1,T3791-1,0,1,50),0)),0)</f>
        <v>0</v>
      </c>
      <c r="W3791" s="38">
        <f t="shared" ca="1" si="118"/>
        <v>0</v>
      </c>
    </row>
    <row r="3792" spans="1:23" s="36" customFormat="1" ht="18.75">
      <c r="A3792" s="34"/>
      <c r="B3792" s="39"/>
      <c r="C3792" s="39"/>
      <c r="D3792" s="35"/>
      <c r="E3792" s="40"/>
      <c r="F3792" s="39"/>
      <c r="G3792" s="39"/>
      <c r="H3792" s="39"/>
      <c r="I3792" s="34"/>
      <c r="J3792" s="34"/>
      <c r="K3792" s="34"/>
      <c r="L3792" s="34"/>
      <c r="M3792" s="43" t="str">
        <f ca="1">IFERROR(OFFSET('Maximum minutes'!$C$1,T3792,MATCH(IF(G3792&lt;&gt;"",G3792,F3792),OFFSET('Maximum minutes'!$C$1,T3792-1,0,1,U3792+1),0)-1)*IF(OR(ISNUMBER(J3792),J3792="sans examen"),1,0)*IF(W3792&lt;MinDate,1,0),"")</f>
        <v/>
      </c>
      <c r="N3792" s="36">
        <f t="shared" ca="1" si="119"/>
        <v>0</v>
      </c>
      <c r="O3792" s="36" t="e">
        <f ca="1">LEFT(OFFSET(Lists!$Q$2,MATCH(E3792,Lists!$R$3:$R$19,0),0),4)</f>
        <v>#N/A</v>
      </c>
      <c r="P3792" s="36" t="e">
        <f ca="1">MATCH(O3792,Lists!$S$2:$S$640,1)</f>
        <v>#N/A</v>
      </c>
      <c r="Q3792" s="36" t="e">
        <f ca="1">MATCH(LEFT(OFFSET(Lists!$Q$2,MATCH(E3792,Lists!$R$3:$R$19,0)+1,0),4),Lists!$S$3:$S$640,1)</f>
        <v>#N/A</v>
      </c>
      <c r="R3792" s="36" t="e">
        <f ca="1">LEFT(OFFSET(Lists!$S$2,P3792-1+MATCH(F3792,OFFSET(Lists!$T$3,P3792-1,0,Q3792-P3792+1),0),0),6)</f>
        <v>#N/A</v>
      </c>
      <c r="S3792" s="36" t="e">
        <f ca="1">VLOOKUP(R3792,Lists!B:D,3,FALSE)</f>
        <v>#N/A</v>
      </c>
      <c r="T3792" s="36" t="str">
        <f>IF(F3792&lt;&gt;"",MATCH(R3792,'Maximum minutes'!B:B,0),"")</f>
        <v/>
      </c>
      <c r="U3792" s="36">
        <f ca="1">IF(F3792&lt;&gt;"",COUNTA(OFFSET('Maximum minutes'!$C$1,'Annexe A1 Cours'!T3792,0,1,50)),0)</f>
        <v>0</v>
      </c>
      <c r="V3792" s="37">
        <f ca="1">IFERROR(OFFSET('Maximum minutes'!$C$1,T3792+1,-1+MATCH(G3792,OFFSET('Maximum minutes'!$C$1,T3792-1,0,1,50),0)),0)</f>
        <v>0</v>
      </c>
      <c r="W3792" s="38">
        <f t="shared" ca="1" si="118"/>
        <v>0</v>
      </c>
    </row>
    <row r="3793" spans="1:23" s="36" customFormat="1" ht="18.75">
      <c r="A3793" s="34"/>
      <c r="B3793" s="39"/>
      <c r="C3793" s="39"/>
      <c r="D3793" s="35"/>
      <c r="E3793" s="40"/>
      <c r="F3793" s="39"/>
      <c r="G3793" s="39"/>
      <c r="H3793" s="39"/>
      <c r="I3793" s="34"/>
      <c r="J3793" s="34"/>
      <c r="K3793" s="34"/>
      <c r="L3793" s="34"/>
      <c r="M3793" s="43" t="str">
        <f ca="1">IFERROR(OFFSET('Maximum minutes'!$C$1,T3793,MATCH(IF(G3793&lt;&gt;"",G3793,F3793),OFFSET('Maximum minutes'!$C$1,T3793-1,0,1,U3793+1),0)-1)*IF(OR(ISNUMBER(J3793),J3793="sans examen"),1,0)*IF(W3793&lt;MinDate,1,0),"")</f>
        <v/>
      </c>
      <c r="N3793" s="36">
        <f t="shared" ca="1" si="119"/>
        <v>0</v>
      </c>
      <c r="O3793" s="36" t="e">
        <f ca="1">LEFT(OFFSET(Lists!$Q$2,MATCH(E3793,Lists!$R$3:$R$19,0),0),4)</f>
        <v>#N/A</v>
      </c>
      <c r="P3793" s="36" t="e">
        <f ca="1">MATCH(O3793,Lists!$S$2:$S$640,1)</f>
        <v>#N/A</v>
      </c>
      <c r="Q3793" s="36" t="e">
        <f ca="1">MATCH(LEFT(OFFSET(Lists!$Q$2,MATCH(E3793,Lists!$R$3:$R$19,0)+1,0),4),Lists!$S$3:$S$640,1)</f>
        <v>#N/A</v>
      </c>
      <c r="R3793" s="36" t="e">
        <f ca="1">LEFT(OFFSET(Lists!$S$2,P3793-1+MATCH(F3793,OFFSET(Lists!$T$3,P3793-1,0,Q3793-P3793+1),0),0),6)</f>
        <v>#N/A</v>
      </c>
      <c r="S3793" s="36" t="e">
        <f ca="1">VLOOKUP(R3793,Lists!B:D,3,FALSE)</f>
        <v>#N/A</v>
      </c>
      <c r="T3793" s="36" t="str">
        <f>IF(F3793&lt;&gt;"",MATCH(R3793,'Maximum minutes'!B:B,0),"")</f>
        <v/>
      </c>
      <c r="U3793" s="36">
        <f ca="1">IF(F3793&lt;&gt;"",COUNTA(OFFSET('Maximum minutes'!$C$1,'Annexe A1 Cours'!T3793,0,1,50)),0)</f>
        <v>0</v>
      </c>
      <c r="V3793" s="37">
        <f ca="1">IFERROR(OFFSET('Maximum minutes'!$C$1,T3793+1,-1+MATCH(G3793,OFFSET('Maximum minutes'!$C$1,T3793-1,0,1,50),0)),0)</f>
        <v>0</v>
      </c>
      <c r="W3793" s="38">
        <f t="shared" ca="1" si="118"/>
        <v>0</v>
      </c>
    </row>
    <row r="3794" spans="1:23" s="36" customFormat="1" ht="18.75">
      <c r="A3794" s="34"/>
      <c r="B3794" s="39"/>
      <c r="C3794" s="39"/>
      <c r="D3794" s="35"/>
      <c r="E3794" s="40"/>
      <c r="F3794" s="39"/>
      <c r="G3794" s="39"/>
      <c r="H3794" s="39"/>
      <c r="I3794" s="34"/>
      <c r="J3794" s="34"/>
      <c r="K3794" s="34"/>
      <c r="L3794" s="34"/>
      <c r="M3794" s="43" t="str">
        <f ca="1">IFERROR(OFFSET('Maximum minutes'!$C$1,T3794,MATCH(IF(G3794&lt;&gt;"",G3794,F3794),OFFSET('Maximum minutes'!$C$1,T3794-1,0,1,U3794+1),0)-1)*IF(OR(ISNUMBER(J3794),J3794="sans examen"),1,0)*IF(W3794&lt;MinDate,1,0),"")</f>
        <v/>
      </c>
      <c r="N3794" s="36">
        <f t="shared" ca="1" si="119"/>
        <v>0</v>
      </c>
      <c r="O3794" s="36" t="e">
        <f ca="1">LEFT(OFFSET(Lists!$Q$2,MATCH(E3794,Lists!$R$3:$R$19,0),0),4)</f>
        <v>#N/A</v>
      </c>
      <c r="P3794" s="36" t="e">
        <f ca="1">MATCH(O3794,Lists!$S$2:$S$640,1)</f>
        <v>#N/A</v>
      </c>
      <c r="Q3794" s="36" t="e">
        <f ca="1">MATCH(LEFT(OFFSET(Lists!$Q$2,MATCH(E3794,Lists!$R$3:$R$19,0)+1,0),4),Lists!$S$3:$S$640,1)</f>
        <v>#N/A</v>
      </c>
      <c r="R3794" s="36" t="e">
        <f ca="1">LEFT(OFFSET(Lists!$S$2,P3794-1+MATCH(F3794,OFFSET(Lists!$T$3,P3794-1,0,Q3794-P3794+1),0),0),6)</f>
        <v>#N/A</v>
      </c>
      <c r="S3794" s="36" t="e">
        <f ca="1">VLOOKUP(R3794,Lists!B:D,3,FALSE)</f>
        <v>#N/A</v>
      </c>
      <c r="T3794" s="36" t="str">
        <f>IF(F3794&lt;&gt;"",MATCH(R3794,'Maximum minutes'!B:B,0),"")</f>
        <v/>
      </c>
      <c r="U3794" s="36">
        <f ca="1">IF(F3794&lt;&gt;"",COUNTA(OFFSET('Maximum minutes'!$C$1,'Annexe A1 Cours'!T3794,0,1,50)),0)</f>
        <v>0</v>
      </c>
      <c r="V3794" s="37">
        <f ca="1">IFERROR(OFFSET('Maximum minutes'!$C$1,T3794+1,-1+MATCH(G3794,OFFSET('Maximum minutes'!$C$1,T3794-1,0,1,50),0)),0)</f>
        <v>0</v>
      </c>
      <c r="W3794" s="38">
        <f t="shared" ca="1" si="118"/>
        <v>0</v>
      </c>
    </row>
    <row r="3795" spans="1:23" s="36" customFormat="1" ht="18.75">
      <c r="A3795" s="34"/>
      <c r="B3795" s="39"/>
      <c r="C3795" s="39"/>
      <c r="D3795" s="35"/>
      <c r="E3795" s="40"/>
      <c r="F3795" s="39"/>
      <c r="G3795" s="39"/>
      <c r="H3795" s="39"/>
      <c r="I3795" s="34"/>
      <c r="J3795" s="34"/>
      <c r="K3795" s="34"/>
      <c r="L3795" s="34"/>
      <c r="M3795" s="43" t="str">
        <f ca="1">IFERROR(OFFSET('Maximum minutes'!$C$1,T3795,MATCH(IF(G3795&lt;&gt;"",G3795,F3795),OFFSET('Maximum minutes'!$C$1,T3795-1,0,1,U3795+1),0)-1)*IF(OR(ISNUMBER(J3795),J3795="sans examen"),1,0)*IF(W3795&lt;MinDate,1,0),"")</f>
        <v/>
      </c>
      <c r="N3795" s="36">
        <f t="shared" ca="1" si="119"/>
        <v>0</v>
      </c>
      <c r="O3795" s="36" t="e">
        <f ca="1">LEFT(OFFSET(Lists!$Q$2,MATCH(E3795,Lists!$R$3:$R$19,0),0),4)</f>
        <v>#N/A</v>
      </c>
      <c r="P3795" s="36" t="e">
        <f ca="1">MATCH(O3795,Lists!$S$2:$S$640,1)</f>
        <v>#N/A</v>
      </c>
      <c r="Q3795" s="36" t="e">
        <f ca="1">MATCH(LEFT(OFFSET(Lists!$Q$2,MATCH(E3795,Lists!$R$3:$R$19,0)+1,0),4),Lists!$S$3:$S$640,1)</f>
        <v>#N/A</v>
      </c>
      <c r="R3795" s="36" t="e">
        <f ca="1">LEFT(OFFSET(Lists!$S$2,P3795-1+MATCH(F3795,OFFSET(Lists!$T$3,P3795-1,0,Q3795-P3795+1),0),0),6)</f>
        <v>#N/A</v>
      </c>
      <c r="S3795" s="36" t="e">
        <f ca="1">VLOOKUP(R3795,Lists!B:D,3,FALSE)</f>
        <v>#N/A</v>
      </c>
      <c r="T3795" s="36" t="str">
        <f>IF(F3795&lt;&gt;"",MATCH(R3795,'Maximum minutes'!B:B,0),"")</f>
        <v/>
      </c>
      <c r="U3795" s="36">
        <f ca="1">IF(F3795&lt;&gt;"",COUNTA(OFFSET('Maximum minutes'!$C$1,'Annexe A1 Cours'!T3795,0,1,50)),0)</f>
        <v>0</v>
      </c>
      <c r="V3795" s="37">
        <f ca="1">IFERROR(OFFSET('Maximum minutes'!$C$1,T3795+1,-1+MATCH(G3795,OFFSET('Maximum minutes'!$C$1,T3795-1,0,1,50),0)),0)</f>
        <v>0</v>
      </c>
      <c r="W3795" s="38">
        <f t="shared" ca="1" si="118"/>
        <v>0</v>
      </c>
    </row>
    <row r="3796" spans="1:23" s="36" customFormat="1" ht="18.75">
      <c r="A3796" s="34"/>
      <c r="B3796" s="39"/>
      <c r="C3796" s="39"/>
      <c r="D3796" s="35"/>
      <c r="E3796" s="40"/>
      <c r="F3796" s="39"/>
      <c r="G3796" s="39"/>
      <c r="H3796" s="39"/>
      <c r="I3796" s="34"/>
      <c r="J3796" s="34"/>
      <c r="K3796" s="34"/>
      <c r="L3796" s="34"/>
      <c r="M3796" s="43" t="str">
        <f ca="1">IFERROR(OFFSET('Maximum minutes'!$C$1,T3796,MATCH(IF(G3796&lt;&gt;"",G3796,F3796),OFFSET('Maximum minutes'!$C$1,T3796-1,0,1,U3796+1),0)-1)*IF(OR(ISNUMBER(J3796),J3796="sans examen"),1,0)*IF(W3796&lt;MinDate,1,0),"")</f>
        <v/>
      </c>
      <c r="N3796" s="36">
        <f t="shared" ca="1" si="119"/>
        <v>0</v>
      </c>
      <c r="O3796" s="36" t="e">
        <f ca="1">LEFT(OFFSET(Lists!$Q$2,MATCH(E3796,Lists!$R$3:$R$19,0),0),4)</f>
        <v>#N/A</v>
      </c>
      <c r="P3796" s="36" t="e">
        <f ca="1">MATCH(O3796,Lists!$S$2:$S$640,1)</f>
        <v>#N/A</v>
      </c>
      <c r="Q3796" s="36" t="e">
        <f ca="1">MATCH(LEFT(OFFSET(Lists!$Q$2,MATCH(E3796,Lists!$R$3:$R$19,0)+1,0),4),Lists!$S$3:$S$640,1)</f>
        <v>#N/A</v>
      </c>
      <c r="R3796" s="36" t="e">
        <f ca="1">LEFT(OFFSET(Lists!$S$2,P3796-1+MATCH(F3796,OFFSET(Lists!$T$3,P3796-1,0,Q3796-P3796+1),0),0),6)</f>
        <v>#N/A</v>
      </c>
      <c r="S3796" s="36" t="e">
        <f ca="1">VLOOKUP(R3796,Lists!B:D,3,FALSE)</f>
        <v>#N/A</v>
      </c>
      <c r="T3796" s="36" t="str">
        <f>IF(F3796&lt;&gt;"",MATCH(R3796,'Maximum minutes'!B:B,0),"")</f>
        <v/>
      </c>
      <c r="U3796" s="36">
        <f ca="1">IF(F3796&lt;&gt;"",COUNTA(OFFSET('Maximum minutes'!$C$1,'Annexe A1 Cours'!T3796,0,1,50)),0)</f>
        <v>0</v>
      </c>
      <c r="V3796" s="37">
        <f ca="1">IFERROR(OFFSET('Maximum minutes'!$C$1,T3796+1,-1+MATCH(G3796,OFFSET('Maximum minutes'!$C$1,T3796-1,0,1,50),0)),0)</f>
        <v>0</v>
      </c>
      <c r="W3796" s="38">
        <f t="shared" ca="1" si="118"/>
        <v>0</v>
      </c>
    </row>
    <row r="3797" spans="1:23" s="36" customFormat="1" ht="18.75">
      <c r="A3797" s="34"/>
      <c r="B3797" s="39"/>
      <c r="C3797" s="39"/>
      <c r="D3797" s="35"/>
      <c r="E3797" s="40"/>
      <c r="F3797" s="39"/>
      <c r="G3797" s="39"/>
      <c r="H3797" s="39"/>
      <c r="I3797" s="34"/>
      <c r="J3797" s="34"/>
      <c r="K3797" s="34"/>
      <c r="L3797" s="34"/>
      <c r="M3797" s="43" t="str">
        <f ca="1">IFERROR(OFFSET('Maximum minutes'!$C$1,T3797,MATCH(IF(G3797&lt;&gt;"",G3797,F3797),OFFSET('Maximum minutes'!$C$1,T3797-1,0,1,U3797+1),0)-1)*IF(OR(ISNUMBER(J3797),J3797="sans examen"),1,0)*IF(W3797&lt;MinDate,1,0),"")</f>
        <v/>
      </c>
      <c r="N3797" s="36">
        <f t="shared" ca="1" si="119"/>
        <v>0</v>
      </c>
      <c r="O3797" s="36" t="e">
        <f ca="1">LEFT(OFFSET(Lists!$Q$2,MATCH(E3797,Lists!$R$3:$R$19,0),0),4)</f>
        <v>#N/A</v>
      </c>
      <c r="P3797" s="36" t="e">
        <f ca="1">MATCH(O3797,Lists!$S$2:$S$640,1)</f>
        <v>#N/A</v>
      </c>
      <c r="Q3797" s="36" t="e">
        <f ca="1">MATCH(LEFT(OFFSET(Lists!$Q$2,MATCH(E3797,Lists!$R$3:$R$19,0)+1,0),4),Lists!$S$3:$S$640,1)</f>
        <v>#N/A</v>
      </c>
      <c r="R3797" s="36" t="e">
        <f ca="1">LEFT(OFFSET(Lists!$S$2,P3797-1+MATCH(F3797,OFFSET(Lists!$T$3,P3797-1,0,Q3797-P3797+1),0),0),6)</f>
        <v>#N/A</v>
      </c>
      <c r="S3797" s="36" t="e">
        <f ca="1">VLOOKUP(R3797,Lists!B:D,3,FALSE)</f>
        <v>#N/A</v>
      </c>
      <c r="T3797" s="36" t="str">
        <f>IF(F3797&lt;&gt;"",MATCH(R3797,'Maximum minutes'!B:B,0),"")</f>
        <v/>
      </c>
      <c r="U3797" s="36">
        <f ca="1">IF(F3797&lt;&gt;"",COUNTA(OFFSET('Maximum minutes'!$C$1,'Annexe A1 Cours'!T3797,0,1,50)),0)</f>
        <v>0</v>
      </c>
      <c r="V3797" s="37">
        <f ca="1">IFERROR(OFFSET('Maximum minutes'!$C$1,T3797+1,-1+MATCH(G3797,OFFSET('Maximum minutes'!$C$1,T3797-1,0,1,50),0)),0)</f>
        <v>0</v>
      </c>
      <c r="W3797" s="38">
        <f t="shared" ca="1" si="118"/>
        <v>0</v>
      </c>
    </row>
    <row r="3798" spans="1:23" s="36" customFormat="1" ht="18.75">
      <c r="A3798" s="34"/>
      <c r="B3798" s="39"/>
      <c r="C3798" s="39"/>
      <c r="D3798" s="35"/>
      <c r="E3798" s="40"/>
      <c r="F3798" s="39"/>
      <c r="G3798" s="39"/>
      <c r="H3798" s="39"/>
      <c r="I3798" s="34"/>
      <c r="J3798" s="34"/>
      <c r="K3798" s="34"/>
      <c r="L3798" s="34"/>
      <c r="M3798" s="43" t="str">
        <f ca="1">IFERROR(OFFSET('Maximum minutes'!$C$1,T3798,MATCH(IF(G3798&lt;&gt;"",G3798,F3798),OFFSET('Maximum minutes'!$C$1,T3798-1,0,1,U3798+1),0)-1)*IF(OR(ISNUMBER(J3798),J3798="sans examen"),1,0)*IF(W3798&lt;MinDate,1,0),"")</f>
        <v/>
      </c>
      <c r="N3798" s="36">
        <f t="shared" ca="1" si="119"/>
        <v>0</v>
      </c>
      <c r="O3798" s="36" t="e">
        <f ca="1">LEFT(OFFSET(Lists!$Q$2,MATCH(E3798,Lists!$R$3:$R$19,0),0),4)</f>
        <v>#N/A</v>
      </c>
      <c r="P3798" s="36" t="e">
        <f ca="1">MATCH(O3798,Lists!$S$2:$S$640,1)</f>
        <v>#N/A</v>
      </c>
      <c r="Q3798" s="36" t="e">
        <f ca="1">MATCH(LEFT(OFFSET(Lists!$Q$2,MATCH(E3798,Lists!$R$3:$R$19,0)+1,0),4),Lists!$S$3:$S$640,1)</f>
        <v>#N/A</v>
      </c>
      <c r="R3798" s="36" t="e">
        <f ca="1">LEFT(OFFSET(Lists!$S$2,P3798-1+MATCH(F3798,OFFSET(Lists!$T$3,P3798-1,0,Q3798-P3798+1),0),0),6)</f>
        <v>#N/A</v>
      </c>
      <c r="S3798" s="36" t="e">
        <f ca="1">VLOOKUP(R3798,Lists!B:D,3,FALSE)</f>
        <v>#N/A</v>
      </c>
      <c r="T3798" s="36" t="str">
        <f>IF(F3798&lt;&gt;"",MATCH(R3798,'Maximum minutes'!B:B,0),"")</f>
        <v/>
      </c>
      <c r="U3798" s="36">
        <f ca="1">IF(F3798&lt;&gt;"",COUNTA(OFFSET('Maximum minutes'!$C$1,'Annexe A1 Cours'!T3798,0,1,50)),0)</f>
        <v>0</v>
      </c>
      <c r="V3798" s="37">
        <f ca="1">IFERROR(OFFSET('Maximum minutes'!$C$1,T3798+1,-1+MATCH(G3798,OFFSET('Maximum minutes'!$C$1,T3798-1,0,1,50),0)),0)</f>
        <v>0</v>
      </c>
      <c r="W3798" s="38">
        <f t="shared" ca="1" si="118"/>
        <v>0</v>
      </c>
    </row>
    <row r="3799" spans="1:23" s="36" customFormat="1" ht="18.75">
      <c r="A3799" s="34"/>
      <c r="B3799" s="39"/>
      <c r="C3799" s="39"/>
      <c r="D3799" s="35"/>
      <c r="E3799" s="40"/>
      <c r="F3799" s="39"/>
      <c r="G3799" s="39"/>
      <c r="H3799" s="39"/>
      <c r="I3799" s="34"/>
      <c r="J3799" s="34"/>
      <c r="K3799" s="34"/>
      <c r="L3799" s="34"/>
      <c r="M3799" s="43" t="str">
        <f ca="1">IFERROR(OFFSET('Maximum minutes'!$C$1,T3799,MATCH(IF(G3799&lt;&gt;"",G3799,F3799),OFFSET('Maximum minutes'!$C$1,T3799-1,0,1,U3799+1),0)-1)*IF(OR(ISNUMBER(J3799),J3799="sans examen"),1,0)*IF(W3799&lt;MinDate,1,0),"")</f>
        <v/>
      </c>
      <c r="N3799" s="36">
        <f t="shared" ca="1" si="119"/>
        <v>0</v>
      </c>
      <c r="O3799" s="36" t="e">
        <f ca="1">LEFT(OFFSET(Lists!$Q$2,MATCH(E3799,Lists!$R$3:$R$19,0),0),4)</f>
        <v>#N/A</v>
      </c>
      <c r="P3799" s="36" t="e">
        <f ca="1">MATCH(O3799,Lists!$S$2:$S$640,1)</f>
        <v>#N/A</v>
      </c>
      <c r="Q3799" s="36" t="e">
        <f ca="1">MATCH(LEFT(OFFSET(Lists!$Q$2,MATCH(E3799,Lists!$R$3:$R$19,0)+1,0),4),Lists!$S$3:$S$640,1)</f>
        <v>#N/A</v>
      </c>
      <c r="R3799" s="36" t="e">
        <f ca="1">LEFT(OFFSET(Lists!$S$2,P3799-1+MATCH(F3799,OFFSET(Lists!$T$3,P3799-1,0,Q3799-P3799+1),0),0),6)</f>
        <v>#N/A</v>
      </c>
      <c r="S3799" s="36" t="e">
        <f ca="1">VLOOKUP(R3799,Lists!B:D,3,FALSE)</f>
        <v>#N/A</v>
      </c>
      <c r="T3799" s="36" t="str">
        <f>IF(F3799&lt;&gt;"",MATCH(R3799,'Maximum minutes'!B:B,0),"")</f>
        <v/>
      </c>
      <c r="U3799" s="36">
        <f ca="1">IF(F3799&lt;&gt;"",COUNTA(OFFSET('Maximum minutes'!$C$1,'Annexe A1 Cours'!T3799,0,1,50)),0)</f>
        <v>0</v>
      </c>
      <c r="V3799" s="37">
        <f ca="1">IFERROR(OFFSET('Maximum minutes'!$C$1,T3799+1,-1+MATCH(G3799,OFFSET('Maximum minutes'!$C$1,T3799-1,0,1,50),0)),0)</f>
        <v>0</v>
      </c>
      <c r="W3799" s="38">
        <f t="shared" ca="1" si="118"/>
        <v>0</v>
      </c>
    </row>
    <row r="3800" spans="1:23" s="36" customFormat="1" ht="18.75">
      <c r="A3800" s="34"/>
      <c r="B3800" s="39"/>
      <c r="C3800" s="39"/>
      <c r="D3800" s="35"/>
      <c r="E3800" s="40"/>
      <c r="F3800" s="39"/>
      <c r="G3800" s="39"/>
      <c r="H3800" s="39"/>
      <c r="I3800" s="34"/>
      <c r="J3800" s="34"/>
      <c r="K3800" s="34"/>
      <c r="L3800" s="34"/>
      <c r="M3800" s="43" t="str">
        <f ca="1">IFERROR(OFFSET('Maximum minutes'!$C$1,T3800,MATCH(IF(G3800&lt;&gt;"",G3800,F3800),OFFSET('Maximum minutes'!$C$1,T3800-1,0,1,U3800+1),0)-1)*IF(OR(ISNUMBER(J3800),J3800="sans examen"),1,0)*IF(W3800&lt;MinDate,1,0),"")</f>
        <v/>
      </c>
      <c r="N3800" s="36">
        <f t="shared" ca="1" si="119"/>
        <v>0</v>
      </c>
      <c r="O3800" s="36" t="e">
        <f ca="1">LEFT(OFFSET(Lists!$Q$2,MATCH(E3800,Lists!$R$3:$R$19,0),0),4)</f>
        <v>#N/A</v>
      </c>
      <c r="P3800" s="36" t="e">
        <f ca="1">MATCH(O3800,Lists!$S$2:$S$640,1)</f>
        <v>#N/A</v>
      </c>
      <c r="Q3800" s="36" t="e">
        <f ca="1">MATCH(LEFT(OFFSET(Lists!$Q$2,MATCH(E3800,Lists!$R$3:$R$19,0)+1,0),4),Lists!$S$3:$S$640,1)</f>
        <v>#N/A</v>
      </c>
      <c r="R3800" s="36" t="e">
        <f ca="1">LEFT(OFFSET(Lists!$S$2,P3800-1+MATCH(F3800,OFFSET(Lists!$T$3,P3800-1,0,Q3800-P3800+1),0),0),6)</f>
        <v>#N/A</v>
      </c>
      <c r="S3800" s="36" t="e">
        <f ca="1">VLOOKUP(R3800,Lists!B:D,3,FALSE)</f>
        <v>#N/A</v>
      </c>
      <c r="T3800" s="36" t="str">
        <f>IF(F3800&lt;&gt;"",MATCH(R3800,'Maximum minutes'!B:B,0),"")</f>
        <v/>
      </c>
      <c r="U3800" s="36">
        <f ca="1">IF(F3800&lt;&gt;"",COUNTA(OFFSET('Maximum minutes'!$C$1,'Annexe A1 Cours'!T3800,0,1,50)),0)</f>
        <v>0</v>
      </c>
      <c r="V3800" s="37">
        <f ca="1">IFERROR(OFFSET('Maximum minutes'!$C$1,T3800+1,-1+MATCH(G3800,OFFSET('Maximum minutes'!$C$1,T3800-1,0,1,50),0)),0)</f>
        <v>0</v>
      </c>
      <c r="W3800" s="38">
        <f t="shared" ca="1" si="118"/>
        <v>0</v>
      </c>
    </row>
    <row r="3801" spans="1:23" s="36" customFormat="1" ht="18.75">
      <c r="A3801" s="34"/>
      <c r="B3801" s="39"/>
      <c r="C3801" s="39"/>
      <c r="D3801" s="35"/>
      <c r="E3801" s="40"/>
      <c r="F3801" s="39"/>
      <c r="G3801" s="39"/>
      <c r="H3801" s="39"/>
      <c r="I3801" s="34"/>
      <c r="J3801" s="34"/>
      <c r="K3801" s="34"/>
      <c r="L3801" s="34"/>
      <c r="M3801" s="43" t="str">
        <f ca="1">IFERROR(OFFSET('Maximum minutes'!$C$1,T3801,MATCH(IF(G3801&lt;&gt;"",G3801,F3801),OFFSET('Maximum minutes'!$C$1,T3801-1,0,1,U3801+1),0)-1)*IF(OR(ISNUMBER(J3801),J3801="sans examen"),1,0)*IF(W3801&lt;MinDate,1,0),"")</f>
        <v/>
      </c>
      <c r="N3801" s="36">
        <f t="shared" ca="1" si="119"/>
        <v>0</v>
      </c>
      <c r="O3801" s="36" t="e">
        <f ca="1">LEFT(OFFSET(Lists!$Q$2,MATCH(E3801,Lists!$R$3:$R$19,0),0),4)</f>
        <v>#N/A</v>
      </c>
      <c r="P3801" s="36" t="e">
        <f ca="1">MATCH(O3801,Lists!$S$2:$S$640,1)</f>
        <v>#N/A</v>
      </c>
      <c r="Q3801" s="36" t="e">
        <f ca="1">MATCH(LEFT(OFFSET(Lists!$Q$2,MATCH(E3801,Lists!$R$3:$R$19,0)+1,0),4),Lists!$S$3:$S$640,1)</f>
        <v>#N/A</v>
      </c>
      <c r="R3801" s="36" t="e">
        <f ca="1">LEFT(OFFSET(Lists!$S$2,P3801-1+MATCH(F3801,OFFSET(Lists!$T$3,P3801-1,0,Q3801-P3801+1),0),0),6)</f>
        <v>#N/A</v>
      </c>
      <c r="S3801" s="36" t="e">
        <f ca="1">VLOOKUP(R3801,Lists!B:D,3,FALSE)</f>
        <v>#N/A</v>
      </c>
      <c r="T3801" s="36" t="str">
        <f>IF(F3801&lt;&gt;"",MATCH(R3801,'Maximum minutes'!B:B,0),"")</f>
        <v/>
      </c>
      <c r="U3801" s="36">
        <f ca="1">IF(F3801&lt;&gt;"",COUNTA(OFFSET('Maximum minutes'!$C$1,'Annexe A1 Cours'!T3801,0,1,50)),0)</f>
        <v>0</v>
      </c>
      <c r="V3801" s="37">
        <f ca="1">IFERROR(OFFSET('Maximum minutes'!$C$1,T3801+1,-1+MATCH(G3801,OFFSET('Maximum minutes'!$C$1,T3801-1,0,1,50),0)),0)</f>
        <v>0</v>
      </c>
      <c r="W3801" s="38">
        <f t="shared" ca="1" si="118"/>
        <v>0</v>
      </c>
    </row>
    <row r="3802" spans="1:23" s="36" customFormat="1" ht="18.75">
      <c r="A3802" s="34"/>
      <c r="B3802" s="39"/>
      <c r="C3802" s="39"/>
      <c r="D3802" s="35"/>
      <c r="E3802" s="40"/>
      <c r="F3802" s="39"/>
      <c r="G3802" s="39"/>
      <c r="H3802" s="39"/>
      <c r="I3802" s="34"/>
      <c r="J3802" s="34"/>
      <c r="K3802" s="34"/>
      <c r="L3802" s="34"/>
      <c r="M3802" s="43" t="str">
        <f ca="1">IFERROR(OFFSET('Maximum minutes'!$C$1,T3802,MATCH(IF(G3802&lt;&gt;"",G3802,F3802),OFFSET('Maximum minutes'!$C$1,T3802-1,0,1,U3802+1),0)-1)*IF(OR(ISNUMBER(J3802),J3802="sans examen"),1,0)*IF(W3802&lt;MinDate,1,0),"")</f>
        <v/>
      </c>
      <c r="N3802" s="36">
        <f t="shared" ca="1" si="119"/>
        <v>0</v>
      </c>
      <c r="O3802" s="36" t="e">
        <f ca="1">LEFT(OFFSET(Lists!$Q$2,MATCH(E3802,Lists!$R$3:$R$19,0),0),4)</f>
        <v>#N/A</v>
      </c>
      <c r="P3802" s="36" t="e">
        <f ca="1">MATCH(O3802,Lists!$S$2:$S$640,1)</f>
        <v>#N/A</v>
      </c>
      <c r="Q3802" s="36" t="e">
        <f ca="1">MATCH(LEFT(OFFSET(Lists!$Q$2,MATCH(E3802,Lists!$R$3:$R$19,0)+1,0),4),Lists!$S$3:$S$640,1)</f>
        <v>#N/A</v>
      </c>
      <c r="R3802" s="36" t="e">
        <f ca="1">LEFT(OFFSET(Lists!$S$2,P3802-1+MATCH(F3802,OFFSET(Lists!$T$3,P3802-1,0,Q3802-P3802+1),0),0),6)</f>
        <v>#N/A</v>
      </c>
      <c r="S3802" s="36" t="e">
        <f ca="1">VLOOKUP(R3802,Lists!B:D,3,FALSE)</f>
        <v>#N/A</v>
      </c>
      <c r="T3802" s="36" t="str">
        <f>IF(F3802&lt;&gt;"",MATCH(R3802,'Maximum minutes'!B:B,0),"")</f>
        <v/>
      </c>
      <c r="U3802" s="36">
        <f ca="1">IF(F3802&lt;&gt;"",COUNTA(OFFSET('Maximum minutes'!$C$1,'Annexe A1 Cours'!T3802,0,1,50)),0)</f>
        <v>0</v>
      </c>
      <c r="V3802" s="37">
        <f ca="1">IFERROR(OFFSET('Maximum minutes'!$C$1,T3802+1,-1+MATCH(G3802,OFFSET('Maximum minutes'!$C$1,T3802-1,0,1,50),0)),0)</f>
        <v>0</v>
      </c>
      <c r="W3802" s="38">
        <f t="shared" ca="1" si="118"/>
        <v>0</v>
      </c>
    </row>
    <row r="3803" spans="1:23" s="36" customFormat="1" ht="18.75">
      <c r="A3803" s="34"/>
      <c r="B3803" s="39"/>
      <c r="C3803" s="39"/>
      <c r="D3803" s="35"/>
      <c r="E3803" s="40"/>
      <c r="F3803" s="39"/>
      <c r="G3803" s="39"/>
      <c r="H3803" s="39"/>
      <c r="I3803" s="34"/>
      <c r="J3803" s="34"/>
      <c r="K3803" s="34"/>
      <c r="L3803" s="34"/>
      <c r="M3803" s="43" t="str">
        <f ca="1">IFERROR(OFFSET('Maximum minutes'!$C$1,T3803,MATCH(IF(G3803&lt;&gt;"",G3803,F3803),OFFSET('Maximum minutes'!$C$1,T3803-1,0,1,U3803+1),0)-1)*IF(OR(ISNUMBER(J3803),J3803="sans examen"),1,0)*IF(W3803&lt;MinDate,1,0),"")</f>
        <v/>
      </c>
      <c r="N3803" s="36">
        <f t="shared" ca="1" si="119"/>
        <v>0</v>
      </c>
      <c r="O3803" s="36" t="e">
        <f ca="1">LEFT(OFFSET(Lists!$Q$2,MATCH(E3803,Lists!$R$3:$R$19,0),0),4)</f>
        <v>#N/A</v>
      </c>
      <c r="P3803" s="36" t="e">
        <f ca="1">MATCH(O3803,Lists!$S$2:$S$640,1)</f>
        <v>#N/A</v>
      </c>
      <c r="Q3803" s="36" t="e">
        <f ca="1">MATCH(LEFT(OFFSET(Lists!$Q$2,MATCH(E3803,Lists!$R$3:$R$19,0)+1,0),4),Lists!$S$3:$S$640,1)</f>
        <v>#N/A</v>
      </c>
      <c r="R3803" s="36" t="e">
        <f ca="1">LEFT(OFFSET(Lists!$S$2,P3803-1+MATCH(F3803,OFFSET(Lists!$T$3,P3803-1,0,Q3803-P3803+1),0),0),6)</f>
        <v>#N/A</v>
      </c>
      <c r="S3803" s="36" t="e">
        <f ca="1">VLOOKUP(R3803,Lists!B:D,3,FALSE)</f>
        <v>#N/A</v>
      </c>
      <c r="T3803" s="36" t="str">
        <f>IF(F3803&lt;&gt;"",MATCH(R3803,'Maximum minutes'!B:B,0),"")</f>
        <v/>
      </c>
      <c r="U3803" s="36">
        <f ca="1">IF(F3803&lt;&gt;"",COUNTA(OFFSET('Maximum minutes'!$C$1,'Annexe A1 Cours'!T3803,0,1,50)),0)</f>
        <v>0</v>
      </c>
      <c r="V3803" s="37">
        <f ca="1">IFERROR(OFFSET('Maximum minutes'!$C$1,T3803+1,-1+MATCH(G3803,OFFSET('Maximum minutes'!$C$1,T3803-1,0,1,50),0)),0)</f>
        <v>0</v>
      </c>
      <c r="W3803" s="38">
        <f t="shared" ca="1" si="118"/>
        <v>0</v>
      </c>
    </row>
    <row r="3804" spans="1:23" s="36" customFormat="1" ht="18.75">
      <c r="A3804" s="34"/>
      <c r="B3804" s="39"/>
      <c r="C3804" s="39"/>
      <c r="D3804" s="35"/>
      <c r="E3804" s="40"/>
      <c r="F3804" s="39"/>
      <c r="G3804" s="39"/>
      <c r="H3804" s="39"/>
      <c r="I3804" s="34"/>
      <c r="J3804" s="34"/>
      <c r="K3804" s="34"/>
      <c r="L3804" s="34"/>
      <c r="M3804" s="43" t="str">
        <f ca="1">IFERROR(OFFSET('Maximum minutes'!$C$1,T3804,MATCH(IF(G3804&lt;&gt;"",G3804,F3804),OFFSET('Maximum minutes'!$C$1,T3804-1,0,1,U3804+1),0)-1)*IF(OR(ISNUMBER(J3804),J3804="sans examen"),1,0)*IF(W3804&lt;MinDate,1,0),"")</f>
        <v/>
      </c>
      <c r="N3804" s="36">
        <f t="shared" ca="1" si="119"/>
        <v>0</v>
      </c>
      <c r="O3804" s="36" t="e">
        <f ca="1">LEFT(OFFSET(Lists!$Q$2,MATCH(E3804,Lists!$R$3:$R$19,0),0),4)</f>
        <v>#N/A</v>
      </c>
      <c r="P3804" s="36" t="e">
        <f ca="1">MATCH(O3804,Lists!$S$2:$S$640,1)</f>
        <v>#N/A</v>
      </c>
      <c r="Q3804" s="36" t="e">
        <f ca="1">MATCH(LEFT(OFFSET(Lists!$Q$2,MATCH(E3804,Lists!$R$3:$R$19,0)+1,0),4),Lists!$S$3:$S$640,1)</f>
        <v>#N/A</v>
      </c>
      <c r="R3804" s="36" t="e">
        <f ca="1">LEFT(OFFSET(Lists!$S$2,P3804-1+MATCH(F3804,OFFSET(Lists!$T$3,P3804-1,0,Q3804-P3804+1),0),0),6)</f>
        <v>#N/A</v>
      </c>
      <c r="S3804" s="36" t="e">
        <f ca="1">VLOOKUP(R3804,Lists!B:D,3,FALSE)</f>
        <v>#N/A</v>
      </c>
      <c r="T3804" s="36" t="str">
        <f>IF(F3804&lt;&gt;"",MATCH(R3804,'Maximum minutes'!B:B,0),"")</f>
        <v/>
      </c>
      <c r="U3804" s="36">
        <f ca="1">IF(F3804&lt;&gt;"",COUNTA(OFFSET('Maximum minutes'!$C$1,'Annexe A1 Cours'!T3804,0,1,50)),0)</f>
        <v>0</v>
      </c>
      <c r="V3804" s="37">
        <f ca="1">IFERROR(OFFSET('Maximum minutes'!$C$1,T3804+1,-1+MATCH(G3804,OFFSET('Maximum minutes'!$C$1,T3804-1,0,1,50),0)),0)</f>
        <v>0</v>
      </c>
      <c r="W3804" s="38">
        <f t="shared" ca="1" si="118"/>
        <v>0</v>
      </c>
    </row>
    <row r="3805" spans="1:23" s="36" customFormat="1" ht="18.75">
      <c r="A3805" s="34"/>
      <c r="B3805" s="39"/>
      <c r="C3805" s="39"/>
      <c r="D3805" s="35"/>
      <c r="E3805" s="40"/>
      <c r="F3805" s="39"/>
      <c r="G3805" s="39"/>
      <c r="H3805" s="39"/>
      <c r="I3805" s="34"/>
      <c r="J3805" s="34"/>
      <c r="K3805" s="34"/>
      <c r="L3805" s="34"/>
      <c r="M3805" s="43" t="str">
        <f ca="1">IFERROR(OFFSET('Maximum minutes'!$C$1,T3805,MATCH(IF(G3805&lt;&gt;"",G3805,F3805),OFFSET('Maximum minutes'!$C$1,T3805-1,0,1,U3805+1),0)-1)*IF(OR(ISNUMBER(J3805),J3805="sans examen"),1,0)*IF(W3805&lt;MinDate,1,0),"")</f>
        <v/>
      </c>
      <c r="N3805" s="36">
        <f t="shared" ca="1" si="119"/>
        <v>0</v>
      </c>
      <c r="O3805" s="36" t="e">
        <f ca="1">LEFT(OFFSET(Lists!$Q$2,MATCH(E3805,Lists!$R$3:$R$19,0),0),4)</f>
        <v>#N/A</v>
      </c>
      <c r="P3805" s="36" t="e">
        <f ca="1">MATCH(O3805,Lists!$S$2:$S$640,1)</f>
        <v>#N/A</v>
      </c>
      <c r="Q3805" s="36" t="e">
        <f ca="1">MATCH(LEFT(OFFSET(Lists!$Q$2,MATCH(E3805,Lists!$R$3:$R$19,0)+1,0),4),Lists!$S$3:$S$640,1)</f>
        <v>#N/A</v>
      </c>
      <c r="R3805" s="36" t="e">
        <f ca="1">LEFT(OFFSET(Lists!$S$2,P3805-1+MATCH(F3805,OFFSET(Lists!$T$3,P3805-1,0,Q3805-P3805+1),0),0),6)</f>
        <v>#N/A</v>
      </c>
      <c r="S3805" s="36" t="e">
        <f ca="1">VLOOKUP(R3805,Lists!B:D,3,FALSE)</f>
        <v>#N/A</v>
      </c>
      <c r="T3805" s="36" t="str">
        <f>IF(F3805&lt;&gt;"",MATCH(R3805,'Maximum minutes'!B:B,0),"")</f>
        <v/>
      </c>
      <c r="U3805" s="36">
        <f ca="1">IF(F3805&lt;&gt;"",COUNTA(OFFSET('Maximum minutes'!$C$1,'Annexe A1 Cours'!T3805,0,1,50)),0)</f>
        <v>0</v>
      </c>
      <c r="V3805" s="37">
        <f ca="1">IFERROR(OFFSET('Maximum minutes'!$C$1,T3805+1,-1+MATCH(G3805,OFFSET('Maximum minutes'!$C$1,T3805-1,0,1,50),0)),0)</f>
        <v>0</v>
      </c>
      <c r="W3805" s="38">
        <f t="shared" ca="1" si="118"/>
        <v>0</v>
      </c>
    </row>
    <row r="3806" spans="1:23" s="36" customFormat="1" ht="18.75">
      <c r="A3806" s="34"/>
      <c r="B3806" s="39"/>
      <c r="C3806" s="39"/>
      <c r="D3806" s="35"/>
      <c r="E3806" s="40"/>
      <c r="F3806" s="39"/>
      <c r="G3806" s="39"/>
      <c r="H3806" s="39"/>
      <c r="I3806" s="34"/>
      <c r="J3806" s="34"/>
      <c r="K3806" s="34"/>
      <c r="L3806" s="34"/>
      <c r="M3806" s="43" t="str">
        <f ca="1">IFERROR(OFFSET('Maximum minutes'!$C$1,T3806,MATCH(IF(G3806&lt;&gt;"",G3806,F3806),OFFSET('Maximum minutes'!$C$1,T3806-1,0,1,U3806+1),0)-1)*IF(OR(ISNUMBER(J3806),J3806="sans examen"),1,0)*IF(W3806&lt;MinDate,1,0),"")</f>
        <v/>
      </c>
      <c r="N3806" s="36">
        <f t="shared" ca="1" si="119"/>
        <v>0</v>
      </c>
      <c r="O3806" s="36" t="e">
        <f ca="1">LEFT(OFFSET(Lists!$Q$2,MATCH(E3806,Lists!$R$3:$R$19,0),0),4)</f>
        <v>#N/A</v>
      </c>
      <c r="P3806" s="36" t="e">
        <f ca="1">MATCH(O3806,Lists!$S$2:$S$640,1)</f>
        <v>#N/A</v>
      </c>
      <c r="Q3806" s="36" t="e">
        <f ca="1">MATCH(LEFT(OFFSET(Lists!$Q$2,MATCH(E3806,Lists!$R$3:$R$19,0)+1,0),4),Lists!$S$3:$S$640,1)</f>
        <v>#N/A</v>
      </c>
      <c r="R3806" s="36" t="e">
        <f ca="1">LEFT(OFFSET(Lists!$S$2,P3806-1+MATCH(F3806,OFFSET(Lists!$T$3,P3806-1,0,Q3806-P3806+1),0),0),6)</f>
        <v>#N/A</v>
      </c>
      <c r="S3806" s="36" t="e">
        <f ca="1">VLOOKUP(R3806,Lists!B:D,3,FALSE)</f>
        <v>#N/A</v>
      </c>
      <c r="T3806" s="36" t="str">
        <f>IF(F3806&lt;&gt;"",MATCH(R3806,'Maximum minutes'!B:B,0),"")</f>
        <v/>
      </c>
      <c r="U3806" s="36">
        <f ca="1">IF(F3806&lt;&gt;"",COUNTA(OFFSET('Maximum minutes'!$C$1,'Annexe A1 Cours'!T3806,0,1,50)),0)</f>
        <v>0</v>
      </c>
      <c r="V3806" s="37">
        <f ca="1">IFERROR(OFFSET('Maximum minutes'!$C$1,T3806+1,-1+MATCH(G3806,OFFSET('Maximum minutes'!$C$1,T3806-1,0,1,50),0)),0)</f>
        <v>0</v>
      </c>
      <c r="W3806" s="38">
        <f t="shared" ca="1" si="118"/>
        <v>0</v>
      </c>
    </row>
    <row r="3807" spans="1:23" s="36" customFormat="1" ht="18.75">
      <c r="A3807" s="34"/>
      <c r="B3807" s="39"/>
      <c r="C3807" s="39"/>
      <c r="D3807" s="35"/>
      <c r="E3807" s="40"/>
      <c r="F3807" s="39"/>
      <c r="G3807" s="39"/>
      <c r="H3807" s="39"/>
      <c r="I3807" s="34"/>
      <c r="J3807" s="34"/>
      <c r="K3807" s="34"/>
      <c r="L3807" s="34"/>
      <c r="M3807" s="43" t="str">
        <f ca="1">IFERROR(OFFSET('Maximum minutes'!$C$1,T3807,MATCH(IF(G3807&lt;&gt;"",G3807,F3807),OFFSET('Maximum minutes'!$C$1,T3807-1,0,1,U3807+1),0)-1)*IF(OR(ISNUMBER(J3807),J3807="sans examen"),1,0)*IF(W3807&lt;MinDate,1,0),"")</f>
        <v/>
      </c>
      <c r="N3807" s="36">
        <f t="shared" ca="1" si="119"/>
        <v>0</v>
      </c>
      <c r="O3807" s="36" t="e">
        <f ca="1">LEFT(OFFSET(Lists!$Q$2,MATCH(E3807,Lists!$R$3:$R$19,0),0),4)</f>
        <v>#N/A</v>
      </c>
      <c r="P3807" s="36" t="e">
        <f ca="1">MATCH(O3807,Lists!$S$2:$S$640,1)</f>
        <v>#N/A</v>
      </c>
      <c r="Q3807" s="36" t="e">
        <f ca="1">MATCH(LEFT(OFFSET(Lists!$Q$2,MATCH(E3807,Lists!$R$3:$R$19,0)+1,0),4),Lists!$S$3:$S$640,1)</f>
        <v>#N/A</v>
      </c>
      <c r="R3807" s="36" t="e">
        <f ca="1">LEFT(OFFSET(Lists!$S$2,P3807-1+MATCH(F3807,OFFSET(Lists!$T$3,P3807-1,0,Q3807-P3807+1),0),0),6)</f>
        <v>#N/A</v>
      </c>
      <c r="S3807" s="36" t="e">
        <f ca="1">VLOOKUP(R3807,Lists!B:D,3,FALSE)</f>
        <v>#N/A</v>
      </c>
      <c r="T3807" s="36" t="str">
        <f>IF(F3807&lt;&gt;"",MATCH(R3807,'Maximum minutes'!B:B,0),"")</f>
        <v/>
      </c>
      <c r="U3807" s="36">
        <f ca="1">IF(F3807&lt;&gt;"",COUNTA(OFFSET('Maximum minutes'!$C$1,'Annexe A1 Cours'!T3807,0,1,50)),0)</f>
        <v>0</v>
      </c>
      <c r="V3807" s="37">
        <f ca="1">IFERROR(OFFSET('Maximum minutes'!$C$1,T3807+1,-1+MATCH(G3807,OFFSET('Maximum minutes'!$C$1,T3807-1,0,1,50),0)),0)</f>
        <v>0</v>
      </c>
      <c r="W3807" s="38">
        <f t="shared" ca="1" si="118"/>
        <v>0</v>
      </c>
    </row>
    <row r="3808" spans="1:23" s="36" customFormat="1" ht="18.75">
      <c r="A3808" s="34"/>
      <c r="B3808" s="39"/>
      <c r="C3808" s="39"/>
      <c r="D3808" s="35"/>
      <c r="E3808" s="40"/>
      <c r="F3808" s="39"/>
      <c r="G3808" s="39"/>
      <c r="H3808" s="39"/>
      <c r="I3808" s="34"/>
      <c r="J3808" s="34"/>
      <c r="K3808" s="34"/>
      <c r="L3808" s="34"/>
      <c r="M3808" s="43" t="str">
        <f ca="1">IFERROR(OFFSET('Maximum minutes'!$C$1,T3808,MATCH(IF(G3808&lt;&gt;"",G3808,F3808),OFFSET('Maximum minutes'!$C$1,T3808-1,0,1,U3808+1),0)-1)*IF(OR(ISNUMBER(J3808),J3808="sans examen"),1,0)*IF(W3808&lt;MinDate,1,0),"")</f>
        <v/>
      </c>
      <c r="N3808" s="36">
        <f t="shared" ca="1" si="119"/>
        <v>0</v>
      </c>
      <c r="O3808" s="36" t="e">
        <f ca="1">LEFT(OFFSET(Lists!$Q$2,MATCH(E3808,Lists!$R$3:$R$19,0),0),4)</f>
        <v>#N/A</v>
      </c>
      <c r="P3808" s="36" t="e">
        <f ca="1">MATCH(O3808,Lists!$S$2:$S$640,1)</f>
        <v>#N/A</v>
      </c>
      <c r="Q3808" s="36" t="e">
        <f ca="1">MATCH(LEFT(OFFSET(Lists!$Q$2,MATCH(E3808,Lists!$R$3:$R$19,0)+1,0),4),Lists!$S$3:$S$640,1)</f>
        <v>#N/A</v>
      </c>
      <c r="R3808" s="36" t="e">
        <f ca="1">LEFT(OFFSET(Lists!$S$2,P3808-1+MATCH(F3808,OFFSET(Lists!$T$3,P3808-1,0,Q3808-P3808+1),0),0),6)</f>
        <v>#N/A</v>
      </c>
      <c r="S3808" s="36" t="e">
        <f ca="1">VLOOKUP(R3808,Lists!B:D,3,FALSE)</f>
        <v>#N/A</v>
      </c>
      <c r="T3808" s="36" t="str">
        <f>IF(F3808&lt;&gt;"",MATCH(R3808,'Maximum minutes'!B:B,0),"")</f>
        <v/>
      </c>
      <c r="U3808" s="36">
        <f ca="1">IF(F3808&lt;&gt;"",COUNTA(OFFSET('Maximum minutes'!$C$1,'Annexe A1 Cours'!T3808,0,1,50)),0)</f>
        <v>0</v>
      </c>
      <c r="V3808" s="37">
        <f ca="1">IFERROR(OFFSET('Maximum minutes'!$C$1,T3808+1,-1+MATCH(G3808,OFFSET('Maximum minutes'!$C$1,T3808-1,0,1,50),0)),0)</f>
        <v>0</v>
      </c>
      <c r="W3808" s="38">
        <f t="shared" ca="1" si="118"/>
        <v>0</v>
      </c>
    </row>
    <row r="3809" spans="1:23" s="36" customFormat="1" ht="18.75">
      <c r="A3809" s="34"/>
      <c r="B3809" s="39"/>
      <c r="C3809" s="39"/>
      <c r="D3809" s="35"/>
      <c r="E3809" s="40"/>
      <c r="F3809" s="39"/>
      <c r="G3809" s="39"/>
      <c r="H3809" s="39"/>
      <c r="I3809" s="34"/>
      <c r="J3809" s="34"/>
      <c r="K3809" s="34"/>
      <c r="L3809" s="34"/>
      <c r="M3809" s="43" t="str">
        <f ca="1">IFERROR(OFFSET('Maximum minutes'!$C$1,T3809,MATCH(IF(G3809&lt;&gt;"",G3809,F3809),OFFSET('Maximum minutes'!$C$1,T3809-1,0,1,U3809+1),0)-1)*IF(OR(ISNUMBER(J3809),J3809="sans examen"),1,0)*IF(W3809&lt;MinDate,1,0),"")</f>
        <v/>
      </c>
      <c r="N3809" s="36">
        <f t="shared" ca="1" si="119"/>
        <v>0</v>
      </c>
      <c r="O3809" s="36" t="e">
        <f ca="1">LEFT(OFFSET(Lists!$Q$2,MATCH(E3809,Lists!$R$3:$R$19,0),0),4)</f>
        <v>#N/A</v>
      </c>
      <c r="P3809" s="36" t="e">
        <f ca="1">MATCH(O3809,Lists!$S$2:$S$640,1)</f>
        <v>#N/A</v>
      </c>
      <c r="Q3809" s="36" t="e">
        <f ca="1">MATCH(LEFT(OFFSET(Lists!$Q$2,MATCH(E3809,Lists!$R$3:$R$19,0)+1,0),4),Lists!$S$3:$S$640,1)</f>
        <v>#N/A</v>
      </c>
      <c r="R3809" s="36" t="e">
        <f ca="1">LEFT(OFFSET(Lists!$S$2,P3809-1+MATCH(F3809,OFFSET(Lists!$T$3,P3809-1,0,Q3809-P3809+1),0),0),6)</f>
        <v>#N/A</v>
      </c>
      <c r="S3809" s="36" t="e">
        <f ca="1">VLOOKUP(R3809,Lists!B:D,3,FALSE)</f>
        <v>#N/A</v>
      </c>
      <c r="T3809" s="36" t="str">
        <f>IF(F3809&lt;&gt;"",MATCH(R3809,'Maximum minutes'!B:B,0),"")</f>
        <v/>
      </c>
      <c r="U3809" s="36">
        <f ca="1">IF(F3809&lt;&gt;"",COUNTA(OFFSET('Maximum minutes'!$C$1,'Annexe A1 Cours'!T3809,0,1,50)),0)</f>
        <v>0</v>
      </c>
      <c r="V3809" s="37">
        <f ca="1">IFERROR(OFFSET('Maximum minutes'!$C$1,T3809+1,-1+MATCH(G3809,OFFSET('Maximum minutes'!$C$1,T3809-1,0,1,50),0)),0)</f>
        <v>0</v>
      </c>
      <c r="W3809" s="38">
        <f t="shared" ca="1" si="118"/>
        <v>0</v>
      </c>
    </row>
    <row r="3810" spans="1:23" s="36" customFormat="1" ht="18.75">
      <c r="A3810" s="34"/>
      <c r="B3810" s="39"/>
      <c r="C3810" s="39"/>
      <c r="D3810" s="35"/>
      <c r="E3810" s="40"/>
      <c r="F3810" s="39"/>
      <c r="G3810" s="39"/>
      <c r="H3810" s="39"/>
      <c r="I3810" s="34"/>
      <c r="J3810" s="34"/>
      <c r="K3810" s="34"/>
      <c r="L3810" s="34"/>
      <c r="M3810" s="43" t="str">
        <f ca="1">IFERROR(OFFSET('Maximum minutes'!$C$1,T3810,MATCH(IF(G3810&lt;&gt;"",G3810,F3810),OFFSET('Maximum minutes'!$C$1,T3810-1,0,1,U3810+1),0)-1)*IF(OR(ISNUMBER(J3810),J3810="sans examen"),1,0)*IF(W3810&lt;MinDate,1,0),"")</f>
        <v/>
      </c>
      <c r="N3810" s="36">
        <f t="shared" ca="1" si="119"/>
        <v>0</v>
      </c>
      <c r="O3810" s="36" t="e">
        <f ca="1">LEFT(OFFSET(Lists!$Q$2,MATCH(E3810,Lists!$R$3:$R$19,0),0),4)</f>
        <v>#N/A</v>
      </c>
      <c r="P3810" s="36" t="e">
        <f ca="1">MATCH(O3810,Lists!$S$2:$S$640,1)</f>
        <v>#N/A</v>
      </c>
      <c r="Q3810" s="36" t="e">
        <f ca="1">MATCH(LEFT(OFFSET(Lists!$Q$2,MATCH(E3810,Lists!$R$3:$R$19,0)+1,0),4),Lists!$S$3:$S$640,1)</f>
        <v>#N/A</v>
      </c>
      <c r="R3810" s="36" t="e">
        <f ca="1">LEFT(OFFSET(Lists!$S$2,P3810-1+MATCH(F3810,OFFSET(Lists!$T$3,P3810-1,0,Q3810-P3810+1),0),0),6)</f>
        <v>#N/A</v>
      </c>
      <c r="S3810" s="36" t="e">
        <f ca="1">VLOOKUP(R3810,Lists!B:D,3,FALSE)</f>
        <v>#N/A</v>
      </c>
      <c r="T3810" s="36" t="str">
        <f>IF(F3810&lt;&gt;"",MATCH(R3810,'Maximum minutes'!B:B,0),"")</f>
        <v/>
      </c>
      <c r="U3810" s="36">
        <f ca="1">IF(F3810&lt;&gt;"",COUNTA(OFFSET('Maximum minutes'!$C$1,'Annexe A1 Cours'!T3810,0,1,50)),0)</f>
        <v>0</v>
      </c>
      <c r="V3810" s="37">
        <f ca="1">IFERROR(OFFSET('Maximum minutes'!$C$1,T3810+1,-1+MATCH(G3810,OFFSET('Maximum minutes'!$C$1,T3810-1,0,1,50),0)),0)</f>
        <v>0</v>
      </c>
      <c r="W3810" s="38">
        <f t="shared" ca="1" si="118"/>
        <v>0</v>
      </c>
    </row>
    <row r="3811" spans="1:23" s="36" customFormat="1" ht="18.75">
      <c r="A3811" s="34"/>
      <c r="B3811" s="39"/>
      <c r="C3811" s="39"/>
      <c r="D3811" s="35"/>
      <c r="E3811" s="40"/>
      <c r="F3811" s="39"/>
      <c r="G3811" s="39"/>
      <c r="H3811" s="39"/>
      <c r="I3811" s="34"/>
      <c r="J3811" s="34"/>
      <c r="K3811" s="34"/>
      <c r="L3811" s="34"/>
      <c r="M3811" s="43" t="str">
        <f ca="1">IFERROR(OFFSET('Maximum minutes'!$C$1,T3811,MATCH(IF(G3811&lt;&gt;"",G3811,F3811),OFFSET('Maximum minutes'!$C$1,T3811-1,0,1,U3811+1),0)-1)*IF(OR(ISNUMBER(J3811),J3811="sans examen"),1,0)*IF(W3811&lt;MinDate,1,0),"")</f>
        <v/>
      </c>
      <c r="N3811" s="36">
        <f t="shared" ca="1" si="119"/>
        <v>0</v>
      </c>
      <c r="O3811" s="36" t="e">
        <f ca="1">LEFT(OFFSET(Lists!$Q$2,MATCH(E3811,Lists!$R$3:$R$19,0),0),4)</f>
        <v>#N/A</v>
      </c>
      <c r="P3811" s="36" t="e">
        <f ca="1">MATCH(O3811,Lists!$S$2:$S$640,1)</f>
        <v>#N/A</v>
      </c>
      <c r="Q3811" s="36" t="e">
        <f ca="1">MATCH(LEFT(OFFSET(Lists!$Q$2,MATCH(E3811,Lists!$R$3:$R$19,0)+1,0),4),Lists!$S$3:$S$640,1)</f>
        <v>#N/A</v>
      </c>
      <c r="R3811" s="36" t="e">
        <f ca="1">LEFT(OFFSET(Lists!$S$2,P3811-1+MATCH(F3811,OFFSET(Lists!$T$3,P3811-1,0,Q3811-P3811+1),0),0),6)</f>
        <v>#N/A</v>
      </c>
      <c r="S3811" s="36" t="e">
        <f ca="1">VLOOKUP(R3811,Lists!B:D,3,FALSE)</f>
        <v>#N/A</v>
      </c>
      <c r="T3811" s="36" t="str">
        <f>IF(F3811&lt;&gt;"",MATCH(R3811,'Maximum minutes'!B:B,0),"")</f>
        <v/>
      </c>
      <c r="U3811" s="36">
        <f ca="1">IF(F3811&lt;&gt;"",COUNTA(OFFSET('Maximum minutes'!$C$1,'Annexe A1 Cours'!T3811,0,1,50)),0)</f>
        <v>0</v>
      </c>
      <c r="V3811" s="37">
        <f ca="1">IFERROR(OFFSET('Maximum minutes'!$C$1,T3811+1,-1+MATCH(G3811,OFFSET('Maximum minutes'!$C$1,T3811-1,0,1,50),0)),0)</f>
        <v>0</v>
      </c>
      <c r="W3811" s="38">
        <f t="shared" ca="1" si="118"/>
        <v>0</v>
      </c>
    </row>
    <row r="3812" spans="1:23" s="36" customFormat="1" ht="18.75">
      <c r="A3812" s="34"/>
      <c r="B3812" s="39"/>
      <c r="C3812" s="39"/>
      <c r="D3812" s="35"/>
      <c r="E3812" s="40"/>
      <c r="F3812" s="39"/>
      <c r="G3812" s="39"/>
      <c r="H3812" s="39"/>
      <c r="I3812" s="34"/>
      <c r="J3812" s="34"/>
      <c r="K3812" s="34"/>
      <c r="L3812" s="34"/>
      <c r="M3812" s="43" t="str">
        <f ca="1">IFERROR(OFFSET('Maximum minutes'!$C$1,T3812,MATCH(IF(G3812&lt;&gt;"",G3812,F3812),OFFSET('Maximum minutes'!$C$1,T3812-1,0,1,U3812+1),0)-1)*IF(OR(ISNUMBER(J3812),J3812="sans examen"),1,0)*IF(W3812&lt;MinDate,1,0),"")</f>
        <v/>
      </c>
      <c r="N3812" s="36">
        <f t="shared" ca="1" si="119"/>
        <v>0</v>
      </c>
      <c r="O3812" s="36" t="e">
        <f ca="1">LEFT(OFFSET(Lists!$Q$2,MATCH(E3812,Lists!$R$3:$R$19,0),0),4)</f>
        <v>#N/A</v>
      </c>
      <c r="P3812" s="36" t="e">
        <f ca="1">MATCH(O3812,Lists!$S$2:$S$640,1)</f>
        <v>#N/A</v>
      </c>
      <c r="Q3812" s="36" t="e">
        <f ca="1">MATCH(LEFT(OFFSET(Lists!$Q$2,MATCH(E3812,Lists!$R$3:$R$19,0)+1,0),4),Lists!$S$3:$S$640,1)</f>
        <v>#N/A</v>
      </c>
      <c r="R3812" s="36" t="e">
        <f ca="1">LEFT(OFFSET(Lists!$S$2,P3812-1+MATCH(F3812,OFFSET(Lists!$T$3,P3812-1,0,Q3812-P3812+1),0),0),6)</f>
        <v>#N/A</v>
      </c>
      <c r="S3812" s="36" t="e">
        <f ca="1">VLOOKUP(R3812,Lists!B:D,3,FALSE)</f>
        <v>#N/A</v>
      </c>
      <c r="T3812" s="36" t="str">
        <f>IF(F3812&lt;&gt;"",MATCH(R3812,'Maximum minutes'!B:B,0),"")</f>
        <v/>
      </c>
      <c r="U3812" s="36">
        <f ca="1">IF(F3812&lt;&gt;"",COUNTA(OFFSET('Maximum minutes'!$C$1,'Annexe A1 Cours'!T3812,0,1,50)),0)</f>
        <v>0</v>
      </c>
      <c r="V3812" s="37">
        <f ca="1">IFERROR(OFFSET('Maximum minutes'!$C$1,T3812+1,-1+MATCH(G3812,OFFSET('Maximum minutes'!$C$1,T3812-1,0,1,50),0)),0)</f>
        <v>0</v>
      </c>
      <c r="W3812" s="38">
        <f t="shared" ca="1" si="118"/>
        <v>0</v>
      </c>
    </row>
    <row r="3813" spans="1:23" s="36" customFormat="1" ht="18.75">
      <c r="A3813" s="34"/>
      <c r="B3813" s="39"/>
      <c r="C3813" s="39"/>
      <c r="D3813" s="35"/>
      <c r="E3813" s="40"/>
      <c r="F3813" s="39"/>
      <c r="G3813" s="39"/>
      <c r="H3813" s="39"/>
      <c r="I3813" s="34"/>
      <c r="J3813" s="34"/>
      <c r="K3813" s="34"/>
      <c r="L3813" s="34"/>
      <c r="M3813" s="43" t="str">
        <f ca="1">IFERROR(OFFSET('Maximum minutes'!$C$1,T3813,MATCH(IF(G3813&lt;&gt;"",G3813,F3813),OFFSET('Maximum minutes'!$C$1,T3813-1,0,1,U3813+1),0)-1)*IF(OR(ISNUMBER(J3813),J3813="sans examen"),1,0)*IF(W3813&lt;MinDate,1,0),"")</f>
        <v/>
      </c>
      <c r="N3813" s="36">
        <f t="shared" ca="1" si="119"/>
        <v>0</v>
      </c>
      <c r="O3813" s="36" t="e">
        <f ca="1">LEFT(OFFSET(Lists!$Q$2,MATCH(E3813,Lists!$R$3:$R$19,0),0),4)</f>
        <v>#N/A</v>
      </c>
      <c r="P3813" s="36" t="e">
        <f ca="1">MATCH(O3813,Lists!$S$2:$S$640,1)</f>
        <v>#N/A</v>
      </c>
      <c r="Q3813" s="36" t="e">
        <f ca="1">MATCH(LEFT(OFFSET(Lists!$Q$2,MATCH(E3813,Lists!$R$3:$R$19,0)+1,0),4),Lists!$S$3:$S$640,1)</f>
        <v>#N/A</v>
      </c>
      <c r="R3813" s="36" t="e">
        <f ca="1">LEFT(OFFSET(Lists!$S$2,P3813-1+MATCH(F3813,OFFSET(Lists!$T$3,P3813-1,0,Q3813-P3813+1),0),0),6)</f>
        <v>#N/A</v>
      </c>
      <c r="S3813" s="36" t="e">
        <f ca="1">VLOOKUP(R3813,Lists!B:D,3,FALSE)</f>
        <v>#N/A</v>
      </c>
      <c r="T3813" s="36" t="str">
        <f>IF(F3813&lt;&gt;"",MATCH(R3813,'Maximum minutes'!B:B,0),"")</f>
        <v/>
      </c>
      <c r="U3813" s="36">
        <f ca="1">IF(F3813&lt;&gt;"",COUNTA(OFFSET('Maximum minutes'!$C$1,'Annexe A1 Cours'!T3813,0,1,50)),0)</f>
        <v>0</v>
      </c>
      <c r="V3813" s="37">
        <f ca="1">IFERROR(OFFSET('Maximum minutes'!$C$1,T3813+1,-1+MATCH(G3813,OFFSET('Maximum minutes'!$C$1,T3813-1,0,1,50),0)),0)</f>
        <v>0</v>
      </c>
      <c r="W3813" s="38">
        <f t="shared" ca="1" si="118"/>
        <v>0</v>
      </c>
    </row>
    <row r="3814" spans="1:23" s="36" customFormat="1" ht="18.75">
      <c r="A3814" s="34"/>
      <c r="B3814" s="39"/>
      <c r="C3814" s="39"/>
      <c r="D3814" s="35"/>
      <c r="E3814" s="40"/>
      <c r="F3814" s="39"/>
      <c r="G3814" s="39"/>
      <c r="H3814" s="39"/>
      <c r="I3814" s="34"/>
      <c r="J3814" s="34"/>
      <c r="K3814" s="34"/>
      <c r="L3814" s="34"/>
      <c r="M3814" s="43" t="str">
        <f ca="1">IFERROR(OFFSET('Maximum minutes'!$C$1,T3814,MATCH(IF(G3814&lt;&gt;"",G3814,F3814),OFFSET('Maximum minutes'!$C$1,T3814-1,0,1,U3814+1),0)-1)*IF(OR(ISNUMBER(J3814),J3814="sans examen"),1,0)*IF(W3814&lt;MinDate,1,0),"")</f>
        <v/>
      </c>
      <c r="N3814" s="36">
        <f t="shared" ca="1" si="119"/>
        <v>0</v>
      </c>
      <c r="O3814" s="36" t="e">
        <f ca="1">LEFT(OFFSET(Lists!$Q$2,MATCH(E3814,Lists!$R$3:$R$19,0),0),4)</f>
        <v>#N/A</v>
      </c>
      <c r="P3814" s="36" t="e">
        <f ca="1">MATCH(O3814,Lists!$S$2:$S$640,1)</f>
        <v>#N/A</v>
      </c>
      <c r="Q3814" s="36" t="e">
        <f ca="1">MATCH(LEFT(OFFSET(Lists!$Q$2,MATCH(E3814,Lists!$R$3:$R$19,0)+1,0),4),Lists!$S$3:$S$640,1)</f>
        <v>#N/A</v>
      </c>
      <c r="R3814" s="36" t="e">
        <f ca="1">LEFT(OFFSET(Lists!$S$2,P3814-1+MATCH(F3814,OFFSET(Lists!$T$3,P3814-1,0,Q3814-P3814+1),0),0),6)</f>
        <v>#N/A</v>
      </c>
      <c r="S3814" s="36" t="e">
        <f ca="1">VLOOKUP(R3814,Lists!B:D,3,FALSE)</f>
        <v>#N/A</v>
      </c>
      <c r="T3814" s="36" t="str">
        <f>IF(F3814&lt;&gt;"",MATCH(R3814,'Maximum minutes'!B:B,0),"")</f>
        <v/>
      </c>
      <c r="U3814" s="36">
        <f ca="1">IF(F3814&lt;&gt;"",COUNTA(OFFSET('Maximum minutes'!$C$1,'Annexe A1 Cours'!T3814,0,1,50)),0)</f>
        <v>0</v>
      </c>
      <c r="V3814" s="37">
        <f ca="1">IFERROR(OFFSET('Maximum minutes'!$C$1,T3814+1,-1+MATCH(G3814,OFFSET('Maximum minutes'!$C$1,T3814-1,0,1,50),0)),0)</f>
        <v>0</v>
      </c>
      <c r="W3814" s="38">
        <f t="shared" ca="1" si="118"/>
        <v>0</v>
      </c>
    </row>
    <row r="3815" spans="1:23" s="36" customFormat="1" ht="18.75">
      <c r="A3815" s="34"/>
      <c r="B3815" s="39"/>
      <c r="C3815" s="39"/>
      <c r="D3815" s="35"/>
      <c r="E3815" s="40"/>
      <c r="F3815" s="39"/>
      <c r="G3815" s="39"/>
      <c r="H3815" s="39"/>
      <c r="I3815" s="34"/>
      <c r="J3815" s="34"/>
      <c r="K3815" s="34"/>
      <c r="L3815" s="34"/>
      <c r="M3815" s="43" t="str">
        <f ca="1">IFERROR(OFFSET('Maximum minutes'!$C$1,T3815,MATCH(IF(G3815&lt;&gt;"",G3815,F3815),OFFSET('Maximum minutes'!$C$1,T3815-1,0,1,U3815+1),0)-1)*IF(OR(ISNUMBER(J3815),J3815="sans examen"),1,0)*IF(W3815&lt;MinDate,1,0),"")</f>
        <v/>
      </c>
      <c r="N3815" s="36">
        <f t="shared" ca="1" si="119"/>
        <v>0</v>
      </c>
      <c r="O3815" s="36" t="e">
        <f ca="1">LEFT(OFFSET(Lists!$Q$2,MATCH(E3815,Lists!$R$3:$R$19,0),0),4)</f>
        <v>#N/A</v>
      </c>
      <c r="P3815" s="36" t="e">
        <f ca="1">MATCH(O3815,Lists!$S$2:$S$640,1)</f>
        <v>#N/A</v>
      </c>
      <c r="Q3815" s="36" t="e">
        <f ca="1">MATCH(LEFT(OFFSET(Lists!$Q$2,MATCH(E3815,Lists!$R$3:$R$19,0)+1,0),4),Lists!$S$3:$S$640,1)</f>
        <v>#N/A</v>
      </c>
      <c r="R3815" s="36" t="e">
        <f ca="1">LEFT(OFFSET(Lists!$S$2,P3815-1+MATCH(F3815,OFFSET(Lists!$T$3,P3815-1,0,Q3815-P3815+1),0),0),6)</f>
        <v>#N/A</v>
      </c>
      <c r="S3815" s="36" t="e">
        <f ca="1">VLOOKUP(R3815,Lists!B:D,3,FALSE)</f>
        <v>#N/A</v>
      </c>
      <c r="T3815" s="36" t="str">
        <f>IF(F3815&lt;&gt;"",MATCH(R3815,'Maximum minutes'!B:B,0),"")</f>
        <v/>
      </c>
      <c r="U3815" s="36">
        <f ca="1">IF(F3815&lt;&gt;"",COUNTA(OFFSET('Maximum minutes'!$C$1,'Annexe A1 Cours'!T3815,0,1,50)),0)</f>
        <v>0</v>
      </c>
      <c r="V3815" s="37">
        <f ca="1">IFERROR(OFFSET('Maximum minutes'!$C$1,T3815+1,-1+MATCH(G3815,OFFSET('Maximum minutes'!$C$1,T3815-1,0,1,50),0)),0)</f>
        <v>0</v>
      </c>
      <c r="W3815" s="38">
        <f t="shared" ca="1" si="118"/>
        <v>0</v>
      </c>
    </row>
    <row r="3816" spans="1:23" s="36" customFormat="1" ht="18.75">
      <c r="A3816" s="34"/>
      <c r="B3816" s="39"/>
      <c r="C3816" s="39"/>
      <c r="D3816" s="35"/>
      <c r="E3816" s="40"/>
      <c r="F3816" s="39"/>
      <c r="G3816" s="39"/>
      <c r="H3816" s="39"/>
      <c r="I3816" s="34"/>
      <c r="J3816" s="34"/>
      <c r="K3816" s="34"/>
      <c r="L3816" s="34"/>
      <c r="M3816" s="43" t="str">
        <f ca="1">IFERROR(OFFSET('Maximum minutes'!$C$1,T3816,MATCH(IF(G3816&lt;&gt;"",G3816,F3816),OFFSET('Maximum minutes'!$C$1,T3816-1,0,1,U3816+1),0)-1)*IF(OR(ISNUMBER(J3816),J3816="sans examen"),1,0)*IF(W3816&lt;MinDate,1,0),"")</f>
        <v/>
      </c>
      <c r="N3816" s="36">
        <f t="shared" ca="1" si="119"/>
        <v>0</v>
      </c>
      <c r="O3816" s="36" t="e">
        <f ca="1">LEFT(OFFSET(Lists!$Q$2,MATCH(E3816,Lists!$R$3:$R$19,0),0),4)</f>
        <v>#N/A</v>
      </c>
      <c r="P3816" s="36" t="e">
        <f ca="1">MATCH(O3816,Lists!$S$2:$S$640,1)</f>
        <v>#N/A</v>
      </c>
      <c r="Q3816" s="36" t="e">
        <f ca="1">MATCH(LEFT(OFFSET(Lists!$Q$2,MATCH(E3816,Lists!$R$3:$R$19,0)+1,0),4),Lists!$S$3:$S$640,1)</f>
        <v>#N/A</v>
      </c>
      <c r="R3816" s="36" t="e">
        <f ca="1">LEFT(OFFSET(Lists!$S$2,P3816-1+MATCH(F3816,OFFSET(Lists!$T$3,P3816-1,0,Q3816-P3816+1),0),0),6)</f>
        <v>#N/A</v>
      </c>
      <c r="S3816" s="36" t="e">
        <f ca="1">VLOOKUP(R3816,Lists!B:D,3,FALSE)</f>
        <v>#N/A</v>
      </c>
      <c r="T3816" s="36" t="str">
        <f>IF(F3816&lt;&gt;"",MATCH(R3816,'Maximum minutes'!B:B,0),"")</f>
        <v/>
      </c>
      <c r="U3816" s="36">
        <f ca="1">IF(F3816&lt;&gt;"",COUNTA(OFFSET('Maximum minutes'!$C$1,'Annexe A1 Cours'!T3816,0,1,50)),0)</f>
        <v>0</v>
      </c>
      <c r="V3816" s="37">
        <f ca="1">IFERROR(OFFSET('Maximum minutes'!$C$1,T3816+1,-1+MATCH(G3816,OFFSET('Maximum minutes'!$C$1,T3816-1,0,1,50),0)),0)</f>
        <v>0</v>
      </c>
      <c r="W3816" s="38">
        <f t="shared" ca="1" si="118"/>
        <v>0</v>
      </c>
    </row>
    <row r="3817" spans="1:23" s="36" customFormat="1" ht="18.75">
      <c r="A3817" s="34"/>
      <c r="B3817" s="39"/>
      <c r="C3817" s="39"/>
      <c r="D3817" s="35"/>
      <c r="E3817" s="40"/>
      <c r="F3817" s="39"/>
      <c r="G3817" s="39"/>
      <c r="H3817" s="39"/>
      <c r="I3817" s="34"/>
      <c r="J3817" s="34"/>
      <c r="K3817" s="34"/>
      <c r="L3817" s="34"/>
      <c r="M3817" s="43" t="str">
        <f ca="1">IFERROR(OFFSET('Maximum minutes'!$C$1,T3817,MATCH(IF(G3817&lt;&gt;"",G3817,F3817),OFFSET('Maximum minutes'!$C$1,T3817-1,0,1,U3817+1),0)-1)*IF(OR(ISNUMBER(J3817),J3817="sans examen"),1,0)*IF(W3817&lt;MinDate,1,0),"")</f>
        <v/>
      </c>
      <c r="N3817" s="36">
        <f t="shared" ca="1" si="119"/>
        <v>0</v>
      </c>
      <c r="O3817" s="36" t="e">
        <f ca="1">LEFT(OFFSET(Lists!$Q$2,MATCH(E3817,Lists!$R$3:$R$19,0),0),4)</f>
        <v>#N/A</v>
      </c>
      <c r="P3817" s="36" t="e">
        <f ca="1">MATCH(O3817,Lists!$S$2:$S$640,1)</f>
        <v>#N/A</v>
      </c>
      <c r="Q3817" s="36" t="e">
        <f ca="1">MATCH(LEFT(OFFSET(Lists!$Q$2,MATCH(E3817,Lists!$R$3:$R$19,0)+1,0),4),Lists!$S$3:$S$640,1)</f>
        <v>#N/A</v>
      </c>
      <c r="R3817" s="36" t="e">
        <f ca="1">LEFT(OFFSET(Lists!$S$2,P3817-1+MATCH(F3817,OFFSET(Lists!$T$3,P3817-1,0,Q3817-P3817+1),0),0),6)</f>
        <v>#N/A</v>
      </c>
      <c r="S3817" s="36" t="e">
        <f ca="1">VLOOKUP(R3817,Lists!B:D,3,FALSE)</f>
        <v>#N/A</v>
      </c>
      <c r="T3817" s="36" t="str">
        <f>IF(F3817&lt;&gt;"",MATCH(R3817,'Maximum minutes'!B:B,0),"")</f>
        <v/>
      </c>
      <c r="U3817" s="36">
        <f ca="1">IF(F3817&lt;&gt;"",COUNTA(OFFSET('Maximum minutes'!$C$1,'Annexe A1 Cours'!T3817,0,1,50)),0)</f>
        <v>0</v>
      </c>
      <c r="V3817" s="37">
        <f ca="1">IFERROR(OFFSET('Maximum minutes'!$C$1,T3817+1,-1+MATCH(G3817,OFFSET('Maximum minutes'!$C$1,T3817-1,0,1,50),0)),0)</f>
        <v>0</v>
      </c>
      <c r="W3817" s="38">
        <f t="shared" ca="1" si="118"/>
        <v>0</v>
      </c>
    </row>
    <row r="3818" spans="1:23" s="36" customFormat="1" ht="18.75">
      <c r="A3818" s="34"/>
      <c r="B3818" s="39"/>
      <c r="C3818" s="39"/>
      <c r="D3818" s="35"/>
      <c r="E3818" s="40"/>
      <c r="F3818" s="39"/>
      <c r="G3818" s="39"/>
      <c r="H3818" s="39"/>
      <c r="I3818" s="34"/>
      <c r="J3818" s="34"/>
      <c r="K3818" s="34"/>
      <c r="L3818" s="34"/>
      <c r="M3818" s="43" t="str">
        <f ca="1">IFERROR(OFFSET('Maximum minutes'!$C$1,T3818,MATCH(IF(G3818&lt;&gt;"",G3818,F3818),OFFSET('Maximum minutes'!$C$1,T3818-1,0,1,U3818+1),0)-1)*IF(OR(ISNUMBER(J3818),J3818="sans examen"),1,0)*IF(W3818&lt;MinDate,1,0),"")</f>
        <v/>
      </c>
      <c r="N3818" s="36">
        <f t="shared" ca="1" si="119"/>
        <v>0</v>
      </c>
      <c r="O3818" s="36" t="e">
        <f ca="1">LEFT(OFFSET(Lists!$Q$2,MATCH(E3818,Lists!$R$3:$R$19,0),0),4)</f>
        <v>#N/A</v>
      </c>
      <c r="P3818" s="36" t="e">
        <f ca="1">MATCH(O3818,Lists!$S$2:$S$640,1)</f>
        <v>#N/A</v>
      </c>
      <c r="Q3818" s="36" t="e">
        <f ca="1">MATCH(LEFT(OFFSET(Lists!$Q$2,MATCH(E3818,Lists!$R$3:$R$19,0)+1,0),4),Lists!$S$3:$S$640,1)</f>
        <v>#N/A</v>
      </c>
      <c r="R3818" s="36" t="e">
        <f ca="1">LEFT(OFFSET(Lists!$S$2,P3818-1+MATCH(F3818,OFFSET(Lists!$T$3,P3818-1,0,Q3818-P3818+1),0),0),6)</f>
        <v>#N/A</v>
      </c>
      <c r="S3818" s="36" t="e">
        <f ca="1">VLOOKUP(R3818,Lists!B:D,3,FALSE)</f>
        <v>#N/A</v>
      </c>
      <c r="T3818" s="36" t="str">
        <f>IF(F3818&lt;&gt;"",MATCH(R3818,'Maximum minutes'!B:B,0),"")</f>
        <v/>
      </c>
      <c r="U3818" s="36">
        <f ca="1">IF(F3818&lt;&gt;"",COUNTA(OFFSET('Maximum minutes'!$C$1,'Annexe A1 Cours'!T3818,0,1,50)),0)</f>
        <v>0</v>
      </c>
      <c r="V3818" s="37">
        <f ca="1">IFERROR(OFFSET('Maximum minutes'!$C$1,T3818+1,-1+MATCH(G3818,OFFSET('Maximum minutes'!$C$1,T3818-1,0,1,50),0)),0)</f>
        <v>0</v>
      </c>
      <c r="W3818" s="38">
        <f t="shared" ca="1" si="118"/>
        <v>0</v>
      </c>
    </row>
    <row r="3819" spans="1:23" s="36" customFormat="1" ht="18.75">
      <c r="A3819" s="34"/>
      <c r="B3819" s="39"/>
      <c r="C3819" s="39"/>
      <c r="D3819" s="35"/>
      <c r="E3819" s="40"/>
      <c r="F3819" s="39"/>
      <c r="G3819" s="39"/>
      <c r="H3819" s="39"/>
      <c r="I3819" s="34"/>
      <c r="J3819" s="34"/>
      <c r="K3819" s="34"/>
      <c r="L3819" s="34"/>
      <c r="M3819" s="43" t="str">
        <f ca="1">IFERROR(OFFSET('Maximum minutes'!$C$1,T3819,MATCH(IF(G3819&lt;&gt;"",G3819,F3819),OFFSET('Maximum minutes'!$C$1,T3819-1,0,1,U3819+1),0)-1)*IF(OR(ISNUMBER(J3819),J3819="sans examen"),1,0)*IF(W3819&lt;MinDate,1,0),"")</f>
        <v/>
      </c>
      <c r="N3819" s="36">
        <f t="shared" ca="1" si="119"/>
        <v>0</v>
      </c>
      <c r="O3819" s="36" t="e">
        <f ca="1">LEFT(OFFSET(Lists!$Q$2,MATCH(E3819,Lists!$R$3:$R$19,0),0),4)</f>
        <v>#N/A</v>
      </c>
      <c r="P3819" s="36" t="e">
        <f ca="1">MATCH(O3819,Lists!$S$2:$S$640,1)</f>
        <v>#N/A</v>
      </c>
      <c r="Q3819" s="36" t="e">
        <f ca="1">MATCH(LEFT(OFFSET(Lists!$Q$2,MATCH(E3819,Lists!$R$3:$R$19,0)+1,0),4),Lists!$S$3:$S$640,1)</f>
        <v>#N/A</v>
      </c>
      <c r="R3819" s="36" t="e">
        <f ca="1">LEFT(OFFSET(Lists!$S$2,P3819-1+MATCH(F3819,OFFSET(Lists!$T$3,P3819-1,0,Q3819-P3819+1),0),0),6)</f>
        <v>#N/A</v>
      </c>
      <c r="S3819" s="36" t="e">
        <f ca="1">VLOOKUP(R3819,Lists!B:D,3,FALSE)</f>
        <v>#N/A</v>
      </c>
      <c r="T3819" s="36" t="str">
        <f>IF(F3819&lt;&gt;"",MATCH(R3819,'Maximum minutes'!B:B,0),"")</f>
        <v/>
      </c>
      <c r="U3819" s="36">
        <f ca="1">IF(F3819&lt;&gt;"",COUNTA(OFFSET('Maximum minutes'!$C$1,'Annexe A1 Cours'!T3819,0,1,50)),0)</f>
        <v>0</v>
      </c>
      <c r="V3819" s="37">
        <f ca="1">IFERROR(OFFSET('Maximum minutes'!$C$1,T3819+1,-1+MATCH(G3819,OFFSET('Maximum minutes'!$C$1,T3819-1,0,1,50),0)),0)</f>
        <v>0</v>
      </c>
      <c r="W3819" s="38">
        <f t="shared" ca="1" si="118"/>
        <v>0</v>
      </c>
    </row>
    <row r="3820" spans="1:23" s="36" customFormat="1" ht="18.75">
      <c r="A3820" s="34"/>
      <c r="B3820" s="39"/>
      <c r="C3820" s="39"/>
      <c r="D3820" s="35"/>
      <c r="E3820" s="40"/>
      <c r="F3820" s="39"/>
      <c r="G3820" s="39"/>
      <c r="H3820" s="39"/>
      <c r="I3820" s="34"/>
      <c r="J3820" s="34"/>
      <c r="K3820" s="34"/>
      <c r="L3820" s="34"/>
      <c r="M3820" s="43" t="str">
        <f ca="1">IFERROR(OFFSET('Maximum minutes'!$C$1,T3820,MATCH(IF(G3820&lt;&gt;"",G3820,F3820),OFFSET('Maximum minutes'!$C$1,T3820-1,0,1,U3820+1),0)-1)*IF(OR(ISNUMBER(J3820),J3820="sans examen"),1,0)*IF(W3820&lt;MinDate,1,0),"")</f>
        <v/>
      </c>
      <c r="N3820" s="36">
        <f t="shared" ca="1" si="119"/>
        <v>0</v>
      </c>
      <c r="O3820" s="36" t="e">
        <f ca="1">LEFT(OFFSET(Lists!$Q$2,MATCH(E3820,Lists!$R$3:$R$19,0),0),4)</f>
        <v>#N/A</v>
      </c>
      <c r="P3820" s="36" t="e">
        <f ca="1">MATCH(O3820,Lists!$S$2:$S$640,1)</f>
        <v>#N/A</v>
      </c>
      <c r="Q3820" s="36" t="e">
        <f ca="1">MATCH(LEFT(OFFSET(Lists!$Q$2,MATCH(E3820,Lists!$R$3:$R$19,0)+1,0),4),Lists!$S$3:$S$640,1)</f>
        <v>#N/A</v>
      </c>
      <c r="R3820" s="36" t="e">
        <f ca="1">LEFT(OFFSET(Lists!$S$2,P3820-1+MATCH(F3820,OFFSET(Lists!$T$3,P3820-1,0,Q3820-P3820+1),0),0),6)</f>
        <v>#N/A</v>
      </c>
      <c r="S3820" s="36" t="e">
        <f ca="1">VLOOKUP(R3820,Lists!B:D,3,FALSE)</f>
        <v>#N/A</v>
      </c>
      <c r="T3820" s="36" t="str">
        <f>IF(F3820&lt;&gt;"",MATCH(R3820,'Maximum minutes'!B:B,0),"")</f>
        <v/>
      </c>
      <c r="U3820" s="36">
        <f ca="1">IF(F3820&lt;&gt;"",COUNTA(OFFSET('Maximum minutes'!$C$1,'Annexe A1 Cours'!T3820,0,1,50)),0)</f>
        <v>0</v>
      </c>
      <c r="V3820" s="37">
        <f ca="1">IFERROR(OFFSET('Maximum minutes'!$C$1,T3820+1,-1+MATCH(G3820,OFFSET('Maximum minutes'!$C$1,T3820-1,0,1,50),0)),0)</f>
        <v>0</v>
      </c>
      <c r="W3820" s="38">
        <f t="shared" ca="1" si="118"/>
        <v>0</v>
      </c>
    </row>
    <row r="3821" spans="1:23" s="36" customFormat="1" ht="18.75">
      <c r="A3821" s="34"/>
      <c r="B3821" s="39"/>
      <c r="C3821" s="39"/>
      <c r="D3821" s="35"/>
      <c r="E3821" s="40"/>
      <c r="F3821" s="39"/>
      <c r="G3821" s="39"/>
      <c r="H3821" s="39"/>
      <c r="I3821" s="34"/>
      <c r="J3821" s="34"/>
      <c r="K3821" s="34"/>
      <c r="L3821" s="34"/>
      <c r="M3821" s="43" t="str">
        <f ca="1">IFERROR(OFFSET('Maximum minutes'!$C$1,T3821,MATCH(IF(G3821&lt;&gt;"",G3821,F3821),OFFSET('Maximum minutes'!$C$1,T3821-1,0,1,U3821+1),0)-1)*IF(OR(ISNUMBER(J3821),J3821="sans examen"),1,0)*IF(W3821&lt;MinDate,1,0),"")</f>
        <v/>
      </c>
      <c r="N3821" s="36">
        <f t="shared" ca="1" si="119"/>
        <v>0</v>
      </c>
      <c r="O3821" s="36" t="e">
        <f ca="1">LEFT(OFFSET(Lists!$Q$2,MATCH(E3821,Lists!$R$3:$R$19,0),0),4)</f>
        <v>#N/A</v>
      </c>
      <c r="P3821" s="36" t="e">
        <f ca="1">MATCH(O3821,Lists!$S$2:$S$640,1)</f>
        <v>#N/A</v>
      </c>
      <c r="Q3821" s="36" t="e">
        <f ca="1">MATCH(LEFT(OFFSET(Lists!$Q$2,MATCH(E3821,Lists!$R$3:$R$19,0)+1,0),4),Lists!$S$3:$S$640,1)</f>
        <v>#N/A</v>
      </c>
      <c r="R3821" s="36" t="e">
        <f ca="1">LEFT(OFFSET(Lists!$S$2,P3821-1+MATCH(F3821,OFFSET(Lists!$T$3,P3821-1,0,Q3821-P3821+1),0),0),6)</f>
        <v>#N/A</v>
      </c>
      <c r="S3821" s="36" t="e">
        <f ca="1">VLOOKUP(R3821,Lists!B:D,3,FALSE)</f>
        <v>#N/A</v>
      </c>
      <c r="T3821" s="36" t="str">
        <f>IF(F3821&lt;&gt;"",MATCH(R3821,'Maximum minutes'!B:B,0),"")</f>
        <v/>
      </c>
      <c r="U3821" s="36">
        <f ca="1">IF(F3821&lt;&gt;"",COUNTA(OFFSET('Maximum minutes'!$C$1,'Annexe A1 Cours'!T3821,0,1,50)),0)</f>
        <v>0</v>
      </c>
      <c r="V3821" s="37">
        <f ca="1">IFERROR(OFFSET('Maximum minutes'!$C$1,T3821+1,-1+MATCH(G3821,OFFSET('Maximum minutes'!$C$1,T3821-1,0,1,50),0)),0)</f>
        <v>0</v>
      </c>
      <c r="W3821" s="38">
        <f t="shared" ca="1" si="118"/>
        <v>0</v>
      </c>
    </row>
    <row r="3822" spans="1:23" s="36" customFormat="1" ht="18.75">
      <c r="A3822" s="34"/>
      <c r="B3822" s="39"/>
      <c r="C3822" s="39"/>
      <c r="D3822" s="35"/>
      <c r="E3822" s="40"/>
      <c r="F3822" s="39"/>
      <c r="G3822" s="39"/>
      <c r="H3822" s="39"/>
      <c r="I3822" s="34"/>
      <c r="J3822" s="34"/>
      <c r="K3822" s="34"/>
      <c r="L3822" s="34"/>
      <c r="M3822" s="43" t="str">
        <f ca="1">IFERROR(OFFSET('Maximum minutes'!$C$1,T3822,MATCH(IF(G3822&lt;&gt;"",G3822,F3822),OFFSET('Maximum minutes'!$C$1,T3822-1,0,1,U3822+1),0)-1)*IF(OR(ISNUMBER(J3822),J3822="sans examen"),1,0)*IF(W3822&lt;MinDate,1,0),"")</f>
        <v/>
      </c>
      <c r="N3822" s="36">
        <f t="shared" ca="1" si="119"/>
        <v>0</v>
      </c>
      <c r="O3822" s="36" t="e">
        <f ca="1">LEFT(OFFSET(Lists!$Q$2,MATCH(E3822,Lists!$R$3:$R$19,0),0),4)</f>
        <v>#N/A</v>
      </c>
      <c r="P3822" s="36" t="e">
        <f ca="1">MATCH(O3822,Lists!$S$2:$S$640,1)</f>
        <v>#N/A</v>
      </c>
      <c r="Q3822" s="36" t="e">
        <f ca="1">MATCH(LEFT(OFFSET(Lists!$Q$2,MATCH(E3822,Lists!$R$3:$R$19,0)+1,0),4),Lists!$S$3:$S$640,1)</f>
        <v>#N/A</v>
      </c>
      <c r="R3822" s="36" t="e">
        <f ca="1">LEFT(OFFSET(Lists!$S$2,P3822-1+MATCH(F3822,OFFSET(Lists!$T$3,P3822-1,0,Q3822-P3822+1),0),0),6)</f>
        <v>#N/A</v>
      </c>
      <c r="S3822" s="36" t="e">
        <f ca="1">VLOOKUP(R3822,Lists!B:D,3,FALSE)</f>
        <v>#N/A</v>
      </c>
      <c r="T3822" s="36" t="str">
        <f>IF(F3822&lt;&gt;"",MATCH(R3822,'Maximum minutes'!B:B,0),"")</f>
        <v/>
      </c>
      <c r="U3822" s="36">
        <f ca="1">IF(F3822&lt;&gt;"",COUNTA(OFFSET('Maximum minutes'!$C$1,'Annexe A1 Cours'!T3822,0,1,50)),0)</f>
        <v>0</v>
      </c>
      <c r="V3822" s="37">
        <f ca="1">IFERROR(OFFSET('Maximum minutes'!$C$1,T3822+1,-1+MATCH(G3822,OFFSET('Maximum minutes'!$C$1,T3822-1,0,1,50),0)),0)</f>
        <v>0</v>
      </c>
      <c r="W3822" s="38">
        <f t="shared" ca="1" si="118"/>
        <v>0</v>
      </c>
    </row>
    <row r="3823" spans="1:23" s="36" customFormat="1" ht="18.75">
      <c r="A3823" s="34"/>
      <c r="B3823" s="39"/>
      <c r="C3823" s="39"/>
      <c r="D3823" s="35"/>
      <c r="E3823" s="40"/>
      <c r="F3823" s="39"/>
      <c r="G3823" s="39"/>
      <c r="H3823" s="39"/>
      <c r="I3823" s="34"/>
      <c r="J3823" s="34"/>
      <c r="K3823" s="34"/>
      <c r="L3823" s="34"/>
      <c r="M3823" s="43" t="str">
        <f ca="1">IFERROR(OFFSET('Maximum minutes'!$C$1,T3823,MATCH(IF(G3823&lt;&gt;"",G3823,F3823),OFFSET('Maximum minutes'!$C$1,T3823-1,0,1,U3823+1),0)-1)*IF(OR(ISNUMBER(J3823),J3823="sans examen"),1,0)*IF(W3823&lt;MinDate,1,0),"")</f>
        <v/>
      </c>
      <c r="N3823" s="36">
        <f t="shared" ca="1" si="119"/>
        <v>0</v>
      </c>
      <c r="O3823" s="36" t="e">
        <f ca="1">LEFT(OFFSET(Lists!$Q$2,MATCH(E3823,Lists!$R$3:$R$19,0),0),4)</f>
        <v>#N/A</v>
      </c>
      <c r="P3823" s="36" t="e">
        <f ca="1">MATCH(O3823,Lists!$S$2:$S$640,1)</f>
        <v>#N/A</v>
      </c>
      <c r="Q3823" s="36" t="e">
        <f ca="1">MATCH(LEFT(OFFSET(Lists!$Q$2,MATCH(E3823,Lists!$R$3:$R$19,0)+1,0),4),Lists!$S$3:$S$640,1)</f>
        <v>#N/A</v>
      </c>
      <c r="R3823" s="36" t="e">
        <f ca="1">LEFT(OFFSET(Lists!$S$2,P3823-1+MATCH(F3823,OFFSET(Lists!$T$3,P3823-1,0,Q3823-P3823+1),0),0),6)</f>
        <v>#N/A</v>
      </c>
      <c r="S3823" s="36" t="e">
        <f ca="1">VLOOKUP(R3823,Lists!B:D,3,FALSE)</f>
        <v>#N/A</v>
      </c>
      <c r="T3823" s="36" t="str">
        <f>IF(F3823&lt;&gt;"",MATCH(R3823,'Maximum minutes'!B:B,0),"")</f>
        <v/>
      </c>
      <c r="U3823" s="36">
        <f ca="1">IF(F3823&lt;&gt;"",COUNTA(OFFSET('Maximum minutes'!$C$1,'Annexe A1 Cours'!T3823,0,1,50)),0)</f>
        <v>0</v>
      </c>
      <c r="V3823" s="37">
        <f ca="1">IFERROR(OFFSET('Maximum minutes'!$C$1,T3823+1,-1+MATCH(G3823,OFFSET('Maximum minutes'!$C$1,T3823-1,0,1,50),0)),0)</f>
        <v>0</v>
      </c>
      <c r="W3823" s="38">
        <f t="shared" ca="1" si="118"/>
        <v>0</v>
      </c>
    </row>
    <row r="3824" spans="1:23" s="36" customFormat="1" ht="18.75">
      <c r="A3824" s="34"/>
      <c r="B3824" s="39"/>
      <c r="C3824" s="39"/>
      <c r="D3824" s="35"/>
      <c r="E3824" s="40"/>
      <c r="F3824" s="39"/>
      <c r="G3824" s="39"/>
      <c r="H3824" s="39"/>
      <c r="I3824" s="34"/>
      <c r="J3824" s="34"/>
      <c r="K3824" s="34"/>
      <c r="L3824" s="34"/>
      <c r="M3824" s="43" t="str">
        <f ca="1">IFERROR(OFFSET('Maximum minutes'!$C$1,T3824,MATCH(IF(G3824&lt;&gt;"",G3824,F3824),OFFSET('Maximum minutes'!$C$1,T3824-1,0,1,U3824+1),0)-1)*IF(OR(ISNUMBER(J3824),J3824="sans examen"),1,0)*IF(W3824&lt;MinDate,1,0),"")</f>
        <v/>
      </c>
      <c r="N3824" s="36">
        <f t="shared" ca="1" si="119"/>
        <v>0</v>
      </c>
      <c r="O3824" s="36" t="e">
        <f ca="1">LEFT(OFFSET(Lists!$Q$2,MATCH(E3824,Lists!$R$3:$R$19,0),0),4)</f>
        <v>#N/A</v>
      </c>
      <c r="P3824" s="36" t="e">
        <f ca="1">MATCH(O3824,Lists!$S$2:$S$640,1)</f>
        <v>#N/A</v>
      </c>
      <c r="Q3824" s="36" t="e">
        <f ca="1">MATCH(LEFT(OFFSET(Lists!$Q$2,MATCH(E3824,Lists!$R$3:$R$19,0)+1,0),4),Lists!$S$3:$S$640,1)</f>
        <v>#N/A</v>
      </c>
      <c r="R3824" s="36" t="e">
        <f ca="1">LEFT(OFFSET(Lists!$S$2,P3824-1+MATCH(F3824,OFFSET(Lists!$T$3,P3824-1,0,Q3824-P3824+1),0),0),6)</f>
        <v>#N/A</v>
      </c>
      <c r="S3824" s="36" t="e">
        <f ca="1">VLOOKUP(R3824,Lists!B:D,3,FALSE)</f>
        <v>#N/A</v>
      </c>
      <c r="T3824" s="36" t="str">
        <f>IF(F3824&lt;&gt;"",MATCH(R3824,'Maximum minutes'!B:B,0),"")</f>
        <v/>
      </c>
      <c r="U3824" s="36">
        <f ca="1">IF(F3824&lt;&gt;"",COUNTA(OFFSET('Maximum minutes'!$C$1,'Annexe A1 Cours'!T3824,0,1,50)),0)</f>
        <v>0</v>
      </c>
      <c r="V3824" s="37">
        <f ca="1">IFERROR(OFFSET('Maximum minutes'!$C$1,T3824+1,-1+MATCH(G3824,OFFSET('Maximum minutes'!$C$1,T3824-1,0,1,50),0)),0)</f>
        <v>0</v>
      </c>
      <c r="W3824" s="38">
        <f t="shared" ca="1" si="118"/>
        <v>0</v>
      </c>
    </row>
    <row r="3825" spans="1:23" s="36" customFormat="1" ht="18.75">
      <c r="A3825" s="34"/>
      <c r="B3825" s="39"/>
      <c r="C3825" s="39"/>
      <c r="D3825" s="35"/>
      <c r="E3825" s="40"/>
      <c r="F3825" s="39"/>
      <c r="G3825" s="39"/>
      <c r="H3825" s="39"/>
      <c r="I3825" s="34"/>
      <c r="J3825" s="34"/>
      <c r="K3825" s="34"/>
      <c r="L3825" s="34"/>
      <c r="M3825" s="43" t="str">
        <f ca="1">IFERROR(OFFSET('Maximum minutes'!$C$1,T3825,MATCH(IF(G3825&lt;&gt;"",G3825,F3825),OFFSET('Maximum minutes'!$C$1,T3825-1,0,1,U3825+1),0)-1)*IF(OR(ISNUMBER(J3825),J3825="sans examen"),1,0)*IF(W3825&lt;MinDate,1,0),"")</f>
        <v/>
      </c>
      <c r="N3825" s="36">
        <f t="shared" ca="1" si="119"/>
        <v>0</v>
      </c>
      <c r="O3825" s="36" t="e">
        <f ca="1">LEFT(OFFSET(Lists!$Q$2,MATCH(E3825,Lists!$R$3:$R$19,0),0),4)</f>
        <v>#N/A</v>
      </c>
      <c r="P3825" s="36" t="e">
        <f ca="1">MATCH(O3825,Lists!$S$2:$S$640,1)</f>
        <v>#N/A</v>
      </c>
      <c r="Q3825" s="36" t="e">
        <f ca="1">MATCH(LEFT(OFFSET(Lists!$Q$2,MATCH(E3825,Lists!$R$3:$R$19,0)+1,0),4),Lists!$S$3:$S$640,1)</f>
        <v>#N/A</v>
      </c>
      <c r="R3825" s="36" t="e">
        <f ca="1">LEFT(OFFSET(Lists!$S$2,P3825-1+MATCH(F3825,OFFSET(Lists!$T$3,P3825-1,0,Q3825-P3825+1),0),0),6)</f>
        <v>#N/A</v>
      </c>
      <c r="S3825" s="36" t="e">
        <f ca="1">VLOOKUP(R3825,Lists!B:D,3,FALSE)</f>
        <v>#N/A</v>
      </c>
      <c r="T3825" s="36" t="str">
        <f>IF(F3825&lt;&gt;"",MATCH(R3825,'Maximum minutes'!B:B,0),"")</f>
        <v/>
      </c>
      <c r="U3825" s="36">
        <f ca="1">IF(F3825&lt;&gt;"",COUNTA(OFFSET('Maximum minutes'!$C$1,'Annexe A1 Cours'!T3825,0,1,50)),0)</f>
        <v>0</v>
      </c>
      <c r="V3825" s="37">
        <f ca="1">IFERROR(OFFSET('Maximum minutes'!$C$1,T3825+1,-1+MATCH(G3825,OFFSET('Maximum minutes'!$C$1,T3825-1,0,1,50),0)),0)</f>
        <v>0</v>
      </c>
      <c r="W3825" s="38">
        <f t="shared" ca="1" si="118"/>
        <v>0</v>
      </c>
    </row>
    <row r="3826" spans="1:23" s="36" customFormat="1" ht="18.75">
      <c r="A3826" s="34"/>
      <c r="B3826" s="39"/>
      <c r="C3826" s="39"/>
      <c r="D3826" s="35"/>
      <c r="E3826" s="40"/>
      <c r="F3826" s="39"/>
      <c r="G3826" s="39"/>
      <c r="H3826" s="39"/>
      <c r="I3826" s="34"/>
      <c r="J3826" s="34"/>
      <c r="K3826" s="34"/>
      <c r="L3826" s="34"/>
      <c r="M3826" s="43" t="str">
        <f ca="1">IFERROR(OFFSET('Maximum minutes'!$C$1,T3826,MATCH(IF(G3826&lt;&gt;"",G3826,F3826),OFFSET('Maximum minutes'!$C$1,T3826-1,0,1,U3826+1),0)-1)*IF(OR(ISNUMBER(J3826),J3826="sans examen"),1,0)*IF(W3826&lt;MinDate,1,0),"")</f>
        <v/>
      </c>
      <c r="N3826" s="36">
        <f t="shared" ca="1" si="119"/>
        <v>0</v>
      </c>
      <c r="O3826" s="36" t="e">
        <f ca="1">LEFT(OFFSET(Lists!$Q$2,MATCH(E3826,Lists!$R$3:$R$19,0),0),4)</f>
        <v>#N/A</v>
      </c>
      <c r="P3826" s="36" t="e">
        <f ca="1">MATCH(O3826,Lists!$S$2:$S$640,1)</f>
        <v>#N/A</v>
      </c>
      <c r="Q3826" s="36" t="e">
        <f ca="1">MATCH(LEFT(OFFSET(Lists!$Q$2,MATCH(E3826,Lists!$R$3:$R$19,0)+1,0),4),Lists!$S$3:$S$640,1)</f>
        <v>#N/A</v>
      </c>
      <c r="R3826" s="36" t="e">
        <f ca="1">LEFT(OFFSET(Lists!$S$2,P3826-1+MATCH(F3826,OFFSET(Lists!$T$3,P3826-1,0,Q3826-P3826+1),0),0),6)</f>
        <v>#N/A</v>
      </c>
      <c r="S3826" s="36" t="e">
        <f ca="1">VLOOKUP(R3826,Lists!B:D,3,FALSE)</f>
        <v>#N/A</v>
      </c>
      <c r="T3826" s="36" t="str">
        <f>IF(F3826&lt;&gt;"",MATCH(R3826,'Maximum minutes'!B:B,0),"")</f>
        <v/>
      </c>
      <c r="U3826" s="36">
        <f ca="1">IF(F3826&lt;&gt;"",COUNTA(OFFSET('Maximum minutes'!$C$1,'Annexe A1 Cours'!T3826,0,1,50)),0)</f>
        <v>0</v>
      </c>
      <c r="V3826" s="37">
        <f ca="1">IFERROR(OFFSET('Maximum minutes'!$C$1,T3826+1,-1+MATCH(G3826,OFFSET('Maximum minutes'!$C$1,T3826-1,0,1,50),0)),0)</f>
        <v>0</v>
      </c>
      <c r="W3826" s="38">
        <f t="shared" ca="1" si="118"/>
        <v>0</v>
      </c>
    </row>
    <row r="3827" spans="1:23" s="36" customFormat="1" ht="18.75">
      <c r="A3827" s="34"/>
      <c r="B3827" s="39"/>
      <c r="C3827" s="39"/>
      <c r="D3827" s="35"/>
      <c r="E3827" s="40"/>
      <c r="F3827" s="39"/>
      <c r="G3827" s="39"/>
      <c r="H3827" s="39"/>
      <c r="I3827" s="34"/>
      <c r="J3827" s="34"/>
      <c r="K3827" s="34"/>
      <c r="L3827" s="34"/>
      <c r="M3827" s="43" t="str">
        <f ca="1">IFERROR(OFFSET('Maximum minutes'!$C$1,T3827,MATCH(IF(G3827&lt;&gt;"",G3827,F3827),OFFSET('Maximum minutes'!$C$1,T3827-1,0,1,U3827+1),0)-1)*IF(OR(ISNUMBER(J3827),J3827="sans examen"),1,0)*IF(W3827&lt;MinDate,1,0),"")</f>
        <v/>
      </c>
      <c r="N3827" s="36">
        <f t="shared" ca="1" si="119"/>
        <v>0</v>
      </c>
      <c r="O3827" s="36" t="e">
        <f ca="1">LEFT(OFFSET(Lists!$Q$2,MATCH(E3827,Lists!$R$3:$R$19,0),0),4)</f>
        <v>#N/A</v>
      </c>
      <c r="P3827" s="36" t="e">
        <f ca="1">MATCH(O3827,Lists!$S$2:$S$640,1)</f>
        <v>#N/A</v>
      </c>
      <c r="Q3827" s="36" t="e">
        <f ca="1">MATCH(LEFT(OFFSET(Lists!$Q$2,MATCH(E3827,Lists!$R$3:$R$19,0)+1,0),4),Lists!$S$3:$S$640,1)</f>
        <v>#N/A</v>
      </c>
      <c r="R3827" s="36" t="e">
        <f ca="1">LEFT(OFFSET(Lists!$S$2,P3827-1+MATCH(F3827,OFFSET(Lists!$T$3,P3827-1,0,Q3827-P3827+1),0),0),6)</f>
        <v>#N/A</v>
      </c>
      <c r="S3827" s="36" t="e">
        <f ca="1">VLOOKUP(R3827,Lists!B:D,3,FALSE)</f>
        <v>#N/A</v>
      </c>
      <c r="T3827" s="36" t="str">
        <f>IF(F3827&lt;&gt;"",MATCH(R3827,'Maximum minutes'!B:B,0),"")</f>
        <v/>
      </c>
      <c r="U3827" s="36">
        <f ca="1">IF(F3827&lt;&gt;"",COUNTA(OFFSET('Maximum minutes'!$C$1,'Annexe A1 Cours'!T3827,0,1,50)),0)</f>
        <v>0</v>
      </c>
      <c r="V3827" s="37">
        <f ca="1">IFERROR(OFFSET('Maximum minutes'!$C$1,T3827+1,-1+MATCH(G3827,OFFSET('Maximum minutes'!$C$1,T3827-1,0,1,50),0)),0)</f>
        <v>0</v>
      </c>
      <c r="W3827" s="38">
        <f t="shared" ca="1" si="118"/>
        <v>0</v>
      </c>
    </row>
    <row r="3828" spans="1:23" s="36" customFormat="1" ht="18.75">
      <c r="A3828" s="34"/>
      <c r="B3828" s="39"/>
      <c r="C3828" s="39"/>
      <c r="D3828" s="35"/>
      <c r="E3828" s="40"/>
      <c r="F3828" s="39"/>
      <c r="G3828" s="39"/>
      <c r="H3828" s="39"/>
      <c r="I3828" s="34"/>
      <c r="J3828" s="34"/>
      <c r="K3828" s="34"/>
      <c r="L3828" s="34"/>
      <c r="M3828" s="43" t="str">
        <f ca="1">IFERROR(OFFSET('Maximum minutes'!$C$1,T3828,MATCH(IF(G3828&lt;&gt;"",G3828,F3828),OFFSET('Maximum minutes'!$C$1,T3828-1,0,1,U3828+1),0)-1)*IF(OR(ISNUMBER(J3828),J3828="sans examen"),1,0)*IF(W3828&lt;MinDate,1,0),"")</f>
        <v/>
      </c>
      <c r="N3828" s="36">
        <f t="shared" ca="1" si="119"/>
        <v>0</v>
      </c>
      <c r="O3828" s="36" t="e">
        <f ca="1">LEFT(OFFSET(Lists!$Q$2,MATCH(E3828,Lists!$R$3:$R$19,0),0),4)</f>
        <v>#N/A</v>
      </c>
      <c r="P3828" s="36" t="e">
        <f ca="1">MATCH(O3828,Lists!$S$2:$S$640,1)</f>
        <v>#N/A</v>
      </c>
      <c r="Q3828" s="36" t="e">
        <f ca="1">MATCH(LEFT(OFFSET(Lists!$Q$2,MATCH(E3828,Lists!$R$3:$R$19,0)+1,0),4),Lists!$S$3:$S$640,1)</f>
        <v>#N/A</v>
      </c>
      <c r="R3828" s="36" t="e">
        <f ca="1">LEFT(OFFSET(Lists!$S$2,P3828-1+MATCH(F3828,OFFSET(Lists!$T$3,P3828-1,0,Q3828-P3828+1),0),0),6)</f>
        <v>#N/A</v>
      </c>
      <c r="S3828" s="36" t="e">
        <f ca="1">VLOOKUP(R3828,Lists!B:D,3,FALSE)</f>
        <v>#N/A</v>
      </c>
      <c r="T3828" s="36" t="str">
        <f>IF(F3828&lt;&gt;"",MATCH(R3828,'Maximum minutes'!B:B,0),"")</f>
        <v/>
      </c>
      <c r="U3828" s="36">
        <f ca="1">IF(F3828&lt;&gt;"",COUNTA(OFFSET('Maximum minutes'!$C$1,'Annexe A1 Cours'!T3828,0,1,50)),0)</f>
        <v>0</v>
      </c>
      <c r="V3828" s="37">
        <f ca="1">IFERROR(OFFSET('Maximum minutes'!$C$1,T3828+1,-1+MATCH(G3828,OFFSET('Maximum minutes'!$C$1,T3828-1,0,1,50),0)),0)</f>
        <v>0</v>
      </c>
      <c r="W3828" s="38">
        <f t="shared" ca="1" si="118"/>
        <v>0</v>
      </c>
    </row>
    <row r="3829" spans="1:23" s="36" customFormat="1" ht="18.75">
      <c r="A3829" s="34"/>
      <c r="B3829" s="39"/>
      <c r="C3829" s="39"/>
      <c r="D3829" s="35"/>
      <c r="E3829" s="40"/>
      <c r="F3829" s="39"/>
      <c r="G3829" s="39"/>
      <c r="H3829" s="39"/>
      <c r="I3829" s="34"/>
      <c r="J3829" s="34"/>
      <c r="K3829" s="34"/>
      <c r="L3829" s="34"/>
      <c r="M3829" s="43" t="str">
        <f ca="1">IFERROR(OFFSET('Maximum minutes'!$C$1,T3829,MATCH(IF(G3829&lt;&gt;"",G3829,F3829),OFFSET('Maximum minutes'!$C$1,T3829-1,0,1,U3829+1),0)-1)*IF(OR(ISNUMBER(J3829),J3829="sans examen"),1,0)*IF(W3829&lt;MinDate,1,0),"")</f>
        <v/>
      </c>
      <c r="N3829" s="36">
        <f t="shared" ca="1" si="119"/>
        <v>0</v>
      </c>
      <c r="O3829" s="36" t="e">
        <f ca="1">LEFT(OFFSET(Lists!$Q$2,MATCH(E3829,Lists!$R$3:$R$19,0),0),4)</f>
        <v>#N/A</v>
      </c>
      <c r="P3829" s="36" t="e">
        <f ca="1">MATCH(O3829,Lists!$S$2:$S$640,1)</f>
        <v>#N/A</v>
      </c>
      <c r="Q3829" s="36" t="e">
        <f ca="1">MATCH(LEFT(OFFSET(Lists!$Q$2,MATCH(E3829,Lists!$R$3:$R$19,0)+1,0),4),Lists!$S$3:$S$640,1)</f>
        <v>#N/A</v>
      </c>
      <c r="R3829" s="36" t="e">
        <f ca="1">LEFT(OFFSET(Lists!$S$2,P3829-1+MATCH(F3829,OFFSET(Lists!$T$3,P3829-1,0,Q3829-P3829+1),0),0),6)</f>
        <v>#N/A</v>
      </c>
      <c r="S3829" s="36" t="e">
        <f ca="1">VLOOKUP(R3829,Lists!B:D,3,FALSE)</f>
        <v>#N/A</v>
      </c>
      <c r="T3829" s="36" t="str">
        <f>IF(F3829&lt;&gt;"",MATCH(R3829,'Maximum minutes'!B:B,0),"")</f>
        <v/>
      </c>
      <c r="U3829" s="36">
        <f ca="1">IF(F3829&lt;&gt;"",COUNTA(OFFSET('Maximum minutes'!$C$1,'Annexe A1 Cours'!T3829,0,1,50)),0)</f>
        <v>0</v>
      </c>
      <c r="V3829" s="37">
        <f ca="1">IFERROR(OFFSET('Maximum minutes'!$C$1,T3829+1,-1+MATCH(G3829,OFFSET('Maximum minutes'!$C$1,T3829-1,0,1,50),0)),0)</f>
        <v>0</v>
      </c>
      <c r="W3829" s="38">
        <f t="shared" ca="1" si="118"/>
        <v>0</v>
      </c>
    </row>
    <row r="3830" spans="1:23" s="36" customFormat="1" ht="18.75">
      <c r="A3830" s="34"/>
      <c r="B3830" s="39"/>
      <c r="C3830" s="39"/>
      <c r="D3830" s="35"/>
      <c r="E3830" s="40"/>
      <c r="F3830" s="39"/>
      <c r="G3830" s="39"/>
      <c r="H3830" s="39"/>
      <c r="I3830" s="34"/>
      <c r="J3830" s="34"/>
      <c r="K3830" s="34"/>
      <c r="L3830" s="34"/>
      <c r="M3830" s="43" t="str">
        <f ca="1">IFERROR(OFFSET('Maximum minutes'!$C$1,T3830,MATCH(IF(G3830&lt;&gt;"",G3830,F3830),OFFSET('Maximum minutes'!$C$1,T3830-1,0,1,U3830+1),0)-1)*IF(OR(ISNUMBER(J3830),J3830="sans examen"),1,0)*IF(W3830&lt;MinDate,1,0),"")</f>
        <v/>
      </c>
      <c r="N3830" s="36">
        <f t="shared" ca="1" si="119"/>
        <v>0</v>
      </c>
      <c r="O3830" s="36" t="e">
        <f ca="1">LEFT(OFFSET(Lists!$Q$2,MATCH(E3830,Lists!$R$3:$R$19,0),0),4)</f>
        <v>#N/A</v>
      </c>
      <c r="P3830" s="36" t="e">
        <f ca="1">MATCH(O3830,Lists!$S$2:$S$640,1)</f>
        <v>#N/A</v>
      </c>
      <c r="Q3830" s="36" t="e">
        <f ca="1">MATCH(LEFT(OFFSET(Lists!$Q$2,MATCH(E3830,Lists!$R$3:$R$19,0)+1,0),4),Lists!$S$3:$S$640,1)</f>
        <v>#N/A</v>
      </c>
      <c r="R3830" s="36" t="e">
        <f ca="1">LEFT(OFFSET(Lists!$S$2,P3830-1+MATCH(F3830,OFFSET(Lists!$T$3,P3830-1,0,Q3830-P3830+1),0),0),6)</f>
        <v>#N/A</v>
      </c>
      <c r="S3830" s="36" t="e">
        <f ca="1">VLOOKUP(R3830,Lists!B:D,3,FALSE)</f>
        <v>#N/A</v>
      </c>
      <c r="T3830" s="36" t="str">
        <f>IF(F3830&lt;&gt;"",MATCH(R3830,'Maximum minutes'!B:B,0),"")</f>
        <v/>
      </c>
      <c r="U3830" s="36">
        <f ca="1">IF(F3830&lt;&gt;"",COUNTA(OFFSET('Maximum minutes'!$C$1,'Annexe A1 Cours'!T3830,0,1,50)),0)</f>
        <v>0</v>
      </c>
      <c r="V3830" s="37">
        <f ca="1">IFERROR(OFFSET('Maximum minutes'!$C$1,T3830+1,-1+MATCH(G3830,OFFSET('Maximum minutes'!$C$1,T3830-1,0,1,50),0)),0)</f>
        <v>0</v>
      </c>
      <c r="W3830" s="38">
        <f t="shared" ca="1" si="118"/>
        <v>0</v>
      </c>
    </row>
    <row r="3831" spans="1:23" s="36" customFormat="1" ht="18.75">
      <c r="A3831" s="34"/>
      <c r="B3831" s="39"/>
      <c r="C3831" s="39"/>
      <c r="D3831" s="35"/>
      <c r="E3831" s="40"/>
      <c r="F3831" s="39"/>
      <c r="G3831" s="39"/>
      <c r="H3831" s="39"/>
      <c r="I3831" s="34"/>
      <c r="J3831" s="34"/>
      <c r="K3831" s="34"/>
      <c r="L3831" s="34"/>
      <c r="M3831" s="43" t="str">
        <f ca="1">IFERROR(OFFSET('Maximum minutes'!$C$1,T3831,MATCH(IF(G3831&lt;&gt;"",G3831,F3831),OFFSET('Maximum minutes'!$C$1,T3831-1,0,1,U3831+1),0)-1)*IF(OR(ISNUMBER(J3831),J3831="sans examen"),1,0)*IF(W3831&lt;MinDate,1,0),"")</f>
        <v/>
      </c>
      <c r="N3831" s="36">
        <f t="shared" ca="1" si="119"/>
        <v>0</v>
      </c>
      <c r="O3831" s="36" t="e">
        <f ca="1">LEFT(OFFSET(Lists!$Q$2,MATCH(E3831,Lists!$R$3:$R$19,0),0),4)</f>
        <v>#N/A</v>
      </c>
      <c r="P3831" s="36" t="e">
        <f ca="1">MATCH(O3831,Lists!$S$2:$S$640,1)</f>
        <v>#N/A</v>
      </c>
      <c r="Q3831" s="36" t="e">
        <f ca="1">MATCH(LEFT(OFFSET(Lists!$Q$2,MATCH(E3831,Lists!$R$3:$R$19,0)+1,0),4),Lists!$S$3:$S$640,1)</f>
        <v>#N/A</v>
      </c>
      <c r="R3831" s="36" t="e">
        <f ca="1">LEFT(OFFSET(Lists!$S$2,P3831-1+MATCH(F3831,OFFSET(Lists!$T$3,P3831-1,0,Q3831-P3831+1),0),0),6)</f>
        <v>#N/A</v>
      </c>
      <c r="S3831" s="36" t="e">
        <f ca="1">VLOOKUP(R3831,Lists!B:D,3,FALSE)</f>
        <v>#N/A</v>
      </c>
      <c r="T3831" s="36" t="str">
        <f>IF(F3831&lt;&gt;"",MATCH(R3831,'Maximum minutes'!B:B,0),"")</f>
        <v/>
      </c>
      <c r="U3831" s="36">
        <f ca="1">IF(F3831&lt;&gt;"",COUNTA(OFFSET('Maximum minutes'!$C$1,'Annexe A1 Cours'!T3831,0,1,50)),0)</f>
        <v>0</v>
      </c>
      <c r="V3831" s="37">
        <f ca="1">IFERROR(OFFSET('Maximum minutes'!$C$1,T3831+1,-1+MATCH(G3831,OFFSET('Maximum minutes'!$C$1,T3831-1,0,1,50),0)),0)</f>
        <v>0</v>
      </c>
      <c r="W3831" s="38">
        <f t="shared" ca="1" si="118"/>
        <v>0</v>
      </c>
    </row>
    <row r="3832" spans="1:23" s="36" customFormat="1" ht="18.75">
      <c r="A3832" s="34"/>
      <c r="B3832" s="39"/>
      <c r="C3832" s="39"/>
      <c r="D3832" s="35"/>
      <c r="E3832" s="40"/>
      <c r="F3832" s="39"/>
      <c r="G3832" s="39"/>
      <c r="H3832" s="39"/>
      <c r="I3832" s="34"/>
      <c r="J3832" s="34"/>
      <c r="K3832" s="34"/>
      <c r="L3832" s="34"/>
      <c r="M3832" s="43" t="str">
        <f ca="1">IFERROR(OFFSET('Maximum minutes'!$C$1,T3832,MATCH(IF(G3832&lt;&gt;"",G3832,F3832),OFFSET('Maximum minutes'!$C$1,T3832-1,0,1,U3832+1),0)-1)*IF(OR(ISNUMBER(J3832),J3832="sans examen"),1,0)*IF(W3832&lt;MinDate,1,0),"")</f>
        <v/>
      </c>
      <c r="N3832" s="36">
        <f t="shared" ca="1" si="119"/>
        <v>0</v>
      </c>
      <c r="O3832" s="36" t="e">
        <f ca="1">LEFT(OFFSET(Lists!$Q$2,MATCH(E3832,Lists!$R$3:$R$19,0),0),4)</f>
        <v>#N/A</v>
      </c>
      <c r="P3832" s="36" t="e">
        <f ca="1">MATCH(O3832,Lists!$S$2:$S$640,1)</f>
        <v>#N/A</v>
      </c>
      <c r="Q3832" s="36" t="e">
        <f ca="1">MATCH(LEFT(OFFSET(Lists!$Q$2,MATCH(E3832,Lists!$R$3:$R$19,0)+1,0),4),Lists!$S$3:$S$640,1)</f>
        <v>#N/A</v>
      </c>
      <c r="R3832" s="36" t="e">
        <f ca="1">LEFT(OFFSET(Lists!$S$2,P3832-1+MATCH(F3832,OFFSET(Lists!$T$3,P3832-1,0,Q3832-P3832+1),0),0),6)</f>
        <v>#N/A</v>
      </c>
      <c r="S3832" s="36" t="e">
        <f ca="1">VLOOKUP(R3832,Lists!B:D,3,FALSE)</f>
        <v>#N/A</v>
      </c>
      <c r="T3832" s="36" t="str">
        <f>IF(F3832&lt;&gt;"",MATCH(R3832,'Maximum minutes'!B:B,0),"")</f>
        <v/>
      </c>
      <c r="U3832" s="36">
        <f ca="1">IF(F3832&lt;&gt;"",COUNTA(OFFSET('Maximum minutes'!$C$1,'Annexe A1 Cours'!T3832,0,1,50)),0)</f>
        <v>0</v>
      </c>
      <c r="V3832" s="37">
        <f ca="1">IFERROR(OFFSET('Maximum minutes'!$C$1,T3832+1,-1+MATCH(G3832,OFFSET('Maximum minutes'!$C$1,T3832-1,0,1,50),0)),0)</f>
        <v>0</v>
      </c>
      <c r="W3832" s="38">
        <f t="shared" ca="1" si="118"/>
        <v>0</v>
      </c>
    </row>
    <row r="3833" spans="1:23" s="36" customFormat="1" ht="18.75">
      <c r="A3833" s="34"/>
      <c r="B3833" s="39"/>
      <c r="C3833" s="39"/>
      <c r="D3833" s="35"/>
      <c r="E3833" s="40"/>
      <c r="F3833" s="39"/>
      <c r="G3833" s="39"/>
      <c r="H3833" s="39"/>
      <c r="I3833" s="34"/>
      <c r="J3833" s="34"/>
      <c r="K3833" s="34"/>
      <c r="L3833" s="34"/>
      <c r="M3833" s="43" t="str">
        <f ca="1">IFERROR(OFFSET('Maximum minutes'!$C$1,T3833,MATCH(IF(G3833&lt;&gt;"",G3833,F3833),OFFSET('Maximum minutes'!$C$1,T3833-1,0,1,U3833+1),0)-1)*IF(OR(ISNUMBER(J3833),J3833="sans examen"),1,0)*IF(W3833&lt;MinDate,1,0),"")</f>
        <v/>
      </c>
      <c r="N3833" s="36">
        <f t="shared" ca="1" si="119"/>
        <v>0</v>
      </c>
      <c r="O3833" s="36" t="e">
        <f ca="1">LEFT(OFFSET(Lists!$Q$2,MATCH(E3833,Lists!$R$3:$R$19,0),0),4)</f>
        <v>#N/A</v>
      </c>
      <c r="P3833" s="36" t="e">
        <f ca="1">MATCH(O3833,Lists!$S$2:$S$640,1)</f>
        <v>#N/A</v>
      </c>
      <c r="Q3833" s="36" t="e">
        <f ca="1">MATCH(LEFT(OFFSET(Lists!$Q$2,MATCH(E3833,Lists!$R$3:$R$19,0)+1,0),4),Lists!$S$3:$S$640,1)</f>
        <v>#N/A</v>
      </c>
      <c r="R3833" s="36" t="e">
        <f ca="1">LEFT(OFFSET(Lists!$S$2,P3833-1+MATCH(F3833,OFFSET(Lists!$T$3,P3833-1,0,Q3833-P3833+1),0),0),6)</f>
        <v>#N/A</v>
      </c>
      <c r="S3833" s="36" t="e">
        <f ca="1">VLOOKUP(R3833,Lists!B:D,3,FALSE)</f>
        <v>#N/A</v>
      </c>
      <c r="T3833" s="36" t="str">
        <f>IF(F3833&lt;&gt;"",MATCH(R3833,'Maximum minutes'!B:B,0),"")</f>
        <v/>
      </c>
      <c r="U3833" s="36">
        <f ca="1">IF(F3833&lt;&gt;"",COUNTA(OFFSET('Maximum minutes'!$C$1,'Annexe A1 Cours'!T3833,0,1,50)),0)</f>
        <v>0</v>
      </c>
      <c r="V3833" s="37">
        <f ca="1">IFERROR(OFFSET('Maximum minutes'!$C$1,T3833+1,-1+MATCH(G3833,OFFSET('Maximum minutes'!$C$1,T3833-1,0,1,50),0)),0)</f>
        <v>0</v>
      </c>
      <c r="W3833" s="38">
        <f t="shared" ca="1" si="118"/>
        <v>0</v>
      </c>
    </row>
    <row r="3834" spans="1:23" s="36" customFormat="1" ht="18.75">
      <c r="A3834" s="34"/>
      <c r="B3834" s="39"/>
      <c r="C3834" s="39"/>
      <c r="D3834" s="35"/>
      <c r="E3834" s="40"/>
      <c r="F3834" s="39"/>
      <c r="G3834" s="39"/>
      <c r="H3834" s="39"/>
      <c r="I3834" s="34"/>
      <c r="J3834" s="34"/>
      <c r="K3834" s="34"/>
      <c r="L3834" s="34"/>
      <c r="M3834" s="43" t="str">
        <f ca="1">IFERROR(OFFSET('Maximum minutes'!$C$1,T3834,MATCH(IF(G3834&lt;&gt;"",G3834,F3834),OFFSET('Maximum minutes'!$C$1,T3834-1,0,1,U3834+1),0)-1)*IF(OR(ISNUMBER(J3834),J3834="sans examen"),1,0)*IF(W3834&lt;MinDate,1,0),"")</f>
        <v/>
      </c>
      <c r="N3834" s="36">
        <f t="shared" ca="1" si="119"/>
        <v>0</v>
      </c>
      <c r="O3834" s="36" t="e">
        <f ca="1">LEFT(OFFSET(Lists!$Q$2,MATCH(E3834,Lists!$R$3:$R$19,0),0),4)</f>
        <v>#N/A</v>
      </c>
      <c r="P3834" s="36" t="e">
        <f ca="1">MATCH(O3834,Lists!$S$2:$S$640,1)</f>
        <v>#N/A</v>
      </c>
      <c r="Q3834" s="36" t="e">
        <f ca="1">MATCH(LEFT(OFFSET(Lists!$Q$2,MATCH(E3834,Lists!$R$3:$R$19,0)+1,0),4),Lists!$S$3:$S$640,1)</f>
        <v>#N/A</v>
      </c>
      <c r="R3834" s="36" t="e">
        <f ca="1">LEFT(OFFSET(Lists!$S$2,P3834-1+MATCH(F3834,OFFSET(Lists!$T$3,P3834-1,0,Q3834-P3834+1),0),0),6)</f>
        <v>#N/A</v>
      </c>
      <c r="S3834" s="36" t="e">
        <f ca="1">VLOOKUP(R3834,Lists!B:D,3,FALSE)</f>
        <v>#N/A</v>
      </c>
      <c r="T3834" s="36" t="str">
        <f>IF(F3834&lt;&gt;"",MATCH(R3834,'Maximum minutes'!B:B,0),"")</f>
        <v/>
      </c>
      <c r="U3834" s="36">
        <f ca="1">IF(F3834&lt;&gt;"",COUNTA(OFFSET('Maximum minutes'!$C$1,'Annexe A1 Cours'!T3834,0,1,50)),0)</f>
        <v>0</v>
      </c>
      <c r="V3834" s="37">
        <f ca="1">IFERROR(OFFSET('Maximum minutes'!$C$1,T3834+1,-1+MATCH(G3834,OFFSET('Maximum minutes'!$C$1,T3834-1,0,1,50),0)),0)</f>
        <v>0</v>
      </c>
      <c r="W3834" s="38">
        <f t="shared" ca="1" si="118"/>
        <v>0</v>
      </c>
    </row>
    <row r="3835" spans="1:23" s="36" customFormat="1" ht="18.75">
      <c r="A3835" s="34"/>
      <c r="B3835" s="39"/>
      <c r="C3835" s="39"/>
      <c r="D3835" s="35"/>
      <c r="E3835" s="40"/>
      <c r="F3835" s="39"/>
      <c r="G3835" s="39"/>
      <c r="H3835" s="39"/>
      <c r="I3835" s="34"/>
      <c r="J3835" s="34"/>
      <c r="K3835" s="34"/>
      <c r="L3835" s="34"/>
      <c r="M3835" s="43" t="str">
        <f ca="1">IFERROR(OFFSET('Maximum minutes'!$C$1,T3835,MATCH(IF(G3835&lt;&gt;"",G3835,F3835),OFFSET('Maximum minutes'!$C$1,T3835-1,0,1,U3835+1),0)-1)*IF(OR(ISNUMBER(J3835),J3835="sans examen"),1,0)*IF(W3835&lt;MinDate,1,0),"")</f>
        <v/>
      </c>
      <c r="N3835" s="36">
        <f t="shared" ca="1" si="119"/>
        <v>0</v>
      </c>
      <c r="O3835" s="36" t="e">
        <f ca="1">LEFT(OFFSET(Lists!$Q$2,MATCH(E3835,Lists!$R$3:$R$19,0),0),4)</f>
        <v>#N/A</v>
      </c>
      <c r="P3835" s="36" t="e">
        <f ca="1">MATCH(O3835,Lists!$S$2:$S$640,1)</f>
        <v>#N/A</v>
      </c>
      <c r="Q3835" s="36" t="e">
        <f ca="1">MATCH(LEFT(OFFSET(Lists!$Q$2,MATCH(E3835,Lists!$R$3:$R$19,0)+1,0),4),Lists!$S$3:$S$640,1)</f>
        <v>#N/A</v>
      </c>
      <c r="R3835" s="36" t="e">
        <f ca="1">LEFT(OFFSET(Lists!$S$2,P3835-1+MATCH(F3835,OFFSET(Lists!$T$3,P3835-1,0,Q3835-P3835+1),0),0),6)</f>
        <v>#N/A</v>
      </c>
      <c r="S3835" s="36" t="e">
        <f ca="1">VLOOKUP(R3835,Lists!B:D,3,FALSE)</f>
        <v>#N/A</v>
      </c>
      <c r="T3835" s="36" t="str">
        <f>IF(F3835&lt;&gt;"",MATCH(R3835,'Maximum minutes'!B:B,0),"")</f>
        <v/>
      </c>
      <c r="U3835" s="36">
        <f ca="1">IF(F3835&lt;&gt;"",COUNTA(OFFSET('Maximum minutes'!$C$1,'Annexe A1 Cours'!T3835,0,1,50)),0)</f>
        <v>0</v>
      </c>
      <c r="V3835" s="37">
        <f ca="1">IFERROR(OFFSET('Maximum minutes'!$C$1,T3835+1,-1+MATCH(G3835,OFFSET('Maximum minutes'!$C$1,T3835-1,0,1,50),0)),0)</f>
        <v>0</v>
      </c>
      <c r="W3835" s="38">
        <f t="shared" ca="1" si="118"/>
        <v>0</v>
      </c>
    </row>
    <row r="3836" spans="1:23" s="36" customFormat="1" ht="18.75">
      <c r="A3836" s="34"/>
      <c r="B3836" s="39"/>
      <c r="C3836" s="39"/>
      <c r="D3836" s="35"/>
      <c r="E3836" s="40"/>
      <c r="F3836" s="39"/>
      <c r="G3836" s="39"/>
      <c r="H3836" s="39"/>
      <c r="I3836" s="34"/>
      <c r="J3836" s="34"/>
      <c r="K3836" s="34"/>
      <c r="L3836" s="34"/>
      <c r="M3836" s="43" t="str">
        <f ca="1">IFERROR(OFFSET('Maximum minutes'!$C$1,T3836,MATCH(IF(G3836&lt;&gt;"",G3836,F3836),OFFSET('Maximum minutes'!$C$1,T3836-1,0,1,U3836+1),0)-1)*IF(OR(ISNUMBER(J3836),J3836="sans examen"),1,0)*IF(W3836&lt;MinDate,1,0),"")</f>
        <v/>
      </c>
      <c r="N3836" s="36">
        <f t="shared" ca="1" si="119"/>
        <v>0</v>
      </c>
      <c r="O3836" s="36" t="e">
        <f ca="1">LEFT(OFFSET(Lists!$Q$2,MATCH(E3836,Lists!$R$3:$R$19,0),0),4)</f>
        <v>#N/A</v>
      </c>
      <c r="P3836" s="36" t="e">
        <f ca="1">MATCH(O3836,Lists!$S$2:$S$640,1)</f>
        <v>#N/A</v>
      </c>
      <c r="Q3836" s="36" t="e">
        <f ca="1">MATCH(LEFT(OFFSET(Lists!$Q$2,MATCH(E3836,Lists!$R$3:$R$19,0)+1,0),4),Lists!$S$3:$S$640,1)</f>
        <v>#N/A</v>
      </c>
      <c r="R3836" s="36" t="e">
        <f ca="1">LEFT(OFFSET(Lists!$S$2,P3836-1+MATCH(F3836,OFFSET(Lists!$T$3,P3836-1,0,Q3836-P3836+1),0),0),6)</f>
        <v>#N/A</v>
      </c>
      <c r="S3836" s="36" t="e">
        <f ca="1">VLOOKUP(R3836,Lists!B:D,3,FALSE)</f>
        <v>#N/A</v>
      </c>
      <c r="T3836" s="36" t="str">
        <f>IF(F3836&lt;&gt;"",MATCH(R3836,'Maximum minutes'!B:B,0),"")</f>
        <v/>
      </c>
      <c r="U3836" s="36">
        <f ca="1">IF(F3836&lt;&gt;"",COUNTA(OFFSET('Maximum minutes'!$C$1,'Annexe A1 Cours'!T3836,0,1,50)),0)</f>
        <v>0</v>
      </c>
      <c r="V3836" s="37">
        <f ca="1">IFERROR(OFFSET('Maximum minutes'!$C$1,T3836+1,-1+MATCH(G3836,OFFSET('Maximum minutes'!$C$1,T3836-1,0,1,50),0)),0)</f>
        <v>0</v>
      </c>
      <c r="W3836" s="38">
        <f t="shared" ca="1" si="118"/>
        <v>0</v>
      </c>
    </row>
    <row r="3837" spans="1:23" s="36" customFormat="1" ht="18.75">
      <c r="A3837" s="34"/>
      <c r="B3837" s="39"/>
      <c r="C3837" s="39"/>
      <c r="D3837" s="35"/>
      <c r="E3837" s="40"/>
      <c r="F3837" s="39"/>
      <c r="G3837" s="39"/>
      <c r="H3837" s="39"/>
      <c r="I3837" s="34"/>
      <c r="J3837" s="34"/>
      <c r="K3837" s="34"/>
      <c r="L3837" s="34"/>
      <c r="M3837" s="43" t="str">
        <f ca="1">IFERROR(OFFSET('Maximum minutes'!$C$1,T3837,MATCH(IF(G3837&lt;&gt;"",G3837,F3837),OFFSET('Maximum minutes'!$C$1,T3837-1,0,1,U3837+1),0)-1)*IF(OR(ISNUMBER(J3837),J3837="sans examen"),1,0)*IF(W3837&lt;MinDate,1,0),"")</f>
        <v/>
      </c>
      <c r="N3837" s="36">
        <f t="shared" ca="1" si="119"/>
        <v>0</v>
      </c>
      <c r="O3837" s="36" t="e">
        <f ca="1">LEFT(OFFSET(Lists!$Q$2,MATCH(E3837,Lists!$R$3:$R$19,0),0),4)</f>
        <v>#N/A</v>
      </c>
      <c r="P3837" s="36" t="e">
        <f ca="1">MATCH(O3837,Lists!$S$2:$S$640,1)</f>
        <v>#N/A</v>
      </c>
      <c r="Q3837" s="36" t="e">
        <f ca="1">MATCH(LEFT(OFFSET(Lists!$Q$2,MATCH(E3837,Lists!$R$3:$R$19,0)+1,0),4),Lists!$S$3:$S$640,1)</f>
        <v>#N/A</v>
      </c>
      <c r="R3837" s="36" t="e">
        <f ca="1">LEFT(OFFSET(Lists!$S$2,P3837-1+MATCH(F3837,OFFSET(Lists!$T$3,P3837-1,0,Q3837-P3837+1),0),0),6)</f>
        <v>#N/A</v>
      </c>
      <c r="S3837" s="36" t="e">
        <f ca="1">VLOOKUP(R3837,Lists!B:D,3,FALSE)</f>
        <v>#N/A</v>
      </c>
      <c r="T3837" s="36" t="str">
        <f>IF(F3837&lt;&gt;"",MATCH(R3837,'Maximum minutes'!B:B,0),"")</f>
        <v/>
      </c>
      <c r="U3837" s="36">
        <f ca="1">IF(F3837&lt;&gt;"",COUNTA(OFFSET('Maximum minutes'!$C$1,'Annexe A1 Cours'!T3837,0,1,50)),0)</f>
        <v>0</v>
      </c>
      <c r="V3837" s="37">
        <f ca="1">IFERROR(OFFSET('Maximum minutes'!$C$1,T3837+1,-1+MATCH(G3837,OFFSET('Maximum minutes'!$C$1,T3837-1,0,1,50),0)),0)</f>
        <v>0</v>
      </c>
      <c r="W3837" s="38">
        <f t="shared" ca="1" si="118"/>
        <v>0</v>
      </c>
    </row>
    <row r="3838" spans="1:23" s="36" customFormat="1" ht="18.75">
      <c r="A3838" s="34"/>
      <c r="B3838" s="39"/>
      <c r="C3838" s="39"/>
      <c r="D3838" s="35"/>
      <c r="E3838" s="40"/>
      <c r="F3838" s="39"/>
      <c r="G3838" s="39"/>
      <c r="H3838" s="39"/>
      <c r="I3838" s="34"/>
      <c r="J3838" s="34"/>
      <c r="K3838" s="34"/>
      <c r="L3838" s="34"/>
      <c r="M3838" s="43" t="str">
        <f ca="1">IFERROR(OFFSET('Maximum minutes'!$C$1,T3838,MATCH(IF(G3838&lt;&gt;"",G3838,F3838),OFFSET('Maximum minutes'!$C$1,T3838-1,0,1,U3838+1),0)-1)*IF(OR(ISNUMBER(J3838),J3838="sans examen"),1,0)*IF(W3838&lt;MinDate,1,0),"")</f>
        <v/>
      </c>
      <c r="N3838" s="36">
        <f t="shared" ca="1" si="119"/>
        <v>0</v>
      </c>
      <c r="O3838" s="36" t="e">
        <f ca="1">LEFT(OFFSET(Lists!$Q$2,MATCH(E3838,Lists!$R$3:$R$19,0),0),4)</f>
        <v>#N/A</v>
      </c>
      <c r="P3838" s="36" t="e">
        <f ca="1">MATCH(O3838,Lists!$S$2:$S$640,1)</f>
        <v>#N/A</v>
      </c>
      <c r="Q3838" s="36" t="e">
        <f ca="1">MATCH(LEFT(OFFSET(Lists!$Q$2,MATCH(E3838,Lists!$R$3:$R$19,0)+1,0),4),Lists!$S$3:$S$640,1)</f>
        <v>#N/A</v>
      </c>
      <c r="R3838" s="36" t="e">
        <f ca="1">LEFT(OFFSET(Lists!$S$2,P3838-1+MATCH(F3838,OFFSET(Lists!$T$3,P3838-1,0,Q3838-P3838+1),0),0),6)</f>
        <v>#N/A</v>
      </c>
      <c r="S3838" s="36" t="e">
        <f ca="1">VLOOKUP(R3838,Lists!B:D,3,FALSE)</f>
        <v>#N/A</v>
      </c>
      <c r="T3838" s="36" t="str">
        <f>IF(F3838&lt;&gt;"",MATCH(R3838,'Maximum minutes'!B:B,0),"")</f>
        <v/>
      </c>
      <c r="U3838" s="36">
        <f ca="1">IF(F3838&lt;&gt;"",COUNTA(OFFSET('Maximum minutes'!$C$1,'Annexe A1 Cours'!T3838,0,1,50)),0)</f>
        <v>0</v>
      </c>
      <c r="V3838" s="37">
        <f ca="1">IFERROR(OFFSET('Maximum minutes'!$C$1,T3838+1,-1+MATCH(G3838,OFFSET('Maximum minutes'!$C$1,T3838-1,0,1,50),0)),0)</f>
        <v>0</v>
      </c>
      <c r="W3838" s="38">
        <f t="shared" ca="1" si="118"/>
        <v>0</v>
      </c>
    </row>
    <row r="3839" spans="1:23" s="36" customFormat="1" ht="18.75">
      <c r="A3839" s="34"/>
      <c r="B3839" s="39"/>
      <c r="C3839" s="39"/>
      <c r="D3839" s="35"/>
      <c r="E3839" s="40"/>
      <c r="F3839" s="39"/>
      <c r="G3839" s="39"/>
      <c r="H3839" s="39"/>
      <c r="I3839" s="34"/>
      <c r="J3839" s="34"/>
      <c r="K3839" s="34"/>
      <c r="L3839" s="34"/>
      <c r="M3839" s="43" t="str">
        <f ca="1">IFERROR(OFFSET('Maximum minutes'!$C$1,T3839,MATCH(IF(G3839&lt;&gt;"",G3839,F3839),OFFSET('Maximum minutes'!$C$1,T3839-1,0,1,U3839+1),0)-1)*IF(OR(ISNUMBER(J3839),J3839="sans examen"),1,0)*IF(W3839&lt;MinDate,1,0),"")</f>
        <v/>
      </c>
      <c r="N3839" s="36">
        <f t="shared" ca="1" si="119"/>
        <v>0</v>
      </c>
      <c r="O3839" s="36" t="e">
        <f ca="1">LEFT(OFFSET(Lists!$Q$2,MATCH(E3839,Lists!$R$3:$R$19,0),0),4)</f>
        <v>#N/A</v>
      </c>
      <c r="P3839" s="36" t="e">
        <f ca="1">MATCH(O3839,Lists!$S$2:$S$640,1)</f>
        <v>#N/A</v>
      </c>
      <c r="Q3839" s="36" t="e">
        <f ca="1">MATCH(LEFT(OFFSET(Lists!$Q$2,MATCH(E3839,Lists!$R$3:$R$19,0)+1,0),4),Lists!$S$3:$S$640,1)</f>
        <v>#N/A</v>
      </c>
      <c r="R3839" s="36" t="e">
        <f ca="1">LEFT(OFFSET(Lists!$S$2,P3839-1+MATCH(F3839,OFFSET(Lists!$T$3,P3839-1,0,Q3839-P3839+1),0),0),6)</f>
        <v>#N/A</v>
      </c>
      <c r="S3839" s="36" t="e">
        <f ca="1">VLOOKUP(R3839,Lists!B:D,3,FALSE)</f>
        <v>#N/A</v>
      </c>
      <c r="T3839" s="36" t="str">
        <f>IF(F3839&lt;&gt;"",MATCH(R3839,'Maximum minutes'!B:B,0),"")</f>
        <v/>
      </c>
      <c r="U3839" s="36">
        <f ca="1">IF(F3839&lt;&gt;"",COUNTA(OFFSET('Maximum minutes'!$C$1,'Annexe A1 Cours'!T3839,0,1,50)),0)</f>
        <v>0</v>
      </c>
      <c r="V3839" s="37">
        <f ca="1">IFERROR(OFFSET('Maximum minutes'!$C$1,T3839+1,-1+MATCH(G3839,OFFSET('Maximum minutes'!$C$1,T3839-1,0,1,50),0)),0)</f>
        <v>0</v>
      </c>
      <c r="W3839" s="38">
        <f t="shared" ca="1" si="118"/>
        <v>0</v>
      </c>
    </row>
    <row r="3840" spans="1:23" s="36" customFormat="1" ht="18.75">
      <c r="A3840" s="34"/>
      <c r="B3840" s="39"/>
      <c r="C3840" s="39"/>
      <c r="D3840" s="35"/>
      <c r="E3840" s="40"/>
      <c r="F3840" s="39"/>
      <c r="G3840" s="39"/>
      <c r="H3840" s="39"/>
      <c r="I3840" s="34"/>
      <c r="J3840" s="34"/>
      <c r="K3840" s="34"/>
      <c r="L3840" s="34"/>
      <c r="M3840" s="43" t="str">
        <f ca="1">IFERROR(OFFSET('Maximum minutes'!$C$1,T3840,MATCH(IF(G3840&lt;&gt;"",G3840,F3840),OFFSET('Maximum minutes'!$C$1,T3840-1,0,1,U3840+1),0)-1)*IF(OR(ISNUMBER(J3840),J3840="sans examen"),1,0)*IF(W3840&lt;MinDate,1,0),"")</f>
        <v/>
      </c>
      <c r="N3840" s="36">
        <f t="shared" ca="1" si="119"/>
        <v>0</v>
      </c>
      <c r="O3840" s="36" t="e">
        <f ca="1">LEFT(OFFSET(Lists!$Q$2,MATCH(E3840,Lists!$R$3:$R$19,0),0),4)</f>
        <v>#N/A</v>
      </c>
      <c r="P3840" s="36" t="e">
        <f ca="1">MATCH(O3840,Lists!$S$2:$S$640,1)</f>
        <v>#N/A</v>
      </c>
      <c r="Q3840" s="36" t="e">
        <f ca="1">MATCH(LEFT(OFFSET(Lists!$Q$2,MATCH(E3840,Lists!$R$3:$R$19,0)+1,0),4),Lists!$S$3:$S$640,1)</f>
        <v>#N/A</v>
      </c>
      <c r="R3840" s="36" t="e">
        <f ca="1">LEFT(OFFSET(Lists!$S$2,P3840-1+MATCH(F3840,OFFSET(Lists!$T$3,P3840-1,0,Q3840-P3840+1),0),0),6)</f>
        <v>#N/A</v>
      </c>
      <c r="S3840" s="36" t="e">
        <f ca="1">VLOOKUP(R3840,Lists!B:D,3,FALSE)</f>
        <v>#N/A</v>
      </c>
      <c r="T3840" s="36" t="str">
        <f>IF(F3840&lt;&gt;"",MATCH(R3840,'Maximum minutes'!B:B,0),"")</f>
        <v/>
      </c>
      <c r="U3840" s="36">
        <f ca="1">IF(F3840&lt;&gt;"",COUNTA(OFFSET('Maximum minutes'!$C$1,'Annexe A1 Cours'!T3840,0,1,50)),0)</f>
        <v>0</v>
      </c>
      <c r="V3840" s="37">
        <f ca="1">IFERROR(OFFSET('Maximum minutes'!$C$1,T3840+1,-1+MATCH(G3840,OFFSET('Maximum minutes'!$C$1,T3840-1,0,1,50),0)),0)</f>
        <v>0</v>
      </c>
      <c r="W3840" s="38">
        <f t="shared" ca="1" si="118"/>
        <v>0</v>
      </c>
    </row>
    <row r="3841" spans="1:23" s="36" customFormat="1" ht="18.75">
      <c r="A3841" s="34"/>
      <c r="B3841" s="39"/>
      <c r="C3841" s="39"/>
      <c r="D3841" s="35"/>
      <c r="E3841" s="40"/>
      <c r="F3841" s="39"/>
      <c r="G3841" s="39"/>
      <c r="H3841" s="39"/>
      <c r="I3841" s="34"/>
      <c r="J3841" s="34"/>
      <c r="K3841" s="34"/>
      <c r="L3841" s="34"/>
      <c r="M3841" s="43" t="str">
        <f ca="1">IFERROR(OFFSET('Maximum minutes'!$C$1,T3841,MATCH(IF(G3841&lt;&gt;"",G3841,F3841),OFFSET('Maximum minutes'!$C$1,T3841-1,0,1,U3841+1),0)-1)*IF(OR(ISNUMBER(J3841),J3841="sans examen"),1,0)*IF(W3841&lt;MinDate,1,0),"")</f>
        <v/>
      </c>
      <c r="N3841" s="36">
        <f t="shared" ca="1" si="119"/>
        <v>0</v>
      </c>
      <c r="O3841" s="36" t="e">
        <f ca="1">LEFT(OFFSET(Lists!$Q$2,MATCH(E3841,Lists!$R$3:$R$19,0),0),4)</f>
        <v>#N/A</v>
      </c>
      <c r="P3841" s="36" t="e">
        <f ca="1">MATCH(O3841,Lists!$S$2:$S$640,1)</f>
        <v>#N/A</v>
      </c>
      <c r="Q3841" s="36" t="e">
        <f ca="1">MATCH(LEFT(OFFSET(Lists!$Q$2,MATCH(E3841,Lists!$R$3:$R$19,0)+1,0),4),Lists!$S$3:$S$640,1)</f>
        <v>#N/A</v>
      </c>
      <c r="R3841" s="36" t="e">
        <f ca="1">LEFT(OFFSET(Lists!$S$2,P3841-1+MATCH(F3841,OFFSET(Lists!$T$3,P3841-1,0,Q3841-P3841+1),0),0),6)</f>
        <v>#N/A</v>
      </c>
      <c r="S3841" s="36" t="e">
        <f ca="1">VLOOKUP(R3841,Lists!B:D,3,FALSE)</f>
        <v>#N/A</v>
      </c>
      <c r="T3841" s="36" t="str">
        <f>IF(F3841&lt;&gt;"",MATCH(R3841,'Maximum minutes'!B:B,0),"")</f>
        <v/>
      </c>
      <c r="U3841" s="36">
        <f ca="1">IF(F3841&lt;&gt;"",COUNTA(OFFSET('Maximum minutes'!$C$1,'Annexe A1 Cours'!T3841,0,1,50)),0)</f>
        <v>0</v>
      </c>
      <c r="V3841" s="37">
        <f ca="1">IFERROR(OFFSET('Maximum minutes'!$C$1,T3841+1,-1+MATCH(G3841,OFFSET('Maximum minutes'!$C$1,T3841-1,0,1,50),0)),0)</f>
        <v>0</v>
      </c>
      <c r="W3841" s="38">
        <f t="shared" ca="1" si="118"/>
        <v>0</v>
      </c>
    </row>
    <row r="3842" spans="1:23" s="36" customFormat="1" ht="18.75">
      <c r="A3842" s="34"/>
      <c r="B3842" s="39"/>
      <c r="C3842" s="39"/>
      <c r="D3842" s="35"/>
      <c r="E3842" s="40"/>
      <c r="F3842" s="39"/>
      <c r="G3842" s="39"/>
      <c r="H3842" s="39"/>
      <c r="I3842" s="34"/>
      <c r="J3842" s="34"/>
      <c r="K3842" s="34"/>
      <c r="L3842" s="34"/>
      <c r="M3842" s="43" t="str">
        <f ca="1">IFERROR(OFFSET('Maximum minutes'!$C$1,T3842,MATCH(IF(G3842&lt;&gt;"",G3842,F3842),OFFSET('Maximum minutes'!$C$1,T3842-1,0,1,U3842+1),0)-1)*IF(OR(ISNUMBER(J3842),J3842="sans examen"),1,0)*IF(W3842&lt;MinDate,1,0),"")</f>
        <v/>
      </c>
      <c r="N3842" s="36">
        <f t="shared" ca="1" si="119"/>
        <v>0</v>
      </c>
      <c r="O3842" s="36" t="e">
        <f ca="1">LEFT(OFFSET(Lists!$Q$2,MATCH(E3842,Lists!$R$3:$R$19,0),0),4)</f>
        <v>#N/A</v>
      </c>
      <c r="P3842" s="36" t="e">
        <f ca="1">MATCH(O3842,Lists!$S$2:$S$640,1)</f>
        <v>#N/A</v>
      </c>
      <c r="Q3842" s="36" t="e">
        <f ca="1">MATCH(LEFT(OFFSET(Lists!$Q$2,MATCH(E3842,Lists!$R$3:$R$19,0)+1,0),4),Lists!$S$3:$S$640,1)</f>
        <v>#N/A</v>
      </c>
      <c r="R3842" s="36" t="e">
        <f ca="1">LEFT(OFFSET(Lists!$S$2,P3842-1+MATCH(F3842,OFFSET(Lists!$T$3,P3842-1,0,Q3842-P3842+1),0),0),6)</f>
        <v>#N/A</v>
      </c>
      <c r="S3842" s="36" t="e">
        <f ca="1">VLOOKUP(R3842,Lists!B:D,3,FALSE)</f>
        <v>#N/A</v>
      </c>
      <c r="T3842" s="36" t="str">
        <f>IF(F3842&lt;&gt;"",MATCH(R3842,'Maximum minutes'!B:B,0),"")</f>
        <v/>
      </c>
      <c r="U3842" s="36">
        <f ca="1">IF(F3842&lt;&gt;"",COUNTA(OFFSET('Maximum minutes'!$C$1,'Annexe A1 Cours'!T3842,0,1,50)),0)</f>
        <v>0</v>
      </c>
      <c r="V3842" s="37">
        <f ca="1">IFERROR(OFFSET('Maximum minutes'!$C$1,T3842+1,-1+MATCH(G3842,OFFSET('Maximum minutes'!$C$1,T3842-1,0,1,50),0)),0)</f>
        <v>0</v>
      </c>
      <c r="W3842" s="38">
        <f t="shared" ca="1" si="118"/>
        <v>0</v>
      </c>
    </row>
    <row r="3843" spans="1:23" s="36" customFormat="1" ht="18.75">
      <c r="A3843" s="34"/>
      <c r="B3843" s="39"/>
      <c r="C3843" s="39"/>
      <c r="D3843" s="35"/>
      <c r="E3843" s="40"/>
      <c r="F3843" s="39"/>
      <c r="G3843" s="39"/>
      <c r="H3843" s="39"/>
      <c r="I3843" s="34"/>
      <c r="J3843" s="34"/>
      <c r="K3843" s="34"/>
      <c r="L3843" s="34"/>
      <c r="M3843" s="43" t="str">
        <f ca="1">IFERROR(OFFSET('Maximum minutes'!$C$1,T3843,MATCH(IF(G3843&lt;&gt;"",G3843,F3843),OFFSET('Maximum minutes'!$C$1,T3843-1,0,1,U3843+1),0)-1)*IF(OR(ISNUMBER(J3843),J3843="sans examen"),1,0)*IF(W3843&lt;MinDate,1,0),"")</f>
        <v/>
      </c>
      <c r="N3843" s="36">
        <f t="shared" ca="1" si="119"/>
        <v>0</v>
      </c>
      <c r="O3843" s="36" t="e">
        <f ca="1">LEFT(OFFSET(Lists!$Q$2,MATCH(E3843,Lists!$R$3:$R$19,0),0),4)</f>
        <v>#N/A</v>
      </c>
      <c r="P3843" s="36" t="e">
        <f ca="1">MATCH(O3843,Lists!$S$2:$S$640,1)</f>
        <v>#N/A</v>
      </c>
      <c r="Q3843" s="36" t="e">
        <f ca="1">MATCH(LEFT(OFFSET(Lists!$Q$2,MATCH(E3843,Lists!$R$3:$R$19,0)+1,0),4),Lists!$S$3:$S$640,1)</f>
        <v>#N/A</v>
      </c>
      <c r="R3843" s="36" t="e">
        <f ca="1">LEFT(OFFSET(Lists!$S$2,P3843-1+MATCH(F3843,OFFSET(Lists!$T$3,P3843-1,0,Q3843-P3843+1),0),0),6)</f>
        <v>#N/A</v>
      </c>
      <c r="S3843" s="36" t="e">
        <f ca="1">VLOOKUP(R3843,Lists!B:D,3,FALSE)</f>
        <v>#N/A</v>
      </c>
      <c r="T3843" s="36" t="str">
        <f>IF(F3843&lt;&gt;"",MATCH(R3843,'Maximum minutes'!B:B,0),"")</f>
        <v/>
      </c>
      <c r="U3843" s="36">
        <f ca="1">IF(F3843&lt;&gt;"",COUNTA(OFFSET('Maximum minutes'!$C$1,'Annexe A1 Cours'!T3843,0,1,50)),0)</f>
        <v>0</v>
      </c>
      <c r="V3843" s="37">
        <f ca="1">IFERROR(OFFSET('Maximum minutes'!$C$1,T3843+1,-1+MATCH(G3843,OFFSET('Maximum minutes'!$C$1,T3843-1,0,1,50),0)),0)</f>
        <v>0</v>
      </c>
      <c r="W3843" s="38">
        <f t="shared" ca="1" si="118"/>
        <v>0</v>
      </c>
    </row>
    <row r="3844" spans="1:23" s="36" customFormat="1" ht="18.75">
      <c r="A3844" s="34"/>
      <c r="B3844" s="39"/>
      <c r="C3844" s="39"/>
      <c r="D3844" s="35"/>
      <c r="E3844" s="40"/>
      <c r="F3844" s="39"/>
      <c r="G3844" s="39"/>
      <c r="H3844" s="39"/>
      <c r="I3844" s="34"/>
      <c r="J3844" s="34"/>
      <c r="K3844" s="34"/>
      <c r="L3844" s="34"/>
      <c r="M3844" s="43" t="str">
        <f ca="1">IFERROR(OFFSET('Maximum minutes'!$C$1,T3844,MATCH(IF(G3844&lt;&gt;"",G3844,F3844),OFFSET('Maximum minutes'!$C$1,T3844-1,0,1,U3844+1),0)-1)*IF(OR(ISNUMBER(J3844),J3844="sans examen"),1,0)*IF(W3844&lt;MinDate,1,0),"")</f>
        <v/>
      </c>
      <c r="N3844" s="36">
        <f t="shared" ca="1" si="119"/>
        <v>0</v>
      </c>
      <c r="O3844" s="36" t="e">
        <f ca="1">LEFT(OFFSET(Lists!$Q$2,MATCH(E3844,Lists!$R$3:$R$19,0),0),4)</f>
        <v>#N/A</v>
      </c>
      <c r="P3844" s="36" t="e">
        <f ca="1">MATCH(O3844,Lists!$S$2:$S$640,1)</f>
        <v>#N/A</v>
      </c>
      <c r="Q3844" s="36" t="e">
        <f ca="1">MATCH(LEFT(OFFSET(Lists!$Q$2,MATCH(E3844,Lists!$R$3:$R$19,0)+1,0),4),Lists!$S$3:$S$640,1)</f>
        <v>#N/A</v>
      </c>
      <c r="R3844" s="36" t="e">
        <f ca="1">LEFT(OFFSET(Lists!$S$2,P3844-1+MATCH(F3844,OFFSET(Lists!$T$3,P3844-1,0,Q3844-P3844+1),0),0),6)</f>
        <v>#N/A</v>
      </c>
      <c r="S3844" s="36" t="e">
        <f ca="1">VLOOKUP(R3844,Lists!B:D,3,FALSE)</f>
        <v>#N/A</v>
      </c>
      <c r="T3844" s="36" t="str">
        <f>IF(F3844&lt;&gt;"",MATCH(R3844,'Maximum minutes'!B:B,0),"")</f>
        <v/>
      </c>
      <c r="U3844" s="36">
        <f ca="1">IF(F3844&lt;&gt;"",COUNTA(OFFSET('Maximum minutes'!$C$1,'Annexe A1 Cours'!T3844,0,1,50)),0)</f>
        <v>0</v>
      </c>
      <c r="V3844" s="37">
        <f ca="1">IFERROR(OFFSET('Maximum minutes'!$C$1,T3844+1,-1+MATCH(G3844,OFFSET('Maximum minutes'!$C$1,T3844-1,0,1,50),0)),0)</f>
        <v>0</v>
      </c>
      <c r="W3844" s="38">
        <f t="shared" ca="1" si="118"/>
        <v>0</v>
      </c>
    </row>
    <row r="3845" spans="1:23" s="36" customFormat="1" ht="18.75">
      <c r="A3845" s="34"/>
      <c r="B3845" s="39"/>
      <c r="C3845" s="39"/>
      <c r="D3845" s="35"/>
      <c r="E3845" s="40"/>
      <c r="F3845" s="39"/>
      <c r="G3845" s="39"/>
      <c r="H3845" s="39"/>
      <c r="I3845" s="34"/>
      <c r="J3845" s="34"/>
      <c r="K3845" s="34"/>
      <c r="L3845" s="34"/>
      <c r="M3845" s="43" t="str">
        <f ca="1">IFERROR(OFFSET('Maximum minutes'!$C$1,T3845,MATCH(IF(G3845&lt;&gt;"",G3845,F3845),OFFSET('Maximum minutes'!$C$1,T3845-1,0,1,U3845+1),0)-1)*IF(OR(ISNUMBER(J3845),J3845="sans examen"),1,0)*IF(W3845&lt;MinDate,1,0),"")</f>
        <v/>
      </c>
      <c r="N3845" s="36">
        <f t="shared" ca="1" si="119"/>
        <v>0</v>
      </c>
      <c r="O3845" s="36" t="e">
        <f ca="1">LEFT(OFFSET(Lists!$Q$2,MATCH(E3845,Lists!$R$3:$R$19,0),0),4)</f>
        <v>#N/A</v>
      </c>
      <c r="P3845" s="36" t="e">
        <f ca="1">MATCH(O3845,Lists!$S$2:$S$640,1)</f>
        <v>#N/A</v>
      </c>
      <c r="Q3845" s="36" t="e">
        <f ca="1">MATCH(LEFT(OFFSET(Lists!$Q$2,MATCH(E3845,Lists!$R$3:$R$19,0)+1,0),4),Lists!$S$3:$S$640,1)</f>
        <v>#N/A</v>
      </c>
      <c r="R3845" s="36" t="e">
        <f ca="1">LEFT(OFFSET(Lists!$S$2,P3845-1+MATCH(F3845,OFFSET(Lists!$T$3,P3845-1,0,Q3845-P3845+1),0),0),6)</f>
        <v>#N/A</v>
      </c>
      <c r="S3845" s="36" t="e">
        <f ca="1">VLOOKUP(R3845,Lists!B:D,3,FALSE)</f>
        <v>#N/A</v>
      </c>
      <c r="T3845" s="36" t="str">
        <f>IF(F3845&lt;&gt;"",MATCH(R3845,'Maximum minutes'!B:B,0),"")</f>
        <v/>
      </c>
      <c r="U3845" s="36">
        <f ca="1">IF(F3845&lt;&gt;"",COUNTA(OFFSET('Maximum minutes'!$C$1,'Annexe A1 Cours'!T3845,0,1,50)),0)</f>
        <v>0</v>
      </c>
      <c r="V3845" s="37">
        <f ca="1">IFERROR(OFFSET('Maximum minutes'!$C$1,T3845+1,-1+MATCH(G3845,OFFSET('Maximum minutes'!$C$1,T3845-1,0,1,50),0)),0)</f>
        <v>0</v>
      </c>
      <c r="W3845" s="38">
        <f t="shared" ca="1" si="118"/>
        <v>0</v>
      </c>
    </row>
    <row r="3846" spans="1:23" s="36" customFormat="1" ht="18.75">
      <c r="A3846" s="34"/>
      <c r="B3846" s="39"/>
      <c r="C3846" s="39"/>
      <c r="D3846" s="35"/>
      <c r="E3846" s="40"/>
      <c r="F3846" s="39"/>
      <c r="G3846" s="39"/>
      <c r="H3846" s="39"/>
      <c r="I3846" s="34"/>
      <c r="J3846" s="34"/>
      <c r="K3846" s="34"/>
      <c r="L3846" s="34"/>
      <c r="M3846" s="43" t="str">
        <f ca="1">IFERROR(OFFSET('Maximum minutes'!$C$1,T3846,MATCH(IF(G3846&lt;&gt;"",G3846,F3846),OFFSET('Maximum minutes'!$C$1,T3846-1,0,1,U3846+1),0)-1)*IF(OR(ISNUMBER(J3846),J3846="sans examen"),1,0)*IF(W3846&lt;MinDate,1,0),"")</f>
        <v/>
      </c>
      <c r="N3846" s="36">
        <f t="shared" ca="1" si="119"/>
        <v>0</v>
      </c>
      <c r="O3846" s="36" t="e">
        <f ca="1">LEFT(OFFSET(Lists!$Q$2,MATCH(E3846,Lists!$R$3:$R$19,0),0),4)</f>
        <v>#N/A</v>
      </c>
      <c r="P3846" s="36" t="e">
        <f ca="1">MATCH(O3846,Lists!$S$2:$S$640,1)</f>
        <v>#N/A</v>
      </c>
      <c r="Q3846" s="36" t="e">
        <f ca="1">MATCH(LEFT(OFFSET(Lists!$Q$2,MATCH(E3846,Lists!$R$3:$R$19,0)+1,0),4),Lists!$S$3:$S$640,1)</f>
        <v>#N/A</v>
      </c>
      <c r="R3846" s="36" t="e">
        <f ca="1">LEFT(OFFSET(Lists!$S$2,P3846-1+MATCH(F3846,OFFSET(Lists!$T$3,P3846-1,0,Q3846-P3846+1),0),0),6)</f>
        <v>#N/A</v>
      </c>
      <c r="S3846" s="36" t="e">
        <f ca="1">VLOOKUP(R3846,Lists!B:D,3,FALSE)</f>
        <v>#N/A</v>
      </c>
      <c r="T3846" s="36" t="str">
        <f>IF(F3846&lt;&gt;"",MATCH(R3846,'Maximum minutes'!B:B,0),"")</f>
        <v/>
      </c>
      <c r="U3846" s="36">
        <f ca="1">IF(F3846&lt;&gt;"",COUNTA(OFFSET('Maximum minutes'!$C$1,'Annexe A1 Cours'!T3846,0,1,50)),0)</f>
        <v>0</v>
      </c>
      <c r="V3846" s="37">
        <f ca="1">IFERROR(OFFSET('Maximum minutes'!$C$1,T3846+1,-1+MATCH(G3846,OFFSET('Maximum minutes'!$C$1,T3846-1,0,1,50),0)),0)</f>
        <v>0</v>
      </c>
      <c r="W3846" s="38">
        <f t="shared" ca="1" si="118"/>
        <v>0</v>
      </c>
    </row>
    <row r="3847" spans="1:23" s="36" customFormat="1" ht="18.75">
      <c r="A3847" s="34"/>
      <c r="B3847" s="39"/>
      <c r="C3847" s="39"/>
      <c r="D3847" s="35"/>
      <c r="E3847" s="40"/>
      <c r="F3847" s="39"/>
      <c r="G3847" s="39"/>
      <c r="H3847" s="39"/>
      <c r="I3847" s="34"/>
      <c r="J3847" s="34"/>
      <c r="K3847" s="34"/>
      <c r="L3847" s="34"/>
      <c r="M3847" s="43" t="str">
        <f ca="1">IFERROR(OFFSET('Maximum minutes'!$C$1,T3847,MATCH(IF(G3847&lt;&gt;"",G3847,F3847),OFFSET('Maximum minutes'!$C$1,T3847-1,0,1,U3847+1),0)-1)*IF(OR(ISNUMBER(J3847),J3847="sans examen"),1,0)*IF(W3847&lt;MinDate,1,0),"")</f>
        <v/>
      </c>
      <c r="N3847" s="36">
        <f t="shared" ca="1" si="119"/>
        <v>0</v>
      </c>
      <c r="O3847" s="36" t="e">
        <f ca="1">LEFT(OFFSET(Lists!$Q$2,MATCH(E3847,Lists!$R$3:$R$19,0),0),4)</f>
        <v>#N/A</v>
      </c>
      <c r="P3847" s="36" t="e">
        <f ca="1">MATCH(O3847,Lists!$S$2:$S$640,1)</f>
        <v>#N/A</v>
      </c>
      <c r="Q3847" s="36" t="e">
        <f ca="1">MATCH(LEFT(OFFSET(Lists!$Q$2,MATCH(E3847,Lists!$R$3:$R$19,0)+1,0),4),Lists!$S$3:$S$640,1)</f>
        <v>#N/A</v>
      </c>
      <c r="R3847" s="36" t="e">
        <f ca="1">LEFT(OFFSET(Lists!$S$2,P3847-1+MATCH(F3847,OFFSET(Lists!$T$3,P3847-1,0,Q3847-P3847+1),0),0),6)</f>
        <v>#N/A</v>
      </c>
      <c r="S3847" s="36" t="e">
        <f ca="1">VLOOKUP(R3847,Lists!B:D,3,FALSE)</f>
        <v>#N/A</v>
      </c>
      <c r="T3847" s="36" t="str">
        <f>IF(F3847&lt;&gt;"",MATCH(R3847,'Maximum minutes'!B:B,0),"")</f>
        <v/>
      </c>
      <c r="U3847" s="36">
        <f ca="1">IF(F3847&lt;&gt;"",COUNTA(OFFSET('Maximum minutes'!$C$1,'Annexe A1 Cours'!T3847,0,1,50)),0)</f>
        <v>0</v>
      </c>
      <c r="V3847" s="37">
        <f ca="1">IFERROR(OFFSET('Maximum minutes'!$C$1,T3847+1,-1+MATCH(G3847,OFFSET('Maximum minutes'!$C$1,T3847-1,0,1,50),0)),0)</f>
        <v>0</v>
      </c>
      <c r="W3847" s="38">
        <f t="shared" ref="W3847:W3910" ca="1" si="120">IFERROR(DATE(YEAR(D3847)+V3847,MONTH(D3847),DAY(D3847)),"")</f>
        <v>0</v>
      </c>
    </row>
    <row r="3848" spans="1:23" s="36" customFormat="1" ht="18.75">
      <c r="A3848" s="34"/>
      <c r="B3848" s="39"/>
      <c r="C3848" s="39"/>
      <c r="D3848" s="35"/>
      <c r="E3848" s="40"/>
      <c r="F3848" s="39"/>
      <c r="G3848" s="39"/>
      <c r="H3848" s="39"/>
      <c r="I3848" s="34"/>
      <c r="J3848" s="34"/>
      <c r="K3848" s="34"/>
      <c r="L3848" s="34"/>
      <c r="M3848" s="43" t="str">
        <f ca="1">IFERROR(OFFSET('Maximum minutes'!$C$1,T3848,MATCH(IF(G3848&lt;&gt;"",G3848,F3848),OFFSET('Maximum minutes'!$C$1,T3848-1,0,1,U3848+1),0)-1)*IF(OR(ISNUMBER(J3848),J3848="sans examen"),1,0)*IF(W3848&lt;MinDate,1,0),"")</f>
        <v/>
      </c>
      <c r="N3848" s="36">
        <f t="shared" ref="N3848:N3911" ca="1" si="121">IF(K3848&gt;0,MIN(K3848,M3848),0)*IF(M3848="",0,1)</f>
        <v>0</v>
      </c>
      <c r="O3848" s="36" t="e">
        <f ca="1">LEFT(OFFSET(Lists!$Q$2,MATCH(E3848,Lists!$R$3:$R$19,0),0),4)</f>
        <v>#N/A</v>
      </c>
      <c r="P3848" s="36" t="e">
        <f ca="1">MATCH(O3848,Lists!$S$2:$S$640,1)</f>
        <v>#N/A</v>
      </c>
      <c r="Q3848" s="36" t="e">
        <f ca="1">MATCH(LEFT(OFFSET(Lists!$Q$2,MATCH(E3848,Lists!$R$3:$R$19,0)+1,0),4),Lists!$S$3:$S$640,1)</f>
        <v>#N/A</v>
      </c>
      <c r="R3848" s="36" t="e">
        <f ca="1">LEFT(OFFSET(Lists!$S$2,P3848-1+MATCH(F3848,OFFSET(Lists!$T$3,P3848-1,0,Q3848-P3848+1),0),0),6)</f>
        <v>#N/A</v>
      </c>
      <c r="S3848" s="36" t="e">
        <f ca="1">VLOOKUP(R3848,Lists!B:D,3,FALSE)</f>
        <v>#N/A</v>
      </c>
      <c r="T3848" s="36" t="str">
        <f>IF(F3848&lt;&gt;"",MATCH(R3848,'Maximum minutes'!B:B,0),"")</f>
        <v/>
      </c>
      <c r="U3848" s="36">
        <f ca="1">IF(F3848&lt;&gt;"",COUNTA(OFFSET('Maximum minutes'!$C$1,'Annexe A1 Cours'!T3848,0,1,50)),0)</f>
        <v>0</v>
      </c>
      <c r="V3848" s="37">
        <f ca="1">IFERROR(OFFSET('Maximum minutes'!$C$1,T3848+1,-1+MATCH(G3848,OFFSET('Maximum minutes'!$C$1,T3848-1,0,1,50),0)),0)</f>
        <v>0</v>
      </c>
      <c r="W3848" s="38">
        <f t="shared" ca="1" si="120"/>
        <v>0</v>
      </c>
    </row>
    <row r="3849" spans="1:23" s="36" customFormat="1" ht="18.75">
      <c r="A3849" s="34"/>
      <c r="B3849" s="39"/>
      <c r="C3849" s="39"/>
      <c r="D3849" s="35"/>
      <c r="E3849" s="40"/>
      <c r="F3849" s="39"/>
      <c r="G3849" s="39"/>
      <c r="H3849" s="39"/>
      <c r="I3849" s="34"/>
      <c r="J3849" s="34"/>
      <c r="K3849" s="34"/>
      <c r="L3849" s="34"/>
      <c r="M3849" s="43" t="str">
        <f ca="1">IFERROR(OFFSET('Maximum minutes'!$C$1,T3849,MATCH(IF(G3849&lt;&gt;"",G3849,F3849),OFFSET('Maximum minutes'!$C$1,T3849-1,0,1,U3849+1),0)-1)*IF(OR(ISNUMBER(J3849),J3849="sans examen"),1,0)*IF(W3849&lt;MinDate,1,0),"")</f>
        <v/>
      </c>
      <c r="N3849" s="36">
        <f t="shared" ca="1" si="121"/>
        <v>0</v>
      </c>
      <c r="O3849" s="36" t="e">
        <f ca="1">LEFT(OFFSET(Lists!$Q$2,MATCH(E3849,Lists!$R$3:$R$19,0),0),4)</f>
        <v>#N/A</v>
      </c>
      <c r="P3849" s="36" t="e">
        <f ca="1">MATCH(O3849,Lists!$S$2:$S$640,1)</f>
        <v>#N/A</v>
      </c>
      <c r="Q3849" s="36" t="e">
        <f ca="1">MATCH(LEFT(OFFSET(Lists!$Q$2,MATCH(E3849,Lists!$R$3:$R$19,0)+1,0),4),Lists!$S$3:$S$640,1)</f>
        <v>#N/A</v>
      </c>
      <c r="R3849" s="36" t="e">
        <f ca="1">LEFT(OFFSET(Lists!$S$2,P3849-1+MATCH(F3849,OFFSET(Lists!$T$3,P3849-1,0,Q3849-P3849+1),0),0),6)</f>
        <v>#N/A</v>
      </c>
      <c r="S3849" s="36" t="e">
        <f ca="1">VLOOKUP(R3849,Lists!B:D,3,FALSE)</f>
        <v>#N/A</v>
      </c>
      <c r="T3849" s="36" t="str">
        <f>IF(F3849&lt;&gt;"",MATCH(R3849,'Maximum minutes'!B:B,0),"")</f>
        <v/>
      </c>
      <c r="U3849" s="36">
        <f ca="1">IF(F3849&lt;&gt;"",COUNTA(OFFSET('Maximum minutes'!$C$1,'Annexe A1 Cours'!T3849,0,1,50)),0)</f>
        <v>0</v>
      </c>
      <c r="V3849" s="37">
        <f ca="1">IFERROR(OFFSET('Maximum minutes'!$C$1,T3849+1,-1+MATCH(G3849,OFFSET('Maximum minutes'!$C$1,T3849-1,0,1,50),0)),0)</f>
        <v>0</v>
      </c>
      <c r="W3849" s="38">
        <f t="shared" ca="1" si="120"/>
        <v>0</v>
      </c>
    </row>
    <row r="3850" spans="1:23" s="36" customFormat="1" ht="18.75">
      <c r="A3850" s="34"/>
      <c r="B3850" s="39"/>
      <c r="C3850" s="39"/>
      <c r="D3850" s="35"/>
      <c r="E3850" s="40"/>
      <c r="F3850" s="39"/>
      <c r="G3850" s="39"/>
      <c r="H3850" s="39"/>
      <c r="I3850" s="34"/>
      <c r="J3850" s="34"/>
      <c r="K3850" s="34"/>
      <c r="L3850" s="34"/>
      <c r="M3850" s="43" t="str">
        <f ca="1">IFERROR(OFFSET('Maximum minutes'!$C$1,T3850,MATCH(IF(G3850&lt;&gt;"",G3850,F3850),OFFSET('Maximum minutes'!$C$1,T3850-1,0,1,U3850+1),0)-1)*IF(OR(ISNUMBER(J3850),J3850="sans examen"),1,0)*IF(W3850&lt;MinDate,1,0),"")</f>
        <v/>
      </c>
      <c r="N3850" s="36">
        <f t="shared" ca="1" si="121"/>
        <v>0</v>
      </c>
      <c r="O3850" s="36" t="e">
        <f ca="1">LEFT(OFFSET(Lists!$Q$2,MATCH(E3850,Lists!$R$3:$R$19,0),0),4)</f>
        <v>#N/A</v>
      </c>
      <c r="P3850" s="36" t="e">
        <f ca="1">MATCH(O3850,Lists!$S$2:$S$640,1)</f>
        <v>#N/A</v>
      </c>
      <c r="Q3850" s="36" t="e">
        <f ca="1">MATCH(LEFT(OFFSET(Lists!$Q$2,MATCH(E3850,Lists!$R$3:$R$19,0)+1,0),4),Lists!$S$3:$S$640,1)</f>
        <v>#N/A</v>
      </c>
      <c r="R3850" s="36" t="e">
        <f ca="1">LEFT(OFFSET(Lists!$S$2,P3850-1+MATCH(F3850,OFFSET(Lists!$T$3,P3850-1,0,Q3850-P3850+1),0),0),6)</f>
        <v>#N/A</v>
      </c>
      <c r="S3850" s="36" t="e">
        <f ca="1">VLOOKUP(R3850,Lists!B:D,3,FALSE)</f>
        <v>#N/A</v>
      </c>
      <c r="T3850" s="36" t="str">
        <f>IF(F3850&lt;&gt;"",MATCH(R3850,'Maximum minutes'!B:B,0),"")</f>
        <v/>
      </c>
      <c r="U3850" s="36">
        <f ca="1">IF(F3850&lt;&gt;"",COUNTA(OFFSET('Maximum minutes'!$C$1,'Annexe A1 Cours'!T3850,0,1,50)),0)</f>
        <v>0</v>
      </c>
      <c r="V3850" s="37">
        <f ca="1">IFERROR(OFFSET('Maximum minutes'!$C$1,T3850+1,-1+MATCH(G3850,OFFSET('Maximum minutes'!$C$1,T3850-1,0,1,50),0)),0)</f>
        <v>0</v>
      </c>
      <c r="W3850" s="38">
        <f t="shared" ca="1" si="120"/>
        <v>0</v>
      </c>
    </row>
    <row r="3851" spans="1:23" s="36" customFormat="1" ht="18.75">
      <c r="A3851" s="34"/>
      <c r="B3851" s="39"/>
      <c r="C3851" s="39"/>
      <c r="D3851" s="35"/>
      <c r="E3851" s="40"/>
      <c r="F3851" s="39"/>
      <c r="G3851" s="39"/>
      <c r="H3851" s="39"/>
      <c r="I3851" s="34"/>
      <c r="J3851" s="34"/>
      <c r="K3851" s="34"/>
      <c r="L3851" s="34"/>
      <c r="M3851" s="43" t="str">
        <f ca="1">IFERROR(OFFSET('Maximum minutes'!$C$1,T3851,MATCH(IF(G3851&lt;&gt;"",G3851,F3851),OFFSET('Maximum minutes'!$C$1,T3851-1,0,1,U3851+1),0)-1)*IF(OR(ISNUMBER(J3851),J3851="sans examen"),1,0)*IF(W3851&lt;MinDate,1,0),"")</f>
        <v/>
      </c>
      <c r="N3851" s="36">
        <f t="shared" ca="1" si="121"/>
        <v>0</v>
      </c>
      <c r="O3851" s="36" t="e">
        <f ca="1">LEFT(OFFSET(Lists!$Q$2,MATCH(E3851,Lists!$R$3:$R$19,0),0),4)</f>
        <v>#N/A</v>
      </c>
      <c r="P3851" s="36" t="e">
        <f ca="1">MATCH(O3851,Lists!$S$2:$S$640,1)</f>
        <v>#N/A</v>
      </c>
      <c r="Q3851" s="36" t="e">
        <f ca="1">MATCH(LEFT(OFFSET(Lists!$Q$2,MATCH(E3851,Lists!$R$3:$R$19,0)+1,0),4),Lists!$S$3:$S$640,1)</f>
        <v>#N/A</v>
      </c>
      <c r="R3851" s="36" t="e">
        <f ca="1">LEFT(OFFSET(Lists!$S$2,P3851-1+MATCH(F3851,OFFSET(Lists!$T$3,P3851-1,0,Q3851-P3851+1),0),0),6)</f>
        <v>#N/A</v>
      </c>
      <c r="S3851" s="36" t="e">
        <f ca="1">VLOOKUP(R3851,Lists!B:D,3,FALSE)</f>
        <v>#N/A</v>
      </c>
      <c r="T3851" s="36" t="str">
        <f>IF(F3851&lt;&gt;"",MATCH(R3851,'Maximum minutes'!B:B,0),"")</f>
        <v/>
      </c>
      <c r="U3851" s="36">
        <f ca="1">IF(F3851&lt;&gt;"",COUNTA(OFFSET('Maximum minutes'!$C$1,'Annexe A1 Cours'!T3851,0,1,50)),0)</f>
        <v>0</v>
      </c>
      <c r="V3851" s="37">
        <f ca="1">IFERROR(OFFSET('Maximum minutes'!$C$1,T3851+1,-1+MATCH(G3851,OFFSET('Maximum minutes'!$C$1,T3851-1,0,1,50),0)),0)</f>
        <v>0</v>
      </c>
      <c r="W3851" s="38">
        <f t="shared" ca="1" si="120"/>
        <v>0</v>
      </c>
    </row>
    <row r="3852" spans="1:23" s="36" customFormat="1" ht="18.75">
      <c r="A3852" s="34"/>
      <c r="B3852" s="39"/>
      <c r="C3852" s="39"/>
      <c r="D3852" s="35"/>
      <c r="E3852" s="40"/>
      <c r="F3852" s="39"/>
      <c r="G3852" s="39"/>
      <c r="H3852" s="39"/>
      <c r="I3852" s="34"/>
      <c r="J3852" s="34"/>
      <c r="K3852" s="34"/>
      <c r="L3852" s="34"/>
      <c r="M3852" s="43" t="str">
        <f ca="1">IFERROR(OFFSET('Maximum minutes'!$C$1,T3852,MATCH(IF(G3852&lt;&gt;"",G3852,F3852),OFFSET('Maximum minutes'!$C$1,T3852-1,0,1,U3852+1),0)-1)*IF(OR(ISNUMBER(J3852),J3852="sans examen"),1,0)*IF(W3852&lt;MinDate,1,0),"")</f>
        <v/>
      </c>
      <c r="N3852" s="36">
        <f t="shared" ca="1" si="121"/>
        <v>0</v>
      </c>
      <c r="O3852" s="36" t="e">
        <f ca="1">LEFT(OFFSET(Lists!$Q$2,MATCH(E3852,Lists!$R$3:$R$19,0),0),4)</f>
        <v>#N/A</v>
      </c>
      <c r="P3852" s="36" t="e">
        <f ca="1">MATCH(O3852,Lists!$S$2:$S$640,1)</f>
        <v>#N/A</v>
      </c>
      <c r="Q3852" s="36" t="e">
        <f ca="1">MATCH(LEFT(OFFSET(Lists!$Q$2,MATCH(E3852,Lists!$R$3:$R$19,0)+1,0),4),Lists!$S$3:$S$640,1)</f>
        <v>#N/A</v>
      </c>
      <c r="R3852" s="36" t="e">
        <f ca="1">LEFT(OFFSET(Lists!$S$2,P3852-1+MATCH(F3852,OFFSET(Lists!$T$3,P3852-1,0,Q3852-P3852+1),0),0),6)</f>
        <v>#N/A</v>
      </c>
      <c r="S3852" s="36" t="e">
        <f ca="1">VLOOKUP(R3852,Lists!B:D,3,FALSE)</f>
        <v>#N/A</v>
      </c>
      <c r="T3852" s="36" t="str">
        <f>IF(F3852&lt;&gt;"",MATCH(R3852,'Maximum minutes'!B:B,0),"")</f>
        <v/>
      </c>
      <c r="U3852" s="36">
        <f ca="1">IF(F3852&lt;&gt;"",COUNTA(OFFSET('Maximum minutes'!$C$1,'Annexe A1 Cours'!T3852,0,1,50)),0)</f>
        <v>0</v>
      </c>
      <c r="V3852" s="37">
        <f ca="1">IFERROR(OFFSET('Maximum minutes'!$C$1,T3852+1,-1+MATCH(G3852,OFFSET('Maximum minutes'!$C$1,T3852-1,0,1,50),0)),0)</f>
        <v>0</v>
      </c>
      <c r="W3852" s="38">
        <f t="shared" ca="1" si="120"/>
        <v>0</v>
      </c>
    </row>
    <row r="3853" spans="1:23" s="36" customFormat="1" ht="18.75">
      <c r="A3853" s="34"/>
      <c r="B3853" s="39"/>
      <c r="C3853" s="39"/>
      <c r="D3853" s="35"/>
      <c r="E3853" s="40"/>
      <c r="F3853" s="39"/>
      <c r="G3853" s="39"/>
      <c r="H3853" s="39"/>
      <c r="I3853" s="34"/>
      <c r="J3853" s="34"/>
      <c r="K3853" s="34"/>
      <c r="L3853" s="34"/>
      <c r="M3853" s="43" t="str">
        <f ca="1">IFERROR(OFFSET('Maximum minutes'!$C$1,T3853,MATCH(IF(G3853&lt;&gt;"",G3853,F3853),OFFSET('Maximum minutes'!$C$1,T3853-1,0,1,U3853+1),0)-1)*IF(OR(ISNUMBER(J3853),J3853="sans examen"),1,0)*IF(W3853&lt;MinDate,1,0),"")</f>
        <v/>
      </c>
      <c r="N3853" s="36">
        <f t="shared" ca="1" si="121"/>
        <v>0</v>
      </c>
      <c r="O3853" s="36" t="e">
        <f ca="1">LEFT(OFFSET(Lists!$Q$2,MATCH(E3853,Lists!$R$3:$R$19,0),0),4)</f>
        <v>#N/A</v>
      </c>
      <c r="P3853" s="36" t="e">
        <f ca="1">MATCH(O3853,Lists!$S$2:$S$640,1)</f>
        <v>#N/A</v>
      </c>
      <c r="Q3853" s="36" t="e">
        <f ca="1">MATCH(LEFT(OFFSET(Lists!$Q$2,MATCH(E3853,Lists!$R$3:$R$19,0)+1,0),4),Lists!$S$3:$S$640,1)</f>
        <v>#N/A</v>
      </c>
      <c r="R3853" s="36" t="e">
        <f ca="1">LEFT(OFFSET(Lists!$S$2,P3853-1+MATCH(F3853,OFFSET(Lists!$T$3,P3853-1,0,Q3853-P3853+1),0),0),6)</f>
        <v>#N/A</v>
      </c>
      <c r="S3853" s="36" t="e">
        <f ca="1">VLOOKUP(R3853,Lists!B:D,3,FALSE)</f>
        <v>#N/A</v>
      </c>
      <c r="T3853" s="36" t="str">
        <f>IF(F3853&lt;&gt;"",MATCH(R3853,'Maximum minutes'!B:B,0),"")</f>
        <v/>
      </c>
      <c r="U3853" s="36">
        <f ca="1">IF(F3853&lt;&gt;"",COUNTA(OFFSET('Maximum minutes'!$C$1,'Annexe A1 Cours'!T3853,0,1,50)),0)</f>
        <v>0</v>
      </c>
      <c r="V3853" s="37">
        <f ca="1">IFERROR(OFFSET('Maximum minutes'!$C$1,T3853+1,-1+MATCH(G3853,OFFSET('Maximum minutes'!$C$1,T3853-1,0,1,50),0)),0)</f>
        <v>0</v>
      </c>
      <c r="W3853" s="38">
        <f t="shared" ca="1" si="120"/>
        <v>0</v>
      </c>
    </row>
    <row r="3854" spans="1:23" s="36" customFormat="1" ht="18.75">
      <c r="A3854" s="34"/>
      <c r="B3854" s="39"/>
      <c r="C3854" s="39"/>
      <c r="D3854" s="35"/>
      <c r="E3854" s="40"/>
      <c r="F3854" s="39"/>
      <c r="G3854" s="39"/>
      <c r="H3854" s="39"/>
      <c r="I3854" s="34"/>
      <c r="J3854" s="34"/>
      <c r="K3854" s="34"/>
      <c r="L3854" s="34"/>
      <c r="M3854" s="43" t="str">
        <f ca="1">IFERROR(OFFSET('Maximum minutes'!$C$1,T3854,MATCH(IF(G3854&lt;&gt;"",G3854,F3854),OFFSET('Maximum minutes'!$C$1,T3854-1,0,1,U3854+1),0)-1)*IF(OR(ISNUMBER(J3854),J3854="sans examen"),1,0)*IF(W3854&lt;MinDate,1,0),"")</f>
        <v/>
      </c>
      <c r="N3854" s="36">
        <f t="shared" ca="1" si="121"/>
        <v>0</v>
      </c>
      <c r="O3854" s="36" t="e">
        <f ca="1">LEFT(OFFSET(Lists!$Q$2,MATCH(E3854,Lists!$R$3:$R$19,0),0),4)</f>
        <v>#N/A</v>
      </c>
      <c r="P3854" s="36" t="e">
        <f ca="1">MATCH(O3854,Lists!$S$2:$S$640,1)</f>
        <v>#N/A</v>
      </c>
      <c r="Q3854" s="36" t="e">
        <f ca="1">MATCH(LEFT(OFFSET(Lists!$Q$2,MATCH(E3854,Lists!$R$3:$R$19,0)+1,0),4),Lists!$S$3:$S$640,1)</f>
        <v>#N/A</v>
      </c>
      <c r="R3854" s="36" t="e">
        <f ca="1">LEFT(OFFSET(Lists!$S$2,P3854-1+MATCH(F3854,OFFSET(Lists!$T$3,P3854-1,0,Q3854-P3854+1),0),0),6)</f>
        <v>#N/A</v>
      </c>
      <c r="S3854" s="36" t="e">
        <f ca="1">VLOOKUP(R3854,Lists!B:D,3,FALSE)</f>
        <v>#N/A</v>
      </c>
      <c r="T3854" s="36" t="str">
        <f>IF(F3854&lt;&gt;"",MATCH(R3854,'Maximum minutes'!B:B,0),"")</f>
        <v/>
      </c>
      <c r="U3854" s="36">
        <f ca="1">IF(F3854&lt;&gt;"",COUNTA(OFFSET('Maximum minutes'!$C$1,'Annexe A1 Cours'!T3854,0,1,50)),0)</f>
        <v>0</v>
      </c>
      <c r="V3854" s="37">
        <f ca="1">IFERROR(OFFSET('Maximum minutes'!$C$1,T3854+1,-1+MATCH(G3854,OFFSET('Maximum minutes'!$C$1,T3854-1,0,1,50),0)),0)</f>
        <v>0</v>
      </c>
      <c r="W3854" s="38">
        <f t="shared" ca="1" si="120"/>
        <v>0</v>
      </c>
    </row>
    <row r="3855" spans="1:23" s="36" customFormat="1" ht="18.75">
      <c r="A3855" s="34"/>
      <c r="B3855" s="39"/>
      <c r="C3855" s="39"/>
      <c r="D3855" s="35"/>
      <c r="E3855" s="40"/>
      <c r="F3855" s="39"/>
      <c r="G3855" s="39"/>
      <c r="H3855" s="39"/>
      <c r="I3855" s="34"/>
      <c r="J3855" s="34"/>
      <c r="K3855" s="34"/>
      <c r="L3855" s="34"/>
      <c r="M3855" s="43" t="str">
        <f ca="1">IFERROR(OFFSET('Maximum minutes'!$C$1,T3855,MATCH(IF(G3855&lt;&gt;"",G3855,F3855),OFFSET('Maximum minutes'!$C$1,T3855-1,0,1,U3855+1),0)-1)*IF(OR(ISNUMBER(J3855),J3855="sans examen"),1,0)*IF(W3855&lt;MinDate,1,0),"")</f>
        <v/>
      </c>
      <c r="N3855" s="36">
        <f t="shared" ca="1" si="121"/>
        <v>0</v>
      </c>
      <c r="O3855" s="36" t="e">
        <f ca="1">LEFT(OFFSET(Lists!$Q$2,MATCH(E3855,Lists!$R$3:$R$19,0),0),4)</f>
        <v>#N/A</v>
      </c>
      <c r="P3855" s="36" t="e">
        <f ca="1">MATCH(O3855,Lists!$S$2:$S$640,1)</f>
        <v>#N/A</v>
      </c>
      <c r="Q3855" s="36" t="e">
        <f ca="1">MATCH(LEFT(OFFSET(Lists!$Q$2,MATCH(E3855,Lists!$R$3:$R$19,0)+1,0),4),Lists!$S$3:$S$640,1)</f>
        <v>#N/A</v>
      </c>
      <c r="R3855" s="36" t="e">
        <f ca="1">LEFT(OFFSET(Lists!$S$2,P3855-1+MATCH(F3855,OFFSET(Lists!$T$3,P3855-1,0,Q3855-P3855+1),0),0),6)</f>
        <v>#N/A</v>
      </c>
      <c r="S3855" s="36" t="e">
        <f ca="1">VLOOKUP(R3855,Lists!B:D,3,FALSE)</f>
        <v>#N/A</v>
      </c>
      <c r="T3855" s="36" t="str">
        <f>IF(F3855&lt;&gt;"",MATCH(R3855,'Maximum minutes'!B:B,0),"")</f>
        <v/>
      </c>
      <c r="U3855" s="36">
        <f ca="1">IF(F3855&lt;&gt;"",COUNTA(OFFSET('Maximum minutes'!$C$1,'Annexe A1 Cours'!T3855,0,1,50)),0)</f>
        <v>0</v>
      </c>
      <c r="V3855" s="37">
        <f ca="1">IFERROR(OFFSET('Maximum minutes'!$C$1,T3855+1,-1+MATCH(G3855,OFFSET('Maximum minutes'!$C$1,T3855-1,0,1,50),0)),0)</f>
        <v>0</v>
      </c>
      <c r="W3855" s="38">
        <f t="shared" ca="1" si="120"/>
        <v>0</v>
      </c>
    </row>
    <row r="3856" spans="1:23" s="36" customFormat="1" ht="18.75">
      <c r="A3856" s="34"/>
      <c r="B3856" s="39"/>
      <c r="C3856" s="39"/>
      <c r="D3856" s="35"/>
      <c r="E3856" s="40"/>
      <c r="F3856" s="39"/>
      <c r="G3856" s="39"/>
      <c r="H3856" s="39"/>
      <c r="I3856" s="34"/>
      <c r="J3856" s="34"/>
      <c r="K3856" s="34"/>
      <c r="L3856" s="34"/>
      <c r="M3856" s="43" t="str">
        <f ca="1">IFERROR(OFFSET('Maximum minutes'!$C$1,T3856,MATCH(IF(G3856&lt;&gt;"",G3856,F3856),OFFSET('Maximum minutes'!$C$1,T3856-1,0,1,U3856+1),0)-1)*IF(OR(ISNUMBER(J3856),J3856="sans examen"),1,0)*IF(W3856&lt;MinDate,1,0),"")</f>
        <v/>
      </c>
      <c r="N3856" s="36">
        <f t="shared" ca="1" si="121"/>
        <v>0</v>
      </c>
      <c r="O3856" s="36" t="e">
        <f ca="1">LEFT(OFFSET(Lists!$Q$2,MATCH(E3856,Lists!$R$3:$R$19,0),0),4)</f>
        <v>#N/A</v>
      </c>
      <c r="P3856" s="36" t="e">
        <f ca="1">MATCH(O3856,Lists!$S$2:$S$640,1)</f>
        <v>#N/A</v>
      </c>
      <c r="Q3856" s="36" t="e">
        <f ca="1">MATCH(LEFT(OFFSET(Lists!$Q$2,MATCH(E3856,Lists!$R$3:$R$19,0)+1,0),4),Lists!$S$3:$S$640,1)</f>
        <v>#N/A</v>
      </c>
      <c r="R3856" s="36" t="e">
        <f ca="1">LEFT(OFFSET(Lists!$S$2,P3856-1+MATCH(F3856,OFFSET(Lists!$T$3,P3856-1,0,Q3856-P3856+1),0),0),6)</f>
        <v>#N/A</v>
      </c>
      <c r="S3856" s="36" t="e">
        <f ca="1">VLOOKUP(R3856,Lists!B:D,3,FALSE)</f>
        <v>#N/A</v>
      </c>
      <c r="T3856" s="36" t="str">
        <f>IF(F3856&lt;&gt;"",MATCH(R3856,'Maximum minutes'!B:B,0),"")</f>
        <v/>
      </c>
      <c r="U3856" s="36">
        <f ca="1">IF(F3856&lt;&gt;"",COUNTA(OFFSET('Maximum minutes'!$C$1,'Annexe A1 Cours'!T3856,0,1,50)),0)</f>
        <v>0</v>
      </c>
      <c r="V3856" s="37">
        <f ca="1">IFERROR(OFFSET('Maximum minutes'!$C$1,T3856+1,-1+MATCH(G3856,OFFSET('Maximum minutes'!$C$1,T3856-1,0,1,50),0)),0)</f>
        <v>0</v>
      </c>
      <c r="W3856" s="38">
        <f t="shared" ca="1" si="120"/>
        <v>0</v>
      </c>
    </row>
    <row r="3857" spans="1:23" s="36" customFormat="1" ht="18.75">
      <c r="A3857" s="34"/>
      <c r="B3857" s="39"/>
      <c r="C3857" s="39"/>
      <c r="D3857" s="35"/>
      <c r="E3857" s="40"/>
      <c r="F3857" s="39"/>
      <c r="G3857" s="39"/>
      <c r="H3857" s="39"/>
      <c r="I3857" s="34"/>
      <c r="J3857" s="34"/>
      <c r="K3857" s="34"/>
      <c r="L3857" s="34"/>
      <c r="M3857" s="43" t="str">
        <f ca="1">IFERROR(OFFSET('Maximum minutes'!$C$1,T3857,MATCH(IF(G3857&lt;&gt;"",G3857,F3857),OFFSET('Maximum minutes'!$C$1,T3857-1,0,1,U3857+1),0)-1)*IF(OR(ISNUMBER(J3857),J3857="sans examen"),1,0)*IF(W3857&lt;MinDate,1,0),"")</f>
        <v/>
      </c>
      <c r="N3857" s="36">
        <f t="shared" ca="1" si="121"/>
        <v>0</v>
      </c>
      <c r="O3857" s="36" t="e">
        <f ca="1">LEFT(OFFSET(Lists!$Q$2,MATCH(E3857,Lists!$R$3:$R$19,0),0),4)</f>
        <v>#N/A</v>
      </c>
      <c r="P3857" s="36" t="e">
        <f ca="1">MATCH(O3857,Lists!$S$2:$S$640,1)</f>
        <v>#N/A</v>
      </c>
      <c r="Q3857" s="36" t="e">
        <f ca="1">MATCH(LEFT(OFFSET(Lists!$Q$2,MATCH(E3857,Lists!$R$3:$R$19,0)+1,0),4),Lists!$S$3:$S$640,1)</f>
        <v>#N/A</v>
      </c>
      <c r="R3857" s="36" t="e">
        <f ca="1">LEFT(OFFSET(Lists!$S$2,P3857-1+MATCH(F3857,OFFSET(Lists!$T$3,P3857-1,0,Q3857-P3857+1),0),0),6)</f>
        <v>#N/A</v>
      </c>
      <c r="S3857" s="36" t="e">
        <f ca="1">VLOOKUP(R3857,Lists!B:D,3,FALSE)</f>
        <v>#N/A</v>
      </c>
      <c r="T3857" s="36" t="str">
        <f>IF(F3857&lt;&gt;"",MATCH(R3857,'Maximum minutes'!B:B,0),"")</f>
        <v/>
      </c>
      <c r="U3857" s="36">
        <f ca="1">IF(F3857&lt;&gt;"",COUNTA(OFFSET('Maximum minutes'!$C$1,'Annexe A1 Cours'!T3857,0,1,50)),0)</f>
        <v>0</v>
      </c>
      <c r="V3857" s="37">
        <f ca="1">IFERROR(OFFSET('Maximum minutes'!$C$1,T3857+1,-1+MATCH(G3857,OFFSET('Maximum minutes'!$C$1,T3857-1,0,1,50),0)),0)</f>
        <v>0</v>
      </c>
      <c r="W3857" s="38">
        <f t="shared" ca="1" si="120"/>
        <v>0</v>
      </c>
    </row>
    <row r="3858" spans="1:23" s="36" customFormat="1" ht="18.75">
      <c r="A3858" s="34"/>
      <c r="B3858" s="39"/>
      <c r="C3858" s="39"/>
      <c r="D3858" s="35"/>
      <c r="E3858" s="40"/>
      <c r="F3858" s="39"/>
      <c r="G3858" s="39"/>
      <c r="H3858" s="39"/>
      <c r="I3858" s="34"/>
      <c r="J3858" s="34"/>
      <c r="K3858" s="34"/>
      <c r="L3858" s="34"/>
      <c r="M3858" s="43" t="str">
        <f ca="1">IFERROR(OFFSET('Maximum minutes'!$C$1,T3858,MATCH(IF(G3858&lt;&gt;"",G3858,F3858),OFFSET('Maximum minutes'!$C$1,T3858-1,0,1,U3858+1),0)-1)*IF(OR(ISNUMBER(J3858),J3858="sans examen"),1,0)*IF(W3858&lt;MinDate,1,0),"")</f>
        <v/>
      </c>
      <c r="N3858" s="36">
        <f t="shared" ca="1" si="121"/>
        <v>0</v>
      </c>
      <c r="O3858" s="36" t="e">
        <f ca="1">LEFT(OFFSET(Lists!$Q$2,MATCH(E3858,Lists!$R$3:$R$19,0),0),4)</f>
        <v>#N/A</v>
      </c>
      <c r="P3858" s="36" t="e">
        <f ca="1">MATCH(O3858,Lists!$S$2:$S$640,1)</f>
        <v>#N/A</v>
      </c>
      <c r="Q3858" s="36" t="e">
        <f ca="1">MATCH(LEFT(OFFSET(Lists!$Q$2,MATCH(E3858,Lists!$R$3:$R$19,0)+1,0),4),Lists!$S$3:$S$640,1)</f>
        <v>#N/A</v>
      </c>
      <c r="R3858" s="36" t="e">
        <f ca="1">LEFT(OFFSET(Lists!$S$2,P3858-1+MATCH(F3858,OFFSET(Lists!$T$3,P3858-1,0,Q3858-P3858+1),0),0),6)</f>
        <v>#N/A</v>
      </c>
      <c r="S3858" s="36" t="e">
        <f ca="1">VLOOKUP(R3858,Lists!B:D,3,FALSE)</f>
        <v>#N/A</v>
      </c>
      <c r="T3858" s="36" t="str">
        <f>IF(F3858&lt;&gt;"",MATCH(R3858,'Maximum minutes'!B:B,0),"")</f>
        <v/>
      </c>
      <c r="U3858" s="36">
        <f ca="1">IF(F3858&lt;&gt;"",COUNTA(OFFSET('Maximum minutes'!$C$1,'Annexe A1 Cours'!T3858,0,1,50)),0)</f>
        <v>0</v>
      </c>
      <c r="V3858" s="37">
        <f ca="1">IFERROR(OFFSET('Maximum minutes'!$C$1,T3858+1,-1+MATCH(G3858,OFFSET('Maximum minutes'!$C$1,T3858-1,0,1,50),0)),0)</f>
        <v>0</v>
      </c>
      <c r="W3858" s="38">
        <f t="shared" ca="1" si="120"/>
        <v>0</v>
      </c>
    </row>
    <row r="3859" spans="1:23" s="36" customFormat="1" ht="18.75">
      <c r="A3859" s="34"/>
      <c r="B3859" s="39"/>
      <c r="C3859" s="39"/>
      <c r="D3859" s="35"/>
      <c r="E3859" s="40"/>
      <c r="F3859" s="39"/>
      <c r="G3859" s="39"/>
      <c r="H3859" s="39"/>
      <c r="I3859" s="34"/>
      <c r="J3859" s="34"/>
      <c r="K3859" s="34"/>
      <c r="L3859" s="34"/>
      <c r="M3859" s="43" t="str">
        <f ca="1">IFERROR(OFFSET('Maximum minutes'!$C$1,T3859,MATCH(IF(G3859&lt;&gt;"",G3859,F3859),OFFSET('Maximum minutes'!$C$1,T3859-1,0,1,U3859+1),0)-1)*IF(OR(ISNUMBER(J3859),J3859="sans examen"),1,0)*IF(W3859&lt;MinDate,1,0),"")</f>
        <v/>
      </c>
      <c r="N3859" s="36">
        <f t="shared" ca="1" si="121"/>
        <v>0</v>
      </c>
      <c r="O3859" s="36" t="e">
        <f ca="1">LEFT(OFFSET(Lists!$Q$2,MATCH(E3859,Lists!$R$3:$R$19,0),0),4)</f>
        <v>#N/A</v>
      </c>
      <c r="P3859" s="36" t="e">
        <f ca="1">MATCH(O3859,Lists!$S$2:$S$640,1)</f>
        <v>#N/A</v>
      </c>
      <c r="Q3859" s="36" t="e">
        <f ca="1">MATCH(LEFT(OFFSET(Lists!$Q$2,MATCH(E3859,Lists!$R$3:$R$19,0)+1,0),4),Lists!$S$3:$S$640,1)</f>
        <v>#N/A</v>
      </c>
      <c r="R3859" s="36" t="e">
        <f ca="1">LEFT(OFFSET(Lists!$S$2,P3859-1+MATCH(F3859,OFFSET(Lists!$T$3,P3859-1,0,Q3859-P3859+1),0),0),6)</f>
        <v>#N/A</v>
      </c>
      <c r="S3859" s="36" t="e">
        <f ca="1">VLOOKUP(R3859,Lists!B:D,3,FALSE)</f>
        <v>#N/A</v>
      </c>
      <c r="T3859" s="36" t="str">
        <f>IF(F3859&lt;&gt;"",MATCH(R3859,'Maximum minutes'!B:B,0),"")</f>
        <v/>
      </c>
      <c r="U3859" s="36">
        <f ca="1">IF(F3859&lt;&gt;"",COUNTA(OFFSET('Maximum minutes'!$C$1,'Annexe A1 Cours'!T3859,0,1,50)),0)</f>
        <v>0</v>
      </c>
      <c r="V3859" s="37">
        <f ca="1">IFERROR(OFFSET('Maximum minutes'!$C$1,T3859+1,-1+MATCH(G3859,OFFSET('Maximum minutes'!$C$1,T3859-1,0,1,50),0)),0)</f>
        <v>0</v>
      </c>
      <c r="W3859" s="38">
        <f t="shared" ca="1" si="120"/>
        <v>0</v>
      </c>
    </row>
    <row r="3860" spans="1:23" s="36" customFormat="1" ht="18.75">
      <c r="A3860" s="34"/>
      <c r="B3860" s="39"/>
      <c r="C3860" s="39"/>
      <c r="D3860" s="35"/>
      <c r="E3860" s="40"/>
      <c r="F3860" s="39"/>
      <c r="G3860" s="39"/>
      <c r="H3860" s="39"/>
      <c r="I3860" s="34"/>
      <c r="J3860" s="34"/>
      <c r="K3860" s="34"/>
      <c r="L3860" s="34"/>
      <c r="M3860" s="43" t="str">
        <f ca="1">IFERROR(OFFSET('Maximum minutes'!$C$1,T3860,MATCH(IF(G3860&lt;&gt;"",G3860,F3860),OFFSET('Maximum minutes'!$C$1,T3860-1,0,1,U3860+1),0)-1)*IF(OR(ISNUMBER(J3860),J3860="sans examen"),1,0)*IF(W3860&lt;MinDate,1,0),"")</f>
        <v/>
      </c>
      <c r="N3860" s="36">
        <f t="shared" ca="1" si="121"/>
        <v>0</v>
      </c>
      <c r="O3860" s="36" t="e">
        <f ca="1">LEFT(OFFSET(Lists!$Q$2,MATCH(E3860,Lists!$R$3:$R$19,0),0),4)</f>
        <v>#N/A</v>
      </c>
      <c r="P3860" s="36" t="e">
        <f ca="1">MATCH(O3860,Lists!$S$2:$S$640,1)</f>
        <v>#N/A</v>
      </c>
      <c r="Q3860" s="36" t="e">
        <f ca="1">MATCH(LEFT(OFFSET(Lists!$Q$2,MATCH(E3860,Lists!$R$3:$R$19,0)+1,0),4),Lists!$S$3:$S$640,1)</f>
        <v>#N/A</v>
      </c>
      <c r="R3860" s="36" t="e">
        <f ca="1">LEFT(OFFSET(Lists!$S$2,P3860-1+MATCH(F3860,OFFSET(Lists!$T$3,P3860-1,0,Q3860-P3860+1),0),0),6)</f>
        <v>#N/A</v>
      </c>
      <c r="S3860" s="36" t="e">
        <f ca="1">VLOOKUP(R3860,Lists!B:D,3,FALSE)</f>
        <v>#N/A</v>
      </c>
      <c r="T3860" s="36" t="str">
        <f>IF(F3860&lt;&gt;"",MATCH(R3860,'Maximum minutes'!B:B,0),"")</f>
        <v/>
      </c>
      <c r="U3860" s="36">
        <f ca="1">IF(F3860&lt;&gt;"",COUNTA(OFFSET('Maximum minutes'!$C$1,'Annexe A1 Cours'!T3860,0,1,50)),0)</f>
        <v>0</v>
      </c>
      <c r="V3860" s="37">
        <f ca="1">IFERROR(OFFSET('Maximum minutes'!$C$1,T3860+1,-1+MATCH(G3860,OFFSET('Maximum minutes'!$C$1,T3860-1,0,1,50),0)),0)</f>
        <v>0</v>
      </c>
      <c r="W3860" s="38">
        <f t="shared" ca="1" si="120"/>
        <v>0</v>
      </c>
    </row>
    <row r="3861" spans="1:23" s="36" customFormat="1" ht="18.75">
      <c r="A3861" s="34"/>
      <c r="B3861" s="39"/>
      <c r="C3861" s="39"/>
      <c r="D3861" s="35"/>
      <c r="E3861" s="40"/>
      <c r="F3861" s="39"/>
      <c r="G3861" s="39"/>
      <c r="H3861" s="39"/>
      <c r="I3861" s="34"/>
      <c r="J3861" s="34"/>
      <c r="K3861" s="34"/>
      <c r="L3861" s="34"/>
      <c r="M3861" s="43" t="str">
        <f ca="1">IFERROR(OFFSET('Maximum minutes'!$C$1,T3861,MATCH(IF(G3861&lt;&gt;"",G3861,F3861),OFFSET('Maximum minutes'!$C$1,T3861-1,0,1,U3861+1),0)-1)*IF(OR(ISNUMBER(J3861),J3861="sans examen"),1,0)*IF(W3861&lt;MinDate,1,0),"")</f>
        <v/>
      </c>
      <c r="N3861" s="36">
        <f t="shared" ca="1" si="121"/>
        <v>0</v>
      </c>
      <c r="O3861" s="36" t="e">
        <f ca="1">LEFT(OFFSET(Lists!$Q$2,MATCH(E3861,Lists!$R$3:$R$19,0),0),4)</f>
        <v>#N/A</v>
      </c>
      <c r="P3861" s="36" t="e">
        <f ca="1">MATCH(O3861,Lists!$S$2:$S$640,1)</f>
        <v>#N/A</v>
      </c>
      <c r="Q3861" s="36" t="e">
        <f ca="1">MATCH(LEFT(OFFSET(Lists!$Q$2,MATCH(E3861,Lists!$R$3:$R$19,0)+1,0),4),Lists!$S$3:$S$640,1)</f>
        <v>#N/A</v>
      </c>
      <c r="R3861" s="36" t="e">
        <f ca="1">LEFT(OFFSET(Lists!$S$2,P3861-1+MATCH(F3861,OFFSET(Lists!$T$3,P3861-1,0,Q3861-P3861+1),0),0),6)</f>
        <v>#N/A</v>
      </c>
      <c r="S3861" s="36" t="e">
        <f ca="1">VLOOKUP(R3861,Lists!B:D,3,FALSE)</f>
        <v>#N/A</v>
      </c>
      <c r="T3861" s="36" t="str">
        <f>IF(F3861&lt;&gt;"",MATCH(R3861,'Maximum minutes'!B:B,0),"")</f>
        <v/>
      </c>
      <c r="U3861" s="36">
        <f ca="1">IF(F3861&lt;&gt;"",COUNTA(OFFSET('Maximum minutes'!$C$1,'Annexe A1 Cours'!T3861,0,1,50)),0)</f>
        <v>0</v>
      </c>
      <c r="V3861" s="37">
        <f ca="1">IFERROR(OFFSET('Maximum minutes'!$C$1,T3861+1,-1+MATCH(G3861,OFFSET('Maximum minutes'!$C$1,T3861-1,0,1,50),0)),0)</f>
        <v>0</v>
      </c>
      <c r="W3861" s="38">
        <f t="shared" ca="1" si="120"/>
        <v>0</v>
      </c>
    </row>
    <row r="3862" spans="1:23" s="36" customFormat="1" ht="18.75">
      <c r="A3862" s="34"/>
      <c r="B3862" s="39"/>
      <c r="C3862" s="39"/>
      <c r="D3862" s="35"/>
      <c r="E3862" s="40"/>
      <c r="F3862" s="39"/>
      <c r="G3862" s="39"/>
      <c r="H3862" s="39"/>
      <c r="I3862" s="34"/>
      <c r="J3862" s="34"/>
      <c r="K3862" s="34"/>
      <c r="L3862" s="34"/>
      <c r="M3862" s="43" t="str">
        <f ca="1">IFERROR(OFFSET('Maximum minutes'!$C$1,T3862,MATCH(IF(G3862&lt;&gt;"",G3862,F3862),OFFSET('Maximum minutes'!$C$1,T3862-1,0,1,U3862+1),0)-1)*IF(OR(ISNUMBER(J3862),J3862="sans examen"),1,0)*IF(W3862&lt;MinDate,1,0),"")</f>
        <v/>
      </c>
      <c r="N3862" s="36">
        <f t="shared" ca="1" si="121"/>
        <v>0</v>
      </c>
      <c r="O3862" s="36" t="e">
        <f ca="1">LEFT(OFFSET(Lists!$Q$2,MATCH(E3862,Lists!$R$3:$R$19,0),0),4)</f>
        <v>#N/A</v>
      </c>
      <c r="P3862" s="36" t="e">
        <f ca="1">MATCH(O3862,Lists!$S$2:$S$640,1)</f>
        <v>#N/A</v>
      </c>
      <c r="Q3862" s="36" t="e">
        <f ca="1">MATCH(LEFT(OFFSET(Lists!$Q$2,MATCH(E3862,Lists!$R$3:$R$19,0)+1,0),4),Lists!$S$3:$S$640,1)</f>
        <v>#N/A</v>
      </c>
      <c r="R3862" s="36" t="e">
        <f ca="1">LEFT(OFFSET(Lists!$S$2,P3862-1+MATCH(F3862,OFFSET(Lists!$T$3,P3862-1,0,Q3862-P3862+1),0),0),6)</f>
        <v>#N/A</v>
      </c>
      <c r="S3862" s="36" t="e">
        <f ca="1">VLOOKUP(R3862,Lists!B:D,3,FALSE)</f>
        <v>#N/A</v>
      </c>
      <c r="T3862" s="36" t="str">
        <f>IF(F3862&lt;&gt;"",MATCH(R3862,'Maximum minutes'!B:B,0),"")</f>
        <v/>
      </c>
      <c r="U3862" s="36">
        <f ca="1">IF(F3862&lt;&gt;"",COUNTA(OFFSET('Maximum minutes'!$C$1,'Annexe A1 Cours'!T3862,0,1,50)),0)</f>
        <v>0</v>
      </c>
      <c r="V3862" s="37">
        <f ca="1">IFERROR(OFFSET('Maximum minutes'!$C$1,T3862+1,-1+MATCH(G3862,OFFSET('Maximum minutes'!$C$1,T3862-1,0,1,50),0)),0)</f>
        <v>0</v>
      </c>
      <c r="W3862" s="38">
        <f t="shared" ca="1" si="120"/>
        <v>0</v>
      </c>
    </row>
    <row r="3863" spans="1:23" s="36" customFormat="1" ht="18.75">
      <c r="A3863" s="34"/>
      <c r="B3863" s="39"/>
      <c r="C3863" s="39"/>
      <c r="D3863" s="35"/>
      <c r="E3863" s="40"/>
      <c r="F3863" s="39"/>
      <c r="G3863" s="39"/>
      <c r="H3863" s="39"/>
      <c r="I3863" s="34"/>
      <c r="J3863" s="34"/>
      <c r="K3863" s="34"/>
      <c r="L3863" s="34"/>
      <c r="M3863" s="43" t="str">
        <f ca="1">IFERROR(OFFSET('Maximum minutes'!$C$1,T3863,MATCH(IF(G3863&lt;&gt;"",G3863,F3863),OFFSET('Maximum minutes'!$C$1,T3863-1,0,1,U3863+1),0)-1)*IF(OR(ISNUMBER(J3863),J3863="sans examen"),1,0)*IF(W3863&lt;MinDate,1,0),"")</f>
        <v/>
      </c>
      <c r="N3863" s="36">
        <f t="shared" ca="1" si="121"/>
        <v>0</v>
      </c>
      <c r="O3863" s="36" t="e">
        <f ca="1">LEFT(OFFSET(Lists!$Q$2,MATCH(E3863,Lists!$R$3:$R$19,0),0),4)</f>
        <v>#N/A</v>
      </c>
      <c r="P3863" s="36" t="e">
        <f ca="1">MATCH(O3863,Lists!$S$2:$S$640,1)</f>
        <v>#N/A</v>
      </c>
      <c r="Q3863" s="36" t="e">
        <f ca="1">MATCH(LEFT(OFFSET(Lists!$Q$2,MATCH(E3863,Lists!$R$3:$R$19,0)+1,0),4),Lists!$S$3:$S$640,1)</f>
        <v>#N/A</v>
      </c>
      <c r="R3863" s="36" t="e">
        <f ca="1">LEFT(OFFSET(Lists!$S$2,P3863-1+MATCH(F3863,OFFSET(Lists!$T$3,P3863-1,0,Q3863-P3863+1),0),0),6)</f>
        <v>#N/A</v>
      </c>
      <c r="S3863" s="36" t="e">
        <f ca="1">VLOOKUP(R3863,Lists!B:D,3,FALSE)</f>
        <v>#N/A</v>
      </c>
      <c r="T3863" s="36" t="str">
        <f>IF(F3863&lt;&gt;"",MATCH(R3863,'Maximum minutes'!B:B,0),"")</f>
        <v/>
      </c>
      <c r="U3863" s="36">
        <f ca="1">IF(F3863&lt;&gt;"",COUNTA(OFFSET('Maximum minutes'!$C$1,'Annexe A1 Cours'!T3863,0,1,50)),0)</f>
        <v>0</v>
      </c>
      <c r="V3863" s="37">
        <f ca="1">IFERROR(OFFSET('Maximum minutes'!$C$1,T3863+1,-1+MATCH(G3863,OFFSET('Maximum minutes'!$C$1,T3863-1,0,1,50),0)),0)</f>
        <v>0</v>
      </c>
      <c r="W3863" s="38">
        <f t="shared" ca="1" si="120"/>
        <v>0</v>
      </c>
    </row>
    <row r="3864" spans="1:23" s="36" customFormat="1" ht="18.75">
      <c r="A3864" s="34"/>
      <c r="B3864" s="39"/>
      <c r="C3864" s="39"/>
      <c r="D3864" s="35"/>
      <c r="E3864" s="40"/>
      <c r="F3864" s="39"/>
      <c r="G3864" s="39"/>
      <c r="H3864" s="39"/>
      <c r="I3864" s="34"/>
      <c r="J3864" s="34"/>
      <c r="K3864" s="34"/>
      <c r="L3864" s="34"/>
      <c r="M3864" s="43" t="str">
        <f ca="1">IFERROR(OFFSET('Maximum minutes'!$C$1,T3864,MATCH(IF(G3864&lt;&gt;"",G3864,F3864),OFFSET('Maximum minutes'!$C$1,T3864-1,0,1,U3864+1),0)-1)*IF(OR(ISNUMBER(J3864),J3864="sans examen"),1,0)*IF(W3864&lt;MinDate,1,0),"")</f>
        <v/>
      </c>
      <c r="N3864" s="36">
        <f t="shared" ca="1" si="121"/>
        <v>0</v>
      </c>
      <c r="O3864" s="36" t="e">
        <f ca="1">LEFT(OFFSET(Lists!$Q$2,MATCH(E3864,Lists!$R$3:$R$19,0),0),4)</f>
        <v>#N/A</v>
      </c>
      <c r="P3864" s="36" t="e">
        <f ca="1">MATCH(O3864,Lists!$S$2:$S$640,1)</f>
        <v>#N/A</v>
      </c>
      <c r="Q3864" s="36" t="e">
        <f ca="1">MATCH(LEFT(OFFSET(Lists!$Q$2,MATCH(E3864,Lists!$R$3:$R$19,0)+1,0),4),Lists!$S$3:$S$640,1)</f>
        <v>#N/A</v>
      </c>
      <c r="R3864" s="36" t="e">
        <f ca="1">LEFT(OFFSET(Lists!$S$2,P3864-1+MATCH(F3864,OFFSET(Lists!$T$3,P3864-1,0,Q3864-P3864+1),0),0),6)</f>
        <v>#N/A</v>
      </c>
      <c r="S3864" s="36" t="e">
        <f ca="1">VLOOKUP(R3864,Lists!B:D,3,FALSE)</f>
        <v>#N/A</v>
      </c>
      <c r="T3864" s="36" t="str">
        <f>IF(F3864&lt;&gt;"",MATCH(R3864,'Maximum minutes'!B:B,0),"")</f>
        <v/>
      </c>
      <c r="U3864" s="36">
        <f ca="1">IF(F3864&lt;&gt;"",COUNTA(OFFSET('Maximum minutes'!$C$1,'Annexe A1 Cours'!T3864,0,1,50)),0)</f>
        <v>0</v>
      </c>
      <c r="V3864" s="37">
        <f ca="1">IFERROR(OFFSET('Maximum minutes'!$C$1,T3864+1,-1+MATCH(G3864,OFFSET('Maximum minutes'!$C$1,T3864-1,0,1,50),0)),0)</f>
        <v>0</v>
      </c>
      <c r="W3864" s="38">
        <f t="shared" ca="1" si="120"/>
        <v>0</v>
      </c>
    </row>
    <row r="3865" spans="1:23" s="36" customFormat="1" ht="18.75">
      <c r="A3865" s="34"/>
      <c r="B3865" s="39"/>
      <c r="C3865" s="39"/>
      <c r="D3865" s="35"/>
      <c r="E3865" s="40"/>
      <c r="F3865" s="39"/>
      <c r="G3865" s="39"/>
      <c r="H3865" s="39"/>
      <c r="I3865" s="34"/>
      <c r="J3865" s="34"/>
      <c r="K3865" s="34"/>
      <c r="L3865" s="34"/>
      <c r="M3865" s="43" t="str">
        <f ca="1">IFERROR(OFFSET('Maximum minutes'!$C$1,T3865,MATCH(IF(G3865&lt;&gt;"",G3865,F3865),OFFSET('Maximum minutes'!$C$1,T3865-1,0,1,U3865+1),0)-1)*IF(OR(ISNUMBER(J3865),J3865="sans examen"),1,0)*IF(W3865&lt;MinDate,1,0),"")</f>
        <v/>
      </c>
      <c r="N3865" s="36">
        <f t="shared" ca="1" si="121"/>
        <v>0</v>
      </c>
      <c r="O3865" s="36" t="e">
        <f ca="1">LEFT(OFFSET(Lists!$Q$2,MATCH(E3865,Lists!$R$3:$R$19,0),0),4)</f>
        <v>#N/A</v>
      </c>
      <c r="P3865" s="36" t="e">
        <f ca="1">MATCH(O3865,Lists!$S$2:$S$640,1)</f>
        <v>#N/A</v>
      </c>
      <c r="Q3865" s="36" t="e">
        <f ca="1">MATCH(LEFT(OFFSET(Lists!$Q$2,MATCH(E3865,Lists!$R$3:$R$19,0)+1,0),4),Lists!$S$3:$S$640,1)</f>
        <v>#N/A</v>
      </c>
      <c r="R3865" s="36" t="e">
        <f ca="1">LEFT(OFFSET(Lists!$S$2,P3865-1+MATCH(F3865,OFFSET(Lists!$T$3,P3865-1,0,Q3865-P3865+1),0),0),6)</f>
        <v>#N/A</v>
      </c>
      <c r="S3865" s="36" t="e">
        <f ca="1">VLOOKUP(R3865,Lists!B:D,3,FALSE)</f>
        <v>#N/A</v>
      </c>
      <c r="T3865" s="36" t="str">
        <f>IF(F3865&lt;&gt;"",MATCH(R3865,'Maximum minutes'!B:B,0),"")</f>
        <v/>
      </c>
      <c r="U3865" s="36">
        <f ca="1">IF(F3865&lt;&gt;"",COUNTA(OFFSET('Maximum minutes'!$C$1,'Annexe A1 Cours'!T3865,0,1,50)),0)</f>
        <v>0</v>
      </c>
      <c r="V3865" s="37">
        <f ca="1">IFERROR(OFFSET('Maximum minutes'!$C$1,T3865+1,-1+MATCH(G3865,OFFSET('Maximum minutes'!$C$1,T3865-1,0,1,50),0)),0)</f>
        <v>0</v>
      </c>
      <c r="W3865" s="38">
        <f t="shared" ca="1" si="120"/>
        <v>0</v>
      </c>
    </row>
    <row r="3866" spans="1:23" s="36" customFormat="1" ht="18.75">
      <c r="A3866" s="34"/>
      <c r="B3866" s="39"/>
      <c r="C3866" s="39"/>
      <c r="D3866" s="35"/>
      <c r="E3866" s="40"/>
      <c r="F3866" s="39"/>
      <c r="G3866" s="39"/>
      <c r="H3866" s="39"/>
      <c r="I3866" s="34"/>
      <c r="J3866" s="34"/>
      <c r="K3866" s="34"/>
      <c r="L3866" s="34"/>
      <c r="M3866" s="43" t="str">
        <f ca="1">IFERROR(OFFSET('Maximum minutes'!$C$1,T3866,MATCH(IF(G3866&lt;&gt;"",G3866,F3866),OFFSET('Maximum minutes'!$C$1,T3866-1,0,1,U3866+1),0)-1)*IF(OR(ISNUMBER(J3866),J3866="sans examen"),1,0)*IF(W3866&lt;MinDate,1,0),"")</f>
        <v/>
      </c>
      <c r="N3866" s="36">
        <f t="shared" ca="1" si="121"/>
        <v>0</v>
      </c>
      <c r="O3866" s="36" t="e">
        <f ca="1">LEFT(OFFSET(Lists!$Q$2,MATCH(E3866,Lists!$R$3:$R$19,0),0),4)</f>
        <v>#N/A</v>
      </c>
      <c r="P3866" s="36" t="e">
        <f ca="1">MATCH(O3866,Lists!$S$2:$S$640,1)</f>
        <v>#N/A</v>
      </c>
      <c r="Q3866" s="36" t="e">
        <f ca="1">MATCH(LEFT(OFFSET(Lists!$Q$2,MATCH(E3866,Lists!$R$3:$R$19,0)+1,0),4),Lists!$S$3:$S$640,1)</f>
        <v>#N/A</v>
      </c>
      <c r="R3866" s="36" t="e">
        <f ca="1">LEFT(OFFSET(Lists!$S$2,P3866-1+MATCH(F3866,OFFSET(Lists!$T$3,P3866-1,0,Q3866-P3866+1),0),0),6)</f>
        <v>#N/A</v>
      </c>
      <c r="S3866" s="36" t="e">
        <f ca="1">VLOOKUP(R3866,Lists!B:D,3,FALSE)</f>
        <v>#N/A</v>
      </c>
      <c r="T3866" s="36" t="str">
        <f>IF(F3866&lt;&gt;"",MATCH(R3866,'Maximum minutes'!B:B,0),"")</f>
        <v/>
      </c>
      <c r="U3866" s="36">
        <f ca="1">IF(F3866&lt;&gt;"",COUNTA(OFFSET('Maximum minutes'!$C$1,'Annexe A1 Cours'!T3866,0,1,50)),0)</f>
        <v>0</v>
      </c>
      <c r="V3866" s="37">
        <f ca="1">IFERROR(OFFSET('Maximum minutes'!$C$1,T3866+1,-1+MATCH(G3866,OFFSET('Maximum minutes'!$C$1,T3866-1,0,1,50),0)),0)</f>
        <v>0</v>
      </c>
      <c r="W3866" s="38">
        <f t="shared" ca="1" si="120"/>
        <v>0</v>
      </c>
    </row>
    <row r="3867" spans="1:23" s="36" customFormat="1" ht="18.75">
      <c r="A3867" s="34"/>
      <c r="B3867" s="39"/>
      <c r="C3867" s="39"/>
      <c r="D3867" s="35"/>
      <c r="E3867" s="40"/>
      <c r="F3867" s="39"/>
      <c r="G3867" s="39"/>
      <c r="H3867" s="39"/>
      <c r="I3867" s="34"/>
      <c r="J3867" s="34"/>
      <c r="K3867" s="34"/>
      <c r="L3867" s="34"/>
      <c r="M3867" s="43" t="str">
        <f ca="1">IFERROR(OFFSET('Maximum minutes'!$C$1,T3867,MATCH(IF(G3867&lt;&gt;"",G3867,F3867),OFFSET('Maximum minutes'!$C$1,T3867-1,0,1,U3867+1),0)-1)*IF(OR(ISNUMBER(J3867),J3867="sans examen"),1,0)*IF(W3867&lt;MinDate,1,0),"")</f>
        <v/>
      </c>
      <c r="N3867" s="36">
        <f t="shared" ca="1" si="121"/>
        <v>0</v>
      </c>
      <c r="O3867" s="36" t="e">
        <f ca="1">LEFT(OFFSET(Lists!$Q$2,MATCH(E3867,Lists!$R$3:$R$19,0),0),4)</f>
        <v>#N/A</v>
      </c>
      <c r="P3867" s="36" t="e">
        <f ca="1">MATCH(O3867,Lists!$S$2:$S$640,1)</f>
        <v>#N/A</v>
      </c>
      <c r="Q3867" s="36" t="e">
        <f ca="1">MATCH(LEFT(OFFSET(Lists!$Q$2,MATCH(E3867,Lists!$R$3:$R$19,0)+1,0),4),Lists!$S$3:$S$640,1)</f>
        <v>#N/A</v>
      </c>
      <c r="R3867" s="36" t="e">
        <f ca="1">LEFT(OFFSET(Lists!$S$2,P3867-1+MATCH(F3867,OFFSET(Lists!$T$3,P3867-1,0,Q3867-P3867+1),0),0),6)</f>
        <v>#N/A</v>
      </c>
      <c r="S3867" s="36" t="e">
        <f ca="1">VLOOKUP(R3867,Lists!B:D,3,FALSE)</f>
        <v>#N/A</v>
      </c>
      <c r="T3867" s="36" t="str">
        <f>IF(F3867&lt;&gt;"",MATCH(R3867,'Maximum minutes'!B:B,0),"")</f>
        <v/>
      </c>
      <c r="U3867" s="36">
        <f ca="1">IF(F3867&lt;&gt;"",COUNTA(OFFSET('Maximum minutes'!$C$1,'Annexe A1 Cours'!T3867,0,1,50)),0)</f>
        <v>0</v>
      </c>
      <c r="V3867" s="37">
        <f ca="1">IFERROR(OFFSET('Maximum minutes'!$C$1,T3867+1,-1+MATCH(G3867,OFFSET('Maximum minutes'!$C$1,T3867-1,0,1,50),0)),0)</f>
        <v>0</v>
      </c>
      <c r="W3867" s="38">
        <f t="shared" ca="1" si="120"/>
        <v>0</v>
      </c>
    </row>
    <row r="3868" spans="1:23" s="36" customFormat="1" ht="18.75">
      <c r="A3868" s="34"/>
      <c r="B3868" s="39"/>
      <c r="C3868" s="39"/>
      <c r="D3868" s="35"/>
      <c r="E3868" s="40"/>
      <c r="F3868" s="39"/>
      <c r="G3868" s="39"/>
      <c r="H3868" s="39"/>
      <c r="I3868" s="34"/>
      <c r="J3868" s="34"/>
      <c r="K3868" s="34"/>
      <c r="L3868" s="34"/>
      <c r="M3868" s="43" t="str">
        <f ca="1">IFERROR(OFFSET('Maximum minutes'!$C$1,T3868,MATCH(IF(G3868&lt;&gt;"",G3868,F3868),OFFSET('Maximum minutes'!$C$1,T3868-1,0,1,U3868+1),0)-1)*IF(OR(ISNUMBER(J3868),J3868="sans examen"),1,0)*IF(W3868&lt;MinDate,1,0),"")</f>
        <v/>
      </c>
      <c r="N3868" s="36">
        <f t="shared" ca="1" si="121"/>
        <v>0</v>
      </c>
      <c r="O3868" s="36" t="e">
        <f ca="1">LEFT(OFFSET(Lists!$Q$2,MATCH(E3868,Lists!$R$3:$R$19,0),0),4)</f>
        <v>#N/A</v>
      </c>
      <c r="P3868" s="36" t="e">
        <f ca="1">MATCH(O3868,Lists!$S$2:$S$640,1)</f>
        <v>#N/A</v>
      </c>
      <c r="Q3868" s="36" t="e">
        <f ca="1">MATCH(LEFT(OFFSET(Lists!$Q$2,MATCH(E3868,Lists!$R$3:$R$19,0)+1,0),4),Lists!$S$3:$S$640,1)</f>
        <v>#N/A</v>
      </c>
      <c r="R3868" s="36" t="e">
        <f ca="1">LEFT(OFFSET(Lists!$S$2,P3868-1+MATCH(F3868,OFFSET(Lists!$T$3,P3868-1,0,Q3868-P3868+1),0),0),6)</f>
        <v>#N/A</v>
      </c>
      <c r="S3868" s="36" t="e">
        <f ca="1">VLOOKUP(R3868,Lists!B:D,3,FALSE)</f>
        <v>#N/A</v>
      </c>
      <c r="T3868" s="36" t="str">
        <f>IF(F3868&lt;&gt;"",MATCH(R3868,'Maximum minutes'!B:B,0),"")</f>
        <v/>
      </c>
      <c r="U3868" s="36">
        <f ca="1">IF(F3868&lt;&gt;"",COUNTA(OFFSET('Maximum minutes'!$C$1,'Annexe A1 Cours'!T3868,0,1,50)),0)</f>
        <v>0</v>
      </c>
      <c r="V3868" s="37">
        <f ca="1">IFERROR(OFFSET('Maximum minutes'!$C$1,T3868+1,-1+MATCH(G3868,OFFSET('Maximum minutes'!$C$1,T3868-1,0,1,50),0)),0)</f>
        <v>0</v>
      </c>
      <c r="W3868" s="38">
        <f t="shared" ca="1" si="120"/>
        <v>0</v>
      </c>
    </row>
    <row r="3869" spans="1:23" s="36" customFormat="1" ht="18.75">
      <c r="A3869" s="34"/>
      <c r="B3869" s="39"/>
      <c r="C3869" s="39"/>
      <c r="D3869" s="35"/>
      <c r="E3869" s="40"/>
      <c r="F3869" s="39"/>
      <c r="G3869" s="39"/>
      <c r="H3869" s="39"/>
      <c r="I3869" s="34"/>
      <c r="J3869" s="34"/>
      <c r="K3869" s="34"/>
      <c r="L3869" s="34"/>
      <c r="M3869" s="43" t="str">
        <f ca="1">IFERROR(OFFSET('Maximum minutes'!$C$1,T3869,MATCH(IF(G3869&lt;&gt;"",G3869,F3869),OFFSET('Maximum minutes'!$C$1,T3869-1,0,1,U3869+1),0)-1)*IF(OR(ISNUMBER(J3869),J3869="sans examen"),1,0)*IF(W3869&lt;MinDate,1,0),"")</f>
        <v/>
      </c>
      <c r="N3869" s="36">
        <f t="shared" ca="1" si="121"/>
        <v>0</v>
      </c>
      <c r="O3869" s="36" t="e">
        <f ca="1">LEFT(OFFSET(Lists!$Q$2,MATCH(E3869,Lists!$R$3:$R$19,0),0),4)</f>
        <v>#N/A</v>
      </c>
      <c r="P3869" s="36" t="e">
        <f ca="1">MATCH(O3869,Lists!$S$2:$S$640,1)</f>
        <v>#N/A</v>
      </c>
      <c r="Q3869" s="36" t="e">
        <f ca="1">MATCH(LEFT(OFFSET(Lists!$Q$2,MATCH(E3869,Lists!$R$3:$R$19,0)+1,0),4),Lists!$S$3:$S$640,1)</f>
        <v>#N/A</v>
      </c>
      <c r="R3869" s="36" t="e">
        <f ca="1">LEFT(OFFSET(Lists!$S$2,P3869-1+MATCH(F3869,OFFSET(Lists!$T$3,P3869-1,0,Q3869-P3869+1),0),0),6)</f>
        <v>#N/A</v>
      </c>
      <c r="S3869" s="36" t="e">
        <f ca="1">VLOOKUP(R3869,Lists!B:D,3,FALSE)</f>
        <v>#N/A</v>
      </c>
      <c r="T3869" s="36" t="str">
        <f>IF(F3869&lt;&gt;"",MATCH(R3869,'Maximum minutes'!B:B,0),"")</f>
        <v/>
      </c>
      <c r="U3869" s="36">
        <f ca="1">IF(F3869&lt;&gt;"",COUNTA(OFFSET('Maximum minutes'!$C$1,'Annexe A1 Cours'!T3869,0,1,50)),0)</f>
        <v>0</v>
      </c>
      <c r="V3869" s="37">
        <f ca="1">IFERROR(OFFSET('Maximum minutes'!$C$1,T3869+1,-1+MATCH(G3869,OFFSET('Maximum minutes'!$C$1,T3869-1,0,1,50),0)),0)</f>
        <v>0</v>
      </c>
      <c r="W3869" s="38">
        <f t="shared" ca="1" si="120"/>
        <v>0</v>
      </c>
    </row>
    <row r="3870" spans="1:23" s="36" customFormat="1" ht="18.75">
      <c r="A3870" s="34"/>
      <c r="B3870" s="39"/>
      <c r="C3870" s="39"/>
      <c r="D3870" s="35"/>
      <c r="E3870" s="40"/>
      <c r="F3870" s="39"/>
      <c r="G3870" s="39"/>
      <c r="H3870" s="39"/>
      <c r="I3870" s="34"/>
      <c r="J3870" s="34"/>
      <c r="K3870" s="34"/>
      <c r="L3870" s="34"/>
      <c r="M3870" s="43" t="str">
        <f ca="1">IFERROR(OFFSET('Maximum minutes'!$C$1,T3870,MATCH(IF(G3870&lt;&gt;"",G3870,F3870),OFFSET('Maximum minutes'!$C$1,T3870-1,0,1,U3870+1),0)-1)*IF(OR(ISNUMBER(J3870),J3870="sans examen"),1,0)*IF(W3870&lt;MinDate,1,0),"")</f>
        <v/>
      </c>
      <c r="N3870" s="36">
        <f t="shared" ca="1" si="121"/>
        <v>0</v>
      </c>
      <c r="O3870" s="36" t="e">
        <f ca="1">LEFT(OFFSET(Lists!$Q$2,MATCH(E3870,Lists!$R$3:$R$19,0),0),4)</f>
        <v>#N/A</v>
      </c>
      <c r="P3870" s="36" t="e">
        <f ca="1">MATCH(O3870,Lists!$S$2:$S$640,1)</f>
        <v>#N/A</v>
      </c>
      <c r="Q3870" s="36" t="e">
        <f ca="1">MATCH(LEFT(OFFSET(Lists!$Q$2,MATCH(E3870,Lists!$R$3:$R$19,0)+1,0),4),Lists!$S$3:$S$640,1)</f>
        <v>#N/A</v>
      </c>
      <c r="R3870" s="36" t="e">
        <f ca="1">LEFT(OFFSET(Lists!$S$2,P3870-1+MATCH(F3870,OFFSET(Lists!$T$3,P3870-1,0,Q3870-P3870+1),0),0),6)</f>
        <v>#N/A</v>
      </c>
      <c r="S3870" s="36" t="e">
        <f ca="1">VLOOKUP(R3870,Lists!B:D,3,FALSE)</f>
        <v>#N/A</v>
      </c>
      <c r="T3870" s="36" t="str">
        <f>IF(F3870&lt;&gt;"",MATCH(R3870,'Maximum minutes'!B:B,0),"")</f>
        <v/>
      </c>
      <c r="U3870" s="36">
        <f ca="1">IF(F3870&lt;&gt;"",COUNTA(OFFSET('Maximum minutes'!$C$1,'Annexe A1 Cours'!T3870,0,1,50)),0)</f>
        <v>0</v>
      </c>
      <c r="V3870" s="37">
        <f ca="1">IFERROR(OFFSET('Maximum minutes'!$C$1,T3870+1,-1+MATCH(G3870,OFFSET('Maximum minutes'!$C$1,T3870-1,0,1,50),0)),0)</f>
        <v>0</v>
      </c>
      <c r="W3870" s="38">
        <f t="shared" ca="1" si="120"/>
        <v>0</v>
      </c>
    </row>
    <row r="3871" spans="1:23" s="36" customFormat="1" ht="18.75">
      <c r="A3871" s="34"/>
      <c r="B3871" s="39"/>
      <c r="C3871" s="39"/>
      <c r="D3871" s="35"/>
      <c r="E3871" s="40"/>
      <c r="F3871" s="39"/>
      <c r="G3871" s="39"/>
      <c r="H3871" s="39"/>
      <c r="I3871" s="34"/>
      <c r="J3871" s="34"/>
      <c r="K3871" s="34"/>
      <c r="L3871" s="34"/>
      <c r="M3871" s="43" t="str">
        <f ca="1">IFERROR(OFFSET('Maximum minutes'!$C$1,T3871,MATCH(IF(G3871&lt;&gt;"",G3871,F3871),OFFSET('Maximum minutes'!$C$1,T3871-1,0,1,U3871+1),0)-1)*IF(OR(ISNUMBER(J3871),J3871="sans examen"),1,0)*IF(W3871&lt;MinDate,1,0),"")</f>
        <v/>
      </c>
      <c r="N3871" s="36">
        <f t="shared" ca="1" si="121"/>
        <v>0</v>
      </c>
      <c r="O3871" s="36" t="e">
        <f ca="1">LEFT(OFFSET(Lists!$Q$2,MATCH(E3871,Lists!$R$3:$R$19,0),0),4)</f>
        <v>#N/A</v>
      </c>
      <c r="P3871" s="36" t="e">
        <f ca="1">MATCH(O3871,Lists!$S$2:$S$640,1)</f>
        <v>#N/A</v>
      </c>
      <c r="Q3871" s="36" t="e">
        <f ca="1">MATCH(LEFT(OFFSET(Lists!$Q$2,MATCH(E3871,Lists!$R$3:$R$19,0)+1,0),4),Lists!$S$3:$S$640,1)</f>
        <v>#N/A</v>
      </c>
      <c r="R3871" s="36" t="e">
        <f ca="1">LEFT(OFFSET(Lists!$S$2,P3871-1+MATCH(F3871,OFFSET(Lists!$T$3,P3871-1,0,Q3871-P3871+1),0),0),6)</f>
        <v>#N/A</v>
      </c>
      <c r="S3871" s="36" t="e">
        <f ca="1">VLOOKUP(R3871,Lists!B:D,3,FALSE)</f>
        <v>#N/A</v>
      </c>
      <c r="T3871" s="36" t="str">
        <f>IF(F3871&lt;&gt;"",MATCH(R3871,'Maximum minutes'!B:B,0),"")</f>
        <v/>
      </c>
      <c r="U3871" s="36">
        <f ca="1">IF(F3871&lt;&gt;"",COUNTA(OFFSET('Maximum minutes'!$C$1,'Annexe A1 Cours'!T3871,0,1,50)),0)</f>
        <v>0</v>
      </c>
      <c r="V3871" s="37">
        <f ca="1">IFERROR(OFFSET('Maximum minutes'!$C$1,T3871+1,-1+MATCH(G3871,OFFSET('Maximum minutes'!$C$1,T3871-1,0,1,50),0)),0)</f>
        <v>0</v>
      </c>
      <c r="W3871" s="38">
        <f t="shared" ca="1" si="120"/>
        <v>0</v>
      </c>
    </row>
    <row r="3872" spans="1:23" s="36" customFormat="1" ht="18.75">
      <c r="A3872" s="34"/>
      <c r="B3872" s="39"/>
      <c r="C3872" s="39"/>
      <c r="D3872" s="35"/>
      <c r="E3872" s="40"/>
      <c r="F3872" s="39"/>
      <c r="G3872" s="39"/>
      <c r="H3872" s="39"/>
      <c r="I3872" s="34"/>
      <c r="J3872" s="34"/>
      <c r="K3872" s="34"/>
      <c r="L3872" s="34"/>
      <c r="M3872" s="43" t="str">
        <f ca="1">IFERROR(OFFSET('Maximum minutes'!$C$1,T3872,MATCH(IF(G3872&lt;&gt;"",G3872,F3872),OFFSET('Maximum minutes'!$C$1,T3872-1,0,1,U3872+1),0)-1)*IF(OR(ISNUMBER(J3872),J3872="sans examen"),1,0)*IF(W3872&lt;MinDate,1,0),"")</f>
        <v/>
      </c>
      <c r="N3872" s="36">
        <f t="shared" ca="1" si="121"/>
        <v>0</v>
      </c>
      <c r="O3872" s="36" t="e">
        <f ca="1">LEFT(OFFSET(Lists!$Q$2,MATCH(E3872,Lists!$R$3:$R$19,0),0),4)</f>
        <v>#N/A</v>
      </c>
      <c r="P3872" s="36" t="e">
        <f ca="1">MATCH(O3872,Lists!$S$2:$S$640,1)</f>
        <v>#N/A</v>
      </c>
      <c r="Q3872" s="36" t="e">
        <f ca="1">MATCH(LEFT(OFFSET(Lists!$Q$2,MATCH(E3872,Lists!$R$3:$R$19,0)+1,0),4),Lists!$S$3:$S$640,1)</f>
        <v>#N/A</v>
      </c>
      <c r="R3872" s="36" t="e">
        <f ca="1">LEFT(OFFSET(Lists!$S$2,P3872-1+MATCH(F3872,OFFSET(Lists!$T$3,P3872-1,0,Q3872-P3872+1),0),0),6)</f>
        <v>#N/A</v>
      </c>
      <c r="S3872" s="36" t="e">
        <f ca="1">VLOOKUP(R3872,Lists!B:D,3,FALSE)</f>
        <v>#N/A</v>
      </c>
      <c r="T3872" s="36" t="str">
        <f>IF(F3872&lt;&gt;"",MATCH(R3872,'Maximum minutes'!B:B,0),"")</f>
        <v/>
      </c>
      <c r="U3872" s="36">
        <f ca="1">IF(F3872&lt;&gt;"",COUNTA(OFFSET('Maximum minutes'!$C$1,'Annexe A1 Cours'!T3872,0,1,50)),0)</f>
        <v>0</v>
      </c>
      <c r="V3872" s="37">
        <f ca="1">IFERROR(OFFSET('Maximum minutes'!$C$1,T3872+1,-1+MATCH(G3872,OFFSET('Maximum minutes'!$C$1,T3872-1,0,1,50),0)),0)</f>
        <v>0</v>
      </c>
      <c r="W3872" s="38">
        <f t="shared" ca="1" si="120"/>
        <v>0</v>
      </c>
    </row>
    <row r="3873" spans="1:23" s="36" customFormat="1" ht="18.75">
      <c r="A3873" s="34"/>
      <c r="B3873" s="39"/>
      <c r="C3873" s="39"/>
      <c r="D3873" s="35"/>
      <c r="E3873" s="40"/>
      <c r="F3873" s="39"/>
      <c r="G3873" s="39"/>
      <c r="H3873" s="39"/>
      <c r="I3873" s="34"/>
      <c r="J3873" s="34"/>
      <c r="K3873" s="34"/>
      <c r="L3873" s="34"/>
      <c r="M3873" s="43" t="str">
        <f ca="1">IFERROR(OFFSET('Maximum minutes'!$C$1,T3873,MATCH(IF(G3873&lt;&gt;"",G3873,F3873),OFFSET('Maximum minutes'!$C$1,T3873-1,0,1,U3873+1),0)-1)*IF(OR(ISNUMBER(J3873),J3873="sans examen"),1,0)*IF(W3873&lt;MinDate,1,0),"")</f>
        <v/>
      </c>
      <c r="N3873" s="36">
        <f t="shared" ca="1" si="121"/>
        <v>0</v>
      </c>
      <c r="O3873" s="36" t="e">
        <f ca="1">LEFT(OFFSET(Lists!$Q$2,MATCH(E3873,Lists!$R$3:$R$19,0),0),4)</f>
        <v>#N/A</v>
      </c>
      <c r="P3873" s="36" t="e">
        <f ca="1">MATCH(O3873,Lists!$S$2:$S$640,1)</f>
        <v>#N/A</v>
      </c>
      <c r="Q3873" s="36" t="e">
        <f ca="1">MATCH(LEFT(OFFSET(Lists!$Q$2,MATCH(E3873,Lists!$R$3:$R$19,0)+1,0),4),Lists!$S$3:$S$640,1)</f>
        <v>#N/A</v>
      </c>
      <c r="R3873" s="36" t="e">
        <f ca="1">LEFT(OFFSET(Lists!$S$2,P3873-1+MATCH(F3873,OFFSET(Lists!$T$3,P3873-1,0,Q3873-P3873+1),0),0),6)</f>
        <v>#N/A</v>
      </c>
      <c r="S3873" s="36" t="e">
        <f ca="1">VLOOKUP(R3873,Lists!B:D,3,FALSE)</f>
        <v>#N/A</v>
      </c>
      <c r="T3873" s="36" t="str">
        <f>IF(F3873&lt;&gt;"",MATCH(R3873,'Maximum minutes'!B:B,0),"")</f>
        <v/>
      </c>
      <c r="U3873" s="36">
        <f ca="1">IF(F3873&lt;&gt;"",COUNTA(OFFSET('Maximum minutes'!$C$1,'Annexe A1 Cours'!T3873,0,1,50)),0)</f>
        <v>0</v>
      </c>
      <c r="V3873" s="37">
        <f ca="1">IFERROR(OFFSET('Maximum minutes'!$C$1,T3873+1,-1+MATCH(G3873,OFFSET('Maximum minutes'!$C$1,T3873-1,0,1,50),0)),0)</f>
        <v>0</v>
      </c>
      <c r="W3873" s="38">
        <f t="shared" ca="1" si="120"/>
        <v>0</v>
      </c>
    </row>
    <row r="3874" spans="1:23" s="36" customFormat="1" ht="18.75">
      <c r="A3874" s="34"/>
      <c r="B3874" s="39"/>
      <c r="C3874" s="39"/>
      <c r="D3874" s="35"/>
      <c r="E3874" s="40"/>
      <c r="F3874" s="39"/>
      <c r="G3874" s="39"/>
      <c r="H3874" s="39"/>
      <c r="I3874" s="34"/>
      <c r="J3874" s="34"/>
      <c r="K3874" s="34"/>
      <c r="L3874" s="34"/>
      <c r="M3874" s="43" t="str">
        <f ca="1">IFERROR(OFFSET('Maximum minutes'!$C$1,T3874,MATCH(IF(G3874&lt;&gt;"",G3874,F3874),OFFSET('Maximum minutes'!$C$1,T3874-1,0,1,U3874+1),0)-1)*IF(OR(ISNUMBER(J3874),J3874="sans examen"),1,0)*IF(W3874&lt;MinDate,1,0),"")</f>
        <v/>
      </c>
      <c r="N3874" s="36">
        <f t="shared" ca="1" si="121"/>
        <v>0</v>
      </c>
      <c r="O3874" s="36" t="e">
        <f ca="1">LEFT(OFFSET(Lists!$Q$2,MATCH(E3874,Lists!$R$3:$R$19,0),0),4)</f>
        <v>#N/A</v>
      </c>
      <c r="P3874" s="36" t="e">
        <f ca="1">MATCH(O3874,Lists!$S$2:$S$640,1)</f>
        <v>#N/A</v>
      </c>
      <c r="Q3874" s="36" t="e">
        <f ca="1">MATCH(LEFT(OFFSET(Lists!$Q$2,MATCH(E3874,Lists!$R$3:$R$19,0)+1,0),4),Lists!$S$3:$S$640,1)</f>
        <v>#N/A</v>
      </c>
      <c r="R3874" s="36" t="e">
        <f ca="1">LEFT(OFFSET(Lists!$S$2,P3874-1+MATCH(F3874,OFFSET(Lists!$T$3,P3874-1,0,Q3874-P3874+1),0),0),6)</f>
        <v>#N/A</v>
      </c>
      <c r="S3874" s="36" t="e">
        <f ca="1">VLOOKUP(R3874,Lists!B:D,3,FALSE)</f>
        <v>#N/A</v>
      </c>
      <c r="T3874" s="36" t="str">
        <f>IF(F3874&lt;&gt;"",MATCH(R3874,'Maximum minutes'!B:B,0),"")</f>
        <v/>
      </c>
      <c r="U3874" s="36">
        <f ca="1">IF(F3874&lt;&gt;"",COUNTA(OFFSET('Maximum minutes'!$C$1,'Annexe A1 Cours'!T3874,0,1,50)),0)</f>
        <v>0</v>
      </c>
      <c r="V3874" s="37">
        <f ca="1">IFERROR(OFFSET('Maximum minutes'!$C$1,T3874+1,-1+MATCH(G3874,OFFSET('Maximum minutes'!$C$1,T3874-1,0,1,50),0)),0)</f>
        <v>0</v>
      </c>
      <c r="W3874" s="38">
        <f t="shared" ca="1" si="120"/>
        <v>0</v>
      </c>
    </row>
    <row r="3875" spans="1:23" s="36" customFormat="1" ht="18.75">
      <c r="A3875" s="34"/>
      <c r="B3875" s="39"/>
      <c r="C3875" s="39"/>
      <c r="D3875" s="35"/>
      <c r="E3875" s="40"/>
      <c r="F3875" s="39"/>
      <c r="G3875" s="39"/>
      <c r="H3875" s="39"/>
      <c r="I3875" s="34"/>
      <c r="J3875" s="34"/>
      <c r="K3875" s="34"/>
      <c r="L3875" s="34"/>
      <c r="M3875" s="43" t="str">
        <f ca="1">IFERROR(OFFSET('Maximum minutes'!$C$1,T3875,MATCH(IF(G3875&lt;&gt;"",G3875,F3875),OFFSET('Maximum minutes'!$C$1,T3875-1,0,1,U3875+1),0)-1)*IF(OR(ISNUMBER(J3875),J3875="sans examen"),1,0)*IF(W3875&lt;MinDate,1,0),"")</f>
        <v/>
      </c>
      <c r="N3875" s="36">
        <f t="shared" ca="1" si="121"/>
        <v>0</v>
      </c>
      <c r="O3875" s="36" t="e">
        <f ca="1">LEFT(OFFSET(Lists!$Q$2,MATCH(E3875,Lists!$R$3:$R$19,0),0),4)</f>
        <v>#N/A</v>
      </c>
      <c r="P3875" s="36" t="e">
        <f ca="1">MATCH(O3875,Lists!$S$2:$S$640,1)</f>
        <v>#N/A</v>
      </c>
      <c r="Q3875" s="36" t="e">
        <f ca="1">MATCH(LEFT(OFFSET(Lists!$Q$2,MATCH(E3875,Lists!$R$3:$R$19,0)+1,0),4),Lists!$S$3:$S$640,1)</f>
        <v>#N/A</v>
      </c>
      <c r="R3875" s="36" t="e">
        <f ca="1">LEFT(OFFSET(Lists!$S$2,P3875-1+MATCH(F3875,OFFSET(Lists!$T$3,P3875-1,0,Q3875-P3875+1),0),0),6)</f>
        <v>#N/A</v>
      </c>
      <c r="S3875" s="36" t="e">
        <f ca="1">VLOOKUP(R3875,Lists!B:D,3,FALSE)</f>
        <v>#N/A</v>
      </c>
      <c r="T3875" s="36" t="str">
        <f>IF(F3875&lt;&gt;"",MATCH(R3875,'Maximum minutes'!B:B,0),"")</f>
        <v/>
      </c>
      <c r="U3875" s="36">
        <f ca="1">IF(F3875&lt;&gt;"",COUNTA(OFFSET('Maximum minutes'!$C$1,'Annexe A1 Cours'!T3875,0,1,50)),0)</f>
        <v>0</v>
      </c>
      <c r="V3875" s="37">
        <f ca="1">IFERROR(OFFSET('Maximum minutes'!$C$1,T3875+1,-1+MATCH(G3875,OFFSET('Maximum minutes'!$C$1,T3875-1,0,1,50),0)),0)</f>
        <v>0</v>
      </c>
      <c r="W3875" s="38">
        <f t="shared" ca="1" si="120"/>
        <v>0</v>
      </c>
    </row>
    <row r="3876" spans="1:23" s="36" customFormat="1" ht="18.75">
      <c r="A3876" s="34"/>
      <c r="B3876" s="39"/>
      <c r="C3876" s="39"/>
      <c r="D3876" s="35"/>
      <c r="E3876" s="40"/>
      <c r="F3876" s="39"/>
      <c r="G3876" s="39"/>
      <c r="H3876" s="39"/>
      <c r="I3876" s="34"/>
      <c r="J3876" s="34"/>
      <c r="K3876" s="34"/>
      <c r="L3876" s="34"/>
      <c r="M3876" s="43" t="str">
        <f ca="1">IFERROR(OFFSET('Maximum minutes'!$C$1,T3876,MATCH(IF(G3876&lt;&gt;"",G3876,F3876),OFFSET('Maximum minutes'!$C$1,T3876-1,0,1,U3876+1),0)-1)*IF(OR(ISNUMBER(J3876),J3876="sans examen"),1,0)*IF(W3876&lt;MinDate,1,0),"")</f>
        <v/>
      </c>
      <c r="N3876" s="36">
        <f t="shared" ca="1" si="121"/>
        <v>0</v>
      </c>
      <c r="O3876" s="36" t="e">
        <f ca="1">LEFT(OFFSET(Lists!$Q$2,MATCH(E3876,Lists!$R$3:$R$19,0),0),4)</f>
        <v>#N/A</v>
      </c>
      <c r="P3876" s="36" t="e">
        <f ca="1">MATCH(O3876,Lists!$S$2:$S$640,1)</f>
        <v>#N/A</v>
      </c>
      <c r="Q3876" s="36" t="e">
        <f ca="1">MATCH(LEFT(OFFSET(Lists!$Q$2,MATCH(E3876,Lists!$R$3:$R$19,0)+1,0),4),Lists!$S$3:$S$640,1)</f>
        <v>#N/A</v>
      </c>
      <c r="R3876" s="36" t="e">
        <f ca="1">LEFT(OFFSET(Lists!$S$2,P3876-1+MATCH(F3876,OFFSET(Lists!$T$3,P3876-1,0,Q3876-P3876+1),0),0),6)</f>
        <v>#N/A</v>
      </c>
      <c r="S3876" s="36" t="e">
        <f ca="1">VLOOKUP(R3876,Lists!B:D,3,FALSE)</f>
        <v>#N/A</v>
      </c>
      <c r="T3876" s="36" t="str">
        <f>IF(F3876&lt;&gt;"",MATCH(R3876,'Maximum minutes'!B:B,0),"")</f>
        <v/>
      </c>
      <c r="U3876" s="36">
        <f ca="1">IF(F3876&lt;&gt;"",COUNTA(OFFSET('Maximum minutes'!$C$1,'Annexe A1 Cours'!T3876,0,1,50)),0)</f>
        <v>0</v>
      </c>
      <c r="V3876" s="37">
        <f ca="1">IFERROR(OFFSET('Maximum minutes'!$C$1,T3876+1,-1+MATCH(G3876,OFFSET('Maximum minutes'!$C$1,T3876-1,0,1,50),0)),0)</f>
        <v>0</v>
      </c>
      <c r="W3876" s="38">
        <f t="shared" ca="1" si="120"/>
        <v>0</v>
      </c>
    </row>
    <row r="3877" spans="1:23" s="36" customFormat="1" ht="18.75">
      <c r="A3877" s="34"/>
      <c r="B3877" s="39"/>
      <c r="C3877" s="39"/>
      <c r="D3877" s="35"/>
      <c r="E3877" s="40"/>
      <c r="F3877" s="39"/>
      <c r="G3877" s="39"/>
      <c r="H3877" s="39"/>
      <c r="I3877" s="34"/>
      <c r="J3877" s="34"/>
      <c r="K3877" s="34"/>
      <c r="L3877" s="34"/>
      <c r="M3877" s="43" t="str">
        <f ca="1">IFERROR(OFFSET('Maximum minutes'!$C$1,T3877,MATCH(IF(G3877&lt;&gt;"",G3877,F3877),OFFSET('Maximum minutes'!$C$1,T3877-1,0,1,U3877+1),0)-1)*IF(OR(ISNUMBER(J3877),J3877="sans examen"),1,0)*IF(W3877&lt;MinDate,1,0),"")</f>
        <v/>
      </c>
      <c r="N3877" s="36">
        <f t="shared" ca="1" si="121"/>
        <v>0</v>
      </c>
      <c r="O3877" s="36" t="e">
        <f ca="1">LEFT(OFFSET(Lists!$Q$2,MATCH(E3877,Lists!$R$3:$R$19,0),0),4)</f>
        <v>#N/A</v>
      </c>
      <c r="P3877" s="36" t="e">
        <f ca="1">MATCH(O3877,Lists!$S$2:$S$640,1)</f>
        <v>#N/A</v>
      </c>
      <c r="Q3877" s="36" t="e">
        <f ca="1">MATCH(LEFT(OFFSET(Lists!$Q$2,MATCH(E3877,Lists!$R$3:$R$19,0)+1,0),4),Lists!$S$3:$S$640,1)</f>
        <v>#N/A</v>
      </c>
      <c r="R3877" s="36" t="e">
        <f ca="1">LEFT(OFFSET(Lists!$S$2,P3877-1+MATCH(F3877,OFFSET(Lists!$T$3,P3877-1,0,Q3877-P3877+1),0),0),6)</f>
        <v>#N/A</v>
      </c>
      <c r="S3877" s="36" t="e">
        <f ca="1">VLOOKUP(R3877,Lists!B:D,3,FALSE)</f>
        <v>#N/A</v>
      </c>
      <c r="T3877" s="36" t="str">
        <f>IF(F3877&lt;&gt;"",MATCH(R3877,'Maximum minutes'!B:B,0),"")</f>
        <v/>
      </c>
      <c r="U3877" s="36">
        <f ca="1">IF(F3877&lt;&gt;"",COUNTA(OFFSET('Maximum minutes'!$C$1,'Annexe A1 Cours'!T3877,0,1,50)),0)</f>
        <v>0</v>
      </c>
      <c r="V3877" s="37">
        <f ca="1">IFERROR(OFFSET('Maximum minutes'!$C$1,T3877+1,-1+MATCH(G3877,OFFSET('Maximum minutes'!$C$1,T3877-1,0,1,50),0)),0)</f>
        <v>0</v>
      </c>
      <c r="W3877" s="38">
        <f t="shared" ca="1" si="120"/>
        <v>0</v>
      </c>
    </row>
    <row r="3878" spans="1:23" s="36" customFormat="1" ht="18.75">
      <c r="A3878" s="34"/>
      <c r="B3878" s="39"/>
      <c r="C3878" s="39"/>
      <c r="D3878" s="35"/>
      <c r="E3878" s="40"/>
      <c r="F3878" s="39"/>
      <c r="G3878" s="39"/>
      <c r="H3878" s="39"/>
      <c r="I3878" s="34"/>
      <c r="J3878" s="34"/>
      <c r="K3878" s="34"/>
      <c r="L3878" s="34"/>
      <c r="M3878" s="43" t="str">
        <f ca="1">IFERROR(OFFSET('Maximum minutes'!$C$1,T3878,MATCH(IF(G3878&lt;&gt;"",G3878,F3878),OFFSET('Maximum minutes'!$C$1,T3878-1,0,1,U3878+1),0)-1)*IF(OR(ISNUMBER(J3878),J3878="sans examen"),1,0)*IF(W3878&lt;MinDate,1,0),"")</f>
        <v/>
      </c>
      <c r="N3878" s="36">
        <f t="shared" ca="1" si="121"/>
        <v>0</v>
      </c>
      <c r="O3878" s="36" t="e">
        <f ca="1">LEFT(OFFSET(Lists!$Q$2,MATCH(E3878,Lists!$R$3:$R$19,0),0),4)</f>
        <v>#N/A</v>
      </c>
      <c r="P3878" s="36" t="e">
        <f ca="1">MATCH(O3878,Lists!$S$2:$S$640,1)</f>
        <v>#N/A</v>
      </c>
      <c r="Q3878" s="36" t="e">
        <f ca="1">MATCH(LEFT(OFFSET(Lists!$Q$2,MATCH(E3878,Lists!$R$3:$R$19,0)+1,0),4),Lists!$S$3:$S$640,1)</f>
        <v>#N/A</v>
      </c>
      <c r="R3878" s="36" t="e">
        <f ca="1">LEFT(OFFSET(Lists!$S$2,P3878-1+MATCH(F3878,OFFSET(Lists!$T$3,P3878-1,0,Q3878-P3878+1),0),0),6)</f>
        <v>#N/A</v>
      </c>
      <c r="S3878" s="36" t="e">
        <f ca="1">VLOOKUP(R3878,Lists!B:D,3,FALSE)</f>
        <v>#N/A</v>
      </c>
      <c r="T3878" s="36" t="str">
        <f>IF(F3878&lt;&gt;"",MATCH(R3878,'Maximum minutes'!B:B,0),"")</f>
        <v/>
      </c>
      <c r="U3878" s="36">
        <f ca="1">IF(F3878&lt;&gt;"",COUNTA(OFFSET('Maximum minutes'!$C$1,'Annexe A1 Cours'!T3878,0,1,50)),0)</f>
        <v>0</v>
      </c>
      <c r="V3878" s="37">
        <f ca="1">IFERROR(OFFSET('Maximum minutes'!$C$1,T3878+1,-1+MATCH(G3878,OFFSET('Maximum minutes'!$C$1,T3878-1,0,1,50),0)),0)</f>
        <v>0</v>
      </c>
      <c r="W3878" s="38">
        <f t="shared" ca="1" si="120"/>
        <v>0</v>
      </c>
    </row>
    <row r="3879" spans="1:23" s="36" customFormat="1" ht="18.75">
      <c r="A3879" s="34"/>
      <c r="B3879" s="39"/>
      <c r="C3879" s="39"/>
      <c r="D3879" s="35"/>
      <c r="E3879" s="40"/>
      <c r="F3879" s="39"/>
      <c r="G3879" s="39"/>
      <c r="H3879" s="39"/>
      <c r="I3879" s="34"/>
      <c r="J3879" s="34"/>
      <c r="K3879" s="34"/>
      <c r="L3879" s="34"/>
      <c r="M3879" s="43" t="str">
        <f ca="1">IFERROR(OFFSET('Maximum minutes'!$C$1,T3879,MATCH(IF(G3879&lt;&gt;"",G3879,F3879),OFFSET('Maximum minutes'!$C$1,T3879-1,0,1,U3879+1),0)-1)*IF(OR(ISNUMBER(J3879),J3879="sans examen"),1,0)*IF(W3879&lt;MinDate,1,0),"")</f>
        <v/>
      </c>
      <c r="N3879" s="36">
        <f t="shared" ca="1" si="121"/>
        <v>0</v>
      </c>
      <c r="O3879" s="36" t="e">
        <f ca="1">LEFT(OFFSET(Lists!$Q$2,MATCH(E3879,Lists!$R$3:$R$19,0),0),4)</f>
        <v>#N/A</v>
      </c>
      <c r="P3879" s="36" t="e">
        <f ca="1">MATCH(O3879,Lists!$S$2:$S$640,1)</f>
        <v>#N/A</v>
      </c>
      <c r="Q3879" s="36" t="e">
        <f ca="1">MATCH(LEFT(OFFSET(Lists!$Q$2,MATCH(E3879,Lists!$R$3:$R$19,0)+1,0),4),Lists!$S$3:$S$640,1)</f>
        <v>#N/A</v>
      </c>
      <c r="R3879" s="36" t="e">
        <f ca="1">LEFT(OFFSET(Lists!$S$2,P3879-1+MATCH(F3879,OFFSET(Lists!$T$3,P3879-1,0,Q3879-P3879+1),0),0),6)</f>
        <v>#N/A</v>
      </c>
      <c r="S3879" s="36" t="e">
        <f ca="1">VLOOKUP(R3879,Lists!B:D,3,FALSE)</f>
        <v>#N/A</v>
      </c>
      <c r="T3879" s="36" t="str">
        <f>IF(F3879&lt;&gt;"",MATCH(R3879,'Maximum minutes'!B:B,0),"")</f>
        <v/>
      </c>
      <c r="U3879" s="36">
        <f ca="1">IF(F3879&lt;&gt;"",COUNTA(OFFSET('Maximum minutes'!$C$1,'Annexe A1 Cours'!T3879,0,1,50)),0)</f>
        <v>0</v>
      </c>
      <c r="V3879" s="37">
        <f ca="1">IFERROR(OFFSET('Maximum minutes'!$C$1,T3879+1,-1+MATCH(G3879,OFFSET('Maximum minutes'!$C$1,T3879-1,0,1,50),0)),0)</f>
        <v>0</v>
      </c>
      <c r="W3879" s="38">
        <f t="shared" ca="1" si="120"/>
        <v>0</v>
      </c>
    </row>
    <row r="3880" spans="1:23" s="36" customFormat="1" ht="18.75">
      <c r="A3880" s="34"/>
      <c r="B3880" s="39"/>
      <c r="C3880" s="39"/>
      <c r="D3880" s="35"/>
      <c r="E3880" s="40"/>
      <c r="F3880" s="39"/>
      <c r="G3880" s="39"/>
      <c r="H3880" s="39"/>
      <c r="I3880" s="34"/>
      <c r="J3880" s="34"/>
      <c r="K3880" s="34"/>
      <c r="L3880" s="34"/>
      <c r="M3880" s="43" t="str">
        <f ca="1">IFERROR(OFFSET('Maximum minutes'!$C$1,T3880,MATCH(IF(G3880&lt;&gt;"",G3880,F3880),OFFSET('Maximum minutes'!$C$1,T3880-1,0,1,U3880+1),0)-1)*IF(OR(ISNUMBER(J3880),J3880="sans examen"),1,0)*IF(W3880&lt;MinDate,1,0),"")</f>
        <v/>
      </c>
      <c r="N3880" s="36">
        <f t="shared" ca="1" si="121"/>
        <v>0</v>
      </c>
      <c r="O3880" s="36" t="e">
        <f ca="1">LEFT(OFFSET(Lists!$Q$2,MATCH(E3880,Lists!$R$3:$R$19,0),0),4)</f>
        <v>#N/A</v>
      </c>
      <c r="P3880" s="36" t="e">
        <f ca="1">MATCH(O3880,Lists!$S$2:$S$640,1)</f>
        <v>#N/A</v>
      </c>
      <c r="Q3880" s="36" t="e">
        <f ca="1">MATCH(LEFT(OFFSET(Lists!$Q$2,MATCH(E3880,Lists!$R$3:$R$19,0)+1,0),4),Lists!$S$3:$S$640,1)</f>
        <v>#N/A</v>
      </c>
      <c r="R3880" s="36" t="e">
        <f ca="1">LEFT(OFFSET(Lists!$S$2,P3880-1+MATCH(F3880,OFFSET(Lists!$T$3,P3880-1,0,Q3880-P3880+1),0),0),6)</f>
        <v>#N/A</v>
      </c>
      <c r="S3880" s="36" t="e">
        <f ca="1">VLOOKUP(R3880,Lists!B:D,3,FALSE)</f>
        <v>#N/A</v>
      </c>
      <c r="T3880" s="36" t="str">
        <f>IF(F3880&lt;&gt;"",MATCH(R3880,'Maximum minutes'!B:B,0),"")</f>
        <v/>
      </c>
      <c r="U3880" s="36">
        <f ca="1">IF(F3880&lt;&gt;"",COUNTA(OFFSET('Maximum minutes'!$C$1,'Annexe A1 Cours'!T3880,0,1,50)),0)</f>
        <v>0</v>
      </c>
      <c r="V3880" s="37">
        <f ca="1">IFERROR(OFFSET('Maximum minutes'!$C$1,T3880+1,-1+MATCH(G3880,OFFSET('Maximum minutes'!$C$1,T3880-1,0,1,50),0)),0)</f>
        <v>0</v>
      </c>
      <c r="W3880" s="38">
        <f t="shared" ca="1" si="120"/>
        <v>0</v>
      </c>
    </row>
    <row r="3881" spans="1:23" s="36" customFormat="1" ht="18.75">
      <c r="A3881" s="34"/>
      <c r="B3881" s="39"/>
      <c r="C3881" s="39"/>
      <c r="D3881" s="35"/>
      <c r="E3881" s="40"/>
      <c r="F3881" s="39"/>
      <c r="G3881" s="39"/>
      <c r="H3881" s="39"/>
      <c r="I3881" s="34"/>
      <c r="J3881" s="34"/>
      <c r="K3881" s="34"/>
      <c r="L3881" s="34"/>
      <c r="M3881" s="43" t="str">
        <f ca="1">IFERROR(OFFSET('Maximum minutes'!$C$1,T3881,MATCH(IF(G3881&lt;&gt;"",G3881,F3881),OFFSET('Maximum minutes'!$C$1,T3881-1,0,1,U3881+1),0)-1)*IF(OR(ISNUMBER(J3881),J3881="sans examen"),1,0)*IF(W3881&lt;MinDate,1,0),"")</f>
        <v/>
      </c>
      <c r="N3881" s="36">
        <f t="shared" ca="1" si="121"/>
        <v>0</v>
      </c>
      <c r="O3881" s="36" t="e">
        <f ca="1">LEFT(OFFSET(Lists!$Q$2,MATCH(E3881,Lists!$R$3:$R$19,0),0),4)</f>
        <v>#N/A</v>
      </c>
      <c r="P3881" s="36" t="e">
        <f ca="1">MATCH(O3881,Lists!$S$2:$S$640,1)</f>
        <v>#N/A</v>
      </c>
      <c r="Q3881" s="36" t="e">
        <f ca="1">MATCH(LEFT(OFFSET(Lists!$Q$2,MATCH(E3881,Lists!$R$3:$R$19,0)+1,0),4),Lists!$S$3:$S$640,1)</f>
        <v>#N/A</v>
      </c>
      <c r="R3881" s="36" t="e">
        <f ca="1">LEFT(OFFSET(Lists!$S$2,P3881-1+MATCH(F3881,OFFSET(Lists!$T$3,P3881-1,0,Q3881-P3881+1),0),0),6)</f>
        <v>#N/A</v>
      </c>
      <c r="S3881" s="36" t="e">
        <f ca="1">VLOOKUP(R3881,Lists!B:D,3,FALSE)</f>
        <v>#N/A</v>
      </c>
      <c r="T3881" s="36" t="str">
        <f>IF(F3881&lt;&gt;"",MATCH(R3881,'Maximum minutes'!B:B,0),"")</f>
        <v/>
      </c>
      <c r="U3881" s="36">
        <f ca="1">IF(F3881&lt;&gt;"",COUNTA(OFFSET('Maximum minutes'!$C$1,'Annexe A1 Cours'!T3881,0,1,50)),0)</f>
        <v>0</v>
      </c>
      <c r="V3881" s="37">
        <f ca="1">IFERROR(OFFSET('Maximum minutes'!$C$1,T3881+1,-1+MATCH(G3881,OFFSET('Maximum minutes'!$C$1,T3881-1,0,1,50),0)),0)</f>
        <v>0</v>
      </c>
      <c r="W3881" s="38">
        <f t="shared" ca="1" si="120"/>
        <v>0</v>
      </c>
    </row>
    <row r="3882" spans="1:23" s="36" customFormat="1" ht="18.75">
      <c r="A3882" s="34"/>
      <c r="B3882" s="39"/>
      <c r="C3882" s="39"/>
      <c r="D3882" s="35"/>
      <c r="E3882" s="40"/>
      <c r="F3882" s="39"/>
      <c r="G3882" s="39"/>
      <c r="H3882" s="39"/>
      <c r="I3882" s="34"/>
      <c r="J3882" s="34"/>
      <c r="K3882" s="34"/>
      <c r="L3882" s="34"/>
      <c r="M3882" s="43" t="str">
        <f ca="1">IFERROR(OFFSET('Maximum minutes'!$C$1,T3882,MATCH(IF(G3882&lt;&gt;"",G3882,F3882),OFFSET('Maximum minutes'!$C$1,T3882-1,0,1,U3882+1),0)-1)*IF(OR(ISNUMBER(J3882),J3882="sans examen"),1,0)*IF(W3882&lt;MinDate,1,0),"")</f>
        <v/>
      </c>
      <c r="N3882" s="36">
        <f t="shared" ca="1" si="121"/>
        <v>0</v>
      </c>
      <c r="O3882" s="36" t="e">
        <f ca="1">LEFT(OFFSET(Lists!$Q$2,MATCH(E3882,Lists!$R$3:$R$19,0),0),4)</f>
        <v>#N/A</v>
      </c>
      <c r="P3882" s="36" t="e">
        <f ca="1">MATCH(O3882,Lists!$S$2:$S$640,1)</f>
        <v>#N/A</v>
      </c>
      <c r="Q3882" s="36" t="e">
        <f ca="1">MATCH(LEFT(OFFSET(Lists!$Q$2,MATCH(E3882,Lists!$R$3:$R$19,0)+1,0),4),Lists!$S$3:$S$640,1)</f>
        <v>#N/A</v>
      </c>
      <c r="R3882" s="36" t="e">
        <f ca="1">LEFT(OFFSET(Lists!$S$2,P3882-1+MATCH(F3882,OFFSET(Lists!$T$3,P3882-1,0,Q3882-P3882+1),0),0),6)</f>
        <v>#N/A</v>
      </c>
      <c r="S3882" s="36" t="e">
        <f ca="1">VLOOKUP(R3882,Lists!B:D,3,FALSE)</f>
        <v>#N/A</v>
      </c>
      <c r="T3882" s="36" t="str">
        <f>IF(F3882&lt;&gt;"",MATCH(R3882,'Maximum minutes'!B:B,0),"")</f>
        <v/>
      </c>
      <c r="U3882" s="36">
        <f ca="1">IF(F3882&lt;&gt;"",COUNTA(OFFSET('Maximum minutes'!$C$1,'Annexe A1 Cours'!T3882,0,1,50)),0)</f>
        <v>0</v>
      </c>
      <c r="V3882" s="37">
        <f ca="1">IFERROR(OFFSET('Maximum minutes'!$C$1,T3882+1,-1+MATCH(G3882,OFFSET('Maximum minutes'!$C$1,T3882-1,0,1,50),0)),0)</f>
        <v>0</v>
      </c>
      <c r="W3882" s="38">
        <f t="shared" ca="1" si="120"/>
        <v>0</v>
      </c>
    </row>
    <row r="3883" spans="1:23" s="36" customFormat="1" ht="18.75">
      <c r="A3883" s="34"/>
      <c r="B3883" s="39"/>
      <c r="C3883" s="39"/>
      <c r="D3883" s="35"/>
      <c r="E3883" s="40"/>
      <c r="F3883" s="39"/>
      <c r="G3883" s="39"/>
      <c r="H3883" s="39"/>
      <c r="I3883" s="34"/>
      <c r="J3883" s="34"/>
      <c r="K3883" s="34"/>
      <c r="L3883" s="34"/>
      <c r="M3883" s="43" t="str">
        <f ca="1">IFERROR(OFFSET('Maximum minutes'!$C$1,T3883,MATCH(IF(G3883&lt;&gt;"",G3883,F3883),OFFSET('Maximum minutes'!$C$1,T3883-1,0,1,U3883+1),0)-1)*IF(OR(ISNUMBER(J3883),J3883="sans examen"),1,0)*IF(W3883&lt;MinDate,1,0),"")</f>
        <v/>
      </c>
      <c r="N3883" s="36">
        <f t="shared" ca="1" si="121"/>
        <v>0</v>
      </c>
      <c r="O3883" s="36" t="e">
        <f ca="1">LEFT(OFFSET(Lists!$Q$2,MATCH(E3883,Lists!$R$3:$R$19,0),0),4)</f>
        <v>#N/A</v>
      </c>
      <c r="P3883" s="36" t="e">
        <f ca="1">MATCH(O3883,Lists!$S$2:$S$640,1)</f>
        <v>#N/A</v>
      </c>
      <c r="Q3883" s="36" t="e">
        <f ca="1">MATCH(LEFT(OFFSET(Lists!$Q$2,MATCH(E3883,Lists!$R$3:$R$19,0)+1,0),4),Lists!$S$3:$S$640,1)</f>
        <v>#N/A</v>
      </c>
      <c r="R3883" s="36" t="e">
        <f ca="1">LEFT(OFFSET(Lists!$S$2,P3883-1+MATCH(F3883,OFFSET(Lists!$T$3,P3883-1,0,Q3883-P3883+1),0),0),6)</f>
        <v>#N/A</v>
      </c>
      <c r="S3883" s="36" t="e">
        <f ca="1">VLOOKUP(R3883,Lists!B:D,3,FALSE)</f>
        <v>#N/A</v>
      </c>
      <c r="T3883" s="36" t="str">
        <f>IF(F3883&lt;&gt;"",MATCH(R3883,'Maximum minutes'!B:B,0),"")</f>
        <v/>
      </c>
      <c r="U3883" s="36">
        <f ca="1">IF(F3883&lt;&gt;"",COUNTA(OFFSET('Maximum minutes'!$C$1,'Annexe A1 Cours'!T3883,0,1,50)),0)</f>
        <v>0</v>
      </c>
      <c r="V3883" s="37">
        <f ca="1">IFERROR(OFFSET('Maximum minutes'!$C$1,T3883+1,-1+MATCH(G3883,OFFSET('Maximum minutes'!$C$1,T3883-1,0,1,50),0)),0)</f>
        <v>0</v>
      </c>
      <c r="W3883" s="38">
        <f t="shared" ca="1" si="120"/>
        <v>0</v>
      </c>
    </row>
    <row r="3884" spans="1:23" s="36" customFormat="1" ht="18.75">
      <c r="A3884" s="34"/>
      <c r="B3884" s="39"/>
      <c r="C3884" s="39"/>
      <c r="D3884" s="35"/>
      <c r="E3884" s="40"/>
      <c r="F3884" s="39"/>
      <c r="G3884" s="39"/>
      <c r="H3884" s="39"/>
      <c r="I3884" s="34"/>
      <c r="J3884" s="34"/>
      <c r="K3884" s="34"/>
      <c r="L3884" s="34"/>
      <c r="M3884" s="43" t="str">
        <f ca="1">IFERROR(OFFSET('Maximum minutes'!$C$1,T3884,MATCH(IF(G3884&lt;&gt;"",G3884,F3884),OFFSET('Maximum minutes'!$C$1,T3884-1,0,1,U3884+1),0)-1)*IF(OR(ISNUMBER(J3884),J3884="sans examen"),1,0)*IF(W3884&lt;MinDate,1,0),"")</f>
        <v/>
      </c>
      <c r="N3884" s="36">
        <f t="shared" ca="1" si="121"/>
        <v>0</v>
      </c>
      <c r="O3884" s="36" t="e">
        <f ca="1">LEFT(OFFSET(Lists!$Q$2,MATCH(E3884,Lists!$R$3:$R$19,0),0),4)</f>
        <v>#N/A</v>
      </c>
      <c r="P3884" s="36" t="e">
        <f ca="1">MATCH(O3884,Lists!$S$2:$S$640,1)</f>
        <v>#N/A</v>
      </c>
      <c r="Q3884" s="36" t="e">
        <f ca="1">MATCH(LEFT(OFFSET(Lists!$Q$2,MATCH(E3884,Lists!$R$3:$R$19,0)+1,0),4),Lists!$S$3:$S$640,1)</f>
        <v>#N/A</v>
      </c>
      <c r="R3884" s="36" t="e">
        <f ca="1">LEFT(OFFSET(Lists!$S$2,P3884-1+MATCH(F3884,OFFSET(Lists!$T$3,P3884-1,0,Q3884-P3884+1),0),0),6)</f>
        <v>#N/A</v>
      </c>
      <c r="S3884" s="36" t="e">
        <f ca="1">VLOOKUP(R3884,Lists!B:D,3,FALSE)</f>
        <v>#N/A</v>
      </c>
      <c r="T3884" s="36" t="str">
        <f>IF(F3884&lt;&gt;"",MATCH(R3884,'Maximum minutes'!B:B,0),"")</f>
        <v/>
      </c>
      <c r="U3884" s="36">
        <f ca="1">IF(F3884&lt;&gt;"",COUNTA(OFFSET('Maximum minutes'!$C$1,'Annexe A1 Cours'!T3884,0,1,50)),0)</f>
        <v>0</v>
      </c>
      <c r="V3884" s="37">
        <f ca="1">IFERROR(OFFSET('Maximum minutes'!$C$1,T3884+1,-1+MATCH(G3884,OFFSET('Maximum minutes'!$C$1,T3884-1,0,1,50),0)),0)</f>
        <v>0</v>
      </c>
      <c r="W3884" s="38">
        <f t="shared" ca="1" si="120"/>
        <v>0</v>
      </c>
    </row>
    <row r="3885" spans="1:23" s="36" customFormat="1" ht="18.75">
      <c r="A3885" s="34"/>
      <c r="B3885" s="39"/>
      <c r="C3885" s="39"/>
      <c r="D3885" s="35"/>
      <c r="E3885" s="40"/>
      <c r="F3885" s="39"/>
      <c r="G3885" s="39"/>
      <c r="H3885" s="39"/>
      <c r="I3885" s="34"/>
      <c r="J3885" s="34"/>
      <c r="K3885" s="34"/>
      <c r="L3885" s="34"/>
      <c r="M3885" s="43" t="str">
        <f ca="1">IFERROR(OFFSET('Maximum minutes'!$C$1,T3885,MATCH(IF(G3885&lt;&gt;"",G3885,F3885),OFFSET('Maximum minutes'!$C$1,T3885-1,0,1,U3885+1),0)-1)*IF(OR(ISNUMBER(J3885),J3885="sans examen"),1,0)*IF(W3885&lt;MinDate,1,0),"")</f>
        <v/>
      </c>
      <c r="N3885" s="36">
        <f t="shared" ca="1" si="121"/>
        <v>0</v>
      </c>
      <c r="O3885" s="36" t="e">
        <f ca="1">LEFT(OFFSET(Lists!$Q$2,MATCH(E3885,Lists!$R$3:$R$19,0),0),4)</f>
        <v>#N/A</v>
      </c>
      <c r="P3885" s="36" t="e">
        <f ca="1">MATCH(O3885,Lists!$S$2:$S$640,1)</f>
        <v>#N/A</v>
      </c>
      <c r="Q3885" s="36" t="e">
        <f ca="1">MATCH(LEFT(OFFSET(Lists!$Q$2,MATCH(E3885,Lists!$R$3:$R$19,0)+1,0),4),Lists!$S$3:$S$640,1)</f>
        <v>#N/A</v>
      </c>
      <c r="R3885" s="36" t="e">
        <f ca="1">LEFT(OFFSET(Lists!$S$2,P3885-1+MATCH(F3885,OFFSET(Lists!$T$3,P3885-1,0,Q3885-P3885+1),0),0),6)</f>
        <v>#N/A</v>
      </c>
      <c r="S3885" s="36" t="e">
        <f ca="1">VLOOKUP(R3885,Lists!B:D,3,FALSE)</f>
        <v>#N/A</v>
      </c>
      <c r="T3885" s="36" t="str">
        <f>IF(F3885&lt;&gt;"",MATCH(R3885,'Maximum minutes'!B:B,0),"")</f>
        <v/>
      </c>
      <c r="U3885" s="36">
        <f ca="1">IF(F3885&lt;&gt;"",COUNTA(OFFSET('Maximum minutes'!$C$1,'Annexe A1 Cours'!T3885,0,1,50)),0)</f>
        <v>0</v>
      </c>
      <c r="V3885" s="37">
        <f ca="1">IFERROR(OFFSET('Maximum minutes'!$C$1,T3885+1,-1+MATCH(G3885,OFFSET('Maximum minutes'!$C$1,T3885-1,0,1,50),0)),0)</f>
        <v>0</v>
      </c>
      <c r="W3885" s="38">
        <f t="shared" ca="1" si="120"/>
        <v>0</v>
      </c>
    </row>
    <row r="3886" spans="1:23" s="36" customFormat="1" ht="18.75">
      <c r="A3886" s="34"/>
      <c r="B3886" s="39"/>
      <c r="C3886" s="39"/>
      <c r="D3886" s="35"/>
      <c r="E3886" s="40"/>
      <c r="F3886" s="39"/>
      <c r="G3886" s="39"/>
      <c r="H3886" s="39"/>
      <c r="I3886" s="34"/>
      <c r="J3886" s="34"/>
      <c r="K3886" s="34"/>
      <c r="L3886" s="34"/>
      <c r="M3886" s="43" t="str">
        <f ca="1">IFERROR(OFFSET('Maximum minutes'!$C$1,T3886,MATCH(IF(G3886&lt;&gt;"",G3886,F3886),OFFSET('Maximum minutes'!$C$1,T3886-1,0,1,U3886+1),0)-1)*IF(OR(ISNUMBER(J3886),J3886="sans examen"),1,0)*IF(W3886&lt;MinDate,1,0),"")</f>
        <v/>
      </c>
      <c r="N3886" s="36">
        <f t="shared" ca="1" si="121"/>
        <v>0</v>
      </c>
      <c r="O3886" s="36" t="e">
        <f ca="1">LEFT(OFFSET(Lists!$Q$2,MATCH(E3886,Lists!$R$3:$R$19,0),0),4)</f>
        <v>#N/A</v>
      </c>
      <c r="P3886" s="36" t="e">
        <f ca="1">MATCH(O3886,Lists!$S$2:$S$640,1)</f>
        <v>#N/A</v>
      </c>
      <c r="Q3886" s="36" t="e">
        <f ca="1">MATCH(LEFT(OFFSET(Lists!$Q$2,MATCH(E3886,Lists!$R$3:$R$19,0)+1,0),4),Lists!$S$3:$S$640,1)</f>
        <v>#N/A</v>
      </c>
      <c r="R3886" s="36" t="e">
        <f ca="1">LEFT(OFFSET(Lists!$S$2,P3886-1+MATCH(F3886,OFFSET(Lists!$T$3,P3886-1,0,Q3886-P3886+1),0),0),6)</f>
        <v>#N/A</v>
      </c>
      <c r="S3886" s="36" t="e">
        <f ca="1">VLOOKUP(R3886,Lists!B:D,3,FALSE)</f>
        <v>#N/A</v>
      </c>
      <c r="T3886" s="36" t="str">
        <f>IF(F3886&lt;&gt;"",MATCH(R3886,'Maximum minutes'!B:B,0),"")</f>
        <v/>
      </c>
      <c r="U3886" s="36">
        <f ca="1">IF(F3886&lt;&gt;"",COUNTA(OFFSET('Maximum minutes'!$C$1,'Annexe A1 Cours'!T3886,0,1,50)),0)</f>
        <v>0</v>
      </c>
      <c r="V3886" s="37">
        <f ca="1">IFERROR(OFFSET('Maximum minutes'!$C$1,T3886+1,-1+MATCH(G3886,OFFSET('Maximum minutes'!$C$1,T3886-1,0,1,50),0)),0)</f>
        <v>0</v>
      </c>
      <c r="W3886" s="38">
        <f t="shared" ca="1" si="120"/>
        <v>0</v>
      </c>
    </row>
    <row r="3887" spans="1:23" s="36" customFormat="1" ht="18.75">
      <c r="A3887" s="34"/>
      <c r="B3887" s="39"/>
      <c r="C3887" s="39"/>
      <c r="D3887" s="35"/>
      <c r="E3887" s="40"/>
      <c r="F3887" s="39"/>
      <c r="G3887" s="39"/>
      <c r="H3887" s="39"/>
      <c r="I3887" s="34"/>
      <c r="J3887" s="34"/>
      <c r="K3887" s="34"/>
      <c r="L3887" s="34"/>
      <c r="M3887" s="43" t="str">
        <f ca="1">IFERROR(OFFSET('Maximum minutes'!$C$1,T3887,MATCH(IF(G3887&lt;&gt;"",G3887,F3887),OFFSET('Maximum minutes'!$C$1,T3887-1,0,1,U3887+1),0)-1)*IF(OR(ISNUMBER(J3887),J3887="sans examen"),1,0)*IF(W3887&lt;MinDate,1,0),"")</f>
        <v/>
      </c>
      <c r="N3887" s="36">
        <f t="shared" ca="1" si="121"/>
        <v>0</v>
      </c>
      <c r="O3887" s="36" t="e">
        <f ca="1">LEFT(OFFSET(Lists!$Q$2,MATCH(E3887,Lists!$R$3:$R$19,0),0),4)</f>
        <v>#N/A</v>
      </c>
      <c r="P3887" s="36" t="e">
        <f ca="1">MATCH(O3887,Lists!$S$2:$S$640,1)</f>
        <v>#N/A</v>
      </c>
      <c r="Q3887" s="36" t="e">
        <f ca="1">MATCH(LEFT(OFFSET(Lists!$Q$2,MATCH(E3887,Lists!$R$3:$R$19,0)+1,0),4),Lists!$S$3:$S$640,1)</f>
        <v>#N/A</v>
      </c>
      <c r="R3887" s="36" t="e">
        <f ca="1">LEFT(OFFSET(Lists!$S$2,P3887-1+MATCH(F3887,OFFSET(Lists!$T$3,P3887-1,0,Q3887-P3887+1),0),0),6)</f>
        <v>#N/A</v>
      </c>
      <c r="S3887" s="36" t="e">
        <f ca="1">VLOOKUP(R3887,Lists!B:D,3,FALSE)</f>
        <v>#N/A</v>
      </c>
      <c r="T3887" s="36" t="str">
        <f>IF(F3887&lt;&gt;"",MATCH(R3887,'Maximum minutes'!B:B,0),"")</f>
        <v/>
      </c>
      <c r="U3887" s="36">
        <f ca="1">IF(F3887&lt;&gt;"",COUNTA(OFFSET('Maximum minutes'!$C$1,'Annexe A1 Cours'!T3887,0,1,50)),0)</f>
        <v>0</v>
      </c>
      <c r="V3887" s="37">
        <f ca="1">IFERROR(OFFSET('Maximum minutes'!$C$1,T3887+1,-1+MATCH(G3887,OFFSET('Maximum minutes'!$C$1,T3887-1,0,1,50),0)),0)</f>
        <v>0</v>
      </c>
      <c r="W3887" s="38">
        <f t="shared" ca="1" si="120"/>
        <v>0</v>
      </c>
    </row>
    <row r="3888" spans="1:23" s="36" customFormat="1" ht="18.75">
      <c r="A3888" s="34"/>
      <c r="B3888" s="39"/>
      <c r="C3888" s="39"/>
      <c r="D3888" s="35"/>
      <c r="E3888" s="40"/>
      <c r="F3888" s="39"/>
      <c r="G3888" s="39"/>
      <c r="H3888" s="39"/>
      <c r="I3888" s="34"/>
      <c r="J3888" s="34"/>
      <c r="K3888" s="34"/>
      <c r="L3888" s="34"/>
      <c r="M3888" s="43" t="str">
        <f ca="1">IFERROR(OFFSET('Maximum minutes'!$C$1,T3888,MATCH(IF(G3888&lt;&gt;"",G3888,F3888),OFFSET('Maximum minutes'!$C$1,T3888-1,0,1,U3888+1),0)-1)*IF(OR(ISNUMBER(J3888),J3888="sans examen"),1,0)*IF(W3888&lt;MinDate,1,0),"")</f>
        <v/>
      </c>
      <c r="N3888" s="36">
        <f t="shared" ca="1" si="121"/>
        <v>0</v>
      </c>
      <c r="O3888" s="36" t="e">
        <f ca="1">LEFT(OFFSET(Lists!$Q$2,MATCH(E3888,Lists!$R$3:$R$19,0),0),4)</f>
        <v>#N/A</v>
      </c>
      <c r="P3888" s="36" t="e">
        <f ca="1">MATCH(O3888,Lists!$S$2:$S$640,1)</f>
        <v>#N/A</v>
      </c>
      <c r="Q3888" s="36" t="e">
        <f ca="1">MATCH(LEFT(OFFSET(Lists!$Q$2,MATCH(E3888,Lists!$R$3:$R$19,0)+1,0),4),Lists!$S$3:$S$640,1)</f>
        <v>#N/A</v>
      </c>
      <c r="R3888" s="36" t="e">
        <f ca="1">LEFT(OFFSET(Lists!$S$2,P3888-1+MATCH(F3888,OFFSET(Lists!$T$3,P3888-1,0,Q3888-P3888+1),0),0),6)</f>
        <v>#N/A</v>
      </c>
      <c r="S3888" s="36" t="e">
        <f ca="1">VLOOKUP(R3888,Lists!B:D,3,FALSE)</f>
        <v>#N/A</v>
      </c>
      <c r="T3888" s="36" t="str">
        <f>IF(F3888&lt;&gt;"",MATCH(R3888,'Maximum minutes'!B:B,0),"")</f>
        <v/>
      </c>
      <c r="U3888" s="36">
        <f ca="1">IF(F3888&lt;&gt;"",COUNTA(OFFSET('Maximum minutes'!$C$1,'Annexe A1 Cours'!T3888,0,1,50)),0)</f>
        <v>0</v>
      </c>
      <c r="V3888" s="37">
        <f ca="1">IFERROR(OFFSET('Maximum minutes'!$C$1,T3888+1,-1+MATCH(G3888,OFFSET('Maximum minutes'!$C$1,T3888-1,0,1,50),0)),0)</f>
        <v>0</v>
      </c>
      <c r="W3888" s="38">
        <f t="shared" ca="1" si="120"/>
        <v>0</v>
      </c>
    </row>
    <row r="3889" spans="1:23" s="36" customFormat="1" ht="18.75">
      <c r="A3889" s="34"/>
      <c r="B3889" s="39"/>
      <c r="C3889" s="39"/>
      <c r="D3889" s="35"/>
      <c r="E3889" s="40"/>
      <c r="F3889" s="39"/>
      <c r="G3889" s="39"/>
      <c r="H3889" s="39"/>
      <c r="I3889" s="34"/>
      <c r="J3889" s="34"/>
      <c r="K3889" s="34"/>
      <c r="L3889" s="34"/>
      <c r="M3889" s="43" t="str">
        <f ca="1">IFERROR(OFFSET('Maximum minutes'!$C$1,T3889,MATCH(IF(G3889&lt;&gt;"",G3889,F3889),OFFSET('Maximum minutes'!$C$1,T3889-1,0,1,U3889+1),0)-1)*IF(OR(ISNUMBER(J3889),J3889="sans examen"),1,0)*IF(W3889&lt;MinDate,1,0),"")</f>
        <v/>
      </c>
      <c r="N3889" s="36">
        <f t="shared" ca="1" si="121"/>
        <v>0</v>
      </c>
      <c r="O3889" s="36" t="e">
        <f ca="1">LEFT(OFFSET(Lists!$Q$2,MATCH(E3889,Lists!$R$3:$R$19,0),0),4)</f>
        <v>#N/A</v>
      </c>
      <c r="P3889" s="36" t="e">
        <f ca="1">MATCH(O3889,Lists!$S$2:$S$640,1)</f>
        <v>#N/A</v>
      </c>
      <c r="Q3889" s="36" t="e">
        <f ca="1">MATCH(LEFT(OFFSET(Lists!$Q$2,MATCH(E3889,Lists!$R$3:$R$19,0)+1,0),4),Lists!$S$3:$S$640,1)</f>
        <v>#N/A</v>
      </c>
      <c r="R3889" s="36" t="e">
        <f ca="1">LEFT(OFFSET(Lists!$S$2,P3889-1+MATCH(F3889,OFFSET(Lists!$T$3,P3889-1,0,Q3889-P3889+1),0),0),6)</f>
        <v>#N/A</v>
      </c>
      <c r="S3889" s="36" t="e">
        <f ca="1">VLOOKUP(R3889,Lists!B:D,3,FALSE)</f>
        <v>#N/A</v>
      </c>
      <c r="T3889" s="36" t="str">
        <f>IF(F3889&lt;&gt;"",MATCH(R3889,'Maximum minutes'!B:B,0),"")</f>
        <v/>
      </c>
      <c r="U3889" s="36">
        <f ca="1">IF(F3889&lt;&gt;"",COUNTA(OFFSET('Maximum minutes'!$C$1,'Annexe A1 Cours'!T3889,0,1,50)),0)</f>
        <v>0</v>
      </c>
      <c r="V3889" s="37">
        <f ca="1">IFERROR(OFFSET('Maximum minutes'!$C$1,T3889+1,-1+MATCH(G3889,OFFSET('Maximum minutes'!$C$1,T3889-1,0,1,50),0)),0)</f>
        <v>0</v>
      </c>
      <c r="W3889" s="38">
        <f t="shared" ca="1" si="120"/>
        <v>0</v>
      </c>
    </row>
    <row r="3890" spans="1:23" s="36" customFormat="1" ht="18.75">
      <c r="A3890" s="34"/>
      <c r="B3890" s="39"/>
      <c r="C3890" s="39"/>
      <c r="D3890" s="35"/>
      <c r="E3890" s="40"/>
      <c r="F3890" s="39"/>
      <c r="G3890" s="39"/>
      <c r="H3890" s="39"/>
      <c r="I3890" s="34"/>
      <c r="J3890" s="34"/>
      <c r="K3890" s="34"/>
      <c r="L3890" s="34"/>
      <c r="M3890" s="43" t="str">
        <f ca="1">IFERROR(OFFSET('Maximum minutes'!$C$1,T3890,MATCH(IF(G3890&lt;&gt;"",G3890,F3890),OFFSET('Maximum minutes'!$C$1,T3890-1,0,1,U3890+1),0)-1)*IF(OR(ISNUMBER(J3890),J3890="sans examen"),1,0)*IF(W3890&lt;MinDate,1,0),"")</f>
        <v/>
      </c>
      <c r="N3890" s="36">
        <f t="shared" ca="1" si="121"/>
        <v>0</v>
      </c>
      <c r="O3890" s="36" t="e">
        <f ca="1">LEFT(OFFSET(Lists!$Q$2,MATCH(E3890,Lists!$R$3:$R$19,0),0),4)</f>
        <v>#N/A</v>
      </c>
      <c r="P3890" s="36" t="e">
        <f ca="1">MATCH(O3890,Lists!$S$2:$S$640,1)</f>
        <v>#N/A</v>
      </c>
      <c r="Q3890" s="36" t="e">
        <f ca="1">MATCH(LEFT(OFFSET(Lists!$Q$2,MATCH(E3890,Lists!$R$3:$R$19,0)+1,0),4),Lists!$S$3:$S$640,1)</f>
        <v>#N/A</v>
      </c>
      <c r="R3890" s="36" t="e">
        <f ca="1">LEFT(OFFSET(Lists!$S$2,P3890-1+MATCH(F3890,OFFSET(Lists!$T$3,P3890-1,0,Q3890-P3890+1),0),0),6)</f>
        <v>#N/A</v>
      </c>
      <c r="S3890" s="36" t="e">
        <f ca="1">VLOOKUP(R3890,Lists!B:D,3,FALSE)</f>
        <v>#N/A</v>
      </c>
      <c r="T3890" s="36" t="str">
        <f>IF(F3890&lt;&gt;"",MATCH(R3890,'Maximum minutes'!B:B,0),"")</f>
        <v/>
      </c>
      <c r="U3890" s="36">
        <f ca="1">IF(F3890&lt;&gt;"",COUNTA(OFFSET('Maximum minutes'!$C$1,'Annexe A1 Cours'!T3890,0,1,50)),0)</f>
        <v>0</v>
      </c>
      <c r="V3890" s="37">
        <f ca="1">IFERROR(OFFSET('Maximum minutes'!$C$1,T3890+1,-1+MATCH(G3890,OFFSET('Maximum minutes'!$C$1,T3890-1,0,1,50),0)),0)</f>
        <v>0</v>
      </c>
      <c r="W3890" s="38">
        <f t="shared" ca="1" si="120"/>
        <v>0</v>
      </c>
    </row>
    <row r="3891" spans="1:23" s="36" customFormat="1" ht="18.75">
      <c r="A3891" s="34"/>
      <c r="B3891" s="39"/>
      <c r="C3891" s="39"/>
      <c r="D3891" s="35"/>
      <c r="E3891" s="40"/>
      <c r="F3891" s="39"/>
      <c r="G3891" s="39"/>
      <c r="H3891" s="39"/>
      <c r="I3891" s="34"/>
      <c r="J3891" s="34"/>
      <c r="K3891" s="34"/>
      <c r="L3891" s="34"/>
      <c r="M3891" s="43" t="str">
        <f ca="1">IFERROR(OFFSET('Maximum minutes'!$C$1,T3891,MATCH(IF(G3891&lt;&gt;"",G3891,F3891),OFFSET('Maximum minutes'!$C$1,T3891-1,0,1,U3891+1),0)-1)*IF(OR(ISNUMBER(J3891),J3891="sans examen"),1,0)*IF(W3891&lt;MinDate,1,0),"")</f>
        <v/>
      </c>
      <c r="N3891" s="36">
        <f t="shared" ca="1" si="121"/>
        <v>0</v>
      </c>
      <c r="O3891" s="36" t="e">
        <f ca="1">LEFT(OFFSET(Lists!$Q$2,MATCH(E3891,Lists!$R$3:$R$19,0),0),4)</f>
        <v>#N/A</v>
      </c>
      <c r="P3891" s="36" t="e">
        <f ca="1">MATCH(O3891,Lists!$S$2:$S$640,1)</f>
        <v>#N/A</v>
      </c>
      <c r="Q3891" s="36" t="e">
        <f ca="1">MATCH(LEFT(OFFSET(Lists!$Q$2,MATCH(E3891,Lists!$R$3:$R$19,0)+1,0),4),Lists!$S$3:$S$640,1)</f>
        <v>#N/A</v>
      </c>
      <c r="R3891" s="36" t="e">
        <f ca="1">LEFT(OFFSET(Lists!$S$2,P3891-1+MATCH(F3891,OFFSET(Lists!$T$3,P3891-1,0,Q3891-P3891+1),0),0),6)</f>
        <v>#N/A</v>
      </c>
      <c r="S3891" s="36" t="e">
        <f ca="1">VLOOKUP(R3891,Lists!B:D,3,FALSE)</f>
        <v>#N/A</v>
      </c>
      <c r="T3891" s="36" t="str">
        <f>IF(F3891&lt;&gt;"",MATCH(R3891,'Maximum minutes'!B:B,0),"")</f>
        <v/>
      </c>
      <c r="U3891" s="36">
        <f ca="1">IF(F3891&lt;&gt;"",COUNTA(OFFSET('Maximum minutes'!$C$1,'Annexe A1 Cours'!T3891,0,1,50)),0)</f>
        <v>0</v>
      </c>
      <c r="V3891" s="37">
        <f ca="1">IFERROR(OFFSET('Maximum minutes'!$C$1,T3891+1,-1+MATCH(G3891,OFFSET('Maximum minutes'!$C$1,T3891-1,0,1,50),0)),0)</f>
        <v>0</v>
      </c>
      <c r="W3891" s="38">
        <f t="shared" ca="1" si="120"/>
        <v>0</v>
      </c>
    </row>
    <row r="3892" spans="1:23" s="36" customFormat="1" ht="18.75">
      <c r="A3892" s="34"/>
      <c r="B3892" s="39"/>
      <c r="C3892" s="39"/>
      <c r="D3892" s="35"/>
      <c r="E3892" s="40"/>
      <c r="F3892" s="39"/>
      <c r="G3892" s="39"/>
      <c r="H3892" s="39"/>
      <c r="I3892" s="34"/>
      <c r="J3892" s="34"/>
      <c r="K3892" s="34"/>
      <c r="L3892" s="34"/>
      <c r="M3892" s="43" t="str">
        <f ca="1">IFERROR(OFFSET('Maximum minutes'!$C$1,T3892,MATCH(IF(G3892&lt;&gt;"",G3892,F3892),OFFSET('Maximum minutes'!$C$1,T3892-1,0,1,U3892+1),0)-1)*IF(OR(ISNUMBER(J3892),J3892="sans examen"),1,0)*IF(W3892&lt;MinDate,1,0),"")</f>
        <v/>
      </c>
      <c r="N3892" s="36">
        <f t="shared" ca="1" si="121"/>
        <v>0</v>
      </c>
      <c r="O3892" s="36" t="e">
        <f ca="1">LEFT(OFFSET(Lists!$Q$2,MATCH(E3892,Lists!$R$3:$R$19,0),0),4)</f>
        <v>#N/A</v>
      </c>
      <c r="P3892" s="36" t="e">
        <f ca="1">MATCH(O3892,Lists!$S$2:$S$640,1)</f>
        <v>#N/A</v>
      </c>
      <c r="Q3892" s="36" t="e">
        <f ca="1">MATCH(LEFT(OFFSET(Lists!$Q$2,MATCH(E3892,Lists!$R$3:$R$19,0)+1,0),4),Lists!$S$3:$S$640,1)</f>
        <v>#N/A</v>
      </c>
      <c r="R3892" s="36" t="e">
        <f ca="1">LEFT(OFFSET(Lists!$S$2,P3892-1+MATCH(F3892,OFFSET(Lists!$T$3,P3892-1,0,Q3892-P3892+1),0),0),6)</f>
        <v>#N/A</v>
      </c>
      <c r="S3892" s="36" t="e">
        <f ca="1">VLOOKUP(R3892,Lists!B:D,3,FALSE)</f>
        <v>#N/A</v>
      </c>
      <c r="T3892" s="36" t="str">
        <f>IF(F3892&lt;&gt;"",MATCH(R3892,'Maximum minutes'!B:B,0),"")</f>
        <v/>
      </c>
      <c r="U3892" s="36">
        <f ca="1">IF(F3892&lt;&gt;"",COUNTA(OFFSET('Maximum minutes'!$C$1,'Annexe A1 Cours'!T3892,0,1,50)),0)</f>
        <v>0</v>
      </c>
      <c r="V3892" s="37">
        <f ca="1">IFERROR(OFFSET('Maximum minutes'!$C$1,T3892+1,-1+MATCH(G3892,OFFSET('Maximum minutes'!$C$1,T3892-1,0,1,50),0)),0)</f>
        <v>0</v>
      </c>
      <c r="W3892" s="38">
        <f t="shared" ca="1" si="120"/>
        <v>0</v>
      </c>
    </row>
    <row r="3893" spans="1:23" s="36" customFormat="1" ht="18.75">
      <c r="A3893" s="34"/>
      <c r="B3893" s="39"/>
      <c r="C3893" s="39"/>
      <c r="D3893" s="35"/>
      <c r="E3893" s="40"/>
      <c r="F3893" s="39"/>
      <c r="G3893" s="39"/>
      <c r="H3893" s="39"/>
      <c r="I3893" s="34"/>
      <c r="J3893" s="34"/>
      <c r="K3893" s="34"/>
      <c r="L3893" s="34"/>
      <c r="M3893" s="43" t="str">
        <f ca="1">IFERROR(OFFSET('Maximum minutes'!$C$1,T3893,MATCH(IF(G3893&lt;&gt;"",G3893,F3893),OFFSET('Maximum minutes'!$C$1,T3893-1,0,1,U3893+1),0)-1)*IF(OR(ISNUMBER(J3893),J3893="sans examen"),1,0)*IF(W3893&lt;MinDate,1,0),"")</f>
        <v/>
      </c>
      <c r="N3893" s="36">
        <f t="shared" ca="1" si="121"/>
        <v>0</v>
      </c>
      <c r="O3893" s="36" t="e">
        <f ca="1">LEFT(OFFSET(Lists!$Q$2,MATCH(E3893,Lists!$R$3:$R$19,0),0),4)</f>
        <v>#N/A</v>
      </c>
      <c r="P3893" s="36" t="e">
        <f ca="1">MATCH(O3893,Lists!$S$2:$S$640,1)</f>
        <v>#N/A</v>
      </c>
      <c r="Q3893" s="36" t="e">
        <f ca="1">MATCH(LEFT(OFFSET(Lists!$Q$2,MATCH(E3893,Lists!$R$3:$R$19,0)+1,0),4),Lists!$S$3:$S$640,1)</f>
        <v>#N/A</v>
      </c>
      <c r="R3893" s="36" t="e">
        <f ca="1">LEFT(OFFSET(Lists!$S$2,P3893-1+MATCH(F3893,OFFSET(Lists!$T$3,P3893-1,0,Q3893-P3893+1),0),0),6)</f>
        <v>#N/A</v>
      </c>
      <c r="S3893" s="36" t="e">
        <f ca="1">VLOOKUP(R3893,Lists!B:D,3,FALSE)</f>
        <v>#N/A</v>
      </c>
      <c r="T3893" s="36" t="str">
        <f>IF(F3893&lt;&gt;"",MATCH(R3893,'Maximum minutes'!B:B,0),"")</f>
        <v/>
      </c>
      <c r="U3893" s="36">
        <f ca="1">IF(F3893&lt;&gt;"",COUNTA(OFFSET('Maximum minutes'!$C$1,'Annexe A1 Cours'!T3893,0,1,50)),0)</f>
        <v>0</v>
      </c>
      <c r="V3893" s="37">
        <f ca="1">IFERROR(OFFSET('Maximum minutes'!$C$1,T3893+1,-1+MATCH(G3893,OFFSET('Maximum minutes'!$C$1,T3893-1,0,1,50),0)),0)</f>
        <v>0</v>
      </c>
      <c r="W3893" s="38">
        <f t="shared" ca="1" si="120"/>
        <v>0</v>
      </c>
    </row>
    <row r="3894" spans="1:23" s="36" customFormat="1" ht="18.75">
      <c r="A3894" s="34"/>
      <c r="B3894" s="39"/>
      <c r="C3894" s="39"/>
      <c r="D3894" s="35"/>
      <c r="E3894" s="40"/>
      <c r="F3894" s="39"/>
      <c r="G3894" s="39"/>
      <c r="H3894" s="39"/>
      <c r="I3894" s="34"/>
      <c r="J3894" s="34"/>
      <c r="K3894" s="34"/>
      <c r="L3894" s="34"/>
      <c r="M3894" s="43" t="str">
        <f ca="1">IFERROR(OFFSET('Maximum minutes'!$C$1,T3894,MATCH(IF(G3894&lt;&gt;"",G3894,F3894),OFFSET('Maximum minutes'!$C$1,T3894-1,0,1,U3894+1),0)-1)*IF(OR(ISNUMBER(J3894),J3894="sans examen"),1,0)*IF(W3894&lt;MinDate,1,0),"")</f>
        <v/>
      </c>
      <c r="N3894" s="36">
        <f t="shared" ca="1" si="121"/>
        <v>0</v>
      </c>
      <c r="O3894" s="36" t="e">
        <f ca="1">LEFT(OFFSET(Lists!$Q$2,MATCH(E3894,Lists!$R$3:$R$19,0),0),4)</f>
        <v>#N/A</v>
      </c>
      <c r="P3894" s="36" t="e">
        <f ca="1">MATCH(O3894,Lists!$S$2:$S$640,1)</f>
        <v>#N/A</v>
      </c>
      <c r="Q3894" s="36" t="e">
        <f ca="1">MATCH(LEFT(OFFSET(Lists!$Q$2,MATCH(E3894,Lists!$R$3:$R$19,0)+1,0),4),Lists!$S$3:$S$640,1)</f>
        <v>#N/A</v>
      </c>
      <c r="R3894" s="36" t="e">
        <f ca="1">LEFT(OFFSET(Lists!$S$2,P3894-1+MATCH(F3894,OFFSET(Lists!$T$3,P3894-1,0,Q3894-P3894+1),0),0),6)</f>
        <v>#N/A</v>
      </c>
      <c r="S3894" s="36" t="e">
        <f ca="1">VLOOKUP(R3894,Lists!B:D,3,FALSE)</f>
        <v>#N/A</v>
      </c>
      <c r="T3894" s="36" t="str">
        <f>IF(F3894&lt;&gt;"",MATCH(R3894,'Maximum minutes'!B:B,0),"")</f>
        <v/>
      </c>
      <c r="U3894" s="36">
        <f ca="1">IF(F3894&lt;&gt;"",COUNTA(OFFSET('Maximum minutes'!$C$1,'Annexe A1 Cours'!T3894,0,1,50)),0)</f>
        <v>0</v>
      </c>
      <c r="V3894" s="37">
        <f ca="1">IFERROR(OFFSET('Maximum minutes'!$C$1,T3894+1,-1+MATCH(G3894,OFFSET('Maximum minutes'!$C$1,T3894-1,0,1,50),0)),0)</f>
        <v>0</v>
      </c>
      <c r="W3894" s="38">
        <f t="shared" ca="1" si="120"/>
        <v>0</v>
      </c>
    </row>
    <row r="3895" spans="1:23" s="36" customFormat="1" ht="18.75">
      <c r="A3895" s="34"/>
      <c r="B3895" s="39"/>
      <c r="C3895" s="39"/>
      <c r="D3895" s="35"/>
      <c r="E3895" s="40"/>
      <c r="F3895" s="39"/>
      <c r="G3895" s="39"/>
      <c r="H3895" s="39"/>
      <c r="I3895" s="34"/>
      <c r="J3895" s="34"/>
      <c r="K3895" s="34"/>
      <c r="L3895" s="34"/>
      <c r="M3895" s="43" t="str">
        <f ca="1">IFERROR(OFFSET('Maximum minutes'!$C$1,T3895,MATCH(IF(G3895&lt;&gt;"",G3895,F3895),OFFSET('Maximum minutes'!$C$1,T3895-1,0,1,U3895+1),0)-1)*IF(OR(ISNUMBER(J3895),J3895="sans examen"),1,0)*IF(W3895&lt;MinDate,1,0),"")</f>
        <v/>
      </c>
      <c r="N3895" s="36">
        <f t="shared" ca="1" si="121"/>
        <v>0</v>
      </c>
      <c r="O3895" s="36" t="e">
        <f ca="1">LEFT(OFFSET(Lists!$Q$2,MATCH(E3895,Lists!$R$3:$R$19,0),0),4)</f>
        <v>#N/A</v>
      </c>
      <c r="P3895" s="36" t="e">
        <f ca="1">MATCH(O3895,Lists!$S$2:$S$640,1)</f>
        <v>#N/A</v>
      </c>
      <c r="Q3895" s="36" t="e">
        <f ca="1">MATCH(LEFT(OFFSET(Lists!$Q$2,MATCH(E3895,Lists!$R$3:$R$19,0)+1,0),4),Lists!$S$3:$S$640,1)</f>
        <v>#N/A</v>
      </c>
      <c r="R3895" s="36" t="e">
        <f ca="1">LEFT(OFFSET(Lists!$S$2,P3895-1+MATCH(F3895,OFFSET(Lists!$T$3,P3895-1,0,Q3895-P3895+1),0),0),6)</f>
        <v>#N/A</v>
      </c>
      <c r="S3895" s="36" t="e">
        <f ca="1">VLOOKUP(R3895,Lists!B:D,3,FALSE)</f>
        <v>#N/A</v>
      </c>
      <c r="T3895" s="36" t="str">
        <f>IF(F3895&lt;&gt;"",MATCH(R3895,'Maximum minutes'!B:B,0),"")</f>
        <v/>
      </c>
      <c r="U3895" s="36">
        <f ca="1">IF(F3895&lt;&gt;"",COUNTA(OFFSET('Maximum minutes'!$C$1,'Annexe A1 Cours'!T3895,0,1,50)),0)</f>
        <v>0</v>
      </c>
      <c r="V3895" s="37">
        <f ca="1">IFERROR(OFFSET('Maximum minutes'!$C$1,T3895+1,-1+MATCH(G3895,OFFSET('Maximum minutes'!$C$1,T3895-1,0,1,50),0)),0)</f>
        <v>0</v>
      </c>
      <c r="W3895" s="38">
        <f t="shared" ca="1" si="120"/>
        <v>0</v>
      </c>
    </row>
    <row r="3896" spans="1:23" s="36" customFormat="1" ht="18.75">
      <c r="A3896" s="34"/>
      <c r="B3896" s="39"/>
      <c r="C3896" s="39"/>
      <c r="D3896" s="35"/>
      <c r="E3896" s="40"/>
      <c r="F3896" s="39"/>
      <c r="G3896" s="39"/>
      <c r="H3896" s="39"/>
      <c r="I3896" s="34"/>
      <c r="J3896" s="34"/>
      <c r="K3896" s="34"/>
      <c r="L3896" s="34"/>
      <c r="M3896" s="43" t="str">
        <f ca="1">IFERROR(OFFSET('Maximum minutes'!$C$1,T3896,MATCH(IF(G3896&lt;&gt;"",G3896,F3896),OFFSET('Maximum minutes'!$C$1,T3896-1,0,1,U3896+1),0)-1)*IF(OR(ISNUMBER(J3896),J3896="sans examen"),1,0)*IF(W3896&lt;MinDate,1,0),"")</f>
        <v/>
      </c>
      <c r="N3896" s="36">
        <f t="shared" ca="1" si="121"/>
        <v>0</v>
      </c>
      <c r="O3896" s="36" t="e">
        <f ca="1">LEFT(OFFSET(Lists!$Q$2,MATCH(E3896,Lists!$R$3:$R$19,0),0),4)</f>
        <v>#N/A</v>
      </c>
      <c r="P3896" s="36" t="e">
        <f ca="1">MATCH(O3896,Lists!$S$2:$S$640,1)</f>
        <v>#N/A</v>
      </c>
      <c r="Q3896" s="36" t="e">
        <f ca="1">MATCH(LEFT(OFFSET(Lists!$Q$2,MATCH(E3896,Lists!$R$3:$R$19,0)+1,0),4),Lists!$S$3:$S$640,1)</f>
        <v>#N/A</v>
      </c>
      <c r="R3896" s="36" t="e">
        <f ca="1">LEFT(OFFSET(Lists!$S$2,P3896-1+MATCH(F3896,OFFSET(Lists!$T$3,P3896-1,0,Q3896-P3896+1),0),0),6)</f>
        <v>#N/A</v>
      </c>
      <c r="S3896" s="36" t="e">
        <f ca="1">VLOOKUP(R3896,Lists!B:D,3,FALSE)</f>
        <v>#N/A</v>
      </c>
      <c r="T3896" s="36" t="str">
        <f>IF(F3896&lt;&gt;"",MATCH(R3896,'Maximum minutes'!B:B,0),"")</f>
        <v/>
      </c>
      <c r="U3896" s="36">
        <f ca="1">IF(F3896&lt;&gt;"",COUNTA(OFFSET('Maximum minutes'!$C$1,'Annexe A1 Cours'!T3896,0,1,50)),0)</f>
        <v>0</v>
      </c>
      <c r="V3896" s="37">
        <f ca="1">IFERROR(OFFSET('Maximum minutes'!$C$1,T3896+1,-1+MATCH(G3896,OFFSET('Maximum minutes'!$C$1,T3896-1,0,1,50),0)),0)</f>
        <v>0</v>
      </c>
      <c r="W3896" s="38">
        <f t="shared" ca="1" si="120"/>
        <v>0</v>
      </c>
    </row>
    <row r="3897" spans="1:23" s="36" customFormat="1" ht="18.75">
      <c r="A3897" s="34"/>
      <c r="B3897" s="39"/>
      <c r="C3897" s="39"/>
      <c r="D3897" s="35"/>
      <c r="E3897" s="40"/>
      <c r="F3897" s="39"/>
      <c r="G3897" s="39"/>
      <c r="H3897" s="39"/>
      <c r="I3897" s="34"/>
      <c r="J3897" s="34"/>
      <c r="K3897" s="34"/>
      <c r="L3897" s="34"/>
      <c r="M3897" s="43" t="str">
        <f ca="1">IFERROR(OFFSET('Maximum minutes'!$C$1,T3897,MATCH(IF(G3897&lt;&gt;"",G3897,F3897),OFFSET('Maximum minutes'!$C$1,T3897-1,0,1,U3897+1),0)-1)*IF(OR(ISNUMBER(J3897),J3897="sans examen"),1,0)*IF(W3897&lt;MinDate,1,0),"")</f>
        <v/>
      </c>
      <c r="N3897" s="36">
        <f t="shared" ca="1" si="121"/>
        <v>0</v>
      </c>
      <c r="O3897" s="36" t="e">
        <f ca="1">LEFT(OFFSET(Lists!$Q$2,MATCH(E3897,Lists!$R$3:$R$19,0),0),4)</f>
        <v>#N/A</v>
      </c>
      <c r="P3897" s="36" t="e">
        <f ca="1">MATCH(O3897,Lists!$S$2:$S$640,1)</f>
        <v>#N/A</v>
      </c>
      <c r="Q3897" s="36" t="e">
        <f ca="1">MATCH(LEFT(OFFSET(Lists!$Q$2,MATCH(E3897,Lists!$R$3:$R$19,0)+1,0),4),Lists!$S$3:$S$640,1)</f>
        <v>#N/A</v>
      </c>
      <c r="R3897" s="36" t="e">
        <f ca="1">LEFT(OFFSET(Lists!$S$2,P3897-1+MATCH(F3897,OFFSET(Lists!$T$3,P3897-1,0,Q3897-P3897+1),0),0),6)</f>
        <v>#N/A</v>
      </c>
      <c r="S3897" s="36" t="e">
        <f ca="1">VLOOKUP(R3897,Lists!B:D,3,FALSE)</f>
        <v>#N/A</v>
      </c>
      <c r="T3897" s="36" t="str">
        <f>IF(F3897&lt;&gt;"",MATCH(R3897,'Maximum minutes'!B:B,0),"")</f>
        <v/>
      </c>
      <c r="U3897" s="36">
        <f ca="1">IF(F3897&lt;&gt;"",COUNTA(OFFSET('Maximum minutes'!$C$1,'Annexe A1 Cours'!T3897,0,1,50)),0)</f>
        <v>0</v>
      </c>
      <c r="V3897" s="37">
        <f ca="1">IFERROR(OFFSET('Maximum minutes'!$C$1,T3897+1,-1+MATCH(G3897,OFFSET('Maximum minutes'!$C$1,T3897-1,0,1,50),0)),0)</f>
        <v>0</v>
      </c>
      <c r="W3897" s="38">
        <f t="shared" ca="1" si="120"/>
        <v>0</v>
      </c>
    </row>
    <row r="3898" spans="1:23" s="36" customFormat="1" ht="18.75">
      <c r="A3898" s="34"/>
      <c r="B3898" s="39"/>
      <c r="C3898" s="39"/>
      <c r="D3898" s="35"/>
      <c r="E3898" s="40"/>
      <c r="F3898" s="39"/>
      <c r="G3898" s="39"/>
      <c r="H3898" s="39"/>
      <c r="I3898" s="34"/>
      <c r="J3898" s="34"/>
      <c r="K3898" s="34"/>
      <c r="L3898" s="34"/>
      <c r="M3898" s="43" t="str">
        <f ca="1">IFERROR(OFFSET('Maximum minutes'!$C$1,T3898,MATCH(IF(G3898&lt;&gt;"",G3898,F3898),OFFSET('Maximum minutes'!$C$1,T3898-1,0,1,U3898+1),0)-1)*IF(OR(ISNUMBER(J3898),J3898="sans examen"),1,0)*IF(W3898&lt;MinDate,1,0),"")</f>
        <v/>
      </c>
      <c r="N3898" s="36">
        <f t="shared" ca="1" si="121"/>
        <v>0</v>
      </c>
      <c r="O3898" s="36" t="e">
        <f ca="1">LEFT(OFFSET(Lists!$Q$2,MATCH(E3898,Lists!$R$3:$R$19,0),0),4)</f>
        <v>#N/A</v>
      </c>
      <c r="P3898" s="36" t="e">
        <f ca="1">MATCH(O3898,Lists!$S$2:$S$640,1)</f>
        <v>#N/A</v>
      </c>
      <c r="Q3898" s="36" t="e">
        <f ca="1">MATCH(LEFT(OFFSET(Lists!$Q$2,MATCH(E3898,Lists!$R$3:$R$19,0)+1,0),4),Lists!$S$3:$S$640,1)</f>
        <v>#N/A</v>
      </c>
      <c r="R3898" s="36" t="e">
        <f ca="1">LEFT(OFFSET(Lists!$S$2,P3898-1+MATCH(F3898,OFFSET(Lists!$T$3,P3898-1,0,Q3898-P3898+1),0),0),6)</f>
        <v>#N/A</v>
      </c>
      <c r="S3898" s="36" t="e">
        <f ca="1">VLOOKUP(R3898,Lists!B:D,3,FALSE)</f>
        <v>#N/A</v>
      </c>
      <c r="T3898" s="36" t="str">
        <f>IF(F3898&lt;&gt;"",MATCH(R3898,'Maximum minutes'!B:B,0),"")</f>
        <v/>
      </c>
      <c r="U3898" s="36">
        <f ca="1">IF(F3898&lt;&gt;"",COUNTA(OFFSET('Maximum minutes'!$C$1,'Annexe A1 Cours'!T3898,0,1,50)),0)</f>
        <v>0</v>
      </c>
      <c r="V3898" s="37">
        <f ca="1">IFERROR(OFFSET('Maximum minutes'!$C$1,T3898+1,-1+MATCH(G3898,OFFSET('Maximum minutes'!$C$1,T3898-1,0,1,50),0)),0)</f>
        <v>0</v>
      </c>
      <c r="W3898" s="38">
        <f t="shared" ca="1" si="120"/>
        <v>0</v>
      </c>
    </row>
    <row r="3899" spans="1:23" s="36" customFormat="1" ht="18.75">
      <c r="A3899" s="34"/>
      <c r="B3899" s="39"/>
      <c r="C3899" s="39"/>
      <c r="D3899" s="35"/>
      <c r="E3899" s="40"/>
      <c r="F3899" s="39"/>
      <c r="G3899" s="39"/>
      <c r="H3899" s="39"/>
      <c r="I3899" s="34"/>
      <c r="J3899" s="34"/>
      <c r="K3899" s="34"/>
      <c r="L3899" s="34"/>
      <c r="M3899" s="43" t="str">
        <f ca="1">IFERROR(OFFSET('Maximum minutes'!$C$1,T3899,MATCH(IF(G3899&lt;&gt;"",G3899,F3899),OFFSET('Maximum minutes'!$C$1,T3899-1,0,1,U3899+1),0)-1)*IF(OR(ISNUMBER(J3899),J3899="sans examen"),1,0)*IF(W3899&lt;MinDate,1,0),"")</f>
        <v/>
      </c>
      <c r="N3899" s="36">
        <f t="shared" ca="1" si="121"/>
        <v>0</v>
      </c>
      <c r="O3899" s="36" t="e">
        <f ca="1">LEFT(OFFSET(Lists!$Q$2,MATCH(E3899,Lists!$R$3:$R$19,0),0),4)</f>
        <v>#N/A</v>
      </c>
      <c r="P3899" s="36" t="e">
        <f ca="1">MATCH(O3899,Lists!$S$2:$S$640,1)</f>
        <v>#N/A</v>
      </c>
      <c r="Q3899" s="36" t="e">
        <f ca="1">MATCH(LEFT(OFFSET(Lists!$Q$2,MATCH(E3899,Lists!$R$3:$R$19,0)+1,0),4),Lists!$S$3:$S$640,1)</f>
        <v>#N/A</v>
      </c>
      <c r="R3899" s="36" t="e">
        <f ca="1">LEFT(OFFSET(Lists!$S$2,P3899-1+MATCH(F3899,OFFSET(Lists!$T$3,P3899-1,0,Q3899-P3899+1),0),0),6)</f>
        <v>#N/A</v>
      </c>
      <c r="S3899" s="36" t="e">
        <f ca="1">VLOOKUP(R3899,Lists!B:D,3,FALSE)</f>
        <v>#N/A</v>
      </c>
      <c r="T3899" s="36" t="str">
        <f>IF(F3899&lt;&gt;"",MATCH(R3899,'Maximum minutes'!B:B,0),"")</f>
        <v/>
      </c>
      <c r="U3899" s="36">
        <f ca="1">IF(F3899&lt;&gt;"",COUNTA(OFFSET('Maximum minutes'!$C$1,'Annexe A1 Cours'!T3899,0,1,50)),0)</f>
        <v>0</v>
      </c>
      <c r="V3899" s="37">
        <f ca="1">IFERROR(OFFSET('Maximum minutes'!$C$1,T3899+1,-1+MATCH(G3899,OFFSET('Maximum minutes'!$C$1,T3899-1,0,1,50),0)),0)</f>
        <v>0</v>
      </c>
      <c r="W3899" s="38">
        <f t="shared" ca="1" si="120"/>
        <v>0</v>
      </c>
    </row>
    <row r="3900" spans="1:23" s="36" customFormat="1" ht="18.75">
      <c r="A3900" s="34"/>
      <c r="B3900" s="39"/>
      <c r="C3900" s="39"/>
      <c r="D3900" s="35"/>
      <c r="E3900" s="40"/>
      <c r="F3900" s="39"/>
      <c r="G3900" s="39"/>
      <c r="H3900" s="39"/>
      <c r="I3900" s="34"/>
      <c r="J3900" s="34"/>
      <c r="K3900" s="34"/>
      <c r="L3900" s="34"/>
      <c r="M3900" s="43" t="str">
        <f ca="1">IFERROR(OFFSET('Maximum minutes'!$C$1,T3900,MATCH(IF(G3900&lt;&gt;"",G3900,F3900),OFFSET('Maximum minutes'!$C$1,T3900-1,0,1,U3900+1),0)-1)*IF(OR(ISNUMBER(J3900),J3900="sans examen"),1,0)*IF(W3900&lt;MinDate,1,0),"")</f>
        <v/>
      </c>
      <c r="N3900" s="36">
        <f t="shared" ca="1" si="121"/>
        <v>0</v>
      </c>
      <c r="O3900" s="36" t="e">
        <f ca="1">LEFT(OFFSET(Lists!$Q$2,MATCH(E3900,Lists!$R$3:$R$19,0),0),4)</f>
        <v>#N/A</v>
      </c>
      <c r="P3900" s="36" t="e">
        <f ca="1">MATCH(O3900,Lists!$S$2:$S$640,1)</f>
        <v>#N/A</v>
      </c>
      <c r="Q3900" s="36" t="e">
        <f ca="1">MATCH(LEFT(OFFSET(Lists!$Q$2,MATCH(E3900,Lists!$R$3:$R$19,0)+1,0),4),Lists!$S$3:$S$640,1)</f>
        <v>#N/A</v>
      </c>
      <c r="R3900" s="36" t="e">
        <f ca="1">LEFT(OFFSET(Lists!$S$2,P3900-1+MATCH(F3900,OFFSET(Lists!$T$3,P3900-1,0,Q3900-P3900+1),0),0),6)</f>
        <v>#N/A</v>
      </c>
      <c r="S3900" s="36" t="e">
        <f ca="1">VLOOKUP(R3900,Lists!B:D,3,FALSE)</f>
        <v>#N/A</v>
      </c>
      <c r="T3900" s="36" t="str">
        <f>IF(F3900&lt;&gt;"",MATCH(R3900,'Maximum minutes'!B:B,0),"")</f>
        <v/>
      </c>
      <c r="U3900" s="36">
        <f ca="1">IF(F3900&lt;&gt;"",COUNTA(OFFSET('Maximum minutes'!$C$1,'Annexe A1 Cours'!T3900,0,1,50)),0)</f>
        <v>0</v>
      </c>
      <c r="V3900" s="37">
        <f ca="1">IFERROR(OFFSET('Maximum minutes'!$C$1,T3900+1,-1+MATCH(G3900,OFFSET('Maximum minutes'!$C$1,T3900-1,0,1,50),0)),0)</f>
        <v>0</v>
      </c>
      <c r="W3900" s="38">
        <f t="shared" ca="1" si="120"/>
        <v>0</v>
      </c>
    </row>
    <row r="3901" spans="1:23" s="36" customFormat="1" ht="18.75">
      <c r="A3901" s="34"/>
      <c r="B3901" s="39"/>
      <c r="C3901" s="39"/>
      <c r="D3901" s="35"/>
      <c r="E3901" s="40"/>
      <c r="F3901" s="39"/>
      <c r="G3901" s="39"/>
      <c r="H3901" s="39"/>
      <c r="I3901" s="34"/>
      <c r="J3901" s="34"/>
      <c r="K3901" s="34"/>
      <c r="L3901" s="34"/>
      <c r="M3901" s="43" t="str">
        <f ca="1">IFERROR(OFFSET('Maximum minutes'!$C$1,T3901,MATCH(IF(G3901&lt;&gt;"",G3901,F3901),OFFSET('Maximum minutes'!$C$1,T3901-1,0,1,U3901+1),0)-1)*IF(OR(ISNUMBER(J3901),J3901="sans examen"),1,0)*IF(W3901&lt;MinDate,1,0),"")</f>
        <v/>
      </c>
      <c r="N3901" s="36">
        <f t="shared" ca="1" si="121"/>
        <v>0</v>
      </c>
      <c r="O3901" s="36" t="e">
        <f ca="1">LEFT(OFFSET(Lists!$Q$2,MATCH(E3901,Lists!$R$3:$R$19,0),0),4)</f>
        <v>#N/A</v>
      </c>
      <c r="P3901" s="36" t="e">
        <f ca="1">MATCH(O3901,Lists!$S$2:$S$640,1)</f>
        <v>#N/A</v>
      </c>
      <c r="Q3901" s="36" t="e">
        <f ca="1">MATCH(LEFT(OFFSET(Lists!$Q$2,MATCH(E3901,Lists!$R$3:$R$19,0)+1,0),4),Lists!$S$3:$S$640,1)</f>
        <v>#N/A</v>
      </c>
      <c r="R3901" s="36" t="e">
        <f ca="1">LEFT(OFFSET(Lists!$S$2,P3901-1+MATCH(F3901,OFFSET(Lists!$T$3,P3901-1,0,Q3901-P3901+1),0),0),6)</f>
        <v>#N/A</v>
      </c>
      <c r="S3901" s="36" t="e">
        <f ca="1">VLOOKUP(R3901,Lists!B:D,3,FALSE)</f>
        <v>#N/A</v>
      </c>
      <c r="T3901" s="36" t="str">
        <f>IF(F3901&lt;&gt;"",MATCH(R3901,'Maximum minutes'!B:B,0),"")</f>
        <v/>
      </c>
      <c r="U3901" s="36">
        <f ca="1">IF(F3901&lt;&gt;"",COUNTA(OFFSET('Maximum minutes'!$C$1,'Annexe A1 Cours'!T3901,0,1,50)),0)</f>
        <v>0</v>
      </c>
      <c r="V3901" s="37">
        <f ca="1">IFERROR(OFFSET('Maximum minutes'!$C$1,T3901+1,-1+MATCH(G3901,OFFSET('Maximum minutes'!$C$1,T3901-1,0,1,50),0)),0)</f>
        <v>0</v>
      </c>
      <c r="W3901" s="38">
        <f t="shared" ca="1" si="120"/>
        <v>0</v>
      </c>
    </row>
    <row r="3902" spans="1:23" s="36" customFormat="1" ht="18.75">
      <c r="A3902" s="34"/>
      <c r="B3902" s="39"/>
      <c r="C3902" s="39"/>
      <c r="D3902" s="35"/>
      <c r="E3902" s="40"/>
      <c r="F3902" s="39"/>
      <c r="G3902" s="39"/>
      <c r="H3902" s="39"/>
      <c r="I3902" s="34"/>
      <c r="J3902" s="34"/>
      <c r="K3902" s="34"/>
      <c r="L3902" s="34"/>
      <c r="M3902" s="43" t="str">
        <f ca="1">IFERROR(OFFSET('Maximum minutes'!$C$1,T3902,MATCH(IF(G3902&lt;&gt;"",G3902,F3902),OFFSET('Maximum minutes'!$C$1,T3902-1,0,1,U3902+1),0)-1)*IF(OR(ISNUMBER(J3902),J3902="sans examen"),1,0)*IF(W3902&lt;MinDate,1,0),"")</f>
        <v/>
      </c>
      <c r="N3902" s="36">
        <f t="shared" ca="1" si="121"/>
        <v>0</v>
      </c>
      <c r="O3902" s="36" t="e">
        <f ca="1">LEFT(OFFSET(Lists!$Q$2,MATCH(E3902,Lists!$R$3:$R$19,0),0),4)</f>
        <v>#N/A</v>
      </c>
      <c r="P3902" s="36" t="e">
        <f ca="1">MATCH(O3902,Lists!$S$2:$S$640,1)</f>
        <v>#N/A</v>
      </c>
      <c r="Q3902" s="36" t="e">
        <f ca="1">MATCH(LEFT(OFFSET(Lists!$Q$2,MATCH(E3902,Lists!$R$3:$R$19,0)+1,0),4),Lists!$S$3:$S$640,1)</f>
        <v>#N/A</v>
      </c>
      <c r="R3902" s="36" t="e">
        <f ca="1">LEFT(OFFSET(Lists!$S$2,P3902-1+MATCH(F3902,OFFSET(Lists!$T$3,P3902-1,0,Q3902-P3902+1),0),0),6)</f>
        <v>#N/A</v>
      </c>
      <c r="S3902" s="36" t="e">
        <f ca="1">VLOOKUP(R3902,Lists!B:D,3,FALSE)</f>
        <v>#N/A</v>
      </c>
      <c r="T3902" s="36" t="str">
        <f>IF(F3902&lt;&gt;"",MATCH(R3902,'Maximum minutes'!B:B,0),"")</f>
        <v/>
      </c>
      <c r="U3902" s="36">
        <f ca="1">IF(F3902&lt;&gt;"",COUNTA(OFFSET('Maximum minutes'!$C$1,'Annexe A1 Cours'!T3902,0,1,50)),0)</f>
        <v>0</v>
      </c>
      <c r="V3902" s="37">
        <f ca="1">IFERROR(OFFSET('Maximum minutes'!$C$1,T3902+1,-1+MATCH(G3902,OFFSET('Maximum minutes'!$C$1,T3902-1,0,1,50),0)),0)</f>
        <v>0</v>
      </c>
      <c r="W3902" s="38">
        <f t="shared" ca="1" si="120"/>
        <v>0</v>
      </c>
    </row>
    <row r="3903" spans="1:23" s="36" customFormat="1" ht="18.75">
      <c r="A3903" s="34"/>
      <c r="B3903" s="39"/>
      <c r="C3903" s="39"/>
      <c r="D3903" s="35"/>
      <c r="E3903" s="40"/>
      <c r="F3903" s="39"/>
      <c r="G3903" s="39"/>
      <c r="H3903" s="39"/>
      <c r="I3903" s="34"/>
      <c r="J3903" s="34"/>
      <c r="K3903" s="34"/>
      <c r="L3903" s="34"/>
      <c r="M3903" s="43" t="str">
        <f ca="1">IFERROR(OFFSET('Maximum minutes'!$C$1,T3903,MATCH(IF(G3903&lt;&gt;"",G3903,F3903),OFFSET('Maximum minutes'!$C$1,T3903-1,0,1,U3903+1),0)-1)*IF(OR(ISNUMBER(J3903),J3903="sans examen"),1,0)*IF(W3903&lt;MinDate,1,0),"")</f>
        <v/>
      </c>
      <c r="N3903" s="36">
        <f t="shared" ca="1" si="121"/>
        <v>0</v>
      </c>
      <c r="O3903" s="36" t="e">
        <f ca="1">LEFT(OFFSET(Lists!$Q$2,MATCH(E3903,Lists!$R$3:$R$19,0),0),4)</f>
        <v>#N/A</v>
      </c>
      <c r="P3903" s="36" t="e">
        <f ca="1">MATCH(O3903,Lists!$S$2:$S$640,1)</f>
        <v>#N/A</v>
      </c>
      <c r="Q3903" s="36" t="e">
        <f ca="1">MATCH(LEFT(OFFSET(Lists!$Q$2,MATCH(E3903,Lists!$R$3:$R$19,0)+1,0),4),Lists!$S$3:$S$640,1)</f>
        <v>#N/A</v>
      </c>
      <c r="R3903" s="36" t="e">
        <f ca="1">LEFT(OFFSET(Lists!$S$2,P3903-1+MATCH(F3903,OFFSET(Lists!$T$3,P3903-1,0,Q3903-P3903+1),0),0),6)</f>
        <v>#N/A</v>
      </c>
      <c r="S3903" s="36" t="e">
        <f ca="1">VLOOKUP(R3903,Lists!B:D,3,FALSE)</f>
        <v>#N/A</v>
      </c>
      <c r="T3903" s="36" t="str">
        <f>IF(F3903&lt;&gt;"",MATCH(R3903,'Maximum minutes'!B:B,0),"")</f>
        <v/>
      </c>
      <c r="U3903" s="36">
        <f ca="1">IF(F3903&lt;&gt;"",COUNTA(OFFSET('Maximum minutes'!$C$1,'Annexe A1 Cours'!T3903,0,1,50)),0)</f>
        <v>0</v>
      </c>
      <c r="V3903" s="37">
        <f ca="1">IFERROR(OFFSET('Maximum minutes'!$C$1,T3903+1,-1+MATCH(G3903,OFFSET('Maximum minutes'!$C$1,T3903-1,0,1,50),0)),0)</f>
        <v>0</v>
      </c>
      <c r="W3903" s="38">
        <f t="shared" ca="1" si="120"/>
        <v>0</v>
      </c>
    </row>
    <row r="3904" spans="1:23" s="36" customFormat="1" ht="18.75">
      <c r="A3904" s="34"/>
      <c r="B3904" s="39"/>
      <c r="C3904" s="39"/>
      <c r="D3904" s="35"/>
      <c r="E3904" s="40"/>
      <c r="F3904" s="39"/>
      <c r="G3904" s="39"/>
      <c r="H3904" s="39"/>
      <c r="I3904" s="34"/>
      <c r="J3904" s="34"/>
      <c r="K3904" s="34"/>
      <c r="L3904" s="34"/>
      <c r="M3904" s="43" t="str">
        <f ca="1">IFERROR(OFFSET('Maximum minutes'!$C$1,T3904,MATCH(IF(G3904&lt;&gt;"",G3904,F3904),OFFSET('Maximum minutes'!$C$1,T3904-1,0,1,U3904+1),0)-1)*IF(OR(ISNUMBER(J3904),J3904="sans examen"),1,0)*IF(W3904&lt;MinDate,1,0),"")</f>
        <v/>
      </c>
      <c r="N3904" s="36">
        <f t="shared" ca="1" si="121"/>
        <v>0</v>
      </c>
      <c r="O3904" s="36" t="e">
        <f ca="1">LEFT(OFFSET(Lists!$Q$2,MATCH(E3904,Lists!$R$3:$R$19,0),0),4)</f>
        <v>#N/A</v>
      </c>
      <c r="P3904" s="36" t="e">
        <f ca="1">MATCH(O3904,Lists!$S$2:$S$640,1)</f>
        <v>#N/A</v>
      </c>
      <c r="Q3904" s="36" t="e">
        <f ca="1">MATCH(LEFT(OFFSET(Lists!$Q$2,MATCH(E3904,Lists!$R$3:$R$19,0)+1,0),4),Lists!$S$3:$S$640,1)</f>
        <v>#N/A</v>
      </c>
      <c r="R3904" s="36" t="e">
        <f ca="1">LEFT(OFFSET(Lists!$S$2,P3904-1+MATCH(F3904,OFFSET(Lists!$T$3,P3904-1,0,Q3904-P3904+1),0),0),6)</f>
        <v>#N/A</v>
      </c>
      <c r="S3904" s="36" t="e">
        <f ca="1">VLOOKUP(R3904,Lists!B:D,3,FALSE)</f>
        <v>#N/A</v>
      </c>
      <c r="T3904" s="36" t="str">
        <f>IF(F3904&lt;&gt;"",MATCH(R3904,'Maximum minutes'!B:B,0),"")</f>
        <v/>
      </c>
      <c r="U3904" s="36">
        <f ca="1">IF(F3904&lt;&gt;"",COUNTA(OFFSET('Maximum minutes'!$C$1,'Annexe A1 Cours'!T3904,0,1,50)),0)</f>
        <v>0</v>
      </c>
      <c r="V3904" s="37">
        <f ca="1">IFERROR(OFFSET('Maximum minutes'!$C$1,T3904+1,-1+MATCH(G3904,OFFSET('Maximum minutes'!$C$1,T3904-1,0,1,50),0)),0)</f>
        <v>0</v>
      </c>
      <c r="W3904" s="38">
        <f t="shared" ca="1" si="120"/>
        <v>0</v>
      </c>
    </row>
    <row r="3905" spans="1:23" s="36" customFormat="1" ht="18.75">
      <c r="A3905" s="34"/>
      <c r="B3905" s="39"/>
      <c r="C3905" s="39"/>
      <c r="D3905" s="35"/>
      <c r="E3905" s="40"/>
      <c r="F3905" s="39"/>
      <c r="G3905" s="39"/>
      <c r="H3905" s="39"/>
      <c r="I3905" s="34"/>
      <c r="J3905" s="34"/>
      <c r="K3905" s="34"/>
      <c r="L3905" s="34"/>
      <c r="M3905" s="43" t="str">
        <f ca="1">IFERROR(OFFSET('Maximum minutes'!$C$1,T3905,MATCH(IF(G3905&lt;&gt;"",G3905,F3905),OFFSET('Maximum minutes'!$C$1,T3905-1,0,1,U3905+1),0)-1)*IF(OR(ISNUMBER(J3905),J3905="sans examen"),1,0)*IF(W3905&lt;MinDate,1,0),"")</f>
        <v/>
      </c>
      <c r="N3905" s="36">
        <f t="shared" ca="1" si="121"/>
        <v>0</v>
      </c>
      <c r="O3905" s="36" t="e">
        <f ca="1">LEFT(OFFSET(Lists!$Q$2,MATCH(E3905,Lists!$R$3:$R$19,0),0),4)</f>
        <v>#N/A</v>
      </c>
      <c r="P3905" s="36" t="e">
        <f ca="1">MATCH(O3905,Lists!$S$2:$S$640,1)</f>
        <v>#N/A</v>
      </c>
      <c r="Q3905" s="36" t="e">
        <f ca="1">MATCH(LEFT(OFFSET(Lists!$Q$2,MATCH(E3905,Lists!$R$3:$R$19,0)+1,0),4),Lists!$S$3:$S$640,1)</f>
        <v>#N/A</v>
      </c>
      <c r="R3905" s="36" t="e">
        <f ca="1">LEFT(OFFSET(Lists!$S$2,P3905-1+MATCH(F3905,OFFSET(Lists!$T$3,P3905-1,0,Q3905-P3905+1),0),0),6)</f>
        <v>#N/A</v>
      </c>
      <c r="S3905" s="36" t="e">
        <f ca="1">VLOOKUP(R3905,Lists!B:D,3,FALSE)</f>
        <v>#N/A</v>
      </c>
      <c r="T3905" s="36" t="str">
        <f>IF(F3905&lt;&gt;"",MATCH(R3905,'Maximum minutes'!B:B,0),"")</f>
        <v/>
      </c>
      <c r="U3905" s="36">
        <f ca="1">IF(F3905&lt;&gt;"",COUNTA(OFFSET('Maximum minutes'!$C$1,'Annexe A1 Cours'!T3905,0,1,50)),0)</f>
        <v>0</v>
      </c>
      <c r="V3905" s="37">
        <f ca="1">IFERROR(OFFSET('Maximum minutes'!$C$1,T3905+1,-1+MATCH(G3905,OFFSET('Maximum minutes'!$C$1,T3905-1,0,1,50),0)),0)</f>
        <v>0</v>
      </c>
      <c r="W3905" s="38">
        <f t="shared" ca="1" si="120"/>
        <v>0</v>
      </c>
    </row>
    <row r="3906" spans="1:23" s="36" customFormat="1" ht="18.75">
      <c r="A3906" s="34"/>
      <c r="B3906" s="39"/>
      <c r="C3906" s="39"/>
      <c r="D3906" s="35"/>
      <c r="E3906" s="40"/>
      <c r="F3906" s="39"/>
      <c r="G3906" s="39"/>
      <c r="H3906" s="39"/>
      <c r="I3906" s="34"/>
      <c r="J3906" s="34"/>
      <c r="K3906" s="34"/>
      <c r="L3906" s="34"/>
      <c r="M3906" s="43" t="str">
        <f ca="1">IFERROR(OFFSET('Maximum minutes'!$C$1,T3906,MATCH(IF(G3906&lt;&gt;"",G3906,F3906),OFFSET('Maximum minutes'!$C$1,T3906-1,0,1,U3906+1),0)-1)*IF(OR(ISNUMBER(J3906),J3906="sans examen"),1,0)*IF(W3906&lt;MinDate,1,0),"")</f>
        <v/>
      </c>
      <c r="N3906" s="36">
        <f t="shared" ca="1" si="121"/>
        <v>0</v>
      </c>
      <c r="O3906" s="36" t="e">
        <f ca="1">LEFT(OFFSET(Lists!$Q$2,MATCH(E3906,Lists!$R$3:$R$19,0),0),4)</f>
        <v>#N/A</v>
      </c>
      <c r="P3906" s="36" t="e">
        <f ca="1">MATCH(O3906,Lists!$S$2:$S$640,1)</f>
        <v>#N/A</v>
      </c>
      <c r="Q3906" s="36" t="e">
        <f ca="1">MATCH(LEFT(OFFSET(Lists!$Q$2,MATCH(E3906,Lists!$R$3:$R$19,0)+1,0),4),Lists!$S$3:$S$640,1)</f>
        <v>#N/A</v>
      </c>
      <c r="R3906" s="36" t="e">
        <f ca="1">LEFT(OFFSET(Lists!$S$2,P3906-1+MATCH(F3906,OFFSET(Lists!$T$3,P3906-1,0,Q3906-P3906+1),0),0),6)</f>
        <v>#N/A</v>
      </c>
      <c r="S3906" s="36" t="e">
        <f ca="1">VLOOKUP(R3906,Lists!B:D,3,FALSE)</f>
        <v>#N/A</v>
      </c>
      <c r="T3906" s="36" t="str">
        <f>IF(F3906&lt;&gt;"",MATCH(R3906,'Maximum minutes'!B:B,0),"")</f>
        <v/>
      </c>
      <c r="U3906" s="36">
        <f ca="1">IF(F3906&lt;&gt;"",COUNTA(OFFSET('Maximum minutes'!$C$1,'Annexe A1 Cours'!T3906,0,1,50)),0)</f>
        <v>0</v>
      </c>
      <c r="V3906" s="37">
        <f ca="1">IFERROR(OFFSET('Maximum minutes'!$C$1,T3906+1,-1+MATCH(G3906,OFFSET('Maximum minutes'!$C$1,T3906-1,0,1,50),0)),0)</f>
        <v>0</v>
      </c>
      <c r="W3906" s="38">
        <f t="shared" ca="1" si="120"/>
        <v>0</v>
      </c>
    </row>
    <row r="3907" spans="1:23" s="36" customFormat="1" ht="18.75">
      <c r="A3907" s="34"/>
      <c r="B3907" s="39"/>
      <c r="C3907" s="39"/>
      <c r="D3907" s="35"/>
      <c r="E3907" s="40"/>
      <c r="F3907" s="39"/>
      <c r="G3907" s="39"/>
      <c r="H3907" s="39"/>
      <c r="I3907" s="34"/>
      <c r="J3907" s="34"/>
      <c r="K3907" s="34"/>
      <c r="L3907" s="34"/>
      <c r="M3907" s="43" t="str">
        <f ca="1">IFERROR(OFFSET('Maximum minutes'!$C$1,T3907,MATCH(IF(G3907&lt;&gt;"",G3907,F3907),OFFSET('Maximum minutes'!$C$1,T3907-1,0,1,U3907+1),0)-1)*IF(OR(ISNUMBER(J3907),J3907="sans examen"),1,0)*IF(W3907&lt;MinDate,1,0),"")</f>
        <v/>
      </c>
      <c r="N3907" s="36">
        <f t="shared" ca="1" si="121"/>
        <v>0</v>
      </c>
      <c r="O3907" s="36" t="e">
        <f ca="1">LEFT(OFFSET(Lists!$Q$2,MATCH(E3907,Lists!$R$3:$R$19,0),0),4)</f>
        <v>#N/A</v>
      </c>
      <c r="P3907" s="36" t="e">
        <f ca="1">MATCH(O3907,Lists!$S$2:$S$640,1)</f>
        <v>#N/A</v>
      </c>
      <c r="Q3907" s="36" t="e">
        <f ca="1">MATCH(LEFT(OFFSET(Lists!$Q$2,MATCH(E3907,Lists!$R$3:$R$19,0)+1,0),4),Lists!$S$3:$S$640,1)</f>
        <v>#N/A</v>
      </c>
      <c r="R3907" s="36" t="e">
        <f ca="1">LEFT(OFFSET(Lists!$S$2,P3907-1+MATCH(F3907,OFFSET(Lists!$T$3,P3907-1,0,Q3907-P3907+1),0),0),6)</f>
        <v>#N/A</v>
      </c>
      <c r="S3907" s="36" t="e">
        <f ca="1">VLOOKUP(R3907,Lists!B:D,3,FALSE)</f>
        <v>#N/A</v>
      </c>
      <c r="T3907" s="36" t="str">
        <f>IF(F3907&lt;&gt;"",MATCH(R3907,'Maximum minutes'!B:B,0),"")</f>
        <v/>
      </c>
      <c r="U3907" s="36">
        <f ca="1">IF(F3907&lt;&gt;"",COUNTA(OFFSET('Maximum minutes'!$C$1,'Annexe A1 Cours'!T3907,0,1,50)),0)</f>
        <v>0</v>
      </c>
      <c r="V3907" s="37">
        <f ca="1">IFERROR(OFFSET('Maximum minutes'!$C$1,T3907+1,-1+MATCH(G3907,OFFSET('Maximum minutes'!$C$1,T3907-1,0,1,50),0)),0)</f>
        <v>0</v>
      </c>
      <c r="W3907" s="38">
        <f t="shared" ca="1" si="120"/>
        <v>0</v>
      </c>
    </row>
    <row r="3908" spans="1:23" s="36" customFormat="1" ht="18.75">
      <c r="A3908" s="34"/>
      <c r="B3908" s="39"/>
      <c r="C3908" s="39"/>
      <c r="D3908" s="35"/>
      <c r="E3908" s="40"/>
      <c r="F3908" s="39"/>
      <c r="G3908" s="39"/>
      <c r="H3908" s="39"/>
      <c r="I3908" s="34"/>
      <c r="J3908" s="34"/>
      <c r="K3908" s="34"/>
      <c r="L3908" s="34"/>
      <c r="M3908" s="43" t="str">
        <f ca="1">IFERROR(OFFSET('Maximum minutes'!$C$1,T3908,MATCH(IF(G3908&lt;&gt;"",G3908,F3908),OFFSET('Maximum minutes'!$C$1,T3908-1,0,1,U3908+1),0)-1)*IF(OR(ISNUMBER(J3908),J3908="sans examen"),1,0)*IF(W3908&lt;MinDate,1,0),"")</f>
        <v/>
      </c>
      <c r="N3908" s="36">
        <f t="shared" ca="1" si="121"/>
        <v>0</v>
      </c>
      <c r="O3908" s="36" t="e">
        <f ca="1">LEFT(OFFSET(Lists!$Q$2,MATCH(E3908,Lists!$R$3:$R$19,0),0),4)</f>
        <v>#N/A</v>
      </c>
      <c r="P3908" s="36" t="e">
        <f ca="1">MATCH(O3908,Lists!$S$2:$S$640,1)</f>
        <v>#N/A</v>
      </c>
      <c r="Q3908" s="36" t="e">
        <f ca="1">MATCH(LEFT(OFFSET(Lists!$Q$2,MATCH(E3908,Lists!$R$3:$R$19,0)+1,0),4),Lists!$S$3:$S$640,1)</f>
        <v>#N/A</v>
      </c>
      <c r="R3908" s="36" t="e">
        <f ca="1">LEFT(OFFSET(Lists!$S$2,P3908-1+MATCH(F3908,OFFSET(Lists!$T$3,P3908-1,0,Q3908-P3908+1),0),0),6)</f>
        <v>#N/A</v>
      </c>
      <c r="S3908" s="36" t="e">
        <f ca="1">VLOOKUP(R3908,Lists!B:D,3,FALSE)</f>
        <v>#N/A</v>
      </c>
      <c r="T3908" s="36" t="str">
        <f>IF(F3908&lt;&gt;"",MATCH(R3908,'Maximum minutes'!B:B,0),"")</f>
        <v/>
      </c>
      <c r="U3908" s="36">
        <f ca="1">IF(F3908&lt;&gt;"",COUNTA(OFFSET('Maximum minutes'!$C$1,'Annexe A1 Cours'!T3908,0,1,50)),0)</f>
        <v>0</v>
      </c>
      <c r="V3908" s="37">
        <f ca="1">IFERROR(OFFSET('Maximum minutes'!$C$1,T3908+1,-1+MATCH(G3908,OFFSET('Maximum minutes'!$C$1,T3908-1,0,1,50),0)),0)</f>
        <v>0</v>
      </c>
      <c r="W3908" s="38">
        <f t="shared" ca="1" si="120"/>
        <v>0</v>
      </c>
    </row>
    <row r="3909" spans="1:23" s="36" customFormat="1" ht="18.75">
      <c r="A3909" s="34"/>
      <c r="B3909" s="39"/>
      <c r="C3909" s="39"/>
      <c r="D3909" s="35"/>
      <c r="E3909" s="40"/>
      <c r="F3909" s="39"/>
      <c r="G3909" s="39"/>
      <c r="H3909" s="39"/>
      <c r="I3909" s="34"/>
      <c r="J3909" s="34"/>
      <c r="K3909" s="34"/>
      <c r="L3909" s="34"/>
      <c r="M3909" s="43" t="str">
        <f ca="1">IFERROR(OFFSET('Maximum minutes'!$C$1,T3909,MATCH(IF(G3909&lt;&gt;"",G3909,F3909),OFFSET('Maximum minutes'!$C$1,T3909-1,0,1,U3909+1),0)-1)*IF(OR(ISNUMBER(J3909),J3909="sans examen"),1,0)*IF(W3909&lt;MinDate,1,0),"")</f>
        <v/>
      </c>
      <c r="N3909" s="36">
        <f t="shared" ca="1" si="121"/>
        <v>0</v>
      </c>
      <c r="O3909" s="36" t="e">
        <f ca="1">LEFT(OFFSET(Lists!$Q$2,MATCH(E3909,Lists!$R$3:$R$19,0),0),4)</f>
        <v>#N/A</v>
      </c>
      <c r="P3909" s="36" t="e">
        <f ca="1">MATCH(O3909,Lists!$S$2:$S$640,1)</f>
        <v>#N/A</v>
      </c>
      <c r="Q3909" s="36" t="e">
        <f ca="1">MATCH(LEFT(OFFSET(Lists!$Q$2,MATCH(E3909,Lists!$R$3:$R$19,0)+1,0),4),Lists!$S$3:$S$640,1)</f>
        <v>#N/A</v>
      </c>
      <c r="R3909" s="36" t="e">
        <f ca="1">LEFT(OFFSET(Lists!$S$2,P3909-1+MATCH(F3909,OFFSET(Lists!$T$3,P3909-1,0,Q3909-P3909+1),0),0),6)</f>
        <v>#N/A</v>
      </c>
      <c r="S3909" s="36" t="e">
        <f ca="1">VLOOKUP(R3909,Lists!B:D,3,FALSE)</f>
        <v>#N/A</v>
      </c>
      <c r="T3909" s="36" t="str">
        <f>IF(F3909&lt;&gt;"",MATCH(R3909,'Maximum minutes'!B:B,0),"")</f>
        <v/>
      </c>
      <c r="U3909" s="36">
        <f ca="1">IF(F3909&lt;&gt;"",COUNTA(OFFSET('Maximum minutes'!$C$1,'Annexe A1 Cours'!T3909,0,1,50)),0)</f>
        <v>0</v>
      </c>
      <c r="V3909" s="37">
        <f ca="1">IFERROR(OFFSET('Maximum minutes'!$C$1,T3909+1,-1+MATCH(G3909,OFFSET('Maximum minutes'!$C$1,T3909-1,0,1,50),0)),0)</f>
        <v>0</v>
      </c>
      <c r="W3909" s="38">
        <f t="shared" ca="1" si="120"/>
        <v>0</v>
      </c>
    </row>
    <row r="3910" spans="1:23" s="36" customFormat="1" ht="18.75">
      <c r="A3910" s="34"/>
      <c r="B3910" s="39"/>
      <c r="C3910" s="39"/>
      <c r="D3910" s="35"/>
      <c r="E3910" s="40"/>
      <c r="F3910" s="39"/>
      <c r="G3910" s="39"/>
      <c r="H3910" s="39"/>
      <c r="I3910" s="34"/>
      <c r="J3910" s="34"/>
      <c r="K3910" s="34"/>
      <c r="L3910" s="34"/>
      <c r="M3910" s="43" t="str">
        <f ca="1">IFERROR(OFFSET('Maximum minutes'!$C$1,T3910,MATCH(IF(G3910&lt;&gt;"",G3910,F3910),OFFSET('Maximum minutes'!$C$1,T3910-1,0,1,U3910+1),0)-1)*IF(OR(ISNUMBER(J3910),J3910="sans examen"),1,0)*IF(W3910&lt;MinDate,1,0),"")</f>
        <v/>
      </c>
      <c r="N3910" s="36">
        <f t="shared" ca="1" si="121"/>
        <v>0</v>
      </c>
      <c r="O3910" s="36" t="e">
        <f ca="1">LEFT(OFFSET(Lists!$Q$2,MATCH(E3910,Lists!$R$3:$R$19,0),0),4)</f>
        <v>#N/A</v>
      </c>
      <c r="P3910" s="36" t="e">
        <f ca="1">MATCH(O3910,Lists!$S$2:$S$640,1)</f>
        <v>#N/A</v>
      </c>
      <c r="Q3910" s="36" t="e">
        <f ca="1">MATCH(LEFT(OFFSET(Lists!$Q$2,MATCH(E3910,Lists!$R$3:$R$19,0)+1,0),4),Lists!$S$3:$S$640,1)</f>
        <v>#N/A</v>
      </c>
      <c r="R3910" s="36" t="e">
        <f ca="1">LEFT(OFFSET(Lists!$S$2,P3910-1+MATCH(F3910,OFFSET(Lists!$T$3,P3910-1,0,Q3910-P3910+1),0),0),6)</f>
        <v>#N/A</v>
      </c>
      <c r="S3910" s="36" t="e">
        <f ca="1">VLOOKUP(R3910,Lists!B:D,3,FALSE)</f>
        <v>#N/A</v>
      </c>
      <c r="T3910" s="36" t="str">
        <f>IF(F3910&lt;&gt;"",MATCH(R3910,'Maximum minutes'!B:B,0),"")</f>
        <v/>
      </c>
      <c r="U3910" s="36">
        <f ca="1">IF(F3910&lt;&gt;"",COUNTA(OFFSET('Maximum minutes'!$C$1,'Annexe A1 Cours'!T3910,0,1,50)),0)</f>
        <v>0</v>
      </c>
      <c r="V3910" s="37">
        <f ca="1">IFERROR(OFFSET('Maximum minutes'!$C$1,T3910+1,-1+MATCH(G3910,OFFSET('Maximum minutes'!$C$1,T3910-1,0,1,50),0)),0)</f>
        <v>0</v>
      </c>
      <c r="W3910" s="38">
        <f t="shared" ca="1" si="120"/>
        <v>0</v>
      </c>
    </row>
    <row r="3911" spans="1:23" s="36" customFormat="1" ht="18.75">
      <c r="A3911" s="34"/>
      <c r="B3911" s="39"/>
      <c r="C3911" s="39"/>
      <c r="D3911" s="35"/>
      <c r="E3911" s="40"/>
      <c r="F3911" s="39"/>
      <c r="G3911" s="39"/>
      <c r="H3911" s="39"/>
      <c r="I3911" s="34"/>
      <c r="J3911" s="34"/>
      <c r="K3911" s="34"/>
      <c r="L3911" s="34"/>
      <c r="M3911" s="43" t="str">
        <f ca="1">IFERROR(OFFSET('Maximum minutes'!$C$1,T3911,MATCH(IF(G3911&lt;&gt;"",G3911,F3911),OFFSET('Maximum minutes'!$C$1,T3911-1,0,1,U3911+1),0)-1)*IF(OR(ISNUMBER(J3911),J3911="sans examen"),1,0)*IF(W3911&lt;MinDate,1,0),"")</f>
        <v/>
      </c>
      <c r="N3911" s="36">
        <f t="shared" ca="1" si="121"/>
        <v>0</v>
      </c>
      <c r="O3911" s="36" t="e">
        <f ca="1">LEFT(OFFSET(Lists!$Q$2,MATCH(E3911,Lists!$R$3:$R$19,0),0),4)</f>
        <v>#N/A</v>
      </c>
      <c r="P3911" s="36" t="e">
        <f ca="1">MATCH(O3911,Lists!$S$2:$S$640,1)</f>
        <v>#N/A</v>
      </c>
      <c r="Q3911" s="36" t="e">
        <f ca="1">MATCH(LEFT(OFFSET(Lists!$Q$2,MATCH(E3911,Lists!$R$3:$R$19,0)+1,0),4),Lists!$S$3:$S$640,1)</f>
        <v>#N/A</v>
      </c>
      <c r="R3911" s="36" t="e">
        <f ca="1">LEFT(OFFSET(Lists!$S$2,P3911-1+MATCH(F3911,OFFSET(Lists!$T$3,P3911-1,0,Q3911-P3911+1),0),0),6)</f>
        <v>#N/A</v>
      </c>
      <c r="S3911" s="36" t="e">
        <f ca="1">VLOOKUP(R3911,Lists!B:D,3,FALSE)</f>
        <v>#N/A</v>
      </c>
      <c r="T3911" s="36" t="str">
        <f>IF(F3911&lt;&gt;"",MATCH(R3911,'Maximum minutes'!B:B,0),"")</f>
        <v/>
      </c>
      <c r="U3911" s="36">
        <f ca="1">IF(F3911&lt;&gt;"",COUNTA(OFFSET('Maximum minutes'!$C$1,'Annexe A1 Cours'!T3911,0,1,50)),0)</f>
        <v>0</v>
      </c>
      <c r="V3911" s="37">
        <f ca="1">IFERROR(OFFSET('Maximum minutes'!$C$1,T3911+1,-1+MATCH(G3911,OFFSET('Maximum minutes'!$C$1,T3911-1,0,1,50),0)),0)</f>
        <v>0</v>
      </c>
      <c r="W3911" s="38">
        <f t="shared" ref="W3911:W3974" ca="1" si="122">IFERROR(DATE(YEAR(D3911)+V3911,MONTH(D3911),DAY(D3911)),"")</f>
        <v>0</v>
      </c>
    </row>
    <row r="3912" spans="1:23" s="36" customFormat="1" ht="18.75">
      <c r="A3912" s="34"/>
      <c r="B3912" s="39"/>
      <c r="C3912" s="39"/>
      <c r="D3912" s="35"/>
      <c r="E3912" s="40"/>
      <c r="F3912" s="39"/>
      <c r="G3912" s="39"/>
      <c r="H3912" s="39"/>
      <c r="I3912" s="34"/>
      <c r="J3912" s="34"/>
      <c r="K3912" s="34"/>
      <c r="L3912" s="34"/>
      <c r="M3912" s="43" t="str">
        <f ca="1">IFERROR(OFFSET('Maximum minutes'!$C$1,T3912,MATCH(IF(G3912&lt;&gt;"",G3912,F3912),OFFSET('Maximum minutes'!$C$1,T3912-1,0,1,U3912+1),0)-1)*IF(OR(ISNUMBER(J3912),J3912="sans examen"),1,0)*IF(W3912&lt;MinDate,1,0),"")</f>
        <v/>
      </c>
      <c r="N3912" s="36">
        <f t="shared" ref="N3912:N3975" ca="1" si="123">IF(K3912&gt;0,MIN(K3912,M3912),0)*IF(M3912="",0,1)</f>
        <v>0</v>
      </c>
      <c r="O3912" s="36" t="e">
        <f ca="1">LEFT(OFFSET(Lists!$Q$2,MATCH(E3912,Lists!$R$3:$R$19,0),0),4)</f>
        <v>#N/A</v>
      </c>
      <c r="P3912" s="36" t="e">
        <f ca="1">MATCH(O3912,Lists!$S$2:$S$640,1)</f>
        <v>#N/A</v>
      </c>
      <c r="Q3912" s="36" t="e">
        <f ca="1">MATCH(LEFT(OFFSET(Lists!$Q$2,MATCH(E3912,Lists!$R$3:$R$19,0)+1,0),4),Lists!$S$3:$S$640,1)</f>
        <v>#N/A</v>
      </c>
      <c r="R3912" s="36" t="e">
        <f ca="1">LEFT(OFFSET(Lists!$S$2,P3912-1+MATCH(F3912,OFFSET(Lists!$T$3,P3912-1,0,Q3912-P3912+1),0),0),6)</f>
        <v>#N/A</v>
      </c>
      <c r="S3912" s="36" t="e">
        <f ca="1">VLOOKUP(R3912,Lists!B:D,3,FALSE)</f>
        <v>#N/A</v>
      </c>
      <c r="T3912" s="36" t="str">
        <f>IF(F3912&lt;&gt;"",MATCH(R3912,'Maximum minutes'!B:B,0),"")</f>
        <v/>
      </c>
      <c r="U3912" s="36">
        <f ca="1">IF(F3912&lt;&gt;"",COUNTA(OFFSET('Maximum minutes'!$C$1,'Annexe A1 Cours'!T3912,0,1,50)),0)</f>
        <v>0</v>
      </c>
      <c r="V3912" s="37">
        <f ca="1">IFERROR(OFFSET('Maximum minutes'!$C$1,T3912+1,-1+MATCH(G3912,OFFSET('Maximum minutes'!$C$1,T3912-1,0,1,50),0)),0)</f>
        <v>0</v>
      </c>
      <c r="W3912" s="38">
        <f t="shared" ca="1" si="122"/>
        <v>0</v>
      </c>
    </row>
    <row r="3913" spans="1:23" s="36" customFormat="1" ht="18.75">
      <c r="A3913" s="34"/>
      <c r="B3913" s="39"/>
      <c r="C3913" s="39"/>
      <c r="D3913" s="35"/>
      <c r="E3913" s="40"/>
      <c r="F3913" s="39"/>
      <c r="G3913" s="39"/>
      <c r="H3913" s="39"/>
      <c r="I3913" s="34"/>
      <c r="J3913" s="34"/>
      <c r="K3913" s="34"/>
      <c r="L3913" s="34"/>
      <c r="M3913" s="43" t="str">
        <f ca="1">IFERROR(OFFSET('Maximum minutes'!$C$1,T3913,MATCH(IF(G3913&lt;&gt;"",G3913,F3913),OFFSET('Maximum minutes'!$C$1,T3913-1,0,1,U3913+1),0)-1)*IF(OR(ISNUMBER(J3913),J3913="sans examen"),1,0)*IF(W3913&lt;MinDate,1,0),"")</f>
        <v/>
      </c>
      <c r="N3913" s="36">
        <f t="shared" ca="1" si="123"/>
        <v>0</v>
      </c>
      <c r="O3913" s="36" t="e">
        <f ca="1">LEFT(OFFSET(Lists!$Q$2,MATCH(E3913,Lists!$R$3:$R$19,0),0),4)</f>
        <v>#N/A</v>
      </c>
      <c r="P3913" s="36" t="e">
        <f ca="1">MATCH(O3913,Lists!$S$2:$S$640,1)</f>
        <v>#N/A</v>
      </c>
      <c r="Q3913" s="36" t="e">
        <f ca="1">MATCH(LEFT(OFFSET(Lists!$Q$2,MATCH(E3913,Lists!$R$3:$R$19,0)+1,0),4),Lists!$S$3:$S$640,1)</f>
        <v>#N/A</v>
      </c>
      <c r="R3913" s="36" t="e">
        <f ca="1">LEFT(OFFSET(Lists!$S$2,P3913-1+MATCH(F3913,OFFSET(Lists!$T$3,P3913-1,0,Q3913-P3913+1),0),0),6)</f>
        <v>#N/A</v>
      </c>
      <c r="S3913" s="36" t="e">
        <f ca="1">VLOOKUP(R3913,Lists!B:D,3,FALSE)</f>
        <v>#N/A</v>
      </c>
      <c r="T3913" s="36" t="str">
        <f>IF(F3913&lt;&gt;"",MATCH(R3913,'Maximum minutes'!B:B,0),"")</f>
        <v/>
      </c>
      <c r="U3913" s="36">
        <f ca="1">IF(F3913&lt;&gt;"",COUNTA(OFFSET('Maximum minutes'!$C$1,'Annexe A1 Cours'!T3913,0,1,50)),0)</f>
        <v>0</v>
      </c>
      <c r="V3913" s="37">
        <f ca="1">IFERROR(OFFSET('Maximum minutes'!$C$1,T3913+1,-1+MATCH(G3913,OFFSET('Maximum minutes'!$C$1,T3913-1,0,1,50),0)),0)</f>
        <v>0</v>
      </c>
      <c r="W3913" s="38">
        <f t="shared" ca="1" si="122"/>
        <v>0</v>
      </c>
    </row>
    <row r="3914" spans="1:23" s="36" customFormat="1" ht="18.75">
      <c r="A3914" s="34"/>
      <c r="B3914" s="39"/>
      <c r="C3914" s="39"/>
      <c r="D3914" s="35"/>
      <c r="E3914" s="40"/>
      <c r="F3914" s="39"/>
      <c r="G3914" s="39"/>
      <c r="H3914" s="39"/>
      <c r="I3914" s="34"/>
      <c r="J3914" s="34"/>
      <c r="K3914" s="34"/>
      <c r="L3914" s="34"/>
      <c r="M3914" s="43" t="str">
        <f ca="1">IFERROR(OFFSET('Maximum minutes'!$C$1,T3914,MATCH(IF(G3914&lt;&gt;"",G3914,F3914),OFFSET('Maximum minutes'!$C$1,T3914-1,0,1,U3914+1),0)-1)*IF(OR(ISNUMBER(J3914),J3914="sans examen"),1,0)*IF(W3914&lt;MinDate,1,0),"")</f>
        <v/>
      </c>
      <c r="N3914" s="36">
        <f t="shared" ca="1" si="123"/>
        <v>0</v>
      </c>
      <c r="O3914" s="36" t="e">
        <f ca="1">LEFT(OFFSET(Lists!$Q$2,MATCH(E3914,Lists!$R$3:$R$19,0),0),4)</f>
        <v>#N/A</v>
      </c>
      <c r="P3914" s="36" t="e">
        <f ca="1">MATCH(O3914,Lists!$S$2:$S$640,1)</f>
        <v>#N/A</v>
      </c>
      <c r="Q3914" s="36" t="e">
        <f ca="1">MATCH(LEFT(OFFSET(Lists!$Q$2,MATCH(E3914,Lists!$R$3:$R$19,0)+1,0),4),Lists!$S$3:$S$640,1)</f>
        <v>#N/A</v>
      </c>
      <c r="R3914" s="36" t="e">
        <f ca="1">LEFT(OFFSET(Lists!$S$2,P3914-1+MATCH(F3914,OFFSET(Lists!$T$3,P3914-1,0,Q3914-P3914+1),0),0),6)</f>
        <v>#N/A</v>
      </c>
      <c r="S3914" s="36" t="e">
        <f ca="1">VLOOKUP(R3914,Lists!B:D,3,FALSE)</f>
        <v>#N/A</v>
      </c>
      <c r="T3914" s="36" t="str">
        <f>IF(F3914&lt;&gt;"",MATCH(R3914,'Maximum minutes'!B:B,0),"")</f>
        <v/>
      </c>
      <c r="U3914" s="36">
        <f ca="1">IF(F3914&lt;&gt;"",COUNTA(OFFSET('Maximum minutes'!$C$1,'Annexe A1 Cours'!T3914,0,1,50)),0)</f>
        <v>0</v>
      </c>
      <c r="V3914" s="37">
        <f ca="1">IFERROR(OFFSET('Maximum minutes'!$C$1,T3914+1,-1+MATCH(G3914,OFFSET('Maximum minutes'!$C$1,T3914-1,0,1,50),0)),0)</f>
        <v>0</v>
      </c>
      <c r="W3914" s="38">
        <f t="shared" ca="1" si="122"/>
        <v>0</v>
      </c>
    </row>
    <row r="3915" spans="1:23" s="36" customFormat="1" ht="18.75">
      <c r="A3915" s="34"/>
      <c r="B3915" s="39"/>
      <c r="C3915" s="39"/>
      <c r="D3915" s="35"/>
      <c r="E3915" s="40"/>
      <c r="F3915" s="39"/>
      <c r="G3915" s="39"/>
      <c r="H3915" s="39"/>
      <c r="I3915" s="34"/>
      <c r="J3915" s="34"/>
      <c r="K3915" s="34"/>
      <c r="L3915" s="34"/>
      <c r="M3915" s="43" t="str">
        <f ca="1">IFERROR(OFFSET('Maximum minutes'!$C$1,T3915,MATCH(IF(G3915&lt;&gt;"",G3915,F3915),OFFSET('Maximum minutes'!$C$1,T3915-1,0,1,U3915+1),0)-1)*IF(OR(ISNUMBER(J3915),J3915="sans examen"),1,0)*IF(W3915&lt;MinDate,1,0),"")</f>
        <v/>
      </c>
      <c r="N3915" s="36">
        <f t="shared" ca="1" si="123"/>
        <v>0</v>
      </c>
      <c r="O3915" s="36" t="e">
        <f ca="1">LEFT(OFFSET(Lists!$Q$2,MATCH(E3915,Lists!$R$3:$R$19,0),0),4)</f>
        <v>#N/A</v>
      </c>
      <c r="P3915" s="36" t="e">
        <f ca="1">MATCH(O3915,Lists!$S$2:$S$640,1)</f>
        <v>#N/A</v>
      </c>
      <c r="Q3915" s="36" t="e">
        <f ca="1">MATCH(LEFT(OFFSET(Lists!$Q$2,MATCH(E3915,Lists!$R$3:$R$19,0)+1,0),4),Lists!$S$3:$S$640,1)</f>
        <v>#N/A</v>
      </c>
      <c r="R3915" s="36" t="e">
        <f ca="1">LEFT(OFFSET(Lists!$S$2,P3915-1+MATCH(F3915,OFFSET(Lists!$T$3,P3915-1,0,Q3915-P3915+1),0),0),6)</f>
        <v>#N/A</v>
      </c>
      <c r="S3915" s="36" t="e">
        <f ca="1">VLOOKUP(R3915,Lists!B:D,3,FALSE)</f>
        <v>#N/A</v>
      </c>
      <c r="T3915" s="36" t="str">
        <f>IF(F3915&lt;&gt;"",MATCH(R3915,'Maximum minutes'!B:B,0),"")</f>
        <v/>
      </c>
      <c r="U3915" s="36">
        <f ca="1">IF(F3915&lt;&gt;"",COUNTA(OFFSET('Maximum minutes'!$C$1,'Annexe A1 Cours'!T3915,0,1,50)),0)</f>
        <v>0</v>
      </c>
      <c r="V3915" s="37">
        <f ca="1">IFERROR(OFFSET('Maximum minutes'!$C$1,T3915+1,-1+MATCH(G3915,OFFSET('Maximum minutes'!$C$1,T3915-1,0,1,50),0)),0)</f>
        <v>0</v>
      </c>
      <c r="W3915" s="38">
        <f t="shared" ca="1" si="122"/>
        <v>0</v>
      </c>
    </row>
    <row r="3916" spans="1:23" s="36" customFormat="1" ht="18.75">
      <c r="A3916" s="34"/>
      <c r="B3916" s="39"/>
      <c r="C3916" s="39"/>
      <c r="D3916" s="35"/>
      <c r="E3916" s="40"/>
      <c r="F3916" s="39"/>
      <c r="G3916" s="39"/>
      <c r="H3916" s="39"/>
      <c r="I3916" s="34"/>
      <c r="J3916" s="34"/>
      <c r="K3916" s="34"/>
      <c r="L3916" s="34"/>
      <c r="M3916" s="43" t="str">
        <f ca="1">IFERROR(OFFSET('Maximum minutes'!$C$1,T3916,MATCH(IF(G3916&lt;&gt;"",G3916,F3916),OFFSET('Maximum minutes'!$C$1,T3916-1,0,1,U3916+1),0)-1)*IF(OR(ISNUMBER(J3916),J3916="sans examen"),1,0)*IF(W3916&lt;MinDate,1,0),"")</f>
        <v/>
      </c>
      <c r="N3916" s="36">
        <f t="shared" ca="1" si="123"/>
        <v>0</v>
      </c>
      <c r="O3916" s="36" t="e">
        <f ca="1">LEFT(OFFSET(Lists!$Q$2,MATCH(E3916,Lists!$R$3:$R$19,0),0),4)</f>
        <v>#N/A</v>
      </c>
      <c r="P3916" s="36" t="e">
        <f ca="1">MATCH(O3916,Lists!$S$2:$S$640,1)</f>
        <v>#N/A</v>
      </c>
      <c r="Q3916" s="36" t="e">
        <f ca="1">MATCH(LEFT(OFFSET(Lists!$Q$2,MATCH(E3916,Lists!$R$3:$R$19,0)+1,0),4),Lists!$S$3:$S$640,1)</f>
        <v>#N/A</v>
      </c>
      <c r="R3916" s="36" t="e">
        <f ca="1">LEFT(OFFSET(Lists!$S$2,P3916-1+MATCH(F3916,OFFSET(Lists!$T$3,P3916-1,0,Q3916-P3916+1),0),0),6)</f>
        <v>#N/A</v>
      </c>
      <c r="S3916" s="36" t="e">
        <f ca="1">VLOOKUP(R3916,Lists!B:D,3,FALSE)</f>
        <v>#N/A</v>
      </c>
      <c r="T3916" s="36" t="str">
        <f>IF(F3916&lt;&gt;"",MATCH(R3916,'Maximum minutes'!B:B,0),"")</f>
        <v/>
      </c>
      <c r="U3916" s="36">
        <f ca="1">IF(F3916&lt;&gt;"",COUNTA(OFFSET('Maximum minutes'!$C$1,'Annexe A1 Cours'!T3916,0,1,50)),0)</f>
        <v>0</v>
      </c>
      <c r="V3916" s="37">
        <f ca="1">IFERROR(OFFSET('Maximum minutes'!$C$1,T3916+1,-1+MATCH(G3916,OFFSET('Maximum minutes'!$C$1,T3916-1,0,1,50),0)),0)</f>
        <v>0</v>
      </c>
      <c r="W3916" s="38">
        <f t="shared" ca="1" si="122"/>
        <v>0</v>
      </c>
    </row>
    <row r="3917" spans="1:23" s="36" customFormat="1" ht="18.75">
      <c r="A3917" s="34"/>
      <c r="B3917" s="39"/>
      <c r="C3917" s="39"/>
      <c r="D3917" s="35"/>
      <c r="E3917" s="40"/>
      <c r="F3917" s="39"/>
      <c r="G3917" s="39"/>
      <c r="H3917" s="39"/>
      <c r="I3917" s="34"/>
      <c r="J3917" s="34"/>
      <c r="K3917" s="34"/>
      <c r="L3917" s="34"/>
      <c r="M3917" s="43" t="str">
        <f ca="1">IFERROR(OFFSET('Maximum minutes'!$C$1,T3917,MATCH(IF(G3917&lt;&gt;"",G3917,F3917),OFFSET('Maximum minutes'!$C$1,T3917-1,0,1,U3917+1),0)-1)*IF(OR(ISNUMBER(J3917),J3917="sans examen"),1,0)*IF(W3917&lt;MinDate,1,0),"")</f>
        <v/>
      </c>
      <c r="N3917" s="36">
        <f t="shared" ca="1" si="123"/>
        <v>0</v>
      </c>
      <c r="O3917" s="36" t="e">
        <f ca="1">LEFT(OFFSET(Lists!$Q$2,MATCH(E3917,Lists!$R$3:$R$19,0),0),4)</f>
        <v>#N/A</v>
      </c>
      <c r="P3917" s="36" t="e">
        <f ca="1">MATCH(O3917,Lists!$S$2:$S$640,1)</f>
        <v>#N/A</v>
      </c>
      <c r="Q3917" s="36" t="e">
        <f ca="1">MATCH(LEFT(OFFSET(Lists!$Q$2,MATCH(E3917,Lists!$R$3:$R$19,0)+1,0),4),Lists!$S$3:$S$640,1)</f>
        <v>#N/A</v>
      </c>
      <c r="R3917" s="36" t="e">
        <f ca="1">LEFT(OFFSET(Lists!$S$2,P3917-1+MATCH(F3917,OFFSET(Lists!$T$3,P3917-1,0,Q3917-P3917+1),0),0),6)</f>
        <v>#N/A</v>
      </c>
      <c r="S3917" s="36" t="e">
        <f ca="1">VLOOKUP(R3917,Lists!B:D,3,FALSE)</f>
        <v>#N/A</v>
      </c>
      <c r="T3917" s="36" t="str">
        <f>IF(F3917&lt;&gt;"",MATCH(R3917,'Maximum minutes'!B:B,0),"")</f>
        <v/>
      </c>
      <c r="U3917" s="36">
        <f ca="1">IF(F3917&lt;&gt;"",COUNTA(OFFSET('Maximum minutes'!$C$1,'Annexe A1 Cours'!T3917,0,1,50)),0)</f>
        <v>0</v>
      </c>
      <c r="V3917" s="37">
        <f ca="1">IFERROR(OFFSET('Maximum minutes'!$C$1,T3917+1,-1+MATCH(G3917,OFFSET('Maximum minutes'!$C$1,T3917-1,0,1,50),0)),0)</f>
        <v>0</v>
      </c>
      <c r="W3917" s="38">
        <f t="shared" ca="1" si="122"/>
        <v>0</v>
      </c>
    </row>
    <row r="3918" spans="1:23" s="36" customFormat="1" ht="18.75">
      <c r="A3918" s="34"/>
      <c r="B3918" s="39"/>
      <c r="C3918" s="39"/>
      <c r="D3918" s="35"/>
      <c r="E3918" s="40"/>
      <c r="F3918" s="39"/>
      <c r="G3918" s="39"/>
      <c r="H3918" s="39"/>
      <c r="I3918" s="34"/>
      <c r="J3918" s="34"/>
      <c r="K3918" s="34"/>
      <c r="L3918" s="34"/>
      <c r="M3918" s="43" t="str">
        <f ca="1">IFERROR(OFFSET('Maximum minutes'!$C$1,T3918,MATCH(IF(G3918&lt;&gt;"",G3918,F3918),OFFSET('Maximum minutes'!$C$1,T3918-1,0,1,U3918+1),0)-1)*IF(OR(ISNUMBER(J3918),J3918="sans examen"),1,0)*IF(W3918&lt;MinDate,1,0),"")</f>
        <v/>
      </c>
      <c r="N3918" s="36">
        <f t="shared" ca="1" si="123"/>
        <v>0</v>
      </c>
      <c r="O3918" s="36" t="e">
        <f ca="1">LEFT(OFFSET(Lists!$Q$2,MATCH(E3918,Lists!$R$3:$R$19,0),0),4)</f>
        <v>#N/A</v>
      </c>
      <c r="P3918" s="36" t="e">
        <f ca="1">MATCH(O3918,Lists!$S$2:$S$640,1)</f>
        <v>#N/A</v>
      </c>
      <c r="Q3918" s="36" t="e">
        <f ca="1">MATCH(LEFT(OFFSET(Lists!$Q$2,MATCH(E3918,Lists!$R$3:$R$19,0)+1,0),4),Lists!$S$3:$S$640,1)</f>
        <v>#N/A</v>
      </c>
      <c r="R3918" s="36" t="e">
        <f ca="1">LEFT(OFFSET(Lists!$S$2,P3918-1+MATCH(F3918,OFFSET(Lists!$T$3,P3918-1,0,Q3918-P3918+1),0),0),6)</f>
        <v>#N/A</v>
      </c>
      <c r="S3918" s="36" t="e">
        <f ca="1">VLOOKUP(R3918,Lists!B:D,3,FALSE)</f>
        <v>#N/A</v>
      </c>
      <c r="T3918" s="36" t="str">
        <f>IF(F3918&lt;&gt;"",MATCH(R3918,'Maximum minutes'!B:B,0),"")</f>
        <v/>
      </c>
      <c r="U3918" s="36">
        <f ca="1">IF(F3918&lt;&gt;"",COUNTA(OFFSET('Maximum minutes'!$C$1,'Annexe A1 Cours'!T3918,0,1,50)),0)</f>
        <v>0</v>
      </c>
      <c r="V3918" s="37">
        <f ca="1">IFERROR(OFFSET('Maximum minutes'!$C$1,T3918+1,-1+MATCH(G3918,OFFSET('Maximum minutes'!$C$1,T3918-1,0,1,50),0)),0)</f>
        <v>0</v>
      </c>
      <c r="W3918" s="38">
        <f t="shared" ca="1" si="122"/>
        <v>0</v>
      </c>
    </row>
    <row r="3919" spans="1:23" s="36" customFormat="1" ht="18.75">
      <c r="A3919" s="34"/>
      <c r="B3919" s="39"/>
      <c r="C3919" s="39"/>
      <c r="D3919" s="35"/>
      <c r="E3919" s="40"/>
      <c r="F3919" s="39"/>
      <c r="G3919" s="39"/>
      <c r="H3919" s="39"/>
      <c r="I3919" s="34"/>
      <c r="J3919" s="34"/>
      <c r="K3919" s="34"/>
      <c r="L3919" s="34"/>
      <c r="M3919" s="43" t="str">
        <f ca="1">IFERROR(OFFSET('Maximum minutes'!$C$1,T3919,MATCH(IF(G3919&lt;&gt;"",G3919,F3919),OFFSET('Maximum minutes'!$C$1,T3919-1,0,1,U3919+1),0)-1)*IF(OR(ISNUMBER(J3919),J3919="sans examen"),1,0)*IF(W3919&lt;MinDate,1,0),"")</f>
        <v/>
      </c>
      <c r="N3919" s="36">
        <f t="shared" ca="1" si="123"/>
        <v>0</v>
      </c>
      <c r="O3919" s="36" t="e">
        <f ca="1">LEFT(OFFSET(Lists!$Q$2,MATCH(E3919,Lists!$R$3:$R$19,0),0),4)</f>
        <v>#N/A</v>
      </c>
      <c r="P3919" s="36" t="e">
        <f ca="1">MATCH(O3919,Lists!$S$2:$S$640,1)</f>
        <v>#N/A</v>
      </c>
      <c r="Q3919" s="36" t="e">
        <f ca="1">MATCH(LEFT(OFFSET(Lists!$Q$2,MATCH(E3919,Lists!$R$3:$R$19,0)+1,0),4),Lists!$S$3:$S$640,1)</f>
        <v>#N/A</v>
      </c>
      <c r="R3919" s="36" t="e">
        <f ca="1">LEFT(OFFSET(Lists!$S$2,P3919-1+MATCH(F3919,OFFSET(Lists!$T$3,P3919-1,0,Q3919-P3919+1),0),0),6)</f>
        <v>#N/A</v>
      </c>
      <c r="S3919" s="36" t="e">
        <f ca="1">VLOOKUP(R3919,Lists!B:D,3,FALSE)</f>
        <v>#N/A</v>
      </c>
      <c r="T3919" s="36" t="str">
        <f>IF(F3919&lt;&gt;"",MATCH(R3919,'Maximum minutes'!B:B,0),"")</f>
        <v/>
      </c>
      <c r="U3919" s="36">
        <f ca="1">IF(F3919&lt;&gt;"",COUNTA(OFFSET('Maximum minutes'!$C$1,'Annexe A1 Cours'!T3919,0,1,50)),0)</f>
        <v>0</v>
      </c>
      <c r="V3919" s="37">
        <f ca="1">IFERROR(OFFSET('Maximum minutes'!$C$1,T3919+1,-1+MATCH(G3919,OFFSET('Maximum minutes'!$C$1,T3919-1,0,1,50),0)),0)</f>
        <v>0</v>
      </c>
      <c r="W3919" s="38">
        <f t="shared" ca="1" si="122"/>
        <v>0</v>
      </c>
    </row>
    <row r="3920" spans="1:23" s="36" customFormat="1" ht="18.75">
      <c r="A3920" s="34"/>
      <c r="B3920" s="39"/>
      <c r="C3920" s="39"/>
      <c r="D3920" s="35"/>
      <c r="E3920" s="40"/>
      <c r="F3920" s="39"/>
      <c r="G3920" s="39"/>
      <c r="H3920" s="39"/>
      <c r="I3920" s="34"/>
      <c r="J3920" s="34"/>
      <c r="K3920" s="34"/>
      <c r="L3920" s="34"/>
      <c r="M3920" s="43" t="str">
        <f ca="1">IFERROR(OFFSET('Maximum minutes'!$C$1,T3920,MATCH(IF(G3920&lt;&gt;"",G3920,F3920),OFFSET('Maximum minutes'!$C$1,T3920-1,0,1,U3920+1),0)-1)*IF(OR(ISNUMBER(J3920),J3920="sans examen"),1,0)*IF(W3920&lt;MinDate,1,0),"")</f>
        <v/>
      </c>
      <c r="N3920" s="36">
        <f t="shared" ca="1" si="123"/>
        <v>0</v>
      </c>
      <c r="O3920" s="36" t="e">
        <f ca="1">LEFT(OFFSET(Lists!$Q$2,MATCH(E3920,Lists!$R$3:$R$19,0),0),4)</f>
        <v>#N/A</v>
      </c>
      <c r="P3920" s="36" t="e">
        <f ca="1">MATCH(O3920,Lists!$S$2:$S$640,1)</f>
        <v>#N/A</v>
      </c>
      <c r="Q3920" s="36" t="e">
        <f ca="1">MATCH(LEFT(OFFSET(Lists!$Q$2,MATCH(E3920,Lists!$R$3:$R$19,0)+1,0),4),Lists!$S$3:$S$640,1)</f>
        <v>#N/A</v>
      </c>
      <c r="R3920" s="36" t="e">
        <f ca="1">LEFT(OFFSET(Lists!$S$2,P3920-1+MATCH(F3920,OFFSET(Lists!$T$3,P3920-1,0,Q3920-P3920+1),0),0),6)</f>
        <v>#N/A</v>
      </c>
      <c r="S3920" s="36" t="e">
        <f ca="1">VLOOKUP(R3920,Lists!B:D,3,FALSE)</f>
        <v>#N/A</v>
      </c>
      <c r="T3920" s="36" t="str">
        <f>IF(F3920&lt;&gt;"",MATCH(R3920,'Maximum minutes'!B:B,0),"")</f>
        <v/>
      </c>
      <c r="U3920" s="36">
        <f ca="1">IF(F3920&lt;&gt;"",COUNTA(OFFSET('Maximum minutes'!$C$1,'Annexe A1 Cours'!T3920,0,1,50)),0)</f>
        <v>0</v>
      </c>
      <c r="V3920" s="37">
        <f ca="1">IFERROR(OFFSET('Maximum minutes'!$C$1,T3920+1,-1+MATCH(G3920,OFFSET('Maximum minutes'!$C$1,T3920-1,0,1,50),0)),0)</f>
        <v>0</v>
      </c>
      <c r="W3920" s="38">
        <f t="shared" ca="1" si="122"/>
        <v>0</v>
      </c>
    </row>
    <row r="3921" spans="1:23" s="36" customFormat="1" ht="18.75">
      <c r="A3921" s="34"/>
      <c r="B3921" s="39"/>
      <c r="C3921" s="39"/>
      <c r="D3921" s="35"/>
      <c r="E3921" s="40"/>
      <c r="F3921" s="39"/>
      <c r="G3921" s="39"/>
      <c r="H3921" s="39"/>
      <c r="I3921" s="34"/>
      <c r="J3921" s="34"/>
      <c r="K3921" s="34"/>
      <c r="L3921" s="34"/>
      <c r="M3921" s="43" t="str">
        <f ca="1">IFERROR(OFFSET('Maximum minutes'!$C$1,T3921,MATCH(IF(G3921&lt;&gt;"",G3921,F3921),OFFSET('Maximum minutes'!$C$1,T3921-1,0,1,U3921+1),0)-1)*IF(OR(ISNUMBER(J3921),J3921="sans examen"),1,0)*IF(W3921&lt;MinDate,1,0),"")</f>
        <v/>
      </c>
      <c r="N3921" s="36">
        <f t="shared" ca="1" si="123"/>
        <v>0</v>
      </c>
      <c r="O3921" s="36" t="e">
        <f ca="1">LEFT(OFFSET(Lists!$Q$2,MATCH(E3921,Lists!$R$3:$R$19,0),0),4)</f>
        <v>#N/A</v>
      </c>
      <c r="P3921" s="36" t="e">
        <f ca="1">MATCH(O3921,Lists!$S$2:$S$640,1)</f>
        <v>#N/A</v>
      </c>
      <c r="Q3921" s="36" t="e">
        <f ca="1">MATCH(LEFT(OFFSET(Lists!$Q$2,MATCH(E3921,Lists!$R$3:$R$19,0)+1,0),4),Lists!$S$3:$S$640,1)</f>
        <v>#N/A</v>
      </c>
      <c r="R3921" s="36" t="e">
        <f ca="1">LEFT(OFFSET(Lists!$S$2,P3921-1+MATCH(F3921,OFFSET(Lists!$T$3,P3921-1,0,Q3921-P3921+1),0),0),6)</f>
        <v>#N/A</v>
      </c>
      <c r="S3921" s="36" t="e">
        <f ca="1">VLOOKUP(R3921,Lists!B:D,3,FALSE)</f>
        <v>#N/A</v>
      </c>
      <c r="T3921" s="36" t="str">
        <f>IF(F3921&lt;&gt;"",MATCH(R3921,'Maximum minutes'!B:B,0),"")</f>
        <v/>
      </c>
      <c r="U3921" s="36">
        <f ca="1">IF(F3921&lt;&gt;"",COUNTA(OFFSET('Maximum minutes'!$C$1,'Annexe A1 Cours'!T3921,0,1,50)),0)</f>
        <v>0</v>
      </c>
      <c r="V3921" s="37">
        <f ca="1">IFERROR(OFFSET('Maximum minutes'!$C$1,T3921+1,-1+MATCH(G3921,OFFSET('Maximum minutes'!$C$1,T3921-1,0,1,50),0)),0)</f>
        <v>0</v>
      </c>
      <c r="W3921" s="38">
        <f t="shared" ca="1" si="122"/>
        <v>0</v>
      </c>
    </row>
    <row r="3922" spans="1:23" s="36" customFormat="1" ht="18.75">
      <c r="A3922" s="34"/>
      <c r="B3922" s="39"/>
      <c r="C3922" s="39"/>
      <c r="D3922" s="35"/>
      <c r="E3922" s="40"/>
      <c r="F3922" s="39"/>
      <c r="G3922" s="39"/>
      <c r="H3922" s="39"/>
      <c r="I3922" s="34"/>
      <c r="J3922" s="34"/>
      <c r="K3922" s="34"/>
      <c r="L3922" s="34"/>
      <c r="M3922" s="43" t="str">
        <f ca="1">IFERROR(OFFSET('Maximum minutes'!$C$1,T3922,MATCH(IF(G3922&lt;&gt;"",G3922,F3922),OFFSET('Maximum minutes'!$C$1,T3922-1,0,1,U3922+1),0)-1)*IF(OR(ISNUMBER(J3922),J3922="sans examen"),1,0)*IF(W3922&lt;MinDate,1,0),"")</f>
        <v/>
      </c>
      <c r="N3922" s="36">
        <f t="shared" ca="1" si="123"/>
        <v>0</v>
      </c>
      <c r="O3922" s="36" t="e">
        <f ca="1">LEFT(OFFSET(Lists!$Q$2,MATCH(E3922,Lists!$R$3:$R$19,0),0),4)</f>
        <v>#N/A</v>
      </c>
      <c r="P3922" s="36" t="e">
        <f ca="1">MATCH(O3922,Lists!$S$2:$S$640,1)</f>
        <v>#N/A</v>
      </c>
      <c r="Q3922" s="36" t="e">
        <f ca="1">MATCH(LEFT(OFFSET(Lists!$Q$2,MATCH(E3922,Lists!$R$3:$R$19,0)+1,0),4),Lists!$S$3:$S$640,1)</f>
        <v>#N/A</v>
      </c>
      <c r="R3922" s="36" t="e">
        <f ca="1">LEFT(OFFSET(Lists!$S$2,P3922-1+MATCH(F3922,OFFSET(Lists!$T$3,P3922-1,0,Q3922-P3922+1),0),0),6)</f>
        <v>#N/A</v>
      </c>
      <c r="S3922" s="36" t="e">
        <f ca="1">VLOOKUP(R3922,Lists!B:D,3,FALSE)</f>
        <v>#N/A</v>
      </c>
      <c r="T3922" s="36" t="str">
        <f>IF(F3922&lt;&gt;"",MATCH(R3922,'Maximum minutes'!B:B,0),"")</f>
        <v/>
      </c>
      <c r="U3922" s="36">
        <f ca="1">IF(F3922&lt;&gt;"",COUNTA(OFFSET('Maximum minutes'!$C$1,'Annexe A1 Cours'!T3922,0,1,50)),0)</f>
        <v>0</v>
      </c>
      <c r="V3922" s="37">
        <f ca="1">IFERROR(OFFSET('Maximum minutes'!$C$1,T3922+1,-1+MATCH(G3922,OFFSET('Maximum minutes'!$C$1,T3922-1,0,1,50),0)),0)</f>
        <v>0</v>
      </c>
      <c r="W3922" s="38">
        <f t="shared" ca="1" si="122"/>
        <v>0</v>
      </c>
    </row>
    <row r="3923" spans="1:23" s="36" customFormat="1" ht="18.75">
      <c r="A3923" s="34"/>
      <c r="B3923" s="39"/>
      <c r="C3923" s="39"/>
      <c r="D3923" s="35"/>
      <c r="E3923" s="40"/>
      <c r="F3923" s="39"/>
      <c r="G3923" s="39"/>
      <c r="H3923" s="39"/>
      <c r="I3923" s="34"/>
      <c r="J3923" s="34"/>
      <c r="K3923" s="34"/>
      <c r="L3923" s="34"/>
      <c r="M3923" s="43" t="str">
        <f ca="1">IFERROR(OFFSET('Maximum minutes'!$C$1,T3923,MATCH(IF(G3923&lt;&gt;"",G3923,F3923),OFFSET('Maximum minutes'!$C$1,T3923-1,0,1,U3923+1),0)-1)*IF(OR(ISNUMBER(J3923),J3923="sans examen"),1,0)*IF(W3923&lt;MinDate,1,0),"")</f>
        <v/>
      </c>
      <c r="N3923" s="36">
        <f t="shared" ca="1" si="123"/>
        <v>0</v>
      </c>
      <c r="O3923" s="36" t="e">
        <f ca="1">LEFT(OFFSET(Lists!$Q$2,MATCH(E3923,Lists!$R$3:$R$19,0),0),4)</f>
        <v>#N/A</v>
      </c>
      <c r="P3923" s="36" t="e">
        <f ca="1">MATCH(O3923,Lists!$S$2:$S$640,1)</f>
        <v>#N/A</v>
      </c>
      <c r="Q3923" s="36" t="e">
        <f ca="1">MATCH(LEFT(OFFSET(Lists!$Q$2,MATCH(E3923,Lists!$R$3:$R$19,0)+1,0),4),Lists!$S$3:$S$640,1)</f>
        <v>#N/A</v>
      </c>
      <c r="R3923" s="36" t="e">
        <f ca="1">LEFT(OFFSET(Lists!$S$2,P3923-1+MATCH(F3923,OFFSET(Lists!$T$3,P3923-1,0,Q3923-P3923+1),0),0),6)</f>
        <v>#N/A</v>
      </c>
      <c r="S3923" s="36" t="e">
        <f ca="1">VLOOKUP(R3923,Lists!B:D,3,FALSE)</f>
        <v>#N/A</v>
      </c>
      <c r="T3923" s="36" t="str">
        <f>IF(F3923&lt;&gt;"",MATCH(R3923,'Maximum minutes'!B:B,0),"")</f>
        <v/>
      </c>
      <c r="U3923" s="36">
        <f ca="1">IF(F3923&lt;&gt;"",COUNTA(OFFSET('Maximum minutes'!$C$1,'Annexe A1 Cours'!T3923,0,1,50)),0)</f>
        <v>0</v>
      </c>
      <c r="V3923" s="37">
        <f ca="1">IFERROR(OFFSET('Maximum minutes'!$C$1,T3923+1,-1+MATCH(G3923,OFFSET('Maximum minutes'!$C$1,T3923-1,0,1,50),0)),0)</f>
        <v>0</v>
      </c>
      <c r="W3923" s="38">
        <f t="shared" ca="1" si="122"/>
        <v>0</v>
      </c>
    </row>
    <row r="3924" spans="1:23" s="36" customFormat="1" ht="18.75">
      <c r="A3924" s="34"/>
      <c r="B3924" s="39"/>
      <c r="C3924" s="39"/>
      <c r="D3924" s="35"/>
      <c r="E3924" s="40"/>
      <c r="F3924" s="39"/>
      <c r="G3924" s="39"/>
      <c r="H3924" s="39"/>
      <c r="I3924" s="34"/>
      <c r="J3924" s="34"/>
      <c r="K3924" s="34"/>
      <c r="L3924" s="34"/>
      <c r="M3924" s="43" t="str">
        <f ca="1">IFERROR(OFFSET('Maximum minutes'!$C$1,T3924,MATCH(IF(G3924&lt;&gt;"",G3924,F3924),OFFSET('Maximum minutes'!$C$1,T3924-1,0,1,U3924+1),0)-1)*IF(OR(ISNUMBER(J3924),J3924="sans examen"),1,0)*IF(W3924&lt;MinDate,1,0),"")</f>
        <v/>
      </c>
      <c r="N3924" s="36">
        <f t="shared" ca="1" si="123"/>
        <v>0</v>
      </c>
      <c r="O3924" s="36" t="e">
        <f ca="1">LEFT(OFFSET(Lists!$Q$2,MATCH(E3924,Lists!$R$3:$R$19,0),0),4)</f>
        <v>#N/A</v>
      </c>
      <c r="P3924" s="36" t="e">
        <f ca="1">MATCH(O3924,Lists!$S$2:$S$640,1)</f>
        <v>#N/A</v>
      </c>
      <c r="Q3924" s="36" t="e">
        <f ca="1">MATCH(LEFT(OFFSET(Lists!$Q$2,MATCH(E3924,Lists!$R$3:$R$19,0)+1,0),4),Lists!$S$3:$S$640,1)</f>
        <v>#N/A</v>
      </c>
      <c r="R3924" s="36" t="e">
        <f ca="1">LEFT(OFFSET(Lists!$S$2,P3924-1+MATCH(F3924,OFFSET(Lists!$T$3,P3924-1,0,Q3924-P3924+1),0),0),6)</f>
        <v>#N/A</v>
      </c>
      <c r="S3924" s="36" t="e">
        <f ca="1">VLOOKUP(R3924,Lists!B:D,3,FALSE)</f>
        <v>#N/A</v>
      </c>
      <c r="T3924" s="36" t="str">
        <f>IF(F3924&lt;&gt;"",MATCH(R3924,'Maximum minutes'!B:B,0),"")</f>
        <v/>
      </c>
      <c r="U3924" s="36">
        <f ca="1">IF(F3924&lt;&gt;"",COUNTA(OFFSET('Maximum minutes'!$C$1,'Annexe A1 Cours'!T3924,0,1,50)),0)</f>
        <v>0</v>
      </c>
      <c r="V3924" s="37">
        <f ca="1">IFERROR(OFFSET('Maximum minutes'!$C$1,T3924+1,-1+MATCH(G3924,OFFSET('Maximum minutes'!$C$1,T3924-1,0,1,50),0)),0)</f>
        <v>0</v>
      </c>
      <c r="W3924" s="38">
        <f t="shared" ca="1" si="122"/>
        <v>0</v>
      </c>
    </row>
    <row r="3925" spans="1:23" s="36" customFormat="1" ht="18.75">
      <c r="A3925" s="34"/>
      <c r="B3925" s="39"/>
      <c r="C3925" s="39"/>
      <c r="D3925" s="35"/>
      <c r="E3925" s="40"/>
      <c r="F3925" s="39"/>
      <c r="G3925" s="39"/>
      <c r="H3925" s="39"/>
      <c r="I3925" s="34"/>
      <c r="J3925" s="34"/>
      <c r="K3925" s="34"/>
      <c r="L3925" s="34"/>
      <c r="M3925" s="43" t="str">
        <f ca="1">IFERROR(OFFSET('Maximum minutes'!$C$1,T3925,MATCH(IF(G3925&lt;&gt;"",G3925,F3925),OFFSET('Maximum minutes'!$C$1,T3925-1,0,1,U3925+1),0)-1)*IF(OR(ISNUMBER(J3925),J3925="sans examen"),1,0)*IF(W3925&lt;MinDate,1,0),"")</f>
        <v/>
      </c>
      <c r="N3925" s="36">
        <f t="shared" ca="1" si="123"/>
        <v>0</v>
      </c>
      <c r="O3925" s="36" t="e">
        <f ca="1">LEFT(OFFSET(Lists!$Q$2,MATCH(E3925,Lists!$R$3:$R$19,0),0),4)</f>
        <v>#N/A</v>
      </c>
      <c r="P3925" s="36" t="e">
        <f ca="1">MATCH(O3925,Lists!$S$2:$S$640,1)</f>
        <v>#N/A</v>
      </c>
      <c r="Q3925" s="36" t="e">
        <f ca="1">MATCH(LEFT(OFFSET(Lists!$Q$2,MATCH(E3925,Lists!$R$3:$R$19,0)+1,0),4),Lists!$S$3:$S$640,1)</f>
        <v>#N/A</v>
      </c>
      <c r="R3925" s="36" t="e">
        <f ca="1">LEFT(OFFSET(Lists!$S$2,P3925-1+MATCH(F3925,OFFSET(Lists!$T$3,P3925-1,0,Q3925-P3925+1),0),0),6)</f>
        <v>#N/A</v>
      </c>
      <c r="S3925" s="36" t="e">
        <f ca="1">VLOOKUP(R3925,Lists!B:D,3,FALSE)</f>
        <v>#N/A</v>
      </c>
      <c r="T3925" s="36" t="str">
        <f>IF(F3925&lt;&gt;"",MATCH(R3925,'Maximum minutes'!B:B,0),"")</f>
        <v/>
      </c>
      <c r="U3925" s="36">
        <f ca="1">IF(F3925&lt;&gt;"",COUNTA(OFFSET('Maximum minutes'!$C$1,'Annexe A1 Cours'!T3925,0,1,50)),0)</f>
        <v>0</v>
      </c>
      <c r="V3925" s="37">
        <f ca="1">IFERROR(OFFSET('Maximum minutes'!$C$1,T3925+1,-1+MATCH(G3925,OFFSET('Maximum minutes'!$C$1,T3925-1,0,1,50),0)),0)</f>
        <v>0</v>
      </c>
      <c r="W3925" s="38">
        <f t="shared" ca="1" si="122"/>
        <v>0</v>
      </c>
    </row>
    <row r="3926" spans="1:23" s="36" customFormat="1" ht="18.75">
      <c r="A3926" s="34"/>
      <c r="B3926" s="39"/>
      <c r="C3926" s="39"/>
      <c r="D3926" s="35"/>
      <c r="E3926" s="40"/>
      <c r="F3926" s="39"/>
      <c r="G3926" s="39"/>
      <c r="H3926" s="39"/>
      <c r="I3926" s="34"/>
      <c r="J3926" s="34"/>
      <c r="K3926" s="34"/>
      <c r="L3926" s="34"/>
      <c r="M3926" s="43" t="str">
        <f ca="1">IFERROR(OFFSET('Maximum minutes'!$C$1,T3926,MATCH(IF(G3926&lt;&gt;"",G3926,F3926),OFFSET('Maximum minutes'!$C$1,T3926-1,0,1,U3926+1),0)-1)*IF(OR(ISNUMBER(J3926),J3926="sans examen"),1,0)*IF(W3926&lt;MinDate,1,0),"")</f>
        <v/>
      </c>
      <c r="N3926" s="36">
        <f t="shared" ca="1" si="123"/>
        <v>0</v>
      </c>
      <c r="O3926" s="36" t="e">
        <f ca="1">LEFT(OFFSET(Lists!$Q$2,MATCH(E3926,Lists!$R$3:$R$19,0),0),4)</f>
        <v>#N/A</v>
      </c>
      <c r="P3926" s="36" t="e">
        <f ca="1">MATCH(O3926,Lists!$S$2:$S$640,1)</f>
        <v>#N/A</v>
      </c>
      <c r="Q3926" s="36" t="e">
        <f ca="1">MATCH(LEFT(OFFSET(Lists!$Q$2,MATCH(E3926,Lists!$R$3:$R$19,0)+1,0),4),Lists!$S$3:$S$640,1)</f>
        <v>#N/A</v>
      </c>
      <c r="R3926" s="36" t="e">
        <f ca="1">LEFT(OFFSET(Lists!$S$2,P3926-1+MATCH(F3926,OFFSET(Lists!$T$3,P3926-1,0,Q3926-P3926+1),0),0),6)</f>
        <v>#N/A</v>
      </c>
      <c r="S3926" s="36" t="e">
        <f ca="1">VLOOKUP(R3926,Lists!B:D,3,FALSE)</f>
        <v>#N/A</v>
      </c>
      <c r="T3926" s="36" t="str">
        <f>IF(F3926&lt;&gt;"",MATCH(R3926,'Maximum minutes'!B:B,0),"")</f>
        <v/>
      </c>
      <c r="U3926" s="36">
        <f ca="1">IF(F3926&lt;&gt;"",COUNTA(OFFSET('Maximum minutes'!$C$1,'Annexe A1 Cours'!T3926,0,1,50)),0)</f>
        <v>0</v>
      </c>
      <c r="V3926" s="37">
        <f ca="1">IFERROR(OFFSET('Maximum minutes'!$C$1,T3926+1,-1+MATCH(G3926,OFFSET('Maximum minutes'!$C$1,T3926-1,0,1,50),0)),0)</f>
        <v>0</v>
      </c>
      <c r="W3926" s="38">
        <f t="shared" ca="1" si="122"/>
        <v>0</v>
      </c>
    </row>
    <row r="3927" spans="1:23" s="36" customFormat="1" ht="18.75">
      <c r="A3927" s="34"/>
      <c r="B3927" s="39"/>
      <c r="C3927" s="39"/>
      <c r="D3927" s="35"/>
      <c r="E3927" s="40"/>
      <c r="F3927" s="39"/>
      <c r="G3927" s="39"/>
      <c r="H3927" s="39"/>
      <c r="I3927" s="34"/>
      <c r="J3927" s="34"/>
      <c r="K3927" s="34"/>
      <c r="L3927" s="34"/>
      <c r="M3927" s="43" t="str">
        <f ca="1">IFERROR(OFFSET('Maximum minutes'!$C$1,T3927,MATCH(IF(G3927&lt;&gt;"",G3927,F3927),OFFSET('Maximum minutes'!$C$1,T3927-1,0,1,U3927+1),0)-1)*IF(OR(ISNUMBER(J3927),J3927="sans examen"),1,0)*IF(W3927&lt;MinDate,1,0),"")</f>
        <v/>
      </c>
      <c r="N3927" s="36">
        <f t="shared" ca="1" si="123"/>
        <v>0</v>
      </c>
      <c r="O3927" s="36" t="e">
        <f ca="1">LEFT(OFFSET(Lists!$Q$2,MATCH(E3927,Lists!$R$3:$R$19,0),0),4)</f>
        <v>#N/A</v>
      </c>
      <c r="P3927" s="36" t="e">
        <f ca="1">MATCH(O3927,Lists!$S$2:$S$640,1)</f>
        <v>#N/A</v>
      </c>
      <c r="Q3927" s="36" t="e">
        <f ca="1">MATCH(LEFT(OFFSET(Lists!$Q$2,MATCH(E3927,Lists!$R$3:$R$19,0)+1,0),4),Lists!$S$3:$S$640,1)</f>
        <v>#N/A</v>
      </c>
      <c r="R3927" s="36" t="e">
        <f ca="1">LEFT(OFFSET(Lists!$S$2,P3927-1+MATCH(F3927,OFFSET(Lists!$T$3,P3927-1,0,Q3927-P3927+1),0),0),6)</f>
        <v>#N/A</v>
      </c>
      <c r="S3927" s="36" t="e">
        <f ca="1">VLOOKUP(R3927,Lists!B:D,3,FALSE)</f>
        <v>#N/A</v>
      </c>
      <c r="T3927" s="36" t="str">
        <f>IF(F3927&lt;&gt;"",MATCH(R3927,'Maximum minutes'!B:B,0),"")</f>
        <v/>
      </c>
      <c r="U3927" s="36">
        <f ca="1">IF(F3927&lt;&gt;"",COUNTA(OFFSET('Maximum minutes'!$C$1,'Annexe A1 Cours'!T3927,0,1,50)),0)</f>
        <v>0</v>
      </c>
      <c r="V3927" s="37">
        <f ca="1">IFERROR(OFFSET('Maximum minutes'!$C$1,T3927+1,-1+MATCH(G3927,OFFSET('Maximum minutes'!$C$1,T3927-1,0,1,50),0)),0)</f>
        <v>0</v>
      </c>
      <c r="W3927" s="38">
        <f t="shared" ca="1" si="122"/>
        <v>0</v>
      </c>
    </row>
    <row r="3928" spans="1:23" s="36" customFormat="1" ht="18.75">
      <c r="A3928" s="34"/>
      <c r="B3928" s="39"/>
      <c r="C3928" s="39"/>
      <c r="D3928" s="35"/>
      <c r="E3928" s="40"/>
      <c r="F3928" s="39"/>
      <c r="G3928" s="39"/>
      <c r="H3928" s="39"/>
      <c r="I3928" s="34"/>
      <c r="J3928" s="34"/>
      <c r="K3928" s="34"/>
      <c r="L3928" s="34"/>
      <c r="M3928" s="43" t="str">
        <f ca="1">IFERROR(OFFSET('Maximum minutes'!$C$1,T3928,MATCH(IF(G3928&lt;&gt;"",G3928,F3928),OFFSET('Maximum minutes'!$C$1,T3928-1,0,1,U3928+1),0)-1)*IF(OR(ISNUMBER(J3928),J3928="sans examen"),1,0)*IF(W3928&lt;MinDate,1,0),"")</f>
        <v/>
      </c>
      <c r="N3928" s="36">
        <f t="shared" ca="1" si="123"/>
        <v>0</v>
      </c>
      <c r="O3928" s="36" t="e">
        <f ca="1">LEFT(OFFSET(Lists!$Q$2,MATCH(E3928,Lists!$R$3:$R$19,0),0),4)</f>
        <v>#N/A</v>
      </c>
      <c r="P3928" s="36" t="e">
        <f ca="1">MATCH(O3928,Lists!$S$2:$S$640,1)</f>
        <v>#N/A</v>
      </c>
      <c r="Q3928" s="36" t="e">
        <f ca="1">MATCH(LEFT(OFFSET(Lists!$Q$2,MATCH(E3928,Lists!$R$3:$R$19,0)+1,0),4),Lists!$S$3:$S$640,1)</f>
        <v>#N/A</v>
      </c>
      <c r="R3928" s="36" t="e">
        <f ca="1">LEFT(OFFSET(Lists!$S$2,P3928-1+MATCH(F3928,OFFSET(Lists!$T$3,P3928-1,0,Q3928-P3928+1),0),0),6)</f>
        <v>#N/A</v>
      </c>
      <c r="S3928" s="36" t="e">
        <f ca="1">VLOOKUP(R3928,Lists!B:D,3,FALSE)</f>
        <v>#N/A</v>
      </c>
      <c r="T3928" s="36" t="str">
        <f>IF(F3928&lt;&gt;"",MATCH(R3928,'Maximum minutes'!B:B,0),"")</f>
        <v/>
      </c>
      <c r="U3928" s="36">
        <f ca="1">IF(F3928&lt;&gt;"",COUNTA(OFFSET('Maximum minutes'!$C$1,'Annexe A1 Cours'!T3928,0,1,50)),0)</f>
        <v>0</v>
      </c>
      <c r="V3928" s="37">
        <f ca="1">IFERROR(OFFSET('Maximum minutes'!$C$1,T3928+1,-1+MATCH(G3928,OFFSET('Maximum minutes'!$C$1,T3928-1,0,1,50),0)),0)</f>
        <v>0</v>
      </c>
      <c r="W3928" s="38">
        <f t="shared" ca="1" si="122"/>
        <v>0</v>
      </c>
    </row>
    <row r="3929" spans="1:23" s="36" customFormat="1" ht="18.75">
      <c r="A3929" s="34"/>
      <c r="B3929" s="39"/>
      <c r="C3929" s="39"/>
      <c r="D3929" s="35"/>
      <c r="E3929" s="40"/>
      <c r="F3929" s="39"/>
      <c r="G3929" s="39"/>
      <c r="H3929" s="39"/>
      <c r="I3929" s="34"/>
      <c r="J3929" s="34"/>
      <c r="K3929" s="34"/>
      <c r="L3929" s="34"/>
      <c r="M3929" s="43" t="str">
        <f ca="1">IFERROR(OFFSET('Maximum minutes'!$C$1,T3929,MATCH(IF(G3929&lt;&gt;"",G3929,F3929),OFFSET('Maximum minutes'!$C$1,T3929-1,0,1,U3929+1),0)-1)*IF(OR(ISNUMBER(J3929),J3929="sans examen"),1,0)*IF(W3929&lt;MinDate,1,0),"")</f>
        <v/>
      </c>
      <c r="N3929" s="36">
        <f t="shared" ca="1" si="123"/>
        <v>0</v>
      </c>
      <c r="O3929" s="36" t="e">
        <f ca="1">LEFT(OFFSET(Lists!$Q$2,MATCH(E3929,Lists!$R$3:$R$19,0),0),4)</f>
        <v>#N/A</v>
      </c>
      <c r="P3929" s="36" t="e">
        <f ca="1">MATCH(O3929,Lists!$S$2:$S$640,1)</f>
        <v>#N/A</v>
      </c>
      <c r="Q3929" s="36" t="e">
        <f ca="1">MATCH(LEFT(OFFSET(Lists!$Q$2,MATCH(E3929,Lists!$R$3:$R$19,0)+1,0),4),Lists!$S$3:$S$640,1)</f>
        <v>#N/A</v>
      </c>
      <c r="R3929" s="36" t="e">
        <f ca="1">LEFT(OFFSET(Lists!$S$2,P3929-1+MATCH(F3929,OFFSET(Lists!$T$3,P3929-1,0,Q3929-P3929+1),0),0),6)</f>
        <v>#N/A</v>
      </c>
      <c r="S3929" s="36" t="e">
        <f ca="1">VLOOKUP(R3929,Lists!B:D,3,FALSE)</f>
        <v>#N/A</v>
      </c>
      <c r="T3929" s="36" t="str">
        <f>IF(F3929&lt;&gt;"",MATCH(R3929,'Maximum minutes'!B:B,0),"")</f>
        <v/>
      </c>
      <c r="U3929" s="36">
        <f ca="1">IF(F3929&lt;&gt;"",COUNTA(OFFSET('Maximum minutes'!$C$1,'Annexe A1 Cours'!T3929,0,1,50)),0)</f>
        <v>0</v>
      </c>
      <c r="V3929" s="37">
        <f ca="1">IFERROR(OFFSET('Maximum minutes'!$C$1,T3929+1,-1+MATCH(G3929,OFFSET('Maximum minutes'!$C$1,T3929-1,0,1,50),0)),0)</f>
        <v>0</v>
      </c>
      <c r="W3929" s="38">
        <f t="shared" ca="1" si="122"/>
        <v>0</v>
      </c>
    </row>
    <row r="3930" spans="1:23" s="36" customFormat="1" ht="18.75">
      <c r="A3930" s="34"/>
      <c r="B3930" s="39"/>
      <c r="C3930" s="39"/>
      <c r="D3930" s="35"/>
      <c r="E3930" s="40"/>
      <c r="F3930" s="39"/>
      <c r="G3930" s="39"/>
      <c r="H3930" s="39"/>
      <c r="I3930" s="34"/>
      <c r="J3930" s="34"/>
      <c r="K3930" s="34"/>
      <c r="L3930" s="34"/>
      <c r="M3930" s="43" t="str">
        <f ca="1">IFERROR(OFFSET('Maximum minutes'!$C$1,T3930,MATCH(IF(G3930&lt;&gt;"",G3930,F3930),OFFSET('Maximum minutes'!$C$1,T3930-1,0,1,U3930+1),0)-1)*IF(OR(ISNUMBER(J3930),J3930="sans examen"),1,0)*IF(W3930&lt;MinDate,1,0),"")</f>
        <v/>
      </c>
      <c r="N3930" s="36">
        <f t="shared" ca="1" si="123"/>
        <v>0</v>
      </c>
      <c r="O3930" s="36" t="e">
        <f ca="1">LEFT(OFFSET(Lists!$Q$2,MATCH(E3930,Lists!$R$3:$R$19,0),0),4)</f>
        <v>#N/A</v>
      </c>
      <c r="P3930" s="36" t="e">
        <f ca="1">MATCH(O3930,Lists!$S$2:$S$640,1)</f>
        <v>#N/A</v>
      </c>
      <c r="Q3930" s="36" t="e">
        <f ca="1">MATCH(LEFT(OFFSET(Lists!$Q$2,MATCH(E3930,Lists!$R$3:$R$19,0)+1,0),4),Lists!$S$3:$S$640,1)</f>
        <v>#N/A</v>
      </c>
      <c r="R3930" s="36" t="e">
        <f ca="1">LEFT(OFFSET(Lists!$S$2,P3930-1+MATCH(F3930,OFFSET(Lists!$T$3,P3930-1,0,Q3930-P3930+1),0),0),6)</f>
        <v>#N/A</v>
      </c>
      <c r="S3930" s="36" t="e">
        <f ca="1">VLOOKUP(R3930,Lists!B:D,3,FALSE)</f>
        <v>#N/A</v>
      </c>
      <c r="T3930" s="36" t="str">
        <f>IF(F3930&lt;&gt;"",MATCH(R3930,'Maximum minutes'!B:B,0),"")</f>
        <v/>
      </c>
      <c r="U3930" s="36">
        <f ca="1">IF(F3930&lt;&gt;"",COUNTA(OFFSET('Maximum minutes'!$C$1,'Annexe A1 Cours'!T3930,0,1,50)),0)</f>
        <v>0</v>
      </c>
      <c r="V3930" s="37">
        <f ca="1">IFERROR(OFFSET('Maximum minutes'!$C$1,T3930+1,-1+MATCH(G3930,OFFSET('Maximum minutes'!$C$1,T3930-1,0,1,50),0)),0)</f>
        <v>0</v>
      </c>
      <c r="W3930" s="38">
        <f t="shared" ca="1" si="122"/>
        <v>0</v>
      </c>
    </row>
    <row r="3931" spans="1:23" s="36" customFormat="1" ht="18.75">
      <c r="A3931" s="34"/>
      <c r="B3931" s="39"/>
      <c r="C3931" s="39"/>
      <c r="D3931" s="35"/>
      <c r="E3931" s="40"/>
      <c r="F3931" s="39"/>
      <c r="G3931" s="39"/>
      <c r="H3931" s="39"/>
      <c r="I3931" s="34"/>
      <c r="J3931" s="34"/>
      <c r="K3931" s="34"/>
      <c r="L3931" s="34"/>
      <c r="M3931" s="43" t="str">
        <f ca="1">IFERROR(OFFSET('Maximum minutes'!$C$1,T3931,MATCH(IF(G3931&lt;&gt;"",G3931,F3931),OFFSET('Maximum minutes'!$C$1,T3931-1,0,1,U3931+1),0)-1)*IF(OR(ISNUMBER(J3931),J3931="sans examen"),1,0)*IF(W3931&lt;MinDate,1,0),"")</f>
        <v/>
      </c>
      <c r="N3931" s="36">
        <f t="shared" ca="1" si="123"/>
        <v>0</v>
      </c>
      <c r="O3931" s="36" t="e">
        <f ca="1">LEFT(OFFSET(Lists!$Q$2,MATCH(E3931,Lists!$R$3:$R$19,0),0),4)</f>
        <v>#N/A</v>
      </c>
      <c r="P3931" s="36" t="e">
        <f ca="1">MATCH(O3931,Lists!$S$2:$S$640,1)</f>
        <v>#N/A</v>
      </c>
      <c r="Q3931" s="36" t="e">
        <f ca="1">MATCH(LEFT(OFFSET(Lists!$Q$2,MATCH(E3931,Lists!$R$3:$R$19,0)+1,0),4),Lists!$S$3:$S$640,1)</f>
        <v>#N/A</v>
      </c>
      <c r="R3931" s="36" t="e">
        <f ca="1">LEFT(OFFSET(Lists!$S$2,P3931-1+MATCH(F3931,OFFSET(Lists!$T$3,P3931-1,0,Q3931-P3931+1),0),0),6)</f>
        <v>#N/A</v>
      </c>
      <c r="S3931" s="36" t="e">
        <f ca="1">VLOOKUP(R3931,Lists!B:D,3,FALSE)</f>
        <v>#N/A</v>
      </c>
      <c r="T3931" s="36" t="str">
        <f>IF(F3931&lt;&gt;"",MATCH(R3931,'Maximum minutes'!B:B,0),"")</f>
        <v/>
      </c>
      <c r="U3931" s="36">
        <f ca="1">IF(F3931&lt;&gt;"",COUNTA(OFFSET('Maximum minutes'!$C$1,'Annexe A1 Cours'!T3931,0,1,50)),0)</f>
        <v>0</v>
      </c>
      <c r="V3931" s="37">
        <f ca="1">IFERROR(OFFSET('Maximum minutes'!$C$1,T3931+1,-1+MATCH(G3931,OFFSET('Maximum minutes'!$C$1,T3931-1,0,1,50),0)),0)</f>
        <v>0</v>
      </c>
      <c r="W3931" s="38">
        <f t="shared" ca="1" si="122"/>
        <v>0</v>
      </c>
    </row>
    <row r="3932" spans="1:23" s="36" customFormat="1" ht="18.75">
      <c r="A3932" s="34"/>
      <c r="B3932" s="39"/>
      <c r="C3932" s="39"/>
      <c r="D3932" s="35"/>
      <c r="E3932" s="40"/>
      <c r="F3932" s="39"/>
      <c r="G3932" s="39"/>
      <c r="H3932" s="39"/>
      <c r="I3932" s="34"/>
      <c r="J3932" s="34"/>
      <c r="K3932" s="34"/>
      <c r="L3932" s="34"/>
      <c r="M3932" s="43" t="str">
        <f ca="1">IFERROR(OFFSET('Maximum minutes'!$C$1,T3932,MATCH(IF(G3932&lt;&gt;"",G3932,F3932),OFFSET('Maximum minutes'!$C$1,T3932-1,0,1,U3932+1),0)-1)*IF(OR(ISNUMBER(J3932),J3932="sans examen"),1,0)*IF(W3932&lt;MinDate,1,0),"")</f>
        <v/>
      </c>
      <c r="N3932" s="36">
        <f t="shared" ca="1" si="123"/>
        <v>0</v>
      </c>
      <c r="O3932" s="36" t="e">
        <f ca="1">LEFT(OFFSET(Lists!$Q$2,MATCH(E3932,Lists!$R$3:$R$19,0),0),4)</f>
        <v>#N/A</v>
      </c>
      <c r="P3932" s="36" t="e">
        <f ca="1">MATCH(O3932,Lists!$S$2:$S$640,1)</f>
        <v>#N/A</v>
      </c>
      <c r="Q3932" s="36" t="e">
        <f ca="1">MATCH(LEFT(OFFSET(Lists!$Q$2,MATCH(E3932,Lists!$R$3:$R$19,0)+1,0),4),Lists!$S$3:$S$640,1)</f>
        <v>#N/A</v>
      </c>
      <c r="R3932" s="36" t="e">
        <f ca="1">LEFT(OFFSET(Lists!$S$2,P3932-1+MATCH(F3932,OFFSET(Lists!$T$3,P3932-1,0,Q3932-P3932+1),0),0),6)</f>
        <v>#N/A</v>
      </c>
      <c r="S3932" s="36" t="e">
        <f ca="1">VLOOKUP(R3932,Lists!B:D,3,FALSE)</f>
        <v>#N/A</v>
      </c>
      <c r="T3932" s="36" t="str">
        <f>IF(F3932&lt;&gt;"",MATCH(R3932,'Maximum minutes'!B:B,0),"")</f>
        <v/>
      </c>
      <c r="U3932" s="36">
        <f ca="1">IF(F3932&lt;&gt;"",COUNTA(OFFSET('Maximum minutes'!$C$1,'Annexe A1 Cours'!T3932,0,1,50)),0)</f>
        <v>0</v>
      </c>
      <c r="V3932" s="37">
        <f ca="1">IFERROR(OFFSET('Maximum minutes'!$C$1,T3932+1,-1+MATCH(G3932,OFFSET('Maximum minutes'!$C$1,T3932-1,0,1,50),0)),0)</f>
        <v>0</v>
      </c>
      <c r="W3932" s="38">
        <f t="shared" ca="1" si="122"/>
        <v>0</v>
      </c>
    </row>
    <row r="3933" spans="1:23" s="36" customFormat="1" ht="18.75">
      <c r="A3933" s="34"/>
      <c r="B3933" s="39"/>
      <c r="C3933" s="39"/>
      <c r="D3933" s="35"/>
      <c r="E3933" s="40"/>
      <c r="F3933" s="39"/>
      <c r="G3933" s="39"/>
      <c r="H3933" s="39"/>
      <c r="I3933" s="34"/>
      <c r="J3933" s="34"/>
      <c r="K3933" s="34"/>
      <c r="L3933" s="34"/>
      <c r="M3933" s="43" t="str">
        <f ca="1">IFERROR(OFFSET('Maximum minutes'!$C$1,T3933,MATCH(IF(G3933&lt;&gt;"",G3933,F3933),OFFSET('Maximum minutes'!$C$1,T3933-1,0,1,U3933+1),0)-1)*IF(OR(ISNUMBER(J3933),J3933="sans examen"),1,0)*IF(W3933&lt;MinDate,1,0),"")</f>
        <v/>
      </c>
      <c r="N3933" s="36">
        <f t="shared" ca="1" si="123"/>
        <v>0</v>
      </c>
      <c r="O3933" s="36" t="e">
        <f ca="1">LEFT(OFFSET(Lists!$Q$2,MATCH(E3933,Lists!$R$3:$R$19,0),0),4)</f>
        <v>#N/A</v>
      </c>
      <c r="P3933" s="36" t="e">
        <f ca="1">MATCH(O3933,Lists!$S$2:$S$640,1)</f>
        <v>#N/A</v>
      </c>
      <c r="Q3933" s="36" t="e">
        <f ca="1">MATCH(LEFT(OFFSET(Lists!$Q$2,MATCH(E3933,Lists!$R$3:$R$19,0)+1,0),4),Lists!$S$3:$S$640,1)</f>
        <v>#N/A</v>
      </c>
      <c r="R3933" s="36" t="e">
        <f ca="1">LEFT(OFFSET(Lists!$S$2,P3933-1+MATCH(F3933,OFFSET(Lists!$T$3,P3933-1,0,Q3933-P3933+1),0),0),6)</f>
        <v>#N/A</v>
      </c>
      <c r="S3933" s="36" t="e">
        <f ca="1">VLOOKUP(R3933,Lists!B:D,3,FALSE)</f>
        <v>#N/A</v>
      </c>
      <c r="T3933" s="36" t="str">
        <f>IF(F3933&lt;&gt;"",MATCH(R3933,'Maximum minutes'!B:B,0),"")</f>
        <v/>
      </c>
      <c r="U3933" s="36">
        <f ca="1">IF(F3933&lt;&gt;"",COUNTA(OFFSET('Maximum minutes'!$C$1,'Annexe A1 Cours'!T3933,0,1,50)),0)</f>
        <v>0</v>
      </c>
      <c r="V3933" s="37">
        <f ca="1">IFERROR(OFFSET('Maximum minutes'!$C$1,T3933+1,-1+MATCH(G3933,OFFSET('Maximum minutes'!$C$1,T3933-1,0,1,50),0)),0)</f>
        <v>0</v>
      </c>
      <c r="W3933" s="38">
        <f t="shared" ca="1" si="122"/>
        <v>0</v>
      </c>
    </row>
    <row r="3934" spans="1:23" s="36" customFormat="1" ht="18.75">
      <c r="A3934" s="34"/>
      <c r="B3934" s="39"/>
      <c r="C3934" s="39"/>
      <c r="D3934" s="35"/>
      <c r="E3934" s="40"/>
      <c r="F3934" s="39"/>
      <c r="G3934" s="39"/>
      <c r="H3934" s="39"/>
      <c r="I3934" s="34"/>
      <c r="J3934" s="34"/>
      <c r="K3934" s="34"/>
      <c r="L3934" s="34"/>
      <c r="M3934" s="43" t="str">
        <f ca="1">IFERROR(OFFSET('Maximum minutes'!$C$1,T3934,MATCH(IF(G3934&lt;&gt;"",G3934,F3934),OFFSET('Maximum minutes'!$C$1,T3934-1,0,1,U3934+1),0)-1)*IF(OR(ISNUMBER(J3934),J3934="sans examen"),1,0)*IF(W3934&lt;MinDate,1,0),"")</f>
        <v/>
      </c>
      <c r="N3934" s="36">
        <f t="shared" ca="1" si="123"/>
        <v>0</v>
      </c>
      <c r="O3934" s="36" t="e">
        <f ca="1">LEFT(OFFSET(Lists!$Q$2,MATCH(E3934,Lists!$R$3:$R$19,0),0),4)</f>
        <v>#N/A</v>
      </c>
      <c r="P3934" s="36" t="e">
        <f ca="1">MATCH(O3934,Lists!$S$2:$S$640,1)</f>
        <v>#N/A</v>
      </c>
      <c r="Q3934" s="36" t="e">
        <f ca="1">MATCH(LEFT(OFFSET(Lists!$Q$2,MATCH(E3934,Lists!$R$3:$R$19,0)+1,0),4),Lists!$S$3:$S$640,1)</f>
        <v>#N/A</v>
      </c>
      <c r="R3934" s="36" t="e">
        <f ca="1">LEFT(OFFSET(Lists!$S$2,P3934-1+MATCH(F3934,OFFSET(Lists!$T$3,P3934-1,0,Q3934-P3934+1),0),0),6)</f>
        <v>#N/A</v>
      </c>
      <c r="S3934" s="36" t="e">
        <f ca="1">VLOOKUP(R3934,Lists!B:D,3,FALSE)</f>
        <v>#N/A</v>
      </c>
      <c r="T3934" s="36" t="str">
        <f>IF(F3934&lt;&gt;"",MATCH(R3934,'Maximum minutes'!B:B,0),"")</f>
        <v/>
      </c>
      <c r="U3934" s="36">
        <f ca="1">IF(F3934&lt;&gt;"",COUNTA(OFFSET('Maximum minutes'!$C$1,'Annexe A1 Cours'!T3934,0,1,50)),0)</f>
        <v>0</v>
      </c>
      <c r="V3934" s="37">
        <f ca="1">IFERROR(OFFSET('Maximum minutes'!$C$1,T3934+1,-1+MATCH(G3934,OFFSET('Maximum minutes'!$C$1,T3934-1,0,1,50),0)),0)</f>
        <v>0</v>
      </c>
      <c r="W3934" s="38">
        <f t="shared" ca="1" si="122"/>
        <v>0</v>
      </c>
    </row>
    <row r="3935" spans="1:23" s="36" customFormat="1" ht="18.75">
      <c r="A3935" s="34"/>
      <c r="B3935" s="39"/>
      <c r="C3935" s="39"/>
      <c r="D3935" s="35"/>
      <c r="E3935" s="40"/>
      <c r="F3935" s="39"/>
      <c r="G3935" s="39"/>
      <c r="H3935" s="39"/>
      <c r="I3935" s="34"/>
      <c r="J3935" s="34"/>
      <c r="K3935" s="34"/>
      <c r="L3935" s="34"/>
      <c r="M3935" s="43" t="str">
        <f ca="1">IFERROR(OFFSET('Maximum minutes'!$C$1,T3935,MATCH(IF(G3935&lt;&gt;"",G3935,F3935),OFFSET('Maximum minutes'!$C$1,T3935-1,0,1,U3935+1),0)-1)*IF(OR(ISNUMBER(J3935),J3935="sans examen"),1,0)*IF(W3935&lt;MinDate,1,0),"")</f>
        <v/>
      </c>
      <c r="N3935" s="36">
        <f t="shared" ca="1" si="123"/>
        <v>0</v>
      </c>
      <c r="O3935" s="36" t="e">
        <f ca="1">LEFT(OFFSET(Lists!$Q$2,MATCH(E3935,Lists!$R$3:$R$19,0),0),4)</f>
        <v>#N/A</v>
      </c>
      <c r="P3935" s="36" t="e">
        <f ca="1">MATCH(O3935,Lists!$S$2:$S$640,1)</f>
        <v>#N/A</v>
      </c>
      <c r="Q3935" s="36" t="e">
        <f ca="1">MATCH(LEFT(OFFSET(Lists!$Q$2,MATCH(E3935,Lists!$R$3:$R$19,0)+1,0),4),Lists!$S$3:$S$640,1)</f>
        <v>#N/A</v>
      </c>
      <c r="R3935" s="36" t="e">
        <f ca="1">LEFT(OFFSET(Lists!$S$2,P3935-1+MATCH(F3935,OFFSET(Lists!$T$3,P3935-1,0,Q3935-P3935+1),0),0),6)</f>
        <v>#N/A</v>
      </c>
      <c r="S3935" s="36" t="e">
        <f ca="1">VLOOKUP(R3935,Lists!B:D,3,FALSE)</f>
        <v>#N/A</v>
      </c>
      <c r="T3935" s="36" t="str">
        <f>IF(F3935&lt;&gt;"",MATCH(R3935,'Maximum minutes'!B:B,0),"")</f>
        <v/>
      </c>
      <c r="U3935" s="36">
        <f ca="1">IF(F3935&lt;&gt;"",COUNTA(OFFSET('Maximum minutes'!$C$1,'Annexe A1 Cours'!T3935,0,1,50)),0)</f>
        <v>0</v>
      </c>
      <c r="V3935" s="37">
        <f ca="1">IFERROR(OFFSET('Maximum minutes'!$C$1,T3935+1,-1+MATCH(G3935,OFFSET('Maximum minutes'!$C$1,T3935-1,0,1,50),0)),0)</f>
        <v>0</v>
      </c>
      <c r="W3935" s="38">
        <f t="shared" ca="1" si="122"/>
        <v>0</v>
      </c>
    </row>
    <row r="3936" spans="1:23" s="36" customFormat="1" ht="18.75">
      <c r="A3936" s="34"/>
      <c r="B3936" s="39"/>
      <c r="C3936" s="39"/>
      <c r="D3936" s="35"/>
      <c r="E3936" s="40"/>
      <c r="F3936" s="39"/>
      <c r="G3936" s="39"/>
      <c r="H3936" s="39"/>
      <c r="I3936" s="34"/>
      <c r="J3936" s="34"/>
      <c r="K3936" s="34"/>
      <c r="L3936" s="34"/>
      <c r="M3936" s="43" t="str">
        <f ca="1">IFERROR(OFFSET('Maximum minutes'!$C$1,T3936,MATCH(IF(G3936&lt;&gt;"",G3936,F3936),OFFSET('Maximum minutes'!$C$1,T3936-1,0,1,U3936+1),0)-1)*IF(OR(ISNUMBER(J3936),J3936="sans examen"),1,0)*IF(W3936&lt;MinDate,1,0),"")</f>
        <v/>
      </c>
      <c r="N3936" s="36">
        <f t="shared" ca="1" si="123"/>
        <v>0</v>
      </c>
      <c r="O3936" s="36" t="e">
        <f ca="1">LEFT(OFFSET(Lists!$Q$2,MATCH(E3936,Lists!$R$3:$R$19,0),0),4)</f>
        <v>#N/A</v>
      </c>
      <c r="P3936" s="36" t="e">
        <f ca="1">MATCH(O3936,Lists!$S$2:$S$640,1)</f>
        <v>#N/A</v>
      </c>
      <c r="Q3936" s="36" t="e">
        <f ca="1">MATCH(LEFT(OFFSET(Lists!$Q$2,MATCH(E3936,Lists!$R$3:$R$19,0)+1,0),4),Lists!$S$3:$S$640,1)</f>
        <v>#N/A</v>
      </c>
      <c r="R3936" s="36" t="e">
        <f ca="1">LEFT(OFFSET(Lists!$S$2,P3936-1+MATCH(F3936,OFFSET(Lists!$T$3,P3936-1,0,Q3936-P3936+1),0),0),6)</f>
        <v>#N/A</v>
      </c>
      <c r="S3936" s="36" t="e">
        <f ca="1">VLOOKUP(R3936,Lists!B:D,3,FALSE)</f>
        <v>#N/A</v>
      </c>
      <c r="T3936" s="36" t="str">
        <f>IF(F3936&lt;&gt;"",MATCH(R3936,'Maximum minutes'!B:B,0),"")</f>
        <v/>
      </c>
      <c r="U3936" s="36">
        <f ca="1">IF(F3936&lt;&gt;"",COUNTA(OFFSET('Maximum minutes'!$C$1,'Annexe A1 Cours'!T3936,0,1,50)),0)</f>
        <v>0</v>
      </c>
      <c r="V3936" s="37">
        <f ca="1">IFERROR(OFFSET('Maximum minutes'!$C$1,T3936+1,-1+MATCH(G3936,OFFSET('Maximum minutes'!$C$1,T3936-1,0,1,50),0)),0)</f>
        <v>0</v>
      </c>
      <c r="W3936" s="38">
        <f t="shared" ca="1" si="122"/>
        <v>0</v>
      </c>
    </row>
    <row r="3937" spans="1:23" s="36" customFormat="1" ht="18.75">
      <c r="A3937" s="34"/>
      <c r="B3937" s="39"/>
      <c r="C3937" s="39"/>
      <c r="D3937" s="35"/>
      <c r="E3937" s="40"/>
      <c r="F3937" s="39"/>
      <c r="G3937" s="39"/>
      <c r="H3937" s="39"/>
      <c r="I3937" s="34"/>
      <c r="J3937" s="34"/>
      <c r="K3937" s="34"/>
      <c r="L3937" s="34"/>
      <c r="M3937" s="43" t="str">
        <f ca="1">IFERROR(OFFSET('Maximum minutes'!$C$1,T3937,MATCH(IF(G3937&lt;&gt;"",G3937,F3937),OFFSET('Maximum minutes'!$C$1,T3937-1,0,1,U3937+1),0)-1)*IF(OR(ISNUMBER(J3937),J3937="sans examen"),1,0)*IF(W3937&lt;MinDate,1,0),"")</f>
        <v/>
      </c>
      <c r="N3937" s="36">
        <f t="shared" ca="1" si="123"/>
        <v>0</v>
      </c>
      <c r="O3937" s="36" t="e">
        <f ca="1">LEFT(OFFSET(Lists!$Q$2,MATCH(E3937,Lists!$R$3:$R$19,0),0),4)</f>
        <v>#N/A</v>
      </c>
      <c r="P3937" s="36" t="e">
        <f ca="1">MATCH(O3937,Lists!$S$2:$S$640,1)</f>
        <v>#N/A</v>
      </c>
      <c r="Q3937" s="36" t="e">
        <f ca="1">MATCH(LEFT(OFFSET(Lists!$Q$2,MATCH(E3937,Lists!$R$3:$R$19,0)+1,0),4),Lists!$S$3:$S$640,1)</f>
        <v>#N/A</v>
      </c>
      <c r="R3937" s="36" t="e">
        <f ca="1">LEFT(OFFSET(Lists!$S$2,P3937-1+MATCH(F3937,OFFSET(Lists!$T$3,P3937-1,0,Q3937-P3937+1),0),0),6)</f>
        <v>#N/A</v>
      </c>
      <c r="S3937" s="36" t="e">
        <f ca="1">VLOOKUP(R3937,Lists!B:D,3,FALSE)</f>
        <v>#N/A</v>
      </c>
      <c r="T3937" s="36" t="str">
        <f>IF(F3937&lt;&gt;"",MATCH(R3937,'Maximum minutes'!B:B,0),"")</f>
        <v/>
      </c>
      <c r="U3937" s="36">
        <f ca="1">IF(F3937&lt;&gt;"",COUNTA(OFFSET('Maximum minutes'!$C$1,'Annexe A1 Cours'!T3937,0,1,50)),0)</f>
        <v>0</v>
      </c>
      <c r="V3937" s="37">
        <f ca="1">IFERROR(OFFSET('Maximum minutes'!$C$1,T3937+1,-1+MATCH(G3937,OFFSET('Maximum minutes'!$C$1,T3937-1,0,1,50),0)),0)</f>
        <v>0</v>
      </c>
      <c r="W3937" s="38">
        <f t="shared" ca="1" si="122"/>
        <v>0</v>
      </c>
    </row>
    <row r="3938" spans="1:23" s="36" customFormat="1" ht="18.75">
      <c r="A3938" s="34"/>
      <c r="B3938" s="39"/>
      <c r="C3938" s="39"/>
      <c r="D3938" s="35"/>
      <c r="E3938" s="40"/>
      <c r="F3938" s="39"/>
      <c r="G3938" s="39"/>
      <c r="H3938" s="39"/>
      <c r="I3938" s="34"/>
      <c r="J3938" s="34"/>
      <c r="K3938" s="34"/>
      <c r="L3938" s="34"/>
      <c r="M3938" s="43" t="str">
        <f ca="1">IFERROR(OFFSET('Maximum minutes'!$C$1,T3938,MATCH(IF(G3938&lt;&gt;"",G3938,F3938),OFFSET('Maximum minutes'!$C$1,T3938-1,0,1,U3938+1),0)-1)*IF(OR(ISNUMBER(J3938),J3938="sans examen"),1,0)*IF(W3938&lt;MinDate,1,0),"")</f>
        <v/>
      </c>
      <c r="N3938" s="36">
        <f t="shared" ca="1" si="123"/>
        <v>0</v>
      </c>
      <c r="O3938" s="36" t="e">
        <f ca="1">LEFT(OFFSET(Lists!$Q$2,MATCH(E3938,Lists!$R$3:$R$19,0),0),4)</f>
        <v>#N/A</v>
      </c>
      <c r="P3938" s="36" t="e">
        <f ca="1">MATCH(O3938,Lists!$S$2:$S$640,1)</f>
        <v>#N/A</v>
      </c>
      <c r="Q3938" s="36" t="e">
        <f ca="1">MATCH(LEFT(OFFSET(Lists!$Q$2,MATCH(E3938,Lists!$R$3:$R$19,0)+1,0),4),Lists!$S$3:$S$640,1)</f>
        <v>#N/A</v>
      </c>
      <c r="R3938" s="36" t="e">
        <f ca="1">LEFT(OFFSET(Lists!$S$2,P3938-1+MATCH(F3938,OFFSET(Lists!$T$3,P3938-1,0,Q3938-P3938+1),0),0),6)</f>
        <v>#N/A</v>
      </c>
      <c r="S3938" s="36" t="e">
        <f ca="1">VLOOKUP(R3938,Lists!B:D,3,FALSE)</f>
        <v>#N/A</v>
      </c>
      <c r="T3938" s="36" t="str">
        <f>IF(F3938&lt;&gt;"",MATCH(R3938,'Maximum minutes'!B:B,0),"")</f>
        <v/>
      </c>
      <c r="U3938" s="36">
        <f ca="1">IF(F3938&lt;&gt;"",COUNTA(OFFSET('Maximum minutes'!$C$1,'Annexe A1 Cours'!T3938,0,1,50)),0)</f>
        <v>0</v>
      </c>
      <c r="V3938" s="37">
        <f ca="1">IFERROR(OFFSET('Maximum minutes'!$C$1,T3938+1,-1+MATCH(G3938,OFFSET('Maximum minutes'!$C$1,T3938-1,0,1,50),0)),0)</f>
        <v>0</v>
      </c>
      <c r="W3938" s="38">
        <f t="shared" ca="1" si="122"/>
        <v>0</v>
      </c>
    </row>
    <row r="3939" spans="1:23" s="36" customFormat="1" ht="18.75">
      <c r="A3939" s="34"/>
      <c r="B3939" s="39"/>
      <c r="C3939" s="39"/>
      <c r="D3939" s="35"/>
      <c r="E3939" s="40"/>
      <c r="F3939" s="39"/>
      <c r="G3939" s="39"/>
      <c r="H3939" s="39"/>
      <c r="I3939" s="34"/>
      <c r="J3939" s="34"/>
      <c r="K3939" s="34"/>
      <c r="L3939" s="34"/>
      <c r="M3939" s="43" t="str">
        <f ca="1">IFERROR(OFFSET('Maximum minutes'!$C$1,T3939,MATCH(IF(G3939&lt;&gt;"",G3939,F3939),OFFSET('Maximum minutes'!$C$1,T3939-1,0,1,U3939+1),0)-1)*IF(OR(ISNUMBER(J3939),J3939="sans examen"),1,0)*IF(W3939&lt;MinDate,1,0),"")</f>
        <v/>
      </c>
      <c r="N3939" s="36">
        <f t="shared" ca="1" si="123"/>
        <v>0</v>
      </c>
      <c r="O3939" s="36" t="e">
        <f ca="1">LEFT(OFFSET(Lists!$Q$2,MATCH(E3939,Lists!$R$3:$R$19,0),0),4)</f>
        <v>#N/A</v>
      </c>
      <c r="P3939" s="36" t="e">
        <f ca="1">MATCH(O3939,Lists!$S$2:$S$640,1)</f>
        <v>#N/A</v>
      </c>
      <c r="Q3939" s="36" t="e">
        <f ca="1">MATCH(LEFT(OFFSET(Lists!$Q$2,MATCH(E3939,Lists!$R$3:$R$19,0)+1,0),4),Lists!$S$3:$S$640,1)</f>
        <v>#N/A</v>
      </c>
      <c r="R3939" s="36" t="e">
        <f ca="1">LEFT(OFFSET(Lists!$S$2,P3939-1+MATCH(F3939,OFFSET(Lists!$T$3,P3939-1,0,Q3939-P3939+1),0),0),6)</f>
        <v>#N/A</v>
      </c>
      <c r="S3939" s="36" t="e">
        <f ca="1">VLOOKUP(R3939,Lists!B:D,3,FALSE)</f>
        <v>#N/A</v>
      </c>
      <c r="T3939" s="36" t="str">
        <f>IF(F3939&lt;&gt;"",MATCH(R3939,'Maximum minutes'!B:B,0),"")</f>
        <v/>
      </c>
      <c r="U3939" s="36">
        <f ca="1">IF(F3939&lt;&gt;"",COUNTA(OFFSET('Maximum minutes'!$C$1,'Annexe A1 Cours'!T3939,0,1,50)),0)</f>
        <v>0</v>
      </c>
      <c r="V3939" s="37">
        <f ca="1">IFERROR(OFFSET('Maximum minutes'!$C$1,T3939+1,-1+MATCH(G3939,OFFSET('Maximum minutes'!$C$1,T3939-1,0,1,50),0)),0)</f>
        <v>0</v>
      </c>
      <c r="W3939" s="38">
        <f t="shared" ca="1" si="122"/>
        <v>0</v>
      </c>
    </row>
    <row r="3940" spans="1:23" s="36" customFormat="1" ht="18.75">
      <c r="A3940" s="34"/>
      <c r="B3940" s="39"/>
      <c r="C3940" s="39"/>
      <c r="D3940" s="35"/>
      <c r="E3940" s="40"/>
      <c r="F3940" s="39"/>
      <c r="G3940" s="39"/>
      <c r="H3940" s="39"/>
      <c r="I3940" s="34"/>
      <c r="J3940" s="34"/>
      <c r="K3940" s="34"/>
      <c r="L3940" s="34"/>
      <c r="M3940" s="43" t="str">
        <f ca="1">IFERROR(OFFSET('Maximum minutes'!$C$1,T3940,MATCH(IF(G3940&lt;&gt;"",G3940,F3940),OFFSET('Maximum minutes'!$C$1,T3940-1,0,1,U3940+1),0)-1)*IF(OR(ISNUMBER(J3940),J3940="sans examen"),1,0)*IF(W3940&lt;MinDate,1,0),"")</f>
        <v/>
      </c>
      <c r="N3940" s="36">
        <f t="shared" ca="1" si="123"/>
        <v>0</v>
      </c>
      <c r="O3940" s="36" t="e">
        <f ca="1">LEFT(OFFSET(Lists!$Q$2,MATCH(E3940,Lists!$R$3:$R$19,0),0),4)</f>
        <v>#N/A</v>
      </c>
      <c r="P3940" s="36" t="e">
        <f ca="1">MATCH(O3940,Lists!$S$2:$S$640,1)</f>
        <v>#N/A</v>
      </c>
      <c r="Q3940" s="36" t="e">
        <f ca="1">MATCH(LEFT(OFFSET(Lists!$Q$2,MATCH(E3940,Lists!$R$3:$R$19,0)+1,0),4),Lists!$S$3:$S$640,1)</f>
        <v>#N/A</v>
      </c>
      <c r="R3940" s="36" t="e">
        <f ca="1">LEFT(OFFSET(Lists!$S$2,P3940-1+MATCH(F3940,OFFSET(Lists!$T$3,P3940-1,0,Q3940-P3940+1),0),0),6)</f>
        <v>#N/A</v>
      </c>
      <c r="S3940" s="36" t="e">
        <f ca="1">VLOOKUP(R3940,Lists!B:D,3,FALSE)</f>
        <v>#N/A</v>
      </c>
      <c r="T3940" s="36" t="str">
        <f>IF(F3940&lt;&gt;"",MATCH(R3940,'Maximum minutes'!B:B,0),"")</f>
        <v/>
      </c>
      <c r="U3940" s="36">
        <f ca="1">IF(F3940&lt;&gt;"",COUNTA(OFFSET('Maximum minutes'!$C$1,'Annexe A1 Cours'!T3940,0,1,50)),0)</f>
        <v>0</v>
      </c>
      <c r="V3940" s="37">
        <f ca="1">IFERROR(OFFSET('Maximum minutes'!$C$1,T3940+1,-1+MATCH(G3940,OFFSET('Maximum minutes'!$C$1,T3940-1,0,1,50),0)),0)</f>
        <v>0</v>
      </c>
      <c r="W3940" s="38">
        <f t="shared" ca="1" si="122"/>
        <v>0</v>
      </c>
    </row>
    <row r="3941" spans="1:23" s="36" customFormat="1" ht="18.75">
      <c r="A3941" s="34"/>
      <c r="B3941" s="39"/>
      <c r="C3941" s="39"/>
      <c r="D3941" s="35"/>
      <c r="E3941" s="40"/>
      <c r="F3941" s="39"/>
      <c r="G3941" s="39"/>
      <c r="H3941" s="39"/>
      <c r="I3941" s="34"/>
      <c r="J3941" s="34"/>
      <c r="K3941" s="34"/>
      <c r="L3941" s="34"/>
      <c r="M3941" s="43" t="str">
        <f ca="1">IFERROR(OFFSET('Maximum minutes'!$C$1,T3941,MATCH(IF(G3941&lt;&gt;"",G3941,F3941),OFFSET('Maximum minutes'!$C$1,T3941-1,0,1,U3941+1),0)-1)*IF(OR(ISNUMBER(J3941),J3941="sans examen"),1,0)*IF(W3941&lt;MinDate,1,0),"")</f>
        <v/>
      </c>
      <c r="N3941" s="36">
        <f t="shared" ca="1" si="123"/>
        <v>0</v>
      </c>
      <c r="O3941" s="36" t="e">
        <f ca="1">LEFT(OFFSET(Lists!$Q$2,MATCH(E3941,Lists!$R$3:$R$19,0),0),4)</f>
        <v>#N/A</v>
      </c>
      <c r="P3941" s="36" t="e">
        <f ca="1">MATCH(O3941,Lists!$S$2:$S$640,1)</f>
        <v>#N/A</v>
      </c>
      <c r="Q3941" s="36" t="e">
        <f ca="1">MATCH(LEFT(OFFSET(Lists!$Q$2,MATCH(E3941,Lists!$R$3:$R$19,0)+1,0),4),Lists!$S$3:$S$640,1)</f>
        <v>#N/A</v>
      </c>
      <c r="R3941" s="36" t="e">
        <f ca="1">LEFT(OFFSET(Lists!$S$2,P3941-1+MATCH(F3941,OFFSET(Lists!$T$3,P3941-1,0,Q3941-P3941+1),0),0),6)</f>
        <v>#N/A</v>
      </c>
      <c r="S3941" s="36" t="e">
        <f ca="1">VLOOKUP(R3941,Lists!B:D,3,FALSE)</f>
        <v>#N/A</v>
      </c>
      <c r="T3941" s="36" t="str">
        <f>IF(F3941&lt;&gt;"",MATCH(R3941,'Maximum minutes'!B:B,0),"")</f>
        <v/>
      </c>
      <c r="U3941" s="36">
        <f ca="1">IF(F3941&lt;&gt;"",COUNTA(OFFSET('Maximum minutes'!$C$1,'Annexe A1 Cours'!T3941,0,1,50)),0)</f>
        <v>0</v>
      </c>
      <c r="V3941" s="37">
        <f ca="1">IFERROR(OFFSET('Maximum minutes'!$C$1,T3941+1,-1+MATCH(G3941,OFFSET('Maximum minutes'!$C$1,T3941-1,0,1,50),0)),0)</f>
        <v>0</v>
      </c>
      <c r="W3941" s="38">
        <f t="shared" ca="1" si="122"/>
        <v>0</v>
      </c>
    </row>
    <row r="3942" spans="1:23" s="36" customFormat="1" ht="18.75">
      <c r="A3942" s="34"/>
      <c r="B3942" s="39"/>
      <c r="C3942" s="39"/>
      <c r="D3942" s="35"/>
      <c r="E3942" s="40"/>
      <c r="F3942" s="39"/>
      <c r="G3942" s="39"/>
      <c r="H3942" s="39"/>
      <c r="I3942" s="34"/>
      <c r="J3942" s="34"/>
      <c r="K3942" s="34"/>
      <c r="L3942" s="34"/>
      <c r="M3942" s="43" t="str">
        <f ca="1">IFERROR(OFFSET('Maximum minutes'!$C$1,T3942,MATCH(IF(G3942&lt;&gt;"",G3942,F3942),OFFSET('Maximum minutes'!$C$1,T3942-1,0,1,U3942+1),0)-1)*IF(OR(ISNUMBER(J3942),J3942="sans examen"),1,0)*IF(W3942&lt;MinDate,1,0),"")</f>
        <v/>
      </c>
      <c r="N3942" s="36">
        <f t="shared" ca="1" si="123"/>
        <v>0</v>
      </c>
      <c r="O3942" s="36" t="e">
        <f ca="1">LEFT(OFFSET(Lists!$Q$2,MATCH(E3942,Lists!$R$3:$R$19,0),0),4)</f>
        <v>#N/A</v>
      </c>
      <c r="P3942" s="36" t="e">
        <f ca="1">MATCH(O3942,Lists!$S$2:$S$640,1)</f>
        <v>#N/A</v>
      </c>
      <c r="Q3942" s="36" t="e">
        <f ca="1">MATCH(LEFT(OFFSET(Lists!$Q$2,MATCH(E3942,Lists!$R$3:$R$19,0)+1,0),4),Lists!$S$3:$S$640,1)</f>
        <v>#N/A</v>
      </c>
      <c r="R3942" s="36" t="e">
        <f ca="1">LEFT(OFFSET(Lists!$S$2,P3942-1+MATCH(F3942,OFFSET(Lists!$T$3,P3942-1,0,Q3942-P3942+1),0),0),6)</f>
        <v>#N/A</v>
      </c>
      <c r="S3942" s="36" t="e">
        <f ca="1">VLOOKUP(R3942,Lists!B:D,3,FALSE)</f>
        <v>#N/A</v>
      </c>
      <c r="T3942" s="36" t="str">
        <f>IF(F3942&lt;&gt;"",MATCH(R3942,'Maximum minutes'!B:B,0),"")</f>
        <v/>
      </c>
      <c r="U3942" s="36">
        <f ca="1">IF(F3942&lt;&gt;"",COUNTA(OFFSET('Maximum minutes'!$C$1,'Annexe A1 Cours'!T3942,0,1,50)),0)</f>
        <v>0</v>
      </c>
      <c r="V3942" s="37">
        <f ca="1">IFERROR(OFFSET('Maximum minutes'!$C$1,T3942+1,-1+MATCH(G3942,OFFSET('Maximum minutes'!$C$1,T3942-1,0,1,50),0)),0)</f>
        <v>0</v>
      </c>
      <c r="W3942" s="38">
        <f t="shared" ca="1" si="122"/>
        <v>0</v>
      </c>
    </row>
    <row r="3943" spans="1:23" s="36" customFormat="1" ht="18.75">
      <c r="A3943" s="34"/>
      <c r="B3943" s="39"/>
      <c r="C3943" s="39"/>
      <c r="D3943" s="35"/>
      <c r="E3943" s="40"/>
      <c r="F3943" s="39"/>
      <c r="G3943" s="39"/>
      <c r="H3943" s="39"/>
      <c r="I3943" s="34"/>
      <c r="J3943" s="34"/>
      <c r="K3943" s="34"/>
      <c r="L3943" s="34"/>
      <c r="M3943" s="43" t="str">
        <f ca="1">IFERROR(OFFSET('Maximum minutes'!$C$1,T3943,MATCH(IF(G3943&lt;&gt;"",G3943,F3943),OFFSET('Maximum minutes'!$C$1,T3943-1,0,1,U3943+1),0)-1)*IF(OR(ISNUMBER(J3943),J3943="sans examen"),1,0)*IF(W3943&lt;MinDate,1,0),"")</f>
        <v/>
      </c>
      <c r="N3943" s="36">
        <f t="shared" ca="1" si="123"/>
        <v>0</v>
      </c>
      <c r="O3943" s="36" t="e">
        <f ca="1">LEFT(OFFSET(Lists!$Q$2,MATCH(E3943,Lists!$R$3:$R$19,0),0),4)</f>
        <v>#N/A</v>
      </c>
      <c r="P3943" s="36" t="e">
        <f ca="1">MATCH(O3943,Lists!$S$2:$S$640,1)</f>
        <v>#N/A</v>
      </c>
      <c r="Q3943" s="36" t="e">
        <f ca="1">MATCH(LEFT(OFFSET(Lists!$Q$2,MATCH(E3943,Lists!$R$3:$R$19,0)+1,0),4),Lists!$S$3:$S$640,1)</f>
        <v>#N/A</v>
      </c>
      <c r="R3943" s="36" t="e">
        <f ca="1">LEFT(OFFSET(Lists!$S$2,P3943-1+MATCH(F3943,OFFSET(Lists!$T$3,P3943-1,0,Q3943-P3943+1),0),0),6)</f>
        <v>#N/A</v>
      </c>
      <c r="S3943" s="36" t="e">
        <f ca="1">VLOOKUP(R3943,Lists!B:D,3,FALSE)</f>
        <v>#N/A</v>
      </c>
      <c r="T3943" s="36" t="str">
        <f>IF(F3943&lt;&gt;"",MATCH(R3943,'Maximum minutes'!B:B,0),"")</f>
        <v/>
      </c>
      <c r="U3943" s="36">
        <f ca="1">IF(F3943&lt;&gt;"",COUNTA(OFFSET('Maximum minutes'!$C$1,'Annexe A1 Cours'!T3943,0,1,50)),0)</f>
        <v>0</v>
      </c>
      <c r="V3943" s="37">
        <f ca="1">IFERROR(OFFSET('Maximum minutes'!$C$1,T3943+1,-1+MATCH(G3943,OFFSET('Maximum minutes'!$C$1,T3943-1,0,1,50),0)),0)</f>
        <v>0</v>
      </c>
      <c r="W3943" s="38">
        <f t="shared" ca="1" si="122"/>
        <v>0</v>
      </c>
    </row>
    <row r="3944" spans="1:23" s="36" customFormat="1" ht="18.75">
      <c r="A3944" s="34"/>
      <c r="B3944" s="39"/>
      <c r="C3944" s="39"/>
      <c r="D3944" s="35"/>
      <c r="E3944" s="40"/>
      <c r="F3944" s="39"/>
      <c r="G3944" s="39"/>
      <c r="H3944" s="39"/>
      <c r="I3944" s="34"/>
      <c r="J3944" s="34"/>
      <c r="K3944" s="34"/>
      <c r="L3944" s="34"/>
      <c r="M3944" s="43" t="str">
        <f ca="1">IFERROR(OFFSET('Maximum minutes'!$C$1,T3944,MATCH(IF(G3944&lt;&gt;"",G3944,F3944),OFFSET('Maximum minutes'!$C$1,T3944-1,0,1,U3944+1),0)-1)*IF(OR(ISNUMBER(J3944),J3944="sans examen"),1,0)*IF(W3944&lt;MinDate,1,0),"")</f>
        <v/>
      </c>
      <c r="N3944" s="36">
        <f t="shared" ca="1" si="123"/>
        <v>0</v>
      </c>
      <c r="O3944" s="36" t="e">
        <f ca="1">LEFT(OFFSET(Lists!$Q$2,MATCH(E3944,Lists!$R$3:$R$19,0),0),4)</f>
        <v>#N/A</v>
      </c>
      <c r="P3944" s="36" t="e">
        <f ca="1">MATCH(O3944,Lists!$S$2:$S$640,1)</f>
        <v>#N/A</v>
      </c>
      <c r="Q3944" s="36" t="e">
        <f ca="1">MATCH(LEFT(OFFSET(Lists!$Q$2,MATCH(E3944,Lists!$R$3:$R$19,0)+1,0),4),Lists!$S$3:$S$640,1)</f>
        <v>#N/A</v>
      </c>
      <c r="R3944" s="36" t="e">
        <f ca="1">LEFT(OFFSET(Lists!$S$2,P3944-1+MATCH(F3944,OFFSET(Lists!$T$3,P3944-1,0,Q3944-P3944+1),0),0),6)</f>
        <v>#N/A</v>
      </c>
      <c r="S3944" s="36" t="e">
        <f ca="1">VLOOKUP(R3944,Lists!B:D,3,FALSE)</f>
        <v>#N/A</v>
      </c>
      <c r="T3944" s="36" t="str">
        <f>IF(F3944&lt;&gt;"",MATCH(R3944,'Maximum minutes'!B:B,0),"")</f>
        <v/>
      </c>
      <c r="U3944" s="36">
        <f ca="1">IF(F3944&lt;&gt;"",COUNTA(OFFSET('Maximum minutes'!$C$1,'Annexe A1 Cours'!T3944,0,1,50)),0)</f>
        <v>0</v>
      </c>
      <c r="V3944" s="37">
        <f ca="1">IFERROR(OFFSET('Maximum minutes'!$C$1,T3944+1,-1+MATCH(G3944,OFFSET('Maximum minutes'!$C$1,T3944-1,0,1,50),0)),0)</f>
        <v>0</v>
      </c>
      <c r="W3944" s="38">
        <f t="shared" ca="1" si="122"/>
        <v>0</v>
      </c>
    </row>
    <row r="3945" spans="1:23" s="36" customFormat="1" ht="18.75">
      <c r="A3945" s="34"/>
      <c r="B3945" s="39"/>
      <c r="C3945" s="39"/>
      <c r="D3945" s="35"/>
      <c r="E3945" s="40"/>
      <c r="F3945" s="39"/>
      <c r="G3945" s="39"/>
      <c r="H3945" s="39"/>
      <c r="I3945" s="34"/>
      <c r="J3945" s="34"/>
      <c r="K3945" s="34"/>
      <c r="L3945" s="34"/>
      <c r="M3945" s="43" t="str">
        <f ca="1">IFERROR(OFFSET('Maximum minutes'!$C$1,T3945,MATCH(IF(G3945&lt;&gt;"",G3945,F3945),OFFSET('Maximum minutes'!$C$1,T3945-1,0,1,U3945+1),0)-1)*IF(OR(ISNUMBER(J3945),J3945="sans examen"),1,0)*IF(W3945&lt;MinDate,1,0),"")</f>
        <v/>
      </c>
      <c r="N3945" s="36">
        <f t="shared" ca="1" si="123"/>
        <v>0</v>
      </c>
      <c r="O3945" s="36" t="e">
        <f ca="1">LEFT(OFFSET(Lists!$Q$2,MATCH(E3945,Lists!$R$3:$R$19,0),0),4)</f>
        <v>#N/A</v>
      </c>
      <c r="P3945" s="36" t="e">
        <f ca="1">MATCH(O3945,Lists!$S$2:$S$640,1)</f>
        <v>#N/A</v>
      </c>
      <c r="Q3945" s="36" t="e">
        <f ca="1">MATCH(LEFT(OFFSET(Lists!$Q$2,MATCH(E3945,Lists!$R$3:$R$19,0)+1,0),4),Lists!$S$3:$S$640,1)</f>
        <v>#N/A</v>
      </c>
      <c r="R3945" s="36" t="e">
        <f ca="1">LEFT(OFFSET(Lists!$S$2,P3945-1+MATCH(F3945,OFFSET(Lists!$T$3,P3945-1,0,Q3945-P3945+1),0),0),6)</f>
        <v>#N/A</v>
      </c>
      <c r="S3945" s="36" t="e">
        <f ca="1">VLOOKUP(R3945,Lists!B:D,3,FALSE)</f>
        <v>#N/A</v>
      </c>
      <c r="T3945" s="36" t="str">
        <f>IF(F3945&lt;&gt;"",MATCH(R3945,'Maximum minutes'!B:B,0),"")</f>
        <v/>
      </c>
      <c r="U3945" s="36">
        <f ca="1">IF(F3945&lt;&gt;"",COUNTA(OFFSET('Maximum minutes'!$C$1,'Annexe A1 Cours'!T3945,0,1,50)),0)</f>
        <v>0</v>
      </c>
      <c r="V3945" s="37">
        <f ca="1">IFERROR(OFFSET('Maximum minutes'!$C$1,T3945+1,-1+MATCH(G3945,OFFSET('Maximum minutes'!$C$1,T3945-1,0,1,50),0)),0)</f>
        <v>0</v>
      </c>
      <c r="W3945" s="38">
        <f t="shared" ca="1" si="122"/>
        <v>0</v>
      </c>
    </row>
    <row r="3946" spans="1:23" s="36" customFormat="1" ht="18.75">
      <c r="A3946" s="34"/>
      <c r="B3946" s="39"/>
      <c r="C3946" s="39"/>
      <c r="D3946" s="35"/>
      <c r="E3946" s="40"/>
      <c r="F3946" s="39"/>
      <c r="G3946" s="39"/>
      <c r="H3946" s="39"/>
      <c r="I3946" s="34"/>
      <c r="J3946" s="34"/>
      <c r="K3946" s="34"/>
      <c r="L3946" s="34"/>
      <c r="M3946" s="43" t="str">
        <f ca="1">IFERROR(OFFSET('Maximum minutes'!$C$1,T3946,MATCH(IF(G3946&lt;&gt;"",G3946,F3946),OFFSET('Maximum minutes'!$C$1,T3946-1,0,1,U3946+1),0)-1)*IF(OR(ISNUMBER(J3946),J3946="sans examen"),1,0)*IF(W3946&lt;MinDate,1,0),"")</f>
        <v/>
      </c>
      <c r="N3946" s="36">
        <f t="shared" ca="1" si="123"/>
        <v>0</v>
      </c>
      <c r="O3946" s="36" t="e">
        <f ca="1">LEFT(OFFSET(Lists!$Q$2,MATCH(E3946,Lists!$R$3:$R$19,0),0),4)</f>
        <v>#N/A</v>
      </c>
      <c r="P3946" s="36" t="e">
        <f ca="1">MATCH(O3946,Lists!$S$2:$S$640,1)</f>
        <v>#N/A</v>
      </c>
      <c r="Q3946" s="36" t="e">
        <f ca="1">MATCH(LEFT(OFFSET(Lists!$Q$2,MATCH(E3946,Lists!$R$3:$R$19,0)+1,0),4),Lists!$S$3:$S$640,1)</f>
        <v>#N/A</v>
      </c>
      <c r="R3946" s="36" t="e">
        <f ca="1">LEFT(OFFSET(Lists!$S$2,P3946-1+MATCH(F3946,OFFSET(Lists!$T$3,P3946-1,0,Q3946-P3946+1),0),0),6)</f>
        <v>#N/A</v>
      </c>
      <c r="S3946" s="36" t="e">
        <f ca="1">VLOOKUP(R3946,Lists!B:D,3,FALSE)</f>
        <v>#N/A</v>
      </c>
      <c r="T3946" s="36" t="str">
        <f>IF(F3946&lt;&gt;"",MATCH(R3946,'Maximum minutes'!B:B,0),"")</f>
        <v/>
      </c>
      <c r="U3946" s="36">
        <f ca="1">IF(F3946&lt;&gt;"",COUNTA(OFFSET('Maximum minutes'!$C$1,'Annexe A1 Cours'!T3946,0,1,50)),0)</f>
        <v>0</v>
      </c>
      <c r="V3946" s="37">
        <f ca="1">IFERROR(OFFSET('Maximum minutes'!$C$1,T3946+1,-1+MATCH(G3946,OFFSET('Maximum minutes'!$C$1,T3946-1,0,1,50),0)),0)</f>
        <v>0</v>
      </c>
      <c r="W3946" s="38">
        <f t="shared" ca="1" si="122"/>
        <v>0</v>
      </c>
    </row>
    <row r="3947" spans="1:23" s="36" customFormat="1" ht="18.75">
      <c r="A3947" s="34"/>
      <c r="B3947" s="39"/>
      <c r="C3947" s="39"/>
      <c r="D3947" s="35"/>
      <c r="E3947" s="40"/>
      <c r="F3947" s="39"/>
      <c r="G3947" s="39"/>
      <c r="H3947" s="39"/>
      <c r="I3947" s="34"/>
      <c r="J3947" s="34"/>
      <c r="K3947" s="34"/>
      <c r="L3947" s="34"/>
      <c r="M3947" s="43" t="str">
        <f ca="1">IFERROR(OFFSET('Maximum minutes'!$C$1,T3947,MATCH(IF(G3947&lt;&gt;"",G3947,F3947),OFFSET('Maximum minutes'!$C$1,T3947-1,0,1,U3947+1),0)-1)*IF(OR(ISNUMBER(J3947),J3947="sans examen"),1,0)*IF(W3947&lt;MinDate,1,0),"")</f>
        <v/>
      </c>
      <c r="N3947" s="36">
        <f t="shared" ca="1" si="123"/>
        <v>0</v>
      </c>
      <c r="O3947" s="36" t="e">
        <f ca="1">LEFT(OFFSET(Lists!$Q$2,MATCH(E3947,Lists!$R$3:$R$19,0),0),4)</f>
        <v>#N/A</v>
      </c>
      <c r="P3947" s="36" t="e">
        <f ca="1">MATCH(O3947,Lists!$S$2:$S$640,1)</f>
        <v>#N/A</v>
      </c>
      <c r="Q3947" s="36" t="e">
        <f ca="1">MATCH(LEFT(OFFSET(Lists!$Q$2,MATCH(E3947,Lists!$R$3:$R$19,0)+1,0),4),Lists!$S$3:$S$640,1)</f>
        <v>#N/A</v>
      </c>
      <c r="R3947" s="36" t="e">
        <f ca="1">LEFT(OFFSET(Lists!$S$2,P3947-1+MATCH(F3947,OFFSET(Lists!$T$3,P3947-1,0,Q3947-P3947+1),0),0),6)</f>
        <v>#N/A</v>
      </c>
      <c r="S3947" s="36" t="e">
        <f ca="1">VLOOKUP(R3947,Lists!B:D,3,FALSE)</f>
        <v>#N/A</v>
      </c>
      <c r="T3947" s="36" t="str">
        <f>IF(F3947&lt;&gt;"",MATCH(R3947,'Maximum minutes'!B:B,0),"")</f>
        <v/>
      </c>
      <c r="U3947" s="36">
        <f ca="1">IF(F3947&lt;&gt;"",COUNTA(OFFSET('Maximum minutes'!$C$1,'Annexe A1 Cours'!T3947,0,1,50)),0)</f>
        <v>0</v>
      </c>
      <c r="V3947" s="37">
        <f ca="1">IFERROR(OFFSET('Maximum minutes'!$C$1,T3947+1,-1+MATCH(G3947,OFFSET('Maximum minutes'!$C$1,T3947-1,0,1,50),0)),0)</f>
        <v>0</v>
      </c>
      <c r="W3947" s="38">
        <f t="shared" ca="1" si="122"/>
        <v>0</v>
      </c>
    </row>
    <row r="3948" spans="1:23" s="36" customFormat="1" ht="18.75">
      <c r="A3948" s="34"/>
      <c r="B3948" s="39"/>
      <c r="C3948" s="39"/>
      <c r="D3948" s="35"/>
      <c r="E3948" s="40"/>
      <c r="F3948" s="39"/>
      <c r="G3948" s="39"/>
      <c r="H3948" s="39"/>
      <c r="I3948" s="34"/>
      <c r="J3948" s="34"/>
      <c r="K3948" s="34"/>
      <c r="L3948" s="34"/>
      <c r="M3948" s="43" t="str">
        <f ca="1">IFERROR(OFFSET('Maximum minutes'!$C$1,T3948,MATCH(IF(G3948&lt;&gt;"",G3948,F3948),OFFSET('Maximum minutes'!$C$1,T3948-1,0,1,U3948+1),0)-1)*IF(OR(ISNUMBER(J3948),J3948="sans examen"),1,0)*IF(W3948&lt;MinDate,1,0),"")</f>
        <v/>
      </c>
      <c r="N3948" s="36">
        <f t="shared" ca="1" si="123"/>
        <v>0</v>
      </c>
      <c r="O3948" s="36" t="e">
        <f ca="1">LEFT(OFFSET(Lists!$Q$2,MATCH(E3948,Lists!$R$3:$R$19,0),0),4)</f>
        <v>#N/A</v>
      </c>
      <c r="P3948" s="36" t="e">
        <f ca="1">MATCH(O3948,Lists!$S$2:$S$640,1)</f>
        <v>#N/A</v>
      </c>
      <c r="Q3948" s="36" t="e">
        <f ca="1">MATCH(LEFT(OFFSET(Lists!$Q$2,MATCH(E3948,Lists!$R$3:$R$19,0)+1,0),4),Lists!$S$3:$S$640,1)</f>
        <v>#N/A</v>
      </c>
      <c r="R3948" s="36" t="e">
        <f ca="1">LEFT(OFFSET(Lists!$S$2,P3948-1+MATCH(F3948,OFFSET(Lists!$T$3,P3948-1,0,Q3948-P3948+1),0),0),6)</f>
        <v>#N/A</v>
      </c>
      <c r="S3948" s="36" t="e">
        <f ca="1">VLOOKUP(R3948,Lists!B:D,3,FALSE)</f>
        <v>#N/A</v>
      </c>
      <c r="T3948" s="36" t="str">
        <f>IF(F3948&lt;&gt;"",MATCH(R3948,'Maximum minutes'!B:B,0),"")</f>
        <v/>
      </c>
      <c r="U3948" s="36">
        <f ca="1">IF(F3948&lt;&gt;"",COUNTA(OFFSET('Maximum minutes'!$C$1,'Annexe A1 Cours'!T3948,0,1,50)),0)</f>
        <v>0</v>
      </c>
      <c r="V3948" s="37">
        <f ca="1">IFERROR(OFFSET('Maximum minutes'!$C$1,T3948+1,-1+MATCH(G3948,OFFSET('Maximum minutes'!$C$1,T3948-1,0,1,50),0)),0)</f>
        <v>0</v>
      </c>
      <c r="W3948" s="38">
        <f t="shared" ca="1" si="122"/>
        <v>0</v>
      </c>
    </row>
    <row r="3949" spans="1:23" s="36" customFormat="1" ht="18.75">
      <c r="A3949" s="34"/>
      <c r="B3949" s="39"/>
      <c r="C3949" s="39"/>
      <c r="D3949" s="35"/>
      <c r="E3949" s="40"/>
      <c r="F3949" s="39"/>
      <c r="G3949" s="39"/>
      <c r="H3949" s="39"/>
      <c r="I3949" s="34"/>
      <c r="J3949" s="34"/>
      <c r="K3949" s="34"/>
      <c r="L3949" s="34"/>
      <c r="M3949" s="43" t="str">
        <f ca="1">IFERROR(OFFSET('Maximum minutes'!$C$1,T3949,MATCH(IF(G3949&lt;&gt;"",G3949,F3949),OFFSET('Maximum minutes'!$C$1,T3949-1,0,1,U3949+1),0)-1)*IF(OR(ISNUMBER(J3949),J3949="sans examen"),1,0)*IF(W3949&lt;MinDate,1,0),"")</f>
        <v/>
      </c>
      <c r="N3949" s="36">
        <f t="shared" ca="1" si="123"/>
        <v>0</v>
      </c>
      <c r="O3949" s="36" t="e">
        <f ca="1">LEFT(OFFSET(Lists!$Q$2,MATCH(E3949,Lists!$R$3:$R$19,0),0),4)</f>
        <v>#N/A</v>
      </c>
      <c r="P3949" s="36" t="e">
        <f ca="1">MATCH(O3949,Lists!$S$2:$S$640,1)</f>
        <v>#N/A</v>
      </c>
      <c r="Q3949" s="36" t="e">
        <f ca="1">MATCH(LEFT(OFFSET(Lists!$Q$2,MATCH(E3949,Lists!$R$3:$R$19,0)+1,0),4),Lists!$S$3:$S$640,1)</f>
        <v>#N/A</v>
      </c>
      <c r="R3949" s="36" t="e">
        <f ca="1">LEFT(OFFSET(Lists!$S$2,P3949-1+MATCH(F3949,OFFSET(Lists!$T$3,P3949-1,0,Q3949-P3949+1),0),0),6)</f>
        <v>#N/A</v>
      </c>
      <c r="S3949" s="36" t="e">
        <f ca="1">VLOOKUP(R3949,Lists!B:D,3,FALSE)</f>
        <v>#N/A</v>
      </c>
      <c r="T3949" s="36" t="str">
        <f>IF(F3949&lt;&gt;"",MATCH(R3949,'Maximum minutes'!B:B,0),"")</f>
        <v/>
      </c>
      <c r="U3949" s="36">
        <f ca="1">IF(F3949&lt;&gt;"",COUNTA(OFFSET('Maximum minutes'!$C$1,'Annexe A1 Cours'!T3949,0,1,50)),0)</f>
        <v>0</v>
      </c>
      <c r="V3949" s="37">
        <f ca="1">IFERROR(OFFSET('Maximum minutes'!$C$1,T3949+1,-1+MATCH(G3949,OFFSET('Maximum minutes'!$C$1,T3949-1,0,1,50),0)),0)</f>
        <v>0</v>
      </c>
      <c r="W3949" s="38">
        <f t="shared" ca="1" si="122"/>
        <v>0</v>
      </c>
    </row>
    <row r="3950" spans="1:23" s="36" customFormat="1" ht="18.75">
      <c r="A3950" s="34"/>
      <c r="B3950" s="39"/>
      <c r="C3950" s="39"/>
      <c r="D3950" s="35"/>
      <c r="E3950" s="40"/>
      <c r="F3950" s="39"/>
      <c r="G3950" s="39"/>
      <c r="H3950" s="39"/>
      <c r="I3950" s="34"/>
      <c r="J3950" s="34"/>
      <c r="K3950" s="34"/>
      <c r="L3950" s="34"/>
      <c r="M3950" s="43" t="str">
        <f ca="1">IFERROR(OFFSET('Maximum minutes'!$C$1,T3950,MATCH(IF(G3950&lt;&gt;"",G3950,F3950),OFFSET('Maximum minutes'!$C$1,T3950-1,0,1,U3950+1),0)-1)*IF(OR(ISNUMBER(J3950),J3950="sans examen"),1,0)*IF(W3950&lt;MinDate,1,0),"")</f>
        <v/>
      </c>
      <c r="N3950" s="36">
        <f t="shared" ca="1" si="123"/>
        <v>0</v>
      </c>
      <c r="O3950" s="36" t="e">
        <f ca="1">LEFT(OFFSET(Lists!$Q$2,MATCH(E3950,Lists!$R$3:$R$19,0),0),4)</f>
        <v>#N/A</v>
      </c>
      <c r="P3950" s="36" t="e">
        <f ca="1">MATCH(O3950,Lists!$S$2:$S$640,1)</f>
        <v>#N/A</v>
      </c>
      <c r="Q3950" s="36" t="e">
        <f ca="1">MATCH(LEFT(OFFSET(Lists!$Q$2,MATCH(E3950,Lists!$R$3:$R$19,0)+1,0),4),Lists!$S$3:$S$640,1)</f>
        <v>#N/A</v>
      </c>
      <c r="R3950" s="36" t="e">
        <f ca="1">LEFT(OFFSET(Lists!$S$2,P3950-1+MATCH(F3950,OFFSET(Lists!$T$3,P3950-1,0,Q3950-P3950+1),0),0),6)</f>
        <v>#N/A</v>
      </c>
      <c r="S3950" s="36" t="e">
        <f ca="1">VLOOKUP(R3950,Lists!B:D,3,FALSE)</f>
        <v>#N/A</v>
      </c>
      <c r="T3950" s="36" t="str">
        <f>IF(F3950&lt;&gt;"",MATCH(R3950,'Maximum minutes'!B:B,0),"")</f>
        <v/>
      </c>
      <c r="U3950" s="36">
        <f ca="1">IF(F3950&lt;&gt;"",COUNTA(OFFSET('Maximum minutes'!$C$1,'Annexe A1 Cours'!T3950,0,1,50)),0)</f>
        <v>0</v>
      </c>
      <c r="V3950" s="37">
        <f ca="1">IFERROR(OFFSET('Maximum minutes'!$C$1,T3950+1,-1+MATCH(G3950,OFFSET('Maximum minutes'!$C$1,T3950-1,0,1,50),0)),0)</f>
        <v>0</v>
      </c>
      <c r="W3950" s="38">
        <f t="shared" ca="1" si="122"/>
        <v>0</v>
      </c>
    </row>
    <row r="3951" spans="1:23" s="36" customFormat="1" ht="18.75">
      <c r="A3951" s="34"/>
      <c r="B3951" s="39"/>
      <c r="C3951" s="39"/>
      <c r="D3951" s="35"/>
      <c r="E3951" s="40"/>
      <c r="F3951" s="39"/>
      <c r="G3951" s="39"/>
      <c r="H3951" s="39"/>
      <c r="I3951" s="34"/>
      <c r="J3951" s="34"/>
      <c r="K3951" s="34"/>
      <c r="L3951" s="34"/>
      <c r="M3951" s="43" t="str">
        <f ca="1">IFERROR(OFFSET('Maximum minutes'!$C$1,T3951,MATCH(IF(G3951&lt;&gt;"",G3951,F3951),OFFSET('Maximum minutes'!$C$1,T3951-1,0,1,U3951+1),0)-1)*IF(OR(ISNUMBER(J3951),J3951="sans examen"),1,0)*IF(W3951&lt;MinDate,1,0),"")</f>
        <v/>
      </c>
      <c r="N3951" s="36">
        <f t="shared" ca="1" si="123"/>
        <v>0</v>
      </c>
      <c r="O3951" s="36" t="e">
        <f ca="1">LEFT(OFFSET(Lists!$Q$2,MATCH(E3951,Lists!$R$3:$R$19,0),0),4)</f>
        <v>#N/A</v>
      </c>
      <c r="P3951" s="36" t="e">
        <f ca="1">MATCH(O3951,Lists!$S$2:$S$640,1)</f>
        <v>#N/A</v>
      </c>
      <c r="Q3951" s="36" t="e">
        <f ca="1">MATCH(LEFT(OFFSET(Lists!$Q$2,MATCH(E3951,Lists!$R$3:$R$19,0)+1,0),4),Lists!$S$3:$S$640,1)</f>
        <v>#N/A</v>
      </c>
      <c r="R3951" s="36" t="e">
        <f ca="1">LEFT(OFFSET(Lists!$S$2,P3951-1+MATCH(F3951,OFFSET(Lists!$T$3,P3951-1,0,Q3951-P3951+1),0),0),6)</f>
        <v>#N/A</v>
      </c>
      <c r="S3951" s="36" t="e">
        <f ca="1">VLOOKUP(R3951,Lists!B:D,3,FALSE)</f>
        <v>#N/A</v>
      </c>
      <c r="T3951" s="36" t="str">
        <f>IF(F3951&lt;&gt;"",MATCH(R3951,'Maximum minutes'!B:B,0),"")</f>
        <v/>
      </c>
      <c r="U3951" s="36">
        <f ca="1">IF(F3951&lt;&gt;"",COUNTA(OFFSET('Maximum minutes'!$C$1,'Annexe A1 Cours'!T3951,0,1,50)),0)</f>
        <v>0</v>
      </c>
      <c r="V3951" s="37">
        <f ca="1">IFERROR(OFFSET('Maximum minutes'!$C$1,T3951+1,-1+MATCH(G3951,OFFSET('Maximum minutes'!$C$1,T3951-1,0,1,50),0)),0)</f>
        <v>0</v>
      </c>
      <c r="W3951" s="38">
        <f t="shared" ca="1" si="122"/>
        <v>0</v>
      </c>
    </row>
    <row r="3952" spans="1:23" s="36" customFormat="1" ht="18.75">
      <c r="A3952" s="34"/>
      <c r="B3952" s="39"/>
      <c r="C3952" s="39"/>
      <c r="D3952" s="35"/>
      <c r="E3952" s="40"/>
      <c r="F3952" s="39"/>
      <c r="G3952" s="39"/>
      <c r="H3952" s="39"/>
      <c r="I3952" s="34"/>
      <c r="J3952" s="34"/>
      <c r="K3952" s="34"/>
      <c r="L3952" s="34"/>
      <c r="M3952" s="43" t="str">
        <f ca="1">IFERROR(OFFSET('Maximum minutes'!$C$1,T3952,MATCH(IF(G3952&lt;&gt;"",G3952,F3952),OFFSET('Maximum minutes'!$C$1,T3952-1,0,1,U3952+1),0)-1)*IF(OR(ISNUMBER(J3952),J3952="sans examen"),1,0)*IF(W3952&lt;MinDate,1,0),"")</f>
        <v/>
      </c>
      <c r="N3952" s="36">
        <f t="shared" ca="1" si="123"/>
        <v>0</v>
      </c>
      <c r="O3952" s="36" t="e">
        <f ca="1">LEFT(OFFSET(Lists!$Q$2,MATCH(E3952,Lists!$R$3:$R$19,0),0),4)</f>
        <v>#N/A</v>
      </c>
      <c r="P3952" s="36" t="e">
        <f ca="1">MATCH(O3952,Lists!$S$2:$S$640,1)</f>
        <v>#N/A</v>
      </c>
      <c r="Q3952" s="36" t="e">
        <f ca="1">MATCH(LEFT(OFFSET(Lists!$Q$2,MATCH(E3952,Lists!$R$3:$R$19,0)+1,0),4),Lists!$S$3:$S$640,1)</f>
        <v>#N/A</v>
      </c>
      <c r="R3952" s="36" t="e">
        <f ca="1">LEFT(OFFSET(Lists!$S$2,P3952-1+MATCH(F3952,OFFSET(Lists!$T$3,P3952-1,0,Q3952-P3952+1),0),0),6)</f>
        <v>#N/A</v>
      </c>
      <c r="S3952" s="36" t="e">
        <f ca="1">VLOOKUP(R3952,Lists!B:D,3,FALSE)</f>
        <v>#N/A</v>
      </c>
      <c r="T3952" s="36" t="str">
        <f>IF(F3952&lt;&gt;"",MATCH(R3952,'Maximum minutes'!B:B,0),"")</f>
        <v/>
      </c>
      <c r="U3952" s="36">
        <f ca="1">IF(F3952&lt;&gt;"",COUNTA(OFFSET('Maximum minutes'!$C$1,'Annexe A1 Cours'!T3952,0,1,50)),0)</f>
        <v>0</v>
      </c>
      <c r="V3952" s="37">
        <f ca="1">IFERROR(OFFSET('Maximum minutes'!$C$1,T3952+1,-1+MATCH(G3952,OFFSET('Maximum minutes'!$C$1,T3952-1,0,1,50),0)),0)</f>
        <v>0</v>
      </c>
      <c r="W3952" s="38">
        <f t="shared" ca="1" si="122"/>
        <v>0</v>
      </c>
    </row>
    <row r="3953" spans="1:23" s="36" customFormat="1" ht="18.75">
      <c r="A3953" s="34"/>
      <c r="B3953" s="39"/>
      <c r="C3953" s="39"/>
      <c r="D3953" s="35"/>
      <c r="E3953" s="40"/>
      <c r="F3953" s="39"/>
      <c r="G3953" s="39"/>
      <c r="H3953" s="39"/>
      <c r="I3953" s="34"/>
      <c r="J3953" s="34"/>
      <c r="K3953" s="34"/>
      <c r="L3953" s="34"/>
      <c r="M3953" s="43" t="str">
        <f ca="1">IFERROR(OFFSET('Maximum minutes'!$C$1,T3953,MATCH(IF(G3953&lt;&gt;"",G3953,F3953),OFFSET('Maximum minutes'!$C$1,T3953-1,0,1,U3953+1),0)-1)*IF(OR(ISNUMBER(J3953),J3953="sans examen"),1,0)*IF(W3953&lt;MinDate,1,0),"")</f>
        <v/>
      </c>
      <c r="N3953" s="36">
        <f t="shared" ca="1" si="123"/>
        <v>0</v>
      </c>
      <c r="O3953" s="36" t="e">
        <f ca="1">LEFT(OFFSET(Lists!$Q$2,MATCH(E3953,Lists!$R$3:$R$19,0),0),4)</f>
        <v>#N/A</v>
      </c>
      <c r="P3953" s="36" t="e">
        <f ca="1">MATCH(O3953,Lists!$S$2:$S$640,1)</f>
        <v>#N/A</v>
      </c>
      <c r="Q3953" s="36" t="e">
        <f ca="1">MATCH(LEFT(OFFSET(Lists!$Q$2,MATCH(E3953,Lists!$R$3:$R$19,0)+1,0),4),Lists!$S$3:$S$640,1)</f>
        <v>#N/A</v>
      </c>
      <c r="R3953" s="36" t="e">
        <f ca="1">LEFT(OFFSET(Lists!$S$2,P3953-1+MATCH(F3953,OFFSET(Lists!$T$3,P3953-1,0,Q3953-P3953+1),0),0),6)</f>
        <v>#N/A</v>
      </c>
      <c r="S3953" s="36" t="e">
        <f ca="1">VLOOKUP(R3953,Lists!B:D,3,FALSE)</f>
        <v>#N/A</v>
      </c>
      <c r="T3953" s="36" t="str">
        <f>IF(F3953&lt;&gt;"",MATCH(R3953,'Maximum minutes'!B:B,0),"")</f>
        <v/>
      </c>
      <c r="U3953" s="36">
        <f ca="1">IF(F3953&lt;&gt;"",COUNTA(OFFSET('Maximum minutes'!$C$1,'Annexe A1 Cours'!T3953,0,1,50)),0)</f>
        <v>0</v>
      </c>
      <c r="V3953" s="37">
        <f ca="1">IFERROR(OFFSET('Maximum minutes'!$C$1,T3953+1,-1+MATCH(G3953,OFFSET('Maximum minutes'!$C$1,T3953-1,0,1,50),0)),0)</f>
        <v>0</v>
      </c>
      <c r="W3953" s="38">
        <f t="shared" ca="1" si="122"/>
        <v>0</v>
      </c>
    </row>
    <row r="3954" spans="1:23" s="36" customFormat="1" ht="18.75">
      <c r="A3954" s="34"/>
      <c r="B3954" s="39"/>
      <c r="C3954" s="39"/>
      <c r="D3954" s="35"/>
      <c r="E3954" s="40"/>
      <c r="F3954" s="39"/>
      <c r="G3954" s="39"/>
      <c r="H3954" s="39"/>
      <c r="I3954" s="34"/>
      <c r="J3954" s="34"/>
      <c r="K3954" s="34"/>
      <c r="L3954" s="34"/>
      <c r="M3954" s="43" t="str">
        <f ca="1">IFERROR(OFFSET('Maximum minutes'!$C$1,T3954,MATCH(IF(G3954&lt;&gt;"",G3954,F3954),OFFSET('Maximum minutes'!$C$1,T3954-1,0,1,U3954+1),0)-1)*IF(OR(ISNUMBER(J3954),J3954="sans examen"),1,0)*IF(W3954&lt;MinDate,1,0),"")</f>
        <v/>
      </c>
      <c r="N3954" s="36">
        <f t="shared" ca="1" si="123"/>
        <v>0</v>
      </c>
      <c r="O3954" s="36" t="e">
        <f ca="1">LEFT(OFFSET(Lists!$Q$2,MATCH(E3954,Lists!$R$3:$R$19,0),0),4)</f>
        <v>#N/A</v>
      </c>
      <c r="P3954" s="36" t="e">
        <f ca="1">MATCH(O3954,Lists!$S$2:$S$640,1)</f>
        <v>#N/A</v>
      </c>
      <c r="Q3954" s="36" t="e">
        <f ca="1">MATCH(LEFT(OFFSET(Lists!$Q$2,MATCH(E3954,Lists!$R$3:$R$19,0)+1,0),4),Lists!$S$3:$S$640,1)</f>
        <v>#N/A</v>
      </c>
      <c r="R3954" s="36" t="e">
        <f ca="1">LEFT(OFFSET(Lists!$S$2,P3954-1+MATCH(F3954,OFFSET(Lists!$T$3,P3954-1,0,Q3954-P3954+1),0),0),6)</f>
        <v>#N/A</v>
      </c>
      <c r="S3954" s="36" t="e">
        <f ca="1">VLOOKUP(R3954,Lists!B:D,3,FALSE)</f>
        <v>#N/A</v>
      </c>
      <c r="T3954" s="36" t="str">
        <f>IF(F3954&lt;&gt;"",MATCH(R3954,'Maximum minutes'!B:B,0),"")</f>
        <v/>
      </c>
      <c r="U3954" s="36">
        <f ca="1">IF(F3954&lt;&gt;"",COUNTA(OFFSET('Maximum minutes'!$C$1,'Annexe A1 Cours'!T3954,0,1,50)),0)</f>
        <v>0</v>
      </c>
      <c r="V3954" s="37">
        <f ca="1">IFERROR(OFFSET('Maximum minutes'!$C$1,T3954+1,-1+MATCH(G3954,OFFSET('Maximum minutes'!$C$1,T3954-1,0,1,50),0)),0)</f>
        <v>0</v>
      </c>
      <c r="W3954" s="38">
        <f t="shared" ca="1" si="122"/>
        <v>0</v>
      </c>
    </row>
    <row r="3955" spans="1:23" s="36" customFormat="1" ht="18.75">
      <c r="A3955" s="34"/>
      <c r="B3955" s="39"/>
      <c r="C3955" s="39"/>
      <c r="D3955" s="35"/>
      <c r="E3955" s="40"/>
      <c r="F3955" s="39"/>
      <c r="G3955" s="39"/>
      <c r="H3955" s="39"/>
      <c r="I3955" s="34"/>
      <c r="J3955" s="34"/>
      <c r="K3955" s="34"/>
      <c r="L3955" s="34"/>
      <c r="M3955" s="43" t="str">
        <f ca="1">IFERROR(OFFSET('Maximum minutes'!$C$1,T3955,MATCH(IF(G3955&lt;&gt;"",G3955,F3955),OFFSET('Maximum minutes'!$C$1,T3955-1,0,1,U3955+1),0)-1)*IF(OR(ISNUMBER(J3955),J3955="sans examen"),1,0)*IF(W3955&lt;MinDate,1,0),"")</f>
        <v/>
      </c>
      <c r="N3955" s="36">
        <f t="shared" ca="1" si="123"/>
        <v>0</v>
      </c>
      <c r="O3955" s="36" t="e">
        <f ca="1">LEFT(OFFSET(Lists!$Q$2,MATCH(E3955,Lists!$R$3:$R$19,0),0),4)</f>
        <v>#N/A</v>
      </c>
      <c r="P3955" s="36" t="e">
        <f ca="1">MATCH(O3955,Lists!$S$2:$S$640,1)</f>
        <v>#N/A</v>
      </c>
      <c r="Q3955" s="36" t="e">
        <f ca="1">MATCH(LEFT(OFFSET(Lists!$Q$2,MATCH(E3955,Lists!$R$3:$R$19,0)+1,0),4),Lists!$S$3:$S$640,1)</f>
        <v>#N/A</v>
      </c>
      <c r="R3955" s="36" t="e">
        <f ca="1">LEFT(OFFSET(Lists!$S$2,P3955-1+MATCH(F3955,OFFSET(Lists!$T$3,P3955-1,0,Q3955-P3955+1),0),0),6)</f>
        <v>#N/A</v>
      </c>
      <c r="S3955" s="36" t="e">
        <f ca="1">VLOOKUP(R3955,Lists!B:D,3,FALSE)</f>
        <v>#N/A</v>
      </c>
      <c r="T3955" s="36" t="str">
        <f>IF(F3955&lt;&gt;"",MATCH(R3955,'Maximum minutes'!B:B,0),"")</f>
        <v/>
      </c>
      <c r="U3955" s="36">
        <f ca="1">IF(F3955&lt;&gt;"",COUNTA(OFFSET('Maximum minutes'!$C$1,'Annexe A1 Cours'!T3955,0,1,50)),0)</f>
        <v>0</v>
      </c>
      <c r="V3955" s="37">
        <f ca="1">IFERROR(OFFSET('Maximum minutes'!$C$1,T3955+1,-1+MATCH(G3955,OFFSET('Maximum minutes'!$C$1,T3955-1,0,1,50),0)),0)</f>
        <v>0</v>
      </c>
      <c r="W3955" s="38">
        <f t="shared" ca="1" si="122"/>
        <v>0</v>
      </c>
    </row>
    <row r="3956" spans="1:23" s="36" customFormat="1" ht="18.75">
      <c r="A3956" s="34"/>
      <c r="B3956" s="39"/>
      <c r="C3956" s="39"/>
      <c r="D3956" s="35"/>
      <c r="E3956" s="40"/>
      <c r="F3956" s="39"/>
      <c r="G3956" s="39"/>
      <c r="H3956" s="39"/>
      <c r="I3956" s="34"/>
      <c r="J3956" s="34"/>
      <c r="K3956" s="34"/>
      <c r="L3956" s="34"/>
      <c r="M3956" s="43" t="str">
        <f ca="1">IFERROR(OFFSET('Maximum minutes'!$C$1,T3956,MATCH(IF(G3956&lt;&gt;"",G3956,F3956),OFFSET('Maximum minutes'!$C$1,T3956-1,0,1,U3956+1),0)-1)*IF(OR(ISNUMBER(J3956),J3956="sans examen"),1,0)*IF(W3956&lt;MinDate,1,0),"")</f>
        <v/>
      </c>
      <c r="N3956" s="36">
        <f t="shared" ca="1" si="123"/>
        <v>0</v>
      </c>
      <c r="O3956" s="36" t="e">
        <f ca="1">LEFT(OFFSET(Lists!$Q$2,MATCH(E3956,Lists!$R$3:$R$19,0),0),4)</f>
        <v>#N/A</v>
      </c>
      <c r="P3956" s="36" t="e">
        <f ca="1">MATCH(O3956,Lists!$S$2:$S$640,1)</f>
        <v>#N/A</v>
      </c>
      <c r="Q3956" s="36" t="e">
        <f ca="1">MATCH(LEFT(OFFSET(Lists!$Q$2,MATCH(E3956,Lists!$R$3:$R$19,0)+1,0),4),Lists!$S$3:$S$640,1)</f>
        <v>#N/A</v>
      </c>
      <c r="R3956" s="36" t="e">
        <f ca="1">LEFT(OFFSET(Lists!$S$2,P3956-1+MATCH(F3956,OFFSET(Lists!$T$3,P3956-1,0,Q3956-P3956+1),0),0),6)</f>
        <v>#N/A</v>
      </c>
      <c r="S3956" s="36" t="e">
        <f ca="1">VLOOKUP(R3956,Lists!B:D,3,FALSE)</f>
        <v>#N/A</v>
      </c>
      <c r="T3956" s="36" t="str">
        <f>IF(F3956&lt;&gt;"",MATCH(R3956,'Maximum minutes'!B:B,0),"")</f>
        <v/>
      </c>
      <c r="U3956" s="36">
        <f ca="1">IF(F3956&lt;&gt;"",COUNTA(OFFSET('Maximum minutes'!$C$1,'Annexe A1 Cours'!T3956,0,1,50)),0)</f>
        <v>0</v>
      </c>
      <c r="V3956" s="37">
        <f ca="1">IFERROR(OFFSET('Maximum minutes'!$C$1,T3956+1,-1+MATCH(G3956,OFFSET('Maximum minutes'!$C$1,T3956-1,0,1,50),0)),0)</f>
        <v>0</v>
      </c>
      <c r="W3956" s="38">
        <f t="shared" ca="1" si="122"/>
        <v>0</v>
      </c>
    </row>
    <row r="3957" spans="1:23" s="36" customFormat="1" ht="18.75">
      <c r="A3957" s="34"/>
      <c r="B3957" s="39"/>
      <c r="C3957" s="39"/>
      <c r="D3957" s="35"/>
      <c r="E3957" s="40"/>
      <c r="F3957" s="39"/>
      <c r="G3957" s="39"/>
      <c r="H3957" s="39"/>
      <c r="I3957" s="34"/>
      <c r="J3957" s="34"/>
      <c r="K3957" s="34"/>
      <c r="L3957" s="34"/>
      <c r="M3957" s="43" t="str">
        <f ca="1">IFERROR(OFFSET('Maximum minutes'!$C$1,T3957,MATCH(IF(G3957&lt;&gt;"",G3957,F3957),OFFSET('Maximum minutes'!$C$1,T3957-1,0,1,U3957+1),0)-1)*IF(OR(ISNUMBER(J3957),J3957="sans examen"),1,0)*IF(W3957&lt;MinDate,1,0),"")</f>
        <v/>
      </c>
      <c r="N3957" s="36">
        <f t="shared" ca="1" si="123"/>
        <v>0</v>
      </c>
      <c r="O3957" s="36" t="e">
        <f ca="1">LEFT(OFFSET(Lists!$Q$2,MATCH(E3957,Lists!$R$3:$R$19,0),0),4)</f>
        <v>#N/A</v>
      </c>
      <c r="P3957" s="36" t="e">
        <f ca="1">MATCH(O3957,Lists!$S$2:$S$640,1)</f>
        <v>#N/A</v>
      </c>
      <c r="Q3957" s="36" t="e">
        <f ca="1">MATCH(LEFT(OFFSET(Lists!$Q$2,MATCH(E3957,Lists!$R$3:$R$19,0)+1,0),4),Lists!$S$3:$S$640,1)</f>
        <v>#N/A</v>
      </c>
      <c r="R3957" s="36" t="e">
        <f ca="1">LEFT(OFFSET(Lists!$S$2,P3957-1+MATCH(F3957,OFFSET(Lists!$T$3,P3957-1,0,Q3957-P3957+1),0),0),6)</f>
        <v>#N/A</v>
      </c>
      <c r="S3957" s="36" t="e">
        <f ca="1">VLOOKUP(R3957,Lists!B:D,3,FALSE)</f>
        <v>#N/A</v>
      </c>
      <c r="T3957" s="36" t="str">
        <f>IF(F3957&lt;&gt;"",MATCH(R3957,'Maximum minutes'!B:B,0),"")</f>
        <v/>
      </c>
      <c r="U3957" s="36">
        <f ca="1">IF(F3957&lt;&gt;"",COUNTA(OFFSET('Maximum minutes'!$C$1,'Annexe A1 Cours'!T3957,0,1,50)),0)</f>
        <v>0</v>
      </c>
      <c r="V3957" s="37">
        <f ca="1">IFERROR(OFFSET('Maximum minutes'!$C$1,T3957+1,-1+MATCH(G3957,OFFSET('Maximum minutes'!$C$1,T3957-1,0,1,50),0)),0)</f>
        <v>0</v>
      </c>
      <c r="W3957" s="38">
        <f t="shared" ca="1" si="122"/>
        <v>0</v>
      </c>
    </row>
    <row r="3958" spans="1:23" s="36" customFormat="1" ht="18.75">
      <c r="A3958" s="34"/>
      <c r="B3958" s="39"/>
      <c r="C3958" s="39"/>
      <c r="D3958" s="35"/>
      <c r="E3958" s="40"/>
      <c r="F3958" s="39"/>
      <c r="G3958" s="39"/>
      <c r="H3958" s="39"/>
      <c r="I3958" s="34"/>
      <c r="J3958" s="34"/>
      <c r="K3958" s="34"/>
      <c r="L3958" s="34"/>
      <c r="M3958" s="43" t="str">
        <f ca="1">IFERROR(OFFSET('Maximum minutes'!$C$1,T3958,MATCH(IF(G3958&lt;&gt;"",G3958,F3958),OFFSET('Maximum minutes'!$C$1,T3958-1,0,1,U3958+1),0)-1)*IF(OR(ISNUMBER(J3958),J3958="sans examen"),1,0)*IF(W3958&lt;MinDate,1,0),"")</f>
        <v/>
      </c>
      <c r="N3958" s="36">
        <f t="shared" ca="1" si="123"/>
        <v>0</v>
      </c>
      <c r="O3958" s="36" t="e">
        <f ca="1">LEFT(OFFSET(Lists!$Q$2,MATCH(E3958,Lists!$R$3:$R$19,0),0),4)</f>
        <v>#N/A</v>
      </c>
      <c r="P3958" s="36" t="e">
        <f ca="1">MATCH(O3958,Lists!$S$2:$S$640,1)</f>
        <v>#N/A</v>
      </c>
      <c r="Q3958" s="36" t="e">
        <f ca="1">MATCH(LEFT(OFFSET(Lists!$Q$2,MATCH(E3958,Lists!$R$3:$R$19,0)+1,0),4),Lists!$S$3:$S$640,1)</f>
        <v>#N/A</v>
      </c>
      <c r="R3958" s="36" t="e">
        <f ca="1">LEFT(OFFSET(Lists!$S$2,P3958-1+MATCH(F3958,OFFSET(Lists!$T$3,P3958-1,0,Q3958-P3958+1),0),0),6)</f>
        <v>#N/A</v>
      </c>
      <c r="S3958" s="36" t="e">
        <f ca="1">VLOOKUP(R3958,Lists!B:D,3,FALSE)</f>
        <v>#N/A</v>
      </c>
      <c r="T3958" s="36" t="str">
        <f>IF(F3958&lt;&gt;"",MATCH(R3958,'Maximum minutes'!B:B,0),"")</f>
        <v/>
      </c>
      <c r="U3958" s="36">
        <f ca="1">IF(F3958&lt;&gt;"",COUNTA(OFFSET('Maximum minutes'!$C$1,'Annexe A1 Cours'!T3958,0,1,50)),0)</f>
        <v>0</v>
      </c>
      <c r="V3958" s="37">
        <f ca="1">IFERROR(OFFSET('Maximum minutes'!$C$1,T3958+1,-1+MATCH(G3958,OFFSET('Maximum minutes'!$C$1,T3958-1,0,1,50),0)),0)</f>
        <v>0</v>
      </c>
      <c r="W3958" s="38">
        <f t="shared" ca="1" si="122"/>
        <v>0</v>
      </c>
    </row>
    <row r="3959" spans="1:23" s="36" customFormat="1" ht="18.75">
      <c r="A3959" s="34"/>
      <c r="B3959" s="39"/>
      <c r="C3959" s="39"/>
      <c r="D3959" s="35"/>
      <c r="E3959" s="40"/>
      <c r="F3959" s="39"/>
      <c r="G3959" s="39"/>
      <c r="H3959" s="39"/>
      <c r="I3959" s="34"/>
      <c r="J3959" s="34"/>
      <c r="K3959" s="34"/>
      <c r="L3959" s="34"/>
      <c r="M3959" s="43" t="str">
        <f ca="1">IFERROR(OFFSET('Maximum minutes'!$C$1,T3959,MATCH(IF(G3959&lt;&gt;"",G3959,F3959),OFFSET('Maximum minutes'!$C$1,T3959-1,0,1,U3959+1),0)-1)*IF(OR(ISNUMBER(J3959),J3959="sans examen"),1,0)*IF(W3959&lt;MinDate,1,0),"")</f>
        <v/>
      </c>
      <c r="N3959" s="36">
        <f t="shared" ca="1" si="123"/>
        <v>0</v>
      </c>
      <c r="O3959" s="36" t="e">
        <f ca="1">LEFT(OFFSET(Lists!$Q$2,MATCH(E3959,Lists!$R$3:$R$19,0),0),4)</f>
        <v>#N/A</v>
      </c>
      <c r="P3959" s="36" t="e">
        <f ca="1">MATCH(O3959,Lists!$S$2:$S$640,1)</f>
        <v>#N/A</v>
      </c>
      <c r="Q3959" s="36" t="e">
        <f ca="1">MATCH(LEFT(OFFSET(Lists!$Q$2,MATCH(E3959,Lists!$R$3:$R$19,0)+1,0),4),Lists!$S$3:$S$640,1)</f>
        <v>#N/A</v>
      </c>
      <c r="R3959" s="36" t="e">
        <f ca="1">LEFT(OFFSET(Lists!$S$2,P3959-1+MATCH(F3959,OFFSET(Lists!$T$3,P3959-1,0,Q3959-P3959+1),0),0),6)</f>
        <v>#N/A</v>
      </c>
      <c r="S3959" s="36" t="e">
        <f ca="1">VLOOKUP(R3959,Lists!B:D,3,FALSE)</f>
        <v>#N/A</v>
      </c>
      <c r="T3959" s="36" t="str">
        <f>IF(F3959&lt;&gt;"",MATCH(R3959,'Maximum minutes'!B:B,0),"")</f>
        <v/>
      </c>
      <c r="U3959" s="36">
        <f ca="1">IF(F3959&lt;&gt;"",COUNTA(OFFSET('Maximum minutes'!$C$1,'Annexe A1 Cours'!T3959,0,1,50)),0)</f>
        <v>0</v>
      </c>
      <c r="V3959" s="37">
        <f ca="1">IFERROR(OFFSET('Maximum minutes'!$C$1,T3959+1,-1+MATCH(G3959,OFFSET('Maximum minutes'!$C$1,T3959-1,0,1,50),0)),0)</f>
        <v>0</v>
      </c>
      <c r="W3959" s="38">
        <f t="shared" ca="1" si="122"/>
        <v>0</v>
      </c>
    </row>
    <row r="3960" spans="1:23" s="36" customFormat="1" ht="18.75">
      <c r="A3960" s="34"/>
      <c r="B3960" s="39"/>
      <c r="C3960" s="39"/>
      <c r="D3960" s="35"/>
      <c r="E3960" s="40"/>
      <c r="F3960" s="39"/>
      <c r="G3960" s="39"/>
      <c r="H3960" s="39"/>
      <c r="I3960" s="34"/>
      <c r="J3960" s="34"/>
      <c r="K3960" s="34"/>
      <c r="L3960" s="34"/>
      <c r="M3960" s="43" t="str">
        <f ca="1">IFERROR(OFFSET('Maximum minutes'!$C$1,T3960,MATCH(IF(G3960&lt;&gt;"",G3960,F3960),OFFSET('Maximum minutes'!$C$1,T3960-1,0,1,U3960+1),0)-1)*IF(OR(ISNUMBER(J3960),J3960="sans examen"),1,0)*IF(W3960&lt;MinDate,1,0),"")</f>
        <v/>
      </c>
      <c r="N3960" s="36">
        <f t="shared" ca="1" si="123"/>
        <v>0</v>
      </c>
      <c r="O3960" s="36" t="e">
        <f ca="1">LEFT(OFFSET(Lists!$Q$2,MATCH(E3960,Lists!$R$3:$R$19,0),0),4)</f>
        <v>#N/A</v>
      </c>
      <c r="P3960" s="36" t="e">
        <f ca="1">MATCH(O3960,Lists!$S$2:$S$640,1)</f>
        <v>#N/A</v>
      </c>
      <c r="Q3960" s="36" t="e">
        <f ca="1">MATCH(LEFT(OFFSET(Lists!$Q$2,MATCH(E3960,Lists!$R$3:$R$19,0)+1,0),4),Lists!$S$3:$S$640,1)</f>
        <v>#N/A</v>
      </c>
      <c r="R3960" s="36" t="e">
        <f ca="1">LEFT(OFFSET(Lists!$S$2,P3960-1+MATCH(F3960,OFFSET(Lists!$T$3,P3960-1,0,Q3960-P3960+1),0),0),6)</f>
        <v>#N/A</v>
      </c>
      <c r="S3960" s="36" t="e">
        <f ca="1">VLOOKUP(R3960,Lists!B:D,3,FALSE)</f>
        <v>#N/A</v>
      </c>
      <c r="T3960" s="36" t="str">
        <f>IF(F3960&lt;&gt;"",MATCH(R3960,'Maximum minutes'!B:B,0),"")</f>
        <v/>
      </c>
      <c r="U3960" s="36">
        <f ca="1">IF(F3960&lt;&gt;"",COUNTA(OFFSET('Maximum minutes'!$C$1,'Annexe A1 Cours'!T3960,0,1,50)),0)</f>
        <v>0</v>
      </c>
      <c r="V3960" s="37">
        <f ca="1">IFERROR(OFFSET('Maximum minutes'!$C$1,T3960+1,-1+MATCH(G3960,OFFSET('Maximum minutes'!$C$1,T3960-1,0,1,50),0)),0)</f>
        <v>0</v>
      </c>
      <c r="W3960" s="38">
        <f t="shared" ca="1" si="122"/>
        <v>0</v>
      </c>
    </row>
    <row r="3961" spans="1:23" s="36" customFormat="1" ht="18.75">
      <c r="A3961" s="34"/>
      <c r="B3961" s="39"/>
      <c r="C3961" s="39"/>
      <c r="D3961" s="35"/>
      <c r="E3961" s="40"/>
      <c r="F3961" s="39"/>
      <c r="G3961" s="39"/>
      <c r="H3961" s="39"/>
      <c r="I3961" s="34"/>
      <c r="J3961" s="34"/>
      <c r="K3961" s="34"/>
      <c r="L3961" s="34"/>
      <c r="M3961" s="43" t="str">
        <f ca="1">IFERROR(OFFSET('Maximum minutes'!$C$1,T3961,MATCH(IF(G3961&lt;&gt;"",G3961,F3961),OFFSET('Maximum minutes'!$C$1,T3961-1,0,1,U3961+1),0)-1)*IF(OR(ISNUMBER(J3961),J3961="sans examen"),1,0)*IF(W3961&lt;MinDate,1,0),"")</f>
        <v/>
      </c>
      <c r="N3961" s="36">
        <f t="shared" ca="1" si="123"/>
        <v>0</v>
      </c>
      <c r="O3961" s="36" t="e">
        <f ca="1">LEFT(OFFSET(Lists!$Q$2,MATCH(E3961,Lists!$R$3:$R$19,0),0),4)</f>
        <v>#N/A</v>
      </c>
      <c r="P3961" s="36" t="e">
        <f ca="1">MATCH(O3961,Lists!$S$2:$S$640,1)</f>
        <v>#N/A</v>
      </c>
      <c r="Q3961" s="36" t="e">
        <f ca="1">MATCH(LEFT(OFFSET(Lists!$Q$2,MATCH(E3961,Lists!$R$3:$R$19,0)+1,0),4),Lists!$S$3:$S$640,1)</f>
        <v>#N/A</v>
      </c>
      <c r="R3961" s="36" t="e">
        <f ca="1">LEFT(OFFSET(Lists!$S$2,P3961-1+MATCH(F3961,OFFSET(Lists!$T$3,P3961-1,0,Q3961-P3961+1),0),0),6)</f>
        <v>#N/A</v>
      </c>
      <c r="S3961" s="36" t="e">
        <f ca="1">VLOOKUP(R3961,Lists!B:D,3,FALSE)</f>
        <v>#N/A</v>
      </c>
      <c r="T3961" s="36" t="str">
        <f>IF(F3961&lt;&gt;"",MATCH(R3961,'Maximum minutes'!B:B,0),"")</f>
        <v/>
      </c>
      <c r="U3961" s="36">
        <f ca="1">IF(F3961&lt;&gt;"",COUNTA(OFFSET('Maximum minutes'!$C$1,'Annexe A1 Cours'!T3961,0,1,50)),0)</f>
        <v>0</v>
      </c>
      <c r="V3961" s="37">
        <f ca="1">IFERROR(OFFSET('Maximum minutes'!$C$1,T3961+1,-1+MATCH(G3961,OFFSET('Maximum minutes'!$C$1,T3961-1,0,1,50),0)),0)</f>
        <v>0</v>
      </c>
      <c r="W3961" s="38">
        <f t="shared" ca="1" si="122"/>
        <v>0</v>
      </c>
    </row>
    <row r="3962" spans="1:23" s="36" customFormat="1" ht="18.75">
      <c r="A3962" s="34"/>
      <c r="B3962" s="39"/>
      <c r="C3962" s="39"/>
      <c r="D3962" s="35"/>
      <c r="E3962" s="40"/>
      <c r="F3962" s="39"/>
      <c r="G3962" s="39"/>
      <c r="H3962" s="39"/>
      <c r="I3962" s="34"/>
      <c r="J3962" s="34"/>
      <c r="K3962" s="34"/>
      <c r="L3962" s="34"/>
      <c r="M3962" s="43" t="str">
        <f ca="1">IFERROR(OFFSET('Maximum minutes'!$C$1,T3962,MATCH(IF(G3962&lt;&gt;"",G3962,F3962),OFFSET('Maximum minutes'!$C$1,T3962-1,0,1,U3962+1),0)-1)*IF(OR(ISNUMBER(J3962),J3962="sans examen"),1,0)*IF(W3962&lt;MinDate,1,0),"")</f>
        <v/>
      </c>
      <c r="N3962" s="36">
        <f t="shared" ca="1" si="123"/>
        <v>0</v>
      </c>
      <c r="O3962" s="36" t="e">
        <f ca="1">LEFT(OFFSET(Lists!$Q$2,MATCH(E3962,Lists!$R$3:$R$19,0),0),4)</f>
        <v>#N/A</v>
      </c>
      <c r="P3962" s="36" t="e">
        <f ca="1">MATCH(O3962,Lists!$S$2:$S$640,1)</f>
        <v>#N/A</v>
      </c>
      <c r="Q3962" s="36" t="e">
        <f ca="1">MATCH(LEFT(OFFSET(Lists!$Q$2,MATCH(E3962,Lists!$R$3:$R$19,0)+1,0),4),Lists!$S$3:$S$640,1)</f>
        <v>#N/A</v>
      </c>
      <c r="R3962" s="36" t="e">
        <f ca="1">LEFT(OFFSET(Lists!$S$2,P3962-1+MATCH(F3962,OFFSET(Lists!$T$3,P3962-1,0,Q3962-P3962+1),0),0),6)</f>
        <v>#N/A</v>
      </c>
      <c r="S3962" s="36" t="e">
        <f ca="1">VLOOKUP(R3962,Lists!B:D,3,FALSE)</f>
        <v>#N/A</v>
      </c>
      <c r="T3962" s="36" t="str">
        <f>IF(F3962&lt;&gt;"",MATCH(R3962,'Maximum minutes'!B:B,0),"")</f>
        <v/>
      </c>
      <c r="U3962" s="36">
        <f ca="1">IF(F3962&lt;&gt;"",COUNTA(OFFSET('Maximum minutes'!$C$1,'Annexe A1 Cours'!T3962,0,1,50)),0)</f>
        <v>0</v>
      </c>
      <c r="V3962" s="37">
        <f ca="1">IFERROR(OFFSET('Maximum minutes'!$C$1,T3962+1,-1+MATCH(G3962,OFFSET('Maximum minutes'!$C$1,T3962-1,0,1,50),0)),0)</f>
        <v>0</v>
      </c>
      <c r="W3962" s="38">
        <f t="shared" ca="1" si="122"/>
        <v>0</v>
      </c>
    </row>
    <row r="3963" spans="1:23" s="36" customFormat="1" ht="18.75">
      <c r="A3963" s="34"/>
      <c r="B3963" s="39"/>
      <c r="C3963" s="39"/>
      <c r="D3963" s="35"/>
      <c r="E3963" s="40"/>
      <c r="F3963" s="39"/>
      <c r="G3963" s="39"/>
      <c r="H3963" s="39"/>
      <c r="I3963" s="34"/>
      <c r="J3963" s="34"/>
      <c r="K3963" s="34"/>
      <c r="L3963" s="34"/>
      <c r="M3963" s="43" t="str">
        <f ca="1">IFERROR(OFFSET('Maximum minutes'!$C$1,T3963,MATCH(IF(G3963&lt;&gt;"",G3963,F3963),OFFSET('Maximum minutes'!$C$1,T3963-1,0,1,U3963+1),0)-1)*IF(OR(ISNUMBER(J3963),J3963="sans examen"),1,0)*IF(W3963&lt;MinDate,1,0),"")</f>
        <v/>
      </c>
      <c r="N3963" s="36">
        <f t="shared" ca="1" si="123"/>
        <v>0</v>
      </c>
      <c r="O3963" s="36" t="e">
        <f ca="1">LEFT(OFFSET(Lists!$Q$2,MATCH(E3963,Lists!$R$3:$R$19,0),0),4)</f>
        <v>#N/A</v>
      </c>
      <c r="P3963" s="36" t="e">
        <f ca="1">MATCH(O3963,Lists!$S$2:$S$640,1)</f>
        <v>#N/A</v>
      </c>
      <c r="Q3963" s="36" t="e">
        <f ca="1">MATCH(LEFT(OFFSET(Lists!$Q$2,MATCH(E3963,Lists!$R$3:$R$19,0)+1,0),4),Lists!$S$3:$S$640,1)</f>
        <v>#N/A</v>
      </c>
      <c r="R3963" s="36" t="e">
        <f ca="1">LEFT(OFFSET(Lists!$S$2,P3963-1+MATCH(F3963,OFFSET(Lists!$T$3,P3963-1,0,Q3963-P3963+1),0),0),6)</f>
        <v>#N/A</v>
      </c>
      <c r="S3963" s="36" t="e">
        <f ca="1">VLOOKUP(R3963,Lists!B:D,3,FALSE)</f>
        <v>#N/A</v>
      </c>
      <c r="T3963" s="36" t="str">
        <f>IF(F3963&lt;&gt;"",MATCH(R3963,'Maximum minutes'!B:B,0),"")</f>
        <v/>
      </c>
      <c r="U3963" s="36">
        <f ca="1">IF(F3963&lt;&gt;"",COUNTA(OFFSET('Maximum minutes'!$C$1,'Annexe A1 Cours'!T3963,0,1,50)),0)</f>
        <v>0</v>
      </c>
      <c r="V3963" s="37">
        <f ca="1">IFERROR(OFFSET('Maximum minutes'!$C$1,T3963+1,-1+MATCH(G3963,OFFSET('Maximum minutes'!$C$1,T3963-1,0,1,50),0)),0)</f>
        <v>0</v>
      </c>
      <c r="W3963" s="38">
        <f t="shared" ca="1" si="122"/>
        <v>0</v>
      </c>
    </row>
    <row r="3964" spans="1:23" s="36" customFormat="1" ht="18.75">
      <c r="A3964" s="34"/>
      <c r="B3964" s="39"/>
      <c r="C3964" s="39"/>
      <c r="D3964" s="35"/>
      <c r="E3964" s="40"/>
      <c r="F3964" s="39"/>
      <c r="G3964" s="39"/>
      <c r="H3964" s="39"/>
      <c r="I3964" s="34"/>
      <c r="J3964" s="34"/>
      <c r="K3964" s="34"/>
      <c r="L3964" s="34"/>
      <c r="M3964" s="43" t="str">
        <f ca="1">IFERROR(OFFSET('Maximum minutes'!$C$1,T3964,MATCH(IF(G3964&lt;&gt;"",G3964,F3964),OFFSET('Maximum minutes'!$C$1,T3964-1,0,1,U3964+1),0)-1)*IF(OR(ISNUMBER(J3964),J3964="sans examen"),1,0)*IF(W3964&lt;MinDate,1,0),"")</f>
        <v/>
      </c>
      <c r="N3964" s="36">
        <f t="shared" ca="1" si="123"/>
        <v>0</v>
      </c>
      <c r="O3964" s="36" t="e">
        <f ca="1">LEFT(OFFSET(Lists!$Q$2,MATCH(E3964,Lists!$R$3:$R$19,0),0),4)</f>
        <v>#N/A</v>
      </c>
      <c r="P3964" s="36" t="e">
        <f ca="1">MATCH(O3964,Lists!$S$2:$S$640,1)</f>
        <v>#N/A</v>
      </c>
      <c r="Q3964" s="36" t="e">
        <f ca="1">MATCH(LEFT(OFFSET(Lists!$Q$2,MATCH(E3964,Lists!$R$3:$R$19,0)+1,0),4),Lists!$S$3:$S$640,1)</f>
        <v>#N/A</v>
      </c>
      <c r="R3964" s="36" t="e">
        <f ca="1">LEFT(OFFSET(Lists!$S$2,P3964-1+MATCH(F3964,OFFSET(Lists!$T$3,P3964-1,0,Q3964-P3964+1),0),0),6)</f>
        <v>#N/A</v>
      </c>
      <c r="S3964" s="36" t="e">
        <f ca="1">VLOOKUP(R3964,Lists!B:D,3,FALSE)</f>
        <v>#N/A</v>
      </c>
      <c r="T3964" s="36" t="str">
        <f>IF(F3964&lt;&gt;"",MATCH(R3964,'Maximum minutes'!B:B,0),"")</f>
        <v/>
      </c>
      <c r="U3964" s="36">
        <f ca="1">IF(F3964&lt;&gt;"",COUNTA(OFFSET('Maximum minutes'!$C$1,'Annexe A1 Cours'!T3964,0,1,50)),0)</f>
        <v>0</v>
      </c>
      <c r="V3964" s="37">
        <f ca="1">IFERROR(OFFSET('Maximum minutes'!$C$1,T3964+1,-1+MATCH(G3964,OFFSET('Maximum minutes'!$C$1,T3964-1,0,1,50),0)),0)</f>
        <v>0</v>
      </c>
      <c r="W3964" s="38">
        <f t="shared" ca="1" si="122"/>
        <v>0</v>
      </c>
    </row>
    <row r="3965" spans="1:23" s="36" customFormat="1" ht="18.75">
      <c r="A3965" s="34"/>
      <c r="B3965" s="39"/>
      <c r="C3965" s="39"/>
      <c r="D3965" s="35"/>
      <c r="E3965" s="40"/>
      <c r="F3965" s="39"/>
      <c r="G3965" s="39"/>
      <c r="H3965" s="39"/>
      <c r="I3965" s="34"/>
      <c r="J3965" s="34"/>
      <c r="K3965" s="34"/>
      <c r="L3965" s="34"/>
      <c r="M3965" s="43" t="str">
        <f ca="1">IFERROR(OFFSET('Maximum minutes'!$C$1,T3965,MATCH(IF(G3965&lt;&gt;"",G3965,F3965),OFFSET('Maximum minutes'!$C$1,T3965-1,0,1,U3965+1),0)-1)*IF(OR(ISNUMBER(J3965),J3965="sans examen"),1,0)*IF(W3965&lt;MinDate,1,0),"")</f>
        <v/>
      </c>
      <c r="N3965" s="36">
        <f t="shared" ca="1" si="123"/>
        <v>0</v>
      </c>
      <c r="O3965" s="36" t="e">
        <f ca="1">LEFT(OFFSET(Lists!$Q$2,MATCH(E3965,Lists!$R$3:$R$19,0),0),4)</f>
        <v>#N/A</v>
      </c>
      <c r="P3965" s="36" t="e">
        <f ca="1">MATCH(O3965,Lists!$S$2:$S$640,1)</f>
        <v>#N/A</v>
      </c>
      <c r="Q3965" s="36" t="e">
        <f ca="1">MATCH(LEFT(OFFSET(Lists!$Q$2,MATCH(E3965,Lists!$R$3:$R$19,0)+1,0),4),Lists!$S$3:$S$640,1)</f>
        <v>#N/A</v>
      </c>
      <c r="R3965" s="36" t="e">
        <f ca="1">LEFT(OFFSET(Lists!$S$2,P3965-1+MATCH(F3965,OFFSET(Lists!$T$3,P3965-1,0,Q3965-P3965+1),0),0),6)</f>
        <v>#N/A</v>
      </c>
      <c r="S3965" s="36" t="e">
        <f ca="1">VLOOKUP(R3965,Lists!B:D,3,FALSE)</f>
        <v>#N/A</v>
      </c>
      <c r="T3965" s="36" t="str">
        <f>IF(F3965&lt;&gt;"",MATCH(R3965,'Maximum minutes'!B:B,0),"")</f>
        <v/>
      </c>
      <c r="U3965" s="36">
        <f ca="1">IF(F3965&lt;&gt;"",COUNTA(OFFSET('Maximum minutes'!$C$1,'Annexe A1 Cours'!T3965,0,1,50)),0)</f>
        <v>0</v>
      </c>
      <c r="V3965" s="37">
        <f ca="1">IFERROR(OFFSET('Maximum minutes'!$C$1,T3965+1,-1+MATCH(G3965,OFFSET('Maximum minutes'!$C$1,T3965-1,0,1,50),0)),0)</f>
        <v>0</v>
      </c>
      <c r="W3965" s="38">
        <f t="shared" ca="1" si="122"/>
        <v>0</v>
      </c>
    </row>
    <row r="3966" spans="1:23" s="36" customFormat="1" ht="18.75">
      <c r="A3966" s="34"/>
      <c r="B3966" s="39"/>
      <c r="C3966" s="39"/>
      <c r="D3966" s="35"/>
      <c r="E3966" s="40"/>
      <c r="F3966" s="39"/>
      <c r="G3966" s="39"/>
      <c r="H3966" s="39"/>
      <c r="I3966" s="34"/>
      <c r="J3966" s="34"/>
      <c r="K3966" s="34"/>
      <c r="L3966" s="34"/>
      <c r="M3966" s="43" t="str">
        <f ca="1">IFERROR(OFFSET('Maximum minutes'!$C$1,T3966,MATCH(IF(G3966&lt;&gt;"",G3966,F3966),OFFSET('Maximum minutes'!$C$1,T3966-1,0,1,U3966+1),0)-1)*IF(OR(ISNUMBER(J3966),J3966="sans examen"),1,0)*IF(W3966&lt;MinDate,1,0),"")</f>
        <v/>
      </c>
      <c r="N3966" s="36">
        <f t="shared" ca="1" si="123"/>
        <v>0</v>
      </c>
      <c r="O3966" s="36" t="e">
        <f ca="1">LEFT(OFFSET(Lists!$Q$2,MATCH(E3966,Lists!$R$3:$R$19,0),0),4)</f>
        <v>#N/A</v>
      </c>
      <c r="P3966" s="36" t="e">
        <f ca="1">MATCH(O3966,Lists!$S$2:$S$640,1)</f>
        <v>#N/A</v>
      </c>
      <c r="Q3966" s="36" t="e">
        <f ca="1">MATCH(LEFT(OFFSET(Lists!$Q$2,MATCH(E3966,Lists!$R$3:$R$19,0)+1,0),4),Lists!$S$3:$S$640,1)</f>
        <v>#N/A</v>
      </c>
      <c r="R3966" s="36" t="e">
        <f ca="1">LEFT(OFFSET(Lists!$S$2,P3966-1+MATCH(F3966,OFFSET(Lists!$T$3,P3966-1,0,Q3966-P3966+1),0),0),6)</f>
        <v>#N/A</v>
      </c>
      <c r="S3966" s="36" t="e">
        <f ca="1">VLOOKUP(R3966,Lists!B:D,3,FALSE)</f>
        <v>#N/A</v>
      </c>
      <c r="T3966" s="36" t="str">
        <f>IF(F3966&lt;&gt;"",MATCH(R3966,'Maximum minutes'!B:B,0),"")</f>
        <v/>
      </c>
      <c r="U3966" s="36">
        <f ca="1">IF(F3966&lt;&gt;"",COUNTA(OFFSET('Maximum minutes'!$C$1,'Annexe A1 Cours'!T3966,0,1,50)),0)</f>
        <v>0</v>
      </c>
      <c r="V3966" s="37">
        <f ca="1">IFERROR(OFFSET('Maximum minutes'!$C$1,T3966+1,-1+MATCH(G3966,OFFSET('Maximum minutes'!$C$1,T3966-1,0,1,50),0)),0)</f>
        <v>0</v>
      </c>
      <c r="W3966" s="38">
        <f t="shared" ca="1" si="122"/>
        <v>0</v>
      </c>
    </row>
    <row r="3967" spans="1:23" s="36" customFormat="1" ht="18.75">
      <c r="A3967" s="34"/>
      <c r="B3967" s="39"/>
      <c r="C3967" s="39"/>
      <c r="D3967" s="35"/>
      <c r="E3967" s="40"/>
      <c r="F3967" s="39"/>
      <c r="G3967" s="39"/>
      <c r="H3967" s="39"/>
      <c r="I3967" s="34"/>
      <c r="J3967" s="34"/>
      <c r="K3967" s="34"/>
      <c r="L3967" s="34"/>
      <c r="M3967" s="43" t="str">
        <f ca="1">IFERROR(OFFSET('Maximum minutes'!$C$1,T3967,MATCH(IF(G3967&lt;&gt;"",G3967,F3967),OFFSET('Maximum minutes'!$C$1,T3967-1,0,1,U3967+1),0)-1)*IF(OR(ISNUMBER(J3967),J3967="sans examen"),1,0)*IF(W3967&lt;MinDate,1,0),"")</f>
        <v/>
      </c>
      <c r="N3967" s="36">
        <f t="shared" ca="1" si="123"/>
        <v>0</v>
      </c>
      <c r="O3967" s="36" t="e">
        <f ca="1">LEFT(OFFSET(Lists!$Q$2,MATCH(E3967,Lists!$R$3:$R$19,0),0),4)</f>
        <v>#N/A</v>
      </c>
      <c r="P3967" s="36" t="e">
        <f ca="1">MATCH(O3967,Lists!$S$2:$S$640,1)</f>
        <v>#N/A</v>
      </c>
      <c r="Q3967" s="36" t="e">
        <f ca="1">MATCH(LEFT(OFFSET(Lists!$Q$2,MATCH(E3967,Lists!$R$3:$R$19,0)+1,0),4),Lists!$S$3:$S$640,1)</f>
        <v>#N/A</v>
      </c>
      <c r="R3967" s="36" t="e">
        <f ca="1">LEFT(OFFSET(Lists!$S$2,P3967-1+MATCH(F3967,OFFSET(Lists!$T$3,P3967-1,0,Q3967-P3967+1),0),0),6)</f>
        <v>#N/A</v>
      </c>
      <c r="S3967" s="36" t="e">
        <f ca="1">VLOOKUP(R3967,Lists!B:D,3,FALSE)</f>
        <v>#N/A</v>
      </c>
      <c r="T3967" s="36" t="str">
        <f>IF(F3967&lt;&gt;"",MATCH(R3967,'Maximum minutes'!B:B,0),"")</f>
        <v/>
      </c>
      <c r="U3967" s="36">
        <f ca="1">IF(F3967&lt;&gt;"",COUNTA(OFFSET('Maximum minutes'!$C$1,'Annexe A1 Cours'!T3967,0,1,50)),0)</f>
        <v>0</v>
      </c>
      <c r="V3967" s="37">
        <f ca="1">IFERROR(OFFSET('Maximum minutes'!$C$1,T3967+1,-1+MATCH(G3967,OFFSET('Maximum minutes'!$C$1,T3967-1,0,1,50),0)),0)</f>
        <v>0</v>
      </c>
      <c r="W3967" s="38">
        <f t="shared" ca="1" si="122"/>
        <v>0</v>
      </c>
    </row>
    <row r="3968" spans="1:23" s="36" customFormat="1" ht="18.75">
      <c r="A3968" s="34"/>
      <c r="B3968" s="39"/>
      <c r="C3968" s="39"/>
      <c r="D3968" s="35"/>
      <c r="E3968" s="40"/>
      <c r="F3968" s="39"/>
      <c r="G3968" s="39"/>
      <c r="H3968" s="39"/>
      <c r="I3968" s="34"/>
      <c r="J3968" s="34"/>
      <c r="K3968" s="34"/>
      <c r="L3968" s="34"/>
      <c r="M3968" s="43" t="str">
        <f ca="1">IFERROR(OFFSET('Maximum minutes'!$C$1,T3968,MATCH(IF(G3968&lt;&gt;"",G3968,F3968),OFFSET('Maximum minutes'!$C$1,T3968-1,0,1,U3968+1),0)-1)*IF(OR(ISNUMBER(J3968),J3968="sans examen"),1,0)*IF(W3968&lt;MinDate,1,0),"")</f>
        <v/>
      </c>
      <c r="N3968" s="36">
        <f t="shared" ca="1" si="123"/>
        <v>0</v>
      </c>
      <c r="O3968" s="36" t="e">
        <f ca="1">LEFT(OFFSET(Lists!$Q$2,MATCH(E3968,Lists!$R$3:$R$19,0),0),4)</f>
        <v>#N/A</v>
      </c>
      <c r="P3968" s="36" t="e">
        <f ca="1">MATCH(O3968,Lists!$S$2:$S$640,1)</f>
        <v>#N/A</v>
      </c>
      <c r="Q3968" s="36" t="e">
        <f ca="1">MATCH(LEFT(OFFSET(Lists!$Q$2,MATCH(E3968,Lists!$R$3:$R$19,0)+1,0),4),Lists!$S$3:$S$640,1)</f>
        <v>#N/A</v>
      </c>
      <c r="R3968" s="36" t="e">
        <f ca="1">LEFT(OFFSET(Lists!$S$2,P3968-1+MATCH(F3968,OFFSET(Lists!$T$3,P3968-1,0,Q3968-P3968+1),0),0),6)</f>
        <v>#N/A</v>
      </c>
      <c r="S3968" s="36" t="e">
        <f ca="1">VLOOKUP(R3968,Lists!B:D,3,FALSE)</f>
        <v>#N/A</v>
      </c>
      <c r="T3968" s="36" t="str">
        <f>IF(F3968&lt;&gt;"",MATCH(R3968,'Maximum minutes'!B:B,0),"")</f>
        <v/>
      </c>
      <c r="U3968" s="36">
        <f ca="1">IF(F3968&lt;&gt;"",COUNTA(OFFSET('Maximum minutes'!$C$1,'Annexe A1 Cours'!T3968,0,1,50)),0)</f>
        <v>0</v>
      </c>
      <c r="V3968" s="37">
        <f ca="1">IFERROR(OFFSET('Maximum minutes'!$C$1,T3968+1,-1+MATCH(G3968,OFFSET('Maximum minutes'!$C$1,T3968-1,0,1,50),0)),0)</f>
        <v>0</v>
      </c>
      <c r="W3968" s="38">
        <f t="shared" ca="1" si="122"/>
        <v>0</v>
      </c>
    </row>
    <row r="3969" spans="1:23" s="36" customFormat="1" ht="18.75">
      <c r="A3969" s="34"/>
      <c r="B3969" s="39"/>
      <c r="C3969" s="39"/>
      <c r="D3969" s="35"/>
      <c r="E3969" s="40"/>
      <c r="F3969" s="39"/>
      <c r="G3969" s="39"/>
      <c r="H3969" s="39"/>
      <c r="I3969" s="34"/>
      <c r="J3969" s="34"/>
      <c r="K3969" s="34"/>
      <c r="L3969" s="34"/>
      <c r="M3969" s="43" t="str">
        <f ca="1">IFERROR(OFFSET('Maximum minutes'!$C$1,T3969,MATCH(IF(G3969&lt;&gt;"",G3969,F3969),OFFSET('Maximum minutes'!$C$1,T3969-1,0,1,U3969+1),0)-1)*IF(OR(ISNUMBER(J3969),J3969="sans examen"),1,0)*IF(W3969&lt;MinDate,1,0),"")</f>
        <v/>
      </c>
      <c r="N3969" s="36">
        <f t="shared" ca="1" si="123"/>
        <v>0</v>
      </c>
      <c r="O3969" s="36" t="e">
        <f ca="1">LEFT(OFFSET(Lists!$Q$2,MATCH(E3969,Lists!$R$3:$R$19,0),0),4)</f>
        <v>#N/A</v>
      </c>
      <c r="P3969" s="36" t="e">
        <f ca="1">MATCH(O3969,Lists!$S$2:$S$640,1)</f>
        <v>#N/A</v>
      </c>
      <c r="Q3969" s="36" t="e">
        <f ca="1">MATCH(LEFT(OFFSET(Lists!$Q$2,MATCH(E3969,Lists!$R$3:$R$19,0)+1,0),4),Lists!$S$3:$S$640,1)</f>
        <v>#N/A</v>
      </c>
      <c r="R3969" s="36" t="e">
        <f ca="1">LEFT(OFFSET(Lists!$S$2,P3969-1+MATCH(F3969,OFFSET(Lists!$T$3,P3969-1,0,Q3969-P3969+1),0),0),6)</f>
        <v>#N/A</v>
      </c>
      <c r="S3969" s="36" t="e">
        <f ca="1">VLOOKUP(R3969,Lists!B:D,3,FALSE)</f>
        <v>#N/A</v>
      </c>
      <c r="T3969" s="36" t="str">
        <f>IF(F3969&lt;&gt;"",MATCH(R3969,'Maximum minutes'!B:B,0),"")</f>
        <v/>
      </c>
      <c r="U3969" s="36">
        <f ca="1">IF(F3969&lt;&gt;"",COUNTA(OFFSET('Maximum minutes'!$C$1,'Annexe A1 Cours'!T3969,0,1,50)),0)</f>
        <v>0</v>
      </c>
      <c r="V3969" s="37">
        <f ca="1">IFERROR(OFFSET('Maximum minutes'!$C$1,T3969+1,-1+MATCH(G3969,OFFSET('Maximum minutes'!$C$1,T3969-1,0,1,50),0)),0)</f>
        <v>0</v>
      </c>
      <c r="W3969" s="38">
        <f t="shared" ca="1" si="122"/>
        <v>0</v>
      </c>
    </row>
    <row r="3970" spans="1:23" s="36" customFormat="1" ht="18.75">
      <c r="A3970" s="34"/>
      <c r="B3970" s="39"/>
      <c r="C3970" s="39"/>
      <c r="D3970" s="35"/>
      <c r="E3970" s="40"/>
      <c r="F3970" s="39"/>
      <c r="G3970" s="39"/>
      <c r="H3970" s="39"/>
      <c r="I3970" s="34"/>
      <c r="J3970" s="34"/>
      <c r="K3970" s="34"/>
      <c r="L3970" s="34"/>
      <c r="M3970" s="43" t="str">
        <f ca="1">IFERROR(OFFSET('Maximum minutes'!$C$1,T3970,MATCH(IF(G3970&lt;&gt;"",G3970,F3970),OFFSET('Maximum minutes'!$C$1,T3970-1,0,1,U3970+1),0)-1)*IF(OR(ISNUMBER(J3970),J3970="sans examen"),1,0)*IF(W3970&lt;MinDate,1,0),"")</f>
        <v/>
      </c>
      <c r="N3970" s="36">
        <f t="shared" ca="1" si="123"/>
        <v>0</v>
      </c>
      <c r="O3970" s="36" t="e">
        <f ca="1">LEFT(OFFSET(Lists!$Q$2,MATCH(E3970,Lists!$R$3:$R$19,0),0),4)</f>
        <v>#N/A</v>
      </c>
      <c r="P3970" s="36" t="e">
        <f ca="1">MATCH(O3970,Lists!$S$2:$S$640,1)</f>
        <v>#N/A</v>
      </c>
      <c r="Q3970" s="36" t="e">
        <f ca="1">MATCH(LEFT(OFFSET(Lists!$Q$2,MATCH(E3970,Lists!$R$3:$R$19,0)+1,0),4),Lists!$S$3:$S$640,1)</f>
        <v>#N/A</v>
      </c>
      <c r="R3970" s="36" t="e">
        <f ca="1">LEFT(OFFSET(Lists!$S$2,P3970-1+MATCH(F3970,OFFSET(Lists!$T$3,P3970-1,0,Q3970-P3970+1),0),0),6)</f>
        <v>#N/A</v>
      </c>
      <c r="S3970" s="36" t="e">
        <f ca="1">VLOOKUP(R3970,Lists!B:D,3,FALSE)</f>
        <v>#N/A</v>
      </c>
      <c r="T3970" s="36" t="str">
        <f>IF(F3970&lt;&gt;"",MATCH(R3970,'Maximum minutes'!B:B,0),"")</f>
        <v/>
      </c>
      <c r="U3970" s="36">
        <f ca="1">IF(F3970&lt;&gt;"",COUNTA(OFFSET('Maximum minutes'!$C$1,'Annexe A1 Cours'!T3970,0,1,50)),0)</f>
        <v>0</v>
      </c>
      <c r="V3970" s="37">
        <f ca="1">IFERROR(OFFSET('Maximum minutes'!$C$1,T3970+1,-1+MATCH(G3970,OFFSET('Maximum minutes'!$C$1,T3970-1,0,1,50),0)),0)</f>
        <v>0</v>
      </c>
      <c r="W3970" s="38">
        <f t="shared" ca="1" si="122"/>
        <v>0</v>
      </c>
    </row>
    <row r="3971" spans="1:23" s="36" customFormat="1" ht="18.75">
      <c r="A3971" s="34"/>
      <c r="B3971" s="39"/>
      <c r="C3971" s="39"/>
      <c r="D3971" s="35"/>
      <c r="E3971" s="40"/>
      <c r="F3971" s="39"/>
      <c r="G3971" s="39"/>
      <c r="H3971" s="39"/>
      <c r="I3971" s="34"/>
      <c r="J3971" s="34"/>
      <c r="K3971" s="34"/>
      <c r="L3971" s="34"/>
      <c r="M3971" s="43" t="str">
        <f ca="1">IFERROR(OFFSET('Maximum minutes'!$C$1,T3971,MATCH(IF(G3971&lt;&gt;"",G3971,F3971),OFFSET('Maximum minutes'!$C$1,T3971-1,0,1,U3971+1),0)-1)*IF(OR(ISNUMBER(J3971),J3971="sans examen"),1,0)*IF(W3971&lt;MinDate,1,0),"")</f>
        <v/>
      </c>
      <c r="N3971" s="36">
        <f t="shared" ca="1" si="123"/>
        <v>0</v>
      </c>
      <c r="O3971" s="36" t="e">
        <f ca="1">LEFT(OFFSET(Lists!$Q$2,MATCH(E3971,Lists!$R$3:$R$19,0),0),4)</f>
        <v>#N/A</v>
      </c>
      <c r="P3971" s="36" t="e">
        <f ca="1">MATCH(O3971,Lists!$S$2:$S$640,1)</f>
        <v>#N/A</v>
      </c>
      <c r="Q3971" s="36" t="e">
        <f ca="1">MATCH(LEFT(OFFSET(Lists!$Q$2,MATCH(E3971,Lists!$R$3:$R$19,0)+1,0),4),Lists!$S$3:$S$640,1)</f>
        <v>#N/A</v>
      </c>
      <c r="R3971" s="36" t="e">
        <f ca="1">LEFT(OFFSET(Lists!$S$2,P3971-1+MATCH(F3971,OFFSET(Lists!$T$3,P3971-1,0,Q3971-P3971+1),0),0),6)</f>
        <v>#N/A</v>
      </c>
      <c r="S3971" s="36" t="e">
        <f ca="1">VLOOKUP(R3971,Lists!B:D,3,FALSE)</f>
        <v>#N/A</v>
      </c>
      <c r="T3971" s="36" t="str">
        <f>IF(F3971&lt;&gt;"",MATCH(R3971,'Maximum minutes'!B:B,0),"")</f>
        <v/>
      </c>
      <c r="U3971" s="36">
        <f ca="1">IF(F3971&lt;&gt;"",COUNTA(OFFSET('Maximum minutes'!$C$1,'Annexe A1 Cours'!T3971,0,1,50)),0)</f>
        <v>0</v>
      </c>
      <c r="V3971" s="37">
        <f ca="1">IFERROR(OFFSET('Maximum minutes'!$C$1,T3971+1,-1+MATCH(G3971,OFFSET('Maximum minutes'!$C$1,T3971-1,0,1,50),0)),0)</f>
        <v>0</v>
      </c>
      <c r="W3971" s="38">
        <f t="shared" ca="1" si="122"/>
        <v>0</v>
      </c>
    </row>
    <row r="3972" spans="1:23" s="36" customFormat="1" ht="18.75">
      <c r="A3972" s="34"/>
      <c r="B3972" s="39"/>
      <c r="C3972" s="39"/>
      <c r="D3972" s="35"/>
      <c r="E3972" s="40"/>
      <c r="F3972" s="39"/>
      <c r="G3972" s="39"/>
      <c r="H3972" s="39"/>
      <c r="I3972" s="34"/>
      <c r="J3972" s="34"/>
      <c r="K3972" s="34"/>
      <c r="L3972" s="34"/>
      <c r="M3972" s="43" t="str">
        <f ca="1">IFERROR(OFFSET('Maximum minutes'!$C$1,T3972,MATCH(IF(G3972&lt;&gt;"",G3972,F3972),OFFSET('Maximum minutes'!$C$1,T3972-1,0,1,U3972+1),0)-1)*IF(OR(ISNUMBER(J3972),J3972="sans examen"),1,0)*IF(W3972&lt;MinDate,1,0),"")</f>
        <v/>
      </c>
      <c r="N3972" s="36">
        <f t="shared" ca="1" si="123"/>
        <v>0</v>
      </c>
      <c r="O3972" s="36" t="e">
        <f ca="1">LEFT(OFFSET(Lists!$Q$2,MATCH(E3972,Lists!$R$3:$R$19,0),0),4)</f>
        <v>#N/A</v>
      </c>
      <c r="P3972" s="36" t="e">
        <f ca="1">MATCH(O3972,Lists!$S$2:$S$640,1)</f>
        <v>#N/A</v>
      </c>
      <c r="Q3972" s="36" t="e">
        <f ca="1">MATCH(LEFT(OFFSET(Lists!$Q$2,MATCH(E3972,Lists!$R$3:$R$19,0)+1,0),4),Lists!$S$3:$S$640,1)</f>
        <v>#N/A</v>
      </c>
      <c r="R3972" s="36" t="e">
        <f ca="1">LEFT(OFFSET(Lists!$S$2,P3972-1+MATCH(F3972,OFFSET(Lists!$T$3,P3972-1,0,Q3972-P3972+1),0),0),6)</f>
        <v>#N/A</v>
      </c>
      <c r="S3972" s="36" t="e">
        <f ca="1">VLOOKUP(R3972,Lists!B:D,3,FALSE)</f>
        <v>#N/A</v>
      </c>
      <c r="T3972" s="36" t="str">
        <f>IF(F3972&lt;&gt;"",MATCH(R3972,'Maximum minutes'!B:B,0),"")</f>
        <v/>
      </c>
      <c r="U3972" s="36">
        <f ca="1">IF(F3972&lt;&gt;"",COUNTA(OFFSET('Maximum minutes'!$C$1,'Annexe A1 Cours'!T3972,0,1,50)),0)</f>
        <v>0</v>
      </c>
      <c r="V3972" s="37">
        <f ca="1">IFERROR(OFFSET('Maximum minutes'!$C$1,T3972+1,-1+MATCH(G3972,OFFSET('Maximum minutes'!$C$1,T3972-1,0,1,50),0)),0)</f>
        <v>0</v>
      </c>
      <c r="W3972" s="38">
        <f t="shared" ca="1" si="122"/>
        <v>0</v>
      </c>
    </row>
    <row r="3973" spans="1:23" s="36" customFormat="1" ht="18.75">
      <c r="A3973" s="34"/>
      <c r="B3973" s="39"/>
      <c r="C3973" s="39"/>
      <c r="D3973" s="35"/>
      <c r="E3973" s="40"/>
      <c r="F3973" s="39"/>
      <c r="G3973" s="39"/>
      <c r="H3973" s="39"/>
      <c r="I3973" s="34"/>
      <c r="J3973" s="34"/>
      <c r="K3973" s="34"/>
      <c r="L3973" s="34"/>
      <c r="M3973" s="43" t="str">
        <f ca="1">IFERROR(OFFSET('Maximum minutes'!$C$1,T3973,MATCH(IF(G3973&lt;&gt;"",G3973,F3973),OFFSET('Maximum minutes'!$C$1,T3973-1,0,1,U3973+1),0)-1)*IF(OR(ISNUMBER(J3973),J3973="sans examen"),1,0)*IF(W3973&lt;MinDate,1,0),"")</f>
        <v/>
      </c>
      <c r="N3973" s="36">
        <f t="shared" ca="1" si="123"/>
        <v>0</v>
      </c>
      <c r="O3973" s="36" t="e">
        <f ca="1">LEFT(OFFSET(Lists!$Q$2,MATCH(E3973,Lists!$R$3:$R$19,0),0),4)</f>
        <v>#N/A</v>
      </c>
      <c r="P3973" s="36" t="e">
        <f ca="1">MATCH(O3973,Lists!$S$2:$S$640,1)</f>
        <v>#N/A</v>
      </c>
      <c r="Q3973" s="36" t="e">
        <f ca="1">MATCH(LEFT(OFFSET(Lists!$Q$2,MATCH(E3973,Lists!$R$3:$R$19,0)+1,0),4),Lists!$S$3:$S$640,1)</f>
        <v>#N/A</v>
      </c>
      <c r="R3973" s="36" t="e">
        <f ca="1">LEFT(OFFSET(Lists!$S$2,P3973-1+MATCH(F3973,OFFSET(Lists!$T$3,P3973-1,0,Q3973-P3973+1),0),0),6)</f>
        <v>#N/A</v>
      </c>
      <c r="S3973" s="36" t="e">
        <f ca="1">VLOOKUP(R3973,Lists!B:D,3,FALSE)</f>
        <v>#N/A</v>
      </c>
      <c r="T3973" s="36" t="str">
        <f>IF(F3973&lt;&gt;"",MATCH(R3973,'Maximum minutes'!B:B,0),"")</f>
        <v/>
      </c>
      <c r="U3973" s="36">
        <f ca="1">IF(F3973&lt;&gt;"",COUNTA(OFFSET('Maximum minutes'!$C$1,'Annexe A1 Cours'!T3973,0,1,50)),0)</f>
        <v>0</v>
      </c>
      <c r="V3973" s="37">
        <f ca="1">IFERROR(OFFSET('Maximum minutes'!$C$1,T3973+1,-1+MATCH(G3973,OFFSET('Maximum minutes'!$C$1,T3973-1,0,1,50),0)),0)</f>
        <v>0</v>
      </c>
      <c r="W3973" s="38">
        <f t="shared" ca="1" si="122"/>
        <v>0</v>
      </c>
    </row>
    <row r="3974" spans="1:23" s="36" customFormat="1" ht="18.75">
      <c r="A3974" s="34"/>
      <c r="B3974" s="39"/>
      <c r="C3974" s="39"/>
      <c r="D3974" s="35"/>
      <c r="E3974" s="40"/>
      <c r="F3974" s="39"/>
      <c r="G3974" s="39"/>
      <c r="H3974" s="39"/>
      <c r="I3974" s="34"/>
      <c r="J3974" s="34"/>
      <c r="K3974" s="34"/>
      <c r="L3974" s="34"/>
      <c r="M3974" s="43" t="str">
        <f ca="1">IFERROR(OFFSET('Maximum minutes'!$C$1,T3974,MATCH(IF(G3974&lt;&gt;"",G3974,F3974),OFFSET('Maximum minutes'!$C$1,T3974-1,0,1,U3974+1),0)-1)*IF(OR(ISNUMBER(J3974),J3974="sans examen"),1,0)*IF(W3974&lt;MinDate,1,0),"")</f>
        <v/>
      </c>
      <c r="N3974" s="36">
        <f t="shared" ca="1" si="123"/>
        <v>0</v>
      </c>
      <c r="O3974" s="36" t="e">
        <f ca="1">LEFT(OFFSET(Lists!$Q$2,MATCH(E3974,Lists!$R$3:$R$19,0),0),4)</f>
        <v>#N/A</v>
      </c>
      <c r="P3974" s="36" t="e">
        <f ca="1">MATCH(O3974,Lists!$S$2:$S$640,1)</f>
        <v>#N/A</v>
      </c>
      <c r="Q3974" s="36" t="e">
        <f ca="1">MATCH(LEFT(OFFSET(Lists!$Q$2,MATCH(E3974,Lists!$R$3:$R$19,0)+1,0),4),Lists!$S$3:$S$640,1)</f>
        <v>#N/A</v>
      </c>
      <c r="R3974" s="36" t="e">
        <f ca="1">LEFT(OFFSET(Lists!$S$2,P3974-1+MATCH(F3974,OFFSET(Lists!$T$3,P3974-1,0,Q3974-P3974+1),0),0),6)</f>
        <v>#N/A</v>
      </c>
      <c r="S3974" s="36" t="e">
        <f ca="1">VLOOKUP(R3974,Lists!B:D,3,FALSE)</f>
        <v>#N/A</v>
      </c>
      <c r="T3974" s="36" t="str">
        <f>IF(F3974&lt;&gt;"",MATCH(R3974,'Maximum minutes'!B:B,0),"")</f>
        <v/>
      </c>
      <c r="U3974" s="36">
        <f ca="1">IF(F3974&lt;&gt;"",COUNTA(OFFSET('Maximum minutes'!$C$1,'Annexe A1 Cours'!T3974,0,1,50)),0)</f>
        <v>0</v>
      </c>
      <c r="V3974" s="37">
        <f ca="1">IFERROR(OFFSET('Maximum minutes'!$C$1,T3974+1,-1+MATCH(G3974,OFFSET('Maximum minutes'!$C$1,T3974-1,0,1,50),0)),0)</f>
        <v>0</v>
      </c>
      <c r="W3974" s="38">
        <f t="shared" ca="1" si="122"/>
        <v>0</v>
      </c>
    </row>
    <row r="3975" spans="1:23" s="36" customFormat="1" ht="18.75">
      <c r="A3975" s="34"/>
      <c r="B3975" s="39"/>
      <c r="C3975" s="39"/>
      <c r="D3975" s="35"/>
      <c r="E3975" s="40"/>
      <c r="F3975" s="39"/>
      <c r="G3975" s="39"/>
      <c r="H3975" s="39"/>
      <c r="I3975" s="34"/>
      <c r="J3975" s="34"/>
      <c r="K3975" s="34"/>
      <c r="L3975" s="34"/>
      <c r="M3975" s="43" t="str">
        <f ca="1">IFERROR(OFFSET('Maximum minutes'!$C$1,T3975,MATCH(IF(G3975&lt;&gt;"",G3975,F3975),OFFSET('Maximum minutes'!$C$1,T3975-1,0,1,U3975+1),0)-1)*IF(OR(ISNUMBER(J3975),J3975="sans examen"),1,0)*IF(W3975&lt;MinDate,1,0),"")</f>
        <v/>
      </c>
      <c r="N3975" s="36">
        <f t="shared" ca="1" si="123"/>
        <v>0</v>
      </c>
      <c r="O3975" s="36" t="e">
        <f ca="1">LEFT(OFFSET(Lists!$Q$2,MATCH(E3975,Lists!$R$3:$R$19,0),0),4)</f>
        <v>#N/A</v>
      </c>
      <c r="P3975" s="36" t="e">
        <f ca="1">MATCH(O3975,Lists!$S$2:$S$640,1)</f>
        <v>#N/A</v>
      </c>
      <c r="Q3975" s="36" t="e">
        <f ca="1">MATCH(LEFT(OFFSET(Lists!$Q$2,MATCH(E3975,Lists!$R$3:$R$19,0)+1,0),4),Lists!$S$3:$S$640,1)</f>
        <v>#N/A</v>
      </c>
      <c r="R3975" s="36" t="e">
        <f ca="1">LEFT(OFFSET(Lists!$S$2,P3975-1+MATCH(F3975,OFFSET(Lists!$T$3,P3975-1,0,Q3975-P3975+1),0),0),6)</f>
        <v>#N/A</v>
      </c>
      <c r="S3975" s="36" t="e">
        <f ca="1">VLOOKUP(R3975,Lists!B:D,3,FALSE)</f>
        <v>#N/A</v>
      </c>
      <c r="T3975" s="36" t="str">
        <f>IF(F3975&lt;&gt;"",MATCH(R3975,'Maximum minutes'!B:B,0),"")</f>
        <v/>
      </c>
      <c r="U3975" s="36">
        <f ca="1">IF(F3975&lt;&gt;"",COUNTA(OFFSET('Maximum minutes'!$C$1,'Annexe A1 Cours'!T3975,0,1,50)),0)</f>
        <v>0</v>
      </c>
      <c r="V3975" s="37">
        <f ca="1">IFERROR(OFFSET('Maximum minutes'!$C$1,T3975+1,-1+MATCH(G3975,OFFSET('Maximum minutes'!$C$1,T3975-1,0,1,50),0)),0)</f>
        <v>0</v>
      </c>
      <c r="W3975" s="38">
        <f t="shared" ref="W3975:W4038" ca="1" si="124">IFERROR(DATE(YEAR(D3975)+V3975,MONTH(D3975),DAY(D3975)),"")</f>
        <v>0</v>
      </c>
    </row>
    <row r="3976" spans="1:23" s="36" customFormat="1" ht="18.75">
      <c r="A3976" s="34"/>
      <c r="B3976" s="39"/>
      <c r="C3976" s="39"/>
      <c r="D3976" s="35"/>
      <c r="E3976" s="40"/>
      <c r="F3976" s="39"/>
      <c r="G3976" s="39"/>
      <c r="H3976" s="39"/>
      <c r="I3976" s="34"/>
      <c r="J3976" s="34"/>
      <c r="K3976" s="34"/>
      <c r="L3976" s="34"/>
      <c r="M3976" s="43" t="str">
        <f ca="1">IFERROR(OFFSET('Maximum minutes'!$C$1,T3976,MATCH(IF(G3976&lt;&gt;"",G3976,F3976),OFFSET('Maximum minutes'!$C$1,T3976-1,0,1,U3976+1),0)-1)*IF(OR(ISNUMBER(J3976),J3976="sans examen"),1,0)*IF(W3976&lt;MinDate,1,0),"")</f>
        <v/>
      </c>
      <c r="N3976" s="36">
        <f t="shared" ref="N3976:N4039" ca="1" si="125">IF(K3976&gt;0,MIN(K3976,M3976),0)*IF(M3976="",0,1)</f>
        <v>0</v>
      </c>
      <c r="O3976" s="36" t="e">
        <f ca="1">LEFT(OFFSET(Lists!$Q$2,MATCH(E3976,Lists!$R$3:$R$19,0),0),4)</f>
        <v>#N/A</v>
      </c>
      <c r="P3976" s="36" t="e">
        <f ca="1">MATCH(O3976,Lists!$S$2:$S$640,1)</f>
        <v>#N/A</v>
      </c>
      <c r="Q3976" s="36" t="e">
        <f ca="1">MATCH(LEFT(OFFSET(Lists!$Q$2,MATCH(E3976,Lists!$R$3:$R$19,0)+1,0),4),Lists!$S$3:$S$640,1)</f>
        <v>#N/A</v>
      </c>
      <c r="R3976" s="36" t="e">
        <f ca="1">LEFT(OFFSET(Lists!$S$2,P3976-1+MATCH(F3976,OFFSET(Lists!$T$3,P3976-1,0,Q3976-P3976+1),0),0),6)</f>
        <v>#N/A</v>
      </c>
      <c r="S3976" s="36" t="e">
        <f ca="1">VLOOKUP(R3976,Lists!B:D,3,FALSE)</f>
        <v>#N/A</v>
      </c>
      <c r="T3976" s="36" t="str">
        <f>IF(F3976&lt;&gt;"",MATCH(R3976,'Maximum minutes'!B:B,0),"")</f>
        <v/>
      </c>
      <c r="U3976" s="36">
        <f ca="1">IF(F3976&lt;&gt;"",COUNTA(OFFSET('Maximum minutes'!$C$1,'Annexe A1 Cours'!T3976,0,1,50)),0)</f>
        <v>0</v>
      </c>
      <c r="V3976" s="37">
        <f ca="1">IFERROR(OFFSET('Maximum minutes'!$C$1,T3976+1,-1+MATCH(G3976,OFFSET('Maximum minutes'!$C$1,T3976-1,0,1,50),0)),0)</f>
        <v>0</v>
      </c>
      <c r="W3976" s="38">
        <f t="shared" ca="1" si="124"/>
        <v>0</v>
      </c>
    </row>
    <row r="3977" spans="1:23" s="36" customFormat="1" ht="18.75">
      <c r="A3977" s="34"/>
      <c r="B3977" s="39"/>
      <c r="C3977" s="39"/>
      <c r="D3977" s="35"/>
      <c r="E3977" s="40"/>
      <c r="F3977" s="39"/>
      <c r="G3977" s="39"/>
      <c r="H3977" s="39"/>
      <c r="I3977" s="34"/>
      <c r="J3977" s="34"/>
      <c r="K3977" s="34"/>
      <c r="L3977" s="34"/>
      <c r="M3977" s="43" t="str">
        <f ca="1">IFERROR(OFFSET('Maximum minutes'!$C$1,T3977,MATCH(IF(G3977&lt;&gt;"",G3977,F3977),OFFSET('Maximum minutes'!$C$1,T3977-1,0,1,U3977+1),0)-1)*IF(OR(ISNUMBER(J3977),J3977="sans examen"),1,0)*IF(W3977&lt;MinDate,1,0),"")</f>
        <v/>
      </c>
      <c r="N3977" s="36">
        <f t="shared" ca="1" si="125"/>
        <v>0</v>
      </c>
      <c r="O3977" s="36" t="e">
        <f ca="1">LEFT(OFFSET(Lists!$Q$2,MATCH(E3977,Lists!$R$3:$R$19,0),0),4)</f>
        <v>#N/A</v>
      </c>
      <c r="P3977" s="36" t="e">
        <f ca="1">MATCH(O3977,Lists!$S$2:$S$640,1)</f>
        <v>#N/A</v>
      </c>
      <c r="Q3977" s="36" t="e">
        <f ca="1">MATCH(LEFT(OFFSET(Lists!$Q$2,MATCH(E3977,Lists!$R$3:$R$19,0)+1,0),4),Lists!$S$3:$S$640,1)</f>
        <v>#N/A</v>
      </c>
      <c r="R3977" s="36" t="e">
        <f ca="1">LEFT(OFFSET(Lists!$S$2,P3977-1+MATCH(F3977,OFFSET(Lists!$T$3,P3977-1,0,Q3977-P3977+1),0),0),6)</f>
        <v>#N/A</v>
      </c>
      <c r="S3977" s="36" t="e">
        <f ca="1">VLOOKUP(R3977,Lists!B:D,3,FALSE)</f>
        <v>#N/A</v>
      </c>
      <c r="T3977" s="36" t="str">
        <f>IF(F3977&lt;&gt;"",MATCH(R3977,'Maximum minutes'!B:B,0),"")</f>
        <v/>
      </c>
      <c r="U3977" s="36">
        <f ca="1">IF(F3977&lt;&gt;"",COUNTA(OFFSET('Maximum minutes'!$C$1,'Annexe A1 Cours'!T3977,0,1,50)),0)</f>
        <v>0</v>
      </c>
      <c r="V3977" s="37">
        <f ca="1">IFERROR(OFFSET('Maximum minutes'!$C$1,T3977+1,-1+MATCH(G3977,OFFSET('Maximum minutes'!$C$1,T3977-1,0,1,50),0)),0)</f>
        <v>0</v>
      </c>
      <c r="W3977" s="38">
        <f t="shared" ca="1" si="124"/>
        <v>0</v>
      </c>
    </row>
    <row r="3978" spans="1:23" s="36" customFormat="1" ht="18.75">
      <c r="A3978" s="34"/>
      <c r="B3978" s="39"/>
      <c r="C3978" s="39"/>
      <c r="D3978" s="35"/>
      <c r="E3978" s="40"/>
      <c r="F3978" s="39"/>
      <c r="G3978" s="39"/>
      <c r="H3978" s="39"/>
      <c r="I3978" s="34"/>
      <c r="J3978" s="34"/>
      <c r="K3978" s="34"/>
      <c r="L3978" s="34"/>
      <c r="M3978" s="43" t="str">
        <f ca="1">IFERROR(OFFSET('Maximum minutes'!$C$1,T3978,MATCH(IF(G3978&lt;&gt;"",G3978,F3978),OFFSET('Maximum minutes'!$C$1,T3978-1,0,1,U3978+1),0)-1)*IF(OR(ISNUMBER(J3978),J3978="sans examen"),1,0)*IF(W3978&lt;MinDate,1,0),"")</f>
        <v/>
      </c>
      <c r="N3978" s="36">
        <f t="shared" ca="1" si="125"/>
        <v>0</v>
      </c>
      <c r="O3978" s="36" t="e">
        <f ca="1">LEFT(OFFSET(Lists!$Q$2,MATCH(E3978,Lists!$R$3:$R$19,0),0),4)</f>
        <v>#N/A</v>
      </c>
      <c r="P3978" s="36" t="e">
        <f ca="1">MATCH(O3978,Lists!$S$2:$S$640,1)</f>
        <v>#N/A</v>
      </c>
      <c r="Q3978" s="36" t="e">
        <f ca="1">MATCH(LEFT(OFFSET(Lists!$Q$2,MATCH(E3978,Lists!$R$3:$R$19,0)+1,0),4),Lists!$S$3:$S$640,1)</f>
        <v>#N/A</v>
      </c>
      <c r="R3978" s="36" t="e">
        <f ca="1">LEFT(OFFSET(Lists!$S$2,P3978-1+MATCH(F3978,OFFSET(Lists!$T$3,P3978-1,0,Q3978-P3978+1),0),0),6)</f>
        <v>#N/A</v>
      </c>
      <c r="S3978" s="36" t="e">
        <f ca="1">VLOOKUP(R3978,Lists!B:D,3,FALSE)</f>
        <v>#N/A</v>
      </c>
      <c r="T3978" s="36" t="str">
        <f>IF(F3978&lt;&gt;"",MATCH(R3978,'Maximum minutes'!B:B,0),"")</f>
        <v/>
      </c>
      <c r="U3978" s="36">
        <f ca="1">IF(F3978&lt;&gt;"",COUNTA(OFFSET('Maximum minutes'!$C$1,'Annexe A1 Cours'!T3978,0,1,50)),0)</f>
        <v>0</v>
      </c>
      <c r="V3978" s="37">
        <f ca="1">IFERROR(OFFSET('Maximum minutes'!$C$1,T3978+1,-1+MATCH(G3978,OFFSET('Maximum minutes'!$C$1,T3978-1,0,1,50),0)),0)</f>
        <v>0</v>
      </c>
      <c r="W3978" s="38">
        <f t="shared" ca="1" si="124"/>
        <v>0</v>
      </c>
    </row>
    <row r="3979" spans="1:23" s="36" customFormat="1" ht="18.75">
      <c r="A3979" s="34"/>
      <c r="B3979" s="39"/>
      <c r="C3979" s="39"/>
      <c r="D3979" s="35"/>
      <c r="E3979" s="40"/>
      <c r="F3979" s="39"/>
      <c r="G3979" s="39"/>
      <c r="H3979" s="39"/>
      <c r="I3979" s="34"/>
      <c r="J3979" s="34"/>
      <c r="K3979" s="34"/>
      <c r="L3979" s="34"/>
      <c r="M3979" s="43" t="str">
        <f ca="1">IFERROR(OFFSET('Maximum minutes'!$C$1,T3979,MATCH(IF(G3979&lt;&gt;"",G3979,F3979),OFFSET('Maximum minutes'!$C$1,T3979-1,0,1,U3979+1),0)-1)*IF(OR(ISNUMBER(J3979),J3979="sans examen"),1,0)*IF(W3979&lt;MinDate,1,0),"")</f>
        <v/>
      </c>
      <c r="N3979" s="36">
        <f t="shared" ca="1" si="125"/>
        <v>0</v>
      </c>
      <c r="O3979" s="36" t="e">
        <f ca="1">LEFT(OFFSET(Lists!$Q$2,MATCH(E3979,Lists!$R$3:$R$19,0),0),4)</f>
        <v>#N/A</v>
      </c>
      <c r="P3979" s="36" t="e">
        <f ca="1">MATCH(O3979,Lists!$S$2:$S$640,1)</f>
        <v>#N/A</v>
      </c>
      <c r="Q3979" s="36" t="e">
        <f ca="1">MATCH(LEFT(OFFSET(Lists!$Q$2,MATCH(E3979,Lists!$R$3:$R$19,0)+1,0),4),Lists!$S$3:$S$640,1)</f>
        <v>#N/A</v>
      </c>
      <c r="R3979" s="36" t="e">
        <f ca="1">LEFT(OFFSET(Lists!$S$2,P3979-1+MATCH(F3979,OFFSET(Lists!$T$3,P3979-1,0,Q3979-P3979+1),0),0),6)</f>
        <v>#N/A</v>
      </c>
      <c r="S3979" s="36" t="e">
        <f ca="1">VLOOKUP(R3979,Lists!B:D,3,FALSE)</f>
        <v>#N/A</v>
      </c>
      <c r="T3979" s="36" t="str">
        <f>IF(F3979&lt;&gt;"",MATCH(R3979,'Maximum minutes'!B:B,0),"")</f>
        <v/>
      </c>
      <c r="U3979" s="36">
        <f ca="1">IF(F3979&lt;&gt;"",COUNTA(OFFSET('Maximum minutes'!$C$1,'Annexe A1 Cours'!T3979,0,1,50)),0)</f>
        <v>0</v>
      </c>
      <c r="V3979" s="37">
        <f ca="1">IFERROR(OFFSET('Maximum minutes'!$C$1,T3979+1,-1+MATCH(G3979,OFFSET('Maximum minutes'!$C$1,T3979-1,0,1,50),0)),0)</f>
        <v>0</v>
      </c>
      <c r="W3979" s="38">
        <f t="shared" ca="1" si="124"/>
        <v>0</v>
      </c>
    </row>
    <row r="3980" spans="1:23" s="36" customFormat="1" ht="18.75">
      <c r="A3980" s="34"/>
      <c r="B3980" s="39"/>
      <c r="C3980" s="39"/>
      <c r="D3980" s="35"/>
      <c r="E3980" s="40"/>
      <c r="F3980" s="39"/>
      <c r="G3980" s="39"/>
      <c r="H3980" s="39"/>
      <c r="I3980" s="34"/>
      <c r="J3980" s="34"/>
      <c r="K3980" s="34"/>
      <c r="L3980" s="34"/>
      <c r="M3980" s="43" t="str">
        <f ca="1">IFERROR(OFFSET('Maximum minutes'!$C$1,T3980,MATCH(IF(G3980&lt;&gt;"",G3980,F3980),OFFSET('Maximum minutes'!$C$1,T3980-1,0,1,U3980+1),0)-1)*IF(OR(ISNUMBER(J3980),J3980="sans examen"),1,0)*IF(W3980&lt;MinDate,1,0),"")</f>
        <v/>
      </c>
      <c r="N3980" s="36">
        <f t="shared" ca="1" si="125"/>
        <v>0</v>
      </c>
      <c r="O3980" s="36" t="e">
        <f ca="1">LEFT(OFFSET(Lists!$Q$2,MATCH(E3980,Lists!$R$3:$R$19,0),0),4)</f>
        <v>#N/A</v>
      </c>
      <c r="P3980" s="36" t="e">
        <f ca="1">MATCH(O3980,Lists!$S$2:$S$640,1)</f>
        <v>#N/A</v>
      </c>
      <c r="Q3980" s="36" t="e">
        <f ca="1">MATCH(LEFT(OFFSET(Lists!$Q$2,MATCH(E3980,Lists!$R$3:$R$19,0)+1,0),4),Lists!$S$3:$S$640,1)</f>
        <v>#N/A</v>
      </c>
      <c r="R3980" s="36" t="e">
        <f ca="1">LEFT(OFFSET(Lists!$S$2,P3980-1+MATCH(F3980,OFFSET(Lists!$T$3,P3980-1,0,Q3980-P3980+1),0),0),6)</f>
        <v>#N/A</v>
      </c>
      <c r="S3980" s="36" t="e">
        <f ca="1">VLOOKUP(R3980,Lists!B:D,3,FALSE)</f>
        <v>#N/A</v>
      </c>
      <c r="T3980" s="36" t="str">
        <f>IF(F3980&lt;&gt;"",MATCH(R3980,'Maximum minutes'!B:B,0),"")</f>
        <v/>
      </c>
      <c r="U3980" s="36">
        <f ca="1">IF(F3980&lt;&gt;"",COUNTA(OFFSET('Maximum minutes'!$C$1,'Annexe A1 Cours'!T3980,0,1,50)),0)</f>
        <v>0</v>
      </c>
      <c r="V3980" s="37">
        <f ca="1">IFERROR(OFFSET('Maximum minutes'!$C$1,T3980+1,-1+MATCH(G3980,OFFSET('Maximum minutes'!$C$1,T3980-1,0,1,50),0)),0)</f>
        <v>0</v>
      </c>
      <c r="W3980" s="38">
        <f t="shared" ca="1" si="124"/>
        <v>0</v>
      </c>
    </row>
    <row r="3981" spans="1:23" s="36" customFormat="1" ht="18.75">
      <c r="A3981" s="34"/>
      <c r="B3981" s="39"/>
      <c r="C3981" s="39"/>
      <c r="D3981" s="35"/>
      <c r="E3981" s="40"/>
      <c r="F3981" s="39"/>
      <c r="G3981" s="39"/>
      <c r="H3981" s="39"/>
      <c r="I3981" s="34"/>
      <c r="J3981" s="34"/>
      <c r="K3981" s="34"/>
      <c r="L3981" s="34"/>
      <c r="M3981" s="43" t="str">
        <f ca="1">IFERROR(OFFSET('Maximum minutes'!$C$1,T3981,MATCH(IF(G3981&lt;&gt;"",G3981,F3981),OFFSET('Maximum minutes'!$C$1,T3981-1,0,1,U3981+1),0)-1)*IF(OR(ISNUMBER(J3981),J3981="sans examen"),1,0)*IF(W3981&lt;MinDate,1,0),"")</f>
        <v/>
      </c>
      <c r="N3981" s="36">
        <f t="shared" ca="1" si="125"/>
        <v>0</v>
      </c>
      <c r="O3981" s="36" t="e">
        <f ca="1">LEFT(OFFSET(Lists!$Q$2,MATCH(E3981,Lists!$R$3:$R$19,0),0),4)</f>
        <v>#N/A</v>
      </c>
      <c r="P3981" s="36" t="e">
        <f ca="1">MATCH(O3981,Lists!$S$2:$S$640,1)</f>
        <v>#N/A</v>
      </c>
      <c r="Q3981" s="36" t="e">
        <f ca="1">MATCH(LEFT(OFFSET(Lists!$Q$2,MATCH(E3981,Lists!$R$3:$R$19,0)+1,0),4),Lists!$S$3:$S$640,1)</f>
        <v>#N/A</v>
      </c>
      <c r="R3981" s="36" t="e">
        <f ca="1">LEFT(OFFSET(Lists!$S$2,P3981-1+MATCH(F3981,OFFSET(Lists!$T$3,P3981-1,0,Q3981-P3981+1),0),0),6)</f>
        <v>#N/A</v>
      </c>
      <c r="S3981" s="36" t="e">
        <f ca="1">VLOOKUP(R3981,Lists!B:D,3,FALSE)</f>
        <v>#N/A</v>
      </c>
      <c r="T3981" s="36" t="str">
        <f>IF(F3981&lt;&gt;"",MATCH(R3981,'Maximum minutes'!B:B,0),"")</f>
        <v/>
      </c>
      <c r="U3981" s="36">
        <f ca="1">IF(F3981&lt;&gt;"",COUNTA(OFFSET('Maximum minutes'!$C$1,'Annexe A1 Cours'!T3981,0,1,50)),0)</f>
        <v>0</v>
      </c>
      <c r="V3981" s="37">
        <f ca="1">IFERROR(OFFSET('Maximum minutes'!$C$1,T3981+1,-1+MATCH(G3981,OFFSET('Maximum minutes'!$C$1,T3981-1,0,1,50),0)),0)</f>
        <v>0</v>
      </c>
      <c r="W3981" s="38">
        <f t="shared" ca="1" si="124"/>
        <v>0</v>
      </c>
    </row>
    <row r="3982" spans="1:23" s="36" customFormat="1" ht="18.75">
      <c r="A3982" s="34"/>
      <c r="B3982" s="39"/>
      <c r="C3982" s="39"/>
      <c r="D3982" s="35"/>
      <c r="E3982" s="40"/>
      <c r="F3982" s="39"/>
      <c r="G3982" s="39"/>
      <c r="H3982" s="39"/>
      <c r="I3982" s="34"/>
      <c r="J3982" s="34"/>
      <c r="K3982" s="34"/>
      <c r="L3982" s="34"/>
      <c r="M3982" s="43" t="str">
        <f ca="1">IFERROR(OFFSET('Maximum minutes'!$C$1,T3982,MATCH(IF(G3982&lt;&gt;"",G3982,F3982),OFFSET('Maximum minutes'!$C$1,T3982-1,0,1,U3982+1),0)-1)*IF(OR(ISNUMBER(J3982),J3982="sans examen"),1,0)*IF(W3982&lt;MinDate,1,0),"")</f>
        <v/>
      </c>
      <c r="N3982" s="36">
        <f t="shared" ca="1" si="125"/>
        <v>0</v>
      </c>
      <c r="O3982" s="36" t="e">
        <f ca="1">LEFT(OFFSET(Lists!$Q$2,MATCH(E3982,Lists!$R$3:$R$19,0),0),4)</f>
        <v>#N/A</v>
      </c>
      <c r="P3982" s="36" t="e">
        <f ca="1">MATCH(O3982,Lists!$S$2:$S$640,1)</f>
        <v>#N/A</v>
      </c>
      <c r="Q3982" s="36" t="e">
        <f ca="1">MATCH(LEFT(OFFSET(Lists!$Q$2,MATCH(E3982,Lists!$R$3:$R$19,0)+1,0),4),Lists!$S$3:$S$640,1)</f>
        <v>#N/A</v>
      </c>
      <c r="R3982" s="36" t="e">
        <f ca="1">LEFT(OFFSET(Lists!$S$2,P3982-1+MATCH(F3982,OFFSET(Lists!$T$3,P3982-1,0,Q3982-P3982+1),0),0),6)</f>
        <v>#N/A</v>
      </c>
      <c r="S3982" s="36" t="e">
        <f ca="1">VLOOKUP(R3982,Lists!B:D,3,FALSE)</f>
        <v>#N/A</v>
      </c>
      <c r="T3982" s="36" t="str">
        <f>IF(F3982&lt;&gt;"",MATCH(R3982,'Maximum minutes'!B:B,0),"")</f>
        <v/>
      </c>
      <c r="U3982" s="36">
        <f ca="1">IF(F3982&lt;&gt;"",COUNTA(OFFSET('Maximum minutes'!$C$1,'Annexe A1 Cours'!T3982,0,1,50)),0)</f>
        <v>0</v>
      </c>
      <c r="V3982" s="37">
        <f ca="1">IFERROR(OFFSET('Maximum minutes'!$C$1,T3982+1,-1+MATCH(G3982,OFFSET('Maximum minutes'!$C$1,T3982-1,0,1,50),0)),0)</f>
        <v>0</v>
      </c>
      <c r="W3982" s="38">
        <f t="shared" ca="1" si="124"/>
        <v>0</v>
      </c>
    </row>
    <row r="3983" spans="1:23" s="36" customFormat="1" ht="18.75">
      <c r="A3983" s="34"/>
      <c r="B3983" s="39"/>
      <c r="C3983" s="39"/>
      <c r="D3983" s="35"/>
      <c r="E3983" s="40"/>
      <c r="F3983" s="39"/>
      <c r="G3983" s="39"/>
      <c r="H3983" s="39"/>
      <c r="I3983" s="34"/>
      <c r="J3983" s="34"/>
      <c r="K3983" s="34"/>
      <c r="L3983" s="34"/>
      <c r="M3983" s="43" t="str">
        <f ca="1">IFERROR(OFFSET('Maximum minutes'!$C$1,T3983,MATCH(IF(G3983&lt;&gt;"",G3983,F3983),OFFSET('Maximum minutes'!$C$1,T3983-1,0,1,U3983+1),0)-1)*IF(OR(ISNUMBER(J3983),J3983="sans examen"),1,0)*IF(W3983&lt;MinDate,1,0),"")</f>
        <v/>
      </c>
      <c r="N3983" s="36">
        <f t="shared" ca="1" si="125"/>
        <v>0</v>
      </c>
      <c r="O3983" s="36" t="e">
        <f ca="1">LEFT(OFFSET(Lists!$Q$2,MATCH(E3983,Lists!$R$3:$R$19,0),0),4)</f>
        <v>#N/A</v>
      </c>
      <c r="P3983" s="36" t="e">
        <f ca="1">MATCH(O3983,Lists!$S$2:$S$640,1)</f>
        <v>#N/A</v>
      </c>
      <c r="Q3983" s="36" t="e">
        <f ca="1">MATCH(LEFT(OFFSET(Lists!$Q$2,MATCH(E3983,Lists!$R$3:$R$19,0)+1,0),4),Lists!$S$3:$S$640,1)</f>
        <v>#N/A</v>
      </c>
      <c r="R3983" s="36" t="e">
        <f ca="1">LEFT(OFFSET(Lists!$S$2,P3983-1+MATCH(F3983,OFFSET(Lists!$T$3,P3983-1,0,Q3983-P3983+1),0),0),6)</f>
        <v>#N/A</v>
      </c>
      <c r="S3983" s="36" t="e">
        <f ca="1">VLOOKUP(R3983,Lists!B:D,3,FALSE)</f>
        <v>#N/A</v>
      </c>
      <c r="T3983" s="36" t="str">
        <f>IF(F3983&lt;&gt;"",MATCH(R3983,'Maximum minutes'!B:B,0),"")</f>
        <v/>
      </c>
      <c r="U3983" s="36">
        <f ca="1">IF(F3983&lt;&gt;"",COUNTA(OFFSET('Maximum minutes'!$C$1,'Annexe A1 Cours'!T3983,0,1,50)),0)</f>
        <v>0</v>
      </c>
      <c r="V3983" s="37">
        <f ca="1">IFERROR(OFFSET('Maximum minutes'!$C$1,T3983+1,-1+MATCH(G3983,OFFSET('Maximum minutes'!$C$1,T3983-1,0,1,50),0)),0)</f>
        <v>0</v>
      </c>
      <c r="W3983" s="38">
        <f t="shared" ca="1" si="124"/>
        <v>0</v>
      </c>
    </row>
    <row r="3984" spans="1:23" s="36" customFormat="1" ht="18.75">
      <c r="A3984" s="34"/>
      <c r="B3984" s="39"/>
      <c r="C3984" s="39"/>
      <c r="D3984" s="35"/>
      <c r="E3984" s="40"/>
      <c r="F3984" s="39"/>
      <c r="G3984" s="39"/>
      <c r="H3984" s="39"/>
      <c r="I3984" s="34"/>
      <c r="J3984" s="34"/>
      <c r="K3984" s="34"/>
      <c r="L3984" s="34"/>
      <c r="M3984" s="43" t="str">
        <f ca="1">IFERROR(OFFSET('Maximum minutes'!$C$1,T3984,MATCH(IF(G3984&lt;&gt;"",G3984,F3984),OFFSET('Maximum minutes'!$C$1,T3984-1,0,1,U3984+1),0)-1)*IF(OR(ISNUMBER(J3984),J3984="sans examen"),1,0)*IF(W3984&lt;MinDate,1,0),"")</f>
        <v/>
      </c>
      <c r="N3984" s="36">
        <f t="shared" ca="1" si="125"/>
        <v>0</v>
      </c>
      <c r="O3984" s="36" t="e">
        <f ca="1">LEFT(OFFSET(Lists!$Q$2,MATCH(E3984,Lists!$R$3:$R$19,0),0),4)</f>
        <v>#N/A</v>
      </c>
      <c r="P3984" s="36" t="e">
        <f ca="1">MATCH(O3984,Lists!$S$2:$S$640,1)</f>
        <v>#N/A</v>
      </c>
      <c r="Q3984" s="36" t="e">
        <f ca="1">MATCH(LEFT(OFFSET(Lists!$Q$2,MATCH(E3984,Lists!$R$3:$R$19,0)+1,0),4),Lists!$S$3:$S$640,1)</f>
        <v>#N/A</v>
      </c>
      <c r="R3984" s="36" t="e">
        <f ca="1">LEFT(OFFSET(Lists!$S$2,P3984-1+MATCH(F3984,OFFSET(Lists!$T$3,P3984-1,0,Q3984-P3984+1),0),0),6)</f>
        <v>#N/A</v>
      </c>
      <c r="S3984" s="36" t="e">
        <f ca="1">VLOOKUP(R3984,Lists!B:D,3,FALSE)</f>
        <v>#N/A</v>
      </c>
      <c r="T3984" s="36" t="str">
        <f>IF(F3984&lt;&gt;"",MATCH(R3984,'Maximum minutes'!B:B,0),"")</f>
        <v/>
      </c>
      <c r="U3984" s="36">
        <f ca="1">IF(F3984&lt;&gt;"",COUNTA(OFFSET('Maximum minutes'!$C$1,'Annexe A1 Cours'!T3984,0,1,50)),0)</f>
        <v>0</v>
      </c>
      <c r="V3984" s="37">
        <f ca="1">IFERROR(OFFSET('Maximum minutes'!$C$1,T3984+1,-1+MATCH(G3984,OFFSET('Maximum minutes'!$C$1,T3984-1,0,1,50),0)),0)</f>
        <v>0</v>
      </c>
      <c r="W3984" s="38">
        <f t="shared" ca="1" si="124"/>
        <v>0</v>
      </c>
    </row>
    <row r="3985" spans="1:23" s="36" customFormat="1" ht="18.75">
      <c r="A3985" s="34"/>
      <c r="B3985" s="39"/>
      <c r="C3985" s="39"/>
      <c r="D3985" s="35"/>
      <c r="E3985" s="40"/>
      <c r="F3985" s="39"/>
      <c r="G3985" s="39"/>
      <c r="H3985" s="39"/>
      <c r="I3985" s="34"/>
      <c r="J3985" s="34"/>
      <c r="K3985" s="34"/>
      <c r="L3985" s="34"/>
      <c r="M3985" s="43" t="str">
        <f ca="1">IFERROR(OFFSET('Maximum minutes'!$C$1,T3985,MATCH(IF(G3985&lt;&gt;"",G3985,F3985),OFFSET('Maximum minutes'!$C$1,T3985-1,0,1,U3985+1),0)-1)*IF(OR(ISNUMBER(J3985),J3985="sans examen"),1,0)*IF(W3985&lt;MinDate,1,0),"")</f>
        <v/>
      </c>
      <c r="N3985" s="36">
        <f t="shared" ca="1" si="125"/>
        <v>0</v>
      </c>
      <c r="O3985" s="36" t="e">
        <f ca="1">LEFT(OFFSET(Lists!$Q$2,MATCH(E3985,Lists!$R$3:$R$19,0),0),4)</f>
        <v>#N/A</v>
      </c>
      <c r="P3985" s="36" t="e">
        <f ca="1">MATCH(O3985,Lists!$S$2:$S$640,1)</f>
        <v>#N/A</v>
      </c>
      <c r="Q3985" s="36" t="e">
        <f ca="1">MATCH(LEFT(OFFSET(Lists!$Q$2,MATCH(E3985,Lists!$R$3:$R$19,0)+1,0),4),Lists!$S$3:$S$640,1)</f>
        <v>#N/A</v>
      </c>
      <c r="R3985" s="36" t="e">
        <f ca="1">LEFT(OFFSET(Lists!$S$2,P3985-1+MATCH(F3985,OFFSET(Lists!$T$3,P3985-1,0,Q3985-P3985+1),0),0),6)</f>
        <v>#N/A</v>
      </c>
      <c r="S3985" s="36" t="e">
        <f ca="1">VLOOKUP(R3985,Lists!B:D,3,FALSE)</f>
        <v>#N/A</v>
      </c>
      <c r="T3985" s="36" t="str">
        <f>IF(F3985&lt;&gt;"",MATCH(R3985,'Maximum minutes'!B:B,0),"")</f>
        <v/>
      </c>
      <c r="U3985" s="36">
        <f ca="1">IF(F3985&lt;&gt;"",COUNTA(OFFSET('Maximum minutes'!$C$1,'Annexe A1 Cours'!T3985,0,1,50)),0)</f>
        <v>0</v>
      </c>
      <c r="V3985" s="37">
        <f ca="1">IFERROR(OFFSET('Maximum minutes'!$C$1,T3985+1,-1+MATCH(G3985,OFFSET('Maximum minutes'!$C$1,T3985-1,0,1,50),0)),0)</f>
        <v>0</v>
      </c>
      <c r="W3985" s="38">
        <f t="shared" ca="1" si="124"/>
        <v>0</v>
      </c>
    </row>
    <row r="3986" spans="1:23" s="36" customFormat="1" ht="18.75">
      <c r="A3986" s="34"/>
      <c r="B3986" s="39"/>
      <c r="C3986" s="39"/>
      <c r="D3986" s="35"/>
      <c r="E3986" s="40"/>
      <c r="F3986" s="39"/>
      <c r="G3986" s="39"/>
      <c r="H3986" s="39"/>
      <c r="I3986" s="34"/>
      <c r="J3986" s="34"/>
      <c r="K3986" s="34"/>
      <c r="L3986" s="34"/>
      <c r="M3986" s="43" t="str">
        <f ca="1">IFERROR(OFFSET('Maximum minutes'!$C$1,T3986,MATCH(IF(G3986&lt;&gt;"",G3986,F3986),OFFSET('Maximum minutes'!$C$1,T3986-1,0,1,U3986+1),0)-1)*IF(OR(ISNUMBER(J3986),J3986="sans examen"),1,0)*IF(W3986&lt;MinDate,1,0),"")</f>
        <v/>
      </c>
      <c r="N3986" s="36">
        <f t="shared" ca="1" si="125"/>
        <v>0</v>
      </c>
      <c r="O3986" s="36" t="e">
        <f ca="1">LEFT(OFFSET(Lists!$Q$2,MATCH(E3986,Lists!$R$3:$R$19,0),0),4)</f>
        <v>#N/A</v>
      </c>
      <c r="P3986" s="36" t="e">
        <f ca="1">MATCH(O3986,Lists!$S$2:$S$640,1)</f>
        <v>#N/A</v>
      </c>
      <c r="Q3986" s="36" t="e">
        <f ca="1">MATCH(LEFT(OFFSET(Lists!$Q$2,MATCH(E3986,Lists!$R$3:$R$19,0)+1,0),4),Lists!$S$3:$S$640,1)</f>
        <v>#N/A</v>
      </c>
      <c r="R3986" s="36" t="e">
        <f ca="1">LEFT(OFFSET(Lists!$S$2,P3986-1+MATCH(F3986,OFFSET(Lists!$T$3,P3986-1,0,Q3986-P3986+1),0),0),6)</f>
        <v>#N/A</v>
      </c>
      <c r="S3986" s="36" t="e">
        <f ca="1">VLOOKUP(R3986,Lists!B:D,3,FALSE)</f>
        <v>#N/A</v>
      </c>
      <c r="T3986" s="36" t="str">
        <f>IF(F3986&lt;&gt;"",MATCH(R3986,'Maximum minutes'!B:B,0),"")</f>
        <v/>
      </c>
      <c r="U3986" s="36">
        <f ca="1">IF(F3986&lt;&gt;"",COUNTA(OFFSET('Maximum minutes'!$C$1,'Annexe A1 Cours'!T3986,0,1,50)),0)</f>
        <v>0</v>
      </c>
      <c r="V3986" s="37">
        <f ca="1">IFERROR(OFFSET('Maximum minutes'!$C$1,T3986+1,-1+MATCH(G3986,OFFSET('Maximum minutes'!$C$1,T3986-1,0,1,50),0)),0)</f>
        <v>0</v>
      </c>
      <c r="W3986" s="38">
        <f t="shared" ca="1" si="124"/>
        <v>0</v>
      </c>
    </row>
    <row r="3987" spans="1:23" s="36" customFormat="1" ht="18.75">
      <c r="A3987" s="34"/>
      <c r="B3987" s="39"/>
      <c r="C3987" s="39"/>
      <c r="D3987" s="35"/>
      <c r="E3987" s="40"/>
      <c r="F3987" s="39"/>
      <c r="G3987" s="39"/>
      <c r="H3987" s="39"/>
      <c r="I3987" s="34"/>
      <c r="J3987" s="34"/>
      <c r="K3987" s="34"/>
      <c r="L3987" s="34"/>
      <c r="M3987" s="43" t="str">
        <f ca="1">IFERROR(OFFSET('Maximum minutes'!$C$1,T3987,MATCH(IF(G3987&lt;&gt;"",G3987,F3987),OFFSET('Maximum minutes'!$C$1,T3987-1,0,1,U3987+1),0)-1)*IF(OR(ISNUMBER(J3987),J3987="sans examen"),1,0)*IF(W3987&lt;MinDate,1,0),"")</f>
        <v/>
      </c>
      <c r="N3987" s="36">
        <f t="shared" ca="1" si="125"/>
        <v>0</v>
      </c>
      <c r="O3987" s="36" t="e">
        <f ca="1">LEFT(OFFSET(Lists!$Q$2,MATCH(E3987,Lists!$R$3:$R$19,0),0),4)</f>
        <v>#N/A</v>
      </c>
      <c r="P3987" s="36" t="e">
        <f ca="1">MATCH(O3987,Lists!$S$2:$S$640,1)</f>
        <v>#N/A</v>
      </c>
      <c r="Q3987" s="36" t="e">
        <f ca="1">MATCH(LEFT(OFFSET(Lists!$Q$2,MATCH(E3987,Lists!$R$3:$R$19,0)+1,0),4),Lists!$S$3:$S$640,1)</f>
        <v>#N/A</v>
      </c>
      <c r="R3987" s="36" t="e">
        <f ca="1">LEFT(OFFSET(Lists!$S$2,P3987-1+MATCH(F3987,OFFSET(Lists!$T$3,P3987-1,0,Q3987-P3987+1),0),0),6)</f>
        <v>#N/A</v>
      </c>
      <c r="S3987" s="36" t="e">
        <f ca="1">VLOOKUP(R3987,Lists!B:D,3,FALSE)</f>
        <v>#N/A</v>
      </c>
      <c r="T3987" s="36" t="str">
        <f>IF(F3987&lt;&gt;"",MATCH(R3987,'Maximum minutes'!B:B,0),"")</f>
        <v/>
      </c>
      <c r="U3987" s="36">
        <f ca="1">IF(F3987&lt;&gt;"",COUNTA(OFFSET('Maximum minutes'!$C$1,'Annexe A1 Cours'!T3987,0,1,50)),0)</f>
        <v>0</v>
      </c>
      <c r="V3987" s="37">
        <f ca="1">IFERROR(OFFSET('Maximum minutes'!$C$1,T3987+1,-1+MATCH(G3987,OFFSET('Maximum minutes'!$C$1,T3987-1,0,1,50),0)),0)</f>
        <v>0</v>
      </c>
      <c r="W3987" s="38">
        <f t="shared" ca="1" si="124"/>
        <v>0</v>
      </c>
    </row>
    <row r="3988" spans="1:23" s="36" customFormat="1" ht="18.75">
      <c r="A3988" s="34"/>
      <c r="B3988" s="39"/>
      <c r="C3988" s="39"/>
      <c r="D3988" s="35"/>
      <c r="E3988" s="40"/>
      <c r="F3988" s="39"/>
      <c r="G3988" s="39"/>
      <c r="H3988" s="39"/>
      <c r="I3988" s="34"/>
      <c r="J3988" s="34"/>
      <c r="K3988" s="34"/>
      <c r="L3988" s="34"/>
      <c r="M3988" s="43" t="str">
        <f ca="1">IFERROR(OFFSET('Maximum minutes'!$C$1,T3988,MATCH(IF(G3988&lt;&gt;"",G3988,F3988),OFFSET('Maximum minutes'!$C$1,T3988-1,0,1,U3988+1),0)-1)*IF(OR(ISNUMBER(J3988),J3988="sans examen"),1,0)*IF(W3988&lt;MinDate,1,0),"")</f>
        <v/>
      </c>
      <c r="N3988" s="36">
        <f t="shared" ca="1" si="125"/>
        <v>0</v>
      </c>
      <c r="O3988" s="36" t="e">
        <f ca="1">LEFT(OFFSET(Lists!$Q$2,MATCH(E3988,Lists!$R$3:$R$19,0),0),4)</f>
        <v>#N/A</v>
      </c>
      <c r="P3988" s="36" t="e">
        <f ca="1">MATCH(O3988,Lists!$S$2:$S$640,1)</f>
        <v>#N/A</v>
      </c>
      <c r="Q3988" s="36" t="e">
        <f ca="1">MATCH(LEFT(OFFSET(Lists!$Q$2,MATCH(E3988,Lists!$R$3:$R$19,0)+1,0),4),Lists!$S$3:$S$640,1)</f>
        <v>#N/A</v>
      </c>
      <c r="R3988" s="36" t="e">
        <f ca="1">LEFT(OFFSET(Lists!$S$2,P3988-1+MATCH(F3988,OFFSET(Lists!$T$3,P3988-1,0,Q3988-P3988+1),0),0),6)</f>
        <v>#N/A</v>
      </c>
      <c r="S3988" s="36" t="e">
        <f ca="1">VLOOKUP(R3988,Lists!B:D,3,FALSE)</f>
        <v>#N/A</v>
      </c>
      <c r="T3988" s="36" t="str">
        <f>IF(F3988&lt;&gt;"",MATCH(R3988,'Maximum minutes'!B:B,0),"")</f>
        <v/>
      </c>
      <c r="U3988" s="36">
        <f ca="1">IF(F3988&lt;&gt;"",COUNTA(OFFSET('Maximum minutes'!$C$1,'Annexe A1 Cours'!T3988,0,1,50)),0)</f>
        <v>0</v>
      </c>
      <c r="V3988" s="37">
        <f ca="1">IFERROR(OFFSET('Maximum minutes'!$C$1,T3988+1,-1+MATCH(G3988,OFFSET('Maximum minutes'!$C$1,T3988-1,0,1,50),0)),0)</f>
        <v>0</v>
      </c>
      <c r="W3988" s="38">
        <f t="shared" ca="1" si="124"/>
        <v>0</v>
      </c>
    </row>
    <row r="3989" spans="1:23" s="36" customFormat="1" ht="18.75">
      <c r="A3989" s="34"/>
      <c r="B3989" s="39"/>
      <c r="C3989" s="39"/>
      <c r="D3989" s="35"/>
      <c r="E3989" s="40"/>
      <c r="F3989" s="39"/>
      <c r="G3989" s="39"/>
      <c r="H3989" s="39"/>
      <c r="I3989" s="34"/>
      <c r="J3989" s="34"/>
      <c r="K3989" s="34"/>
      <c r="L3989" s="34"/>
      <c r="M3989" s="43" t="str">
        <f ca="1">IFERROR(OFFSET('Maximum minutes'!$C$1,T3989,MATCH(IF(G3989&lt;&gt;"",G3989,F3989),OFFSET('Maximum minutes'!$C$1,T3989-1,0,1,U3989+1),0)-1)*IF(OR(ISNUMBER(J3989),J3989="sans examen"),1,0)*IF(W3989&lt;MinDate,1,0),"")</f>
        <v/>
      </c>
      <c r="N3989" s="36">
        <f t="shared" ca="1" si="125"/>
        <v>0</v>
      </c>
      <c r="O3989" s="36" t="e">
        <f ca="1">LEFT(OFFSET(Lists!$Q$2,MATCH(E3989,Lists!$R$3:$R$19,0),0),4)</f>
        <v>#N/A</v>
      </c>
      <c r="P3989" s="36" t="e">
        <f ca="1">MATCH(O3989,Lists!$S$2:$S$640,1)</f>
        <v>#N/A</v>
      </c>
      <c r="Q3989" s="36" t="e">
        <f ca="1">MATCH(LEFT(OFFSET(Lists!$Q$2,MATCH(E3989,Lists!$R$3:$R$19,0)+1,0),4),Lists!$S$3:$S$640,1)</f>
        <v>#N/A</v>
      </c>
      <c r="R3989" s="36" t="e">
        <f ca="1">LEFT(OFFSET(Lists!$S$2,P3989-1+MATCH(F3989,OFFSET(Lists!$T$3,P3989-1,0,Q3989-P3989+1),0),0),6)</f>
        <v>#N/A</v>
      </c>
      <c r="S3989" s="36" t="e">
        <f ca="1">VLOOKUP(R3989,Lists!B:D,3,FALSE)</f>
        <v>#N/A</v>
      </c>
      <c r="T3989" s="36" t="str">
        <f>IF(F3989&lt;&gt;"",MATCH(R3989,'Maximum minutes'!B:B,0),"")</f>
        <v/>
      </c>
      <c r="U3989" s="36">
        <f ca="1">IF(F3989&lt;&gt;"",COUNTA(OFFSET('Maximum minutes'!$C$1,'Annexe A1 Cours'!T3989,0,1,50)),0)</f>
        <v>0</v>
      </c>
      <c r="V3989" s="37">
        <f ca="1">IFERROR(OFFSET('Maximum minutes'!$C$1,T3989+1,-1+MATCH(G3989,OFFSET('Maximum minutes'!$C$1,T3989-1,0,1,50),0)),0)</f>
        <v>0</v>
      </c>
      <c r="W3989" s="38">
        <f t="shared" ca="1" si="124"/>
        <v>0</v>
      </c>
    </row>
    <row r="3990" spans="1:23" s="36" customFormat="1" ht="18.75">
      <c r="A3990" s="34"/>
      <c r="B3990" s="39"/>
      <c r="C3990" s="39"/>
      <c r="D3990" s="35"/>
      <c r="E3990" s="40"/>
      <c r="F3990" s="39"/>
      <c r="G3990" s="39"/>
      <c r="H3990" s="39"/>
      <c r="I3990" s="34"/>
      <c r="J3990" s="34"/>
      <c r="K3990" s="34"/>
      <c r="L3990" s="34"/>
      <c r="M3990" s="43" t="str">
        <f ca="1">IFERROR(OFFSET('Maximum minutes'!$C$1,T3990,MATCH(IF(G3990&lt;&gt;"",G3990,F3990),OFFSET('Maximum minutes'!$C$1,T3990-1,0,1,U3990+1),0)-1)*IF(OR(ISNUMBER(J3990),J3990="sans examen"),1,0)*IF(W3990&lt;MinDate,1,0),"")</f>
        <v/>
      </c>
      <c r="N3990" s="36">
        <f t="shared" ca="1" si="125"/>
        <v>0</v>
      </c>
      <c r="O3990" s="36" t="e">
        <f ca="1">LEFT(OFFSET(Lists!$Q$2,MATCH(E3990,Lists!$R$3:$R$19,0),0),4)</f>
        <v>#N/A</v>
      </c>
      <c r="P3990" s="36" t="e">
        <f ca="1">MATCH(O3990,Lists!$S$2:$S$640,1)</f>
        <v>#N/A</v>
      </c>
      <c r="Q3990" s="36" t="e">
        <f ca="1">MATCH(LEFT(OFFSET(Lists!$Q$2,MATCH(E3990,Lists!$R$3:$R$19,0)+1,0),4),Lists!$S$3:$S$640,1)</f>
        <v>#N/A</v>
      </c>
      <c r="R3990" s="36" t="e">
        <f ca="1">LEFT(OFFSET(Lists!$S$2,P3990-1+MATCH(F3990,OFFSET(Lists!$T$3,P3990-1,0,Q3990-P3990+1),0),0),6)</f>
        <v>#N/A</v>
      </c>
      <c r="S3990" s="36" t="e">
        <f ca="1">VLOOKUP(R3990,Lists!B:D,3,FALSE)</f>
        <v>#N/A</v>
      </c>
      <c r="T3990" s="36" t="str">
        <f>IF(F3990&lt;&gt;"",MATCH(R3990,'Maximum minutes'!B:B,0),"")</f>
        <v/>
      </c>
      <c r="U3990" s="36">
        <f ca="1">IF(F3990&lt;&gt;"",COUNTA(OFFSET('Maximum minutes'!$C$1,'Annexe A1 Cours'!T3990,0,1,50)),0)</f>
        <v>0</v>
      </c>
      <c r="V3990" s="37">
        <f ca="1">IFERROR(OFFSET('Maximum minutes'!$C$1,T3990+1,-1+MATCH(G3990,OFFSET('Maximum minutes'!$C$1,T3990-1,0,1,50),0)),0)</f>
        <v>0</v>
      </c>
      <c r="W3990" s="38">
        <f t="shared" ca="1" si="124"/>
        <v>0</v>
      </c>
    </row>
    <row r="3991" spans="1:23" s="36" customFormat="1" ht="18.75">
      <c r="A3991" s="34"/>
      <c r="B3991" s="39"/>
      <c r="C3991" s="39"/>
      <c r="D3991" s="35"/>
      <c r="E3991" s="40"/>
      <c r="F3991" s="39"/>
      <c r="G3991" s="39"/>
      <c r="H3991" s="39"/>
      <c r="I3991" s="34"/>
      <c r="J3991" s="34"/>
      <c r="K3991" s="34"/>
      <c r="L3991" s="34"/>
      <c r="M3991" s="43" t="str">
        <f ca="1">IFERROR(OFFSET('Maximum minutes'!$C$1,T3991,MATCH(IF(G3991&lt;&gt;"",G3991,F3991),OFFSET('Maximum minutes'!$C$1,T3991-1,0,1,U3991+1),0)-1)*IF(OR(ISNUMBER(J3991),J3991="sans examen"),1,0)*IF(W3991&lt;MinDate,1,0),"")</f>
        <v/>
      </c>
      <c r="N3991" s="36">
        <f t="shared" ca="1" si="125"/>
        <v>0</v>
      </c>
      <c r="O3991" s="36" t="e">
        <f ca="1">LEFT(OFFSET(Lists!$Q$2,MATCH(E3991,Lists!$R$3:$R$19,0),0),4)</f>
        <v>#N/A</v>
      </c>
      <c r="P3991" s="36" t="e">
        <f ca="1">MATCH(O3991,Lists!$S$2:$S$640,1)</f>
        <v>#N/A</v>
      </c>
      <c r="Q3991" s="36" t="e">
        <f ca="1">MATCH(LEFT(OFFSET(Lists!$Q$2,MATCH(E3991,Lists!$R$3:$R$19,0)+1,0),4),Lists!$S$3:$S$640,1)</f>
        <v>#N/A</v>
      </c>
      <c r="R3991" s="36" t="e">
        <f ca="1">LEFT(OFFSET(Lists!$S$2,P3991-1+MATCH(F3991,OFFSET(Lists!$T$3,P3991-1,0,Q3991-P3991+1),0),0),6)</f>
        <v>#N/A</v>
      </c>
      <c r="S3991" s="36" t="e">
        <f ca="1">VLOOKUP(R3991,Lists!B:D,3,FALSE)</f>
        <v>#N/A</v>
      </c>
      <c r="T3991" s="36" t="str">
        <f>IF(F3991&lt;&gt;"",MATCH(R3991,'Maximum minutes'!B:B,0),"")</f>
        <v/>
      </c>
      <c r="U3991" s="36">
        <f ca="1">IF(F3991&lt;&gt;"",COUNTA(OFFSET('Maximum minutes'!$C$1,'Annexe A1 Cours'!T3991,0,1,50)),0)</f>
        <v>0</v>
      </c>
      <c r="V3991" s="37">
        <f ca="1">IFERROR(OFFSET('Maximum minutes'!$C$1,T3991+1,-1+MATCH(G3991,OFFSET('Maximum minutes'!$C$1,T3991-1,0,1,50),0)),0)</f>
        <v>0</v>
      </c>
      <c r="W3991" s="38">
        <f t="shared" ca="1" si="124"/>
        <v>0</v>
      </c>
    </row>
    <row r="3992" spans="1:23" s="36" customFormat="1" ht="18.75">
      <c r="A3992" s="34"/>
      <c r="B3992" s="39"/>
      <c r="C3992" s="39"/>
      <c r="D3992" s="35"/>
      <c r="E3992" s="40"/>
      <c r="F3992" s="39"/>
      <c r="G3992" s="39"/>
      <c r="H3992" s="39"/>
      <c r="I3992" s="34"/>
      <c r="J3992" s="34"/>
      <c r="K3992" s="34"/>
      <c r="L3992" s="34"/>
      <c r="M3992" s="43" t="str">
        <f ca="1">IFERROR(OFFSET('Maximum minutes'!$C$1,T3992,MATCH(IF(G3992&lt;&gt;"",G3992,F3992),OFFSET('Maximum minutes'!$C$1,T3992-1,0,1,U3992+1),0)-1)*IF(OR(ISNUMBER(J3992),J3992="sans examen"),1,0)*IF(W3992&lt;MinDate,1,0),"")</f>
        <v/>
      </c>
      <c r="N3992" s="36">
        <f t="shared" ca="1" si="125"/>
        <v>0</v>
      </c>
      <c r="O3992" s="36" t="e">
        <f ca="1">LEFT(OFFSET(Lists!$Q$2,MATCH(E3992,Lists!$R$3:$R$19,0),0),4)</f>
        <v>#N/A</v>
      </c>
      <c r="P3992" s="36" t="e">
        <f ca="1">MATCH(O3992,Lists!$S$2:$S$640,1)</f>
        <v>#N/A</v>
      </c>
      <c r="Q3992" s="36" t="e">
        <f ca="1">MATCH(LEFT(OFFSET(Lists!$Q$2,MATCH(E3992,Lists!$R$3:$R$19,0)+1,0),4),Lists!$S$3:$S$640,1)</f>
        <v>#N/A</v>
      </c>
      <c r="R3992" s="36" t="e">
        <f ca="1">LEFT(OFFSET(Lists!$S$2,P3992-1+MATCH(F3992,OFFSET(Lists!$T$3,P3992-1,0,Q3992-P3992+1),0),0),6)</f>
        <v>#N/A</v>
      </c>
      <c r="S3992" s="36" t="e">
        <f ca="1">VLOOKUP(R3992,Lists!B:D,3,FALSE)</f>
        <v>#N/A</v>
      </c>
      <c r="T3992" s="36" t="str">
        <f>IF(F3992&lt;&gt;"",MATCH(R3992,'Maximum minutes'!B:B,0),"")</f>
        <v/>
      </c>
      <c r="U3992" s="36">
        <f ca="1">IF(F3992&lt;&gt;"",COUNTA(OFFSET('Maximum minutes'!$C$1,'Annexe A1 Cours'!T3992,0,1,50)),0)</f>
        <v>0</v>
      </c>
      <c r="V3992" s="37">
        <f ca="1">IFERROR(OFFSET('Maximum minutes'!$C$1,T3992+1,-1+MATCH(G3992,OFFSET('Maximum minutes'!$C$1,T3992-1,0,1,50),0)),0)</f>
        <v>0</v>
      </c>
      <c r="W3992" s="38">
        <f t="shared" ca="1" si="124"/>
        <v>0</v>
      </c>
    </row>
    <row r="3993" spans="1:23" s="36" customFormat="1" ht="18.75">
      <c r="A3993" s="34"/>
      <c r="B3993" s="39"/>
      <c r="C3993" s="39"/>
      <c r="D3993" s="35"/>
      <c r="E3993" s="40"/>
      <c r="F3993" s="39"/>
      <c r="G3993" s="39"/>
      <c r="H3993" s="39"/>
      <c r="I3993" s="34"/>
      <c r="J3993" s="34"/>
      <c r="K3993" s="34"/>
      <c r="L3993" s="34"/>
      <c r="M3993" s="43" t="str">
        <f ca="1">IFERROR(OFFSET('Maximum minutes'!$C$1,T3993,MATCH(IF(G3993&lt;&gt;"",G3993,F3993),OFFSET('Maximum minutes'!$C$1,T3993-1,0,1,U3993+1),0)-1)*IF(OR(ISNUMBER(J3993),J3993="sans examen"),1,0)*IF(W3993&lt;MinDate,1,0),"")</f>
        <v/>
      </c>
      <c r="N3993" s="36">
        <f t="shared" ca="1" si="125"/>
        <v>0</v>
      </c>
      <c r="O3993" s="36" t="e">
        <f ca="1">LEFT(OFFSET(Lists!$Q$2,MATCH(E3993,Lists!$R$3:$R$19,0),0),4)</f>
        <v>#N/A</v>
      </c>
      <c r="P3993" s="36" t="e">
        <f ca="1">MATCH(O3993,Lists!$S$2:$S$640,1)</f>
        <v>#N/A</v>
      </c>
      <c r="Q3993" s="36" t="e">
        <f ca="1">MATCH(LEFT(OFFSET(Lists!$Q$2,MATCH(E3993,Lists!$R$3:$R$19,0)+1,0),4),Lists!$S$3:$S$640,1)</f>
        <v>#N/A</v>
      </c>
      <c r="R3993" s="36" t="e">
        <f ca="1">LEFT(OFFSET(Lists!$S$2,P3993-1+MATCH(F3993,OFFSET(Lists!$T$3,P3993-1,0,Q3993-P3993+1),0),0),6)</f>
        <v>#N/A</v>
      </c>
      <c r="S3993" s="36" t="e">
        <f ca="1">VLOOKUP(R3993,Lists!B:D,3,FALSE)</f>
        <v>#N/A</v>
      </c>
      <c r="T3993" s="36" t="str">
        <f>IF(F3993&lt;&gt;"",MATCH(R3993,'Maximum minutes'!B:B,0),"")</f>
        <v/>
      </c>
      <c r="U3993" s="36">
        <f ca="1">IF(F3993&lt;&gt;"",COUNTA(OFFSET('Maximum minutes'!$C$1,'Annexe A1 Cours'!T3993,0,1,50)),0)</f>
        <v>0</v>
      </c>
      <c r="V3993" s="37">
        <f ca="1">IFERROR(OFFSET('Maximum minutes'!$C$1,T3993+1,-1+MATCH(G3993,OFFSET('Maximum minutes'!$C$1,T3993-1,0,1,50),0)),0)</f>
        <v>0</v>
      </c>
      <c r="W3993" s="38">
        <f t="shared" ca="1" si="124"/>
        <v>0</v>
      </c>
    </row>
    <row r="3994" spans="1:23" s="36" customFormat="1" ht="18.75">
      <c r="A3994" s="34"/>
      <c r="B3994" s="39"/>
      <c r="C3994" s="39"/>
      <c r="D3994" s="35"/>
      <c r="E3994" s="40"/>
      <c r="F3994" s="39"/>
      <c r="G3994" s="39"/>
      <c r="H3994" s="39"/>
      <c r="I3994" s="34"/>
      <c r="J3994" s="34"/>
      <c r="K3994" s="34"/>
      <c r="L3994" s="34"/>
      <c r="M3994" s="43" t="str">
        <f ca="1">IFERROR(OFFSET('Maximum minutes'!$C$1,T3994,MATCH(IF(G3994&lt;&gt;"",G3994,F3994),OFFSET('Maximum minutes'!$C$1,T3994-1,0,1,U3994+1),0)-1)*IF(OR(ISNUMBER(J3994),J3994="sans examen"),1,0)*IF(W3994&lt;MinDate,1,0),"")</f>
        <v/>
      </c>
      <c r="N3994" s="36">
        <f t="shared" ca="1" si="125"/>
        <v>0</v>
      </c>
      <c r="O3994" s="36" t="e">
        <f ca="1">LEFT(OFFSET(Lists!$Q$2,MATCH(E3994,Lists!$R$3:$R$19,0),0),4)</f>
        <v>#N/A</v>
      </c>
      <c r="P3994" s="36" t="e">
        <f ca="1">MATCH(O3994,Lists!$S$2:$S$640,1)</f>
        <v>#N/A</v>
      </c>
      <c r="Q3994" s="36" t="e">
        <f ca="1">MATCH(LEFT(OFFSET(Lists!$Q$2,MATCH(E3994,Lists!$R$3:$R$19,0)+1,0),4),Lists!$S$3:$S$640,1)</f>
        <v>#N/A</v>
      </c>
      <c r="R3994" s="36" t="e">
        <f ca="1">LEFT(OFFSET(Lists!$S$2,P3994-1+MATCH(F3994,OFFSET(Lists!$T$3,P3994-1,0,Q3994-P3994+1),0),0),6)</f>
        <v>#N/A</v>
      </c>
      <c r="S3994" s="36" t="e">
        <f ca="1">VLOOKUP(R3994,Lists!B:D,3,FALSE)</f>
        <v>#N/A</v>
      </c>
      <c r="T3994" s="36" t="str">
        <f>IF(F3994&lt;&gt;"",MATCH(R3994,'Maximum minutes'!B:B,0),"")</f>
        <v/>
      </c>
      <c r="U3994" s="36">
        <f ca="1">IF(F3994&lt;&gt;"",COUNTA(OFFSET('Maximum minutes'!$C$1,'Annexe A1 Cours'!T3994,0,1,50)),0)</f>
        <v>0</v>
      </c>
      <c r="V3994" s="37">
        <f ca="1">IFERROR(OFFSET('Maximum minutes'!$C$1,T3994+1,-1+MATCH(G3994,OFFSET('Maximum minutes'!$C$1,T3994-1,0,1,50),0)),0)</f>
        <v>0</v>
      </c>
      <c r="W3994" s="38">
        <f t="shared" ca="1" si="124"/>
        <v>0</v>
      </c>
    </row>
    <row r="3995" spans="1:23" s="36" customFormat="1" ht="18.75">
      <c r="A3995" s="34"/>
      <c r="B3995" s="39"/>
      <c r="C3995" s="39"/>
      <c r="D3995" s="35"/>
      <c r="E3995" s="40"/>
      <c r="F3995" s="39"/>
      <c r="G3995" s="39"/>
      <c r="H3995" s="39"/>
      <c r="I3995" s="34"/>
      <c r="J3995" s="34"/>
      <c r="K3995" s="34"/>
      <c r="L3995" s="34"/>
      <c r="M3995" s="43" t="str">
        <f ca="1">IFERROR(OFFSET('Maximum minutes'!$C$1,T3995,MATCH(IF(G3995&lt;&gt;"",G3995,F3995),OFFSET('Maximum minutes'!$C$1,T3995-1,0,1,U3995+1),0)-1)*IF(OR(ISNUMBER(J3995),J3995="sans examen"),1,0)*IF(W3995&lt;MinDate,1,0),"")</f>
        <v/>
      </c>
      <c r="N3995" s="36">
        <f t="shared" ca="1" si="125"/>
        <v>0</v>
      </c>
      <c r="O3995" s="36" t="e">
        <f ca="1">LEFT(OFFSET(Lists!$Q$2,MATCH(E3995,Lists!$R$3:$R$19,0),0),4)</f>
        <v>#N/A</v>
      </c>
      <c r="P3995" s="36" t="e">
        <f ca="1">MATCH(O3995,Lists!$S$2:$S$640,1)</f>
        <v>#N/A</v>
      </c>
      <c r="Q3995" s="36" t="e">
        <f ca="1">MATCH(LEFT(OFFSET(Lists!$Q$2,MATCH(E3995,Lists!$R$3:$R$19,0)+1,0),4),Lists!$S$3:$S$640,1)</f>
        <v>#N/A</v>
      </c>
      <c r="R3995" s="36" t="e">
        <f ca="1">LEFT(OFFSET(Lists!$S$2,P3995-1+MATCH(F3995,OFFSET(Lists!$T$3,P3995-1,0,Q3995-P3995+1),0),0),6)</f>
        <v>#N/A</v>
      </c>
      <c r="S3995" s="36" t="e">
        <f ca="1">VLOOKUP(R3995,Lists!B:D,3,FALSE)</f>
        <v>#N/A</v>
      </c>
      <c r="T3995" s="36" t="str">
        <f>IF(F3995&lt;&gt;"",MATCH(R3995,'Maximum minutes'!B:B,0),"")</f>
        <v/>
      </c>
      <c r="U3995" s="36">
        <f ca="1">IF(F3995&lt;&gt;"",COUNTA(OFFSET('Maximum minutes'!$C$1,'Annexe A1 Cours'!T3995,0,1,50)),0)</f>
        <v>0</v>
      </c>
      <c r="V3995" s="37">
        <f ca="1">IFERROR(OFFSET('Maximum minutes'!$C$1,T3995+1,-1+MATCH(G3995,OFFSET('Maximum minutes'!$C$1,T3995-1,0,1,50),0)),0)</f>
        <v>0</v>
      </c>
      <c r="W3995" s="38">
        <f t="shared" ca="1" si="124"/>
        <v>0</v>
      </c>
    </row>
    <row r="3996" spans="1:23" s="36" customFormat="1" ht="18.75">
      <c r="A3996" s="34"/>
      <c r="B3996" s="39"/>
      <c r="C3996" s="39"/>
      <c r="D3996" s="35"/>
      <c r="E3996" s="40"/>
      <c r="F3996" s="39"/>
      <c r="G3996" s="39"/>
      <c r="H3996" s="39"/>
      <c r="I3996" s="34"/>
      <c r="J3996" s="34"/>
      <c r="K3996" s="34"/>
      <c r="L3996" s="34"/>
      <c r="M3996" s="43" t="str">
        <f ca="1">IFERROR(OFFSET('Maximum minutes'!$C$1,T3996,MATCH(IF(G3996&lt;&gt;"",G3996,F3996),OFFSET('Maximum minutes'!$C$1,T3996-1,0,1,U3996+1),0)-1)*IF(OR(ISNUMBER(J3996),J3996="sans examen"),1,0)*IF(W3996&lt;MinDate,1,0),"")</f>
        <v/>
      </c>
      <c r="N3996" s="36">
        <f t="shared" ca="1" si="125"/>
        <v>0</v>
      </c>
      <c r="O3996" s="36" t="e">
        <f ca="1">LEFT(OFFSET(Lists!$Q$2,MATCH(E3996,Lists!$R$3:$R$19,0),0),4)</f>
        <v>#N/A</v>
      </c>
      <c r="P3996" s="36" t="e">
        <f ca="1">MATCH(O3996,Lists!$S$2:$S$640,1)</f>
        <v>#N/A</v>
      </c>
      <c r="Q3996" s="36" t="e">
        <f ca="1">MATCH(LEFT(OFFSET(Lists!$Q$2,MATCH(E3996,Lists!$R$3:$R$19,0)+1,0),4),Lists!$S$3:$S$640,1)</f>
        <v>#N/A</v>
      </c>
      <c r="R3996" s="36" t="e">
        <f ca="1">LEFT(OFFSET(Lists!$S$2,P3996-1+MATCH(F3996,OFFSET(Lists!$T$3,P3996-1,0,Q3996-P3996+1),0),0),6)</f>
        <v>#N/A</v>
      </c>
      <c r="S3996" s="36" t="e">
        <f ca="1">VLOOKUP(R3996,Lists!B:D,3,FALSE)</f>
        <v>#N/A</v>
      </c>
      <c r="T3996" s="36" t="str">
        <f>IF(F3996&lt;&gt;"",MATCH(R3996,'Maximum minutes'!B:B,0),"")</f>
        <v/>
      </c>
      <c r="U3996" s="36">
        <f ca="1">IF(F3996&lt;&gt;"",COUNTA(OFFSET('Maximum minutes'!$C$1,'Annexe A1 Cours'!T3996,0,1,50)),0)</f>
        <v>0</v>
      </c>
      <c r="V3996" s="37">
        <f ca="1">IFERROR(OFFSET('Maximum minutes'!$C$1,T3996+1,-1+MATCH(G3996,OFFSET('Maximum minutes'!$C$1,T3996-1,0,1,50),0)),0)</f>
        <v>0</v>
      </c>
      <c r="W3996" s="38">
        <f t="shared" ca="1" si="124"/>
        <v>0</v>
      </c>
    </row>
    <row r="3997" spans="1:23" s="36" customFormat="1" ht="18.75">
      <c r="A3997" s="34"/>
      <c r="B3997" s="39"/>
      <c r="C3997" s="39"/>
      <c r="D3997" s="35"/>
      <c r="E3997" s="40"/>
      <c r="F3997" s="39"/>
      <c r="G3997" s="39"/>
      <c r="H3997" s="39"/>
      <c r="I3997" s="34"/>
      <c r="J3997" s="34"/>
      <c r="K3997" s="34"/>
      <c r="L3997" s="34"/>
      <c r="M3997" s="43" t="str">
        <f ca="1">IFERROR(OFFSET('Maximum minutes'!$C$1,T3997,MATCH(IF(G3997&lt;&gt;"",G3997,F3997),OFFSET('Maximum minutes'!$C$1,T3997-1,0,1,U3997+1),0)-1)*IF(OR(ISNUMBER(J3997),J3997="sans examen"),1,0)*IF(W3997&lt;MinDate,1,0),"")</f>
        <v/>
      </c>
      <c r="N3997" s="36">
        <f t="shared" ca="1" si="125"/>
        <v>0</v>
      </c>
      <c r="O3997" s="36" t="e">
        <f ca="1">LEFT(OFFSET(Lists!$Q$2,MATCH(E3997,Lists!$R$3:$R$19,0),0),4)</f>
        <v>#N/A</v>
      </c>
      <c r="P3997" s="36" t="e">
        <f ca="1">MATCH(O3997,Lists!$S$2:$S$640,1)</f>
        <v>#N/A</v>
      </c>
      <c r="Q3997" s="36" t="e">
        <f ca="1">MATCH(LEFT(OFFSET(Lists!$Q$2,MATCH(E3997,Lists!$R$3:$R$19,0)+1,0),4),Lists!$S$3:$S$640,1)</f>
        <v>#N/A</v>
      </c>
      <c r="R3997" s="36" t="e">
        <f ca="1">LEFT(OFFSET(Lists!$S$2,P3997-1+MATCH(F3997,OFFSET(Lists!$T$3,P3997-1,0,Q3997-P3997+1),0),0),6)</f>
        <v>#N/A</v>
      </c>
      <c r="S3997" s="36" t="e">
        <f ca="1">VLOOKUP(R3997,Lists!B:D,3,FALSE)</f>
        <v>#N/A</v>
      </c>
      <c r="T3997" s="36" t="str">
        <f>IF(F3997&lt;&gt;"",MATCH(R3997,'Maximum minutes'!B:B,0),"")</f>
        <v/>
      </c>
      <c r="U3997" s="36">
        <f ca="1">IF(F3997&lt;&gt;"",COUNTA(OFFSET('Maximum minutes'!$C$1,'Annexe A1 Cours'!T3997,0,1,50)),0)</f>
        <v>0</v>
      </c>
      <c r="V3997" s="37">
        <f ca="1">IFERROR(OFFSET('Maximum minutes'!$C$1,T3997+1,-1+MATCH(G3997,OFFSET('Maximum minutes'!$C$1,T3997-1,0,1,50),0)),0)</f>
        <v>0</v>
      </c>
      <c r="W3997" s="38">
        <f t="shared" ca="1" si="124"/>
        <v>0</v>
      </c>
    </row>
    <row r="3998" spans="1:23" s="36" customFormat="1" ht="18.75">
      <c r="A3998" s="34"/>
      <c r="B3998" s="39"/>
      <c r="C3998" s="39"/>
      <c r="D3998" s="35"/>
      <c r="E3998" s="40"/>
      <c r="F3998" s="39"/>
      <c r="G3998" s="39"/>
      <c r="H3998" s="39"/>
      <c r="I3998" s="34"/>
      <c r="J3998" s="34"/>
      <c r="K3998" s="34"/>
      <c r="L3998" s="34"/>
      <c r="M3998" s="43" t="str">
        <f ca="1">IFERROR(OFFSET('Maximum minutes'!$C$1,T3998,MATCH(IF(G3998&lt;&gt;"",G3998,F3998),OFFSET('Maximum minutes'!$C$1,T3998-1,0,1,U3998+1),0)-1)*IF(OR(ISNUMBER(J3998),J3998="sans examen"),1,0)*IF(W3998&lt;MinDate,1,0),"")</f>
        <v/>
      </c>
      <c r="N3998" s="36">
        <f t="shared" ca="1" si="125"/>
        <v>0</v>
      </c>
      <c r="O3998" s="36" t="e">
        <f ca="1">LEFT(OFFSET(Lists!$Q$2,MATCH(E3998,Lists!$R$3:$R$19,0),0),4)</f>
        <v>#N/A</v>
      </c>
      <c r="P3998" s="36" t="e">
        <f ca="1">MATCH(O3998,Lists!$S$2:$S$640,1)</f>
        <v>#N/A</v>
      </c>
      <c r="Q3998" s="36" t="e">
        <f ca="1">MATCH(LEFT(OFFSET(Lists!$Q$2,MATCH(E3998,Lists!$R$3:$R$19,0)+1,0),4),Lists!$S$3:$S$640,1)</f>
        <v>#N/A</v>
      </c>
      <c r="R3998" s="36" t="e">
        <f ca="1">LEFT(OFFSET(Lists!$S$2,P3998-1+MATCH(F3998,OFFSET(Lists!$T$3,P3998-1,0,Q3998-P3998+1),0),0),6)</f>
        <v>#N/A</v>
      </c>
      <c r="S3998" s="36" t="e">
        <f ca="1">VLOOKUP(R3998,Lists!B:D,3,FALSE)</f>
        <v>#N/A</v>
      </c>
      <c r="T3998" s="36" t="str">
        <f>IF(F3998&lt;&gt;"",MATCH(R3998,'Maximum minutes'!B:B,0),"")</f>
        <v/>
      </c>
      <c r="U3998" s="36">
        <f ca="1">IF(F3998&lt;&gt;"",COUNTA(OFFSET('Maximum minutes'!$C$1,'Annexe A1 Cours'!T3998,0,1,50)),0)</f>
        <v>0</v>
      </c>
      <c r="V3998" s="37">
        <f ca="1">IFERROR(OFFSET('Maximum minutes'!$C$1,T3998+1,-1+MATCH(G3998,OFFSET('Maximum minutes'!$C$1,T3998-1,0,1,50),0)),0)</f>
        <v>0</v>
      </c>
      <c r="W3998" s="38">
        <f t="shared" ca="1" si="124"/>
        <v>0</v>
      </c>
    </row>
    <row r="3999" spans="1:23" s="36" customFormat="1" ht="18.75">
      <c r="A3999" s="34"/>
      <c r="B3999" s="39"/>
      <c r="C3999" s="39"/>
      <c r="D3999" s="35"/>
      <c r="E3999" s="40"/>
      <c r="F3999" s="39"/>
      <c r="G3999" s="39"/>
      <c r="H3999" s="39"/>
      <c r="I3999" s="34"/>
      <c r="J3999" s="34"/>
      <c r="K3999" s="34"/>
      <c r="L3999" s="34"/>
      <c r="M3999" s="43" t="str">
        <f ca="1">IFERROR(OFFSET('Maximum minutes'!$C$1,T3999,MATCH(IF(G3999&lt;&gt;"",G3999,F3999),OFFSET('Maximum minutes'!$C$1,T3999-1,0,1,U3999+1),0)-1)*IF(OR(ISNUMBER(J3999),J3999="sans examen"),1,0)*IF(W3999&lt;MinDate,1,0),"")</f>
        <v/>
      </c>
      <c r="N3999" s="36">
        <f t="shared" ca="1" si="125"/>
        <v>0</v>
      </c>
      <c r="O3999" s="36" t="e">
        <f ca="1">LEFT(OFFSET(Lists!$Q$2,MATCH(E3999,Lists!$R$3:$R$19,0),0),4)</f>
        <v>#N/A</v>
      </c>
      <c r="P3999" s="36" t="e">
        <f ca="1">MATCH(O3999,Lists!$S$2:$S$640,1)</f>
        <v>#N/A</v>
      </c>
      <c r="Q3999" s="36" t="e">
        <f ca="1">MATCH(LEFT(OFFSET(Lists!$Q$2,MATCH(E3999,Lists!$R$3:$R$19,0)+1,0),4),Lists!$S$3:$S$640,1)</f>
        <v>#N/A</v>
      </c>
      <c r="R3999" s="36" t="e">
        <f ca="1">LEFT(OFFSET(Lists!$S$2,P3999-1+MATCH(F3999,OFFSET(Lists!$T$3,P3999-1,0,Q3999-P3999+1),0),0),6)</f>
        <v>#N/A</v>
      </c>
      <c r="S3999" s="36" t="e">
        <f ca="1">VLOOKUP(R3999,Lists!B:D,3,FALSE)</f>
        <v>#N/A</v>
      </c>
      <c r="T3999" s="36" t="str">
        <f>IF(F3999&lt;&gt;"",MATCH(R3999,'Maximum minutes'!B:B,0),"")</f>
        <v/>
      </c>
      <c r="U3999" s="36">
        <f ca="1">IF(F3999&lt;&gt;"",COUNTA(OFFSET('Maximum minutes'!$C$1,'Annexe A1 Cours'!T3999,0,1,50)),0)</f>
        <v>0</v>
      </c>
      <c r="V3999" s="37">
        <f ca="1">IFERROR(OFFSET('Maximum minutes'!$C$1,T3999+1,-1+MATCH(G3999,OFFSET('Maximum minutes'!$C$1,T3999-1,0,1,50),0)),0)</f>
        <v>0</v>
      </c>
      <c r="W3999" s="38">
        <f t="shared" ca="1" si="124"/>
        <v>0</v>
      </c>
    </row>
    <row r="4000" spans="1:23" s="36" customFormat="1" ht="18.75">
      <c r="A4000" s="34"/>
      <c r="B4000" s="39"/>
      <c r="C4000" s="39"/>
      <c r="D4000" s="35"/>
      <c r="E4000" s="40"/>
      <c r="F4000" s="39"/>
      <c r="G4000" s="39"/>
      <c r="H4000" s="39"/>
      <c r="I4000" s="34"/>
      <c r="J4000" s="34"/>
      <c r="K4000" s="34"/>
      <c r="L4000" s="34"/>
      <c r="M4000" s="43" t="str">
        <f ca="1">IFERROR(OFFSET('Maximum minutes'!$C$1,T4000,MATCH(IF(G4000&lt;&gt;"",G4000,F4000),OFFSET('Maximum minutes'!$C$1,T4000-1,0,1,U4000+1),0)-1)*IF(OR(ISNUMBER(J4000),J4000="sans examen"),1,0)*IF(W4000&lt;MinDate,1,0),"")</f>
        <v/>
      </c>
      <c r="N4000" s="36">
        <f t="shared" ca="1" si="125"/>
        <v>0</v>
      </c>
      <c r="O4000" s="36" t="e">
        <f ca="1">LEFT(OFFSET(Lists!$Q$2,MATCH(E4000,Lists!$R$3:$R$19,0),0),4)</f>
        <v>#N/A</v>
      </c>
      <c r="P4000" s="36" t="e">
        <f ca="1">MATCH(O4000,Lists!$S$2:$S$640,1)</f>
        <v>#N/A</v>
      </c>
      <c r="Q4000" s="36" t="e">
        <f ca="1">MATCH(LEFT(OFFSET(Lists!$Q$2,MATCH(E4000,Lists!$R$3:$R$19,0)+1,0),4),Lists!$S$3:$S$640,1)</f>
        <v>#N/A</v>
      </c>
      <c r="R4000" s="36" t="e">
        <f ca="1">LEFT(OFFSET(Lists!$S$2,P4000-1+MATCH(F4000,OFFSET(Lists!$T$3,P4000-1,0,Q4000-P4000+1),0),0),6)</f>
        <v>#N/A</v>
      </c>
      <c r="S4000" s="36" t="e">
        <f ca="1">VLOOKUP(R4000,Lists!B:D,3,FALSE)</f>
        <v>#N/A</v>
      </c>
      <c r="T4000" s="36" t="str">
        <f>IF(F4000&lt;&gt;"",MATCH(R4000,'Maximum minutes'!B:B,0),"")</f>
        <v/>
      </c>
      <c r="U4000" s="36">
        <f ca="1">IF(F4000&lt;&gt;"",COUNTA(OFFSET('Maximum minutes'!$C$1,'Annexe A1 Cours'!T4000,0,1,50)),0)</f>
        <v>0</v>
      </c>
      <c r="V4000" s="37">
        <f ca="1">IFERROR(OFFSET('Maximum minutes'!$C$1,T4000+1,-1+MATCH(G4000,OFFSET('Maximum minutes'!$C$1,T4000-1,0,1,50),0)),0)</f>
        <v>0</v>
      </c>
      <c r="W4000" s="38">
        <f t="shared" ca="1" si="124"/>
        <v>0</v>
      </c>
    </row>
    <row r="4001" spans="1:23" s="36" customFormat="1" ht="18.75">
      <c r="A4001" s="34"/>
      <c r="B4001" s="39"/>
      <c r="C4001" s="39"/>
      <c r="D4001" s="35"/>
      <c r="E4001" s="40"/>
      <c r="F4001" s="39"/>
      <c r="G4001" s="39"/>
      <c r="H4001" s="39"/>
      <c r="I4001" s="34"/>
      <c r="J4001" s="34"/>
      <c r="K4001" s="34"/>
      <c r="L4001" s="34"/>
      <c r="M4001" s="43" t="str">
        <f ca="1">IFERROR(OFFSET('Maximum minutes'!$C$1,T4001,MATCH(IF(G4001&lt;&gt;"",G4001,F4001),OFFSET('Maximum minutes'!$C$1,T4001-1,0,1,U4001+1),0)-1)*IF(OR(ISNUMBER(J4001),J4001="sans examen"),1,0)*IF(W4001&lt;MinDate,1,0),"")</f>
        <v/>
      </c>
      <c r="N4001" s="36">
        <f t="shared" ca="1" si="125"/>
        <v>0</v>
      </c>
      <c r="O4001" s="36" t="e">
        <f ca="1">LEFT(OFFSET(Lists!$Q$2,MATCH(E4001,Lists!$R$3:$R$19,0),0),4)</f>
        <v>#N/A</v>
      </c>
      <c r="P4001" s="36" t="e">
        <f ca="1">MATCH(O4001,Lists!$S$2:$S$640,1)</f>
        <v>#N/A</v>
      </c>
      <c r="Q4001" s="36" t="e">
        <f ca="1">MATCH(LEFT(OFFSET(Lists!$Q$2,MATCH(E4001,Lists!$R$3:$R$19,0)+1,0),4),Lists!$S$3:$S$640,1)</f>
        <v>#N/A</v>
      </c>
      <c r="R4001" s="36" t="e">
        <f ca="1">LEFT(OFFSET(Lists!$S$2,P4001-1+MATCH(F4001,OFFSET(Lists!$T$3,P4001-1,0,Q4001-P4001+1),0),0),6)</f>
        <v>#N/A</v>
      </c>
      <c r="S4001" s="36" t="e">
        <f ca="1">VLOOKUP(R4001,Lists!B:D,3,FALSE)</f>
        <v>#N/A</v>
      </c>
      <c r="T4001" s="36" t="str">
        <f>IF(F4001&lt;&gt;"",MATCH(R4001,'Maximum minutes'!B:B,0),"")</f>
        <v/>
      </c>
      <c r="U4001" s="36">
        <f ca="1">IF(F4001&lt;&gt;"",COUNTA(OFFSET('Maximum minutes'!$C$1,'Annexe A1 Cours'!T4001,0,1,50)),0)</f>
        <v>0</v>
      </c>
      <c r="V4001" s="37">
        <f ca="1">IFERROR(OFFSET('Maximum minutes'!$C$1,T4001+1,-1+MATCH(G4001,OFFSET('Maximum minutes'!$C$1,T4001-1,0,1,50),0)),0)</f>
        <v>0</v>
      </c>
      <c r="W4001" s="38">
        <f t="shared" ca="1" si="124"/>
        <v>0</v>
      </c>
    </row>
    <row r="4002" spans="1:23" s="36" customFormat="1" ht="18.75">
      <c r="A4002" s="34"/>
      <c r="B4002" s="39"/>
      <c r="C4002" s="39"/>
      <c r="D4002" s="35"/>
      <c r="E4002" s="40"/>
      <c r="F4002" s="39"/>
      <c r="G4002" s="39"/>
      <c r="H4002" s="39"/>
      <c r="I4002" s="34"/>
      <c r="J4002" s="34"/>
      <c r="K4002" s="34"/>
      <c r="L4002" s="34"/>
      <c r="M4002" s="43" t="str">
        <f ca="1">IFERROR(OFFSET('Maximum minutes'!$C$1,T4002,MATCH(IF(G4002&lt;&gt;"",G4002,F4002),OFFSET('Maximum minutes'!$C$1,T4002-1,0,1,U4002+1),0)-1)*IF(OR(ISNUMBER(J4002),J4002="sans examen"),1,0)*IF(W4002&lt;MinDate,1,0),"")</f>
        <v/>
      </c>
      <c r="N4002" s="36">
        <f t="shared" ca="1" si="125"/>
        <v>0</v>
      </c>
      <c r="O4002" s="36" t="e">
        <f ca="1">LEFT(OFFSET(Lists!$Q$2,MATCH(E4002,Lists!$R$3:$R$19,0),0),4)</f>
        <v>#N/A</v>
      </c>
      <c r="P4002" s="36" t="e">
        <f ca="1">MATCH(O4002,Lists!$S$2:$S$640,1)</f>
        <v>#N/A</v>
      </c>
      <c r="Q4002" s="36" t="e">
        <f ca="1">MATCH(LEFT(OFFSET(Lists!$Q$2,MATCH(E4002,Lists!$R$3:$R$19,0)+1,0),4),Lists!$S$3:$S$640,1)</f>
        <v>#N/A</v>
      </c>
      <c r="R4002" s="36" t="e">
        <f ca="1">LEFT(OFFSET(Lists!$S$2,P4002-1+MATCH(F4002,OFFSET(Lists!$T$3,P4002-1,0,Q4002-P4002+1),0),0),6)</f>
        <v>#N/A</v>
      </c>
      <c r="S4002" s="36" t="e">
        <f ca="1">VLOOKUP(R4002,Lists!B:D,3,FALSE)</f>
        <v>#N/A</v>
      </c>
      <c r="T4002" s="36" t="str">
        <f>IF(F4002&lt;&gt;"",MATCH(R4002,'Maximum minutes'!B:B,0),"")</f>
        <v/>
      </c>
      <c r="U4002" s="36">
        <f ca="1">IF(F4002&lt;&gt;"",COUNTA(OFFSET('Maximum minutes'!$C$1,'Annexe A1 Cours'!T4002,0,1,50)),0)</f>
        <v>0</v>
      </c>
      <c r="V4002" s="37">
        <f ca="1">IFERROR(OFFSET('Maximum minutes'!$C$1,T4002+1,-1+MATCH(G4002,OFFSET('Maximum minutes'!$C$1,T4002-1,0,1,50),0)),0)</f>
        <v>0</v>
      </c>
      <c r="W4002" s="38">
        <f t="shared" ca="1" si="124"/>
        <v>0</v>
      </c>
    </row>
    <row r="4003" spans="1:23" s="36" customFormat="1" ht="18.75">
      <c r="A4003" s="34"/>
      <c r="B4003" s="39"/>
      <c r="C4003" s="39"/>
      <c r="D4003" s="35"/>
      <c r="E4003" s="40"/>
      <c r="F4003" s="39"/>
      <c r="G4003" s="39"/>
      <c r="H4003" s="39"/>
      <c r="I4003" s="34"/>
      <c r="J4003" s="34"/>
      <c r="K4003" s="34"/>
      <c r="L4003" s="34"/>
      <c r="M4003" s="43" t="str">
        <f ca="1">IFERROR(OFFSET('Maximum minutes'!$C$1,T4003,MATCH(IF(G4003&lt;&gt;"",G4003,F4003),OFFSET('Maximum minutes'!$C$1,T4003-1,0,1,U4003+1),0)-1)*IF(OR(ISNUMBER(J4003),J4003="sans examen"),1,0)*IF(W4003&lt;MinDate,1,0),"")</f>
        <v/>
      </c>
      <c r="N4003" s="36">
        <f t="shared" ca="1" si="125"/>
        <v>0</v>
      </c>
      <c r="O4003" s="36" t="e">
        <f ca="1">LEFT(OFFSET(Lists!$Q$2,MATCH(E4003,Lists!$R$3:$R$19,0),0),4)</f>
        <v>#N/A</v>
      </c>
      <c r="P4003" s="36" t="e">
        <f ca="1">MATCH(O4003,Lists!$S$2:$S$640,1)</f>
        <v>#N/A</v>
      </c>
      <c r="Q4003" s="36" t="e">
        <f ca="1">MATCH(LEFT(OFFSET(Lists!$Q$2,MATCH(E4003,Lists!$R$3:$R$19,0)+1,0),4),Lists!$S$3:$S$640,1)</f>
        <v>#N/A</v>
      </c>
      <c r="R4003" s="36" t="e">
        <f ca="1">LEFT(OFFSET(Lists!$S$2,P4003-1+MATCH(F4003,OFFSET(Lists!$T$3,P4003-1,0,Q4003-P4003+1),0),0),6)</f>
        <v>#N/A</v>
      </c>
      <c r="S4003" s="36" t="e">
        <f ca="1">VLOOKUP(R4003,Lists!B:D,3,FALSE)</f>
        <v>#N/A</v>
      </c>
      <c r="T4003" s="36" t="str">
        <f>IF(F4003&lt;&gt;"",MATCH(R4003,'Maximum minutes'!B:B,0),"")</f>
        <v/>
      </c>
      <c r="U4003" s="36">
        <f ca="1">IF(F4003&lt;&gt;"",COUNTA(OFFSET('Maximum minutes'!$C$1,'Annexe A1 Cours'!T4003,0,1,50)),0)</f>
        <v>0</v>
      </c>
      <c r="V4003" s="37">
        <f ca="1">IFERROR(OFFSET('Maximum minutes'!$C$1,T4003+1,-1+MATCH(G4003,OFFSET('Maximum minutes'!$C$1,T4003-1,0,1,50),0)),0)</f>
        <v>0</v>
      </c>
      <c r="W4003" s="38">
        <f t="shared" ca="1" si="124"/>
        <v>0</v>
      </c>
    </row>
    <row r="4004" spans="1:23" s="36" customFormat="1" ht="18.75">
      <c r="A4004" s="34"/>
      <c r="B4004" s="39"/>
      <c r="C4004" s="39"/>
      <c r="D4004" s="35"/>
      <c r="E4004" s="40"/>
      <c r="F4004" s="39"/>
      <c r="G4004" s="39"/>
      <c r="H4004" s="39"/>
      <c r="I4004" s="34"/>
      <c r="J4004" s="34"/>
      <c r="K4004" s="34"/>
      <c r="L4004" s="34"/>
      <c r="M4004" s="43" t="str">
        <f ca="1">IFERROR(OFFSET('Maximum minutes'!$C$1,T4004,MATCH(IF(G4004&lt;&gt;"",G4004,F4004),OFFSET('Maximum minutes'!$C$1,T4004-1,0,1,U4004+1),0)-1)*IF(OR(ISNUMBER(J4004),J4004="sans examen"),1,0)*IF(W4004&lt;MinDate,1,0),"")</f>
        <v/>
      </c>
      <c r="N4004" s="36">
        <f t="shared" ca="1" si="125"/>
        <v>0</v>
      </c>
      <c r="O4004" s="36" t="e">
        <f ca="1">LEFT(OFFSET(Lists!$Q$2,MATCH(E4004,Lists!$R$3:$R$19,0),0),4)</f>
        <v>#N/A</v>
      </c>
      <c r="P4004" s="36" t="e">
        <f ca="1">MATCH(O4004,Lists!$S$2:$S$640,1)</f>
        <v>#N/A</v>
      </c>
      <c r="Q4004" s="36" t="e">
        <f ca="1">MATCH(LEFT(OFFSET(Lists!$Q$2,MATCH(E4004,Lists!$R$3:$R$19,0)+1,0),4),Lists!$S$3:$S$640,1)</f>
        <v>#N/A</v>
      </c>
      <c r="R4004" s="36" t="e">
        <f ca="1">LEFT(OFFSET(Lists!$S$2,P4004-1+MATCH(F4004,OFFSET(Lists!$T$3,P4004-1,0,Q4004-P4004+1),0),0),6)</f>
        <v>#N/A</v>
      </c>
      <c r="S4004" s="36" t="e">
        <f ca="1">VLOOKUP(R4004,Lists!B:D,3,FALSE)</f>
        <v>#N/A</v>
      </c>
      <c r="T4004" s="36" t="str">
        <f>IF(F4004&lt;&gt;"",MATCH(R4004,'Maximum minutes'!B:B,0),"")</f>
        <v/>
      </c>
      <c r="U4004" s="36">
        <f ca="1">IF(F4004&lt;&gt;"",COUNTA(OFFSET('Maximum minutes'!$C$1,'Annexe A1 Cours'!T4004,0,1,50)),0)</f>
        <v>0</v>
      </c>
      <c r="V4004" s="37">
        <f ca="1">IFERROR(OFFSET('Maximum minutes'!$C$1,T4004+1,-1+MATCH(G4004,OFFSET('Maximum minutes'!$C$1,T4004-1,0,1,50),0)),0)</f>
        <v>0</v>
      </c>
      <c r="W4004" s="38">
        <f t="shared" ca="1" si="124"/>
        <v>0</v>
      </c>
    </row>
    <row r="4005" spans="1:23" s="36" customFormat="1" ht="18.75">
      <c r="A4005" s="34"/>
      <c r="B4005" s="39"/>
      <c r="C4005" s="39"/>
      <c r="D4005" s="35"/>
      <c r="E4005" s="40"/>
      <c r="F4005" s="39"/>
      <c r="G4005" s="39"/>
      <c r="H4005" s="39"/>
      <c r="I4005" s="34"/>
      <c r="J4005" s="34"/>
      <c r="K4005" s="34"/>
      <c r="L4005" s="34"/>
      <c r="M4005" s="43" t="str">
        <f ca="1">IFERROR(OFFSET('Maximum minutes'!$C$1,T4005,MATCH(IF(G4005&lt;&gt;"",G4005,F4005),OFFSET('Maximum minutes'!$C$1,T4005-1,0,1,U4005+1),0)-1)*IF(OR(ISNUMBER(J4005),J4005="sans examen"),1,0)*IF(W4005&lt;MinDate,1,0),"")</f>
        <v/>
      </c>
      <c r="N4005" s="36">
        <f t="shared" ca="1" si="125"/>
        <v>0</v>
      </c>
      <c r="O4005" s="36" t="e">
        <f ca="1">LEFT(OFFSET(Lists!$Q$2,MATCH(E4005,Lists!$R$3:$R$19,0),0),4)</f>
        <v>#N/A</v>
      </c>
      <c r="P4005" s="36" t="e">
        <f ca="1">MATCH(O4005,Lists!$S$2:$S$640,1)</f>
        <v>#N/A</v>
      </c>
      <c r="Q4005" s="36" t="e">
        <f ca="1">MATCH(LEFT(OFFSET(Lists!$Q$2,MATCH(E4005,Lists!$R$3:$R$19,0)+1,0),4),Lists!$S$3:$S$640,1)</f>
        <v>#N/A</v>
      </c>
      <c r="R4005" s="36" t="e">
        <f ca="1">LEFT(OFFSET(Lists!$S$2,P4005-1+MATCH(F4005,OFFSET(Lists!$T$3,P4005-1,0,Q4005-P4005+1),0),0),6)</f>
        <v>#N/A</v>
      </c>
      <c r="S4005" s="36" t="e">
        <f ca="1">VLOOKUP(R4005,Lists!B:D,3,FALSE)</f>
        <v>#N/A</v>
      </c>
      <c r="T4005" s="36" t="str">
        <f>IF(F4005&lt;&gt;"",MATCH(R4005,'Maximum minutes'!B:B,0),"")</f>
        <v/>
      </c>
      <c r="U4005" s="36">
        <f ca="1">IF(F4005&lt;&gt;"",COUNTA(OFFSET('Maximum minutes'!$C$1,'Annexe A1 Cours'!T4005,0,1,50)),0)</f>
        <v>0</v>
      </c>
      <c r="V4005" s="37">
        <f ca="1">IFERROR(OFFSET('Maximum minutes'!$C$1,T4005+1,-1+MATCH(G4005,OFFSET('Maximum minutes'!$C$1,T4005-1,0,1,50),0)),0)</f>
        <v>0</v>
      </c>
      <c r="W4005" s="38">
        <f t="shared" ca="1" si="124"/>
        <v>0</v>
      </c>
    </row>
    <row r="4006" spans="1:23" s="36" customFormat="1" ht="18.75">
      <c r="A4006" s="34"/>
      <c r="B4006" s="39"/>
      <c r="C4006" s="39"/>
      <c r="D4006" s="35"/>
      <c r="E4006" s="40"/>
      <c r="F4006" s="39"/>
      <c r="G4006" s="39"/>
      <c r="H4006" s="39"/>
      <c r="I4006" s="34"/>
      <c r="J4006" s="34"/>
      <c r="K4006" s="34"/>
      <c r="L4006" s="34"/>
      <c r="M4006" s="43" t="str">
        <f ca="1">IFERROR(OFFSET('Maximum minutes'!$C$1,T4006,MATCH(IF(G4006&lt;&gt;"",G4006,F4006),OFFSET('Maximum minutes'!$C$1,T4006-1,0,1,U4006+1),0)-1)*IF(OR(ISNUMBER(J4006),J4006="sans examen"),1,0)*IF(W4006&lt;MinDate,1,0),"")</f>
        <v/>
      </c>
      <c r="N4006" s="36">
        <f t="shared" ca="1" si="125"/>
        <v>0</v>
      </c>
      <c r="O4006" s="36" t="e">
        <f ca="1">LEFT(OFFSET(Lists!$Q$2,MATCH(E4006,Lists!$R$3:$R$19,0),0),4)</f>
        <v>#N/A</v>
      </c>
      <c r="P4006" s="36" t="e">
        <f ca="1">MATCH(O4006,Lists!$S$2:$S$640,1)</f>
        <v>#N/A</v>
      </c>
      <c r="Q4006" s="36" t="e">
        <f ca="1">MATCH(LEFT(OFFSET(Lists!$Q$2,MATCH(E4006,Lists!$R$3:$R$19,0)+1,0),4),Lists!$S$3:$S$640,1)</f>
        <v>#N/A</v>
      </c>
      <c r="R4006" s="36" t="e">
        <f ca="1">LEFT(OFFSET(Lists!$S$2,P4006-1+MATCH(F4006,OFFSET(Lists!$T$3,P4006-1,0,Q4006-P4006+1),0),0),6)</f>
        <v>#N/A</v>
      </c>
      <c r="S4006" s="36" t="e">
        <f ca="1">VLOOKUP(R4006,Lists!B:D,3,FALSE)</f>
        <v>#N/A</v>
      </c>
      <c r="T4006" s="36" t="str">
        <f>IF(F4006&lt;&gt;"",MATCH(R4006,'Maximum minutes'!B:B,0),"")</f>
        <v/>
      </c>
      <c r="U4006" s="36">
        <f ca="1">IF(F4006&lt;&gt;"",COUNTA(OFFSET('Maximum minutes'!$C$1,'Annexe A1 Cours'!T4006,0,1,50)),0)</f>
        <v>0</v>
      </c>
      <c r="V4006" s="37">
        <f ca="1">IFERROR(OFFSET('Maximum minutes'!$C$1,T4006+1,-1+MATCH(G4006,OFFSET('Maximum minutes'!$C$1,T4006-1,0,1,50),0)),0)</f>
        <v>0</v>
      </c>
      <c r="W4006" s="38">
        <f t="shared" ca="1" si="124"/>
        <v>0</v>
      </c>
    </row>
    <row r="4007" spans="1:23" s="36" customFormat="1" ht="18.75">
      <c r="A4007" s="34"/>
      <c r="B4007" s="39"/>
      <c r="C4007" s="39"/>
      <c r="D4007" s="35"/>
      <c r="E4007" s="40"/>
      <c r="F4007" s="39"/>
      <c r="G4007" s="39"/>
      <c r="H4007" s="39"/>
      <c r="I4007" s="34"/>
      <c r="J4007" s="34"/>
      <c r="K4007" s="34"/>
      <c r="L4007" s="34"/>
      <c r="M4007" s="43" t="str">
        <f ca="1">IFERROR(OFFSET('Maximum minutes'!$C$1,T4007,MATCH(IF(G4007&lt;&gt;"",G4007,F4007),OFFSET('Maximum minutes'!$C$1,T4007-1,0,1,U4007+1),0)-1)*IF(OR(ISNUMBER(J4007),J4007="sans examen"),1,0)*IF(W4007&lt;MinDate,1,0),"")</f>
        <v/>
      </c>
      <c r="N4007" s="36">
        <f t="shared" ca="1" si="125"/>
        <v>0</v>
      </c>
      <c r="O4007" s="36" t="e">
        <f ca="1">LEFT(OFFSET(Lists!$Q$2,MATCH(E4007,Lists!$R$3:$R$19,0),0),4)</f>
        <v>#N/A</v>
      </c>
      <c r="P4007" s="36" t="e">
        <f ca="1">MATCH(O4007,Lists!$S$2:$S$640,1)</f>
        <v>#N/A</v>
      </c>
      <c r="Q4007" s="36" t="e">
        <f ca="1">MATCH(LEFT(OFFSET(Lists!$Q$2,MATCH(E4007,Lists!$R$3:$R$19,0)+1,0),4),Lists!$S$3:$S$640,1)</f>
        <v>#N/A</v>
      </c>
      <c r="R4007" s="36" t="e">
        <f ca="1">LEFT(OFFSET(Lists!$S$2,P4007-1+MATCH(F4007,OFFSET(Lists!$T$3,P4007-1,0,Q4007-P4007+1),0),0),6)</f>
        <v>#N/A</v>
      </c>
      <c r="S4007" s="36" t="e">
        <f ca="1">VLOOKUP(R4007,Lists!B:D,3,FALSE)</f>
        <v>#N/A</v>
      </c>
      <c r="T4007" s="36" t="str">
        <f>IF(F4007&lt;&gt;"",MATCH(R4007,'Maximum minutes'!B:B,0),"")</f>
        <v/>
      </c>
      <c r="U4007" s="36">
        <f ca="1">IF(F4007&lt;&gt;"",COUNTA(OFFSET('Maximum minutes'!$C$1,'Annexe A1 Cours'!T4007,0,1,50)),0)</f>
        <v>0</v>
      </c>
      <c r="V4007" s="37">
        <f ca="1">IFERROR(OFFSET('Maximum minutes'!$C$1,T4007+1,-1+MATCH(G4007,OFFSET('Maximum minutes'!$C$1,T4007-1,0,1,50),0)),0)</f>
        <v>0</v>
      </c>
      <c r="W4007" s="38">
        <f t="shared" ca="1" si="124"/>
        <v>0</v>
      </c>
    </row>
    <row r="4008" spans="1:23" s="36" customFormat="1" ht="18.75">
      <c r="A4008" s="34"/>
      <c r="B4008" s="39"/>
      <c r="C4008" s="39"/>
      <c r="D4008" s="35"/>
      <c r="E4008" s="40"/>
      <c r="F4008" s="39"/>
      <c r="G4008" s="39"/>
      <c r="H4008" s="39"/>
      <c r="I4008" s="34"/>
      <c r="J4008" s="34"/>
      <c r="K4008" s="34"/>
      <c r="L4008" s="34"/>
      <c r="M4008" s="43" t="str">
        <f ca="1">IFERROR(OFFSET('Maximum minutes'!$C$1,T4008,MATCH(IF(G4008&lt;&gt;"",G4008,F4008),OFFSET('Maximum minutes'!$C$1,T4008-1,0,1,U4008+1),0)-1)*IF(OR(ISNUMBER(J4008),J4008="sans examen"),1,0)*IF(W4008&lt;MinDate,1,0),"")</f>
        <v/>
      </c>
      <c r="N4008" s="36">
        <f t="shared" ca="1" si="125"/>
        <v>0</v>
      </c>
      <c r="O4008" s="36" t="e">
        <f ca="1">LEFT(OFFSET(Lists!$Q$2,MATCH(E4008,Lists!$R$3:$R$19,0),0),4)</f>
        <v>#N/A</v>
      </c>
      <c r="P4008" s="36" t="e">
        <f ca="1">MATCH(O4008,Lists!$S$2:$S$640,1)</f>
        <v>#N/A</v>
      </c>
      <c r="Q4008" s="36" t="e">
        <f ca="1">MATCH(LEFT(OFFSET(Lists!$Q$2,MATCH(E4008,Lists!$R$3:$R$19,0)+1,0),4),Lists!$S$3:$S$640,1)</f>
        <v>#N/A</v>
      </c>
      <c r="R4008" s="36" t="e">
        <f ca="1">LEFT(OFFSET(Lists!$S$2,P4008-1+MATCH(F4008,OFFSET(Lists!$T$3,P4008-1,0,Q4008-P4008+1),0),0),6)</f>
        <v>#N/A</v>
      </c>
      <c r="S4008" s="36" t="e">
        <f ca="1">VLOOKUP(R4008,Lists!B:D,3,FALSE)</f>
        <v>#N/A</v>
      </c>
      <c r="T4008" s="36" t="str">
        <f>IF(F4008&lt;&gt;"",MATCH(R4008,'Maximum minutes'!B:B,0),"")</f>
        <v/>
      </c>
      <c r="U4008" s="36">
        <f ca="1">IF(F4008&lt;&gt;"",COUNTA(OFFSET('Maximum minutes'!$C$1,'Annexe A1 Cours'!T4008,0,1,50)),0)</f>
        <v>0</v>
      </c>
      <c r="V4008" s="37">
        <f ca="1">IFERROR(OFFSET('Maximum minutes'!$C$1,T4008+1,-1+MATCH(G4008,OFFSET('Maximum minutes'!$C$1,T4008-1,0,1,50),0)),0)</f>
        <v>0</v>
      </c>
      <c r="W4008" s="38">
        <f t="shared" ca="1" si="124"/>
        <v>0</v>
      </c>
    </row>
    <row r="4009" spans="1:23" s="36" customFormat="1" ht="18.75">
      <c r="A4009" s="34"/>
      <c r="B4009" s="39"/>
      <c r="C4009" s="39"/>
      <c r="D4009" s="35"/>
      <c r="E4009" s="40"/>
      <c r="F4009" s="39"/>
      <c r="G4009" s="39"/>
      <c r="H4009" s="39"/>
      <c r="I4009" s="34"/>
      <c r="J4009" s="34"/>
      <c r="K4009" s="34"/>
      <c r="L4009" s="34"/>
      <c r="M4009" s="43" t="str">
        <f ca="1">IFERROR(OFFSET('Maximum minutes'!$C$1,T4009,MATCH(IF(G4009&lt;&gt;"",G4009,F4009),OFFSET('Maximum minutes'!$C$1,T4009-1,0,1,U4009+1),0)-1)*IF(OR(ISNUMBER(J4009),J4009="sans examen"),1,0)*IF(W4009&lt;MinDate,1,0),"")</f>
        <v/>
      </c>
      <c r="N4009" s="36">
        <f t="shared" ca="1" si="125"/>
        <v>0</v>
      </c>
      <c r="O4009" s="36" t="e">
        <f ca="1">LEFT(OFFSET(Lists!$Q$2,MATCH(E4009,Lists!$R$3:$R$19,0),0),4)</f>
        <v>#N/A</v>
      </c>
      <c r="P4009" s="36" t="e">
        <f ca="1">MATCH(O4009,Lists!$S$2:$S$640,1)</f>
        <v>#N/A</v>
      </c>
      <c r="Q4009" s="36" t="e">
        <f ca="1">MATCH(LEFT(OFFSET(Lists!$Q$2,MATCH(E4009,Lists!$R$3:$R$19,0)+1,0),4),Lists!$S$3:$S$640,1)</f>
        <v>#N/A</v>
      </c>
      <c r="R4009" s="36" t="e">
        <f ca="1">LEFT(OFFSET(Lists!$S$2,P4009-1+MATCH(F4009,OFFSET(Lists!$T$3,P4009-1,0,Q4009-P4009+1),0),0),6)</f>
        <v>#N/A</v>
      </c>
      <c r="S4009" s="36" t="e">
        <f ca="1">VLOOKUP(R4009,Lists!B:D,3,FALSE)</f>
        <v>#N/A</v>
      </c>
      <c r="T4009" s="36" t="str">
        <f>IF(F4009&lt;&gt;"",MATCH(R4009,'Maximum minutes'!B:B,0),"")</f>
        <v/>
      </c>
      <c r="U4009" s="36">
        <f ca="1">IF(F4009&lt;&gt;"",COUNTA(OFFSET('Maximum minutes'!$C$1,'Annexe A1 Cours'!T4009,0,1,50)),0)</f>
        <v>0</v>
      </c>
      <c r="V4009" s="37">
        <f ca="1">IFERROR(OFFSET('Maximum minutes'!$C$1,T4009+1,-1+MATCH(G4009,OFFSET('Maximum minutes'!$C$1,T4009-1,0,1,50),0)),0)</f>
        <v>0</v>
      </c>
      <c r="W4009" s="38">
        <f t="shared" ca="1" si="124"/>
        <v>0</v>
      </c>
    </row>
    <row r="4010" spans="1:23" s="36" customFormat="1" ht="18.75">
      <c r="A4010" s="34"/>
      <c r="B4010" s="39"/>
      <c r="C4010" s="39"/>
      <c r="D4010" s="35"/>
      <c r="E4010" s="40"/>
      <c r="F4010" s="39"/>
      <c r="G4010" s="39"/>
      <c r="H4010" s="39"/>
      <c r="I4010" s="34"/>
      <c r="J4010" s="34"/>
      <c r="K4010" s="34"/>
      <c r="L4010" s="34"/>
      <c r="M4010" s="43" t="str">
        <f ca="1">IFERROR(OFFSET('Maximum minutes'!$C$1,T4010,MATCH(IF(G4010&lt;&gt;"",G4010,F4010),OFFSET('Maximum minutes'!$C$1,T4010-1,0,1,U4010+1),0)-1)*IF(OR(ISNUMBER(J4010),J4010="sans examen"),1,0)*IF(W4010&lt;MinDate,1,0),"")</f>
        <v/>
      </c>
      <c r="N4010" s="36">
        <f t="shared" ca="1" si="125"/>
        <v>0</v>
      </c>
      <c r="O4010" s="36" t="e">
        <f ca="1">LEFT(OFFSET(Lists!$Q$2,MATCH(E4010,Lists!$R$3:$R$19,0),0),4)</f>
        <v>#N/A</v>
      </c>
      <c r="P4010" s="36" t="e">
        <f ca="1">MATCH(O4010,Lists!$S$2:$S$640,1)</f>
        <v>#N/A</v>
      </c>
      <c r="Q4010" s="36" t="e">
        <f ca="1">MATCH(LEFT(OFFSET(Lists!$Q$2,MATCH(E4010,Lists!$R$3:$R$19,0)+1,0),4),Lists!$S$3:$S$640,1)</f>
        <v>#N/A</v>
      </c>
      <c r="R4010" s="36" t="e">
        <f ca="1">LEFT(OFFSET(Lists!$S$2,P4010-1+MATCH(F4010,OFFSET(Lists!$T$3,P4010-1,0,Q4010-P4010+1),0),0),6)</f>
        <v>#N/A</v>
      </c>
      <c r="S4010" s="36" t="e">
        <f ca="1">VLOOKUP(R4010,Lists!B:D,3,FALSE)</f>
        <v>#N/A</v>
      </c>
      <c r="T4010" s="36" t="str">
        <f>IF(F4010&lt;&gt;"",MATCH(R4010,'Maximum minutes'!B:B,0),"")</f>
        <v/>
      </c>
      <c r="U4010" s="36">
        <f ca="1">IF(F4010&lt;&gt;"",COUNTA(OFFSET('Maximum minutes'!$C$1,'Annexe A1 Cours'!T4010,0,1,50)),0)</f>
        <v>0</v>
      </c>
      <c r="V4010" s="37">
        <f ca="1">IFERROR(OFFSET('Maximum minutes'!$C$1,T4010+1,-1+MATCH(G4010,OFFSET('Maximum minutes'!$C$1,T4010-1,0,1,50),0)),0)</f>
        <v>0</v>
      </c>
      <c r="W4010" s="38">
        <f t="shared" ca="1" si="124"/>
        <v>0</v>
      </c>
    </row>
    <row r="4011" spans="1:23" s="36" customFormat="1" ht="18.75">
      <c r="A4011" s="34"/>
      <c r="B4011" s="39"/>
      <c r="C4011" s="39"/>
      <c r="D4011" s="35"/>
      <c r="E4011" s="40"/>
      <c r="F4011" s="39"/>
      <c r="G4011" s="39"/>
      <c r="H4011" s="39"/>
      <c r="I4011" s="34"/>
      <c r="J4011" s="34"/>
      <c r="K4011" s="34"/>
      <c r="L4011" s="34"/>
      <c r="M4011" s="43" t="str">
        <f ca="1">IFERROR(OFFSET('Maximum minutes'!$C$1,T4011,MATCH(IF(G4011&lt;&gt;"",G4011,F4011),OFFSET('Maximum minutes'!$C$1,T4011-1,0,1,U4011+1),0)-1)*IF(OR(ISNUMBER(J4011),J4011="sans examen"),1,0)*IF(W4011&lt;MinDate,1,0),"")</f>
        <v/>
      </c>
      <c r="N4011" s="36">
        <f t="shared" ca="1" si="125"/>
        <v>0</v>
      </c>
      <c r="O4011" s="36" t="e">
        <f ca="1">LEFT(OFFSET(Lists!$Q$2,MATCH(E4011,Lists!$R$3:$R$19,0),0),4)</f>
        <v>#N/A</v>
      </c>
      <c r="P4011" s="36" t="e">
        <f ca="1">MATCH(O4011,Lists!$S$2:$S$640,1)</f>
        <v>#N/A</v>
      </c>
      <c r="Q4011" s="36" t="e">
        <f ca="1">MATCH(LEFT(OFFSET(Lists!$Q$2,MATCH(E4011,Lists!$R$3:$R$19,0)+1,0),4),Lists!$S$3:$S$640,1)</f>
        <v>#N/A</v>
      </c>
      <c r="R4011" s="36" t="e">
        <f ca="1">LEFT(OFFSET(Lists!$S$2,P4011-1+MATCH(F4011,OFFSET(Lists!$T$3,P4011-1,0,Q4011-P4011+1),0),0),6)</f>
        <v>#N/A</v>
      </c>
      <c r="S4011" s="36" t="e">
        <f ca="1">VLOOKUP(R4011,Lists!B:D,3,FALSE)</f>
        <v>#N/A</v>
      </c>
      <c r="T4011" s="36" t="str">
        <f>IF(F4011&lt;&gt;"",MATCH(R4011,'Maximum minutes'!B:B,0),"")</f>
        <v/>
      </c>
      <c r="U4011" s="36">
        <f ca="1">IF(F4011&lt;&gt;"",COUNTA(OFFSET('Maximum minutes'!$C$1,'Annexe A1 Cours'!T4011,0,1,50)),0)</f>
        <v>0</v>
      </c>
      <c r="V4011" s="37">
        <f ca="1">IFERROR(OFFSET('Maximum minutes'!$C$1,T4011+1,-1+MATCH(G4011,OFFSET('Maximum minutes'!$C$1,T4011-1,0,1,50),0)),0)</f>
        <v>0</v>
      </c>
      <c r="W4011" s="38">
        <f t="shared" ca="1" si="124"/>
        <v>0</v>
      </c>
    </row>
    <row r="4012" spans="1:23" s="36" customFormat="1" ht="18.75">
      <c r="A4012" s="34"/>
      <c r="B4012" s="39"/>
      <c r="C4012" s="39"/>
      <c r="D4012" s="35"/>
      <c r="E4012" s="40"/>
      <c r="F4012" s="39"/>
      <c r="G4012" s="39"/>
      <c r="H4012" s="39"/>
      <c r="I4012" s="34"/>
      <c r="J4012" s="34"/>
      <c r="K4012" s="34"/>
      <c r="L4012" s="34"/>
      <c r="M4012" s="43" t="str">
        <f ca="1">IFERROR(OFFSET('Maximum minutes'!$C$1,T4012,MATCH(IF(G4012&lt;&gt;"",G4012,F4012),OFFSET('Maximum minutes'!$C$1,T4012-1,0,1,U4012+1),0)-1)*IF(OR(ISNUMBER(J4012),J4012="sans examen"),1,0)*IF(W4012&lt;MinDate,1,0),"")</f>
        <v/>
      </c>
      <c r="N4012" s="36">
        <f t="shared" ca="1" si="125"/>
        <v>0</v>
      </c>
      <c r="O4012" s="36" t="e">
        <f ca="1">LEFT(OFFSET(Lists!$Q$2,MATCH(E4012,Lists!$R$3:$R$19,0),0),4)</f>
        <v>#N/A</v>
      </c>
      <c r="P4012" s="36" t="e">
        <f ca="1">MATCH(O4012,Lists!$S$2:$S$640,1)</f>
        <v>#N/A</v>
      </c>
      <c r="Q4012" s="36" t="e">
        <f ca="1">MATCH(LEFT(OFFSET(Lists!$Q$2,MATCH(E4012,Lists!$R$3:$R$19,0)+1,0),4),Lists!$S$3:$S$640,1)</f>
        <v>#N/A</v>
      </c>
      <c r="R4012" s="36" t="e">
        <f ca="1">LEFT(OFFSET(Lists!$S$2,P4012-1+MATCH(F4012,OFFSET(Lists!$T$3,P4012-1,0,Q4012-P4012+1),0),0),6)</f>
        <v>#N/A</v>
      </c>
      <c r="S4012" s="36" t="e">
        <f ca="1">VLOOKUP(R4012,Lists!B:D,3,FALSE)</f>
        <v>#N/A</v>
      </c>
      <c r="T4012" s="36" t="str">
        <f>IF(F4012&lt;&gt;"",MATCH(R4012,'Maximum minutes'!B:B,0),"")</f>
        <v/>
      </c>
      <c r="U4012" s="36">
        <f ca="1">IF(F4012&lt;&gt;"",COUNTA(OFFSET('Maximum minutes'!$C$1,'Annexe A1 Cours'!T4012,0,1,50)),0)</f>
        <v>0</v>
      </c>
      <c r="V4012" s="37">
        <f ca="1">IFERROR(OFFSET('Maximum minutes'!$C$1,T4012+1,-1+MATCH(G4012,OFFSET('Maximum minutes'!$C$1,T4012-1,0,1,50),0)),0)</f>
        <v>0</v>
      </c>
      <c r="W4012" s="38">
        <f t="shared" ca="1" si="124"/>
        <v>0</v>
      </c>
    </row>
    <row r="4013" spans="1:23" s="36" customFormat="1" ht="18.75">
      <c r="A4013" s="34"/>
      <c r="B4013" s="39"/>
      <c r="C4013" s="39"/>
      <c r="D4013" s="35"/>
      <c r="E4013" s="40"/>
      <c r="F4013" s="39"/>
      <c r="G4013" s="39"/>
      <c r="H4013" s="39"/>
      <c r="I4013" s="34"/>
      <c r="J4013" s="34"/>
      <c r="K4013" s="34"/>
      <c r="L4013" s="34"/>
      <c r="M4013" s="43" t="str">
        <f ca="1">IFERROR(OFFSET('Maximum minutes'!$C$1,T4013,MATCH(IF(G4013&lt;&gt;"",G4013,F4013),OFFSET('Maximum minutes'!$C$1,T4013-1,0,1,U4013+1),0)-1)*IF(OR(ISNUMBER(J4013),J4013="sans examen"),1,0)*IF(W4013&lt;MinDate,1,0),"")</f>
        <v/>
      </c>
      <c r="N4013" s="36">
        <f t="shared" ca="1" si="125"/>
        <v>0</v>
      </c>
      <c r="O4013" s="36" t="e">
        <f ca="1">LEFT(OFFSET(Lists!$Q$2,MATCH(E4013,Lists!$R$3:$R$19,0),0),4)</f>
        <v>#N/A</v>
      </c>
      <c r="P4013" s="36" t="e">
        <f ca="1">MATCH(O4013,Lists!$S$2:$S$640,1)</f>
        <v>#N/A</v>
      </c>
      <c r="Q4013" s="36" t="e">
        <f ca="1">MATCH(LEFT(OFFSET(Lists!$Q$2,MATCH(E4013,Lists!$R$3:$R$19,0)+1,0),4),Lists!$S$3:$S$640,1)</f>
        <v>#N/A</v>
      </c>
      <c r="R4013" s="36" t="e">
        <f ca="1">LEFT(OFFSET(Lists!$S$2,P4013-1+MATCH(F4013,OFFSET(Lists!$T$3,P4013-1,0,Q4013-P4013+1),0),0),6)</f>
        <v>#N/A</v>
      </c>
      <c r="S4013" s="36" t="e">
        <f ca="1">VLOOKUP(R4013,Lists!B:D,3,FALSE)</f>
        <v>#N/A</v>
      </c>
      <c r="T4013" s="36" t="str">
        <f>IF(F4013&lt;&gt;"",MATCH(R4013,'Maximum minutes'!B:B,0),"")</f>
        <v/>
      </c>
      <c r="U4013" s="36">
        <f ca="1">IF(F4013&lt;&gt;"",COUNTA(OFFSET('Maximum minutes'!$C$1,'Annexe A1 Cours'!T4013,0,1,50)),0)</f>
        <v>0</v>
      </c>
      <c r="V4013" s="37">
        <f ca="1">IFERROR(OFFSET('Maximum minutes'!$C$1,T4013+1,-1+MATCH(G4013,OFFSET('Maximum minutes'!$C$1,T4013-1,0,1,50),0)),0)</f>
        <v>0</v>
      </c>
      <c r="W4013" s="38">
        <f t="shared" ca="1" si="124"/>
        <v>0</v>
      </c>
    </row>
    <row r="4014" spans="1:23" s="36" customFormat="1" ht="18.75">
      <c r="A4014" s="34"/>
      <c r="B4014" s="39"/>
      <c r="C4014" s="39"/>
      <c r="D4014" s="35"/>
      <c r="E4014" s="40"/>
      <c r="F4014" s="39"/>
      <c r="G4014" s="39"/>
      <c r="H4014" s="39"/>
      <c r="I4014" s="34"/>
      <c r="J4014" s="34"/>
      <c r="K4014" s="34"/>
      <c r="L4014" s="34"/>
      <c r="M4014" s="43" t="str">
        <f ca="1">IFERROR(OFFSET('Maximum minutes'!$C$1,T4014,MATCH(IF(G4014&lt;&gt;"",G4014,F4014),OFFSET('Maximum minutes'!$C$1,T4014-1,0,1,U4014+1),0)-1)*IF(OR(ISNUMBER(J4014),J4014="sans examen"),1,0)*IF(W4014&lt;MinDate,1,0),"")</f>
        <v/>
      </c>
      <c r="N4014" s="36">
        <f t="shared" ca="1" si="125"/>
        <v>0</v>
      </c>
      <c r="O4014" s="36" t="e">
        <f ca="1">LEFT(OFFSET(Lists!$Q$2,MATCH(E4014,Lists!$R$3:$R$19,0),0),4)</f>
        <v>#N/A</v>
      </c>
      <c r="P4014" s="36" t="e">
        <f ca="1">MATCH(O4014,Lists!$S$2:$S$640,1)</f>
        <v>#N/A</v>
      </c>
      <c r="Q4014" s="36" t="e">
        <f ca="1">MATCH(LEFT(OFFSET(Lists!$Q$2,MATCH(E4014,Lists!$R$3:$R$19,0)+1,0),4),Lists!$S$3:$S$640,1)</f>
        <v>#N/A</v>
      </c>
      <c r="R4014" s="36" t="e">
        <f ca="1">LEFT(OFFSET(Lists!$S$2,P4014-1+MATCH(F4014,OFFSET(Lists!$T$3,P4014-1,0,Q4014-P4014+1),0),0),6)</f>
        <v>#N/A</v>
      </c>
      <c r="S4014" s="36" t="e">
        <f ca="1">VLOOKUP(R4014,Lists!B:D,3,FALSE)</f>
        <v>#N/A</v>
      </c>
      <c r="T4014" s="36" t="str">
        <f>IF(F4014&lt;&gt;"",MATCH(R4014,'Maximum minutes'!B:B,0),"")</f>
        <v/>
      </c>
      <c r="U4014" s="36">
        <f ca="1">IF(F4014&lt;&gt;"",COUNTA(OFFSET('Maximum minutes'!$C$1,'Annexe A1 Cours'!T4014,0,1,50)),0)</f>
        <v>0</v>
      </c>
      <c r="V4014" s="37">
        <f ca="1">IFERROR(OFFSET('Maximum minutes'!$C$1,T4014+1,-1+MATCH(G4014,OFFSET('Maximum minutes'!$C$1,T4014-1,0,1,50),0)),0)</f>
        <v>0</v>
      </c>
      <c r="W4014" s="38">
        <f t="shared" ca="1" si="124"/>
        <v>0</v>
      </c>
    </row>
    <row r="4015" spans="1:23" s="36" customFormat="1" ht="18.75">
      <c r="A4015" s="34"/>
      <c r="B4015" s="39"/>
      <c r="C4015" s="39"/>
      <c r="D4015" s="35"/>
      <c r="E4015" s="40"/>
      <c r="F4015" s="39"/>
      <c r="G4015" s="39"/>
      <c r="H4015" s="39"/>
      <c r="I4015" s="34"/>
      <c r="J4015" s="34"/>
      <c r="K4015" s="34"/>
      <c r="L4015" s="34"/>
      <c r="M4015" s="43" t="str">
        <f ca="1">IFERROR(OFFSET('Maximum minutes'!$C$1,T4015,MATCH(IF(G4015&lt;&gt;"",G4015,F4015),OFFSET('Maximum minutes'!$C$1,T4015-1,0,1,U4015+1),0)-1)*IF(OR(ISNUMBER(J4015),J4015="sans examen"),1,0)*IF(W4015&lt;MinDate,1,0),"")</f>
        <v/>
      </c>
      <c r="N4015" s="36">
        <f t="shared" ca="1" si="125"/>
        <v>0</v>
      </c>
      <c r="O4015" s="36" t="e">
        <f ca="1">LEFT(OFFSET(Lists!$Q$2,MATCH(E4015,Lists!$R$3:$R$19,0),0),4)</f>
        <v>#N/A</v>
      </c>
      <c r="P4015" s="36" t="e">
        <f ca="1">MATCH(O4015,Lists!$S$2:$S$640,1)</f>
        <v>#N/A</v>
      </c>
      <c r="Q4015" s="36" t="e">
        <f ca="1">MATCH(LEFT(OFFSET(Lists!$Q$2,MATCH(E4015,Lists!$R$3:$R$19,0)+1,0),4),Lists!$S$3:$S$640,1)</f>
        <v>#N/A</v>
      </c>
      <c r="R4015" s="36" t="e">
        <f ca="1">LEFT(OFFSET(Lists!$S$2,P4015-1+MATCH(F4015,OFFSET(Lists!$T$3,P4015-1,0,Q4015-P4015+1),0),0),6)</f>
        <v>#N/A</v>
      </c>
      <c r="S4015" s="36" t="e">
        <f ca="1">VLOOKUP(R4015,Lists!B:D,3,FALSE)</f>
        <v>#N/A</v>
      </c>
      <c r="T4015" s="36" t="str">
        <f>IF(F4015&lt;&gt;"",MATCH(R4015,'Maximum minutes'!B:B,0),"")</f>
        <v/>
      </c>
      <c r="U4015" s="36">
        <f ca="1">IF(F4015&lt;&gt;"",COUNTA(OFFSET('Maximum minutes'!$C$1,'Annexe A1 Cours'!T4015,0,1,50)),0)</f>
        <v>0</v>
      </c>
      <c r="V4015" s="37">
        <f ca="1">IFERROR(OFFSET('Maximum minutes'!$C$1,T4015+1,-1+MATCH(G4015,OFFSET('Maximum minutes'!$C$1,T4015-1,0,1,50),0)),0)</f>
        <v>0</v>
      </c>
      <c r="W4015" s="38">
        <f t="shared" ca="1" si="124"/>
        <v>0</v>
      </c>
    </row>
    <row r="4016" spans="1:23" s="36" customFormat="1" ht="18.75">
      <c r="A4016" s="34"/>
      <c r="B4016" s="39"/>
      <c r="C4016" s="39"/>
      <c r="D4016" s="35"/>
      <c r="E4016" s="40"/>
      <c r="F4016" s="39"/>
      <c r="G4016" s="39"/>
      <c r="H4016" s="39"/>
      <c r="I4016" s="34"/>
      <c r="J4016" s="34"/>
      <c r="K4016" s="34"/>
      <c r="L4016" s="34"/>
      <c r="M4016" s="43" t="str">
        <f ca="1">IFERROR(OFFSET('Maximum minutes'!$C$1,T4016,MATCH(IF(G4016&lt;&gt;"",G4016,F4016),OFFSET('Maximum minutes'!$C$1,T4016-1,0,1,U4016+1),0)-1)*IF(OR(ISNUMBER(J4016),J4016="sans examen"),1,0)*IF(W4016&lt;MinDate,1,0),"")</f>
        <v/>
      </c>
      <c r="N4016" s="36">
        <f t="shared" ca="1" si="125"/>
        <v>0</v>
      </c>
      <c r="O4016" s="36" t="e">
        <f ca="1">LEFT(OFFSET(Lists!$Q$2,MATCH(E4016,Lists!$R$3:$R$19,0),0),4)</f>
        <v>#N/A</v>
      </c>
      <c r="P4016" s="36" t="e">
        <f ca="1">MATCH(O4016,Lists!$S$2:$S$640,1)</f>
        <v>#N/A</v>
      </c>
      <c r="Q4016" s="36" t="e">
        <f ca="1">MATCH(LEFT(OFFSET(Lists!$Q$2,MATCH(E4016,Lists!$R$3:$R$19,0)+1,0),4),Lists!$S$3:$S$640,1)</f>
        <v>#N/A</v>
      </c>
      <c r="R4016" s="36" t="e">
        <f ca="1">LEFT(OFFSET(Lists!$S$2,P4016-1+MATCH(F4016,OFFSET(Lists!$T$3,P4016-1,0,Q4016-P4016+1),0),0),6)</f>
        <v>#N/A</v>
      </c>
      <c r="S4016" s="36" t="e">
        <f ca="1">VLOOKUP(R4016,Lists!B:D,3,FALSE)</f>
        <v>#N/A</v>
      </c>
      <c r="T4016" s="36" t="str">
        <f>IF(F4016&lt;&gt;"",MATCH(R4016,'Maximum minutes'!B:B,0),"")</f>
        <v/>
      </c>
      <c r="U4016" s="36">
        <f ca="1">IF(F4016&lt;&gt;"",COUNTA(OFFSET('Maximum minutes'!$C$1,'Annexe A1 Cours'!T4016,0,1,50)),0)</f>
        <v>0</v>
      </c>
      <c r="V4016" s="37">
        <f ca="1">IFERROR(OFFSET('Maximum minutes'!$C$1,T4016+1,-1+MATCH(G4016,OFFSET('Maximum minutes'!$C$1,T4016-1,0,1,50),0)),0)</f>
        <v>0</v>
      </c>
      <c r="W4016" s="38">
        <f t="shared" ca="1" si="124"/>
        <v>0</v>
      </c>
    </row>
    <row r="4017" spans="1:23" s="36" customFormat="1" ht="18.75">
      <c r="A4017" s="34"/>
      <c r="B4017" s="39"/>
      <c r="C4017" s="39"/>
      <c r="D4017" s="35"/>
      <c r="E4017" s="40"/>
      <c r="F4017" s="39"/>
      <c r="G4017" s="39"/>
      <c r="H4017" s="39"/>
      <c r="I4017" s="34"/>
      <c r="J4017" s="34"/>
      <c r="K4017" s="34"/>
      <c r="L4017" s="34"/>
      <c r="M4017" s="43" t="str">
        <f ca="1">IFERROR(OFFSET('Maximum minutes'!$C$1,T4017,MATCH(IF(G4017&lt;&gt;"",G4017,F4017),OFFSET('Maximum minutes'!$C$1,T4017-1,0,1,U4017+1),0)-1)*IF(OR(ISNUMBER(J4017),J4017="sans examen"),1,0)*IF(W4017&lt;MinDate,1,0),"")</f>
        <v/>
      </c>
      <c r="N4017" s="36">
        <f t="shared" ca="1" si="125"/>
        <v>0</v>
      </c>
      <c r="O4017" s="36" t="e">
        <f ca="1">LEFT(OFFSET(Lists!$Q$2,MATCH(E4017,Lists!$R$3:$R$19,0),0),4)</f>
        <v>#N/A</v>
      </c>
      <c r="P4017" s="36" t="e">
        <f ca="1">MATCH(O4017,Lists!$S$2:$S$640,1)</f>
        <v>#N/A</v>
      </c>
      <c r="Q4017" s="36" t="e">
        <f ca="1">MATCH(LEFT(OFFSET(Lists!$Q$2,MATCH(E4017,Lists!$R$3:$R$19,0)+1,0),4),Lists!$S$3:$S$640,1)</f>
        <v>#N/A</v>
      </c>
      <c r="R4017" s="36" t="e">
        <f ca="1">LEFT(OFFSET(Lists!$S$2,P4017-1+MATCH(F4017,OFFSET(Lists!$T$3,P4017-1,0,Q4017-P4017+1),0),0),6)</f>
        <v>#N/A</v>
      </c>
      <c r="S4017" s="36" t="e">
        <f ca="1">VLOOKUP(R4017,Lists!B:D,3,FALSE)</f>
        <v>#N/A</v>
      </c>
      <c r="T4017" s="36" t="str">
        <f>IF(F4017&lt;&gt;"",MATCH(R4017,'Maximum minutes'!B:B,0),"")</f>
        <v/>
      </c>
      <c r="U4017" s="36">
        <f ca="1">IF(F4017&lt;&gt;"",COUNTA(OFFSET('Maximum minutes'!$C$1,'Annexe A1 Cours'!T4017,0,1,50)),0)</f>
        <v>0</v>
      </c>
      <c r="V4017" s="37">
        <f ca="1">IFERROR(OFFSET('Maximum minutes'!$C$1,T4017+1,-1+MATCH(G4017,OFFSET('Maximum minutes'!$C$1,T4017-1,0,1,50),0)),0)</f>
        <v>0</v>
      </c>
      <c r="W4017" s="38">
        <f t="shared" ca="1" si="124"/>
        <v>0</v>
      </c>
    </row>
    <row r="4018" spans="1:23" s="36" customFormat="1" ht="18.75">
      <c r="A4018" s="34"/>
      <c r="B4018" s="39"/>
      <c r="C4018" s="39"/>
      <c r="D4018" s="35"/>
      <c r="E4018" s="40"/>
      <c r="F4018" s="39"/>
      <c r="G4018" s="39"/>
      <c r="H4018" s="39"/>
      <c r="I4018" s="34"/>
      <c r="J4018" s="34"/>
      <c r="K4018" s="34"/>
      <c r="L4018" s="34"/>
      <c r="M4018" s="43" t="str">
        <f ca="1">IFERROR(OFFSET('Maximum minutes'!$C$1,T4018,MATCH(IF(G4018&lt;&gt;"",G4018,F4018),OFFSET('Maximum minutes'!$C$1,T4018-1,0,1,U4018+1),0)-1)*IF(OR(ISNUMBER(J4018),J4018="sans examen"),1,0)*IF(W4018&lt;MinDate,1,0),"")</f>
        <v/>
      </c>
      <c r="N4018" s="36">
        <f t="shared" ca="1" si="125"/>
        <v>0</v>
      </c>
      <c r="O4018" s="36" t="e">
        <f ca="1">LEFT(OFFSET(Lists!$Q$2,MATCH(E4018,Lists!$R$3:$R$19,0),0),4)</f>
        <v>#N/A</v>
      </c>
      <c r="P4018" s="36" t="e">
        <f ca="1">MATCH(O4018,Lists!$S$2:$S$640,1)</f>
        <v>#N/A</v>
      </c>
      <c r="Q4018" s="36" t="e">
        <f ca="1">MATCH(LEFT(OFFSET(Lists!$Q$2,MATCH(E4018,Lists!$R$3:$R$19,0)+1,0),4),Lists!$S$3:$S$640,1)</f>
        <v>#N/A</v>
      </c>
      <c r="R4018" s="36" t="e">
        <f ca="1">LEFT(OFFSET(Lists!$S$2,P4018-1+MATCH(F4018,OFFSET(Lists!$T$3,P4018-1,0,Q4018-P4018+1),0),0),6)</f>
        <v>#N/A</v>
      </c>
      <c r="S4018" s="36" t="e">
        <f ca="1">VLOOKUP(R4018,Lists!B:D,3,FALSE)</f>
        <v>#N/A</v>
      </c>
      <c r="T4018" s="36" t="str">
        <f>IF(F4018&lt;&gt;"",MATCH(R4018,'Maximum minutes'!B:B,0),"")</f>
        <v/>
      </c>
      <c r="U4018" s="36">
        <f ca="1">IF(F4018&lt;&gt;"",COUNTA(OFFSET('Maximum minutes'!$C$1,'Annexe A1 Cours'!T4018,0,1,50)),0)</f>
        <v>0</v>
      </c>
      <c r="V4018" s="37">
        <f ca="1">IFERROR(OFFSET('Maximum minutes'!$C$1,T4018+1,-1+MATCH(G4018,OFFSET('Maximum minutes'!$C$1,T4018-1,0,1,50),0)),0)</f>
        <v>0</v>
      </c>
      <c r="W4018" s="38">
        <f t="shared" ca="1" si="124"/>
        <v>0</v>
      </c>
    </row>
    <row r="4019" spans="1:23" s="36" customFormat="1" ht="18.75">
      <c r="A4019" s="34"/>
      <c r="B4019" s="39"/>
      <c r="C4019" s="39"/>
      <c r="D4019" s="35"/>
      <c r="E4019" s="40"/>
      <c r="F4019" s="39"/>
      <c r="G4019" s="39"/>
      <c r="H4019" s="39"/>
      <c r="I4019" s="34"/>
      <c r="J4019" s="34"/>
      <c r="K4019" s="34"/>
      <c r="L4019" s="34"/>
      <c r="M4019" s="43" t="str">
        <f ca="1">IFERROR(OFFSET('Maximum minutes'!$C$1,T4019,MATCH(IF(G4019&lt;&gt;"",G4019,F4019),OFFSET('Maximum minutes'!$C$1,T4019-1,0,1,U4019+1),0)-1)*IF(OR(ISNUMBER(J4019),J4019="sans examen"),1,0)*IF(W4019&lt;MinDate,1,0),"")</f>
        <v/>
      </c>
      <c r="N4019" s="36">
        <f t="shared" ca="1" si="125"/>
        <v>0</v>
      </c>
      <c r="O4019" s="36" t="e">
        <f ca="1">LEFT(OFFSET(Lists!$Q$2,MATCH(E4019,Lists!$R$3:$R$19,0),0),4)</f>
        <v>#N/A</v>
      </c>
      <c r="P4019" s="36" t="e">
        <f ca="1">MATCH(O4019,Lists!$S$2:$S$640,1)</f>
        <v>#N/A</v>
      </c>
      <c r="Q4019" s="36" t="e">
        <f ca="1">MATCH(LEFT(OFFSET(Lists!$Q$2,MATCH(E4019,Lists!$R$3:$R$19,0)+1,0),4),Lists!$S$3:$S$640,1)</f>
        <v>#N/A</v>
      </c>
      <c r="R4019" s="36" t="e">
        <f ca="1">LEFT(OFFSET(Lists!$S$2,P4019-1+MATCH(F4019,OFFSET(Lists!$T$3,P4019-1,0,Q4019-P4019+1),0),0),6)</f>
        <v>#N/A</v>
      </c>
      <c r="S4019" s="36" t="e">
        <f ca="1">VLOOKUP(R4019,Lists!B:D,3,FALSE)</f>
        <v>#N/A</v>
      </c>
      <c r="T4019" s="36" t="str">
        <f>IF(F4019&lt;&gt;"",MATCH(R4019,'Maximum minutes'!B:B,0),"")</f>
        <v/>
      </c>
      <c r="U4019" s="36">
        <f ca="1">IF(F4019&lt;&gt;"",COUNTA(OFFSET('Maximum minutes'!$C$1,'Annexe A1 Cours'!T4019,0,1,50)),0)</f>
        <v>0</v>
      </c>
      <c r="V4019" s="37">
        <f ca="1">IFERROR(OFFSET('Maximum minutes'!$C$1,T4019+1,-1+MATCH(G4019,OFFSET('Maximum minutes'!$C$1,T4019-1,0,1,50),0)),0)</f>
        <v>0</v>
      </c>
      <c r="W4019" s="38">
        <f t="shared" ca="1" si="124"/>
        <v>0</v>
      </c>
    </row>
    <row r="4020" spans="1:23" s="36" customFormat="1" ht="18.75">
      <c r="A4020" s="34"/>
      <c r="B4020" s="39"/>
      <c r="C4020" s="39"/>
      <c r="D4020" s="35"/>
      <c r="E4020" s="40"/>
      <c r="F4020" s="39"/>
      <c r="G4020" s="39"/>
      <c r="H4020" s="39"/>
      <c r="I4020" s="34"/>
      <c r="J4020" s="34"/>
      <c r="K4020" s="34"/>
      <c r="L4020" s="34"/>
      <c r="M4020" s="43" t="str">
        <f ca="1">IFERROR(OFFSET('Maximum minutes'!$C$1,T4020,MATCH(IF(G4020&lt;&gt;"",G4020,F4020),OFFSET('Maximum minutes'!$C$1,T4020-1,0,1,U4020+1),0)-1)*IF(OR(ISNUMBER(J4020),J4020="sans examen"),1,0)*IF(W4020&lt;MinDate,1,0),"")</f>
        <v/>
      </c>
      <c r="N4020" s="36">
        <f t="shared" ca="1" si="125"/>
        <v>0</v>
      </c>
      <c r="O4020" s="36" t="e">
        <f ca="1">LEFT(OFFSET(Lists!$Q$2,MATCH(E4020,Lists!$R$3:$R$19,0),0),4)</f>
        <v>#N/A</v>
      </c>
      <c r="P4020" s="36" t="e">
        <f ca="1">MATCH(O4020,Lists!$S$2:$S$640,1)</f>
        <v>#N/A</v>
      </c>
      <c r="Q4020" s="36" t="e">
        <f ca="1">MATCH(LEFT(OFFSET(Lists!$Q$2,MATCH(E4020,Lists!$R$3:$R$19,0)+1,0),4),Lists!$S$3:$S$640,1)</f>
        <v>#N/A</v>
      </c>
      <c r="R4020" s="36" t="e">
        <f ca="1">LEFT(OFFSET(Lists!$S$2,P4020-1+MATCH(F4020,OFFSET(Lists!$T$3,P4020-1,0,Q4020-P4020+1),0),0),6)</f>
        <v>#N/A</v>
      </c>
      <c r="S4020" s="36" t="e">
        <f ca="1">VLOOKUP(R4020,Lists!B:D,3,FALSE)</f>
        <v>#N/A</v>
      </c>
      <c r="T4020" s="36" t="str">
        <f>IF(F4020&lt;&gt;"",MATCH(R4020,'Maximum minutes'!B:B,0),"")</f>
        <v/>
      </c>
      <c r="U4020" s="36">
        <f ca="1">IF(F4020&lt;&gt;"",COUNTA(OFFSET('Maximum minutes'!$C$1,'Annexe A1 Cours'!T4020,0,1,50)),0)</f>
        <v>0</v>
      </c>
      <c r="V4020" s="37">
        <f ca="1">IFERROR(OFFSET('Maximum minutes'!$C$1,T4020+1,-1+MATCH(G4020,OFFSET('Maximum minutes'!$C$1,T4020-1,0,1,50),0)),0)</f>
        <v>0</v>
      </c>
      <c r="W4020" s="38">
        <f t="shared" ca="1" si="124"/>
        <v>0</v>
      </c>
    </row>
    <row r="4021" spans="1:23" s="36" customFormat="1" ht="18.75">
      <c r="A4021" s="34"/>
      <c r="B4021" s="39"/>
      <c r="C4021" s="39"/>
      <c r="D4021" s="35"/>
      <c r="E4021" s="40"/>
      <c r="F4021" s="39"/>
      <c r="G4021" s="39"/>
      <c r="H4021" s="39"/>
      <c r="I4021" s="34"/>
      <c r="J4021" s="34"/>
      <c r="K4021" s="34"/>
      <c r="L4021" s="34"/>
      <c r="M4021" s="43" t="str">
        <f ca="1">IFERROR(OFFSET('Maximum minutes'!$C$1,T4021,MATCH(IF(G4021&lt;&gt;"",G4021,F4021),OFFSET('Maximum minutes'!$C$1,T4021-1,0,1,U4021+1),0)-1)*IF(OR(ISNUMBER(J4021),J4021="sans examen"),1,0)*IF(W4021&lt;MinDate,1,0),"")</f>
        <v/>
      </c>
      <c r="N4021" s="36">
        <f t="shared" ca="1" si="125"/>
        <v>0</v>
      </c>
      <c r="O4021" s="36" t="e">
        <f ca="1">LEFT(OFFSET(Lists!$Q$2,MATCH(E4021,Lists!$R$3:$R$19,0),0),4)</f>
        <v>#N/A</v>
      </c>
      <c r="P4021" s="36" t="e">
        <f ca="1">MATCH(O4021,Lists!$S$2:$S$640,1)</f>
        <v>#N/A</v>
      </c>
      <c r="Q4021" s="36" t="e">
        <f ca="1">MATCH(LEFT(OFFSET(Lists!$Q$2,MATCH(E4021,Lists!$R$3:$R$19,0)+1,0),4),Lists!$S$3:$S$640,1)</f>
        <v>#N/A</v>
      </c>
      <c r="R4021" s="36" t="e">
        <f ca="1">LEFT(OFFSET(Lists!$S$2,P4021-1+MATCH(F4021,OFFSET(Lists!$T$3,P4021-1,0,Q4021-P4021+1),0),0),6)</f>
        <v>#N/A</v>
      </c>
      <c r="S4021" s="36" t="e">
        <f ca="1">VLOOKUP(R4021,Lists!B:D,3,FALSE)</f>
        <v>#N/A</v>
      </c>
      <c r="T4021" s="36" t="str">
        <f>IF(F4021&lt;&gt;"",MATCH(R4021,'Maximum minutes'!B:B,0),"")</f>
        <v/>
      </c>
      <c r="U4021" s="36">
        <f ca="1">IF(F4021&lt;&gt;"",COUNTA(OFFSET('Maximum minutes'!$C$1,'Annexe A1 Cours'!T4021,0,1,50)),0)</f>
        <v>0</v>
      </c>
      <c r="V4021" s="37">
        <f ca="1">IFERROR(OFFSET('Maximum minutes'!$C$1,T4021+1,-1+MATCH(G4021,OFFSET('Maximum minutes'!$C$1,T4021-1,0,1,50),0)),0)</f>
        <v>0</v>
      </c>
      <c r="W4021" s="38">
        <f t="shared" ca="1" si="124"/>
        <v>0</v>
      </c>
    </row>
    <row r="4022" spans="1:23" s="36" customFormat="1" ht="18.75">
      <c r="A4022" s="34"/>
      <c r="B4022" s="39"/>
      <c r="C4022" s="39"/>
      <c r="D4022" s="35"/>
      <c r="E4022" s="40"/>
      <c r="F4022" s="39"/>
      <c r="G4022" s="39"/>
      <c r="H4022" s="39"/>
      <c r="I4022" s="34"/>
      <c r="J4022" s="34"/>
      <c r="K4022" s="34"/>
      <c r="L4022" s="34"/>
      <c r="M4022" s="43" t="str">
        <f ca="1">IFERROR(OFFSET('Maximum minutes'!$C$1,T4022,MATCH(IF(G4022&lt;&gt;"",G4022,F4022),OFFSET('Maximum minutes'!$C$1,T4022-1,0,1,U4022+1),0)-1)*IF(OR(ISNUMBER(J4022),J4022="sans examen"),1,0)*IF(W4022&lt;MinDate,1,0),"")</f>
        <v/>
      </c>
      <c r="N4022" s="36">
        <f t="shared" ca="1" si="125"/>
        <v>0</v>
      </c>
      <c r="O4022" s="36" t="e">
        <f ca="1">LEFT(OFFSET(Lists!$Q$2,MATCH(E4022,Lists!$R$3:$R$19,0),0),4)</f>
        <v>#N/A</v>
      </c>
      <c r="P4022" s="36" t="e">
        <f ca="1">MATCH(O4022,Lists!$S$2:$S$640,1)</f>
        <v>#N/A</v>
      </c>
      <c r="Q4022" s="36" t="e">
        <f ca="1">MATCH(LEFT(OFFSET(Lists!$Q$2,MATCH(E4022,Lists!$R$3:$R$19,0)+1,0),4),Lists!$S$3:$S$640,1)</f>
        <v>#N/A</v>
      </c>
      <c r="R4022" s="36" t="e">
        <f ca="1">LEFT(OFFSET(Lists!$S$2,P4022-1+MATCH(F4022,OFFSET(Lists!$T$3,P4022-1,0,Q4022-P4022+1),0),0),6)</f>
        <v>#N/A</v>
      </c>
      <c r="S4022" s="36" t="e">
        <f ca="1">VLOOKUP(R4022,Lists!B:D,3,FALSE)</f>
        <v>#N/A</v>
      </c>
      <c r="T4022" s="36" t="str">
        <f>IF(F4022&lt;&gt;"",MATCH(R4022,'Maximum minutes'!B:B,0),"")</f>
        <v/>
      </c>
      <c r="U4022" s="36">
        <f ca="1">IF(F4022&lt;&gt;"",COUNTA(OFFSET('Maximum minutes'!$C$1,'Annexe A1 Cours'!T4022,0,1,50)),0)</f>
        <v>0</v>
      </c>
      <c r="V4022" s="37">
        <f ca="1">IFERROR(OFFSET('Maximum minutes'!$C$1,T4022+1,-1+MATCH(G4022,OFFSET('Maximum minutes'!$C$1,T4022-1,0,1,50),0)),0)</f>
        <v>0</v>
      </c>
      <c r="W4022" s="38">
        <f t="shared" ca="1" si="124"/>
        <v>0</v>
      </c>
    </row>
    <row r="4023" spans="1:23" s="36" customFormat="1" ht="18.75">
      <c r="A4023" s="34"/>
      <c r="B4023" s="39"/>
      <c r="C4023" s="39"/>
      <c r="D4023" s="35"/>
      <c r="E4023" s="40"/>
      <c r="F4023" s="39"/>
      <c r="G4023" s="39"/>
      <c r="H4023" s="39"/>
      <c r="I4023" s="34"/>
      <c r="J4023" s="34"/>
      <c r="K4023" s="34"/>
      <c r="L4023" s="34"/>
      <c r="M4023" s="43" t="str">
        <f ca="1">IFERROR(OFFSET('Maximum minutes'!$C$1,T4023,MATCH(IF(G4023&lt;&gt;"",G4023,F4023),OFFSET('Maximum minutes'!$C$1,T4023-1,0,1,U4023+1),0)-1)*IF(OR(ISNUMBER(J4023),J4023="sans examen"),1,0)*IF(W4023&lt;MinDate,1,0),"")</f>
        <v/>
      </c>
      <c r="N4023" s="36">
        <f t="shared" ca="1" si="125"/>
        <v>0</v>
      </c>
      <c r="O4023" s="36" t="e">
        <f ca="1">LEFT(OFFSET(Lists!$Q$2,MATCH(E4023,Lists!$R$3:$R$19,0),0),4)</f>
        <v>#N/A</v>
      </c>
      <c r="P4023" s="36" t="e">
        <f ca="1">MATCH(O4023,Lists!$S$2:$S$640,1)</f>
        <v>#N/A</v>
      </c>
      <c r="Q4023" s="36" t="e">
        <f ca="1">MATCH(LEFT(OFFSET(Lists!$Q$2,MATCH(E4023,Lists!$R$3:$R$19,0)+1,0),4),Lists!$S$3:$S$640,1)</f>
        <v>#N/A</v>
      </c>
      <c r="R4023" s="36" t="e">
        <f ca="1">LEFT(OFFSET(Lists!$S$2,P4023-1+MATCH(F4023,OFFSET(Lists!$T$3,P4023-1,0,Q4023-P4023+1),0),0),6)</f>
        <v>#N/A</v>
      </c>
      <c r="S4023" s="36" t="e">
        <f ca="1">VLOOKUP(R4023,Lists!B:D,3,FALSE)</f>
        <v>#N/A</v>
      </c>
      <c r="T4023" s="36" t="str">
        <f>IF(F4023&lt;&gt;"",MATCH(R4023,'Maximum minutes'!B:B,0),"")</f>
        <v/>
      </c>
      <c r="U4023" s="36">
        <f ca="1">IF(F4023&lt;&gt;"",COUNTA(OFFSET('Maximum minutes'!$C$1,'Annexe A1 Cours'!T4023,0,1,50)),0)</f>
        <v>0</v>
      </c>
      <c r="V4023" s="37">
        <f ca="1">IFERROR(OFFSET('Maximum minutes'!$C$1,T4023+1,-1+MATCH(G4023,OFFSET('Maximum minutes'!$C$1,T4023-1,0,1,50),0)),0)</f>
        <v>0</v>
      </c>
      <c r="W4023" s="38">
        <f t="shared" ca="1" si="124"/>
        <v>0</v>
      </c>
    </row>
    <row r="4024" spans="1:23" s="36" customFormat="1" ht="18.75">
      <c r="A4024" s="34"/>
      <c r="B4024" s="39"/>
      <c r="C4024" s="39"/>
      <c r="D4024" s="35"/>
      <c r="E4024" s="40"/>
      <c r="F4024" s="39"/>
      <c r="G4024" s="39"/>
      <c r="H4024" s="39"/>
      <c r="I4024" s="34"/>
      <c r="J4024" s="34"/>
      <c r="K4024" s="34"/>
      <c r="L4024" s="34"/>
      <c r="M4024" s="43" t="str">
        <f ca="1">IFERROR(OFFSET('Maximum minutes'!$C$1,T4024,MATCH(IF(G4024&lt;&gt;"",G4024,F4024),OFFSET('Maximum minutes'!$C$1,T4024-1,0,1,U4024+1),0)-1)*IF(OR(ISNUMBER(J4024),J4024="sans examen"),1,0)*IF(W4024&lt;MinDate,1,0),"")</f>
        <v/>
      </c>
      <c r="N4024" s="36">
        <f t="shared" ca="1" si="125"/>
        <v>0</v>
      </c>
      <c r="O4024" s="36" t="e">
        <f ca="1">LEFT(OFFSET(Lists!$Q$2,MATCH(E4024,Lists!$R$3:$R$19,0),0),4)</f>
        <v>#N/A</v>
      </c>
      <c r="P4024" s="36" t="e">
        <f ca="1">MATCH(O4024,Lists!$S$2:$S$640,1)</f>
        <v>#N/A</v>
      </c>
      <c r="Q4024" s="36" t="e">
        <f ca="1">MATCH(LEFT(OFFSET(Lists!$Q$2,MATCH(E4024,Lists!$R$3:$R$19,0)+1,0),4),Lists!$S$3:$S$640,1)</f>
        <v>#N/A</v>
      </c>
      <c r="R4024" s="36" t="e">
        <f ca="1">LEFT(OFFSET(Lists!$S$2,P4024-1+MATCH(F4024,OFFSET(Lists!$T$3,P4024-1,0,Q4024-P4024+1),0),0),6)</f>
        <v>#N/A</v>
      </c>
      <c r="S4024" s="36" t="e">
        <f ca="1">VLOOKUP(R4024,Lists!B:D,3,FALSE)</f>
        <v>#N/A</v>
      </c>
      <c r="T4024" s="36" t="str">
        <f>IF(F4024&lt;&gt;"",MATCH(R4024,'Maximum minutes'!B:B,0),"")</f>
        <v/>
      </c>
      <c r="U4024" s="36">
        <f ca="1">IF(F4024&lt;&gt;"",COUNTA(OFFSET('Maximum minutes'!$C$1,'Annexe A1 Cours'!T4024,0,1,50)),0)</f>
        <v>0</v>
      </c>
      <c r="V4024" s="37">
        <f ca="1">IFERROR(OFFSET('Maximum minutes'!$C$1,T4024+1,-1+MATCH(G4024,OFFSET('Maximum minutes'!$C$1,T4024-1,0,1,50),0)),0)</f>
        <v>0</v>
      </c>
      <c r="W4024" s="38">
        <f t="shared" ca="1" si="124"/>
        <v>0</v>
      </c>
    </row>
    <row r="4025" spans="1:23" s="36" customFormat="1" ht="18.75">
      <c r="A4025" s="34"/>
      <c r="B4025" s="39"/>
      <c r="C4025" s="39"/>
      <c r="D4025" s="35"/>
      <c r="E4025" s="40"/>
      <c r="F4025" s="39"/>
      <c r="G4025" s="39"/>
      <c r="H4025" s="39"/>
      <c r="I4025" s="34"/>
      <c r="J4025" s="34"/>
      <c r="K4025" s="34"/>
      <c r="L4025" s="34"/>
      <c r="M4025" s="43" t="str">
        <f ca="1">IFERROR(OFFSET('Maximum minutes'!$C$1,T4025,MATCH(IF(G4025&lt;&gt;"",G4025,F4025),OFFSET('Maximum minutes'!$C$1,T4025-1,0,1,U4025+1),0)-1)*IF(OR(ISNUMBER(J4025),J4025="sans examen"),1,0)*IF(W4025&lt;MinDate,1,0),"")</f>
        <v/>
      </c>
      <c r="N4025" s="36">
        <f t="shared" ca="1" si="125"/>
        <v>0</v>
      </c>
      <c r="O4025" s="36" t="e">
        <f ca="1">LEFT(OFFSET(Lists!$Q$2,MATCH(E4025,Lists!$R$3:$R$19,0),0),4)</f>
        <v>#N/A</v>
      </c>
      <c r="P4025" s="36" t="e">
        <f ca="1">MATCH(O4025,Lists!$S$2:$S$640,1)</f>
        <v>#N/A</v>
      </c>
      <c r="Q4025" s="36" t="e">
        <f ca="1">MATCH(LEFT(OFFSET(Lists!$Q$2,MATCH(E4025,Lists!$R$3:$R$19,0)+1,0),4),Lists!$S$3:$S$640,1)</f>
        <v>#N/A</v>
      </c>
      <c r="R4025" s="36" t="e">
        <f ca="1">LEFT(OFFSET(Lists!$S$2,P4025-1+MATCH(F4025,OFFSET(Lists!$T$3,P4025-1,0,Q4025-P4025+1),0),0),6)</f>
        <v>#N/A</v>
      </c>
      <c r="S4025" s="36" t="e">
        <f ca="1">VLOOKUP(R4025,Lists!B:D,3,FALSE)</f>
        <v>#N/A</v>
      </c>
      <c r="T4025" s="36" t="str">
        <f>IF(F4025&lt;&gt;"",MATCH(R4025,'Maximum minutes'!B:B,0),"")</f>
        <v/>
      </c>
      <c r="U4025" s="36">
        <f ca="1">IF(F4025&lt;&gt;"",COUNTA(OFFSET('Maximum minutes'!$C$1,'Annexe A1 Cours'!T4025,0,1,50)),0)</f>
        <v>0</v>
      </c>
      <c r="V4025" s="37">
        <f ca="1">IFERROR(OFFSET('Maximum minutes'!$C$1,T4025+1,-1+MATCH(G4025,OFFSET('Maximum minutes'!$C$1,T4025-1,0,1,50),0)),0)</f>
        <v>0</v>
      </c>
      <c r="W4025" s="38">
        <f t="shared" ca="1" si="124"/>
        <v>0</v>
      </c>
    </row>
    <row r="4026" spans="1:23" s="36" customFormat="1" ht="18.75">
      <c r="A4026" s="34"/>
      <c r="B4026" s="39"/>
      <c r="C4026" s="39"/>
      <c r="D4026" s="35"/>
      <c r="E4026" s="40"/>
      <c r="F4026" s="39"/>
      <c r="G4026" s="39"/>
      <c r="H4026" s="39"/>
      <c r="I4026" s="34"/>
      <c r="J4026" s="34"/>
      <c r="K4026" s="34"/>
      <c r="L4026" s="34"/>
      <c r="M4026" s="43" t="str">
        <f ca="1">IFERROR(OFFSET('Maximum minutes'!$C$1,T4026,MATCH(IF(G4026&lt;&gt;"",G4026,F4026),OFFSET('Maximum minutes'!$C$1,T4026-1,0,1,U4026+1),0)-1)*IF(OR(ISNUMBER(J4026),J4026="sans examen"),1,0)*IF(W4026&lt;MinDate,1,0),"")</f>
        <v/>
      </c>
      <c r="N4026" s="36">
        <f t="shared" ca="1" si="125"/>
        <v>0</v>
      </c>
      <c r="O4026" s="36" t="e">
        <f ca="1">LEFT(OFFSET(Lists!$Q$2,MATCH(E4026,Lists!$R$3:$R$19,0),0),4)</f>
        <v>#N/A</v>
      </c>
      <c r="P4026" s="36" t="e">
        <f ca="1">MATCH(O4026,Lists!$S$2:$S$640,1)</f>
        <v>#N/A</v>
      </c>
      <c r="Q4026" s="36" t="e">
        <f ca="1">MATCH(LEFT(OFFSET(Lists!$Q$2,MATCH(E4026,Lists!$R$3:$R$19,0)+1,0),4),Lists!$S$3:$S$640,1)</f>
        <v>#N/A</v>
      </c>
      <c r="R4026" s="36" t="e">
        <f ca="1">LEFT(OFFSET(Lists!$S$2,P4026-1+MATCH(F4026,OFFSET(Lists!$T$3,P4026-1,0,Q4026-P4026+1),0),0),6)</f>
        <v>#N/A</v>
      </c>
      <c r="S4026" s="36" t="e">
        <f ca="1">VLOOKUP(R4026,Lists!B:D,3,FALSE)</f>
        <v>#N/A</v>
      </c>
      <c r="T4026" s="36" t="str">
        <f>IF(F4026&lt;&gt;"",MATCH(R4026,'Maximum minutes'!B:B,0),"")</f>
        <v/>
      </c>
      <c r="U4026" s="36">
        <f ca="1">IF(F4026&lt;&gt;"",COUNTA(OFFSET('Maximum minutes'!$C$1,'Annexe A1 Cours'!T4026,0,1,50)),0)</f>
        <v>0</v>
      </c>
      <c r="V4026" s="37">
        <f ca="1">IFERROR(OFFSET('Maximum minutes'!$C$1,T4026+1,-1+MATCH(G4026,OFFSET('Maximum minutes'!$C$1,T4026-1,0,1,50),0)),0)</f>
        <v>0</v>
      </c>
      <c r="W4026" s="38">
        <f t="shared" ca="1" si="124"/>
        <v>0</v>
      </c>
    </row>
    <row r="4027" spans="1:23" s="36" customFormat="1" ht="18.75">
      <c r="A4027" s="34"/>
      <c r="B4027" s="39"/>
      <c r="C4027" s="39"/>
      <c r="D4027" s="35"/>
      <c r="E4027" s="40"/>
      <c r="F4027" s="39"/>
      <c r="G4027" s="39"/>
      <c r="H4027" s="39"/>
      <c r="I4027" s="34"/>
      <c r="J4027" s="34"/>
      <c r="K4027" s="34"/>
      <c r="L4027" s="34"/>
      <c r="M4027" s="43" t="str">
        <f ca="1">IFERROR(OFFSET('Maximum minutes'!$C$1,T4027,MATCH(IF(G4027&lt;&gt;"",G4027,F4027),OFFSET('Maximum minutes'!$C$1,T4027-1,0,1,U4027+1),0)-1)*IF(OR(ISNUMBER(J4027),J4027="sans examen"),1,0)*IF(W4027&lt;MinDate,1,0),"")</f>
        <v/>
      </c>
      <c r="N4027" s="36">
        <f t="shared" ca="1" si="125"/>
        <v>0</v>
      </c>
      <c r="O4027" s="36" t="e">
        <f ca="1">LEFT(OFFSET(Lists!$Q$2,MATCH(E4027,Lists!$R$3:$R$19,0),0),4)</f>
        <v>#N/A</v>
      </c>
      <c r="P4027" s="36" t="e">
        <f ca="1">MATCH(O4027,Lists!$S$2:$S$640,1)</f>
        <v>#N/A</v>
      </c>
      <c r="Q4027" s="36" t="e">
        <f ca="1">MATCH(LEFT(OFFSET(Lists!$Q$2,MATCH(E4027,Lists!$R$3:$R$19,0)+1,0),4),Lists!$S$3:$S$640,1)</f>
        <v>#N/A</v>
      </c>
      <c r="R4027" s="36" t="e">
        <f ca="1">LEFT(OFFSET(Lists!$S$2,P4027-1+MATCH(F4027,OFFSET(Lists!$T$3,P4027-1,0,Q4027-P4027+1),0),0),6)</f>
        <v>#N/A</v>
      </c>
      <c r="S4027" s="36" t="e">
        <f ca="1">VLOOKUP(R4027,Lists!B:D,3,FALSE)</f>
        <v>#N/A</v>
      </c>
      <c r="T4027" s="36" t="str">
        <f>IF(F4027&lt;&gt;"",MATCH(R4027,'Maximum minutes'!B:B,0),"")</f>
        <v/>
      </c>
      <c r="U4027" s="36">
        <f ca="1">IF(F4027&lt;&gt;"",COUNTA(OFFSET('Maximum minutes'!$C$1,'Annexe A1 Cours'!T4027,0,1,50)),0)</f>
        <v>0</v>
      </c>
      <c r="V4027" s="37">
        <f ca="1">IFERROR(OFFSET('Maximum minutes'!$C$1,T4027+1,-1+MATCH(G4027,OFFSET('Maximum minutes'!$C$1,T4027-1,0,1,50),0)),0)</f>
        <v>0</v>
      </c>
      <c r="W4027" s="38">
        <f t="shared" ca="1" si="124"/>
        <v>0</v>
      </c>
    </row>
    <row r="4028" spans="1:23" s="36" customFormat="1" ht="18.75">
      <c r="A4028" s="34"/>
      <c r="B4028" s="39"/>
      <c r="C4028" s="39"/>
      <c r="D4028" s="35"/>
      <c r="E4028" s="40"/>
      <c r="F4028" s="39"/>
      <c r="G4028" s="39"/>
      <c r="H4028" s="39"/>
      <c r="I4028" s="34"/>
      <c r="J4028" s="34"/>
      <c r="K4028" s="34"/>
      <c r="L4028" s="34"/>
      <c r="M4028" s="43" t="str">
        <f ca="1">IFERROR(OFFSET('Maximum minutes'!$C$1,T4028,MATCH(IF(G4028&lt;&gt;"",G4028,F4028),OFFSET('Maximum minutes'!$C$1,T4028-1,0,1,U4028+1),0)-1)*IF(OR(ISNUMBER(J4028),J4028="sans examen"),1,0)*IF(W4028&lt;MinDate,1,0),"")</f>
        <v/>
      </c>
      <c r="N4028" s="36">
        <f t="shared" ca="1" si="125"/>
        <v>0</v>
      </c>
      <c r="O4028" s="36" t="e">
        <f ca="1">LEFT(OFFSET(Lists!$Q$2,MATCH(E4028,Lists!$R$3:$R$19,0),0),4)</f>
        <v>#N/A</v>
      </c>
      <c r="P4028" s="36" t="e">
        <f ca="1">MATCH(O4028,Lists!$S$2:$S$640,1)</f>
        <v>#N/A</v>
      </c>
      <c r="Q4028" s="36" t="e">
        <f ca="1">MATCH(LEFT(OFFSET(Lists!$Q$2,MATCH(E4028,Lists!$R$3:$R$19,0)+1,0),4),Lists!$S$3:$S$640,1)</f>
        <v>#N/A</v>
      </c>
      <c r="R4028" s="36" t="e">
        <f ca="1">LEFT(OFFSET(Lists!$S$2,P4028-1+MATCH(F4028,OFFSET(Lists!$T$3,P4028-1,0,Q4028-P4028+1),0),0),6)</f>
        <v>#N/A</v>
      </c>
      <c r="S4028" s="36" t="e">
        <f ca="1">VLOOKUP(R4028,Lists!B:D,3,FALSE)</f>
        <v>#N/A</v>
      </c>
      <c r="T4028" s="36" t="str">
        <f>IF(F4028&lt;&gt;"",MATCH(R4028,'Maximum minutes'!B:B,0),"")</f>
        <v/>
      </c>
      <c r="U4028" s="36">
        <f ca="1">IF(F4028&lt;&gt;"",COUNTA(OFFSET('Maximum minutes'!$C$1,'Annexe A1 Cours'!T4028,0,1,50)),0)</f>
        <v>0</v>
      </c>
      <c r="V4028" s="37">
        <f ca="1">IFERROR(OFFSET('Maximum minutes'!$C$1,T4028+1,-1+MATCH(G4028,OFFSET('Maximum minutes'!$C$1,T4028-1,0,1,50),0)),0)</f>
        <v>0</v>
      </c>
      <c r="W4028" s="38">
        <f t="shared" ca="1" si="124"/>
        <v>0</v>
      </c>
    </row>
    <row r="4029" spans="1:23" s="36" customFormat="1" ht="18.75">
      <c r="A4029" s="34"/>
      <c r="B4029" s="39"/>
      <c r="C4029" s="39"/>
      <c r="D4029" s="35"/>
      <c r="E4029" s="40"/>
      <c r="F4029" s="39"/>
      <c r="G4029" s="39"/>
      <c r="H4029" s="39"/>
      <c r="I4029" s="34"/>
      <c r="J4029" s="34"/>
      <c r="K4029" s="34"/>
      <c r="L4029" s="34"/>
      <c r="M4029" s="43" t="str">
        <f ca="1">IFERROR(OFFSET('Maximum minutes'!$C$1,T4029,MATCH(IF(G4029&lt;&gt;"",G4029,F4029),OFFSET('Maximum minutes'!$C$1,T4029-1,0,1,U4029+1),0)-1)*IF(OR(ISNUMBER(J4029),J4029="sans examen"),1,0)*IF(W4029&lt;MinDate,1,0),"")</f>
        <v/>
      </c>
      <c r="N4029" s="36">
        <f t="shared" ca="1" si="125"/>
        <v>0</v>
      </c>
      <c r="O4029" s="36" t="e">
        <f ca="1">LEFT(OFFSET(Lists!$Q$2,MATCH(E4029,Lists!$R$3:$R$19,0),0),4)</f>
        <v>#N/A</v>
      </c>
      <c r="P4029" s="36" t="e">
        <f ca="1">MATCH(O4029,Lists!$S$2:$S$640,1)</f>
        <v>#N/A</v>
      </c>
      <c r="Q4029" s="36" t="e">
        <f ca="1">MATCH(LEFT(OFFSET(Lists!$Q$2,MATCH(E4029,Lists!$R$3:$R$19,0)+1,0),4),Lists!$S$3:$S$640,1)</f>
        <v>#N/A</v>
      </c>
      <c r="R4029" s="36" t="e">
        <f ca="1">LEFT(OFFSET(Lists!$S$2,P4029-1+MATCH(F4029,OFFSET(Lists!$T$3,P4029-1,0,Q4029-P4029+1),0),0),6)</f>
        <v>#N/A</v>
      </c>
      <c r="S4029" s="36" t="e">
        <f ca="1">VLOOKUP(R4029,Lists!B:D,3,FALSE)</f>
        <v>#N/A</v>
      </c>
      <c r="T4029" s="36" t="str">
        <f>IF(F4029&lt;&gt;"",MATCH(R4029,'Maximum minutes'!B:B,0),"")</f>
        <v/>
      </c>
      <c r="U4029" s="36">
        <f ca="1">IF(F4029&lt;&gt;"",COUNTA(OFFSET('Maximum minutes'!$C$1,'Annexe A1 Cours'!T4029,0,1,50)),0)</f>
        <v>0</v>
      </c>
      <c r="V4029" s="37">
        <f ca="1">IFERROR(OFFSET('Maximum minutes'!$C$1,T4029+1,-1+MATCH(G4029,OFFSET('Maximum minutes'!$C$1,T4029-1,0,1,50),0)),0)</f>
        <v>0</v>
      </c>
      <c r="W4029" s="38">
        <f t="shared" ca="1" si="124"/>
        <v>0</v>
      </c>
    </row>
    <row r="4030" spans="1:23" s="36" customFormat="1" ht="18.75">
      <c r="A4030" s="34"/>
      <c r="B4030" s="39"/>
      <c r="C4030" s="39"/>
      <c r="D4030" s="35"/>
      <c r="E4030" s="40"/>
      <c r="F4030" s="39"/>
      <c r="G4030" s="39"/>
      <c r="H4030" s="39"/>
      <c r="I4030" s="34"/>
      <c r="J4030" s="34"/>
      <c r="K4030" s="34"/>
      <c r="L4030" s="34"/>
      <c r="M4030" s="43" t="str">
        <f ca="1">IFERROR(OFFSET('Maximum minutes'!$C$1,T4030,MATCH(IF(G4030&lt;&gt;"",G4030,F4030),OFFSET('Maximum minutes'!$C$1,T4030-1,0,1,U4030+1),0)-1)*IF(OR(ISNUMBER(J4030),J4030="sans examen"),1,0)*IF(W4030&lt;MinDate,1,0),"")</f>
        <v/>
      </c>
      <c r="N4030" s="36">
        <f t="shared" ca="1" si="125"/>
        <v>0</v>
      </c>
      <c r="O4030" s="36" t="e">
        <f ca="1">LEFT(OFFSET(Lists!$Q$2,MATCH(E4030,Lists!$R$3:$R$19,0),0),4)</f>
        <v>#N/A</v>
      </c>
      <c r="P4030" s="36" t="e">
        <f ca="1">MATCH(O4030,Lists!$S$2:$S$640,1)</f>
        <v>#N/A</v>
      </c>
      <c r="Q4030" s="36" t="e">
        <f ca="1">MATCH(LEFT(OFFSET(Lists!$Q$2,MATCH(E4030,Lists!$R$3:$R$19,0)+1,0),4),Lists!$S$3:$S$640,1)</f>
        <v>#N/A</v>
      </c>
      <c r="R4030" s="36" t="e">
        <f ca="1">LEFT(OFFSET(Lists!$S$2,P4030-1+MATCH(F4030,OFFSET(Lists!$T$3,P4030-1,0,Q4030-P4030+1),0),0),6)</f>
        <v>#N/A</v>
      </c>
      <c r="S4030" s="36" t="e">
        <f ca="1">VLOOKUP(R4030,Lists!B:D,3,FALSE)</f>
        <v>#N/A</v>
      </c>
      <c r="T4030" s="36" t="str">
        <f>IF(F4030&lt;&gt;"",MATCH(R4030,'Maximum minutes'!B:B,0),"")</f>
        <v/>
      </c>
      <c r="U4030" s="36">
        <f ca="1">IF(F4030&lt;&gt;"",COUNTA(OFFSET('Maximum minutes'!$C$1,'Annexe A1 Cours'!T4030,0,1,50)),0)</f>
        <v>0</v>
      </c>
      <c r="V4030" s="37">
        <f ca="1">IFERROR(OFFSET('Maximum minutes'!$C$1,T4030+1,-1+MATCH(G4030,OFFSET('Maximum minutes'!$C$1,T4030-1,0,1,50),0)),0)</f>
        <v>0</v>
      </c>
      <c r="W4030" s="38">
        <f t="shared" ca="1" si="124"/>
        <v>0</v>
      </c>
    </row>
    <row r="4031" spans="1:23" s="36" customFormat="1" ht="18.75">
      <c r="A4031" s="34"/>
      <c r="B4031" s="39"/>
      <c r="C4031" s="39"/>
      <c r="D4031" s="35"/>
      <c r="E4031" s="40"/>
      <c r="F4031" s="39"/>
      <c r="G4031" s="39"/>
      <c r="H4031" s="39"/>
      <c r="I4031" s="34"/>
      <c r="J4031" s="34"/>
      <c r="K4031" s="34"/>
      <c r="L4031" s="34"/>
      <c r="M4031" s="43" t="str">
        <f ca="1">IFERROR(OFFSET('Maximum minutes'!$C$1,T4031,MATCH(IF(G4031&lt;&gt;"",G4031,F4031),OFFSET('Maximum minutes'!$C$1,T4031-1,0,1,U4031+1),0)-1)*IF(OR(ISNUMBER(J4031),J4031="sans examen"),1,0)*IF(W4031&lt;MinDate,1,0),"")</f>
        <v/>
      </c>
      <c r="N4031" s="36">
        <f t="shared" ca="1" si="125"/>
        <v>0</v>
      </c>
      <c r="O4031" s="36" t="e">
        <f ca="1">LEFT(OFFSET(Lists!$Q$2,MATCH(E4031,Lists!$R$3:$R$19,0),0),4)</f>
        <v>#N/A</v>
      </c>
      <c r="P4031" s="36" t="e">
        <f ca="1">MATCH(O4031,Lists!$S$2:$S$640,1)</f>
        <v>#N/A</v>
      </c>
      <c r="Q4031" s="36" t="e">
        <f ca="1">MATCH(LEFT(OFFSET(Lists!$Q$2,MATCH(E4031,Lists!$R$3:$R$19,0)+1,0),4),Lists!$S$3:$S$640,1)</f>
        <v>#N/A</v>
      </c>
      <c r="R4031" s="36" t="e">
        <f ca="1">LEFT(OFFSET(Lists!$S$2,P4031-1+MATCH(F4031,OFFSET(Lists!$T$3,P4031-1,0,Q4031-P4031+1),0),0),6)</f>
        <v>#N/A</v>
      </c>
      <c r="S4031" s="36" t="e">
        <f ca="1">VLOOKUP(R4031,Lists!B:D,3,FALSE)</f>
        <v>#N/A</v>
      </c>
      <c r="T4031" s="36" t="str">
        <f>IF(F4031&lt;&gt;"",MATCH(R4031,'Maximum minutes'!B:B,0),"")</f>
        <v/>
      </c>
      <c r="U4031" s="36">
        <f ca="1">IF(F4031&lt;&gt;"",COUNTA(OFFSET('Maximum minutes'!$C$1,'Annexe A1 Cours'!T4031,0,1,50)),0)</f>
        <v>0</v>
      </c>
      <c r="V4031" s="37">
        <f ca="1">IFERROR(OFFSET('Maximum minutes'!$C$1,T4031+1,-1+MATCH(G4031,OFFSET('Maximum minutes'!$C$1,T4031-1,0,1,50),0)),0)</f>
        <v>0</v>
      </c>
      <c r="W4031" s="38">
        <f t="shared" ca="1" si="124"/>
        <v>0</v>
      </c>
    </row>
    <row r="4032" spans="1:23" s="36" customFormat="1" ht="18.75">
      <c r="A4032" s="34"/>
      <c r="B4032" s="39"/>
      <c r="C4032" s="39"/>
      <c r="D4032" s="35"/>
      <c r="E4032" s="40"/>
      <c r="F4032" s="39"/>
      <c r="G4032" s="39"/>
      <c r="H4032" s="39"/>
      <c r="I4032" s="34"/>
      <c r="J4032" s="34"/>
      <c r="K4032" s="34"/>
      <c r="L4032" s="34"/>
      <c r="M4032" s="43" t="str">
        <f ca="1">IFERROR(OFFSET('Maximum minutes'!$C$1,T4032,MATCH(IF(G4032&lt;&gt;"",G4032,F4032),OFFSET('Maximum minutes'!$C$1,T4032-1,0,1,U4032+1),0)-1)*IF(OR(ISNUMBER(J4032),J4032="sans examen"),1,0)*IF(W4032&lt;MinDate,1,0),"")</f>
        <v/>
      </c>
      <c r="N4032" s="36">
        <f t="shared" ca="1" si="125"/>
        <v>0</v>
      </c>
      <c r="O4032" s="36" t="e">
        <f ca="1">LEFT(OFFSET(Lists!$Q$2,MATCH(E4032,Lists!$R$3:$R$19,0),0),4)</f>
        <v>#N/A</v>
      </c>
      <c r="P4032" s="36" t="e">
        <f ca="1">MATCH(O4032,Lists!$S$2:$S$640,1)</f>
        <v>#N/A</v>
      </c>
      <c r="Q4032" s="36" t="e">
        <f ca="1">MATCH(LEFT(OFFSET(Lists!$Q$2,MATCH(E4032,Lists!$R$3:$R$19,0)+1,0),4),Lists!$S$3:$S$640,1)</f>
        <v>#N/A</v>
      </c>
      <c r="R4032" s="36" t="e">
        <f ca="1">LEFT(OFFSET(Lists!$S$2,P4032-1+MATCH(F4032,OFFSET(Lists!$T$3,P4032-1,0,Q4032-P4032+1),0),0),6)</f>
        <v>#N/A</v>
      </c>
      <c r="S4032" s="36" t="e">
        <f ca="1">VLOOKUP(R4032,Lists!B:D,3,FALSE)</f>
        <v>#N/A</v>
      </c>
      <c r="T4032" s="36" t="str">
        <f>IF(F4032&lt;&gt;"",MATCH(R4032,'Maximum minutes'!B:B,0),"")</f>
        <v/>
      </c>
      <c r="U4032" s="36">
        <f ca="1">IF(F4032&lt;&gt;"",COUNTA(OFFSET('Maximum minutes'!$C$1,'Annexe A1 Cours'!T4032,0,1,50)),0)</f>
        <v>0</v>
      </c>
      <c r="V4032" s="37">
        <f ca="1">IFERROR(OFFSET('Maximum minutes'!$C$1,T4032+1,-1+MATCH(G4032,OFFSET('Maximum minutes'!$C$1,T4032-1,0,1,50),0)),0)</f>
        <v>0</v>
      </c>
      <c r="W4032" s="38">
        <f t="shared" ca="1" si="124"/>
        <v>0</v>
      </c>
    </row>
    <row r="4033" spans="1:23" s="36" customFormat="1" ht="18.75">
      <c r="A4033" s="34"/>
      <c r="B4033" s="39"/>
      <c r="C4033" s="39"/>
      <c r="D4033" s="35"/>
      <c r="E4033" s="40"/>
      <c r="F4033" s="39"/>
      <c r="G4033" s="39"/>
      <c r="H4033" s="39"/>
      <c r="I4033" s="34"/>
      <c r="J4033" s="34"/>
      <c r="K4033" s="34"/>
      <c r="L4033" s="34"/>
      <c r="M4033" s="43" t="str">
        <f ca="1">IFERROR(OFFSET('Maximum minutes'!$C$1,T4033,MATCH(IF(G4033&lt;&gt;"",G4033,F4033),OFFSET('Maximum minutes'!$C$1,T4033-1,0,1,U4033+1),0)-1)*IF(OR(ISNUMBER(J4033),J4033="sans examen"),1,0)*IF(W4033&lt;MinDate,1,0),"")</f>
        <v/>
      </c>
      <c r="N4033" s="36">
        <f t="shared" ca="1" si="125"/>
        <v>0</v>
      </c>
      <c r="O4033" s="36" t="e">
        <f ca="1">LEFT(OFFSET(Lists!$Q$2,MATCH(E4033,Lists!$R$3:$R$19,0),0),4)</f>
        <v>#N/A</v>
      </c>
      <c r="P4033" s="36" t="e">
        <f ca="1">MATCH(O4033,Lists!$S$2:$S$640,1)</f>
        <v>#N/A</v>
      </c>
      <c r="Q4033" s="36" t="e">
        <f ca="1">MATCH(LEFT(OFFSET(Lists!$Q$2,MATCH(E4033,Lists!$R$3:$R$19,0)+1,0),4),Lists!$S$3:$S$640,1)</f>
        <v>#N/A</v>
      </c>
      <c r="R4033" s="36" t="e">
        <f ca="1">LEFT(OFFSET(Lists!$S$2,P4033-1+MATCH(F4033,OFFSET(Lists!$T$3,P4033-1,0,Q4033-P4033+1),0),0),6)</f>
        <v>#N/A</v>
      </c>
      <c r="S4033" s="36" t="e">
        <f ca="1">VLOOKUP(R4033,Lists!B:D,3,FALSE)</f>
        <v>#N/A</v>
      </c>
      <c r="T4033" s="36" t="str">
        <f>IF(F4033&lt;&gt;"",MATCH(R4033,'Maximum minutes'!B:B,0),"")</f>
        <v/>
      </c>
      <c r="U4033" s="36">
        <f ca="1">IF(F4033&lt;&gt;"",COUNTA(OFFSET('Maximum minutes'!$C$1,'Annexe A1 Cours'!T4033,0,1,50)),0)</f>
        <v>0</v>
      </c>
      <c r="V4033" s="37">
        <f ca="1">IFERROR(OFFSET('Maximum minutes'!$C$1,T4033+1,-1+MATCH(G4033,OFFSET('Maximum minutes'!$C$1,T4033-1,0,1,50),0)),0)</f>
        <v>0</v>
      </c>
      <c r="W4033" s="38">
        <f t="shared" ca="1" si="124"/>
        <v>0</v>
      </c>
    </row>
    <row r="4034" spans="1:23" s="36" customFormat="1" ht="18.75">
      <c r="A4034" s="34"/>
      <c r="B4034" s="39"/>
      <c r="C4034" s="39"/>
      <c r="D4034" s="35"/>
      <c r="E4034" s="40"/>
      <c r="F4034" s="39"/>
      <c r="G4034" s="39"/>
      <c r="H4034" s="39"/>
      <c r="I4034" s="34"/>
      <c r="J4034" s="34"/>
      <c r="K4034" s="34"/>
      <c r="L4034" s="34"/>
      <c r="M4034" s="43" t="str">
        <f ca="1">IFERROR(OFFSET('Maximum minutes'!$C$1,T4034,MATCH(IF(G4034&lt;&gt;"",G4034,F4034),OFFSET('Maximum minutes'!$C$1,T4034-1,0,1,U4034+1),0)-1)*IF(OR(ISNUMBER(J4034),J4034="sans examen"),1,0)*IF(W4034&lt;MinDate,1,0),"")</f>
        <v/>
      </c>
      <c r="N4034" s="36">
        <f t="shared" ca="1" si="125"/>
        <v>0</v>
      </c>
      <c r="O4034" s="36" t="e">
        <f ca="1">LEFT(OFFSET(Lists!$Q$2,MATCH(E4034,Lists!$R$3:$R$19,0),0),4)</f>
        <v>#N/A</v>
      </c>
      <c r="P4034" s="36" t="e">
        <f ca="1">MATCH(O4034,Lists!$S$2:$S$640,1)</f>
        <v>#N/A</v>
      </c>
      <c r="Q4034" s="36" t="e">
        <f ca="1">MATCH(LEFT(OFFSET(Lists!$Q$2,MATCH(E4034,Lists!$R$3:$R$19,0)+1,0),4),Lists!$S$3:$S$640,1)</f>
        <v>#N/A</v>
      </c>
      <c r="R4034" s="36" t="e">
        <f ca="1">LEFT(OFFSET(Lists!$S$2,P4034-1+MATCH(F4034,OFFSET(Lists!$T$3,P4034-1,0,Q4034-P4034+1),0),0),6)</f>
        <v>#N/A</v>
      </c>
      <c r="S4034" s="36" t="e">
        <f ca="1">VLOOKUP(R4034,Lists!B:D,3,FALSE)</f>
        <v>#N/A</v>
      </c>
      <c r="T4034" s="36" t="str">
        <f>IF(F4034&lt;&gt;"",MATCH(R4034,'Maximum minutes'!B:B,0),"")</f>
        <v/>
      </c>
      <c r="U4034" s="36">
        <f ca="1">IF(F4034&lt;&gt;"",COUNTA(OFFSET('Maximum minutes'!$C$1,'Annexe A1 Cours'!T4034,0,1,50)),0)</f>
        <v>0</v>
      </c>
      <c r="V4034" s="37">
        <f ca="1">IFERROR(OFFSET('Maximum minutes'!$C$1,T4034+1,-1+MATCH(G4034,OFFSET('Maximum minutes'!$C$1,T4034-1,0,1,50),0)),0)</f>
        <v>0</v>
      </c>
      <c r="W4034" s="38">
        <f t="shared" ca="1" si="124"/>
        <v>0</v>
      </c>
    </row>
    <row r="4035" spans="1:23" s="36" customFormat="1" ht="18.75">
      <c r="A4035" s="34"/>
      <c r="B4035" s="39"/>
      <c r="C4035" s="39"/>
      <c r="D4035" s="35"/>
      <c r="E4035" s="40"/>
      <c r="F4035" s="39"/>
      <c r="G4035" s="39"/>
      <c r="H4035" s="39"/>
      <c r="I4035" s="34"/>
      <c r="J4035" s="34"/>
      <c r="K4035" s="34"/>
      <c r="L4035" s="34"/>
      <c r="M4035" s="43" t="str">
        <f ca="1">IFERROR(OFFSET('Maximum minutes'!$C$1,T4035,MATCH(IF(G4035&lt;&gt;"",G4035,F4035),OFFSET('Maximum minutes'!$C$1,T4035-1,0,1,U4035+1),0)-1)*IF(OR(ISNUMBER(J4035),J4035="sans examen"),1,0)*IF(W4035&lt;MinDate,1,0),"")</f>
        <v/>
      </c>
      <c r="N4035" s="36">
        <f t="shared" ca="1" si="125"/>
        <v>0</v>
      </c>
      <c r="O4035" s="36" t="e">
        <f ca="1">LEFT(OFFSET(Lists!$Q$2,MATCH(E4035,Lists!$R$3:$R$19,0),0),4)</f>
        <v>#N/A</v>
      </c>
      <c r="P4035" s="36" t="e">
        <f ca="1">MATCH(O4035,Lists!$S$2:$S$640,1)</f>
        <v>#N/A</v>
      </c>
      <c r="Q4035" s="36" t="e">
        <f ca="1">MATCH(LEFT(OFFSET(Lists!$Q$2,MATCH(E4035,Lists!$R$3:$R$19,0)+1,0),4),Lists!$S$3:$S$640,1)</f>
        <v>#N/A</v>
      </c>
      <c r="R4035" s="36" t="e">
        <f ca="1">LEFT(OFFSET(Lists!$S$2,P4035-1+MATCH(F4035,OFFSET(Lists!$T$3,P4035-1,0,Q4035-P4035+1),0),0),6)</f>
        <v>#N/A</v>
      </c>
      <c r="S4035" s="36" t="e">
        <f ca="1">VLOOKUP(R4035,Lists!B:D,3,FALSE)</f>
        <v>#N/A</v>
      </c>
      <c r="T4035" s="36" t="str">
        <f>IF(F4035&lt;&gt;"",MATCH(R4035,'Maximum minutes'!B:B,0),"")</f>
        <v/>
      </c>
      <c r="U4035" s="36">
        <f ca="1">IF(F4035&lt;&gt;"",COUNTA(OFFSET('Maximum minutes'!$C$1,'Annexe A1 Cours'!T4035,0,1,50)),0)</f>
        <v>0</v>
      </c>
      <c r="V4035" s="37">
        <f ca="1">IFERROR(OFFSET('Maximum minutes'!$C$1,T4035+1,-1+MATCH(G4035,OFFSET('Maximum minutes'!$C$1,T4035-1,0,1,50),0)),0)</f>
        <v>0</v>
      </c>
      <c r="W4035" s="38">
        <f t="shared" ca="1" si="124"/>
        <v>0</v>
      </c>
    </row>
    <row r="4036" spans="1:23" s="36" customFormat="1" ht="18.75">
      <c r="A4036" s="34"/>
      <c r="B4036" s="39"/>
      <c r="C4036" s="39"/>
      <c r="D4036" s="35"/>
      <c r="E4036" s="40"/>
      <c r="F4036" s="39"/>
      <c r="G4036" s="39"/>
      <c r="H4036" s="39"/>
      <c r="I4036" s="34"/>
      <c r="J4036" s="34"/>
      <c r="K4036" s="34"/>
      <c r="L4036" s="34"/>
      <c r="M4036" s="43" t="str">
        <f ca="1">IFERROR(OFFSET('Maximum minutes'!$C$1,T4036,MATCH(IF(G4036&lt;&gt;"",G4036,F4036),OFFSET('Maximum minutes'!$C$1,T4036-1,0,1,U4036+1),0)-1)*IF(OR(ISNUMBER(J4036),J4036="sans examen"),1,0)*IF(W4036&lt;MinDate,1,0),"")</f>
        <v/>
      </c>
      <c r="N4036" s="36">
        <f t="shared" ca="1" si="125"/>
        <v>0</v>
      </c>
      <c r="O4036" s="36" t="e">
        <f ca="1">LEFT(OFFSET(Lists!$Q$2,MATCH(E4036,Lists!$R$3:$R$19,0),0),4)</f>
        <v>#N/A</v>
      </c>
      <c r="P4036" s="36" t="e">
        <f ca="1">MATCH(O4036,Lists!$S$2:$S$640,1)</f>
        <v>#N/A</v>
      </c>
      <c r="Q4036" s="36" t="e">
        <f ca="1">MATCH(LEFT(OFFSET(Lists!$Q$2,MATCH(E4036,Lists!$R$3:$R$19,0)+1,0),4),Lists!$S$3:$S$640,1)</f>
        <v>#N/A</v>
      </c>
      <c r="R4036" s="36" t="e">
        <f ca="1">LEFT(OFFSET(Lists!$S$2,P4036-1+MATCH(F4036,OFFSET(Lists!$T$3,P4036-1,0,Q4036-P4036+1),0),0),6)</f>
        <v>#N/A</v>
      </c>
      <c r="S4036" s="36" t="e">
        <f ca="1">VLOOKUP(R4036,Lists!B:D,3,FALSE)</f>
        <v>#N/A</v>
      </c>
      <c r="T4036" s="36" t="str">
        <f>IF(F4036&lt;&gt;"",MATCH(R4036,'Maximum minutes'!B:B,0),"")</f>
        <v/>
      </c>
      <c r="U4036" s="36">
        <f ca="1">IF(F4036&lt;&gt;"",COUNTA(OFFSET('Maximum minutes'!$C$1,'Annexe A1 Cours'!T4036,0,1,50)),0)</f>
        <v>0</v>
      </c>
      <c r="V4036" s="37">
        <f ca="1">IFERROR(OFFSET('Maximum minutes'!$C$1,T4036+1,-1+MATCH(G4036,OFFSET('Maximum minutes'!$C$1,T4036-1,0,1,50),0)),0)</f>
        <v>0</v>
      </c>
      <c r="W4036" s="38">
        <f t="shared" ca="1" si="124"/>
        <v>0</v>
      </c>
    </row>
    <row r="4037" spans="1:23" s="36" customFormat="1" ht="18.75">
      <c r="A4037" s="34"/>
      <c r="B4037" s="39"/>
      <c r="C4037" s="39"/>
      <c r="D4037" s="35"/>
      <c r="E4037" s="40"/>
      <c r="F4037" s="39"/>
      <c r="G4037" s="39"/>
      <c r="H4037" s="39"/>
      <c r="I4037" s="34"/>
      <c r="J4037" s="34"/>
      <c r="K4037" s="34"/>
      <c r="L4037" s="34"/>
      <c r="M4037" s="43" t="str">
        <f ca="1">IFERROR(OFFSET('Maximum minutes'!$C$1,T4037,MATCH(IF(G4037&lt;&gt;"",G4037,F4037),OFFSET('Maximum minutes'!$C$1,T4037-1,0,1,U4037+1),0)-1)*IF(OR(ISNUMBER(J4037),J4037="sans examen"),1,0)*IF(W4037&lt;MinDate,1,0),"")</f>
        <v/>
      </c>
      <c r="N4037" s="36">
        <f t="shared" ca="1" si="125"/>
        <v>0</v>
      </c>
      <c r="O4037" s="36" t="e">
        <f ca="1">LEFT(OFFSET(Lists!$Q$2,MATCH(E4037,Lists!$R$3:$R$19,0),0),4)</f>
        <v>#N/A</v>
      </c>
      <c r="P4037" s="36" t="e">
        <f ca="1">MATCH(O4037,Lists!$S$2:$S$640,1)</f>
        <v>#N/A</v>
      </c>
      <c r="Q4037" s="36" t="e">
        <f ca="1">MATCH(LEFT(OFFSET(Lists!$Q$2,MATCH(E4037,Lists!$R$3:$R$19,0)+1,0),4),Lists!$S$3:$S$640,1)</f>
        <v>#N/A</v>
      </c>
      <c r="R4037" s="36" t="e">
        <f ca="1">LEFT(OFFSET(Lists!$S$2,P4037-1+MATCH(F4037,OFFSET(Lists!$T$3,P4037-1,0,Q4037-P4037+1),0),0),6)</f>
        <v>#N/A</v>
      </c>
      <c r="S4037" s="36" t="e">
        <f ca="1">VLOOKUP(R4037,Lists!B:D,3,FALSE)</f>
        <v>#N/A</v>
      </c>
      <c r="T4037" s="36" t="str">
        <f>IF(F4037&lt;&gt;"",MATCH(R4037,'Maximum minutes'!B:B,0),"")</f>
        <v/>
      </c>
      <c r="U4037" s="36">
        <f ca="1">IF(F4037&lt;&gt;"",COUNTA(OFFSET('Maximum minutes'!$C$1,'Annexe A1 Cours'!T4037,0,1,50)),0)</f>
        <v>0</v>
      </c>
      <c r="V4037" s="37">
        <f ca="1">IFERROR(OFFSET('Maximum minutes'!$C$1,T4037+1,-1+MATCH(G4037,OFFSET('Maximum minutes'!$C$1,T4037-1,0,1,50),0)),0)</f>
        <v>0</v>
      </c>
      <c r="W4037" s="38">
        <f t="shared" ca="1" si="124"/>
        <v>0</v>
      </c>
    </row>
    <row r="4038" spans="1:23" s="36" customFormat="1" ht="18.75">
      <c r="A4038" s="34"/>
      <c r="B4038" s="39"/>
      <c r="C4038" s="39"/>
      <c r="D4038" s="35"/>
      <c r="E4038" s="40"/>
      <c r="F4038" s="39"/>
      <c r="G4038" s="39"/>
      <c r="H4038" s="39"/>
      <c r="I4038" s="34"/>
      <c r="J4038" s="34"/>
      <c r="K4038" s="34"/>
      <c r="L4038" s="34"/>
      <c r="M4038" s="43" t="str">
        <f ca="1">IFERROR(OFFSET('Maximum minutes'!$C$1,T4038,MATCH(IF(G4038&lt;&gt;"",G4038,F4038),OFFSET('Maximum minutes'!$C$1,T4038-1,0,1,U4038+1),0)-1)*IF(OR(ISNUMBER(J4038),J4038="sans examen"),1,0)*IF(W4038&lt;MinDate,1,0),"")</f>
        <v/>
      </c>
      <c r="N4038" s="36">
        <f t="shared" ca="1" si="125"/>
        <v>0</v>
      </c>
      <c r="O4038" s="36" t="e">
        <f ca="1">LEFT(OFFSET(Lists!$Q$2,MATCH(E4038,Lists!$R$3:$R$19,0),0),4)</f>
        <v>#N/A</v>
      </c>
      <c r="P4038" s="36" t="e">
        <f ca="1">MATCH(O4038,Lists!$S$2:$S$640,1)</f>
        <v>#N/A</v>
      </c>
      <c r="Q4038" s="36" t="e">
        <f ca="1">MATCH(LEFT(OFFSET(Lists!$Q$2,MATCH(E4038,Lists!$R$3:$R$19,0)+1,0),4),Lists!$S$3:$S$640,1)</f>
        <v>#N/A</v>
      </c>
      <c r="R4038" s="36" t="e">
        <f ca="1">LEFT(OFFSET(Lists!$S$2,P4038-1+MATCH(F4038,OFFSET(Lists!$T$3,P4038-1,0,Q4038-P4038+1),0),0),6)</f>
        <v>#N/A</v>
      </c>
      <c r="S4038" s="36" t="e">
        <f ca="1">VLOOKUP(R4038,Lists!B:D,3,FALSE)</f>
        <v>#N/A</v>
      </c>
      <c r="T4038" s="36" t="str">
        <f>IF(F4038&lt;&gt;"",MATCH(R4038,'Maximum minutes'!B:B,0),"")</f>
        <v/>
      </c>
      <c r="U4038" s="36">
        <f ca="1">IF(F4038&lt;&gt;"",COUNTA(OFFSET('Maximum minutes'!$C$1,'Annexe A1 Cours'!T4038,0,1,50)),0)</f>
        <v>0</v>
      </c>
      <c r="V4038" s="37">
        <f ca="1">IFERROR(OFFSET('Maximum minutes'!$C$1,T4038+1,-1+MATCH(G4038,OFFSET('Maximum minutes'!$C$1,T4038-1,0,1,50),0)),0)</f>
        <v>0</v>
      </c>
      <c r="W4038" s="38">
        <f t="shared" ca="1" si="124"/>
        <v>0</v>
      </c>
    </row>
    <row r="4039" spans="1:23" s="36" customFormat="1" ht="18.75">
      <c r="A4039" s="34"/>
      <c r="B4039" s="39"/>
      <c r="C4039" s="39"/>
      <c r="D4039" s="35"/>
      <c r="E4039" s="40"/>
      <c r="F4039" s="39"/>
      <c r="G4039" s="39"/>
      <c r="H4039" s="39"/>
      <c r="I4039" s="34"/>
      <c r="J4039" s="34"/>
      <c r="K4039" s="34"/>
      <c r="L4039" s="34"/>
      <c r="M4039" s="43" t="str">
        <f ca="1">IFERROR(OFFSET('Maximum minutes'!$C$1,T4039,MATCH(IF(G4039&lt;&gt;"",G4039,F4039),OFFSET('Maximum minutes'!$C$1,T4039-1,0,1,U4039+1),0)-1)*IF(OR(ISNUMBER(J4039),J4039="sans examen"),1,0)*IF(W4039&lt;MinDate,1,0),"")</f>
        <v/>
      </c>
      <c r="N4039" s="36">
        <f t="shared" ca="1" si="125"/>
        <v>0</v>
      </c>
      <c r="O4039" s="36" t="e">
        <f ca="1">LEFT(OFFSET(Lists!$Q$2,MATCH(E4039,Lists!$R$3:$R$19,0),0),4)</f>
        <v>#N/A</v>
      </c>
      <c r="P4039" s="36" t="e">
        <f ca="1">MATCH(O4039,Lists!$S$2:$S$640,1)</f>
        <v>#N/A</v>
      </c>
      <c r="Q4039" s="36" t="e">
        <f ca="1">MATCH(LEFT(OFFSET(Lists!$Q$2,MATCH(E4039,Lists!$R$3:$R$19,0)+1,0),4),Lists!$S$3:$S$640,1)</f>
        <v>#N/A</v>
      </c>
      <c r="R4039" s="36" t="e">
        <f ca="1">LEFT(OFFSET(Lists!$S$2,P4039-1+MATCH(F4039,OFFSET(Lists!$T$3,P4039-1,0,Q4039-P4039+1),0),0),6)</f>
        <v>#N/A</v>
      </c>
      <c r="S4039" s="36" t="e">
        <f ca="1">VLOOKUP(R4039,Lists!B:D,3,FALSE)</f>
        <v>#N/A</v>
      </c>
      <c r="T4039" s="36" t="str">
        <f>IF(F4039&lt;&gt;"",MATCH(R4039,'Maximum minutes'!B:B,0),"")</f>
        <v/>
      </c>
      <c r="U4039" s="36">
        <f ca="1">IF(F4039&lt;&gt;"",COUNTA(OFFSET('Maximum minutes'!$C$1,'Annexe A1 Cours'!T4039,0,1,50)),0)</f>
        <v>0</v>
      </c>
      <c r="V4039" s="37">
        <f ca="1">IFERROR(OFFSET('Maximum minutes'!$C$1,T4039+1,-1+MATCH(G4039,OFFSET('Maximum minutes'!$C$1,T4039-1,0,1,50),0)),0)</f>
        <v>0</v>
      </c>
      <c r="W4039" s="38">
        <f t="shared" ref="W4039:W4102" ca="1" si="126">IFERROR(DATE(YEAR(D4039)+V4039,MONTH(D4039),DAY(D4039)),"")</f>
        <v>0</v>
      </c>
    </row>
    <row r="4040" spans="1:23" s="36" customFormat="1" ht="18.75">
      <c r="A4040" s="34"/>
      <c r="B4040" s="39"/>
      <c r="C4040" s="39"/>
      <c r="D4040" s="35"/>
      <c r="E4040" s="40"/>
      <c r="F4040" s="39"/>
      <c r="G4040" s="39"/>
      <c r="H4040" s="39"/>
      <c r="I4040" s="34"/>
      <c r="J4040" s="34"/>
      <c r="K4040" s="34"/>
      <c r="L4040" s="34"/>
      <c r="M4040" s="43" t="str">
        <f ca="1">IFERROR(OFFSET('Maximum minutes'!$C$1,T4040,MATCH(IF(G4040&lt;&gt;"",G4040,F4040),OFFSET('Maximum minutes'!$C$1,T4040-1,0,1,U4040+1),0)-1)*IF(OR(ISNUMBER(J4040),J4040="sans examen"),1,0)*IF(W4040&lt;MinDate,1,0),"")</f>
        <v/>
      </c>
      <c r="N4040" s="36">
        <f t="shared" ref="N4040:N4103" ca="1" si="127">IF(K4040&gt;0,MIN(K4040,M4040),0)*IF(M4040="",0,1)</f>
        <v>0</v>
      </c>
      <c r="O4040" s="36" t="e">
        <f ca="1">LEFT(OFFSET(Lists!$Q$2,MATCH(E4040,Lists!$R$3:$R$19,0),0),4)</f>
        <v>#N/A</v>
      </c>
      <c r="P4040" s="36" t="e">
        <f ca="1">MATCH(O4040,Lists!$S$2:$S$640,1)</f>
        <v>#N/A</v>
      </c>
      <c r="Q4040" s="36" t="e">
        <f ca="1">MATCH(LEFT(OFFSET(Lists!$Q$2,MATCH(E4040,Lists!$R$3:$R$19,0)+1,0),4),Lists!$S$3:$S$640,1)</f>
        <v>#N/A</v>
      </c>
      <c r="R4040" s="36" t="e">
        <f ca="1">LEFT(OFFSET(Lists!$S$2,P4040-1+MATCH(F4040,OFFSET(Lists!$T$3,P4040-1,0,Q4040-P4040+1),0),0),6)</f>
        <v>#N/A</v>
      </c>
      <c r="S4040" s="36" t="e">
        <f ca="1">VLOOKUP(R4040,Lists!B:D,3,FALSE)</f>
        <v>#N/A</v>
      </c>
      <c r="T4040" s="36" t="str">
        <f>IF(F4040&lt;&gt;"",MATCH(R4040,'Maximum minutes'!B:B,0),"")</f>
        <v/>
      </c>
      <c r="U4040" s="36">
        <f ca="1">IF(F4040&lt;&gt;"",COUNTA(OFFSET('Maximum minutes'!$C$1,'Annexe A1 Cours'!T4040,0,1,50)),0)</f>
        <v>0</v>
      </c>
      <c r="V4040" s="37">
        <f ca="1">IFERROR(OFFSET('Maximum minutes'!$C$1,T4040+1,-1+MATCH(G4040,OFFSET('Maximum minutes'!$C$1,T4040-1,0,1,50),0)),0)</f>
        <v>0</v>
      </c>
      <c r="W4040" s="38">
        <f t="shared" ca="1" si="126"/>
        <v>0</v>
      </c>
    </row>
    <row r="4041" spans="1:23" s="36" customFormat="1" ht="18.75">
      <c r="A4041" s="34"/>
      <c r="B4041" s="39"/>
      <c r="C4041" s="39"/>
      <c r="D4041" s="35"/>
      <c r="E4041" s="40"/>
      <c r="F4041" s="39"/>
      <c r="G4041" s="39"/>
      <c r="H4041" s="39"/>
      <c r="I4041" s="34"/>
      <c r="J4041" s="34"/>
      <c r="K4041" s="34"/>
      <c r="L4041" s="34"/>
      <c r="M4041" s="43" t="str">
        <f ca="1">IFERROR(OFFSET('Maximum minutes'!$C$1,T4041,MATCH(IF(G4041&lt;&gt;"",G4041,F4041),OFFSET('Maximum minutes'!$C$1,T4041-1,0,1,U4041+1),0)-1)*IF(OR(ISNUMBER(J4041),J4041="sans examen"),1,0)*IF(W4041&lt;MinDate,1,0),"")</f>
        <v/>
      </c>
      <c r="N4041" s="36">
        <f t="shared" ca="1" si="127"/>
        <v>0</v>
      </c>
      <c r="O4041" s="36" t="e">
        <f ca="1">LEFT(OFFSET(Lists!$Q$2,MATCH(E4041,Lists!$R$3:$R$19,0),0),4)</f>
        <v>#N/A</v>
      </c>
      <c r="P4041" s="36" t="e">
        <f ca="1">MATCH(O4041,Lists!$S$2:$S$640,1)</f>
        <v>#N/A</v>
      </c>
      <c r="Q4041" s="36" t="e">
        <f ca="1">MATCH(LEFT(OFFSET(Lists!$Q$2,MATCH(E4041,Lists!$R$3:$R$19,0)+1,0),4),Lists!$S$3:$S$640,1)</f>
        <v>#N/A</v>
      </c>
      <c r="R4041" s="36" t="e">
        <f ca="1">LEFT(OFFSET(Lists!$S$2,P4041-1+MATCH(F4041,OFFSET(Lists!$T$3,P4041-1,0,Q4041-P4041+1),0),0),6)</f>
        <v>#N/A</v>
      </c>
      <c r="S4041" s="36" t="e">
        <f ca="1">VLOOKUP(R4041,Lists!B:D,3,FALSE)</f>
        <v>#N/A</v>
      </c>
      <c r="T4041" s="36" t="str">
        <f>IF(F4041&lt;&gt;"",MATCH(R4041,'Maximum minutes'!B:B,0),"")</f>
        <v/>
      </c>
      <c r="U4041" s="36">
        <f ca="1">IF(F4041&lt;&gt;"",COUNTA(OFFSET('Maximum minutes'!$C$1,'Annexe A1 Cours'!T4041,0,1,50)),0)</f>
        <v>0</v>
      </c>
      <c r="V4041" s="37">
        <f ca="1">IFERROR(OFFSET('Maximum minutes'!$C$1,T4041+1,-1+MATCH(G4041,OFFSET('Maximum minutes'!$C$1,T4041-1,0,1,50),0)),0)</f>
        <v>0</v>
      </c>
      <c r="W4041" s="38">
        <f t="shared" ca="1" si="126"/>
        <v>0</v>
      </c>
    </row>
    <row r="4042" spans="1:23" s="36" customFormat="1" ht="18.75">
      <c r="A4042" s="34"/>
      <c r="B4042" s="39"/>
      <c r="C4042" s="39"/>
      <c r="D4042" s="35"/>
      <c r="E4042" s="40"/>
      <c r="F4042" s="39"/>
      <c r="G4042" s="39"/>
      <c r="H4042" s="39"/>
      <c r="I4042" s="34"/>
      <c r="J4042" s="34"/>
      <c r="K4042" s="34"/>
      <c r="L4042" s="34"/>
      <c r="M4042" s="43" t="str">
        <f ca="1">IFERROR(OFFSET('Maximum minutes'!$C$1,T4042,MATCH(IF(G4042&lt;&gt;"",G4042,F4042),OFFSET('Maximum minutes'!$C$1,T4042-1,0,1,U4042+1),0)-1)*IF(OR(ISNUMBER(J4042),J4042="sans examen"),1,0)*IF(W4042&lt;MinDate,1,0),"")</f>
        <v/>
      </c>
      <c r="N4042" s="36">
        <f t="shared" ca="1" si="127"/>
        <v>0</v>
      </c>
      <c r="O4042" s="36" t="e">
        <f ca="1">LEFT(OFFSET(Lists!$Q$2,MATCH(E4042,Lists!$R$3:$R$19,0),0),4)</f>
        <v>#N/A</v>
      </c>
      <c r="P4042" s="36" t="e">
        <f ca="1">MATCH(O4042,Lists!$S$2:$S$640,1)</f>
        <v>#N/A</v>
      </c>
      <c r="Q4042" s="36" t="e">
        <f ca="1">MATCH(LEFT(OFFSET(Lists!$Q$2,MATCH(E4042,Lists!$R$3:$R$19,0)+1,0),4),Lists!$S$3:$S$640,1)</f>
        <v>#N/A</v>
      </c>
      <c r="R4042" s="36" t="e">
        <f ca="1">LEFT(OFFSET(Lists!$S$2,P4042-1+MATCH(F4042,OFFSET(Lists!$T$3,P4042-1,0,Q4042-P4042+1),0),0),6)</f>
        <v>#N/A</v>
      </c>
      <c r="S4042" s="36" t="e">
        <f ca="1">VLOOKUP(R4042,Lists!B:D,3,FALSE)</f>
        <v>#N/A</v>
      </c>
      <c r="T4042" s="36" t="str">
        <f>IF(F4042&lt;&gt;"",MATCH(R4042,'Maximum minutes'!B:B,0),"")</f>
        <v/>
      </c>
      <c r="U4042" s="36">
        <f ca="1">IF(F4042&lt;&gt;"",COUNTA(OFFSET('Maximum minutes'!$C$1,'Annexe A1 Cours'!T4042,0,1,50)),0)</f>
        <v>0</v>
      </c>
      <c r="V4042" s="37">
        <f ca="1">IFERROR(OFFSET('Maximum minutes'!$C$1,T4042+1,-1+MATCH(G4042,OFFSET('Maximum minutes'!$C$1,T4042-1,0,1,50),0)),0)</f>
        <v>0</v>
      </c>
      <c r="W4042" s="38">
        <f t="shared" ca="1" si="126"/>
        <v>0</v>
      </c>
    </row>
    <row r="4043" spans="1:23" s="36" customFormat="1" ht="18.75">
      <c r="A4043" s="34"/>
      <c r="B4043" s="39"/>
      <c r="C4043" s="39"/>
      <c r="D4043" s="35"/>
      <c r="E4043" s="40"/>
      <c r="F4043" s="39"/>
      <c r="G4043" s="39"/>
      <c r="H4043" s="39"/>
      <c r="I4043" s="34"/>
      <c r="J4043" s="34"/>
      <c r="K4043" s="34"/>
      <c r="L4043" s="34"/>
      <c r="M4043" s="43" t="str">
        <f ca="1">IFERROR(OFFSET('Maximum minutes'!$C$1,T4043,MATCH(IF(G4043&lt;&gt;"",G4043,F4043),OFFSET('Maximum minutes'!$C$1,T4043-1,0,1,U4043+1),0)-1)*IF(OR(ISNUMBER(J4043),J4043="sans examen"),1,0)*IF(W4043&lt;MinDate,1,0),"")</f>
        <v/>
      </c>
      <c r="N4043" s="36">
        <f t="shared" ca="1" si="127"/>
        <v>0</v>
      </c>
      <c r="O4043" s="36" t="e">
        <f ca="1">LEFT(OFFSET(Lists!$Q$2,MATCH(E4043,Lists!$R$3:$R$19,0),0),4)</f>
        <v>#N/A</v>
      </c>
      <c r="P4043" s="36" t="e">
        <f ca="1">MATCH(O4043,Lists!$S$2:$S$640,1)</f>
        <v>#N/A</v>
      </c>
      <c r="Q4043" s="36" t="e">
        <f ca="1">MATCH(LEFT(OFFSET(Lists!$Q$2,MATCH(E4043,Lists!$R$3:$R$19,0)+1,0),4),Lists!$S$3:$S$640,1)</f>
        <v>#N/A</v>
      </c>
      <c r="R4043" s="36" t="e">
        <f ca="1">LEFT(OFFSET(Lists!$S$2,P4043-1+MATCH(F4043,OFFSET(Lists!$T$3,P4043-1,0,Q4043-P4043+1),0),0),6)</f>
        <v>#N/A</v>
      </c>
      <c r="S4043" s="36" t="e">
        <f ca="1">VLOOKUP(R4043,Lists!B:D,3,FALSE)</f>
        <v>#N/A</v>
      </c>
      <c r="T4043" s="36" t="str">
        <f>IF(F4043&lt;&gt;"",MATCH(R4043,'Maximum minutes'!B:B,0),"")</f>
        <v/>
      </c>
      <c r="U4043" s="36">
        <f ca="1">IF(F4043&lt;&gt;"",COUNTA(OFFSET('Maximum minutes'!$C$1,'Annexe A1 Cours'!T4043,0,1,50)),0)</f>
        <v>0</v>
      </c>
      <c r="V4043" s="37">
        <f ca="1">IFERROR(OFFSET('Maximum minutes'!$C$1,T4043+1,-1+MATCH(G4043,OFFSET('Maximum minutes'!$C$1,T4043-1,0,1,50),0)),0)</f>
        <v>0</v>
      </c>
      <c r="W4043" s="38">
        <f t="shared" ca="1" si="126"/>
        <v>0</v>
      </c>
    </row>
    <row r="4044" spans="1:23" s="36" customFormat="1" ht="18.75">
      <c r="A4044" s="34"/>
      <c r="B4044" s="39"/>
      <c r="C4044" s="39"/>
      <c r="D4044" s="35"/>
      <c r="E4044" s="40"/>
      <c r="F4044" s="39"/>
      <c r="G4044" s="39"/>
      <c r="H4044" s="39"/>
      <c r="I4044" s="34"/>
      <c r="J4044" s="34"/>
      <c r="K4044" s="34"/>
      <c r="L4044" s="34"/>
      <c r="M4044" s="43" t="str">
        <f ca="1">IFERROR(OFFSET('Maximum minutes'!$C$1,T4044,MATCH(IF(G4044&lt;&gt;"",G4044,F4044),OFFSET('Maximum minutes'!$C$1,T4044-1,0,1,U4044+1),0)-1)*IF(OR(ISNUMBER(J4044),J4044="sans examen"),1,0)*IF(W4044&lt;MinDate,1,0),"")</f>
        <v/>
      </c>
      <c r="N4044" s="36">
        <f t="shared" ca="1" si="127"/>
        <v>0</v>
      </c>
      <c r="O4044" s="36" t="e">
        <f ca="1">LEFT(OFFSET(Lists!$Q$2,MATCH(E4044,Lists!$R$3:$R$19,0),0),4)</f>
        <v>#N/A</v>
      </c>
      <c r="P4044" s="36" t="e">
        <f ca="1">MATCH(O4044,Lists!$S$2:$S$640,1)</f>
        <v>#N/A</v>
      </c>
      <c r="Q4044" s="36" t="e">
        <f ca="1">MATCH(LEFT(OFFSET(Lists!$Q$2,MATCH(E4044,Lists!$R$3:$R$19,0)+1,0),4),Lists!$S$3:$S$640,1)</f>
        <v>#N/A</v>
      </c>
      <c r="R4044" s="36" t="e">
        <f ca="1">LEFT(OFFSET(Lists!$S$2,P4044-1+MATCH(F4044,OFFSET(Lists!$T$3,P4044-1,0,Q4044-P4044+1),0),0),6)</f>
        <v>#N/A</v>
      </c>
      <c r="S4044" s="36" t="e">
        <f ca="1">VLOOKUP(R4044,Lists!B:D,3,FALSE)</f>
        <v>#N/A</v>
      </c>
      <c r="T4044" s="36" t="str">
        <f>IF(F4044&lt;&gt;"",MATCH(R4044,'Maximum minutes'!B:B,0),"")</f>
        <v/>
      </c>
      <c r="U4044" s="36">
        <f ca="1">IF(F4044&lt;&gt;"",COUNTA(OFFSET('Maximum minutes'!$C$1,'Annexe A1 Cours'!T4044,0,1,50)),0)</f>
        <v>0</v>
      </c>
      <c r="V4044" s="37">
        <f ca="1">IFERROR(OFFSET('Maximum minutes'!$C$1,T4044+1,-1+MATCH(G4044,OFFSET('Maximum minutes'!$C$1,T4044-1,0,1,50),0)),0)</f>
        <v>0</v>
      </c>
      <c r="W4044" s="38">
        <f t="shared" ca="1" si="126"/>
        <v>0</v>
      </c>
    </row>
    <row r="4045" spans="1:23" s="36" customFormat="1" ht="18.75">
      <c r="A4045" s="34"/>
      <c r="B4045" s="39"/>
      <c r="C4045" s="39"/>
      <c r="D4045" s="35"/>
      <c r="E4045" s="40"/>
      <c r="F4045" s="39"/>
      <c r="G4045" s="39"/>
      <c r="H4045" s="39"/>
      <c r="I4045" s="34"/>
      <c r="J4045" s="34"/>
      <c r="K4045" s="34"/>
      <c r="L4045" s="34"/>
      <c r="M4045" s="43" t="str">
        <f ca="1">IFERROR(OFFSET('Maximum minutes'!$C$1,T4045,MATCH(IF(G4045&lt;&gt;"",G4045,F4045),OFFSET('Maximum minutes'!$C$1,T4045-1,0,1,U4045+1),0)-1)*IF(OR(ISNUMBER(J4045),J4045="sans examen"),1,0)*IF(W4045&lt;MinDate,1,0),"")</f>
        <v/>
      </c>
      <c r="N4045" s="36">
        <f t="shared" ca="1" si="127"/>
        <v>0</v>
      </c>
      <c r="O4045" s="36" t="e">
        <f ca="1">LEFT(OFFSET(Lists!$Q$2,MATCH(E4045,Lists!$R$3:$R$19,0),0),4)</f>
        <v>#N/A</v>
      </c>
      <c r="P4045" s="36" t="e">
        <f ca="1">MATCH(O4045,Lists!$S$2:$S$640,1)</f>
        <v>#N/A</v>
      </c>
      <c r="Q4045" s="36" t="e">
        <f ca="1">MATCH(LEFT(OFFSET(Lists!$Q$2,MATCH(E4045,Lists!$R$3:$R$19,0)+1,0),4),Lists!$S$3:$S$640,1)</f>
        <v>#N/A</v>
      </c>
      <c r="R4045" s="36" t="e">
        <f ca="1">LEFT(OFFSET(Lists!$S$2,P4045-1+MATCH(F4045,OFFSET(Lists!$T$3,P4045-1,0,Q4045-P4045+1),0),0),6)</f>
        <v>#N/A</v>
      </c>
      <c r="S4045" s="36" t="e">
        <f ca="1">VLOOKUP(R4045,Lists!B:D,3,FALSE)</f>
        <v>#N/A</v>
      </c>
      <c r="T4045" s="36" t="str">
        <f>IF(F4045&lt;&gt;"",MATCH(R4045,'Maximum minutes'!B:B,0),"")</f>
        <v/>
      </c>
      <c r="U4045" s="36">
        <f ca="1">IF(F4045&lt;&gt;"",COUNTA(OFFSET('Maximum minutes'!$C$1,'Annexe A1 Cours'!T4045,0,1,50)),0)</f>
        <v>0</v>
      </c>
      <c r="V4045" s="37">
        <f ca="1">IFERROR(OFFSET('Maximum minutes'!$C$1,T4045+1,-1+MATCH(G4045,OFFSET('Maximum minutes'!$C$1,T4045-1,0,1,50),0)),0)</f>
        <v>0</v>
      </c>
      <c r="W4045" s="38">
        <f t="shared" ca="1" si="126"/>
        <v>0</v>
      </c>
    </row>
    <row r="4046" spans="1:23" s="36" customFormat="1" ht="18.75">
      <c r="A4046" s="34"/>
      <c r="B4046" s="39"/>
      <c r="C4046" s="39"/>
      <c r="D4046" s="35"/>
      <c r="E4046" s="40"/>
      <c r="F4046" s="39"/>
      <c r="G4046" s="39"/>
      <c r="H4046" s="39"/>
      <c r="I4046" s="34"/>
      <c r="J4046" s="34"/>
      <c r="K4046" s="34"/>
      <c r="L4046" s="34"/>
      <c r="M4046" s="43" t="str">
        <f ca="1">IFERROR(OFFSET('Maximum minutes'!$C$1,T4046,MATCH(IF(G4046&lt;&gt;"",G4046,F4046),OFFSET('Maximum minutes'!$C$1,T4046-1,0,1,U4046+1),0)-1)*IF(OR(ISNUMBER(J4046),J4046="sans examen"),1,0)*IF(W4046&lt;MinDate,1,0),"")</f>
        <v/>
      </c>
      <c r="N4046" s="36">
        <f t="shared" ca="1" si="127"/>
        <v>0</v>
      </c>
      <c r="O4046" s="36" t="e">
        <f ca="1">LEFT(OFFSET(Lists!$Q$2,MATCH(E4046,Lists!$R$3:$R$19,0),0),4)</f>
        <v>#N/A</v>
      </c>
      <c r="P4046" s="36" t="e">
        <f ca="1">MATCH(O4046,Lists!$S$2:$S$640,1)</f>
        <v>#N/A</v>
      </c>
      <c r="Q4046" s="36" t="e">
        <f ca="1">MATCH(LEFT(OFFSET(Lists!$Q$2,MATCH(E4046,Lists!$R$3:$R$19,0)+1,0),4),Lists!$S$3:$S$640,1)</f>
        <v>#N/A</v>
      </c>
      <c r="R4046" s="36" t="e">
        <f ca="1">LEFT(OFFSET(Lists!$S$2,P4046-1+MATCH(F4046,OFFSET(Lists!$T$3,P4046-1,0,Q4046-P4046+1),0),0),6)</f>
        <v>#N/A</v>
      </c>
      <c r="S4046" s="36" t="e">
        <f ca="1">VLOOKUP(R4046,Lists!B:D,3,FALSE)</f>
        <v>#N/A</v>
      </c>
      <c r="T4046" s="36" t="str">
        <f>IF(F4046&lt;&gt;"",MATCH(R4046,'Maximum minutes'!B:B,0),"")</f>
        <v/>
      </c>
      <c r="U4046" s="36">
        <f ca="1">IF(F4046&lt;&gt;"",COUNTA(OFFSET('Maximum minutes'!$C$1,'Annexe A1 Cours'!T4046,0,1,50)),0)</f>
        <v>0</v>
      </c>
      <c r="V4046" s="37">
        <f ca="1">IFERROR(OFFSET('Maximum minutes'!$C$1,T4046+1,-1+MATCH(G4046,OFFSET('Maximum minutes'!$C$1,T4046-1,0,1,50),0)),0)</f>
        <v>0</v>
      </c>
      <c r="W4046" s="38">
        <f t="shared" ca="1" si="126"/>
        <v>0</v>
      </c>
    </row>
    <row r="4047" spans="1:23" s="36" customFormat="1" ht="18.75">
      <c r="A4047" s="34"/>
      <c r="B4047" s="39"/>
      <c r="C4047" s="39"/>
      <c r="D4047" s="35"/>
      <c r="E4047" s="40"/>
      <c r="F4047" s="39"/>
      <c r="G4047" s="39"/>
      <c r="H4047" s="39"/>
      <c r="I4047" s="34"/>
      <c r="J4047" s="34"/>
      <c r="K4047" s="34"/>
      <c r="L4047" s="34"/>
      <c r="M4047" s="43" t="str">
        <f ca="1">IFERROR(OFFSET('Maximum minutes'!$C$1,T4047,MATCH(IF(G4047&lt;&gt;"",G4047,F4047),OFFSET('Maximum minutes'!$C$1,T4047-1,0,1,U4047+1),0)-1)*IF(OR(ISNUMBER(J4047),J4047="sans examen"),1,0)*IF(W4047&lt;MinDate,1,0),"")</f>
        <v/>
      </c>
      <c r="N4047" s="36">
        <f t="shared" ca="1" si="127"/>
        <v>0</v>
      </c>
      <c r="O4047" s="36" t="e">
        <f ca="1">LEFT(OFFSET(Lists!$Q$2,MATCH(E4047,Lists!$R$3:$R$19,0),0),4)</f>
        <v>#N/A</v>
      </c>
      <c r="P4047" s="36" t="e">
        <f ca="1">MATCH(O4047,Lists!$S$2:$S$640,1)</f>
        <v>#N/A</v>
      </c>
      <c r="Q4047" s="36" t="e">
        <f ca="1">MATCH(LEFT(OFFSET(Lists!$Q$2,MATCH(E4047,Lists!$R$3:$R$19,0)+1,0),4),Lists!$S$3:$S$640,1)</f>
        <v>#N/A</v>
      </c>
      <c r="R4047" s="36" t="e">
        <f ca="1">LEFT(OFFSET(Lists!$S$2,P4047-1+MATCH(F4047,OFFSET(Lists!$T$3,P4047-1,0,Q4047-P4047+1),0),0),6)</f>
        <v>#N/A</v>
      </c>
      <c r="S4047" s="36" t="e">
        <f ca="1">VLOOKUP(R4047,Lists!B:D,3,FALSE)</f>
        <v>#N/A</v>
      </c>
      <c r="T4047" s="36" t="str">
        <f>IF(F4047&lt;&gt;"",MATCH(R4047,'Maximum minutes'!B:B,0),"")</f>
        <v/>
      </c>
      <c r="U4047" s="36">
        <f ca="1">IF(F4047&lt;&gt;"",COUNTA(OFFSET('Maximum minutes'!$C$1,'Annexe A1 Cours'!T4047,0,1,50)),0)</f>
        <v>0</v>
      </c>
      <c r="V4047" s="37">
        <f ca="1">IFERROR(OFFSET('Maximum minutes'!$C$1,T4047+1,-1+MATCH(G4047,OFFSET('Maximum minutes'!$C$1,T4047-1,0,1,50),0)),0)</f>
        <v>0</v>
      </c>
      <c r="W4047" s="38">
        <f t="shared" ca="1" si="126"/>
        <v>0</v>
      </c>
    </row>
    <row r="4048" spans="1:23" s="36" customFormat="1" ht="18.75">
      <c r="A4048" s="34"/>
      <c r="B4048" s="39"/>
      <c r="C4048" s="39"/>
      <c r="D4048" s="35"/>
      <c r="E4048" s="40"/>
      <c r="F4048" s="39"/>
      <c r="G4048" s="39"/>
      <c r="H4048" s="39"/>
      <c r="I4048" s="34"/>
      <c r="J4048" s="34"/>
      <c r="K4048" s="34"/>
      <c r="L4048" s="34"/>
      <c r="M4048" s="43" t="str">
        <f ca="1">IFERROR(OFFSET('Maximum minutes'!$C$1,T4048,MATCH(IF(G4048&lt;&gt;"",G4048,F4048),OFFSET('Maximum minutes'!$C$1,T4048-1,0,1,U4048+1),0)-1)*IF(OR(ISNUMBER(J4048),J4048="sans examen"),1,0)*IF(W4048&lt;MinDate,1,0),"")</f>
        <v/>
      </c>
      <c r="N4048" s="36">
        <f t="shared" ca="1" si="127"/>
        <v>0</v>
      </c>
      <c r="O4048" s="36" t="e">
        <f ca="1">LEFT(OFFSET(Lists!$Q$2,MATCH(E4048,Lists!$R$3:$R$19,0),0),4)</f>
        <v>#N/A</v>
      </c>
      <c r="P4048" s="36" t="e">
        <f ca="1">MATCH(O4048,Lists!$S$2:$S$640,1)</f>
        <v>#N/A</v>
      </c>
      <c r="Q4048" s="36" t="e">
        <f ca="1">MATCH(LEFT(OFFSET(Lists!$Q$2,MATCH(E4048,Lists!$R$3:$R$19,0)+1,0),4),Lists!$S$3:$S$640,1)</f>
        <v>#N/A</v>
      </c>
      <c r="R4048" s="36" t="e">
        <f ca="1">LEFT(OFFSET(Lists!$S$2,P4048-1+MATCH(F4048,OFFSET(Lists!$T$3,P4048-1,0,Q4048-P4048+1),0),0),6)</f>
        <v>#N/A</v>
      </c>
      <c r="S4048" s="36" t="e">
        <f ca="1">VLOOKUP(R4048,Lists!B:D,3,FALSE)</f>
        <v>#N/A</v>
      </c>
      <c r="T4048" s="36" t="str">
        <f>IF(F4048&lt;&gt;"",MATCH(R4048,'Maximum minutes'!B:B,0),"")</f>
        <v/>
      </c>
      <c r="U4048" s="36">
        <f ca="1">IF(F4048&lt;&gt;"",COUNTA(OFFSET('Maximum minutes'!$C$1,'Annexe A1 Cours'!T4048,0,1,50)),0)</f>
        <v>0</v>
      </c>
      <c r="V4048" s="37">
        <f ca="1">IFERROR(OFFSET('Maximum minutes'!$C$1,T4048+1,-1+MATCH(G4048,OFFSET('Maximum minutes'!$C$1,T4048-1,0,1,50),0)),0)</f>
        <v>0</v>
      </c>
      <c r="W4048" s="38">
        <f t="shared" ca="1" si="126"/>
        <v>0</v>
      </c>
    </row>
    <row r="4049" spans="1:23" s="36" customFormat="1" ht="18.75">
      <c r="A4049" s="34"/>
      <c r="B4049" s="39"/>
      <c r="C4049" s="39"/>
      <c r="D4049" s="35"/>
      <c r="E4049" s="40"/>
      <c r="F4049" s="39"/>
      <c r="G4049" s="39"/>
      <c r="H4049" s="39"/>
      <c r="I4049" s="34"/>
      <c r="J4049" s="34"/>
      <c r="K4049" s="34"/>
      <c r="L4049" s="34"/>
      <c r="M4049" s="43" t="str">
        <f ca="1">IFERROR(OFFSET('Maximum minutes'!$C$1,T4049,MATCH(IF(G4049&lt;&gt;"",G4049,F4049),OFFSET('Maximum minutes'!$C$1,T4049-1,0,1,U4049+1),0)-1)*IF(OR(ISNUMBER(J4049),J4049="sans examen"),1,0)*IF(W4049&lt;MinDate,1,0),"")</f>
        <v/>
      </c>
      <c r="N4049" s="36">
        <f t="shared" ca="1" si="127"/>
        <v>0</v>
      </c>
      <c r="O4049" s="36" t="e">
        <f ca="1">LEFT(OFFSET(Lists!$Q$2,MATCH(E4049,Lists!$R$3:$R$19,0),0),4)</f>
        <v>#N/A</v>
      </c>
      <c r="P4049" s="36" t="e">
        <f ca="1">MATCH(O4049,Lists!$S$2:$S$640,1)</f>
        <v>#N/A</v>
      </c>
      <c r="Q4049" s="36" t="e">
        <f ca="1">MATCH(LEFT(OFFSET(Lists!$Q$2,MATCH(E4049,Lists!$R$3:$R$19,0)+1,0),4),Lists!$S$3:$S$640,1)</f>
        <v>#N/A</v>
      </c>
      <c r="R4049" s="36" t="e">
        <f ca="1">LEFT(OFFSET(Lists!$S$2,P4049-1+MATCH(F4049,OFFSET(Lists!$T$3,P4049-1,0,Q4049-P4049+1),0),0),6)</f>
        <v>#N/A</v>
      </c>
      <c r="S4049" s="36" t="e">
        <f ca="1">VLOOKUP(R4049,Lists!B:D,3,FALSE)</f>
        <v>#N/A</v>
      </c>
      <c r="T4049" s="36" t="str">
        <f>IF(F4049&lt;&gt;"",MATCH(R4049,'Maximum minutes'!B:B,0),"")</f>
        <v/>
      </c>
      <c r="U4049" s="36">
        <f ca="1">IF(F4049&lt;&gt;"",COUNTA(OFFSET('Maximum minutes'!$C$1,'Annexe A1 Cours'!T4049,0,1,50)),0)</f>
        <v>0</v>
      </c>
      <c r="V4049" s="37">
        <f ca="1">IFERROR(OFFSET('Maximum minutes'!$C$1,T4049+1,-1+MATCH(G4049,OFFSET('Maximum minutes'!$C$1,T4049-1,0,1,50),0)),0)</f>
        <v>0</v>
      </c>
      <c r="W4049" s="38">
        <f t="shared" ca="1" si="126"/>
        <v>0</v>
      </c>
    </row>
    <row r="4050" spans="1:23" s="36" customFormat="1" ht="18.75">
      <c r="A4050" s="34"/>
      <c r="B4050" s="39"/>
      <c r="C4050" s="39"/>
      <c r="D4050" s="35"/>
      <c r="E4050" s="40"/>
      <c r="F4050" s="39"/>
      <c r="G4050" s="39"/>
      <c r="H4050" s="39"/>
      <c r="I4050" s="34"/>
      <c r="J4050" s="34"/>
      <c r="K4050" s="34"/>
      <c r="L4050" s="34"/>
      <c r="M4050" s="43" t="str">
        <f ca="1">IFERROR(OFFSET('Maximum minutes'!$C$1,T4050,MATCH(IF(G4050&lt;&gt;"",G4050,F4050),OFFSET('Maximum minutes'!$C$1,T4050-1,0,1,U4050+1),0)-1)*IF(OR(ISNUMBER(J4050),J4050="sans examen"),1,0)*IF(W4050&lt;MinDate,1,0),"")</f>
        <v/>
      </c>
      <c r="N4050" s="36">
        <f t="shared" ca="1" si="127"/>
        <v>0</v>
      </c>
      <c r="O4050" s="36" t="e">
        <f ca="1">LEFT(OFFSET(Lists!$Q$2,MATCH(E4050,Lists!$R$3:$R$19,0),0),4)</f>
        <v>#N/A</v>
      </c>
      <c r="P4050" s="36" t="e">
        <f ca="1">MATCH(O4050,Lists!$S$2:$S$640,1)</f>
        <v>#N/A</v>
      </c>
      <c r="Q4050" s="36" t="e">
        <f ca="1">MATCH(LEFT(OFFSET(Lists!$Q$2,MATCH(E4050,Lists!$R$3:$R$19,0)+1,0),4),Lists!$S$3:$S$640,1)</f>
        <v>#N/A</v>
      </c>
      <c r="R4050" s="36" t="e">
        <f ca="1">LEFT(OFFSET(Lists!$S$2,P4050-1+MATCH(F4050,OFFSET(Lists!$T$3,P4050-1,0,Q4050-P4050+1),0),0),6)</f>
        <v>#N/A</v>
      </c>
      <c r="S4050" s="36" t="e">
        <f ca="1">VLOOKUP(R4050,Lists!B:D,3,FALSE)</f>
        <v>#N/A</v>
      </c>
      <c r="T4050" s="36" t="str">
        <f>IF(F4050&lt;&gt;"",MATCH(R4050,'Maximum minutes'!B:B,0),"")</f>
        <v/>
      </c>
      <c r="U4050" s="36">
        <f ca="1">IF(F4050&lt;&gt;"",COUNTA(OFFSET('Maximum minutes'!$C$1,'Annexe A1 Cours'!T4050,0,1,50)),0)</f>
        <v>0</v>
      </c>
      <c r="V4050" s="37">
        <f ca="1">IFERROR(OFFSET('Maximum minutes'!$C$1,T4050+1,-1+MATCH(G4050,OFFSET('Maximum minutes'!$C$1,T4050-1,0,1,50),0)),0)</f>
        <v>0</v>
      </c>
      <c r="W4050" s="38">
        <f t="shared" ca="1" si="126"/>
        <v>0</v>
      </c>
    </row>
    <row r="4051" spans="1:23" s="36" customFormat="1" ht="18.75">
      <c r="A4051" s="34"/>
      <c r="B4051" s="39"/>
      <c r="C4051" s="39"/>
      <c r="D4051" s="35"/>
      <c r="E4051" s="40"/>
      <c r="F4051" s="39"/>
      <c r="G4051" s="39"/>
      <c r="H4051" s="39"/>
      <c r="I4051" s="34"/>
      <c r="J4051" s="34"/>
      <c r="K4051" s="34"/>
      <c r="L4051" s="34"/>
      <c r="M4051" s="43" t="str">
        <f ca="1">IFERROR(OFFSET('Maximum minutes'!$C$1,T4051,MATCH(IF(G4051&lt;&gt;"",G4051,F4051),OFFSET('Maximum minutes'!$C$1,T4051-1,0,1,U4051+1),0)-1)*IF(OR(ISNUMBER(J4051),J4051="sans examen"),1,0)*IF(W4051&lt;MinDate,1,0),"")</f>
        <v/>
      </c>
      <c r="N4051" s="36">
        <f t="shared" ca="1" si="127"/>
        <v>0</v>
      </c>
      <c r="O4051" s="36" t="e">
        <f ca="1">LEFT(OFFSET(Lists!$Q$2,MATCH(E4051,Lists!$R$3:$R$19,0),0),4)</f>
        <v>#N/A</v>
      </c>
      <c r="P4051" s="36" t="e">
        <f ca="1">MATCH(O4051,Lists!$S$2:$S$640,1)</f>
        <v>#N/A</v>
      </c>
      <c r="Q4051" s="36" t="e">
        <f ca="1">MATCH(LEFT(OFFSET(Lists!$Q$2,MATCH(E4051,Lists!$R$3:$R$19,0)+1,0),4),Lists!$S$3:$S$640,1)</f>
        <v>#N/A</v>
      </c>
      <c r="R4051" s="36" t="e">
        <f ca="1">LEFT(OFFSET(Lists!$S$2,P4051-1+MATCH(F4051,OFFSET(Lists!$T$3,P4051-1,0,Q4051-P4051+1),0),0),6)</f>
        <v>#N/A</v>
      </c>
      <c r="S4051" s="36" t="e">
        <f ca="1">VLOOKUP(R4051,Lists!B:D,3,FALSE)</f>
        <v>#N/A</v>
      </c>
      <c r="T4051" s="36" t="str">
        <f>IF(F4051&lt;&gt;"",MATCH(R4051,'Maximum minutes'!B:B,0),"")</f>
        <v/>
      </c>
      <c r="U4051" s="36">
        <f ca="1">IF(F4051&lt;&gt;"",COUNTA(OFFSET('Maximum minutes'!$C$1,'Annexe A1 Cours'!T4051,0,1,50)),0)</f>
        <v>0</v>
      </c>
      <c r="V4051" s="37">
        <f ca="1">IFERROR(OFFSET('Maximum minutes'!$C$1,T4051+1,-1+MATCH(G4051,OFFSET('Maximum minutes'!$C$1,T4051-1,0,1,50),0)),0)</f>
        <v>0</v>
      </c>
      <c r="W4051" s="38">
        <f t="shared" ca="1" si="126"/>
        <v>0</v>
      </c>
    </row>
    <row r="4052" spans="1:23" s="36" customFormat="1" ht="18.75">
      <c r="A4052" s="34"/>
      <c r="B4052" s="39"/>
      <c r="C4052" s="39"/>
      <c r="D4052" s="35"/>
      <c r="E4052" s="40"/>
      <c r="F4052" s="39"/>
      <c r="G4052" s="39"/>
      <c r="H4052" s="39"/>
      <c r="I4052" s="34"/>
      <c r="J4052" s="34"/>
      <c r="K4052" s="34"/>
      <c r="L4052" s="34"/>
      <c r="M4052" s="43" t="str">
        <f ca="1">IFERROR(OFFSET('Maximum minutes'!$C$1,T4052,MATCH(IF(G4052&lt;&gt;"",G4052,F4052),OFFSET('Maximum minutes'!$C$1,T4052-1,0,1,U4052+1),0)-1)*IF(OR(ISNUMBER(J4052),J4052="sans examen"),1,0)*IF(W4052&lt;MinDate,1,0),"")</f>
        <v/>
      </c>
      <c r="N4052" s="36">
        <f t="shared" ca="1" si="127"/>
        <v>0</v>
      </c>
      <c r="O4052" s="36" t="e">
        <f ca="1">LEFT(OFFSET(Lists!$Q$2,MATCH(E4052,Lists!$R$3:$R$19,0),0),4)</f>
        <v>#N/A</v>
      </c>
      <c r="P4052" s="36" t="e">
        <f ca="1">MATCH(O4052,Lists!$S$2:$S$640,1)</f>
        <v>#N/A</v>
      </c>
      <c r="Q4052" s="36" t="e">
        <f ca="1">MATCH(LEFT(OFFSET(Lists!$Q$2,MATCH(E4052,Lists!$R$3:$R$19,0)+1,0),4),Lists!$S$3:$S$640,1)</f>
        <v>#N/A</v>
      </c>
      <c r="R4052" s="36" t="e">
        <f ca="1">LEFT(OFFSET(Lists!$S$2,P4052-1+MATCH(F4052,OFFSET(Lists!$T$3,P4052-1,0,Q4052-P4052+1),0),0),6)</f>
        <v>#N/A</v>
      </c>
      <c r="S4052" s="36" t="e">
        <f ca="1">VLOOKUP(R4052,Lists!B:D,3,FALSE)</f>
        <v>#N/A</v>
      </c>
      <c r="T4052" s="36" t="str">
        <f>IF(F4052&lt;&gt;"",MATCH(R4052,'Maximum minutes'!B:B,0),"")</f>
        <v/>
      </c>
      <c r="U4052" s="36">
        <f ca="1">IF(F4052&lt;&gt;"",COUNTA(OFFSET('Maximum minutes'!$C$1,'Annexe A1 Cours'!T4052,0,1,50)),0)</f>
        <v>0</v>
      </c>
      <c r="V4052" s="37">
        <f ca="1">IFERROR(OFFSET('Maximum minutes'!$C$1,T4052+1,-1+MATCH(G4052,OFFSET('Maximum minutes'!$C$1,T4052-1,0,1,50),0)),0)</f>
        <v>0</v>
      </c>
      <c r="W4052" s="38">
        <f t="shared" ca="1" si="126"/>
        <v>0</v>
      </c>
    </row>
    <row r="4053" spans="1:23" s="36" customFormat="1" ht="18.75">
      <c r="A4053" s="34"/>
      <c r="B4053" s="39"/>
      <c r="C4053" s="39"/>
      <c r="D4053" s="35"/>
      <c r="E4053" s="40"/>
      <c r="F4053" s="39"/>
      <c r="G4053" s="39"/>
      <c r="H4053" s="39"/>
      <c r="I4053" s="34"/>
      <c r="J4053" s="34"/>
      <c r="K4053" s="34"/>
      <c r="L4053" s="34"/>
      <c r="M4053" s="43" t="str">
        <f ca="1">IFERROR(OFFSET('Maximum minutes'!$C$1,T4053,MATCH(IF(G4053&lt;&gt;"",G4053,F4053),OFFSET('Maximum minutes'!$C$1,T4053-1,0,1,U4053+1),0)-1)*IF(OR(ISNUMBER(J4053),J4053="sans examen"),1,0)*IF(W4053&lt;MinDate,1,0),"")</f>
        <v/>
      </c>
      <c r="N4053" s="36">
        <f t="shared" ca="1" si="127"/>
        <v>0</v>
      </c>
      <c r="O4053" s="36" t="e">
        <f ca="1">LEFT(OFFSET(Lists!$Q$2,MATCH(E4053,Lists!$R$3:$R$19,0),0),4)</f>
        <v>#N/A</v>
      </c>
      <c r="P4053" s="36" t="e">
        <f ca="1">MATCH(O4053,Lists!$S$2:$S$640,1)</f>
        <v>#N/A</v>
      </c>
      <c r="Q4053" s="36" t="e">
        <f ca="1">MATCH(LEFT(OFFSET(Lists!$Q$2,MATCH(E4053,Lists!$R$3:$R$19,0)+1,0),4),Lists!$S$3:$S$640,1)</f>
        <v>#N/A</v>
      </c>
      <c r="R4053" s="36" t="e">
        <f ca="1">LEFT(OFFSET(Lists!$S$2,P4053-1+MATCH(F4053,OFFSET(Lists!$T$3,P4053-1,0,Q4053-P4053+1),0),0),6)</f>
        <v>#N/A</v>
      </c>
      <c r="S4053" s="36" t="e">
        <f ca="1">VLOOKUP(R4053,Lists!B:D,3,FALSE)</f>
        <v>#N/A</v>
      </c>
      <c r="T4053" s="36" t="str">
        <f>IF(F4053&lt;&gt;"",MATCH(R4053,'Maximum minutes'!B:B,0),"")</f>
        <v/>
      </c>
      <c r="U4053" s="36">
        <f ca="1">IF(F4053&lt;&gt;"",COUNTA(OFFSET('Maximum minutes'!$C$1,'Annexe A1 Cours'!T4053,0,1,50)),0)</f>
        <v>0</v>
      </c>
      <c r="V4053" s="37">
        <f ca="1">IFERROR(OFFSET('Maximum minutes'!$C$1,T4053+1,-1+MATCH(G4053,OFFSET('Maximum minutes'!$C$1,T4053-1,0,1,50),0)),0)</f>
        <v>0</v>
      </c>
      <c r="W4053" s="38">
        <f t="shared" ca="1" si="126"/>
        <v>0</v>
      </c>
    </row>
    <row r="4054" spans="1:23" s="36" customFormat="1" ht="18.75">
      <c r="A4054" s="34"/>
      <c r="B4054" s="39"/>
      <c r="C4054" s="39"/>
      <c r="D4054" s="35"/>
      <c r="E4054" s="40"/>
      <c r="F4054" s="39"/>
      <c r="G4054" s="39"/>
      <c r="H4054" s="39"/>
      <c r="I4054" s="34"/>
      <c r="J4054" s="34"/>
      <c r="K4054" s="34"/>
      <c r="L4054" s="34"/>
      <c r="M4054" s="43" t="str">
        <f ca="1">IFERROR(OFFSET('Maximum minutes'!$C$1,T4054,MATCH(IF(G4054&lt;&gt;"",G4054,F4054),OFFSET('Maximum minutes'!$C$1,T4054-1,0,1,U4054+1),0)-1)*IF(OR(ISNUMBER(J4054),J4054="sans examen"),1,0)*IF(W4054&lt;MinDate,1,0),"")</f>
        <v/>
      </c>
      <c r="N4054" s="36">
        <f t="shared" ca="1" si="127"/>
        <v>0</v>
      </c>
      <c r="O4054" s="36" t="e">
        <f ca="1">LEFT(OFFSET(Lists!$Q$2,MATCH(E4054,Lists!$R$3:$R$19,0),0),4)</f>
        <v>#N/A</v>
      </c>
      <c r="P4054" s="36" t="e">
        <f ca="1">MATCH(O4054,Lists!$S$2:$S$640,1)</f>
        <v>#N/A</v>
      </c>
      <c r="Q4054" s="36" t="e">
        <f ca="1">MATCH(LEFT(OFFSET(Lists!$Q$2,MATCH(E4054,Lists!$R$3:$R$19,0)+1,0),4),Lists!$S$3:$S$640,1)</f>
        <v>#N/A</v>
      </c>
      <c r="R4054" s="36" t="e">
        <f ca="1">LEFT(OFFSET(Lists!$S$2,P4054-1+MATCH(F4054,OFFSET(Lists!$T$3,P4054-1,0,Q4054-P4054+1),0),0),6)</f>
        <v>#N/A</v>
      </c>
      <c r="S4054" s="36" t="e">
        <f ca="1">VLOOKUP(R4054,Lists!B:D,3,FALSE)</f>
        <v>#N/A</v>
      </c>
      <c r="T4054" s="36" t="str">
        <f>IF(F4054&lt;&gt;"",MATCH(R4054,'Maximum minutes'!B:B,0),"")</f>
        <v/>
      </c>
      <c r="U4054" s="36">
        <f ca="1">IF(F4054&lt;&gt;"",COUNTA(OFFSET('Maximum minutes'!$C$1,'Annexe A1 Cours'!T4054,0,1,50)),0)</f>
        <v>0</v>
      </c>
      <c r="V4054" s="37">
        <f ca="1">IFERROR(OFFSET('Maximum minutes'!$C$1,T4054+1,-1+MATCH(G4054,OFFSET('Maximum minutes'!$C$1,T4054-1,0,1,50),0)),0)</f>
        <v>0</v>
      </c>
      <c r="W4054" s="38">
        <f t="shared" ca="1" si="126"/>
        <v>0</v>
      </c>
    </row>
    <row r="4055" spans="1:23" s="36" customFormat="1" ht="18.75">
      <c r="A4055" s="34"/>
      <c r="B4055" s="39"/>
      <c r="C4055" s="39"/>
      <c r="D4055" s="35"/>
      <c r="E4055" s="40"/>
      <c r="F4055" s="39"/>
      <c r="G4055" s="39"/>
      <c r="H4055" s="39"/>
      <c r="I4055" s="34"/>
      <c r="J4055" s="34"/>
      <c r="K4055" s="34"/>
      <c r="L4055" s="34"/>
      <c r="M4055" s="43" t="str">
        <f ca="1">IFERROR(OFFSET('Maximum minutes'!$C$1,T4055,MATCH(IF(G4055&lt;&gt;"",G4055,F4055),OFFSET('Maximum minutes'!$C$1,T4055-1,0,1,U4055+1),0)-1)*IF(OR(ISNUMBER(J4055),J4055="sans examen"),1,0)*IF(W4055&lt;MinDate,1,0),"")</f>
        <v/>
      </c>
      <c r="N4055" s="36">
        <f t="shared" ca="1" si="127"/>
        <v>0</v>
      </c>
      <c r="O4055" s="36" t="e">
        <f ca="1">LEFT(OFFSET(Lists!$Q$2,MATCH(E4055,Lists!$R$3:$R$19,0),0),4)</f>
        <v>#N/A</v>
      </c>
      <c r="P4055" s="36" t="e">
        <f ca="1">MATCH(O4055,Lists!$S$2:$S$640,1)</f>
        <v>#N/A</v>
      </c>
      <c r="Q4055" s="36" t="e">
        <f ca="1">MATCH(LEFT(OFFSET(Lists!$Q$2,MATCH(E4055,Lists!$R$3:$R$19,0)+1,0),4),Lists!$S$3:$S$640,1)</f>
        <v>#N/A</v>
      </c>
      <c r="R4055" s="36" t="e">
        <f ca="1">LEFT(OFFSET(Lists!$S$2,P4055-1+MATCH(F4055,OFFSET(Lists!$T$3,P4055-1,0,Q4055-P4055+1),0),0),6)</f>
        <v>#N/A</v>
      </c>
      <c r="S4055" s="36" t="e">
        <f ca="1">VLOOKUP(R4055,Lists!B:D,3,FALSE)</f>
        <v>#N/A</v>
      </c>
      <c r="T4055" s="36" t="str">
        <f>IF(F4055&lt;&gt;"",MATCH(R4055,'Maximum minutes'!B:B,0),"")</f>
        <v/>
      </c>
      <c r="U4055" s="36">
        <f ca="1">IF(F4055&lt;&gt;"",COUNTA(OFFSET('Maximum minutes'!$C$1,'Annexe A1 Cours'!T4055,0,1,50)),0)</f>
        <v>0</v>
      </c>
      <c r="V4055" s="37">
        <f ca="1">IFERROR(OFFSET('Maximum minutes'!$C$1,T4055+1,-1+MATCH(G4055,OFFSET('Maximum minutes'!$C$1,T4055-1,0,1,50),0)),0)</f>
        <v>0</v>
      </c>
      <c r="W4055" s="38">
        <f t="shared" ca="1" si="126"/>
        <v>0</v>
      </c>
    </row>
    <row r="4056" spans="1:23" s="36" customFormat="1" ht="18.75">
      <c r="A4056" s="34"/>
      <c r="B4056" s="39"/>
      <c r="C4056" s="39"/>
      <c r="D4056" s="35"/>
      <c r="E4056" s="40"/>
      <c r="F4056" s="39"/>
      <c r="G4056" s="39"/>
      <c r="H4056" s="39"/>
      <c r="I4056" s="34"/>
      <c r="J4056" s="34"/>
      <c r="K4056" s="34"/>
      <c r="L4056" s="34"/>
      <c r="M4056" s="43" t="str">
        <f ca="1">IFERROR(OFFSET('Maximum minutes'!$C$1,T4056,MATCH(IF(G4056&lt;&gt;"",G4056,F4056),OFFSET('Maximum minutes'!$C$1,T4056-1,0,1,U4056+1),0)-1)*IF(OR(ISNUMBER(J4056),J4056="sans examen"),1,0)*IF(W4056&lt;MinDate,1,0),"")</f>
        <v/>
      </c>
      <c r="N4056" s="36">
        <f t="shared" ca="1" si="127"/>
        <v>0</v>
      </c>
      <c r="O4056" s="36" t="e">
        <f ca="1">LEFT(OFFSET(Lists!$Q$2,MATCH(E4056,Lists!$R$3:$R$19,0),0),4)</f>
        <v>#N/A</v>
      </c>
      <c r="P4056" s="36" t="e">
        <f ca="1">MATCH(O4056,Lists!$S$2:$S$640,1)</f>
        <v>#N/A</v>
      </c>
      <c r="Q4056" s="36" t="e">
        <f ca="1">MATCH(LEFT(OFFSET(Lists!$Q$2,MATCH(E4056,Lists!$R$3:$R$19,0)+1,0),4),Lists!$S$3:$S$640,1)</f>
        <v>#N/A</v>
      </c>
      <c r="R4056" s="36" t="e">
        <f ca="1">LEFT(OFFSET(Lists!$S$2,P4056-1+MATCH(F4056,OFFSET(Lists!$T$3,P4056-1,0,Q4056-P4056+1),0),0),6)</f>
        <v>#N/A</v>
      </c>
      <c r="S4056" s="36" t="e">
        <f ca="1">VLOOKUP(R4056,Lists!B:D,3,FALSE)</f>
        <v>#N/A</v>
      </c>
      <c r="T4056" s="36" t="str">
        <f>IF(F4056&lt;&gt;"",MATCH(R4056,'Maximum minutes'!B:B,0),"")</f>
        <v/>
      </c>
      <c r="U4056" s="36">
        <f ca="1">IF(F4056&lt;&gt;"",COUNTA(OFFSET('Maximum minutes'!$C$1,'Annexe A1 Cours'!T4056,0,1,50)),0)</f>
        <v>0</v>
      </c>
      <c r="V4056" s="37">
        <f ca="1">IFERROR(OFFSET('Maximum minutes'!$C$1,T4056+1,-1+MATCH(G4056,OFFSET('Maximum minutes'!$C$1,T4056-1,0,1,50),0)),0)</f>
        <v>0</v>
      </c>
      <c r="W4056" s="38">
        <f t="shared" ca="1" si="126"/>
        <v>0</v>
      </c>
    </row>
    <row r="4057" spans="1:23" s="36" customFormat="1" ht="18.75">
      <c r="A4057" s="34"/>
      <c r="B4057" s="39"/>
      <c r="C4057" s="39"/>
      <c r="D4057" s="35"/>
      <c r="E4057" s="40"/>
      <c r="F4057" s="39"/>
      <c r="G4057" s="39"/>
      <c r="H4057" s="39"/>
      <c r="I4057" s="34"/>
      <c r="J4057" s="34"/>
      <c r="K4057" s="34"/>
      <c r="L4057" s="34"/>
      <c r="M4057" s="43" t="str">
        <f ca="1">IFERROR(OFFSET('Maximum minutes'!$C$1,T4057,MATCH(IF(G4057&lt;&gt;"",G4057,F4057),OFFSET('Maximum minutes'!$C$1,T4057-1,0,1,U4057+1),0)-1)*IF(OR(ISNUMBER(J4057),J4057="sans examen"),1,0)*IF(W4057&lt;MinDate,1,0),"")</f>
        <v/>
      </c>
      <c r="N4057" s="36">
        <f t="shared" ca="1" si="127"/>
        <v>0</v>
      </c>
      <c r="O4057" s="36" t="e">
        <f ca="1">LEFT(OFFSET(Lists!$Q$2,MATCH(E4057,Lists!$R$3:$R$19,0),0),4)</f>
        <v>#N/A</v>
      </c>
      <c r="P4057" s="36" t="e">
        <f ca="1">MATCH(O4057,Lists!$S$2:$S$640,1)</f>
        <v>#N/A</v>
      </c>
      <c r="Q4057" s="36" t="e">
        <f ca="1">MATCH(LEFT(OFFSET(Lists!$Q$2,MATCH(E4057,Lists!$R$3:$R$19,0)+1,0),4),Lists!$S$3:$S$640,1)</f>
        <v>#N/A</v>
      </c>
      <c r="R4057" s="36" t="e">
        <f ca="1">LEFT(OFFSET(Lists!$S$2,P4057-1+MATCH(F4057,OFFSET(Lists!$T$3,P4057-1,0,Q4057-P4057+1),0),0),6)</f>
        <v>#N/A</v>
      </c>
      <c r="S4057" s="36" t="e">
        <f ca="1">VLOOKUP(R4057,Lists!B:D,3,FALSE)</f>
        <v>#N/A</v>
      </c>
      <c r="T4057" s="36" t="str">
        <f>IF(F4057&lt;&gt;"",MATCH(R4057,'Maximum minutes'!B:B,0),"")</f>
        <v/>
      </c>
      <c r="U4057" s="36">
        <f ca="1">IF(F4057&lt;&gt;"",COUNTA(OFFSET('Maximum minutes'!$C$1,'Annexe A1 Cours'!T4057,0,1,50)),0)</f>
        <v>0</v>
      </c>
      <c r="V4057" s="37">
        <f ca="1">IFERROR(OFFSET('Maximum minutes'!$C$1,T4057+1,-1+MATCH(G4057,OFFSET('Maximum minutes'!$C$1,T4057-1,0,1,50),0)),0)</f>
        <v>0</v>
      </c>
      <c r="W4057" s="38">
        <f t="shared" ca="1" si="126"/>
        <v>0</v>
      </c>
    </row>
    <row r="4058" spans="1:23" s="36" customFormat="1" ht="18.75">
      <c r="A4058" s="34"/>
      <c r="B4058" s="39"/>
      <c r="C4058" s="39"/>
      <c r="D4058" s="35"/>
      <c r="E4058" s="40"/>
      <c r="F4058" s="39"/>
      <c r="G4058" s="39"/>
      <c r="H4058" s="39"/>
      <c r="I4058" s="34"/>
      <c r="J4058" s="34"/>
      <c r="K4058" s="34"/>
      <c r="L4058" s="34"/>
      <c r="M4058" s="43" t="str">
        <f ca="1">IFERROR(OFFSET('Maximum minutes'!$C$1,T4058,MATCH(IF(G4058&lt;&gt;"",G4058,F4058),OFFSET('Maximum minutes'!$C$1,T4058-1,0,1,U4058+1),0)-1)*IF(OR(ISNUMBER(J4058),J4058="sans examen"),1,0)*IF(W4058&lt;MinDate,1,0),"")</f>
        <v/>
      </c>
      <c r="N4058" s="36">
        <f t="shared" ca="1" si="127"/>
        <v>0</v>
      </c>
      <c r="O4058" s="36" t="e">
        <f ca="1">LEFT(OFFSET(Lists!$Q$2,MATCH(E4058,Lists!$R$3:$R$19,0),0),4)</f>
        <v>#N/A</v>
      </c>
      <c r="P4058" s="36" t="e">
        <f ca="1">MATCH(O4058,Lists!$S$2:$S$640,1)</f>
        <v>#N/A</v>
      </c>
      <c r="Q4058" s="36" t="e">
        <f ca="1">MATCH(LEFT(OFFSET(Lists!$Q$2,MATCH(E4058,Lists!$R$3:$R$19,0)+1,0),4),Lists!$S$3:$S$640,1)</f>
        <v>#N/A</v>
      </c>
      <c r="R4058" s="36" t="e">
        <f ca="1">LEFT(OFFSET(Lists!$S$2,P4058-1+MATCH(F4058,OFFSET(Lists!$T$3,P4058-1,0,Q4058-P4058+1),0),0),6)</f>
        <v>#N/A</v>
      </c>
      <c r="S4058" s="36" t="e">
        <f ca="1">VLOOKUP(R4058,Lists!B:D,3,FALSE)</f>
        <v>#N/A</v>
      </c>
      <c r="T4058" s="36" t="str">
        <f>IF(F4058&lt;&gt;"",MATCH(R4058,'Maximum minutes'!B:B,0),"")</f>
        <v/>
      </c>
      <c r="U4058" s="36">
        <f ca="1">IF(F4058&lt;&gt;"",COUNTA(OFFSET('Maximum minutes'!$C$1,'Annexe A1 Cours'!T4058,0,1,50)),0)</f>
        <v>0</v>
      </c>
      <c r="V4058" s="37">
        <f ca="1">IFERROR(OFFSET('Maximum minutes'!$C$1,T4058+1,-1+MATCH(G4058,OFFSET('Maximum minutes'!$C$1,T4058-1,0,1,50),0)),0)</f>
        <v>0</v>
      </c>
      <c r="W4058" s="38">
        <f t="shared" ca="1" si="126"/>
        <v>0</v>
      </c>
    </row>
    <row r="4059" spans="1:23" s="36" customFormat="1" ht="18.75">
      <c r="A4059" s="34"/>
      <c r="B4059" s="39"/>
      <c r="C4059" s="39"/>
      <c r="D4059" s="35"/>
      <c r="E4059" s="40"/>
      <c r="F4059" s="39"/>
      <c r="G4059" s="39"/>
      <c r="H4059" s="39"/>
      <c r="I4059" s="34"/>
      <c r="J4059" s="34"/>
      <c r="K4059" s="34"/>
      <c r="L4059" s="34"/>
      <c r="M4059" s="43" t="str">
        <f ca="1">IFERROR(OFFSET('Maximum minutes'!$C$1,T4059,MATCH(IF(G4059&lt;&gt;"",G4059,F4059),OFFSET('Maximum minutes'!$C$1,T4059-1,0,1,U4059+1),0)-1)*IF(OR(ISNUMBER(J4059),J4059="sans examen"),1,0)*IF(W4059&lt;MinDate,1,0),"")</f>
        <v/>
      </c>
      <c r="N4059" s="36">
        <f t="shared" ca="1" si="127"/>
        <v>0</v>
      </c>
      <c r="O4059" s="36" t="e">
        <f ca="1">LEFT(OFFSET(Lists!$Q$2,MATCH(E4059,Lists!$R$3:$R$19,0),0),4)</f>
        <v>#N/A</v>
      </c>
      <c r="P4059" s="36" t="e">
        <f ca="1">MATCH(O4059,Lists!$S$2:$S$640,1)</f>
        <v>#N/A</v>
      </c>
      <c r="Q4059" s="36" t="e">
        <f ca="1">MATCH(LEFT(OFFSET(Lists!$Q$2,MATCH(E4059,Lists!$R$3:$R$19,0)+1,0),4),Lists!$S$3:$S$640,1)</f>
        <v>#N/A</v>
      </c>
      <c r="R4059" s="36" t="e">
        <f ca="1">LEFT(OFFSET(Lists!$S$2,P4059-1+MATCH(F4059,OFFSET(Lists!$T$3,P4059-1,0,Q4059-P4059+1),0),0),6)</f>
        <v>#N/A</v>
      </c>
      <c r="S4059" s="36" t="e">
        <f ca="1">VLOOKUP(R4059,Lists!B:D,3,FALSE)</f>
        <v>#N/A</v>
      </c>
      <c r="T4059" s="36" t="str">
        <f>IF(F4059&lt;&gt;"",MATCH(R4059,'Maximum minutes'!B:B,0),"")</f>
        <v/>
      </c>
      <c r="U4059" s="36">
        <f ca="1">IF(F4059&lt;&gt;"",COUNTA(OFFSET('Maximum minutes'!$C$1,'Annexe A1 Cours'!T4059,0,1,50)),0)</f>
        <v>0</v>
      </c>
      <c r="V4059" s="37">
        <f ca="1">IFERROR(OFFSET('Maximum minutes'!$C$1,T4059+1,-1+MATCH(G4059,OFFSET('Maximum minutes'!$C$1,T4059-1,0,1,50),0)),0)</f>
        <v>0</v>
      </c>
      <c r="W4059" s="38">
        <f t="shared" ca="1" si="126"/>
        <v>0</v>
      </c>
    </row>
    <row r="4060" spans="1:23" s="36" customFormat="1" ht="18.75">
      <c r="A4060" s="34"/>
      <c r="B4060" s="39"/>
      <c r="C4060" s="39"/>
      <c r="D4060" s="35"/>
      <c r="E4060" s="40"/>
      <c r="F4060" s="39"/>
      <c r="G4060" s="39"/>
      <c r="H4060" s="39"/>
      <c r="I4060" s="34"/>
      <c r="J4060" s="34"/>
      <c r="K4060" s="34"/>
      <c r="L4060" s="34"/>
      <c r="M4060" s="43" t="str">
        <f ca="1">IFERROR(OFFSET('Maximum minutes'!$C$1,T4060,MATCH(IF(G4060&lt;&gt;"",G4060,F4060),OFFSET('Maximum minutes'!$C$1,T4060-1,0,1,U4060+1),0)-1)*IF(OR(ISNUMBER(J4060),J4060="sans examen"),1,0)*IF(W4060&lt;MinDate,1,0),"")</f>
        <v/>
      </c>
      <c r="N4060" s="36">
        <f t="shared" ca="1" si="127"/>
        <v>0</v>
      </c>
      <c r="O4060" s="36" t="e">
        <f ca="1">LEFT(OFFSET(Lists!$Q$2,MATCH(E4060,Lists!$R$3:$R$19,0),0),4)</f>
        <v>#N/A</v>
      </c>
      <c r="P4060" s="36" t="e">
        <f ca="1">MATCH(O4060,Lists!$S$2:$S$640,1)</f>
        <v>#N/A</v>
      </c>
      <c r="Q4060" s="36" t="e">
        <f ca="1">MATCH(LEFT(OFFSET(Lists!$Q$2,MATCH(E4060,Lists!$R$3:$R$19,0)+1,0),4),Lists!$S$3:$S$640,1)</f>
        <v>#N/A</v>
      </c>
      <c r="R4060" s="36" t="e">
        <f ca="1">LEFT(OFFSET(Lists!$S$2,P4060-1+MATCH(F4060,OFFSET(Lists!$T$3,P4060-1,0,Q4060-P4060+1),0),0),6)</f>
        <v>#N/A</v>
      </c>
      <c r="S4060" s="36" t="e">
        <f ca="1">VLOOKUP(R4060,Lists!B:D,3,FALSE)</f>
        <v>#N/A</v>
      </c>
      <c r="T4060" s="36" t="str">
        <f>IF(F4060&lt;&gt;"",MATCH(R4060,'Maximum minutes'!B:B,0),"")</f>
        <v/>
      </c>
      <c r="U4060" s="36">
        <f ca="1">IF(F4060&lt;&gt;"",COUNTA(OFFSET('Maximum minutes'!$C$1,'Annexe A1 Cours'!T4060,0,1,50)),0)</f>
        <v>0</v>
      </c>
      <c r="V4060" s="37">
        <f ca="1">IFERROR(OFFSET('Maximum minutes'!$C$1,T4060+1,-1+MATCH(G4060,OFFSET('Maximum minutes'!$C$1,T4060-1,0,1,50),0)),0)</f>
        <v>0</v>
      </c>
      <c r="W4060" s="38">
        <f t="shared" ca="1" si="126"/>
        <v>0</v>
      </c>
    </row>
    <row r="4061" spans="1:23" s="36" customFormat="1" ht="18.75">
      <c r="A4061" s="34"/>
      <c r="B4061" s="39"/>
      <c r="C4061" s="39"/>
      <c r="D4061" s="35"/>
      <c r="E4061" s="40"/>
      <c r="F4061" s="39"/>
      <c r="G4061" s="39"/>
      <c r="H4061" s="39"/>
      <c r="I4061" s="34"/>
      <c r="J4061" s="34"/>
      <c r="K4061" s="34"/>
      <c r="L4061" s="34"/>
      <c r="M4061" s="43" t="str">
        <f ca="1">IFERROR(OFFSET('Maximum minutes'!$C$1,T4061,MATCH(IF(G4061&lt;&gt;"",G4061,F4061),OFFSET('Maximum minutes'!$C$1,T4061-1,0,1,U4061+1),0)-1)*IF(OR(ISNUMBER(J4061),J4061="sans examen"),1,0)*IF(W4061&lt;MinDate,1,0),"")</f>
        <v/>
      </c>
      <c r="N4061" s="36">
        <f t="shared" ca="1" si="127"/>
        <v>0</v>
      </c>
      <c r="O4061" s="36" t="e">
        <f ca="1">LEFT(OFFSET(Lists!$Q$2,MATCH(E4061,Lists!$R$3:$R$19,0),0),4)</f>
        <v>#N/A</v>
      </c>
      <c r="P4061" s="36" t="e">
        <f ca="1">MATCH(O4061,Lists!$S$2:$S$640,1)</f>
        <v>#N/A</v>
      </c>
      <c r="Q4061" s="36" t="e">
        <f ca="1">MATCH(LEFT(OFFSET(Lists!$Q$2,MATCH(E4061,Lists!$R$3:$R$19,0)+1,0),4),Lists!$S$3:$S$640,1)</f>
        <v>#N/A</v>
      </c>
      <c r="R4061" s="36" t="e">
        <f ca="1">LEFT(OFFSET(Lists!$S$2,P4061-1+MATCH(F4061,OFFSET(Lists!$T$3,P4061-1,0,Q4061-P4061+1),0),0),6)</f>
        <v>#N/A</v>
      </c>
      <c r="S4061" s="36" t="e">
        <f ca="1">VLOOKUP(R4061,Lists!B:D,3,FALSE)</f>
        <v>#N/A</v>
      </c>
      <c r="T4061" s="36" t="str">
        <f>IF(F4061&lt;&gt;"",MATCH(R4061,'Maximum minutes'!B:B,0),"")</f>
        <v/>
      </c>
      <c r="U4061" s="36">
        <f ca="1">IF(F4061&lt;&gt;"",COUNTA(OFFSET('Maximum minutes'!$C$1,'Annexe A1 Cours'!T4061,0,1,50)),0)</f>
        <v>0</v>
      </c>
      <c r="V4061" s="37">
        <f ca="1">IFERROR(OFFSET('Maximum minutes'!$C$1,T4061+1,-1+MATCH(G4061,OFFSET('Maximum minutes'!$C$1,T4061-1,0,1,50),0)),0)</f>
        <v>0</v>
      </c>
      <c r="W4061" s="38">
        <f t="shared" ca="1" si="126"/>
        <v>0</v>
      </c>
    </row>
    <row r="4062" spans="1:23" s="36" customFormat="1" ht="18.75">
      <c r="A4062" s="34"/>
      <c r="B4062" s="39"/>
      <c r="C4062" s="39"/>
      <c r="D4062" s="35"/>
      <c r="E4062" s="40"/>
      <c r="F4062" s="39"/>
      <c r="G4062" s="39"/>
      <c r="H4062" s="39"/>
      <c r="I4062" s="34"/>
      <c r="J4062" s="34"/>
      <c r="K4062" s="34"/>
      <c r="L4062" s="34"/>
      <c r="M4062" s="43" t="str">
        <f ca="1">IFERROR(OFFSET('Maximum minutes'!$C$1,T4062,MATCH(IF(G4062&lt;&gt;"",G4062,F4062),OFFSET('Maximum minutes'!$C$1,T4062-1,0,1,U4062+1),0)-1)*IF(OR(ISNUMBER(J4062),J4062="sans examen"),1,0)*IF(W4062&lt;MinDate,1,0),"")</f>
        <v/>
      </c>
      <c r="N4062" s="36">
        <f t="shared" ca="1" si="127"/>
        <v>0</v>
      </c>
      <c r="O4062" s="36" t="e">
        <f ca="1">LEFT(OFFSET(Lists!$Q$2,MATCH(E4062,Lists!$R$3:$R$19,0),0),4)</f>
        <v>#N/A</v>
      </c>
      <c r="P4062" s="36" t="e">
        <f ca="1">MATCH(O4062,Lists!$S$2:$S$640,1)</f>
        <v>#N/A</v>
      </c>
      <c r="Q4062" s="36" t="e">
        <f ca="1">MATCH(LEFT(OFFSET(Lists!$Q$2,MATCH(E4062,Lists!$R$3:$R$19,0)+1,0),4),Lists!$S$3:$S$640,1)</f>
        <v>#N/A</v>
      </c>
      <c r="R4062" s="36" t="e">
        <f ca="1">LEFT(OFFSET(Lists!$S$2,P4062-1+MATCH(F4062,OFFSET(Lists!$T$3,P4062-1,0,Q4062-P4062+1),0),0),6)</f>
        <v>#N/A</v>
      </c>
      <c r="S4062" s="36" t="e">
        <f ca="1">VLOOKUP(R4062,Lists!B:D,3,FALSE)</f>
        <v>#N/A</v>
      </c>
      <c r="T4062" s="36" t="str">
        <f>IF(F4062&lt;&gt;"",MATCH(R4062,'Maximum minutes'!B:B,0),"")</f>
        <v/>
      </c>
      <c r="U4062" s="36">
        <f ca="1">IF(F4062&lt;&gt;"",COUNTA(OFFSET('Maximum minutes'!$C$1,'Annexe A1 Cours'!T4062,0,1,50)),0)</f>
        <v>0</v>
      </c>
      <c r="V4062" s="37">
        <f ca="1">IFERROR(OFFSET('Maximum minutes'!$C$1,T4062+1,-1+MATCH(G4062,OFFSET('Maximum minutes'!$C$1,T4062-1,0,1,50),0)),0)</f>
        <v>0</v>
      </c>
      <c r="W4062" s="38">
        <f t="shared" ca="1" si="126"/>
        <v>0</v>
      </c>
    </row>
    <row r="4063" spans="1:23" s="36" customFormat="1" ht="18.75">
      <c r="A4063" s="34"/>
      <c r="B4063" s="39"/>
      <c r="C4063" s="39"/>
      <c r="D4063" s="35"/>
      <c r="E4063" s="40"/>
      <c r="F4063" s="39"/>
      <c r="G4063" s="39"/>
      <c r="H4063" s="39"/>
      <c r="I4063" s="34"/>
      <c r="J4063" s="34"/>
      <c r="K4063" s="34"/>
      <c r="L4063" s="34"/>
      <c r="M4063" s="43" t="str">
        <f ca="1">IFERROR(OFFSET('Maximum minutes'!$C$1,T4063,MATCH(IF(G4063&lt;&gt;"",G4063,F4063),OFFSET('Maximum minutes'!$C$1,T4063-1,0,1,U4063+1),0)-1)*IF(OR(ISNUMBER(J4063),J4063="sans examen"),1,0)*IF(W4063&lt;MinDate,1,0),"")</f>
        <v/>
      </c>
      <c r="N4063" s="36">
        <f t="shared" ca="1" si="127"/>
        <v>0</v>
      </c>
      <c r="O4063" s="36" t="e">
        <f ca="1">LEFT(OFFSET(Lists!$Q$2,MATCH(E4063,Lists!$R$3:$R$19,0),0),4)</f>
        <v>#N/A</v>
      </c>
      <c r="P4063" s="36" t="e">
        <f ca="1">MATCH(O4063,Lists!$S$2:$S$640,1)</f>
        <v>#N/A</v>
      </c>
      <c r="Q4063" s="36" t="e">
        <f ca="1">MATCH(LEFT(OFFSET(Lists!$Q$2,MATCH(E4063,Lists!$R$3:$R$19,0)+1,0),4),Lists!$S$3:$S$640,1)</f>
        <v>#N/A</v>
      </c>
      <c r="R4063" s="36" t="e">
        <f ca="1">LEFT(OFFSET(Lists!$S$2,P4063-1+MATCH(F4063,OFFSET(Lists!$T$3,P4063-1,0,Q4063-P4063+1),0),0),6)</f>
        <v>#N/A</v>
      </c>
      <c r="S4063" s="36" t="e">
        <f ca="1">VLOOKUP(R4063,Lists!B:D,3,FALSE)</f>
        <v>#N/A</v>
      </c>
      <c r="T4063" s="36" t="str">
        <f>IF(F4063&lt;&gt;"",MATCH(R4063,'Maximum minutes'!B:B,0),"")</f>
        <v/>
      </c>
      <c r="U4063" s="36">
        <f ca="1">IF(F4063&lt;&gt;"",COUNTA(OFFSET('Maximum minutes'!$C$1,'Annexe A1 Cours'!T4063,0,1,50)),0)</f>
        <v>0</v>
      </c>
      <c r="V4063" s="37">
        <f ca="1">IFERROR(OFFSET('Maximum minutes'!$C$1,T4063+1,-1+MATCH(G4063,OFFSET('Maximum minutes'!$C$1,T4063-1,0,1,50),0)),0)</f>
        <v>0</v>
      </c>
      <c r="W4063" s="38">
        <f t="shared" ca="1" si="126"/>
        <v>0</v>
      </c>
    </row>
    <row r="4064" spans="1:23" s="36" customFormat="1" ht="18.75">
      <c r="A4064" s="34"/>
      <c r="B4064" s="39"/>
      <c r="C4064" s="39"/>
      <c r="D4064" s="35"/>
      <c r="E4064" s="40"/>
      <c r="F4064" s="39"/>
      <c r="G4064" s="39"/>
      <c r="H4064" s="39"/>
      <c r="I4064" s="34"/>
      <c r="J4064" s="34"/>
      <c r="K4064" s="34"/>
      <c r="L4064" s="34"/>
      <c r="M4064" s="43" t="str">
        <f ca="1">IFERROR(OFFSET('Maximum minutes'!$C$1,T4064,MATCH(IF(G4064&lt;&gt;"",G4064,F4064),OFFSET('Maximum minutes'!$C$1,T4064-1,0,1,U4064+1),0)-1)*IF(OR(ISNUMBER(J4064),J4064="sans examen"),1,0)*IF(W4064&lt;MinDate,1,0),"")</f>
        <v/>
      </c>
      <c r="N4064" s="36">
        <f t="shared" ca="1" si="127"/>
        <v>0</v>
      </c>
      <c r="O4064" s="36" t="e">
        <f ca="1">LEFT(OFFSET(Lists!$Q$2,MATCH(E4064,Lists!$R$3:$R$19,0),0),4)</f>
        <v>#N/A</v>
      </c>
      <c r="P4064" s="36" t="e">
        <f ca="1">MATCH(O4064,Lists!$S$2:$S$640,1)</f>
        <v>#N/A</v>
      </c>
      <c r="Q4064" s="36" t="e">
        <f ca="1">MATCH(LEFT(OFFSET(Lists!$Q$2,MATCH(E4064,Lists!$R$3:$R$19,0)+1,0),4),Lists!$S$3:$S$640,1)</f>
        <v>#N/A</v>
      </c>
      <c r="R4064" s="36" t="e">
        <f ca="1">LEFT(OFFSET(Lists!$S$2,P4064-1+MATCH(F4064,OFFSET(Lists!$T$3,P4064-1,0,Q4064-P4064+1),0),0),6)</f>
        <v>#N/A</v>
      </c>
      <c r="S4064" s="36" t="e">
        <f ca="1">VLOOKUP(R4064,Lists!B:D,3,FALSE)</f>
        <v>#N/A</v>
      </c>
      <c r="T4064" s="36" t="str">
        <f>IF(F4064&lt;&gt;"",MATCH(R4064,'Maximum minutes'!B:B,0),"")</f>
        <v/>
      </c>
      <c r="U4064" s="36">
        <f ca="1">IF(F4064&lt;&gt;"",COUNTA(OFFSET('Maximum minutes'!$C$1,'Annexe A1 Cours'!T4064,0,1,50)),0)</f>
        <v>0</v>
      </c>
      <c r="V4064" s="37">
        <f ca="1">IFERROR(OFFSET('Maximum minutes'!$C$1,T4064+1,-1+MATCH(G4064,OFFSET('Maximum minutes'!$C$1,T4064-1,0,1,50),0)),0)</f>
        <v>0</v>
      </c>
      <c r="W4064" s="38">
        <f t="shared" ca="1" si="126"/>
        <v>0</v>
      </c>
    </row>
    <row r="4065" spans="1:23" s="36" customFormat="1" ht="18.75">
      <c r="A4065" s="34"/>
      <c r="B4065" s="39"/>
      <c r="C4065" s="39"/>
      <c r="D4065" s="35"/>
      <c r="E4065" s="40"/>
      <c r="F4065" s="39"/>
      <c r="G4065" s="39"/>
      <c r="H4065" s="39"/>
      <c r="I4065" s="34"/>
      <c r="J4065" s="34"/>
      <c r="K4065" s="34"/>
      <c r="L4065" s="34"/>
      <c r="M4065" s="43" t="str">
        <f ca="1">IFERROR(OFFSET('Maximum minutes'!$C$1,T4065,MATCH(IF(G4065&lt;&gt;"",G4065,F4065),OFFSET('Maximum minutes'!$C$1,T4065-1,0,1,U4065+1),0)-1)*IF(OR(ISNUMBER(J4065),J4065="sans examen"),1,0)*IF(W4065&lt;MinDate,1,0),"")</f>
        <v/>
      </c>
      <c r="N4065" s="36">
        <f t="shared" ca="1" si="127"/>
        <v>0</v>
      </c>
      <c r="O4065" s="36" t="e">
        <f ca="1">LEFT(OFFSET(Lists!$Q$2,MATCH(E4065,Lists!$R$3:$R$19,0),0),4)</f>
        <v>#N/A</v>
      </c>
      <c r="P4065" s="36" t="e">
        <f ca="1">MATCH(O4065,Lists!$S$2:$S$640,1)</f>
        <v>#N/A</v>
      </c>
      <c r="Q4065" s="36" t="e">
        <f ca="1">MATCH(LEFT(OFFSET(Lists!$Q$2,MATCH(E4065,Lists!$R$3:$R$19,0)+1,0),4),Lists!$S$3:$S$640,1)</f>
        <v>#N/A</v>
      </c>
      <c r="R4065" s="36" t="e">
        <f ca="1">LEFT(OFFSET(Lists!$S$2,P4065-1+MATCH(F4065,OFFSET(Lists!$T$3,P4065-1,0,Q4065-P4065+1),0),0),6)</f>
        <v>#N/A</v>
      </c>
      <c r="S4065" s="36" t="e">
        <f ca="1">VLOOKUP(R4065,Lists!B:D,3,FALSE)</f>
        <v>#N/A</v>
      </c>
      <c r="T4065" s="36" t="str">
        <f>IF(F4065&lt;&gt;"",MATCH(R4065,'Maximum minutes'!B:B,0),"")</f>
        <v/>
      </c>
      <c r="U4065" s="36">
        <f ca="1">IF(F4065&lt;&gt;"",COUNTA(OFFSET('Maximum minutes'!$C$1,'Annexe A1 Cours'!T4065,0,1,50)),0)</f>
        <v>0</v>
      </c>
      <c r="V4065" s="37">
        <f ca="1">IFERROR(OFFSET('Maximum minutes'!$C$1,T4065+1,-1+MATCH(G4065,OFFSET('Maximum minutes'!$C$1,T4065-1,0,1,50),0)),0)</f>
        <v>0</v>
      </c>
      <c r="W4065" s="38">
        <f t="shared" ca="1" si="126"/>
        <v>0</v>
      </c>
    </row>
    <row r="4066" spans="1:23" s="36" customFormat="1" ht="18.75">
      <c r="A4066" s="34"/>
      <c r="B4066" s="39"/>
      <c r="C4066" s="39"/>
      <c r="D4066" s="35"/>
      <c r="E4066" s="40"/>
      <c r="F4066" s="39"/>
      <c r="G4066" s="39"/>
      <c r="H4066" s="39"/>
      <c r="I4066" s="34"/>
      <c r="J4066" s="34"/>
      <c r="K4066" s="34"/>
      <c r="L4066" s="34"/>
      <c r="M4066" s="43" t="str">
        <f ca="1">IFERROR(OFFSET('Maximum minutes'!$C$1,T4066,MATCH(IF(G4066&lt;&gt;"",G4066,F4066),OFFSET('Maximum minutes'!$C$1,T4066-1,0,1,U4066+1),0)-1)*IF(OR(ISNUMBER(J4066),J4066="sans examen"),1,0)*IF(W4066&lt;MinDate,1,0),"")</f>
        <v/>
      </c>
      <c r="N4066" s="36">
        <f t="shared" ca="1" si="127"/>
        <v>0</v>
      </c>
      <c r="O4066" s="36" t="e">
        <f ca="1">LEFT(OFFSET(Lists!$Q$2,MATCH(E4066,Lists!$R$3:$R$19,0),0),4)</f>
        <v>#N/A</v>
      </c>
      <c r="P4066" s="36" t="e">
        <f ca="1">MATCH(O4066,Lists!$S$2:$S$640,1)</f>
        <v>#N/A</v>
      </c>
      <c r="Q4066" s="36" t="e">
        <f ca="1">MATCH(LEFT(OFFSET(Lists!$Q$2,MATCH(E4066,Lists!$R$3:$R$19,0)+1,0),4),Lists!$S$3:$S$640,1)</f>
        <v>#N/A</v>
      </c>
      <c r="R4066" s="36" t="e">
        <f ca="1">LEFT(OFFSET(Lists!$S$2,P4066-1+MATCH(F4066,OFFSET(Lists!$T$3,P4066-1,0,Q4066-P4066+1),0),0),6)</f>
        <v>#N/A</v>
      </c>
      <c r="S4066" s="36" t="e">
        <f ca="1">VLOOKUP(R4066,Lists!B:D,3,FALSE)</f>
        <v>#N/A</v>
      </c>
      <c r="T4066" s="36" t="str">
        <f>IF(F4066&lt;&gt;"",MATCH(R4066,'Maximum minutes'!B:B,0),"")</f>
        <v/>
      </c>
      <c r="U4066" s="36">
        <f ca="1">IF(F4066&lt;&gt;"",COUNTA(OFFSET('Maximum minutes'!$C$1,'Annexe A1 Cours'!T4066,0,1,50)),0)</f>
        <v>0</v>
      </c>
      <c r="V4066" s="37">
        <f ca="1">IFERROR(OFFSET('Maximum minutes'!$C$1,T4066+1,-1+MATCH(G4066,OFFSET('Maximum minutes'!$C$1,T4066-1,0,1,50),0)),0)</f>
        <v>0</v>
      </c>
      <c r="W4066" s="38">
        <f t="shared" ca="1" si="126"/>
        <v>0</v>
      </c>
    </row>
    <row r="4067" spans="1:23" s="36" customFormat="1" ht="18.75">
      <c r="A4067" s="34"/>
      <c r="B4067" s="39"/>
      <c r="C4067" s="39"/>
      <c r="D4067" s="35"/>
      <c r="E4067" s="40"/>
      <c r="F4067" s="39"/>
      <c r="G4067" s="39"/>
      <c r="H4067" s="39"/>
      <c r="I4067" s="34"/>
      <c r="J4067" s="34"/>
      <c r="K4067" s="34"/>
      <c r="L4067" s="34"/>
      <c r="M4067" s="43" t="str">
        <f ca="1">IFERROR(OFFSET('Maximum minutes'!$C$1,T4067,MATCH(IF(G4067&lt;&gt;"",G4067,F4067),OFFSET('Maximum minutes'!$C$1,T4067-1,0,1,U4067+1),0)-1)*IF(OR(ISNUMBER(J4067),J4067="sans examen"),1,0)*IF(W4067&lt;MinDate,1,0),"")</f>
        <v/>
      </c>
      <c r="N4067" s="36">
        <f t="shared" ca="1" si="127"/>
        <v>0</v>
      </c>
      <c r="O4067" s="36" t="e">
        <f ca="1">LEFT(OFFSET(Lists!$Q$2,MATCH(E4067,Lists!$R$3:$R$19,0),0),4)</f>
        <v>#N/A</v>
      </c>
      <c r="P4067" s="36" t="e">
        <f ca="1">MATCH(O4067,Lists!$S$2:$S$640,1)</f>
        <v>#N/A</v>
      </c>
      <c r="Q4067" s="36" t="e">
        <f ca="1">MATCH(LEFT(OFFSET(Lists!$Q$2,MATCH(E4067,Lists!$R$3:$R$19,0)+1,0),4),Lists!$S$3:$S$640,1)</f>
        <v>#N/A</v>
      </c>
      <c r="R4067" s="36" t="e">
        <f ca="1">LEFT(OFFSET(Lists!$S$2,P4067-1+MATCH(F4067,OFFSET(Lists!$T$3,P4067-1,0,Q4067-P4067+1),0),0),6)</f>
        <v>#N/A</v>
      </c>
      <c r="S4067" s="36" t="e">
        <f ca="1">VLOOKUP(R4067,Lists!B:D,3,FALSE)</f>
        <v>#N/A</v>
      </c>
      <c r="T4067" s="36" t="str">
        <f>IF(F4067&lt;&gt;"",MATCH(R4067,'Maximum minutes'!B:B,0),"")</f>
        <v/>
      </c>
      <c r="U4067" s="36">
        <f ca="1">IF(F4067&lt;&gt;"",COUNTA(OFFSET('Maximum minutes'!$C$1,'Annexe A1 Cours'!T4067,0,1,50)),0)</f>
        <v>0</v>
      </c>
      <c r="V4067" s="37">
        <f ca="1">IFERROR(OFFSET('Maximum minutes'!$C$1,T4067+1,-1+MATCH(G4067,OFFSET('Maximum minutes'!$C$1,T4067-1,0,1,50),0)),0)</f>
        <v>0</v>
      </c>
      <c r="W4067" s="38">
        <f t="shared" ca="1" si="126"/>
        <v>0</v>
      </c>
    </row>
    <row r="4068" spans="1:23" s="36" customFormat="1" ht="18.75">
      <c r="A4068" s="34"/>
      <c r="B4068" s="39"/>
      <c r="C4068" s="39"/>
      <c r="D4068" s="35"/>
      <c r="E4068" s="40"/>
      <c r="F4068" s="39"/>
      <c r="G4068" s="39"/>
      <c r="H4068" s="39"/>
      <c r="I4068" s="34"/>
      <c r="J4068" s="34"/>
      <c r="K4068" s="34"/>
      <c r="L4068" s="34"/>
      <c r="M4068" s="43" t="str">
        <f ca="1">IFERROR(OFFSET('Maximum minutes'!$C$1,T4068,MATCH(IF(G4068&lt;&gt;"",G4068,F4068),OFFSET('Maximum minutes'!$C$1,T4068-1,0,1,U4068+1),0)-1)*IF(OR(ISNUMBER(J4068),J4068="sans examen"),1,0)*IF(W4068&lt;MinDate,1,0),"")</f>
        <v/>
      </c>
      <c r="N4068" s="36">
        <f t="shared" ca="1" si="127"/>
        <v>0</v>
      </c>
      <c r="O4068" s="36" t="e">
        <f ca="1">LEFT(OFFSET(Lists!$Q$2,MATCH(E4068,Lists!$R$3:$R$19,0),0),4)</f>
        <v>#N/A</v>
      </c>
      <c r="P4068" s="36" t="e">
        <f ca="1">MATCH(O4068,Lists!$S$2:$S$640,1)</f>
        <v>#N/A</v>
      </c>
      <c r="Q4068" s="36" t="e">
        <f ca="1">MATCH(LEFT(OFFSET(Lists!$Q$2,MATCH(E4068,Lists!$R$3:$R$19,0)+1,0),4),Lists!$S$3:$S$640,1)</f>
        <v>#N/A</v>
      </c>
      <c r="R4068" s="36" t="e">
        <f ca="1">LEFT(OFFSET(Lists!$S$2,P4068-1+MATCH(F4068,OFFSET(Lists!$T$3,P4068-1,0,Q4068-P4068+1),0),0),6)</f>
        <v>#N/A</v>
      </c>
      <c r="S4068" s="36" t="e">
        <f ca="1">VLOOKUP(R4068,Lists!B:D,3,FALSE)</f>
        <v>#N/A</v>
      </c>
      <c r="T4068" s="36" t="str">
        <f>IF(F4068&lt;&gt;"",MATCH(R4068,'Maximum minutes'!B:B,0),"")</f>
        <v/>
      </c>
      <c r="U4068" s="36">
        <f ca="1">IF(F4068&lt;&gt;"",COUNTA(OFFSET('Maximum minutes'!$C$1,'Annexe A1 Cours'!T4068,0,1,50)),0)</f>
        <v>0</v>
      </c>
      <c r="V4068" s="37">
        <f ca="1">IFERROR(OFFSET('Maximum minutes'!$C$1,T4068+1,-1+MATCH(G4068,OFFSET('Maximum minutes'!$C$1,T4068-1,0,1,50),0)),0)</f>
        <v>0</v>
      </c>
      <c r="W4068" s="38">
        <f t="shared" ca="1" si="126"/>
        <v>0</v>
      </c>
    </row>
    <row r="4069" spans="1:23" s="36" customFormat="1" ht="18.75">
      <c r="A4069" s="34"/>
      <c r="B4069" s="39"/>
      <c r="C4069" s="39"/>
      <c r="D4069" s="35"/>
      <c r="E4069" s="40"/>
      <c r="F4069" s="39"/>
      <c r="G4069" s="39"/>
      <c r="H4069" s="39"/>
      <c r="I4069" s="34"/>
      <c r="J4069" s="34"/>
      <c r="K4069" s="34"/>
      <c r="L4069" s="34"/>
      <c r="M4069" s="43" t="str">
        <f ca="1">IFERROR(OFFSET('Maximum minutes'!$C$1,T4069,MATCH(IF(G4069&lt;&gt;"",G4069,F4069),OFFSET('Maximum minutes'!$C$1,T4069-1,0,1,U4069+1),0)-1)*IF(OR(ISNUMBER(J4069),J4069="sans examen"),1,0)*IF(W4069&lt;MinDate,1,0),"")</f>
        <v/>
      </c>
      <c r="N4069" s="36">
        <f t="shared" ca="1" si="127"/>
        <v>0</v>
      </c>
      <c r="O4069" s="36" t="e">
        <f ca="1">LEFT(OFFSET(Lists!$Q$2,MATCH(E4069,Lists!$R$3:$R$19,0),0),4)</f>
        <v>#N/A</v>
      </c>
      <c r="P4069" s="36" t="e">
        <f ca="1">MATCH(O4069,Lists!$S$2:$S$640,1)</f>
        <v>#N/A</v>
      </c>
      <c r="Q4069" s="36" t="e">
        <f ca="1">MATCH(LEFT(OFFSET(Lists!$Q$2,MATCH(E4069,Lists!$R$3:$R$19,0)+1,0),4),Lists!$S$3:$S$640,1)</f>
        <v>#N/A</v>
      </c>
      <c r="R4069" s="36" t="e">
        <f ca="1">LEFT(OFFSET(Lists!$S$2,P4069-1+MATCH(F4069,OFFSET(Lists!$T$3,P4069-1,0,Q4069-P4069+1),0),0),6)</f>
        <v>#N/A</v>
      </c>
      <c r="S4069" s="36" t="e">
        <f ca="1">VLOOKUP(R4069,Lists!B:D,3,FALSE)</f>
        <v>#N/A</v>
      </c>
      <c r="T4069" s="36" t="str">
        <f>IF(F4069&lt;&gt;"",MATCH(R4069,'Maximum minutes'!B:B,0),"")</f>
        <v/>
      </c>
      <c r="U4069" s="36">
        <f ca="1">IF(F4069&lt;&gt;"",COUNTA(OFFSET('Maximum minutes'!$C$1,'Annexe A1 Cours'!T4069,0,1,50)),0)</f>
        <v>0</v>
      </c>
      <c r="V4069" s="37">
        <f ca="1">IFERROR(OFFSET('Maximum minutes'!$C$1,T4069+1,-1+MATCH(G4069,OFFSET('Maximum minutes'!$C$1,T4069-1,0,1,50),0)),0)</f>
        <v>0</v>
      </c>
      <c r="W4069" s="38">
        <f t="shared" ca="1" si="126"/>
        <v>0</v>
      </c>
    </row>
    <row r="4070" spans="1:23" s="36" customFormat="1" ht="18.75">
      <c r="A4070" s="34"/>
      <c r="B4070" s="39"/>
      <c r="C4070" s="39"/>
      <c r="D4070" s="35"/>
      <c r="E4070" s="40"/>
      <c r="F4070" s="39"/>
      <c r="G4070" s="39"/>
      <c r="H4070" s="39"/>
      <c r="I4070" s="34"/>
      <c r="J4070" s="34"/>
      <c r="K4070" s="34"/>
      <c r="L4070" s="34"/>
      <c r="M4070" s="43" t="str">
        <f ca="1">IFERROR(OFFSET('Maximum minutes'!$C$1,T4070,MATCH(IF(G4070&lt;&gt;"",G4070,F4070),OFFSET('Maximum minutes'!$C$1,T4070-1,0,1,U4070+1),0)-1)*IF(OR(ISNUMBER(J4070),J4070="sans examen"),1,0)*IF(W4070&lt;MinDate,1,0),"")</f>
        <v/>
      </c>
      <c r="N4070" s="36">
        <f t="shared" ca="1" si="127"/>
        <v>0</v>
      </c>
      <c r="O4070" s="36" t="e">
        <f ca="1">LEFT(OFFSET(Lists!$Q$2,MATCH(E4070,Lists!$R$3:$R$19,0),0),4)</f>
        <v>#N/A</v>
      </c>
      <c r="P4070" s="36" t="e">
        <f ca="1">MATCH(O4070,Lists!$S$2:$S$640,1)</f>
        <v>#N/A</v>
      </c>
      <c r="Q4070" s="36" t="e">
        <f ca="1">MATCH(LEFT(OFFSET(Lists!$Q$2,MATCH(E4070,Lists!$R$3:$R$19,0)+1,0),4),Lists!$S$3:$S$640,1)</f>
        <v>#N/A</v>
      </c>
      <c r="R4070" s="36" t="e">
        <f ca="1">LEFT(OFFSET(Lists!$S$2,P4070-1+MATCH(F4070,OFFSET(Lists!$T$3,P4070-1,0,Q4070-P4070+1),0),0),6)</f>
        <v>#N/A</v>
      </c>
      <c r="S4070" s="36" t="e">
        <f ca="1">VLOOKUP(R4070,Lists!B:D,3,FALSE)</f>
        <v>#N/A</v>
      </c>
      <c r="T4070" s="36" t="str">
        <f>IF(F4070&lt;&gt;"",MATCH(R4070,'Maximum minutes'!B:B,0),"")</f>
        <v/>
      </c>
      <c r="U4070" s="36">
        <f ca="1">IF(F4070&lt;&gt;"",COUNTA(OFFSET('Maximum minutes'!$C$1,'Annexe A1 Cours'!T4070,0,1,50)),0)</f>
        <v>0</v>
      </c>
      <c r="V4070" s="37">
        <f ca="1">IFERROR(OFFSET('Maximum minutes'!$C$1,T4070+1,-1+MATCH(G4070,OFFSET('Maximum minutes'!$C$1,T4070-1,0,1,50),0)),0)</f>
        <v>0</v>
      </c>
      <c r="W4070" s="38">
        <f t="shared" ca="1" si="126"/>
        <v>0</v>
      </c>
    </row>
    <row r="4071" spans="1:23" s="36" customFormat="1" ht="18.75">
      <c r="A4071" s="34"/>
      <c r="B4071" s="39"/>
      <c r="C4071" s="39"/>
      <c r="D4071" s="35"/>
      <c r="E4071" s="40"/>
      <c r="F4071" s="39"/>
      <c r="G4071" s="39"/>
      <c r="H4071" s="39"/>
      <c r="I4071" s="34"/>
      <c r="J4071" s="34"/>
      <c r="K4071" s="34"/>
      <c r="L4071" s="34"/>
      <c r="M4071" s="43" t="str">
        <f ca="1">IFERROR(OFFSET('Maximum minutes'!$C$1,T4071,MATCH(IF(G4071&lt;&gt;"",G4071,F4071),OFFSET('Maximum minutes'!$C$1,T4071-1,0,1,U4071+1),0)-1)*IF(OR(ISNUMBER(J4071),J4071="sans examen"),1,0)*IF(W4071&lt;MinDate,1,0),"")</f>
        <v/>
      </c>
      <c r="N4071" s="36">
        <f t="shared" ca="1" si="127"/>
        <v>0</v>
      </c>
      <c r="O4071" s="36" t="e">
        <f ca="1">LEFT(OFFSET(Lists!$Q$2,MATCH(E4071,Lists!$R$3:$R$19,0),0),4)</f>
        <v>#N/A</v>
      </c>
      <c r="P4071" s="36" t="e">
        <f ca="1">MATCH(O4071,Lists!$S$2:$S$640,1)</f>
        <v>#N/A</v>
      </c>
      <c r="Q4071" s="36" t="e">
        <f ca="1">MATCH(LEFT(OFFSET(Lists!$Q$2,MATCH(E4071,Lists!$R$3:$R$19,0)+1,0),4),Lists!$S$3:$S$640,1)</f>
        <v>#N/A</v>
      </c>
      <c r="R4071" s="36" t="e">
        <f ca="1">LEFT(OFFSET(Lists!$S$2,P4071-1+MATCH(F4071,OFFSET(Lists!$T$3,P4071-1,0,Q4071-P4071+1),0),0),6)</f>
        <v>#N/A</v>
      </c>
      <c r="S4071" s="36" t="e">
        <f ca="1">VLOOKUP(R4071,Lists!B:D,3,FALSE)</f>
        <v>#N/A</v>
      </c>
      <c r="T4071" s="36" t="str">
        <f>IF(F4071&lt;&gt;"",MATCH(R4071,'Maximum minutes'!B:B,0),"")</f>
        <v/>
      </c>
      <c r="U4071" s="36">
        <f ca="1">IF(F4071&lt;&gt;"",COUNTA(OFFSET('Maximum minutes'!$C$1,'Annexe A1 Cours'!T4071,0,1,50)),0)</f>
        <v>0</v>
      </c>
      <c r="V4071" s="37">
        <f ca="1">IFERROR(OFFSET('Maximum minutes'!$C$1,T4071+1,-1+MATCH(G4071,OFFSET('Maximum minutes'!$C$1,T4071-1,0,1,50),0)),0)</f>
        <v>0</v>
      </c>
      <c r="W4071" s="38">
        <f t="shared" ca="1" si="126"/>
        <v>0</v>
      </c>
    </row>
    <row r="4072" spans="1:23" s="36" customFormat="1" ht="18.75">
      <c r="A4072" s="34"/>
      <c r="B4072" s="39"/>
      <c r="C4072" s="39"/>
      <c r="D4072" s="35"/>
      <c r="E4072" s="40"/>
      <c r="F4072" s="39"/>
      <c r="G4072" s="39"/>
      <c r="H4072" s="39"/>
      <c r="I4072" s="34"/>
      <c r="J4072" s="34"/>
      <c r="K4072" s="34"/>
      <c r="L4072" s="34"/>
      <c r="M4072" s="43" t="str">
        <f ca="1">IFERROR(OFFSET('Maximum minutes'!$C$1,T4072,MATCH(IF(G4072&lt;&gt;"",G4072,F4072),OFFSET('Maximum minutes'!$C$1,T4072-1,0,1,U4072+1),0)-1)*IF(OR(ISNUMBER(J4072),J4072="sans examen"),1,0)*IF(W4072&lt;MinDate,1,0),"")</f>
        <v/>
      </c>
      <c r="N4072" s="36">
        <f t="shared" ca="1" si="127"/>
        <v>0</v>
      </c>
      <c r="O4072" s="36" t="e">
        <f ca="1">LEFT(OFFSET(Lists!$Q$2,MATCH(E4072,Lists!$R$3:$R$19,0),0),4)</f>
        <v>#N/A</v>
      </c>
      <c r="P4072" s="36" t="e">
        <f ca="1">MATCH(O4072,Lists!$S$2:$S$640,1)</f>
        <v>#N/A</v>
      </c>
      <c r="Q4072" s="36" t="e">
        <f ca="1">MATCH(LEFT(OFFSET(Lists!$Q$2,MATCH(E4072,Lists!$R$3:$R$19,0)+1,0),4),Lists!$S$3:$S$640,1)</f>
        <v>#N/A</v>
      </c>
      <c r="R4072" s="36" t="e">
        <f ca="1">LEFT(OFFSET(Lists!$S$2,P4072-1+MATCH(F4072,OFFSET(Lists!$T$3,P4072-1,0,Q4072-P4072+1),0),0),6)</f>
        <v>#N/A</v>
      </c>
      <c r="S4072" s="36" t="e">
        <f ca="1">VLOOKUP(R4072,Lists!B:D,3,FALSE)</f>
        <v>#N/A</v>
      </c>
      <c r="T4072" s="36" t="str">
        <f>IF(F4072&lt;&gt;"",MATCH(R4072,'Maximum minutes'!B:B,0),"")</f>
        <v/>
      </c>
      <c r="U4072" s="36">
        <f ca="1">IF(F4072&lt;&gt;"",COUNTA(OFFSET('Maximum minutes'!$C$1,'Annexe A1 Cours'!T4072,0,1,50)),0)</f>
        <v>0</v>
      </c>
      <c r="V4072" s="37">
        <f ca="1">IFERROR(OFFSET('Maximum minutes'!$C$1,T4072+1,-1+MATCH(G4072,OFFSET('Maximum minutes'!$C$1,T4072-1,0,1,50),0)),0)</f>
        <v>0</v>
      </c>
      <c r="W4072" s="38">
        <f t="shared" ca="1" si="126"/>
        <v>0</v>
      </c>
    </row>
    <row r="4073" spans="1:23" s="36" customFormat="1" ht="18.75">
      <c r="A4073" s="34"/>
      <c r="B4073" s="39"/>
      <c r="C4073" s="39"/>
      <c r="D4073" s="35"/>
      <c r="E4073" s="40"/>
      <c r="F4073" s="39"/>
      <c r="G4073" s="39"/>
      <c r="H4073" s="39"/>
      <c r="I4073" s="34"/>
      <c r="J4073" s="34"/>
      <c r="K4073" s="34"/>
      <c r="L4073" s="34"/>
      <c r="M4073" s="43" t="str">
        <f ca="1">IFERROR(OFFSET('Maximum minutes'!$C$1,T4073,MATCH(IF(G4073&lt;&gt;"",G4073,F4073),OFFSET('Maximum minutes'!$C$1,T4073-1,0,1,U4073+1),0)-1)*IF(OR(ISNUMBER(J4073),J4073="sans examen"),1,0)*IF(W4073&lt;MinDate,1,0),"")</f>
        <v/>
      </c>
      <c r="N4073" s="36">
        <f t="shared" ca="1" si="127"/>
        <v>0</v>
      </c>
      <c r="O4073" s="36" t="e">
        <f ca="1">LEFT(OFFSET(Lists!$Q$2,MATCH(E4073,Lists!$R$3:$R$19,0),0),4)</f>
        <v>#N/A</v>
      </c>
      <c r="P4073" s="36" t="e">
        <f ca="1">MATCH(O4073,Lists!$S$2:$S$640,1)</f>
        <v>#N/A</v>
      </c>
      <c r="Q4073" s="36" t="e">
        <f ca="1">MATCH(LEFT(OFFSET(Lists!$Q$2,MATCH(E4073,Lists!$R$3:$R$19,0)+1,0),4),Lists!$S$3:$S$640,1)</f>
        <v>#N/A</v>
      </c>
      <c r="R4073" s="36" t="e">
        <f ca="1">LEFT(OFFSET(Lists!$S$2,P4073-1+MATCH(F4073,OFFSET(Lists!$T$3,P4073-1,0,Q4073-P4073+1),0),0),6)</f>
        <v>#N/A</v>
      </c>
      <c r="S4073" s="36" t="e">
        <f ca="1">VLOOKUP(R4073,Lists!B:D,3,FALSE)</f>
        <v>#N/A</v>
      </c>
      <c r="T4073" s="36" t="str">
        <f>IF(F4073&lt;&gt;"",MATCH(R4073,'Maximum minutes'!B:B,0),"")</f>
        <v/>
      </c>
      <c r="U4073" s="36">
        <f ca="1">IF(F4073&lt;&gt;"",COUNTA(OFFSET('Maximum minutes'!$C$1,'Annexe A1 Cours'!T4073,0,1,50)),0)</f>
        <v>0</v>
      </c>
      <c r="V4073" s="37">
        <f ca="1">IFERROR(OFFSET('Maximum minutes'!$C$1,T4073+1,-1+MATCH(G4073,OFFSET('Maximum minutes'!$C$1,T4073-1,0,1,50),0)),0)</f>
        <v>0</v>
      </c>
      <c r="W4073" s="38">
        <f t="shared" ca="1" si="126"/>
        <v>0</v>
      </c>
    </row>
    <row r="4074" spans="1:23" s="36" customFormat="1" ht="18.75">
      <c r="A4074" s="34"/>
      <c r="B4074" s="39"/>
      <c r="C4074" s="39"/>
      <c r="D4074" s="35"/>
      <c r="E4074" s="40"/>
      <c r="F4074" s="39"/>
      <c r="G4074" s="39"/>
      <c r="H4074" s="39"/>
      <c r="I4074" s="34"/>
      <c r="J4074" s="34"/>
      <c r="K4074" s="34"/>
      <c r="L4074" s="34"/>
      <c r="M4074" s="43" t="str">
        <f ca="1">IFERROR(OFFSET('Maximum minutes'!$C$1,T4074,MATCH(IF(G4074&lt;&gt;"",G4074,F4074),OFFSET('Maximum minutes'!$C$1,T4074-1,0,1,U4074+1),0)-1)*IF(OR(ISNUMBER(J4074),J4074="sans examen"),1,0)*IF(W4074&lt;MinDate,1,0),"")</f>
        <v/>
      </c>
      <c r="N4074" s="36">
        <f t="shared" ca="1" si="127"/>
        <v>0</v>
      </c>
      <c r="O4074" s="36" t="e">
        <f ca="1">LEFT(OFFSET(Lists!$Q$2,MATCH(E4074,Lists!$R$3:$R$19,0),0),4)</f>
        <v>#N/A</v>
      </c>
      <c r="P4074" s="36" t="e">
        <f ca="1">MATCH(O4074,Lists!$S$2:$S$640,1)</f>
        <v>#N/A</v>
      </c>
      <c r="Q4074" s="36" t="e">
        <f ca="1">MATCH(LEFT(OFFSET(Lists!$Q$2,MATCH(E4074,Lists!$R$3:$R$19,0)+1,0),4),Lists!$S$3:$S$640,1)</f>
        <v>#N/A</v>
      </c>
      <c r="R4074" s="36" t="e">
        <f ca="1">LEFT(OFFSET(Lists!$S$2,P4074-1+MATCH(F4074,OFFSET(Lists!$T$3,P4074-1,0,Q4074-P4074+1),0),0),6)</f>
        <v>#N/A</v>
      </c>
      <c r="S4074" s="36" t="e">
        <f ca="1">VLOOKUP(R4074,Lists!B:D,3,FALSE)</f>
        <v>#N/A</v>
      </c>
      <c r="T4074" s="36" t="str">
        <f>IF(F4074&lt;&gt;"",MATCH(R4074,'Maximum minutes'!B:B,0),"")</f>
        <v/>
      </c>
      <c r="U4074" s="36">
        <f ca="1">IF(F4074&lt;&gt;"",COUNTA(OFFSET('Maximum minutes'!$C$1,'Annexe A1 Cours'!T4074,0,1,50)),0)</f>
        <v>0</v>
      </c>
      <c r="V4074" s="37">
        <f ca="1">IFERROR(OFFSET('Maximum minutes'!$C$1,T4074+1,-1+MATCH(G4074,OFFSET('Maximum minutes'!$C$1,T4074-1,0,1,50),0)),0)</f>
        <v>0</v>
      </c>
      <c r="W4074" s="38">
        <f t="shared" ca="1" si="126"/>
        <v>0</v>
      </c>
    </row>
    <row r="4075" spans="1:23" s="36" customFormat="1" ht="18.75">
      <c r="A4075" s="34"/>
      <c r="B4075" s="39"/>
      <c r="C4075" s="39"/>
      <c r="D4075" s="35"/>
      <c r="E4075" s="40"/>
      <c r="F4075" s="39"/>
      <c r="G4075" s="39"/>
      <c r="H4075" s="39"/>
      <c r="I4075" s="34"/>
      <c r="J4075" s="34"/>
      <c r="K4075" s="34"/>
      <c r="L4075" s="34"/>
      <c r="M4075" s="43" t="str">
        <f ca="1">IFERROR(OFFSET('Maximum minutes'!$C$1,T4075,MATCH(IF(G4075&lt;&gt;"",G4075,F4075),OFFSET('Maximum minutes'!$C$1,T4075-1,0,1,U4075+1),0)-1)*IF(OR(ISNUMBER(J4075),J4075="sans examen"),1,0)*IF(W4075&lt;MinDate,1,0),"")</f>
        <v/>
      </c>
      <c r="N4075" s="36">
        <f t="shared" ca="1" si="127"/>
        <v>0</v>
      </c>
      <c r="O4075" s="36" t="e">
        <f ca="1">LEFT(OFFSET(Lists!$Q$2,MATCH(E4075,Lists!$R$3:$R$19,0),0),4)</f>
        <v>#N/A</v>
      </c>
      <c r="P4075" s="36" t="e">
        <f ca="1">MATCH(O4075,Lists!$S$2:$S$640,1)</f>
        <v>#N/A</v>
      </c>
      <c r="Q4075" s="36" t="e">
        <f ca="1">MATCH(LEFT(OFFSET(Lists!$Q$2,MATCH(E4075,Lists!$R$3:$R$19,0)+1,0),4),Lists!$S$3:$S$640,1)</f>
        <v>#N/A</v>
      </c>
      <c r="R4075" s="36" t="e">
        <f ca="1">LEFT(OFFSET(Lists!$S$2,P4075-1+MATCH(F4075,OFFSET(Lists!$T$3,P4075-1,0,Q4075-P4075+1),0),0),6)</f>
        <v>#N/A</v>
      </c>
      <c r="S4075" s="36" t="e">
        <f ca="1">VLOOKUP(R4075,Lists!B:D,3,FALSE)</f>
        <v>#N/A</v>
      </c>
      <c r="T4075" s="36" t="str">
        <f>IF(F4075&lt;&gt;"",MATCH(R4075,'Maximum minutes'!B:B,0),"")</f>
        <v/>
      </c>
      <c r="U4075" s="36">
        <f ca="1">IF(F4075&lt;&gt;"",COUNTA(OFFSET('Maximum minutes'!$C$1,'Annexe A1 Cours'!T4075,0,1,50)),0)</f>
        <v>0</v>
      </c>
      <c r="V4075" s="37">
        <f ca="1">IFERROR(OFFSET('Maximum minutes'!$C$1,T4075+1,-1+MATCH(G4075,OFFSET('Maximum minutes'!$C$1,T4075-1,0,1,50),0)),0)</f>
        <v>0</v>
      </c>
      <c r="W4075" s="38">
        <f t="shared" ca="1" si="126"/>
        <v>0</v>
      </c>
    </row>
    <row r="4076" spans="1:23" s="36" customFormat="1" ht="18.75">
      <c r="A4076" s="34"/>
      <c r="B4076" s="39"/>
      <c r="C4076" s="39"/>
      <c r="D4076" s="35"/>
      <c r="E4076" s="40"/>
      <c r="F4076" s="39"/>
      <c r="G4076" s="39"/>
      <c r="H4076" s="39"/>
      <c r="I4076" s="34"/>
      <c r="J4076" s="34"/>
      <c r="K4076" s="34"/>
      <c r="L4076" s="34"/>
      <c r="M4076" s="43" t="str">
        <f ca="1">IFERROR(OFFSET('Maximum minutes'!$C$1,T4076,MATCH(IF(G4076&lt;&gt;"",G4076,F4076),OFFSET('Maximum minutes'!$C$1,T4076-1,0,1,U4076+1),0)-1)*IF(OR(ISNUMBER(J4076),J4076="sans examen"),1,0)*IF(W4076&lt;MinDate,1,0),"")</f>
        <v/>
      </c>
      <c r="N4076" s="36">
        <f t="shared" ca="1" si="127"/>
        <v>0</v>
      </c>
      <c r="O4076" s="36" t="e">
        <f ca="1">LEFT(OFFSET(Lists!$Q$2,MATCH(E4076,Lists!$R$3:$R$19,0),0),4)</f>
        <v>#N/A</v>
      </c>
      <c r="P4076" s="36" t="e">
        <f ca="1">MATCH(O4076,Lists!$S$2:$S$640,1)</f>
        <v>#N/A</v>
      </c>
      <c r="Q4076" s="36" t="e">
        <f ca="1">MATCH(LEFT(OFFSET(Lists!$Q$2,MATCH(E4076,Lists!$R$3:$R$19,0)+1,0),4),Lists!$S$3:$S$640,1)</f>
        <v>#N/A</v>
      </c>
      <c r="R4076" s="36" t="e">
        <f ca="1">LEFT(OFFSET(Lists!$S$2,P4076-1+MATCH(F4076,OFFSET(Lists!$T$3,P4076-1,0,Q4076-P4076+1),0),0),6)</f>
        <v>#N/A</v>
      </c>
      <c r="S4076" s="36" t="e">
        <f ca="1">VLOOKUP(R4076,Lists!B:D,3,FALSE)</f>
        <v>#N/A</v>
      </c>
      <c r="T4076" s="36" t="str">
        <f>IF(F4076&lt;&gt;"",MATCH(R4076,'Maximum minutes'!B:B,0),"")</f>
        <v/>
      </c>
      <c r="U4076" s="36">
        <f ca="1">IF(F4076&lt;&gt;"",COUNTA(OFFSET('Maximum minutes'!$C$1,'Annexe A1 Cours'!T4076,0,1,50)),0)</f>
        <v>0</v>
      </c>
      <c r="V4076" s="37">
        <f ca="1">IFERROR(OFFSET('Maximum minutes'!$C$1,T4076+1,-1+MATCH(G4076,OFFSET('Maximum minutes'!$C$1,T4076-1,0,1,50),0)),0)</f>
        <v>0</v>
      </c>
      <c r="W4076" s="38">
        <f t="shared" ca="1" si="126"/>
        <v>0</v>
      </c>
    </row>
    <row r="4077" spans="1:23" s="36" customFormat="1" ht="18.75">
      <c r="A4077" s="34"/>
      <c r="B4077" s="39"/>
      <c r="C4077" s="39"/>
      <c r="D4077" s="35"/>
      <c r="E4077" s="40"/>
      <c r="F4077" s="39"/>
      <c r="G4077" s="39"/>
      <c r="H4077" s="39"/>
      <c r="I4077" s="34"/>
      <c r="J4077" s="34"/>
      <c r="K4077" s="34"/>
      <c r="L4077" s="34"/>
      <c r="M4077" s="43" t="str">
        <f ca="1">IFERROR(OFFSET('Maximum minutes'!$C$1,T4077,MATCH(IF(G4077&lt;&gt;"",G4077,F4077),OFFSET('Maximum minutes'!$C$1,T4077-1,0,1,U4077+1),0)-1)*IF(OR(ISNUMBER(J4077),J4077="sans examen"),1,0)*IF(W4077&lt;MinDate,1,0),"")</f>
        <v/>
      </c>
      <c r="N4077" s="36">
        <f t="shared" ca="1" si="127"/>
        <v>0</v>
      </c>
      <c r="O4077" s="36" t="e">
        <f ca="1">LEFT(OFFSET(Lists!$Q$2,MATCH(E4077,Lists!$R$3:$R$19,0),0),4)</f>
        <v>#N/A</v>
      </c>
      <c r="P4077" s="36" t="e">
        <f ca="1">MATCH(O4077,Lists!$S$2:$S$640,1)</f>
        <v>#N/A</v>
      </c>
      <c r="Q4077" s="36" t="e">
        <f ca="1">MATCH(LEFT(OFFSET(Lists!$Q$2,MATCH(E4077,Lists!$R$3:$R$19,0)+1,0),4),Lists!$S$3:$S$640,1)</f>
        <v>#N/A</v>
      </c>
      <c r="R4077" s="36" t="e">
        <f ca="1">LEFT(OFFSET(Lists!$S$2,P4077-1+MATCH(F4077,OFFSET(Lists!$T$3,P4077-1,0,Q4077-P4077+1),0),0),6)</f>
        <v>#N/A</v>
      </c>
      <c r="S4077" s="36" t="e">
        <f ca="1">VLOOKUP(R4077,Lists!B:D,3,FALSE)</f>
        <v>#N/A</v>
      </c>
      <c r="T4077" s="36" t="str">
        <f>IF(F4077&lt;&gt;"",MATCH(R4077,'Maximum minutes'!B:B,0),"")</f>
        <v/>
      </c>
      <c r="U4077" s="36">
        <f ca="1">IF(F4077&lt;&gt;"",COUNTA(OFFSET('Maximum minutes'!$C$1,'Annexe A1 Cours'!T4077,0,1,50)),0)</f>
        <v>0</v>
      </c>
      <c r="V4077" s="37">
        <f ca="1">IFERROR(OFFSET('Maximum minutes'!$C$1,T4077+1,-1+MATCH(G4077,OFFSET('Maximum minutes'!$C$1,T4077-1,0,1,50),0)),0)</f>
        <v>0</v>
      </c>
      <c r="W4077" s="38">
        <f t="shared" ca="1" si="126"/>
        <v>0</v>
      </c>
    </row>
    <row r="4078" spans="1:23" s="36" customFormat="1" ht="18.75">
      <c r="A4078" s="34"/>
      <c r="B4078" s="39"/>
      <c r="C4078" s="39"/>
      <c r="D4078" s="35"/>
      <c r="E4078" s="40"/>
      <c r="F4078" s="39"/>
      <c r="G4078" s="39"/>
      <c r="H4078" s="39"/>
      <c r="I4078" s="34"/>
      <c r="J4078" s="34"/>
      <c r="K4078" s="34"/>
      <c r="L4078" s="34"/>
      <c r="M4078" s="43" t="str">
        <f ca="1">IFERROR(OFFSET('Maximum minutes'!$C$1,T4078,MATCH(IF(G4078&lt;&gt;"",G4078,F4078),OFFSET('Maximum minutes'!$C$1,T4078-1,0,1,U4078+1),0)-1)*IF(OR(ISNUMBER(J4078),J4078="sans examen"),1,0)*IF(W4078&lt;MinDate,1,0),"")</f>
        <v/>
      </c>
      <c r="N4078" s="36">
        <f t="shared" ca="1" si="127"/>
        <v>0</v>
      </c>
      <c r="O4078" s="36" t="e">
        <f ca="1">LEFT(OFFSET(Lists!$Q$2,MATCH(E4078,Lists!$R$3:$R$19,0),0),4)</f>
        <v>#N/A</v>
      </c>
      <c r="P4078" s="36" t="e">
        <f ca="1">MATCH(O4078,Lists!$S$2:$S$640,1)</f>
        <v>#N/A</v>
      </c>
      <c r="Q4078" s="36" t="e">
        <f ca="1">MATCH(LEFT(OFFSET(Lists!$Q$2,MATCH(E4078,Lists!$R$3:$R$19,0)+1,0),4),Lists!$S$3:$S$640,1)</f>
        <v>#N/A</v>
      </c>
      <c r="R4078" s="36" t="e">
        <f ca="1">LEFT(OFFSET(Lists!$S$2,P4078-1+MATCH(F4078,OFFSET(Lists!$T$3,P4078-1,0,Q4078-P4078+1),0),0),6)</f>
        <v>#N/A</v>
      </c>
      <c r="S4078" s="36" t="e">
        <f ca="1">VLOOKUP(R4078,Lists!B:D,3,FALSE)</f>
        <v>#N/A</v>
      </c>
      <c r="T4078" s="36" t="str">
        <f>IF(F4078&lt;&gt;"",MATCH(R4078,'Maximum minutes'!B:B,0),"")</f>
        <v/>
      </c>
      <c r="U4078" s="36">
        <f ca="1">IF(F4078&lt;&gt;"",COUNTA(OFFSET('Maximum minutes'!$C$1,'Annexe A1 Cours'!T4078,0,1,50)),0)</f>
        <v>0</v>
      </c>
      <c r="V4078" s="37">
        <f ca="1">IFERROR(OFFSET('Maximum minutes'!$C$1,T4078+1,-1+MATCH(G4078,OFFSET('Maximum minutes'!$C$1,T4078-1,0,1,50),0)),0)</f>
        <v>0</v>
      </c>
      <c r="W4078" s="38">
        <f t="shared" ca="1" si="126"/>
        <v>0</v>
      </c>
    </row>
    <row r="4079" spans="1:23" s="36" customFormat="1" ht="18.75">
      <c r="A4079" s="34"/>
      <c r="B4079" s="39"/>
      <c r="C4079" s="39"/>
      <c r="D4079" s="35"/>
      <c r="E4079" s="40"/>
      <c r="F4079" s="39"/>
      <c r="G4079" s="39"/>
      <c r="H4079" s="39"/>
      <c r="I4079" s="34"/>
      <c r="J4079" s="34"/>
      <c r="K4079" s="34"/>
      <c r="L4079" s="34"/>
      <c r="M4079" s="43" t="str">
        <f ca="1">IFERROR(OFFSET('Maximum minutes'!$C$1,T4079,MATCH(IF(G4079&lt;&gt;"",G4079,F4079),OFFSET('Maximum minutes'!$C$1,T4079-1,0,1,U4079+1),0)-1)*IF(OR(ISNUMBER(J4079),J4079="sans examen"),1,0)*IF(W4079&lt;MinDate,1,0),"")</f>
        <v/>
      </c>
      <c r="N4079" s="36">
        <f t="shared" ca="1" si="127"/>
        <v>0</v>
      </c>
      <c r="O4079" s="36" t="e">
        <f ca="1">LEFT(OFFSET(Lists!$Q$2,MATCH(E4079,Lists!$R$3:$R$19,0),0),4)</f>
        <v>#N/A</v>
      </c>
      <c r="P4079" s="36" t="e">
        <f ca="1">MATCH(O4079,Lists!$S$2:$S$640,1)</f>
        <v>#N/A</v>
      </c>
      <c r="Q4079" s="36" t="e">
        <f ca="1">MATCH(LEFT(OFFSET(Lists!$Q$2,MATCH(E4079,Lists!$R$3:$R$19,0)+1,0),4),Lists!$S$3:$S$640,1)</f>
        <v>#N/A</v>
      </c>
      <c r="R4079" s="36" t="e">
        <f ca="1">LEFT(OFFSET(Lists!$S$2,P4079-1+MATCH(F4079,OFFSET(Lists!$T$3,P4079-1,0,Q4079-P4079+1),0),0),6)</f>
        <v>#N/A</v>
      </c>
      <c r="S4079" s="36" t="e">
        <f ca="1">VLOOKUP(R4079,Lists!B:D,3,FALSE)</f>
        <v>#N/A</v>
      </c>
      <c r="T4079" s="36" t="str">
        <f>IF(F4079&lt;&gt;"",MATCH(R4079,'Maximum minutes'!B:B,0),"")</f>
        <v/>
      </c>
      <c r="U4079" s="36">
        <f ca="1">IF(F4079&lt;&gt;"",COUNTA(OFFSET('Maximum minutes'!$C$1,'Annexe A1 Cours'!T4079,0,1,50)),0)</f>
        <v>0</v>
      </c>
      <c r="V4079" s="37">
        <f ca="1">IFERROR(OFFSET('Maximum minutes'!$C$1,T4079+1,-1+MATCH(G4079,OFFSET('Maximum minutes'!$C$1,T4079-1,0,1,50),0)),0)</f>
        <v>0</v>
      </c>
      <c r="W4079" s="38">
        <f t="shared" ca="1" si="126"/>
        <v>0</v>
      </c>
    </row>
    <row r="4080" spans="1:23" s="36" customFormat="1" ht="18.75">
      <c r="A4080" s="34"/>
      <c r="B4080" s="39"/>
      <c r="C4080" s="39"/>
      <c r="D4080" s="35"/>
      <c r="E4080" s="40"/>
      <c r="F4080" s="39"/>
      <c r="G4080" s="39"/>
      <c r="H4080" s="39"/>
      <c r="I4080" s="34"/>
      <c r="J4080" s="34"/>
      <c r="K4080" s="34"/>
      <c r="L4080" s="34"/>
      <c r="M4080" s="43" t="str">
        <f ca="1">IFERROR(OFFSET('Maximum minutes'!$C$1,T4080,MATCH(IF(G4080&lt;&gt;"",G4080,F4080),OFFSET('Maximum minutes'!$C$1,T4080-1,0,1,U4080+1),0)-1)*IF(OR(ISNUMBER(J4080),J4080="sans examen"),1,0)*IF(W4080&lt;MinDate,1,0),"")</f>
        <v/>
      </c>
      <c r="N4080" s="36">
        <f t="shared" ca="1" si="127"/>
        <v>0</v>
      </c>
      <c r="O4080" s="36" t="e">
        <f ca="1">LEFT(OFFSET(Lists!$Q$2,MATCH(E4080,Lists!$R$3:$R$19,0),0),4)</f>
        <v>#N/A</v>
      </c>
      <c r="P4080" s="36" t="e">
        <f ca="1">MATCH(O4080,Lists!$S$2:$S$640,1)</f>
        <v>#N/A</v>
      </c>
      <c r="Q4080" s="36" t="e">
        <f ca="1">MATCH(LEFT(OFFSET(Lists!$Q$2,MATCH(E4080,Lists!$R$3:$R$19,0)+1,0),4),Lists!$S$3:$S$640,1)</f>
        <v>#N/A</v>
      </c>
      <c r="R4080" s="36" t="e">
        <f ca="1">LEFT(OFFSET(Lists!$S$2,P4080-1+MATCH(F4080,OFFSET(Lists!$T$3,P4080-1,0,Q4080-P4080+1),0),0),6)</f>
        <v>#N/A</v>
      </c>
      <c r="S4080" s="36" t="e">
        <f ca="1">VLOOKUP(R4080,Lists!B:D,3,FALSE)</f>
        <v>#N/A</v>
      </c>
      <c r="T4080" s="36" t="str">
        <f>IF(F4080&lt;&gt;"",MATCH(R4080,'Maximum minutes'!B:B,0),"")</f>
        <v/>
      </c>
      <c r="U4080" s="36">
        <f ca="1">IF(F4080&lt;&gt;"",COUNTA(OFFSET('Maximum minutes'!$C$1,'Annexe A1 Cours'!T4080,0,1,50)),0)</f>
        <v>0</v>
      </c>
      <c r="V4080" s="37">
        <f ca="1">IFERROR(OFFSET('Maximum minutes'!$C$1,T4080+1,-1+MATCH(G4080,OFFSET('Maximum minutes'!$C$1,T4080-1,0,1,50),0)),0)</f>
        <v>0</v>
      </c>
      <c r="W4080" s="38">
        <f t="shared" ca="1" si="126"/>
        <v>0</v>
      </c>
    </row>
    <row r="4081" spans="1:23" s="36" customFormat="1" ht="18.75">
      <c r="A4081" s="34"/>
      <c r="B4081" s="39"/>
      <c r="C4081" s="39"/>
      <c r="D4081" s="35"/>
      <c r="E4081" s="40"/>
      <c r="F4081" s="39"/>
      <c r="G4081" s="39"/>
      <c r="H4081" s="39"/>
      <c r="I4081" s="34"/>
      <c r="J4081" s="34"/>
      <c r="K4081" s="34"/>
      <c r="L4081" s="34"/>
      <c r="M4081" s="43" t="str">
        <f ca="1">IFERROR(OFFSET('Maximum minutes'!$C$1,T4081,MATCH(IF(G4081&lt;&gt;"",G4081,F4081),OFFSET('Maximum minutes'!$C$1,T4081-1,0,1,U4081+1),0)-1)*IF(OR(ISNUMBER(J4081),J4081="sans examen"),1,0)*IF(W4081&lt;MinDate,1,0),"")</f>
        <v/>
      </c>
      <c r="N4081" s="36">
        <f t="shared" ca="1" si="127"/>
        <v>0</v>
      </c>
      <c r="O4081" s="36" t="e">
        <f ca="1">LEFT(OFFSET(Lists!$Q$2,MATCH(E4081,Lists!$R$3:$R$19,0),0),4)</f>
        <v>#N/A</v>
      </c>
      <c r="P4081" s="36" t="e">
        <f ca="1">MATCH(O4081,Lists!$S$2:$S$640,1)</f>
        <v>#N/A</v>
      </c>
      <c r="Q4081" s="36" t="e">
        <f ca="1">MATCH(LEFT(OFFSET(Lists!$Q$2,MATCH(E4081,Lists!$R$3:$R$19,0)+1,0),4),Lists!$S$3:$S$640,1)</f>
        <v>#N/A</v>
      </c>
      <c r="R4081" s="36" t="e">
        <f ca="1">LEFT(OFFSET(Lists!$S$2,P4081-1+MATCH(F4081,OFFSET(Lists!$T$3,P4081-1,0,Q4081-P4081+1),0),0),6)</f>
        <v>#N/A</v>
      </c>
      <c r="S4081" s="36" t="e">
        <f ca="1">VLOOKUP(R4081,Lists!B:D,3,FALSE)</f>
        <v>#N/A</v>
      </c>
      <c r="T4081" s="36" t="str">
        <f>IF(F4081&lt;&gt;"",MATCH(R4081,'Maximum minutes'!B:B,0),"")</f>
        <v/>
      </c>
      <c r="U4081" s="36">
        <f ca="1">IF(F4081&lt;&gt;"",COUNTA(OFFSET('Maximum minutes'!$C$1,'Annexe A1 Cours'!T4081,0,1,50)),0)</f>
        <v>0</v>
      </c>
      <c r="V4081" s="37">
        <f ca="1">IFERROR(OFFSET('Maximum minutes'!$C$1,T4081+1,-1+MATCH(G4081,OFFSET('Maximum minutes'!$C$1,T4081-1,0,1,50),0)),0)</f>
        <v>0</v>
      </c>
      <c r="W4081" s="38">
        <f t="shared" ca="1" si="126"/>
        <v>0</v>
      </c>
    </row>
    <row r="4082" spans="1:23" s="36" customFormat="1" ht="18.75">
      <c r="A4082" s="34"/>
      <c r="B4082" s="39"/>
      <c r="C4082" s="39"/>
      <c r="D4082" s="35"/>
      <c r="E4082" s="40"/>
      <c r="F4082" s="39"/>
      <c r="G4082" s="39"/>
      <c r="H4082" s="39"/>
      <c r="I4082" s="34"/>
      <c r="J4082" s="34"/>
      <c r="K4082" s="34"/>
      <c r="L4082" s="34"/>
      <c r="M4082" s="43" t="str">
        <f ca="1">IFERROR(OFFSET('Maximum minutes'!$C$1,T4082,MATCH(IF(G4082&lt;&gt;"",G4082,F4082),OFFSET('Maximum minutes'!$C$1,T4082-1,0,1,U4082+1),0)-1)*IF(OR(ISNUMBER(J4082),J4082="sans examen"),1,0)*IF(W4082&lt;MinDate,1,0),"")</f>
        <v/>
      </c>
      <c r="N4082" s="36">
        <f t="shared" ca="1" si="127"/>
        <v>0</v>
      </c>
      <c r="O4082" s="36" t="e">
        <f ca="1">LEFT(OFFSET(Lists!$Q$2,MATCH(E4082,Lists!$R$3:$R$19,0),0),4)</f>
        <v>#N/A</v>
      </c>
      <c r="P4082" s="36" t="e">
        <f ca="1">MATCH(O4082,Lists!$S$2:$S$640,1)</f>
        <v>#N/A</v>
      </c>
      <c r="Q4082" s="36" t="e">
        <f ca="1">MATCH(LEFT(OFFSET(Lists!$Q$2,MATCH(E4082,Lists!$R$3:$R$19,0)+1,0),4),Lists!$S$3:$S$640,1)</f>
        <v>#N/A</v>
      </c>
      <c r="R4082" s="36" t="e">
        <f ca="1">LEFT(OFFSET(Lists!$S$2,P4082-1+MATCH(F4082,OFFSET(Lists!$T$3,P4082-1,0,Q4082-P4082+1),0),0),6)</f>
        <v>#N/A</v>
      </c>
      <c r="S4082" s="36" t="e">
        <f ca="1">VLOOKUP(R4082,Lists!B:D,3,FALSE)</f>
        <v>#N/A</v>
      </c>
      <c r="T4082" s="36" t="str">
        <f>IF(F4082&lt;&gt;"",MATCH(R4082,'Maximum minutes'!B:B,0),"")</f>
        <v/>
      </c>
      <c r="U4082" s="36">
        <f ca="1">IF(F4082&lt;&gt;"",COUNTA(OFFSET('Maximum minutes'!$C$1,'Annexe A1 Cours'!T4082,0,1,50)),0)</f>
        <v>0</v>
      </c>
      <c r="V4082" s="37">
        <f ca="1">IFERROR(OFFSET('Maximum minutes'!$C$1,T4082+1,-1+MATCH(G4082,OFFSET('Maximum minutes'!$C$1,T4082-1,0,1,50),0)),0)</f>
        <v>0</v>
      </c>
      <c r="W4082" s="38">
        <f t="shared" ca="1" si="126"/>
        <v>0</v>
      </c>
    </row>
    <row r="4083" spans="1:23" s="36" customFormat="1" ht="18.75">
      <c r="A4083" s="34"/>
      <c r="B4083" s="39"/>
      <c r="C4083" s="39"/>
      <c r="D4083" s="35"/>
      <c r="E4083" s="40"/>
      <c r="F4083" s="39"/>
      <c r="G4083" s="39"/>
      <c r="H4083" s="39"/>
      <c r="I4083" s="34"/>
      <c r="J4083" s="34"/>
      <c r="K4083" s="34"/>
      <c r="L4083" s="34"/>
      <c r="M4083" s="43" t="str">
        <f ca="1">IFERROR(OFFSET('Maximum minutes'!$C$1,T4083,MATCH(IF(G4083&lt;&gt;"",G4083,F4083),OFFSET('Maximum minutes'!$C$1,T4083-1,0,1,U4083+1),0)-1)*IF(OR(ISNUMBER(J4083),J4083="sans examen"),1,0)*IF(W4083&lt;MinDate,1,0),"")</f>
        <v/>
      </c>
      <c r="N4083" s="36">
        <f t="shared" ca="1" si="127"/>
        <v>0</v>
      </c>
      <c r="O4083" s="36" t="e">
        <f ca="1">LEFT(OFFSET(Lists!$Q$2,MATCH(E4083,Lists!$R$3:$R$19,0),0),4)</f>
        <v>#N/A</v>
      </c>
      <c r="P4083" s="36" t="e">
        <f ca="1">MATCH(O4083,Lists!$S$2:$S$640,1)</f>
        <v>#N/A</v>
      </c>
      <c r="Q4083" s="36" t="e">
        <f ca="1">MATCH(LEFT(OFFSET(Lists!$Q$2,MATCH(E4083,Lists!$R$3:$R$19,0)+1,0),4),Lists!$S$3:$S$640,1)</f>
        <v>#N/A</v>
      </c>
      <c r="R4083" s="36" t="e">
        <f ca="1">LEFT(OFFSET(Lists!$S$2,P4083-1+MATCH(F4083,OFFSET(Lists!$T$3,P4083-1,0,Q4083-P4083+1),0),0),6)</f>
        <v>#N/A</v>
      </c>
      <c r="S4083" s="36" t="e">
        <f ca="1">VLOOKUP(R4083,Lists!B:D,3,FALSE)</f>
        <v>#N/A</v>
      </c>
      <c r="T4083" s="36" t="str">
        <f>IF(F4083&lt;&gt;"",MATCH(R4083,'Maximum minutes'!B:B,0),"")</f>
        <v/>
      </c>
      <c r="U4083" s="36">
        <f ca="1">IF(F4083&lt;&gt;"",COUNTA(OFFSET('Maximum minutes'!$C$1,'Annexe A1 Cours'!T4083,0,1,50)),0)</f>
        <v>0</v>
      </c>
      <c r="V4083" s="37">
        <f ca="1">IFERROR(OFFSET('Maximum minutes'!$C$1,T4083+1,-1+MATCH(G4083,OFFSET('Maximum minutes'!$C$1,T4083-1,0,1,50),0)),0)</f>
        <v>0</v>
      </c>
      <c r="W4083" s="38">
        <f t="shared" ca="1" si="126"/>
        <v>0</v>
      </c>
    </row>
    <row r="4084" spans="1:23" s="36" customFormat="1" ht="18.75">
      <c r="A4084" s="34"/>
      <c r="B4084" s="39"/>
      <c r="C4084" s="39"/>
      <c r="D4084" s="35"/>
      <c r="E4084" s="40"/>
      <c r="F4084" s="39"/>
      <c r="G4084" s="39"/>
      <c r="H4084" s="39"/>
      <c r="I4084" s="34"/>
      <c r="J4084" s="34"/>
      <c r="K4084" s="34"/>
      <c r="L4084" s="34"/>
      <c r="M4084" s="43" t="str">
        <f ca="1">IFERROR(OFFSET('Maximum minutes'!$C$1,T4084,MATCH(IF(G4084&lt;&gt;"",G4084,F4084),OFFSET('Maximum minutes'!$C$1,T4084-1,0,1,U4084+1),0)-1)*IF(OR(ISNUMBER(J4084),J4084="sans examen"),1,0)*IF(W4084&lt;MinDate,1,0),"")</f>
        <v/>
      </c>
      <c r="N4084" s="36">
        <f t="shared" ca="1" si="127"/>
        <v>0</v>
      </c>
      <c r="O4084" s="36" t="e">
        <f ca="1">LEFT(OFFSET(Lists!$Q$2,MATCH(E4084,Lists!$R$3:$R$19,0),0),4)</f>
        <v>#N/A</v>
      </c>
      <c r="P4084" s="36" t="e">
        <f ca="1">MATCH(O4084,Lists!$S$2:$S$640,1)</f>
        <v>#N/A</v>
      </c>
      <c r="Q4084" s="36" t="e">
        <f ca="1">MATCH(LEFT(OFFSET(Lists!$Q$2,MATCH(E4084,Lists!$R$3:$R$19,0)+1,0),4),Lists!$S$3:$S$640,1)</f>
        <v>#N/A</v>
      </c>
      <c r="R4084" s="36" t="e">
        <f ca="1">LEFT(OFFSET(Lists!$S$2,P4084-1+MATCH(F4084,OFFSET(Lists!$T$3,P4084-1,0,Q4084-P4084+1),0),0),6)</f>
        <v>#N/A</v>
      </c>
      <c r="S4084" s="36" t="e">
        <f ca="1">VLOOKUP(R4084,Lists!B:D,3,FALSE)</f>
        <v>#N/A</v>
      </c>
      <c r="T4084" s="36" t="str">
        <f>IF(F4084&lt;&gt;"",MATCH(R4084,'Maximum minutes'!B:B,0),"")</f>
        <v/>
      </c>
      <c r="U4084" s="36">
        <f ca="1">IF(F4084&lt;&gt;"",COUNTA(OFFSET('Maximum minutes'!$C$1,'Annexe A1 Cours'!T4084,0,1,50)),0)</f>
        <v>0</v>
      </c>
      <c r="V4084" s="37">
        <f ca="1">IFERROR(OFFSET('Maximum minutes'!$C$1,T4084+1,-1+MATCH(G4084,OFFSET('Maximum minutes'!$C$1,T4084-1,0,1,50),0)),0)</f>
        <v>0</v>
      </c>
      <c r="W4084" s="38">
        <f t="shared" ca="1" si="126"/>
        <v>0</v>
      </c>
    </row>
    <row r="4085" spans="1:23" s="36" customFormat="1" ht="18.75">
      <c r="A4085" s="34"/>
      <c r="B4085" s="39"/>
      <c r="C4085" s="39"/>
      <c r="D4085" s="35"/>
      <c r="E4085" s="40"/>
      <c r="F4085" s="39"/>
      <c r="G4085" s="39"/>
      <c r="H4085" s="39"/>
      <c r="I4085" s="34"/>
      <c r="J4085" s="34"/>
      <c r="K4085" s="34"/>
      <c r="L4085" s="34"/>
      <c r="M4085" s="43" t="str">
        <f ca="1">IFERROR(OFFSET('Maximum minutes'!$C$1,T4085,MATCH(IF(G4085&lt;&gt;"",G4085,F4085),OFFSET('Maximum minutes'!$C$1,T4085-1,0,1,U4085+1),0)-1)*IF(OR(ISNUMBER(J4085),J4085="sans examen"),1,0)*IF(W4085&lt;MinDate,1,0),"")</f>
        <v/>
      </c>
      <c r="N4085" s="36">
        <f t="shared" ca="1" si="127"/>
        <v>0</v>
      </c>
      <c r="O4085" s="36" t="e">
        <f ca="1">LEFT(OFFSET(Lists!$Q$2,MATCH(E4085,Lists!$R$3:$R$19,0),0),4)</f>
        <v>#N/A</v>
      </c>
      <c r="P4085" s="36" t="e">
        <f ca="1">MATCH(O4085,Lists!$S$2:$S$640,1)</f>
        <v>#N/A</v>
      </c>
      <c r="Q4085" s="36" t="e">
        <f ca="1">MATCH(LEFT(OFFSET(Lists!$Q$2,MATCH(E4085,Lists!$R$3:$R$19,0)+1,0),4),Lists!$S$3:$S$640,1)</f>
        <v>#N/A</v>
      </c>
      <c r="R4085" s="36" t="e">
        <f ca="1">LEFT(OFFSET(Lists!$S$2,P4085-1+MATCH(F4085,OFFSET(Lists!$T$3,P4085-1,0,Q4085-P4085+1),0),0),6)</f>
        <v>#N/A</v>
      </c>
      <c r="S4085" s="36" t="e">
        <f ca="1">VLOOKUP(R4085,Lists!B:D,3,FALSE)</f>
        <v>#N/A</v>
      </c>
      <c r="T4085" s="36" t="str">
        <f>IF(F4085&lt;&gt;"",MATCH(R4085,'Maximum minutes'!B:B,0),"")</f>
        <v/>
      </c>
      <c r="U4085" s="36">
        <f ca="1">IF(F4085&lt;&gt;"",COUNTA(OFFSET('Maximum minutes'!$C$1,'Annexe A1 Cours'!T4085,0,1,50)),0)</f>
        <v>0</v>
      </c>
      <c r="V4085" s="37">
        <f ca="1">IFERROR(OFFSET('Maximum minutes'!$C$1,T4085+1,-1+MATCH(G4085,OFFSET('Maximum minutes'!$C$1,T4085-1,0,1,50),0)),0)</f>
        <v>0</v>
      </c>
      <c r="W4085" s="38">
        <f t="shared" ca="1" si="126"/>
        <v>0</v>
      </c>
    </row>
    <row r="4086" spans="1:23" s="36" customFormat="1" ht="18.75">
      <c r="A4086" s="34"/>
      <c r="B4086" s="39"/>
      <c r="C4086" s="39"/>
      <c r="D4086" s="35"/>
      <c r="E4086" s="40"/>
      <c r="F4086" s="39"/>
      <c r="G4086" s="39"/>
      <c r="H4086" s="39"/>
      <c r="I4086" s="34"/>
      <c r="J4086" s="34"/>
      <c r="K4086" s="34"/>
      <c r="L4086" s="34"/>
      <c r="M4086" s="43" t="str">
        <f ca="1">IFERROR(OFFSET('Maximum minutes'!$C$1,T4086,MATCH(IF(G4086&lt;&gt;"",G4086,F4086),OFFSET('Maximum minutes'!$C$1,T4086-1,0,1,U4086+1),0)-1)*IF(OR(ISNUMBER(J4086),J4086="sans examen"),1,0)*IF(W4086&lt;MinDate,1,0),"")</f>
        <v/>
      </c>
      <c r="N4086" s="36">
        <f t="shared" ca="1" si="127"/>
        <v>0</v>
      </c>
      <c r="O4086" s="36" t="e">
        <f ca="1">LEFT(OFFSET(Lists!$Q$2,MATCH(E4086,Lists!$R$3:$R$19,0),0),4)</f>
        <v>#N/A</v>
      </c>
      <c r="P4086" s="36" t="e">
        <f ca="1">MATCH(O4086,Lists!$S$2:$S$640,1)</f>
        <v>#N/A</v>
      </c>
      <c r="Q4086" s="36" t="e">
        <f ca="1">MATCH(LEFT(OFFSET(Lists!$Q$2,MATCH(E4086,Lists!$R$3:$R$19,0)+1,0),4),Lists!$S$3:$S$640,1)</f>
        <v>#N/A</v>
      </c>
      <c r="R4086" s="36" t="e">
        <f ca="1">LEFT(OFFSET(Lists!$S$2,P4086-1+MATCH(F4086,OFFSET(Lists!$T$3,P4086-1,0,Q4086-P4086+1),0),0),6)</f>
        <v>#N/A</v>
      </c>
      <c r="S4086" s="36" t="e">
        <f ca="1">VLOOKUP(R4086,Lists!B:D,3,FALSE)</f>
        <v>#N/A</v>
      </c>
      <c r="T4086" s="36" t="str">
        <f>IF(F4086&lt;&gt;"",MATCH(R4086,'Maximum minutes'!B:B,0),"")</f>
        <v/>
      </c>
      <c r="U4086" s="36">
        <f ca="1">IF(F4086&lt;&gt;"",COUNTA(OFFSET('Maximum minutes'!$C$1,'Annexe A1 Cours'!T4086,0,1,50)),0)</f>
        <v>0</v>
      </c>
      <c r="V4086" s="37">
        <f ca="1">IFERROR(OFFSET('Maximum minutes'!$C$1,T4086+1,-1+MATCH(G4086,OFFSET('Maximum minutes'!$C$1,T4086-1,0,1,50),0)),0)</f>
        <v>0</v>
      </c>
      <c r="W4086" s="38">
        <f t="shared" ca="1" si="126"/>
        <v>0</v>
      </c>
    </row>
    <row r="4087" spans="1:23" s="36" customFormat="1" ht="18.75">
      <c r="A4087" s="34"/>
      <c r="B4087" s="39"/>
      <c r="C4087" s="39"/>
      <c r="D4087" s="35"/>
      <c r="E4087" s="40"/>
      <c r="F4087" s="39"/>
      <c r="G4087" s="39"/>
      <c r="H4087" s="39"/>
      <c r="I4087" s="34"/>
      <c r="J4087" s="34"/>
      <c r="K4087" s="34"/>
      <c r="L4087" s="34"/>
      <c r="M4087" s="43" t="str">
        <f ca="1">IFERROR(OFFSET('Maximum minutes'!$C$1,T4087,MATCH(IF(G4087&lt;&gt;"",G4087,F4087),OFFSET('Maximum minutes'!$C$1,T4087-1,0,1,U4087+1),0)-1)*IF(OR(ISNUMBER(J4087),J4087="sans examen"),1,0)*IF(W4087&lt;MinDate,1,0),"")</f>
        <v/>
      </c>
      <c r="N4087" s="36">
        <f t="shared" ca="1" si="127"/>
        <v>0</v>
      </c>
      <c r="O4087" s="36" t="e">
        <f ca="1">LEFT(OFFSET(Lists!$Q$2,MATCH(E4087,Lists!$R$3:$R$19,0),0),4)</f>
        <v>#N/A</v>
      </c>
      <c r="P4087" s="36" t="e">
        <f ca="1">MATCH(O4087,Lists!$S$2:$S$640,1)</f>
        <v>#N/A</v>
      </c>
      <c r="Q4087" s="36" t="e">
        <f ca="1">MATCH(LEFT(OFFSET(Lists!$Q$2,MATCH(E4087,Lists!$R$3:$R$19,0)+1,0),4),Lists!$S$3:$S$640,1)</f>
        <v>#N/A</v>
      </c>
      <c r="R4087" s="36" t="e">
        <f ca="1">LEFT(OFFSET(Lists!$S$2,P4087-1+MATCH(F4087,OFFSET(Lists!$T$3,P4087-1,0,Q4087-P4087+1),0),0),6)</f>
        <v>#N/A</v>
      </c>
      <c r="S4087" s="36" t="e">
        <f ca="1">VLOOKUP(R4087,Lists!B:D,3,FALSE)</f>
        <v>#N/A</v>
      </c>
      <c r="T4087" s="36" t="str">
        <f>IF(F4087&lt;&gt;"",MATCH(R4087,'Maximum minutes'!B:B,0),"")</f>
        <v/>
      </c>
      <c r="U4087" s="36">
        <f ca="1">IF(F4087&lt;&gt;"",COUNTA(OFFSET('Maximum minutes'!$C$1,'Annexe A1 Cours'!T4087,0,1,50)),0)</f>
        <v>0</v>
      </c>
      <c r="V4087" s="37">
        <f ca="1">IFERROR(OFFSET('Maximum minutes'!$C$1,T4087+1,-1+MATCH(G4087,OFFSET('Maximum minutes'!$C$1,T4087-1,0,1,50),0)),0)</f>
        <v>0</v>
      </c>
      <c r="W4087" s="38">
        <f t="shared" ca="1" si="126"/>
        <v>0</v>
      </c>
    </row>
    <row r="4088" spans="1:23" s="36" customFormat="1" ht="18.75">
      <c r="A4088" s="34"/>
      <c r="B4088" s="39"/>
      <c r="C4088" s="39"/>
      <c r="D4088" s="35"/>
      <c r="E4088" s="40"/>
      <c r="F4088" s="39"/>
      <c r="G4088" s="39"/>
      <c r="H4088" s="39"/>
      <c r="I4088" s="34"/>
      <c r="J4088" s="34"/>
      <c r="K4088" s="34"/>
      <c r="L4088" s="34"/>
      <c r="M4088" s="43" t="str">
        <f ca="1">IFERROR(OFFSET('Maximum minutes'!$C$1,T4088,MATCH(IF(G4088&lt;&gt;"",G4088,F4088),OFFSET('Maximum minutes'!$C$1,T4088-1,0,1,U4088+1),0)-1)*IF(OR(ISNUMBER(J4088),J4088="sans examen"),1,0)*IF(W4088&lt;MinDate,1,0),"")</f>
        <v/>
      </c>
      <c r="N4088" s="36">
        <f t="shared" ca="1" si="127"/>
        <v>0</v>
      </c>
      <c r="O4088" s="36" t="e">
        <f ca="1">LEFT(OFFSET(Lists!$Q$2,MATCH(E4088,Lists!$R$3:$R$19,0),0),4)</f>
        <v>#N/A</v>
      </c>
      <c r="P4088" s="36" t="e">
        <f ca="1">MATCH(O4088,Lists!$S$2:$S$640,1)</f>
        <v>#N/A</v>
      </c>
      <c r="Q4088" s="36" t="e">
        <f ca="1">MATCH(LEFT(OFFSET(Lists!$Q$2,MATCH(E4088,Lists!$R$3:$R$19,0)+1,0),4),Lists!$S$3:$S$640,1)</f>
        <v>#N/A</v>
      </c>
      <c r="R4088" s="36" t="e">
        <f ca="1">LEFT(OFFSET(Lists!$S$2,P4088-1+MATCH(F4088,OFFSET(Lists!$T$3,P4088-1,0,Q4088-P4088+1),0),0),6)</f>
        <v>#N/A</v>
      </c>
      <c r="S4088" s="36" t="e">
        <f ca="1">VLOOKUP(R4088,Lists!B:D,3,FALSE)</f>
        <v>#N/A</v>
      </c>
      <c r="T4088" s="36" t="str">
        <f>IF(F4088&lt;&gt;"",MATCH(R4088,'Maximum minutes'!B:B,0),"")</f>
        <v/>
      </c>
      <c r="U4088" s="36">
        <f ca="1">IF(F4088&lt;&gt;"",COUNTA(OFFSET('Maximum minutes'!$C$1,'Annexe A1 Cours'!T4088,0,1,50)),0)</f>
        <v>0</v>
      </c>
      <c r="V4088" s="37">
        <f ca="1">IFERROR(OFFSET('Maximum minutes'!$C$1,T4088+1,-1+MATCH(G4088,OFFSET('Maximum minutes'!$C$1,T4088-1,0,1,50),0)),0)</f>
        <v>0</v>
      </c>
      <c r="W4088" s="38">
        <f t="shared" ca="1" si="126"/>
        <v>0</v>
      </c>
    </row>
    <row r="4089" spans="1:23" s="36" customFormat="1" ht="18.75">
      <c r="A4089" s="34"/>
      <c r="B4089" s="39"/>
      <c r="C4089" s="39"/>
      <c r="D4089" s="35"/>
      <c r="E4089" s="40"/>
      <c r="F4089" s="39"/>
      <c r="G4089" s="39"/>
      <c r="H4089" s="39"/>
      <c r="I4089" s="34"/>
      <c r="J4089" s="34"/>
      <c r="K4089" s="34"/>
      <c r="L4089" s="34"/>
      <c r="M4089" s="43" t="str">
        <f ca="1">IFERROR(OFFSET('Maximum minutes'!$C$1,T4089,MATCH(IF(G4089&lt;&gt;"",G4089,F4089),OFFSET('Maximum minutes'!$C$1,T4089-1,0,1,U4089+1),0)-1)*IF(OR(ISNUMBER(J4089),J4089="sans examen"),1,0)*IF(W4089&lt;MinDate,1,0),"")</f>
        <v/>
      </c>
      <c r="N4089" s="36">
        <f t="shared" ca="1" si="127"/>
        <v>0</v>
      </c>
      <c r="O4089" s="36" t="e">
        <f ca="1">LEFT(OFFSET(Lists!$Q$2,MATCH(E4089,Lists!$R$3:$R$19,0),0),4)</f>
        <v>#N/A</v>
      </c>
      <c r="P4089" s="36" t="e">
        <f ca="1">MATCH(O4089,Lists!$S$2:$S$640,1)</f>
        <v>#N/A</v>
      </c>
      <c r="Q4089" s="36" t="e">
        <f ca="1">MATCH(LEFT(OFFSET(Lists!$Q$2,MATCH(E4089,Lists!$R$3:$R$19,0)+1,0),4),Lists!$S$3:$S$640,1)</f>
        <v>#N/A</v>
      </c>
      <c r="R4089" s="36" t="e">
        <f ca="1">LEFT(OFFSET(Lists!$S$2,P4089-1+MATCH(F4089,OFFSET(Lists!$T$3,P4089-1,0,Q4089-P4089+1),0),0),6)</f>
        <v>#N/A</v>
      </c>
      <c r="S4089" s="36" t="e">
        <f ca="1">VLOOKUP(R4089,Lists!B:D,3,FALSE)</f>
        <v>#N/A</v>
      </c>
      <c r="T4089" s="36" t="str">
        <f>IF(F4089&lt;&gt;"",MATCH(R4089,'Maximum minutes'!B:B,0),"")</f>
        <v/>
      </c>
      <c r="U4089" s="36">
        <f ca="1">IF(F4089&lt;&gt;"",COUNTA(OFFSET('Maximum minutes'!$C$1,'Annexe A1 Cours'!T4089,0,1,50)),0)</f>
        <v>0</v>
      </c>
      <c r="V4089" s="37">
        <f ca="1">IFERROR(OFFSET('Maximum minutes'!$C$1,T4089+1,-1+MATCH(G4089,OFFSET('Maximum minutes'!$C$1,T4089-1,0,1,50),0)),0)</f>
        <v>0</v>
      </c>
      <c r="W4089" s="38">
        <f t="shared" ca="1" si="126"/>
        <v>0</v>
      </c>
    </row>
    <row r="4090" spans="1:23" s="36" customFormat="1" ht="18.75">
      <c r="A4090" s="34"/>
      <c r="B4090" s="39"/>
      <c r="C4090" s="39"/>
      <c r="D4090" s="35"/>
      <c r="E4090" s="40"/>
      <c r="F4090" s="39"/>
      <c r="G4090" s="39"/>
      <c r="H4090" s="39"/>
      <c r="I4090" s="34"/>
      <c r="J4090" s="34"/>
      <c r="K4090" s="34"/>
      <c r="L4090" s="34"/>
      <c r="M4090" s="43" t="str">
        <f ca="1">IFERROR(OFFSET('Maximum minutes'!$C$1,T4090,MATCH(IF(G4090&lt;&gt;"",G4090,F4090),OFFSET('Maximum minutes'!$C$1,T4090-1,0,1,U4090+1),0)-1)*IF(OR(ISNUMBER(J4090),J4090="sans examen"),1,0)*IF(W4090&lt;MinDate,1,0),"")</f>
        <v/>
      </c>
      <c r="N4090" s="36">
        <f t="shared" ca="1" si="127"/>
        <v>0</v>
      </c>
      <c r="O4090" s="36" t="e">
        <f ca="1">LEFT(OFFSET(Lists!$Q$2,MATCH(E4090,Lists!$R$3:$R$19,0),0),4)</f>
        <v>#N/A</v>
      </c>
      <c r="P4090" s="36" t="e">
        <f ca="1">MATCH(O4090,Lists!$S$2:$S$640,1)</f>
        <v>#N/A</v>
      </c>
      <c r="Q4090" s="36" t="e">
        <f ca="1">MATCH(LEFT(OFFSET(Lists!$Q$2,MATCH(E4090,Lists!$R$3:$R$19,0)+1,0),4),Lists!$S$3:$S$640,1)</f>
        <v>#N/A</v>
      </c>
      <c r="R4090" s="36" t="e">
        <f ca="1">LEFT(OFFSET(Lists!$S$2,P4090-1+MATCH(F4090,OFFSET(Lists!$T$3,P4090-1,0,Q4090-P4090+1),0),0),6)</f>
        <v>#N/A</v>
      </c>
      <c r="S4090" s="36" t="e">
        <f ca="1">VLOOKUP(R4090,Lists!B:D,3,FALSE)</f>
        <v>#N/A</v>
      </c>
      <c r="T4090" s="36" t="str">
        <f>IF(F4090&lt;&gt;"",MATCH(R4090,'Maximum minutes'!B:B,0),"")</f>
        <v/>
      </c>
      <c r="U4090" s="36">
        <f ca="1">IF(F4090&lt;&gt;"",COUNTA(OFFSET('Maximum minutes'!$C$1,'Annexe A1 Cours'!T4090,0,1,50)),0)</f>
        <v>0</v>
      </c>
      <c r="V4090" s="37">
        <f ca="1">IFERROR(OFFSET('Maximum minutes'!$C$1,T4090+1,-1+MATCH(G4090,OFFSET('Maximum minutes'!$C$1,T4090-1,0,1,50),0)),0)</f>
        <v>0</v>
      </c>
      <c r="W4090" s="38">
        <f t="shared" ca="1" si="126"/>
        <v>0</v>
      </c>
    </row>
    <row r="4091" spans="1:23" s="36" customFormat="1" ht="18.75">
      <c r="A4091" s="34"/>
      <c r="B4091" s="39"/>
      <c r="C4091" s="39"/>
      <c r="D4091" s="35"/>
      <c r="E4091" s="40"/>
      <c r="F4091" s="39"/>
      <c r="G4091" s="39"/>
      <c r="H4091" s="39"/>
      <c r="I4091" s="34"/>
      <c r="J4091" s="34"/>
      <c r="K4091" s="34"/>
      <c r="L4091" s="34"/>
      <c r="M4091" s="43" t="str">
        <f ca="1">IFERROR(OFFSET('Maximum minutes'!$C$1,T4091,MATCH(IF(G4091&lt;&gt;"",G4091,F4091),OFFSET('Maximum minutes'!$C$1,T4091-1,0,1,U4091+1),0)-1)*IF(OR(ISNUMBER(J4091),J4091="sans examen"),1,0)*IF(W4091&lt;MinDate,1,0),"")</f>
        <v/>
      </c>
      <c r="N4091" s="36">
        <f t="shared" ca="1" si="127"/>
        <v>0</v>
      </c>
      <c r="O4091" s="36" t="e">
        <f ca="1">LEFT(OFFSET(Lists!$Q$2,MATCH(E4091,Lists!$R$3:$R$19,0),0),4)</f>
        <v>#N/A</v>
      </c>
      <c r="P4091" s="36" t="e">
        <f ca="1">MATCH(O4091,Lists!$S$2:$S$640,1)</f>
        <v>#N/A</v>
      </c>
      <c r="Q4091" s="36" t="e">
        <f ca="1">MATCH(LEFT(OFFSET(Lists!$Q$2,MATCH(E4091,Lists!$R$3:$R$19,0)+1,0),4),Lists!$S$3:$S$640,1)</f>
        <v>#N/A</v>
      </c>
      <c r="R4091" s="36" t="e">
        <f ca="1">LEFT(OFFSET(Lists!$S$2,P4091-1+MATCH(F4091,OFFSET(Lists!$T$3,P4091-1,0,Q4091-P4091+1),0),0),6)</f>
        <v>#N/A</v>
      </c>
      <c r="S4091" s="36" t="e">
        <f ca="1">VLOOKUP(R4091,Lists!B:D,3,FALSE)</f>
        <v>#N/A</v>
      </c>
      <c r="T4091" s="36" t="str">
        <f>IF(F4091&lt;&gt;"",MATCH(R4091,'Maximum minutes'!B:B,0),"")</f>
        <v/>
      </c>
      <c r="U4091" s="36">
        <f ca="1">IF(F4091&lt;&gt;"",COUNTA(OFFSET('Maximum minutes'!$C$1,'Annexe A1 Cours'!T4091,0,1,50)),0)</f>
        <v>0</v>
      </c>
      <c r="V4091" s="37">
        <f ca="1">IFERROR(OFFSET('Maximum minutes'!$C$1,T4091+1,-1+MATCH(G4091,OFFSET('Maximum minutes'!$C$1,T4091-1,0,1,50),0)),0)</f>
        <v>0</v>
      </c>
      <c r="W4091" s="38">
        <f t="shared" ca="1" si="126"/>
        <v>0</v>
      </c>
    </row>
    <row r="4092" spans="1:23" s="36" customFormat="1" ht="18.75">
      <c r="A4092" s="34"/>
      <c r="B4092" s="39"/>
      <c r="C4092" s="39"/>
      <c r="D4092" s="35"/>
      <c r="E4092" s="40"/>
      <c r="F4092" s="39"/>
      <c r="G4092" s="39"/>
      <c r="H4092" s="39"/>
      <c r="I4092" s="34"/>
      <c r="J4092" s="34"/>
      <c r="K4092" s="34"/>
      <c r="L4092" s="34"/>
      <c r="M4092" s="43" t="str">
        <f ca="1">IFERROR(OFFSET('Maximum minutes'!$C$1,T4092,MATCH(IF(G4092&lt;&gt;"",G4092,F4092),OFFSET('Maximum minutes'!$C$1,T4092-1,0,1,U4092+1),0)-1)*IF(OR(ISNUMBER(J4092),J4092="sans examen"),1,0)*IF(W4092&lt;MinDate,1,0),"")</f>
        <v/>
      </c>
      <c r="N4092" s="36">
        <f t="shared" ca="1" si="127"/>
        <v>0</v>
      </c>
      <c r="O4092" s="36" t="e">
        <f ca="1">LEFT(OFFSET(Lists!$Q$2,MATCH(E4092,Lists!$R$3:$R$19,0),0),4)</f>
        <v>#N/A</v>
      </c>
      <c r="P4092" s="36" t="e">
        <f ca="1">MATCH(O4092,Lists!$S$2:$S$640,1)</f>
        <v>#N/A</v>
      </c>
      <c r="Q4092" s="36" t="e">
        <f ca="1">MATCH(LEFT(OFFSET(Lists!$Q$2,MATCH(E4092,Lists!$R$3:$R$19,0)+1,0),4),Lists!$S$3:$S$640,1)</f>
        <v>#N/A</v>
      </c>
      <c r="R4092" s="36" t="e">
        <f ca="1">LEFT(OFFSET(Lists!$S$2,P4092-1+MATCH(F4092,OFFSET(Lists!$T$3,P4092-1,0,Q4092-P4092+1),0),0),6)</f>
        <v>#N/A</v>
      </c>
      <c r="S4092" s="36" t="e">
        <f ca="1">VLOOKUP(R4092,Lists!B:D,3,FALSE)</f>
        <v>#N/A</v>
      </c>
      <c r="T4092" s="36" t="str">
        <f>IF(F4092&lt;&gt;"",MATCH(R4092,'Maximum minutes'!B:B,0),"")</f>
        <v/>
      </c>
      <c r="U4092" s="36">
        <f ca="1">IF(F4092&lt;&gt;"",COUNTA(OFFSET('Maximum minutes'!$C$1,'Annexe A1 Cours'!T4092,0,1,50)),0)</f>
        <v>0</v>
      </c>
      <c r="V4092" s="37">
        <f ca="1">IFERROR(OFFSET('Maximum minutes'!$C$1,T4092+1,-1+MATCH(G4092,OFFSET('Maximum minutes'!$C$1,T4092-1,0,1,50),0)),0)</f>
        <v>0</v>
      </c>
      <c r="W4092" s="38">
        <f t="shared" ca="1" si="126"/>
        <v>0</v>
      </c>
    </row>
    <row r="4093" spans="1:23" s="36" customFormat="1" ht="18.75">
      <c r="A4093" s="34"/>
      <c r="B4093" s="39"/>
      <c r="C4093" s="39"/>
      <c r="D4093" s="35"/>
      <c r="E4093" s="40"/>
      <c r="F4093" s="39"/>
      <c r="G4093" s="39"/>
      <c r="H4093" s="39"/>
      <c r="I4093" s="34"/>
      <c r="J4093" s="34"/>
      <c r="K4093" s="34"/>
      <c r="L4093" s="34"/>
      <c r="M4093" s="43" t="str">
        <f ca="1">IFERROR(OFFSET('Maximum minutes'!$C$1,T4093,MATCH(IF(G4093&lt;&gt;"",G4093,F4093),OFFSET('Maximum minutes'!$C$1,T4093-1,0,1,U4093+1),0)-1)*IF(OR(ISNUMBER(J4093),J4093="sans examen"),1,0)*IF(W4093&lt;MinDate,1,0),"")</f>
        <v/>
      </c>
      <c r="N4093" s="36">
        <f t="shared" ca="1" si="127"/>
        <v>0</v>
      </c>
      <c r="O4093" s="36" t="e">
        <f ca="1">LEFT(OFFSET(Lists!$Q$2,MATCH(E4093,Lists!$R$3:$R$19,0),0),4)</f>
        <v>#N/A</v>
      </c>
      <c r="P4093" s="36" t="e">
        <f ca="1">MATCH(O4093,Lists!$S$2:$S$640,1)</f>
        <v>#N/A</v>
      </c>
      <c r="Q4093" s="36" t="e">
        <f ca="1">MATCH(LEFT(OFFSET(Lists!$Q$2,MATCH(E4093,Lists!$R$3:$R$19,0)+1,0),4),Lists!$S$3:$S$640,1)</f>
        <v>#N/A</v>
      </c>
      <c r="R4093" s="36" t="e">
        <f ca="1">LEFT(OFFSET(Lists!$S$2,P4093-1+MATCH(F4093,OFFSET(Lists!$T$3,P4093-1,0,Q4093-P4093+1),0),0),6)</f>
        <v>#N/A</v>
      </c>
      <c r="S4093" s="36" t="e">
        <f ca="1">VLOOKUP(R4093,Lists!B:D,3,FALSE)</f>
        <v>#N/A</v>
      </c>
      <c r="T4093" s="36" t="str">
        <f>IF(F4093&lt;&gt;"",MATCH(R4093,'Maximum minutes'!B:B,0),"")</f>
        <v/>
      </c>
      <c r="U4093" s="36">
        <f ca="1">IF(F4093&lt;&gt;"",COUNTA(OFFSET('Maximum minutes'!$C$1,'Annexe A1 Cours'!T4093,0,1,50)),0)</f>
        <v>0</v>
      </c>
      <c r="V4093" s="37">
        <f ca="1">IFERROR(OFFSET('Maximum minutes'!$C$1,T4093+1,-1+MATCH(G4093,OFFSET('Maximum minutes'!$C$1,T4093-1,0,1,50),0)),0)</f>
        <v>0</v>
      </c>
      <c r="W4093" s="38">
        <f t="shared" ca="1" si="126"/>
        <v>0</v>
      </c>
    </row>
    <row r="4094" spans="1:23" s="36" customFormat="1" ht="18.75">
      <c r="A4094" s="34"/>
      <c r="B4094" s="39"/>
      <c r="C4094" s="39"/>
      <c r="D4094" s="35"/>
      <c r="E4094" s="40"/>
      <c r="F4094" s="39"/>
      <c r="G4094" s="39"/>
      <c r="H4094" s="39"/>
      <c r="I4094" s="34"/>
      <c r="J4094" s="34"/>
      <c r="K4094" s="34"/>
      <c r="L4094" s="34"/>
      <c r="M4094" s="43" t="str">
        <f ca="1">IFERROR(OFFSET('Maximum minutes'!$C$1,T4094,MATCH(IF(G4094&lt;&gt;"",G4094,F4094),OFFSET('Maximum minutes'!$C$1,T4094-1,0,1,U4094+1),0)-1)*IF(OR(ISNUMBER(J4094),J4094="sans examen"),1,0)*IF(W4094&lt;MinDate,1,0),"")</f>
        <v/>
      </c>
      <c r="N4094" s="36">
        <f t="shared" ca="1" si="127"/>
        <v>0</v>
      </c>
      <c r="O4094" s="36" t="e">
        <f ca="1">LEFT(OFFSET(Lists!$Q$2,MATCH(E4094,Lists!$R$3:$R$19,0),0),4)</f>
        <v>#N/A</v>
      </c>
      <c r="P4094" s="36" t="e">
        <f ca="1">MATCH(O4094,Lists!$S$2:$S$640,1)</f>
        <v>#N/A</v>
      </c>
      <c r="Q4094" s="36" t="e">
        <f ca="1">MATCH(LEFT(OFFSET(Lists!$Q$2,MATCH(E4094,Lists!$R$3:$R$19,0)+1,0),4),Lists!$S$3:$S$640,1)</f>
        <v>#N/A</v>
      </c>
      <c r="R4094" s="36" t="e">
        <f ca="1">LEFT(OFFSET(Lists!$S$2,P4094-1+MATCH(F4094,OFFSET(Lists!$T$3,P4094-1,0,Q4094-P4094+1),0),0),6)</f>
        <v>#N/A</v>
      </c>
      <c r="S4094" s="36" t="e">
        <f ca="1">VLOOKUP(R4094,Lists!B:D,3,FALSE)</f>
        <v>#N/A</v>
      </c>
      <c r="T4094" s="36" t="str">
        <f>IF(F4094&lt;&gt;"",MATCH(R4094,'Maximum minutes'!B:B,0),"")</f>
        <v/>
      </c>
      <c r="U4094" s="36">
        <f ca="1">IF(F4094&lt;&gt;"",COUNTA(OFFSET('Maximum minutes'!$C$1,'Annexe A1 Cours'!T4094,0,1,50)),0)</f>
        <v>0</v>
      </c>
      <c r="V4094" s="37">
        <f ca="1">IFERROR(OFFSET('Maximum minutes'!$C$1,T4094+1,-1+MATCH(G4094,OFFSET('Maximum minutes'!$C$1,T4094-1,0,1,50),0)),0)</f>
        <v>0</v>
      </c>
      <c r="W4094" s="38">
        <f t="shared" ca="1" si="126"/>
        <v>0</v>
      </c>
    </row>
    <row r="4095" spans="1:23" s="36" customFormat="1" ht="18.75">
      <c r="A4095" s="34"/>
      <c r="B4095" s="39"/>
      <c r="C4095" s="39"/>
      <c r="D4095" s="35"/>
      <c r="E4095" s="40"/>
      <c r="F4095" s="39"/>
      <c r="G4095" s="39"/>
      <c r="H4095" s="39"/>
      <c r="I4095" s="34"/>
      <c r="J4095" s="34"/>
      <c r="K4095" s="34"/>
      <c r="L4095" s="34"/>
      <c r="M4095" s="43" t="str">
        <f ca="1">IFERROR(OFFSET('Maximum minutes'!$C$1,T4095,MATCH(IF(G4095&lt;&gt;"",G4095,F4095),OFFSET('Maximum minutes'!$C$1,T4095-1,0,1,U4095+1),0)-1)*IF(OR(ISNUMBER(J4095),J4095="sans examen"),1,0)*IF(W4095&lt;MinDate,1,0),"")</f>
        <v/>
      </c>
      <c r="N4095" s="36">
        <f t="shared" ca="1" si="127"/>
        <v>0</v>
      </c>
      <c r="O4095" s="36" t="e">
        <f ca="1">LEFT(OFFSET(Lists!$Q$2,MATCH(E4095,Lists!$R$3:$R$19,0),0),4)</f>
        <v>#N/A</v>
      </c>
      <c r="P4095" s="36" t="e">
        <f ca="1">MATCH(O4095,Lists!$S$2:$S$640,1)</f>
        <v>#N/A</v>
      </c>
      <c r="Q4095" s="36" t="e">
        <f ca="1">MATCH(LEFT(OFFSET(Lists!$Q$2,MATCH(E4095,Lists!$R$3:$R$19,0)+1,0),4),Lists!$S$3:$S$640,1)</f>
        <v>#N/A</v>
      </c>
      <c r="R4095" s="36" t="e">
        <f ca="1">LEFT(OFFSET(Lists!$S$2,P4095-1+MATCH(F4095,OFFSET(Lists!$T$3,P4095-1,0,Q4095-P4095+1),0),0),6)</f>
        <v>#N/A</v>
      </c>
      <c r="S4095" s="36" t="e">
        <f ca="1">VLOOKUP(R4095,Lists!B:D,3,FALSE)</f>
        <v>#N/A</v>
      </c>
      <c r="T4095" s="36" t="str">
        <f>IF(F4095&lt;&gt;"",MATCH(R4095,'Maximum minutes'!B:B,0),"")</f>
        <v/>
      </c>
      <c r="U4095" s="36">
        <f ca="1">IF(F4095&lt;&gt;"",COUNTA(OFFSET('Maximum minutes'!$C$1,'Annexe A1 Cours'!T4095,0,1,50)),0)</f>
        <v>0</v>
      </c>
      <c r="V4095" s="37">
        <f ca="1">IFERROR(OFFSET('Maximum minutes'!$C$1,T4095+1,-1+MATCH(G4095,OFFSET('Maximum minutes'!$C$1,T4095-1,0,1,50),0)),0)</f>
        <v>0</v>
      </c>
      <c r="W4095" s="38">
        <f t="shared" ca="1" si="126"/>
        <v>0</v>
      </c>
    </row>
    <row r="4096" spans="1:23" s="36" customFormat="1" ht="18.75">
      <c r="A4096" s="34"/>
      <c r="B4096" s="39"/>
      <c r="C4096" s="39"/>
      <c r="D4096" s="35"/>
      <c r="E4096" s="40"/>
      <c r="F4096" s="39"/>
      <c r="G4096" s="39"/>
      <c r="H4096" s="39"/>
      <c r="I4096" s="34"/>
      <c r="J4096" s="34"/>
      <c r="K4096" s="34"/>
      <c r="L4096" s="34"/>
      <c r="M4096" s="43" t="str">
        <f ca="1">IFERROR(OFFSET('Maximum minutes'!$C$1,T4096,MATCH(IF(G4096&lt;&gt;"",G4096,F4096),OFFSET('Maximum minutes'!$C$1,T4096-1,0,1,U4096+1),0)-1)*IF(OR(ISNUMBER(J4096),J4096="sans examen"),1,0)*IF(W4096&lt;MinDate,1,0),"")</f>
        <v/>
      </c>
      <c r="N4096" s="36">
        <f t="shared" ca="1" si="127"/>
        <v>0</v>
      </c>
      <c r="O4096" s="36" t="e">
        <f ca="1">LEFT(OFFSET(Lists!$Q$2,MATCH(E4096,Lists!$R$3:$R$19,0),0),4)</f>
        <v>#N/A</v>
      </c>
      <c r="P4096" s="36" t="e">
        <f ca="1">MATCH(O4096,Lists!$S$2:$S$640,1)</f>
        <v>#N/A</v>
      </c>
      <c r="Q4096" s="36" t="e">
        <f ca="1">MATCH(LEFT(OFFSET(Lists!$Q$2,MATCH(E4096,Lists!$R$3:$R$19,0)+1,0),4),Lists!$S$3:$S$640,1)</f>
        <v>#N/A</v>
      </c>
      <c r="R4096" s="36" t="e">
        <f ca="1">LEFT(OFFSET(Lists!$S$2,P4096-1+MATCH(F4096,OFFSET(Lists!$T$3,P4096-1,0,Q4096-P4096+1),0),0),6)</f>
        <v>#N/A</v>
      </c>
      <c r="S4096" s="36" t="e">
        <f ca="1">VLOOKUP(R4096,Lists!B:D,3,FALSE)</f>
        <v>#N/A</v>
      </c>
      <c r="T4096" s="36" t="str">
        <f>IF(F4096&lt;&gt;"",MATCH(R4096,'Maximum minutes'!B:B,0),"")</f>
        <v/>
      </c>
      <c r="U4096" s="36">
        <f ca="1">IF(F4096&lt;&gt;"",COUNTA(OFFSET('Maximum minutes'!$C$1,'Annexe A1 Cours'!T4096,0,1,50)),0)</f>
        <v>0</v>
      </c>
      <c r="V4096" s="37">
        <f ca="1">IFERROR(OFFSET('Maximum minutes'!$C$1,T4096+1,-1+MATCH(G4096,OFFSET('Maximum minutes'!$C$1,T4096-1,0,1,50),0)),0)</f>
        <v>0</v>
      </c>
      <c r="W4096" s="38">
        <f t="shared" ca="1" si="126"/>
        <v>0</v>
      </c>
    </row>
    <row r="4097" spans="1:23" s="36" customFormat="1" ht="18.75">
      <c r="A4097" s="34"/>
      <c r="B4097" s="39"/>
      <c r="C4097" s="39"/>
      <c r="D4097" s="35"/>
      <c r="E4097" s="40"/>
      <c r="F4097" s="39"/>
      <c r="G4097" s="39"/>
      <c r="H4097" s="39"/>
      <c r="I4097" s="34"/>
      <c r="J4097" s="34"/>
      <c r="K4097" s="34"/>
      <c r="L4097" s="34"/>
      <c r="M4097" s="43" t="str">
        <f ca="1">IFERROR(OFFSET('Maximum minutes'!$C$1,T4097,MATCH(IF(G4097&lt;&gt;"",G4097,F4097),OFFSET('Maximum minutes'!$C$1,T4097-1,0,1,U4097+1),0)-1)*IF(OR(ISNUMBER(J4097),J4097="sans examen"),1,0)*IF(W4097&lt;MinDate,1,0),"")</f>
        <v/>
      </c>
      <c r="N4097" s="36">
        <f t="shared" ca="1" si="127"/>
        <v>0</v>
      </c>
      <c r="O4097" s="36" t="e">
        <f ca="1">LEFT(OFFSET(Lists!$Q$2,MATCH(E4097,Lists!$R$3:$R$19,0),0),4)</f>
        <v>#N/A</v>
      </c>
      <c r="P4097" s="36" t="e">
        <f ca="1">MATCH(O4097,Lists!$S$2:$S$640,1)</f>
        <v>#N/A</v>
      </c>
      <c r="Q4097" s="36" t="e">
        <f ca="1">MATCH(LEFT(OFFSET(Lists!$Q$2,MATCH(E4097,Lists!$R$3:$R$19,0)+1,0),4),Lists!$S$3:$S$640,1)</f>
        <v>#N/A</v>
      </c>
      <c r="R4097" s="36" t="e">
        <f ca="1">LEFT(OFFSET(Lists!$S$2,P4097-1+MATCH(F4097,OFFSET(Lists!$T$3,P4097-1,0,Q4097-P4097+1),0),0),6)</f>
        <v>#N/A</v>
      </c>
      <c r="S4097" s="36" t="e">
        <f ca="1">VLOOKUP(R4097,Lists!B:D,3,FALSE)</f>
        <v>#N/A</v>
      </c>
      <c r="T4097" s="36" t="str">
        <f>IF(F4097&lt;&gt;"",MATCH(R4097,'Maximum minutes'!B:B,0),"")</f>
        <v/>
      </c>
      <c r="U4097" s="36">
        <f ca="1">IF(F4097&lt;&gt;"",COUNTA(OFFSET('Maximum minutes'!$C$1,'Annexe A1 Cours'!T4097,0,1,50)),0)</f>
        <v>0</v>
      </c>
      <c r="V4097" s="37">
        <f ca="1">IFERROR(OFFSET('Maximum minutes'!$C$1,T4097+1,-1+MATCH(G4097,OFFSET('Maximum minutes'!$C$1,T4097-1,0,1,50),0)),0)</f>
        <v>0</v>
      </c>
      <c r="W4097" s="38">
        <f t="shared" ca="1" si="126"/>
        <v>0</v>
      </c>
    </row>
    <row r="4098" spans="1:23" s="36" customFormat="1" ht="18.75">
      <c r="A4098" s="34"/>
      <c r="B4098" s="39"/>
      <c r="C4098" s="39"/>
      <c r="D4098" s="35"/>
      <c r="E4098" s="40"/>
      <c r="F4098" s="39"/>
      <c r="G4098" s="39"/>
      <c r="H4098" s="39"/>
      <c r="I4098" s="34"/>
      <c r="J4098" s="34"/>
      <c r="K4098" s="34"/>
      <c r="L4098" s="34"/>
      <c r="M4098" s="43" t="str">
        <f ca="1">IFERROR(OFFSET('Maximum minutes'!$C$1,T4098,MATCH(IF(G4098&lt;&gt;"",G4098,F4098),OFFSET('Maximum minutes'!$C$1,T4098-1,0,1,U4098+1),0)-1)*IF(OR(ISNUMBER(J4098),J4098="sans examen"),1,0)*IF(W4098&lt;MinDate,1,0),"")</f>
        <v/>
      </c>
      <c r="N4098" s="36">
        <f t="shared" ca="1" si="127"/>
        <v>0</v>
      </c>
      <c r="O4098" s="36" t="e">
        <f ca="1">LEFT(OFFSET(Lists!$Q$2,MATCH(E4098,Lists!$R$3:$R$19,0),0),4)</f>
        <v>#N/A</v>
      </c>
      <c r="P4098" s="36" t="e">
        <f ca="1">MATCH(O4098,Lists!$S$2:$S$640,1)</f>
        <v>#N/A</v>
      </c>
      <c r="Q4098" s="36" t="e">
        <f ca="1">MATCH(LEFT(OFFSET(Lists!$Q$2,MATCH(E4098,Lists!$R$3:$R$19,0)+1,0),4),Lists!$S$3:$S$640,1)</f>
        <v>#N/A</v>
      </c>
      <c r="R4098" s="36" t="e">
        <f ca="1">LEFT(OFFSET(Lists!$S$2,P4098-1+MATCH(F4098,OFFSET(Lists!$T$3,P4098-1,0,Q4098-P4098+1),0),0),6)</f>
        <v>#N/A</v>
      </c>
      <c r="S4098" s="36" t="e">
        <f ca="1">VLOOKUP(R4098,Lists!B:D,3,FALSE)</f>
        <v>#N/A</v>
      </c>
      <c r="T4098" s="36" t="str">
        <f>IF(F4098&lt;&gt;"",MATCH(R4098,'Maximum minutes'!B:B,0),"")</f>
        <v/>
      </c>
      <c r="U4098" s="36">
        <f ca="1">IF(F4098&lt;&gt;"",COUNTA(OFFSET('Maximum minutes'!$C$1,'Annexe A1 Cours'!T4098,0,1,50)),0)</f>
        <v>0</v>
      </c>
      <c r="V4098" s="37">
        <f ca="1">IFERROR(OFFSET('Maximum minutes'!$C$1,T4098+1,-1+MATCH(G4098,OFFSET('Maximum minutes'!$C$1,T4098-1,0,1,50),0)),0)</f>
        <v>0</v>
      </c>
      <c r="W4098" s="38">
        <f t="shared" ca="1" si="126"/>
        <v>0</v>
      </c>
    </row>
    <row r="4099" spans="1:23" s="36" customFormat="1" ht="18.75">
      <c r="A4099" s="34"/>
      <c r="B4099" s="39"/>
      <c r="C4099" s="39"/>
      <c r="D4099" s="35"/>
      <c r="E4099" s="40"/>
      <c r="F4099" s="39"/>
      <c r="G4099" s="39"/>
      <c r="H4099" s="39"/>
      <c r="I4099" s="34"/>
      <c r="J4099" s="34"/>
      <c r="K4099" s="34"/>
      <c r="L4099" s="34"/>
      <c r="M4099" s="43" t="str">
        <f ca="1">IFERROR(OFFSET('Maximum minutes'!$C$1,T4099,MATCH(IF(G4099&lt;&gt;"",G4099,F4099),OFFSET('Maximum minutes'!$C$1,T4099-1,0,1,U4099+1),0)-1)*IF(OR(ISNUMBER(J4099),J4099="sans examen"),1,0)*IF(W4099&lt;MinDate,1,0),"")</f>
        <v/>
      </c>
      <c r="N4099" s="36">
        <f t="shared" ca="1" si="127"/>
        <v>0</v>
      </c>
      <c r="O4099" s="36" t="e">
        <f ca="1">LEFT(OFFSET(Lists!$Q$2,MATCH(E4099,Lists!$R$3:$R$19,0),0),4)</f>
        <v>#N/A</v>
      </c>
      <c r="P4099" s="36" t="e">
        <f ca="1">MATCH(O4099,Lists!$S$2:$S$640,1)</f>
        <v>#N/A</v>
      </c>
      <c r="Q4099" s="36" t="e">
        <f ca="1">MATCH(LEFT(OFFSET(Lists!$Q$2,MATCH(E4099,Lists!$R$3:$R$19,0)+1,0),4),Lists!$S$3:$S$640,1)</f>
        <v>#N/A</v>
      </c>
      <c r="R4099" s="36" t="e">
        <f ca="1">LEFT(OFFSET(Lists!$S$2,P4099-1+MATCH(F4099,OFFSET(Lists!$T$3,P4099-1,0,Q4099-P4099+1),0),0),6)</f>
        <v>#N/A</v>
      </c>
      <c r="S4099" s="36" t="e">
        <f ca="1">VLOOKUP(R4099,Lists!B:D,3,FALSE)</f>
        <v>#N/A</v>
      </c>
      <c r="T4099" s="36" t="str">
        <f>IF(F4099&lt;&gt;"",MATCH(R4099,'Maximum minutes'!B:B,0),"")</f>
        <v/>
      </c>
      <c r="U4099" s="36">
        <f ca="1">IF(F4099&lt;&gt;"",COUNTA(OFFSET('Maximum minutes'!$C$1,'Annexe A1 Cours'!T4099,0,1,50)),0)</f>
        <v>0</v>
      </c>
      <c r="V4099" s="37">
        <f ca="1">IFERROR(OFFSET('Maximum minutes'!$C$1,T4099+1,-1+MATCH(G4099,OFFSET('Maximum minutes'!$C$1,T4099-1,0,1,50),0)),0)</f>
        <v>0</v>
      </c>
      <c r="W4099" s="38">
        <f t="shared" ca="1" si="126"/>
        <v>0</v>
      </c>
    </row>
    <row r="4100" spans="1:23" s="36" customFormat="1" ht="18.75">
      <c r="A4100" s="34"/>
      <c r="B4100" s="39"/>
      <c r="C4100" s="39"/>
      <c r="D4100" s="35"/>
      <c r="E4100" s="40"/>
      <c r="F4100" s="39"/>
      <c r="G4100" s="39"/>
      <c r="H4100" s="39"/>
      <c r="I4100" s="34"/>
      <c r="J4100" s="34"/>
      <c r="K4100" s="34"/>
      <c r="L4100" s="34"/>
      <c r="M4100" s="43" t="str">
        <f ca="1">IFERROR(OFFSET('Maximum minutes'!$C$1,T4100,MATCH(IF(G4100&lt;&gt;"",G4100,F4100),OFFSET('Maximum minutes'!$C$1,T4100-1,0,1,U4100+1),0)-1)*IF(OR(ISNUMBER(J4100),J4100="sans examen"),1,0)*IF(W4100&lt;MinDate,1,0),"")</f>
        <v/>
      </c>
      <c r="N4100" s="36">
        <f t="shared" ca="1" si="127"/>
        <v>0</v>
      </c>
      <c r="O4100" s="36" t="e">
        <f ca="1">LEFT(OFFSET(Lists!$Q$2,MATCH(E4100,Lists!$R$3:$R$19,0),0),4)</f>
        <v>#N/A</v>
      </c>
      <c r="P4100" s="36" t="e">
        <f ca="1">MATCH(O4100,Lists!$S$2:$S$640,1)</f>
        <v>#N/A</v>
      </c>
      <c r="Q4100" s="36" t="e">
        <f ca="1">MATCH(LEFT(OFFSET(Lists!$Q$2,MATCH(E4100,Lists!$R$3:$R$19,0)+1,0),4),Lists!$S$3:$S$640,1)</f>
        <v>#N/A</v>
      </c>
      <c r="R4100" s="36" t="e">
        <f ca="1">LEFT(OFFSET(Lists!$S$2,P4100-1+MATCH(F4100,OFFSET(Lists!$T$3,P4100-1,0,Q4100-P4100+1),0),0),6)</f>
        <v>#N/A</v>
      </c>
      <c r="S4100" s="36" t="e">
        <f ca="1">VLOOKUP(R4100,Lists!B:D,3,FALSE)</f>
        <v>#N/A</v>
      </c>
      <c r="T4100" s="36" t="str">
        <f>IF(F4100&lt;&gt;"",MATCH(R4100,'Maximum minutes'!B:B,0),"")</f>
        <v/>
      </c>
      <c r="U4100" s="36">
        <f ca="1">IF(F4100&lt;&gt;"",COUNTA(OFFSET('Maximum minutes'!$C$1,'Annexe A1 Cours'!T4100,0,1,50)),0)</f>
        <v>0</v>
      </c>
      <c r="V4100" s="37">
        <f ca="1">IFERROR(OFFSET('Maximum minutes'!$C$1,T4100+1,-1+MATCH(G4100,OFFSET('Maximum minutes'!$C$1,T4100-1,0,1,50),0)),0)</f>
        <v>0</v>
      </c>
      <c r="W4100" s="38">
        <f t="shared" ca="1" si="126"/>
        <v>0</v>
      </c>
    </row>
    <row r="4101" spans="1:23" s="36" customFormat="1" ht="18.75">
      <c r="A4101" s="34"/>
      <c r="B4101" s="39"/>
      <c r="C4101" s="39"/>
      <c r="D4101" s="35"/>
      <c r="E4101" s="40"/>
      <c r="F4101" s="39"/>
      <c r="G4101" s="39"/>
      <c r="H4101" s="39"/>
      <c r="I4101" s="34"/>
      <c r="J4101" s="34"/>
      <c r="K4101" s="34"/>
      <c r="L4101" s="34"/>
      <c r="M4101" s="43" t="str">
        <f ca="1">IFERROR(OFFSET('Maximum minutes'!$C$1,T4101,MATCH(IF(G4101&lt;&gt;"",G4101,F4101),OFFSET('Maximum minutes'!$C$1,T4101-1,0,1,U4101+1),0)-1)*IF(OR(ISNUMBER(J4101),J4101="sans examen"),1,0)*IF(W4101&lt;MinDate,1,0),"")</f>
        <v/>
      </c>
      <c r="N4101" s="36">
        <f t="shared" ca="1" si="127"/>
        <v>0</v>
      </c>
      <c r="O4101" s="36" t="e">
        <f ca="1">LEFT(OFFSET(Lists!$Q$2,MATCH(E4101,Lists!$R$3:$R$19,0),0),4)</f>
        <v>#N/A</v>
      </c>
      <c r="P4101" s="36" t="e">
        <f ca="1">MATCH(O4101,Lists!$S$2:$S$640,1)</f>
        <v>#N/A</v>
      </c>
      <c r="Q4101" s="36" t="e">
        <f ca="1">MATCH(LEFT(OFFSET(Lists!$Q$2,MATCH(E4101,Lists!$R$3:$R$19,0)+1,0),4),Lists!$S$3:$S$640,1)</f>
        <v>#N/A</v>
      </c>
      <c r="R4101" s="36" t="e">
        <f ca="1">LEFT(OFFSET(Lists!$S$2,P4101-1+MATCH(F4101,OFFSET(Lists!$T$3,P4101-1,0,Q4101-P4101+1),0),0),6)</f>
        <v>#N/A</v>
      </c>
      <c r="S4101" s="36" t="e">
        <f ca="1">VLOOKUP(R4101,Lists!B:D,3,FALSE)</f>
        <v>#N/A</v>
      </c>
      <c r="T4101" s="36" t="str">
        <f>IF(F4101&lt;&gt;"",MATCH(R4101,'Maximum minutes'!B:B,0),"")</f>
        <v/>
      </c>
      <c r="U4101" s="36">
        <f ca="1">IF(F4101&lt;&gt;"",COUNTA(OFFSET('Maximum minutes'!$C$1,'Annexe A1 Cours'!T4101,0,1,50)),0)</f>
        <v>0</v>
      </c>
      <c r="V4101" s="37">
        <f ca="1">IFERROR(OFFSET('Maximum minutes'!$C$1,T4101+1,-1+MATCH(G4101,OFFSET('Maximum minutes'!$C$1,T4101-1,0,1,50),0)),0)</f>
        <v>0</v>
      </c>
      <c r="W4101" s="38">
        <f t="shared" ca="1" si="126"/>
        <v>0</v>
      </c>
    </row>
    <row r="4102" spans="1:23" s="36" customFormat="1" ht="18.75">
      <c r="A4102" s="34"/>
      <c r="B4102" s="39"/>
      <c r="C4102" s="39"/>
      <c r="D4102" s="35"/>
      <c r="E4102" s="40"/>
      <c r="F4102" s="39"/>
      <c r="G4102" s="39"/>
      <c r="H4102" s="39"/>
      <c r="I4102" s="34"/>
      <c r="J4102" s="34"/>
      <c r="K4102" s="34"/>
      <c r="L4102" s="34"/>
      <c r="M4102" s="43" t="str">
        <f ca="1">IFERROR(OFFSET('Maximum minutes'!$C$1,T4102,MATCH(IF(G4102&lt;&gt;"",G4102,F4102),OFFSET('Maximum minutes'!$C$1,T4102-1,0,1,U4102+1),0)-1)*IF(OR(ISNUMBER(J4102),J4102="sans examen"),1,0)*IF(W4102&lt;MinDate,1,0),"")</f>
        <v/>
      </c>
      <c r="N4102" s="36">
        <f t="shared" ca="1" si="127"/>
        <v>0</v>
      </c>
      <c r="O4102" s="36" t="e">
        <f ca="1">LEFT(OFFSET(Lists!$Q$2,MATCH(E4102,Lists!$R$3:$R$19,0),0),4)</f>
        <v>#N/A</v>
      </c>
      <c r="P4102" s="36" t="e">
        <f ca="1">MATCH(O4102,Lists!$S$2:$S$640,1)</f>
        <v>#N/A</v>
      </c>
      <c r="Q4102" s="36" t="e">
        <f ca="1">MATCH(LEFT(OFFSET(Lists!$Q$2,MATCH(E4102,Lists!$R$3:$R$19,0)+1,0),4),Lists!$S$3:$S$640,1)</f>
        <v>#N/A</v>
      </c>
      <c r="R4102" s="36" t="e">
        <f ca="1">LEFT(OFFSET(Lists!$S$2,P4102-1+MATCH(F4102,OFFSET(Lists!$T$3,P4102-1,0,Q4102-P4102+1),0),0),6)</f>
        <v>#N/A</v>
      </c>
      <c r="S4102" s="36" t="e">
        <f ca="1">VLOOKUP(R4102,Lists!B:D,3,FALSE)</f>
        <v>#N/A</v>
      </c>
      <c r="T4102" s="36" t="str">
        <f>IF(F4102&lt;&gt;"",MATCH(R4102,'Maximum minutes'!B:B,0),"")</f>
        <v/>
      </c>
      <c r="U4102" s="36">
        <f ca="1">IF(F4102&lt;&gt;"",COUNTA(OFFSET('Maximum minutes'!$C$1,'Annexe A1 Cours'!T4102,0,1,50)),0)</f>
        <v>0</v>
      </c>
      <c r="V4102" s="37">
        <f ca="1">IFERROR(OFFSET('Maximum minutes'!$C$1,T4102+1,-1+MATCH(G4102,OFFSET('Maximum minutes'!$C$1,T4102-1,0,1,50),0)),0)</f>
        <v>0</v>
      </c>
      <c r="W4102" s="38">
        <f t="shared" ca="1" si="126"/>
        <v>0</v>
      </c>
    </row>
    <row r="4103" spans="1:23" s="36" customFormat="1" ht="18.75">
      <c r="A4103" s="34"/>
      <c r="B4103" s="39"/>
      <c r="C4103" s="39"/>
      <c r="D4103" s="35"/>
      <c r="E4103" s="40"/>
      <c r="F4103" s="39"/>
      <c r="G4103" s="39"/>
      <c r="H4103" s="39"/>
      <c r="I4103" s="34"/>
      <c r="J4103" s="34"/>
      <c r="K4103" s="34"/>
      <c r="L4103" s="34"/>
      <c r="M4103" s="43" t="str">
        <f ca="1">IFERROR(OFFSET('Maximum minutes'!$C$1,T4103,MATCH(IF(G4103&lt;&gt;"",G4103,F4103),OFFSET('Maximum minutes'!$C$1,T4103-1,0,1,U4103+1),0)-1)*IF(OR(ISNUMBER(J4103),J4103="sans examen"),1,0)*IF(W4103&lt;MinDate,1,0),"")</f>
        <v/>
      </c>
      <c r="N4103" s="36">
        <f t="shared" ca="1" si="127"/>
        <v>0</v>
      </c>
      <c r="O4103" s="36" t="e">
        <f ca="1">LEFT(OFFSET(Lists!$Q$2,MATCH(E4103,Lists!$R$3:$R$19,0),0),4)</f>
        <v>#N/A</v>
      </c>
      <c r="P4103" s="36" t="e">
        <f ca="1">MATCH(O4103,Lists!$S$2:$S$640,1)</f>
        <v>#N/A</v>
      </c>
      <c r="Q4103" s="36" t="e">
        <f ca="1">MATCH(LEFT(OFFSET(Lists!$Q$2,MATCH(E4103,Lists!$R$3:$R$19,0)+1,0),4),Lists!$S$3:$S$640,1)</f>
        <v>#N/A</v>
      </c>
      <c r="R4103" s="36" t="e">
        <f ca="1">LEFT(OFFSET(Lists!$S$2,P4103-1+MATCH(F4103,OFFSET(Lists!$T$3,P4103-1,0,Q4103-P4103+1),0),0),6)</f>
        <v>#N/A</v>
      </c>
      <c r="S4103" s="36" t="e">
        <f ca="1">VLOOKUP(R4103,Lists!B:D,3,FALSE)</f>
        <v>#N/A</v>
      </c>
      <c r="T4103" s="36" t="str">
        <f>IF(F4103&lt;&gt;"",MATCH(R4103,'Maximum minutes'!B:B,0),"")</f>
        <v/>
      </c>
      <c r="U4103" s="36">
        <f ca="1">IF(F4103&lt;&gt;"",COUNTA(OFFSET('Maximum minutes'!$C$1,'Annexe A1 Cours'!T4103,0,1,50)),0)</f>
        <v>0</v>
      </c>
      <c r="V4103" s="37">
        <f ca="1">IFERROR(OFFSET('Maximum minutes'!$C$1,T4103+1,-1+MATCH(G4103,OFFSET('Maximum minutes'!$C$1,T4103-1,0,1,50),0)),0)</f>
        <v>0</v>
      </c>
      <c r="W4103" s="38">
        <f t="shared" ref="W4103:W4166" ca="1" si="128">IFERROR(DATE(YEAR(D4103)+V4103,MONTH(D4103),DAY(D4103)),"")</f>
        <v>0</v>
      </c>
    </row>
    <row r="4104" spans="1:23" s="36" customFormat="1" ht="18.75">
      <c r="A4104" s="34"/>
      <c r="B4104" s="39"/>
      <c r="C4104" s="39"/>
      <c r="D4104" s="35"/>
      <c r="E4104" s="40"/>
      <c r="F4104" s="39"/>
      <c r="G4104" s="39"/>
      <c r="H4104" s="39"/>
      <c r="I4104" s="34"/>
      <c r="J4104" s="34"/>
      <c r="K4104" s="34"/>
      <c r="L4104" s="34"/>
      <c r="M4104" s="43" t="str">
        <f ca="1">IFERROR(OFFSET('Maximum minutes'!$C$1,T4104,MATCH(IF(G4104&lt;&gt;"",G4104,F4104),OFFSET('Maximum minutes'!$C$1,T4104-1,0,1,U4104+1),0)-1)*IF(OR(ISNUMBER(J4104),J4104="sans examen"),1,0)*IF(W4104&lt;MinDate,1,0),"")</f>
        <v/>
      </c>
      <c r="N4104" s="36">
        <f t="shared" ref="N4104:N4167" ca="1" si="129">IF(K4104&gt;0,MIN(K4104,M4104),0)*IF(M4104="",0,1)</f>
        <v>0</v>
      </c>
      <c r="O4104" s="36" t="e">
        <f ca="1">LEFT(OFFSET(Lists!$Q$2,MATCH(E4104,Lists!$R$3:$R$19,0),0),4)</f>
        <v>#N/A</v>
      </c>
      <c r="P4104" s="36" t="e">
        <f ca="1">MATCH(O4104,Lists!$S$2:$S$640,1)</f>
        <v>#N/A</v>
      </c>
      <c r="Q4104" s="36" t="e">
        <f ca="1">MATCH(LEFT(OFFSET(Lists!$Q$2,MATCH(E4104,Lists!$R$3:$R$19,0)+1,0),4),Lists!$S$3:$S$640,1)</f>
        <v>#N/A</v>
      </c>
      <c r="R4104" s="36" t="e">
        <f ca="1">LEFT(OFFSET(Lists!$S$2,P4104-1+MATCH(F4104,OFFSET(Lists!$T$3,P4104-1,0,Q4104-P4104+1),0),0),6)</f>
        <v>#N/A</v>
      </c>
      <c r="S4104" s="36" t="e">
        <f ca="1">VLOOKUP(R4104,Lists!B:D,3,FALSE)</f>
        <v>#N/A</v>
      </c>
      <c r="T4104" s="36" t="str">
        <f>IF(F4104&lt;&gt;"",MATCH(R4104,'Maximum minutes'!B:B,0),"")</f>
        <v/>
      </c>
      <c r="U4104" s="36">
        <f ca="1">IF(F4104&lt;&gt;"",COUNTA(OFFSET('Maximum minutes'!$C$1,'Annexe A1 Cours'!T4104,0,1,50)),0)</f>
        <v>0</v>
      </c>
      <c r="V4104" s="37">
        <f ca="1">IFERROR(OFFSET('Maximum minutes'!$C$1,T4104+1,-1+MATCH(G4104,OFFSET('Maximum minutes'!$C$1,T4104-1,0,1,50),0)),0)</f>
        <v>0</v>
      </c>
      <c r="W4104" s="38">
        <f t="shared" ca="1" si="128"/>
        <v>0</v>
      </c>
    </row>
    <row r="4105" spans="1:23" s="36" customFormat="1" ht="18.75">
      <c r="A4105" s="34"/>
      <c r="B4105" s="39"/>
      <c r="C4105" s="39"/>
      <c r="D4105" s="35"/>
      <c r="E4105" s="40"/>
      <c r="F4105" s="39"/>
      <c r="G4105" s="39"/>
      <c r="H4105" s="39"/>
      <c r="I4105" s="34"/>
      <c r="J4105" s="34"/>
      <c r="K4105" s="34"/>
      <c r="L4105" s="34"/>
      <c r="M4105" s="43" t="str">
        <f ca="1">IFERROR(OFFSET('Maximum minutes'!$C$1,T4105,MATCH(IF(G4105&lt;&gt;"",G4105,F4105),OFFSET('Maximum minutes'!$C$1,T4105-1,0,1,U4105+1),0)-1)*IF(OR(ISNUMBER(J4105),J4105="sans examen"),1,0)*IF(W4105&lt;MinDate,1,0),"")</f>
        <v/>
      </c>
      <c r="N4105" s="36">
        <f t="shared" ca="1" si="129"/>
        <v>0</v>
      </c>
      <c r="O4105" s="36" t="e">
        <f ca="1">LEFT(OFFSET(Lists!$Q$2,MATCH(E4105,Lists!$R$3:$R$19,0),0),4)</f>
        <v>#N/A</v>
      </c>
      <c r="P4105" s="36" t="e">
        <f ca="1">MATCH(O4105,Lists!$S$2:$S$640,1)</f>
        <v>#N/A</v>
      </c>
      <c r="Q4105" s="36" t="e">
        <f ca="1">MATCH(LEFT(OFFSET(Lists!$Q$2,MATCH(E4105,Lists!$R$3:$R$19,0)+1,0),4),Lists!$S$3:$S$640,1)</f>
        <v>#N/A</v>
      </c>
      <c r="R4105" s="36" t="e">
        <f ca="1">LEFT(OFFSET(Lists!$S$2,P4105-1+MATCH(F4105,OFFSET(Lists!$T$3,P4105-1,0,Q4105-P4105+1),0),0),6)</f>
        <v>#N/A</v>
      </c>
      <c r="S4105" s="36" t="e">
        <f ca="1">VLOOKUP(R4105,Lists!B:D,3,FALSE)</f>
        <v>#N/A</v>
      </c>
      <c r="T4105" s="36" t="str">
        <f>IF(F4105&lt;&gt;"",MATCH(R4105,'Maximum minutes'!B:B,0),"")</f>
        <v/>
      </c>
      <c r="U4105" s="36">
        <f ca="1">IF(F4105&lt;&gt;"",COUNTA(OFFSET('Maximum minutes'!$C$1,'Annexe A1 Cours'!T4105,0,1,50)),0)</f>
        <v>0</v>
      </c>
      <c r="V4105" s="37">
        <f ca="1">IFERROR(OFFSET('Maximum minutes'!$C$1,T4105+1,-1+MATCH(G4105,OFFSET('Maximum minutes'!$C$1,T4105-1,0,1,50),0)),0)</f>
        <v>0</v>
      </c>
      <c r="W4105" s="38">
        <f t="shared" ca="1" si="128"/>
        <v>0</v>
      </c>
    </row>
    <row r="4106" spans="1:23" s="36" customFormat="1" ht="18.75">
      <c r="A4106" s="34"/>
      <c r="B4106" s="39"/>
      <c r="C4106" s="39"/>
      <c r="D4106" s="35"/>
      <c r="E4106" s="40"/>
      <c r="F4106" s="39"/>
      <c r="G4106" s="39"/>
      <c r="H4106" s="39"/>
      <c r="I4106" s="34"/>
      <c r="J4106" s="34"/>
      <c r="K4106" s="34"/>
      <c r="L4106" s="34"/>
      <c r="M4106" s="43" t="str">
        <f ca="1">IFERROR(OFFSET('Maximum minutes'!$C$1,T4106,MATCH(IF(G4106&lt;&gt;"",G4106,F4106),OFFSET('Maximum minutes'!$C$1,T4106-1,0,1,U4106+1),0)-1)*IF(OR(ISNUMBER(J4106),J4106="sans examen"),1,0)*IF(W4106&lt;MinDate,1,0),"")</f>
        <v/>
      </c>
      <c r="N4106" s="36">
        <f t="shared" ca="1" si="129"/>
        <v>0</v>
      </c>
      <c r="O4106" s="36" t="e">
        <f ca="1">LEFT(OFFSET(Lists!$Q$2,MATCH(E4106,Lists!$R$3:$R$19,0),0),4)</f>
        <v>#N/A</v>
      </c>
      <c r="P4106" s="36" t="e">
        <f ca="1">MATCH(O4106,Lists!$S$2:$S$640,1)</f>
        <v>#N/A</v>
      </c>
      <c r="Q4106" s="36" t="e">
        <f ca="1">MATCH(LEFT(OFFSET(Lists!$Q$2,MATCH(E4106,Lists!$R$3:$R$19,0)+1,0),4),Lists!$S$3:$S$640,1)</f>
        <v>#N/A</v>
      </c>
      <c r="R4106" s="36" t="e">
        <f ca="1">LEFT(OFFSET(Lists!$S$2,P4106-1+MATCH(F4106,OFFSET(Lists!$T$3,P4106-1,0,Q4106-P4106+1),0),0),6)</f>
        <v>#N/A</v>
      </c>
      <c r="S4106" s="36" t="e">
        <f ca="1">VLOOKUP(R4106,Lists!B:D,3,FALSE)</f>
        <v>#N/A</v>
      </c>
      <c r="T4106" s="36" t="str">
        <f>IF(F4106&lt;&gt;"",MATCH(R4106,'Maximum minutes'!B:B,0),"")</f>
        <v/>
      </c>
      <c r="U4106" s="36">
        <f ca="1">IF(F4106&lt;&gt;"",COUNTA(OFFSET('Maximum minutes'!$C$1,'Annexe A1 Cours'!T4106,0,1,50)),0)</f>
        <v>0</v>
      </c>
      <c r="V4106" s="37">
        <f ca="1">IFERROR(OFFSET('Maximum minutes'!$C$1,T4106+1,-1+MATCH(G4106,OFFSET('Maximum minutes'!$C$1,T4106-1,0,1,50),0)),0)</f>
        <v>0</v>
      </c>
      <c r="W4106" s="38">
        <f t="shared" ca="1" si="128"/>
        <v>0</v>
      </c>
    </row>
    <row r="4107" spans="1:23" s="36" customFormat="1" ht="18.75">
      <c r="A4107" s="34"/>
      <c r="B4107" s="39"/>
      <c r="C4107" s="39"/>
      <c r="D4107" s="35"/>
      <c r="E4107" s="40"/>
      <c r="F4107" s="39"/>
      <c r="G4107" s="39"/>
      <c r="H4107" s="39"/>
      <c r="I4107" s="34"/>
      <c r="J4107" s="34"/>
      <c r="K4107" s="34"/>
      <c r="L4107" s="34"/>
      <c r="M4107" s="43" t="str">
        <f ca="1">IFERROR(OFFSET('Maximum minutes'!$C$1,T4107,MATCH(IF(G4107&lt;&gt;"",G4107,F4107),OFFSET('Maximum minutes'!$C$1,T4107-1,0,1,U4107+1),0)-1)*IF(OR(ISNUMBER(J4107),J4107="sans examen"),1,0)*IF(W4107&lt;MinDate,1,0),"")</f>
        <v/>
      </c>
      <c r="N4107" s="36">
        <f t="shared" ca="1" si="129"/>
        <v>0</v>
      </c>
      <c r="O4107" s="36" t="e">
        <f ca="1">LEFT(OFFSET(Lists!$Q$2,MATCH(E4107,Lists!$R$3:$R$19,0),0),4)</f>
        <v>#N/A</v>
      </c>
      <c r="P4107" s="36" t="e">
        <f ca="1">MATCH(O4107,Lists!$S$2:$S$640,1)</f>
        <v>#N/A</v>
      </c>
      <c r="Q4107" s="36" t="e">
        <f ca="1">MATCH(LEFT(OFFSET(Lists!$Q$2,MATCH(E4107,Lists!$R$3:$R$19,0)+1,0),4),Lists!$S$3:$S$640,1)</f>
        <v>#N/A</v>
      </c>
      <c r="R4107" s="36" t="e">
        <f ca="1">LEFT(OFFSET(Lists!$S$2,P4107-1+MATCH(F4107,OFFSET(Lists!$T$3,P4107-1,0,Q4107-P4107+1),0),0),6)</f>
        <v>#N/A</v>
      </c>
      <c r="S4107" s="36" t="e">
        <f ca="1">VLOOKUP(R4107,Lists!B:D,3,FALSE)</f>
        <v>#N/A</v>
      </c>
      <c r="T4107" s="36" t="str">
        <f>IF(F4107&lt;&gt;"",MATCH(R4107,'Maximum minutes'!B:B,0),"")</f>
        <v/>
      </c>
      <c r="U4107" s="36">
        <f ca="1">IF(F4107&lt;&gt;"",COUNTA(OFFSET('Maximum minutes'!$C$1,'Annexe A1 Cours'!T4107,0,1,50)),0)</f>
        <v>0</v>
      </c>
      <c r="V4107" s="37">
        <f ca="1">IFERROR(OFFSET('Maximum minutes'!$C$1,T4107+1,-1+MATCH(G4107,OFFSET('Maximum minutes'!$C$1,T4107-1,0,1,50),0)),0)</f>
        <v>0</v>
      </c>
      <c r="W4107" s="38">
        <f t="shared" ca="1" si="128"/>
        <v>0</v>
      </c>
    </row>
    <row r="4108" spans="1:23" s="36" customFormat="1" ht="18.75">
      <c r="A4108" s="34"/>
      <c r="B4108" s="39"/>
      <c r="C4108" s="39"/>
      <c r="D4108" s="35"/>
      <c r="E4108" s="40"/>
      <c r="F4108" s="39"/>
      <c r="G4108" s="39"/>
      <c r="H4108" s="39"/>
      <c r="I4108" s="34"/>
      <c r="J4108" s="34"/>
      <c r="K4108" s="34"/>
      <c r="L4108" s="34"/>
      <c r="M4108" s="43" t="str">
        <f ca="1">IFERROR(OFFSET('Maximum minutes'!$C$1,T4108,MATCH(IF(G4108&lt;&gt;"",G4108,F4108),OFFSET('Maximum minutes'!$C$1,T4108-1,0,1,U4108+1),0)-1)*IF(OR(ISNUMBER(J4108),J4108="sans examen"),1,0)*IF(W4108&lt;MinDate,1,0),"")</f>
        <v/>
      </c>
      <c r="N4108" s="36">
        <f t="shared" ca="1" si="129"/>
        <v>0</v>
      </c>
      <c r="O4108" s="36" t="e">
        <f ca="1">LEFT(OFFSET(Lists!$Q$2,MATCH(E4108,Lists!$R$3:$R$19,0),0),4)</f>
        <v>#N/A</v>
      </c>
      <c r="P4108" s="36" t="e">
        <f ca="1">MATCH(O4108,Lists!$S$2:$S$640,1)</f>
        <v>#N/A</v>
      </c>
      <c r="Q4108" s="36" t="e">
        <f ca="1">MATCH(LEFT(OFFSET(Lists!$Q$2,MATCH(E4108,Lists!$R$3:$R$19,0)+1,0),4),Lists!$S$3:$S$640,1)</f>
        <v>#N/A</v>
      </c>
      <c r="R4108" s="36" t="e">
        <f ca="1">LEFT(OFFSET(Lists!$S$2,P4108-1+MATCH(F4108,OFFSET(Lists!$T$3,P4108-1,0,Q4108-P4108+1),0),0),6)</f>
        <v>#N/A</v>
      </c>
      <c r="S4108" s="36" t="e">
        <f ca="1">VLOOKUP(R4108,Lists!B:D,3,FALSE)</f>
        <v>#N/A</v>
      </c>
      <c r="T4108" s="36" t="str">
        <f>IF(F4108&lt;&gt;"",MATCH(R4108,'Maximum minutes'!B:B,0),"")</f>
        <v/>
      </c>
      <c r="U4108" s="36">
        <f ca="1">IF(F4108&lt;&gt;"",COUNTA(OFFSET('Maximum minutes'!$C$1,'Annexe A1 Cours'!T4108,0,1,50)),0)</f>
        <v>0</v>
      </c>
      <c r="V4108" s="37">
        <f ca="1">IFERROR(OFFSET('Maximum minutes'!$C$1,T4108+1,-1+MATCH(G4108,OFFSET('Maximum minutes'!$C$1,T4108-1,0,1,50),0)),0)</f>
        <v>0</v>
      </c>
      <c r="W4108" s="38">
        <f t="shared" ca="1" si="128"/>
        <v>0</v>
      </c>
    </row>
    <row r="4109" spans="1:23" s="36" customFormat="1" ht="18.75">
      <c r="A4109" s="34"/>
      <c r="B4109" s="39"/>
      <c r="C4109" s="39"/>
      <c r="D4109" s="35"/>
      <c r="E4109" s="40"/>
      <c r="F4109" s="39"/>
      <c r="G4109" s="39"/>
      <c r="H4109" s="39"/>
      <c r="I4109" s="34"/>
      <c r="J4109" s="34"/>
      <c r="K4109" s="34"/>
      <c r="L4109" s="34"/>
      <c r="M4109" s="43" t="str">
        <f ca="1">IFERROR(OFFSET('Maximum minutes'!$C$1,T4109,MATCH(IF(G4109&lt;&gt;"",G4109,F4109),OFFSET('Maximum minutes'!$C$1,T4109-1,0,1,U4109+1),0)-1)*IF(OR(ISNUMBER(J4109),J4109="sans examen"),1,0)*IF(W4109&lt;MinDate,1,0),"")</f>
        <v/>
      </c>
      <c r="N4109" s="36">
        <f t="shared" ca="1" si="129"/>
        <v>0</v>
      </c>
      <c r="O4109" s="36" t="e">
        <f ca="1">LEFT(OFFSET(Lists!$Q$2,MATCH(E4109,Lists!$R$3:$R$19,0),0),4)</f>
        <v>#N/A</v>
      </c>
      <c r="P4109" s="36" t="e">
        <f ca="1">MATCH(O4109,Lists!$S$2:$S$640,1)</f>
        <v>#N/A</v>
      </c>
      <c r="Q4109" s="36" t="e">
        <f ca="1">MATCH(LEFT(OFFSET(Lists!$Q$2,MATCH(E4109,Lists!$R$3:$R$19,0)+1,0),4),Lists!$S$3:$S$640,1)</f>
        <v>#N/A</v>
      </c>
      <c r="R4109" s="36" t="e">
        <f ca="1">LEFT(OFFSET(Lists!$S$2,P4109-1+MATCH(F4109,OFFSET(Lists!$T$3,P4109-1,0,Q4109-P4109+1),0),0),6)</f>
        <v>#N/A</v>
      </c>
      <c r="S4109" s="36" t="e">
        <f ca="1">VLOOKUP(R4109,Lists!B:D,3,FALSE)</f>
        <v>#N/A</v>
      </c>
      <c r="T4109" s="36" t="str">
        <f>IF(F4109&lt;&gt;"",MATCH(R4109,'Maximum minutes'!B:B,0),"")</f>
        <v/>
      </c>
      <c r="U4109" s="36">
        <f ca="1">IF(F4109&lt;&gt;"",COUNTA(OFFSET('Maximum minutes'!$C$1,'Annexe A1 Cours'!T4109,0,1,50)),0)</f>
        <v>0</v>
      </c>
      <c r="V4109" s="37">
        <f ca="1">IFERROR(OFFSET('Maximum minutes'!$C$1,T4109+1,-1+MATCH(G4109,OFFSET('Maximum minutes'!$C$1,T4109-1,0,1,50),0)),0)</f>
        <v>0</v>
      </c>
      <c r="W4109" s="38">
        <f t="shared" ca="1" si="128"/>
        <v>0</v>
      </c>
    </row>
    <row r="4110" spans="1:23" s="36" customFormat="1" ht="18.75">
      <c r="A4110" s="34"/>
      <c r="B4110" s="39"/>
      <c r="C4110" s="39"/>
      <c r="D4110" s="35"/>
      <c r="E4110" s="40"/>
      <c r="F4110" s="39"/>
      <c r="G4110" s="39"/>
      <c r="H4110" s="39"/>
      <c r="I4110" s="34"/>
      <c r="J4110" s="34"/>
      <c r="K4110" s="34"/>
      <c r="L4110" s="34"/>
      <c r="M4110" s="43" t="str">
        <f ca="1">IFERROR(OFFSET('Maximum minutes'!$C$1,T4110,MATCH(IF(G4110&lt;&gt;"",G4110,F4110),OFFSET('Maximum minutes'!$C$1,T4110-1,0,1,U4110+1),0)-1)*IF(OR(ISNUMBER(J4110),J4110="sans examen"),1,0)*IF(W4110&lt;MinDate,1,0),"")</f>
        <v/>
      </c>
      <c r="N4110" s="36">
        <f t="shared" ca="1" si="129"/>
        <v>0</v>
      </c>
      <c r="O4110" s="36" t="e">
        <f ca="1">LEFT(OFFSET(Lists!$Q$2,MATCH(E4110,Lists!$R$3:$R$19,0),0),4)</f>
        <v>#N/A</v>
      </c>
      <c r="P4110" s="36" t="e">
        <f ca="1">MATCH(O4110,Lists!$S$2:$S$640,1)</f>
        <v>#N/A</v>
      </c>
      <c r="Q4110" s="36" t="e">
        <f ca="1">MATCH(LEFT(OFFSET(Lists!$Q$2,MATCH(E4110,Lists!$R$3:$R$19,0)+1,0),4),Lists!$S$3:$S$640,1)</f>
        <v>#N/A</v>
      </c>
      <c r="R4110" s="36" t="e">
        <f ca="1">LEFT(OFFSET(Lists!$S$2,P4110-1+MATCH(F4110,OFFSET(Lists!$T$3,P4110-1,0,Q4110-P4110+1),0),0),6)</f>
        <v>#N/A</v>
      </c>
      <c r="S4110" s="36" t="e">
        <f ca="1">VLOOKUP(R4110,Lists!B:D,3,FALSE)</f>
        <v>#N/A</v>
      </c>
      <c r="T4110" s="36" t="str">
        <f>IF(F4110&lt;&gt;"",MATCH(R4110,'Maximum minutes'!B:B,0),"")</f>
        <v/>
      </c>
      <c r="U4110" s="36">
        <f ca="1">IF(F4110&lt;&gt;"",COUNTA(OFFSET('Maximum minutes'!$C$1,'Annexe A1 Cours'!T4110,0,1,50)),0)</f>
        <v>0</v>
      </c>
      <c r="V4110" s="37">
        <f ca="1">IFERROR(OFFSET('Maximum minutes'!$C$1,T4110+1,-1+MATCH(G4110,OFFSET('Maximum minutes'!$C$1,T4110-1,0,1,50),0)),0)</f>
        <v>0</v>
      </c>
      <c r="W4110" s="38">
        <f t="shared" ca="1" si="128"/>
        <v>0</v>
      </c>
    </row>
    <row r="4111" spans="1:23" s="36" customFormat="1" ht="18.75">
      <c r="A4111" s="34"/>
      <c r="B4111" s="39"/>
      <c r="C4111" s="39"/>
      <c r="D4111" s="35"/>
      <c r="E4111" s="40"/>
      <c r="F4111" s="39"/>
      <c r="G4111" s="39"/>
      <c r="H4111" s="39"/>
      <c r="I4111" s="34"/>
      <c r="J4111" s="34"/>
      <c r="K4111" s="34"/>
      <c r="L4111" s="34"/>
      <c r="M4111" s="43" t="str">
        <f ca="1">IFERROR(OFFSET('Maximum minutes'!$C$1,T4111,MATCH(IF(G4111&lt;&gt;"",G4111,F4111),OFFSET('Maximum minutes'!$C$1,T4111-1,0,1,U4111+1),0)-1)*IF(OR(ISNUMBER(J4111),J4111="sans examen"),1,0)*IF(W4111&lt;MinDate,1,0),"")</f>
        <v/>
      </c>
      <c r="N4111" s="36">
        <f t="shared" ca="1" si="129"/>
        <v>0</v>
      </c>
      <c r="O4111" s="36" t="e">
        <f ca="1">LEFT(OFFSET(Lists!$Q$2,MATCH(E4111,Lists!$R$3:$R$19,0),0),4)</f>
        <v>#N/A</v>
      </c>
      <c r="P4111" s="36" t="e">
        <f ca="1">MATCH(O4111,Lists!$S$2:$S$640,1)</f>
        <v>#N/A</v>
      </c>
      <c r="Q4111" s="36" t="e">
        <f ca="1">MATCH(LEFT(OFFSET(Lists!$Q$2,MATCH(E4111,Lists!$R$3:$R$19,0)+1,0),4),Lists!$S$3:$S$640,1)</f>
        <v>#N/A</v>
      </c>
      <c r="R4111" s="36" t="e">
        <f ca="1">LEFT(OFFSET(Lists!$S$2,P4111-1+MATCH(F4111,OFFSET(Lists!$T$3,P4111-1,0,Q4111-P4111+1),0),0),6)</f>
        <v>#N/A</v>
      </c>
      <c r="S4111" s="36" t="e">
        <f ca="1">VLOOKUP(R4111,Lists!B:D,3,FALSE)</f>
        <v>#N/A</v>
      </c>
      <c r="T4111" s="36" t="str">
        <f>IF(F4111&lt;&gt;"",MATCH(R4111,'Maximum minutes'!B:B,0),"")</f>
        <v/>
      </c>
      <c r="U4111" s="36">
        <f ca="1">IF(F4111&lt;&gt;"",COUNTA(OFFSET('Maximum minutes'!$C$1,'Annexe A1 Cours'!T4111,0,1,50)),0)</f>
        <v>0</v>
      </c>
      <c r="V4111" s="37">
        <f ca="1">IFERROR(OFFSET('Maximum minutes'!$C$1,T4111+1,-1+MATCH(G4111,OFFSET('Maximum minutes'!$C$1,T4111-1,0,1,50),0)),0)</f>
        <v>0</v>
      </c>
      <c r="W4111" s="38">
        <f t="shared" ca="1" si="128"/>
        <v>0</v>
      </c>
    </row>
    <row r="4112" spans="1:23" s="36" customFormat="1" ht="18.75">
      <c r="A4112" s="34"/>
      <c r="B4112" s="39"/>
      <c r="C4112" s="39"/>
      <c r="D4112" s="35"/>
      <c r="E4112" s="40"/>
      <c r="F4112" s="39"/>
      <c r="G4112" s="39"/>
      <c r="H4112" s="39"/>
      <c r="I4112" s="34"/>
      <c r="J4112" s="34"/>
      <c r="K4112" s="34"/>
      <c r="L4112" s="34"/>
      <c r="M4112" s="43" t="str">
        <f ca="1">IFERROR(OFFSET('Maximum minutes'!$C$1,T4112,MATCH(IF(G4112&lt;&gt;"",G4112,F4112),OFFSET('Maximum minutes'!$C$1,T4112-1,0,1,U4112+1),0)-1)*IF(OR(ISNUMBER(J4112),J4112="sans examen"),1,0)*IF(W4112&lt;MinDate,1,0),"")</f>
        <v/>
      </c>
      <c r="N4112" s="36">
        <f t="shared" ca="1" si="129"/>
        <v>0</v>
      </c>
      <c r="O4112" s="36" t="e">
        <f ca="1">LEFT(OFFSET(Lists!$Q$2,MATCH(E4112,Lists!$R$3:$R$19,0),0),4)</f>
        <v>#N/A</v>
      </c>
      <c r="P4112" s="36" t="e">
        <f ca="1">MATCH(O4112,Lists!$S$2:$S$640,1)</f>
        <v>#N/A</v>
      </c>
      <c r="Q4112" s="36" t="e">
        <f ca="1">MATCH(LEFT(OFFSET(Lists!$Q$2,MATCH(E4112,Lists!$R$3:$R$19,0)+1,0),4),Lists!$S$3:$S$640,1)</f>
        <v>#N/A</v>
      </c>
      <c r="R4112" s="36" t="e">
        <f ca="1">LEFT(OFFSET(Lists!$S$2,P4112-1+MATCH(F4112,OFFSET(Lists!$T$3,P4112-1,0,Q4112-P4112+1),0),0),6)</f>
        <v>#N/A</v>
      </c>
      <c r="S4112" s="36" t="e">
        <f ca="1">VLOOKUP(R4112,Lists!B:D,3,FALSE)</f>
        <v>#N/A</v>
      </c>
      <c r="T4112" s="36" t="str">
        <f>IF(F4112&lt;&gt;"",MATCH(R4112,'Maximum minutes'!B:B,0),"")</f>
        <v/>
      </c>
      <c r="U4112" s="36">
        <f ca="1">IF(F4112&lt;&gt;"",COUNTA(OFFSET('Maximum minutes'!$C$1,'Annexe A1 Cours'!T4112,0,1,50)),0)</f>
        <v>0</v>
      </c>
      <c r="V4112" s="37">
        <f ca="1">IFERROR(OFFSET('Maximum minutes'!$C$1,T4112+1,-1+MATCH(G4112,OFFSET('Maximum minutes'!$C$1,T4112-1,0,1,50),0)),0)</f>
        <v>0</v>
      </c>
      <c r="W4112" s="38">
        <f t="shared" ca="1" si="128"/>
        <v>0</v>
      </c>
    </row>
    <row r="4113" spans="1:23" s="36" customFormat="1" ht="18.75">
      <c r="A4113" s="34"/>
      <c r="B4113" s="39"/>
      <c r="C4113" s="39"/>
      <c r="D4113" s="35"/>
      <c r="E4113" s="40"/>
      <c r="F4113" s="39"/>
      <c r="G4113" s="39"/>
      <c r="H4113" s="39"/>
      <c r="I4113" s="34"/>
      <c r="J4113" s="34"/>
      <c r="K4113" s="34"/>
      <c r="L4113" s="34"/>
      <c r="M4113" s="43" t="str">
        <f ca="1">IFERROR(OFFSET('Maximum minutes'!$C$1,T4113,MATCH(IF(G4113&lt;&gt;"",G4113,F4113),OFFSET('Maximum minutes'!$C$1,T4113-1,0,1,U4113+1),0)-1)*IF(OR(ISNUMBER(J4113),J4113="sans examen"),1,0)*IF(W4113&lt;MinDate,1,0),"")</f>
        <v/>
      </c>
      <c r="N4113" s="36">
        <f t="shared" ca="1" si="129"/>
        <v>0</v>
      </c>
      <c r="O4113" s="36" t="e">
        <f ca="1">LEFT(OFFSET(Lists!$Q$2,MATCH(E4113,Lists!$R$3:$R$19,0),0),4)</f>
        <v>#N/A</v>
      </c>
      <c r="P4113" s="36" t="e">
        <f ca="1">MATCH(O4113,Lists!$S$2:$S$640,1)</f>
        <v>#N/A</v>
      </c>
      <c r="Q4113" s="36" t="e">
        <f ca="1">MATCH(LEFT(OFFSET(Lists!$Q$2,MATCH(E4113,Lists!$R$3:$R$19,0)+1,0),4),Lists!$S$3:$S$640,1)</f>
        <v>#N/A</v>
      </c>
      <c r="R4113" s="36" t="e">
        <f ca="1">LEFT(OFFSET(Lists!$S$2,P4113-1+MATCH(F4113,OFFSET(Lists!$T$3,P4113-1,0,Q4113-P4113+1),0),0),6)</f>
        <v>#N/A</v>
      </c>
      <c r="S4113" s="36" t="e">
        <f ca="1">VLOOKUP(R4113,Lists!B:D,3,FALSE)</f>
        <v>#N/A</v>
      </c>
      <c r="T4113" s="36" t="str">
        <f>IF(F4113&lt;&gt;"",MATCH(R4113,'Maximum minutes'!B:B,0),"")</f>
        <v/>
      </c>
      <c r="U4113" s="36">
        <f ca="1">IF(F4113&lt;&gt;"",COUNTA(OFFSET('Maximum minutes'!$C$1,'Annexe A1 Cours'!T4113,0,1,50)),0)</f>
        <v>0</v>
      </c>
      <c r="V4113" s="37">
        <f ca="1">IFERROR(OFFSET('Maximum minutes'!$C$1,T4113+1,-1+MATCH(G4113,OFFSET('Maximum minutes'!$C$1,T4113-1,0,1,50),0)),0)</f>
        <v>0</v>
      </c>
      <c r="W4113" s="38">
        <f t="shared" ca="1" si="128"/>
        <v>0</v>
      </c>
    </row>
    <row r="4114" spans="1:23" s="36" customFormat="1" ht="18.75">
      <c r="A4114" s="34"/>
      <c r="B4114" s="39"/>
      <c r="C4114" s="39"/>
      <c r="D4114" s="35"/>
      <c r="E4114" s="40"/>
      <c r="F4114" s="39"/>
      <c r="G4114" s="39"/>
      <c r="H4114" s="39"/>
      <c r="I4114" s="34"/>
      <c r="J4114" s="34"/>
      <c r="K4114" s="34"/>
      <c r="L4114" s="34"/>
      <c r="M4114" s="43" t="str">
        <f ca="1">IFERROR(OFFSET('Maximum minutes'!$C$1,T4114,MATCH(IF(G4114&lt;&gt;"",G4114,F4114),OFFSET('Maximum minutes'!$C$1,T4114-1,0,1,U4114+1),0)-1)*IF(OR(ISNUMBER(J4114),J4114="sans examen"),1,0)*IF(W4114&lt;MinDate,1,0),"")</f>
        <v/>
      </c>
      <c r="N4114" s="36">
        <f t="shared" ca="1" si="129"/>
        <v>0</v>
      </c>
      <c r="O4114" s="36" t="e">
        <f ca="1">LEFT(OFFSET(Lists!$Q$2,MATCH(E4114,Lists!$R$3:$R$19,0),0),4)</f>
        <v>#N/A</v>
      </c>
      <c r="P4114" s="36" t="e">
        <f ca="1">MATCH(O4114,Lists!$S$2:$S$640,1)</f>
        <v>#N/A</v>
      </c>
      <c r="Q4114" s="36" t="e">
        <f ca="1">MATCH(LEFT(OFFSET(Lists!$Q$2,MATCH(E4114,Lists!$R$3:$R$19,0)+1,0),4),Lists!$S$3:$S$640,1)</f>
        <v>#N/A</v>
      </c>
      <c r="R4114" s="36" t="e">
        <f ca="1">LEFT(OFFSET(Lists!$S$2,P4114-1+MATCH(F4114,OFFSET(Lists!$T$3,P4114-1,0,Q4114-P4114+1),0),0),6)</f>
        <v>#N/A</v>
      </c>
      <c r="S4114" s="36" t="e">
        <f ca="1">VLOOKUP(R4114,Lists!B:D,3,FALSE)</f>
        <v>#N/A</v>
      </c>
      <c r="T4114" s="36" t="str">
        <f>IF(F4114&lt;&gt;"",MATCH(R4114,'Maximum minutes'!B:B,0),"")</f>
        <v/>
      </c>
      <c r="U4114" s="36">
        <f ca="1">IF(F4114&lt;&gt;"",COUNTA(OFFSET('Maximum minutes'!$C$1,'Annexe A1 Cours'!T4114,0,1,50)),0)</f>
        <v>0</v>
      </c>
      <c r="V4114" s="37">
        <f ca="1">IFERROR(OFFSET('Maximum minutes'!$C$1,T4114+1,-1+MATCH(G4114,OFFSET('Maximum minutes'!$C$1,T4114-1,0,1,50),0)),0)</f>
        <v>0</v>
      </c>
      <c r="W4114" s="38">
        <f t="shared" ca="1" si="128"/>
        <v>0</v>
      </c>
    </row>
    <row r="4115" spans="1:23" s="36" customFormat="1" ht="18.75">
      <c r="A4115" s="34"/>
      <c r="B4115" s="39"/>
      <c r="C4115" s="39"/>
      <c r="D4115" s="35"/>
      <c r="E4115" s="40"/>
      <c r="F4115" s="39"/>
      <c r="G4115" s="39"/>
      <c r="H4115" s="39"/>
      <c r="I4115" s="34"/>
      <c r="J4115" s="34"/>
      <c r="K4115" s="34"/>
      <c r="L4115" s="34"/>
      <c r="M4115" s="43" t="str">
        <f ca="1">IFERROR(OFFSET('Maximum minutes'!$C$1,T4115,MATCH(IF(G4115&lt;&gt;"",G4115,F4115),OFFSET('Maximum minutes'!$C$1,T4115-1,0,1,U4115+1),0)-1)*IF(OR(ISNUMBER(J4115),J4115="sans examen"),1,0)*IF(W4115&lt;MinDate,1,0),"")</f>
        <v/>
      </c>
      <c r="N4115" s="36">
        <f t="shared" ca="1" si="129"/>
        <v>0</v>
      </c>
      <c r="O4115" s="36" t="e">
        <f ca="1">LEFT(OFFSET(Lists!$Q$2,MATCH(E4115,Lists!$R$3:$R$19,0),0),4)</f>
        <v>#N/A</v>
      </c>
      <c r="P4115" s="36" t="e">
        <f ca="1">MATCH(O4115,Lists!$S$2:$S$640,1)</f>
        <v>#N/A</v>
      </c>
      <c r="Q4115" s="36" t="e">
        <f ca="1">MATCH(LEFT(OFFSET(Lists!$Q$2,MATCH(E4115,Lists!$R$3:$R$19,0)+1,0),4),Lists!$S$3:$S$640,1)</f>
        <v>#N/A</v>
      </c>
      <c r="R4115" s="36" t="e">
        <f ca="1">LEFT(OFFSET(Lists!$S$2,P4115-1+MATCH(F4115,OFFSET(Lists!$T$3,P4115-1,0,Q4115-P4115+1),0),0),6)</f>
        <v>#N/A</v>
      </c>
      <c r="S4115" s="36" t="e">
        <f ca="1">VLOOKUP(R4115,Lists!B:D,3,FALSE)</f>
        <v>#N/A</v>
      </c>
      <c r="T4115" s="36" t="str">
        <f>IF(F4115&lt;&gt;"",MATCH(R4115,'Maximum minutes'!B:B,0),"")</f>
        <v/>
      </c>
      <c r="U4115" s="36">
        <f ca="1">IF(F4115&lt;&gt;"",COUNTA(OFFSET('Maximum minutes'!$C$1,'Annexe A1 Cours'!T4115,0,1,50)),0)</f>
        <v>0</v>
      </c>
      <c r="V4115" s="37">
        <f ca="1">IFERROR(OFFSET('Maximum minutes'!$C$1,T4115+1,-1+MATCH(G4115,OFFSET('Maximum minutes'!$C$1,T4115-1,0,1,50),0)),0)</f>
        <v>0</v>
      </c>
      <c r="W4115" s="38">
        <f t="shared" ca="1" si="128"/>
        <v>0</v>
      </c>
    </row>
    <row r="4116" spans="1:23" s="36" customFormat="1" ht="18.75">
      <c r="A4116" s="34"/>
      <c r="B4116" s="39"/>
      <c r="C4116" s="39"/>
      <c r="D4116" s="35"/>
      <c r="E4116" s="40"/>
      <c r="F4116" s="39"/>
      <c r="G4116" s="39"/>
      <c r="H4116" s="39"/>
      <c r="I4116" s="34"/>
      <c r="J4116" s="34"/>
      <c r="K4116" s="34"/>
      <c r="L4116" s="34"/>
      <c r="M4116" s="43" t="str">
        <f ca="1">IFERROR(OFFSET('Maximum minutes'!$C$1,T4116,MATCH(IF(G4116&lt;&gt;"",G4116,F4116),OFFSET('Maximum minutes'!$C$1,T4116-1,0,1,U4116+1),0)-1)*IF(OR(ISNUMBER(J4116),J4116="sans examen"),1,0)*IF(W4116&lt;MinDate,1,0),"")</f>
        <v/>
      </c>
      <c r="N4116" s="36">
        <f t="shared" ca="1" si="129"/>
        <v>0</v>
      </c>
      <c r="O4116" s="36" t="e">
        <f ca="1">LEFT(OFFSET(Lists!$Q$2,MATCH(E4116,Lists!$R$3:$R$19,0),0),4)</f>
        <v>#N/A</v>
      </c>
      <c r="P4116" s="36" t="e">
        <f ca="1">MATCH(O4116,Lists!$S$2:$S$640,1)</f>
        <v>#N/A</v>
      </c>
      <c r="Q4116" s="36" t="e">
        <f ca="1">MATCH(LEFT(OFFSET(Lists!$Q$2,MATCH(E4116,Lists!$R$3:$R$19,0)+1,0),4),Lists!$S$3:$S$640,1)</f>
        <v>#N/A</v>
      </c>
      <c r="R4116" s="36" t="e">
        <f ca="1">LEFT(OFFSET(Lists!$S$2,P4116-1+MATCH(F4116,OFFSET(Lists!$T$3,P4116-1,0,Q4116-P4116+1),0),0),6)</f>
        <v>#N/A</v>
      </c>
      <c r="S4116" s="36" t="e">
        <f ca="1">VLOOKUP(R4116,Lists!B:D,3,FALSE)</f>
        <v>#N/A</v>
      </c>
      <c r="T4116" s="36" t="str">
        <f>IF(F4116&lt;&gt;"",MATCH(R4116,'Maximum minutes'!B:B,0),"")</f>
        <v/>
      </c>
      <c r="U4116" s="36">
        <f ca="1">IF(F4116&lt;&gt;"",COUNTA(OFFSET('Maximum minutes'!$C$1,'Annexe A1 Cours'!T4116,0,1,50)),0)</f>
        <v>0</v>
      </c>
      <c r="V4116" s="37">
        <f ca="1">IFERROR(OFFSET('Maximum minutes'!$C$1,T4116+1,-1+MATCH(G4116,OFFSET('Maximum minutes'!$C$1,T4116-1,0,1,50),0)),0)</f>
        <v>0</v>
      </c>
      <c r="W4116" s="38">
        <f t="shared" ca="1" si="128"/>
        <v>0</v>
      </c>
    </row>
    <row r="4117" spans="1:23" s="36" customFormat="1" ht="18.75">
      <c r="A4117" s="34"/>
      <c r="B4117" s="39"/>
      <c r="C4117" s="39"/>
      <c r="D4117" s="35"/>
      <c r="E4117" s="40"/>
      <c r="F4117" s="39"/>
      <c r="G4117" s="39"/>
      <c r="H4117" s="39"/>
      <c r="I4117" s="34"/>
      <c r="J4117" s="34"/>
      <c r="K4117" s="34"/>
      <c r="L4117" s="34"/>
      <c r="M4117" s="43" t="str">
        <f ca="1">IFERROR(OFFSET('Maximum minutes'!$C$1,T4117,MATCH(IF(G4117&lt;&gt;"",G4117,F4117),OFFSET('Maximum minutes'!$C$1,T4117-1,0,1,U4117+1),0)-1)*IF(OR(ISNUMBER(J4117),J4117="sans examen"),1,0)*IF(W4117&lt;MinDate,1,0),"")</f>
        <v/>
      </c>
      <c r="N4117" s="36">
        <f t="shared" ca="1" si="129"/>
        <v>0</v>
      </c>
      <c r="O4117" s="36" t="e">
        <f ca="1">LEFT(OFFSET(Lists!$Q$2,MATCH(E4117,Lists!$R$3:$R$19,0),0),4)</f>
        <v>#N/A</v>
      </c>
      <c r="P4117" s="36" t="e">
        <f ca="1">MATCH(O4117,Lists!$S$2:$S$640,1)</f>
        <v>#N/A</v>
      </c>
      <c r="Q4117" s="36" t="e">
        <f ca="1">MATCH(LEFT(OFFSET(Lists!$Q$2,MATCH(E4117,Lists!$R$3:$R$19,0)+1,0),4),Lists!$S$3:$S$640,1)</f>
        <v>#N/A</v>
      </c>
      <c r="R4117" s="36" t="e">
        <f ca="1">LEFT(OFFSET(Lists!$S$2,P4117-1+MATCH(F4117,OFFSET(Lists!$T$3,P4117-1,0,Q4117-P4117+1),0),0),6)</f>
        <v>#N/A</v>
      </c>
      <c r="S4117" s="36" t="e">
        <f ca="1">VLOOKUP(R4117,Lists!B:D,3,FALSE)</f>
        <v>#N/A</v>
      </c>
      <c r="T4117" s="36" t="str">
        <f>IF(F4117&lt;&gt;"",MATCH(R4117,'Maximum minutes'!B:B,0),"")</f>
        <v/>
      </c>
      <c r="U4117" s="36">
        <f ca="1">IF(F4117&lt;&gt;"",COUNTA(OFFSET('Maximum minutes'!$C$1,'Annexe A1 Cours'!T4117,0,1,50)),0)</f>
        <v>0</v>
      </c>
      <c r="V4117" s="37">
        <f ca="1">IFERROR(OFFSET('Maximum minutes'!$C$1,T4117+1,-1+MATCH(G4117,OFFSET('Maximum minutes'!$C$1,T4117-1,0,1,50),0)),0)</f>
        <v>0</v>
      </c>
      <c r="W4117" s="38">
        <f t="shared" ca="1" si="128"/>
        <v>0</v>
      </c>
    </row>
    <row r="4118" spans="1:23" s="36" customFormat="1" ht="18.75">
      <c r="A4118" s="34"/>
      <c r="B4118" s="39"/>
      <c r="C4118" s="39"/>
      <c r="D4118" s="35"/>
      <c r="E4118" s="40"/>
      <c r="F4118" s="39"/>
      <c r="G4118" s="39"/>
      <c r="H4118" s="39"/>
      <c r="I4118" s="34"/>
      <c r="J4118" s="34"/>
      <c r="K4118" s="34"/>
      <c r="L4118" s="34"/>
      <c r="M4118" s="43" t="str">
        <f ca="1">IFERROR(OFFSET('Maximum minutes'!$C$1,T4118,MATCH(IF(G4118&lt;&gt;"",G4118,F4118),OFFSET('Maximum minutes'!$C$1,T4118-1,0,1,U4118+1),0)-1)*IF(OR(ISNUMBER(J4118),J4118="sans examen"),1,0)*IF(W4118&lt;MinDate,1,0),"")</f>
        <v/>
      </c>
      <c r="N4118" s="36">
        <f t="shared" ca="1" si="129"/>
        <v>0</v>
      </c>
      <c r="O4118" s="36" t="e">
        <f ca="1">LEFT(OFFSET(Lists!$Q$2,MATCH(E4118,Lists!$R$3:$R$19,0),0),4)</f>
        <v>#N/A</v>
      </c>
      <c r="P4118" s="36" t="e">
        <f ca="1">MATCH(O4118,Lists!$S$2:$S$640,1)</f>
        <v>#N/A</v>
      </c>
      <c r="Q4118" s="36" t="e">
        <f ca="1">MATCH(LEFT(OFFSET(Lists!$Q$2,MATCH(E4118,Lists!$R$3:$R$19,0)+1,0),4),Lists!$S$3:$S$640,1)</f>
        <v>#N/A</v>
      </c>
      <c r="R4118" s="36" t="e">
        <f ca="1">LEFT(OFFSET(Lists!$S$2,P4118-1+MATCH(F4118,OFFSET(Lists!$T$3,P4118-1,0,Q4118-P4118+1),0),0),6)</f>
        <v>#N/A</v>
      </c>
      <c r="S4118" s="36" t="e">
        <f ca="1">VLOOKUP(R4118,Lists!B:D,3,FALSE)</f>
        <v>#N/A</v>
      </c>
      <c r="T4118" s="36" t="str">
        <f>IF(F4118&lt;&gt;"",MATCH(R4118,'Maximum minutes'!B:B,0),"")</f>
        <v/>
      </c>
      <c r="U4118" s="36">
        <f ca="1">IF(F4118&lt;&gt;"",COUNTA(OFFSET('Maximum minutes'!$C$1,'Annexe A1 Cours'!T4118,0,1,50)),0)</f>
        <v>0</v>
      </c>
      <c r="V4118" s="37">
        <f ca="1">IFERROR(OFFSET('Maximum minutes'!$C$1,T4118+1,-1+MATCH(G4118,OFFSET('Maximum minutes'!$C$1,T4118-1,0,1,50),0)),0)</f>
        <v>0</v>
      </c>
      <c r="W4118" s="38">
        <f t="shared" ca="1" si="128"/>
        <v>0</v>
      </c>
    </row>
    <row r="4119" spans="1:23" s="36" customFormat="1" ht="18.75">
      <c r="A4119" s="34"/>
      <c r="B4119" s="39"/>
      <c r="C4119" s="39"/>
      <c r="D4119" s="35"/>
      <c r="E4119" s="40"/>
      <c r="F4119" s="39"/>
      <c r="G4119" s="39"/>
      <c r="H4119" s="39"/>
      <c r="I4119" s="34"/>
      <c r="J4119" s="34"/>
      <c r="K4119" s="34"/>
      <c r="L4119" s="34"/>
      <c r="M4119" s="43" t="str">
        <f ca="1">IFERROR(OFFSET('Maximum minutes'!$C$1,T4119,MATCH(IF(G4119&lt;&gt;"",G4119,F4119),OFFSET('Maximum minutes'!$C$1,T4119-1,0,1,U4119+1),0)-1)*IF(OR(ISNUMBER(J4119),J4119="sans examen"),1,0)*IF(W4119&lt;MinDate,1,0),"")</f>
        <v/>
      </c>
      <c r="N4119" s="36">
        <f t="shared" ca="1" si="129"/>
        <v>0</v>
      </c>
      <c r="O4119" s="36" t="e">
        <f ca="1">LEFT(OFFSET(Lists!$Q$2,MATCH(E4119,Lists!$R$3:$R$19,0),0),4)</f>
        <v>#N/A</v>
      </c>
      <c r="P4119" s="36" t="e">
        <f ca="1">MATCH(O4119,Lists!$S$2:$S$640,1)</f>
        <v>#N/A</v>
      </c>
      <c r="Q4119" s="36" t="e">
        <f ca="1">MATCH(LEFT(OFFSET(Lists!$Q$2,MATCH(E4119,Lists!$R$3:$R$19,0)+1,0),4),Lists!$S$3:$S$640,1)</f>
        <v>#N/A</v>
      </c>
      <c r="R4119" s="36" t="e">
        <f ca="1">LEFT(OFFSET(Lists!$S$2,P4119-1+MATCH(F4119,OFFSET(Lists!$T$3,P4119-1,0,Q4119-P4119+1),0),0),6)</f>
        <v>#N/A</v>
      </c>
      <c r="S4119" s="36" t="e">
        <f ca="1">VLOOKUP(R4119,Lists!B:D,3,FALSE)</f>
        <v>#N/A</v>
      </c>
      <c r="T4119" s="36" t="str">
        <f>IF(F4119&lt;&gt;"",MATCH(R4119,'Maximum minutes'!B:B,0),"")</f>
        <v/>
      </c>
      <c r="U4119" s="36">
        <f ca="1">IF(F4119&lt;&gt;"",COUNTA(OFFSET('Maximum minutes'!$C$1,'Annexe A1 Cours'!T4119,0,1,50)),0)</f>
        <v>0</v>
      </c>
      <c r="V4119" s="37">
        <f ca="1">IFERROR(OFFSET('Maximum minutes'!$C$1,T4119+1,-1+MATCH(G4119,OFFSET('Maximum minutes'!$C$1,T4119-1,0,1,50),0)),0)</f>
        <v>0</v>
      </c>
      <c r="W4119" s="38">
        <f t="shared" ca="1" si="128"/>
        <v>0</v>
      </c>
    </row>
    <row r="4120" spans="1:23" s="36" customFormat="1" ht="18.75">
      <c r="A4120" s="34"/>
      <c r="B4120" s="39"/>
      <c r="C4120" s="39"/>
      <c r="D4120" s="35"/>
      <c r="E4120" s="40"/>
      <c r="F4120" s="39"/>
      <c r="G4120" s="39"/>
      <c r="H4120" s="39"/>
      <c r="I4120" s="34"/>
      <c r="J4120" s="34"/>
      <c r="K4120" s="34"/>
      <c r="L4120" s="34"/>
      <c r="M4120" s="43" t="str">
        <f ca="1">IFERROR(OFFSET('Maximum minutes'!$C$1,T4120,MATCH(IF(G4120&lt;&gt;"",G4120,F4120),OFFSET('Maximum minutes'!$C$1,T4120-1,0,1,U4120+1),0)-1)*IF(OR(ISNUMBER(J4120),J4120="sans examen"),1,0)*IF(W4120&lt;MinDate,1,0),"")</f>
        <v/>
      </c>
      <c r="N4120" s="36">
        <f t="shared" ca="1" si="129"/>
        <v>0</v>
      </c>
      <c r="O4120" s="36" t="e">
        <f ca="1">LEFT(OFFSET(Lists!$Q$2,MATCH(E4120,Lists!$R$3:$R$19,0),0),4)</f>
        <v>#N/A</v>
      </c>
      <c r="P4120" s="36" t="e">
        <f ca="1">MATCH(O4120,Lists!$S$2:$S$640,1)</f>
        <v>#N/A</v>
      </c>
      <c r="Q4120" s="36" t="e">
        <f ca="1">MATCH(LEFT(OFFSET(Lists!$Q$2,MATCH(E4120,Lists!$R$3:$R$19,0)+1,0),4),Lists!$S$3:$S$640,1)</f>
        <v>#N/A</v>
      </c>
      <c r="R4120" s="36" t="e">
        <f ca="1">LEFT(OFFSET(Lists!$S$2,P4120-1+MATCH(F4120,OFFSET(Lists!$T$3,P4120-1,0,Q4120-P4120+1),0),0),6)</f>
        <v>#N/A</v>
      </c>
      <c r="S4120" s="36" t="e">
        <f ca="1">VLOOKUP(R4120,Lists!B:D,3,FALSE)</f>
        <v>#N/A</v>
      </c>
      <c r="T4120" s="36" t="str">
        <f>IF(F4120&lt;&gt;"",MATCH(R4120,'Maximum minutes'!B:B,0),"")</f>
        <v/>
      </c>
      <c r="U4120" s="36">
        <f ca="1">IF(F4120&lt;&gt;"",COUNTA(OFFSET('Maximum minutes'!$C$1,'Annexe A1 Cours'!T4120,0,1,50)),0)</f>
        <v>0</v>
      </c>
      <c r="V4120" s="37">
        <f ca="1">IFERROR(OFFSET('Maximum minutes'!$C$1,T4120+1,-1+MATCH(G4120,OFFSET('Maximum minutes'!$C$1,T4120-1,0,1,50),0)),0)</f>
        <v>0</v>
      </c>
      <c r="W4120" s="38">
        <f t="shared" ca="1" si="128"/>
        <v>0</v>
      </c>
    </row>
    <row r="4121" spans="1:23" s="36" customFormat="1" ht="18.75">
      <c r="A4121" s="34"/>
      <c r="B4121" s="39"/>
      <c r="C4121" s="39"/>
      <c r="D4121" s="35"/>
      <c r="E4121" s="40"/>
      <c r="F4121" s="39"/>
      <c r="G4121" s="39"/>
      <c r="H4121" s="39"/>
      <c r="I4121" s="34"/>
      <c r="J4121" s="34"/>
      <c r="K4121" s="34"/>
      <c r="L4121" s="34"/>
      <c r="M4121" s="43" t="str">
        <f ca="1">IFERROR(OFFSET('Maximum minutes'!$C$1,T4121,MATCH(IF(G4121&lt;&gt;"",G4121,F4121),OFFSET('Maximum minutes'!$C$1,T4121-1,0,1,U4121+1),0)-1)*IF(OR(ISNUMBER(J4121),J4121="sans examen"),1,0)*IF(W4121&lt;MinDate,1,0),"")</f>
        <v/>
      </c>
      <c r="N4121" s="36">
        <f t="shared" ca="1" si="129"/>
        <v>0</v>
      </c>
      <c r="O4121" s="36" t="e">
        <f ca="1">LEFT(OFFSET(Lists!$Q$2,MATCH(E4121,Lists!$R$3:$R$19,0),0),4)</f>
        <v>#N/A</v>
      </c>
      <c r="P4121" s="36" t="e">
        <f ca="1">MATCH(O4121,Lists!$S$2:$S$640,1)</f>
        <v>#N/A</v>
      </c>
      <c r="Q4121" s="36" t="e">
        <f ca="1">MATCH(LEFT(OFFSET(Lists!$Q$2,MATCH(E4121,Lists!$R$3:$R$19,0)+1,0),4),Lists!$S$3:$S$640,1)</f>
        <v>#N/A</v>
      </c>
      <c r="R4121" s="36" t="e">
        <f ca="1">LEFT(OFFSET(Lists!$S$2,P4121-1+MATCH(F4121,OFFSET(Lists!$T$3,P4121-1,0,Q4121-P4121+1),0),0),6)</f>
        <v>#N/A</v>
      </c>
      <c r="S4121" s="36" t="e">
        <f ca="1">VLOOKUP(R4121,Lists!B:D,3,FALSE)</f>
        <v>#N/A</v>
      </c>
      <c r="T4121" s="36" t="str">
        <f>IF(F4121&lt;&gt;"",MATCH(R4121,'Maximum minutes'!B:B,0),"")</f>
        <v/>
      </c>
      <c r="U4121" s="36">
        <f ca="1">IF(F4121&lt;&gt;"",COUNTA(OFFSET('Maximum minutes'!$C$1,'Annexe A1 Cours'!T4121,0,1,50)),0)</f>
        <v>0</v>
      </c>
      <c r="V4121" s="37">
        <f ca="1">IFERROR(OFFSET('Maximum minutes'!$C$1,T4121+1,-1+MATCH(G4121,OFFSET('Maximum minutes'!$C$1,T4121-1,0,1,50),0)),0)</f>
        <v>0</v>
      </c>
      <c r="W4121" s="38">
        <f t="shared" ca="1" si="128"/>
        <v>0</v>
      </c>
    </row>
    <row r="4122" spans="1:23" s="36" customFormat="1" ht="18.75">
      <c r="A4122" s="34"/>
      <c r="B4122" s="39"/>
      <c r="C4122" s="39"/>
      <c r="D4122" s="35"/>
      <c r="E4122" s="40"/>
      <c r="F4122" s="39"/>
      <c r="G4122" s="39"/>
      <c r="H4122" s="39"/>
      <c r="I4122" s="34"/>
      <c r="J4122" s="34"/>
      <c r="K4122" s="34"/>
      <c r="L4122" s="34"/>
      <c r="M4122" s="43" t="str">
        <f ca="1">IFERROR(OFFSET('Maximum minutes'!$C$1,T4122,MATCH(IF(G4122&lt;&gt;"",G4122,F4122),OFFSET('Maximum minutes'!$C$1,T4122-1,0,1,U4122+1),0)-1)*IF(OR(ISNUMBER(J4122),J4122="sans examen"),1,0)*IF(W4122&lt;MinDate,1,0),"")</f>
        <v/>
      </c>
      <c r="N4122" s="36">
        <f t="shared" ca="1" si="129"/>
        <v>0</v>
      </c>
      <c r="O4122" s="36" t="e">
        <f ca="1">LEFT(OFFSET(Lists!$Q$2,MATCH(E4122,Lists!$R$3:$R$19,0),0),4)</f>
        <v>#N/A</v>
      </c>
      <c r="P4122" s="36" t="e">
        <f ca="1">MATCH(O4122,Lists!$S$2:$S$640,1)</f>
        <v>#N/A</v>
      </c>
      <c r="Q4122" s="36" t="e">
        <f ca="1">MATCH(LEFT(OFFSET(Lists!$Q$2,MATCH(E4122,Lists!$R$3:$R$19,0)+1,0),4),Lists!$S$3:$S$640,1)</f>
        <v>#N/A</v>
      </c>
      <c r="R4122" s="36" t="e">
        <f ca="1">LEFT(OFFSET(Lists!$S$2,P4122-1+MATCH(F4122,OFFSET(Lists!$T$3,P4122-1,0,Q4122-P4122+1),0),0),6)</f>
        <v>#N/A</v>
      </c>
      <c r="S4122" s="36" t="e">
        <f ca="1">VLOOKUP(R4122,Lists!B:D,3,FALSE)</f>
        <v>#N/A</v>
      </c>
      <c r="T4122" s="36" t="str">
        <f>IF(F4122&lt;&gt;"",MATCH(R4122,'Maximum minutes'!B:B,0),"")</f>
        <v/>
      </c>
      <c r="U4122" s="36">
        <f ca="1">IF(F4122&lt;&gt;"",COUNTA(OFFSET('Maximum minutes'!$C$1,'Annexe A1 Cours'!T4122,0,1,50)),0)</f>
        <v>0</v>
      </c>
      <c r="V4122" s="37">
        <f ca="1">IFERROR(OFFSET('Maximum minutes'!$C$1,T4122+1,-1+MATCH(G4122,OFFSET('Maximum minutes'!$C$1,T4122-1,0,1,50),0)),0)</f>
        <v>0</v>
      </c>
      <c r="W4122" s="38">
        <f t="shared" ca="1" si="128"/>
        <v>0</v>
      </c>
    </row>
    <row r="4123" spans="1:23" s="36" customFormat="1" ht="18.75">
      <c r="A4123" s="34"/>
      <c r="B4123" s="39"/>
      <c r="C4123" s="39"/>
      <c r="D4123" s="35"/>
      <c r="E4123" s="40"/>
      <c r="F4123" s="39"/>
      <c r="G4123" s="39"/>
      <c r="H4123" s="39"/>
      <c r="I4123" s="34"/>
      <c r="J4123" s="34"/>
      <c r="K4123" s="34"/>
      <c r="L4123" s="34"/>
      <c r="M4123" s="43" t="str">
        <f ca="1">IFERROR(OFFSET('Maximum minutes'!$C$1,T4123,MATCH(IF(G4123&lt;&gt;"",G4123,F4123),OFFSET('Maximum minutes'!$C$1,T4123-1,0,1,U4123+1),0)-1)*IF(OR(ISNUMBER(J4123),J4123="sans examen"),1,0)*IF(W4123&lt;MinDate,1,0),"")</f>
        <v/>
      </c>
      <c r="N4123" s="36">
        <f t="shared" ca="1" si="129"/>
        <v>0</v>
      </c>
      <c r="O4123" s="36" t="e">
        <f ca="1">LEFT(OFFSET(Lists!$Q$2,MATCH(E4123,Lists!$R$3:$R$19,0),0),4)</f>
        <v>#N/A</v>
      </c>
      <c r="P4123" s="36" t="e">
        <f ca="1">MATCH(O4123,Lists!$S$2:$S$640,1)</f>
        <v>#N/A</v>
      </c>
      <c r="Q4123" s="36" t="e">
        <f ca="1">MATCH(LEFT(OFFSET(Lists!$Q$2,MATCH(E4123,Lists!$R$3:$R$19,0)+1,0),4),Lists!$S$3:$S$640,1)</f>
        <v>#N/A</v>
      </c>
      <c r="R4123" s="36" t="e">
        <f ca="1">LEFT(OFFSET(Lists!$S$2,P4123-1+MATCH(F4123,OFFSET(Lists!$T$3,P4123-1,0,Q4123-P4123+1),0),0),6)</f>
        <v>#N/A</v>
      </c>
      <c r="S4123" s="36" t="e">
        <f ca="1">VLOOKUP(R4123,Lists!B:D,3,FALSE)</f>
        <v>#N/A</v>
      </c>
      <c r="T4123" s="36" t="str">
        <f>IF(F4123&lt;&gt;"",MATCH(R4123,'Maximum minutes'!B:B,0),"")</f>
        <v/>
      </c>
      <c r="U4123" s="36">
        <f ca="1">IF(F4123&lt;&gt;"",COUNTA(OFFSET('Maximum minutes'!$C$1,'Annexe A1 Cours'!T4123,0,1,50)),0)</f>
        <v>0</v>
      </c>
      <c r="V4123" s="37">
        <f ca="1">IFERROR(OFFSET('Maximum minutes'!$C$1,T4123+1,-1+MATCH(G4123,OFFSET('Maximum minutes'!$C$1,T4123-1,0,1,50),0)),0)</f>
        <v>0</v>
      </c>
      <c r="W4123" s="38">
        <f t="shared" ca="1" si="128"/>
        <v>0</v>
      </c>
    </row>
    <row r="4124" spans="1:23" s="36" customFormat="1" ht="18.75">
      <c r="A4124" s="34"/>
      <c r="B4124" s="39"/>
      <c r="C4124" s="39"/>
      <c r="D4124" s="35"/>
      <c r="E4124" s="40"/>
      <c r="F4124" s="39"/>
      <c r="G4124" s="39"/>
      <c r="H4124" s="39"/>
      <c r="I4124" s="34"/>
      <c r="J4124" s="34"/>
      <c r="K4124" s="34"/>
      <c r="L4124" s="34"/>
      <c r="M4124" s="43" t="str">
        <f ca="1">IFERROR(OFFSET('Maximum minutes'!$C$1,T4124,MATCH(IF(G4124&lt;&gt;"",G4124,F4124),OFFSET('Maximum minutes'!$C$1,T4124-1,0,1,U4124+1),0)-1)*IF(OR(ISNUMBER(J4124),J4124="sans examen"),1,0)*IF(W4124&lt;MinDate,1,0),"")</f>
        <v/>
      </c>
      <c r="N4124" s="36">
        <f t="shared" ca="1" si="129"/>
        <v>0</v>
      </c>
      <c r="O4124" s="36" t="e">
        <f ca="1">LEFT(OFFSET(Lists!$Q$2,MATCH(E4124,Lists!$R$3:$R$19,0),0),4)</f>
        <v>#N/A</v>
      </c>
      <c r="P4124" s="36" t="e">
        <f ca="1">MATCH(O4124,Lists!$S$2:$S$640,1)</f>
        <v>#N/A</v>
      </c>
      <c r="Q4124" s="36" t="e">
        <f ca="1">MATCH(LEFT(OFFSET(Lists!$Q$2,MATCH(E4124,Lists!$R$3:$R$19,0)+1,0),4),Lists!$S$3:$S$640,1)</f>
        <v>#N/A</v>
      </c>
      <c r="R4124" s="36" t="e">
        <f ca="1">LEFT(OFFSET(Lists!$S$2,P4124-1+MATCH(F4124,OFFSET(Lists!$T$3,P4124-1,0,Q4124-P4124+1),0),0),6)</f>
        <v>#N/A</v>
      </c>
      <c r="S4124" s="36" t="e">
        <f ca="1">VLOOKUP(R4124,Lists!B:D,3,FALSE)</f>
        <v>#N/A</v>
      </c>
      <c r="T4124" s="36" t="str">
        <f>IF(F4124&lt;&gt;"",MATCH(R4124,'Maximum minutes'!B:B,0),"")</f>
        <v/>
      </c>
      <c r="U4124" s="36">
        <f ca="1">IF(F4124&lt;&gt;"",COUNTA(OFFSET('Maximum minutes'!$C$1,'Annexe A1 Cours'!T4124,0,1,50)),0)</f>
        <v>0</v>
      </c>
      <c r="V4124" s="37">
        <f ca="1">IFERROR(OFFSET('Maximum minutes'!$C$1,T4124+1,-1+MATCH(G4124,OFFSET('Maximum minutes'!$C$1,T4124-1,0,1,50),0)),0)</f>
        <v>0</v>
      </c>
      <c r="W4124" s="38">
        <f t="shared" ca="1" si="128"/>
        <v>0</v>
      </c>
    </row>
    <row r="4125" spans="1:23" s="36" customFormat="1" ht="18.75">
      <c r="A4125" s="34"/>
      <c r="B4125" s="39"/>
      <c r="C4125" s="39"/>
      <c r="D4125" s="35"/>
      <c r="E4125" s="40"/>
      <c r="F4125" s="39"/>
      <c r="G4125" s="39"/>
      <c r="H4125" s="39"/>
      <c r="I4125" s="34"/>
      <c r="J4125" s="34"/>
      <c r="K4125" s="34"/>
      <c r="L4125" s="34"/>
      <c r="M4125" s="43" t="str">
        <f ca="1">IFERROR(OFFSET('Maximum minutes'!$C$1,T4125,MATCH(IF(G4125&lt;&gt;"",G4125,F4125),OFFSET('Maximum minutes'!$C$1,T4125-1,0,1,U4125+1),0)-1)*IF(OR(ISNUMBER(J4125),J4125="sans examen"),1,0)*IF(W4125&lt;MinDate,1,0),"")</f>
        <v/>
      </c>
      <c r="N4125" s="36">
        <f t="shared" ca="1" si="129"/>
        <v>0</v>
      </c>
      <c r="O4125" s="36" t="e">
        <f ca="1">LEFT(OFFSET(Lists!$Q$2,MATCH(E4125,Lists!$R$3:$R$19,0),0),4)</f>
        <v>#N/A</v>
      </c>
      <c r="P4125" s="36" t="e">
        <f ca="1">MATCH(O4125,Lists!$S$2:$S$640,1)</f>
        <v>#N/A</v>
      </c>
      <c r="Q4125" s="36" t="e">
        <f ca="1">MATCH(LEFT(OFFSET(Lists!$Q$2,MATCH(E4125,Lists!$R$3:$R$19,0)+1,0),4),Lists!$S$3:$S$640,1)</f>
        <v>#N/A</v>
      </c>
      <c r="R4125" s="36" t="e">
        <f ca="1">LEFT(OFFSET(Lists!$S$2,P4125-1+MATCH(F4125,OFFSET(Lists!$T$3,P4125-1,0,Q4125-P4125+1),0),0),6)</f>
        <v>#N/A</v>
      </c>
      <c r="S4125" s="36" t="e">
        <f ca="1">VLOOKUP(R4125,Lists!B:D,3,FALSE)</f>
        <v>#N/A</v>
      </c>
      <c r="T4125" s="36" t="str">
        <f>IF(F4125&lt;&gt;"",MATCH(R4125,'Maximum minutes'!B:B,0),"")</f>
        <v/>
      </c>
      <c r="U4125" s="36">
        <f ca="1">IF(F4125&lt;&gt;"",COUNTA(OFFSET('Maximum minutes'!$C$1,'Annexe A1 Cours'!T4125,0,1,50)),0)</f>
        <v>0</v>
      </c>
      <c r="V4125" s="37">
        <f ca="1">IFERROR(OFFSET('Maximum minutes'!$C$1,T4125+1,-1+MATCH(G4125,OFFSET('Maximum minutes'!$C$1,T4125-1,0,1,50),0)),0)</f>
        <v>0</v>
      </c>
      <c r="W4125" s="38">
        <f t="shared" ca="1" si="128"/>
        <v>0</v>
      </c>
    </row>
    <row r="4126" spans="1:23" s="36" customFormat="1" ht="18.75">
      <c r="A4126" s="34"/>
      <c r="B4126" s="39"/>
      <c r="C4126" s="39"/>
      <c r="D4126" s="35"/>
      <c r="E4126" s="40"/>
      <c r="F4126" s="39"/>
      <c r="G4126" s="39"/>
      <c r="H4126" s="39"/>
      <c r="I4126" s="34"/>
      <c r="J4126" s="34"/>
      <c r="K4126" s="34"/>
      <c r="L4126" s="34"/>
      <c r="M4126" s="43" t="str">
        <f ca="1">IFERROR(OFFSET('Maximum minutes'!$C$1,T4126,MATCH(IF(G4126&lt;&gt;"",G4126,F4126),OFFSET('Maximum minutes'!$C$1,T4126-1,0,1,U4126+1),0)-1)*IF(OR(ISNUMBER(J4126),J4126="sans examen"),1,0)*IF(W4126&lt;MinDate,1,0),"")</f>
        <v/>
      </c>
      <c r="N4126" s="36">
        <f t="shared" ca="1" si="129"/>
        <v>0</v>
      </c>
      <c r="O4126" s="36" t="e">
        <f ca="1">LEFT(OFFSET(Lists!$Q$2,MATCH(E4126,Lists!$R$3:$R$19,0),0),4)</f>
        <v>#N/A</v>
      </c>
      <c r="P4126" s="36" t="e">
        <f ca="1">MATCH(O4126,Lists!$S$2:$S$640,1)</f>
        <v>#N/A</v>
      </c>
      <c r="Q4126" s="36" t="e">
        <f ca="1">MATCH(LEFT(OFFSET(Lists!$Q$2,MATCH(E4126,Lists!$R$3:$R$19,0)+1,0),4),Lists!$S$3:$S$640,1)</f>
        <v>#N/A</v>
      </c>
      <c r="R4126" s="36" t="e">
        <f ca="1">LEFT(OFFSET(Lists!$S$2,P4126-1+MATCH(F4126,OFFSET(Lists!$T$3,P4126-1,0,Q4126-P4126+1),0),0),6)</f>
        <v>#N/A</v>
      </c>
      <c r="S4126" s="36" t="e">
        <f ca="1">VLOOKUP(R4126,Lists!B:D,3,FALSE)</f>
        <v>#N/A</v>
      </c>
      <c r="T4126" s="36" t="str">
        <f>IF(F4126&lt;&gt;"",MATCH(R4126,'Maximum minutes'!B:B,0),"")</f>
        <v/>
      </c>
      <c r="U4126" s="36">
        <f ca="1">IF(F4126&lt;&gt;"",COUNTA(OFFSET('Maximum minutes'!$C$1,'Annexe A1 Cours'!T4126,0,1,50)),0)</f>
        <v>0</v>
      </c>
      <c r="V4126" s="37">
        <f ca="1">IFERROR(OFFSET('Maximum minutes'!$C$1,T4126+1,-1+MATCH(G4126,OFFSET('Maximum minutes'!$C$1,T4126-1,0,1,50),0)),0)</f>
        <v>0</v>
      </c>
      <c r="W4126" s="38">
        <f t="shared" ca="1" si="128"/>
        <v>0</v>
      </c>
    </row>
    <row r="4127" spans="1:23" s="36" customFormat="1" ht="18.75">
      <c r="A4127" s="34"/>
      <c r="B4127" s="39"/>
      <c r="C4127" s="39"/>
      <c r="D4127" s="35"/>
      <c r="E4127" s="40"/>
      <c r="F4127" s="39"/>
      <c r="G4127" s="39"/>
      <c r="H4127" s="39"/>
      <c r="I4127" s="34"/>
      <c r="J4127" s="34"/>
      <c r="K4127" s="34"/>
      <c r="L4127" s="34"/>
      <c r="M4127" s="43" t="str">
        <f ca="1">IFERROR(OFFSET('Maximum minutes'!$C$1,T4127,MATCH(IF(G4127&lt;&gt;"",G4127,F4127),OFFSET('Maximum minutes'!$C$1,T4127-1,0,1,U4127+1),0)-1)*IF(OR(ISNUMBER(J4127),J4127="sans examen"),1,0)*IF(W4127&lt;MinDate,1,0),"")</f>
        <v/>
      </c>
      <c r="N4127" s="36">
        <f t="shared" ca="1" si="129"/>
        <v>0</v>
      </c>
      <c r="O4127" s="36" t="e">
        <f ca="1">LEFT(OFFSET(Lists!$Q$2,MATCH(E4127,Lists!$R$3:$R$19,0),0),4)</f>
        <v>#N/A</v>
      </c>
      <c r="P4127" s="36" t="e">
        <f ca="1">MATCH(O4127,Lists!$S$2:$S$640,1)</f>
        <v>#N/A</v>
      </c>
      <c r="Q4127" s="36" t="e">
        <f ca="1">MATCH(LEFT(OFFSET(Lists!$Q$2,MATCH(E4127,Lists!$R$3:$R$19,0)+1,0),4),Lists!$S$3:$S$640,1)</f>
        <v>#N/A</v>
      </c>
      <c r="R4127" s="36" t="e">
        <f ca="1">LEFT(OFFSET(Lists!$S$2,P4127-1+MATCH(F4127,OFFSET(Lists!$T$3,P4127-1,0,Q4127-P4127+1),0),0),6)</f>
        <v>#N/A</v>
      </c>
      <c r="S4127" s="36" t="e">
        <f ca="1">VLOOKUP(R4127,Lists!B:D,3,FALSE)</f>
        <v>#N/A</v>
      </c>
      <c r="T4127" s="36" t="str">
        <f>IF(F4127&lt;&gt;"",MATCH(R4127,'Maximum minutes'!B:B,0),"")</f>
        <v/>
      </c>
      <c r="U4127" s="36">
        <f ca="1">IF(F4127&lt;&gt;"",COUNTA(OFFSET('Maximum minutes'!$C$1,'Annexe A1 Cours'!T4127,0,1,50)),0)</f>
        <v>0</v>
      </c>
      <c r="V4127" s="37">
        <f ca="1">IFERROR(OFFSET('Maximum minutes'!$C$1,T4127+1,-1+MATCH(G4127,OFFSET('Maximum minutes'!$C$1,T4127-1,0,1,50),0)),0)</f>
        <v>0</v>
      </c>
      <c r="W4127" s="38">
        <f t="shared" ca="1" si="128"/>
        <v>0</v>
      </c>
    </row>
    <row r="4128" spans="1:23" s="36" customFormat="1" ht="18.75">
      <c r="A4128" s="34"/>
      <c r="B4128" s="39"/>
      <c r="C4128" s="39"/>
      <c r="D4128" s="35"/>
      <c r="E4128" s="40"/>
      <c r="F4128" s="39"/>
      <c r="G4128" s="39"/>
      <c r="H4128" s="39"/>
      <c r="I4128" s="34"/>
      <c r="J4128" s="34"/>
      <c r="K4128" s="34"/>
      <c r="L4128" s="34"/>
      <c r="M4128" s="43" t="str">
        <f ca="1">IFERROR(OFFSET('Maximum minutes'!$C$1,T4128,MATCH(IF(G4128&lt;&gt;"",G4128,F4128),OFFSET('Maximum minutes'!$C$1,T4128-1,0,1,U4128+1),0)-1)*IF(OR(ISNUMBER(J4128),J4128="sans examen"),1,0)*IF(W4128&lt;MinDate,1,0),"")</f>
        <v/>
      </c>
      <c r="N4128" s="36">
        <f t="shared" ca="1" si="129"/>
        <v>0</v>
      </c>
      <c r="O4128" s="36" t="e">
        <f ca="1">LEFT(OFFSET(Lists!$Q$2,MATCH(E4128,Lists!$R$3:$R$19,0),0),4)</f>
        <v>#N/A</v>
      </c>
      <c r="P4128" s="36" t="e">
        <f ca="1">MATCH(O4128,Lists!$S$2:$S$640,1)</f>
        <v>#N/A</v>
      </c>
      <c r="Q4128" s="36" t="e">
        <f ca="1">MATCH(LEFT(OFFSET(Lists!$Q$2,MATCH(E4128,Lists!$R$3:$R$19,0)+1,0),4),Lists!$S$3:$S$640,1)</f>
        <v>#N/A</v>
      </c>
      <c r="R4128" s="36" t="e">
        <f ca="1">LEFT(OFFSET(Lists!$S$2,P4128-1+MATCH(F4128,OFFSET(Lists!$T$3,P4128-1,0,Q4128-P4128+1),0),0),6)</f>
        <v>#N/A</v>
      </c>
      <c r="S4128" s="36" t="e">
        <f ca="1">VLOOKUP(R4128,Lists!B:D,3,FALSE)</f>
        <v>#N/A</v>
      </c>
      <c r="T4128" s="36" t="str">
        <f>IF(F4128&lt;&gt;"",MATCH(R4128,'Maximum minutes'!B:B,0),"")</f>
        <v/>
      </c>
      <c r="U4128" s="36">
        <f ca="1">IF(F4128&lt;&gt;"",COUNTA(OFFSET('Maximum minutes'!$C$1,'Annexe A1 Cours'!T4128,0,1,50)),0)</f>
        <v>0</v>
      </c>
      <c r="V4128" s="37">
        <f ca="1">IFERROR(OFFSET('Maximum minutes'!$C$1,T4128+1,-1+MATCH(G4128,OFFSET('Maximum minutes'!$C$1,T4128-1,0,1,50),0)),0)</f>
        <v>0</v>
      </c>
      <c r="W4128" s="38">
        <f t="shared" ca="1" si="128"/>
        <v>0</v>
      </c>
    </row>
    <row r="4129" spans="1:23" s="36" customFormat="1" ht="18.75">
      <c r="A4129" s="34"/>
      <c r="B4129" s="39"/>
      <c r="C4129" s="39"/>
      <c r="D4129" s="35"/>
      <c r="E4129" s="40"/>
      <c r="F4129" s="39"/>
      <c r="G4129" s="39"/>
      <c r="H4129" s="39"/>
      <c r="I4129" s="34"/>
      <c r="J4129" s="34"/>
      <c r="K4129" s="34"/>
      <c r="L4129" s="34"/>
      <c r="M4129" s="43" t="str">
        <f ca="1">IFERROR(OFFSET('Maximum minutes'!$C$1,T4129,MATCH(IF(G4129&lt;&gt;"",G4129,F4129),OFFSET('Maximum minutes'!$C$1,T4129-1,0,1,U4129+1),0)-1)*IF(OR(ISNUMBER(J4129),J4129="sans examen"),1,0)*IF(W4129&lt;MinDate,1,0),"")</f>
        <v/>
      </c>
      <c r="N4129" s="36">
        <f t="shared" ca="1" si="129"/>
        <v>0</v>
      </c>
      <c r="O4129" s="36" t="e">
        <f ca="1">LEFT(OFFSET(Lists!$Q$2,MATCH(E4129,Lists!$R$3:$R$19,0),0),4)</f>
        <v>#N/A</v>
      </c>
      <c r="P4129" s="36" t="e">
        <f ca="1">MATCH(O4129,Lists!$S$2:$S$640,1)</f>
        <v>#N/A</v>
      </c>
      <c r="Q4129" s="36" t="e">
        <f ca="1">MATCH(LEFT(OFFSET(Lists!$Q$2,MATCH(E4129,Lists!$R$3:$R$19,0)+1,0),4),Lists!$S$3:$S$640,1)</f>
        <v>#N/A</v>
      </c>
      <c r="R4129" s="36" t="e">
        <f ca="1">LEFT(OFFSET(Lists!$S$2,P4129-1+MATCH(F4129,OFFSET(Lists!$T$3,P4129-1,0,Q4129-P4129+1),0),0),6)</f>
        <v>#N/A</v>
      </c>
      <c r="S4129" s="36" t="e">
        <f ca="1">VLOOKUP(R4129,Lists!B:D,3,FALSE)</f>
        <v>#N/A</v>
      </c>
      <c r="T4129" s="36" t="str">
        <f>IF(F4129&lt;&gt;"",MATCH(R4129,'Maximum minutes'!B:B,0),"")</f>
        <v/>
      </c>
      <c r="U4129" s="36">
        <f ca="1">IF(F4129&lt;&gt;"",COUNTA(OFFSET('Maximum minutes'!$C$1,'Annexe A1 Cours'!T4129,0,1,50)),0)</f>
        <v>0</v>
      </c>
      <c r="V4129" s="37">
        <f ca="1">IFERROR(OFFSET('Maximum minutes'!$C$1,T4129+1,-1+MATCH(G4129,OFFSET('Maximum minutes'!$C$1,T4129-1,0,1,50),0)),0)</f>
        <v>0</v>
      </c>
      <c r="W4129" s="38">
        <f t="shared" ca="1" si="128"/>
        <v>0</v>
      </c>
    </row>
    <row r="4130" spans="1:23" s="36" customFormat="1" ht="18.75">
      <c r="A4130" s="34"/>
      <c r="B4130" s="39"/>
      <c r="C4130" s="39"/>
      <c r="D4130" s="35"/>
      <c r="E4130" s="40"/>
      <c r="F4130" s="39"/>
      <c r="G4130" s="39"/>
      <c r="H4130" s="39"/>
      <c r="I4130" s="34"/>
      <c r="J4130" s="34"/>
      <c r="K4130" s="34"/>
      <c r="L4130" s="34"/>
      <c r="M4130" s="43" t="str">
        <f ca="1">IFERROR(OFFSET('Maximum minutes'!$C$1,T4130,MATCH(IF(G4130&lt;&gt;"",G4130,F4130),OFFSET('Maximum minutes'!$C$1,T4130-1,0,1,U4130+1),0)-1)*IF(OR(ISNUMBER(J4130),J4130="sans examen"),1,0)*IF(W4130&lt;MinDate,1,0),"")</f>
        <v/>
      </c>
      <c r="N4130" s="36">
        <f t="shared" ca="1" si="129"/>
        <v>0</v>
      </c>
      <c r="O4130" s="36" t="e">
        <f ca="1">LEFT(OFFSET(Lists!$Q$2,MATCH(E4130,Lists!$R$3:$R$19,0),0),4)</f>
        <v>#N/A</v>
      </c>
      <c r="P4130" s="36" t="e">
        <f ca="1">MATCH(O4130,Lists!$S$2:$S$640,1)</f>
        <v>#N/A</v>
      </c>
      <c r="Q4130" s="36" t="e">
        <f ca="1">MATCH(LEFT(OFFSET(Lists!$Q$2,MATCH(E4130,Lists!$R$3:$R$19,0)+1,0),4),Lists!$S$3:$S$640,1)</f>
        <v>#N/A</v>
      </c>
      <c r="R4130" s="36" t="e">
        <f ca="1">LEFT(OFFSET(Lists!$S$2,P4130-1+MATCH(F4130,OFFSET(Lists!$T$3,P4130-1,0,Q4130-P4130+1),0),0),6)</f>
        <v>#N/A</v>
      </c>
      <c r="S4130" s="36" t="e">
        <f ca="1">VLOOKUP(R4130,Lists!B:D,3,FALSE)</f>
        <v>#N/A</v>
      </c>
      <c r="T4130" s="36" t="str">
        <f>IF(F4130&lt;&gt;"",MATCH(R4130,'Maximum minutes'!B:B,0),"")</f>
        <v/>
      </c>
      <c r="U4130" s="36">
        <f ca="1">IF(F4130&lt;&gt;"",COUNTA(OFFSET('Maximum minutes'!$C$1,'Annexe A1 Cours'!T4130,0,1,50)),0)</f>
        <v>0</v>
      </c>
      <c r="V4130" s="37">
        <f ca="1">IFERROR(OFFSET('Maximum minutes'!$C$1,T4130+1,-1+MATCH(G4130,OFFSET('Maximum minutes'!$C$1,T4130-1,0,1,50),0)),0)</f>
        <v>0</v>
      </c>
      <c r="W4130" s="38">
        <f t="shared" ca="1" si="128"/>
        <v>0</v>
      </c>
    </row>
    <row r="4131" spans="1:23" s="36" customFormat="1" ht="18.75">
      <c r="A4131" s="34"/>
      <c r="B4131" s="39"/>
      <c r="C4131" s="39"/>
      <c r="D4131" s="35"/>
      <c r="E4131" s="40"/>
      <c r="F4131" s="39"/>
      <c r="G4131" s="39"/>
      <c r="H4131" s="39"/>
      <c r="I4131" s="34"/>
      <c r="J4131" s="34"/>
      <c r="K4131" s="34"/>
      <c r="L4131" s="34"/>
      <c r="M4131" s="43" t="str">
        <f ca="1">IFERROR(OFFSET('Maximum minutes'!$C$1,T4131,MATCH(IF(G4131&lt;&gt;"",G4131,F4131),OFFSET('Maximum minutes'!$C$1,T4131-1,0,1,U4131+1),0)-1)*IF(OR(ISNUMBER(J4131),J4131="sans examen"),1,0)*IF(W4131&lt;MinDate,1,0),"")</f>
        <v/>
      </c>
      <c r="N4131" s="36">
        <f t="shared" ca="1" si="129"/>
        <v>0</v>
      </c>
      <c r="O4131" s="36" t="e">
        <f ca="1">LEFT(OFFSET(Lists!$Q$2,MATCH(E4131,Lists!$R$3:$R$19,0),0),4)</f>
        <v>#N/A</v>
      </c>
      <c r="P4131" s="36" t="e">
        <f ca="1">MATCH(O4131,Lists!$S$2:$S$640,1)</f>
        <v>#N/A</v>
      </c>
      <c r="Q4131" s="36" t="e">
        <f ca="1">MATCH(LEFT(OFFSET(Lists!$Q$2,MATCH(E4131,Lists!$R$3:$R$19,0)+1,0),4),Lists!$S$3:$S$640,1)</f>
        <v>#N/A</v>
      </c>
      <c r="R4131" s="36" t="e">
        <f ca="1">LEFT(OFFSET(Lists!$S$2,P4131-1+MATCH(F4131,OFFSET(Lists!$T$3,P4131-1,0,Q4131-P4131+1),0),0),6)</f>
        <v>#N/A</v>
      </c>
      <c r="S4131" s="36" t="e">
        <f ca="1">VLOOKUP(R4131,Lists!B:D,3,FALSE)</f>
        <v>#N/A</v>
      </c>
      <c r="T4131" s="36" t="str">
        <f>IF(F4131&lt;&gt;"",MATCH(R4131,'Maximum minutes'!B:B,0),"")</f>
        <v/>
      </c>
      <c r="U4131" s="36">
        <f ca="1">IF(F4131&lt;&gt;"",COUNTA(OFFSET('Maximum minutes'!$C$1,'Annexe A1 Cours'!T4131,0,1,50)),0)</f>
        <v>0</v>
      </c>
      <c r="V4131" s="37">
        <f ca="1">IFERROR(OFFSET('Maximum minutes'!$C$1,T4131+1,-1+MATCH(G4131,OFFSET('Maximum minutes'!$C$1,T4131-1,0,1,50),0)),0)</f>
        <v>0</v>
      </c>
      <c r="W4131" s="38">
        <f t="shared" ca="1" si="128"/>
        <v>0</v>
      </c>
    </row>
    <row r="4132" spans="1:23" s="36" customFormat="1" ht="18.75">
      <c r="A4132" s="34"/>
      <c r="B4132" s="39"/>
      <c r="C4132" s="39"/>
      <c r="D4132" s="35"/>
      <c r="E4132" s="40"/>
      <c r="F4132" s="39"/>
      <c r="G4132" s="39"/>
      <c r="H4132" s="39"/>
      <c r="I4132" s="34"/>
      <c r="J4132" s="34"/>
      <c r="K4132" s="34"/>
      <c r="L4132" s="34"/>
      <c r="M4132" s="43" t="str">
        <f ca="1">IFERROR(OFFSET('Maximum minutes'!$C$1,T4132,MATCH(IF(G4132&lt;&gt;"",G4132,F4132),OFFSET('Maximum minutes'!$C$1,T4132-1,0,1,U4132+1),0)-1)*IF(OR(ISNUMBER(J4132),J4132="sans examen"),1,0)*IF(W4132&lt;MinDate,1,0),"")</f>
        <v/>
      </c>
      <c r="N4132" s="36">
        <f t="shared" ca="1" si="129"/>
        <v>0</v>
      </c>
      <c r="O4132" s="36" t="e">
        <f ca="1">LEFT(OFFSET(Lists!$Q$2,MATCH(E4132,Lists!$R$3:$R$19,0),0),4)</f>
        <v>#N/A</v>
      </c>
      <c r="P4132" s="36" t="e">
        <f ca="1">MATCH(O4132,Lists!$S$2:$S$640,1)</f>
        <v>#N/A</v>
      </c>
      <c r="Q4132" s="36" t="e">
        <f ca="1">MATCH(LEFT(OFFSET(Lists!$Q$2,MATCH(E4132,Lists!$R$3:$R$19,0)+1,0),4),Lists!$S$3:$S$640,1)</f>
        <v>#N/A</v>
      </c>
      <c r="R4132" s="36" t="e">
        <f ca="1">LEFT(OFFSET(Lists!$S$2,P4132-1+MATCH(F4132,OFFSET(Lists!$T$3,P4132-1,0,Q4132-P4132+1),0),0),6)</f>
        <v>#N/A</v>
      </c>
      <c r="S4132" s="36" t="e">
        <f ca="1">VLOOKUP(R4132,Lists!B:D,3,FALSE)</f>
        <v>#N/A</v>
      </c>
      <c r="T4132" s="36" t="str">
        <f>IF(F4132&lt;&gt;"",MATCH(R4132,'Maximum minutes'!B:B,0),"")</f>
        <v/>
      </c>
      <c r="U4132" s="36">
        <f ca="1">IF(F4132&lt;&gt;"",COUNTA(OFFSET('Maximum minutes'!$C$1,'Annexe A1 Cours'!T4132,0,1,50)),0)</f>
        <v>0</v>
      </c>
      <c r="V4132" s="37">
        <f ca="1">IFERROR(OFFSET('Maximum minutes'!$C$1,T4132+1,-1+MATCH(G4132,OFFSET('Maximum minutes'!$C$1,T4132-1,0,1,50),0)),0)</f>
        <v>0</v>
      </c>
      <c r="W4132" s="38">
        <f t="shared" ca="1" si="128"/>
        <v>0</v>
      </c>
    </row>
    <row r="4133" spans="1:23" s="36" customFormat="1" ht="18.75">
      <c r="A4133" s="34"/>
      <c r="B4133" s="39"/>
      <c r="C4133" s="39"/>
      <c r="D4133" s="35"/>
      <c r="E4133" s="40"/>
      <c r="F4133" s="39"/>
      <c r="G4133" s="39"/>
      <c r="H4133" s="39"/>
      <c r="I4133" s="34"/>
      <c r="J4133" s="34"/>
      <c r="K4133" s="34"/>
      <c r="L4133" s="34"/>
      <c r="M4133" s="43" t="str">
        <f ca="1">IFERROR(OFFSET('Maximum minutes'!$C$1,T4133,MATCH(IF(G4133&lt;&gt;"",G4133,F4133),OFFSET('Maximum minutes'!$C$1,T4133-1,0,1,U4133+1),0)-1)*IF(OR(ISNUMBER(J4133),J4133="sans examen"),1,0)*IF(W4133&lt;MinDate,1,0),"")</f>
        <v/>
      </c>
      <c r="N4133" s="36">
        <f t="shared" ca="1" si="129"/>
        <v>0</v>
      </c>
      <c r="O4133" s="36" t="e">
        <f ca="1">LEFT(OFFSET(Lists!$Q$2,MATCH(E4133,Lists!$R$3:$R$19,0),0),4)</f>
        <v>#N/A</v>
      </c>
      <c r="P4133" s="36" t="e">
        <f ca="1">MATCH(O4133,Lists!$S$2:$S$640,1)</f>
        <v>#N/A</v>
      </c>
      <c r="Q4133" s="36" t="e">
        <f ca="1">MATCH(LEFT(OFFSET(Lists!$Q$2,MATCH(E4133,Lists!$R$3:$R$19,0)+1,0),4),Lists!$S$3:$S$640,1)</f>
        <v>#N/A</v>
      </c>
      <c r="R4133" s="36" t="e">
        <f ca="1">LEFT(OFFSET(Lists!$S$2,P4133-1+MATCH(F4133,OFFSET(Lists!$T$3,P4133-1,0,Q4133-P4133+1),0),0),6)</f>
        <v>#N/A</v>
      </c>
      <c r="S4133" s="36" t="e">
        <f ca="1">VLOOKUP(R4133,Lists!B:D,3,FALSE)</f>
        <v>#N/A</v>
      </c>
      <c r="T4133" s="36" t="str">
        <f>IF(F4133&lt;&gt;"",MATCH(R4133,'Maximum minutes'!B:B,0),"")</f>
        <v/>
      </c>
      <c r="U4133" s="36">
        <f ca="1">IF(F4133&lt;&gt;"",COUNTA(OFFSET('Maximum minutes'!$C$1,'Annexe A1 Cours'!T4133,0,1,50)),0)</f>
        <v>0</v>
      </c>
      <c r="V4133" s="37">
        <f ca="1">IFERROR(OFFSET('Maximum minutes'!$C$1,T4133+1,-1+MATCH(G4133,OFFSET('Maximum minutes'!$C$1,T4133-1,0,1,50),0)),0)</f>
        <v>0</v>
      </c>
      <c r="W4133" s="38">
        <f t="shared" ca="1" si="128"/>
        <v>0</v>
      </c>
    </row>
    <row r="4134" spans="1:23" s="36" customFormat="1" ht="18.75">
      <c r="A4134" s="34"/>
      <c r="B4134" s="39"/>
      <c r="C4134" s="39"/>
      <c r="D4134" s="35"/>
      <c r="E4134" s="40"/>
      <c r="F4134" s="39"/>
      <c r="G4134" s="39"/>
      <c r="H4134" s="39"/>
      <c r="I4134" s="34"/>
      <c r="J4134" s="34"/>
      <c r="K4134" s="34"/>
      <c r="L4134" s="34"/>
      <c r="M4134" s="43" t="str">
        <f ca="1">IFERROR(OFFSET('Maximum minutes'!$C$1,T4134,MATCH(IF(G4134&lt;&gt;"",G4134,F4134),OFFSET('Maximum minutes'!$C$1,T4134-1,0,1,U4134+1),0)-1)*IF(OR(ISNUMBER(J4134),J4134="sans examen"),1,0)*IF(W4134&lt;MinDate,1,0),"")</f>
        <v/>
      </c>
      <c r="N4134" s="36">
        <f t="shared" ca="1" si="129"/>
        <v>0</v>
      </c>
      <c r="O4134" s="36" t="e">
        <f ca="1">LEFT(OFFSET(Lists!$Q$2,MATCH(E4134,Lists!$R$3:$R$19,0),0),4)</f>
        <v>#N/A</v>
      </c>
      <c r="P4134" s="36" t="e">
        <f ca="1">MATCH(O4134,Lists!$S$2:$S$640,1)</f>
        <v>#N/A</v>
      </c>
      <c r="Q4134" s="36" t="e">
        <f ca="1">MATCH(LEFT(OFFSET(Lists!$Q$2,MATCH(E4134,Lists!$R$3:$R$19,0)+1,0),4),Lists!$S$3:$S$640,1)</f>
        <v>#N/A</v>
      </c>
      <c r="R4134" s="36" t="e">
        <f ca="1">LEFT(OFFSET(Lists!$S$2,P4134-1+MATCH(F4134,OFFSET(Lists!$T$3,P4134-1,0,Q4134-P4134+1),0),0),6)</f>
        <v>#N/A</v>
      </c>
      <c r="S4134" s="36" t="e">
        <f ca="1">VLOOKUP(R4134,Lists!B:D,3,FALSE)</f>
        <v>#N/A</v>
      </c>
      <c r="T4134" s="36" t="str">
        <f>IF(F4134&lt;&gt;"",MATCH(R4134,'Maximum minutes'!B:B,0),"")</f>
        <v/>
      </c>
      <c r="U4134" s="36">
        <f ca="1">IF(F4134&lt;&gt;"",COUNTA(OFFSET('Maximum minutes'!$C$1,'Annexe A1 Cours'!T4134,0,1,50)),0)</f>
        <v>0</v>
      </c>
      <c r="V4134" s="37">
        <f ca="1">IFERROR(OFFSET('Maximum minutes'!$C$1,T4134+1,-1+MATCH(G4134,OFFSET('Maximum minutes'!$C$1,T4134-1,0,1,50),0)),0)</f>
        <v>0</v>
      </c>
      <c r="W4134" s="38">
        <f t="shared" ca="1" si="128"/>
        <v>0</v>
      </c>
    </row>
    <row r="4135" spans="1:23" s="36" customFormat="1" ht="18.75">
      <c r="A4135" s="34"/>
      <c r="B4135" s="39"/>
      <c r="C4135" s="39"/>
      <c r="D4135" s="35"/>
      <c r="E4135" s="40"/>
      <c r="F4135" s="39"/>
      <c r="G4135" s="39"/>
      <c r="H4135" s="39"/>
      <c r="I4135" s="34"/>
      <c r="J4135" s="34"/>
      <c r="K4135" s="34"/>
      <c r="L4135" s="34"/>
      <c r="M4135" s="43" t="str">
        <f ca="1">IFERROR(OFFSET('Maximum minutes'!$C$1,T4135,MATCH(IF(G4135&lt;&gt;"",G4135,F4135),OFFSET('Maximum minutes'!$C$1,T4135-1,0,1,U4135+1),0)-1)*IF(OR(ISNUMBER(J4135),J4135="sans examen"),1,0)*IF(W4135&lt;MinDate,1,0),"")</f>
        <v/>
      </c>
      <c r="N4135" s="36">
        <f t="shared" ca="1" si="129"/>
        <v>0</v>
      </c>
      <c r="O4135" s="36" t="e">
        <f ca="1">LEFT(OFFSET(Lists!$Q$2,MATCH(E4135,Lists!$R$3:$R$19,0),0),4)</f>
        <v>#N/A</v>
      </c>
      <c r="P4135" s="36" t="e">
        <f ca="1">MATCH(O4135,Lists!$S$2:$S$640,1)</f>
        <v>#N/A</v>
      </c>
      <c r="Q4135" s="36" t="e">
        <f ca="1">MATCH(LEFT(OFFSET(Lists!$Q$2,MATCH(E4135,Lists!$R$3:$R$19,0)+1,0),4),Lists!$S$3:$S$640,1)</f>
        <v>#N/A</v>
      </c>
      <c r="R4135" s="36" t="e">
        <f ca="1">LEFT(OFFSET(Lists!$S$2,P4135-1+MATCH(F4135,OFFSET(Lists!$T$3,P4135-1,0,Q4135-P4135+1),0),0),6)</f>
        <v>#N/A</v>
      </c>
      <c r="S4135" s="36" t="e">
        <f ca="1">VLOOKUP(R4135,Lists!B:D,3,FALSE)</f>
        <v>#N/A</v>
      </c>
      <c r="T4135" s="36" t="str">
        <f>IF(F4135&lt;&gt;"",MATCH(R4135,'Maximum minutes'!B:B,0),"")</f>
        <v/>
      </c>
      <c r="U4135" s="36">
        <f ca="1">IF(F4135&lt;&gt;"",COUNTA(OFFSET('Maximum minutes'!$C$1,'Annexe A1 Cours'!T4135,0,1,50)),0)</f>
        <v>0</v>
      </c>
      <c r="V4135" s="37">
        <f ca="1">IFERROR(OFFSET('Maximum minutes'!$C$1,T4135+1,-1+MATCH(G4135,OFFSET('Maximum minutes'!$C$1,T4135-1,0,1,50),0)),0)</f>
        <v>0</v>
      </c>
      <c r="W4135" s="38">
        <f t="shared" ca="1" si="128"/>
        <v>0</v>
      </c>
    </row>
    <row r="4136" spans="1:23" s="36" customFormat="1" ht="18.75">
      <c r="A4136" s="34"/>
      <c r="B4136" s="39"/>
      <c r="C4136" s="39"/>
      <c r="D4136" s="35"/>
      <c r="E4136" s="40"/>
      <c r="F4136" s="39"/>
      <c r="G4136" s="39"/>
      <c r="H4136" s="39"/>
      <c r="I4136" s="34"/>
      <c r="J4136" s="34"/>
      <c r="K4136" s="34"/>
      <c r="L4136" s="34"/>
      <c r="M4136" s="43" t="str">
        <f ca="1">IFERROR(OFFSET('Maximum minutes'!$C$1,T4136,MATCH(IF(G4136&lt;&gt;"",G4136,F4136),OFFSET('Maximum minutes'!$C$1,T4136-1,0,1,U4136+1),0)-1)*IF(OR(ISNUMBER(J4136),J4136="sans examen"),1,0)*IF(W4136&lt;MinDate,1,0),"")</f>
        <v/>
      </c>
      <c r="N4136" s="36">
        <f t="shared" ca="1" si="129"/>
        <v>0</v>
      </c>
      <c r="O4136" s="36" t="e">
        <f ca="1">LEFT(OFFSET(Lists!$Q$2,MATCH(E4136,Lists!$R$3:$R$19,0),0),4)</f>
        <v>#N/A</v>
      </c>
      <c r="P4136" s="36" t="e">
        <f ca="1">MATCH(O4136,Lists!$S$2:$S$640,1)</f>
        <v>#N/A</v>
      </c>
      <c r="Q4136" s="36" t="e">
        <f ca="1">MATCH(LEFT(OFFSET(Lists!$Q$2,MATCH(E4136,Lists!$R$3:$R$19,0)+1,0),4),Lists!$S$3:$S$640,1)</f>
        <v>#N/A</v>
      </c>
      <c r="R4136" s="36" t="e">
        <f ca="1">LEFT(OFFSET(Lists!$S$2,P4136-1+MATCH(F4136,OFFSET(Lists!$T$3,P4136-1,0,Q4136-P4136+1),0),0),6)</f>
        <v>#N/A</v>
      </c>
      <c r="S4136" s="36" t="e">
        <f ca="1">VLOOKUP(R4136,Lists!B:D,3,FALSE)</f>
        <v>#N/A</v>
      </c>
      <c r="T4136" s="36" t="str">
        <f>IF(F4136&lt;&gt;"",MATCH(R4136,'Maximum minutes'!B:B,0),"")</f>
        <v/>
      </c>
      <c r="U4136" s="36">
        <f ca="1">IF(F4136&lt;&gt;"",COUNTA(OFFSET('Maximum minutes'!$C$1,'Annexe A1 Cours'!T4136,0,1,50)),0)</f>
        <v>0</v>
      </c>
      <c r="V4136" s="37">
        <f ca="1">IFERROR(OFFSET('Maximum minutes'!$C$1,T4136+1,-1+MATCH(G4136,OFFSET('Maximum minutes'!$C$1,T4136-1,0,1,50),0)),0)</f>
        <v>0</v>
      </c>
      <c r="W4136" s="38">
        <f t="shared" ca="1" si="128"/>
        <v>0</v>
      </c>
    </row>
    <row r="4137" spans="1:23" s="36" customFormat="1" ht="18.75">
      <c r="A4137" s="34"/>
      <c r="B4137" s="39"/>
      <c r="C4137" s="39"/>
      <c r="D4137" s="35"/>
      <c r="E4137" s="40"/>
      <c r="F4137" s="39"/>
      <c r="G4137" s="39"/>
      <c r="H4137" s="39"/>
      <c r="I4137" s="34"/>
      <c r="J4137" s="34"/>
      <c r="K4137" s="34"/>
      <c r="L4137" s="34"/>
      <c r="M4137" s="43" t="str">
        <f ca="1">IFERROR(OFFSET('Maximum minutes'!$C$1,T4137,MATCH(IF(G4137&lt;&gt;"",G4137,F4137),OFFSET('Maximum minutes'!$C$1,T4137-1,0,1,U4137+1),0)-1)*IF(OR(ISNUMBER(J4137),J4137="sans examen"),1,0)*IF(W4137&lt;MinDate,1,0),"")</f>
        <v/>
      </c>
      <c r="N4137" s="36">
        <f t="shared" ca="1" si="129"/>
        <v>0</v>
      </c>
      <c r="O4137" s="36" t="e">
        <f ca="1">LEFT(OFFSET(Lists!$Q$2,MATCH(E4137,Lists!$R$3:$R$19,0),0),4)</f>
        <v>#N/A</v>
      </c>
      <c r="P4137" s="36" t="e">
        <f ca="1">MATCH(O4137,Lists!$S$2:$S$640,1)</f>
        <v>#N/A</v>
      </c>
      <c r="Q4137" s="36" t="e">
        <f ca="1">MATCH(LEFT(OFFSET(Lists!$Q$2,MATCH(E4137,Lists!$R$3:$R$19,0)+1,0),4),Lists!$S$3:$S$640,1)</f>
        <v>#N/A</v>
      </c>
      <c r="R4137" s="36" t="e">
        <f ca="1">LEFT(OFFSET(Lists!$S$2,P4137-1+MATCH(F4137,OFFSET(Lists!$T$3,P4137-1,0,Q4137-P4137+1),0),0),6)</f>
        <v>#N/A</v>
      </c>
      <c r="S4137" s="36" t="e">
        <f ca="1">VLOOKUP(R4137,Lists!B:D,3,FALSE)</f>
        <v>#N/A</v>
      </c>
      <c r="T4137" s="36" t="str">
        <f>IF(F4137&lt;&gt;"",MATCH(R4137,'Maximum minutes'!B:B,0),"")</f>
        <v/>
      </c>
      <c r="U4137" s="36">
        <f ca="1">IF(F4137&lt;&gt;"",COUNTA(OFFSET('Maximum minutes'!$C$1,'Annexe A1 Cours'!T4137,0,1,50)),0)</f>
        <v>0</v>
      </c>
      <c r="V4137" s="37">
        <f ca="1">IFERROR(OFFSET('Maximum minutes'!$C$1,T4137+1,-1+MATCH(G4137,OFFSET('Maximum minutes'!$C$1,T4137-1,0,1,50),0)),0)</f>
        <v>0</v>
      </c>
      <c r="W4137" s="38">
        <f t="shared" ca="1" si="128"/>
        <v>0</v>
      </c>
    </row>
    <row r="4138" spans="1:23" s="36" customFormat="1" ht="18.75">
      <c r="A4138" s="34"/>
      <c r="B4138" s="39"/>
      <c r="C4138" s="39"/>
      <c r="D4138" s="35"/>
      <c r="E4138" s="40"/>
      <c r="F4138" s="39"/>
      <c r="G4138" s="39"/>
      <c r="H4138" s="39"/>
      <c r="I4138" s="34"/>
      <c r="J4138" s="34"/>
      <c r="K4138" s="34"/>
      <c r="L4138" s="34"/>
      <c r="M4138" s="43" t="str">
        <f ca="1">IFERROR(OFFSET('Maximum minutes'!$C$1,T4138,MATCH(IF(G4138&lt;&gt;"",G4138,F4138),OFFSET('Maximum minutes'!$C$1,T4138-1,0,1,U4138+1),0)-1)*IF(OR(ISNUMBER(J4138),J4138="sans examen"),1,0)*IF(W4138&lt;MinDate,1,0),"")</f>
        <v/>
      </c>
      <c r="N4138" s="36">
        <f t="shared" ca="1" si="129"/>
        <v>0</v>
      </c>
      <c r="O4138" s="36" t="e">
        <f ca="1">LEFT(OFFSET(Lists!$Q$2,MATCH(E4138,Lists!$R$3:$R$19,0),0),4)</f>
        <v>#N/A</v>
      </c>
      <c r="P4138" s="36" t="e">
        <f ca="1">MATCH(O4138,Lists!$S$2:$S$640,1)</f>
        <v>#N/A</v>
      </c>
      <c r="Q4138" s="36" t="e">
        <f ca="1">MATCH(LEFT(OFFSET(Lists!$Q$2,MATCH(E4138,Lists!$R$3:$R$19,0)+1,0),4),Lists!$S$3:$S$640,1)</f>
        <v>#N/A</v>
      </c>
      <c r="R4138" s="36" t="e">
        <f ca="1">LEFT(OFFSET(Lists!$S$2,P4138-1+MATCH(F4138,OFFSET(Lists!$T$3,P4138-1,0,Q4138-P4138+1),0),0),6)</f>
        <v>#N/A</v>
      </c>
      <c r="S4138" s="36" t="e">
        <f ca="1">VLOOKUP(R4138,Lists!B:D,3,FALSE)</f>
        <v>#N/A</v>
      </c>
      <c r="T4138" s="36" t="str">
        <f>IF(F4138&lt;&gt;"",MATCH(R4138,'Maximum minutes'!B:B,0),"")</f>
        <v/>
      </c>
      <c r="U4138" s="36">
        <f ca="1">IF(F4138&lt;&gt;"",COUNTA(OFFSET('Maximum minutes'!$C$1,'Annexe A1 Cours'!T4138,0,1,50)),0)</f>
        <v>0</v>
      </c>
      <c r="V4138" s="37">
        <f ca="1">IFERROR(OFFSET('Maximum minutes'!$C$1,T4138+1,-1+MATCH(G4138,OFFSET('Maximum minutes'!$C$1,T4138-1,0,1,50),0)),0)</f>
        <v>0</v>
      </c>
      <c r="W4138" s="38">
        <f t="shared" ca="1" si="128"/>
        <v>0</v>
      </c>
    </row>
    <row r="4139" spans="1:23" s="36" customFormat="1" ht="18.75">
      <c r="A4139" s="34"/>
      <c r="B4139" s="39"/>
      <c r="C4139" s="39"/>
      <c r="D4139" s="35"/>
      <c r="E4139" s="40"/>
      <c r="F4139" s="39"/>
      <c r="G4139" s="39"/>
      <c r="H4139" s="39"/>
      <c r="I4139" s="34"/>
      <c r="J4139" s="34"/>
      <c r="K4139" s="34"/>
      <c r="L4139" s="34"/>
      <c r="M4139" s="43" t="str">
        <f ca="1">IFERROR(OFFSET('Maximum minutes'!$C$1,T4139,MATCH(IF(G4139&lt;&gt;"",G4139,F4139),OFFSET('Maximum minutes'!$C$1,T4139-1,0,1,U4139+1),0)-1)*IF(OR(ISNUMBER(J4139),J4139="sans examen"),1,0)*IF(W4139&lt;MinDate,1,0),"")</f>
        <v/>
      </c>
      <c r="N4139" s="36">
        <f t="shared" ca="1" si="129"/>
        <v>0</v>
      </c>
      <c r="O4139" s="36" t="e">
        <f ca="1">LEFT(OFFSET(Lists!$Q$2,MATCH(E4139,Lists!$R$3:$R$19,0),0),4)</f>
        <v>#N/A</v>
      </c>
      <c r="P4139" s="36" t="e">
        <f ca="1">MATCH(O4139,Lists!$S$2:$S$640,1)</f>
        <v>#N/A</v>
      </c>
      <c r="Q4139" s="36" t="e">
        <f ca="1">MATCH(LEFT(OFFSET(Lists!$Q$2,MATCH(E4139,Lists!$R$3:$R$19,0)+1,0),4),Lists!$S$3:$S$640,1)</f>
        <v>#N/A</v>
      </c>
      <c r="R4139" s="36" t="e">
        <f ca="1">LEFT(OFFSET(Lists!$S$2,P4139-1+MATCH(F4139,OFFSET(Lists!$T$3,P4139-1,0,Q4139-P4139+1),0),0),6)</f>
        <v>#N/A</v>
      </c>
      <c r="S4139" s="36" t="e">
        <f ca="1">VLOOKUP(R4139,Lists!B:D,3,FALSE)</f>
        <v>#N/A</v>
      </c>
      <c r="T4139" s="36" t="str">
        <f>IF(F4139&lt;&gt;"",MATCH(R4139,'Maximum minutes'!B:B,0),"")</f>
        <v/>
      </c>
      <c r="U4139" s="36">
        <f ca="1">IF(F4139&lt;&gt;"",COUNTA(OFFSET('Maximum minutes'!$C$1,'Annexe A1 Cours'!T4139,0,1,50)),0)</f>
        <v>0</v>
      </c>
      <c r="V4139" s="37">
        <f ca="1">IFERROR(OFFSET('Maximum minutes'!$C$1,T4139+1,-1+MATCH(G4139,OFFSET('Maximum minutes'!$C$1,T4139-1,0,1,50),0)),0)</f>
        <v>0</v>
      </c>
      <c r="W4139" s="38">
        <f t="shared" ca="1" si="128"/>
        <v>0</v>
      </c>
    </row>
    <row r="4140" spans="1:23" s="36" customFormat="1" ht="18.75">
      <c r="A4140" s="34"/>
      <c r="B4140" s="39"/>
      <c r="C4140" s="39"/>
      <c r="D4140" s="35"/>
      <c r="E4140" s="40"/>
      <c r="F4140" s="39"/>
      <c r="G4140" s="39"/>
      <c r="H4140" s="39"/>
      <c r="I4140" s="34"/>
      <c r="J4140" s="34"/>
      <c r="K4140" s="34"/>
      <c r="L4140" s="34"/>
      <c r="M4140" s="43" t="str">
        <f ca="1">IFERROR(OFFSET('Maximum minutes'!$C$1,T4140,MATCH(IF(G4140&lt;&gt;"",G4140,F4140),OFFSET('Maximum minutes'!$C$1,T4140-1,0,1,U4140+1),0)-1)*IF(OR(ISNUMBER(J4140),J4140="sans examen"),1,0)*IF(W4140&lt;MinDate,1,0),"")</f>
        <v/>
      </c>
      <c r="N4140" s="36">
        <f t="shared" ca="1" si="129"/>
        <v>0</v>
      </c>
      <c r="O4140" s="36" t="e">
        <f ca="1">LEFT(OFFSET(Lists!$Q$2,MATCH(E4140,Lists!$R$3:$R$19,0),0),4)</f>
        <v>#N/A</v>
      </c>
      <c r="P4140" s="36" t="e">
        <f ca="1">MATCH(O4140,Lists!$S$2:$S$640,1)</f>
        <v>#N/A</v>
      </c>
      <c r="Q4140" s="36" t="e">
        <f ca="1">MATCH(LEFT(OFFSET(Lists!$Q$2,MATCH(E4140,Lists!$R$3:$R$19,0)+1,0),4),Lists!$S$3:$S$640,1)</f>
        <v>#N/A</v>
      </c>
      <c r="R4140" s="36" t="e">
        <f ca="1">LEFT(OFFSET(Lists!$S$2,P4140-1+MATCH(F4140,OFFSET(Lists!$T$3,P4140-1,0,Q4140-P4140+1),0),0),6)</f>
        <v>#N/A</v>
      </c>
      <c r="S4140" s="36" t="e">
        <f ca="1">VLOOKUP(R4140,Lists!B:D,3,FALSE)</f>
        <v>#N/A</v>
      </c>
      <c r="T4140" s="36" t="str">
        <f>IF(F4140&lt;&gt;"",MATCH(R4140,'Maximum minutes'!B:B,0),"")</f>
        <v/>
      </c>
      <c r="U4140" s="36">
        <f ca="1">IF(F4140&lt;&gt;"",COUNTA(OFFSET('Maximum minutes'!$C$1,'Annexe A1 Cours'!T4140,0,1,50)),0)</f>
        <v>0</v>
      </c>
      <c r="V4140" s="37">
        <f ca="1">IFERROR(OFFSET('Maximum minutes'!$C$1,T4140+1,-1+MATCH(G4140,OFFSET('Maximum minutes'!$C$1,T4140-1,0,1,50),0)),0)</f>
        <v>0</v>
      </c>
      <c r="W4140" s="38">
        <f t="shared" ca="1" si="128"/>
        <v>0</v>
      </c>
    </row>
    <row r="4141" spans="1:23" s="36" customFormat="1" ht="18.75">
      <c r="A4141" s="34"/>
      <c r="B4141" s="39"/>
      <c r="C4141" s="39"/>
      <c r="D4141" s="35"/>
      <c r="E4141" s="40"/>
      <c r="F4141" s="39"/>
      <c r="G4141" s="39"/>
      <c r="H4141" s="39"/>
      <c r="I4141" s="34"/>
      <c r="J4141" s="34"/>
      <c r="K4141" s="34"/>
      <c r="L4141" s="34"/>
      <c r="M4141" s="43" t="str">
        <f ca="1">IFERROR(OFFSET('Maximum minutes'!$C$1,T4141,MATCH(IF(G4141&lt;&gt;"",G4141,F4141),OFFSET('Maximum minutes'!$C$1,T4141-1,0,1,U4141+1),0)-1)*IF(OR(ISNUMBER(J4141),J4141="sans examen"),1,0)*IF(W4141&lt;MinDate,1,0),"")</f>
        <v/>
      </c>
      <c r="N4141" s="36">
        <f t="shared" ca="1" si="129"/>
        <v>0</v>
      </c>
      <c r="O4141" s="36" t="e">
        <f ca="1">LEFT(OFFSET(Lists!$Q$2,MATCH(E4141,Lists!$R$3:$R$19,0),0),4)</f>
        <v>#N/A</v>
      </c>
      <c r="P4141" s="36" t="e">
        <f ca="1">MATCH(O4141,Lists!$S$2:$S$640,1)</f>
        <v>#N/A</v>
      </c>
      <c r="Q4141" s="36" t="e">
        <f ca="1">MATCH(LEFT(OFFSET(Lists!$Q$2,MATCH(E4141,Lists!$R$3:$R$19,0)+1,0),4),Lists!$S$3:$S$640,1)</f>
        <v>#N/A</v>
      </c>
      <c r="R4141" s="36" t="e">
        <f ca="1">LEFT(OFFSET(Lists!$S$2,P4141-1+MATCH(F4141,OFFSET(Lists!$T$3,P4141-1,0,Q4141-P4141+1),0),0),6)</f>
        <v>#N/A</v>
      </c>
      <c r="S4141" s="36" t="e">
        <f ca="1">VLOOKUP(R4141,Lists!B:D,3,FALSE)</f>
        <v>#N/A</v>
      </c>
      <c r="T4141" s="36" t="str">
        <f>IF(F4141&lt;&gt;"",MATCH(R4141,'Maximum minutes'!B:B,0),"")</f>
        <v/>
      </c>
      <c r="U4141" s="36">
        <f ca="1">IF(F4141&lt;&gt;"",COUNTA(OFFSET('Maximum minutes'!$C$1,'Annexe A1 Cours'!T4141,0,1,50)),0)</f>
        <v>0</v>
      </c>
      <c r="V4141" s="37">
        <f ca="1">IFERROR(OFFSET('Maximum minutes'!$C$1,T4141+1,-1+MATCH(G4141,OFFSET('Maximum minutes'!$C$1,T4141-1,0,1,50),0)),0)</f>
        <v>0</v>
      </c>
      <c r="W4141" s="38">
        <f t="shared" ca="1" si="128"/>
        <v>0</v>
      </c>
    </row>
    <row r="4142" spans="1:23" s="36" customFormat="1" ht="18.75">
      <c r="A4142" s="34"/>
      <c r="B4142" s="39"/>
      <c r="C4142" s="39"/>
      <c r="D4142" s="35"/>
      <c r="E4142" s="40"/>
      <c r="F4142" s="39"/>
      <c r="G4142" s="39"/>
      <c r="H4142" s="39"/>
      <c r="I4142" s="34"/>
      <c r="J4142" s="34"/>
      <c r="K4142" s="34"/>
      <c r="L4142" s="34"/>
      <c r="M4142" s="43" t="str">
        <f ca="1">IFERROR(OFFSET('Maximum minutes'!$C$1,T4142,MATCH(IF(G4142&lt;&gt;"",G4142,F4142),OFFSET('Maximum minutes'!$C$1,T4142-1,0,1,U4142+1),0)-1)*IF(OR(ISNUMBER(J4142),J4142="sans examen"),1,0)*IF(W4142&lt;MinDate,1,0),"")</f>
        <v/>
      </c>
      <c r="N4142" s="36">
        <f t="shared" ca="1" si="129"/>
        <v>0</v>
      </c>
      <c r="O4142" s="36" t="e">
        <f ca="1">LEFT(OFFSET(Lists!$Q$2,MATCH(E4142,Lists!$R$3:$R$19,0),0),4)</f>
        <v>#N/A</v>
      </c>
      <c r="P4142" s="36" t="e">
        <f ca="1">MATCH(O4142,Lists!$S$2:$S$640,1)</f>
        <v>#N/A</v>
      </c>
      <c r="Q4142" s="36" t="e">
        <f ca="1">MATCH(LEFT(OFFSET(Lists!$Q$2,MATCH(E4142,Lists!$R$3:$R$19,0)+1,0),4),Lists!$S$3:$S$640,1)</f>
        <v>#N/A</v>
      </c>
      <c r="R4142" s="36" t="e">
        <f ca="1">LEFT(OFFSET(Lists!$S$2,P4142-1+MATCH(F4142,OFFSET(Lists!$T$3,P4142-1,0,Q4142-P4142+1),0),0),6)</f>
        <v>#N/A</v>
      </c>
      <c r="S4142" s="36" t="e">
        <f ca="1">VLOOKUP(R4142,Lists!B:D,3,FALSE)</f>
        <v>#N/A</v>
      </c>
      <c r="T4142" s="36" t="str">
        <f>IF(F4142&lt;&gt;"",MATCH(R4142,'Maximum minutes'!B:B,0),"")</f>
        <v/>
      </c>
      <c r="U4142" s="36">
        <f ca="1">IF(F4142&lt;&gt;"",COUNTA(OFFSET('Maximum minutes'!$C$1,'Annexe A1 Cours'!T4142,0,1,50)),0)</f>
        <v>0</v>
      </c>
      <c r="V4142" s="37">
        <f ca="1">IFERROR(OFFSET('Maximum minutes'!$C$1,T4142+1,-1+MATCH(G4142,OFFSET('Maximum minutes'!$C$1,T4142-1,0,1,50),0)),0)</f>
        <v>0</v>
      </c>
      <c r="W4142" s="38">
        <f t="shared" ca="1" si="128"/>
        <v>0</v>
      </c>
    </row>
    <row r="4143" spans="1:23" s="36" customFormat="1" ht="18.75">
      <c r="A4143" s="34"/>
      <c r="B4143" s="39"/>
      <c r="C4143" s="39"/>
      <c r="D4143" s="35"/>
      <c r="E4143" s="40"/>
      <c r="F4143" s="39"/>
      <c r="G4143" s="39"/>
      <c r="H4143" s="39"/>
      <c r="I4143" s="34"/>
      <c r="J4143" s="34"/>
      <c r="K4143" s="34"/>
      <c r="L4143" s="34"/>
      <c r="M4143" s="43" t="str">
        <f ca="1">IFERROR(OFFSET('Maximum minutes'!$C$1,T4143,MATCH(IF(G4143&lt;&gt;"",G4143,F4143),OFFSET('Maximum minutes'!$C$1,T4143-1,0,1,U4143+1),0)-1)*IF(OR(ISNUMBER(J4143),J4143="sans examen"),1,0)*IF(W4143&lt;MinDate,1,0),"")</f>
        <v/>
      </c>
      <c r="N4143" s="36">
        <f t="shared" ca="1" si="129"/>
        <v>0</v>
      </c>
      <c r="O4143" s="36" t="e">
        <f ca="1">LEFT(OFFSET(Lists!$Q$2,MATCH(E4143,Lists!$R$3:$R$19,0),0),4)</f>
        <v>#N/A</v>
      </c>
      <c r="P4143" s="36" t="e">
        <f ca="1">MATCH(O4143,Lists!$S$2:$S$640,1)</f>
        <v>#N/A</v>
      </c>
      <c r="Q4143" s="36" t="e">
        <f ca="1">MATCH(LEFT(OFFSET(Lists!$Q$2,MATCH(E4143,Lists!$R$3:$R$19,0)+1,0),4),Lists!$S$3:$S$640,1)</f>
        <v>#N/A</v>
      </c>
      <c r="R4143" s="36" t="e">
        <f ca="1">LEFT(OFFSET(Lists!$S$2,P4143-1+MATCH(F4143,OFFSET(Lists!$T$3,P4143-1,0,Q4143-P4143+1),0),0),6)</f>
        <v>#N/A</v>
      </c>
      <c r="S4143" s="36" t="e">
        <f ca="1">VLOOKUP(R4143,Lists!B:D,3,FALSE)</f>
        <v>#N/A</v>
      </c>
      <c r="T4143" s="36" t="str">
        <f>IF(F4143&lt;&gt;"",MATCH(R4143,'Maximum minutes'!B:B,0),"")</f>
        <v/>
      </c>
      <c r="U4143" s="36">
        <f ca="1">IF(F4143&lt;&gt;"",COUNTA(OFFSET('Maximum minutes'!$C$1,'Annexe A1 Cours'!T4143,0,1,50)),0)</f>
        <v>0</v>
      </c>
      <c r="V4143" s="37">
        <f ca="1">IFERROR(OFFSET('Maximum minutes'!$C$1,T4143+1,-1+MATCH(G4143,OFFSET('Maximum minutes'!$C$1,T4143-1,0,1,50),0)),0)</f>
        <v>0</v>
      </c>
      <c r="W4143" s="38">
        <f t="shared" ca="1" si="128"/>
        <v>0</v>
      </c>
    </row>
    <row r="4144" spans="1:23" s="36" customFormat="1" ht="18.75">
      <c r="A4144" s="34"/>
      <c r="B4144" s="39"/>
      <c r="C4144" s="39"/>
      <c r="D4144" s="35"/>
      <c r="E4144" s="40"/>
      <c r="F4144" s="39"/>
      <c r="G4144" s="39"/>
      <c r="H4144" s="39"/>
      <c r="I4144" s="34"/>
      <c r="J4144" s="34"/>
      <c r="K4144" s="34"/>
      <c r="L4144" s="34"/>
      <c r="M4144" s="43" t="str">
        <f ca="1">IFERROR(OFFSET('Maximum minutes'!$C$1,T4144,MATCH(IF(G4144&lt;&gt;"",G4144,F4144),OFFSET('Maximum minutes'!$C$1,T4144-1,0,1,U4144+1),0)-1)*IF(OR(ISNUMBER(J4144),J4144="sans examen"),1,0)*IF(W4144&lt;MinDate,1,0),"")</f>
        <v/>
      </c>
      <c r="N4144" s="36">
        <f t="shared" ca="1" si="129"/>
        <v>0</v>
      </c>
      <c r="O4144" s="36" t="e">
        <f ca="1">LEFT(OFFSET(Lists!$Q$2,MATCH(E4144,Lists!$R$3:$R$19,0),0),4)</f>
        <v>#N/A</v>
      </c>
      <c r="P4144" s="36" t="e">
        <f ca="1">MATCH(O4144,Lists!$S$2:$S$640,1)</f>
        <v>#N/A</v>
      </c>
      <c r="Q4144" s="36" t="e">
        <f ca="1">MATCH(LEFT(OFFSET(Lists!$Q$2,MATCH(E4144,Lists!$R$3:$R$19,0)+1,0),4),Lists!$S$3:$S$640,1)</f>
        <v>#N/A</v>
      </c>
      <c r="R4144" s="36" t="e">
        <f ca="1">LEFT(OFFSET(Lists!$S$2,P4144-1+MATCH(F4144,OFFSET(Lists!$T$3,P4144-1,0,Q4144-P4144+1),0),0),6)</f>
        <v>#N/A</v>
      </c>
      <c r="S4144" s="36" t="e">
        <f ca="1">VLOOKUP(R4144,Lists!B:D,3,FALSE)</f>
        <v>#N/A</v>
      </c>
      <c r="T4144" s="36" t="str">
        <f>IF(F4144&lt;&gt;"",MATCH(R4144,'Maximum minutes'!B:B,0),"")</f>
        <v/>
      </c>
      <c r="U4144" s="36">
        <f ca="1">IF(F4144&lt;&gt;"",COUNTA(OFFSET('Maximum minutes'!$C$1,'Annexe A1 Cours'!T4144,0,1,50)),0)</f>
        <v>0</v>
      </c>
      <c r="V4144" s="37">
        <f ca="1">IFERROR(OFFSET('Maximum minutes'!$C$1,T4144+1,-1+MATCH(G4144,OFFSET('Maximum minutes'!$C$1,T4144-1,0,1,50),0)),0)</f>
        <v>0</v>
      </c>
      <c r="W4144" s="38">
        <f t="shared" ca="1" si="128"/>
        <v>0</v>
      </c>
    </row>
    <row r="4145" spans="1:23" s="36" customFormat="1" ht="18.75">
      <c r="A4145" s="34"/>
      <c r="B4145" s="39"/>
      <c r="C4145" s="39"/>
      <c r="D4145" s="35"/>
      <c r="E4145" s="40"/>
      <c r="F4145" s="39"/>
      <c r="G4145" s="39"/>
      <c r="H4145" s="39"/>
      <c r="I4145" s="34"/>
      <c r="J4145" s="34"/>
      <c r="K4145" s="34"/>
      <c r="L4145" s="34"/>
      <c r="M4145" s="43" t="str">
        <f ca="1">IFERROR(OFFSET('Maximum minutes'!$C$1,T4145,MATCH(IF(G4145&lt;&gt;"",G4145,F4145),OFFSET('Maximum minutes'!$C$1,T4145-1,0,1,U4145+1),0)-1)*IF(OR(ISNUMBER(J4145),J4145="sans examen"),1,0)*IF(W4145&lt;MinDate,1,0),"")</f>
        <v/>
      </c>
      <c r="N4145" s="36">
        <f t="shared" ca="1" si="129"/>
        <v>0</v>
      </c>
      <c r="O4145" s="36" t="e">
        <f ca="1">LEFT(OFFSET(Lists!$Q$2,MATCH(E4145,Lists!$R$3:$R$19,0),0),4)</f>
        <v>#N/A</v>
      </c>
      <c r="P4145" s="36" t="e">
        <f ca="1">MATCH(O4145,Lists!$S$2:$S$640,1)</f>
        <v>#N/A</v>
      </c>
      <c r="Q4145" s="36" t="e">
        <f ca="1">MATCH(LEFT(OFFSET(Lists!$Q$2,MATCH(E4145,Lists!$R$3:$R$19,0)+1,0),4),Lists!$S$3:$S$640,1)</f>
        <v>#N/A</v>
      </c>
      <c r="R4145" s="36" t="e">
        <f ca="1">LEFT(OFFSET(Lists!$S$2,P4145-1+MATCH(F4145,OFFSET(Lists!$T$3,P4145-1,0,Q4145-P4145+1),0),0),6)</f>
        <v>#N/A</v>
      </c>
      <c r="S4145" s="36" t="e">
        <f ca="1">VLOOKUP(R4145,Lists!B:D,3,FALSE)</f>
        <v>#N/A</v>
      </c>
      <c r="T4145" s="36" t="str">
        <f>IF(F4145&lt;&gt;"",MATCH(R4145,'Maximum minutes'!B:B,0),"")</f>
        <v/>
      </c>
      <c r="U4145" s="36">
        <f ca="1">IF(F4145&lt;&gt;"",COUNTA(OFFSET('Maximum minutes'!$C$1,'Annexe A1 Cours'!T4145,0,1,50)),0)</f>
        <v>0</v>
      </c>
      <c r="V4145" s="37">
        <f ca="1">IFERROR(OFFSET('Maximum minutes'!$C$1,T4145+1,-1+MATCH(G4145,OFFSET('Maximum minutes'!$C$1,T4145-1,0,1,50),0)),0)</f>
        <v>0</v>
      </c>
      <c r="W4145" s="38">
        <f t="shared" ca="1" si="128"/>
        <v>0</v>
      </c>
    </row>
    <row r="4146" spans="1:23" s="36" customFormat="1" ht="18.75">
      <c r="A4146" s="34"/>
      <c r="B4146" s="39"/>
      <c r="C4146" s="39"/>
      <c r="D4146" s="35"/>
      <c r="E4146" s="40"/>
      <c r="F4146" s="39"/>
      <c r="G4146" s="39"/>
      <c r="H4146" s="39"/>
      <c r="I4146" s="34"/>
      <c r="J4146" s="34"/>
      <c r="K4146" s="34"/>
      <c r="L4146" s="34"/>
      <c r="M4146" s="43" t="str">
        <f ca="1">IFERROR(OFFSET('Maximum minutes'!$C$1,T4146,MATCH(IF(G4146&lt;&gt;"",G4146,F4146),OFFSET('Maximum minutes'!$C$1,T4146-1,0,1,U4146+1),0)-1)*IF(OR(ISNUMBER(J4146),J4146="sans examen"),1,0)*IF(W4146&lt;MinDate,1,0),"")</f>
        <v/>
      </c>
      <c r="N4146" s="36">
        <f t="shared" ca="1" si="129"/>
        <v>0</v>
      </c>
      <c r="O4146" s="36" t="e">
        <f ca="1">LEFT(OFFSET(Lists!$Q$2,MATCH(E4146,Lists!$R$3:$R$19,0),0),4)</f>
        <v>#N/A</v>
      </c>
      <c r="P4146" s="36" t="e">
        <f ca="1">MATCH(O4146,Lists!$S$2:$S$640,1)</f>
        <v>#N/A</v>
      </c>
      <c r="Q4146" s="36" t="e">
        <f ca="1">MATCH(LEFT(OFFSET(Lists!$Q$2,MATCH(E4146,Lists!$R$3:$R$19,0)+1,0),4),Lists!$S$3:$S$640,1)</f>
        <v>#N/A</v>
      </c>
      <c r="R4146" s="36" t="e">
        <f ca="1">LEFT(OFFSET(Lists!$S$2,P4146-1+MATCH(F4146,OFFSET(Lists!$T$3,P4146-1,0,Q4146-P4146+1),0),0),6)</f>
        <v>#N/A</v>
      </c>
      <c r="S4146" s="36" t="e">
        <f ca="1">VLOOKUP(R4146,Lists!B:D,3,FALSE)</f>
        <v>#N/A</v>
      </c>
      <c r="T4146" s="36" t="str">
        <f>IF(F4146&lt;&gt;"",MATCH(R4146,'Maximum minutes'!B:B,0),"")</f>
        <v/>
      </c>
      <c r="U4146" s="36">
        <f ca="1">IF(F4146&lt;&gt;"",COUNTA(OFFSET('Maximum minutes'!$C$1,'Annexe A1 Cours'!T4146,0,1,50)),0)</f>
        <v>0</v>
      </c>
      <c r="V4146" s="37">
        <f ca="1">IFERROR(OFFSET('Maximum minutes'!$C$1,T4146+1,-1+MATCH(G4146,OFFSET('Maximum minutes'!$C$1,T4146-1,0,1,50),0)),0)</f>
        <v>0</v>
      </c>
      <c r="W4146" s="38">
        <f t="shared" ca="1" si="128"/>
        <v>0</v>
      </c>
    </row>
    <row r="4147" spans="1:23" s="36" customFormat="1" ht="18.75">
      <c r="A4147" s="34"/>
      <c r="B4147" s="39"/>
      <c r="C4147" s="39"/>
      <c r="D4147" s="35"/>
      <c r="E4147" s="40"/>
      <c r="F4147" s="39"/>
      <c r="G4147" s="39"/>
      <c r="H4147" s="39"/>
      <c r="I4147" s="34"/>
      <c r="J4147" s="34"/>
      <c r="K4147" s="34"/>
      <c r="L4147" s="34"/>
      <c r="M4147" s="43" t="str">
        <f ca="1">IFERROR(OFFSET('Maximum minutes'!$C$1,T4147,MATCH(IF(G4147&lt;&gt;"",G4147,F4147),OFFSET('Maximum minutes'!$C$1,T4147-1,0,1,U4147+1),0)-1)*IF(OR(ISNUMBER(J4147),J4147="sans examen"),1,0)*IF(W4147&lt;MinDate,1,0),"")</f>
        <v/>
      </c>
      <c r="N4147" s="36">
        <f t="shared" ca="1" si="129"/>
        <v>0</v>
      </c>
      <c r="O4147" s="36" t="e">
        <f ca="1">LEFT(OFFSET(Lists!$Q$2,MATCH(E4147,Lists!$R$3:$R$19,0),0),4)</f>
        <v>#N/A</v>
      </c>
      <c r="P4147" s="36" t="e">
        <f ca="1">MATCH(O4147,Lists!$S$2:$S$640,1)</f>
        <v>#N/A</v>
      </c>
      <c r="Q4147" s="36" t="e">
        <f ca="1">MATCH(LEFT(OFFSET(Lists!$Q$2,MATCH(E4147,Lists!$R$3:$R$19,0)+1,0),4),Lists!$S$3:$S$640,1)</f>
        <v>#N/A</v>
      </c>
      <c r="R4147" s="36" t="e">
        <f ca="1">LEFT(OFFSET(Lists!$S$2,P4147-1+MATCH(F4147,OFFSET(Lists!$T$3,P4147-1,0,Q4147-P4147+1),0),0),6)</f>
        <v>#N/A</v>
      </c>
      <c r="S4147" s="36" t="e">
        <f ca="1">VLOOKUP(R4147,Lists!B:D,3,FALSE)</f>
        <v>#N/A</v>
      </c>
      <c r="T4147" s="36" t="str">
        <f>IF(F4147&lt;&gt;"",MATCH(R4147,'Maximum minutes'!B:B,0),"")</f>
        <v/>
      </c>
      <c r="U4147" s="36">
        <f ca="1">IF(F4147&lt;&gt;"",COUNTA(OFFSET('Maximum minutes'!$C$1,'Annexe A1 Cours'!T4147,0,1,50)),0)</f>
        <v>0</v>
      </c>
      <c r="V4147" s="37">
        <f ca="1">IFERROR(OFFSET('Maximum minutes'!$C$1,T4147+1,-1+MATCH(G4147,OFFSET('Maximum minutes'!$C$1,T4147-1,0,1,50),0)),0)</f>
        <v>0</v>
      </c>
      <c r="W4147" s="38">
        <f t="shared" ca="1" si="128"/>
        <v>0</v>
      </c>
    </row>
    <row r="4148" spans="1:23" s="36" customFormat="1" ht="18.75">
      <c r="A4148" s="34"/>
      <c r="B4148" s="39"/>
      <c r="C4148" s="39"/>
      <c r="D4148" s="35"/>
      <c r="E4148" s="40"/>
      <c r="F4148" s="39"/>
      <c r="G4148" s="39"/>
      <c r="H4148" s="39"/>
      <c r="I4148" s="34"/>
      <c r="J4148" s="34"/>
      <c r="K4148" s="34"/>
      <c r="L4148" s="34"/>
      <c r="M4148" s="43" t="str">
        <f ca="1">IFERROR(OFFSET('Maximum minutes'!$C$1,T4148,MATCH(IF(G4148&lt;&gt;"",G4148,F4148),OFFSET('Maximum minutes'!$C$1,T4148-1,0,1,U4148+1),0)-1)*IF(OR(ISNUMBER(J4148),J4148="sans examen"),1,0)*IF(W4148&lt;MinDate,1,0),"")</f>
        <v/>
      </c>
      <c r="N4148" s="36">
        <f t="shared" ca="1" si="129"/>
        <v>0</v>
      </c>
      <c r="O4148" s="36" t="e">
        <f ca="1">LEFT(OFFSET(Lists!$Q$2,MATCH(E4148,Lists!$R$3:$R$19,0),0),4)</f>
        <v>#N/A</v>
      </c>
      <c r="P4148" s="36" t="e">
        <f ca="1">MATCH(O4148,Lists!$S$2:$S$640,1)</f>
        <v>#N/A</v>
      </c>
      <c r="Q4148" s="36" t="e">
        <f ca="1">MATCH(LEFT(OFFSET(Lists!$Q$2,MATCH(E4148,Lists!$R$3:$R$19,0)+1,0),4),Lists!$S$3:$S$640,1)</f>
        <v>#N/A</v>
      </c>
      <c r="R4148" s="36" t="e">
        <f ca="1">LEFT(OFFSET(Lists!$S$2,P4148-1+MATCH(F4148,OFFSET(Lists!$T$3,P4148-1,0,Q4148-P4148+1),0),0),6)</f>
        <v>#N/A</v>
      </c>
      <c r="S4148" s="36" t="e">
        <f ca="1">VLOOKUP(R4148,Lists!B:D,3,FALSE)</f>
        <v>#N/A</v>
      </c>
      <c r="T4148" s="36" t="str">
        <f>IF(F4148&lt;&gt;"",MATCH(R4148,'Maximum minutes'!B:B,0),"")</f>
        <v/>
      </c>
      <c r="U4148" s="36">
        <f ca="1">IF(F4148&lt;&gt;"",COUNTA(OFFSET('Maximum minutes'!$C$1,'Annexe A1 Cours'!T4148,0,1,50)),0)</f>
        <v>0</v>
      </c>
      <c r="V4148" s="37">
        <f ca="1">IFERROR(OFFSET('Maximum minutes'!$C$1,T4148+1,-1+MATCH(G4148,OFFSET('Maximum minutes'!$C$1,T4148-1,0,1,50),0)),0)</f>
        <v>0</v>
      </c>
      <c r="W4148" s="38">
        <f t="shared" ca="1" si="128"/>
        <v>0</v>
      </c>
    </row>
    <row r="4149" spans="1:23" s="36" customFormat="1" ht="18.75">
      <c r="A4149" s="34"/>
      <c r="B4149" s="39"/>
      <c r="C4149" s="39"/>
      <c r="D4149" s="35"/>
      <c r="E4149" s="40"/>
      <c r="F4149" s="39"/>
      <c r="G4149" s="39"/>
      <c r="H4149" s="39"/>
      <c r="I4149" s="34"/>
      <c r="J4149" s="34"/>
      <c r="K4149" s="34"/>
      <c r="L4149" s="34"/>
      <c r="M4149" s="43" t="str">
        <f ca="1">IFERROR(OFFSET('Maximum minutes'!$C$1,T4149,MATCH(IF(G4149&lt;&gt;"",G4149,F4149),OFFSET('Maximum minutes'!$C$1,T4149-1,0,1,U4149+1),0)-1)*IF(OR(ISNUMBER(J4149),J4149="sans examen"),1,0)*IF(W4149&lt;MinDate,1,0),"")</f>
        <v/>
      </c>
      <c r="N4149" s="36">
        <f t="shared" ca="1" si="129"/>
        <v>0</v>
      </c>
      <c r="O4149" s="36" t="e">
        <f ca="1">LEFT(OFFSET(Lists!$Q$2,MATCH(E4149,Lists!$R$3:$R$19,0),0),4)</f>
        <v>#N/A</v>
      </c>
      <c r="P4149" s="36" t="e">
        <f ca="1">MATCH(O4149,Lists!$S$2:$S$640,1)</f>
        <v>#N/A</v>
      </c>
      <c r="Q4149" s="36" t="e">
        <f ca="1">MATCH(LEFT(OFFSET(Lists!$Q$2,MATCH(E4149,Lists!$R$3:$R$19,0)+1,0),4),Lists!$S$3:$S$640,1)</f>
        <v>#N/A</v>
      </c>
      <c r="R4149" s="36" t="e">
        <f ca="1">LEFT(OFFSET(Lists!$S$2,P4149-1+MATCH(F4149,OFFSET(Lists!$T$3,P4149-1,0,Q4149-P4149+1),0),0),6)</f>
        <v>#N/A</v>
      </c>
      <c r="S4149" s="36" t="e">
        <f ca="1">VLOOKUP(R4149,Lists!B:D,3,FALSE)</f>
        <v>#N/A</v>
      </c>
      <c r="T4149" s="36" t="str">
        <f>IF(F4149&lt;&gt;"",MATCH(R4149,'Maximum minutes'!B:B,0),"")</f>
        <v/>
      </c>
      <c r="U4149" s="36">
        <f ca="1">IF(F4149&lt;&gt;"",COUNTA(OFFSET('Maximum minutes'!$C$1,'Annexe A1 Cours'!T4149,0,1,50)),0)</f>
        <v>0</v>
      </c>
      <c r="V4149" s="37">
        <f ca="1">IFERROR(OFFSET('Maximum minutes'!$C$1,T4149+1,-1+MATCH(G4149,OFFSET('Maximum minutes'!$C$1,T4149-1,0,1,50),0)),0)</f>
        <v>0</v>
      </c>
      <c r="W4149" s="38">
        <f t="shared" ca="1" si="128"/>
        <v>0</v>
      </c>
    </row>
    <row r="4150" spans="1:23" s="36" customFormat="1" ht="18.75">
      <c r="A4150" s="34"/>
      <c r="B4150" s="39"/>
      <c r="C4150" s="39"/>
      <c r="D4150" s="35"/>
      <c r="E4150" s="40"/>
      <c r="F4150" s="39"/>
      <c r="G4150" s="39"/>
      <c r="H4150" s="39"/>
      <c r="I4150" s="34"/>
      <c r="J4150" s="34"/>
      <c r="K4150" s="34"/>
      <c r="L4150" s="34"/>
      <c r="M4150" s="43" t="str">
        <f ca="1">IFERROR(OFFSET('Maximum minutes'!$C$1,T4150,MATCH(IF(G4150&lt;&gt;"",G4150,F4150),OFFSET('Maximum minutes'!$C$1,T4150-1,0,1,U4150+1),0)-1)*IF(OR(ISNUMBER(J4150),J4150="sans examen"),1,0)*IF(W4150&lt;MinDate,1,0),"")</f>
        <v/>
      </c>
      <c r="N4150" s="36">
        <f t="shared" ca="1" si="129"/>
        <v>0</v>
      </c>
      <c r="O4150" s="36" t="e">
        <f ca="1">LEFT(OFFSET(Lists!$Q$2,MATCH(E4150,Lists!$R$3:$R$19,0),0),4)</f>
        <v>#N/A</v>
      </c>
      <c r="P4150" s="36" t="e">
        <f ca="1">MATCH(O4150,Lists!$S$2:$S$640,1)</f>
        <v>#N/A</v>
      </c>
      <c r="Q4150" s="36" t="e">
        <f ca="1">MATCH(LEFT(OFFSET(Lists!$Q$2,MATCH(E4150,Lists!$R$3:$R$19,0)+1,0),4),Lists!$S$3:$S$640,1)</f>
        <v>#N/A</v>
      </c>
      <c r="R4150" s="36" t="e">
        <f ca="1">LEFT(OFFSET(Lists!$S$2,P4150-1+MATCH(F4150,OFFSET(Lists!$T$3,P4150-1,0,Q4150-P4150+1),0),0),6)</f>
        <v>#N/A</v>
      </c>
      <c r="S4150" s="36" t="e">
        <f ca="1">VLOOKUP(R4150,Lists!B:D,3,FALSE)</f>
        <v>#N/A</v>
      </c>
      <c r="T4150" s="36" t="str">
        <f>IF(F4150&lt;&gt;"",MATCH(R4150,'Maximum minutes'!B:B,0),"")</f>
        <v/>
      </c>
      <c r="U4150" s="36">
        <f ca="1">IF(F4150&lt;&gt;"",COUNTA(OFFSET('Maximum minutes'!$C$1,'Annexe A1 Cours'!T4150,0,1,50)),0)</f>
        <v>0</v>
      </c>
      <c r="V4150" s="37">
        <f ca="1">IFERROR(OFFSET('Maximum minutes'!$C$1,T4150+1,-1+MATCH(G4150,OFFSET('Maximum minutes'!$C$1,T4150-1,0,1,50),0)),0)</f>
        <v>0</v>
      </c>
      <c r="W4150" s="38">
        <f t="shared" ca="1" si="128"/>
        <v>0</v>
      </c>
    </row>
    <row r="4151" spans="1:23" s="36" customFormat="1" ht="18.75">
      <c r="A4151" s="34"/>
      <c r="B4151" s="39"/>
      <c r="C4151" s="39"/>
      <c r="D4151" s="35"/>
      <c r="E4151" s="40"/>
      <c r="F4151" s="39"/>
      <c r="G4151" s="39"/>
      <c r="H4151" s="39"/>
      <c r="I4151" s="34"/>
      <c r="J4151" s="34"/>
      <c r="K4151" s="34"/>
      <c r="L4151" s="34"/>
      <c r="M4151" s="43" t="str">
        <f ca="1">IFERROR(OFFSET('Maximum minutes'!$C$1,T4151,MATCH(IF(G4151&lt;&gt;"",G4151,F4151),OFFSET('Maximum minutes'!$C$1,T4151-1,0,1,U4151+1),0)-1)*IF(OR(ISNUMBER(J4151),J4151="sans examen"),1,0)*IF(W4151&lt;MinDate,1,0),"")</f>
        <v/>
      </c>
      <c r="N4151" s="36">
        <f t="shared" ca="1" si="129"/>
        <v>0</v>
      </c>
      <c r="O4151" s="36" t="e">
        <f ca="1">LEFT(OFFSET(Lists!$Q$2,MATCH(E4151,Lists!$R$3:$R$19,0),0),4)</f>
        <v>#N/A</v>
      </c>
      <c r="P4151" s="36" t="e">
        <f ca="1">MATCH(O4151,Lists!$S$2:$S$640,1)</f>
        <v>#N/A</v>
      </c>
      <c r="Q4151" s="36" t="e">
        <f ca="1">MATCH(LEFT(OFFSET(Lists!$Q$2,MATCH(E4151,Lists!$R$3:$R$19,0)+1,0),4),Lists!$S$3:$S$640,1)</f>
        <v>#N/A</v>
      </c>
      <c r="R4151" s="36" t="e">
        <f ca="1">LEFT(OFFSET(Lists!$S$2,P4151-1+MATCH(F4151,OFFSET(Lists!$T$3,P4151-1,0,Q4151-P4151+1),0),0),6)</f>
        <v>#N/A</v>
      </c>
      <c r="S4151" s="36" t="e">
        <f ca="1">VLOOKUP(R4151,Lists!B:D,3,FALSE)</f>
        <v>#N/A</v>
      </c>
      <c r="T4151" s="36" t="str">
        <f>IF(F4151&lt;&gt;"",MATCH(R4151,'Maximum minutes'!B:B,0),"")</f>
        <v/>
      </c>
      <c r="U4151" s="36">
        <f ca="1">IF(F4151&lt;&gt;"",COUNTA(OFFSET('Maximum minutes'!$C$1,'Annexe A1 Cours'!T4151,0,1,50)),0)</f>
        <v>0</v>
      </c>
      <c r="V4151" s="37">
        <f ca="1">IFERROR(OFFSET('Maximum minutes'!$C$1,T4151+1,-1+MATCH(G4151,OFFSET('Maximum minutes'!$C$1,T4151-1,0,1,50),0)),0)</f>
        <v>0</v>
      </c>
      <c r="W4151" s="38">
        <f t="shared" ca="1" si="128"/>
        <v>0</v>
      </c>
    </row>
    <row r="4152" spans="1:23" s="36" customFormat="1" ht="18.75">
      <c r="A4152" s="34"/>
      <c r="B4152" s="39"/>
      <c r="C4152" s="39"/>
      <c r="D4152" s="35"/>
      <c r="E4152" s="40"/>
      <c r="F4152" s="39"/>
      <c r="G4152" s="39"/>
      <c r="H4152" s="39"/>
      <c r="I4152" s="34"/>
      <c r="J4152" s="34"/>
      <c r="K4152" s="34"/>
      <c r="L4152" s="34"/>
      <c r="M4152" s="43" t="str">
        <f ca="1">IFERROR(OFFSET('Maximum minutes'!$C$1,T4152,MATCH(IF(G4152&lt;&gt;"",G4152,F4152),OFFSET('Maximum minutes'!$C$1,T4152-1,0,1,U4152+1),0)-1)*IF(OR(ISNUMBER(J4152),J4152="sans examen"),1,0)*IF(W4152&lt;MinDate,1,0),"")</f>
        <v/>
      </c>
      <c r="N4152" s="36">
        <f t="shared" ca="1" si="129"/>
        <v>0</v>
      </c>
      <c r="O4152" s="36" t="e">
        <f ca="1">LEFT(OFFSET(Lists!$Q$2,MATCH(E4152,Lists!$R$3:$R$19,0),0),4)</f>
        <v>#N/A</v>
      </c>
      <c r="P4152" s="36" t="e">
        <f ca="1">MATCH(O4152,Lists!$S$2:$S$640,1)</f>
        <v>#N/A</v>
      </c>
      <c r="Q4152" s="36" t="e">
        <f ca="1">MATCH(LEFT(OFFSET(Lists!$Q$2,MATCH(E4152,Lists!$R$3:$R$19,0)+1,0),4),Lists!$S$3:$S$640,1)</f>
        <v>#N/A</v>
      </c>
      <c r="R4152" s="36" t="e">
        <f ca="1">LEFT(OFFSET(Lists!$S$2,P4152-1+MATCH(F4152,OFFSET(Lists!$T$3,P4152-1,0,Q4152-P4152+1),0),0),6)</f>
        <v>#N/A</v>
      </c>
      <c r="S4152" s="36" t="e">
        <f ca="1">VLOOKUP(R4152,Lists!B:D,3,FALSE)</f>
        <v>#N/A</v>
      </c>
      <c r="T4152" s="36" t="str">
        <f>IF(F4152&lt;&gt;"",MATCH(R4152,'Maximum minutes'!B:B,0),"")</f>
        <v/>
      </c>
      <c r="U4152" s="36">
        <f ca="1">IF(F4152&lt;&gt;"",COUNTA(OFFSET('Maximum minutes'!$C$1,'Annexe A1 Cours'!T4152,0,1,50)),0)</f>
        <v>0</v>
      </c>
      <c r="V4152" s="37">
        <f ca="1">IFERROR(OFFSET('Maximum minutes'!$C$1,T4152+1,-1+MATCH(G4152,OFFSET('Maximum minutes'!$C$1,T4152-1,0,1,50),0)),0)</f>
        <v>0</v>
      </c>
      <c r="W4152" s="38">
        <f t="shared" ca="1" si="128"/>
        <v>0</v>
      </c>
    </row>
    <row r="4153" spans="1:23" s="36" customFormat="1" ht="18.75">
      <c r="A4153" s="34"/>
      <c r="B4153" s="39"/>
      <c r="C4153" s="39"/>
      <c r="D4153" s="35"/>
      <c r="E4153" s="40"/>
      <c r="F4153" s="39"/>
      <c r="G4153" s="39"/>
      <c r="H4153" s="39"/>
      <c r="I4153" s="34"/>
      <c r="J4153" s="34"/>
      <c r="K4153" s="34"/>
      <c r="L4153" s="34"/>
      <c r="M4153" s="43" t="str">
        <f ca="1">IFERROR(OFFSET('Maximum minutes'!$C$1,T4153,MATCH(IF(G4153&lt;&gt;"",G4153,F4153),OFFSET('Maximum minutes'!$C$1,T4153-1,0,1,U4153+1),0)-1)*IF(OR(ISNUMBER(J4153),J4153="sans examen"),1,0)*IF(W4153&lt;MinDate,1,0),"")</f>
        <v/>
      </c>
      <c r="N4153" s="36">
        <f t="shared" ca="1" si="129"/>
        <v>0</v>
      </c>
      <c r="O4153" s="36" t="e">
        <f ca="1">LEFT(OFFSET(Lists!$Q$2,MATCH(E4153,Lists!$R$3:$R$19,0),0),4)</f>
        <v>#N/A</v>
      </c>
      <c r="P4153" s="36" t="e">
        <f ca="1">MATCH(O4153,Lists!$S$2:$S$640,1)</f>
        <v>#N/A</v>
      </c>
      <c r="Q4153" s="36" t="e">
        <f ca="1">MATCH(LEFT(OFFSET(Lists!$Q$2,MATCH(E4153,Lists!$R$3:$R$19,0)+1,0),4),Lists!$S$3:$S$640,1)</f>
        <v>#N/A</v>
      </c>
      <c r="R4153" s="36" t="e">
        <f ca="1">LEFT(OFFSET(Lists!$S$2,P4153-1+MATCH(F4153,OFFSET(Lists!$T$3,P4153-1,0,Q4153-P4153+1),0),0),6)</f>
        <v>#N/A</v>
      </c>
      <c r="S4153" s="36" t="e">
        <f ca="1">VLOOKUP(R4153,Lists!B:D,3,FALSE)</f>
        <v>#N/A</v>
      </c>
      <c r="T4153" s="36" t="str">
        <f>IF(F4153&lt;&gt;"",MATCH(R4153,'Maximum minutes'!B:B,0),"")</f>
        <v/>
      </c>
      <c r="U4153" s="36">
        <f ca="1">IF(F4153&lt;&gt;"",COUNTA(OFFSET('Maximum minutes'!$C$1,'Annexe A1 Cours'!T4153,0,1,50)),0)</f>
        <v>0</v>
      </c>
      <c r="V4153" s="37">
        <f ca="1">IFERROR(OFFSET('Maximum minutes'!$C$1,T4153+1,-1+MATCH(G4153,OFFSET('Maximum minutes'!$C$1,T4153-1,0,1,50),0)),0)</f>
        <v>0</v>
      </c>
      <c r="W4153" s="38">
        <f t="shared" ca="1" si="128"/>
        <v>0</v>
      </c>
    </row>
    <row r="4154" spans="1:23" s="36" customFormat="1" ht="18.75">
      <c r="A4154" s="34"/>
      <c r="B4154" s="39"/>
      <c r="C4154" s="39"/>
      <c r="D4154" s="35"/>
      <c r="E4154" s="40"/>
      <c r="F4154" s="39"/>
      <c r="G4154" s="39"/>
      <c r="H4154" s="39"/>
      <c r="I4154" s="34"/>
      <c r="J4154" s="34"/>
      <c r="K4154" s="34"/>
      <c r="L4154" s="34"/>
      <c r="M4154" s="43" t="str">
        <f ca="1">IFERROR(OFFSET('Maximum minutes'!$C$1,T4154,MATCH(IF(G4154&lt;&gt;"",G4154,F4154),OFFSET('Maximum minutes'!$C$1,T4154-1,0,1,U4154+1),0)-1)*IF(OR(ISNUMBER(J4154),J4154="sans examen"),1,0)*IF(W4154&lt;MinDate,1,0),"")</f>
        <v/>
      </c>
      <c r="N4154" s="36">
        <f t="shared" ca="1" si="129"/>
        <v>0</v>
      </c>
      <c r="O4154" s="36" t="e">
        <f ca="1">LEFT(OFFSET(Lists!$Q$2,MATCH(E4154,Lists!$R$3:$R$19,0),0),4)</f>
        <v>#N/A</v>
      </c>
      <c r="P4154" s="36" t="e">
        <f ca="1">MATCH(O4154,Lists!$S$2:$S$640,1)</f>
        <v>#N/A</v>
      </c>
      <c r="Q4154" s="36" t="e">
        <f ca="1">MATCH(LEFT(OFFSET(Lists!$Q$2,MATCH(E4154,Lists!$R$3:$R$19,0)+1,0),4),Lists!$S$3:$S$640,1)</f>
        <v>#N/A</v>
      </c>
      <c r="R4154" s="36" t="e">
        <f ca="1">LEFT(OFFSET(Lists!$S$2,P4154-1+MATCH(F4154,OFFSET(Lists!$T$3,P4154-1,0,Q4154-P4154+1),0),0),6)</f>
        <v>#N/A</v>
      </c>
      <c r="S4154" s="36" t="e">
        <f ca="1">VLOOKUP(R4154,Lists!B:D,3,FALSE)</f>
        <v>#N/A</v>
      </c>
      <c r="T4154" s="36" t="str">
        <f>IF(F4154&lt;&gt;"",MATCH(R4154,'Maximum minutes'!B:B,0),"")</f>
        <v/>
      </c>
      <c r="U4154" s="36">
        <f ca="1">IF(F4154&lt;&gt;"",COUNTA(OFFSET('Maximum minutes'!$C$1,'Annexe A1 Cours'!T4154,0,1,50)),0)</f>
        <v>0</v>
      </c>
      <c r="V4154" s="37">
        <f ca="1">IFERROR(OFFSET('Maximum minutes'!$C$1,T4154+1,-1+MATCH(G4154,OFFSET('Maximum minutes'!$C$1,T4154-1,0,1,50),0)),0)</f>
        <v>0</v>
      </c>
      <c r="W4154" s="38">
        <f t="shared" ca="1" si="128"/>
        <v>0</v>
      </c>
    </row>
    <row r="4155" spans="1:23" s="36" customFormat="1" ht="18.75">
      <c r="A4155" s="34"/>
      <c r="B4155" s="39"/>
      <c r="C4155" s="39"/>
      <c r="D4155" s="35"/>
      <c r="E4155" s="40"/>
      <c r="F4155" s="39"/>
      <c r="G4155" s="39"/>
      <c r="H4155" s="39"/>
      <c r="I4155" s="34"/>
      <c r="J4155" s="34"/>
      <c r="K4155" s="34"/>
      <c r="L4155" s="34"/>
      <c r="M4155" s="43" t="str">
        <f ca="1">IFERROR(OFFSET('Maximum minutes'!$C$1,T4155,MATCH(IF(G4155&lt;&gt;"",G4155,F4155),OFFSET('Maximum minutes'!$C$1,T4155-1,0,1,U4155+1),0)-1)*IF(OR(ISNUMBER(J4155),J4155="sans examen"),1,0)*IF(W4155&lt;MinDate,1,0),"")</f>
        <v/>
      </c>
      <c r="N4155" s="36">
        <f t="shared" ca="1" si="129"/>
        <v>0</v>
      </c>
      <c r="O4155" s="36" t="e">
        <f ca="1">LEFT(OFFSET(Lists!$Q$2,MATCH(E4155,Lists!$R$3:$R$19,0),0),4)</f>
        <v>#N/A</v>
      </c>
      <c r="P4155" s="36" t="e">
        <f ca="1">MATCH(O4155,Lists!$S$2:$S$640,1)</f>
        <v>#N/A</v>
      </c>
      <c r="Q4155" s="36" t="e">
        <f ca="1">MATCH(LEFT(OFFSET(Lists!$Q$2,MATCH(E4155,Lists!$R$3:$R$19,0)+1,0),4),Lists!$S$3:$S$640,1)</f>
        <v>#N/A</v>
      </c>
      <c r="R4155" s="36" t="e">
        <f ca="1">LEFT(OFFSET(Lists!$S$2,P4155-1+MATCH(F4155,OFFSET(Lists!$T$3,P4155-1,0,Q4155-P4155+1),0),0),6)</f>
        <v>#N/A</v>
      </c>
      <c r="S4155" s="36" t="e">
        <f ca="1">VLOOKUP(R4155,Lists!B:D,3,FALSE)</f>
        <v>#N/A</v>
      </c>
      <c r="T4155" s="36" t="str">
        <f>IF(F4155&lt;&gt;"",MATCH(R4155,'Maximum minutes'!B:B,0),"")</f>
        <v/>
      </c>
      <c r="U4155" s="36">
        <f ca="1">IF(F4155&lt;&gt;"",COUNTA(OFFSET('Maximum minutes'!$C$1,'Annexe A1 Cours'!T4155,0,1,50)),0)</f>
        <v>0</v>
      </c>
      <c r="V4155" s="37">
        <f ca="1">IFERROR(OFFSET('Maximum minutes'!$C$1,T4155+1,-1+MATCH(G4155,OFFSET('Maximum minutes'!$C$1,T4155-1,0,1,50),0)),0)</f>
        <v>0</v>
      </c>
      <c r="W4155" s="38">
        <f t="shared" ca="1" si="128"/>
        <v>0</v>
      </c>
    </row>
    <row r="4156" spans="1:23" s="36" customFormat="1" ht="18.75">
      <c r="A4156" s="34"/>
      <c r="B4156" s="39"/>
      <c r="C4156" s="39"/>
      <c r="D4156" s="35"/>
      <c r="E4156" s="40"/>
      <c r="F4156" s="39"/>
      <c r="G4156" s="39"/>
      <c r="H4156" s="39"/>
      <c r="I4156" s="34"/>
      <c r="J4156" s="34"/>
      <c r="K4156" s="34"/>
      <c r="L4156" s="34"/>
      <c r="M4156" s="43" t="str">
        <f ca="1">IFERROR(OFFSET('Maximum minutes'!$C$1,T4156,MATCH(IF(G4156&lt;&gt;"",G4156,F4156),OFFSET('Maximum minutes'!$C$1,T4156-1,0,1,U4156+1),0)-1)*IF(OR(ISNUMBER(J4156),J4156="sans examen"),1,0)*IF(W4156&lt;MinDate,1,0),"")</f>
        <v/>
      </c>
      <c r="N4156" s="36">
        <f t="shared" ca="1" si="129"/>
        <v>0</v>
      </c>
      <c r="O4156" s="36" t="e">
        <f ca="1">LEFT(OFFSET(Lists!$Q$2,MATCH(E4156,Lists!$R$3:$R$19,0),0),4)</f>
        <v>#N/A</v>
      </c>
      <c r="P4156" s="36" t="e">
        <f ca="1">MATCH(O4156,Lists!$S$2:$S$640,1)</f>
        <v>#N/A</v>
      </c>
      <c r="Q4156" s="36" t="e">
        <f ca="1">MATCH(LEFT(OFFSET(Lists!$Q$2,MATCH(E4156,Lists!$R$3:$R$19,0)+1,0),4),Lists!$S$3:$S$640,1)</f>
        <v>#N/A</v>
      </c>
      <c r="R4156" s="36" t="e">
        <f ca="1">LEFT(OFFSET(Lists!$S$2,P4156-1+MATCH(F4156,OFFSET(Lists!$T$3,P4156-1,0,Q4156-P4156+1),0),0),6)</f>
        <v>#N/A</v>
      </c>
      <c r="S4156" s="36" t="e">
        <f ca="1">VLOOKUP(R4156,Lists!B:D,3,FALSE)</f>
        <v>#N/A</v>
      </c>
      <c r="T4156" s="36" t="str">
        <f>IF(F4156&lt;&gt;"",MATCH(R4156,'Maximum minutes'!B:B,0),"")</f>
        <v/>
      </c>
      <c r="U4156" s="36">
        <f ca="1">IF(F4156&lt;&gt;"",COUNTA(OFFSET('Maximum minutes'!$C$1,'Annexe A1 Cours'!T4156,0,1,50)),0)</f>
        <v>0</v>
      </c>
      <c r="V4156" s="37">
        <f ca="1">IFERROR(OFFSET('Maximum minutes'!$C$1,T4156+1,-1+MATCH(G4156,OFFSET('Maximum minutes'!$C$1,T4156-1,0,1,50),0)),0)</f>
        <v>0</v>
      </c>
      <c r="W4156" s="38">
        <f t="shared" ca="1" si="128"/>
        <v>0</v>
      </c>
    </row>
    <row r="4157" spans="1:23" s="36" customFormat="1" ht="18.75">
      <c r="A4157" s="34"/>
      <c r="B4157" s="39"/>
      <c r="C4157" s="39"/>
      <c r="D4157" s="35"/>
      <c r="E4157" s="40"/>
      <c r="F4157" s="39"/>
      <c r="G4157" s="39"/>
      <c r="H4157" s="39"/>
      <c r="I4157" s="34"/>
      <c r="J4157" s="34"/>
      <c r="K4157" s="34"/>
      <c r="L4157" s="34"/>
      <c r="M4157" s="43" t="str">
        <f ca="1">IFERROR(OFFSET('Maximum minutes'!$C$1,T4157,MATCH(IF(G4157&lt;&gt;"",G4157,F4157),OFFSET('Maximum minutes'!$C$1,T4157-1,0,1,U4157+1),0)-1)*IF(OR(ISNUMBER(J4157),J4157="sans examen"),1,0)*IF(W4157&lt;MinDate,1,0),"")</f>
        <v/>
      </c>
      <c r="N4157" s="36">
        <f t="shared" ca="1" si="129"/>
        <v>0</v>
      </c>
      <c r="O4157" s="36" t="e">
        <f ca="1">LEFT(OFFSET(Lists!$Q$2,MATCH(E4157,Lists!$R$3:$R$19,0),0),4)</f>
        <v>#N/A</v>
      </c>
      <c r="P4157" s="36" t="e">
        <f ca="1">MATCH(O4157,Lists!$S$2:$S$640,1)</f>
        <v>#N/A</v>
      </c>
      <c r="Q4157" s="36" t="e">
        <f ca="1">MATCH(LEFT(OFFSET(Lists!$Q$2,MATCH(E4157,Lists!$R$3:$R$19,0)+1,0),4),Lists!$S$3:$S$640,1)</f>
        <v>#N/A</v>
      </c>
      <c r="R4157" s="36" t="e">
        <f ca="1">LEFT(OFFSET(Lists!$S$2,P4157-1+MATCH(F4157,OFFSET(Lists!$T$3,P4157-1,0,Q4157-P4157+1),0),0),6)</f>
        <v>#N/A</v>
      </c>
      <c r="S4157" s="36" t="e">
        <f ca="1">VLOOKUP(R4157,Lists!B:D,3,FALSE)</f>
        <v>#N/A</v>
      </c>
      <c r="T4157" s="36" t="str">
        <f>IF(F4157&lt;&gt;"",MATCH(R4157,'Maximum minutes'!B:B,0),"")</f>
        <v/>
      </c>
      <c r="U4157" s="36">
        <f ca="1">IF(F4157&lt;&gt;"",COUNTA(OFFSET('Maximum minutes'!$C$1,'Annexe A1 Cours'!T4157,0,1,50)),0)</f>
        <v>0</v>
      </c>
      <c r="V4157" s="37">
        <f ca="1">IFERROR(OFFSET('Maximum minutes'!$C$1,T4157+1,-1+MATCH(G4157,OFFSET('Maximum minutes'!$C$1,T4157-1,0,1,50),0)),0)</f>
        <v>0</v>
      </c>
      <c r="W4157" s="38">
        <f t="shared" ca="1" si="128"/>
        <v>0</v>
      </c>
    </row>
    <row r="4158" spans="1:23" s="36" customFormat="1" ht="18.75">
      <c r="A4158" s="34"/>
      <c r="B4158" s="39"/>
      <c r="C4158" s="39"/>
      <c r="D4158" s="35"/>
      <c r="E4158" s="40"/>
      <c r="F4158" s="39"/>
      <c r="G4158" s="39"/>
      <c r="H4158" s="39"/>
      <c r="I4158" s="34"/>
      <c r="J4158" s="34"/>
      <c r="K4158" s="34"/>
      <c r="L4158" s="34"/>
      <c r="M4158" s="43" t="str">
        <f ca="1">IFERROR(OFFSET('Maximum minutes'!$C$1,T4158,MATCH(IF(G4158&lt;&gt;"",G4158,F4158),OFFSET('Maximum minutes'!$C$1,T4158-1,0,1,U4158+1),0)-1)*IF(OR(ISNUMBER(J4158),J4158="sans examen"),1,0)*IF(W4158&lt;MinDate,1,0),"")</f>
        <v/>
      </c>
      <c r="N4158" s="36">
        <f t="shared" ca="1" si="129"/>
        <v>0</v>
      </c>
      <c r="O4158" s="36" t="e">
        <f ca="1">LEFT(OFFSET(Lists!$Q$2,MATCH(E4158,Lists!$R$3:$R$19,0),0),4)</f>
        <v>#N/A</v>
      </c>
      <c r="P4158" s="36" t="e">
        <f ca="1">MATCH(O4158,Lists!$S$2:$S$640,1)</f>
        <v>#N/A</v>
      </c>
      <c r="Q4158" s="36" t="e">
        <f ca="1">MATCH(LEFT(OFFSET(Lists!$Q$2,MATCH(E4158,Lists!$R$3:$R$19,0)+1,0),4),Lists!$S$3:$S$640,1)</f>
        <v>#N/A</v>
      </c>
      <c r="R4158" s="36" t="e">
        <f ca="1">LEFT(OFFSET(Lists!$S$2,P4158-1+MATCH(F4158,OFFSET(Lists!$T$3,P4158-1,0,Q4158-P4158+1),0),0),6)</f>
        <v>#N/A</v>
      </c>
      <c r="S4158" s="36" t="e">
        <f ca="1">VLOOKUP(R4158,Lists!B:D,3,FALSE)</f>
        <v>#N/A</v>
      </c>
      <c r="T4158" s="36" t="str">
        <f>IF(F4158&lt;&gt;"",MATCH(R4158,'Maximum minutes'!B:B,0),"")</f>
        <v/>
      </c>
      <c r="U4158" s="36">
        <f ca="1">IF(F4158&lt;&gt;"",COUNTA(OFFSET('Maximum minutes'!$C$1,'Annexe A1 Cours'!T4158,0,1,50)),0)</f>
        <v>0</v>
      </c>
      <c r="V4158" s="37">
        <f ca="1">IFERROR(OFFSET('Maximum minutes'!$C$1,T4158+1,-1+MATCH(G4158,OFFSET('Maximum minutes'!$C$1,T4158-1,0,1,50),0)),0)</f>
        <v>0</v>
      </c>
      <c r="W4158" s="38">
        <f t="shared" ca="1" si="128"/>
        <v>0</v>
      </c>
    </row>
    <row r="4159" spans="1:23" s="36" customFormat="1" ht="18.75">
      <c r="A4159" s="34"/>
      <c r="B4159" s="39"/>
      <c r="C4159" s="39"/>
      <c r="D4159" s="35"/>
      <c r="E4159" s="40"/>
      <c r="F4159" s="39"/>
      <c r="G4159" s="39"/>
      <c r="H4159" s="39"/>
      <c r="I4159" s="34"/>
      <c r="J4159" s="34"/>
      <c r="K4159" s="34"/>
      <c r="L4159" s="34"/>
      <c r="M4159" s="43" t="str">
        <f ca="1">IFERROR(OFFSET('Maximum minutes'!$C$1,T4159,MATCH(IF(G4159&lt;&gt;"",G4159,F4159),OFFSET('Maximum minutes'!$C$1,T4159-1,0,1,U4159+1),0)-1)*IF(OR(ISNUMBER(J4159),J4159="sans examen"),1,0)*IF(W4159&lt;MinDate,1,0),"")</f>
        <v/>
      </c>
      <c r="N4159" s="36">
        <f t="shared" ca="1" si="129"/>
        <v>0</v>
      </c>
      <c r="O4159" s="36" t="e">
        <f ca="1">LEFT(OFFSET(Lists!$Q$2,MATCH(E4159,Lists!$R$3:$R$19,0),0),4)</f>
        <v>#N/A</v>
      </c>
      <c r="P4159" s="36" t="e">
        <f ca="1">MATCH(O4159,Lists!$S$2:$S$640,1)</f>
        <v>#N/A</v>
      </c>
      <c r="Q4159" s="36" t="e">
        <f ca="1">MATCH(LEFT(OFFSET(Lists!$Q$2,MATCH(E4159,Lists!$R$3:$R$19,0)+1,0),4),Lists!$S$3:$S$640,1)</f>
        <v>#N/A</v>
      </c>
      <c r="R4159" s="36" t="e">
        <f ca="1">LEFT(OFFSET(Lists!$S$2,P4159-1+MATCH(F4159,OFFSET(Lists!$T$3,P4159-1,0,Q4159-P4159+1),0),0),6)</f>
        <v>#N/A</v>
      </c>
      <c r="S4159" s="36" t="e">
        <f ca="1">VLOOKUP(R4159,Lists!B:D,3,FALSE)</f>
        <v>#N/A</v>
      </c>
      <c r="T4159" s="36" t="str">
        <f>IF(F4159&lt;&gt;"",MATCH(R4159,'Maximum minutes'!B:B,0),"")</f>
        <v/>
      </c>
      <c r="U4159" s="36">
        <f ca="1">IF(F4159&lt;&gt;"",COUNTA(OFFSET('Maximum minutes'!$C$1,'Annexe A1 Cours'!T4159,0,1,50)),0)</f>
        <v>0</v>
      </c>
      <c r="V4159" s="37">
        <f ca="1">IFERROR(OFFSET('Maximum minutes'!$C$1,T4159+1,-1+MATCH(G4159,OFFSET('Maximum minutes'!$C$1,T4159-1,0,1,50),0)),0)</f>
        <v>0</v>
      </c>
      <c r="W4159" s="38">
        <f t="shared" ca="1" si="128"/>
        <v>0</v>
      </c>
    </row>
    <row r="4160" spans="1:23" s="36" customFormat="1" ht="18.75">
      <c r="A4160" s="34"/>
      <c r="B4160" s="39"/>
      <c r="C4160" s="39"/>
      <c r="D4160" s="35"/>
      <c r="E4160" s="40"/>
      <c r="F4160" s="39"/>
      <c r="G4160" s="39"/>
      <c r="H4160" s="39"/>
      <c r="I4160" s="34"/>
      <c r="J4160" s="34"/>
      <c r="K4160" s="34"/>
      <c r="L4160" s="34"/>
      <c r="M4160" s="43" t="str">
        <f ca="1">IFERROR(OFFSET('Maximum minutes'!$C$1,T4160,MATCH(IF(G4160&lt;&gt;"",G4160,F4160),OFFSET('Maximum minutes'!$C$1,T4160-1,0,1,U4160+1),0)-1)*IF(OR(ISNUMBER(J4160),J4160="sans examen"),1,0)*IF(W4160&lt;MinDate,1,0),"")</f>
        <v/>
      </c>
      <c r="N4160" s="36">
        <f t="shared" ca="1" si="129"/>
        <v>0</v>
      </c>
      <c r="O4160" s="36" t="e">
        <f ca="1">LEFT(OFFSET(Lists!$Q$2,MATCH(E4160,Lists!$R$3:$R$19,0),0),4)</f>
        <v>#N/A</v>
      </c>
      <c r="P4160" s="36" t="e">
        <f ca="1">MATCH(O4160,Lists!$S$2:$S$640,1)</f>
        <v>#N/A</v>
      </c>
      <c r="Q4160" s="36" t="e">
        <f ca="1">MATCH(LEFT(OFFSET(Lists!$Q$2,MATCH(E4160,Lists!$R$3:$R$19,0)+1,0),4),Lists!$S$3:$S$640,1)</f>
        <v>#N/A</v>
      </c>
      <c r="R4160" s="36" t="e">
        <f ca="1">LEFT(OFFSET(Lists!$S$2,P4160-1+MATCH(F4160,OFFSET(Lists!$T$3,P4160-1,0,Q4160-P4160+1),0),0),6)</f>
        <v>#N/A</v>
      </c>
      <c r="S4160" s="36" t="e">
        <f ca="1">VLOOKUP(R4160,Lists!B:D,3,FALSE)</f>
        <v>#N/A</v>
      </c>
      <c r="T4160" s="36" t="str">
        <f>IF(F4160&lt;&gt;"",MATCH(R4160,'Maximum minutes'!B:B,0),"")</f>
        <v/>
      </c>
      <c r="U4160" s="36">
        <f ca="1">IF(F4160&lt;&gt;"",COUNTA(OFFSET('Maximum minutes'!$C$1,'Annexe A1 Cours'!T4160,0,1,50)),0)</f>
        <v>0</v>
      </c>
      <c r="V4160" s="37">
        <f ca="1">IFERROR(OFFSET('Maximum minutes'!$C$1,T4160+1,-1+MATCH(G4160,OFFSET('Maximum minutes'!$C$1,T4160-1,0,1,50),0)),0)</f>
        <v>0</v>
      </c>
      <c r="W4160" s="38">
        <f t="shared" ca="1" si="128"/>
        <v>0</v>
      </c>
    </row>
    <row r="4161" spans="1:23" s="36" customFormat="1" ht="18.75">
      <c r="A4161" s="34"/>
      <c r="B4161" s="39"/>
      <c r="C4161" s="39"/>
      <c r="D4161" s="35"/>
      <c r="E4161" s="40"/>
      <c r="F4161" s="39"/>
      <c r="G4161" s="39"/>
      <c r="H4161" s="39"/>
      <c r="I4161" s="34"/>
      <c r="J4161" s="34"/>
      <c r="K4161" s="34"/>
      <c r="L4161" s="34"/>
      <c r="M4161" s="43" t="str">
        <f ca="1">IFERROR(OFFSET('Maximum minutes'!$C$1,T4161,MATCH(IF(G4161&lt;&gt;"",G4161,F4161),OFFSET('Maximum minutes'!$C$1,T4161-1,0,1,U4161+1),0)-1)*IF(OR(ISNUMBER(J4161),J4161="sans examen"),1,0)*IF(W4161&lt;MinDate,1,0),"")</f>
        <v/>
      </c>
      <c r="N4161" s="36">
        <f t="shared" ca="1" si="129"/>
        <v>0</v>
      </c>
      <c r="O4161" s="36" t="e">
        <f ca="1">LEFT(OFFSET(Lists!$Q$2,MATCH(E4161,Lists!$R$3:$R$19,0),0),4)</f>
        <v>#N/A</v>
      </c>
      <c r="P4161" s="36" t="e">
        <f ca="1">MATCH(O4161,Lists!$S$2:$S$640,1)</f>
        <v>#N/A</v>
      </c>
      <c r="Q4161" s="36" t="e">
        <f ca="1">MATCH(LEFT(OFFSET(Lists!$Q$2,MATCH(E4161,Lists!$R$3:$R$19,0)+1,0),4),Lists!$S$3:$S$640,1)</f>
        <v>#N/A</v>
      </c>
      <c r="R4161" s="36" t="e">
        <f ca="1">LEFT(OFFSET(Lists!$S$2,P4161-1+MATCH(F4161,OFFSET(Lists!$T$3,P4161-1,0,Q4161-P4161+1),0),0),6)</f>
        <v>#N/A</v>
      </c>
      <c r="S4161" s="36" t="e">
        <f ca="1">VLOOKUP(R4161,Lists!B:D,3,FALSE)</f>
        <v>#N/A</v>
      </c>
      <c r="T4161" s="36" t="str">
        <f>IF(F4161&lt;&gt;"",MATCH(R4161,'Maximum minutes'!B:B,0),"")</f>
        <v/>
      </c>
      <c r="U4161" s="36">
        <f ca="1">IF(F4161&lt;&gt;"",COUNTA(OFFSET('Maximum minutes'!$C$1,'Annexe A1 Cours'!T4161,0,1,50)),0)</f>
        <v>0</v>
      </c>
      <c r="V4161" s="37">
        <f ca="1">IFERROR(OFFSET('Maximum minutes'!$C$1,T4161+1,-1+MATCH(G4161,OFFSET('Maximum minutes'!$C$1,T4161-1,0,1,50),0)),0)</f>
        <v>0</v>
      </c>
      <c r="W4161" s="38">
        <f t="shared" ca="1" si="128"/>
        <v>0</v>
      </c>
    </row>
    <row r="4162" spans="1:23" s="36" customFormat="1" ht="18.75">
      <c r="A4162" s="34"/>
      <c r="B4162" s="39"/>
      <c r="C4162" s="39"/>
      <c r="D4162" s="35"/>
      <c r="E4162" s="40"/>
      <c r="F4162" s="39"/>
      <c r="G4162" s="39"/>
      <c r="H4162" s="39"/>
      <c r="I4162" s="34"/>
      <c r="J4162" s="34"/>
      <c r="K4162" s="34"/>
      <c r="L4162" s="34"/>
      <c r="M4162" s="43" t="str">
        <f ca="1">IFERROR(OFFSET('Maximum minutes'!$C$1,T4162,MATCH(IF(G4162&lt;&gt;"",G4162,F4162),OFFSET('Maximum minutes'!$C$1,T4162-1,0,1,U4162+1),0)-1)*IF(OR(ISNUMBER(J4162),J4162="sans examen"),1,0)*IF(W4162&lt;MinDate,1,0),"")</f>
        <v/>
      </c>
      <c r="N4162" s="36">
        <f t="shared" ca="1" si="129"/>
        <v>0</v>
      </c>
      <c r="O4162" s="36" t="e">
        <f ca="1">LEFT(OFFSET(Lists!$Q$2,MATCH(E4162,Lists!$R$3:$R$19,0),0),4)</f>
        <v>#N/A</v>
      </c>
      <c r="P4162" s="36" t="e">
        <f ca="1">MATCH(O4162,Lists!$S$2:$S$640,1)</f>
        <v>#N/A</v>
      </c>
      <c r="Q4162" s="36" t="e">
        <f ca="1">MATCH(LEFT(OFFSET(Lists!$Q$2,MATCH(E4162,Lists!$R$3:$R$19,0)+1,0),4),Lists!$S$3:$S$640,1)</f>
        <v>#N/A</v>
      </c>
      <c r="R4162" s="36" t="e">
        <f ca="1">LEFT(OFFSET(Lists!$S$2,P4162-1+MATCH(F4162,OFFSET(Lists!$T$3,P4162-1,0,Q4162-P4162+1),0),0),6)</f>
        <v>#N/A</v>
      </c>
      <c r="S4162" s="36" t="e">
        <f ca="1">VLOOKUP(R4162,Lists!B:D,3,FALSE)</f>
        <v>#N/A</v>
      </c>
      <c r="T4162" s="36" t="str">
        <f>IF(F4162&lt;&gt;"",MATCH(R4162,'Maximum minutes'!B:B,0),"")</f>
        <v/>
      </c>
      <c r="U4162" s="36">
        <f ca="1">IF(F4162&lt;&gt;"",COUNTA(OFFSET('Maximum minutes'!$C$1,'Annexe A1 Cours'!T4162,0,1,50)),0)</f>
        <v>0</v>
      </c>
      <c r="V4162" s="37">
        <f ca="1">IFERROR(OFFSET('Maximum minutes'!$C$1,T4162+1,-1+MATCH(G4162,OFFSET('Maximum minutes'!$C$1,T4162-1,0,1,50),0)),0)</f>
        <v>0</v>
      </c>
      <c r="W4162" s="38">
        <f t="shared" ca="1" si="128"/>
        <v>0</v>
      </c>
    </row>
    <row r="4163" spans="1:23" s="36" customFormat="1" ht="18.75">
      <c r="A4163" s="34"/>
      <c r="B4163" s="39"/>
      <c r="C4163" s="39"/>
      <c r="D4163" s="35"/>
      <c r="E4163" s="40"/>
      <c r="F4163" s="39"/>
      <c r="G4163" s="39"/>
      <c r="H4163" s="39"/>
      <c r="I4163" s="34"/>
      <c r="J4163" s="34"/>
      <c r="K4163" s="34"/>
      <c r="L4163" s="34"/>
      <c r="M4163" s="43" t="str">
        <f ca="1">IFERROR(OFFSET('Maximum minutes'!$C$1,T4163,MATCH(IF(G4163&lt;&gt;"",G4163,F4163),OFFSET('Maximum minutes'!$C$1,T4163-1,0,1,U4163+1),0)-1)*IF(OR(ISNUMBER(J4163),J4163="sans examen"),1,0)*IF(W4163&lt;MinDate,1,0),"")</f>
        <v/>
      </c>
      <c r="N4163" s="36">
        <f t="shared" ca="1" si="129"/>
        <v>0</v>
      </c>
      <c r="O4163" s="36" t="e">
        <f ca="1">LEFT(OFFSET(Lists!$Q$2,MATCH(E4163,Lists!$R$3:$R$19,0),0),4)</f>
        <v>#N/A</v>
      </c>
      <c r="P4163" s="36" t="e">
        <f ca="1">MATCH(O4163,Lists!$S$2:$S$640,1)</f>
        <v>#N/A</v>
      </c>
      <c r="Q4163" s="36" t="e">
        <f ca="1">MATCH(LEFT(OFFSET(Lists!$Q$2,MATCH(E4163,Lists!$R$3:$R$19,0)+1,0),4),Lists!$S$3:$S$640,1)</f>
        <v>#N/A</v>
      </c>
      <c r="R4163" s="36" t="e">
        <f ca="1">LEFT(OFFSET(Lists!$S$2,P4163-1+MATCH(F4163,OFFSET(Lists!$T$3,P4163-1,0,Q4163-P4163+1),0),0),6)</f>
        <v>#N/A</v>
      </c>
      <c r="S4163" s="36" t="e">
        <f ca="1">VLOOKUP(R4163,Lists!B:D,3,FALSE)</f>
        <v>#N/A</v>
      </c>
      <c r="T4163" s="36" t="str">
        <f>IF(F4163&lt;&gt;"",MATCH(R4163,'Maximum minutes'!B:B,0),"")</f>
        <v/>
      </c>
      <c r="U4163" s="36">
        <f ca="1">IF(F4163&lt;&gt;"",COUNTA(OFFSET('Maximum minutes'!$C$1,'Annexe A1 Cours'!T4163,0,1,50)),0)</f>
        <v>0</v>
      </c>
      <c r="V4163" s="37">
        <f ca="1">IFERROR(OFFSET('Maximum minutes'!$C$1,T4163+1,-1+MATCH(G4163,OFFSET('Maximum minutes'!$C$1,T4163-1,0,1,50),0)),0)</f>
        <v>0</v>
      </c>
      <c r="W4163" s="38">
        <f t="shared" ca="1" si="128"/>
        <v>0</v>
      </c>
    </row>
    <row r="4164" spans="1:23" s="36" customFormat="1" ht="18.75">
      <c r="A4164" s="34"/>
      <c r="B4164" s="39"/>
      <c r="C4164" s="39"/>
      <c r="D4164" s="35"/>
      <c r="E4164" s="40"/>
      <c r="F4164" s="39"/>
      <c r="G4164" s="39"/>
      <c r="H4164" s="39"/>
      <c r="I4164" s="34"/>
      <c r="J4164" s="34"/>
      <c r="K4164" s="34"/>
      <c r="L4164" s="34"/>
      <c r="M4164" s="43" t="str">
        <f ca="1">IFERROR(OFFSET('Maximum minutes'!$C$1,T4164,MATCH(IF(G4164&lt;&gt;"",G4164,F4164),OFFSET('Maximum minutes'!$C$1,T4164-1,0,1,U4164+1),0)-1)*IF(OR(ISNUMBER(J4164),J4164="sans examen"),1,0)*IF(W4164&lt;MinDate,1,0),"")</f>
        <v/>
      </c>
      <c r="N4164" s="36">
        <f t="shared" ca="1" si="129"/>
        <v>0</v>
      </c>
      <c r="O4164" s="36" t="e">
        <f ca="1">LEFT(OFFSET(Lists!$Q$2,MATCH(E4164,Lists!$R$3:$R$19,0),0),4)</f>
        <v>#N/A</v>
      </c>
      <c r="P4164" s="36" t="e">
        <f ca="1">MATCH(O4164,Lists!$S$2:$S$640,1)</f>
        <v>#N/A</v>
      </c>
      <c r="Q4164" s="36" t="e">
        <f ca="1">MATCH(LEFT(OFFSET(Lists!$Q$2,MATCH(E4164,Lists!$R$3:$R$19,0)+1,0),4),Lists!$S$3:$S$640,1)</f>
        <v>#N/A</v>
      </c>
      <c r="R4164" s="36" t="e">
        <f ca="1">LEFT(OFFSET(Lists!$S$2,P4164-1+MATCH(F4164,OFFSET(Lists!$T$3,P4164-1,0,Q4164-P4164+1),0),0),6)</f>
        <v>#N/A</v>
      </c>
      <c r="S4164" s="36" t="e">
        <f ca="1">VLOOKUP(R4164,Lists!B:D,3,FALSE)</f>
        <v>#N/A</v>
      </c>
      <c r="T4164" s="36" t="str">
        <f>IF(F4164&lt;&gt;"",MATCH(R4164,'Maximum minutes'!B:B,0),"")</f>
        <v/>
      </c>
      <c r="U4164" s="36">
        <f ca="1">IF(F4164&lt;&gt;"",COUNTA(OFFSET('Maximum minutes'!$C$1,'Annexe A1 Cours'!T4164,0,1,50)),0)</f>
        <v>0</v>
      </c>
      <c r="V4164" s="37">
        <f ca="1">IFERROR(OFFSET('Maximum minutes'!$C$1,T4164+1,-1+MATCH(G4164,OFFSET('Maximum minutes'!$C$1,T4164-1,0,1,50),0)),0)</f>
        <v>0</v>
      </c>
      <c r="W4164" s="38">
        <f t="shared" ca="1" si="128"/>
        <v>0</v>
      </c>
    </row>
    <row r="4165" spans="1:23" s="36" customFormat="1" ht="18.75">
      <c r="A4165" s="34"/>
      <c r="B4165" s="39"/>
      <c r="C4165" s="39"/>
      <c r="D4165" s="35"/>
      <c r="E4165" s="40"/>
      <c r="F4165" s="39"/>
      <c r="G4165" s="39"/>
      <c r="H4165" s="39"/>
      <c r="I4165" s="34"/>
      <c r="J4165" s="34"/>
      <c r="K4165" s="34"/>
      <c r="L4165" s="34"/>
      <c r="M4165" s="43" t="str">
        <f ca="1">IFERROR(OFFSET('Maximum minutes'!$C$1,T4165,MATCH(IF(G4165&lt;&gt;"",G4165,F4165),OFFSET('Maximum minutes'!$C$1,T4165-1,0,1,U4165+1),0)-1)*IF(OR(ISNUMBER(J4165),J4165="sans examen"),1,0)*IF(W4165&lt;MinDate,1,0),"")</f>
        <v/>
      </c>
      <c r="N4165" s="36">
        <f t="shared" ca="1" si="129"/>
        <v>0</v>
      </c>
      <c r="O4165" s="36" t="e">
        <f ca="1">LEFT(OFFSET(Lists!$Q$2,MATCH(E4165,Lists!$R$3:$R$19,0),0),4)</f>
        <v>#N/A</v>
      </c>
      <c r="P4165" s="36" t="e">
        <f ca="1">MATCH(O4165,Lists!$S$2:$S$640,1)</f>
        <v>#N/A</v>
      </c>
      <c r="Q4165" s="36" t="e">
        <f ca="1">MATCH(LEFT(OFFSET(Lists!$Q$2,MATCH(E4165,Lists!$R$3:$R$19,0)+1,0),4),Lists!$S$3:$S$640,1)</f>
        <v>#N/A</v>
      </c>
      <c r="R4165" s="36" t="e">
        <f ca="1">LEFT(OFFSET(Lists!$S$2,P4165-1+MATCH(F4165,OFFSET(Lists!$T$3,P4165-1,0,Q4165-P4165+1),0),0),6)</f>
        <v>#N/A</v>
      </c>
      <c r="S4165" s="36" t="e">
        <f ca="1">VLOOKUP(R4165,Lists!B:D,3,FALSE)</f>
        <v>#N/A</v>
      </c>
      <c r="T4165" s="36" t="str">
        <f>IF(F4165&lt;&gt;"",MATCH(R4165,'Maximum minutes'!B:B,0),"")</f>
        <v/>
      </c>
      <c r="U4165" s="36">
        <f ca="1">IF(F4165&lt;&gt;"",COUNTA(OFFSET('Maximum minutes'!$C$1,'Annexe A1 Cours'!T4165,0,1,50)),0)</f>
        <v>0</v>
      </c>
      <c r="V4165" s="37">
        <f ca="1">IFERROR(OFFSET('Maximum minutes'!$C$1,T4165+1,-1+MATCH(G4165,OFFSET('Maximum minutes'!$C$1,T4165-1,0,1,50),0)),0)</f>
        <v>0</v>
      </c>
      <c r="W4165" s="38">
        <f t="shared" ca="1" si="128"/>
        <v>0</v>
      </c>
    </row>
    <row r="4166" spans="1:23" s="36" customFormat="1" ht="18.75">
      <c r="A4166" s="34"/>
      <c r="B4166" s="39"/>
      <c r="C4166" s="39"/>
      <c r="D4166" s="35"/>
      <c r="E4166" s="40"/>
      <c r="F4166" s="39"/>
      <c r="G4166" s="39"/>
      <c r="H4166" s="39"/>
      <c r="I4166" s="34"/>
      <c r="J4166" s="34"/>
      <c r="K4166" s="34"/>
      <c r="L4166" s="34"/>
      <c r="M4166" s="43" t="str">
        <f ca="1">IFERROR(OFFSET('Maximum minutes'!$C$1,T4166,MATCH(IF(G4166&lt;&gt;"",G4166,F4166),OFFSET('Maximum minutes'!$C$1,T4166-1,0,1,U4166+1),0)-1)*IF(OR(ISNUMBER(J4166),J4166="sans examen"),1,0)*IF(W4166&lt;MinDate,1,0),"")</f>
        <v/>
      </c>
      <c r="N4166" s="36">
        <f t="shared" ca="1" si="129"/>
        <v>0</v>
      </c>
      <c r="O4166" s="36" t="e">
        <f ca="1">LEFT(OFFSET(Lists!$Q$2,MATCH(E4166,Lists!$R$3:$R$19,0),0),4)</f>
        <v>#N/A</v>
      </c>
      <c r="P4166" s="36" t="e">
        <f ca="1">MATCH(O4166,Lists!$S$2:$S$640,1)</f>
        <v>#N/A</v>
      </c>
      <c r="Q4166" s="36" t="e">
        <f ca="1">MATCH(LEFT(OFFSET(Lists!$Q$2,MATCH(E4166,Lists!$R$3:$R$19,0)+1,0),4),Lists!$S$3:$S$640,1)</f>
        <v>#N/A</v>
      </c>
      <c r="R4166" s="36" t="e">
        <f ca="1">LEFT(OFFSET(Lists!$S$2,P4166-1+MATCH(F4166,OFFSET(Lists!$T$3,P4166-1,0,Q4166-P4166+1),0),0),6)</f>
        <v>#N/A</v>
      </c>
      <c r="S4166" s="36" t="e">
        <f ca="1">VLOOKUP(R4166,Lists!B:D,3,FALSE)</f>
        <v>#N/A</v>
      </c>
      <c r="T4166" s="36" t="str">
        <f>IF(F4166&lt;&gt;"",MATCH(R4166,'Maximum minutes'!B:B,0),"")</f>
        <v/>
      </c>
      <c r="U4166" s="36">
        <f ca="1">IF(F4166&lt;&gt;"",COUNTA(OFFSET('Maximum minutes'!$C$1,'Annexe A1 Cours'!T4166,0,1,50)),0)</f>
        <v>0</v>
      </c>
      <c r="V4166" s="37">
        <f ca="1">IFERROR(OFFSET('Maximum minutes'!$C$1,T4166+1,-1+MATCH(G4166,OFFSET('Maximum minutes'!$C$1,T4166-1,0,1,50),0)),0)</f>
        <v>0</v>
      </c>
      <c r="W4166" s="38">
        <f t="shared" ca="1" si="128"/>
        <v>0</v>
      </c>
    </row>
    <row r="4167" spans="1:23" s="36" customFormat="1" ht="18.75">
      <c r="A4167" s="34"/>
      <c r="B4167" s="39"/>
      <c r="C4167" s="39"/>
      <c r="D4167" s="35"/>
      <c r="E4167" s="40"/>
      <c r="F4167" s="39"/>
      <c r="G4167" s="39"/>
      <c r="H4167" s="39"/>
      <c r="I4167" s="34"/>
      <c r="J4167" s="34"/>
      <c r="K4167" s="34"/>
      <c r="L4167" s="34"/>
      <c r="M4167" s="43" t="str">
        <f ca="1">IFERROR(OFFSET('Maximum minutes'!$C$1,T4167,MATCH(IF(G4167&lt;&gt;"",G4167,F4167),OFFSET('Maximum minutes'!$C$1,T4167-1,0,1,U4167+1),0)-1)*IF(OR(ISNUMBER(J4167),J4167="sans examen"),1,0)*IF(W4167&lt;MinDate,1,0),"")</f>
        <v/>
      </c>
      <c r="N4167" s="36">
        <f t="shared" ca="1" si="129"/>
        <v>0</v>
      </c>
      <c r="O4167" s="36" t="e">
        <f ca="1">LEFT(OFFSET(Lists!$Q$2,MATCH(E4167,Lists!$R$3:$R$19,0),0),4)</f>
        <v>#N/A</v>
      </c>
      <c r="P4167" s="36" t="e">
        <f ca="1">MATCH(O4167,Lists!$S$2:$S$640,1)</f>
        <v>#N/A</v>
      </c>
      <c r="Q4167" s="36" t="e">
        <f ca="1">MATCH(LEFT(OFFSET(Lists!$Q$2,MATCH(E4167,Lists!$R$3:$R$19,0)+1,0),4),Lists!$S$3:$S$640,1)</f>
        <v>#N/A</v>
      </c>
      <c r="R4167" s="36" t="e">
        <f ca="1">LEFT(OFFSET(Lists!$S$2,P4167-1+MATCH(F4167,OFFSET(Lists!$T$3,P4167-1,0,Q4167-P4167+1),0),0),6)</f>
        <v>#N/A</v>
      </c>
      <c r="S4167" s="36" t="e">
        <f ca="1">VLOOKUP(R4167,Lists!B:D,3,FALSE)</f>
        <v>#N/A</v>
      </c>
      <c r="T4167" s="36" t="str">
        <f>IF(F4167&lt;&gt;"",MATCH(R4167,'Maximum minutes'!B:B,0),"")</f>
        <v/>
      </c>
      <c r="U4167" s="36">
        <f ca="1">IF(F4167&lt;&gt;"",COUNTA(OFFSET('Maximum minutes'!$C$1,'Annexe A1 Cours'!T4167,0,1,50)),0)</f>
        <v>0</v>
      </c>
      <c r="V4167" s="37">
        <f ca="1">IFERROR(OFFSET('Maximum minutes'!$C$1,T4167+1,-1+MATCH(G4167,OFFSET('Maximum minutes'!$C$1,T4167-1,0,1,50),0)),0)</f>
        <v>0</v>
      </c>
      <c r="W4167" s="38">
        <f t="shared" ref="W4167:W4230" ca="1" si="130">IFERROR(DATE(YEAR(D4167)+V4167,MONTH(D4167),DAY(D4167)),"")</f>
        <v>0</v>
      </c>
    </row>
    <row r="4168" spans="1:23" s="36" customFormat="1" ht="18.75">
      <c r="A4168" s="34"/>
      <c r="B4168" s="39"/>
      <c r="C4168" s="39"/>
      <c r="D4168" s="35"/>
      <c r="E4168" s="40"/>
      <c r="F4168" s="39"/>
      <c r="G4168" s="39"/>
      <c r="H4168" s="39"/>
      <c r="I4168" s="34"/>
      <c r="J4168" s="34"/>
      <c r="K4168" s="34"/>
      <c r="L4168" s="34"/>
      <c r="M4168" s="43" t="str">
        <f ca="1">IFERROR(OFFSET('Maximum minutes'!$C$1,T4168,MATCH(IF(G4168&lt;&gt;"",G4168,F4168),OFFSET('Maximum minutes'!$C$1,T4168-1,0,1,U4168+1),0)-1)*IF(OR(ISNUMBER(J4168),J4168="sans examen"),1,0)*IF(W4168&lt;MinDate,1,0),"")</f>
        <v/>
      </c>
      <c r="N4168" s="36">
        <f t="shared" ref="N4168:N4231" ca="1" si="131">IF(K4168&gt;0,MIN(K4168,M4168),0)*IF(M4168="",0,1)</f>
        <v>0</v>
      </c>
      <c r="O4168" s="36" t="e">
        <f ca="1">LEFT(OFFSET(Lists!$Q$2,MATCH(E4168,Lists!$R$3:$R$19,0),0),4)</f>
        <v>#N/A</v>
      </c>
      <c r="P4168" s="36" t="e">
        <f ca="1">MATCH(O4168,Lists!$S$2:$S$640,1)</f>
        <v>#N/A</v>
      </c>
      <c r="Q4168" s="36" t="e">
        <f ca="1">MATCH(LEFT(OFFSET(Lists!$Q$2,MATCH(E4168,Lists!$R$3:$R$19,0)+1,0),4),Lists!$S$3:$S$640,1)</f>
        <v>#N/A</v>
      </c>
      <c r="R4168" s="36" t="e">
        <f ca="1">LEFT(OFFSET(Lists!$S$2,P4168-1+MATCH(F4168,OFFSET(Lists!$T$3,P4168-1,0,Q4168-P4168+1),0),0),6)</f>
        <v>#N/A</v>
      </c>
      <c r="S4168" s="36" t="e">
        <f ca="1">VLOOKUP(R4168,Lists!B:D,3,FALSE)</f>
        <v>#N/A</v>
      </c>
      <c r="T4168" s="36" t="str">
        <f>IF(F4168&lt;&gt;"",MATCH(R4168,'Maximum minutes'!B:B,0),"")</f>
        <v/>
      </c>
      <c r="U4168" s="36">
        <f ca="1">IF(F4168&lt;&gt;"",COUNTA(OFFSET('Maximum minutes'!$C$1,'Annexe A1 Cours'!T4168,0,1,50)),0)</f>
        <v>0</v>
      </c>
      <c r="V4168" s="37">
        <f ca="1">IFERROR(OFFSET('Maximum minutes'!$C$1,T4168+1,-1+MATCH(G4168,OFFSET('Maximum minutes'!$C$1,T4168-1,0,1,50),0)),0)</f>
        <v>0</v>
      </c>
      <c r="W4168" s="38">
        <f t="shared" ca="1" si="130"/>
        <v>0</v>
      </c>
    </row>
    <row r="4169" spans="1:23" s="36" customFormat="1" ht="18.75">
      <c r="A4169" s="34"/>
      <c r="B4169" s="39"/>
      <c r="C4169" s="39"/>
      <c r="D4169" s="35"/>
      <c r="E4169" s="40"/>
      <c r="F4169" s="39"/>
      <c r="G4169" s="39"/>
      <c r="H4169" s="39"/>
      <c r="I4169" s="34"/>
      <c r="J4169" s="34"/>
      <c r="K4169" s="34"/>
      <c r="L4169" s="34"/>
      <c r="M4169" s="43" t="str">
        <f ca="1">IFERROR(OFFSET('Maximum minutes'!$C$1,T4169,MATCH(IF(G4169&lt;&gt;"",G4169,F4169),OFFSET('Maximum minutes'!$C$1,T4169-1,0,1,U4169+1),0)-1)*IF(OR(ISNUMBER(J4169),J4169="sans examen"),1,0)*IF(W4169&lt;MinDate,1,0),"")</f>
        <v/>
      </c>
      <c r="N4169" s="36">
        <f t="shared" ca="1" si="131"/>
        <v>0</v>
      </c>
      <c r="O4169" s="36" t="e">
        <f ca="1">LEFT(OFFSET(Lists!$Q$2,MATCH(E4169,Lists!$R$3:$R$19,0),0),4)</f>
        <v>#N/A</v>
      </c>
      <c r="P4169" s="36" t="e">
        <f ca="1">MATCH(O4169,Lists!$S$2:$S$640,1)</f>
        <v>#N/A</v>
      </c>
      <c r="Q4169" s="36" t="e">
        <f ca="1">MATCH(LEFT(OFFSET(Lists!$Q$2,MATCH(E4169,Lists!$R$3:$R$19,0)+1,0),4),Lists!$S$3:$S$640,1)</f>
        <v>#N/A</v>
      </c>
      <c r="R4169" s="36" t="e">
        <f ca="1">LEFT(OFFSET(Lists!$S$2,P4169-1+MATCH(F4169,OFFSET(Lists!$T$3,P4169-1,0,Q4169-P4169+1),0),0),6)</f>
        <v>#N/A</v>
      </c>
      <c r="S4169" s="36" t="e">
        <f ca="1">VLOOKUP(R4169,Lists!B:D,3,FALSE)</f>
        <v>#N/A</v>
      </c>
      <c r="T4169" s="36" t="str">
        <f>IF(F4169&lt;&gt;"",MATCH(R4169,'Maximum minutes'!B:B,0),"")</f>
        <v/>
      </c>
      <c r="U4169" s="36">
        <f ca="1">IF(F4169&lt;&gt;"",COUNTA(OFFSET('Maximum minutes'!$C$1,'Annexe A1 Cours'!T4169,0,1,50)),0)</f>
        <v>0</v>
      </c>
      <c r="V4169" s="37">
        <f ca="1">IFERROR(OFFSET('Maximum minutes'!$C$1,T4169+1,-1+MATCH(G4169,OFFSET('Maximum minutes'!$C$1,T4169-1,0,1,50),0)),0)</f>
        <v>0</v>
      </c>
      <c r="W4169" s="38">
        <f t="shared" ca="1" si="130"/>
        <v>0</v>
      </c>
    </row>
    <row r="4170" spans="1:23" s="36" customFormat="1" ht="18.75">
      <c r="A4170" s="34"/>
      <c r="B4170" s="39"/>
      <c r="C4170" s="39"/>
      <c r="D4170" s="35"/>
      <c r="E4170" s="40"/>
      <c r="F4170" s="39"/>
      <c r="G4170" s="39"/>
      <c r="H4170" s="39"/>
      <c r="I4170" s="34"/>
      <c r="J4170" s="34"/>
      <c r="K4170" s="34"/>
      <c r="L4170" s="34"/>
      <c r="M4170" s="43" t="str">
        <f ca="1">IFERROR(OFFSET('Maximum minutes'!$C$1,T4170,MATCH(IF(G4170&lt;&gt;"",G4170,F4170),OFFSET('Maximum minutes'!$C$1,T4170-1,0,1,U4170+1),0)-1)*IF(OR(ISNUMBER(J4170),J4170="sans examen"),1,0)*IF(W4170&lt;MinDate,1,0),"")</f>
        <v/>
      </c>
      <c r="N4170" s="36">
        <f t="shared" ca="1" si="131"/>
        <v>0</v>
      </c>
      <c r="O4170" s="36" t="e">
        <f ca="1">LEFT(OFFSET(Lists!$Q$2,MATCH(E4170,Lists!$R$3:$R$19,0),0),4)</f>
        <v>#N/A</v>
      </c>
      <c r="P4170" s="36" t="e">
        <f ca="1">MATCH(O4170,Lists!$S$2:$S$640,1)</f>
        <v>#N/A</v>
      </c>
      <c r="Q4170" s="36" t="e">
        <f ca="1">MATCH(LEFT(OFFSET(Lists!$Q$2,MATCH(E4170,Lists!$R$3:$R$19,0)+1,0),4),Lists!$S$3:$S$640,1)</f>
        <v>#N/A</v>
      </c>
      <c r="R4170" s="36" t="e">
        <f ca="1">LEFT(OFFSET(Lists!$S$2,P4170-1+MATCH(F4170,OFFSET(Lists!$T$3,P4170-1,0,Q4170-P4170+1),0),0),6)</f>
        <v>#N/A</v>
      </c>
      <c r="S4170" s="36" t="e">
        <f ca="1">VLOOKUP(R4170,Lists!B:D,3,FALSE)</f>
        <v>#N/A</v>
      </c>
      <c r="T4170" s="36" t="str">
        <f>IF(F4170&lt;&gt;"",MATCH(R4170,'Maximum minutes'!B:B,0),"")</f>
        <v/>
      </c>
      <c r="U4170" s="36">
        <f ca="1">IF(F4170&lt;&gt;"",COUNTA(OFFSET('Maximum minutes'!$C$1,'Annexe A1 Cours'!T4170,0,1,50)),0)</f>
        <v>0</v>
      </c>
      <c r="V4170" s="37">
        <f ca="1">IFERROR(OFFSET('Maximum minutes'!$C$1,T4170+1,-1+MATCH(G4170,OFFSET('Maximum minutes'!$C$1,T4170-1,0,1,50),0)),0)</f>
        <v>0</v>
      </c>
      <c r="W4170" s="38">
        <f t="shared" ca="1" si="130"/>
        <v>0</v>
      </c>
    </row>
    <row r="4171" spans="1:23" s="36" customFormat="1" ht="18.75">
      <c r="A4171" s="34"/>
      <c r="B4171" s="39"/>
      <c r="C4171" s="39"/>
      <c r="D4171" s="35"/>
      <c r="E4171" s="40"/>
      <c r="F4171" s="39"/>
      <c r="G4171" s="39"/>
      <c r="H4171" s="39"/>
      <c r="I4171" s="34"/>
      <c r="J4171" s="34"/>
      <c r="K4171" s="34"/>
      <c r="L4171" s="34"/>
      <c r="M4171" s="43" t="str">
        <f ca="1">IFERROR(OFFSET('Maximum minutes'!$C$1,T4171,MATCH(IF(G4171&lt;&gt;"",G4171,F4171),OFFSET('Maximum minutes'!$C$1,T4171-1,0,1,U4171+1),0)-1)*IF(OR(ISNUMBER(J4171),J4171="sans examen"),1,0)*IF(W4171&lt;MinDate,1,0),"")</f>
        <v/>
      </c>
      <c r="N4171" s="36">
        <f t="shared" ca="1" si="131"/>
        <v>0</v>
      </c>
      <c r="O4171" s="36" t="e">
        <f ca="1">LEFT(OFFSET(Lists!$Q$2,MATCH(E4171,Lists!$R$3:$R$19,0),0),4)</f>
        <v>#N/A</v>
      </c>
      <c r="P4171" s="36" t="e">
        <f ca="1">MATCH(O4171,Lists!$S$2:$S$640,1)</f>
        <v>#N/A</v>
      </c>
      <c r="Q4171" s="36" t="e">
        <f ca="1">MATCH(LEFT(OFFSET(Lists!$Q$2,MATCH(E4171,Lists!$R$3:$R$19,0)+1,0),4),Lists!$S$3:$S$640,1)</f>
        <v>#N/A</v>
      </c>
      <c r="R4171" s="36" t="e">
        <f ca="1">LEFT(OFFSET(Lists!$S$2,P4171-1+MATCH(F4171,OFFSET(Lists!$T$3,P4171-1,0,Q4171-P4171+1),0),0),6)</f>
        <v>#N/A</v>
      </c>
      <c r="S4171" s="36" t="e">
        <f ca="1">VLOOKUP(R4171,Lists!B:D,3,FALSE)</f>
        <v>#N/A</v>
      </c>
      <c r="T4171" s="36" t="str">
        <f>IF(F4171&lt;&gt;"",MATCH(R4171,'Maximum minutes'!B:B,0),"")</f>
        <v/>
      </c>
      <c r="U4171" s="36">
        <f ca="1">IF(F4171&lt;&gt;"",COUNTA(OFFSET('Maximum minutes'!$C$1,'Annexe A1 Cours'!T4171,0,1,50)),0)</f>
        <v>0</v>
      </c>
      <c r="V4171" s="37">
        <f ca="1">IFERROR(OFFSET('Maximum minutes'!$C$1,T4171+1,-1+MATCH(G4171,OFFSET('Maximum minutes'!$C$1,T4171-1,0,1,50),0)),0)</f>
        <v>0</v>
      </c>
      <c r="W4171" s="38">
        <f t="shared" ca="1" si="130"/>
        <v>0</v>
      </c>
    </row>
    <row r="4172" spans="1:23" s="36" customFormat="1" ht="18.75">
      <c r="A4172" s="34"/>
      <c r="B4172" s="39"/>
      <c r="C4172" s="39"/>
      <c r="D4172" s="35"/>
      <c r="E4172" s="40"/>
      <c r="F4172" s="39"/>
      <c r="G4172" s="39"/>
      <c r="H4172" s="39"/>
      <c r="I4172" s="34"/>
      <c r="J4172" s="34"/>
      <c r="K4172" s="34"/>
      <c r="L4172" s="34"/>
      <c r="M4172" s="43" t="str">
        <f ca="1">IFERROR(OFFSET('Maximum minutes'!$C$1,T4172,MATCH(IF(G4172&lt;&gt;"",G4172,F4172),OFFSET('Maximum minutes'!$C$1,T4172-1,0,1,U4172+1),0)-1)*IF(OR(ISNUMBER(J4172),J4172="sans examen"),1,0)*IF(W4172&lt;MinDate,1,0),"")</f>
        <v/>
      </c>
      <c r="N4172" s="36">
        <f t="shared" ca="1" si="131"/>
        <v>0</v>
      </c>
      <c r="O4172" s="36" t="e">
        <f ca="1">LEFT(OFFSET(Lists!$Q$2,MATCH(E4172,Lists!$R$3:$R$19,0),0),4)</f>
        <v>#N/A</v>
      </c>
      <c r="P4172" s="36" t="e">
        <f ca="1">MATCH(O4172,Lists!$S$2:$S$640,1)</f>
        <v>#N/A</v>
      </c>
      <c r="Q4172" s="36" t="e">
        <f ca="1">MATCH(LEFT(OFFSET(Lists!$Q$2,MATCH(E4172,Lists!$R$3:$R$19,0)+1,0),4),Lists!$S$3:$S$640,1)</f>
        <v>#N/A</v>
      </c>
      <c r="R4172" s="36" t="e">
        <f ca="1">LEFT(OFFSET(Lists!$S$2,P4172-1+MATCH(F4172,OFFSET(Lists!$T$3,P4172-1,0,Q4172-P4172+1),0),0),6)</f>
        <v>#N/A</v>
      </c>
      <c r="S4172" s="36" t="e">
        <f ca="1">VLOOKUP(R4172,Lists!B:D,3,FALSE)</f>
        <v>#N/A</v>
      </c>
      <c r="T4172" s="36" t="str">
        <f>IF(F4172&lt;&gt;"",MATCH(R4172,'Maximum minutes'!B:B,0),"")</f>
        <v/>
      </c>
      <c r="U4172" s="36">
        <f ca="1">IF(F4172&lt;&gt;"",COUNTA(OFFSET('Maximum minutes'!$C$1,'Annexe A1 Cours'!T4172,0,1,50)),0)</f>
        <v>0</v>
      </c>
      <c r="V4172" s="37">
        <f ca="1">IFERROR(OFFSET('Maximum minutes'!$C$1,T4172+1,-1+MATCH(G4172,OFFSET('Maximum minutes'!$C$1,T4172-1,0,1,50),0)),0)</f>
        <v>0</v>
      </c>
      <c r="W4172" s="38">
        <f t="shared" ca="1" si="130"/>
        <v>0</v>
      </c>
    </row>
    <row r="4173" spans="1:23" s="36" customFormat="1" ht="18.75">
      <c r="A4173" s="34"/>
      <c r="B4173" s="39"/>
      <c r="C4173" s="39"/>
      <c r="D4173" s="35"/>
      <c r="E4173" s="40"/>
      <c r="F4173" s="39"/>
      <c r="G4173" s="39"/>
      <c r="H4173" s="39"/>
      <c r="I4173" s="34"/>
      <c r="J4173" s="34"/>
      <c r="K4173" s="34"/>
      <c r="L4173" s="34"/>
      <c r="M4173" s="43" t="str">
        <f ca="1">IFERROR(OFFSET('Maximum minutes'!$C$1,T4173,MATCH(IF(G4173&lt;&gt;"",G4173,F4173),OFFSET('Maximum minutes'!$C$1,T4173-1,0,1,U4173+1),0)-1)*IF(OR(ISNUMBER(J4173),J4173="sans examen"),1,0)*IF(W4173&lt;MinDate,1,0),"")</f>
        <v/>
      </c>
      <c r="N4173" s="36">
        <f t="shared" ca="1" si="131"/>
        <v>0</v>
      </c>
      <c r="O4173" s="36" t="e">
        <f ca="1">LEFT(OFFSET(Lists!$Q$2,MATCH(E4173,Lists!$R$3:$R$19,0),0),4)</f>
        <v>#N/A</v>
      </c>
      <c r="P4173" s="36" t="e">
        <f ca="1">MATCH(O4173,Lists!$S$2:$S$640,1)</f>
        <v>#N/A</v>
      </c>
      <c r="Q4173" s="36" t="e">
        <f ca="1">MATCH(LEFT(OFFSET(Lists!$Q$2,MATCH(E4173,Lists!$R$3:$R$19,0)+1,0),4),Lists!$S$3:$S$640,1)</f>
        <v>#N/A</v>
      </c>
      <c r="R4173" s="36" t="e">
        <f ca="1">LEFT(OFFSET(Lists!$S$2,P4173-1+MATCH(F4173,OFFSET(Lists!$T$3,P4173-1,0,Q4173-P4173+1),0),0),6)</f>
        <v>#N/A</v>
      </c>
      <c r="S4173" s="36" t="e">
        <f ca="1">VLOOKUP(R4173,Lists!B:D,3,FALSE)</f>
        <v>#N/A</v>
      </c>
      <c r="T4173" s="36" t="str">
        <f>IF(F4173&lt;&gt;"",MATCH(R4173,'Maximum minutes'!B:B,0),"")</f>
        <v/>
      </c>
      <c r="U4173" s="36">
        <f ca="1">IF(F4173&lt;&gt;"",COUNTA(OFFSET('Maximum minutes'!$C$1,'Annexe A1 Cours'!T4173,0,1,50)),0)</f>
        <v>0</v>
      </c>
      <c r="V4173" s="37">
        <f ca="1">IFERROR(OFFSET('Maximum minutes'!$C$1,T4173+1,-1+MATCH(G4173,OFFSET('Maximum minutes'!$C$1,T4173-1,0,1,50),0)),0)</f>
        <v>0</v>
      </c>
      <c r="W4173" s="38">
        <f t="shared" ca="1" si="130"/>
        <v>0</v>
      </c>
    </row>
    <row r="4174" spans="1:23" s="36" customFormat="1" ht="18.75">
      <c r="A4174" s="34"/>
      <c r="B4174" s="39"/>
      <c r="C4174" s="39"/>
      <c r="D4174" s="35"/>
      <c r="E4174" s="40"/>
      <c r="F4174" s="39"/>
      <c r="G4174" s="39"/>
      <c r="H4174" s="39"/>
      <c r="I4174" s="34"/>
      <c r="J4174" s="34"/>
      <c r="K4174" s="34"/>
      <c r="L4174" s="34"/>
      <c r="M4174" s="43" t="str">
        <f ca="1">IFERROR(OFFSET('Maximum minutes'!$C$1,T4174,MATCH(IF(G4174&lt;&gt;"",G4174,F4174),OFFSET('Maximum minutes'!$C$1,T4174-1,0,1,U4174+1),0)-1)*IF(OR(ISNUMBER(J4174),J4174="sans examen"),1,0)*IF(W4174&lt;MinDate,1,0),"")</f>
        <v/>
      </c>
      <c r="N4174" s="36">
        <f t="shared" ca="1" si="131"/>
        <v>0</v>
      </c>
      <c r="O4174" s="36" t="e">
        <f ca="1">LEFT(OFFSET(Lists!$Q$2,MATCH(E4174,Lists!$R$3:$R$19,0),0),4)</f>
        <v>#N/A</v>
      </c>
      <c r="P4174" s="36" t="e">
        <f ca="1">MATCH(O4174,Lists!$S$2:$S$640,1)</f>
        <v>#N/A</v>
      </c>
      <c r="Q4174" s="36" t="e">
        <f ca="1">MATCH(LEFT(OFFSET(Lists!$Q$2,MATCH(E4174,Lists!$R$3:$R$19,0)+1,0),4),Lists!$S$3:$S$640,1)</f>
        <v>#N/A</v>
      </c>
      <c r="R4174" s="36" t="e">
        <f ca="1">LEFT(OFFSET(Lists!$S$2,P4174-1+MATCH(F4174,OFFSET(Lists!$T$3,P4174-1,0,Q4174-P4174+1),0),0),6)</f>
        <v>#N/A</v>
      </c>
      <c r="S4174" s="36" t="e">
        <f ca="1">VLOOKUP(R4174,Lists!B:D,3,FALSE)</f>
        <v>#N/A</v>
      </c>
      <c r="T4174" s="36" t="str">
        <f>IF(F4174&lt;&gt;"",MATCH(R4174,'Maximum minutes'!B:B,0),"")</f>
        <v/>
      </c>
      <c r="U4174" s="36">
        <f ca="1">IF(F4174&lt;&gt;"",COUNTA(OFFSET('Maximum minutes'!$C$1,'Annexe A1 Cours'!T4174,0,1,50)),0)</f>
        <v>0</v>
      </c>
      <c r="V4174" s="37">
        <f ca="1">IFERROR(OFFSET('Maximum minutes'!$C$1,T4174+1,-1+MATCH(G4174,OFFSET('Maximum minutes'!$C$1,T4174-1,0,1,50),0)),0)</f>
        <v>0</v>
      </c>
      <c r="W4174" s="38">
        <f t="shared" ca="1" si="130"/>
        <v>0</v>
      </c>
    </row>
    <row r="4175" spans="1:23" s="36" customFormat="1" ht="18.75">
      <c r="A4175" s="34"/>
      <c r="B4175" s="39"/>
      <c r="C4175" s="39"/>
      <c r="D4175" s="35"/>
      <c r="E4175" s="40"/>
      <c r="F4175" s="39"/>
      <c r="G4175" s="39"/>
      <c r="H4175" s="39"/>
      <c r="I4175" s="34"/>
      <c r="J4175" s="34"/>
      <c r="K4175" s="34"/>
      <c r="L4175" s="34"/>
      <c r="M4175" s="43" t="str">
        <f ca="1">IFERROR(OFFSET('Maximum minutes'!$C$1,T4175,MATCH(IF(G4175&lt;&gt;"",G4175,F4175),OFFSET('Maximum minutes'!$C$1,T4175-1,0,1,U4175+1),0)-1)*IF(OR(ISNUMBER(J4175),J4175="sans examen"),1,0)*IF(W4175&lt;MinDate,1,0),"")</f>
        <v/>
      </c>
      <c r="N4175" s="36">
        <f t="shared" ca="1" si="131"/>
        <v>0</v>
      </c>
      <c r="O4175" s="36" t="e">
        <f ca="1">LEFT(OFFSET(Lists!$Q$2,MATCH(E4175,Lists!$R$3:$R$19,0),0),4)</f>
        <v>#N/A</v>
      </c>
      <c r="P4175" s="36" t="e">
        <f ca="1">MATCH(O4175,Lists!$S$2:$S$640,1)</f>
        <v>#N/A</v>
      </c>
      <c r="Q4175" s="36" t="e">
        <f ca="1">MATCH(LEFT(OFFSET(Lists!$Q$2,MATCH(E4175,Lists!$R$3:$R$19,0)+1,0),4),Lists!$S$3:$S$640,1)</f>
        <v>#N/A</v>
      </c>
      <c r="R4175" s="36" t="e">
        <f ca="1">LEFT(OFFSET(Lists!$S$2,P4175-1+MATCH(F4175,OFFSET(Lists!$T$3,P4175-1,0,Q4175-P4175+1),0),0),6)</f>
        <v>#N/A</v>
      </c>
      <c r="S4175" s="36" t="e">
        <f ca="1">VLOOKUP(R4175,Lists!B:D,3,FALSE)</f>
        <v>#N/A</v>
      </c>
      <c r="T4175" s="36" t="str">
        <f>IF(F4175&lt;&gt;"",MATCH(R4175,'Maximum minutes'!B:B,0),"")</f>
        <v/>
      </c>
      <c r="U4175" s="36">
        <f ca="1">IF(F4175&lt;&gt;"",COUNTA(OFFSET('Maximum minutes'!$C$1,'Annexe A1 Cours'!T4175,0,1,50)),0)</f>
        <v>0</v>
      </c>
      <c r="V4175" s="37">
        <f ca="1">IFERROR(OFFSET('Maximum minutes'!$C$1,T4175+1,-1+MATCH(G4175,OFFSET('Maximum minutes'!$C$1,T4175-1,0,1,50),0)),0)</f>
        <v>0</v>
      </c>
      <c r="W4175" s="38">
        <f t="shared" ca="1" si="130"/>
        <v>0</v>
      </c>
    </row>
    <row r="4176" spans="1:23" s="36" customFormat="1" ht="18.75">
      <c r="A4176" s="34"/>
      <c r="B4176" s="39"/>
      <c r="C4176" s="39"/>
      <c r="D4176" s="35"/>
      <c r="E4176" s="40"/>
      <c r="F4176" s="39"/>
      <c r="G4176" s="39"/>
      <c r="H4176" s="39"/>
      <c r="I4176" s="34"/>
      <c r="J4176" s="34"/>
      <c r="K4176" s="34"/>
      <c r="L4176" s="34"/>
      <c r="M4176" s="43" t="str">
        <f ca="1">IFERROR(OFFSET('Maximum minutes'!$C$1,T4176,MATCH(IF(G4176&lt;&gt;"",G4176,F4176),OFFSET('Maximum minutes'!$C$1,T4176-1,0,1,U4176+1),0)-1)*IF(OR(ISNUMBER(J4176),J4176="sans examen"),1,0)*IF(W4176&lt;MinDate,1,0),"")</f>
        <v/>
      </c>
      <c r="N4176" s="36">
        <f t="shared" ca="1" si="131"/>
        <v>0</v>
      </c>
      <c r="O4176" s="36" t="e">
        <f ca="1">LEFT(OFFSET(Lists!$Q$2,MATCH(E4176,Lists!$R$3:$R$19,0),0),4)</f>
        <v>#N/A</v>
      </c>
      <c r="P4176" s="36" t="e">
        <f ca="1">MATCH(O4176,Lists!$S$2:$S$640,1)</f>
        <v>#N/A</v>
      </c>
      <c r="Q4176" s="36" t="e">
        <f ca="1">MATCH(LEFT(OFFSET(Lists!$Q$2,MATCH(E4176,Lists!$R$3:$R$19,0)+1,0),4),Lists!$S$3:$S$640,1)</f>
        <v>#N/A</v>
      </c>
      <c r="R4176" s="36" t="e">
        <f ca="1">LEFT(OFFSET(Lists!$S$2,P4176-1+MATCH(F4176,OFFSET(Lists!$T$3,P4176-1,0,Q4176-P4176+1),0),0),6)</f>
        <v>#N/A</v>
      </c>
      <c r="S4176" s="36" t="e">
        <f ca="1">VLOOKUP(R4176,Lists!B:D,3,FALSE)</f>
        <v>#N/A</v>
      </c>
      <c r="T4176" s="36" t="str">
        <f>IF(F4176&lt;&gt;"",MATCH(R4176,'Maximum minutes'!B:B,0),"")</f>
        <v/>
      </c>
      <c r="U4176" s="36">
        <f ca="1">IF(F4176&lt;&gt;"",COUNTA(OFFSET('Maximum minutes'!$C$1,'Annexe A1 Cours'!T4176,0,1,50)),0)</f>
        <v>0</v>
      </c>
      <c r="V4176" s="37">
        <f ca="1">IFERROR(OFFSET('Maximum minutes'!$C$1,T4176+1,-1+MATCH(G4176,OFFSET('Maximum minutes'!$C$1,T4176-1,0,1,50),0)),0)</f>
        <v>0</v>
      </c>
      <c r="W4176" s="38">
        <f t="shared" ca="1" si="130"/>
        <v>0</v>
      </c>
    </row>
    <row r="4177" spans="1:23" s="36" customFormat="1" ht="18.75">
      <c r="A4177" s="34"/>
      <c r="B4177" s="39"/>
      <c r="C4177" s="39"/>
      <c r="D4177" s="35"/>
      <c r="E4177" s="40"/>
      <c r="F4177" s="39"/>
      <c r="G4177" s="39"/>
      <c r="H4177" s="39"/>
      <c r="I4177" s="34"/>
      <c r="J4177" s="34"/>
      <c r="K4177" s="34"/>
      <c r="L4177" s="34"/>
      <c r="M4177" s="43" t="str">
        <f ca="1">IFERROR(OFFSET('Maximum minutes'!$C$1,T4177,MATCH(IF(G4177&lt;&gt;"",G4177,F4177),OFFSET('Maximum minutes'!$C$1,T4177-1,0,1,U4177+1),0)-1)*IF(OR(ISNUMBER(J4177),J4177="sans examen"),1,0)*IF(W4177&lt;MinDate,1,0),"")</f>
        <v/>
      </c>
      <c r="N4177" s="36">
        <f t="shared" ca="1" si="131"/>
        <v>0</v>
      </c>
      <c r="O4177" s="36" t="e">
        <f ca="1">LEFT(OFFSET(Lists!$Q$2,MATCH(E4177,Lists!$R$3:$R$19,0),0),4)</f>
        <v>#N/A</v>
      </c>
      <c r="P4177" s="36" t="e">
        <f ca="1">MATCH(O4177,Lists!$S$2:$S$640,1)</f>
        <v>#N/A</v>
      </c>
      <c r="Q4177" s="36" t="e">
        <f ca="1">MATCH(LEFT(OFFSET(Lists!$Q$2,MATCH(E4177,Lists!$R$3:$R$19,0)+1,0),4),Lists!$S$3:$S$640,1)</f>
        <v>#N/A</v>
      </c>
      <c r="R4177" s="36" t="e">
        <f ca="1">LEFT(OFFSET(Lists!$S$2,P4177-1+MATCH(F4177,OFFSET(Lists!$T$3,P4177-1,0,Q4177-P4177+1),0),0),6)</f>
        <v>#N/A</v>
      </c>
      <c r="S4177" s="36" t="e">
        <f ca="1">VLOOKUP(R4177,Lists!B:D,3,FALSE)</f>
        <v>#N/A</v>
      </c>
      <c r="T4177" s="36" t="str">
        <f>IF(F4177&lt;&gt;"",MATCH(R4177,'Maximum minutes'!B:B,0),"")</f>
        <v/>
      </c>
      <c r="U4177" s="36">
        <f ca="1">IF(F4177&lt;&gt;"",COUNTA(OFFSET('Maximum minutes'!$C$1,'Annexe A1 Cours'!T4177,0,1,50)),0)</f>
        <v>0</v>
      </c>
      <c r="V4177" s="37">
        <f ca="1">IFERROR(OFFSET('Maximum minutes'!$C$1,T4177+1,-1+MATCH(G4177,OFFSET('Maximum minutes'!$C$1,T4177-1,0,1,50),0)),0)</f>
        <v>0</v>
      </c>
      <c r="W4177" s="38">
        <f t="shared" ca="1" si="130"/>
        <v>0</v>
      </c>
    </row>
    <row r="4178" spans="1:23" s="36" customFormat="1" ht="18.75">
      <c r="A4178" s="34"/>
      <c r="B4178" s="39"/>
      <c r="C4178" s="39"/>
      <c r="D4178" s="35"/>
      <c r="E4178" s="40"/>
      <c r="F4178" s="39"/>
      <c r="G4178" s="39"/>
      <c r="H4178" s="39"/>
      <c r="I4178" s="34"/>
      <c r="J4178" s="34"/>
      <c r="K4178" s="34"/>
      <c r="L4178" s="34"/>
      <c r="M4178" s="43" t="str">
        <f ca="1">IFERROR(OFFSET('Maximum minutes'!$C$1,T4178,MATCH(IF(G4178&lt;&gt;"",G4178,F4178),OFFSET('Maximum minutes'!$C$1,T4178-1,0,1,U4178+1),0)-1)*IF(OR(ISNUMBER(J4178),J4178="sans examen"),1,0)*IF(W4178&lt;MinDate,1,0),"")</f>
        <v/>
      </c>
      <c r="N4178" s="36">
        <f t="shared" ca="1" si="131"/>
        <v>0</v>
      </c>
      <c r="O4178" s="36" t="e">
        <f ca="1">LEFT(OFFSET(Lists!$Q$2,MATCH(E4178,Lists!$R$3:$R$19,0),0),4)</f>
        <v>#N/A</v>
      </c>
      <c r="P4178" s="36" t="e">
        <f ca="1">MATCH(O4178,Lists!$S$2:$S$640,1)</f>
        <v>#N/A</v>
      </c>
      <c r="Q4178" s="36" t="e">
        <f ca="1">MATCH(LEFT(OFFSET(Lists!$Q$2,MATCH(E4178,Lists!$R$3:$R$19,0)+1,0),4),Lists!$S$3:$S$640,1)</f>
        <v>#N/A</v>
      </c>
      <c r="R4178" s="36" t="e">
        <f ca="1">LEFT(OFFSET(Lists!$S$2,P4178-1+MATCH(F4178,OFFSET(Lists!$T$3,P4178-1,0,Q4178-P4178+1),0),0),6)</f>
        <v>#N/A</v>
      </c>
      <c r="S4178" s="36" t="e">
        <f ca="1">VLOOKUP(R4178,Lists!B:D,3,FALSE)</f>
        <v>#N/A</v>
      </c>
      <c r="T4178" s="36" t="str">
        <f>IF(F4178&lt;&gt;"",MATCH(R4178,'Maximum minutes'!B:B,0),"")</f>
        <v/>
      </c>
      <c r="U4178" s="36">
        <f ca="1">IF(F4178&lt;&gt;"",COUNTA(OFFSET('Maximum minutes'!$C$1,'Annexe A1 Cours'!T4178,0,1,50)),0)</f>
        <v>0</v>
      </c>
      <c r="V4178" s="37">
        <f ca="1">IFERROR(OFFSET('Maximum minutes'!$C$1,T4178+1,-1+MATCH(G4178,OFFSET('Maximum minutes'!$C$1,T4178-1,0,1,50),0)),0)</f>
        <v>0</v>
      </c>
      <c r="W4178" s="38">
        <f t="shared" ca="1" si="130"/>
        <v>0</v>
      </c>
    </row>
    <row r="4179" spans="1:23" s="36" customFormat="1" ht="18.75">
      <c r="A4179" s="34"/>
      <c r="B4179" s="39"/>
      <c r="C4179" s="39"/>
      <c r="D4179" s="35"/>
      <c r="E4179" s="40"/>
      <c r="F4179" s="39"/>
      <c r="G4179" s="39"/>
      <c r="H4179" s="39"/>
      <c r="I4179" s="34"/>
      <c r="J4179" s="34"/>
      <c r="K4179" s="34"/>
      <c r="L4179" s="34"/>
      <c r="M4179" s="43" t="str">
        <f ca="1">IFERROR(OFFSET('Maximum minutes'!$C$1,T4179,MATCH(IF(G4179&lt;&gt;"",G4179,F4179),OFFSET('Maximum minutes'!$C$1,T4179-1,0,1,U4179+1),0)-1)*IF(OR(ISNUMBER(J4179),J4179="sans examen"),1,0)*IF(W4179&lt;MinDate,1,0),"")</f>
        <v/>
      </c>
      <c r="N4179" s="36">
        <f t="shared" ca="1" si="131"/>
        <v>0</v>
      </c>
      <c r="O4179" s="36" t="e">
        <f ca="1">LEFT(OFFSET(Lists!$Q$2,MATCH(E4179,Lists!$R$3:$R$19,0),0),4)</f>
        <v>#N/A</v>
      </c>
      <c r="P4179" s="36" t="e">
        <f ca="1">MATCH(O4179,Lists!$S$2:$S$640,1)</f>
        <v>#N/A</v>
      </c>
      <c r="Q4179" s="36" t="e">
        <f ca="1">MATCH(LEFT(OFFSET(Lists!$Q$2,MATCH(E4179,Lists!$R$3:$R$19,0)+1,0),4),Lists!$S$3:$S$640,1)</f>
        <v>#N/A</v>
      </c>
      <c r="R4179" s="36" t="e">
        <f ca="1">LEFT(OFFSET(Lists!$S$2,P4179-1+MATCH(F4179,OFFSET(Lists!$T$3,P4179-1,0,Q4179-P4179+1),0),0),6)</f>
        <v>#N/A</v>
      </c>
      <c r="S4179" s="36" t="e">
        <f ca="1">VLOOKUP(R4179,Lists!B:D,3,FALSE)</f>
        <v>#N/A</v>
      </c>
      <c r="T4179" s="36" t="str">
        <f>IF(F4179&lt;&gt;"",MATCH(R4179,'Maximum minutes'!B:B,0),"")</f>
        <v/>
      </c>
      <c r="U4179" s="36">
        <f ca="1">IF(F4179&lt;&gt;"",COUNTA(OFFSET('Maximum minutes'!$C$1,'Annexe A1 Cours'!T4179,0,1,50)),0)</f>
        <v>0</v>
      </c>
      <c r="V4179" s="37">
        <f ca="1">IFERROR(OFFSET('Maximum minutes'!$C$1,T4179+1,-1+MATCH(G4179,OFFSET('Maximum minutes'!$C$1,T4179-1,0,1,50),0)),0)</f>
        <v>0</v>
      </c>
      <c r="W4179" s="38">
        <f t="shared" ca="1" si="130"/>
        <v>0</v>
      </c>
    </row>
    <row r="4180" spans="1:23" s="36" customFormat="1" ht="18.75">
      <c r="A4180" s="34"/>
      <c r="B4180" s="39"/>
      <c r="C4180" s="39"/>
      <c r="D4180" s="35"/>
      <c r="E4180" s="40"/>
      <c r="F4180" s="39"/>
      <c r="G4180" s="39"/>
      <c r="H4180" s="39"/>
      <c r="I4180" s="34"/>
      <c r="J4180" s="34"/>
      <c r="K4180" s="34"/>
      <c r="L4180" s="34"/>
      <c r="M4180" s="43" t="str">
        <f ca="1">IFERROR(OFFSET('Maximum minutes'!$C$1,T4180,MATCH(IF(G4180&lt;&gt;"",G4180,F4180),OFFSET('Maximum minutes'!$C$1,T4180-1,0,1,U4180+1),0)-1)*IF(OR(ISNUMBER(J4180),J4180="sans examen"),1,0)*IF(W4180&lt;MinDate,1,0),"")</f>
        <v/>
      </c>
      <c r="N4180" s="36">
        <f t="shared" ca="1" si="131"/>
        <v>0</v>
      </c>
      <c r="O4180" s="36" t="e">
        <f ca="1">LEFT(OFFSET(Lists!$Q$2,MATCH(E4180,Lists!$R$3:$R$19,0),0),4)</f>
        <v>#N/A</v>
      </c>
      <c r="P4180" s="36" t="e">
        <f ca="1">MATCH(O4180,Lists!$S$2:$S$640,1)</f>
        <v>#N/A</v>
      </c>
      <c r="Q4180" s="36" t="e">
        <f ca="1">MATCH(LEFT(OFFSET(Lists!$Q$2,MATCH(E4180,Lists!$R$3:$R$19,0)+1,0),4),Lists!$S$3:$S$640,1)</f>
        <v>#N/A</v>
      </c>
      <c r="R4180" s="36" t="e">
        <f ca="1">LEFT(OFFSET(Lists!$S$2,P4180-1+MATCH(F4180,OFFSET(Lists!$T$3,P4180-1,0,Q4180-P4180+1),0),0),6)</f>
        <v>#N/A</v>
      </c>
      <c r="S4180" s="36" t="e">
        <f ca="1">VLOOKUP(R4180,Lists!B:D,3,FALSE)</f>
        <v>#N/A</v>
      </c>
      <c r="T4180" s="36" t="str">
        <f>IF(F4180&lt;&gt;"",MATCH(R4180,'Maximum minutes'!B:B,0),"")</f>
        <v/>
      </c>
      <c r="U4180" s="36">
        <f ca="1">IF(F4180&lt;&gt;"",COUNTA(OFFSET('Maximum minutes'!$C$1,'Annexe A1 Cours'!T4180,0,1,50)),0)</f>
        <v>0</v>
      </c>
      <c r="V4180" s="37">
        <f ca="1">IFERROR(OFFSET('Maximum minutes'!$C$1,T4180+1,-1+MATCH(G4180,OFFSET('Maximum minutes'!$C$1,T4180-1,0,1,50),0)),0)</f>
        <v>0</v>
      </c>
      <c r="W4180" s="38">
        <f t="shared" ca="1" si="130"/>
        <v>0</v>
      </c>
    </row>
    <row r="4181" spans="1:23" s="36" customFormat="1" ht="18.75">
      <c r="A4181" s="34"/>
      <c r="B4181" s="39"/>
      <c r="C4181" s="39"/>
      <c r="D4181" s="35"/>
      <c r="E4181" s="40"/>
      <c r="F4181" s="39"/>
      <c r="G4181" s="39"/>
      <c r="H4181" s="39"/>
      <c r="I4181" s="34"/>
      <c r="J4181" s="34"/>
      <c r="K4181" s="34"/>
      <c r="L4181" s="34"/>
      <c r="M4181" s="43" t="str">
        <f ca="1">IFERROR(OFFSET('Maximum minutes'!$C$1,T4181,MATCH(IF(G4181&lt;&gt;"",G4181,F4181),OFFSET('Maximum minutes'!$C$1,T4181-1,0,1,U4181+1),0)-1)*IF(OR(ISNUMBER(J4181),J4181="sans examen"),1,0)*IF(W4181&lt;MinDate,1,0),"")</f>
        <v/>
      </c>
      <c r="N4181" s="36">
        <f t="shared" ca="1" si="131"/>
        <v>0</v>
      </c>
      <c r="O4181" s="36" t="e">
        <f ca="1">LEFT(OFFSET(Lists!$Q$2,MATCH(E4181,Lists!$R$3:$R$19,0),0),4)</f>
        <v>#N/A</v>
      </c>
      <c r="P4181" s="36" t="e">
        <f ca="1">MATCH(O4181,Lists!$S$2:$S$640,1)</f>
        <v>#N/A</v>
      </c>
      <c r="Q4181" s="36" t="e">
        <f ca="1">MATCH(LEFT(OFFSET(Lists!$Q$2,MATCH(E4181,Lists!$R$3:$R$19,0)+1,0),4),Lists!$S$3:$S$640,1)</f>
        <v>#N/A</v>
      </c>
      <c r="R4181" s="36" t="e">
        <f ca="1">LEFT(OFFSET(Lists!$S$2,P4181-1+MATCH(F4181,OFFSET(Lists!$T$3,P4181-1,0,Q4181-P4181+1),0),0),6)</f>
        <v>#N/A</v>
      </c>
      <c r="S4181" s="36" t="e">
        <f ca="1">VLOOKUP(R4181,Lists!B:D,3,FALSE)</f>
        <v>#N/A</v>
      </c>
      <c r="T4181" s="36" t="str">
        <f>IF(F4181&lt;&gt;"",MATCH(R4181,'Maximum minutes'!B:B,0),"")</f>
        <v/>
      </c>
      <c r="U4181" s="36">
        <f ca="1">IF(F4181&lt;&gt;"",COUNTA(OFFSET('Maximum minutes'!$C$1,'Annexe A1 Cours'!T4181,0,1,50)),0)</f>
        <v>0</v>
      </c>
      <c r="V4181" s="37">
        <f ca="1">IFERROR(OFFSET('Maximum minutes'!$C$1,T4181+1,-1+MATCH(G4181,OFFSET('Maximum minutes'!$C$1,T4181-1,0,1,50),0)),0)</f>
        <v>0</v>
      </c>
      <c r="W4181" s="38">
        <f t="shared" ca="1" si="130"/>
        <v>0</v>
      </c>
    </row>
    <row r="4182" spans="1:23" s="36" customFormat="1" ht="18.75">
      <c r="A4182" s="34"/>
      <c r="B4182" s="39"/>
      <c r="C4182" s="39"/>
      <c r="D4182" s="35"/>
      <c r="E4182" s="40"/>
      <c r="F4182" s="39"/>
      <c r="G4182" s="39"/>
      <c r="H4182" s="39"/>
      <c r="I4182" s="34"/>
      <c r="J4182" s="34"/>
      <c r="K4182" s="34"/>
      <c r="L4182" s="34"/>
      <c r="M4182" s="43" t="str">
        <f ca="1">IFERROR(OFFSET('Maximum minutes'!$C$1,T4182,MATCH(IF(G4182&lt;&gt;"",G4182,F4182),OFFSET('Maximum minutes'!$C$1,T4182-1,0,1,U4182+1),0)-1)*IF(OR(ISNUMBER(J4182),J4182="sans examen"),1,0)*IF(W4182&lt;MinDate,1,0),"")</f>
        <v/>
      </c>
      <c r="N4182" s="36">
        <f t="shared" ca="1" si="131"/>
        <v>0</v>
      </c>
      <c r="O4182" s="36" t="e">
        <f ca="1">LEFT(OFFSET(Lists!$Q$2,MATCH(E4182,Lists!$R$3:$R$19,0),0),4)</f>
        <v>#N/A</v>
      </c>
      <c r="P4182" s="36" t="e">
        <f ca="1">MATCH(O4182,Lists!$S$2:$S$640,1)</f>
        <v>#N/A</v>
      </c>
      <c r="Q4182" s="36" t="e">
        <f ca="1">MATCH(LEFT(OFFSET(Lists!$Q$2,MATCH(E4182,Lists!$R$3:$R$19,0)+1,0),4),Lists!$S$3:$S$640,1)</f>
        <v>#N/A</v>
      </c>
      <c r="R4182" s="36" t="e">
        <f ca="1">LEFT(OFFSET(Lists!$S$2,P4182-1+MATCH(F4182,OFFSET(Lists!$T$3,P4182-1,0,Q4182-P4182+1),0),0),6)</f>
        <v>#N/A</v>
      </c>
      <c r="S4182" s="36" t="e">
        <f ca="1">VLOOKUP(R4182,Lists!B:D,3,FALSE)</f>
        <v>#N/A</v>
      </c>
      <c r="T4182" s="36" t="str">
        <f>IF(F4182&lt;&gt;"",MATCH(R4182,'Maximum minutes'!B:B,0),"")</f>
        <v/>
      </c>
      <c r="U4182" s="36">
        <f ca="1">IF(F4182&lt;&gt;"",COUNTA(OFFSET('Maximum minutes'!$C$1,'Annexe A1 Cours'!T4182,0,1,50)),0)</f>
        <v>0</v>
      </c>
      <c r="V4182" s="37">
        <f ca="1">IFERROR(OFFSET('Maximum minutes'!$C$1,T4182+1,-1+MATCH(G4182,OFFSET('Maximum minutes'!$C$1,T4182-1,0,1,50),0)),0)</f>
        <v>0</v>
      </c>
      <c r="W4182" s="38">
        <f t="shared" ca="1" si="130"/>
        <v>0</v>
      </c>
    </row>
    <row r="4183" spans="1:23" s="36" customFormat="1" ht="18.75">
      <c r="A4183" s="34"/>
      <c r="B4183" s="39"/>
      <c r="C4183" s="39"/>
      <c r="D4183" s="35"/>
      <c r="E4183" s="40"/>
      <c r="F4183" s="39"/>
      <c r="G4183" s="39"/>
      <c r="H4183" s="39"/>
      <c r="I4183" s="34"/>
      <c r="J4183" s="34"/>
      <c r="K4183" s="34"/>
      <c r="L4183" s="34"/>
      <c r="M4183" s="43" t="str">
        <f ca="1">IFERROR(OFFSET('Maximum minutes'!$C$1,T4183,MATCH(IF(G4183&lt;&gt;"",G4183,F4183),OFFSET('Maximum minutes'!$C$1,T4183-1,0,1,U4183+1),0)-1)*IF(OR(ISNUMBER(J4183),J4183="sans examen"),1,0)*IF(W4183&lt;MinDate,1,0),"")</f>
        <v/>
      </c>
      <c r="N4183" s="36">
        <f t="shared" ca="1" si="131"/>
        <v>0</v>
      </c>
      <c r="O4183" s="36" t="e">
        <f ca="1">LEFT(OFFSET(Lists!$Q$2,MATCH(E4183,Lists!$R$3:$R$19,0),0),4)</f>
        <v>#N/A</v>
      </c>
      <c r="P4183" s="36" t="e">
        <f ca="1">MATCH(O4183,Lists!$S$2:$S$640,1)</f>
        <v>#N/A</v>
      </c>
      <c r="Q4183" s="36" t="e">
        <f ca="1">MATCH(LEFT(OFFSET(Lists!$Q$2,MATCH(E4183,Lists!$R$3:$R$19,0)+1,0),4),Lists!$S$3:$S$640,1)</f>
        <v>#N/A</v>
      </c>
      <c r="R4183" s="36" t="e">
        <f ca="1">LEFT(OFFSET(Lists!$S$2,P4183-1+MATCH(F4183,OFFSET(Lists!$T$3,P4183-1,0,Q4183-P4183+1),0),0),6)</f>
        <v>#N/A</v>
      </c>
      <c r="S4183" s="36" t="e">
        <f ca="1">VLOOKUP(R4183,Lists!B:D,3,FALSE)</f>
        <v>#N/A</v>
      </c>
      <c r="T4183" s="36" t="str">
        <f>IF(F4183&lt;&gt;"",MATCH(R4183,'Maximum minutes'!B:B,0),"")</f>
        <v/>
      </c>
      <c r="U4183" s="36">
        <f ca="1">IF(F4183&lt;&gt;"",COUNTA(OFFSET('Maximum minutes'!$C$1,'Annexe A1 Cours'!T4183,0,1,50)),0)</f>
        <v>0</v>
      </c>
      <c r="V4183" s="37">
        <f ca="1">IFERROR(OFFSET('Maximum minutes'!$C$1,T4183+1,-1+MATCH(G4183,OFFSET('Maximum minutes'!$C$1,T4183-1,0,1,50),0)),0)</f>
        <v>0</v>
      </c>
      <c r="W4183" s="38">
        <f t="shared" ca="1" si="130"/>
        <v>0</v>
      </c>
    </row>
    <row r="4184" spans="1:23" s="36" customFormat="1" ht="18.75">
      <c r="A4184" s="34"/>
      <c r="B4184" s="39"/>
      <c r="C4184" s="39"/>
      <c r="D4184" s="35"/>
      <c r="E4184" s="40"/>
      <c r="F4184" s="39"/>
      <c r="G4184" s="39"/>
      <c r="H4184" s="39"/>
      <c r="I4184" s="34"/>
      <c r="J4184" s="34"/>
      <c r="K4184" s="34"/>
      <c r="L4184" s="34"/>
      <c r="M4184" s="43" t="str">
        <f ca="1">IFERROR(OFFSET('Maximum minutes'!$C$1,T4184,MATCH(IF(G4184&lt;&gt;"",G4184,F4184),OFFSET('Maximum minutes'!$C$1,T4184-1,0,1,U4184+1),0)-1)*IF(OR(ISNUMBER(J4184),J4184="sans examen"),1,0)*IF(W4184&lt;MinDate,1,0),"")</f>
        <v/>
      </c>
      <c r="N4184" s="36">
        <f t="shared" ca="1" si="131"/>
        <v>0</v>
      </c>
      <c r="O4184" s="36" t="e">
        <f ca="1">LEFT(OFFSET(Lists!$Q$2,MATCH(E4184,Lists!$R$3:$R$19,0),0),4)</f>
        <v>#N/A</v>
      </c>
      <c r="P4184" s="36" t="e">
        <f ca="1">MATCH(O4184,Lists!$S$2:$S$640,1)</f>
        <v>#N/A</v>
      </c>
      <c r="Q4184" s="36" t="e">
        <f ca="1">MATCH(LEFT(OFFSET(Lists!$Q$2,MATCH(E4184,Lists!$R$3:$R$19,0)+1,0),4),Lists!$S$3:$S$640,1)</f>
        <v>#N/A</v>
      </c>
      <c r="R4184" s="36" t="e">
        <f ca="1">LEFT(OFFSET(Lists!$S$2,P4184-1+MATCH(F4184,OFFSET(Lists!$T$3,P4184-1,0,Q4184-P4184+1),0),0),6)</f>
        <v>#N/A</v>
      </c>
      <c r="S4184" s="36" t="e">
        <f ca="1">VLOOKUP(R4184,Lists!B:D,3,FALSE)</f>
        <v>#N/A</v>
      </c>
      <c r="T4184" s="36" t="str">
        <f>IF(F4184&lt;&gt;"",MATCH(R4184,'Maximum minutes'!B:B,0),"")</f>
        <v/>
      </c>
      <c r="U4184" s="36">
        <f ca="1">IF(F4184&lt;&gt;"",COUNTA(OFFSET('Maximum minutes'!$C$1,'Annexe A1 Cours'!T4184,0,1,50)),0)</f>
        <v>0</v>
      </c>
      <c r="V4184" s="37">
        <f ca="1">IFERROR(OFFSET('Maximum minutes'!$C$1,T4184+1,-1+MATCH(G4184,OFFSET('Maximum minutes'!$C$1,T4184-1,0,1,50),0)),0)</f>
        <v>0</v>
      </c>
      <c r="W4184" s="38">
        <f t="shared" ca="1" si="130"/>
        <v>0</v>
      </c>
    </row>
    <row r="4185" spans="1:23" s="36" customFormat="1" ht="18.75">
      <c r="A4185" s="34"/>
      <c r="B4185" s="39"/>
      <c r="C4185" s="39"/>
      <c r="D4185" s="35"/>
      <c r="E4185" s="40"/>
      <c r="F4185" s="39"/>
      <c r="G4185" s="39"/>
      <c r="H4185" s="39"/>
      <c r="I4185" s="34"/>
      <c r="J4185" s="34"/>
      <c r="K4185" s="34"/>
      <c r="L4185" s="34"/>
      <c r="M4185" s="43" t="str">
        <f ca="1">IFERROR(OFFSET('Maximum minutes'!$C$1,T4185,MATCH(IF(G4185&lt;&gt;"",G4185,F4185),OFFSET('Maximum minutes'!$C$1,T4185-1,0,1,U4185+1),0)-1)*IF(OR(ISNUMBER(J4185),J4185="sans examen"),1,0)*IF(W4185&lt;MinDate,1,0),"")</f>
        <v/>
      </c>
      <c r="N4185" s="36">
        <f t="shared" ca="1" si="131"/>
        <v>0</v>
      </c>
      <c r="O4185" s="36" t="e">
        <f ca="1">LEFT(OFFSET(Lists!$Q$2,MATCH(E4185,Lists!$R$3:$R$19,0),0),4)</f>
        <v>#N/A</v>
      </c>
      <c r="P4185" s="36" t="e">
        <f ca="1">MATCH(O4185,Lists!$S$2:$S$640,1)</f>
        <v>#N/A</v>
      </c>
      <c r="Q4185" s="36" t="e">
        <f ca="1">MATCH(LEFT(OFFSET(Lists!$Q$2,MATCH(E4185,Lists!$R$3:$R$19,0)+1,0),4),Lists!$S$3:$S$640,1)</f>
        <v>#N/A</v>
      </c>
      <c r="R4185" s="36" t="e">
        <f ca="1">LEFT(OFFSET(Lists!$S$2,P4185-1+MATCH(F4185,OFFSET(Lists!$T$3,P4185-1,0,Q4185-P4185+1),0),0),6)</f>
        <v>#N/A</v>
      </c>
      <c r="S4185" s="36" t="e">
        <f ca="1">VLOOKUP(R4185,Lists!B:D,3,FALSE)</f>
        <v>#N/A</v>
      </c>
      <c r="T4185" s="36" t="str">
        <f>IF(F4185&lt;&gt;"",MATCH(R4185,'Maximum minutes'!B:B,0),"")</f>
        <v/>
      </c>
      <c r="U4185" s="36">
        <f ca="1">IF(F4185&lt;&gt;"",COUNTA(OFFSET('Maximum minutes'!$C$1,'Annexe A1 Cours'!T4185,0,1,50)),0)</f>
        <v>0</v>
      </c>
      <c r="V4185" s="37">
        <f ca="1">IFERROR(OFFSET('Maximum minutes'!$C$1,T4185+1,-1+MATCH(G4185,OFFSET('Maximum minutes'!$C$1,T4185-1,0,1,50),0)),0)</f>
        <v>0</v>
      </c>
      <c r="W4185" s="38">
        <f t="shared" ca="1" si="130"/>
        <v>0</v>
      </c>
    </row>
    <row r="4186" spans="1:23" s="36" customFormat="1" ht="18.75">
      <c r="A4186" s="34"/>
      <c r="B4186" s="39"/>
      <c r="C4186" s="39"/>
      <c r="D4186" s="35"/>
      <c r="E4186" s="40"/>
      <c r="F4186" s="39"/>
      <c r="G4186" s="39"/>
      <c r="H4186" s="39"/>
      <c r="I4186" s="34"/>
      <c r="J4186" s="34"/>
      <c r="K4186" s="34"/>
      <c r="L4186" s="34"/>
      <c r="M4186" s="43" t="str">
        <f ca="1">IFERROR(OFFSET('Maximum minutes'!$C$1,T4186,MATCH(IF(G4186&lt;&gt;"",G4186,F4186),OFFSET('Maximum minutes'!$C$1,T4186-1,0,1,U4186+1),0)-1)*IF(OR(ISNUMBER(J4186),J4186="sans examen"),1,0)*IF(W4186&lt;MinDate,1,0),"")</f>
        <v/>
      </c>
      <c r="N4186" s="36">
        <f t="shared" ca="1" si="131"/>
        <v>0</v>
      </c>
      <c r="O4186" s="36" t="e">
        <f ca="1">LEFT(OFFSET(Lists!$Q$2,MATCH(E4186,Lists!$R$3:$R$19,0),0),4)</f>
        <v>#N/A</v>
      </c>
      <c r="P4186" s="36" t="e">
        <f ca="1">MATCH(O4186,Lists!$S$2:$S$640,1)</f>
        <v>#N/A</v>
      </c>
      <c r="Q4186" s="36" t="e">
        <f ca="1">MATCH(LEFT(OFFSET(Lists!$Q$2,MATCH(E4186,Lists!$R$3:$R$19,0)+1,0),4),Lists!$S$3:$S$640,1)</f>
        <v>#N/A</v>
      </c>
      <c r="R4186" s="36" t="e">
        <f ca="1">LEFT(OFFSET(Lists!$S$2,P4186-1+MATCH(F4186,OFFSET(Lists!$T$3,P4186-1,0,Q4186-P4186+1),0),0),6)</f>
        <v>#N/A</v>
      </c>
      <c r="S4186" s="36" t="e">
        <f ca="1">VLOOKUP(R4186,Lists!B:D,3,FALSE)</f>
        <v>#N/A</v>
      </c>
      <c r="T4186" s="36" t="str">
        <f>IF(F4186&lt;&gt;"",MATCH(R4186,'Maximum minutes'!B:B,0),"")</f>
        <v/>
      </c>
      <c r="U4186" s="36">
        <f ca="1">IF(F4186&lt;&gt;"",COUNTA(OFFSET('Maximum minutes'!$C$1,'Annexe A1 Cours'!T4186,0,1,50)),0)</f>
        <v>0</v>
      </c>
      <c r="V4186" s="37">
        <f ca="1">IFERROR(OFFSET('Maximum minutes'!$C$1,T4186+1,-1+MATCH(G4186,OFFSET('Maximum minutes'!$C$1,T4186-1,0,1,50),0)),0)</f>
        <v>0</v>
      </c>
      <c r="W4186" s="38">
        <f t="shared" ca="1" si="130"/>
        <v>0</v>
      </c>
    </row>
    <row r="4187" spans="1:23" s="36" customFormat="1" ht="18.75">
      <c r="A4187" s="34"/>
      <c r="B4187" s="39"/>
      <c r="C4187" s="39"/>
      <c r="D4187" s="35"/>
      <c r="E4187" s="40"/>
      <c r="F4187" s="39"/>
      <c r="G4187" s="39"/>
      <c r="H4187" s="39"/>
      <c r="I4187" s="34"/>
      <c r="J4187" s="34"/>
      <c r="K4187" s="34"/>
      <c r="L4187" s="34"/>
      <c r="M4187" s="43" t="str">
        <f ca="1">IFERROR(OFFSET('Maximum minutes'!$C$1,T4187,MATCH(IF(G4187&lt;&gt;"",G4187,F4187),OFFSET('Maximum minutes'!$C$1,T4187-1,0,1,U4187+1),0)-1)*IF(OR(ISNUMBER(J4187),J4187="sans examen"),1,0)*IF(W4187&lt;MinDate,1,0),"")</f>
        <v/>
      </c>
      <c r="N4187" s="36">
        <f t="shared" ca="1" si="131"/>
        <v>0</v>
      </c>
      <c r="O4187" s="36" t="e">
        <f ca="1">LEFT(OFFSET(Lists!$Q$2,MATCH(E4187,Lists!$R$3:$R$19,0),0),4)</f>
        <v>#N/A</v>
      </c>
      <c r="P4187" s="36" t="e">
        <f ca="1">MATCH(O4187,Lists!$S$2:$S$640,1)</f>
        <v>#N/A</v>
      </c>
      <c r="Q4187" s="36" t="e">
        <f ca="1">MATCH(LEFT(OFFSET(Lists!$Q$2,MATCH(E4187,Lists!$R$3:$R$19,0)+1,0),4),Lists!$S$3:$S$640,1)</f>
        <v>#N/A</v>
      </c>
      <c r="R4187" s="36" t="e">
        <f ca="1">LEFT(OFFSET(Lists!$S$2,P4187-1+MATCH(F4187,OFFSET(Lists!$T$3,P4187-1,0,Q4187-P4187+1),0),0),6)</f>
        <v>#N/A</v>
      </c>
      <c r="S4187" s="36" t="e">
        <f ca="1">VLOOKUP(R4187,Lists!B:D,3,FALSE)</f>
        <v>#N/A</v>
      </c>
      <c r="T4187" s="36" t="str">
        <f>IF(F4187&lt;&gt;"",MATCH(R4187,'Maximum minutes'!B:B,0),"")</f>
        <v/>
      </c>
      <c r="U4187" s="36">
        <f ca="1">IF(F4187&lt;&gt;"",COUNTA(OFFSET('Maximum minutes'!$C$1,'Annexe A1 Cours'!T4187,0,1,50)),0)</f>
        <v>0</v>
      </c>
      <c r="V4187" s="37">
        <f ca="1">IFERROR(OFFSET('Maximum minutes'!$C$1,T4187+1,-1+MATCH(G4187,OFFSET('Maximum minutes'!$C$1,T4187-1,0,1,50),0)),0)</f>
        <v>0</v>
      </c>
      <c r="W4187" s="38">
        <f t="shared" ca="1" si="130"/>
        <v>0</v>
      </c>
    </row>
    <row r="4188" spans="1:23" s="36" customFormat="1" ht="18.75">
      <c r="A4188" s="34"/>
      <c r="B4188" s="39"/>
      <c r="C4188" s="39"/>
      <c r="D4188" s="35"/>
      <c r="E4188" s="40"/>
      <c r="F4188" s="39"/>
      <c r="G4188" s="39"/>
      <c r="H4188" s="39"/>
      <c r="I4188" s="34"/>
      <c r="J4188" s="34"/>
      <c r="K4188" s="34"/>
      <c r="L4188" s="34"/>
      <c r="M4188" s="43" t="str">
        <f ca="1">IFERROR(OFFSET('Maximum minutes'!$C$1,T4188,MATCH(IF(G4188&lt;&gt;"",G4188,F4188),OFFSET('Maximum minutes'!$C$1,T4188-1,0,1,U4188+1),0)-1)*IF(OR(ISNUMBER(J4188),J4188="sans examen"),1,0)*IF(W4188&lt;MinDate,1,0),"")</f>
        <v/>
      </c>
      <c r="N4188" s="36">
        <f t="shared" ca="1" si="131"/>
        <v>0</v>
      </c>
      <c r="O4188" s="36" t="e">
        <f ca="1">LEFT(OFFSET(Lists!$Q$2,MATCH(E4188,Lists!$R$3:$R$19,0),0),4)</f>
        <v>#N/A</v>
      </c>
      <c r="P4188" s="36" t="e">
        <f ca="1">MATCH(O4188,Lists!$S$2:$S$640,1)</f>
        <v>#N/A</v>
      </c>
      <c r="Q4188" s="36" t="e">
        <f ca="1">MATCH(LEFT(OFFSET(Lists!$Q$2,MATCH(E4188,Lists!$R$3:$R$19,0)+1,0),4),Lists!$S$3:$S$640,1)</f>
        <v>#N/A</v>
      </c>
      <c r="R4188" s="36" t="e">
        <f ca="1">LEFT(OFFSET(Lists!$S$2,P4188-1+MATCH(F4188,OFFSET(Lists!$T$3,P4188-1,0,Q4188-P4188+1),0),0),6)</f>
        <v>#N/A</v>
      </c>
      <c r="S4188" s="36" t="e">
        <f ca="1">VLOOKUP(R4188,Lists!B:D,3,FALSE)</f>
        <v>#N/A</v>
      </c>
      <c r="T4188" s="36" t="str">
        <f>IF(F4188&lt;&gt;"",MATCH(R4188,'Maximum minutes'!B:B,0),"")</f>
        <v/>
      </c>
      <c r="U4188" s="36">
        <f ca="1">IF(F4188&lt;&gt;"",COUNTA(OFFSET('Maximum minutes'!$C$1,'Annexe A1 Cours'!T4188,0,1,50)),0)</f>
        <v>0</v>
      </c>
      <c r="V4188" s="37">
        <f ca="1">IFERROR(OFFSET('Maximum minutes'!$C$1,T4188+1,-1+MATCH(G4188,OFFSET('Maximum minutes'!$C$1,T4188-1,0,1,50),0)),0)</f>
        <v>0</v>
      </c>
      <c r="W4188" s="38">
        <f t="shared" ca="1" si="130"/>
        <v>0</v>
      </c>
    </row>
    <row r="4189" spans="1:23" s="36" customFormat="1" ht="18.75">
      <c r="A4189" s="34"/>
      <c r="B4189" s="39"/>
      <c r="C4189" s="39"/>
      <c r="D4189" s="35"/>
      <c r="E4189" s="40"/>
      <c r="F4189" s="39"/>
      <c r="G4189" s="39"/>
      <c r="H4189" s="39"/>
      <c r="I4189" s="34"/>
      <c r="J4189" s="34"/>
      <c r="K4189" s="34"/>
      <c r="L4189" s="34"/>
      <c r="M4189" s="43" t="str">
        <f ca="1">IFERROR(OFFSET('Maximum minutes'!$C$1,T4189,MATCH(IF(G4189&lt;&gt;"",G4189,F4189),OFFSET('Maximum minutes'!$C$1,T4189-1,0,1,U4189+1),0)-1)*IF(OR(ISNUMBER(J4189),J4189="sans examen"),1,0)*IF(W4189&lt;MinDate,1,0),"")</f>
        <v/>
      </c>
      <c r="N4189" s="36">
        <f t="shared" ca="1" si="131"/>
        <v>0</v>
      </c>
      <c r="O4189" s="36" t="e">
        <f ca="1">LEFT(OFFSET(Lists!$Q$2,MATCH(E4189,Lists!$R$3:$R$19,0),0),4)</f>
        <v>#N/A</v>
      </c>
      <c r="P4189" s="36" t="e">
        <f ca="1">MATCH(O4189,Lists!$S$2:$S$640,1)</f>
        <v>#N/A</v>
      </c>
      <c r="Q4189" s="36" t="e">
        <f ca="1">MATCH(LEFT(OFFSET(Lists!$Q$2,MATCH(E4189,Lists!$R$3:$R$19,0)+1,0),4),Lists!$S$3:$S$640,1)</f>
        <v>#N/A</v>
      </c>
      <c r="R4189" s="36" t="e">
        <f ca="1">LEFT(OFFSET(Lists!$S$2,P4189-1+MATCH(F4189,OFFSET(Lists!$T$3,P4189-1,0,Q4189-P4189+1),0),0),6)</f>
        <v>#N/A</v>
      </c>
      <c r="S4189" s="36" t="e">
        <f ca="1">VLOOKUP(R4189,Lists!B:D,3,FALSE)</f>
        <v>#N/A</v>
      </c>
      <c r="T4189" s="36" t="str">
        <f>IF(F4189&lt;&gt;"",MATCH(R4189,'Maximum minutes'!B:B,0),"")</f>
        <v/>
      </c>
      <c r="U4189" s="36">
        <f ca="1">IF(F4189&lt;&gt;"",COUNTA(OFFSET('Maximum minutes'!$C$1,'Annexe A1 Cours'!T4189,0,1,50)),0)</f>
        <v>0</v>
      </c>
      <c r="V4189" s="37">
        <f ca="1">IFERROR(OFFSET('Maximum minutes'!$C$1,T4189+1,-1+MATCH(G4189,OFFSET('Maximum minutes'!$C$1,T4189-1,0,1,50),0)),0)</f>
        <v>0</v>
      </c>
      <c r="W4189" s="38">
        <f t="shared" ca="1" si="130"/>
        <v>0</v>
      </c>
    </row>
    <row r="4190" spans="1:23" s="36" customFormat="1" ht="18.75">
      <c r="A4190" s="34"/>
      <c r="B4190" s="39"/>
      <c r="C4190" s="39"/>
      <c r="D4190" s="35"/>
      <c r="E4190" s="40"/>
      <c r="F4190" s="39"/>
      <c r="G4190" s="39"/>
      <c r="H4190" s="39"/>
      <c r="I4190" s="34"/>
      <c r="J4190" s="34"/>
      <c r="K4190" s="34"/>
      <c r="L4190" s="34"/>
      <c r="M4190" s="43" t="str">
        <f ca="1">IFERROR(OFFSET('Maximum minutes'!$C$1,T4190,MATCH(IF(G4190&lt;&gt;"",G4190,F4190),OFFSET('Maximum minutes'!$C$1,T4190-1,0,1,U4190+1),0)-1)*IF(OR(ISNUMBER(J4190),J4190="sans examen"),1,0)*IF(W4190&lt;MinDate,1,0),"")</f>
        <v/>
      </c>
      <c r="N4190" s="36">
        <f t="shared" ca="1" si="131"/>
        <v>0</v>
      </c>
      <c r="O4190" s="36" t="e">
        <f ca="1">LEFT(OFFSET(Lists!$Q$2,MATCH(E4190,Lists!$R$3:$R$19,0),0),4)</f>
        <v>#N/A</v>
      </c>
      <c r="P4190" s="36" t="e">
        <f ca="1">MATCH(O4190,Lists!$S$2:$S$640,1)</f>
        <v>#N/A</v>
      </c>
      <c r="Q4190" s="36" t="e">
        <f ca="1">MATCH(LEFT(OFFSET(Lists!$Q$2,MATCH(E4190,Lists!$R$3:$R$19,0)+1,0),4),Lists!$S$3:$S$640,1)</f>
        <v>#N/A</v>
      </c>
      <c r="R4190" s="36" t="e">
        <f ca="1">LEFT(OFFSET(Lists!$S$2,P4190-1+MATCH(F4190,OFFSET(Lists!$T$3,P4190-1,0,Q4190-P4190+1),0),0),6)</f>
        <v>#N/A</v>
      </c>
      <c r="S4190" s="36" t="e">
        <f ca="1">VLOOKUP(R4190,Lists!B:D,3,FALSE)</f>
        <v>#N/A</v>
      </c>
      <c r="T4190" s="36" t="str">
        <f>IF(F4190&lt;&gt;"",MATCH(R4190,'Maximum minutes'!B:B,0),"")</f>
        <v/>
      </c>
      <c r="U4190" s="36">
        <f ca="1">IF(F4190&lt;&gt;"",COUNTA(OFFSET('Maximum minutes'!$C$1,'Annexe A1 Cours'!T4190,0,1,50)),0)</f>
        <v>0</v>
      </c>
      <c r="V4190" s="37">
        <f ca="1">IFERROR(OFFSET('Maximum minutes'!$C$1,T4190+1,-1+MATCH(G4190,OFFSET('Maximum minutes'!$C$1,T4190-1,0,1,50),0)),0)</f>
        <v>0</v>
      </c>
      <c r="W4190" s="38">
        <f t="shared" ca="1" si="130"/>
        <v>0</v>
      </c>
    </row>
    <row r="4191" spans="1:23" s="36" customFormat="1" ht="18.75">
      <c r="A4191" s="34"/>
      <c r="B4191" s="39"/>
      <c r="C4191" s="39"/>
      <c r="D4191" s="35"/>
      <c r="E4191" s="40"/>
      <c r="F4191" s="39"/>
      <c r="G4191" s="39"/>
      <c r="H4191" s="39"/>
      <c r="I4191" s="34"/>
      <c r="J4191" s="34"/>
      <c r="K4191" s="34"/>
      <c r="L4191" s="34"/>
      <c r="M4191" s="43" t="str">
        <f ca="1">IFERROR(OFFSET('Maximum minutes'!$C$1,T4191,MATCH(IF(G4191&lt;&gt;"",G4191,F4191),OFFSET('Maximum minutes'!$C$1,T4191-1,0,1,U4191+1),0)-1)*IF(OR(ISNUMBER(J4191),J4191="sans examen"),1,0)*IF(W4191&lt;MinDate,1,0),"")</f>
        <v/>
      </c>
      <c r="N4191" s="36">
        <f t="shared" ca="1" si="131"/>
        <v>0</v>
      </c>
      <c r="O4191" s="36" t="e">
        <f ca="1">LEFT(OFFSET(Lists!$Q$2,MATCH(E4191,Lists!$R$3:$R$19,0),0),4)</f>
        <v>#N/A</v>
      </c>
      <c r="P4191" s="36" t="e">
        <f ca="1">MATCH(O4191,Lists!$S$2:$S$640,1)</f>
        <v>#N/A</v>
      </c>
      <c r="Q4191" s="36" t="e">
        <f ca="1">MATCH(LEFT(OFFSET(Lists!$Q$2,MATCH(E4191,Lists!$R$3:$R$19,0)+1,0),4),Lists!$S$3:$S$640,1)</f>
        <v>#N/A</v>
      </c>
      <c r="R4191" s="36" t="e">
        <f ca="1">LEFT(OFFSET(Lists!$S$2,P4191-1+MATCH(F4191,OFFSET(Lists!$T$3,P4191-1,0,Q4191-P4191+1),0),0),6)</f>
        <v>#N/A</v>
      </c>
      <c r="S4191" s="36" t="e">
        <f ca="1">VLOOKUP(R4191,Lists!B:D,3,FALSE)</f>
        <v>#N/A</v>
      </c>
      <c r="T4191" s="36" t="str">
        <f>IF(F4191&lt;&gt;"",MATCH(R4191,'Maximum minutes'!B:B,0),"")</f>
        <v/>
      </c>
      <c r="U4191" s="36">
        <f ca="1">IF(F4191&lt;&gt;"",COUNTA(OFFSET('Maximum minutes'!$C$1,'Annexe A1 Cours'!T4191,0,1,50)),0)</f>
        <v>0</v>
      </c>
      <c r="V4191" s="37">
        <f ca="1">IFERROR(OFFSET('Maximum minutes'!$C$1,T4191+1,-1+MATCH(G4191,OFFSET('Maximum minutes'!$C$1,T4191-1,0,1,50),0)),0)</f>
        <v>0</v>
      </c>
      <c r="W4191" s="38">
        <f t="shared" ca="1" si="130"/>
        <v>0</v>
      </c>
    </row>
    <row r="4192" spans="1:23" s="36" customFormat="1" ht="18.75">
      <c r="A4192" s="34"/>
      <c r="B4192" s="39"/>
      <c r="C4192" s="39"/>
      <c r="D4192" s="35"/>
      <c r="E4192" s="40"/>
      <c r="F4192" s="39"/>
      <c r="G4192" s="39"/>
      <c r="H4192" s="39"/>
      <c r="I4192" s="34"/>
      <c r="J4192" s="34"/>
      <c r="K4192" s="34"/>
      <c r="L4192" s="34"/>
      <c r="M4192" s="43" t="str">
        <f ca="1">IFERROR(OFFSET('Maximum minutes'!$C$1,T4192,MATCH(IF(G4192&lt;&gt;"",G4192,F4192),OFFSET('Maximum minutes'!$C$1,T4192-1,0,1,U4192+1),0)-1)*IF(OR(ISNUMBER(J4192),J4192="sans examen"),1,0)*IF(W4192&lt;MinDate,1,0),"")</f>
        <v/>
      </c>
      <c r="N4192" s="36">
        <f t="shared" ca="1" si="131"/>
        <v>0</v>
      </c>
      <c r="O4192" s="36" t="e">
        <f ca="1">LEFT(OFFSET(Lists!$Q$2,MATCH(E4192,Lists!$R$3:$R$19,0),0),4)</f>
        <v>#N/A</v>
      </c>
      <c r="P4192" s="36" t="e">
        <f ca="1">MATCH(O4192,Lists!$S$2:$S$640,1)</f>
        <v>#N/A</v>
      </c>
      <c r="Q4192" s="36" t="e">
        <f ca="1">MATCH(LEFT(OFFSET(Lists!$Q$2,MATCH(E4192,Lists!$R$3:$R$19,0)+1,0),4),Lists!$S$3:$S$640,1)</f>
        <v>#N/A</v>
      </c>
      <c r="R4192" s="36" t="e">
        <f ca="1">LEFT(OFFSET(Lists!$S$2,P4192-1+MATCH(F4192,OFFSET(Lists!$T$3,P4192-1,0,Q4192-P4192+1),0),0),6)</f>
        <v>#N/A</v>
      </c>
      <c r="S4192" s="36" t="e">
        <f ca="1">VLOOKUP(R4192,Lists!B:D,3,FALSE)</f>
        <v>#N/A</v>
      </c>
      <c r="T4192" s="36" t="str">
        <f>IF(F4192&lt;&gt;"",MATCH(R4192,'Maximum minutes'!B:B,0),"")</f>
        <v/>
      </c>
      <c r="U4192" s="36">
        <f ca="1">IF(F4192&lt;&gt;"",COUNTA(OFFSET('Maximum minutes'!$C$1,'Annexe A1 Cours'!T4192,0,1,50)),0)</f>
        <v>0</v>
      </c>
      <c r="V4192" s="37">
        <f ca="1">IFERROR(OFFSET('Maximum minutes'!$C$1,T4192+1,-1+MATCH(G4192,OFFSET('Maximum minutes'!$C$1,T4192-1,0,1,50),0)),0)</f>
        <v>0</v>
      </c>
      <c r="W4192" s="38">
        <f t="shared" ca="1" si="130"/>
        <v>0</v>
      </c>
    </row>
    <row r="4193" spans="1:23" s="36" customFormat="1" ht="18.75">
      <c r="A4193" s="34"/>
      <c r="B4193" s="39"/>
      <c r="C4193" s="39"/>
      <c r="D4193" s="35"/>
      <c r="E4193" s="40"/>
      <c r="F4193" s="39"/>
      <c r="G4193" s="39"/>
      <c r="H4193" s="39"/>
      <c r="I4193" s="34"/>
      <c r="J4193" s="34"/>
      <c r="K4193" s="34"/>
      <c r="L4193" s="34"/>
      <c r="M4193" s="43" t="str">
        <f ca="1">IFERROR(OFFSET('Maximum minutes'!$C$1,T4193,MATCH(IF(G4193&lt;&gt;"",G4193,F4193),OFFSET('Maximum minutes'!$C$1,T4193-1,0,1,U4193+1),0)-1)*IF(OR(ISNUMBER(J4193),J4193="sans examen"),1,0)*IF(W4193&lt;MinDate,1,0),"")</f>
        <v/>
      </c>
      <c r="N4193" s="36">
        <f t="shared" ca="1" si="131"/>
        <v>0</v>
      </c>
      <c r="O4193" s="36" t="e">
        <f ca="1">LEFT(OFFSET(Lists!$Q$2,MATCH(E4193,Lists!$R$3:$R$19,0),0),4)</f>
        <v>#N/A</v>
      </c>
      <c r="P4193" s="36" t="e">
        <f ca="1">MATCH(O4193,Lists!$S$2:$S$640,1)</f>
        <v>#N/A</v>
      </c>
      <c r="Q4193" s="36" t="e">
        <f ca="1">MATCH(LEFT(OFFSET(Lists!$Q$2,MATCH(E4193,Lists!$R$3:$R$19,0)+1,0),4),Lists!$S$3:$S$640,1)</f>
        <v>#N/A</v>
      </c>
      <c r="R4193" s="36" t="e">
        <f ca="1">LEFT(OFFSET(Lists!$S$2,P4193-1+MATCH(F4193,OFFSET(Lists!$T$3,P4193-1,0,Q4193-P4193+1),0),0),6)</f>
        <v>#N/A</v>
      </c>
      <c r="S4193" s="36" t="e">
        <f ca="1">VLOOKUP(R4193,Lists!B:D,3,FALSE)</f>
        <v>#N/A</v>
      </c>
      <c r="T4193" s="36" t="str">
        <f>IF(F4193&lt;&gt;"",MATCH(R4193,'Maximum minutes'!B:B,0),"")</f>
        <v/>
      </c>
      <c r="U4193" s="36">
        <f ca="1">IF(F4193&lt;&gt;"",COUNTA(OFFSET('Maximum minutes'!$C$1,'Annexe A1 Cours'!T4193,0,1,50)),0)</f>
        <v>0</v>
      </c>
      <c r="V4193" s="37">
        <f ca="1">IFERROR(OFFSET('Maximum minutes'!$C$1,T4193+1,-1+MATCH(G4193,OFFSET('Maximum minutes'!$C$1,T4193-1,0,1,50),0)),0)</f>
        <v>0</v>
      </c>
      <c r="W4193" s="38">
        <f t="shared" ca="1" si="130"/>
        <v>0</v>
      </c>
    </row>
    <row r="4194" spans="1:23" s="36" customFormat="1" ht="18.75">
      <c r="A4194" s="34"/>
      <c r="B4194" s="39"/>
      <c r="C4194" s="39"/>
      <c r="D4194" s="35"/>
      <c r="E4194" s="40"/>
      <c r="F4194" s="39"/>
      <c r="G4194" s="39"/>
      <c r="H4194" s="39"/>
      <c r="I4194" s="34"/>
      <c r="J4194" s="34"/>
      <c r="K4194" s="34"/>
      <c r="L4194" s="34"/>
      <c r="M4194" s="43" t="str">
        <f ca="1">IFERROR(OFFSET('Maximum minutes'!$C$1,T4194,MATCH(IF(G4194&lt;&gt;"",G4194,F4194),OFFSET('Maximum minutes'!$C$1,T4194-1,0,1,U4194+1),0)-1)*IF(OR(ISNUMBER(J4194),J4194="sans examen"),1,0)*IF(W4194&lt;MinDate,1,0),"")</f>
        <v/>
      </c>
      <c r="N4194" s="36">
        <f t="shared" ca="1" si="131"/>
        <v>0</v>
      </c>
      <c r="O4194" s="36" t="e">
        <f ca="1">LEFT(OFFSET(Lists!$Q$2,MATCH(E4194,Lists!$R$3:$R$19,0),0),4)</f>
        <v>#N/A</v>
      </c>
      <c r="P4194" s="36" t="e">
        <f ca="1">MATCH(O4194,Lists!$S$2:$S$640,1)</f>
        <v>#N/A</v>
      </c>
      <c r="Q4194" s="36" t="e">
        <f ca="1">MATCH(LEFT(OFFSET(Lists!$Q$2,MATCH(E4194,Lists!$R$3:$R$19,0)+1,0),4),Lists!$S$3:$S$640,1)</f>
        <v>#N/A</v>
      </c>
      <c r="R4194" s="36" t="e">
        <f ca="1">LEFT(OFFSET(Lists!$S$2,P4194-1+MATCH(F4194,OFFSET(Lists!$T$3,P4194-1,0,Q4194-P4194+1),0),0),6)</f>
        <v>#N/A</v>
      </c>
      <c r="S4194" s="36" t="e">
        <f ca="1">VLOOKUP(R4194,Lists!B:D,3,FALSE)</f>
        <v>#N/A</v>
      </c>
      <c r="T4194" s="36" t="str">
        <f>IF(F4194&lt;&gt;"",MATCH(R4194,'Maximum minutes'!B:B,0),"")</f>
        <v/>
      </c>
      <c r="U4194" s="36">
        <f ca="1">IF(F4194&lt;&gt;"",COUNTA(OFFSET('Maximum minutes'!$C$1,'Annexe A1 Cours'!T4194,0,1,50)),0)</f>
        <v>0</v>
      </c>
      <c r="V4194" s="37">
        <f ca="1">IFERROR(OFFSET('Maximum minutes'!$C$1,T4194+1,-1+MATCH(G4194,OFFSET('Maximum minutes'!$C$1,T4194-1,0,1,50),0)),0)</f>
        <v>0</v>
      </c>
      <c r="W4194" s="38">
        <f t="shared" ca="1" si="130"/>
        <v>0</v>
      </c>
    </row>
    <row r="4195" spans="1:23" s="36" customFormat="1" ht="18.75">
      <c r="A4195" s="34"/>
      <c r="B4195" s="39"/>
      <c r="C4195" s="39"/>
      <c r="D4195" s="35"/>
      <c r="E4195" s="40"/>
      <c r="F4195" s="39"/>
      <c r="G4195" s="39"/>
      <c r="H4195" s="39"/>
      <c r="I4195" s="34"/>
      <c r="J4195" s="34"/>
      <c r="K4195" s="34"/>
      <c r="L4195" s="34"/>
      <c r="M4195" s="43" t="str">
        <f ca="1">IFERROR(OFFSET('Maximum minutes'!$C$1,T4195,MATCH(IF(G4195&lt;&gt;"",G4195,F4195),OFFSET('Maximum minutes'!$C$1,T4195-1,0,1,U4195+1),0)-1)*IF(OR(ISNUMBER(J4195),J4195="sans examen"),1,0)*IF(W4195&lt;MinDate,1,0),"")</f>
        <v/>
      </c>
      <c r="N4195" s="36">
        <f t="shared" ca="1" si="131"/>
        <v>0</v>
      </c>
      <c r="O4195" s="36" t="e">
        <f ca="1">LEFT(OFFSET(Lists!$Q$2,MATCH(E4195,Lists!$R$3:$R$19,0),0),4)</f>
        <v>#N/A</v>
      </c>
      <c r="P4195" s="36" t="e">
        <f ca="1">MATCH(O4195,Lists!$S$2:$S$640,1)</f>
        <v>#N/A</v>
      </c>
      <c r="Q4195" s="36" t="e">
        <f ca="1">MATCH(LEFT(OFFSET(Lists!$Q$2,MATCH(E4195,Lists!$R$3:$R$19,0)+1,0),4),Lists!$S$3:$S$640,1)</f>
        <v>#N/A</v>
      </c>
      <c r="R4195" s="36" t="e">
        <f ca="1">LEFT(OFFSET(Lists!$S$2,P4195-1+MATCH(F4195,OFFSET(Lists!$T$3,P4195-1,0,Q4195-P4195+1),0),0),6)</f>
        <v>#N/A</v>
      </c>
      <c r="S4195" s="36" t="e">
        <f ca="1">VLOOKUP(R4195,Lists!B:D,3,FALSE)</f>
        <v>#N/A</v>
      </c>
      <c r="T4195" s="36" t="str">
        <f>IF(F4195&lt;&gt;"",MATCH(R4195,'Maximum minutes'!B:B,0),"")</f>
        <v/>
      </c>
      <c r="U4195" s="36">
        <f ca="1">IF(F4195&lt;&gt;"",COUNTA(OFFSET('Maximum minutes'!$C$1,'Annexe A1 Cours'!T4195,0,1,50)),0)</f>
        <v>0</v>
      </c>
      <c r="V4195" s="37">
        <f ca="1">IFERROR(OFFSET('Maximum minutes'!$C$1,T4195+1,-1+MATCH(G4195,OFFSET('Maximum minutes'!$C$1,T4195-1,0,1,50),0)),0)</f>
        <v>0</v>
      </c>
      <c r="W4195" s="38">
        <f t="shared" ca="1" si="130"/>
        <v>0</v>
      </c>
    </row>
    <row r="4196" spans="1:23" s="36" customFormat="1" ht="18.75">
      <c r="A4196" s="34"/>
      <c r="B4196" s="39"/>
      <c r="C4196" s="39"/>
      <c r="D4196" s="35"/>
      <c r="E4196" s="40"/>
      <c r="F4196" s="39"/>
      <c r="G4196" s="39"/>
      <c r="H4196" s="39"/>
      <c r="I4196" s="34"/>
      <c r="J4196" s="34"/>
      <c r="K4196" s="34"/>
      <c r="L4196" s="34"/>
      <c r="M4196" s="43" t="str">
        <f ca="1">IFERROR(OFFSET('Maximum minutes'!$C$1,T4196,MATCH(IF(G4196&lt;&gt;"",G4196,F4196),OFFSET('Maximum minutes'!$C$1,T4196-1,0,1,U4196+1),0)-1)*IF(OR(ISNUMBER(J4196),J4196="sans examen"),1,0)*IF(W4196&lt;MinDate,1,0),"")</f>
        <v/>
      </c>
      <c r="N4196" s="36">
        <f t="shared" ca="1" si="131"/>
        <v>0</v>
      </c>
      <c r="O4196" s="36" t="e">
        <f ca="1">LEFT(OFFSET(Lists!$Q$2,MATCH(E4196,Lists!$R$3:$R$19,0),0),4)</f>
        <v>#N/A</v>
      </c>
      <c r="P4196" s="36" t="e">
        <f ca="1">MATCH(O4196,Lists!$S$2:$S$640,1)</f>
        <v>#N/A</v>
      </c>
      <c r="Q4196" s="36" t="e">
        <f ca="1">MATCH(LEFT(OFFSET(Lists!$Q$2,MATCH(E4196,Lists!$R$3:$R$19,0)+1,0),4),Lists!$S$3:$S$640,1)</f>
        <v>#N/A</v>
      </c>
      <c r="R4196" s="36" t="e">
        <f ca="1">LEFT(OFFSET(Lists!$S$2,P4196-1+MATCH(F4196,OFFSET(Lists!$T$3,P4196-1,0,Q4196-P4196+1),0),0),6)</f>
        <v>#N/A</v>
      </c>
      <c r="S4196" s="36" t="e">
        <f ca="1">VLOOKUP(R4196,Lists!B:D,3,FALSE)</f>
        <v>#N/A</v>
      </c>
      <c r="T4196" s="36" t="str">
        <f>IF(F4196&lt;&gt;"",MATCH(R4196,'Maximum minutes'!B:B,0),"")</f>
        <v/>
      </c>
      <c r="U4196" s="36">
        <f ca="1">IF(F4196&lt;&gt;"",COUNTA(OFFSET('Maximum minutes'!$C$1,'Annexe A1 Cours'!T4196,0,1,50)),0)</f>
        <v>0</v>
      </c>
      <c r="V4196" s="37">
        <f ca="1">IFERROR(OFFSET('Maximum minutes'!$C$1,T4196+1,-1+MATCH(G4196,OFFSET('Maximum minutes'!$C$1,T4196-1,0,1,50),0)),0)</f>
        <v>0</v>
      </c>
      <c r="W4196" s="38">
        <f t="shared" ca="1" si="130"/>
        <v>0</v>
      </c>
    </row>
    <row r="4197" spans="1:23" s="36" customFormat="1" ht="18.75">
      <c r="A4197" s="34"/>
      <c r="B4197" s="39"/>
      <c r="C4197" s="39"/>
      <c r="D4197" s="35"/>
      <c r="E4197" s="40"/>
      <c r="F4197" s="39"/>
      <c r="G4197" s="39"/>
      <c r="H4197" s="39"/>
      <c r="I4197" s="34"/>
      <c r="J4197" s="34"/>
      <c r="K4197" s="34"/>
      <c r="L4197" s="34"/>
      <c r="M4197" s="43" t="str">
        <f ca="1">IFERROR(OFFSET('Maximum minutes'!$C$1,T4197,MATCH(IF(G4197&lt;&gt;"",G4197,F4197),OFFSET('Maximum minutes'!$C$1,T4197-1,0,1,U4197+1),0)-1)*IF(OR(ISNUMBER(J4197),J4197="sans examen"),1,0)*IF(W4197&lt;MinDate,1,0),"")</f>
        <v/>
      </c>
      <c r="N4197" s="36">
        <f t="shared" ca="1" si="131"/>
        <v>0</v>
      </c>
      <c r="O4197" s="36" t="e">
        <f ca="1">LEFT(OFFSET(Lists!$Q$2,MATCH(E4197,Lists!$R$3:$R$19,0),0),4)</f>
        <v>#N/A</v>
      </c>
      <c r="P4197" s="36" t="e">
        <f ca="1">MATCH(O4197,Lists!$S$2:$S$640,1)</f>
        <v>#N/A</v>
      </c>
      <c r="Q4197" s="36" t="e">
        <f ca="1">MATCH(LEFT(OFFSET(Lists!$Q$2,MATCH(E4197,Lists!$R$3:$R$19,0)+1,0),4),Lists!$S$3:$S$640,1)</f>
        <v>#N/A</v>
      </c>
      <c r="R4197" s="36" t="e">
        <f ca="1">LEFT(OFFSET(Lists!$S$2,P4197-1+MATCH(F4197,OFFSET(Lists!$T$3,P4197-1,0,Q4197-P4197+1),0),0),6)</f>
        <v>#N/A</v>
      </c>
      <c r="S4197" s="36" t="e">
        <f ca="1">VLOOKUP(R4197,Lists!B:D,3,FALSE)</f>
        <v>#N/A</v>
      </c>
      <c r="T4197" s="36" t="str">
        <f>IF(F4197&lt;&gt;"",MATCH(R4197,'Maximum minutes'!B:B,0),"")</f>
        <v/>
      </c>
      <c r="U4197" s="36">
        <f ca="1">IF(F4197&lt;&gt;"",COUNTA(OFFSET('Maximum minutes'!$C$1,'Annexe A1 Cours'!T4197,0,1,50)),0)</f>
        <v>0</v>
      </c>
      <c r="V4197" s="37">
        <f ca="1">IFERROR(OFFSET('Maximum minutes'!$C$1,T4197+1,-1+MATCH(G4197,OFFSET('Maximum minutes'!$C$1,T4197-1,0,1,50),0)),0)</f>
        <v>0</v>
      </c>
      <c r="W4197" s="38">
        <f t="shared" ca="1" si="130"/>
        <v>0</v>
      </c>
    </row>
    <row r="4198" spans="1:23" s="36" customFormat="1" ht="18.75">
      <c r="A4198" s="34"/>
      <c r="B4198" s="39"/>
      <c r="C4198" s="39"/>
      <c r="D4198" s="35"/>
      <c r="E4198" s="40"/>
      <c r="F4198" s="39"/>
      <c r="G4198" s="39"/>
      <c r="H4198" s="39"/>
      <c r="I4198" s="34"/>
      <c r="J4198" s="34"/>
      <c r="K4198" s="34"/>
      <c r="L4198" s="34"/>
      <c r="M4198" s="43" t="str">
        <f ca="1">IFERROR(OFFSET('Maximum minutes'!$C$1,T4198,MATCH(IF(G4198&lt;&gt;"",G4198,F4198),OFFSET('Maximum minutes'!$C$1,T4198-1,0,1,U4198+1),0)-1)*IF(OR(ISNUMBER(J4198),J4198="sans examen"),1,0)*IF(W4198&lt;MinDate,1,0),"")</f>
        <v/>
      </c>
      <c r="N4198" s="36">
        <f t="shared" ca="1" si="131"/>
        <v>0</v>
      </c>
      <c r="O4198" s="36" t="e">
        <f ca="1">LEFT(OFFSET(Lists!$Q$2,MATCH(E4198,Lists!$R$3:$R$19,0),0),4)</f>
        <v>#N/A</v>
      </c>
      <c r="P4198" s="36" t="e">
        <f ca="1">MATCH(O4198,Lists!$S$2:$S$640,1)</f>
        <v>#N/A</v>
      </c>
      <c r="Q4198" s="36" t="e">
        <f ca="1">MATCH(LEFT(OFFSET(Lists!$Q$2,MATCH(E4198,Lists!$R$3:$R$19,0)+1,0),4),Lists!$S$3:$S$640,1)</f>
        <v>#N/A</v>
      </c>
      <c r="R4198" s="36" t="e">
        <f ca="1">LEFT(OFFSET(Lists!$S$2,P4198-1+MATCH(F4198,OFFSET(Lists!$T$3,P4198-1,0,Q4198-P4198+1),0),0),6)</f>
        <v>#N/A</v>
      </c>
      <c r="S4198" s="36" t="e">
        <f ca="1">VLOOKUP(R4198,Lists!B:D,3,FALSE)</f>
        <v>#N/A</v>
      </c>
      <c r="T4198" s="36" t="str">
        <f>IF(F4198&lt;&gt;"",MATCH(R4198,'Maximum minutes'!B:B,0),"")</f>
        <v/>
      </c>
      <c r="U4198" s="36">
        <f ca="1">IF(F4198&lt;&gt;"",COUNTA(OFFSET('Maximum minutes'!$C$1,'Annexe A1 Cours'!T4198,0,1,50)),0)</f>
        <v>0</v>
      </c>
      <c r="V4198" s="37">
        <f ca="1">IFERROR(OFFSET('Maximum minutes'!$C$1,T4198+1,-1+MATCH(G4198,OFFSET('Maximum minutes'!$C$1,T4198-1,0,1,50),0)),0)</f>
        <v>0</v>
      </c>
      <c r="W4198" s="38">
        <f t="shared" ca="1" si="130"/>
        <v>0</v>
      </c>
    </row>
    <row r="4199" spans="1:23" s="36" customFormat="1" ht="18.75">
      <c r="A4199" s="34"/>
      <c r="B4199" s="39"/>
      <c r="C4199" s="39"/>
      <c r="D4199" s="35"/>
      <c r="E4199" s="40"/>
      <c r="F4199" s="39"/>
      <c r="G4199" s="39"/>
      <c r="H4199" s="39"/>
      <c r="I4199" s="34"/>
      <c r="J4199" s="34"/>
      <c r="K4199" s="34"/>
      <c r="L4199" s="34"/>
      <c r="M4199" s="43" t="str">
        <f ca="1">IFERROR(OFFSET('Maximum minutes'!$C$1,T4199,MATCH(IF(G4199&lt;&gt;"",G4199,F4199),OFFSET('Maximum minutes'!$C$1,T4199-1,0,1,U4199+1),0)-1)*IF(OR(ISNUMBER(J4199),J4199="sans examen"),1,0)*IF(W4199&lt;MinDate,1,0),"")</f>
        <v/>
      </c>
      <c r="N4199" s="36">
        <f t="shared" ca="1" si="131"/>
        <v>0</v>
      </c>
      <c r="O4199" s="36" t="e">
        <f ca="1">LEFT(OFFSET(Lists!$Q$2,MATCH(E4199,Lists!$R$3:$R$19,0),0),4)</f>
        <v>#N/A</v>
      </c>
      <c r="P4199" s="36" t="e">
        <f ca="1">MATCH(O4199,Lists!$S$2:$S$640,1)</f>
        <v>#N/A</v>
      </c>
      <c r="Q4199" s="36" t="e">
        <f ca="1">MATCH(LEFT(OFFSET(Lists!$Q$2,MATCH(E4199,Lists!$R$3:$R$19,0)+1,0),4),Lists!$S$3:$S$640,1)</f>
        <v>#N/A</v>
      </c>
      <c r="R4199" s="36" t="e">
        <f ca="1">LEFT(OFFSET(Lists!$S$2,P4199-1+MATCH(F4199,OFFSET(Lists!$T$3,P4199-1,0,Q4199-P4199+1),0),0),6)</f>
        <v>#N/A</v>
      </c>
      <c r="S4199" s="36" t="e">
        <f ca="1">VLOOKUP(R4199,Lists!B:D,3,FALSE)</f>
        <v>#N/A</v>
      </c>
      <c r="T4199" s="36" t="str">
        <f>IF(F4199&lt;&gt;"",MATCH(R4199,'Maximum minutes'!B:B,0),"")</f>
        <v/>
      </c>
      <c r="U4199" s="36">
        <f ca="1">IF(F4199&lt;&gt;"",COUNTA(OFFSET('Maximum minutes'!$C$1,'Annexe A1 Cours'!T4199,0,1,50)),0)</f>
        <v>0</v>
      </c>
      <c r="V4199" s="37">
        <f ca="1">IFERROR(OFFSET('Maximum minutes'!$C$1,T4199+1,-1+MATCH(G4199,OFFSET('Maximum minutes'!$C$1,T4199-1,0,1,50),0)),0)</f>
        <v>0</v>
      </c>
      <c r="W4199" s="38">
        <f t="shared" ca="1" si="130"/>
        <v>0</v>
      </c>
    </row>
    <row r="4200" spans="1:23" s="36" customFormat="1" ht="18.75">
      <c r="A4200" s="34"/>
      <c r="B4200" s="39"/>
      <c r="C4200" s="39"/>
      <c r="D4200" s="35"/>
      <c r="E4200" s="40"/>
      <c r="F4200" s="39"/>
      <c r="G4200" s="39"/>
      <c r="H4200" s="39"/>
      <c r="I4200" s="34"/>
      <c r="J4200" s="34"/>
      <c r="K4200" s="34"/>
      <c r="L4200" s="34"/>
      <c r="M4200" s="43" t="str">
        <f ca="1">IFERROR(OFFSET('Maximum minutes'!$C$1,T4200,MATCH(IF(G4200&lt;&gt;"",G4200,F4200),OFFSET('Maximum minutes'!$C$1,T4200-1,0,1,U4200+1),0)-1)*IF(OR(ISNUMBER(J4200),J4200="sans examen"),1,0)*IF(W4200&lt;MinDate,1,0),"")</f>
        <v/>
      </c>
      <c r="N4200" s="36">
        <f t="shared" ca="1" si="131"/>
        <v>0</v>
      </c>
      <c r="O4200" s="36" t="e">
        <f ca="1">LEFT(OFFSET(Lists!$Q$2,MATCH(E4200,Lists!$R$3:$R$19,0),0),4)</f>
        <v>#N/A</v>
      </c>
      <c r="P4200" s="36" t="e">
        <f ca="1">MATCH(O4200,Lists!$S$2:$S$640,1)</f>
        <v>#N/A</v>
      </c>
      <c r="Q4200" s="36" t="e">
        <f ca="1">MATCH(LEFT(OFFSET(Lists!$Q$2,MATCH(E4200,Lists!$R$3:$R$19,0)+1,0),4),Lists!$S$3:$S$640,1)</f>
        <v>#N/A</v>
      </c>
      <c r="R4200" s="36" t="e">
        <f ca="1">LEFT(OFFSET(Lists!$S$2,P4200-1+MATCH(F4200,OFFSET(Lists!$T$3,P4200-1,0,Q4200-P4200+1),0),0),6)</f>
        <v>#N/A</v>
      </c>
      <c r="S4200" s="36" t="e">
        <f ca="1">VLOOKUP(R4200,Lists!B:D,3,FALSE)</f>
        <v>#N/A</v>
      </c>
      <c r="T4200" s="36" t="str">
        <f>IF(F4200&lt;&gt;"",MATCH(R4200,'Maximum minutes'!B:B,0),"")</f>
        <v/>
      </c>
      <c r="U4200" s="36">
        <f ca="1">IF(F4200&lt;&gt;"",COUNTA(OFFSET('Maximum minutes'!$C$1,'Annexe A1 Cours'!T4200,0,1,50)),0)</f>
        <v>0</v>
      </c>
      <c r="V4200" s="37">
        <f ca="1">IFERROR(OFFSET('Maximum minutes'!$C$1,T4200+1,-1+MATCH(G4200,OFFSET('Maximum minutes'!$C$1,T4200-1,0,1,50),0)),0)</f>
        <v>0</v>
      </c>
      <c r="W4200" s="38">
        <f t="shared" ca="1" si="130"/>
        <v>0</v>
      </c>
    </row>
    <row r="4201" spans="1:23" s="36" customFormat="1" ht="18.75">
      <c r="A4201" s="34"/>
      <c r="B4201" s="39"/>
      <c r="C4201" s="39"/>
      <c r="D4201" s="35"/>
      <c r="E4201" s="40"/>
      <c r="F4201" s="39"/>
      <c r="G4201" s="39"/>
      <c r="H4201" s="39"/>
      <c r="I4201" s="34"/>
      <c r="J4201" s="34"/>
      <c r="K4201" s="34"/>
      <c r="L4201" s="34"/>
      <c r="M4201" s="43" t="str">
        <f ca="1">IFERROR(OFFSET('Maximum minutes'!$C$1,T4201,MATCH(IF(G4201&lt;&gt;"",G4201,F4201),OFFSET('Maximum minutes'!$C$1,T4201-1,0,1,U4201+1),0)-1)*IF(OR(ISNUMBER(J4201),J4201="sans examen"),1,0)*IF(W4201&lt;MinDate,1,0),"")</f>
        <v/>
      </c>
      <c r="N4201" s="36">
        <f t="shared" ca="1" si="131"/>
        <v>0</v>
      </c>
      <c r="O4201" s="36" t="e">
        <f ca="1">LEFT(OFFSET(Lists!$Q$2,MATCH(E4201,Lists!$R$3:$R$19,0),0),4)</f>
        <v>#N/A</v>
      </c>
      <c r="P4201" s="36" t="e">
        <f ca="1">MATCH(O4201,Lists!$S$2:$S$640,1)</f>
        <v>#N/A</v>
      </c>
      <c r="Q4201" s="36" t="e">
        <f ca="1">MATCH(LEFT(OFFSET(Lists!$Q$2,MATCH(E4201,Lists!$R$3:$R$19,0)+1,0),4),Lists!$S$3:$S$640,1)</f>
        <v>#N/A</v>
      </c>
      <c r="R4201" s="36" t="e">
        <f ca="1">LEFT(OFFSET(Lists!$S$2,P4201-1+MATCH(F4201,OFFSET(Lists!$T$3,P4201-1,0,Q4201-P4201+1),0),0),6)</f>
        <v>#N/A</v>
      </c>
      <c r="S4201" s="36" t="e">
        <f ca="1">VLOOKUP(R4201,Lists!B:D,3,FALSE)</f>
        <v>#N/A</v>
      </c>
      <c r="T4201" s="36" t="str">
        <f>IF(F4201&lt;&gt;"",MATCH(R4201,'Maximum minutes'!B:B,0),"")</f>
        <v/>
      </c>
      <c r="U4201" s="36">
        <f ca="1">IF(F4201&lt;&gt;"",COUNTA(OFFSET('Maximum minutes'!$C$1,'Annexe A1 Cours'!T4201,0,1,50)),0)</f>
        <v>0</v>
      </c>
      <c r="V4201" s="37">
        <f ca="1">IFERROR(OFFSET('Maximum minutes'!$C$1,T4201+1,-1+MATCH(G4201,OFFSET('Maximum minutes'!$C$1,T4201-1,0,1,50),0)),0)</f>
        <v>0</v>
      </c>
      <c r="W4201" s="38">
        <f t="shared" ca="1" si="130"/>
        <v>0</v>
      </c>
    </row>
    <row r="4202" spans="1:23" s="36" customFormat="1" ht="18.75">
      <c r="A4202" s="34"/>
      <c r="B4202" s="39"/>
      <c r="C4202" s="39"/>
      <c r="D4202" s="35"/>
      <c r="E4202" s="40"/>
      <c r="F4202" s="39"/>
      <c r="G4202" s="39"/>
      <c r="H4202" s="39"/>
      <c r="I4202" s="34"/>
      <c r="J4202" s="34"/>
      <c r="K4202" s="34"/>
      <c r="L4202" s="34"/>
      <c r="M4202" s="43" t="str">
        <f ca="1">IFERROR(OFFSET('Maximum minutes'!$C$1,T4202,MATCH(IF(G4202&lt;&gt;"",G4202,F4202),OFFSET('Maximum minutes'!$C$1,T4202-1,0,1,U4202+1),0)-1)*IF(OR(ISNUMBER(J4202),J4202="sans examen"),1,0)*IF(W4202&lt;MinDate,1,0),"")</f>
        <v/>
      </c>
      <c r="N4202" s="36">
        <f t="shared" ca="1" si="131"/>
        <v>0</v>
      </c>
      <c r="O4202" s="36" t="e">
        <f ca="1">LEFT(OFFSET(Lists!$Q$2,MATCH(E4202,Lists!$R$3:$R$19,0),0),4)</f>
        <v>#N/A</v>
      </c>
      <c r="P4202" s="36" t="e">
        <f ca="1">MATCH(O4202,Lists!$S$2:$S$640,1)</f>
        <v>#N/A</v>
      </c>
      <c r="Q4202" s="36" t="e">
        <f ca="1">MATCH(LEFT(OFFSET(Lists!$Q$2,MATCH(E4202,Lists!$R$3:$R$19,0)+1,0),4),Lists!$S$3:$S$640,1)</f>
        <v>#N/A</v>
      </c>
      <c r="R4202" s="36" t="e">
        <f ca="1">LEFT(OFFSET(Lists!$S$2,P4202-1+MATCH(F4202,OFFSET(Lists!$T$3,P4202-1,0,Q4202-P4202+1),0),0),6)</f>
        <v>#N/A</v>
      </c>
      <c r="S4202" s="36" t="e">
        <f ca="1">VLOOKUP(R4202,Lists!B:D,3,FALSE)</f>
        <v>#N/A</v>
      </c>
      <c r="T4202" s="36" t="str">
        <f>IF(F4202&lt;&gt;"",MATCH(R4202,'Maximum minutes'!B:B,0),"")</f>
        <v/>
      </c>
      <c r="U4202" s="36">
        <f ca="1">IF(F4202&lt;&gt;"",COUNTA(OFFSET('Maximum minutes'!$C$1,'Annexe A1 Cours'!T4202,0,1,50)),0)</f>
        <v>0</v>
      </c>
      <c r="V4202" s="37">
        <f ca="1">IFERROR(OFFSET('Maximum minutes'!$C$1,T4202+1,-1+MATCH(G4202,OFFSET('Maximum minutes'!$C$1,T4202-1,0,1,50),0)),0)</f>
        <v>0</v>
      </c>
      <c r="W4202" s="38">
        <f t="shared" ca="1" si="130"/>
        <v>0</v>
      </c>
    </row>
    <row r="4203" spans="1:23" s="36" customFormat="1" ht="18.75">
      <c r="A4203" s="34"/>
      <c r="B4203" s="39"/>
      <c r="C4203" s="39"/>
      <c r="D4203" s="35"/>
      <c r="E4203" s="40"/>
      <c r="F4203" s="39"/>
      <c r="G4203" s="39"/>
      <c r="H4203" s="39"/>
      <c r="I4203" s="34"/>
      <c r="J4203" s="34"/>
      <c r="K4203" s="34"/>
      <c r="L4203" s="34"/>
      <c r="M4203" s="43" t="str">
        <f ca="1">IFERROR(OFFSET('Maximum minutes'!$C$1,T4203,MATCH(IF(G4203&lt;&gt;"",G4203,F4203),OFFSET('Maximum minutes'!$C$1,T4203-1,0,1,U4203+1),0)-1)*IF(OR(ISNUMBER(J4203),J4203="sans examen"),1,0)*IF(W4203&lt;MinDate,1,0),"")</f>
        <v/>
      </c>
      <c r="N4203" s="36">
        <f t="shared" ca="1" si="131"/>
        <v>0</v>
      </c>
      <c r="O4203" s="36" t="e">
        <f ca="1">LEFT(OFFSET(Lists!$Q$2,MATCH(E4203,Lists!$R$3:$R$19,0),0),4)</f>
        <v>#N/A</v>
      </c>
      <c r="P4203" s="36" t="e">
        <f ca="1">MATCH(O4203,Lists!$S$2:$S$640,1)</f>
        <v>#N/A</v>
      </c>
      <c r="Q4203" s="36" t="e">
        <f ca="1">MATCH(LEFT(OFFSET(Lists!$Q$2,MATCH(E4203,Lists!$R$3:$R$19,0)+1,0),4),Lists!$S$3:$S$640,1)</f>
        <v>#N/A</v>
      </c>
      <c r="R4203" s="36" t="e">
        <f ca="1">LEFT(OFFSET(Lists!$S$2,P4203-1+MATCH(F4203,OFFSET(Lists!$T$3,P4203-1,0,Q4203-P4203+1),0),0),6)</f>
        <v>#N/A</v>
      </c>
      <c r="S4203" s="36" t="e">
        <f ca="1">VLOOKUP(R4203,Lists!B:D,3,FALSE)</f>
        <v>#N/A</v>
      </c>
      <c r="T4203" s="36" t="str">
        <f>IF(F4203&lt;&gt;"",MATCH(R4203,'Maximum minutes'!B:B,0),"")</f>
        <v/>
      </c>
      <c r="U4203" s="36">
        <f ca="1">IF(F4203&lt;&gt;"",COUNTA(OFFSET('Maximum minutes'!$C$1,'Annexe A1 Cours'!T4203,0,1,50)),0)</f>
        <v>0</v>
      </c>
      <c r="V4203" s="37">
        <f ca="1">IFERROR(OFFSET('Maximum minutes'!$C$1,T4203+1,-1+MATCH(G4203,OFFSET('Maximum minutes'!$C$1,T4203-1,0,1,50),0)),0)</f>
        <v>0</v>
      </c>
      <c r="W4203" s="38">
        <f t="shared" ca="1" si="130"/>
        <v>0</v>
      </c>
    </row>
    <row r="4204" spans="1:23" s="36" customFormat="1" ht="18.75">
      <c r="A4204" s="34"/>
      <c r="B4204" s="39"/>
      <c r="C4204" s="39"/>
      <c r="D4204" s="35"/>
      <c r="E4204" s="40"/>
      <c r="F4204" s="39"/>
      <c r="G4204" s="39"/>
      <c r="H4204" s="39"/>
      <c r="I4204" s="34"/>
      <c r="J4204" s="34"/>
      <c r="K4204" s="34"/>
      <c r="L4204" s="34"/>
      <c r="M4204" s="43" t="str">
        <f ca="1">IFERROR(OFFSET('Maximum minutes'!$C$1,T4204,MATCH(IF(G4204&lt;&gt;"",G4204,F4204),OFFSET('Maximum minutes'!$C$1,T4204-1,0,1,U4204+1),0)-1)*IF(OR(ISNUMBER(J4204),J4204="sans examen"),1,0)*IF(W4204&lt;MinDate,1,0),"")</f>
        <v/>
      </c>
      <c r="N4204" s="36">
        <f t="shared" ca="1" si="131"/>
        <v>0</v>
      </c>
      <c r="O4204" s="36" t="e">
        <f ca="1">LEFT(OFFSET(Lists!$Q$2,MATCH(E4204,Lists!$R$3:$R$19,0),0),4)</f>
        <v>#N/A</v>
      </c>
      <c r="P4204" s="36" t="e">
        <f ca="1">MATCH(O4204,Lists!$S$2:$S$640,1)</f>
        <v>#N/A</v>
      </c>
      <c r="Q4204" s="36" t="e">
        <f ca="1">MATCH(LEFT(OFFSET(Lists!$Q$2,MATCH(E4204,Lists!$R$3:$R$19,0)+1,0),4),Lists!$S$3:$S$640,1)</f>
        <v>#N/A</v>
      </c>
      <c r="R4204" s="36" t="e">
        <f ca="1">LEFT(OFFSET(Lists!$S$2,P4204-1+MATCH(F4204,OFFSET(Lists!$T$3,P4204-1,0,Q4204-P4204+1),0),0),6)</f>
        <v>#N/A</v>
      </c>
      <c r="S4204" s="36" t="e">
        <f ca="1">VLOOKUP(R4204,Lists!B:D,3,FALSE)</f>
        <v>#N/A</v>
      </c>
      <c r="T4204" s="36" t="str">
        <f>IF(F4204&lt;&gt;"",MATCH(R4204,'Maximum minutes'!B:B,0),"")</f>
        <v/>
      </c>
      <c r="U4204" s="36">
        <f ca="1">IF(F4204&lt;&gt;"",COUNTA(OFFSET('Maximum minutes'!$C$1,'Annexe A1 Cours'!T4204,0,1,50)),0)</f>
        <v>0</v>
      </c>
      <c r="V4204" s="37">
        <f ca="1">IFERROR(OFFSET('Maximum minutes'!$C$1,T4204+1,-1+MATCH(G4204,OFFSET('Maximum minutes'!$C$1,T4204-1,0,1,50),0)),0)</f>
        <v>0</v>
      </c>
      <c r="W4204" s="38">
        <f t="shared" ca="1" si="130"/>
        <v>0</v>
      </c>
    </row>
    <row r="4205" spans="1:23" s="36" customFormat="1" ht="18.75">
      <c r="A4205" s="34"/>
      <c r="B4205" s="39"/>
      <c r="C4205" s="39"/>
      <c r="D4205" s="35"/>
      <c r="E4205" s="40"/>
      <c r="F4205" s="39"/>
      <c r="G4205" s="39"/>
      <c r="H4205" s="39"/>
      <c r="I4205" s="34"/>
      <c r="J4205" s="34"/>
      <c r="K4205" s="34"/>
      <c r="L4205" s="34"/>
      <c r="M4205" s="43" t="str">
        <f ca="1">IFERROR(OFFSET('Maximum minutes'!$C$1,T4205,MATCH(IF(G4205&lt;&gt;"",G4205,F4205),OFFSET('Maximum minutes'!$C$1,T4205-1,0,1,U4205+1),0)-1)*IF(OR(ISNUMBER(J4205),J4205="sans examen"),1,0)*IF(W4205&lt;MinDate,1,0),"")</f>
        <v/>
      </c>
      <c r="N4205" s="36">
        <f t="shared" ca="1" si="131"/>
        <v>0</v>
      </c>
      <c r="O4205" s="36" t="e">
        <f ca="1">LEFT(OFFSET(Lists!$Q$2,MATCH(E4205,Lists!$R$3:$R$19,0),0),4)</f>
        <v>#N/A</v>
      </c>
      <c r="P4205" s="36" t="e">
        <f ca="1">MATCH(O4205,Lists!$S$2:$S$640,1)</f>
        <v>#N/A</v>
      </c>
      <c r="Q4205" s="36" t="e">
        <f ca="1">MATCH(LEFT(OFFSET(Lists!$Q$2,MATCH(E4205,Lists!$R$3:$R$19,0)+1,0),4),Lists!$S$3:$S$640,1)</f>
        <v>#N/A</v>
      </c>
      <c r="R4205" s="36" t="e">
        <f ca="1">LEFT(OFFSET(Lists!$S$2,P4205-1+MATCH(F4205,OFFSET(Lists!$T$3,P4205-1,0,Q4205-P4205+1),0),0),6)</f>
        <v>#N/A</v>
      </c>
      <c r="S4205" s="36" t="e">
        <f ca="1">VLOOKUP(R4205,Lists!B:D,3,FALSE)</f>
        <v>#N/A</v>
      </c>
      <c r="T4205" s="36" t="str">
        <f>IF(F4205&lt;&gt;"",MATCH(R4205,'Maximum minutes'!B:B,0),"")</f>
        <v/>
      </c>
      <c r="U4205" s="36">
        <f ca="1">IF(F4205&lt;&gt;"",COUNTA(OFFSET('Maximum minutes'!$C$1,'Annexe A1 Cours'!T4205,0,1,50)),0)</f>
        <v>0</v>
      </c>
      <c r="V4205" s="37">
        <f ca="1">IFERROR(OFFSET('Maximum minutes'!$C$1,T4205+1,-1+MATCH(G4205,OFFSET('Maximum minutes'!$C$1,T4205-1,0,1,50),0)),0)</f>
        <v>0</v>
      </c>
      <c r="W4205" s="38">
        <f t="shared" ca="1" si="130"/>
        <v>0</v>
      </c>
    </row>
    <row r="4206" spans="1:23" s="36" customFormat="1" ht="18.75">
      <c r="A4206" s="34"/>
      <c r="B4206" s="39"/>
      <c r="C4206" s="39"/>
      <c r="D4206" s="35"/>
      <c r="E4206" s="40"/>
      <c r="F4206" s="39"/>
      <c r="G4206" s="39"/>
      <c r="H4206" s="39"/>
      <c r="I4206" s="34"/>
      <c r="J4206" s="34"/>
      <c r="K4206" s="34"/>
      <c r="L4206" s="34"/>
      <c r="M4206" s="43" t="str">
        <f ca="1">IFERROR(OFFSET('Maximum minutes'!$C$1,T4206,MATCH(IF(G4206&lt;&gt;"",G4206,F4206),OFFSET('Maximum minutes'!$C$1,T4206-1,0,1,U4206+1),0)-1)*IF(OR(ISNUMBER(J4206),J4206="sans examen"),1,0)*IF(W4206&lt;MinDate,1,0),"")</f>
        <v/>
      </c>
      <c r="N4206" s="36">
        <f t="shared" ca="1" si="131"/>
        <v>0</v>
      </c>
      <c r="O4206" s="36" t="e">
        <f ca="1">LEFT(OFFSET(Lists!$Q$2,MATCH(E4206,Lists!$R$3:$R$19,0),0),4)</f>
        <v>#N/A</v>
      </c>
      <c r="P4206" s="36" t="e">
        <f ca="1">MATCH(O4206,Lists!$S$2:$S$640,1)</f>
        <v>#N/A</v>
      </c>
      <c r="Q4206" s="36" t="e">
        <f ca="1">MATCH(LEFT(OFFSET(Lists!$Q$2,MATCH(E4206,Lists!$R$3:$R$19,0)+1,0),4),Lists!$S$3:$S$640,1)</f>
        <v>#N/A</v>
      </c>
      <c r="R4206" s="36" t="e">
        <f ca="1">LEFT(OFFSET(Lists!$S$2,P4206-1+MATCH(F4206,OFFSET(Lists!$T$3,P4206-1,0,Q4206-P4206+1),0),0),6)</f>
        <v>#N/A</v>
      </c>
      <c r="S4206" s="36" t="e">
        <f ca="1">VLOOKUP(R4206,Lists!B:D,3,FALSE)</f>
        <v>#N/A</v>
      </c>
      <c r="T4206" s="36" t="str">
        <f>IF(F4206&lt;&gt;"",MATCH(R4206,'Maximum minutes'!B:B,0),"")</f>
        <v/>
      </c>
      <c r="U4206" s="36">
        <f ca="1">IF(F4206&lt;&gt;"",COUNTA(OFFSET('Maximum minutes'!$C$1,'Annexe A1 Cours'!T4206,0,1,50)),0)</f>
        <v>0</v>
      </c>
      <c r="V4206" s="37">
        <f ca="1">IFERROR(OFFSET('Maximum minutes'!$C$1,T4206+1,-1+MATCH(G4206,OFFSET('Maximum minutes'!$C$1,T4206-1,0,1,50),0)),0)</f>
        <v>0</v>
      </c>
      <c r="W4206" s="38">
        <f t="shared" ca="1" si="130"/>
        <v>0</v>
      </c>
    </row>
    <row r="4207" spans="1:23" s="36" customFormat="1" ht="18.75">
      <c r="A4207" s="34"/>
      <c r="B4207" s="39"/>
      <c r="C4207" s="39"/>
      <c r="D4207" s="35"/>
      <c r="E4207" s="40"/>
      <c r="F4207" s="39"/>
      <c r="G4207" s="39"/>
      <c r="H4207" s="39"/>
      <c r="I4207" s="34"/>
      <c r="J4207" s="34"/>
      <c r="K4207" s="34"/>
      <c r="L4207" s="34"/>
      <c r="M4207" s="43" t="str">
        <f ca="1">IFERROR(OFFSET('Maximum minutes'!$C$1,T4207,MATCH(IF(G4207&lt;&gt;"",G4207,F4207),OFFSET('Maximum minutes'!$C$1,T4207-1,0,1,U4207+1),0)-1)*IF(OR(ISNUMBER(J4207),J4207="sans examen"),1,0)*IF(W4207&lt;MinDate,1,0),"")</f>
        <v/>
      </c>
      <c r="N4207" s="36">
        <f t="shared" ca="1" si="131"/>
        <v>0</v>
      </c>
      <c r="O4207" s="36" t="e">
        <f ca="1">LEFT(OFFSET(Lists!$Q$2,MATCH(E4207,Lists!$R$3:$R$19,0),0),4)</f>
        <v>#N/A</v>
      </c>
      <c r="P4207" s="36" t="e">
        <f ca="1">MATCH(O4207,Lists!$S$2:$S$640,1)</f>
        <v>#N/A</v>
      </c>
      <c r="Q4207" s="36" t="e">
        <f ca="1">MATCH(LEFT(OFFSET(Lists!$Q$2,MATCH(E4207,Lists!$R$3:$R$19,0)+1,0),4),Lists!$S$3:$S$640,1)</f>
        <v>#N/A</v>
      </c>
      <c r="R4207" s="36" t="e">
        <f ca="1">LEFT(OFFSET(Lists!$S$2,P4207-1+MATCH(F4207,OFFSET(Lists!$T$3,P4207-1,0,Q4207-P4207+1),0),0),6)</f>
        <v>#N/A</v>
      </c>
      <c r="S4207" s="36" t="e">
        <f ca="1">VLOOKUP(R4207,Lists!B:D,3,FALSE)</f>
        <v>#N/A</v>
      </c>
      <c r="T4207" s="36" t="str">
        <f>IF(F4207&lt;&gt;"",MATCH(R4207,'Maximum minutes'!B:B,0),"")</f>
        <v/>
      </c>
      <c r="U4207" s="36">
        <f ca="1">IF(F4207&lt;&gt;"",COUNTA(OFFSET('Maximum minutes'!$C$1,'Annexe A1 Cours'!T4207,0,1,50)),0)</f>
        <v>0</v>
      </c>
      <c r="V4207" s="37">
        <f ca="1">IFERROR(OFFSET('Maximum minutes'!$C$1,T4207+1,-1+MATCH(G4207,OFFSET('Maximum minutes'!$C$1,T4207-1,0,1,50),0)),0)</f>
        <v>0</v>
      </c>
      <c r="W4207" s="38">
        <f t="shared" ca="1" si="130"/>
        <v>0</v>
      </c>
    </row>
    <row r="4208" spans="1:23" s="36" customFormat="1" ht="18.75">
      <c r="A4208" s="34"/>
      <c r="B4208" s="39"/>
      <c r="C4208" s="39"/>
      <c r="D4208" s="35"/>
      <c r="E4208" s="40"/>
      <c r="F4208" s="39"/>
      <c r="G4208" s="39"/>
      <c r="H4208" s="39"/>
      <c r="I4208" s="34"/>
      <c r="J4208" s="34"/>
      <c r="K4208" s="34"/>
      <c r="L4208" s="34"/>
      <c r="M4208" s="43" t="str">
        <f ca="1">IFERROR(OFFSET('Maximum minutes'!$C$1,T4208,MATCH(IF(G4208&lt;&gt;"",G4208,F4208),OFFSET('Maximum minutes'!$C$1,T4208-1,0,1,U4208+1),0)-1)*IF(OR(ISNUMBER(J4208),J4208="sans examen"),1,0)*IF(W4208&lt;MinDate,1,0),"")</f>
        <v/>
      </c>
      <c r="N4208" s="36">
        <f t="shared" ca="1" si="131"/>
        <v>0</v>
      </c>
      <c r="O4208" s="36" t="e">
        <f ca="1">LEFT(OFFSET(Lists!$Q$2,MATCH(E4208,Lists!$R$3:$R$19,0),0),4)</f>
        <v>#N/A</v>
      </c>
      <c r="P4208" s="36" t="e">
        <f ca="1">MATCH(O4208,Lists!$S$2:$S$640,1)</f>
        <v>#N/A</v>
      </c>
      <c r="Q4208" s="36" t="e">
        <f ca="1">MATCH(LEFT(OFFSET(Lists!$Q$2,MATCH(E4208,Lists!$R$3:$R$19,0)+1,0),4),Lists!$S$3:$S$640,1)</f>
        <v>#N/A</v>
      </c>
      <c r="R4208" s="36" t="e">
        <f ca="1">LEFT(OFFSET(Lists!$S$2,P4208-1+MATCH(F4208,OFFSET(Lists!$T$3,P4208-1,0,Q4208-P4208+1),0),0),6)</f>
        <v>#N/A</v>
      </c>
      <c r="S4208" s="36" t="e">
        <f ca="1">VLOOKUP(R4208,Lists!B:D,3,FALSE)</f>
        <v>#N/A</v>
      </c>
      <c r="T4208" s="36" t="str">
        <f>IF(F4208&lt;&gt;"",MATCH(R4208,'Maximum minutes'!B:B,0),"")</f>
        <v/>
      </c>
      <c r="U4208" s="36">
        <f ca="1">IF(F4208&lt;&gt;"",COUNTA(OFFSET('Maximum minutes'!$C$1,'Annexe A1 Cours'!T4208,0,1,50)),0)</f>
        <v>0</v>
      </c>
      <c r="V4208" s="37">
        <f ca="1">IFERROR(OFFSET('Maximum minutes'!$C$1,T4208+1,-1+MATCH(G4208,OFFSET('Maximum minutes'!$C$1,T4208-1,0,1,50),0)),0)</f>
        <v>0</v>
      </c>
      <c r="W4208" s="38">
        <f t="shared" ca="1" si="130"/>
        <v>0</v>
      </c>
    </row>
    <row r="4209" spans="1:23" s="36" customFormat="1" ht="18.75">
      <c r="A4209" s="34"/>
      <c r="B4209" s="39"/>
      <c r="C4209" s="39"/>
      <c r="D4209" s="35"/>
      <c r="E4209" s="40"/>
      <c r="F4209" s="39"/>
      <c r="G4209" s="39"/>
      <c r="H4209" s="39"/>
      <c r="I4209" s="34"/>
      <c r="J4209" s="34"/>
      <c r="K4209" s="34"/>
      <c r="L4209" s="34"/>
      <c r="M4209" s="43" t="str">
        <f ca="1">IFERROR(OFFSET('Maximum minutes'!$C$1,T4209,MATCH(IF(G4209&lt;&gt;"",G4209,F4209),OFFSET('Maximum minutes'!$C$1,T4209-1,0,1,U4209+1),0)-1)*IF(OR(ISNUMBER(J4209),J4209="sans examen"),1,0)*IF(W4209&lt;MinDate,1,0),"")</f>
        <v/>
      </c>
      <c r="N4209" s="36">
        <f t="shared" ca="1" si="131"/>
        <v>0</v>
      </c>
      <c r="O4209" s="36" t="e">
        <f ca="1">LEFT(OFFSET(Lists!$Q$2,MATCH(E4209,Lists!$R$3:$R$19,0),0),4)</f>
        <v>#N/A</v>
      </c>
      <c r="P4209" s="36" t="e">
        <f ca="1">MATCH(O4209,Lists!$S$2:$S$640,1)</f>
        <v>#N/A</v>
      </c>
      <c r="Q4209" s="36" t="e">
        <f ca="1">MATCH(LEFT(OFFSET(Lists!$Q$2,MATCH(E4209,Lists!$R$3:$R$19,0)+1,0),4),Lists!$S$3:$S$640,1)</f>
        <v>#N/A</v>
      </c>
      <c r="R4209" s="36" t="e">
        <f ca="1">LEFT(OFFSET(Lists!$S$2,P4209-1+MATCH(F4209,OFFSET(Lists!$T$3,P4209-1,0,Q4209-P4209+1),0),0),6)</f>
        <v>#N/A</v>
      </c>
      <c r="S4209" s="36" t="e">
        <f ca="1">VLOOKUP(R4209,Lists!B:D,3,FALSE)</f>
        <v>#N/A</v>
      </c>
      <c r="T4209" s="36" t="str">
        <f>IF(F4209&lt;&gt;"",MATCH(R4209,'Maximum minutes'!B:B,0),"")</f>
        <v/>
      </c>
      <c r="U4209" s="36">
        <f ca="1">IF(F4209&lt;&gt;"",COUNTA(OFFSET('Maximum minutes'!$C$1,'Annexe A1 Cours'!T4209,0,1,50)),0)</f>
        <v>0</v>
      </c>
      <c r="V4209" s="37">
        <f ca="1">IFERROR(OFFSET('Maximum minutes'!$C$1,T4209+1,-1+MATCH(G4209,OFFSET('Maximum minutes'!$C$1,T4209-1,0,1,50),0)),0)</f>
        <v>0</v>
      </c>
      <c r="W4209" s="38">
        <f t="shared" ca="1" si="130"/>
        <v>0</v>
      </c>
    </row>
    <row r="4210" spans="1:23" s="36" customFormat="1" ht="18.75">
      <c r="A4210" s="34"/>
      <c r="B4210" s="39"/>
      <c r="C4210" s="39"/>
      <c r="D4210" s="35"/>
      <c r="E4210" s="40"/>
      <c r="F4210" s="39"/>
      <c r="G4210" s="39"/>
      <c r="H4210" s="39"/>
      <c r="I4210" s="34"/>
      <c r="J4210" s="34"/>
      <c r="K4210" s="34"/>
      <c r="L4210" s="34"/>
      <c r="M4210" s="43" t="str">
        <f ca="1">IFERROR(OFFSET('Maximum minutes'!$C$1,T4210,MATCH(IF(G4210&lt;&gt;"",G4210,F4210),OFFSET('Maximum minutes'!$C$1,T4210-1,0,1,U4210+1),0)-1)*IF(OR(ISNUMBER(J4210),J4210="sans examen"),1,0)*IF(W4210&lt;MinDate,1,0),"")</f>
        <v/>
      </c>
      <c r="N4210" s="36">
        <f t="shared" ca="1" si="131"/>
        <v>0</v>
      </c>
      <c r="O4210" s="36" t="e">
        <f ca="1">LEFT(OFFSET(Lists!$Q$2,MATCH(E4210,Lists!$R$3:$R$19,0),0),4)</f>
        <v>#N/A</v>
      </c>
      <c r="P4210" s="36" t="e">
        <f ca="1">MATCH(O4210,Lists!$S$2:$S$640,1)</f>
        <v>#N/A</v>
      </c>
      <c r="Q4210" s="36" t="e">
        <f ca="1">MATCH(LEFT(OFFSET(Lists!$Q$2,MATCH(E4210,Lists!$R$3:$R$19,0)+1,0),4),Lists!$S$3:$S$640,1)</f>
        <v>#N/A</v>
      </c>
      <c r="R4210" s="36" t="e">
        <f ca="1">LEFT(OFFSET(Lists!$S$2,P4210-1+MATCH(F4210,OFFSET(Lists!$T$3,P4210-1,0,Q4210-P4210+1),0),0),6)</f>
        <v>#N/A</v>
      </c>
      <c r="S4210" s="36" t="e">
        <f ca="1">VLOOKUP(R4210,Lists!B:D,3,FALSE)</f>
        <v>#N/A</v>
      </c>
      <c r="T4210" s="36" t="str">
        <f>IF(F4210&lt;&gt;"",MATCH(R4210,'Maximum minutes'!B:B,0),"")</f>
        <v/>
      </c>
      <c r="U4210" s="36">
        <f ca="1">IF(F4210&lt;&gt;"",COUNTA(OFFSET('Maximum minutes'!$C$1,'Annexe A1 Cours'!T4210,0,1,50)),0)</f>
        <v>0</v>
      </c>
      <c r="V4210" s="37">
        <f ca="1">IFERROR(OFFSET('Maximum minutes'!$C$1,T4210+1,-1+MATCH(G4210,OFFSET('Maximum minutes'!$C$1,T4210-1,0,1,50),0)),0)</f>
        <v>0</v>
      </c>
      <c r="W4210" s="38">
        <f t="shared" ca="1" si="130"/>
        <v>0</v>
      </c>
    </row>
    <row r="4211" spans="1:23" s="36" customFormat="1" ht="18.75">
      <c r="A4211" s="34"/>
      <c r="B4211" s="39"/>
      <c r="C4211" s="39"/>
      <c r="D4211" s="35"/>
      <c r="E4211" s="40"/>
      <c r="F4211" s="39"/>
      <c r="G4211" s="39"/>
      <c r="H4211" s="39"/>
      <c r="I4211" s="34"/>
      <c r="J4211" s="34"/>
      <c r="K4211" s="34"/>
      <c r="L4211" s="34"/>
      <c r="M4211" s="43" t="str">
        <f ca="1">IFERROR(OFFSET('Maximum minutes'!$C$1,T4211,MATCH(IF(G4211&lt;&gt;"",G4211,F4211),OFFSET('Maximum minutes'!$C$1,T4211-1,0,1,U4211+1),0)-1)*IF(OR(ISNUMBER(J4211),J4211="sans examen"),1,0)*IF(W4211&lt;MinDate,1,0),"")</f>
        <v/>
      </c>
      <c r="N4211" s="36">
        <f t="shared" ca="1" si="131"/>
        <v>0</v>
      </c>
      <c r="O4211" s="36" t="e">
        <f ca="1">LEFT(OFFSET(Lists!$Q$2,MATCH(E4211,Lists!$R$3:$R$19,0),0),4)</f>
        <v>#N/A</v>
      </c>
      <c r="P4211" s="36" t="e">
        <f ca="1">MATCH(O4211,Lists!$S$2:$S$640,1)</f>
        <v>#N/A</v>
      </c>
      <c r="Q4211" s="36" t="e">
        <f ca="1">MATCH(LEFT(OFFSET(Lists!$Q$2,MATCH(E4211,Lists!$R$3:$R$19,0)+1,0),4),Lists!$S$3:$S$640,1)</f>
        <v>#N/A</v>
      </c>
      <c r="R4211" s="36" t="e">
        <f ca="1">LEFT(OFFSET(Lists!$S$2,P4211-1+MATCH(F4211,OFFSET(Lists!$T$3,P4211-1,0,Q4211-P4211+1),0),0),6)</f>
        <v>#N/A</v>
      </c>
      <c r="S4211" s="36" t="e">
        <f ca="1">VLOOKUP(R4211,Lists!B:D,3,FALSE)</f>
        <v>#N/A</v>
      </c>
      <c r="T4211" s="36" t="str">
        <f>IF(F4211&lt;&gt;"",MATCH(R4211,'Maximum minutes'!B:B,0),"")</f>
        <v/>
      </c>
      <c r="U4211" s="36">
        <f ca="1">IF(F4211&lt;&gt;"",COUNTA(OFFSET('Maximum minutes'!$C$1,'Annexe A1 Cours'!T4211,0,1,50)),0)</f>
        <v>0</v>
      </c>
      <c r="V4211" s="37">
        <f ca="1">IFERROR(OFFSET('Maximum minutes'!$C$1,T4211+1,-1+MATCH(G4211,OFFSET('Maximum minutes'!$C$1,T4211-1,0,1,50),0)),0)</f>
        <v>0</v>
      </c>
      <c r="W4211" s="38">
        <f t="shared" ca="1" si="130"/>
        <v>0</v>
      </c>
    </row>
    <row r="4212" spans="1:23" s="36" customFormat="1" ht="18.75">
      <c r="A4212" s="34"/>
      <c r="B4212" s="39"/>
      <c r="C4212" s="39"/>
      <c r="D4212" s="35"/>
      <c r="E4212" s="40"/>
      <c r="F4212" s="39"/>
      <c r="G4212" s="39"/>
      <c r="H4212" s="39"/>
      <c r="I4212" s="34"/>
      <c r="J4212" s="34"/>
      <c r="K4212" s="34"/>
      <c r="L4212" s="34"/>
      <c r="M4212" s="43" t="str">
        <f ca="1">IFERROR(OFFSET('Maximum minutes'!$C$1,T4212,MATCH(IF(G4212&lt;&gt;"",G4212,F4212),OFFSET('Maximum minutes'!$C$1,T4212-1,0,1,U4212+1),0)-1)*IF(OR(ISNUMBER(J4212),J4212="sans examen"),1,0)*IF(W4212&lt;MinDate,1,0),"")</f>
        <v/>
      </c>
      <c r="N4212" s="36">
        <f t="shared" ca="1" si="131"/>
        <v>0</v>
      </c>
      <c r="O4212" s="36" t="e">
        <f ca="1">LEFT(OFFSET(Lists!$Q$2,MATCH(E4212,Lists!$R$3:$R$19,0),0),4)</f>
        <v>#N/A</v>
      </c>
      <c r="P4212" s="36" t="e">
        <f ca="1">MATCH(O4212,Lists!$S$2:$S$640,1)</f>
        <v>#N/A</v>
      </c>
      <c r="Q4212" s="36" t="e">
        <f ca="1">MATCH(LEFT(OFFSET(Lists!$Q$2,MATCH(E4212,Lists!$R$3:$R$19,0)+1,0),4),Lists!$S$3:$S$640,1)</f>
        <v>#N/A</v>
      </c>
      <c r="R4212" s="36" t="e">
        <f ca="1">LEFT(OFFSET(Lists!$S$2,P4212-1+MATCH(F4212,OFFSET(Lists!$T$3,P4212-1,0,Q4212-P4212+1),0),0),6)</f>
        <v>#N/A</v>
      </c>
      <c r="S4212" s="36" t="e">
        <f ca="1">VLOOKUP(R4212,Lists!B:D,3,FALSE)</f>
        <v>#N/A</v>
      </c>
      <c r="T4212" s="36" t="str">
        <f>IF(F4212&lt;&gt;"",MATCH(R4212,'Maximum minutes'!B:B,0),"")</f>
        <v/>
      </c>
      <c r="U4212" s="36">
        <f ca="1">IF(F4212&lt;&gt;"",COUNTA(OFFSET('Maximum minutes'!$C$1,'Annexe A1 Cours'!T4212,0,1,50)),0)</f>
        <v>0</v>
      </c>
      <c r="V4212" s="37">
        <f ca="1">IFERROR(OFFSET('Maximum minutes'!$C$1,T4212+1,-1+MATCH(G4212,OFFSET('Maximum minutes'!$C$1,T4212-1,0,1,50),0)),0)</f>
        <v>0</v>
      </c>
      <c r="W4212" s="38">
        <f t="shared" ca="1" si="130"/>
        <v>0</v>
      </c>
    </row>
    <row r="4213" spans="1:23" s="36" customFormat="1" ht="18.75">
      <c r="A4213" s="34"/>
      <c r="B4213" s="39"/>
      <c r="C4213" s="39"/>
      <c r="D4213" s="35"/>
      <c r="E4213" s="40"/>
      <c r="F4213" s="39"/>
      <c r="G4213" s="39"/>
      <c r="H4213" s="39"/>
      <c r="I4213" s="34"/>
      <c r="J4213" s="34"/>
      <c r="K4213" s="34"/>
      <c r="L4213" s="34"/>
      <c r="M4213" s="43" t="str">
        <f ca="1">IFERROR(OFFSET('Maximum minutes'!$C$1,T4213,MATCH(IF(G4213&lt;&gt;"",G4213,F4213),OFFSET('Maximum minutes'!$C$1,T4213-1,0,1,U4213+1),0)-1)*IF(OR(ISNUMBER(J4213),J4213="sans examen"),1,0)*IF(W4213&lt;MinDate,1,0),"")</f>
        <v/>
      </c>
      <c r="N4213" s="36">
        <f t="shared" ca="1" si="131"/>
        <v>0</v>
      </c>
      <c r="O4213" s="36" t="e">
        <f ca="1">LEFT(OFFSET(Lists!$Q$2,MATCH(E4213,Lists!$R$3:$R$19,0),0),4)</f>
        <v>#N/A</v>
      </c>
      <c r="P4213" s="36" t="e">
        <f ca="1">MATCH(O4213,Lists!$S$2:$S$640,1)</f>
        <v>#N/A</v>
      </c>
      <c r="Q4213" s="36" t="e">
        <f ca="1">MATCH(LEFT(OFFSET(Lists!$Q$2,MATCH(E4213,Lists!$R$3:$R$19,0)+1,0),4),Lists!$S$3:$S$640,1)</f>
        <v>#N/A</v>
      </c>
      <c r="R4213" s="36" t="e">
        <f ca="1">LEFT(OFFSET(Lists!$S$2,P4213-1+MATCH(F4213,OFFSET(Lists!$T$3,P4213-1,0,Q4213-P4213+1),0),0),6)</f>
        <v>#N/A</v>
      </c>
      <c r="S4213" s="36" t="e">
        <f ca="1">VLOOKUP(R4213,Lists!B:D,3,FALSE)</f>
        <v>#N/A</v>
      </c>
      <c r="T4213" s="36" t="str">
        <f>IF(F4213&lt;&gt;"",MATCH(R4213,'Maximum minutes'!B:B,0),"")</f>
        <v/>
      </c>
      <c r="U4213" s="36">
        <f ca="1">IF(F4213&lt;&gt;"",COUNTA(OFFSET('Maximum minutes'!$C$1,'Annexe A1 Cours'!T4213,0,1,50)),0)</f>
        <v>0</v>
      </c>
      <c r="V4213" s="37">
        <f ca="1">IFERROR(OFFSET('Maximum minutes'!$C$1,T4213+1,-1+MATCH(G4213,OFFSET('Maximum minutes'!$C$1,T4213-1,0,1,50),0)),0)</f>
        <v>0</v>
      </c>
      <c r="W4213" s="38">
        <f t="shared" ca="1" si="130"/>
        <v>0</v>
      </c>
    </row>
    <row r="4214" spans="1:23" s="36" customFormat="1" ht="18.75">
      <c r="A4214" s="34"/>
      <c r="B4214" s="39"/>
      <c r="C4214" s="39"/>
      <c r="D4214" s="35"/>
      <c r="E4214" s="40"/>
      <c r="F4214" s="39"/>
      <c r="G4214" s="39"/>
      <c r="H4214" s="39"/>
      <c r="I4214" s="34"/>
      <c r="J4214" s="34"/>
      <c r="K4214" s="34"/>
      <c r="L4214" s="34"/>
      <c r="M4214" s="43" t="str">
        <f ca="1">IFERROR(OFFSET('Maximum minutes'!$C$1,T4214,MATCH(IF(G4214&lt;&gt;"",G4214,F4214),OFFSET('Maximum minutes'!$C$1,T4214-1,0,1,U4214+1),0)-1)*IF(OR(ISNUMBER(J4214),J4214="sans examen"),1,0)*IF(W4214&lt;MinDate,1,0),"")</f>
        <v/>
      </c>
      <c r="N4214" s="36">
        <f t="shared" ca="1" si="131"/>
        <v>0</v>
      </c>
      <c r="O4214" s="36" t="e">
        <f ca="1">LEFT(OFFSET(Lists!$Q$2,MATCH(E4214,Lists!$R$3:$R$19,0),0),4)</f>
        <v>#N/A</v>
      </c>
      <c r="P4214" s="36" t="e">
        <f ca="1">MATCH(O4214,Lists!$S$2:$S$640,1)</f>
        <v>#N/A</v>
      </c>
      <c r="Q4214" s="36" t="e">
        <f ca="1">MATCH(LEFT(OFFSET(Lists!$Q$2,MATCH(E4214,Lists!$R$3:$R$19,0)+1,0),4),Lists!$S$3:$S$640,1)</f>
        <v>#N/A</v>
      </c>
      <c r="R4214" s="36" t="e">
        <f ca="1">LEFT(OFFSET(Lists!$S$2,P4214-1+MATCH(F4214,OFFSET(Lists!$T$3,P4214-1,0,Q4214-P4214+1),0),0),6)</f>
        <v>#N/A</v>
      </c>
      <c r="S4214" s="36" t="e">
        <f ca="1">VLOOKUP(R4214,Lists!B:D,3,FALSE)</f>
        <v>#N/A</v>
      </c>
      <c r="T4214" s="36" t="str">
        <f>IF(F4214&lt;&gt;"",MATCH(R4214,'Maximum minutes'!B:B,0),"")</f>
        <v/>
      </c>
      <c r="U4214" s="36">
        <f ca="1">IF(F4214&lt;&gt;"",COUNTA(OFFSET('Maximum minutes'!$C$1,'Annexe A1 Cours'!T4214,0,1,50)),0)</f>
        <v>0</v>
      </c>
      <c r="V4214" s="37">
        <f ca="1">IFERROR(OFFSET('Maximum minutes'!$C$1,T4214+1,-1+MATCH(G4214,OFFSET('Maximum minutes'!$C$1,T4214-1,0,1,50),0)),0)</f>
        <v>0</v>
      </c>
      <c r="W4214" s="38">
        <f t="shared" ca="1" si="130"/>
        <v>0</v>
      </c>
    </row>
    <row r="4215" spans="1:23" s="36" customFormat="1" ht="18.75">
      <c r="A4215" s="34"/>
      <c r="B4215" s="39"/>
      <c r="C4215" s="39"/>
      <c r="D4215" s="35"/>
      <c r="E4215" s="40"/>
      <c r="F4215" s="39"/>
      <c r="G4215" s="39"/>
      <c r="H4215" s="39"/>
      <c r="I4215" s="34"/>
      <c r="J4215" s="34"/>
      <c r="K4215" s="34"/>
      <c r="L4215" s="34"/>
      <c r="M4215" s="43" t="str">
        <f ca="1">IFERROR(OFFSET('Maximum minutes'!$C$1,T4215,MATCH(IF(G4215&lt;&gt;"",G4215,F4215),OFFSET('Maximum minutes'!$C$1,T4215-1,0,1,U4215+1),0)-1)*IF(OR(ISNUMBER(J4215),J4215="sans examen"),1,0)*IF(W4215&lt;MinDate,1,0),"")</f>
        <v/>
      </c>
      <c r="N4215" s="36">
        <f t="shared" ca="1" si="131"/>
        <v>0</v>
      </c>
      <c r="O4215" s="36" t="e">
        <f ca="1">LEFT(OFFSET(Lists!$Q$2,MATCH(E4215,Lists!$R$3:$R$19,0),0),4)</f>
        <v>#N/A</v>
      </c>
      <c r="P4215" s="36" t="e">
        <f ca="1">MATCH(O4215,Lists!$S$2:$S$640,1)</f>
        <v>#N/A</v>
      </c>
      <c r="Q4215" s="36" t="e">
        <f ca="1">MATCH(LEFT(OFFSET(Lists!$Q$2,MATCH(E4215,Lists!$R$3:$R$19,0)+1,0),4),Lists!$S$3:$S$640,1)</f>
        <v>#N/A</v>
      </c>
      <c r="R4215" s="36" t="e">
        <f ca="1">LEFT(OFFSET(Lists!$S$2,P4215-1+MATCH(F4215,OFFSET(Lists!$T$3,P4215-1,0,Q4215-P4215+1),0),0),6)</f>
        <v>#N/A</v>
      </c>
      <c r="S4215" s="36" t="e">
        <f ca="1">VLOOKUP(R4215,Lists!B:D,3,FALSE)</f>
        <v>#N/A</v>
      </c>
      <c r="T4215" s="36" t="str">
        <f>IF(F4215&lt;&gt;"",MATCH(R4215,'Maximum minutes'!B:B,0),"")</f>
        <v/>
      </c>
      <c r="U4215" s="36">
        <f ca="1">IF(F4215&lt;&gt;"",COUNTA(OFFSET('Maximum minutes'!$C$1,'Annexe A1 Cours'!T4215,0,1,50)),0)</f>
        <v>0</v>
      </c>
      <c r="V4215" s="37">
        <f ca="1">IFERROR(OFFSET('Maximum minutes'!$C$1,T4215+1,-1+MATCH(G4215,OFFSET('Maximum minutes'!$C$1,T4215-1,0,1,50),0)),0)</f>
        <v>0</v>
      </c>
      <c r="W4215" s="38">
        <f t="shared" ca="1" si="130"/>
        <v>0</v>
      </c>
    </row>
    <row r="4216" spans="1:23" s="36" customFormat="1" ht="18.75">
      <c r="A4216" s="34"/>
      <c r="B4216" s="39"/>
      <c r="C4216" s="39"/>
      <c r="D4216" s="35"/>
      <c r="E4216" s="40"/>
      <c r="F4216" s="39"/>
      <c r="G4216" s="39"/>
      <c r="H4216" s="39"/>
      <c r="I4216" s="34"/>
      <c r="J4216" s="34"/>
      <c r="K4216" s="34"/>
      <c r="L4216" s="34"/>
      <c r="M4216" s="43" t="str">
        <f ca="1">IFERROR(OFFSET('Maximum minutes'!$C$1,T4216,MATCH(IF(G4216&lt;&gt;"",G4216,F4216),OFFSET('Maximum minutes'!$C$1,T4216-1,0,1,U4216+1),0)-1)*IF(OR(ISNUMBER(J4216),J4216="sans examen"),1,0)*IF(W4216&lt;MinDate,1,0),"")</f>
        <v/>
      </c>
      <c r="N4216" s="36">
        <f t="shared" ca="1" si="131"/>
        <v>0</v>
      </c>
      <c r="O4216" s="36" t="e">
        <f ca="1">LEFT(OFFSET(Lists!$Q$2,MATCH(E4216,Lists!$R$3:$R$19,0),0),4)</f>
        <v>#N/A</v>
      </c>
      <c r="P4216" s="36" t="e">
        <f ca="1">MATCH(O4216,Lists!$S$2:$S$640,1)</f>
        <v>#N/A</v>
      </c>
      <c r="Q4216" s="36" t="e">
        <f ca="1">MATCH(LEFT(OFFSET(Lists!$Q$2,MATCH(E4216,Lists!$R$3:$R$19,0)+1,0),4),Lists!$S$3:$S$640,1)</f>
        <v>#N/A</v>
      </c>
      <c r="R4216" s="36" t="e">
        <f ca="1">LEFT(OFFSET(Lists!$S$2,P4216-1+MATCH(F4216,OFFSET(Lists!$T$3,P4216-1,0,Q4216-P4216+1),0),0),6)</f>
        <v>#N/A</v>
      </c>
      <c r="S4216" s="36" t="e">
        <f ca="1">VLOOKUP(R4216,Lists!B:D,3,FALSE)</f>
        <v>#N/A</v>
      </c>
      <c r="T4216" s="36" t="str">
        <f>IF(F4216&lt;&gt;"",MATCH(R4216,'Maximum minutes'!B:B,0),"")</f>
        <v/>
      </c>
      <c r="U4216" s="36">
        <f ca="1">IF(F4216&lt;&gt;"",COUNTA(OFFSET('Maximum minutes'!$C$1,'Annexe A1 Cours'!T4216,0,1,50)),0)</f>
        <v>0</v>
      </c>
      <c r="V4216" s="37">
        <f ca="1">IFERROR(OFFSET('Maximum minutes'!$C$1,T4216+1,-1+MATCH(G4216,OFFSET('Maximum minutes'!$C$1,T4216-1,0,1,50),0)),0)</f>
        <v>0</v>
      </c>
      <c r="W4216" s="38">
        <f t="shared" ca="1" si="130"/>
        <v>0</v>
      </c>
    </row>
    <row r="4217" spans="1:23" s="36" customFormat="1" ht="18.75">
      <c r="A4217" s="34"/>
      <c r="B4217" s="39"/>
      <c r="C4217" s="39"/>
      <c r="D4217" s="35"/>
      <c r="E4217" s="40"/>
      <c r="F4217" s="39"/>
      <c r="G4217" s="39"/>
      <c r="H4217" s="39"/>
      <c r="I4217" s="34"/>
      <c r="J4217" s="34"/>
      <c r="K4217" s="34"/>
      <c r="L4217" s="34"/>
      <c r="M4217" s="43" t="str">
        <f ca="1">IFERROR(OFFSET('Maximum minutes'!$C$1,T4217,MATCH(IF(G4217&lt;&gt;"",G4217,F4217),OFFSET('Maximum minutes'!$C$1,T4217-1,0,1,U4217+1),0)-1)*IF(OR(ISNUMBER(J4217),J4217="sans examen"),1,0)*IF(W4217&lt;MinDate,1,0),"")</f>
        <v/>
      </c>
      <c r="N4217" s="36">
        <f t="shared" ca="1" si="131"/>
        <v>0</v>
      </c>
      <c r="O4217" s="36" t="e">
        <f ca="1">LEFT(OFFSET(Lists!$Q$2,MATCH(E4217,Lists!$R$3:$R$19,0),0),4)</f>
        <v>#N/A</v>
      </c>
      <c r="P4217" s="36" t="e">
        <f ca="1">MATCH(O4217,Lists!$S$2:$S$640,1)</f>
        <v>#N/A</v>
      </c>
      <c r="Q4217" s="36" t="e">
        <f ca="1">MATCH(LEFT(OFFSET(Lists!$Q$2,MATCH(E4217,Lists!$R$3:$R$19,0)+1,0),4),Lists!$S$3:$S$640,1)</f>
        <v>#N/A</v>
      </c>
      <c r="R4217" s="36" t="e">
        <f ca="1">LEFT(OFFSET(Lists!$S$2,P4217-1+MATCH(F4217,OFFSET(Lists!$T$3,P4217-1,0,Q4217-P4217+1),0),0),6)</f>
        <v>#N/A</v>
      </c>
      <c r="S4217" s="36" t="e">
        <f ca="1">VLOOKUP(R4217,Lists!B:D,3,FALSE)</f>
        <v>#N/A</v>
      </c>
      <c r="T4217" s="36" t="str">
        <f>IF(F4217&lt;&gt;"",MATCH(R4217,'Maximum minutes'!B:B,0),"")</f>
        <v/>
      </c>
      <c r="U4217" s="36">
        <f ca="1">IF(F4217&lt;&gt;"",COUNTA(OFFSET('Maximum minutes'!$C$1,'Annexe A1 Cours'!T4217,0,1,50)),0)</f>
        <v>0</v>
      </c>
      <c r="V4217" s="37">
        <f ca="1">IFERROR(OFFSET('Maximum minutes'!$C$1,T4217+1,-1+MATCH(G4217,OFFSET('Maximum minutes'!$C$1,T4217-1,0,1,50),0)),0)</f>
        <v>0</v>
      </c>
      <c r="W4217" s="38">
        <f t="shared" ca="1" si="130"/>
        <v>0</v>
      </c>
    </row>
    <row r="4218" spans="1:23" s="36" customFormat="1" ht="18.75">
      <c r="A4218" s="34"/>
      <c r="B4218" s="39"/>
      <c r="C4218" s="39"/>
      <c r="D4218" s="35"/>
      <c r="E4218" s="40"/>
      <c r="F4218" s="39"/>
      <c r="G4218" s="39"/>
      <c r="H4218" s="39"/>
      <c r="I4218" s="34"/>
      <c r="J4218" s="34"/>
      <c r="K4218" s="34"/>
      <c r="L4218" s="34"/>
      <c r="M4218" s="43" t="str">
        <f ca="1">IFERROR(OFFSET('Maximum minutes'!$C$1,T4218,MATCH(IF(G4218&lt;&gt;"",G4218,F4218),OFFSET('Maximum minutes'!$C$1,T4218-1,0,1,U4218+1),0)-1)*IF(OR(ISNUMBER(J4218),J4218="sans examen"),1,0)*IF(W4218&lt;MinDate,1,0),"")</f>
        <v/>
      </c>
      <c r="N4218" s="36">
        <f t="shared" ca="1" si="131"/>
        <v>0</v>
      </c>
      <c r="O4218" s="36" t="e">
        <f ca="1">LEFT(OFFSET(Lists!$Q$2,MATCH(E4218,Lists!$R$3:$R$19,0),0),4)</f>
        <v>#N/A</v>
      </c>
      <c r="P4218" s="36" t="e">
        <f ca="1">MATCH(O4218,Lists!$S$2:$S$640,1)</f>
        <v>#N/A</v>
      </c>
      <c r="Q4218" s="36" t="e">
        <f ca="1">MATCH(LEFT(OFFSET(Lists!$Q$2,MATCH(E4218,Lists!$R$3:$R$19,0)+1,0),4),Lists!$S$3:$S$640,1)</f>
        <v>#N/A</v>
      </c>
      <c r="R4218" s="36" t="e">
        <f ca="1">LEFT(OFFSET(Lists!$S$2,P4218-1+MATCH(F4218,OFFSET(Lists!$T$3,P4218-1,0,Q4218-P4218+1),0),0),6)</f>
        <v>#N/A</v>
      </c>
      <c r="S4218" s="36" t="e">
        <f ca="1">VLOOKUP(R4218,Lists!B:D,3,FALSE)</f>
        <v>#N/A</v>
      </c>
      <c r="T4218" s="36" t="str">
        <f>IF(F4218&lt;&gt;"",MATCH(R4218,'Maximum minutes'!B:B,0),"")</f>
        <v/>
      </c>
      <c r="U4218" s="36">
        <f ca="1">IF(F4218&lt;&gt;"",COUNTA(OFFSET('Maximum minutes'!$C$1,'Annexe A1 Cours'!T4218,0,1,50)),0)</f>
        <v>0</v>
      </c>
      <c r="V4218" s="37">
        <f ca="1">IFERROR(OFFSET('Maximum minutes'!$C$1,T4218+1,-1+MATCH(G4218,OFFSET('Maximum minutes'!$C$1,T4218-1,0,1,50),0)),0)</f>
        <v>0</v>
      </c>
      <c r="W4218" s="38">
        <f t="shared" ca="1" si="130"/>
        <v>0</v>
      </c>
    </row>
    <row r="4219" spans="1:23" s="36" customFormat="1" ht="18.75">
      <c r="A4219" s="34"/>
      <c r="B4219" s="39"/>
      <c r="C4219" s="39"/>
      <c r="D4219" s="35"/>
      <c r="E4219" s="40"/>
      <c r="F4219" s="39"/>
      <c r="G4219" s="39"/>
      <c r="H4219" s="39"/>
      <c r="I4219" s="34"/>
      <c r="J4219" s="34"/>
      <c r="K4219" s="34"/>
      <c r="L4219" s="34"/>
      <c r="M4219" s="43" t="str">
        <f ca="1">IFERROR(OFFSET('Maximum minutes'!$C$1,T4219,MATCH(IF(G4219&lt;&gt;"",G4219,F4219),OFFSET('Maximum minutes'!$C$1,T4219-1,0,1,U4219+1),0)-1)*IF(OR(ISNUMBER(J4219),J4219="sans examen"),1,0)*IF(W4219&lt;MinDate,1,0),"")</f>
        <v/>
      </c>
      <c r="N4219" s="36">
        <f t="shared" ca="1" si="131"/>
        <v>0</v>
      </c>
      <c r="O4219" s="36" t="e">
        <f ca="1">LEFT(OFFSET(Lists!$Q$2,MATCH(E4219,Lists!$R$3:$R$19,0),0),4)</f>
        <v>#N/A</v>
      </c>
      <c r="P4219" s="36" t="e">
        <f ca="1">MATCH(O4219,Lists!$S$2:$S$640,1)</f>
        <v>#N/A</v>
      </c>
      <c r="Q4219" s="36" t="e">
        <f ca="1">MATCH(LEFT(OFFSET(Lists!$Q$2,MATCH(E4219,Lists!$R$3:$R$19,0)+1,0),4),Lists!$S$3:$S$640,1)</f>
        <v>#N/A</v>
      </c>
      <c r="R4219" s="36" t="e">
        <f ca="1">LEFT(OFFSET(Lists!$S$2,P4219-1+MATCH(F4219,OFFSET(Lists!$T$3,P4219-1,0,Q4219-P4219+1),0),0),6)</f>
        <v>#N/A</v>
      </c>
      <c r="S4219" s="36" t="e">
        <f ca="1">VLOOKUP(R4219,Lists!B:D,3,FALSE)</f>
        <v>#N/A</v>
      </c>
      <c r="T4219" s="36" t="str">
        <f>IF(F4219&lt;&gt;"",MATCH(R4219,'Maximum minutes'!B:B,0),"")</f>
        <v/>
      </c>
      <c r="U4219" s="36">
        <f ca="1">IF(F4219&lt;&gt;"",COUNTA(OFFSET('Maximum minutes'!$C$1,'Annexe A1 Cours'!T4219,0,1,50)),0)</f>
        <v>0</v>
      </c>
      <c r="V4219" s="37">
        <f ca="1">IFERROR(OFFSET('Maximum minutes'!$C$1,T4219+1,-1+MATCH(G4219,OFFSET('Maximum minutes'!$C$1,T4219-1,0,1,50),0)),0)</f>
        <v>0</v>
      </c>
      <c r="W4219" s="38">
        <f t="shared" ca="1" si="130"/>
        <v>0</v>
      </c>
    </row>
    <row r="4220" spans="1:23" s="36" customFormat="1" ht="18.75">
      <c r="A4220" s="34"/>
      <c r="B4220" s="39"/>
      <c r="C4220" s="39"/>
      <c r="D4220" s="35"/>
      <c r="E4220" s="40"/>
      <c r="F4220" s="39"/>
      <c r="G4220" s="39"/>
      <c r="H4220" s="39"/>
      <c r="I4220" s="34"/>
      <c r="J4220" s="34"/>
      <c r="K4220" s="34"/>
      <c r="L4220" s="34"/>
      <c r="M4220" s="43" t="str">
        <f ca="1">IFERROR(OFFSET('Maximum minutes'!$C$1,T4220,MATCH(IF(G4220&lt;&gt;"",G4220,F4220),OFFSET('Maximum minutes'!$C$1,T4220-1,0,1,U4220+1),0)-1)*IF(OR(ISNUMBER(J4220),J4220="sans examen"),1,0)*IF(W4220&lt;MinDate,1,0),"")</f>
        <v/>
      </c>
      <c r="N4220" s="36">
        <f t="shared" ca="1" si="131"/>
        <v>0</v>
      </c>
      <c r="O4220" s="36" t="e">
        <f ca="1">LEFT(OFFSET(Lists!$Q$2,MATCH(E4220,Lists!$R$3:$R$19,0),0),4)</f>
        <v>#N/A</v>
      </c>
      <c r="P4220" s="36" t="e">
        <f ca="1">MATCH(O4220,Lists!$S$2:$S$640,1)</f>
        <v>#N/A</v>
      </c>
      <c r="Q4220" s="36" t="e">
        <f ca="1">MATCH(LEFT(OFFSET(Lists!$Q$2,MATCH(E4220,Lists!$R$3:$R$19,0)+1,0),4),Lists!$S$3:$S$640,1)</f>
        <v>#N/A</v>
      </c>
      <c r="R4220" s="36" t="e">
        <f ca="1">LEFT(OFFSET(Lists!$S$2,P4220-1+MATCH(F4220,OFFSET(Lists!$T$3,P4220-1,0,Q4220-P4220+1),0),0),6)</f>
        <v>#N/A</v>
      </c>
      <c r="S4220" s="36" t="e">
        <f ca="1">VLOOKUP(R4220,Lists!B:D,3,FALSE)</f>
        <v>#N/A</v>
      </c>
      <c r="T4220" s="36" t="str">
        <f>IF(F4220&lt;&gt;"",MATCH(R4220,'Maximum minutes'!B:B,0),"")</f>
        <v/>
      </c>
      <c r="U4220" s="36">
        <f ca="1">IF(F4220&lt;&gt;"",COUNTA(OFFSET('Maximum minutes'!$C$1,'Annexe A1 Cours'!T4220,0,1,50)),0)</f>
        <v>0</v>
      </c>
      <c r="V4220" s="37">
        <f ca="1">IFERROR(OFFSET('Maximum minutes'!$C$1,T4220+1,-1+MATCH(G4220,OFFSET('Maximum minutes'!$C$1,T4220-1,0,1,50),0)),0)</f>
        <v>0</v>
      </c>
      <c r="W4220" s="38">
        <f t="shared" ca="1" si="130"/>
        <v>0</v>
      </c>
    </row>
    <row r="4221" spans="1:23" s="36" customFormat="1" ht="18.75">
      <c r="A4221" s="34"/>
      <c r="B4221" s="39"/>
      <c r="C4221" s="39"/>
      <c r="D4221" s="35"/>
      <c r="E4221" s="40"/>
      <c r="F4221" s="39"/>
      <c r="G4221" s="39"/>
      <c r="H4221" s="39"/>
      <c r="I4221" s="34"/>
      <c r="J4221" s="34"/>
      <c r="K4221" s="34"/>
      <c r="L4221" s="34"/>
      <c r="M4221" s="43" t="str">
        <f ca="1">IFERROR(OFFSET('Maximum minutes'!$C$1,T4221,MATCH(IF(G4221&lt;&gt;"",G4221,F4221),OFFSET('Maximum minutes'!$C$1,T4221-1,0,1,U4221+1),0)-1)*IF(OR(ISNUMBER(J4221),J4221="sans examen"),1,0)*IF(W4221&lt;MinDate,1,0),"")</f>
        <v/>
      </c>
      <c r="N4221" s="36">
        <f t="shared" ca="1" si="131"/>
        <v>0</v>
      </c>
      <c r="O4221" s="36" t="e">
        <f ca="1">LEFT(OFFSET(Lists!$Q$2,MATCH(E4221,Lists!$R$3:$R$19,0),0),4)</f>
        <v>#N/A</v>
      </c>
      <c r="P4221" s="36" t="e">
        <f ca="1">MATCH(O4221,Lists!$S$2:$S$640,1)</f>
        <v>#N/A</v>
      </c>
      <c r="Q4221" s="36" t="e">
        <f ca="1">MATCH(LEFT(OFFSET(Lists!$Q$2,MATCH(E4221,Lists!$R$3:$R$19,0)+1,0),4),Lists!$S$3:$S$640,1)</f>
        <v>#N/A</v>
      </c>
      <c r="R4221" s="36" t="e">
        <f ca="1">LEFT(OFFSET(Lists!$S$2,P4221-1+MATCH(F4221,OFFSET(Lists!$T$3,P4221-1,0,Q4221-P4221+1),0),0),6)</f>
        <v>#N/A</v>
      </c>
      <c r="S4221" s="36" t="e">
        <f ca="1">VLOOKUP(R4221,Lists!B:D,3,FALSE)</f>
        <v>#N/A</v>
      </c>
      <c r="T4221" s="36" t="str">
        <f>IF(F4221&lt;&gt;"",MATCH(R4221,'Maximum minutes'!B:B,0),"")</f>
        <v/>
      </c>
      <c r="U4221" s="36">
        <f ca="1">IF(F4221&lt;&gt;"",COUNTA(OFFSET('Maximum minutes'!$C$1,'Annexe A1 Cours'!T4221,0,1,50)),0)</f>
        <v>0</v>
      </c>
      <c r="V4221" s="37">
        <f ca="1">IFERROR(OFFSET('Maximum minutes'!$C$1,T4221+1,-1+MATCH(G4221,OFFSET('Maximum minutes'!$C$1,T4221-1,0,1,50),0)),0)</f>
        <v>0</v>
      </c>
      <c r="W4221" s="38">
        <f t="shared" ca="1" si="130"/>
        <v>0</v>
      </c>
    </row>
    <row r="4222" spans="1:23" s="36" customFormat="1" ht="18.75">
      <c r="A4222" s="34"/>
      <c r="B4222" s="39"/>
      <c r="C4222" s="39"/>
      <c r="D4222" s="35"/>
      <c r="E4222" s="40"/>
      <c r="F4222" s="39"/>
      <c r="G4222" s="39"/>
      <c r="H4222" s="39"/>
      <c r="I4222" s="34"/>
      <c r="J4222" s="34"/>
      <c r="K4222" s="34"/>
      <c r="L4222" s="34"/>
      <c r="M4222" s="43" t="str">
        <f ca="1">IFERROR(OFFSET('Maximum minutes'!$C$1,T4222,MATCH(IF(G4222&lt;&gt;"",G4222,F4222),OFFSET('Maximum minutes'!$C$1,T4222-1,0,1,U4222+1),0)-1)*IF(OR(ISNUMBER(J4222),J4222="sans examen"),1,0)*IF(W4222&lt;MinDate,1,0),"")</f>
        <v/>
      </c>
      <c r="N4222" s="36">
        <f t="shared" ca="1" si="131"/>
        <v>0</v>
      </c>
      <c r="O4222" s="36" t="e">
        <f ca="1">LEFT(OFFSET(Lists!$Q$2,MATCH(E4222,Lists!$R$3:$R$19,0),0),4)</f>
        <v>#N/A</v>
      </c>
      <c r="P4222" s="36" t="e">
        <f ca="1">MATCH(O4222,Lists!$S$2:$S$640,1)</f>
        <v>#N/A</v>
      </c>
      <c r="Q4222" s="36" t="e">
        <f ca="1">MATCH(LEFT(OFFSET(Lists!$Q$2,MATCH(E4222,Lists!$R$3:$R$19,0)+1,0),4),Lists!$S$3:$S$640,1)</f>
        <v>#N/A</v>
      </c>
      <c r="R4222" s="36" t="e">
        <f ca="1">LEFT(OFFSET(Lists!$S$2,P4222-1+MATCH(F4222,OFFSET(Lists!$T$3,P4222-1,0,Q4222-P4222+1),0),0),6)</f>
        <v>#N/A</v>
      </c>
      <c r="S4222" s="36" t="e">
        <f ca="1">VLOOKUP(R4222,Lists!B:D,3,FALSE)</f>
        <v>#N/A</v>
      </c>
      <c r="T4222" s="36" t="str">
        <f>IF(F4222&lt;&gt;"",MATCH(R4222,'Maximum minutes'!B:B,0),"")</f>
        <v/>
      </c>
      <c r="U4222" s="36">
        <f ca="1">IF(F4222&lt;&gt;"",COUNTA(OFFSET('Maximum minutes'!$C$1,'Annexe A1 Cours'!T4222,0,1,50)),0)</f>
        <v>0</v>
      </c>
      <c r="V4222" s="37">
        <f ca="1">IFERROR(OFFSET('Maximum minutes'!$C$1,T4222+1,-1+MATCH(G4222,OFFSET('Maximum minutes'!$C$1,T4222-1,0,1,50),0)),0)</f>
        <v>0</v>
      </c>
      <c r="W4222" s="38">
        <f t="shared" ca="1" si="130"/>
        <v>0</v>
      </c>
    </row>
    <row r="4223" spans="1:23" s="36" customFormat="1" ht="18.75">
      <c r="A4223" s="34"/>
      <c r="B4223" s="39"/>
      <c r="C4223" s="39"/>
      <c r="D4223" s="35"/>
      <c r="E4223" s="40"/>
      <c r="F4223" s="39"/>
      <c r="G4223" s="39"/>
      <c r="H4223" s="39"/>
      <c r="I4223" s="34"/>
      <c r="J4223" s="34"/>
      <c r="K4223" s="34"/>
      <c r="L4223" s="34"/>
      <c r="M4223" s="43" t="str">
        <f ca="1">IFERROR(OFFSET('Maximum minutes'!$C$1,T4223,MATCH(IF(G4223&lt;&gt;"",G4223,F4223),OFFSET('Maximum minutes'!$C$1,T4223-1,0,1,U4223+1),0)-1)*IF(OR(ISNUMBER(J4223),J4223="sans examen"),1,0)*IF(W4223&lt;MinDate,1,0),"")</f>
        <v/>
      </c>
      <c r="N4223" s="36">
        <f t="shared" ca="1" si="131"/>
        <v>0</v>
      </c>
      <c r="O4223" s="36" t="e">
        <f ca="1">LEFT(OFFSET(Lists!$Q$2,MATCH(E4223,Lists!$R$3:$R$19,0),0),4)</f>
        <v>#N/A</v>
      </c>
      <c r="P4223" s="36" t="e">
        <f ca="1">MATCH(O4223,Lists!$S$2:$S$640,1)</f>
        <v>#N/A</v>
      </c>
      <c r="Q4223" s="36" t="e">
        <f ca="1">MATCH(LEFT(OFFSET(Lists!$Q$2,MATCH(E4223,Lists!$R$3:$R$19,0)+1,0),4),Lists!$S$3:$S$640,1)</f>
        <v>#N/A</v>
      </c>
      <c r="R4223" s="36" t="e">
        <f ca="1">LEFT(OFFSET(Lists!$S$2,P4223-1+MATCH(F4223,OFFSET(Lists!$T$3,P4223-1,0,Q4223-P4223+1),0),0),6)</f>
        <v>#N/A</v>
      </c>
      <c r="S4223" s="36" t="e">
        <f ca="1">VLOOKUP(R4223,Lists!B:D,3,FALSE)</f>
        <v>#N/A</v>
      </c>
      <c r="T4223" s="36" t="str">
        <f>IF(F4223&lt;&gt;"",MATCH(R4223,'Maximum minutes'!B:B,0),"")</f>
        <v/>
      </c>
      <c r="U4223" s="36">
        <f ca="1">IF(F4223&lt;&gt;"",COUNTA(OFFSET('Maximum minutes'!$C$1,'Annexe A1 Cours'!T4223,0,1,50)),0)</f>
        <v>0</v>
      </c>
      <c r="V4223" s="37">
        <f ca="1">IFERROR(OFFSET('Maximum minutes'!$C$1,T4223+1,-1+MATCH(G4223,OFFSET('Maximum minutes'!$C$1,T4223-1,0,1,50),0)),0)</f>
        <v>0</v>
      </c>
      <c r="W4223" s="38">
        <f t="shared" ca="1" si="130"/>
        <v>0</v>
      </c>
    </row>
    <row r="4224" spans="1:23" s="36" customFormat="1" ht="18.75">
      <c r="A4224" s="34"/>
      <c r="B4224" s="39"/>
      <c r="C4224" s="39"/>
      <c r="D4224" s="35"/>
      <c r="E4224" s="40"/>
      <c r="F4224" s="39"/>
      <c r="G4224" s="39"/>
      <c r="H4224" s="39"/>
      <c r="I4224" s="34"/>
      <c r="J4224" s="34"/>
      <c r="K4224" s="34"/>
      <c r="L4224" s="34"/>
      <c r="M4224" s="43" t="str">
        <f ca="1">IFERROR(OFFSET('Maximum minutes'!$C$1,T4224,MATCH(IF(G4224&lt;&gt;"",G4224,F4224),OFFSET('Maximum minutes'!$C$1,T4224-1,0,1,U4224+1),0)-1)*IF(OR(ISNUMBER(J4224),J4224="sans examen"),1,0)*IF(W4224&lt;MinDate,1,0),"")</f>
        <v/>
      </c>
      <c r="N4224" s="36">
        <f t="shared" ca="1" si="131"/>
        <v>0</v>
      </c>
      <c r="O4224" s="36" t="e">
        <f ca="1">LEFT(OFFSET(Lists!$Q$2,MATCH(E4224,Lists!$R$3:$R$19,0),0),4)</f>
        <v>#N/A</v>
      </c>
      <c r="P4224" s="36" t="e">
        <f ca="1">MATCH(O4224,Lists!$S$2:$S$640,1)</f>
        <v>#N/A</v>
      </c>
      <c r="Q4224" s="36" t="e">
        <f ca="1">MATCH(LEFT(OFFSET(Lists!$Q$2,MATCH(E4224,Lists!$R$3:$R$19,0)+1,0),4),Lists!$S$3:$S$640,1)</f>
        <v>#N/A</v>
      </c>
      <c r="R4224" s="36" t="e">
        <f ca="1">LEFT(OFFSET(Lists!$S$2,P4224-1+MATCH(F4224,OFFSET(Lists!$T$3,P4224-1,0,Q4224-P4224+1),0),0),6)</f>
        <v>#N/A</v>
      </c>
      <c r="S4224" s="36" t="e">
        <f ca="1">VLOOKUP(R4224,Lists!B:D,3,FALSE)</f>
        <v>#N/A</v>
      </c>
      <c r="T4224" s="36" t="str">
        <f>IF(F4224&lt;&gt;"",MATCH(R4224,'Maximum minutes'!B:B,0),"")</f>
        <v/>
      </c>
      <c r="U4224" s="36">
        <f ca="1">IF(F4224&lt;&gt;"",COUNTA(OFFSET('Maximum minutes'!$C$1,'Annexe A1 Cours'!T4224,0,1,50)),0)</f>
        <v>0</v>
      </c>
      <c r="V4224" s="37">
        <f ca="1">IFERROR(OFFSET('Maximum minutes'!$C$1,T4224+1,-1+MATCH(G4224,OFFSET('Maximum minutes'!$C$1,T4224-1,0,1,50),0)),0)</f>
        <v>0</v>
      </c>
      <c r="W4224" s="38">
        <f t="shared" ca="1" si="130"/>
        <v>0</v>
      </c>
    </row>
    <row r="4225" spans="1:23" s="36" customFormat="1" ht="18.75">
      <c r="A4225" s="34"/>
      <c r="B4225" s="39"/>
      <c r="C4225" s="39"/>
      <c r="D4225" s="35"/>
      <c r="E4225" s="40"/>
      <c r="F4225" s="39"/>
      <c r="G4225" s="39"/>
      <c r="H4225" s="39"/>
      <c r="I4225" s="34"/>
      <c r="J4225" s="34"/>
      <c r="K4225" s="34"/>
      <c r="L4225" s="34"/>
      <c r="M4225" s="43" t="str">
        <f ca="1">IFERROR(OFFSET('Maximum minutes'!$C$1,T4225,MATCH(IF(G4225&lt;&gt;"",G4225,F4225),OFFSET('Maximum minutes'!$C$1,T4225-1,0,1,U4225+1),0)-1)*IF(OR(ISNUMBER(J4225),J4225="sans examen"),1,0)*IF(W4225&lt;MinDate,1,0),"")</f>
        <v/>
      </c>
      <c r="N4225" s="36">
        <f t="shared" ca="1" si="131"/>
        <v>0</v>
      </c>
      <c r="O4225" s="36" t="e">
        <f ca="1">LEFT(OFFSET(Lists!$Q$2,MATCH(E4225,Lists!$R$3:$R$19,0),0),4)</f>
        <v>#N/A</v>
      </c>
      <c r="P4225" s="36" t="e">
        <f ca="1">MATCH(O4225,Lists!$S$2:$S$640,1)</f>
        <v>#N/A</v>
      </c>
      <c r="Q4225" s="36" t="e">
        <f ca="1">MATCH(LEFT(OFFSET(Lists!$Q$2,MATCH(E4225,Lists!$R$3:$R$19,0)+1,0),4),Lists!$S$3:$S$640,1)</f>
        <v>#N/A</v>
      </c>
      <c r="R4225" s="36" t="e">
        <f ca="1">LEFT(OFFSET(Lists!$S$2,P4225-1+MATCH(F4225,OFFSET(Lists!$T$3,P4225-1,0,Q4225-P4225+1),0),0),6)</f>
        <v>#N/A</v>
      </c>
      <c r="S4225" s="36" t="e">
        <f ca="1">VLOOKUP(R4225,Lists!B:D,3,FALSE)</f>
        <v>#N/A</v>
      </c>
      <c r="T4225" s="36" t="str">
        <f>IF(F4225&lt;&gt;"",MATCH(R4225,'Maximum minutes'!B:B,0),"")</f>
        <v/>
      </c>
      <c r="U4225" s="36">
        <f ca="1">IF(F4225&lt;&gt;"",COUNTA(OFFSET('Maximum minutes'!$C$1,'Annexe A1 Cours'!T4225,0,1,50)),0)</f>
        <v>0</v>
      </c>
      <c r="V4225" s="37">
        <f ca="1">IFERROR(OFFSET('Maximum minutes'!$C$1,T4225+1,-1+MATCH(G4225,OFFSET('Maximum minutes'!$C$1,T4225-1,0,1,50),0)),0)</f>
        <v>0</v>
      </c>
      <c r="W4225" s="38">
        <f t="shared" ca="1" si="130"/>
        <v>0</v>
      </c>
    </row>
    <row r="4226" spans="1:23" s="36" customFormat="1" ht="18.75">
      <c r="A4226" s="34"/>
      <c r="B4226" s="39"/>
      <c r="C4226" s="39"/>
      <c r="D4226" s="35"/>
      <c r="E4226" s="40"/>
      <c r="F4226" s="39"/>
      <c r="G4226" s="39"/>
      <c r="H4226" s="39"/>
      <c r="I4226" s="34"/>
      <c r="J4226" s="34"/>
      <c r="K4226" s="34"/>
      <c r="L4226" s="34"/>
      <c r="M4226" s="43" t="str">
        <f ca="1">IFERROR(OFFSET('Maximum minutes'!$C$1,T4226,MATCH(IF(G4226&lt;&gt;"",G4226,F4226),OFFSET('Maximum minutes'!$C$1,T4226-1,0,1,U4226+1),0)-1)*IF(OR(ISNUMBER(J4226),J4226="sans examen"),1,0)*IF(W4226&lt;MinDate,1,0),"")</f>
        <v/>
      </c>
      <c r="N4226" s="36">
        <f t="shared" ca="1" si="131"/>
        <v>0</v>
      </c>
      <c r="O4226" s="36" t="e">
        <f ca="1">LEFT(OFFSET(Lists!$Q$2,MATCH(E4226,Lists!$R$3:$R$19,0),0),4)</f>
        <v>#N/A</v>
      </c>
      <c r="P4226" s="36" t="e">
        <f ca="1">MATCH(O4226,Lists!$S$2:$S$640,1)</f>
        <v>#N/A</v>
      </c>
      <c r="Q4226" s="36" t="e">
        <f ca="1">MATCH(LEFT(OFFSET(Lists!$Q$2,MATCH(E4226,Lists!$R$3:$R$19,0)+1,0),4),Lists!$S$3:$S$640,1)</f>
        <v>#N/A</v>
      </c>
      <c r="R4226" s="36" t="e">
        <f ca="1">LEFT(OFFSET(Lists!$S$2,P4226-1+MATCH(F4226,OFFSET(Lists!$T$3,P4226-1,0,Q4226-P4226+1),0),0),6)</f>
        <v>#N/A</v>
      </c>
      <c r="S4226" s="36" t="e">
        <f ca="1">VLOOKUP(R4226,Lists!B:D,3,FALSE)</f>
        <v>#N/A</v>
      </c>
      <c r="T4226" s="36" t="str">
        <f>IF(F4226&lt;&gt;"",MATCH(R4226,'Maximum minutes'!B:B,0),"")</f>
        <v/>
      </c>
      <c r="U4226" s="36">
        <f ca="1">IF(F4226&lt;&gt;"",COUNTA(OFFSET('Maximum minutes'!$C$1,'Annexe A1 Cours'!T4226,0,1,50)),0)</f>
        <v>0</v>
      </c>
      <c r="V4226" s="37">
        <f ca="1">IFERROR(OFFSET('Maximum minutes'!$C$1,T4226+1,-1+MATCH(G4226,OFFSET('Maximum minutes'!$C$1,T4226-1,0,1,50),0)),0)</f>
        <v>0</v>
      </c>
      <c r="W4226" s="38">
        <f t="shared" ca="1" si="130"/>
        <v>0</v>
      </c>
    </row>
    <row r="4227" spans="1:23" s="36" customFormat="1" ht="18.75">
      <c r="A4227" s="34"/>
      <c r="B4227" s="39"/>
      <c r="C4227" s="39"/>
      <c r="D4227" s="35"/>
      <c r="E4227" s="40"/>
      <c r="F4227" s="39"/>
      <c r="G4227" s="39"/>
      <c r="H4227" s="39"/>
      <c r="I4227" s="34"/>
      <c r="J4227" s="34"/>
      <c r="K4227" s="34"/>
      <c r="L4227" s="34"/>
      <c r="M4227" s="43" t="str">
        <f ca="1">IFERROR(OFFSET('Maximum minutes'!$C$1,T4227,MATCH(IF(G4227&lt;&gt;"",G4227,F4227),OFFSET('Maximum minutes'!$C$1,T4227-1,0,1,U4227+1),0)-1)*IF(OR(ISNUMBER(J4227),J4227="sans examen"),1,0)*IF(W4227&lt;MinDate,1,0),"")</f>
        <v/>
      </c>
      <c r="N4227" s="36">
        <f t="shared" ca="1" si="131"/>
        <v>0</v>
      </c>
      <c r="O4227" s="36" t="e">
        <f ca="1">LEFT(OFFSET(Lists!$Q$2,MATCH(E4227,Lists!$R$3:$R$19,0),0),4)</f>
        <v>#N/A</v>
      </c>
      <c r="P4227" s="36" t="e">
        <f ca="1">MATCH(O4227,Lists!$S$2:$S$640,1)</f>
        <v>#N/A</v>
      </c>
      <c r="Q4227" s="36" t="e">
        <f ca="1">MATCH(LEFT(OFFSET(Lists!$Q$2,MATCH(E4227,Lists!$R$3:$R$19,0)+1,0),4),Lists!$S$3:$S$640,1)</f>
        <v>#N/A</v>
      </c>
      <c r="R4227" s="36" t="e">
        <f ca="1">LEFT(OFFSET(Lists!$S$2,P4227-1+MATCH(F4227,OFFSET(Lists!$T$3,P4227-1,0,Q4227-P4227+1),0),0),6)</f>
        <v>#N/A</v>
      </c>
      <c r="S4227" s="36" t="e">
        <f ca="1">VLOOKUP(R4227,Lists!B:D,3,FALSE)</f>
        <v>#N/A</v>
      </c>
      <c r="T4227" s="36" t="str">
        <f>IF(F4227&lt;&gt;"",MATCH(R4227,'Maximum minutes'!B:B,0),"")</f>
        <v/>
      </c>
      <c r="U4227" s="36">
        <f ca="1">IF(F4227&lt;&gt;"",COUNTA(OFFSET('Maximum minutes'!$C$1,'Annexe A1 Cours'!T4227,0,1,50)),0)</f>
        <v>0</v>
      </c>
      <c r="V4227" s="37">
        <f ca="1">IFERROR(OFFSET('Maximum minutes'!$C$1,T4227+1,-1+MATCH(G4227,OFFSET('Maximum minutes'!$C$1,T4227-1,0,1,50),0)),0)</f>
        <v>0</v>
      </c>
      <c r="W4227" s="38">
        <f t="shared" ca="1" si="130"/>
        <v>0</v>
      </c>
    </row>
    <row r="4228" spans="1:23" s="36" customFormat="1" ht="18.75">
      <c r="A4228" s="34"/>
      <c r="B4228" s="39"/>
      <c r="C4228" s="39"/>
      <c r="D4228" s="35"/>
      <c r="E4228" s="40"/>
      <c r="F4228" s="39"/>
      <c r="G4228" s="39"/>
      <c r="H4228" s="39"/>
      <c r="I4228" s="34"/>
      <c r="J4228" s="34"/>
      <c r="K4228" s="34"/>
      <c r="L4228" s="34"/>
      <c r="M4228" s="43" t="str">
        <f ca="1">IFERROR(OFFSET('Maximum minutes'!$C$1,T4228,MATCH(IF(G4228&lt;&gt;"",G4228,F4228),OFFSET('Maximum minutes'!$C$1,T4228-1,0,1,U4228+1),0)-1)*IF(OR(ISNUMBER(J4228),J4228="sans examen"),1,0)*IF(W4228&lt;MinDate,1,0),"")</f>
        <v/>
      </c>
      <c r="N4228" s="36">
        <f t="shared" ca="1" si="131"/>
        <v>0</v>
      </c>
      <c r="O4228" s="36" t="e">
        <f ca="1">LEFT(OFFSET(Lists!$Q$2,MATCH(E4228,Lists!$R$3:$R$19,0),0),4)</f>
        <v>#N/A</v>
      </c>
      <c r="P4228" s="36" t="e">
        <f ca="1">MATCH(O4228,Lists!$S$2:$S$640,1)</f>
        <v>#N/A</v>
      </c>
      <c r="Q4228" s="36" t="e">
        <f ca="1">MATCH(LEFT(OFFSET(Lists!$Q$2,MATCH(E4228,Lists!$R$3:$R$19,0)+1,0),4),Lists!$S$3:$S$640,1)</f>
        <v>#N/A</v>
      </c>
      <c r="R4228" s="36" t="e">
        <f ca="1">LEFT(OFFSET(Lists!$S$2,P4228-1+MATCH(F4228,OFFSET(Lists!$T$3,P4228-1,0,Q4228-P4228+1),0),0),6)</f>
        <v>#N/A</v>
      </c>
      <c r="S4228" s="36" t="e">
        <f ca="1">VLOOKUP(R4228,Lists!B:D,3,FALSE)</f>
        <v>#N/A</v>
      </c>
      <c r="T4228" s="36" t="str">
        <f>IF(F4228&lt;&gt;"",MATCH(R4228,'Maximum minutes'!B:B,0),"")</f>
        <v/>
      </c>
      <c r="U4228" s="36">
        <f ca="1">IF(F4228&lt;&gt;"",COUNTA(OFFSET('Maximum minutes'!$C$1,'Annexe A1 Cours'!T4228,0,1,50)),0)</f>
        <v>0</v>
      </c>
      <c r="V4228" s="37">
        <f ca="1">IFERROR(OFFSET('Maximum minutes'!$C$1,T4228+1,-1+MATCH(G4228,OFFSET('Maximum minutes'!$C$1,T4228-1,0,1,50),0)),0)</f>
        <v>0</v>
      </c>
      <c r="W4228" s="38">
        <f t="shared" ca="1" si="130"/>
        <v>0</v>
      </c>
    </row>
    <row r="4229" spans="1:23" s="36" customFormat="1" ht="18.75">
      <c r="A4229" s="34"/>
      <c r="B4229" s="39"/>
      <c r="C4229" s="39"/>
      <c r="D4229" s="35"/>
      <c r="E4229" s="40"/>
      <c r="F4229" s="39"/>
      <c r="G4229" s="39"/>
      <c r="H4229" s="39"/>
      <c r="I4229" s="34"/>
      <c r="J4229" s="34"/>
      <c r="K4229" s="34"/>
      <c r="L4229" s="34"/>
      <c r="M4229" s="43" t="str">
        <f ca="1">IFERROR(OFFSET('Maximum minutes'!$C$1,T4229,MATCH(IF(G4229&lt;&gt;"",G4229,F4229),OFFSET('Maximum minutes'!$C$1,T4229-1,0,1,U4229+1),0)-1)*IF(OR(ISNUMBER(J4229),J4229="sans examen"),1,0)*IF(W4229&lt;MinDate,1,0),"")</f>
        <v/>
      </c>
      <c r="N4229" s="36">
        <f t="shared" ca="1" si="131"/>
        <v>0</v>
      </c>
      <c r="O4229" s="36" t="e">
        <f ca="1">LEFT(OFFSET(Lists!$Q$2,MATCH(E4229,Lists!$R$3:$R$19,0),0),4)</f>
        <v>#N/A</v>
      </c>
      <c r="P4229" s="36" t="e">
        <f ca="1">MATCH(O4229,Lists!$S$2:$S$640,1)</f>
        <v>#N/A</v>
      </c>
      <c r="Q4229" s="36" t="e">
        <f ca="1">MATCH(LEFT(OFFSET(Lists!$Q$2,MATCH(E4229,Lists!$R$3:$R$19,0)+1,0),4),Lists!$S$3:$S$640,1)</f>
        <v>#N/A</v>
      </c>
      <c r="R4229" s="36" t="e">
        <f ca="1">LEFT(OFFSET(Lists!$S$2,P4229-1+MATCH(F4229,OFFSET(Lists!$T$3,P4229-1,0,Q4229-P4229+1),0),0),6)</f>
        <v>#N/A</v>
      </c>
      <c r="S4229" s="36" t="e">
        <f ca="1">VLOOKUP(R4229,Lists!B:D,3,FALSE)</f>
        <v>#N/A</v>
      </c>
      <c r="T4229" s="36" t="str">
        <f>IF(F4229&lt;&gt;"",MATCH(R4229,'Maximum minutes'!B:B,0),"")</f>
        <v/>
      </c>
      <c r="U4229" s="36">
        <f ca="1">IF(F4229&lt;&gt;"",COUNTA(OFFSET('Maximum minutes'!$C$1,'Annexe A1 Cours'!T4229,0,1,50)),0)</f>
        <v>0</v>
      </c>
      <c r="V4229" s="37">
        <f ca="1">IFERROR(OFFSET('Maximum minutes'!$C$1,T4229+1,-1+MATCH(G4229,OFFSET('Maximum minutes'!$C$1,T4229-1,0,1,50),0)),0)</f>
        <v>0</v>
      </c>
      <c r="W4229" s="38">
        <f t="shared" ca="1" si="130"/>
        <v>0</v>
      </c>
    </row>
    <row r="4230" spans="1:23" s="36" customFormat="1" ht="18.75">
      <c r="A4230" s="34"/>
      <c r="B4230" s="39"/>
      <c r="C4230" s="39"/>
      <c r="D4230" s="35"/>
      <c r="E4230" s="40"/>
      <c r="F4230" s="39"/>
      <c r="G4230" s="39"/>
      <c r="H4230" s="39"/>
      <c r="I4230" s="34"/>
      <c r="J4230" s="34"/>
      <c r="K4230" s="34"/>
      <c r="L4230" s="34"/>
      <c r="M4230" s="43" t="str">
        <f ca="1">IFERROR(OFFSET('Maximum minutes'!$C$1,T4230,MATCH(IF(G4230&lt;&gt;"",G4230,F4230),OFFSET('Maximum minutes'!$C$1,T4230-1,0,1,U4230+1),0)-1)*IF(OR(ISNUMBER(J4230),J4230="sans examen"),1,0)*IF(W4230&lt;MinDate,1,0),"")</f>
        <v/>
      </c>
      <c r="N4230" s="36">
        <f t="shared" ca="1" si="131"/>
        <v>0</v>
      </c>
      <c r="O4230" s="36" t="e">
        <f ca="1">LEFT(OFFSET(Lists!$Q$2,MATCH(E4230,Lists!$R$3:$R$19,0),0),4)</f>
        <v>#N/A</v>
      </c>
      <c r="P4230" s="36" t="e">
        <f ca="1">MATCH(O4230,Lists!$S$2:$S$640,1)</f>
        <v>#N/A</v>
      </c>
      <c r="Q4230" s="36" t="e">
        <f ca="1">MATCH(LEFT(OFFSET(Lists!$Q$2,MATCH(E4230,Lists!$R$3:$R$19,0)+1,0),4),Lists!$S$3:$S$640,1)</f>
        <v>#N/A</v>
      </c>
      <c r="R4230" s="36" t="e">
        <f ca="1">LEFT(OFFSET(Lists!$S$2,P4230-1+MATCH(F4230,OFFSET(Lists!$T$3,P4230-1,0,Q4230-P4230+1),0),0),6)</f>
        <v>#N/A</v>
      </c>
      <c r="S4230" s="36" t="e">
        <f ca="1">VLOOKUP(R4230,Lists!B:D,3,FALSE)</f>
        <v>#N/A</v>
      </c>
      <c r="T4230" s="36" t="str">
        <f>IF(F4230&lt;&gt;"",MATCH(R4230,'Maximum minutes'!B:B,0),"")</f>
        <v/>
      </c>
      <c r="U4230" s="36">
        <f ca="1">IF(F4230&lt;&gt;"",COUNTA(OFFSET('Maximum minutes'!$C$1,'Annexe A1 Cours'!T4230,0,1,50)),0)</f>
        <v>0</v>
      </c>
      <c r="V4230" s="37">
        <f ca="1">IFERROR(OFFSET('Maximum minutes'!$C$1,T4230+1,-1+MATCH(G4230,OFFSET('Maximum minutes'!$C$1,T4230-1,0,1,50),0)),0)</f>
        <v>0</v>
      </c>
      <c r="W4230" s="38">
        <f t="shared" ca="1" si="130"/>
        <v>0</v>
      </c>
    </row>
    <row r="4231" spans="1:23" s="36" customFormat="1" ht="18.75">
      <c r="A4231" s="34"/>
      <c r="B4231" s="39"/>
      <c r="C4231" s="39"/>
      <c r="D4231" s="35"/>
      <c r="E4231" s="40"/>
      <c r="F4231" s="39"/>
      <c r="G4231" s="39"/>
      <c r="H4231" s="39"/>
      <c r="I4231" s="34"/>
      <c r="J4231" s="34"/>
      <c r="K4231" s="34"/>
      <c r="L4231" s="34"/>
      <c r="M4231" s="43" t="str">
        <f ca="1">IFERROR(OFFSET('Maximum minutes'!$C$1,T4231,MATCH(IF(G4231&lt;&gt;"",G4231,F4231),OFFSET('Maximum minutes'!$C$1,T4231-1,0,1,U4231+1),0)-1)*IF(OR(ISNUMBER(J4231),J4231="sans examen"),1,0)*IF(W4231&lt;MinDate,1,0),"")</f>
        <v/>
      </c>
      <c r="N4231" s="36">
        <f t="shared" ca="1" si="131"/>
        <v>0</v>
      </c>
      <c r="O4231" s="36" t="e">
        <f ca="1">LEFT(OFFSET(Lists!$Q$2,MATCH(E4231,Lists!$R$3:$R$19,0),0),4)</f>
        <v>#N/A</v>
      </c>
      <c r="P4231" s="36" t="e">
        <f ca="1">MATCH(O4231,Lists!$S$2:$S$640,1)</f>
        <v>#N/A</v>
      </c>
      <c r="Q4231" s="36" t="e">
        <f ca="1">MATCH(LEFT(OFFSET(Lists!$Q$2,MATCH(E4231,Lists!$R$3:$R$19,0)+1,0),4),Lists!$S$3:$S$640,1)</f>
        <v>#N/A</v>
      </c>
      <c r="R4231" s="36" t="e">
        <f ca="1">LEFT(OFFSET(Lists!$S$2,P4231-1+MATCH(F4231,OFFSET(Lists!$T$3,P4231-1,0,Q4231-P4231+1),0),0),6)</f>
        <v>#N/A</v>
      </c>
      <c r="S4231" s="36" t="e">
        <f ca="1">VLOOKUP(R4231,Lists!B:D,3,FALSE)</f>
        <v>#N/A</v>
      </c>
      <c r="T4231" s="36" t="str">
        <f>IF(F4231&lt;&gt;"",MATCH(R4231,'Maximum minutes'!B:B,0),"")</f>
        <v/>
      </c>
      <c r="U4231" s="36">
        <f ca="1">IF(F4231&lt;&gt;"",COUNTA(OFFSET('Maximum minutes'!$C$1,'Annexe A1 Cours'!T4231,0,1,50)),0)</f>
        <v>0</v>
      </c>
      <c r="V4231" s="37">
        <f ca="1">IFERROR(OFFSET('Maximum minutes'!$C$1,T4231+1,-1+MATCH(G4231,OFFSET('Maximum minutes'!$C$1,T4231-1,0,1,50),0)),0)</f>
        <v>0</v>
      </c>
      <c r="W4231" s="38">
        <f t="shared" ref="W4231:W4294" ca="1" si="132">IFERROR(DATE(YEAR(D4231)+V4231,MONTH(D4231),DAY(D4231)),"")</f>
        <v>0</v>
      </c>
    </row>
    <row r="4232" spans="1:23" s="36" customFormat="1" ht="18.75">
      <c r="A4232" s="34"/>
      <c r="B4232" s="39"/>
      <c r="C4232" s="39"/>
      <c r="D4232" s="35"/>
      <c r="E4232" s="40"/>
      <c r="F4232" s="39"/>
      <c r="G4232" s="39"/>
      <c r="H4232" s="39"/>
      <c r="I4232" s="34"/>
      <c r="J4232" s="34"/>
      <c r="K4232" s="34"/>
      <c r="L4232" s="34"/>
      <c r="M4232" s="43" t="str">
        <f ca="1">IFERROR(OFFSET('Maximum minutes'!$C$1,T4232,MATCH(IF(G4232&lt;&gt;"",G4232,F4232),OFFSET('Maximum minutes'!$C$1,T4232-1,0,1,U4232+1),0)-1)*IF(OR(ISNUMBER(J4232),J4232="sans examen"),1,0)*IF(W4232&lt;MinDate,1,0),"")</f>
        <v/>
      </c>
      <c r="N4232" s="36">
        <f t="shared" ref="N4232:N4295" ca="1" si="133">IF(K4232&gt;0,MIN(K4232,M4232),0)*IF(M4232="",0,1)</f>
        <v>0</v>
      </c>
      <c r="O4232" s="36" t="e">
        <f ca="1">LEFT(OFFSET(Lists!$Q$2,MATCH(E4232,Lists!$R$3:$R$19,0),0),4)</f>
        <v>#N/A</v>
      </c>
      <c r="P4232" s="36" t="e">
        <f ca="1">MATCH(O4232,Lists!$S$2:$S$640,1)</f>
        <v>#N/A</v>
      </c>
      <c r="Q4232" s="36" t="e">
        <f ca="1">MATCH(LEFT(OFFSET(Lists!$Q$2,MATCH(E4232,Lists!$R$3:$R$19,0)+1,0),4),Lists!$S$3:$S$640,1)</f>
        <v>#N/A</v>
      </c>
      <c r="R4232" s="36" t="e">
        <f ca="1">LEFT(OFFSET(Lists!$S$2,P4232-1+MATCH(F4232,OFFSET(Lists!$T$3,P4232-1,0,Q4232-P4232+1),0),0),6)</f>
        <v>#N/A</v>
      </c>
      <c r="S4232" s="36" t="e">
        <f ca="1">VLOOKUP(R4232,Lists!B:D,3,FALSE)</f>
        <v>#N/A</v>
      </c>
      <c r="T4232" s="36" t="str">
        <f>IF(F4232&lt;&gt;"",MATCH(R4232,'Maximum minutes'!B:B,0),"")</f>
        <v/>
      </c>
      <c r="U4232" s="36">
        <f ca="1">IF(F4232&lt;&gt;"",COUNTA(OFFSET('Maximum minutes'!$C$1,'Annexe A1 Cours'!T4232,0,1,50)),0)</f>
        <v>0</v>
      </c>
      <c r="V4232" s="37">
        <f ca="1">IFERROR(OFFSET('Maximum minutes'!$C$1,T4232+1,-1+MATCH(G4232,OFFSET('Maximum minutes'!$C$1,T4232-1,0,1,50),0)),0)</f>
        <v>0</v>
      </c>
      <c r="W4232" s="38">
        <f t="shared" ca="1" si="132"/>
        <v>0</v>
      </c>
    </row>
    <row r="4233" spans="1:23" s="36" customFormat="1" ht="18.75">
      <c r="A4233" s="34"/>
      <c r="B4233" s="39"/>
      <c r="C4233" s="39"/>
      <c r="D4233" s="35"/>
      <c r="E4233" s="40"/>
      <c r="F4233" s="39"/>
      <c r="G4233" s="39"/>
      <c r="H4233" s="39"/>
      <c r="I4233" s="34"/>
      <c r="J4233" s="34"/>
      <c r="K4233" s="34"/>
      <c r="L4233" s="34"/>
      <c r="M4233" s="43" t="str">
        <f ca="1">IFERROR(OFFSET('Maximum minutes'!$C$1,T4233,MATCH(IF(G4233&lt;&gt;"",G4233,F4233),OFFSET('Maximum minutes'!$C$1,T4233-1,0,1,U4233+1),0)-1)*IF(OR(ISNUMBER(J4233),J4233="sans examen"),1,0)*IF(W4233&lt;MinDate,1,0),"")</f>
        <v/>
      </c>
      <c r="N4233" s="36">
        <f t="shared" ca="1" si="133"/>
        <v>0</v>
      </c>
      <c r="O4233" s="36" t="e">
        <f ca="1">LEFT(OFFSET(Lists!$Q$2,MATCH(E4233,Lists!$R$3:$R$19,0),0),4)</f>
        <v>#N/A</v>
      </c>
      <c r="P4233" s="36" t="e">
        <f ca="1">MATCH(O4233,Lists!$S$2:$S$640,1)</f>
        <v>#N/A</v>
      </c>
      <c r="Q4233" s="36" t="e">
        <f ca="1">MATCH(LEFT(OFFSET(Lists!$Q$2,MATCH(E4233,Lists!$R$3:$R$19,0)+1,0),4),Lists!$S$3:$S$640,1)</f>
        <v>#N/A</v>
      </c>
      <c r="R4233" s="36" t="e">
        <f ca="1">LEFT(OFFSET(Lists!$S$2,P4233-1+MATCH(F4233,OFFSET(Lists!$T$3,P4233-1,0,Q4233-P4233+1),0),0),6)</f>
        <v>#N/A</v>
      </c>
      <c r="S4233" s="36" t="e">
        <f ca="1">VLOOKUP(R4233,Lists!B:D,3,FALSE)</f>
        <v>#N/A</v>
      </c>
      <c r="T4233" s="36" t="str">
        <f>IF(F4233&lt;&gt;"",MATCH(R4233,'Maximum minutes'!B:B,0),"")</f>
        <v/>
      </c>
      <c r="U4233" s="36">
        <f ca="1">IF(F4233&lt;&gt;"",COUNTA(OFFSET('Maximum minutes'!$C$1,'Annexe A1 Cours'!T4233,0,1,50)),0)</f>
        <v>0</v>
      </c>
      <c r="V4233" s="37">
        <f ca="1">IFERROR(OFFSET('Maximum minutes'!$C$1,T4233+1,-1+MATCH(G4233,OFFSET('Maximum minutes'!$C$1,T4233-1,0,1,50),0)),0)</f>
        <v>0</v>
      </c>
      <c r="W4233" s="38">
        <f t="shared" ca="1" si="132"/>
        <v>0</v>
      </c>
    </row>
    <row r="4234" spans="1:23" s="36" customFormat="1" ht="18.75">
      <c r="A4234" s="34"/>
      <c r="B4234" s="39"/>
      <c r="C4234" s="39"/>
      <c r="D4234" s="35"/>
      <c r="E4234" s="40"/>
      <c r="F4234" s="39"/>
      <c r="G4234" s="39"/>
      <c r="H4234" s="39"/>
      <c r="I4234" s="34"/>
      <c r="J4234" s="34"/>
      <c r="K4234" s="34"/>
      <c r="L4234" s="34"/>
      <c r="M4234" s="43" t="str">
        <f ca="1">IFERROR(OFFSET('Maximum minutes'!$C$1,T4234,MATCH(IF(G4234&lt;&gt;"",G4234,F4234),OFFSET('Maximum minutes'!$C$1,T4234-1,0,1,U4234+1),0)-1)*IF(OR(ISNUMBER(J4234),J4234="sans examen"),1,0)*IF(W4234&lt;MinDate,1,0),"")</f>
        <v/>
      </c>
      <c r="N4234" s="36">
        <f t="shared" ca="1" si="133"/>
        <v>0</v>
      </c>
      <c r="O4234" s="36" t="e">
        <f ca="1">LEFT(OFFSET(Lists!$Q$2,MATCH(E4234,Lists!$R$3:$R$19,0),0),4)</f>
        <v>#N/A</v>
      </c>
      <c r="P4234" s="36" t="e">
        <f ca="1">MATCH(O4234,Lists!$S$2:$S$640,1)</f>
        <v>#N/A</v>
      </c>
      <c r="Q4234" s="36" t="e">
        <f ca="1">MATCH(LEFT(OFFSET(Lists!$Q$2,MATCH(E4234,Lists!$R$3:$R$19,0)+1,0),4),Lists!$S$3:$S$640,1)</f>
        <v>#N/A</v>
      </c>
      <c r="R4234" s="36" t="e">
        <f ca="1">LEFT(OFFSET(Lists!$S$2,P4234-1+MATCH(F4234,OFFSET(Lists!$T$3,P4234-1,0,Q4234-P4234+1),0),0),6)</f>
        <v>#N/A</v>
      </c>
      <c r="S4234" s="36" t="e">
        <f ca="1">VLOOKUP(R4234,Lists!B:D,3,FALSE)</f>
        <v>#N/A</v>
      </c>
      <c r="T4234" s="36" t="str">
        <f>IF(F4234&lt;&gt;"",MATCH(R4234,'Maximum minutes'!B:B,0),"")</f>
        <v/>
      </c>
      <c r="U4234" s="36">
        <f ca="1">IF(F4234&lt;&gt;"",COUNTA(OFFSET('Maximum minutes'!$C$1,'Annexe A1 Cours'!T4234,0,1,50)),0)</f>
        <v>0</v>
      </c>
      <c r="V4234" s="37">
        <f ca="1">IFERROR(OFFSET('Maximum minutes'!$C$1,T4234+1,-1+MATCH(G4234,OFFSET('Maximum minutes'!$C$1,T4234-1,0,1,50),0)),0)</f>
        <v>0</v>
      </c>
      <c r="W4234" s="38">
        <f t="shared" ca="1" si="132"/>
        <v>0</v>
      </c>
    </row>
    <row r="4235" spans="1:23" s="36" customFormat="1" ht="18.75">
      <c r="A4235" s="34"/>
      <c r="B4235" s="39"/>
      <c r="C4235" s="39"/>
      <c r="D4235" s="35"/>
      <c r="E4235" s="40"/>
      <c r="F4235" s="39"/>
      <c r="G4235" s="39"/>
      <c r="H4235" s="39"/>
      <c r="I4235" s="34"/>
      <c r="J4235" s="34"/>
      <c r="K4235" s="34"/>
      <c r="L4235" s="34"/>
      <c r="M4235" s="43" t="str">
        <f ca="1">IFERROR(OFFSET('Maximum minutes'!$C$1,T4235,MATCH(IF(G4235&lt;&gt;"",G4235,F4235),OFFSET('Maximum minutes'!$C$1,T4235-1,0,1,U4235+1),0)-1)*IF(OR(ISNUMBER(J4235),J4235="sans examen"),1,0)*IF(W4235&lt;MinDate,1,0),"")</f>
        <v/>
      </c>
      <c r="N4235" s="36">
        <f t="shared" ca="1" si="133"/>
        <v>0</v>
      </c>
      <c r="O4235" s="36" t="e">
        <f ca="1">LEFT(OFFSET(Lists!$Q$2,MATCH(E4235,Lists!$R$3:$R$19,0),0),4)</f>
        <v>#N/A</v>
      </c>
      <c r="P4235" s="36" t="e">
        <f ca="1">MATCH(O4235,Lists!$S$2:$S$640,1)</f>
        <v>#N/A</v>
      </c>
      <c r="Q4235" s="36" t="e">
        <f ca="1">MATCH(LEFT(OFFSET(Lists!$Q$2,MATCH(E4235,Lists!$R$3:$R$19,0)+1,0),4),Lists!$S$3:$S$640,1)</f>
        <v>#N/A</v>
      </c>
      <c r="R4235" s="36" t="e">
        <f ca="1">LEFT(OFFSET(Lists!$S$2,P4235-1+MATCH(F4235,OFFSET(Lists!$T$3,P4235-1,0,Q4235-P4235+1),0),0),6)</f>
        <v>#N/A</v>
      </c>
      <c r="S4235" s="36" t="e">
        <f ca="1">VLOOKUP(R4235,Lists!B:D,3,FALSE)</f>
        <v>#N/A</v>
      </c>
      <c r="T4235" s="36" t="str">
        <f>IF(F4235&lt;&gt;"",MATCH(R4235,'Maximum minutes'!B:B,0),"")</f>
        <v/>
      </c>
      <c r="U4235" s="36">
        <f ca="1">IF(F4235&lt;&gt;"",COUNTA(OFFSET('Maximum minutes'!$C$1,'Annexe A1 Cours'!T4235,0,1,50)),0)</f>
        <v>0</v>
      </c>
      <c r="V4235" s="37">
        <f ca="1">IFERROR(OFFSET('Maximum minutes'!$C$1,T4235+1,-1+MATCH(G4235,OFFSET('Maximum minutes'!$C$1,T4235-1,0,1,50),0)),0)</f>
        <v>0</v>
      </c>
      <c r="W4235" s="38">
        <f t="shared" ca="1" si="132"/>
        <v>0</v>
      </c>
    </row>
    <row r="4236" spans="1:23" s="36" customFormat="1" ht="18.75">
      <c r="A4236" s="34"/>
      <c r="B4236" s="39"/>
      <c r="C4236" s="39"/>
      <c r="D4236" s="35"/>
      <c r="E4236" s="40"/>
      <c r="F4236" s="39"/>
      <c r="G4236" s="39"/>
      <c r="H4236" s="39"/>
      <c r="I4236" s="34"/>
      <c r="J4236" s="34"/>
      <c r="K4236" s="34"/>
      <c r="L4236" s="34"/>
      <c r="M4236" s="43" t="str">
        <f ca="1">IFERROR(OFFSET('Maximum minutes'!$C$1,T4236,MATCH(IF(G4236&lt;&gt;"",G4236,F4236),OFFSET('Maximum minutes'!$C$1,T4236-1,0,1,U4236+1),0)-1)*IF(OR(ISNUMBER(J4236),J4236="sans examen"),1,0)*IF(W4236&lt;MinDate,1,0),"")</f>
        <v/>
      </c>
      <c r="N4236" s="36">
        <f t="shared" ca="1" si="133"/>
        <v>0</v>
      </c>
      <c r="O4236" s="36" t="e">
        <f ca="1">LEFT(OFFSET(Lists!$Q$2,MATCH(E4236,Lists!$R$3:$R$19,0),0),4)</f>
        <v>#N/A</v>
      </c>
      <c r="P4236" s="36" t="e">
        <f ca="1">MATCH(O4236,Lists!$S$2:$S$640,1)</f>
        <v>#N/A</v>
      </c>
      <c r="Q4236" s="36" t="e">
        <f ca="1">MATCH(LEFT(OFFSET(Lists!$Q$2,MATCH(E4236,Lists!$R$3:$R$19,0)+1,0),4),Lists!$S$3:$S$640,1)</f>
        <v>#N/A</v>
      </c>
      <c r="R4236" s="36" t="e">
        <f ca="1">LEFT(OFFSET(Lists!$S$2,P4236-1+MATCH(F4236,OFFSET(Lists!$T$3,P4236-1,0,Q4236-P4236+1),0),0),6)</f>
        <v>#N/A</v>
      </c>
      <c r="S4236" s="36" t="e">
        <f ca="1">VLOOKUP(R4236,Lists!B:D,3,FALSE)</f>
        <v>#N/A</v>
      </c>
      <c r="T4236" s="36" t="str">
        <f>IF(F4236&lt;&gt;"",MATCH(R4236,'Maximum minutes'!B:B,0),"")</f>
        <v/>
      </c>
      <c r="U4236" s="36">
        <f ca="1">IF(F4236&lt;&gt;"",COUNTA(OFFSET('Maximum minutes'!$C$1,'Annexe A1 Cours'!T4236,0,1,50)),0)</f>
        <v>0</v>
      </c>
      <c r="V4236" s="37">
        <f ca="1">IFERROR(OFFSET('Maximum minutes'!$C$1,T4236+1,-1+MATCH(G4236,OFFSET('Maximum minutes'!$C$1,T4236-1,0,1,50),0)),0)</f>
        <v>0</v>
      </c>
      <c r="W4236" s="38">
        <f t="shared" ca="1" si="132"/>
        <v>0</v>
      </c>
    </row>
    <row r="4237" spans="1:23" s="36" customFormat="1" ht="18.75">
      <c r="A4237" s="34"/>
      <c r="B4237" s="39"/>
      <c r="C4237" s="39"/>
      <c r="D4237" s="35"/>
      <c r="E4237" s="40"/>
      <c r="F4237" s="39"/>
      <c r="G4237" s="39"/>
      <c r="H4237" s="39"/>
      <c r="I4237" s="34"/>
      <c r="J4237" s="34"/>
      <c r="K4237" s="34"/>
      <c r="L4237" s="34"/>
      <c r="M4237" s="43" t="str">
        <f ca="1">IFERROR(OFFSET('Maximum minutes'!$C$1,T4237,MATCH(IF(G4237&lt;&gt;"",G4237,F4237),OFFSET('Maximum minutes'!$C$1,T4237-1,0,1,U4237+1),0)-1)*IF(OR(ISNUMBER(J4237),J4237="sans examen"),1,0)*IF(W4237&lt;MinDate,1,0),"")</f>
        <v/>
      </c>
      <c r="N4237" s="36">
        <f t="shared" ca="1" si="133"/>
        <v>0</v>
      </c>
      <c r="O4237" s="36" t="e">
        <f ca="1">LEFT(OFFSET(Lists!$Q$2,MATCH(E4237,Lists!$R$3:$R$19,0),0),4)</f>
        <v>#N/A</v>
      </c>
      <c r="P4237" s="36" t="e">
        <f ca="1">MATCH(O4237,Lists!$S$2:$S$640,1)</f>
        <v>#N/A</v>
      </c>
      <c r="Q4237" s="36" t="e">
        <f ca="1">MATCH(LEFT(OFFSET(Lists!$Q$2,MATCH(E4237,Lists!$R$3:$R$19,0)+1,0),4),Lists!$S$3:$S$640,1)</f>
        <v>#N/A</v>
      </c>
      <c r="R4237" s="36" t="e">
        <f ca="1">LEFT(OFFSET(Lists!$S$2,P4237-1+MATCH(F4237,OFFSET(Lists!$T$3,P4237-1,0,Q4237-P4237+1),0),0),6)</f>
        <v>#N/A</v>
      </c>
      <c r="S4237" s="36" t="e">
        <f ca="1">VLOOKUP(R4237,Lists!B:D,3,FALSE)</f>
        <v>#N/A</v>
      </c>
      <c r="T4237" s="36" t="str">
        <f>IF(F4237&lt;&gt;"",MATCH(R4237,'Maximum minutes'!B:B,0),"")</f>
        <v/>
      </c>
      <c r="U4237" s="36">
        <f ca="1">IF(F4237&lt;&gt;"",COUNTA(OFFSET('Maximum minutes'!$C$1,'Annexe A1 Cours'!T4237,0,1,50)),0)</f>
        <v>0</v>
      </c>
      <c r="V4237" s="37">
        <f ca="1">IFERROR(OFFSET('Maximum minutes'!$C$1,T4237+1,-1+MATCH(G4237,OFFSET('Maximum minutes'!$C$1,T4237-1,0,1,50),0)),0)</f>
        <v>0</v>
      </c>
      <c r="W4237" s="38">
        <f t="shared" ca="1" si="132"/>
        <v>0</v>
      </c>
    </row>
    <row r="4238" spans="1:23" s="36" customFormat="1" ht="18.75">
      <c r="A4238" s="34"/>
      <c r="B4238" s="39"/>
      <c r="C4238" s="39"/>
      <c r="D4238" s="35"/>
      <c r="E4238" s="40"/>
      <c r="F4238" s="39"/>
      <c r="G4238" s="39"/>
      <c r="H4238" s="39"/>
      <c r="I4238" s="34"/>
      <c r="J4238" s="34"/>
      <c r="K4238" s="34"/>
      <c r="L4238" s="34"/>
      <c r="M4238" s="43" t="str">
        <f ca="1">IFERROR(OFFSET('Maximum minutes'!$C$1,T4238,MATCH(IF(G4238&lt;&gt;"",G4238,F4238),OFFSET('Maximum minutes'!$C$1,T4238-1,0,1,U4238+1),0)-1)*IF(OR(ISNUMBER(J4238),J4238="sans examen"),1,0)*IF(W4238&lt;MinDate,1,0),"")</f>
        <v/>
      </c>
      <c r="N4238" s="36">
        <f t="shared" ca="1" si="133"/>
        <v>0</v>
      </c>
      <c r="O4238" s="36" t="e">
        <f ca="1">LEFT(OFFSET(Lists!$Q$2,MATCH(E4238,Lists!$R$3:$R$19,0),0),4)</f>
        <v>#N/A</v>
      </c>
      <c r="P4238" s="36" t="e">
        <f ca="1">MATCH(O4238,Lists!$S$2:$S$640,1)</f>
        <v>#N/A</v>
      </c>
      <c r="Q4238" s="36" t="e">
        <f ca="1">MATCH(LEFT(OFFSET(Lists!$Q$2,MATCH(E4238,Lists!$R$3:$R$19,0)+1,0),4),Lists!$S$3:$S$640,1)</f>
        <v>#N/A</v>
      </c>
      <c r="R4238" s="36" t="e">
        <f ca="1">LEFT(OFFSET(Lists!$S$2,P4238-1+MATCH(F4238,OFFSET(Lists!$T$3,P4238-1,0,Q4238-P4238+1),0),0),6)</f>
        <v>#N/A</v>
      </c>
      <c r="S4238" s="36" t="e">
        <f ca="1">VLOOKUP(R4238,Lists!B:D,3,FALSE)</f>
        <v>#N/A</v>
      </c>
      <c r="T4238" s="36" t="str">
        <f>IF(F4238&lt;&gt;"",MATCH(R4238,'Maximum minutes'!B:B,0),"")</f>
        <v/>
      </c>
      <c r="U4238" s="36">
        <f ca="1">IF(F4238&lt;&gt;"",COUNTA(OFFSET('Maximum minutes'!$C$1,'Annexe A1 Cours'!T4238,0,1,50)),0)</f>
        <v>0</v>
      </c>
      <c r="V4238" s="37">
        <f ca="1">IFERROR(OFFSET('Maximum minutes'!$C$1,T4238+1,-1+MATCH(G4238,OFFSET('Maximum minutes'!$C$1,T4238-1,0,1,50),0)),0)</f>
        <v>0</v>
      </c>
      <c r="W4238" s="38">
        <f t="shared" ca="1" si="132"/>
        <v>0</v>
      </c>
    </row>
    <row r="4239" spans="1:23" s="36" customFormat="1" ht="18.75">
      <c r="A4239" s="34"/>
      <c r="B4239" s="39"/>
      <c r="C4239" s="39"/>
      <c r="D4239" s="35"/>
      <c r="E4239" s="40"/>
      <c r="F4239" s="39"/>
      <c r="G4239" s="39"/>
      <c r="H4239" s="39"/>
      <c r="I4239" s="34"/>
      <c r="J4239" s="34"/>
      <c r="K4239" s="34"/>
      <c r="L4239" s="34"/>
      <c r="M4239" s="43" t="str">
        <f ca="1">IFERROR(OFFSET('Maximum minutes'!$C$1,T4239,MATCH(IF(G4239&lt;&gt;"",G4239,F4239),OFFSET('Maximum minutes'!$C$1,T4239-1,0,1,U4239+1),0)-1)*IF(OR(ISNUMBER(J4239),J4239="sans examen"),1,0)*IF(W4239&lt;MinDate,1,0),"")</f>
        <v/>
      </c>
      <c r="N4239" s="36">
        <f t="shared" ca="1" si="133"/>
        <v>0</v>
      </c>
      <c r="O4239" s="36" t="e">
        <f ca="1">LEFT(OFFSET(Lists!$Q$2,MATCH(E4239,Lists!$R$3:$R$19,0),0),4)</f>
        <v>#N/A</v>
      </c>
      <c r="P4239" s="36" t="e">
        <f ca="1">MATCH(O4239,Lists!$S$2:$S$640,1)</f>
        <v>#N/A</v>
      </c>
      <c r="Q4239" s="36" t="e">
        <f ca="1">MATCH(LEFT(OFFSET(Lists!$Q$2,MATCH(E4239,Lists!$R$3:$R$19,0)+1,0),4),Lists!$S$3:$S$640,1)</f>
        <v>#N/A</v>
      </c>
      <c r="R4239" s="36" t="e">
        <f ca="1">LEFT(OFFSET(Lists!$S$2,P4239-1+MATCH(F4239,OFFSET(Lists!$T$3,P4239-1,0,Q4239-P4239+1),0),0),6)</f>
        <v>#N/A</v>
      </c>
      <c r="S4239" s="36" t="e">
        <f ca="1">VLOOKUP(R4239,Lists!B:D,3,FALSE)</f>
        <v>#N/A</v>
      </c>
      <c r="T4239" s="36" t="str">
        <f>IF(F4239&lt;&gt;"",MATCH(R4239,'Maximum minutes'!B:B,0),"")</f>
        <v/>
      </c>
      <c r="U4239" s="36">
        <f ca="1">IF(F4239&lt;&gt;"",COUNTA(OFFSET('Maximum minutes'!$C$1,'Annexe A1 Cours'!T4239,0,1,50)),0)</f>
        <v>0</v>
      </c>
      <c r="V4239" s="37">
        <f ca="1">IFERROR(OFFSET('Maximum minutes'!$C$1,T4239+1,-1+MATCH(G4239,OFFSET('Maximum minutes'!$C$1,T4239-1,0,1,50),0)),0)</f>
        <v>0</v>
      </c>
      <c r="W4239" s="38">
        <f t="shared" ca="1" si="132"/>
        <v>0</v>
      </c>
    </row>
    <row r="4240" spans="1:23" s="36" customFormat="1" ht="18.75">
      <c r="A4240" s="34"/>
      <c r="B4240" s="39"/>
      <c r="C4240" s="39"/>
      <c r="D4240" s="35"/>
      <c r="E4240" s="40"/>
      <c r="F4240" s="39"/>
      <c r="G4240" s="39"/>
      <c r="H4240" s="39"/>
      <c r="I4240" s="34"/>
      <c r="J4240" s="34"/>
      <c r="K4240" s="34"/>
      <c r="L4240" s="34"/>
      <c r="M4240" s="43" t="str">
        <f ca="1">IFERROR(OFFSET('Maximum minutes'!$C$1,T4240,MATCH(IF(G4240&lt;&gt;"",G4240,F4240),OFFSET('Maximum minutes'!$C$1,T4240-1,0,1,U4240+1),0)-1)*IF(OR(ISNUMBER(J4240),J4240="sans examen"),1,0)*IF(W4240&lt;MinDate,1,0),"")</f>
        <v/>
      </c>
      <c r="N4240" s="36">
        <f t="shared" ca="1" si="133"/>
        <v>0</v>
      </c>
      <c r="O4240" s="36" t="e">
        <f ca="1">LEFT(OFFSET(Lists!$Q$2,MATCH(E4240,Lists!$R$3:$R$19,0),0),4)</f>
        <v>#N/A</v>
      </c>
      <c r="P4240" s="36" t="e">
        <f ca="1">MATCH(O4240,Lists!$S$2:$S$640,1)</f>
        <v>#N/A</v>
      </c>
      <c r="Q4240" s="36" t="e">
        <f ca="1">MATCH(LEFT(OFFSET(Lists!$Q$2,MATCH(E4240,Lists!$R$3:$R$19,0)+1,0),4),Lists!$S$3:$S$640,1)</f>
        <v>#N/A</v>
      </c>
      <c r="R4240" s="36" t="e">
        <f ca="1">LEFT(OFFSET(Lists!$S$2,P4240-1+MATCH(F4240,OFFSET(Lists!$T$3,P4240-1,0,Q4240-P4240+1),0),0),6)</f>
        <v>#N/A</v>
      </c>
      <c r="S4240" s="36" t="e">
        <f ca="1">VLOOKUP(R4240,Lists!B:D,3,FALSE)</f>
        <v>#N/A</v>
      </c>
      <c r="T4240" s="36" t="str">
        <f>IF(F4240&lt;&gt;"",MATCH(R4240,'Maximum minutes'!B:B,0),"")</f>
        <v/>
      </c>
      <c r="U4240" s="36">
        <f ca="1">IF(F4240&lt;&gt;"",COUNTA(OFFSET('Maximum minutes'!$C$1,'Annexe A1 Cours'!T4240,0,1,50)),0)</f>
        <v>0</v>
      </c>
      <c r="V4240" s="37">
        <f ca="1">IFERROR(OFFSET('Maximum minutes'!$C$1,T4240+1,-1+MATCH(G4240,OFFSET('Maximum minutes'!$C$1,T4240-1,0,1,50),0)),0)</f>
        <v>0</v>
      </c>
      <c r="W4240" s="38">
        <f t="shared" ca="1" si="132"/>
        <v>0</v>
      </c>
    </row>
    <row r="4241" spans="1:23" s="36" customFormat="1" ht="18.75">
      <c r="A4241" s="34"/>
      <c r="B4241" s="39"/>
      <c r="C4241" s="39"/>
      <c r="D4241" s="35"/>
      <c r="E4241" s="40"/>
      <c r="F4241" s="39"/>
      <c r="G4241" s="39"/>
      <c r="H4241" s="39"/>
      <c r="I4241" s="34"/>
      <c r="J4241" s="34"/>
      <c r="K4241" s="34"/>
      <c r="L4241" s="34"/>
      <c r="M4241" s="43" t="str">
        <f ca="1">IFERROR(OFFSET('Maximum minutes'!$C$1,T4241,MATCH(IF(G4241&lt;&gt;"",G4241,F4241),OFFSET('Maximum minutes'!$C$1,T4241-1,0,1,U4241+1),0)-1)*IF(OR(ISNUMBER(J4241),J4241="sans examen"),1,0)*IF(W4241&lt;MinDate,1,0),"")</f>
        <v/>
      </c>
      <c r="N4241" s="36">
        <f t="shared" ca="1" si="133"/>
        <v>0</v>
      </c>
      <c r="O4241" s="36" t="e">
        <f ca="1">LEFT(OFFSET(Lists!$Q$2,MATCH(E4241,Lists!$R$3:$R$19,0),0),4)</f>
        <v>#N/A</v>
      </c>
      <c r="P4241" s="36" t="e">
        <f ca="1">MATCH(O4241,Lists!$S$2:$S$640,1)</f>
        <v>#N/A</v>
      </c>
      <c r="Q4241" s="36" t="e">
        <f ca="1">MATCH(LEFT(OFFSET(Lists!$Q$2,MATCH(E4241,Lists!$R$3:$R$19,0)+1,0),4),Lists!$S$3:$S$640,1)</f>
        <v>#N/A</v>
      </c>
      <c r="R4241" s="36" t="e">
        <f ca="1">LEFT(OFFSET(Lists!$S$2,P4241-1+MATCH(F4241,OFFSET(Lists!$T$3,P4241-1,0,Q4241-P4241+1),0),0),6)</f>
        <v>#N/A</v>
      </c>
      <c r="S4241" s="36" t="e">
        <f ca="1">VLOOKUP(R4241,Lists!B:D,3,FALSE)</f>
        <v>#N/A</v>
      </c>
      <c r="T4241" s="36" t="str">
        <f>IF(F4241&lt;&gt;"",MATCH(R4241,'Maximum minutes'!B:B,0),"")</f>
        <v/>
      </c>
      <c r="U4241" s="36">
        <f ca="1">IF(F4241&lt;&gt;"",COUNTA(OFFSET('Maximum minutes'!$C$1,'Annexe A1 Cours'!T4241,0,1,50)),0)</f>
        <v>0</v>
      </c>
      <c r="V4241" s="37">
        <f ca="1">IFERROR(OFFSET('Maximum minutes'!$C$1,T4241+1,-1+MATCH(G4241,OFFSET('Maximum minutes'!$C$1,T4241-1,0,1,50),0)),0)</f>
        <v>0</v>
      </c>
      <c r="W4241" s="38">
        <f t="shared" ca="1" si="132"/>
        <v>0</v>
      </c>
    </row>
    <row r="4242" spans="1:23" s="36" customFormat="1" ht="18.75">
      <c r="A4242" s="34"/>
      <c r="B4242" s="39"/>
      <c r="C4242" s="39"/>
      <c r="D4242" s="35"/>
      <c r="E4242" s="40"/>
      <c r="F4242" s="39"/>
      <c r="G4242" s="39"/>
      <c r="H4242" s="39"/>
      <c r="I4242" s="34"/>
      <c r="J4242" s="34"/>
      <c r="K4242" s="34"/>
      <c r="L4242" s="34"/>
      <c r="M4242" s="43" t="str">
        <f ca="1">IFERROR(OFFSET('Maximum minutes'!$C$1,T4242,MATCH(IF(G4242&lt;&gt;"",G4242,F4242),OFFSET('Maximum minutes'!$C$1,T4242-1,0,1,U4242+1),0)-1)*IF(OR(ISNUMBER(J4242),J4242="sans examen"),1,0)*IF(W4242&lt;MinDate,1,0),"")</f>
        <v/>
      </c>
      <c r="N4242" s="36">
        <f t="shared" ca="1" si="133"/>
        <v>0</v>
      </c>
      <c r="O4242" s="36" t="e">
        <f ca="1">LEFT(OFFSET(Lists!$Q$2,MATCH(E4242,Lists!$R$3:$R$19,0),0),4)</f>
        <v>#N/A</v>
      </c>
      <c r="P4242" s="36" t="e">
        <f ca="1">MATCH(O4242,Lists!$S$2:$S$640,1)</f>
        <v>#N/A</v>
      </c>
      <c r="Q4242" s="36" t="e">
        <f ca="1">MATCH(LEFT(OFFSET(Lists!$Q$2,MATCH(E4242,Lists!$R$3:$R$19,0)+1,0),4),Lists!$S$3:$S$640,1)</f>
        <v>#N/A</v>
      </c>
      <c r="R4242" s="36" t="e">
        <f ca="1">LEFT(OFFSET(Lists!$S$2,P4242-1+MATCH(F4242,OFFSET(Lists!$T$3,P4242-1,0,Q4242-P4242+1),0),0),6)</f>
        <v>#N/A</v>
      </c>
      <c r="S4242" s="36" t="e">
        <f ca="1">VLOOKUP(R4242,Lists!B:D,3,FALSE)</f>
        <v>#N/A</v>
      </c>
      <c r="T4242" s="36" t="str">
        <f>IF(F4242&lt;&gt;"",MATCH(R4242,'Maximum minutes'!B:B,0),"")</f>
        <v/>
      </c>
      <c r="U4242" s="36">
        <f ca="1">IF(F4242&lt;&gt;"",COUNTA(OFFSET('Maximum minutes'!$C$1,'Annexe A1 Cours'!T4242,0,1,50)),0)</f>
        <v>0</v>
      </c>
      <c r="V4242" s="37">
        <f ca="1">IFERROR(OFFSET('Maximum minutes'!$C$1,T4242+1,-1+MATCH(G4242,OFFSET('Maximum minutes'!$C$1,T4242-1,0,1,50),0)),0)</f>
        <v>0</v>
      </c>
      <c r="W4242" s="38">
        <f t="shared" ca="1" si="132"/>
        <v>0</v>
      </c>
    </row>
    <row r="4243" spans="1:23" s="36" customFormat="1" ht="18.75">
      <c r="A4243" s="34"/>
      <c r="B4243" s="39"/>
      <c r="C4243" s="39"/>
      <c r="D4243" s="35"/>
      <c r="E4243" s="40"/>
      <c r="F4243" s="39"/>
      <c r="G4243" s="39"/>
      <c r="H4243" s="39"/>
      <c r="I4243" s="34"/>
      <c r="J4243" s="34"/>
      <c r="K4243" s="34"/>
      <c r="L4243" s="34"/>
      <c r="M4243" s="43" t="str">
        <f ca="1">IFERROR(OFFSET('Maximum minutes'!$C$1,T4243,MATCH(IF(G4243&lt;&gt;"",G4243,F4243),OFFSET('Maximum minutes'!$C$1,T4243-1,0,1,U4243+1),0)-1)*IF(OR(ISNUMBER(J4243),J4243="sans examen"),1,0)*IF(W4243&lt;MinDate,1,0),"")</f>
        <v/>
      </c>
      <c r="N4243" s="36">
        <f t="shared" ca="1" si="133"/>
        <v>0</v>
      </c>
      <c r="O4243" s="36" t="e">
        <f ca="1">LEFT(OFFSET(Lists!$Q$2,MATCH(E4243,Lists!$R$3:$R$19,0),0),4)</f>
        <v>#N/A</v>
      </c>
      <c r="P4243" s="36" t="e">
        <f ca="1">MATCH(O4243,Lists!$S$2:$S$640,1)</f>
        <v>#N/A</v>
      </c>
      <c r="Q4243" s="36" t="e">
        <f ca="1">MATCH(LEFT(OFFSET(Lists!$Q$2,MATCH(E4243,Lists!$R$3:$R$19,0)+1,0),4),Lists!$S$3:$S$640,1)</f>
        <v>#N/A</v>
      </c>
      <c r="R4243" s="36" t="e">
        <f ca="1">LEFT(OFFSET(Lists!$S$2,P4243-1+MATCH(F4243,OFFSET(Lists!$T$3,P4243-1,0,Q4243-P4243+1),0),0),6)</f>
        <v>#N/A</v>
      </c>
      <c r="S4243" s="36" t="e">
        <f ca="1">VLOOKUP(R4243,Lists!B:D,3,FALSE)</f>
        <v>#N/A</v>
      </c>
      <c r="T4243" s="36" t="str">
        <f>IF(F4243&lt;&gt;"",MATCH(R4243,'Maximum minutes'!B:B,0),"")</f>
        <v/>
      </c>
      <c r="U4243" s="36">
        <f ca="1">IF(F4243&lt;&gt;"",COUNTA(OFFSET('Maximum minutes'!$C$1,'Annexe A1 Cours'!T4243,0,1,50)),0)</f>
        <v>0</v>
      </c>
      <c r="V4243" s="37">
        <f ca="1">IFERROR(OFFSET('Maximum minutes'!$C$1,T4243+1,-1+MATCH(G4243,OFFSET('Maximum minutes'!$C$1,T4243-1,0,1,50),0)),0)</f>
        <v>0</v>
      </c>
      <c r="W4243" s="38">
        <f t="shared" ca="1" si="132"/>
        <v>0</v>
      </c>
    </row>
    <row r="4244" spans="1:23" s="36" customFormat="1" ht="18.75">
      <c r="A4244" s="34"/>
      <c r="B4244" s="39"/>
      <c r="C4244" s="39"/>
      <c r="D4244" s="35"/>
      <c r="E4244" s="40"/>
      <c r="F4244" s="39"/>
      <c r="G4244" s="39"/>
      <c r="H4244" s="39"/>
      <c r="I4244" s="34"/>
      <c r="J4244" s="34"/>
      <c r="K4244" s="34"/>
      <c r="L4244" s="34"/>
      <c r="M4244" s="43" t="str">
        <f ca="1">IFERROR(OFFSET('Maximum minutes'!$C$1,T4244,MATCH(IF(G4244&lt;&gt;"",G4244,F4244),OFFSET('Maximum minutes'!$C$1,T4244-1,0,1,U4244+1),0)-1)*IF(OR(ISNUMBER(J4244),J4244="sans examen"),1,0)*IF(W4244&lt;MinDate,1,0),"")</f>
        <v/>
      </c>
      <c r="N4244" s="36">
        <f t="shared" ca="1" si="133"/>
        <v>0</v>
      </c>
      <c r="O4244" s="36" t="e">
        <f ca="1">LEFT(OFFSET(Lists!$Q$2,MATCH(E4244,Lists!$R$3:$R$19,0),0),4)</f>
        <v>#N/A</v>
      </c>
      <c r="P4244" s="36" t="e">
        <f ca="1">MATCH(O4244,Lists!$S$2:$S$640,1)</f>
        <v>#N/A</v>
      </c>
      <c r="Q4244" s="36" t="e">
        <f ca="1">MATCH(LEFT(OFFSET(Lists!$Q$2,MATCH(E4244,Lists!$R$3:$R$19,0)+1,0),4),Lists!$S$3:$S$640,1)</f>
        <v>#N/A</v>
      </c>
      <c r="R4244" s="36" t="e">
        <f ca="1">LEFT(OFFSET(Lists!$S$2,P4244-1+MATCH(F4244,OFFSET(Lists!$T$3,P4244-1,0,Q4244-P4244+1),0),0),6)</f>
        <v>#N/A</v>
      </c>
      <c r="S4244" s="36" t="e">
        <f ca="1">VLOOKUP(R4244,Lists!B:D,3,FALSE)</f>
        <v>#N/A</v>
      </c>
      <c r="T4244" s="36" t="str">
        <f>IF(F4244&lt;&gt;"",MATCH(R4244,'Maximum minutes'!B:B,0),"")</f>
        <v/>
      </c>
      <c r="U4244" s="36">
        <f ca="1">IF(F4244&lt;&gt;"",COUNTA(OFFSET('Maximum minutes'!$C$1,'Annexe A1 Cours'!T4244,0,1,50)),0)</f>
        <v>0</v>
      </c>
      <c r="V4244" s="37">
        <f ca="1">IFERROR(OFFSET('Maximum minutes'!$C$1,T4244+1,-1+MATCH(G4244,OFFSET('Maximum minutes'!$C$1,T4244-1,0,1,50),0)),0)</f>
        <v>0</v>
      </c>
      <c r="W4244" s="38">
        <f t="shared" ca="1" si="132"/>
        <v>0</v>
      </c>
    </row>
    <row r="4245" spans="1:23" s="36" customFormat="1" ht="18.75">
      <c r="A4245" s="34"/>
      <c r="B4245" s="39"/>
      <c r="C4245" s="39"/>
      <c r="D4245" s="35"/>
      <c r="E4245" s="40"/>
      <c r="F4245" s="39"/>
      <c r="G4245" s="39"/>
      <c r="H4245" s="39"/>
      <c r="I4245" s="34"/>
      <c r="J4245" s="34"/>
      <c r="K4245" s="34"/>
      <c r="L4245" s="34"/>
      <c r="M4245" s="43" t="str">
        <f ca="1">IFERROR(OFFSET('Maximum minutes'!$C$1,T4245,MATCH(IF(G4245&lt;&gt;"",G4245,F4245),OFFSET('Maximum minutes'!$C$1,T4245-1,0,1,U4245+1),0)-1)*IF(OR(ISNUMBER(J4245),J4245="sans examen"),1,0)*IF(W4245&lt;MinDate,1,0),"")</f>
        <v/>
      </c>
      <c r="N4245" s="36">
        <f t="shared" ca="1" si="133"/>
        <v>0</v>
      </c>
      <c r="O4245" s="36" t="e">
        <f ca="1">LEFT(OFFSET(Lists!$Q$2,MATCH(E4245,Lists!$R$3:$R$19,0),0),4)</f>
        <v>#N/A</v>
      </c>
      <c r="P4245" s="36" t="e">
        <f ca="1">MATCH(O4245,Lists!$S$2:$S$640,1)</f>
        <v>#N/A</v>
      </c>
      <c r="Q4245" s="36" t="e">
        <f ca="1">MATCH(LEFT(OFFSET(Lists!$Q$2,MATCH(E4245,Lists!$R$3:$R$19,0)+1,0),4),Lists!$S$3:$S$640,1)</f>
        <v>#N/A</v>
      </c>
      <c r="R4245" s="36" t="e">
        <f ca="1">LEFT(OFFSET(Lists!$S$2,P4245-1+MATCH(F4245,OFFSET(Lists!$T$3,P4245-1,0,Q4245-P4245+1),0),0),6)</f>
        <v>#N/A</v>
      </c>
      <c r="S4245" s="36" t="e">
        <f ca="1">VLOOKUP(R4245,Lists!B:D,3,FALSE)</f>
        <v>#N/A</v>
      </c>
      <c r="T4245" s="36" t="str">
        <f>IF(F4245&lt;&gt;"",MATCH(R4245,'Maximum minutes'!B:B,0),"")</f>
        <v/>
      </c>
      <c r="U4245" s="36">
        <f ca="1">IF(F4245&lt;&gt;"",COUNTA(OFFSET('Maximum minutes'!$C$1,'Annexe A1 Cours'!T4245,0,1,50)),0)</f>
        <v>0</v>
      </c>
      <c r="V4245" s="37">
        <f ca="1">IFERROR(OFFSET('Maximum minutes'!$C$1,T4245+1,-1+MATCH(G4245,OFFSET('Maximum minutes'!$C$1,T4245-1,0,1,50),0)),0)</f>
        <v>0</v>
      </c>
      <c r="W4245" s="38">
        <f t="shared" ca="1" si="132"/>
        <v>0</v>
      </c>
    </row>
    <row r="4246" spans="1:23" s="36" customFormat="1" ht="18.75">
      <c r="A4246" s="34"/>
      <c r="B4246" s="39"/>
      <c r="C4246" s="39"/>
      <c r="D4246" s="35"/>
      <c r="E4246" s="40"/>
      <c r="F4246" s="39"/>
      <c r="G4246" s="39"/>
      <c r="H4246" s="39"/>
      <c r="I4246" s="34"/>
      <c r="J4246" s="34"/>
      <c r="K4246" s="34"/>
      <c r="L4246" s="34"/>
      <c r="M4246" s="43" t="str">
        <f ca="1">IFERROR(OFFSET('Maximum minutes'!$C$1,T4246,MATCH(IF(G4246&lt;&gt;"",G4246,F4246),OFFSET('Maximum minutes'!$C$1,T4246-1,0,1,U4246+1),0)-1)*IF(OR(ISNUMBER(J4246),J4246="sans examen"),1,0)*IF(W4246&lt;MinDate,1,0),"")</f>
        <v/>
      </c>
      <c r="N4246" s="36">
        <f t="shared" ca="1" si="133"/>
        <v>0</v>
      </c>
      <c r="O4246" s="36" t="e">
        <f ca="1">LEFT(OFFSET(Lists!$Q$2,MATCH(E4246,Lists!$R$3:$R$19,0),0),4)</f>
        <v>#N/A</v>
      </c>
      <c r="P4246" s="36" t="e">
        <f ca="1">MATCH(O4246,Lists!$S$2:$S$640,1)</f>
        <v>#N/A</v>
      </c>
      <c r="Q4246" s="36" t="e">
        <f ca="1">MATCH(LEFT(OFFSET(Lists!$Q$2,MATCH(E4246,Lists!$R$3:$R$19,0)+1,0),4),Lists!$S$3:$S$640,1)</f>
        <v>#N/A</v>
      </c>
      <c r="R4246" s="36" t="e">
        <f ca="1">LEFT(OFFSET(Lists!$S$2,P4246-1+MATCH(F4246,OFFSET(Lists!$T$3,P4246-1,0,Q4246-P4246+1),0),0),6)</f>
        <v>#N/A</v>
      </c>
      <c r="S4246" s="36" t="e">
        <f ca="1">VLOOKUP(R4246,Lists!B:D,3,FALSE)</f>
        <v>#N/A</v>
      </c>
      <c r="T4246" s="36" t="str">
        <f>IF(F4246&lt;&gt;"",MATCH(R4246,'Maximum minutes'!B:B,0),"")</f>
        <v/>
      </c>
      <c r="U4246" s="36">
        <f ca="1">IF(F4246&lt;&gt;"",COUNTA(OFFSET('Maximum minutes'!$C$1,'Annexe A1 Cours'!T4246,0,1,50)),0)</f>
        <v>0</v>
      </c>
      <c r="V4246" s="37">
        <f ca="1">IFERROR(OFFSET('Maximum minutes'!$C$1,T4246+1,-1+MATCH(G4246,OFFSET('Maximum minutes'!$C$1,T4246-1,0,1,50),0)),0)</f>
        <v>0</v>
      </c>
      <c r="W4246" s="38">
        <f t="shared" ca="1" si="132"/>
        <v>0</v>
      </c>
    </row>
    <row r="4247" spans="1:23" s="36" customFormat="1" ht="18.75">
      <c r="A4247" s="34"/>
      <c r="B4247" s="39"/>
      <c r="C4247" s="39"/>
      <c r="D4247" s="35"/>
      <c r="E4247" s="40"/>
      <c r="F4247" s="39"/>
      <c r="G4247" s="39"/>
      <c r="H4247" s="39"/>
      <c r="I4247" s="34"/>
      <c r="J4247" s="34"/>
      <c r="K4247" s="34"/>
      <c r="L4247" s="34"/>
      <c r="M4247" s="43" t="str">
        <f ca="1">IFERROR(OFFSET('Maximum minutes'!$C$1,T4247,MATCH(IF(G4247&lt;&gt;"",G4247,F4247),OFFSET('Maximum minutes'!$C$1,T4247-1,0,1,U4247+1),0)-1)*IF(OR(ISNUMBER(J4247),J4247="sans examen"),1,0)*IF(W4247&lt;MinDate,1,0),"")</f>
        <v/>
      </c>
      <c r="N4247" s="36">
        <f t="shared" ca="1" si="133"/>
        <v>0</v>
      </c>
      <c r="O4247" s="36" t="e">
        <f ca="1">LEFT(OFFSET(Lists!$Q$2,MATCH(E4247,Lists!$R$3:$R$19,0),0),4)</f>
        <v>#N/A</v>
      </c>
      <c r="P4247" s="36" t="e">
        <f ca="1">MATCH(O4247,Lists!$S$2:$S$640,1)</f>
        <v>#N/A</v>
      </c>
      <c r="Q4247" s="36" t="e">
        <f ca="1">MATCH(LEFT(OFFSET(Lists!$Q$2,MATCH(E4247,Lists!$R$3:$R$19,0)+1,0),4),Lists!$S$3:$S$640,1)</f>
        <v>#N/A</v>
      </c>
      <c r="R4247" s="36" t="e">
        <f ca="1">LEFT(OFFSET(Lists!$S$2,P4247-1+MATCH(F4247,OFFSET(Lists!$T$3,P4247-1,0,Q4247-P4247+1),0),0),6)</f>
        <v>#N/A</v>
      </c>
      <c r="S4247" s="36" t="e">
        <f ca="1">VLOOKUP(R4247,Lists!B:D,3,FALSE)</f>
        <v>#N/A</v>
      </c>
      <c r="T4247" s="36" t="str">
        <f>IF(F4247&lt;&gt;"",MATCH(R4247,'Maximum minutes'!B:B,0),"")</f>
        <v/>
      </c>
      <c r="U4247" s="36">
        <f ca="1">IF(F4247&lt;&gt;"",COUNTA(OFFSET('Maximum minutes'!$C$1,'Annexe A1 Cours'!T4247,0,1,50)),0)</f>
        <v>0</v>
      </c>
      <c r="V4247" s="37">
        <f ca="1">IFERROR(OFFSET('Maximum minutes'!$C$1,T4247+1,-1+MATCH(G4247,OFFSET('Maximum minutes'!$C$1,T4247-1,0,1,50),0)),0)</f>
        <v>0</v>
      </c>
      <c r="W4247" s="38">
        <f t="shared" ca="1" si="132"/>
        <v>0</v>
      </c>
    </row>
    <row r="4248" spans="1:23" s="36" customFormat="1" ht="18.75">
      <c r="A4248" s="34"/>
      <c r="B4248" s="39"/>
      <c r="C4248" s="39"/>
      <c r="D4248" s="35"/>
      <c r="E4248" s="40"/>
      <c r="F4248" s="39"/>
      <c r="G4248" s="39"/>
      <c r="H4248" s="39"/>
      <c r="I4248" s="34"/>
      <c r="J4248" s="34"/>
      <c r="K4248" s="34"/>
      <c r="L4248" s="34"/>
      <c r="M4248" s="43" t="str">
        <f ca="1">IFERROR(OFFSET('Maximum minutes'!$C$1,T4248,MATCH(IF(G4248&lt;&gt;"",G4248,F4248),OFFSET('Maximum minutes'!$C$1,T4248-1,0,1,U4248+1),0)-1)*IF(OR(ISNUMBER(J4248),J4248="sans examen"),1,0)*IF(W4248&lt;MinDate,1,0),"")</f>
        <v/>
      </c>
      <c r="N4248" s="36">
        <f t="shared" ca="1" si="133"/>
        <v>0</v>
      </c>
      <c r="O4248" s="36" t="e">
        <f ca="1">LEFT(OFFSET(Lists!$Q$2,MATCH(E4248,Lists!$R$3:$R$19,0),0),4)</f>
        <v>#N/A</v>
      </c>
      <c r="P4248" s="36" t="e">
        <f ca="1">MATCH(O4248,Lists!$S$2:$S$640,1)</f>
        <v>#N/A</v>
      </c>
      <c r="Q4248" s="36" t="e">
        <f ca="1">MATCH(LEFT(OFFSET(Lists!$Q$2,MATCH(E4248,Lists!$R$3:$R$19,0)+1,0),4),Lists!$S$3:$S$640,1)</f>
        <v>#N/A</v>
      </c>
      <c r="R4248" s="36" t="e">
        <f ca="1">LEFT(OFFSET(Lists!$S$2,P4248-1+MATCH(F4248,OFFSET(Lists!$T$3,P4248-1,0,Q4248-P4248+1),0),0),6)</f>
        <v>#N/A</v>
      </c>
      <c r="S4248" s="36" t="e">
        <f ca="1">VLOOKUP(R4248,Lists!B:D,3,FALSE)</f>
        <v>#N/A</v>
      </c>
      <c r="T4248" s="36" t="str">
        <f>IF(F4248&lt;&gt;"",MATCH(R4248,'Maximum minutes'!B:B,0),"")</f>
        <v/>
      </c>
      <c r="U4248" s="36">
        <f ca="1">IF(F4248&lt;&gt;"",COUNTA(OFFSET('Maximum minutes'!$C$1,'Annexe A1 Cours'!T4248,0,1,50)),0)</f>
        <v>0</v>
      </c>
      <c r="V4248" s="37">
        <f ca="1">IFERROR(OFFSET('Maximum minutes'!$C$1,T4248+1,-1+MATCH(G4248,OFFSET('Maximum minutes'!$C$1,T4248-1,0,1,50),0)),0)</f>
        <v>0</v>
      </c>
      <c r="W4248" s="38">
        <f t="shared" ca="1" si="132"/>
        <v>0</v>
      </c>
    </row>
    <row r="4249" spans="1:23" s="36" customFormat="1" ht="18.75">
      <c r="A4249" s="34"/>
      <c r="B4249" s="39"/>
      <c r="C4249" s="39"/>
      <c r="D4249" s="35"/>
      <c r="E4249" s="40"/>
      <c r="F4249" s="39"/>
      <c r="G4249" s="39"/>
      <c r="H4249" s="39"/>
      <c r="I4249" s="34"/>
      <c r="J4249" s="34"/>
      <c r="K4249" s="34"/>
      <c r="L4249" s="34"/>
      <c r="M4249" s="43" t="str">
        <f ca="1">IFERROR(OFFSET('Maximum minutes'!$C$1,T4249,MATCH(IF(G4249&lt;&gt;"",G4249,F4249),OFFSET('Maximum minutes'!$C$1,T4249-1,0,1,U4249+1),0)-1)*IF(OR(ISNUMBER(J4249),J4249="sans examen"),1,0)*IF(W4249&lt;MinDate,1,0),"")</f>
        <v/>
      </c>
      <c r="N4249" s="36">
        <f t="shared" ca="1" si="133"/>
        <v>0</v>
      </c>
      <c r="O4249" s="36" t="e">
        <f ca="1">LEFT(OFFSET(Lists!$Q$2,MATCH(E4249,Lists!$R$3:$R$19,0),0),4)</f>
        <v>#N/A</v>
      </c>
      <c r="P4249" s="36" t="e">
        <f ca="1">MATCH(O4249,Lists!$S$2:$S$640,1)</f>
        <v>#N/A</v>
      </c>
      <c r="Q4249" s="36" t="e">
        <f ca="1">MATCH(LEFT(OFFSET(Lists!$Q$2,MATCH(E4249,Lists!$R$3:$R$19,0)+1,0),4),Lists!$S$3:$S$640,1)</f>
        <v>#N/A</v>
      </c>
      <c r="R4249" s="36" t="e">
        <f ca="1">LEFT(OFFSET(Lists!$S$2,P4249-1+MATCH(F4249,OFFSET(Lists!$T$3,P4249-1,0,Q4249-P4249+1),0),0),6)</f>
        <v>#N/A</v>
      </c>
      <c r="S4249" s="36" t="e">
        <f ca="1">VLOOKUP(R4249,Lists!B:D,3,FALSE)</f>
        <v>#N/A</v>
      </c>
      <c r="T4249" s="36" t="str">
        <f>IF(F4249&lt;&gt;"",MATCH(R4249,'Maximum minutes'!B:B,0),"")</f>
        <v/>
      </c>
      <c r="U4249" s="36">
        <f ca="1">IF(F4249&lt;&gt;"",COUNTA(OFFSET('Maximum minutes'!$C$1,'Annexe A1 Cours'!T4249,0,1,50)),0)</f>
        <v>0</v>
      </c>
      <c r="V4249" s="37">
        <f ca="1">IFERROR(OFFSET('Maximum minutes'!$C$1,T4249+1,-1+MATCH(G4249,OFFSET('Maximum minutes'!$C$1,T4249-1,0,1,50),0)),0)</f>
        <v>0</v>
      </c>
      <c r="W4249" s="38">
        <f t="shared" ca="1" si="132"/>
        <v>0</v>
      </c>
    </row>
    <row r="4250" spans="1:23" s="36" customFormat="1" ht="18.75">
      <c r="A4250" s="34"/>
      <c r="B4250" s="39"/>
      <c r="C4250" s="39"/>
      <c r="D4250" s="35"/>
      <c r="E4250" s="40"/>
      <c r="F4250" s="39"/>
      <c r="G4250" s="39"/>
      <c r="H4250" s="39"/>
      <c r="I4250" s="34"/>
      <c r="J4250" s="34"/>
      <c r="K4250" s="34"/>
      <c r="L4250" s="34"/>
      <c r="M4250" s="43" t="str">
        <f ca="1">IFERROR(OFFSET('Maximum minutes'!$C$1,T4250,MATCH(IF(G4250&lt;&gt;"",G4250,F4250),OFFSET('Maximum minutes'!$C$1,T4250-1,0,1,U4250+1),0)-1)*IF(OR(ISNUMBER(J4250),J4250="sans examen"),1,0)*IF(W4250&lt;MinDate,1,0),"")</f>
        <v/>
      </c>
      <c r="N4250" s="36">
        <f t="shared" ca="1" si="133"/>
        <v>0</v>
      </c>
      <c r="O4250" s="36" t="e">
        <f ca="1">LEFT(OFFSET(Lists!$Q$2,MATCH(E4250,Lists!$R$3:$R$19,0),0),4)</f>
        <v>#N/A</v>
      </c>
      <c r="P4250" s="36" t="e">
        <f ca="1">MATCH(O4250,Lists!$S$2:$S$640,1)</f>
        <v>#N/A</v>
      </c>
      <c r="Q4250" s="36" t="e">
        <f ca="1">MATCH(LEFT(OFFSET(Lists!$Q$2,MATCH(E4250,Lists!$R$3:$R$19,0)+1,0),4),Lists!$S$3:$S$640,1)</f>
        <v>#N/A</v>
      </c>
      <c r="R4250" s="36" t="e">
        <f ca="1">LEFT(OFFSET(Lists!$S$2,P4250-1+MATCH(F4250,OFFSET(Lists!$T$3,P4250-1,0,Q4250-P4250+1),0),0),6)</f>
        <v>#N/A</v>
      </c>
      <c r="S4250" s="36" t="e">
        <f ca="1">VLOOKUP(R4250,Lists!B:D,3,FALSE)</f>
        <v>#N/A</v>
      </c>
      <c r="T4250" s="36" t="str">
        <f>IF(F4250&lt;&gt;"",MATCH(R4250,'Maximum minutes'!B:B,0),"")</f>
        <v/>
      </c>
      <c r="U4250" s="36">
        <f ca="1">IF(F4250&lt;&gt;"",COUNTA(OFFSET('Maximum minutes'!$C$1,'Annexe A1 Cours'!T4250,0,1,50)),0)</f>
        <v>0</v>
      </c>
      <c r="V4250" s="37">
        <f ca="1">IFERROR(OFFSET('Maximum minutes'!$C$1,T4250+1,-1+MATCH(G4250,OFFSET('Maximum minutes'!$C$1,T4250-1,0,1,50),0)),0)</f>
        <v>0</v>
      </c>
      <c r="W4250" s="38">
        <f t="shared" ca="1" si="132"/>
        <v>0</v>
      </c>
    </row>
    <row r="4251" spans="1:23" s="36" customFormat="1" ht="18.75">
      <c r="A4251" s="34"/>
      <c r="B4251" s="39"/>
      <c r="C4251" s="39"/>
      <c r="D4251" s="35"/>
      <c r="E4251" s="40"/>
      <c r="F4251" s="39"/>
      <c r="G4251" s="39"/>
      <c r="H4251" s="39"/>
      <c r="I4251" s="34"/>
      <c r="J4251" s="34"/>
      <c r="K4251" s="34"/>
      <c r="L4251" s="34"/>
      <c r="M4251" s="43" t="str">
        <f ca="1">IFERROR(OFFSET('Maximum minutes'!$C$1,T4251,MATCH(IF(G4251&lt;&gt;"",G4251,F4251),OFFSET('Maximum minutes'!$C$1,T4251-1,0,1,U4251+1),0)-1)*IF(OR(ISNUMBER(J4251),J4251="sans examen"),1,0)*IF(W4251&lt;MinDate,1,0),"")</f>
        <v/>
      </c>
      <c r="N4251" s="36">
        <f t="shared" ca="1" si="133"/>
        <v>0</v>
      </c>
      <c r="O4251" s="36" t="e">
        <f ca="1">LEFT(OFFSET(Lists!$Q$2,MATCH(E4251,Lists!$R$3:$R$19,0),0),4)</f>
        <v>#N/A</v>
      </c>
      <c r="P4251" s="36" t="e">
        <f ca="1">MATCH(O4251,Lists!$S$2:$S$640,1)</f>
        <v>#N/A</v>
      </c>
      <c r="Q4251" s="36" t="e">
        <f ca="1">MATCH(LEFT(OFFSET(Lists!$Q$2,MATCH(E4251,Lists!$R$3:$R$19,0)+1,0),4),Lists!$S$3:$S$640,1)</f>
        <v>#N/A</v>
      </c>
      <c r="R4251" s="36" t="e">
        <f ca="1">LEFT(OFFSET(Lists!$S$2,P4251-1+MATCH(F4251,OFFSET(Lists!$T$3,P4251-1,0,Q4251-P4251+1),0),0),6)</f>
        <v>#N/A</v>
      </c>
      <c r="S4251" s="36" t="e">
        <f ca="1">VLOOKUP(R4251,Lists!B:D,3,FALSE)</f>
        <v>#N/A</v>
      </c>
      <c r="T4251" s="36" t="str">
        <f>IF(F4251&lt;&gt;"",MATCH(R4251,'Maximum minutes'!B:B,0),"")</f>
        <v/>
      </c>
      <c r="U4251" s="36">
        <f ca="1">IF(F4251&lt;&gt;"",COUNTA(OFFSET('Maximum minutes'!$C$1,'Annexe A1 Cours'!T4251,0,1,50)),0)</f>
        <v>0</v>
      </c>
      <c r="V4251" s="37">
        <f ca="1">IFERROR(OFFSET('Maximum minutes'!$C$1,T4251+1,-1+MATCH(G4251,OFFSET('Maximum minutes'!$C$1,T4251-1,0,1,50),0)),0)</f>
        <v>0</v>
      </c>
      <c r="W4251" s="38">
        <f t="shared" ca="1" si="132"/>
        <v>0</v>
      </c>
    </row>
    <row r="4252" spans="1:23" s="36" customFormat="1" ht="18.75">
      <c r="A4252" s="34"/>
      <c r="B4252" s="39"/>
      <c r="C4252" s="39"/>
      <c r="D4252" s="35"/>
      <c r="E4252" s="40"/>
      <c r="F4252" s="39"/>
      <c r="G4252" s="39"/>
      <c r="H4252" s="39"/>
      <c r="I4252" s="34"/>
      <c r="J4252" s="34"/>
      <c r="K4252" s="34"/>
      <c r="L4252" s="34"/>
      <c r="M4252" s="43" t="str">
        <f ca="1">IFERROR(OFFSET('Maximum minutes'!$C$1,T4252,MATCH(IF(G4252&lt;&gt;"",G4252,F4252),OFFSET('Maximum minutes'!$C$1,T4252-1,0,1,U4252+1),0)-1)*IF(OR(ISNUMBER(J4252),J4252="sans examen"),1,0)*IF(W4252&lt;MinDate,1,0),"")</f>
        <v/>
      </c>
      <c r="N4252" s="36">
        <f t="shared" ca="1" si="133"/>
        <v>0</v>
      </c>
      <c r="O4252" s="36" t="e">
        <f ca="1">LEFT(OFFSET(Lists!$Q$2,MATCH(E4252,Lists!$R$3:$R$19,0),0),4)</f>
        <v>#N/A</v>
      </c>
      <c r="P4252" s="36" t="e">
        <f ca="1">MATCH(O4252,Lists!$S$2:$S$640,1)</f>
        <v>#N/A</v>
      </c>
      <c r="Q4252" s="36" t="e">
        <f ca="1">MATCH(LEFT(OFFSET(Lists!$Q$2,MATCH(E4252,Lists!$R$3:$R$19,0)+1,0),4),Lists!$S$3:$S$640,1)</f>
        <v>#N/A</v>
      </c>
      <c r="R4252" s="36" t="e">
        <f ca="1">LEFT(OFFSET(Lists!$S$2,P4252-1+MATCH(F4252,OFFSET(Lists!$T$3,P4252-1,0,Q4252-P4252+1),0),0),6)</f>
        <v>#N/A</v>
      </c>
      <c r="S4252" s="36" t="e">
        <f ca="1">VLOOKUP(R4252,Lists!B:D,3,FALSE)</f>
        <v>#N/A</v>
      </c>
      <c r="T4252" s="36" t="str">
        <f>IF(F4252&lt;&gt;"",MATCH(R4252,'Maximum minutes'!B:B,0),"")</f>
        <v/>
      </c>
      <c r="U4252" s="36">
        <f ca="1">IF(F4252&lt;&gt;"",COUNTA(OFFSET('Maximum minutes'!$C$1,'Annexe A1 Cours'!T4252,0,1,50)),0)</f>
        <v>0</v>
      </c>
      <c r="V4252" s="37">
        <f ca="1">IFERROR(OFFSET('Maximum minutes'!$C$1,T4252+1,-1+MATCH(G4252,OFFSET('Maximum minutes'!$C$1,T4252-1,0,1,50),0)),0)</f>
        <v>0</v>
      </c>
      <c r="W4252" s="38">
        <f t="shared" ca="1" si="132"/>
        <v>0</v>
      </c>
    </row>
    <row r="4253" spans="1:23" s="36" customFormat="1" ht="18.75">
      <c r="A4253" s="34"/>
      <c r="B4253" s="39"/>
      <c r="C4253" s="39"/>
      <c r="D4253" s="35"/>
      <c r="E4253" s="40"/>
      <c r="F4253" s="39"/>
      <c r="G4253" s="39"/>
      <c r="H4253" s="39"/>
      <c r="I4253" s="34"/>
      <c r="J4253" s="34"/>
      <c r="K4253" s="34"/>
      <c r="L4253" s="34"/>
      <c r="M4253" s="43" t="str">
        <f ca="1">IFERROR(OFFSET('Maximum minutes'!$C$1,T4253,MATCH(IF(G4253&lt;&gt;"",G4253,F4253),OFFSET('Maximum minutes'!$C$1,T4253-1,0,1,U4253+1),0)-1)*IF(OR(ISNUMBER(J4253),J4253="sans examen"),1,0)*IF(W4253&lt;MinDate,1,0),"")</f>
        <v/>
      </c>
      <c r="N4253" s="36">
        <f t="shared" ca="1" si="133"/>
        <v>0</v>
      </c>
      <c r="O4253" s="36" t="e">
        <f ca="1">LEFT(OFFSET(Lists!$Q$2,MATCH(E4253,Lists!$R$3:$R$19,0),0),4)</f>
        <v>#N/A</v>
      </c>
      <c r="P4253" s="36" t="e">
        <f ca="1">MATCH(O4253,Lists!$S$2:$S$640,1)</f>
        <v>#N/A</v>
      </c>
      <c r="Q4253" s="36" t="e">
        <f ca="1">MATCH(LEFT(OFFSET(Lists!$Q$2,MATCH(E4253,Lists!$R$3:$R$19,0)+1,0),4),Lists!$S$3:$S$640,1)</f>
        <v>#N/A</v>
      </c>
      <c r="R4253" s="36" t="e">
        <f ca="1">LEFT(OFFSET(Lists!$S$2,P4253-1+MATCH(F4253,OFFSET(Lists!$T$3,P4253-1,0,Q4253-P4253+1),0),0),6)</f>
        <v>#N/A</v>
      </c>
      <c r="S4253" s="36" t="e">
        <f ca="1">VLOOKUP(R4253,Lists!B:D,3,FALSE)</f>
        <v>#N/A</v>
      </c>
      <c r="T4253" s="36" t="str">
        <f>IF(F4253&lt;&gt;"",MATCH(R4253,'Maximum minutes'!B:B,0),"")</f>
        <v/>
      </c>
      <c r="U4253" s="36">
        <f ca="1">IF(F4253&lt;&gt;"",COUNTA(OFFSET('Maximum minutes'!$C$1,'Annexe A1 Cours'!T4253,0,1,50)),0)</f>
        <v>0</v>
      </c>
      <c r="V4253" s="37">
        <f ca="1">IFERROR(OFFSET('Maximum minutes'!$C$1,T4253+1,-1+MATCH(G4253,OFFSET('Maximum minutes'!$C$1,T4253-1,0,1,50),0)),0)</f>
        <v>0</v>
      </c>
      <c r="W4253" s="38">
        <f t="shared" ca="1" si="132"/>
        <v>0</v>
      </c>
    </row>
    <row r="4254" spans="1:23" s="36" customFormat="1" ht="18.75">
      <c r="A4254" s="34"/>
      <c r="B4254" s="39"/>
      <c r="C4254" s="39"/>
      <c r="D4254" s="35"/>
      <c r="E4254" s="40"/>
      <c r="F4254" s="39"/>
      <c r="G4254" s="39"/>
      <c r="H4254" s="39"/>
      <c r="I4254" s="34"/>
      <c r="J4254" s="34"/>
      <c r="K4254" s="34"/>
      <c r="L4254" s="34"/>
      <c r="M4254" s="43" t="str">
        <f ca="1">IFERROR(OFFSET('Maximum minutes'!$C$1,T4254,MATCH(IF(G4254&lt;&gt;"",G4254,F4254),OFFSET('Maximum minutes'!$C$1,T4254-1,0,1,U4254+1),0)-1)*IF(OR(ISNUMBER(J4254),J4254="sans examen"),1,0)*IF(W4254&lt;MinDate,1,0),"")</f>
        <v/>
      </c>
      <c r="N4254" s="36">
        <f t="shared" ca="1" si="133"/>
        <v>0</v>
      </c>
      <c r="O4254" s="36" t="e">
        <f ca="1">LEFT(OFFSET(Lists!$Q$2,MATCH(E4254,Lists!$R$3:$R$19,0),0),4)</f>
        <v>#N/A</v>
      </c>
      <c r="P4254" s="36" t="e">
        <f ca="1">MATCH(O4254,Lists!$S$2:$S$640,1)</f>
        <v>#N/A</v>
      </c>
      <c r="Q4254" s="36" t="e">
        <f ca="1">MATCH(LEFT(OFFSET(Lists!$Q$2,MATCH(E4254,Lists!$R$3:$R$19,0)+1,0),4),Lists!$S$3:$S$640,1)</f>
        <v>#N/A</v>
      </c>
      <c r="R4254" s="36" t="e">
        <f ca="1">LEFT(OFFSET(Lists!$S$2,P4254-1+MATCH(F4254,OFFSET(Lists!$T$3,P4254-1,0,Q4254-P4254+1),0),0),6)</f>
        <v>#N/A</v>
      </c>
      <c r="S4254" s="36" t="e">
        <f ca="1">VLOOKUP(R4254,Lists!B:D,3,FALSE)</f>
        <v>#N/A</v>
      </c>
      <c r="T4254" s="36" t="str">
        <f>IF(F4254&lt;&gt;"",MATCH(R4254,'Maximum minutes'!B:B,0),"")</f>
        <v/>
      </c>
      <c r="U4254" s="36">
        <f ca="1">IF(F4254&lt;&gt;"",COUNTA(OFFSET('Maximum minutes'!$C$1,'Annexe A1 Cours'!T4254,0,1,50)),0)</f>
        <v>0</v>
      </c>
      <c r="V4254" s="37">
        <f ca="1">IFERROR(OFFSET('Maximum minutes'!$C$1,T4254+1,-1+MATCH(G4254,OFFSET('Maximum minutes'!$C$1,T4254-1,0,1,50),0)),0)</f>
        <v>0</v>
      </c>
      <c r="W4254" s="38">
        <f t="shared" ca="1" si="132"/>
        <v>0</v>
      </c>
    </row>
    <row r="4255" spans="1:23" s="36" customFormat="1" ht="18.75">
      <c r="A4255" s="34"/>
      <c r="B4255" s="39"/>
      <c r="C4255" s="39"/>
      <c r="D4255" s="35"/>
      <c r="E4255" s="40"/>
      <c r="F4255" s="39"/>
      <c r="G4255" s="39"/>
      <c r="H4255" s="39"/>
      <c r="I4255" s="34"/>
      <c r="J4255" s="34"/>
      <c r="K4255" s="34"/>
      <c r="L4255" s="34"/>
      <c r="M4255" s="43" t="str">
        <f ca="1">IFERROR(OFFSET('Maximum minutes'!$C$1,T4255,MATCH(IF(G4255&lt;&gt;"",G4255,F4255),OFFSET('Maximum minutes'!$C$1,T4255-1,0,1,U4255+1),0)-1)*IF(OR(ISNUMBER(J4255),J4255="sans examen"),1,0)*IF(W4255&lt;MinDate,1,0),"")</f>
        <v/>
      </c>
      <c r="N4255" s="36">
        <f t="shared" ca="1" si="133"/>
        <v>0</v>
      </c>
      <c r="O4255" s="36" t="e">
        <f ca="1">LEFT(OFFSET(Lists!$Q$2,MATCH(E4255,Lists!$R$3:$R$19,0),0),4)</f>
        <v>#N/A</v>
      </c>
      <c r="P4255" s="36" t="e">
        <f ca="1">MATCH(O4255,Lists!$S$2:$S$640,1)</f>
        <v>#N/A</v>
      </c>
      <c r="Q4255" s="36" t="e">
        <f ca="1">MATCH(LEFT(OFFSET(Lists!$Q$2,MATCH(E4255,Lists!$R$3:$R$19,0)+1,0),4),Lists!$S$3:$S$640,1)</f>
        <v>#N/A</v>
      </c>
      <c r="R4255" s="36" t="e">
        <f ca="1">LEFT(OFFSET(Lists!$S$2,P4255-1+MATCH(F4255,OFFSET(Lists!$T$3,P4255-1,0,Q4255-P4255+1),0),0),6)</f>
        <v>#N/A</v>
      </c>
      <c r="S4255" s="36" t="e">
        <f ca="1">VLOOKUP(R4255,Lists!B:D,3,FALSE)</f>
        <v>#N/A</v>
      </c>
      <c r="T4255" s="36" t="str">
        <f>IF(F4255&lt;&gt;"",MATCH(R4255,'Maximum minutes'!B:B,0),"")</f>
        <v/>
      </c>
      <c r="U4255" s="36">
        <f ca="1">IF(F4255&lt;&gt;"",COUNTA(OFFSET('Maximum minutes'!$C$1,'Annexe A1 Cours'!T4255,0,1,50)),0)</f>
        <v>0</v>
      </c>
      <c r="V4255" s="37">
        <f ca="1">IFERROR(OFFSET('Maximum minutes'!$C$1,T4255+1,-1+MATCH(G4255,OFFSET('Maximum minutes'!$C$1,T4255-1,0,1,50),0)),0)</f>
        <v>0</v>
      </c>
      <c r="W4255" s="38">
        <f t="shared" ca="1" si="132"/>
        <v>0</v>
      </c>
    </row>
    <row r="4256" spans="1:23" s="36" customFormat="1" ht="18.75">
      <c r="A4256" s="34"/>
      <c r="B4256" s="39"/>
      <c r="C4256" s="39"/>
      <c r="D4256" s="35"/>
      <c r="E4256" s="40"/>
      <c r="F4256" s="39"/>
      <c r="G4256" s="39"/>
      <c r="H4256" s="39"/>
      <c r="I4256" s="34"/>
      <c r="J4256" s="34"/>
      <c r="K4256" s="34"/>
      <c r="L4256" s="34"/>
      <c r="M4256" s="43" t="str">
        <f ca="1">IFERROR(OFFSET('Maximum minutes'!$C$1,T4256,MATCH(IF(G4256&lt;&gt;"",G4256,F4256),OFFSET('Maximum minutes'!$C$1,T4256-1,0,1,U4256+1),0)-1)*IF(OR(ISNUMBER(J4256),J4256="sans examen"),1,0)*IF(W4256&lt;MinDate,1,0),"")</f>
        <v/>
      </c>
      <c r="N4256" s="36">
        <f t="shared" ca="1" si="133"/>
        <v>0</v>
      </c>
      <c r="O4256" s="36" t="e">
        <f ca="1">LEFT(OFFSET(Lists!$Q$2,MATCH(E4256,Lists!$R$3:$R$19,0),0),4)</f>
        <v>#N/A</v>
      </c>
      <c r="P4256" s="36" t="e">
        <f ca="1">MATCH(O4256,Lists!$S$2:$S$640,1)</f>
        <v>#N/A</v>
      </c>
      <c r="Q4256" s="36" t="e">
        <f ca="1">MATCH(LEFT(OFFSET(Lists!$Q$2,MATCH(E4256,Lists!$R$3:$R$19,0)+1,0),4),Lists!$S$3:$S$640,1)</f>
        <v>#N/A</v>
      </c>
      <c r="R4256" s="36" t="e">
        <f ca="1">LEFT(OFFSET(Lists!$S$2,P4256-1+MATCH(F4256,OFFSET(Lists!$T$3,P4256-1,0,Q4256-P4256+1),0),0),6)</f>
        <v>#N/A</v>
      </c>
      <c r="S4256" s="36" t="e">
        <f ca="1">VLOOKUP(R4256,Lists!B:D,3,FALSE)</f>
        <v>#N/A</v>
      </c>
      <c r="T4256" s="36" t="str">
        <f>IF(F4256&lt;&gt;"",MATCH(R4256,'Maximum minutes'!B:B,0),"")</f>
        <v/>
      </c>
      <c r="U4256" s="36">
        <f ca="1">IF(F4256&lt;&gt;"",COUNTA(OFFSET('Maximum minutes'!$C$1,'Annexe A1 Cours'!T4256,0,1,50)),0)</f>
        <v>0</v>
      </c>
      <c r="V4256" s="37">
        <f ca="1">IFERROR(OFFSET('Maximum minutes'!$C$1,T4256+1,-1+MATCH(G4256,OFFSET('Maximum minutes'!$C$1,T4256-1,0,1,50),0)),0)</f>
        <v>0</v>
      </c>
      <c r="W4256" s="38">
        <f t="shared" ca="1" si="132"/>
        <v>0</v>
      </c>
    </row>
    <row r="4257" spans="1:23" s="36" customFormat="1" ht="18.75">
      <c r="A4257" s="34"/>
      <c r="B4257" s="39"/>
      <c r="C4257" s="39"/>
      <c r="D4257" s="35"/>
      <c r="E4257" s="40"/>
      <c r="F4257" s="39"/>
      <c r="G4257" s="39"/>
      <c r="H4257" s="39"/>
      <c r="I4257" s="34"/>
      <c r="J4257" s="34"/>
      <c r="K4257" s="34"/>
      <c r="L4257" s="34"/>
      <c r="M4257" s="43" t="str">
        <f ca="1">IFERROR(OFFSET('Maximum minutes'!$C$1,T4257,MATCH(IF(G4257&lt;&gt;"",G4257,F4257),OFFSET('Maximum minutes'!$C$1,T4257-1,0,1,U4257+1),0)-1)*IF(OR(ISNUMBER(J4257),J4257="sans examen"),1,0)*IF(W4257&lt;MinDate,1,0),"")</f>
        <v/>
      </c>
      <c r="N4257" s="36">
        <f t="shared" ca="1" si="133"/>
        <v>0</v>
      </c>
      <c r="O4257" s="36" t="e">
        <f ca="1">LEFT(OFFSET(Lists!$Q$2,MATCH(E4257,Lists!$R$3:$R$19,0),0),4)</f>
        <v>#N/A</v>
      </c>
      <c r="P4257" s="36" t="e">
        <f ca="1">MATCH(O4257,Lists!$S$2:$S$640,1)</f>
        <v>#N/A</v>
      </c>
      <c r="Q4257" s="36" t="e">
        <f ca="1">MATCH(LEFT(OFFSET(Lists!$Q$2,MATCH(E4257,Lists!$R$3:$R$19,0)+1,0),4),Lists!$S$3:$S$640,1)</f>
        <v>#N/A</v>
      </c>
      <c r="R4257" s="36" t="e">
        <f ca="1">LEFT(OFFSET(Lists!$S$2,P4257-1+MATCH(F4257,OFFSET(Lists!$T$3,P4257-1,0,Q4257-P4257+1),0),0),6)</f>
        <v>#N/A</v>
      </c>
      <c r="S4257" s="36" t="e">
        <f ca="1">VLOOKUP(R4257,Lists!B:D,3,FALSE)</f>
        <v>#N/A</v>
      </c>
      <c r="T4257" s="36" t="str">
        <f>IF(F4257&lt;&gt;"",MATCH(R4257,'Maximum minutes'!B:B,0),"")</f>
        <v/>
      </c>
      <c r="U4257" s="36">
        <f ca="1">IF(F4257&lt;&gt;"",COUNTA(OFFSET('Maximum minutes'!$C$1,'Annexe A1 Cours'!T4257,0,1,50)),0)</f>
        <v>0</v>
      </c>
      <c r="V4257" s="37">
        <f ca="1">IFERROR(OFFSET('Maximum minutes'!$C$1,T4257+1,-1+MATCH(G4257,OFFSET('Maximum minutes'!$C$1,T4257-1,0,1,50),0)),0)</f>
        <v>0</v>
      </c>
      <c r="W4257" s="38">
        <f t="shared" ca="1" si="132"/>
        <v>0</v>
      </c>
    </row>
    <row r="4258" spans="1:23" s="36" customFormat="1" ht="18.75">
      <c r="A4258" s="34"/>
      <c r="B4258" s="39"/>
      <c r="C4258" s="39"/>
      <c r="D4258" s="35"/>
      <c r="E4258" s="40"/>
      <c r="F4258" s="39"/>
      <c r="G4258" s="39"/>
      <c r="H4258" s="39"/>
      <c r="I4258" s="34"/>
      <c r="J4258" s="34"/>
      <c r="K4258" s="34"/>
      <c r="L4258" s="34"/>
      <c r="M4258" s="43" t="str">
        <f ca="1">IFERROR(OFFSET('Maximum minutes'!$C$1,T4258,MATCH(IF(G4258&lt;&gt;"",G4258,F4258),OFFSET('Maximum minutes'!$C$1,T4258-1,0,1,U4258+1),0)-1)*IF(OR(ISNUMBER(J4258),J4258="sans examen"),1,0)*IF(W4258&lt;MinDate,1,0),"")</f>
        <v/>
      </c>
      <c r="N4258" s="36">
        <f t="shared" ca="1" si="133"/>
        <v>0</v>
      </c>
      <c r="O4258" s="36" t="e">
        <f ca="1">LEFT(OFFSET(Lists!$Q$2,MATCH(E4258,Lists!$R$3:$R$19,0),0),4)</f>
        <v>#N/A</v>
      </c>
      <c r="P4258" s="36" t="e">
        <f ca="1">MATCH(O4258,Lists!$S$2:$S$640,1)</f>
        <v>#N/A</v>
      </c>
      <c r="Q4258" s="36" t="e">
        <f ca="1">MATCH(LEFT(OFFSET(Lists!$Q$2,MATCH(E4258,Lists!$R$3:$R$19,0)+1,0),4),Lists!$S$3:$S$640,1)</f>
        <v>#N/A</v>
      </c>
      <c r="R4258" s="36" t="e">
        <f ca="1">LEFT(OFFSET(Lists!$S$2,P4258-1+MATCH(F4258,OFFSET(Lists!$T$3,P4258-1,0,Q4258-P4258+1),0),0),6)</f>
        <v>#N/A</v>
      </c>
      <c r="S4258" s="36" t="e">
        <f ca="1">VLOOKUP(R4258,Lists!B:D,3,FALSE)</f>
        <v>#N/A</v>
      </c>
      <c r="T4258" s="36" t="str">
        <f>IF(F4258&lt;&gt;"",MATCH(R4258,'Maximum minutes'!B:B,0),"")</f>
        <v/>
      </c>
      <c r="U4258" s="36">
        <f ca="1">IF(F4258&lt;&gt;"",COUNTA(OFFSET('Maximum minutes'!$C$1,'Annexe A1 Cours'!T4258,0,1,50)),0)</f>
        <v>0</v>
      </c>
      <c r="V4258" s="37">
        <f ca="1">IFERROR(OFFSET('Maximum minutes'!$C$1,T4258+1,-1+MATCH(G4258,OFFSET('Maximum minutes'!$C$1,T4258-1,0,1,50),0)),0)</f>
        <v>0</v>
      </c>
      <c r="W4258" s="38">
        <f t="shared" ca="1" si="132"/>
        <v>0</v>
      </c>
    </row>
    <row r="4259" spans="1:23" s="36" customFormat="1" ht="18.75">
      <c r="A4259" s="34"/>
      <c r="B4259" s="39"/>
      <c r="C4259" s="39"/>
      <c r="D4259" s="35"/>
      <c r="E4259" s="40"/>
      <c r="F4259" s="39"/>
      <c r="G4259" s="39"/>
      <c r="H4259" s="39"/>
      <c r="I4259" s="34"/>
      <c r="J4259" s="34"/>
      <c r="K4259" s="34"/>
      <c r="L4259" s="34"/>
      <c r="M4259" s="43" t="str">
        <f ca="1">IFERROR(OFFSET('Maximum minutes'!$C$1,T4259,MATCH(IF(G4259&lt;&gt;"",G4259,F4259),OFFSET('Maximum minutes'!$C$1,T4259-1,0,1,U4259+1),0)-1)*IF(OR(ISNUMBER(J4259),J4259="sans examen"),1,0)*IF(W4259&lt;MinDate,1,0),"")</f>
        <v/>
      </c>
      <c r="N4259" s="36">
        <f t="shared" ca="1" si="133"/>
        <v>0</v>
      </c>
      <c r="O4259" s="36" t="e">
        <f ca="1">LEFT(OFFSET(Lists!$Q$2,MATCH(E4259,Lists!$R$3:$R$19,0),0),4)</f>
        <v>#N/A</v>
      </c>
      <c r="P4259" s="36" t="e">
        <f ca="1">MATCH(O4259,Lists!$S$2:$S$640,1)</f>
        <v>#N/A</v>
      </c>
      <c r="Q4259" s="36" t="e">
        <f ca="1">MATCH(LEFT(OFFSET(Lists!$Q$2,MATCH(E4259,Lists!$R$3:$R$19,0)+1,0),4),Lists!$S$3:$S$640,1)</f>
        <v>#N/A</v>
      </c>
      <c r="R4259" s="36" t="e">
        <f ca="1">LEFT(OFFSET(Lists!$S$2,P4259-1+MATCH(F4259,OFFSET(Lists!$T$3,P4259-1,0,Q4259-P4259+1),0),0),6)</f>
        <v>#N/A</v>
      </c>
      <c r="S4259" s="36" t="e">
        <f ca="1">VLOOKUP(R4259,Lists!B:D,3,FALSE)</f>
        <v>#N/A</v>
      </c>
      <c r="T4259" s="36" t="str">
        <f>IF(F4259&lt;&gt;"",MATCH(R4259,'Maximum minutes'!B:B,0),"")</f>
        <v/>
      </c>
      <c r="U4259" s="36">
        <f ca="1">IF(F4259&lt;&gt;"",COUNTA(OFFSET('Maximum minutes'!$C$1,'Annexe A1 Cours'!T4259,0,1,50)),0)</f>
        <v>0</v>
      </c>
      <c r="V4259" s="37">
        <f ca="1">IFERROR(OFFSET('Maximum minutes'!$C$1,T4259+1,-1+MATCH(G4259,OFFSET('Maximum minutes'!$C$1,T4259-1,0,1,50),0)),0)</f>
        <v>0</v>
      </c>
      <c r="W4259" s="38">
        <f t="shared" ca="1" si="132"/>
        <v>0</v>
      </c>
    </row>
    <row r="4260" spans="1:23" s="36" customFormat="1" ht="18.75">
      <c r="A4260" s="34"/>
      <c r="B4260" s="39"/>
      <c r="C4260" s="39"/>
      <c r="D4260" s="35"/>
      <c r="E4260" s="40"/>
      <c r="F4260" s="39"/>
      <c r="G4260" s="39"/>
      <c r="H4260" s="39"/>
      <c r="I4260" s="34"/>
      <c r="J4260" s="34"/>
      <c r="K4260" s="34"/>
      <c r="L4260" s="34"/>
      <c r="M4260" s="43" t="str">
        <f ca="1">IFERROR(OFFSET('Maximum minutes'!$C$1,T4260,MATCH(IF(G4260&lt;&gt;"",G4260,F4260),OFFSET('Maximum minutes'!$C$1,T4260-1,0,1,U4260+1),0)-1)*IF(OR(ISNUMBER(J4260),J4260="sans examen"),1,0)*IF(W4260&lt;MinDate,1,0),"")</f>
        <v/>
      </c>
      <c r="N4260" s="36">
        <f t="shared" ca="1" si="133"/>
        <v>0</v>
      </c>
      <c r="O4260" s="36" t="e">
        <f ca="1">LEFT(OFFSET(Lists!$Q$2,MATCH(E4260,Lists!$R$3:$R$19,0),0),4)</f>
        <v>#N/A</v>
      </c>
      <c r="P4260" s="36" t="e">
        <f ca="1">MATCH(O4260,Lists!$S$2:$S$640,1)</f>
        <v>#N/A</v>
      </c>
      <c r="Q4260" s="36" t="e">
        <f ca="1">MATCH(LEFT(OFFSET(Lists!$Q$2,MATCH(E4260,Lists!$R$3:$R$19,0)+1,0),4),Lists!$S$3:$S$640,1)</f>
        <v>#N/A</v>
      </c>
      <c r="R4260" s="36" t="e">
        <f ca="1">LEFT(OFFSET(Lists!$S$2,P4260-1+MATCH(F4260,OFFSET(Lists!$T$3,P4260-1,0,Q4260-P4260+1),0),0),6)</f>
        <v>#N/A</v>
      </c>
      <c r="S4260" s="36" t="e">
        <f ca="1">VLOOKUP(R4260,Lists!B:D,3,FALSE)</f>
        <v>#N/A</v>
      </c>
      <c r="T4260" s="36" t="str">
        <f>IF(F4260&lt;&gt;"",MATCH(R4260,'Maximum minutes'!B:B,0),"")</f>
        <v/>
      </c>
      <c r="U4260" s="36">
        <f ca="1">IF(F4260&lt;&gt;"",COUNTA(OFFSET('Maximum minutes'!$C$1,'Annexe A1 Cours'!T4260,0,1,50)),0)</f>
        <v>0</v>
      </c>
      <c r="V4260" s="37">
        <f ca="1">IFERROR(OFFSET('Maximum minutes'!$C$1,T4260+1,-1+MATCH(G4260,OFFSET('Maximum minutes'!$C$1,T4260-1,0,1,50),0)),0)</f>
        <v>0</v>
      </c>
      <c r="W4260" s="38">
        <f t="shared" ca="1" si="132"/>
        <v>0</v>
      </c>
    </row>
    <row r="4261" spans="1:23" s="36" customFormat="1" ht="18.75">
      <c r="A4261" s="34"/>
      <c r="B4261" s="39"/>
      <c r="C4261" s="39"/>
      <c r="D4261" s="35"/>
      <c r="E4261" s="40"/>
      <c r="F4261" s="39"/>
      <c r="G4261" s="39"/>
      <c r="H4261" s="39"/>
      <c r="I4261" s="34"/>
      <c r="J4261" s="34"/>
      <c r="K4261" s="34"/>
      <c r="L4261" s="34"/>
      <c r="M4261" s="43" t="str">
        <f ca="1">IFERROR(OFFSET('Maximum minutes'!$C$1,T4261,MATCH(IF(G4261&lt;&gt;"",G4261,F4261),OFFSET('Maximum minutes'!$C$1,T4261-1,0,1,U4261+1),0)-1)*IF(OR(ISNUMBER(J4261),J4261="sans examen"),1,0)*IF(W4261&lt;MinDate,1,0),"")</f>
        <v/>
      </c>
      <c r="N4261" s="36">
        <f t="shared" ca="1" si="133"/>
        <v>0</v>
      </c>
      <c r="O4261" s="36" t="e">
        <f ca="1">LEFT(OFFSET(Lists!$Q$2,MATCH(E4261,Lists!$R$3:$R$19,0),0),4)</f>
        <v>#N/A</v>
      </c>
      <c r="P4261" s="36" t="e">
        <f ca="1">MATCH(O4261,Lists!$S$2:$S$640,1)</f>
        <v>#N/A</v>
      </c>
      <c r="Q4261" s="36" t="e">
        <f ca="1">MATCH(LEFT(OFFSET(Lists!$Q$2,MATCH(E4261,Lists!$R$3:$R$19,0)+1,0),4),Lists!$S$3:$S$640,1)</f>
        <v>#N/A</v>
      </c>
      <c r="R4261" s="36" t="e">
        <f ca="1">LEFT(OFFSET(Lists!$S$2,P4261-1+MATCH(F4261,OFFSET(Lists!$T$3,P4261-1,0,Q4261-P4261+1),0),0),6)</f>
        <v>#N/A</v>
      </c>
      <c r="S4261" s="36" t="e">
        <f ca="1">VLOOKUP(R4261,Lists!B:D,3,FALSE)</f>
        <v>#N/A</v>
      </c>
      <c r="T4261" s="36" t="str">
        <f>IF(F4261&lt;&gt;"",MATCH(R4261,'Maximum minutes'!B:B,0),"")</f>
        <v/>
      </c>
      <c r="U4261" s="36">
        <f ca="1">IF(F4261&lt;&gt;"",COUNTA(OFFSET('Maximum minutes'!$C$1,'Annexe A1 Cours'!T4261,0,1,50)),0)</f>
        <v>0</v>
      </c>
      <c r="V4261" s="37">
        <f ca="1">IFERROR(OFFSET('Maximum minutes'!$C$1,T4261+1,-1+MATCH(G4261,OFFSET('Maximum minutes'!$C$1,T4261-1,0,1,50),0)),0)</f>
        <v>0</v>
      </c>
      <c r="W4261" s="38">
        <f t="shared" ca="1" si="132"/>
        <v>0</v>
      </c>
    </row>
    <row r="4262" spans="1:23" s="36" customFormat="1" ht="18.75">
      <c r="A4262" s="34"/>
      <c r="B4262" s="39"/>
      <c r="C4262" s="39"/>
      <c r="D4262" s="35"/>
      <c r="E4262" s="40"/>
      <c r="F4262" s="39"/>
      <c r="G4262" s="39"/>
      <c r="H4262" s="39"/>
      <c r="I4262" s="34"/>
      <c r="J4262" s="34"/>
      <c r="K4262" s="34"/>
      <c r="L4262" s="34"/>
      <c r="M4262" s="43" t="str">
        <f ca="1">IFERROR(OFFSET('Maximum minutes'!$C$1,T4262,MATCH(IF(G4262&lt;&gt;"",G4262,F4262),OFFSET('Maximum minutes'!$C$1,T4262-1,0,1,U4262+1),0)-1)*IF(OR(ISNUMBER(J4262),J4262="sans examen"),1,0)*IF(W4262&lt;MinDate,1,0),"")</f>
        <v/>
      </c>
      <c r="N4262" s="36">
        <f t="shared" ca="1" si="133"/>
        <v>0</v>
      </c>
      <c r="O4262" s="36" t="e">
        <f ca="1">LEFT(OFFSET(Lists!$Q$2,MATCH(E4262,Lists!$R$3:$R$19,0),0),4)</f>
        <v>#N/A</v>
      </c>
      <c r="P4262" s="36" t="e">
        <f ca="1">MATCH(O4262,Lists!$S$2:$S$640,1)</f>
        <v>#N/A</v>
      </c>
      <c r="Q4262" s="36" t="e">
        <f ca="1">MATCH(LEFT(OFFSET(Lists!$Q$2,MATCH(E4262,Lists!$R$3:$R$19,0)+1,0),4),Lists!$S$3:$S$640,1)</f>
        <v>#N/A</v>
      </c>
      <c r="R4262" s="36" t="e">
        <f ca="1">LEFT(OFFSET(Lists!$S$2,P4262-1+MATCH(F4262,OFFSET(Lists!$T$3,P4262-1,0,Q4262-P4262+1),0),0),6)</f>
        <v>#N/A</v>
      </c>
      <c r="S4262" s="36" t="e">
        <f ca="1">VLOOKUP(R4262,Lists!B:D,3,FALSE)</f>
        <v>#N/A</v>
      </c>
      <c r="T4262" s="36" t="str">
        <f>IF(F4262&lt;&gt;"",MATCH(R4262,'Maximum minutes'!B:B,0),"")</f>
        <v/>
      </c>
      <c r="U4262" s="36">
        <f ca="1">IF(F4262&lt;&gt;"",COUNTA(OFFSET('Maximum minutes'!$C$1,'Annexe A1 Cours'!T4262,0,1,50)),0)</f>
        <v>0</v>
      </c>
      <c r="V4262" s="37">
        <f ca="1">IFERROR(OFFSET('Maximum minutes'!$C$1,T4262+1,-1+MATCH(G4262,OFFSET('Maximum minutes'!$C$1,T4262-1,0,1,50),0)),0)</f>
        <v>0</v>
      </c>
      <c r="W4262" s="38">
        <f t="shared" ca="1" si="132"/>
        <v>0</v>
      </c>
    </row>
    <row r="4263" spans="1:23" s="36" customFormat="1" ht="18.75">
      <c r="A4263" s="34"/>
      <c r="B4263" s="39"/>
      <c r="C4263" s="39"/>
      <c r="D4263" s="35"/>
      <c r="E4263" s="40"/>
      <c r="F4263" s="39"/>
      <c r="G4263" s="39"/>
      <c r="H4263" s="39"/>
      <c r="I4263" s="34"/>
      <c r="J4263" s="34"/>
      <c r="K4263" s="34"/>
      <c r="L4263" s="34"/>
      <c r="M4263" s="43" t="str">
        <f ca="1">IFERROR(OFFSET('Maximum minutes'!$C$1,T4263,MATCH(IF(G4263&lt;&gt;"",G4263,F4263),OFFSET('Maximum minutes'!$C$1,T4263-1,0,1,U4263+1),0)-1)*IF(OR(ISNUMBER(J4263),J4263="sans examen"),1,0)*IF(W4263&lt;MinDate,1,0),"")</f>
        <v/>
      </c>
      <c r="N4263" s="36">
        <f t="shared" ca="1" si="133"/>
        <v>0</v>
      </c>
      <c r="O4263" s="36" t="e">
        <f ca="1">LEFT(OFFSET(Lists!$Q$2,MATCH(E4263,Lists!$R$3:$R$19,0),0),4)</f>
        <v>#N/A</v>
      </c>
      <c r="P4263" s="36" t="e">
        <f ca="1">MATCH(O4263,Lists!$S$2:$S$640,1)</f>
        <v>#N/A</v>
      </c>
      <c r="Q4263" s="36" t="e">
        <f ca="1">MATCH(LEFT(OFFSET(Lists!$Q$2,MATCH(E4263,Lists!$R$3:$R$19,0)+1,0),4),Lists!$S$3:$S$640,1)</f>
        <v>#N/A</v>
      </c>
      <c r="R4263" s="36" t="e">
        <f ca="1">LEFT(OFFSET(Lists!$S$2,P4263-1+MATCH(F4263,OFFSET(Lists!$T$3,P4263-1,0,Q4263-P4263+1),0),0),6)</f>
        <v>#N/A</v>
      </c>
      <c r="S4263" s="36" t="e">
        <f ca="1">VLOOKUP(R4263,Lists!B:D,3,FALSE)</f>
        <v>#N/A</v>
      </c>
      <c r="T4263" s="36" t="str">
        <f>IF(F4263&lt;&gt;"",MATCH(R4263,'Maximum minutes'!B:B,0),"")</f>
        <v/>
      </c>
      <c r="U4263" s="36">
        <f ca="1">IF(F4263&lt;&gt;"",COUNTA(OFFSET('Maximum minutes'!$C$1,'Annexe A1 Cours'!T4263,0,1,50)),0)</f>
        <v>0</v>
      </c>
      <c r="V4263" s="37">
        <f ca="1">IFERROR(OFFSET('Maximum minutes'!$C$1,T4263+1,-1+MATCH(G4263,OFFSET('Maximum minutes'!$C$1,T4263-1,0,1,50),0)),0)</f>
        <v>0</v>
      </c>
      <c r="W4263" s="38">
        <f t="shared" ca="1" si="132"/>
        <v>0</v>
      </c>
    </row>
    <row r="4264" spans="1:23" s="36" customFormat="1" ht="18.75">
      <c r="A4264" s="34"/>
      <c r="B4264" s="39"/>
      <c r="C4264" s="39"/>
      <c r="D4264" s="35"/>
      <c r="E4264" s="40"/>
      <c r="F4264" s="39"/>
      <c r="G4264" s="39"/>
      <c r="H4264" s="39"/>
      <c r="I4264" s="34"/>
      <c r="J4264" s="34"/>
      <c r="K4264" s="34"/>
      <c r="L4264" s="34"/>
      <c r="M4264" s="43" t="str">
        <f ca="1">IFERROR(OFFSET('Maximum minutes'!$C$1,T4264,MATCH(IF(G4264&lt;&gt;"",G4264,F4264),OFFSET('Maximum minutes'!$C$1,T4264-1,0,1,U4264+1),0)-1)*IF(OR(ISNUMBER(J4264),J4264="sans examen"),1,0)*IF(W4264&lt;MinDate,1,0),"")</f>
        <v/>
      </c>
      <c r="N4264" s="36">
        <f t="shared" ca="1" si="133"/>
        <v>0</v>
      </c>
      <c r="O4264" s="36" t="e">
        <f ca="1">LEFT(OFFSET(Lists!$Q$2,MATCH(E4264,Lists!$R$3:$R$19,0),0),4)</f>
        <v>#N/A</v>
      </c>
      <c r="P4264" s="36" t="e">
        <f ca="1">MATCH(O4264,Lists!$S$2:$S$640,1)</f>
        <v>#N/A</v>
      </c>
      <c r="Q4264" s="36" t="e">
        <f ca="1">MATCH(LEFT(OFFSET(Lists!$Q$2,MATCH(E4264,Lists!$R$3:$R$19,0)+1,0),4),Lists!$S$3:$S$640,1)</f>
        <v>#N/A</v>
      </c>
      <c r="R4264" s="36" t="e">
        <f ca="1">LEFT(OFFSET(Lists!$S$2,P4264-1+MATCH(F4264,OFFSET(Lists!$T$3,P4264-1,0,Q4264-P4264+1),0),0),6)</f>
        <v>#N/A</v>
      </c>
      <c r="S4264" s="36" t="e">
        <f ca="1">VLOOKUP(R4264,Lists!B:D,3,FALSE)</f>
        <v>#N/A</v>
      </c>
      <c r="T4264" s="36" t="str">
        <f>IF(F4264&lt;&gt;"",MATCH(R4264,'Maximum minutes'!B:B,0),"")</f>
        <v/>
      </c>
      <c r="U4264" s="36">
        <f ca="1">IF(F4264&lt;&gt;"",COUNTA(OFFSET('Maximum minutes'!$C$1,'Annexe A1 Cours'!T4264,0,1,50)),0)</f>
        <v>0</v>
      </c>
      <c r="V4264" s="37">
        <f ca="1">IFERROR(OFFSET('Maximum minutes'!$C$1,T4264+1,-1+MATCH(G4264,OFFSET('Maximum minutes'!$C$1,T4264-1,0,1,50),0)),0)</f>
        <v>0</v>
      </c>
      <c r="W4264" s="38">
        <f t="shared" ca="1" si="132"/>
        <v>0</v>
      </c>
    </row>
    <row r="4265" spans="1:23" s="36" customFormat="1" ht="18.75">
      <c r="A4265" s="34"/>
      <c r="B4265" s="39"/>
      <c r="C4265" s="39"/>
      <c r="D4265" s="35"/>
      <c r="E4265" s="40"/>
      <c r="F4265" s="39"/>
      <c r="G4265" s="39"/>
      <c r="H4265" s="39"/>
      <c r="I4265" s="34"/>
      <c r="J4265" s="34"/>
      <c r="K4265" s="34"/>
      <c r="L4265" s="34"/>
      <c r="M4265" s="43" t="str">
        <f ca="1">IFERROR(OFFSET('Maximum minutes'!$C$1,T4265,MATCH(IF(G4265&lt;&gt;"",G4265,F4265),OFFSET('Maximum minutes'!$C$1,T4265-1,0,1,U4265+1),0)-1)*IF(OR(ISNUMBER(J4265),J4265="sans examen"),1,0)*IF(W4265&lt;MinDate,1,0),"")</f>
        <v/>
      </c>
      <c r="N4265" s="36">
        <f t="shared" ca="1" si="133"/>
        <v>0</v>
      </c>
      <c r="O4265" s="36" t="e">
        <f ca="1">LEFT(OFFSET(Lists!$Q$2,MATCH(E4265,Lists!$R$3:$R$19,0),0),4)</f>
        <v>#N/A</v>
      </c>
      <c r="P4265" s="36" t="e">
        <f ca="1">MATCH(O4265,Lists!$S$2:$S$640,1)</f>
        <v>#N/A</v>
      </c>
      <c r="Q4265" s="36" t="e">
        <f ca="1">MATCH(LEFT(OFFSET(Lists!$Q$2,MATCH(E4265,Lists!$R$3:$R$19,0)+1,0),4),Lists!$S$3:$S$640,1)</f>
        <v>#N/A</v>
      </c>
      <c r="R4265" s="36" t="e">
        <f ca="1">LEFT(OFFSET(Lists!$S$2,P4265-1+MATCH(F4265,OFFSET(Lists!$T$3,P4265-1,0,Q4265-P4265+1),0),0),6)</f>
        <v>#N/A</v>
      </c>
      <c r="S4265" s="36" t="e">
        <f ca="1">VLOOKUP(R4265,Lists!B:D,3,FALSE)</f>
        <v>#N/A</v>
      </c>
      <c r="T4265" s="36" t="str">
        <f>IF(F4265&lt;&gt;"",MATCH(R4265,'Maximum minutes'!B:B,0),"")</f>
        <v/>
      </c>
      <c r="U4265" s="36">
        <f ca="1">IF(F4265&lt;&gt;"",COUNTA(OFFSET('Maximum minutes'!$C$1,'Annexe A1 Cours'!T4265,0,1,50)),0)</f>
        <v>0</v>
      </c>
      <c r="V4265" s="37">
        <f ca="1">IFERROR(OFFSET('Maximum minutes'!$C$1,T4265+1,-1+MATCH(G4265,OFFSET('Maximum minutes'!$C$1,T4265-1,0,1,50),0)),0)</f>
        <v>0</v>
      </c>
      <c r="W4265" s="38">
        <f t="shared" ca="1" si="132"/>
        <v>0</v>
      </c>
    </row>
    <row r="4266" spans="1:23" s="36" customFormat="1" ht="18.75">
      <c r="A4266" s="34"/>
      <c r="B4266" s="39"/>
      <c r="C4266" s="39"/>
      <c r="D4266" s="35"/>
      <c r="E4266" s="40"/>
      <c r="F4266" s="39"/>
      <c r="G4266" s="39"/>
      <c r="H4266" s="39"/>
      <c r="I4266" s="34"/>
      <c r="J4266" s="34"/>
      <c r="K4266" s="34"/>
      <c r="L4266" s="34"/>
      <c r="M4266" s="43" t="str">
        <f ca="1">IFERROR(OFFSET('Maximum minutes'!$C$1,T4266,MATCH(IF(G4266&lt;&gt;"",G4266,F4266),OFFSET('Maximum minutes'!$C$1,T4266-1,0,1,U4266+1),0)-1)*IF(OR(ISNUMBER(J4266),J4266="sans examen"),1,0)*IF(W4266&lt;MinDate,1,0),"")</f>
        <v/>
      </c>
      <c r="N4266" s="36">
        <f t="shared" ca="1" si="133"/>
        <v>0</v>
      </c>
      <c r="O4266" s="36" t="e">
        <f ca="1">LEFT(OFFSET(Lists!$Q$2,MATCH(E4266,Lists!$R$3:$R$19,0),0),4)</f>
        <v>#N/A</v>
      </c>
      <c r="P4266" s="36" t="e">
        <f ca="1">MATCH(O4266,Lists!$S$2:$S$640,1)</f>
        <v>#N/A</v>
      </c>
      <c r="Q4266" s="36" t="e">
        <f ca="1">MATCH(LEFT(OFFSET(Lists!$Q$2,MATCH(E4266,Lists!$R$3:$R$19,0)+1,0),4),Lists!$S$3:$S$640,1)</f>
        <v>#N/A</v>
      </c>
      <c r="R4266" s="36" t="e">
        <f ca="1">LEFT(OFFSET(Lists!$S$2,P4266-1+MATCH(F4266,OFFSET(Lists!$T$3,P4266-1,0,Q4266-P4266+1),0),0),6)</f>
        <v>#N/A</v>
      </c>
      <c r="S4266" s="36" t="e">
        <f ca="1">VLOOKUP(R4266,Lists!B:D,3,FALSE)</f>
        <v>#N/A</v>
      </c>
      <c r="T4266" s="36" t="str">
        <f>IF(F4266&lt;&gt;"",MATCH(R4266,'Maximum minutes'!B:B,0),"")</f>
        <v/>
      </c>
      <c r="U4266" s="36">
        <f ca="1">IF(F4266&lt;&gt;"",COUNTA(OFFSET('Maximum minutes'!$C$1,'Annexe A1 Cours'!T4266,0,1,50)),0)</f>
        <v>0</v>
      </c>
      <c r="V4266" s="37">
        <f ca="1">IFERROR(OFFSET('Maximum minutes'!$C$1,T4266+1,-1+MATCH(G4266,OFFSET('Maximum minutes'!$C$1,T4266-1,0,1,50),0)),0)</f>
        <v>0</v>
      </c>
      <c r="W4266" s="38">
        <f t="shared" ca="1" si="132"/>
        <v>0</v>
      </c>
    </row>
    <row r="4267" spans="1:23" s="36" customFormat="1" ht="18.75">
      <c r="A4267" s="34"/>
      <c r="B4267" s="39"/>
      <c r="C4267" s="39"/>
      <c r="D4267" s="35"/>
      <c r="E4267" s="40"/>
      <c r="F4267" s="39"/>
      <c r="G4267" s="39"/>
      <c r="H4267" s="39"/>
      <c r="I4267" s="34"/>
      <c r="J4267" s="34"/>
      <c r="K4267" s="34"/>
      <c r="L4267" s="34"/>
      <c r="M4267" s="43" t="str">
        <f ca="1">IFERROR(OFFSET('Maximum minutes'!$C$1,T4267,MATCH(IF(G4267&lt;&gt;"",G4267,F4267),OFFSET('Maximum minutes'!$C$1,T4267-1,0,1,U4267+1),0)-1)*IF(OR(ISNUMBER(J4267),J4267="sans examen"),1,0)*IF(W4267&lt;MinDate,1,0),"")</f>
        <v/>
      </c>
      <c r="N4267" s="36">
        <f t="shared" ca="1" si="133"/>
        <v>0</v>
      </c>
      <c r="O4267" s="36" t="e">
        <f ca="1">LEFT(OFFSET(Lists!$Q$2,MATCH(E4267,Lists!$R$3:$R$19,0),0),4)</f>
        <v>#N/A</v>
      </c>
      <c r="P4267" s="36" t="e">
        <f ca="1">MATCH(O4267,Lists!$S$2:$S$640,1)</f>
        <v>#N/A</v>
      </c>
      <c r="Q4267" s="36" t="e">
        <f ca="1">MATCH(LEFT(OFFSET(Lists!$Q$2,MATCH(E4267,Lists!$R$3:$R$19,0)+1,0),4),Lists!$S$3:$S$640,1)</f>
        <v>#N/A</v>
      </c>
      <c r="R4267" s="36" t="e">
        <f ca="1">LEFT(OFFSET(Lists!$S$2,P4267-1+MATCH(F4267,OFFSET(Lists!$T$3,P4267-1,0,Q4267-P4267+1),0),0),6)</f>
        <v>#N/A</v>
      </c>
      <c r="S4267" s="36" t="e">
        <f ca="1">VLOOKUP(R4267,Lists!B:D,3,FALSE)</f>
        <v>#N/A</v>
      </c>
      <c r="T4267" s="36" t="str">
        <f>IF(F4267&lt;&gt;"",MATCH(R4267,'Maximum minutes'!B:B,0),"")</f>
        <v/>
      </c>
      <c r="U4267" s="36">
        <f ca="1">IF(F4267&lt;&gt;"",COUNTA(OFFSET('Maximum minutes'!$C$1,'Annexe A1 Cours'!T4267,0,1,50)),0)</f>
        <v>0</v>
      </c>
      <c r="V4267" s="37">
        <f ca="1">IFERROR(OFFSET('Maximum minutes'!$C$1,T4267+1,-1+MATCH(G4267,OFFSET('Maximum minutes'!$C$1,T4267-1,0,1,50),0)),0)</f>
        <v>0</v>
      </c>
      <c r="W4267" s="38">
        <f t="shared" ca="1" si="132"/>
        <v>0</v>
      </c>
    </row>
    <row r="4268" spans="1:23" s="36" customFormat="1" ht="18.75">
      <c r="A4268" s="34"/>
      <c r="B4268" s="39"/>
      <c r="C4268" s="39"/>
      <c r="D4268" s="35"/>
      <c r="E4268" s="40"/>
      <c r="F4268" s="39"/>
      <c r="G4268" s="39"/>
      <c r="H4268" s="39"/>
      <c r="I4268" s="34"/>
      <c r="J4268" s="34"/>
      <c r="K4268" s="34"/>
      <c r="L4268" s="34"/>
      <c r="M4268" s="43" t="str">
        <f ca="1">IFERROR(OFFSET('Maximum minutes'!$C$1,T4268,MATCH(IF(G4268&lt;&gt;"",G4268,F4268),OFFSET('Maximum minutes'!$C$1,T4268-1,0,1,U4268+1),0)-1)*IF(OR(ISNUMBER(J4268),J4268="sans examen"),1,0)*IF(W4268&lt;MinDate,1,0),"")</f>
        <v/>
      </c>
      <c r="N4268" s="36">
        <f t="shared" ca="1" si="133"/>
        <v>0</v>
      </c>
      <c r="O4268" s="36" t="e">
        <f ca="1">LEFT(OFFSET(Lists!$Q$2,MATCH(E4268,Lists!$R$3:$R$19,0),0),4)</f>
        <v>#N/A</v>
      </c>
      <c r="P4268" s="36" t="e">
        <f ca="1">MATCH(O4268,Lists!$S$2:$S$640,1)</f>
        <v>#N/A</v>
      </c>
      <c r="Q4268" s="36" t="e">
        <f ca="1">MATCH(LEFT(OFFSET(Lists!$Q$2,MATCH(E4268,Lists!$R$3:$R$19,0)+1,0),4),Lists!$S$3:$S$640,1)</f>
        <v>#N/A</v>
      </c>
      <c r="R4268" s="36" t="e">
        <f ca="1">LEFT(OFFSET(Lists!$S$2,P4268-1+MATCH(F4268,OFFSET(Lists!$T$3,P4268-1,0,Q4268-P4268+1),0),0),6)</f>
        <v>#N/A</v>
      </c>
      <c r="S4268" s="36" t="e">
        <f ca="1">VLOOKUP(R4268,Lists!B:D,3,FALSE)</f>
        <v>#N/A</v>
      </c>
      <c r="T4268" s="36" t="str">
        <f>IF(F4268&lt;&gt;"",MATCH(R4268,'Maximum minutes'!B:B,0),"")</f>
        <v/>
      </c>
      <c r="U4268" s="36">
        <f ca="1">IF(F4268&lt;&gt;"",COUNTA(OFFSET('Maximum minutes'!$C$1,'Annexe A1 Cours'!T4268,0,1,50)),0)</f>
        <v>0</v>
      </c>
      <c r="V4268" s="37">
        <f ca="1">IFERROR(OFFSET('Maximum minutes'!$C$1,T4268+1,-1+MATCH(G4268,OFFSET('Maximum minutes'!$C$1,T4268-1,0,1,50),0)),0)</f>
        <v>0</v>
      </c>
      <c r="W4268" s="38">
        <f t="shared" ca="1" si="132"/>
        <v>0</v>
      </c>
    </row>
    <row r="4269" spans="1:23" s="36" customFormat="1" ht="18.75">
      <c r="A4269" s="34"/>
      <c r="B4269" s="39"/>
      <c r="C4269" s="39"/>
      <c r="D4269" s="35"/>
      <c r="E4269" s="40"/>
      <c r="F4269" s="39"/>
      <c r="G4269" s="39"/>
      <c r="H4269" s="39"/>
      <c r="I4269" s="34"/>
      <c r="J4269" s="34"/>
      <c r="K4269" s="34"/>
      <c r="L4269" s="34"/>
      <c r="M4269" s="43" t="str">
        <f ca="1">IFERROR(OFFSET('Maximum minutes'!$C$1,T4269,MATCH(IF(G4269&lt;&gt;"",G4269,F4269),OFFSET('Maximum minutes'!$C$1,T4269-1,0,1,U4269+1),0)-1)*IF(OR(ISNUMBER(J4269),J4269="sans examen"),1,0)*IF(W4269&lt;MinDate,1,0),"")</f>
        <v/>
      </c>
      <c r="N4269" s="36">
        <f t="shared" ca="1" si="133"/>
        <v>0</v>
      </c>
      <c r="O4269" s="36" t="e">
        <f ca="1">LEFT(OFFSET(Lists!$Q$2,MATCH(E4269,Lists!$R$3:$R$19,0),0),4)</f>
        <v>#N/A</v>
      </c>
      <c r="P4269" s="36" t="e">
        <f ca="1">MATCH(O4269,Lists!$S$2:$S$640,1)</f>
        <v>#N/A</v>
      </c>
      <c r="Q4269" s="36" t="e">
        <f ca="1">MATCH(LEFT(OFFSET(Lists!$Q$2,MATCH(E4269,Lists!$R$3:$R$19,0)+1,0),4),Lists!$S$3:$S$640,1)</f>
        <v>#N/A</v>
      </c>
      <c r="R4269" s="36" t="e">
        <f ca="1">LEFT(OFFSET(Lists!$S$2,P4269-1+MATCH(F4269,OFFSET(Lists!$T$3,P4269-1,0,Q4269-P4269+1),0),0),6)</f>
        <v>#N/A</v>
      </c>
      <c r="S4269" s="36" t="e">
        <f ca="1">VLOOKUP(R4269,Lists!B:D,3,FALSE)</f>
        <v>#N/A</v>
      </c>
      <c r="T4269" s="36" t="str">
        <f>IF(F4269&lt;&gt;"",MATCH(R4269,'Maximum minutes'!B:B,0),"")</f>
        <v/>
      </c>
      <c r="U4269" s="36">
        <f ca="1">IF(F4269&lt;&gt;"",COUNTA(OFFSET('Maximum minutes'!$C$1,'Annexe A1 Cours'!T4269,0,1,50)),0)</f>
        <v>0</v>
      </c>
      <c r="V4269" s="37">
        <f ca="1">IFERROR(OFFSET('Maximum minutes'!$C$1,T4269+1,-1+MATCH(G4269,OFFSET('Maximum minutes'!$C$1,T4269-1,0,1,50),0)),0)</f>
        <v>0</v>
      </c>
      <c r="W4269" s="38">
        <f t="shared" ca="1" si="132"/>
        <v>0</v>
      </c>
    </row>
    <row r="4270" spans="1:23" s="36" customFormat="1" ht="18.75">
      <c r="A4270" s="34"/>
      <c r="B4270" s="39"/>
      <c r="C4270" s="39"/>
      <c r="D4270" s="35"/>
      <c r="E4270" s="40"/>
      <c r="F4270" s="39"/>
      <c r="G4270" s="39"/>
      <c r="H4270" s="39"/>
      <c r="I4270" s="34"/>
      <c r="J4270" s="34"/>
      <c r="K4270" s="34"/>
      <c r="L4270" s="34"/>
      <c r="M4270" s="43" t="str">
        <f ca="1">IFERROR(OFFSET('Maximum minutes'!$C$1,T4270,MATCH(IF(G4270&lt;&gt;"",G4270,F4270),OFFSET('Maximum minutes'!$C$1,T4270-1,0,1,U4270+1),0)-1)*IF(OR(ISNUMBER(J4270),J4270="sans examen"),1,0)*IF(W4270&lt;MinDate,1,0),"")</f>
        <v/>
      </c>
      <c r="N4270" s="36">
        <f t="shared" ca="1" si="133"/>
        <v>0</v>
      </c>
      <c r="O4270" s="36" t="e">
        <f ca="1">LEFT(OFFSET(Lists!$Q$2,MATCH(E4270,Lists!$R$3:$R$19,0),0),4)</f>
        <v>#N/A</v>
      </c>
      <c r="P4270" s="36" t="e">
        <f ca="1">MATCH(O4270,Lists!$S$2:$S$640,1)</f>
        <v>#N/A</v>
      </c>
      <c r="Q4270" s="36" t="e">
        <f ca="1">MATCH(LEFT(OFFSET(Lists!$Q$2,MATCH(E4270,Lists!$R$3:$R$19,0)+1,0),4),Lists!$S$3:$S$640,1)</f>
        <v>#N/A</v>
      </c>
      <c r="R4270" s="36" t="e">
        <f ca="1">LEFT(OFFSET(Lists!$S$2,P4270-1+MATCH(F4270,OFFSET(Lists!$T$3,P4270-1,0,Q4270-P4270+1),0),0),6)</f>
        <v>#N/A</v>
      </c>
      <c r="S4270" s="36" t="e">
        <f ca="1">VLOOKUP(R4270,Lists!B:D,3,FALSE)</f>
        <v>#N/A</v>
      </c>
      <c r="T4270" s="36" t="str">
        <f>IF(F4270&lt;&gt;"",MATCH(R4270,'Maximum minutes'!B:B,0),"")</f>
        <v/>
      </c>
      <c r="U4270" s="36">
        <f ca="1">IF(F4270&lt;&gt;"",COUNTA(OFFSET('Maximum minutes'!$C$1,'Annexe A1 Cours'!T4270,0,1,50)),0)</f>
        <v>0</v>
      </c>
      <c r="V4270" s="37">
        <f ca="1">IFERROR(OFFSET('Maximum minutes'!$C$1,T4270+1,-1+MATCH(G4270,OFFSET('Maximum minutes'!$C$1,T4270-1,0,1,50),0)),0)</f>
        <v>0</v>
      </c>
      <c r="W4270" s="38">
        <f t="shared" ca="1" si="132"/>
        <v>0</v>
      </c>
    </row>
    <row r="4271" spans="1:23" s="36" customFormat="1" ht="18.75">
      <c r="A4271" s="34"/>
      <c r="B4271" s="39"/>
      <c r="C4271" s="39"/>
      <c r="D4271" s="35"/>
      <c r="E4271" s="40"/>
      <c r="F4271" s="39"/>
      <c r="G4271" s="39"/>
      <c r="H4271" s="39"/>
      <c r="I4271" s="34"/>
      <c r="J4271" s="34"/>
      <c r="K4271" s="34"/>
      <c r="L4271" s="34"/>
      <c r="M4271" s="43" t="str">
        <f ca="1">IFERROR(OFFSET('Maximum minutes'!$C$1,T4271,MATCH(IF(G4271&lt;&gt;"",G4271,F4271),OFFSET('Maximum minutes'!$C$1,T4271-1,0,1,U4271+1),0)-1)*IF(OR(ISNUMBER(J4271),J4271="sans examen"),1,0)*IF(W4271&lt;MinDate,1,0),"")</f>
        <v/>
      </c>
      <c r="N4271" s="36">
        <f t="shared" ca="1" si="133"/>
        <v>0</v>
      </c>
      <c r="O4271" s="36" t="e">
        <f ca="1">LEFT(OFFSET(Lists!$Q$2,MATCH(E4271,Lists!$R$3:$R$19,0),0),4)</f>
        <v>#N/A</v>
      </c>
      <c r="P4271" s="36" t="e">
        <f ca="1">MATCH(O4271,Lists!$S$2:$S$640,1)</f>
        <v>#N/A</v>
      </c>
      <c r="Q4271" s="36" t="e">
        <f ca="1">MATCH(LEFT(OFFSET(Lists!$Q$2,MATCH(E4271,Lists!$R$3:$R$19,0)+1,0),4),Lists!$S$3:$S$640,1)</f>
        <v>#N/A</v>
      </c>
      <c r="R4271" s="36" t="e">
        <f ca="1">LEFT(OFFSET(Lists!$S$2,P4271-1+MATCH(F4271,OFFSET(Lists!$T$3,P4271-1,0,Q4271-P4271+1),0),0),6)</f>
        <v>#N/A</v>
      </c>
      <c r="S4271" s="36" t="e">
        <f ca="1">VLOOKUP(R4271,Lists!B:D,3,FALSE)</f>
        <v>#N/A</v>
      </c>
      <c r="T4271" s="36" t="str">
        <f>IF(F4271&lt;&gt;"",MATCH(R4271,'Maximum minutes'!B:B,0),"")</f>
        <v/>
      </c>
      <c r="U4271" s="36">
        <f ca="1">IF(F4271&lt;&gt;"",COUNTA(OFFSET('Maximum minutes'!$C$1,'Annexe A1 Cours'!T4271,0,1,50)),0)</f>
        <v>0</v>
      </c>
      <c r="V4271" s="37">
        <f ca="1">IFERROR(OFFSET('Maximum minutes'!$C$1,T4271+1,-1+MATCH(G4271,OFFSET('Maximum minutes'!$C$1,T4271-1,0,1,50),0)),0)</f>
        <v>0</v>
      </c>
      <c r="W4271" s="38">
        <f t="shared" ca="1" si="132"/>
        <v>0</v>
      </c>
    </row>
    <row r="4272" spans="1:23" s="36" customFormat="1" ht="18.75">
      <c r="A4272" s="34"/>
      <c r="B4272" s="39"/>
      <c r="C4272" s="39"/>
      <c r="D4272" s="35"/>
      <c r="E4272" s="40"/>
      <c r="F4272" s="39"/>
      <c r="G4272" s="39"/>
      <c r="H4272" s="39"/>
      <c r="I4272" s="34"/>
      <c r="J4272" s="34"/>
      <c r="K4272" s="34"/>
      <c r="L4272" s="34"/>
      <c r="M4272" s="43" t="str">
        <f ca="1">IFERROR(OFFSET('Maximum minutes'!$C$1,T4272,MATCH(IF(G4272&lt;&gt;"",G4272,F4272),OFFSET('Maximum minutes'!$C$1,T4272-1,0,1,U4272+1),0)-1)*IF(OR(ISNUMBER(J4272),J4272="sans examen"),1,0)*IF(W4272&lt;MinDate,1,0),"")</f>
        <v/>
      </c>
      <c r="N4272" s="36">
        <f t="shared" ca="1" si="133"/>
        <v>0</v>
      </c>
      <c r="O4272" s="36" t="e">
        <f ca="1">LEFT(OFFSET(Lists!$Q$2,MATCH(E4272,Lists!$R$3:$R$19,0),0),4)</f>
        <v>#N/A</v>
      </c>
      <c r="P4272" s="36" t="e">
        <f ca="1">MATCH(O4272,Lists!$S$2:$S$640,1)</f>
        <v>#N/A</v>
      </c>
      <c r="Q4272" s="36" t="e">
        <f ca="1">MATCH(LEFT(OFFSET(Lists!$Q$2,MATCH(E4272,Lists!$R$3:$R$19,0)+1,0),4),Lists!$S$3:$S$640,1)</f>
        <v>#N/A</v>
      </c>
      <c r="R4272" s="36" t="e">
        <f ca="1">LEFT(OFFSET(Lists!$S$2,P4272-1+MATCH(F4272,OFFSET(Lists!$T$3,P4272-1,0,Q4272-P4272+1),0),0),6)</f>
        <v>#N/A</v>
      </c>
      <c r="S4272" s="36" t="e">
        <f ca="1">VLOOKUP(R4272,Lists!B:D,3,FALSE)</f>
        <v>#N/A</v>
      </c>
      <c r="T4272" s="36" t="str">
        <f>IF(F4272&lt;&gt;"",MATCH(R4272,'Maximum minutes'!B:B,0),"")</f>
        <v/>
      </c>
      <c r="U4272" s="36">
        <f ca="1">IF(F4272&lt;&gt;"",COUNTA(OFFSET('Maximum minutes'!$C$1,'Annexe A1 Cours'!T4272,0,1,50)),0)</f>
        <v>0</v>
      </c>
      <c r="V4272" s="37">
        <f ca="1">IFERROR(OFFSET('Maximum minutes'!$C$1,T4272+1,-1+MATCH(G4272,OFFSET('Maximum minutes'!$C$1,T4272-1,0,1,50),0)),0)</f>
        <v>0</v>
      </c>
      <c r="W4272" s="38">
        <f t="shared" ca="1" si="132"/>
        <v>0</v>
      </c>
    </row>
    <row r="4273" spans="1:23" s="36" customFormat="1" ht="18.75">
      <c r="A4273" s="34"/>
      <c r="B4273" s="39"/>
      <c r="C4273" s="39"/>
      <c r="D4273" s="35"/>
      <c r="E4273" s="40"/>
      <c r="F4273" s="39"/>
      <c r="G4273" s="39"/>
      <c r="H4273" s="39"/>
      <c r="I4273" s="34"/>
      <c r="J4273" s="34"/>
      <c r="K4273" s="34"/>
      <c r="L4273" s="34"/>
      <c r="M4273" s="43" t="str">
        <f ca="1">IFERROR(OFFSET('Maximum minutes'!$C$1,T4273,MATCH(IF(G4273&lt;&gt;"",G4273,F4273),OFFSET('Maximum minutes'!$C$1,T4273-1,0,1,U4273+1),0)-1)*IF(OR(ISNUMBER(J4273),J4273="sans examen"),1,0)*IF(W4273&lt;MinDate,1,0),"")</f>
        <v/>
      </c>
      <c r="N4273" s="36">
        <f t="shared" ca="1" si="133"/>
        <v>0</v>
      </c>
      <c r="O4273" s="36" t="e">
        <f ca="1">LEFT(OFFSET(Lists!$Q$2,MATCH(E4273,Lists!$R$3:$R$19,0),0),4)</f>
        <v>#N/A</v>
      </c>
      <c r="P4273" s="36" t="e">
        <f ca="1">MATCH(O4273,Lists!$S$2:$S$640,1)</f>
        <v>#N/A</v>
      </c>
      <c r="Q4273" s="36" t="e">
        <f ca="1">MATCH(LEFT(OFFSET(Lists!$Q$2,MATCH(E4273,Lists!$R$3:$R$19,0)+1,0),4),Lists!$S$3:$S$640,1)</f>
        <v>#N/A</v>
      </c>
      <c r="R4273" s="36" t="e">
        <f ca="1">LEFT(OFFSET(Lists!$S$2,P4273-1+MATCH(F4273,OFFSET(Lists!$T$3,P4273-1,0,Q4273-P4273+1),0),0),6)</f>
        <v>#N/A</v>
      </c>
      <c r="S4273" s="36" t="e">
        <f ca="1">VLOOKUP(R4273,Lists!B:D,3,FALSE)</f>
        <v>#N/A</v>
      </c>
      <c r="T4273" s="36" t="str">
        <f>IF(F4273&lt;&gt;"",MATCH(R4273,'Maximum minutes'!B:B,0),"")</f>
        <v/>
      </c>
      <c r="U4273" s="36">
        <f ca="1">IF(F4273&lt;&gt;"",COUNTA(OFFSET('Maximum minutes'!$C$1,'Annexe A1 Cours'!T4273,0,1,50)),0)</f>
        <v>0</v>
      </c>
      <c r="V4273" s="37">
        <f ca="1">IFERROR(OFFSET('Maximum minutes'!$C$1,T4273+1,-1+MATCH(G4273,OFFSET('Maximum minutes'!$C$1,T4273-1,0,1,50),0)),0)</f>
        <v>0</v>
      </c>
      <c r="W4273" s="38">
        <f t="shared" ca="1" si="132"/>
        <v>0</v>
      </c>
    </row>
    <row r="4274" spans="1:23" s="36" customFormat="1" ht="18.75">
      <c r="A4274" s="34"/>
      <c r="B4274" s="39"/>
      <c r="C4274" s="39"/>
      <c r="D4274" s="35"/>
      <c r="E4274" s="40"/>
      <c r="F4274" s="39"/>
      <c r="G4274" s="39"/>
      <c r="H4274" s="39"/>
      <c r="I4274" s="34"/>
      <c r="J4274" s="34"/>
      <c r="K4274" s="34"/>
      <c r="L4274" s="34"/>
      <c r="M4274" s="43" t="str">
        <f ca="1">IFERROR(OFFSET('Maximum minutes'!$C$1,T4274,MATCH(IF(G4274&lt;&gt;"",G4274,F4274),OFFSET('Maximum minutes'!$C$1,T4274-1,0,1,U4274+1),0)-1)*IF(OR(ISNUMBER(J4274),J4274="sans examen"),1,0)*IF(W4274&lt;MinDate,1,0),"")</f>
        <v/>
      </c>
      <c r="N4274" s="36">
        <f t="shared" ca="1" si="133"/>
        <v>0</v>
      </c>
      <c r="O4274" s="36" t="e">
        <f ca="1">LEFT(OFFSET(Lists!$Q$2,MATCH(E4274,Lists!$R$3:$R$19,0),0),4)</f>
        <v>#N/A</v>
      </c>
      <c r="P4274" s="36" t="e">
        <f ca="1">MATCH(O4274,Lists!$S$2:$S$640,1)</f>
        <v>#N/A</v>
      </c>
      <c r="Q4274" s="36" t="e">
        <f ca="1">MATCH(LEFT(OFFSET(Lists!$Q$2,MATCH(E4274,Lists!$R$3:$R$19,0)+1,0),4),Lists!$S$3:$S$640,1)</f>
        <v>#N/A</v>
      </c>
      <c r="R4274" s="36" t="e">
        <f ca="1">LEFT(OFFSET(Lists!$S$2,P4274-1+MATCH(F4274,OFFSET(Lists!$T$3,P4274-1,0,Q4274-P4274+1),0),0),6)</f>
        <v>#N/A</v>
      </c>
      <c r="S4274" s="36" t="e">
        <f ca="1">VLOOKUP(R4274,Lists!B:D,3,FALSE)</f>
        <v>#N/A</v>
      </c>
      <c r="T4274" s="36" t="str">
        <f>IF(F4274&lt;&gt;"",MATCH(R4274,'Maximum minutes'!B:B,0),"")</f>
        <v/>
      </c>
      <c r="U4274" s="36">
        <f ca="1">IF(F4274&lt;&gt;"",COUNTA(OFFSET('Maximum minutes'!$C$1,'Annexe A1 Cours'!T4274,0,1,50)),0)</f>
        <v>0</v>
      </c>
      <c r="V4274" s="37">
        <f ca="1">IFERROR(OFFSET('Maximum minutes'!$C$1,T4274+1,-1+MATCH(G4274,OFFSET('Maximum minutes'!$C$1,T4274-1,0,1,50),0)),0)</f>
        <v>0</v>
      </c>
      <c r="W4274" s="38">
        <f t="shared" ca="1" si="132"/>
        <v>0</v>
      </c>
    </row>
    <row r="4275" spans="1:23" s="36" customFormat="1" ht="18.75">
      <c r="A4275" s="34"/>
      <c r="B4275" s="39"/>
      <c r="C4275" s="39"/>
      <c r="D4275" s="35"/>
      <c r="E4275" s="40"/>
      <c r="F4275" s="39"/>
      <c r="G4275" s="39"/>
      <c r="H4275" s="39"/>
      <c r="I4275" s="34"/>
      <c r="J4275" s="34"/>
      <c r="K4275" s="34"/>
      <c r="L4275" s="34"/>
      <c r="M4275" s="43" t="str">
        <f ca="1">IFERROR(OFFSET('Maximum minutes'!$C$1,T4275,MATCH(IF(G4275&lt;&gt;"",G4275,F4275),OFFSET('Maximum minutes'!$C$1,T4275-1,0,1,U4275+1),0)-1)*IF(OR(ISNUMBER(J4275),J4275="sans examen"),1,0)*IF(W4275&lt;MinDate,1,0),"")</f>
        <v/>
      </c>
      <c r="N4275" s="36">
        <f t="shared" ca="1" si="133"/>
        <v>0</v>
      </c>
      <c r="O4275" s="36" t="e">
        <f ca="1">LEFT(OFFSET(Lists!$Q$2,MATCH(E4275,Lists!$R$3:$R$19,0),0),4)</f>
        <v>#N/A</v>
      </c>
      <c r="P4275" s="36" t="e">
        <f ca="1">MATCH(O4275,Lists!$S$2:$S$640,1)</f>
        <v>#N/A</v>
      </c>
      <c r="Q4275" s="36" t="e">
        <f ca="1">MATCH(LEFT(OFFSET(Lists!$Q$2,MATCH(E4275,Lists!$R$3:$R$19,0)+1,0),4),Lists!$S$3:$S$640,1)</f>
        <v>#N/A</v>
      </c>
      <c r="R4275" s="36" t="e">
        <f ca="1">LEFT(OFFSET(Lists!$S$2,P4275-1+MATCH(F4275,OFFSET(Lists!$T$3,P4275-1,0,Q4275-P4275+1),0),0),6)</f>
        <v>#N/A</v>
      </c>
      <c r="S4275" s="36" t="e">
        <f ca="1">VLOOKUP(R4275,Lists!B:D,3,FALSE)</f>
        <v>#N/A</v>
      </c>
      <c r="T4275" s="36" t="str">
        <f>IF(F4275&lt;&gt;"",MATCH(R4275,'Maximum minutes'!B:B,0),"")</f>
        <v/>
      </c>
      <c r="U4275" s="36">
        <f ca="1">IF(F4275&lt;&gt;"",COUNTA(OFFSET('Maximum minutes'!$C$1,'Annexe A1 Cours'!T4275,0,1,50)),0)</f>
        <v>0</v>
      </c>
      <c r="V4275" s="37">
        <f ca="1">IFERROR(OFFSET('Maximum minutes'!$C$1,T4275+1,-1+MATCH(G4275,OFFSET('Maximum minutes'!$C$1,T4275-1,0,1,50),0)),0)</f>
        <v>0</v>
      </c>
      <c r="W4275" s="38">
        <f t="shared" ca="1" si="132"/>
        <v>0</v>
      </c>
    </row>
    <row r="4276" spans="1:23" s="36" customFormat="1" ht="18.75">
      <c r="A4276" s="34"/>
      <c r="B4276" s="39"/>
      <c r="C4276" s="39"/>
      <c r="D4276" s="35"/>
      <c r="E4276" s="40"/>
      <c r="F4276" s="39"/>
      <c r="G4276" s="39"/>
      <c r="H4276" s="39"/>
      <c r="I4276" s="34"/>
      <c r="J4276" s="34"/>
      <c r="K4276" s="34"/>
      <c r="L4276" s="34"/>
      <c r="M4276" s="43" t="str">
        <f ca="1">IFERROR(OFFSET('Maximum minutes'!$C$1,T4276,MATCH(IF(G4276&lt;&gt;"",G4276,F4276),OFFSET('Maximum minutes'!$C$1,T4276-1,0,1,U4276+1),0)-1)*IF(OR(ISNUMBER(J4276),J4276="sans examen"),1,0)*IF(W4276&lt;MinDate,1,0),"")</f>
        <v/>
      </c>
      <c r="N4276" s="36">
        <f t="shared" ca="1" si="133"/>
        <v>0</v>
      </c>
      <c r="O4276" s="36" t="e">
        <f ca="1">LEFT(OFFSET(Lists!$Q$2,MATCH(E4276,Lists!$R$3:$R$19,0),0),4)</f>
        <v>#N/A</v>
      </c>
      <c r="P4276" s="36" t="e">
        <f ca="1">MATCH(O4276,Lists!$S$2:$S$640,1)</f>
        <v>#N/A</v>
      </c>
      <c r="Q4276" s="36" t="e">
        <f ca="1">MATCH(LEFT(OFFSET(Lists!$Q$2,MATCH(E4276,Lists!$R$3:$R$19,0)+1,0),4),Lists!$S$3:$S$640,1)</f>
        <v>#N/A</v>
      </c>
      <c r="R4276" s="36" t="e">
        <f ca="1">LEFT(OFFSET(Lists!$S$2,P4276-1+MATCH(F4276,OFFSET(Lists!$T$3,P4276-1,0,Q4276-P4276+1),0),0),6)</f>
        <v>#N/A</v>
      </c>
      <c r="S4276" s="36" t="e">
        <f ca="1">VLOOKUP(R4276,Lists!B:D,3,FALSE)</f>
        <v>#N/A</v>
      </c>
      <c r="T4276" s="36" t="str">
        <f>IF(F4276&lt;&gt;"",MATCH(R4276,'Maximum minutes'!B:B,0),"")</f>
        <v/>
      </c>
      <c r="U4276" s="36">
        <f ca="1">IF(F4276&lt;&gt;"",COUNTA(OFFSET('Maximum minutes'!$C$1,'Annexe A1 Cours'!T4276,0,1,50)),0)</f>
        <v>0</v>
      </c>
      <c r="V4276" s="37">
        <f ca="1">IFERROR(OFFSET('Maximum minutes'!$C$1,T4276+1,-1+MATCH(G4276,OFFSET('Maximum minutes'!$C$1,T4276-1,0,1,50),0)),0)</f>
        <v>0</v>
      </c>
      <c r="W4276" s="38">
        <f t="shared" ca="1" si="132"/>
        <v>0</v>
      </c>
    </row>
    <row r="4277" spans="1:23" s="36" customFormat="1" ht="18.75">
      <c r="A4277" s="34"/>
      <c r="B4277" s="39"/>
      <c r="C4277" s="39"/>
      <c r="D4277" s="35"/>
      <c r="E4277" s="40"/>
      <c r="F4277" s="39"/>
      <c r="G4277" s="39"/>
      <c r="H4277" s="39"/>
      <c r="I4277" s="34"/>
      <c r="J4277" s="34"/>
      <c r="K4277" s="34"/>
      <c r="L4277" s="34"/>
      <c r="M4277" s="43" t="str">
        <f ca="1">IFERROR(OFFSET('Maximum minutes'!$C$1,T4277,MATCH(IF(G4277&lt;&gt;"",G4277,F4277),OFFSET('Maximum minutes'!$C$1,T4277-1,0,1,U4277+1),0)-1)*IF(OR(ISNUMBER(J4277),J4277="sans examen"),1,0)*IF(W4277&lt;MinDate,1,0),"")</f>
        <v/>
      </c>
      <c r="N4277" s="36">
        <f t="shared" ca="1" si="133"/>
        <v>0</v>
      </c>
      <c r="O4277" s="36" t="e">
        <f ca="1">LEFT(OFFSET(Lists!$Q$2,MATCH(E4277,Lists!$R$3:$R$19,0),0),4)</f>
        <v>#N/A</v>
      </c>
      <c r="P4277" s="36" t="e">
        <f ca="1">MATCH(O4277,Lists!$S$2:$S$640,1)</f>
        <v>#N/A</v>
      </c>
      <c r="Q4277" s="36" t="e">
        <f ca="1">MATCH(LEFT(OFFSET(Lists!$Q$2,MATCH(E4277,Lists!$R$3:$R$19,0)+1,0),4),Lists!$S$3:$S$640,1)</f>
        <v>#N/A</v>
      </c>
      <c r="R4277" s="36" t="e">
        <f ca="1">LEFT(OFFSET(Lists!$S$2,P4277-1+MATCH(F4277,OFFSET(Lists!$T$3,P4277-1,0,Q4277-P4277+1),0),0),6)</f>
        <v>#N/A</v>
      </c>
      <c r="S4277" s="36" t="e">
        <f ca="1">VLOOKUP(R4277,Lists!B:D,3,FALSE)</f>
        <v>#N/A</v>
      </c>
      <c r="T4277" s="36" t="str">
        <f>IF(F4277&lt;&gt;"",MATCH(R4277,'Maximum minutes'!B:B,0),"")</f>
        <v/>
      </c>
      <c r="U4277" s="36">
        <f ca="1">IF(F4277&lt;&gt;"",COUNTA(OFFSET('Maximum minutes'!$C$1,'Annexe A1 Cours'!T4277,0,1,50)),0)</f>
        <v>0</v>
      </c>
      <c r="V4277" s="37">
        <f ca="1">IFERROR(OFFSET('Maximum minutes'!$C$1,T4277+1,-1+MATCH(G4277,OFFSET('Maximum minutes'!$C$1,T4277-1,0,1,50),0)),0)</f>
        <v>0</v>
      </c>
      <c r="W4277" s="38">
        <f t="shared" ca="1" si="132"/>
        <v>0</v>
      </c>
    </row>
    <row r="4278" spans="1:23" s="36" customFormat="1" ht="18.75">
      <c r="A4278" s="34"/>
      <c r="B4278" s="39"/>
      <c r="C4278" s="39"/>
      <c r="D4278" s="35"/>
      <c r="E4278" s="40"/>
      <c r="F4278" s="39"/>
      <c r="G4278" s="39"/>
      <c r="H4278" s="39"/>
      <c r="I4278" s="34"/>
      <c r="J4278" s="34"/>
      <c r="K4278" s="34"/>
      <c r="L4278" s="34"/>
      <c r="M4278" s="43" t="str">
        <f ca="1">IFERROR(OFFSET('Maximum minutes'!$C$1,T4278,MATCH(IF(G4278&lt;&gt;"",G4278,F4278),OFFSET('Maximum minutes'!$C$1,T4278-1,0,1,U4278+1),0)-1)*IF(OR(ISNUMBER(J4278),J4278="sans examen"),1,0)*IF(W4278&lt;MinDate,1,0),"")</f>
        <v/>
      </c>
      <c r="N4278" s="36">
        <f t="shared" ca="1" si="133"/>
        <v>0</v>
      </c>
      <c r="O4278" s="36" t="e">
        <f ca="1">LEFT(OFFSET(Lists!$Q$2,MATCH(E4278,Lists!$R$3:$R$19,0),0),4)</f>
        <v>#N/A</v>
      </c>
      <c r="P4278" s="36" t="e">
        <f ca="1">MATCH(O4278,Lists!$S$2:$S$640,1)</f>
        <v>#N/A</v>
      </c>
      <c r="Q4278" s="36" t="e">
        <f ca="1">MATCH(LEFT(OFFSET(Lists!$Q$2,MATCH(E4278,Lists!$R$3:$R$19,0)+1,0),4),Lists!$S$3:$S$640,1)</f>
        <v>#N/A</v>
      </c>
      <c r="R4278" s="36" t="e">
        <f ca="1">LEFT(OFFSET(Lists!$S$2,P4278-1+MATCH(F4278,OFFSET(Lists!$T$3,P4278-1,0,Q4278-P4278+1),0),0),6)</f>
        <v>#N/A</v>
      </c>
      <c r="S4278" s="36" t="e">
        <f ca="1">VLOOKUP(R4278,Lists!B:D,3,FALSE)</f>
        <v>#N/A</v>
      </c>
      <c r="T4278" s="36" t="str">
        <f>IF(F4278&lt;&gt;"",MATCH(R4278,'Maximum minutes'!B:B,0),"")</f>
        <v/>
      </c>
      <c r="U4278" s="36">
        <f ca="1">IF(F4278&lt;&gt;"",COUNTA(OFFSET('Maximum minutes'!$C$1,'Annexe A1 Cours'!T4278,0,1,50)),0)</f>
        <v>0</v>
      </c>
      <c r="V4278" s="37">
        <f ca="1">IFERROR(OFFSET('Maximum minutes'!$C$1,T4278+1,-1+MATCH(G4278,OFFSET('Maximum minutes'!$C$1,T4278-1,0,1,50),0)),0)</f>
        <v>0</v>
      </c>
      <c r="W4278" s="38">
        <f t="shared" ca="1" si="132"/>
        <v>0</v>
      </c>
    </row>
    <row r="4279" spans="1:23" s="36" customFormat="1" ht="18.75">
      <c r="A4279" s="34"/>
      <c r="B4279" s="39"/>
      <c r="C4279" s="39"/>
      <c r="D4279" s="35"/>
      <c r="E4279" s="40"/>
      <c r="F4279" s="39"/>
      <c r="G4279" s="39"/>
      <c r="H4279" s="39"/>
      <c r="I4279" s="34"/>
      <c r="J4279" s="34"/>
      <c r="K4279" s="34"/>
      <c r="L4279" s="34"/>
      <c r="M4279" s="43" t="str">
        <f ca="1">IFERROR(OFFSET('Maximum minutes'!$C$1,T4279,MATCH(IF(G4279&lt;&gt;"",G4279,F4279),OFFSET('Maximum minutes'!$C$1,T4279-1,0,1,U4279+1),0)-1)*IF(OR(ISNUMBER(J4279),J4279="sans examen"),1,0)*IF(W4279&lt;MinDate,1,0),"")</f>
        <v/>
      </c>
      <c r="N4279" s="36">
        <f t="shared" ca="1" si="133"/>
        <v>0</v>
      </c>
      <c r="O4279" s="36" t="e">
        <f ca="1">LEFT(OFFSET(Lists!$Q$2,MATCH(E4279,Lists!$R$3:$R$19,0),0),4)</f>
        <v>#N/A</v>
      </c>
      <c r="P4279" s="36" t="e">
        <f ca="1">MATCH(O4279,Lists!$S$2:$S$640,1)</f>
        <v>#N/A</v>
      </c>
      <c r="Q4279" s="36" t="e">
        <f ca="1">MATCH(LEFT(OFFSET(Lists!$Q$2,MATCH(E4279,Lists!$R$3:$R$19,0)+1,0),4),Lists!$S$3:$S$640,1)</f>
        <v>#N/A</v>
      </c>
      <c r="R4279" s="36" t="e">
        <f ca="1">LEFT(OFFSET(Lists!$S$2,P4279-1+MATCH(F4279,OFFSET(Lists!$T$3,P4279-1,0,Q4279-P4279+1),0),0),6)</f>
        <v>#N/A</v>
      </c>
      <c r="S4279" s="36" t="e">
        <f ca="1">VLOOKUP(R4279,Lists!B:D,3,FALSE)</f>
        <v>#N/A</v>
      </c>
      <c r="T4279" s="36" t="str">
        <f>IF(F4279&lt;&gt;"",MATCH(R4279,'Maximum minutes'!B:B,0),"")</f>
        <v/>
      </c>
      <c r="U4279" s="36">
        <f ca="1">IF(F4279&lt;&gt;"",COUNTA(OFFSET('Maximum minutes'!$C$1,'Annexe A1 Cours'!T4279,0,1,50)),0)</f>
        <v>0</v>
      </c>
      <c r="V4279" s="37">
        <f ca="1">IFERROR(OFFSET('Maximum minutes'!$C$1,T4279+1,-1+MATCH(G4279,OFFSET('Maximum minutes'!$C$1,T4279-1,0,1,50),0)),0)</f>
        <v>0</v>
      </c>
      <c r="W4279" s="38">
        <f t="shared" ca="1" si="132"/>
        <v>0</v>
      </c>
    </row>
    <row r="4280" spans="1:23" s="36" customFormat="1" ht="18.75">
      <c r="A4280" s="34"/>
      <c r="B4280" s="39"/>
      <c r="C4280" s="39"/>
      <c r="D4280" s="35"/>
      <c r="E4280" s="40"/>
      <c r="F4280" s="39"/>
      <c r="G4280" s="39"/>
      <c r="H4280" s="39"/>
      <c r="I4280" s="34"/>
      <c r="J4280" s="34"/>
      <c r="K4280" s="34"/>
      <c r="L4280" s="34"/>
      <c r="M4280" s="43" t="str">
        <f ca="1">IFERROR(OFFSET('Maximum minutes'!$C$1,T4280,MATCH(IF(G4280&lt;&gt;"",G4280,F4280),OFFSET('Maximum minutes'!$C$1,T4280-1,0,1,U4280+1),0)-1)*IF(OR(ISNUMBER(J4280),J4280="sans examen"),1,0)*IF(W4280&lt;MinDate,1,0),"")</f>
        <v/>
      </c>
      <c r="N4280" s="36">
        <f t="shared" ca="1" si="133"/>
        <v>0</v>
      </c>
      <c r="O4280" s="36" t="e">
        <f ca="1">LEFT(OFFSET(Lists!$Q$2,MATCH(E4280,Lists!$R$3:$R$19,0),0),4)</f>
        <v>#N/A</v>
      </c>
      <c r="P4280" s="36" t="e">
        <f ca="1">MATCH(O4280,Lists!$S$2:$S$640,1)</f>
        <v>#N/A</v>
      </c>
      <c r="Q4280" s="36" t="e">
        <f ca="1">MATCH(LEFT(OFFSET(Lists!$Q$2,MATCH(E4280,Lists!$R$3:$R$19,0)+1,0),4),Lists!$S$3:$S$640,1)</f>
        <v>#N/A</v>
      </c>
      <c r="R4280" s="36" t="e">
        <f ca="1">LEFT(OFFSET(Lists!$S$2,P4280-1+MATCH(F4280,OFFSET(Lists!$T$3,P4280-1,0,Q4280-P4280+1),0),0),6)</f>
        <v>#N/A</v>
      </c>
      <c r="S4280" s="36" t="e">
        <f ca="1">VLOOKUP(R4280,Lists!B:D,3,FALSE)</f>
        <v>#N/A</v>
      </c>
      <c r="T4280" s="36" t="str">
        <f>IF(F4280&lt;&gt;"",MATCH(R4280,'Maximum minutes'!B:B,0),"")</f>
        <v/>
      </c>
      <c r="U4280" s="36">
        <f ca="1">IF(F4280&lt;&gt;"",COUNTA(OFFSET('Maximum minutes'!$C$1,'Annexe A1 Cours'!T4280,0,1,50)),0)</f>
        <v>0</v>
      </c>
      <c r="V4280" s="37">
        <f ca="1">IFERROR(OFFSET('Maximum minutes'!$C$1,T4280+1,-1+MATCH(G4280,OFFSET('Maximum minutes'!$C$1,T4280-1,0,1,50),0)),0)</f>
        <v>0</v>
      </c>
      <c r="W4280" s="38">
        <f t="shared" ca="1" si="132"/>
        <v>0</v>
      </c>
    </row>
    <row r="4281" spans="1:23" s="36" customFormat="1" ht="18.75">
      <c r="A4281" s="34"/>
      <c r="B4281" s="39"/>
      <c r="C4281" s="39"/>
      <c r="D4281" s="35"/>
      <c r="E4281" s="40"/>
      <c r="F4281" s="39"/>
      <c r="G4281" s="39"/>
      <c r="H4281" s="39"/>
      <c r="I4281" s="34"/>
      <c r="J4281" s="34"/>
      <c r="K4281" s="34"/>
      <c r="L4281" s="34"/>
      <c r="M4281" s="43" t="str">
        <f ca="1">IFERROR(OFFSET('Maximum minutes'!$C$1,T4281,MATCH(IF(G4281&lt;&gt;"",G4281,F4281),OFFSET('Maximum minutes'!$C$1,T4281-1,0,1,U4281+1),0)-1)*IF(OR(ISNUMBER(J4281),J4281="sans examen"),1,0)*IF(W4281&lt;MinDate,1,0),"")</f>
        <v/>
      </c>
      <c r="N4281" s="36">
        <f t="shared" ca="1" si="133"/>
        <v>0</v>
      </c>
      <c r="O4281" s="36" t="e">
        <f ca="1">LEFT(OFFSET(Lists!$Q$2,MATCH(E4281,Lists!$R$3:$R$19,0),0),4)</f>
        <v>#N/A</v>
      </c>
      <c r="P4281" s="36" t="e">
        <f ca="1">MATCH(O4281,Lists!$S$2:$S$640,1)</f>
        <v>#N/A</v>
      </c>
      <c r="Q4281" s="36" t="e">
        <f ca="1">MATCH(LEFT(OFFSET(Lists!$Q$2,MATCH(E4281,Lists!$R$3:$R$19,0)+1,0),4),Lists!$S$3:$S$640,1)</f>
        <v>#N/A</v>
      </c>
      <c r="R4281" s="36" t="e">
        <f ca="1">LEFT(OFFSET(Lists!$S$2,P4281-1+MATCH(F4281,OFFSET(Lists!$T$3,P4281-1,0,Q4281-P4281+1),0),0),6)</f>
        <v>#N/A</v>
      </c>
      <c r="S4281" s="36" t="e">
        <f ca="1">VLOOKUP(R4281,Lists!B:D,3,FALSE)</f>
        <v>#N/A</v>
      </c>
      <c r="T4281" s="36" t="str">
        <f>IF(F4281&lt;&gt;"",MATCH(R4281,'Maximum minutes'!B:B,0),"")</f>
        <v/>
      </c>
      <c r="U4281" s="36">
        <f ca="1">IF(F4281&lt;&gt;"",COUNTA(OFFSET('Maximum minutes'!$C$1,'Annexe A1 Cours'!T4281,0,1,50)),0)</f>
        <v>0</v>
      </c>
      <c r="V4281" s="37">
        <f ca="1">IFERROR(OFFSET('Maximum minutes'!$C$1,T4281+1,-1+MATCH(G4281,OFFSET('Maximum minutes'!$C$1,T4281-1,0,1,50),0)),0)</f>
        <v>0</v>
      </c>
      <c r="W4281" s="38">
        <f t="shared" ca="1" si="132"/>
        <v>0</v>
      </c>
    </row>
    <row r="4282" spans="1:23" s="36" customFormat="1" ht="18.75">
      <c r="A4282" s="34"/>
      <c r="B4282" s="39"/>
      <c r="C4282" s="39"/>
      <c r="D4282" s="35"/>
      <c r="E4282" s="40"/>
      <c r="F4282" s="39"/>
      <c r="G4282" s="39"/>
      <c r="H4282" s="39"/>
      <c r="I4282" s="34"/>
      <c r="J4282" s="34"/>
      <c r="K4282" s="34"/>
      <c r="L4282" s="34"/>
      <c r="M4282" s="43" t="str">
        <f ca="1">IFERROR(OFFSET('Maximum minutes'!$C$1,T4282,MATCH(IF(G4282&lt;&gt;"",G4282,F4282),OFFSET('Maximum minutes'!$C$1,T4282-1,0,1,U4282+1),0)-1)*IF(OR(ISNUMBER(J4282),J4282="sans examen"),1,0)*IF(W4282&lt;MinDate,1,0),"")</f>
        <v/>
      </c>
      <c r="N4282" s="36">
        <f t="shared" ca="1" si="133"/>
        <v>0</v>
      </c>
      <c r="O4282" s="36" t="e">
        <f ca="1">LEFT(OFFSET(Lists!$Q$2,MATCH(E4282,Lists!$R$3:$R$19,0),0),4)</f>
        <v>#N/A</v>
      </c>
      <c r="P4282" s="36" t="e">
        <f ca="1">MATCH(O4282,Lists!$S$2:$S$640,1)</f>
        <v>#N/A</v>
      </c>
      <c r="Q4282" s="36" t="e">
        <f ca="1">MATCH(LEFT(OFFSET(Lists!$Q$2,MATCH(E4282,Lists!$R$3:$R$19,0)+1,0),4),Lists!$S$3:$S$640,1)</f>
        <v>#N/A</v>
      </c>
      <c r="R4282" s="36" t="e">
        <f ca="1">LEFT(OFFSET(Lists!$S$2,P4282-1+MATCH(F4282,OFFSET(Lists!$T$3,P4282-1,0,Q4282-P4282+1),0),0),6)</f>
        <v>#N/A</v>
      </c>
      <c r="S4282" s="36" t="e">
        <f ca="1">VLOOKUP(R4282,Lists!B:D,3,FALSE)</f>
        <v>#N/A</v>
      </c>
      <c r="T4282" s="36" t="str">
        <f>IF(F4282&lt;&gt;"",MATCH(R4282,'Maximum minutes'!B:B,0),"")</f>
        <v/>
      </c>
      <c r="U4282" s="36">
        <f ca="1">IF(F4282&lt;&gt;"",COUNTA(OFFSET('Maximum minutes'!$C$1,'Annexe A1 Cours'!T4282,0,1,50)),0)</f>
        <v>0</v>
      </c>
      <c r="V4282" s="37">
        <f ca="1">IFERROR(OFFSET('Maximum minutes'!$C$1,T4282+1,-1+MATCH(G4282,OFFSET('Maximum minutes'!$C$1,T4282-1,0,1,50),0)),0)</f>
        <v>0</v>
      </c>
      <c r="W4282" s="38">
        <f t="shared" ca="1" si="132"/>
        <v>0</v>
      </c>
    </row>
    <row r="4283" spans="1:23" s="36" customFormat="1" ht="18.75">
      <c r="A4283" s="34"/>
      <c r="B4283" s="39"/>
      <c r="C4283" s="39"/>
      <c r="D4283" s="35"/>
      <c r="E4283" s="40"/>
      <c r="F4283" s="39"/>
      <c r="G4283" s="39"/>
      <c r="H4283" s="39"/>
      <c r="I4283" s="34"/>
      <c r="J4283" s="34"/>
      <c r="K4283" s="34"/>
      <c r="L4283" s="34"/>
      <c r="M4283" s="43" t="str">
        <f ca="1">IFERROR(OFFSET('Maximum minutes'!$C$1,T4283,MATCH(IF(G4283&lt;&gt;"",G4283,F4283),OFFSET('Maximum minutes'!$C$1,T4283-1,0,1,U4283+1),0)-1)*IF(OR(ISNUMBER(J4283),J4283="sans examen"),1,0)*IF(W4283&lt;MinDate,1,0),"")</f>
        <v/>
      </c>
      <c r="N4283" s="36">
        <f t="shared" ca="1" si="133"/>
        <v>0</v>
      </c>
      <c r="O4283" s="36" t="e">
        <f ca="1">LEFT(OFFSET(Lists!$Q$2,MATCH(E4283,Lists!$R$3:$R$19,0),0),4)</f>
        <v>#N/A</v>
      </c>
      <c r="P4283" s="36" t="e">
        <f ca="1">MATCH(O4283,Lists!$S$2:$S$640,1)</f>
        <v>#N/A</v>
      </c>
      <c r="Q4283" s="36" t="e">
        <f ca="1">MATCH(LEFT(OFFSET(Lists!$Q$2,MATCH(E4283,Lists!$R$3:$R$19,0)+1,0),4),Lists!$S$3:$S$640,1)</f>
        <v>#N/A</v>
      </c>
      <c r="R4283" s="36" t="e">
        <f ca="1">LEFT(OFFSET(Lists!$S$2,P4283-1+MATCH(F4283,OFFSET(Lists!$T$3,P4283-1,0,Q4283-P4283+1),0),0),6)</f>
        <v>#N/A</v>
      </c>
      <c r="S4283" s="36" t="e">
        <f ca="1">VLOOKUP(R4283,Lists!B:D,3,FALSE)</f>
        <v>#N/A</v>
      </c>
      <c r="T4283" s="36" t="str">
        <f>IF(F4283&lt;&gt;"",MATCH(R4283,'Maximum minutes'!B:B,0),"")</f>
        <v/>
      </c>
      <c r="U4283" s="36">
        <f ca="1">IF(F4283&lt;&gt;"",COUNTA(OFFSET('Maximum minutes'!$C$1,'Annexe A1 Cours'!T4283,0,1,50)),0)</f>
        <v>0</v>
      </c>
      <c r="V4283" s="37">
        <f ca="1">IFERROR(OFFSET('Maximum minutes'!$C$1,T4283+1,-1+MATCH(G4283,OFFSET('Maximum minutes'!$C$1,T4283-1,0,1,50),0)),0)</f>
        <v>0</v>
      </c>
      <c r="W4283" s="38">
        <f t="shared" ca="1" si="132"/>
        <v>0</v>
      </c>
    </row>
    <row r="4284" spans="1:23" s="36" customFormat="1" ht="18.75">
      <c r="A4284" s="34"/>
      <c r="B4284" s="39"/>
      <c r="C4284" s="39"/>
      <c r="D4284" s="35"/>
      <c r="E4284" s="40"/>
      <c r="F4284" s="39"/>
      <c r="G4284" s="39"/>
      <c r="H4284" s="39"/>
      <c r="I4284" s="34"/>
      <c r="J4284" s="34"/>
      <c r="K4284" s="34"/>
      <c r="L4284" s="34"/>
      <c r="M4284" s="43" t="str">
        <f ca="1">IFERROR(OFFSET('Maximum minutes'!$C$1,T4284,MATCH(IF(G4284&lt;&gt;"",G4284,F4284),OFFSET('Maximum minutes'!$C$1,T4284-1,0,1,U4284+1),0)-1)*IF(OR(ISNUMBER(J4284),J4284="sans examen"),1,0)*IF(W4284&lt;MinDate,1,0),"")</f>
        <v/>
      </c>
      <c r="N4284" s="36">
        <f t="shared" ca="1" si="133"/>
        <v>0</v>
      </c>
      <c r="O4284" s="36" t="e">
        <f ca="1">LEFT(OFFSET(Lists!$Q$2,MATCH(E4284,Lists!$R$3:$R$19,0),0),4)</f>
        <v>#N/A</v>
      </c>
      <c r="P4284" s="36" t="e">
        <f ca="1">MATCH(O4284,Lists!$S$2:$S$640,1)</f>
        <v>#N/A</v>
      </c>
      <c r="Q4284" s="36" t="e">
        <f ca="1">MATCH(LEFT(OFFSET(Lists!$Q$2,MATCH(E4284,Lists!$R$3:$R$19,0)+1,0),4),Lists!$S$3:$S$640,1)</f>
        <v>#N/A</v>
      </c>
      <c r="R4284" s="36" t="e">
        <f ca="1">LEFT(OFFSET(Lists!$S$2,P4284-1+MATCH(F4284,OFFSET(Lists!$T$3,P4284-1,0,Q4284-P4284+1),0),0),6)</f>
        <v>#N/A</v>
      </c>
      <c r="S4284" s="36" t="e">
        <f ca="1">VLOOKUP(R4284,Lists!B:D,3,FALSE)</f>
        <v>#N/A</v>
      </c>
      <c r="T4284" s="36" t="str">
        <f>IF(F4284&lt;&gt;"",MATCH(R4284,'Maximum minutes'!B:B,0),"")</f>
        <v/>
      </c>
      <c r="U4284" s="36">
        <f ca="1">IF(F4284&lt;&gt;"",COUNTA(OFFSET('Maximum minutes'!$C$1,'Annexe A1 Cours'!T4284,0,1,50)),0)</f>
        <v>0</v>
      </c>
      <c r="V4284" s="37">
        <f ca="1">IFERROR(OFFSET('Maximum minutes'!$C$1,T4284+1,-1+MATCH(G4284,OFFSET('Maximum minutes'!$C$1,T4284-1,0,1,50),0)),0)</f>
        <v>0</v>
      </c>
      <c r="W4284" s="38">
        <f t="shared" ca="1" si="132"/>
        <v>0</v>
      </c>
    </row>
    <row r="4285" spans="1:23" s="36" customFormat="1" ht="18.75">
      <c r="A4285" s="34"/>
      <c r="B4285" s="39"/>
      <c r="C4285" s="39"/>
      <c r="D4285" s="35"/>
      <c r="E4285" s="40"/>
      <c r="F4285" s="39"/>
      <c r="G4285" s="39"/>
      <c r="H4285" s="39"/>
      <c r="I4285" s="34"/>
      <c r="J4285" s="34"/>
      <c r="K4285" s="34"/>
      <c r="L4285" s="34"/>
      <c r="M4285" s="43" t="str">
        <f ca="1">IFERROR(OFFSET('Maximum minutes'!$C$1,T4285,MATCH(IF(G4285&lt;&gt;"",G4285,F4285),OFFSET('Maximum minutes'!$C$1,T4285-1,0,1,U4285+1),0)-1)*IF(OR(ISNUMBER(J4285),J4285="sans examen"),1,0)*IF(W4285&lt;MinDate,1,0),"")</f>
        <v/>
      </c>
      <c r="N4285" s="36">
        <f t="shared" ca="1" si="133"/>
        <v>0</v>
      </c>
      <c r="O4285" s="36" t="e">
        <f ca="1">LEFT(OFFSET(Lists!$Q$2,MATCH(E4285,Lists!$R$3:$R$19,0),0),4)</f>
        <v>#N/A</v>
      </c>
      <c r="P4285" s="36" t="e">
        <f ca="1">MATCH(O4285,Lists!$S$2:$S$640,1)</f>
        <v>#N/A</v>
      </c>
      <c r="Q4285" s="36" t="e">
        <f ca="1">MATCH(LEFT(OFFSET(Lists!$Q$2,MATCH(E4285,Lists!$R$3:$R$19,0)+1,0),4),Lists!$S$3:$S$640,1)</f>
        <v>#N/A</v>
      </c>
      <c r="R4285" s="36" t="e">
        <f ca="1">LEFT(OFFSET(Lists!$S$2,P4285-1+MATCH(F4285,OFFSET(Lists!$T$3,P4285-1,0,Q4285-P4285+1),0),0),6)</f>
        <v>#N/A</v>
      </c>
      <c r="S4285" s="36" t="e">
        <f ca="1">VLOOKUP(R4285,Lists!B:D,3,FALSE)</f>
        <v>#N/A</v>
      </c>
      <c r="T4285" s="36" t="str">
        <f>IF(F4285&lt;&gt;"",MATCH(R4285,'Maximum minutes'!B:B,0),"")</f>
        <v/>
      </c>
      <c r="U4285" s="36">
        <f ca="1">IF(F4285&lt;&gt;"",COUNTA(OFFSET('Maximum minutes'!$C$1,'Annexe A1 Cours'!T4285,0,1,50)),0)</f>
        <v>0</v>
      </c>
      <c r="V4285" s="37">
        <f ca="1">IFERROR(OFFSET('Maximum minutes'!$C$1,T4285+1,-1+MATCH(G4285,OFFSET('Maximum minutes'!$C$1,T4285-1,0,1,50),0)),0)</f>
        <v>0</v>
      </c>
      <c r="W4285" s="38">
        <f t="shared" ca="1" si="132"/>
        <v>0</v>
      </c>
    </row>
    <row r="4286" spans="1:23" s="36" customFormat="1" ht="18.75">
      <c r="A4286" s="34"/>
      <c r="B4286" s="39"/>
      <c r="C4286" s="39"/>
      <c r="D4286" s="35"/>
      <c r="E4286" s="40"/>
      <c r="F4286" s="39"/>
      <c r="G4286" s="39"/>
      <c r="H4286" s="39"/>
      <c r="I4286" s="34"/>
      <c r="J4286" s="34"/>
      <c r="K4286" s="34"/>
      <c r="L4286" s="34"/>
      <c r="M4286" s="43" t="str">
        <f ca="1">IFERROR(OFFSET('Maximum minutes'!$C$1,T4286,MATCH(IF(G4286&lt;&gt;"",G4286,F4286),OFFSET('Maximum minutes'!$C$1,T4286-1,0,1,U4286+1),0)-1)*IF(OR(ISNUMBER(J4286),J4286="sans examen"),1,0)*IF(W4286&lt;MinDate,1,0),"")</f>
        <v/>
      </c>
      <c r="N4286" s="36">
        <f t="shared" ca="1" si="133"/>
        <v>0</v>
      </c>
      <c r="O4286" s="36" t="e">
        <f ca="1">LEFT(OFFSET(Lists!$Q$2,MATCH(E4286,Lists!$R$3:$R$19,0),0),4)</f>
        <v>#N/A</v>
      </c>
      <c r="P4286" s="36" t="e">
        <f ca="1">MATCH(O4286,Lists!$S$2:$S$640,1)</f>
        <v>#N/A</v>
      </c>
      <c r="Q4286" s="36" t="e">
        <f ca="1">MATCH(LEFT(OFFSET(Lists!$Q$2,MATCH(E4286,Lists!$R$3:$R$19,0)+1,0),4),Lists!$S$3:$S$640,1)</f>
        <v>#N/A</v>
      </c>
      <c r="R4286" s="36" t="e">
        <f ca="1">LEFT(OFFSET(Lists!$S$2,P4286-1+MATCH(F4286,OFFSET(Lists!$T$3,P4286-1,0,Q4286-P4286+1),0),0),6)</f>
        <v>#N/A</v>
      </c>
      <c r="S4286" s="36" t="e">
        <f ca="1">VLOOKUP(R4286,Lists!B:D,3,FALSE)</f>
        <v>#N/A</v>
      </c>
      <c r="T4286" s="36" t="str">
        <f>IF(F4286&lt;&gt;"",MATCH(R4286,'Maximum minutes'!B:B,0),"")</f>
        <v/>
      </c>
      <c r="U4286" s="36">
        <f ca="1">IF(F4286&lt;&gt;"",COUNTA(OFFSET('Maximum minutes'!$C$1,'Annexe A1 Cours'!T4286,0,1,50)),0)</f>
        <v>0</v>
      </c>
      <c r="V4286" s="37">
        <f ca="1">IFERROR(OFFSET('Maximum minutes'!$C$1,T4286+1,-1+MATCH(G4286,OFFSET('Maximum minutes'!$C$1,T4286-1,0,1,50),0)),0)</f>
        <v>0</v>
      </c>
      <c r="W4286" s="38">
        <f t="shared" ca="1" si="132"/>
        <v>0</v>
      </c>
    </row>
    <row r="4287" spans="1:23" s="36" customFormat="1" ht="18.75">
      <c r="A4287" s="34"/>
      <c r="B4287" s="39"/>
      <c r="C4287" s="39"/>
      <c r="D4287" s="35"/>
      <c r="E4287" s="40"/>
      <c r="F4287" s="39"/>
      <c r="G4287" s="39"/>
      <c r="H4287" s="39"/>
      <c r="I4287" s="34"/>
      <c r="J4287" s="34"/>
      <c r="K4287" s="34"/>
      <c r="L4287" s="34"/>
      <c r="M4287" s="43" t="str">
        <f ca="1">IFERROR(OFFSET('Maximum minutes'!$C$1,T4287,MATCH(IF(G4287&lt;&gt;"",G4287,F4287),OFFSET('Maximum minutes'!$C$1,T4287-1,0,1,U4287+1),0)-1)*IF(OR(ISNUMBER(J4287),J4287="sans examen"),1,0)*IF(W4287&lt;MinDate,1,0),"")</f>
        <v/>
      </c>
      <c r="N4287" s="36">
        <f t="shared" ca="1" si="133"/>
        <v>0</v>
      </c>
      <c r="O4287" s="36" t="e">
        <f ca="1">LEFT(OFFSET(Lists!$Q$2,MATCH(E4287,Lists!$R$3:$R$19,0),0),4)</f>
        <v>#N/A</v>
      </c>
      <c r="P4287" s="36" t="e">
        <f ca="1">MATCH(O4287,Lists!$S$2:$S$640,1)</f>
        <v>#N/A</v>
      </c>
      <c r="Q4287" s="36" t="e">
        <f ca="1">MATCH(LEFT(OFFSET(Lists!$Q$2,MATCH(E4287,Lists!$R$3:$R$19,0)+1,0),4),Lists!$S$3:$S$640,1)</f>
        <v>#N/A</v>
      </c>
      <c r="R4287" s="36" t="e">
        <f ca="1">LEFT(OFFSET(Lists!$S$2,P4287-1+MATCH(F4287,OFFSET(Lists!$T$3,P4287-1,0,Q4287-P4287+1),0),0),6)</f>
        <v>#N/A</v>
      </c>
      <c r="S4287" s="36" t="e">
        <f ca="1">VLOOKUP(R4287,Lists!B:D,3,FALSE)</f>
        <v>#N/A</v>
      </c>
      <c r="T4287" s="36" t="str">
        <f>IF(F4287&lt;&gt;"",MATCH(R4287,'Maximum minutes'!B:B,0),"")</f>
        <v/>
      </c>
      <c r="U4287" s="36">
        <f ca="1">IF(F4287&lt;&gt;"",COUNTA(OFFSET('Maximum minutes'!$C$1,'Annexe A1 Cours'!T4287,0,1,50)),0)</f>
        <v>0</v>
      </c>
      <c r="V4287" s="37">
        <f ca="1">IFERROR(OFFSET('Maximum minutes'!$C$1,T4287+1,-1+MATCH(G4287,OFFSET('Maximum minutes'!$C$1,T4287-1,0,1,50),0)),0)</f>
        <v>0</v>
      </c>
      <c r="W4287" s="38">
        <f t="shared" ca="1" si="132"/>
        <v>0</v>
      </c>
    </row>
    <row r="4288" spans="1:23" s="36" customFormat="1" ht="18.75">
      <c r="A4288" s="34"/>
      <c r="B4288" s="39"/>
      <c r="C4288" s="39"/>
      <c r="D4288" s="35"/>
      <c r="E4288" s="40"/>
      <c r="F4288" s="39"/>
      <c r="G4288" s="39"/>
      <c r="H4288" s="39"/>
      <c r="I4288" s="34"/>
      <c r="J4288" s="34"/>
      <c r="K4288" s="34"/>
      <c r="L4288" s="34"/>
      <c r="M4288" s="43" t="str">
        <f ca="1">IFERROR(OFFSET('Maximum minutes'!$C$1,T4288,MATCH(IF(G4288&lt;&gt;"",G4288,F4288),OFFSET('Maximum minutes'!$C$1,T4288-1,0,1,U4288+1),0)-1)*IF(OR(ISNUMBER(J4288),J4288="sans examen"),1,0)*IF(W4288&lt;MinDate,1,0),"")</f>
        <v/>
      </c>
      <c r="N4288" s="36">
        <f t="shared" ca="1" si="133"/>
        <v>0</v>
      </c>
      <c r="O4288" s="36" t="e">
        <f ca="1">LEFT(OFFSET(Lists!$Q$2,MATCH(E4288,Lists!$R$3:$R$19,0),0),4)</f>
        <v>#N/A</v>
      </c>
      <c r="P4288" s="36" t="e">
        <f ca="1">MATCH(O4288,Lists!$S$2:$S$640,1)</f>
        <v>#N/A</v>
      </c>
      <c r="Q4288" s="36" t="e">
        <f ca="1">MATCH(LEFT(OFFSET(Lists!$Q$2,MATCH(E4288,Lists!$R$3:$R$19,0)+1,0),4),Lists!$S$3:$S$640,1)</f>
        <v>#N/A</v>
      </c>
      <c r="R4288" s="36" t="e">
        <f ca="1">LEFT(OFFSET(Lists!$S$2,P4288-1+MATCH(F4288,OFFSET(Lists!$T$3,P4288-1,0,Q4288-P4288+1),0),0),6)</f>
        <v>#N/A</v>
      </c>
      <c r="S4288" s="36" t="e">
        <f ca="1">VLOOKUP(R4288,Lists!B:D,3,FALSE)</f>
        <v>#N/A</v>
      </c>
      <c r="T4288" s="36" t="str">
        <f>IF(F4288&lt;&gt;"",MATCH(R4288,'Maximum minutes'!B:B,0),"")</f>
        <v/>
      </c>
      <c r="U4288" s="36">
        <f ca="1">IF(F4288&lt;&gt;"",COUNTA(OFFSET('Maximum minutes'!$C$1,'Annexe A1 Cours'!T4288,0,1,50)),0)</f>
        <v>0</v>
      </c>
      <c r="V4288" s="37">
        <f ca="1">IFERROR(OFFSET('Maximum minutes'!$C$1,T4288+1,-1+MATCH(G4288,OFFSET('Maximum minutes'!$C$1,T4288-1,0,1,50),0)),0)</f>
        <v>0</v>
      </c>
      <c r="W4288" s="38">
        <f t="shared" ca="1" si="132"/>
        <v>0</v>
      </c>
    </row>
    <row r="4289" spans="1:23" s="36" customFormat="1" ht="18.75">
      <c r="A4289" s="34"/>
      <c r="B4289" s="39"/>
      <c r="C4289" s="39"/>
      <c r="D4289" s="35"/>
      <c r="E4289" s="40"/>
      <c r="F4289" s="39"/>
      <c r="G4289" s="39"/>
      <c r="H4289" s="39"/>
      <c r="I4289" s="34"/>
      <c r="J4289" s="34"/>
      <c r="K4289" s="34"/>
      <c r="L4289" s="34"/>
      <c r="M4289" s="43" t="str">
        <f ca="1">IFERROR(OFFSET('Maximum minutes'!$C$1,T4289,MATCH(IF(G4289&lt;&gt;"",G4289,F4289),OFFSET('Maximum minutes'!$C$1,T4289-1,0,1,U4289+1),0)-1)*IF(OR(ISNUMBER(J4289),J4289="sans examen"),1,0)*IF(W4289&lt;MinDate,1,0),"")</f>
        <v/>
      </c>
      <c r="N4289" s="36">
        <f t="shared" ca="1" si="133"/>
        <v>0</v>
      </c>
      <c r="O4289" s="36" t="e">
        <f ca="1">LEFT(OFFSET(Lists!$Q$2,MATCH(E4289,Lists!$R$3:$R$19,0),0),4)</f>
        <v>#N/A</v>
      </c>
      <c r="P4289" s="36" t="e">
        <f ca="1">MATCH(O4289,Lists!$S$2:$S$640,1)</f>
        <v>#N/A</v>
      </c>
      <c r="Q4289" s="36" t="e">
        <f ca="1">MATCH(LEFT(OFFSET(Lists!$Q$2,MATCH(E4289,Lists!$R$3:$R$19,0)+1,0),4),Lists!$S$3:$S$640,1)</f>
        <v>#N/A</v>
      </c>
      <c r="R4289" s="36" t="e">
        <f ca="1">LEFT(OFFSET(Lists!$S$2,P4289-1+MATCH(F4289,OFFSET(Lists!$T$3,P4289-1,0,Q4289-P4289+1),0),0),6)</f>
        <v>#N/A</v>
      </c>
      <c r="S4289" s="36" t="e">
        <f ca="1">VLOOKUP(R4289,Lists!B:D,3,FALSE)</f>
        <v>#N/A</v>
      </c>
      <c r="T4289" s="36" t="str">
        <f>IF(F4289&lt;&gt;"",MATCH(R4289,'Maximum minutes'!B:B,0),"")</f>
        <v/>
      </c>
      <c r="U4289" s="36">
        <f ca="1">IF(F4289&lt;&gt;"",COUNTA(OFFSET('Maximum minutes'!$C$1,'Annexe A1 Cours'!T4289,0,1,50)),0)</f>
        <v>0</v>
      </c>
      <c r="V4289" s="37">
        <f ca="1">IFERROR(OFFSET('Maximum minutes'!$C$1,T4289+1,-1+MATCH(G4289,OFFSET('Maximum minutes'!$C$1,T4289-1,0,1,50),0)),0)</f>
        <v>0</v>
      </c>
      <c r="W4289" s="38">
        <f t="shared" ca="1" si="132"/>
        <v>0</v>
      </c>
    </row>
    <row r="4290" spans="1:23" s="36" customFormat="1" ht="18.75">
      <c r="A4290" s="34"/>
      <c r="B4290" s="39"/>
      <c r="C4290" s="39"/>
      <c r="D4290" s="35"/>
      <c r="E4290" s="40"/>
      <c r="F4290" s="39"/>
      <c r="G4290" s="39"/>
      <c r="H4290" s="39"/>
      <c r="I4290" s="34"/>
      <c r="J4290" s="34"/>
      <c r="K4290" s="34"/>
      <c r="L4290" s="34"/>
      <c r="M4290" s="43" t="str">
        <f ca="1">IFERROR(OFFSET('Maximum minutes'!$C$1,T4290,MATCH(IF(G4290&lt;&gt;"",G4290,F4290),OFFSET('Maximum minutes'!$C$1,T4290-1,0,1,U4290+1),0)-1)*IF(OR(ISNUMBER(J4290),J4290="sans examen"),1,0)*IF(W4290&lt;MinDate,1,0),"")</f>
        <v/>
      </c>
      <c r="N4290" s="36">
        <f t="shared" ca="1" si="133"/>
        <v>0</v>
      </c>
      <c r="O4290" s="36" t="e">
        <f ca="1">LEFT(OFFSET(Lists!$Q$2,MATCH(E4290,Lists!$R$3:$R$19,0),0),4)</f>
        <v>#N/A</v>
      </c>
      <c r="P4290" s="36" t="e">
        <f ca="1">MATCH(O4290,Lists!$S$2:$S$640,1)</f>
        <v>#N/A</v>
      </c>
      <c r="Q4290" s="36" t="e">
        <f ca="1">MATCH(LEFT(OFFSET(Lists!$Q$2,MATCH(E4290,Lists!$R$3:$R$19,0)+1,0),4),Lists!$S$3:$S$640,1)</f>
        <v>#N/A</v>
      </c>
      <c r="R4290" s="36" t="e">
        <f ca="1">LEFT(OFFSET(Lists!$S$2,P4290-1+MATCH(F4290,OFFSET(Lists!$T$3,P4290-1,0,Q4290-P4290+1),0),0),6)</f>
        <v>#N/A</v>
      </c>
      <c r="S4290" s="36" t="e">
        <f ca="1">VLOOKUP(R4290,Lists!B:D,3,FALSE)</f>
        <v>#N/A</v>
      </c>
      <c r="T4290" s="36" t="str">
        <f>IF(F4290&lt;&gt;"",MATCH(R4290,'Maximum minutes'!B:B,0),"")</f>
        <v/>
      </c>
      <c r="U4290" s="36">
        <f ca="1">IF(F4290&lt;&gt;"",COUNTA(OFFSET('Maximum minutes'!$C$1,'Annexe A1 Cours'!T4290,0,1,50)),0)</f>
        <v>0</v>
      </c>
      <c r="V4290" s="37">
        <f ca="1">IFERROR(OFFSET('Maximum minutes'!$C$1,T4290+1,-1+MATCH(G4290,OFFSET('Maximum minutes'!$C$1,T4290-1,0,1,50),0)),0)</f>
        <v>0</v>
      </c>
      <c r="W4290" s="38">
        <f t="shared" ca="1" si="132"/>
        <v>0</v>
      </c>
    </row>
    <row r="4291" spans="1:23" s="36" customFormat="1" ht="18.75">
      <c r="A4291" s="34"/>
      <c r="B4291" s="39"/>
      <c r="C4291" s="39"/>
      <c r="D4291" s="35"/>
      <c r="E4291" s="40"/>
      <c r="F4291" s="39"/>
      <c r="G4291" s="39"/>
      <c r="H4291" s="39"/>
      <c r="I4291" s="34"/>
      <c r="J4291" s="34"/>
      <c r="K4291" s="34"/>
      <c r="L4291" s="34"/>
      <c r="M4291" s="43" t="str">
        <f ca="1">IFERROR(OFFSET('Maximum minutes'!$C$1,T4291,MATCH(IF(G4291&lt;&gt;"",G4291,F4291),OFFSET('Maximum minutes'!$C$1,T4291-1,0,1,U4291+1),0)-1)*IF(OR(ISNUMBER(J4291),J4291="sans examen"),1,0)*IF(W4291&lt;MinDate,1,0),"")</f>
        <v/>
      </c>
      <c r="N4291" s="36">
        <f t="shared" ca="1" si="133"/>
        <v>0</v>
      </c>
      <c r="O4291" s="36" t="e">
        <f ca="1">LEFT(OFFSET(Lists!$Q$2,MATCH(E4291,Lists!$R$3:$R$19,0),0),4)</f>
        <v>#N/A</v>
      </c>
      <c r="P4291" s="36" t="e">
        <f ca="1">MATCH(O4291,Lists!$S$2:$S$640,1)</f>
        <v>#N/A</v>
      </c>
      <c r="Q4291" s="36" t="e">
        <f ca="1">MATCH(LEFT(OFFSET(Lists!$Q$2,MATCH(E4291,Lists!$R$3:$R$19,0)+1,0),4),Lists!$S$3:$S$640,1)</f>
        <v>#N/A</v>
      </c>
      <c r="R4291" s="36" t="e">
        <f ca="1">LEFT(OFFSET(Lists!$S$2,P4291-1+MATCH(F4291,OFFSET(Lists!$T$3,P4291-1,0,Q4291-P4291+1),0),0),6)</f>
        <v>#N/A</v>
      </c>
      <c r="S4291" s="36" t="e">
        <f ca="1">VLOOKUP(R4291,Lists!B:D,3,FALSE)</f>
        <v>#N/A</v>
      </c>
      <c r="T4291" s="36" t="str">
        <f>IF(F4291&lt;&gt;"",MATCH(R4291,'Maximum minutes'!B:B,0),"")</f>
        <v/>
      </c>
      <c r="U4291" s="36">
        <f ca="1">IF(F4291&lt;&gt;"",COUNTA(OFFSET('Maximum minutes'!$C$1,'Annexe A1 Cours'!T4291,0,1,50)),0)</f>
        <v>0</v>
      </c>
      <c r="V4291" s="37">
        <f ca="1">IFERROR(OFFSET('Maximum minutes'!$C$1,T4291+1,-1+MATCH(G4291,OFFSET('Maximum minutes'!$C$1,T4291-1,0,1,50),0)),0)</f>
        <v>0</v>
      </c>
      <c r="W4291" s="38">
        <f t="shared" ca="1" si="132"/>
        <v>0</v>
      </c>
    </row>
    <row r="4292" spans="1:23" s="36" customFormat="1" ht="18.75">
      <c r="A4292" s="34"/>
      <c r="B4292" s="39"/>
      <c r="C4292" s="39"/>
      <c r="D4292" s="35"/>
      <c r="E4292" s="40"/>
      <c r="F4292" s="39"/>
      <c r="G4292" s="39"/>
      <c r="H4292" s="39"/>
      <c r="I4292" s="34"/>
      <c r="J4292" s="34"/>
      <c r="K4292" s="34"/>
      <c r="L4292" s="34"/>
      <c r="M4292" s="43" t="str">
        <f ca="1">IFERROR(OFFSET('Maximum minutes'!$C$1,T4292,MATCH(IF(G4292&lt;&gt;"",G4292,F4292),OFFSET('Maximum minutes'!$C$1,T4292-1,0,1,U4292+1),0)-1)*IF(OR(ISNUMBER(J4292),J4292="sans examen"),1,0)*IF(W4292&lt;MinDate,1,0),"")</f>
        <v/>
      </c>
      <c r="N4292" s="36">
        <f t="shared" ca="1" si="133"/>
        <v>0</v>
      </c>
      <c r="O4292" s="36" t="e">
        <f ca="1">LEFT(OFFSET(Lists!$Q$2,MATCH(E4292,Lists!$R$3:$R$19,0),0),4)</f>
        <v>#N/A</v>
      </c>
      <c r="P4292" s="36" t="e">
        <f ca="1">MATCH(O4292,Lists!$S$2:$S$640,1)</f>
        <v>#N/A</v>
      </c>
      <c r="Q4292" s="36" t="e">
        <f ca="1">MATCH(LEFT(OFFSET(Lists!$Q$2,MATCH(E4292,Lists!$R$3:$R$19,0)+1,0),4),Lists!$S$3:$S$640,1)</f>
        <v>#N/A</v>
      </c>
      <c r="R4292" s="36" t="e">
        <f ca="1">LEFT(OFFSET(Lists!$S$2,P4292-1+MATCH(F4292,OFFSET(Lists!$T$3,P4292-1,0,Q4292-P4292+1),0),0),6)</f>
        <v>#N/A</v>
      </c>
      <c r="S4292" s="36" t="e">
        <f ca="1">VLOOKUP(R4292,Lists!B:D,3,FALSE)</f>
        <v>#N/A</v>
      </c>
      <c r="T4292" s="36" t="str">
        <f>IF(F4292&lt;&gt;"",MATCH(R4292,'Maximum minutes'!B:B,0),"")</f>
        <v/>
      </c>
      <c r="U4292" s="36">
        <f ca="1">IF(F4292&lt;&gt;"",COUNTA(OFFSET('Maximum minutes'!$C$1,'Annexe A1 Cours'!T4292,0,1,50)),0)</f>
        <v>0</v>
      </c>
      <c r="V4292" s="37">
        <f ca="1">IFERROR(OFFSET('Maximum minutes'!$C$1,T4292+1,-1+MATCH(G4292,OFFSET('Maximum minutes'!$C$1,T4292-1,0,1,50),0)),0)</f>
        <v>0</v>
      </c>
      <c r="W4292" s="38">
        <f t="shared" ca="1" si="132"/>
        <v>0</v>
      </c>
    </row>
    <row r="4293" spans="1:23" s="36" customFormat="1" ht="18.75">
      <c r="A4293" s="34"/>
      <c r="B4293" s="39"/>
      <c r="C4293" s="39"/>
      <c r="D4293" s="35"/>
      <c r="E4293" s="40"/>
      <c r="F4293" s="39"/>
      <c r="G4293" s="39"/>
      <c r="H4293" s="39"/>
      <c r="I4293" s="34"/>
      <c r="J4293" s="34"/>
      <c r="K4293" s="34"/>
      <c r="L4293" s="34"/>
      <c r="M4293" s="43" t="str">
        <f ca="1">IFERROR(OFFSET('Maximum minutes'!$C$1,T4293,MATCH(IF(G4293&lt;&gt;"",G4293,F4293),OFFSET('Maximum minutes'!$C$1,T4293-1,0,1,U4293+1),0)-1)*IF(OR(ISNUMBER(J4293),J4293="sans examen"),1,0)*IF(W4293&lt;MinDate,1,0),"")</f>
        <v/>
      </c>
      <c r="N4293" s="36">
        <f t="shared" ca="1" si="133"/>
        <v>0</v>
      </c>
      <c r="O4293" s="36" t="e">
        <f ca="1">LEFT(OFFSET(Lists!$Q$2,MATCH(E4293,Lists!$R$3:$R$19,0),0),4)</f>
        <v>#N/A</v>
      </c>
      <c r="P4293" s="36" t="e">
        <f ca="1">MATCH(O4293,Lists!$S$2:$S$640,1)</f>
        <v>#N/A</v>
      </c>
      <c r="Q4293" s="36" t="e">
        <f ca="1">MATCH(LEFT(OFFSET(Lists!$Q$2,MATCH(E4293,Lists!$R$3:$R$19,0)+1,0),4),Lists!$S$3:$S$640,1)</f>
        <v>#N/A</v>
      </c>
      <c r="R4293" s="36" t="e">
        <f ca="1">LEFT(OFFSET(Lists!$S$2,P4293-1+MATCH(F4293,OFFSET(Lists!$T$3,P4293-1,0,Q4293-P4293+1),0),0),6)</f>
        <v>#N/A</v>
      </c>
      <c r="S4293" s="36" t="e">
        <f ca="1">VLOOKUP(R4293,Lists!B:D,3,FALSE)</f>
        <v>#N/A</v>
      </c>
      <c r="T4293" s="36" t="str">
        <f>IF(F4293&lt;&gt;"",MATCH(R4293,'Maximum minutes'!B:B,0),"")</f>
        <v/>
      </c>
      <c r="U4293" s="36">
        <f ca="1">IF(F4293&lt;&gt;"",COUNTA(OFFSET('Maximum minutes'!$C$1,'Annexe A1 Cours'!T4293,0,1,50)),0)</f>
        <v>0</v>
      </c>
      <c r="V4293" s="37">
        <f ca="1">IFERROR(OFFSET('Maximum minutes'!$C$1,T4293+1,-1+MATCH(G4293,OFFSET('Maximum minutes'!$C$1,T4293-1,0,1,50),0)),0)</f>
        <v>0</v>
      </c>
      <c r="W4293" s="38">
        <f t="shared" ca="1" si="132"/>
        <v>0</v>
      </c>
    </row>
    <row r="4294" spans="1:23" s="36" customFormat="1" ht="18.75">
      <c r="A4294" s="34"/>
      <c r="B4294" s="39"/>
      <c r="C4294" s="39"/>
      <c r="D4294" s="35"/>
      <c r="E4294" s="40"/>
      <c r="F4294" s="39"/>
      <c r="G4294" s="39"/>
      <c r="H4294" s="39"/>
      <c r="I4294" s="34"/>
      <c r="J4294" s="34"/>
      <c r="K4294" s="34"/>
      <c r="L4294" s="34"/>
      <c r="M4294" s="43" t="str">
        <f ca="1">IFERROR(OFFSET('Maximum minutes'!$C$1,T4294,MATCH(IF(G4294&lt;&gt;"",G4294,F4294),OFFSET('Maximum minutes'!$C$1,T4294-1,0,1,U4294+1),0)-1)*IF(OR(ISNUMBER(J4294),J4294="sans examen"),1,0)*IF(W4294&lt;MinDate,1,0),"")</f>
        <v/>
      </c>
      <c r="N4294" s="36">
        <f t="shared" ca="1" si="133"/>
        <v>0</v>
      </c>
      <c r="O4294" s="36" t="e">
        <f ca="1">LEFT(OFFSET(Lists!$Q$2,MATCH(E4294,Lists!$R$3:$R$19,0),0),4)</f>
        <v>#N/A</v>
      </c>
      <c r="P4294" s="36" t="e">
        <f ca="1">MATCH(O4294,Lists!$S$2:$S$640,1)</f>
        <v>#N/A</v>
      </c>
      <c r="Q4294" s="36" t="e">
        <f ca="1">MATCH(LEFT(OFFSET(Lists!$Q$2,MATCH(E4294,Lists!$R$3:$R$19,0)+1,0),4),Lists!$S$3:$S$640,1)</f>
        <v>#N/A</v>
      </c>
      <c r="R4294" s="36" t="e">
        <f ca="1">LEFT(OFFSET(Lists!$S$2,P4294-1+MATCH(F4294,OFFSET(Lists!$T$3,P4294-1,0,Q4294-P4294+1),0),0),6)</f>
        <v>#N/A</v>
      </c>
      <c r="S4294" s="36" t="e">
        <f ca="1">VLOOKUP(R4294,Lists!B:D,3,FALSE)</f>
        <v>#N/A</v>
      </c>
      <c r="T4294" s="36" t="str">
        <f>IF(F4294&lt;&gt;"",MATCH(R4294,'Maximum minutes'!B:B,0),"")</f>
        <v/>
      </c>
      <c r="U4294" s="36">
        <f ca="1">IF(F4294&lt;&gt;"",COUNTA(OFFSET('Maximum minutes'!$C$1,'Annexe A1 Cours'!T4294,0,1,50)),0)</f>
        <v>0</v>
      </c>
      <c r="V4294" s="37">
        <f ca="1">IFERROR(OFFSET('Maximum minutes'!$C$1,T4294+1,-1+MATCH(G4294,OFFSET('Maximum minutes'!$C$1,T4294-1,0,1,50),0)),0)</f>
        <v>0</v>
      </c>
      <c r="W4294" s="38">
        <f t="shared" ca="1" si="132"/>
        <v>0</v>
      </c>
    </row>
    <row r="4295" spans="1:23" s="36" customFormat="1" ht="18.75">
      <c r="A4295" s="34"/>
      <c r="B4295" s="39"/>
      <c r="C4295" s="39"/>
      <c r="D4295" s="35"/>
      <c r="E4295" s="40"/>
      <c r="F4295" s="39"/>
      <c r="G4295" s="39"/>
      <c r="H4295" s="39"/>
      <c r="I4295" s="34"/>
      <c r="J4295" s="34"/>
      <c r="K4295" s="34"/>
      <c r="L4295" s="34"/>
      <c r="M4295" s="43" t="str">
        <f ca="1">IFERROR(OFFSET('Maximum minutes'!$C$1,T4295,MATCH(IF(G4295&lt;&gt;"",G4295,F4295),OFFSET('Maximum minutes'!$C$1,T4295-1,0,1,U4295+1),0)-1)*IF(OR(ISNUMBER(J4295),J4295="sans examen"),1,0)*IF(W4295&lt;MinDate,1,0),"")</f>
        <v/>
      </c>
      <c r="N4295" s="36">
        <f t="shared" ca="1" si="133"/>
        <v>0</v>
      </c>
      <c r="O4295" s="36" t="e">
        <f ca="1">LEFT(OFFSET(Lists!$Q$2,MATCH(E4295,Lists!$R$3:$R$19,0),0),4)</f>
        <v>#N/A</v>
      </c>
      <c r="P4295" s="36" t="e">
        <f ca="1">MATCH(O4295,Lists!$S$2:$S$640,1)</f>
        <v>#N/A</v>
      </c>
      <c r="Q4295" s="36" t="e">
        <f ca="1">MATCH(LEFT(OFFSET(Lists!$Q$2,MATCH(E4295,Lists!$R$3:$R$19,0)+1,0),4),Lists!$S$3:$S$640,1)</f>
        <v>#N/A</v>
      </c>
      <c r="R4295" s="36" t="e">
        <f ca="1">LEFT(OFFSET(Lists!$S$2,P4295-1+MATCH(F4295,OFFSET(Lists!$T$3,P4295-1,0,Q4295-P4295+1),0),0),6)</f>
        <v>#N/A</v>
      </c>
      <c r="S4295" s="36" t="e">
        <f ca="1">VLOOKUP(R4295,Lists!B:D,3,FALSE)</f>
        <v>#N/A</v>
      </c>
      <c r="T4295" s="36" t="str">
        <f>IF(F4295&lt;&gt;"",MATCH(R4295,'Maximum minutes'!B:B,0),"")</f>
        <v/>
      </c>
      <c r="U4295" s="36">
        <f ca="1">IF(F4295&lt;&gt;"",COUNTA(OFFSET('Maximum minutes'!$C$1,'Annexe A1 Cours'!T4295,0,1,50)),0)</f>
        <v>0</v>
      </c>
      <c r="V4295" s="37">
        <f ca="1">IFERROR(OFFSET('Maximum minutes'!$C$1,T4295+1,-1+MATCH(G4295,OFFSET('Maximum minutes'!$C$1,T4295-1,0,1,50),0)),0)</f>
        <v>0</v>
      </c>
      <c r="W4295" s="38">
        <f t="shared" ref="W4295:W4358" ca="1" si="134">IFERROR(DATE(YEAR(D4295)+V4295,MONTH(D4295),DAY(D4295)),"")</f>
        <v>0</v>
      </c>
    </row>
    <row r="4296" spans="1:23" s="36" customFormat="1" ht="18.75">
      <c r="A4296" s="34"/>
      <c r="B4296" s="39"/>
      <c r="C4296" s="39"/>
      <c r="D4296" s="35"/>
      <c r="E4296" s="40"/>
      <c r="F4296" s="39"/>
      <c r="G4296" s="39"/>
      <c r="H4296" s="39"/>
      <c r="I4296" s="34"/>
      <c r="J4296" s="34"/>
      <c r="K4296" s="34"/>
      <c r="L4296" s="34"/>
      <c r="M4296" s="43" t="str">
        <f ca="1">IFERROR(OFFSET('Maximum minutes'!$C$1,T4296,MATCH(IF(G4296&lt;&gt;"",G4296,F4296),OFFSET('Maximum minutes'!$C$1,T4296-1,0,1,U4296+1),0)-1)*IF(OR(ISNUMBER(J4296),J4296="sans examen"),1,0)*IF(W4296&lt;MinDate,1,0),"")</f>
        <v/>
      </c>
      <c r="N4296" s="36">
        <f t="shared" ref="N4296:N4359" ca="1" si="135">IF(K4296&gt;0,MIN(K4296,M4296),0)*IF(M4296="",0,1)</f>
        <v>0</v>
      </c>
      <c r="O4296" s="36" t="e">
        <f ca="1">LEFT(OFFSET(Lists!$Q$2,MATCH(E4296,Lists!$R$3:$R$19,0),0),4)</f>
        <v>#N/A</v>
      </c>
      <c r="P4296" s="36" t="e">
        <f ca="1">MATCH(O4296,Lists!$S$2:$S$640,1)</f>
        <v>#N/A</v>
      </c>
      <c r="Q4296" s="36" t="e">
        <f ca="1">MATCH(LEFT(OFFSET(Lists!$Q$2,MATCH(E4296,Lists!$R$3:$R$19,0)+1,0),4),Lists!$S$3:$S$640,1)</f>
        <v>#N/A</v>
      </c>
      <c r="R4296" s="36" t="e">
        <f ca="1">LEFT(OFFSET(Lists!$S$2,P4296-1+MATCH(F4296,OFFSET(Lists!$T$3,P4296-1,0,Q4296-P4296+1),0),0),6)</f>
        <v>#N/A</v>
      </c>
      <c r="S4296" s="36" t="e">
        <f ca="1">VLOOKUP(R4296,Lists!B:D,3,FALSE)</f>
        <v>#N/A</v>
      </c>
      <c r="T4296" s="36" t="str">
        <f>IF(F4296&lt;&gt;"",MATCH(R4296,'Maximum minutes'!B:B,0),"")</f>
        <v/>
      </c>
      <c r="U4296" s="36">
        <f ca="1">IF(F4296&lt;&gt;"",COUNTA(OFFSET('Maximum minutes'!$C$1,'Annexe A1 Cours'!T4296,0,1,50)),0)</f>
        <v>0</v>
      </c>
      <c r="V4296" s="37">
        <f ca="1">IFERROR(OFFSET('Maximum minutes'!$C$1,T4296+1,-1+MATCH(G4296,OFFSET('Maximum minutes'!$C$1,T4296-1,0,1,50),0)),0)</f>
        <v>0</v>
      </c>
      <c r="W4296" s="38">
        <f t="shared" ca="1" si="134"/>
        <v>0</v>
      </c>
    </row>
    <row r="4297" spans="1:23" s="36" customFormat="1" ht="18.75">
      <c r="A4297" s="34"/>
      <c r="B4297" s="39"/>
      <c r="C4297" s="39"/>
      <c r="D4297" s="35"/>
      <c r="E4297" s="40"/>
      <c r="F4297" s="39"/>
      <c r="G4297" s="39"/>
      <c r="H4297" s="39"/>
      <c r="I4297" s="34"/>
      <c r="J4297" s="34"/>
      <c r="K4297" s="34"/>
      <c r="L4297" s="34"/>
      <c r="M4297" s="43" t="str">
        <f ca="1">IFERROR(OFFSET('Maximum minutes'!$C$1,T4297,MATCH(IF(G4297&lt;&gt;"",G4297,F4297),OFFSET('Maximum minutes'!$C$1,T4297-1,0,1,U4297+1),0)-1)*IF(OR(ISNUMBER(J4297),J4297="sans examen"),1,0)*IF(W4297&lt;MinDate,1,0),"")</f>
        <v/>
      </c>
      <c r="N4297" s="36">
        <f t="shared" ca="1" si="135"/>
        <v>0</v>
      </c>
      <c r="O4297" s="36" t="e">
        <f ca="1">LEFT(OFFSET(Lists!$Q$2,MATCH(E4297,Lists!$R$3:$R$19,0),0),4)</f>
        <v>#N/A</v>
      </c>
      <c r="P4297" s="36" t="e">
        <f ca="1">MATCH(O4297,Lists!$S$2:$S$640,1)</f>
        <v>#N/A</v>
      </c>
      <c r="Q4297" s="36" t="e">
        <f ca="1">MATCH(LEFT(OFFSET(Lists!$Q$2,MATCH(E4297,Lists!$R$3:$R$19,0)+1,0),4),Lists!$S$3:$S$640,1)</f>
        <v>#N/A</v>
      </c>
      <c r="R4297" s="36" t="e">
        <f ca="1">LEFT(OFFSET(Lists!$S$2,P4297-1+MATCH(F4297,OFFSET(Lists!$T$3,P4297-1,0,Q4297-P4297+1),0),0),6)</f>
        <v>#N/A</v>
      </c>
      <c r="S4297" s="36" t="e">
        <f ca="1">VLOOKUP(R4297,Lists!B:D,3,FALSE)</f>
        <v>#N/A</v>
      </c>
      <c r="T4297" s="36" t="str">
        <f>IF(F4297&lt;&gt;"",MATCH(R4297,'Maximum minutes'!B:B,0),"")</f>
        <v/>
      </c>
      <c r="U4297" s="36">
        <f ca="1">IF(F4297&lt;&gt;"",COUNTA(OFFSET('Maximum minutes'!$C$1,'Annexe A1 Cours'!T4297,0,1,50)),0)</f>
        <v>0</v>
      </c>
      <c r="V4297" s="37">
        <f ca="1">IFERROR(OFFSET('Maximum minutes'!$C$1,T4297+1,-1+MATCH(G4297,OFFSET('Maximum minutes'!$C$1,T4297-1,0,1,50),0)),0)</f>
        <v>0</v>
      </c>
      <c r="W4297" s="38">
        <f t="shared" ca="1" si="134"/>
        <v>0</v>
      </c>
    </row>
    <row r="4298" spans="1:23" s="36" customFormat="1" ht="18.75">
      <c r="A4298" s="34"/>
      <c r="B4298" s="39"/>
      <c r="C4298" s="39"/>
      <c r="D4298" s="35"/>
      <c r="E4298" s="40"/>
      <c r="F4298" s="39"/>
      <c r="G4298" s="39"/>
      <c r="H4298" s="39"/>
      <c r="I4298" s="34"/>
      <c r="J4298" s="34"/>
      <c r="K4298" s="34"/>
      <c r="L4298" s="34"/>
      <c r="M4298" s="43" t="str">
        <f ca="1">IFERROR(OFFSET('Maximum minutes'!$C$1,T4298,MATCH(IF(G4298&lt;&gt;"",G4298,F4298),OFFSET('Maximum minutes'!$C$1,T4298-1,0,1,U4298+1),0)-1)*IF(OR(ISNUMBER(J4298),J4298="sans examen"),1,0)*IF(W4298&lt;MinDate,1,0),"")</f>
        <v/>
      </c>
      <c r="N4298" s="36">
        <f t="shared" ca="1" si="135"/>
        <v>0</v>
      </c>
      <c r="O4298" s="36" t="e">
        <f ca="1">LEFT(OFFSET(Lists!$Q$2,MATCH(E4298,Lists!$R$3:$R$19,0),0),4)</f>
        <v>#N/A</v>
      </c>
      <c r="P4298" s="36" t="e">
        <f ca="1">MATCH(O4298,Lists!$S$2:$S$640,1)</f>
        <v>#N/A</v>
      </c>
      <c r="Q4298" s="36" t="e">
        <f ca="1">MATCH(LEFT(OFFSET(Lists!$Q$2,MATCH(E4298,Lists!$R$3:$R$19,0)+1,0),4),Lists!$S$3:$S$640,1)</f>
        <v>#N/A</v>
      </c>
      <c r="R4298" s="36" t="e">
        <f ca="1">LEFT(OFFSET(Lists!$S$2,P4298-1+MATCH(F4298,OFFSET(Lists!$T$3,P4298-1,0,Q4298-P4298+1),0),0),6)</f>
        <v>#N/A</v>
      </c>
      <c r="S4298" s="36" t="e">
        <f ca="1">VLOOKUP(R4298,Lists!B:D,3,FALSE)</f>
        <v>#N/A</v>
      </c>
      <c r="T4298" s="36" t="str">
        <f>IF(F4298&lt;&gt;"",MATCH(R4298,'Maximum minutes'!B:B,0),"")</f>
        <v/>
      </c>
      <c r="U4298" s="36">
        <f ca="1">IF(F4298&lt;&gt;"",COUNTA(OFFSET('Maximum minutes'!$C$1,'Annexe A1 Cours'!T4298,0,1,50)),0)</f>
        <v>0</v>
      </c>
      <c r="V4298" s="37">
        <f ca="1">IFERROR(OFFSET('Maximum minutes'!$C$1,T4298+1,-1+MATCH(G4298,OFFSET('Maximum minutes'!$C$1,T4298-1,0,1,50),0)),0)</f>
        <v>0</v>
      </c>
      <c r="W4298" s="38">
        <f t="shared" ca="1" si="134"/>
        <v>0</v>
      </c>
    </row>
    <row r="4299" spans="1:23" s="36" customFormat="1" ht="18.75">
      <c r="A4299" s="34"/>
      <c r="B4299" s="39"/>
      <c r="C4299" s="39"/>
      <c r="D4299" s="35"/>
      <c r="E4299" s="40"/>
      <c r="F4299" s="39"/>
      <c r="G4299" s="39"/>
      <c r="H4299" s="39"/>
      <c r="I4299" s="34"/>
      <c r="J4299" s="34"/>
      <c r="K4299" s="34"/>
      <c r="L4299" s="34"/>
      <c r="M4299" s="43" t="str">
        <f ca="1">IFERROR(OFFSET('Maximum minutes'!$C$1,T4299,MATCH(IF(G4299&lt;&gt;"",G4299,F4299),OFFSET('Maximum minutes'!$C$1,T4299-1,0,1,U4299+1),0)-1)*IF(OR(ISNUMBER(J4299),J4299="sans examen"),1,0)*IF(W4299&lt;MinDate,1,0),"")</f>
        <v/>
      </c>
      <c r="N4299" s="36">
        <f t="shared" ca="1" si="135"/>
        <v>0</v>
      </c>
      <c r="O4299" s="36" t="e">
        <f ca="1">LEFT(OFFSET(Lists!$Q$2,MATCH(E4299,Lists!$R$3:$R$19,0),0),4)</f>
        <v>#N/A</v>
      </c>
      <c r="P4299" s="36" t="e">
        <f ca="1">MATCH(O4299,Lists!$S$2:$S$640,1)</f>
        <v>#N/A</v>
      </c>
      <c r="Q4299" s="36" t="e">
        <f ca="1">MATCH(LEFT(OFFSET(Lists!$Q$2,MATCH(E4299,Lists!$R$3:$R$19,0)+1,0),4),Lists!$S$3:$S$640,1)</f>
        <v>#N/A</v>
      </c>
      <c r="R4299" s="36" t="e">
        <f ca="1">LEFT(OFFSET(Lists!$S$2,P4299-1+MATCH(F4299,OFFSET(Lists!$T$3,P4299-1,0,Q4299-P4299+1),0),0),6)</f>
        <v>#N/A</v>
      </c>
      <c r="S4299" s="36" t="e">
        <f ca="1">VLOOKUP(R4299,Lists!B:D,3,FALSE)</f>
        <v>#N/A</v>
      </c>
      <c r="T4299" s="36" t="str">
        <f>IF(F4299&lt;&gt;"",MATCH(R4299,'Maximum minutes'!B:B,0),"")</f>
        <v/>
      </c>
      <c r="U4299" s="36">
        <f ca="1">IF(F4299&lt;&gt;"",COUNTA(OFFSET('Maximum minutes'!$C$1,'Annexe A1 Cours'!T4299,0,1,50)),0)</f>
        <v>0</v>
      </c>
      <c r="V4299" s="37">
        <f ca="1">IFERROR(OFFSET('Maximum minutes'!$C$1,T4299+1,-1+MATCH(G4299,OFFSET('Maximum minutes'!$C$1,T4299-1,0,1,50),0)),0)</f>
        <v>0</v>
      </c>
      <c r="W4299" s="38">
        <f t="shared" ca="1" si="134"/>
        <v>0</v>
      </c>
    </row>
    <row r="4300" spans="1:23" s="36" customFormat="1" ht="18.75">
      <c r="A4300" s="34"/>
      <c r="B4300" s="39"/>
      <c r="C4300" s="39"/>
      <c r="D4300" s="35"/>
      <c r="E4300" s="40"/>
      <c r="F4300" s="39"/>
      <c r="G4300" s="39"/>
      <c r="H4300" s="39"/>
      <c r="I4300" s="34"/>
      <c r="J4300" s="34"/>
      <c r="K4300" s="34"/>
      <c r="L4300" s="34"/>
      <c r="M4300" s="43" t="str">
        <f ca="1">IFERROR(OFFSET('Maximum minutes'!$C$1,T4300,MATCH(IF(G4300&lt;&gt;"",G4300,F4300),OFFSET('Maximum minutes'!$C$1,T4300-1,0,1,U4300+1),0)-1)*IF(OR(ISNUMBER(J4300),J4300="sans examen"),1,0)*IF(W4300&lt;MinDate,1,0),"")</f>
        <v/>
      </c>
      <c r="N4300" s="36">
        <f t="shared" ca="1" si="135"/>
        <v>0</v>
      </c>
      <c r="O4300" s="36" t="e">
        <f ca="1">LEFT(OFFSET(Lists!$Q$2,MATCH(E4300,Lists!$R$3:$R$19,0),0),4)</f>
        <v>#N/A</v>
      </c>
      <c r="P4300" s="36" t="e">
        <f ca="1">MATCH(O4300,Lists!$S$2:$S$640,1)</f>
        <v>#N/A</v>
      </c>
      <c r="Q4300" s="36" t="e">
        <f ca="1">MATCH(LEFT(OFFSET(Lists!$Q$2,MATCH(E4300,Lists!$R$3:$R$19,0)+1,0),4),Lists!$S$3:$S$640,1)</f>
        <v>#N/A</v>
      </c>
      <c r="R4300" s="36" t="e">
        <f ca="1">LEFT(OFFSET(Lists!$S$2,P4300-1+MATCH(F4300,OFFSET(Lists!$T$3,P4300-1,0,Q4300-P4300+1),0),0),6)</f>
        <v>#N/A</v>
      </c>
      <c r="S4300" s="36" t="e">
        <f ca="1">VLOOKUP(R4300,Lists!B:D,3,FALSE)</f>
        <v>#N/A</v>
      </c>
      <c r="T4300" s="36" t="str">
        <f>IF(F4300&lt;&gt;"",MATCH(R4300,'Maximum minutes'!B:B,0),"")</f>
        <v/>
      </c>
      <c r="U4300" s="36">
        <f ca="1">IF(F4300&lt;&gt;"",COUNTA(OFFSET('Maximum minutes'!$C$1,'Annexe A1 Cours'!T4300,0,1,50)),0)</f>
        <v>0</v>
      </c>
      <c r="V4300" s="37">
        <f ca="1">IFERROR(OFFSET('Maximum minutes'!$C$1,T4300+1,-1+MATCH(G4300,OFFSET('Maximum minutes'!$C$1,T4300-1,0,1,50),0)),0)</f>
        <v>0</v>
      </c>
      <c r="W4300" s="38">
        <f t="shared" ca="1" si="134"/>
        <v>0</v>
      </c>
    </row>
    <row r="4301" spans="1:23" s="36" customFormat="1" ht="18.75">
      <c r="A4301" s="34"/>
      <c r="B4301" s="39"/>
      <c r="C4301" s="39"/>
      <c r="D4301" s="35"/>
      <c r="E4301" s="40"/>
      <c r="F4301" s="39"/>
      <c r="G4301" s="39"/>
      <c r="H4301" s="39"/>
      <c r="I4301" s="34"/>
      <c r="J4301" s="34"/>
      <c r="K4301" s="34"/>
      <c r="L4301" s="34"/>
      <c r="M4301" s="43" t="str">
        <f ca="1">IFERROR(OFFSET('Maximum minutes'!$C$1,T4301,MATCH(IF(G4301&lt;&gt;"",G4301,F4301),OFFSET('Maximum minutes'!$C$1,T4301-1,0,1,U4301+1),0)-1)*IF(OR(ISNUMBER(J4301),J4301="sans examen"),1,0)*IF(W4301&lt;MinDate,1,0),"")</f>
        <v/>
      </c>
      <c r="N4301" s="36">
        <f t="shared" ca="1" si="135"/>
        <v>0</v>
      </c>
      <c r="O4301" s="36" t="e">
        <f ca="1">LEFT(OFFSET(Lists!$Q$2,MATCH(E4301,Lists!$R$3:$R$19,0),0),4)</f>
        <v>#N/A</v>
      </c>
      <c r="P4301" s="36" t="e">
        <f ca="1">MATCH(O4301,Lists!$S$2:$S$640,1)</f>
        <v>#N/A</v>
      </c>
      <c r="Q4301" s="36" t="e">
        <f ca="1">MATCH(LEFT(OFFSET(Lists!$Q$2,MATCH(E4301,Lists!$R$3:$R$19,0)+1,0),4),Lists!$S$3:$S$640,1)</f>
        <v>#N/A</v>
      </c>
      <c r="R4301" s="36" t="e">
        <f ca="1">LEFT(OFFSET(Lists!$S$2,P4301-1+MATCH(F4301,OFFSET(Lists!$T$3,P4301-1,0,Q4301-P4301+1),0),0),6)</f>
        <v>#N/A</v>
      </c>
      <c r="S4301" s="36" t="e">
        <f ca="1">VLOOKUP(R4301,Lists!B:D,3,FALSE)</f>
        <v>#N/A</v>
      </c>
      <c r="T4301" s="36" t="str">
        <f>IF(F4301&lt;&gt;"",MATCH(R4301,'Maximum minutes'!B:B,0),"")</f>
        <v/>
      </c>
      <c r="U4301" s="36">
        <f ca="1">IF(F4301&lt;&gt;"",COUNTA(OFFSET('Maximum minutes'!$C$1,'Annexe A1 Cours'!T4301,0,1,50)),0)</f>
        <v>0</v>
      </c>
      <c r="V4301" s="37">
        <f ca="1">IFERROR(OFFSET('Maximum minutes'!$C$1,T4301+1,-1+MATCH(G4301,OFFSET('Maximum minutes'!$C$1,T4301-1,0,1,50),0)),0)</f>
        <v>0</v>
      </c>
      <c r="W4301" s="38">
        <f t="shared" ca="1" si="134"/>
        <v>0</v>
      </c>
    </row>
    <row r="4302" spans="1:23" s="36" customFormat="1" ht="18.75">
      <c r="A4302" s="34"/>
      <c r="B4302" s="39"/>
      <c r="C4302" s="39"/>
      <c r="D4302" s="35"/>
      <c r="E4302" s="40"/>
      <c r="F4302" s="39"/>
      <c r="G4302" s="39"/>
      <c r="H4302" s="39"/>
      <c r="I4302" s="34"/>
      <c r="J4302" s="34"/>
      <c r="K4302" s="34"/>
      <c r="L4302" s="34"/>
      <c r="M4302" s="43" t="str">
        <f ca="1">IFERROR(OFFSET('Maximum minutes'!$C$1,T4302,MATCH(IF(G4302&lt;&gt;"",G4302,F4302),OFFSET('Maximum minutes'!$C$1,T4302-1,0,1,U4302+1),0)-1)*IF(OR(ISNUMBER(J4302),J4302="sans examen"),1,0)*IF(W4302&lt;MinDate,1,0),"")</f>
        <v/>
      </c>
      <c r="N4302" s="36">
        <f t="shared" ca="1" si="135"/>
        <v>0</v>
      </c>
      <c r="O4302" s="36" t="e">
        <f ca="1">LEFT(OFFSET(Lists!$Q$2,MATCH(E4302,Lists!$R$3:$R$19,0),0),4)</f>
        <v>#N/A</v>
      </c>
      <c r="P4302" s="36" t="e">
        <f ca="1">MATCH(O4302,Lists!$S$2:$S$640,1)</f>
        <v>#N/A</v>
      </c>
      <c r="Q4302" s="36" t="e">
        <f ca="1">MATCH(LEFT(OFFSET(Lists!$Q$2,MATCH(E4302,Lists!$R$3:$R$19,0)+1,0),4),Lists!$S$3:$S$640,1)</f>
        <v>#N/A</v>
      </c>
      <c r="R4302" s="36" t="e">
        <f ca="1">LEFT(OFFSET(Lists!$S$2,P4302-1+MATCH(F4302,OFFSET(Lists!$T$3,P4302-1,0,Q4302-P4302+1),0),0),6)</f>
        <v>#N/A</v>
      </c>
      <c r="S4302" s="36" t="e">
        <f ca="1">VLOOKUP(R4302,Lists!B:D,3,FALSE)</f>
        <v>#N/A</v>
      </c>
      <c r="T4302" s="36" t="str">
        <f>IF(F4302&lt;&gt;"",MATCH(R4302,'Maximum minutes'!B:B,0),"")</f>
        <v/>
      </c>
      <c r="U4302" s="36">
        <f ca="1">IF(F4302&lt;&gt;"",COUNTA(OFFSET('Maximum minutes'!$C$1,'Annexe A1 Cours'!T4302,0,1,50)),0)</f>
        <v>0</v>
      </c>
      <c r="V4302" s="37">
        <f ca="1">IFERROR(OFFSET('Maximum minutes'!$C$1,T4302+1,-1+MATCH(G4302,OFFSET('Maximum minutes'!$C$1,T4302-1,0,1,50),0)),0)</f>
        <v>0</v>
      </c>
      <c r="W4302" s="38">
        <f t="shared" ca="1" si="134"/>
        <v>0</v>
      </c>
    </row>
    <row r="4303" spans="1:23" s="36" customFormat="1" ht="18.75">
      <c r="A4303" s="34"/>
      <c r="B4303" s="39"/>
      <c r="C4303" s="39"/>
      <c r="D4303" s="35"/>
      <c r="E4303" s="40"/>
      <c r="F4303" s="39"/>
      <c r="G4303" s="39"/>
      <c r="H4303" s="39"/>
      <c r="I4303" s="34"/>
      <c r="J4303" s="34"/>
      <c r="K4303" s="34"/>
      <c r="L4303" s="34"/>
      <c r="M4303" s="43" t="str">
        <f ca="1">IFERROR(OFFSET('Maximum minutes'!$C$1,T4303,MATCH(IF(G4303&lt;&gt;"",G4303,F4303),OFFSET('Maximum minutes'!$C$1,T4303-1,0,1,U4303+1),0)-1)*IF(OR(ISNUMBER(J4303),J4303="sans examen"),1,0)*IF(W4303&lt;MinDate,1,0),"")</f>
        <v/>
      </c>
      <c r="N4303" s="36">
        <f t="shared" ca="1" si="135"/>
        <v>0</v>
      </c>
      <c r="O4303" s="36" t="e">
        <f ca="1">LEFT(OFFSET(Lists!$Q$2,MATCH(E4303,Lists!$R$3:$R$19,0),0),4)</f>
        <v>#N/A</v>
      </c>
      <c r="P4303" s="36" t="e">
        <f ca="1">MATCH(O4303,Lists!$S$2:$S$640,1)</f>
        <v>#N/A</v>
      </c>
      <c r="Q4303" s="36" t="e">
        <f ca="1">MATCH(LEFT(OFFSET(Lists!$Q$2,MATCH(E4303,Lists!$R$3:$R$19,0)+1,0),4),Lists!$S$3:$S$640,1)</f>
        <v>#N/A</v>
      </c>
      <c r="R4303" s="36" t="e">
        <f ca="1">LEFT(OFFSET(Lists!$S$2,P4303-1+MATCH(F4303,OFFSET(Lists!$T$3,P4303-1,0,Q4303-P4303+1),0),0),6)</f>
        <v>#N/A</v>
      </c>
      <c r="S4303" s="36" t="e">
        <f ca="1">VLOOKUP(R4303,Lists!B:D,3,FALSE)</f>
        <v>#N/A</v>
      </c>
      <c r="T4303" s="36" t="str">
        <f>IF(F4303&lt;&gt;"",MATCH(R4303,'Maximum minutes'!B:B,0),"")</f>
        <v/>
      </c>
      <c r="U4303" s="36">
        <f ca="1">IF(F4303&lt;&gt;"",COUNTA(OFFSET('Maximum minutes'!$C$1,'Annexe A1 Cours'!T4303,0,1,50)),0)</f>
        <v>0</v>
      </c>
      <c r="V4303" s="37">
        <f ca="1">IFERROR(OFFSET('Maximum minutes'!$C$1,T4303+1,-1+MATCH(G4303,OFFSET('Maximum minutes'!$C$1,T4303-1,0,1,50),0)),0)</f>
        <v>0</v>
      </c>
      <c r="W4303" s="38">
        <f t="shared" ca="1" si="134"/>
        <v>0</v>
      </c>
    </row>
    <row r="4304" spans="1:23" s="36" customFormat="1" ht="18.75">
      <c r="A4304" s="34"/>
      <c r="B4304" s="39"/>
      <c r="C4304" s="39"/>
      <c r="D4304" s="35"/>
      <c r="E4304" s="40"/>
      <c r="F4304" s="39"/>
      <c r="G4304" s="39"/>
      <c r="H4304" s="39"/>
      <c r="I4304" s="34"/>
      <c r="J4304" s="34"/>
      <c r="K4304" s="34"/>
      <c r="L4304" s="34"/>
      <c r="M4304" s="43" t="str">
        <f ca="1">IFERROR(OFFSET('Maximum minutes'!$C$1,T4304,MATCH(IF(G4304&lt;&gt;"",G4304,F4304),OFFSET('Maximum minutes'!$C$1,T4304-1,0,1,U4304+1),0)-1)*IF(OR(ISNUMBER(J4304),J4304="sans examen"),1,0)*IF(W4304&lt;MinDate,1,0),"")</f>
        <v/>
      </c>
      <c r="N4304" s="36">
        <f t="shared" ca="1" si="135"/>
        <v>0</v>
      </c>
      <c r="O4304" s="36" t="e">
        <f ca="1">LEFT(OFFSET(Lists!$Q$2,MATCH(E4304,Lists!$R$3:$R$19,0),0),4)</f>
        <v>#N/A</v>
      </c>
      <c r="P4304" s="36" t="e">
        <f ca="1">MATCH(O4304,Lists!$S$2:$S$640,1)</f>
        <v>#N/A</v>
      </c>
      <c r="Q4304" s="36" t="e">
        <f ca="1">MATCH(LEFT(OFFSET(Lists!$Q$2,MATCH(E4304,Lists!$R$3:$R$19,0)+1,0),4),Lists!$S$3:$S$640,1)</f>
        <v>#N/A</v>
      </c>
      <c r="R4304" s="36" t="e">
        <f ca="1">LEFT(OFFSET(Lists!$S$2,P4304-1+MATCH(F4304,OFFSET(Lists!$T$3,P4304-1,0,Q4304-P4304+1),0),0),6)</f>
        <v>#N/A</v>
      </c>
      <c r="S4304" s="36" t="e">
        <f ca="1">VLOOKUP(R4304,Lists!B:D,3,FALSE)</f>
        <v>#N/A</v>
      </c>
      <c r="T4304" s="36" t="str">
        <f>IF(F4304&lt;&gt;"",MATCH(R4304,'Maximum minutes'!B:B,0),"")</f>
        <v/>
      </c>
      <c r="U4304" s="36">
        <f ca="1">IF(F4304&lt;&gt;"",COUNTA(OFFSET('Maximum minutes'!$C$1,'Annexe A1 Cours'!T4304,0,1,50)),0)</f>
        <v>0</v>
      </c>
      <c r="V4304" s="37">
        <f ca="1">IFERROR(OFFSET('Maximum minutes'!$C$1,T4304+1,-1+MATCH(G4304,OFFSET('Maximum minutes'!$C$1,T4304-1,0,1,50),0)),0)</f>
        <v>0</v>
      </c>
      <c r="W4304" s="38">
        <f t="shared" ca="1" si="134"/>
        <v>0</v>
      </c>
    </row>
    <row r="4305" spans="1:23" s="36" customFormat="1" ht="18.75">
      <c r="A4305" s="34"/>
      <c r="B4305" s="39"/>
      <c r="C4305" s="39"/>
      <c r="D4305" s="35"/>
      <c r="E4305" s="40"/>
      <c r="F4305" s="39"/>
      <c r="G4305" s="39"/>
      <c r="H4305" s="39"/>
      <c r="I4305" s="34"/>
      <c r="J4305" s="34"/>
      <c r="K4305" s="34"/>
      <c r="L4305" s="34"/>
      <c r="M4305" s="43" t="str">
        <f ca="1">IFERROR(OFFSET('Maximum minutes'!$C$1,T4305,MATCH(IF(G4305&lt;&gt;"",G4305,F4305),OFFSET('Maximum minutes'!$C$1,T4305-1,0,1,U4305+1),0)-1)*IF(OR(ISNUMBER(J4305),J4305="sans examen"),1,0)*IF(W4305&lt;MinDate,1,0),"")</f>
        <v/>
      </c>
      <c r="N4305" s="36">
        <f t="shared" ca="1" si="135"/>
        <v>0</v>
      </c>
      <c r="O4305" s="36" t="e">
        <f ca="1">LEFT(OFFSET(Lists!$Q$2,MATCH(E4305,Lists!$R$3:$R$19,0),0),4)</f>
        <v>#N/A</v>
      </c>
      <c r="P4305" s="36" t="e">
        <f ca="1">MATCH(O4305,Lists!$S$2:$S$640,1)</f>
        <v>#N/A</v>
      </c>
      <c r="Q4305" s="36" t="e">
        <f ca="1">MATCH(LEFT(OFFSET(Lists!$Q$2,MATCH(E4305,Lists!$R$3:$R$19,0)+1,0),4),Lists!$S$3:$S$640,1)</f>
        <v>#N/A</v>
      </c>
      <c r="R4305" s="36" t="e">
        <f ca="1">LEFT(OFFSET(Lists!$S$2,P4305-1+MATCH(F4305,OFFSET(Lists!$T$3,P4305-1,0,Q4305-P4305+1),0),0),6)</f>
        <v>#N/A</v>
      </c>
      <c r="S4305" s="36" t="e">
        <f ca="1">VLOOKUP(R4305,Lists!B:D,3,FALSE)</f>
        <v>#N/A</v>
      </c>
      <c r="T4305" s="36" t="str">
        <f>IF(F4305&lt;&gt;"",MATCH(R4305,'Maximum minutes'!B:B,0),"")</f>
        <v/>
      </c>
      <c r="U4305" s="36">
        <f ca="1">IF(F4305&lt;&gt;"",COUNTA(OFFSET('Maximum minutes'!$C$1,'Annexe A1 Cours'!T4305,0,1,50)),0)</f>
        <v>0</v>
      </c>
      <c r="V4305" s="37">
        <f ca="1">IFERROR(OFFSET('Maximum minutes'!$C$1,T4305+1,-1+MATCH(G4305,OFFSET('Maximum minutes'!$C$1,T4305-1,0,1,50),0)),0)</f>
        <v>0</v>
      </c>
      <c r="W4305" s="38">
        <f t="shared" ca="1" si="134"/>
        <v>0</v>
      </c>
    </row>
    <row r="4306" spans="1:23" s="36" customFormat="1" ht="18.75">
      <c r="A4306" s="34"/>
      <c r="B4306" s="39"/>
      <c r="C4306" s="39"/>
      <c r="D4306" s="35"/>
      <c r="E4306" s="40"/>
      <c r="F4306" s="39"/>
      <c r="G4306" s="39"/>
      <c r="H4306" s="39"/>
      <c r="I4306" s="34"/>
      <c r="J4306" s="34"/>
      <c r="K4306" s="34"/>
      <c r="L4306" s="34"/>
      <c r="M4306" s="43" t="str">
        <f ca="1">IFERROR(OFFSET('Maximum minutes'!$C$1,T4306,MATCH(IF(G4306&lt;&gt;"",G4306,F4306),OFFSET('Maximum minutes'!$C$1,T4306-1,0,1,U4306+1),0)-1)*IF(OR(ISNUMBER(J4306),J4306="sans examen"),1,0)*IF(W4306&lt;MinDate,1,0),"")</f>
        <v/>
      </c>
      <c r="N4306" s="36">
        <f t="shared" ca="1" si="135"/>
        <v>0</v>
      </c>
      <c r="O4306" s="36" t="e">
        <f ca="1">LEFT(OFFSET(Lists!$Q$2,MATCH(E4306,Lists!$R$3:$R$19,0),0),4)</f>
        <v>#N/A</v>
      </c>
      <c r="P4306" s="36" t="e">
        <f ca="1">MATCH(O4306,Lists!$S$2:$S$640,1)</f>
        <v>#N/A</v>
      </c>
      <c r="Q4306" s="36" t="e">
        <f ca="1">MATCH(LEFT(OFFSET(Lists!$Q$2,MATCH(E4306,Lists!$R$3:$R$19,0)+1,0),4),Lists!$S$3:$S$640,1)</f>
        <v>#N/A</v>
      </c>
      <c r="R4306" s="36" t="e">
        <f ca="1">LEFT(OFFSET(Lists!$S$2,P4306-1+MATCH(F4306,OFFSET(Lists!$T$3,P4306-1,0,Q4306-P4306+1),0),0),6)</f>
        <v>#N/A</v>
      </c>
      <c r="S4306" s="36" t="e">
        <f ca="1">VLOOKUP(R4306,Lists!B:D,3,FALSE)</f>
        <v>#N/A</v>
      </c>
      <c r="T4306" s="36" t="str">
        <f>IF(F4306&lt;&gt;"",MATCH(R4306,'Maximum minutes'!B:B,0),"")</f>
        <v/>
      </c>
      <c r="U4306" s="36">
        <f ca="1">IF(F4306&lt;&gt;"",COUNTA(OFFSET('Maximum minutes'!$C$1,'Annexe A1 Cours'!T4306,0,1,50)),0)</f>
        <v>0</v>
      </c>
      <c r="V4306" s="37">
        <f ca="1">IFERROR(OFFSET('Maximum minutes'!$C$1,T4306+1,-1+MATCH(G4306,OFFSET('Maximum minutes'!$C$1,T4306-1,0,1,50),0)),0)</f>
        <v>0</v>
      </c>
      <c r="W4306" s="38">
        <f t="shared" ca="1" si="134"/>
        <v>0</v>
      </c>
    </row>
    <row r="4307" spans="1:23" s="36" customFormat="1" ht="18.75">
      <c r="A4307" s="34"/>
      <c r="B4307" s="39"/>
      <c r="C4307" s="39"/>
      <c r="D4307" s="35"/>
      <c r="E4307" s="40"/>
      <c r="F4307" s="39"/>
      <c r="G4307" s="39"/>
      <c r="H4307" s="39"/>
      <c r="I4307" s="34"/>
      <c r="J4307" s="34"/>
      <c r="K4307" s="34"/>
      <c r="L4307" s="34"/>
      <c r="M4307" s="43" t="str">
        <f ca="1">IFERROR(OFFSET('Maximum minutes'!$C$1,T4307,MATCH(IF(G4307&lt;&gt;"",G4307,F4307),OFFSET('Maximum minutes'!$C$1,T4307-1,0,1,U4307+1),0)-1)*IF(OR(ISNUMBER(J4307),J4307="sans examen"),1,0)*IF(W4307&lt;MinDate,1,0),"")</f>
        <v/>
      </c>
      <c r="N4307" s="36">
        <f t="shared" ca="1" si="135"/>
        <v>0</v>
      </c>
      <c r="O4307" s="36" t="e">
        <f ca="1">LEFT(OFFSET(Lists!$Q$2,MATCH(E4307,Lists!$R$3:$R$19,0),0),4)</f>
        <v>#N/A</v>
      </c>
      <c r="P4307" s="36" t="e">
        <f ca="1">MATCH(O4307,Lists!$S$2:$S$640,1)</f>
        <v>#N/A</v>
      </c>
      <c r="Q4307" s="36" t="e">
        <f ca="1">MATCH(LEFT(OFFSET(Lists!$Q$2,MATCH(E4307,Lists!$R$3:$R$19,0)+1,0),4),Lists!$S$3:$S$640,1)</f>
        <v>#N/A</v>
      </c>
      <c r="R4307" s="36" t="e">
        <f ca="1">LEFT(OFFSET(Lists!$S$2,P4307-1+MATCH(F4307,OFFSET(Lists!$T$3,P4307-1,0,Q4307-P4307+1),0),0),6)</f>
        <v>#N/A</v>
      </c>
      <c r="S4307" s="36" t="e">
        <f ca="1">VLOOKUP(R4307,Lists!B:D,3,FALSE)</f>
        <v>#N/A</v>
      </c>
      <c r="T4307" s="36" t="str">
        <f>IF(F4307&lt;&gt;"",MATCH(R4307,'Maximum minutes'!B:B,0),"")</f>
        <v/>
      </c>
      <c r="U4307" s="36">
        <f ca="1">IF(F4307&lt;&gt;"",COUNTA(OFFSET('Maximum minutes'!$C$1,'Annexe A1 Cours'!T4307,0,1,50)),0)</f>
        <v>0</v>
      </c>
      <c r="V4307" s="37">
        <f ca="1">IFERROR(OFFSET('Maximum minutes'!$C$1,T4307+1,-1+MATCH(G4307,OFFSET('Maximum minutes'!$C$1,T4307-1,0,1,50),0)),0)</f>
        <v>0</v>
      </c>
      <c r="W4307" s="38">
        <f t="shared" ca="1" si="134"/>
        <v>0</v>
      </c>
    </row>
    <row r="4308" spans="1:23" s="36" customFormat="1" ht="18.75">
      <c r="A4308" s="34"/>
      <c r="B4308" s="39"/>
      <c r="C4308" s="39"/>
      <c r="D4308" s="35"/>
      <c r="E4308" s="40"/>
      <c r="F4308" s="39"/>
      <c r="G4308" s="39"/>
      <c r="H4308" s="39"/>
      <c r="I4308" s="34"/>
      <c r="J4308" s="34"/>
      <c r="K4308" s="34"/>
      <c r="L4308" s="34"/>
      <c r="M4308" s="43" t="str">
        <f ca="1">IFERROR(OFFSET('Maximum minutes'!$C$1,T4308,MATCH(IF(G4308&lt;&gt;"",G4308,F4308),OFFSET('Maximum minutes'!$C$1,T4308-1,0,1,U4308+1),0)-1)*IF(OR(ISNUMBER(J4308),J4308="sans examen"),1,0)*IF(W4308&lt;MinDate,1,0),"")</f>
        <v/>
      </c>
      <c r="N4308" s="36">
        <f t="shared" ca="1" si="135"/>
        <v>0</v>
      </c>
      <c r="O4308" s="36" t="e">
        <f ca="1">LEFT(OFFSET(Lists!$Q$2,MATCH(E4308,Lists!$R$3:$R$19,0),0),4)</f>
        <v>#N/A</v>
      </c>
      <c r="P4308" s="36" t="e">
        <f ca="1">MATCH(O4308,Lists!$S$2:$S$640,1)</f>
        <v>#N/A</v>
      </c>
      <c r="Q4308" s="36" t="e">
        <f ca="1">MATCH(LEFT(OFFSET(Lists!$Q$2,MATCH(E4308,Lists!$R$3:$R$19,0)+1,0),4),Lists!$S$3:$S$640,1)</f>
        <v>#N/A</v>
      </c>
      <c r="R4308" s="36" t="e">
        <f ca="1">LEFT(OFFSET(Lists!$S$2,P4308-1+MATCH(F4308,OFFSET(Lists!$T$3,P4308-1,0,Q4308-P4308+1),0),0),6)</f>
        <v>#N/A</v>
      </c>
      <c r="S4308" s="36" t="e">
        <f ca="1">VLOOKUP(R4308,Lists!B:D,3,FALSE)</f>
        <v>#N/A</v>
      </c>
      <c r="T4308" s="36" t="str">
        <f>IF(F4308&lt;&gt;"",MATCH(R4308,'Maximum minutes'!B:B,0),"")</f>
        <v/>
      </c>
      <c r="U4308" s="36">
        <f ca="1">IF(F4308&lt;&gt;"",COUNTA(OFFSET('Maximum minutes'!$C$1,'Annexe A1 Cours'!T4308,0,1,50)),0)</f>
        <v>0</v>
      </c>
      <c r="V4308" s="37">
        <f ca="1">IFERROR(OFFSET('Maximum minutes'!$C$1,T4308+1,-1+MATCH(G4308,OFFSET('Maximum minutes'!$C$1,T4308-1,0,1,50),0)),0)</f>
        <v>0</v>
      </c>
      <c r="W4308" s="38">
        <f t="shared" ca="1" si="134"/>
        <v>0</v>
      </c>
    </row>
    <row r="4309" spans="1:23" s="36" customFormat="1" ht="18.75">
      <c r="A4309" s="34"/>
      <c r="B4309" s="39"/>
      <c r="C4309" s="39"/>
      <c r="D4309" s="35"/>
      <c r="E4309" s="40"/>
      <c r="F4309" s="39"/>
      <c r="G4309" s="39"/>
      <c r="H4309" s="39"/>
      <c r="I4309" s="34"/>
      <c r="J4309" s="34"/>
      <c r="K4309" s="34"/>
      <c r="L4309" s="34"/>
      <c r="M4309" s="43" t="str">
        <f ca="1">IFERROR(OFFSET('Maximum minutes'!$C$1,T4309,MATCH(IF(G4309&lt;&gt;"",G4309,F4309),OFFSET('Maximum minutes'!$C$1,T4309-1,0,1,U4309+1),0)-1)*IF(OR(ISNUMBER(J4309),J4309="sans examen"),1,0)*IF(W4309&lt;MinDate,1,0),"")</f>
        <v/>
      </c>
      <c r="N4309" s="36">
        <f t="shared" ca="1" si="135"/>
        <v>0</v>
      </c>
      <c r="O4309" s="36" t="e">
        <f ca="1">LEFT(OFFSET(Lists!$Q$2,MATCH(E4309,Lists!$R$3:$R$19,0),0),4)</f>
        <v>#N/A</v>
      </c>
      <c r="P4309" s="36" t="e">
        <f ca="1">MATCH(O4309,Lists!$S$2:$S$640,1)</f>
        <v>#N/A</v>
      </c>
      <c r="Q4309" s="36" t="e">
        <f ca="1">MATCH(LEFT(OFFSET(Lists!$Q$2,MATCH(E4309,Lists!$R$3:$R$19,0)+1,0),4),Lists!$S$3:$S$640,1)</f>
        <v>#N/A</v>
      </c>
      <c r="R4309" s="36" t="e">
        <f ca="1">LEFT(OFFSET(Lists!$S$2,P4309-1+MATCH(F4309,OFFSET(Lists!$T$3,P4309-1,0,Q4309-P4309+1),0),0),6)</f>
        <v>#N/A</v>
      </c>
      <c r="S4309" s="36" t="e">
        <f ca="1">VLOOKUP(R4309,Lists!B:D,3,FALSE)</f>
        <v>#N/A</v>
      </c>
      <c r="T4309" s="36" t="str">
        <f>IF(F4309&lt;&gt;"",MATCH(R4309,'Maximum minutes'!B:B,0),"")</f>
        <v/>
      </c>
      <c r="U4309" s="36">
        <f ca="1">IF(F4309&lt;&gt;"",COUNTA(OFFSET('Maximum minutes'!$C$1,'Annexe A1 Cours'!T4309,0,1,50)),0)</f>
        <v>0</v>
      </c>
      <c r="V4309" s="37">
        <f ca="1">IFERROR(OFFSET('Maximum minutes'!$C$1,T4309+1,-1+MATCH(G4309,OFFSET('Maximum minutes'!$C$1,T4309-1,0,1,50),0)),0)</f>
        <v>0</v>
      </c>
      <c r="W4309" s="38">
        <f t="shared" ca="1" si="134"/>
        <v>0</v>
      </c>
    </row>
    <row r="4310" spans="1:23" s="36" customFormat="1" ht="18.75">
      <c r="A4310" s="34"/>
      <c r="B4310" s="39"/>
      <c r="C4310" s="39"/>
      <c r="D4310" s="35"/>
      <c r="E4310" s="40"/>
      <c r="F4310" s="39"/>
      <c r="G4310" s="39"/>
      <c r="H4310" s="39"/>
      <c r="I4310" s="34"/>
      <c r="J4310" s="34"/>
      <c r="K4310" s="34"/>
      <c r="L4310" s="34"/>
      <c r="M4310" s="43" t="str">
        <f ca="1">IFERROR(OFFSET('Maximum minutes'!$C$1,T4310,MATCH(IF(G4310&lt;&gt;"",G4310,F4310),OFFSET('Maximum minutes'!$C$1,T4310-1,0,1,U4310+1),0)-1)*IF(OR(ISNUMBER(J4310),J4310="sans examen"),1,0)*IF(W4310&lt;MinDate,1,0),"")</f>
        <v/>
      </c>
      <c r="N4310" s="36">
        <f t="shared" ca="1" si="135"/>
        <v>0</v>
      </c>
      <c r="O4310" s="36" t="e">
        <f ca="1">LEFT(OFFSET(Lists!$Q$2,MATCH(E4310,Lists!$R$3:$R$19,0),0),4)</f>
        <v>#N/A</v>
      </c>
      <c r="P4310" s="36" t="e">
        <f ca="1">MATCH(O4310,Lists!$S$2:$S$640,1)</f>
        <v>#N/A</v>
      </c>
      <c r="Q4310" s="36" t="e">
        <f ca="1">MATCH(LEFT(OFFSET(Lists!$Q$2,MATCH(E4310,Lists!$R$3:$R$19,0)+1,0),4),Lists!$S$3:$S$640,1)</f>
        <v>#N/A</v>
      </c>
      <c r="R4310" s="36" t="e">
        <f ca="1">LEFT(OFFSET(Lists!$S$2,P4310-1+MATCH(F4310,OFFSET(Lists!$T$3,P4310-1,0,Q4310-P4310+1),0),0),6)</f>
        <v>#N/A</v>
      </c>
      <c r="S4310" s="36" t="e">
        <f ca="1">VLOOKUP(R4310,Lists!B:D,3,FALSE)</f>
        <v>#N/A</v>
      </c>
      <c r="T4310" s="36" t="str">
        <f>IF(F4310&lt;&gt;"",MATCH(R4310,'Maximum minutes'!B:B,0),"")</f>
        <v/>
      </c>
      <c r="U4310" s="36">
        <f ca="1">IF(F4310&lt;&gt;"",COUNTA(OFFSET('Maximum minutes'!$C$1,'Annexe A1 Cours'!T4310,0,1,50)),0)</f>
        <v>0</v>
      </c>
      <c r="V4310" s="37">
        <f ca="1">IFERROR(OFFSET('Maximum minutes'!$C$1,T4310+1,-1+MATCH(G4310,OFFSET('Maximum minutes'!$C$1,T4310-1,0,1,50),0)),0)</f>
        <v>0</v>
      </c>
      <c r="W4310" s="38">
        <f t="shared" ca="1" si="134"/>
        <v>0</v>
      </c>
    </row>
    <row r="4311" spans="1:23" s="36" customFormat="1" ht="18.75">
      <c r="A4311" s="34"/>
      <c r="B4311" s="39"/>
      <c r="C4311" s="39"/>
      <c r="D4311" s="35"/>
      <c r="E4311" s="40"/>
      <c r="F4311" s="39"/>
      <c r="G4311" s="39"/>
      <c r="H4311" s="39"/>
      <c r="I4311" s="34"/>
      <c r="J4311" s="34"/>
      <c r="K4311" s="34"/>
      <c r="L4311" s="34"/>
      <c r="M4311" s="43" t="str">
        <f ca="1">IFERROR(OFFSET('Maximum minutes'!$C$1,T4311,MATCH(IF(G4311&lt;&gt;"",G4311,F4311),OFFSET('Maximum minutes'!$C$1,T4311-1,0,1,U4311+1),0)-1)*IF(OR(ISNUMBER(J4311),J4311="sans examen"),1,0)*IF(W4311&lt;MinDate,1,0),"")</f>
        <v/>
      </c>
      <c r="N4311" s="36">
        <f t="shared" ca="1" si="135"/>
        <v>0</v>
      </c>
      <c r="O4311" s="36" t="e">
        <f ca="1">LEFT(OFFSET(Lists!$Q$2,MATCH(E4311,Lists!$R$3:$R$19,0),0),4)</f>
        <v>#N/A</v>
      </c>
      <c r="P4311" s="36" t="e">
        <f ca="1">MATCH(O4311,Lists!$S$2:$S$640,1)</f>
        <v>#N/A</v>
      </c>
      <c r="Q4311" s="36" t="e">
        <f ca="1">MATCH(LEFT(OFFSET(Lists!$Q$2,MATCH(E4311,Lists!$R$3:$R$19,0)+1,0),4),Lists!$S$3:$S$640,1)</f>
        <v>#N/A</v>
      </c>
      <c r="R4311" s="36" t="e">
        <f ca="1">LEFT(OFFSET(Lists!$S$2,P4311-1+MATCH(F4311,OFFSET(Lists!$T$3,P4311-1,0,Q4311-P4311+1),0),0),6)</f>
        <v>#N/A</v>
      </c>
      <c r="S4311" s="36" t="e">
        <f ca="1">VLOOKUP(R4311,Lists!B:D,3,FALSE)</f>
        <v>#N/A</v>
      </c>
      <c r="T4311" s="36" t="str">
        <f>IF(F4311&lt;&gt;"",MATCH(R4311,'Maximum minutes'!B:B,0),"")</f>
        <v/>
      </c>
      <c r="U4311" s="36">
        <f ca="1">IF(F4311&lt;&gt;"",COUNTA(OFFSET('Maximum minutes'!$C$1,'Annexe A1 Cours'!T4311,0,1,50)),0)</f>
        <v>0</v>
      </c>
      <c r="V4311" s="37">
        <f ca="1">IFERROR(OFFSET('Maximum minutes'!$C$1,T4311+1,-1+MATCH(G4311,OFFSET('Maximum minutes'!$C$1,T4311-1,0,1,50),0)),0)</f>
        <v>0</v>
      </c>
      <c r="W4311" s="38">
        <f t="shared" ca="1" si="134"/>
        <v>0</v>
      </c>
    </row>
    <row r="4312" spans="1:23" s="36" customFormat="1" ht="18.75">
      <c r="A4312" s="34"/>
      <c r="B4312" s="39"/>
      <c r="C4312" s="39"/>
      <c r="D4312" s="35"/>
      <c r="E4312" s="40"/>
      <c r="F4312" s="39"/>
      <c r="G4312" s="39"/>
      <c r="H4312" s="39"/>
      <c r="I4312" s="34"/>
      <c r="J4312" s="34"/>
      <c r="K4312" s="34"/>
      <c r="L4312" s="34"/>
      <c r="M4312" s="43" t="str">
        <f ca="1">IFERROR(OFFSET('Maximum minutes'!$C$1,T4312,MATCH(IF(G4312&lt;&gt;"",G4312,F4312),OFFSET('Maximum minutes'!$C$1,T4312-1,0,1,U4312+1),0)-1)*IF(OR(ISNUMBER(J4312),J4312="sans examen"),1,0)*IF(W4312&lt;MinDate,1,0),"")</f>
        <v/>
      </c>
      <c r="N4312" s="36">
        <f t="shared" ca="1" si="135"/>
        <v>0</v>
      </c>
      <c r="O4312" s="36" t="e">
        <f ca="1">LEFT(OFFSET(Lists!$Q$2,MATCH(E4312,Lists!$R$3:$R$19,0),0),4)</f>
        <v>#N/A</v>
      </c>
      <c r="P4312" s="36" t="e">
        <f ca="1">MATCH(O4312,Lists!$S$2:$S$640,1)</f>
        <v>#N/A</v>
      </c>
      <c r="Q4312" s="36" t="e">
        <f ca="1">MATCH(LEFT(OFFSET(Lists!$Q$2,MATCH(E4312,Lists!$R$3:$R$19,0)+1,0),4),Lists!$S$3:$S$640,1)</f>
        <v>#N/A</v>
      </c>
      <c r="R4312" s="36" t="e">
        <f ca="1">LEFT(OFFSET(Lists!$S$2,P4312-1+MATCH(F4312,OFFSET(Lists!$T$3,P4312-1,0,Q4312-P4312+1),0),0),6)</f>
        <v>#N/A</v>
      </c>
      <c r="S4312" s="36" t="e">
        <f ca="1">VLOOKUP(R4312,Lists!B:D,3,FALSE)</f>
        <v>#N/A</v>
      </c>
      <c r="T4312" s="36" t="str">
        <f>IF(F4312&lt;&gt;"",MATCH(R4312,'Maximum minutes'!B:B,0),"")</f>
        <v/>
      </c>
      <c r="U4312" s="36">
        <f ca="1">IF(F4312&lt;&gt;"",COUNTA(OFFSET('Maximum minutes'!$C$1,'Annexe A1 Cours'!T4312,0,1,50)),0)</f>
        <v>0</v>
      </c>
      <c r="V4312" s="37">
        <f ca="1">IFERROR(OFFSET('Maximum minutes'!$C$1,T4312+1,-1+MATCH(G4312,OFFSET('Maximum minutes'!$C$1,T4312-1,0,1,50),0)),0)</f>
        <v>0</v>
      </c>
      <c r="W4312" s="38">
        <f t="shared" ca="1" si="134"/>
        <v>0</v>
      </c>
    </row>
    <row r="4313" spans="1:23" s="36" customFormat="1" ht="18.75">
      <c r="A4313" s="34"/>
      <c r="B4313" s="39"/>
      <c r="C4313" s="39"/>
      <c r="D4313" s="35"/>
      <c r="E4313" s="40"/>
      <c r="F4313" s="39"/>
      <c r="G4313" s="39"/>
      <c r="H4313" s="39"/>
      <c r="I4313" s="34"/>
      <c r="J4313" s="34"/>
      <c r="K4313" s="34"/>
      <c r="L4313" s="34"/>
      <c r="M4313" s="43" t="str">
        <f ca="1">IFERROR(OFFSET('Maximum minutes'!$C$1,T4313,MATCH(IF(G4313&lt;&gt;"",G4313,F4313),OFFSET('Maximum minutes'!$C$1,T4313-1,0,1,U4313+1),0)-1)*IF(OR(ISNUMBER(J4313),J4313="sans examen"),1,0)*IF(W4313&lt;MinDate,1,0),"")</f>
        <v/>
      </c>
      <c r="N4313" s="36">
        <f t="shared" ca="1" si="135"/>
        <v>0</v>
      </c>
      <c r="O4313" s="36" t="e">
        <f ca="1">LEFT(OFFSET(Lists!$Q$2,MATCH(E4313,Lists!$R$3:$R$19,0),0),4)</f>
        <v>#N/A</v>
      </c>
      <c r="P4313" s="36" t="e">
        <f ca="1">MATCH(O4313,Lists!$S$2:$S$640,1)</f>
        <v>#N/A</v>
      </c>
      <c r="Q4313" s="36" t="e">
        <f ca="1">MATCH(LEFT(OFFSET(Lists!$Q$2,MATCH(E4313,Lists!$R$3:$R$19,0)+1,0),4),Lists!$S$3:$S$640,1)</f>
        <v>#N/A</v>
      </c>
      <c r="R4313" s="36" t="e">
        <f ca="1">LEFT(OFFSET(Lists!$S$2,P4313-1+MATCH(F4313,OFFSET(Lists!$T$3,P4313-1,0,Q4313-P4313+1),0),0),6)</f>
        <v>#N/A</v>
      </c>
      <c r="S4313" s="36" t="e">
        <f ca="1">VLOOKUP(R4313,Lists!B:D,3,FALSE)</f>
        <v>#N/A</v>
      </c>
      <c r="T4313" s="36" t="str">
        <f>IF(F4313&lt;&gt;"",MATCH(R4313,'Maximum minutes'!B:B,0),"")</f>
        <v/>
      </c>
      <c r="U4313" s="36">
        <f ca="1">IF(F4313&lt;&gt;"",COUNTA(OFFSET('Maximum minutes'!$C$1,'Annexe A1 Cours'!T4313,0,1,50)),0)</f>
        <v>0</v>
      </c>
      <c r="V4313" s="37">
        <f ca="1">IFERROR(OFFSET('Maximum minutes'!$C$1,T4313+1,-1+MATCH(G4313,OFFSET('Maximum minutes'!$C$1,T4313-1,0,1,50),0)),0)</f>
        <v>0</v>
      </c>
      <c r="W4313" s="38">
        <f t="shared" ca="1" si="134"/>
        <v>0</v>
      </c>
    </row>
    <row r="4314" spans="1:23" s="36" customFormat="1" ht="18.75">
      <c r="A4314" s="34"/>
      <c r="B4314" s="39"/>
      <c r="C4314" s="39"/>
      <c r="D4314" s="35"/>
      <c r="E4314" s="40"/>
      <c r="F4314" s="39"/>
      <c r="G4314" s="39"/>
      <c r="H4314" s="39"/>
      <c r="I4314" s="34"/>
      <c r="J4314" s="34"/>
      <c r="K4314" s="34"/>
      <c r="L4314" s="34"/>
      <c r="M4314" s="43" t="str">
        <f ca="1">IFERROR(OFFSET('Maximum minutes'!$C$1,T4314,MATCH(IF(G4314&lt;&gt;"",G4314,F4314),OFFSET('Maximum minutes'!$C$1,T4314-1,0,1,U4314+1),0)-1)*IF(OR(ISNUMBER(J4314),J4314="sans examen"),1,0)*IF(W4314&lt;MinDate,1,0),"")</f>
        <v/>
      </c>
      <c r="N4314" s="36">
        <f t="shared" ca="1" si="135"/>
        <v>0</v>
      </c>
      <c r="O4314" s="36" t="e">
        <f ca="1">LEFT(OFFSET(Lists!$Q$2,MATCH(E4314,Lists!$R$3:$R$19,0),0),4)</f>
        <v>#N/A</v>
      </c>
      <c r="P4314" s="36" t="e">
        <f ca="1">MATCH(O4314,Lists!$S$2:$S$640,1)</f>
        <v>#N/A</v>
      </c>
      <c r="Q4314" s="36" t="e">
        <f ca="1">MATCH(LEFT(OFFSET(Lists!$Q$2,MATCH(E4314,Lists!$R$3:$R$19,0)+1,0),4),Lists!$S$3:$S$640,1)</f>
        <v>#N/A</v>
      </c>
      <c r="R4314" s="36" t="e">
        <f ca="1">LEFT(OFFSET(Lists!$S$2,P4314-1+MATCH(F4314,OFFSET(Lists!$T$3,P4314-1,0,Q4314-P4314+1),0),0),6)</f>
        <v>#N/A</v>
      </c>
      <c r="S4314" s="36" t="e">
        <f ca="1">VLOOKUP(R4314,Lists!B:D,3,FALSE)</f>
        <v>#N/A</v>
      </c>
      <c r="T4314" s="36" t="str">
        <f>IF(F4314&lt;&gt;"",MATCH(R4314,'Maximum minutes'!B:B,0),"")</f>
        <v/>
      </c>
      <c r="U4314" s="36">
        <f ca="1">IF(F4314&lt;&gt;"",COUNTA(OFFSET('Maximum minutes'!$C$1,'Annexe A1 Cours'!T4314,0,1,50)),0)</f>
        <v>0</v>
      </c>
      <c r="V4314" s="37">
        <f ca="1">IFERROR(OFFSET('Maximum minutes'!$C$1,T4314+1,-1+MATCH(G4314,OFFSET('Maximum minutes'!$C$1,T4314-1,0,1,50),0)),0)</f>
        <v>0</v>
      </c>
      <c r="W4314" s="38">
        <f t="shared" ca="1" si="134"/>
        <v>0</v>
      </c>
    </row>
    <row r="4315" spans="1:23" s="36" customFormat="1" ht="18.75">
      <c r="A4315" s="34"/>
      <c r="B4315" s="39"/>
      <c r="C4315" s="39"/>
      <c r="D4315" s="35"/>
      <c r="E4315" s="40"/>
      <c r="F4315" s="39"/>
      <c r="G4315" s="39"/>
      <c r="H4315" s="39"/>
      <c r="I4315" s="34"/>
      <c r="J4315" s="34"/>
      <c r="K4315" s="34"/>
      <c r="L4315" s="34"/>
      <c r="M4315" s="43" t="str">
        <f ca="1">IFERROR(OFFSET('Maximum minutes'!$C$1,T4315,MATCH(IF(G4315&lt;&gt;"",G4315,F4315),OFFSET('Maximum minutes'!$C$1,T4315-1,0,1,U4315+1),0)-1)*IF(OR(ISNUMBER(J4315),J4315="sans examen"),1,0)*IF(W4315&lt;MinDate,1,0),"")</f>
        <v/>
      </c>
      <c r="N4315" s="36">
        <f t="shared" ca="1" si="135"/>
        <v>0</v>
      </c>
      <c r="O4315" s="36" t="e">
        <f ca="1">LEFT(OFFSET(Lists!$Q$2,MATCH(E4315,Lists!$R$3:$R$19,0),0),4)</f>
        <v>#N/A</v>
      </c>
      <c r="P4315" s="36" t="e">
        <f ca="1">MATCH(O4315,Lists!$S$2:$S$640,1)</f>
        <v>#N/A</v>
      </c>
      <c r="Q4315" s="36" t="e">
        <f ca="1">MATCH(LEFT(OFFSET(Lists!$Q$2,MATCH(E4315,Lists!$R$3:$R$19,0)+1,0),4),Lists!$S$3:$S$640,1)</f>
        <v>#N/A</v>
      </c>
      <c r="R4315" s="36" t="e">
        <f ca="1">LEFT(OFFSET(Lists!$S$2,P4315-1+MATCH(F4315,OFFSET(Lists!$T$3,P4315-1,0,Q4315-P4315+1),0),0),6)</f>
        <v>#N/A</v>
      </c>
      <c r="S4315" s="36" t="e">
        <f ca="1">VLOOKUP(R4315,Lists!B:D,3,FALSE)</f>
        <v>#N/A</v>
      </c>
      <c r="T4315" s="36" t="str">
        <f>IF(F4315&lt;&gt;"",MATCH(R4315,'Maximum minutes'!B:B,0),"")</f>
        <v/>
      </c>
      <c r="U4315" s="36">
        <f ca="1">IF(F4315&lt;&gt;"",COUNTA(OFFSET('Maximum minutes'!$C$1,'Annexe A1 Cours'!T4315,0,1,50)),0)</f>
        <v>0</v>
      </c>
      <c r="V4315" s="37">
        <f ca="1">IFERROR(OFFSET('Maximum minutes'!$C$1,T4315+1,-1+MATCH(G4315,OFFSET('Maximum minutes'!$C$1,T4315-1,0,1,50),0)),0)</f>
        <v>0</v>
      </c>
      <c r="W4315" s="38">
        <f t="shared" ca="1" si="134"/>
        <v>0</v>
      </c>
    </row>
    <row r="4316" spans="1:23" s="36" customFormat="1" ht="18.75">
      <c r="A4316" s="34"/>
      <c r="B4316" s="39"/>
      <c r="C4316" s="39"/>
      <c r="D4316" s="35"/>
      <c r="E4316" s="40"/>
      <c r="F4316" s="39"/>
      <c r="G4316" s="39"/>
      <c r="H4316" s="39"/>
      <c r="I4316" s="34"/>
      <c r="J4316" s="34"/>
      <c r="K4316" s="34"/>
      <c r="L4316" s="34"/>
      <c r="M4316" s="43" t="str">
        <f ca="1">IFERROR(OFFSET('Maximum minutes'!$C$1,T4316,MATCH(IF(G4316&lt;&gt;"",G4316,F4316),OFFSET('Maximum minutes'!$C$1,T4316-1,0,1,U4316+1),0)-1)*IF(OR(ISNUMBER(J4316),J4316="sans examen"),1,0)*IF(W4316&lt;MinDate,1,0),"")</f>
        <v/>
      </c>
      <c r="N4316" s="36">
        <f t="shared" ca="1" si="135"/>
        <v>0</v>
      </c>
      <c r="O4316" s="36" t="e">
        <f ca="1">LEFT(OFFSET(Lists!$Q$2,MATCH(E4316,Lists!$R$3:$R$19,0),0),4)</f>
        <v>#N/A</v>
      </c>
      <c r="P4316" s="36" t="e">
        <f ca="1">MATCH(O4316,Lists!$S$2:$S$640,1)</f>
        <v>#N/A</v>
      </c>
      <c r="Q4316" s="36" t="e">
        <f ca="1">MATCH(LEFT(OFFSET(Lists!$Q$2,MATCH(E4316,Lists!$R$3:$R$19,0)+1,0),4),Lists!$S$3:$S$640,1)</f>
        <v>#N/A</v>
      </c>
      <c r="R4316" s="36" t="e">
        <f ca="1">LEFT(OFFSET(Lists!$S$2,P4316-1+MATCH(F4316,OFFSET(Lists!$T$3,P4316-1,0,Q4316-P4316+1),0),0),6)</f>
        <v>#N/A</v>
      </c>
      <c r="S4316" s="36" t="e">
        <f ca="1">VLOOKUP(R4316,Lists!B:D,3,FALSE)</f>
        <v>#N/A</v>
      </c>
      <c r="T4316" s="36" t="str">
        <f>IF(F4316&lt;&gt;"",MATCH(R4316,'Maximum minutes'!B:B,0),"")</f>
        <v/>
      </c>
      <c r="U4316" s="36">
        <f ca="1">IF(F4316&lt;&gt;"",COUNTA(OFFSET('Maximum minutes'!$C$1,'Annexe A1 Cours'!T4316,0,1,50)),0)</f>
        <v>0</v>
      </c>
      <c r="V4316" s="37">
        <f ca="1">IFERROR(OFFSET('Maximum minutes'!$C$1,T4316+1,-1+MATCH(G4316,OFFSET('Maximum minutes'!$C$1,T4316-1,0,1,50),0)),0)</f>
        <v>0</v>
      </c>
      <c r="W4316" s="38">
        <f t="shared" ca="1" si="134"/>
        <v>0</v>
      </c>
    </row>
    <row r="4317" spans="1:23" s="36" customFormat="1" ht="18.75">
      <c r="A4317" s="34"/>
      <c r="B4317" s="39"/>
      <c r="C4317" s="39"/>
      <c r="D4317" s="35"/>
      <c r="E4317" s="40"/>
      <c r="F4317" s="39"/>
      <c r="G4317" s="39"/>
      <c r="H4317" s="39"/>
      <c r="I4317" s="34"/>
      <c r="J4317" s="34"/>
      <c r="K4317" s="34"/>
      <c r="L4317" s="34"/>
      <c r="M4317" s="43" t="str">
        <f ca="1">IFERROR(OFFSET('Maximum minutes'!$C$1,T4317,MATCH(IF(G4317&lt;&gt;"",G4317,F4317),OFFSET('Maximum minutes'!$C$1,T4317-1,0,1,U4317+1),0)-1)*IF(OR(ISNUMBER(J4317),J4317="sans examen"),1,0)*IF(W4317&lt;MinDate,1,0),"")</f>
        <v/>
      </c>
      <c r="N4317" s="36">
        <f t="shared" ca="1" si="135"/>
        <v>0</v>
      </c>
      <c r="O4317" s="36" t="e">
        <f ca="1">LEFT(OFFSET(Lists!$Q$2,MATCH(E4317,Lists!$R$3:$R$19,0),0),4)</f>
        <v>#N/A</v>
      </c>
      <c r="P4317" s="36" t="e">
        <f ca="1">MATCH(O4317,Lists!$S$2:$S$640,1)</f>
        <v>#N/A</v>
      </c>
      <c r="Q4317" s="36" t="e">
        <f ca="1">MATCH(LEFT(OFFSET(Lists!$Q$2,MATCH(E4317,Lists!$R$3:$R$19,0)+1,0),4),Lists!$S$3:$S$640,1)</f>
        <v>#N/A</v>
      </c>
      <c r="R4317" s="36" t="e">
        <f ca="1">LEFT(OFFSET(Lists!$S$2,P4317-1+MATCH(F4317,OFFSET(Lists!$T$3,P4317-1,0,Q4317-P4317+1),0),0),6)</f>
        <v>#N/A</v>
      </c>
      <c r="S4317" s="36" t="e">
        <f ca="1">VLOOKUP(R4317,Lists!B:D,3,FALSE)</f>
        <v>#N/A</v>
      </c>
      <c r="T4317" s="36" t="str">
        <f>IF(F4317&lt;&gt;"",MATCH(R4317,'Maximum minutes'!B:B,0),"")</f>
        <v/>
      </c>
      <c r="U4317" s="36">
        <f ca="1">IF(F4317&lt;&gt;"",COUNTA(OFFSET('Maximum minutes'!$C$1,'Annexe A1 Cours'!T4317,0,1,50)),0)</f>
        <v>0</v>
      </c>
      <c r="V4317" s="37">
        <f ca="1">IFERROR(OFFSET('Maximum minutes'!$C$1,T4317+1,-1+MATCH(G4317,OFFSET('Maximum minutes'!$C$1,T4317-1,0,1,50),0)),0)</f>
        <v>0</v>
      </c>
      <c r="W4317" s="38">
        <f t="shared" ca="1" si="134"/>
        <v>0</v>
      </c>
    </row>
    <row r="4318" spans="1:23" s="36" customFormat="1" ht="18.75">
      <c r="A4318" s="34"/>
      <c r="B4318" s="39"/>
      <c r="C4318" s="39"/>
      <c r="D4318" s="35"/>
      <c r="E4318" s="40"/>
      <c r="F4318" s="39"/>
      <c r="G4318" s="39"/>
      <c r="H4318" s="39"/>
      <c r="I4318" s="34"/>
      <c r="J4318" s="34"/>
      <c r="K4318" s="34"/>
      <c r="L4318" s="34"/>
      <c r="M4318" s="43" t="str">
        <f ca="1">IFERROR(OFFSET('Maximum minutes'!$C$1,T4318,MATCH(IF(G4318&lt;&gt;"",G4318,F4318),OFFSET('Maximum minutes'!$C$1,T4318-1,0,1,U4318+1),0)-1)*IF(OR(ISNUMBER(J4318),J4318="sans examen"),1,0)*IF(W4318&lt;MinDate,1,0),"")</f>
        <v/>
      </c>
      <c r="N4318" s="36">
        <f t="shared" ca="1" si="135"/>
        <v>0</v>
      </c>
      <c r="O4318" s="36" t="e">
        <f ca="1">LEFT(OFFSET(Lists!$Q$2,MATCH(E4318,Lists!$R$3:$R$19,0),0),4)</f>
        <v>#N/A</v>
      </c>
      <c r="P4318" s="36" t="e">
        <f ca="1">MATCH(O4318,Lists!$S$2:$S$640,1)</f>
        <v>#N/A</v>
      </c>
      <c r="Q4318" s="36" t="e">
        <f ca="1">MATCH(LEFT(OFFSET(Lists!$Q$2,MATCH(E4318,Lists!$R$3:$R$19,0)+1,0),4),Lists!$S$3:$S$640,1)</f>
        <v>#N/A</v>
      </c>
      <c r="R4318" s="36" t="e">
        <f ca="1">LEFT(OFFSET(Lists!$S$2,P4318-1+MATCH(F4318,OFFSET(Lists!$T$3,P4318-1,0,Q4318-P4318+1),0),0),6)</f>
        <v>#N/A</v>
      </c>
      <c r="S4318" s="36" t="e">
        <f ca="1">VLOOKUP(R4318,Lists!B:D,3,FALSE)</f>
        <v>#N/A</v>
      </c>
      <c r="T4318" s="36" t="str">
        <f>IF(F4318&lt;&gt;"",MATCH(R4318,'Maximum minutes'!B:B,0),"")</f>
        <v/>
      </c>
      <c r="U4318" s="36">
        <f ca="1">IF(F4318&lt;&gt;"",COUNTA(OFFSET('Maximum minutes'!$C$1,'Annexe A1 Cours'!T4318,0,1,50)),0)</f>
        <v>0</v>
      </c>
      <c r="V4318" s="37">
        <f ca="1">IFERROR(OFFSET('Maximum minutes'!$C$1,T4318+1,-1+MATCH(G4318,OFFSET('Maximum minutes'!$C$1,T4318-1,0,1,50),0)),0)</f>
        <v>0</v>
      </c>
      <c r="W4318" s="38">
        <f t="shared" ca="1" si="134"/>
        <v>0</v>
      </c>
    </row>
    <row r="4319" spans="1:23" s="36" customFormat="1" ht="18.75">
      <c r="A4319" s="34"/>
      <c r="B4319" s="39"/>
      <c r="C4319" s="39"/>
      <c r="D4319" s="35"/>
      <c r="E4319" s="40"/>
      <c r="F4319" s="39"/>
      <c r="G4319" s="39"/>
      <c r="H4319" s="39"/>
      <c r="I4319" s="34"/>
      <c r="J4319" s="34"/>
      <c r="K4319" s="34"/>
      <c r="L4319" s="34"/>
      <c r="M4319" s="43" t="str">
        <f ca="1">IFERROR(OFFSET('Maximum minutes'!$C$1,T4319,MATCH(IF(G4319&lt;&gt;"",G4319,F4319),OFFSET('Maximum minutes'!$C$1,T4319-1,0,1,U4319+1),0)-1)*IF(OR(ISNUMBER(J4319),J4319="sans examen"),1,0)*IF(W4319&lt;MinDate,1,0),"")</f>
        <v/>
      </c>
      <c r="N4319" s="36">
        <f t="shared" ca="1" si="135"/>
        <v>0</v>
      </c>
      <c r="O4319" s="36" t="e">
        <f ca="1">LEFT(OFFSET(Lists!$Q$2,MATCH(E4319,Lists!$R$3:$R$19,0),0),4)</f>
        <v>#N/A</v>
      </c>
      <c r="P4319" s="36" t="e">
        <f ca="1">MATCH(O4319,Lists!$S$2:$S$640,1)</f>
        <v>#N/A</v>
      </c>
      <c r="Q4319" s="36" t="e">
        <f ca="1">MATCH(LEFT(OFFSET(Lists!$Q$2,MATCH(E4319,Lists!$R$3:$R$19,0)+1,0),4),Lists!$S$3:$S$640,1)</f>
        <v>#N/A</v>
      </c>
      <c r="R4319" s="36" t="e">
        <f ca="1">LEFT(OFFSET(Lists!$S$2,P4319-1+MATCH(F4319,OFFSET(Lists!$T$3,P4319-1,0,Q4319-P4319+1),0),0),6)</f>
        <v>#N/A</v>
      </c>
      <c r="S4319" s="36" t="e">
        <f ca="1">VLOOKUP(R4319,Lists!B:D,3,FALSE)</f>
        <v>#N/A</v>
      </c>
      <c r="T4319" s="36" t="str">
        <f>IF(F4319&lt;&gt;"",MATCH(R4319,'Maximum minutes'!B:B,0),"")</f>
        <v/>
      </c>
      <c r="U4319" s="36">
        <f ca="1">IF(F4319&lt;&gt;"",COUNTA(OFFSET('Maximum minutes'!$C$1,'Annexe A1 Cours'!T4319,0,1,50)),0)</f>
        <v>0</v>
      </c>
      <c r="V4319" s="37">
        <f ca="1">IFERROR(OFFSET('Maximum minutes'!$C$1,T4319+1,-1+MATCH(G4319,OFFSET('Maximum minutes'!$C$1,T4319-1,0,1,50),0)),0)</f>
        <v>0</v>
      </c>
      <c r="W4319" s="38">
        <f t="shared" ca="1" si="134"/>
        <v>0</v>
      </c>
    </row>
    <row r="4320" spans="1:23" s="36" customFormat="1" ht="18.75">
      <c r="A4320" s="34"/>
      <c r="B4320" s="39"/>
      <c r="C4320" s="39"/>
      <c r="D4320" s="35"/>
      <c r="E4320" s="40"/>
      <c r="F4320" s="39"/>
      <c r="G4320" s="39"/>
      <c r="H4320" s="39"/>
      <c r="I4320" s="34"/>
      <c r="J4320" s="34"/>
      <c r="K4320" s="34"/>
      <c r="L4320" s="34"/>
      <c r="M4320" s="43" t="str">
        <f ca="1">IFERROR(OFFSET('Maximum minutes'!$C$1,T4320,MATCH(IF(G4320&lt;&gt;"",G4320,F4320),OFFSET('Maximum minutes'!$C$1,T4320-1,0,1,U4320+1),0)-1)*IF(OR(ISNUMBER(J4320),J4320="sans examen"),1,0)*IF(W4320&lt;MinDate,1,0),"")</f>
        <v/>
      </c>
      <c r="N4320" s="36">
        <f t="shared" ca="1" si="135"/>
        <v>0</v>
      </c>
      <c r="O4320" s="36" t="e">
        <f ca="1">LEFT(OFFSET(Lists!$Q$2,MATCH(E4320,Lists!$R$3:$R$19,0),0),4)</f>
        <v>#N/A</v>
      </c>
      <c r="P4320" s="36" t="e">
        <f ca="1">MATCH(O4320,Lists!$S$2:$S$640,1)</f>
        <v>#N/A</v>
      </c>
      <c r="Q4320" s="36" t="e">
        <f ca="1">MATCH(LEFT(OFFSET(Lists!$Q$2,MATCH(E4320,Lists!$R$3:$R$19,0)+1,0),4),Lists!$S$3:$S$640,1)</f>
        <v>#N/A</v>
      </c>
      <c r="R4320" s="36" t="e">
        <f ca="1">LEFT(OFFSET(Lists!$S$2,P4320-1+MATCH(F4320,OFFSET(Lists!$T$3,P4320-1,0,Q4320-P4320+1),0),0),6)</f>
        <v>#N/A</v>
      </c>
      <c r="S4320" s="36" t="e">
        <f ca="1">VLOOKUP(R4320,Lists!B:D,3,FALSE)</f>
        <v>#N/A</v>
      </c>
      <c r="T4320" s="36" t="str">
        <f>IF(F4320&lt;&gt;"",MATCH(R4320,'Maximum minutes'!B:B,0),"")</f>
        <v/>
      </c>
      <c r="U4320" s="36">
        <f ca="1">IF(F4320&lt;&gt;"",COUNTA(OFFSET('Maximum minutes'!$C$1,'Annexe A1 Cours'!T4320,0,1,50)),0)</f>
        <v>0</v>
      </c>
      <c r="V4320" s="37">
        <f ca="1">IFERROR(OFFSET('Maximum minutes'!$C$1,T4320+1,-1+MATCH(G4320,OFFSET('Maximum minutes'!$C$1,T4320-1,0,1,50),0)),0)</f>
        <v>0</v>
      </c>
      <c r="W4320" s="38">
        <f t="shared" ca="1" si="134"/>
        <v>0</v>
      </c>
    </row>
    <row r="4321" spans="1:23" s="36" customFormat="1" ht="18.75">
      <c r="A4321" s="34"/>
      <c r="B4321" s="39"/>
      <c r="C4321" s="39"/>
      <c r="D4321" s="35"/>
      <c r="E4321" s="40"/>
      <c r="F4321" s="39"/>
      <c r="G4321" s="39"/>
      <c r="H4321" s="39"/>
      <c r="I4321" s="34"/>
      <c r="J4321" s="34"/>
      <c r="K4321" s="34"/>
      <c r="L4321" s="34"/>
      <c r="M4321" s="43" t="str">
        <f ca="1">IFERROR(OFFSET('Maximum minutes'!$C$1,T4321,MATCH(IF(G4321&lt;&gt;"",G4321,F4321),OFFSET('Maximum minutes'!$C$1,T4321-1,0,1,U4321+1),0)-1)*IF(OR(ISNUMBER(J4321),J4321="sans examen"),1,0)*IF(W4321&lt;MinDate,1,0),"")</f>
        <v/>
      </c>
      <c r="N4321" s="36">
        <f t="shared" ca="1" si="135"/>
        <v>0</v>
      </c>
      <c r="O4321" s="36" t="e">
        <f ca="1">LEFT(OFFSET(Lists!$Q$2,MATCH(E4321,Lists!$R$3:$R$19,0),0),4)</f>
        <v>#N/A</v>
      </c>
      <c r="P4321" s="36" t="e">
        <f ca="1">MATCH(O4321,Lists!$S$2:$S$640,1)</f>
        <v>#N/A</v>
      </c>
      <c r="Q4321" s="36" t="e">
        <f ca="1">MATCH(LEFT(OFFSET(Lists!$Q$2,MATCH(E4321,Lists!$R$3:$R$19,0)+1,0),4),Lists!$S$3:$S$640,1)</f>
        <v>#N/A</v>
      </c>
      <c r="R4321" s="36" t="e">
        <f ca="1">LEFT(OFFSET(Lists!$S$2,P4321-1+MATCH(F4321,OFFSET(Lists!$T$3,P4321-1,0,Q4321-P4321+1),0),0),6)</f>
        <v>#N/A</v>
      </c>
      <c r="S4321" s="36" t="e">
        <f ca="1">VLOOKUP(R4321,Lists!B:D,3,FALSE)</f>
        <v>#N/A</v>
      </c>
      <c r="T4321" s="36" t="str">
        <f>IF(F4321&lt;&gt;"",MATCH(R4321,'Maximum minutes'!B:B,0),"")</f>
        <v/>
      </c>
      <c r="U4321" s="36">
        <f ca="1">IF(F4321&lt;&gt;"",COUNTA(OFFSET('Maximum minutes'!$C$1,'Annexe A1 Cours'!T4321,0,1,50)),0)</f>
        <v>0</v>
      </c>
      <c r="V4321" s="37">
        <f ca="1">IFERROR(OFFSET('Maximum minutes'!$C$1,T4321+1,-1+MATCH(G4321,OFFSET('Maximum minutes'!$C$1,T4321-1,0,1,50),0)),0)</f>
        <v>0</v>
      </c>
      <c r="W4321" s="38">
        <f t="shared" ca="1" si="134"/>
        <v>0</v>
      </c>
    </row>
    <row r="4322" spans="1:23" s="36" customFormat="1" ht="18.75">
      <c r="A4322" s="34"/>
      <c r="B4322" s="39"/>
      <c r="C4322" s="39"/>
      <c r="D4322" s="35"/>
      <c r="E4322" s="40"/>
      <c r="F4322" s="39"/>
      <c r="G4322" s="39"/>
      <c r="H4322" s="39"/>
      <c r="I4322" s="34"/>
      <c r="J4322" s="34"/>
      <c r="K4322" s="34"/>
      <c r="L4322" s="34"/>
      <c r="M4322" s="43" t="str">
        <f ca="1">IFERROR(OFFSET('Maximum minutes'!$C$1,T4322,MATCH(IF(G4322&lt;&gt;"",G4322,F4322),OFFSET('Maximum minutes'!$C$1,T4322-1,0,1,U4322+1),0)-1)*IF(OR(ISNUMBER(J4322),J4322="sans examen"),1,0)*IF(W4322&lt;MinDate,1,0),"")</f>
        <v/>
      </c>
      <c r="N4322" s="36">
        <f t="shared" ca="1" si="135"/>
        <v>0</v>
      </c>
      <c r="O4322" s="36" t="e">
        <f ca="1">LEFT(OFFSET(Lists!$Q$2,MATCH(E4322,Lists!$R$3:$R$19,0),0),4)</f>
        <v>#N/A</v>
      </c>
      <c r="P4322" s="36" t="e">
        <f ca="1">MATCH(O4322,Lists!$S$2:$S$640,1)</f>
        <v>#N/A</v>
      </c>
      <c r="Q4322" s="36" t="e">
        <f ca="1">MATCH(LEFT(OFFSET(Lists!$Q$2,MATCH(E4322,Lists!$R$3:$R$19,0)+1,0),4),Lists!$S$3:$S$640,1)</f>
        <v>#N/A</v>
      </c>
      <c r="R4322" s="36" t="e">
        <f ca="1">LEFT(OFFSET(Lists!$S$2,P4322-1+MATCH(F4322,OFFSET(Lists!$T$3,P4322-1,0,Q4322-P4322+1),0),0),6)</f>
        <v>#N/A</v>
      </c>
      <c r="S4322" s="36" t="e">
        <f ca="1">VLOOKUP(R4322,Lists!B:D,3,FALSE)</f>
        <v>#N/A</v>
      </c>
      <c r="T4322" s="36" t="str">
        <f>IF(F4322&lt;&gt;"",MATCH(R4322,'Maximum minutes'!B:B,0),"")</f>
        <v/>
      </c>
      <c r="U4322" s="36">
        <f ca="1">IF(F4322&lt;&gt;"",COUNTA(OFFSET('Maximum minutes'!$C$1,'Annexe A1 Cours'!T4322,0,1,50)),0)</f>
        <v>0</v>
      </c>
      <c r="V4322" s="37">
        <f ca="1">IFERROR(OFFSET('Maximum minutes'!$C$1,T4322+1,-1+MATCH(G4322,OFFSET('Maximum minutes'!$C$1,T4322-1,0,1,50),0)),0)</f>
        <v>0</v>
      </c>
      <c r="W4322" s="38">
        <f t="shared" ca="1" si="134"/>
        <v>0</v>
      </c>
    </row>
    <row r="4323" spans="1:23" s="36" customFormat="1" ht="18.75">
      <c r="A4323" s="34"/>
      <c r="B4323" s="39"/>
      <c r="C4323" s="39"/>
      <c r="D4323" s="35"/>
      <c r="E4323" s="40"/>
      <c r="F4323" s="39"/>
      <c r="G4323" s="39"/>
      <c r="H4323" s="39"/>
      <c r="I4323" s="34"/>
      <c r="J4323" s="34"/>
      <c r="K4323" s="34"/>
      <c r="L4323" s="34"/>
      <c r="M4323" s="43" t="str">
        <f ca="1">IFERROR(OFFSET('Maximum minutes'!$C$1,T4323,MATCH(IF(G4323&lt;&gt;"",G4323,F4323),OFFSET('Maximum minutes'!$C$1,T4323-1,0,1,U4323+1),0)-1)*IF(OR(ISNUMBER(J4323),J4323="sans examen"),1,0)*IF(W4323&lt;MinDate,1,0),"")</f>
        <v/>
      </c>
      <c r="N4323" s="36">
        <f t="shared" ca="1" si="135"/>
        <v>0</v>
      </c>
      <c r="O4323" s="36" t="e">
        <f ca="1">LEFT(OFFSET(Lists!$Q$2,MATCH(E4323,Lists!$R$3:$R$19,0),0),4)</f>
        <v>#N/A</v>
      </c>
      <c r="P4323" s="36" t="e">
        <f ca="1">MATCH(O4323,Lists!$S$2:$S$640,1)</f>
        <v>#N/A</v>
      </c>
      <c r="Q4323" s="36" t="e">
        <f ca="1">MATCH(LEFT(OFFSET(Lists!$Q$2,MATCH(E4323,Lists!$R$3:$R$19,0)+1,0),4),Lists!$S$3:$S$640,1)</f>
        <v>#N/A</v>
      </c>
      <c r="R4323" s="36" t="e">
        <f ca="1">LEFT(OFFSET(Lists!$S$2,P4323-1+MATCH(F4323,OFFSET(Lists!$T$3,P4323-1,0,Q4323-P4323+1),0),0),6)</f>
        <v>#N/A</v>
      </c>
      <c r="S4323" s="36" t="e">
        <f ca="1">VLOOKUP(R4323,Lists!B:D,3,FALSE)</f>
        <v>#N/A</v>
      </c>
      <c r="T4323" s="36" t="str">
        <f>IF(F4323&lt;&gt;"",MATCH(R4323,'Maximum minutes'!B:B,0),"")</f>
        <v/>
      </c>
      <c r="U4323" s="36">
        <f ca="1">IF(F4323&lt;&gt;"",COUNTA(OFFSET('Maximum minutes'!$C$1,'Annexe A1 Cours'!T4323,0,1,50)),0)</f>
        <v>0</v>
      </c>
      <c r="V4323" s="37">
        <f ca="1">IFERROR(OFFSET('Maximum minutes'!$C$1,T4323+1,-1+MATCH(G4323,OFFSET('Maximum minutes'!$C$1,T4323-1,0,1,50),0)),0)</f>
        <v>0</v>
      </c>
      <c r="W4323" s="38">
        <f t="shared" ca="1" si="134"/>
        <v>0</v>
      </c>
    </row>
    <row r="4324" spans="1:23" s="36" customFormat="1" ht="18.75">
      <c r="A4324" s="34"/>
      <c r="B4324" s="39"/>
      <c r="C4324" s="39"/>
      <c r="D4324" s="35"/>
      <c r="E4324" s="40"/>
      <c r="F4324" s="39"/>
      <c r="G4324" s="39"/>
      <c r="H4324" s="39"/>
      <c r="I4324" s="34"/>
      <c r="J4324" s="34"/>
      <c r="K4324" s="34"/>
      <c r="L4324" s="34"/>
      <c r="M4324" s="43" t="str">
        <f ca="1">IFERROR(OFFSET('Maximum minutes'!$C$1,T4324,MATCH(IF(G4324&lt;&gt;"",G4324,F4324),OFFSET('Maximum minutes'!$C$1,T4324-1,0,1,U4324+1),0)-1)*IF(OR(ISNUMBER(J4324),J4324="sans examen"),1,0)*IF(W4324&lt;MinDate,1,0),"")</f>
        <v/>
      </c>
      <c r="N4324" s="36">
        <f t="shared" ca="1" si="135"/>
        <v>0</v>
      </c>
      <c r="O4324" s="36" t="e">
        <f ca="1">LEFT(OFFSET(Lists!$Q$2,MATCH(E4324,Lists!$R$3:$R$19,0),0),4)</f>
        <v>#N/A</v>
      </c>
      <c r="P4324" s="36" t="e">
        <f ca="1">MATCH(O4324,Lists!$S$2:$S$640,1)</f>
        <v>#N/A</v>
      </c>
      <c r="Q4324" s="36" t="e">
        <f ca="1">MATCH(LEFT(OFFSET(Lists!$Q$2,MATCH(E4324,Lists!$R$3:$R$19,0)+1,0),4),Lists!$S$3:$S$640,1)</f>
        <v>#N/A</v>
      </c>
      <c r="R4324" s="36" t="e">
        <f ca="1">LEFT(OFFSET(Lists!$S$2,P4324-1+MATCH(F4324,OFFSET(Lists!$T$3,P4324-1,0,Q4324-P4324+1),0),0),6)</f>
        <v>#N/A</v>
      </c>
      <c r="S4324" s="36" t="e">
        <f ca="1">VLOOKUP(R4324,Lists!B:D,3,FALSE)</f>
        <v>#N/A</v>
      </c>
      <c r="T4324" s="36" t="str">
        <f>IF(F4324&lt;&gt;"",MATCH(R4324,'Maximum minutes'!B:B,0),"")</f>
        <v/>
      </c>
      <c r="U4324" s="36">
        <f ca="1">IF(F4324&lt;&gt;"",COUNTA(OFFSET('Maximum minutes'!$C$1,'Annexe A1 Cours'!T4324,0,1,50)),0)</f>
        <v>0</v>
      </c>
      <c r="V4324" s="37">
        <f ca="1">IFERROR(OFFSET('Maximum minutes'!$C$1,T4324+1,-1+MATCH(G4324,OFFSET('Maximum minutes'!$C$1,T4324-1,0,1,50),0)),0)</f>
        <v>0</v>
      </c>
      <c r="W4324" s="38">
        <f t="shared" ca="1" si="134"/>
        <v>0</v>
      </c>
    </row>
    <row r="4325" spans="1:23" s="36" customFormat="1" ht="18.75">
      <c r="A4325" s="34"/>
      <c r="B4325" s="39"/>
      <c r="C4325" s="39"/>
      <c r="D4325" s="35"/>
      <c r="E4325" s="40"/>
      <c r="F4325" s="39"/>
      <c r="G4325" s="39"/>
      <c r="H4325" s="39"/>
      <c r="I4325" s="34"/>
      <c r="J4325" s="34"/>
      <c r="K4325" s="34"/>
      <c r="L4325" s="34"/>
      <c r="M4325" s="43" t="str">
        <f ca="1">IFERROR(OFFSET('Maximum minutes'!$C$1,T4325,MATCH(IF(G4325&lt;&gt;"",G4325,F4325),OFFSET('Maximum minutes'!$C$1,T4325-1,0,1,U4325+1),0)-1)*IF(OR(ISNUMBER(J4325),J4325="sans examen"),1,0)*IF(W4325&lt;MinDate,1,0),"")</f>
        <v/>
      </c>
      <c r="N4325" s="36">
        <f t="shared" ca="1" si="135"/>
        <v>0</v>
      </c>
      <c r="O4325" s="36" t="e">
        <f ca="1">LEFT(OFFSET(Lists!$Q$2,MATCH(E4325,Lists!$R$3:$R$19,0),0),4)</f>
        <v>#N/A</v>
      </c>
      <c r="P4325" s="36" t="e">
        <f ca="1">MATCH(O4325,Lists!$S$2:$S$640,1)</f>
        <v>#N/A</v>
      </c>
      <c r="Q4325" s="36" t="e">
        <f ca="1">MATCH(LEFT(OFFSET(Lists!$Q$2,MATCH(E4325,Lists!$R$3:$R$19,0)+1,0),4),Lists!$S$3:$S$640,1)</f>
        <v>#N/A</v>
      </c>
      <c r="R4325" s="36" t="e">
        <f ca="1">LEFT(OFFSET(Lists!$S$2,P4325-1+MATCH(F4325,OFFSET(Lists!$T$3,P4325-1,0,Q4325-P4325+1),0),0),6)</f>
        <v>#N/A</v>
      </c>
      <c r="S4325" s="36" t="e">
        <f ca="1">VLOOKUP(R4325,Lists!B:D,3,FALSE)</f>
        <v>#N/A</v>
      </c>
      <c r="T4325" s="36" t="str">
        <f>IF(F4325&lt;&gt;"",MATCH(R4325,'Maximum minutes'!B:B,0),"")</f>
        <v/>
      </c>
      <c r="U4325" s="36">
        <f ca="1">IF(F4325&lt;&gt;"",COUNTA(OFFSET('Maximum minutes'!$C$1,'Annexe A1 Cours'!T4325,0,1,50)),0)</f>
        <v>0</v>
      </c>
      <c r="V4325" s="37">
        <f ca="1">IFERROR(OFFSET('Maximum minutes'!$C$1,T4325+1,-1+MATCH(G4325,OFFSET('Maximum minutes'!$C$1,T4325-1,0,1,50),0)),0)</f>
        <v>0</v>
      </c>
      <c r="W4325" s="38">
        <f t="shared" ca="1" si="134"/>
        <v>0</v>
      </c>
    </row>
    <row r="4326" spans="1:23" s="36" customFormat="1" ht="18.75">
      <c r="A4326" s="34"/>
      <c r="B4326" s="39"/>
      <c r="C4326" s="39"/>
      <c r="D4326" s="35"/>
      <c r="E4326" s="40"/>
      <c r="F4326" s="39"/>
      <c r="G4326" s="39"/>
      <c r="H4326" s="39"/>
      <c r="I4326" s="34"/>
      <c r="J4326" s="34"/>
      <c r="K4326" s="34"/>
      <c r="L4326" s="34"/>
      <c r="M4326" s="43" t="str">
        <f ca="1">IFERROR(OFFSET('Maximum minutes'!$C$1,T4326,MATCH(IF(G4326&lt;&gt;"",G4326,F4326),OFFSET('Maximum minutes'!$C$1,T4326-1,0,1,U4326+1),0)-1)*IF(OR(ISNUMBER(J4326),J4326="sans examen"),1,0)*IF(W4326&lt;MinDate,1,0),"")</f>
        <v/>
      </c>
      <c r="N4326" s="36">
        <f t="shared" ca="1" si="135"/>
        <v>0</v>
      </c>
      <c r="O4326" s="36" t="e">
        <f ca="1">LEFT(OFFSET(Lists!$Q$2,MATCH(E4326,Lists!$R$3:$R$19,0),0),4)</f>
        <v>#N/A</v>
      </c>
      <c r="P4326" s="36" t="e">
        <f ca="1">MATCH(O4326,Lists!$S$2:$S$640,1)</f>
        <v>#N/A</v>
      </c>
      <c r="Q4326" s="36" t="e">
        <f ca="1">MATCH(LEFT(OFFSET(Lists!$Q$2,MATCH(E4326,Lists!$R$3:$R$19,0)+1,0),4),Lists!$S$3:$S$640,1)</f>
        <v>#N/A</v>
      </c>
      <c r="R4326" s="36" t="e">
        <f ca="1">LEFT(OFFSET(Lists!$S$2,P4326-1+MATCH(F4326,OFFSET(Lists!$T$3,P4326-1,0,Q4326-P4326+1),0),0),6)</f>
        <v>#N/A</v>
      </c>
      <c r="S4326" s="36" t="e">
        <f ca="1">VLOOKUP(R4326,Lists!B:D,3,FALSE)</f>
        <v>#N/A</v>
      </c>
      <c r="T4326" s="36" t="str">
        <f>IF(F4326&lt;&gt;"",MATCH(R4326,'Maximum minutes'!B:B,0),"")</f>
        <v/>
      </c>
      <c r="U4326" s="36">
        <f ca="1">IF(F4326&lt;&gt;"",COUNTA(OFFSET('Maximum minutes'!$C$1,'Annexe A1 Cours'!T4326,0,1,50)),0)</f>
        <v>0</v>
      </c>
      <c r="V4326" s="37">
        <f ca="1">IFERROR(OFFSET('Maximum minutes'!$C$1,T4326+1,-1+MATCH(G4326,OFFSET('Maximum minutes'!$C$1,T4326-1,0,1,50),0)),0)</f>
        <v>0</v>
      </c>
      <c r="W4326" s="38">
        <f t="shared" ca="1" si="134"/>
        <v>0</v>
      </c>
    </row>
    <row r="4327" spans="1:23" s="36" customFormat="1" ht="18.75">
      <c r="A4327" s="34"/>
      <c r="B4327" s="39"/>
      <c r="C4327" s="39"/>
      <c r="D4327" s="35"/>
      <c r="E4327" s="40"/>
      <c r="F4327" s="39"/>
      <c r="G4327" s="39"/>
      <c r="H4327" s="39"/>
      <c r="I4327" s="34"/>
      <c r="J4327" s="34"/>
      <c r="K4327" s="34"/>
      <c r="L4327" s="34"/>
      <c r="M4327" s="43" t="str">
        <f ca="1">IFERROR(OFFSET('Maximum minutes'!$C$1,T4327,MATCH(IF(G4327&lt;&gt;"",G4327,F4327),OFFSET('Maximum minutes'!$C$1,T4327-1,0,1,U4327+1),0)-1)*IF(OR(ISNUMBER(J4327),J4327="sans examen"),1,0)*IF(W4327&lt;MinDate,1,0),"")</f>
        <v/>
      </c>
      <c r="N4327" s="36">
        <f t="shared" ca="1" si="135"/>
        <v>0</v>
      </c>
      <c r="O4327" s="36" t="e">
        <f ca="1">LEFT(OFFSET(Lists!$Q$2,MATCH(E4327,Lists!$R$3:$R$19,0),0),4)</f>
        <v>#N/A</v>
      </c>
      <c r="P4327" s="36" t="e">
        <f ca="1">MATCH(O4327,Lists!$S$2:$S$640,1)</f>
        <v>#N/A</v>
      </c>
      <c r="Q4327" s="36" t="e">
        <f ca="1">MATCH(LEFT(OFFSET(Lists!$Q$2,MATCH(E4327,Lists!$R$3:$R$19,0)+1,0),4),Lists!$S$3:$S$640,1)</f>
        <v>#N/A</v>
      </c>
      <c r="R4327" s="36" t="e">
        <f ca="1">LEFT(OFFSET(Lists!$S$2,P4327-1+MATCH(F4327,OFFSET(Lists!$T$3,P4327-1,0,Q4327-P4327+1),0),0),6)</f>
        <v>#N/A</v>
      </c>
      <c r="S4327" s="36" t="e">
        <f ca="1">VLOOKUP(R4327,Lists!B:D,3,FALSE)</f>
        <v>#N/A</v>
      </c>
      <c r="T4327" s="36" t="str">
        <f>IF(F4327&lt;&gt;"",MATCH(R4327,'Maximum minutes'!B:B,0),"")</f>
        <v/>
      </c>
      <c r="U4327" s="36">
        <f ca="1">IF(F4327&lt;&gt;"",COUNTA(OFFSET('Maximum minutes'!$C$1,'Annexe A1 Cours'!T4327,0,1,50)),0)</f>
        <v>0</v>
      </c>
      <c r="V4327" s="37">
        <f ca="1">IFERROR(OFFSET('Maximum minutes'!$C$1,T4327+1,-1+MATCH(G4327,OFFSET('Maximum minutes'!$C$1,T4327-1,0,1,50),0)),0)</f>
        <v>0</v>
      </c>
      <c r="W4327" s="38">
        <f t="shared" ca="1" si="134"/>
        <v>0</v>
      </c>
    </row>
    <row r="4328" spans="1:23" s="36" customFormat="1" ht="18.75">
      <c r="A4328" s="34"/>
      <c r="B4328" s="39"/>
      <c r="C4328" s="39"/>
      <c r="D4328" s="35"/>
      <c r="E4328" s="40"/>
      <c r="F4328" s="39"/>
      <c r="G4328" s="39"/>
      <c r="H4328" s="39"/>
      <c r="I4328" s="34"/>
      <c r="J4328" s="34"/>
      <c r="K4328" s="34"/>
      <c r="L4328" s="34"/>
      <c r="M4328" s="43" t="str">
        <f ca="1">IFERROR(OFFSET('Maximum minutes'!$C$1,T4328,MATCH(IF(G4328&lt;&gt;"",G4328,F4328),OFFSET('Maximum minutes'!$C$1,T4328-1,0,1,U4328+1),0)-1)*IF(OR(ISNUMBER(J4328),J4328="sans examen"),1,0)*IF(W4328&lt;MinDate,1,0),"")</f>
        <v/>
      </c>
      <c r="N4328" s="36">
        <f t="shared" ca="1" si="135"/>
        <v>0</v>
      </c>
      <c r="O4328" s="36" t="e">
        <f ca="1">LEFT(OFFSET(Lists!$Q$2,MATCH(E4328,Lists!$R$3:$R$19,0),0),4)</f>
        <v>#N/A</v>
      </c>
      <c r="P4328" s="36" t="e">
        <f ca="1">MATCH(O4328,Lists!$S$2:$S$640,1)</f>
        <v>#N/A</v>
      </c>
      <c r="Q4328" s="36" t="e">
        <f ca="1">MATCH(LEFT(OFFSET(Lists!$Q$2,MATCH(E4328,Lists!$R$3:$R$19,0)+1,0),4),Lists!$S$3:$S$640,1)</f>
        <v>#N/A</v>
      </c>
      <c r="R4328" s="36" t="e">
        <f ca="1">LEFT(OFFSET(Lists!$S$2,P4328-1+MATCH(F4328,OFFSET(Lists!$T$3,P4328-1,0,Q4328-P4328+1),0),0),6)</f>
        <v>#N/A</v>
      </c>
      <c r="S4328" s="36" t="e">
        <f ca="1">VLOOKUP(R4328,Lists!B:D,3,FALSE)</f>
        <v>#N/A</v>
      </c>
      <c r="T4328" s="36" t="str">
        <f>IF(F4328&lt;&gt;"",MATCH(R4328,'Maximum minutes'!B:B,0),"")</f>
        <v/>
      </c>
      <c r="U4328" s="36">
        <f ca="1">IF(F4328&lt;&gt;"",COUNTA(OFFSET('Maximum minutes'!$C$1,'Annexe A1 Cours'!T4328,0,1,50)),0)</f>
        <v>0</v>
      </c>
      <c r="V4328" s="37">
        <f ca="1">IFERROR(OFFSET('Maximum minutes'!$C$1,T4328+1,-1+MATCH(G4328,OFFSET('Maximum minutes'!$C$1,T4328-1,0,1,50),0)),0)</f>
        <v>0</v>
      </c>
      <c r="W4328" s="38">
        <f t="shared" ca="1" si="134"/>
        <v>0</v>
      </c>
    </row>
    <row r="4329" spans="1:23" s="36" customFormat="1" ht="18.75">
      <c r="A4329" s="34"/>
      <c r="B4329" s="39"/>
      <c r="C4329" s="39"/>
      <c r="D4329" s="35"/>
      <c r="E4329" s="40"/>
      <c r="F4329" s="39"/>
      <c r="G4329" s="39"/>
      <c r="H4329" s="39"/>
      <c r="I4329" s="34"/>
      <c r="J4329" s="34"/>
      <c r="K4329" s="34"/>
      <c r="L4329" s="34"/>
      <c r="M4329" s="43" t="str">
        <f ca="1">IFERROR(OFFSET('Maximum minutes'!$C$1,T4329,MATCH(IF(G4329&lt;&gt;"",G4329,F4329),OFFSET('Maximum minutes'!$C$1,T4329-1,0,1,U4329+1),0)-1)*IF(OR(ISNUMBER(J4329),J4329="sans examen"),1,0)*IF(W4329&lt;MinDate,1,0),"")</f>
        <v/>
      </c>
      <c r="N4329" s="36">
        <f t="shared" ca="1" si="135"/>
        <v>0</v>
      </c>
      <c r="O4329" s="36" t="e">
        <f ca="1">LEFT(OFFSET(Lists!$Q$2,MATCH(E4329,Lists!$R$3:$R$19,0),0),4)</f>
        <v>#N/A</v>
      </c>
      <c r="P4329" s="36" t="e">
        <f ca="1">MATCH(O4329,Lists!$S$2:$S$640,1)</f>
        <v>#N/A</v>
      </c>
      <c r="Q4329" s="36" t="e">
        <f ca="1">MATCH(LEFT(OFFSET(Lists!$Q$2,MATCH(E4329,Lists!$R$3:$R$19,0)+1,0),4),Lists!$S$3:$S$640,1)</f>
        <v>#N/A</v>
      </c>
      <c r="R4329" s="36" t="e">
        <f ca="1">LEFT(OFFSET(Lists!$S$2,P4329-1+MATCH(F4329,OFFSET(Lists!$T$3,P4329-1,0,Q4329-P4329+1),0),0),6)</f>
        <v>#N/A</v>
      </c>
      <c r="S4329" s="36" t="e">
        <f ca="1">VLOOKUP(R4329,Lists!B:D,3,FALSE)</f>
        <v>#N/A</v>
      </c>
      <c r="T4329" s="36" t="str">
        <f>IF(F4329&lt;&gt;"",MATCH(R4329,'Maximum minutes'!B:B,0),"")</f>
        <v/>
      </c>
      <c r="U4329" s="36">
        <f ca="1">IF(F4329&lt;&gt;"",COUNTA(OFFSET('Maximum minutes'!$C$1,'Annexe A1 Cours'!T4329,0,1,50)),0)</f>
        <v>0</v>
      </c>
      <c r="V4329" s="37">
        <f ca="1">IFERROR(OFFSET('Maximum minutes'!$C$1,T4329+1,-1+MATCH(G4329,OFFSET('Maximum minutes'!$C$1,T4329-1,0,1,50),0)),0)</f>
        <v>0</v>
      </c>
      <c r="W4329" s="38">
        <f t="shared" ca="1" si="134"/>
        <v>0</v>
      </c>
    </row>
    <row r="4330" spans="1:23" s="36" customFormat="1" ht="18.75">
      <c r="A4330" s="34"/>
      <c r="B4330" s="39"/>
      <c r="C4330" s="39"/>
      <c r="D4330" s="35"/>
      <c r="E4330" s="40"/>
      <c r="F4330" s="39"/>
      <c r="G4330" s="39"/>
      <c r="H4330" s="39"/>
      <c r="I4330" s="34"/>
      <c r="J4330" s="34"/>
      <c r="K4330" s="34"/>
      <c r="L4330" s="34"/>
      <c r="M4330" s="43" t="str">
        <f ca="1">IFERROR(OFFSET('Maximum minutes'!$C$1,T4330,MATCH(IF(G4330&lt;&gt;"",G4330,F4330),OFFSET('Maximum minutes'!$C$1,T4330-1,0,1,U4330+1),0)-1)*IF(OR(ISNUMBER(J4330),J4330="sans examen"),1,0)*IF(W4330&lt;MinDate,1,0),"")</f>
        <v/>
      </c>
      <c r="N4330" s="36">
        <f t="shared" ca="1" si="135"/>
        <v>0</v>
      </c>
      <c r="O4330" s="36" t="e">
        <f ca="1">LEFT(OFFSET(Lists!$Q$2,MATCH(E4330,Lists!$R$3:$R$19,0),0),4)</f>
        <v>#N/A</v>
      </c>
      <c r="P4330" s="36" t="e">
        <f ca="1">MATCH(O4330,Lists!$S$2:$S$640,1)</f>
        <v>#N/A</v>
      </c>
      <c r="Q4330" s="36" t="e">
        <f ca="1">MATCH(LEFT(OFFSET(Lists!$Q$2,MATCH(E4330,Lists!$R$3:$R$19,0)+1,0),4),Lists!$S$3:$S$640,1)</f>
        <v>#N/A</v>
      </c>
      <c r="R4330" s="36" t="e">
        <f ca="1">LEFT(OFFSET(Lists!$S$2,P4330-1+MATCH(F4330,OFFSET(Lists!$T$3,P4330-1,0,Q4330-P4330+1),0),0),6)</f>
        <v>#N/A</v>
      </c>
      <c r="S4330" s="36" t="e">
        <f ca="1">VLOOKUP(R4330,Lists!B:D,3,FALSE)</f>
        <v>#N/A</v>
      </c>
      <c r="T4330" s="36" t="str">
        <f>IF(F4330&lt;&gt;"",MATCH(R4330,'Maximum minutes'!B:B,0),"")</f>
        <v/>
      </c>
      <c r="U4330" s="36">
        <f ca="1">IF(F4330&lt;&gt;"",COUNTA(OFFSET('Maximum minutes'!$C$1,'Annexe A1 Cours'!T4330,0,1,50)),0)</f>
        <v>0</v>
      </c>
      <c r="V4330" s="37">
        <f ca="1">IFERROR(OFFSET('Maximum minutes'!$C$1,T4330+1,-1+MATCH(G4330,OFFSET('Maximum minutes'!$C$1,T4330-1,0,1,50),0)),0)</f>
        <v>0</v>
      </c>
      <c r="W4330" s="38">
        <f t="shared" ca="1" si="134"/>
        <v>0</v>
      </c>
    </row>
    <row r="4331" spans="1:23" s="36" customFormat="1" ht="18.75">
      <c r="A4331" s="34"/>
      <c r="B4331" s="39"/>
      <c r="C4331" s="39"/>
      <c r="D4331" s="35"/>
      <c r="E4331" s="40"/>
      <c r="F4331" s="39"/>
      <c r="G4331" s="39"/>
      <c r="H4331" s="39"/>
      <c r="I4331" s="34"/>
      <c r="J4331" s="34"/>
      <c r="K4331" s="34"/>
      <c r="L4331" s="34"/>
      <c r="M4331" s="43" t="str">
        <f ca="1">IFERROR(OFFSET('Maximum minutes'!$C$1,T4331,MATCH(IF(G4331&lt;&gt;"",G4331,F4331),OFFSET('Maximum minutes'!$C$1,T4331-1,0,1,U4331+1),0)-1)*IF(OR(ISNUMBER(J4331),J4331="sans examen"),1,0)*IF(W4331&lt;MinDate,1,0),"")</f>
        <v/>
      </c>
      <c r="N4331" s="36">
        <f t="shared" ca="1" si="135"/>
        <v>0</v>
      </c>
      <c r="O4331" s="36" t="e">
        <f ca="1">LEFT(OFFSET(Lists!$Q$2,MATCH(E4331,Lists!$R$3:$R$19,0),0),4)</f>
        <v>#N/A</v>
      </c>
      <c r="P4331" s="36" t="e">
        <f ca="1">MATCH(O4331,Lists!$S$2:$S$640,1)</f>
        <v>#N/A</v>
      </c>
      <c r="Q4331" s="36" t="e">
        <f ca="1">MATCH(LEFT(OFFSET(Lists!$Q$2,MATCH(E4331,Lists!$R$3:$R$19,0)+1,0),4),Lists!$S$3:$S$640,1)</f>
        <v>#N/A</v>
      </c>
      <c r="R4331" s="36" t="e">
        <f ca="1">LEFT(OFFSET(Lists!$S$2,P4331-1+MATCH(F4331,OFFSET(Lists!$T$3,P4331-1,0,Q4331-P4331+1),0),0),6)</f>
        <v>#N/A</v>
      </c>
      <c r="S4331" s="36" t="e">
        <f ca="1">VLOOKUP(R4331,Lists!B:D,3,FALSE)</f>
        <v>#N/A</v>
      </c>
      <c r="T4331" s="36" t="str">
        <f>IF(F4331&lt;&gt;"",MATCH(R4331,'Maximum minutes'!B:B,0),"")</f>
        <v/>
      </c>
      <c r="U4331" s="36">
        <f ca="1">IF(F4331&lt;&gt;"",COUNTA(OFFSET('Maximum minutes'!$C$1,'Annexe A1 Cours'!T4331,0,1,50)),0)</f>
        <v>0</v>
      </c>
      <c r="V4331" s="37">
        <f ca="1">IFERROR(OFFSET('Maximum minutes'!$C$1,T4331+1,-1+MATCH(G4331,OFFSET('Maximum minutes'!$C$1,T4331-1,0,1,50),0)),0)</f>
        <v>0</v>
      </c>
      <c r="W4331" s="38">
        <f t="shared" ca="1" si="134"/>
        <v>0</v>
      </c>
    </row>
    <row r="4332" spans="1:23" s="36" customFormat="1" ht="18.75">
      <c r="A4332" s="34"/>
      <c r="B4332" s="39"/>
      <c r="C4332" s="39"/>
      <c r="D4332" s="35"/>
      <c r="E4332" s="40"/>
      <c r="F4332" s="39"/>
      <c r="G4332" s="39"/>
      <c r="H4332" s="39"/>
      <c r="I4332" s="34"/>
      <c r="J4332" s="34"/>
      <c r="K4332" s="34"/>
      <c r="L4332" s="34"/>
      <c r="M4332" s="43" t="str">
        <f ca="1">IFERROR(OFFSET('Maximum minutes'!$C$1,T4332,MATCH(IF(G4332&lt;&gt;"",G4332,F4332),OFFSET('Maximum minutes'!$C$1,T4332-1,0,1,U4332+1),0)-1)*IF(OR(ISNUMBER(J4332),J4332="sans examen"),1,0)*IF(W4332&lt;MinDate,1,0),"")</f>
        <v/>
      </c>
      <c r="N4332" s="36">
        <f t="shared" ca="1" si="135"/>
        <v>0</v>
      </c>
      <c r="O4332" s="36" t="e">
        <f ca="1">LEFT(OFFSET(Lists!$Q$2,MATCH(E4332,Lists!$R$3:$R$19,0),0),4)</f>
        <v>#N/A</v>
      </c>
      <c r="P4332" s="36" t="e">
        <f ca="1">MATCH(O4332,Lists!$S$2:$S$640,1)</f>
        <v>#N/A</v>
      </c>
      <c r="Q4332" s="36" t="e">
        <f ca="1">MATCH(LEFT(OFFSET(Lists!$Q$2,MATCH(E4332,Lists!$R$3:$R$19,0)+1,0),4),Lists!$S$3:$S$640,1)</f>
        <v>#N/A</v>
      </c>
      <c r="R4332" s="36" t="e">
        <f ca="1">LEFT(OFFSET(Lists!$S$2,P4332-1+MATCH(F4332,OFFSET(Lists!$T$3,P4332-1,0,Q4332-P4332+1),0),0),6)</f>
        <v>#N/A</v>
      </c>
      <c r="S4332" s="36" t="e">
        <f ca="1">VLOOKUP(R4332,Lists!B:D,3,FALSE)</f>
        <v>#N/A</v>
      </c>
      <c r="T4332" s="36" t="str">
        <f>IF(F4332&lt;&gt;"",MATCH(R4332,'Maximum minutes'!B:B,0),"")</f>
        <v/>
      </c>
      <c r="U4332" s="36">
        <f ca="1">IF(F4332&lt;&gt;"",COUNTA(OFFSET('Maximum minutes'!$C$1,'Annexe A1 Cours'!T4332,0,1,50)),0)</f>
        <v>0</v>
      </c>
      <c r="V4332" s="37">
        <f ca="1">IFERROR(OFFSET('Maximum minutes'!$C$1,T4332+1,-1+MATCH(G4332,OFFSET('Maximum minutes'!$C$1,T4332-1,0,1,50),0)),0)</f>
        <v>0</v>
      </c>
      <c r="W4332" s="38">
        <f t="shared" ca="1" si="134"/>
        <v>0</v>
      </c>
    </row>
    <row r="4333" spans="1:23" s="36" customFormat="1" ht="18.75">
      <c r="A4333" s="34"/>
      <c r="B4333" s="39"/>
      <c r="C4333" s="39"/>
      <c r="D4333" s="35"/>
      <c r="E4333" s="40"/>
      <c r="F4333" s="39"/>
      <c r="G4333" s="39"/>
      <c r="H4333" s="39"/>
      <c r="I4333" s="34"/>
      <c r="J4333" s="34"/>
      <c r="K4333" s="34"/>
      <c r="L4333" s="34"/>
      <c r="M4333" s="43" t="str">
        <f ca="1">IFERROR(OFFSET('Maximum minutes'!$C$1,T4333,MATCH(IF(G4333&lt;&gt;"",G4333,F4333),OFFSET('Maximum minutes'!$C$1,T4333-1,0,1,U4333+1),0)-1)*IF(OR(ISNUMBER(J4333),J4333="sans examen"),1,0)*IF(W4333&lt;MinDate,1,0),"")</f>
        <v/>
      </c>
      <c r="N4333" s="36">
        <f t="shared" ca="1" si="135"/>
        <v>0</v>
      </c>
      <c r="O4333" s="36" t="e">
        <f ca="1">LEFT(OFFSET(Lists!$Q$2,MATCH(E4333,Lists!$R$3:$R$19,0),0),4)</f>
        <v>#N/A</v>
      </c>
      <c r="P4333" s="36" t="e">
        <f ca="1">MATCH(O4333,Lists!$S$2:$S$640,1)</f>
        <v>#N/A</v>
      </c>
      <c r="Q4333" s="36" t="e">
        <f ca="1">MATCH(LEFT(OFFSET(Lists!$Q$2,MATCH(E4333,Lists!$R$3:$R$19,0)+1,0),4),Lists!$S$3:$S$640,1)</f>
        <v>#N/A</v>
      </c>
      <c r="R4333" s="36" t="e">
        <f ca="1">LEFT(OFFSET(Lists!$S$2,P4333-1+MATCH(F4333,OFFSET(Lists!$T$3,P4333-1,0,Q4333-P4333+1),0),0),6)</f>
        <v>#N/A</v>
      </c>
      <c r="S4333" s="36" t="e">
        <f ca="1">VLOOKUP(R4333,Lists!B:D,3,FALSE)</f>
        <v>#N/A</v>
      </c>
      <c r="T4333" s="36" t="str">
        <f>IF(F4333&lt;&gt;"",MATCH(R4333,'Maximum minutes'!B:B,0),"")</f>
        <v/>
      </c>
      <c r="U4333" s="36">
        <f ca="1">IF(F4333&lt;&gt;"",COUNTA(OFFSET('Maximum minutes'!$C$1,'Annexe A1 Cours'!T4333,0,1,50)),0)</f>
        <v>0</v>
      </c>
      <c r="V4333" s="37">
        <f ca="1">IFERROR(OFFSET('Maximum minutes'!$C$1,T4333+1,-1+MATCH(G4333,OFFSET('Maximum minutes'!$C$1,T4333-1,0,1,50),0)),0)</f>
        <v>0</v>
      </c>
      <c r="W4333" s="38">
        <f t="shared" ca="1" si="134"/>
        <v>0</v>
      </c>
    </row>
    <row r="4334" spans="1:23" s="36" customFormat="1" ht="18.75">
      <c r="A4334" s="34"/>
      <c r="B4334" s="39"/>
      <c r="C4334" s="39"/>
      <c r="D4334" s="35"/>
      <c r="E4334" s="40"/>
      <c r="F4334" s="39"/>
      <c r="G4334" s="39"/>
      <c r="H4334" s="39"/>
      <c r="I4334" s="34"/>
      <c r="J4334" s="34"/>
      <c r="K4334" s="34"/>
      <c r="L4334" s="34"/>
      <c r="M4334" s="43" t="str">
        <f ca="1">IFERROR(OFFSET('Maximum minutes'!$C$1,T4334,MATCH(IF(G4334&lt;&gt;"",G4334,F4334),OFFSET('Maximum minutes'!$C$1,T4334-1,0,1,U4334+1),0)-1)*IF(OR(ISNUMBER(J4334),J4334="sans examen"),1,0)*IF(W4334&lt;MinDate,1,0),"")</f>
        <v/>
      </c>
      <c r="N4334" s="36">
        <f t="shared" ca="1" si="135"/>
        <v>0</v>
      </c>
      <c r="O4334" s="36" t="e">
        <f ca="1">LEFT(OFFSET(Lists!$Q$2,MATCH(E4334,Lists!$R$3:$R$19,0),0),4)</f>
        <v>#N/A</v>
      </c>
      <c r="P4334" s="36" t="e">
        <f ca="1">MATCH(O4334,Lists!$S$2:$S$640,1)</f>
        <v>#N/A</v>
      </c>
      <c r="Q4334" s="36" t="e">
        <f ca="1">MATCH(LEFT(OFFSET(Lists!$Q$2,MATCH(E4334,Lists!$R$3:$R$19,0)+1,0),4),Lists!$S$3:$S$640,1)</f>
        <v>#N/A</v>
      </c>
      <c r="R4334" s="36" t="e">
        <f ca="1">LEFT(OFFSET(Lists!$S$2,P4334-1+MATCH(F4334,OFFSET(Lists!$T$3,P4334-1,0,Q4334-P4334+1),0),0),6)</f>
        <v>#N/A</v>
      </c>
      <c r="S4334" s="36" t="e">
        <f ca="1">VLOOKUP(R4334,Lists!B:D,3,FALSE)</f>
        <v>#N/A</v>
      </c>
      <c r="T4334" s="36" t="str">
        <f>IF(F4334&lt;&gt;"",MATCH(R4334,'Maximum minutes'!B:B,0),"")</f>
        <v/>
      </c>
      <c r="U4334" s="36">
        <f ca="1">IF(F4334&lt;&gt;"",COUNTA(OFFSET('Maximum minutes'!$C$1,'Annexe A1 Cours'!T4334,0,1,50)),0)</f>
        <v>0</v>
      </c>
      <c r="V4334" s="37">
        <f ca="1">IFERROR(OFFSET('Maximum minutes'!$C$1,T4334+1,-1+MATCH(G4334,OFFSET('Maximum minutes'!$C$1,T4334-1,0,1,50),0)),0)</f>
        <v>0</v>
      </c>
      <c r="W4334" s="38">
        <f t="shared" ca="1" si="134"/>
        <v>0</v>
      </c>
    </row>
    <row r="4335" spans="1:23" s="36" customFormat="1" ht="18.75">
      <c r="A4335" s="34"/>
      <c r="B4335" s="39"/>
      <c r="C4335" s="39"/>
      <c r="D4335" s="35"/>
      <c r="E4335" s="40"/>
      <c r="F4335" s="39"/>
      <c r="G4335" s="39"/>
      <c r="H4335" s="39"/>
      <c r="I4335" s="34"/>
      <c r="J4335" s="34"/>
      <c r="K4335" s="34"/>
      <c r="L4335" s="34"/>
      <c r="M4335" s="43" t="str">
        <f ca="1">IFERROR(OFFSET('Maximum minutes'!$C$1,T4335,MATCH(IF(G4335&lt;&gt;"",G4335,F4335),OFFSET('Maximum minutes'!$C$1,T4335-1,0,1,U4335+1),0)-1)*IF(OR(ISNUMBER(J4335),J4335="sans examen"),1,0)*IF(W4335&lt;MinDate,1,0),"")</f>
        <v/>
      </c>
      <c r="N4335" s="36">
        <f t="shared" ca="1" si="135"/>
        <v>0</v>
      </c>
      <c r="O4335" s="36" t="e">
        <f ca="1">LEFT(OFFSET(Lists!$Q$2,MATCH(E4335,Lists!$R$3:$R$19,0),0),4)</f>
        <v>#N/A</v>
      </c>
      <c r="P4335" s="36" t="e">
        <f ca="1">MATCH(O4335,Lists!$S$2:$S$640,1)</f>
        <v>#N/A</v>
      </c>
      <c r="Q4335" s="36" t="e">
        <f ca="1">MATCH(LEFT(OFFSET(Lists!$Q$2,MATCH(E4335,Lists!$R$3:$R$19,0)+1,0),4),Lists!$S$3:$S$640,1)</f>
        <v>#N/A</v>
      </c>
      <c r="R4335" s="36" t="e">
        <f ca="1">LEFT(OFFSET(Lists!$S$2,P4335-1+MATCH(F4335,OFFSET(Lists!$T$3,P4335-1,0,Q4335-P4335+1),0),0),6)</f>
        <v>#N/A</v>
      </c>
      <c r="S4335" s="36" t="e">
        <f ca="1">VLOOKUP(R4335,Lists!B:D,3,FALSE)</f>
        <v>#N/A</v>
      </c>
      <c r="T4335" s="36" t="str">
        <f>IF(F4335&lt;&gt;"",MATCH(R4335,'Maximum minutes'!B:B,0),"")</f>
        <v/>
      </c>
      <c r="U4335" s="36">
        <f ca="1">IF(F4335&lt;&gt;"",COUNTA(OFFSET('Maximum minutes'!$C$1,'Annexe A1 Cours'!T4335,0,1,50)),0)</f>
        <v>0</v>
      </c>
      <c r="V4335" s="37">
        <f ca="1">IFERROR(OFFSET('Maximum minutes'!$C$1,T4335+1,-1+MATCH(G4335,OFFSET('Maximum minutes'!$C$1,T4335-1,0,1,50),0)),0)</f>
        <v>0</v>
      </c>
      <c r="W4335" s="38">
        <f t="shared" ca="1" si="134"/>
        <v>0</v>
      </c>
    </row>
    <row r="4336" spans="1:23" s="36" customFormat="1" ht="18.75">
      <c r="A4336" s="34"/>
      <c r="B4336" s="39"/>
      <c r="C4336" s="39"/>
      <c r="D4336" s="35"/>
      <c r="E4336" s="40"/>
      <c r="F4336" s="39"/>
      <c r="G4336" s="39"/>
      <c r="H4336" s="39"/>
      <c r="I4336" s="34"/>
      <c r="J4336" s="34"/>
      <c r="K4336" s="34"/>
      <c r="L4336" s="34"/>
      <c r="M4336" s="43" t="str">
        <f ca="1">IFERROR(OFFSET('Maximum minutes'!$C$1,T4336,MATCH(IF(G4336&lt;&gt;"",G4336,F4336),OFFSET('Maximum minutes'!$C$1,T4336-1,0,1,U4336+1),0)-1)*IF(OR(ISNUMBER(J4336),J4336="sans examen"),1,0)*IF(W4336&lt;MinDate,1,0),"")</f>
        <v/>
      </c>
      <c r="N4336" s="36">
        <f t="shared" ca="1" si="135"/>
        <v>0</v>
      </c>
      <c r="O4336" s="36" t="e">
        <f ca="1">LEFT(OFFSET(Lists!$Q$2,MATCH(E4336,Lists!$R$3:$R$19,0),0),4)</f>
        <v>#N/A</v>
      </c>
      <c r="P4336" s="36" t="e">
        <f ca="1">MATCH(O4336,Lists!$S$2:$S$640,1)</f>
        <v>#N/A</v>
      </c>
      <c r="Q4336" s="36" t="e">
        <f ca="1">MATCH(LEFT(OFFSET(Lists!$Q$2,MATCH(E4336,Lists!$R$3:$R$19,0)+1,0),4),Lists!$S$3:$S$640,1)</f>
        <v>#N/A</v>
      </c>
      <c r="R4336" s="36" t="e">
        <f ca="1">LEFT(OFFSET(Lists!$S$2,P4336-1+MATCH(F4336,OFFSET(Lists!$T$3,P4336-1,0,Q4336-P4336+1),0),0),6)</f>
        <v>#N/A</v>
      </c>
      <c r="S4336" s="36" t="e">
        <f ca="1">VLOOKUP(R4336,Lists!B:D,3,FALSE)</f>
        <v>#N/A</v>
      </c>
      <c r="T4336" s="36" t="str">
        <f>IF(F4336&lt;&gt;"",MATCH(R4336,'Maximum minutes'!B:B,0),"")</f>
        <v/>
      </c>
      <c r="U4336" s="36">
        <f ca="1">IF(F4336&lt;&gt;"",COUNTA(OFFSET('Maximum minutes'!$C$1,'Annexe A1 Cours'!T4336,0,1,50)),0)</f>
        <v>0</v>
      </c>
      <c r="V4336" s="37">
        <f ca="1">IFERROR(OFFSET('Maximum minutes'!$C$1,T4336+1,-1+MATCH(G4336,OFFSET('Maximum minutes'!$C$1,T4336-1,0,1,50),0)),0)</f>
        <v>0</v>
      </c>
      <c r="W4336" s="38">
        <f t="shared" ca="1" si="134"/>
        <v>0</v>
      </c>
    </row>
    <row r="4337" spans="1:23" s="36" customFormat="1" ht="18.75">
      <c r="A4337" s="34"/>
      <c r="B4337" s="39"/>
      <c r="C4337" s="39"/>
      <c r="D4337" s="35"/>
      <c r="E4337" s="40"/>
      <c r="F4337" s="39"/>
      <c r="G4337" s="39"/>
      <c r="H4337" s="39"/>
      <c r="I4337" s="34"/>
      <c r="J4337" s="34"/>
      <c r="K4337" s="34"/>
      <c r="L4337" s="34"/>
      <c r="M4337" s="43" t="str">
        <f ca="1">IFERROR(OFFSET('Maximum minutes'!$C$1,T4337,MATCH(IF(G4337&lt;&gt;"",G4337,F4337),OFFSET('Maximum minutes'!$C$1,T4337-1,0,1,U4337+1),0)-1)*IF(OR(ISNUMBER(J4337),J4337="sans examen"),1,0)*IF(W4337&lt;MinDate,1,0),"")</f>
        <v/>
      </c>
      <c r="N4337" s="36">
        <f t="shared" ca="1" si="135"/>
        <v>0</v>
      </c>
      <c r="O4337" s="36" t="e">
        <f ca="1">LEFT(OFFSET(Lists!$Q$2,MATCH(E4337,Lists!$R$3:$R$19,0),0),4)</f>
        <v>#N/A</v>
      </c>
      <c r="P4337" s="36" t="e">
        <f ca="1">MATCH(O4337,Lists!$S$2:$S$640,1)</f>
        <v>#N/A</v>
      </c>
      <c r="Q4337" s="36" t="e">
        <f ca="1">MATCH(LEFT(OFFSET(Lists!$Q$2,MATCH(E4337,Lists!$R$3:$R$19,0)+1,0),4),Lists!$S$3:$S$640,1)</f>
        <v>#N/A</v>
      </c>
      <c r="R4337" s="36" t="e">
        <f ca="1">LEFT(OFFSET(Lists!$S$2,P4337-1+MATCH(F4337,OFFSET(Lists!$T$3,P4337-1,0,Q4337-P4337+1),0),0),6)</f>
        <v>#N/A</v>
      </c>
      <c r="S4337" s="36" t="e">
        <f ca="1">VLOOKUP(R4337,Lists!B:D,3,FALSE)</f>
        <v>#N/A</v>
      </c>
      <c r="T4337" s="36" t="str">
        <f>IF(F4337&lt;&gt;"",MATCH(R4337,'Maximum minutes'!B:B,0),"")</f>
        <v/>
      </c>
      <c r="U4337" s="36">
        <f ca="1">IF(F4337&lt;&gt;"",COUNTA(OFFSET('Maximum minutes'!$C$1,'Annexe A1 Cours'!T4337,0,1,50)),0)</f>
        <v>0</v>
      </c>
      <c r="V4337" s="37">
        <f ca="1">IFERROR(OFFSET('Maximum minutes'!$C$1,T4337+1,-1+MATCH(G4337,OFFSET('Maximum minutes'!$C$1,T4337-1,0,1,50),0)),0)</f>
        <v>0</v>
      </c>
      <c r="W4337" s="38">
        <f t="shared" ca="1" si="134"/>
        <v>0</v>
      </c>
    </row>
    <row r="4338" spans="1:23" s="36" customFormat="1" ht="18.75">
      <c r="A4338" s="34"/>
      <c r="B4338" s="39"/>
      <c r="C4338" s="39"/>
      <c r="D4338" s="35"/>
      <c r="E4338" s="40"/>
      <c r="F4338" s="39"/>
      <c r="G4338" s="39"/>
      <c r="H4338" s="39"/>
      <c r="I4338" s="34"/>
      <c r="J4338" s="34"/>
      <c r="K4338" s="34"/>
      <c r="L4338" s="34"/>
      <c r="M4338" s="43" t="str">
        <f ca="1">IFERROR(OFFSET('Maximum minutes'!$C$1,T4338,MATCH(IF(G4338&lt;&gt;"",G4338,F4338),OFFSET('Maximum minutes'!$C$1,T4338-1,0,1,U4338+1),0)-1)*IF(OR(ISNUMBER(J4338),J4338="sans examen"),1,0)*IF(W4338&lt;MinDate,1,0),"")</f>
        <v/>
      </c>
      <c r="N4338" s="36">
        <f t="shared" ca="1" si="135"/>
        <v>0</v>
      </c>
      <c r="O4338" s="36" t="e">
        <f ca="1">LEFT(OFFSET(Lists!$Q$2,MATCH(E4338,Lists!$R$3:$R$19,0),0),4)</f>
        <v>#N/A</v>
      </c>
      <c r="P4338" s="36" t="e">
        <f ca="1">MATCH(O4338,Lists!$S$2:$S$640,1)</f>
        <v>#N/A</v>
      </c>
      <c r="Q4338" s="36" t="e">
        <f ca="1">MATCH(LEFT(OFFSET(Lists!$Q$2,MATCH(E4338,Lists!$R$3:$R$19,0)+1,0),4),Lists!$S$3:$S$640,1)</f>
        <v>#N/A</v>
      </c>
      <c r="R4338" s="36" t="e">
        <f ca="1">LEFT(OFFSET(Lists!$S$2,P4338-1+MATCH(F4338,OFFSET(Lists!$T$3,P4338-1,0,Q4338-P4338+1),0),0),6)</f>
        <v>#N/A</v>
      </c>
      <c r="S4338" s="36" t="e">
        <f ca="1">VLOOKUP(R4338,Lists!B:D,3,FALSE)</f>
        <v>#N/A</v>
      </c>
      <c r="T4338" s="36" t="str">
        <f>IF(F4338&lt;&gt;"",MATCH(R4338,'Maximum minutes'!B:B,0),"")</f>
        <v/>
      </c>
      <c r="U4338" s="36">
        <f ca="1">IF(F4338&lt;&gt;"",COUNTA(OFFSET('Maximum minutes'!$C$1,'Annexe A1 Cours'!T4338,0,1,50)),0)</f>
        <v>0</v>
      </c>
      <c r="V4338" s="37">
        <f ca="1">IFERROR(OFFSET('Maximum minutes'!$C$1,T4338+1,-1+MATCH(G4338,OFFSET('Maximum minutes'!$C$1,T4338-1,0,1,50),0)),0)</f>
        <v>0</v>
      </c>
      <c r="W4338" s="38">
        <f t="shared" ca="1" si="134"/>
        <v>0</v>
      </c>
    </row>
    <row r="4339" spans="1:23" s="36" customFormat="1" ht="18.75">
      <c r="A4339" s="34"/>
      <c r="B4339" s="39"/>
      <c r="C4339" s="39"/>
      <c r="D4339" s="35"/>
      <c r="E4339" s="40"/>
      <c r="F4339" s="39"/>
      <c r="G4339" s="39"/>
      <c r="H4339" s="39"/>
      <c r="I4339" s="34"/>
      <c r="J4339" s="34"/>
      <c r="K4339" s="34"/>
      <c r="L4339" s="34"/>
      <c r="M4339" s="43" t="str">
        <f ca="1">IFERROR(OFFSET('Maximum minutes'!$C$1,T4339,MATCH(IF(G4339&lt;&gt;"",G4339,F4339),OFFSET('Maximum minutes'!$C$1,T4339-1,0,1,U4339+1),0)-1)*IF(OR(ISNUMBER(J4339),J4339="sans examen"),1,0)*IF(W4339&lt;MinDate,1,0),"")</f>
        <v/>
      </c>
      <c r="N4339" s="36">
        <f t="shared" ca="1" si="135"/>
        <v>0</v>
      </c>
      <c r="O4339" s="36" t="e">
        <f ca="1">LEFT(OFFSET(Lists!$Q$2,MATCH(E4339,Lists!$R$3:$R$19,0),0),4)</f>
        <v>#N/A</v>
      </c>
      <c r="P4339" s="36" t="e">
        <f ca="1">MATCH(O4339,Lists!$S$2:$S$640,1)</f>
        <v>#N/A</v>
      </c>
      <c r="Q4339" s="36" t="e">
        <f ca="1">MATCH(LEFT(OFFSET(Lists!$Q$2,MATCH(E4339,Lists!$R$3:$R$19,0)+1,0),4),Lists!$S$3:$S$640,1)</f>
        <v>#N/A</v>
      </c>
      <c r="R4339" s="36" t="e">
        <f ca="1">LEFT(OFFSET(Lists!$S$2,P4339-1+MATCH(F4339,OFFSET(Lists!$T$3,P4339-1,0,Q4339-P4339+1),0),0),6)</f>
        <v>#N/A</v>
      </c>
      <c r="S4339" s="36" t="e">
        <f ca="1">VLOOKUP(R4339,Lists!B:D,3,FALSE)</f>
        <v>#N/A</v>
      </c>
      <c r="T4339" s="36" t="str">
        <f>IF(F4339&lt;&gt;"",MATCH(R4339,'Maximum minutes'!B:B,0),"")</f>
        <v/>
      </c>
      <c r="U4339" s="36">
        <f ca="1">IF(F4339&lt;&gt;"",COUNTA(OFFSET('Maximum minutes'!$C$1,'Annexe A1 Cours'!T4339,0,1,50)),0)</f>
        <v>0</v>
      </c>
      <c r="V4339" s="37">
        <f ca="1">IFERROR(OFFSET('Maximum minutes'!$C$1,T4339+1,-1+MATCH(G4339,OFFSET('Maximum minutes'!$C$1,T4339-1,0,1,50),0)),0)</f>
        <v>0</v>
      </c>
      <c r="W4339" s="38">
        <f t="shared" ca="1" si="134"/>
        <v>0</v>
      </c>
    </row>
    <row r="4340" spans="1:23" s="36" customFormat="1" ht="18.75">
      <c r="A4340" s="34"/>
      <c r="B4340" s="39"/>
      <c r="C4340" s="39"/>
      <c r="D4340" s="35"/>
      <c r="E4340" s="40"/>
      <c r="F4340" s="39"/>
      <c r="G4340" s="39"/>
      <c r="H4340" s="39"/>
      <c r="I4340" s="34"/>
      <c r="J4340" s="34"/>
      <c r="K4340" s="34"/>
      <c r="L4340" s="34"/>
      <c r="M4340" s="43" t="str">
        <f ca="1">IFERROR(OFFSET('Maximum minutes'!$C$1,T4340,MATCH(IF(G4340&lt;&gt;"",G4340,F4340),OFFSET('Maximum minutes'!$C$1,T4340-1,0,1,U4340+1),0)-1)*IF(OR(ISNUMBER(J4340),J4340="sans examen"),1,0)*IF(W4340&lt;MinDate,1,0),"")</f>
        <v/>
      </c>
      <c r="N4340" s="36">
        <f t="shared" ca="1" si="135"/>
        <v>0</v>
      </c>
      <c r="O4340" s="36" t="e">
        <f ca="1">LEFT(OFFSET(Lists!$Q$2,MATCH(E4340,Lists!$R$3:$R$19,0),0),4)</f>
        <v>#N/A</v>
      </c>
      <c r="P4340" s="36" t="e">
        <f ca="1">MATCH(O4340,Lists!$S$2:$S$640,1)</f>
        <v>#N/A</v>
      </c>
      <c r="Q4340" s="36" t="e">
        <f ca="1">MATCH(LEFT(OFFSET(Lists!$Q$2,MATCH(E4340,Lists!$R$3:$R$19,0)+1,0),4),Lists!$S$3:$S$640,1)</f>
        <v>#N/A</v>
      </c>
      <c r="R4340" s="36" t="e">
        <f ca="1">LEFT(OFFSET(Lists!$S$2,P4340-1+MATCH(F4340,OFFSET(Lists!$T$3,P4340-1,0,Q4340-P4340+1),0),0),6)</f>
        <v>#N/A</v>
      </c>
      <c r="S4340" s="36" t="e">
        <f ca="1">VLOOKUP(R4340,Lists!B:D,3,FALSE)</f>
        <v>#N/A</v>
      </c>
      <c r="T4340" s="36" t="str">
        <f>IF(F4340&lt;&gt;"",MATCH(R4340,'Maximum minutes'!B:B,0),"")</f>
        <v/>
      </c>
      <c r="U4340" s="36">
        <f ca="1">IF(F4340&lt;&gt;"",COUNTA(OFFSET('Maximum minutes'!$C$1,'Annexe A1 Cours'!T4340,0,1,50)),0)</f>
        <v>0</v>
      </c>
      <c r="V4340" s="37">
        <f ca="1">IFERROR(OFFSET('Maximum minutes'!$C$1,T4340+1,-1+MATCH(G4340,OFFSET('Maximum minutes'!$C$1,T4340-1,0,1,50),0)),0)</f>
        <v>0</v>
      </c>
      <c r="W4340" s="38">
        <f t="shared" ca="1" si="134"/>
        <v>0</v>
      </c>
    </row>
    <row r="4341" spans="1:23" s="36" customFormat="1" ht="18.75">
      <c r="A4341" s="34"/>
      <c r="B4341" s="39"/>
      <c r="C4341" s="39"/>
      <c r="D4341" s="35"/>
      <c r="E4341" s="40"/>
      <c r="F4341" s="39"/>
      <c r="G4341" s="39"/>
      <c r="H4341" s="39"/>
      <c r="I4341" s="34"/>
      <c r="J4341" s="34"/>
      <c r="K4341" s="34"/>
      <c r="L4341" s="34"/>
      <c r="M4341" s="43" t="str">
        <f ca="1">IFERROR(OFFSET('Maximum minutes'!$C$1,T4341,MATCH(IF(G4341&lt;&gt;"",G4341,F4341),OFFSET('Maximum minutes'!$C$1,T4341-1,0,1,U4341+1),0)-1)*IF(OR(ISNUMBER(J4341),J4341="sans examen"),1,0)*IF(W4341&lt;MinDate,1,0),"")</f>
        <v/>
      </c>
      <c r="N4341" s="36">
        <f t="shared" ca="1" si="135"/>
        <v>0</v>
      </c>
      <c r="O4341" s="36" t="e">
        <f ca="1">LEFT(OFFSET(Lists!$Q$2,MATCH(E4341,Lists!$R$3:$R$19,0),0),4)</f>
        <v>#N/A</v>
      </c>
      <c r="P4341" s="36" t="e">
        <f ca="1">MATCH(O4341,Lists!$S$2:$S$640,1)</f>
        <v>#N/A</v>
      </c>
      <c r="Q4341" s="36" t="e">
        <f ca="1">MATCH(LEFT(OFFSET(Lists!$Q$2,MATCH(E4341,Lists!$R$3:$R$19,0)+1,0),4),Lists!$S$3:$S$640,1)</f>
        <v>#N/A</v>
      </c>
      <c r="R4341" s="36" t="e">
        <f ca="1">LEFT(OFFSET(Lists!$S$2,P4341-1+MATCH(F4341,OFFSET(Lists!$T$3,P4341-1,0,Q4341-P4341+1),0),0),6)</f>
        <v>#N/A</v>
      </c>
      <c r="S4341" s="36" t="e">
        <f ca="1">VLOOKUP(R4341,Lists!B:D,3,FALSE)</f>
        <v>#N/A</v>
      </c>
      <c r="T4341" s="36" t="str">
        <f>IF(F4341&lt;&gt;"",MATCH(R4341,'Maximum minutes'!B:B,0),"")</f>
        <v/>
      </c>
      <c r="U4341" s="36">
        <f ca="1">IF(F4341&lt;&gt;"",COUNTA(OFFSET('Maximum minutes'!$C$1,'Annexe A1 Cours'!T4341,0,1,50)),0)</f>
        <v>0</v>
      </c>
      <c r="V4341" s="37">
        <f ca="1">IFERROR(OFFSET('Maximum minutes'!$C$1,T4341+1,-1+MATCH(G4341,OFFSET('Maximum minutes'!$C$1,T4341-1,0,1,50),0)),0)</f>
        <v>0</v>
      </c>
      <c r="W4341" s="38">
        <f t="shared" ca="1" si="134"/>
        <v>0</v>
      </c>
    </row>
    <row r="4342" spans="1:23" s="36" customFormat="1" ht="18.75">
      <c r="A4342" s="34"/>
      <c r="B4342" s="39"/>
      <c r="C4342" s="39"/>
      <c r="D4342" s="35"/>
      <c r="E4342" s="40"/>
      <c r="F4342" s="39"/>
      <c r="G4342" s="39"/>
      <c r="H4342" s="39"/>
      <c r="I4342" s="34"/>
      <c r="J4342" s="34"/>
      <c r="K4342" s="34"/>
      <c r="L4342" s="34"/>
      <c r="M4342" s="43" t="str">
        <f ca="1">IFERROR(OFFSET('Maximum minutes'!$C$1,T4342,MATCH(IF(G4342&lt;&gt;"",G4342,F4342),OFFSET('Maximum minutes'!$C$1,T4342-1,0,1,U4342+1),0)-1)*IF(OR(ISNUMBER(J4342),J4342="sans examen"),1,0)*IF(W4342&lt;MinDate,1,0),"")</f>
        <v/>
      </c>
      <c r="N4342" s="36">
        <f t="shared" ca="1" si="135"/>
        <v>0</v>
      </c>
      <c r="O4342" s="36" t="e">
        <f ca="1">LEFT(OFFSET(Lists!$Q$2,MATCH(E4342,Lists!$R$3:$R$19,0),0),4)</f>
        <v>#N/A</v>
      </c>
      <c r="P4342" s="36" t="e">
        <f ca="1">MATCH(O4342,Lists!$S$2:$S$640,1)</f>
        <v>#N/A</v>
      </c>
      <c r="Q4342" s="36" t="e">
        <f ca="1">MATCH(LEFT(OFFSET(Lists!$Q$2,MATCH(E4342,Lists!$R$3:$R$19,0)+1,0),4),Lists!$S$3:$S$640,1)</f>
        <v>#N/A</v>
      </c>
      <c r="R4342" s="36" t="e">
        <f ca="1">LEFT(OFFSET(Lists!$S$2,P4342-1+MATCH(F4342,OFFSET(Lists!$T$3,P4342-1,0,Q4342-P4342+1),0),0),6)</f>
        <v>#N/A</v>
      </c>
      <c r="S4342" s="36" t="e">
        <f ca="1">VLOOKUP(R4342,Lists!B:D,3,FALSE)</f>
        <v>#N/A</v>
      </c>
      <c r="T4342" s="36" t="str">
        <f>IF(F4342&lt;&gt;"",MATCH(R4342,'Maximum minutes'!B:B,0),"")</f>
        <v/>
      </c>
      <c r="U4342" s="36">
        <f ca="1">IF(F4342&lt;&gt;"",COUNTA(OFFSET('Maximum minutes'!$C$1,'Annexe A1 Cours'!T4342,0,1,50)),0)</f>
        <v>0</v>
      </c>
      <c r="V4342" s="37">
        <f ca="1">IFERROR(OFFSET('Maximum minutes'!$C$1,T4342+1,-1+MATCH(G4342,OFFSET('Maximum minutes'!$C$1,T4342-1,0,1,50),0)),0)</f>
        <v>0</v>
      </c>
      <c r="W4342" s="38">
        <f t="shared" ca="1" si="134"/>
        <v>0</v>
      </c>
    </row>
    <row r="4343" spans="1:23" s="36" customFormat="1" ht="18.75">
      <c r="A4343" s="34"/>
      <c r="B4343" s="39"/>
      <c r="C4343" s="39"/>
      <c r="D4343" s="35"/>
      <c r="E4343" s="40"/>
      <c r="F4343" s="39"/>
      <c r="G4343" s="39"/>
      <c r="H4343" s="39"/>
      <c r="I4343" s="34"/>
      <c r="J4343" s="34"/>
      <c r="K4343" s="34"/>
      <c r="L4343" s="34"/>
      <c r="M4343" s="43" t="str">
        <f ca="1">IFERROR(OFFSET('Maximum minutes'!$C$1,T4343,MATCH(IF(G4343&lt;&gt;"",G4343,F4343),OFFSET('Maximum minutes'!$C$1,T4343-1,0,1,U4343+1),0)-1)*IF(OR(ISNUMBER(J4343),J4343="sans examen"),1,0)*IF(W4343&lt;MinDate,1,0),"")</f>
        <v/>
      </c>
      <c r="N4343" s="36">
        <f t="shared" ca="1" si="135"/>
        <v>0</v>
      </c>
      <c r="O4343" s="36" t="e">
        <f ca="1">LEFT(OFFSET(Lists!$Q$2,MATCH(E4343,Lists!$R$3:$R$19,0),0),4)</f>
        <v>#N/A</v>
      </c>
      <c r="P4343" s="36" t="e">
        <f ca="1">MATCH(O4343,Lists!$S$2:$S$640,1)</f>
        <v>#N/A</v>
      </c>
      <c r="Q4343" s="36" t="e">
        <f ca="1">MATCH(LEFT(OFFSET(Lists!$Q$2,MATCH(E4343,Lists!$R$3:$R$19,0)+1,0),4),Lists!$S$3:$S$640,1)</f>
        <v>#N/A</v>
      </c>
      <c r="R4343" s="36" t="e">
        <f ca="1">LEFT(OFFSET(Lists!$S$2,P4343-1+MATCH(F4343,OFFSET(Lists!$T$3,P4343-1,0,Q4343-P4343+1),0),0),6)</f>
        <v>#N/A</v>
      </c>
      <c r="S4343" s="36" t="e">
        <f ca="1">VLOOKUP(R4343,Lists!B:D,3,FALSE)</f>
        <v>#N/A</v>
      </c>
      <c r="T4343" s="36" t="str">
        <f>IF(F4343&lt;&gt;"",MATCH(R4343,'Maximum minutes'!B:B,0),"")</f>
        <v/>
      </c>
      <c r="U4343" s="36">
        <f ca="1">IF(F4343&lt;&gt;"",COUNTA(OFFSET('Maximum minutes'!$C$1,'Annexe A1 Cours'!T4343,0,1,50)),0)</f>
        <v>0</v>
      </c>
      <c r="V4343" s="37">
        <f ca="1">IFERROR(OFFSET('Maximum minutes'!$C$1,T4343+1,-1+MATCH(G4343,OFFSET('Maximum minutes'!$C$1,T4343-1,0,1,50),0)),0)</f>
        <v>0</v>
      </c>
      <c r="W4343" s="38">
        <f t="shared" ca="1" si="134"/>
        <v>0</v>
      </c>
    </row>
    <row r="4344" spans="1:23" s="36" customFormat="1" ht="18.75">
      <c r="A4344" s="34"/>
      <c r="B4344" s="39"/>
      <c r="C4344" s="39"/>
      <c r="D4344" s="35"/>
      <c r="E4344" s="40"/>
      <c r="F4344" s="39"/>
      <c r="G4344" s="39"/>
      <c r="H4344" s="39"/>
      <c r="I4344" s="34"/>
      <c r="J4344" s="34"/>
      <c r="K4344" s="34"/>
      <c r="L4344" s="34"/>
      <c r="M4344" s="43" t="str">
        <f ca="1">IFERROR(OFFSET('Maximum minutes'!$C$1,T4344,MATCH(IF(G4344&lt;&gt;"",G4344,F4344),OFFSET('Maximum minutes'!$C$1,T4344-1,0,1,U4344+1),0)-1)*IF(OR(ISNUMBER(J4344),J4344="sans examen"),1,0)*IF(W4344&lt;MinDate,1,0),"")</f>
        <v/>
      </c>
      <c r="N4344" s="36">
        <f t="shared" ca="1" si="135"/>
        <v>0</v>
      </c>
      <c r="O4344" s="36" t="e">
        <f ca="1">LEFT(OFFSET(Lists!$Q$2,MATCH(E4344,Lists!$R$3:$R$19,0),0),4)</f>
        <v>#N/A</v>
      </c>
      <c r="P4344" s="36" t="e">
        <f ca="1">MATCH(O4344,Lists!$S$2:$S$640,1)</f>
        <v>#N/A</v>
      </c>
      <c r="Q4344" s="36" t="e">
        <f ca="1">MATCH(LEFT(OFFSET(Lists!$Q$2,MATCH(E4344,Lists!$R$3:$R$19,0)+1,0),4),Lists!$S$3:$S$640,1)</f>
        <v>#N/A</v>
      </c>
      <c r="R4344" s="36" t="e">
        <f ca="1">LEFT(OFFSET(Lists!$S$2,P4344-1+MATCH(F4344,OFFSET(Lists!$T$3,P4344-1,0,Q4344-P4344+1),0),0),6)</f>
        <v>#N/A</v>
      </c>
      <c r="S4344" s="36" t="e">
        <f ca="1">VLOOKUP(R4344,Lists!B:D,3,FALSE)</f>
        <v>#N/A</v>
      </c>
      <c r="T4344" s="36" t="str">
        <f>IF(F4344&lt;&gt;"",MATCH(R4344,'Maximum minutes'!B:B,0),"")</f>
        <v/>
      </c>
      <c r="U4344" s="36">
        <f ca="1">IF(F4344&lt;&gt;"",COUNTA(OFFSET('Maximum minutes'!$C$1,'Annexe A1 Cours'!T4344,0,1,50)),0)</f>
        <v>0</v>
      </c>
      <c r="V4344" s="37">
        <f ca="1">IFERROR(OFFSET('Maximum minutes'!$C$1,T4344+1,-1+MATCH(G4344,OFFSET('Maximum minutes'!$C$1,T4344-1,0,1,50),0)),0)</f>
        <v>0</v>
      </c>
      <c r="W4344" s="38">
        <f t="shared" ca="1" si="134"/>
        <v>0</v>
      </c>
    </row>
    <row r="4345" spans="1:23" s="36" customFormat="1" ht="18.75">
      <c r="A4345" s="34"/>
      <c r="B4345" s="39"/>
      <c r="C4345" s="39"/>
      <c r="D4345" s="35"/>
      <c r="E4345" s="40"/>
      <c r="F4345" s="39"/>
      <c r="G4345" s="39"/>
      <c r="H4345" s="39"/>
      <c r="I4345" s="34"/>
      <c r="J4345" s="34"/>
      <c r="K4345" s="34"/>
      <c r="L4345" s="34"/>
      <c r="M4345" s="43" t="str">
        <f ca="1">IFERROR(OFFSET('Maximum minutes'!$C$1,T4345,MATCH(IF(G4345&lt;&gt;"",G4345,F4345),OFFSET('Maximum minutes'!$C$1,T4345-1,0,1,U4345+1),0)-1)*IF(OR(ISNUMBER(J4345),J4345="sans examen"),1,0)*IF(W4345&lt;MinDate,1,0),"")</f>
        <v/>
      </c>
      <c r="N4345" s="36">
        <f t="shared" ca="1" si="135"/>
        <v>0</v>
      </c>
      <c r="O4345" s="36" t="e">
        <f ca="1">LEFT(OFFSET(Lists!$Q$2,MATCH(E4345,Lists!$R$3:$R$19,0),0),4)</f>
        <v>#N/A</v>
      </c>
      <c r="P4345" s="36" t="e">
        <f ca="1">MATCH(O4345,Lists!$S$2:$S$640,1)</f>
        <v>#N/A</v>
      </c>
      <c r="Q4345" s="36" t="e">
        <f ca="1">MATCH(LEFT(OFFSET(Lists!$Q$2,MATCH(E4345,Lists!$R$3:$R$19,0)+1,0),4),Lists!$S$3:$S$640,1)</f>
        <v>#N/A</v>
      </c>
      <c r="R4345" s="36" t="e">
        <f ca="1">LEFT(OFFSET(Lists!$S$2,P4345-1+MATCH(F4345,OFFSET(Lists!$T$3,P4345-1,0,Q4345-P4345+1),0),0),6)</f>
        <v>#N/A</v>
      </c>
      <c r="S4345" s="36" t="e">
        <f ca="1">VLOOKUP(R4345,Lists!B:D,3,FALSE)</f>
        <v>#N/A</v>
      </c>
      <c r="T4345" s="36" t="str">
        <f>IF(F4345&lt;&gt;"",MATCH(R4345,'Maximum minutes'!B:B,0),"")</f>
        <v/>
      </c>
      <c r="U4345" s="36">
        <f ca="1">IF(F4345&lt;&gt;"",COUNTA(OFFSET('Maximum minutes'!$C$1,'Annexe A1 Cours'!T4345,0,1,50)),0)</f>
        <v>0</v>
      </c>
      <c r="V4345" s="37">
        <f ca="1">IFERROR(OFFSET('Maximum minutes'!$C$1,T4345+1,-1+MATCH(G4345,OFFSET('Maximum minutes'!$C$1,T4345-1,0,1,50),0)),0)</f>
        <v>0</v>
      </c>
      <c r="W4345" s="38">
        <f t="shared" ca="1" si="134"/>
        <v>0</v>
      </c>
    </row>
    <row r="4346" spans="1:23" s="36" customFormat="1" ht="18.75">
      <c r="A4346" s="34"/>
      <c r="B4346" s="39"/>
      <c r="C4346" s="39"/>
      <c r="D4346" s="35"/>
      <c r="E4346" s="40"/>
      <c r="F4346" s="39"/>
      <c r="G4346" s="39"/>
      <c r="H4346" s="39"/>
      <c r="I4346" s="34"/>
      <c r="J4346" s="34"/>
      <c r="K4346" s="34"/>
      <c r="L4346" s="34"/>
      <c r="M4346" s="43" t="str">
        <f ca="1">IFERROR(OFFSET('Maximum minutes'!$C$1,T4346,MATCH(IF(G4346&lt;&gt;"",G4346,F4346),OFFSET('Maximum minutes'!$C$1,T4346-1,0,1,U4346+1),0)-1)*IF(OR(ISNUMBER(J4346),J4346="sans examen"),1,0)*IF(W4346&lt;MinDate,1,0),"")</f>
        <v/>
      </c>
      <c r="N4346" s="36">
        <f t="shared" ca="1" si="135"/>
        <v>0</v>
      </c>
      <c r="O4346" s="36" t="e">
        <f ca="1">LEFT(OFFSET(Lists!$Q$2,MATCH(E4346,Lists!$R$3:$R$19,0),0),4)</f>
        <v>#N/A</v>
      </c>
      <c r="P4346" s="36" t="e">
        <f ca="1">MATCH(O4346,Lists!$S$2:$S$640,1)</f>
        <v>#N/A</v>
      </c>
      <c r="Q4346" s="36" t="e">
        <f ca="1">MATCH(LEFT(OFFSET(Lists!$Q$2,MATCH(E4346,Lists!$R$3:$R$19,0)+1,0),4),Lists!$S$3:$S$640,1)</f>
        <v>#N/A</v>
      </c>
      <c r="R4346" s="36" t="e">
        <f ca="1">LEFT(OFFSET(Lists!$S$2,P4346-1+MATCH(F4346,OFFSET(Lists!$T$3,P4346-1,0,Q4346-P4346+1),0),0),6)</f>
        <v>#N/A</v>
      </c>
      <c r="S4346" s="36" t="e">
        <f ca="1">VLOOKUP(R4346,Lists!B:D,3,FALSE)</f>
        <v>#N/A</v>
      </c>
      <c r="T4346" s="36" t="str">
        <f>IF(F4346&lt;&gt;"",MATCH(R4346,'Maximum minutes'!B:B,0),"")</f>
        <v/>
      </c>
      <c r="U4346" s="36">
        <f ca="1">IF(F4346&lt;&gt;"",COUNTA(OFFSET('Maximum minutes'!$C$1,'Annexe A1 Cours'!T4346,0,1,50)),0)</f>
        <v>0</v>
      </c>
      <c r="V4346" s="37">
        <f ca="1">IFERROR(OFFSET('Maximum minutes'!$C$1,T4346+1,-1+MATCH(G4346,OFFSET('Maximum minutes'!$C$1,T4346-1,0,1,50),0)),0)</f>
        <v>0</v>
      </c>
      <c r="W4346" s="38">
        <f t="shared" ca="1" si="134"/>
        <v>0</v>
      </c>
    </row>
    <row r="4347" spans="1:23" s="36" customFormat="1" ht="18.75">
      <c r="A4347" s="34"/>
      <c r="B4347" s="39"/>
      <c r="C4347" s="39"/>
      <c r="D4347" s="35"/>
      <c r="E4347" s="40"/>
      <c r="F4347" s="39"/>
      <c r="G4347" s="39"/>
      <c r="H4347" s="39"/>
      <c r="I4347" s="34"/>
      <c r="J4347" s="34"/>
      <c r="K4347" s="34"/>
      <c r="L4347" s="34"/>
      <c r="M4347" s="43" t="str">
        <f ca="1">IFERROR(OFFSET('Maximum minutes'!$C$1,T4347,MATCH(IF(G4347&lt;&gt;"",G4347,F4347),OFFSET('Maximum minutes'!$C$1,T4347-1,0,1,U4347+1),0)-1)*IF(OR(ISNUMBER(J4347),J4347="sans examen"),1,0)*IF(W4347&lt;MinDate,1,0),"")</f>
        <v/>
      </c>
      <c r="N4347" s="36">
        <f t="shared" ca="1" si="135"/>
        <v>0</v>
      </c>
      <c r="O4347" s="36" t="e">
        <f ca="1">LEFT(OFFSET(Lists!$Q$2,MATCH(E4347,Lists!$R$3:$R$19,0),0),4)</f>
        <v>#N/A</v>
      </c>
      <c r="P4347" s="36" t="e">
        <f ca="1">MATCH(O4347,Lists!$S$2:$S$640,1)</f>
        <v>#N/A</v>
      </c>
      <c r="Q4347" s="36" t="e">
        <f ca="1">MATCH(LEFT(OFFSET(Lists!$Q$2,MATCH(E4347,Lists!$R$3:$R$19,0)+1,0),4),Lists!$S$3:$S$640,1)</f>
        <v>#N/A</v>
      </c>
      <c r="R4347" s="36" t="e">
        <f ca="1">LEFT(OFFSET(Lists!$S$2,P4347-1+MATCH(F4347,OFFSET(Lists!$T$3,P4347-1,0,Q4347-P4347+1),0),0),6)</f>
        <v>#N/A</v>
      </c>
      <c r="S4347" s="36" t="e">
        <f ca="1">VLOOKUP(R4347,Lists!B:D,3,FALSE)</f>
        <v>#N/A</v>
      </c>
      <c r="T4347" s="36" t="str">
        <f>IF(F4347&lt;&gt;"",MATCH(R4347,'Maximum minutes'!B:B,0),"")</f>
        <v/>
      </c>
      <c r="U4347" s="36">
        <f ca="1">IF(F4347&lt;&gt;"",COUNTA(OFFSET('Maximum minutes'!$C$1,'Annexe A1 Cours'!T4347,0,1,50)),0)</f>
        <v>0</v>
      </c>
      <c r="V4347" s="37">
        <f ca="1">IFERROR(OFFSET('Maximum minutes'!$C$1,T4347+1,-1+MATCH(G4347,OFFSET('Maximum minutes'!$C$1,T4347-1,0,1,50),0)),0)</f>
        <v>0</v>
      </c>
      <c r="W4347" s="38">
        <f t="shared" ca="1" si="134"/>
        <v>0</v>
      </c>
    </row>
    <row r="4348" spans="1:23" s="36" customFormat="1" ht="18.75">
      <c r="A4348" s="34"/>
      <c r="B4348" s="39"/>
      <c r="C4348" s="39"/>
      <c r="D4348" s="35"/>
      <c r="E4348" s="40"/>
      <c r="F4348" s="39"/>
      <c r="G4348" s="39"/>
      <c r="H4348" s="39"/>
      <c r="I4348" s="34"/>
      <c r="J4348" s="34"/>
      <c r="K4348" s="34"/>
      <c r="L4348" s="34"/>
      <c r="M4348" s="43" t="str">
        <f ca="1">IFERROR(OFFSET('Maximum minutes'!$C$1,T4348,MATCH(IF(G4348&lt;&gt;"",G4348,F4348),OFFSET('Maximum minutes'!$C$1,T4348-1,0,1,U4348+1),0)-1)*IF(OR(ISNUMBER(J4348),J4348="sans examen"),1,0)*IF(W4348&lt;MinDate,1,0),"")</f>
        <v/>
      </c>
      <c r="N4348" s="36">
        <f t="shared" ca="1" si="135"/>
        <v>0</v>
      </c>
      <c r="O4348" s="36" t="e">
        <f ca="1">LEFT(OFFSET(Lists!$Q$2,MATCH(E4348,Lists!$R$3:$R$19,0),0),4)</f>
        <v>#N/A</v>
      </c>
      <c r="P4348" s="36" t="e">
        <f ca="1">MATCH(O4348,Lists!$S$2:$S$640,1)</f>
        <v>#N/A</v>
      </c>
      <c r="Q4348" s="36" t="e">
        <f ca="1">MATCH(LEFT(OFFSET(Lists!$Q$2,MATCH(E4348,Lists!$R$3:$R$19,0)+1,0),4),Lists!$S$3:$S$640,1)</f>
        <v>#N/A</v>
      </c>
      <c r="R4348" s="36" t="e">
        <f ca="1">LEFT(OFFSET(Lists!$S$2,P4348-1+MATCH(F4348,OFFSET(Lists!$T$3,P4348-1,0,Q4348-P4348+1),0),0),6)</f>
        <v>#N/A</v>
      </c>
      <c r="S4348" s="36" t="e">
        <f ca="1">VLOOKUP(R4348,Lists!B:D,3,FALSE)</f>
        <v>#N/A</v>
      </c>
      <c r="T4348" s="36" t="str">
        <f>IF(F4348&lt;&gt;"",MATCH(R4348,'Maximum minutes'!B:B,0),"")</f>
        <v/>
      </c>
      <c r="U4348" s="36">
        <f ca="1">IF(F4348&lt;&gt;"",COUNTA(OFFSET('Maximum minutes'!$C$1,'Annexe A1 Cours'!T4348,0,1,50)),0)</f>
        <v>0</v>
      </c>
      <c r="V4348" s="37">
        <f ca="1">IFERROR(OFFSET('Maximum minutes'!$C$1,T4348+1,-1+MATCH(G4348,OFFSET('Maximum minutes'!$C$1,T4348-1,0,1,50),0)),0)</f>
        <v>0</v>
      </c>
      <c r="W4348" s="38">
        <f t="shared" ca="1" si="134"/>
        <v>0</v>
      </c>
    </row>
    <row r="4349" spans="1:23" s="36" customFormat="1" ht="18.75">
      <c r="A4349" s="34"/>
      <c r="B4349" s="39"/>
      <c r="C4349" s="39"/>
      <c r="D4349" s="35"/>
      <c r="E4349" s="40"/>
      <c r="F4349" s="39"/>
      <c r="G4349" s="39"/>
      <c r="H4349" s="39"/>
      <c r="I4349" s="34"/>
      <c r="J4349" s="34"/>
      <c r="K4349" s="34"/>
      <c r="L4349" s="34"/>
      <c r="M4349" s="43" t="str">
        <f ca="1">IFERROR(OFFSET('Maximum minutes'!$C$1,T4349,MATCH(IF(G4349&lt;&gt;"",G4349,F4349),OFFSET('Maximum minutes'!$C$1,T4349-1,0,1,U4349+1),0)-1)*IF(OR(ISNUMBER(J4349),J4349="sans examen"),1,0)*IF(W4349&lt;MinDate,1,0),"")</f>
        <v/>
      </c>
      <c r="N4349" s="36">
        <f t="shared" ca="1" si="135"/>
        <v>0</v>
      </c>
      <c r="O4349" s="36" t="e">
        <f ca="1">LEFT(OFFSET(Lists!$Q$2,MATCH(E4349,Lists!$R$3:$R$19,0),0),4)</f>
        <v>#N/A</v>
      </c>
      <c r="P4349" s="36" t="e">
        <f ca="1">MATCH(O4349,Lists!$S$2:$S$640,1)</f>
        <v>#N/A</v>
      </c>
      <c r="Q4349" s="36" t="e">
        <f ca="1">MATCH(LEFT(OFFSET(Lists!$Q$2,MATCH(E4349,Lists!$R$3:$R$19,0)+1,0),4),Lists!$S$3:$S$640,1)</f>
        <v>#N/A</v>
      </c>
      <c r="R4349" s="36" t="e">
        <f ca="1">LEFT(OFFSET(Lists!$S$2,P4349-1+MATCH(F4349,OFFSET(Lists!$T$3,P4349-1,0,Q4349-P4349+1),0),0),6)</f>
        <v>#N/A</v>
      </c>
      <c r="S4349" s="36" t="e">
        <f ca="1">VLOOKUP(R4349,Lists!B:D,3,FALSE)</f>
        <v>#N/A</v>
      </c>
      <c r="T4349" s="36" t="str">
        <f>IF(F4349&lt;&gt;"",MATCH(R4349,'Maximum minutes'!B:B,0),"")</f>
        <v/>
      </c>
      <c r="U4349" s="36">
        <f ca="1">IF(F4349&lt;&gt;"",COUNTA(OFFSET('Maximum minutes'!$C$1,'Annexe A1 Cours'!T4349,0,1,50)),0)</f>
        <v>0</v>
      </c>
      <c r="V4349" s="37">
        <f ca="1">IFERROR(OFFSET('Maximum minutes'!$C$1,T4349+1,-1+MATCH(G4349,OFFSET('Maximum minutes'!$C$1,T4349-1,0,1,50),0)),0)</f>
        <v>0</v>
      </c>
      <c r="W4349" s="38">
        <f t="shared" ca="1" si="134"/>
        <v>0</v>
      </c>
    </row>
    <row r="4350" spans="1:23" s="36" customFormat="1" ht="18.75">
      <c r="A4350" s="34"/>
      <c r="B4350" s="39"/>
      <c r="C4350" s="39"/>
      <c r="D4350" s="35"/>
      <c r="E4350" s="40"/>
      <c r="F4350" s="39"/>
      <c r="G4350" s="39"/>
      <c r="H4350" s="39"/>
      <c r="I4350" s="34"/>
      <c r="J4350" s="34"/>
      <c r="K4350" s="34"/>
      <c r="L4350" s="34"/>
      <c r="M4350" s="43" t="str">
        <f ca="1">IFERROR(OFFSET('Maximum minutes'!$C$1,T4350,MATCH(IF(G4350&lt;&gt;"",G4350,F4350),OFFSET('Maximum minutes'!$C$1,T4350-1,0,1,U4350+1),0)-1)*IF(OR(ISNUMBER(J4350),J4350="sans examen"),1,0)*IF(W4350&lt;MinDate,1,0),"")</f>
        <v/>
      </c>
      <c r="N4350" s="36">
        <f t="shared" ca="1" si="135"/>
        <v>0</v>
      </c>
      <c r="O4350" s="36" t="e">
        <f ca="1">LEFT(OFFSET(Lists!$Q$2,MATCH(E4350,Lists!$R$3:$R$19,0),0),4)</f>
        <v>#N/A</v>
      </c>
      <c r="P4350" s="36" t="e">
        <f ca="1">MATCH(O4350,Lists!$S$2:$S$640,1)</f>
        <v>#N/A</v>
      </c>
      <c r="Q4350" s="36" t="e">
        <f ca="1">MATCH(LEFT(OFFSET(Lists!$Q$2,MATCH(E4350,Lists!$R$3:$R$19,0)+1,0),4),Lists!$S$3:$S$640,1)</f>
        <v>#N/A</v>
      </c>
      <c r="R4350" s="36" t="e">
        <f ca="1">LEFT(OFFSET(Lists!$S$2,P4350-1+MATCH(F4350,OFFSET(Lists!$T$3,P4350-1,0,Q4350-P4350+1),0),0),6)</f>
        <v>#N/A</v>
      </c>
      <c r="S4350" s="36" t="e">
        <f ca="1">VLOOKUP(R4350,Lists!B:D,3,FALSE)</f>
        <v>#N/A</v>
      </c>
      <c r="T4350" s="36" t="str">
        <f>IF(F4350&lt;&gt;"",MATCH(R4350,'Maximum minutes'!B:B,0),"")</f>
        <v/>
      </c>
      <c r="U4350" s="36">
        <f ca="1">IF(F4350&lt;&gt;"",COUNTA(OFFSET('Maximum minutes'!$C$1,'Annexe A1 Cours'!T4350,0,1,50)),0)</f>
        <v>0</v>
      </c>
      <c r="V4350" s="37">
        <f ca="1">IFERROR(OFFSET('Maximum minutes'!$C$1,T4350+1,-1+MATCH(G4350,OFFSET('Maximum minutes'!$C$1,T4350-1,0,1,50),0)),0)</f>
        <v>0</v>
      </c>
      <c r="W4350" s="38">
        <f t="shared" ca="1" si="134"/>
        <v>0</v>
      </c>
    </row>
    <row r="4351" spans="1:23" s="36" customFormat="1" ht="18.75">
      <c r="A4351" s="34"/>
      <c r="B4351" s="39"/>
      <c r="C4351" s="39"/>
      <c r="D4351" s="35"/>
      <c r="E4351" s="40"/>
      <c r="F4351" s="39"/>
      <c r="G4351" s="39"/>
      <c r="H4351" s="39"/>
      <c r="I4351" s="34"/>
      <c r="J4351" s="34"/>
      <c r="K4351" s="34"/>
      <c r="L4351" s="34"/>
      <c r="M4351" s="43" t="str">
        <f ca="1">IFERROR(OFFSET('Maximum minutes'!$C$1,T4351,MATCH(IF(G4351&lt;&gt;"",G4351,F4351),OFFSET('Maximum minutes'!$C$1,T4351-1,0,1,U4351+1),0)-1)*IF(OR(ISNUMBER(J4351),J4351="sans examen"),1,0)*IF(W4351&lt;MinDate,1,0),"")</f>
        <v/>
      </c>
      <c r="N4351" s="36">
        <f t="shared" ca="1" si="135"/>
        <v>0</v>
      </c>
      <c r="O4351" s="36" t="e">
        <f ca="1">LEFT(OFFSET(Lists!$Q$2,MATCH(E4351,Lists!$R$3:$R$19,0),0),4)</f>
        <v>#N/A</v>
      </c>
      <c r="P4351" s="36" t="e">
        <f ca="1">MATCH(O4351,Lists!$S$2:$S$640,1)</f>
        <v>#N/A</v>
      </c>
      <c r="Q4351" s="36" t="e">
        <f ca="1">MATCH(LEFT(OFFSET(Lists!$Q$2,MATCH(E4351,Lists!$R$3:$R$19,0)+1,0),4),Lists!$S$3:$S$640,1)</f>
        <v>#N/A</v>
      </c>
      <c r="R4351" s="36" t="e">
        <f ca="1">LEFT(OFFSET(Lists!$S$2,P4351-1+MATCH(F4351,OFFSET(Lists!$T$3,P4351-1,0,Q4351-P4351+1),0),0),6)</f>
        <v>#N/A</v>
      </c>
      <c r="S4351" s="36" t="e">
        <f ca="1">VLOOKUP(R4351,Lists!B:D,3,FALSE)</f>
        <v>#N/A</v>
      </c>
      <c r="T4351" s="36" t="str">
        <f>IF(F4351&lt;&gt;"",MATCH(R4351,'Maximum minutes'!B:B,0),"")</f>
        <v/>
      </c>
      <c r="U4351" s="36">
        <f ca="1">IF(F4351&lt;&gt;"",COUNTA(OFFSET('Maximum minutes'!$C$1,'Annexe A1 Cours'!T4351,0,1,50)),0)</f>
        <v>0</v>
      </c>
      <c r="V4351" s="37">
        <f ca="1">IFERROR(OFFSET('Maximum minutes'!$C$1,T4351+1,-1+MATCH(G4351,OFFSET('Maximum minutes'!$C$1,T4351-1,0,1,50),0)),0)</f>
        <v>0</v>
      </c>
      <c r="W4351" s="38">
        <f t="shared" ca="1" si="134"/>
        <v>0</v>
      </c>
    </row>
    <row r="4352" spans="1:23" s="36" customFormat="1" ht="18.75">
      <c r="A4352" s="34"/>
      <c r="B4352" s="39"/>
      <c r="C4352" s="39"/>
      <c r="D4352" s="35"/>
      <c r="E4352" s="40"/>
      <c r="F4352" s="39"/>
      <c r="G4352" s="39"/>
      <c r="H4352" s="39"/>
      <c r="I4352" s="34"/>
      <c r="J4352" s="34"/>
      <c r="K4352" s="34"/>
      <c r="L4352" s="34"/>
      <c r="M4352" s="43" t="str">
        <f ca="1">IFERROR(OFFSET('Maximum minutes'!$C$1,T4352,MATCH(IF(G4352&lt;&gt;"",G4352,F4352),OFFSET('Maximum minutes'!$C$1,T4352-1,0,1,U4352+1),0)-1)*IF(OR(ISNUMBER(J4352),J4352="sans examen"),1,0)*IF(W4352&lt;MinDate,1,0),"")</f>
        <v/>
      </c>
      <c r="N4352" s="36">
        <f t="shared" ca="1" si="135"/>
        <v>0</v>
      </c>
      <c r="O4352" s="36" t="e">
        <f ca="1">LEFT(OFFSET(Lists!$Q$2,MATCH(E4352,Lists!$R$3:$R$19,0),0),4)</f>
        <v>#N/A</v>
      </c>
      <c r="P4352" s="36" t="e">
        <f ca="1">MATCH(O4352,Lists!$S$2:$S$640,1)</f>
        <v>#N/A</v>
      </c>
      <c r="Q4352" s="36" t="e">
        <f ca="1">MATCH(LEFT(OFFSET(Lists!$Q$2,MATCH(E4352,Lists!$R$3:$R$19,0)+1,0),4),Lists!$S$3:$S$640,1)</f>
        <v>#N/A</v>
      </c>
      <c r="R4352" s="36" t="e">
        <f ca="1">LEFT(OFFSET(Lists!$S$2,P4352-1+MATCH(F4352,OFFSET(Lists!$T$3,P4352-1,0,Q4352-P4352+1),0),0),6)</f>
        <v>#N/A</v>
      </c>
      <c r="S4352" s="36" t="e">
        <f ca="1">VLOOKUP(R4352,Lists!B:D,3,FALSE)</f>
        <v>#N/A</v>
      </c>
      <c r="T4352" s="36" t="str">
        <f>IF(F4352&lt;&gt;"",MATCH(R4352,'Maximum minutes'!B:B,0),"")</f>
        <v/>
      </c>
      <c r="U4352" s="36">
        <f ca="1">IF(F4352&lt;&gt;"",COUNTA(OFFSET('Maximum minutes'!$C$1,'Annexe A1 Cours'!T4352,0,1,50)),0)</f>
        <v>0</v>
      </c>
      <c r="V4352" s="37">
        <f ca="1">IFERROR(OFFSET('Maximum minutes'!$C$1,T4352+1,-1+MATCH(G4352,OFFSET('Maximum minutes'!$C$1,T4352-1,0,1,50),0)),0)</f>
        <v>0</v>
      </c>
      <c r="W4352" s="38">
        <f t="shared" ca="1" si="134"/>
        <v>0</v>
      </c>
    </row>
    <row r="4353" spans="1:23" s="36" customFormat="1" ht="18.75">
      <c r="A4353" s="34"/>
      <c r="B4353" s="39"/>
      <c r="C4353" s="39"/>
      <c r="D4353" s="35"/>
      <c r="E4353" s="40"/>
      <c r="F4353" s="39"/>
      <c r="G4353" s="39"/>
      <c r="H4353" s="39"/>
      <c r="I4353" s="34"/>
      <c r="J4353" s="34"/>
      <c r="K4353" s="34"/>
      <c r="L4353" s="34"/>
      <c r="M4353" s="43" t="str">
        <f ca="1">IFERROR(OFFSET('Maximum minutes'!$C$1,T4353,MATCH(IF(G4353&lt;&gt;"",G4353,F4353),OFFSET('Maximum minutes'!$C$1,T4353-1,0,1,U4353+1),0)-1)*IF(OR(ISNUMBER(J4353),J4353="sans examen"),1,0)*IF(W4353&lt;MinDate,1,0),"")</f>
        <v/>
      </c>
      <c r="N4353" s="36">
        <f t="shared" ca="1" si="135"/>
        <v>0</v>
      </c>
      <c r="O4353" s="36" t="e">
        <f ca="1">LEFT(OFFSET(Lists!$Q$2,MATCH(E4353,Lists!$R$3:$R$19,0),0),4)</f>
        <v>#N/A</v>
      </c>
      <c r="P4353" s="36" t="e">
        <f ca="1">MATCH(O4353,Lists!$S$2:$S$640,1)</f>
        <v>#N/A</v>
      </c>
      <c r="Q4353" s="36" t="e">
        <f ca="1">MATCH(LEFT(OFFSET(Lists!$Q$2,MATCH(E4353,Lists!$R$3:$R$19,0)+1,0),4),Lists!$S$3:$S$640,1)</f>
        <v>#N/A</v>
      </c>
      <c r="R4353" s="36" t="e">
        <f ca="1">LEFT(OFFSET(Lists!$S$2,P4353-1+MATCH(F4353,OFFSET(Lists!$T$3,P4353-1,0,Q4353-P4353+1),0),0),6)</f>
        <v>#N/A</v>
      </c>
      <c r="S4353" s="36" t="e">
        <f ca="1">VLOOKUP(R4353,Lists!B:D,3,FALSE)</f>
        <v>#N/A</v>
      </c>
      <c r="T4353" s="36" t="str">
        <f>IF(F4353&lt;&gt;"",MATCH(R4353,'Maximum minutes'!B:B,0),"")</f>
        <v/>
      </c>
      <c r="U4353" s="36">
        <f ca="1">IF(F4353&lt;&gt;"",COUNTA(OFFSET('Maximum minutes'!$C$1,'Annexe A1 Cours'!T4353,0,1,50)),0)</f>
        <v>0</v>
      </c>
      <c r="V4353" s="37">
        <f ca="1">IFERROR(OFFSET('Maximum minutes'!$C$1,T4353+1,-1+MATCH(G4353,OFFSET('Maximum minutes'!$C$1,T4353-1,0,1,50),0)),0)</f>
        <v>0</v>
      </c>
      <c r="W4353" s="38">
        <f t="shared" ca="1" si="134"/>
        <v>0</v>
      </c>
    </row>
    <row r="4354" spans="1:23" s="36" customFormat="1" ht="18.75">
      <c r="A4354" s="34"/>
      <c r="B4354" s="39"/>
      <c r="C4354" s="39"/>
      <c r="D4354" s="35"/>
      <c r="E4354" s="40"/>
      <c r="F4354" s="39"/>
      <c r="G4354" s="39"/>
      <c r="H4354" s="39"/>
      <c r="I4354" s="34"/>
      <c r="J4354" s="34"/>
      <c r="K4354" s="34"/>
      <c r="L4354" s="34"/>
      <c r="M4354" s="43" t="str">
        <f ca="1">IFERROR(OFFSET('Maximum minutes'!$C$1,T4354,MATCH(IF(G4354&lt;&gt;"",G4354,F4354),OFFSET('Maximum minutes'!$C$1,T4354-1,0,1,U4354+1),0)-1)*IF(OR(ISNUMBER(J4354),J4354="sans examen"),1,0)*IF(W4354&lt;MinDate,1,0),"")</f>
        <v/>
      </c>
      <c r="N4354" s="36">
        <f t="shared" ca="1" si="135"/>
        <v>0</v>
      </c>
      <c r="O4354" s="36" t="e">
        <f ca="1">LEFT(OFFSET(Lists!$Q$2,MATCH(E4354,Lists!$R$3:$R$19,0),0),4)</f>
        <v>#N/A</v>
      </c>
      <c r="P4354" s="36" t="e">
        <f ca="1">MATCH(O4354,Lists!$S$2:$S$640,1)</f>
        <v>#N/A</v>
      </c>
      <c r="Q4354" s="36" t="e">
        <f ca="1">MATCH(LEFT(OFFSET(Lists!$Q$2,MATCH(E4354,Lists!$R$3:$R$19,0)+1,0),4),Lists!$S$3:$S$640,1)</f>
        <v>#N/A</v>
      </c>
      <c r="R4354" s="36" t="e">
        <f ca="1">LEFT(OFFSET(Lists!$S$2,P4354-1+MATCH(F4354,OFFSET(Lists!$T$3,P4354-1,0,Q4354-P4354+1),0),0),6)</f>
        <v>#N/A</v>
      </c>
      <c r="S4354" s="36" t="e">
        <f ca="1">VLOOKUP(R4354,Lists!B:D,3,FALSE)</f>
        <v>#N/A</v>
      </c>
      <c r="T4354" s="36" t="str">
        <f>IF(F4354&lt;&gt;"",MATCH(R4354,'Maximum minutes'!B:B,0),"")</f>
        <v/>
      </c>
      <c r="U4354" s="36">
        <f ca="1">IF(F4354&lt;&gt;"",COUNTA(OFFSET('Maximum minutes'!$C$1,'Annexe A1 Cours'!T4354,0,1,50)),0)</f>
        <v>0</v>
      </c>
      <c r="V4354" s="37">
        <f ca="1">IFERROR(OFFSET('Maximum minutes'!$C$1,T4354+1,-1+MATCH(G4354,OFFSET('Maximum minutes'!$C$1,T4354-1,0,1,50),0)),0)</f>
        <v>0</v>
      </c>
      <c r="W4354" s="38">
        <f t="shared" ca="1" si="134"/>
        <v>0</v>
      </c>
    </row>
    <row r="4355" spans="1:23" s="36" customFormat="1" ht="18.75">
      <c r="A4355" s="34"/>
      <c r="B4355" s="39"/>
      <c r="C4355" s="39"/>
      <c r="D4355" s="35"/>
      <c r="E4355" s="40"/>
      <c r="F4355" s="39"/>
      <c r="G4355" s="39"/>
      <c r="H4355" s="39"/>
      <c r="I4355" s="34"/>
      <c r="J4355" s="34"/>
      <c r="K4355" s="34"/>
      <c r="L4355" s="34"/>
      <c r="M4355" s="43" t="str">
        <f ca="1">IFERROR(OFFSET('Maximum minutes'!$C$1,T4355,MATCH(IF(G4355&lt;&gt;"",G4355,F4355),OFFSET('Maximum minutes'!$C$1,T4355-1,0,1,U4355+1),0)-1)*IF(OR(ISNUMBER(J4355),J4355="sans examen"),1,0)*IF(W4355&lt;MinDate,1,0),"")</f>
        <v/>
      </c>
      <c r="N4355" s="36">
        <f t="shared" ca="1" si="135"/>
        <v>0</v>
      </c>
      <c r="O4355" s="36" t="e">
        <f ca="1">LEFT(OFFSET(Lists!$Q$2,MATCH(E4355,Lists!$R$3:$R$19,0),0),4)</f>
        <v>#N/A</v>
      </c>
      <c r="P4355" s="36" t="e">
        <f ca="1">MATCH(O4355,Lists!$S$2:$S$640,1)</f>
        <v>#N/A</v>
      </c>
      <c r="Q4355" s="36" t="e">
        <f ca="1">MATCH(LEFT(OFFSET(Lists!$Q$2,MATCH(E4355,Lists!$R$3:$R$19,0)+1,0),4),Lists!$S$3:$S$640,1)</f>
        <v>#N/A</v>
      </c>
      <c r="R4355" s="36" t="e">
        <f ca="1">LEFT(OFFSET(Lists!$S$2,P4355-1+MATCH(F4355,OFFSET(Lists!$T$3,P4355-1,0,Q4355-P4355+1),0),0),6)</f>
        <v>#N/A</v>
      </c>
      <c r="S4355" s="36" t="e">
        <f ca="1">VLOOKUP(R4355,Lists!B:D,3,FALSE)</f>
        <v>#N/A</v>
      </c>
      <c r="T4355" s="36" t="str">
        <f>IF(F4355&lt;&gt;"",MATCH(R4355,'Maximum minutes'!B:B,0),"")</f>
        <v/>
      </c>
      <c r="U4355" s="36">
        <f ca="1">IF(F4355&lt;&gt;"",COUNTA(OFFSET('Maximum minutes'!$C$1,'Annexe A1 Cours'!T4355,0,1,50)),0)</f>
        <v>0</v>
      </c>
      <c r="V4355" s="37">
        <f ca="1">IFERROR(OFFSET('Maximum minutes'!$C$1,T4355+1,-1+MATCH(G4355,OFFSET('Maximum minutes'!$C$1,T4355-1,0,1,50),0)),0)</f>
        <v>0</v>
      </c>
      <c r="W4355" s="38">
        <f t="shared" ca="1" si="134"/>
        <v>0</v>
      </c>
    </row>
    <row r="4356" spans="1:23" s="36" customFormat="1" ht="18.75">
      <c r="A4356" s="34"/>
      <c r="B4356" s="39"/>
      <c r="C4356" s="39"/>
      <c r="D4356" s="35"/>
      <c r="E4356" s="40"/>
      <c r="F4356" s="39"/>
      <c r="G4356" s="39"/>
      <c r="H4356" s="39"/>
      <c r="I4356" s="34"/>
      <c r="J4356" s="34"/>
      <c r="K4356" s="34"/>
      <c r="L4356" s="34"/>
      <c r="M4356" s="43" t="str">
        <f ca="1">IFERROR(OFFSET('Maximum minutes'!$C$1,T4356,MATCH(IF(G4356&lt;&gt;"",G4356,F4356),OFFSET('Maximum minutes'!$C$1,T4356-1,0,1,U4356+1),0)-1)*IF(OR(ISNUMBER(J4356),J4356="sans examen"),1,0)*IF(W4356&lt;MinDate,1,0),"")</f>
        <v/>
      </c>
      <c r="N4356" s="36">
        <f t="shared" ca="1" si="135"/>
        <v>0</v>
      </c>
      <c r="O4356" s="36" t="e">
        <f ca="1">LEFT(OFFSET(Lists!$Q$2,MATCH(E4356,Lists!$R$3:$R$19,0),0),4)</f>
        <v>#N/A</v>
      </c>
      <c r="P4356" s="36" t="e">
        <f ca="1">MATCH(O4356,Lists!$S$2:$S$640,1)</f>
        <v>#N/A</v>
      </c>
      <c r="Q4356" s="36" t="e">
        <f ca="1">MATCH(LEFT(OFFSET(Lists!$Q$2,MATCH(E4356,Lists!$R$3:$R$19,0)+1,0),4),Lists!$S$3:$S$640,1)</f>
        <v>#N/A</v>
      </c>
      <c r="R4356" s="36" t="e">
        <f ca="1">LEFT(OFFSET(Lists!$S$2,P4356-1+MATCH(F4356,OFFSET(Lists!$T$3,P4356-1,0,Q4356-P4356+1),0),0),6)</f>
        <v>#N/A</v>
      </c>
      <c r="S4356" s="36" t="e">
        <f ca="1">VLOOKUP(R4356,Lists!B:D,3,FALSE)</f>
        <v>#N/A</v>
      </c>
      <c r="T4356" s="36" t="str">
        <f>IF(F4356&lt;&gt;"",MATCH(R4356,'Maximum minutes'!B:B,0),"")</f>
        <v/>
      </c>
      <c r="U4356" s="36">
        <f ca="1">IF(F4356&lt;&gt;"",COUNTA(OFFSET('Maximum minutes'!$C$1,'Annexe A1 Cours'!T4356,0,1,50)),0)</f>
        <v>0</v>
      </c>
      <c r="V4356" s="37">
        <f ca="1">IFERROR(OFFSET('Maximum minutes'!$C$1,T4356+1,-1+MATCH(G4356,OFFSET('Maximum minutes'!$C$1,T4356-1,0,1,50),0)),0)</f>
        <v>0</v>
      </c>
      <c r="W4356" s="38">
        <f t="shared" ca="1" si="134"/>
        <v>0</v>
      </c>
    </row>
    <row r="4357" spans="1:23" s="36" customFormat="1" ht="18.75">
      <c r="A4357" s="34"/>
      <c r="B4357" s="39"/>
      <c r="C4357" s="39"/>
      <c r="D4357" s="35"/>
      <c r="E4357" s="40"/>
      <c r="F4357" s="39"/>
      <c r="G4357" s="39"/>
      <c r="H4357" s="39"/>
      <c r="I4357" s="34"/>
      <c r="J4357" s="34"/>
      <c r="K4357" s="34"/>
      <c r="L4357" s="34"/>
      <c r="M4357" s="43" t="str">
        <f ca="1">IFERROR(OFFSET('Maximum minutes'!$C$1,T4357,MATCH(IF(G4357&lt;&gt;"",G4357,F4357),OFFSET('Maximum minutes'!$C$1,T4357-1,0,1,U4357+1),0)-1)*IF(OR(ISNUMBER(J4357),J4357="sans examen"),1,0)*IF(W4357&lt;MinDate,1,0),"")</f>
        <v/>
      </c>
      <c r="N4357" s="36">
        <f t="shared" ca="1" si="135"/>
        <v>0</v>
      </c>
      <c r="O4357" s="36" t="e">
        <f ca="1">LEFT(OFFSET(Lists!$Q$2,MATCH(E4357,Lists!$R$3:$R$19,0),0),4)</f>
        <v>#N/A</v>
      </c>
      <c r="P4357" s="36" t="e">
        <f ca="1">MATCH(O4357,Lists!$S$2:$S$640,1)</f>
        <v>#N/A</v>
      </c>
      <c r="Q4357" s="36" t="e">
        <f ca="1">MATCH(LEFT(OFFSET(Lists!$Q$2,MATCH(E4357,Lists!$R$3:$R$19,0)+1,0),4),Lists!$S$3:$S$640,1)</f>
        <v>#N/A</v>
      </c>
      <c r="R4357" s="36" t="e">
        <f ca="1">LEFT(OFFSET(Lists!$S$2,P4357-1+MATCH(F4357,OFFSET(Lists!$T$3,P4357-1,0,Q4357-P4357+1),0),0),6)</f>
        <v>#N/A</v>
      </c>
      <c r="S4357" s="36" t="e">
        <f ca="1">VLOOKUP(R4357,Lists!B:D,3,FALSE)</f>
        <v>#N/A</v>
      </c>
      <c r="T4357" s="36" t="str">
        <f>IF(F4357&lt;&gt;"",MATCH(R4357,'Maximum minutes'!B:B,0),"")</f>
        <v/>
      </c>
      <c r="U4357" s="36">
        <f ca="1">IF(F4357&lt;&gt;"",COUNTA(OFFSET('Maximum minutes'!$C$1,'Annexe A1 Cours'!T4357,0,1,50)),0)</f>
        <v>0</v>
      </c>
      <c r="V4357" s="37">
        <f ca="1">IFERROR(OFFSET('Maximum minutes'!$C$1,T4357+1,-1+MATCH(G4357,OFFSET('Maximum minutes'!$C$1,T4357-1,0,1,50),0)),0)</f>
        <v>0</v>
      </c>
      <c r="W4357" s="38">
        <f t="shared" ca="1" si="134"/>
        <v>0</v>
      </c>
    </row>
    <row r="4358" spans="1:23" s="36" customFormat="1" ht="18.75">
      <c r="A4358" s="34"/>
      <c r="B4358" s="39"/>
      <c r="C4358" s="39"/>
      <c r="D4358" s="35"/>
      <c r="E4358" s="40"/>
      <c r="F4358" s="39"/>
      <c r="G4358" s="39"/>
      <c r="H4358" s="39"/>
      <c r="I4358" s="34"/>
      <c r="J4358" s="34"/>
      <c r="K4358" s="34"/>
      <c r="L4358" s="34"/>
      <c r="M4358" s="43" t="str">
        <f ca="1">IFERROR(OFFSET('Maximum minutes'!$C$1,T4358,MATCH(IF(G4358&lt;&gt;"",G4358,F4358),OFFSET('Maximum minutes'!$C$1,T4358-1,0,1,U4358+1),0)-1)*IF(OR(ISNUMBER(J4358),J4358="sans examen"),1,0)*IF(W4358&lt;MinDate,1,0),"")</f>
        <v/>
      </c>
      <c r="N4358" s="36">
        <f t="shared" ca="1" si="135"/>
        <v>0</v>
      </c>
      <c r="O4358" s="36" t="e">
        <f ca="1">LEFT(OFFSET(Lists!$Q$2,MATCH(E4358,Lists!$R$3:$R$19,0),0),4)</f>
        <v>#N/A</v>
      </c>
      <c r="P4358" s="36" t="e">
        <f ca="1">MATCH(O4358,Lists!$S$2:$S$640,1)</f>
        <v>#N/A</v>
      </c>
      <c r="Q4358" s="36" t="e">
        <f ca="1">MATCH(LEFT(OFFSET(Lists!$Q$2,MATCH(E4358,Lists!$R$3:$R$19,0)+1,0),4),Lists!$S$3:$S$640,1)</f>
        <v>#N/A</v>
      </c>
      <c r="R4358" s="36" t="e">
        <f ca="1">LEFT(OFFSET(Lists!$S$2,P4358-1+MATCH(F4358,OFFSET(Lists!$T$3,P4358-1,0,Q4358-P4358+1),0),0),6)</f>
        <v>#N/A</v>
      </c>
      <c r="S4358" s="36" t="e">
        <f ca="1">VLOOKUP(R4358,Lists!B:D,3,FALSE)</f>
        <v>#N/A</v>
      </c>
      <c r="T4358" s="36" t="str">
        <f>IF(F4358&lt;&gt;"",MATCH(R4358,'Maximum minutes'!B:B,0),"")</f>
        <v/>
      </c>
      <c r="U4358" s="36">
        <f ca="1">IF(F4358&lt;&gt;"",COUNTA(OFFSET('Maximum minutes'!$C$1,'Annexe A1 Cours'!T4358,0,1,50)),0)</f>
        <v>0</v>
      </c>
      <c r="V4358" s="37">
        <f ca="1">IFERROR(OFFSET('Maximum minutes'!$C$1,T4358+1,-1+MATCH(G4358,OFFSET('Maximum minutes'!$C$1,T4358-1,0,1,50),0)),0)</f>
        <v>0</v>
      </c>
      <c r="W4358" s="38">
        <f t="shared" ca="1" si="134"/>
        <v>0</v>
      </c>
    </row>
    <row r="4359" spans="1:23" s="36" customFormat="1" ht="18.75">
      <c r="A4359" s="34"/>
      <c r="B4359" s="39"/>
      <c r="C4359" s="39"/>
      <c r="D4359" s="35"/>
      <c r="E4359" s="40"/>
      <c r="F4359" s="39"/>
      <c r="G4359" s="39"/>
      <c r="H4359" s="39"/>
      <c r="I4359" s="34"/>
      <c r="J4359" s="34"/>
      <c r="K4359" s="34"/>
      <c r="L4359" s="34"/>
      <c r="M4359" s="43" t="str">
        <f ca="1">IFERROR(OFFSET('Maximum minutes'!$C$1,T4359,MATCH(IF(G4359&lt;&gt;"",G4359,F4359),OFFSET('Maximum minutes'!$C$1,T4359-1,0,1,U4359+1),0)-1)*IF(OR(ISNUMBER(J4359),J4359="sans examen"),1,0)*IF(W4359&lt;MinDate,1,0),"")</f>
        <v/>
      </c>
      <c r="N4359" s="36">
        <f t="shared" ca="1" si="135"/>
        <v>0</v>
      </c>
      <c r="O4359" s="36" t="e">
        <f ca="1">LEFT(OFFSET(Lists!$Q$2,MATCH(E4359,Lists!$R$3:$R$19,0),0),4)</f>
        <v>#N/A</v>
      </c>
      <c r="P4359" s="36" t="e">
        <f ca="1">MATCH(O4359,Lists!$S$2:$S$640,1)</f>
        <v>#N/A</v>
      </c>
      <c r="Q4359" s="36" t="e">
        <f ca="1">MATCH(LEFT(OFFSET(Lists!$Q$2,MATCH(E4359,Lists!$R$3:$R$19,0)+1,0),4),Lists!$S$3:$S$640,1)</f>
        <v>#N/A</v>
      </c>
      <c r="R4359" s="36" t="e">
        <f ca="1">LEFT(OFFSET(Lists!$S$2,P4359-1+MATCH(F4359,OFFSET(Lists!$T$3,P4359-1,0,Q4359-P4359+1),0),0),6)</f>
        <v>#N/A</v>
      </c>
      <c r="S4359" s="36" t="e">
        <f ca="1">VLOOKUP(R4359,Lists!B:D,3,FALSE)</f>
        <v>#N/A</v>
      </c>
      <c r="T4359" s="36" t="str">
        <f>IF(F4359&lt;&gt;"",MATCH(R4359,'Maximum minutes'!B:B,0),"")</f>
        <v/>
      </c>
      <c r="U4359" s="36">
        <f ca="1">IF(F4359&lt;&gt;"",COUNTA(OFFSET('Maximum minutes'!$C$1,'Annexe A1 Cours'!T4359,0,1,50)),0)</f>
        <v>0</v>
      </c>
      <c r="V4359" s="37">
        <f ca="1">IFERROR(OFFSET('Maximum minutes'!$C$1,T4359+1,-1+MATCH(G4359,OFFSET('Maximum minutes'!$C$1,T4359-1,0,1,50),0)),0)</f>
        <v>0</v>
      </c>
      <c r="W4359" s="38">
        <f t="shared" ref="W4359:W4422" ca="1" si="136">IFERROR(DATE(YEAR(D4359)+V4359,MONTH(D4359),DAY(D4359)),"")</f>
        <v>0</v>
      </c>
    </row>
    <row r="4360" spans="1:23" s="36" customFormat="1" ht="18.75">
      <c r="A4360" s="34"/>
      <c r="B4360" s="39"/>
      <c r="C4360" s="39"/>
      <c r="D4360" s="35"/>
      <c r="E4360" s="40"/>
      <c r="F4360" s="39"/>
      <c r="G4360" s="39"/>
      <c r="H4360" s="39"/>
      <c r="I4360" s="34"/>
      <c r="J4360" s="34"/>
      <c r="K4360" s="34"/>
      <c r="L4360" s="34"/>
      <c r="M4360" s="43" t="str">
        <f ca="1">IFERROR(OFFSET('Maximum minutes'!$C$1,T4360,MATCH(IF(G4360&lt;&gt;"",G4360,F4360),OFFSET('Maximum minutes'!$C$1,T4360-1,0,1,U4360+1),0)-1)*IF(OR(ISNUMBER(J4360),J4360="sans examen"),1,0)*IF(W4360&lt;MinDate,1,0),"")</f>
        <v/>
      </c>
      <c r="N4360" s="36">
        <f t="shared" ref="N4360:N4423" ca="1" si="137">IF(K4360&gt;0,MIN(K4360,M4360),0)*IF(M4360="",0,1)</f>
        <v>0</v>
      </c>
      <c r="O4360" s="36" t="e">
        <f ca="1">LEFT(OFFSET(Lists!$Q$2,MATCH(E4360,Lists!$R$3:$R$19,0),0),4)</f>
        <v>#N/A</v>
      </c>
      <c r="P4360" s="36" t="e">
        <f ca="1">MATCH(O4360,Lists!$S$2:$S$640,1)</f>
        <v>#N/A</v>
      </c>
      <c r="Q4360" s="36" t="e">
        <f ca="1">MATCH(LEFT(OFFSET(Lists!$Q$2,MATCH(E4360,Lists!$R$3:$R$19,0)+1,0),4),Lists!$S$3:$S$640,1)</f>
        <v>#N/A</v>
      </c>
      <c r="R4360" s="36" t="e">
        <f ca="1">LEFT(OFFSET(Lists!$S$2,P4360-1+MATCH(F4360,OFFSET(Lists!$T$3,P4360-1,0,Q4360-P4360+1),0),0),6)</f>
        <v>#N/A</v>
      </c>
      <c r="S4360" s="36" t="e">
        <f ca="1">VLOOKUP(R4360,Lists!B:D,3,FALSE)</f>
        <v>#N/A</v>
      </c>
      <c r="T4360" s="36" t="str">
        <f>IF(F4360&lt;&gt;"",MATCH(R4360,'Maximum minutes'!B:B,0),"")</f>
        <v/>
      </c>
      <c r="U4360" s="36">
        <f ca="1">IF(F4360&lt;&gt;"",COUNTA(OFFSET('Maximum minutes'!$C$1,'Annexe A1 Cours'!T4360,0,1,50)),0)</f>
        <v>0</v>
      </c>
      <c r="V4360" s="37">
        <f ca="1">IFERROR(OFFSET('Maximum minutes'!$C$1,T4360+1,-1+MATCH(G4360,OFFSET('Maximum minutes'!$C$1,T4360-1,0,1,50),0)),0)</f>
        <v>0</v>
      </c>
      <c r="W4360" s="38">
        <f t="shared" ca="1" si="136"/>
        <v>0</v>
      </c>
    </row>
    <row r="4361" spans="1:23" s="36" customFormat="1" ht="18.75">
      <c r="A4361" s="34"/>
      <c r="B4361" s="39"/>
      <c r="C4361" s="39"/>
      <c r="D4361" s="35"/>
      <c r="E4361" s="40"/>
      <c r="F4361" s="39"/>
      <c r="G4361" s="39"/>
      <c r="H4361" s="39"/>
      <c r="I4361" s="34"/>
      <c r="J4361" s="34"/>
      <c r="K4361" s="34"/>
      <c r="L4361" s="34"/>
      <c r="M4361" s="43" t="str">
        <f ca="1">IFERROR(OFFSET('Maximum minutes'!$C$1,T4361,MATCH(IF(G4361&lt;&gt;"",G4361,F4361),OFFSET('Maximum minutes'!$C$1,T4361-1,0,1,U4361+1),0)-1)*IF(OR(ISNUMBER(J4361),J4361="sans examen"),1,0)*IF(W4361&lt;MinDate,1,0),"")</f>
        <v/>
      </c>
      <c r="N4361" s="36">
        <f t="shared" ca="1" si="137"/>
        <v>0</v>
      </c>
      <c r="O4361" s="36" t="e">
        <f ca="1">LEFT(OFFSET(Lists!$Q$2,MATCH(E4361,Lists!$R$3:$R$19,0),0),4)</f>
        <v>#N/A</v>
      </c>
      <c r="P4361" s="36" t="e">
        <f ca="1">MATCH(O4361,Lists!$S$2:$S$640,1)</f>
        <v>#N/A</v>
      </c>
      <c r="Q4361" s="36" t="e">
        <f ca="1">MATCH(LEFT(OFFSET(Lists!$Q$2,MATCH(E4361,Lists!$R$3:$R$19,0)+1,0),4),Lists!$S$3:$S$640,1)</f>
        <v>#N/A</v>
      </c>
      <c r="R4361" s="36" t="e">
        <f ca="1">LEFT(OFFSET(Lists!$S$2,P4361-1+MATCH(F4361,OFFSET(Lists!$T$3,P4361-1,0,Q4361-P4361+1),0),0),6)</f>
        <v>#N/A</v>
      </c>
      <c r="S4361" s="36" t="e">
        <f ca="1">VLOOKUP(R4361,Lists!B:D,3,FALSE)</f>
        <v>#N/A</v>
      </c>
      <c r="T4361" s="36" t="str">
        <f>IF(F4361&lt;&gt;"",MATCH(R4361,'Maximum minutes'!B:B,0),"")</f>
        <v/>
      </c>
      <c r="U4361" s="36">
        <f ca="1">IF(F4361&lt;&gt;"",COUNTA(OFFSET('Maximum minutes'!$C$1,'Annexe A1 Cours'!T4361,0,1,50)),0)</f>
        <v>0</v>
      </c>
      <c r="V4361" s="37">
        <f ca="1">IFERROR(OFFSET('Maximum minutes'!$C$1,T4361+1,-1+MATCH(G4361,OFFSET('Maximum minutes'!$C$1,T4361-1,0,1,50),0)),0)</f>
        <v>0</v>
      </c>
      <c r="W4361" s="38">
        <f t="shared" ca="1" si="136"/>
        <v>0</v>
      </c>
    </row>
    <row r="4362" spans="1:23" s="36" customFormat="1" ht="18.75">
      <c r="A4362" s="34"/>
      <c r="B4362" s="39"/>
      <c r="C4362" s="39"/>
      <c r="D4362" s="35"/>
      <c r="E4362" s="40"/>
      <c r="F4362" s="39"/>
      <c r="G4362" s="39"/>
      <c r="H4362" s="39"/>
      <c r="I4362" s="34"/>
      <c r="J4362" s="34"/>
      <c r="K4362" s="34"/>
      <c r="L4362" s="34"/>
      <c r="M4362" s="43" t="str">
        <f ca="1">IFERROR(OFFSET('Maximum minutes'!$C$1,T4362,MATCH(IF(G4362&lt;&gt;"",G4362,F4362),OFFSET('Maximum minutes'!$C$1,T4362-1,0,1,U4362+1),0)-1)*IF(OR(ISNUMBER(J4362),J4362="sans examen"),1,0)*IF(W4362&lt;MinDate,1,0),"")</f>
        <v/>
      </c>
      <c r="N4362" s="36">
        <f t="shared" ca="1" si="137"/>
        <v>0</v>
      </c>
      <c r="O4362" s="36" t="e">
        <f ca="1">LEFT(OFFSET(Lists!$Q$2,MATCH(E4362,Lists!$R$3:$R$19,0),0),4)</f>
        <v>#N/A</v>
      </c>
      <c r="P4362" s="36" t="e">
        <f ca="1">MATCH(O4362,Lists!$S$2:$S$640,1)</f>
        <v>#N/A</v>
      </c>
      <c r="Q4362" s="36" t="e">
        <f ca="1">MATCH(LEFT(OFFSET(Lists!$Q$2,MATCH(E4362,Lists!$R$3:$R$19,0)+1,0),4),Lists!$S$3:$S$640,1)</f>
        <v>#N/A</v>
      </c>
      <c r="R4362" s="36" t="e">
        <f ca="1">LEFT(OFFSET(Lists!$S$2,P4362-1+MATCH(F4362,OFFSET(Lists!$T$3,P4362-1,0,Q4362-P4362+1),0),0),6)</f>
        <v>#N/A</v>
      </c>
      <c r="S4362" s="36" t="e">
        <f ca="1">VLOOKUP(R4362,Lists!B:D,3,FALSE)</f>
        <v>#N/A</v>
      </c>
      <c r="T4362" s="36" t="str">
        <f>IF(F4362&lt;&gt;"",MATCH(R4362,'Maximum minutes'!B:B,0),"")</f>
        <v/>
      </c>
      <c r="U4362" s="36">
        <f ca="1">IF(F4362&lt;&gt;"",COUNTA(OFFSET('Maximum minutes'!$C$1,'Annexe A1 Cours'!T4362,0,1,50)),0)</f>
        <v>0</v>
      </c>
      <c r="V4362" s="37">
        <f ca="1">IFERROR(OFFSET('Maximum minutes'!$C$1,T4362+1,-1+MATCH(G4362,OFFSET('Maximum minutes'!$C$1,T4362-1,0,1,50),0)),0)</f>
        <v>0</v>
      </c>
      <c r="W4362" s="38">
        <f t="shared" ca="1" si="136"/>
        <v>0</v>
      </c>
    </row>
    <row r="4363" spans="1:23" s="36" customFormat="1" ht="18.75">
      <c r="A4363" s="34"/>
      <c r="B4363" s="39"/>
      <c r="C4363" s="39"/>
      <c r="D4363" s="35"/>
      <c r="E4363" s="40"/>
      <c r="F4363" s="39"/>
      <c r="G4363" s="39"/>
      <c r="H4363" s="39"/>
      <c r="I4363" s="34"/>
      <c r="J4363" s="34"/>
      <c r="K4363" s="34"/>
      <c r="L4363" s="34"/>
      <c r="M4363" s="43" t="str">
        <f ca="1">IFERROR(OFFSET('Maximum minutes'!$C$1,T4363,MATCH(IF(G4363&lt;&gt;"",G4363,F4363),OFFSET('Maximum minutes'!$C$1,T4363-1,0,1,U4363+1),0)-1)*IF(OR(ISNUMBER(J4363),J4363="sans examen"),1,0)*IF(W4363&lt;MinDate,1,0),"")</f>
        <v/>
      </c>
      <c r="N4363" s="36">
        <f t="shared" ca="1" si="137"/>
        <v>0</v>
      </c>
      <c r="O4363" s="36" t="e">
        <f ca="1">LEFT(OFFSET(Lists!$Q$2,MATCH(E4363,Lists!$R$3:$R$19,0),0),4)</f>
        <v>#N/A</v>
      </c>
      <c r="P4363" s="36" t="e">
        <f ca="1">MATCH(O4363,Lists!$S$2:$S$640,1)</f>
        <v>#N/A</v>
      </c>
      <c r="Q4363" s="36" t="e">
        <f ca="1">MATCH(LEFT(OFFSET(Lists!$Q$2,MATCH(E4363,Lists!$R$3:$R$19,0)+1,0),4),Lists!$S$3:$S$640,1)</f>
        <v>#N/A</v>
      </c>
      <c r="R4363" s="36" t="e">
        <f ca="1">LEFT(OFFSET(Lists!$S$2,P4363-1+MATCH(F4363,OFFSET(Lists!$T$3,P4363-1,0,Q4363-P4363+1),0),0),6)</f>
        <v>#N/A</v>
      </c>
      <c r="S4363" s="36" t="e">
        <f ca="1">VLOOKUP(R4363,Lists!B:D,3,FALSE)</f>
        <v>#N/A</v>
      </c>
      <c r="T4363" s="36" t="str">
        <f>IF(F4363&lt;&gt;"",MATCH(R4363,'Maximum minutes'!B:B,0),"")</f>
        <v/>
      </c>
      <c r="U4363" s="36">
        <f ca="1">IF(F4363&lt;&gt;"",COUNTA(OFFSET('Maximum minutes'!$C$1,'Annexe A1 Cours'!T4363,0,1,50)),0)</f>
        <v>0</v>
      </c>
      <c r="V4363" s="37">
        <f ca="1">IFERROR(OFFSET('Maximum minutes'!$C$1,T4363+1,-1+MATCH(G4363,OFFSET('Maximum minutes'!$C$1,T4363-1,0,1,50),0)),0)</f>
        <v>0</v>
      </c>
      <c r="W4363" s="38">
        <f t="shared" ca="1" si="136"/>
        <v>0</v>
      </c>
    </row>
    <row r="4364" spans="1:23" s="36" customFormat="1" ht="18.75">
      <c r="A4364" s="34"/>
      <c r="B4364" s="39"/>
      <c r="C4364" s="39"/>
      <c r="D4364" s="35"/>
      <c r="E4364" s="40"/>
      <c r="F4364" s="39"/>
      <c r="G4364" s="39"/>
      <c r="H4364" s="39"/>
      <c r="I4364" s="34"/>
      <c r="J4364" s="34"/>
      <c r="K4364" s="34"/>
      <c r="L4364" s="34"/>
      <c r="M4364" s="43" t="str">
        <f ca="1">IFERROR(OFFSET('Maximum minutes'!$C$1,T4364,MATCH(IF(G4364&lt;&gt;"",G4364,F4364),OFFSET('Maximum minutes'!$C$1,T4364-1,0,1,U4364+1),0)-1)*IF(OR(ISNUMBER(J4364),J4364="sans examen"),1,0)*IF(W4364&lt;MinDate,1,0),"")</f>
        <v/>
      </c>
      <c r="N4364" s="36">
        <f t="shared" ca="1" si="137"/>
        <v>0</v>
      </c>
      <c r="O4364" s="36" t="e">
        <f ca="1">LEFT(OFFSET(Lists!$Q$2,MATCH(E4364,Lists!$R$3:$R$19,0),0),4)</f>
        <v>#N/A</v>
      </c>
      <c r="P4364" s="36" t="e">
        <f ca="1">MATCH(O4364,Lists!$S$2:$S$640,1)</f>
        <v>#N/A</v>
      </c>
      <c r="Q4364" s="36" t="e">
        <f ca="1">MATCH(LEFT(OFFSET(Lists!$Q$2,MATCH(E4364,Lists!$R$3:$R$19,0)+1,0),4),Lists!$S$3:$S$640,1)</f>
        <v>#N/A</v>
      </c>
      <c r="R4364" s="36" t="e">
        <f ca="1">LEFT(OFFSET(Lists!$S$2,P4364-1+MATCH(F4364,OFFSET(Lists!$T$3,P4364-1,0,Q4364-P4364+1),0),0),6)</f>
        <v>#N/A</v>
      </c>
      <c r="S4364" s="36" t="e">
        <f ca="1">VLOOKUP(R4364,Lists!B:D,3,FALSE)</f>
        <v>#N/A</v>
      </c>
      <c r="T4364" s="36" t="str">
        <f>IF(F4364&lt;&gt;"",MATCH(R4364,'Maximum minutes'!B:B,0),"")</f>
        <v/>
      </c>
      <c r="U4364" s="36">
        <f ca="1">IF(F4364&lt;&gt;"",COUNTA(OFFSET('Maximum minutes'!$C$1,'Annexe A1 Cours'!T4364,0,1,50)),0)</f>
        <v>0</v>
      </c>
      <c r="V4364" s="37">
        <f ca="1">IFERROR(OFFSET('Maximum minutes'!$C$1,T4364+1,-1+MATCH(G4364,OFFSET('Maximum minutes'!$C$1,T4364-1,0,1,50),0)),0)</f>
        <v>0</v>
      </c>
      <c r="W4364" s="38">
        <f t="shared" ca="1" si="136"/>
        <v>0</v>
      </c>
    </row>
    <row r="4365" spans="1:23" s="36" customFormat="1" ht="18.75">
      <c r="A4365" s="34"/>
      <c r="B4365" s="39"/>
      <c r="C4365" s="39"/>
      <c r="D4365" s="35"/>
      <c r="E4365" s="40"/>
      <c r="F4365" s="39"/>
      <c r="G4365" s="39"/>
      <c r="H4365" s="39"/>
      <c r="I4365" s="34"/>
      <c r="J4365" s="34"/>
      <c r="K4365" s="34"/>
      <c r="L4365" s="34"/>
      <c r="M4365" s="43" t="str">
        <f ca="1">IFERROR(OFFSET('Maximum minutes'!$C$1,T4365,MATCH(IF(G4365&lt;&gt;"",G4365,F4365),OFFSET('Maximum minutes'!$C$1,T4365-1,0,1,U4365+1),0)-1)*IF(OR(ISNUMBER(J4365),J4365="sans examen"),1,0)*IF(W4365&lt;MinDate,1,0),"")</f>
        <v/>
      </c>
      <c r="N4365" s="36">
        <f t="shared" ca="1" si="137"/>
        <v>0</v>
      </c>
      <c r="O4365" s="36" t="e">
        <f ca="1">LEFT(OFFSET(Lists!$Q$2,MATCH(E4365,Lists!$R$3:$R$19,0),0),4)</f>
        <v>#N/A</v>
      </c>
      <c r="P4365" s="36" t="e">
        <f ca="1">MATCH(O4365,Lists!$S$2:$S$640,1)</f>
        <v>#N/A</v>
      </c>
      <c r="Q4365" s="36" t="e">
        <f ca="1">MATCH(LEFT(OFFSET(Lists!$Q$2,MATCH(E4365,Lists!$R$3:$R$19,0)+1,0),4),Lists!$S$3:$S$640,1)</f>
        <v>#N/A</v>
      </c>
      <c r="R4365" s="36" t="e">
        <f ca="1">LEFT(OFFSET(Lists!$S$2,P4365-1+MATCH(F4365,OFFSET(Lists!$T$3,P4365-1,0,Q4365-P4365+1),0),0),6)</f>
        <v>#N/A</v>
      </c>
      <c r="S4365" s="36" t="e">
        <f ca="1">VLOOKUP(R4365,Lists!B:D,3,FALSE)</f>
        <v>#N/A</v>
      </c>
      <c r="T4365" s="36" t="str">
        <f>IF(F4365&lt;&gt;"",MATCH(R4365,'Maximum minutes'!B:B,0),"")</f>
        <v/>
      </c>
      <c r="U4365" s="36">
        <f ca="1">IF(F4365&lt;&gt;"",COUNTA(OFFSET('Maximum minutes'!$C$1,'Annexe A1 Cours'!T4365,0,1,50)),0)</f>
        <v>0</v>
      </c>
      <c r="V4365" s="37">
        <f ca="1">IFERROR(OFFSET('Maximum minutes'!$C$1,T4365+1,-1+MATCH(G4365,OFFSET('Maximum minutes'!$C$1,T4365-1,0,1,50),0)),0)</f>
        <v>0</v>
      </c>
      <c r="W4365" s="38">
        <f t="shared" ca="1" si="136"/>
        <v>0</v>
      </c>
    </row>
    <row r="4366" spans="1:23" s="36" customFormat="1" ht="18.75">
      <c r="A4366" s="34"/>
      <c r="B4366" s="39"/>
      <c r="C4366" s="39"/>
      <c r="D4366" s="35"/>
      <c r="E4366" s="40"/>
      <c r="F4366" s="39"/>
      <c r="G4366" s="39"/>
      <c r="H4366" s="39"/>
      <c r="I4366" s="34"/>
      <c r="J4366" s="34"/>
      <c r="K4366" s="34"/>
      <c r="L4366" s="34"/>
      <c r="M4366" s="43" t="str">
        <f ca="1">IFERROR(OFFSET('Maximum minutes'!$C$1,T4366,MATCH(IF(G4366&lt;&gt;"",G4366,F4366),OFFSET('Maximum minutes'!$C$1,T4366-1,0,1,U4366+1),0)-1)*IF(OR(ISNUMBER(J4366),J4366="sans examen"),1,0)*IF(W4366&lt;MinDate,1,0),"")</f>
        <v/>
      </c>
      <c r="N4366" s="36">
        <f t="shared" ca="1" si="137"/>
        <v>0</v>
      </c>
      <c r="O4366" s="36" t="e">
        <f ca="1">LEFT(OFFSET(Lists!$Q$2,MATCH(E4366,Lists!$R$3:$R$19,0),0),4)</f>
        <v>#N/A</v>
      </c>
      <c r="P4366" s="36" t="e">
        <f ca="1">MATCH(O4366,Lists!$S$2:$S$640,1)</f>
        <v>#N/A</v>
      </c>
      <c r="Q4366" s="36" t="e">
        <f ca="1">MATCH(LEFT(OFFSET(Lists!$Q$2,MATCH(E4366,Lists!$R$3:$R$19,0)+1,0),4),Lists!$S$3:$S$640,1)</f>
        <v>#N/A</v>
      </c>
      <c r="R4366" s="36" t="e">
        <f ca="1">LEFT(OFFSET(Lists!$S$2,P4366-1+MATCH(F4366,OFFSET(Lists!$T$3,P4366-1,0,Q4366-P4366+1),0),0),6)</f>
        <v>#N/A</v>
      </c>
      <c r="S4366" s="36" t="e">
        <f ca="1">VLOOKUP(R4366,Lists!B:D,3,FALSE)</f>
        <v>#N/A</v>
      </c>
      <c r="T4366" s="36" t="str">
        <f>IF(F4366&lt;&gt;"",MATCH(R4366,'Maximum minutes'!B:B,0),"")</f>
        <v/>
      </c>
      <c r="U4366" s="36">
        <f ca="1">IF(F4366&lt;&gt;"",COUNTA(OFFSET('Maximum minutes'!$C$1,'Annexe A1 Cours'!T4366,0,1,50)),0)</f>
        <v>0</v>
      </c>
      <c r="V4366" s="37">
        <f ca="1">IFERROR(OFFSET('Maximum minutes'!$C$1,T4366+1,-1+MATCH(G4366,OFFSET('Maximum minutes'!$C$1,T4366-1,0,1,50),0)),0)</f>
        <v>0</v>
      </c>
      <c r="W4366" s="38">
        <f t="shared" ca="1" si="136"/>
        <v>0</v>
      </c>
    </row>
    <row r="4367" spans="1:23" s="36" customFormat="1" ht="18.75">
      <c r="A4367" s="34"/>
      <c r="B4367" s="39"/>
      <c r="C4367" s="39"/>
      <c r="D4367" s="35"/>
      <c r="E4367" s="40"/>
      <c r="F4367" s="39"/>
      <c r="G4367" s="39"/>
      <c r="H4367" s="39"/>
      <c r="I4367" s="34"/>
      <c r="J4367" s="34"/>
      <c r="K4367" s="34"/>
      <c r="L4367" s="34"/>
      <c r="M4367" s="43" t="str">
        <f ca="1">IFERROR(OFFSET('Maximum minutes'!$C$1,T4367,MATCH(IF(G4367&lt;&gt;"",G4367,F4367),OFFSET('Maximum minutes'!$C$1,T4367-1,0,1,U4367+1),0)-1)*IF(OR(ISNUMBER(J4367),J4367="sans examen"),1,0)*IF(W4367&lt;MinDate,1,0),"")</f>
        <v/>
      </c>
      <c r="N4367" s="36">
        <f t="shared" ca="1" si="137"/>
        <v>0</v>
      </c>
      <c r="O4367" s="36" t="e">
        <f ca="1">LEFT(OFFSET(Lists!$Q$2,MATCH(E4367,Lists!$R$3:$R$19,0),0),4)</f>
        <v>#N/A</v>
      </c>
      <c r="P4367" s="36" t="e">
        <f ca="1">MATCH(O4367,Lists!$S$2:$S$640,1)</f>
        <v>#N/A</v>
      </c>
      <c r="Q4367" s="36" t="e">
        <f ca="1">MATCH(LEFT(OFFSET(Lists!$Q$2,MATCH(E4367,Lists!$R$3:$R$19,0)+1,0),4),Lists!$S$3:$S$640,1)</f>
        <v>#N/A</v>
      </c>
      <c r="R4367" s="36" t="e">
        <f ca="1">LEFT(OFFSET(Lists!$S$2,P4367-1+MATCH(F4367,OFFSET(Lists!$T$3,P4367-1,0,Q4367-P4367+1),0),0),6)</f>
        <v>#N/A</v>
      </c>
      <c r="S4367" s="36" t="e">
        <f ca="1">VLOOKUP(R4367,Lists!B:D,3,FALSE)</f>
        <v>#N/A</v>
      </c>
      <c r="T4367" s="36" t="str">
        <f>IF(F4367&lt;&gt;"",MATCH(R4367,'Maximum minutes'!B:B,0),"")</f>
        <v/>
      </c>
      <c r="U4367" s="36">
        <f ca="1">IF(F4367&lt;&gt;"",COUNTA(OFFSET('Maximum minutes'!$C$1,'Annexe A1 Cours'!T4367,0,1,50)),0)</f>
        <v>0</v>
      </c>
      <c r="V4367" s="37">
        <f ca="1">IFERROR(OFFSET('Maximum minutes'!$C$1,T4367+1,-1+MATCH(G4367,OFFSET('Maximum minutes'!$C$1,T4367-1,0,1,50),0)),0)</f>
        <v>0</v>
      </c>
      <c r="W4367" s="38">
        <f t="shared" ca="1" si="136"/>
        <v>0</v>
      </c>
    </row>
    <row r="4368" spans="1:23" s="36" customFormat="1" ht="18.75">
      <c r="A4368" s="34"/>
      <c r="B4368" s="39"/>
      <c r="C4368" s="39"/>
      <c r="D4368" s="35"/>
      <c r="E4368" s="40"/>
      <c r="F4368" s="39"/>
      <c r="G4368" s="39"/>
      <c r="H4368" s="39"/>
      <c r="I4368" s="34"/>
      <c r="J4368" s="34"/>
      <c r="K4368" s="34"/>
      <c r="L4368" s="34"/>
      <c r="M4368" s="43" t="str">
        <f ca="1">IFERROR(OFFSET('Maximum minutes'!$C$1,T4368,MATCH(IF(G4368&lt;&gt;"",G4368,F4368),OFFSET('Maximum minutes'!$C$1,T4368-1,0,1,U4368+1),0)-1)*IF(OR(ISNUMBER(J4368),J4368="sans examen"),1,0)*IF(W4368&lt;MinDate,1,0),"")</f>
        <v/>
      </c>
      <c r="N4368" s="36">
        <f t="shared" ca="1" si="137"/>
        <v>0</v>
      </c>
      <c r="O4368" s="36" t="e">
        <f ca="1">LEFT(OFFSET(Lists!$Q$2,MATCH(E4368,Lists!$R$3:$R$19,0),0),4)</f>
        <v>#N/A</v>
      </c>
      <c r="P4368" s="36" t="e">
        <f ca="1">MATCH(O4368,Lists!$S$2:$S$640,1)</f>
        <v>#N/A</v>
      </c>
      <c r="Q4368" s="36" t="e">
        <f ca="1">MATCH(LEFT(OFFSET(Lists!$Q$2,MATCH(E4368,Lists!$R$3:$R$19,0)+1,0),4),Lists!$S$3:$S$640,1)</f>
        <v>#N/A</v>
      </c>
      <c r="R4368" s="36" t="e">
        <f ca="1">LEFT(OFFSET(Lists!$S$2,P4368-1+MATCH(F4368,OFFSET(Lists!$T$3,P4368-1,0,Q4368-P4368+1),0),0),6)</f>
        <v>#N/A</v>
      </c>
      <c r="S4368" s="36" t="e">
        <f ca="1">VLOOKUP(R4368,Lists!B:D,3,FALSE)</f>
        <v>#N/A</v>
      </c>
      <c r="T4368" s="36" t="str">
        <f>IF(F4368&lt;&gt;"",MATCH(R4368,'Maximum minutes'!B:B,0),"")</f>
        <v/>
      </c>
      <c r="U4368" s="36">
        <f ca="1">IF(F4368&lt;&gt;"",COUNTA(OFFSET('Maximum minutes'!$C$1,'Annexe A1 Cours'!T4368,0,1,50)),0)</f>
        <v>0</v>
      </c>
      <c r="V4368" s="37">
        <f ca="1">IFERROR(OFFSET('Maximum minutes'!$C$1,T4368+1,-1+MATCH(G4368,OFFSET('Maximum minutes'!$C$1,T4368-1,0,1,50),0)),0)</f>
        <v>0</v>
      </c>
      <c r="W4368" s="38">
        <f t="shared" ca="1" si="136"/>
        <v>0</v>
      </c>
    </row>
    <row r="4369" spans="1:23" s="36" customFormat="1" ht="18.75">
      <c r="A4369" s="34"/>
      <c r="B4369" s="39"/>
      <c r="C4369" s="39"/>
      <c r="D4369" s="35"/>
      <c r="E4369" s="40"/>
      <c r="F4369" s="39"/>
      <c r="G4369" s="39"/>
      <c r="H4369" s="39"/>
      <c r="I4369" s="34"/>
      <c r="J4369" s="34"/>
      <c r="K4369" s="34"/>
      <c r="L4369" s="34"/>
      <c r="M4369" s="43" t="str">
        <f ca="1">IFERROR(OFFSET('Maximum minutes'!$C$1,T4369,MATCH(IF(G4369&lt;&gt;"",G4369,F4369),OFFSET('Maximum minutes'!$C$1,T4369-1,0,1,U4369+1),0)-1)*IF(OR(ISNUMBER(J4369),J4369="sans examen"),1,0)*IF(W4369&lt;MinDate,1,0),"")</f>
        <v/>
      </c>
      <c r="N4369" s="36">
        <f t="shared" ca="1" si="137"/>
        <v>0</v>
      </c>
      <c r="O4369" s="36" t="e">
        <f ca="1">LEFT(OFFSET(Lists!$Q$2,MATCH(E4369,Lists!$R$3:$R$19,0),0),4)</f>
        <v>#N/A</v>
      </c>
      <c r="P4369" s="36" t="e">
        <f ca="1">MATCH(O4369,Lists!$S$2:$S$640,1)</f>
        <v>#N/A</v>
      </c>
      <c r="Q4369" s="36" t="e">
        <f ca="1">MATCH(LEFT(OFFSET(Lists!$Q$2,MATCH(E4369,Lists!$R$3:$R$19,0)+1,0),4),Lists!$S$3:$S$640,1)</f>
        <v>#N/A</v>
      </c>
      <c r="R4369" s="36" t="e">
        <f ca="1">LEFT(OFFSET(Lists!$S$2,P4369-1+MATCH(F4369,OFFSET(Lists!$T$3,P4369-1,0,Q4369-P4369+1),0),0),6)</f>
        <v>#N/A</v>
      </c>
      <c r="S4369" s="36" t="e">
        <f ca="1">VLOOKUP(R4369,Lists!B:D,3,FALSE)</f>
        <v>#N/A</v>
      </c>
      <c r="T4369" s="36" t="str">
        <f>IF(F4369&lt;&gt;"",MATCH(R4369,'Maximum minutes'!B:B,0),"")</f>
        <v/>
      </c>
      <c r="U4369" s="36">
        <f ca="1">IF(F4369&lt;&gt;"",COUNTA(OFFSET('Maximum minutes'!$C$1,'Annexe A1 Cours'!T4369,0,1,50)),0)</f>
        <v>0</v>
      </c>
      <c r="V4369" s="37">
        <f ca="1">IFERROR(OFFSET('Maximum minutes'!$C$1,T4369+1,-1+MATCH(G4369,OFFSET('Maximum minutes'!$C$1,T4369-1,0,1,50),0)),0)</f>
        <v>0</v>
      </c>
      <c r="W4369" s="38">
        <f t="shared" ca="1" si="136"/>
        <v>0</v>
      </c>
    </row>
    <row r="4370" spans="1:23" s="36" customFormat="1" ht="18.75">
      <c r="A4370" s="34"/>
      <c r="B4370" s="39"/>
      <c r="C4370" s="39"/>
      <c r="D4370" s="35"/>
      <c r="E4370" s="40"/>
      <c r="F4370" s="39"/>
      <c r="G4370" s="39"/>
      <c r="H4370" s="39"/>
      <c r="I4370" s="34"/>
      <c r="J4370" s="34"/>
      <c r="K4370" s="34"/>
      <c r="L4370" s="34"/>
      <c r="M4370" s="43" t="str">
        <f ca="1">IFERROR(OFFSET('Maximum minutes'!$C$1,T4370,MATCH(IF(G4370&lt;&gt;"",G4370,F4370),OFFSET('Maximum minutes'!$C$1,T4370-1,0,1,U4370+1),0)-1)*IF(OR(ISNUMBER(J4370),J4370="sans examen"),1,0)*IF(W4370&lt;MinDate,1,0),"")</f>
        <v/>
      </c>
      <c r="N4370" s="36">
        <f t="shared" ca="1" si="137"/>
        <v>0</v>
      </c>
      <c r="O4370" s="36" t="e">
        <f ca="1">LEFT(OFFSET(Lists!$Q$2,MATCH(E4370,Lists!$R$3:$R$19,0),0),4)</f>
        <v>#N/A</v>
      </c>
      <c r="P4370" s="36" t="e">
        <f ca="1">MATCH(O4370,Lists!$S$2:$S$640,1)</f>
        <v>#N/A</v>
      </c>
      <c r="Q4370" s="36" t="e">
        <f ca="1">MATCH(LEFT(OFFSET(Lists!$Q$2,MATCH(E4370,Lists!$R$3:$R$19,0)+1,0),4),Lists!$S$3:$S$640,1)</f>
        <v>#N/A</v>
      </c>
      <c r="R4370" s="36" t="e">
        <f ca="1">LEFT(OFFSET(Lists!$S$2,P4370-1+MATCH(F4370,OFFSET(Lists!$T$3,P4370-1,0,Q4370-P4370+1),0),0),6)</f>
        <v>#N/A</v>
      </c>
      <c r="S4370" s="36" t="e">
        <f ca="1">VLOOKUP(R4370,Lists!B:D,3,FALSE)</f>
        <v>#N/A</v>
      </c>
      <c r="T4370" s="36" t="str">
        <f>IF(F4370&lt;&gt;"",MATCH(R4370,'Maximum minutes'!B:B,0),"")</f>
        <v/>
      </c>
      <c r="U4370" s="36">
        <f ca="1">IF(F4370&lt;&gt;"",COUNTA(OFFSET('Maximum minutes'!$C$1,'Annexe A1 Cours'!T4370,0,1,50)),0)</f>
        <v>0</v>
      </c>
      <c r="V4370" s="37">
        <f ca="1">IFERROR(OFFSET('Maximum minutes'!$C$1,T4370+1,-1+MATCH(G4370,OFFSET('Maximum minutes'!$C$1,T4370-1,0,1,50),0)),0)</f>
        <v>0</v>
      </c>
      <c r="W4370" s="38">
        <f t="shared" ca="1" si="136"/>
        <v>0</v>
      </c>
    </row>
    <row r="4371" spans="1:23" s="36" customFormat="1" ht="18.75">
      <c r="A4371" s="34"/>
      <c r="B4371" s="39"/>
      <c r="C4371" s="39"/>
      <c r="D4371" s="35"/>
      <c r="E4371" s="40"/>
      <c r="F4371" s="39"/>
      <c r="G4371" s="39"/>
      <c r="H4371" s="39"/>
      <c r="I4371" s="34"/>
      <c r="J4371" s="34"/>
      <c r="K4371" s="34"/>
      <c r="L4371" s="34"/>
      <c r="M4371" s="43" t="str">
        <f ca="1">IFERROR(OFFSET('Maximum minutes'!$C$1,T4371,MATCH(IF(G4371&lt;&gt;"",G4371,F4371),OFFSET('Maximum minutes'!$C$1,T4371-1,0,1,U4371+1),0)-1)*IF(OR(ISNUMBER(J4371),J4371="sans examen"),1,0)*IF(W4371&lt;MinDate,1,0),"")</f>
        <v/>
      </c>
      <c r="N4371" s="36">
        <f t="shared" ca="1" si="137"/>
        <v>0</v>
      </c>
      <c r="O4371" s="36" t="e">
        <f ca="1">LEFT(OFFSET(Lists!$Q$2,MATCH(E4371,Lists!$R$3:$R$19,0),0),4)</f>
        <v>#N/A</v>
      </c>
      <c r="P4371" s="36" t="e">
        <f ca="1">MATCH(O4371,Lists!$S$2:$S$640,1)</f>
        <v>#N/A</v>
      </c>
      <c r="Q4371" s="36" t="e">
        <f ca="1">MATCH(LEFT(OFFSET(Lists!$Q$2,MATCH(E4371,Lists!$R$3:$R$19,0)+1,0),4),Lists!$S$3:$S$640,1)</f>
        <v>#N/A</v>
      </c>
      <c r="R4371" s="36" t="e">
        <f ca="1">LEFT(OFFSET(Lists!$S$2,P4371-1+MATCH(F4371,OFFSET(Lists!$T$3,P4371-1,0,Q4371-P4371+1),0),0),6)</f>
        <v>#N/A</v>
      </c>
      <c r="S4371" s="36" t="e">
        <f ca="1">VLOOKUP(R4371,Lists!B:D,3,FALSE)</f>
        <v>#N/A</v>
      </c>
      <c r="T4371" s="36" t="str">
        <f>IF(F4371&lt;&gt;"",MATCH(R4371,'Maximum minutes'!B:B,0),"")</f>
        <v/>
      </c>
      <c r="U4371" s="36">
        <f ca="1">IF(F4371&lt;&gt;"",COUNTA(OFFSET('Maximum minutes'!$C$1,'Annexe A1 Cours'!T4371,0,1,50)),0)</f>
        <v>0</v>
      </c>
      <c r="V4371" s="37">
        <f ca="1">IFERROR(OFFSET('Maximum minutes'!$C$1,T4371+1,-1+MATCH(G4371,OFFSET('Maximum minutes'!$C$1,T4371-1,0,1,50),0)),0)</f>
        <v>0</v>
      </c>
      <c r="W4371" s="38">
        <f t="shared" ca="1" si="136"/>
        <v>0</v>
      </c>
    </row>
    <row r="4372" spans="1:23" s="36" customFormat="1" ht="18.75">
      <c r="A4372" s="34"/>
      <c r="B4372" s="39"/>
      <c r="C4372" s="39"/>
      <c r="D4372" s="35"/>
      <c r="E4372" s="40"/>
      <c r="F4372" s="39"/>
      <c r="G4372" s="39"/>
      <c r="H4372" s="39"/>
      <c r="I4372" s="34"/>
      <c r="J4372" s="34"/>
      <c r="K4372" s="34"/>
      <c r="L4372" s="34"/>
      <c r="M4372" s="43" t="str">
        <f ca="1">IFERROR(OFFSET('Maximum minutes'!$C$1,T4372,MATCH(IF(G4372&lt;&gt;"",G4372,F4372),OFFSET('Maximum minutes'!$C$1,T4372-1,0,1,U4372+1),0)-1)*IF(OR(ISNUMBER(J4372),J4372="sans examen"),1,0)*IF(W4372&lt;MinDate,1,0),"")</f>
        <v/>
      </c>
      <c r="N4372" s="36">
        <f t="shared" ca="1" si="137"/>
        <v>0</v>
      </c>
      <c r="O4372" s="36" t="e">
        <f ca="1">LEFT(OFFSET(Lists!$Q$2,MATCH(E4372,Lists!$R$3:$R$19,0),0),4)</f>
        <v>#N/A</v>
      </c>
      <c r="P4372" s="36" t="e">
        <f ca="1">MATCH(O4372,Lists!$S$2:$S$640,1)</f>
        <v>#N/A</v>
      </c>
      <c r="Q4372" s="36" t="e">
        <f ca="1">MATCH(LEFT(OFFSET(Lists!$Q$2,MATCH(E4372,Lists!$R$3:$R$19,0)+1,0),4),Lists!$S$3:$S$640,1)</f>
        <v>#N/A</v>
      </c>
      <c r="R4372" s="36" t="e">
        <f ca="1">LEFT(OFFSET(Lists!$S$2,P4372-1+MATCH(F4372,OFFSET(Lists!$T$3,P4372-1,0,Q4372-P4372+1),0),0),6)</f>
        <v>#N/A</v>
      </c>
      <c r="S4372" s="36" t="e">
        <f ca="1">VLOOKUP(R4372,Lists!B:D,3,FALSE)</f>
        <v>#N/A</v>
      </c>
      <c r="T4372" s="36" t="str">
        <f>IF(F4372&lt;&gt;"",MATCH(R4372,'Maximum minutes'!B:B,0),"")</f>
        <v/>
      </c>
      <c r="U4372" s="36">
        <f ca="1">IF(F4372&lt;&gt;"",COUNTA(OFFSET('Maximum minutes'!$C$1,'Annexe A1 Cours'!T4372,0,1,50)),0)</f>
        <v>0</v>
      </c>
      <c r="V4372" s="37">
        <f ca="1">IFERROR(OFFSET('Maximum minutes'!$C$1,T4372+1,-1+MATCH(G4372,OFFSET('Maximum minutes'!$C$1,T4372-1,0,1,50),0)),0)</f>
        <v>0</v>
      </c>
      <c r="W4372" s="38">
        <f t="shared" ca="1" si="136"/>
        <v>0</v>
      </c>
    </row>
    <row r="4373" spans="1:23" s="36" customFormat="1" ht="18.75">
      <c r="A4373" s="34"/>
      <c r="B4373" s="39"/>
      <c r="C4373" s="39"/>
      <c r="D4373" s="35"/>
      <c r="E4373" s="40"/>
      <c r="F4373" s="39"/>
      <c r="G4373" s="39"/>
      <c r="H4373" s="39"/>
      <c r="I4373" s="34"/>
      <c r="J4373" s="34"/>
      <c r="K4373" s="34"/>
      <c r="L4373" s="34"/>
      <c r="M4373" s="43" t="str">
        <f ca="1">IFERROR(OFFSET('Maximum minutes'!$C$1,T4373,MATCH(IF(G4373&lt;&gt;"",G4373,F4373),OFFSET('Maximum minutes'!$C$1,T4373-1,0,1,U4373+1),0)-1)*IF(OR(ISNUMBER(J4373),J4373="sans examen"),1,0)*IF(W4373&lt;MinDate,1,0),"")</f>
        <v/>
      </c>
      <c r="N4373" s="36">
        <f t="shared" ca="1" si="137"/>
        <v>0</v>
      </c>
      <c r="O4373" s="36" t="e">
        <f ca="1">LEFT(OFFSET(Lists!$Q$2,MATCH(E4373,Lists!$R$3:$R$19,0),0),4)</f>
        <v>#N/A</v>
      </c>
      <c r="P4373" s="36" t="e">
        <f ca="1">MATCH(O4373,Lists!$S$2:$S$640,1)</f>
        <v>#N/A</v>
      </c>
      <c r="Q4373" s="36" t="e">
        <f ca="1">MATCH(LEFT(OFFSET(Lists!$Q$2,MATCH(E4373,Lists!$R$3:$R$19,0)+1,0),4),Lists!$S$3:$S$640,1)</f>
        <v>#N/A</v>
      </c>
      <c r="R4373" s="36" t="e">
        <f ca="1">LEFT(OFFSET(Lists!$S$2,P4373-1+MATCH(F4373,OFFSET(Lists!$T$3,P4373-1,0,Q4373-P4373+1),0),0),6)</f>
        <v>#N/A</v>
      </c>
      <c r="S4373" s="36" t="e">
        <f ca="1">VLOOKUP(R4373,Lists!B:D,3,FALSE)</f>
        <v>#N/A</v>
      </c>
      <c r="T4373" s="36" t="str">
        <f>IF(F4373&lt;&gt;"",MATCH(R4373,'Maximum minutes'!B:B,0),"")</f>
        <v/>
      </c>
      <c r="U4373" s="36">
        <f ca="1">IF(F4373&lt;&gt;"",COUNTA(OFFSET('Maximum minutes'!$C$1,'Annexe A1 Cours'!T4373,0,1,50)),0)</f>
        <v>0</v>
      </c>
      <c r="V4373" s="37">
        <f ca="1">IFERROR(OFFSET('Maximum minutes'!$C$1,T4373+1,-1+MATCH(G4373,OFFSET('Maximum minutes'!$C$1,T4373-1,0,1,50),0)),0)</f>
        <v>0</v>
      </c>
      <c r="W4373" s="38">
        <f t="shared" ca="1" si="136"/>
        <v>0</v>
      </c>
    </row>
    <row r="4374" spans="1:23" s="36" customFormat="1" ht="18.75">
      <c r="A4374" s="34"/>
      <c r="B4374" s="39"/>
      <c r="C4374" s="39"/>
      <c r="D4374" s="35"/>
      <c r="E4374" s="40"/>
      <c r="F4374" s="39"/>
      <c r="G4374" s="39"/>
      <c r="H4374" s="39"/>
      <c r="I4374" s="34"/>
      <c r="J4374" s="34"/>
      <c r="K4374" s="34"/>
      <c r="L4374" s="34"/>
      <c r="M4374" s="43" t="str">
        <f ca="1">IFERROR(OFFSET('Maximum minutes'!$C$1,T4374,MATCH(IF(G4374&lt;&gt;"",G4374,F4374),OFFSET('Maximum minutes'!$C$1,T4374-1,0,1,U4374+1),0)-1)*IF(OR(ISNUMBER(J4374),J4374="sans examen"),1,0)*IF(W4374&lt;MinDate,1,0),"")</f>
        <v/>
      </c>
      <c r="N4374" s="36">
        <f t="shared" ca="1" si="137"/>
        <v>0</v>
      </c>
      <c r="O4374" s="36" t="e">
        <f ca="1">LEFT(OFFSET(Lists!$Q$2,MATCH(E4374,Lists!$R$3:$R$19,0),0),4)</f>
        <v>#N/A</v>
      </c>
      <c r="P4374" s="36" t="e">
        <f ca="1">MATCH(O4374,Lists!$S$2:$S$640,1)</f>
        <v>#N/A</v>
      </c>
      <c r="Q4374" s="36" t="e">
        <f ca="1">MATCH(LEFT(OFFSET(Lists!$Q$2,MATCH(E4374,Lists!$R$3:$R$19,0)+1,0),4),Lists!$S$3:$S$640,1)</f>
        <v>#N/A</v>
      </c>
      <c r="R4374" s="36" t="e">
        <f ca="1">LEFT(OFFSET(Lists!$S$2,P4374-1+MATCH(F4374,OFFSET(Lists!$T$3,P4374-1,0,Q4374-P4374+1),0),0),6)</f>
        <v>#N/A</v>
      </c>
      <c r="S4374" s="36" t="e">
        <f ca="1">VLOOKUP(R4374,Lists!B:D,3,FALSE)</f>
        <v>#N/A</v>
      </c>
      <c r="T4374" s="36" t="str">
        <f>IF(F4374&lt;&gt;"",MATCH(R4374,'Maximum minutes'!B:B,0),"")</f>
        <v/>
      </c>
      <c r="U4374" s="36">
        <f ca="1">IF(F4374&lt;&gt;"",COUNTA(OFFSET('Maximum minutes'!$C$1,'Annexe A1 Cours'!T4374,0,1,50)),0)</f>
        <v>0</v>
      </c>
      <c r="V4374" s="37">
        <f ca="1">IFERROR(OFFSET('Maximum minutes'!$C$1,T4374+1,-1+MATCH(G4374,OFFSET('Maximum minutes'!$C$1,T4374-1,0,1,50),0)),0)</f>
        <v>0</v>
      </c>
      <c r="W4374" s="38">
        <f t="shared" ca="1" si="136"/>
        <v>0</v>
      </c>
    </row>
    <row r="4375" spans="1:23" s="36" customFormat="1" ht="18.75">
      <c r="A4375" s="34"/>
      <c r="B4375" s="39"/>
      <c r="C4375" s="39"/>
      <c r="D4375" s="35"/>
      <c r="E4375" s="40"/>
      <c r="F4375" s="39"/>
      <c r="G4375" s="39"/>
      <c r="H4375" s="39"/>
      <c r="I4375" s="34"/>
      <c r="J4375" s="34"/>
      <c r="K4375" s="34"/>
      <c r="L4375" s="34"/>
      <c r="M4375" s="43" t="str">
        <f ca="1">IFERROR(OFFSET('Maximum minutes'!$C$1,T4375,MATCH(IF(G4375&lt;&gt;"",G4375,F4375),OFFSET('Maximum minutes'!$C$1,T4375-1,0,1,U4375+1),0)-1)*IF(OR(ISNUMBER(J4375),J4375="sans examen"),1,0)*IF(W4375&lt;MinDate,1,0),"")</f>
        <v/>
      </c>
      <c r="N4375" s="36">
        <f t="shared" ca="1" si="137"/>
        <v>0</v>
      </c>
      <c r="O4375" s="36" t="e">
        <f ca="1">LEFT(OFFSET(Lists!$Q$2,MATCH(E4375,Lists!$R$3:$R$19,0),0),4)</f>
        <v>#N/A</v>
      </c>
      <c r="P4375" s="36" t="e">
        <f ca="1">MATCH(O4375,Lists!$S$2:$S$640,1)</f>
        <v>#N/A</v>
      </c>
      <c r="Q4375" s="36" t="e">
        <f ca="1">MATCH(LEFT(OFFSET(Lists!$Q$2,MATCH(E4375,Lists!$R$3:$R$19,0)+1,0),4),Lists!$S$3:$S$640,1)</f>
        <v>#N/A</v>
      </c>
      <c r="R4375" s="36" t="e">
        <f ca="1">LEFT(OFFSET(Lists!$S$2,P4375-1+MATCH(F4375,OFFSET(Lists!$T$3,P4375-1,0,Q4375-P4375+1),0),0),6)</f>
        <v>#N/A</v>
      </c>
      <c r="S4375" s="36" t="e">
        <f ca="1">VLOOKUP(R4375,Lists!B:D,3,FALSE)</f>
        <v>#N/A</v>
      </c>
      <c r="T4375" s="36" t="str">
        <f>IF(F4375&lt;&gt;"",MATCH(R4375,'Maximum minutes'!B:B,0),"")</f>
        <v/>
      </c>
      <c r="U4375" s="36">
        <f ca="1">IF(F4375&lt;&gt;"",COUNTA(OFFSET('Maximum minutes'!$C$1,'Annexe A1 Cours'!T4375,0,1,50)),0)</f>
        <v>0</v>
      </c>
      <c r="V4375" s="37">
        <f ca="1">IFERROR(OFFSET('Maximum minutes'!$C$1,T4375+1,-1+MATCH(G4375,OFFSET('Maximum minutes'!$C$1,T4375-1,0,1,50),0)),0)</f>
        <v>0</v>
      </c>
      <c r="W4375" s="38">
        <f t="shared" ca="1" si="136"/>
        <v>0</v>
      </c>
    </row>
    <row r="4376" spans="1:23" s="36" customFormat="1" ht="18.75">
      <c r="A4376" s="34"/>
      <c r="B4376" s="39"/>
      <c r="C4376" s="39"/>
      <c r="D4376" s="35"/>
      <c r="E4376" s="40"/>
      <c r="F4376" s="39"/>
      <c r="G4376" s="39"/>
      <c r="H4376" s="39"/>
      <c r="I4376" s="34"/>
      <c r="J4376" s="34"/>
      <c r="K4376" s="34"/>
      <c r="L4376" s="34"/>
      <c r="M4376" s="43" t="str">
        <f ca="1">IFERROR(OFFSET('Maximum minutes'!$C$1,T4376,MATCH(IF(G4376&lt;&gt;"",G4376,F4376),OFFSET('Maximum minutes'!$C$1,T4376-1,0,1,U4376+1),0)-1)*IF(OR(ISNUMBER(J4376),J4376="sans examen"),1,0)*IF(W4376&lt;MinDate,1,0),"")</f>
        <v/>
      </c>
      <c r="N4376" s="36">
        <f t="shared" ca="1" si="137"/>
        <v>0</v>
      </c>
      <c r="O4376" s="36" t="e">
        <f ca="1">LEFT(OFFSET(Lists!$Q$2,MATCH(E4376,Lists!$R$3:$R$19,0),0),4)</f>
        <v>#N/A</v>
      </c>
      <c r="P4376" s="36" t="e">
        <f ca="1">MATCH(O4376,Lists!$S$2:$S$640,1)</f>
        <v>#N/A</v>
      </c>
      <c r="Q4376" s="36" t="e">
        <f ca="1">MATCH(LEFT(OFFSET(Lists!$Q$2,MATCH(E4376,Lists!$R$3:$R$19,0)+1,0),4),Lists!$S$3:$S$640,1)</f>
        <v>#N/A</v>
      </c>
      <c r="R4376" s="36" t="e">
        <f ca="1">LEFT(OFFSET(Lists!$S$2,P4376-1+MATCH(F4376,OFFSET(Lists!$T$3,P4376-1,0,Q4376-P4376+1),0),0),6)</f>
        <v>#N/A</v>
      </c>
      <c r="S4376" s="36" t="e">
        <f ca="1">VLOOKUP(R4376,Lists!B:D,3,FALSE)</f>
        <v>#N/A</v>
      </c>
      <c r="T4376" s="36" t="str">
        <f>IF(F4376&lt;&gt;"",MATCH(R4376,'Maximum minutes'!B:B,0),"")</f>
        <v/>
      </c>
      <c r="U4376" s="36">
        <f ca="1">IF(F4376&lt;&gt;"",COUNTA(OFFSET('Maximum minutes'!$C$1,'Annexe A1 Cours'!T4376,0,1,50)),0)</f>
        <v>0</v>
      </c>
      <c r="V4376" s="37">
        <f ca="1">IFERROR(OFFSET('Maximum minutes'!$C$1,T4376+1,-1+MATCH(G4376,OFFSET('Maximum minutes'!$C$1,T4376-1,0,1,50),0)),0)</f>
        <v>0</v>
      </c>
      <c r="W4376" s="38">
        <f t="shared" ca="1" si="136"/>
        <v>0</v>
      </c>
    </row>
    <row r="4377" spans="1:23" s="36" customFormat="1" ht="18.75">
      <c r="A4377" s="34"/>
      <c r="B4377" s="39"/>
      <c r="C4377" s="39"/>
      <c r="D4377" s="35"/>
      <c r="E4377" s="40"/>
      <c r="F4377" s="39"/>
      <c r="G4377" s="39"/>
      <c r="H4377" s="39"/>
      <c r="I4377" s="34"/>
      <c r="J4377" s="34"/>
      <c r="K4377" s="34"/>
      <c r="L4377" s="34"/>
      <c r="M4377" s="43" t="str">
        <f ca="1">IFERROR(OFFSET('Maximum minutes'!$C$1,T4377,MATCH(IF(G4377&lt;&gt;"",G4377,F4377),OFFSET('Maximum minutes'!$C$1,T4377-1,0,1,U4377+1),0)-1)*IF(OR(ISNUMBER(J4377),J4377="sans examen"),1,0)*IF(W4377&lt;MinDate,1,0),"")</f>
        <v/>
      </c>
      <c r="N4377" s="36">
        <f t="shared" ca="1" si="137"/>
        <v>0</v>
      </c>
      <c r="O4377" s="36" t="e">
        <f ca="1">LEFT(OFFSET(Lists!$Q$2,MATCH(E4377,Lists!$R$3:$R$19,0),0),4)</f>
        <v>#N/A</v>
      </c>
      <c r="P4377" s="36" t="e">
        <f ca="1">MATCH(O4377,Lists!$S$2:$S$640,1)</f>
        <v>#N/A</v>
      </c>
      <c r="Q4377" s="36" t="e">
        <f ca="1">MATCH(LEFT(OFFSET(Lists!$Q$2,MATCH(E4377,Lists!$R$3:$R$19,0)+1,0),4),Lists!$S$3:$S$640,1)</f>
        <v>#N/A</v>
      </c>
      <c r="R4377" s="36" t="e">
        <f ca="1">LEFT(OFFSET(Lists!$S$2,P4377-1+MATCH(F4377,OFFSET(Lists!$T$3,P4377-1,0,Q4377-P4377+1),0),0),6)</f>
        <v>#N/A</v>
      </c>
      <c r="S4377" s="36" t="e">
        <f ca="1">VLOOKUP(R4377,Lists!B:D,3,FALSE)</f>
        <v>#N/A</v>
      </c>
      <c r="T4377" s="36" t="str">
        <f>IF(F4377&lt;&gt;"",MATCH(R4377,'Maximum minutes'!B:B,0),"")</f>
        <v/>
      </c>
      <c r="U4377" s="36">
        <f ca="1">IF(F4377&lt;&gt;"",COUNTA(OFFSET('Maximum minutes'!$C$1,'Annexe A1 Cours'!T4377,0,1,50)),0)</f>
        <v>0</v>
      </c>
      <c r="V4377" s="37">
        <f ca="1">IFERROR(OFFSET('Maximum minutes'!$C$1,T4377+1,-1+MATCH(G4377,OFFSET('Maximum minutes'!$C$1,T4377-1,0,1,50),0)),0)</f>
        <v>0</v>
      </c>
      <c r="W4377" s="38">
        <f t="shared" ca="1" si="136"/>
        <v>0</v>
      </c>
    </row>
    <row r="4378" spans="1:23" s="36" customFormat="1" ht="18.75">
      <c r="A4378" s="34"/>
      <c r="B4378" s="39"/>
      <c r="C4378" s="39"/>
      <c r="D4378" s="35"/>
      <c r="E4378" s="40"/>
      <c r="F4378" s="39"/>
      <c r="G4378" s="39"/>
      <c r="H4378" s="39"/>
      <c r="I4378" s="34"/>
      <c r="J4378" s="34"/>
      <c r="K4378" s="34"/>
      <c r="L4378" s="34"/>
      <c r="M4378" s="43" t="str">
        <f ca="1">IFERROR(OFFSET('Maximum minutes'!$C$1,T4378,MATCH(IF(G4378&lt;&gt;"",G4378,F4378),OFFSET('Maximum minutes'!$C$1,T4378-1,0,1,U4378+1),0)-1)*IF(OR(ISNUMBER(J4378),J4378="sans examen"),1,0)*IF(W4378&lt;MinDate,1,0),"")</f>
        <v/>
      </c>
      <c r="N4378" s="36">
        <f t="shared" ca="1" si="137"/>
        <v>0</v>
      </c>
      <c r="O4378" s="36" t="e">
        <f ca="1">LEFT(OFFSET(Lists!$Q$2,MATCH(E4378,Lists!$R$3:$R$19,0),0),4)</f>
        <v>#N/A</v>
      </c>
      <c r="P4378" s="36" t="e">
        <f ca="1">MATCH(O4378,Lists!$S$2:$S$640,1)</f>
        <v>#N/A</v>
      </c>
      <c r="Q4378" s="36" t="e">
        <f ca="1">MATCH(LEFT(OFFSET(Lists!$Q$2,MATCH(E4378,Lists!$R$3:$R$19,0)+1,0),4),Lists!$S$3:$S$640,1)</f>
        <v>#N/A</v>
      </c>
      <c r="R4378" s="36" t="e">
        <f ca="1">LEFT(OFFSET(Lists!$S$2,P4378-1+MATCH(F4378,OFFSET(Lists!$T$3,P4378-1,0,Q4378-P4378+1),0),0),6)</f>
        <v>#N/A</v>
      </c>
      <c r="S4378" s="36" t="e">
        <f ca="1">VLOOKUP(R4378,Lists!B:D,3,FALSE)</f>
        <v>#N/A</v>
      </c>
      <c r="T4378" s="36" t="str">
        <f>IF(F4378&lt;&gt;"",MATCH(R4378,'Maximum minutes'!B:B,0),"")</f>
        <v/>
      </c>
      <c r="U4378" s="36">
        <f ca="1">IF(F4378&lt;&gt;"",COUNTA(OFFSET('Maximum minutes'!$C$1,'Annexe A1 Cours'!T4378,0,1,50)),0)</f>
        <v>0</v>
      </c>
      <c r="V4378" s="37">
        <f ca="1">IFERROR(OFFSET('Maximum minutes'!$C$1,T4378+1,-1+MATCH(G4378,OFFSET('Maximum minutes'!$C$1,T4378-1,0,1,50),0)),0)</f>
        <v>0</v>
      </c>
      <c r="W4378" s="38">
        <f t="shared" ca="1" si="136"/>
        <v>0</v>
      </c>
    </row>
    <row r="4379" spans="1:23" s="36" customFormat="1" ht="18.75">
      <c r="A4379" s="34"/>
      <c r="B4379" s="39"/>
      <c r="C4379" s="39"/>
      <c r="D4379" s="35"/>
      <c r="E4379" s="40"/>
      <c r="F4379" s="39"/>
      <c r="G4379" s="39"/>
      <c r="H4379" s="39"/>
      <c r="I4379" s="34"/>
      <c r="J4379" s="34"/>
      <c r="K4379" s="34"/>
      <c r="L4379" s="34"/>
      <c r="M4379" s="43" t="str">
        <f ca="1">IFERROR(OFFSET('Maximum minutes'!$C$1,T4379,MATCH(IF(G4379&lt;&gt;"",G4379,F4379),OFFSET('Maximum minutes'!$C$1,T4379-1,0,1,U4379+1),0)-1)*IF(OR(ISNUMBER(J4379),J4379="sans examen"),1,0)*IF(W4379&lt;MinDate,1,0),"")</f>
        <v/>
      </c>
      <c r="N4379" s="36">
        <f t="shared" ca="1" si="137"/>
        <v>0</v>
      </c>
      <c r="O4379" s="36" t="e">
        <f ca="1">LEFT(OFFSET(Lists!$Q$2,MATCH(E4379,Lists!$R$3:$R$19,0),0),4)</f>
        <v>#N/A</v>
      </c>
      <c r="P4379" s="36" t="e">
        <f ca="1">MATCH(O4379,Lists!$S$2:$S$640,1)</f>
        <v>#N/A</v>
      </c>
      <c r="Q4379" s="36" t="e">
        <f ca="1">MATCH(LEFT(OFFSET(Lists!$Q$2,MATCH(E4379,Lists!$R$3:$R$19,0)+1,0),4),Lists!$S$3:$S$640,1)</f>
        <v>#N/A</v>
      </c>
      <c r="R4379" s="36" t="e">
        <f ca="1">LEFT(OFFSET(Lists!$S$2,P4379-1+MATCH(F4379,OFFSET(Lists!$T$3,P4379-1,0,Q4379-P4379+1),0),0),6)</f>
        <v>#N/A</v>
      </c>
      <c r="S4379" s="36" t="e">
        <f ca="1">VLOOKUP(R4379,Lists!B:D,3,FALSE)</f>
        <v>#N/A</v>
      </c>
      <c r="T4379" s="36" t="str">
        <f>IF(F4379&lt;&gt;"",MATCH(R4379,'Maximum minutes'!B:B,0),"")</f>
        <v/>
      </c>
      <c r="U4379" s="36">
        <f ca="1">IF(F4379&lt;&gt;"",COUNTA(OFFSET('Maximum minutes'!$C$1,'Annexe A1 Cours'!T4379,0,1,50)),0)</f>
        <v>0</v>
      </c>
      <c r="V4379" s="37">
        <f ca="1">IFERROR(OFFSET('Maximum minutes'!$C$1,T4379+1,-1+MATCH(G4379,OFFSET('Maximum minutes'!$C$1,T4379-1,0,1,50),0)),0)</f>
        <v>0</v>
      </c>
      <c r="W4379" s="38">
        <f t="shared" ca="1" si="136"/>
        <v>0</v>
      </c>
    </row>
    <row r="4380" spans="1:23" s="36" customFormat="1" ht="18.75">
      <c r="A4380" s="34"/>
      <c r="B4380" s="39"/>
      <c r="C4380" s="39"/>
      <c r="D4380" s="35"/>
      <c r="E4380" s="40"/>
      <c r="F4380" s="39"/>
      <c r="G4380" s="39"/>
      <c r="H4380" s="39"/>
      <c r="I4380" s="34"/>
      <c r="J4380" s="34"/>
      <c r="K4380" s="34"/>
      <c r="L4380" s="34"/>
      <c r="M4380" s="43" t="str">
        <f ca="1">IFERROR(OFFSET('Maximum minutes'!$C$1,T4380,MATCH(IF(G4380&lt;&gt;"",G4380,F4380),OFFSET('Maximum minutes'!$C$1,T4380-1,0,1,U4380+1),0)-1)*IF(OR(ISNUMBER(J4380),J4380="sans examen"),1,0)*IF(W4380&lt;MinDate,1,0),"")</f>
        <v/>
      </c>
      <c r="N4380" s="36">
        <f t="shared" ca="1" si="137"/>
        <v>0</v>
      </c>
      <c r="O4380" s="36" t="e">
        <f ca="1">LEFT(OFFSET(Lists!$Q$2,MATCH(E4380,Lists!$R$3:$R$19,0),0),4)</f>
        <v>#N/A</v>
      </c>
      <c r="P4380" s="36" t="e">
        <f ca="1">MATCH(O4380,Lists!$S$2:$S$640,1)</f>
        <v>#N/A</v>
      </c>
      <c r="Q4380" s="36" t="e">
        <f ca="1">MATCH(LEFT(OFFSET(Lists!$Q$2,MATCH(E4380,Lists!$R$3:$R$19,0)+1,0),4),Lists!$S$3:$S$640,1)</f>
        <v>#N/A</v>
      </c>
      <c r="R4380" s="36" t="e">
        <f ca="1">LEFT(OFFSET(Lists!$S$2,P4380-1+MATCH(F4380,OFFSET(Lists!$T$3,P4380-1,0,Q4380-P4380+1),0),0),6)</f>
        <v>#N/A</v>
      </c>
      <c r="S4380" s="36" t="e">
        <f ca="1">VLOOKUP(R4380,Lists!B:D,3,FALSE)</f>
        <v>#N/A</v>
      </c>
      <c r="T4380" s="36" t="str">
        <f>IF(F4380&lt;&gt;"",MATCH(R4380,'Maximum minutes'!B:B,0),"")</f>
        <v/>
      </c>
      <c r="U4380" s="36">
        <f ca="1">IF(F4380&lt;&gt;"",COUNTA(OFFSET('Maximum minutes'!$C$1,'Annexe A1 Cours'!T4380,0,1,50)),0)</f>
        <v>0</v>
      </c>
      <c r="V4380" s="37">
        <f ca="1">IFERROR(OFFSET('Maximum minutes'!$C$1,T4380+1,-1+MATCH(G4380,OFFSET('Maximum minutes'!$C$1,T4380-1,0,1,50),0)),0)</f>
        <v>0</v>
      </c>
      <c r="W4380" s="38">
        <f t="shared" ca="1" si="136"/>
        <v>0</v>
      </c>
    </row>
    <row r="4381" spans="1:23" s="36" customFormat="1" ht="18.75">
      <c r="A4381" s="34"/>
      <c r="B4381" s="39"/>
      <c r="C4381" s="39"/>
      <c r="D4381" s="35"/>
      <c r="E4381" s="40"/>
      <c r="F4381" s="39"/>
      <c r="G4381" s="39"/>
      <c r="H4381" s="39"/>
      <c r="I4381" s="34"/>
      <c r="J4381" s="34"/>
      <c r="K4381" s="34"/>
      <c r="L4381" s="34"/>
      <c r="M4381" s="43" t="str">
        <f ca="1">IFERROR(OFFSET('Maximum minutes'!$C$1,T4381,MATCH(IF(G4381&lt;&gt;"",G4381,F4381),OFFSET('Maximum minutes'!$C$1,T4381-1,0,1,U4381+1),0)-1)*IF(OR(ISNUMBER(J4381),J4381="sans examen"),1,0)*IF(W4381&lt;MinDate,1,0),"")</f>
        <v/>
      </c>
      <c r="N4381" s="36">
        <f t="shared" ca="1" si="137"/>
        <v>0</v>
      </c>
      <c r="O4381" s="36" t="e">
        <f ca="1">LEFT(OFFSET(Lists!$Q$2,MATCH(E4381,Lists!$R$3:$R$19,0),0),4)</f>
        <v>#N/A</v>
      </c>
      <c r="P4381" s="36" t="e">
        <f ca="1">MATCH(O4381,Lists!$S$2:$S$640,1)</f>
        <v>#N/A</v>
      </c>
      <c r="Q4381" s="36" t="e">
        <f ca="1">MATCH(LEFT(OFFSET(Lists!$Q$2,MATCH(E4381,Lists!$R$3:$R$19,0)+1,0),4),Lists!$S$3:$S$640,1)</f>
        <v>#N/A</v>
      </c>
      <c r="R4381" s="36" t="e">
        <f ca="1">LEFT(OFFSET(Lists!$S$2,P4381-1+MATCH(F4381,OFFSET(Lists!$T$3,P4381-1,0,Q4381-P4381+1),0),0),6)</f>
        <v>#N/A</v>
      </c>
      <c r="S4381" s="36" t="e">
        <f ca="1">VLOOKUP(R4381,Lists!B:D,3,FALSE)</f>
        <v>#N/A</v>
      </c>
      <c r="T4381" s="36" t="str">
        <f>IF(F4381&lt;&gt;"",MATCH(R4381,'Maximum minutes'!B:B,0),"")</f>
        <v/>
      </c>
      <c r="U4381" s="36">
        <f ca="1">IF(F4381&lt;&gt;"",COUNTA(OFFSET('Maximum minutes'!$C$1,'Annexe A1 Cours'!T4381,0,1,50)),0)</f>
        <v>0</v>
      </c>
      <c r="V4381" s="37">
        <f ca="1">IFERROR(OFFSET('Maximum minutes'!$C$1,T4381+1,-1+MATCH(G4381,OFFSET('Maximum minutes'!$C$1,T4381-1,0,1,50),0)),0)</f>
        <v>0</v>
      </c>
      <c r="W4381" s="38">
        <f t="shared" ca="1" si="136"/>
        <v>0</v>
      </c>
    </row>
    <row r="4382" spans="1:23" s="36" customFormat="1" ht="18.75">
      <c r="A4382" s="34"/>
      <c r="B4382" s="39"/>
      <c r="C4382" s="39"/>
      <c r="D4382" s="35"/>
      <c r="E4382" s="40"/>
      <c r="F4382" s="39"/>
      <c r="G4382" s="39"/>
      <c r="H4382" s="39"/>
      <c r="I4382" s="34"/>
      <c r="J4382" s="34"/>
      <c r="K4382" s="34"/>
      <c r="L4382" s="34"/>
      <c r="M4382" s="43" t="str">
        <f ca="1">IFERROR(OFFSET('Maximum minutes'!$C$1,T4382,MATCH(IF(G4382&lt;&gt;"",G4382,F4382),OFFSET('Maximum minutes'!$C$1,T4382-1,0,1,U4382+1),0)-1)*IF(OR(ISNUMBER(J4382),J4382="sans examen"),1,0)*IF(W4382&lt;MinDate,1,0),"")</f>
        <v/>
      </c>
      <c r="N4382" s="36">
        <f t="shared" ca="1" si="137"/>
        <v>0</v>
      </c>
      <c r="O4382" s="36" t="e">
        <f ca="1">LEFT(OFFSET(Lists!$Q$2,MATCH(E4382,Lists!$R$3:$R$19,0),0),4)</f>
        <v>#N/A</v>
      </c>
      <c r="P4382" s="36" t="e">
        <f ca="1">MATCH(O4382,Lists!$S$2:$S$640,1)</f>
        <v>#N/A</v>
      </c>
      <c r="Q4382" s="36" t="e">
        <f ca="1">MATCH(LEFT(OFFSET(Lists!$Q$2,MATCH(E4382,Lists!$R$3:$R$19,0)+1,0),4),Lists!$S$3:$S$640,1)</f>
        <v>#N/A</v>
      </c>
      <c r="R4382" s="36" t="e">
        <f ca="1">LEFT(OFFSET(Lists!$S$2,P4382-1+MATCH(F4382,OFFSET(Lists!$T$3,P4382-1,0,Q4382-P4382+1),0),0),6)</f>
        <v>#N/A</v>
      </c>
      <c r="S4382" s="36" t="e">
        <f ca="1">VLOOKUP(R4382,Lists!B:D,3,FALSE)</f>
        <v>#N/A</v>
      </c>
      <c r="T4382" s="36" t="str">
        <f>IF(F4382&lt;&gt;"",MATCH(R4382,'Maximum minutes'!B:B,0),"")</f>
        <v/>
      </c>
      <c r="U4382" s="36">
        <f ca="1">IF(F4382&lt;&gt;"",COUNTA(OFFSET('Maximum minutes'!$C$1,'Annexe A1 Cours'!T4382,0,1,50)),0)</f>
        <v>0</v>
      </c>
      <c r="V4382" s="37">
        <f ca="1">IFERROR(OFFSET('Maximum minutes'!$C$1,T4382+1,-1+MATCH(G4382,OFFSET('Maximum minutes'!$C$1,T4382-1,0,1,50),0)),0)</f>
        <v>0</v>
      </c>
      <c r="W4382" s="38">
        <f t="shared" ca="1" si="136"/>
        <v>0</v>
      </c>
    </row>
    <row r="4383" spans="1:23" s="36" customFormat="1" ht="18.75">
      <c r="A4383" s="34"/>
      <c r="B4383" s="39"/>
      <c r="C4383" s="39"/>
      <c r="D4383" s="35"/>
      <c r="E4383" s="40"/>
      <c r="F4383" s="39"/>
      <c r="G4383" s="39"/>
      <c r="H4383" s="39"/>
      <c r="I4383" s="34"/>
      <c r="J4383" s="34"/>
      <c r="K4383" s="34"/>
      <c r="L4383" s="34"/>
      <c r="M4383" s="43" t="str">
        <f ca="1">IFERROR(OFFSET('Maximum minutes'!$C$1,T4383,MATCH(IF(G4383&lt;&gt;"",G4383,F4383),OFFSET('Maximum minutes'!$C$1,T4383-1,0,1,U4383+1),0)-1)*IF(OR(ISNUMBER(J4383),J4383="sans examen"),1,0)*IF(W4383&lt;MinDate,1,0),"")</f>
        <v/>
      </c>
      <c r="N4383" s="36">
        <f t="shared" ca="1" si="137"/>
        <v>0</v>
      </c>
      <c r="O4383" s="36" t="e">
        <f ca="1">LEFT(OFFSET(Lists!$Q$2,MATCH(E4383,Lists!$R$3:$R$19,0),0),4)</f>
        <v>#N/A</v>
      </c>
      <c r="P4383" s="36" t="e">
        <f ca="1">MATCH(O4383,Lists!$S$2:$S$640,1)</f>
        <v>#N/A</v>
      </c>
      <c r="Q4383" s="36" t="e">
        <f ca="1">MATCH(LEFT(OFFSET(Lists!$Q$2,MATCH(E4383,Lists!$R$3:$R$19,0)+1,0),4),Lists!$S$3:$S$640,1)</f>
        <v>#N/A</v>
      </c>
      <c r="R4383" s="36" t="e">
        <f ca="1">LEFT(OFFSET(Lists!$S$2,P4383-1+MATCH(F4383,OFFSET(Lists!$T$3,P4383-1,0,Q4383-P4383+1),0),0),6)</f>
        <v>#N/A</v>
      </c>
      <c r="S4383" s="36" t="e">
        <f ca="1">VLOOKUP(R4383,Lists!B:D,3,FALSE)</f>
        <v>#N/A</v>
      </c>
      <c r="T4383" s="36" t="str">
        <f>IF(F4383&lt;&gt;"",MATCH(R4383,'Maximum minutes'!B:B,0),"")</f>
        <v/>
      </c>
      <c r="U4383" s="36">
        <f ca="1">IF(F4383&lt;&gt;"",COUNTA(OFFSET('Maximum minutes'!$C$1,'Annexe A1 Cours'!T4383,0,1,50)),0)</f>
        <v>0</v>
      </c>
      <c r="V4383" s="37">
        <f ca="1">IFERROR(OFFSET('Maximum minutes'!$C$1,T4383+1,-1+MATCH(G4383,OFFSET('Maximum minutes'!$C$1,T4383-1,0,1,50),0)),0)</f>
        <v>0</v>
      </c>
      <c r="W4383" s="38">
        <f t="shared" ca="1" si="136"/>
        <v>0</v>
      </c>
    </row>
    <row r="4384" spans="1:23" s="36" customFormat="1" ht="18.75">
      <c r="A4384" s="34"/>
      <c r="B4384" s="39"/>
      <c r="C4384" s="39"/>
      <c r="D4384" s="35"/>
      <c r="E4384" s="40"/>
      <c r="F4384" s="39"/>
      <c r="G4384" s="39"/>
      <c r="H4384" s="39"/>
      <c r="I4384" s="34"/>
      <c r="J4384" s="34"/>
      <c r="K4384" s="34"/>
      <c r="L4384" s="34"/>
      <c r="M4384" s="43" t="str">
        <f ca="1">IFERROR(OFFSET('Maximum minutes'!$C$1,T4384,MATCH(IF(G4384&lt;&gt;"",G4384,F4384),OFFSET('Maximum minutes'!$C$1,T4384-1,0,1,U4384+1),0)-1)*IF(OR(ISNUMBER(J4384),J4384="sans examen"),1,0)*IF(W4384&lt;MinDate,1,0),"")</f>
        <v/>
      </c>
      <c r="N4384" s="36">
        <f t="shared" ca="1" si="137"/>
        <v>0</v>
      </c>
      <c r="O4384" s="36" t="e">
        <f ca="1">LEFT(OFFSET(Lists!$Q$2,MATCH(E4384,Lists!$R$3:$R$19,0),0),4)</f>
        <v>#N/A</v>
      </c>
      <c r="P4384" s="36" t="e">
        <f ca="1">MATCH(O4384,Lists!$S$2:$S$640,1)</f>
        <v>#N/A</v>
      </c>
      <c r="Q4384" s="36" t="e">
        <f ca="1">MATCH(LEFT(OFFSET(Lists!$Q$2,MATCH(E4384,Lists!$R$3:$R$19,0)+1,0),4),Lists!$S$3:$S$640,1)</f>
        <v>#N/A</v>
      </c>
      <c r="R4384" s="36" t="e">
        <f ca="1">LEFT(OFFSET(Lists!$S$2,P4384-1+MATCH(F4384,OFFSET(Lists!$T$3,P4384-1,0,Q4384-P4384+1),0),0),6)</f>
        <v>#N/A</v>
      </c>
      <c r="S4384" s="36" t="e">
        <f ca="1">VLOOKUP(R4384,Lists!B:D,3,FALSE)</f>
        <v>#N/A</v>
      </c>
      <c r="T4384" s="36" t="str">
        <f>IF(F4384&lt;&gt;"",MATCH(R4384,'Maximum minutes'!B:B,0),"")</f>
        <v/>
      </c>
      <c r="U4384" s="36">
        <f ca="1">IF(F4384&lt;&gt;"",COUNTA(OFFSET('Maximum minutes'!$C$1,'Annexe A1 Cours'!T4384,0,1,50)),0)</f>
        <v>0</v>
      </c>
      <c r="V4384" s="37">
        <f ca="1">IFERROR(OFFSET('Maximum minutes'!$C$1,T4384+1,-1+MATCH(G4384,OFFSET('Maximum minutes'!$C$1,T4384-1,0,1,50),0)),0)</f>
        <v>0</v>
      </c>
      <c r="W4384" s="38">
        <f t="shared" ca="1" si="136"/>
        <v>0</v>
      </c>
    </row>
    <row r="4385" spans="1:23" s="36" customFormat="1" ht="18.75">
      <c r="A4385" s="34"/>
      <c r="B4385" s="39"/>
      <c r="C4385" s="39"/>
      <c r="D4385" s="35"/>
      <c r="E4385" s="40"/>
      <c r="F4385" s="39"/>
      <c r="G4385" s="39"/>
      <c r="H4385" s="39"/>
      <c r="I4385" s="34"/>
      <c r="J4385" s="34"/>
      <c r="K4385" s="34"/>
      <c r="L4385" s="34"/>
      <c r="M4385" s="43" t="str">
        <f ca="1">IFERROR(OFFSET('Maximum minutes'!$C$1,T4385,MATCH(IF(G4385&lt;&gt;"",G4385,F4385),OFFSET('Maximum minutes'!$C$1,T4385-1,0,1,U4385+1),0)-1)*IF(OR(ISNUMBER(J4385),J4385="sans examen"),1,0)*IF(W4385&lt;MinDate,1,0),"")</f>
        <v/>
      </c>
      <c r="N4385" s="36">
        <f t="shared" ca="1" si="137"/>
        <v>0</v>
      </c>
      <c r="O4385" s="36" t="e">
        <f ca="1">LEFT(OFFSET(Lists!$Q$2,MATCH(E4385,Lists!$R$3:$R$19,0),0),4)</f>
        <v>#N/A</v>
      </c>
      <c r="P4385" s="36" t="e">
        <f ca="1">MATCH(O4385,Lists!$S$2:$S$640,1)</f>
        <v>#N/A</v>
      </c>
      <c r="Q4385" s="36" t="e">
        <f ca="1">MATCH(LEFT(OFFSET(Lists!$Q$2,MATCH(E4385,Lists!$R$3:$R$19,0)+1,0),4),Lists!$S$3:$S$640,1)</f>
        <v>#N/A</v>
      </c>
      <c r="R4385" s="36" t="e">
        <f ca="1">LEFT(OFFSET(Lists!$S$2,P4385-1+MATCH(F4385,OFFSET(Lists!$T$3,P4385-1,0,Q4385-P4385+1),0),0),6)</f>
        <v>#N/A</v>
      </c>
      <c r="S4385" s="36" t="e">
        <f ca="1">VLOOKUP(R4385,Lists!B:D,3,FALSE)</f>
        <v>#N/A</v>
      </c>
      <c r="T4385" s="36" t="str">
        <f>IF(F4385&lt;&gt;"",MATCH(R4385,'Maximum minutes'!B:B,0),"")</f>
        <v/>
      </c>
      <c r="U4385" s="36">
        <f ca="1">IF(F4385&lt;&gt;"",COUNTA(OFFSET('Maximum minutes'!$C$1,'Annexe A1 Cours'!T4385,0,1,50)),0)</f>
        <v>0</v>
      </c>
      <c r="V4385" s="37">
        <f ca="1">IFERROR(OFFSET('Maximum minutes'!$C$1,T4385+1,-1+MATCH(G4385,OFFSET('Maximum minutes'!$C$1,T4385-1,0,1,50),0)),0)</f>
        <v>0</v>
      </c>
      <c r="W4385" s="38">
        <f t="shared" ca="1" si="136"/>
        <v>0</v>
      </c>
    </row>
    <row r="4386" spans="1:23" s="36" customFormat="1" ht="18.75">
      <c r="A4386" s="34"/>
      <c r="B4386" s="39"/>
      <c r="C4386" s="39"/>
      <c r="D4386" s="35"/>
      <c r="E4386" s="40"/>
      <c r="F4386" s="39"/>
      <c r="G4386" s="39"/>
      <c r="H4386" s="39"/>
      <c r="I4386" s="34"/>
      <c r="J4386" s="34"/>
      <c r="K4386" s="34"/>
      <c r="L4386" s="34"/>
      <c r="M4386" s="43" t="str">
        <f ca="1">IFERROR(OFFSET('Maximum minutes'!$C$1,T4386,MATCH(IF(G4386&lt;&gt;"",G4386,F4386),OFFSET('Maximum minutes'!$C$1,T4386-1,0,1,U4386+1),0)-1)*IF(OR(ISNUMBER(J4386),J4386="sans examen"),1,0)*IF(W4386&lt;MinDate,1,0),"")</f>
        <v/>
      </c>
      <c r="N4386" s="36">
        <f t="shared" ca="1" si="137"/>
        <v>0</v>
      </c>
      <c r="O4386" s="36" t="e">
        <f ca="1">LEFT(OFFSET(Lists!$Q$2,MATCH(E4386,Lists!$R$3:$R$19,0),0),4)</f>
        <v>#N/A</v>
      </c>
      <c r="P4386" s="36" t="e">
        <f ca="1">MATCH(O4386,Lists!$S$2:$S$640,1)</f>
        <v>#N/A</v>
      </c>
      <c r="Q4386" s="36" t="e">
        <f ca="1">MATCH(LEFT(OFFSET(Lists!$Q$2,MATCH(E4386,Lists!$R$3:$R$19,0)+1,0),4),Lists!$S$3:$S$640,1)</f>
        <v>#N/A</v>
      </c>
      <c r="R4386" s="36" t="e">
        <f ca="1">LEFT(OFFSET(Lists!$S$2,P4386-1+MATCH(F4386,OFFSET(Lists!$T$3,P4386-1,0,Q4386-P4386+1),0),0),6)</f>
        <v>#N/A</v>
      </c>
      <c r="S4386" s="36" t="e">
        <f ca="1">VLOOKUP(R4386,Lists!B:D,3,FALSE)</f>
        <v>#N/A</v>
      </c>
      <c r="T4386" s="36" t="str">
        <f>IF(F4386&lt;&gt;"",MATCH(R4386,'Maximum minutes'!B:B,0),"")</f>
        <v/>
      </c>
      <c r="U4386" s="36">
        <f ca="1">IF(F4386&lt;&gt;"",COUNTA(OFFSET('Maximum minutes'!$C$1,'Annexe A1 Cours'!T4386,0,1,50)),0)</f>
        <v>0</v>
      </c>
      <c r="V4386" s="37">
        <f ca="1">IFERROR(OFFSET('Maximum minutes'!$C$1,T4386+1,-1+MATCH(G4386,OFFSET('Maximum minutes'!$C$1,T4386-1,0,1,50),0)),0)</f>
        <v>0</v>
      </c>
      <c r="W4386" s="38">
        <f t="shared" ca="1" si="136"/>
        <v>0</v>
      </c>
    </row>
    <row r="4387" spans="1:23" s="36" customFormat="1" ht="18.75">
      <c r="A4387" s="34"/>
      <c r="B4387" s="39"/>
      <c r="C4387" s="39"/>
      <c r="D4387" s="35"/>
      <c r="E4387" s="40"/>
      <c r="F4387" s="39"/>
      <c r="G4387" s="39"/>
      <c r="H4387" s="39"/>
      <c r="I4387" s="34"/>
      <c r="J4387" s="34"/>
      <c r="K4387" s="34"/>
      <c r="L4387" s="34"/>
      <c r="M4387" s="43" t="str">
        <f ca="1">IFERROR(OFFSET('Maximum minutes'!$C$1,T4387,MATCH(IF(G4387&lt;&gt;"",G4387,F4387),OFFSET('Maximum minutes'!$C$1,T4387-1,0,1,U4387+1),0)-1)*IF(OR(ISNUMBER(J4387),J4387="sans examen"),1,0)*IF(W4387&lt;MinDate,1,0),"")</f>
        <v/>
      </c>
      <c r="N4387" s="36">
        <f t="shared" ca="1" si="137"/>
        <v>0</v>
      </c>
      <c r="O4387" s="36" t="e">
        <f ca="1">LEFT(OFFSET(Lists!$Q$2,MATCH(E4387,Lists!$R$3:$R$19,0),0),4)</f>
        <v>#N/A</v>
      </c>
      <c r="P4387" s="36" t="e">
        <f ca="1">MATCH(O4387,Lists!$S$2:$S$640,1)</f>
        <v>#N/A</v>
      </c>
      <c r="Q4387" s="36" t="e">
        <f ca="1">MATCH(LEFT(OFFSET(Lists!$Q$2,MATCH(E4387,Lists!$R$3:$R$19,0)+1,0),4),Lists!$S$3:$S$640,1)</f>
        <v>#N/A</v>
      </c>
      <c r="R4387" s="36" t="e">
        <f ca="1">LEFT(OFFSET(Lists!$S$2,P4387-1+MATCH(F4387,OFFSET(Lists!$T$3,P4387-1,0,Q4387-P4387+1),0),0),6)</f>
        <v>#N/A</v>
      </c>
      <c r="S4387" s="36" t="e">
        <f ca="1">VLOOKUP(R4387,Lists!B:D,3,FALSE)</f>
        <v>#N/A</v>
      </c>
      <c r="T4387" s="36" t="str">
        <f>IF(F4387&lt;&gt;"",MATCH(R4387,'Maximum minutes'!B:B,0),"")</f>
        <v/>
      </c>
      <c r="U4387" s="36">
        <f ca="1">IF(F4387&lt;&gt;"",COUNTA(OFFSET('Maximum minutes'!$C$1,'Annexe A1 Cours'!T4387,0,1,50)),0)</f>
        <v>0</v>
      </c>
      <c r="V4387" s="37">
        <f ca="1">IFERROR(OFFSET('Maximum minutes'!$C$1,T4387+1,-1+MATCH(G4387,OFFSET('Maximum minutes'!$C$1,T4387-1,0,1,50),0)),0)</f>
        <v>0</v>
      </c>
      <c r="W4387" s="38">
        <f t="shared" ca="1" si="136"/>
        <v>0</v>
      </c>
    </row>
    <row r="4388" spans="1:23" s="36" customFormat="1" ht="18.75">
      <c r="A4388" s="34"/>
      <c r="B4388" s="39"/>
      <c r="C4388" s="39"/>
      <c r="D4388" s="35"/>
      <c r="E4388" s="40"/>
      <c r="F4388" s="39"/>
      <c r="G4388" s="39"/>
      <c r="H4388" s="39"/>
      <c r="I4388" s="34"/>
      <c r="J4388" s="34"/>
      <c r="K4388" s="34"/>
      <c r="L4388" s="34"/>
      <c r="M4388" s="43" t="str">
        <f ca="1">IFERROR(OFFSET('Maximum minutes'!$C$1,T4388,MATCH(IF(G4388&lt;&gt;"",G4388,F4388),OFFSET('Maximum minutes'!$C$1,T4388-1,0,1,U4388+1),0)-1)*IF(OR(ISNUMBER(J4388),J4388="sans examen"),1,0)*IF(W4388&lt;MinDate,1,0),"")</f>
        <v/>
      </c>
      <c r="N4388" s="36">
        <f t="shared" ca="1" si="137"/>
        <v>0</v>
      </c>
      <c r="O4388" s="36" t="e">
        <f ca="1">LEFT(OFFSET(Lists!$Q$2,MATCH(E4388,Lists!$R$3:$R$19,0),0),4)</f>
        <v>#N/A</v>
      </c>
      <c r="P4388" s="36" t="e">
        <f ca="1">MATCH(O4388,Lists!$S$2:$S$640,1)</f>
        <v>#N/A</v>
      </c>
      <c r="Q4388" s="36" t="e">
        <f ca="1">MATCH(LEFT(OFFSET(Lists!$Q$2,MATCH(E4388,Lists!$R$3:$R$19,0)+1,0),4),Lists!$S$3:$S$640,1)</f>
        <v>#N/A</v>
      </c>
      <c r="R4388" s="36" t="e">
        <f ca="1">LEFT(OFFSET(Lists!$S$2,P4388-1+MATCH(F4388,OFFSET(Lists!$T$3,P4388-1,0,Q4388-P4388+1),0),0),6)</f>
        <v>#N/A</v>
      </c>
      <c r="S4388" s="36" t="e">
        <f ca="1">VLOOKUP(R4388,Lists!B:D,3,FALSE)</f>
        <v>#N/A</v>
      </c>
      <c r="T4388" s="36" t="str">
        <f>IF(F4388&lt;&gt;"",MATCH(R4388,'Maximum minutes'!B:B,0),"")</f>
        <v/>
      </c>
      <c r="U4388" s="36">
        <f ca="1">IF(F4388&lt;&gt;"",COUNTA(OFFSET('Maximum minutes'!$C$1,'Annexe A1 Cours'!T4388,0,1,50)),0)</f>
        <v>0</v>
      </c>
      <c r="V4388" s="37">
        <f ca="1">IFERROR(OFFSET('Maximum minutes'!$C$1,T4388+1,-1+MATCH(G4388,OFFSET('Maximum minutes'!$C$1,T4388-1,0,1,50),0)),0)</f>
        <v>0</v>
      </c>
      <c r="W4388" s="38">
        <f t="shared" ca="1" si="136"/>
        <v>0</v>
      </c>
    </row>
    <row r="4389" spans="1:23" s="36" customFormat="1" ht="18.75">
      <c r="A4389" s="34"/>
      <c r="B4389" s="39"/>
      <c r="C4389" s="39"/>
      <c r="D4389" s="35"/>
      <c r="E4389" s="40"/>
      <c r="F4389" s="39"/>
      <c r="G4389" s="39"/>
      <c r="H4389" s="39"/>
      <c r="I4389" s="34"/>
      <c r="J4389" s="34"/>
      <c r="K4389" s="34"/>
      <c r="L4389" s="34"/>
      <c r="M4389" s="43" t="str">
        <f ca="1">IFERROR(OFFSET('Maximum minutes'!$C$1,T4389,MATCH(IF(G4389&lt;&gt;"",G4389,F4389),OFFSET('Maximum minutes'!$C$1,T4389-1,0,1,U4389+1),0)-1)*IF(OR(ISNUMBER(J4389),J4389="sans examen"),1,0)*IF(W4389&lt;MinDate,1,0),"")</f>
        <v/>
      </c>
      <c r="N4389" s="36">
        <f t="shared" ca="1" si="137"/>
        <v>0</v>
      </c>
      <c r="O4389" s="36" t="e">
        <f ca="1">LEFT(OFFSET(Lists!$Q$2,MATCH(E4389,Lists!$R$3:$R$19,0),0),4)</f>
        <v>#N/A</v>
      </c>
      <c r="P4389" s="36" t="e">
        <f ca="1">MATCH(O4389,Lists!$S$2:$S$640,1)</f>
        <v>#N/A</v>
      </c>
      <c r="Q4389" s="36" t="e">
        <f ca="1">MATCH(LEFT(OFFSET(Lists!$Q$2,MATCH(E4389,Lists!$R$3:$R$19,0)+1,0),4),Lists!$S$3:$S$640,1)</f>
        <v>#N/A</v>
      </c>
      <c r="R4389" s="36" t="e">
        <f ca="1">LEFT(OFFSET(Lists!$S$2,P4389-1+MATCH(F4389,OFFSET(Lists!$T$3,P4389-1,0,Q4389-P4389+1),0),0),6)</f>
        <v>#N/A</v>
      </c>
      <c r="S4389" s="36" t="e">
        <f ca="1">VLOOKUP(R4389,Lists!B:D,3,FALSE)</f>
        <v>#N/A</v>
      </c>
      <c r="T4389" s="36" t="str">
        <f>IF(F4389&lt;&gt;"",MATCH(R4389,'Maximum minutes'!B:B,0),"")</f>
        <v/>
      </c>
      <c r="U4389" s="36">
        <f ca="1">IF(F4389&lt;&gt;"",COUNTA(OFFSET('Maximum minutes'!$C$1,'Annexe A1 Cours'!T4389,0,1,50)),0)</f>
        <v>0</v>
      </c>
      <c r="V4389" s="37">
        <f ca="1">IFERROR(OFFSET('Maximum minutes'!$C$1,T4389+1,-1+MATCH(G4389,OFFSET('Maximum minutes'!$C$1,T4389-1,0,1,50),0)),0)</f>
        <v>0</v>
      </c>
      <c r="W4389" s="38">
        <f t="shared" ca="1" si="136"/>
        <v>0</v>
      </c>
    </row>
    <row r="4390" spans="1:23" s="36" customFormat="1" ht="18.75">
      <c r="A4390" s="34"/>
      <c r="B4390" s="39"/>
      <c r="C4390" s="39"/>
      <c r="D4390" s="35"/>
      <c r="E4390" s="40"/>
      <c r="F4390" s="39"/>
      <c r="G4390" s="39"/>
      <c r="H4390" s="39"/>
      <c r="I4390" s="34"/>
      <c r="J4390" s="34"/>
      <c r="K4390" s="34"/>
      <c r="L4390" s="34"/>
      <c r="M4390" s="43" t="str">
        <f ca="1">IFERROR(OFFSET('Maximum minutes'!$C$1,T4390,MATCH(IF(G4390&lt;&gt;"",G4390,F4390),OFFSET('Maximum minutes'!$C$1,T4390-1,0,1,U4390+1),0)-1)*IF(OR(ISNUMBER(J4390),J4390="sans examen"),1,0)*IF(W4390&lt;MinDate,1,0),"")</f>
        <v/>
      </c>
      <c r="N4390" s="36">
        <f t="shared" ca="1" si="137"/>
        <v>0</v>
      </c>
      <c r="O4390" s="36" t="e">
        <f ca="1">LEFT(OFFSET(Lists!$Q$2,MATCH(E4390,Lists!$R$3:$R$19,0),0),4)</f>
        <v>#N/A</v>
      </c>
      <c r="P4390" s="36" t="e">
        <f ca="1">MATCH(O4390,Lists!$S$2:$S$640,1)</f>
        <v>#N/A</v>
      </c>
      <c r="Q4390" s="36" t="e">
        <f ca="1">MATCH(LEFT(OFFSET(Lists!$Q$2,MATCH(E4390,Lists!$R$3:$R$19,0)+1,0),4),Lists!$S$3:$S$640,1)</f>
        <v>#N/A</v>
      </c>
      <c r="R4390" s="36" t="e">
        <f ca="1">LEFT(OFFSET(Lists!$S$2,P4390-1+MATCH(F4390,OFFSET(Lists!$T$3,P4390-1,0,Q4390-P4390+1),0),0),6)</f>
        <v>#N/A</v>
      </c>
      <c r="S4390" s="36" t="e">
        <f ca="1">VLOOKUP(R4390,Lists!B:D,3,FALSE)</f>
        <v>#N/A</v>
      </c>
      <c r="T4390" s="36" t="str">
        <f>IF(F4390&lt;&gt;"",MATCH(R4390,'Maximum minutes'!B:B,0),"")</f>
        <v/>
      </c>
      <c r="U4390" s="36">
        <f ca="1">IF(F4390&lt;&gt;"",COUNTA(OFFSET('Maximum minutes'!$C$1,'Annexe A1 Cours'!T4390,0,1,50)),0)</f>
        <v>0</v>
      </c>
      <c r="V4390" s="37">
        <f ca="1">IFERROR(OFFSET('Maximum minutes'!$C$1,T4390+1,-1+MATCH(G4390,OFFSET('Maximum minutes'!$C$1,T4390-1,0,1,50),0)),0)</f>
        <v>0</v>
      </c>
      <c r="W4390" s="38">
        <f t="shared" ca="1" si="136"/>
        <v>0</v>
      </c>
    </row>
    <row r="4391" spans="1:23" s="36" customFormat="1" ht="18.75">
      <c r="A4391" s="34"/>
      <c r="B4391" s="39"/>
      <c r="C4391" s="39"/>
      <c r="D4391" s="35"/>
      <c r="E4391" s="40"/>
      <c r="F4391" s="39"/>
      <c r="G4391" s="39"/>
      <c r="H4391" s="39"/>
      <c r="I4391" s="34"/>
      <c r="J4391" s="34"/>
      <c r="K4391" s="34"/>
      <c r="L4391" s="34"/>
      <c r="M4391" s="43" t="str">
        <f ca="1">IFERROR(OFFSET('Maximum minutes'!$C$1,T4391,MATCH(IF(G4391&lt;&gt;"",G4391,F4391),OFFSET('Maximum minutes'!$C$1,T4391-1,0,1,U4391+1),0)-1)*IF(OR(ISNUMBER(J4391),J4391="sans examen"),1,0)*IF(W4391&lt;MinDate,1,0),"")</f>
        <v/>
      </c>
      <c r="N4391" s="36">
        <f t="shared" ca="1" si="137"/>
        <v>0</v>
      </c>
      <c r="O4391" s="36" t="e">
        <f ca="1">LEFT(OFFSET(Lists!$Q$2,MATCH(E4391,Lists!$R$3:$R$19,0),0),4)</f>
        <v>#N/A</v>
      </c>
      <c r="P4391" s="36" t="e">
        <f ca="1">MATCH(O4391,Lists!$S$2:$S$640,1)</f>
        <v>#N/A</v>
      </c>
      <c r="Q4391" s="36" t="e">
        <f ca="1">MATCH(LEFT(OFFSET(Lists!$Q$2,MATCH(E4391,Lists!$R$3:$R$19,0)+1,0),4),Lists!$S$3:$S$640,1)</f>
        <v>#N/A</v>
      </c>
      <c r="R4391" s="36" t="e">
        <f ca="1">LEFT(OFFSET(Lists!$S$2,P4391-1+MATCH(F4391,OFFSET(Lists!$T$3,P4391-1,0,Q4391-P4391+1),0),0),6)</f>
        <v>#N/A</v>
      </c>
      <c r="S4391" s="36" t="e">
        <f ca="1">VLOOKUP(R4391,Lists!B:D,3,FALSE)</f>
        <v>#N/A</v>
      </c>
      <c r="T4391" s="36" t="str">
        <f>IF(F4391&lt;&gt;"",MATCH(R4391,'Maximum minutes'!B:B,0),"")</f>
        <v/>
      </c>
      <c r="U4391" s="36">
        <f ca="1">IF(F4391&lt;&gt;"",COUNTA(OFFSET('Maximum minutes'!$C$1,'Annexe A1 Cours'!T4391,0,1,50)),0)</f>
        <v>0</v>
      </c>
      <c r="V4391" s="37">
        <f ca="1">IFERROR(OFFSET('Maximum minutes'!$C$1,T4391+1,-1+MATCH(G4391,OFFSET('Maximum minutes'!$C$1,T4391-1,0,1,50),0)),0)</f>
        <v>0</v>
      </c>
      <c r="W4391" s="38">
        <f t="shared" ca="1" si="136"/>
        <v>0</v>
      </c>
    </row>
    <row r="4392" spans="1:23" s="36" customFormat="1" ht="18.75">
      <c r="A4392" s="34"/>
      <c r="B4392" s="39"/>
      <c r="C4392" s="39"/>
      <c r="D4392" s="35"/>
      <c r="E4392" s="40"/>
      <c r="F4392" s="39"/>
      <c r="G4392" s="39"/>
      <c r="H4392" s="39"/>
      <c r="I4392" s="34"/>
      <c r="J4392" s="34"/>
      <c r="K4392" s="34"/>
      <c r="L4392" s="34"/>
      <c r="M4392" s="43" t="str">
        <f ca="1">IFERROR(OFFSET('Maximum minutes'!$C$1,T4392,MATCH(IF(G4392&lt;&gt;"",G4392,F4392),OFFSET('Maximum minutes'!$C$1,T4392-1,0,1,U4392+1),0)-1)*IF(OR(ISNUMBER(J4392),J4392="sans examen"),1,0)*IF(W4392&lt;MinDate,1,0),"")</f>
        <v/>
      </c>
      <c r="N4392" s="36">
        <f t="shared" ca="1" si="137"/>
        <v>0</v>
      </c>
      <c r="O4392" s="36" t="e">
        <f ca="1">LEFT(OFFSET(Lists!$Q$2,MATCH(E4392,Lists!$R$3:$R$19,0),0),4)</f>
        <v>#N/A</v>
      </c>
      <c r="P4392" s="36" t="e">
        <f ca="1">MATCH(O4392,Lists!$S$2:$S$640,1)</f>
        <v>#N/A</v>
      </c>
      <c r="Q4392" s="36" t="e">
        <f ca="1">MATCH(LEFT(OFFSET(Lists!$Q$2,MATCH(E4392,Lists!$R$3:$R$19,0)+1,0),4),Lists!$S$3:$S$640,1)</f>
        <v>#N/A</v>
      </c>
      <c r="R4392" s="36" t="e">
        <f ca="1">LEFT(OFFSET(Lists!$S$2,P4392-1+MATCH(F4392,OFFSET(Lists!$T$3,P4392-1,0,Q4392-P4392+1),0),0),6)</f>
        <v>#N/A</v>
      </c>
      <c r="S4392" s="36" t="e">
        <f ca="1">VLOOKUP(R4392,Lists!B:D,3,FALSE)</f>
        <v>#N/A</v>
      </c>
      <c r="T4392" s="36" t="str">
        <f>IF(F4392&lt;&gt;"",MATCH(R4392,'Maximum minutes'!B:B,0),"")</f>
        <v/>
      </c>
      <c r="U4392" s="36">
        <f ca="1">IF(F4392&lt;&gt;"",COUNTA(OFFSET('Maximum minutes'!$C$1,'Annexe A1 Cours'!T4392,0,1,50)),0)</f>
        <v>0</v>
      </c>
      <c r="V4392" s="37">
        <f ca="1">IFERROR(OFFSET('Maximum minutes'!$C$1,T4392+1,-1+MATCH(G4392,OFFSET('Maximum minutes'!$C$1,T4392-1,0,1,50),0)),0)</f>
        <v>0</v>
      </c>
      <c r="W4392" s="38">
        <f t="shared" ca="1" si="136"/>
        <v>0</v>
      </c>
    </row>
    <row r="4393" spans="1:23" s="36" customFormat="1" ht="18.75">
      <c r="A4393" s="34"/>
      <c r="B4393" s="39"/>
      <c r="C4393" s="39"/>
      <c r="D4393" s="35"/>
      <c r="E4393" s="40"/>
      <c r="F4393" s="39"/>
      <c r="G4393" s="39"/>
      <c r="H4393" s="39"/>
      <c r="I4393" s="34"/>
      <c r="J4393" s="34"/>
      <c r="K4393" s="34"/>
      <c r="L4393" s="34"/>
      <c r="M4393" s="43" t="str">
        <f ca="1">IFERROR(OFFSET('Maximum minutes'!$C$1,T4393,MATCH(IF(G4393&lt;&gt;"",G4393,F4393),OFFSET('Maximum minutes'!$C$1,T4393-1,0,1,U4393+1),0)-1)*IF(OR(ISNUMBER(J4393),J4393="sans examen"),1,0)*IF(W4393&lt;MinDate,1,0),"")</f>
        <v/>
      </c>
      <c r="N4393" s="36">
        <f t="shared" ca="1" si="137"/>
        <v>0</v>
      </c>
      <c r="O4393" s="36" t="e">
        <f ca="1">LEFT(OFFSET(Lists!$Q$2,MATCH(E4393,Lists!$R$3:$R$19,0),0),4)</f>
        <v>#N/A</v>
      </c>
      <c r="P4393" s="36" t="e">
        <f ca="1">MATCH(O4393,Lists!$S$2:$S$640,1)</f>
        <v>#N/A</v>
      </c>
      <c r="Q4393" s="36" t="e">
        <f ca="1">MATCH(LEFT(OFFSET(Lists!$Q$2,MATCH(E4393,Lists!$R$3:$R$19,0)+1,0),4),Lists!$S$3:$S$640,1)</f>
        <v>#N/A</v>
      </c>
      <c r="R4393" s="36" t="e">
        <f ca="1">LEFT(OFFSET(Lists!$S$2,P4393-1+MATCH(F4393,OFFSET(Lists!$T$3,P4393-1,0,Q4393-P4393+1),0),0),6)</f>
        <v>#N/A</v>
      </c>
      <c r="S4393" s="36" t="e">
        <f ca="1">VLOOKUP(R4393,Lists!B:D,3,FALSE)</f>
        <v>#N/A</v>
      </c>
      <c r="T4393" s="36" t="str">
        <f>IF(F4393&lt;&gt;"",MATCH(R4393,'Maximum minutes'!B:B,0),"")</f>
        <v/>
      </c>
      <c r="U4393" s="36">
        <f ca="1">IF(F4393&lt;&gt;"",COUNTA(OFFSET('Maximum minutes'!$C$1,'Annexe A1 Cours'!T4393,0,1,50)),0)</f>
        <v>0</v>
      </c>
      <c r="V4393" s="37">
        <f ca="1">IFERROR(OFFSET('Maximum minutes'!$C$1,T4393+1,-1+MATCH(G4393,OFFSET('Maximum minutes'!$C$1,T4393-1,0,1,50),0)),0)</f>
        <v>0</v>
      </c>
      <c r="W4393" s="38">
        <f t="shared" ca="1" si="136"/>
        <v>0</v>
      </c>
    </row>
    <row r="4394" spans="1:23" s="36" customFormat="1" ht="18.75">
      <c r="A4394" s="34"/>
      <c r="B4394" s="39"/>
      <c r="C4394" s="39"/>
      <c r="D4394" s="35"/>
      <c r="E4394" s="40"/>
      <c r="F4394" s="39"/>
      <c r="G4394" s="39"/>
      <c r="H4394" s="39"/>
      <c r="I4394" s="34"/>
      <c r="J4394" s="34"/>
      <c r="K4394" s="34"/>
      <c r="L4394" s="34"/>
      <c r="M4394" s="43" t="str">
        <f ca="1">IFERROR(OFFSET('Maximum minutes'!$C$1,T4394,MATCH(IF(G4394&lt;&gt;"",G4394,F4394),OFFSET('Maximum minutes'!$C$1,T4394-1,0,1,U4394+1),0)-1)*IF(OR(ISNUMBER(J4394),J4394="sans examen"),1,0)*IF(W4394&lt;MinDate,1,0),"")</f>
        <v/>
      </c>
      <c r="N4394" s="36">
        <f t="shared" ca="1" si="137"/>
        <v>0</v>
      </c>
      <c r="O4394" s="36" t="e">
        <f ca="1">LEFT(OFFSET(Lists!$Q$2,MATCH(E4394,Lists!$R$3:$R$19,0),0),4)</f>
        <v>#N/A</v>
      </c>
      <c r="P4394" s="36" t="e">
        <f ca="1">MATCH(O4394,Lists!$S$2:$S$640,1)</f>
        <v>#N/A</v>
      </c>
      <c r="Q4394" s="36" t="e">
        <f ca="1">MATCH(LEFT(OFFSET(Lists!$Q$2,MATCH(E4394,Lists!$R$3:$R$19,0)+1,0),4),Lists!$S$3:$S$640,1)</f>
        <v>#N/A</v>
      </c>
      <c r="R4394" s="36" t="e">
        <f ca="1">LEFT(OFFSET(Lists!$S$2,P4394-1+MATCH(F4394,OFFSET(Lists!$T$3,P4394-1,0,Q4394-P4394+1),0),0),6)</f>
        <v>#N/A</v>
      </c>
      <c r="S4394" s="36" t="e">
        <f ca="1">VLOOKUP(R4394,Lists!B:D,3,FALSE)</f>
        <v>#N/A</v>
      </c>
      <c r="T4394" s="36" t="str">
        <f>IF(F4394&lt;&gt;"",MATCH(R4394,'Maximum minutes'!B:B,0),"")</f>
        <v/>
      </c>
      <c r="U4394" s="36">
        <f ca="1">IF(F4394&lt;&gt;"",COUNTA(OFFSET('Maximum minutes'!$C$1,'Annexe A1 Cours'!T4394,0,1,50)),0)</f>
        <v>0</v>
      </c>
      <c r="V4394" s="37">
        <f ca="1">IFERROR(OFFSET('Maximum minutes'!$C$1,T4394+1,-1+MATCH(G4394,OFFSET('Maximum minutes'!$C$1,T4394-1,0,1,50),0)),0)</f>
        <v>0</v>
      </c>
      <c r="W4394" s="38">
        <f t="shared" ca="1" si="136"/>
        <v>0</v>
      </c>
    </row>
    <row r="4395" spans="1:23" s="36" customFormat="1" ht="18.75">
      <c r="A4395" s="34"/>
      <c r="B4395" s="39"/>
      <c r="C4395" s="39"/>
      <c r="D4395" s="35"/>
      <c r="E4395" s="40"/>
      <c r="F4395" s="39"/>
      <c r="G4395" s="39"/>
      <c r="H4395" s="39"/>
      <c r="I4395" s="34"/>
      <c r="J4395" s="34"/>
      <c r="K4395" s="34"/>
      <c r="L4395" s="34"/>
      <c r="M4395" s="43" t="str">
        <f ca="1">IFERROR(OFFSET('Maximum minutes'!$C$1,T4395,MATCH(IF(G4395&lt;&gt;"",G4395,F4395),OFFSET('Maximum minutes'!$C$1,T4395-1,0,1,U4395+1),0)-1)*IF(OR(ISNUMBER(J4395),J4395="sans examen"),1,0)*IF(W4395&lt;MinDate,1,0),"")</f>
        <v/>
      </c>
      <c r="N4395" s="36">
        <f t="shared" ca="1" si="137"/>
        <v>0</v>
      </c>
      <c r="O4395" s="36" t="e">
        <f ca="1">LEFT(OFFSET(Lists!$Q$2,MATCH(E4395,Lists!$R$3:$R$19,0),0),4)</f>
        <v>#N/A</v>
      </c>
      <c r="P4395" s="36" t="e">
        <f ca="1">MATCH(O4395,Lists!$S$2:$S$640,1)</f>
        <v>#N/A</v>
      </c>
      <c r="Q4395" s="36" t="e">
        <f ca="1">MATCH(LEFT(OFFSET(Lists!$Q$2,MATCH(E4395,Lists!$R$3:$R$19,0)+1,0),4),Lists!$S$3:$S$640,1)</f>
        <v>#N/A</v>
      </c>
      <c r="R4395" s="36" t="e">
        <f ca="1">LEFT(OFFSET(Lists!$S$2,P4395-1+MATCH(F4395,OFFSET(Lists!$T$3,P4395-1,0,Q4395-P4395+1),0),0),6)</f>
        <v>#N/A</v>
      </c>
      <c r="S4395" s="36" t="e">
        <f ca="1">VLOOKUP(R4395,Lists!B:D,3,FALSE)</f>
        <v>#N/A</v>
      </c>
      <c r="T4395" s="36" t="str">
        <f>IF(F4395&lt;&gt;"",MATCH(R4395,'Maximum minutes'!B:B,0),"")</f>
        <v/>
      </c>
      <c r="U4395" s="36">
        <f ca="1">IF(F4395&lt;&gt;"",COUNTA(OFFSET('Maximum minutes'!$C$1,'Annexe A1 Cours'!T4395,0,1,50)),0)</f>
        <v>0</v>
      </c>
      <c r="V4395" s="37">
        <f ca="1">IFERROR(OFFSET('Maximum minutes'!$C$1,T4395+1,-1+MATCH(G4395,OFFSET('Maximum minutes'!$C$1,T4395-1,0,1,50),0)),0)</f>
        <v>0</v>
      </c>
      <c r="W4395" s="38">
        <f t="shared" ca="1" si="136"/>
        <v>0</v>
      </c>
    </row>
    <row r="4396" spans="1:23" s="36" customFormat="1" ht="18.75">
      <c r="A4396" s="34"/>
      <c r="B4396" s="39"/>
      <c r="C4396" s="39"/>
      <c r="D4396" s="35"/>
      <c r="E4396" s="40"/>
      <c r="F4396" s="39"/>
      <c r="G4396" s="39"/>
      <c r="H4396" s="39"/>
      <c r="I4396" s="34"/>
      <c r="J4396" s="34"/>
      <c r="K4396" s="34"/>
      <c r="L4396" s="34"/>
      <c r="M4396" s="43" t="str">
        <f ca="1">IFERROR(OFFSET('Maximum minutes'!$C$1,T4396,MATCH(IF(G4396&lt;&gt;"",G4396,F4396),OFFSET('Maximum minutes'!$C$1,T4396-1,0,1,U4396+1),0)-1)*IF(OR(ISNUMBER(J4396),J4396="sans examen"),1,0)*IF(W4396&lt;MinDate,1,0),"")</f>
        <v/>
      </c>
      <c r="N4396" s="36">
        <f t="shared" ca="1" si="137"/>
        <v>0</v>
      </c>
      <c r="O4396" s="36" t="e">
        <f ca="1">LEFT(OFFSET(Lists!$Q$2,MATCH(E4396,Lists!$R$3:$R$19,0),0),4)</f>
        <v>#N/A</v>
      </c>
      <c r="P4396" s="36" t="e">
        <f ca="1">MATCH(O4396,Lists!$S$2:$S$640,1)</f>
        <v>#N/A</v>
      </c>
      <c r="Q4396" s="36" t="e">
        <f ca="1">MATCH(LEFT(OFFSET(Lists!$Q$2,MATCH(E4396,Lists!$R$3:$R$19,0)+1,0),4),Lists!$S$3:$S$640,1)</f>
        <v>#N/A</v>
      </c>
      <c r="R4396" s="36" t="e">
        <f ca="1">LEFT(OFFSET(Lists!$S$2,P4396-1+MATCH(F4396,OFFSET(Lists!$T$3,P4396-1,0,Q4396-P4396+1),0),0),6)</f>
        <v>#N/A</v>
      </c>
      <c r="S4396" s="36" t="e">
        <f ca="1">VLOOKUP(R4396,Lists!B:D,3,FALSE)</f>
        <v>#N/A</v>
      </c>
      <c r="T4396" s="36" t="str">
        <f>IF(F4396&lt;&gt;"",MATCH(R4396,'Maximum minutes'!B:B,0),"")</f>
        <v/>
      </c>
      <c r="U4396" s="36">
        <f ca="1">IF(F4396&lt;&gt;"",COUNTA(OFFSET('Maximum minutes'!$C$1,'Annexe A1 Cours'!T4396,0,1,50)),0)</f>
        <v>0</v>
      </c>
      <c r="V4396" s="37">
        <f ca="1">IFERROR(OFFSET('Maximum minutes'!$C$1,T4396+1,-1+MATCH(G4396,OFFSET('Maximum minutes'!$C$1,T4396-1,0,1,50),0)),0)</f>
        <v>0</v>
      </c>
      <c r="W4396" s="38">
        <f t="shared" ca="1" si="136"/>
        <v>0</v>
      </c>
    </row>
    <row r="4397" spans="1:23" s="36" customFormat="1" ht="18.75">
      <c r="A4397" s="34"/>
      <c r="B4397" s="39"/>
      <c r="C4397" s="39"/>
      <c r="D4397" s="35"/>
      <c r="E4397" s="40"/>
      <c r="F4397" s="39"/>
      <c r="G4397" s="39"/>
      <c r="H4397" s="39"/>
      <c r="I4397" s="34"/>
      <c r="J4397" s="34"/>
      <c r="K4397" s="34"/>
      <c r="L4397" s="34"/>
      <c r="M4397" s="43" t="str">
        <f ca="1">IFERROR(OFFSET('Maximum minutes'!$C$1,T4397,MATCH(IF(G4397&lt;&gt;"",G4397,F4397),OFFSET('Maximum minutes'!$C$1,T4397-1,0,1,U4397+1),0)-1)*IF(OR(ISNUMBER(J4397),J4397="sans examen"),1,0)*IF(W4397&lt;MinDate,1,0),"")</f>
        <v/>
      </c>
      <c r="N4397" s="36">
        <f t="shared" ca="1" si="137"/>
        <v>0</v>
      </c>
      <c r="O4397" s="36" t="e">
        <f ca="1">LEFT(OFFSET(Lists!$Q$2,MATCH(E4397,Lists!$R$3:$R$19,0),0),4)</f>
        <v>#N/A</v>
      </c>
      <c r="P4397" s="36" t="e">
        <f ca="1">MATCH(O4397,Lists!$S$2:$S$640,1)</f>
        <v>#N/A</v>
      </c>
      <c r="Q4397" s="36" t="e">
        <f ca="1">MATCH(LEFT(OFFSET(Lists!$Q$2,MATCH(E4397,Lists!$R$3:$R$19,0)+1,0),4),Lists!$S$3:$S$640,1)</f>
        <v>#N/A</v>
      </c>
      <c r="R4397" s="36" t="e">
        <f ca="1">LEFT(OFFSET(Lists!$S$2,P4397-1+MATCH(F4397,OFFSET(Lists!$T$3,P4397-1,0,Q4397-P4397+1),0),0),6)</f>
        <v>#N/A</v>
      </c>
      <c r="S4397" s="36" t="e">
        <f ca="1">VLOOKUP(R4397,Lists!B:D,3,FALSE)</f>
        <v>#N/A</v>
      </c>
      <c r="T4397" s="36" t="str">
        <f>IF(F4397&lt;&gt;"",MATCH(R4397,'Maximum minutes'!B:B,0),"")</f>
        <v/>
      </c>
      <c r="U4397" s="36">
        <f ca="1">IF(F4397&lt;&gt;"",COUNTA(OFFSET('Maximum minutes'!$C$1,'Annexe A1 Cours'!T4397,0,1,50)),0)</f>
        <v>0</v>
      </c>
      <c r="V4397" s="37">
        <f ca="1">IFERROR(OFFSET('Maximum minutes'!$C$1,T4397+1,-1+MATCH(G4397,OFFSET('Maximum minutes'!$C$1,T4397-1,0,1,50),0)),0)</f>
        <v>0</v>
      </c>
      <c r="W4397" s="38">
        <f t="shared" ca="1" si="136"/>
        <v>0</v>
      </c>
    </row>
    <row r="4398" spans="1:23" s="36" customFormat="1" ht="18.75">
      <c r="A4398" s="34"/>
      <c r="B4398" s="39"/>
      <c r="C4398" s="39"/>
      <c r="D4398" s="35"/>
      <c r="E4398" s="40"/>
      <c r="F4398" s="39"/>
      <c r="G4398" s="39"/>
      <c r="H4398" s="39"/>
      <c r="I4398" s="34"/>
      <c r="J4398" s="34"/>
      <c r="K4398" s="34"/>
      <c r="L4398" s="34"/>
      <c r="M4398" s="43" t="str">
        <f ca="1">IFERROR(OFFSET('Maximum minutes'!$C$1,T4398,MATCH(IF(G4398&lt;&gt;"",G4398,F4398),OFFSET('Maximum minutes'!$C$1,T4398-1,0,1,U4398+1),0)-1)*IF(OR(ISNUMBER(J4398),J4398="sans examen"),1,0)*IF(W4398&lt;MinDate,1,0),"")</f>
        <v/>
      </c>
      <c r="N4398" s="36">
        <f t="shared" ca="1" si="137"/>
        <v>0</v>
      </c>
      <c r="O4398" s="36" t="e">
        <f ca="1">LEFT(OFFSET(Lists!$Q$2,MATCH(E4398,Lists!$R$3:$R$19,0),0),4)</f>
        <v>#N/A</v>
      </c>
      <c r="P4398" s="36" t="e">
        <f ca="1">MATCH(O4398,Lists!$S$2:$S$640,1)</f>
        <v>#N/A</v>
      </c>
      <c r="Q4398" s="36" t="e">
        <f ca="1">MATCH(LEFT(OFFSET(Lists!$Q$2,MATCH(E4398,Lists!$R$3:$R$19,0)+1,0),4),Lists!$S$3:$S$640,1)</f>
        <v>#N/A</v>
      </c>
      <c r="R4398" s="36" t="e">
        <f ca="1">LEFT(OFFSET(Lists!$S$2,P4398-1+MATCH(F4398,OFFSET(Lists!$T$3,P4398-1,0,Q4398-P4398+1),0),0),6)</f>
        <v>#N/A</v>
      </c>
      <c r="S4398" s="36" t="e">
        <f ca="1">VLOOKUP(R4398,Lists!B:D,3,FALSE)</f>
        <v>#N/A</v>
      </c>
      <c r="T4398" s="36" t="str">
        <f>IF(F4398&lt;&gt;"",MATCH(R4398,'Maximum minutes'!B:B,0),"")</f>
        <v/>
      </c>
      <c r="U4398" s="36">
        <f ca="1">IF(F4398&lt;&gt;"",COUNTA(OFFSET('Maximum minutes'!$C$1,'Annexe A1 Cours'!T4398,0,1,50)),0)</f>
        <v>0</v>
      </c>
      <c r="V4398" s="37">
        <f ca="1">IFERROR(OFFSET('Maximum minutes'!$C$1,T4398+1,-1+MATCH(G4398,OFFSET('Maximum minutes'!$C$1,T4398-1,0,1,50),0)),0)</f>
        <v>0</v>
      </c>
      <c r="W4398" s="38">
        <f t="shared" ca="1" si="136"/>
        <v>0</v>
      </c>
    </row>
    <row r="4399" spans="1:23" s="36" customFormat="1" ht="18.75">
      <c r="A4399" s="34"/>
      <c r="B4399" s="39"/>
      <c r="C4399" s="39"/>
      <c r="D4399" s="35"/>
      <c r="E4399" s="40"/>
      <c r="F4399" s="39"/>
      <c r="G4399" s="39"/>
      <c r="H4399" s="39"/>
      <c r="I4399" s="34"/>
      <c r="J4399" s="34"/>
      <c r="K4399" s="34"/>
      <c r="L4399" s="34"/>
      <c r="M4399" s="43" t="str">
        <f ca="1">IFERROR(OFFSET('Maximum minutes'!$C$1,T4399,MATCH(IF(G4399&lt;&gt;"",G4399,F4399),OFFSET('Maximum minutes'!$C$1,T4399-1,0,1,U4399+1),0)-1)*IF(OR(ISNUMBER(J4399),J4399="sans examen"),1,0)*IF(W4399&lt;MinDate,1,0),"")</f>
        <v/>
      </c>
      <c r="N4399" s="36">
        <f t="shared" ca="1" si="137"/>
        <v>0</v>
      </c>
      <c r="O4399" s="36" t="e">
        <f ca="1">LEFT(OFFSET(Lists!$Q$2,MATCH(E4399,Lists!$R$3:$R$19,0),0),4)</f>
        <v>#N/A</v>
      </c>
      <c r="P4399" s="36" t="e">
        <f ca="1">MATCH(O4399,Lists!$S$2:$S$640,1)</f>
        <v>#N/A</v>
      </c>
      <c r="Q4399" s="36" t="e">
        <f ca="1">MATCH(LEFT(OFFSET(Lists!$Q$2,MATCH(E4399,Lists!$R$3:$R$19,0)+1,0),4),Lists!$S$3:$S$640,1)</f>
        <v>#N/A</v>
      </c>
      <c r="R4399" s="36" t="e">
        <f ca="1">LEFT(OFFSET(Lists!$S$2,P4399-1+MATCH(F4399,OFFSET(Lists!$T$3,P4399-1,0,Q4399-P4399+1),0),0),6)</f>
        <v>#N/A</v>
      </c>
      <c r="S4399" s="36" t="e">
        <f ca="1">VLOOKUP(R4399,Lists!B:D,3,FALSE)</f>
        <v>#N/A</v>
      </c>
      <c r="T4399" s="36" t="str">
        <f>IF(F4399&lt;&gt;"",MATCH(R4399,'Maximum minutes'!B:B,0),"")</f>
        <v/>
      </c>
      <c r="U4399" s="36">
        <f ca="1">IF(F4399&lt;&gt;"",COUNTA(OFFSET('Maximum minutes'!$C$1,'Annexe A1 Cours'!T4399,0,1,50)),0)</f>
        <v>0</v>
      </c>
      <c r="V4399" s="37">
        <f ca="1">IFERROR(OFFSET('Maximum minutes'!$C$1,T4399+1,-1+MATCH(G4399,OFFSET('Maximum minutes'!$C$1,T4399-1,0,1,50),0)),0)</f>
        <v>0</v>
      </c>
      <c r="W4399" s="38">
        <f t="shared" ca="1" si="136"/>
        <v>0</v>
      </c>
    </row>
    <row r="4400" spans="1:23" s="36" customFormat="1" ht="18.75">
      <c r="A4400" s="34"/>
      <c r="B4400" s="39"/>
      <c r="C4400" s="39"/>
      <c r="D4400" s="35"/>
      <c r="E4400" s="40"/>
      <c r="F4400" s="39"/>
      <c r="G4400" s="39"/>
      <c r="H4400" s="39"/>
      <c r="I4400" s="34"/>
      <c r="J4400" s="34"/>
      <c r="K4400" s="34"/>
      <c r="L4400" s="34"/>
      <c r="M4400" s="43" t="str">
        <f ca="1">IFERROR(OFFSET('Maximum minutes'!$C$1,T4400,MATCH(IF(G4400&lt;&gt;"",G4400,F4400),OFFSET('Maximum minutes'!$C$1,T4400-1,0,1,U4400+1),0)-1)*IF(OR(ISNUMBER(J4400),J4400="sans examen"),1,0)*IF(W4400&lt;MinDate,1,0),"")</f>
        <v/>
      </c>
      <c r="N4400" s="36">
        <f t="shared" ca="1" si="137"/>
        <v>0</v>
      </c>
      <c r="O4400" s="36" t="e">
        <f ca="1">LEFT(OFFSET(Lists!$Q$2,MATCH(E4400,Lists!$R$3:$R$19,0),0),4)</f>
        <v>#N/A</v>
      </c>
      <c r="P4400" s="36" t="e">
        <f ca="1">MATCH(O4400,Lists!$S$2:$S$640,1)</f>
        <v>#N/A</v>
      </c>
      <c r="Q4400" s="36" t="e">
        <f ca="1">MATCH(LEFT(OFFSET(Lists!$Q$2,MATCH(E4400,Lists!$R$3:$R$19,0)+1,0),4),Lists!$S$3:$S$640,1)</f>
        <v>#N/A</v>
      </c>
      <c r="R4400" s="36" t="e">
        <f ca="1">LEFT(OFFSET(Lists!$S$2,P4400-1+MATCH(F4400,OFFSET(Lists!$T$3,P4400-1,0,Q4400-P4400+1),0),0),6)</f>
        <v>#N/A</v>
      </c>
      <c r="S4400" s="36" t="e">
        <f ca="1">VLOOKUP(R4400,Lists!B:D,3,FALSE)</f>
        <v>#N/A</v>
      </c>
      <c r="T4400" s="36" t="str">
        <f>IF(F4400&lt;&gt;"",MATCH(R4400,'Maximum minutes'!B:B,0),"")</f>
        <v/>
      </c>
      <c r="U4400" s="36">
        <f ca="1">IF(F4400&lt;&gt;"",COUNTA(OFFSET('Maximum minutes'!$C$1,'Annexe A1 Cours'!T4400,0,1,50)),0)</f>
        <v>0</v>
      </c>
      <c r="V4400" s="37">
        <f ca="1">IFERROR(OFFSET('Maximum minutes'!$C$1,T4400+1,-1+MATCH(G4400,OFFSET('Maximum minutes'!$C$1,T4400-1,0,1,50),0)),0)</f>
        <v>0</v>
      </c>
      <c r="W4400" s="38">
        <f t="shared" ca="1" si="136"/>
        <v>0</v>
      </c>
    </row>
    <row r="4401" spans="1:23" s="36" customFormat="1" ht="18.75">
      <c r="A4401" s="34"/>
      <c r="B4401" s="39"/>
      <c r="C4401" s="39"/>
      <c r="D4401" s="35"/>
      <c r="E4401" s="40"/>
      <c r="F4401" s="39"/>
      <c r="G4401" s="39"/>
      <c r="H4401" s="39"/>
      <c r="I4401" s="34"/>
      <c r="J4401" s="34"/>
      <c r="K4401" s="34"/>
      <c r="L4401" s="34"/>
      <c r="M4401" s="43" t="str">
        <f ca="1">IFERROR(OFFSET('Maximum minutes'!$C$1,T4401,MATCH(IF(G4401&lt;&gt;"",G4401,F4401),OFFSET('Maximum minutes'!$C$1,T4401-1,0,1,U4401+1),0)-1)*IF(OR(ISNUMBER(J4401),J4401="sans examen"),1,0)*IF(W4401&lt;MinDate,1,0),"")</f>
        <v/>
      </c>
      <c r="N4401" s="36">
        <f t="shared" ca="1" si="137"/>
        <v>0</v>
      </c>
      <c r="O4401" s="36" t="e">
        <f ca="1">LEFT(OFFSET(Lists!$Q$2,MATCH(E4401,Lists!$R$3:$R$19,0),0),4)</f>
        <v>#N/A</v>
      </c>
      <c r="P4401" s="36" t="e">
        <f ca="1">MATCH(O4401,Lists!$S$2:$S$640,1)</f>
        <v>#N/A</v>
      </c>
      <c r="Q4401" s="36" t="e">
        <f ca="1">MATCH(LEFT(OFFSET(Lists!$Q$2,MATCH(E4401,Lists!$R$3:$R$19,0)+1,0),4),Lists!$S$3:$S$640,1)</f>
        <v>#N/A</v>
      </c>
      <c r="R4401" s="36" t="e">
        <f ca="1">LEFT(OFFSET(Lists!$S$2,P4401-1+MATCH(F4401,OFFSET(Lists!$T$3,P4401-1,0,Q4401-P4401+1),0),0),6)</f>
        <v>#N/A</v>
      </c>
      <c r="S4401" s="36" t="e">
        <f ca="1">VLOOKUP(R4401,Lists!B:D,3,FALSE)</f>
        <v>#N/A</v>
      </c>
      <c r="T4401" s="36" t="str">
        <f>IF(F4401&lt;&gt;"",MATCH(R4401,'Maximum minutes'!B:B,0),"")</f>
        <v/>
      </c>
      <c r="U4401" s="36">
        <f ca="1">IF(F4401&lt;&gt;"",COUNTA(OFFSET('Maximum minutes'!$C$1,'Annexe A1 Cours'!T4401,0,1,50)),0)</f>
        <v>0</v>
      </c>
      <c r="V4401" s="37">
        <f ca="1">IFERROR(OFFSET('Maximum minutes'!$C$1,T4401+1,-1+MATCH(G4401,OFFSET('Maximum minutes'!$C$1,T4401-1,0,1,50),0)),0)</f>
        <v>0</v>
      </c>
      <c r="W4401" s="38">
        <f t="shared" ca="1" si="136"/>
        <v>0</v>
      </c>
    </row>
    <row r="4402" spans="1:23" s="36" customFormat="1" ht="18.75">
      <c r="A4402" s="34"/>
      <c r="B4402" s="39"/>
      <c r="C4402" s="39"/>
      <c r="D4402" s="35"/>
      <c r="E4402" s="40"/>
      <c r="F4402" s="39"/>
      <c r="G4402" s="39"/>
      <c r="H4402" s="39"/>
      <c r="I4402" s="34"/>
      <c r="J4402" s="34"/>
      <c r="K4402" s="34"/>
      <c r="L4402" s="34"/>
      <c r="M4402" s="43" t="str">
        <f ca="1">IFERROR(OFFSET('Maximum minutes'!$C$1,T4402,MATCH(IF(G4402&lt;&gt;"",G4402,F4402),OFFSET('Maximum minutes'!$C$1,T4402-1,0,1,U4402+1),0)-1)*IF(OR(ISNUMBER(J4402),J4402="sans examen"),1,0)*IF(W4402&lt;MinDate,1,0),"")</f>
        <v/>
      </c>
      <c r="N4402" s="36">
        <f t="shared" ca="1" si="137"/>
        <v>0</v>
      </c>
      <c r="O4402" s="36" t="e">
        <f ca="1">LEFT(OFFSET(Lists!$Q$2,MATCH(E4402,Lists!$R$3:$R$19,0),0),4)</f>
        <v>#N/A</v>
      </c>
      <c r="P4402" s="36" t="e">
        <f ca="1">MATCH(O4402,Lists!$S$2:$S$640,1)</f>
        <v>#N/A</v>
      </c>
      <c r="Q4402" s="36" t="e">
        <f ca="1">MATCH(LEFT(OFFSET(Lists!$Q$2,MATCH(E4402,Lists!$R$3:$R$19,0)+1,0),4),Lists!$S$3:$S$640,1)</f>
        <v>#N/A</v>
      </c>
      <c r="R4402" s="36" t="e">
        <f ca="1">LEFT(OFFSET(Lists!$S$2,P4402-1+MATCH(F4402,OFFSET(Lists!$T$3,P4402-1,0,Q4402-P4402+1),0),0),6)</f>
        <v>#N/A</v>
      </c>
      <c r="S4402" s="36" t="e">
        <f ca="1">VLOOKUP(R4402,Lists!B:D,3,FALSE)</f>
        <v>#N/A</v>
      </c>
      <c r="T4402" s="36" t="str">
        <f>IF(F4402&lt;&gt;"",MATCH(R4402,'Maximum minutes'!B:B,0),"")</f>
        <v/>
      </c>
      <c r="U4402" s="36">
        <f ca="1">IF(F4402&lt;&gt;"",COUNTA(OFFSET('Maximum minutes'!$C$1,'Annexe A1 Cours'!T4402,0,1,50)),0)</f>
        <v>0</v>
      </c>
      <c r="V4402" s="37">
        <f ca="1">IFERROR(OFFSET('Maximum minutes'!$C$1,T4402+1,-1+MATCH(G4402,OFFSET('Maximum minutes'!$C$1,T4402-1,0,1,50),0)),0)</f>
        <v>0</v>
      </c>
      <c r="W4402" s="38">
        <f t="shared" ca="1" si="136"/>
        <v>0</v>
      </c>
    </row>
    <row r="4403" spans="1:23" s="36" customFormat="1" ht="18.75">
      <c r="A4403" s="34"/>
      <c r="B4403" s="39"/>
      <c r="C4403" s="39"/>
      <c r="D4403" s="35"/>
      <c r="E4403" s="40"/>
      <c r="F4403" s="39"/>
      <c r="G4403" s="39"/>
      <c r="H4403" s="39"/>
      <c r="I4403" s="34"/>
      <c r="J4403" s="34"/>
      <c r="K4403" s="34"/>
      <c r="L4403" s="34"/>
      <c r="M4403" s="43" t="str">
        <f ca="1">IFERROR(OFFSET('Maximum minutes'!$C$1,T4403,MATCH(IF(G4403&lt;&gt;"",G4403,F4403),OFFSET('Maximum minutes'!$C$1,T4403-1,0,1,U4403+1),0)-1)*IF(OR(ISNUMBER(J4403),J4403="sans examen"),1,0)*IF(W4403&lt;MinDate,1,0),"")</f>
        <v/>
      </c>
      <c r="N4403" s="36">
        <f t="shared" ca="1" si="137"/>
        <v>0</v>
      </c>
      <c r="O4403" s="36" t="e">
        <f ca="1">LEFT(OFFSET(Lists!$Q$2,MATCH(E4403,Lists!$R$3:$R$19,0),0),4)</f>
        <v>#N/A</v>
      </c>
      <c r="P4403" s="36" t="e">
        <f ca="1">MATCH(O4403,Lists!$S$2:$S$640,1)</f>
        <v>#N/A</v>
      </c>
      <c r="Q4403" s="36" t="e">
        <f ca="1">MATCH(LEFT(OFFSET(Lists!$Q$2,MATCH(E4403,Lists!$R$3:$R$19,0)+1,0),4),Lists!$S$3:$S$640,1)</f>
        <v>#N/A</v>
      </c>
      <c r="R4403" s="36" t="e">
        <f ca="1">LEFT(OFFSET(Lists!$S$2,P4403-1+MATCH(F4403,OFFSET(Lists!$T$3,P4403-1,0,Q4403-P4403+1),0),0),6)</f>
        <v>#N/A</v>
      </c>
      <c r="S4403" s="36" t="e">
        <f ca="1">VLOOKUP(R4403,Lists!B:D,3,FALSE)</f>
        <v>#N/A</v>
      </c>
      <c r="T4403" s="36" t="str">
        <f>IF(F4403&lt;&gt;"",MATCH(R4403,'Maximum minutes'!B:B,0),"")</f>
        <v/>
      </c>
      <c r="U4403" s="36">
        <f ca="1">IF(F4403&lt;&gt;"",COUNTA(OFFSET('Maximum minutes'!$C$1,'Annexe A1 Cours'!T4403,0,1,50)),0)</f>
        <v>0</v>
      </c>
      <c r="V4403" s="37">
        <f ca="1">IFERROR(OFFSET('Maximum minutes'!$C$1,T4403+1,-1+MATCH(G4403,OFFSET('Maximum minutes'!$C$1,T4403-1,0,1,50),0)),0)</f>
        <v>0</v>
      </c>
      <c r="W4403" s="38">
        <f t="shared" ca="1" si="136"/>
        <v>0</v>
      </c>
    </row>
    <row r="4404" spans="1:23" s="36" customFormat="1" ht="18.75">
      <c r="A4404" s="34"/>
      <c r="B4404" s="39"/>
      <c r="C4404" s="39"/>
      <c r="D4404" s="35"/>
      <c r="E4404" s="40"/>
      <c r="F4404" s="39"/>
      <c r="G4404" s="39"/>
      <c r="H4404" s="39"/>
      <c r="I4404" s="34"/>
      <c r="J4404" s="34"/>
      <c r="K4404" s="34"/>
      <c r="L4404" s="34"/>
      <c r="M4404" s="43" t="str">
        <f ca="1">IFERROR(OFFSET('Maximum minutes'!$C$1,T4404,MATCH(IF(G4404&lt;&gt;"",G4404,F4404),OFFSET('Maximum minutes'!$C$1,T4404-1,0,1,U4404+1),0)-1)*IF(OR(ISNUMBER(J4404),J4404="sans examen"),1,0)*IF(W4404&lt;MinDate,1,0),"")</f>
        <v/>
      </c>
      <c r="N4404" s="36">
        <f t="shared" ca="1" si="137"/>
        <v>0</v>
      </c>
      <c r="O4404" s="36" t="e">
        <f ca="1">LEFT(OFFSET(Lists!$Q$2,MATCH(E4404,Lists!$R$3:$R$19,0),0),4)</f>
        <v>#N/A</v>
      </c>
      <c r="P4404" s="36" t="e">
        <f ca="1">MATCH(O4404,Lists!$S$2:$S$640,1)</f>
        <v>#N/A</v>
      </c>
      <c r="Q4404" s="36" t="e">
        <f ca="1">MATCH(LEFT(OFFSET(Lists!$Q$2,MATCH(E4404,Lists!$R$3:$R$19,0)+1,0),4),Lists!$S$3:$S$640,1)</f>
        <v>#N/A</v>
      </c>
      <c r="R4404" s="36" t="e">
        <f ca="1">LEFT(OFFSET(Lists!$S$2,P4404-1+MATCH(F4404,OFFSET(Lists!$T$3,P4404-1,0,Q4404-P4404+1),0),0),6)</f>
        <v>#N/A</v>
      </c>
      <c r="S4404" s="36" t="e">
        <f ca="1">VLOOKUP(R4404,Lists!B:D,3,FALSE)</f>
        <v>#N/A</v>
      </c>
      <c r="T4404" s="36" t="str">
        <f>IF(F4404&lt;&gt;"",MATCH(R4404,'Maximum minutes'!B:B,0),"")</f>
        <v/>
      </c>
      <c r="U4404" s="36">
        <f ca="1">IF(F4404&lt;&gt;"",COUNTA(OFFSET('Maximum minutes'!$C$1,'Annexe A1 Cours'!T4404,0,1,50)),0)</f>
        <v>0</v>
      </c>
      <c r="V4404" s="37">
        <f ca="1">IFERROR(OFFSET('Maximum minutes'!$C$1,T4404+1,-1+MATCH(G4404,OFFSET('Maximum minutes'!$C$1,T4404-1,0,1,50),0)),0)</f>
        <v>0</v>
      </c>
      <c r="W4404" s="38">
        <f t="shared" ca="1" si="136"/>
        <v>0</v>
      </c>
    </row>
    <row r="4405" spans="1:23" s="36" customFormat="1" ht="18.75">
      <c r="A4405" s="34"/>
      <c r="B4405" s="39"/>
      <c r="C4405" s="39"/>
      <c r="D4405" s="35"/>
      <c r="E4405" s="40"/>
      <c r="F4405" s="39"/>
      <c r="G4405" s="39"/>
      <c r="H4405" s="39"/>
      <c r="I4405" s="34"/>
      <c r="J4405" s="34"/>
      <c r="K4405" s="34"/>
      <c r="L4405" s="34"/>
      <c r="M4405" s="43" t="str">
        <f ca="1">IFERROR(OFFSET('Maximum minutes'!$C$1,T4405,MATCH(IF(G4405&lt;&gt;"",G4405,F4405),OFFSET('Maximum minutes'!$C$1,T4405-1,0,1,U4405+1),0)-1)*IF(OR(ISNUMBER(J4405),J4405="sans examen"),1,0)*IF(W4405&lt;MinDate,1,0),"")</f>
        <v/>
      </c>
      <c r="N4405" s="36">
        <f t="shared" ca="1" si="137"/>
        <v>0</v>
      </c>
      <c r="O4405" s="36" t="e">
        <f ca="1">LEFT(OFFSET(Lists!$Q$2,MATCH(E4405,Lists!$R$3:$R$19,0),0),4)</f>
        <v>#N/A</v>
      </c>
      <c r="P4405" s="36" t="e">
        <f ca="1">MATCH(O4405,Lists!$S$2:$S$640,1)</f>
        <v>#N/A</v>
      </c>
      <c r="Q4405" s="36" t="e">
        <f ca="1">MATCH(LEFT(OFFSET(Lists!$Q$2,MATCH(E4405,Lists!$R$3:$R$19,0)+1,0),4),Lists!$S$3:$S$640,1)</f>
        <v>#N/A</v>
      </c>
      <c r="R4405" s="36" t="e">
        <f ca="1">LEFT(OFFSET(Lists!$S$2,P4405-1+MATCH(F4405,OFFSET(Lists!$T$3,P4405-1,0,Q4405-P4405+1),0),0),6)</f>
        <v>#N/A</v>
      </c>
      <c r="S4405" s="36" t="e">
        <f ca="1">VLOOKUP(R4405,Lists!B:D,3,FALSE)</f>
        <v>#N/A</v>
      </c>
      <c r="T4405" s="36" t="str">
        <f>IF(F4405&lt;&gt;"",MATCH(R4405,'Maximum minutes'!B:B,0),"")</f>
        <v/>
      </c>
      <c r="U4405" s="36">
        <f ca="1">IF(F4405&lt;&gt;"",COUNTA(OFFSET('Maximum minutes'!$C$1,'Annexe A1 Cours'!T4405,0,1,50)),0)</f>
        <v>0</v>
      </c>
      <c r="V4405" s="37">
        <f ca="1">IFERROR(OFFSET('Maximum minutes'!$C$1,T4405+1,-1+MATCH(G4405,OFFSET('Maximum minutes'!$C$1,T4405-1,0,1,50),0)),0)</f>
        <v>0</v>
      </c>
      <c r="W4405" s="38">
        <f t="shared" ca="1" si="136"/>
        <v>0</v>
      </c>
    </row>
    <row r="4406" spans="1:23" s="36" customFormat="1" ht="18.75">
      <c r="A4406" s="34"/>
      <c r="B4406" s="39"/>
      <c r="C4406" s="39"/>
      <c r="D4406" s="35"/>
      <c r="E4406" s="40"/>
      <c r="F4406" s="39"/>
      <c r="G4406" s="39"/>
      <c r="H4406" s="39"/>
      <c r="I4406" s="34"/>
      <c r="J4406" s="34"/>
      <c r="K4406" s="34"/>
      <c r="L4406" s="34"/>
      <c r="M4406" s="43" t="str">
        <f ca="1">IFERROR(OFFSET('Maximum minutes'!$C$1,T4406,MATCH(IF(G4406&lt;&gt;"",G4406,F4406),OFFSET('Maximum minutes'!$C$1,T4406-1,0,1,U4406+1),0)-1)*IF(OR(ISNUMBER(J4406),J4406="sans examen"),1,0)*IF(W4406&lt;MinDate,1,0),"")</f>
        <v/>
      </c>
      <c r="N4406" s="36">
        <f t="shared" ca="1" si="137"/>
        <v>0</v>
      </c>
      <c r="O4406" s="36" t="e">
        <f ca="1">LEFT(OFFSET(Lists!$Q$2,MATCH(E4406,Lists!$R$3:$R$19,0),0),4)</f>
        <v>#N/A</v>
      </c>
      <c r="P4406" s="36" t="e">
        <f ca="1">MATCH(O4406,Lists!$S$2:$S$640,1)</f>
        <v>#N/A</v>
      </c>
      <c r="Q4406" s="36" t="e">
        <f ca="1">MATCH(LEFT(OFFSET(Lists!$Q$2,MATCH(E4406,Lists!$R$3:$R$19,0)+1,0),4),Lists!$S$3:$S$640,1)</f>
        <v>#N/A</v>
      </c>
      <c r="R4406" s="36" t="e">
        <f ca="1">LEFT(OFFSET(Lists!$S$2,P4406-1+MATCH(F4406,OFFSET(Lists!$T$3,P4406-1,0,Q4406-P4406+1),0),0),6)</f>
        <v>#N/A</v>
      </c>
      <c r="S4406" s="36" t="e">
        <f ca="1">VLOOKUP(R4406,Lists!B:D,3,FALSE)</f>
        <v>#N/A</v>
      </c>
      <c r="T4406" s="36" t="str">
        <f>IF(F4406&lt;&gt;"",MATCH(R4406,'Maximum minutes'!B:B,0),"")</f>
        <v/>
      </c>
      <c r="U4406" s="36">
        <f ca="1">IF(F4406&lt;&gt;"",COUNTA(OFFSET('Maximum minutes'!$C$1,'Annexe A1 Cours'!T4406,0,1,50)),0)</f>
        <v>0</v>
      </c>
      <c r="V4406" s="37">
        <f ca="1">IFERROR(OFFSET('Maximum minutes'!$C$1,T4406+1,-1+MATCH(G4406,OFFSET('Maximum minutes'!$C$1,T4406-1,0,1,50),0)),0)</f>
        <v>0</v>
      </c>
      <c r="W4406" s="38">
        <f t="shared" ca="1" si="136"/>
        <v>0</v>
      </c>
    </row>
    <row r="4407" spans="1:23" s="36" customFormat="1" ht="18.75">
      <c r="A4407" s="34"/>
      <c r="B4407" s="39"/>
      <c r="C4407" s="39"/>
      <c r="D4407" s="35"/>
      <c r="E4407" s="40"/>
      <c r="F4407" s="39"/>
      <c r="G4407" s="39"/>
      <c r="H4407" s="39"/>
      <c r="I4407" s="34"/>
      <c r="J4407" s="34"/>
      <c r="K4407" s="34"/>
      <c r="L4407" s="34"/>
      <c r="M4407" s="43" t="str">
        <f ca="1">IFERROR(OFFSET('Maximum minutes'!$C$1,T4407,MATCH(IF(G4407&lt;&gt;"",G4407,F4407),OFFSET('Maximum minutes'!$C$1,T4407-1,0,1,U4407+1),0)-1)*IF(OR(ISNUMBER(J4407),J4407="sans examen"),1,0)*IF(W4407&lt;MinDate,1,0),"")</f>
        <v/>
      </c>
      <c r="N4407" s="36">
        <f t="shared" ca="1" si="137"/>
        <v>0</v>
      </c>
      <c r="O4407" s="36" t="e">
        <f ca="1">LEFT(OFFSET(Lists!$Q$2,MATCH(E4407,Lists!$R$3:$R$19,0),0),4)</f>
        <v>#N/A</v>
      </c>
      <c r="P4407" s="36" t="e">
        <f ca="1">MATCH(O4407,Lists!$S$2:$S$640,1)</f>
        <v>#N/A</v>
      </c>
      <c r="Q4407" s="36" t="e">
        <f ca="1">MATCH(LEFT(OFFSET(Lists!$Q$2,MATCH(E4407,Lists!$R$3:$R$19,0)+1,0),4),Lists!$S$3:$S$640,1)</f>
        <v>#N/A</v>
      </c>
      <c r="R4407" s="36" t="e">
        <f ca="1">LEFT(OFFSET(Lists!$S$2,P4407-1+MATCH(F4407,OFFSET(Lists!$T$3,P4407-1,0,Q4407-P4407+1),0),0),6)</f>
        <v>#N/A</v>
      </c>
      <c r="S4407" s="36" t="e">
        <f ca="1">VLOOKUP(R4407,Lists!B:D,3,FALSE)</f>
        <v>#N/A</v>
      </c>
      <c r="T4407" s="36" t="str">
        <f>IF(F4407&lt;&gt;"",MATCH(R4407,'Maximum minutes'!B:B,0),"")</f>
        <v/>
      </c>
      <c r="U4407" s="36">
        <f ca="1">IF(F4407&lt;&gt;"",COUNTA(OFFSET('Maximum minutes'!$C$1,'Annexe A1 Cours'!T4407,0,1,50)),0)</f>
        <v>0</v>
      </c>
      <c r="V4407" s="37">
        <f ca="1">IFERROR(OFFSET('Maximum minutes'!$C$1,T4407+1,-1+MATCH(G4407,OFFSET('Maximum minutes'!$C$1,T4407-1,0,1,50),0)),0)</f>
        <v>0</v>
      </c>
      <c r="W4407" s="38">
        <f t="shared" ca="1" si="136"/>
        <v>0</v>
      </c>
    </row>
    <row r="4408" spans="1:23" s="36" customFormat="1" ht="18.75">
      <c r="A4408" s="34"/>
      <c r="B4408" s="39"/>
      <c r="C4408" s="39"/>
      <c r="D4408" s="35"/>
      <c r="E4408" s="40"/>
      <c r="F4408" s="39"/>
      <c r="G4408" s="39"/>
      <c r="H4408" s="39"/>
      <c r="I4408" s="34"/>
      <c r="J4408" s="34"/>
      <c r="K4408" s="34"/>
      <c r="L4408" s="34"/>
      <c r="M4408" s="43" t="str">
        <f ca="1">IFERROR(OFFSET('Maximum minutes'!$C$1,T4408,MATCH(IF(G4408&lt;&gt;"",G4408,F4408),OFFSET('Maximum minutes'!$C$1,T4408-1,0,1,U4408+1),0)-1)*IF(OR(ISNUMBER(J4408),J4408="sans examen"),1,0)*IF(W4408&lt;MinDate,1,0),"")</f>
        <v/>
      </c>
      <c r="N4408" s="36">
        <f t="shared" ca="1" si="137"/>
        <v>0</v>
      </c>
      <c r="O4408" s="36" t="e">
        <f ca="1">LEFT(OFFSET(Lists!$Q$2,MATCH(E4408,Lists!$R$3:$R$19,0),0),4)</f>
        <v>#N/A</v>
      </c>
      <c r="P4408" s="36" t="e">
        <f ca="1">MATCH(O4408,Lists!$S$2:$S$640,1)</f>
        <v>#N/A</v>
      </c>
      <c r="Q4408" s="36" t="e">
        <f ca="1">MATCH(LEFT(OFFSET(Lists!$Q$2,MATCH(E4408,Lists!$R$3:$R$19,0)+1,0),4),Lists!$S$3:$S$640,1)</f>
        <v>#N/A</v>
      </c>
      <c r="R4408" s="36" t="e">
        <f ca="1">LEFT(OFFSET(Lists!$S$2,P4408-1+MATCH(F4408,OFFSET(Lists!$T$3,P4408-1,0,Q4408-P4408+1),0),0),6)</f>
        <v>#N/A</v>
      </c>
      <c r="S4408" s="36" t="e">
        <f ca="1">VLOOKUP(R4408,Lists!B:D,3,FALSE)</f>
        <v>#N/A</v>
      </c>
      <c r="T4408" s="36" t="str">
        <f>IF(F4408&lt;&gt;"",MATCH(R4408,'Maximum minutes'!B:B,0),"")</f>
        <v/>
      </c>
      <c r="U4408" s="36">
        <f ca="1">IF(F4408&lt;&gt;"",COUNTA(OFFSET('Maximum minutes'!$C$1,'Annexe A1 Cours'!T4408,0,1,50)),0)</f>
        <v>0</v>
      </c>
      <c r="V4408" s="37">
        <f ca="1">IFERROR(OFFSET('Maximum minutes'!$C$1,T4408+1,-1+MATCH(G4408,OFFSET('Maximum minutes'!$C$1,T4408-1,0,1,50),0)),0)</f>
        <v>0</v>
      </c>
      <c r="W4408" s="38">
        <f t="shared" ca="1" si="136"/>
        <v>0</v>
      </c>
    </row>
    <row r="4409" spans="1:23" s="36" customFormat="1" ht="18.75">
      <c r="A4409" s="34"/>
      <c r="B4409" s="39"/>
      <c r="C4409" s="39"/>
      <c r="D4409" s="35"/>
      <c r="E4409" s="40"/>
      <c r="F4409" s="39"/>
      <c r="G4409" s="39"/>
      <c r="H4409" s="39"/>
      <c r="I4409" s="34"/>
      <c r="J4409" s="34"/>
      <c r="K4409" s="34"/>
      <c r="L4409" s="34"/>
      <c r="M4409" s="43" t="str">
        <f ca="1">IFERROR(OFFSET('Maximum minutes'!$C$1,T4409,MATCH(IF(G4409&lt;&gt;"",G4409,F4409),OFFSET('Maximum minutes'!$C$1,T4409-1,0,1,U4409+1),0)-1)*IF(OR(ISNUMBER(J4409),J4409="sans examen"),1,0)*IF(W4409&lt;MinDate,1,0),"")</f>
        <v/>
      </c>
      <c r="N4409" s="36">
        <f t="shared" ca="1" si="137"/>
        <v>0</v>
      </c>
      <c r="O4409" s="36" t="e">
        <f ca="1">LEFT(OFFSET(Lists!$Q$2,MATCH(E4409,Lists!$R$3:$R$19,0),0),4)</f>
        <v>#N/A</v>
      </c>
      <c r="P4409" s="36" t="e">
        <f ca="1">MATCH(O4409,Lists!$S$2:$S$640,1)</f>
        <v>#N/A</v>
      </c>
      <c r="Q4409" s="36" t="e">
        <f ca="1">MATCH(LEFT(OFFSET(Lists!$Q$2,MATCH(E4409,Lists!$R$3:$R$19,0)+1,0),4),Lists!$S$3:$S$640,1)</f>
        <v>#N/A</v>
      </c>
      <c r="R4409" s="36" t="e">
        <f ca="1">LEFT(OFFSET(Lists!$S$2,P4409-1+MATCH(F4409,OFFSET(Lists!$T$3,P4409-1,0,Q4409-P4409+1),0),0),6)</f>
        <v>#N/A</v>
      </c>
      <c r="S4409" s="36" t="e">
        <f ca="1">VLOOKUP(R4409,Lists!B:D,3,FALSE)</f>
        <v>#N/A</v>
      </c>
      <c r="T4409" s="36" t="str">
        <f>IF(F4409&lt;&gt;"",MATCH(R4409,'Maximum minutes'!B:B,0),"")</f>
        <v/>
      </c>
      <c r="U4409" s="36">
        <f ca="1">IF(F4409&lt;&gt;"",COUNTA(OFFSET('Maximum minutes'!$C$1,'Annexe A1 Cours'!T4409,0,1,50)),0)</f>
        <v>0</v>
      </c>
      <c r="V4409" s="37">
        <f ca="1">IFERROR(OFFSET('Maximum minutes'!$C$1,T4409+1,-1+MATCH(G4409,OFFSET('Maximum minutes'!$C$1,T4409-1,0,1,50),0)),0)</f>
        <v>0</v>
      </c>
      <c r="W4409" s="38">
        <f t="shared" ca="1" si="136"/>
        <v>0</v>
      </c>
    </row>
    <row r="4410" spans="1:23" s="36" customFormat="1" ht="18.75">
      <c r="A4410" s="34"/>
      <c r="B4410" s="39"/>
      <c r="C4410" s="39"/>
      <c r="D4410" s="35"/>
      <c r="E4410" s="40"/>
      <c r="F4410" s="39"/>
      <c r="G4410" s="39"/>
      <c r="H4410" s="39"/>
      <c r="I4410" s="34"/>
      <c r="J4410" s="34"/>
      <c r="K4410" s="34"/>
      <c r="L4410" s="34"/>
      <c r="M4410" s="43" t="str">
        <f ca="1">IFERROR(OFFSET('Maximum minutes'!$C$1,T4410,MATCH(IF(G4410&lt;&gt;"",G4410,F4410),OFFSET('Maximum minutes'!$C$1,T4410-1,0,1,U4410+1),0)-1)*IF(OR(ISNUMBER(J4410),J4410="sans examen"),1,0)*IF(W4410&lt;MinDate,1,0),"")</f>
        <v/>
      </c>
      <c r="N4410" s="36">
        <f t="shared" ca="1" si="137"/>
        <v>0</v>
      </c>
      <c r="O4410" s="36" t="e">
        <f ca="1">LEFT(OFFSET(Lists!$Q$2,MATCH(E4410,Lists!$R$3:$R$19,0),0),4)</f>
        <v>#N/A</v>
      </c>
      <c r="P4410" s="36" t="e">
        <f ca="1">MATCH(O4410,Lists!$S$2:$S$640,1)</f>
        <v>#N/A</v>
      </c>
      <c r="Q4410" s="36" t="e">
        <f ca="1">MATCH(LEFT(OFFSET(Lists!$Q$2,MATCH(E4410,Lists!$R$3:$R$19,0)+1,0),4),Lists!$S$3:$S$640,1)</f>
        <v>#N/A</v>
      </c>
      <c r="R4410" s="36" t="e">
        <f ca="1">LEFT(OFFSET(Lists!$S$2,P4410-1+MATCH(F4410,OFFSET(Lists!$T$3,P4410-1,0,Q4410-P4410+1),0),0),6)</f>
        <v>#N/A</v>
      </c>
      <c r="S4410" s="36" t="e">
        <f ca="1">VLOOKUP(R4410,Lists!B:D,3,FALSE)</f>
        <v>#N/A</v>
      </c>
      <c r="T4410" s="36" t="str">
        <f>IF(F4410&lt;&gt;"",MATCH(R4410,'Maximum minutes'!B:B,0),"")</f>
        <v/>
      </c>
      <c r="U4410" s="36">
        <f ca="1">IF(F4410&lt;&gt;"",COUNTA(OFFSET('Maximum minutes'!$C$1,'Annexe A1 Cours'!T4410,0,1,50)),0)</f>
        <v>0</v>
      </c>
      <c r="V4410" s="37">
        <f ca="1">IFERROR(OFFSET('Maximum minutes'!$C$1,T4410+1,-1+MATCH(G4410,OFFSET('Maximum minutes'!$C$1,T4410-1,0,1,50),0)),0)</f>
        <v>0</v>
      </c>
      <c r="W4410" s="38">
        <f t="shared" ca="1" si="136"/>
        <v>0</v>
      </c>
    </row>
    <row r="4411" spans="1:23" s="36" customFormat="1" ht="18.75">
      <c r="A4411" s="34"/>
      <c r="B4411" s="39"/>
      <c r="C4411" s="39"/>
      <c r="D4411" s="35"/>
      <c r="E4411" s="40"/>
      <c r="F4411" s="39"/>
      <c r="G4411" s="39"/>
      <c r="H4411" s="39"/>
      <c r="I4411" s="34"/>
      <c r="J4411" s="34"/>
      <c r="K4411" s="34"/>
      <c r="L4411" s="34"/>
      <c r="M4411" s="43" t="str">
        <f ca="1">IFERROR(OFFSET('Maximum minutes'!$C$1,T4411,MATCH(IF(G4411&lt;&gt;"",G4411,F4411),OFFSET('Maximum minutes'!$C$1,T4411-1,0,1,U4411+1),0)-1)*IF(OR(ISNUMBER(J4411),J4411="sans examen"),1,0)*IF(W4411&lt;MinDate,1,0),"")</f>
        <v/>
      </c>
      <c r="N4411" s="36">
        <f t="shared" ca="1" si="137"/>
        <v>0</v>
      </c>
      <c r="O4411" s="36" t="e">
        <f ca="1">LEFT(OFFSET(Lists!$Q$2,MATCH(E4411,Lists!$R$3:$R$19,0),0),4)</f>
        <v>#N/A</v>
      </c>
      <c r="P4411" s="36" t="e">
        <f ca="1">MATCH(O4411,Lists!$S$2:$S$640,1)</f>
        <v>#N/A</v>
      </c>
      <c r="Q4411" s="36" t="e">
        <f ca="1">MATCH(LEFT(OFFSET(Lists!$Q$2,MATCH(E4411,Lists!$R$3:$R$19,0)+1,0),4),Lists!$S$3:$S$640,1)</f>
        <v>#N/A</v>
      </c>
      <c r="R4411" s="36" t="e">
        <f ca="1">LEFT(OFFSET(Lists!$S$2,P4411-1+MATCH(F4411,OFFSET(Lists!$T$3,P4411-1,0,Q4411-P4411+1),0),0),6)</f>
        <v>#N/A</v>
      </c>
      <c r="S4411" s="36" t="e">
        <f ca="1">VLOOKUP(R4411,Lists!B:D,3,FALSE)</f>
        <v>#N/A</v>
      </c>
      <c r="T4411" s="36" t="str">
        <f>IF(F4411&lt;&gt;"",MATCH(R4411,'Maximum minutes'!B:B,0),"")</f>
        <v/>
      </c>
      <c r="U4411" s="36">
        <f ca="1">IF(F4411&lt;&gt;"",COUNTA(OFFSET('Maximum minutes'!$C$1,'Annexe A1 Cours'!T4411,0,1,50)),0)</f>
        <v>0</v>
      </c>
      <c r="V4411" s="37">
        <f ca="1">IFERROR(OFFSET('Maximum minutes'!$C$1,T4411+1,-1+MATCH(G4411,OFFSET('Maximum minutes'!$C$1,T4411-1,0,1,50),0)),0)</f>
        <v>0</v>
      </c>
      <c r="W4411" s="38">
        <f t="shared" ca="1" si="136"/>
        <v>0</v>
      </c>
    </row>
    <row r="4412" spans="1:23" s="36" customFormat="1" ht="18.75">
      <c r="A4412" s="34"/>
      <c r="B4412" s="39"/>
      <c r="C4412" s="39"/>
      <c r="D4412" s="35"/>
      <c r="E4412" s="40"/>
      <c r="F4412" s="39"/>
      <c r="G4412" s="39"/>
      <c r="H4412" s="39"/>
      <c r="I4412" s="34"/>
      <c r="J4412" s="34"/>
      <c r="K4412" s="34"/>
      <c r="L4412" s="34"/>
      <c r="M4412" s="43" t="str">
        <f ca="1">IFERROR(OFFSET('Maximum minutes'!$C$1,T4412,MATCH(IF(G4412&lt;&gt;"",G4412,F4412),OFFSET('Maximum minutes'!$C$1,T4412-1,0,1,U4412+1),0)-1)*IF(OR(ISNUMBER(J4412),J4412="sans examen"),1,0)*IF(W4412&lt;MinDate,1,0),"")</f>
        <v/>
      </c>
      <c r="N4412" s="36">
        <f t="shared" ca="1" si="137"/>
        <v>0</v>
      </c>
      <c r="O4412" s="36" t="e">
        <f ca="1">LEFT(OFFSET(Lists!$Q$2,MATCH(E4412,Lists!$R$3:$R$19,0),0),4)</f>
        <v>#N/A</v>
      </c>
      <c r="P4412" s="36" t="e">
        <f ca="1">MATCH(O4412,Lists!$S$2:$S$640,1)</f>
        <v>#N/A</v>
      </c>
      <c r="Q4412" s="36" t="e">
        <f ca="1">MATCH(LEFT(OFFSET(Lists!$Q$2,MATCH(E4412,Lists!$R$3:$R$19,0)+1,0),4),Lists!$S$3:$S$640,1)</f>
        <v>#N/A</v>
      </c>
      <c r="R4412" s="36" t="e">
        <f ca="1">LEFT(OFFSET(Lists!$S$2,P4412-1+MATCH(F4412,OFFSET(Lists!$T$3,P4412-1,0,Q4412-P4412+1),0),0),6)</f>
        <v>#N/A</v>
      </c>
      <c r="S4412" s="36" t="e">
        <f ca="1">VLOOKUP(R4412,Lists!B:D,3,FALSE)</f>
        <v>#N/A</v>
      </c>
      <c r="T4412" s="36" t="str">
        <f>IF(F4412&lt;&gt;"",MATCH(R4412,'Maximum minutes'!B:B,0),"")</f>
        <v/>
      </c>
      <c r="U4412" s="36">
        <f ca="1">IF(F4412&lt;&gt;"",COUNTA(OFFSET('Maximum minutes'!$C$1,'Annexe A1 Cours'!T4412,0,1,50)),0)</f>
        <v>0</v>
      </c>
      <c r="V4412" s="37">
        <f ca="1">IFERROR(OFFSET('Maximum minutes'!$C$1,T4412+1,-1+MATCH(G4412,OFFSET('Maximum minutes'!$C$1,T4412-1,0,1,50),0)),0)</f>
        <v>0</v>
      </c>
      <c r="W4412" s="38">
        <f t="shared" ca="1" si="136"/>
        <v>0</v>
      </c>
    </row>
    <row r="4413" spans="1:23" s="36" customFormat="1" ht="18.75">
      <c r="A4413" s="34"/>
      <c r="B4413" s="39"/>
      <c r="C4413" s="39"/>
      <c r="D4413" s="35"/>
      <c r="E4413" s="40"/>
      <c r="F4413" s="39"/>
      <c r="G4413" s="39"/>
      <c r="H4413" s="39"/>
      <c r="I4413" s="34"/>
      <c r="J4413" s="34"/>
      <c r="K4413" s="34"/>
      <c r="L4413" s="34"/>
      <c r="M4413" s="43" t="str">
        <f ca="1">IFERROR(OFFSET('Maximum minutes'!$C$1,T4413,MATCH(IF(G4413&lt;&gt;"",G4413,F4413),OFFSET('Maximum minutes'!$C$1,T4413-1,0,1,U4413+1),0)-1)*IF(OR(ISNUMBER(J4413),J4413="sans examen"),1,0)*IF(W4413&lt;MinDate,1,0),"")</f>
        <v/>
      </c>
      <c r="N4413" s="36">
        <f t="shared" ca="1" si="137"/>
        <v>0</v>
      </c>
      <c r="O4413" s="36" t="e">
        <f ca="1">LEFT(OFFSET(Lists!$Q$2,MATCH(E4413,Lists!$R$3:$R$19,0),0),4)</f>
        <v>#N/A</v>
      </c>
      <c r="P4413" s="36" t="e">
        <f ca="1">MATCH(O4413,Lists!$S$2:$S$640,1)</f>
        <v>#N/A</v>
      </c>
      <c r="Q4413" s="36" t="e">
        <f ca="1">MATCH(LEFT(OFFSET(Lists!$Q$2,MATCH(E4413,Lists!$R$3:$R$19,0)+1,0),4),Lists!$S$3:$S$640,1)</f>
        <v>#N/A</v>
      </c>
      <c r="R4413" s="36" t="e">
        <f ca="1">LEFT(OFFSET(Lists!$S$2,P4413-1+MATCH(F4413,OFFSET(Lists!$T$3,P4413-1,0,Q4413-P4413+1),0),0),6)</f>
        <v>#N/A</v>
      </c>
      <c r="S4413" s="36" t="e">
        <f ca="1">VLOOKUP(R4413,Lists!B:D,3,FALSE)</f>
        <v>#N/A</v>
      </c>
      <c r="T4413" s="36" t="str">
        <f>IF(F4413&lt;&gt;"",MATCH(R4413,'Maximum minutes'!B:B,0),"")</f>
        <v/>
      </c>
      <c r="U4413" s="36">
        <f ca="1">IF(F4413&lt;&gt;"",COUNTA(OFFSET('Maximum minutes'!$C$1,'Annexe A1 Cours'!T4413,0,1,50)),0)</f>
        <v>0</v>
      </c>
      <c r="V4413" s="37">
        <f ca="1">IFERROR(OFFSET('Maximum minutes'!$C$1,T4413+1,-1+MATCH(G4413,OFFSET('Maximum minutes'!$C$1,T4413-1,0,1,50),0)),0)</f>
        <v>0</v>
      </c>
      <c r="W4413" s="38">
        <f t="shared" ca="1" si="136"/>
        <v>0</v>
      </c>
    </row>
    <row r="4414" spans="1:23" s="36" customFormat="1" ht="18.75">
      <c r="A4414" s="34"/>
      <c r="B4414" s="39"/>
      <c r="C4414" s="39"/>
      <c r="D4414" s="35"/>
      <c r="E4414" s="40"/>
      <c r="F4414" s="39"/>
      <c r="G4414" s="39"/>
      <c r="H4414" s="39"/>
      <c r="I4414" s="34"/>
      <c r="J4414" s="34"/>
      <c r="K4414" s="34"/>
      <c r="L4414" s="34"/>
      <c r="M4414" s="43" t="str">
        <f ca="1">IFERROR(OFFSET('Maximum minutes'!$C$1,T4414,MATCH(IF(G4414&lt;&gt;"",G4414,F4414),OFFSET('Maximum minutes'!$C$1,T4414-1,0,1,U4414+1),0)-1)*IF(OR(ISNUMBER(J4414),J4414="sans examen"),1,0)*IF(W4414&lt;MinDate,1,0),"")</f>
        <v/>
      </c>
      <c r="N4414" s="36">
        <f t="shared" ca="1" si="137"/>
        <v>0</v>
      </c>
      <c r="O4414" s="36" t="e">
        <f ca="1">LEFT(OFFSET(Lists!$Q$2,MATCH(E4414,Lists!$R$3:$R$19,0),0),4)</f>
        <v>#N/A</v>
      </c>
      <c r="P4414" s="36" t="e">
        <f ca="1">MATCH(O4414,Lists!$S$2:$S$640,1)</f>
        <v>#N/A</v>
      </c>
      <c r="Q4414" s="36" t="e">
        <f ca="1">MATCH(LEFT(OFFSET(Lists!$Q$2,MATCH(E4414,Lists!$R$3:$R$19,0)+1,0),4),Lists!$S$3:$S$640,1)</f>
        <v>#N/A</v>
      </c>
      <c r="R4414" s="36" t="e">
        <f ca="1">LEFT(OFFSET(Lists!$S$2,P4414-1+MATCH(F4414,OFFSET(Lists!$T$3,P4414-1,0,Q4414-P4414+1),0),0),6)</f>
        <v>#N/A</v>
      </c>
      <c r="S4414" s="36" t="e">
        <f ca="1">VLOOKUP(R4414,Lists!B:D,3,FALSE)</f>
        <v>#N/A</v>
      </c>
      <c r="T4414" s="36" t="str">
        <f>IF(F4414&lt;&gt;"",MATCH(R4414,'Maximum minutes'!B:B,0),"")</f>
        <v/>
      </c>
      <c r="U4414" s="36">
        <f ca="1">IF(F4414&lt;&gt;"",COUNTA(OFFSET('Maximum minutes'!$C$1,'Annexe A1 Cours'!T4414,0,1,50)),0)</f>
        <v>0</v>
      </c>
      <c r="V4414" s="37">
        <f ca="1">IFERROR(OFFSET('Maximum minutes'!$C$1,T4414+1,-1+MATCH(G4414,OFFSET('Maximum minutes'!$C$1,T4414-1,0,1,50),0)),0)</f>
        <v>0</v>
      </c>
      <c r="W4414" s="38">
        <f t="shared" ca="1" si="136"/>
        <v>0</v>
      </c>
    </row>
    <row r="4415" spans="1:23" s="36" customFormat="1" ht="18.75">
      <c r="A4415" s="34"/>
      <c r="B4415" s="39"/>
      <c r="C4415" s="39"/>
      <c r="D4415" s="35"/>
      <c r="E4415" s="40"/>
      <c r="F4415" s="39"/>
      <c r="G4415" s="39"/>
      <c r="H4415" s="39"/>
      <c r="I4415" s="34"/>
      <c r="J4415" s="34"/>
      <c r="K4415" s="34"/>
      <c r="L4415" s="34"/>
      <c r="M4415" s="43" t="str">
        <f ca="1">IFERROR(OFFSET('Maximum minutes'!$C$1,T4415,MATCH(IF(G4415&lt;&gt;"",G4415,F4415),OFFSET('Maximum minutes'!$C$1,T4415-1,0,1,U4415+1),0)-1)*IF(OR(ISNUMBER(J4415),J4415="sans examen"),1,0)*IF(W4415&lt;MinDate,1,0),"")</f>
        <v/>
      </c>
      <c r="N4415" s="36">
        <f t="shared" ca="1" si="137"/>
        <v>0</v>
      </c>
      <c r="O4415" s="36" t="e">
        <f ca="1">LEFT(OFFSET(Lists!$Q$2,MATCH(E4415,Lists!$R$3:$R$19,0),0),4)</f>
        <v>#N/A</v>
      </c>
      <c r="P4415" s="36" t="e">
        <f ca="1">MATCH(O4415,Lists!$S$2:$S$640,1)</f>
        <v>#N/A</v>
      </c>
      <c r="Q4415" s="36" t="e">
        <f ca="1">MATCH(LEFT(OFFSET(Lists!$Q$2,MATCH(E4415,Lists!$R$3:$R$19,0)+1,0),4),Lists!$S$3:$S$640,1)</f>
        <v>#N/A</v>
      </c>
      <c r="R4415" s="36" t="e">
        <f ca="1">LEFT(OFFSET(Lists!$S$2,P4415-1+MATCH(F4415,OFFSET(Lists!$T$3,P4415-1,0,Q4415-P4415+1),0),0),6)</f>
        <v>#N/A</v>
      </c>
      <c r="S4415" s="36" t="e">
        <f ca="1">VLOOKUP(R4415,Lists!B:D,3,FALSE)</f>
        <v>#N/A</v>
      </c>
      <c r="T4415" s="36" t="str">
        <f>IF(F4415&lt;&gt;"",MATCH(R4415,'Maximum minutes'!B:B,0),"")</f>
        <v/>
      </c>
      <c r="U4415" s="36">
        <f ca="1">IF(F4415&lt;&gt;"",COUNTA(OFFSET('Maximum minutes'!$C$1,'Annexe A1 Cours'!T4415,0,1,50)),0)</f>
        <v>0</v>
      </c>
      <c r="V4415" s="37">
        <f ca="1">IFERROR(OFFSET('Maximum minutes'!$C$1,T4415+1,-1+MATCH(G4415,OFFSET('Maximum minutes'!$C$1,T4415-1,0,1,50),0)),0)</f>
        <v>0</v>
      </c>
      <c r="W4415" s="38">
        <f t="shared" ca="1" si="136"/>
        <v>0</v>
      </c>
    </row>
    <row r="4416" spans="1:23" s="36" customFormat="1" ht="18.75">
      <c r="A4416" s="34"/>
      <c r="B4416" s="39"/>
      <c r="C4416" s="39"/>
      <c r="D4416" s="35"/>
      <c r="E4416" s="40"/>
      <c r="F4416" s="39"/>
      <c r="G4416" s="39"/>
      <c r="H4416" s="39"/>
      <c r="I4416" s="34"/>
      <c r="J4416" s="34"/>
      <c r="K4416" s="34"/>
      <c r="L4416" s="34"/>
      <c r="M4416" s="43" t="str">
        <f ca="1">IFERROR(OFFSET('Maximum minutes'!$C$1,T4416,MATCH(IF(G4416&lt;&gt;"",G4416,F4416),OFFSET('Maximum minutes'!$C$1,T4416-1,0,1,U4416+1),0)-1)*IF(OR(ISNUMBER(J4416),J4416="sans examen"),1,0)*IF(W4416&lt;MinDate,1,0),"")</f>
        <v/>
      </c>
      <c r="N4416" s="36">
        <f t="shared" ca="1" si="137"/>
        <v>0</v>
      </c>
      <c r="O4416" s="36" t="e">
        <f ca="1">LEFT(OFFSET(Lists!$Q$2,MATCH(E4416,Lists!$R$3:$R$19,0),0),4)</f>
        <v>#N/A</v>
      </c>
      <c r="P4416" s="36" t="e">
        <f ca="1">MATCH(O4416,Lists!$S$2:$S$640,1)</f>
        <v>#N/A</v>
      </c>
      <c r="Q4416" s="36" t="e">
        <f ca="1">MATCH(LEFT(OFFSET(Lists!$Q$2,MATCH(E4416,Lists!$R$3:$R$19,0)+1,0),4),Lists!$S$3:$S$640,1)</f>
        <v>#N/A</v>
      </c>
      <c r="R4416" s="36" t="e">
        <f ca="1">LEFT(OFFSET(Lists!$S$2,P4416-1+MATCH(F4416,OFFSET(Lists!$T$3,P4416-1,0,Q4416-P4416+1),0),0),6)</f>
        <v>#N/A</v>
      </c>
      <c r="S4416" s="36" t="e">
        <f ca="1">VLOOKUP(R4416,Lists!B:D,3,FALSE)</f>
        <v>#N/A</v>
      </c>
      <c r="T4416" s="36" t="str">
        <f>IF(F4416&lt;&gt;"",MATCH(R4416,'Maximum minutes'!B:B,0),"")</f>
        <v/>
      </c>
      <c r="U4416" s="36">
        <f ca="1">IF(F4416&lt;&gt;"",COUNTA(OFFSET('Maximum minutes'!$C$1,'Annexe A1 Cours'!T4416,0,1,50)),0)</f>
        <v>0</v>
      </c>
      <c r="V4416" s="37">
        <f ca="1">IFERROR(OFFSET('Maximum minutes'!$C$1,T4416+1,-1+MATCH(G4416,OFFSET('Maximum minutes'!$C$1,T4416-1,0,1,50),0)),0)</f>
        <v>0</v>
      </c>
      <c r="W4416" s="38">
        <f t="shared" ca="1" si="136"/>
        <v>0</v>
      </c>
    </row>
    <row r="4417" spans="1:23" s="36" customFormat="1" ht="18.75">
      <c r="A4417" s="34"/>
      <c r="B4417" s="39"/>
      <c r="C4417" s="39"/>
      <c r="D4417" s="35"/>
      <c r="E4417" s="40"/>
      <c r="F4417" s="39"/>
      <c r="G4417" s="39"/>
      <c r="H4417" s="39"/>
      <c r="I4417" s="34"/>
      <c r="J4417" s="34"/>
      <c r="K4417" s="34"/>
      <c r="L4417" s="34"/>
      <c r="M4417" s="43" t="str">
        <f ca="1">IFERROR(OFFSET('Maximum minutes'!$C$1,T4417,MATCH(IF(G4417&lt;&gt;"",G4417,F4417),OFFSET('Maximum minutes'!$C$1,T4417-1,0,1,U4417+1),0)-1)*IF(OR(ISNUMBER(J4417),J4417="sans examen"),1,0)*IF(W4417&lt;MinDate,1,0),"")</f>
        <v/>
      </c>
      <c r="N4417" s="36">
        <f t="shared" ca="1" si="137"/>
        <v>0</v>
      </c>
      <c r="O4417" s="36" t="e">
        <f ca="1">LEFT(OFFSET(Lists!$Q$2,MATCH(E4417,Lists!$R$3:$R$19,0),0),4)</f>
        <v>#N/A</v>
      </c>
      <c r="P4417" s="36" t="e">
        <f ca="1">MATCH(O4417,Lists!$S$2:$S$640,1)</f>
        <v>#N/A</v>
      </c>
      <c r="Q4417" s="36" t="e">
        <f ca="1">MATCH(LEFT(OFFSET(Lists!$Q$2,MATCH(E4417,Lists!$R$3:$R$19,0)+1,0),4),Lists!$S$3:$S$640,1)</f>
        <v>#N/A</v>
      </c>
      <c r="R4417" s="36" t="e">
        <f ca="1">LEFT(OFFSET(Lists!$S$2,P4417-1+MATCH(F4417,OFFSET(Lists!$T$3,P4417-1,0,Q4417-P4417+1),0),0),6)</f>
        <v>#N/A</v>
      </c>
      <c r="S4417" s="36" t="e">
        <f ca="1">VLOOKUP(R4417,Lists!B:D,3,FALSE)</f>
        <v>#N/A</v>
      </c>
      <c r="T4417" s="36" t="str">
        <f>IF(F4417&lt;&gt;"",MATCH(R4417,'Maximum minutes'!B:B,0),"")</f>
        <v/>
      </c>
      <c r="U4417" s="36">
        <f ca="1">IF(F4417&lt;&gt;"",COUNTA(OFFSET('Maximum minutes'!$C$1,'Annexe A1 Cours'!T4417,0,1,50)),0)</f>
        <v>0</v>
      </c>
      <c r="V4417" s="37">
        <f ca="1">IFERROR(OFFSET('Maximum minutes'!$C$1,T4417+1,-1+MATCH(G4417,OFFSET('Maximum minutes'!$C$1,T4417-1,0,1,50),0)),0)</f>
        <v>0</v>
      </c>
      <c r="W4417" s="38">
        <f t="shared" ca="1" si="136"/>
        <v>0</v>
      </c>
    </row>
    <row r="4418" spans="1:23" s="36" customFormat="1" ht="18.75">
      <c r="A4418" s="34"/>
      <c r="B4418" s="39"/>
      <c r="C4418" s="39"/>
      <c r="D4418" s="35"/>
      <c r="E4418" s="40"/>
      <c r="F4418" s="39"/>
      <c r="G4418" s="39"/>
      <c r="H4418" s="39"/>
      <c r="I4418" s="34"/>
      <c r="J4418" s="34"/>
      <c r="K4418" s="34"/>
      <c r="L4418" s="34"/>
      <c r="M4418" s="43" t="str">
        <f ca="1">IFERROR(OFFSET('Maximum minutes'!$C$1,T4418,MATCH(IF(G4418&lt;&gt;"",G4418,F4418),OFFSET('Maximum minutes'!$C$1,T4418-1,0,1,U4418+1),0)-1)*IF(OR(ISNUMBER(J4418),J4418="sans examen"),1,0)*IF(W4418&lt;MinDate,1,0),"")</f>
        <v/>
      </c>
      <c r="N4418" s="36">
        <f t="shared" ca="1" si="137"/>
        <v>0</v>
      </c>
      <c r="O4418" s="36" t="e">
        <f ca="1">LEFT(OFFSET(Lists!$Q$2,MATCH(E4418,Lists!$R$3:$R$19,0),0),4)</f>
        <v>#N/A</v>
      </c>
      <c r="P4418" s="36" t="e">
        <f ca="1">MATCH(O4418,Lists!$S$2:$S$640,1)</f>
        <v>#N/A</v>
      </c>
      <c r="Q4418" s="36" t="e">
        <f ca="1">MATCH(LEFT(OFFSET(Lists!$Q$2,MATCH(E4418,Lists!$R$3:$R$19,0)+1,0),4),Lists!$S$3:$S$640,1)</f>
        <v>#N/A</v>
      </c>
      <c r="R4418" s="36" t="e">
        <f ca="1">LEFT(OFFSET(Lists!$S$2,P4418-1+MATCH(F4418,OFFSET(Lists!$T$3,P4418-1,0,Q4418-P4418+1),0),0),6)</f>
        <v>#N/A</v>
      </c>
      <c r="S4418" s="36" t="e">
        <f ca="1">VLOOKUP(R4418,Lists!B:D,3,FALSE)</f>
        <v>#N/A</v>
      </c>
      <c r="T4418" s="36" t="str">
        <f>IF(F4418&lt;&gt;"",MATCH(R4418,'Maximum minutes'!B:B,0),"")</f>
        <v/>
      </c>
      <c r="U4418" s="36">
        <f ca="1">IF(F4418&lt;&gt;"",COUNTA(OFFSET('Maximum minutes'!$C$1,'Annexe A1 Cours'!T4418,0,1,50)),0)</f>
        <v>0</v>
      </c>
      <c r="V4418" s="37">
        <f ca="1">IFERROR(OFFSET('Maximum minutes'!$C$1,T4418+1,-1+MATCH(G4418,OFFSET('Maximum minutes'!$C$1,T4418-1,0,1,50),0)),0)</f>
        <v>0</v>
      </c>
      <c r="W4418" s="38">
        <f t="shared" ca="1" si="136"/>
        <v>0</v>
      </c>
    </row>
    <row r="4419" spans="1:23" s="36" customFormat="1" ht="18.75">
      <c r="A4419" s="34"/>
      <c r="B4419" s="39"/>
      <c r="C4419" s="39"/>
      <c r="D4419" s="35"/>
      <c r="E4419" s="40"/>
      <c r="F4419" s="39"/>
      <c r="G4419" s="39"/>
      <c r="H4419" s="39"/>
      <c r="I4419" s="34"/>
      <c r="J4419" s="34"/>
      <c r="K4419" s="34"/>
      <c r="L4419" s="34"/>
      <c r="M4419" s="43" t="str">
        <f ca="1">IFERROR(OFFSET('Maximum minutes'!$C$1,T4419,MATCH(IF(G4419&lt;&gt;"",G4419,F4419),OFFSET('Maximum minutes'!$C$1,T4419-1,0,1,U4419+1),0)-1)*IF(OR(ISNUMBER(J4419),J4419="sans examen"),1,0)*IF(W4419&lt;MinDate,1,0),"")</f>
        <v/>
      </c>
      <c r="N4419" s="36">
        <f t="shared" ca="1" si="137"/>
        <v>0</v>
      </c>
      <c r="O4419" s="36" t="e">
        <f ca="1">LEFT(OFFSET(Lists!$Q$2,MATCH(E4419,Lists!$R$3:$R$19,0),0),4)</f>
        <v>#N/A</v>
      </c>
      <c r="P4419" s="36" t="e">
        <f ca="1">MATCH(O4419,Lists!$S$2:$S$640,1)</f>
        <v>#N/A</v>
      </c>
      <c r="Q4419" s="36" t="e">
        <f ca="1">MATCH(LEFT(OFFSET(Lists!$Q$2,MATCH(E4419,Lists!$R$3:$R$19,0)+1,0),4),Lists!$S$3:$S$640,1)</f>
        <v>#N/A</v>
      </c>
      <c r="R4419" s="36" t="e">
        <f ca="1">LEFT(OFFSET(Lists!$S$2,P4419-1+MATCH(F4419,OFFSET(Lists!$T$3,P4419-1,0,Q4419-P4419+1),0),0),6)</f>
        <v>#N/A</v>
      </c>
      <c r="S4419" s="36" t="e">
        <f ca="1">VLOOKUP(R4419,Lists!B:D,3,FALSE)</f>
        <v>#N/A</v>
      </c>
      <c r="T4419" s="36" t="str">
        <f>IF(F4419&lt;&gt;"",MATCH(R4419,'Maximum minutes'!B:B,0),"")</f>
        <v/>
      </c>
      <c r="U4419" s="36">
        <f ca="1">IF(F4419&lt;&gt;"",COUNTA(OFFSET('Maximum minutes'!$C$1,'Annexe A1 Cours'!T4419,0,1,50)),0)</f>
        <v>0</v>
      </c>
      <c r="V4419" s="37">
        <f ca="1">IFERROR(OFFSET('Maximum minutes'!$C$1,T4419+1,-1+MATCH(G4419,OFFSET('Maximum minutes'!$C$1,T4419-1,0,1,50),0)),0)</f>
        <v>0</v>
      </c>
      <c r="W4419" s="38">
        <f t="shared" ca="1" si="136"/>
        <v>0</v>
      </c>
    </row>
    <row r="4420" spans="1:23" s="36" customFormat="1" ht="18.75">
      <c r="A4420" s="34"/>
      <c r="B4420" s="39"/>
      <c r="C4420" s="39"/>
      <c r="D4420" s="35"/>
      <c r="E4420" s="40"/>
      <c r="F4420" s="39"/>
      <c r="G4420" s="39"/>
      <c r="H4420" s="39"/>
      <c r="I4420" s="34"/>
      <c r="J4420" s="34"/>
      <c r="K4420" s="34"/>
      <c r="L4420" s="34"/>
      <c r="M4420" s="43" t="str">
        <f ca="1">IFERROR(OFFSET('Maximum minutes'!$C$1,T4420,MATCH(IF(G4420&lt;&gt;"",G4420,F4420),OFFSET('Maximum minutes'!$C$1,T4420-1,0,1,U4420+1),0)-1)*IF(OR(ISNUMBER(J4420),J4420="sans examen"),1,0)*IF(W4420&lt;MinDate,1,0),"")</f>
        <v/>
      </c>
      <c r="N4420" s="36">
        <f t="shared" ca="1" si="137"/>
        <v>0</v>
      </c>
      <c r="O4420" s="36" t="e">
        <f ca="1">LEFT(OFFSET(Lists!$Q$2,MATCH(E4420,Lists!$R$3:$R$19,0),0),4)</f>
        <v>#N/A</v>
      </c>
      <c r="P4420" s="36" t="e">
        <f ca="1">MATCH(O4420,Lists!$S$2:$S$640,1)</f>
        <v>#N/A</v>
      </c>
      <c r="Q4420" s="36" t="e">
        <f ca="1">MATCH(LEFT(OFFSET(Lists!$Q$2,MATCH(E4420,Lists!$R$3:$R$19,0)+1,0),4),Lists!$S$3:$S$640,1)</f>
        <v>#N/A</v>
      </c>
      <c r="R4420" s="36" t="e">
        <f ca="1">LEFT(OFFSET(Lists!$S$2,P4420-1+MATCH(F4420,OFFSET(Lists!$T$3,P4420-1,0,Q4420-P4420+1),0),0),6)</f>
        <v>#N/A</v>
      </c>
      <c r="S4420" s="36" t="e">
        <f ca="1">VLOOKUP(R4420,Lists!B:D,3,FALSE)</f>
        <v>#N/A</v>
      </c>
      <c r="T4420" s="36" t="str">
        <f>IF(F4420&lt;&gt;"",MATCH(R4420,'Maximum minutes'!B:B,0),"")</f>
        <v/>
      </c>
      <c r="U4420" s="36">
        <f ca="1">IF(F4420&lt;&gt;"",COUNTA(OFFSET('Maximum minutes'!$C$1,'Annexe A1 Cours'!T4420,0,1,50)),0)</f>
        <v>0</v>
      </c>
      <c r="V4420" s="37">
        <f ca="1">IFERROR(OFFSET('Maximum minutes'!$C$1,T4420+1,-1+MATCH(G4420,OFFSET('Maximum minutes'!$C$1,T4420-1,0,1,50),0)),0)</f>
        <v>0</v>
      </c>
      <c r="W4420" s="38">
        <f t="shared" ca="1" si="136"/>
        <v>0</v>
      </c>
    </row>
    <row r="4421" spans="1:23" s="36" customFormat="1" ht="18.75">
      <c r="A4421" s="34"/>
      <c r="B4421" s="39"/>
      <c r="C4421" s="39"/>
      <c r="D4421" s="35"/>
      <c r="E4421" s="40"/>
      <c r="F4421" s="39"/>
      <c r="G4421" s="39"/>
      <c r="H4421" s="39"/>
      <c r="I4421" s="34"/>
      <c r="J4421" s="34"/>
      <c r="K4421" s="34"/>
      <c r="L4421" s="34"/>
      <c r="M4421" s="43" t="str">
        <f ca="1">IFERROR(OFFSET('Maximum minutes'!$C$1,T4421,MATCH(IF(G4421&lt;&gt;"",G4421,F4421),OFFSET('Maximum minutes'!$C$1,T4421-1,0,1,U4421+1),0)-1)*IF(OR(ISNUMBER(J4421),J4421="sans examen"),1,0)*IF(W4421&lt;MinDate,1,0),"")</f>
        <v/>
      </c>
      <c r="N4421" s="36">
        <f t="shared" ca="1" si="137"/>
        <v>0</v>
      </c>
      <c r="O4421" s="36" t="e">
        <f ca="1">LEFT(OFFSET(Lists!$Q$2,MATCH(E4421,Lists!$R$3:$R$19,0),0),4)</f>
        <v>#N/A</v>
      </c>
      <c r="P4421" s="36" t="e">
        <f ca="1">MATCH(O4421,Lists!$S$2:$S$640,1)</f>
        <v>#N/A</v>
      </c>
      <c r="Q4421" s="36" t="e">
        <f ca="1">MATCH(LEFT(OFFSET(Lists!$Q$2,MATCH(E4421,Lists!$R$3:$R$19,0)+1,0),4),Lists!$S$3:$S$640,1)</f>
        <v>#N/A</v>
      </c>
      <c r="R4421" s="36" t="e">
        <f ca="1">LEFT(OFFSET(Lists!$S$2,P4421-1+MATCH(F4421,OFFSET(Lists!$T$3,P4421-1,0,Q4421-P4421+1),0),0),6)</f>
        <v>#N/A</v>
      </c>
      <c r="S4421" s="36" t="e">
        <f ca="1">VLOOKUP(R4421,Lists!B:D,3,FALSE)</f>
        <v>#N/A</v>
      </c>
      <c r="T4421" s="36" t="str">
        <f>IF(F4421&lt;&gt;"",MATCH(R4421,'Maximum minutes'!B:B,0),"")</f>
        <v/>
      </c>
      <c r="U4421" s="36">
        <f ca="1">IF(F4421&lt;&gt;"",COUNTA(OFFSET('Maximum minutes'!$C$1,'Annexe A1 Cours'!T4421,0,1,50)),0)</f>
        <v>0</v>
      </c>
      <c r="V4421" s="37">
        <f ca="1">IFERROR(OFFSET('Maximum minutes'!$C$1,T4421+1,-1+MATCH(G4421,OFFSET('Maximum minutes'!$C$1,T4421-1,0,1,50),0)),0)</f>
        <v>0</v>
      </c>
      <c r="W4421" s="38">
        <f t="shared" ca="1" si="136"/>
        <v>0</v>
      </c>
    </row>
    <row r="4422" spans="1:23" s="36" customFormat="1" ht="18.75">
      <c r="A4422" s="34"/>
      <c r="B4422" s="39"/>
      <c r="C4422" s="39"/>
      <c r="D4422" s="35"/>
      <c r="E4422" s="40"/>
      <c r="F4422" s="39"/>
      <c r="G4422" s="39"/>
      <c r="H4422" s="39"/>
      <c r="I4422" s="34"/>
      <c r="J4422" s="34"/>
      <c r="K4422" s="34"/>
      <c r="L4422" s="34"/>
      <c r="M4422" s="43" t="str">
        <f ca="1">IFERROR(OFFSET('Maximum minutes'!$C$1,T4422,MATCH(IF(G4422&lt;&gt;"",G4422,F4422),OFFSET('Maximum minutes'!$C$1,T4422-1,0,1,U4422+1),0)-1)*IF(OR(ISNUMBER(J4422),J4422="sans examen"),1,0)*IF(W4422&lt;MinDate,1,0),"")</f>
        <v/>
      </c>
      <c r="N4422" s="36">
        <f t="shared" ca="1" si="137"/>
        <v>0</v>
      </c>
      <c r="O4422" s="36" t="e">
        <f ca="1">LEFT(OFFSET(Lists!$Q$2,MATCH(E4422,Lists!$R$3:$R$19,0),0),4)</f>
        <v>#N/A</v>
      </c>
      <c r="P4422" s="36" t="e">
        <f ca="1">MATCH(O4422,Lists!$S$2:$S$640,1)</f>
        <v>#N/A</v>
      </c>
      <c r="Q4422" s="36" t="e">
        <f ca="1">MATCH(LEFT(OFFSET(Lists!$Q$2,MATCH(E4422,Lists!$R$3:$R$19,0)+1,0),4),Lists!$S$3:$S$640,1)</f>
        <v>#N/A</v>
      </c>
      <c r="R4422" s="36" t="e">
        <f ca="1">LEFT(OFFSET(Lists!$S$2,P4422-1+MATCH(F4422,OFFSET(Lists!$T$3,P4422-1,0,Q4422-P4422+1),0),0),6)</f>
        <v>#N/A</v>
      </c>
      <c r="S4422" s="36" t="e">
        <f ca="1">VLOOKUP(R4422,Lists!B:D,3,FALSE)</f>
        <v>#N/A</v>
      </c>
      <c r="T4422" s="36" t="str">
        <f>IF(F4422&lt;&gt;"",MATCH(R4422,'Maximum minutes'!B:B,0),"")</f>
        <v/>
      </c>
      <c r="U4422" s="36">
        <f ca="1">IF(F4422&lt;&gt;"",COUNTA(OFFSET('Maximum minutes'!$C$1,'Annexe A1 Cours'!T4422,0,1,50)),0)</f>
        <v>0</v>
      </c>
      <c r="V4422" s="37">
        <f ca="1">IFERROR(OFFSET('Maximum minutes'!$C$1,T4422+1,-1+MATCH(G4422,OFFSET('Maximum minutes'!$C$1,T4422-1,0,1,50),0)),0)</f>
        <v>0</v>
      </c>
      <c r="W4422" s="38">
        <f t="shared" ca="1" si="136"/>
        <v>0</v>
      </c>
    </row>
    <row r="4423" spans="1:23" s="36" customFormat="1" ht="18.75">
      <c r="A4423" s="34"/>
      <c r="B4423" s="39"/>
      <c r="C4423" s="39"/>
      <c r="D4423" s="35"/>
      <c r="E4423" s="40"/>
      <c r="F4423" s="39"/>
      <c r="G4423" s="39"/>
      <c r="H4423" s="39"/>
      <c r="I4423" s="34"/>
      <c r="J4423" s="34"/>
      <c r="K4423" s="34"/>
      <c r="L4423" s="34"/>
      <c r="M4423" s="43" t="str">
        <f ca="1">IFERROR(OFFSET('Maximum minutes'!$C$1,T4423,MATCH(IF(G4423&lt;&gt;"",G4423,F4423),OFFSET('Maximum minutes'!$C$1,T4423-1,0,1,U4423+1),0)-1)*IF(OR(ISNUMBER(J4423),J4423="sans examen"),1,0)*IF(W4423&lt;MinDate,1,0),"")</f>
        <v/>
      </c>
      <c r="N4423" s="36">
        <f t="shared" ca="1" si="137"/>
        <v>0</v>
      </c>
      <c r="O4423" s="36" t="e">
        <f ca="1">LEFT(OFFSET(Lists!$Q$2,MATCH(E4423,Lists!$R$3:$R$19,0),0),4)</f>
        <v>#N/A</v>
      </c>
      <c r="P4423" s="36" t="e">
        <f ca="1">MATCH(O4423,Lists!$S$2:$S$640,1)</f>
        <v>#N/A</v>
      </c>
      <c r="Q4423" s="36" t="e">
        <f ca="1">MATCH(LEFT(OFFSET(Lists!$Q$2,MATCH(E4423,Lists!$R$3:$R$19,0)+1,0),4),Lists!$S$3:$S$640,1)</f>
        <v>#N/A</v>
      </c>
      <c r="R4423" s="36" t="e">
        <f ca="1">LEFT(OFFSET(Lists!$S$2,P4423-1+MATCH(F4423,OFFSET(Lists!$T$3,P4423-1,0,Q4423-P4423+1),0),0),6)</f>
        <v>#N/A</v>
      </c>
      <c r="S4423" s="36" t="e">
        <f ca="1">VLOOKUP(R4423,Lists!B:D,3,FALSE)</f>
        <v>#N/A</v>
      </c>
      <c r="T4423" s="36" t="str">
        <f>IF(F4423&lt;&gt;"",MATCH(R4423,'Maximum minutes'!B:B,0),"")</f>
        <v/>
      </c>
      <c r="U4423" s="36">
        <f ca="1">IF(F4423&lt;&gt;"",COUNTA(OFFSET('Maximum minutes'!$C$1,'Annexe A1 Cours'!T4423,0,1,50)),0)</f>
        <v>0</v>
      </c>
      <c r="V4423" s="37">
        <f ca="1">IFERROR(OFFSET('Maximum minutes'!$C$1,T4423+1,-1+MATCH(G4423,OFFSET('Maximum minutes'!$C$1,T4423-1,0,1,50),0)),0)</f>
        <v>0</v>
      </c>
      <c r="W4423" s="38">
        <f t="shared" ref="W4423:W4486" ca="1" si="138">IFERROR(DATE(YEAR(D4423)+V4423,MONTH(D4423),DAY(D4423)),"")</f>
        <v>0</v>
      </c>
    </row>
    <row r="4424" spans="1:23" s="36" customFormat="1" ht="18.75">
      <c r="A4424" s="34"/>
      <c r="B4424" s="39"/>
      <c r="C4424" s="39"/>
      <c r="D4424" s="35"/>
      <c r="E4424" s="40"/>
      <c r="F4424" s="39"/>
      <c r="G4424" s="39"/>
      <c r="H4424" s="39"/>
      <c r="I4424" s="34"/>
      <c r="J4424" s="34"/>
      <c r="K4424" s="34"/>
      <c r="L4424" s="34"/>
      <c r="M4424" s="43" t="str">
        <f ca="1">IFERROR(OFFSET('Maximum minutes'!$C$1,T4424,MATCH(IF(G4424&lt;&gt;"",G4424,F4424),OFFSET('Maximum minutes'!$C$1,T4424-1,0,1,U4424+1),0)-1)*IF(OR(ISNUMBER(J4424),J4424="sans examen"),1,0)*IF(W4424&lt;MinDate,1,0),"")</f>
        <v/>
      </c>
      <c r="N4424" s="36">
        <f t="shared" ref="N4424:N4487" ca="1" si="139">IF(K4424&gt;0,MIN(K4424,M4424),0)*IF(M4424="",0,1)</f>
        <v>0</v>
      </c>
      <c r="O4424" s="36" t="e">
        <f ca="1">LEFT(OFFSET(Lists!$Q$2,MATCH(E4424,Lists!$R$3:$R$19,0),0),4)</f>
        <v>#N/A</v>
      </c>
      <c r="P4424" s="36" t="e">
        <f ca="1">MATCH(O4424,Lists!$S$2:$S$640,1)</f>
        <v>#N/A</v>
      </c>
      <c r="Q4424" s="36" t="e">
        <f ca="1">MATCH(LEFT(OFFSET(Lists!$Q$2,MATCH(E4424,Lists!$R$3:$R$19,0)+1,0),4),Lists!$S$3:$S$640,1)</f>
        <v>#N/A</v>
      </c>
      <c r="R4424" s="36" t="e">
        <f ca="1">LEFT(OFFSET(Lists!$S$2,P4424-1+MATCH(F4424,OFFSET(Lists!$T$3,P4424-1,0,Q4424-P4424+1),0),0),6)</f>
        <v>#N/A</v>
      </c>
      <c r="S4424" s="36" t="e">
        <f ca="1">VLOOKUP(R4424,Lists!B:D,3,FALSE)</f>
        <v>#N/A</v>
      </c>
      <c r="T4424" s="36" t="str">
        <f>IF(F4424&lt;&gt;"",MATCH(R4424,'Maximum minutes'!B:B,0),"")</f>
        <v/>
      </c>
      <c r="U4424" s="36">
        <f ca="1">IF(F4424&lt;&gt;"",COUNTA(OFFSET('Maximum minutes'!$C$1,'Annexe A1 Cours'!T4424,0,1,50)),0)</f>
        <v>0</v>
      </c>
      <c r="V4424" s="37">
        <f ca="1">IFERROR(OFFSET('Maximum minutes'!$C$1,T4424+1,-1+MATCH(G4424,OFFSET('Maximum minutes'!$C$1,T4424-1,0,1,50),0)),0)</f>
        <v>0</v>
      </c>
      <c r="W4424" s="38">
        <f t="shared" ca="1" si="138"/>
        <v>0</v>
      </c>
    </row>
    <row r="4425" spans="1:23" s="36" customFormat="1" ht="18.75">
      <c r="A4425" s="34"/>
      <c r="B4425" s="39"/>
      <c r="C4425" s="39"/>
      <c r="D4425" s="35"/>
      <c r="E4425" s="40"/>
      <c r="F4425" s="39"/>
      <c r="G4425" s="39"/>
      <c r="H4425" s="39"/>
      <c r="I4425" s="34"/>
      <c r="J4425" s="34"/>
      <c r="K4425" s="34"/>
      <c r="L4425" s="34"/>
      <c r="M4425" s="43" t="str">
        <f ca="1">IFERROR(OFFSET('Maximum minutes'!$C$1,T4425,MATCH(IF(G4425&lt;&gt;"",G4425,F4425),OFFSET('Maximum minutes'!$C$1,T4425-1,0,1,U4425+1),0)-1)*IF(OR(ISNUMBER(J4425),J4425="sans examen"),1,0)*IF(W4425&lt;MinDate,1,0),"")</f>
        <v/>
      </c>
      <c r="N4425" s="36">
        <f t="shared" ca="1" si="139"/>
        <v>0</v>
      </c>
      <c r="O4425" s="36" t="e">
        <f ca="1">LEFT(OFFSET(Lists!$Q$2,MATCH(E4425,Lists!$R$3:$R$19,0),0),4)</f>
        <v>#N/A</v>
      </c>
      <c r="P4425" s="36" t="e">
        <f ca="1">MATCH(O4425,Lists!$S$2:$S$640,1)</f>
        <v>#N/A</v>
      </c>
      <c r="Q4425" s="36" t="e">
        <f ca="1">MATCH(LEFT(OFFSET(Lists!$Q$2,MATCH(E4425,Lists!$R$3:$R$19,0)+1,0),4),Lists!$S$3:$S$640,1)</f>
        <v>#N/A</v>
      </c>
      <c r="R4425" s="36" t="e">
        <f ca="1">LEFT(OFFSET(Lists!$S$2,P4425-1+MATCH(F4425,OFFSET(Lists!$T$3,P4425-1,0,Q4425-P4425+1),0),0),6)</f>
        <v>#N/A</v>
      </c>
      <c r="S4425" s="36" t="e">
        <f ca="1">VLOOKUP(R4425,Lists!B:D,3,FALSE)</f>
        <v>#N/A</v>
      </c>
      <c r="T4425" s="36" t="str">
        <f>IF(F4425&lt;&gt;"",MATCH(R4425,'Maximum minutes'!B:B,0),"")</f>
        <v/>
      </c>
      <c r="U4425" s="36">
        <f ca="1">IF(F4425&lt;&gt;"",COUNTA(OFFSET('Maximum minutes'!$C$1,'Annexe A1 Cours'!T4425,0,1,50)),0)</f>
        <v>0</v>
      </c>
      <c r="V4425" s="37">
        <f ca="1">IFERROR(OFFSET('Maximum minutes'!$C$1,T4425+1,-1+MATCH(G4425,OFFSET('Maximum minutes'!$C$1,T4425-1,0,1,50),0)),0)</f>
        <v>0</v>
      </c>
      <c r="W4425" s="38">
        <f t="shared" ca="1" si="138"/>
        <v>0</v>
      </c>
    </row>
    <row r="4426" spans="1:23" s="36" customFormat="1" ht="18.75">
      <c r="A4426" s="34"/>
      <c r="B4426" s="39"/>
      <c r="C4426" s="39"/>
      <c r="D4426" s="35"/>
      <c r="E4426" s="40"/>
      <c r="F4426" s="39"/>
      <c r="G4426" s="39"/>
      <c r="H4426" s="39"/>
      <c r="I4426" s="34"/>
      <c r="J4426" s="34"/>
      <c r="K4426" s="34"/>
      <c r="L4426" s="34"/>
      <c r="M4426" s="43" t="str">
        <f ca="1">IFERROR(OFFSET('Maximum minutes'!$C$1,T4426,MATCH(IF(G4426&lt;&gt;"",G4426,F4426),OFFSET('Maximum minutes'!$C$1,T4426-1,0,1,U4426+1),0)-1)*IF(OR(ISNUMBER(J4426),J4426="sans examen"),1,0)*IF(W4426&lt;MinDate,1,0),"")</f>
        <v/>
      </c>
      <c r="N4426" s="36">
        <f t="shared" ca="1" si="139"/>
        <v>0</v>
      </c>
      <c r="O4426" s="36" t="e">
        <f ca="1">LEFT(OFFSET(Lists!$Q$2,MATCH(E4426,Lists!$R$3:$R$19,0),0),4)</f>
        <v>#N/A</v>
      </c>
      <c r="P4426" s="36" t="e">
        <f ca="1">MATCH(O4426,Lists!$S$2:$S$640,1)</f>
        <v>#N/A</v>
      </c>
      <c r="Q4426" s="36" t="e">
        <f ca="1">MATCH(LEFT(OFFSET(Lists!$Q$2,MATCH(E4426,Lists!$R$3:$R$19,0)+1,0),4),Lists!$S$3:$S$640,1)</f>
        <v>#N/A</v>
      </c>
      <c r="R4426" s="36" t="e">
        <f ca="1">LEFT(OFFSET(Lists!$S$2,P4426-1+MATCH(F4426,OFFSET(Lists!$T$3,P4426-1,0,Q4426-P4426+1),0),0),6)</f>
        <v>#N/A</v>
      </c>
      <c r="S4426" s="36" t="e">
        <f ca="1">VLOOKUP(R4426,Lists!B:D,3,FALSE)</f>
        <v>#N/A</v>
      </c>
      <c r="T4426" s="36" t="str">
        <f>IF(F4426&lt;&gt;"",MATCH(R4426,'Maximum minutes'!B:B,0),"")</f>
        <v/>
      </c>
      <c r="U4426" s="36">
        <f ca="1">IF(F4426&lt;&gt;"",COUNTA(OFFSET('Maximum minutes'!$C$1,'Annexe A1 Cours'!T4426,0,1,50)),0)</f>
        <v>0</v>
      </c>
      <c r="V4426" s="37">
        <f ca="1">IFERROR(OFFSET('Maximum minutes'!$C$1,T4426+1,-1+MATCH(G4426,OFFSET('Maximum minutes'!$C$1,T4426-1,0,1,50),0)),0)</f>
        <v>0</v>
      </c>
      <c r="W4426" s="38">
        <f t="shared" ca="1" si="138"/>
        <v>0</v>
      </c>
    </row>
    <row r="4427" spans="1:23" s="36" customFormat="1" ht="18.75">
      <c r="A4427" s="34"/>
      <c r="B4427" s="39"/>
      <c r="C4427" s="39"/>
      <c r="D4427" s="35"/>
      <c r="E4427" s="40"/>
      <c r="F4427" s="39"/>
      <c r="G4427" s="39"/>
      <c r="H4427" s="39"/>
      <c r="I4427" s="34"/>
      <c r="J4427" s="34"/>
      <c r="K4427" s="34"/>
      <c r="L4427" s="34"/>
      <c r="M4427" s="43" t="str">
        <f ca="1">IFERROR(OFFSET('Maximum minutes'!$C$1,T4427,MATCH(IF(G4427&lt;&gt;"",G4427,F4427),OFFSET('Maximum minutes'!$C$1,T4427-1,0,1,U4427+1),0)-1)*IF(OR(ISNUMBER(J4427),J4427="sans examen"),1,0)*IF(W4427&lt;MinDate,1,0),"")</f>
        <v/>
      </c>
      <c r="N4427" s="36">
        <f t="shared" ca="1" si="139"/>
        <v>0</v>
      </c>
      <c r="O4427" s="36" t="e">
        <f ca="1">LEFT(OFFSET(Lists!$Q$2,MATCH(E4427,Lists!$R$3:$R$19,0),0),4)</f>
        <v>#N/A</v>
      </c>
      <c r="P4427" s="36" t="e">
        <f ca="1">MATCH(O4427,Lists!$S$2:$S$640,1)</f>
        <v>#N/A</v>
      </c>
      <c r="Q4427" s="36" t="e">
        <f ca="1">MATCH(LEFT(OFFSET(Lists!$Q$2,MATCH(E4427,Lists!$R$3:$R$19,0)+1,0),4),Lists!$S$3:$S$640,1)</f>
        <v>#N/A</v>
      </c>
      <c r="R4427" s="36" t="e">
        <f ca="1">LEFT(OFFSET(Lists!$S$2,P4427-1+MATCH(F4427,OFFSET(Lists!$T$3,P4427-1,0,Q4427-P4427+1),0),0),6)</f>
        <v>#N/A</v>
      </c>
      <c r="S4427" s="36" t="e">
        <f ca="1">VLOOKUP(R4427,Lists!B:D,3,FALSE)</f>
        <v>#N/A</v>
      </c>
      <c r="T4427" s="36" t="str">
        <f>IF(F4427&lt;&gt;"",MATCH(R4427,'Maximum minutes'!B:B,0),"")</f>
        <v/>
      </c>
      <c r="U4427" s="36">
        <f ca="1">IF(F4427&lt;&gt;"",COUNTA(OFFSET('Maximum minutes'!$C$1,'Annexe A1 Cours'!T4427,0,1,50)),0)</f>
        <v>0</v>
      </c>
      <c r="V4427" s="37">
        <f ca="1">IFERROR(OFFSET('Maximum minutes'!$C$1,T4427+1,-1+MATCH(G4427,OFFSET('Maximum minutes'!$C$1,T4427-1,0,1,50),0)),0)</f>
        <v>0</v>
      </c>
      <c r="W4427" s="38">
        <f t="shared" ca="1" si="138"/>
        <v>0</v>
      </c>
    </row>
    <row r="4428" spans="1:23" s="36" customFormat="1" ht="18.75">
      <c r="A4428" s="34"/>
      <c r="B4428" s="39"/>
      <c r="C4428" s="39"/>
      <c r="D4428" s="35"/>
      <c r="E4428" s="40"/>
      <c r="F4428" s="39"/>
      <c r="G4428" s="39"/>
      <c r="H4428" s="39"/>
      <c r="I4428" s="34"/>
      <c r="J4428" s="34"/>
      <c r="K4428" s="34"/>
      <c r="L4428" s="34"/>
      <c r="M4428" s="43" t="str">
        <f ca="1">IFERROR(OFFSET('Maximum minutes'!$C$1,T4428,MATCH(IF(G4428&lt;&gt;"",G4428,F4428),OFFSET('Maximum minutes'!$C$1,T4428-1,0,1,U4428+1),0)-1)*IF(OR(ISNUMBER(J4428),J4428="sans examen"),1,0)*IF(W4428&lt;MinDate,1,0),"")</f>
        <v/>
      </c>
      <c r="N4428" s="36">
        <f t="shared" ca="1" si="139"/>
        <v>0</v>
      </c>
      <c r="O4428" s="36" t="e">
        <f ca="1">LEFT(OFFSET(Lists!$Q$2,MATCH(E4428,Lists!$R$3:$R$19,0),0),4)</f>
        <v>#N/A</v>
      </c>
      <c r="P4428" s="36" t="e">
        <f ca="1">MATCH(O4428,Lists!$S$2:$S$640,1)</f>
        <v>#N/A</v>
      </c>
      <c r="Q4428" s="36" t="e">
        <f ca="1">MATCH(LEFT(OFFSET(Lists!$Q$2,MATCH(E4428,Lists!$R$3:$R$19,0)+1,0),4),Lists!$S$3:$S$640,1)</f>
        <v>#N/A</v>
      </c>
      <c r="R4428" s="36" t="e">
        <f ca="1">LEFT(OFFSET(Lists!$S$2,P4428-1+MATCH(F4428,OFFSET(Lists!$T$3,P4428-1,0,Q4428-P4428+1),0),0),6)</f>
        <v>#N/A</v>
      </c>
      <c r="S4428" s="36" t="e">
        <f ca="1">VLOOKUP(R4428,Lists!B:D,3,FALSE)</f>
        <v>#N/A</v>
      </c>
      <c r="T4428" s="36" t="str">
        <f>IF(F4428&lt;&gt;"",MATCH(R4428,'Maximum minutes'!B:B,0),"")</f>
        <v/>
      </c>
      <c r="U4428" s="36">
        <f ca="1">IF(F4428&lt;&gt;"",COUNTA(OFFSET('Maximum minutes'!$C$1,'Annexe A1 Cours'!T4428,0,1,50)),0)</f>
        <v>0</v>
      </c>
      <c r="V4428" s="37">
        <f ca="1">IFERROR(OFFSET('Maximum minutes'!$C$1,T4428+1,-1+MATCH(G4428,OFFSET('Maximum minutes'!$C$1,T4428-1,0,1,50),0)),0)</f>
        <v>0</v>
      </c>
      <c r="W4428" s="38">
        <f t="shared" ca="1" si="138"/>
        <v>0</v>
      </c>
    </row>
    <row r="4429" spans="1:23" s="36" customFormat="1" ht="18.75">
      <c r="A4429" s="34"/>
      <c r="B4429" s="39"/>
      <c r="C4429" s="39"/>
      <c r="D4429" s="35"/>
      <c r="E4429" s="40"/>
      <c r="F4429" s="39"/>
      <c r="G4429" s="39"/>
      <c r="H4429" s="39"/>
      <c r="I4429" s="34"/>
      <c r="J4429" s="34"/>
      <c r="K4429" s="34"/>
      <c r="L4429" s="34"/>
      <c r="M4429" s="43" t="str">
        <f ca="1">IFERROR(OFFSET('Maximum minutes'!$C$1,T4429,MATCH(IF(G4429&lt;&gt;"",G4429,F4429),OFFSET('Maximum minutes'!$C$1,T4429-1,0,1,U4429+1),0)-1)*IF(OR(ISNUMBER(J4429),J4429="sans examen"),1,0)*IF(W4429&lt;MinDate,1,0),"")</f>
        <v/>
      </c>
      <c r="N4429" s="36">
        <f t="shared" ca="1" si="139"/>
        <v>0</v>
      </c>
      <c r="O4429" s="36" t="e">
        <f ca="1">LEFT(OFFSET(Lists!$Q$2,MATCH(E4429,Lists!$R$3:$R$19,0),0),4)</f>
        <v>#N/A</v>
      </c>
      <c r="P4429" s="36" t="e">
        <f ca="1">MATCH(O4429,Lists!$S$2:$S$640,1)</f>
        <v>#N/A</v>
      </c>
      <c r="Q4429" s="36" t="e">
        <f ca="1">MATCH(LEFT(OFFSET(Lists!$Q$2,MATCH(E4429,Lists!$R$3:$R$19,0)+1,0),4),Lists!$S$3:$S$640,1)</f>
        <v>#N/A</v>
      </c>
      <c r="R4429" s="36" t="e">
        <f ca="1">LEFT(OFFSET(Lists!$S$2,P4429-1+MATCH(F4429,OFFSET(Lists!$T$3,P4429-1,0,Q4429-P4429+1),0),0),6)</f>
        <v>#N/A</v>
      </c>
      <c r="S4429" s="36" t="e">
        <f ca="1">VLOOKUP(R4429,Lists!B:D,3,FALSE)</f>
        <v>#N/A</v>
      </c>
      <c r="T4429" s="36" t="str">
        <f>IF(F4429&lt;&gt;"",MATCH(R4429,'Maximum minutes'!B:B,0),"")</f>
        <v/>
      </c>
      <c r="U4429" s="36">
        <f ca="1">IF(F4429&lt;&gt;"",COUNTA(OFFSET('Maximum minutes'!$C$1,'Annexe A1 Cours'!T4429,0,1,50)),0)</f>
        <v>0</v>
      </c>
      <c r="V4429" s="37">
        <f ca="1">IFERROR(OFFSET('Maximum minutes'!$C$1,T4429+1,-1+MATCH(G4429,OFFSET('Maximum minutes'!$C$1,T4429-1,0,1,50),0)),0)</f>
        <v>0</v>
      </c>
      <c r="W4429" s="38">
        <f t="shared" ca="1" si="138"/>
        <v>0</v>
      </c>
    </row>
    <row r="4430" spans="1:23" s="36" customFormat="1" ht="18.75">
      <c r="A4430" s="34"/>
      <c r="B4430" s="39"/>
      <c r="C4430" s="39"/>
      <c r="D4430" s="35"/>
      <c r="E4430" s="40"/>
      <c r="F4430" s="39"/>
      <c r="G4430" s="39"/>
      <c r="H4430" s="39"/>
      <c r="I4430" s="34"/>
      <c r="J4430" s="34"/>
      <c r="K4430" s="34"/>
      <c r="L4430" s="34"/>
      <c r="M4430" s="43" t="str">
        <f ca="1">IFERROR(OFFSET('Maximum minutes'!$C$1,T4430,MATCH(IF(G4430&lt;&gt;"",G4430,F4430),OFFSET('Maximum minutes'!$C$1,T4430-1,0,1,U4430+1),0)-1)*IF(OR(ISNUMBER(J4430),J4430="sans examen"),1,0)*IF(W4430&lt;MinDate,1,0),"")</f>
        <v/>
      </c>
      <c r="N4430" s="36">
        <f t="shared" ca="1" si="139"/>
        <v>0</v>
      </c>
      <c r="O4430" s="36" t="e">
        <f ca="1">LEFT(OFFSET(Lists!$Q$2,MATCH(E4430,Lists!$R$3:$R$19,0),0),4)</f>
        <v>#N/A</v>
      </c>
      <c r="P4430" s="36" t="e">
        <f ca="1">MATCH(O4430,Lists!$S$2:$S$640,1)</f>
        <v>#N/A</v>
      </c>
      <c r="Q4430" s="36" t="e">
        <f ca="1">MATCH(LEFT(OFFSET(Lists!$Q$2,MATCH(E4430,Lists!$R$3:$R$19,0)+1,0),4),Lists!$S$3:$S$640,1)</f>
        <v>#N/A</v>
      </c>
      <c r="R4430" s="36" t="e">
        <f ca="1">LEFT(OFFSET(Lists!$S$2,P4430-1+MATCH(F4430,OFFSET(Lists!$T$3,P4430-1,0,Q4430-P4430+1),0),0),6)</f>
        <v>#N/A</v>
      </c>
      <c r="S4430" s="36" t="e">
        <f ca="1">VLOOKUP(R4430,Lists!B:D,3,FALSE)</f>
        <v>#N/A</v>
      </c>
      <c r="T4430" s="36" t="str">
        <f>IF(F4430&lt;&gt;"",MATCH(R4430,'Maximum minutes'!B:B,0),"")</f>
        <v/>
      </c>
      <c r="U4430" s="36">
        <f ca="1">IF(F4430&lt;&gt;"",COUNTA(OFFSET('Maximum minutes'!$C$1,'Annexe A1 Cours'!T4430,0,1,50)),0)</f>
        <v>0</v>
      </c>
      <c r="V4430" s="37">
        <f ca="1">IFERROR(OFFSET('Maximum minutes'!$C$1,T4430+1,-1+MATCH(G4430,OFFSET('Maximum minutes'!$C$1,T4430-1,0,1,50),0)),0)</f>
        <v>0</v>
      </c>
      <c r="W4430" s="38">
        <f t="shared" ca="1" si="138"/>
        <v>0</v>
      </c>
    </row>
    <row r="4431" spans="1:23" s="36" customFormat="1" ht="18.75">
      <c r="A4431" s="34"/>
      <c r="B4431" s="39"/>
      <c r="C4431" s="39"/>
      <c r="D4431" s="35"/>
      <c r="E4431" s="40"/>
      <c r="F4431" s="39"/>
      <c r="G4431" s="39"/>
      <c r="H4431" s="39"/>
      <c r="I4431" s="34"/>
      <c r="J4431" s="34"/>
      <c r="K4431" s="34"/>
      <c r="L4431" s="34"/>
      <c r="M4431" s="43" t="str">
        <f ca="1">IFERROR(OFFSET('Maximum minutes'!$C$1,T4431,MATCH(IF(G4431&lt;&gt;"",G4431,F4431),OFFSET('Maximum minutes'!$C$1,T4431-1,0,1,U4431+1),0)-1)*IF(OR(ISNUMBER(J4431),J4431="sans examen"),1,0)*IF(W4431&lt;MinDate,1,0),"")</f>
        <v/>
      </c>
      <c r="N4431" s="36">
        <f t="shared" ca="1" si="139"/>
        <v>0</v>
      </c>
      <c r="O4431" s="36" t="e">
        <f ca="1">LEFT(OFFSET(Lists!$Q$2,MATCH(E4431,Lists!$R$3:$R$19,0),0),4)</f>
        <v>#N/A</v>
      </c>
      <c r="P4431" s="36" t="e">
        <f ca="1">MATCH(O4431,Lists!$S$2:$S$640,1)</f>
        <v>#N/A</v>
      </c>
      <c r="Q4431" s="36" t="e">
        <f ca="1">MATCH(LEFT(OFFSET(Lists!$Q$2,MATCH(E4431,Lists!$R$3:$R$19,0)+1,0),4),Lists!$S$3:$S$640,1)</f>
        <v>#N/A</v>
      </c>
      <c r="R4431" s="36" t="e">
        <f ca="1">LEFT(OFFSET(Lists!$S$2,P4431-1+MATCH(F4431,OFFSET(Lists!$T$3,P4431-1,0,Q4431-P4431+1),0),0),6)</f>
        <v>#N/A</v>
      </c>
      <c r="S4431" s="36" t="e">
        <f ca="1">VLOOKUP(R4431,Lists!B:D,3,FALSE)</f>
        <v>#N/A</v>
      </c>
      <c r="T4431" s="36" t="str">
        <f>IF(F4431&lt;&gt;"",MATCH(R4431,'Maximum minutes'!B:B,0),"")</f>
        <v/>
      </c>
      <c r="U4431" s="36">
        <f ca="1">IF(F4431&lt;&gt;"",COUNTA(OFFSET('Maximum minutes'!$C$1,'Annexe A1 Cours'!T4431,0,1,50)),0)</f>
        <v>0</v>
      </c>
      <c r="V4431" s="37">
        <f ca="1">IFERROR(OFFSET('Maximum minutes'!$C$1,T4431+1,-1+MATCH(G4431,OFFSET('Maximum minutes'!$C$1,T4431-1,0,1,50),0)),0)</f>
        <v>0</v>
      </c>
      <c r="W4431" s="38">
        <f t="shared" ca="1" si="138"/>
        <v>0</v>
      </c>
    </row>
    <row r="4432" spans="1:23" s="36" customFormat="1" ht="18.75">
      <c r="A4432" s="34"/>
      <c r="B4432" s="39"/>
      <c r="C4432" s="39"/>
      <c r="D4432" s="35"/>
      <c r="E4432" s="40"/>
      <c r="F4432" s="39"/>
      <c r="G4432" s="39"/>
      <c r="H4432" s="39"/>
      <c r="I4432" s="34"/>
      <c r="J4432" s="34"/>
      <c r="K4432" s="34"/>
      <c r="L4432" s="34"/>
      <c r="M4432" s="43" t="str">
        <f ca="1">IFERROR(OFFSET('Maximum minutes'!$C$1,T4432,MATCH(IF(G4432&lt;&gt;"",G4432,F4432),OFFSET('Maximum minutes'!$C$1,T4432-1,0,1,U4432+1),0)-1)*IF(OR(ISNUMBER(J4432),J4432="sans examen"),1,0)*IF(W4432&lt;MinDate,1,0),"")</f>
        <v/>
      </c>
      <c r="N4432" s="36">
        <f t="shared" ca="1" si="139"/>
        <v>0</v>
      </c>
      <c r="O4432" s="36" t="e">
        <f ca="1">LEFT(OFFSET(Lists!$Q$2,MATCH(E4432,Lists!$R$3:$R$19,0),0),4)</f>
        <v>#N/A</v>
      </c>
      <c r="P4432" s="36" t="e">
        <f ca="1">MATCH(O4432,Lists!$S$2:$S$640,1)</f>
        <v>#N/A</v>
      </c>
      <c r="Q4432" s="36" t="e">
        <f ca="1">MATCH(LEFT(OFFSET(Lists!$Q$2,MATCH(E4432,Lists!$R$3:$R$19,0)+1,0),4),Lists!$S$3:$S$640,1)</f>
        <v>#N/A</v>
      </c>
      <c r="R4432" s="36" t="e">
        <f ca="1">LEFT(OFFSET(Lists!$S$2,P4432-1+MATCH(F4432,OFFSET(Lists!$T$3,P4432-1,0,Q4432-P4432+1),0),0),6)</f>
        <v>#N/A</v>
      </c>
      <c r="S4432" s="36" t="e">
        <f ca="1">VLOOKUP(R4432,Lists!B:D,3,FALSE)</f>
        <v>#N/A</v>
      </c>
      <c r="T4432" s="36" t="str">
        <f>IF(F4432&lt;&gt;"",MATCH(R4432,'Maximum minutes'!B:B,0),"")</f>
        <v/>
      </c>
      <c r="U4432" s="36">
        <f ca="1">IF(F4432&lt;&gt;"",COUNTA(OFFSET('Maximum minutes'!$C$1,'Annexe A1 Cours'!T4432,0,1,50)),0)</f>
        <v>0</v>
      </c>
      <c r="V4432" s="37">
        <f ca="1">IFERROR(OFFSET('Maximum minutes'!$C$1,T4432+1,-1+MATCH(G4432,OFFSET('Maximum minutes'!$C$1,T4432-1,0,1,50),0)),0)</f>
        <v>0</v>
      </c>
      <c r="W4432" s="38">
        <f t="shared" ca="1" si="138"/>
        <v>0</v>
      </c>
    </row>
    <row r="4433" spans="1:23" s="36" customFormat="1" ht="18.75">
      <c r="A4433" s="34"/>
      <c r="B4433" s="39"/>
      <c r="C4433" s="39"/>
      <c r="D4433" s="35"/>
      <c r="E4433" s="40"/>
      <c r="F4433" s="39"/>
      <c r="G4433" s="39"/>
      <c r="H4433" s="39"/>
      <c r="I4433" s="34"/>
      <c r="J4433" s="34"/>
      <c r="K4433" s="34"/>
      <c r="L4433" s="34"/>
      <c r="M4433" s="43" t="str">
        <f ca="1">IFERROR(OFFSET('Maximum minutes'!$C$1,T4433,MATCH(IF(G4433&lt;&gt;"",G4433,F4433),OFFSET('Maximum minutes'!$C$1,T4433-1,0,1,U4433+1),0)-1)*IF(OR(ISNUMBER(J4433),J4433="sans examen"),1,0)*IF(W4433&lt;MinDate,1,0),"")</f>
        <v/>
      </c>
      <c r="N4433" s="36">
        <f t="shared" ca="1" si="139"/>
        <v>0</v>
      </c>
      <c r="O4433" s="36" t="e">
        <f ca="1">LEFT(OFFSET(Lists!$Q$2,MATCH(E4433,Lists!$R$3:$R$19,0),0),4)</f>
        <v>#N/A</v>
      </c>
      <c r="P4433" s="36" t="e">
        <f ca="1">MATCH(O4433,Lists!$S$2:$S$640,1)</f>
        <v>#N/A</v>
      </c>
      <c r="Q4433" s="36" t="e">
        <f ca="1">MATCH(LEFT(OFFSET(Lists!$Q$2,MATCH(E4433,Lists!$R$3:$R$19,0)+1,0),4),Lists!$S$3:$S$640,1)</f>
        <v>#N/A</v>
      </c>
      <c r="R4433" s="36" t="e">
        <f ca="1">LEFT(OFFSET(Lists!$S$2,P4433-1+MATCH(F4433,OFFSET(Lists!$T$3,P4433-1,0,Q4433-P4433+1),0),0),6)</f>
        <v>#N/A</v>
      </c>
      <c r="S4433" s="36" t="e">
        <f ca="1">VLOOKUP(R4433,Lists!B:D,3,FALSE)</f>
        <v>#N/A</v>
      </c>
      <c r="T4433" s="36" t="str">
        <f>IF(F4433&lt;&gt;"",MATCH(R4433,'Maximum minutes'!B:B,0),"")</f>
        <v/>
      </c>
      <c r="U4433" s="36">
        <f ca="1">IF(F4433&lt;&gt;"",COUNTA(OFFSET('Maximum minutes'!$C$1,'Annexe A1 Cours'!T4433,0,1,50)),0)</f>
        <v>0</v>
      </c>
      <c r="V4433" s="37">
        <f ca="1">IFERROR(OFFSET('Maximum minutes'!$C$1,T4433+1,-1+MATCH(G4433,OFFSET('Maximum minutes'!$C$1,T4433-1,0,1,50),0)),0)</f>
        <v>0</v>
      </c>
      <c r="W4433" s="38">
        <f t="shared" ca="1" si="138"/>
        <v>0</v>
      </c>
    </row>
    <row r="4434" spans="1:23" s="36" customFormat="1" ht="18.75">
      <c r="A4434" s="34"/>
      <c r="B4434" s="39"/>
      <c r="C4434" s="39"/>
      <c r="D4434" s="35"/>
      <c r="E4434" s="40"/>
      <c r="F4434" s="39"/>
      <c r="G4434" s="39"/>
      <c r="H4434" s="39"/>
      <c r="I4434" s="34"/>
      <c r="J4434" s="34"/>
      <c r="K4434" s="34"/>
      <c r="L4434" s="34"/>
      <c r="M4434" s="43" t="str">
        <f ca="1">IFERROR(OFFSET('Maximum minutes'!$C$1,T4434,MATCH(IF(G4434&lt;&gt;"",G4434,F4434),OFFSET('Maximum minutes'!$C$1,T4434-1,0,1,U4434+1),0)-1)*IF(OR(ISNUMBER(J4434),J4434="sans examen"),1,0)*IF(W4434&lt;MinDate,1,0),"")</f>
        <v/>
      </c>
      <c r="N4434" s="36">
        <f t="shared" ca="1" si="139"/>
        <v>0</v>
      </c>
      <c r="O4434" s="36" t="e">
        <f ca="1">LEFT(OFFSET(Lists!$Q$2,MATCH(E4434,Lists!$R$3:$R$19,0),0),4)</f>
        <v>#N/A</v>
      </c>
      <c r="P4434" s="36" t="e">
        <f ca="1">MATCH(O4434,Lists!$S$2:$S$640,1)</f>
        <v>#N/A</v>
      </c>
      <c r="Q4434" s="36" t="e">
        <f ca="1">MATCH(LEFT(OFFSET(Lists!$Q$2,MATCH(E4434,Lists!$R$3:$R$19,0)+1,0),4),Lists!$S$3:$S$640,1)</f>
        <v>#N/A</v>
      </c>
      <c r="R4434" s="36" t="e">
        <f ca="1">LEFT(OFFSET(Lists!$S$2,P4434-1+MATCH(F4434,OFFSET(Lists!$T$3,P4434-1,0,Q4434-P4434+1),0),0),6)</f>
        <v>#N/A</v>
      </c>
      <c r="S4434" s="36" t="e">
        <f ca="1">VLOOKUP(R4434,Lists!B:D,3,FALSE)</f>
        <v>#N/A</v>
      </c>
      <c r="T4434" s="36" t="str">
        <f>IF(F4434&lt;&gt;"",MATCH(R4434,'Maximum minutes'!B:B,0),"")</f>
        <v/>
      </c>
      <c r="U4434" s="36">
        <f ca="1">IF(F4434&lt;&gt;"",COUNTA(OFFSET('Maximum minutes'!$C$1,'Annexe A1 Cours'!T4434,0,1,50)),0)</f>
        <v>0</v>
      </c>
      <c r="V4434" s="37">
        <f ca="1">IFERROR(OFFSET('Maximum minutes'!$C$1,T4434+1,-1+MATCH(G4434,OFFSET('Maximum minutes'!$C$1,T4434-1,0,1,50),0)),0)</f>
        <v>0</v>
      </c>
      <c r="W4434" s="38">
        <f t="shared" ca="1" si="138"/>
        <v>0</v>
      </c>
    </row>
    <row r="4435" spans="1:23" s="36" customFormat="1" ht="18.75">
      <c r="A4435" s="34"/>
      <c r="B4435" s="39"/>
      <c r="C4435" s="39"/>
      <c r="D4435" s="35"/>
      <c r="E4435" s="40"/>
      <c r="F4435" s="39"/>
      <c r="G4435" s="39"/>
      <c r="H4435" s="39"/>
      <c r="I4435" s="34"/>
      <c r="J4435" s="34"/>
      <c r="K4435" s="34"/>
      <c r="L4435" s="34"/>
      <c r="M4435" s="43" t="str">
        <f ca="1">IFERROR(OFFSET('Maximum minutes'!$C$1,T4435,MATCH(IF(G4435&lt;&gt;"",G4435,F4435),OFFSET('Maximum minutes'!$C$1,T4435-1,0,1,U4435+1),0)-1)*IF(OR(ISNUMBER(J4435),J4435="sans examen"),1,0)*IF(W4435&lt;MinDate,1,0),"")</f>
        <v/>
      </c>
      <c r="N4435" s="36">
        <f t="shared" ca="1" si="139"/>
        <v>0</v>
      </c>
      <c r="O4435" s="36" t="e">
        <f ca="1">LEFT(OFFSET(Lists!$Q$2,MATCH(E4435,Lists!$R$3:$R$19,0),0),4)</f>
        <v>#N/A</v>
      </c>
      <c r="P4435" s="36" t="e">
        <f ca="1">MATCH(O4435,Lists!$S$2:$S$640,1)</f>
        <v>#N/A</v>
      </c>
      <c r="Q4435" s="36" t="e">
        <f ca="1">MATCH(LEFT(OFFSET(Lists!$Q$2,MATCH(E4435,Lists!$R$3:$R$19,0)+1,0),4),Lists!$S$3:$S$640,1)</f>
        <v>#N/A</v>
      </c>
      <c r="R4435" s="36" t="e">
        <f ca="1">LEFT(OFFSET(Lists!$S$2,P4435-1+MATCH(F4435,OFFSET(Lists!$T$3,P4435-1,0,Q4435-P4435+1),0),0),6)</f>
        <v>#N/A</v>
      </c>
      <c r="S4435" s="36" t="e">
        <f ca="1">VLOOKUP(R4435,Lists!B:D,3,FALSE)</f>
        <v>#N/A</v>
      </c>
      <c r="T4435" s="36" t="str">
        <f>IF(F4435&lt;&gt;"",MATCH(R4435,'Maximum minutes'!B:B,0),"")</f>
        <v/>
      </c>
      <c r="U4435" s="36">
        <f ca="1">IF(F4435&lt;&gt;"",COUNTA(OFFSET('Maximum minutes'!$C$1,'Annexe A1 Cours'!T4435,0,1,50)),0)</f>
        <v>0</v>
      </c>
      <c r="V4435" s="37">
        <f ca="1">IFERROR(OFFSET('Maximum minutes'!$C$1,T4435+1,-1+MATCH(G4435,OFFSET('Maximum minutes'!$C$1,T4435-1,0,1,50),0)),0)</f>
        <v>0</v>
      </c>
      <c r="W4435" s="38">
        <f t="shared" ca="1" si="138"/>
        <v>0</v>
      </c>
    </row>
    <row r="4436" spans="1:23" s="36" customFormat="1" ht="18.75">
      <c r="A4436" s="34"/>
      <c r="B4436" s="39"/>
      <c r="C4436" s="39"/>
      <c r="D4436" s="35"/>
      <c r="E4436" s="40"/>
      <c r="F4436" s="39"/>
      <c r="G4436" s="39"/>
      <c r="H4436" s="39"/>
      <c r="I4436" s="34"/>
      <c r="J4436" s="34"/>
      <c r="K4436" s="34"/>
      <c r="L4436" s="34"/>
      <c r="M4436" s="43" t="str">
        <f ca="1">IFERROR(OFFSET('Maximum minutes'!$C$1,T4436,MATCH(IF(G4436&lt;&gt;"",G4436,F4436),OFFSET('Maximum minutes'!$C$1,T4436-1,0,1,U4436+1),0)-1)*IF(OR(ISNUMBER(J4436),J4436="sans examen"),1,0)*IF(W4436&lt;MinDate,1,0),"")</f>
        <v/>
      </c>
      <c r="N4436" s="36">
        <f t="shared" ca="1" si="139"/>
        <v>0</v>
      </c>
      <c r="O4436" s="36" t="e">
        <f ca="1">LEFT(OFFSET(Lists!$Q$2,MATCH(E4436,Lists!$R$3:$R$19,0),0),4)</f>
        <v>#N/A</v>
      </c>
      <c r="P4436" s="36" t="e">
        <f ca="1">MATCH(O4436,Lists!$S$2:$S$640,1)</f>
        <v>#N/A</v>
      </c>
      <c r="Q4436" s="36" t="e">
        <f ca="1">MATCH(LEFT(OFFSET(Lists!$Q$2,MATCH(E4436,Lists!$R$3:$R$19,0)+1,0),4),Lists!$S$3:$S$640,1)</f>
        <v>#N/A</v>
      </c>
      <c r="R4436" s="36" t="e">
        <f ca="1">LEFT(OFFSET(Lists!$S$2,P4436-1+MATCH(F4436,OFFSET(Lists!$T$3,P4436-1,0,Q4436-P4436+1),0),0),6)</f>
        <v>#N/A</v>
      </c>
      <c r="S4436" s="36" t="e">
        <f ca="1">VLOOKUP(R4436,Lists!B:D,3,FALSE)</f>
        <v>#N/A</v>
      </c>
      <c r="T4436" s="36" t="str">
        <f>IF(F4436&lt;&gt;"",MATCH(R4436,'Maximum minutes'!B:B,0),"")</f>
        <v/>
      </c>
      <c r="U4436" s="36">
        <f ca="1">IF(F4436&lt;&gt;"",COUNTA(OFFSET('Maximum minutes'!$C$1,'Annexe A1 Cours'!T4436,0,1,50)),0)</f>
        <v>0</v>
      </c>
      <c r="V4436" s="37">
        <f ca="1">IFERROR(OFFSET('Maximum minutes'!$C$1,T4436+1,-1+MATCH(G4436,OFFSET('Maximum minutes'!$C$1,T4436-1,0,1,50),0)),0)</f>
        <v>0</v>
      </c>
      <c r="W4436" s="38">
        <f t="shared" ca="1" si="138"/>
        <v>0</v>
      </c>
    </row>
    <row r="4437" spans="1:23" s="36" customFormat="1" ht="18.75">
      <c r="A4437" s="34"/>
      <c r="B4437" s="39"/>
      <c r="C4437" s="39"/>
      <c r="D4437" s="35"/>
      <c r="E4437" s="40"/>
      <c r="F4437" s="39"/>
      <c r="G4437" s="39"/>
      <c r="H4437" s="39"/>
      <c r="I4437" s="34"/>
      <c r="J4437" s="34"/>
      <c r="K4437" s="34"/>
      <c r="L4437" s="34"/>
      <c r="M4437" s="43" t="str">
        <f ca="1">IFERROR(OFFSET('Maximum minutes'!$C$1,T4437,MATCH(IF(G4437&lt;&gt;"",G4437,F4437),OFFSET('Maximum minutes'!$C$1,T4437-1,0,1,U4437+1),0)-1)*IF(OR(ISNUMBER(J4437),J4437="sans examen"),1,0)*IF(W4437&lt;MinDate,1,0),"")</f>
        <v/>
      </c>
      <c r="N4437" s="36">
        <f t="shared" ca="1" si="139"/>
        <v>0</v>
      </c>
      <c r="O4437" s="36" t="e">
        <f ca="1">LEFT(OFFSET(Lists!$Q$2,MATCH(E4437,Lists!$R$3:$R$19,0),0),4)</f>
        <v>#N/A</v>
      </c>
      <c r="P4437" s="36" t="e">
        <f ca="1">MATCH(O4437,Lists!$S$2:$S$640,1)</f>
        <v>#N/A</v>
      </c>
      <c r="Q4437" s="36" t="e">
        <f ca="1">MATCH(LEFT(OFFSET(Lists!$Q$2,MATCH(E4437,Lists!$R$3:$R$19,0)+1,0),4),Lists!$S$3:$S$640,1)</f>
        <v>#N/A</v>
      </c>
      <c r="R4437" s="36" t="e">
        <f ca="1">LEFT(OFFSET(Lists!$S$2,P4437-1+MATCH(F4437,OFFSET(Lists!$T$3,P4437-1,0,Q4437-P4437+1),0),0),6)</f>
        <v>#N/A</v>
      </c>
      <c r="S4437" s="36" t="e">
        <f ca="1">VLOOKUP(R4437,Lists!B:D,3,FALSE)</f>
        <v>#N/A</v>
      </c>
      <c r="T4437" s="36" t="str">
        <f>IF(F4437&lt;&gt;"",MATCH(R4437,'Maximum minutes'!B:B,0),"")</f>
        <v/>
      </c>
      <c r="U4437" s="36">
        <f ca="1">IF(F4437&lt;&gt;"",COUNTA(OFFSET('Maximum minutes'!$C$1,'Annexe A1 Cours'!T4437,0,1,50)),0)</f>
        <v>0</v>
      </c>
      <c r="V4437" s="37">
        <f ca="1">IFERROR(OFFSET('Maximum minutes'!$C$1,T4437+1,-1+MATCH(G4437,OFFSET('Maximum minutes'!$C$1,T4437-1,0,1,50),0)),0)</f>
        <v>0</v>
      </c>
      <c r="W4437" s="38">
        <f t="shared" ca="1" si="138"/>
        <v>0</v>
      </c>
    </row>
    <row r="4438" spans="1:23" s="36" customFormat="1" ht="18.75">
      <c r="A4438" s="34"/>
      <c r="B4438" s="39"/>
      <c r="C4438" s="39"/>
      <c r="D4438" s="35"/>
      <c r="E4438" s="40"/>
      <c r="F4438" s="39"/>
      <c r="G4438" s="39"/>
      <c r="H4438" s="39"/>
      <c r="I4438" s="34"/>
      <c r="J4438" s="34"/>
      <c r="K4438" s="34"/>
      <c r="L4438" s="34"/>
      <c r="M4438" s="43" t="str">
        <f ca="1">IFERROR(OFFSET('Maximum minutes'!$C$1,T4438,MATCH(IF(G4438&lt;&gt;"",G4438,F4438),OFFSET('Maximum minutes'!$C$1,T4438-1,0,1,U4438+1),0)-1)*IF(OR(ISNUMBER(J4438),J4438="sans examen"),1,0)*IF(W4438&lt;MinDate,1,0),"")</f>
        <v/>
      </c>
      <c r="N4438" s="36">
        <f t="shared" ca="1" si="139"/>
        <v>0</v>
      </c>
      <c r="O4438" s="36" t="e">
        <f ca="1">LEFT(OFFSET(Lists!$Q$2,MATCH(E4438,Lists!$R$3:$R$19,0),0),4)</f>
        <v>#N/A</v>
      </c>
      <c r="P4438" s="36" t="e">
        <f ca="1">MATCH(O4438,Lists!$S$2:$S$640,1)</f>
        <v>#N/A</v>
      </c>
      <c r="Q4438" s="36" t="e">
        <f ca="1">MATCH(LEFT(OFFSET(Lists!$Q$2,MATCH(E4438,Lists!$R$3:$R$19,0)+1,0),4),Lists!$S$3:$S$640,1)</f>
        <v>#N/A</v>
      </c>
      <c r="R4438" s="36" t="e">
        <f ca="1">LEFT(OFFSET(Lists!$S$2,P4438-1+MATCH(F4438,OFFSET(Lists!$T$3,P4438-1,0,Q4438-P4438+1),0),0),6)</f>
        <v>#N/A</v>
      </c>
      <c r="S4438" s="36" t="e">
        <f ca="1">VLOOKUP(R4438,Lists!B:D,3,FALSE)</f>
        <v>#N/A</v>
      </c>
      <c r="T4438" s="36" t="str">
        <f>IF(F4438&lt;&gt;"",MATCH(R4438,'Maximum minutes'!B:B,0),"")</f>
        <v/>
      </c>
      <c r="U4438" s="36">
        <f ca="1">IF(F4438&lt;&gt;"",COUNTA(OFFSET('Maximum minutes'!$C$1,'Annexe A1 Cours'!T4438,0,1,50)),0)</f>
        <v>0</v>
      </c>
      <c r="V4438" s="37">
        <f ca="1">IFERROR(OFFSET('Maximum minutes'!$C$1,T4438+1,-1+MATCH(G4438,OFFSET('Maximum minutes'!$C$1,T4438-1,0,1,50),0)),0)</f>
        <v>0</v>
      </c>
      <c r="W4438" s="38">
        <f t="shared" ca="1" si="138"/>
        <v>0</v>
      </c>
    </row>
    <row r="4439" spans="1:23" s="36" customFormat="1" ht="18.75">
      <c r="A4439" s="34"/>
      <c r="B4439" s="39"/>
      <c r="C4439" s="39"/>
      <c r="D4439" s="35"/>
      <c r="E4439" s="40"/>
      <c r="F4439" s="39"/>
      <c r="G4439" s="39"/>
      <c r="H4439" s="39"/>
      <c r="I4439" s="34"/>
      <c r="J4439" s="34"/>
      <c r="K4439" s="34"/>
      <c r="L4439" s="34"/>
      <c r="M4439" s="43" t="str">
        <f ca="1">IFERROR(OFFSET('Maximum minutes'!$C$1,T4439,MATCH(IF(G4439&lt;&gt;"",G4439,F4439),OFFSET('Maximum minutes'!$C$1,T4439-1,0,1,U4439+1),0)-1)*IF(OR(ISNUMBER(J4439),J4439="sans examen"),1,0)*IF(W4439&lt;MinDate,1,0),"")</f>
        <v/>
      </c>
      <c r="N4439" s="36">
        <f t="shared" ca="1" si="139"/>
        <v>0</v>
      </c>
      <c r="O4439" s="36" t="e">
        <f ca="1">LEFT(OFFSET(Lists!$Q$2,MATCH(E4439,Lists!$R$3:$R$19,0),0),4)</f>
        <v>#N/A</v>
      </c>
      <c r="P4439" s="36" t="e">
        <f ca="1">MATCH(O4439,Lists!$S$2:$S$640,1)</f>
        <v>#N/A</v>
      </c>
      <c r="Q4439" s="36" t="e">
        <f ca="1">MATCH(LEFT(OFFSET(Lists!$Q$2,MATCH(E4439,Lists!$R$3:$R$19,0)+1,0),4),Lists!$S$3:$S$640,1)</f>
        <v>#N/A</v>
      </c>
      <c r="R4439" s="36" t="e">
        <f ca="1">LEFT(OFFSET(Lists!$S$2,P4439-1+MATCH(F4439,OFFSET(Lists!$T$3,P4439-1,0,Q4439-P4439+1),0),0),6)</f>
        <v>#N/A</v>
      </c>
      <c r="S4439" s="36" t="e">
        <f ca="1">VLOOKUP(R4439,Lists!B:D,3,FALSE)</f>
        <v>#N/A</v>
      </c>
      <c r="T4439" s="36" t="str">
        <f>IF(F4439&lt;&gt;"",MATCH(R4439,'Maximum minutes'!B:B,0),"")</f>
        <v/>
      </c>
      <c r="U4439" s="36">
        <f ca="1">IF(F4439&lt;&gt;"",COUNTA(OFFSET('Maximum minutes'!$C$1,'Annexe A1 Cours'!T4439,0,1,50)),0)</f>
        <v>0</v>
      </c>
      <c r="V4439" s="37">
        <f ca="1">IFERROR(OFFSET('Maximum minutes'!$C$1,T4439+1,-1+MATCH(G4439,OFFSET('Maximum minutes'!$C$1,T4439-1,0,1,50),0)),0)</f>
        <v>0</v>
      </c>
      <c r="W4439" s="38">
        <f t="shared" ca="1" si="138"/>
        <v>0</v>
      </c>
    </row>
    <row r="4440" spans="1:23" s="36" customFormat="1" ht="18.75">
      <c r="A4440" s="34"/>
      <c r="B4440" s="39"/>
      <c r="C4440" s="39"/>
      <c r="D4440" s="35"/>
      <c r="E4440" s="40"/>
      <c r="F4440" s="39"/>
      <c r="G4440" s="39"/>
      <c r="H4440" s="39"/>
      <c r="I4440" s="34"/>
      <c r="J4440" s="34"/>
      <c r="K4440" s="34"/>
      <c r="L4440" s="34"/>
      <c r="M4440" s="43" t="str">
        <f ca="1">IFERROR(OFFSET('Maximum minutes'!$C$1,T4440,MATCH(IF(G4440&lt;&gt;"",G4440,F4440),OFFSET('Maximum minutes'!$C$1,T4440-1,0,1,U4440+1),0)-1)*IF(OR(ISNUMBER(J4440),J4440="sans examen"),1,0)*IF(W4440&lt;MinDate,1,0),"")</f>
        <v/>
      </c>
      <c r="N4440" s="36">
        <f t="shared" ca="1" si="139"/>
        <v>0</v>
      </c>
      <c r="O4440" s="36" t="e">
        <f ca="1">LEFT(OFFSET(Lists!$Q$2,MATCH(E4440,Lists!$R$3:$R$19,0),0),4)</f>
        <v>#N/A</v>
      </c>
      <c r="P4440" s="36" t="e">
        <f ca="1">MATCH(O4440,Lists!$S$2:$S$640,1)</f>
        <v>#N/A</v>
      </c>
      <c r="Q4440" s="36" t="e">
        <f ca="1">MATCH(LEFT(OFFSET(Lists!$Q$2,MATCH(E4440,Lists!$R$3:$R$19,0)+1,0),4),Lists!$S$3:$S$640,1)</f>
        <v>#N/A</v>
      </c>
      <c r="R4440" s="36" t="e">
        <f ca="1">LEFT(OFFSET(Lists!$S$2,P4440-1+MATCH(F4440,OFFSET(Lists!$T$3,P4440-1,0,Q4440-P4440+1),0),0),6)</f>
        <v>#N/A</v>
      </c>
      <c r="S4440" s="36" t="e">
        <f ca="1">VLOOKUP(R4440,Lists!B:D,3,FALSE)</f>
        <v>#N/A</v>
      </c>
      <c r="T4440" s="36" t="str">
        <f>IF(F4440&lt;&gt;"",MATCH(R4440,'Maximum minutes'!B:B,0),"")</f>
        <v/>
      </c>
      <c r="U4440" s="36">
        <f ca="1">IF(F4440&lt;&gt;"",COUNTA(OFFSET('Maximum minutes'!$C$1,'Annexe A1 Cours'!T4440,0,1,50)),0)</f>
        <v>0</v>
      </c>
      <c r="V4440" s="37">
        <f ca="1">IFERROR(OFFSET('Maximum minutes'!$C$1,T4440+1,-1+MATCH(G4440,OFFSET('Maximum minutes'!$C$1,T4440-1,0,1,50),0)),0)</f>
        <v>0</v>
      </c>
      <c r="W4440" s="38">
        <f t="shared" ca="1" si="138"/>
        <v>0</v>
      </c>
    </row>
    <row r="4441" spans="1:23" s="36" customFormat="1" ht="18.75">
      <c r="A4441" s="34"/>
      <c r="B4441" s="39"/>
      <c r="C4441" s="39"/>
      <c r="D4441" s="35"/>
      <c r="E4441" s="40"/>
      <c r="F4441" s="39"/>
      <c r="G4441" s="39"/>
      <c r="H4441" s="39"/>
      <c r="I4441" s="34"/>
      <c r="J4441" s="34"/>
      <c r="K4441" s="34"/>
      <c r="L4441" s="34"/>
      <c r="M4441" s="43" t="str">
        <f ca="1">IFERROR(OFFSET('Maximum minutes'!$C$1,T4441,MATCH(IF(G4441&lt;&gt;"",G4441,F4441),OFFSET('Maximum minutes'!$C$1,T4441-1,0,1,U4441+1),0)-1)*IF(OR(ISNUMBER(J4441),J4441="sans examen"),1,0)*IF(W4441&lt;MinDate,1,0),"")</f>
        <v/>
      </c>
      <c r="N4441" s="36">
        <f t="shared" ca="1" si="139"/>
        <v>0</v>
      </c>
      <c r="O4441" s="36" t="e">
        <f ca="1">LEFT(OFFSET(Lists!$Q$2,MATCH(E4441,Lists!$R$3:$R$19,0),0),4)</f>
        <v>#N/A</v>
      </c>
      <c r="P4441" s="36" t="e">
        <f ca="1">MATCH(O4441,Lists!$S$2:$S$640,1)</f>
        <v>#N/A</v>
      </c>
      <c r="Q4441" s="36" t="e">
        <f ca="1">MATCH(LEFT(OFFSET(Lists!$Q$2,MATCH(E4441,Lists!$R$3:$R$19,0)+1,0),4),Lists!$S$3:$S$640,1)</f>
        <v>#N/A</v>
      </c>
      <c r="R4441" s="36" t="e">
        <f ca="1">LEFT(OFFSET(Lists!$S$2,P4441-1+MATCH(F4441,OFFSET(Lists!$T$3,P4441-1,0,Q4441-P4441+1),0),0),6)</f>
        <v>#N/A</v>
      </c>
      <c r="S4441" s="36" t="e">
        <f ca="1">VLOOKUP(R4441,Lists!B:D,3,FALSE)</f>
        <v>#N/A</v>
      </c>
      <c r="T4441" s="36" t="str">
        <f>IF(F4441&lt;&gt;"",MATCH(R4441,'Maximum minutes'!B:B,0),"")</f>
        <v/>
      </c>
      <c r="U4441" s="36">
        <f ca="1">IF(F4441&lt;&gt;"",COUNTA(OFFSET('Maximum minutes'!$C$1,'Annexe A1 Cours'!T4441,0,1,50)),0)</f>
        <v>0</v>
      </c>
      <c r="V4441" s="37">
        <f ca="1">IFERROR(OFFSET('Maximum minutes'!$C$1,T4441+1,-1+MATCH(G4441,OFFSET('Maximum minutes'!$C$1,T4441-1,0,1,50),0)),0)</f>
        <v>0</v>
      </c>
      <c r="W4441" s="38">
        <f t="shared" ca="1" si="138"/>
        <v>0</v>
      </c>
    </row>
    <row r="4442" spans="1:23" s="36" customFormat="1" ht="18.75">
      <c r="A4442" s="34"/>
      <c r="B4442" s="39"/>
      <c r="C4442" s="39"/>
      <c r="D4442" s="35"/>
      <c r="E4442" s="40"/>
      <c r="F4442" s="39"/>
      <c r="G4442" s="39"/>
      <c r="H4442" s="39"/>
      <c r="I4442" s="34"/>
      <c r="J4442" s="34"/>
      <c r="K4442" s="34"/>
      <c r="L4442" s="34"/>
      <c r="M4442" s="43" t="str">
        <f ca="1">IFERROR(OFFSET('Maximum minutes'!$C$1,T4442,MATCH(IF(G4442&lt;&gt;"",G4442,F4442),OFFSET('Maximum minutes'!$C$1,T4442-1,0,1,U4442+1),0)-1)*IF(OR(ISNUMBER(J4442),J4442="sans examen"),1,0)*IF(W4442&lt;MinDate,1,0),"")</f>
        <v/>
      </c>
      <c r="N4442" s="36">
        <f t="shared" ca="1" si="139"/>
        <v>0</v>
      </c>
      <c r="O4442" s="36" t="e">
        <f ca="1">LEFT(OFFSET(Lists!$Q$2,MATCH(E4442,Lists!$R$3:$R$19,0),0),4)</f>
        <v>#N/A</v>
      </c>
      <c r="P4442" s="36" t="e">
        <f ca="1">MATCH(O4442,Lists!$S$2:$S$640,1)</f>
        <v>#N/A</v>
      </c>
      <c r="Q4442" s="36" t="e">
        <f ca="1">MATCH(LEFT(OFFSET(Lists!$Q$2,MATCH(E4442,Lists!$R$3:$R$19,0)+1,0),4),Lists!$S$3:$S$640,1)</f>
        <v>#N/A</v>
      </c>
      <c r="R4442" s="36" t="e">
        <f ca="1">LEFT(OFFSET(Lists!$S$2,P4442-1+MATCH(F4442,OFFSET(Lists!$T$3,P4442-1,0,Q4442-P4442+1),0),0),6)</f>
        <v>#N/A</v>
      </c>
      <c r="S4442" s="36" t="e">
        <f ca="1">VLOOKUP(R4442,Lists!B:D,3,FALSE)</f>
        <v>#N/A</v>
      </c>
      <c r="T4442" s="36" t="str">
        <f>IF(F4442&lt;&gt;"",MATCH(R4442,'Maximum minutes'!B:B,0),"")</f>
        <v/>
      </c>
      <c r="U4442" s="36">
        <f ca="1">IF(F4442&lt;&gt;"",COUNTA(OFFSET('Maximum minutes'!$C$1,'Annexe A1 Cours'!T4442,0,1,50)),0)</f>
        <v>0</v>
      </c>
      <c r="V4442" s="37">
        <f ca="1">IFERROR(OFFSET('Maximum minutes'!$C$1,T4442+1,-1+MATCH(G4442,OFFSET('Maximum minutes'!$C$1,T4442-1,0,1,50),0)),0)</f>
        <v>0</v>
      </c>
      <c r="W4442" s="38">
        <f t="shared" ca="1" si="138"/>
        <v>0</v>
      </c>
    </row>
    <row r="4443" spans="1:23" s="36" customFormat="1" ht="18.75">
      <c r="A4443" s="34"/>
      <c r="B4443" s="39"/>
      <c r="C4443" s="39"/>
      <c r="D4443" s="35"/>
      <c r="E4443" s="40"/>
      <c r="F4443" s="39"/>
      <c r="G4443" s="39"/>
      <c r="H4443" s="39"/>
      <c r="I4443" s="34"/>
      <c r="J4443" s="34"/>
      <c r="K4443" s="34"/>
      <c r="L4443" s="34"/>
      <c r="M4443" s="43" t="str">
        <f ca="1">IFERROR(OFFSET('Maximum minutes'!$C$1,T4443,MATCH(IF(G4443&lt;&gt;"",G4443,F4443),OFFSET('Maximum minutes'!$C$1,T4443-1,0,1,U4443+1),0)-1)*IF(OR(ISNUMBER(J4443),J4443="sans examen"),1,0)*IF(W4443&lt;MinDate,1,0),"")</f>
        <v/>
      </c>
      <c r="N4443" s="36">
        <f t="shared" ca="1" si="139"/>
        <v>0</v>
      </c>
      <c r="O4443" s="36" t="e">
        <f ca="1">LEFT(OFFSET(Lists!$Q$2,MATCH(E4443,Lists!$R$3:$R$19,0),0),4)</f>
        <v>#N/A</v>
      </c>
      <c r="P4443" s="36" t="e">
        <f ca="1">MATCH(O4443,Lists!$S$2:$S$640,1)</f>
        <v>#N/A</v>
      </c>
      <c r="Q4443" s="36" t="e">
        <f ca="1">MATCH(LEFT(OFFSET(Lists!$Q$2,MATCH(E4443,Lists!$R$3:$R$19,0)+1,0),4),Lists!$S$3:$S$640,1)</f>
        <v>#N/A</v>
      </c>
      <c r="R4443" s="36" t="e">
        <f ca="1">LEFT(OFFSET(Lists!$S$2,P4443-1+MATCH(F4443,OFFSET(Lists!$T$3,P4443-1,0,Q4443-P4443+1),0),0),6)</f>
        <v>#N/A</v>
      </c>
      <c r="S4443" s="36" t="e">
        <f ca="1">VLOOKUP(R4443,Lists!B:D,3,FALSE)</f>
        <v>#N/A</v>
      </c>
      <c r="T4443" s="36" t="str">
        <f>IF(F4443&lt;&gt;"",MATCH(R4443,'Maximum minutes'!B:B,0),"")</f>
        <v/>
      </c>
      <c r="U4443" s="36">
        <f ca="1">IF(F4443&lt;&gt;"",COUNTA(OFFSET('Maximum minutes'!$C$1,'Annexe A1 Cours'!T4443,0,1,50)),0)</f>
        <v>0</v>
      </c>
      <c r="V4443" s="37">
        <f ca="1">IFERROR(OFFSET('Maximum minutes'!$C$1,T4443+1,-1+MATCH(G4443,OFFSET('Maximum minutes'!$C$1,T4443-1,0,1,50),0)),0)</f>
        <v>0</v>
      </c>
      <c r="W4443" s="38">
        <f t="shared" ca="1" si="138"/>
        <v>0</v>
      </c>
    </row>
    <row r="4444" spans="1:23" s="36" customFormat="1" ht="18.75">
      <c r="A4444" s="34"/>
      <c r="B4444" s="39"/>
      <c r="C4444" s="39"/>
      <c r="D4444" s="35"/>
      <c r="E4444" s="40"/>
      <c r="F4444" s="39"/>
      <c r="G4444" s="39"/>
      <c r="H4444" s="39"/>
      <c r="I4444" s="34"/>
      <c r="J4444" s="34"/>
      <c r="K4444" s="34"/>
      <c r="L4444" s="34"/>
      <c r="M4444" s="43" t="str">
        <f ca="1">IFERROR(OFFSET('Maximum minutes'!$C$1,T4444,MATCH(IF(G4444&lt;&gt;"",G4444,F4444),OFFSET('Maximum minutes'!$C$1,T4444-1,0,1,U4444+1),0)-1)*IF(OR(ISNUMBER(J4444),J4444="sans examen"),1,0)*IF(W4444&lt;MinDate,1,0),"")</f>
        <v/>
      </c>
      <c r="N4444" s="36">
        <f t="shared" ca="1" si="139"/>
        <v>0</v>
      </c>
      <c r="O4444" s="36" t="e">
        <f ca="1">LEFT(OFFSET(Lists!$Q$2,MATCH(E4444,Lists!$R$3:$R$19,0),0),4)</f>
        <v>#N/A</v>
      </c>
      <c r="P4444" s="36" t="e">
        <f ca="1">MATCH(O4444,Lists!$S$2:$S$640,1)</f>
        <v>#N/A</v>
      </c>
      <c r="Q4444" s="36" t="e">
        <f ca="1">MATCH(LEFT(OFFSET(Lists!$Q$2,MATCH(E4444,Lists!$R$3:$R$19,0)+1,0),4),Lists!$S$3:$S$640,1)</f>
        <v>#N/A</v>
      </c>
      <c r="R4444" s="36" t="e">
        <f ca="1">LEFT(OFFSET(Lists!$S$2,P4444-1+MATCH(F4444,OFFSET(Lists!$T$3,P4444-1,0,Q4444-P4444+1),0),0),6)</f>
        <v>#N/A</v>
      </c>
      <c r="S4444" s="36" t="e">
        <f ca="1">VLOOKUP(R4444,Lists!B:D,3,FALSE)</f>
        <v>#N/A</v>
      </c>
      <c r="T4444" s="36" t="str">
        <f>IF(F4444&lt;&gt;"",MATCH(R4444,'Maximum minutes'!B:B,0),"")</f>
        <v/>
      </c>
      <c r="U4444" s="36">
        <f ca="1">IF(F4444&lt;&gt;"",COUNTA(OFFSET('Maximum minutes'!$C$1,'Annexe A1 Cours'!T4444,0,1,50)),0)</f>
        <v>0</v>
      </c>
      <c r="V4444" s="37">
        <f ca="1">IFERROR(OFFSET('Maximum minutes'!$C$1,T4444+1,-1+MATCH(G4444,OFFSET('Maximum minutes'!$C$1,T4444-1,0,1,50),0)),0)</f>
        <v>0</v>
      </c>
      <c r="W4444" s="38">
        <f t="shared" ca="1" si="138"/>
        <v>0</v>
      </c>
    </row>
    <row r="4445" spans="1:23" s="36" customFormat="1" ht="18.75">
      <c r="A4445" s="34"/>
      <c r="B4445" s="39"/>
      <c r="C4445" s="39"/>
      <c r="D4445" s="35"/>
      <c r="E4445" s="40"/>
      <c r="F4445" s="39"/>
      <c r="G4445" s="39"/>
      <c r="H4445" s="39"/>
      <c r="I4445" s="34"/>
      <c r="J4445" s="34"/>
      <c r="K4445" s="34"/>
      <c r="L4445" s="34"/>
      <c r="M4445" s="43" t="str">
        <f ca="1">IFERROR(OFFSET('Maximum minutes'!$C$1,T4445,MATCH(IF(G4445&lt;&gt;"",G4445,F4445),OFFSET('Maximum minutes'!$C$1,T4445-1,0,1,U4445+1),0)-1)*IF(OR(ISNUMBER(J4445),J4445="sans examen"),1,0)*IF(W4445&lt;MinDate,1,0),"")</f>
        <v/>
      </c>
      <c r="N4445" s="36">
        <f t="shared" ca="1" si="139"/>
        <v>0</v>
      </c>
      <c r="O4445" s="36" t="e">
        <f ca="1">LEFT(OFFSET(Lists!$Q$2,MATCH(E4445,Lists!$R$3:$R$19,0),0),4)</f>
        <v>#N/A</v>
      </c>
      <c r="P4445" s="36" t="e">
        <f ca="1">MATCH(O4445,Lists!$S$2:$S$640,1)</f>
        <v>#N/A</v>
      </c>
      <c r="Q4445" s="36" t="e">
        <f ca="1">MATCH(LEFT(OFFSET(Lists!$Q$2,MATCH(E4445,Lists!$R$3:$R$19,0)+1,0),4),Lists!$S$3:$S$640,1)</f>
        <v>#N/A</v>
      </c>
      <c r="R4445" s="36" t="e">
        <f ca="1">LEFT(OFFSET(Lists!$S$2,P4445-1+MATCH(F4445,OFFSET(Lists!$T$3,P4445-1,0,Q4445-P4445+1),0),0),6)</f>
        <v>#N/A</v>
      </c>
      <c r="S4445" s="36" t="e">
        <f ca="1">VLOOKUP(R4445,Lists!B:D,3,FALSE)</f>
        <v>#N/A</v>
      </c>
      <c r="T4445" s="36" t="str">
        <f>IF(F4445&lt;&gt;"",MATCH(R4445,'Maximum minutes'!B:B,0),"")</f>
        <v/>
      </c>
      <c r="U4445" s="36">
        <f ca="1">IF(F4445&lt;&gt;"",COUNTA(OFFSET('Maximum minutes'!$C$1,'Annexe A1 Cours'!T4445,0,1,50)),0)</f>
        <v>0</v>
      </c>
      <c r="V4445" s="37">
        <f ca="1">IFERROR(OFFSET('Maximum minutes'!$C$1,T4445+1,-1+MATCH(G4445,OFFSET('Maximum minutes'!$C$1,T4445-1,0,1,50),0)),0)</f>
        <v>0</v>
      </c>
      <c r="W4445" s="38">
        <f t="shared" ca="1" si="138"/>
        <v>0</v>
      </c>
    </row>
    <row r="4446" spans="1:23" s="36" customFormat="1" ht="18.75">
      <c r="A4446" s="34"/>
      <c r="B4446" s="39"/>
      <c r="C4446" s="39"/>
      <c r="D4446" s="35"/>
      <c r="E4446" s="40"/>
      <c r="F4446" s="39"/>
      <c r="G4446" s="39"/>
      <c r="H4446" s="39"/>
      <c r="I4446" s="34"/>
      <c r="J4446" s="34"/>
      <c r="K4446" s="34"/>
      <c r="L4446" s="34"/>
      <c r="M4446" s="43" t="str">
        <f ca="1">IFERROR(OFFSET('Maximum minutes'!$C$1,T4446,MATCH(IF(G4446&lt;&gt;"",G4446,F4446),OFFSET('Maximum minutes'!$C$1,T4446-1,0,1,U4446+1),0)-1)*IF(OR(ISNUMBER(J4446),J4446="sans examen"),1,0)*IF(W4446&lt;MinDate,1,0),"")</f>
        <v/>
      </c>
      <c r="N4446" s="36">
        <f t="shared" ca="1" si="139"/>
        <v>0</v>
      </c>
      <c r="O4446" s="36" t="e">
        <f ca="1">LEFT(OFFSET(Lists!$Q$2,MATCH(E4446,Lists!$R$3:$R$19,0),0),4)</f>
        <v>#N/A</v>
      </c>
      <c r="P4446" s="36" t="e">
        <f ca="1">MATCH(O4446,Lists!$S$2:$S$640,1)</f>
        <v>#N/A</v>
      </c>
      <c r="Q4446" s="36" t="e">
        <f ca="1">MATCH(LEFT(OFFSET(Lists!$Q$2,MATCH(E4446,Lists!$R$3:$R$19,0)+1,0),4),Lists!$S$3:$S$640,1)</f>
        <v>#N/A</v>
      </c>
      <c r="R4446" s="36" t="e">
        <f ca="1">LEFT(OFFSET(Lists!$S$2,P4446-1+MATCH(F4446,OFFSET(Lists!$T$3,P4446-1,0,Q4446-P4446+1),0),0),6)</f>
        <v>#N/A</v>
      </c>
      <c r="S4446" s="36" t="e">
        <f ca="1">VLOOKUP(R4446,Lists!B:D,3,FALSE)</f>
        <v>#N/A</v>
      </c>
      <c r="T4446" s="36" t="str">
        <f>IF(F4446&lt;&gt;"",MATCH(R4446,'Maximum minutes'!B:B,0),"")</f>
        <v/>
      </c>
      <c r="U4446" s="36">
        <f ca="1">IF(F4446&lt;&gt;"",COUNTA(OFFSET('Maximum minutes'!$C$1,'Annexe A1 Cours'!T4446,0,1,50)),0)</f>
        <v>0</v>
      </c>
      <c r="V4446" s="37">
        <f ca="1">IFERROR(OFFSET('Maximum minutes'!$C$1,T4446+1,-1+MATCH(G4446,OFFSET('Maximum minutes'!$C$1,T4446-1,0,1,50),0)),0)</f>
        <v>0</v>
      </c>
      <c r="W4446" s="38">
        <f t="shared" ca="1" si="138"/>
        <v>0</v>
      </c>
    </row>
    <row r="4447" spans="1:23" s="36" customFormat="1" ht="18.75">
      <c r="A4447" s="34"/>
      <c r="B4447" s="39"/>
      <c r="C4447" s="39"/>
      <c r="D4447" s="35"/>
      <c r="E4447" s="40"/>
      <c r="F4447" s="39"/>
      <c r="G4447" s="39"/>
      <c r="H4447" s="39"/>
      <c r="I4447" s="34"/>
      <c r="J4447" s="34"/>
      <c r="K4447" s="34"/>
      <c r="L4447" s="34"/>
      <c r="M4447" s="43" t="str">
        <f ca="1">IFERROR(OFFSET('Maximum minutes'!$C$1,T4447,MATCH(IF(G4447&lt;&gt;"",G4447,F4447),OFFSET('Maximum minutes'!$C$1,T4447-1,0,1,U4447+1),0)-1)*IF(OR(ISNUMBER(J4447),J4447="sans examen"),1,0)*IF(W4447&lt;MinDate,1,0),"")</f>
        <v/>
      </c>
      <c r="N4447" s="36">
        <f t="shared" ca="1" si="139"/>
        <v>0</v>
      </c>
      <c r="O4447" s="36" t="e">
        <f ca="1">LEFT(OFFSET(Lists!$Q$2,MATCH(E4447,Lists!$R$3:$R$19,0),0),4)</f>
        <v>#N/A</v>
      </c>
      <c r="P4447" s="36" t="e">
        <f ca="1">MATCH(O4447,Lists!$S$2:$S$640,1)</f>
        <v>#N/A</v>
      </c>
      <c r="Q4447" s="36" t="e">
        <f ca="1">MATCH(LEFT(OFFSET(Lists!$Q$2,MATCH(E4447,Lists!$R$3:$R$19,0)+1,0),4),Lists!$S$3:$S$640,1)</f>
        <v>#N/A</v>
      </c>
      <c r="R4447" s="36" t="e">
        <f ca="1">LEFT(OFFSET(Lists!$S$2,P4447-1+MATCH(F4447,OFFSET(Lists!$T$3,P4447-1,0,Q4447-P4447+1),0),0),6)</f>
        <v>#N/A</v>
      </c>
      <c r="S4447" s="36" t="e">
        <f ca="1">VLOOKUP(R4447,Lists!B:D,3,FALSE)</f>
        <v>#N/A</v>
      </c>
      <c r="T4447" s="36" t="str">
        <f>IF(F4447&lt;&gt;"",MATCH(R4447,'Maximum minutes'!B:B,0),"")</f>
        <v/>
      </c>
      <c r="U4447" s="36">
        <f ca="1">IF(F4447&lt;&gt;"",COUNTA(OFFSET('Maximum minutes'!$C$1,'Annexe A1 Cours'!T4447,0,1,50)),0)</f>
        <v>0</v>
      </c>
      <c r="V4447" s="37">
        <f ca="1">IFERROR(OFFSET('Maximum minutes'!$C$1,T4447+1,-1+MATCH(G4447,OFFSET('Maximum minutes'!$C$1,T4447-1,0,1,50),0)),0)</f>
        <v>0</v>
      </c>
      <c r="W4447" s="38">
        <f t="shared" ca="1" si="138"/>
        <v>0</v>
      </c>
    </row>
    <row r="4448" spans="1:23" s="36" customFormat="1" ht="18.75">
      <c r="A4448" s="34"/>
      <c r="B4448" s="39"/>
      <c r="C4448" s="39"/>
      <c r="D4448" s="35"/>
      <c r="E4448" s="40"/>
      <c r="F4448" s="39"/>
      <c r="G4448" s="39"/>
      <c r="H4448" s="39"/>
      <c r="I4448" s="34"/>
      <c r="J4448" s="34"/>
      <c r="K4448" s="34"/>
      <c r="L4448" s="34"/>
      <c r="M4448" s="43" t="str">
        <f ca="1">IFERROR(OFFSET('Maximum minutes'!$C$1,T4448,MATCH(IF(G4448&lt;&gt;"",G4448,F4448),OFFSET('Maximum minutes'!$C$1,T4448-1,0,1,U4448+1),0)-1)*IF(OR(ISNUMBER(J4448),J4448="sans examen"),1,0)*IF(W4448&lt;MinDate,1,0),"")</f>
        <v/>
      </c>
      <c r="N4448" s="36">
        <f t="shared" ca="1" si="139"/>
        <v>0</v>
      </c>
      <c r="O4448" s="36" t="e">
        <f ca="1">LEFT(OFFSET(Lists!$Q$2,MATCH(E4448,Lists!$R$3:$R$19,0),0),4)</f>
        <v>#N/A</v>
      </c>
      <c r="P4448" s="36" t="e">
        <f ca="1">MATCH(O4448,Lists!$S$2:$S$640,1)</f>
        <v>#N/A</v>
      </c>
      <c r="Q4448" s="36" t="e">
        <f ca="1">MATCH(LEFT(OFFSET(Lists!$Q$2,MATCH(E4448,Lists!$R$3:$R$19,0)+1,0),4),Lists!$S$3:$S$640,1)</f>
        <v>#N/A</v>
      </c>
      <c r="R4448" s="36" t="e">
        <f ca="1">LEFT(OFFSET(Lists!$S$2,P4448-1+MATCH(F4448,OFFSET(Lists!$T$3,P4448-1,0,Q4448-P4448+1),0),0),6)</f>
        <v>#N/A</v>
      </c>
      <c r="S4448" s="36" t="e">
        <f ca="1">VLOOKUP(R4448,Lists!B:D,3,FALSE)</f>
        <v>#N/A</v>
      </c>
      <c r="T4448" s="36" t="str">
        <f>IF(F4448&lt;&gt;"",MATCH(R4448,'Maximum minutes'!B:B,0),"")</f>
        <v/>
      </c>
      <c r="U4448" s="36">
        <f ca="1">IF(F4448&lt;&gt;"",COUNTA(OFFSET('Maximum minutes'!$C$1,'Annexe A1 Cours'!T4448,0,1,50)),0)</f>
        <v>0</v>
      </c>
      <c r="V4448" s="37">
        <f ca="1">IFERROR(OFFSET('Maximum minutes'!$C$1,T4448+1,-1+MATCH(G4448,OFFSET('Maximum minutes'!$C$1,T4448-1,0,1,50),0)),0)</f>
        <v>0</v>
      </c>
      <c r="W4448" s="38">
        <f t="shared" ca="1" si="138"/>
        <v>0</v>
      </c>
    </row>
    <row r="4449" spans="1:23" s="36" customFormat="1" ht="18.75">
      <c r="A4449" s="34"/>
      <c r="B4449" s="39"/>
      <c r="C4449" s="39"/>
      <c r="D4449" s="35"/>
      <c r="E4449" s="40"/>
      <c r="F4449" s="39"/>
      <c r="G4449" s="39"/>
      <c r="H4449" s="39"/>
      <c r="I4449" s="34"/>
      <c r="J4449" s="34"/>
      <c r="K4449" s="34"/>
      <c r="L4449" s="34"/>
      <c r="M4449" s="43" t="str">
        <f ca="1">IFERROR(OFFSET('Maximum minutes'!$C$1,T4449,MATCH(IF(G4449&lt;&gt;"",G4449,F4449),OFFSET('Maximum minutes'!$C$1,T4449-1,0,1,U4449+1),0)-1)*IF(OR(ISNUMBER(J4449),J4449="sans examen"),1,0)*IF(W4449&lt;MinDate,1,0),"")</f>
        <v/>
      </c>
      <c r="N4449" s="36">
        <f t="shared" ca="1" si="139"/>
        <v>0</v>
      </c>
      <c r="O4449" s="36" t="e">
        <f ca="1">LEFT(OFFSET(Lists!$Q$2,MATCH(E4449,Lists!$R$3:$R$19,0),0),4)</f>
        <v>#N/A</v>
      </c>
      <c r="P4449" s="36" t="e">
        <f ca="1">MATCH(O4449,Lists!$S$2:$S$640,1)</f>
        <v>#N/A</v>
      </c>
      <c r="Q4449" s="36" t="e">
        <f ca="1">MATCH(LEFT(OFFSET(Lists!$Q$2,MATCH(E4449,Lists!$R$3:$R$19,0)+1,0),4),Lists!$S$3:$S$640,1)</f>
        <v>#N/A</v>
      </c>
      <c r="R4449" s="36" t="e">
        <f ca="1">LEFT(OFFSET(Lists!$S$2,P4449-1+MATCH(F4449,OFFSET(Lists!$T$3,P4449-1,0,Q4449-P4449+1),0),0),6)</f>
        <v>#N/A</v>
      </c>
      <c r="S4449" s="36" t="e">
        <f ca="1">VLOOKUP(R4449,Lists!B:D,3,FALSE)</f>
        <v>#N/A</v>
      </c>
      <c r="T4449" s="36" t="str">
        <f>IF(F4449&lt;&gt;"",MATCH(R4449,'Maximum minutes'!B:B,0),"")</f>
        <v/>
      </c>
      <c r="U4449" s="36">
        <f ca="1">IF(F4449&lt;&gt;"",COUNTA(OFFSET('Maximum minutes'!$C$1,'Annexe A1 Cours'!T4449,0,1,50)),0)</f>
        <v>0</v>
      </c>
      <c r="V4449" s="37">
        <f ca="1">IFERROR(OFFSET('Maximum minutes'!$C$1,T4449+1,-1+MATCH(G4449,OFFSET('Maximum minutes'!$C$1,T4449-1,0,1,50),0)),0)</f>
        <v>0</v>
      </c>
      <c r="W4449" s="38">
        <f t="shared" ca="1" si="138"/>
        <v>0</v>
      </c>
    </row>
    <row r="4450" spans="1:23" s="36" customFormat="1" ht="18.75">
      <c r="A4450" s="34"/>
      <c r="B4450" s="39"/>
      <c r="C4450" s="39"/>
      <c r="D4450" s="35"/>
      <c r="E4450" s="40"/>
      <c r="F4450" s="39"/>
      <c r="G4450" s="39"/>
      <c r="H4450" s="39"/>
      <c r="I4450" s="34"/>
      <c r="J4450" s="34"/>
      <c r="K4450" s="34"/>
      <c r="L4450" s="34"/>
      <c r="M4450" s="43" t="str">
        <f ca="1">IFERROR(OFFSET('Maximum minutes'!$C$1,T4450,MATCH(IF(G4450&lt;&gt;"",G4450,F4450),OFFSET('Maximum minutes'!$C$1,T4450-1,0,1,U4450+1),0)-1)*IF(OR(ISNUMBER(J4450),J4450="sans examen"),1,0)*IF(W4450&lt;MinDate,1,0),"")</f>
        <v/>
      </c>
      <c r="N4450" s="36">
        <f t="shared" ca="1" si="139"/>
        <v>0</v>
      </c>
      <c r="O4450" s="36" t="e">
        <f ca="1">LEFT(OFFSET(Lists!$Q$2,MATCH(E4450,Lists!$R$3:$R$19,0),0),4)</f>
        <v>#N/A</v>
      </c>
      <c r="P4450" s="36" t="e">
        <f ca="1">MATCH(O4450,Lists!$S$2:$S$640,1)</f>
        <v>#N/A</v>
      </c>
      <c r="Q4450" s="36" t="e">
        <f ca="1">MATCH(LEFT(OFFSET(Lists!$Q$2,MATCH(E4450,Lists!$R$3:$R$19,0)+1,0),4),Lists!$S$3:$S$640,1)</f>
        <v>#N/A</v>
      </c>
      <c r="R4450" s="36" t="e">
        <f ca="1">LEFT(OFFSET(Lists!$S$2,P4450-1+MATCH(F4450,OFFSET(Lists!$T$3,P4450-1,0,Q4450-P4450+1),0),0),6)</f>
        <v>#N/A</v>
      </c>
      <c r="S4450" s="36" t="e">
        <f ca="1">VLOOKUP(R4450,Lists!B:D,3,FALSE)</f>
        <v>#N/A</v>
      </c>
      <c r="T4450" s="36" t="str">
        <f>IF(F4450&lt;&gt;"",MATCH(R4450,'Maximum minutes'!B:B,0),"")</f>
        <v/>
      </c>
      <c r="U4450" s="36">
        <f ca="1">IF(F4450&lt;&gt;"",COUNTA(OFFSET('Maximum minutes'!$C$1,'Annexe A1 Cours'!T4450,0,1,50)),0)</f>
        <v>0</v>
      </c>
      <c r="V4450" s="37">
        <f ca="1">IFERROR(OFFSET('Maximum minutes'!$C$1,T4450+1,-1+MATCH(G4450,OFFSET('Maximum minutes'!$C$1,T4450-1,0,1,50),0)),0)</f>
        <v>0</v>
      </c>
      <c r="W4450" s="38">
        <f t="shared" ca="1" si="138"/>
        <v>0</v>
      </c>
    </row>
    <row r="4451" spans="1:23" s="36" customFormat="1" ht="18.75">
      <c r="A4451" s="34"/>
      <c r="B4451" s="39"/>
      <c r="C4451" s="39"/>
      <c r="D4451" s="35"/>
      <c r="E4451" s="40"/>
      <c r="F4451" s="39"/>
      <c r="G4451" s="39"/>
      <c r="H4451" s="39"/>
      <c r="I4451" s="34"/>
      <c r="J4451" s="34"/>
      <c r="K4451" s="34"/>
      <c r="L4451" s="34"/>
      <c r="M4451" s="43" t="str">
        <f ca="1">IFERROR(OFFSET('Maximum minutes'!$C$1,T4451,MATCH(IF(G4451&lt;&gt;"",G4451,F4451),OFFSET('Maximum minutes'!$C$1,T4451-1,0,1,U4451+1),0)-1)*IF(OR(ISNUMBER(J4451),J4451="sans examen"),1,0)*IF(W4451&lt;MinDate,1,0),"")</f>
        <v/>
      </c>
      <c r="N4451" s="36">
        <f t="shared" ca="1" si="139"/>
        <v>0</v>
      </c>
      <c r="O4451" s="36" t="e">
        <f ca="1">LEFT(OFFSET(Lists!$Q$2,MATCH(E4451,Lists!$R$3:$R$19,0),0),4)</f>
        <v>#N/A</v>
      </c>
      <c r="P4451" s="36" t="e">
        <f ca="1">MATCH(O4451,Lists!$S$2:$S$640,1)</f>
        <v>#N/A</v>
      </c>
      <c r="Q4451" s="36" t="e">
        <f ca="1">MATCH(LEFT(OFFSET(Lists!$Q$2,MATCH(E4451,Lists!$R$3:$R$19,0)+1,0),4),Lists!$S$3:$S$640,1)</f>
        <v>#N/A</v>
      </c>
      <c r="R4451" s="36" t="e">
        <f ca="1">LEFT(OFFSET(Lists!$S$2,P4451-1+MATCH(F4451,OFFSET(Lists!$T$3,P4451-1,0,Q4451-P4451+1),0),0),6)</f>
        <v>#N/A</v>
      </c>
      <c r="S4451" s="36" t="e">
        <f ca="1">VLOOKUP(R4451,Lists!B:D,3,FALSE)</f>
        <v>#N/A</v>
      </c>
      <c r="T4451" s="36" t="str">
        <f>IF(F4451&lt;&gt;"",MATCH(R4451,'Maximum minutes'!B:B,0),"")</f>
        <v/>
      </c>
      <c r="U4451" s="36">
        <f ca="1">IF(F4451&lt;&gt;"",COUNTA(OFFSET('Maximum minutes'!$C$1,'Annexe A1 Cours'!T4451,0,1,50)),0)</f>
        <v>0</v>
      </c>
      <c r="V4451" s="37">
        <f ca="1">IFERROR(OFFSET('Maximum minutes'!$C$1,T4451+1,-1+MATCH(G4451,OFFSET('Maximum minutes'!$C$1,T4451-1,0,1,50),0)),0)</f>
        <v>0</v>
      </c>
      <c r="W4451" s="38">
        <f t="shared" ca="1" si="138"/>
        <v>0</v>
      </c>
    </row>
    <row r="4452" spans="1:23" s="36" customFormat="1" ht="18.75">
      <c r="A4452" s="34"/>
      <c r="B4452" s="39"/>
      <c r="C4452" s="39"/>
      <c r="D4452" s="35"/>
      <c r="E4452" s="40"/>
      <c r="F4452" s="39"/>
      <c r="G4452" s="39"/>
      <c r="H4452" s="39"/>
      <c r="I4452" s="34"/>
      <c r="J4452" s="34"/>
      <c r="K4452" s="34"/>
      <c r="L4452" s="34"/>
      <c r="M4452" s="43" t="str">
        <f ca="1">IFERROR(OFFSET('Maximum minutes'!$C$1,T4452,MATCH(IF(G4452&lt;&gt;"",G4452,F4452),OFFSET('Maximum minutes'!$C$1,T4452-1,0,1,U4452+1),0)-1)*IF(OR(ISNUMBER(J4452),J4452="sans examen"),1,0)*IF(W4452&lt;MinDate,1,0),"")</f>
        <v/>
      </c>
      <c r="N4452" s="36">
        <f t="shared" ca="1" si="139"/>
        <v>0</v>
      </c>
      <c r="O4452" s="36" t="e">
        <f ca="1">LEFT(OFFSET(Lists!$Q$2,MATCH(E4452,Lists!$R$3:$R$19,0),0),4)</f>
        <v>#N/A</v>
      </c>
      <c r="P4452" s="36" t="e">
        <f ca="1">MATCH(O4452,Lists!$S$2:$S$640,1)</f>
        <v>#N/A</v>
      </c>
      <c r="Q4452" s="36" t="e">
        <f ca="1">MATCH(LEFT(OFFSET(Lists!$Q$2,MATCH(E4452,Lists!$R$3:$R$19,0)+1,0),4),Lists!$S$3:$S$640,1)</f>
        <v>#N/A</v>
      </c>
      <c r="R4452" s="36" t="e">
        <f ca="1">LEFT(OFFSET(Lists!$S$2,P4452-1+MATCH(F4452,OFFSET(Lists!$T$3,P4452-1,0,Q4452-P4452+1),0),0),6)</f>
        <v>#N/A</v>
      </c>
      <c r="S4452" s="36" t="e">
        <f ca="1">VLOOKUP(R4452,Lists!B:D,3,FALSE)</f>
        <v>#N/A</v>
      </c>
      <c r="T4452" s="36" t="str">
        <f>IF(F4452&lt;&gt;"",MATCH(R4452,'Maximum minutes'!B:B,0),"")</f>
        <v/>
      </c>
      <c r="U4452" s="36">
        <f ca="1">IF(F4452&lt;&gt;"",COUNTA(OFFSET('Maximum minutes'!$C$1,'Annexe A1 Cours'!T4452,0,1,50)),0)</f>
        <v>0</v>
      </c>
      <c r="V4452" s="37">
        <f ca="1">IFERROR(OFFSET('Maximum minutes'!$C$1,T4452+1,-1+MATCH(G4452,OFFSET('Maximum minutes'!$C$1,T4452-1,0,1,50),0)),0)</f>
        <v>0</v>
      </c>
      <c r="W4452" s="38">
        <f t="shared" ca="1" si="138"/>
        <v>0</v>
      </c>
    </row>
    <row r="4453" spans="1:23" s="36" customFormat="1" ht="18.75">
      <c r="A4453" s="34"/>
      <c r="B4453" s="39"/>
      <c r="C4453" s="39"/>
      <c r="D4453" s="35"/>
      <c r="E4453" s="40"/>
      <c r="F4453" s="39"/>
      <c r="G4453" s="39"/>
      <c r="H4453" s="39"/>
      <c r="I4453" s="34"/>
      <c r="J4453" s="34"/>
      <c r="K4453" s="34"/>
      <c r="L4453" s="34"/>
      <c r="M4453" s="43" t="str">
        <f ca="1">IFERROR(OFFSET('Maximum minutes'!$C$1,T4453,MATCH(IF(G4453&lt;&gt;"",G4453,F4453),OFFSET('Maximum minutes'!$C$1,T4453-1,0,1,U4453+1),0)-1)*IF(OR(ISNUMBER(J4453),J4453="sans examen"),1,0)*IF(W4453&lt;MinDate,1,0),"")</f>
        <v/>
      </c>
      <c r="N4453" s="36">
        <f t="shared" ca="1" si="139"/>
        <v>0</v>
      </c>
      <c r="O4453" s="36" t="e">
        <f ca="1">LEFT(OFFSET(Lists!$Q$2,MATCH(E4453,Lists!$R$3:$R$19,0),0),4)</f>
        <v>#N/A</v>
      </c>
      <c r="P4453" s="36" t="e">
        <f ca="1">MATCH(O4453,Lists!$S$2:$S$640,1)</f>
        <v>#N/A</v>
      </c>
      <c r="Q4453" s="36" t="e">
        <f ca="1">MATCH(LEFT(OFFSET(Lists!$Q$2,MATCH(E4453,Lists!$R$3:$R$19,0)+1,0),4),Lists!$S$3:$S$640,1)</f>
        <v>#N/A</v>
      </c>
      <c r="R4453" s="36" t="e">
        <f ca="1">LEFT(OFFSET(Lists!$S$2,P4453-1+MATCH(F4453,OFFSET(Lists!$T$3,P4453-1,0,Q4453-P4453+1),0),0),6)</f>
        <v>#N/A</v>
      </c>
      <c r="S4453" s="36" t="e">
        <f ca="1">VLOOKUP(R4453,Lists!B:D,3,FALSE)</f>
        <v>#N/A</v>
      </c>
      <c r="T4453" s="36" t="str">
        <f>IF(F4453&lt;&gt;"",MATCH(R4453,'Maximum minutes'!B:B,0),"")</f>
        <v/>
      </c>
      <c r="U4453" s="36">
        <f ca="1">IF(F4453&lt;&gt;"",COUNTA(OFFSET('Maximum minutes'!$C$1,'Annexe A1 Cours'!T4453,0,1,50)),0)</f>
        <v>0</v>
      </c>
      <c r="V4453" s="37">
        <f ca="1">IFERROR(OFFSET('Maximum minutes'!$C$1,T4453+1,-1+MATCH(G4453,OFFSET('Maximum minutes'!$C$1,T4453-1,0,1,50),0)),0)</f>
        <v>0</v>
      </c>
      <c r="W4453" s="38">
        <f t="shared" ca="1" si="138"/>
        <v>0</v>
      </c>
    </row>
    <row r="4454" spans="1:23" s="36" customFormat="1" ht="18.75">
      <c r="A4454" s="34"/>
      <c r="B4454" s="39"/>
      <c r="C4454" s="39"/>
      <c r="D4454" s="35"/>
      <c r="E4454" s="40"/>
      <c r="F4454" s="39"/>
      <c r="G4454" s="39"/>
      <c r="H4454" s="39"/>
      <c r="I4454" s="34"/>
      <c r="J4454" s="34"/>
      <c r="K4454" s="34"/>
      <c r="L4454" s="34"/>
      <c r="M4454" s="43" t="str">
        <f ca="1">IFERROR(OFFSET('Maximum minutes'!$C$1,T4454,MATCH(IF(G4454&lt;&gt;"",G4454,F4454),OFFSET('Maximum minutes'!$C$1,T4454-1,0,1,U4454+1),0)-1)*IF(OR(ISNUMBER(J4454),J4454="sans examen"),1,0)*IF(W4454&lt;MinDate,1,0),"")</f>
        <v/>
      </c>
      <c r="N4454" s="36">
        <f t="shared" ca="1" si="139"/>
        <v>0</v>
      </c>
      <c r="O4454" s="36" t="e">
        <f ca="1">LEFT(OFFSET(Lists!$Q$2,MATCH(E4454,Lists!$R$3:$R$19,0),0),4)</f>
        <v>#N/A</v>
      </c>
      <c r="P4454" s="36" t="e">
        <f ca="1">MATCH(O4454,Lists!$S$2:$S$640,1)</f>
        <v>#N/A</v>
      </c>
      <c r="Q4454" s="36" t="e">
        <f ca="1">MATCH(LEFT(OFFSET(Lists!$Q$2,MATCH(E4454,Lists!$R$3:$R$19,0)+1,0),4),Lists!$S$3:$S$640,1)</f>
        <v>#N/A</v>
      </c>
      <c r="R4454" s="36" t="e">
        <f ca="1">LEFT(OFFSET(Lists!$S$2,P4454-1+MATCH(F4454,OFFSET(Lists!$T$3,P4454-1,0,Q4454-P4454+1),0),0),6)</f>
        <v>#N/A</v>
      </c>
      <c r="S4454" s="36" t="e">
        <f ca="1">VLOOKUP(R4454,Lists!B:D,3,FALSE)</f>
        <v>#N/A</v>
      </c>
      <c r="T4454" s="36" t="str">
        <f>IF(F4454&lt;&gt;"",MATCH(R4454,'Maximum minutes'!B:B,0),"")</f>
        <v/>
      </c>
      <c r="U4454" s="36">
        <f ca="1">IF(F4454&lt;&gt;"",COUNTA(OFFSET('Maximum minutes'!$C$1,'Annexe A1 Cours'!T4454,0,1,50)),0)</f>
        <v>0</v>
      </c>
      <c r="V4454" s="37">
        <f ca="1">IFERROR(OFFSET('Maximum minutes'!$C$1,T4454+1,-1+MATCH(G4454,OFFSET('Maximum minutes'!$C$1,T4454-1,0,1,50),0)),0)</f>
        <v>0</v>
      </c>
      <c r="W4454" s="38">
        <f t="shared" ca="1" si="138"/>
        <v>0</v>
      </c>
    </row>
    <row r="4455" spans="1:23" s="36" customFormat="1" ht="18.75">
      <c r="A4455" s="34"/>
      <c r="B4455" s="39"/>
      <c r="C4455" s="39"/>
      <c r="D4455" s="35"/>
      <c r="E4455" s="40"/>
      <c r="F4455" s="39"/>
      <c r="G4455" s="39"/>
      <c r="H4455" s="39"/>
      <c r="I4455" s="34"/>
      <c r="J4455" s="34"/>
      <c r="K4455" s="34"/>
      <c r="L4455" s="34"/>
      <c r="M4455" s="43" t="str">
        <f ca="1">IFERROR(OFFSET('Maximum minutes'!$C$1,T4455,MATCH(IF(G4455&lt;&gt;"",G4455,F4455),OFFSET('Maximum minutes'!$C$1,T4455-1,0,1,U4455+1),0)-1)*IF(OR(ISNUMBER(J4455),J4455="sans examen"),1,0)*IF(W4455&lt;MinDate,1,0),"")</f>
        <v/>
      </c>
      <c r="N4455" s="36">
        <f t="shared" ca="1" si="139"/>
        <v>0</v>
      </c>
      <c r="O4455" s="36" t="e">
        <f ca="1">LEFT(OFFSET(Lists!$Q$2,MATCH(E4455,Lists!$R$3:$R$19,0),0),4)</f>
        <v>#N/A</v>
      </c>
      <c r="P4455" s="36" t="e">
        <f ca="1">MATCH(O4455,Lists!$S$2:$S$640,1)</f>
        <v>#N/A</v>
      </c>
      <c r="Q4455" s="36" t="e">
        <f ca="1">MATCH(LEFT(OFFSET(Lists!$Q$2,MATCH(E4455,Lists!$R$3:$R$19,0)+1,0),4),Lists!$S$3:$S$640,1)</f>
        <v>#N/A</v>
      </c>
      <c r="R4455" s="36" t="e">
        <f ca="1">LEFT(OFFSET(Lists!$S$2,P4455-1+MATCH(F4455,OFFSET(Lists!$T$3,P4455-1,0,Q4455-P4455+1),0),0),6)</f>
        <v>#N/A</v>
      </c>
      <c r="S4455" s="36" t="e">
        <f ca="1">VLOOKUP(R4455,Lists!B:D,3,FALSE)</f>
        <v>#N/A</v>
      </c>
      <c r="T4455" s="36" t="str">
        <f>IF(F4455&lt;&gt;"",MATCH(R4455,'Maximum minutes'!B:B,0),"")</f>
        <v/>
      </c>
      <c r="U4455" s="36">
        <f ca="1">IF(F4455&lt;&gt;"",COUNTA(OFFSET('Maximum minutes'!$C$1,'Annexe A1 Cours'!T4455,0,1,50)),0)</f>
        <v>0</v>
      </c>
      <c r="V4455" s="37">
        <f ca="1">IFERROR(OFFSET('Maximum minutes'!$C$1,T4455+1,-1+MATCH(G4455,OFFSET('Maximum minutes'!$C$1,T4455-1,0,1,50),0)),0)</f>
        <v>0</v>
      </c>
      <c r="W4455" s="38">
        <f t="shared" ca="1" si="138"/>
        <v>0</v>
      </c>
    </row>
    <row r="4456" spans="1:23" s="36" customFormat="1" ht="18.75">
      <c r="A4456" s="34"/>
      <c r="B4456" s="39"/>
      <c r="C4456" s="39"/>
      <c r="D4456" s="35"/>
      <c r="E4456" s="40"/>
      <c r="F4456" s="39"/>
      <c r="G4456" s="39"/>
      <c r="H4456" s="39"/>
      <c r="I4456" s="34"/>
      <c r="J4456" s="34"/>
      <c r="K4456" s="34"/>
      <c r="L4456" s="34"/>
      <c r="M4456" s="43" t="str">
        <f ca="1">IFERROR(OFFSET('Maximum minutes'!$C$1,T4456,MATCH(IF(G4456&lt;&gt;"",G4456,F4456),OFFSET('Maximum minutes'!$C$1,T4456-1,0,1,U4456+1),0)-1)*IF(OR(ISNUMBER(J4456),J4456="sans examen"),1,0)*IF(W4456&lt;MinDate,1,0),"")</f>
        <v/>
      </c>
      <c r="N4456" s="36">
        <f t="shared" ca="1" si="139"/>
        <v>0</v>
      </c>
      <c r="O4456" s="36" t="e">
        <f ca="1">LEFT(OFFSET(Lists!$Q$2,MATCH(E4456,Lists!$R$3:$R$19,0),0),4)</f>
        <v>#N/A</v>
      </c>
      <c r="P4456" s="36" t="e">
        <f ca="1">MATCH(O4456,Lists!$S$2:$S$640,1)</f>
        <v>#N/A</v>
      </c>
      <c r="Q4456" s="36" t="e">
        <f ca="1">MATCH(LEFT(OFFSET(Lists!$Q$2,MATCH(E4456,Lists!$R$3:$R$19,0)+1,0),4),Lists!$S$3:$S$640,1)</f>
        <v>#N/A</v>
      </c>
      <c r="R4456" s="36" t="e">
        <f ca="1">LEFT(OFFSET(Lists!$S$2,P4456-1+MATCH(F4456,OFFSET(Lists!$T$3,P4456-1,0,Q4456-P4456+1),0),0),6)</f>
        <v>#N/A</v>
      </c>
      <c r="S4456" s="36" t="e">
        <f ca="1">VLOOKUP(R4456,Lists!B:D,3,FALSE)</f>
        <v>#N/A</v>
      </c>
      <c r="T4456" s="36" t="str">
        <f>IF(F4456&lt;&gt;"",MATCH(R4456,'Maximum minutes'!B:B,0),"")</f>
        <v/>
      </c>
      <c r="U4456" s="36">
        <f ca="1">IF(F4456&lt;&gt;"",COUNTA(OFFSET('Maximum minutes'!$C$1,'Annexe A1 Cours'!T4456,0,1,50)),0)</f>
        <v>0</v>
      </c>
      <c r="V4456" s="37">
        <f ca="1">IFERROR(OFFSET('Maximum minutes'!$C$1,T4456+1,-1+MATCH(G4456,OFFSET('Maximum minutes'!$C$1,T4456-1,0,1,50),0)),0)</f>
        <v>0</v>
      </c>
      <c r="W4456" s="38">
        <f t="shared" ca="1" si="138"/>
        <v>0</v>
      </c>
    </row>
    <row r="4457" spans="1:23" s="36" customFormat="1" ht="18.75">
      <c r="A4457" s="34"/>
      <c r="B4457" s="39"/>
      <c r="C4457" s="39"/>
      <c r="D4457" s="35"/>
      <c r="E4457" s="40"/>
      <c r="F4457" s="39"/>
      <c r="G4457" s="39"/>
      <c r="H4457" s="39"/>
      <c r="I4457" s="34"/>
      <c r="J4457" s="34"/>
      <c r="K4457" s="34"/>
      <c r="L4457" s="34"/>
      <c r="M4457" s="43" t="str">
        <f ca="1">IFERROR(OFFSET('Maximum minutes'!$C$1,T4457,MATCH(IF(G4457&lt;&gt;"",G4457,F4457),OFFSET('Maximum minutes'!$C$1,T4457-1,0,1,U4457+1),0)-1)*IF(OR(ISNUMBER(J4457),J4457="sans examen"),1,0)*IF(W4457&lt;MinDate,1,0),"")</f>
        <v/>
      </c>
      <c r="N4457" s="36">
        <f t="shared" ca="1" si="139"/>
        <v>0</v>
      </c>
      <c r="O4457" s="36" t="e">
        <f ca="1">LEFT(OFFSET(Lists!$Q$2,MATCH(E4457,Lists!$R$3:$R$19,0),0),4)</f>
        <v>#N/A</v>
      </c>
      <c r="P4457" s="36" t="e">
        <f ca="1">MATCH(O4457,Lists!$S$2:$S$640,1)</f>
        <v>#N/A</v>
      </c>
      <c r="Q4457" s="36" t="e">
        <f ca="1">MATCH(LEFT(OFFSET(Lists!$Q$2,MATCH(E4457,Lists!$R$3:$R$19,0)+1,0),4),Lists!$S$3:$S$640,1)</f>
        <v>#N/A</v>
      </c>
      <c r="R4457" s="36" t="e">
        <f ca="1">LEFT(OFFSET(Lists!$S$2,P4457-1+MATCH(F4457,OFFSET(Lists!$T$3,P4457-1,0,Q4457-P4457+1),0),0),6)</f>
        <v>#N/A</v>
      </c>
      <c r="S4457" s="36" t="e">
        <f ca="1">VLOOKUP(R4457,Lists!B:D,3,FALSE)</f>
        <v>#N/A</v>
      </c>
      <c r="T4457" s="36" t="str">
        <f>IF(F4457&lt;&gt;"",MATCH(R4457,'Maximum minutes'!B:B,0),"")</f>
        <v/>
      </c>
      <c r="U4457" s="36">
        <f ca="1">IF(F4457&lt;&gt;"",COUNTA(OFFSET('Maximum minutes'!$C$1,'Annexe A1 Cours'!T4457,0,1,50)),0)</f>
        <v>0</v>
      </c>
      <c r="V4457" s="37">
        <f ca="1">IFERROR(OFFSET('Maximum minutes'!$C$1,T4457+1,-1+MATCH(G4457,OFFSET('Maximum minutes'!$C$1,T4457-1,0,1,50),0)),0)</f>
        <v>0</v>
      </c>
      <c r="W4457" s="38">
        <f t="shared" ca="1" si="138"/>
        <v>0</v>
      </c>
    </row>
    <row r="4458" spans="1:23" s="36" customFormat="1" ht="18.75">
      <c r="A4458" s="34"/>
      <c r="B4458" s="39"/>
      <c r="C4458" s="39"/>
      <c r="D4458" s="35"/>
      <c r="E4458" s="40"/>
      <c r="F4458" s="39"/>
      <c r="G4458" s="39"/>
      <c r="H4458" s="39"/>
      <c r="I4458" s="34"/>
      <c r="J4458" s="34"/>
      <c r="K4458" s="34"/>
      <c r="L4458" s="34"/>
      <c r="M4458" s="43" t="str">
        <f ca="1">IFERROR(OFFSET('Maximum minutes'!$C$1,T4458,MATCH(IF(G4458&lt;&gt;"",G4458,F4458),OFFSET('Maximum minutes'!$C$1,T4458-1,0,1,U4458+1),0)-1)*IF(OR(ISNUMBER(J4458),J4458="sans examen"),1,0)*IF(W4458&lt;MinDate,1,0),"")</f>
        <v/>
      </c>
      <c r="N4458" s="36">
        <f t="shared" ca="1" si="139"/>
        <v>0</v>
      </c>
      <c r="O4458" s="36" t="e">
        <f ca="1">LEFT(OFFSET(Lists!$Q$2,MATCH(E4458,Lists!$R$3:$R$19,0),0),4)</f>
        <v>#N/A</v>
      </c>
      <c r="P4458" s="36" t="e">
        <f ca="1">MATCH(O4458,Lists!$S$2:$S$640,1)</f>
        <v>#N/A</v>
      </c>
      <c r="Q4458" s="36" t="e">
        <f ca="1">MATCH(LEFT(OFFSET(Lists!$Q$2,MATCH(E4458,Lists!$R$3:$R$19,0)+1,0),4),Lists!$S$3:$S$640,1)</f>
        <v>#N/A</v>
      </c>
      <c r="R4458" s="36" t="e">
        <f ca="1">LEFT(OFFSET(Lists!$S$2,P4458-1+MATCH(F4458,OFFSET(Lists!$T$3,P4458-1,0,Q4458-P4458+1),0),0),6)</f>
        <v>#N/A</v>
      </c>
      <c r="S4458" s="36" t="e">
        <f ca="1">VLOOKUP(R4458,Lists!B:D,3,FALSE)</f>
        <v>#N/A</v>
      </c>
      <c r="T4458" s="36" t="str">
        <f>IF(F4458&lt;&gt;"",MATCH(R4458,'Maximum minutes'!B:B,0),"")</f>
        <v/>
      </c>
      <c r="U4458" s="36">
        <f ca="1">IF(F4458&lt;&gt;"",COUNTA(OFFSET('Maximum minutes'!$C$1,'Annexe A1 Cours'!T4458,0,1,50)),0)</f>
        <v>0</v>
      </c>
      <c r="V4458" s="37">
        <f ca="1">IFERROR(OFFSET('Maximum minutes'!$C$1,T4458+1,-1+MATCH(G4458,OFFSET('Maximum minutes'!$C$1,T4458-1,0,1,50),0)),0)</f>
        <v>0</v>
      </c>
      <c r="W4458" s="38">
        <f t="shared" ca="1" si="138"/>
        <v>0</v>
      </c>
    </row>
    <row r="4459" spans="1:23" s="36" customFormat="1" ht="18.75">
      <c r="A4459" s="34"/>
      <c r="B4459" s="39"/>
      <c r="C4459" s="39"/>
      <c r="D4459" s="35"/>
      <c r="E4459" s="40"/>
      <c r="F4459" s="39"/>
      <c r="G4459" s="39"/>
      <c r="H4459" s="39"/>
      <c r="I4459" s="34"/>
      <c r="J4459" s="34"/>
      <c r="K4459" s="34"/>
      <c r="L4459" s="34"/>
      <c r="M4459" s="43" t="str">
        <f ca="1">IFERROR(OFFSET('Maximum minutes'!$C$1,T4459,MATCH(IF(G4459&lt;&gt;"",G4459,F4459),OFFSET('Maximum minutes'!$C$1,T4459-1,0,1,U4459+1),0)-1)*IF(OR(ISNUMBER(J4459),J4459="sans examen"),1,0)*IF(W4459&lt;MinDate,1,0),"")</f>
        <v/>
      </c>
      <c r="N4459" s="36">
        <f t="shared" ca="1" si="139"/>
        <v>0</v>
      </c>
      <c r="O4459" s="36" t="e">
        <f ca="1">LEFT(OFFSET(Lists!$Q$2,MATCH(E4459,Lists!$R$3:$R$19,0),0),4)</f>
        <v>#N/A</v>
      </c>
      <c r="P4459" s="36" t="e">
        <f ca="1">MATCH(O4459,Lists!$S$2:$S$640,1)</f>
        <v>#N/A</v>
      </c>
      <c r="Q4459" s="36" t="e">
        <f ca="1">MATCH(LEFT(OFFSET(Lists!$Q$2,MATCH(E4459,Lists!$R$3:$R$19,0)+1,0),4),Lists!$S$3:$S$640,1)</f>
        <v>#N/A</v>
      </c>
      <c r="R4459" s="36" t="e">
        <f ca="1">LEFT(OFFSET(Lists!$S$2,P4459-1+MATCH(F4459,OFFSET(Lists!$T$3,P4459-1,0,Q4459-P4459+1),0),0),6)</f>
        <v>#N/A</v>
      </c>
      <c r="S4459" s="36" t="e">
        <f ca="1">VLOOKUP(R4459,Lists!B:D,3,FALSE)</f>
        <v>#N/A</v>
      </c>
      <c r="T4459" s="36" t="str">
        <f>IF(F4459&lt;&gt;"",MATCH(R4459,'Maximum minutes'!B:B,0),"")</f>
        <v/>
      </c>
      <c r="U4459" s="36">
        <f ca="1">IF(F4459&lt;&gt;"",COUNTA(OFFSET('Maximum minutes'!$C$1,'Annexe A1 Cours'!T4459,0,1,50)),0)</f>
        <v>0</v>
      </c>
      <c r="V4459" s="37">
        <f ca="1">IFERROR(OFFSET('Maximum minutes'!$C$1,T4459+1,-1+MATCH(G4459,OFFSET('Maximum minutes'!$C$1,T4459-1,0,1,50),0)),0)</f>
        <v>0</v>
      </c>
      <c r="W4459" s="38">
        <f t="shared" ca="1" si="138"/>
        <v>0</v>
      </c>
    </row>
    <row r="4460" spans="1:23" s="36" customFormat="1" ht="18.75">
      <c r="A4460" s="34"/>
      <c r="B4460" s="39"/>
      <c r="C4460" s="39"/>
      <c r="D4460" s="35"/>
      <c r="E4460" s="40"/>
      <c r="F4460" s="39"/>
      <c r="G4460" s="39"/>
      <c r="H4460" s="39"/>
      <c r="I4460" s="34"/>
      <c r="J4460" s="34"/>
      <c r="K4460" s="34"/>
      <c r="L4460" s="34"/>
      <c r="M4460" s="43" t="str">
        <f ca="1">IFERROR(OFFSET('Maximum minutes'!$C$1,T4460,MATCH(IF(G4460&lt;&gt;"",G4460,F4460),OFFSET('Maximum minutes'!$C$1,T4460-1,0,1,U4460+1),0)-1)*IF(OR(ISNUMBER(J4460),J4460="sans examen"),1,0)*IF(W4460&lt;MinDate,1,0),"")</f>
        <v/>
      </c>
      <c r="N4460" s="36">
        <f t="shared" ca="1" si="139"/>
        <v>0</v>
      </c>
      <c r="O4460" s="36" t="e">
        <f ca="1">LEFT(OFFSET(Lists!$Q$2,MATCH(E4460,Lists!$R$3:$R$19,0),0),4)</f>
        <v>#N/A</v>
      </c>
      <c r="P4460" s="36" t="e">
        <f ca="1">MATCH(O4460,Lists!$S$2:$S$640,1)</f>
        <v>#N/A</v>
      </c>
      <c r="Q4460" s="36" t="e">
        <f ca="1">MATCH(LEFT(OFFSET(Lists!$Q$2,MATCH(E4460,Lists!$R$3:$R$19,0)+1,0),4),Lists!$S$3:$S$640,1)</f>
        <v>#N/A</v>
      </c>
      <c r="R4460" s="36" t="e">
        <f ca="1">LEFT(OFFSET(Lists!$S$2,P4460-1+MATCH(F4460,OFFSET(Lists!$T$3,P4460-1,0,Q4460-P4460+1),0),0),6)</f>
        <v>#N/A</v>
      </c>
      <c r="S4460" s="36" t="e">
        <f ca="1">VLOOKUP(R4460,Lists!B:D,3,FALSE)</f>
        <v>#N/A</v>
      </c>
      <c r="T4460" s="36" t="str">
        <f>IF(F4460&lt;&gt;"",MATCH(R4460,'Maximum minutes'!B:B,0),"")</f>
        <v/>
      </c>
      <c r="U4460" s="36">
        <f ca="1">IF(F4460&lt;&gt;"",COUNTA(OFFSET('Maximum minutes'!$C$1,'Annexe A1 Cours'!T4460,0,1,50)),0)</f>
        <v>0</v>
      </c>
      <c r="V4460" s="37">
        <f ca="1">IFERROR(OFFSET('Maximum minutes'!$C$1,T4460+1,-1+MATCH(G4460,OFFSET('Maximum minutes'!$C$1,T4460-1,0,1,50),0)),0)</f>
        <v>0</v>
      </c>
      <c r="W4460" s="38">
        <f t="shared" ca="1" si="138"/>
        <v>0</v>
      </c>
    </row>
    <row r="4461" spans="1:23" s="36" customFormat="1" ht="18.75">
      <c r="A4461" s="34"/>
      <c r="B4461" s="39"/>
      <c r="C4461" s="39"/>
      <c r="D4461" s="35"/>
      <c r="E4461" s="40"/>
      <c r="F4461" s="39"/>
      <c r="G4461" s="39"/>
      <c r="H4461" s="39"/>
      <c r="I4461" s="34"/>
      <c r="J4461" s="34"/>
      <c r="K4461" s="34"/>
      <c r="L4461" s="34"/>
      <c r="M4461" s="43" t="str">
        <f ca="1">IFERROR(OFFSET('Maximum minutes'!$C$1,T4461,MATCH(IF(G4461&lt;&gt;"",G4461,F4461),OFFSET('Maximum minutes'!$C$1,T4461-1,0,1,U4461+1),0)-1)*IF(OR(ISNUMBER(J4461),J4461="sans examen"),1,0)*IF(W4461&lt;MinDate,1,0),"")</f>
        <v/>
      </c>
      <c r="N4461" s="36">
        <f t="shared" ca="1" si="139"/>
        <v>0</v>
      </c>
      <c r="O4461" s="36" t="e">
        <f ca="1">LEFT(OFFSET(Lists!$Q$2,MATCH(E4461,Lists!$R$3:$R$19,0),0),4)</f>
        <v>#N/A</v>
      </c>
      <c r="P4461" s="36" t="e">
        <f ca="1">MATCH(O4461,Lists!$S$2:$S$640,1)</f>
        <v>#N/A</v>
      </c>
      <c r="Q4461" s="36" t="e">
        <f ca="1">MATCH(LEFT(OFFSET(Lists!$Q$2,MATCH(E4461,Lists!$R$3:$R$19,0)+1,0),4),Lists!$S$3:$S$640,1)</f>
        <v>#N/A</v>
      </c>
      <c r="R4461" s="36" t="e">
        <f ca="1">LEFT(OFFSET(Lists!$S$2,P4461-1+MATCH(F4461,OFFSET(Lists!$T$3,P4461-1,0,Q4461-P4461+1),0),0),6)</f>
        <v>#N/A</v>
      </c>
      <c r="S4461" s="36" t="e">
        <f ca="1">VLOOKUP(R4461,Lists!B:D,3,FALSE)</f>
        <v>#N/A</v>
      </c>
      <c r="T4461" s="36" t="str">
        <f>IF(F4461&lt;&gt;"",MATCH(R4461,'Maximum minutes'!B:B,0),"")</f>
        <v/>
      </c>
      <c r="U4461" s="36">
        <f ca="1">IF(F4461&lt;&gt;"",COUNTA(OFFSET('Maximum minutes'!$C$1,'Annexe A1 Cours'!T4461,0,1,50)),0)</f>
        <v>0</v>
      </c>
      <c r="V4461" s="37">
        <f ca="1">IFERROR(OFFSET('Maximum minutes'!$C$1,T4461+1,-1+MATCH(G4461,OFFSET('Maximum minutes'!$C$1,T4461-1,0,1,50),0)),0)</f>
        <v>0</v>
      </c>
      <c r="W4461" s="38">
        <f t="shared" ca="1" si="138"/>
        <v>0</v>
      </c>
    </row>
    <row r="4462" spans="1:23" s="36" customFormat="1" ht="18.75">
      <c r="A4462" s="34"/>
      <c r="B4462" s="39"/>
      <c r="C4462" s="39"/>
      <c r="D4462" s="35"/>
      <c r="E4462" s="40"/>
      <c r="F4462" s="39"/>
      <c r="G4462" s="39"/>
      <c r="H4462" s="39"/>
      <c r="I4462" s="34"/>
      <c r="J4462" s="34"/>
      <c r="K4462" s="34"/>
      <c r="L4462" s="34"/>
      <c r="M4462" s="43" t="str">
        <f ca="1">IFERROR(OFFSET('Maximum minutes'!$C$1,T4462,MATCH(IF(G4462&lt;&gt;"",G4462,F4462),OFFSET('Maximum minutes'!$C$1,T4462-1,0,1,U4462+1),0)-1)*IF(OR(ISNUMBER(J4462),J4462="sans examen"),1,0)*IF(W4462&lt;MinDate,1,0),"")</f>
        <v/>
      </c>
      <c r="N4462" s="36">
        <f t="shared" ca="1" si="139"/>
        <v>0</v>
      </c>
      <c r="O4462" s="36" t="e">
        <f ca="1">LEFT(OFFSET(Lists!$Q$2,MATCH(E4462,Lists!$R$3:$R$19,0),0),4)</f>
        <v>#N/A</v>
      </c>
      <c r="P4462" s="36" t="e">
        <f ca="1">MATCH(O4462,Lists!$S$2:$S$640,1)</f>
        <v>#N/A</v>
      </c>
      <c r="Q4462" s="36" t="e">
        <f ca="1">MATCH(LEFT(OFFSET(Lists!$Q$2,MATCH(E4462,Lists!$R$3:$R$19,0)+1,0),4),Lists!$S$3:$S$640,1)</f>
        <v>#N/A</v>
      </c>
      <c r="R4462" s="36" t="e">
        <f ca="1">LEFT(OFFSET(Lists!$S$2,P4462-1+MATCH(F4462,OFFSET(Lists!$T$3,P4462-1,0,Q4462-P4462+1),0),0),6)</f>
        <v>#N/A</v>
      </c>
      <c r="S4462" s="36" t="e">
        <f ca="1">VLOOKUP(R4462,Lists!B:D,3,FALSE)</f>
        <v>#N/A</v>
      </c>
      <c r="T4462" s="36" t="str">
        <f>IF(F4462&lt;&gt;"",MATCH(R4462,'Maximum minutes'!B:B,0),"")</f>
        <v/>
      </c>
      <c r="U4462" s="36">
        <f ca="1">IF(F4462&lt;&gt;"",COUNTA(OFFSET('Maximum minutes'!$C$1,'Annexe A1 Cours'!T4462,0,1,50)),0)</f>
        <v>0</v>
      </c>
      <c r="V4462" s="37">
        <f ca="1">IFERROR(OFFSET('Maximum minutes'!$C$1,T4462+1,-1+MATCH(G4462,OFFSET('Maximum minutes'!$C$1,T4462-1,0,1,50),0)),0)</f>
        <v>0</v>
      </c>
      <c r="W4462" s="38">
        <f t="shared" ca="1" si="138"/>
        <v>0</v>
      </c>
    </row>
    <row r="4463" spans="1:23" s="36" customFormat="1" ht="18.75">
      <c r="A4463" s="34"/>
      <c r="B4463" s="39"/>
      <c r="C4463" s="39"/>
      <c r="D4463" s="35"/>
      <c r="E4463" s="40"/>
      <c r="F4463" s="39"/>
      <c r="G4463" s="39"/>
      <c r="H4463" s="39"/>
      <c r="I4463" s="34"/>
      <c r="J4463" s="34"/>
      <c r="K4463" s="34"/>
      <c r="L4463" s="34"/>
      <c r="M4463" s="43" t="str">
        <f ca="1">IFERROR(OFFSET('Maximum minutes'!$C$1,T4463,MATCH(IF(G4463&lt;&gt;"",G4463,F4463),OFFSET('Maximum minutes'!$C$1,T4463-1,0,1,U4463+1),0)-1)*IF(OR(ISNUMBER(J4463),J4463="sans examen"),1,0)*IF(W4463&lt;MinDate,1,0),"")</f>
        <v/>
      </c>
      <c r="N4463" s="36">
        <f t="shared" ca="1" si="139"/>
        <v>0</v>
      </c>
      <c r="O4463" s="36" t="e">
        <f ca="1">LEFT(OFFSET(Lists!$Q$2,MATCH(E4463,Lists!$R$3:$R$19,0),0),4)</f>
        <v>#N/A</v>
      </c>
      <c r="P4463" s="36" t="e">
        <f ca="1">MATCH(O4463,Lists!$S$2:$S$640,1)</f>
        <v>#N/A</v>
      </c>
      <c r="Q4463" s="36" t="e">
        <f ca="1">MATCH(LEFT(OFFSET(Lists!$Q$2,MATCH(E4463,Lists!$R$3:$R$19,0)+1,0),4),Lists!$S$3:$S$640,1)</f>
        <v>#N/A</v>
      </c>
      <c r="R4463" s="36" t="e">
        <f ca="1">LEFT(OFFSET(Lists!$S$2,P4463-1+MATCH(F4463,OFFSET(Lists!$T$3,P4463-1,0,Q4463-P4463+1),0),0),6)</f>
        <v>#N/A</v>
      </c>
      <c r="S4463" s="36" t="e">
        <f ca="1">VLOOKUP(R4463,Lists!B:D,3,FALSE)</f>
        <v>#N/A</v>
      </c>
      <c r="T4463" s="36" t="str">
        <f>IF(F4463&lt;&gt;"",MATCH(R4463,'Maximum minutes'!B:B,0),"")</f>
        <v/>
      </c>
      <c r="U4463" s="36">
        <f ca="1">IF(F4463&lt;&gt;"",COUNTA(OFFSET('Maximum minutes'!$C$1,'Annexe A1 Cours'!T4463,0,1,50)),0)</f>
        <v>0</v>
      </c>
      <c r="V4463" s="37">
        <f ca="1">IFERROR(OFFSET('Maximum minutes'!$C$1,T4463+1,-1+MATCH(G4463,OFFSET('Maximum minutes'!$C$1,T4463-1,0,1,50),0)),0)</f>
        <v>0</v>
      </c>
      <c r="W4463" s="38">
        <f t="shared" ca="1" si="138"/>
        <v>0</v>
      </c>
    </row>
    <row r="4464" spans="1:23" s="36" customFormat="1" ht="18.75">
      <c r="A4464" s="34"/>
      <c r="B4464" s="39"/>
      <c r="C4464" s="39"/>
      <c r="D4464" s="35"/>
      <c r="E4464" s="40"/>
      <c r="F4464" s="39"/>
      <c r="G4464" s="39"/>
      <c r="H4464" s="39"/>
      <c r="I4464" s="34"/>
      <c r="J4464" s="34"/>
      <c r="K4464" s="34"/>
      <c r="L4464" s="34"/>
      <c r="M4464" s="43" t="str">
        <f ca="1">IFERROR(OFFSET('Maximum minutes'!$C$1,T4464,MATCH(IF(G4464&lt;&gt;"",G4464,F4464),OFFSET('Maximum minutes'!$C$1,T4464-1,0,1,U4464+1),0)-1)*IF(OR(ISNUMBER(J4464),J4464="sans examen"),1,0)*IF(W4464&lt;MinDate,1,0),"")</f>
        <v/>
      </c>
      <c r="N4464" s="36">
        <f t="shared" ca="1" si="139"/>
        <v>0</v>
      </c>
      <c r="O4464" s="36" t="e">
        <f ca="1">LEFT(OFFSET(Lists!$Q$2,MATCH(E4464,Lists!$R$3:$R$19,0),0),4)</f>
        <v>#N/A</v>
      </c>
      <c r="P4464" s="36" t="e">
        <f ca="1">MATCH(O4464,Lists!$S$2:$S$640,1)</f>
        <v>#N/A</v>
      </c>
      <c r="Q4464" s="36" t="e">
        <f ca="1">MATCH(LEFT(OFFSET(Lists!$Q$2,MATCH(E4464,Lists!$R$3:$R$19,0)+1,0),4),Lists!$S$3:$S$640,1)</f>
        <v>#N/A</v>
      </c>
      <c r="R4464" s="36" t="e">
        <f ca="1">LEFT(OFFSET(Lists!$S$2,P4464-1+MATCH(F4464,OFFSET(Lists!$T$3,P4464-1,0,Q4464-P4464+1),0),0),6)</f>
        <v>#N/A</v>
      </c>
      <c r="S4464" s="36" t="e">
        <f ca="1">VLOOKUP(R4464,Lists!B:D,3,FALSE)</f>
        <v>#N/A</v>
      </c>
      <c r="T4464" s="36" t="str">
        <f>IF(F4464&lt;&gt;"",MATCH(R4464,'Maximum minutes'!B:B,0),"")</f>
        <v/>
      </c>
      <c r="U4464" s="36">
        <f ca="1">IF(F4464&lt;&gt;"",COUNTA(OFFSET('Maximum minutes'!$C$1,'Annexe A1 Cours'!T4464,0,1,50)),0)</f>
        <v>0</v>
      </c>
      <c r="V4464" s="37">
        <f ca="1">IFERROR(OFFSET('Maximum minutes'!$C$1,T4464+1,-1+MATCH(G4464,OFFSET('Maximum minutes'!$C$1,T4464-1,0,1,50),0)),0)</f>
        <v>0</v>
      </c>
      <c r="W4464" s="38">
        <f t="shared" ca="1" si="138"/>
        <v>0</v>
      </c>
    </row>
    <row r="4465" spans="1:23" s="36" customFormat="1" ht="18.75">
      <c r="A4465" s="34"/>
      <c r="B4465" s="39"/>
      <c r="C4465" s="39"/>
      <c r="D4465" s="35"/>
      <c r="E4465" s="40"/>
      <c r="F4465" s="39"/>
      <c r="G4465" s="39"/>
      <c r="H4465" s="39"/>
      <c r="I4465" s="34"/>
      <c r="J4465" s="34"/>
      <c r="K4465" s="34"/>
      <c r="L4465" s="34"/>
      <c r="M4465" s="43" t="str">
        <f ca="1">IFERROR(OFFSET('Maximum minutes'!$C$1,T4465,MATCH(IF(G4465&lt;&gt;"",G4465,F4465),OFFSET('Maximum minutes'!$C$1,T4465-1,0,1,U4465+1),0)-1)*IF(OR(ISNUMBER(J4465),J4465="sans examen"),1,0)*IF(W4465&lt;MinDate,1,0),"")</f>
        <v/>
      </c>
      <c r="N4465" s="36">
        <f t="shared" ca="1" si="139"/>
        <v>0</v>
      </c>
      <c r="O4465" s="36" t="e">
        <f ca="1">LEFT(OFFSET(Lists!$Q$2,MATCH(E4465,Lists!$R$3:$R$19,0),0),4)</f>
        <v>#N/A</v>
      </c>
      <c r="P4465" s="36" t="e">
        <f ca="1">MATCH(O4465,Lists!$S$2:$S$640,1)</f>
        <v>#N/A</v>
      </c>
      <c r="Q4465" s="36" t="e">
        <f ca="1">MATCH(LEFT(OFFSET(Lists!$Q$2,MATCH(E4465,Lists!$R$3:$R$19,0)+1,0),4),Lists!$S$3:$S$640,1)</f>
        <v>#N/A</v>
      </c>
      <c r="R4465" s="36" t="e">
        <f ca="1">LEFT(OFFSET(Lists!$S$2,P4465-1+MATCH(F4465,OFFSET(Lists!$T$3,P4465-1,0,Q4465-P4465+1),0),0),6)</f>
        <v>#N/A</v>
      </c>
      <c r="S4465" s="36" t="e">
        <f ca="1">VLOOKUP(R4465,Lists!B:D,3,FALSE)</f>
        <v>#N/A</v>
      </c>
      <c r="T4465" s="36" t="str">
        <f>IF(F4465&lt;&gt;"",MATCH(R4465,'Maximum minutes'!B:B,0),"")</f>
        <v/>
      </c>
      <c r="U4465" s="36">
        <f ca="1">IF(F4465&lt;&gt;"",COUNTA(OFFSET('Maximum minutes'!$C$1,'Annexe A1 Cours'!T4465,0,1,50)),0)</f>
        <v>0</v>
      </c>
      <c r="V4465" s="37">
        <f ca="1">IFERROR(OFFSET('Maximum minutes'!$C$1,T4465+1,-1+MATCH(G4465,OFFSET('Maximum minutes'!$C$1,T4465-1,0,1,50),0)),0)</f>
        <v>0</v>
      </c>
      <c r="W4465" s="38">
        <f t="shared" ca="1" si="138"/>
        <v>0</v>
      </c>
    </row>
    <row r="4466" spans="1:23" s="36" customFormat="1" ht="18.75">
      <c r="A4466" s="34"/>
      <c r="B4466" s="39"/>
      <c r="C4466" s="39"/>
      <c r="D4466" s="35"/>
      <c r="E4466" s="40"/>
      <c r="F4466" s="39"/>
      <c r="G4466" s="39"/>
      <c r="H4466" s="39"/>
      <c r="I4466" s="34"/>
      <c r="J4466" s="34"/>
      <c r="K4466" s="34"/>
      <c r="L4466" s="34"/>
      <c r="M4466" s="43" t="str">
        <f ca="1">IFERROR(OFFSET('Maximum minutes'!$C$1,T4466,MATCH(IF(G4466&lt;&gt;"",G4466,F4466),OFFSET('Maximum minutes'!$C$1,T4466-1,0,1,U4466+1),0)-1)*IF(OR(ISNUMBER(J4466),J4466="sans examen"),1,0)*IF(W4466&lt;MinDate,1,0),"")</f>
        <v/>
      </c>
      <c r="N4466" s="36">
        <f t="shared" ca="1" si="139"/>
        <v>0</v>
      </c>
      <c r="O4466" s="36" t="e">
        <f ca="1">LEFT(OFFSET(Lists!$Q$2,MATCH(E4466,Lists!$R$3:$R$19,0),0),4)</f>
        <v>#N/A</v>
      </c>
      <c r="P4466" s="36" t="e">
        <f ca="1">MATCH(O4466,Lists!$S$2:$S$640,1)</f>
        <v>#N/A</v>
      </c>
      <c r="Q4466" s="36" t="e">
        <f ca="1">MATCH(LEFT(OFFSET(Lists!$Q$2,MATCH(E4466,Lists!$R$3:$R$19,0)+1,0),4),Lists!$S$3:$S$640,1)</f>
        <v>#N/A</v>
      </c>
      <c r="R4466" s="36" t="e">
        <f ca="1">LEFT(OFFSET(Lists!$S$2,P4466-1+MATCH(F4466,OFFSET(Lists!$T$3,P4466-1,0,Q4466-P4466+1),0),0),6)</f>
        <v>#N/A</v>
      </c>
      <c r="S4466" s="36" t="e">
        <f ca="1">VLOOKUP(R4466,Lists!B:D,3,FALSE)</f>
        <v>#N/A</v>
      </c>
      <c r="T4466" s="36" t="str">
        <f>IF(F4466&lt;&gt;"",MATCH(R4466,'Maximum minutes'!B:B,0),"")</f>
        <v/>
      </c>
      <c r="U4466" s="36">
        <f ca="1">IF(F4466&lt;&gt;"",COUNTA(OFFSET('Maximum minutes'!$C$1,'Annexe A1 Cours'!T4466,0,1,50)),0)</f>
        <v>0</v>
      </c>
      <c r="V4466" s="37">
        <f ca="1">IFERROR(OFFSET('Maximum minutes'!$C$1,T4466+1,-1+MATCH(G4466,OFFSET('Maximum minutes'!$C$1,T4466-1,0,1,50),0)),0)</f>
        <v>0</v>
      </c>
      <c r="W4466" s="38">
        <f t="shared" ca="1" si="138"/>
        <v>0</v>
      </c>
    </row>
    <row r="4467" spans="1:23" s="36" customFormat="1" ht="18.75">
      <c r="A4467" s="34"/>
      <c r="B4467" s="39"/>
      <c r="C4467" s="39"/>
      <c r="D4467" s="35"/>
      <c r="E4467" s="40"/>
      <c r="F4467" s="39"/>
      <c r="G4467" s="39"/>
      <c r="H4467" s="39"/>
      <c r="I4467" s="34"/>
      <c r="J4467" s="34"/>
      <c r="K4467" s="34"/>
      <c r="L4467" s="34"/>
      <c r="M4467" s="43" t="str">
        <f ca="1">IFERROR(OFFSET('Maximum minutes'!$C$1,T4467,MATCH(IF(G4467&lt;&gt;"",G4467,F4467),OFFSET('Maximum minutes'!$C$1,T4467-1,0,1,U4467+1),0)-1)*IF(OR(ISNUMBER(J4467),J4467="sans examen"),1,0)*IF(W4467&lt;MinDate,1,0),"")</f>
        <v/>
      </c>
      <c r="N4467" s="36">
        <f t="shared" ca="1" si="139"/>
        <v>0</v>
      </c>
      <c r="O4467" s="36" t="e">
        <f ca="1">LEFT(OFFSET(Lists!$Q$2,MATCH(E4467,Lists!$R$3:$R$19,0),0),4)</f>
        <v>#N/A</v>
      </c>
      <c r="P4467" s="36" t="e">
        <f ca="1">MATCH(O4467,Lists!$S$2:$S$640,1)</f>
        <v>#N/A</v>
      </c>
      <c r="Q4467" s="36" t="e">
        <f ca="1">MATCH(LEFT(OFFSET(Lists!$Q$2,MATCH(E4467,Lists!$R$3:$R$19,0)+1,0),4),Lists!$S$3:$S$640,1)</f>
        <v>#N/A</v>
      </c>
      <c r="R4467" s="36" t="e">
        <f ca="1">LEFT(OFFSET(Lists!$S$2,P4467-1+MATCH(F4467,OFFSET(Lists!$T$3,P4467-1,0,Q4467-P4467+1),0),0),6)</f>
        <v>#N/A</v>
      </c>
      <c r="S4467" s="36" t="e">
        <f ca="1">VLOOKUP(R4467,Lists!B:D,3,FALSE)</f>
        <v>#N/A</v>
      </c>
      <c r="T4467" s="36" t="str">
        <f>IF(F4467&lt;&gt;"",MATCH(R4467,'Maximum minutes'!B:B,0),"")</f>
        <v/>
      </c>
      <c r="U4467" s="36">
        <f ca="1">IF(F4467&lt;&gt;"",COUNTA(OFFSET('Maximum minutes'!$C$1,'Annexe A1 Cours'!T4467,0,1,50)),0)</f>
        <v>0</v>
      </c>
      <c r="V4467" s="37">
        <f ca="1">IFERROR(OFFSET('Maximum minutes'!$C$1,T4467+1,-1+MATCH(G4467,OFFSET('Maximum minutes'!$C$1,T4467-1,0,1,50),0)),0)</f>
        <v>0</v>
      </c>
      <c r="W4467" s="38">
        <f t="shared" ca="1" si="138"/>
        <v>0</v>
      </c>
    </row>
    <row r="4468" spans="1:23" s="36" customFormat="1" ht="18.75">
      <c r="A4468" s="34"/>
      <c r="B4468" s="39"/>
      <c r="C4468" s="39"/>
      <c r="D4468" s="35"/>
      <c r="E4468" s="40"/>
      <c r="F4468" s="39"/>
      <c r="G4468" s="39"/>
      <c r="H4468" s="39"/>
      <c r="I4468" s="34"/>
      <c r="J4468" s="34"/>
      <c r="K4468" s="34"/>
      <c r="L4468" s="34"/>
      <c r="M4468" s="43" t="str">
        <f ca="1">IFERROR(OFFSET('Maximum minutes'!$C$1,T4468,MATCH(IF(G4468&lt;&gt;"",G4468,F4468),OFFSET('Maximum minutes'!$C$1,T4468-1,0,1,U4468+1),0)-1)*IF(OR(ISNUMBER(J4468),J4468="sans examen"),1,0)*IF(W4468&lt;MinDate,1,0),"")</f>
        <v/>
      </c>
      <c r="N4468" s="36">
        <f t="shared" ca="1" si="139"/>
        <v>0</v>
      </c>
      <c r="O4468" s="36" t="e">
        <f ca="1">LEFT(OFFSET(Lists!$Q$2,MATCH(E4468,Lists!$R$3:$R$19,0),0),4)</f>
        <v>#N/A</v>
      </c>
      <c r="P4468" s="36" t="e">
        <f ca="1">MATCH(O4468,Lists!$S$2:$S$640,1)</f>
        <v>#N/A</v>
      </c>
      <c r="Q4468" s="36" t="e">
        <f ca="1">MATCH(LEFT(OFFSET(Lists!$Q$2,MATCH(E4468,Lists!$R$3:$R$19,0)+1,0),4),Lists!$S$3:$S$640,1)</f>
        <v>#N/A</v>
      </c>
      <c r="R4468" s="36" t="e">
        <f ca="1">LEFT(OFFSET(Lists!$S$2,P4468-1+MATCH(F4468,OFFSET(Lists!$T$3,P4468-1,0,Q4468-P4468+1),0),0),6)</f>
        <v>#N/A</v>
      </c>
      <c r="S4468" s="36" t="e">
        <f ca="1">VLOOKUP(R4468,Lists!B:D,3,FALSE)</f>
        <v>#N/A</v>
      </c>
      <c r="T4468" s="36" t="str">
        <f>IF(F4468&lt;&gt;"",MATCH(R4468,'Maximum minutes'!B:B,0),"")</f>
        <v/>
      </c>
      <c r="U4468" s="36">
        <f ca="1">IF(F4468&lt;&gt;"",COUNTA(OFFSET('Maximum minutes'!$C$1,'Annexe A1 Cours'!T4468,0,1,50)),0)</f>
        <v>0</v>
      </c>
      <c r="V4468" s="37">
        <f ca="1">IFERROR(OFFSET('Maximum minutes'!$C$1,T4468+1,-1+MATCH(G4468,OFFSET('Maximum minutes'!$C$1,T4468-1,0,1,50),0)),0)</f>
        <v>0</v>
      </c>
      <c r="W4468" s="38">
        <f t="shared" ca="1" si="138"/>
        <v>0</v>
      </c>
    </row>
    <row r="4469" spans="1:23" s="36" customFormat="1" ht="18.75">
      <c r="A4469" s="34"/>
      <c r="B4469" s="39"/>
      <c r="C4469" s="39"/>
      <c r="D4469" s="35"/>
      <c r="E4469" s="40"/>
      <c r="F4469" s="39"/>
      <c r="G4469" s="39"/>
      <c r="H4469" s="39"/>
      <c r="I4469" s="34"/>
      <c r="J4469" s="34"/>
      <c r="K4469" s="34"/>
      <c r="L4469" s="34"/>
      <c r="M4469" s="43" t="str">
        <f ca="1">IFERROR(OFFSET('Maximum minutes'!$C$1,T4469,MATCH(IF(G4469&lt;&gt;"",G4469,F4469),OFFSET('Maximum minutes'!$C$1,T4469-1,0,1,U4469+1),0)-1)*IF(OR(ISNUMBER(J4469),J4469="sans examen"),1,0)*IF(W4469&lt;MinDate,1,0),"")</f>
        <v/>
      </c>
      <c r="N4469" s="36">
        <f t="shared" ca="1" si="139"/>
        <v>0</v>
      </c>
      <c r="O4469" s="36" t="e">
        <f ca="1">LEFT(OFFSET(Lists!$Q$2,MATCH(E4469,Lists!$R$3:$R$19,0),0),4)</f>
        <v>#N/A</v>
      </c>
      <c r="P4469" s="36" t="e">
        <f ca="1">MATCH(O4469,Lists!$S$2:$S$640,1)</f>
        <v>#N/A</v>
      </c>
      <c r="Q4469" s="36" t="e">
        <f ca="1">MATCH(LEFT(OFFSET(Lists!$Q$2,MATCH(E4469,Lists!$R$3:$R$19,0)+1,0),4),Lists!$S$3:$S$640,1)</f>
        <v>#N/A</v>
      </c>
      <c r="R4469" s="36" t="e">
        <f ca="1">LEFT(OFFSET(Lists!$S$2,P4469-1+MATCH(F4469,OFFSET(Lists!$T$3,P4469-1,0,Q4469-P4469+1),0),0),6)</f>
        <v>#N/A</v>
      </c>
      <c r="S4469" s="36" t="e">
        <f ca="1">VLOOKUP(R4469,Lists!B:D,3,FALSE)</f>
        <v>#N/A</v>
      </c>
      <c r="T4469" s="36" t="str">
        <f>IF(F4469&lt;&gt;"",MATCH(R4469,'Maximum minutes'!B:B,0),"")</f>
        <v/>
      </c>
      <c r="U4469" s="36">
        <f ca="1">IF(F4469&lt;&gt;"",COUNTA(OFFSET('Maximum minutes'!$C$1,'Annexe A1 Cours'!T4469,0,1,50)),0)</f>
        <v>0</v>
      </c>
      <c r="V4469" s="37">
        <f ca="1">IFERROR(OFFSET('Maximum minutes'!$C$1,T4469+1,-1+MATCH(G4469,OFFSET('Maximum minutes'!$C$1,T4469-1,0,1,50),0)),0)</f>
        <v>0</v>
      </c>
      <c r="W4469" s="38">
        <f t="shared" ca="1" si="138"/>
        <v>0</v>
      </c>
    </row>
    <row r="4470" spans="1:23" s="36" customFormat="1" ht="18.75">
      <c r="A4470" s="34"/>
      <c r="B4470" s="39"/>
      <c r="C4470" s="39"/>
      <c r="D4470" s="35"/>
      <c r="E4470" s="40"/>
      <c r="F4470" s="39"/>
      <c r="G4470" s="39"/>
      <c r="H4470" s="39"/>
      <c r="I4470" s="34"/>
      <c r="J4470" s="34"/>
      <c r="K4470" s="34"/>
      <c r="L4470" s="34"/>
      <c r="M4470" s="43" t="str">
        <f ca="1">IFERROR(OFFSET('Maximum minutes'!$C$1,T4470,MATCH(IF(G4470&lt;&gt;"",G4470,F4470),OFFSET('Maximum minutes'!$C$1,T4470-1,0,1,U4470+1),0)-1)*IF(OR(ISNUMBER(J4470),J4470="sans examen"),1,0)*IF(W4470&lt;MinDate,1,0),"")</f>
        <v/>
      </c>
      <c r="N4470" s="36">
        <f t="shared" ca="1" si="139"/>
        <v>0</v>
      </c>
      <c r="O4470" s="36" t="e">
        <f ca="1">LEFT(OFFSET(Lists!$Q$2,MATCH(E4470,Lists!$R$3:$R$19,0),0),4)</f>
        <v>#N/A</v>
      </c>
      <c r="P4470" s="36" t="e">
        <f ca="1">MATCH(O4470,Lists!$S$2:$S$640,1)</f>
        <v>#N/A</v>
      </c>
      <c r="Q4470" s="36" t="e">
        <f ca="1">MATCH(LEFT(OFFSET(Lists!$Q$2,MATCH(E4470,Lists!$R$3:$R$19,0)+1,0),4),Lists!$S$3:$S$640,1)</f>
        <v>#N/A</v>
      </c>
      <c r="R4470" s="36" t="e">
        <f ca="1">LEFT(OFFSET(Lists!$S$2,P4470-1+MATCH(F4470,OFFSET(Lists!$T$3,P4470-1,0,Q4470-P4470+1),0),0),6)</f>
        <v>#N/A</v>
      </c>
      <c r="S4470" s="36" t="e">
        <f ca="1">VLOOKUP(R4470,Lists!B:D,3,FALSE)</f>
        <v>#N/A</v>
      </c>
      <c r="T4470" s="36" t="str">
        <f>IF(F4470&lt;&gt;"",MATCH(R4470,'Maximum minutes'!B:B,0),"")</f>
        <v/>
      </c>
      <c r="U4470" s="36">
        <f ca="1">IF(F4470&lt;&gt;"",COUNTA(OFFSET('Maximum minutes'!$C$1,'Annexe A1 Cours'!T4470,0,1,50)),0)</f>
        <v>0</v>
      </c>
      <c r="V4470" s="37">
        <f ca="1">IFERROR(OFFSET('Maximum minutes'!$C$1,T4470+1,-1+MATCH(G4470,OFFSET('Maximum minutes'!$C$1,T4470-1,0,1,50),0)),0)</f>
        <v>0</v>
      </c>
      <c r="W4470" s="38">
        <f t="shared" ca="1" si="138"/>
        <v>0</v>
      </c>
    </row>
    <row r="4471" spans="1:23" s="36" customFormat="1" ht="18.75">
      <c r="A4471" s="34"/>
      <c r="B4471" s="39"/>
      <c r="C4471" s="39"/>
      <c r="D4471" s="35"/>
      <c r="E4471" s="40"/>
      <c r="F4471" s="39"/>
      <c r="G4471" s="39"/>
      <c r="H4471" s="39"/>
      <c r="I4471" s="34"/>
      <c r="J4471" s="34"/>
      <c r="K4471" s="34"/>
      <c r="L4471" s="34"/>
      <c r="M4471" s="43" t="str">
        <f ca="1">IFERROR(OFFSET('Maximum minutes'!$C$1,T4471,MATCH(IF(G4471&lt;&gt;"",G4471,F4471),OFFSET('Maximum minutes'!$C$1,T4471-1,0,1,U4471+1),0)-1)*IF(OR(ISNUMBER(J4471),J4471="sans examen"),1,0)*IF(W4471&lt;MinDate,1,0),"")</f>
        <v/>
      </c>
      <c r="N4471" s="36">
        <f t="shared" ca="1" si="139"/>
        <v>0</v>
      </c>
      <c r="O4471" s="36" t="e">
        <f ca="1">LEFT(OFFSET(Lists!$Q$2,MATCH(E4471,Lists!$R$3:$R$19,0),0),4)</f>
        <v>#N/A</v>
      </c>
      <c r="P4471" s="36" t="e">
        <f ca="1">MATCH(O4471,Lists!$S$2:$S$640,1)</f>
        <v>#N/A</v>
      </c>
      <c r="Q4471" s="36" t="e">
        <f ca="1">MATCH(LEFT(OFFSET(Lists!$Q$2,MATCH(E4471,Lists!$R$3:$R$19,0)+1,0),4),Lists!$S$3:$S$640,1)</f>
        <v>#N/A</v>
      </c>
      <c r="R4471" s="36" t="e">
        <f ca="1">LEFT(OFFSET(Lists!$S$2,P4471-1+MATCH(F4471,OFFSET(Lists!$T$3,P4471-1,0,Q4471-P4471+1),0),0),6)</f>
        <v>#N/A</v>
      </c>
      <c r="S4471" s="36" t="e">
        <f ca="1">VLOOKUP(R4471,Lists!B:D,3,FALSE)</f>
        <v>#N/A</v>
      </c>
      <c r="T4471" s="36" t="str">
        <f>IF(F4471&lt;&gt;"",MATCH(R4471,'Maximum minutes'!B:B,0),"")</f>
        <v/>
      </c>
      <c r="U4471" s="36">
        <f ca="1">IF(F4471&lt;&gt;"",COUNTA(OFFSET('Maximum minutes'!$C$1,'Annexe A1 Cours'!T4471,0,1,50)),0)</f>
        <v>0</v>
      </c>
      <c r="V4471" s="37">
        <f ca="1">IFERROR(OFFSET('Maximum minutes'!$C$1,T4471+1,-1+MATCH(G4471,OFFSET('Maximum minutes'!$C$1,T4471-1,0,1,50),0)),0)</f>
        <v>0</v>
      </c>
      <c r="W4471" s="38">
        <f t="shared" ca="1" si="138"/>
        <v>0</v>
      </c>
    </row>
    <row r="4472" spans="1:23" s="36" customFormat="1" ht="18.75">
      <c r="A4472" s="34"/>
      <c r="B4472" s="39"/>
      <c r="C4472" s="39"/>
      <c r="D4472" s="35"/>
      <c r="E4472" s="40"/>
      <c r="F4472" s="39"/>
      <c r="G4472" s="39"/>
      <c r="H4472" s="39"/>
      <c r="I4472" s="34"/>
      <c r="J4472" s="34"/>
      <c r="K4472" s="34"/>
      <c r="L4472" s="34"/>
      <c r="M4472" s="43" t="str">
        <f ca="1">IFERROR(OFFSET('Maximum minutes'!$C$1,T4472,MATCH(IF(G4472&lt;&gt;"",G4472,F4472),OFFSET('Maximum minutes'!$C$1,T4472-1,0,1,U4472+1),0)-1)*IF(OR(ISNUMBER(J4472),J4472="sans examen"),1,0)*IF(W4472&lt;MinDate,1,0),"")</f>
        <v/>
      </c>
      <c r="N4472" s="36">
        <f t="shared" ca="1" si="139"/>
        <v>0</v>
      </c>
      <c r="O4472" s="36" t="e">
        <f ca="1">LEFT(OFFSET(Lists!$Q$2,MATCH(E4472,Lists!$R$3:$R$19,0),0),4)</f>
        <v>#N/A</v>
      </c>
      <c r="P4472" s="36" t="e">
        <f ca="1">MATCH(O4472,Lists!$S$2:$S$640,1)</f>
        <v>#N/A</v>
      </c>
      <c r="Q4472" s="36" t="e">
        <f ca="1">MATCH(LEFT(OFFSET(Lists!$Q$2,MATCH(E4472,Lists!$R$3:$R$19,0)+1,0),4),Lists!$S$3:$S$640,1)</f>
        <v>#N/A</v>
      </c>
      <c r="R4472" s="36" t="e">
        <f ca="1">LEFT(OFFSET(Lists!$S$2,P4472-1+MATCH(F4472,OFFSET(Lists!$T$3,P4472-1,0,Q4472-P4472+1),0),0),6)</f>
        <v>#N/A</v>
      </c>
      <c r="S4472" s="36" t="e">
        <f ca="1">VLOOKUP(R4472,Lists!B:D,3,FALSE)</f>
        <v>#N/A</v>
      </c>
      <c r="T4472" s="36" t="str">
        <f>IF(F4472&lt;&gt;"",MATCH(R4472,'Maximum minutes'!B:B,0),"")</f>
        <v/>
      </c>
      <c r="U4472" s="36">
        <f ca="1">IF(F4472&lt;&gt;"",COUNTA(OFFSET('Maximum minutes'!$C$1,'Annexe A1 Cours'!T4472,0,1,50)),0)</f>
        <v>0</v>
      </c>
      <c r="V4472" s="37">
        <f ca="1">IFERROR(OFFSET('Maximum minutes'!$C$1,T4472+1,-1+MATCH(G4472,OFFSET('Maximum minutes'!$C$1,T4472-1,0,1,50),0)),0)</f>
        <v>0</v>
      </c>
      <c r="W4472" s="38">
        <f t="shared" ca="1" si="138"/>
        <v>0</v>
      </c>
    </row>
    <row r="4473" spans="1:23" s="36" customFormat="1" ht="18.75">
      <c r="A4473" s="34"/>
      <c r="B4473" s="39"/>
      <c r="C4473" s="39"/>
      <c r="D4473" s="35"/>
      <c r="E4473" s="40"/>
      <c r="F4473" s="39"/>
      <c r="G4473" s="39"/>
      <c r="H4473" s="39"/>
      <c r="I4473" s="34"/>
      <c r="J4473" s="34"/>
      <c r="K4473" s="34"/>
      <c r="L4473" s="34"/>
      <c r="M4473" s="43" t="str">
        <f ca="1">IFERROR(OFFSET('Maximum minutes'!$C$1,T4473,MATCH(IF(G4473&lt;&gt;"",G4473,F4473),OFFSET('Maximum minutes'!$C$1,T4473-1,0,1,U4473+1),0)-1)*IF(OR(ISNUMBER(J4473),J4473="sans examen"),1,0)*IF(W4473&lt;MinDate,1,0),"")</f>
        <v/>
      </c>
      <c r="N4473" s="36">
        <f t="shared" ca="1" si="139"/>
        <v>0</v>
      </c>
      <c r="O4473" s="36" t="e">
        <f ca="1">LEFT(OFFSET(Lists!$Q$2,MATCH(E4473,Lists!$R$3:$R$19,0),0),4)</f>
        <v>#N/A</v>
      </c>
      <c r="P4473" s="36" t="e">
        <f ca="1">MATCH(O4473,Lists!$S$2:$S$640,1)</f>
        <v>#N/A</v>
      </c>
      <c r="Q4473" s="36" t="e">
        <f ca="1">MATCH(LEFT(OFFSET(Lists!$Q$2,MATCH(E4473,Lists!$R$3:$R$19,0)+1,0),4),Lists!$S$3:$S$640,1)</f>
        <v>#N/A</v>
      </c>
      <c r="R4473" s="36" t="e">
        <f ca="1">LEFT(OFFSET(Lists!$S$2,P4473-1+MATCH(F4473,OFFSET(Lists!$T$3,P4473-1,0,Q4473-P4473+1),0),0),6)</f>
        <v>#N/A</v>
      </c>
      <c r="S4473" s="36" t="e">
        <f ca="1">VLOOKUP(R4473,Lists!B:D,3,FALSE)</f>
        <v>#N/A</v>
      </c>
      <c r="T4473" s="36" t="str">
        <f>IF(F4473&lt;&gt;"",MATCH(R4473,'Maximum minutes'!B:B,0),"")</f>
        <v/>
      </c>
      <c r="U4473" s="36">
        <f ca="1">IF(F4473&lt;&gt;"",COUNTA(OFFSET('Maximum minutes'!$C$1,'Annexe A1 Cours'!T4473,0,1,50)),0)</f>
        <v>0</v>
      </c>
      <c r="V4473" s="37">
        <f ca="1">IFERROR(OFFSET('Maximum minutes'!$C$1,T4473+1,-1+MATCH(G4473,OFFSET('Maximum minutes'!$C$1,T4473-1,0,1,50),0)),0)</f>
        <v>0</v>
      </c>
      <c r="W4473" s="38">
        <f t="shared" ca="1" si="138"/>
        <v>0</v>
      </c>
    </row>
    <row r="4474" spans="1:23" s="36" customFormat="1" ht="18.75">
      <c r="A4474" s="34"/>
      <c r="B4474" s="39"/>
      <c r="C4474" s="39"/>
      <c r="D4474" s="35"/>
      <c r="E4474" s="40"/>
      <c r="F4474" s="39"/>
      <c r="G4474" s="39"/>
      <c r="H4474" s="39"/>
      <c r="I4474" s="34"/>
      <c r="J4474" s="34"/>
      <c r="K4474" s="34"/>
      <c r="L4474" s="34"/>
      <c r="M4474" s="43" t="str">
        <f ca="1">IFERROR(OFFSET('Maximum minutes'!$C$1,T4474,MATCH(IF(G4474&lt;&gt;"",G4474,F4474),OFFSET('Maximum minutes'!$C$1,T4474-1,0,1,U4474+1),0)-1)*IF(OR(ISNUMBER(J4474),J4474="sans examen"),1,0)*IF(W4474&lt;MinDate,1,0),"")</f>
        <v/>
      </c>
      <c r="N4474" s="36">
        <f t="shared" ca="1" si="139"/>
        <v>0</v>
      </c>
      <c r="O4474" s="36" t="e">
        <f ca="1">LEFT(OFFSET(Lists!$Q$2,MATCH(E4474,Lists!$R$3:$R$19,0),0),4)</f>
        <v>#N/A</v>
      </c>
      <c r="P4474" s="36" t="e">
        <f ca="1">MATCH(O4474,Lists!$S$2:$S$640,1)</f>
        <v>#N/A</v>
      </c>
      <c r="Q4474" s="36" t="e">
        <f ca="1">MATCH(LEFT(OFFSET(Lists!$Q$2,MATCH(E4474,Lists!$R$3:$R$19,0)+1,0),4),Lists!$S$3:$S$640,1)</f>
        <v>#N/A</v>
      </c>
      <c r="R4474" s="36" t="e">
        <f ca="1">LEFT(OFFSET(Lists!$S$2,P4474-1+MATCH(F4474,OFFSET(Lists!$T$3,P4474-1,0,Q4474-P4474+1),0),0),6)</f>
        <v>#N/A</v>
      </c>
      <c r="S4474" s="36" t="e">
        <f ca="1">VLOOKUP(R4474,Lists!B:D,3,FALSE)</f>
        <v>#N/A</v>
      </c>
      <c r="T4474" s="36" t="str">
        <f>IF(F4474&lt;&gt;"",MATCH(R4474,'Maximum minutes'!B:B,0),"")</f>
        <v/>
      </c>
      <c r="U4474" s="36">
        <f ca="1">IF(F4474&lt;&gt;"",COUNTA(OFFSET('Maximum minutes'!$C$1,'Annexe A1 Cours'!T4474,0,1,50)),0)</f>
        <v>0</v>
      </c>
      <c r="V4474" s="37">
        <f ca="1">IFERROR(OFFSET('Maximum minutes'!$C$1,T4474+1,-1+MATCH(G4474,OFFSET('Maximum minutes'!$C$1,T4474-1,0,1,50),0)),0)</f>
        <v>0</v>
      </c>
      <c r="W4474" s="38">
        <f t="shared" ca="1" si="138"/>
        <v>0</v>
      </c>
    </row>
    <row r="4475" spans="1:23" s="36" customFormat="1" ht="18.75">
      <c r="A4475" s="34"/>
      <c r="B4475" s="39"/>
      <c r="C4475" s="39"/>
      <c r="D4475" s="35"/>
      <c r="E4475" s="40"/>
      <c r="F4475" s="39"/>
      <c r="G4475" s="39"/>
      <c r="H4475" s="39"/>
      <c r="I4475" s="34"/>
      <c r="J4475" s="34"/>
      <c r="K4475" s="34"/>
      <c r="L4475" s="34"/>
      <c r="M4475" s="43" t="str">
        <f ca="1">IFERROR(OFFSET('Maximum minutes'!$C$1,T4475,MATCH(IF(G4475&lt;&gt;"",G4475,F4475),OFFSET('Maximum minutes'!$C$1,T4475-1,0,1,U4475+1),0)-1)*IF(OR(ISNUMBER(J4475),J4475="sans examen"),1,0)*IF(W4475&lt;MinDate,1,0),"")</f>
        <v/>
      </c>
      <c r="N4475" s="36">
        <f t="shared" ca="1" si="139"/>
        <v>0</v>
      </c>
      <c r="O4475" s="36" t="e">
        <f ca="1">LEFT(OFFSET(Lists!$Q$2,MATCH(E4475,Lists!$R$3:$R$19,0),0),4)</f>
        <v>#N/A</v>
      </c>
      <c r="P4475" s="36" t="e">
        <f ca="1">MATCH(O4475,Lists!$S$2:$S$640,1)</f>
        <v>#N/A</v>
      </c>
      <c r="Q4475" s="36" t="e">
        <f ca="1">MATCH(LEFT(OFFSET(Lists!$Q$2,MATCH(E4475,Lists!$R$3:$R$19,0)+1,0),4),Lists!$S$3:$S$640,1)</f>
        <v>#N/A</v>
      </c>
      <c r="R4475" s="36" t="e">
        <f ca="1">LEFT(OFFSET(Lists!$S$2,P4475-1+MATCH(F4475,OFFSET(Lists!$T$3,P4475-1,0,Q4475-P4475+1),0),0),6)</f>
        <v>#N/A</v>
      </c>
      <c r="S4475" s="36" t="e">
        <f ca="1">VLOOKUP(R4475,Lists!B:D,3,FALSE)</f>
        <v>#N/A</v>
      </c>
      <c r="T4475" s="36" t="str">
        <f>IF(F4475&lt;&gt;"",MATCH(R4475,'Maximum minutes'!B:B,0),"")</f>
        <v/>
      </c>
      <c r="U4475" s="36">
        <f ca="1">IF(F4475&lt;&gt;"",COUNTA(OFFSET('Maximum minutes'!$C$1,'Annexe A1 Cours'!T4475,0,1,50)),0)</f>
        <v>0</v>
      </c>
      <c r="V4475" s="37">
        <f ca="1">IFERROR(OFFSET('Maximum minutes'!$C$1,T4475+1,-1+MATCH(G4475,OFFSET('Maximum minutes'!$C$1,T4475-1,0,1,50),0)),0)</f>
        <v>0</v>
      </c>
      <c r="W4475" s="38">
        <f t="shared" ca="1" si="138"/>
        <v>0</v>
      </c>
    </row>
    <row r="4476" spans="1:23" s="36" customFormat="1" ht="18.75">
      <c r="A4476" s="34"/>
      <c r="B4476" s="39"/>
      <c r="C4476" s="39"/>
      <c r="D4476" s="35"/>
      <c r="E4476" s="40"/>
      <c r="F4476" s="39"/>
      <c r="G4476" s="39"/>
      <c r="H4476" s="39"/>
      <c r="I4476" s="34"/>
      <c r="J4476" s="34"/>
      <c r="K4476" s="34"/>
      <c r="L4476" s="34"/>
      <c r="M4476" s="43" t="str">
        <f ca="1">IFERROR(OFFSET('Maximum minutes'!$C$1,T4476,MATCH(IF(G4476&lt;&gt;"",G4476,F4476),OFFSET('Maximum minutes'!$C$1,T4476-1,0,1,U4476+1),0)-1)*IF(OR(ISNUMBER(J4476),J4476="sans examen"),1,0)*IF(W4476&lt;MinDate,1,0),"")</f>
        <v/>
      </c>
      <c r="N4476" s="36">
        <f t="shared" ca="1" si="139"/>
        <v>0</v>
      </c>
      <c r="O4476" s="36" t="e">
        <f ca="1">LEFT(OFFSET(Lists!$Q$2,MATCH(E4476,Lists!$R$3:$R$19,0),0),4)</f>
        <v>#N/A</v>
      </c>
      <c r="P4476" s="36" t="e">
        <f ca="1">MATCH(O4476,Lists!$S$2:$S$640,1)</f>
        <v>#N/A</v>
      </c>
      <c r="Q4476" s="36" t="e">
        <f ca="1">MATCH(LEFT(OFFSET(Lists!$Q$2,MATCH(E4476,Lists!$R$3:$R$19,0)+1,0),4),Lists!$S$3:$S$640,1)</f>
        <v>#N/A</v>
      </c>
      <c r="R4476" s="36" t="e">
        <f ca="1">LEFT(OFFSET(Lists!$S$2,P4476-1+MATCH(F4476,OFFSET(Lists!$T$3,P4476-1,0,Q4476-P4476+1),0),0),6)</f>
        <v>#N/A</v>
      </c>
      <c r="S4476" s="36" t="e">
        <f ca="1">VLOOKUP(R4476,Lists!B:D,3,FALSE)</f>
        <v>#N/A</v>
      </c>
      <c r="T4476" s="36" t="str">
        <f>IF(F4476&lt;&gt;"",MATCH(R4476,'Maximum minutes'!B:B,0),"")</f>
        <v/>
      </c>
      <c r="U4476" s="36">
        <f ca="1">IF(F4476&lt;&gt;"",COUNTA(OFFSET('Maximum minutes'!$C$1,'Annexe A1 Cours'!T4476,0,1,50)),0)</f>
        <v>0</v>
      </c>
      <c r="V4476" s="37">
        <f ca="1">IFERROR(OFFSET('Maximum minutes'!$C$1,T4476+1,-1+MATCH(G4476,OFFSET('Maximum minutes'!$C$1,T4476-1,0,1,50),0)),0)</f>
        <v>0</v>
      </c>
      <c r="W4476" s="38">
        <f t="shared" ca="1" si="138"/>
        <v>0</v>
      </c>
    </row>
    <row r="4477" spans="1:23" s="36" customFormat="1" ht="18.75">
      <c r="A4477" s="34"/>
      <c r="B4477" s="39"/>
      <c r="C4477" s="39"/>
      <c r="D4477" s="35"/>
      <c r="E4477" s="40"/>
      <c r="F4477" s="39"/>
      <c r="G4477" s="39"/>
      <c r="H4477" s="39"/>
      <c r="I4477" s="34"/>
      <c r="J4477" s="34"/>
      <c r="K4477" s="34"/>
      <c r="L4477" s="34"/>
      <c r="M4477" s="43" t="str">
        <f ca="1">IFERROR(OFFSET('Maximum minutes'!$C$1,T4477,MATCH(IF(G4477&lt;&gt;"",G4477,F4477),OFFSET('Maximum minutes'!$C$1,T4477-1,0,1,U4477+1),0)-1)*IF(OR(ISNUMBER(J4477),J4477="sans examen"),1,0)*IF(W4477&lt;MinDate,1,0),"")</f>
        <v/>
      </c>
      <c r="N4477" s="36">
        <f t="shared" ca="1" si="139"/>
        <v>0</v>
      </c>
      <c r="O4477" s="36" t="e">
        <f ca="1">LEFT(OFFSET(Lists!$Q$2,MATCH(E4477,Lists!$R$3:$R$19,0),0),4)</f>
        <v>#N/A</v>
      </c>
      <c r="P4477" s="36" t="e">
        <f ca="1">MATCH(O4477,Lists!$S$2:$S$640,1)</f>
        <v>#N/A</v>
      </c>
      <c r="Q4477" s="36" t="e">
        <f ca="1">MATCH(LEFT(OFFSET(Lists!$Q$2,MATCH(E4477,Lists!$R$3:$R$19,0)+1,0),4),Lists!$S$3:$S$640,1)</f>
        <v>#N/A</v>
      </c>
      <c r="R4477" s="36" t="e">
        <f ca="1">LEFT(OFFSET(Lists!$S$2,P4477-1+MATCH(F4477,OFFSET(Lists!$T$3,P4477-1,0,Q4477-P4477+1),0),0),6)</f>
        <v>#N/A</v>
      </c>
      <c r="S4477" s="36" t="e">
        <f ca="1">VLOOKUP(R4477,Lists!B:D,3,FALSE)</f>
        <v>#N/A</v>
      </c>
      <c r="T4477" s="36" t="str">
        <f>IF(F4477&lt;&gt;"",MATCH(R4477,'Maximum minutes'!B:B,0),"")</f>
        <v/>
      </c>
      <c r="U4477" s="36">
        <f ca="1">IF(F4477&lt;&gt;"",COUNTA(OFFSET('Maximum minutes'!$C$1,'Annexe A1 Cours'!T4477,0,1,50)),0)</f>
        <v>0</v>
      </c>
      <c r="V4477" s="37">
        <f ca="1">IFERROR(OFFSET('Maximum minutes'!$C$1,T4477+1,-1+MATCH(G4477,OFFSET('Maximum minutes'!$C$1,T4477-1,0,1,50),0)),0)</f>
        <v>0</v>
      </c>
      <c r="W4477" s="38">
        <f t="shared" ca="1" si="138"/>
        <v>0</v>
      </c>
    </row>
    <row r="4478" spans="1:23" s="36" customFormat="1" ht="18.75">
      <c r="A4478" s="34"/>
      <c r="B4478" s="39"/>
      <c r="C4478" s="39"/>
      <c r="D4478" s="35"/>
      <c r="E4478" s="40"/>
      <c r="F4478" s="39"/>
      <c r="G4478" s="39"/>
      <c r="H4478" s="39"/>
      <c r="I4478" s="34"/>
      <c r="J4478" s="34"/>
      <c r="K4478" s="34"/>
      <c r="L4478" s="34"/>
      <c r="M4478" s="43" t="str">
        <f ca="1">IFERROR(OFFSET('Maximum minutes'!$C$1,T4478,MATCH(IF(G4478&lt;&gt;"",G4478,F4478),OFFSET('Maximum minutes'!$C$1,T4478-1,0,1,U4478+1),0)-1)*IF(OR(ISNUMBER(J4478),J4478="sans examen"),1,0)*IF(W4478&lt;MinDate,1,0),"")</f>
        <v/>
      </c>
      <c r="N4478" s="36">
        <f t="shared" ca="1" si="139"/>
        <v>0</v>
      </c>
      <c r="O4478" s="36" t="e">
        <f ca="1">LEFT(OFFSET(Lists!$Q$2,MATCH(E4478,Lists!$R$3:$R$19,0),0),4)</f>
        <v>#N/A</v>
      </c>
      <c r="P4478" s="36" t="e">
        <f ca="1">MATCH(O4478,Lists!$S$2:$S$640,1)</f>
        <v>#N/A</v>
      </c>
      <c r="Q4478" s="36" t="e">
        <f ca="1">MATCH(LEFT(OFFSET(Lists!$Q$2,MATCH(E4478,Lists!$R$3:$R$19,0)+1,0),4),Lists!$S$3:$S$640,1)</f>
        <v>#N/A</v>
      </c>
      <c r="R4478" s="36" t="e">
        <f ca="1">LEFT(OFFSET(Lists!$S$2,P4478-1+MATCH(F4478,OFFSET(Lists!$T$3,P4478-1,0,Q4478-P4478+1),0),0),6)</f>
        <v>#N/A</v>
      </c>
      <c r="S4478" s="36" t="e">
        <f ca="1">VLOOKUP(R4478,Lists!B:D,3,FALSE)</f>
        <v>#N/A</v>
      </c>
      <c r="T4478" s="36" t="str">
        <f>IF(F4478&lt;&gt;"",MATCH(R4478,'Maximum minutes'!B:B,0),"")</f>
        <v/>
      </c>
      <c r="U4478" s="36">
        <f ca="1">IF(F4478&lt;&gt;"",COUNTA(OFFSET('Maximum minutes'!$C$1,'Annexe A1 Cours'!T4478,0,1,50)),0)</f>
        <v>0</v>
      </c>
      <c r="V4478" s="37">
        <f ca="1">IFERROR(OFFSET('Maximum minutes'!$C$1,T4478+1,-1+MATCH(G4478,OFFSET('Maximum minutes'!$C$1,T4478-1,0,1,50),0)),0)</f>
        <v>0</v>
      </c>
      <c r="W4478" s="38">
        <f t="shared" ca="1" si="138"/>
        <v>0</v>
      </c>
    </row>
    <row r="4479" spans="1:23" s="36" customFormat="1" ht="18.75">
      <c r="A4479" s="34"/>
      <c r="B4479" s="39"/>
      <c r="C4479" s="39"/>
      <c r="D4479" s="35"/>
      <c r="E4479" s="40"/>
      <c r="F4479" s="39"/>
      <c r="G4479" s="39"/>
      <c r="H4479" s="39"/>
      <c r="I4479" s="34"/>
      <c r="J4479" s="34"/>
      <c r="K4479" s="34"/>
      <c r="L4479" s="34"/>
      <c r="M4479" s="43" t="str">
        <f ca="1">IFERROR(OFFSET('Maximum minutes'!$C$1,T4479,MATCH(IF(G4479&lt;&gt;"",G4479,F4479),OFFSET('Maximum minutes'!$C$1,T4479-1,0,1,U4479+1),0)-1)*IF(OR(ISNUMBER(J4479),J4479="sans examen"),1,0)*IF(W4479&lt;MinDate,1,0),"")</f>
        <v/>
      </c>
      <c r="N4479" s="36">
        <f t="shared" ca="1" si="139"/>
        <v>0</v>
      </c>
      <c r="O4479" s="36" t="e">
        <f ca="1">LEFT(OFFSET(Lists!$Q$2,MATCH(E4479,Lists!$R$3:$R$19,0),0),4)</f>
        <v>#N/A</v>
      </c>
      <c r="P4479" s="36" t="e">
        <f ca="1">MATCH(O4479,Lists!$S$2:$S$640,1)</f>
        <v>#N/A</v>
      </c>
      <c r="Q4479" s="36" t="e">
        <f ca="1">MATCH(LEFT(OFFSET(Lists!$Q$2,MATCH(E4479,Lists!$R$3:$R$19,0)+1,0),4),Lists!$S$3:$S$640,1)</f>
        <v>#N/A</v>
      </c>
      <c r="R4479" s="36" t="e">
        <f ca="1">LEFT(OFFSET(Lists!$S$2,P4479-1+MATCH(F4479,OFFSET(Lists!$T$3,P4479-1,0,Q4479-P4479+1),0),0),6)</f>
        <v>#N/A</v>
      </c>
      <c r="S4479" s="36" t="e">
        <f ca="1">VLOOKUP(R4479,Lists!B:D,3,FALSE)</f>
        <v>#N/A</v>
      </c>
      <c r="T4479" s="36" t="str">
        <f>IF(F4479&lt;&gt;"",MATCH(R4479,'Maximum minutes'!B:B,0),"")</f>
        <v/>
      </c>
      <c r="U4479" s="36">
        <f ca="1">IF(F4479&lt;&gt;"",COUNTA(OFFSET('Maximum minutes'!$C$1,'Annexe A1 Cours'!T4479,0,1,50)),0)</f>
        <v>0</v>
      </c>
      <c r="V4479" s="37">
        <f ca="1">IFERROR(OFFSET('Maximum minutes'!$C$1,T4479+1,-1+MATCH(G4479,OFFSET('Maximum minutes'!$C$1,T4479-1,0,1,50),0)),0)</f>
        <v>0</v>
      </c>
      <c r="W4479" s="38">
        <f t="shared" ca="1" si="138"/>
        <v>0</v>
      </c>
    </row>
    <row r="4480" spans="1:23" s="36" customFormat="1" ht="18.75">
      <c r="A4480" s="34"/>
      <c r="B4480" s="39"/>
      <c r="C4480" s="39"/>
      <c r="D4480" s="35"/>
      <c r="E4480" s="40"/>
      <c r="F4480" s="39"/>
      <c r="G4480" s="39"/>
      <c r="H4480" s="39"/>
      <c r="I4480" s="34"/>
      <c r="J4480" s="34"/>
      <c r="K4480" s="34"/>
      <c r="L4480" s="34"/>
      <c r="M4480" s="43" t="str">
        <f ca="1">IFERROR(OFFSET('Maximum minutes'!$C$1,T4480,MATCH(IF(G4480&lt;&gt;"",G4480,F4480),OFFSET('Maximum minutes'!$C$1,T4480-1,0,1,U4480+1),0)-1)*IF(OR(ISNUMBER(J4480),J4480="sans examen"),1,0)*IF(W4480&lt;MinDate,1,0),"")</f>
        <v/>
      </c>
      <c r="N4480" s="36">
        <f t="shared" ca="1" si="139"/>
        <v>0</v>
      </c>
      <c r="O4480" s="36" t="e">
        <f ca="1">LEFT(OFFSET(Lists!$Q$2,MATCH(E4480,Lists!$R$3:$R$19,0),0),4)</f>
        <v>#N/A</v>
      </c>
      <c r="P4480" s="36" t="e">
        <f ca="1">MATCH(O4480,Lists!$S$2:$S$640,1)</f>
        <v>#N/A</v>
      </c>
      <c r="Q4480" s="36" t="e">
        <f ca="1">MATCH(LEFT(OFFSET(Lists!$Q$2,MATCH(E4480,Lists!$R$3:$R$19,0)+1,0),4),Lists!$S$3:$S$640,1)</f>
        <v>#N/A</v>
      </c>
      <c r="R4480" s="36" t="e">
        <f ca="1">LEFT(OFFSET(Lists!$S$2,P4480-1+MATCH(F4480,OFFSET(Lists!$T$3,P4480-1,0,Q4480-P4480+1),0),0),6)</f>
        <v>#N/A</v>
      </c>
      <c r="S4480" s="36" t="e">
        <f ca="1">VLOOKUP(R4480,Lists!B:D,3,FALSE)</f>
        <v>#N/A</v>
      </c>
      <c r="T4480" s="36" t="str">
        <f>IF(F4480&lt;&gt;"",MATCH(R4480,'Maximum minutes'!B:B,0),"")</f>
        <v/>
      </c>
      <c r="U4480" s="36">
        <f ca="1">IF(F4480&lt;&gt;"",COUNTA(OFFSET('Maximum minutes'!$C$1,'Annexe A1 Cours'!T4480,0,1,50)),0)</f>
        <v>0</v>
      </c>
      <c r="V4480" s="37">
        <f ca="1">IFERROR(OFFSET('Maximum minutes'!$C$1,T4480+1,-1+MATCH(G4480,OFFSET('Maximum minutes'!$C$1,T4480-1,0,1,50),0)),0)</f>
        <v>0</v>
      </c>
      <c r="W4480" s="38">
        <f t="shared" ca="1" si="138"/>
        <v>0</v>
      </c>
    </row>
    <row r="4481" spans="1:23" s="36" customFormat="1" ht="18.75">
      <c r="A4481" s="34"/>
      <c r="B4481" s="39"/>
      <c r="C4481" s="39"/>
      <c r="D4481" s="35"/>
      <c r="E4481" s="40"/>
      <c r="F4481" s="39"/>
      <c r="G4481" s="39"/>
      <c r="H4481" s="39"/>
      <c r="I4481" s="34"/>
      <c r="J4481" s="34"/>
      <c r="K4481" s="34"/>
      <c r="L4481" s="34"/>
      <c r="M4481" s="43" t="str">
        <f ca="1">IFERROR(OFFSET('Maximum minutes'!$C$1,T4481,MATCH(IF(G4481&lt;&gt;"",G4481,F4481),OFFSET('Maximum minutes'!$C$1,T4481-1,0,1,U4481+1),0)-1)*IF(OR(ISNUMBER(J4481),J4481="sans examen"),1,0)*IF(W4481&lt;MinDate,1,0),"")</f>
        <v/>
      </c>
      <c r="N4481" s="36">
        <f t="shared" ca="1" si="139"/>
        <v>0</v>
      </c>
      <c r="O4481" s="36" t="e">
        <f ca="1">LEFT(OFFSET(Lists!$Q$2,MATCH(E4481,Lists!$R$3:$R$19,0),0),4)</f>
        <v>#N/A</v>
      </c>
      <c r="P4481" s="36" t="e">
        <f ca="1">MATCH(O4481,Lists!$S$2:$S$640,1)</f>
        <v>#N/A</v>
      </c>
      <c r="Q4481" s="36" t="e">
        <f ca="1">MATCH(LEFT(OFFSET(Lists!$Q$2,MATCH(E4481,Lists!$R$3:$R$19,0)+1,0),4),Lists!$S$3:$S$640,1)</f>
        <v>#N/A</v>
      </c>
      <c r="R4481" s="36" t="e">
        <f ca="1">LEFT(OFFSET(Lists!$S$2,P4481-1+MATCH(F4481,OFFSET(Lists!$T$3,P4481-1,0,Q4481-P4481+1),0),0),6)</f>
        <v>#N/A</v>
      </c>
      <c r="S4481" s="36" t="e">
        <f ca="1">VLOOKUP(R4481,Lists!B:D,3,FALSE)</f>
        <v>#N/A</v>
      </c>
      <c r="T4481" s="36" t="str">
        <f>IF(F4481&lt;&gt;"",MATCH(R4481,'Maximum minutes'!B:B,0),"")</f>
        <v/>
      </c>
      <c r="U4481" s="36">
        <f ca="1">IF(F4481&lt;&gt;"",COUNTA(OFFSET('Maximum minutes'!$C$1,'Annexe A1 Cours'!T4481,0,1,50)),0)</f>
        <v>0</v>
      </c>
      <c r="V4481" s="37">
        <f ca="1">IFERROR(OFFSET('Maximum minutes'!$C$1,T4481+1,-1+MATCH(G4481,OFFSET('Maximum minutes'!$C$1,T4481-1,0,1,50),0)),0)</f>
        <v>0</v>
      </c>
      <c r="W4481" s="38">
        <f t="shared" ca="1" si="138"/>
        <v>0</v>
      </c>
    </row>
    <row r="4482" spans="1:23" s="36" customFormat="1" ht="18.75">
      <c r="A4482" s="34"/>
      <c r="B4482" s="39"/>
      <c r="C4482" s="39"/>
      <c r="D4482" s="35"/>
      <c r="E4482" s="40"/>
      <c r="F4482" s="39"/>
      <c r="G4482" s="39"/>
      <c r="H4482" s="39"/>
      <c r="I4482" s="34"/>
      <c r="J4482" s="34"/>
      <c r="K4482" s="34"/>
      <c r="L4482" s="34"/>
      <c r="M4482" s="43" t="str">
        <f ca="1">IFERROR(OFFSET('Maximum minutes'!$C$1,T4482,MATCH(IF(G4482&lt;&gt;"",G4482,F4482),OFFSET('Maximum minutes'!$C$1,T4482-1,0,1,U4482+1),0)-1)*IF(OR(ISNUMBER(J4482),J4482="sans examen"),1,0)*IF(W4482&lt;MinDate,1,0),"")</f>
        <v/>
      </c>
      <c r="N4482" s="36">
        <f t="shared" ca="1" si="139"/>
        <v>0</v>
      </c>
      <c r="O4482" s="36" t="e">
        <f ca="1">LEFT(OFFSET(Lists!$Q$2,MATCH(E4482,Lists!$R$3:$R$19,0),0),4)</f>
        <v>#N/A</v>
      </c>
      <c r="P4482" s="36" t="e">
        <f ca="1">MATCH(O4482,Lists!$S$2:$S$640,1)</f>
        <v>#N/A</v>
      </c>
      <c r="Q4482" s="36" t="e">
        <f ca="1">MATCH(LEFT(OFFSET(Lists!$Q$2,MATCH(E4482,Lists!$R$3:$R$19,0)+1,0),4),Lists!$S$3:$S$640,1)</f>
        <v>#N/A</v>
      </c>
      <c r="R4482" s="36" t="e">
        <f ca="1">LEFT(OFFSET(Lists!$S$2,P4482-1+MATCH(F4482,OFFSET(Lists!$T$3,P4482-1,0,Q4482-P4482+1),0),0),6)</f>
        <v>#N/A</v>
      </c>
      <c r="S4482" s="36" t="e">
        <f ca="1">VLOOKUP(R4482,Lists!B:D,3,FALSE)</f>
        <v>#N/A</v>
      </c>
      <c r="T4482" s="36" t="str">
        <f>IF(F4482&lt;&gt;"",MATCH(R4482,'Maximum minutes'!B:B,0),"")</f>
        <v/>
      </c>
      <c r="U4482" s="36">
        <f ca="1">IF(F4482&lt;&gt;"",COUNTA(OFFSET('Maximum minutes'!$C$1,'Annexe A1 Cours'!T4482,0,1,50)),0)</f>
        <v>0</v>
      </c>
      <c r="V4482" s="37">
        <f ca="1">IFERROR(OFFSET('Maximum minutes'!$C$1,T4482+1,-1+MATCH(G4482,OFFSET('Maximum minutes'!$C$1,T4482-1,0,1,50),0)),0)</f>
        <v>0</v>
      </c>
      <c r="W4482" s="38">
        <f t="shared" ca="1" si="138"/>
        <v>0</v>
      </c>
    </row>
    <row r="4483" spans="1:23" s="36" customFormat="1" ht="18.75">
      <c r="A4483" s="34"/>
      <c r="B4483" s="39"/>
      <c r="C4483" s="39"/>
      <c r="D4483" s="35"/>
      <c r="E4483" s="40"/>
      <c r="F4483" s="39"/>
      <c r="G4483" s="39"/>
      <c r="H4483" s="39"/>
      <c r="I4483" s="34"/>
      <c r="J4483" s="34"/>
      <c r="K4483" s="34"/>
      <c r="L4483" s="34"/>
      <c r="M4483" s="43" t="str">
        <f ca="1">IFERROR(OFFSET('Maximum minutes'!$C$1,T4483,MATCH(IF(G4483&lt;&gt;"",G4483,F4483),OFFSET('Maximum minutes'!$C$1,T4483-1,0,1,U4483+1),0)-1)*IF(OR(ISNUMBER(J4483),J4483="sans examen"),1,0)*IF(W4483&lt;MinDate,1,0),"")</f>
        <v/>
      </c>
      <c r="N4483" s="36">
        <f t="shared" ca="1" si="139"/>
        <v>0</v>
      </c>
      <c r="O4483" s="36" t="e">
        <f ca="1">LEFT(OFFSET(Lists!$Q$2,MATCH(E4483,Lists!$R$3:$R$19,0),0),4)</f>
        <v>#N/A</v>
      </c>
      <c r="P4483" s="36" t="e">
        <f ca="1">MATCH(O4483,Lists!$S$2:$S$640,1)</f>
        <v>#N/A</v>
      </c>
      <c r="Q4483" s="36" t="e">
        <f ca="1">MATCH(LEFT(OFFSET(Lists!$Q$2,MATCH(E4483,Lists!$R$3:$R$19,0)+1,0),4),Lists!$S$3:$S$640,1)</f>
        <v>#N/A</v>
      </c>
      <c r="R4483" s="36" t="e">
        <f ca="1">LEFT(OFFSET(Lists!$S$2,P4483-1+MATCH(F4483,OFFSET(Lists!$T$3,P4483-1,0,Q4483-P4483+1),0),0),6)</f>
        <v>#N/A</v>
      </c>
      <c r="S4483" s="36" t="e">
        <f ca="1">VLOOKUP(R4483,Lists!B:D,3,FALSE)</f>
        <v>#N/A</v>
      </c>
      <c r="T4483" s="36" t="str">
        <f>IF(F4483&lt;&gt;"",MATCH(R4483,'Maximum minutes'!B:B,0),"")</f>
        <v/>
      </c>
      <c r="U4483" s="36">
        <f ca="1">IF(F4483&lt;&gt;"",COUNTA(OFFSET('Maximum minutes'!$C$1,'Annexe A1 Cours'!T4483,0,1,50)),0)</f>
        <v>0</v>
      </c>
      <c r="V4483" s="37">
        <f ca="1">IFERROR(OFFSET('Maximum minutes'!$C$1,T4483+1,-1+MATCH(G4483,OFFSET('Maximum minutes'!$C$1,T4483-1,0,1,50),0)),0)</f>
        <v>0</v>
      </c>
      <c r="W4483" s="38">
        <f t="shared" ca="1" si="138"/>
        <v>0</v>
      </c>
    </row>
    <row r="4484" spans="1:23" s="36" customFormat="1" ht="18.75">
      <c r="A4484" s="34"/>
      <c r="B4484" s="39"/>
      <c r="C4484" s="39"/>
      <c r="D4484" s="35"/>
      <c r="E4484" s="40"/>
      <c r="F4484" s="39"/>
      <c r="G4484" s="39"/>
      <c r="H4484" s="39"/>
      <c r="I4484" s="34"/>
      <c r="J4484" s="34"/>
      <c r="K4484" s="34"/>
      <c r="L4484" s="34"/>
      <c r="M4484" s="43" t="str">
        <f ca="1">IFERROR(OFFSET('Maximum minutes'!$C$1,T4484,MATCH(IF(G4484&lt;&gt;"",G4484,F4484),OFFSET('Maximum minutes'!$C$1,T4484-1,0,1,U4484+1),0)-1)*IF(OR(ISNUMBER(J4484),J4484="sans examen"),1,0)*IF(W4484&lt;MinDate,1,0),"")</f>
        <v/>
      </c>
      <c r="N4484" s="36">
        <f t="shared" ca="1" si="139"/>
        <v>0</v>
      </c>
      <c r="O4484" s="36" t="e">
        <f ca="1">LEFT(OFFSET(Lists!$Q$2,MATCH(E4484,Lists!$R$3:$R$19,0),0),4)</f>
        <v>#N/A</v>
      </c>
      <c r="P4484" s="36" t="e">
        <f ca="1">MATCH(O4484,Lists!$S$2:$S$640,1)</f>
        <v>#N/A</v>
      </c>
      <c r="Q4484" s="36" t="e">
        <f ca="1">MATCH(LEFT(OFFSET(Lists!$Q$2,MATCH(E4484,Lists!$R$3:$R$19,0)+1,0),4),Lists!$S$3:$S$640,1)</f>
        <v>#N/A</v>
      </c>
      <c r="R4484" s="36" t="e">
        <f ca="1">LEFT(OFFSET(Lists!$S$2,P4484-1+MATCH(F4484,OFFSET(Lists!$T$3,P4484-1,0,Q4484-P4484+1),0),0),6)</f>
        <v>#N/A</v>
      </c>
      <c r="S4484" s="36" t="e">
        <f ca="1">VLOOKUP(R4484,Lists!B:D,3,FALSE)</f>
        <v>#N/A</v>
      </c>
      <c r="T4484" s="36" t="str">
        <f>IF(F4484&lt;&gt;"",MATCH(R4484,'Maximum minutes'!B:B,0),"")</f>
        <v/>
      </c>
      <c r="U4484" s="36">
        <f ca="1">IF(F4484&lt;&gt;"",COUNTA(OFFSET('Maximum minutes'!$C$1,'Annexe A1 Cours'!T4484,0,1,50)),0)</f>
        <v>0</v>
      </c>
      <c r="V4484" s="37">
        <f ca="1">IFERROR(OFFSET('Maximum minutes'!$C$1,T4484+1,-1+MATCH(G4484,OFFSET('Maximum minutes'!$C$1,T4484-1,0,1,50),0)),0)</f>
        <v>0</v>
      </c>
      <c r="W4484" s="38">
        <f t="shared" ca="1" si="138"/>
        <v>0</v>
      </c>
    </row>
    <row r="4485" spans="1:23" s="36" customFormat="1" ht="18.75">
      <c r="A4485" s="34"/>
      <c r="B4485" s="39"/>
      <c r="C4485" s="39"/>
      <c r="D4485" s="35"/>
      <c r="E4485" s="40"/>
      <c r="F4485" s="39"/>
      <c r="G4485" s="39"/>
      <c r="H4485" s="39"/>
      <c r="I4485" s="34"/>
      <c r="J4485" s="34"/>
      <c r="K4485" s="34"/>
      <c r="L4485" s="34"/>
      <c r="M4485" s="43" t="str">
        <f ca="1">IFERROR(OFFSET('Maximum minutes'!$C$1,T4485,MATCH(IF(G4485&lt;&gt;"",G4485,F4485),OFFSET('Maximum minutes'!$C$1,T4485-1,0,1,U4485+1),0)-1)*IF(OR(ISNUMBER(J4485),J4485="sans examen"),1,0)*IF(W4485&lt;MinDate,1,0),"")</f>
        <v/>
      </c>
      <c r="N4485" s="36">
        <f t="shared" ca="1" si="139"/>
        <v>0</v>
      </c>
      <c r="O4485" s="36" t="e">
        <f ca="1">LEFT(OFFSET(Lists!$Q$2,MATCH(E4485,Lists!$R$3:$R$19,0),0),4)</f>
        <v>#N/A</v>
      </c>
      <c r="P4485" s="36" t="e">
        <f ca="1">MATCH(O4485,Lists!$S$2:$S$640,1)</f>
        <v>#N/A</v>
      </c>
      <c r="Q4485" s="36" t="e">
        <f ca="1">MATCH(LEFT(OFFSET(Lists!$Q$2,MATCH(E4485,Lists!$R$3:$R$19,0)+1,0),4),Lists!$S$3:$S$640,1)</f>
        <v>#N/A</v>
      </c>
      <c r="R4485" s="36" t="e">
        <f ca="1">LEFT(OFFSET(Lists!$S$2,P4485-1+MATCH(F4485,OFFSET(Lists!$T$3,P4485-1,0,Q4485-P4485+1),0),0),6)</f>
        <v>#N/A</v>
      </c>
      <c r="S4485" s="36" t="e">
        <f ca="1">VLOOKUP(R4485,Lists!B:D,3,FALSE)</f>
        <v>#N/A</v>
      </c>
      <c r="T4485" s="36" t="str">
        <f>IF(F4485&lt;&gt;"",MATCH(R4485,'Maximum minutes'!B:B,0),"")</f>
        <v/>
      </c>
      <c r="U4485" s="36">
        <f ca="1">IF(F4485&lt;&gt;"",COUNTA(OFFSET('Maximum minutes'!$C$1,'Annexe A1 Cours'!T4485,0,1,50)),0)</f>
        <v>0</v>
      </c>
      <c r="V4485" s="37">
        <f ca="1">IFERROR(OFFSET('Maximum minutes'!$C$1,T4485+1,-1+MATCH(G4485,OFFSET('Maximum minutes'!$C$1,T4485-1,0,1,50),0)),0)</f>
        <v>0</v>
      </c>
      <c r="W4485" s="38">
        <f t="shared" ca="1" si="138"/>
        <v>0</v>
      </c>
    </row>
    <row r="4486" spans="1:23" s="36" customFormat="1" ht="18.75">
      <c r="A4486" s="34"/>
      <c r="B4486" s="39"/>
      <c r="C4486" s="39"/>
      <c r="D4486" s="35"/>
      <c r="E4486" s="40"/>
      <c r="F4486" s="39"/>
      <c r="G4486" s="39"/>
      <c r="H4486" s="39"/>
      <c r="I4486" s="34"/>
      <c r="J4486" s="34"/>
      <c r="K4486" s="34"/>
      <c r="L4486" s="34"/>
      <c r="M4486" s="43" t="str">
        <f ca="1">IFERROR(OFFSET('Maximum minutes'!$C$1,T4486,MATCH(IF(G4486&lt;&gt;"",G4486,F4486),OFFSET('Maximum minutes'!$C$1,T4486-1,0,1,U4486+1),0)-1)*IF(OR(ISNUMBER(J4486),J4486="sans examen"),1,0)*IF(W4486&lt;MinDate,1,0),"")</f>
        <v/>
      </c>
      <c r="N4486" s="36">
        <f t="shared" ca="1" si="139"/>
        <v>0</v>
      </c>
      <c r="O4486" s="36" t="e">
        <f ca="1">LEFT(OFFSET(Lists!$Q$2,MATCH(E4486,Lists!$R$3:$R$19,0),0),4)</f>
        <v>#N/A</v>
      </c>
      <c r="P4486" s="36" t="e">
        <f ca="1">MATCH(O4486,Lists!$S$2:$S$640,1)</f>
        <v>#N/A</v>
      </c>
      <c r="Q4486" s="36" t="e">
        <f ca="1">MATCH(LEFT(OFFSET(Lists!$Q$2,MATCH(E4486,Lists!$R$3:$R$19,0)+1,0),4),Lists!$S$3:$S$640,1)</f>
        <v>#N/A</v>
      </c>
      <c r="R4486" s="36" t="e">
        <f ca="1">LEFT(OFFSET(Lists!$S$2,P4486-1+MATCH(F4486,OFFSET(Lists!$T$3,P4486-1,0,Q4486-P4486+1),0),0),6)</f>
        <v>#N/A</v>
      </c>
      <c r="S4486" s="36" t="e">
        <f ca="1">VLOOKUP(R4486,Lists!B:D,3,FALSE)</f>
        <v>#N/A</v>
      </c>
      <c r="T4486" s="36" t="str">
        <f>IF(F4486&lt;&gt;"",MATCH(R4486,'Maximum minutes'!B:B,0),"")</f>
        <v/>
      </c>
      <c r="U4486" s="36">
        <f ca="1">IF(F4486&lt;&gt;"",COUNTA(OFFSET('Maximum minutes'!$C$1,'Annexe A1 Cours'!T4486,0,1,50)),0)</f>
        <v>0</v>
      </c>
      <c r="V4486" s="37">
        <f ca="1">IFERROR(OFFSET('Maximum minutes'!$C$1,T4486+1,-1+MATCH(G4486,OFFSET('Maximum minutes'!$C$1,T4486-1,0,1,50),0)),0)</f>
        <v>0</v>
      </c>
      <c r="W4486" s="38">
        <f t="shared" ca="1" si="138"/>
        <v>0</v>
      </c>
    </row>
    <row r="4487" spans="1:23" s="36" customFormat="1" ht="18.75">
      <c r="A4487" s="34"/>
      <c r="B4487" s="39"/>
      <c r="C4487" s="39"/>
      <c r="D4487" s="35"/>
      <c r="E4487" s="40"/>
      <c r="F4487" s="39"/>
      <c r="G4487" s="39"/>
      <c r="H4487" s="39"/>
      <c r="I4487" s="34"/>
      <c r="J4487" s="34"/>
      <c r="K4487" s="34"/>
      <c r="L4487" s="34"/>
      <c r="M4487" s="43" t="str">
        <f ca="1">IFERROR(OFFSET('Maximum minutes'!$C$1,T4487,MATCH(IF(G4487&lt;&gt;"",G4487,F4487),OFFSET('Maximum minutes'!$C$1,T4487-1,0,1,U4487+1),0)-1)*IF(OR(ISNUMBER(J4487),J4487="sans examen"),1,0)*IF(W4487&lt;MinDate,1,0),"")</f>
        <v/>
      </c>
      <c r="N4487" s="36">
        <f t="shared" ca="1" si="139"/>
        <v>0</v>
      </c>
      <c r="O4487" s="36" t="e">
        <f ca="1">LEFT(OFFSET(Lists!$Q$2,MATCH(E4487,Lists!$R$3:$R$19,0),0),4)</f>
        <v>#N/A</v>
      </c>
      <c r="P4487" s="36" t="e">
        <f ca="1">MATCH(O4487,Lists!$S$2:$S$640,1)</f>
        <v>#N/A</v>
      </c>
      <c r="Q4487" s="36" t="e">
        <f ca="1">MATCH(LEFT(OFFSET(Lists!$Q$2,MATCH(E4487,Lists!$R$3:$R$19,0)+1,0),4),Lists!$S$3:$S$640,1)</f>
        <v>#N/A</v>
      </c>
      <c r="R4487" s="36" t="e">
        <f ca="1">LEFT(OFFSET(Lists!$S$2,P4487-1+MATCH(F4487,OFFSET(Lists!$T$3,P4487-1,0,Q4487-P4487+1),0),0),6)</f>
        <v>#N/A</v>
      </c>
      <c r="S4487" s="36" t="e">
        <f ca="1">VLOOKUP(R4487,Lists!B:D,3,FALSE)</f>
        <v>#N/A</v>
      </c>
      <c r="T4487" s="36" t="str">
        <f>IF(F4487&lt;&gt;"",MATCH(R4487,'Maximum minutes'!B:B,0),"")</f>
        <v/>
      </c>
      <c r="U4487" s="36">
        <f ca="1">IF(F4487&lt;&gt;"",COUNTA(OFFSET('Maximum minutes'!$C$1,'Annexe A1 Cours'!T4487,0,1,50)),0)</f>
        <v>0</v>
      </c>
      <c r="V4487" s="37">
        <f ca="1">IFERROR(OFFSET('Maximum minutes'!$C$1,T4487+1,-1+MATCH(G4487,OFFSET('Maximum minutes'!$C$1,T4487-1,0,1,50),0)),0)</f>
        <v>0</v>
      </c>
      <c r="W4487" s="38">
        <f t="shared" ref="W4487:W4550" ca="1" si="140">IFERROR(DATE(YEAR(D4487)+V4487,MONTH(D4487),DAY(D4487)),"")</f>
        <v>0</v>
      </c>
    </row>
    <row r="4488" spans="1:23" s="36" customFormat="1" ht="18.75">
      <c r="A4488" s="34"/>
      <c r="B4488" s="39"/>
      <c r="C4488" s="39"/>
      <c r="D4488" s="35"/>
      <c r="E4488" s="40"/>
      <c r="F4488" s="39"/>
      <c r="G4488" s="39"/>
      <c r="H4488" s="39"/>
      <c r="I4488" s="34"/>
      <c r="J4488" s="34"/>
      <c r="K4488" s="34"/>
      <c r="L4488" s="34"/>
      <c r="M4488" s="43" t="str">
        <f ca="1">IFERROR(OFFSET('Maximum minutes'!$C$1,T4488,MATCH(IF(G4488&lt;&gt;"",G4488,F4488),OFFSET('Maximum minutes'!$C$1,T4488-1,0,1,U4488+1),0)-1)*IF(OR(ISNUMBER(J4488),J4488="sans examen"),1,0)*IF(W4488&lt;MinDate,1,0),"")</f>
        <v/>
      </c>
      <c r="N4488" s="36">
        <f t="shared" ref="N4488:N4551" ca="1" si="141">IF(K4488&gt;0,MIN(K4488,M4488),0)*IF(M4488="",0,1)</f>
        <v>0</v>
      </c>
      <c r="O4488" s="36" t="e">
        <f ca="1">LEFT(OFFSET(Lists!$Q$2,MATCH(E4488,Lists!$R$3:$R$19,0),0),4)</f>
        <v>#N/A</v>
      </c>
      <c r="P4488" s="36" t="e">
        <f ca="1">MATCH(O4488,Lists!$S$2:$S$640,1)</f>
        <v>#N/A</v>
      </c>
      <c r="Q4488" s="36" t="e">
        <f ca="1">MATCH(LEFT(OFFSET(Lists!$Q$2,MATCH(E4488,Lists!$R$3:$R$19,0)+1,0),4),Lists!$S$3:$S$640,1)</f>
        <v>#N/A</v>
      </c>
      <c r="R4488" s="36" t="e">
        <f ca="1">LEFT(OFFSET(Lists!$S$2,P4488-1+MATCH(F4488,OFFSET(Lists!$T$3,P4488-1,0,Q4488-P4488+1),0),0),6)</f>
        <v>#N/A</v>
      </c>
      <c r="S4488" s="36" t="e">
        <f ca="1">VLOOKUP(R4488,Lists!B:D,3,FALSE)</f>
        <v>#N/A</v>
      </c>
      <c r="T4488" s="36" t="str">
        <f>IF(F4488&lt;&gt;"",MATCH(R4488,'Maximum minutes'!B:B,0),"")</f>
        <v/>
      </c>
      <c r="U4488" s="36">
        <f ca="1">IF(F4488&lt;&gt;"",COUNTA(OFFSET('Maximum minutes'!$C$1,'Annexe A1 Cours'!T4488,0,1,50)),0)</f>
        <v>0</v>
      </c>
      <c r="V4488" s="37">
        <f ca="1">IFERROR(OFFSET('Maximum minutes'!$C$1,T4488+1,-1+MATCH(G4488,OFFSET('Maximum minutes'!$C$1,T4488-1,0,1,50),0)),0)</f>
        <v>0</v>
      </c>
      <c r="W4488" s="38">
        <f t="shared" ca="1" si="140"/>
        <v>0</v>
      </c>
    </row>
    <row r="4489" spans="1:23" s="36" customFormat="1" ht="18.75">
      <c r="A4489" s="34"/>
      <c r="B4489" s="39"/>
      <c r="C4489" s="39"/>
      <c r="D4489" s="35"/>
      <c r="E4489" s="40"/>
      <c r="F4489" s="39"/>
      <c r="G4489" s="39"/>
      <c r="H4489" s="39"/>
      <c r="I4489" s="34"/>
      <c r="J4489" s="34"/>
      <c r="K4489" s="34"/>
      <c r="L4489" s="34"/>
      <c r="M4489" s="43" t="str">
        <f ca="1">IFERROR(OFFSET('Maximum minutes'!$C$1,T4489,MATCH(IF(G4489&lt;&gt;"",G4489,F4489),OFFSET('Maximum minutes'!$C$1,T4489-1,0,1,U4489+1),0)-1)*IF(OR(ISNUMBER(J4489),J4489="sans examen"),1,0)*IF(W4489&lt;MinDate,1,0),"")</f>
        <v/>
      </c>
      <c r="N4489" s="36">
        <f t="shared" ca="1" si="141"/>
        <v>0</v>
      </c>
      <c r="O4489" s="36" t="e">
        <f ca="1">LEFT(OFFSET(Lists!$Q$2,MATCH(E4489,Lists!$R$3:$R$19,0),0),4)</f>
        <v>#N/A</v>
      </c>
      <c r="P4489" s="36" t="e">
        <f ca="1">MATCH(O4489,Lists!$S$2:$S$640,1)</f>
        <v>#N/A</v>
      </c>
      <c r="Q4489" s="36" t="e">
        <f ca="1">MATCH(LEFT(OFFSET(Lists!$Q$2,MATCH(E4489,Lists!$R$3:$R$19,0)+1,0),4),Lists!$S$3:$S$640,1)</f>
        <v>#N/A</v>
      </c>
      <c r="R4489" s="36" t="e">
        <f ca="1">LEFT(OFFSET(Lists!$S$2,P4489-1+MATCH(F4489,OFFSET(Lists!$T$3,P4489-1,0,Q4489-P4489+1),0),0),6)</f>
        <v>#N/A</v>
      </c>
      <c r="S4489" s="36" t="e">
        <f ca="1">VLOOKUP(R4489,Lists!B:D,3,FALSE)</f>
        <v>#N/A</v>
      </c>
      <c r="T4489" s="36" t="str">
        <f>IF(F4489&lt;&gt;"",MATCH(R4489,'Maximum minutes'!B:B,0),"")</f>
        <v/>
      </c>
      <c r="U4489" s="36">
        <f ca="1">IF(F4489&lt;&gt;"",COUNTA(OFFSET('Maximum minutes'!$C$1,'Annexe A1 Cours'!T4489,0,1,50)),0)</f>
        <v>0</v>
      </c>
      <c r="V4489" s="37">
        <f ca="1">IFERROR(OFFSET('Maximum minutes'!$C$1,T4489+1,-1+MATCH(G4489,OFFSET('Maximum minutes'!$C$1,T4489-1,0,1,50),0)),0)</f>
        <v>0</v>
      </c>
      <c r="W4489" s="38">
        <f t="shared" ca="1" si="140"/>
        <v>0</v>
      </c>
    </row>
    <row r="4490" spans="1:23" s="36" customFormat="1" ht="18.75">
      <c r="A4490" s="34"/>
      <c r="B4490" s="39"/>
      <c r="C4490" s="39"/>
      <c r="D4490" s="35"/>
      <c r="E4490" s="40"/>
      <c r="F4490" s="39"/>
      <c r="G4490" s="39"/>
      <c r="H4490" s="39"/>
      <c r="I4490" s="34"/>
      <c r="J4490" s="34"/>
      <c r="K4490" s="34"/>
      <c r="L4490" s="34"/>
      <c r="M4490" s="43" t="str">
        <f ca="1">IFERROR(OFFSET('Maximum minutes'!$C$1,T4490,MATCH(IF(G4490&lt;&gt;"",G4490,F4490),OFFSET('Maximum minutes'!$C$1,T4490-1,0,1,U4490+1),0)-1)*IF(OR(ISNUMBER(J4490),J4490="sans examen"),1,0)*IF(W4490&lt;MinDate,1,0),"")</f>
        <v/>
      </c>
      <c r="N4490" s="36">
        <f t="shared" ca="1" si="141"/>
        <v>0</v>
      </c>
      <c r="O4490" s="36" t="e">
        <f ca="1">LEFT(OFFSET(Lists!$Q$2,MATCH(E4490,Lists!$R$3:$R$19,0),0),4)</f>
        <v>#N/A</v>
      </c>
      <c r="P4490" s="36" t="e">
        <f ca="1">MATCH(O4490,Lists!$S$2:$S$640,1)</f>
        <v>#N/A</v>
      </c>
      <c r="Q4490" s="36" t="e">
        <f ca="1">MATCH(LEFT(OFFSET(Lists!$Q$2,MATCH(E4490,Lists!$R$3:$R$19,0)+1,0),4),Lists!$S$3:$S$640,1)</f>
        <v>#N/A</v>
      </c>
      <c r="R4490" s="36" t="e">
        <f ca="1">LEFT(OFFSET(Lists!$S$2,P4490-1+MATCH(F4490,OFFSET(Lists!$T$3,P4490-1,0,Q4490-P4490+1),0),0),6)</f>
        <v>#N/A</v>
      </c>
      <c r="S4490" s="36" t="e">
        <f ca="1">VLOOKUP(R4490,Lists!B:D,3,FALSE)</f>
        <v>#N/A</v>
      </c>
      <c r="T4490" s="36" t="str">
        <f>IF(F4490&lt;&gt;"",MATCH(R4490,'Maximum minutes'!B:B,0),"")</f>
        <v/>
      </c>
      <c r="U4490" s="36">
        <f ca="1">IF(F4490&lt;&gt;"",COUNTA(OFFSET('Maximum minutes'!$C$1,'Annexe A1 Cours'!T4490,0,1,50)),0)</f>
        <v>0</v>
      </c>
      <c r="V4490" s="37">
        <f ca="1">IFERROR(OFFSET('Maximum minutes'!$C$1,T4490+1,-1+MATCH(G4490,OFFSET('Maximum minutes'!$C$1,T4490-1,0,1,50),0)),0)</f>
        <v>0</v>
      </c>
      <c r="W4490" s="38">
        <f t="shared" ca="1" si="140"/>
        <v>0</v>
      </c>
    </row>
    <row r="4491" spans="1:23" s="36" customFormat="1" ht="18.75">
      <c r="A4491" s="34"/>
      <c r="B4491" s="39"/>
      <c r="C4491" s="39"/>
      <c r="D4491" s="35"/>
      <c r="E4491" s="40"/>
      <c r="F4491" s="39"/>
      <c r="G4491" s="39"/>
      <c r="H4491" s="39"/>
      <c r="I4491" s="34"/>
      <c r="J4491" s="34"/>
      <c r="K4491" s="34"/>
      <c r="L4491" s="34"/>
      <c r="M4491" s="43" t="str">
        <f ca="1">IFERROR(OFFSET('Maximum minutes'!$C$1,T4491,MATCH(IF(G4491&lt;&gt;"",G4491,F4491),OFFSET('Maximum minutes'!$C$1,T4491-1,0,1,U4491+1),0)-1)*IF(OR(ISNUMBER(J4491),J4491="sans examen"),1,0)*IF(W4491&lt;MinDate,1,0),"")</f>
        <v/>
      </c>
      <c r="N4491" s="36">
        <f t="shared" ca="1" si="141"/>
        <v>0</v>
      </c>
      <c r="O4491" s="36" t="e">
        <f ca="1">LEFT(OFFSET(Lists!$Q$2,MATCH(E4491,Lists!$R$3:$R$19,0),0),4)</f>
        <v>#N/A</v>
      </c>
      <c r="P4491" s="36" t="e">
        <f ca="1">MATCH(O4491,Lists!$S$2:$S$640,1)</f>
        <v>#N/A</v>
      </c>
      <c r="Q4491" s="36" t="e">
        <f ca="1">MATCH(LEFT(OFFSET(Lists!$Q$2,MATCH(E4491,Lists!$R$3:$R$19,0)+1,0),4),Lists!$S$3:$S$640,1)</f>
        <v>#N/A</v>
      </c>
      <c r="R4491" s="36" t="e">
        <f ca="1">LEFT(OFFSET(Lists!$S$2,P4491-1+MATCH(F4491,OFFSET(Lists!$T$3,P4491-1,0,Q4491-P4491+1),0),0),6)</f>
        <v>#N/A</v>
      </c>
      <c r="S4491" s="36" t="e">
        <f ca="1">VLOOKUP(R4491,Lists!B:D,3,FALSE)</f>
        <v>#N/A</v>
      </c>
      <c r="T4491" s="36" t="str">
        <f>IF(F4491&lt;&gt;"",MATCH(R4491,'Maximum minutes'!B:B,0),"")</f>
        <v/>
      </c>
      <c r="U4491" s="36">
        <f ca="1">IF(F4491&lt;&gt;"",COUNTA(OFFSET('Maximum minutes'!$C$1,'Annexe A1 Cours'!T4491,0,1,50)),0)</f>
        <v>0</v>
      </c>
      <c r="V4491" s="37">
        <f ca="1">IFERROR(OFFSET('Maximum minutes'!$C$1,T4491+1,-1+MATCH(G4491,OFFSET('Maximum minutes'!$C$1,T4491-1,0,1,50),0)),0)</f>
        <v>0</v>
      </c>
      <c r="W4491" s="38">
        <f t="shared" ca="1" si="140"/>
        <v>0</v>
      </c>
    </row>
    <row r="4492" spans="1:23" s="36" customFormat="1" ht="18.75">
      <c r="A4492" s="34"/>
      <c r="B4492" s="39"/>
      <c r="C4492" s="39"/>
      <c r="D4492" s="35"/>
      <c r="E4492" s="40"/>
      <c r="F4492" s="39"/>
      <c r="G4492" s="39"/>
      <c r="H4492" s="39"/>
      <c r="I4492" s="34"/>
      <c r="J4492" s="34"/>
      <c r="K4492" s="34"/>
      <c r="L4492" s="34"/>
      <c r="M4492" s="43" t="str">
        <f ca="1">IFERROR(OFFSET('Maximum minutes'!$C$1,T4492,MATCH(IF(G4492&lt;&gt;"",G4492,F4492),OFFSET('Maximum minutes'!$C$1,T4492-1,0,1,U4492+1),0)-1)*IF(OR(ISNUMBER(J4492),J4492="sans examen"),1,0)*IF(W4492&lt;MinDate,1,0),"")</f>
        <v/>
      </c>
      <c r="N4492" s="36">
        <f t="shared" ca="1" si="141"/>
        <v>0</v>
      </c>
      <c r="O4492" s="36" t="e">
        <f ca="1">LEFT(OFFSET(Lists!$Q$2,MATCH(E4492,Lists!$R$3:$R$19,0),0),4)</f>
        <v>#N/A</v>
      </c>
      <c r="P4492" s="36" t="e">
        <f ca="1">MATCH(O4492,Lists!$S$2:$S$640,1)</f>
        <v>#N/A</v>
      </c>
      <c r="Q4492" s="36" t="e">
        <f ca="1">MATCH(LEFT(OFFSET(Lists!$Q$2,MATCH(E4492,Lists!$R$3:$R$19,0)+1,0),4),Lists!$S$3:$S$640,1)</f>
        <v>#N/A</v>
      </c>
      <c r="R4492" s="36" t="e">
        <f ca="1">LEFT(OFFSET(Lists!$S$2,P4492-1+MATCH(F4492,OFFSET(Lists!$T$3,P4492-1,0,Q4492-P4492+1),0),0),6)</f>
        <v>#N/A</v>
      </c>
      <c r="S4492" s="36" t="e">
        <f ca="1">VLOOKUP(R4492,Lists!B:D,3,FALSE)</f>
        <v>#N/A</v>
      </c>
      <c r="T4492" s="36" t="str">
        <f>IF(F4492&lt;&gt;"",MATCH(R4492,'Maximum minutes'!B:B,0),"")</f>
        <v/>
      </c>
      <c r="U4492" s="36">
        <f ca="1">IF(F4492&lt;&gt;"",COUNTA(OFFSET('Maximum minutes'!$C$1,'Annexe A1 Cours'!T4492,0,1,50)),0)</f>
        <v>0</v>
      </c>
      <c r="V4492" s="37">
        <f ca="1">IFERROR(OFFSET('Maximum minutes'!$C$1,T4492+1,-1+MATCH(G4492,OFFSET('Maximum minutes'!$C$1,T4492-1,0,1,50),0)),0)</f>
        <v>0</v>
      </c>
      <c r="W4492" s="38">
        <f t="shared" ca="1" si="140"/>
        <v>0</v>
      </c>
    </row>
    <row r="4493" spans="1:23" s="36" customFormat="1" ht="18.75">
      <c r="A4493" s="34"/>
      <c r="B4493" s="39"/>
      <c r="C4493" s="39"/>
      <c r="D4493" s="35"/>
      <c r="E4493" s="40"/>
      <c r="F4493" s="39"/>
      <c r="G4493" s="39"/>
      <c r="H4493" s="39"/>
      <c r="I4493" s="34"/>
      <c r="J4493" s="34"/>
      <c r="K4493" s="34"/>
      <c r="L4493" s="34"/>
      <c r="M4493" s="43" t="str">
        <f ca="1">IFERROR(OFFSET('Maximum minutes'!$C$1,T4493,MATCH(IF(G4493&lt;&gt;"",G4493,F4493),OFFSET('Maximum minutes'!$C$1,T4493-1,0,1,U4493+1),0)-1)*IF(OR(ISNUMBER(J4493),J4493="sans examen"),1,0)*IF(W4493&lt;MinDate,1,0),"")</f>
        <v/>
      </c>
      <c r="N4493" s="36">
        <f t="shared" ca="1" si="141"/>
        <v>0</v>
      </c>
      <c r="O4493" s="36" t="e">
        <f ca="1">LEFT(OFFSET(Lists!$Q$2,MATCH(E4493,Lists!$R$3:$R$19,0),0),4)</f>
        <v>#N/A</v>
      </c>
      <c r="P4493" s="36" t="e">
        <f ca="1">MATCH(O4493,Lists!$S$2:$S$640,1)</f>
        <v>#N/A</v>
      </c>
      <c r="Q4493" s="36" t="e">
        <f ca="1">MATCH(LEFT(OFFSET(Lists!$Q$2,MATCH(E4493,Lists!$R$3:$R$19,0)+1,0),4),Lists!$S$3:$S$640,1)</f>
        <v>#N/A</v>
      </c>
      <c r="R4493" s="36" t="e">
        <f ca="1">LEFT(OFFSET(Lists!$S$2,P4493-1+MATCH(F4493,OFFSET(Lists!$T$3,P4493-1,0,Q4493-P4493+1),0),0),6)</f>
        <v>#N/A</v>
      </c>
      <c r="S4493" s="36" t="e">
        <f ca="1">VLOOKUP(R4493,Lists!B:D,3,FALSE)</f>
        <v>#N/A</v>
      </c>
      <c r="T4493" s="36" t="str">
        <f>IF(F4493&lt;&gt;"",MATCH(R4493,'Maximum minutes'!B:B,0),"")</f>
        <v/>
      </c>
      <c r="U4493" s="36">
        <f ca="1">IF(F4493&lt;&gt;"",COUNTA(OFFSET('Maximum minutes'!$C$1,'Annexe A1 Cours'!T4493,0,1,50)),0)</f>
        <v>0</v>
      </c>
      <c r="V4493" s="37">
        <f ca="1">IFERROR(OFFSET('Maximum minutes'!$C$1,T4493+1,-1+MATCH(G4493,OFFSET('Maximum minutes'!$C$1,T4493-1,0,1,50),0)),0)</f>
        <v>0</v>
      </c>
      <c r="W4493" s="38">
        <f t="shared" ca="1" si="140"/>
        <v>0</v>
      </c>
    </row>
    <row r="4494" spans="1:23" s="36" customFormat="1" ht="18.75">
      <c r="A4494" s="34"/>
      <c r="B4494" s="39"/>
      <c r="C4494" s="39"/>
      <c r="D4494" s="35"/>
      <c r="E4494" s="40"/>
      <c r="F4494" s="39"/>
      <c r="G4494" s="39"/>
      <c r="H4494" s="39"/>
      <c r="I4494" s="34"/>
      <c r="J4494" s="34"/>
      <c r="K4494" s="34"/>
      <c r="L4494" s="34"/>
      <c r="M4494" s="43" t="str">
        <f ca="1">IFERROR(OFFSET('Maximum minutes'!$C$1,T4494,MATCH(IF(G4494&lt;&gt;"",G4494,F4494),OFFSET('Maximum minutes'!$C$1,T4494-1,0,1,U4494+1),0)-1)*IF(OR(ISNUMBER(J4494),J4494="sans examen"),1,0)*IF(W4494&lt;MinDate,1,0),"")</f>
        <v/>
      </c>
      <c r="N4494" s="36">
        <f t="shared" ca="1" si="141"/>
        <v>0</v>
      </c>
      <c r="O4494" s="36" t="e">
        <f ca="1">LEFT(OFFSET(Lists!$Q$2,MATCH(E4494,Lists!$R$3:$R$19,0),0),4)</f>
        <v>#N/A</v>
      </c>
      <c r="P4494" s="36" t="e">
        <f ca="1">MATCH(O4494,Lists!$S$2:$S$640,1)</f>
        <v>#N/A</v>
      </c>
      <c r="Q4494" s="36" t="e">
        <f ca="1">MATCH(LEFT(OFFSET(Lists!$Q$2,MATCH(E4494,Lists!$R$3:$R$19,0)+1,0),4),Lists!$S$3:$S$640,1)</f>
        <v>#N/A</v>
      </c>
      <c r="R4494" s="36" t="e">
        <f ca="1">LEFT(OFFSET(Lists!$S$2,P4494-1+MATCH(F4494,OFFSET(Lists!$T$3,P4494-1,0,Q4494-P4494+1),0),0),6)</f>
        <v>#N/A</v>
      </c>
      <c r="S4494" s="36" t="e">
        <f ca="1">VLOOKUP(R4494,Lists!B:D,3,FALSE)</f>
        <v>#N/A</v>
      </c>
      <c r="T4494" s="36" t="str">
        <f>IF(F4494&lt;&gt;"",MATCH(R4494,'Maximum minutes'!B:B,0),"")</f>
        <v/>
      </c>
      <c r="U4494" s="36">
        <f ca="1">IF(F4494&lt;&gt;"",COUNTA(OFFSET('Maximum minutes'!$C$1,'Annexe A1 Cours'!T4494,0,1,50)),0)</f>
        <v>0</v>
      </c>
      <c r="V4494" s="37">
        <f ca="1">IFERROR(OFFSET('Maximum minutes'!$C$1,T4494+1,-1+MATCH(G4494,OFFSET('Maximum minutes'!$C$1,T4494-1,0,1,50),0)),0)</f>
        <v>0</v>
      </c>
      <c r="W4494" s="38">
        <f t="shared" ca="1" si="140"/>
        <v>0</v>
      </c>
    </row>
    <row r="4495" spans="1:23" s="36" customFormat="1" ht="18.75">
      <c r="A4495" s="34"/>
      <c r="B4495" s="39"/>
      <c r="C4495" s="39"/>
      <c r="D4495" s="35"/>
      <c r="E4495" s="40"/>
      <c r="F4495" s="39"/>
      <c r="G4495" s="39"/>
      <c r="H4495" s="39"/>
      <c r="I4495" s="34"/>
      <c r="J4495" s="34"/>
      <c r="K4495" s="34"/>
      <c r="L4495" s="34"/>
      <c r="M4495" s="43" t="str">
        <f ca="1">IFERROR(OFFSET('Maximum minutes'!$C$1,T4495,MATCH(IF(G4495&lt;&gt;"",G4495,F4495),OFFSET('Maximum minutes'!$C$1,T4495-1,0,1,U4495+1),0)-1)*IF(OR(ISNUMBER(J4495),J4495="sans examen"),1,0)*IF(W4495&lt;MinDate,1,0),"")</f>
        <v/>
      </c>
      <c r="N4495" s="36">
        <f t="shared" ca="1" si="141"/>
        <v>0</v>
      </c>
      <c r="O4495" s="36" t="e">
        <f ca="1">LEFT(OFFSET(Lists!$Q$2,MATCH(E4495,Lists!$R$3:$R$19,0),0),4)</f>
        <v>#N/A</v>
      </c>
      <c r="P4495" s="36" t="e">
        <f ca="1">MATCH(O4495,Lists!$S$2:$S$640,1)</f>
        <v>#N/A</v>
      </c>
      <c r="Q4495" s="36" t="e">
        <f ca="1">MATCH(LEFT(OFFSET(Lists!$Q$2,MATCH(E4495,Lists!$R$3:$R$19,0)+1,0),4),Lists!$S$3:$S$640,1)</f>
        <v>#N/A</v>
      </c>
      <c r="R4495" s="36" t="e">
        <f ca="1">LEFT(OFFSET(Lists!$S$2,P4495-1+MATCH(F4495,OFFSET(Lists!$T$3,P4495-1,0,Q4495-P4495+1),0),0),6)</f>
        <v>#N/A</v>
      </c>
      <c r="S4495" s="36" t="e">
        <f ca="1">VLOOKUP(R4495,Lists!B:D,3,FALSE)</f>
        <v>#N/A</v>
      </c>
      <c r="T4495" s="36" t="str">
        <f>IF(F4495&lt;&gt;"",MATCH(R4495,'Maximum minutes'!B:B,0),"")</f>
        <v/>
      </c>
      <c r="U4495" s="36">
        <f ca="1">IF(F4495&lt;&gt;"",COUNTA(OFFSET('Maximum minutes'!$C$1,'Annexe A1 Cours'!T4495,0,1,50)),0)</f>
        <v>0</v>
      </c>
      <c r="V4495" s="37">
        <f ca="1">IFERROR(OFFSET('Maximum minutes'!$C$1,T4495+1,-1+MATCH(G4495,OFFSET('Maximum minutes'!$C$1,T4495-1,0,1,50),0)),0)</f>
        <v>0</v>
      </c>
      <c r="W4495" s="38">
        <f t="shared" ca="1" si="140"/>
        <v>0</v>
      </c>
    </row>
    <row r="4496" spans="1:23" s="36" customFormat="1" ht="18.75">
      <c r="A4496" s="34"/>
      <c r="B4496" s="39"/>
      <c r="C4496" s="39"/>
      <c r="D4496" s="35"/>
      <c r="E4496" s="40"/>
      <c r="F4496" s="39"/>
      <c r="G4496" s="39"/>
      <c r="H4496" s="39"/>
      <c r="I4496" s="34"/>
      <c r="J4496" s="34"/>
      <c r="K4496" s="34"/>
      <c r="L4496" s="34"/>
      <c r="M4496" s="43" t="str">
        <f ca="1">IFERROR(OFFSET('Maximum minutes'!$C$1,T4496,MATCH(IF(G4496&lt;&gt;"",G4496,F4496),OFFSET('Maximum minutes'!$C$1,T4496-1,0,1,U4496+1),0)-1)*IF(OR(ISNUMBER(J4496),J4496="sans examen"),1,0)*IF(W4496&lt;MinDate,1,0),"")</f>
        <v/>
      </c>
      <c r="N4496" s="36">
        <f t="shared" ca="1" si="141"/>
        <v>0</v>
      </c>
      <c r="O4496" s="36" t="e">
        <f ca="1">LEFT(OFFSET(Lists!$Q$2,MATCH(E4496,Lists!$R$3:$R$19,0),0),4)</f>
        <v>#N/A</v>
      </c>
      <c r="P4496" s="36" t="e">
        <f ca="1">MATCH(O4496,Lists!$S$2:$S$640,1)</f>
        <v>#N/A</v>
      </c>
      <c r="Q4496" s="36" t="e">
        <f ca="1">MATCH(LEFT(OFFSET(Lists!$Q$2,MATCH(E4496,Lists!$R$3:$R$19,0)+1,0),4),Lists!$S$3:$S$640,1)</f>
        <v>#N/A</v>
      </c>
      <c r="R4496" s="36" t="e">
        <f ca="1">LEFT(OFFSET(Lists!$S$2,P4496-1+MATCH(F4496,OFFSET(Lists!$T$3,P4496-1,0,Q4496-P4496+1),0),0),6)</f>
        <v>#N/A</v>
      </c>
      <c r="S4496" s="36" t="e">
        <f ca="1">VLOOKUP(R4496,Lists!B:D,3,FALSE)</f>
        <v>#N/A</v>
      </c>
      <c r="T4496" s="36" t="str">
        <f>IF(F4496&lt;&gt;"",MATCH(R4496,'Maximum minutes'!B:B,0),"")</f>
        <v/>
      </c>
      <c r="U4496" s="36">
        <f ca="1">IF(F4496&lt;&gt;"",COUNTA(OFFSET('Maximum minutes'!$C$1,'Annexe A1 Cours'!T4496,0,1,50)),0)</f>
        <v>0</v>
      </c>
      <c r="V4496" s="37">
        <f ca="1">IFERROR(OFFSET('Maximum minutes'!$C$1,T4496+1,-1+MATCH(G4496,OFFSET('Maximum minutes'!$C$1,T4496-1,0,1,50),0)),0)</f>
        <v>0</v>
      </c>
      <c r="W4496" s="38">
        <f t="shared" ca="1" si="140"/>
        <v>0</v>
      </c>
    </row>
    <row r="4497" spans="1:23" s="36" customFormat="1" ht="18.75">
      <c r="A4497" s="34"/>
      <c r="B4497" s="39"/>
      <c r="C4497" s="39"/>
      <c r="D4497" s="35"/>
      <c r="E4497" s="40"/>
      <c r="F4497" s="39"/>
      <c r="G4497" s="39"/>
      <c r="H4497" s="39"/>
      <c r="I4497" s="34"/>
      <c r="J4497" s="34"/>
      <c r="K4497" s="34"/>
      <c r="L4497" s="34"/>
      <c r="M4497" s="43" t="str">
        <f ca="1">IFERROR(OFFSET('Maximum minutes'!$C$1,T4497,MATCH(IF(G4497&lt;&gt;"",G4497,F4497),OFFSET('Maximum minutes'!$C$1,T4497-1,0,1,U4497+1),0)-1)*IF(OR(ISNUMBER(J4497),J4497="sans examen"),1,0)*IF(W4497&lt;MinDate,1,0),"")</f>
        <v/>
      </c>
      <c r="N4497" s="36">
        <f t="shared" ca="1" si="141"/>
        <v>0</v>
      </c>
      <c r="O4497" s="36" t="e">
        <f ca="1">LEFT(OFFSET(Lists!$Q$2,MATCH(E4497,Lists!$R$3:$R$19,0),0),4)</f>
        <v>#N/A</v>
      </c>
      <c r="P4497" s="36" t="e">
        <f ca="1">MATCH(O4497,Lists!$S$2:$S$640,1)</f>
        <v>#N/A</v>
      </c>
      <c r="Q4497" s="36" t="e">
        <f ca="1">MATCH(LEFT(OFFSET(Lists!$Q$2,MATCH(E4497,Lists!$R$3:$R$19,0)+1,0),4),Lists!$S$3:$S$640,1)</f>
        <v>#N/A</v>
      </c>
      <c r="R4497" s="36" t="e">
        <f ca="1">LEFT(OFFSET(Lists!$S$2,P4497-1+MATCH(F4497,OFFSET(Lists!$T$3,P4497-1,0,Q4497-P4497+1),0),0),6)</f>
        <v>#N/A</v>
      </c>
      <c r="S4497" s="36" t="e">
        <f ca="1">VLOOKUP(R4497,Lists!B:D,3,FALSE)</f>
        <v>#N/A</v>
      </c>
      <c r="T4497" s="36" t="str">
        <f>IF(F4497&lt;&gt;"",MATCH(R4497,'Maximum minutes'!B:B,0),"")</f>
        <v/>
      </c>
      <c r="U4497" s="36">
        <f ca="1">IF(F4497&lt;&gt;"",COUNTA(OFFSET('Maximum minutes'!$C$1,'Annexe A1 Cours'!T4497,0,1,50)),0)</f>
        <v>0</v>
      </c>
      <c r="V4497" s="37">
        <f ca="1">IFERROR(OFFSET('Maximum minutes'!$C$1,T4497+1,-1+MATCH(G4497,OFFSET('Maximum minutes'!$C$1,T4497-1,0,1,50),0)),0)</f>
        <v>0</v>
      </c>
      <c r="W4497" s="38">
        <f t="shared" ca="1" si="140"/>
        <v>0</v>
      </c>
    </row>
    <row r="4498" spans="1:23" s="36" customFormat="1" ht="18.75">
      <c r="A4498" s="34"/>
      <c r="B4498" s="39"/>
      <c r="C4498" s="39"/>
      <c r="D4498" s="35"/>
      <c r="E4498" s="40"/>
      <c r="F4498" s="39"/>
      <c r="G4498" s="39"/>
      <c r="H4498" s="39"/>
      <c r="I4498" s="34"/>
      <c r="J4498" s="34"/>
      <c r="K4498" s="34"/>
      <c r="L4498" s="34"/>
      <c r="M4498" s="43" t="str">
        <f ca="1">IFERROR(OFFSET('Maximum minutes'!$C$1,T4498,MATCH(IF(G4498&lt;&gt;"",G4498,F4498),OFFSET('Maximum minutes'!$C$1,T4498-1,0,1,U4498+1),0)-1)*IF(OR(ISNUMBER(J4498),J4498="sans examen"),1,0)*IF(W4498&lt;MinDate,1,0),"")</f>
        <v/>
      </c>
      <c r="N4498" s="36">
        <f t="shared" ca="1" si="141"/>
        <v>0</v>
      </c>
      <c r="O4498" s="36" t="e">
        <f ca="1">LEFT(OFFSET(Lists!$Q$2,MATCH(E4498,Lists!$R$3:$R$19,0),0),4)</f>
        <v>#N/A</v>
      </c>
      <c r="P4498" s="36" t="e">
        <f ca="1">MATCH(O4498,Lists!$S$2:$S$640,1)</f>
        <v>#N/A</v>
      </c>
      <c r="Q4498" s="36" t="e">
        <f ca="1">MATCH(LEFT(OFFSET(Lists!$Q$2,MATCH(E4498,Lists!$R$3:$R$19,0)+1,0),4),Lists!$S$3:$S$640,1)</f>
        <v>#N/A</v>
      </c>
      <c r="R4498" s="36" t="e">
        <f ca="1">LEFT(OFFSET(Lists!$S$2,P4498-1+MATCH(F4498,OFFSET(Lists!$T$3,P4498-1,0,Q4498-P4498+1),0),0),6)</f>
        <v>#N/A</v>
      </c>
      <c r="S4498" s="36" t="e">
        <f ca="1">VLOOKUP(R4498,Lists!B:D,3,FALSE)</f>
        <v>#N/A</v>
      </c>
      <c r="T4498" s="36" t="str">
        <f>IF(F4498&lt;&gt;"",MATCH(R4498,'Maximum minutes'!B:B,0),"")</f>
        <v/>
      </c>
      <c r="U4498" s="36">
        <f ca="1">IF(F4498&lt;&gt;"",COUNTA(OFFSET('Maximum minutes'!$C$1,'Annexe A1 Cours'!T4498,0,1,50)),0)</f>
        <v>0</v>
      </c>
      <c r="V4498" s="37">
        <f ca="1">IFERROR(OFFSET('Maximum minutes'!$C$1,T4498+1,-1+MATCH(G4498,OFFSET('Maximum minutes'!$C$1,T4498-1,0,1,50),0)),0)</f>
        <v>0</v>
      </c>
      <c r="W4498" s="38">
        <f t="shared" ca="1" si="140"/>
        <v>0</v>
      </c>
    </row>
    <row r="4499" spans="1:23" s="36" customFormat="1" ht="18.75">
      <c r="A4499" s="34"/>
      <c r="B4499" s="39"/>
      <c r="C4499" s="39"/>
      <c r="D4499" s="35"/>
      <c r="E4499" s="40"/>
      <c r="F4499" s="39"/>
      <c r="G4499" s="39"/>
      <c r="H4499" s="39"/>
      <c r="I4499" s="34"/>
      <c r="J4499" s="34"/>
      <c r="K4499" s="34"/>
      <c r="L4499" s="34"/>
      <c r="M4499" s="43" t="str">
        <f ca="1">IFERROR(OFFSET('Maximum minutes'!$C$1,T4499,MATCH(IF(G4499&lt;&gt;"",G4499,F4499),OFFSET('Maximum minutes'!$C$1,T4499-1,0,1,U4499+1),0)-1)*IF(OR(ISNUMBER(J4499),J4499="sans examen"),1,0)*IF(W4499&lt;MinDate,1,0),"")</f>
        <v/>
      </c>
      <c r="N4499" s="36">
        <f t="shared" ca="1" si="141"/>
        <v>0</v>
      </c>
      <c r="O4499" s="36" t="e">
        <f ca="1">LEFT(OFFSET(Lists!$Q$2,MATCH(E4499,Lists!$R$3:$R$19,0),0),4)</f>
        <v>#N/A</v>
      </c>
      <c r="P4499" s="36" t="e">
        <f ca="1">MATCH(O4499,Lists!$S$2:$S$640,1)</f>
        <v>#N/A</v>
      </c>
      <c r="Q4499" s="36" t="e">
        <f ca="1">MATCH(LEFT(OFFSET(Lists!$Q$2,MATCH(E4499,Lists!$R$3:$R$19,0)+1,0),4),Lists!$S$3:$S$640,1)</f>
        <v>#N/A</v>
      </c>
      <c r="R4499" s="36" t="e">
        <f ca="1">LEFT(OFFSET(Lists!$S$2,P4499-1+MATCH(F4499,OFFSET(Lists!$T$3,P4499-1,0,Q4499-P4499+1),0),0),6)</f>
        <v>#N/A</v>
      </c>
      <c r="S4499" s="36" t="e">
        <f ca="1">VLOOKUP(R4499,Lists!B:D,3,FALSE)</f>
        <v>#N/A</v>
      </c>
      <c r="T4499" s="36" t="str">
        <f>IF(F4499&lt;&gt;"",MATCH(R4499,'Maximum minutes'!B:B,0),"")</f>
        <v/>
      </c>
      <c r="U4499" s="36">
        <f ca="1">IF(F4499&lt;&gt;"",COUNTA(OFFSET('Maximum minutes'!$C$1,'Annexe A1 Cours'!T4499,0,1,50)),0)</f>
        <v>0</v>
      </c>
      <c r="V4499" s="37">
        <f ca="1">IFERROR(OFFSET('Maximum minutes'!$C$1,T4499+1,-1+MATCH(G4499,OFFSET('Maximum minutes'!$C$1,T4499-1,0,1,50),0)),0)</f>
        <v>0</v>
      </c>
      <c r="W4499" s="38">
        <f t="shared" ca="1" si="140"/>
        <v>0</v>
      </c>
    </row>
    <row r="4500" spans="1:23" s="36" customFormat="1" ht="18.75">
      <c r="A4500" s="34"/>
      <c r="B4500" s="39"/>
      <c r="C4500" s="39"/>
      <c r="D4500" s="35"/>
      <c r="E4500" s="40"/>
      <c r="F4500" s="39"/>
      <c r="G4500" s="39"/>
      <c r="H4500" s="39"/>
      <c r="I4500" s="34"/>
      <c r="J4500" s="34"/>
      <c r="K4500" s="34"/>
      <c r="L4500" s="34"/>
      <c r="M4500" s="43" t="str">
        <f ca="1">IFERROR(OFFSET('Maximum minutes'!$C$1,T4500,MATCH(IF(G4500&lt;&gt;"",G4500,F4500),OFFSET('Maximum minutes'!$C$1,T4500-1,0,1,U4500+1),0)-1)*IF(OR(ISNUMBER(J4500),J4500="sans examen"),1,0)*IF(W4500&lt;MinDate,1,0),"")</f>
        <v/>
      </c>
      <c r="N4500" s="36">
        <f t="shared" ca="1" si="141"/>
        <v>0</v>
      </c>
      <c r="O4500" s="36" t="e">
        <f ca="1">LEFT(OFFSET(Lists!$Q$2,MATCH(E4500,Lists!$R$3:$R$19,0),0),4)</f>
        <v>#N/A</v>
      </c>
      <c r="P4500" s="36" t="e">
        <f ca="1">MATCH(O4500,Lists!$S$2:$S$640,1)</f>
        <v>#N/A</v>
      </c>
      <c r="Q4500" s="36" t="e">
        <f ca="1">MATCH(LEFT(OFFSET(Lists!$Q$2,MATCH(E4500,Lists!$R$3:$R$19,0)+1,0),4),Lists!$S$3:$S$640,1)</f>
        <v>#N/A</v>
      </c>
      <c r="R4500" s="36" t="e">
        <f ca="1">LEFT(OFFSET(Lists!$S$2,P4500-1+MATCH(F4500,OFFSET(Lists!$T$3,P4500-1,0,Q4500-P4500+1),0),0),6)</f>
        <v>#N/A</v>
      </c>
      <c r="S4500" s="36" t="e">
        <f ca="1">VLOOKUP(R4500,Lists!B:D,3,FALSE)</f>
        <v>#N/A</v>
      </c>
      <c r="T4500" s="36" t="str">
        <f>IF(F4500&lt;&gt;"",MATCH(R4500,'Maximum minutes'!B:B,0),"")</f>
        <v/>
      </c>
      <c r="U4500" s="36">
        <f ca="1">IF(F4500&lt;&gt;"",COUNTA(OFFSET('Maximum minutes'!$C$1,'Annexe A1 Cours'!T4500,0,1,50)),0)</f>
        <v>0</v>
      </c>
      <c r="V4500" s="37">
        <f ca="1">IFERROR(OFFSET('Maximum minutes'!$C$1,T4500+1,-1+MATCH(G4500,OFFSET('Maximum minutes'!$C$1,T4500-1,0,1,50),0)),0)</f>
        <v>0</v>
      </c>
      <c r="W4500" s="38">
        <f t="shared" ca="1" si="140"/>
        <v>0</v>
      </c>
    </row>
    <row r="4501" spans="1:23" s="36" customFormat="1" ht="18.75">
      <c r="A4501" s="34"/>
      <c r="B4501" s="39"/>
      <c r="C4501" s="39"/>
      <c r="D4501" s="35"/>
      <c r="E4501" s="40"/>
      <c r="F4501" s="39"/>
      <c r="G4501" s="39"/>
      <c r="H4501" s="39"/>
      <c r="I4501" s="34"/>
      <c r="J4501" s="34"/>
      <c r="K4501" s="34"/>
      <c r="L4501" s="34"/>
      <c r="M4501" s="43" t="str">
        <f ca="1">IFERROR(OFFSET('Maximum minutes'!$C$1,T4501,MATCH(IF(G4501&lt;&gt;"",G4501,F4501),OFFSET('Maximum minutes'!$C$1,T4501-1,0,1,U4501+1),0)-1)*IF(OR(ISNUMBER(J4501),J4501="sans examen"),1,0)*IF(W4501&lt;MinDate,1,0),"")</f>
        <v/>
      </c>
      <c r="N4501" s="36">
        <f t="shared" ca="1" si="141"/>
        <v>0</v>
      </c>
      <c r="O4501" s="36" t="e">
        <f ca="1">LEFT(OFFSET(Lists!$Q$2,MATCH(E4501,Lists!$R$3:$R$19,0),0),4)</f>
        <v>#N/A</v>
      </c>
      <c r="P4501" s="36" t="e">
        <f ca="1">MATCH(O4501,Lists!$S$2:$S$640,1)</f>
        <v>#N/A</v>
      </c>
      <c r="Q4501" s="36" t="e">
        <f ca="1">MATCH(LEFT(OFFSET(Lists!$Q$2,MATCH(E4501,Lists!$R$3:$R$19,0)+1,0),4),Lists!$S$3:$S$640,1)</f>
        <v>#N/A</v>
      </c>
      <c r="R4501" s="36" t="e">
        <f ca="1">LEFT(OFFSET(Lists!$S$2,P4501-1+MATCH(F4501,OFFSET(Lists!$T$3,P4501-1,0,Q4501-P4501+1),0),0),6)</f>
        <v>#N/A</v>
      </c>
      <c r="S4501" s="36" t="e">
        <f ca="1">VLOOKUP(R4501,Lists!B:D,3,FALSE)</f>
        <v>#N/A</v>
      </c>
      <c r="T4501" s="36" t="str">
        <f>IF(F4501&lt;&gt;"",MATCH(R4501,'Maximum minutes'!B:B,0),"")</f>
        <v/>
      </c>
      <c r="U4501" s="36">
        <f ca="1">IF(F4501&lt;&gt;"",COUNTA(OFFSET('Maximum minutes'!$C$1,'Annexe A1 Cours'!T4501,0,1,50)),0)</f>
        <v>0</v>
      </c>
      <c r="V4501" s="37">
        <f ca="1">IFERROR(OFFSET('Maximum minutes'!$C$1,T4501+1,-1+MATCH(G4501,OFFSET('Maximum minutes'!$C$1,T4501-1,0,1,50),0)),0)</f>
        <v>0</v>
      </c>
      <c r="W4501" s="38">
        <f t="shared" ca="1" si="140"/>
        <v>0</v>
      </c>
    </row>
    <row r="4502" spans="1:23" s="36" customFormat="1" ht="18.75">
      <c r="A4502" s="34"/>
      <c r="B4502" s="39"/>
      <c r="C4502" s="39"/>
      <c r="D4502" s="35"/>
      <c r="E4502" s="40"/>
      <c r="F4502" s="39"/>
      <c r="G4502" s="39"/>
      <c r="H4502" s="39"/>
      <c r="I4502" s="34"/>
      <c r="J4502" s="34"/>
      <c r="K4502" s="34"/>
      <c r="L4502" s="34"/>
      <c r="M4502" s="43" t="str">
        <f ca="1">IFERROR(OFFSET('Maximum minutes'!$C$1,T4502,MATCH(IF(G4502&lt;&gt;"",G4502,F4502),OFFSET('Maximum minutes'!$C$1,T4502-1,0,1,U4502+1),0)-1)*IF(OR(ISNUMBER(J4502),J4502="sans examen"),1,0)*IF(W4502&lt;MinDate,1,0),"")</f>
        <v/>
      </c>
      <c r="N4502" s="36">
        <f t="shared" ca="1" si="141"/>
        <v>0</v>
      </c>
      <c r="O4502" s="36" t="e">
        <f ca="1">LEFT(OFFSET(Lists!$Q$2,MATCH(E4502,Lists!$R$3:$R$19,0),0),4)</f>
        <v>#N/A</v>
      </c>
      <c r="P4502" s="36" t="e">
        <f ca="1">MATCH(O4502,Lists!$S$2:$S$640,1)</f>
        <v>#N/A</v>
      </c>
      <c r="Q4502" s="36" t="e">
        <f ca="1">MATCH(LEFT(OFFSET(Lists!$Q$2,MATCH(E4502,Lists!$R$3:$R$19,0)+1,0),4),Lists!$S$3:$S$640,1)</f>
        <v>#N/A</v>
      </c>
      <c r="R4502" s="36" t="e">
        <f ca="1">LEFT(OFFSET(Lists!$S$2,P4502-1+MATCH(F4502,OFFSET(Lists!$T$3,P4502-1,0,Q4502-P4502+1),0),0),6)</f>
        <v>#N/A</v>
      </c>
      <c r="S4502" s="36" t="e">
        <f ca="1">VLOOKUP(R4502,Lists!B:D,3,FALSE)</f>
        <v>#N/A</v>
      </c>
      <c r="T4502" s="36" t="str">
        <f>IF(F4502&lt;&gt;"",MATCH(R4502,'Maximum minutes'!B:B,0),"")</f>
        <v/>
      </c>
      <c r="U4502" s="36">
        <f ca="1">IF(F4502&lt;&gt;"",COUNTA(OFFSET('Maximum minutes'!$C$1,'Annexe A1 Cours'!T4502,0,1,50)),0)</f>
        <v>0</v>
      </c>
      <c r="V4502" s="37">
        <f ca="1">IFERROR(OFFSET('Maximum minutes'!$C$1,T4502+1,-1+MATCH(G4502,OFFSET('Maximum minutes'!$C$1,T4502-1,0,1,50),0)),0)</f>
        <v>0</v>
      </c>
      <c r="W4502" s="38">
        <f t="shared" ca="1" si="140"/>
        <v>0</v>
      </c>
    </row>
    <row r="4503" spans="1:23" s="36" customFormat="1" ht="18.75">
      <c r="A4503" s="34"/>
      <c r="B4503" s="39"/>
      <c r="C4503" s="39"/>
      <c r="D4503" s="35"/>
      <c r="E4503" s="40"/>
      <c r="F4503" s="39"/>
      <c r="G4503" s="39"/>
      <c r="H4503" s="39"/>
      <c r="I4503" s="34"/>
      <c r="J4503" s="34"/>
      <c r="K4503" s="34"/>
      <c r="L4503" s="34"/>
      <c r="M4503" s="43" t="str">
        <f ca="1">IFERROR(OFFSET('Maximum minutes'!$C$1,T4503,MATCH(IF(G4503&lt;&gt;"",G4503,F4503),OFFSET('Maximum minutes'!$C$1,T4503-1,0,1,U4503+1),0)-1)*IF(OR(ISNUMBER(J4503),J4503="sans examen"),1,0)*IF(W4503&lt;MinDate,1,0),"")</f>
        <v/>
      </c>
      <c r="N4503" s="36">
        <f t="shared" ca="1" si="141"/>
        <v>0</v>
      </c>
      <c r="O4503" s="36" t="e">
        <f ca="1">LEFT(OFFSET(Lists!$Q$2,MATCH(E4503,Lists!$R$3:$R$19,0),0),4)</f>
        <v>#N/A</v>
      </c>
      <c r="P4503" s="36" t="e">
        <f ca="1">MATCH(O4503,Lists!$S$2:$S$640,1)</f>
        <v>#N/A</v>
      </c>
      <c r="Q4503" s="36" t="e">
        <f ca="1">MATCH(LEFT(OFFSET(Lists!$Q$2,MATCH(E4503,Lists!$R$3:$R$19,0)+1,0),4),Lists!$S$3:$S$640,1)</f>
        <v>#N/A</v>
      </c>
      <c r="R4503" s="36" t="e">
        <f ca="1">LEFT(OFFSET(Lists!$S$2,P4503-1+MATCH(F4503,OFFSET(Lists!$T$3,P4503-1,0,Q4503-P4503+1),0),0),6)</f>
        <v>#N/A</v>
      </c>
      <c r="S4503" s="36" t="e">
        <f ca="1">VLOOKUP(R4503,Lists!B:D,3,FALSE)</f>
        <v>#N/A</v>
      </c>
      <c r="T4503" s="36" t="str">
        <f>IF(F4503&lt;&gt;"",MATCH(R4503,'Maximum minutes'!B:B,0),"")</f>
        <v/>
      </c>
      <c r="U4503" s="36">
        <f ca="1">IF(F4503&lt;&gt;"",COUNTA(OFFSET('Maximum minutes'!$C$1,'Annexe A1 Cours'!T4503,0,1,50)),0)</f>
        <v>0</v>
      </c>
      <c r="V4503" s="37">
        <f ca="1">IFERROR(OFFSET('Maximum minutes'!$C$1,T4503+1,-1+MATCH(G4503,OFFSET('Maximum minutes'!$C$1,T4503-1,0,1,50),0)),0)</f>
        <v>0</v>
      </c>
      <c r="W4503" s="38">
        <f t="shared" ca="1" si="140"/>
        <v>0</v>
      </c>
    </row>
    <row r="4504" spans="1:23" s="36" customFormat="1" ht="18.75">
      <c r="A4504" s="34"/>
      <c r="B4504" s="39"/>
      <c r="C4504" s="39"/>
      <c r="D4504" s="35"/>
      <c r="E4504" s="40"/>
      <c r="F4504" s="39"/>
      <c r="G4504" s="39"/>
      <c r="H4504" s="39"/>
      <c r="I4504" s="34"/>
      <c r="J4504" s="34"/>
      <c r="K4504" s="34"/>
      <c r="L4504" s="34"/>
      <c r="M4504" s="43" t="str">
        <f ca="1">IFERROR(OFFSET('Maximum minutes'!$C$1,T4504,MATCH(IF(G4504&lt;&gt;"",G4504,F4504),OFFSET('Maximum minutes'!$C$1,T4504-1,0,1,U4504+1),0)-1)*IF(OR(ISNUMBER(J4504),J4504="sans examen"),1,0)*IF(W4504&lt;MinDate,1,0),"")</f>
        <v/>
      </c>
      <c r="N4504" s="36">
        <f t="shared" ca="1" si="141"/>
        <v>0</v>
      </c>
      <c r="O4504" s="36" t="e">
        <f ca="1">LEFT(OFFSET(Lists!$Q$2,MATCH(E4504,Lists!$R$3:$R$19,0),0),4)</f>
        <v>#N/A</v>
      </c>
      <c r="P4504" s="36" t="e">
        <f ca="1">MATCH(O4504,Lists!$S$2:$S$640,1)</f>
        <v>#N/A</v>
      </c>
      <c r="Q4504" s="36" t="e">
        <f ca="1">MATCH(LEFT(OFFSET(Lists!$Q$2,MATCH(E4504,Lists!$R$3:$R$19,0)+1,0),4),Lists!$S$3:$S$640,1)</f>
        <v>#N/A</v>
      </c>
      <c r="R4504" s="36" t="e">
        <f ca="1">LEFT(OFFSET(Lists!$S$2,P4504-1+MATCH(F4504,OFFSET(Lists!$T$3,P4504-1,0,Q4504-P4504+1),0),0),6)</f>
        <v>#N/A</v>
      </c>
      <c r="S4504" s="36" t="e">
        <f ca="1">VLOOKUP(R4504,Lists!B:D,3,FALSE)</f>
        <v>#N/A</v>
      </c>
      <c r="T4504" s="36" t="str">
        <f>IF(F4504&lt;&gt;"",MATCH(R4504,'Maximum minutes'!B:B,0),"")</f>
        <v/>
      </c>
      <c r="U4504" s="36">
        <f ca="1">IF(F4504&lt;&gt;"",COUNTA(OFFSET('Maximum minutes'!$C$1,'Annexe A1 Cours'!T4504,0,1,50)),0)</f>
        <v>0</v>
      </c>
      <c r="V4504" s="37">
        <f ca="1">IFERROR(OFFSET('Maximum minutes'!$C$1,T4504+1,-1+MATCH(G4504,OFFSET('Maximum minutes'!$C$1,T4504-1,0,1,50),0)),0)</f>
        <v>0</v>
      </c>
      <c r="W4504" s="38">
        <f t="shared" ca="1" si="140"/>
        <v>0</v>
      </c>
    </row>
    <row r="4505" spans="1:23" s="36" customFormat="1" ht="18.75">
      <c r="A4505" s="34"/>
      <c r="B4505" s="39"/>
      <c r="C4505" s="39"/>
      <c r="D4505" s="35"/>
      <c r="E4505" s="40"/>
      <c r="F4505" s="39"/>
      <c r="G4505" s="39"/>
      <c r="H4505" s="39"/>
      <c r="I4505" s="34"/>
      <c r="J4505" s="34"/>
      <c r="K4505" s="34"/>
      <c r="L4505" s="34"/>
      <c r="M4505" s="43" t="str">
        <f ca="1">IFERROR(OFFSET('Maximum minutes'!$C$1,T4505,MATCH(IF(G4505&lt;&gt;"",G4505,F4505),OFFSET('Maximum minutes'!$C$1,T4505-1,0,1,U4505+1),0)-1)*IF(OR(ISNUMBER(J4505),J4505="sans examen"),1,0)*IF(W4505&lt;MinDate,1,0),"")</f>
        <v/>
      </c>
      <c r="N4505" s="36">
        <f t="shared" ca="1" si="141"/>
        <v>0</v>
      </c>
      <c r="O4505" s="36" t="e">
        <f ca="1">LEFT(OFFSET(Lists!$Q$2,MATCH(E4505,Lists!$R$3:$R$19,0),0),4)</f>
        <v>#N/A</v>
      </c>
      <c r="P4505" s="36" t="e">
        <f ca="1">MATCH(O4505,Lists!$S$2:$S$640,1)</f>
        <v>#N/A</v>
      </c>
      <c r="Q4505" s="36" t="e">
        <f ca="1">MATCH(LEFT(OFFSET(Lists!$Q$2,MATCH(E4505,Lists!$R$3:$R$19,0)+1,0),4),Lists!$S$3:$S$640,1)</f>
        <v>#N/A</v>
      </c>
      <c r="R4505" s="36" t="e">
        <f ca="1">LEFT(OFFSET(Lists!$S$2,P4505-1+MATCH(F4505,OFFSET(Lists!$T$3,P4505-1,0,Q4505-P4505+1),0),0),6)</f>
        <v>#N/A</v>
      </c>
      <c r="S4505" s="36" t="e">
        <f ca="1">VLOOKUP(R4505,Lists!B:D,3,FALSE)</f>
        <v>#N/A</v>
      </c>
      <c r="T4505" s="36" t="str">
        <f>IF(F4505&lt;&gt;"",MATCH(R4505,'Maximum minutes'!B:B,0),"")</f>
        <v/>
      </c>
      <c r="U4505" s="36">
        <f ca="1">IF(F4505&lt;&gt;"",COUNTA(OFFSET('Maximum minutes'!$C$1,'Annexe A1 Cours'!T4505,0,1,50)),0)</f>
        <v>0</v>
      </c>
      <c r="V4505" s="37">
        <f ca="1">IFERROR(OFFSET('Maximum minutes'!$C$1,T4505+1,-1+MATCH(G4505,OFFSET('Maximum minutes'!$C$1,T4505-1,0,1,50),0)),0)</f>
        <v>0</v>
      </c>
      <c r="W4505" s="38">
        <f t="shared" ca="1" si="140"/>
        <v>0</v>
      </c>
    </row>
    <row r="4506" spans="1:23" s="36" customFormat="1" ht="18.75">
      <c r="A4506" s="34"/>
      <c r="B4506" s="39"/>
      <c r="C4506" s="39"/>
      <c r="D4506" s="35"/>
      <c r="E4506" s="40"/>
      <c r="F4506" s="39"/>
      <c r="G4506" s="39"/>
      <c r="H4506" s="39"/>
      <c r="I4506" s="34"/>
      <c r="J4506" s="34"/>
      <c r="K4506" s="34"/>
      <c r="L4506" s="34"/>
      <c r="M4506" s="43" t="str">
        <f ca="1">IFERROR(OFFSET('Maximum minutes'!$C$1,T4506,MATCH(IF(G4506&lt;&gt;"",G4506,F4506),OFFSET('Maximum minutes'!$C$1,T4506-1,0,1,U4506+1),0)-1)*IF(OR(ISNUMBER(J4506),J4506="sans examen"),1,0)*IF(W4506&lt;MinDate,1,0),"")</f>
        <v/>
      </c>
      <c r="N4506" s="36">
        <f t="shared" ca="1" si="141"/>
        <v>0</v>
      </c>
      <c r="O4506" s="36" t="e">
        <f ca="1">LEFT(OFFSET(Lists!$Q$2,MATCH(E4506,Lists!$R$3:$R$19,0),0),4)</f>
        <v>#N/A</v>
      </c>
      <c r="P4506" s="36" t="e">
        <f ca="1">MATCH(O4506,Lists!$S$2:$S$640,1)</f>
        <v>#N/A</v>
      </c>
      <c r="Q4506" s="36" t="e">
        <f ca="1">MATCH(LEFT(OFFSET(Lists!$Q$2,MATCH(E4506,Lists!$R$3:$R$19,0)+1,0),4),Lists!$S$3:$S$640,1)</f>
        <v>#N/A</v>
      </c>
      <c r="R4506" s="36" t="e">
        <f ca="1">LEFT(OFFSET(Lists!$S$2,P4506-1+MATCH(F4506,OFFSET(Lists!$T$3,P4506-1,0,Q4506-P4506+1),0),0),6)</f>
        <v>#N/A</v>
      </c>
      <c r="S4506" s="36" t="e">
        <f ca="1">VLOOKUP(R4506,Lists!B:D,3,FALSE)</f>
        <v>#N/A</v>
      </c>
      <c r="T4506" s="36" t="str">
        <f>IF(F4506&lt;&gt;"",MATCH(R4506,'Maximum minutes'!B:B,0),"")</f>
        <v/>
      </c>
      <c r="U4506" s="36">
        <f ca="1">IF(F4506&lt;&gt;"",COUNTA(OFFSET('Maximum minutes'!$C$1,'Annexe A1 Cours'!T4506,0,1,50)),0)</f>
        <v>0</v>
      </c>
      <c r="V4506" s="37">
        <f ca="1">IFERROR(OFFSET('Maximum minutes'!$C$1,T4506+1,-1+MATCH(G4506,OFFSET('Maximum minutes'!$C$1,T4506-1,0,1,50),0)),0)</f>
        <v>0</v>
      </c>
      <c r="W4506" s="38">
        <f t="shared" ca="1" si="140"/>
        <v>0</v>
      </c>
    </row>
    <row r="4507" spans="1:23" s="36" customFormat="1" ht="18.75">
      <c r="A4507" s="34"/>
      <c r="B4507" s="39"/>
      <c r="C4507" s="39"/>
      <c r="D4507" s="35"/>
      <c r="E4507" s="40"/>
      <c r="F4507" s="39"/>
      <c r="G4507" s="39"/>
      <c r="H4507" s="39"/>
      <c r="I4507" s="34"/>
      <c r="J4507" s="34"/>
      <c r="K4507" s="34"/>
      <c r="L4507" s="34"/>
      <c r="M4507" s="43" t="str">
        <f ca="1">IFERROR(OFFSET('Maximum minutes'!$C$1,T4507,MATCH(IF(G4507&lt;&gt;"",G4507,F4507),OFFSET('Maximum minutes'!$C$1,T4507-1,0,1,U4507+1),0)-1)*IF(OR(ISNUMBER(J4507),J4507="sans examen"),1,0)*IF(W4507&lt;MinDate,1,0),"")</f>
        <v/>
      </c>
      <c r="N4507" s="36">
        <f t="shared" ca="1" si="141"/>
        <v>0</v>
      </c>
      <c r="O4507" s="36" t="e">
        <f ca="1">LEFT(OFFSET(Lists!$Q$2,MATCH(E4507,Lists!$R$3:$R$19,0),0),4)</f>
        <v>#N/A</v>
      </c>
      <c r="P4507" s="36" t="e">
        <f ca="1">MATCH(O4507,Lists!$S$2:$S$640,1)</f>
        <v>#N/A</v>
      </c>
      <c r="Q4507" s="36" t="e">
        <f ca="1">MATCH(LEFT(OFFSET(Lists!$Q$2,MATCH(E4507,Lists!$R$3:$R$19,0)+1,0),4),Lists!$S$3:$S$640,1)</f>
        <v>#N/A</v>
      </c>
      <c r="R4507" s="36" t="e">
        <f ca="1">LEFT(OFFSET(Lists!$S$2,P4507-1+MATCH(F4507,OFFSET(Lists!$T$3,P4507-1,0,Q4507-P4507+1),0),0),6)</f>
        <v>#N/A</v>
      </c>
      <c r="S4507" s="36" t="e">
        <f ca="1">VLOOKUP(R4507,Lists!B:D,3,FALSE)</f>
        <v>#N/A</v>
      </c>
      <c r="T4507" s="36" t="str">
        <f>IF(F4507&lt;&gt;"",MATCH(R4507,'Maximum minutes'!B:B,0),"")</f>
        <v/>
      </c>
      <c r="U4507" s="36">
        <f ca="1">IF(F4507&lt;&gt;"",COUNTA(OFFSET('Maximum minutes'!$C$1,'Annexe A1 Cours'!T4507,0,1,50)),0)</f>
        <v>0</v>
      </c>
      <c r="V4507" s="37">
        <f ca="1">IFERROR(OFFSET('Maximum minutes'!$C$1,T4507+1,-1+MATCH(G4507,OFFSET('Maximum minutes'!$C$1,T4507-1,0,1,50),0)),0)</f>
        <v>0</v>
      </c>
      <c r="W4507" s="38">
        <f t="shared" ca="1" si="140"/>
        <v>0</v>
      </c>
    </row>
    <row r="4508" spans="1:23" s="36" customFormat="1" ht="18.75">
      <c r="A4508" s="34"/>
      <c r="B4508" s="39"/>
      <c r="C4508" s="39"/>
      <c r="D4508" s="35"/>
      <c r="E4508" s="40"/>
      <c r="F4508" s="39"/>
      <c r="G4508" s="39"/>
      <c r="H4508" s="39"/>
      <c r="I4508" s="34"/>
      <c r="J4508" s="34"/>
      <c r="K4508" s="34"/>
      <c r="L4508" s="34"/>
      <c r="M4508" s="43" t="str">
        <f ca="1">IFERROR(OFFSET('Maximum minutes'!$C$1,T4508,MATCH(IF(G4508&lt;&gt;"",G4508,F4508),OFFSET('Maximum minutes'!$C$1,T4508-1,0,1,U4508+1),0)-1)*IF(OR(ISNUMBER(J4508),J4508="sans examen"),1,0)*IF(W4508&lt;MinDate,1,0),"")</f>
        <v/>
      </c>
      <c r="N4508" s="36">
        <f t="shared" ca="1" si="141"/>
        <v>0</v>
      </c>
      <c r="O4508" s="36" t="e">
        <f ca="1">LEFT(OFFSET(Lists!$Q$2,MATCH(E4508,Lists!$R$3:$R$19,0),0),4)</f>
        <v>#N/A</v>
      </c>
      <c r="P4508" s="36" t="e">
        <f ca="1">MATCH(O4508,Lists!$S$2:$S$640,1)</f>
        <v>#N/A</v>
      </c>
      <c r="Q4508" s="36" t="e">
        <f ca="1">MATCH(LEFT(OFFSET(Lists!$Q$2,MATCH(E4508,Lists!$R$3:$R$19,0)+1,0),4),Lists!$S$3:$S$640,1)</f>
        <v>#N/A</v>
      </c>
      <c r="R4508" s="36" t="e">
        <f ca="1">LEFT(OFFSET(Lists!$S$2,P4508-1+MATCH(F4508,OFFSET(Lists!$T$3,P4508-1,0,Q4508-P4508+1),0),0),6)</f>
        <v>#N/A</v>
      </c>
      <c r="S4508" s="36" t="e">
        <f ca="1">VLOOKUP(R4508,Lists!B:D,3,FALSE)</f>
        <v>#N/A</v>
      </c>
      <c r="T4508" s="36" t="str">
        <f>IF(F4508&lt;&gt;"",MATCH(R4508,'Maximum minutes'!B:B,0),"")</f>
        <v/>
      </c>
      <c r="U4508" s="36">
        <f ca="1">IF(F4508&lt;&gt;"",COUNTA(OFFSET('Maximum minutes'!$C$1,'Annexe A1 Cours'!T4508,0,1,50)),0)</f>
        <v>0</v>
      </c>
      <c r="V4508" s="37">
        <f ca="1">IFERROR(OFFSET('Maximum minutes'!$C$1,T4508+1,-1+MATCH(G4508,OFFSET('Maximum minutes'!$C$1,T4508-1,0,1,50),0)),0)</f>
        <v>0</v>
      </c>
      <c r="W4508" s="38">
        <f t="shared" ca="1" si="140"/>
        <v>0</v>
      </c>
    </row>
    <row r="4509" spans="1:23" s="36" customFormat="1" ht="18.75">
      <c r="A4509" s="34"/>
      <c r="B4509" s="39"/>
      <c r="C4509" s="39"/>
      <c r="D4509" s="35"/>
      <c r="E4509" s="40"/>
      <c r="F4509" s="39"/>
      <c r="G4509" s="39"/>
      <c r="H4509" s="39"/>
      <c r="I4509" s="34"/>
      <c r="J4509" s="34"/>
      <c r="K4509" s="34"/>
      <c r="L4509" s="34"/>
      <c r="M4509" s="43" t="str">
        <f ca="1">IFERROR(OFFSET('Maximum minutes'!$C$1,T4509,MATCH(IF(G4509&lt;&gt;"",G4509,F4509),OFFSET('Maximum minutes'!$C$1,T4509-1,0,1,U4509+1),0)-1)*IF(OR(ISNUMBER(J4509),J4509="sans examen"),1,0)*IF(W4509&lt;MinDate,1,0),"")</f>
        <v/>
      </c>
      <c r="N4509" s="36">
        <f t="shared" ca="1" si="141"/>
        <v>0</v>
      </c>
      <c r="O4509" s="36" t="e">
        <f ca="1">LEFT(OFFSET(Lists!$Q$2,MATCH(E4509,Lists!$R$3:$R$19,0),0),4)</f>
        <v>#N/A</v>
      </c>
      <c r="P4509" s="36" t="e">
        <f ca="1">MATCH(O4509,Lists!$S$2:$S$640,1)</f>
        <v>#N/A</v>
      </c>
      <c r="Q4509" s="36" t="e">
        <f ca="1">MATCH(LEFT(OFFSET(Lists!$Q$2,MATCH(E4509,Lists!$R$3:$R$19,0)+1,0),4),Lists!$S$3:$S$640,1)</f>
        <v>#N/A</v>
      </c>
      <c r="R4509" s="36" t="e">
        <f ca="1">LEFT(OFFSET(Lists!$S$2,P4509-1+MATCH(F4509,OFFSET(Lists!$T$3,P4509-1,0,Q4509-P4509+1),0),0),6)</f>
        <v>#N/A</v>
      </c>
      <c r="S4509" s="36" t="e">
        <f ca="1">VLOOKUP(R4509,Lists!B:D,3,FALSE)</f>
        <v>#N/A</v>
      </c>
      <c r="T4509" s="36" t="str">
        <f>IF(F4509&lt;&gt;"",MATCH(R4509,'Maximum minutes'!B:B,0),"")</f>
        <v/>
      </c>
      <c r="U4509" s="36">
        <f ca="1">IF(F4509&lt;&gt;"",COUNTA(OFFSET('Maximum minutes'!$C$1,'Annexe A1 Cours'!T4509,0,1,50)),0)</f>
        <v>0</v>
      </c>
      <c r="V4509" s="37">
        <f ca="1">IFERROR(OFFSET('Maximum minutes'!$C$1,T4509+1,-1+MATCH(G4509,OFFSET('Maximum minutes'!$C$1,T4509-1,0,1,50),0)),0)</f>
        <v>0</v>
      </c>
      <c r="W4509" s="38">
        <f t="shared" ca="1" si="140"/>
        <v>0</v>
      </c>
    </row>
    <row r="4510" spans="1:23" s="36" customFormat="1" ht="18.75">
      <c r="A4510" s="34"/>
      <c r="B4510" s="39"/>
      <c r="C4510" s="39"/>
      <c r="D4510" s="35"/>
      <c r="E4510" s="40"/>
      <c r="F4510" s="39"/>
      <c r="G4510" s="39"/>
      <c r="H4510" s="39"/>
      <c r="I4510" s="34"/>
      <c r="J4510" s="34"/>
      <c r="K4510" s="34"/>
      <c r="L4510" s="34"/>
      <c r="M4510" s="43" t="str">
        <f ca="1">IFERROR(OFFSET('Maximum minutes'!$C$1,T4510,MATCH(IF(G4510&lt;&gt;"",G4510,F4510),OFFSET('Maximum minutes'!$C$1,T4510-1,0,1,U4510+1),0)-1)*IF(OR(ISNUMBER(J4510),J4510="sans examen"),1,0)*IF(W4510&lt;MinDate,1,0),"")</f>
        <v/>
      </c>
      <c r="N4510" s="36">
        <f t="shared" ca="1" si="141"/>
        <v>0</v>
      </c>
      <c r="O4510" s="36" t="e">
        <f ca="1">LEFT(OFFSET(Lists!$Q$2,MATCH(E4510,Lists!$R$3:$R$19,0),0),4)</f>
        <v>#N/A</v>
      </c>
      <c r="P4510" s="36" t="e">
        <f ca="1">MATCH(O4510,Lists!$S$2:$S$640,1)</f>
        <v>#N/A</v>
      </c>
      <c r="Q4510" s="36" t="e">
        <f ca="1">MATCH(LEFT(OFFSET(Lists!$Q$2,MATCH(E4510,Lists!$R$3:$R$19,0)+1,0),4),Lists!$S$3:$S$640,1)</f>
        <v>#N/A</v>
      </c>
      <c r="R4510" s="36" t="e">
        <f ca="1">LEFT(OFFSET(Lists!$S$2,P4510-1+MATCH(F4510,OFFSET(Lists!$T$3,P4510-1,0,Q4510-P4510+1),0),0),6)</f>
        <v>#N/A</v>
      </c>
      <c r="S4510" s="36" t="e">
        <f ca="1">VLOOKUP(R4510,Lists!B:D,3,FALSE)</f>
        <v>#N/A</v>
      </c>
      <c r="T4510" s="36" t="str">
        <f>IF(F4510&lt;&gt;"",MATCH(R4510,'Maximum minutes'!B:B,0),"")</f>
        <v/>
      </c>
      <c r="U4510" s="36">
        <f ca="1">IF(F4510&lt;&gt;"",COUNTA(OFFSET('Maximum minutes'!$C$1,'Annexe A1 Cours'!T4510,0,1,50)),0)</f>
        <v>0</v>
      </c>
      <c r="V4510" s="37">
        <f ca="1">IFERROR(OFFSET('Maximum minutes'!$C$1,T4510+1,-1+MATCH(G4510,OFFSET('Maximum minutes'!$C$1,T4510-1,0,1,50),0)),0)</f>
        <v>0</v>
      </c>
      <c r="W4510" s="38">
        <f t="shared" ca="1" si="140"/>
        <v>0</v>
      </c>
    </row>
    <row r="4511" spans="1:23" s="36" customFormat="1" ht="18.75">
      <c r="A4511" s="34"/>
      <c r="B4511" s="39"/>
      <c r="C4511" s="39"/>
      <c r="D4511" s="35"/>
      <c r="E4511" s="40"/>
      <c r="F4511" s="39"/>
      <c r="G4511" s="39"/>
      <c r="H4511" s="39"/>
      <c r="I4511" s="34"/>
      <c r="J4511" s="34"/>
      <c r="K4511" s="34"/>
      <c r="L4511" s="34"/>
      <c r="M4511" s="43" t="str">
        <f ca="1">IFERROR(OFFSET('Maximum minutes'!$C$1,T4511,MATCH(IF(G4511&lt;&gt;"",G4511,F4511),OFFSET('Maximum minutes'!$C$1,T4511-1,0,1,U4511+1),0)-1)*IF(OR(ISNUMBER(J4511),J4511="sans examen"),1,0)*IF(W4511&lt;MinDate,1,0),"")</f>
        <v/>
      </c>
      <c r="N4511" s="36">
        <f t="shared" ca="1" si="141"/>
        <v>0</v>
      </c>
      <c r="O4511" s="36" t="e">
        <f ca="1">LEFT(OFFSET(Lists!$Q$2,MATCH(E4511,Lists!$R$3:$R$19,0),0),4)</f>
        <v>#N/A</v>
      </c>
      <c r="P4511" s="36" t="e">
        <f ca="1">MATCH(O4511,Lists!$S$2:$S$640,1)</f>
        <v>#N/A</v>
      </c>
      <c r="Q4511" s="36" t="e">
        <f ca="1">MATCH(LEFT(OFFSET(Lists!$Q$2,MATCH(E4511,Lists!$R$3:$R$19,0)+1,0),4),Lists!$S$3:$S$640,1)</f>
        <v>#N/A</v>
      </c>
      <c r="R4511" s="36" t="e">
        <f ca="1">LEFT(OFFSET(Lists!$S$2,P4511-1+MATCH(F4511,OFFSET(Lists!$T$3,P4511-1,0,Q4511-P4511+1),0),0),6)</f>
        <v>#N/A</v>
      </c>
      <c r="S4511" s="36" t="e">
        <f ca="1">VLOOKUP(R4511,Lists!B:D,3,FALSE)</f>
        <v>#N/A</v>
      </c>
      <c r="T4511" s="36" t="str">
        <f>IF(F4511&lt;&gt;"",MATCH(R4511,'Maximum minutes'!B:B,0),"")</f>
        <v/>
      </c>
      <c r="U4511" s="36">
        <f ca="1">IF(F4511&lt;&gt;"",COUNTA(OFFSET('Maximum minutes'!$C$1,'Annexe A1 Cours'!T4511,0,1,50)),0)</f>
        <v>0</v>
      </c>
      <c r="V4511" s="37">
        <f ca="1">IFERROR(OFFSET('Maximum minutes'!$C$1,T4511+1,-1+MATCH(G4511,OFFSET('Maximum minutes'!$C$1,T4511-1,0,1,50),0)),0)</f>
        <v>0</v>
      </c>
      <c r="W4511" s="38">
        <f t="shared" ca="1" si="140"/>
        <v>0</v>
      </c>
    </row>
    <row r="4512" spans="1:23" s="36" customFormat="1" ht="18.75">
      <c r="A4512" s="34"/>
      <c r="B4512" s="39"/>
      <c r="C4512" s="39"/>
      <c r="D4512" s="35"/>
      <c r="E4512" s="40"/>
      <c r="F4512" s="39"/>
      <c r="G4512" s="39"/>
      <c r="H4512" s="39"/>
      <c r="I4512" s="34"/>
      <c r="J4512" s="34"/>
      <c r="K4512" s="34"/>
      <c r="L4512" s="34"/>
      <c r="M4512" s="43" t="str">
        <f ca="1">IFERROR(OFFSET('Maximum minutes'!$C$1,T4512,MATCH(IF(G4512&lt;&gt;"",G4512,F4512),OFFSET('Maximum minutes'!$C$1,T4512-1,0,1,U4512+1),0)-1)*IF(OR(ISNUMBER(J4512),J4512="sans examen"),1,0)*IF(W4512&lt;MinDate,1,0),"")</f>
        <v/>
      </c>
      <c r="N4512" s="36">
        <f t="shared" ca="1" si="141"/>
        <v>0</v>
      </c>
      <c r="O4512" s="36" t="e">
        <f ca="1">LEFT(OFFSET(Lists!$Q$2,MATCH(E4512,Lists!$R$3:$R$19,0),0),4)</f>
        <v>#N/A</v>
      </c>
      <c r="P4512" s="36" t="e">
        <f ca="1">MATCH(O4512,Lists!$S$2:$S$640,1)</f>
        <v>#N/A</v>
      </c>
      <c r="Q4512" s="36" t="e">
        <f ca="1">MATCH(LEFT(OFFSET(Lists!$Q$2,MATCH(E4512,Lists!$R$3:$R$19,0)+1,0),4),Lists!$S$3:$S$640,1)</f>
        <v>#N/A</v>
      </c>
      <c r="R4512" s="36" t="e">
        <f ca="1">LEFT(OFFSET(Lists!$S$2,P4512-1+MATCH(F4512,OFFSET(Lists!$T$3,P4512-1,0,Q4512-P4512+1),0),0),6)</f>
        <v>#N/A</v>
      </c>
      <c r="S4512" s="36" t="e">
        <f ca="1">VLOOKUP(R4512,Lists!B:D,3,FALSE)</f>
        <v>#N/A</v>
      </c>
      <c r="T4512" s="36" t="str">
        <f>IF(F4512&lt;&gt;"",MATCH(R4512,'Maximum minutes'!B:B,0),"")</f>
        <v/>
      </c>
      <c r="U4512" s="36">
        <f ca="1">IF(F4512&lt;&gt;"",COUNTA(OFFSET('Maximum minutes'!$C$1,'Annexe A1 Cours'!T4512,0,1,50)),0)</f>
        <v>0</v>
      </c>
      <c r="V4512" s="37">
        <f ca="1">IFERROR(OFFSET('Maximum minutes'!$C$1,T4512+1,-1+MATCH(G4512,OFFSET('Maximum minutes'!$C$1,T4512-1,0,1,50),0)),0)</f>
        <v>0</v>
      </c>
      <c r="W4512" s="38">
        <f t="shared" ca="1" si="140"/>
        <v>0</v>
      </c>
    </row>
    <row r="4513" spans="1:23" s="36" customFormat="1" ht="18.75">
      <c r="A4513" s="34"/>
      <c r="B4513" s="39"/>
      <c r="C4513" s="39"/>
      <c r="D4513" s="35"/>
      <c r="E4513" s="40"/>
      <c r="F4513" s="39"/>
      <c r="G4513" s="39"/>
      <c r="H4513" s="39"/>
      <c r="I4513" s="34"/>
      <c r="J4513" s="34"/>
      <c r="K4513" s="34"/>
      <c r="L4513" s="34"/>
      <c r="M4513" s="43" t="str">
        <f ca="1">IFERROR(OFFSET('Maximum minutes'!$C$1,T4513,MATCH(IF(G4513&lt;&gt;"",G4513,F4513),OFFSET('Maximum minutes'!$C$1,T4513-1,0,1,U4513+1),0)-1)*IF(OR(ISNUMBER(J4513),J4513="sans examen"),1,0)*IF(W4513&lt;MinDate,1,0),"")</f>
        <v/>
      </c>
      <c r="N4513" s="36">
        <f t="shared" ca="1" si="141"/>
        <v>0</v>
      </c>
      <c r="O4513" s="36" t="e">
        <f ca="1">LEFT(OFFSET(Lists!$Q$2,MATCH(E4513,Lists!$R$3:$R$19,0),0),4)</f>
        <v>#N/A</v>
      </c>
      <c r="P4513" s="36" t="e">
        <f ca="1">MATCH(O4513,Lists!$S$2:$S$640,1)</f>
        <v>#N/A</v>
      </c>
      <c r="Q4513" s="36" t="e">
        <f ca="1">MATCH(LEFT(OFFSET(Lists!$Q$2,MATCH(E4513,Lists!$R$3:$R$19,0)+1,0),4),Lists!$S$3:$S$640,1)</f>
        <v>#N/A</v>
      </c>
      <c r="R4513" s="36" t="e">
        <f ca="1">LEFT(OFFSET(Lists!$S$2,P4513-1+MATCH(F4513,OFFSET(Lists!$T$3,P4513-1,0,Q4513-P4513+1),0),0),6)</f>
        <v>#N/A</v>
      </c>
      <c r="S4513" s="36" t="e">
        <f ca="1">VLOOKUP(R4513,Lists!B:D,3,FALSE)</f>
        <v>#N/A</v>
      </c>
      <c r="T4513" s="36" t="str">
        <f>IF(F4513&lt;&gt;"",MATCH(R4513,'Maximum minutes'!B:B,0),"")</f>
        <v/>
      </c>
      <c r="U4513" s="36">
        <f ca="1">IF(F4513&lt;&gt;"",COUNTA(OFFSET('Maximum minutes'!$C$1,'Annexe A1 Cours'!T4513,0,1,50)),0)</f>
        <v>0</v>
      </c>
      <c r="V4513" s="37">
        <f ca="1">IFERROR(OFFSET('Maximum minutes'!$C$1,T4513+1,-1+MATCH(G4513,OFFSET('Maximum minutes'!$C$1,T4513-1,0,1,50),0)),0)</f>
        <v>0</v>
      </c>
      <c r="W4513" s="38">
        <f t="shared" ca="1" si="140"/>
        <v>0</v>
      </c>
    </row>
    <row r="4514" spans="1:23" s="36" customFormat="1" ht="18.75">
      <c r="A4514" s="34"/>
      <c r="B4514" s="39"/>
      <c r="C4514" s="39"/>
      <c r="D4514" s="35"/>
      <c r="E4514" s="40"/>
      <c r="F4514" s="39"/>
      <c r="G4514" s="39"/>
      <c r="H4514" s="39"/>
      <c r="I4514" s="34"/>
      <c r="J4514" s="34"/>
      <c r="K4514" s="34"/>
      <c r="L4514" s="34"/>
      <c r="M4514" s="43" t="str">
        <f ca="1">IFERROR(OFFSET('Maximum minutes'!$C$1,T4514,MATCH(IF(G4514&lt;&gt;"",G4514,F4514),OFFSET('Maximum minutes'!$C$1,T4514-1,0,1,U4514+1),0)-1)*IF(OR(ISNUMBER(J4514),J4514="sans examen"),1,0)*IF(W4514&lt;MinDate,1,0),"")</f>
        <v/>
      </c>
      <c r="N4514" s="36">
        <f t="shared" ca="1" si="141"/>
        <v>0</v>
      </c>
      <c r="O4514" s="36" t="e">
        <f ca="1">LEFT(OFFSET(Lists!$Q$2,MATCH(E4514,Lists!$R$3:$R$19,0),0),4)</f>
        <v>#N/A</v>
      </c>
      <c r="P4514" s="36" t="e">
        <f ca="1">MATCH(O4514,Lists!$S$2:$S$640,1)</f>
        <v>#N/A</v>
      </c>
      <c r="Q4514" s="36" t="e">
        <f ca="1">MATCH(LEFT(OFFSET(Lists!$Q$2,MATCH(E4514,Lists!$R$3:$R$19,0)+1,0),4),Lists!$S$3:$S$640,1)</f>
        <v>#N/A</v>
      </c>
      <c r="R4514" s="36" t="e">
        <f ca="1">LEFT(OFFSET(Lists!$S$2,P4514-1+MATCH(F4514,OFFSET(Lists!$T$3,P4514-1,0,Q4514-P4514+1),0),0),6)</f>
        <v>#N/A</v>
      </c>
      <c r="S4514" s="36" t="e">
        <f ca="1">VLOOKUP(R4514,Lists!B:D,3,FALSE)</f>
        <v>#N/A</v>
      </c>
      <c r="T4514" s="36" t="str">
        <f>IF(F4514&lt;&gt;"",MATCH(R4514,'Maximum minutes'!B:B,0),"")</f>
        <v/>
      </c>
      <c r="U4514" s="36">
        <f ca="1">IF(F4514&lt;&gt;"",COUNTA(OFFSET('Maximum minutes'!$C$1,'Annexe A1 Cours'!T4514,0,1,50)),0)</f>
        <v>0</v>
      </c>
      <c r="V4514" s="37">
        <f ca="1">IFERROR(OFFSET('Maximum minutes'!$C$1,T4514+1,-1+MATCH(G4514,OFFSET('Maximum minutes'!$C$1,T4514-1,0,1,50),0)),0)</f>
        <v>0</v>
      </c>
      <c r="W4514" s="38">
        <f t="shared" ca="1" si="140"/>
        <v>0</v>
      </c>
    </row>
    <row r="4515" spans="1:23" s="36" customFormat="1" ht="18.75">
      <c r="A4515" s="34"/>
      <c r="B4515" s="39"/>
      <c r="C4515" s="39"/>
      <c r="D4515" s="35"/>
      <c r="E4515" s="40"/>
      <c r="F4515" s="39"/>
      <c r="G4515" s="39"/>
      <c r="H4515" s="39"/>
      <c r="I4515" s="34"/>
      <c r="J4515" s="34"/>
      <c r="K4515" s="34"/>
      <c r="L4515" s="34"/>
      <c r="M4515" s="43" t="str">
        <f ca="1">IFERROR(OFFSET('Maximum minutes'!$C$1,T4515,MATCH(IF(G4515&lt;&gt;"",G4515,F4515),OFFSET('Maximum minutes'!$C$1,T4515-1,0,1,U4515+1),0)-1)*IF(OR(ISNUMBER(J4515),J4515="sans examen"),1,0)*IF(W4515&lt;MinDate,1,0),"")</f>
        <v/>
      </c>
      <c r="N4515" s="36">
        <f t="shared" ca="1" si="141"/>
        <v>0</v>
      </c>
      <c r="O4515" s="36" t="e">
        <f ca="1">LEFT(OFFSET(Lists!$Q$2,MATCH(E4515,Lists!$R$3:$R$19,0),0),4)</f>
        <v>#N/A</v>
      </c>
      <c r="P4515" s="36" t="e">
        <f ca="1">MATCH(O4515,Lists!$S$2:$S$640,1)</f>
        <v>#N/A</v>
      </c>
      <c r="Q4515" s="36" t="e">
        <f ca="1">MATCH(LEFT(OFFSET(Lists!$Q$2,MATCH(E4515,Lists!$R$3:$R$19,0)+1,0),4),Lists!$S$3:$S$640,1)</f>
        <v>#N/A</v>
      </c>
      <c r="R4515" s="36" t="e">
        <f ca="1">LEFT(OFFSET(Lists!$S$2,P4515-1+MATCH(F4515,OFFSET(Lists!$T$3,P4515-1,0,Q4515-P4515+1),0),0),6)</f>
        <v>#N/A</v>
      </c>
      <c r="S4515" s="36" t="e">
        <f ca="1">VLOOKUP(R4515,Lists!B:D,3,FALSE)</f>
        <v>#N/A</v>
      </c>
      <c r="T4515" s="36" t="str">
        <f>IF(F4515&lt;&gt;"",MATCH(R4515,'Maximum minutes'!B:B,0),"")</f>
        <v/>
      </c>
      <c r="U4515" s="36">
        <f ca="1">IF(F4515&lt;&gt;"",COUNTA(OFFSET('Maximum minutes'!$C$1,'Annexe A1 Cours'!T4515,0,1,50)),0)</f>
        <v>0</v>
      </c>
      <c r="V4515" s="37">
        <f ca="1">IFERROR(OFFSET('Maximum minutes'!$C$1,T4515+1,-1+MATCH(G4515,OFFSET('Maximum minutes'!$C$1,T4515-1,0,1,50),0)),0)</f>
        <v>0</v>
      </c>
      <c r="W4515" s="38">
        <f t="shared" ca="1" si="140"/>
        <v>0</v>
      </c>
    </row>
    <row r="4516" spans="1:23" s="36" customFormat="1" ht="18.75">
      <c r="A4516" s="34"/>
      <c r="B4516" s="39"/>
      <c r="C4516" s="39"/>
      <c r="D4516" s="35"/>
      <c r="E4516" s="40"/>
      <c r="F4516" s="39"/>
      <c r="G4516" s="39"/>
      <c r="H4516" s="39"/>
      <c r="I4516" s="34"/>
      <c r="J4516" s="34"/>
      <c r="K4516" s="34"/>
      <c r="L4516" s="34"/>
      <c r="M4516" s="43" t="str">
        <f ca="1">IFERROR(OFFSET('Maximum minutes'!$C$1,T4516,MATCH(IF(G4516&lt;&gt;"",G4516,F4516),OFFSET('Maximum minutes'!$C$1,T4516-1,0,1,U4516+1),0)-1)*IF(OR(ISNUMBER(J4516),J4516="sans examen"),1,0)*IF(W4516&lt;MinDate,1,0),"")</f>
        <v/>
      </c>
      <c r="N4516" s="36">
        <f t="shared" ca="1" si="141"/>
        <v>0</v>
      </c>
      <c r="O4516" s="36" t="e">
        <f ca="1">LEFT(OFFSET(Lists!$Q$2,MATCH(E4516,Lists!$R$3:$R$19,0),0),4)</f>
        <v>#N/A</v>
      </c>
      <c r="P4516" s="36" t="e">
        <f ca="1">MATCH(O4516,Lists!$S$2:$S$640,1)</f>
        <v>#N/A</v>
      </c>
      <c r="Q4516" s="36" t="e">
        <f ca="1">MATCH(LEFT(OFFSET(Lists!$Q$2,MATCH(E4516,Lists!$R$3:$R$19,0)+1,0),4),Lists!$S$3:$S$640,1)</f>
        <v>#N/A</v>
      </c>
      <c r="R4516" s="36" t="e">
        <f ca="1">LEFT(OFFSET(Lists!$S$2,P4516-1+MATCH(F4516,OFFSET(Lists!$T$3,P4516-1,0,Q4516-P4516+1),0),0),6)</f>
        <v>#N/A</v>
      </c>
      <c r="S4516" s="36" t="e">
        <f ca="1">VLOOKUP(R4516,Lists!B:D,3,FALSE)</f>
        <v>#N/A</v>
      </c>
      <c r="T4516" s="36" t="str">
        <f>IF(F4516&lt;&gt;"",MATCH(R4516,'Maximum minutes'!B:B,0),"")</f>
        <v/>
      </c>
      <c r="U4516" s="36">
        <f ca="1">IF(F4516&lt;&gt;"",COUNTA(OFFSET('Maximum minutes'!$C$1,'Annexe A1 Cours'!T4516,0,1,50)),0)</f>
        <v>0</v>
      </c>
      <c r="V4516" s="37">
        <f ca="1">IFERROR(OFFSET('Maximum minutes'!$C$1,T4516+1,-1+MATCH(G4516,OFFSET('Maximum minutes'!$C$1,T4516-1,0,1,50),0)),0)</f>
        <v>0</v>
      </c>
      <c r="W4516" s="38">
        <f t="shared" ca="1" si="140"/>
        <v>0</v>
      </c>
    </row>
    <row r="4517" spans="1:23" s="36" customFormat="1" ht="18.75">
      <c r="A4517" s="34"/>
      <c r="B4517" s="39"/>
      <c r="C4517" s="39"/>
      <c r="D4517" s="35"/>
      <c r="E4517" s="40"/>
      <c r="F4517" s="39"/>
      <c r="G4517" s="39"/>
      <c r="H4517" s="39"/>
      <c r="I4517" s="34"/>
      <c r="J4517" s="34"/>
      <c r="K4517" s="34"/>
      <c r="L4517" s="34"/>
      <c r="M4517" s="43" t="str">
        <f ca="1">IFERROR(OFFSET('Maximum minutes'!$C$1,T4517,MATCH(IF(G4517&lt;&gt;"",G4517,F4517),OFFSET('Maximum minutes'!$C$1,T4517-1,0,1,U4517+1),0)-1)*IF(OR(ISNUMBER(J4517),J4517="sans examen"),1,0)*IF(W4517&lt;MinDate,1,0),"")</f>
        <v/>
      </c>
      <c r="N4517" s="36">
        <f t="shared" ca="1" si="141"/>
        <v>0</v>
      </c>
      <c r="O4517" s="36" t="e">
        <f ca="1">LEFT(OFFSET(Lists!$Q$2,MATCH(E4517,Lists!$R$3:$R$19,0),0),4)</f>
        <v>#N/A</v>
      </c>
      <c r="P4517" s="36" t="e">
        <f ca="1">MATCH(O4517,Lists!$S$2:$S$640,1)</f>
        <v>#N/A</v>
      </c>
      <c r="Q4517" s="36" t="e">
        <f ca="1">MATCH(LEFT(OFFSET(Lists!$Q$2,MATCH(E4517,Lists!$R$3:$R$19,0)+1,0),4),Lists!$S$3:$S$640,1)</f>
        <v>#N/A</v>
      </c>
      <c r="R4517" s="36" t="e">
        <f ca="1">LEFT(OFFSET(Lists!$S$2,P4517-1+MATCH(F4517,OFFSET(Lists!$T$3,P4517-1,0,Q4517-P4517+1),0),0),6)</f>
        <v>#N/A</v>
      </c>
      <c r="S4517" s="36" t="e">
        <f ca="1">VLOOKUP(R4517,Lists!B:D,3,FALSE)</f>
        <v>#N/A</v>
      </c>
      <c r="T4517" s="36" t="str">
        <f>IF(F4517&lt;&gt;"",MATCH(R4517,'Maximum minutes'!B:B,0),"")</f>
        <v/>
      </c>
      <c r="U4517" s="36">
        <f ca="1">IF(F4517&lt;&gt;"",COUNTA(OFFSET('Maximum minutes'!$C$1,'Annexe A1 Cours'!T4517,0,1,50)),0)</f>
        <v>0</v>
      </c>
      <c r="V4517" s="37">
        <f ca="1">IFERROR(OFFSET('Maximum minutes'!$C$1,T4517+1,-1+MATCH(G4517,OFFSET('Maximum minutes'!$C$1,T4517-1,0,1,50),0)),0)</f>
        <v>0</v>
      </c>
      <c r="W4517" s="38">
        <f t="shared" ca="1" si="140"/>
        <v>0</v>
      </c>
    </row>
    <row r="4518" spans="1:23" s="36" customFormat="1" ht="18.75">
      <c r="A4518" s="34"/>
      <c r="B4518" s="39"/>
      <c r="C4518" s="39"/>
      <c r="D4518" s="35"/>
      <c r="E4518" s="40"/>
      <c r="F4518" s="39"/>
      <c r="G4518" s="39"/>
      <c r="H4518" s="39"/>
      <c r="I4518" s="34"/>
      <c r="J4518" s="34"/>
      <c r="K4518" s="34"/>
      <c r="L4518" s="34"/>
      <c r="M4518" s="43" t="str">
        <f ca="1">IFERROR(OFFSET('Maximum minutes'!$C$1,T4518,MATCH(IF(G4518&lt;&gt;"",G4518,F4518),OFFSET('Maximum minutes'!$C$1,T4518-1,0,1,U4518+1),0)-1)*IF(OR(ISNUMBER(J4518),J4518="sans examen"),1,0)*IF(W4518&lt;MinDate,1,0),"")</f>
        <v/>
      </c>
      <c r="N4518" s="36">
        <f t="shared" ca="1" si="141"/>
        <v>0</v>
      </c>
      <c r="O4518" s="36" t="e">
        <f ca="1">LEFT(OFFSET(Lists!$Q$2,MATCH(E4518,Lists!$R$3:$R$19,0),0),4)</f>
        <v>#N/A</v>
      </c>
      <c r="P4518" s="36" t="e">
        <f ca="1">MATCH(O4518,Lists!$S$2:$S$640,1)</f>
        <v>#N/A</v>
      </c>
      <c r="Q4518" s="36" t="e">
        <f ca="1">MATCH(LEFT(OFFSET(Lists!$Q$2,MATCH(E4518,Lists!$R$3:$R$19,0)+1,0),4),Lists!$S$3:$S$640,1)</f>
        <v>#N/A</v>
      </c>
      <c r="R4518" s="36" t="e">
        <f ca="1">LEFT(OFFSET(Lists!$S$2,P4518-1+MATCH(F4518,OFFSET(Lists!$T$3,P4518-1,0,Q4518-P4518+1),0),0),6)</f>
        <v>#N/A</v>
      </c>
      <c r="S4518" s="36" t="e">
        <f ca="1">VLOOKUP(R4518,Lists!B:D,3,FALSE)</f>
        <v>#N/A</v>
      </c>
      <c r="T4518" s="36" t="str">
        <f>IF(F4518&lt;&gt;"",MATCH(R4518,'Maximum minutes'!B:B,0),"")</f>
        <v/>
      </c>
      <c r="U4518" s="36">
        <f ca="1">IF(F4518&lt;&gt;"",COUNTA(OFFSET('Maximum minutes'!$C$1,'Annexe A1 Cours'!T4518,0,1,50)),0)</f>
        <v>0</v>
      </c>
      <c r="V4518" s="37">
        <f ca="1">IFERROR(OFFSET('Maximum minutes'!$C$1,T4518+1,-1+MATCH(G4518,OFFSET('Maximum minutes'!$C$1,T4518-1,0,1,50),0)),0)</f>
        <v>0</v>
      </c>
      <c r="W4518" s="38">
        <f t="shared" ca="1" si="140"/>
        <v>0</v>
      </c>
    </row>
    <row r="4519" spans="1:23" s="36" customFormat="1" ht="18.75">
      <c r="A4519" s="34"/>
      <c r="B4519" s="39"/>
      <c r="C4519" s="39"/>
      <c r="D4519" s="35"/>
      <c r="E4519" s="40"/>
      <c r="F4519" s="39"/>
      <c r="G4519" s="39"/>
      <c r="H4519" s="39"/>
      <c r="I4519" s="34"/>
      <c r="J4519" s="34"/>
      <c r="K4519" s="34"/>
      <c r="L4519" s="34"/>
      <c r="M4519" s="43" t="str">
        <f ca="1">IFERROR(OFFSET('Maximum minutes'!$C$1,T4519,MATCH(IF(G4519&lt;&gt;"",G4519,F4519),OFFSET('Maximum minutes'!$C$1,T4519-1,0,1,U4519+1),0)-1)*IF(OR(ISNUMBER(J4519),J4519="sans examen"),1,0)*IF(W4519&lt;MinDate,1,0),"")</f>
        <v/>
      </c>
      <c r="N4519" s="36">
        <f t="shared" ca="1" si="141"/>
        <v>0</v>
      </c>
      <c r="O4519" s="36" t="e">
        <f ca="1">LEFT(OFFSET(Lists!$Q$2,MATCH(E4519,Lists!$R$3:$R$19,0),0),4)</f>
        <v>#N/A</v>
      </c>
      <c r="P4519" s="36" t="e">
        <f ca="1">MATCH(O4519,Lists!$S$2:$S$640,1)</f>
        <v>#N/A</v>
      </c>
      <c r="Q4519" s="36" t="e">
        <f ca="1">MATCH(LEFT(OFFSET(Lists!$Q$2,MATCH(E4519,Lists!$R$3:$R$19,0)+1,0),4),Lists!$S$3:$S$640,1)</f>
        <v>#N/A</v>
      </c>
      <c r="R4519" s="36" t="e">
        <f ca="1">LEFT(OFFSET(Lists!$S$2,P4519-1+MATCH(F4519,OFFSET(Lists!$T$3,P4519-1,0,Q4519-P4519+1),0),0),6)</f>
        <v>#N/A</v>
      </c>
      <c r="S4519" s="36" t="e">
        <f ca="1">VLOOKUP(R4519,Lists!B:D,3,FALSE)</f>
        <v>#N/A</v>
      </c>
      <c r="T4519" s="36" t="str">
        <f>IF(F4519&lt;&gt;"",MATCH(R4519,'Maximum minutes'!B:B,0),"")</f>
        <v/>
      </c>
      <c r="U4519" s="36">
        <f ca="1">IF(F4519&lt;&gt;"",COUNTA(OFFSET('Maximum minutes'!$C$1,'Annexe A1 Cours'!T4519,0,1,50)),0)</f>
        <v>0</v>
      </c>
      <c r="V4519" s="37">
        <f ca="1">IFERROR(OFFSET('Maximum minutes'!$C$1,T4519+1,-1+MATCH(G4519,OFFSET('Maximum minutes'!$C$1,T4519-1,0,1,50),0)),0)</f>
        <v>0</v>
      </c>
      <c r="W4519" s="38">
        <f t="shared" ca="1" si="140"/>
        <v>0</v>
      </c>
    </row>
    <row r="4520" spans="1:23" s="36" customFormat="1" ht="18.75">
      <c r="A4520" s="34"/>
      <c r="B4520" s="39"/>
      <c r="C4520" s="39"/>
      <c r="D4520" s="35"/>
      <c r="E4520" s="40"/>
      <c r="F4520" s="39"/>
      <c r="G4520" s="39"/>
      <c r="H4520" s="39"/>
      <c r="I4520" s="34"/>
      <c r="J4520" s="34"/>
      <c r="K4520" s="34"/>
      <c r="L4520" s="34"/>
      <c r="M4520" s="43" t="str">
        <f ca="1">IFERROR(OFFSET('Maximum minutes'!$C$1,T4520,MATCH(IF(G4520&lt;&gt;"",G4520,F4520),OFFSET('Maximum minutes'!$C$1,T4520-1,0,1,U4520+1),0)-1)*IF(OR(ISNUMBER(J4520),J4520="sans examen"),1,0)*IF(W4520&lt;MinDate,1,0),"")</f>
        <v/>
      </c>
      <c r="N4520" s="36">
        <f t="shared" ca="1" si="141"/>
        <v>0</v>
      </c>
      <c r="O4520" s="36" t="e">
        <f ca="1">LEFT(OFFSET(Lists!$Q$2,MATCH(E4520,Lists!$R$3:$R$19,0),0),4)</f>
        <v>#N/A</v>
      </c>
      <c r="P4520" s="36" t="e">
        <f ca="1">MATCH(O4520,Lists!$S$2:$S$640,1)</f>
        <v>#N/A</v>
      </c>
      <c r="Q4520" s="36" t="e">
        <f ca="1">MATCH(LEFT(OFFSET(Lists!$Q$2,MATCH(E4520,Lists!$R$3:$R$19,0)+1,0),4),Lists!$S$3:$S$640,1)</f>
        <v>#N/A</v>
      </c>
      <c r="R4520" s="36" t="e">
        <f ca="1">LEFT(OFFSET(Lists!$S$2,P4520-1+MATCH(F4520,OFFSET(Lists!$T$3,P4520-1,0,Q4520-P4520+1),0),0),6)</f>
        <v>#N/A</v>
      </c>
      <c r="S4520" s="36" t="e">
        <f ca="1">VLOOKUP(R4520,Lists!B:D,3,FALSE)</f>
        <v>#N/A</v>
      </c>
      <c r="T4520" s="36" t="str">
        <f>IF(F4520&lt;&gt;"",MATCH(R4520,'Maximum minutes'!B:B,0),"")</f>
        <v/>
      </c>
      <c r="U4520" s="36">
        <f ca="1">IF(F4520&lt;&gt;"",COUNTA(OFFSET('Maximum minutes'!$C$1,'Annexe A1 Cours'!T4520,0,1,50)),0)</f>
        <v>0</v>
      </c>
      <c r="V4520" s="37">
        <f ca="1">IFERROR(OFFSET('Maximum minutes'!$C$1,T4520+1,-1+MATCH(G4520,OFFSET('Maximum minutes'!$C$1,T4520-1,0,1,50),0)),0)</f>
        <v>0</v>
      </c>
      <c r="W4520" s="38">
        <f t="shared" ca="1" si="140"/>
        <v>0</v>
      </c>
    </row>
    <row r="4521" spans="1:23" s="36" customFormat="1" ht="18.75">
      <c r="A4521" s="34"/>
      <c r="B4521" s="39"/>
      <c r="C4521" s="39"/>
      <c r="D4521" s="35"/>
      <c r="E4521" s="40"/>
      <c r="F4521" s="39"/>
      <c r="G4521" s="39"/>
      <c r="H4521" s="39"/>
      <c r="I4521" s="34"/>
      <c r="J4521" s="34"/>
      <c r="K4521" s="34"/>
      <c r="L4521" s="34"/>
      <c r="M4521" s="43" t="str">
        <f ca="1">IFERROR(OFFSET('Maximum minutes'!$C$1,T4521,MATCH(IF(G4521&lt;&gt;"",G4521,F4521),OFFSET('Maximum minutes'!$C$1,T4521-1,0,1,U4521+1),0)-1)*IF(OR(ISNUMBER(J4521),J4521="sans examen"),1,0)*IF(W4521&lt;MinDate,1,0),"")</f>
        <v/>
      </c>
      <c r="N4521" s="36">
        <f t="shared" ca="1" si="141"/>
        <v>0</v>
      </c>
      <c r="O4521" s="36" t="e">
        <f ca="1">LEFT(OFFSET(Lists!$Q$2,MATCH(E4521,Lists!$R$3:$R$19,0),0),4)</f>
        <v>#N/A</v>
      </c>
      <c r="P4521" s="36" t="e">
        <f ca="1">MATCH(O4521,Lists!$S$2:$S$640,1)</f>
        <v>#N/A</v>
      </c>
      <c r="Q4521" s="36" t="e">
        <f ca="1">MATCH(LEFT(OFFSET(Lists!$Q$2,MATCH(E4521,Lists!$R$3:$R$19,0)+1,0),4),Lists!$S$3:$S$640,1)</f>
        <v>#N/A</v>
      </c>
      <c r="R4521" s="36" t="e">
        <f ca="1">LEFT(OFFSET(Lists!$S$2,P4521-1+MATCH(F4521,OFFSET(Lists!$T$3,P4521-1,0,Q4521-P4521+1),0),0),6)</f>
        <v>#N/A</v>
      </c>
      <c r="S4521" s="36" t="e">
        <f ca="1">VLOOKUP(R4521,Lists!B:D,3,FALSE)</f>
        <v>#N/A</v>
      </c>
      <c r="T4521" s="36" t="str">
        <f>IF(F4521&lt;&gt;"",MATCH(R4521,'Maximum minutes'!B:B,0),"")</f>
        <v/>
      </c>
      <c r="U4521" s="36">
        <f ca="1">IF(F4521&lt;&gt;"",COUNTA(OFFSET('Maximum minutes'!$C$1,'Annexe A1 Cours'!T4521,0,1,50)),0)</f>
        <v>0</v>
      </c>
      <c r="V4521" s="37">
        <f ca="1">IFERROR(OFFSET('Maximum minutes'!$C$1,T4521+1,-1+MATCH(G4521,OFFSET('Maximum minutes'!$C$1,T4521-1,0,1,50),0)),0)</f>
        <v>0</v>
      </c>
      <c r="W4521" s="38">
        <f t="shared" ca="1" si="140"/>
        <v>0</v>
      </c>
    </row>
    <row r="4522" spans="1:23" s="36" customFormat="1" ht="18.75">
      <c r="A4522" s="34"/>
      <c r="B4522" s="39"/>
      <c r="C4522" s="39"/>
      <c r="D4522" s="35"/>
      <c r="E4522" s="40"/>
      <c r="F4522" s="39"/>
      <c r="G4522" s="39"/>
      <c r="H4522" s="39"/>
      <c r="I4522" s="34"/>
      <c r="J4522" s="34"/>
      <c r="K4522" s="34"/>
      <c r="L4522" s="34"/>
      <c r="M4522" s="43" t="str">
        <f ca="1">IFERROR(OFFSET('Maximum minutes'!$C$1,T4522,MATCH(IF(G4522&lt;&gt;"",G4522,F4522),OFFSET('Maximum minutes'!$C$1,T4522-1,0,1,U4522+1),0)-1)*IF(OR(ISNUMBER(J4522),J4522="sans examen"),1,0)*IF(W4522&lt;MinDate,1,0),"")</f>
        <v/>
      </c>
      <c r="N4522" s="36">
        <f t="shared" ca="1" si="141"/>
        <v>0</v>
      </c>
      <c r="O4522" s="36" t="e">
        <f ca="1">LEFT(OFFSET(Lists!$Q$2,MATCH(E4522,Lists!$R$3:$R$19,0),0),4)</f>
        <v>#N/A</v>
      </c>
      <c r="P4522" s="36" t="e">
        <f ca="1">MATCH(O4522,Lists!$S$2:$S$640,1)</f>
        <v>#N/A</v>
      </c>
      <c r="Q4522" s="36" t="e">
        <f ca="1">MATCH(LEFT(OFFSET(Lists!$Q$2,MATCH(E4522,Lists!$R$3:$R$19,0)+1,0),4),Lists!$S$3:$S$640,1)</f>
        <v>#N/A</v>
      </c>
      <c r="R4522" s="36" t="e">
        <f ca="1">LEFT(OFFSET(Lists!$S$2,P4522-1+MATCH(F4522,OFFSET(Lists!$T$3,P4522-1,0,Q4522-P4522+1),0),0),6)</f>
        <v>#N/A</v>
      </c>
      <c r="S4522" s="36" t="e">
        <f ca="1">VLOOKUP(R4522,Lists!B:D,3,FALSE)</f>
        <v>#N/A</v>
      </c>
      <c r="T4522" s="36" t="str">
        <f>IF(F4522&lt;&gt;"",MATCH(R4522,'Maximum minutes'!B:B,0),"")</f>
        <v/>
      </c>
      <c r="U4522" s="36">
        <f ca="1">IF(F4522&lt;&gt;"",COUNTA(OFFSET('Maximum minutes'!$C$1,'Annexe A1 Cours'!T4522,0,1,50)),0)</f>
        <v>0</v>
      </c>
      <c r="V4522" s="37">
        <f ca="1">IFERROR(OFFSET('Maximum minutes'!$C$1,T4522+1,-1+MATCH(G4522,OFFSET('Maximum minutes'!$C$1,T4522-1,0,1,50),0)),0)</f>
        <v>0</v>
      </c>
      <c r="W4522" s="38">
        <f t="shared" ca="1" si="140"/>
        <v>0</v>
      </c>
    </row>
    <row r="4523" spans="1:23" s="36" customFormat="1" ht="18.75">
      <c r="A4523" s="34"/>
      <c r="B4523" s="39"/>
      <c r="C4523" s="39"/>
      <c r="D4523" s="35"/>
      <c r="E4523" s="40"/>
      <c r="F4523" s="39"/>
      <c r="G4523" s="39"/>
      <c r="H4523" s="39"/>
      <c r="I4523" s="34"/>
      <c r="J4523" s="34"/>
      <c r="K4523" s="34"/>
      <c r="L4523" s="34"/>
      <c r="M4523" s="43" t="str">
        <f ca="1">IFERROR(OFFSET('Maximum minutes'!$C$1,T4523,MATCH(IF(G4523&lt;&gt;"",G4523,F4523),OFFSET('Maximum minutes'!$C$1,T4523-1,0,1,U4523+1),0)-1)*IF(OR(ISNUMBER(J4523),J4523="sans examen"),1,0)*IF(W4523&lt;MinDate,1,0),"")</f>
        <v/>
      </c>
      <c r="N4523" s="36">
        <f t="shared" ca="1" si="141"/>
        <v>0</v>
      </c>
      <c r="O4523" s="36" t="e">
        <f ca="1">LEFT(OFFSET(Lists!$Q$2,MATCH(E4523,Lists!$R$3:$R$19,0),0),4)</f>
        <v>#N/A</v>
      </c>
      <c r="P4523" s="36" t="e">
        <f ca="1">MATCH(O4523,Lists!$S$2:$S$640,1)</f>
        <v>#N/A</v>
      </c>
      <c r="Q4523" s="36" t="e">
        <f ca="1">MATCH(LEFT(OFFSET(Lists!$Q$2,MATCH(E4523,Lists!$R$3:$R$19,0)+1,0),4),Lists!$S$3:$S$640,1)</f>
        <v>#N/A</v>
      </c>
      <c r="R4523" s="36" t="e">
        <f ca="1">LEFT(OFFSET(Lists!$S$2,P4523-1+MATCH(F4523,OFFSET(Lists!$T$3,P4523-1,0,Q4523-P4523+1),0),0),6)</f>
        <v>#N/A</v>
      </c>
      <c r="S4523" s="36" t="e">
        <f ca="1">VLOOKUP(R4523,Lists!B:D,3,FALSE)</f>
        <v>#N/A</v>
      </c>
      <c r="T4523" s="36" t="str">
        <f>IF(F4523&lt;&gt;"",MATCH(R4523,'Maximum minutes'!B:B,0),"")</f>
        <v/>
      </c>
      <c r="U4523" s="36">
        <f ca="1">IF(F4523&lt;&gt;"",COUNTA(OFFSET('Maximum minutes'!$C$1,'Annexe A1 Cours'!T4523,0,1,50)),0)</f>
        <v>0</v>
      </c>
      <c r="V4523" s="37">
        <f ca="1">IFERROR(OFFSET('Maximum minutes'!$C$1,T4523+1,-1+MATCH(G4523,OFFSET('Maximum minutes'!$C$1,T4523-1,0,1,50),0)),0)</f>
        <v>0</v>
      </c>
      <c r="W4523" s="38">
        <f t="shared" ca="1" si="140"/>
        <v>0</v>
      </c>
    </row>
    <row r="4524" spans="1:23" s="36" customFormat="1" ht="18.75">
      <c r="A4524" s="34"/>
      <c r="B4524" s="39"/>
      <c r="C4524" s="39"/>
      <c r="D4524" s="35"/>
      <c r="E4524" s="40"/>
      <c r="F4524" s="39"/>
      <c r="G4524" s="39"/>
      <c r="H4524" s="39"/>
      <c r="I4524" s="34"/>
      <c r="J4524" s="34"/>
      <c r="K4524" s="34"/>
      <c r="L4524" s="34"/>
      <c r="M4524" s="43" t="str">
        <f ca="1">IFERROR(OFFSET('Maximum minutes'!$C$1,T4524,MATCH(IF(G4524&lt;&gt;"",G4524,F4524),OFFSET('Maximum minutes'!$C$1,T4524-1,0,1,U4524+1),0)-1)*IF(OR(ISNUMBER(J4524),J4524="sans examen"),1,0)*IF(W4524&lt;MinDate,1,0),"")</f>
        <v/>
      </c>
      <c r="N4524" s="36">
        <f t="shared" ca="1" si="141"/>
        <v>0</v>
      </c>
      <c r="O4524" s="36" t="e">
        <f ca="1">LEFT(OFFSET(Lists!$Q$2,MATCH(E4524,Lists!$R$3:$R$19,0),0),4)</f>
        <v>#N/A</v>
      </c>
      <c r="P4524" s="36" t="e">
        <f ca="1">MATCH(O4524,Lists!$S$2:$S$640,1)</f>
        <v>#N/A</v>
      </c>
      <c r="Q4524" s="36" t="e">
        <f ca="1">MATCH(LEFT(OFFSET(Lists!$Q$2,MATCH(E4524,Lists!$R$3:$R$19,0)+1,0),4),Lists!$S$3:$S$640,1)</f>
        <v>#N/A</v>
      </c>
      <c r="R4524" s="36" t="e">
        <f ca="1">LEFT(OFFSET(Lists!$S$2,P4524-1+MATCH(F4524,OFFSET(Lists!$T$3,P4524-1,0,Q4524-P4524+1),0),0),6)</f>
        <v>#N/A</v>
      </c>
      <c r="S4524" s="36" t="e">
        <f ca="1">VLOOKUP(R4524,Lists!B:D,3,FALSE)</f>
        <v>#N/A</v>
      </c>
      <c r="T4524" s="36" t="str">
        <f>IF(F4524&lt;&gt;"",MATCH(R4524,'Maximum minutes'!B:B,0),"")</f>
        <v/>
      </c>
      <c r="U4524" s="36">
        <f ca="1">IF(F4524&lt;&gt;"",COUNTA(OFFSET('Maximum minutes'!$C$1,'Annexe A1 Cours'!T4524,0,1,50)),0)</f>
        <v>0</v>
      </c>
      <c r="V4524" s="37">
        <f ca="1">IFERROR(OFFSET('Maximum minutes'!$C$1,T4524+1,-1+MATCH(G4524,OFFSET('Maximum minutes'!$C$1,T4524-1,0,1,50),0)),0)</f>
        <v>0</v>
      </c>
      <c r="W4524" s="38">
        <f t="shared" ca="1" si="140"/>
        <v>0</v>
      </c>
    </row>
    <row r="4525" spans="1:23" s="36" customFormat="1" ht="18.75">
      <c r="A4525" s="34"/>
      <c r="B4525" s="39"/>
      <c r="C4525" s="39"/>
      <c r="D4525" s="35"/>
      <c r="E4525" s="40"/>
      <c r="F4525" s="39"/>
      <c r="G4525" s="39"/>
      <c r="H4525" s="39"/>
      <c r="I4525" s="34"/>
      <c r="J4525" s="34"/>
      <c r="K4525" s="34"/>
      <c r="L4525" s="34"/>
      <c r="M4525" s="43" t="str">
        <f ca="1">IFERROR(OFFSET('Maximum minutes'!$C$1,T4525,MATCH(IF(G4525&lt;&gt;"",G4525,F4525),OFFSET('Maximum minutes'!$C$1,T4525-1,0,1,U4525+1),0)-1)*IF(OR(ISNUMBER(J4525),J4525="sans examen"),1,0)*IF(W4525&lt;MinDate,1,0),"")</f>
        <v/>
      </c>
      <c r="N4525" s="36">
        <f t="shared" ca="1" si="141"/>
        <v>0</v>
      </c>
      <c r="O4525" s="36" t="e">
        <f ca="1">LEFT(OFFSET(Lists!$Q$2,MATCH(E4525,Lists!$R$3:$R$19,0),0),4)</f>
        <v>#N/A</v>
      </c>
      <c r="P4525" s="36" t="e">
        <f ca="1">MATCH(O4525,Lists!$S$2:$S$640,1)</f>
        <v>#N/A</v>
      </c>
      <c r="Q4525" s="36" t="e">
        <f ca="1">MATCH(LEFT(OFFSET(Lists!$Q$2,MATCH(E4525,Lists!$R$3:$R$19,0)+1,0),4),Lists!$S$3:$S$640,1)</f>
        <v>#N/A</v>
      </c>
      <c r="R4525" s="36" t="e">
        <f ca="1">LEFT(OFFSET(Lists!$S$2,P4525-1+MATCH(F4525,OFFSET(Lists!$T$3,P4525-1,0,Q4525-P4525+1),0),0),6)</f>
        <v>#N/A</v>
      </c>
      <c r="S4525" s="36" t="e">
        <f ca="1">VLOOKUP(R4525,Lists!B:D,3,FALSE)</f>
        <v>#N/A</v>
      </c>
      <c r="T4525" s="36" t="str">
        <f>IF(F4525&lt;&gt;"",MATCH(R4525,'Maximum minutes'!B:B,0),"")</f>
        <v/>
      </c>
      <c r="U4525" s="36">
        <f ca="1">IF(F4525&lt;&gt;"",COUNTA(OFFSET('Maximum minutes'!$C$1,'Annexe A1 Cours'!T4525,0,1,50)),0)</f>
        <v>0</v>
      </c>
      <c r="V4525" s="37">
        <f ca="1">IFERROR(OFFSET('Maximum minutes'!$C$1,T4525+1,-1+MATCH(G4525,OFFSET('Maximum minutes'!$C$1,T4525-1,0,1,50),0)),0)</f>
        <v>0</v>
      </c>
      <c r="W4525" s="38">
        <f t="shared" ca="1" si="140"/>
        <v>0</v>
      </c>
    </row>
    <row r="4526" spans="1:23" s="36" customFormat="1" ht="18.75">
      <c r="A4526" s="34"/>
      <c r="B4526" s="39"/>
      <c r="C4526" s="39"/>
      <c r="D4526" s="35"/>
      <c r="E4526" s="40"/>
      <c r="F4526" s="39"/>
      <c r="G4526" s="39"/>
      <c r="H4526" s="39"/>
      <c r="I4526" s="34"/>
      <c r="J4526" s="34"/>
      <c r="K4526" s="34"/>
      <c r="L4526" s="34"/>
      <c r="M4526" s="43" t="str">
        <f ca="1">IFERROR(OFFSET('Maximum minutes'!$C$1,T4526,MATCH(IF(G4526&lt;&gt;"",G4526,F4526),OFFSET('Maximum minutes'!$C$1,T4526-1,0,1,U4526+1),0)-1)*IF(OR(ISNUMBER(J4526),J4526="sans examen"),1,0)*IF(W4526&lt;MinDate,1,0),"")</f>
        <v/>
      </c>
      <c r="N4526" s="36">
        <f t="shared" ca="1" si="141"/>
        <v>0</v>
      </c>
      <c r="O4526" s="36" t="e">
        <f ca="1">LEFT(OFFSET(Lists!$Q$2,MATCH(E4526,Lists!$R$3:$R$19,0),0),4)</f>
        <v>#N/A</v>
      </c>
      <c r="P4526" s="36" t="e">
        <f ca="1">MATCH(O4526,Lists!$S$2:$S$640,1)</f>
        <v>#N/A</v>
      </c>
      <c r="Q4526" s="36" t="e">
        <f ca="1">MATCH(LEFT(OFFSET(Lists!$Q$2,MATCH(E4526,Lists!$R$3:$R$19,0)+1,0),4),Lists!$S$3:$S$640,1)</f>
        <v>#N/A</v>
      </c>
      <c r="R4526" s="36" t="e">
        <f ca="1">LEFT(OFFSET(Lists!$S$2,P4526-1+MATCH(F4526,OFFSET(Lists!$T$3,P4526-1,0,Q4526-P4526+1),0),0),6)</f>
        <v>#N/A</v>
      </c>
      <c r="S4526" s="36" t="e">
        <f ca="1">VLOOKUP(R4526,Lists!B:D,3,FALSE)</f>
        <v>#N/A</v>
      </c>
      <c r="T4526" s="36" t="str">
        <f>IF(F4526&lt;&gt;"",MATCH(R4526,'Maximum minutes'!B:B,0),"")</f>
        <v/>
      </c>
      <c r="U4526" s="36">
        <f ca="1">IF(F4526&lt;&gt;"",COUNTA(OFFSET('Maximum minutes'!$C$1,'Annexe A1 Cours'!T4526,0,1,50)),0)</f>
        <v>0</v>
      </c>
      <c r="V4526" s="37">
        <f ca="1">IFERROR(OFFSET('Maximum minutes'!$C$1,T4526+1,-1+MATCH(G4526,OFFSET('Maximum minutes'!$C$1,T4526-1,0,1,50),0)),0)</f>
        <v>0</v>
      </c>
      <c r="W4526" s="38">
        <f t="shared" ca="1" si="140"/>
        <v>0</v>
      </c>
    </row>
    <row r="4527" spans="1:23" s="36" customFormat="1" ht="18.75">
      <c r="A4527" s="34"/>
      <c r="B4527" s="39"/>
      <c r="C4527" s="39"/>
      <c r="D4527" s="35"/>
      <c r="E4527" s="40"/>
      <c r="F4527" s="39"/>
      <c r="G4527" s="39"/>
      <c r="H4527" s="39"/>
      <c r="I4527" s="34"/>
      <c r="J4527" s="34"/>
      <c r="K4527" s="34"/>
      <c r="L4527" s="34"/>
      <c r="M4527" s="43" t="str">
        <f ca="1">IFERROR(OFFSET('Maximum minutes'!$C$1,T4527,MATCH(IF(G4527&lt;&gt;"",G4527,F4527),OFFSET('Maximum minutes'!$C$1,T4527-1,0,1,U4527+1),0)-1)*IF(OR(ISNUMBER(J4527),J4527="sans examen"),1,0)*IF(W4527&lt;MinDate,1,0),"")</f>
        <v/>
      </c>
      <c r="N4527" s="36">
        <f t="shared" ca="1" si="141"/>
        <v>0</v>
      </c>
      <c r="O4527" s="36" t="e">
        <f ca="1">LEFT(OFFSET(Lists!$Q$2,MATCH(E4527,Lists!$R$3:$R$19,0),0),4)</f>
        <v>#N/A</v>
      </c>
      <c r="P4527" s="36" t="e">
        <f ca="1">MATCH(O4527,Lists!$S$2:$S$640,1)</f>
        <v>#N/A</v>
      </c>
      <c r="Q4527" s="36" t="e">
        <f ca="1">MATCH(LEFT(OFFSET(Lists!$Q$2,MATCH(E4527,Lists!$R$3:$R$19,0)+1,0),4),Lists!$S$3:$S$640,1)</f>
        <v>#N/A</v>
      </c>
      <c r="R4527" s="36" t="e">
        <f ca="1">LEFT(OFFSET(Lists!$S$2,P4527-1+MATCH(F4527,OFFSET(Lists!$T$3,P4527-1,0,Q4527-P4527+1),0),0),6)</f>
        <v>#N/A</v>
      </c>
      <c r="S4527" s="36" t="e">
        <f ca="1">VLOOKUP(R4527,Lists!B:D,3,FALSE)</f>
        <v>#N/A</v>
      </c>
      <c r="T4527" s="36" t="str">
        <f>IF(F4527&lt;&gt;"",MATCH(R4527,'Maximum minutes'!B:B,0),"")</f>
        <v/>
      </c>
      <c r="U4527" s="36">
        <f ca="1">IF(F4527&lt;&gt;"",COUNTA(OFFSET('Maximum minutes'!$C$1,'Annexe A1 Cours'!T4527,0,1,50)),0)</f>
        <v>0</v>
      </c>
      <c r="V4527" s="37">
        <f ca="1">IFERROR(OFFSET('Maximum minutes'!$C$1,T4527+1,-1+MATCH(G4527,OFFSET('Maximum minutes'!$C$1,T4527-1,0,1,50),0)),0)</f>
        <v>0</v>
      </c>
      <c r="W4527" s="38">
        <f t="shared" ca="1" si="140"/>
        <v>0</v>
      </c>
    </row>
    <row r="4528" spans="1:23" s="36" customFormat="1" ht="18.75">
      <c r="A4528" s="34"/>
      <c r="B4528" s="39"/>
      <c r="C4528" s="39"/>
      <c r="D4528" s="35"/>
      <c r="E4528" s="40"/>
      <c r="F4528" s="39"/>
      <c r="G4528" s="39"/>
      <c r="H4528" s="39"/>
      <c r="I4528" s="34"/>
      <c r="J4528" s="34"/>
      <c r="K4528" s="34"/>
      <c r="L4528" s="34"/>
      <c r="M4528" s="43" t="str">
        <f ca="1">IFERROR(OFFSET('Maximum minutes'!$C$1,T4528,MATCH(IF(G4528&lt;&gt;"",G4528,F4528),OFFSET('Maximum minutes'!$C$1,T4528-1,0,1,U4528+1),0)-1)*IF(OR(ISNUMBER(J4528),J4528="sans examen"),1,0)*IF(W4528&lt;MinDate,1,0),"")</f>
        <v/>
      </c>
      <c r="N4528" s="36">
        <f t="shared" ca="1" si="141"/>
        <v>0</v>
      </c>
      <c r="O4528" s="36" t="e">
        <f ca="1">LEFT(OFFSET(Lists!$Q$2,MATCH(E4528,Lists!$R$3:$R$19,0),0),4)</f>
        <v>#N/A</v>
      </c>
      <c r="P4528" s="36" t="e">
        <f ca="1">MATCH(O4528,Lists!$S$2:$S$640,1)</f>
        <v>#N/A</v>
      </c>
      <c r="Q4528" s="36" t="e">
        <f ca="1">MATCH(LEFT(OFFSET(Lists!$Q$2,MATCH(E4528,Lists!$R$3:$R$19,0)+1,0),4),Lists!$S$3:$S$640,1)</f>
        <v>#N/A</v>
      </c>
      <c r="R4528" s="36" t="e">
        <f ca="1">LEFT(OFFSET(Lists!$S$2,P4528-1+MATCH(F4528,OFFSET(Lists!$T$3,P4528-1,0,Q4528-P4528+1),0),0),6)</f>
        <v>#N/A</v>
      </c>
      <c r="S4528" s="36" t="e">
        <f ca="1">VLOOKUP(R4528,Lists!B:D,3,FALSE)</f>
        <v>#N/A</v>
      </c>
      <c r="T4528" s="36" t="str">
        <f>IF(F4528&lt;&gt;"",MATCH(R4528,'Maximum minutes'!B:B,0),"")</f>
        <v/>
      </c>
      <c r="U4528" s="36">
        <f ca="1">IF(F4528&lt;&gt;"",COUNTA(OFFSET('Maximum minutes'!$C$1,'Annexe A1 Cours'!T4528,0,1,50)),0)</f>
        <v>0</v>
      </c>
      <c r="V4528" s="37">
        <f ca="1">IFERROR(OFFSET('Maximum minutes'!$C$1,T4528+1,-1+MATCH(G4528,OFFSET('Maximum minutes'!$C$1,T4528-1,0,1,50),0)),0)</f>
        <v>0</v>
      </c>
      <c r="W4528" s="38">
        <f t="shared" ca="1" si="140"/>
        <v>0</v>
      </c>
    </row>
    <row r="4529" spans="1:23" s="36" customFormat="1" ht="18.75">
      <c r="A4529" s="34"/>
      <c r="B4529" s="39"/>
      <c r="C4529" s="39"/>
      <c r="D4529" s="35"/>
      <c r="E4529" s="40"/>
      <c r="F4529" s="39"/>
      <c r="G4529" s="39"/>
      <c r="H4529" s="39"/>
      <c r="I4529" s="34"/>
      <c r="J4529" s="34"/>
      <c r="K4529" s="34"/>
      <c r="L4529" s="34"/>
      <c r="M4529" s="43" t="str">
        <f ca="1">IFERROR(OFFSET('Maximum minutes'!$C$1,T4529,MATCH(IF(G4529&lt;&gt;"",G4529,F4529),OFFSET('Maximum minutes'!$C$1,T4529-1,0,1,U4529+1),0)-1)*IF(OR(ISNUMBER(J4529),J4529="sans examen"),1,0)*IF(W4529&lt;MinDate,1,0),"")</f>
        <v/>
      </c>
      <c r="N4529" s="36">
        <f t="shared" ca="1" si="141"/>
        <v>0</v>
      </c>
      <c r="O4529" s="36" t="e">
        <f ca="1">LEFT(OFFSET(Lists!$Q$2,MATCH(E4529,Lists!$R$3:$R$19,0),0),4)</f>
        <v>#N/A</v>
      </c>
      <c r="P4529" s="36" t="e">
        <f ca="1">MATCH(O4529,Lists!$S$2:$S$640,1)</f>
        <v>#N/A</v>
      </c>
      <c r="Q4529" s="36" t="e">
        <f ca="1">MATCH(LEFT(OFFSET(Lists!$Q$2,MATCH(E4529,Lists!$R$3:$R$19,0)+1,0),4),Lists!$S$3:$S$640,1)</f>
        <v>#N/A</v>
      </c>
      <c r="R4529" s="36" t="e">
        <f ca="1">LEFT(OFFSET(Lists!$S$2,P4529-1+MATCH(F4529,OFFSET(Lists!$T$3,P4529-1,0,Q4529-P4529+1),0),0),6)</f>
        <v>#N/A</v>
      </c>
      <c r="S4529" s="36" t="e">
        <f ca="1">VLOOKUP(R4529,Lists!B:D,3,FALSE)</f>
        <v>#N/A</v>
      </c>
      <c r="T4529" s="36" t="str">
        <f>IF(F4529&lt;&gt;"",MATCH(R4529,'Maximum minutes'!B:B,0),"")</f>
        <v/>
      </c>
      <c r="U4529" s="36">
        <f ca="1">IF(F4529&lt;&gt;"",COUNTA(OFFSET('Maximum minutes'!$C$1,'Annexe A1 Cours'!T4529,0,1,50)),0)</f>
        <v>0</v>
      </c>
      <c r="V4529" s="37">
        <f ca="1">IFERROR(OFFSET('Maximum minutes'!$C$1,T4529+1,-1+MATCH(G4529,OFFSET('Maximum minutes'!$C$1,T4529-1,0,1,50),0)),0)</f>
        <v>0</v>
      </c>
      <c r="W4529" s="38">
        <f t="shared" ca="1" si="140"/>
        <v>0</v>
      </c>
    </row>
    <row r="4530" spans="1:23" s="36" customFormat="1" ht="18.75">
      <c r="A4530" s="34"/>
      <c r="B4530" s="39"/>
      <c r="C4530" s="39"/>
      <c r="D4530" s="35"/>
      <c r="E4530" s="40"/>
      <c r="F4530" s="39"/>
      <c r="G4530" s="39"/>
      <c r="H4530" s="39"/>
      <c r="I4530" s="34"/>
      <c r="J4530" s="34"/>
      <c r="K4530" s="34"/>
      <c r="L4530" s="34"/>
      <c r="M4530" s="43" t="str">
        <f ca="1">IFERROR(OFFSET('Maximum minutes'!$C$1,T4530,MATCH(IF(G4530&lt;&gt;"",G4530,F4530),OFFSET('Maximum minutes'!$C$1,T4530-1,0,1,U4530+1),0)-1)*IF(OR(ISNUMBER(J4530),J4530="sans examen"),1,0)*IF(W4530&lt;MinDate,1,0),"")</f>
        <v/>
      </c>
      <c r="N4530" s="36">
        <f t="shared" ca="1" si="141"/>
        <v>0</v>
      </c>
      <c r="O4530" s="36" t="e">
        <f ca="1">LEFT(OFFSET(Lists!$Q$2,MATCH(E4530,Lists!$R$3:$R$19,0),0),4)</f>
        <v>#N/A</v>
      </c>
      <c r="P4530" s="36" t="e">
        <f ca="1">MATCH(O4530,Lists!$S$2:$S$640,1)</f>
        <v>#N/A</v>
      </c>
      <c r="Q4530" s="36" t="e">
        <f ca="1">MATCH(LEFT(OFFSET(Lists!$Q$2,MATCH(E4530,Lists!$R$3:$R$19,0)+1,0),4),Lists!$S$3:$S$640,1)</f>
        <v>#N/A</v>
      </c>
      <c r="R4530" s="36" t="e">
        <f ca="1">LEFT(OFFSET(Lists!$S$2,P4530-1+MATCH(F4530,OFFSET(Lists!$T$3,P4530-1,0,Q4530-P4530+1),0),0),6)</f>
        <v>#N/A</v>
      </c>
      <c r="S4530" s="36" t="e">
        <f ca="1">VLOOKUP(R4530,Lists!B:D,3,FALSE)</f>
        <v>#N/A</v>
      </c>
      <c r="T4530" s="36" t="str">
        <f>IF(F4530&lt;&gt;"",MATCH(R4530,'Maximum minutes'!B:B,0),"")</f>
        <v/>
      </c>
      <c r="U4530" s="36">
        <f ca="1">IF(F4530&lt;&gt;"",COUNTA(OFFSET('Maximum minutes'!$C$1,'Annexe A1 Cours'!T4530,0,1,50)),0)</f>
        <v>0</v>
      </c>
      <c r="V4530" s="37">
        <f ca="1">IFERROR(OFFSET('Maximum minutes'!$C$1,T4530+1,-1+MATCH(G4530,OFFSET('Maximum minutes'!$C$1,T4530-1,0,1,50),0)),0)</f>
        <v>0</v>
      </c>
      <c r="W4530" s="38">
        <f t="shared" ca="1" si="140"/>
        <v>0</v>
      </c>
    </row>
    <row r="4531" spans="1:23" s="36" customFormat="1" ht="18.75">
      <c r="A4531" s="34"/>
      <c r="B4531" s="39"/>
      <c r="C4531" s="39"/>
      <c r="D4531" s="35"/>
      <c r="E4531" s="40"/>
      <c r="F4531" s="39"/>
      <c r="G4531" s="39"/>
      <c r="H4531" s="39"/>
      <c r="I4531" s="34"/>
      <c r="J4531" s="34"/>
      <c r="K4531" s="34"/>
      <c r="L4531" s="34"/>
      <c r="M4531" s="43" t="str">
        <f ca="1">IFERROR(OFFSET('Maximum minutes'!$C$1,T4531,MATCH(IF(G4531&lt;&gt;"",G4531,F4531),OFFSET('Maximum minutes'!$C$1,T4531-1,0,1,U4531+1),0)-1)*IF(OR(ISNUMBER(J4531),J4531="sans examen"),1,0)*IF(W4531&lt;MinDate,1,0),"")</f>
        <v/>
      </c>
      <c r="N4531" s="36">
        <f t="shared" ca="1" si="141"/>
        <v>0</v>
      </c>
      <c r="O4531" s="36" t="e">
        <f ca="1">LEFT(OFFSET(Lists!$Q$2,MATCH(E4531,Lists!$R$3:$R$19,0),0),4)</f>
        <v>#N/A</v>
      </c>
      <c r="P4531" s="36" t="e">
        <f ca="1">MATCH(O4531,Lists!$S$2:$S$640,1)</f>
        <v>#N/A</v>
      </c>
      <c r="Q4531" s="36" t="e">
        <f ca="1">MATCH(LEFT(OFFSET(Lists!$Q$2,MATCH(E4531,Lists!$R$3:$R$19,0)+1,0),4),Lists!$S$3:$S$640,1)</f>
        <v>#N/A</v>
      </c>
      <c r="R4531" s="36" t="e">
        <f ca="1">LEFT(OFFSET(Lists!$S$2,P4531-1+MATCH(F4531,OFFSET(Lists!$T$3,P4531-1,0,Q4531-P4531+1),0),0),6)</f>
        <v>#N/A</v>
      </c>
      <c r="S4531" s="36" t="e">
        <f ca="1">VLOOKUP(R4531,Lists!B:D,3,FALSE)</f>
        <v>#N/A</v>
      </c>
      <c r="T4531" s="36" t="str">
        <f>IF(F4531&lt;&gt;"",MATCH(R4531,'Maximum minutes'!B:B,0),"")</f>
        <v/>
      </c>
      <c r="U4531" s="36">
        <f ca="1">IF(F4531&lt;&gt;"",COUNTA(OFFSET('Maximum minutes'!$C$1,'Annexe A1 Cours'!T4531,0,1,50)),0)</f>
        <v>0</v>
      </c>
      <c r="V4531" s="37">
        <f ca="1">IFERROR(OFFSET('Maximum minutes'!$C$1,T4531+1,-1+MATCH(G4531,OFFSET('Maximum minutes'!$C$1,T4531-1,0,1,50),0)),0)</f>
        <v>0</v>
      </c>
      <c r="W4531" s="38">
        <f t="shared" ca="1" si="140"/>
        <v>0</v>
      </c>
    </row>
    <row r="4532" spans="1:23" s="36" customFormat="1" ht="18.75">
      <c r="A4532" s="34"/>
      <c r="B4532" s="39"/>
      <c r="C4532" s="39"/>
      <c r="D4532" s="35"/>
      <c r="E4532" s="40"/>
      <c r="F4532" s="39"/>
      <c r="G4532" s="39"/>
      <c r="H4532" s="39"/>
      <c r="I4532" s="34"/>
      <c r="J4532" s="34"/>
      <c r="K4532" s="34"/>
      <c r="L4532" s="34"/>
      <c r="M4532" s="43" t="str">
        <f ca="1">IFERROR(OFFSET('Maximum minutes'!$C$1,T4532,MATCH(IF(G4532&lt;&gt;"",G4532,F4532),OFFSET('Maximum minutes'!$C$1,T4532-1,0,1,U4532+1),0)-1)*IF(OR(ISNUMBER(J4532),J4532="sans examen"),1,0)*IF(W4532&lt;MinDate,1,0),"")</f>
        <v/>
      </c>
      <c r="N4532" s="36">
        <f t="shared" ca="1" si="141"/>
        <v>0</v>
      </c>
      <c r="O4532" s="36" t="e">
        <f ca="1">LEFT(OFFSET(Lists!$Q$2,MATCH(E4532,Lists!$R$3:$R$19,0),0),4)</f>
        <v>#N/A</v>
      </c>
      <c r="P4532" s="36" t="e">
        <f ca="1">MATCH(O4532,Lists!$S$2:$S$640,1)</f>
        <v>#N/A</v>
      </c>
      <c r="Q4532" s="36" t="e">
        <f ca="1">MATCH(LEFT(OFFSET(Lists!$Q$2,MATCH(E4532,Lists!$R$3:$R$19,0)+1,0),4),Lists!$S$3:$S$640,1)</f>
        <v>#N/A</v>
      </c>
      <c r="R4532" s="36" t="e">
        <f ca="1">LEFT(OFFSET(Lists!$S$2,P4532-1+MATCH(F4532,OFFSET(Lists!$T$3,P4532-1,0,Q4532-P4532+1),0),0),6)</f>
        <v>#N/A</v>
      </c>
      <c r="S4532" s="36" t="e">
        <f ca="1">VLOOKUP(R4532,Lists!B:D,3,FALSE)</f>
        <v>#N/A</v>
      </c>
      <c r="T4532" s="36" t="str">
        <f>IF(F4532&lt;&gt;"",MATCH(R4532,'Maximum minutes'!B:B,0),"")</f>
        <v/>
      </c>
      <c r="U4532" s="36">
        <f ca="1">IF(F4532&lt;&gt;"",COUNTA(OFFSET('Maximum minutes'!$C$1,'Annexe A1 Cours'!T4532,0,1,50)),0)</f>
        <v>0</v>
      </c>
      <c r="V4532" s="37">
        <f ca="1">IFERROR(OFFSET('Maximum minutes'!$C$1,T4532+1,-1+MATCH(G4532,OFFSET('Maximum minutes'!$C$1,T4532-1,0,1,50),0)),0)</f>
        <v>0</v>
      </c>
      <c r="W4532" s="38">
        <f t="shared" ca="1" si="140"/>
        <v>0</v>
      </c>
    </row>
    <row r="4533" spans="1:23" s="36" customFormat="1" ht="18.75">
      <c r="A4533" s="34"/>
      <c r="B4533" s="39"/>
      <c r="C4533" s="39"/>
      <c r="D4533" s="35"/>
      <c r="E4533" s="40"/>
      <c r="F4533" s="39"/>
      <c r="G4533" s="39"/>
      <c r="H4533" s="39"/>
      <c r="I4533" s="34"/>
      <c r="J4533" s="34"/>
      <c r="K4533" s="34"/>
      <c r="L4533" s="34"/>
      <c r="M4533" s="43" t="str">
        <f ca="1">IFERROR(OFFSET('Maximum minutes'!$C$1,T4533,MATCH(IF(G4533&lt;&gt;"",G4533,F4533),OFFSET('Maximum minutes'!$C$1,T4533-1,0,1,U4533+1),0)-1)*IF(OR(ISNUMBER(J4533),J4533="sans examen"),1,0)*IF(W4533&lt;MinDate,1,0),"")</f>
        <v/>
      </c>
      <c r="N4533" s="36">
        <f t="shared" ca="1" si="141"/>
        <v>0</v>
      </c>
      <c r="O4533" s="36" t="e">
        <f ca="1">LEFT(OFFSET(Lists!$Q$2,MATCH(E4533,Lists!$R$3:$R$19,0),0),4)</f>
        <v>#N/A</v>
      </c>
      <c r="P4533" s="36" t="e">
        <f ca="1">MATCH(O4533,Lists!$S$2:$S$640,1)</f>
        <v>#N/A</v>
      </c>
      <c r="Q4533" s="36" t="e">
        <f ca="1">MATCH(LEFT(OFFSET(Lists!$Q$2,MATCH(E4533,Lists!$R$3:$R$19,0)+1,0),4),Lists!$S$3:$S$640,1)</f>
        <v>#N/A</v>
      </c>
      <c r="R4533" s="36" t="e">
        <f ca="1">LEFT(OFFSET(Lists!$S$2,P4533-1+MATCH(F4533,OFFSET(Lists!$T$3,P4533-1,0,Q4533-P4533+1),0),0),6)</f>
        <v>#N/A</v>
      </c>
      <c r="S4533" s="36" t="e">
        <f ca="1">VLOOKUP(R4533,Lists!B:D,3,FALSE)</f>
        <v>#N/A</v>
      </c>
      <c r="T4533" s="36" t="str">
        <f>IF(F4533&lt;&gt;"",MATCH(R4533,'Maximum minutes'!B:B,0),"")</f>
        <v/>
      </c>
      <c r="U4533" s="36">
        <f ca="1">IF(F4533&lt;&gt;"",COUNTA(OFFSET('Maximum minutes'!$C$1,'Annexe A1 Cours'!T4533,0,1,50)),0)</f>
        <v>0</v>
      </c>
      <c r="V4533" s="37">
        <f ca="1">IFERROR(OFFSET('Maximum minutes'!$C$1,T4533+1,-1+MATCH(G4533,OFFSET('Maximum minutes'!$C$1,T4533-1,0,1,50),0)),0)</f>
        <v>0</v>
      </c>
      <c r="W4533" s="38">
        <f t="shared" ca="1" si="140"/>
        <v>0</v>
      </c>
    </row>
    <row r="4534" spans="1:23" s="36" customFormat="1" ht="18.75">
      <c r="A4534" s="34"/>
      <c r="B4534" s="39"/>
      <c r="C4534" s="39"/>
      <c r="D4534" s="35"/>
      <c r="E4534" s="40"/>
      <c r="F4534" s="39"/>
      <c r="G4534" s="39"/>
      <c r="H4534" s="39"/>
      <c r="I4534" s="34"/>
      <c r="J4534" s="34"/>
      <c r="K4534" s="34"/>
      <c r="L4534" s="34"/>
      <c r="M4534" s="43" t="str">
        <f ca="1">IFERROR(OFFSET('Maximum minutes'!$C$1,T4534,MATCH(IF(G4534&lt;&gt;"",G4534,F4534),OFFSET('Maximum minutes'!$C$1,T4534-1,0,1,U4534+1),0)-1)*IF(OR(ISNUMBER(J4534),J4534="sans examen"),1,0)*IF(W4534&lt;MinDate,1,0),"")</f>
        <v/>
      </c>
      <c r="N4534" s="36">
        <f t="shared" ca="1" si="141"/>
        <v>0</v>
      </c>
      <c r="O4534" s="36" t="e">
        <f ca="1">LEFT(OFFSET(Lists!$Q$2,MATCH(E4534,Lists!$R$3:$R$19,0),0),4)</f>
        <v>#N/A</v>
      </c>
      <c r="P4534" s="36" t="e">
        <f ca="1">MATCH(O4534,Lists!$S$2:$S$640,1)</f>
        <v>#N/A</v>
      </c>
      <c r="Q4534" s="36" t="e">
        <f ca="1">MATCH(LEFT(OFFSET(Lists!$Q$2,MATCH(E4534,Lists!$R$3:$R$19,0)+1,0),4),Lists!$S$3:$S$640,1)</f>
        <v>#N/A</v>
      </c>
      <c r="R4534" s="36" t="e">
        <f ca="1">LEFT(OFFSET(Lists!$S$2,P4534-1+MATCH(F4534,OFFSET(Lists!$T$3,P4534-1,0,Q4534-P4534+1),0),0),6)</f>
        <v>#N/A</v>
      </c>
      <c r="S4534" s="36" t="e">
        <f ca="1">VLOOKUP(R4534,Lists!B:D,3,FALSE)</f>
        <v>#N/A</v>
      </c>
      <c r="T4534" s="36" t="str">
        <f>IF(F4534&lt;&gt;"",MATCH(R4534,'Maximum minutes'!B:B,0),"")</f>
        <v/>
      </c>
      <c r="U4534" s="36">
        <f ca="1">IF(F4534&lt;&gt;"",COUNTA(OFFSET('Maximum minutes'!$C$1,'Annexe A1 Cours'!T4534,0,1,50)),0)</f>
        <v>0</v>
      </c>
      <c r="V4534" s="37">
        <f ca="1">IFERROR(OFFSET('Maximum minutes'!$C$1,T4534+1,-1+MATCH(G4534,OFFSET('Maximum minutes'!$C$1,T4534-1,0,1,50),0)),0)</f>
        <v>0</v>
      </c>
      <c r="W4534" s="38">
        <f t="shared" ca="1" si="140"/>
        <v>0</v>
      </c>
    </row>
    <row r="4535" spans="1:23" s="36" customFormat="1" ht="18.75">
      <c r="A4535" s="34"/>
      <c r="B4535" s="39"/>
      <c r="C4535" s="39"/>
      <c r="D4535" s="35"/>
      <c r="E4535" s="40"/>
      <c r="F4535" s="39"/>
      <c r="G4535" s="39"/>
      <c r="H4535" s="39"/>
      <c r="I4535" s="34"/>
      <c r="J4535" s="34"/>
      <c r="K4535" s="34"/>
      <c r="L4535" s="34"/>
      <c r="M4535" s="43" t="str">
        <f ca="1">IFERROR(OFFSET('Maximum minutes'!$C$1,T4535,MATCH(IF(G4535&lt;&gt;"",G4535,F4535),OFFSET('Maximum minutes'!$C$1,T4535-1,0,1,U4535+1),0)-1)*IF(OR(ISNUMBER(J4535),J4535="sans examen"),1,0)*IF(W4535&lt;MinDate,1,0),"")</f>
        <v/>
      </c>
      <c r="N4535" s="36">
        <f t="shared" ca="1" si="141"/>
        <v>0</v>
      </c>
      <c r="O4535" s="36" t="e">
        <f ca="1">LEFT(OFFSET(Lists!$Q$2,MATCH(E4535,Lists!$R$3:$R$19,0),0),4)</f>
        <v>#N/A</v>
      </c>
      <c r="P4535" s="36" t="e">
        <f ca="1">MATCH(O4535,Lists!$S$2:$S$640,1)</f>
        <v>#N/A</v>
      </c>
      <c r="Q4535" s="36" t="e">
        <f ca="1">MATCH(LEFT(OFFSET(Lists!$Q$2,MATCH(E4535,Lists!$R$3:$R$19,0)+1,0),4),Lists!$S$3:$S$640,1)</f>
        <v>#N/A</v>
      </c>
      <c r="R4535" s="36" t="e">
        <f ca="1">LEFT(OFFSET(Lists!$S$2,P4535-1+MATCH(F4535,OFFSET(Lists!$T$3,P4535-1,0,Q4535-P4535+1),0),0),6)</f>
        <v>#N/A</v>
      </c>
      <c r="S4535" s="36" t="e">
        <f ca="1">VLOOKUP(R4535,Lists!B:D,3,FALSE)</f>
        <v>#N/A</v>
      </c>
      <c r="T4535" s="36" t="str">
        <f>IF(F4535&lt;&gt;"",MATCH(R4535,'Maximum minutes'!B:B,0),"")</f>
        <v/>
      </c>
      <c r="U4535" s="36">
        <f ca="1">IF(F4535&lt;&gt;"",COUNTA(OFFSET('Maximum minutes'!$C$1,'Annexe A1 Cours'!T4535,0,1,50)),0)</f>
        <v>0</v>
      </c>
      <c r="V4535" s="37">
        <f ca="1">IFERROR(OFFSET('Maximum minutes'!$C$1,T4535+1,-1+MATCH(G4535,OFFSET('Maximum minutes'!$C$1,T4535-1,0,1,50),0)),0)</f>
        <v>0</v>
      </c>
      <c r="W4535" s="38">
        <f t="shared" ca="1" si="140"/>
        <v>0</v>
      </c>
    </row>
    <row r="4536" spans="1:23" s="36" customFormat="1" ht="18.75">
      <c r="A4536" s="34"/>
      <c r="B4536" s="39"/>
      <c r="C4536" s="39"/>
      <c r="D4536" s="35"/>
      <c r="E4536" s="40"/>
      <c r="F4536" s="39"/>
      <c r="G4536" s="39"/>
      <c r="H4536" s="39"/>
      <c r="I4536" s="34"/>
      <c r="J4536" s="34"/>
      <c r="K4536" s="34"/>
      <c r="L4536" s="34"/>
      <c r="M4536" s="43" t="str">
        <f ca="1">IFERROR(OFFSET('Maximum minutes'!$C$1,T4536,MATCH(IF(G4536&lt;&gt;"",G4536,F4536),OFFSET('Maximum minutes'!$C$1,T4536-1,0,1,U4536+1),0)-1)*IF(OR(ISNUMBER(J4536),J4536="sans examen"),1,0)*IF(W4536&lt;MinDate,1,0),"")</f>
        <v/>
      </c>
      <c r="N4536" s="36">
        <f t="shared" ca="1" si="141"/>
        <v>0</v>
      </c>
      <c r="O4536" s="36" t="e">
        <f ca="1">LEFT(OFFSET(Lists!$Q$2,MATCH(E4536,Lists!$R$3:$R$19,0),0),4)</f>
        <v>#N/A</v>
      </c>
      <c r="P4536" s="36" t="e">
        <f ca="1">MATCH(O4536,Lists!$S$2:$S$640,1)</f>
        <v>#N/A</v>
      </c>
      <c r="Q4536" s="36" t="e">
        <f ca="1">MATCH(LEFT(OFFSET(Lists!$Q$2,MATCH(E4536,Lists!$R$3:$R$19,0)+1,0),4),Lists!$S$3:$S$640,1)</f>
        <v>#N/A</v>
      </c>
      <c r="R4536" s="36" t="e">
        <f ca="1">LEFT(OFFSET(Lists!$S$2,P4536-1+MATCH(F4536,OFFSET(Lists!$T$3,P4536-1,0,Q4536-P4536+1),0),0),6)</f>
        <v>#N/A</v>
      </c>
      <c r="S4536" s="36" t="e">
        <f ca="1">VLOOKUP(R4536,Lists!B:D,3,FALSE)</f>
        <v>#N/A</v>
      </c>
      <c r="T4536" s="36" t="str">
        <f>IF(F4536&lt;&gt;"",MATCH(R4536,'Maximum minutes'!B:B,0),"")</f>
        <v/>
      </c>
      <c r="U4536" s="36">
        <f ca="1">IF(F4536&lt;&gt;"",COUNTA(OFFSET('Maximum minutes'!$C$1,'Annexe A1 Cours'!T4536,0,1,50)),0)</f>
        <v>0</v>
      </c>
      <c r="V4536" s="37">
        <f ca="1">IFERROR(OFFSET('Maximum minutes'!$C$1,T4536+1,-1+MATCH(G4536,OFFSET('Maximum minutes'!$C$1,T4536-1,0,1,50),0)),0)</f>
        <v>0</v>
      </c>
      <c r="W4536" s="38">
        <f t="shared" ca="1" si="140"/>
        <v>0</v>
      </c>
    </row>
    <row r="4537" spans="1:23" s="36" customFormat="1" ht="18.75">
      <c r="A4537" s="34"/>
      <c r="B4537" s="39"/>
      <c r="C4537" s="39"/>
      <c r="D4537" s="35"/>
      <c r="E4537" s="40"/>
      <c r="F4537" s="39"/>
      <c r="G4537" s="39"/>
      <c r="H4537" s="39"/>
      <c r="I4537" s="34"/>
      <c r="J4537" s="34"/>
      <c r="K4537" s="34"/>
      <c r="L4537" s="34"/>
      <c r="M4537" s="43" t="str">
        <f ca="1">IFERROR(OFFSET('Maximum minutes'!$C$1,T4537,MATCH(IF(G4537&lt;&gt;"",G4537,F4537),OFFSET('Maximum minutes'!$C$1,T4537-1,0,1,U4537+1),0)-1)*IF(OR(ISNUMBER(J4537),J4537="sans examen"),1,0)*IF(W4537&lt;MinDate,1,0),"")</f>
        <v/>
      </c>
      <c r="N4537" s="36">
        <f t="shared" ca="1" si="141"/>
        <v>0</v>
      </c>
      <c r="O4537" s="36" t="e">
        <f ca="1">LEFT(OFFSET(Lists!$Q$2,MATCH(E4537,Lists!$R$3:$R$19,0),0),4)</f>
        <v>#N/A</v>
      </c>
      <c r="P4537" s="36" t="e">
        <f ca="1">MATCH(O4537,Lists!$S$2:$S$640,1)</f>
        <v>#N/A</v>
      </c>
      <c r="Q4537" s="36" t="e">
        <f ca="1">MATCH(LEFT(OFFSET(Lists!$Q$2,MATCH(E4537,Lists!$R$3:$R$19,0)+1,0),4),Lists!$S$3:$S$640,1)</f>
        <v>#N/A</v>
      </c>
      <c r="R4537" s="36" t="e">
        <f ca="1">LEFT(OFFSET(Lists!$S$2,P4537-1+MATCH(F4537,OFFSET(Lists!$T$3,P4537-1,0,Q4537-P4537+1),0),0),6)</f>
        <v>#N/A</v>
      </c>
      <c r="S4537" s="36" t="e">
        <f ca="1">VLOOKUP(R4537,Lists!B:D,3,FALSE)</f>
        <v>#N/A</v>
      </c>
      <c r="T4537" s="36" t="str">
        <f>IF(F4537&lt;&gt;"",MATCH(R4537,'Maximum minutes'!B:B,0),"")</f>
        <v/>
      </c>
      <c r="U4537" s="36">
        <f ca="1">IF(F4537&lt;&gt;"",COUNTA(OFFSET('Maximum minutes'!$C$1,'Annexe A1 Cours'!T4537,0,1,50)),0)</f>
        <v>0</v>
      </c>
      <c r="V4537" s="37">
        <f ca="1">IFERROR(OFFSET('Maximum minutes'!$C$1,T4537+1,-1+MATCH(G4537,OFFSET('Maximum minutes'!$C$1,T4537-1,0,1,50),0)),0)</f>
        <v>0</v>
      </c>
      <c r="W4537" s="38">
        <f t="shared" ca="1" si="140"/>
        <v>0</v>
      </c>
    </row>
    <row r="4538" spans="1:23" s="36" customFormat="1" ht="18.75">
      <c r="A4538" s="34"/>
      <c r="B4538" s="39"/>
      <c r="C4538" s="39"/>
      <c r="D4538" s="35"/>
      <c r="E4538" s="40"/>
      <c r="F4538" s="39"/>
      <c r="G4538" s="39"/>
      <c r="H4538" s="39"/>
      <c r="I4538" s="34"/>
      <c r="J4538" s="34"/>
      <c r="K4538" s="34"/>
      <c r="L4538" s="34"/>
      <c r="M4538" s="43" t="str">
        <f ca="1">IFERROR(OFFSET('Maximum minutes'!$C$1,T4538,MATCH(IF(G4538&lt;&gt;"",G4538,F4538),OFFSET('Maximum minutes'!$C$1,T4538-1,0,1,U4538+1),0)-1)*IF(OR(ISNUMBER(J4538),J4538="sans examen"),1,0)*IF(W4538&lt;MinDate,1,0),"")</f>
        <v/>
      </c>
      <c r="N4538" s="36">
        <f t="shared" ca="1" si="141"/>
        <v>0</v>
      </c>
      <c r="O4538" s="36" t="e">
        <f ca="1">LEFT(OFFSET(Lists!$Q$2,MATCH(E4538,Lists!$R$3:$R$19,0),0),4)</f>
        <v>#N/A</v>
      </c>
      <c r="P4538" s="36" t="e">
        <f ca="1">MATCH(O4538,Lists!$S$2:$S$640,1)</f>
        <v>#N/A</v>
      </c>
      <c r="Q4538" s="36" t="e">
        <f ca="1">MATCH(LEFT(OFFSET(Lists!$Q$2,MATCH(E4538,Lists!$R$3:$R$19,0)+1,0),4),Lists!$S$3:$S$640,1)</f>
        <v>#N/A</v>
      </c>
      <c r="R4538" s="36" t="e">
        <f ca="1">LEFT(OFFSET(Lists!$S$2,P4538-1+MATCH(F4538,OFFSET(Lists!$T$3,P4538-1,0,Q4538-P4538+1),0),0),6)</f>
        <v>#N/A</v>
      </c>
      <c r="S4538" s="36" t="e">
        <f ca="1">VLOOKUP(R4538,Lists!B:D,3,FALSE)</f>
        <v>#N/A</v>
      </c>
      <c r="T4538" s="36" t="str">
        <f>IF(F4538&lt;&gt;"",MATCH(R4538,'Maximum minutes'!B:B,0),"")</f>
        <v/>
      </c>
      <c r="U4538" s="36">
        <f ca="1">IF(F4538&lt;&gt;"",COUNTA(OFFSET('Maximum minutes'!$C$1,'Annexe A1 Cours'!T4538,0,1,50)),0)</f>
        <v>0</v>
      </c>
      <c r="V4538" s="37">
        <f ca="1">IFERROR(OFFSET('Maximum minutes'!$C$1,T4538+1,-1+MATCH(G4538,OFFSET('Maximum minutes'!$C$1,T4538-1,0,1,50),0)),0)</f>
        <v>0</v>
      </c>
      <c r="W4538" s="38">
        <f t="shared" ca="1" si="140"/>
        <v>0</v>
      </c>
    </row>
    <row r="4539" spans="1:23" s="36" customFormat="1" ht="18.75">
      <c r="A4539" s="34"/>
      <c r="B4539" s="39"/>
      <c r="C4539" s="39"/>
      <c r="D4539" s="35"/>
      <c r="E4539" s="40"/>
      <c r="F4539" s="39"/>
      <c r="G4539" s="39"/>
      <c r="H4539" s="39"/>
      <c r="I4539" s="34"/>
      <c r="J4539" s="34"/>
      <c r="K4539" s="34"/>
      <c r="L4539" s="34"/>
      <c r="M4539" s="43" t="str">
        <f ca="1">IFERROR(OFFSET('Maximum minutes'!$C$1,T4539,MATCH(IF(G4539&lt;&gt;"",G4539,F4539),OFFSET('Maximum minutes'!$C$1,T4539-1,0,1,U4539+1),0)-1)*IF(OR(ISNUMBER(J4539),J4539="sans examen"),1,0)*IF(W4539&lt;MinDate,1,0),"")</f>
        <v/>
      </c>
      <c r="N4539" s="36">
        <f t="shared" ca="1" si="141"/>
        <v>0</v>
      </c>
      <c r="O4539" s="36" t="e">
        <f ca="1">LEFT(OFFSET(Lists!$Q$2,MATCH(E4539,Lists!$R$3:$R$19,0),0),4)</f>
        <v>#N/A</v>
      </c>
      <c r="P4539" s="36" t="e">
        <f ca="1">MATCH(O4539,Lists!$S$2:$S$640,1)</f>
        <v>#N/A</v>
      </c>
      <c r="Q4539" s="36" t="e">
        <f ca="1">MATCH(LEFT(OFFSET(Lists!$Q$2,MATCH(E4539,Lists!$R$3:$R$19,0)+1,0),4),Lists!$S$3:$S$640,1)</f>
        <v>#N/A</v>
      </c>
      <c r="R4539" s="36" t="e">
        <f ca="1">LEFT(OFFSET(Lists!$S$2,P4539-1+MATCH(F4539,OFFSET(Lists!$T$3,P4539-1,0,Q4539-P4539+1),0),0),6)</f>
        <v>#N/A</v>
      </c>
      <c r="S4539" s="36" t="e">
        <f ca="1">VLOOKUP(R4539,Lists!B:D,3,FALSE)</f>
        <v>#N/A</v>
      </c>
      <c r="T4539" s="36" t="str">
        <f>IF(F4539&lt;&gt;"",MATCH(R4539,'Maximum minutes'!B:B,0),"")</f>
        <v/>
      </c>
      <c r="U4539" s="36">
        <f ca="1">IF(F4539&lt;&gt;"",COUNTA(OFFSET('Maximum minutes'!$C$1,'Annexe A1 Cours'!T4539,0,1,50)),0)</f>
        <v>0</v>
      </c>
      <c r="V4539" s="37">
        <f ca="1">IFERROR(OFFSET('Maximum minutes'!$C$1,T4539+1,-1+MATCH(G4539,OFFSET('Maximum minutes'!$C$1,T4539-1,0,1,50),0)),0)</f>
        <v>0</v>
      </c>
      <c r="W4539" s="38">
        <f t="shared" ca="1" si="140"/>
        <v>0</v>
      </c>
    </row>
    <row r="4540" spans="1:23" s="36" customFormat="1" ht="18.75">
      <c r="A4540" s="34"/>
      <c r="B4540" s="39"/>
      <c r="C4540" s="39"/>
      <c r="D4540" s="35"/>
      <c r="E4540" s="40"/>
      <c r="F4540" s="39"/>
      <c r="G4540" s="39"/>
      <c r="H4540" s="39"/>
      <c r="I4540" s="34"/>
      <c r="J4540" s="34"/>
      <c r="K4540" s="34"/>
      <c r="L4540" s="34"/>
      <c r="M4540" s="43" t="str">
        <f ca="1">IFERROR(OFFSET('Maximum minutes'!$C$1,T4540,MATCH(IF(G4540&lt;&gt;"",G4540,F4540),OFFSET('Maximum minutes'!$C$1,T4540-1,0,1,U4540+1),0)-1)*IF(OR(ISNUMBER(J4540),J4540="sans examen"),1,0)*IF(W4540&lt;MinDate,1,0),"")</f>
        <v/>
      </c>
      <c r="N4540" s="36">
        <f t="shared" ca="1" si="141"/>
        <v>0</v>
      </c>
      <c r="O4540" s="36" t="e">
        <f ca="1">LEFT(OFFSET(Lists!$Q$2,MATCH(E4540,Lists!$R$3:$R$19,0),0),4)</f>
        <v>#N/A</v>
      </c>
      <c r="P4540" s="36" t="e">
        <f ca="1">MATCH(O4540,Lists!$S$2:$S$640,1)</f>
        <v>#N/A</v>
      </c>
      <c r="Q4540" s="36" t="e">
        <f ca="1">MATCH(LEFT(OFFSET(Lists!$Q$2,MATCH(E4540,Lists!$R$3:$R$19,0)+1,0),4),Lists!$S$3:$S$640,1)</f>
        <v>#N/A</v>
      </c>
      <c r="R4540" s="36" t="e">
        <f ca="1">LEFT(OFFSET(Lists!$S$2,P4540-1+MATCH(F4540,OFFSET(Lists!$T$3,P4540-1,0,Q4540-P4540+1),0),0),6)</f>
        <v>#N/A</v>
      </c>
      <c r="S4540" s="36" t="e">
        <f ca="1">VLOOKUP(R4540,Lists!B:D,3,FALSE)</f>
        <v>#N/A</v>
      </c>
      <c r="T4540" s="36" t="str">
        <f>IF(F4540&lt;&gt;"",MATCH(R4540,'Maximum minutes'!B:B,0),"")</f>
        <v/>
      </c>
      <c r="U4540" s="36">
        <f ca="1">IF(F4540&lt;&gt;"",COUNTA(OFFSET('Maximum minutes'!$C$1,'Annexe A1 Cours'!T4540,0,1,50)),0)</f>
        <v>0</v>
      </c>
      <c r="V4540" s="37">
        <f ca="1">IFERROR(OFFSET('Maximum minutes'!$C$1,T4540+1,-1+MATCH(G4540,OFFSET('Maximum minutes'!$C$1,T4540-1,0,1,50),0)),0)</f>
        <v>0</v>
      </c>
      <c r="W4540" s="38">
        <f t="shared" ca="1" si="140"/>
        <v>0</v>
      </c>
    </row>
    <row r="4541" spans="1:23" s="36" customFormat="1" ht="18.75">
      <c r="A4541" s="34"/>
      <c r="B4541" s="39"/>
      <c r="C4541" s="39"/>
      <c r="D4541" s="35"/>
      <c r="E4541" s="40"/>
      <c r="F4541" s="39"/>
      <c r="G4541" s="39"/>
      <c r="H4541" s="39"/>
      <c r="I4541" s="34"/>
      <c r="J4541" s="34"/>
      <c r="K4541" s="34"/>
      <c r="L4541" s="34"/>
      <c r="M4541" s="43" t="str">
        <f ca="1">IFERROR(OFFSET('Maximum minutes'!$C$1,T4541,MATCH(IF(G4541&lt;&gt;"",G4541,F4541),OFFSET('Maximum minutes'!$C$1,T4541-1,0,1,U4541+1),0)-1)*IF(OR(ISNUMBER(J4541),J4541="sans examen"),1,0)*IF(W4541&lt;MinDate,1,0),"")</f>
        <v/>
      </c>
      <c r="N4541" s="36">
        <f t="shared" ca="1" si="141"/>
        <v>0</v>
      </c>
      <c r="O4541" s="36" t="e">
        <f ca="1">LEFT(OFFSET(Lists!$Q$2,MATCH(E4541,Lists!$R$3:$R$19,0),0),4)</f>
        <v>#N/A</v>
      </c>
      <c r="P4541" s="36" t="e">
        <f ca="1">MATCH(O4541,Lists!$S$2:$S$640,1)</f>
        <v>#N/A</v>
      </c>
      <c r="Q4541" s="36" t="e">
        <f ca="1">MATCH(LEFT(OFFSET(Lists!$Q$2,MATCH(E4541,Lists!$R$3:$R$19,0)+1,0),4),Lists!$S$3:$S$640,1)</f>
        <v>#N/A</v>
      </c>
      <c r="R4541" s="36" t="e">
        <f ca="1">LEFT(OFFSET(Lists!$S$2,P4541-1+MATCH(F4541,OFFSET(Lists!$T$3,P4541-1,0,Q4541-P4541+1),0),0),6)</f>
        <v>#N/A</v>
      </c>
      <c r="S4541" s="36" t="e">
        <f ca="1">VLOOKUP(R4541,Lists!B:D,3,FALSE)</f>
        <v>#N/A</v>
      </c>
      <c r="T4541" s="36" t="str">
        <f>IF(F4541&lt;&gt;"",MATCH(R4541,'Maximum minutes'!B:B,0),"")</f>
        <v/>
      </c>
      <c r="U4541" s="36">
        <f ca="1">IF(F4541&lt;&gt;"",COUNTA(OFFSET('Maximum minutes'!$C$1,'Annexe A1 Cours'!T4541,0,1,50)),0)</f>
        <v>0</v>
      </c>
      <c r="V4541" s="37">
        <f ca="1">IFERROR(OFFSET('Maximum minutes'!$C$1,T4541+1,-1+MATCH(G4541,OFFSET('Maximum minutes'!$C$1,T4541-1,0,1,50),0)),0)</f>
        <v>0</v>
      </c>
      <c r="W4541" s="38">
        <f t="shared" ca="1" si="140"/>
        <v>0</v>
      </c>
    </row>
    <row r="4542" spans="1:23" s="36" customFormat="1" ht="18.75">
      <c r="A4542" s="34"/>
      <c r="B4542" s="39"/>
      <c r="C4542" s="39"/>
      <c r="D4542" s="35"/>
      <c r="E4542" s="40"/>
      <c r="F4542" s="39"/>
      <c r="G4542" s="39"/>
      <c r="H4542" s="39"/>
      <c r="I4542" s="34"/>
      <c r="J4542" s="34"/>
      <c r="K4542" s="34"/>
      <c r="L4542" s="34"/>
      <c r="M4542" s="43" t="str">
        <f ca="1">IFERROR(OFFSET('Maximum minutes'!$C$1,T4542,MATCH(IF(G4542&lt;&gt;"",G4542,F4542),OFFSET('Maximum minutes'!$C$1,T4542-1,0,1,U4542+1),0)-1)*IF(OR(ISNUMBER(J4542),J4542="sans examen"),1,0)*IF(W4542&lt;MinDate,1,0),"")</f>
        <v/>
      </c>
      <c r="N4542" s="36">
        <f t="shared" ca="1" si="141"/>
        <v>0</v>
      </c>
      <c r="O4542" s="36" t="e">
        <f ca="1">LEFT(OFFSET(Lists!$Q$2,MATCH(E4542,Lists!$R$3:$R$19,0),0),4)</f>
        <v>#N/A</v>
      </c>
      <c r="P4542" s="36" t="e">
        <f ca="1">MATCH(O4542,Lists!$S$2:$S$640,1)</f>
        <v>#N/A</v>
      </c>
      <c r="Q4542" s="36" t="e">
        <f ca="1">MATCH(LEFT(OFFSET(Lists!$Q$2,MATCH(E4542,Lists!$R$3:$R$19,0)+1,0),4),Lists!$S$3:$S$640,1)</f>
        <v>#N/A</v>
      </c>
      <c r="R4542" s="36" t="e">
        <f ca="1">LEFT(OFFSET(Lists!$S$2,P4542-1+MATCH(F4542,OFFSET(Lists!$T$3,P4542-1,0,Q4542-P4542+1),0),0),6)</f>
        <v>#N/A</v>
      </c>
      <c r="S4542" s="36" t="e">
        <f ca="1">VLOOKUP(R4542,Lists!B:D,3,FALSE)</f>
        <v>#N/A</v>
      </c>
      <c r="T4542" s="36" t="str">
        <f>IF(F4542&lt;&gt;"",MATCH(R4542,'Maximum minutes'!B:B,0),"")</f>
        <v/>
      </c>
      <c r="U4542" s="36">
        <f ca="1">IF(F4542&lt;&gt;"",COUNTA(OFFSET('Maximum minutes'!$C$1,'Annexe A1 Cours'!T4542,0,1,50)),0)</f>
        <v>0</v>
      </c>
      <c r="V4542" s="37">
        <f ca="1">IFERROR(OFFSET('Maximum minutes'!$C$1,T4542+1,-1+MATCH(G4542,OFFSET('Maximum minutes'!$C$1,T4542-1,0,1,50),0)),0)</f>
        <v>0</v>
      </c>
      <c r="W4542" s="38">
        <f t="shared" ca="1" si="140"/>
        <v>0</v>
      </c>
    </row>
    <row r="4543" spans="1:23" s="36" customFormat="1" ht="18.75">
      <c r="A4543" s="34"/>
      <c r="B4543" s="39"/>
      <c r="C4543" s="39"/>
      <c r="D4543" s="35"/>
      <c r="E4543" s="40"/>
      <c r="F4543" s="39"/>
      <c r="G4543" s="39"/>
      <c r="H4543" s="39"/>
      <c r="I4543" s="34"/>
      <c r="J4543" s="34"/>
      <c r="K4543" s="34"/>
      <c r="L4543" s="34"/>
      <c r="M4543" s="43" t="str">
        <f ca="1">IFERROR(OFFSET('Maximum minutes'!$C$1,T4543,MATCH(IF(G4543&lt;&gt;"",G4543,F4543),OFFSET('Maximum minutes'!$C$1,T4543-1,0,1,U4543+1),0)-1)*IF(OR(ISNUMBER(J4543),J4543="sans examen"),1,0)*IF(W4543&lt;MinDate,1,0),"")</f>
        <v/>
      </c>
      <c r="N4543" s="36">
        <f t="shared" ca="1" si="141"/>
        <v>0</v>
      </c>
      <c r="O4543" s="36" t="e">
        <f ca="1">LEFT(OFFSET(Lists!$Q$2,MATCH(E4543,Lists!$R$3:$R$19,0),0),4)</f>
        <v>#N/A</v>
      </c>
      <c r="P4543" s="36" t="e">
        <f ca="1">MATCH(O4543,Lists!$S$2:$S$640,1)</f>
        <v>#N/A</v>
      </c>
      <c r="Q4543" s="36" t="e">
        <f ca="1">MATCH(LEFT(OFFSET(Lists!$Q$2,MATCH(E4543,Lists!$R$3:$R$19,0)+1,0),4),Lists!$S$3:$S$640,1)</f>
        <v>#N/A</v>
      </c>
      <c r="R4543" s="36" t="e">
        <f ca="1">LEFT(OFFSET(Lists!$S$2,P4543-1+MATCH(F4543,OFFSET(Lists!$T$3,P4543-1,0,Q4543-P4543+1),0),0),6)</f>
        <v>#N/A</v>
      </c>
      <c r="S4543" s="36" t="e">
        <f ca="1">VLOOKUP(R4543,Lists!B:D,3,FALSE)</f>
        <v>#N/A</v>
      </c>
      <c r="T4543" s="36" t="str">
        <f>IF(F4543&lt;&gt;"",MATCH(R4543,'Maximum minutes'!B:B,0),"")</f>
        <v/>
      </c>
      <c r="U4543" s="36">
        <f ca="1">IF(F4543&lt;&gt;"",COUNTA(OFFSET('Maximum minutes'!$C$1,'Annexe A1 Cours'!T4543,0,1,50)),0)</f>
        <v>0</v>
      </c>
      <c r="V4543" s="37">
        <f ca="1">IFERROR(OFFSET('Maximum minutes'!$C$1,T4543+1,-1+MATCH(G4543,OFFSET('Maximum minutes'!$C$1,T4543-1,0,1,50),0)),0)</f>
        <v>0</v>
      </c>
      <c r="W4543" s="38">
        <f t="shared" ca="1" si="140"/>
        <v>0</v>
      </c>
    </row>
    <row r="4544" spans="1:23" s="36" customFormat="1" ht="18.75">
      <c r="A4544" s="34"/>
      <c r="B4544" s="39"/>
      <c r="C4544" s="39"/>
      <c r="D4544" s="35"/>
      <c r="E4544" s="40"/>
      <c r="F4544" s="39"/>
      <c r="G4544" s="39"/>
      <c r="H4544" s="39"/>
      <c r="I4544" s="34"/>
      <c r="J4544" s="34"/>
      <c r="K4544" s="34"/>
      <c r="L4544" s="34"/>
      <c r="M4544" s="43" t="str">
        <f ca="1">IFERROR(OFFSET('Maximum minutes'!$C$1,T4544,MATCH(IF(G4544&lt;&gt;"",G4544,F4544),OFFSET('Maximum minutes'!$C$1,T4544-1,0,1,U4544+1),0)-1)*IF(OR(ISNUMBER(J4544),J4544="sans examen"),1,0)*IF(W4544&lt;MinDate,1,0),"")</f>
        <v/>
      </c>
      <c r="N4544" s="36">
        <f t="shared" ca="1" si="141"/>
        <v>0</v>
      </c>
      <c r="O4544" s="36" t="e">
        <f ca="1">LEFT(OFFSET(Lists!$Q$2,MATCH(E4544,Lists!$R$3:$R$19,0),0),4)</f>
        <v>#N/A</v>
      </c>
      <c r="P4544" s="36" t="e">
        <f ca="1">MATCH(O4544,Lists!$S$2:$S$640,1)</f>
        <v>#N/A</v>
      </c>
      <c r="Q4544" s="36" t="e">
        <f ca="1">MATCH(LEFT(OFFSET(Lists!$Q$2,MATCH(E4544,Lists!$R$3:$R$19,0)+1,0),4),Lists!$S$3:$S$640,1)</f>
        <v>#N/A</v>
      </c>
      <c r="R4544" s="36" t="e">
        <f ca="1">LEFT(OFFSET(Lists!$S$2,P4544-1+MATCH(F4544,OFFSET(Lists!$T$3,P4544-1,0,Q4544-P4544+1),0),0),6)</f>
        <v>#N/A</v>
      </c>
      <c r="S4544" s="36" t="e">
        <f ca="1">VLOOKUP(R4544,Lists!B:D,3,FALSE)</f>
        <v>#N/A</v>
      </c>
      <c r="T4544" s="36" t="str">
        <f>IF(F4544&lt;&gt;"",MATCH(R4544,'Maximum minutes'!B:B,0),"")</f>
        <v/>
      </c>
      <c r="U4544" s="36">
        <f ca="1">IF(F4544&lt;&gt;"",COUNTA(OFFSET('Maximum minutes'!$C$1,'Annexe A1 Cours'!T4544,0,1,50)),0)</f>
        <v>0</v>
      </c>
      <c r="V4544" s="37">
        <f ca="1">IFERROR(OFFSET('Maximum minutes'!$C$1,T4544+1,-1+MATCH(G4544,OFFSET('Maximum minutes'!$C$1,T4544-1,0,1,50),0)),0)</f>
        <v>0</v>
      </c>
      <c r="W4544" s="38">
        <f t="shared" ca="1" si="140"/>
        <v>0</v>
      </c>
    </row>
    <row r="4545" spans="1:23" s="36" customFormat="1" ht="18.75">
      <c r="A4545" s="34"/>
      <c r="B4545" s="39"/>
      <c r="C4545" s="39"/>
      <c r="D4545" s="35"/>
      <c r="E4545" s="40"/>
      <c r="F4545" s="39"/>
      <c r="G4545" s="39"/>
      <c r="H4545" s="39"/>
      <c r="I4545" s="34"/>
      <c r="J4545" s="34"/>
      <c r="K4545" s="34"/>
      <c r="L4545" s="34"/>
      <c r="M4545" s="43" t="str">
        <f ca="1">IFERROR(OFFSET('Maximum minutes'!$C$1,T4545,MATCH(IF(G4545&lt;&gt;"",G4545,F4545),OFFSET('Maximum minutes'!$C$1,T4545-1,0,1,U4545+1),0)-1)*IF(OR(ISNUMBER(J4545),J4545="sans examen"),1,0)*IF(W4545&lt;MinDate,1,0),"")</f>
        <v/>
      </c>
      <c r="N4545" s="36">
        <f t="shared" ca="1" si="141"/>
        <v>0</v>
      </c>
      <c r="O4545" s="36" t="e">
        <f ca="1">LEFT(OFFSET(Lists!$Q$2,MATCH(E4545,Lists!$R$3:$R$19,0),0),4)</f>
        <v>#N/A</v>
      </c>
      <c r="P4545" s="36" t="e">
        <f ca="1">MATCH(O4545,Lists!$S$2:$S$640,1)</f>
        <v>#N/A</v>
      </c>
      <c r="Q4545" s="36" t="e">
        <f ca="1">MATCH(LEFT(OFFSET(Lists!$Q$2,MATCH(E4545,Lists!$R$3:$R$19,0)+1,0),4),Lists!$S$3:$S$640,1)</f>
        <v>#N/A</v>
      </c>
      <c r="R4545" s="36" t="e">
        <f ca="1">LEFT(OFFSET(Lists!$S$2,P4545-1+MATCH(F4545,OFFSET(Lists!$T$3,P4545-1,0,Q4545-P4545+1),0),0),6)</f>
        <v>#N/A</v>
      </c>
      <c r="S4545" s="36" t="e">
        <f ca="1">VLOOKUP(R4545,Lists!B:D,3,FALSE)</f>
        <v>#N/A</v>
      </c>
      <c r="T4545" s="36" t="str">
        <f>IF(F4545&lt;&gt;"",MATCH(R4545,'Maximum minutes'!B:B,0),"")</f>
        <v/>
      </c>
      <c r="U4545" s="36">
        <f ca="1">IF(F4545&lt;&gt;"",COUNTA(OFFSET('Maximum minutes'!$C$1,'Annexe A1 Cours'!T4545,0,1,50)),0)</f>
        <v>0</v>
      </c>
      <c r="V4545" s="37">
        <f ca="1">IFERROR(OFFSET('Maximum minutes'!$C$1,T4545+1,-1+MATCH(G4545,OFFSET('Maximum minutes'!$C$1,T4545-1,0,1,50),0)),0)</f>
        <v>0</v>
      </c>
      <c r="W4545" s="38">
        <f t="shared" ca="1" si="140"/>
        <v>0</v>
      </c>
    </row>
    <row r="4546" spans="1:23" s="36" customFormat="1" ht="18.75">
      <c r="A4546" s="34"/>
      <c r="B4546" s="39"/>
      <c r="C4546" s="39"/>
      <c r="D4546" s="35"/>
      <c r="E4546" s="40"/>
      <c r="F4546" s="39"/>
      <c r="G4546" s="39"/>
      <c r="H4546" s="39"/>
      <c r="I4546" s="34"/>
      <c r="J4546" s="34"/>
      <c r="K4546" s="34"/>
      <c r="L4546" s="34"/>
      <c r="M4546" s="43" t="str">
        <f ca="1">IFERROR(OFFSET('Maximum minutes'!$C$1,T4546,MATCH(IF(G4546&lt;&gt;"",G4546,F4546),OFFSET('Maximum minutes'!$C$1,T4546-1,0,1,U4546+1),0)-1)*IF(OR(ISNUMBER(J4546),J4546="sans examen"),1,0)*IF(W4546&lt;MinDate,1,0),"")</f>
        <v/>
      </c>
      <c r="N4546" s="36">
        <f t="shared" ca="1" si="141"/>
        <v>0</v>
      </c>
      <c r="O4546" s="36" t="e">
        <f ca="1">LEFT(OFFSET(Lists!$Q$2,MATCH(E4546,Lists!$R$3:$R$19,0),0),4)</f>
        <v>#N/A</v>
      </c>
      <c r="P4546" s="36" t="e">
        <f ca="1">MATCH(O4546,Lists!$S$2:$S$640,1)</f>
        <v>#N/A</v>
      </c>
      <c r="Q4546" s="36" t="e">
        <f ca="1">MATCH(LEFT(OFFSET(Lists!$Q$2,MATCH(E4546,Lists!$R$3:$R$19,0)+1,0),4),Lists!$S$3:$S$640,1)</f>
        <v>#N/A</v>
      </c>
      <c r="R4546" s="36" t="e">
        <f ca="1">LEFT(OFFSET(Lists!$S$2,P4546-1+MATCH(F4546,OFFSET(Lists!$T$3,P4546-1,0,Q4546-P4546+1),0),0),6)</f>
        <v>#N/A</v>
      </c>
      <c r="S4546" s="36" t="e">
        <f ca="1">VLOOKUP(R4546,Lists!B:D,3,FALSE)</f>
        <v>#N/A</v>
      </c>
      <c r="T4546" s="36" t="str">
        <f>IF(F4546&lt;&gt;"",MATCH(R4546,'Maximum minutes'!B:B,0),"")</f>
        <v/>
      </c>
      <c r="U4546" s="36">
        <f ca="1">IF(F4546&lt;&gt;"",COUNTA(OFFSET('Maximum minutes'!$C$1,'Annexe A1 Cours'!T4546,0,1,50)),0)</f>
        <v>0</v>
      </c>
      <c r="V4546" s="37">
        <f ca="1">IFERROR(OFFSET('Maximum minutes'!$C$1,T4546+1,-1+MATCH(G4546,OFFSET('Maximum minutes'!$C$1,T4546-1,0,1,50),0)),0)</f>
        <v>0</v>
      </c>
      <c r="W4546" s="38">
        <f t="shared" ca="1" si="140"/>
        <v>0</v>
      </c>
    </row>
    <row r="4547" spans="1:23" s="36" customFormat="1" ht="18.75">
      <c r="A4547" s="34"/>
      <c r="B4547" s="39"/>
      <c r="C4547" s="39"/>
      <c r="D4547" s="35"/>
      <c r="E4547" s="40"/>
      <c r="F4547" s="39"/>
      <c r="G4547" s="39"/>
      <c r="H4547" s="39"/>
      <c r="I4547" s="34"/>
      <c r="J4547" s="34"/>
      <c r="K4547" s="34"/>
      <c r="L4547" s="34"/>
      <c r="M4547" s="43" t="str">
        <f ca="1">IFERROR(OFFSET('Maximum minutes'!$C$1,T4547,MATCH(IF(G4547&lt;&gt;"",G4547,F4547),OFFSET('Maximum minutes'!$C$1,T4547-1,0,1,U4547+1),0)-1)*IF(OR(ISNUMBER(J4547),J4547="sans examen"),1,0)*IF(W4547&lt;MinDate,1,0),"")</f>
        <v/>
      </c>
      <c r="N4547" s="36">
        <f t="shared" ca="1" si="141"/>
        <v>0</v>
      </c>
      <c r="O4547" s="36" t="e">
        <f ca="1">LEFT(OFFSET(Lists!$Q$2,MATCH(E4547,Lists!$R$3:$R$19,0),0),4)</f>
        <v>#N/A</v>
      </c>
      <c r="P4547" s="36" t="e">
        <f ca="1">MATCH(O4547,Lists!$S$2:$S$640,1)</f>
        <v>#N/A</v>
      </c>
      <c r="Q4547" s="36" t="e">
        <f ca="1">MATCH(LEFT(OFFSET(Lists!$Q$2,MATCH(E4547,Lists!$R$3:$R$19,0)+1,0),4),Lists!$S$3:$S$640,1)</f>
        <v>#N/A</v>
      </c>
      <c r="R4547" s="36" t="e">
        <f ca="1">LEFT(OFFSET(Lists!$S$2,P4547-1+MATCH(F4547,OFFSET(Lists!$T$3,P4547-1,0,Q4547-P4547+1),0),0),6)</f>
        <v>#N/A</v>
      </c>
      <c r="S4547" s="36" t="e">
        <f ca="1">VLOOKUP(R4547,Lists!B:D,3,FALSE)</f>
        <v>#N/A</v>
      </c>
      <c r="T4547" s="36" t="str">
        <f>IF(F4547&lt;&gt;"",MATCH(R4547,'Maximum minutes'!B:B,0),"")</f>
        <v/>
      </c>
      <c r="U4547" s="36">
        <f ca="1">IF(F4547&lt;&gt;"",COUNTA(OFFSET('Maximum minutes'!$C$1,'Annexe A1 Cours'!T4547,0,1,50)),0)</f>
        <v>0</v>
      </c>
      <c r="V4547" s="37">
        <f ca="1">IFERROR(OFFSET('Maximum minutes'!$C$1,T4547+1,-1+MATCH(G4547,OFFSET('Maximum minutes'!$C$1,T4547-1,0,1,50),0)),0)</f>
        <v>0</v>
      </c>
      <c r="W4547" s="38">
        <f t="shared" ca="1" si="140"/>
        <v>0</v>
      </c>
    </row>
    <row r="4548" spans="1:23" s="36" customFormat="1" ht="18.75">
      <c r="A4548" s="34"/>
      <c r="B4548" s="39"/>
      <c r="C4548" s="39"/>
      <c r="D4548" s="35"/>
      <c r="E4548" s="40"/>
      <c r="F4548" s="39"/>
      <c r="G4548" s="39"/>
      <c r="H4548" s="39"/>
      <c r="I4548" s="34"/>
      <c r="J4548" s="34"/>
      <c r="K4548" s="34"/>
      <c r="L4548" s="34"/>
      <c r="M4548" s="43" t="str">
        <f ca="1">IFERROR(OFFSET('Maximum minutes'!$C$1,T4548,MATCH(IF(G4548&lt;&gt;"",G4548,F4548),OFFSET('Maximum minutes'!$C$1,T4548-1,0,1,U4548+1),0)-1)*IF(OR(ISNUMBER(J4548),J4548="sans examen"),1,0)*IF(W4548&lt;MinDate,1,0),"")</f>
        <v/>
      </c>
      <c r="N4548" s="36">
        <f t="shared" ca="1" si="141"/>
        <v>0</v>
      </c>
      <c r="O4548" s="36" t="e">
        <f ca="1">LEFT(OFFSET(Lists!$Q$2,MATCH(E4548,Lists!$R$3:$R$19,0),0),4)</f>
        <v>#N/A</v>
      </c>
      <c r="P4548" s="36" t="e">
        <f ca="1">MATCH(O4548,Lists!$S$2:$S$640,1)</f>
        <v>#N/A</v>
      </c>
      <c r="Q4548" s="36" t="e">
        <f ca="1">MATCH(LEFT(OFFSET(Lists!$Q$2,MATCH(E4548,Lists!$R$3:$R$19,0)+1,0),4),Lists!$S$3:$S$640,1)</f>
        <v>#N/A</v>
      </c>
      <c r="R4548" s="36" t="e">
        <f ca="1">LEFT(OFFSET(Lists!$S$2,P4548-1+MATCH(F4548,OFFSET(Lists!$T$3,P4548-1,0,Q4548-P4548+1),0),0),6)</f>
        <v>#N/A</v>
      </c>
      <c r="S4548" s="36" t="e">
        <f ca="1">VLOOKUP(R4548,Lists!B:D,3,FALSE)</f>
        <v>#N/A</v>
      </c>
      <c r="T4548" s="36" t="str">
        <f>IF(F4548&lt;&gt;"",MATCH(R4548,'Maximum minutes'!B:B,0),"")</f>
        <v/>
      </c>
      <c r="U4548" s="36">
        <f ca="1">IF(F4548&lt;&gt;"",COUNTA(OFFSET('Maximum minutes'!$C$1,'Annexe A1 Cours'!T4548,0,1,50)),0)</f>
        <v>0</v>
      </c>
      <c r="V4548" s="37">
        <f ca="1">IFERROR(OFFSET('Maximum minutes'!$C$1,T4548+1,-1+MATCH(G4548,OFFSET('Maximum minutes'!$C$1,T4548-1,0,1,50),0)),0)</f>
        <v>0</v>
      </c>
      <c r="W4548" s="38">
        <f t="shared" ca="1" si="140"/>
        <v>0</v>
      </c>
    </row>
    <row r="4549" spans="1:23" s="36" customFormat="1" ht="18.75">
      <c r="A4549" s="34"/>
      <c r="B4549" s="39"/>
      <c r="C4549" s="39"/>
      <c r="D4549" s="35"/>
      <c r="E4549" s="40"/>
      <c r="F4549" s="39"/>
      <c r="G4549" s="39"/>
      <c r="H4549" s="39"/>
      <c r="I4549" s="34"/>
      <c r="J4549" s="34"/>
      <c r="K4549" s="34"/>
      <c r="L4549" s="34"/>
      <c r="M4549" s="43" t="str">
        <f ca="1">IFERROR(OFFSET('Maximum minutes'!$C$1,T4549,MATCH(IF(G4549&lt;&gt;"",G4549,F4549),OFFSET('Maximum minutes'!$C$1,T4549-1,0,1,U4549+1),0)-1)*IF(OR(ISNUMBER(J4549),J4549="sans examen"),1,0)*IF(W4549&lt;MinDate,1,0),"")</f>
        <v/>
      </c>
      <c r="N4549" s="36">
        <f t="shared" ca="1" si="141"/>
        <v>0</v>
      </c>
      <c r="O4549" s="36" t="e">
        <f ca="1">LEFT(OFFSET(Lists!$Q$2,MATCH(E4549,Lists!$R$3:$R$19,0),0),4)</f>
        <v>#N/A</v>
      </c>
      <c r="P4549" s="36" t="e">
        <f ca="1">MATCH(O4549,Lists!$S$2:$S$640,1)</f>
        <v>#N/A</v>
      </c>
      <c r="Q4549" s="36" t="e">
        <f ca="1">MATCH(LEFT(OFFSET(Lists!$Q$2,MATCH(E4549,Lists!$R$3:$R$19,0)+1,0),4),Lists!$S$3:$S$640,1)</f>
        <v>#N/A</v>
      </c>
      <c r="R4549" s="36" t="e">
        <f ca="1">LEFT(OFFSET(Lists!$S$2,P4549-1+MATCH(F4549,OFFSET(Lists!$T$3,P4549-1,0,Q4549-P4549+1),0),0),6)</f>
        <v>#N/A</v>
      </c>
      <c r="S4549" s="36" t="e">
        <f ca="1">VLOOKUP(R4549,Lists!B:D,3,FALSE)</f>
        <v>#N/A</v>
      </c>
      <c r="T4549" s="36" t="str">
        <f>IF(F4549&lt;&gt;"",MATCH(R4549,'Maximum minutes'!B:B,0),"")</f>
        <v/>
      </c>
      <c r="U4549" s="36">
        <f ca="1">IF(F4549&lt;&gt;"",COUNTA(OFFSET('Maximum minutes'!$C$1,'Annexe A1 Cours'!T4549,0,1,50)),0)</f>
        <v>0</v>
      </c>
      <c r="V4549" s="37">
        <f ca="1">IFERROR(OFFSET('Maximum minutes'!$C$1,T4549+1,-1+MATCH(G4549,OFFSET('Maximum minutes'!$C$1,T4549-1,0,1,50),0)),0)</f>
        <v>0</v>
      </c>
      <c r="W4549" s="38">
        <f t="shared" ca="1" si="140"/>
        <v>0</v>
      </c>
    </row>
    <row r="4550" spans="1:23" s="36" customFormat="1" ht="18.75">
      <c r="A4550" s="34"/>
      <c r="B4550" s="39"/>
      <c r="C4550" s="39"/>
      <c r="D4550" s="35"/>
      <c r="E4550" s="40"/>
      <c r="F4550" s="39"/>
      <c r="G4550" s="39"/>
      <c r="H4550" s="39"/>
      <c r="I4550" s="34"/>
      <c r="J4550" s="34"/>
      <c r="K4550" s="34"/>
      <c r="L4550" s="34"/>
      <c r="M4550" s="43" t="str">
        <f ca="1">IFERROR(OFFSET('Maximum minutes'!$C$1,T4550,MATCH(IF(G4550&lt;&gt;"",G4550,F4550),OFFSET('Maximum minutes'!$C$1,T4550-1,0,1,U4550+1),0)-1)*IF(OR(ISNUMBER(J4550),J4550="sans examen"),1,0)*IF(W4550&lt;MinDate,1,0),"")</f>
        <v/>
      </c>
      <c r="N4550" s="36">
        <f t="shared" ca="1" si="141"/>
        <v>0</v>
      </c>
      <c r="O4550" s="36" t="e">
        <f ca="1">LEFT(OFFSET(Lists!$Q$2,MATCH(E4550,Lists!$R$3:$R$19,0),0),4)</f>
        <v>#N/A</v>
      </c>
      <c r="P4550" s="36" t="e">
        <f ca="1">MATCH(O4550,Lists!$S$2:$S$640,1)</f>
        <v>#N/A</v>
      </c>
      <c r="Q4550" s="36" t="e">
        <f ca="1">MATCH(LEFT(OFFSET(Lists!$Q$2,MATCH(E4550,Lists!$R$3:$R$19,0)+1,0),4),Lists!$S$3:$S$640,1)</f>
        <v>#N/A</v>
      </c>
      <c r="R4550" s="36" t="e">
        <f ca="1">LEFT(OFFSET(Lists!$S$2,P4550-1+MATCH(F4550,OFFSET(Lists!$T$3,P4550-1,0,Q4550-P4550+1),0),0),6)</f>
        <v>#N/A</v>
      </c>
      <c r="S4550" s="36" t="e">
        <f ca="1">VLOOKUP(R4550,Lists!B:D,3,FALSE)</f>
        <v>#N/A</v>
      </c>
      <c r="T4550" s="36" t="str">
        <f>IF(F4550&lt;&gt;"",MATCH(R4550,'Maximum minutes'!B:B,0),"")</f>
        <v/>
      </c>
      <c r="U4550" s="36">
        <f ca="1">IF(F4550&lt;&gt;"",COUNTA(OFFSET('Maximum minutes'!$C$1,'Annexe A1 Cours'!T4550,0,1,50)),0)</f>
        <v>0</v>
      </c>
      <c r="V4550" s="37">
        <f ca="1">IFERROR(OFFSET('Maximum minutes'!$C$1,T4550+1,-1+MATCH(G4550,OFFSET('Maximum minutes'!$C$1,T4550-1,0,1,50),0)),0)</f>
        <v>0</v>
      </c>
      <c r="W4550" s="38">
        <f t="shared" ca="1" si="140"/>
        <v>0</v>
      </c>
    </row>
    <row r="4551" spans="1:23" s="36" customFormat="1" ht="18.75">
      <c r="A4551" s="34"/>
      <c r="B4551" s="39"/>
      <c r="C4551" s="39"/>
      <c r="D4551" s="35"/>
      <c r="E4551" s="40"/>
      <c r="F4551" s="39"/>
      <c r="G4551" s="39"/>
      <c r="H4551" s="39"/>
      <c r="I4551" s="34"/>
      <c r="J4551" s="34"/>
      <c r="K4551" s="34"/>
      <c r="L4551" s="34"/>
      <c r="M4551" s="43" t="str">
        <f ca="1">IFERROR(OFFSET('Maximum minutes'!$C$1,T4551,MATCH(IF(G4551&lt;&gt;"",G4551,F4551),OFFSET('Maximum minutes'!$C$1,T4551-1,0,1,U4551+1),0)-1)*IF(OR(ISNUMBER(J4551),J4551="sans examen"),1,0)*IF(W4551&lt;MinDate,1,0),"")</f>
        <v/>
      </c>
      <c r="N4551" s="36">
        <f t="shared" ca="1" si="141"/>
        <v>0</v>
      </c>
      <c r="O4551" s="36" t="e">
        <f ca="1">LEFT(OFFSET(Lists!$Q$2,MATCH(E4551,Lists!$R$3:$R$19,0),0),4)</f>
        <v>#N/A</v>
      </c>
      <c r="P4551" s="36" t="e">
        <f ca="1">MATCH(O4551,Lists!$S$2:$S$640,1)</f>
        <v>#N/A</v>
      </c>
      <c r="Q4551" s="36" t="e">
        <f ca="1">MATCH(LEFT(OFFSET(Lists!$Q$2,MATCH(E4551,Lists!$R$3:$R$19,0)+1,0),4),Lists!$S$3:$S$640,1)</f>
        <v>#N/A</v>
      </c>
      <c r="R4551" s="36" t="e">
        <f ca="1">LEFT(OFFSET(Lists!$S$2,P4551-1+MATCH(F4551,OFFSET(Lists!$T$3,P4551-1,0,Q4551-P4551+1),0),0),6)</f>
        <v>#N/A</v>
      </c>
      <c r="S4551" s="36" t="e">
        <f ca="1">VLOOKUP(R4551,Lists!B:D,3,FALSE)</f>
        <v>#N/A</v>
      </c>
      <c r="T4551" s="36" t="str">
        <f>IF(F4551&lt;&gt;"",MATCH(R4551,'Maximum minutes'!B:B,0),"")</f>
        <v/>
      </c>
      <c r="U4551" s="36">
        <f ca="1">IF(F4551&lt;&gt;"",COUNTA(OFFSET('Maximum minutes'!$C$1,'Annexe A1 Cours'!T4551,0,1,50)),0)</f>
        <v>0</v>
      </c>
      <c r="V4551" s="37">
        <f ca="1">IFERROR(OFFSET('Maximum minutes'!$C$1,T4551+1,-1+MATCH(G4551,OFFSET('Maximum minutes'!$C$1,T4551-1,0,1,50),0)),0)</f>
        <v>0</v>
      </c>
      <c r="W4551" s="38">
        <f t="shared" ref="W4551:W4614" ca="1" si="142">IFERROR(DATE(YEAR(D4551)+V4551,MONTH(D4551),DAY(D4551)),"")</f>
        <v>0</v>
      </c>
    </row>
    <row r="4552" spans="1:23" s="36" customFormat="1" ht="18.75">
      <c r="A4552" s="34"/>
      <c r="B4552" s="39"/>
      <c r="C4552" s="39"/>
      <c r="D4552" s="35"/>
      <c r="E4552" s="40"/>
      <c r="F4552" s="39"/>
      <c r="G4552" s="39"/>
      <c r="H4552" s="39"/>
      <c r="I4552" s="34"/>
      <c r="J4552" s="34"/>
      <c r="K4552" s="34"/>
      <c r="L4552" s="34"/>
      <c r="M4552" s="43" t="str">
        <f ca="1">IFERROR(OFFSET('Maximum minutes'!$C$1,T4552,MATCH(IF(G4552&lt;&gt;"",G4552,F4552),OFFSET('Maximum minutes'!$C$1,T4552-1,0,1,U4552+1),0)-1)*IF(OR(ISNUMBER(J4552),J4552="sans examen"),1,0)*IF(W4552&lt;MinDate,1,0),"")</f>
        <v/>
      </c>
      <c r="N4552" s="36">
        <f t="shared" ref="N4552:N4615" ca="1" si="143">IF(K4552&gt;0,MIN(K4552,M4552),0)*IF(M4552="",0,1)</f>
        <v>0</v>
      </c>
      <c r="O4552" s="36" t="e">
        <f ca="1">LEFT(OFFSET(Lists!$Q$2,MATCH(E4552,Lists!$R$3:$R$19,0),0),4)</f>
        <v>#N/A</v>
      </c>
      <c r="P4552" s="36" t="e">
        <f ca="1">MATCH(O4552,Lists!$S$2:$S$640,1)</f>
        <v>#N/A</v>
      </c>
      <c r="Q4552" s="36" t="e">
        <f ca="1">MATCH(LEFT(OFFSET(Lists!$Q$2,MATCH(E4552,Lists!$R$3:$R$19,0)+1,0),4),Lists!$S$3:$S$640,1)</f>
        <v>#N/A</v>
      </c>
      <c r="R4552" s="36" t="e">
        <f ca="1">LEFT(OFFSET(Lists!$S$2,P4552-1+MATCH(F4552,OFFSET(Lists!$T$3,P4552-1,0,Q4552-P4552+1),0),0),6)</f>
        <v>#N/A</v>
      </c>
      <c r="S4552" s="36" t="e">
        <f ca="1">VLOOKUP(R4552,Lists!B:D,3,FALSE)</f>
        <v>#N/A</v>
      </c>
      <c r="T4552" s="36" t="str">
        <f>IF(F4552&lt;&gt;"",MATCH(R4552,'Maximum minutes'!B:B,0),"")</f>
        <v/>
      </c>
      <c r="U4552" s="36">
        <f ca="1">IF(F4552&lt;&gt;"",COUNTA(OFFSET('Maximum minutes'!$C$1,'Annexe A1 Cours'!T4552,0,1,50)),0)</f>
        <v>0</v>
      </c>
      <c r="V4552" s="37">
        <f ca="1">IFERROR(OFFSET('Maximum minutes'!$C$1,T4552+1,-1+MATCH(G4552,OFFSET('Maximum minutes'!$C$1,T4552-1,0,1,50),0)),0)</f>
        <v>0</v>
      </c>
      <c r="W4552" s="38">
        <f t="shared" ca="1" si="142"/>
        <v>0</v>
      </c>
    </row>
    <row r="4553" spans="1:23" s="36" customFormat="1" ht="18.75">
      <c r="A4553" s="34"/>
      <c r="B4553" s="39"/>
      <c r="C4553" s="39"/>
      <c r="D4553" s="35"/>
      <c r="E4553" s="40"/>
      <c r="F4553" s="39"/>
      <c r="G4553" s="39"/>
      <c r="H4553" s="39"/>
      <c r="I4553" s="34"/>
      <c r="J4553" s="34"/>
      <c r="K4553" s="34"/>
      <c r="L4553" s="34"/>
      <c r="M4553" s="43" t="str">
        <f ca="1">IFERROR(OFFSET('Maximum minutes'!$C$1,T4553,MATCH(IF(G4553&lt;&gt;"",G4553,F4553),OFFSET('Maximum minutes'!$C$1,T4553-1,0,1,U4553+1),0)-1)*IF(OR(ISNUMBER(J4553),J4553="sans examen"),1,0)*IF(W4553&lt;MinDate,1,0),"")</f>
        <v/>
      </c>
      <c r="N4553" s="36">
        <f t="shared" ca="1" si="143"/>
        <v>0</v>
      </c>
      <c r="O4553" s="36" t="e">
        <f ca="1">LEFT(OFFSET(Lists!$Q$2,MATCH(E4553,Lists!$R$3:$R$19,0),0),4)</f>
        <v>#N/A</v>
      </c>
      <c r="P4553" s="36" t="e">
        <f ca="1">MATCH(O4553,Lists!$S$2:$S$640,1)</f>
        <v>#N/A</v>
      </c>
      <c r="Q4553" s="36" t="e">
        <f ca="1">MATCH(LEFT(OFFSET(Lists!$Q$2,MATCH(E4553,Lists!$R$3:$R$19,0)+1,0),4),Lists!$S$3:$S$640,1)</f>
        <v>#N/A</v>
      </c>
      <c r="R4553" s="36" t="e">
        <f ca="1">LEFT(OFFSET(Lists!$S$2,P4553-1+MATCH(F4553,OFFSET(Lists!$T$3,P4553-1,0,Q4553-P4553+1),0),0),6)</f>
        <v>#N/A</v>
      </c>
      <c r="S4553" s="36" t="e">
        <f ca="1">VLOOKUP(R4553,Lists!B:D,3,FALSE)</f>
        <v>#N/A</v>
      </c>
      <c r="T4553" s="36" t="str">
        <f>IF(F4553&lt;&gt;"",MATCH(R4553,'Maximum minutes'!B:B,0),"")</f>
        <v/>
      </c>
      <c r="U4553" s="36">
        <f ca="1">IF(F4553&lt;&gt;"",COUNTA(OFFSET('Maximum minutes'!$C$1,'Annexe A1 Cours'!T4553,0,1,50)),0)</f>
        <v>0</v>
      </c>
      <c r="V4553" s="37">
        <f ca="1">IFERROR(OFFSET('Maximum minutes'!$C$1,T4553+1,-1+MATCH(G4553,OFFSET('Maximum minutes'!$C$1,T4553-1,0,1,50),0)),0)</f>
        <v>0</v>
      </c>
      <c r="W4553" s="38">
        <f t="shared" ca="1" si="142"/>
        <v>0</v>
      </c>
    </row>
    <row r="4554" spans="1:23" s="36" customFormat="1" ht="18.75">
      <c r="A4554" s="34"/>
      <c r="B4554" s="39"/>
      <c r="C4554" s="39"/>
      <c r="D4554" s="35"/>
      <c r="E4554" s="40"/>
      <c r="F4554" s="39"/>
      <c r="G4554" s="39"/>
      <c r="H4554" s="39"/>
      <c r="I4554" s="34"/>
      <c r="J4554" s="34"/>
      <c r="K4554" s="34"/>
      <c r="L4554" s="34"/>
      <c r="M4554" s="43" t="str">
        <f ca="1">IFERROR(OFFSET('Maximum minutes'!$C$1,T4554,MATCH(IF(G4554&lt;&gt;"",G4554,F4554),OFFSET('Maximum minutes'!$C$1,T4554-1,0,1,U4554+1),0)-1)*IF(OR(ISNUMBER(J4554),J4554="sans examen"),1,0)*IF(W4554&lt;MinDate,1,0),"")</f>
        <v/>
      </c>
      <c r="N4554" s="36">
        <f t="shared" ca="1" si="143"/>
        <v>0</v>
      </c>
      <c r="O4554" s="36" t="e">
        <f ca="1">LEFT(OFFSET(Lists!$Q$2,MATCH(E4554,Lists!$R$3:$R$19,0),0),4)</f>
        <v>#N/A</v>
      </c>
      <c r="P4554" s="36" t="e">
        <f ca="1">MATCH(O4554,Lists!$S$2:$S$640,1)</f>
        <v>#N/A</v>
      </c>
      <c r="Q4554" s="36" t="e">
        <f ca="1">MATCH(LEFT(OFFSET(Lists!$Q$2,MATCH(E4554,Lists!$R$3:$R$19,0)+1,0),4),Lists!$S$3:$S$640,1)</f>
        <v>#N/A</v>
      </c>
      <c r="R4554" s="36" t="e">
        <f ca="1">LEFT(OFFSET(Lists!$S$2,P4554-1+MATCH(F4554,OFFSET(Lists!$T$3,P4554-1,0,Q4554-P4554+1),0),0),6)</f>
        <v>#N/A</v>
      </c>
      <c r="S4554" s="36" t="e">
        <f ca="1">VLOOKUP(R4554,Lists!B:D,3,FALSE)</f>
        <v>#N/A</v>
      </c>
      <c r="T4554" s="36" t="str">
        <f>IF(F4554&lt;&gt;"",MATCH(R4554,'Maximum minutes'!B:B,0),"")</f>
        <v/>
      </c>
      <c r="U4554" s="36">
        <f ca="1">IF(F4554&lt;&gt;"",COUNTA(OFFSET('Maximum minutes'!$C$1,'Annexe A1 Cours'!T4554,0,1,50)),0)</f>
        <v>0</v>
      </c>
      <c r="V4554" s="37">
        <f ca="1">IFERROR(OFFSET('Maximum minutes'!$C$1,T4554+1,-1+MATCH(G4554,OFFSET('Maximum minutes'!$C$1,T4554-1,0,1,50),0)),0)</f>
        <v>0</v>
      </c>
      <c r="W4554" s="38">
        <f t="shared" ca="1" si="142"/>
        <v>0</v>
      </c>
    </row>
    <row r="4555" spans="1:23" s="36" customFormat="1" ht="18.75">
      <c r="A4555" s="34"/>
      <c r="B4555" s="39"/>
      <c r="C4555" s="39"/>
      <c r="D4555" s="35"/>
      <c r="E4555" s="40"/>
      <c r="F4555" s="39"/>
      <c r="G4555" s="39"/>
      <c r="H4555" s="39"/>
      <c r="I4555" s="34"/>
      <c r="J4555" s="34"/>
      <c r="K4555" s="34"/>
      <c r="L4555" s="34"/>
      <c r="M4555" s="43" t="str">
        <f ca="1">IFERROR(OFFSET('Maximum minutes'!$C$1,T4555,MATCH(IF(G4555&lt;&gt;"",G4555,F4555),OFFSET('Maximum minutes'!$C$1,T4555-1,0,1,U4555+1),0)-1)*IF(OR(ISNUMBER(J4555),J4555="sans examen"),1,0)*IF(W4555&lt;MinDate,1,0),"")</f>
        <v/>
      </c>
      <c r="N4555" s="36">
        <f t="shared" ca="1" si="143"/>
        <v>0</v>
      </c>
      <c r="O4555" s="36" t="e">
        <f ca="1">LEFT(OFFSET(Lists!$Q$2,MATCH(E4555,Lists!$R$3:$R$19,0),0),4)</f>
        <v>#N/A</v>
      </c>
      <c r="P4555" s="36" t="e">
        <f ca="1">MATCH(O4555,Lists!$S$2:$S$640,1)</f>
        <v>#N/A</v>
      </c>
      <c r="Q4555" s="36" t="e">
        <f ca="1">MATCH(LEFT(OFFSET(Lists!$Q$2,MATCH(E4555,Lists!$R$3:$R$19,0)+1,0),4),Lists!$S$3:$S$640,1)</f>
        <v>#N/A</v>
      </c>
      <c r="R4555" s="36" t="e">
        <f ca="1">LEFT(OFFSET(Lists!$S$2,P4555-1+MATCH(F4555,OFFSET(Lists!$T$3,P4555-1,0,Q4555-P4555+1),0),0),6)</f>
        <v>#N/A</v>
      </c>
      <c r="S4555" s="36" t="e">
        <f ca="1">VLOOKUP(R4555,Lists!B:D,3,FALSE)</f>
        <v>#N/A</v>
      </c>
      <c r="T4555" s="36" t="str">
        <f>IF(F4555&lt;&gt;"",MATCH(R4555,'Maximum minutes'!B:B,0),"")</f>
        <v/>
      </c>
      <c r="U4555" s="36">
        <f ca="1">IF(F4555&lt;&gt;"",COUNTA(OFFSET('Maximum minutes'!$C$1,'Annexe A1 Cours'!T4555,0,1,50)),0)</f>
        <v>0</v>
      </c>
      <c r="V4555" s="37">
        <f ca="1">IFERROR(OFFSET('Maximum minutes'!$C$1,T4555+1,-1+MATCH(G4555,OFFSET('Maximum minutes'!$C$1,T4555-1,0,1,50),0)),0)</f>
        <v>0</v>
      </c>
      <c r="W4555" s="38">
        <f t="shared" ca="1" si="142"/>
        <v>0</v>
      </c>
    </row>
    <row r="4556" spans="1:23" s="36" customFormat="1" ht="18.75">
      <c r="A4556" s="34"/>
      <c r="B4556" s="39"/>
      <c r="C4556" s="39"/>
      <c r="D4556" s="35"/>
      <c r="E4556" s="40"/>
      <c r="F4556" s="39"/>
      <c r="G4556" s="39"/>
      <c r="H4556" s="39"/>
      <c r="I4556" s="34"/>
      <c r="J4556" s="34"/>
      <c r="K4556" s="34"/>
      <c r="L4556" s="34"/>
      <c r="M4556" s="43" t="str">
        <f ca="1">IFERROR(OFFSET('Maximum minutes'!$C$1,T4556,MATCH(IF(G4556&lt;&gt;"",G4556,F4556),OFFSET('Maximum minutes'!$C$1,T4556-1,0,1,U4556+1),0)-1)*IF(OR(ISNUMBER(J4556),J4556="sans examen"),1,0)*IF(W4556&lt;MinDate,1,0),"")</f>
        <v/>
      </c>
      <c r="N4556" s="36">
        <f t="shared" ca="1" si="143"/>
        <v>0</v>
      </c>
      <c r="O4556" s="36" t="e">
        <f ca="1">LEFT(OFFSET(Lists!$Q$2,MATCH(E4556,Lists!$R$3:$R$19,0),0),4)</f>
        <v>#N/A</v>
      </c>
      <c r="P4556" s="36" t="e">
        <f ca="1">MATCH(O4556,Lists!$S$2:$S$640,1)</f>
        <v>#N/A</v>
      </c>
      <c r="Q4556" s="36" t="e">
        <f ca="1">MATCH(LEFT(OFFSET(Lists!$Q$2,MATCH(E4556,Lists!$R$3:$R$19,0)+1,0),4),Lists!$S$3:$S$640,1)</f>
        <v>#N/A</v>
      </c>
      <c r="R4556" s="36" t="e">
        <f ca="1">LEFT(OFFSET(Lists!$S$2,P4556-1+MATCH(F4556,OFFSET(Lists!$T$3,P4556-1,0,Q4556-P4556+1),0),0),6)</f>
        <v>#N/A</v>
      </c>
      <c r="S4556" s="36" t="e">
        <f ca="1">VLOOKUP(R4556,Lists!B:D,3,FALSE)</f>
        <v>#N/A</v>
      </c>
      <c r="T4556" s="36" t="str">
        <f>IF(F4556&lt;&gt;"",MATCH(R4556,'Maximum minutes'!B:B,0),"")</f>
        <v/>
      </c>
      <c r="U4556" s="36">
        <f ca="1">IF(F4556&lt;&gt;"",COUNTA(OFFSET('Maximum minutes'!$C$1,'Annexe A1 Cours'!T4556,0,1,50)),0)</f>
        <v>0</v>
      </c>
      <c r="V4556" s="37">
        <f ca="1">IFERROR(OFFSET('Maximum minutes'!$C$1,T4556+1,-1+MATCH(G4556,OFFSET('Maximum minutes'!$C$1,T4556-1,0,1,50),0)),0)</f>
        <v>0</v>
      </c>
      <c r="W4556" s="38">
        <f t="shared" ca="1" si="142"/>
        <v>0</v>
      </c>
    </row>
    <row r="4557" spans="1:23" s="36" customFormat="1" ht="18.75">
      <c r="A4557" s="34"/>
      <c r="B4557" s="39"/>
      <c r="C4557" s="39"/>
      <c r="D4557" s="35"/>
      <c r="E4557" s="40"/>
      <c r="F4557" s="39"/>
      <c r="G4557" s="39"/>
      <c r="H4557" s="39"/>
      <c r="I4557" s="34"/>
      <c r="J4557" s="34"/>
      <c r="K4557" s="34"/>
      <c r="L4557" s="34"/>
      <c r="M4557" s="43" t="str">
        <f ca="1">IFERROR(OFFSET('Maximum minutes'!$C$1,T4557,MATCH(IF(G4557&lt;&gt;"",G4557,F4557),OFFSET('Maximum minutes'!$C$1,T4557-1,0,1,U4557+1),0)-1)*IF(OR(ISNUMBER(J4557),J4557="sans examen"),1,0)*IF(W4557&lt;MinDate,1,0),"")</f>
        <v/>
      </c>
      <c r="N4557" s="36">
        <f t="shared" ca="1" si="143"/>
        <v>0</v>
      </c>
      <c r="O4557" s="36" t="e">
        <f ca="1">LEFT(OFFSET(Lists!$Q$2,MATCH(E4557,Lists!$R$3:$R$19,0),0),4)</f>
        <v>#N/A</v>
      </c>
      <c r="P4557" s="36" t="e">
        <f ca="1">MATCH(O4557,Lists!$S$2:$S$640,1)</f>
        <v>#N/A</v>
      </c>
      <c r="Q4557" s="36" t="e">
        <f ca="1">MATCH(LEFT(OFFSET(Lists!$Q$2,MATCH(E4557,Lists!$R$3:$R$19,0)+1,0),4),Lists!$S$3:$S$640,1)</f>
        <v>#N/A</v>
      </c>
      <c r="R4557" s="36" t="e">
        <f ca="1">LEFT(OFFSET(Lists!$S$2,P4557-1+MATCH(F4557,OFFSET(Lists!$T$3,P4557-1,0,Q4557-P4557+1),0),0),6)</f>
        <v>#N/A</v>
      </c>
      <c r="S4557" s="36" t="e">
        <f ca="1">VLOOKUP(R4557,Lists!B:D,3,FALSE)</f>
        <v>#N/A</v>
      </c>
      <c r="T4557" s="36" t="str">
        <f>IF(F4557&lt;&gt;"",MATCH(R4557,'Maximum minutes'!B:B,0),"")</f>
        <v/>
      </c>
      <c r="U4557" s="36">
        <f ca="1">IF(F4557&lt;&gt;"",COUNTA(OFFSET('Maximum minutes'!$C$1,'Annexe A1 Cours'!T4557,0,1,50)),0)</f>
        <v>0</v>
      </c>
      <c r="V4557" s="37">
        <f ca="1">IFERROR(OFFSET('Maximum minutes'!$C$1,T4557+1,-1+MATCH(G4557,OFFSET('Maximum minutes'!$C$1,T4557-1,0,1,50),0)),0)</f>
        <v>0</v>
      </c>
      <c r="W4557" s="38">
        <f t="shared" ca="1" si="142"/>
        <v>0</v>
      </c>
    </row>
    <row r="4558" spans="1:23" s="36" customFormat="1" ht="18.75">
      <c r="A4558" s="34"/>
      <c r="B4558" s="39"/>
      <c r="C4558" s="39"/>
      <c r="D4558" s="35"/>
      <c r="E4558" s="40"/>
      <c r="F4558" s="39"/>
      <c r="G4558" s="39"/>
      <c r="H4558" s="39"/>
      <c r="I4558" s="34"/>
      <c r="J4558" s="34"/>
      <c r="K4558" s="34"/>
      <c r="L4558" s="34"/>
      <c r="M4558" s="43" t="str">
        <f ca="1">IFERROR(OFFSET('Maximum minutes'!$C$1,T4558,MATCH(IF(G4558&lt;&gt;"",G4558,F4558),OFFSET('Maximum minutes'!$C$1,T4558-1,0,1,U4558+1),0)-1)*IF(OR(ISNUMBER(J4558),J4558="sans examen"),1,0)*IF(W4558&lt;MinDate,1,0),"")</f>
        <v/>
      </c>
      <c r="N4558" s="36">
        <f t="shared" ca="1" si="143"/>
        <v>0</v>
      </c>
      <c r="O4558" s="36" t="e">
        <f ca="1">LEFT(OFFSET(Lists!$Q$2,MATCH(E4558,Lists!$R$3:$R$19,0),0),4)</f>
        <v>#N/A</v>
      </c>
      <c r="P4558" s="36" t="e">
        <f ca="1">MATCH(O4558,Lists!$S$2:$S$640,1)</f>
        <v>#N/A</v>
      </c>
      <c r="Q4558" s="36" t="e">
        <f ca="1">MATCH(LEFT(OFFSET(Lists!$Q$2,MATCH(E4558,Lists!$R$3:$R$19,0)+1,0),4),Lists!$S$3:$S$640,1)</f>
        <v>#N/A</v>
      </c>
      <c r="R4558" s="36" t="e">
        <f ca="1">LEFT(OFFSET(Lists!$S$2,P4558-1+MATCH(F4558,OFFSET(Lists!$T$3,P4558-1,0,Q4558-P4558+1),0),0),6)</f>
        <v>#N/A</v>
      </c>
      <c r="S4558" s="36" t="e">
        <f ca="1">VLOOKUP(R4558,Lists!B:D,3,FALSE)</f>
        <v>#N/A</v>
      </c>
      <c r="T4558" s="36" t="str">
        <f>IF(F4558&lt;&gt;"",MATCH(R4558,'Maximum minutes'!B:B,0),"")</f>
        <v/>
      </c>
      <c r="U4558" s="36">
        <f ca="1">IF(F4558&lt;&gt;"",COUNTA(OFFSET('Maximum minutes'!$C$1,'Annexe A1 Cours'!T4558,0,1,50)),0)</f>
        <v>0</v>
      </c>
      <c r="V4558" s="37">
        <f ca="1">IFERROR(OFFSET('Maximum minutes'!$C$1,T4558+1,-1+MATCH(G4558,OFFSET('Maximum minutes'!$C$1,T4558-1,0,1,50),0)),0)</f>
        <v>0</v>
      </c>
      <c r="W4558" s="38">
        <f t="shared" ca="1" si="142"/>
        <v>0</v>
      </c>
    </row>
    <row r="4559" spans="1:23" s="36" customFormat="1" ht="18.75">
      <c r="A4559" s="34"/>
      <c r="B4559" s="39"/>
      <c r="C4559" s="39"/>
      <c r="D4559" s="35"/>
      <c r="E4559" s="40"/>
      <c r="F4559" s="39"/>
      <c r="G4559" s="39"/>
      <c r="H4559" s="39"/>
      <c r="I4559" s="34"/>
      <c r="J4559" s="34"/>
      <c r="K4559" s="34"/>
      <c r="L4559" s="34"/>
      <c r="M4559" s="43" t="str">
        <f ca="1">IFERROR(OFFSET('Maximum minutes'!$C$1,T4559,MATCH(IF(G4559&lt;&gt;"",G4559,F4559),OFFSET('Maximum minutes'!$C$1,T4559-1,0,1,U4559+1),0)-1)*IF(OR(ISNUMBER(J4559),J4559="sans examen"),1,0)*IF(W4559&lt;MinDate,1,0),"")</f>
        <v/>
      </c>
      <c r="N4559" s="36">
        <f t="shared" ca="1" si="143"/>
        <v>0</v>
      </c>
      <c r="O4559" s="36" t="e">
        <f ca="1">LEFT(OFFSET(Lists!$Q$2,MATCH(E4559,Lists!$R$3:$R$19,0),0),4)</f>
        <v>#N/A</v>
      </c>
      <c r="P4559" s="36" t="e">
        <f ca="1">MATCH(O4559,Lists!$S$2:$S$640,1)</f>
        <v>#N/A</v>
      </c>
      <c r="Q4559" s="36" t="e">
        <f ca="1">MATCH(LEFT(OFFSET(Lists!$Q$2,MATCH(E4559,Lists!$R$3:$R$19,0)+1,0),4),Lists!$S$3:$S$640,1)</f>
        <v>#N/A</v>
      </c>
      <c r="R4559" s="36" t="e">
        <f ca="1">LEFT(OFFSET(Lists!$S$2,P4559-1+MATCH(F4559,OFFSET(Lists!$T$3,P4559-1,0,Q4559-P4559+1),0),0),6)</f>
        <v>#N/A</v>
      </c>
      <c r="S4559" s="36" t="e">
        <f ca="1">VLOOKUP(R4559,Lists!B:D,3,FALSE)</f>
        <v>#N/A</v>
      </c>
      <c r="T4559" s="36" t="str">
        <f>IF(F4559&lt;&gt;"",MATCH(R4559,'Maximum minutes'!B:B,0),"")</f>
        <v/>
      </c>
      <c r="U4559" s="36">
        <f ca="1">IF(F4559&lt;&gt;"",COUNTA(OFFSET('Maximum minutes'!$C$1,'Annexe A1 Cours'!T4559,0,1,50)),0)</f>
        <v>0</v>
      </c>
      <c r="V4559" s="37">
        <f ca="1">IFERROR(OFFSET('Maximum minutes'!$C$1,T4559+1,-1+MATCH(G4559,OFFSET('Maximum minutes'!$C$1,T4559-1,0,1,50),0)),0)</f>
        <v>0</v>
      </c>
      <c r="W4559" s="38">
        <f t="shared" ca="1" si="142"/>
        <v>0</v>
      </c>
    </row>
    <row r="4560" spans="1:23" s="36" customFormat="1" ht="18.75">
      <c r="A4560" s="34"/>
      <c r="B4560" s="39"/>
      <c r="C4560" s="39"/>
      <c r="D4560" s="35"/>
      <c r="E4560" s="40"/>
      <c r="F4560" s="39"/>
      <c r="G4560" s="39"/>
      <c r="H4560" s="39"/>
      <c r="I4560" s="34"/>
      <c r="J4560" s="34"/>
      <c r="K4560" s="34"/>
      <c r="L4560" s="34"/>
      <c r="M4560" s="43" t="str">
        <f ca="1">IFERROR(OFFSET('Maximum minutes'!$C$1,T4560,MATCH(IF(G4560&lt;&gt;"",G4560,F4560),OFFSET('Maximum minutes'!$C$1,T4560-1,0,1,U4560+1),0)-1)*IF(OR(ISNUMBER(J4560),J4560="sans examen"),1,0)*IF(W4560&lt;MinDate,1,0),"")</f>
        <v/>
      </c>
      <c r="N4560" s="36">
        <f t="shared" ca="1" si="143"/>
        <v>0</v>
      </c>
      <c r="O4560" s="36" t="e">
        <f ca="1">LEFT(OFFSET(Lists!$Q$2,MATCH(E4560,Lists!$R$3:$R$19,0),0),4)</f>
        <v>#N/A</v>
      </c>
      <c r="P4560" s="36" t="e">
        <f ca="1">MATCH(O4560,Lists!$S$2:$S$640,1)</f>
        <v>#N/A</v>
      </c>
      <c r="Q4560" s="36" t="e">
        <f ca="1">MATCH(LEFT(OFFSET(Lists!$Q$2,MATCH(E4560,Lists!$R$3:$R$19,0)+1,0),4),Lists!$S$3:$S$640,1)</f>
        <v>#N/A</v>
      </c>
      <c r="R4560" s="36" t="e">
        <f ca="1">LEFT(OFFSET(Lists!$S$2,P4560-1+MATCH(F4560,OFFSET(Lists!$T$3,P4560-1,0,Q4560-P4560+1),0),0),6)</f>
        <v>#N/A</v>
      </c>
      <c r="S4560" s="36" t="e">
        <f ca="1">VLOOKUP(R4560,Lists!B:D,3,FALSE)</f>
        <v>#N/A</v>
      </c>
      <c r="T4560" s="36" t="str">
        <f>IF(F4560&lt;&gt;"",MATCH(R4560,'Maximum minutes'!B:B,0),"")</f>
        <v/>
      </c>
      <c r="U4560" s="36">
        <f ca="1">IF(F4560&lt;&gt;"",COUNTA(OFFSET('Maximum minutes'!$C$1,'Annexe A1 Cours'!T4560,0,1,50)),0)</f>
        <v>0</v>
      </c>
      <c r="V4560" s="37">
        <f ca="1">IFERROR(OFFSET('Maximum minutes'!$C$1,T4560+1,-1+MATCH(G4560,OFFSET('Maximum minutes'!$C$1,T4560-1,0,1,50),0)),0)</f>
        <v>0</v>
      </c>
      <c r="W4560" s="38">
        <f t="shared" ca="1" si="142"/>
        <v>0</v>
      </c>
    </row>
    <row r="4561" spans="1:23" s="36" customFormat="1" ht="18.75">
      <c r="A4561" s="34"/>
      <c r="B4561" s="39"/>
      <c r="C4561" s="39"/>
      <c r="D4561" s="35"/>
      <c r="E4561" s="40"/>
      <c r="F4561" s="39"/>
      <c r="G4561" s="39"/>
      <c r="H4561" s="39"/>
      <c r="I4561" s="34"/>
      <c r="J4561" s="34"/>
      <c r="K4561" s="34"/>
      <c r="L4561" s="34"/>
      <c r="M4561" s="43" t="str">
        <f ca="1">IFERROR(OFFSET('Maximum minutes'!$C$1,T4561,MATCH(IF(G4561&lt;&gt;"",G4561,F4561),OFFSET('Maximum minutes'!$C$1,T4561-1,0,1,U4561+1),0)-1)*IF(OR(ISNUMBER(J4561),J4561="sans examen"),1,0)*IF(W4561&lt;MinDate,1,0),"")</f>
        <v/>
      </c>
      <c r="N4561" s="36">
        <f t="shared" ca="1" si="143"/>
        <v>0</v>
      </c>
      <c r="O4561" s="36" t="e">
        <f ca="1">LEFT(OFFSET(Lists!$Q$2,MATCH(E4561,Lists!$R$3:$R$19,0),0),4)</f>
        <v>#N/A</v>
      </c>
      <c r="P4561" s="36" t="e">
        <f ca="1">MATCH(O4561,Lists!$S$2:$S$640,1)</f>
        <v>#N/A</v>
      </c>
      <c r="Q4561" s="36" t="e">
        <f ca="1">MATCH(LEFT(OFFSET(Lists!$Q$2,MATCH(E4561,Lists!$R$3:$R$19,0)+1,0),4),Lists!$S$3:$S$640,1)</f>
        <v>#N/A</v>
      </c>
      <c r="R4561" s="36" t="e">
        <f ca="1">LEFT(OFFSET(Lists!$S$2,P4561-1+MATCH(F4561,OFFSET(Lists!$T$3,P4561-1,0,Q4561-P4561+1),0),0),6)</f>
        <v>#N/A</v>
      </c>
      <c r="S4561" s="36" t="e">
        <f ca="1">VLOOKUP(R4561,Lists!B:D,3,FALSE)</f>
        <v>#N/A</v>
      </c>
      <c r="T4561" s="36" t="str">
        <f>IF(F4561&lt;&gt;"",MATCH(R4561,'Maximum minutes'!B:B,0),"")</f>
        <v/>
      </c>
      <c r="U4561" s="36">
        <f ca="1">IF(F4561&lt;&gt;"",COUNTA(OFFSET('Maximum minutes'!$C$1,'Annexe A1 Cours'!T4561,0,1,50)),0)</f>
        <v>0</v>
      </c>
      <c r="V4561" s="37">
        <f ca="1">IFERROR(OFFSET('Maximum minutes'!$C$1,T4561+1,-1+MATCH(G4561,OFFSET('Maximum minutes'!$C$1,T4561-1,0,1,50),0)),0)</f>
        <v>0</v>
      </c>
      <c r="W4561" s="38">
        <f t="shared" ca="1" si="142"/>
        <v>0</v>
      </c>
    </row>
    <row r="4562" spans="1:23" s="36" customFormat="1" ht="18.75">
      <c r="A4562" s="34"/>
      <c r="B4562" s="39"/>
      <c r="C4562" s="39"/>
      <c r="D4562" s="35"/>
      <c r="E4562" s="40"/>
      <c r="F4562" s="39"/>
      <c r="G4562" s="39"/>
      <c r="H4562" s="39"/>
      <c r="I4562" s="34"/>
      <c r="J4562" s="34"/>
      <c r="K4562" s="34"/>
      <c r="L4562" s="34"/>
      <c r="M4562" s="43" t="str">
        <f ca="1">IFERROR(OFFSET('Maximum minutes'!$C$1,T4562,MATCH(IF(G4562&lt;&gt;"",G4562,F4562),OFFSET('Maximum minutes'!$C$1,T4562-1,0,1,U4562+1),0)-1)*IF(OR(ISNUMBER(J4562),J4562="sans examen"),1,0)*IF(W4562&lt;MinDate,1,0),"")</f>
        <v/>
      </c>
      <c r="N4562" s="36">
        <f t="shared" ca="1" si="143"/>
        <v>0</v>
      </c>
      <c r="O4562" s="36" t="e">
        <f ca="1">LEFT(OFFSET(Lists!$Q$2,MATCH(E4562,Lists!$R$3:$R$19,0),0),4)</f>
        <v>#N/A</v>
      </c>
      <c r="P4562" s="36" t="e">
        <f ca="1">MATCH(O4562,Lists!$S$2:$S$640,1)</f>
        <v>#N/A</v>
      </c>
      <c r="Q4562" s="36" t="e">
        <f ca="1">MATCH(LEFT(OFFSET(Lists!$Q$2,MATCH(E4562,Lists!$R$3:$R$19,0)+1,0),4),Lists!$S$3:$S$640,1)</f>
        <v>#N/A</v>
      </c>
      <c r="R4562" s="36" t="e">
        <f ca="1">LEFT(OFFSET(Lists!$S$2,P4562-1+MATCH(F4562,OFFSET(Lists!$T$3,P4562-1,0,Q4562-P4562+1),0),0),6)</f>
        <v>#N/A</v>
      </c>
      <c r="S4562" s="36" t="e">
        <f ca="1">VLOOKUP(R4562,Lists!B:D,3,FALSE)</f>
        <v>#N/A</v>
      </c>
      <c r="T4562" s="36" t="str">
        <f>IF(F4562&lt;&gt;"",MATCH(R4562,'Maximum minutes'!B:B,0),"")</f>
        <v/>
      </c>
      <c r="U4562" s="36">
        <f ca="1">IF(F4562&lt;&gt;"",COUNTA(OFFSET('Maximum minutes'!$C$1,'Annexe A1 Cours'!T4562,0,1,50)),0)</f>
        <v>0</v>
      </c>
      <c r="V4562" s="37">
        <f ca="1">IFERROR(OFFSET('Maximum minutes'!$C$1,T4562+1,-1+MATCH(G4562,OFFSET('Maximum minutes'!$C$1,T4562-1,0,1,50),0)),0)</f>
        <v>0</v>
      </c>
      <c r="W4562" s="38">
        <f t="shared" ca="1" si="142"/>
        <v>0</v>
      </c>
    </row>
    <row r="4563" spans="1:23" s="36" customFormat="1" ht="18.75">
      <c r="A4563" s="34"/>
      <c r="B4563" s="39"/>
      <c r="C4563" s="39"/>
      <c r="D4563" s="35"/>
      <c r="E4563" s="40"/>
      <c r="F4563" s="39"/>
      <c r="G4563" s="39"/>
      <c r="H4563" s="39"/>
      <c r="I4563" s="34"/>
      <c r="J4563" s="34"/>
      <c r="K4563" s="34"/>
      <c r="L4563" s="34"/>
      <c r="M4563" s="43" t="str">
        <f ca="1">IFERROR(OFFSET('Maximum minutes'!$C$1,T4563,MATCH(IF(G4563&lt;&gt;"",G4563,F4563),OFFSET('Maximum minutes'!$C$1,T4563-1,0,1,U4563+1),0)-1)*IF(OR(ISNUMBER(J4563),J4563="sans examen"),1,0)*IF(W4563&lt;MinDate,1,0),"")</f>
        <v/>
      </c>
      <c r="N4563" s="36">
        <f t="shared" ca="1" si="143"/>
        <v>0</v>
      </c>
      <c r="O4563" s="36" t="e">
        <f ca="1">LEFT(OFFSET(Lists!$Q$2,MATCH(E4563,Lists!$R$3:$R$19,0),0),4)</f>
        <v>#N/A</v>
      </c>
      <c r="P4563" s="36" t="e">
        <f ca="1">MATCH(O4563,Lists!$S$2:$S$640,1)</f>
        <v>#N/A</v>
      </c>
      <c r="Q4563" s="36" t="e">
        <f ca="1">MATCH(LEFT(OFFSET(Lists!$Q$2,MATCH(E4563,Lists!$R$3:$R$19,0)+1,0),4),Lists!$S$3:$S$640,1)</f>
        <v>#N/A</v>
      </c>
      <c r="R4563" s="36" t="e">
        <f ca="1">LEFT(OFFSET(Lists!$S$2,P4563-1+MATCH(F4563,OFFSET(Lists!$T$3,P4563-1,0,Q4563-P4563+1),0),0),6)</f>
        <v>#N/A</v>
      </c>
      <c r="S4563" s="36" t="e">
        <f ca="1">VLOOKUP(R4563,Lists!B:D,3,FALSE)</f>
        <v>#N/A</v>
      </c>
      <c r="T4563" s="36" t="str">
        <f>IF(F4563&lt;&gt;"",MATCH(R4563,'Maximum minutes'!B:B,0),"")</f>
        <v/>
      </c>
      <c r="U4563" s="36">
        <f ca="1">IF(F4563&lt;&gt;"",COUNTA(OFFSET('Maximum minutes'!$C$1,'Annexe A1 Cours'!T4563,0,1,50)),0)</f>
        <v>0</v>
      </c>
      <c r="V4563" s="37">
        <f ca="1">IFERROR(OFFSET('Maximum minutes'!$C$1,T4563+1,-1+MATCH(G4563,OFFSET('Maximum minutes'!$C$1,T4563-1,0,1,50),0)),0)</f>
        <v>0</v>
      </c>
      <c r="W4563" s="38">
        <f t="shared" ca="1" si="142"/>
        <v>0</v>
      </c>
    </row>
    <row r="4564" spans="1:23" s="36" customFormat="1" ht="18.75">
      <c r="A4564" s="34"/>
      <c r="B4564" s="39"/>
      <c r="C4564" s="39"/>
      <c r="D4564" s="35"/>
      <c r="E4564" s="40"/>
      <c r="F4564" s="39"/>
      <c r="G4564" s="39"/>
      <c r="H4564" s="39"/>
      <c r="I4564" s="34"/>
      <c r="J4564" s="34"/>
      <c r="K4564" s="34"/>
      <c r="L4564" s="34"/>
      <c r="M4564" s="43" t="str">
        <f ca="1">IFERROR(OFFSET('Maximum minutes'!$C$1,T4564,MATCH(IF(G4564&lt;&gt;"",G4564,F4564),OFFSET('Maximum minutes'!$C$1,T4564-1,0,1,U4564+1),0)-1)*IF(OR(ISNUMBER(J4564),J4564="sans examen"),1,0)*IF(W4564&lt;MinDate,1,0),"")</f>
        <v/>
      </c>
      <c r="N4564" s="36">
        <f t="shared" ca="1" si="143"/>
        <v>0</v>
      </c>
      <c r="O4564" s="36" t="e">
        <f ca="1">LEFT(OFFSET(Lists!$Q$2,MATCH(E4564,Lists!$R$3:$R$19,0),0),4)</f>
        <v>#N/A</v>
      </c>
      <c r="P4564" s="36" t="e">
        <f ca="1">MATCH(O4564,Lists!$S$2:$S$640,1)</f>
        <v>#N/A</v>
      </c>
      <c r="Q4564" s="36" t="e">
        <f ca="1">MATCH(LEFT(OFFSET(Lists!$Q$2,MATCH(E4564,Lists!$R$3:$R$19,0)+1,0),4),Lists!$S$3:$S$640,1)</f>
        <v>#N/A</v>
      </c>
      <c r="R4564" s="36" t="e">
        <f ca="1">LEFT(OFFSET(Lists!$S$2,P4564-1+MATCH(F4564,OFFSET(Lists!$T$3,P4564-1,0,Q4564-P4564+1),0),0),6)</f>
        <v>#N/A</v>
      </c>
      <c r="S4564" s="36" t="e">
        <f ca="1">VLOOKUP(R4564,Lists!B:D,3,FALSE)</f>
        <v>#N/A</v>
      </c>
      <c r="T4564" s="36" t="str">
        <f>IF(F4564&lt;&gt;"",MATCH(R4564,'Maximum minutes'!B:B,0),"")</f>
        <v/>
      </c>
      <c r="U4564" s="36">
        <f ca="1">IF(F4564&lt;&gt;"",COUNTA(OFFSET('Maximum minutes'!$C$1,'Annexe A1 Cours'!T4564,0,1,50)),0)</f>
        <v>0</v>
      </c>
      <c r="V4564" s="37">
        <f ca="1">IFERROR(OFFSET('Maximum minutes'!$C$1,T4564+1,-1+MATCH(G4564,OFFSET('Maximum minutes'!$C$1,T4564-1,0,1,50),0)),0)</f>
        <v>0</v>
      </c>
      <c r="W4564" s="38">
        <f t="shared" ca="1" si="142"/>
        <v>0</v>
      </c>
    </row>
    <row r="4565" spans="1:23" s="36" customFormat="1" ht="18.75">
      <c r="A4565" s="34"/>
      <c r="B4565" s="39"/>
      <c r="C4565" s="39"/>
      <c r="D4565" s="35"/>
      <c r="E4565" s="40"/>
      <c r="F4565" s="39"/>
      <c r="G4565" s="39"/>
      <c r="H4565" s="39"/>
      <c r="I4565" s="34"/>
      <c r="J4565" s="34"/>
      <c r="K4565" s="34"/>
      <c r="L4565" s="34"/>
      <c r="M4565" s="43" t="str">
        <f ca="1">IFERROR(OFFSET('Maximum minutes'!$C$1,T4565,MATCH(IF(G4565&lt;&gt;"",G4565,F4565),OFFSET('Maximum minutes'!$C$1,T4565-1,0,1,U4565+1),0)-1)*IF(OR(ISNUMBER(J4565),J4565="sans examen"),1,0)*IF(W4565&lt;MinDate,1,0),"")</f>
        <v/>
      </c>
      <c r="N4565" s="36">
        <f t="shared" ca="1" si="143"/>
        <v>0</v>
      </c>
      <c r="O4565" s="36" t="e">
        <f ca="1">LEFT(OFFSET(Lists!$Q$2,MATCH(E4565,Lists!$R$3:$R$19,0),0),4)</f>
        <v>#N/A</v>
      </c>
      <c r="P4565" s="36" t="e">
        <f ca="1">MATCH(O4565,Lists!$S$2:$S$640,1)</f>
        <v>#N/A</v>
      </c>
      <c r="Q4565" s="36" t="e">
        <f ca="1">MATCH(LEFT(OFFSET(Lists!$Q$2,MATCH(E4565,Lists!$R$3:$R$19,0)+1,0),4),Lists!$S$3:$S$640,1)</f>
        <v>#N/A</v>
      </c>
      <c r="R4565" s="36" t="e">
        <f ca="1">LEFT(OFFSET(Lists!$S$2,P4565-1+MATCH(F4565,OFFSET(Lists!$T$3,P4565-1,0,Q4565-P4565+1),0),0),6)</f>
        <v>#N/A</v>
      </c>
      <c r="S4565" s="36" t="e">
        <f ca="1">VLOOKUP(R4565,Lists!B:D,3,FALSE)</f>
        <v>#N/A</v>
      </c>
      <c r="T4565" s="36" t="str">
        <f>IF(F4565&lt;&gt;"",MATCH(R4565,'Maximum minutes'!B:B,0),"")</f>
        <v/>
      </c>
      <c r="U4565" s="36">
        <f ca="1">IF(F4565&lt;&gt;"",COUNTA(OFFSET('Maximum minutes'!$C$1,'Annexe A1 Cours'!T4565,0,1,50)),0)</f>
        <v>0</v>
      </c>
      <c r="V4565" s="37">
        <f ca="1">IFERROR(OFFSET('Maximum minutes'!$C$1,T4565+1,-1+MATCH(G4565,OFFSET('Maximum minutes'!$C$1,T4565-1,0,1,50),0)),0)</f>
        <v>0</v>
      </c>
      <c r="W4565" s="38">
        <f t="shared" ca="1" si="142"/>
        <v>0</v>
      </c>
    </row>
    <row r="4566" spans="1:23" s="36" customFormat="1" ht="18.75">
      <c r="A4566" s="34"/>
      <c r="B4566" s="39"/>
      <c r="C4566" s="39"/>
      <c r="D4566" s="35"/>
      <c r="E4566" s="40"/>
      <c r="F4566" s="39"/>
      <c r="G4566" s="39"/>
      <c r="H4566" s="39"/>
      <c r="I4566" s="34"/>
      <c r="J4566" s="34"/>
      <c r="K4566" s="34"/>
      <c r="L4566" s="34"/>
      <c r="M4566" s="43" t="str">
        <f ca="1">IFERROR(OFFSET('Maximum minutes'!$C$1,T4566,MATCH(IF(G4566&lt;&gt;"",G4566,F4566),OFFSET('Maximum minutes'!$C$1,T4566-1,0,1,U4566+1),0)-1)*IF(OR(ISNUMBER(J4566),J4566="sans examen"),1,0)*IF(W4566&lt;MinDate,1,0),"")</f>
        <v/>
      </c>
      <c r="N4566" s="36">
        <f t="shared" ca="1" si="143"/>
        <v>0</v>
      </c>
      <c r="O4566" s="36" t="e">
        <f ca="1">LEFT(OFFSET(Lists!$Q$2,MATCH(E4566,Lists!$R$3:$R$19,0),0),4)</f>
        <v>#N/A</v>
      </c>
      <c r="P4566" s="36" t="e">
        <f ca="1">MATCH(O4566,Lists!$S$2:$S$640,1)</f>
        <v>#N/A</v>
      </c>
      <c r="Q4566" s="36" t="e">
        <f ca="1">MATCH(LEFT(OFFSET(Lists!$Q$2,MATCH(E4566,Lists!$R$3:$R$19,0)+1,0),4),Lists!$S$3:$S$640,1)</f>
        <v>#N/A</v>
      </c>
      <c r="R4566" s="36" t="e">
        <f ca="1">LEFT(OFFSET(Lists!$S$2,P4566-1+MATCH(F4566,OFFSET(Lists!$T$3,P4566-1,0,Q4566-P4566+1),0),0),6)</f>
        <v>#N/A</v>
      </c>
      <c r="S4566" s="36" t="e">
        <f ca="1">VLOOKUP(R4566,Lists!B:D,3,FALSE)</f>
        <v>#N/A</v>
      </c>
      <c r="T4566" s="36" t="str">
        <f>IF(F4566&lt;&gt;"",MATCH(R4566,'Maximum minutes'!B:B,0),"")</f>
        <v/>
      </c>
      <c r="U4566" s="36">
        <f ca="1">IF(F4566&lt;&gt;"",COUNTA(OFFSET('Maximum minutes'!$C$1,'Annexe A1 Cours'!T4566,0,1,50)),0)</f>
        <v>0</v>
      </c>
      <c r="V4566" s="37">
        <f ca="1">IFERROR(OFFSET('Maximum minutes'!$C$1,T4566+1,-1+MATCH(G4566,OFFSET('Maximum minutes'!$C$1,T4566-1,0,1,50),0)),0)</f>
        <v>0</v>
      </c>
      <c r="W4566" s="38">
        <f t="shared" ca="1" si="142"/>
        <v>0</v>
      </c>
    </row>
    <row r="4567" spans="1:23" s="36" customFormat="1" ht="18.75">
      <c r="A4567" s="34"/>
      <c r="B4567" s="39"/>
      <c r="C4567" s="39"/>
      <c r="D4567" s="35"/>
      <c r="E4567" s="40"/>
      <c r="F4567" s="39"/>
      <c r="G4567" s="39"/>
      <c r="H4567" s="39"/>
      <c r="I4567" s="34"/>
      <c r="J4567" s="34"/>
      <c r="K4567" s="34"/>
      <c r="L4567" s="34"/>
      <c r="M4567" s="43" t="str">
        <f ca="1">IFERROR(OFFSET('Maximum minutes'!$C$1,T4567,MATCH(IF(G4567&lt;&gt;"",G4567,F4567),OFFSET('Maximum minutes'!$C$1,T4567-1,0,1,U4567+1),0)-1)*IF(OR(ISNUMBER(J4567),J4567="sans examen"),1,0)*IF(W4567&lt;MinDate,1,0),"")</f>
        <v/>
      </c>
      <c r="N4567" s="36">
        <f t="shared" ca="1" si="143"/>
        <v>0</v>
      </c>
      <c r="O4567" s="36" t="e">
        <f ca="1">LEFT(OFFSET(Lists!$Q$2,MATCH(E4567,Lists!$R$3:$R$19,0),0),4)</f>
        <v>#N/A</v>
      </c>
      <c r="P4567" s="36" t="e">
        <f ca="1">MATCH(O4567,Lists!$S$2:$S$640,1)</f>
        <v>#N/A</v>
      </c>
      <c r="Q4567" s="36" t="e">
        <f ca="1">MATCH(LEFT(OFFSET(Lists!$Q$2,MATCH(E4567,Lists!$R$3:$R$19,0)+1,0),4),Lists!$S$3:$S$640,1)</f>
        <v>#N/A</v>
      </c>
      <c r="R4567" s="36" t="e">
        <f ca="1">LEFT(OFFSET(Lists!$S$2,P4567-1+MATCH(F4567,OFFSET(Lists!$T$3,P4567-1,0,Q4567-P4567+1),0),0),6)</f>
        <v>#N/A</v>
      </c>
      <c r="S4567" s="36" t="e">
        <f ca="1">VLOOKUP(R4567,Lists!B:D,3,FALSE)</f>
        <v>#N/A</v>
      </c>
      <c r="T4567" s="36" t="str">
        <f>IF(F4567&lt;&gt;"",MATCH(R4567,'Maximum minutes'!B:B,0),"")</f>
        <v/>
      </c>
      <c r="U4567" s="36">
        <f ca="1">IF(F4567&lt;&gt;"",COUNTA(OFFSET('Maximum minutes'!$C$1,'Annexe A1 Cours'!T4567,0,1,50)),0)</f>
        <v>0</v>
      </c>
      <c r="V4567" s="37">
        <f ca="1">IFERROR(OFFSET('Maximum minutes'!$C$1,T4567+1,-1+MATCH(G4567,OFFSET('Maximum minutes'!$C$1,T4567-1,0,1,50),0)),0)</f>
        <v>0</v>
      </c>
      <c r="W4567" s="38">
        <f t="shared" ca="1" si="142"/>
        <v>0</v>
      </c>
    </row>
    <row r="4568" spans="1:23" s="36" customFormat="1" ht="18.75">
      <c r="A4568" s="34"/>
      <c r="B4568" s="39"/>
      <c r="C4568" s="39"/>
      <c r="D4568" s="35"/>
      <c r="E4568" s="40"/>
      <c r="F4568" s="39"/>
      <c r="G4568" s="39"/>
      <c r="H4568" s="39"/>
      <c r="I4568" s="34"/>
      <c r="J4568" s="34"/>
      <c r="K4568" s="34"/>
      <c r="L4568" s="34"/>
      <c r="M4568" s="43" t="str">
        <f ca="1">IFERROR(OFFSET('Maximum minutes'!$C$1,T4568,MATCH(IF(G4568&lt;&gt;"",G4568,F4568),OFFSET('Maximum minutes'!$C$1,T4568-1,0,1,U4568+1),0)-1)*IF(OR(ISNUMBER(J4568),J4568="sans examen"),1,0)*IF(W4568&lt;MinDate,1,0),"")</f>
        <v/>
      </c>
      <c r="N4568" s="36">
        <f t="shared" ca="1" si="143"/>
        <v>0</v>
      </c>
      <c r="O4568" s="36" t="e">
        <f ca="1">LEFT(OFFSET(Lists!$Q$2,MATCH(E4568,Lists!$R$3:$R$19,0),0),4)</f>
        <v>#N/A</v>
      </c>
      <c r="P4568" s="36" t="e">
        <f ca="1">MATCH(O4568,Lists!$S$2:$S$640,1)</f>
        <v>#N/A</v>
      </c>
      <c r="Q4568" s="36" t="e">
        <f ca="1">MATCH(LEFT(OFFSET(Lists!$Q$2,MATCH(E4568,Lists!$R$3:$R$19,0)+1,0),4),Lists!$S$3:$S$640,1)</f>
        <v>#N/A</v>
      </c>
      <c r="R4568" s="36" t="e">
        <f ca="1">LEFT(OFFSET(Lists!$S$2,P4568-1+MATCH(F4568,OFFSET(Lists!$T$3,P4568-1,0,Q4568-P4568+1),0),0),6)</f>
        <v>#N/A</v>
      </c>
      <c r="S4568" s="36" t="e">
        <f ca="1">VLOOKUP(R4568,Lists!B:D,3,FALSE)</f>
        <v>#N/A</v>
      </c>
      <c r="T4568" s="36" t="str">
        <f>IF(F4568&lt;&gt;"",MATCH(R4568,'Maximum minutes'!B:B,0),"")</f>
        <v/>
      </c>
      <c r="U4568" s="36">
        <f ca="1">IF(F4568&lt;&gt;"",COUNTA(OFFSET('Maximum minutes'!$C$1,'Annexe A1 Cours'!T4568,0,1,50)),0)</f>
        <v>0</v>
      </c>
      <c r="V4568" s="37">
        <f ca="1">IFERROR(OFFSET('Maximum minutes'!$C$1,T4568+1,-1+MATCH(G4568,OFFSET('Maximum minutes'!$C$1,T4568-1,0,1,50),0)),0)</f>
        <v>0</v>
      </c>
      <c r="W4568" s="38">
        <f t="shared" ca="1" si="142"/>
        <v>0</v>
      </c>
    </row>
    <row r="4569" spans="1:23" s="36" customFormat="1" ht="18.75">
      <c r="A4569" s="34"/>
      <c r="B4569" s="39"/>
      <c r="C4569" s="39"/>
      <c r="D4569" s="35"/>
      <c r="E4569" s="40"/>
      <c r="F4569" s="39"/>
      <c r="G4569" s="39"/>
      <c r="H4569" s="39"/>
      <c r="I4569" s="34"/>
      <c r="J4569" s="34"/>
      <c r="K4569" s="34"/>
      <c r="L4569" s="34"/>
      <c r="M4569" s="43" t="str">
        <f ca="1">IFERROR(OFFSET('Maximum minutes'!$C$1,T4569,MATCH(IF(G4569&lt;&gt;"",G4569,F4569),OFFSET('Maximum minutes'!$C$1,T4569-1,0,1,U4569+1),0)-1)*IF(OR(ISNUMBER(J4569),J4569="sans examen"),1,0)*IF(W4569&lt;MinDate,1,0),"")</f>
        <v/>
      </c>
      <c r="N4569" s="36">
        <f t="shared" ca="1" si="143"/>
        <v>0</v>
      </c>
      <c r="O4569" s="36" t="e">
        <f ca="1">LEFT(OFFSET(Lists!$Q$2,MATCH(E4569,Lists!$R$3:$R$19,0),0),4)</f>
        <v>#N/A</v>
      </c>
      <c r="P4569" s="36" t="e">
        <f ca="1">MATCH(O4569,Lists!$S$2:$S$640,1)</f>
        <v>#N/A</v>
      </c>
      <c r="Q4569" s="36" t="e">
        <f ca="1">MATCH(LEFT(OFFSET(Lists!$Q$2,MATCH(E4569,Lists!$R$3:$R$19,0)+1,0),4),Lists!$S$3:$S$640,1)</f>
        <v>#N/A</v>
      </c>
      <c r="R4569" s="36" t="e">
        <f ca="1">LEFT(OFFSET(Lists!$S$2,P4569-1+MATCH(F4569,OFFSET(Lists!$T$3,P4569-1,0,Q4569-P4569+1),0),0),6)</f>
        <v>#N/A</v>
      </c>
      <c r="S4569" s="36" t="e">
        <f ca="1">VLOOKUP(R4569,Lists!B:D,3,FALSE)</f>
        <v>#N/A</v>
      </c>
      <c r="T4569" s="36" t="str">
        <f>IF(F4569&lt;&gt;"",MATCH(R4569,'Maximum minutes'!B:B,0),"")</f>
        <v/>
      </c>
      <c r="U4569" s="36">
        <f ca="1">IF(F4569&lt;&gt;"",COUNTA(OFFSET('Maximum minutes'!$C$1,'Annexe A1 Cours'!T4569,0,1,50)),0)</f>
        <v>0</v>
      </c>
      <c r="V4569" s="37">
        <f ca="1">IFERROR(OFFSET('Maximum minutes'!$C$1,T4569+1,-1+MATCH(G4569,OFFSET('Maximum minutes'!$C$1,T4569-1,0,1,50),0)),0)</f>
        <v>0</v>
      </c>
      <c r="W4569" s="38">
        <f t="shared" ca="1" si="142"/>
        <v>0</v>
      </c>
    </row>
    <row r="4570" spans="1:23" s="36" customFormat="1" ht="18.75">
      <c r="A4570" s="34"/>
      <c r="B4570" s="39"/>
      <c r="C4570" s="39"/>
      <c r="D4570" s="35"/>
      <c r="E4570" s="40"/>
      <c r="F4570" s="39"/>
      <c r="G4570" s="39"/>
      <c r="H4570" s="39"/>
      <c r="I4570" s="34"/>
      <c r="J4570" s="34"/>
      <c r="K4570" s="34"/>
      <c r="L4570" s="34"/>
      <c r="M4570" s="43" t="str">
        <f ca="1">IFERROR(OFFSET('Maximum minutes'!$C$1,T4570,MATCH(IF(G4570&lt;&gt;"",G4570,F4570),OFFSET('Maximum minutes'!$C$1,T4570-1,0,1,U4570+1),0)-1)*IF(OR(ISNUMBER(J4570),J4570="sans examen"),1,0)*IF(W4570&lt;MinDate,1,0),"")</f>
        <v/>
      </c>
      <c r="N4570" s="36">
        <f t="shared" ca="1" si="143"/>
        <v>0</v>
      </c>
      <c r="O4570" s="36" t="e">
        <f ca="1">LEFT(OFFSET(Lists!$Q$2,MATCH(E4570,Lists!$R$3:$R$19,0),0),4)</f>
        <v>#N/A</v>
      </c>
      <c r="P4570" s="36" t="e">
        <f ca="1">MATCH(O4570,Lists!$S$2:$S$640,1)</f>
        <v>#N/A</v>
      </c>
      <c r="Q4570" s="36" t="e">
        <f ca="1">MATCH(LEFT(OFFSET(Lists!$Q$2,MATCH(E4570,Lists!$R$3:$R$19,0)+1,0),4),Lists!$S$3:$S$640,1)</f>
        <v>#N/A</v>
      </c>
      <c r="R4570" s="36" t="e">
        <f ca="1">LEFT(OFFSET(Lists!$S$2,P4570-1+MATCH(F4570,OFFSET(Lists!$T$3,P4570-1,0,Q4570-P4570+1),0),0),6)</f>
        <v>#N/A</v>
      </c>
      <c r="S4570" s="36" t="e">
        <f ca="1">VLOOKUP(R4570,Lists!B:D,3,FALSE)</f>
        <v>#N/A</v>
      </c>
      <c r="T4570" s="36" t="str">
        <f>IF(F4570&lt;&gt;"",MATCH(R4570,'Maximum minutes'!B:B,0),"")</f>
        <v/>
      </c>
      <c r="U4570" s="36">
        <f ca="1">IF(F4570&lt;&gt;"",COUNTA(OFFSET('Maximum minutes'!$C$1,'Annexe A1 Cours'!T4570,0,1,50)),0)</f>
        <v>0</v>
      </c>
      <c r="V4570" s="37">
        <f ca="1">IFERROR(OFFSET('Maximum minutes'!$C$1,T4570+1,-1+MATCH(G4570,OFFSET('Maximum minutes'!$C$1,T4570-1,0,1,50),0)),0)</f>
        <v>0</v>
      </c>
      <c r="W4570" s="38">
        <f t="shared" ca="1" si="142"/>
        <v>0</v>
      </c>
    </row>
    <row r="4571" spans="1:23" s="36" customFormat="1" ht="18.75">
      <c r="A4571" s="34"/>
      <c r="B4571" s="39"/>
      <c r="C4571" s="39"/>
      <c r="D4571" s="35"/>
      <c r="E4571" s="40"/>
      <c r="F4571" s="39"/>
      <c r="G4571" s="39"/>
      <c r="H4571" s="39"/>
      <c r="I4571" s="34"/>
      <c r="J4571" s="34"/>
      <c r="K4571" s="34"/>
      <c r="L4571" s="34"/>
      <c r="M4571" s="43" t="str">
        <f ca="1">IFERROR(OFFSET('Maximum minutes'!$C$1,T4571,MATCH(IF(G4571&lt;&gt;"",G4571,F4571),OFFSET('Maximum minutes'!$C$1,T4571-1,0,1,U4571+1),0)-1)*IF(OR(ISNUMBER(J4571),J4571="sans examen"),1,0)*IF(W4571&lt;MinDate,1,0),"")</f>
        <v/>
      </c>
      <c r="N4571" s="36">
        <f t="shared" ca="1" si="143"/>
        <v>0</v>
      </c>
      <c r="O4571" s="36" t="e">
        <f ca="1">LEFT(OFFSET(Lists!$Q$2,MATCH(E4571,Lists!$R$3:$R$19,0),0),4)</f>
        <v>#N/A</v>
      </c>
      <c r="P4571" s="36" t="e">
        <f ca="1">MATCH(O4571,Lists!$S$2:$S$640,1)</f>
        <v>#N/A</v>
      </c>
      <c r="Q4571" s="36" t="e">
        <f ca="1">MATCH(LEFT(OFFSET(Lists!$Q$2,MATCH(E4571,Lists!$R$3:$R$19,0)+1,0),4),Lists!$S$3:$S$640,1)</f>
        <v>#N/A</v>
      </c>
      <c r="R4571" s="36" t="e">
        <f ca="1">LEFT(OFFSET(Lists!$S$2,P4571-1+MATCH(F4571,OFFSET(Lists!$T$3,P4571-1,0,Q4571-P4571+1),0),0),6)</f>
        <v>#N/A</v>
      </c>
      <c r="S4571" s="36" t="e">
        <f ca="1">VLOOKUP(R4571,Lists!B:D,3,FALSE)</f>
        <v>#N/A</v>
      </c>
      <c r="T4571" s="36" t="str">
        <f>IF(F4571&lt;&gt;"",MATCH(R4571,'Maximum minutes'!B:B,0),"")</f>
        <v/>
      </c>
      <c r="U4571" s="36">
        <f ca="1">IF(F4571&lt;&gt;"",COUNTA(OFFSET('Maximum minutes'!$C$1,'Annexe A1 Cours'!T4571,0,1,50)),0)</f>
        <v>0</v>
      </c>
      <c r="V4571" s="37">
        <f ca="1">IFERROR(OFFSET('Maximum minutes'!$C$1,T4571+1,-1+MATCH(G4571,OFFSET('Maximum minutes'!$C$1,T4571-1,0,1,50),0)),0)</f>
        <v>0</v>
      </c>
      <c r="W4571" s="38">
        <f t="shared" ca="1" si="142"/>
        <v>0</v>
      </c>
    </row>
    <row r="4572" spans="1:23" s="36" customFormat="1" ht="18.75">
      <c r="A4572" s="34"/>
      <c r="B4572" s="39"/>
      <c r="C4572" s="39"/>
      <c r="D4572" s="35"/>
      <c r="E4572" s="40"/>
      <c r="F4572" s="39"/>
      <c r="G4572" s="39"/>
      <c r="H4572" s="39"/>
      <c r="I4572" s="34"/>
      <c r="J4572" s="34"/>
      <c r="K4572" s="34"/>
      <c r="L4572" s="34"/>
      <c r="M4572" s="43" t="str">
        <f ca="1">IFERROR(OFFSET('Maximum minutes'!$C$1,T4572,MATCH(IF(G4572&lt;&gt;"",G4572,F4572),OFFSET('Maximum minutes'!$C$1,T4572-1,0,1,U4572+1),0)-1)*IF(OR(ISNUMBER(J4572),J4572="sans examen"),1,0)*IF(W4572&lt;MinDate,1,0),"")</f>
        <v/>
      </c>
      <c r="N4572" s="36">
        <f t="shared" ca="1" si="143"/>
        <v>0</v>
      </c>
      <c r="O4572" s="36" t="e">
        <f ca="1">LEFT(OFFSET(Lists!$Q$2,MATCH(E4572,Lists!$R$3:$R$19,0),0),4)</f>
        <v>#N/A</v>
      </c>
      <c r="P4572" s="36" t="e">
        <f ca="1">MATCH(O4572,Lists!$S$2:$S$640,1)</f>
        <v>#N/A</v>
      </c>
      <c r="Q4572" s="36" t="e">
        <f ca="1">MATCH(LEFT(OFFSET(Lists!$Q$2,MATCH(E4572,Lists!$R$3:$R$19,0)+1,0),4),Lists!$S$3:$S$640,1)</f>
        <v>#N/A</v>
      </c>
      <c r="R4572" s="36" t="e">
        <f ca="1">LEFT(OFFSET(Lists!$S$2,P4572-1+MATCH(F4572,OFFSET(Lists!$T$3,P4572-1,0,Q4572-P4572+1),0),0),6)</f>
        <v>#N/A</v>
      </c>
      <c r="S4572" s="36" t="e">
        <f ca="1">VLOOKUP(R4572,Lists!B:D,3,FALSE)</f>
        <v>#N/A</v>
      </c>
      <c r="T4572" s="36" t="str">
        <f>IF(F4572&lt;&gt;"",MATCH(R4572,'Maximum minutes'!B:B,0),"")</f>
        <v/>
      </c>
      <c r="U4572" s="36">
        <f ca="1">IF(F4572&lt;&gt;"",COUNTA(OFFSET('Maximum minutes'!$C$1,'Annexe A1 Cours'!T4572,0,1,50)),0)</f>
        <v>0</v>
      </c>
      <c r="V4572" s="37">
        <f ca="1">IFERROR(OFFSET('Maximum minutes'!$C$1,T4572+1,-1+MATCH(G4572,OFFSET('Maximum minutes'!$C$1,T4572-1,0,1,50),0)),0)</f>
        <v>0</v>
      </c>
      <c r="W4572" s="38">
        <f t="shared" ca="1" si="142"/>
        <v>0</v>
      </c>
    </row>
    <row r="4573" spans="1:23" s="36" customFormat="1" ht="18.75">
      <c r="A4573" s="34"/>
      <c r="B4573" s="39"/>
      <c r="C4573" s="39"/>
      <c r="D4573" s="35"/>
      <c r="E4573" s="40"/>
      <c r="F4573" s="39"/>
      <c r="G4573" s="39"/>
      <c r="H4573" s="39"/>
      <c r="I4573" s="34"/>
      <c r="J4573" s="34"/>
      <c r="K4573" s="34"/>
      <c r="L4573" s="34"/>
      <c r="M4573" s="43" t="str">
        <f ca="1">IFERROR(OFFSET('Maximum minutes'!$C$1,T4573,MATCH(IF(G4573&lt;&gt;"",G4573,F4573),OFFSET('Maximum minutes'!$C$1,T4573-1,0,1,U4573+1),0)-1)*IF(OR(ISNUMBER(J4573),J4573="sans examen"),1,0)*IF(W4573&lt;MinDate,1,0),"")</f>
        <v/>
      </c>
      <c r="N4573" s="36">
        <f t="shared" ca="1" si="143"/>
        <v>0</v>
      </c>
      <c r="O4573" s="36" t="e">
        <f ca="1">LEFT(OFFSET(Lists!$Q$2,MATCH(E4573,Lists!$R$3:$R$19,0),0),4)</f>
        <v>#N/A</v>
      </c>
      <c r="P4573" s="36" t="e">
        <f ca="1">MATCH(O4573,Lists!$S$2:$S$640,1)</f>
        <v>#N/A</v>
      </c>
      <c r="Q4573" s="36" t="e">
        <f ca="1">MATCH(LEFT(OFFSET(Lists!$Q$2,MATCH(E4573,Lists!$R$3:$R$19,0)+1,0),4),Lists!$S$3:$S$640,1)</f>
        <v>#N/A</v>
      </c>
      <c r="R4573" s="36" t="e">
        <f ca="1">LEFT(OFFSET(Lists!$S$2,P4573-1+MATCH(F4573,OFFSET(Lists!$T$3,P4573-1,0,Q4573-P4573+1),0),0),6)</f>
        <v>#N/A</v>
      </c>
      <c r="S4573" s="36" t="e">
        <f ca="1">VLOOKUP(R4573,Lists!B:D,3,FALSE)</f>
        <v>#N/A</v>
      </c>
      <c r="T4573" s="36" t="str">
        <f>IF(F4573&lt;&gt;"",MATCH(R4573,'Maximum minutes'!B:B,0),"")</f>
        <v/>
      </c>
      <c r="U4573" s="36">
        <f ca="1">IF(F4573&lt;&gt;"",COUNTA(OFFSET('Maximum minutes'!$C$1,'Annexe A1 Cours'!T4573,0,1,50)),0)</f>
        <v>0</v>
      </c>
      <c r="V4573" s="37">
        <f ca="1">IFERROR(OFFSET('Maximum minutes'!$C$1,T4573+1,-1+MATCH(G4573,OFFSET('Maximum minutes'!$C$1,T4573-1,0,1,50),0)),0)</f>
        <v>0</v>
      </c>
      <c r="W4573" s="38">
        <f t="shared" ca="1" si="142"/>
        <v>0</v>
      </c>
    </row>
    <row r="4574" spans="1:23" s="36" customFormat="1" ht="18.75">
      <c r="A4574" s="34"/>
      <c r="B4574" s="39"/>
      <c r="C4574" s="39"/>
      <c r="D4574" s="35"/>
      <c r="E4574" s="40"/>
      <c r="F4574" s="39"/>
      <c r="G4574" s="39"/>
      <c r="H4574" s="39"/>
      <c r="I4574" s="34"/>
      <c r="J4574" s="34"/>
      <c r="K4574" s="34"/>
      <c r="L4574" s="34"/>
      <c r="M4574" s="43" t="str">
        <f ca="1">IFERROR(OFFSET('Maximum minutes'!$C$1,T4574,MATCH(IF(G4574&lt;&gt;"",G4574,F4574),OFFSET('Maximum minutes'!$C$1,T4574-1,0,1,U4574+1),0)-1)*IF(OR(ISNUMBER(J4574),J4574="sans examen"),1,0)*IF(W4574&lt;MinDate,1,0),"")</f>
        <v/>
      </c>
      <c r="N4574" s="36">
        <f t="shared" ca="1" si="143"/>
        <v>0</v>
      </c>
      <c r="O4574" s="36" t="e">
        <f ca="1">LEFT(OFFSET(Lists!$Q$2,MATCH(E4574,Lists!$R$3:$R$19,0),0),4)</f>
        <v>#N/A</v>
      </c>
      <c r="P4574" s="36" t="e">
        <f ca="1">MATCH(O4574,Lists!$S$2:$S$640,1)</f>
        <v>#N/A</v>
      </c>
      <c r="Q4574" s="36" t="e">
        <f ca="1">MATCH(LEFT(OFFSET(Lists!$Q$2,MATCH(E4574,Lists!$R$3:$R$19,0)+1,0),4),Lists!$S$3:$S$640,1)</f>
        <v>#N/A</v>
      </c>
      <c r="R4574" s="36" t="e">
        <f ca="1">LEFT(OFFSET(Lists!$S$2,P4574-1+MATCH(F4574,OFFSET(Lists!$T$3,P4574-1,0,Q4574-P4574+1),0),0),6)</f>
        <v>#N/A</v>
      </c>
      <c r="S4574" s="36" t="e">
        <f ca="1">VLOOKUP(R4574,Lists!B:D,3,FALSE)</f>
        <v>#N/A</v>
      </c>
      <c r="T4574" s="36" t="str">
        <f>IF(F4574&lt;&gt;"",MATCH(R4574,'Maximum minutes'!B:B,0),"")</f>
        <v/>
      </c>
      <c r="U4574" s="36">
        <f ca="1">IF(F4574&lt;&gt;"",COUNTA(OFFSET('Maximum minutes'!$C$1,'Annexe A1 Cours'!T4574,0,1,50)),0)</f>
        <v>0</v>
      </c>
      <c r="V4574" s="37">
        <f ca="1">IFERROR(OFFSET('Maximum minutes'!$C$1,T4574+1,-1+MATCH(G4574,OFFSET('Maximum minutes'!$C$1,T4574-1,0,1,50),0)),0)</f>
        <v>0</v>
      </c>
      <c r="W4574" s="38">
        <f t="shared" ca="1" si="142"/>
        <v>0</v>
      </c>
    </row>
    <row r="4575" spans="1:23" s="36" customFormat="1" ht="18.75">
      <c r="A4575" s="34"/>
      <c r="B4575" s="39"/>
      <c r="C4575" s="39"/>
      <c r="D4575" s="35"/>
      <c r="E4575" s="40"/>
      <c r="F4575" s="39"/>
      <c r="G4575" s="39"/>
      <c r="H4575" s="39"/>
      <c r="I4575" s="34"/>
      <c r="J4575" s="34"/>
      <c r="K4575" s="34"/>
      <c r="L4575" s="34"/>
      <c r="M4575" s="43" t="str">
        <f ca="1">IFERROR(OFFSET('Maximum minutes'!$C$1,T4575,MATCH(IF(G4575&lt;&gt;"",G4575,F4575),OFFSET('Maximum minutes'!$C$1,T4575-1,0,1,U4575+1),0)-1)*IF(OR(ISNUMBER(J4575),J4575="sans examen"),1,0)*IF(W4575&lt;MinDate,1,0),"")</f>
        <v/>
      </c>
      <c r="N4575" s="36">
        <f t="shared" ca="1" si="143"/>
        <v>0</v>
      </c>
      <c r="O4575" s="36" t="e">
        <f ca="1">LEFT(OFFSET(Lists!$Q$2,MATCH(E4575,Lists!$R$3:$R$19,0),0),4)</f>
        <v>#N/A</v>
      </c>
      <c r="P4575" s="36" t="e">
        <f ca="1">MATCH(O4575,Lists!$S$2:$S$640,1)</f>
        <v>#N/A</v>
      </c>
      <c r="Q4575" s="36" t="e">
        <f ca="1">MATCH(LEFT(OFFSET(Lists!$Q$2,MATCH(E4575,Lists!$R$3:$R$19,0)+1,0),4),Lists!$S$3:$S$640,1)</f>
        <v>#N/A</v>
      </c>
      <c r="R4575" s="36" t="e">
        <f ca="1">LEFT(OFFSET(Lists!$S$2,P4575-1+MATCH(F4575,OFFSET(Lists!$T$3,P4575-1,0,Q4575-P4575+1),0),0),6)</f>
        <v>#N/A</v>
      </c>
      <c r="S4575" s="36" t="e">
        <f ca="1">VLOOKUP(R4575,Lists!B:D,3,FALSE)</f>
        <v>#N/A</v>
      </c>
      <c r="T4575" s="36" t="str">
        <f>IF(F4575&lt;&gt;"",MATCH(R4575,'Maximum minutes'!B:B,0),"")</f>
        <v/>
      </c>
      <c r="U4575" s="36">
        <f ca="1">IF(F4575&lt;&gt;"",COUNTA(OFFSET('Maximum minutes'!$C$1,'Annexe A1 Cours'!T4575,0,1,50)),0)</f>
        <v>0</v>
      </c>
      <c r="V4575" s="37">
        <f ca="1">IFERROR(OFFSET('Maximum minutes'!$C$1,T4575+1,-1+MATCH(G4575,OFFSET('Maximum minutes'!$C$1,T4575-1,0,1,50),0)),0)</f>
        <v>0</v>
      </c>
      <c r="W4575" s="38">
        <f t="shared" ca="1" si="142"/>
        <v>0</v>
      </c>
    </row>
    <row r="4576" spans="1:23" s="36" customFormat="1" ht="18.75">
      <c r="A4576" s="34"/>
      <c r="B4576" s="39"/>
      <c r="C4576" s="39"/>
      <c r="D4576" s="35"/>
      <c r="E4576" s="40"/>
      <c r="F4576" s="39"/>
      <c r="G4576" s="39"/>
      <c r="H4576" s="39"/>
      <c r="I4576" s="34"/>
      <c r="J4576" s="34"/>
      <c r="K4576" s="34"/>
      <c r="L4576" s="34"/>
      <c r="M4576" s="43" t="str">
        <f ca="1">IFERROR(OFFSET('Maximum minutes'!$C$1,T4576,MATCH(IF(G4576&lt;&gt;"",G4576,F4576),OFFSET('Maximum minutes'!$C$1,T4576-1,0,1,U4576+1),0)-1)*IF(OR(ISNUMBER(J4576),J4576="sans examen"),1,0)*IF(W4576&lt;MinDate,1,0),"")</f>
        <v/>
      </c>
      <c r="N4576" s="36">
        <f t="shared" ca="1" si="143"/>
        <v>0</v>
      </c>
      <c r="O4576" s="36" t="e">
        <f ca="1">LEFT(OFFSET(Lists!$Q$2,MATCH(E4576,Lists!$R$3:$R$19,0),0),4)</f>
        <v>#N/A</v>
      </c>
      <c r="P4576" s="36" t="e">
        <f ca="1">MATCH(O4576,Lists!$S$2:$S$640,1)</f>
        <v>#N/A</v>
      </c>
      <c r="Q4576" s="36" t="e">
        <f ca="1">MATCH(LEFT(OFFSET(Lists!$Q$2,MATCH(E4576,Lists!$R$3:$R$19,0)+1,0),4),Lists!$S$3:$S$640,1)</f>
        <v>#N/A</v>
      </c>
      <c r="R4576" s="36" t="e">
        <f ca="1">LEFT(OFFSET(Lists!$S$2,P4576-1+MATCH(F4576,OFFSET(Lists!$T$3,P4576-1,0,Q4576-P4576+1),0),0),6)</f>
        <v>#N/A</v>
      </c>
      <c r="S4576" s="36" t="e">
        <f ca="1">VLOOKUP(R4576,Lists!B:D,3,FALSE)</f>
        <v>#N/A</v>
      </c>
      <c r="T4576" s="36" t="str">
        <f>IF(F4576&lt;&gt;"",MATCH(R4576,'Maximum minutes'!B:B,0),"")</f>
        <v/>
      </c>
      <c r="U4576" s="36">
        <f ca="1">IF(F4576&lt;&gt;"",COUNTA(OFFSET('Maximum minutes'!$C$1,'Annexe A1 Cours'!T4576,0,1,50)),0)</f>
        <v>0</v>
      </c>
      <c r="V4576" s="37">
        <f ca="1">IFERROR(OFFSET('Maximum minutes'!$C$1,T4576+1,-1+MATCH(G4576,OFFSET('Maximum minutes'!$C$1,T4576-1,0,1,50),0)),0)</f>
        <v>0</v>
      </c>
      <c r="W4576" s="38">
        <f t="shared" ca="1" si="142"/>
        <v>0</v>
      </c>
    </row>
    <row r="4577" spans="1:23" s="36" customFormat="1" ht="18.75">
      <c r="A4577" s="34"/>
      <c r="B4577" s="39"/>
      <c r="C4577" s="39"/>
      <c r="D4577" s="35"/>
      <c r="E4577" s="40"/>
      <c r="F4577" s="39"/>
      <c r="G4577" s="39"/>
      <c r="H4577" s="39"/>
      <c r="I4577" s="34"/>
      <c r="J4577" s="34"/>
      <c r="K4577" s="34"/>
      <c r="L4577" s="34"/>
      <c r="M4577" s="43" t="str">
        <f ca="1">IFERROR(OFFSET('Maximum minutes'!$C$1,T4577,MATCH(IF(G4577&lt;&gt;"",G4577,F4577),OFFSET('Maximum minutes'!$C$1,T4577-1,0,1,U4577+1),0)-1)*IF(OR(ISNUMBER(J4577),J4577="sans examen"),1,0)*IF(W4577&lt;MinDate,1,0),"")</f>
        <v/>
      </c>
      <c r="N4577" s="36">
        <f t="shared" ca="1" si="143"/>
        <v>0</v>
      </c>
      <c r="O4577" s="36" t="e">
        <f ca="1">LEFT(OFFSET(Lists!$Q$2,MATCH(E4577,Lists!$R$3:$R$19,0),0),4)</f>
        <v>#N/A</v>
      </c>
      <c r="P4577" s="36" t="e">
        <f ca="1">MATCH(O4577,Lists!$S$2:$S$640,1)</f>
        <v>#N/A</v>
      </c>
      <c r="Q4577" s="36" t="e">
        <f ca="1">MATCH(LEFT(OFFSET(Lists!$Q$2,MATCH(E4577,Lists!$R$3:$R$19,0)+1,0),4),Lists!$S$3:$S$640,1)</f>
        <v>#N/A</v>
      </c>
      <c r="R4577" s="36" t="e">
        <f ca="1">LEFT(OFFSET(Lists!$S$2,P4577-1+MATCH(F4577,OFFSET(Lists!$T$3,P4577-1,0,Q4577-P4577+1),0),0),6)</f>
        <v>#N/A</v>
      </c>
      <c r="S4577" s="36" t="e">
        <f ca="1">VLOOKUP(R4577,Lists!B:D,3,FALSE)</f>
        <v>#N/A</v>
      </c>
      <c r="T4577" s="36" t="str">
        <f>IF(F4577&lt;&gt;"",MATCH(R4577,'Maximum minutes'!B:B,0),"")</f>
        <v/>
      </c>
      <c r="U4577" s="36">
        <f ca="1">IF(F4577&lt;&gt;"",COUNTA(OFFSET('Maximum minutes'!$C$1,'Annexe A1 Cours'!T4577,0,1,50)),0)</f>
        <v>0</v>
      </c>
      <c r="V4577" s="37">
        <f ca="1">IFERROR(OFFSET('Maximum minutes'!$C$1,T4577+1,-1+MATCH(G4577,OFFSET('Maximum minutes'!$C$1,T4577-1,0,1,50),0)),0)</f>
        <v>0</v>
      </c>
      <c r="W4577" s="38">
        <f t="shared" ca="1" si="142"/>
        <v>0</v>
      </c>
    </row>
    <row r="4578" spans="1:23" s="36" customFormat="1" ht="18.75">
      <c r="A4578" s="34"/>
      <c r="B4578" s="39"/>
      <c r="C4578" s="39"/>
      <c r="D4578" s="35"/>
      <c r="E4578" s="40"/>
      <c r="F4578" s="39"/>
      <c r="G4578" s="39"/>
      <c r="H4578" s="39"/>
      <c r="I4578" s="34"/>
      <c r="J4578" s="34"/>
      <c r="K4578" s="34"/>
      <c r="L4578" s="34"/>
      <c r="M4578" s="43" t="str">
        <f ca="1">IFERROR(OFFSET('Maximum minutes'!$C$1,T4578,MATCH(IF(G4578&lt;&gt;"",G4578,F4578),OFFSET('Maximum minutes'!$C$1,T4578-1,0,1,U4578+1),0)-1)*IF(OR(ISNUMBER(J4578),J4578="sans examen"),1,0)*IF(W4578&lt;MinDate,1,0),"")</f>
        <v/>
      </c>
      <c r="N4578" s="36">
        <f t="shared" ca="1" si="143"/>
        <v>0</v>
      </c>
      <c r="O4578" s="36" t="e">
        <f ca="1">LEFT(OFFSET(Lists!$Q$2,MATCH(E4578,Lists!$R$3:$R$19,0),0),4)</f>
        <v>#N/A</v>
      </c>
      <c r="P4578" s="36" t="e">
        <f ca="1">MATCH(O4578,Lists!$S$2:$S$640,1)</f>
        <v>#N/A</v>
      </c>
      <c r="Q4578" s="36" t="e">
        <f ca="1">MATCH(LEFT(OFFSET(Lists!$Q$2,MATCH(E4578,Lists!$R$3:$R$19,0)+1,0),4),Lists!$S$3:$S$640,1)</f>
        <v>#N/A</v>
      </c>
      <c r="R4578" s="36" t="e">
        <f ca="1">LEFT(OFFSET(Lists!$S$2,P4578-1+MATCH(F4578,OFFSET(Lists!$T$3,P4578-1,0,Q4578-P4578+1),0),0),6)</f>
        <v>#N/A</v>
      </c>
      <c r="S4578" s="36" t="e">
        <f ca="1">VLOOKUP(R4578,Lists!B:D,3,FALSE)</f>
        <v>#N/A</v>
      </c>
      <c r="T4578" s="36" t="str">
        <f>IF(F4578&lt;&gt;"",MATCH(R4578,'Maximum minutes'!B:B,0),"")</f>
        <v/>
      </c>
      <c r="U4578" s="36">
        <f ca="1">IF(F4578&lt;&gt;"",COUNTA(OFFSET('Maximum minutes'!$C$1,'Annexe A1 Cours'!T4578,0,1,50)),0)</f>
        <v>0</v>
      </c>
      <c r="V4578" s="37">
        <f ca="1">IFERROR(OFFSET('Maximum minutes'!$C$1,T4578+1,-1+MATCH(G4578,OFFSET('Maximum minutes'!$C$1,T4578-1,0,1,50),0)),0)</f>
        <v>0</v>
      </c>
      <c r="W4578" s="38">
        <f t="shared" ca="1" si="142"/>
        <v>0</v>
      </c>
    </row>
    <row r="4579" spans="1:23" s="36" customFormat="1" ht="18.75">
      <c r="A4579" s="34"/>
      <c r="B4579" s="39"/>
      <c r="C4579" s="39"/>
      <c r="D4579" s="35"/>
      <c r="E4579" s="40"/>
      <c r="F4579" s="39"/>
      <c r="G4579" s="39"/>
      <c r="H4579" s="39"/>
      <c r="I4579" s="34"/>
      <c r="J4579" s="34"/>
      <c r="K4579" s="34"/>
      <c r="L4579" s="34"/>
      <c r="M4579" s="43" t="str">
        <f ca="1">IFERROR(OFFSET('Maximum minutes'!$C$1,T4579,MATCH(IF(G4579&lt;&gt;"",G4579,F4579),OFFSET('Maximum minutes'!$C$1,T4579-1,0,1,U4579+1),0)-1)*IF(OR(ISNUMBER(J4579),J4579="sans examen"),1,0)*IF(W4579&lt;MinDate,1,0),"")</f>
        <v/>
      </c>
      <c r="N4579" s="36">
        <f t="shared" ca="1" si="143"/>
        <v>0</v>
      </c>
      <c r="O4579" s="36" t="e">
        <f ca="1">LEFT(OFFSET(Lists!$Q$2,MATCH(E4579,Lists!$R$3:$R$19,0),0),4)</f>
        <v>#N/A</v>
      </c>
      <c r="P4579" s="36" t="e">
        <f ca="1">MATCH(O4579,Lists!$S$2:$S$640,1)</f>
        <v>#N/A</v>
      </c>
      <c r="Q4579" s="36" t="e">
        <f ca="1">MATCH(LEFT(OFFSET(Lists!$Q$2,MATCH(E4579,Lists!$R$3:$R$19,0)+1,0),4),Lists!$S$3:$S$640,1)</f>
        <v>#N/A</v>
      </c>
      <c r="R4579" s="36" t="e">
        <f ca="1">LEFT(OFFSET(Lists!$S$2,P4579-1+MATCH(F4579,OFFSET(Lists!$T$3,P4579-1,0,Q4579-P4579+1),0),0),6)</f>
        <v>#N/A</v>
      </c>
      <c r="S4579" s="36" t="e">
        <f ca="1">VLOOKUP(R4579,Lists!B:D,3,FALSE)</f>
        <v>#N/A</v>
      </c>
      <c r="T4579" s="36" t="str">
        <f>IF(F4579&lt;&gt;"",MATCH(R4579,'Maximum minutes'!B:B,0),"")</f>
        <v/>
      </c>
      <c r="U4579" s="36">
        <f ca="1">IF(F4579&lt;&gt;"",COUNTA(OFFSET('Maximum minutes'!$C$1,'Annexe A1 Cours'!T4579,0,1,50)),0)</f>
        <v>0</v>
      </c>
      <c r="V4579" s="37">
        <f ca="1">IFERROR(OFFSET('Maximum minutes'!$C$1,T4579+1,-1+MATCH(G4579,OFFSET('Maximum minutes'!$C$1,T4579-1,0,1,50),0)),0)</f>
        <v>0</v>
      </c>
      <c r="W4579" s="38">
        <f t="shared" ca="1" si="142"/>
        <v>0</v>
      </c>
    </row>
    <row r="4580" spans="1:23" s="36" customFormat="1" ht="18.75">
      <c r="A4580" s="34"/>
      <c r="B4580" s="39"/>
      <c r="C4580" s="39"/>
      <c r="D4580" s="35"/>
      <c r="E4580" s="40"/>
      <c r="F4580" s="39"/>
      <c r="G4580" s="39"/>
      <c r="H4580" s="39"/>
      <c r="I4580" s="34"/>
      <c r="J4580" s="34"/>
      <c r="K4580" s="34"/>
      <c r="L4580" s="34"/>
      <c r="M4580" s="43" t="str">
        <f ca="1">IFERROR(OFFSET('Maximum minutes'!$C$1,T4580,MATCH(IF(G4580&lt;&gt;"",G4580,F4580),OFFSET('Maximum minutes'!$C$1,T4580-1,0,1,U4580+1),0)-1)*IF(OR(ISNUMBER(J4580),J4580="sans examen"),1,0)*IF(W4580&lt;MinDate,1,0),"")</f>
        <v/>
      </c>
      <c r="N4580" s="36">
        <f t="shared" ca="1" si="143"/>
        <v>0</v>
      </c>
      <c r="O4580" s="36" t="e">
        <f ca="1">LEFT(OFFSET(Lists!$Q$2,MATCH(E4580,Lists!$R$3:$R$19,0),0),4)</f>
        <v>#N/A</v>
      </c>
      <c r="P4580" s="36" t="e">
        <f ca="1">MATCH(O4580,Lists!$S$2:$S$640,1)</f>
        <v>#N/A</v>
      </c>
      <c r="Q4580" s="36" t="e">
        <f ca="1">MATCH(LEFT(OFFSET(Lists!$Q$2,MATCH(E4580,Lists!$R$3:$R$19,0)+1,0),4),Lists!$S$3:$S$640,1)</f>
        <v>#N/A</v>
      </c>
      <c r="R4580" s="36" t="e">
        <f ca="1">LEFT(OFFSET(Lists!$S$2,P4580-1+MATCH(F4580,OFFSET(Lists!$T$3,P4580-1,0,Q4580-P4580+1),0),0),6)</f>
        <v>#N/A</v>
      </c>
      <c r="S4580" s="36" t="e">
        <f ca="1">VLOOKUP(R4580,Lists!B:D,3,FALSE)</f>
        <v>#N/A</v>
      </c>
      <c r="T4580" s="36" t="str">
        <f>IF(F4580&lt;&gt;"",MATCH(R4580,'Maximum minutes'!B:B,0),"")</f>
        <v/>
      </c>
      <c r="U4580" s="36">
        <f ca="1">IF(F4580&lt;&gt;"",COUNTA(OFFSET('Maximum minutes'!$C$1,'Annexe A1 Cours'!T4580,0,1,50)),0)</f>
        <v>0</v>
      </c>
      <c r="V4580" s="37">
        <f ca="1">IFERROR(OFFSET('Maximum minutes'!$C$1,T4580+1,-1+MATCH(G4580,OFFSET('Maximum minutes'!$C$1,T4580-1,0,1,50),0)),0)</f>
        <v>0</v>
      </c>
      <c r="W4580" s="38">
        <f t="shared" ca="1" si="142"/>
        <v>0</v>
      </c>
    </row>
    <row r="4581" spans="1:23" s="36" customFormat="1" ht="18.75">
      <c r="A4581" s="34"/>
      <c r="B4581" s="39"/>
      <c r="C4581" s="39"/>
      <c r="D4581" s="35"/>
      <c r="E4581" s="40"/>
      <c r="F4581" s="39"/>
      <c r="G4581" s="39"/>
      <c r="H4581" s="39"/>
      <c r="I4581" s="34"/>
      <c r="J4581" s="34"/>
      <c r="K4581" s="34"/>
      <c r="L4581" s="34"/>
      <c r="M4581" s="43" t="str">
        <f ca="1">IFERROR(OFFSET('Maximum minutes'!$C$1,T4581,MATCH(IF(G4581&lt;&gt;"",G4581,F4581),OFFSET('Maximum minutes'!$C$1,T4581-1,0,1,U4581+1),0)-1)*IF(OR(ISNUMBER(J4581),J4581="sans examen"),1,0)*IF(W4581&lt;MinDate,1,0),"")</f>
        <v/>
      </c>
      <c r="N4581" s="36">
        <f t="shared" ca="1" si="143"/>
        <v>0</v>
      </c>
      <c r="O4581" s="36" t="e">
        <f ca="1">LEFT(OFFSET(Lists!$Q$2,MATCH(E4581,Lists!$R$3:$R$19,0),0),4)</f>
        <v>#N/A</v>
      </c>
      <c r="P4581" s="36" t="e">
        <f ca="1">MATCH(O4581,Lists!$S$2:$S$640,1)</f>
        <v>#N/A</v>
      </c>
      <c r="Q4581" s="36" t="e">
        <f ca="1">MATCH(LEFT(OFFSET(Lists!$Q$2,MATCH(E4581,Lists!$R$3:$R$19,0)+1,0),4),Lists!$S$3:$S$640,1)</f>
        <v>#N/A</v>
      </c>
      <c r="R4581" s="36" t="e">
        <f ca="1">LEFT(OFFSET(Lists!$S$2,P4581-1+MATCH(F4581,OFFSET(Lists!$T$3,P4581-1,0,Q4581-P4581+1),0),0),6)</f>
        <v>#N/A</v>
      </c>
      <c r="S4581" s="36" t="e">
        <f ca="1">VLOOKUP(R4581,Lists!B:D,3,FALSE)</f>
        <v>#N/A</v>
      </c>
      <c r="T4581" s="36" t="str">
        <f>IF(F4581&lt;&gt;"",MATCH(R4581,'Maximum minutes'!B:B,0),"")</f>
        <v/>
      </c>
      <c r="U4581" s="36">
        <f ca="1">IF(F4581&lt;&gt;"",COUNTA(OFFSET('Maximum minutes'!$C$1,'Annexe A1 Cours'!T4581,0,1,50)),0)</f>
        <v>0</v>
      </c>
      <c r="V4581" s="37">
        <f ca="1">IFERROR(OFFSET('Maximum minutes'!$C$1,T4581+1,-1+MATCH(G4581,OFFSET('Maximum minutes'!$C$1,T4581-1,0,1,50),0)),0)</f>
        <v>0</v>
      </c>
      <c r="W4581" s="38">
        <f t="shared" ca="1" si="142"/>
        <v>0</v>
      </c>
    </row>
    <row r="4582" spans="1:23" s="36" customFormat="1" ht="18.75">
      <c r="A4582" s="34"/>
      <c r="B4582" s="39"/>
      <c r="C4582" s="39"/>
      <c r="D4582" s="35"/>
      <c r="E4582" s="40"/>
      <c r="F4582" s="39"/>
      <c r="G4582" s="39"/>
      <c r="H4582" s="39"/>
      <c r="I4582" s="34"/>
      <c r="J4582" s="34"/>
      <c r="K4582" s="34"/>
      <c r="L4582" s="34"/>
      <c r="M4582" s="43" t="str">
        <f ca="1">IFERROR(OFFSET('Maximum minutes'!$C$1,T4582,MATCH(IF(G4582&lt;&gt;"",G4582,F4582),OFFSET('Maximum minutes'!$C$1,T4582-1,0,1,U4582+1),0)-1)*IF(OR(ISNUMBER(J4582),J4582="sans examen"),1,0)*IF(W4582&lt;MinDate,1,0),"")</f>
        <v/>
      </c>
      <c r="N4582" s="36">
        <f t="shared" ca="1" si="143"/>
        <v>0</v>
      </c>
      <c r="O4582" s="36" t="e">
        <f ca="1">LEFT(OFFSET(Lists!$Q$2,MATCH(E4582,Lists!$R$3:$R$19,0),0),4)</f>
        <v>#N/A</v>
      </c>
      <c r="P4582" s="36" t="e">
        <f ca="1">MATCH(O4582,Lists!$S$2:$S$640,1)</f>
        <v>#N/A</v>
      </c>
      <c r="Q4582" s="36" t="e">
        <f ca="1">MATCH(LEFT(OFFSET(Lists!$Q$2,MATCH(E4582,Lists!$R$3:$R$19,0)+1,0),4),Lists!$S$3:$S$640,1)</f>
        <v>#N/A</v>
      </c>
      <c r="R4582" s="36" t="e">
        <f ca="1">LEFT(OFFSET(Lists!$S$2,P4582-1+MATCH(F4582,OFFSET(Lists!$T$3,P4582-1,0,Q4582-P4582+1),0),0),6)</f>
        <v>#N/A</v>
      </c>
      <c r="S4582" s="36" t="e">
        <f ca="1">VLOOKUP(R4582,Lists!B:D,3,FALSE)</f>
        <v>#N/A</v>
      </c>
      <c r="T4582" s="36" t="str">
        <f>IF(F4582&lt;&gt;"",MATCH(R4582,'Maximum minutes'!B:B,0),"")</f>
        <v/>
      </c>
      <c r="U4582" s="36">
        <f ca="1">IF(F4582&lt;&gt;"",COUNTA(OFFSET('Maximum minutes'!$C$1,'Annexe A1 Cours'!T4582,0,1,50)),0)</f>
        <v>0</v>
      </c>
      <c r="V4582" s="37">
        <f ca="1">IFERROR(OFFSET('Maximum minutes'!$C$1,T4582+1,-1+MATCH(G4582,OFFSET('Maximum minutes'!$C$1,T4582-1,0,1,50),0)),0)</f>
        <v>0</v>
      </c>
      <c r="W4582" s="38">
        <f t="shared" ca="1" si="142"/>
        <v>0</v>
      </c>
    </row>
    <row r="4583" spans="1:23" s="36" customFormat="1" ht="18.75">
      <c r="A4583" s="34"/>
      <c r="B4583" s="39"/>
      <c r="C4583" s="39"/>
      <c r="D4583" s="35"/>
      <c r="E4583" s="40"/>
      <c r="F4583" s="39"/>
      <c r="G4583" s="39"/>
      <c r="H4583" s="39"/>
      <c r="I4583" s="34"/>
      <c r="J4583" s="34"/>
      <c r="K4583" s="34"/>
      <c r="L4583" s="34"/>
      <c r="M4583" s="43" t="str">
        <f ca="1">IFERROR(OFFSET('Maximum minutes'!$C$1,T4583,MATCH(IF(G4583&lt;&gt;"",G4583,F4583),OFFSET('Maximum minutes'!$C$1,T4583-1,0,1,U4583+1),0)-1)*IF(OR(ISNUMBER(J4583),J4583="sans examen"),1,0)*IF(W4583&lt;MinDate,1,0),"")</f>
        <v/>
      </c>
      <c r="N4583" s="36">
        <f t="shared" ca="1" si="143"/>
        <v>0</v>
      </c>
      <c r="O4583" s="36" t="e">
        <f ca="1">LEFT(OFFSET(Lists!$Q$2,MATCH(E4583,Lists!$R$3:$R$19,0),0),4)</f>
        <v>#N/A</v>
      </c>
      <c r="P4583" s="36" t="e">
        <f ca="1">MATCH(O4583,Lists!$S$2:$S$640,1)</f>
        <v>#N/A</v>
      </c>
      <c r="Q4583" s="36" t="e">
        <f ca="1">MATCH(LEFT(OFFSET(Lists!$Q$2,MATCH(E4583,Lists!$R$3:$R$19,0)+1,0),4),Lists!$S$3:$S$640,1)</f>
        <v>#N/A</v>
      </c>
      <c r="R4583" s="36" t="e">
        <f ca="1">LEFT(OFFSET(Lists!$S$2,P4583-1+MATCH(F4583,OFFSET(Lists!$T$3,P4583-1,0,Q4583-P4583+1),0),0),6)</f>
        <v>#N/A</v>
      </c>
      <c r="S4583" s="36" t="e">
        <f ca="1">VLOOKUP(R4583,Lists!B:D,3,FALSE)</f>
        <v>#N/A</v>
      </c>
      <c r="T4583" s="36" t="str">
        <f>IF(F4583&lt;&gt;"",MATCH(R4583,'Maximum minutes'!B:B,0),"")</f>
        <v/>
      </c>
      <c r="U4583" s="36">
        <f ca="1">IF(F4583&lt;&gt;"",COUNTA(OFFSET('Maximum minutes'!$C$1,'Annexe A1 Cours'!T4583,0,1,50)),0)</f>
        <v>0</v>
      </c>
      <c r="V4583" s="37">
        <f ca="1">IFERROR(OFFSET('Maximum minutes'!$C$1,T4583+1,-1+MATCH(G4583,OFFSET('Maximum minutes'!$C$1,T4583-1,0,1,50),0)),0)</f>
        <v>0</v>
      </c>
      <c r="W4583" s="38">
        <f t="shared" ca="1" si="142"/>
        <v>0</v>
      </c>
    </row>
    <row r="4584" spans="1:23" s="36" customFormat="1" ht="18.75">
      <c r="A4584" s="34"/>
      <c r="B4584" s="39"/>
      <c r="C4584" s="39"/>
      <c r="D4584" s="35"/>
      <c r="E4584" s="40"/>
      <c r="F4584" s="39"/>
      <c r="G4584" s="39"/>
      <c r="H4584" s="39"/>
      <c r="I4584" s="34"/>
      <c r="J4584" s="34"/>
      <c r="K4584" s="34"/>
      <c r="L4584" s="34"/>
      <c r="M4584" s="43" t="str">
        <f ca="1">IFERROR(OFFSET('Maximum minutes'!$C$1,T4584,MATCH(IF(G4584&lt;&gt;"",G4584,F4584),OFFSET('Maximum minutes'!$C$1,T4584-1,0,1,U4584+1),0)-1)*IF(OR(ISNUMBER(J4584),J4584="sans examen"),1,0)*IF(W4584&lt;MinDate,1,0),"")</f>
        <v/>
      </c>
      <c r="N4584" s="36">
        <f t="shared" ca="1" si="143"/>
        <v>0</v>
      </c>
      <c r="O4584" s="36" t="e">
        <f ca="1">LEFT(OFFSET(Lists!$Q$2,MATCH(E4584,Lists!$R$3:$R$19,0),0),4)</f>
        <v>#N/A</v>
      </c>
      <c r="P4584" s="36" t="e">
        <f ca="1">MATCH(O4584,Lists!$S$2:$S$640,1)</f>
        <v>#N/A</v>
      </c>
      <c r="Q4584" s="36" t="e">
        <f ca="1">MATCH(LEFT(OFFSET(Lists!$Q$2,MATCH(E4584,Lists!$R$3:$R$19,0)+1,0),4),Lists!$S$3:$S$640,1)</f>
        <v>#N/A</v>
      </c>
      <c r="R4584" s="36" t="e">
        <f ca="1">LEFT(OFFSET(Lists!$S$2,P4584-1+MATCH(F4584,OFFSET(Lists!$T$3,P4584-1,0,Q4584-P4584+1),0),0),6)</f>
        <v>#N/A</v>
      </c>
      <c r="S4584" s="36" t="e">
        <f ca="1">VLOOKUP(R4584,Lists!B:D,3,FALSE)</f>
        <v>#N/A</v>
      </c>
      <c r="T4584" s="36" t="str">
        <f>IF(F4584&lt;&gt;"",MATCH(R4584,'Maximum minutes'!B:B,0),"")</f>
        <v/>
      </c>
      <c r="U4584" s="36">
        <f ca="1">IF(F4584&lt;&gt;"",COUNTA(OFFSET('Maximum minutes'!$C$1,'Annexe A1 Cours'!T4584,0,1,50)),0)</f>
        <v>0</v>
      </c>
      <c r="V4584" s="37">
        <f ca="1">IFERROR(OFFSET('Maximum minutes'!$C$1,T4584+1,-1+MATCH(G4584,OFFSET('Maximum minutes'!$C$1,T4584-1,0,1,50),0)),0)</f>
        <v>0</v>
      </c>
      <c r="W4584" s="38">
        <f t="shared" ca="1" si="142"/>
        <v>0</v>
      </c>
    </row>
    <row r="4585" spans="1:23" s="36" customFormat="1" ht="18.75">
      <c r="A4585" s="34"/>
      <c r="B4585" s="39"/>
      <c r="C4585" s="39"/>
      <c r="D4585" s="35"/>
      <c r="E4585" s="40"/>
      <c r="F4585" s="39"/>
      <c r="G4585" s="39"/>
      <c r="H4585" s="39"/>
      <c r="I4585" s="34"/>
      <c r="J4585" s="34"/>
      <c r="K4585" s="34"/>
      <c r="L4585" s="34"/>
      <c r="M4585" s="43" t="str">
        <f ca="1">IFERROR(OFFSET('Maximum minutes'!$C$1,T4585,MATCH(IF(G4585&lt;&gt;"",G4585,F4585),OFFSET('Maximum minutes'!$C$1,T4585-1,0,1,U4585+1),0)-1)*IF(OR(ISNUMBER(J4585),J4585="sans examen"),1,0)*IF(W4585&lt;MinDate,1,0),"")</f>
        <v/>
      </c>
      <c r="N4585" s="36">
        <f t="shared" ca="1" si="143"/>
        <v>0</v>
      </c>
      <c r="O4585" s="36" t="e">
        <f ca="1">LEFT(OFFSET(Lists!$Q$2,MATCH(E4585,Lists!$R$3:$R$19,0),0),4)</f>
        <v>#N/A</v>
      </c>
      <c r="P4585" s="36" t="e">
        <f ca="1">MATCH(O4585,Lists!$S$2:$S$640,1)</f>
        <v>#N/A</v>
      </c>
      <c r="Q4585" s="36" t="e">
        <f ca="1">MATCH(LEFT(OFFSET(Lists!$Q$2,MATCH(E4585,Lists!$R$3:$R$19,0)+1,0),4),Lists!$S$3:$S$640,1)</f>
        <v>#N/A</v>
      </c>
      <c r="R4585" s="36" t="e">
        <f ca="1">LEFT(OFFSET(Lists!$S$2,P4585-1+MATCH(F4585,OFFSET(Lists!$T$3,P4585-1,0,Q4585-P4585+1),0),0),6)</f>
        <v>#N/A</v>
      </c>
      <c r="S4585" s="36" t="e">
        <f ca="1">VLOOKUP(R4585,Lists!B:D,3,FALSE)</f>
        <v>#N/A</v>
      </c>
      <c r="T4585" s="36" t="str">
        <f>IF(F4585&lt;&gt;"",MATCH(R4585,'Maximum minutes'!B:B,0),"")</f>
        <v/>
      </c>
      <c r="U4585" s="36">
        <f ca="1">IF(F4585&lt;&gt;"",COUNTA(OFFSET('Maximum minutes'!$C$1,'Annexe A1 Cours'!T4585,0,1,50)),0)</f>
        <v>0</v>
      </c>
      <c r="V4585" s="37">
        <f ca="1">IFERROR(OFFSET('Maximum minutes'!$C$1,T4585+1,-1+MATCH(G4585,OFFSET('Maximum minutes'!$C$1,T4585-1,0,1,50),0)),0)</f>
        <v>0</v>
      </c>
      <c r="W4585" s="38">
        <f t="shared" ca="1" si="142"/>
        <v>0</v>
      </c>
    </row>
    <row r="4586" spans="1:23" s="36" customFormat="1" ht="18.75">
      <c r="A4586" s="34"/>
      <c r="B4586" s="39"/>
      <c r="C4586" s="39"/>
      <c r="D4586" s="35"/>
      <c r="E4586" s="40"/>
      <c r="F4586" s="39"/>
      <c r="G4586" s="39"/>
      <c r="H4586" s="39"/>
      <c r="I4586" s="34"/>
      <c r="J4586" s="34"/>
      <c r="K4586" s="34"/>
      <c r="L4586" s="34"/>
      <c r="M4586" s="43" t="str">
        <f ca="1">IFERROR(OFFSET('Maximum minutes'!$C$1,T4586,MATCH(IF(G4586&lt;&gt;"",G4586,F4586),OFFSET('Maximum minutes'!$C$1,T4586-1,0,1,U4586+1),0)-1)*IF(OR(ISNUMBER(J4586),J4586="sans examen"),1,0)*IF(W4586&lt;MinDate,1,0),"")</f>
        <v/>
      </c>
      <c r="N4586" s="36">
        <f t="shared" ca="1" si="143"/>
        <v>0</v>
      </c>
      <c r="O4586" s="36" t="e">
        <f ca="1">LEFT(OFFSET(Lists!$Q$2,MATCH(E4586,Lists!$R$3:$R$19,0),0),4)</f>
        <v>#N/A</v>
      </c>
      <c r="P4586" s="36" t="e">
        <f ca="1">MATCH(O4586,Lists!$S$2:$S$640,1)</f>
        <v>#N/A</v>
      </c>
      <c r="Q4586" s="36" t="e">
        <f ca="1">MATCH(LEFT(OFFSET(Lists!$Q$2,MATCH(E4586,Lists!$R$3:$R$19,0)+1,0),4),Lists!$S$3:$S$640,1)</f>
        <v>#N/A</v>
      </c>
      <c r="R4586" s="36" t="e">
        <f ca="1">LEFT(OFFSET(Lists!$S$2,P4586-1+MATCH(F4586,OFFSET(Lists!$T$3,P4586-1,0,Q4586-P4586+1),0),0),6)</f>
        <v>#N/A</v>
      </c>
      <c r="S4586" s="36" t="e">
        <f ca="1">VLOOKUP(R4586,Lists!B:D,3,FALSE)</f>
        <v>#N/A</v>
      </c>
      <c r="T4586" s="36" t="str">
        <f>IF(F4586&lt;&gt;"",MATCH(R4586,'Maximum minutes'!B:B,0),"")</f>
        <v/>
      </c>
      <c r="U4586" s="36">
        <f ca="1">IF(F4586&lt;&gt;"",COUNTA(OFFSET('Maximum minutes'!$C$1,'Annexe A1 Cours'!T4586,0,1,50)),0)</f>
        <v>0</v>
      </c>
      <c r="V4586" s="37">
        <f ca="1">IFERROR(OFFSET('Maximum minutes'!$C$1,T4586+1,-1+MATCH(G4586,OFFSET('Maximum minutes'!$C$1,T4586-1,0,1,50),0)),0)</f>
        <v>0</v>
      </c>
      <c r="W4586" s="38">
        <f t="shared" ca="1" si="142"/>
        <v>0</v>
      </c>
    </row>
    <row r="4587" spans="1:23" s="36" customFormat="1" ht="18.75">
      <c r="A4587" s="34"/>
      <c r="B4587" s="39"/>
      <c r="C4587" s="39"/>
      <c r="D4587" s="35"/>
      <c r="E4587" s="40"/>
      <c r="F4587" s="39"/>
      <c r="G4587" s="39"/>
      <c r="H4587" s="39"/>
      <c r="I4587" s="34"/>
      <c r="J4587" s="34"/>
      <c r="K4587" s="34"/>
      <c r="L4587" s="34"/>
      <c r="M4587" s="43" t="str">
        <f ca="1">IFERROR(OFFSET('Maximum minutes'!$C$1,T4587,MATCH(IF(G4587&lt;&gt;"",G4587,F4587),OFFSET('Maximum minutes'!$C$1,T4587-1,0,1,U4587+1),0)-1)*IF(OR(ISNUMBER(J4587),J4587="sans examen"),1,0)*IF(W4587&lt;MinDate,1,0),"")</f>
        <v/>
      </c>
      <c r="N4587" s="36">
        <f t="shared" ca="1" si="143"/>
        <v>0</v>
      </c>
      <c r="O4587" s="36" t="e">
        <f ca="1">LEFT(OFFSET(Lists!$Q$2,MATCH(E4587,Lists!$R$3:$R$19,0),0),4)</f>
        <v>#N/A</v>
      </c>
      <c r="P4587" s="36" t="e">
        <f ca="1">MATCH(O4587,Lists!$S$2:$S$640,1)</f>
        <v>#N/A</v>
      </c>
      <c r="Q4587" s="36" t="e">
        <f ca="1">MATCH(LEFT(OFFSET(Lists!$Q$2,MATCH(E4587,Lists!$R$3:$R$19,0)+1,0),4),Lists!$S$3:$S$640,1)</f>
        <v>#N/A</v>
      </c>
      <c r="R4587" s="36" t="e">
        <f ca="1">LEFT(OFFSET(Lists!$S$2,P4587-1+MATCH(F4587,OFFSET(Lists!$T$3,P4587-1,0,Q4587-P4587+1),0),0),6)</f>
        <v>#N/A</v>
      </c>
      <c r="S4587" s="36" t="e">
        <f ca="1">VLOOKUP(R4587,Lists!B:D,3,FALSE)</f>
        <v>#N/A</v>
      </c>
      <c r="T4587" s="36" t="str">
        <f>IF(F4587&lt;&gt;"",MATCH(R4587,'Maximum minutes'!B:B,0),"")</f>
        <v/>
      </c>
      <c r="U4587" s="36">
        <f ca="1">IF(F4587&lt;&gt;"",COUNTA(OFFSET('Maximum minutes'!$C$1,'Annexe A1 Cours'!T4587,0,1,50)),0)</f>
        <v>0</v>
      </c>
      <c r="V4587" s="37">
        <f ca="1">IFERROR(OFFSET('Maximum minutes'!$C$1,T4587+1,-1+MATCH(G4587,OFFSET('Maximum minutes'!$C$1,T4587-1,0,1,50),0)),0)</f>
        <v>0</v>
      </c>
      <c r="W4587" s="38">
        <f t="shared" ca="1" si="142"/>
        <v>0</v>
      </c>
    </row>
    <row r="4588" spans="1:23" s="36" customFormat="1" ht="18.75">
      <c r="A4588" s="34"/>
      <c r="B4588" s="39"/>
      <c r="C4588" s="39"/>
      <c r="D4588" s="35"/>
      <c r="E4588" s="40"/>
      <c r="F4588" s="39"/>
      <c r="G4588" s="39"/>
      <c r="H4588" s="39"/>
      <c r="I4588" s="34"/>
      <c r="J4588" s="34"/>
      <c r="K4588" s="34"/>
      <c r="L4588" s="34"/>
      <c r="M4588" s="43" t="str">
        <f ca="1">IFERROR(OFFSET('Maximum minutes'!$C$1,T4588,MATCH(IF(G4588&lt;&gt;"",G4588,F4588),OFFSET('Maximum minutes'!$C$1,T4588-1,0,1,U4588+1),0)-1)*IF(OR(ISNUMBER(J4588),J4588="sans examen"),1,0)*IF(W4588&lt;MinDate,1,0),"")</f>
        <v/>
      </c>
      <c r="N4588" s="36">
        <f t="shared" ca="1" si="143"/>
        <v>0</v>
      </c>
      <c r="O4588" s="36" t="e">
        <f ca="1">LEFT(OFFSET(Lists!$Q$2,MATCH(E4588,Lists!$R$3:$R$19,0),0),4)</f>
        <v>#N/A</v>
      </c>
      <c r="P4588" s="36" t="e">
        <f ca="1">MATCH(O4588,Lists!$S$2:$S$640,1)</f>
        <v>#N/A</v>
      </c>
      <c r="Q4588" s="36" t="e">
        <f ca="1">MATCH(LEFT(OFFSET(Lists!$Q$2,MATCH(E4588,Lists!$R$3:$R$19,0)+1,0),4),Lists!$S$3:$S$640,1)</f>
        <v>#N/A</v>
      </c>
      <c r="R4588" s="36" t="e">
        <f ca="1">LEFT(OFFSET(Lists!$S$2,P4588-1+MATCH(F4588,OFFSET(Lists!$T$3,P4588-1,0,Q4588-P4588+1),0),0),6)</f>
        <v>#N/A</v>
      </c>
      <c r="S4588" s="36" t="e">
        <f ca="1">VLOOKUP(R4588,Lists!B:D,3,FALSE)</f>
        <v>#N/A</v>
      </c>
      <c r="T4588" s="36" t="str">
        <f>IF(F4588&lt;&gt;"",MATCH(R4588,'Maximum minutes'!B:B,0),"")</f>
        <v/>
      </c>
      <c r="U4588" s="36">
        <f ca="1">IF(F4588&lt;&gt;"",COUNTA(OFFSET('Maximum minutes'!$C$1,'Annexe A1 Cours'!T4588,0,1,50)),0)</f>
        <v>0</v>
      </c>
      <c r="V4588" s="37">
        <f ca="1">IFERROR(OFFSET('Maximum minutes'!$C$1,T4588+1,-1+MATCH(G4588,OFFSET('Maximum minutes'!$C$1,T4588-1,0,1,50),0)),0)</f>
        <v>0</v>
      </c>
      <c r="W4588" s="38">
        <f t="shared" ca="1" si="142"/>
        <v>0</v>
      </c>
    </row>
    <row r="4589" spans="1:23" s="36" customFormat="1" ht="18.75">
      <c r="A4589" s="34"/>
      <c r="B4589" s="39"/>
      <c r="C4589" s="39"/>
      <c r="D4589" s="35"/>
      <c r="E4589" s="40"/>
      <c r="F4589" s="39"/>
      <c r="G4589" s="39"/>
      <c r="H4589" s="39"/>
      <c r="I4589" s="34"/>
      <c r="J4589" s="34"/>
      <c r="K4589" s="34"/>
      <c r="L4589" s="34"/>
      <c r="M4589" s="43" t="str">
        <f ca="1">IFERROR(OFFSET('Maximum minutes'!$C$1,T4589,MATCH(IF(G4589&lt;&gt;"",G4589,F4589),OFFSET('Maximum minutes'!$C$1,T4589-1,0,1,U4589+1),0)-1)*IF(OR(ISNUMBER(J4589),J4589="sans examen"),1,0)*IF(W4589&lt;MinDate,1,0),"")</f>
        <v/>
      </c>
      <c r="N4589" s="36">
        <f t="shared" ca="1" si="143"/>
        <v>0</v>
      </c>
      <c r="O4589" s="36" t="e">
        <f ca="1">LEFT(OFFSET(Lists!$Q$2,MATCH(E4589,Lists!$R$3:$R$19,0),0),4)</f>
        <v>#N/A</v>
      </c>
      <c r="P4589" s="36" t="e">
        <f ca="1">MATCH(O4589,Lists!$S$2:$S$640,1)</f>
        <v>#N/A</v>
      </c>
      <c r="Q4589" s="36" t="e">
        <f ca="1">MATCH(LEFT(OFFSET(Lists!$Q$2,MATCH(E4589,Lists!$R$3:$R$19,0)+1,0),4),Lists!$S$3:$S$640,1)</f>
        <v>#N/A</v>
      </c>
      <c r="R4589" s="36" t="e">
        <f ca="1">LEFT(OFFSET(Lists!$S$2,P4589-1+MATCH(F4589,OFFSET(Lists!$T$3,P4589-1,0,Q4589-P4589+1),0),0),6)</f>
        <v>#N/A</v>
      </c>
      <c r="S4589" s="36" t="e">
        <f ca="1">VLOOKUP(R4589,Lists!B:D,3,FALSE)</f>
        <v>#N/A</v>
      </c>
      <c r="T4589" s="36" t="str">
        <f>IF(F4589&lt;&gt;"",MATCH(R4589,'Maximum minutes'!B:B,0),"")</f>
        <v/>
      </c>
      <c r="U4589" s="36">
        <f ca="1">IF(F4589&lt;&gt;"",COUNTA(OFFSET('Maximum minutes'!$C$1,'Annexe A1 Cours'!T4589,0,1,50)),0)</f>
        <v>0</v>
      </c>
      <c r="V4589" s="37">
        <f ca="1">IFERROR(OFFSET('Maximum minutes'!$C$1,T4589+1,-1+MATCH(G4589,OFFSET('Maximum minutes'!$C$1,T4589-1,0,1,50),0)),0)</f>
        <v>0</v>
      </c>
      <c r="W4589" s="38">
        <f t="shared" ca="1" si="142"/>
        <v>0</v>
      </c>
    </row>
    <row r="4590" spans="1:23" s="36" customFormat="1" ht="18.75">
      <c r="A4590" s="34"/>
      <c r="B4590" s="39"/>
      <c r="C4590" s="39"/>
      <c r="D4590" s="35"/>
      <c r="E4590" s="40"/>
      <c r="F4590" s="39"/>
      <c r="G4590" s="39"/>
      <c r="H4590" s="39"/>
      <c r="I4590" s="34"/>
      <c r="J4590" s="34"/>
      <c r="K4590" s="34"/>
      <c r="L4590" s="34"/>
      <c r="M4590" s="43" t="str">
        <f ca="1">IFERROR(OFFSET('Maximum minutes'!$C$1,T4590,MATCH(IF(G4590&lt;&gt;"",G4590,F4590),OFFSET('Maximum minutes'!$C$1,T4590-1,0,1,U4590+1),0)-1)*IF(OR(ISNUMBER(J4590),J4590="sans examen"),1,0)*IF(W4590&lt;MinDate,1,0),"")</f>
        <v/>
      </c>
      <c r="N4590" s="36">
        <f t="shared" ca="1" si="143"/>
        <v>0</v>
      </c>
      <c r="O4590" s="36" t="e">
        <f ca="1">LEFT(OFFSET(Lists!$Q$2,MATCH(E4590,Lists!$R$3:$R$19,0),0),4)</f>
        <v>#N/A</v>
      </c>
      <c r="P4590" s="36" t="e">
        <f ca="1">MATCH(O4590,Lists!$S$2:$S$640,1)</f>
        <v>#N/A</v>
      </c>
      <c r="Q4590" s="36" t="e">
        <f ca="1">MATCH(LEFT(OFFSET(Lists!$Q$2,MATCH(E4590,Lists!$R$3:$R$19,0)+1,0),4),Lists!$S$3:$S$640,1)</f>
        <v>#N/A</v>
      </c>
      <c r="R4590" s="36" t="e">
        <f ca="1">LEFT(OFFSET(Lists!$S$2,P4590-1+MATCH(F4590,OFFSET(Lists!$T$3,P4590-1,0,Q4590-P4590+1),0),0),6)</f>
        <v>#N/A</v>
      </c>
      <c r="S4590" s="36" t="e">
        <f ca="1">VLOOKUP(R4590,Lists!B:D,3,FALSE)</f>
        <v>#N/A</v>
      </c>
      <c r="T4590" s="36" t="str">
        <f>IF(F4590&lt;&gt;"",MATCH(R4590,'Maximum minutes'!B:B,0),"")</f>
        <v/>
      </c>
      <c r="U4590" s="36">
        <f ca="1">IF(F4590&lt;&gt;"",COUNTA(OFFSET('Maximum minutes'!$C$1,'Annexe A1 Cours'!T4590,0,1,50)),0)</f>
        <v>0</v>
      </c>
      <c r="V4590" s="37">
        <f ca="1">IFERROR(OFFSET('Maximum minutes'!$C$1,T4590+1,-1+MATCH(G4590,OFFSET('Maximum minutes'!$C$1,T4590-1,0,1,50),0)),0)</f>
        <v>0</v>
      </c>
      <c r="W4590" s="38">
        <f t="shared" ca="1" si="142"/>
        <v>0</v>
      </c>
    </row>
    <row r="4591" spans="1:23" s="36" customFormat="1" ht="18.75">
      <c r="A4591" s="34"/>
      <c r="B4591" s="39"/>
      <c r="C4591" s="39"/>
      <c r="D4591" s="35"/>
      <c r="E4591" s="40"/>
      <c r="F4591" s="39"/>
      <c r="G4591" s="39"/>
      <c r="H4591" s="39"/>
      <c r="I4591" s="34"/>
      <c r="J4591" s="34"/>
      <c r="K4591" s="34"/>
      <c r="L4591" s="34"/>
      <c r="M4591" s="43" t="str">
        <f ca="1">IFERROR(OFFSET('Maximum minutes'!$C$1,T4591,MATCH(IF(G4591&lt;&gt;"",G4591,F4591),OFFSET('Maximum minutes'!$C$1,T4591-1,0,1,U4591+1),0)-1)*IF(OR(ISNUMBER(J4591),J4591="sans examen"),1,0)*IF(W4591&lt;MinDate,1,0),"")</f>
        <v/>
      </c>
      <c r="N4591" s="36">
        <f t="shared" ca="1" si="143"/>
        <v>0</v>
      </c>
      <c r="O4591" s="36" t="e">
        <f ca="1">LEFT(OFFSET(Lists!$Q$2,MATCH(E4591,Lists!$R$3:$R$19,0),0),4)</f>
        <v>#N/A</v>
      </c>
      <c r="P4591" s="36" t="e">
        <f ca="1">MATCH(O4591,Lists!$S$2:$S$640,1)</f>
        <v>#N/A</v>
      </c>
      <c r="Q4591" s="36" t="e">
        <f ca="1">MATCH(LEFT(OFFSET(Lists!$Q$2,MATCH(E4591,Lists!$R$3:$R$19,0)+1,0),4),Lists!$S$3:$S$640,1)</f>
        <v>#N/A</v>
      </c>
      <c r="R4591" s="36" t="e">
        <f ca="1">LEFT(OFFSET(Lists!$S$2,P4591-1+MATCH(F4591,OFFSET(Lists!$T$3,P4591-1,0,Q4591-P4591+1),0),0),6)</f>
        <v>#N/A</v>
      </c>
      <c r="S4591" s="36" t="e">
        <f ca="1">VLOOKUP(R4591,Lists!B:D,3,FALSE)</f>
        <v>#N/A</v>
      </c>
      <c r="T4591" s="36" t="str">
        <f>IF(F4591&lt;&gt;"",MATCH(R4591,'Maximum minutes'!B:B,0),"")</f>
        <v/>
      </c>
      <c r="U4591" s="36">
        <f ca="1">IF(F4591&lt;&gt;"",COUNTA(OFFSET('Maximum minutes'!$C$1,'Annexe A1 Cours'!T4591,0,1,50)),0)</f>
        <v>0</v>
      </c>
      <c r="V4591" s="37">
        <f ca="1">IFERROR(OFFSET('Maximum minutes'!$C$1,T4591+1,-1+MATCH(G4591,OFFSET('Maximum minutes'!$C$1,T4591-1,0,1,50),0)),0)</f>
        <v>0</v>
      </c>
      <c r="W4591" s="38">
        <f t="shared" ca="1" si="142"/>
        <v>0</v>
      </c>
    </row>
    <row r="4592" spans="1:23" s="36" customFormat="1" ht="18.75">
      <c r="A4592" s="34"/>
      <c r="B4592" s="39"/>
      <c r="C4592" s="39"/>
      <c r="D4592" s="35"/>
      <c r="E4592" s="40"/>
      <c r="F4592" s="39"/>
      <c r="G4592" s="39"/>
      <c r="H4592" s="39"/>
      <c r="I4592" s="34"/>
      <c r="J4592" s="34"/>
      <c r="K4592" s="34"/>
      <c r="L4592" s="34"/>
      <c r="M4592" s="43" t="str">
        <f ca="1">IFERROR(OFFSET('Maximum minutes'!$C$1,T4592,MATCH(IF(G4592&lt;&gt;"",G4592,F4592),OFFSET('Maximum minutes'!$C$1,T4592-1,0,1,U4592+1),0)-1)*IF(OR(ISNUMBER(J4592),J4592="sans examen"),1,0)*IF(W4592&lt;MinDate,1,0),"")</f>
        <v/>
      </c>
      <c r="N4592" s="36">
        <f t="shared" ca="1" si="143"/>
        <v>0</v>
      </c>
      <c r="O4592" s="36" t="e">
        <f ca="1">LEFT(OFFSET(Lists!$Q$2,MATCH(E4592,Lists!$R$3:$R$19,0),0),4)</f>
        <v>#N/A</v>
      </c>
      <c r="P4592" s="36" t="e">
        <f ca="1">MATCH(O4592,Lists!$S$2:$S$640,1)</f>
        <v>#N/A</v>
      </c>
      <c r="Q4592" s="36" t="e">
        <f ca="1">MATCH(LEFT(OFFSET(Lists!$Q$2,MATCH(E4592,Lists!$R$3:$R$19,0)+1,0),4),Lists!$S$3:$S$640,1)</f>
        <v>#N/A</v>
      </c>
      <c r="R4592" s="36" t="e">
        <f ca="1">LEFT(OFFSET(Lists!$S$2,P4592-1+MATCH(F4592,OFFSET(Lists!$T$3,P4592-1,0,Q4592-P4592+1),0),0),6)</f>
        <v>#N/A</v>
      </c>
      <c r="S4592" s="36" t="e">
        <f ca="1">VLOOKUP(R4592,Lists!B:D,3,FALSE)</f>
        <v>#N/A</v>
      </c>
      <c r="T4592" s="36" t="str">
        <f>IF(F4592&lt;&gt;"",MATCH(R4592,'Maximum minutes'!B:B,0),"")</f>
        <v/>
      </c>
      <c r="U4592" s="36">
        <f ca="1">IF(F4592&lt;&gt;"",COUNTA(OFFSET('Maximum minutes'!$C$1,'Annexe A1 Cours'!T4592,0,1,50)),0)</f>
        <v>0</v>
      </c>
      <c r="V4592" s="37">
        <f ca="1">IFERROR(OFFSET('Maximum minutes'!$C$1,T4592+1,-1+MATCH(G4592,OFFSET('Maximum minutes'!$C$1,T4592-1,0,1,50),0)),0)</f>
        <v>0</v>
      </c>
      <c r="W4592" s="38">
        <f t="shared" ca="1" si="142"/>
        <v>0</v>
      </c>
    </row>
    <row r="4593" spans="1:23" s="36" customFormat="1" ht="18.75">
      <c r="A4593" s="34"/>
      <c r="B4593" s="39"/>
      <c r="C4593" s="39"/>
      <c r="D4593" s="35"/>
      <c r="E4593" s="40"/>
      <c r="F4593" s="39"/>
      <c r="G4593" s="39"/>
      <c r="H4593" s="39"/>
      <c r="I4593" s="34"/>
      <c r="J4593" s="34"/>
      <c r="K4593" s="34"/>
      <c r="L4593" s="34"/>
      <c r="M4593" s="43" t="str">
        <f ca="1">IFERROR(OFFSET('Maximum minutes'!$C$1,T4593,MATCH(IF(G4593&lt;&gt;"",G4593,F4593),OFFSET('Maximum minutes'!$C$1,T4593-1,0,1,U4593+1),0)-1)*IF(OR(ISNUMBER(J4593),J4593="sans examen"),1,0)*IF(W4593&lt;MinDate,1,0),"")</f>
        <v/>
      </c>
      <c r="N4593" s="36">
        <f t="shared" ca="1" si="143"/>
        <v>0</v>
      </c>
      <c r="O4593" s="36" t="e">
        <f ca="1">LEFT(OFFSET(Lists!$Q$2,MATCH(E4593,Lists!$R$3:$R$19,0),0),4)</f>
        <v>#N/A</v>
      </c>
      <c r="P4593" s="36" t="e">
        <f ca="1">MATCH(O4593,Lists!$S$2:$S$640,1)</f>
        <v>#N/A</v>
      </c>
      <c r="Q4593" s="36" t="e">
        <f ca="1">MATCH(LEFT(OFFSET(Lists!$Q$2,MATCH(E4593,Lists!$R$3:$R$19,0)+1,0),4),Lists!$S$3:$S$640,1)</f>
        <v>#N/A</v>
      </c>
      <c r="R4593" s="36" t="e">
        <f ca="1">LEFT(OFFSET(Lists!$S$2,P4593-1+MATCH(F4593,OFFSET(Lists!$T$3,P4593-1,0,Q4593-P4593+1),0),0),6)</f>
        <v>#N/A</v>
      </c>
      <c r="S4593" s="36" t="e">
        <f ca="1">VLOOKUP(R4593,Lists!B:D,3,FALSE)</f>
        <v>#N/A</v>
      </c>
      <c r="T4593" s="36" t="str">
        <f>IF(F4593&lt;&gt;"",MATCH(R4593,'Maximum minutes'!B:B,0),"")</f>
        <v/>
      </c>
      <c r="U4593" s="36">
        <f ca="1">IF(F4593&lt;&gt;"",COUNTA(OFFSET('Maximum minutes'!$C$1,'Annexe A1 Cours'!T4593,0,1,50)),0)</f>
        <v>0</v>
      </c>
      <c r="V4593" s="37">
        <f ca="1">IFERROR(OFFSET('Maximum minutes'!$C$1,T4593+1,-1+MATCH(G4593,OFFSET('Maximum minutes'!$C$1,T4593-1,0,1,50),0)),0)</f>
        <v>0</v>
      </c>
      <c r="W4593" s="38">
        <f t="shared" ca="1" si="142"/>
        <v>0</v>
      </c>
    </row>
    <row r="4594" spans="1:23" s="36" customFormat="1" ht="18.75">
      <c r="A4594" s="34"/>
      <c r="B4594" s="39"/>
      <c r="C4594" s="39"/>
      <c r="D4594" s="35"/>
      <c r="E4594" s="40"/>
      <c r="F4594" s="39"/>
      <c r="G4594" s="39"/>
      <c r="H4594" s="39"/>
      <c r="I4594" s="34"/>
      <c r="J4594" s="34"/>
      <c r="K4594" s="34"/>
      <c r="L4594" s="34"/>
      <c r="M4594" s="43" t="str">
        <f ca="1">IFERROR(OFFSET('Maximum minutes'!$C$1,T4594,MATCH(IF(G4594&lt;&gt;"",G4594,F4594),OFFSET('Maximum minutes'!$C$1,T4594-1,0,1,U4594+1),0)-1)*IF(OR(ISNUMBER(J4594),J4594="sans examen"),1,0)*IF(W4594&lt;MinDate,1,0),"")</f>
        <v/>
      </c>
      <c r="N4594" s="36">
        <f t="shared" ca="1" si="143"/>
        <v>0</v>
      </c>
      <c r="O4594" s="36" t="e">
        <f ca="1">LEFT(OFFSET(Lists!$Q$2,MATCH(E4594,Lists!$R$3:$R$19,0),0),4)</f>
        <v>#N/A</v>
      </c>
      <c r="P4594" s="36" t="e">
        <f ca="1">MATCH(O4594,Lists!$S$2:$S$640,1)</f>
        <v>#N/A</v>
      </c>
      <c r="Q4594" s="36" t="e">
        <f ca="1">MATCH(LEFT(OFFSET(Lists!$Q$2,MATCH(E4594,Lists!$R$3:$R$19,0)+1,0),4),Lists!$S$3:$S$640,1)</f>
        <v>#N/A</v>
      </c>
      <c r="R4594" s="36" t="e">
        <f ca="1">LEFT(OFFSET(Lists!$S$2,P4594-1+MATCH(F4594,OFFSET(Lists!$T$3,P4594-1,0,Q4594-P4594+1),0),0),6)</f>
        <v>#N/A</v>
      </c>
      <c r="S4594" s="36" t="e">
        <f ca="1">VLOOKUP(R4594,Lists!B:D,3,FALSE)</f>
        <v>#N/A</v>
      </c>
      <c r="T4594" s="36" t="str">
        <f>IF(F4594&lt;&gt;"",MATCH(R4594,'Maximum minutes'!B:B,0),"")</f>
        <v/>
      </c>
      <c r="U4594" s="36">
        <f ca="1">IF(F4594&lt;&gt;"",COUNTA(OFFSET('Maximum minutes'!$C$1,'Annexe A1 Cours'!T4594,0,1,50)),0)</f>
        <v>0</v>
      </c>
      <c r="V4594" s="37">
        <f ca="1">IFERROR(OFFSET('Maximum minutes'!$C$1,T4594+1,-1+MATCH(G4594,OFFSET('Maximum minutes'!$C$1,T4594-1,0,1,50),0)),0)</f>
        <v>0</v>
      </c>
      <c r="W4594" s="38">
        <f t="shared" ca="1" si="142"/>
        <v>0</v>
      </c>
    </row>
    <row r="4595" spans="1:23" s="36" customFormat="1" ht="18.75">
      <c r="A4595" s="34"/>
      <c r="B4595" s="39"/>
      <c r="C4595" s="39"/>
      <c r="D4595" s="35"/>
      <c r="E4595" s="40"/>
      <c r="F4595" s="39"/>
      <c r="G4595" s="39"/>
      <c r="H4595" s="39"/>
      <c r="I4595" s="34"/>
      <c r="J4595" s="34"/>
      <c r="K4595" s="34"/>
      <c r="L4595" s="34"/>
      <c r="M4595" s="43" t="str">
        <f ca="1">IFERROR(OFFSET('Maximum minutes'!$C$1,T4595,MATCH(IF(G4595&lt;&gt;"",G4595,F4595),OFFSET('Maximum minutes'!$C$1,T4595-1,0,1,U4595+1),0)-1)*IF(OR(ISNUMBER(J4595),J4595="sans examen"),1,0)*IF(W4595&lt;MinDate,1,0),"")</f>
        <v/>
      </c>
      <c r="N4595" s="36">
        <f t="shared" ca="1" si="143"/>
        <v>0</v>
      </c>
      <c r="O4595" s="36" t="e">
        <f ca="1">LEFT(OFFSET(Lists!$Q$2,MATCH(E4595,Lists!$R$3:$R$19,0),0),4)</f>
        <v>#N/A</v>
      </c>
      <c r="P4595" s="36" t="e">
        <f ca="1">MATCH(O4595,Lists!$S$2:$S$640,1)</f>
        <v>#N/A</v>
      </c>
      <c r="Q4595" s="36" t="e">
        <f ca="1">MATCH(LEFT(OFFSET(Lists!$Q$2,MATCH(E4595,Lists!$R$3:$R$19,0)+1,0),4),Lists!$S$3:$S$640,1)</f>
        <v>#N/A</v>
      </c>
      <c r="R4595" s="36" t="e">
        <f ca="1">LEFT(OFFSET(Lists!$S$2,P4595-1+MATCH(F4595,OFFSET(Lists!$T$3,P4595-1,0,Q4595-P4595+1),0),0),6)</f>
        <v>#N/A</v>
      </c>
      <c r="S4595" s="36" t="e">
        <f ca="1">VLOOKUP(R4595,Lists!B:D,3,FALSE)</f>
        <v>#N/A</v>
      </c>
      <c r="T4595" s="36" t="str">
        <f>IF(F4595&lt;&gt;"",MATCH(R4595,'Maximum minutes'!B:B,0),"")</f>
        <v/>
      </c>
      <c r="U4595" s="36">
        <f ca="1">IF(F4595&lt;&gt;"",COUNTA(OFFSET('Maximum minutes'!$C$1,'Annexe A1 Cours'!T4595,0,1,50)),0)</f>
        <v>0</v>
      </c>
      <c r="V4595" s="37">
        <f ca="1">IFERROR(OFFSET('Maximum minutes'!$C$1,T4595+1,-1+MATCH(G4595,OFFSET('Maximum minutes'!$C$1,T4595-1,0,1,50),0)),0)</f>
        <v>0</v>
      </c>
      <c r="W4595" s="38">
        <f t="shared" ca="1" si="142"/>
        <v>0</v>
      </c>
    </row>
    <row r="4596" spans="1:23" s="36" customFormat="1" ht="18.75">
      <c r="A4596" s="34"/>
      <c r="B4596" s="39"/>
      <c r="C4596" s="39"/>
      <c r="D4596" s="35"/>
      <c r="E4596" s="40"/>
      <c r="F4596" s="39"/>
      <c r="G4596" s="39"/>
      <c r="H4596" s="39"/>
      <c r="I4596" s="34"/>
      <c r="J4596" s="34"/>
      <c r="K4596" s="34"/>
      <c r="L4596" s="34"/>
      <c r="M4596" s="43" t="str">
        <f ca="1">IFERROR(OFFSET('Maximum minutes'!$C$1,T4596,MATCH(IF(G4596&lt;&gt;"",G4596,F4596),OFFSET('Maximum minutes'!$C$1,T4596-1,0,1,U4596+1),0)-1)*IF(OR(ISNUMBER(J4596),J4596="sans examen"),1,0)*IF(W4596&lt;MinDate,1,0),"")</f>
        <v/>
      </c>
      <c r="N4596" s="36">
        <f t="shared" ca="1" si="143"/>
        <v>0</v>
      </c>
      <c r="O4596" s="36" t="e">
        <f ca="1">LEFT(OFFSET(Lists!$Q$2,MATCH(E4596,Lists!$R$3:$R$19,0),0),4)</f>
        <v>#N/A</v>
      </c>
      <c r="P4596" s="36" t="e">
        <f ca="1">MATCH(O4596,Lists!$S$2:$S$640,1)</f>
        <v>#N/A</v>
      </c>
      <c r="Q4596" s="36" t="e">
        <f ca="1">MATCH(LEFT(OFFSET(Lists!$Q$2,MATCH(E4596,Lists!$R$3:$R$19,0)+1,0),4),Lists!$S$3:$S$640,1)</f>
        <v>#N/A</v>
      </c>
      <c r="R4596" s="36" t="e">
        <f ca="1">LEFT(OFFSET(Lists!$S$2,P4596-1+MATCH(F4596,OFFSET(Lists!$T$3,P4596-1,0,Q4596-P4596+1),0),0),6)</f>
        <v>#N/A</v>
      </c>
      <c r="S4596" s="36" t="e">
        <f ca="1">VLOOKUP(R4596,Lists!B:D,3,FALSE)</f>
        <v>#N/A</v>
      </c>
      <c r="T4596" s="36" t="str">
        <f>IF(F4596&lt;&gt;"",MATCH(R4596,'Maximum minutes'!B:B,0),"")</f>
        <v/>
      </c>
      <c r="U4596" s="36">
        <f ca="1">IF(F4596&lt;&gt;"",COUNTA(OFFSET('Maximum minutes'!$C$1,'Annexe A1 Cours'!T4596,0,1,50)),0)</f>
        <v>0</v>
      </c>
      <c r="V4596" s="37">
        <f ca="1">IFERROR(OFFSET('Maximum minutes'!$C$1,T4596+1,-1+MATCH(G4596,OFFSET('Maximum minutes'!$C$1,T4596-1,0,1,50),0)),0)</f>
        <v>0</v>
      </c>
      <c r="W4596" s="38">
        <f t="shared" ca="1" si="142"/>
        <v>0</v>
      </c>
    </row>
    <row r="4597" spans="1:23" s="36" customFormat="1" ht="18.75">
      <c r="A4597" s="34"/>
      <c r="B4597" s="39"/>
      <c r="C4597" s="39"/>
      <c r="D4597" s="35"/>
      <c r="E4597" s="40"/>
      <c r="F4597" s="39"/>
      <c r="G4597" s="39"/>
      <c r="H4597" s="39"/>
      <c r="I4597" s="34"/>
      <c r="J4597" s="34"/>
      <c r="K4597" s="34"/>
      <c r="L4597" s="34"/>
      <c r="M4597" s="43" t="str">
        <f ca="1">IFERROR(OFFSET('Maximum minutes'!$C$1,T4597,MATCH(IF(G4597&lt;&gt;"",G4597,F4597),OFFSET('Maximum minutes'!$C$1,T4597-1,0,1,U4597+1),0)-1)*IF(OR(ISNUMBER(J4597),J4597="sans examen"),1,0)*IF(W4597&lt;MinDate,1,0),"")</f>
        <v/>
      </c>
      <c r="N4597" s="36">
        <f t="shared" ca="1" si="143"/>
        <v>0</v>
      </c>
      <c r="O4597" s="36" t="e">
        <f ca="1">LEFT(OFFSET(Lists!$Q$2,MATCH(E4597,Lists!$R$3:$R$19,0),0),4)</f>
        <v>#N/A</v>
      </c>
      <c r="P4597" s="36" t="e">
        <f ca="1">MATCH(O4597,Lists!$S$2:$S$640,1)</f>
        <v>#N/A</v>
      </c>
      <c r="Q4597" s="36" t="e">
        <f ca="1">MATCH(LEFT(OFFSET(Lists!$Q$2,MATCH(E4597,Lists!$R$3:$R$19,0)+1,0),4),Lists!$S$3:$S$640,1)</f>
        <v>#N/A</v>
      </c>
      <c r="R4597" s="36" t="e">
        <f ca="1">LEFT(OFFSET(Lists!$S$2,P4597-1+MATCH(F4597,OFFSET(Lists!$T$3,P4597-1,0,Q4597-P4597+1),0),0),6)</f>
        <v>#N/A</v>
      </c>
      <c r="S4597" s="36" t="e">
        <f ca="1">VLOOKUP(R4597,Lists!B:D,3,FALSE)</f>
        <v>#N/A</v>
      </c>
      <c r="T4597" s="36" t="str">
        <f>IF(F4597&lt;&gt;"",MATCH(R4597,'Maximum minutes'!B:B,0),"")</f>
        <v/>
      </c>
      <c r="U4597" s="36">
        <f ca="1">IF(F4597&lt;&gt;"",COUNTA(OFFSET('Maximum minutes'!$C$1,'Annexe A1 Cours'!T4597,0,1,50)),0)</f>
        <v>0</v>
      </c>
      <c r="V4597" s="37">
        <f ca="1">IFERROR(OFFSET('Maximum minutes'!$C$1,T4597+1,-1+MATCH(G4597,OFFSET('Maximum minutes'!$C$1,T4597-1,0,1,50),0)),0)</f>
        <v>0</v>
      </c>
      <c r="W4597" s="38">
        <f t="shared" ca="1" si="142"/>
        <v>0</v>
      </c>
    </row>
    <row r="4598" spans="1:23" s="36" customFormat="1" ht="18.75">
      <c r="A4598" s="34"/>
      <c r="B4598" s="39"/>
      <c r="C4598" s="39"/>
      <c r="D4598" s="35"/>
      <c r="E4598" s="40"/>
      <c r="F4598" s="39"/>
      <c r="G4598" s="39"/>
      <c r="H4598" s="39"/>
      <c r="I4598" s="34"/>
      <c r="J4598" s="34"/>
      <c r="K4598" s="34"/>
      <c r="L4598" s="34"/>
      <c r="M4598" s="43" t="str">
        <f ca="1">IFERROR(OFFSET('Maximum minutes'!$C$1,T4598,MATCH(IF(G4598&lt;&gt;"",G4598,F4598),OFFSET('Maximum minutes'!$C$1,T4598-1,0,1,U4598+1),0)-1)*IF(OR(ISNUMBER(J4598),J4598="sans examen"),1,0)*IF(W4598&lt;MinDate,1,0),"")</f>
        <v/>
      </c>
      <c r="N4598" s="36">
        <f t="shared" ca="1" si="143"/>
        <v>0</v>
      </c>
      <c r="O4598" s="36" t="e">
        <f ca="1">LEFT(OFFSET(Lists!$Q$2,MATCH(E4598,Lists!$R$3:$R$19,0),0),4)</f>
        <v>#N/A</v>
      </c>
      <c r="P4598" s="36" t="e">
        <f ca="1">MATCH(O4598,Lists!$S$2:$S$640,1)</f>
        <v>#N/A</v>
      </c>
      <c r="Q4598" s="36" t="e">
        <f ca="1">MATCH(LEFT(OFFSET(Lists!$Q$2,MATCH(E4598,Lists!$R$3:$R$19,0)+1,0),4),Lists!$S$3:$S$640,1)</f>
        <v>#N/A</v>
      </c>
      <c r="R4598" s="36" t="e">
        <f ca="1">LEFT(OFFSET(Lists!$S$2,P4598-1+MATCH(F4598,OFFSET(Lists!$T$3,P4598-1,0,Q4598-P4598+1),0),0),6)</f>
        <v>#N/A</v>
      </c>
      <c r="S4598" s="36" t="e">
        <f ca="1">VLOOKUP(R4598,Lists!B:D,3,FALSE)</f>
        <v>#N/A</v>
      </c>
      <c r="T4598" s="36" t="str">
        <f>IF(F4598&lt;&gt;"",MATCH(R4598,'Maximum minutes'!B:B,0),"")</f>
        <v/>
      </c>
      <c r="U4598" s="36">
        <f ca="1">IF(F4598&lt;&gt;"",COUNTA(OFFSET('Maximum minutes'!$C$1,'Annexe A1 Cours'!T4598,0,1,50)),0)</f>
        <v>0</v>
      </c>
      <c r="V4598" s="37">
        <f ca="1">IFERROR(OFFSET('Maximum minutes'!$C$1,T4598+1,-1+MATCH(G4598,OFFSET('Maximum minutes'!$C$1,T4598-1,0,1,50),0)),0)</f>
        <v>0</v>
      </c>
      <c r="W4598" s="38">
        <f t="shared" ca="1" si="142"/>
        <v>0</v>
      </c>
    </row>
    <row r="4599" spans="1:23" s="36" customFormat="1" ht="18.75">
      <c r="A4599" s="34"/>
      <c r="B4599" s="39"/>
      <c r="C4599" s="39"/>
      <c r="D4599" s="35"/>
      <c r="E4599" s="40"/>
      <c r="F4599" s="39"/>
      <c r="G4599" s="39"/>
      <c r="H4599" s="39"/>
      <c r="I4599" s="34"/>
      <c r="J4599" s="34"/>
      <c r="K4599" s="34"/>
      <c r="L4599" s="34"/>
      <c r="M4599" s="43" t="str">
        <f ca="1">IFERROR(OFFSET('Maximum minutes'!$C$1,T4599,MATCH(IF(G4599&lt;&gt;"",G4599,F4599),OFFSET('Maximum minutes'!$C$1,T4599-1,0,1,U4599+1),0)-1)*IF(OR(ISNUMBER(J4599),J4599="sans examen"),1,0)*IF(W4599&lt;MinDate,1,0),"")</f>
        <v/>
      </c>
      <c r="N4599" s="36">
        <f t="shared" ca="1" si="143"/>
        <v>0</v>
      </c>
      <c r="O4599" s="36" t="e">
        <f ca="1">LEFT(OFFSET(Lists!$Q$2,MATCH(E4599,Lists!$R$3:$R$19,0),0),4)</f>
        <v>#N/A</v>
      </c>
      <c r="P4599" s="36" t="e">
        <f ca="1">MATCH(O4599,Lists!$S$2:$S$640,1)</f>
        <v>#N/A</v>
      </c>
      <c r="Q4599" s="36" t="e">
        <f ca="1">MATCH(LEFT(OFFSET(Lists!$Q$2,MATCH(E4599,Lists!$R$3:$R$19,0)+1,0),4),Lists!$S$3:$S$640,1)</f>
        <v>#N/A</v>
      </c>
      <c r="R4599" s="36" t="e">
        <f ca="1">LEFT(OFFSET(Lists!$S$2,P4599-1+MATCH(F4599,OFFSET(Lists!$T$3,P4599-1,0,Q4599-P4599+1),0),0),6)</f>
        <v>#N/A</v>
      </c>
      <c r="S4599" s="36" t="e">
        <f ca="1">VLOOKUP(R4599,Lists!B:D,3,FALSE)</f>
        <v>#N/A</v>
      </c>
      <c r="T4599" s="36" t="str">
        <f>IF(F4599&lt;&gt;"",MATCH(R4599,'Maximum minutes'!B:B,0),"")</f>
        <v/>
      </c>
      <c r="U4599" s="36">
        <f ca="1">IF(F4599&lt;&gt;"",COUNTA(OFFSET('Maximum minutes'!$C$1,'Annexe A1 Cours'!T4599,0,1,50)),0)</f>
        <v>0</v>
      </c>
      <c r="V4599" s="37">
        <f ca="1">IFERROR(OFFSET('Maximum minutes'!$C$1,T4599+1,-1+MATCH(G4599,OFFSET('Maximum minutes'!$C$1,T4599-1,0,1,50),0)),0)</f>
        <v>0</v>
      </c>
      <c r="W4599" s="38">
        <f t="shared" ca="1" si="142"/>
        <v>0</v>
      </c>
    </row>
    <row r="4600" spans="1:23" s="36" customFormat="1" ht="18.75">
      <c r="A4600" s="34"/>
      <c r="B4600" s="39"/>
      <c r="C4600" s="39"/>
      <c r="D4600" s="35"/>
      <c r="E4600" s="40"/>
      <c r="F4600" s="39"/>
      <c r="G4600" s="39"/>
      <c r="H4600" s="39"/>
      <c r="I4600" s="34"/>
      <c r="J4600" s="34"/>
      <c r="K4600" s="34"/>
      <c r="L4600" s="34"/>
      <c r="M4600" s="43" t="str">
        <f ca="1">IFERROR(OFFSET('Maximum minutes'!$C$1,T4600,MATCH(IF(G4600&lt;&gt;"",G4600,F4600),OFFSET('Maximum minutes'!$C$1,T4600-1,0,1,U4600+1),0)-1)*IF(OR(ISNUMBER(J4600),J4600="sans examen"),1,0)*IF(W4600&lt;MinDate,1,0),"")</f>
        <v/>
      </c>
      <c r="N4600" s="36">
        <f t="shared" ca="1" si="143"/>
        <v>0</v>
      </c>
      <c r="O4600" s="36" t="e">
        <f ca="1">LEFT(OFFSET(Lists!$Q$2,MATCH(E4600,Lists!$R$3:$R$19,0),0),4)</f>
        <v>#N/A</v>
      </c>
      <c r="P4600" s="36" t="e">
        <f ca="1">MATCH(O4600,Lists!$S$2:$S$640,1)</f>
        <v>#N/A</v>
      </c>
      <c r="Q4600" s="36" t="e">
        <f ca="1">MATCH(LEFT(OFFSET(Lists!$Q$2,MATCH(E4600,Lists!$R$3:$R$19,0)+1,0),4),Lists!$S$3:$S$640,1)</f>
        <v>#N/A</v>
      </c>
      <c r="R4600" s="36" t="e">
        <f ca="1">LEFT(OFFSET(Lists!$S$2,P4600-1+MATCH(F4600,OFFSET(Lists!$T$3,P4600-1,0,Q4600-P4600+1),0),0),6)</f>
        <v>#N/A</v>
      </c>
      <c r="S4600" s="36" t="e">
        <f ca="1">VLOOKUP(R4600,Lists!B:D,3,FALSE)</f>
        <v>#N/A</v>
      </c>
      <c r="T4600" s="36" t="str">
        <f>IF(F4600&lt;&gt;"",MATCH(R4600,'Maximum minutes'!B:B,0),"")</f>
        <v/>
      </c>
      <c r="U4600" s="36">
        <f ca="1">IF(F4600&lt;&gt;"",COUNTA(OFFSET('Maximum minutes'!$C$1,'Annexe A1 Cours'!T4600,0,1,50)),0)</f>
        <v>0</v>
      </c>
      <c r="V4600" s="37">
        <f ca="1">IFERROR(OFFSET('Maximum minutes'!$C$1,T4600+1,-1+MATCH(G4600,OFFSET('Maximum minutes'!$C$1,T4600-1,0,1,50),0)),0)</f>
        <v>0</v>
      </c>
      <c r="W4600" s="38">
        <f t="shared" ca="1" si="142"/>
        <v>0</v>
      </c>
    </row>
    <row r="4601" spans="1:23" s="36" customFormat="1" ht="18.75">
      <c r="A4601" s="34"/>
      <c r="B4601" s="39"/>
      <c r="C4601" s="39"/>
      <c r="D4601" s="35"/>
      <c r="E4601" s="40"/>
      <c r="F4601" s="39"/>
      <c r="G4601" s="39"/>
      <c r="H4601" s="39"/>
      <c r="I4601" s="34"/>
      <c r="J4601" s="34"/>
      <c r="K4601" s="34"/>
      <c r="L4601" s="34"/>
      <c r="M4601" s="43" t="str">
        <f ca="1">IFERROR(OFFSET('Maximum minutes'!$C$1,T4601,MATCH(IF(G4601&lt;&gt;"",G4601,F4601),OFFSET('Maximum minutes'!$C$1,T4601-1,0,1,U4601+1),0)-1)*IF(OR(ISNUMBER(J4601),J4601="sans examen"),1,0)*IF(W4601&lt;MinDate,1,0),"")</f>
        <v/>
      </c>
      <c r="N4601" s="36">
        <f t="shared" ca="1" si="143"/>
        <v>0</v>
      </c>
      <c r="O4601" s="36" t="e">
        <f ca="1">LEFT(OFFSET(Lists!$Q$2,MATCH(E4601,Lists!$R$3:$R$19,0),0),4)</f>
        <v>#N/A</v>
      </c>
      <c r="P4601" s="36" t="e">
        <f ca="1">MATCH(O4601,Lists!$S$2:$S$640,1)</f>
        <v>#N/A</v>
      </c>
      <c r="Q4601" s="36" t="e">
        <f ca="1">MATCH(LEFT(OFFSET(Lists!$Q$2,MATCH(E4601,Lists!$R$3:$R$19,0)+1,0),4),Lists!$S$3:$S$640,1)</f>
        <v>#N/A</v>
      </c>
      <c r="R4601" s="36" t="e">
        <f ca="1">LEFT(OFFSET(Lists!$S$2,P4601-1+MATCH(F4601,OFFSET(Lists!$T$3,P4601-1,0,Q4601-P4601+1),0),0),6)</f>
        <v>#N/A</v>
      </c>
      <c r="S4601" s="36" t="e">
        <f ca="1">VLOOKUP(R4601,Lists!B:D,3,FALSE)</f>
        <v>#N/A</v>
      </c>
      <c r="T4601" s="36" t="str">
        <f>IF(F4601&lt;&gt;"",MATCH(R4601,'Maximum minutes'!B:B,0),"")</f>
        <v/>
      </c>
      <c r="U4601" s="36">
        <f ca="1">IF(F4601&lt;&gt;"",COUNTA(OFFSET('Maximum minutes'!$C$1,'Annexe A1 Cours'!T4601,0,1,50)),0)</f>
        <v>0</v>
      </c>
      <c r="V4601" s="37">
        <f ca="1">IFERROR(OFFSET('Maximum minutes'!$C$1,T4601+1,-1+MATCH(G4601,OFFSET('Maximum minutes'!$C$1,T4601-1,0,1,50),0)),0)</f>
        <v>0</v>
      </c>
      <c r="W4601" s="38">
        <f t="shared" ca="1" si="142"/>
        <v>0</v>
      </c>
    </row>
    <row r="4602" spans="1:23" s="36" customFormat="1" ht="18.75">
      <c r="A4602" s="34"/>
      <c r="B4602" s="39"/>
      <c r="C4602" s="39"/>
      <c r="D4602" s="35"/>
      <c r="E4602" s="40"/>
      <c r="F4602" s="39"/>
      <c r="G4602" s="39"/>
      <c r="H4602" s="39"/>
      <c r="I4602" s="34"/>
      <c r="J4602" s="34"/>
      <c r="K4602" s="34"/>
      <c r="L4602" s="34"/>
      <c r="M4602" s="43" t="str">
        <f ca="1">IFERROR(OFFSET('Maximum minutes'!$C$1,T4602,MATCH(IF(G4602&lt;&gt;"",G4602,F4602),OFFSET('Maximum minutes'!$C$1,T4602-1,0,1,U4602+1),0)-1)*IF(OR(ISNUMBER(J4602),J4602="sans examen"),1,0)*IF(W4602&lt;MinDate,1,0),"")</f>
        <v/>
      </c>
      <c r="N4602" s="36">
        <f t="shared" ca="1" si="143"/>
        <v>0</v>
      </c>
      <c r="O4602" s="36" t="e">
        <f ca="1">LEFT(OFFSET(Lists!$Q$2,MATCH(E4602,Lists!$R$3:$R$19,0),0),4)</f>
        <v>#N/A</v>
      </c>
      <c r="P4602" s="36" t="e">
        <f ca="1">MATCH(O4602,Lists!$S$2:$S$640,1)</f>
        <v>#N/A</v>
      </c>
      <c r="Q4602" s="36" t="e">
        <f ca="1">MATCH(LEFT(OFFSET(Lists!$Q$2,MATCH(E4602,Lists!$R$3:$R$19,0)+1,0),4),Lists!$S$3:$S$640,1)</f>
        <v>#N/A</v>
      </c>
      <c r="R4602" s="36" t="e">
        <f ca="1">LEFT(OFFSET(Lists!$S$2,P4602-1+MATCH(F4602,OFFSET(Lists!$T$3,P4602-1,0,Q4602-P4602+1),0),0),6)</f>
        <v>#N/A</v>
      </c>
      <c r="S4602" s="36" t="e">
        <f ca="1">VLOOKUP(R4602,Lists!B:D,3,FALSE)</f>
        <v>#N/A</v>
      </c>
      <c r="T4602" s="36" t="str">
        <f>IF(F4602&lt;&gt;"",MATCH(R4602,'Maximum minutes'!B:B,0),"")</f>
        <v/>
      </c>
      <c r="U4602" s="36">
        <f ca="1">IF(F4602&lt;&gt;"",COUNTA(OFFSET('Maximum minutes'!$C$1,'Annexe A1 Cours'!T4602,0,1,50)),0)</f>
        <v>0</v>
      </c>
      <c r="V4602" s="37">
        <f ca="1">IFERROR(OFFSET('Maximum minutes'!$C$1,T4602+1,-1+MATCH(G4602,OFFSET('Maximum minutes'!$C$1,T4602-1,0,1,50),0)),0)</f>
        <v>0</v>
      </c>
      <c r="W4602" s="38">
        <f t="shared" ca="1" si="142"/>
        <v>0</v>
      </c>
    </row>
    <row r="4603" spans="1:23" s="36" customFormat="1" ht="18.75">
      <c r="A4603" s="34"/>
      <c r="B4603" s="39"/>
      <c r="C4603" s="39"/>
      <c r="D4603" s="35"/>
      <c r="E4603" s="40"/>
      <c r="F4603" s="39"/>
      <c r="G4603" s="39"/>
      <c r="H4603" s="39"/>
      <c r="I4603" s="34"/>
      <c r="J4603" s="34"/>
      <c r="K4603" s="34"/>
      <c r="L4603" s="34"/>
      <c r="M4603" s="43" t="str">
        <f ca="1">IFERROR(OFFSET('Maximum minutes'!$C$1,T4603,MATCH(IF(G4603&lt;&gt;"",G4603,F4603),OFFSET('Maximum minutes'!$C$1,T4603-1,0,1,U4603+1),0)-1)*IF(OR(ISNUMBER(J4603),J4603="sans examen"),1,0)*IF(W4603&lt;MinDate,1,0),"")</f>
        <v/>
      </c>
      <c r="N4603" s="36">
        <f t="shared" ca="1" si="143"/>
        <v>0</v>
      </c>
      <c r="O4603" s="36" t="e">
        <f ca="1">LEFT(OFFSET(Lists!$Q$2,MATCH(E4603,Lists!$R$3:$R$19,0),0),4)</f>
        <v>#N/A</v>
      </c>
      <c r="P4603" s="36" t="e">
        <f ca="1">MATCH(O4603,Lists!$S$2:$S$640,1)</f>
        <v>#N/A</v>
      </c>
      <c r="Q4603" s="36" t="e">
        <f ca="1">MATCH(LEFT(OFFSET(Lists!$Q$2,MATCH(E4603,Lists!$R$3:$R$19,0)+1,0),4),Lists!$S$3:$S$640,1)</f>
        <v>#N/A</v>
      </c>
      <c r="R4603" s="36" t="e">
        <f ca="1">LEFT(OFFSET(Lists!$S$2,P4603-1+MATCH(F4603,OFFSET(Lists!$T$3,P4603-1,0,Q4603-P4603+1),0),0),6)</f>
        <v>#N/A</v>
      </c>
      <c r="S4603" s="36" t="e">
        <f ca="1">VLOOKUP(R4603,Lists!B:D,3,FALSE)</f>
        <v>#N/A</v>
      </c>
      <c r="T4603" s="36" t="str">
        <f>IF(F4603&lt;&gt;"",MATCH(R4603,'Maximum minutes'!B:B,0),"")</f>
        <v/>
      </c>
      <c r="U4603" s="36">
        <f ca="1">IF(F4603&lt;&gt;"",COUNTA(OFFSET('Maximum minutes'!$C$1,'Annexe A1 Cours'!T4603,0,1,50)),0)</f>
        <v>0</v>
      </c>
      <c r="V4603" s="37">
        <f ca="1">IFERROR(OFFSET('Maximum minutes'!$C$1,T4603+1,-1+MATCH(G4603,OFFSET('Maximum minutes'!$C$1,T4603-1,0,1,50),0)),0)</f>
        <v>0</v>
      </c>
      <c r="W4603" s="38">
        <f t="shared" ca="1" si="142"/>
        <v>0</v>
      </c>
    </row>
    <row r="4604" spans="1:23" s="36" customFormat="1" ht="18.75">
      <c r="A4604" s="34"/>
      <c r="B4604" s="39"/>
      <c r="C4604" s="39"/>
      <c r="D4604" s="35"/>
      <c r="E4604" s="40"/>
      <c r="F4604" s="39"/>
      <c r="G4604" s="39"/>
      <c r="H4604" s="39"/>
      <c r="I4604" s="34"/>
      <c r="J4604" s="34"/>
      <c r="K4604" s="34"/>
      <c r="L4604" s="34"/>
      <c r="M4604" s="43" t="str">
        <f ca="1">IFERROR(OFFSET('Maximum minutes'!$C$1,T4604,MATCH(IF(G4604&lt;&gt;"",G4604,F4604),OFFSET('Maximum minutes'!$C$1,T4604-1,0,1,U4604+1),0)-1)*IF(OR(ISNUMBER(J4604),J4604="sans examen"),1,0)*IF(W4604&lt;MinDate,1,0),"")</f>
        <v/>
      </c>
      <c r="N4604" s="36">
        <f t="shared" ca="1" si="143"/>
        <v>0</v>
      </c>
      <c r="O4604" s="36" t="e">
        <f ca="1">LEFT(OFFSET(Lists!$Q$2,MATCH(E4604,Lists!$R$3:$R$19,0),0),4)</f>
        <v>#N/A</v>
      </c>
      <c r="P4604" s="36" t="e">
        <f ca="1">MATCH(O4604,Lists!$S$2:$S$640,1)</f>
        <v>#N/A</v>
      </c>
      <c r="Q4604" s="36" t="e">
        <f ca="1">MATCH(LEFT(OFFSET(Lists!$Q$2,MATCH(E4604,Lists!$R$3:$R$19,0)+1,0),4),Lists!$S$3:$S$640,1)</f>
        <v>#N/A</v>
      </c>
      <c r="R4604" s="36" t="e">
        <f ca="1">LEFT(OFFSET(Lists!$S$2,P4604-1+MATCH(F4604,OFFSET(Lists!$T$3,P4604-1,0,Q4604-P4604+1),0),0),6)</f>
        <v>#N/A</v>
      </c>
      <c r="S4604" s="36" t="e">
        <f ca="1">VLOOKUP(R4604,Lists!B:D,3,FALSE)</f>
        <v>#N/A</v>
      </c>
      <c r="T4604" s="36" t="str">
        <f>IF(F4604&lt;&gt;"",MATCH(R4604,'Maximum minutes'!B:B,0),"")</f>
        <v/>
      </c>
      <c r="U4604" s="36">
        <f ca="1">IF(F4604&lt;&gt;"",COUNTA(OFFSET('Maximum minutes'!$C$1,'Annexe A1 Cours'!T4604,0,1,50)),0)</f>
        <v>0</v>
      </c>
      <c r="V4604" s="37">
        <f ca="1">IFERROR(OFFSET('Maximum minutes'!$C$1,T4604+1,-1+MATCH(G4604,OFFSET('Maximum minutes'!$C$1,T4604-1,0,1,50),0)),0)</f>
        <v>0</v>
      </c>
      <c r="W4604" s="38">
        <f t="shared" ca="1" si="142"/>
        <v>0</v>
      </c>
    </row>
    <row r="4605" spans="1:23" s="36" customFormat="1" ht="18.75">
      <c r="A4605" s="34"/>
      <c r="B4605" s="39"/>
      <c r="C4605" s="39"/>
      <c r="D4605" s="35"/>
      <c r="E4605" s="40"/>
      <c r="F4605" s="39"/>
      <c r="G4605" s="39"/>
      <c r="H4605" s="39"/>
      <c r="I4605" s="34"/>
      <c r="J4605" s="34"/>
      <c r="K4605" s="34"/>
      <c r="L4605" s="34"/>
      <c r="M4605" s="43" t="str">
        <f ca="1">IFERROR(OFFSET('Maximum minutes'!$C$1,T4605,MATCH(IF(G4605&lt;&gt;"",G4605,F4605),OFFSET('Maximum minutes'!$C$1,T4605-1,0,1,U4605+1),0)-1)*IF(OR(ISNUMBER(J4605),J4605="sans examen"),1,0)*IF(W4605&lt;MinDate,1,0),"")</f>
        <v/>
      </c>
      <c r="N4605" s="36">
        <f t="shared" ca="1" si="143"/>
        <v>0</v>
      </c>
      <c r="O4605" s="36" t="e">
        <f ca="1">LEFT(OFFSET(Lists!$Q$2,MATCH(E4605,Lists!$R$3:$R$19,0),0),4)</f>
        <v>#N/A</v>
      </c>
      <c r="P4605" s="36" t="e">
        <f ca="1">MATCH(O4605,Lists!$S$2:$S$640,1)</f>
        <v>#N/A</v>
      </c>
      <c r="Q4605" s="36" t="e">
        <f ca="1">MATCH(LEFT(OFFSET(Lists!$Q$2,MATCH(E4605,Lists!$R$3:$R$19,0)+1,0),4),Lists!$S$3:$S$640,1)</f>
        <v>#N/A</v>
      </c>
      <c r="R4605" s="36" t="e">
        <f ca="1">LEFT(OFFSET(Lists!$S$2,P4605-1+MATCH(F4605,OFFSET(Lists!$T$3,P4605-1,0,Q4605-P4605+1),0),0),6)</f>
        <v>#N/A</v>
      </c>
      <c r="S4605" s="36" t="e">
        <f ca="1">VLOOKUP(R4605,Lists!B:D,3,FALSE)</f>
        <v>#N/A</v>
      </c>
      <c r="T4605" s="36" t="str">
        <f>IF(F4605&lt;&gt;"",MATCH(R4605,'Maximum minutes'!B:B,0),"")</f>
        <v/>
      </c>
      <c r="U4605" s="36">
        <f ca="1">IF(F4605&lt;&gt;"",COUNTA(OFFSET('Maximum minutes'!$C$1,'Annexe A1 Cours'!T4605,0,1,50)),0)</f>
        <v>0</v>
      </c>
      <c r="V4605" s="37">
        <f ca="1">IFERROR(OFFSET('Maximum minutes'!$C$1,T4605+1,-1+MATCH(G4605,OFFSET('Maximum minutes'!$C$1,T4605-1,0,1,50),0)),0)</f>
        <v>0</v>
      </c>
      <c r="W4605" s="38">
        <f t="shared" ca="1" si="142"/>
        <v>0</v>
      </c>
    </row>
    <row r="4606" spans="1:23" s="36" customFormat="1" ht="18.75">
      <c r="A4606" s="34"/>
      <c r="B4606" s="39"/>
      <c r="C4606" s="39"/>
      <c r="D4606" s="35"/>
      <c r="E4606" s="40"/>
      <c r="F4606" s="39"/>
      <c r="G4606" s="39"/>
      <c r="H4606" s="39"/>
      <c r="I4606" s="34"/>
      <c r="J4606" s="34"/>
      <c r="K4606" s="34"/>
      <c r="L4606" s="34"/>
      <c r="M4606" s="43" t="str">
        <f ca="1">IFERROR(OFFSET('Maximum minutes'!$C$1,T4606,MATCH(IF(G4606&lt;&gt;"",G4606,F4606),OFFSET('Maximum minutes'!$C$1,T4606-1,0,1,U4606+1),0)-1)*IF(OR(ISNUMBER(J4606),J4606="sans examen"),1,0)*IF(W4606&lt;MinDate,1,0),"")</f>
        <v/>
      </c>
      <c r="N4606" s="36">
        <f t="shared" ca="1" si="143"/>
        <v>0</v>
      </c>
      <c r="O4606" s="36" t="e">
        <f ca="1">LEFT(OFFSET(Lists!$Q$2,MATCH(E4606,Lists!$R$3:$R$19,0),0),4)</f>
        <v>#N/A</v>
      </c>
      <c r="P4606" s="36" t="e">
        <f ca="1">MATCH(O4606,Lists!$S$2:$S$640,1)</f>
        <v>#N/A</v>
      </c>
      <c r="Q4606" s="36" t="e">
        <f ca="1">MATCH(LEFT(OFFSET(Lists!$Q$2,MATCH(E4606,Lists!$R$3:$R$19,0)+1,0),4),Lists!$S$3:$S$640,1)</f>
        <v>#N/A</v>
      </c>
      <c r="R4606" s="36" t="e">
        <f ca="1">LEFT(OFFSET(Lists!$S$2,P4606-1+MATCH(F4606,OFFSET(Lists!$T$3,P4606-1,0,Q4606-P4606+1),0),0),6)</f>
        <v>#N/A</v>
      </c>
      <c r="S4606" s="36" t="e">
        <f ca="1">VLOOKUP(R4606,Lists!B:D,3,FALSE)</f>
        <v>#N/A</v>
      </c>
      <c r="T4606" s="36" t="str">
        <f>IF(F4606&lt;&gt;"",MATCH(R4606,'Maximum minutes'!B:B,0),"")</f>
        <v/>
      </c>
      <c r="U4606" s="36">
        <f ca="1">IF(F4606&lt;&gt;"",COUNTA(OFFSET('Maximum minutes'!$C$1,'Annexe A1 Cours'!T4606,0,1,50)),0)</f>
        <v>0</v>
      </c>
      <c r="V4606" s="37">
        <f ca="1">IFERROR(OFFSET('Maximum minutes'!$C$1,T4606+1,-1+MATCH(G4606,OFFSET('Maximum minutes'!$C$1,T4606-1,0,1,50),0)),0)</f>
        <v>0</v>
      </c>
      <c r="W4606" s="38">
        <f t="shared" ca="1" si="142"/>
        <v>0</v>
      </c>
    </row>
    <row r="4607" spans="1:23" s="36" customFormat="1" ht="18.75">
      <c r="A4607" s="34"/>
      <c r="B4607" s="39"/>
      <c r="C4607" s="39"/>
      <c r="D4607" s="35"/>
      <c r="E4607" s="40"/>
      <c r="F4607" s="39"/>
      <c r="G4607" s="39"/>
      <c r="H4607" s="39"/>
      <c r="I4607" s="34"/>
      <c r="J4607" s="34"/>
      <c r="K4607" s="34"/>
      <c r="L4607" s="34"/>
      <c r="M4607" s="43" t="str">
        <f ca="1">IFERROR(OFFSET('Maximum minutes'!$C$1,T4607,MATCH(IF(G4607&lt;&gt;"",G4607,F4607),OFFSET('Maximum minutes'!$C$1,T4607-1,0,1,U4607+1),0)-1)*IF(OR(ISNUMBER(J4607),J4607="sans examen"),1,0)*IF(W4607&lt;MinDate,1,0),"")</f>
        <v/>
      </c>
      <c r="N4607" s="36">
        <f t="shared" ca="1" si="143"/>
        <v>0</v>
      </c>
      <c r="O4607" s="36" t="e">
        <f ca="1">LEFT(OFFSET(Lists!$Q$2,MATCH(E4607,Lists!$R$3:$R$19,0),0),4)</f>
        <v>#N/A</v>
      </c>
      <c r="P4607" s="36" t="e">
        <f ca="1">MATCH(O4607,Lists!$S$2:$S$640,1)</f>
        <v>#N/A</v>
      </c>
      <c r="Q4607" s="36" t="e">
        <f ca="1">MATCH(LEFT(OFFSET(Lists!$Q$2,MATCH(E4607,Lists!$R$3:$R$19,0)+1,0),4),Lists!$S$3:$S$640,1)</f>
        <v>#N/A</v>
      </c>
      <c r="R4607" s="36" t="e">
        <f ca="1">LEFT(OFFSET(Lists!$S$2,P4607-1+MATCH(F4607,OFFSET(Lists!$T$3,P4607-1,0,Q4607-P4607+1),0),0),6)</f>
        <v>#N/A</v>
      </c>
      <c r="S4607" s="36" t="e">
        <f ca="1">VLOOKUP(R4607,Lists!B:D,3,FALSE)</f>
        <v>#N/A</v>
      </c>
      <c r="T4607" s="36" t="str">
        <f>IF(F4607&lt;&gt;"",MATCH(R4607,'Maximum minutes'!B:B,0),"")</f>
        <v/>
      </c>
      <c r="U4607" s="36">
        <f ca="1">IF(F4607&lt;&gt;"",COUNTA(OFFSET('Maximum minutes'!$C$1,'Annexe A1 Cours'!T4607,0,1,50)),0)</f>
        <v>0</v>
      </c>
      <c r="V4607" s="37">
        <f ca="1">IFERROR(OFFSET('Maximum minutes'!$C$1,T4607+1,-1+MATCH(G4607,OFFSET('Maximum minutes'!$C$1,T4607-1,0,1,50),0)),0)</f>
        <v>0</v>
      </c>
      <c r="W4607" s="38">
        <f t="shared" ca="1" si="142"/>
        <v>0</v>
      </c>
    </row>
    <row r="4608" spans="1:23" s="36" customFormat="1" ht="18.75">
      <c r="A4608" s="34"/>
      <c r="B4608" s="39"/>
      <c r="C4608" s="39"/>
      <c r="D4608" s="35"/>
      <c r="E4608" s="40"/>
      <c r="F4608" s="39"/>
      <c r="G4608" s="39"/>
      <c r="H4608" s="39"/>
      <c r="I4608" s="34"/>
      <c r="J4608" s="34"/>
      <c r="K4608" s="34"/>
      <c r="L4608" s="34"/>
      <c r="M4608" s="43" t="str">
        <f ca="1">IFERROR(OFFSET('Maximum minutes'!$C$1,T4608,MATCH(IF(G4608&lt;&gt;"",G4608,F4608),OFFSET('Maximum minutes'!$C$1,T4608-1,0,1,U4608+1),0)-1)*IF(OR(ISNUMBER(J4608),J4608="sans examen"),1,0)*IF(W4608&lt;MinDate,1,0),"")</f>
        <v/>
      </c>
      <c r="N4608" s="36">
        <f t="shared" ca="1" si="143"/>
        <v>0</v>
      </c>
      <c r="O4608" s="36" t="e">
        <f ca="1">LEFT(OFFSET(Lists!$Q$2,MATCH(E4608,Lists!$R$3:$R$19,0),0),4)</f>
        <v>#N/A</v>
      </c>
      <c r="P4608" s="36" t="e">
        <f ca="1">MATCH(O4608,Lists!$S$2:$S$640,1)</f>
        <v>#N/A</v>
      </c>
      <c r="Q4608" s="36" t="e">
        <f ca="1">MATCH(LEFT(OFFSET(Lists!$Q$2,MATCH(E4608,Lists!$R$3:$R$19,0)+1,0),4),Lists!$S$3:$S$640,1)</f>
        <v>#N/A</v>
      </c>
      <c r="R4608" s="36" t="e">
        <f ca="1">LEFT(OFFSET(Lists!$S$2,P4608-1+MATCH(F4608,OFFSET(Lists!$T$3,P4608-1,0,Q4608-P4608+1),0),0),6)</f>
        <v>#N/A</v>
      </c>
      <c r="S4608" s="36" t="e">
        <f ca="1">VLOOKUP(R4608,Lists!B:D,3,FALSE)</f>
        <v>#N/A</v>
      </c>
      <c r="T4608" s="36" t="str">
        <f>IF(F4608&lt;&gt;"",MATCH(R4608,'Maximum minutes'!B:B,0),"")</f>
        <v/>
      </c>
      <c r="U4608" s="36">
        <f ca="1">IF(F4608&lt;&gt;"",COUNTA(OFFSET('Maximum minutes'!$C$1,'Annexe A1 Cours'!T4608,0,1,50)),0)</f>
        <v>0</v>
      </c>
      <c r="V4608" s="37">
        <f ca="1">IFERROR(OFFSET('Maximum minutes'!$C$1,T4608+1,-1+MATCH(G4608,OFFSET('Maximum minutes'!$C$1,T4608-1,0,1,50),0)),0)</f>
        <v>0</v>
      </c>
      <c r="W4608" s="38">
        <f t="shared" ca="1" si="142"/>
        <v>0</v>
      </c>
    </row>
    <row r="4609" spans="1:23" s="36" customFormat="1" ht="18.75">
      <c r="A4609" s="34"/>
      <c r="B4609" s="39"/>
      <c r="C4609" s="39"/>
      <c r="D4609" s="35"/>
      <c r="E4609" s="40"/>
      <c r="F4609" s="39"/>
      <c r="G4609" s="39"/>
      <c r="H4609" s="39"/>
      <c r="I4609" s="34"/>
      <c r="J4609" s="34"/>
      <c r="K4609" s="34"/>
      <c r="L4609" s="34"/>
      <c r="M4609" s="43" t="str">
        <f ca="1">IFERROR(OFFSET('Maximum minutes'!$C$1,T4609,MATCH(IF(G4609&lt;&gt;"",G4609,F4609),OFFSET('Maximum minutes'!$C$1,T4609-1,0,1,U4609+1),0)-1)*IF(OR(ISNUMBER(J4609),J4609="sans examen"),1,0)*IF(W4609&lt;MinDate,1,0),"")</f>
        <v/>
      </c>
      <c r="N4609" s="36">
        <f t="shared" ca="1" si="143"/>
        <v>0</v>
      </c>
      <c r="O4609" s="36" t="e">
        <f ca="1">LEFT(OFFSET(Lists!$Q$2,MATCH(E4609,Lists!$R$3:$R$19,0),0),4)</f>
        <v>#N/A</v>
      </c>
      <c r="P4609" s="36" t="e">
        <f ca="1">MATCH(O4609,Lists!$S$2:$S$640,1)</f>
        <v>#N/A</v>
      </c>
      <c r="Q4609" s="36" t="e">
        <f ca="1">MATCH(LEFT(OFFSET(Lists!$Q$2,MATCH(E4609,Lists!$R$3:$R$19,0)+1,0),4),Lists!$S$3:$S$640,1)</f>
        <v>#N/A</v>
      </c>
      <c r="R4609" s="36" t="e">
        <f ca="1">LEFT(OFFSET(Lists!$S$2,P4609-1+MATCH(F4609,OFFSET(Lists!$T$3,P4609-1,0,Q4609-P4609+1),0),0),6)</f>
        <v>#N/A</v>
      </c>
      <c r="S4609" s="36" t="e">
        <f ca="1">VLOOKUP(R4609,Lists!B:D,3,FALSE)</f>
        <v>#N/A</v>
      </c>
      <c r="T4609" s="36" t="str">
        <f>IF(F4609&lt;&gt;"",MATCH(R4609,'Maximum minutes'!B:B,0),"")</f>
        <v/>
      </c>
      <c r="U4609" s="36">
        <f ca="1">IF(F4609&lt;&gt;"",COUNTA(OFFSET('Maximum minutes'!$C$1,'Annexe A1 Cours'!T4609,0,1,50)),0)</f>
        <v>0</v>
      </c>
      <c r="V4609" s="37">
        <f ca="1">IFERROR(OFFSET('Maximum minutes'!$C$1,T4609+1,-1+MATCH(G4609,OFFSET('Maximum minutes'!$C$1,T4609-1,0,1,50),0)),0)</f>
        <v>0</v>
      </c>
      <c r="W4609" s="38">
        <f t="shared" ca="1" si="142"/>
        <v>0</v>
      </c>
    </row>
    <row r="4610" spans="1:23" s="36" customFormat="1" ht="18.75">
      <c r="A4610" s="34"/>
      <c r="B4610" s="39"/>
      <c r="C4610" s="39"/>
      <c r="D4610" s="35"/>
      <c r="E4610" s="40"/>
      <c r="F4610" s="39"/>
      <c r="G4610" s="39"/>
      <c r="H4610" s="39"/>
      <c r="I4610" s="34"/>
      <c r="J4610" s="34"/>
      <c r="K4610" s="34"/>
      <c r="L4610" s="34"/>
      <c r="M4610" s="43" t="str">
        <f ca="1">IFERROR(OFFSET('Maximum minutes'!$C$1,T4610,MATCH(IF(G4610&lt;&gt;"",G4610,F4610),OFFSET('Maximum minutes'!$C$1,T4610-1,0,1,U4610+1),0)-1)*IF(OR(ISNUMBER(J4610),J4610="sans examen"),1,0)*IF(W4610&lt;MinDate,1,0),"")</f>
        <v/>
      </c>
      <c r="N4610" s="36">
        <f t="shared" ca="1" si="143"/>
        <v>0</v>
      </c>
      <c r="O4610" s="36" t="e">
        <f ca="1">LEFT(OFFSET(Lists!$Q$2,MATCH(E4610,Lists!$R$3:$R$19,0),0),4)</f>
        <v>#N/A</v>
      </c>
      <c r="P4610" s="36" t="e">
        <f ca="1">MATCH(O4610,Lists!$S$2:$S$640,1)</f>
        <v>#N/A</v>
      </c>
      <c r="Q4610" s="36" t="e">
        <f ca="1">MATCH(LEFT(OFFSET(Lists!$Q$2,MATCH(E4610,Lists!$R$3:$R$19,0)+1,0),4),Lists!$S$3:$S$640,1)</f>
        <v>#N/A</v>
      </c>
      <c r="R4610" s="36" t="e">
        <f ca="1">LEFT(OFFSET(Lists!$S$2,P4610-1+MATCH(F4610,OFFSET(Lists!$T$3,P4610-1,0,Q4610-P4610+1),0),0),6)</f>
        <v>#N/A</v>
      </c>
      <c r="S4610" s="36" t="e">
        <f ca="1">VLOOKUP(R4610,Lists!B:D,3,FALSE)</f>
        <v>#N/A</v>
      </c>
      <c r="T4610" s="36" t="str">
        <f>IF(F4610&lt;&gt;"",MATCH(R4610,'Maximum minutes'!B:B,0),"")</f>
        <v/>
      </c>
      <c r="U4610" s="36">
        <f ca="1">IF(F4610&lt;&gt;"",COUNTA(OFFSET('Maximum minutes'!$C$1,'Annexe A1 Cours'!T4610,0,1,50)),0)</f>
        <v>0</v>
      </c>
      <c r="V4610" s="37">
        <f ca="1">IFERROR(OFFSET('Maximum minutes'!$C$1,T4610+1,-1+MATCH(G4610,OFFSET('Maximum minutes'!$C$1,T4610-1,0,1,50),0)),0)</f>
        <v>0</v>
      </c>
      <c r="W4610" s="38">
        <f t="shared" ca="1" si="142"/>
        <v>0</v>
      </c>
    </row>
    <row r="4611" spans="1:23" s="36" customFormat="1" ht="18.75">
      <c r="A4611" s="34"/>
      <c r="B4611" s="39"/>
      <c r="C4611" s="39"/>
      <c r="D4611" s="35"/>
      <c r="E4611" s="40"/>
      <c r="F4611" s="39"/>
      <c r="G4611" s="39"/>
      <c r="H4611" s="39"/>
      <c r="I4611" s="34"/>
      <c r="J4611" s="34"/>
      <c r="K4611" s="34"/>
      <c r="L4611" s="34"/>
      <c r="M4611" s="43" t="str">
        <f ca="1">IFERROR(OFFSET('Maximum minutes'!$C$1,T4611,MATCH(IF(G4611&lt;&gt;"",G4611,F4611),OFFSET('Maximum minutes'!$C$1,T4611-1,0,1,U4611+1),0)-1)*IF(OR(ISNUMBER(J4611),J4611="sans examen"),1,0)*IF(W4611&lt;MinDate,1,0),"")</f>
        <v/>
      </c>
      <c r="N4611" s="36">
        <f t="shared" ca="1" si="143"/>
        <v>0</v>
      </c>
      <c r="O4611" s="36" t="e">
        <f ca="1">LEFT(OFFSET(Lists!$Q$2,MATCH(E4611,Lists!$R$3:$R$19,0),0),4)</f>
        <v>#N/A</v>
      </c>
      <c r="P4611" s="36" t="e">
        <f ca="1">MATCH(O4611,Lists!$S$2:$S$640,1)</f>
        <v>#N/A</v>
      </c>
      <c r="Q4611" s="36" t="e">
        <f ca="1">MATCH(LEFT(OFFSET(Lists!$Q$2,MATCH(E4611,Lists!$R$3:$R$19,0)+1,0),4),Lists!$S$3:$S$640,1)</f>
        <v>#N/A</v>
      </c>
      <c r="R4611" s="36" t="e">
        <f ca="1">LEFT(OFFSET(Lists!$S$2,P4611-1+MATCH(F4611,OFFSET(Lists!$T$3,P4611-1,0,Q4611-P4611+1),0),0),6)</f>
        <v>#N/A</v>
      </c>
      <c r="S4611" s="36" t="e">
        <f ca="1">VLOOKUP(R4611,Lists!B:D,3,FALSE)</f>
        <v>#N/A</v>
      </c>
      <c r="T4611" s="36" t="str">
        <f>IF(F4611&lt;&gt;"",MATCH(R4611,'Maximum minutes'!B:B,0),"")</f>
        <v/>
      </c>
      <c r="U4611" s="36">
        <f ca="1">IF(F4611&lt;&gt;"",COUNTA(OFFSET('Maximum minutes'!$C$1,'Annexe A1 Cours'!T4611,0,1,50)),0)</f>
        <v>0</v>
      </c>
      <c r="V4611" s="37">
        <f ca="1">IFERROR(OFFSET('Maximum minutes'!$C$1,T4611+1,-1+MATCH(G4611,OFFSET('Maximum minutes'!$C$1,T4611-1,0,1,50),0)),0)</f>
        <v>0</v>
      </c>
      <c r="W4611" s="38">
        <f t="shared" ca="1" si="142"/>
        <v>0</v>
      </c>
    </row>
    <row r="4612" spans="1:23" s="36" customFormat="1" ht="18.75">
      <c r="A4612" s="34"/>
      <c r="B4612" s="39"/>
      <c r="C4612" s="39"/>
      <c r="D4612" s="35"/>
      <c r="E4612" s="40"/>
      <c r="F4612" s="39"/>
      <c r="G4612" s="39"/>
      <c r="H4612" s="39"/>
      <c r="I4612" s="34"/>
      <c r="J4612" s="34"/>
      <c r="K4612" s="34"/>
      <c r="L4612" s="34"/>
      <c r="M4612" s="43" t="str">
        <f ca="1">IFERROR(OFFSET('Maximum minutes'!$C$1,T4612,MATCH(IF(G4612&lt;&gt;"",G4612,F4612),OFFSET('Maximum minutes'!$C$1,T4612-1,0,1,U4612+1),0)-1)*IF(OR(ISNUMBER(J4612),J4612="sans examen"),1,0)*IF(W4612&lt;MinDate,1,0),"")</f>
        <v/>
      </c>
      <c r="N4612" s="36">
        <f t="shared" ca="1" si="143"/>
        <v>0</v>
      </c>
      <c r="O4612" s="36" t="e">
        <f ca="1">LEFT(OFFSET(Lists!$Q$2,MATCH(E4612,Lists!$R$3:$R$19,0),0),4)</f>
        <v>#N/A</v>
      </c>
      <c r="P4612" s="36" t="e">
        <f ca="1">MATCH(O4612,Lists!$S$2:$S$640,1)</f>
        <v>#N/A</v>
      </c>
      <c r="Q4612" s="36" t="e">
        <f ca="1">MATCH(LEFT(OFFSET(Lists!$Q$2,MATCH(E4612,Lists!$R$3:$R$19,0)+1,0),4),Lists!$S$3:$S$640,1)</f>
        <v>#N/A</v>
      </c>
      <c r="R4612" s="36" t="e">
        <f ca="1">LEFT(OFFSET(Lists!$S$2,P4612-1+MATCH(F4612,OFFSET(Lists!$T$3,P4612-1,0,Q4612-P4612+1),0),0),6)</f>
        <v>#N/A</v>
      </c>
      <c r="S4612" s="36" t="e">
        <f ca="1">VLOOKUP(R4612,Lists!B:D,3,FALSE)</f>
        <v>#N/A</v>
      </c>
      <c r="T4612" s="36" t="str">
        <f>IF(F4612&lt;&gt;"",MATCH(R4612,'Maximum minutes'!B:B,0),"")</f>
        <v/>
      </c>
      <c r="U4612" s="36">
        <f ca="1">IF(F4612&lt;&gt;"",COUNTA(OFFSET('Maximum minutes'!$C$1,'Annexe A1 Cours'!T4612,0,1,50)),0)</f>
        <v>0</v>
      </c>
      <c r="V4612" s="37">
        <f ca="1">IFERROR(OFFSET('Maximum minutes'!$C$1,T4612+1,-1+MATCH(G4612,OFFSET('Maximum minutes'!$C$1,T4612-1,0,1,50),0)),0)</f>
        <v>0</v>
      </c>
      <c r="W4612" s="38">
        <f t="shared" ca="1" si="142"/>
        <v>0</v>
      </c>
    </row>
    <row r="4613" spans="1:23" s="36" customFormat="1" ht="18.75">
      <c r="A4613" s="34"/>
      <c r="B4613" s="39"/>
      <c r="C4613" s="39"/>
      <c r="D4613" s="35"/>
      <c r="E4613" s="40"/>
      <c r="F4613" s="39"/>
      <c r="G4613" s="39"/>
      <c r="H4613" s="39"/>
      <c r="I4613" s="34"/>
      <c r="J4613" s="34"/>
      <c r="K4613" s="34"/>
      <c r="L4613" s="34"/>
      <c r="M4613" s="43" t="str">
        <f ca="1">IFERROR(OFFSET('Maximum minutes'!$C$1,T4613,MATCH(IF(G4613&lt;&gt;"",G4613,F4613),OFFSET('Maximum minutes'!$C$1,T4613-1,0,1,U4613+1),0)-1)*IF(OR(ISNUMBER(J4613),J4613="sans examen"),1,0)*IF(W4613&lt;MinDate,1,0),"")</f>
        <v/>
      </c>
      <c r="N4613" s="36">
        <f t="shared" ca="1" si="143"/>
        <v>0</v>
      </c>
      <c r="O4613" s="36" t="e">
        <f ca="1">LEFT(OFFSET(Lists!$Q$2,MATCH(E4613,Lists!$R$3:$R$19,0),0),4)</f>
        <v>#N/A</v>
      </c>
      <c r="P4613" s="36" t="e">
        <f ca="1">MATCH(O4613,Lists!$S$2:$S$640,1)</f>
        <v>#N/A</v>
      </c>
      <c r="Q4613" s="36" t="e">
        <f ca="1">MATCH(LEFT(OFFSET(Lists!$Q$2,MATCH(E4613,Lists!$R$3:$R$19,0)+1,0),4),Lists!$S$3:$S$640,1)</f>
        <v>#N/A</v>
      </c>
      <c r="R4613" s="36" t="e">
        <f ca="1">LEFT(OFFSET(Lists!$S$2,P4613-1+MATCH(F4613,OFFSET(Lists!$T$3,P4613-1,0,Q4613-P4613+1),0),0),6)</f>
        <v>#N/A</v>
      </c>
      <c r="S4613" s="36" t="e">
        <f ca="1">VLOOKUP(R4613,Lists!B:D,3,FALSE)</f>
        <v>#N/A</v>
      </c>
      <c r="T4613" s="36" t="str">
        <f>IF(F4613&lt;&gt;"",MATCH(R4613,'Maximum minutes'!B:B,0),"")</f>
        <v/>
      </c>
      <c r="U4613" s="36">
        <f ca="1">IF(F4613&lt;&gt;"",COUNTA(OFFSET('Maximum minutes'!$C$1,'Annexe A1 Cours'!T4613,0,1,50)),0)</f>
        <v>0</v>
      </c>
      <c r="V4613" s="37">
        <f ca="1">IFERROR(OFFSET('Maximum minutes'!$C$1,T4613+1,-1+MATCH(G4613,OFFSET('Maximum minutes'!$C$1,T4613-1,0,1,50),0)),0)</f>
        <v>0</v>
      </c>
      <c r="W4613" s="38">
        <f t="shared" ca="1" si="142"/>
        <v>0</v>
      </c>
    </row>
    <row r="4614" spans="1:23" s="36" customFormat="1" ht="18.75">
      <c r="A4614" s="34"/>
      <c r="B4614" s="39"/>
      <c r="C4614" s="39"/>
      <c r="D4614" s="35"/>
      <c r="E4614" s="40"/>
      <c r="F4614" s="39"/>
      <c r="G4614" s="39"/>
      <c r="H4614" s="39"/>
      <c r="I4614" s="34"/>
      <c r="J4614" s="34"/>
      <c r="K4614" s="34"/>
      <c r="L4614" s="34"/>
      <c r="M4614" s="43" t="str">
        <f ca="1">IFERROR(OFFSET('Maximum minutes'!$C$1,T4614,MATCH(IF(G4614&lt;&gt;"",G4614,F4614),OFFSET('Maximum minutes'!$C$1,T4614-1,0,1,U4614+1),0)-1)*IF(OR(ISNUMBER(J4614),J4614="sans examen"),1,0)*IF(W4614&lt;MinDate,1,0),"")</f>
        <v/>
      </c>
      <c r="N4614" s="36">
        <f t="shared" ca="1" si="143"/>
        <v>0</v>
      </c>
      <c r="O4614" s="36" t="e">
        <f ca="1">LEFT(OFFSET(Lists!$Q$2,MATCH(E4614,Lists!$R$3:$R$19,0),0),4)</f>
        <v>#N/A</v>
      </c>
      <c r="P4614" s="36" t="e">
        <f ca="1">MATCH(O4614,Lists!$S$2:$S$640,1)</f>
        <v>#N/A</v>
      </c>
      <c r="Q4614" s="36" t="e">
        <f ca="1">MATCH(LEFT(OFFSET(Lists!$Q$2,MATCH(E4614,Lists!$R$3:$R$19,0)+1,0),4),Lists!$S$3:$S$640,1)</f>
        <v>#N/A</v>
      </c>
      <c r="R4614" s="36" t="e">
        <f ca="1">LEFT(OFFSET(Lists!$S$2,P4614-1+MATCH(F4614,OFFSET(Lists!$T$3,P4614-1,0,Q4614-P4614+1),0),0),6)</f>
        <v>#N/A</v>
      </c>
      <c r="S4614" s="36" t="e">
        <f ca="1">VLOOKUP(R4614,Lists!B:D,3,FALSE)</f>
        <v>#N/A</v>
      </c>
      <c r="T4614" s="36" t="str">
        <f>IF(F4614&lt;&gt;"",MATCH(R4614,'Maximum minutes'!B:B,0),"")</f>
        <v/>
      </c>
      <c r="U4614" s="36">
        <f ca="1">IF(F4614&lt;&gt;"",COUNTA(OFFSET('Maximum minutes'!$C$1,'Annexe A1 Cours'!T4614,0,1,50)),0)</f>
        <v>0</v>
      </c>
      <c r="V4614" s="37">
        <f ca="1">IFERROR(OFFSET('Maximum minutes'!$C$1,T4614+1,-1+MATCH(G4614,OFFSET('Maximum minutes'!$C$1,T4614-1,0,1,50),0)),0)</f>
        <v>0</v>
      </c>
      <c r="W4614" s="38">
        <f t="shared" ca="1" si="142"/>
        <v>0</v>
      </c>
    </row>
    <row r="4615" spans="1:23" s="36" customFormat="1" ht="18.75">
      <c r="A4615" s="34"/>
      <c r="B4615" s="39"/>
      <c r="C4615" s="39"/>
      <c r="D4615" s="35"/>
      <c r="E4615" s="40"/>
      <c r="F4615" s="39"/>
      <c r="G4615" s="39"/>
      <c r="H4615" s="39"/>
      <c r="I4615" s="34"/>
      <c r="J4615" s="34"/>
      <c r="K4615" s="34"/>
      <c r="L4615" s="34"/>
      <c r="M4615" s="43" t="str">
        <f ca="1">IFERROR(OFFSET('Maximum minutes'!$C$1,T4615,MATCH(IF(G4615&lt;&gt;"",G4615,F4615),OFFSET('Maximum minutes'!$C$1,T4615-1,0,1,U4615+1),0)-1)*IF(OR(ISNUMBER(J4615),J4615="sans examen"),1,0)*IF(W4615&lt;MinDate,1,0),"")</f>
        <v/>
      </c>
      <c r="N4615" s="36">
        <f t="shared" ca="1" si="143"/>
        <v>0</v>
      </c>
      <c r="O4615" s="36" t="e">
        <f ca="1">LEFT(OFFSET(Lists!$Q$2,MATCH(E4615,Lists!$R$3:$R$19,0),0),4)</f>
        <v>#N/A</v>
      </c>
      <c r="P4615" s="36" t="e">
        <f ca="1">MATCH(O4615,Lists!$S$2:$S$640,1)</f>
        <v>#N/A</v>
      </c>
      <c r="Q4615" s="36" t="e">
        <f ca="1">MATCH(LEFT(OFFSET(Lists!$Q$2,MATCH(E4615,Lists!$R$3:$R$19,0)+1,0),4),Lists!$S$3:$S$640,1)</f>
        <v>#N/A</v>
      </c>
      <c r="R4615" s="36" t="e">
        <f ca="1">LEFT(OFFSET(Lists!$S$2,P4615-1+MATCH(F4615,OFFSET(Lists!$T$3,P4615-1,0,Q4615-P4615+1),0),0),6)</f>
        <v>#N/A</v>
      </c>
      <c r="S4615" s="36" t="e">
        <f ca="1">VLOOKUP(R4615,Lists!B:D,3,FALSE)</f>
        <v>#N/A</v>
      </c>
      <c r="T4615" s="36" t="str">
        <f>IF(F4615&lt;&gt;"",MATCH(R4615,'Maximum minutes'!B:B,0),"")</f>
        <v/>
      </c>
      <c r="U4615" s="36">
        <f ca="1">IF(F4615&lt;&gt;"",COUNTA(OFFSET('Maximum minutes'!$C$1,'Annexe A1 Cours'!T4615,0,1,50)),0)</f>
        <v>0</v>
      </c>
      <c r="V4615" s="37">
        <f ca="1">IFERROR(OFFSET('Maximum minutes'!$C$1,T4615+1,-1+MATCH(G4615,OFFSET('Maximum minutes'!$C$1,T4615-1,0,1,50),0)),0)</f>
        <v>0</v>
      </c>
      <c r="W4615" s="38">
        <f t="shared" ref="W4615:W4678" ca="1" si="144">IFERROR(DATE(YEAR(D4615)+V4615,MONTH(D4615),DAY(D4615)),"")</f>
        <v>0</v>
      </c>
    </row>
    <row r="4616" spans="1:23" s="36" customFormat="1" ht="18.75">
      <c r="A4616" s="34"/>
      <c r="B4616" s="39"/>
      <c r="C4616" s="39"/>
      <c r="D4616" s="35"/>
      <c r="E4616" s="40"/>
      <c r="F4616" s="39"/>
      <c r="G4616" s="39"/>
      <c r="H4616" s="39"/>
      <c r="I4616" s="34"/>
      <c r="J4616" s="34"/>
      <c r="K4616" s="34"/>
      <c r="L4616" s="34"/>
      <c r="M4616" s="43" t="str">
        <f ca="1">IFERROR(OFFSET('Maximum minutes'!$C$1,T4616,MATCH(IF(G4616&lt;&gt;"",G4616,F4616),OFFSET('Maximum minutes'!$C$1,T4616-1,0,1,U4616+1),0)-1)*IF(OR(ISNUMBER(J4616),J4616="sans examen"),1,0)*IF(W4616&lt;MinDate,1,0),"")</f>
        <v/>
      </c>
      <c r="N4616" s="36">
        <f t="shared" ref="N4616:N4679" ca="1" si="145">IF(K4616&gt;0,MIN(K4616,M4616),0)*IF(M4616="",0,1)</f>
        <v>0</v>
      </c>
      <c r="O4616" s="36" t="e">
        <f ca="1">LEFT(OFFSET(Lists!$Q$2,MATCH(E4616,Lists!$R$3:$R$19,0),0),4)</f>
        <v>#N/A</v>
      </c>
      <c r="P4616" s="36" t="e">
        <f ca="1">MATCH(O4616,Lists!$S$2:$S$640,1)</f>
        <v>#N/A</v>
      </c>
      <c r="Q4616" s="36" t="e">
        <f ca="1">MATCH(LEFT(OFFSET(Lists!$Q$2,MATCH(E4616,Lists!$R$3:$R$19,0)+1,0),4),Lists!$S$3:$S$640,1)</f>
        <v>#N/A</v>
      </c>
      <c r="R4616" s="36" t="e">
        <f ca="1">LEFT(OFFSET(Lists!$S$2,P4616-1+MATCH(F4616,OFFSET(Lists!$T$3,P4616-1,0,Q4616-P4616+1),0),0),6)</f>
        <v>#N/A</v>
      </c>
      <c r="S4616" s="36" t="e">
        <f ca="1">VLOOKUP(R4616,Lists!B:D,3,FALSE)</f>
        <v>#N/A</v>
      </c>
      <c r="T4616" s="36" t="str">
        <f>IF(F4616&lt;&gt;"",MATCH(R4616,'Maximum minutes'!B:B,0),"")</f>
        <v/>
      </c>
      <c r="U4616" s="36">
        <f ca="1">IF(F4616&lt;&gt;"",COUNTA(OFFSET('Maximum minutes'!$C$1,'Annexe A1 Cours'!T4616,0,1,50)),0)</f>
        <v>0</v>
      </c>
      <c r="V4616" s="37">
        <f ca="1">IFERROR(OFFSET('Maximum minutes'!$C$1,T4616+1,-1+MATCH(G4616,OFFSET('Maximum minutes'!$C$1,T4616-1,0,1,50),0)),0)</f>
        <v>0</v>
      </c>
      <c r="W4616" s="38">
        <f t="shared" ca="1" si="144"/>
        <v>0</v>
      </c>
    </row>
    <row r="4617" spans="1:23" s="36" customFormat="1" ht="18.75">
      <c r="A4617" s="34"/>
      <c r="B4617" s="39"/>
      <c r="C4617" s="39"/>
      <c r="D4617" s="35"/>
      <c r="E4617" s="40"/>
      <c r="F4617" s="39"/>
      <c r="G4617" s="39"/>
      <c r="H4617" s="39"/>
      <c r="I4617" s="34"/>
      <c r="J4617" s="34"/>
      <c r="K4617" s="34"/>
      <c r="L4617" s="34"/>
      <c r="M4617" s="43" t="str">
        <f ca="1">IFERROR(OFFSET('Maximum minutes'!$C$1,T4617,MATCH(IF(G4617&lt;&gt;"",G4617,F4617),OFFSET('Maximum minutes'!$C$1,T4617-1,0,1,U4617+1),0)-1)*IF(OR(ISNUMBER(J4617),J4617="sans examen"),1,0)*IF(W4617&lt;MinDate,1,0),"")</f>
        <v/>
      </c>
      <c r="N4617" s="36">
        <f t="shared" ca="1" si="145"/>
        <v>0</v>
      </c>
      <c r="O4617" s="36" t="e">
        <f ca="1">LEFT(OFFSET(Lists!$Q$2,MATCH(E4617,Lists!$R$3:$R$19,0),0),4)</f>
        <v>#N/A</v>
      </c>
      <c r="P4617" s="36" t="e">
        <f ca="1">MATCH(O4617,Lists!$S$2:$S$640,1)</f>
        <v>#N/A</v>
      </c>
      <c r="Q4617" s="36" t="e">
        <f ca="1">MATCH(LEFT(OFFSET(Lists!$Q$2,MATCH(E4617,Lists!$R$3:$R$19,0)+1,0),4),Lists!$S$3:$S$640,1)</f>
        <v>#N/A</v>
      </c>
      <c r="R4617" s="36" t="e">
        <f ca="1">LEFT(OFFSET(Lists!$S$2,P4617-1+MATCH(F4617,OFFSET(Lists!$T$3,P4617-1,0,Q4617-P4617+1),0),0),6)</f>
        <v>#N/A</v>
      </c>
      <c r="S4617" s="36" t="e">
        <f ca="1">VLOOKUP(R4617,Lists!B:D,3,FALSE)</f>
        <v>#N/A</v>
      </c>
      <c r="T4617" s="36" t="str">
        <f>IF(F4617&lt;&gt;"",MATCH(R4617,'Maximum minutes'!B:B,0),"")</f>
        <v/>
      </c>
      <c r="U4617" s="36">
        <f ca="1">IF(F4617&lt;&gt;"",COUNTA(OFFSET('Maximum minutes'!$C$1,'Annexe A1 Cours'!T4617,0,1,50)),0)</f>
        <v>0</v>
      </c>
      <c r="V4617" s="37">
        <f ca="1">IFERROR(OFFSET('Maximum minutes'!$C$1,T4617+1,-1+MATCH(G4617,OFFSET('Maximum minutes'!$C$1,T4617-1,0,1,50),0)),0)</f>
        <v>0</v>
      </c>
      <c r="W4617" s="38">
        <f t="shared" ca="1" si="144"/>
        <v>0</v>
      </c>
    </row>
    <row r="4618" spans="1:23" s="36" customFormat="1" ht="18.75">
      <c r="A4618" s="34"/>
      <c r="B4618" s="39"/>
      <c r="C4618" s="39"/>
      <c r="D4618" s="35"/>
      <c r="E4618" s="40"/>
      <c r="F4618" s="39"/>
      <c r="G4618" s="39"/>
      <c r="H4618" s="39"/>
      <c r="I4618" s="34"/>
      <c r="J4618" s="34"/>
      <c r="K4618" s="34"/>
      <c r="L4618" s="34"/>
      <c r="M4618" s="43" t="str">
        <f ca="1">IFERROR(OFFSET('Maximum minutes'!$C$1,T4618,MATCH(IF(G4618&lt;&gt;"",G4618,F4618),OFFSET('Maximum minutes'!$C$1,T4618-1,0,1,U4618+1),0)-1)*IF(OR(ISNUMBER(J4618),J4618="sans examen"),1,0)*IF(W4618&lt;MinDate,1,0),"")</f>
        <v/>
      </c>
      <c r="N4618" s="36">
        <f t="shared" ca="1" si="145"/>
        <v>0</v>
      </c>
      <c r="O4618" s="36" t="e">
        <f ca="1">LEFT(OFFSET(Lists!$Q$2,MATCH(E4618,Lists!$R$3:$R$19,0),0),4)</f>
        <v>#N/A</v>
      </c>
      <c r="P4618" s="36" t="e">
        <f ca="1">MATCH(O4618,Lists!$S$2:$S$640,1)</f>
        <v>#N/A</v>
      </c>
      <c r="Q4618" s="36" t="e">
        <f ca="1">MATCH(LEFT(OFFSET(Lists!$Q$2,MATCH(E4618,Lists!$R$3:$R$19,0)+1,0),4),Lists!$S$3:$S$640,1)</f>
        <v>#N/A</v>
      </c>
      <c r="R4618" s="36" t="e">
        <f ca="1">LEFT(OFFSET(Lists!$S$2,P4618-1+MATCH(F4618,OFFSET(Lists!$T$3,P4618-1,0,Q4618-P4618+1),0),0),6)</f>
        <v>#N/A</v>
      </c>
      <c r="S4618" s="36" t="e">
        <f ca="1">VLOOKUP(R4618,Lists!B:D,3,FALSE)</f>
        <v>#N/A</v>
      </c>
      <c r="T4618" s="36" t="str">
        <f>IF(F4618&lt;&gt;"",MATCH(R4618,'Maximum minutes'!B:B,0),"")</f>
        <v/>
      </c>
      <c r="U4618" s="36">
        <f ca="1">IF(F4618&lt;&gt;"",COUNTA(OFFSET('Maximum minutes'!$C$1,'Annexe A1 Cours'!T4618,0,1,50)),0)</f>
        <v>0</v>
      </c>
      <c r="V4618" s="37">
        <f ca="1">IFERROR(OFFSET('Maximum minutes'!$C$1,T4618+1,-1+MATCH(G4618,OFFSET('Maximum minutes'!$C$1,T4618-1,0,1,50),0)),0)</f>
        <v>0</v>
      </c>
      <c r="W4618" s="38">
        <f t="shared" ca="1" si="144"/>
        <v>0</v>
      </c>
    </row>
    <row r="4619" spans="1:23" s="36" customFormat="1" ht="18.75">
      <c r="A4619" s="34"/>
      <c r="B4619" s="39"/>
      <c r="C4619" s="39"/>
      <c r="D4619" s="35"/>
      <c r="E4619" s="40"/>
      <c r="F4619" s="39"/>
      <c r="G4619" s="39"/>
      <c r="H4619" s="39"/>
      <c r="I4619" s="34"/>
      <c r="J4619" s="34"/>
      <c r="K4619" s="34"/>
      <c r="L4619" s="34"/>
      <c r="M4619" s="43" t="str">
        <f ca="1">IFERROR(OFFSET('Maximum minutes'!$C$1,T4619,MATCH(IF(G4619&lt;&gt;"",G4619,F4619),OFFSET('Maximum minutes'!$C$1,T4619-1,0,1,U4619+1),0)-1)*IF(OR(ISNUMBER(J4619),J4619="sans examen"),1,0)*IF(W4619&lt;MinDate,1,0),"")</f>
        <v/>
      </c>
      <c r="N4619" s="36">
        <f t="shared" ca="1" si="145"/>
        <v>0</v>
      </c>
      <c r="O4619" s="36" t="e">
        <f ca="1">LEFT(OFFSET(Lists!$Q$2,MATCH(E4619,Lists!$R$3:$R$19,0),0),4)</f>
        <v>#N/A</v>
      </c>
      <c r="P4619" s="36" t="e">
        <f ca="1">MATCH(O4619,Lists!$S$2:$S$640,1)</f>
        <v>#N/A</v>
      </c>
      <c r="Q4619" s="36" t="e">
        <f ca="1">MATCH(LEFT(OFFSET(Lists!$Q$2,MATCH(E4619,Lists!$R$3:$R$19,0)+1,0),4),Lists!$S$3:$S$640,1)</f>
        <v>#N/A</v>
      </c>
      <c r="R4619" s="36" t="e">
        <f ca="1">LEFT(OFFSET(Lists!$S$2,P4619-1+MATCH(F4619,OFFSET(Lists!$T$3,P4619-1,0,Q4619-P4619+1),0),0),6)</f>
        <v>#N/A</v>
      </c>
      <c r="S4619" s="36" t="e">
        <f ca="1">VLOOKUP(R4619,Lists!B:D,3,FALSE)</f>
        <v>#N/A</v>
      </c>
      <c r="T4619" s="36" t="str">
        <f>IF(F4619&lt;&gt;"",MATCH(R4619,'Maximum minutes'!B:B,0),"")</f>
        <v/>
      </c>
      <c r="U4619" s="36">
        <f ca="1">IF(F4619&lt;&gt;"",COUNTA(OFFSET('Maximum minutes'!$C$1,'Annexe A1 Cours'!T4619,0,1,50)),0)</f>
        <v>0</v>
      </c>
      <c r="V4619" s="37">
        <f ca="1">IFERROR(OFFSET('Maximum minutes'!$C$1,T4619+1,-1+MATCH(G4619,OFFSET('Maximum minutes'!$C$1,T4619-1,0,1,50),0)),0)</f>
        <v>0</v>
      </c>
      <c r="W4619" s="38">
        <f t="shared" ca="1" si="144"/>
        <v>0</v>
      </c>
    </row>
    <row r="4620" spans="1:23" s="36" customFormat="1" ht="18.75">
      <c r="A4620" s="34"/>
      <c r="B4620" s="39"/>
      <c r="C4620" s="39"/>
      <c r="D4620" s="35"/>
      <c r="E4620" s="40"/>
      <c r="F4620" s="39"/>
      <c r="G4620" s="39"/>
      <c r="H4620" s="39"/>
      <c r="I4620" s="34"/>
      <c r="J4620" s="34"/>
      <c r="K4620" s="34"/>
      <c r="L4620" s="34"/>
      <c r="M4620" s="43" t="str">
        <f ca="1">IFERROR(OFFSET('Maximum minutes'!$C$1,T4620,MATCH(IF(G4620&lt;&gt;"",G4620,F4620),OFFSET('Maximum minutes'!$C$1,T4620-1,0,1,U4620+1),0)-1)*IF(OR(ISNUMBER(J4620),J4620="sans examen"),1,0)*IF(W4620&lt;MinDate,1,0),"")</f>
        <v/>
      </c>
      <c r="N4620" s="36">
        <f t="shared" ca="1" si="145"/>
        <v>0</v>
      </c>
      <c r="O4620" s="36" t="e">
        <f ca="1">LEFT(OFFSET(Lists!$Q$2,MATCH(E4620,Lists!$R$3:$R$19,0),0),4)</f>
        <v>#N/A</v>
      </c>
      <c r="P4620" s="36" t="e">
        <f ca="1">MATCH(O4620,Lists!$S$2:$S$640,1)</f>
        <v>#N/A</v>
      </c>
      <c r="Q4620" s="36" t="e">
        <f ca="1">MATCH(LEFT(OFFSET(Lists!$Q$2,MATCH(E4620,Lists!$R$3:$R$19,0)+1,0),4),Lists!$S$3:$S$640,1)</f>
        <v>#N/A</v>
      </c>
      <c r="R4620" s="36" t="e">
        <f ca="1">LEFT(OFFSET(Lists!$S$2,P4620-1+MATCH(F4620,OFFSET(Lists!$T$3,P4620-1,0,Q4620-P4620+1),0),0),6)</f>
        <v>#N/A</v>
      </c>
      <c r="S4620" s="36" t="e">
        <f ca="1">VLOOKUP(R4620,Lists!B:D,3,FALSE)</f>
        <v>#N/A</v>
      </c>
      <c r="T4620" s="36" t="str">
        <f>IF(F4620&lt;&gt;"",MATCH(R4620,'Maximum minutes'!B:B,0),"")</f>
        <v/>
      </c>
      <c r="U4620" s="36">
        <f ca="1">IF(F4620&lt;&gt;"",COUNTA(OFFSET('Maximum minutes'!$C$1,'Annexe A1 Cours'!T4620,0,1,50)),0)</f>
        <v>0</v>
      </c>
      <c r="V4620" s="37">
        <f ca="1">IFERROR(OFFSET('Maximum minutes'!$C$1,T4620+1,-1+MATCH(G4620,OFFSET('Maximum minutes'!$C$1,T4620-1,0,1,50),0)),0)</f>
        <v>0</v>
      </c>
      <c r="W4620" s="38">
        <f t="shared" ca="1" si="144"/>
        <v>0</v>
      </c>
    </row>
    <row r="4621" spans="1:23" s="36" customFormat="1" ht="18.75">
      <c r="A4621" s="34"/>
      <c r="B4621" s="39"/>
      <c r="C4621" s="39"/>
      <c r="D4621" s="35"/>
      <c r="E4621" s="40"/>
      <c r="F4621" s="39"/>
      <c r="G4621" s="39"/>
      <c r="H4621" s="39"/>
      <c r="I4621" s="34"/>
      <c r="J4621" s="34"/>
      <c r="K4621" s="34"/>
      <c r="L4621" s="34"/>
      <c r="M4621" s="43" t="str">
        <f ca="1">IFERROR(OFFSET('Maximum minutes'!$C$1,T4621,MATCH(IF(G4621&lt;&gt;"",G4621,F4621),OFFSET('Maximum minutes'!$C$1,T4621-1,0,1,U4621+1),0)-1)*IF(OR(ISNUMBER(J4621),J4621="sans examen"),1,0)*IF(W4621&lt;MinDate,1,0),"")</f>
        <v/>
      </c>
      <c r="N4621" s="36">
        <f t="shared" ca="1" si="145"/>
        <v>0</v>
      </c>
      <c r="O4621" s="36" t="e">
        <f ca="1">LEFT(OFFSET(Lists!$Q$2,MATCH(E4621,Lists!$R$3:$R$19,0),0),4)</f>
        <v>#N/A</v>
      </c>
      <c r="P4621" s="36" t="e">
        <f ca="1">MATCH(O4621,Lists!$S$2:$S$640,1)</f>
        <v>#N/A</v>
      </c>
      <c r="Q4621" s="36" t="e">
        <f ca="1">MATCH(LEFT(OFFSET(Lists!$Q$2,MATCH(E4621,Lists!$R$3:$R$19,0)+1,0),4),Lists!$S$3:$S$640,1)</f>
        <v>#N/A</v>
      </c>
      <c r="R4621" s="36" t="e">
        <f ca="1">LEFT(OFFSET(Lists!$S$2,P4621-1+MATCH(F4621,OFFSET(Lists!$T$3,P4621-1,0,Q4621-P4621+1),0),0),6)</f>
        <v>#N/A</v>
      </c>
      <c r="S4621" s="36" t="e">
        <f ca="1">VLOOKUP(R4621,Lists!B:D,3,FALSE)</f>
        <v>#N/A</v>
      </c>
      <c r="T4621" s="36" t="str">
        <f>IF(F4621&lt;&gt;"",MATCH(R4621,'Maximum minutes'!B:B,0),"")</f>
        <v/>
      </c>
      <c r="U4621" s="36">
        <f ca="1">IF(F4621&lt;&gt;"",COUNTA(OFFSET('Maximum minutes'!$C$1,'Annexe A1 Cours'!T4621,0,1,50)),0)</f>
        <v>0</v>
      </c>
      <c r="V4621" s="37">
        <f ca="1">IFERROR(OFFSET('Maximum minutes'!$C$1,T4621+1,-1+MATCH(G4621,OFFSET('Maximum minutes'!$C$1,T4621-1,0,1,50),0)),0)</f>
        <v>0</v>
      </c>
      <c r="W4621" s="38">
        <f t="shared" ca="1" si="144"/>
        <v>0</v>
      </c>
    </row>
    <row r="4622" spans="1:23" s="36" customFormat="1" ht="18.75">
      <c r="A4622" s="34"/>
      <c r="B4622" s="39"/>
      <c r="C4622" s="39"/>
      <c r="D4622" s="35"/>
      <c r="E4622" s="40"/>
      <c r="F4622" s="39"/>
      <c r="G4622" s="39"/>
      <c r="H4622" s="39"/>
      <c r="I4622" s="34"/>
      <c r="J4622" s="34"/>
      <c r="K4622" s="34"/>
      <c r="L4622" s="34"/>
      <c r="M4622" s="43" t="str">
        <f ca="1">IFERROR(OFFSET('Maximum minutes'!$C$1,T4622,MATCH(IF(G4622&lt;&gt;"",G4622,F4622),OFFSET('Maximum minutes'!$C$1,T4622-1,0,1,U4622+1),0)-1)*IF(OR(ISNUMBER(J4622),J4622="sans examen"),1,0)*IF(W4622&lt;MinDate,1,0),"")</f>
        <v/>
      </c>
      <c r="N4622" s="36">
        <f t="shared" ca="1" si="145"/>
        <v>0</v>
      </c>
      <c r="O4622" s="36" t="e">
        <f ca="1">LEFT(OFFSET(Lists!$Q$2,MATCH(E4622,Lists!$R$3:$R$19,0),0),4)</f>
        <v>#N/A</v>
      </c>
      <c r="P4622" s="36" t="e">
        <f ca="1">MATCH(O4622,Lists!$S$2:$S$640,1)</f>
        <v>#N/A</v>
      </c>
      <c r="Q4622" s="36" t="e">
        <f ca="1">MATCH(LEFT(OFFSET(Lists!$Q$2,MATCH(E4622,Lists!$R$3:$R$19,0)+1,0),4),Lists!$S$3:$S$640,1)</f>
        <v>#N/A</v>
      </c>
      <c r="R4622" s="36" t="e">
        <f ca="1">LEFT(OFFSET(Lists!$S$2,P4622-1+MATCH(F4622,OFFSET(Lists!$T$3,P4622-1,0,Q4622-P4622+1),0),0),6)</f>
        <v>#N/A</v>
      </c>
      <c r="S4622" s="36" t="e">
        <f ca="1">VLOOKUP(R4622,Lists!B:D,3,FALSE)</f>
        <v>#N/A</v>
      </c>
      <c r="T4622" s="36" t="str">
        <f>IF(F4622&lt;&gt;"",MATCH(R4622,'Maximum minutes'!B:B,0),"")</f>
        <v/>
      </c>
      <c r="U4622" s="36">
        <f ca="1">IF(F4622&lt;&gt;"",COUNTA(OFFSET('Maximum minutes'!$C$1,'Annexe A1 Cours'!T4622,0,1,50)),0)</f>
        <v>0</v>
      </c>
      <c r="V4622" s="37">
        <f ca="1">IFERROR(OFFSET('Maximum minutes'!$C$1,T4622+1,-1+MATCH(G4622,OFFSET('Maximum minutes'!$C$1,T4622-1,0,1,50),0)),0)</f>
        <v>0</v>
      </c>
      <c r="W4622" s="38">
        <f t="shared" ca="1" si="144"/>
        <v>0</v>
      </c>
    </row>
    <row r="4623" spans="1:23" s="36" customFormat="1" ht="18.75">
      <c r="A4623" s="34"/>
      <c r="B4623" s="39"/>
      <c r="C4623" s="39"/>
      <c r="D4623" s="35"/>
      <c r="E4623" s="40"/>
      <c r="F4623" s="39"/>
      <c r="G4623" s="39"/>
      <c r="H4623" s="39"/>
      <c r="I4623" s="34"/>
      <c r="J4623" s="34"/>
      <c r="K4623" s="34"/>
      <c r="L4623" s="34"/>
      <c r="M4623" s="43" t="str">
        <f ca="1">IFERROR(OFFSET('Maximum minutes'!$C$1,T4623,MATCH(IF(G4623&lt;&gt;"",G4623,F4623),OFFSET('Maximum minutes'!$C$1,T4623-1,0,1,U4623+1),0)-1)*IF(OR(ISNUMBER(J4623),J4623="sans examen"),1,0)*IF(W4623&lt;MinDate,1,0),"")</f>
        <v/>
      </c>
      <c r="N4623" s="36">
        <f t="shared" ca="1" si="145"/>
        <v>0</v>
      </c>
      <c r="O4623" s="36" t="e">
        <f ca="1">LEFT(OFFSET(Lists!$Q$2,MATCH(E4623,Lists!$R$3:$R$19,0),0),4)</f>
        <v>#N/A</v>
      </c>
      <c r="P4623" s="36" t="e">
        <f ca="1">MATCH(O4623,Lists!$S$2:$S$640,1)</f>
        <v>#N/A</v>
      </c>
      <c r="Q4623" s="36" t="e">
        <f ca="1">MATCH(LEFT(OFFSET(Lists!$Q$2,MATCH(E4623,Lists!$R$3:$R$19,0)+1,0),4),Lists!$S$3:$S$640,1)</f>
        <v>#N/A</v>
      </c>
      <c r="R4623" s="36" t="e">
        <f ca="1">LEFT(OFFSET(Lists!$S$2,P4623-1+MATCH(F4623,OFFSET(Lists!$T$3,P4623-1,0,Q4623-P4623+1),0),0),6)</f>
        <v>#N/A</v>
      </c>
      <c r="S4623" s="36" t="e">
        <f ca="1">VLOOKUP(R4623,Lists!B:D,3,FALSE)</f>
        <v>#N/A</v>
      </c>
      <c r="T4623" s="36" t="str">
        <f>IF(F4623&lt;&gt;"",MATCH(R4623,'Maximum minutes'!B:B,0),"")</f>
        <v/>
      </c>
      <c r="U4623" s="36">
        <f ca="1">IF(F4623&lt;&gt;"",COUNTA(OFFSET('Maximum minutes'!$C$1,'Annexe A1 Cours'!T4623,0,1,50)),0)</f>
        <v>0</v>
      </c>
      <c r="V4623" s="37">
        <f ca="1">IFERROR(OFFSET('Maximum minutes'!$C$1,T4623+1,-1+MATCH(G4623,OFFSET('Maximum minutes'!$C$1,T4623-1,0,1,50),0)),0)</f>
        <v>0</v>
      </c>
      <c r="W4623" s="38">
        <f t="shared" ca="1" si="144"/>
        <v>0</v>
      </c>
    </row>
    <row r="4624" spans="1:23" s="36" customFormat="1" ht="18.75">
      <c r="A4624" s="34"/>
      <c r="B4624" s="39"/>
      <c r="C4624" s="39"/>
      <c r="D4624" s="35"/>
      <c r="E4624" s="40"/>
      <c r="F4624" s="39"/>
      <c r="G4624" s="39"/>
      <c r="H4624" s="39"/>
      <c r="I4624" s="34"/>
      <c r="J4624" s="34"/>
      <c r="K4624" s="34"/>
      <c r="L4624" s="34"/>
      <c r="M4624" s="43" t="str">
        <f ca="1">IFERROR(OFFSET('Maximum minutes'!$C$1,T4624,MATCH(IF(G4624&lt;&gt;"",G4624,F4624),OFFSET('Maximum minutes'!$C$1,T4624-1,0,1,U4624+1),0)-1)*IF(OR(ISNUMBER(J4624),J4624="sans examen"),1,0)*IF(W4624&lt;MinDate,1,0),"")</f>
        <v/>
      </c>
      <c r="N4624" s="36">
        <f t="shared" ca="1" si="145"/>
        <v>0</v>
      </c>
      <c r="O4624" s="36" t="e">
        <f ca="1">LEFT(OFFSET(Lists!$Q$2,MATCH(E4624,Lists!$R$3:$R$19,0),0),4)</f>
        <v>#N/A</v>
      </c>
      <c r="P4624" s="36" t="e">
        <f ca="1">MATCH(O4624,Lists!$S$2:$S$640,1)</f>
        <v>#N/A</v>
      </c>
      <c r="Q4624" s="36" t="e">
        <f ca="1">MATCH(LEFT(OFFSET(Lists!$Q$2,MATCH(E4624,Lists!$R$3:$R$19,0)+1,0),4),Lists!$S$3:$S$640,1)</f>
        <v>#N/A</v>
      </c>
      <c r="R4624" s="36" t="e">
        <f ca="1">LEFT(OFFSET(Lists!$S$2,P4624-1+MATCH(F4624,OFFSET(Lists!$T$3,P4624-1,0,Q4624-P4624+1),0),0),6)</f>
        <v>#N/A</v>
      </c>
      <c r="S4624" s="36" t="e">
        <f ca="1">VLOOKUP(R4624,Lists!B:D,3,FALSE)</f>
        <v>#N/A</v>
      </c>
      <c r="T4624" s="36" t="str">
        <f>IF(F4624&lt;&gt;"",MATCH(R4624,'Maximum minutes'!B:B,0),"")</f>
        <v/>
      </c>
      <c r="U4624" s="36">
        <f ca="1">IF(F4624&lt;&gt;"",COUNTA(OFFSET('Maximum minutes'!$C$1,'Annexe A1 Cours'!T4624,0,1,50)),0)</f>
        <v>0</v>
      </c>
      <c r="V4624" s="37">
        <f ca="1">IFERROR(OFFSET('Maximum minutes'!$C$1,T4624+1,-1+MATCH(G4624,OFFSET('Maximum minutes'!$C$1,T4624-1,0,1,50),0)),0)</f>
        <v>0</v>
      </c>
      <c r="W4624" s="38">
        <f t="shared" ca="1" si="144"/>
        <v>0</v>
      </c>
    </row>
    <row r="4625" spans="1:23" s="36" customFormat="1" ht="18.75">
      <c r="A4625" s="34"/>
      <c r="B4625" s="39"/>
      <c r="C4625" s="39"/>
      <c r="D4625" s="35"/>
      <c r="E4625" s="40"/>
      <c r="F4625" s="39"/>
      <c r="G4625" s="39"/>
      <c r="H4625" s="39"/>
      <c r="I4625" s="34"/>
      <c r="J4625" s="34"/>
      <c r="K4625" s="34"/>
      <c r="L4625" s="34"/>
      <c r="M4625" s="43" t="str">
        <f ca="1">IFERROR(OFFSET('Maximum minutes'!$C$1,T4625,MATCH(IF(G4625&lt;&gt;"",G4625,F4625),OFFSET('Maximum minutes'!$C$1,T4625-1,0,1,U4625+1),0)-1)*IF(OR(ISNUMBER(J4625),J4625="sans examen"),1,0)*IF(W4625&lt;MinDate,1,0),"")</f>
        <v/>
      </c>
      <c r="N4625" s="36">
        <f t="shared" ca="1" si="145"/>
        <v>0</v>
      </c>
      <c r="O4625" s="36" t="e">
        <f ca="1">LEFT(OFFSET(Lists!$Q$2,MATCH(E4625,Lists!$R$3:$R$19,0),0),4)</f>
        <v>#N/A</v>
      </c>
      <c r="P4625" s="36" t="e">
        <f ca="1">MATCH(O4625,Lists!$S$2:$S$640,1)</f>
        <v>#N/A</v>
      </c>
      <c r="Q4625" s="36" t="e">
        <f ca="1">MATCH(LEFT(OFFSET(Lists!$Q$2,MATCH(E4625,Lists!$R$3:$R$19,0)+1,0),4),Lists!$S$3:$S$640,1)</f>
        <v>#N/A</v>
      </c>
      <c r="R4625" s="36" t="e">
        <f ca="1">LEFT(OFFSET(Lists!$S$2,P4625-1+MATCH(F4625,OFFSET(Lists!$T$3,P4625-1,0,Q4625-P4625+1),0),0),6)</f>
        <v>#N/A</v>
      </c>
      <c r="S4625" s="36" t="e">
        <f ca="1">VLOOKUP(R4625,Lists!B:D,3,FALSE)</f>
        <v>#N/A</v>
      </c>
      <c r="T4625" s="36" t="str">
        <f>IF(F4625&lt;&gt;"",MATCH(R4625,'Maximum minutes'!B:B,0),"")</f>
        <v/>
      </c>
      <c r="U4625" s="36">
        <f ca="1">IF(F4625&lt;&gt;"",COUNTA(OFFSET('Maximum minutes'!$C$1,'Annexe A1 Cours'!T4625,0,1,50)),0)</f>
        <v>0</v>
      </c>
      <c r="V4625" s="37">
        <f ca="1">IFERROR(OFFSET('Maximum minutes'!$C$1,T4625+1,-1+MATCH(G4625,OFFSET('Maximum minutes'!$C$1,T4625-1,0,1,50),0)),0)</f>
        <v>0</v>
      </c>
      <c r="W4625" s="38">
        <f t="shared" ca="1" si="144"/>
        <v>0</v>
      </c>
    </row>
    <row r="4626" spans="1:23" s="36" customFormat="1" ht="18.75">
      <c r="A4626" s="34"/>
      <c r="B4626" s="39"/>
      <c r="C4626" s="39"/>
      <c r="D4626" s="35"/>
      <c r="E4626" s="40"/>
      <c r="F4626" s="39"/>
      <c r="G4626" s="39"/>
      <c r="H4626" s="39"/>
      <c r="I4626" s="34"/>
      <c r="J4626" s="34"/>
      <c r="K4626" s="34"/>
      <c r="L4626" s="34"/>
      <c r="M4626" s="43" t="str">
        <f ca="1">IFERROR(OFFSET('Maximum minutes'!$C$1,T4626,MATCH(IF(G4626&lt;&gt;"",G4626,F4626),OFFSET('Maximum minutes'!$C$1,T4626-1,0,1,U4626+1),0)-1)*IF(OR(ISNUMBER(J4626),J4626="sans examen"),1,0)*IF(W4626&lt;MinDate,1,0),"")</f>
        <v/>
      </c>
      <c r="N4626" s="36">
        <f t="shared" ca="1" si="145"/>
        <v>0</v>
      </c>
      <c r="O4626" s="36" t="e">
        <f ca="1">LEFT(OFFSET(Lists!$Q$2,MATCH(E4626,Lists!$R$3:$R$19,0),0),4)</f>
        <v>#N/A</v>
      </c>
      <c r="P4626" s="36" t="e">
        <f ca="1">MATCH(O4626,Lists!$S$2:$S$640,1)</f>
        <v>#N/A</v>
      </c>
      <c r="Q4626" s="36" t="e">
        <f ca="1">MATCH(LEFT(OFFSET(Lists!$Q$2,MATCH(E4626,Lists!$R$3:$R$19,0)+1,0),4),Lists!$S$3:$S$640,1)</f>
        <v>#N/A</v>
      </c>
      <c r="R4626" s="36" t="e">
        <f ca="1">LEFT(OFFSET(Lists!$S$2,P4626-1+MATCH(F4626,OFFSET(Lists!$T$3,P4626-1,0,Q4626-P4626+1),0),0),6)</f>
        <v>#N/A</v>
      </c>
      <c r="S4626" s="36" t="e">
        <f ca="1">VLOOKUP(R4626,Lists!B:D,3,FALSE)</f>
        <v>#N/A</v>
      </c>
      <c r="T4626" s="36" t="str">
        <f>IF(F4626&lt;&gt;"",MATCH(R4626,'Maximum minutes'!B:B,0),"")</f>
        <v/>
      </c>
      <c r="U4626" s="36">
        <f ca="1">IF(F4626&lt;&gt;"",COUNTA(OFFSET('Maximum minutes'!$C$1,'Annexe A1 Cours'!T4626,0,1,50)),0)</f>
        <v>0</v>
      </c>
      <c r="V4626" s="37">
        <f ca="1">IFERROR(OFFSET('Maximum minutes'!$C$1,T4626+1,-1+MATCH(G4626,OFFSET('Maximum minutes'!$C$1,T4626-1,0,1,50),0)),0)</f>
        <v>0</v>
      </c>
      <c r="W4626" s="38">
        <f t="shared" ca="1" si="144"/>
        <v>0</v>
      </c>
    </row>
    <row r="4627" spans="1:23" s="36" customFormat="1" ht="18.75">
      <c r="A4627" s="34"/>
      <c r="B4627" s="39"/>
      <c r="C4627" s="39"/>
      <c r="D4627" s="35"/>
      <c r="E4627" s="40"/>
      <c r="F4627" s="39"/>
      <c r="G4627" s="39"/>
      <c r="H4627" s="39"/>
      <c r="I4627" s="34"/>
      <c r="J4627" s="34"/>
      <c r="K4627" s="34"/>
      <c r="L4627" s="34"/>
      <c r="M4627" s="43" t="str">
        <f ca="1">IFERROR(OFFSET('Maximum minutes'!$C$1,T4627,MATCH(IF(G4627&lt;&gt;"",G4627,F4627),OFFSET('Maximum minutes'!$C$1,T4627-1,0,1,U4627+1),0)-1)*IF(OR(ISNUMBER(J4627),J4627="sans examen"),1,0)*IF(W4627&lt;MinDate,1,0),"")</f>
        <v/>
      </c>
      <c r="N4627" s="36">
        <f t="shared" ca="1" si="145"/>
        <v>0</v>
      </c>
      <c r="O4627" s="36" t="e">
        <f ca="1">LEFT(OFFSET(Lists!$Q$2,MATCH(E4627,Lists!$R$3:$R$19,0),0),4)</f>
        <v>#N/A</v>
      </c>
      <c r="P4627" s="36" t="e">
        <f ca="1">MATCH(O4627,Lists!$S$2:$S$640,1)</f>
        <v>#N/A</v>
      </c>
      <c r="Q4627" s="36" t="e">
        <f ca="1">MATCH(LEFT(OFFSET(Lists!$Q$2,MATCH(E4627,Lists!$R$3:$R$19,0)+1,0),4),Lists!$S$3:$S$640,1)</f>
        <v>#N/A</v>
      </c>
      <c r="R4627" s="36" t="e">
        <f ca="1">LEFT(OFFSET(Lists!$S$2,P4627-1+MATCH(F4627,OFFSET(Lists!$T$3,P4627-1,0,Q4627-P4627+1),0),0),6)</f>
        <v>#N/A</v>
      </c>
      <c r="S4627" s="36" t="e">
        <f ca="1">VLOOKUP(R4627,Lists!B:D,3,FALSE)</f>
        <v>#N/A</v>
      </c>
      <c r="T4627" s="36" t="str">
        <f>IF(F4627&lt;&gt;"",MATCH(R4627,'Maximum minutes'!B:B,0),"")</f>
        <v/>
      </c>
      <c r="U4627" s="36">
        <f ca="1">IF(F4627&lt;&gt;"",COUNTA(OFFSET('Maximum minutes'!$C$1,'Annexe A1 Cours'!T4627,0,1,50)),0)</f>
        <v>0</v>
      </c>
      <c r="V4627" s="37">
        <f ca="1">IFERROR(OFFSET('Maximum minutes'!$C$1,T4627+1,-1+MATCH(G4627,OFFSET('Maximum minutes'!$C$1,T4627-1,0,1,50),0)),0)</f>
        <v>0</v>
      </c>
      <c r="W4627" s="38">
        <f t="shared" ca="1" si="144"/>
        <v>0</v>
      </c>
    </row>
    <row r="4628" spans="1:23" s="36" customFormat="1" ht="18.75">
      <c r="A4628" s="34"/>
      <c r="B4628" s="39"/>
      <c r="C4628" s="39"/>
      <c r="D4628" s="35"/>
      <c r="E4628" s="40"/>
      <c r="F4628" s="39"/>
      <c r="G4628" s="39"/>
      <c r="H4628" s="39"/>
      <c r="I4628" s="34"/>
      <c r="J4628" s="34"/>
      <c r="K4628" s="34"/>
      <c r="L4628" s="34"/>
      <c r="M4628" s="43" t="str">
        <f ca="1">IFERROR(OFFSET('Maximum minutes'!$C$1,T4628,MATCH(IF(G4628&lt;&gt;"",G4628,F4628),OFFSET('Maximum minutes'!$C$1,T4628-1,0,1,U4628+1),0)-1)*IF(OR(ISNUMBER(J4628),J4628="sans examen"),1,0)*IF(W4628&lt;MinDate,1,0),"")</f>
        <v/>
      </c>
      <c r="N4628" s="36">
        <f t="shared" ca="1" si="145"/>
        <v>0</v>
      </c>
      <c r="O4628" s="36" t="e">
        <f ca="1">LEFT(OFFSET(Lists!$Q$2,MATCH(E4628,Lists!$R$3:$R$19,0),0),4)</f>
        <v>#N/A</v>
      </c>
      <c r="P4628" s="36" t="e">
        <f ca="1">MATCH(O4628,Lists!$S$2:$S$640,1)</f>
        <v>#N/A</v>
      </c>
      <c r="Q4628" s="36" t="e">
        <f ca="1">MATCH(LEFT(OFFSET(Lists!$Q$2,MATCH(E4628,Lists!$R$3:$R$19,0)+1,0),4),Lists!$S$3:$S$640,1)</f>
        <v>#N/A</v>
      </c>
      <c r="R4628" s="36" t="e">
        <f ca="1">LEFT(OFFSET(Lists!$S$2,P4628-1+MATCH(F4628,OFFSET(Lists!$T$3,P4628-1,0,Q4628-P4628+1),0),0),6)</f>
        <v>#N/A</v>
      </c>
      <c r="S4628" s="36" t="e">
        <f ca="1">VLOOKUP(R4628,Lists!B:D,3,FALSE)</f>
        <v>#N/A</v>
      </c>
      <c r="T4628" s="36" t="str">
        <f>IF(F4628&lt;&gt;"",MATCH(R4628,'Maximum minutes'!B:B,0),"")</f>
        <v/>
      </c>
      <c r="U4628" s="36">
        <f ca="1">IF(F4628&lt;&gt;"",COUNTA(OFFSET('Maximum minutes'!$C$1,'Annexe A1 Cours'!T4628,0,1,50)),0)</f>
        <v>0</v>
      </c>
      <c r="V4628" s="37">
        <f ca="1">IFERROR(OFFSET('Maximum minutes'!$C$1,T4628+1,-1+MATCH(G4628,OFFSET('Maximum minutes'!$C$1,T4628-1,0,1,50),0)),0)</f>
        <v>0</v>
      </c>
      <c r="W4628" s="38">
        <f t="shared" ca="1" si="144"/>
        <v>0</v>
      </c>
    </row>
    <row r="4629" spans="1:23" s="36" customFormat="1" ht="18.75">
      <c r="A4629" s="34"/>
      <c r="B4629" s="39"/>
      <c r="C4629" s="39"/>
      <c r="D4629" s="35"/>
      <c r="E4629" s="40"/>
      <c r="F4629" s="39"/>
      <c r="G4629" s="39"/>
      <c r="H4629" s="39"/>
      <c r="I4629" s="34"/>
      <c r="J4629" s="34"/>
      <c r="K4629" s="34"/>
      <c r="L4629" s="34"/>
      <c r="M4629" s="43" t="str">
        <f ca="1">IFERROR(OFFSET('Maximum minutes'!$C$1,T4629,MATCH(IF(G4629&lt;&gt;"",G4629,F4629),OFFSET('Maximum minutes'!$C$1,T4629-1,0,1,U4629+1),0)-1)*IF(OR(ISNUMBER(J4629),J4629="sans examen"),1,0)*IF(W4629&lt;MinDate,1,0),"")</f>
        <v/>
      </c>
      <c r="N4629" s="36">
        <f t="shared" ca="1" si="145"/>
        <v>0</v>
      </c>
      <c r="O4629" s="36" t="e">
        <f ca="1">LEFT(OFFSET(Lists!$Q$2,MATCH(E4629,Lists!$R$3:$R$19,0),0),4)</f>
        <v>#N/A</v>
      </c>
      <c r="P4629" s="36" t="e">
        <f ca="1">MATCH(O4629,Lists!$S$2:$S$640,1)</f>
        <v>#N/A</v>
      </c>
      <c r="Q4629" s="36" t="e">
        <f ca="1">MATCH(LEFT(OFFSET(Lists!$Q$2,MATCH(E4629,Lists!$R$3:$R$19,0)+1,0),4),Lists!$S$3:$S$640,1)</f>
        <v>#N/A</v>
      </c>
      <c r="R4629" s="36" t="e">
        <f ca="1">LEFT(OFFSET(Lists!$S$2,P4629-1+MATCH(F4629,OFFSET(Lists!$T$3,P4629-1,0,Q4629-P4629+1),0),0),6)</f>
        <v>#N/A</v>
      </c>
      <c r="S4629" s="36" t="e">
        <f ca="1">VLOOKUP(R4629,Lists!B:D,3,FALSE)</f>
        <v>#N/A</v>
      </c>
      <c r="T4629" s="36" t="str">
        <f>IF(F4629&lt;&gt;"",MATCH(R4629,'Maximum minutes'!B:B,0),"")</f>
        <v/>
      </c>
      <c r="U4629" s="36">
        <f ca="1">IF(F4629&lt;&gt;"",COUNTA(OFFSET('Maximum minutes'!$C$1,'Annexe A1 Cours'!T4629,0,1,50)),0)</f>
        <v>0</v>
      </c>
      <c r="V4629" s="37">
        <f ca="1">IFERROR(OFFSET('Maximum minutes'!$C$1,T4629+1,-1+MATCH(G4629,OFFSET('Maximum minutes'!$C$1,T4629-1,0,1,50),0)),0)</f>
        <v>0</v>
      </c>
      <c r="W4629" s="38">
        <f t="shared" ca="1" si="144"/>
        <v>0</v>
      </c>
    </row>
    <row r="4630" spans="1:23" s="36" customFormat="1" ht="18.75">
      <c r="A4630" s="34"/>
      <c r="B4630" s="39"/>
      <c r="C4630" s="39"/>
      <c r="D4630" s="35"/>
      <c r="E4630" s="40"/>
      <c r="F4630" s="39"/>
      <c r="G4630" s="39"/>
      <c r="H4630" s="39"/>
      <c r="I4630" s="34"/>
      <c r="J4630" s="34"/>
      <c r="K4630" s="34"/>
      <c r="L4630" s="34"/>
      <c r="M4630" s="43" t="str">
        <f ca="1">IFERROR(OFFSET('Maximum minutes'!$C$1,T4630,MATCH(IF(G4630&lt;&gt;"",G4630,F4630),OFFSET('Maximum minutes'!$C$1,T4630-1,0,1,U4630+1),0)-1)*IF(OR(ISNUMBER(J4630),J4630="sans examen"),1,0)*IF(W4630&lt;MinDate,1,0),"")</f>
        <v/>
      </c>
      <c r="N4630" s="36">
        <f t="shared" ca="1" si="145"/>
        <v>0</v>
      </c>
      <c r="O4630" s="36" t="e">
        <f ca="1">LEFT(OFFSET(Lists!$Q$2,MATCH(E4630,Lists!$R$3:$R$19,0),0),4)</f>
        <v>#N/A</v>
      </c>
      <c r="P4630" s="36" t="e">
        <f ca="1">MATCH(O4630,Lists!$S$2:$S$640,1)</f>
        <v>#N/A</v>
      </c>
      <c r="Q4630" s="36" t="e">
        <f ca="1">MATCH(LEFT(OFFSET(Lists!$Q$2,MATCH(E4630,Lists!$R$3:$R$19,0)+1,0),4),Lists!$S$3:$S$640,1)</f>
        <v>#N/A</v>
      </c>
      <c r="R4630" s="36" t="e">
        <f ca="1">LEFT(OFFSET(Lists!$S$2,P4630-1+MATCH(F4630,OFFSET(Lists!$T$3,P4630-1,0,Q4630-P4630+1),0),0),6)</f>
        <v>#N/A</v>
      </c>
      <c r="S4630" s="36" t="e">
        <f ca="1">VLOOKUP(R4630,Lists!B:D,3,FALSE)</f>
        <v>#N/A</v>
      </c>
      <c r="T4630" s="36" t="str">
        <f>IF(F4630&lt;&gt;"",MATCH(R4630,'Maximum minutes'!B:B,0),"")</f>
        <v/>
      </c>
      <c r="U4630" s="36">
        <f ca="1">IF(F4630&lt;&gt;"",COUNTA(OFFSET('Maximum minutes'!$C$1,'Annexe A1 Cours'!T4630,0,1,50)),0)</f>
        <v>0</v>
      </c>
      <c r="V4630" s="37">
        <f ca="1">IFERROR(OFFSET('Maximum minutes'!$C$1,T4630+1,-1+MATCH(G4630,OFFSET('Maximum minutes'!$C$1,T4630-1,0,1,50),0)),0)</f>
        <v>0</v>
      </c>
      <c r="W4630" s="38">
        <f t="shared" ca="1" si="144"/>
        <v>0</v>
      </c>
    </row>
    <row r="4631" spans="1:23" s="36" customFormat="1" ht="18.75">
      <c r="A4631" s="34"/>
      <c r="B4631" s="39"/>
      <c r="C4631" s="39"/>
      <c r="D4631" s="35"/>
      <c r="E4631" s="40"/>
      <c r="F4631" s="39"/>
      <c r="G4631" s="39"/>
      <c r="H4631" s="39"/>
      <c r="I4631" s="34"/>
      <c r="J4631" s="34"/>
      <c r="K4631" s="34"/>
      <c r="L4631" s="34"/>
      <c r="M4631" s="43" t="str">
        <f ca="1">IFERROR(OFFSET('Maximum minutes'!$C$1,T4631,MATCH(IF(G4631&lt;&gt;"",G4631,F4631),OFFSET('Maximum minutes'!$C$1,T4631-1,0,1,U4631+1),0)-1)*IF(OR(ISNUMBER(J4631),J4631="sans examen"),1,0)*IF(W4631&lt;MinDate,1,0),"")</f>
        <v/>
      </c>
      <c r="N4631" s="36">
        <f t="shared" ca="1" si="145"/>
        <v>0</v>
      </c>
      <c r="O4631" s="36" t="e">
        <f ca="1">LEFT(OFFSET(Lists!$Q$2,MATCH(E4631,Lists!$R$3:$R$19,0),0),4)</f>
        <v>#N/A</v>
      </c>
      <c r="P4631" s="36" t="e">
        <f ca="1">MATCH(O4631,Lists!$S$2:$S$640,1)</f>
        <v>#N/A</v>
      </c>
      <c r="Q4631" s="36" t="e">
        <f ca="1">MATCH(LEFT(OFFSET(Lists!$Q$2,MATCH(E4631,Lists!$R$3:$R$19,0)+1,0),4),Lists!$S$3:$S$640,1)</f>
        <v>#N/A</v>
      </c>
      <c r="R4631" s="36" t="e">
        <f ca="1">LEFT(OFFSET(Lists!$S$2,P4631-1+MATCH(F4631,OFFSET(Lists!$T$3,P4631-1,0,Q4631-P4631+1),0),0),6)</f>
        <v>#N/A</v>
      </c>
      <c r="S4631" s="36" t="e">
        <f ca="1">VLOOKUP(R4631,Lists!B:D,3,FALSE)</f>
        <v>#N/A</v>
      </c>
      <c r="T4631" s="36" t="str">
        <f>IF(F4631&lt;&gt;"",MATCH(R4631,'Maximum minutes'!B:B,0),"")</f>
        <v/>
      </c>
      <c r="U4631" s="36">
        <f ca="1">IF(F4631&lt;&gt;"",COUNTA(OFFSET('Maximum minutes'!$C$1,'Annexe A1 Cours'!T4631,0,1,50)),0)</f>
        <v>0</v>
      </c>
      <c r="V4631" s="37">
        <f ca="1">IFERROR(OFFSET('Maximum minutes'!$C$1,T4631+1,-1+MATCH(G4631,OFFSET('Maximum minutes'!$C$1,T4631-1,0,1,50),0)),0)</f>
        <v>0</v>
      </c>
      <c r="W4631" s="38">
        <f t="shared" ca="1" si="144"/>
        <v>0</v>
      </c>
    </row>
    <row r="4632" spans="1:23" s="36" customFormat="1" ht="18.75">
      <c r="A4632" s="34"/>
      <c r="B4632" s="39"/>
      <c r="C4632" s="39"/>
      <c r="D4632" s="35"/>
      <c r="E4632" s="40"/>
      <c r="F4632" s="39"/>
      <c r="G4632" s="39"/>
      <c r="H4632" s="39"/>
      <c r="I4632" s="34"/>
      <c r="J4632" s="34"/>
      <c r="K4632" s="34"/>
      <c r="L4632" s="34"/>
      <c r="M4632" s="43" t="str">
        <f ca="1">IFERROR(OFFSET('Maximum minutes'!$C$1,T4632,MATCH(IF(G4632&lt;&gt;"",G4632,F4632),OFFSET('Maximum minutes'!$C$1,T4632-1,0,1,U4632+1),0)-1)*IF(OR(ISNUMBER(J4632),J4632="sans examen"),1,0)*IF(W4632&lt;MinDate,1,0),"")</f>
        <v/>
      </c>
      <c r="N4632" s="36">
        <f t="shared" ca="1" si="145"/>
        <v>0</v>
      </c>
      <c r="O4632" s="36" t="e">
        <f ca="1">LEFT(OFFSET(Lists!$Q$2,MATCH(E4632,Lists!$R$3:$R$19,0),0),4)</f>
        <v>#N/A</v>
      </c>
      <c r="P4632" s="36" t="e">
        <f ca="1">MATCH(O4632,Lists!$S$2:$S$640,1)</f>
        <v>#N/A</v>
      </c>
      <c r="Q4632" s="36" t="e">
        <f ca="1">MATCH(LEFT(OFFSET(Lists!$Q$2,MATCH(E4632,Lists!$R$3:$R$19,0)+1,0),4),Lists!$S$3:$S$640,1)</f>
        <v>#N/A</v>
      </c>
      <c r="R4632" s="36" t="e">
        <f ca="1">LEFT(OFFSET(Lists!$S$2,P4632-1+MATCH(F4632,OFFSET(Lists!$T$3,P4632-1,0,Q4632-P4632+1),0),0),6)</f>
        <v>#N/A</v>
      </c>
      <c r="S4632" s="36" t="e">
        <f ca="1">VLOOKUP(R4632,Lists!B:D,3,FALSE)</f>
        <v>#N/A</v>
      </c>
      <c r="T4632" s="36" t="str">
        <f>IF(F4632&lt;&gt;"",MATCH(R4632,'Maximum minutes'!B:B,0),"")</f>
        <v/>
      </c>
      <c r="U4632" s="36">
        <f ca="1">IF(F4632&lt;&gt;"",COUNTA(OFFSET('Maximum minutes'!$C$1,'Annexe A1 Cours'!T4632,0,1,50)),0)</f>
        <v>0</v>
      </c>
      <c r="V4632" s="37">
        <f ca="1">IFERROR(OFFSET('Maximum minutes'!$C$1,T4632+1,-1+MATCH(G4632,OFFSET('Maximum minutes'!$C$1,T4632-1,0,1,50),0)),0)</f>
        <v>0</v>
      </c>
      <c r="W4632" s="38">
        <f t="shared" ca="1" si="144"/>
        <v>0</v>
      </c>
    </row>
    <row r="4633" spans="1:23" s="36" customFormat="1" ht="18.75">
      <c r="A4633" s="34"/>
      <c r="B4633" s="39"/>
      <c r="C4633" s="39"/>
      <c r="D4633" s="35"/>
      <c r="E4633" s="40"/>
      <c r="F4633" s="39"/>
      <c r="G4633" s="39"/>
      <c r="H4633" s="39"/>
      <c r="I4633" s="34"/>
      <c r="J4633" s="34"/>
      <c r="K4633" s="34"/>
      <c r="L4633" s="34"/>
      <c r="M4633" s="43" t="str">
        <f ca="1">IFERROR(OFFSET('Maximum minutes'!$C$1,T4633,MATCH(IF(G4633&lt;&gt;"",G4633,F4633),OFFSET('Maximum minutes'!$C$1,T4633-1,0,1,U4633+1),0)-1)*IF(OR(ISNUMBER(J4633),J4633="sans examen"),1,0)*IF(W4633&lt;MinDate,1,0),"")</f>
        <v/>
      </c>
      <c r="N4633" s="36">
        <f t="shared" ca="1" si="145"/>
        <v>0</v>
      </c>
      <c r="O4633" s="36" t="e">
        <f ca="1">LEFT(OFFSET(Lists!$Q$2,MATCH(E4633,Lists!$R$3:$R$19,0),0),4)</f>
        <v>#N/A</v>
      </c>
      <c r="P4633" s="36" t="e">
        <f ca="1">MATCH(O4633,Lists!$S$2:$S$640,1)</f>
        <v>#N/A</v>
      </c>
      <c r="Q4633" s="36" t="e">
        <f ca="1">MATCH(LEFT(OFFSET(Lists!$Q$2,MATCH(E4633,Lists!$R$3:$R$19,0)+1,0),4),Lists!$S$3:$S$640,1)</f>
        <v>#N/A</v>
      </c>
      <c r="R4633" s="36" t="e">
        <f ca="1">LEFT(OFFSET(Lists!$S$2,P4633-1+MATCH(F4633,OFFSET(Lists!$T$3,P4633-1,0,Q4633-P4633+1),0),0),6)</f>
        <v>#N/A</v>
      </c>
      <c r="S4633" s="36" t="e">
        <f ca="1">VLOOKUP(R4633,Lists!B:D,3,FALSE)</f>
        <v>#N/A</v>
      </c>
      <c r="T4633" s="36" t="str">
        <f>IF(F4633&lt;&gt;"",MATCH(R4633,'Maximum minutes'!B:B,0),"")</f>
        <v/>
      </c>
      <c r="U4633" s="36">
        <f ca="1">IF(F4633&lt;&gt;"",COUNTA(OFFSET('Maximum minutes'!$C$1,'Annexe A1 Cours'!T4633,0,1,50)),0)</f>
        <v>0</v>
      </c>
      <c r="V4633" s="37">
        <f ca="1">IFERROR(OFFSET('Maximum minutes'!$C$1,T4633+1,-1+MATCH(G4633,OFFSET('Maximum minutes'!$C$1,T4633-1,0,1,50),0)),0)</f>
        <v>0</v>
      </c>
      <c r="W4633" s="38">
        <f t="shared" ca="1" si="144"/>
        <v>0</v>
      </c>
    </row>
    <row r="4634" spans="1:23" s="36" customFormat="1" ht="18.75">
      <c r="A4634" s="34"/>
      <c r="B4634" s="39"/>
      <c r="C4634" s="39"/>
      <c r="D4634" s="35"/>
      <c r="E4634" s="40"/>
      <c r="F4634" s="39"/>
      <c r="G4634" s="39"/>
      <c r="H4634" s="39"/>
      <c r="I4634" s="34"/>
      <c r="J4634" s="34"/>
      <c r="K4634" s="34"/>
      <c r="L4634" s="34"/>
      <c r="M4634" s="43" t="str">
        <f ca="1">IFERROR(OFFSET('Maximum minutes'!$C$1,T4634,MATCH(IF(G4634&lt;&gt;"",G4634,F4634),OFFSET('Maximum minutes'!$C$1,T4634-1,0,1,U4634+1),0)-1)*IF(OR(ISNUMBER(J4634),J4634="sans examen"),1,0)*IF(W4634&lt;MinDate,1,0),"")</f>
        <v/>
      </c>
      <c r="N4634" s="36">
        <f t="shared" ca="1" si="145"/>
        <v>0</v>
      </c>
      <c r="O4634" s="36" t="e">
        <f ca="1">LEFT(OFFSET(Lists!$Q$2,MATCH(E4634,Lists!$R$3:$R$19,0),0),4)</f>
        <v>#N/A</v>
      </c>
      <c r="P4634" s="36" t="e">
        <f ca="1">MATCH(O4634,Lists!$S$2:$S$640,1)</f>
        <v>#N/A</v>
      </c>
      <c r="Q4634" s="36" t="e">
        <f ca="1">MATCH(LEFT(OFFSET(Lists!$Q$2,MATCH(E4634,Lists!$R$3:$R$19,0)+1,0),4),Lists!$S$3:$S$640,1)</f>
        <v>#N/A</v>
      </c>
      <c r="R4634" s="36" t="e">
        <f ca="1">LEFT(OFFSET(Lists!$S$2,P4634-1+MATCH(F4634,OFFSET(Lists!$T$3,P4634-1,0,Q4634-P4634+1),0),0),6)</f>
        <v>#N/A</v>
      </c>
      <c r="S4634" s="36" t="e">
        <f ca="1">VLOOKUP(R4634,Lists!B:D,3,FALSE)</f>
        <v>#N/A</v>
      </c>
      <c r="T4634" s="36" t="str">
        <f>IF(F4634&lt;&gt;"",MATCH(R4634,'Maximum minutes'!B:B,0),"")</f>
        <v/>
      </c>
      <c r="U4634" s="36">
        <f ca="1">IF(F4634&lt;&gt;"",COUNTA(OFFSET('Maximum minutes'!$C$1,'Annexe A1 Cours'!T4634,0,1,50)),0)</f>
        <v>0</v>
      </c>
      <c r="V4634" s="37">
        <f ca="1">IFERROR(OFFSET('Maximum minutes'!$C$1,T4634+1,-1+MATCH(G4634,OFFSET('Maximum minutes'!$C$1,T4634-1,0,1,50),0)),0)</f>
        <v>0</v>
      </c>
      <c r="W4634" s="38">
        <f t="shared" ca="1" si="144"/>
        <v>0</v>
      </c>
    </row>
    <row r="4635" spans="1:23" s="36" customFormat="1" ht="18.75">
      <c r="A4635" s="34"/>
      <c r="B4635" s="39"/>
      <c r="C4635" s="39"/>
      <c r="D4635" s="35"/>
      <c r="E4635" s="40"/>
      <c r="F4635" s="39"/>
      <c r="G4635" s="39"/>
      <c r="H4635" s="39"/>
      <c r="I4635" s="34"/>
      <c r="J4635" s="34"/>
      <c r="K4635" s="34"/>
      <c r="L4635" s="34"/>
      <c r="M4635" s="43" t="str">
        <f ca="1">IFERROR(OFFSET('Maximum minutes'!$C$1,T4635,MATCH(IF(G4635&lt;&gt;"",G4635,F4635),OFFSET('Maximum minutes'!$C$1,T4635-1,0,1,U4635+1),0)-1)*IF(OR(ISNUMBER(J4635),J4635="sans examen"),1,0)*IF(W4635&lt;MinDate,1,0),"")</f>
        <v/>
      </c>
      <c r="N4635" s="36">
        <f t="shared" ca="1" si="145"/>
        <v>0</v>
      </c>
      <c r="O4635" s="36" t="e">
        <f ca="1">LEFT(OFFSET(Lists!$Q$2,MATCH(E4635,Lists!$R$3:$R$19,0),0),4)</f>
        <v>#N/A</v>
      </c>
      <c r="P4635" s="36" t="e">
        <f ca="1">MATCH(O4635,Lists!$S$2:$S$640,1)</f>
        <v>#N/A</v>
      </c>
      <c r="Q4635" s="36" t="e">
        <f ca="1">MATCH(LEFT(OFFSET(Lists!$Q$2,MATCH(E4635,Lists!$R$3:$R$19,0)+1,0),4),Lists!$S$3:$S$640,1)</f>
        <v>#N/A</v>
      </c>
      <c r="R4635" s="36" t="e">
        <f ca="1">LEFT(OFFSET(Lists!$S$2,P4635-1+MATCH(F4635,OFFSET(Lists!$T$3,P4635-1,0,Q4635-P4635+1),0),0),6)</f>
        <v>#N/A</v>
      </c>
      <c r="S4635" s="36" t="e">
        <f ca="1">VLOOKUP(R4635,Lists!B:D,3,FALSE)</f>
        <v>#N/A</v>
      </c>
      <c r="T4635" s="36" t="str">
        <f>IF(F4635&lt;&gt;"",MATCH(R4635,'Maximum minutes'!B:B,0),"")</f>
        <v/>
      </c>
      <c r="U4635" s="36">
        <f ca="1">IF(F4635&lt;&gt;"",COUNTA(OFFSET('Maximum minutes'!$C$1,'Annexe A1 Cours'!T4635,0,1,50)),0)</f>
        <v>0</v>
      </c>
      <c r="V4635" s="37">
        <f ca="1">IFERROR(OFFSET('Maximum minutes'!$C$1,T4635+1,-1+MATCH(G4635,OFFSET('Maximum minutes'!$C$1,T4635-1,0,1,50),0)),0)</f>
        <v>0</v>
      </c>
      <c r="W4635" s="38">
        <f t="shared" ca="1" si="144"/>
        <v>0</v>
      </c>
    </row>
    <row r="4636" spans="1:23" s="36" customFormat="1" ht="18.75">
      <c r="A4636" s="34"/>
      <c r="B4636" s="39"/>
      <c r="C4636" s="39"/>
      <c r="D4636" s="35"/>
      <c r="E4636" s="40"/>
      <c r="F4636" s="39"/>
      <c r="G4636" s="39"/>
      <c r="H4636" s="39"/>
      <c r="I4636" s="34"/>
      <c r="J4636" s="34"/>
      <c r="K4636" s="34"/>
      <c r="L4636" s="34"/>
      <c r="M4636" s="43" t="str">
        <f ca="1">IFERROR(OFFSET('Maximum minutes'!$C$1,T4636,MATCH(IF(G4636&lt;&gt;"",G4636,F4636),OFFSET('Maximum minutes'!$C$1,T4636-1,0,1,U4636+1),0)-1)*IF(OR(ISNUMBER(J4636),J4636="sans examen"),1,0)*IF(W4636&lt;MinDate,1,0),"")</f>
        <v/>
      </c>
      <c r="N4636" s="36">
        <f t="shared" ca="1" si="145"/>
        <v>0</v>
      </c>
      <c r="O4636" s="36" t="e">
        <f ca="1">LEFT(OFFSET(Lists!$Q$2,MATCH(E4636,Lists!$R$3:$R$19,0),0),4)</f>
        <v>#N/A</v>
      </c>
      <c r="P4636" s="36" t="e">
        <f ca="1">MATCH(O4636,Lists!$S$2:$S$640,1)</f>
        <v>#N/A</v>
      </c>
      <c r="Q4636" s="36" t="e">
        <f ca="1">MATCH(LEFT(OFFSET(Lists!$Q$2,MATCH(E4636,Lists!$R$3:$R$19,0)+1,0),4),Lists!$S$3:$S$640,1)</f>
        <v>#N/A</v>
      </c>
      <c r="R4636" s="36" t="e">
        <f ca="1">LEFT(OFFSET(Lists!$S$2,P4636-1+MATCH(F4636,OFFSET(Lists!$T$3,P4636-1,0,Q4636-P4636+1),0),0),6)</f>
        <v>#N/A</v>
      </c>
      <c r="S4636" s="36" t="e">
        <f ca="1">VLOOKUP(R4636,Lists!B:D,3,FALSE)</f>
        <v>#N/A</v>
      </c>
      <c r="T4636" s="36" t="str">
        <f>IF(F4636&lt;&gt;"",MATCH(R4636,'Maximum minutes'!B:B,0),"")</f>
        <v/>
      </c>
      <c r="U4636" s="36">
        <f ca="1">IF(F4636&lt;&gt;"",COUNTA(OFFSET('Maximum minutes'!$C$1,'Annexe A1 Cours'!T4636,0,1,50)),0)</f>
        <v>0</v>
      </c>
      <c r="V4636" s="37">
        <f ca="1">IFERROR(OFFSET('Maximum minutes'!$C$1,T4636+1,-1+MATCH(G4636,OFFSET('Maximum minutes'!$C$1,T4636-1,0,1,50),0)),0)</f>
        <v>0</v>
      </c>
      <c r="W4636" s="38">
        <f t="shared" ca="1" si="144"/>
        <v>0</v>
      </c>
    </row>
    <row r="4637" spans="1:23" s="36" customFormat="1" ht="18.75">
      <c r="A4637" s="34"/>
      <c r="B4637" s="39"/>
      <c r="C4637" s="39"/>
      <c r="D4637" s="35"/>
      <c r="E4637" s="40"/>
      <c r="F4637" s="39"/>
      <c r="G4637" s="39"/>
      <c r="H4637" s="39"/>
      <c r="I4637" s="34"/>
      <c r="J4637" s="34"/>
      <c r="K4637" s="34"/>
      <c r="L4637" s="34"/>
      <c r="M4637" s="43" t="str">
        <f ca="1">IFERROR(OFFSET('Maximum minutes'!$C$1,T4637,MATCH(IF(G4637&lt;&gt;"",G4637,F4637),OFFSET('Maximum minutes'!$C$1,T4637-1,0,1,U4637+1),0)-1)*IF(OR(ISNUMBER(J4637),J4637="sans examen"),1,0)*IF(W4637&lt;MinDate,1,0),"")</f>
        <v/>
      </c>
      <c r="N4637" s="36">
        <f t="shared" ca="1" si="145"/>
        <v>0</v>
      </c>
      <c r="O4637" s="36" t="e">
        <f ca="1">LEFT(OFFSET(Lists!$Q$2,MATCH(E4637,Lists!$R$3:$R$19,0),0),4)</f>
        <v>#N/A</v>
      </c>
      <c r="P4637" s="36" t="e">
        <f ca="1">MATCH(O4637,Lists!$S$2:$S$640,1)</f>
        <v>#N/A</v>
      </c>
      <c r="Q4637" s="36" t="e">
        <f ca="1">MATCH(LEFT(OFFSET(Lists!$Q$2,MATCH(E4637,Lists!$R$3:$R$19,0)+1,0),4),Lists!$S$3:$S$640,1)</f>
        <v>#N/A</v>
      </c>
      <c r="R4637" s="36" t="e">
        <f ca="1">LEFT(OFFSET(Lists!$S$2,P4637-1+MATCH(F4637,OFFSET(Lists!$T$3,P4637-1,0,Q4637-P4637+1),0),0),6)</f>
        <v>#N/A</v>
      </c>
      <c r="S4637" s="36" t="e">
        <f ca="1">VLOOKUP(R4637,Lists!B:D,3,FALSE)</f>
        <v>#N/A</v>
      </c>
      <c r="T4637" s="36" t="str">
        <f>IF(F4637&lt;&gt;"",MATCH(R4637,'Maximum minutes'!B:B,0),"")</f>
        <v/>
      </c>
      <c r="U4637" s="36">
        <f ca="1">IF(F4637&lt;&gt;"",COUNTA(OFFSET('Maximum minutes'!$C$1,'Annexe A1 Cours'!T4637,0,1,50)),0)</f>
        <v>0</v>
      </c>
      <c r="V4637" s="37">
        <f ca="1">IFERROR(OFFSET('Maximum minutes'!$C$1,T4637+1,-1+MATCH(G4637,OFFSET('Maximum minutes'!$C$1,T4637-1,0,1,50),0)),0)</f>
        <v>0</v>
      </c>
      <c r="W4637" s="38">
        <f t="shared" ca="1" si="144"/>
        <v>0</v>
      </c>
    </row>
    <row r="4638" spans="1:23" s="36" customFormat="1" ht="18.75">
      <c r="A4638" s="34"/>
      <c r="B4638" s="39"/>
      <c r="C4638" s="39"/>
      <c r="D4638" s="35"/>
      <c r="E4638" s="40"/>
      <c r="F4638" s="39"/>
      <c r="G4638" s="39"/>
      <c r="H4638" s="39"/>
      <c r="I4638" s="34"/>
      <c r="J4638" s="34"/>
      <c r="K4638" s="34"/>
      <c r="L4638" s="34"/>
      <c r="M4638" s="43" t="str">
        <f ca="1">IFERROR(OFFSET('Maximum minutes'!$C$1,T4638,MATCH(IF(G4638&lt;&gt;"",G4638,F4638),OFFSET('Maximum minutes'!$C$1,T4638-1,0,1,U4638+1),0)-1)*IF(OR(ISNUMBER(J4638),J4638="sans examen"),1,0)*IF(W4638&lt;MinDate,1,0),"")</f>
        <v/>
      </c>
      <c r="N4638" s="36">
        <f t="shared" ca="1" si="145"/>
        <v>0</v>
      </c>
      <c r="O4638" s="36" t="e">
        <f ca="1">LEFT(OFFSET(Lists!$Q$2,MATCH(E4638,Lists!$R$3:$R$19,0),0),4)</f>
        <v>#N/A</v>
      </c>
      <c r="P4638" s="36" t="e">
        <f ca="1">MATCH(O4638,Lists!$S$2:$S$640,1)</f>
        <v>#N/A</v>
      </c>
      <c r="Q4638" s="36" t="e">
        <f ca="1">MATCH(LEFT(OFFSET(Lists!$Q$2,MATCH(E4638,Lists!$R$3:$R$19,0)+1,0),4),Lists!$S$3:$S$640,1)</f>
        <v>#N/A</v>
      </c>
      <c r="R4638" s="36" t="e">
        <f ca="1">LEFT(OFFSET(Lists!$S$2,P4638-1+MATCH(F4638,OFFSET(Lists!$T$3,P4638-1,0,Q4638-P4638+1),0),0),6)</f>
        <v>#N/A</v>
      </c>
      <c r="S4638" s="36" t="e">
        <f ca="1">VLOOKUP(R4638,Lists!B:D,3,FALSE)</f>
        <v>#N/A</v>
      </c>
      <c r="T4638" s="36" t="str">
        <f>IF(F4638&lt;&gt;"",MATCH(R4638,'Maximum minutes'!B:B,0),"")</f>
        <v/>
      </c>
      <c r="U4638" s="36">
        <f ca="1">IF(F4638&lt;&gt;"",COUNTA(OFFSET('Maximum minutes'!$C$1,'Annexe A1 Cours'!T4638,0,1,50)),0)</f>
        <v>0</v>
      </c>
      <c r="V4638" s="37">
        <f ca="1">IFERROR(OFFSET('Maximum minutes'!$C$1,T4638+1,-1+MATCH(G4638,OFFSET('Maximum minutes'!$C$1,T4638-1,0,1,50),0)),0)</f>
        <v>0</v>
      </c>
      <c r="W4638" s="38">
        <f t="shared" ca="1" si="144"/>
        <v>0</v>
      </c>
    </row>
    <row r="4639" spans="1:23" s="36" customFormat="1" ht="18.75">
      <c r="A4639" s="34"/>
      <c r="B4639" s="39"/>
      <c r="C4639" s="39"/>
      <c r="D4639" s="35"/>
      <c r="E4639" s="40"/>
      <c r="F4639" s="39"/>
      <c r="G4639" s="39"/>
      <c r="H4639" s="39"/>
      <c r="I4639" s="34"/>
      <c r="J4639" s="34"/>
      <c r="K4639" s="34"/>
      <c r="L4639" s="34"/>
      <c r="M4639" s="43" t="str">
        <f ca="1">IFERROR(OFFSET('Maximum minutes'!$C$1,T4639,MATCH(IF(G4639&lt;&gt;"",G4639,F4639),OFFSET('Maximum minutes'!$C$1,T4639-1,0,1,U4639+1),0)-1)*IF(OR(ISNUMBER(J4639),J4639="sans examen"),1,0)*IF(W4639&lt;MinDate,1,0),"")</f>
        <v/>
      </c>
      <c r="N4639" s="36">
        <f t="shared" ca="1" si="145"/>
        <v>0</v>
      </c>
      <c r="O4639" s="36" t="e">
        <f ca="1">LEFT(OFFSET(Lists!$Q$2,MATCH(E4639,Lists!$R$3:$R$19,0),0),4)</f>
        <v>#N/A</v>
      </c>
      <c r="P4639" s="36" t="e">
        <f ca="1">MATCH(O4639,Lists!$S$2:$S$640,1)</f>
        <v>#N/A</v>
      </c>
      <c r="Q4639" s="36" t="e">
        <f ca="1">MATCH(LEFT(OFFSET(Lists!$Q$2,MATCH(E4639,Lists!$R$3:$R$19,0)+1,0),4),Lists!$S$3:$S$640,1)</f>
        <v>#N/A</v>
      </c>
      <c r="R4639" s="36" t="e">
        <f ca="1">LEFT(OFFSET(Lists!$S$2,P4639-1+MATCH(F4639,OFFSET(Lists!$T$3,P4639-1,0,Q4639-P4639+1),0),0),6)</f>
        <v>#N/A</v>
      </c>
      <c r="S4639" s="36" t="e">
        <f ca="1">VLOOKUP(R4639,Lists!B:D,3,FALSE)</f>
        <v>#N/A</v>
      </c>
      <c r="T4639" s="36" t="str">
        <f>IF(F4639&lt;&gt;"",MATCH(R4639,'Maximum minutes'!B:B,0),"")</f>
        <v/>
      </c>
      <c r="U4639" s="36">
        <f ca="1">IF(F4639&lt;&gt;"",COUNTA(OFFSET('Maximum minutes'!$C$1,'Annexe A1 Cours'!T4639,0,1,50)),0)</f>
        <v>0</v>
      </c>
      <c r="V4639" s="37">
        <f ca="1">IFERROR(OFFSET('Maximum minutes'!$C$1,T4639+1,-1+MATCH(G4639,OFFSET('Maximum minutes'!$C$1,T4639-1,0,1,50),0)),0)</f>
        <v>0</v>
      </c>
      <c r="W4639" s="38">
        <f t="shared" ca="1" si="144"/>
        <v>0</v>
      </c>
    </row>
    <row r="4640" spans="1:23" s="36" customFormat="1" ht="18.75">
      <c r="A4640" s="34"/>
      <c r="B4640" s="39"/>
      <c r="C4640" s="39"/>
      <c r="D4640" s="35"/>
      <c r="E4640" s="40"/>
      <c r="F4640" s="39"/>
      <c r="G4640" s="39"/>
      <c r="H4640" s="39"/>
      <c r="I4640" s="34"/>
      <c r="J4640" s="34"/>
      <c r="K4640" s="34"/>
      <c r="L4640" s="34"/>
      <c r="M4640" s="43" t="str">
        <f ca="1">IFERROR(OFFSET('Maximum minutes'!$C$1,T4640,MATCH(IF(G4640&lt;&gt;"",G4640,F4640),OFFSET('Maximum minutes'!$C$1,T4640-1,0,1,U4640+1),0)-1)*IF(OR(ISNUMBER(J4640),J4640="sans examen"),1,0)*IF(W4640&lt;MinDate,1,0),"")</f>
        <v/>
      </c>
      <c r="N4640" s="36">
        <f t="shared" ca="1" si="145"/>
        <v>0</v>
      </c>
      <c r="O4640" s="36" t="e">
        <f ca="1">LEFT(OFFSET(Lists!$Q$2,MATCH(E4640,Lists!$R$3:$R$19,0),0),4)</f>
        <v>#N/A</v>
      </c>
      <c r="P4640" s="36" t="e">
        <f ca="1">MATCH(O4640,Lists!$S$2:$S$640,1)</f>
        <v>#N/A</v>
      </c>
      <c r="Q4640" s="36" t="e">
        <f ca="1">MATCH(LEFT(OFFSET(Lists!$Q$2,MATCH(E4640,Lists!$R$3:$R$19,0)+1,0),4),Lists!$S$3:$S$640,1)</f>
        <v>#N/A</v>
      </c>
      <c r="R4640" s="36" t="e">
        <f ca="1">LEFT(OFFSET(Lists!$S$2,P4640-1+MATCH(F4640,OFFSET(Lists!$T$3,P4640-1,0,Q4640-P4640+1),0),0),6)</f>
        <v>#N/A</v>
      </c>
      <c r="S4640" s="36" t="e">
        <f ca="1">VLOOKUP(R4640,Lists!B:D,3,FALSE)</f>
        <v>#N/A</v>
      </c>
      <c r="T4640" s="36" t="str">
        <f>IF(F4640&lt;&gt;"",MATCH(R4640,'Maximum minutes'!B:B,0),"")</f>
        <v/>
      </c>
      <c r="U4640" s="36">
        <f ca="1">IF(F4640&lt;&gt;"",COUNTA(OFFSET('Maximum minutes'!$C$1,'Annexe A1 Cours'!T4640,0,1,50)),0)</f>
        <v>0</v>
      </c>
      <c r="V4640" s="37">
        <f ca="1">IFERROR(OFFSET('Maximum minutes'!$C$1,T4640+1,-1+MATCH(G4640,OFFSET('Maximum minutes'!$C$1,T4640-1,0,1,50),0)),0)</f>
        <v>0</v>
      </c>
      <c r="W4640" s="38">
        <f t="shared" ca="1" si="144"/>
        <v>0</v>
      </c>
    </row>
    <row r="4641" spans="1:23" s="36" customFormat="1" ht="18.75">
      <c r="A4641" s="34"/>
      <c r="B4641" s="39"/>
      <c r="C4641" s="39"/>
      <c r="D4641" s="35"/>
      <c r="E4641" s="40"/>
      <c r="F4641" s="39"/>
      <c r="G4641" s="39"/>
      <c r="H4641" s="39"/>
      <c r="I4641" s="34"/>
      <c r="J4641" s="34"/>
      <c r="K4641" s="34"/>
      <c r="L4641" s="34"/>
      <c r="M4641" s="43" t="str">
        <f ca="1">IFERROR(OFFSET('Maximum minutes'!$C$1,T4641,MATCH(IF(G4641&lt;&gt;"",G4641,F4641),OFFSET('Maximum minutes'!$C$1,T4641-1,0,1,U4641+1),0)-1)*IF(OR(ISNUMBER(J4641),J4641="sans examen"),1,0)*IF(W4641&lt;MinDate,1,0),"")</f>
        <v/>
      </c>
      <c r="N4641" s="36">
        <f t="shared" ca="1" si="145"/>
        <v>0</v>
      </c>
      <c r="O4641" s="36" t="e">
        <f ca="1">LEFT(OFFSET(Lists!$Q$2,MATCH(E4641,Lists!$R$3:$R$19,0),0),4)</f>
        <v>#N/A</v>
      </c>
      <c r="P4641" s="36" t="e">
        <f ca="1">MATCH(O4641,Lists!$S$2:$S$640,1)</f>
        <v>#N/A</v>
      </c>
      <c r="Q4641" s="36" t="e">
        <f ca="1">MATCH(LEFT(OFFSET(Lists!$Q$2,MATCH(E4641,Lists!$R$3:$R$19,0)+1,0),4),Lists!$S$3:$S$640,1)</f>
        <v>#N/A</v>
      </c>
      <c r="R4641" s="36" t="e">
        <f ca="1">LEFT(OFFSET(Lists!$S$2,P4641-1+MATCH(F4641,OFFSET(Lists!$T$3,P4641-1,0,Q4641-P4641+1),0),0),6)</f>
        <v>#N/A</v>
      </c>
      <c r="S4641" s="36" t="e">
        <f ca="1">VLOOKUP(R4641,Lists!B:D,3,FALSE)</f>
        <v>#N/A</v>
      </c>
      <c r="T4641" s="36" t="str">
        <f>IF(F4641&lt;&gt;"",MATCH(R4641,'Maximum minutes'!B:B,0),"")</f>
        <v/>
      </c>
      <c r="U4641" s="36">
        <f ca="1">IF(F4641&lt;&gt;"",COUNTA(OFFSET('Maximum minutes'!$C$1,'Annexe A1 Cours'!T4641,0,1,50)),0)</f>
        <v>0</v>
      </c>
      <c r="V4641" s="37">
        <f ca="1">IFERROR(OFFSET('Maximum minutes'!$C$1,T4641+1,-1+MATCH(G4641,OFFSET('Maximum minutes'!$C$1,T4641-1,0,1,50),0)),0)</f>
        <v>0</v>
      </c>
      <c r="W4641" s="38">
        <f t="shared" ca="1" si="144"/>
        <v>0</v>
      </c>
    </row>
    <row r="4642" spans="1:23" s="36" customFormat="1" ht="18.75">
      <c r="A4642" s="34"/>
      <c r="B4642" s="39"/>
      <c r="C4642" s="39"/>
      <c r="D4642" s="35"/>
      <c r="E4642" s="40"/>
      <c r="F4642" s="39"/>
      <c r="G4642" s="39"/>
      <c r="H4642" s="39"/>
      <c r="I4642" s="34"/>
      <c r="J4642" s="34"/>
      <c r="K4642" s="34"/>
      <c r="L4642" s="34"/>
      <c r="M4642" s="43" t="str">
        <f ca="1">IFERROR(OFFSET('Maximum minutes'!$C$1,T4642,MATCH(IF(G4642&lt;&gt;"",G4642,F4642),OFFSET('Maximum minutes'!$C$1,T4642-1,0,1,U4642+1),0)-1)*IF(OR(ISNUMBER(J4642),J4642="sans examen"),1,0)*IF(W4642&lt;MinDate,1,0),"")</f>
        <v/>
      </c>
      <c r="N4642" s="36">
        <f t="shared" ca="1" si="145"/>
        <v>0</v>
      </c>
      <c r="O4642" s="36" t="e">
        <f ca="1">LEFT(OFFSET(Lists!$Q$2,MATCH(E4642,Lists!$R$3:$R$19,0),0),4)</f>
        <v>#N/A</v>
      </c>
      <c r="P4642" s="36" t="e">
        <f ca="1">MATCH(O4642,Lists!$S$2:$S$640,1)</f>
        <v>#N/A</v>
      </c>
      <c r="Q4642" s="36" t="e">
        <f ca="1">MATCH(LEFT(OFFSET(Lists!$Q$2,MATCH(E4642,Lists!$R$3:$R$19,0)+1,0),4),Lists!$S$3:$S$640,1)</f>
        <v>#N/A</v>
      </c>
      <c r="R4642" s="36" t="e">
        <f ca="1">LEFT(OFFSET(Lists!$S$2,P4642-1+MATCH(F4642,OFFSET(Lists!$T$3,P4642-1,0,Q4642-P4642+1),0),0),6)</f>
        <v>#N/A</v>
      </c>
      <c r="S4642" s="36" t="e">
        <f ca="1">VLOOKUP(R4642,Lists!B:D,3,FALSE)</f>
        <v>#N/A</v>
      </c>
      <c r="T4642" s="36" t="str">
        <f>IF(F4642&lt;&gt;"",MATCH(R4642,'Maximum minutes'!B:B,0),"")</f>
        <v/>
      </c>
      <c r="U4642" s="36">
        <f ca="1">IF(F4642&lt;&gt;"",COUNTA(OFFSET('Maximum minutes'!$C$1,'Annexe A1 Cours'!T4642,0,1,50)),0)</f>
        <v>0</v>
      </c>
      <c r="V4642" s="37">
        <f ca="1">IFERROR(OFFSET('Maximum minutes'!$C$1,T4642+1,-1+MATCH(G4642,OFFSET('Maximum minutes'!$C$1,T4642-1,0,1,50),0)),0)</f>
        <v>0</v>
      </c>
      <c r="W4642" s="38">
        <f t="shared" ca="1" si="144"/>
        <v>0</v>
      </c>
    </row>
    <row r="4643" spans="1:23" s="36" customFormat="1" ht="18.75">
      <c r="A4643" s="34"/>
      <c r="B4643" s="39"/>
      <c r="C4643" s="39"/>
      <c r="D4643" s="35"/>
      <c r="E4643" s="40"/>
      <c r="F4643" s="39"/>
      <c r="G4643" s="39"/>
      <c r="H4643" s="39"/>
      <c r="I4643" s="34"/>
      <c r="J4643" s="34"/>
      <c r="K4643" s="34"/>
      <c r="L4643" s="34"/>
      <c r="M4643" s="43" t="str">
        <f ca="1">IFERROR(OFFSET('Maximum minutes'!$C$1,T4643,MATCH(IF(G4643&lt;&gt;"",G4643,F4643),OFFSET('Maximum minutes'!$C$1,T4643-1,0,1,U4643+1),0)-1)*IF(OR(ISNUMBER(J4643),J4643="sans examen"),1,0)*IF(W4643&lt;MinDate,1,0),"")</f>
        <v/>
      </c>
      <c r="N4643" s="36">
        <f t="shared" ca="1" si="145"/>
        <v>0</v>
      </c>
      <c r="O4643" s="36" t="e">
        <f ca="1">LEFT(OFFSET(Lists!$Q$2,MATCH(E4643,Lists!$R$3:$R$19,0),0),4)</f>
        <v>#N/A</v>
      </c>
      <c r="P4643" s="36" t="e">
        <f ca="1">MATCH(O4643,Lists!$S$2:$S$640,1)</f>
        <v>#N/A</v>
      </c>
      <c r="Q4643" s="36" t="e">
        <f ca="1">MATCH(LEFT(OFFSET(Lists!$Q$2,MATCH(E4643,Lists!$R$3:$R$19,0)+1,0),4),Lists!$S$3:$S$640,1)</f>
        <v>#N/A</v>
      </c>
      <c r="R4643" s="36" t="e">
        <f ca="1">LEFT(OFFSET(Lists!$S$2,P4643-1+MATCH(F4643,OFFSET(Lists!$T$3,P4643-1,0,Q4643-P4643+1),0),0),6)</f>
        <v>#N/A</v>
      </c>
      <c r="S4643" s="36" t="e">
        <f ca="1">VLOOKUP(R4643,Lists!B:D,3,FALSE)</f>
        <v>#N/A</v>
      </c>
      <c r="T4643" s="36" t="str">
        <f>IF(F4643&lt;&gt;"",MATCH(R4643,'Maximum minutes'!B:B,0),"")</f>
        <v/>
      </c>
      <c r="U4643" s="36">
        <f ca="1">IF(F4643&lt;&gt;"",COUNTA(OFFSET('Maximum minutes'!$C$1,'Annexe A1 Cours'!T4643,0,1,50)),0)</f>
        <v>0</v>
      </c>
      <c r="V4643" s="37">
        <f ca="1">IFERROR(OFFSET('Maximum minutes'!$C$1,T4643+1,-1+MATCH(G4643,OFFSET('Maximum minutes'!$C$1,T4643-1,0,1,50),0)),0)</f>
        <v>0</v>
      </c>
      <c r="W4643" s="38">
        <f t="shared" ca="1" si="144"/>
        <v>0</v>
      </c>
    </row>
    <row r="4644" spans="1:23" s="36" customFormat="1" ht="18.75">
      <c r="A4644" s="34"/>
      <c r="B4644" s="39"/>
      <c r="C4644" s="39"/>
      <c r="D4644" s="35"/>
      <c r="E4644" s="40"/>
      <c r="F4644" s="39"/>
      <c r="G4644" s="39"/>
      <c r="H4644" s="39"/>
      <c r="I4644" s="34"/>
      <c r="J4644" s="34"/>
      <c r="K4644" s="34"/>
      <c r="L4644" s="34"/>
      <c r="M4644" s="43" t="str">
        <f ca="1">IFERROR(OFFSET('Maximum minutes'!$C$1,T4644,MATCH(IF(G4644&lt;&gt;"",G4644,F4644),OFFSET('Maximum minutes'!$C$1,T4644-1,0,1,U4644+1),0)-1)*IF(OR(ISNUMBER(J4644),J4644="sans examen"),1,0)*IF(W4644&lt;MinDate,1,0),"")</f>
        <v/>
      </c>
      <c r="N4644" s="36">
        <f t="shared" ca="1" si="145"/>
        <v>0</v>
      </c>
      <c r="O4644" s="36" t="e">
        <f ca="1">LEFT(OFFSET(Lists!$Q$2,MATCH(E4644,Lists!$R$3:$R$19,0),0),4)</f>
        <v>#N/A</v>
      </c>
      <c r="P4644" s="36" t="e">
        <f ca="1">MATCH(O4644,Lists!$S$2:$S$640,1)</f>
        <v>#N/A</v>
      </c>
      <c r="Q4644" s="36" t="e">
        <f ca="1">MATCH(LEFT(OFFSET(Lists!$Q$2,MATCH(E4644,Lists!$R$3:$R$19,0)+1,0),4),Lists!$S$3:$S$640,1)</f>
        <v>#N/A</v>
      </c>
      <c r="R4644" s="36" t="e">
        <f ca="1">LEFT(OFFSET(Lists!$S$2,P4644-1+MATCH(F4644,OFFSET(Lists!$T$3,P4644-1,0,Q4644-P4644+1),0),0),6)</f>
        <v>#N/A</v>
      </c>
      <c r="S4644" s="36" t="e">
        <f ca="1">VLOOKUP(R4644,Lists!B:D,3,FALSE)</f>
        <v>#N/A</v>
      </c>
      <c r="T4644" s="36" t="str">
        <f>IF(F4644&lt;&gt;"",MATCH(R4644,'Maximum minutes'!B:B,0),"")</f>
        <v/>
      </c>
      <c r="U4644" s="36">
        <f ca="1">IF(F4644&lt;&gt;"",COUNTA(OFFSET('Maximum minutes'!$C$1,'Annexe A1 Cours'!T4644,0,1,50)),0)</f>
        <v>0</v>
      </c>
      <c r="V4644" s="37">
        <f ca="1">IFERROR(OFFSET('Maximum minutes'!$C$1,T4644+1,-1+MATCH(G4644,OFFSET('Maximum minutes'!$C$1,T4644-1,0,1,50),0)),0)</f>
        <v>0</v>
      </c>
      <c r="W4644" s="38">
        <f t="shared" ca="1" si="144"/>
        <v>0</v>
      </c>
    </row>
    <row r="4645" spans="1:23" s="36" customFormat="1" ht="18.75">
      <c r="A4645" s="34"/>
      <c r="B4645" s="39"/>
      <c r="C4645" s="39"/>
      <c r="D4645" s="35"/>
      <c r="E4645" s="40"/>
      <c r="F4645" s="39"/>
      <c r="G4645" s="39"/>
      <c r="H4645" s="39"/>
      <c r="I4645" s="34"/>
      <c r="J4645" s="34"/>
      <c r="K4645" s="34"/>
      <c r="L4645" s="34"/>
      <c r="M4645" s="43" t="str">
        <f ca="1">IFERROR(OFFSET('Maximum minutes'!$C$1,T4645,MATCH(IF(G4645&lt;&gt;"",G4645,F4645),OFFSET('Maximum minutes'!$C$1,T4645-1,0,1,U4645+1),0)-1)*IF(OR(ISNUMBER(J4645),J4645="sans examen"),1,0)*IF(W4645&lt;MinDate,1,0),"")</f>
        <v/>
      </c>
      <c r="N4645" s="36">
        <f t="shared" ca="1" si="145"/>
        <v>0</v>
      </c>
      <c r="O4645" s="36" t="e">
        <f ca="1">LEFT(OFFSET(Lists!$Q$2,MATCH(E4645,Lists!$R$3:$R$19,0),0),4)</f>
        <v>#N/A</v>
      </c>
      <c r="P4645" s="36" t="e">
        <f ca="1">MATCH(O4645,Lists!$S$2:$S$640,1)</f>
        <v>#N/A</v>
      </c>
      <c r="Q4645" s="36" t="e">
        <f ca="1">MATCH(LEFT(OFFSET(Lists!$Q$2,MATCH(E4645,Lists!$R$3:$R$19,0)+1,0),4),Lists!$S$3:$S$640,1)</f>
        <v>#N/A</v>
      </c>
      <c r="R4645" s="36" t="e">
        <f ca="1">LEFT(OFFSET(Lists!$S$2,P4645-1+MATCH(F4645,OFFSET(Lists!$T$3,P4645-1,0,Q4645-P4645+1),0),0),6)</f>
        <v>#N/A</v>
      </c>
      <c r="S4645" s="36" t="e">
        <f ca="1">VLOOKUP(R4645,Lists!B:D,3,FALSE)</f>
        <v>#N/A</v>
      </c>
      <c r="T4645" s="36" t="str">
        <f>IF(F4645&lt;&gt;"",MATCH(R4645,'Maximum minutes'!B:B,0),"")</f>
        <v/>
      </c>
      <c r="U4645" s="36">
        <f ca="1">IF(F4645&lt;&gt;"",COUNTA(OFFSET('Maximum minutes'!$C$1,'Annexe A1 Cours'!T4645,0,1,50)),0)</f>
        <v>0</v>
      </c>
      <c r="V4645" s="37">
        <f ca="1">IFERROR(OFFSET('Maximum minutes'!$C$1,T4645+1,-1+MATCH(G4645,OFFSET('Maximum minutes'!$C$1,T4645-1,0,1,50),0)),0)</f>
        <v>0</v>
      </c>
      <c r="W4645" s="38">
        <f t="shared" ca="1" si="144"/>
        <v>0</v>
      </c>
    </row>
    <row r="4646" spans="1:23" s="36" customFormat="1" ht="18.75">
      <c r="A4646" s="34"/>
      <c r="B4646" s="39"/>
      <c r="C4646" s="39"/>
      <c r="D4646" s="35"/>
      <c r="E4646" s="40"/>
      <c r="F4646" s="39"/>
      <c r="G4646" s="39"/>
      <c r="H4646" s="39"/>
      <c r="I4646" s="34"/>
      <c r="J4646" s="34"/>
      <c r="K4646" s="34"/>
      <c r="L4646" s="34"/>
      <c r="M4646" s="43" t="str">
        <f ca="1">IFERROR(OFFSET('Maximum minutes'!$C$1,T4646,MATCH(IF(G4646&lt;&gt;"",G4646,F4646),OFFSET('Maximum minutes'!$C$1,T4646-1,0,1,U4646+1),0)-1)*IF(OR(ISNUMBER(J4646),J4646="sans examen"),1,0)*IF(W4646&lt;MinDate,1,0),"")</f>
        <v/>
      </c>
      <c r="N4646" s="36">
        <f t="shared" ca="1" si="145"/>
        <v>0</v>
      </c>
      <c r="O4646" s="36" t="e">
        <f ca="1">LEFT(OFFSET(Lists!$Q$2,MATCH(E4646,Lists!$R$3:$R$19,0),0),4)</f>
        <v>#N/A</v>
      </c>
      <c r="P4646" s="36" t="e">
        <f ca="1">MATCH(O4646,Lists!$S$2:$S$640,1)</f>
        <v>#N/A</v>
      </c>
      <c r="Q4646" s="36" t="e">
        <f ca="1">MATCH(LEFT(OFFSET(Lists!$Q$2,MATCH(E4646,Lists!$R$3:$R$19,0)+1,0),4),Lists!$S$3:$S$640,1)</f>
        <v>#N/A</v>
      </c>
      <c r="R4646" s="36" t="e">
        <f ca="1">LEFT(OFFSET(Lists!$S$2,P4646-1+MATCH(F4646,OFFSET(Lists!$T$3,P4646-1,0,Q4646-P4646+1),0),0),6)</f>
        <v>#N/A</v>
      </c>
      <c r="S4646" s="36" t="e">
        <f ca="1">VLOOKUP(R4646,Lists!B:D,3,FALSE)</f>
        <v>#N/A</v>
      </c>
      <c r="T4646" s="36" t="str">
        <f>IF(F4646&lt;&gt;"",MATCH(R4646,'Maximum minutes'!B:B,0),"")</f>
        <v/>
      </c>
      <c r="U4646" s="36">
        <f ca="1">IF(F4646&lt;&gt;"",COUNTA(OFFSET('Maximum minutes'!$C$1,'Annexe A1 Cours'!T4646,0,1,50)),0)</f>
        <v>0</v>
      </c>
      <c r="V4646" s="37">
        <f ca="1">IFERROR(OFFSET('Maximum minutes'!$C$1,T4646+1,-1+MATCH(G4646,OFFSET('Maximum minutes'!$C$1,T4646-1,0,1,50),0)),0)</f>
        <v>0</v>
      </c>
      <c r="W4646" s="38">
        <f t="shared" ca="1" si="144"/>
        <v>0</v>
      </c>
    </row>
    <row r="4647" spans="1:23" s="36" customFormat="1" ht="18.75">
      <c r="A4647" s="34"/>
      <c r="B4647" s="39"/>
      <c r="C4647" s="39"/>
      <c r="D4647" s="35"/>
      <c r="E4647" s="40"/>
      <c r="F4647" s="39"/>
      <c r="G4647" s="39"/>
      <c r="H4647" s="39"/>
      <c r="I4647" s="34"/>
      <c r="J4647" s="34"/>
      <c r="K4647" s="34"/>
      <c r="L4647" s="34"/>
      <c r="M4647" s="43" t="str">
        <f ca="1">IFERROR(OFFSET('Maximum minutes'!$C$1,T4647,MATCH(IF(G4647&lt;&gt;"",G4647,F4647),OFFSET('Maximum minutes'!$C$1,T4647-1,0,1,U4647+1),0)-1)*IF(OR(ISNUMBER(J4647),J4647="sans examen"),1,0)*IF(W4647&lt;MinDate,1,0),"")</f>
        <v/>
      </c>
      <c r="N4647" s="36">
        <f t="shared" ca="1" si="145"/>
        <v>0</v>
      </c>
      <c r="O4647" s="36" t="e">
        <f ca="1">LEFT(OFFSET(Lists!$Q$2,MATCH(E4647,Lists!$R$3:$R$19,0),0),4)</f>
        <v>#N/A</v>
      </c>
      <c r="P4647" s="36" t="e">
        <f ca="1">MATCH(O4647,Lists!$S$2:$S$640,1)</f>
        <v>#N/A</v>
      </c>
      <c r="Q4647" s="36" t="e">
        <f ca="1">MATCH(LEFT(OFFSET(Lists!$Q$2,MATCH(E4647,Lists!$R$3:$R$19,0)+1,0),4),Lists!$S$3:$S$640,1)</f>
        <v>#N/A</v>
      </c>
      <c r="R4647" s="36" t="e">
        <f ca="1">LEFT(OFFSET(Lists!$S$2,P4647-1+MATCH(F4647,OFFSET(Lists!$T$3,P4647-1,0,Q4647-P4647+1),0),0),6)</f>
        <v>#N/A</v>
      </c>
      <c r="S4647" s="36" t="e">
        <f ca="1">VLOOKUP(R4647,Lists!B:D,3,FALSE)</f>
        <v>#N/A</v>
      </c>
      <c r="T4647" s="36" t="str">
        <f>IF(F4647&lt;&gt;"",MATCH(R4647,'Maximum minutes'!B:B,0),"")</f>
        <v/>
      </c>
      <c r="U4647" s="36">
        <f ca="1">IF(F4647&lt;&gt;"",COUNTA(OFFSET('Maximum minutes'!$C$1,'Annexe A1 Cours'!T4647,0,1,50)),0)</f>
        <v>0</v>
      </c>
      <c r="V4647" s="37">
        <f ca="1">IFERROR(OFFSET('Maximum minutes'!$C$1,T4647+1,-1+MATCH(G4647,OFFSET('Maximum minutes'!$C$1,T4647-1,0,1,50),0)),0)</f>
        <v>0</v>
      </c>
      <c r="W4647" s="38">
        <f t="shared" ca="1" si="144"/>
        <v>0</v>
      </c>
    </row>
    <row r="4648" spans="1:23" s="36" customFormat="1" ht="18.75">
      <c r="A4648" s="34"/>
      <c r="B4648" s="39"/>
      <c r="C4648" s="39"/>
      <c r="D4648" s="35"/>
      <c r="E4648" s="40"/>
      <c r="F4648" s="39"/>
      <c r="G4648" s="39"/>
      <c r="H4648" s="39"/>
      <c r="I4648" s="34"/>
      <c r="J4648" s="34"/>
      <c r="K4648" s="34"/>
      <c r="L4648" s="34"/>
      <c r="M4648" s="43" t="str">
        <f ca="1">IFERROR(OFFSET('Maximum minutes'!$C$1,T4648,MATCH(IF(G4648&lt;&gt;"",G4648,F4648),OFFSET('Maximum minutes'!$C$1,T4648-1,0,1,U4648+1),0)-1)*IF(OR(ISNUMBER(J4648),J4648="sans examen"),1,0)*IF(W4648&lt;MinDate,1,0),"")</f>
        <v/>
      </c>
      <c r="N4648" s="36">
        <f t="shared" ca="1" si="145"/>
        <v>0</v>
      </c>
      <c r="O4648" s="36" t="e">
        <f ca="1">LEFT(OFFSET(Lists!$Q$2,MATCH(E4648,Lists!$R$3:$R$19,0),0),4)</f>
        <v>#N/A</v>
      </c>
      <c r="P4648" s="36" t="e">
        <f ca="1">MATCH(O4648,Lists!$S$2:$S$640,1)</f>
        <v>#N/A</v>
      </c>
      <c r="Q4648" s="36" t="e">
        <f ca="1">MATCH(LEFT(OFFSET(Lists!$Q$2,MATCH(E4648,Lists!$R$3:$R$19,0)+1,0),4),Lists!$S$3:$S$640,1)</f>
        <v>#N/A</v>
      </c>
      <c r="R4648" s="36" t="e">
        <f ca="1">LEFT(OFFSET(Lists!$S$2,P4648-1+MATCH(F4648,OFFSET(Lists!$T$3,P4648-1,0,Q4648-P4648+1),0),0),6)</f>
        <v>#N/A</v>
      </c>
      <c r="S4648" s="36" t="e">
        <f ca="1">VLOOKUP(R4648,Lists!B:D,3,FALSE)</f>
        <v>#N/A</v>
      </c>
      <c r="T4648" s="36" t="str">
        <f>IF(F4648&lt;&gt;"",MATCH(R4648,'Maximum minutes'!B:B,0),"")</f>
        <v/>
      </c>
      <c r="U4648" s="36">
        <f ca="1">IF(F4648&lt;&gt;"",COUNTA(OFFSET('Maximum minutes'!$C$1,'Annexe A1 Cours'!T4648,0,1,50)),0)</f>
        <v>0</v>
      </c>
      <c r="V4648" s="37">
        <f ca="1">IFERROR(OFFSET('Maximum minutes'!$C$1,T4648+1,-1+MATCH(G4648,OFFSET('Maximum minutes'!$C$1,T4648-1,0,1,50),0)),0)</f>
        <v>0</v>
      </c>
      <c r="W4648" s="38">
        <f t="shared" ca="1" si="144"/>
        <v>0</v>
      </c>
    </row>
    <row r="4649" spans="1:23" s="36" customFormat="1" ht="18.75">
      <c r="A4649" s="34"/>
      <c r="B4649" s="39"/>
      <c r="C4649" s="39"/>
      <c r="D4649" s="35"/>
      <c r="E4649" s="40"/>
      <c r="F4649" s="39"/>
      <c r="G4649" s="39"/>
      <c r="H4649" s="39"/>
      <c r="I4649" s="34"/>
      <c r="J4649" s="34"/>
      <c r="K4649" s="34"/>
      <c r="L4649" s="34"/>
      <c r="M4649" s="43" t="str">
        <f ca="1">IFERROR(OFFSET('Maximum minutes'!$C$1,T4649,MATCH(IF(G4649&lt;&gt;"",G4649,F4649),OFFSET('Maximum minutes'!$C$1,T4649-1,0,1,U4649+1),0)-1)*IF(OR(ISNUMBER(J4649),J4649="sans examen"),1,0)*IF(W4649&lt;MinDate,1,0),"")</f>
        <v/>
      </c>
      <c r="N4649" s="36">
        <f t="shared" ca="1" si="145"/>
        <v>0</v>
      </c>
      <c r="O4649" s="36" t="e">
        <f ca="1">LEFT(OFFSET(Lists!$Q$2,MATCH(E4649,Lists!$R$3:$R$19,0),0),4)</f>
        <v>#N/A</v>
      </c>
      <c r="P4649" s="36" t="e">
        <f ca="1">MATCH(O4649,Lists!$S$2:$S$640,1)</f>
        <v>#N/A</v>
      </c>
      <c r="Q4649" s="36" t="e">
        <f ca="1">MATCH(LEFT(OFFSET(Lists!$Q$2,MATCH(E4649,Lists!$R$3:$R$19,0)+1,0),4),Lists!$S$3:$S$640,1)</f>
        <v>#N/A</v>
      </c>
      <c r="R4649" s="36" t="e">
        <f ca="1">LEFT(OFFSET(Lists!$S$2,P4649-1+MATCH(F4649,OFFSET(Lists!$T$3,P4649-1,0,Q4649-P4649+1),0),0),6)</f>
        <v>#N/A</v>
      </c>
      <c r="S4649" s="36" t="e">
        <f ca="1">VLOOKUP(R4649,Lists!B:D,3,FALSE)</f>
        <v>#N/A</v>
      </c>
      <c r="T4649" s="36" t="str">
        <f>IF(F4649&lt;&gt;"",MATCH(R4649,'Maximum minutes'!B:B,0),"")</f>
        <v/>
      </c>
      <c r="U4649" s="36">
        <f ca="1">IF(F4649&lt;&gt;"",COUNTA(OFFSET('Maximum minutes'!$C$1,'Annexe A1 Cours'!T4649,0,1,50)),0)</f>
        <v>0</v>
      </c>
      <c r="V4649" s="37">
        <f ca="1">IFERROR(OFFSET('Maximum minutes'!$C$1,T4649+1,-1+MATCH(G4649,OFFSET('Maximum minutes'!$C$1,T4649-1,0,1,50),0)),0)</f>
        <v>0</v>
      </c>
      <c r="W4649" s="38">
        <f t="shared" ca="1" si="144"/>
        <v>0</v>
      </c>
    </row>
    <row r="4650" spans="1:23" s="36" customFormat="1" ht="18.75">
      <c r="A4650" s="34"/>
      <c r="B4650" s="39"/>
      <c r="C4650" s="39"/>
      <c r="D4650" s="35"/>
      <c r="E4650" s="40"/>
      <c r="F4650" s="39"/>
      <c r="G4650" s="39"/>
      <c r="H4650" s="39"/>
      <c r="I4650" s="34"/>
      <c r="J4650" s="34"/>
      <c r="K4650" s="34"/>
      <c r="L4650" s="34"/>
      <c r="M4650" s="43" t="str">
        <f ca="1">IFERROR(OFFSET('Maximum minutes'!$C$1,T4650,MATCH(IF(G4650&lt;&gt;"",G4650,F4650),OFFSET('Maximum minutes'!$C$1,T4650-1,0,1,U4650+1),0)-1)*IF(OR(ISNUMBER(J4650),J4650="sans examen"),1,0)*IF(W4650&lt;MinDate,1,0),"")</f>
        <v/>
      </c>
      <c r="N4650" s="36">
        <f t="shared" ca="1" si="145"/>
        <v>0</v>
      </c>
      <c r="O4650" s="36" t="e">
        <f ca="1">LEFT(OFFSET(Lists!$Q$2,MATCH(E4650,Lists!$R$3:$R$19,0),0),4)</f>
        <v>#N/A</v>
      </c>
      <c r="P4650" s="36" t="e">
        <f ca="1">MATCH(O4650,Lists!$S$2:$S$640,1)</f>
        <v>#N/A</v>
      </c>
      <c r="Q4650" s="36" t="e">
        <f ca="1">MATCH(LEFT(OFFSET(Lists!$Q$2,MATCH(E4650,Lists!$R$3:$R$19,0)+1,0),4),Lists!$S$3:$S$640,1)</f>
        <v>#N/A</v>
      </c>
      <c r="R4650" s="36" t="e">
        <f ca="1">LEFT(OFFSET(Lists!$S$2,P4650-1+MATCH(F4650,OFFSET(Lists!$T$3,P4650-1,0,Q4650-P4650+1),0),0),6)</f>
        <v>#N/A</v>
      </c>
      <c r="S4650" s="36" t="e">
        <f ca="1">VLOOKUP(R4650,Lists!B:D,3,FALSE)</f>
        <v>#N/A</v>
      </c>
      <c r="T4650" s="36" t="str">
        <f>IF(F4650&lt;&gt;"",MATCH(R4650,'Maximum minutes'!B:B,0),"")</f>
        <v/>
      </c>
      <c r="U4650" s="36">
        <f ca="1">IF(F4650&lt;&gt;"",COUNTA(OFFSET('Maximum minutes'!$C$1,'Annexe A1 Cours'!T4650,0,1,50)),0)</f>
        <v>0</v>
      </c>
      <c r="V4650" s="37">
        <f ca="1">IFERROR(OFFSET('Maximum minutes'!$C$1,T4650+1,-1+MATCH(G4650,OFFSET('Maximum minutes'!$C$1,T4650-1,0,1,50),0)),0)</f>
        <v>0</v>
      </c>
      <c r="W4650" s="38">
        <f t="shared" ca="1" si="144"/>
        <v>0</v>
      </c>
    </row>
    <row r="4651" spans="1:23" s="36" customFormat="1" ht="18.75">
      <c r="A4651" s="34"/>
      <c r="B4651" s="39"/>
      <c r="C4651" s="39"/>
      <c r="D4651" s="35"/>
      <c r="E4651" s="40"/>
      <c r="F4651" s="39"/>
      <c r="G4651" s="39"/>
      <c r="H4651" s="39"/>
      <c r="I4651" s="34"/>
      <c r="J4651" s="34"/>
      <c r="K4651" s="34"/>
      <c r="L4651" s="34"/>
      <c r="M4651" s="43" t="str">
        <f ca="1">IFERROR(OFFSET('Maximum minutes'!$C$1,T4651,MATCH(IF(G4651&lt;&gt;"",G4651,F4651),OFFSET('Maximum minutes'!$C$1,T4651-1,0,1,U4651+1),0)-1)*IF(OR(ISNUMBER(J4651),J4651="sans examen"),1,0)*IF(W4651&lt;MinDate,1,0),"")</f>
        <v/>
      </c>
      <c r="N4651" s="36">
        <f t="shared" ca="1" si="145"/>
        <v>0</v>
      </c>
      <c r="O4651" s="36" t="e">
        <f ca="1">LEFT(OFFSET(Lists!$Q$2,MATCH(E4651,Lists!$R$3:$R$19,0),0),4)</f>
        <v>#N/A</v>
      </c>
      <c r="P4651" s="36" t="e">
        <f ca="1">MATCH(O4651,Lists!$S$2:$S$640,1)</f>
        <v>#N/A</v>
      </c>
      <c r="Q4651" s="36" t="e">
        <f ca="1">MATCH(LEFT(OFFSET(Lists!$Q$2,MATCH(E4651,Lists!$R$3:$R$19,0)+1,0),4),Lists!$S$3:$S$640,1)</f>
        <v>#N/A</v>
      </c>
      <c r="R4651" s="36" t="e">
        <f ca="1">LEFT(OFFSET(Lists!$S$2,P4651-1+MATCH(F4651,OFFSET(Lists!$T$3,P4651-1,0,Q4651-P4651+1),0),0),6)</f>
        <v>#N/A</v>
      </c>
      <c r="S4651" s="36" t="e">
        <f ca="1">VLOOKUP(R4651,Lists!B:D,3,FALSE)</f>
        <v>#N/A</v>
      </c>
      <c r="T4651" s="36" t="str">
        <f>IF(F4651&lt;&gt;"",MATCH(R4651,'Maximum minutes'!B:B,0),"")</f>
        <v/>
      </c>
      <c r="U4651" s="36">
        <f ca="1">IF(F4651&lt;&gt;"",COUNTA(OFFSET('Maximum minutes'!$C$1,'Annexe A1 Cours'!T4651,0,1,50)),0)</f>
        <v>0</v>
      </c>
      <c r="V4651" s="37">
        <f ca="1">IFERROR(OFFSET('Maximum minutes'!$C$1,T4651+1,-1+MATCH(G4651,OFFSET('Maximum minutes'!$C$1,T4651-1,0,1,50),0)),0)</f>
        <v>0</v>
      </c>
      <c r="W4651" s="38">
        <f t="shared" ca="1" si="144"/>
        <v>0</v>
      </c>
    </row>
    <row r="4652" spans="1:23" s="36" customFormat="1" ht="18.75">
      <c r="A4652" s="34"/>
      <c r="B4652" s="39"/>
      <c r="C4652" s="39"/>
      <c r="D4652" s="35"/>
      <c r="E4652" s="40"/>
      <c r="F4652" s="39"/>
      <c r="G4652" s="39"/>
      <c r="H4652" s="39"/>
      <c r="I4652" s="34"/>
      <c r="J4652" s="34"/>
      <c r="K4652" s="34"/>
      <c r="L4652" s="34"/>
      <c r="M4652" s="43" t="str">
        <f ca="1">IFERROR(OFFSET('Maximum minutes'!$C$1,T4652,MATCH(IF(G4652&lt;&gt;"",G4652,F4652),OFFSET('Maximum minutes'!$C$1,T4652-1,0,1,U4652+1),0)-1)*IF(OR(ISNUMBER(J4652),J4652="sans examen"),1,0)*IF(W4652&lt;MinDate,1,0),"")</f>
        <v/>
      </c>
      <c r="N4652" s="36">
        <f t="shared" ca="1" si="145"/>
        <v>0</v>
      </c>
      <c r="O4652" s="36" t="e">
        <f ca="1">LEFT(OFFSET(Lists!$Q$2,MATCH(E4652,Lists!$R$3:$R$19,0),0),4)</f>
        <v>#N/A</v>
      </c>
      <c r="P4652" s="36" t="e">
        <f ca="1">MATCH(O4652,Lists!$S$2:$S$640,1)</f>
        <v>#N/A</v>
      </c>
      <c r="Q4652" s="36" t="e">
        <f ca="1">MATCH(LEFT(OFFSET(Lists!$Q$2,MATCH(E4652,Lists!$R$3:$R$19,0)+1,0),4),Lists!$S$3:$S$640,1)</f>
        <v>#N/A</v>
      </c>
      <c r="R4652" s="36" t="e">
        <f ca="1">LEFT(OFFSET(Lists!$S$2,P4652-1+MATCH(F4652,OFFSET(Lists!$T$3,P4652-1,0,Q4652-P4652+1),0),0),6)</f>
        <v>#N/A</v>
      </c>
      <c r="S4652" s="36" t="e">
        <f ca="1">VLOOKUP(R4652,Lists!B:D,3,FALSE)</f>
        <v>#N/A</v>
      </c>
      <c r="T4652" s="36" t="str">
        <f>IF(F4652&lt;&gt;"",MATCH(R4652,'Maximum minutes'!B:B,0),"")</f>
        <v/>
      </c>
      <c r="U4652" s="36">
        <f ca="1">IF(F4652&lt;&gt;"",COUNTA(OFFSET('Maximum minutes'!$C$1,'Annexe A1 Cours'!T4652,0,1,50)),0)</f>
        <v>0</v>
      </c>
      <c r="V4652" s="37">
        <f ca="1">IFERROR(OFFSET('Maximum minutes'!$C$1,T4652+1,-1+MATCH(G4652,OFFSET('Maximum minutes'!$C$1,T4652-1,0,1,50),0)),0)</f>
        <v>0</v>
      </c>
      <c r="W4652" s="38">
        <f t="shared" ca="1" si="144"/>
        <v>0</v>
      </c>
    </row>
    <row r="4653" spans="1:23" s="36" customFormat="1" ht="18.75">
      <c r="A4653" s="34"/>
      <c r="B4653" s="39"/>
      <c r="C4653" s="39"/>
      <c r="D4653" s="35"/>
      <c r="E4653" s="40"/>
      <c r="F4653" s="39"/>
      <c r="G4653" s="39"/>
      <c r="H4653" s="39"/>
      <c r="I4653" s="34"/>
      <c r="J4653" s="34"/>
      <c r="K4653" s="34"/>
      <c r="L4653" s="34"/>
      <c r="M4653" s="43" t="str">
        <f ca="1">IFERROR(OFFSET('Maximum minutes'!$C$1,T4653,MATCH(IF(G4653&lt;&gt;"",G4653,F4653),OFFSET('Maximum minutes'!$C$1,T4653-1,0,1,U4653+1),0)-1)*IF(OR(ISNUMBER(J4653),J4653="sans examen"),1,0)*IF(W4653&lt;MinDate,1,0),"")</f>
        <v/>
      </c>
      <c r="N4653" s="36">
        <f t="shared" ca="1" si="145"/>
        <v>0</v>
      </c>
      <c r="O4653" s="36" t="e">
        <f ca="1">LEFT(OFFSET(Lists!$Q$2,MATCH(E4653,Lists!$R$3:$R$19,0),0),4)</f>
        <v>#N/A</v>
      </c>
      <c r="P4653" s="36" t="e">
        <f ca="1">MATCH(O4653,Lists!$S$2:$S$640,1)</f>
        <v>#N/A</v>
      </c>
      <c r="Q4653" s="36" t="e">
        <f ca="1">MATCH(LEFT(OFFSET(Lists!$Q$2,MATCH(E4653,Lists!$R$3:$R$19,0)+1,0),4),Lists!$S$3:$S$640,1)</f>
        <v>#N/A</v>
      </c>
      <c r="R4653" s="36" t="e">
        <f ca="1">LEFT(OFFSET(Lists!$S$2,P4653-1+MATCH(F4653,OFFSET(Lists!$T$3,P4653-1,0,Q4653-P4653+1),0),0),6)</f>
        <v>#N/A</v>
      </c>
      <c r="S4653" s="36" t="e">
        <f ca="1">VLOOKUP(R4653,Lists!B:D,3,FALSE)</f>
        <v>#N/A</v>
      </c>
      <c r="T4653" s="36" t="str">
        <f>IF(F4653&lt;&gt;"",MATCH(R4653,'Maximum minutes'!B:B,0),"")</f>
        <v/>
      </c>
      <c r="U4653" s="36">
        <f ca="1">IF(F4653&lt;&gt;"",COUNTA(OFFSET('Maximum minutes'!$C$1,'Annexe A1 Cours'!T4653,0,1,50)),0)</f>
        <v>0</v>
      </c>
      <c r="V4653" s="37">
        <f ca="1">IFERROR(OFFSET('Maximum minutes'!$C$1,T4653+1,-1+MATCH(G4653,OFFSET('Maximum minutes'!$C$1,T4653-1,0,1,50),0)),0)</f>
        <v>0</v>
      </c>
      <c r="W4653" s="38">
        <f t="shared" ca="1" si="144"/>
        <v>0</v>
      </c>
    </row>
    <row r="4654" spans="1:23" s="36" customFormat="1" ht="18.75">
      <c r="A4654" s="34"/>
      <c r="B4654" s="39"/>
      <c r="C4654" s="39"/>
      <c r="D4654" s="35"/>
      <c r="E4654" s="40"/>
      <c r="F4654" s="39"/>
      <c r="G4654" s="39"/>
      <c r="H4654" s="39"/>
      <c r="I4654" s="34"/>
      <c r="J4654" s="34"/>
      <c r="K4654" s="34"/>
      <c r="L4654" s="34"/>
      <c r="M4654" s="43" t="str">
        <f ca="1">IFERROR(OFFSET('Maximum minutes'!$C$1,T4654,MATCH(IF(G4654&lt;&gt;"",G4654,F4654),OFFSET('Maximum minutes'!$C$1,T4654-1,0,1,U4654+1),0)-1)*IF(OR(ISNUMBER(J4654),J4654="sans examen"),1,0)*IF(W4654&lt;MinDate,1,0),"")</f>
        <v/>
      </c>
      <c r="N4654" s="36">
        <f t="shared" ca="1" si="145"/>
        <v>0</v>
      </c>
      <c r="O4654" s="36" t="e">
        <f ca="1">LEFT(OFFSET(Lists!$Q$2,MATCH(E4654,Lists!$R$3:$R$19,0),0),4)</f>
        <v>#N/A</v>
      </c>
      <c r="P4654" s="36" t="e">
        <f ca="1">MATCH(O4654,Lists!$S$2:$S$640,1)</f>
        <v>#N/A</v>
      </c>
      <c r="Q4654" s="36" t="e">
        <f ca="1">MATCH(LEFT(OFFSET(Lists!$Q$2,MATCH(E4654,Lists!$R$3:$R$19,0)+1,0),4),Lists!$S$3:$S$640,1)</f>
        <v>#N/A</v>
      </c>
      <c r="R4654" s="36" t="e">
        <f ca="1">LEFT(OFFSET(Lists!$S$2,P4654-1+MATCH(F4654,OFFSET(Lists!$T$3,P4654-1,0,Q4654-P4654+1),0),0),6)</f>
        <v>#N/A</v>
      </c>
      <c r="S4654" s="36" t="e">
        <f ca="1">VLOOKUP(R4654,Lists!B:D,3,FALSE)</f>
        <v>#N/A</v>
      </c>
      <c r="T4654" s="36" t="str">
        <f>IF(F4654&lt;&gt;"",MATCH(R4654,'Maximum minutes'!B:B,0),"")</f>
        <v/>
      </c>
      <c r="U4654" s="36">
        <f ca="1">IF(F4654&lt;&gt;"",COUNTA(OFFSET('Maximum minutes'!$C$1,'Annexe A1 Cours'!T4654,0,1,50)),0)</f>
        <v>0</v>
      </c>
      <c r="V4654" s="37">
        <f ca="1">IFERROR(OFFSET('Maximum minutes'!$C$1,T4654+1,-1+MATCH(G4654,OFFSET('Maximum minutes'!$C$1,T4654-1,0,1,50),0)),0)</f>
        <v>0</v>
      </c>
      <c r="W4654" s="38">
        <f t="shared" ca="1" si="144"/>
        <v>0</v>
      </c>
    </row>
    <row r="4655" spans="1:23" s="36" customFormat="1" ht="18.75">
      <c r="A4655" s="34"/>
      <c r="B4655" s="39"/>
      <c r="C4655" s="39"/>
      <c r="D4655" s="35"/>
      <c r="E4655" s="40"/>
      <c r="F4655" s="39"/>
      <c r="G4655" s="39"/>
      <c r="H4655" s="39"/>
      <c r="I4655" s="34"/>
      <c r="J4655" s="34"/>
      <c r="K4655" s="34"/>
      <c r="L4655" s="34"/>
      <c r="M4655" s="43" t="str">
        <f ca="1">IFERROR(OFFSET('Maximum minutes'!$C$1,T4655,MATCH(IF(G4655&lt;&gt;"",G4655,F4655),OFFSET('Maximum minutes'!$C$1,T4655-1,0,1,U4655+1),0)-1)*IF(OR(ISNUMBER(J4655),J4655="sans examen"),1,0)*IF(W4655&lt;MinDate,1,0),"")</f>
        <v/>
      </c>
      <c r="N4655" s="36">
        <f t="shared" ca="1" si="145"/>
        <v>0</v>
      </c>
      <c r="O4655" s="36" t="e">
        <f ca="1">LEFT(OFFSET(Lists!$Q$2,MATCH(E4655,Lists!$R$3:$R$19,0),0),4)</f>
        <v>#N/A</v>
      </c>
      <c r="P4655" s="36" t="e">
        <f ca="1">MATCH(O4655,Lists!$S$2:$S$640,1)</f>
        <v>#N/A</v>
      </c>
      <c r="Q4655" s="36" t="e">
        <f ca="1">MATCH(LEFT(OFFSET(Lists!$Q$2,MATCH(E4655,Lists!$R$3:$R$19,0)+1,0),4),Lists!$S$3:$S$640,1)</f>
        <v>#N/A</v>
      </c>
      <c r="R4655" s="36" t="e">
        <f ca="1">LEFT(OFFSET(Lists!$S$2,P4655-1+MATCH(F4655,OFFSET(Lists!$T$3,P4655-1,0,Q4655-P4655+1),0),0),6)</f>
        <v>#N/A</v>
      </c>
      <c r="S4655" s="36" t="e">
        <f ca="1">VLOOKUP(R4655,Lists!B:D,3,FALSE)</f>
        <v>#N/A</v>
      </c>
      <c r="T4655" s="36" t="str">
        <f>IF(F4655&lt;&gt;"",MATCH(R4655,'Maximum minutes'!B:B,0),"")</f>
        <v/>
      </c>
      <c r="U4655" s="36">
        <f ca="1">IF(F4655&lt;&gt;"",COUNTA(OFFSET('Maximum minutes'!$C$1,'Annexe A1 Cours'!T4655,0,1,50)),0)</f>
        <v>0</v>
      </c>
      <c r="V4655" s="37">
        <f ca="1">IFERROR(OFFSET('Maximum minutes'!$C$1,T4655+1,-1+MATCH(G4655,OFFSET('Maximum minutes'!$C$1,T4655-1,0,1,50),0)),0)</f>
        <v>0</v>
      </c>
      <c r="W4655" s="38">
        <f t="shared" ca="1" si="144"/>
        <v>0</v>
      </c>
    </row>
    <row r="4656" spans="1:23" s="36" customFormat="1" ht="18.75">
      <c r="A4656" s="34"/>
      <c r="B4656" s="39"/>
      <c r="C4656" s="39"/>
      <c r="D4656" s="35"/>
      <c r="E4656" s="40"/>
      <c r="F4656" s="39"/>
      <c r="G4656" s="39"/>
      <c r="H4656" s="39"/>
      <c r="I4656" s="34"/>
      <c r="J4656" s="34"/>
      <c r="K4656" s="34"/>
      <c r="L4656" s="34"/>
      <c r="M4656" s="43" t="str">
        <f ca="1">IFERROR(OFFSET('Maximum minutes'!$C$1,T4656,MATCH(IF(G4656&lt;&gt;"",G4656,F4656),OFFSET('Maximum minutes'!$C$1,T4656-1,0,1,U4656+1),0)-1)*IF(OR(ISNUMBER(J4656),J4656="sans examen"),1,0)*IF(W4656&lt;MinDate,1,0),"")</f>
        <v/>
      </c>
      <c r="N4656" s="36">
        <f t="shared" ca="1" si="145"/>
        <v>0</v>
      </c>
      <c r="O4656" s="36" t="e">
        <f ca="1">LEFT(OFFSET(Lists!$Q$2,MATCH(E4656,Lists!$R$3:$R$19,0),0),4)</f>
        <v>#N/A</v>
      </c>
      <c r="P4656" s="36" t="e">
        <f ca="1">MATCH(O4656,Lists!$S$2:$S$640,1)</f>
        <v>#N/A</v>
      </c>
      <c r="Q4656" s="36" t="e">
        <f ca="1">MATCH(LEFT(OFFSET(Lists!$Q$2,MATCH(E4656,Lists!$R$3:$R$19,0)+1,0),4),Lists!$S$3:$S$640,1)</f>
        <v>#N/A</v>
      </c>
      <c r="R4656" s="36" t="e">
        <f ca="1">LEFT(OFFSET(Lists!$S$2,P4656-1+MATCH(F4656,OFFSET(Lists!$T$3,P4656-1,0,Q4656-P4656+1),0),0),6)</f>
        <v>#N/A</v>
      </c>
      <c r="S4656" s="36" t="e">
        <f ca="1">VLOOKUP(R4656,Lists!B:D,3,FALSE)</f>
        <v>#N/A</v>
      </c>
      <c r="T4656" s="36" t="str">
        <f>IF(F4656&lt;&gt;"",MATCH(R4656,'Maximum minutes'!B:B,0),"")</f>
        <v/>
      </c>
      <c r="U4656" s="36">
        <f ca="1">IF(F4656&lt;&gt;"",COUNTA(OFFSET('Maximum minutes'!$C$1,'Annexe A1 Cours'!T4656,0,1,50)),0)</f>
        <v>0</v>
      </c>
      <c r="V4656" s="37">
        <f ca="1">IFERROR(OFFSET('Maximum minutes'!$C$1,T4656+1,-1+MATCH(G4656,OFFSET('Maximum minutes'!$C$1,T4656-1,0,1,50),0)),0)</f>
        <v>0</v>
      </c>
      <c r="W4656" s="38">
        <f t="shared" ca="1" si="144"/>
        <v>0</v>
      </c>
    </row>
    <row r="4657" spans="1:23" s="36" customFormat="1" ht="18.75">
      <c r="A4657" s="34"/>
      <c r="B4657" s="39"/>
      <c r="C4657" s="39"/>
      <c r="D4657" s="35"/>
      <c r="E4657" s="40"/>
      <c r="F4657" s="39"/>
      <c r="G4657" s="39"/>
      <c r="H4657" s="39"/>
      <c r="I4657" s="34"/>
      <c r="J4657" s="34"/>
      <c r="K4657" s="34"/>
      <c r="L4657" s="34"/>
      <c r="M4657" s="43" t="str">
        <f ca="1">IFERROR(OFFSET('Maximum minutes'!$C$1,T4657,MATCH(IF(G4657&lt;&gt;"",G4657,F4657),OFFSET('Maximum minutes'!$C$1,T4657-1,0,1,U4657+1),0)-1)*IF(OR(ISNUMBER(J4657),J4657="sans examen"),1,0)*IF(W4657&lt;MinDate,1,0),"")</f>
        <v/>
      </c>
      <c r="N4657" s="36">
        <f t="shared" ca="1" si="145"/>
        <v>0</v>
      </c>
      <c r="O4657" s="36" t="e">
        <f ca="1">LEFT(OFFSET(Lists!$Q$2,MATCH(E4657,Lists!$R$3:$R$19,0),0),4)</f>
        <v>#N/A</v>
      </c>
      <c r="P4657" s="36" t="e">
        <f ca="1">MATCH(O4657,Lists!$S$2:$S$640,1)</f>
        <v>#N/A</v>
      </c>
      <c r="Q4657" s="36" t="e">
        <f ca="1">MATCH(LEFT(OFFSET(Lists!$Q$2,MATCH(E4657,Lists!$R$3:$R$19,0)+1,0),4),Lists!$S$3:$S$640,1)</f>
        <v>#N/A</v>
      </c>
      <c r="R4657" s="36" t="e">
        <f ca="1">LEFT(OFFSET(Lists!$S$2,P4657-1+MATCH(F4657,OFFSET(Lists!$T$3,P4657-1,0,Q4657-P4657+1),0),0),6)</f>
        <v>#N/A</v>
      </c>
      <c r="S4657" s="36" t="e">
        <f ca="1">VLOOKUP(R4657,Lists!B:D,3,FALSE)</f>
        <v>#N/A</v>
      </c>
      <c r="T4657" s="36" t="str">
        <f>IF(F4657&lt;&gt;"",MATCH(R4657,'Maximum minutes'!B:B,0),"")</f>
        <v/>
      </c>
      <c r="U4657" s="36">
        <f ca="1">IF(F4657&lt;&gt;"",COUNTA(OFFSET('Maximum minutes'!$C$1,'Annexe A1 Cours'!T4657,0,1,50)),0)</f>
        <v>0</v>
      </c>
      <c r="V4657" s="37">
        <f ca="1">IFERROR(OFFSET('Maximum minutes'!$C$1,T4657+1,-1+MATCH(G4657,OFFSET('Maximum minutes'!$C$1,T4657-1,0,1,50),0)),0)</f>
        <v>0</v>
      </c>
      <c r="W4657" s="38">
        <f t="shared" ca="1" si="144"/>
        <v>0</v>
      </c>
    </row>
    <row r="4658" spans="1:23" s="36" customFormat="1" ht="18.75">
      <c r="A4658" s="34"/>
      <c r="B4658" s="39"/>
      <c r="C4658" s="39"/>
      <c r="D4658" s="35"/>
      <c r="E4658" s="40"/>
      <c r="F4658" s="39"/>
      <c r="G4658" s="39"/>
      <c r="H4658" s="39"/>
      <c r="I4658" s="34"/>
      <c r="J4658" s="34"/>
      <c r="K4658" s="34"/>
      <c r="L4658" s="34"/>
      <c r="M4658" s="43" t="str">
        <f ca="1">IFERROR(OFFSET('Maximum minutes'!$C$1,T4658,MATCH(IF(G4658&lt;&gt;"",G4658,F4658),OFFSET('Maximum minutes'!$C$1,T4658-1,0,1,U4658+1),0)-1)*IF(OR(ISNUMBER(J4658),J4658="sans examen"),1,0)*IF(W4658&lt;MinDate,1,0),"")</f>
        <v/>
      </c>
      <c r="N4658" s="36">
        <f t="shared" ca="1" si="145"/>
        <v>0</v>
      </c>
      <c r="O4658" s="36" t="e">
        <f ca="1">LEFT(OFFSET(Lists!$Q$2,MATCH(E4658,Lists!$R$3:$R$19,0),0),4)</f>
        <v>#N/A</v>
      </c>
      <c r="P4658" s="36" t="e">
        <f ca="1">MATCH(O4658,Lists!$S$2:$S$640,1)</f>
        <v>#N/A</v>
      </c>
      <c r="Q4658" s="36" t="e">
        <f ca="1">MATCH(LEFT(OFFSET(Lists!$Q$2,MATCH(E4658,Lists!$R$3:$R$19,0)+1,0),4),Lists!$S$3:$S$640,1)</f>
        <v>#N/A</v>
      </c>
      <c r="R4658" s="36" t="e">
        <f ca="1">LEFT(OFFSET(Lists!$S$2,P4658-1+MATCH(F4658,OFFSET(Lists!$T$3,P4658-1,0,Q4658-P4658+1),0),0),6)</f>
        <v>#N/A</v>
      </c>
      <c r="S4658" s="36" t="e">
        <f ca="1">VLOOKUP(R4658,Lists!B:D,3,FALSE)</f>
        <v>#N/A</v>
      </c>
      <c r="T4658" s="36" t="str">
        <f>IF(F4658&lt;&gt;"",MATCH(R4658,'Maximum minutes'!B:B,0),"")</f>
        <v/>
      </c>
      <c r="U4658" s="36">
        <f ca="1">IF(F4658&lt;&gt;"",COUNTA(OFFSET('Maximum minutes'!$C$1,'Annexe A1 Cours'!T4658,0,1,50)),0)</f>
        <v>0</v>
      </c>
      <c r="V4658" s="37">
        <f ca="1">IFERROR(OFFSET('Maximum minutes'!$C$1,T4658+1,-1+MATCH(G4658,OFFSET('Maximum minutes'!$C$1,T4658-1,0,1,50),0)),0)</f>
        <v>0</v>
      </c>
      <c r="W4658" s="38">
        <f t="shared" ca="1" si="144"/>
        <v>0</v>
      </c>
    </row>
    <row r="4659" spans="1:23" s="36" customFormat="1" ht="18.75">
      <c r="A4659" s="34"/>
      <c r="B4659" s="39"/>
      <c r="C4659" s="39"/>
      <c r="D4659" s="35"/>
      <c r="E4659" s="40"/>
      <c r="F4659" s="39"/>
      <c r="G4659" s="39"/>
      <c r="H4659" s="39"/>
      <c r="I4659" s="34"/>
      <c r="J4659" s="34"/>
      <c r="K4659" s="34"/>
      <c r="L4659" s="34"/>
      <c r="M4659" s="43" t="str">
        <f ca="1">IFERROR(OFFSET('Maximum minutes'!$C$1,T4659,MATCH(IF(G4659&lt;&gt;"",G4659,F4659),OFFSET('Maximum minutes'!$C$1,T4659-1,0,1,U4659+1),0)-1)*IF(OR(ISNUMBER(J4659),J4659="sans examen"),1,0)*IF(W4659&lt;MinDate,1,0),"")</f>
        <v/>
      </c>
      <c r="N4659" s="36">
        <f t="shared" ca="1" si="145"/>
        <v>0</v>
      </c>
      <c r="O4659" s="36" t="e">
        <f ca="1">LEFT(OFFSET(Lists!$Q$2,MATCH(E4659,Lists!$R$3:$R$19,0),0),4)</f>
        <v>#N/A</v>
      </c>
      <c r="P4659" s="36" t="e">
        <f ca="1">MATCH(O4659,Lists!$S$2:$S$640,1)</f>
        <v>#N/A</v>
      </c>
      <c r="Q4659" s="36" t="e">
        <f ca="1">MATCH(LEFT(OFFSET(Lists!$Q$2,MATCH(E4659,Lists!$R$3:$R$19,0)+1,0),4),Lists!$S$3:$S$640,1)</f>
        <v>#N/A</v>
      </c>
      <c r="R4659" s="36" t="e">
        <f ca="1">LEFT(OFFSET(Lists!$S$2,P4659-1+MATCH(F4659,OFFSET(Lists!$T$3,P4659-1,0,Q4659-P4659+1),0),0),6)</f>
        <v>#N/A</v>
      </c>
      <c r="S4659" s="36" t="e">
        <f ca="1">VLOOKUP(R4659,Lists!B:D,3,FALSE)</f>
        <v>#N/A</v>
      </c>
      <c r="T4659" s="36" t="str">
        <f>IF(F4659&lt;&gt;"",MATCH(R4659,'Maximum minutes'!B:B,0),"")</f>
        <v/>
      </c>
      <c r="U4659" s="36">
        <f ca="1">IF(F4659&lt;&gt;"",COUNTA(OFFSET('Maximum minutes'!$C$1,'Annexe A1 Cours'!T4659,0,1,50)),0)</f>
        <v>0</v>
      </c>
      <c r="V4659" s="37">
        <f ca="1">IFERROR(OFFSET('Maximum minutes'!$C$1,T4659+1,-1+MATCH(G4659,OFFSET('Maximum minutes'!$C$1,T4659-1,0,1,50),0)),0)</f>
        <v>0</v>
      </c>
      <c r="W4659" s="38">
        <f t="shared" ca="1" si="144"/>
        <v>0</v>
      </c>
    </row>
    <row r="4660" spans="1:23" s="36" customFormat="1" ht="18.75">
      <c r="A4660" s="34"/>
      <c r="B4660" s="39"/>
      <c r="C4660" s="39"/>
      <c r="D4660" s="35"/>
      <c r="E4660" s="40"/>
      <c r="F4660" s="39"/>
      <c r="G4660" s="39"/>
      <c r="H4660" s="39"/>
      <c r="I4660" s="34"/>
      <c r="J4660" s="34"/>
      <c r="K4660" s="34"/>
      <c r="L4660" s="34"/>
      <c r="M4660" s="43" t="str">
        <f ca="1">IFERROR(OFFSET('Maximum minutes'!$C$1,T4660,MATCH(IF(G4660&lt;&gt;"",G4660,F4660),OFFSET('Maximum minutes'!$C$1,T4660-1,0,1,U4660+1),0)-1)*IF(OR(ISNUMBER(J4660),J4660="sans examen"),1,0)*IF(W4660&lt;MinDate,1,0),"")</f>
        <v/>
      </c>
      <c r="N4660" s="36">
        <f t="shared" ca="1" si="145"/>
        <v>0</v>
      </c>
      <c r="O4660" s="36" t="e">
        <f ca="1">LEFT(OFFSET(Lists!$Q$2,MATCH(E4660,Lists!$R$3:$R$19,0),0),4)</f>
        <v>#N/A</v>
      </c>
      <c r="P4660" s="36" t="e">
        <f ca="1">MATCH(O4660,Lists!$S$2:$S$640,1)</f>
        <v>#N/A</v>
      </c>
      <c r="Q4660" s="36" t="e">
        <f ca="1">MATCH(LEFT(OFFSET(Lists!$Q$2,MATCH(E4660,Lists!$R$3:$R$19,0)+1,0),4),Lists!$S$3:$S$640,1)</f>
        <v>#N/A</v>
      </c>
      <c r="R4660" s="36" t="e">
        <f ca="1">LEFT(OFFSET(Lists!$S$2,P4660-1+MATCH(F4660,OFFSET(Lists!$T$3,P4660-1,0,Q4660-P4660+1),0),0),6)</f>
        <v>#N/A</v>
      </c>
      <c r="S4660" s="36" t="e">
        <f ca="1">VLOOKUP(R4660,Lists!B:D,3,FALSE)</f>
        <v>#N/A</v>
      </c>
      <c r="T4660" s="36" t="str">
        <f>IF(F4660&lt;&gt;"",MATCH(R4660,'Maximum minutes'!B:B,0),"")</f>
        <v/>
      </c>
      <c r="U4660" s="36">
        <f ca="1">IF(F4660&lt;&gt;"",COUNTA(OFFSET('Maximum minutes'!$C$1,'Annexe A1 Cours'!T4660,0,1,50)),0)</f>
        <v>0</v>
      </c>
      <c r="V4660" s="37">
        <f ca="1">IFERROR(OFFSET('Maximum minutes'!$C$1,T4660+1,-1+MATCH(G4660,OFFSET('Maximum minutes'!$C$1,T4660-1,0,1,50),0)),0)</f>
        <v>0</v>
      </c>
      <c r="W4660" s="38">
        <f t="shared" ca="1" si="144"/>
        <v>0</v>
      </c>
    </row>
    <row r="4661" spans="1:23" s="36" customFormat="1" ht="18.75">
      <c r="A4661" s="34"/>
      <c r="B4661" s="39"/>
      <c r="C4661" s="39"/>
      <c r="D4661" s="35"/>
      <c r="E4661" s="40"/>
      <c r="F4661" s="39"/>
      <c r="G4661" s="39"/>
      <c r="H4661" s="39"/>
      <c r="I4661" s="34"/>
      <c r="J4661" s="34"/>
      <c r="K4661" s="34"/>
      <c r="L4661" s="34"/>
      <c r="M4661" s="43" t="str">
        <f ca="1">IFERROR(OFFSET('Maximum minutes'!$C$1,T4661,MATCH(IF(G4661&lt;&gt;"",G4661,F4661),OFFSET('Maximum minutes'!$C$1,T4661-1,0,1,U4661+1),0)-1)*IF(OR(ISNUMBER(J4661),J4661="sans examen"),1,0)*IF(W4661&lt;MinDate,1,0),"")</f>
        <v/>
      </c>
      <c r="N4661" s="36">
        <f t="shared" ca="1" si="145"/>
        <v>0</v>
      </c>
      <c r="O4661" s="36" t="e">
        <f ca="1">LEFT(OFFSET(Lists!$Q$2,MATCH(E4661,Lists!$R$3:$R$19,0),0),4)</f>
        <v>#N/A</v>
      </c>
      <c r="P4661" s="36" t="e">
        <f ca="1">MATCH(O4661,Lists!$S$2:$S$640,1)</f>
        <v>#N/A</v>
      </c>
      <c r="Q4661" s="36" t="e">
        <f ca="1">MATCH(LEFT(OFFSET(Lists!$Q$2,MATCH(E4661,Lists!$R$3:$R$19,0)+1,0),4),Lists!$S$3:$S$640,1)</f>
        <v>#N/A</v>
      </c>
      <c r="R4661" s="36" t="e">
        <f ca="1">LEFT(OFFSET(Lists!$S$2,P4661-1+MATCH(F4661,OFFSET(Lists!$T$3,P4661-1,0,Q4661-P4661+1),0),0),6)</f>
        <v>#N/A</v>
      </c>
      <c r="S4661" s="36" t="e">
        <f ca="1">VLOOKUP(R4661,Lists!B:D,3,FALSE)</f>
        <v>#N/A</v>
      </c>
      <c r="T4661" s="36" t="str">
        <f>IF(F4661&lt;&gt;"",MATCH(R4661,'Maximum minutes'!B:B,0),"")</f>
        <v/>
      </c>
      <c r="U4661" s="36">
        <f ca="1">IF(F4661&lt;&gt;"",COUNTA(OFFSET('Maximum minutes'!$C$1,'Annexe A1 Cours'!T4661,0,1,50)),0)</f>
        <v>0</v>
      </c>
      <c r="V4661" s="37">
        <f ca="1">IFERROR(OFFSET('Maximum minutes'!$C$1,T4661+1,-1+MATCH(G4661,OFFSET('Maximum minutes'!$C$1,T4661-1,0,1,50),0)),0)</f>
        <v>0</v>
      </c>
      <c r="W4661" s="38">
        <f t="shared" ca="1" si="144"/>
        <v>0</v>
      </c>
    </row>
    <row r="4662" spans="1:23" s="36" customFormat="1" ht="18.75">
      <c r="A4662" s="34"/>
      <c r="B4662" s="39"/>
      <c r="C4662" s="39"/>
      <c r="D4662" s="35"/>
      <c r="E4662" s="40"/>
      <c r="F4662" s="39"/>
      <c r="G4662" s="39"/>
      <c r="H4662" s="39"/>
      <c r="I4662" s="34"/>
      <c r="J4662" s="34"/>
      <c r="K4662" s="34"/>
      <c r="L4662" s="34"/>
      <c r="M4662" s="43" t="str">
        <f ca="1">IFERROR(OFFSET('Maximum minutes'!$C$1,T4662,MATCH(IF(G4662&lt;&gt;"",G4662,F4662),OFFSET('Maximum minutes'!$C$1,T4662-1,0,1,U4662+1),0)-1)*IF(OR(ISNUMBER(J4662),J4662="sans examen"),1,0)*IF(W4662&lt;MinDate,1,0),"")</f>
        <v/>
      </c>
      <c r="N4662" s="36">
        <f t="shared" ca="1" si="145"/>
        <v>0</v>
      </c>
      <c r="O4662" s="36" t="e">
        <f ca="1">LEFT(OFFSET(Lists!$Q$2,MATCH(E4662,Lists!$R$3:$R$19,0),0),4)</f>
        <v>#N/A</v>
      </c>
      <c r="P4662" s="36" t="e">
        <f ca="1">MATCH(O4662,Lists!$S$2:$S$640,1)</f>
        <v>#N/A</v>
      </c>
      <c r="Q4662" s="36" t="e">
        <f ca="1">MATCH(LEFT(OFFSET(Lists!$Q$2,MATCH(E4662,Lists!$R$3:$R$19,0)+1,0),4),Lists!$S$3:$S$640,1)</f>
        <v>#N/A</v>
      </c>
      <c r="R4662" s="36" t="e">
        <f ca="1">LEFT(OFFSET(Lists!$S$2,P4662-1+MATCH(F4662,OFFSET(Lists!$T$3,P4662-1,0,Q4662-P4662+1),0),0),6)</f>
        <v>#N/A</v>
      </c>
      <c r="S4662" s="36" t="e">
        <f ca="1">VLOOKUP(R4662,Lists!B:D,3,FALSE)</f>
        <v>#N/A</v>
      </c>
      <c r="T4662" s="36" t="str">
        <f>IF(F4662&lt;&gt;"",MATCH(R4662,'Maximum minutes'!B:B,0),"")</f>
        <v/>
      </c>
      <c r="U4662" s="36">
        <f ca="1">IF(F4662&lt;&gt;"",COUNTA(OFFSET('Maximum minutes'!$C$1,'Annexe A1 Cours'!T4662,0,1,50)),0)</f>
        <v>0</v>
      </c>
      <c r="V4662" s="37">
        <f ca="1">IFERROR(OFFSET('Maximum minutes'!$C$1,T4662+1,-1+MATCH(G4662,OFFSET('Maximum minutes'!$C$1,T4662-1,0,1,50),0)),0)</f>
        <v>0</v>
      </c>
      <c r="W4662" s="38">
        <f t="shared" ca="1" si="144"/>
        <v>0</v>
      </c>
    </row>
    <row r="4663" spans="1:23" s="36" customFormat="1" ht="18.75">
      <c r="A4663" s="34"/>
      <c r="B4663" s="39"/>
      <c r="C4663" s="39"/>
      <c r="D4663" s="35"/>
      <c r="E4663" s="40"/>
      <c r="F4663" s="39"/>
      <c r="G4663" s="39"/>
      <c r="H4663" s="39"/>
      <c r="I4663" s="34"/>
      <c r="J4663" s="34"/>
      <c r="K4663" s="34"/>
      <c r="L4663" s="34"/>
      <c r="M4663" s="43" t="str">
        <f ca="1">IFERROR(OFFSET('Maximum minutes'!$C$1,T4663,MATCH(IF(G4663&lt;&gt;"",G4663,F4663),OFFSET('Maximum minutes'!$C$1,T4663-1,0,1,U4663+1),0)-1)*IF(OR(ISNUMBER(J4663),J4663="sans examen"),1,0)*IF(W4663&lt;MinDate,1,0),"")</f>
        <v/>
      </c>
      <c r="N4663" s="36">
        <f t="shared" ca="1" si="145"/>
        <v>0</v>
      </c>
      <c r="O4663" s="36" t="e">
        <f ca="1">LEFT(OFFSET(Lists!$Q$2,MATCH(E4663,Lists!$R$3:$R$19,0),0),4)</f>
        <v>#N/A</v>
      </c>
      <c r="P4663" s="36" t="e">
        <f ca="1">MATCH(O4663,Lists!$S$2:$S$640,1)</f>
        <v>#N/A</v>
      </c>
      <c r="Q4663" s="36" t="e">
        <f ca="1">MATCH(LEFT(OFFSET(Lists!$Q$2,MATCH(E4663,Lists!$R$3:$R$19,0)+1,0),4),Lists!$S$3:$S$640,1)</f>
        <v>#N/A</v>
      </c>
      <c r="R4663" s="36" t="e">
        <f ca="1">LEFT(OFFSET(Lists!$S$2,P4663-1+MATCH(F4663,OFFSET(Lists!$T$3,P4663-1,0,Q4663-P4663+1),0),0),6)</f>
        <v>#N/A</v>
      </c>
      <c r="S4663" s="36" t="e">
        <f ca="1">VLOOKUP(R4663,Lists!B:D,3,FALSE)</f>
        <v>#N/A</v>
      </c>
      <c r="T4663" s="36" t="str">
        <f>IF(F4663&lt;&gt;"",MATCH(R4663,'Maximum minutes'!B:B,0),"")</f>
        <v/>
      </c>
      <c r="U4663" s="36">
        <f ca="1">IF(F4663&lt;&gt;"",COUNTA(OFFSET('Maximum minutes'!$C$1,'Annexe A1 Cours'!T4663,0,1,50)),0)</f>
        <v>0</v>
      </c>
      <c r="V4663" s="37">
        <f ca="1">IFERROR(OFFSET('Maximum minutes'!$C$1,T4663+1,-1+MATCH(G4663,OFFSET('Maximum minutes'!$C$1,T4663-1,0,1,50),0)),0)</f>
        <v>0</v>
      </c>
      <c r="W4663" s="38">
        <f t="shared" ca="1" si="144"/>
        <v>0</v>
      </c>
    </row>
    <row r="4664" spans="1:23" s="36" customFormat="1" ht="18.75">
      <c r="A4664" s="34"/>
      <c r="B4664" s="39"/>
      <c r="C4664" s="39"/>
      <c r="D4664" s="35"/>
      <c r="E4664" s="40"/>
      <c r="F4664" s="39"/>
      <c r="G4664" s="39"/>
      <c r="H4664" s="39"/>
      <c r="I4664" s="34"/>
      <c r="J4664" s="34"/>
      <c r="K4664" s="34"/>
      <c r="L4664" s="34"/>
      <c r="M4664" s="43" t="str">
        <f ca="1">IFERROR(OFFSET('Maximum minutes'!$C$1,T4664,MATCH(IF(G4664&lt;&gt;"",G4664,F4664),OFFSET('Maximum minutes'!$C$1,T4664-1,0,1,U4664+1),0)-1)*IF(OR(ISNUMBER(J4664),J4664="sans examen"),1,0)*IF(W4664&lt;MinDate,1,0),"")</f>
        <v/>
      </c>
      <c r="N4664" s="36">
        <f t="shared" ca="1" si="145"/>
        <v>0</v>
      </c>
      <c r="O4664" s="36" t="e">
        <f ca="1">LEFT(OFFSET(Lists!$Q$2,MATCH(E4664,Lists!$R$3:$R$19,0),0),4)</f>
        <v>#N/A</v>
      </c>
      <c r="P4664" s="36" t="e">
        <f ca="1">MATCH(O4664,Lists!$S$2:$S$640,1)</f>
        <v>#N/A</v>
      </c>
      <c r="Q4664" s="36" t="e">
        <f ca="1">MATCH(LEFT(OFFSET(Lists!$Q$2,MATCH(E4664,Lists!$R$3:$R$19,0)+1,0),4),Lists!$S$3:$S$640,1)</f>
        <v>#N/A</v>
      </c>
      <c r="R4664" s="36" t="e">
        <f ca="1">LEFT(OFFSET(Lists!$S$2,P4664-1+MATCH(F4664,OFFSET(Lists!$T$3,P4664-1,0,Q4664-P4664+1),0),0),6)</f>
        <v>#N/A</v>
      </c>
      <c r="S4664" s="36" t="e">
        <f ca="1">VLOOKUP(R4664,Lists!B:D,3,FALSE)</f>
        <v>#N/A</v>
      </c>
      <c r="T4664" s="36" t="str">
        <f>IF(F4664&lt;&gt;"",MATCH(R4664,'Maximum minutes'!B:B,0),"")</f>
        <v/>
      </c>
      <c r="U4664" s="36">
        <f ca="1">IF(F4664&lt;&gt;"",COUNTA(OFFSET('Maximum minutes'!$C$1,'Annexe A1 Cours'!T4664,0,1,50)),0)</f>
        <v>0</v>
      </c>
      <c r="V4664" s="37">
        <f ca="1">IFERROR(OFFSET('Maximum minutes'!$C$1,T4664+1,-1+MATCH(G4664,OFFSET('Maximum minutes'!$C$1,T4664-1,0,1,50),0)),0)</f>
        <v>0</v>
      </c>
      <c r="W4664" s="38">
        <f t="shared" ca="1" si="144"/>
        <v>0</v>
      </c>
    </row>
    <row r="4665" spans="1:23" s="36" customFormat="1" ht="18.75">
      <c r="A4665" s="34"/>
      <c r="B4665" s="39"/>
      <c r="C4665" s="39"/>
      <c r="D4665" s="35"/>
      <c r="E4665" s="40"/>
      <c r="F4665" s="39"/>
      <c r="G4665" s="39"/>
      <c r="H4665" s="39"/>
      <c r="I4665" s="34"/>
      <c r="J4665" s="34"/>
      <c r="K4665" s="34"/>
      <c r="L4665" s="34"/>
      <c r="M4665" s="43" t="str">
        <f ca="1">IFERROR(OFFSET('Maximum minutes'!$C$1,T4665,MATCH(IF(G4665&lt;&gt;"",G4665,F4665),OFFSET('Maximum minutes'!$C$1,T4665-1,0,1,U4665+1),0)-1)*IF(OR(ISNUMBER(J4665),J4665="sans examen"),1,0)*IF(W4665&lt;MinDate,1,0),"")</f>
        <v/>
      </c>
      <c r="N4665" s="36">
        <f t="shared" ca="1" si="145"/>
        <v>0</v>
      </c>
      <c r="O4665" s="36" t="e">
        <f ca="1">LEFT(OFFSET(Lists!$Q$2,MATCH(E4665,Lists!$R$3:$R$19,0),0),4)</f>
        <v>#N/A</v>
      </c>
      <c r="P4665" s="36" t="e">
        <f ca="1">MATCH(O4665,Lists!$S$2:$S$640,1)</f>
        <v>#N/A</v>
      </c>
      <c r="Q4665" s="36" t="e">
        <f ca="1">MATCH(LEFT(OFFSET(Lists!$Q$2,MATCH(E4665,Lists!$R$3:$R$19,0)+1,0),4),Lists!$S$3:$S$640,1)</f>
        <v>#N/A</v>
      </c>
      <c r="R4665" s="36" t="e">
        <f ca="1">LEFT(OFFSET(Lists!$S$2,P4665-1+MATCH(F4665,OFFSET(Lists!$T$3,P4665-1,0,Q4665-P4665+1),0),0),6)</f>
        <v>#N/A</v>
      </c>
      <c r="S4665" s="36" t="e">
        <f ca="1">VLOOKUP(R4665,Lists!B:D,3,FALSE)</f>
        <v>#N/A</v>
      </c>
      <c r="T4665" s="36" t="str">
        <f>IF(F4665&lt;&gt;"",MATCH(R4665,'Maximum minutes'!B:B,0),"")</f>
        <v/>
      </c>
      <c r="U4665" s="36">
        <f ca="1">IF(F4665&lt;&gt;"",COUNTA(OFFSET('Maximum minutes'!$C$1,'Annexe A1 Cours'!T4665,0,1,50)),0)</f>
        <v>0</v>
      </c>
      <c r="V4665" s="37">
        <f ca="1">IFERROR(OFFSET('Maximum minutes'!$C$1,T4665+1,-1+MATCH(G4665,OFFSET('Maximum minutes'!$C$1,T4665-1,0,1,50),0)),0)</f>
        <v>0</v>
      </c>
      <c r="W4665" s="38">
        <f t="shared" ca="1" si="144"/>
        <v>0</v>
      </c>
    </row>
    <row r="4666" spans="1:23" s="36" customFormat="1" ht="18.75">
      <c r="A4666" s="34"/>
      <c r="B4666" s="39"/>
      <c r="C4666" s="39"/>
      <c r="D4666" s="35"/>
      <c r="E4666" s="40"/>
      <c r="F4666" s="39"/>
      <c r="G4666" s="39"/>
      <c r="H4666" s="39"/>
      <c r="I4666" s="34"/>
      <c r="J4666" s="34"/>
      <c r="K4666" s="34"/>
      <c r="L4666" s="34"/>
      <c r="M4666" s="43" t="str">
        <f ca="1">IFERROR(OFFSET('Maximum minutes'!$C$1,T4666,MATCH(IF(G4666&lt;&gt;"",G4666,F4666),OFFSET('Maximum minutes'!$C$1,T4666-1,0,1,U4666+1),0)-1)*IF(OR(ISNUMBER(J4666),J4666="sans examen"),1,0)*IF(W4666&lt;MinDate,1,0),"")</f>
        <v/>
      </c>
      <c r="N4666" s="36">
        <f t="shared" ca="1" si="145"/>
        <v>0</v>
      </c>
      <c r="O4666" s="36" t="e">
        <f ca="1">LEFT(OFFSET(Lists!$Q$2,MATCH(E4666,Lists!$R$3:$R$19,0),0),4)</f>
        <v>#N/A</v>
      </c>
      <c r="P4666" s="36" t="e">
        <f ca="1">MATCH(O4666,Lists!$S$2:$S$640,1)</f>
        <v>#N/A</v>
      </c>
      <c r="Q4666" s="36" t="e">
        <f ca="1">MATCH(LEFT(OFFSET(Lists!$Q$2,MATCH(E4666,Lists!$R$3:$R$19,0)+1,0),4),Lists!$S$3:$S$640,1)</f>
        <v>#N/A</v>
      </c>
      <c r="R4666" s="36" t="e">
        <f ca="1">LEFT(OFFSET(Lists!$S$2,P4666-1+MATCH(F4666,OFFSET(Lists!$T$3,P4666-1,0,Q4666-P4666+1),0),0),6)</f>
        <v>#N/A</v>
      </c>
      <c r="S4666" s="36" t="e">
        <f ca="1">VLOOKUP(R4666,Lists!B:D,3,FALSE)</f>
        <v>#N/A</v>
      </c>
      <c r="T4666" s="36" t="str">
        <f>IF(F4666&lt;&gt;"",MATCH(R4666,'Maximum minutes'!B:B,0),"")</f>
        <v/>
      </c>
      <c r="U4666" s="36">
        <f ca="1">IF(F4666&lt;&gt;"",COUNTA(OFFSET('Maximum minutes'!$C$1,'Annexe A1 Cours'!T4666,0,1,50)),0)</f>
        <v>0</v>
      </c>
      <c r="V4666" s="37">
        <f ca="1">IFERROR(OFFSET('Maximum minutes'!$C$1,T4666+1,-1+MATCH(G4666,OFFSET('Maximum minutes'!$C$1,T4666-1,0,1,50),0)),0)</f>
        <v>0</v>
      </c>
      <c r="W4666" s="38">
        <f t="shared" ca="1" si="144"/>
        <v>0</v>
      </c>
    </row>
    <row r="4667" spans="1:23" s="36" customFormat="1" ht="18.75">
      <c r="A4667" s="34"/>
      <c r="B4667" s="39"/>
      <c r="C4667" s="39"/>
      <c r="D4667" s="35"/>
      <c r="E4667" s="40"/>
      <c r="F4667" s="39"/>
      <c r="G4667" s="39"/>
      <c r="H4667" s="39"/>
      <c r="I4667" s="34"/>
      <c r="J4667" s="34"/>
      <c r="K4667" s="34"/>
      <c r="L4667" s="34"/>
      <c r="M4667" s="43" t="str">
        <f ca="1">IFERROR(OFFSET('Maximum minutes'!$C$1,T4667,MATCH(IF(G4667&lt;&gt;"",G4667,F4667),OFFSET('Maximum minutes'!$C$1,T4667-1,0,1,U4667+1),0)-1)*IF(OR(ISNUMBER(J4667),J4667="sans examen"),1,0)*IF(W4667&lt;MinDate,1,0),"")</f>
        <v/>
      </c>
      <c r="N4667" s="36">
        <f t="shared" ca="1" si="145"/>
        <v>0</v>
      </c>
      <c r="O4667" s="36" t="e">
        <f ca="1">LEFT(OFFSET(Lists!$Q$2,MATCH(E4667,Lists!$R$3:$R$19,0),0),4)</f>
        <v>#N/A</v>
      </c>
      <c r="P4667" s="36" t="e">
        <f ca="1">MATCH(O4667,Lists!$S$2:$S$640,1)</f>
        <v>#N/A</v>
      </c>
      <c r="Q4667" s="36" t="e">
        <f ca="1">MATCH(LEFT(OFFSET(Lists!$Q$2,MATCH(E4667,Lists!$R$3:$R$19,0)+1,0),4),Lists!$S$3:$S$640,1)</f>
        <v>#N/A</v>
      </c>
      <c r="R4667" s="36" t="e">
        <f ca="1">LEFT(OFFSET(Lists!$S$2,P4667-1+MATCH(F4667,OFFSET(Lists!$T$3,P4667-1,0,Q4667-P4667+1),0),0),6)</f>
        <v>#N/A</v>
      </c>
      <c r="S4667" s="36" t="e">
        <f ca="1">VLOOKUP(R4667,Lists!B:D,3,FALSE)</f>
        <v>#N/A</v>
      </c>
      <c r="T4667" s="36" t="str">
        <f>IF(F4667&lt;&gt;"",MATCH(R4667,'Maximum minutes'!B:B,0),"")</f>
        <v/>
      </c>
      <c r="U4667" s="36">
        <f ca="1">IF(F4667&lt;&gt;"",COUNTA(OFFSET('Maximum minutes'!$C$1,'Annexe A1 Cours'!T4667,0,1,50)),0)</f>
        <v>0</v>
      </c>
      <c r="V4667" s="37">
        <f ca="1">IFERROR(OFFSET('Maximum minutes'!$C$1,T4667+1,-1+MATCH(G4667,OFFSET('Maximum minutes'!$C$1,T4667-1,0,1,50),0)),0)</f>
        <v>0</v>
      </c>
      <c r="W4667" s="38">
        <f t="shared" ca="1" si="144"/>
        <v>0</v>
      </c>
    </row>
    <row r="4668" spans="1:23" s="36" customFormat="1" ht="18.75">
      <c r="A4668" s="34"/>
      <c r="B4668" s="39"/>
      <c r="C4668" s="39"/>
      <c r="D4668" s="35"/>
      <c r="E4668" s="40"/>
      <c r="F4668" s="39"/>
      <c r="G4668" s="39"/>
      <c r="H4668" s="39"/>
      <c r="I4668" s="34"/>
      <c r="J4668" s="34"/>
      <c r="K4668" s="34"/>
      <c r="L4668" s="34"/>
      <c r="M4668" s="43" t="str">
        <f ca="1">IFERROR(OFFSET('Maximum minutes'!$C$1,T4668,MATCH(IF(G4668&lt;&gt;"",G4668,F4668),OFFSET('Maximum minutes'!$C$1,T4668-1,0,1,U4668+1),0)-1)*IF(OR(ISNUMBER(J4668),J4668="sans examen"),1,0)*IF(W4668&lt;MinDate,1,0),"")</f>
        <v/>
      </c>
      <c r="N4668" s="36">
        <f t="shared" ca="1" si="145"/>
        <v>0</v>
      </c>
      <c r="O4668" s="36" t="e">
        <f ca="1">LEFT(OFFSET(Lists!$Q$2,MATCH(E4668,Lists!$R$3:$R$19,0),0),4)</f>
        <v>#N/A</v>
      </c>
      <c r="P4668" s="36" t="e">
        <f ca="1">MATCH(O4668,Lists!$S$2:$S$640,1)</f>
        <v>#N/A</v>
      </c>
      <c r="Q4668" s="36" t="e">
        <f ca="1">MATCH(LEFT(OFFSET(Lists!$Q$2,MATCH(E4668,Lists!$R$3:$R$19,0)+1,0),4),Lists!$S$3:$S$640,1)</f>
        <v>#N/A</v>
      </c>
      <c r="R4668" s="36" t="e">
        <f ca="1">LEFT(OFFSET(Lists!$S$2,P4668-1+MATCH(F4668,OFFSET(Lists!$T$3,P4668-1,0,Q4668-P4668+1),0),0),6)</f>
        <v>#N/A</v>
      </c>
      <c r="S4668" s="36" t="e">
        <f ca="1">VLOOKUP(R4668,Lists!B:D,3,FALSE)</f>
        <v>#N/A</v>
      </c>
      <c r="T4668" s="36" t="str">
        <f>IF(F4668&lt;&gt;"",MATCH(R4668,'Maximum minutes'!B:B,0),"")</f>
        <v/>
      </c>
      <c r="U4668" s="36">
        <f ca="1">IF(F4668&lt;&gt;"",COUNTA(OFFSET('Maximum minutes'!$C$1,'Annexe A1 Cours'!T4668,0,1,50)),0)</f>
        <v>0</v>
      </c>
      <c r="V4668" s="37">
        <f ca="1">IFERROR(OFFSET('Maximum minutes'!$C$1,T4668+1,-1+MATCH(G4668,OFFSET('Maximum minutes'!$C$1,T4668-1,0,1,50),0)),0)</f>
        <v>0</v>
      </c>
      <c r="W4668" s="38">
        <f t="shared" ca="1" si="144"/>
        <v>0</v>
      </c>
    </row>
    <row r="4669" spans="1:23" s="36" customFormat="1" ht="18.75">
      <c r="A4669" s="34"/>
      <c r="B4669" s="39"/>
      <c r="C4669" s="39"/>
      <c r="D4669" s="35"/>
      <c r="E4669" s="40"/>
      <c r="F4669" s="39"/>
      <c r="G4669" s="39"/>
      <c r="H4669" s="39"/>
      <c r="I4669" s="34"/>
      <c r="J4669" s="34"/>
      <c r="K4669" s="34"/>
      <c r="L4669" s="34"/>
      <c r="M4669" s="43" t="str">
        <f ca="1">IFERROR(OFFSET('Maximum minutes'!$C$1,T4669,MATCH(IF(G4669&lt;&gt;"",G4669,F4669),OFFSET('Maximum minutes'!$C$1,T4669-1,0,1,U4669+1),0)-1)*IF(OR(ISNUMBER(J4669),J4669="sans examen"),1,0)*IF(W4669&lt;MinDate,1,0),"")</f>
        <v/>
      </c>
      <c r="N4669" s="36">
        <f t="shared" ca="1" si="145"/>
        <v>0</v>
      </c>
      <c r="O4669" s="36" t="e">
        <f ca="1">LEFT(OFFSET(Lists!$Q$2,MATCH(E4669,Lists!$R$3:$R$19,0),0),4)</f>
        <v>#N/A</v>
      </c>
      <c r="P4669" s="36" t="e">
        <f ca="1">MATCH(O4669,Lists!$S$2:$S$640,1)</f>
        <v>#N/A</v>
      </c>
      <c r="Q4669" s="36" t="e">
        <f ca="1">MATCH(LEFT(OFFSET(Lists!$Q$2,MATCH(E4669,Lists!$R$3:$R$19,0)+1,0),4),Lists!$S$3:$S$640,1)</f>
        <v>#N/A</v>
      </c>
      <c r="R4669" s="36" t="e">
        <f ca="1">LEFT(OFFSET(Lists!$S$2,P4669-1+MATCH(F4669,OFFSET(Lists!$T$3,P4669-1,0,Q4669-P4669+1),0),0),6)</f>
        <v>#N/A</v>
      </c>
      <c r="S4669" s="36" t="e">
        <f ca="1">VLOOKUP(R4669,Lists!B:D,3,FALSE)</f>
        <v>#N/A</v>
      </c>
      <c r="T4669" s="36" t="str">
        <f>IF(F4669&lt;&gt;"",MATCH(R4669,'Maximum minutes'!B:B,0),"")</f>
        <v/>
      </c>
      <c r="U4669" s="36">
        <f ca="1">IF(F4669&lt;&gt;"",COUNTA(OFFSET('Maximum minutes'!$C$1,'Annexe A1 Cours'!T4669,0,1,50)),0)</f>
        <v>0</v>
      </c>
      <c r="V4669" s="37">
        <f ca="1">IFERROR(OFFSET('Maximum minutes'!$C$1,T4669+1,-1+MATCH(G4669,OFFSET('Maximum minutes'!$C$1,T4669-1,0,1,50),0)),0)</f>
        <v>0</v>
      </c>
      <c r="W4669" s="38">
        <f t="shared" ca="1" si="144"/>
        <v>0</v>
      </c>
    </row>
    <row r="4670" spans="1:23" s="36" customFormat="1" ht="18.75">
      <c r="A4670" s="34"/>
      <c r="B4670" s="39"/>
      <c r="C4670" s="39"/>
      <c r="D4670" s="35"/>
      <c r="E4670" s="40"/>
      <c r="F4670" s="39"/>
      <c r="G4670" s="39"/>
      <c r="H4670" s="39"/>
      <c r="I4670" s="34"/>
      <c r="J4670" s="34"/>
      <c r="K4670" s="34"/>
      <c r="L4670" s="34"/>
      <c r="M4670" s="43" t="str">
        <f ca="1">IFERROR(OFFSET('Maximum minutes'!$C$1,T4670,MATCH(IF(G4670&lt;&gt;"",G4670,F4670),OFFSET('Maximum minutes'!$C$1,T4670-1,0,1,U4670+1),0)-1)*IF(OR(ISNUMBER(J4670),J4670="sans examen"),1,0)*IF(W4670&lt;MinDate,1,0),"")</f>
        <v/>
      </c>
      <c r="N4670" s="36">
        <f t="shared" ca="1" si="145"/>
        <v>0</v>
      </c>
      <c r="O4670" s="36" t="e">
        <f ca="1">LEFT(OFFSET(Lists!$Q$2,MATCH(E4670,Lists!$R$3:$R$19,0),0),4)</f>
        <v>#N/A</v>
      </c>
      <c r="P4670" s="36" t="e">
        <f ca="1">MATCH(O4670,Lists!$S$2:$S$640,1)</f>
        <v>#N/A</v>
      </c>
      <c r="Q4670" s="36" t="e">
        <f ca="1">MATCH(LEFT(OFFSET(Lists!$Q$2,MATCH(E4670,Lists!$R$3:$R$19,0)+1,0),4),Lists!$S$3:$S$640,1)</f>
        <v>#N/A</v>
      </c>
      <c r="R4670" s="36" t="e">
        <f ca="1">LEFT(OFFSET(Lists!$S$2,P4670-1+MATCH(F4670,OFFSET(Lists!$T$3,P4670-1,0,Q4670-P4670+1),0),0),6)</f>
        <v>#N/A</v>
      </c>
      <c r="S4670" s="36" t="e">
        <f ca="1">VLOOKUP(R4670,Lists!B:D,3,FALSE)</f>
        <v>#N/A</v>
      </c>
      <c r="T4670" s="36" t="str">
        <f>IF(F4670&lt;&gt;"",MATCH(R4670,'Maximum minutes'!B:B,0),"")</f>
        <v/>
      </c>
      <c r="U4670" s="36">
        <f ca="1">IF(F4670&lt;&gt;"",COUNTA(OFFSET('Maximum minutes'!$C$1,'Annexe A1 Cours'!T4670,0,1,50)),0)</f>
        <v>0</v>
      </c>
      <c r="V4670" s="37">
        <f ca="1">IFERROR(OFFSET('Maximum minutes'!$C$1,T4670+1,-1+MATCH(G4670,OFFSET('Maximum minutes'!$C$1,T4670-1,0,1,50),0)),0)</f>
        <v>0</v>
      </c>
      <c r="W4670" s="38">
        <f t="shared" ca="1" si="144"/>
        <v>0</v>
      </c>
    </row>
    <row r="4671" spans="1:23" s="36" customFormat="1" ht="18.75">
      <c r="A4671" s="34"/>
      <c r="B4671" s="39"/>
      <c r="C4671" s="39"/>
      <c r="D4671" s="35"/>
      <c r="E4671" s="40"/>
      <c r="F4671" s="39"/>
      <c r="G4671" s="39"/>
      <c r="H4671" s="39"/>
      <c r="I4671" s="34"/>
      <c r="J4671" s="34"/>
      <c r="K4671" s="34"/>
      <c r="L4671" s="34"/>
      <c r="M4671" s="43" t="str">
        <f ca="1">IFERROR(OFFSET('Maximum minutes'!$C$1,T4671,MATCH(IF(G4671&lt;&gt;"",G4671,F4671),OFFSET('Maximum minutes'!$C$1,T4671-1,0,1,U4671+1),0)-1)*IF(OR(ISNUMBER(J4671),J4671="sans examen"),1,0)*IF(W4671&lt;MinDate,1,0),"")</f>
        <v/>
      </c>
      <c r="N4671" s="36">
        <f t="shared" ca="1" si="145"/>
        <v>0</v>
      </c>
      <c r="O4671" s="36" t="e">
        <f ca="1">LEFT(OFFSET(Lists!$Q$2,MATCH(E4671,Lists!$R$3:$R$19,0),0),4)</f>
        <v>#N/A</v>
      </c>
      <c r="P4671" s="36" t="e">
        <f ca="1">MATCH(O4671,Lists!$S$2:$S$640,1)</f>
        <v>#N/A</v>
      </c>
      <c r="Q4671" s="36" t="e">
        <f ca="1">MATCH(LEFT(OFFSET(Lists!$Q$2,MATCH(E4671,Lists!$R$3:$R$19,0)+1,0),4),Lists!$S$3:$S$640,1)</f>
        <v>#N/A</v>
      </c>
      <c r="R4671" s="36" t="e">
        <f ca="1">LEFT(OFFSET(Lists!$S$2,P4671-1+MATCH(F4671,OFFSET(Lists!$T$3,P4671-1,0,Q4671-P4671+1),0),0),6)</f>
        <v>#N/A</v>
      </c>
      <c r="S4671" s="36" t="e">
        <f ca="1">VLOOKUP(R4671,Lists!B:D,3,FALSE)</f>
        <v>#N/A</v>
      </c>
      <c r="T4671" s="36" t="str">
        <f>IF(F4671&lt;&gt;"",MATCH(R4671,'Maximum minutes'!B:B,0),"")</f>
        <v/>
      </c>
      <c r="U4671" s="36">
        <f ca="1">IF(F4671&lt;&gt;"",COUNTA(OFFSET('Maximum minutes'!$C$1,'Annexe A1 Cours'!T4671,0,1,50)),0)</f>
        <v>0</v>
      </c>
      <c r="V4671" s="37">
        <f ca="1">IFERROR(OFFSET('Maximum minutes'!$C$1,T4671+1,-1+MATCH(G4671,OFFSET('Maximum minutes'!$C$1,T4671-1,0,1,50),0)),0)</f>
        <v>0</v>
      </c>
      <c r="W4671" s="38">
        <f t="shared" ca="1" si="144"/>
        <v>0</v>
      </c>
    </row>
    <row r="4672" spans="1:23" s="36" customFormat="1" ht="18.75">
      <c r="A4672" s="34"/>
      <c r="B4672" s="39"/>
      <c r="C4672" s="39"/>
      <c r="D4672" s="35"/>
      <c r="E4672" s="40"/>
      <c r="F4672" s="39"/>
      <c r="G4672" s="39"/>
      <c r="H4672" s="39"/>
      <c r="I4672" s="34"/>
      <c r="J4672" s="34"/>
      <c r="K4672" s="34"/>
      <c r="L4672" s="34"/>
      <c r="M4672" s="43" t="str">
        <f ca="1">IFERROR(OFFSET('Maximum minutes'!$C$1,T4672,MATCH(IF(G4672&lt;&gt;"",G4672,F4672),OFFSET('Maximum minutes'!$C$1,T4672-1,0,1,U4672+1),0)-1)*IF(OR(ISNUMBER(J4672),J4672="sans examen"),1,0)*IF(W4672&lt;MinDate,1,0),"")</f>
        <v/>
      </c>
      <c r="N4672" s="36">
        <f t="shared" ca="1" si="145"/>
        <v>0</v>
      </c>
      <c r="O4672" s="36" t="e">
        <f ca="1">LEFT(OFFSET(Lists!$Q$2,MATCH(E4672,Lists!$R$3:$R$19,0),0),4)</f>
        <v>#N/A</v>
      </c>
      <c r="P4672" s="36" t="e">
        <f ca="1">MATCH(O4672,Lists!$S$2:$S$640,1)</f>
        <v>#N/A</v>
      </c>
      <c r="Q4672" s="36" t="e">
        <f ca="1">MATCH(LEFT(OFFSET(Lists!$Q$2,MATCH(E4672,Lists!$R$3:$R$19,0)+1,0),4),Lists!$S$3:$S$640,1)</f>
        <v>#N/A</v>
      </c>
      <c r="R4672" s="36" t="e">
        <f ca="1">LEFT(OFFSET(Lists!$S$2,P4672-1+MATCH(F4672,OFFSET(Lists!$T$3,P4672-1,0,Q4672-P4672+1),0),0),6)</f>
        <v>#N/A</v>
      </c>
      <c r="S4672" s="36" t="e">
        <f ca="1">VLOOKUP(R4672,Lists!B:D,3,FALSE)</f>
        <v>#N/A</v>
      </c>
      <c r="T4672" s="36" t="str">
        <f>IF(F4672&lt;&gt;"",MATCH(R4672,'Maximum minutes'!B:B,0),"")</f>
        <v/>
      </c>
      <c r="U4672" s="36">
        <f ca="1">IF(F4672&lt;&gt;"",COUNTA(OFFSET('Maximum minutes'!$C$1,'Annexe A1 Cours'!T4672,0,1,50)),0)</f>
        <v>0</v>
      </c>
      <c r="V4672" s="37">
        <f ca="1">IFERROR(OFFSET('Maximum minutes'!$C$1,T4672+1,-1+MATCH(G4672,OFFSET('Maximum minutes'!$C$1,T4672-1,0,1,50),0)),0)</f>
        <v>0</v>
      </c>
      <c r="W4672" s="38">
        <f t="shared" ca="1" si="144"/>
        <v>0</v>
      </c>
    </row>
    <row r="4673" spans="1:23" s="36" customFormat="1" ht="18.75">
      <c r="A4673" s="34"/>
      <c r="B4673" s="39"/>
      <c r="C4673" s="39"/>
      <c r="D4673" s="35"/>
      <c r="E4673" s="40"/>
      <c r="F4673" s="39"/>
      <c r="G4673" s="39"/>
      <c r="H4673" s="39"/>
      <c r="I4673" s="34"/>
      <c r="J4673" s="34"/>
      <c r="K4673" s="34"/>
      <c r="L4673" s="34"/>
      <c r="M4673" s="43" t="str">
        <f ca="1">IFERROR(OFFSET('Maximum minutes'!$C$1,T4673,MATCH(IF(G4673&lt;&gt;"",G4673,F4673),OFFSET('Maximum minutes'!$C$1,T4673-1,0,1,U4673+1),0)-1)*IF(OR(ISNUMBER(J4673),J4673="sans examen"),1,0)*IF(W4673&lt;MinDate,1,0),"")</f>
        <v/>
      </c>
      <c r="N4673" s="36">
        <f t="shared" ca="1" si="145"/>
        <v>0</v>
      </c>
      <c r="O4673" s="36" t="e">
        <f ca="1">LEFT(OFFSET(Lists!$Q$2,MATCH(E4673,Lists!$R$3:$R$19,0),0),4)</f>
        <v>#N/A</v>
      </c>
      <c r="P4673" s="36" t="e">
        <f ca="1">MATCH(O4673,Lists!$S$2:$S$640,1)</f>
        <v>#N/A</v>
      </c>
      <c r="Q4673" s="36" t="e">
        <f ca="1">MATCH(LEFT(OFFSET(Lists!$Q$2,MATCH(E4673,Lists!$R$3:$R$19,0)+1,0),4),Lists!$S$3:$S$640,1)</f>
        <v>#N/A</v>
      </c>
      <c r="R4673" s="36" t="e">
        <f ca="1">LEFT(OFFSET(Lists!$S$2,P4673-1+MATCH(F4673,OFFSET(Lists!$T$3,P4673-1,0,Q4673-P4673+1),0),0),6)</f>
        <v>#N/A</v>
      </c>
      <c r="S4673" s="36" t="e">
        <f ca="1">VLOOKUP(R4673,Lists!B:D,3,FALSE)</f>
        <v>#N/A</v>
      </c>
      <c r="T4673" s="36" t="str">
        <f>IF(F4673&lt;&gt;"",MATCH(R4673,'Maximum minutes'!B:B,0),"")</f>
        <v/>
      </c>
      <c r="U4673" s="36">
        <f ca="1">IF(F4673&lt;&gt;"",COUNTA(OFFSET('Maximum minutes'!$C$1,'Annexe A1 Cours'!T4673,0,1,50)),0)</f>
        <v>0</v>
      </c>
      <c r="V4673" s="37">
        <f ca="1">IFERROR(OFFSET('Maximum minutes'!$C$1,T4673+1,-1+MATCH(G4673,OFFSET('Maximum minutes'!$C$1,T4673-1,0,1,50),0)),0)</f>
        <v>0</v>
      </c>
      <c r="W4673" s="38">
        <f t="shared" ca="1" si="144"/>
        <v>0</v>
      </c>
    </row>
    <row r="4674" spans="1:23" s="36" customFormat="1" ht="18.75">
      <c r="A4674" s="34"/>
      <c r="B4674" s="39"/>
      <c r="C4674" s="39"/>
      <c r="D4674" s="35"/>
      <c r="E4674" s="40"/>
      <c r="F4674" s="39"/>
      <c r="G4674" s="39"/>
      <c r="H4674" s="39"/>
      <c r="I4674" s="34"/>
      <c r="J4674" s="34"/>
      <c r="K4674" s="34"/>
      <c r="L4674" s="34"/>
      <c r="M4674" s="43" t="str">
        <f ca="1">IFERROR(OFFSET('Maximum minutes'!$C$1,T4674,MATCH(IF(G4674&lt;&gt;"",G4674,F4674),OFFSET('Maximum minutes'!$C$1,T4674-1,0,1,U4674+1),0)-1)*IF(OR(ISNUMBER(J4674),J4674="sans examen"),1,0)*IF(W4674&lt;MinDate,1,0),"")</f>
        <v/>
      </c>
      <c r="N4674" s="36">
        <f t="shared" ca="1" si="145"/>
        <v>0</v>
      </c>
      <c r="O4674" s="36" t="e">
        <f ca="1">LEFT(OFFSET(Lists!$Q$2,MATCH(E4674,Lists!$R$3:$R$19,0),0),4)</f>
        <v>#N/A</v>
      </c>
      <c r="P4674" s="36" t="e">
        <f ca="1">MATCH(O4674,Lists!$S$2:$S$640,1)</f>
        <v>#N/A</v>
      </c>
      <c r="Q4674" s="36" t="e">
        <f ca="1">MATCH(LEFT(OFFSET(Lists!$Q$2,MATCH(E4674,Lists!$R$3:$R$19,0)+1,0),4),Lists!$S$3:$S$640,1)</f>
        <v>#N/A</v>
      </c>
      <c r="R4674" s="36" t="e">
        <f ca="1">LEFT(OFFSET(Lists!$S$2,P4674-1+MATCH(F4674,OFFSET(Lists!$T$3,P4674-1,0,Q4674-P4674+1),0),0),6)</f>
        <v>#N/A</v>
      </c>
      <c r="S4674" s="36" t="e">
        <f ca="1">VLOOKUP(R4674,Lists!B:D,3,FALSE)</f>
        <v>#N/A</v>
      </c>
      <c r="T4674" s="36" t="str">
        <f>IF(F4674&lt;&gt;"",MATCH(R4674,'Maximum minutes'!B:B,0),"")</f>
        <v/>
      </c>
      <c r="U4674" s="36">
        <f ca="1">IF(F4674&lt;&gt;"",COUNTA(OFFSET('Maximum minutes'!$C$1,'Annexe A1 Cours'!T4674,0,1,50)),0)</f>
        <v>0</v>
      </c>
      <c r="V4674" s="37">
        <f ca="1">IFERROR(OFFSET('Maximum minutes'!$C$1,T4674+1,-1+MATCH(G4674,OFFSET('Maximum minutes'!$C$1,T4674-1,0,1,50),0)),0)</f>
        <v>0</v>
      </c>
      <c r="W4674" s="38">
        <f t="shared" ca="1" si="144"/>
        <v>0</v>
      </c>
    </row>
    <row r="4675" spans="1:23" s="36" customFormat="1" ht="18.75">
      <c r="A4675" s="34"/>
      <c r="B4675" s="39"/>
      <c r="C4675" s="39"/>
      <c r="D4675" s="35"/>
      <c r="E4675" s="40"/>
      <c r="F4675" s="39"/>
      <c r="G4675" s="39"/>
      <c r="H4675" s="39"/>
      <c r="I4675" s="34"/>
      <c r="J4675" s="34"/>
      <c r="K4675" s="34"/>
      <c r="L4675" s="34"/>
      <c r="M4675" s="43" t="str">
        <f ca="1">IFERROR(OFFSET('Maximum minutes'!$C$1,T4675,MATCH(IF(G4675&lt;&gt;"",G4675,F4675),OFFSET('Maximum minutes'!$C$1,T4675-1,0,1,U4675+1),0)-1)*IF(OR(ISNUMBER(J4675),J4675="sans examen"),1,0)*IF(W4675&lt;MinDate,1,0),"")</f>
        <v/>
      </c>
      <c r="N4675" s="36">
        <f t="shared" ca="1" si="145"/>
        <v>0</v>
      </c>
      <c r="O4675" s="36" t="e">
        <f ca="1">LEFT(OFFSET(Lists!$Q$2,MATCH(E4675,Lists!$R$3:$R$19,0),0),4)</f>
        <v>#N/A</v>
      </c>
      <c r="P4675" s="36" t="e">
        <f ca="1">MATCH(O4675,Lists!$S$2:$S$640,1)</f>
        <v>#N/A</v>
      </c>
      <c r="Q4675" s="36" t="e">
        <f ca="1">MATCH(LEFT(OFFSET(Lists!$Q$2,MATCH(E4675,Lists!$R$3:$R$19,0)+1,0),4),Lists!$S$3:$S$640,1)</f>
        <v>#N/A</v>
      </c>
      <c r="R4675" s="36" t="e">
        <f ca="1">LEFT(OFFSET(Lists!$S$2,P4675-1+MATCH(F4675,OFFSET(Lists!$T$3,P4675-1,0,Q4675-P4675+1),0),0),6)</f>
        <v>#N/A</v>
      </c>
      <c r="S4675" s="36" t="e">
        <f ca="1">VLOOKUP(R4675,Lists!B:D,3,FALSE)</f>
        <v>#N/A</v>
      </c>
      <c r="T4675" s="36" t="str">
        <f>IF(F4675&lt;&gt;"",MATCH(R4675,'Maximum minutes'!B:B,0),"")</f>
        <v/>
      </c>
      <c r="U4675" s="36">
        <f ca="1">IF(F4675&lt;&gt;"",COUNTA(OFFSET('Maximum minutes'!$C$1,'Annexe A1 Cours'!T4675,0,1,50)),0)</f>
        <v>0</v>
      </c>
      <c r="V4675" s="37">
        <f ca="1">IFERROR(OFFSET('Maximum minutes'!$C$1,T4675+1,-1+MATCH(G4675,OFFSET('Maximum minutes'!$C$1,T4675-1,0,1,50),0)),0)</f>
        <v>0</v>
      </c>
      <c r="W4675" s="38">
        <f t="shared" ca="1" si="144"/>
        <v>0</v>
      </c>
    </row>
    <row r="4676" spans="1:23" s="36" customFormat="1" ht="18.75">
      <c r="A4676" s="34"/>
      <c r="B4676" s="39"/>
      <c r="C4676" s="39"/>
      <c r="D4676" s="35"/>
      <c r="E4676" s="40"/>
      <c r="F4676" s="39"/>
      <c r="G4676" s="39"/>
      <c r="H4676" s="39"/>
      <c r="I4676" s="34"/>
      <c r="J4676" s="34"/>
      <c r="K4676" s="34"/>
      <c r="L4676" s="34"/>
      <c r="M4676" s="43" t="str">
        <f ca="1">IFERROR(OFFSET('Maximum minutes'!$C$1,T4676,MATCH(IF(G4676&lt;&gt;"",G4676,F4676),OFFSET('Maximum minutes'!$C$1,T4676-1,0,1,U4676+1),0)-1)*IF(OR(ISNUMBER(J4676),J4676="sans examen"),1,0)*IF(W4676&lt;MinDate,1,0),"")</f>
        <v/>
      </c>
      <c r="N4676" s="36">
        <f t="shared" ca="1" si="145"/>
        <v>0</v>
      </c>
      <c r="O4676" s="36" t="e">
        <f ca="1">LEFT(OFFSET(Lists!$Q$2,MATCH(E4676,Lists!$R$3:$R$19,0),0),4)</f>
        <v>#N/A</v>
      </c>
      <c r="P4676" s="36" t="e">
        <f ca="1">MATCH(O4676,Lists!$S$2:$S$640,1)</f>
        <v>#N/A</v>
      </c>
      <c r="Q4676" s="36" t="e">
        <f ca="1">MATCH(LEFT(OFFSET(Lists!$Q$2,MATCH(E4676,Lists!$R$3:$R$19,0)+1,0),4),Lists!$S$3:$S$640,1)</f>
        <v>#N/A</v>
      </c>
      <c r="R4676" s="36" t="e">
        <f ca="1">LEFT(OFFSET(Lists!$S$2,P4676-1+MATCH(F4676,OFFSET(Lists!$T$3,P4676-1,0,Q4676-P4676+1),0),0),6)</f>
        <v>#N/A</v>
      </c>
      <c r="S4676" s="36" t="e">
        <f ca="1">VLOOKUP(R4676,Lists!B:D,3,FALSE)</f>
        <v>#N/A</v>
      </c>
      <c r="T4676" s="36" t="str">
        <f>IF(F4676&lt;&gt;"",MATCH(R4676,'Maximum minutes'!B:B,0),"")</f>
        <v/>
      </c>
      <c r="U4676" s="36">
        <f ca="1">IF(F4676&lt;&gt;"",COUNTA(OFFSET('Maximum minutes'!$C$1,'Annexe A1 Cours'!T4676,0,1,50)),0)</f>
        <v>0</v>
      </c>
      <c r="V4676" s="37">
        <f ca="1">IFERROR(OFFSET('Maximum minutes'!$C$1,T4676+1,-1+MATCH(G4676,OFFSET('Maximum minutes'!$C$1,T4676-1,0,1,50),0)),0)</f>
        <v>0</v>
      </c>
      <c r="W4676" s="38">
        <f t="shared" ca="1" si="144"/>
        <v>0</v>
      </c>
    </row>
    <row r="4677" spans="1:23" s="36" customFormat="1" ht="18.75">
      <c r="A4677" s="34"/>
      <c r="B4677" s="39"/>
      <c r="C4677" s="39"/>
      <c r="D4677" s="35"/>
      <c r="E4677" s="40"/>
      <c r="F4677" s="39"/>
      <c r="G4677" s="39"/>
      <c r="H4677" s="39"/>
      <c r="I4677" s="34"/>
      <c r="J4677" s="34"/>
      <c r="K4677" s="34"/>
      <c r="L4677" s="34"/>
      <c r="M4677" s="43" t="str">
        <f ca="1">IFERROR(OFFSET('Maximum minutes'!$C$1,T4677,MATCH(IF(G4677&lt;&gt;"",G4677,F4677),OFFSET('Maximum minutes'!$C$1,T4677-1,0,1,U4677+1),0)-1)*IF(OR(ISNUMBER(J4677),J4677="sans examen"),1,0)*IF(W4677&lt;MinDate,1,0),"")</f>
        <v/>
      </c>
      <c r="N4677" s="36">
        <f t="shared" ca="1" si="145"/>
        <v>0</v>
      </c>
      <c r="O4677" s="36" t="e">
        <f ca="1">LEFT(OFFSET(Lists!$Q$2,MATCH(E4677,Lists!$R$3:$R$19,0),0),4)</f>
        <v>#N/A</v>
      </c>
      <c r="P4677" s="36" t="e">
        <f ca="1">MATCH(O4677,Lists!$S$2:$S$640,1)</f>
        <v>#N/A</v>
      </c>
      <c r="Q4677" s="36" t="e">
        <f ca="1">MATCH(LEFT(OFFSET(Lists!$Q$2,MATCH(E4677,Lists!$R$3:$R$19,0)+1,0),4),Lists!$S$3:$S$640,1)</f>
        <v>#N/A</v>
      </c>
      <c r="R4677" s="36" t="e">
        <f ca="1">LEFT(OFFSET(Lists!$S$2,P4677-1+MATCH(F4677,OFFSET(Lists!$T$3,P4677-1,0,Q4677-P4677+1),0),0),6)</f>
        <v>#N/A</v>
      </c>
      <c r="S4677" s="36" t="e">
        <f ca="1">VLOOKUP(R4677,Lists!B:D,3,FALSE)</f>
        <v>#N/A</v>
      </c>
      <c r="T4677" s="36" t="str">
        <f>IF(F4677&lt;&gt;"",MATCH(R4677,'Maximum minutes'!B:B,0),"")</f>
        <v/>
      </c>
      <c r="U4677" s="36">
        <f ca="1">IF(F4677&lt;&gt;"",COUNTA(OFFSET('Maximum minutes'!$C$1,'Annexe A1 Cours'!T4677,0,1,50)),0)</f>
        <v>0</v>
      </c>
      <c r="V4677" s="37">
        <f ca="1">IFERROR(OFFSET('Maximum minutes'!$C$1,T4677+1,-1+MATCH(G4677,OFFSET('Maximum minutes'!$C$1,T4677-1,0,1,50),0)),0)</f>
        <v>0</v>
      </c>
      <c r="W4677" s="38">
        <f t="shared" ca="1" si="144"/>
        <v>0</v>
      </c>
    </row>
    <row r="4678" spans="1:23" s="36" customFormat="1" ht="18.75">
      <c r="A4678" s="34"/>
      <c r="B4678" s="39"/>
      <c r="C4678" s="39"/>
      <c r="D4678" s="35"/>
      <c r="E4678" s="40"/>
      <c r="F4678" s="39"/>
      <c r="G4678" s="39"/>
      <c r="H4678" s="39"/>
      <c r="I4678" s="34"/>
      <c r="J4678" s="34"/>
      <c r="K4678" s="34"/>
      <c r="L4678" s="34"/>
      <c r="M4678" s="43" t="str">
        <f ca="1">IFERROR(OFFSET('Maximum minutes'!$C$1,T4678,MATCH(IF(G4678&lt;&gt;"",G4678,F4678),OFFSET('Maximum minutes'!$C$1,T4678-1,0,1,U4678+1),0)-1)*IF(OR(ISNUMBER(J4678),J4678="sans examen"),1,0)*IF(W4678&lt;MinDate,1,0),"")</f>
        <v/>
      </c>
      <c r="N4678" s="36">
        <f t="shared" ca="1" si="145"/>
        <v>0</v>
      </c>
      <c r="O4678" s="36" t="e">
        <f ca="1">LEFT(OFFSET(Lists!$Q$2,MATCH(E4678,Lists!$R$3:$R$19,0),0),4)</f>
        <v>#N/A</v>
      </c>
      <c r="P4678" s="36" t="e">
        <f ca="1">MATCH(O4678,Lists!$S$2:$S$640,1)</f>
        <v>#N/A</v>
      </c>
      <c r="Q4678" s="36" t="e">
        <f ca="1">MATCH(LEFT(OFFSET(Lists!$Q$2,MATCH(E4678,Lists!$R$3:$R$19,0)+1,0),4),Lists!$S$3:$S$640,1)</f>
        <v>#N/A</v>
      </c>
      <c r="R4678" s="36" t="e">
        <f ca="1">LEFT(OFFSET(Lists!$S$2,P4678-1+MATCH(F4678,OFFSET(Lists!$T$3,P4678-1,0,Q4678-P4678+1),0),0),6)</f>
        <v>#N/A</v>
      </c>
      <c r="S4678" s="36" t="e">
        <f ca="1">VLOOKUP(R4678,Lists!B:D,3,FALSE)</f>
        <v>#N/A</v>
      </c>
      <c r="T4678" s="36" t="str">
        <f>IF(F4678&lt;&gt;"",MATCH(R4678,'Maximum minutes'!B:B,0),"")</f>
        <v/>
      </c>
      <c r="U4678" s="36">
        <f ca="1">IF(F4678&lt;&gt;"",COUNTA(OFFSET('Maximum minutes'!$C$1,'Annexe A1 Cours'!T4678,0,1,50)),0)</f>
        <v>0</v>
      </c>
      <c r="V4678" s="37">
        <f ca="1">IFERROR(OFFSET('Maximum minutes'!$C$1,T4678+1,-1+MATCH(G4678,OFFSET('Maximum minutes'!$C$1,T4678-1,0,1,50),0)),0)</f>
        <v>0</v>
      </c>
      <c r="W4678" s="38">
        <f t="shared" ca="1" si="144"/>
        <v>0</v>
      </c>
    </row>
    <row r="4679" spans="1:23" s="36" customFormat="1" ht="18.75">
      <c r="A4679" s="34"/>
      <c r="B4679" s="39"/>
      <c r="C4679" s="39"/>
      <c r="D4679" s="35"/>
      <c r="E4679" s="40"/>
      <c r="F4679" s="39"/>
      <c r="G4679" s="39"/>
      <c r="H4679" s="39"/>
      <c r="I4679" s="34"/>
      <c r="J4679" s="34"/>
      <c r="K4679" s="34"/>
      <c r="L4679" s="34"/>
      <c r="M4679" s="43" t="str">
        <f ca="1">IFERROR(OFFSET('Maximum minutes'!$C$1,T4679,MATCH(IF(G4679&lt;&gt;"",G4679,F4679),OFFSET('Maximum minutes'!$C$1,T4679-1,0,1,U4679+1),0)-1)*IF(OR(ISNUMBER(J4679),J4679="sans examen"),1,0)*IF(W4679&lt;MinDate,1,0),"")</f>
        <v/>
      </c>
      <c r="N4679" s="36">
        <f t="shared" ca="1" si="145"/>
        <v>0</v>
      </c>
      <c r="O4679" s="36" t="e">
        <f ca="1">LEFT(OFFSET(Lists!$Q$2,MATCH(E4679,Lists!$R$3:$R$19,0),0),4)</f>
        <v>#N/A</v>
      </c>
      <c r="P4679" s="36" t="e">
        <f ca="1">MATCH(O4679,Lists!$S$2:$S$640,1)</f>
        <v>#N/A</v>
      </c>
      <c r="Q4679" s="36" t="e">
        <f ca="1">MATCH(LEFT(OFFSET(Lists!$Q$2,MATCH(E4679,Lists!$R$3:$R$19,0)+1,0),4),Lists!$S$3:$S$640,1)</f>
        <v>#N/A</v>
      </c>
      <c r="R4679" s="36" t="e">
        <f ca="1">LEFT(OFFSET(Lists!$S$2,P4679-1+MATCH(F4679,OFFSET(Lists!$T$3,P4679-1,0,Q4679-P4679+1),0),0),6)</f>
        <v>#N/A</v>
      </c>
      <c r="S4679" s="36" t="e">
        <f ca="1">VLOOKUP(R4679,Lists!B:D,3,FALSE)</f>
        <v>#N/A</v>
      </c>
      <c r="T4679" s="36" t="str">
        <f>IF(F4679&lt;&gt;"",MATCH(R4679,'Maximum minutes'!B:B,0),"")</f>
        <v/>
      </c>
      <c r="U4679" s="36">
        <f ca="1">IF(F4679&lt;&gt;"",COUNTA(OFFSET('Maximum minutes'!$C$1,'Annexe A1 Cours'!T4679,0,1,50)),0)</f>
        <v>0</v>
      </c>
      <c r="V4679" s="37">
        <f ca="1">IFERROR(OFFSET('Maximum minutes'!$C$1,T4679+1,-1+MATCH(G4679,OFFSET('Maximum minutes'!$C$1,T4679-1,0,1,50),0)),0)</f>
        <v>0</v>
      </c>
      <c r="W4679" s="38">
        <f t="shared" ref="W4679:W4742" ca="1" si="146">IFERROR(DATE(YEAR(D4679)+V4679,MONTH(D4679),DAY(D4679)),"")</f>
        <v>0</v>
      </c>
    </row>
    <row r="4680" spans="1:23" s="36" customFormat="1" ht="18.75">
      <c r="A4680" s="34"/>
      <c r="B4680" s="39"/>
      <c r="C4680" s="39"/>
      <c r="D4680" s="35"/>
      <c r="E4680" s="40"/>
      <c r="F4680" s="39"/>
      <c r="G4680" s="39"/>
      <c r="H4680" s="39"/>
      <c r="I4680" s="34"/>
      <c r="J4680" s="34"/>
      <c r="K4680" s="34"/>
      <c r="L4680" s="34"/>
      <c r="M4680" s="43" t="str">
        <f ca="1">IFERROR(OFFSET('Maximum minutes'!$C$1,T4680,MATCH(IF(G4680&lt;&gt;"",G4680,F4680),OFFSET('Maximum minutes'!$C$1,T4680-1,0,1,U4680+1),0)-1)*IF(OR(ISNUMBER(J4680),J4680="sans examen"),1,0)*IF(W4680&lt;MinDate,1,0),"")</f>
        <v/>
      </c>
      <c r="N4680" s="36">
        <f t="shared" ref="N4680:N4743" ca="1" si="147">IF(K4680&gt;0,MIN(K4680,M4680),0)*IF(M4680="",0,1)</f>
        <v>0</v>
      </c>
      <c r="O4680" s="36" t="e">
        <f ca="1">LEFT(OFFSET(Lists!$Q$2,MATCH(E4680,Lists!$R$3:$R$19,0),0),4)</f>
        <v>#N/A</v>
      </c>
      <c r="P4680" s="36" t="e">
        <f ca="1">MATCH(O4680,Lists!$S$2:$S$640,1)</f>
        <v>#N/A</v>
      </c>
      <c r="Q4680" s="36" t="e">
        <f ca="1">MATCH(LEFT(OFFSET(Lists!$Q$2,MATCH(E4680,Lists!$R$3:$R$19,0)+1,0),4),Lists!$S$3:$S$640,1)</f>
        <v>#N/A</v>
      </c>
      <c r="R4680" s="36" t="e">
        <f ca="1">LEFT(OFFSET(Lists!$S$2,P4680-1+MATCH(F4680,OFFSET(Lists!$T$3,P4680-1,0,Q4680-P4680+1),0),0),6)</f>
        <v>#N/A</v>
      </c>
      <c r="S4680" s="36" t="e">
        <f ca="1">VLOOKUP(R4680,Lists!B:D,3,FALSE)</f>
        <v>#N/A</v>
      </c>
      <c r="T4680" s="36" t="str">
        <f>IF(F4680&lt;&gt;"",MATCH(R4680,'Maximum minutes'!B:B,0),"")</f>
        <v/>
      </c>
      <c r="U4680" s="36">
        <f ca="1">IF(F4680&lt;&gt;"",COUNTA(OFFSET('Maximum minutes'!$C$1,'Annexe A1 Cours'!T4680,0,1,50)),0)</f>
        <v>0</v>
      </c>
      <c r="V4680" s="37">
        <f ca="1">IFERROR(OFFSET('Maximum minutes'!$C$1,T4680+1,-1+MATCH(G4680,OFFSET('Maximum minutes'!$C$1,T4680-1,0,1,50),0)),0)</f>
        <v>0</v>
      </c>
      <c r="W4680" s="38">
        <f t="shared" ca="1" si="146"/>
        <v>0</v>
      </c>
    </row>
    <row r="4681" spans="1:23" s="36" customFormat="1" ht="18.75">
      <c r="A4681" s="34"/>
      <c r="B4681" s="39"/>
      <c r="C4681" s="39"/>
      <c r="D4681" s="35"/>
      <c r="E4681" s="40"/>
      <c r="F4681" s="39"/>
      <c r="G4681" s="39"/>
      <c r="H4681" s="39"/>
      <c r="I4681" s="34"/>
      <c r="J4681" s="34"/>
      <c r="K4681" s="34"/>
      <c r="L4681" s="34"/>
      <c r="M4681" s="43" t="str">
        <f ca="1">IFERROR(OFFSET('Maximum minutes'!$C$1,T4681,MATCH(IF(G4681&lt;&gt;"",G4681,F4681),OFFSET('Maximum minutes'!$C$1,T4681-1,0,1,U4681+1),0)-1)*IF(OR(ISNUMBER(J4681),J4681="sans examen"),1,0)*IF(W4681&lt;MinDate,1,0),"")</f>
        <v/>
      </c>
      <c r="N4681" s="36">
        <f t="shared" ca="1" si="147"/>
        <v>0</v>
      </c>
      <c r="O4681" s="36" t="e">
        <f ca="1">LEFT(OFFSET(Lists!$Q$2,MATCH(E4681,Lists!$R$3:$R$19,0),0),4)</f>
        <v>#N/A</v>
      </c>
      <c r="P4681" s="36" t="e">
        <f ca="1">MATCH(O4681,Lists!$S$2:$S$640,1)</f>
        <v>#N/A</v>
      </c>
      <c r="Q4681" s="36" t="e">
        <f ca="1">MATCH(LEFT(OFFSET(Lists!$Q$2,MATCH(E4681,Lists!$R$3:$R$19,0)+1,0),4),Lists!$S$3:$S$640,1)</f>
        <v>#N/A</v>
      </c>
      <c r="R4681" s="36" t="e">
        <f ca="1">LEFT(OFFSET(Lists!$S$2,P4681-1+MATCH(F4681,OFFSET(Lists!$T$3,P4681-1,0,Q4681-P4681+1),0),0),6)</f>
        <v>#N/A</v>
      </c>
      <c r="S4681" s="36" t="e">
        <f ca="1">VLOOKUP(R4681,Lists!B:D,3,FALSE)</f>
        <v>#N/A</v>
      </c>
      <c r="T4681" s="36" t="str">
        <f>IF(F4681&lt;&gt;"",MATCH(R4681,'Maximum minutes'!B:B,0),"")</f>
        <v/>
      </c>
      <c r="U4681" s="36">
        <f ca="1">IF(F4681&lt;&gt;"",COUNTA(OFFSET('Maximum minutes'!$C$1,'Annexe A1 Cours'!T4681,0,1,50)),0)</f>
        <v>0</v>
      </c>
      <c r="V4681" s="37">
        <f ca="1">IFERROR(OFFSET('Maximum minutes'!$C$1,T4681+1,-1+MATCH(G4681,OFFSET('Maximum minutes'!$C$1,T4681-1,0,1,50),0)),0)</f>
        <v>0</v>
      </c>
      <c r="W4681" s="38">
        <f t="shared" ca="1" si="146"/>
        <v>0</v>
      </c>
    </row>
    <row r="4682" spans="1:23" s="36" customFormat="1" ht="18.75">
      <c r="A4682" s="34"/>
      <c r="B4682" s="39"/>
      <c r="C4682" s="39"/>
      <c r="D4682" s="35"/>
      <c r="E4682" s="40"/>
      <c r="F4682" s="39"/>
      <c r="G4682" s="39"/>
      <c r="H4682" s="39"/>
      <c r="I4682" s="34"/>
      <c r="J4682" s="34"/>
      <c r="K4682" s="34"/>
      <c r="L4682" s="34"/>
      <c r="M4682" s="43" t="str">
        <f ca="1">IFERROR(OFFSET('Maximum minutes'!$C$1,T4682,MATCH(IF(G4682&lt;&gt;"",G4682,F4682),OFFSET('Maximum minutes'!$C$1,T4682-1,0,1,U4682+1),0)-1)*IF(OR(ISNUMBER(J4682),J4682="sans examen"),1,0)*IF(W4682&lt;MinDate,1,0),"")</f>
        <v/>
      </c>
      <c r="N4682" s="36">
        <f t="shared" ca="1" si="147"/>
        <v>0</v>
      </c>
      <c r="O4682" s="36" t="e">
        <f ca="1">LEFT(OFFSET(Lists!$Q$2,MATCH(E4682,Lists!$R$3:$R$19,0),0),4)</f>
        <v>#N/A</v>
      </c>
      <c r="P4682" s="36" t="e">
        <f ca="1">MATCH(O4682,Lists!$S$2:$S$640,1)</f>
        <v>#N/A</v>
      </c>
      <c r="Q4682" s="36" t="e">
        <f ca="1">MATCH(LEFT(OFFSET(Lists!$Q$2,MATCH(E4682,Lists!$R$3:$R$19,0)+1,0),4),Lists!$S$3:$S$640,1)</f>
        <v>#N/A</v>
      </c>
      <c r="R4682" s="36" t="e">
        <f ca="1">LEFT(OFFSET(Lists!$S$2,P4682-1+MATCH(F4682,OFFSET(Lists!$T$3,P4682-1,0,Q4682-P4682+1),0),0),6)</f>
        <v>#N/A</v>
      </c>
      <c r="S4682" s="36" t="e">
        <f ca="1">VLOOKUP(R4682,Lists!B:D,3,FALSE)</f>
        <v>#N/A</v>
      </c>
      <c r="T4682" s="36" t="str">
        <f>IF(F4682&lt;&gt;"",MATCH(R4682,'Maximum minutes'!B:B,0),"")</f>
        <v/>
      </c>
      <c r="U4682" s="36">
        <f ca="1">IF(F4682&lt;&gt;"",COUNTA(OFFSET('Maximum minutes'!$C$1,'Annexe A1 Cours'!T4682,0,1,50)),0)</f>
        <v>0</v>
      </c>
      <c r="V4682" s="37">
        <f ca="1">IFERROR(OFFSET('Maximum minutes'!$C$1,T4682+1,-1+MATCH(G4682,OFFSET('Maximum minutes'!$C$1,T4682-1,0,1,50),0)),0)</f>
        <v>0</v>
      </c>
      <c r="W4682" s="38">
        <f t="shared" ca="1" si="146"/>
        <v>0</v>
      </c>
    </row>
    <row r="4683" spans="1:23" s="36" customFormat="1" ht="18.75">
      <c r="A4683" s="34"/>
      <c r="B4683" s="39"/>
      <c r="C4683" s="39"/>
      <c r="D4683" s="35"/>
      <c r="E4683" s="40"/>
      <c r="F4683" s="39"/>
      <c r="G4683" s="39"/>
      <c r="H4683" s="39"/>
      <c r="I4683" s="34"/>
      <c r="J4683" s="34"/>
      <c r="K4683" s="34"/>
      <c r="L4683" s="34"/>
      <c r="M4683" s="43" t="str">
        <f ca="1">IFERROR(OFFSET('Maximum minutes'!$C$1,T4683,MATCH(IF(G4683&lt;&gt;"",G4683,F4683),OFFSET('Maximum minutes'!$C$1,T4683-1,0,1,U4683+1),0)-1)*IF(OR(ISNUMBER(J4683),J4683="sans examen"),1,0)*IF(W4683&lt;MinDate,1,0),"")</f>
        <v/>
      </c>
      <c r="N4683" s="36">
        <f t="shared" ca="1" si="147"/>
        <v>0</v>
      </c>
      <c r="O4683" s="36" t="e">
        <f ca="1">LEFT(OFFSET(Lists!$Q$2,MATCH(E4683,Lists!$R$3:$R$19,0),0),4)</f>
        <v>#N/A</v>
      </c>
      <c r="P4683" s="36" t="e">
        <f ca="1">MATCH(O4683,Lists!$S$2:$S$640,1)</f>
        <v>#N/A</v>
      </c>
      <c r="Q4683" s="36" t="e">
        <f ca="1">MATCH(LEFT(OFFSET(Lists!$Q$2,MATCH(E4683,Lists!$R$3:$R$19,0)+1,0),4),Lists!$S$3:$S$640,1)</f>
        <v>#N/A</v>
      </c>
      <c r="R4683" s="36" t="e">
        <f ca="1">LEFT(OFFSET(Lists!$S$2,P4683-1+MATCH(F4683,OFFSET(Lists!$T$3,P4683-1,0,Q4683-P4683+1),0),0),6)</f>
        <v>#N/A</v>
      </c>
      <c r="S4683" s="36" t="e">
        <f ca="1">VLOOKUP(R4683,Lists!B:D,3,FALSE)</f>
        <v>#N/A</v>
      </c>
      <c r="T4683" s="36" t="str">
        <f>IF(F4683&lt;&gt;"",MATCH(R4683,'Maximum minutes'!B:B,0),"")</f>
        <v/>
      </c>
      <c r="U4683" s="36">
        <f ca="1">IF(F4683&lt;&gt;"",COUNTA(OFFSET('Maximum minutes'!$C$1,'Annexe A1 Cours'!T4683,0,1,50)),0)</f>
        <v>0</v>
      </c>
      <c r="V4683" s="37">
        <f ca="1">IFERROR(OFFSET('Maximum minutes'!$C$1,T4683+1,-1+MATCH(G4683,OFFSET('Maximum minutes'!$C$1,T4683-1,0,1,50),0)),0)</f>
        <v>0</v>
      </c>
      <c r="W4683" s="38">
        <f t="shared" ca="1" si="146"/>
        <v>0</v>
      </c>
    </row>
    <row r="4684" spans="1:23" s="36" customFormat="1" ht="18.75">
      <c r="A4684" s="34"/>
      <c r="B4684" s="39"/>
      <c r="C4684" s="39"/>
      <c r="D4684" s="35"/>
      <c r="E4684" s="40"/>
      <c r="F4684" s="39"/>
      <c r="G4684" s="39"/>
      <c r="H4684" s="39"/>
      <c r="I4684" s="34"/>
      <c r="J4684" s="34"/>
      <c r="K4684" s="34"/>
      <c r="L4684" s="34"/>
      <c r="M4684" s="43" t="str">
        <f ca="1">IFERROR(OFFSET('Maximum minutes'!$C$1,T4684,MATCH(IF(G4684&lt;&gt;"",G4684,F4684),OFFSET('Maximum minutes'!$C$1,T4684-1,0,1,U4684+1),0)-1)*IF(OR(ISNUMBER(J4684),J4684="sans examen"),1,0)*IF(W4684&lt;MinDate,1,0),"")</f>
        <v/>
      </c>
      <c r="N4684" s="36">
        <f t="shared" ca="1" si="147"/>
        <v>0</v>
      </c>
      <c r="O4684" s="36" t="e">
        <f ca="1">LEFT(OFFSET(Lists!$Q$2,MATCH(E4684,Lists!$R$3:$R$19,0),0),4)</f>
        <v>#N/A</v>
      </c>
      <c r="P4684" s="36" t="e">
        <f ca="1">MATCH(O4684,Lists!$S$2:$S$640,1)</f>
        <v>#N/A</v>
      </c>
      <c r="Q4684" s="36" t="e">
        <f ca="1">MATCH(LEFT(OFFSET(Lists!$Q$2,MATCH(E4684,Lists!$R$3:$R$19,0)+1,0),4),Lists!$S$3:$S$640,1)</f>
        <v>#N/A</v>
      </c>
      <c r="R4684" s="36" t="e">
        <f ca="1">LEFT(OFFSET(Lists!$S$2,P4684-1+MATCH(F4684,OFFSET(Lists!$T$3,P4684-1,0,Q4684-P4684+1),0),0),6)</f>
        <v>#N/A</v>
      </c>
      <c r="S4684" s="36" t="e">
        <f ca="1">VLOOKUP(R4684,Lists!B:D,3,FALSE)</f>
        <v>#N/A</v>
      </c>
      <c r="T4684" s="36" t="str">
        <f>IF(F4684&lt;&gt;"",MATCH(R4684,'Maximum minutes'!B:B,0),"")</f>
        <v/>
      </c>
      <c r="U4684" s="36">
        <f ca="1">IF(F4684&lt;&gt;"",COUNTA(OFFSET('Maximum minutes'!$C$1,'Annexe A1 Cours'!T4684,0,1,50)),0)</f>
        <v>0</v>
      </c>
      <c r="V4684" s="37">
        <f ca="1">IFERROR(OFFSET('Maximum minutes'!$C$1,T4684+1,-1+MATCH(G4684,OFFSET('Maximum minutes'!$C$1,T4684-1,0,1,50),0)),0)</f>
        <v>0</v>
      </c>
      <c r="W4684" s="38">
        <f t="shared" ca="1" si="146"/>
        <v>0</v>
      </c>
    </row>
    <row r="4685" spans="1:23" s="36" customFormat="1" ht="18.75">
      <c r="A4685" s="34"/>
      <c r="B4685" s="39"/>
      <c r="C4685" s="39"/>
      <c r="D4685" s="35"/>
      <c r="E4685" s="40"/>
      <c r="F4685" s="39"/>
      <c r="G4685" s="39"/>
      <c r="H4685" s="39"/>
      <c r="I4685" s="34"/>
      <c r="J4685" s="34"/>
      <c r="K4685" s="34"/>
      <c r="L4685" s="34"/>
      <c r="M4685" s="43" t="str">
        <f ca="1">IFERROR(OFFSET('Maximum minutes'!$C$1,T4685,MATCH(IF(G4685&lt;&gt;"",G4685,F4685),OFFSET('Maximum minutes'!$C$1,T4685-1,0,1,U4685+1),0)-1)*IF(OR(ISNUMBER(J4685),J4685="sans examen"),1,0)*IF(W4685&lt;MinDate,1,0),"")</f>
        <v/>
      </c>
      <c r="N4685" s="36">
        <f t="shared" ca="1" si="147"/>
        <v>0</v>
      </c>
      <c r="O4685" s="36" t="e">
        <f ca="1">LEFT(OFFSET(Lists!$Q$2,MATCH(E4685,Lists!$R$3:$R$19,0),0),4)</f>
        <v>#N/A</v>
      </c>
      <c r="P4685" s="36" t="e">
        <f ca="1">MATCH(O4685,Lists!$S$2:$S$640,1)</f>
        <v>#N/A</v>
      </c>
      <c r="Q4685" s="36" t="e">
        <f ca="1">MATCH(LEFT(OFFSET(Lists!$Q$2,MATCH(E4685,Lists!$R$3:$R$19,0)+1,0),4),Lists!$S$3:$S$640,1)</f>
        <v>#N/A</v>
      </c>
      <c r="R4685" s="36" t="e">
        <f ca="1">LEFT(OFFSET(Lists!$S$2,P4685-1+MATCH(F4685,OFFSET(Lists!$T$3,P4685-1,0,Q4685-P4685+1),0),0),6)</f>
        <v>#N/A</v>
      </c>
      <c r="S4685" s="36" t="e">
        <f ca="1">VLOOKUP(R4685,Lists!B:D,3,FALSE)</f>
        <v>#N/A</v>
      </c>
      <c r="T4685" s="36" t="str">
        <f>IF(F4685&lt;&gt;"",MATCH(R4685,'Maximum minutes'!B:B,0),"")</f>
        <v/>
      </c>
      <c r="U4685" s="36">
        <f ca="1">IF(F4685&lt;&gt;"",COUNTA(OFFSET('Maximum minutes'!$C$1,'Annexe A1 Cours'!T4685,0,1,50)),0)</f>
        <v>0</v>
      </c>
      <c r="V4685" s="37">
        <f ca="1">IFERROR(OFFSET('Maximum minutes'!$C$1,T4685+1,-1+MATCH(G4685,OFFSET('Maximum minutes'!$C$1,T4685-1,0,1,50),0)),0)</f>
        <v>0</v>
      </c>
      <c r="W4685" s="38">
        <f t="shared" ca="1" si="146"/>
        <v>0</v>
      </c>
    </row>
    <row r="4686" spans="1:23" s="36" customFormat="1" ht="18.75">
      <c r="A4686" s="34"/>
      <c r="B4686" s="39"/>
      <c r="C4686" s="39"/>
      <c r="D4686" s="35"/>
      <c r="E4686" s="40"/>
      <c r="F4686" s="39"/>
      <c r="G4686" s="39"/>
      <c r="H4686" s="39"/>
      <c r="I4686" s="34"/>
      <c r="J4686" s="34"/>
      <c r="K4686" s="34"/>
      <c r="L4686" s="34"/>
      <c r="M4686" s="43" t="str">
        <f ca="1">IFERROR(OFFSET('Maximum minutes'!$C$1,T4686,MATCH(IF(G4686&lt;&gt;"",G4686,F4686),OFFSET('Maximum minutes'!$C$1,T4686-1,0,1,U4686+1),0)-1)*IF(OR(ISNUMBER(J4686),J4686="sans examen"),1,0)*IF(W4686&lt;MinDate,1,0),"")</f>
        <v/>
      </c>
      <c r="N4686" s="36">
        <f t="shared" ca="1" si="147"/>
        <v>0</v>
      </c>
      <c r="O4686" s="36" t="e">
        <f ca="1">LEFT(OFFSET(Lists!$Q$2,MATCH(E4686,Lists!$R$3:$R$19,0),0),4)</f>
        <v>#N/A</v>
      </c>
      <c r="P4686" s="36" t="e">
        <f ca="1">MATCH(O4686,Lists!$S$2:$S$640,1)</f>
        <v>#N/A</v>
      </c>
      <c r="Q4686" s="36" t="e">
        <f ca="1">MATCH(LEFT(OFFSET(Lists!$Q$2,MATCH(E4686,Lists!$R$3:$R$19,0)+1,0),4),Lists!$S$3:$S$640,1)</f>
        <v>#N/A</v>
      </c>
      <c r="R4686" s="36" t="e">
        <f ca="1">LEFT(OFFSET(Lists!$S$2,P4686-1+MATCH(F4686,OFFSET(Lists!$T$3,P4686-1,0,Q4686-P4686+1),0),0),6)</f>
        <v>#N/A</v>
      </c>
      <c r="S4686" s="36" t="e">
        <f ca="1">VLOOKUP(R4686,Lists!B:D,3,FALSE)</f>
        <v>#N/A</v>
      </c>
      <c r="T4686" s="36" t="str">
        <f>IF(F4686&lt;&gt;"",MATCH(R4686,'Maximum minutes'!B:B,0),"")</f>
        <v/>
      </c>
      <c r="U4686" s="36">
        <f ca="1">IF(F4686&lt;&gt;"",COUNTA(OFFSET('Maximum minutes'!$C$1,'Annexe A1 Cours'!T4686,0,1,50)),0)</f>
        <v>0</v>
      </c>
      <c r="V4686" s="37">
        <f ca="1">IFERROR(OFFSET('Maximum minutes'!$C$1,T4686+1,-1+MATCH(G4686,OFFSET('Maximum minutes'!$C$1,T4686-1,0,1,50),0)),0)</f>
        <v>0</v>
      </c>
      <c r="W4686" s="38">
        <f t="shared" ca="1" si="146"/>
        <v>0</v>
      </c>
    </row>
    <row r="4687" spans="1:23" s="36" customFormat="1" ht="18.75">
      <c r="A4687" s="34"/>
      <c r="B4687" s="39"/>
      <c r="C4687" s="39"/>
      <c r="D4687" s="35"/>
      <c r="E4687" s="40"/>
      <c r="F4687" s="39"/>
      <c r="G4687" s="39"/>
      <c r="H4687" s="39"/>
      <c r="I4687" s="34"/>
      <c r="J4687" s="34"/>
      <c r="K4687" s="34"/>
      <c r="L4687" s="34"/>
      <c r="M4687" s="43" t="str">
        <f ca="1">IFERROR(OFFSET('Maximum minutes'!$C$1,T4687,MATCH(IF(G4687&lt;&gt;"",G4687,F4687),OFFSET('Maximum minutes'!$C$1,T4687-1,0,1,U4687+1),0)-1)*IF(OR(ISNUMBER(J4687),J4687="sans examen"),1,0)*IF(W4687&lt;MinDate,1,0),"")</f>
        <v/>
      </c>
      <c r="N4687" s="36">
        <f t="shared" ca="1" si="147"/>
        <v>0</v>
      </c>
      <c r="O4687" s="36" t="e">
        <f ca="1">LEFT(OFFSET(Lists!$Q$2,MATCH(E4687,Lists!$R$3:$R$19,0),0),4)</f>
        <v>#N/A</v>
      </c>
      <c r="P4687" s="36" t="e">
        <f ca="1">MATCH(O4687,Lists!$S$2:$S$640,1)</f>
        <v>#N/A</v>
      </c>
      <c r="Q4687" s="36" t="e">
        <f ca="1">MATCH(LEFT(OFFSET(Lists!$Q$2,MATCH(E4687,Lists!$R$3:$R$19,0)+1,0),4),Lists!$S$3:$S$640,1)</f>
        <v>#N/A</v>
      </c>
      <c r="R4687" s="36" t="e">
        <f ca="1">LEFT(OFFSET(Lists!$S$2,P4687-1+MATCH(F4687,OFFSET(Lists!$T$3,P4687-1,0,Q4687-P4687+1),0),0),6)</f>
        <v>#N/A</v>
      </c>
      <c r="S4687" s="36" t="e">
        <f ca="1">VLOOKUP(R4687,Lists!B:D,3,FALSE)</f>
        <v>#N/A</v>
      </c>
      <c r="T4687" s="36" t="str">
        <f>IF(F4687&lt;&gt;"",MATCH(R4687,'Maximum minutes'!B:B,0),"")</f>
        <v/>
      </c>
      <c r="U4687" s="36">
        <f ca="1">IF(F4687&lt;&gt;"",COUNTA(OFFSET('Maximum minutes'!$C$1,'Annexe A1 Cours'!T4687,0,1,50)),0)</f>
        <v>0</v>
      </c>
      <c r="V4687" s="37">
        <f ca="1">IFERROR(OFFSET('Maximum minutes'!$C$1,T4687+1,-1+MATCH(G4687,OFFSET('Maximum minutes'!$C$1,T4687-1,0,1,50),0)),0)</f>
        <v>0</v>
      </c>
      <c r="W4687" s="38">
        <f t="shared" ca="1" si="146"/>
        <v>0</v>
      </c>
    </row>
    <row r="4688" spans="1:23" s="36" customFormat="1" ht="18.75">
      <c r="A4688" s="34"/>
      <c r="B4688" s="39"/>
      <c r="C4688" s="39"/>
      <c r="D4688" s="35"/>
      <c r="E4688" s="40"/>
      <c r="F4688" s="39"/>
      <c r="G4688" s="39"/>
      <c r="H4688" s="39"/>
      <c r="I4688" s="34"/>
      <c r="J4688" s="34"/>
      <c r="K4688" s="34"/>
      <c r="L4688" s="34"/>
      <c r="M4688" s="43" t="str">
        <f ca="1">IFERROR(OFFSET('Maximum minutes'!$C$1,T4688,MATCH(IF(G4688&lt;&gt;"",G4688,F4688),OFFSET('Maximum minutes'!$C$1,T4688-1,0,1,U4688+1),0)-1)*IF(OR(ISNUMBER(J4688),J4688="sans examen"),1,0)*IF(W4688&lt;MinDate,1,0),"")</f>
        <v/>
      </c>
      <c r="N4688" s="36">
        <f t="shared" ca="1" si="147"/>
        <v>0</v>
      </c>
      <c r="O4688" s="36" t="e">
        <f ca="1">LEFT(OFFSET(Lists!$Q$2,MATCH(E4688,Lists!$R$3:$R$19,0),0),4)</f>
        <v>#N/A</v>
      </c>
      <c r="P4688" s="36" t="e">
        <f ca="1">MATCH(O4688,Lists!$S$2:$S$640,1)</f>
        <v>#N/A</v>
      </c>
      <c r="Q4688" s="36" t="e">
        <f ca="1">MATCH(LEFT(OFFSET(Lists!$Q$2,MATCH(E4688,Lists!$R$3:$R$19,0)+1,0),4),Lists!$S$3:$S$640,1)</f>
        <v>#N/A</v>
      </c>
      <c r="R4688" s="36" t="e">
        <f ca="1">LEFT(OFFSET(Lists!$S$2,P4688-1+MATCH(F4688,OFFSET(Lists!$T$3,P4688-1,0,Q4688-P4688+1),0),0),6)</f>
        <v>#N/A</v>
      </c>
      <c r="S4688" s="36" t="e">
        <f ca="1">VLOOKUP(R4688,Lists!B:D,3,FALSE)</f>
        <v>#N/A</v>
      </c>
      <c r="T4688" s="36" t="str">
        <f>IF(F4688&lt;&gt;"",MATCH(R4688,'Maximum minutes'!B:B,0),"")</f>
        <v/>
      </c>
      <c r="U4688" s="36">
        <f ca="1">IF(F4688&lt;&gt;"",COUNTA(OFFSET('Maximum minutes'!$C$1,'Annexe A1 Cours'!T4688,0,1,50)),0)</f>
        <v>0</v>
      </c>
      <c r="V4688" s="37">
        <f ca="1">IFERROR(OFFSET('Maximum minutes'!$C$1,T4688+1,-1+MATCH(G4688,OFFSET('Maximum minutes'!$C$1,T4688-1,0,1,50),0)),0)</f>
        <v>0</v>
      </c>
      <c r="W4688" s="38">
        <f t="shared" ca="1" si="146"/>
        <v>0</v>
      </c>
    </row>
    <row r="4689" spans="1:23" s="36" customFormat="1" ht="18.75">
      <c r="A4689" s="34"/>
      <c r="B4689" s="39"/>
      <c r="C4689" s="39"/>
      <c r="D4689" s="35"/>
      <c r="E4689" s="40"/>
      <c r="F4689" s="39"/>
      <c r="G4689" s="39"/>
      <c r="H4689" s="39"/>
      <c r="I4689" s="34"/>
      <c r="J4689" s="34"/>
      <c r="K4689" s="34"/>
      <c r="L4689" s="34"/>
      <c r="M4689" s="43" t="str">
        <f ca="1">IFERROR(OFFSET('Maximum minutes'!$C$1,T4689,MATCH(IF(G4689&lt;&gt;"",G4689,F4689),OFFSET('Maximum minutes'!$C$1,T4689-1,0,1,U4689+1),0)-1)*IF(OR(ISNUMBER(J4689),J4689="sans examen"),1,0)*IF(W4689&lt;MinDate,1,0),"")</f>
        <v/>
      </c>
      <c r="N4689" s="36">
        <f t="shared" ca="1" si="147"/>
        <v>0</v>
      </c>
      <c r="O4689" s="36" t="e">
        <f ca="1">LEFT(OFFSET(Lists!$Q$2,MATCH(E4689,Lists!$R$3:$R$19,0),0),4)</f>
        <v>#N/A</v>
      </c>
      <c r="P4689" s="36" t="e">
        <f ca="1">MATCH(O4689,Lists!$S$2:$S$640,1)</f>
        <v>#N/A</v>
      </c>
      <c r="Q4689" s="36" t="e">
        <f ca="1">MATCH(LEFT(OFFSET(Lists!$Q$2,MATCH(E4689,Lists!$R$3:$R$19,0)+1,0),4),Lists!$S$3:$S$640,1)</f>
        <v>#N/A</v>
      </c>
      <c r="R4689" s="36" t="e">
        <f ca="1">LEFT(OFFSET(Lists!$S$2,P4689-1+MATCH(F4689,OFFSET(Lists!$T$3,P4689-1,0,Q4689-P4689+1),0),0),6)</f>
        <v>#N/A</v>
      </c>
      <c r="S4689" s="36" t="e">
        <f ca="1">VLOOKUP(R4689,Lists!B:D,3,FALSE)</f>
        <v>#N/A</v>
      </c>
      <c r="T4689" s="36" t="str">
        <f>IF(F4689&lt;&gt;"",MATCH(R4689,'Maximum minutes'!B:B,0),"")</f>
        <v/>
      </c>
      <c r="U4689" s="36">
        <f ca="1">IF(F4689&lt;&gt;"",COUNTA(OFFSET('Maximum minutes'!$C$1,'Annexe A1 Cours'!T4689,0,1,50)),0)</f>
        <v>0</v>
      </c>
      <c r="V4689" s="37">
        <f ca="1">IFERROR(OFFSET('Maximum minutes'!$C$1,T4689+1,-1+MATCH(G4689,OFFSET('Maximum minutes'!$C$1,T4689-1,0,1,50),0)),0)</f>
        <v>0</v>
      </c>
      <c r="W4689" s="38">
        <f t="shared" ca="1" si="146"/>
        <v>0</v>
      </c>
    </row>
    <row r="4690" spans="1:23" s="36" customFormat="1" ht="18.75">
      <c r="A4690" s="34"/>
      <c r="B4690" s="39"/>
      <c r="C4690" s="39"/>
      <c r="D4690" s="35"/>
      <c r="E4690" s="40"/>
      <c r="F4690" s="39"/>
      <c r="G4690" s="39"/>
      <c r="H4690" s="39"/>
      <c r="I4690" s="34"/>
      <c r="J4690" s="34"/>
      <c r="K4690" s="34"/>
      <c r="L4690" s="34"/>
      <c r="M4690" s="43" t="str">
        <f ca="1">IFERROR(OFFSET('Maximum minutes'!$C$1,T4690,MATCH(IF(G4690&lt;&gt;"",G4690,F4690),OFFSET('Maximum minutes'!$C$1,T4690-1,0,1,U4690+1),0)-1)*IF(OR(ISNUMBER(J4690),J4690="sans examen"),1,0)*IF(W4690&lt;MinDate,1,0),"")</f>
        <v/>
      </c>
      <c r="N4690" s="36">
        <f t="shared" ca="1" si="147"/>
        <v>0</v>
      </c>
      <c r="O4690" s="36" t="e">
        <f ca="1">LEFT(OFFSET(Lists!$Q$2,MATCH(E4690,Lists!$R$3:$R$19,0),0),4)</f>
        <v>#N/A</v>
      </c>
      <c r="P4690" s="36" t="e">
        <f ca="1">MATCH(O4690,Lists!$S$2:$S$640,1)</f>
        <v>#N/A</v>
      </c>
      <c r="Q4690" s="36" t="e">
        <f ca="1">MATCH(LEFT(OFFSET(Lists!$Q$2,MATCH(E4690,Lists!$R$3:$R$19,0)+1,0),4),Lists!$S$3:$S$640,1)</f>
        <v>#N/A</v>
      </c>
      <c r="R4690" s="36" t="e">
        <f ca="1">LEFT(OFFSET(Lists!$S$2,P4690-1+MATCH(F4690,OFFSET(Lists!$T$3,P4690-1,0,Q4690-P4690+1),0),0),6)</f>
        <v>#N/A</v>
      </c>
      <c r="S4690" s="36" t="e">
        <f ca="1">VLOOKUP(R4690,Lists!B:D,3,FALSE)</f>
        <v>#N/A</v>
      </c>
      <c r="T4690" s="36" t="str">
        <f>IF(F4690&lt;&gt;"",MATCH(R4690,'Maximum minutes'!B:B,0),"")</f>
        <v/>
      </c>
      <c r="U4690" s="36">
        <f ca="1">IF(F4690&lt;&gt;"",COUNTA(OFFSET('Maximum minutes'!$C$1,'Annexe A1 Cours'!T4690,0,1,50)),0)</f>
        <v>0</v>
      </c>
      <c r="V4690" s="37">
        <f ca="1">IFERROR(OFFSET('Maximum minutes'!$C$1,T4690+1,-1+MATCH(G4690,OFFSET('Maximum minutes'!$C$1,T4690-1,0,1,50),0)),0)</f>
        <v>0</v>
      </c>
      <c r="W4690" s="38">
        <f t="shared" ca="1" si="146"/>
        <v>0</v>
      </c>
    </row>
    <row r="4691" spans="1:23" s="36" customFormat="1" ht="18.75">
      <c r="A4691" s="34"/>
      <c r="B4691" s="39"/>
      <c r="C4691" s="39"/>
      <c r="D4691" s="35"/>
      <c r="E4691" s="40"/>
      <c r="F4691" s="39"/>
      <c r="G4691" s="39"/>
      <c r="H4691" s="39"/>
      <c r="I4691" s="34"/>
      <c r="J4691" s="34"/>
      <c r="K4691" s="34"/>
      <c r="L4691" s="34"/>
      <c r="M4691" s="43" t="str">
        <f ca="1">IFERROR(OFFSET('Maximum minutes'!$C$1,T4691,MATCH(IF(G4691&lt;&gt;"",G4691,F4691),OFFSET('Maximum minutes'!$C$1,T4691-1,0,1,U4691+1),0)-1)*IF(OR(ISNUMBER(J4691),J4691="sans examen"),1,0)*IF(W4691&lt;MinDate,1,0),"")</f>
        <v/>
      </c>
      <c r="N4691" s="36">
        <f t="shared" ca="1" si="147"/>
        <v>0</v>
      </c>
      <c r="O4691" s="36" t="e">
        <f ca="1">LEFT(OFFSET(Lists!$Q$2,MATCH(E4691,Lists!$R$3:$R$19,0),0),4)</f>
        <v>#N/A</v>
      </c>
      <c r="P4691" s="36" t="e">
        <f ca="1">MATCH(O4691,Lists!$S$2:$S$640,1)</f>
        <v>#N/A</v>
      </c>
      <c r="Q4691" s="36" t="e">
        <f ca="1">MATCH(LEFT(OFFSET(Lists!$Q$2,MATCH(E4691,Lists!$R$3:$R$19,0)+1,0),4),Lists!$S$3:$S$640,1)</f>
        <v>#N/A</v>
      </c>
      <c r="R4691" s="36" t="e">
        <f ca="1">LEFT(OFFSET(Lists!$S$2,P4691-1+MATCH(F4691,OFFSET(Lists!$T$3,P4691-1,0,Q4691-P4691+1),0),0),6)</f>
        <v>#N/A</v>
      </c>
      <c r="S4691" s="36" t="e">
        <f ca="1">VLOOKUP(R4691,Lists!B:D,3,FALSE)</f>
        <v>#N/A</v>
      </c>
      <c r="T4691" s="36" t="str">
        <f>IF(F4691&lt;&gt;"",MATCH(R4691,'Maximum minutes'!B:B,0),"")</f>
        <v/>
      </c>
      <c r="U4691" s="36">
        <f ca="1">IF(F4691&lt;&gt;"",COUNTA(OFFSET('Maximum minutes'!$C$1,'Annexe A1 Cours'!T4691,0,1,50)),0)</f>
        <v>0</v>
      </c>
      <c r="V4691" s="37">
        <f ca="1">IFERROR(OFFSET('Maximum minutes'!$C$1,T4691+1,-1+MATCH(G4691,OFFSET('Maximum minutes'!$C$1,T4691-1,0,1,50),0)),0)</f>
        <v>0</v>
      </c>
      <c r="W4691" s="38">
        <f t="shared" ca="1" si="146"/>
        <v>0</v>
      </c>
    </row>
    <row r="4692" spans="1:23" s="36" customFormat="1" ht="18.75">
      <c r="A4692" s="34"/>
      <c r="B4692" s="39"/>
      <c r="C4692" s="39"/>
      <c r="D4692" s="35"/>
      <c r="E4692" s="40"/>
      <c r="F4692" s="39"/>
      <c r="G4692" s="39"/>
      <c r="H4692" s="39"/>
      <c r="I4692" s="34"/>
      <c r="J4692" s="34"/>
      <c r="K4692" s="34"/>
      <c r="L4692" s="34"/>
      <c r="M4692" s="43" t="str">
        <f ca="1">IFERROR(OFFSET('Maximum minutes'!$C$1,T4692,MATCH(IF(G4692&lt;&gt;"",G4692,F4692),OFFSET('Maximum minutes'!$C$1,T4692-1,0,1,U4692+1),0)-1)*IF(OR(ISNUMBER(J4692),J4692="sans examen"),1,0)*IF(W4692&lt;MinDate,1,0),"")</f>
        <v/>
      </c>
      <c r="N4692" s="36">
        <f t="shared" ca="1" si="147"/>
        <v>0</v>
      </c>
      <c r="O4692" s="36" t="e">
        <f ca="1">LEFT(OFFSET(Lists!$Q$2,MATCH(E4692,Lists!$R$3:$R$19,0),0),4)</f>
        <v>#N/A</v>
      </c>
      <c r="P4692" s="36" t="e">
        <f ca="1">MATCH(O4692,Lists!$S$2:$S$640,1)</f>
        <v>#N/A</v>
      </c>
      <c r="Q4692" s="36" t="e">
        <f ca="1">MATCH(LEFT(OFFSET(Lists!$Q$2,MATCH(E4692,Lists!$R$3:$R$19,0)+1,0),4),Lists!$S$3:$S$640,1)</f>
        <v>#N/A</v>
      </c>
      <c r="R4692" s="36" t="e">
        <f ca="1">LEFT(OFFSET(Lists!$S$2,P4692-1+MATCH(F4692,OFFSET(Lists!$T$3,P4692-1,0,Q4692-P4692+1),0),0),6)</f>
        <v>#N/A</v>
      </c>
      <c r="S4692" s="36" t="e">
        <f ca="1">VLOOKUP(R4692,Lists!B:D,3,FALSE)</f>
        <v>#N/A</v>
      </c>
      <c r="T4692" s="36" t="str">
        <f>IF(F4692&lt;&gt;"",MATCH(R4692,'Maximum minutes'!B:B,0),"")</f>
        <v/>
      </c>
      <c r="U4692" s="36">
        <f ca="1">IF(F4692&lt;&gt;"",COUNTA(OFFSET('Maximum minutes'!$C$1,'Annexe A1 Cours'!T4692,0,1,50)),0)</f>
        <v>0</v>
      </c>
      <c r="V4692" s="37">
        <f ca="1">IFERROR(OFFSET('Maximum minutes'!$C$1,T4692+1,-1+MATCH(G4692,OFFSET('Maximum minutes'!$C$1,T4692-1,0,1,50),0)),0)</f>
        <v>0</v>
      </c>
      <c r="W4692" s="38">
        <f t="shared" ca="1" si="146"/>
        <v>0</v>
      </c>
    </row>
    <row r="4693" spans="1:23" s="36" customFormat="1" ht="18.75">
      <c r="A4693" s="34"/>
      <c r="B4693" s="39"/>
      <c r="C4693" s="39"/>
      <c r="D4693" s="35"/>
      <c r="E4693" s="40"/>
      <c r="F4693" s="39"/>
      <c r="G4693" s="39"/>
      <c r="H4693" s="39"/>
      <c r="I4693" s="34"/>
      <c r="J4693" s="34"/>
      <c r="K4693" s="34"/>
      <c r="L4693" s="34"/>
      <c r="M4693" s="43" t="str">
        <f ca="1">IFERROR(OFFSET('Maximum minutes'!$C$1,T4693,MATCH(IF(G4693&lt;&gt;"",G4693,F4693),OFFSET('Maximum minutes'!$C$1,T4693-1,0,1,U4693+1),0)-1)*IF(OR(ISNUMBER(J4693),J4693="sans examen"),1,0)*IF(W4693&lt;MinDate,1,0),"")</f>
        <v/>
      </c>
      <c r="N4693" s="36">
        <f t="shared" ca="1" si="147"/>
        <v>0</v>
      </c>
      <c r="O4693" s="36" t="e">
        <f ca="1">LEFT(OFFSET(Lists!$Q$2,MATCH(E4693,Lists!$R$3:$R$19,0),0),4)</f>
        <v>#N/A</v>
      </c>
      <c r="P4693" s="36" t="e">
        <f ca="1">MATCH(O4693,Lists!$S$2:$S$640,1)</f>
        <v>#N/A</v>
      </c>
      <c r="Q4693" s="36" t="e">
        <f ca="1">MATCH(LEFT(OFFSET(Lists!$Q$2,MATCH(E4693,Lists!$R$3:$R$19,0)+1,0),4),Lists!$S$3:$S$640,1)</f>
        <v>#N/A</v>
      </c>
      <c r="R4693" s="36" t="e">
        <f ca="1">LEFT(OFFSET(Lists!$S$2,P4693-1+MATCH(F4693,OFFSET(Lists!$T$3,P4693-1,0,Q4693-P4693+1),0),0),6)</f>
        <v>#N/A</v>
      </c>
      <c r="S4693" s="36" t="e">
        <f ca="1">VLOOKUP(R4693,Lists!B:D,3,FALSE)</f>
        <v>#N/A</v>
      </c>
      <c r="T4693" s="36" t="str">
        <f>IF(F4693&lt;&gt;"",MATCH(R4693,'Maximum minutes'!B:B,0),"")</f>
        <v/>
      </c>
      <c r="U4693" s="36">
        <f ca="1">IF(F4693&lt;&gt;"",COUNTA(OFFSET('Maximum minutes'!$C$1,'Annexe A1 Cours'!T4693,0,1,50)),0)</f>
        <v>0</v>
      </c>
      <c r="V4693" s="37">
        <f ca="1">IFERROR(OFFSET('Maximum minutes'!$C$1,T4693+1,-1+MATCH(G4693,OFFSET('Maximum minutes'!$C$1,T4693-1,0,1,50),0)),0)</f>
        <v>0</v>
      </c>
      <c r="W4693" s="38">
        <f t="shared" ca="1" si="146"/>
        <v>0</v>
      </c>
    </row>
    <row r="4694" spans="1:23" s="36" customFormat="1" ht="18.75">
      <c r="A4694" s="34"/>
      <c r="B4694" s="39"/>
      <c r="C4694" s="39"/>
      <c r="D4694" s="35"/>
      <c r="E4694" s="40"/>
      <c r="F4694" s="39"/>
      <c r="G4694" s="39"/>
      <c r="H4694" s="39"/>
      <c r="I4694" s="34"/>
      <c r="J4694" s="34"/>
      <c r="K4694" s="34"/>
      <c r="L4694" s="34"/>
      <c r="M4694" s="43" t="str">
        <f ca="1">IFERROR(OFFSET('Maximum minutes'!$C$1,T4694,MATCH(IF(G4694&lt;&gt;"",G4694,F4694),OFFSET('Maximum minutes'!$C$1,T4694-1,0,1,U4694+1),0)-1)*IF(OR(ISNUMBER(J4694),J4694="sans examen"),1,0)*IF(W4694&lt;MinDate,1,0),"")</f>
        <v/>
      </c>
      <c r="N4694" s="36">
        <f t="shared" ca="1" si="147"/>
        <v>0</v>
      </c>
      <c r="O4694" s="36" t="e">
        <f ca="1">LEFT(OFFSET(Lists!$Q$2,MATCH(E4694,Lists!$R$3:$R$19,0),0),4)</f>
        <v>#N/A</v>
      </c>
      <c r="P4694" s="36" t="e">
        <f ca="1">MATCH(O4694,Lists!$S$2:$S$640,1)</f>
        <v>#N/A</v>
      </c>
      <c r="Q4694" s="36" t="e">
        <f ca="1">MATCH(LEFT(OFFSET(Lists!$Q$2,MATCH(E4694,Lists!$R$3:$R$19,0)+1,0),4),Lists!$S$3:$S$640,1)</f>
        <v>#N/A</v>
      </c>
      <c r="R4694" s="36" t="e">
        <f ca="1">LEFT(OFFSET(Lists!$S$2,P4694-1+MATCH(F4694,OFFSET(Lists!$T$3,P4694-1,0,Q4694-P4694+1),0),0),6)</f>
        <v>#N/A</v>
      </c>
      <c r="S4694" s="36" t="e">
        <f ca="1">VLOOKUP(R4694,Lists!B:D,3,FALSE)</f>
        <v>#N/A</v>
      </c>
      <c r="T4694" s="36" t="str">
        <f>IF(F4694&lt;&gt;"",MATCH(R4694,'Maximum minutes'!B:B,0),"")</f>
        <v/>
      </c>
      <c r="U4694" s="36">
        <f ca="1">IF(F4694&lt;&gt;"",COUNTA(OFFSET('Maximum minutes'!$C$1,'Annexe A1 Cours'!T4694,0,1,50)),0)</f>
        <v>0</v>
      </c>
      <c r="V4694" s="37">
        <f ca="1">IFERROR(OFFSET('Maximum minutes'!$C$1,T4694+1,-1+MATCH(G4694,OFFSET('Maximum minutes'!$C$1,T4694-1,0,1,50),0)),0)</f>
        <v>0</v>
      </c>
      <c r="W4694" s="38">
        <f t="shared" ca="1" si="146"/>
        <v>0</v>
      </c>
    </row>
    <row r="4695" spans="1:23" s="36" customFormat="1" ht="18.75">
      <c r="A4695" s="34"/>
      <c r="B4695" s="39"/>
      <c r="C4695" s="39"/>
      <c r="D4695" s="35"/>
      <c r="E4695" s="40"/>
      <c r="F4695" s="39"/>
      <c r="G4695" s="39"/>
      <c r="H4695" s="39"/>
      <c r="I4695" s="34"/>
      <c r="J4695" s="34"/>
      <c r="K4695" s="34"/>
      <c r="L4695" s="34"/>
      <c r="M4695" s="43" t="str">
        <f ca="1">IFERROR(OFFSET('Maximum minutes'!$C$1,T4695,MATCH(IF(G4695&lt;&gt;"",G4695,F4695),OFFSET('Maximum minutes'!$C$1,T4695-1,0,1,U4695+1),0)-1)*IF(OR(ISNUMBER(J4695),J4695="sans examen"),1,0)*IF(W4695&lt;MinDate,1,0),"")</f>
        <v/>
      </c>
      <c r="N4695" s="36">
        <f t="shared" ca="1" si="147"/>
        <v>0</v>
      </c>
      <c r="O4695" s="36" t="e">
        <f ca="1">LEFT(OFFSET(Lists!$Q$2,MATCH(E4695,Lists!$R$3:$R$19,0),0),4)</f>
        <v>#N/A</v>
      </c>
      <c r="P4695" s="36" t="e">
        <f ca="1">MATCH(O4695,Lists!$S$2:$S$640,1)</f>
        <v>#N/A</v>
      </c>
      <c r="Q4695" s="36" t="e">
        <f ca="1">MATCH(LEFT(OFFSET(Lists!$Q$2,MATCH(E4695,Lists!$R$3:$R$19,0)+1,0),4),Lists!$S$3:$S$640,1)</f>
        <v>#N/A</v>
      </c>
      <c r="R4695" s="36" t="e">
        <f ca="1">LEFT(OFFSET(Lists!$S$2,P4695-1+MATCH(F4695,OFFSET(Lists!$T$3,P4695-1,0,Q4695-P4695+1),0),0),6)</f>
        <v>#N/A</v>
      </c>
      <c r="S4695" s="36" t="e">
        <f ca="1">VLOOKUP(R4695,Lists!B:D,3,FALSE)</f>
        <v>#N/A</v>
      </c>
      <c r="T4695" s="36" t="str">
        <f>IF(F4695&lt;&gt;"",MATCH(R4695,'Maximum minutes'!B:B,0),"")</f>
        <v/>
      </c>
      <c r="U4695" s="36">
        <f ca="1">IF(F4695&lt;&gt;"",COUNTA(OFFSET('Maximum minutes'!$C$1,'Annexe A1 Cours'!T4695,0,1,50)),0)</f>
        <v>0</v>
      </c>
      <c r="V4695" s="37">
        <f ca="1">IFERROR(OFFSET('Maximum minutes'!$C$1,T4695+1,-1+MATCH(G4695,OFFSET('Maximum minutes'!$C$1,T4695-1,0,1,50),0)),0)</f>
        <v>0</v>
      </c>
      <c r="W4695" s="38">
        <f t="shared" ca="1" si="146"/>
        <v>0</v>
      </c>
    </row>
    <row r="4696" spans="1:23" s="36" customFormat="1" ht="18.75">
      <c r="A4696" s="34"/>
      <c r="B4696" s="39"/>
      <c r="C4696" s="39"/>
      <c r="D4696" s="35"/>
      <c r="E4696" s="40"/>
      <c r="F4696" s="39"/>
      <c r="G4696" s="39"/>
      <c r="H4696" s="39"/>
      <c r="I4696" s="34"/>
      <c r="J4696" s="34"/>
      <c r="K4696" s="34"/>
      <c r="L4696" s="34"/>
      <c r="M4696" s="43" t="str">
        <f ca="1">IFERROR(OFFSET('Maximum minutes'!$C$1,T4696,MATCH(IF(G4696&lt;&gt;"",G4696,F4696),OFFSET('Maximum minutes'!$C$1,T4696-1,0,1,U4696+1),0)-1)*IF(OR(ISNUMBER(J4696),J4696="sans examen"),1,0)*IF(W4696&lt;MinDate,1,0),"")</f>
        <v/>
      </c>
      <c r="N4696" s="36">
        <f t="shared" ca="1" si="147"/>
        <v>0</v>
      </c>
      <c r="O4696" s="36" t="e">
        <f ca="1">LEFT(OFFSET(Lists!$Q$2,MATCH(E4696,Lists!$R$3:$R$19,0),0),4)</f>
        <v>#N/A</v>
      </c>
      <c r="P4696" s="36" t="e">
        <f ca="1">MATCH(O4696,Lists!$S$2:$S$640,1)</f>
        <v>#N/A</v>
      </c>
      <c r="Q4696" s="36" t="e">
        <f ca="1">MATCH(LEFT(OFFSET(Lists!$Q$2,MATCH(E4696,Lists!$R$3:$R$19,0)+1,0),4),Lists!$S$3:$S$640,1)</f>
        <v>#N/A</v>
      </c>
      <c r="R4696" s="36" t="e">
        <f ca="1">LEFT(OFFSET(Lists!$S$2,P4696-1+MATCH(F4696,OFFSET(Lists!$T$3,P4696-1,0,Q4696-P4696+1),0),0),6)</f>
        <v>#N/A</v>
      </c>
      <c r="S4696" s="36" t="e">
        <f ca="1">VLOOKUP(R4696,Lists!B:D,3,FALSE)</f>
        <v>#N/A</v>
      </c>
      <c r="T4696" s="36" t="str">
        <f>IF(F4696&lt;&gt;"",MATCH(R4696,'Maximum minutes'!B:B,0),"")</f>
        <v/>
      </c>
      <c r="U4696" s="36">
        <f ca="1">IF(F4696&lt;&gt;"",COUNTA(OFFSET('Maximum minutes'!$C$1,'Annexe A1 Cours'!T4696,0,1,50)),0)</f>
        <v>0</v>
      </c>
      <c r="V4696" s="37">
        <f ca="1">IFERROR(OFFSET('Maximum minutes'!$C$1,T4696+1,-1+MATCH(G4696,OFFSET('Maximum minutes'!$C$1,T4696-1,0,1,50),0)),0)</f>
        <v>0</v>
      </c>
      <c r="W4696" s="38">
        <f t="shared" ca="1" si="146"/>
        <v>0</v>
      </c>
    </row>
    <row r="4697" spans="1:23" s="36" customFormat="1" ht="18.75">
      <c r="A4697" s="34"/>
      <c r="B4697" s="39"/>
      <c r="C4697" s="39"/>
      <c r="D4697" s="35"/>
      <c r="E4697" s="40"/>
      <c r="F4697" s="39"/>
      <c r="G4697" s="39"/>
      <c r="H4697" s="39"/>
      <c r="I4697" s="34"/>
      <c r="J4697" s="34"/>
      <c r="K4697" s="34"/>
      <c r="L4697" s="34"/>
      <c r="M4697" s="43" t="str">
        <f ca="1">IFERROR(OFFSET('Maximum minutes'!$C$1,T4697,MATCH(IF(G4697&lt;&gt;"",G4697,F4697),OFFSET('Maximum minutes'!$C$1,T4697-1,0,1,U4697+1),0)-1)*IF(OR(ISNUMBER(J4697),J4697="sans examen"),1,0)*IF(W4697&lt;MinDate,1,0),"")</f>
        <v/>
      </c>
      <c r="N4697" s="36">
        <f t="shared" ca="1" si="147"/>
        <v>0</v>
      </c>
      <c r="O4697" s="36" t="e">
        <f ca="1">LEFT(OFFSET(Lists!$Q$2,MATCH(E4697,Lists!$R$3:$R$19,0),0),4)</f>
        <v>#N/A</v>
      </c>
      <c r="P4697" s="36" t="e">
        <f ca="1">MATCH(O4697,Lists!$S$2:$S$640,1)</f>
        <v>#N/A</v>
      </c>
      <c r="Q4697" s="36" t="e">
        <f ca="1">MATCH(LEFT(OFFSET(Lists!$Q$2,MATCH(E4697,Lists!$R$3:$R$19,0)+1,0),4),Lists!$S$3:$S$640,1)</f>
        <v>#N/A</v>
      </c>
      <c r="R4697" s="36" t="e">
        <f ca="1">LEFT(OFFSET(Lists!$S$2,P4697-1+MATCH(F4697,OFFSET(Lists!$T$3,P4697-1,0,Q4697-P4697+1),0),0),6)</f>
        <v>#N/A</v>
      </c>
      <c r="S4697" s="36" t="e">
        <f ca="1">VLOOKUP(R4697,Lists!B:D,3,FALSE)</f>
        <v>#N/A</v>
      </c>
      <c r="T4697" s="36" t="str">
        <f>IF(F4697&lt;&gt;"",MATCH(R4697,'Maximum minutes'!B:B,0),"")</f>
        <v/>
      </c>
      <c r="U4697" s="36">
        <f ca="1">IF(F4697&lt;&gt;"",COUNTA(OFFSET('Maximum minutes'!$C$1,'Annexe A1 Cours'!T4697,0,1,50)),0)</f>
        <v>0</v>
      </c>
      <c r="V4697" s="37">
        <f ca="1">IFERROR(OFFSET('Maximum minutes'!$C$1,T4697+1,-1+MATCH(G4697,OFFSET('Maximum minutes'!$C$1,T4697-1,0,1,50),0)),0)</f>
        <v>0</v>
      </c>
      <c r="W4697" s="38">
        <f t="shared" ca="1" si="146"/>
        <v>0</v>
      </c>
    </row>
    <row r="4698" spans="1:23" s="36" customFormat="1" ht="18.75">
      <c r="A4698" s="34"/>
      <c r="B4698" s="39"/>
      <c r="C4698" s="39"/>
      <c r="D4698" s="35"/>
      <c r="E4698" s="40"/>
      <c r="F4698" s="39"/>
      <c r="G4698" s="39"/>
      <c r="H4698" s="39"/>
      <c r="I4698" s="34"/>
      <c r="J4698" s="34"/>
      <c r="K4698" s="34"/>
      <c r="L4698" s="34"/>
      <c r="M4698" s="43" t="str">
        <f ca="1">IFERROR(OFFSET('Maximum minutes'!$C$1,T4698,MATCH(IF(G4698&lt;&gt;"",G4698,F4698),OFFSET('Maximum minutes'!$C$1,T4698-1,0,1,U4698+1),0)-1)*IF(OR(ISNUMBER(J4698),J4698="sans examen"),1,0)*IF(W4698&lt;MinDate,1,0),"")</f>
        <v/>
      </c>
      <c r="N4698" s="36">
        <f t="shared" ca="1" si="147"/>
        <v>0</v>
      </c>
      <c r="O4698" s="36" t="e">
        <f ca="1">LEFT(OFFSET(Lists!$Q$2,MATCH(E4698,Lists!$R$3:$R$19,0),0),4)</f>
        <v>#N/A</v>
      </c>
      <c r="P4698" s="36" t="e">
        <f ca="1">MATCH(O4698,Lists!$S$2:$S$640,1)</f>
        <v>#N/A</v>
      </c>
      <c r="Q4698" s="36" t="e">
        <f ca="1">MATCH(LEFT(OFFSET(Lists!$Q$2,MATCH(E4698,Lists!$R$3:$R$19,0)+1,0),4),Lists!$S$3:$S$640,1)</f>
        <v>#N/A</v>
      </c>
      <c r="R4698" s="36" t="e">
        <f ca="1">LEFT(OFFSET(Lists!$S$2,P4698-1+MATCH(F4698,OFFSET(Lists!$T$3,P4698-1,0,Q4698-P4698+1),0),0),6)</f>
        <v>#N/A</v>
      </c>
      <c r="S4698" s="36" t="e">
        <f ca="1">VLOOKUP(R4698,Lists!B:D,3,FALSE)</f>
        <v>#N/A</v>
      </c>
      <c r="T4698" s="36" t="str">
        <f>IF(F4698&lt;&gt;"",MATCH(R4698,'Maximum minutes'!B:B,0),"")</f>
        <v/>
      </c>
      <c r="U4698" s="36">
        <f ca="1">IF(F4698&lt;&gt;"",COUNTA(OFFSET('Maximum minutes'!$C$1,'Annexe A1 Cours'!T4698,0,1,50)),0)</f>
        <v>0</v>
      </c>
      <c r="V4698" s="37">
        <f ca="1">IFERROR(OFFSET('Maximum minutes'!$C$1,T4698+1,-1+MATCH(G4698,OFFSET('Maximum minutes'!$C$1,T4698-1,0,1,50),0)),0)</f>
        <v>0</v>
      </c>
      <c r="W4698" s="38">
        <f t="shared" ca="1" si="146"/>
        <v>0</v>
      </c>
    </row>
    <row r="4699" spans="1:23" s="36" customFormat="1" ht="18.75">
      <c r="A4699" s="34"/>
      <c r="B4699" s="39"/>
      <c r="C4699" s="39"/>
      <c r="D4699" s="35"/>
      <c r="E4699" s="40"/>
      <c r="F4699" s="39"/>
      <c r="G4699" s="39"/>
      <c r="H4699" s="39"/>
      <c r="I4699" s="34"/>
      <c r="J4699" s="34"/>
      <c r="K4699" s="34"/>
      <c r="L4699" s="34"/>
      <c r="M4699" s="43" t="str">
        <f ca="1">IFERROR(OFFSET('Maximum minutes'!$C$1,T4699,MATCH(IF(G4699&lt;&gt;"",G4699,F4699),OFFSET('Maximum minutes'!$C$1,T4699-1,0,1,U4699+1),0)-1)*IF(OR(ISNUMBER(J4699),J4699="sans examen"),1,0)*IF(W4699&lt;MinDate,1,0),"")</f>
        <v/>
      </c>
      <c r="N4699" s="36">
        <f t="shared" ca="1" si="147"/>
        <v>0</v>
      </c>
      <c r="O4699" s="36" t="e">
        <f ca="1">LEFT(OFFSET(Lists!$Q$2,MATCH(E4699,Lists!$R$3:$R$19,0),0),4)</f>
        <v>#N/A</v>
      </c>
      <c r="P4699" s="36" t="e">
        <f ca="1">MATCH(O4699,Lists!$S$2:$S$640,1)</f>
        <v>#N/A</v>
      </c>
      <c r="Q4699" s="36" t="e">
        <f ca="1">MATCH(LEFT(OFFSET(Lists!$Q$2,MATCH(E4699,Lists!$R$3:$R$19,0)+1,0),4),Lists!$S$3:$S$640,1)</f>
        <v>#N/A</v>
      </c>
      <c r="R4699" s="36" t="e">
        <f ca="1">LEFT(OFFSET(Lists!$S$2,P4699-1+MATCH(F4699,OFFSET(Lists!$T$3,P4699-1,0,Q4699-P4699+1),0),0),6)</f>
        <v>#N/A</v>
      </c>
      <c r="S4699" s="36" t="e">
        <f ca="1">VLOOKUP(R4699,Lists!B:D,3,FALSE)</f>
        <v>#N/A</v>
      </c>
      <c r="T4699" s="36" t="str">
        <f>IF(F4699&lt;&gt;"",MATCH(R4699,'Maximum minutes'!B:B,0),"")</f>
        <v/>
      </c>
      <c r="U4699" s="36">
        <f ca="1">IF(F4699&lt;&gt;"",COUNTA(OFFSET('Maximum minutes'!$C$1,'Annexe A1 Cours'!T4699,0,1,50)),0)</f>
        <v>0</v>
      </c>
      <c r="V4699" s="37">
        <f ca="1">IFERROR(OFFSET('Maximum minutes'!$C$1,T4699+1,-1+MATCH(G4699,OFFSET('Maximum minutes'!$C$1,T4699-1,0,1,50),0)),0)</f>
        <v>0</v>
      </c>
      <c r="W4699" s="38">
        <f t="shared" ca="1" si="146"/>
        <v>0</v>
      </c>
    </row>
    <row r="4700" spans="1:23" s="36" customFormat="1" ht="18.75">
      <c r="A4700" s="34"/>
      <c r="B4700" s="39"/>
      <c r="C4700" s="39"/>
      <c r="D4700" s="35"/>
      <c r="E4700" s="40"/>
      <c r="F4700" s="39"/>
      <c r="G4700" s="39"/>
      <c r="H4700" s="39"/>
      <c r="I4700" s="34"/>
      <c r="J4700" s="34"/>
      <c r="K4700" s="34"/>
      <c r="L4700" s="34"/>
      <c r="M4700" s="43" t="str">
        <f ca="1">IFERROR(OFFSET('Maximum minutes'!$C$1,T4700,MATCH(IF(G4700&lt;&gt;"",G4700,F4700),OFFSET('Maximum minutes'!$C$1,T4700-1,0,1,U4700+1),0)-1)*IF(OR(ISNUMBER(J4700),J4700="sans examen"),1,0)*IF(W4700&lt;MinDate,1,0),"")</f>
        <v/>
      </c>
      <c r="N4700" s="36">
        <f t="shared" ca="1" si="147"/>
        <v>0</v>
      </c>
      <c r="O4700" s="36" t="e">
        <f ca="1">LEFT(OFFSET(Lists!$Q$2,MATCH(E4700,Lists!$R$3:$R$19,0),0),4)</f>
        <v>#N/A</v>
      </c>
      <c r="P4700" s="36" t="e">
        <f ca="1">MATCH(O4700,Lists!$S$2:$S$640,1)</f>
        <v>#N/A</v>
      </c>
      <c r="Q4700" s="36" t="e">
        <f ca="1">MATCH(LEFT(OFFSET(Lists!$Q$2,MATCH(E4700,Lists!$R$3:$R$19,0)+1,0),4),Lists!$S$3:$S$640,1)</f>
        <v>#N/A</v>
      </c>
      <c r="R4700" s="36" t="e">
        <f ca="1">LEFT(OFFSET(Lists!$S$2,P4700-1+MATCH(F4700,OFFSET(Lists!$T$3,P4700-1,0,Q4700-P4700+1),0),0),6)</f>
        <v>#N/A</v>
      </c>
      <c r="S4700" s="36" t="e">
        <f ca="1">VLOOKUP(R4700,Lists!B:D,3,FALSE)</f>
        <v>#N/A</v>
      </c>
      <c r="T4700" s="36" t="str">
        <f>IF(F4700&lt;&gt;"",MATCH(R4700,'Maximum minutes'!B:B,0),"")</f>
        <v/>
      </c>
      <c r="U4700" s="36">
        <f ca="1">IF(F4700&lt;&gt;"",COUNTA(OFFSET('Maximum minutes'!$C$1,'Annexe A1 Cours'!T4700,0,1,50)),0)</f>
        <v>0</v>
      </c>
      <c r="V4700" s="37">
        <f ca="1">IFERROR(OFFSET('Maximum minutes'!$C$1,T4700+1,-1+MATCH(G4700,OFFSET('Maximum minutes'!$C$1,T4700-1,0,1,50),0)),0)</f>
        <v>0</v>
      </c>
      <c r="W4700" s="38">
        <f t="shared" ca="1" si="146"/>
        <v>0</v>
      </c>
    </row>
    <row r="4701" spans="1:23" s="36" customFormat="1" ht="18.75">
      <c r="A4701" s="34"/>
      <c r="B4701" s="39"/>
      <c r="C4701" s="39"/>
      <c r="D4701" s="35"/>
      <c r="E4701" s="40"/>
      <c r="F4701" s="39"/>
      <c r="G4701" s="39"/>
      <c r="H4701" s="39"/>
      <c r="I4701" s="34"/>
      <c r="J4701" s="34"/>
      <c r="K4701" s="34"/>
      <c r="L4701" s="34"/>
      <c r="M4701" s="43" t="str">
        <f ca="1">IFERROR(OFFSET('Maximum minutes'!$C$1,T4701,MATCH(IF(G4701&lt;&gt;"",G4701,F4701),OFFSET('Maximum minutes'!$C$1,T4701-1,0,1,U4701+1),0)-1)*IF(OR(ISNUMBER(J4701),J4701="sans examen"),1,0)*IF(W4701&lt;MinDate,1,0),"")</f>
        <v/>
      </c>
      <c r="N4701" s="36">
        <f t="shared" ca="1" si="147"/>
        <v>0</v>
      </c>
      <c r="O4701" s="36" t="e">
        <f ca="1">LEFT(OFFSET(Lists!$Q$2,MATCH(E4701,Lists!$R$3:$R$19,0),0),4)</f>
        <v>#N/A</v>
      </c>
      <c r="P4701" s="36" t="e">
        <f ca="1">MATCH(O4701,Lists!$S$2:$S$640,1)</f>
        <v>#N/A</v>
      </c>
      <c r="Q4701" s="36" t="e">
        <f ca="1">MATCH(LEFT(OFFSET(Lists!$Q$2,MATCH(E4701,Lists!$R$3:$R$19,0)+1,0),4),Lists!$S$3:$S$640,1)</f>
        <v>#N/A</v>
      </c>
      <c r="R4701" s="36" t="e">
        <f ca="1">LEFT(OFFSET(Lists!$S$2,P4701-1+MATCH(F4701,OFFSET(Lists!$T$3,P4701-1,0,Q4701-P4701+1),0),0),6)</f>
        <v>#N/A</v>
      </c>
      <c r="S4701" s="36" t="e">
        <f ca="1">VLOOKUP(R4701,Lists!B:D,3,FALSE)</f>
        <v>#N/A</v>
      </c>
      <c r="T4701" s="36" t="str">
        <f>IF(F4701&lt;&gt;"",MATCH(R4701,'Maximum minutes'!B:B,0),"")</f>
        <v/>
      </c>
      <c r="U4701" s="36">
        <f ca="1">IF(F4701&lt;&gt;"",COUNTA(OFFSET('Maximum minutes'!$C$1,'Annexe A1 Cours'!T4701,0,1,50)),0)</f>
        <v>0</v>
      </c>
      <c r="V4701" s="37">
        <f ca="1">IFERROR(OFFSET('Maximum minutes'!$C$1,T4701+1,-1+MATCH(G4701,OFFSET('Maximum minutes'!$C$1,T4701-1,0,1,50),0)),0)</f>
        <v>0</v>
      </c>
      <c r="W4701" s="38">
        <f t="shared" ca="1" si="146"/>
        <v>0</v>
      </c>
    </row>
    <row r="4702" spans="1:23" s="36" customFormat="1" ht="18.75">
      <c r="A4702" s="34"/>
      <c r="B4702" s="39"/>
      <c r="C4702" s="39"/>
      <c r="D4702" s="35"/>
      <c r="E4702" s="40"/>
      <c r="F4702" s="39"/>
      <c r="G4702" s="39"/>
      <c r="H4702" s="39"/>
      <c r="I4702" s="34"/>
      <c r="J4702" s="34"/>
      <c r="K4702" s="34"/>
      <c r="L4702" s="34"/>
      <c r="M4702" s="43" t="str">
        <f ca="1">IFERROR(OFFSET('Maximum minutes'!$C$1,T4702,MATCH(IF(G4702&lt;&gt;"",G4702,F4702),OFFSET('Maximum minutes'!$C$1,T4702-1,0,1,U4702+1),0)-1)*IF(OR(ISNUMBER(J4702),J4702="sans examen"),1,0)*IF(W4702&lt;MinDate,1,0),"")</f>
        <v/>
      </c>
      <c r="N4702" s="36">
        <f t="shared" ca="1" si="147"/>
        <v>0</v>
      </c>
      <c r="O4702" s="36" t="e">
        <f ca="1">LEFT(OFFSET(Lists!$Q$2,MATCH(E4702,Lists!$R$3:$R$19,0),0),4)</f>
        <v>#N/A</v>
      </c>
      <c r="P4702" s="36" t="e">
        <f ca="1">MATCH(O4702,Lists!$S$2:$S$640,1)</f>
        <v>#N/A</v>
      </c>
      <c r="Q4702" s="36" t="e">
        <f ca="1">MATCH(LEFT(OFFSET(Lists!$Q$2,MATCH(E4702,Lists!$R$3:$R$19,0)+1,0),4),Lists!$S$3:$S$640,1)</f>
        <v>#N/A</v>
      </c>
      <c r="R4702" s="36" t="e">
        <f ca="1">LEFT(OFFSET(Lists!$S$2,P4702-1+MATCH(F4702,OFFSET(Lists!$T$3,P4702-1,0,Q4702-P4702+1),0),0),6)</f>
        <v>#N/A</v>
      </c>
      <c r="S4702" s="36" t="e">
        <f ca="1">VLOOKUP(R4702,Lists!B:D,3,FALSE)</f>
        <v>#N/A</v>
      </c>
      <c r="T4702" s="36" t="str">
        <f>IF(F4702&lt;&gt;"",MATCH(R4702,'Maximum minutes'!B:B,0),"")</f>
        <v/>
      </c>
      <c r="U4702" s="36">
        <f ca="1">IF(F4702&lt;&gt;"",COUNTA(OFFSET('Maximum minutes'!$C$1,'Annexe A1 Cours'!T4702,0,1,50)),0)</f>
        <v>0</v>
      </c>
      <c r="V4702" s="37">
        <f ca="1">IFERROR(OFFSET('Maximum minutes'!$C$1,T4702+1,-1+MATCH(G4702,OFFSET('Maximum minutes'!$C$1,T4702-1,0,1,50),0)),0)</f>
        <v>0</v>
      </c>
      <c r="W4702" s="38">
        <f t="shared" ca="1" si="146"/>
        <v>0</v>
      </c>
    </row>
    <row r="4703" spans="1:23" s="36" customFormat="1" ht="18.75">
      <c r="A4703" s="34"/>
      <c r="B4703" s="39"/>
      <c r="C4703" s="39"/>
      <c r="D4703" s="35"/>
      <c r="E4703" s="40"/>
      <c r="F4703" s="39"/>
      <c r="G4703" s="39"/>
      <c r="H4703" s="39"/>
      <c r="I4703" s="34"/>
      <c r="J4703" s="34"/>
      <c r="K4703" s="34"/>
      <c r="L4703" s="34"/>
      <c r="M4703" s="43" t="str">
        <f ca="1">IFERROR(OFFSET('Maximum minutes'!$C$1,T4703,MATCH(IF(G4703&lt;&gt;"",G4703,F4703),OFFSET('Maximum minutes'!$C$1,T4703-1,0,1,U4703+1),0)-1)*IF(OR(ISNUMBER(J4703),J4703="sans examen"),1,0)*IF(W4703&lt;MinDate,1,0),"")</f>
        <v/>
      </c>
      <c r="N4703" s="36">
        <f t="shared" ca="1" si="147"/>
        <v>0</v>
      </c>
      <c r="O4703" s="36" t="e">
        <f ca="1">LEFT(OFFSET(Lists!$Q$2,MATCH(E4703,Lists!$R$3:$R$19,0),0),4)</f>
        <v>#N/A</v>
      </c>
      <c r="P4703" s="36" t="e">
        <f ca="1">MATCH(O4703,Lists!$S$2:$S$640,1)</f>
        <v>#N/A</v>
      </c>
      <c r="Q4703" s="36" t="e">
        <f ca="1">MATCH(LEFT(OFFSET(Lists!$Q$2,MATCH(E4703,Lists!$R$3:$R$19,0)+1,0),4),Lists!$S$3:$S$640,1)</f>
        <v>#N/A</v>
      </c>
      <c r="R4703" s="36" t="e">
        <f ca="1">LEFT(OFFSET(Lists!$S$2,P4703-1+MATCH(F4703,OFFSET(Lists!$T$3,P4703-1,0,Q4703-P4703+1),0),0),6)</f>
        <v>#N/A</v>
      </c>
      <c r="S4703" s="36" t="e">
        <f ca="1">VLOOKUP(R4703,Lists!B:D,3,FALSE)</f>
        <v>#N/A</v>
      </c>
      <c r="T4703" s="36" t="str">
        <f>IF(F4703&lt;&gt;"",MATCH(R4703,'Maximum minutes'!B:B,0),"")</f>
        <v/>
      </c>
      <c r="U4703" s="36">
        <f ca="1">IF(F4703&lt;&gt;"",COUNTA(OFFSET('Maximum minutes'!$C$1,'Annexe A1 Cours'!T4703,0,1,50)),0)</f>
        <v>0</v>
      </c>
      <c r="V4703" s="37">
        <f ca="1">IFERROR(OFFSET('Maximum minutes'!$C$1,T4703+1,-1+MATCH(G4703,OFFSET('Maximum minutes'!$C$1,T4703-1,0,1,50),0)),0)</f>
        <v>0</v>
      </c>
      <c r="W4703" s="38">
        <f t="shared" ca="1" si="146"/>
        <v>0</v>
      </c>
    </row>
    <row r="4704" spans="1:23" s="36" customFormat="1" ht="18.75">
      <c r="A4704" s="34"/>
      <c r="B4704" s="39"/>
      <c r="C4704" s="39"/>
      <c r="D4704" s="35"/>
      <c r="E4704" s="40"/>
      <c r="F4704" s="39"/>
      <c r="G4704" s="39"/>
      <c r="H4704" s="39"/>
      <c r="I4704" s="34"/>
      <c r="J4704" s="34"/>
      <c r="K4704" s="34"/>
      <c r="L4704" s="34"/>
      <c r="M4704" s="43" t="str">
        <f ca="1">IFERROR(OFFSET('Maximum minutes'!$C$1,T4704,MATCH(IF(G4704&lt;&gt;"",G4704,F4704),OFFSET('Maximum minutes'!$C$1,T4704-1,0,1,U4704+1),0)-1)*IF(OR(ISNUMBER(J4704),J4704="sans examen"),1,0)*IF(W4704&lt;MinDate,1,0),"")</f>
        <v/>
      </c>
      <c r="N4704" s="36">
        <f t="shared" ca="1" si="147"/>
        <v>0</v>
      </c>
      <c r="O4704" s="36" t="e">
        <f ca="1">LEFT(OFFSET(Lists!$Q$2,MATCH(E4704,Lists!$R$3:$R$19,0),0),4)</f>
        <v>#N/A</v>
      </c>
      <c r="P4704" s="36" t="e">
        <f ca="1">MATCH(O4704,Lists!$S$2:$S$640,1)</f>
        <v>#N/A</v>
      </c>
      <c r="Q4704" s="36" t="e">
        <f ca="1">MATCH(LEFT(OFFSET(Lists!$Q$2,MATCH(E4704,Lists!$R$3:$R$19,0)+1,0),4),Lists!$S$3:$S$640,1)</f>
        <v>#N/A</v>
      </c>
      <c r="R4704" s="36" t="e">
        <f ca="1">LEFT(OFFSET(Lists!$S$2,P4704-1+MATCH(F4704,OFFSET(Lists!$T$3,P4704-1,0,Q4704-P4704+1),0),0),6)</f>
        <v>#N/A</v>
      </c>
      <c r="S4704" s="36" t="e">
        <f ca="1">VLOOKUP(R4704,Lists!B:D,3,FALSE)</f>
        <v>#N/A</v>
      </c>
      <c r="T4704" s="36" t="str">
        <f>IF(F4704&lt;&gt;"",MATCH(R4704,'Maximum minutes'!B:B,0),"")</f>
        <v/>
      </c>
      <c r="U4704" s="36">
        <f ca="1">IF(F4704&lt;&gt;"",COUNTA(OFFSET('Maximum minutes'!$C$1,'Annexe A1 Cours'!T4704,0,1,50)),0)</f>
        <v>0</v>
      </c>
      <c r="V4704" s="37">
        <f ca="1">IFERROR(OFFSET('Maximum minutes'!$C$1,T4704+1,-1+MATCH(G4704,OFFSET('Maximum minutes'!$C$1,T4704-1,0,1,50),0)),0)</f>
        <v>0</v>
      </c>
      <c r="W4704" s="38">
        <f t="shared" ca="1" si="146"/>
        <v>0</v>
      </c>
    </row>
    <row r="4705" spans="1:23" s="36" customFormat="1" ht="18.75">
      <c r="A4705" s="34"/>
      <c r="B4705" s="39"/>
      <c r="C4705" s="39"/>
      <c r="D4705" s="35"/>
      <c r="E4705" s="40"/>
      <c r="F4705" s="39"/>
      <c r="G4705" s="39"/>
      <c r="H4705" s="39"/>
      <c r="I4705" s="34"/>
      <c r="J4705" s="34"/>
      <c r="K4705" s="34"/>
      <c r="L4705" s="34"/>
      <c r="M4705" s="43" t="str">
        <f ca="1">IFERROR(OFFSET('Maximum minutes'!$C$1,T4705,MATCH(IF(G4705&lt;&gt;"",G4705,F4705),OFFSET('Maximum minutes'!$C$1,T4705-1,0,1,U4705+1),0)-1)*IF(OR(ISNUMBER(J4705),J4705="sans examen"),1,0)*IF(W4705&lt;MinDate,1,0),"")</f>
        <v/>
      </c>
      <c r="N4705" s="36">
        <f t="shared" ca="1" si="147"/>
        <v>0</v>
      </c>
      <c r="O4705" s="36" t="e">
        <f ca="1">LEFT(OFFSET(Lists!$Q$2,MATCH(E4705,Lists!$R$3:$R$19,0),0),4)</f>
        <v>#N/A</v>
      </c>
      <c r="P4705" s="36" t="e">
        <f ca="1">MATCH(O4705,Lists!$S$2:$S$640,1)</f>
        <v>#N/A</v>
      </c>
      <c r="Q4705" s="36" t="e">
        <f ca="1">MATCH(LEFT(OFFSET(Lists!$Q$2,MATCH(E4705,Lists!$R$3:$R$19,0)+1,0),4),Lists!$S$3:$S$640,1)</f>
        <v>#N/A</v>
      </c>
      <c r="R4705" s="36" t="e">
        <f ca="1">LEFT(OFFSET(Lists!$S$2,P4705-1+MATCH(F4705,OFFSET(Lists!$T$3,P4705-1,0,Q4705-P4705+1),0),0),6)</f>
        <v>#N/A</v>
      </c>
      <c r="S4705" s="36" t="e">
        <f ca="1">VLOOKUP(R4705,Lists!B:D,3,FALSE)</f>
        <v>#N/A</v>
      </c>
      <c r="T4705" s="36" t="str">
        <f>IF(F4705&lt;&gt;"",MATCH(R4705,'Maximum minutes'!B:B,0),"")</f>
        <v/>
      </c>
      <c r="U4705" s="36">
        <f ca="1">IF(F4705&lt;&gt;"",COUNTA(OFFSET('Maximum minutes'!$C$1,'Annexe A1 Cours'!T4705,0,1,50)),0)</f>
        <v>0</v>
      </c>
      <c r="V4705" s="37">
        <f ca="1">IFERROR(OFFSET('Maximum minutes'!$C$1,T4705+1,-1+MATCH(G4705,OFFSET('Maximum minutes'!$C$1,T4705-1,0,1,50),0)),0)</f>
        <v>0</v>
      </c>
      <c r="W4705" s="38">
        <f t="shared" ca="1" si="146"/>
        <v>0</v>
      </c>
    </row>
    <row r="4706" spans="1:23" s="36" customFormat="1" ht="18.75">
      <c r="A4706" s="34"/>
      <c r="B4706" s="39"/>
      <c r="C4706" s="39"/>
      <c r="D4706" s="35"/>
      <c r="E4706" s="40"/>
      <c r="F4706" s="39"/>
      <c r="G4706" s="39"/>
      <c r="H4706" s="39"/>
      <c r="I4706" s="34"/>
      <c r="J4706" s="34"/>
      <c r="K4706" s="34"/>
      <c r="L4706" s="34"/>
      <c r="M4706" s="43" t="str">
        <f ca="1">IFERROR(OFFSET('Maximum minutes'!$C$1,T4706,MATCH(IF(G4706&lt;&gt;"",G4706,F4706),OFFSET('Maximum minutes'!$C$1,T4706-1,0,1,U4706+1),0)-1)*IF(OR(ISNUMBER(J4706),J4706="sans examen"),1,0)*IF(W4706&lt;MinDate,1,0),"")</f>
        <v/>
      </c>
      <c r="N4706" s="36">
        <f t="shared" ca="1" si="147"/>
        <v>0</v>
      </c>
      <c r="O4706" s="36" t="e">
        <f ca="1">LEFT(OFFSET(Lists!$Q$2,MATCH(E4706,Lists!$R$3:$R$19,0),0),4)</f>
        <v>#N/A</v>
      </c>
      <c r="P4706" s="36" t="e">
        <f ca="1">MATCH(O4706,Lists!$S$2:$S$640,1)</f>
        <v>#N/A</v>
      </c>
      <c r="Q4706" s="36" t="e">
        <f ca="1">MATCH(LEFT(OFFSET(Lists!$Q$2,MATCH(E4706,Lists!$R$3:$R$19,0)+1,0),4),Lists!$S$3:$S$640,1)</f>
        <v>#N/A</v>
      </c>
      <c r="R4706" s="36" t="e">
        <f ca="1">LEFT(OFFSET(Lists!$S$2,P4706-1+MATCH(F4706,OFFSET(Lists!$T$3,P4706-1,0,Q4706-P4706+1),0),0),6)</f>
        <v>#N/A</v>
      </c>
      <c r="S4706" s="36" t="e">
        <f ca="1">VLOOKUP(R4706,Lists!B:D,3,FALSE)</f>
        <v>#N/A</v>
      </c>
      <c r="T4706" s="36" t="str">
        <f>IF(F4706&lt;&gt;"",MATCH(R4706,'Maximum minutes'!B:B,0),"")</f>
        <v/>
      </c>
      <c r="U4706" s="36">
        <f ca="1">IF(F4706&lt;&gt;"",COUNTA(OFFSET('Maximum minutes'!$C$1,'Annexe A1 Cours'!T4706,0,1,50)),0)</f>
        <v>0</v>
      </c>
      <c r="V4706" s="37">
        <f ca="1">IFERROR(OFFSET('Maximum minutes'!$C$1,T4706+1,-1+MATCH(G4706,OFFSET('Maximum minutes'!$C$1,T4706-1,0,1,50),0)),0)</f>
        <v>0</v>
      </c>
      <c r="W4706" s="38">
        <f t="shared" ca="1" si="146"/>
        <v>0</v>
      </c>
    </row>
    <row r="4707" spans="1:23" s="36" customFormat="1" ht="18.75">
      <c r="A4707" s="34"/>
      <c r="B4707" s="39"/>
      <c r="C4707" s="39"/>
      <c r="D4707" s="35"/>
      <c r="E4707" s="40"/>
      <c r="F4707" s="39"/>
      <c r="G4707" s="39"/>
      <c r="H4707" s="39"/>
      <c r="I4707" s="34"/>
      <c r="J4707" s="34"/>
      <c r="K4707" s="34"/>
      <c r="L4707" s="34"/>
      <c r="M4707" s="43" t="str">
        <f ca="1">IFERROR(OFFSET('Maximum minutes'!$C$1,T4707,MATCH(IF(G4707&lt;&gt;"",G4707,F4707),OFFSET('Maximum minutes'!$C$1,T4707-1,0,1,U4707+1),0)-1)*IF(OR(ISNUMBER(J4707),J4707="sans examen"),1,0)*IF(W4707&lt;MinDate,1,0),"")</f>
        <v/>
      </c>
      <c r="N4707" s="36">
        <f t="shared" ca="1" si="147"/>
        <v>0</v>
      </c>
      <c r="O4707" s="36" t="e">
        <f ca="1">LEFT(OFFSET(Lists!$Q$2,MATCH(E4707,Lists!$R$3:$R$19,0),0),4)</f>
        <v>#N/A</v>
      </c>
      <c r="P4707" s="36" t="e">
        <f ca="1">MATCH(O4707,Lists!$S$2:$S$640,1)</f>
        <v>#N/A</v>
      </c>
      <c r="Q4707" s="36" t="e">
        <f ca="1">MATCH(LEFT(OFFSET(Lists!$Q$2,MATCH(E4707,Lists!$R$3:$R$19,0)+1,0),4),Lists!$S$3:$S$640,1)</f>
        <v>#N/A</v>
      </c>
      <c r="R4707" s="36" t="e">
        <f ca="1">LEFT(OFFSET(Lists!$S$2,P4707-1+MATCH(F4707,OFFSET(Lists!$T$3,P4707-1,0,Q4707-P4707+1),0),0),6)</f>
        <v>#N/A</v>
      </c>
      <c r="S4707" s="36" t="e">
        <f ca="1">VLOOKUP(R4707,Lists!B:D,3,FALSE)</f>
        <v>#N/A</v>
      </c>
      <c r="T4707" s="36" t="str">
        <f>IF(F4707&lt;&gt;"",MATCH(R4707,'Maximum minutes'!B:B,0),"")</f>
        <v/>
      </c>
      <c r="U4707" s="36">
        <f ca="1">IF(F4707&lt;&gt;"",COUNTA(OFFSET('Maximum minutes'!$C$1,'Annexe A1 Cours'!T4707,0,1,50)),0)</f>
        <v>0</v>
      </c>
      <c r="V4707" s="37">
        <f ca="1">IFERROR(OFFSET('Maximum minutes'!$C$1,T4707+1,-1+MATCH(G4707,OFFSET('Maximum minutes'!$C$1,T4707-1,0,1,50),0)),0)</f>
        <v>0</v>
      </c>
      <c r="W4707" s="38">
        <f t="shared" ca="1" si="146"/>
        <v>0</v>
      </c>
    </row>
    <row r="4708" spans="1:23" s="36" customFormat="1" ht="18.75">
      <c r="A4708" s="34"/>
      <c r="B4708" s="39"/>
      <c r="C4708" s="39"/>
      <c r="D4708" s="35"/>
      <c r="E4708" s="40"/>
      <c r="F4708" s="39"/>
      <c r="G4708" s="39"/>
      <c r="H4708" s="39"/>
      <c r="I4708" s="34"/>
      <c r="J4708" s="34"/>
      <c r="K4708" s="34"/>
      <c r="L4708" s="34"/>
      <c r="M4708" s="43" t="str">
        <f ca="1">IFERROR(OFFSET('Maximum minutes'!$C$1,T4708,MATCH(IF(G4708&lt;&gt;"",G4708,F4708),OFFSET('Maximum minutes'!$C$1,T4708-1,0,1,U4708+1),0)-1)*IF(OR(ISNUMBER(J4708),J4708="sans examen"),1,0)*IF(W4708&lt;MinDate,1,0),"")</f>
        <v/>
      </c>
      <c r="N4708" s="36">
        <f t="shared" ca="1" si="147"/>
        <v>0</v>
      </c>
      <c r="O4708" s="36" t="e">
        <f ca="1">LEFT(OFFSET(Lists!$Q$2,MATCH(E4708,Lists!$R$3:$R$19,0),0),4)</f>
        <v>#N/A</v>
      </c>
      <c r="P4708" s="36" t="e">
        <f ca="1">MATCH(O4708,Lists!$S$2:$S$640,1)</f>
        <v>#N/A</v>
      </c>
      <c r="Q4708" s="36" t="e">
        <f ca="1">MATCH(LEFT(OFFSET(Lists!$Q$2,MATCH(E4708,Lists!$R$3:$R$19,0)+1,0),4),Lists!$S$3:$S$640,1)</f>
        <v>#N/A</v>
      </c>
      <c r="R4708" s="36" t="e">
        <f ca="1">LEFT(OFFSET(Lists!$S$2,P4708-1+MATCH(F4708,OFFSET(Lists!$T$3,P4708-1,0,Q4708-P4708+1),0),0),6)</f>
        <v>#N/A</v>
      </c>
      <c r="S4708" s="36" t="e">
        <f ca="1">VLOOKUP(R4708,Lists!B:D,3,FALSE)</f>
        <v>#N/A</v>
      </c>
      <c r="T4708" s="36" t="str">
        <f>IF(F4708&lt;&gt;"",MATCH(R4708,'Maximum minutes'!B:B,0),"")</f>
        <v/>
      </c>
      <c r="U4708" s="36">
        <f ca="1">IF(F4708&lt;&gt;"",COUNTA(OFFSET('Maximum minutes'!$C$1,'Annexe A1 Cours'!T4708,0,1,50)),0)</f>
        <v>0</v>
      </c>
      <c r="V4708" s="37">
        <f ca="1">IFERROR(OFFSET('Maximum minutes'!$C$1,T4708+1,-1+MATCH(G4708,OFFSET('Maximum minutes'!$C$1,T4708-1,0,1,50),0)),0)</f>
        <v>0</v>
      </c>
      <c r="W4708" s="38">
        <f t="shared" ca="1" si="146"/>
        <v>0</v>
      </c>
    </row>
    <row r="4709" spans="1:23" s="36" customFormat="1" ht="18.75">
      <c r="A4709" s="34"/>
      <c r="B4709" s="39"/>
      <c r="C4709" s="39"/>
      <c r="D4709" s="35"/>
      <c r="E4709" s="40"/>
      <c r="F4709" s="39"/>
      <c r="G4709" s="39"/>
      <c r="H4709" s="39"/>
      <c r="I4709" s="34"/>
      <c r="J4709" s="34"/>
      <c r="K4709" s="34"/>
      <c r="L4709" s="34"/>
      <c r="M4709" s="43" t="str">
        <f ca="1">IFERROR(OFFSET('Maximum minutes'!$C$1,T4709,MATCH(IF(G4709&lt;&gt;"",G4709,F4709),OFFSET('Maximum minutes'!$C$1,T4709-1,0,1,U4709+1),0)-1)*IF(OR(ISNUMBER(J4709),J4709="sans examen"),1,0)*IF(W4709&lt;MinDate,1,0),"")</f>
        <v/>
      </c>
      <c r="N4709" s="36">
        <f t="shared" ca="1" si="147"/>
        <v>0</v>
      </c>
      <c r="O4709" s="36" t="e">
        <f ca="1">LEFT(OFFSET(Lists!$Q$2,MATCH(E4709,Lists!$R$3:$R$19,0),0),4)</f>
        <v>#N/A</v>
      </c>
      <c r="P4709" s="36" t="e">
        <f ca="1">MATCH(O4709,Lists!$S$2:$S$640,1)</f>
        <v>#N/A</v>
      </c>
      <c r="Q4709" s="36" t="e">
        <f ca="1">MATCH(LEFT(OFFSET(Lists!$Q$2,MATCH(E4709,Lists!$R$3:$R$19,0)+1,0),4),Lists!$S$3:$S$640,1)</f>
        <v>#N/A</v>
      </c>
      <c r="R4709" s="36" t="e">
        <f ca="1">LEFT(OFFSET(Lists!$S$2,P4709-1+MATCH(F4709,OFFSET(Lists!$T$3,P4709-1,0,Q4709-P4709+1),0),0),6)</f>
        <v>#N/A</v>
      </c>
      <c r="S4709" s="36" t="e">
        <f ca="1">VLOOKUP(R4709,Lists!B:D,3,FALSE)</f>
        <v>#N/A</v>
      </c>
      <c r="T4709" s="36" t="str">
        <f>IF(F4709&lt;&gt;"",MATCH(R4709,'Maximum minutes'!B:B,0),"")</f>
        <v/>
      </c>
      <c r="U4709" s="36">
        <f ca="1">IF(F4709&lt;&gt;"",COUNTA(OFFSET('Maximum minutes'!$C$1,'Annexe A1 Cours'!T4709,0,1,50)),0)</f>
        <v>0</v>
      </c>
      <c r="V4709" s="37">
        <f ca="1">IFERROR(OFFSET('Maximum minutes'!$C$1,T4709+1,-1+MATCH(G4709,OFFSET('Maximum minutes'!$C$1,T4709-1,0,1,50),0)),0)</f>
        <v>0</v>
      </c>
      <c r="W4709" s="38">
        <f t="shared" ca="1" si="146"/>
        <v>0</v>
      </c>
    </row>
    <row r="4710" spans="1:23" s="36" customFormat="1" ht="18.75">
      <c r="A4710" s="34"/>
      <c r="B4710" s="39"/>
      <c r="C4710" s="39"/>
      <c r="D4710" s="35"/>
      <c r="E4710" s="40"/>
      <c r="F4710" s="39"/>
      <c r="G4710" s="39"/>
      <c r="H4710" s="39"/>
      <c r="I4710" s="34"/>
      <c r="J4710" s="34"/>
      <c r="K4710" s="34"/>
      <c r="L4710" s="34"/>
      <c r="M4710" s="43" t="str">
        <f ca="1">IFERROR(OFFSET('Maximum minutes'!$C$1,T4710,MATCH(IF(G4710&lt;&gt;"",G4710,F4710),OFFSET('Maximum minutes'!$C$1,T4710-1,0,1,U4710+1),0)-1)*IF(OR(ISNUMBER(J4710),J4710="sans examen"),1,0)*IF(W4710&lt;MinDate,1,0),"")</f>
        <v/>
      </c>
      <c r="N4710" s="36">
        <f t="shared" ca="1" si="147"/>
        <v>0</v>
      </c>
      <c r="O4710" s="36" t="e">
        <f ca="1">LEFT(OFFSET(Lists!$Q$2,MATCH(E4710,Lists!$R$3:$R$19,0),0),4)</f>
        <v>#N/A</v>
      </c>
      <c r="P4710" s="36" t="e">
        <f ca="1">MATCH(O4710,Lists!$S$2:$S$640,1)</f>
        <v>#N/A</v>
      </c>
      <c r="Q4710" s="36" t="e">
        <f ca="1">MATCH(LEFT(OFFSET(Lists!$Q$2,MATCH(E4710,Lists!$R$3:$R$19,0)+1,0),4),Lists!$S$3:$S$640,1)</f>
        <v>#N/A</v>
      </c>
      <c r="R4710" s="36" t="e">
        <f ca="1">LEFT(OFFSET(Lists!$S$2,P4710-1+MATCH(F4710,OFFSET(Lists!$T$3,P4710-1,0,Q4710-P4710+1),0),0),6)</f>
        <v>#N/A</v>
      </c>
      <c r="S4710" s="36" t="e">
        <f ca="1">VLOOKUP(R4710,Lists!B:D,3,FALSE)</f>
        <v>#N/A</v>
      </c>
      <c r="T4710" s="36" t="str">
        <f>IF(F4710&lt;&gt;"",MATCH(R4710,'Maximum minutes'!B:B,0),"")</f>
        <v/>
      </c>
      <c r="U4710" s="36">
        <f ca="1">IF(F4710&lt;&gt;"",COUNTA(OFFSET('Maximum minutes'!$C$1,'Annexe A1 Cours'!T4710,0,1,50)),0)</f>
        <v>0</v>
      </c>
      <c r="V4710" s="37">
        <f ca="1">IFERROR(OFFSET('Maximum minutes'!$C$1,T4710+1,-1+MATCH(G4710,OFFSET('Maximum minutes'!$C$1,T4710-1,0,1,50),0)),0)</f>
        <v>0</v>
      </c>
      <c r="W4710" s="38">
        <f t="shared" ca="1" si="146"/>
        <v>0</v>
      </c>
    </row>
    <row r="4711" spans="1:23" s="36" customFormat="1" ht="18.75">
      <c r="A4711" s="34"/>
      <c r="B4711" s="39"/>
      <c r="C4711" s="39"/>
      <c r="D4711" s="35"/>
      <c r="E4711" s="40"/>
      <c r="F4711" s="39"/>
      <c r="G4711" s="39"/>
      <c r="H4711" s="39"/>
      <c r="I4711" s="34"/>
      <c r="J4711" s="34"/>
      <c r="K4711" s="34"/>
      <c r="L4711" s="34"/>
      <c r="M4711" s="43" t="str">
        <f ca="1">IFERROR(OFFSET('Maximum minutes'!$C$1,T4711,MATCH(IF(G4711&lt;&gt;"",G4711,F4711),OFFSET('Maximum minutes'!$C$1,T4711-1,0,1,U4711+1),0)-1)*IF(OR(ISNUMBER(J4711),J4711="sans examen"),1,0)*IF(W4711&lt;MinDate,1,0),"")</f>
        <v/>
      </c>
      <c r="N4711" s="36">
        <f t="shared" ca="1" si="147"/>
        <v>0</v>
      </c>
      <c r="O4711" s="36" t="e">
        <f ca="1">LEFT(OFFSET(Lists!$Q$2,MATCH(E4711,Lists!$R$3:$R$19,0),0),4)</f>
        <v>#N/A</v>
      </c>
      <c r="P4711" s="36" t="e">
        <f ca="1">MATCH(O4711,Lists!$S$2:$S$640,1)</f>
        <v>#N/A</v>
      </c>
      <c r="Q4711" s="36" t="e">
        <f ca="1">MATCH(LEFT(OFFSET(Lists!$Q$2,MATCH(E4711,Lists!$R$3:$R$19,0)+1,0),4),Lists!$S$3:$S$640,1)</f>
        <v>#N/A</v>
      </c>
      <c r="R4711" s="36" t="e">
        <f ca="1">LEFT(OFFSET(Lists!$S$2,P4711-1+MATCH(F4711,OFFSET(Lists!$T$3,P4711-1,0,Q4711-P4711+1),0),0),6)</f>
        <v>#N/A</v>
      </c>
      <c r="S4711" s="36" t="e">
        <f ca="1">VLOOKUP(R4711,Lists!B:D,3,FALSE)</f>
        <v>#N/A</v>
      </c>
      <c r="T4711" s="36" t="str">
        <f>IF(F4711&lt;&gt;"",MATCH(R4711,'Maximum minutes'!B:B,0),"")</f>
        <v/>
      </c>
      <c r="U4711" s="36">
        <f ca="1">IF(F4711&lt;&gt;"",COUNTA(OFFSET('Maximum minutes'!$C$1,'Annexe A1 Cours'!T4711,0,1,50)),0)</f>
        <v>0</v>
      </c>
      <c r="V4711" s="37">
        <f ca="1">IFERROR(OFFSET('Maximum minutes'!$C$1,T4711+1,-1+MATCH(G4711,OFFSET('Maximum minutes'!$C$1,T4711-1,0,1,50),0)),0)</f>
        <v>0</v>
      </c>
      <c r="W4711" s="38">
        <f t="shared" ca="1" si="146"/>
        <v>0</v>
      </c>
    </row>
    <row r="4712" spans="1:23" s="36" customFormat="1" ht="18.75">
      <c r="A4712" s="34"/>
      <c r="B4712" s="39"/>
      <c r="C4712" s="39"/>
      <c r="D4712" s="35"/>
      <c r="E4712" s="40"/>
      <c r="F4712" s="39"/>
      <c r="G4712" s="39"/>
      <c r="H4712" s="39"/>
      <c r="I4712" s="34"/>
      <c r="J4712" s="34"/>
      <c r="K4712" s="34"/>
      <c r="L4712" s="34"/>
      <c r="M4712" s="43" t="str">
        <f ca="1">IFERROR(OFFSET('Maximum minutes'!$C$1,T4712,MATCH(IF(G4712&lt;&gt;"",G4712,F4712),OFFSET('Maximum minutes'!$C$1,T4712-1,0,1,U4712+1),0)-1)*IF(OR(ISNUMBER(J4712),J4712="sans examen"),1,0)*IF(W4712&lt;MinDate,1,0),"")</f>
        <v/>
      </c>
      <c r="N4712" s="36">
        <f t="shared" ca="1" si="147"/>
        <v>0</v>
      </c>
      <c r="O4712" s="36" t="e">
        <f ca="1">LEFT(OFFSET(Lists!$Q$2,MATCH(E4712,Lists!$R$3:$R$19,0),0),4)</f>
        <v>#N/A</v>
      </c>
      <c r="P4712" s="36" t="e">
        <f ca="1">MATCH(O4712,Lists!$S$2:$S$640,1)</f>
        <v>#N/A</v>
      </c>
      <c r="Q4712" s="36" t="e">
        <f ca="1">MATCH(LEFT(OFFSET(Lists!$Q$2,MATCH(E4712,Lists!$R$3:$R$19,0)+1,0),4),Lists!$S$3:$S$640,1)</f>
        <v>#N/A</v>
      </c>
      <c r="R4712" s="36" t="e">
        <f ca="1">LEFT(OFFSET(Lists!$S$2,P4712-1+MATCH(F4712,OFFSET(Lists!$T$3,P4712-1,0,Q4712-P4712+1),0),0),6)</f>
        <v>#N/A</v>
      </c>
      <c r="S4712" s="36" t="e">
        <f ca="1">VLOOKUP(R4712,Lists!B:D,3,FALSE)</f>
        <v>#N/A</v>
      </c>
      <c r="T4712" s="36" t="str">
        <f>IF(F4712&lt;&gt;"",MATCH(R4712,'Maximum minutes'!B:B,0),"")</f>
        <v/>
      </c>
      <c r="U4712" s="36">
        <f ca="1">IF(F4712&lt;&gt;"",COUNTA(OFFSET('Maximum minutes'!$C$1,'Annexe A1 Cours'!T4712,0,1,50)),0)</f>
        <v>0</v>
      </c>
      <c r="V4712" s="37">
        <f ca="1">IFERROR(OFFSET('Maximum minutes'!$C$1,T4712+1,-1+MATCH(G4712,OFFSET('Maximum minutes'!$C$1,T4712-1,0,1,50),0)),0)</f>
        <v>0</v>
      </c>
      <c r="W4712" s="38">
        <f t="shared" ca="1" si="146"/>
        <v>0</v>
      </c>
    </row>
    <row r="4713" spans="1:23" s="36" customFormat="1" ht="18.75">
      <c r="A4713" s="34"/>
      <c r="B4713" s="39"/>
      <c r="C4713" s="39"/>
      <c r="D4713" s="35"/>
      <c r="E4713" s="40"/>
      <c r="F4713" s="39"/>
      <c r="G4713" s="39"/>
      <c r="H4713" s="39"/>
      <c r="I4713" s="34"/>
      <c r="J4713" s="34"/>
      <c r="K4713" s="34"/>
      <c r="L4713" s="34"/>
      <c r="M4713" s="43" t="str">
        <f ca="1">IFERROR(OFFSET('Maximum minutes'!$C$1,T4713,MATCH(IF(G4713&lt;&gt;"",G4713,F4713),OFFSET('Maximum minutes'!$C$1,T4713-1,0,1,U4713+1),0)-1)*IF(OR(ISNUMBER(J4713),J4713="sans examen"),1,0)*IF(W4713&lt;MinDate,1,0),"")</f>
        <v/>
      </c>
      <c r="N4713" s="36">
        <f t="shared" ca="1" si="147"/>
        <v>0</v>
      </c>
      <c r="O4713" s="36" t="e">
        <f ca="1">LEFT(OFFSET(Lists!$Q$2,MATCH(E4713,Lists!$R$3:$R$19,0),0),4)</f>
        <v>#N/A</v>
      </c>
      <c r="P4713" s="36" t="e">
        <f ca="1">MATCH(O4713,Lists!$S$2:$S$640,1)</f>
        <v>#N/A</v>
      </c>
      <c r="Q4713" s="36" t="e">
        <f ca="1">MATCH(LEFT(OFFSET(Lists!$Q$2,MATCH(E4713,Lists!$R$3:$R$19,0)+1,0),4),Lists!$S$3:$S$640,1)</f>
        <v>#N/A</v>
      </c>
      <c r="R4713" s="36" t="e">
        <f ca="1">LEFT(OFFSET(Lists!$S$2,P4713-1+MATCH(F4713,OFFSET(Lists!$T$3,P4713-1,0,Q4713-P4713+1),0),0),6)</f>
        <v>#N/A</v>
      </c>
      <c r="S4713" s="36" t="e">
        <f ca="1">VLOOKUP(R4713,Lists!B:D,3,FALSE)</f>
        <v>#N/A</v>
      </c>
      <c r="T4713" s="36" t="str">
        <f>IF(F4713&lt;&gt;"",MATCH(R4713,'Maximum minutes'!B:B,0),"")</f>
        <v/>
      </c>
      <c r="U4713" s="36">
        <f ca="1">IF(F4713&lt;&gt;"",COUNTA(OFFSET('Maximum minutes'!$C$1,'Annexe A1 Cours'!T4713,0,1,50)),0)</f>
        <v>0</v>
      </c>
      <c r="V4713" s="37">
        <f ca="1">IFERROR(OFFSET('Maximum minutes'!$C$1,T4713+1,-1+MATCH(G4713,OFFSET('Maximum minutes'!$C$1,T4713-1,0,1,50),0)),0)</f>
        <v>0</v>
      </c>
      <c r="W4713" s="38">
        <f t="shared" ca="1" si="146"/>
        <v>0</v>
      </c>
    </row>
    <row r="4714" spans="1:23" s="36" customFormat="1" ht="18.75">
      <c r="A4714" s="34"/>
      <c r="B4714" s="39"/>
      <c r="C4714" s="39"/>
      <c r="D4714" s="35"/>
      <c r="E4714" s="40"/>
      <c r="F4714" s="39"/>
      <c r="G4714" s="39"/>
      <c r="H4714" s="39"/>
      <c r="I4714" s="34"/>
      <c r="J4714" s="34"/>
      <c r="K4714" s="34"/>
      <c r="L4714" s="34"/>
      <c r="M4714" s="43" t="str">
        <f ca="1">IFERROR(OFFSET('Maximum minutes'!$C$1,T4714,MATCH(IF(G4714&lt;&gt;"",G4714,F4714),OFFSET('Maximum minutes'!$C$1,T4714-1,0,1,U4714+1),0)-1)*IF(OR(ISNUMBER(J4714),J4714="sans examen"),1,0)*IF(W4714&lt;MinDate,1,0),"")</f>
        <v/>
      </c>
      <c r="N4714" s="36">
        <f t="shared" ca="1" si="147"/>
        <v>0</v>
      </c>
      <c r="O4714" s="36" t="e">
        <f ca="1">LEFT(OFFSET(Lists!$Q$2,MATCH(E4714,Lists!$R$3:$R$19,0),0),4)</f>
        <v>#N/A</v>
      </c>
      <c r="P4714" s="36" t="e">
        <f ca="1">MATCH(O4714,Lists!$S$2:$S$640,1)</f>
        <v>#N/A</v>
      </c>
      <c r="Q4714" s="36" t="e">
        <f ca="1">MATCH(LEFT(OFFSET(Lists!$Q$2,MATCH(E4714,Lists!$R$3:$R$19,0)+1,0),4),Lists!$S$3:$S$640,1)</f>
        <v>#N/A</v>
      </c>
      <c r="R4714" s="36" t="e">
        <f ca="1">LEFT(OFFSET(Lists!$S$2,P4714-1+MATCH(F4714,OFFSET(Lists!$T$3,P4714-1,0,Q4714-P4714+1),0),0),6)</f>
        <v>#N/A</v>
      </c>
      <c r="S4714" s="36" t="e">
        <f ca="1">VLOOKUP(R4714,Lists!B:D,3,FALSE)</f>
        <v>#N/A</v>
      </c>
      <c r="T4714" s="36" t="str">
        <f>IF(F4714&lt;&gt;"",MATCH(R4714,'Maximum minutes'!B:B,0),"")</f>
        <v/>
      </c>
      <c r="U4714" s="36">
        <f ca="1">IF(F4714&lt;&gt;"",COUNTA(OFFSET('Maximum minutes'!$C$1,'Annexe A1 Cours'!T4714,0,1,50)),0)</f>
        <v>0</v>
      </c>
      <c r="V4714" s="37">
        <f ca="1">IFERROR(OFFSET('Maximum minutes'!$C$1,T4714+1,-1+MATCH(G4714,OFFSET('Maximum minutes'!$C$1,T4714-1,0,1,50),0)),0)</f>
        <v>0</v>
      </c>
      <c r="W4714" s="38">
        <f t="shared" ca="1" si="146"/>
        <v>0</v>
      </c>
    </row>
    <row r="4715" spans="1:23" s="36" customFormat="1" ht="18.75">
      <c r="A4715" s="34"/>
      <c r="B4715" s="39"/>
      <c r="C4715" s="39"/>
      <c r="D4715" s="35"/>
      <c r="E4715" s="40"/>
      <c r="F4715" s="39"/>
      <c r="G4715" s="39"/>
      <c r="H4715" s="39"/>
      <c r="I4715" s="34"/>
      <c r="J4715" s="34"/>
      <c r="K4715" s="34"/>
      <c r="L4715" s="34"/>
      <c r="M4715" s="43" t="str">
        <f ca="1">IFERROR(OFFSET('Maximum minutes'!$C$1,T4715,MATCH(IF(G4715&lt;&gt;"",G4715,F4715),OFFSET('Maximum minutes'!$C$1,T4715-1,0,1,U4715+1),0)-1)*IF(OR(ISNUMBER(J4715),J4715="sans examen"),1,0)*IF(W4715&lt;MinDate,1,0),"")</f>
        <v/>
      </c>
      <c r="N4715" s="36">
        <f t="shared" ca="1" si="147"/>
        <v>0</v>
      </c>
      <c r="O4715" s="36" t="e">
        <f ca="1">LEFT(OFFSET(Lists!$Q$2,MATCH(E4715,Lists!$R$3:$R$19,0),0),4)</f>
        <v>#N/A</v>
      </c>
      <c r="P4715" s="36" t="e">
        <f ca="1">MATCH(O4715,Lists!$S$2:$S$640,1)</f>
        <v>#N/A</v>
      </c>
      <c r="Q4715" s="36" t="e">
        <f ca="1">MATCH(LEFT(OFFSET(Lists!$Q$2,MATCH(E4715,Lists!$R$3:$R$19,0)+1,0),4),Lists!$S$3:$S$640,1)</f>
        <v>#N/A</v>
      </c>
      <c r="R4715" s="36" t="e">
        <f ca="1">LEFT(OFFSET(Lists!$S$2,P4715-1+MATCH(F4715,OFFSET(Lists!$T$3,P4715-1,0,Q4715-P4715+1),0),0),6)</f>
        <v>#N/A</v>
      </c>
      <c r="S4715" s="36" t="e">
        <f ca="1">VLOOKUP(R4715,Lists!B:D,3,FALSE)</f>
        <v>#N/A</v>
      </c>
      <c r="T4715" s="36" t="str">
        <f>IF(F4715&lt;&gt;"",MATCH(R4715,'Maximum minutes'!B:B,0),"")</f>
        <v/>
      </c>
      <c r="U4715" s="36">
        <f ca="1">IF(F4715&lt;&gt;"",COUNTA(OFFSET('Maximum minutes'!$C$1,'Annexe A1 Cours'!T4715,0,1,50)),0)</f>
        <v>0</v>
      </c>
      <c r="V4715" s="37">
        <f ca="1">IFERROR(OFFSET('Maximum minutes'!$C$1,T4715+1,-1+MATCH(G4715,OFFSET('Maximum minutes'!$C$1,T4715-1,0,1,50),0)),0)</f>
        <v>0</v>
      </c>
      <c r="W4715" s="38">
        <f t="shared" ca="1" si="146"/>
        <v>0</v>
      </c>
    </row>
    <row r="4716" spans="1:23" s="36" customFormat="1" ht="18.75">
      <c r="A4716" s="34"/>
      <c r="B4716" s="39"/>
      <c r="C4716" s="39"/>
      <c r="D4716" s="35"/>
      <c r="E4716" s="40"/>
      <c r="F4716" s="39"/>
      <c r="G4716" s="39"/>
      <c r="H4716" s="39"/>
      <c r="I4716" s="34"/>
      <c r="J4716" s="34"/>
      <c r="K4716" s="34"/>
      <c r="L4716" s="34"/>
      <c r="M4716" s="43" t="str">
        <f ca="1">IFERROR(OFFSET('Maximum minutes'!$C$1,T4716,MATCH(IF(G4716&lt;&gt;"",G4716,F4716),OFFSET('Maximum minutes'!$C$1,T4716-1,0,1,U4716+1),0)-1)*IF(OR(ISNUMBER(J4716),J4716="sans examen"),1,0)*IF(W4716&lt;MinDate,1,0),"")</f>
        <v/>
      </c>
      <c r="N4716" s="36">
        <f t="shared" ca="1" si="147"/>
        <v>0</v>
      </c>
      <c r="O4716" s="36" t="e">
        <f ca="1">LEFT(OFFSET(Lists!$Q$2,MATCH(E4716,Lists!$R$3:$R$19,0),0),4)</f>
        <v>#N/A</v>
      </c>
      <c r="P4716" s="36" t="e">
        <f ca="1">MATCH(O4716,Lists!$S$2:$S$640,1)</f>
        <v>#N/A</v>
      </c>
      <c r="Q4716" s="36" t="e">
        <f ca="1">MATCH(LEFT(OFFSET(Lists!$Q$2,MATCH(E4716,Lists!$R$3:$R$19,0)+1,0),4),Lists!$S$3:$S$640,1)</f>
        <v>#N/A</v>
      </c>
      <c r="R4716" s="36" t="e">
        <f ca="1">LEFT(OFFSET(Lists!$S$2,P4716-1+MATCH(F4716,OFFSET(Lists!$T$3,P4716-1,0,Q4716-P4716+1),0),0),6)</f>
        <v>#N/A</v>
      </c>
      <c r="S4716" s="36" t="e">
        <f ca="1">VLOOKUP(R4716,Lists!B:D,3,FALSE)</f>
        <v>#N/A</v>
      </c>
      <c r="T4716" s="36" t="str">
        <f>IF(F4716&lt;&gt;"",MATCH(R4716,'Maximum minutes'!B:B,0),"")</f>
        <v/>
      </c>
      <c r="U4716" s="36">
        <f ca="1">IF(F4716&lt;&gt;"",COUNTA(OFFSET('Maximum minutes'!$C$1,'Annexe A1 Cours'!T4716,0,1,50)),0)</f>
        <v>0</v>
      </c>
      <c r="V4716" s="37">
        <f ca="1">IFERROR(OFFSET('Maximum minutes'!$C$1,T4716+1,-1+MATCH(G4716,OFFSET('Maximum minutes'!$C$1,T4716-1,0,1,50),0)),0)</f>
        <v>0</v>
      </c>
      <c r="W4716" s="38">
        <f t="shared" ca="1" si="146"/>
        <v>0</v>
      </c>
    </row>
    <row r="4717" spans="1:23" s="36" customFormat="1" ht="18.75">
      <c r="A4717" s="34"/>
      <c r="B4717" s="39"/>
      <c r="C4717" s="39"/>
      <c r="D4717" s="35"/>
      <c r="E4717" s="40"/>
      <c r="F4717" s="39"/>
      <c r="G4717" s="39"/>
      <c r="H4717" s="39"/>
      <c r="I4717" s="34"/>
      <c r="J4717" s="34"/>
      <c r="K4717" s="34"/>
      <c r="L4717" s="34"/>
      <c r="M4717" s="43" t="str">
        <f ca="1">IFERROR(OFFSET('Maximum minutes'!$C$1,T4717,MATCH(IF(G4717&lt;&gt;"",G4717,F4717),OFFSET('Maximum minutes'!$C$1,T4717-1,0,1,U4717+1),0)-1)*IF(OR(ISNUMBER(J4717),J4717="sans examen"),1,0)*IF(W4717&lt;MinDate,1,0),"")</f>
        <v/>
      </c>
      <c r="N4717" s="36">
        <f t="shared" ca="1" si="147"/>
        <v>0</v>
      </c>
      <c r="O4717" s="36" t="e">
        <f ca="1">LEFT(OFFSET(Lists!$Q$2,MATCH(E4717,Lists!$R$3:$R$19,0),0),4)</f>
        <v>#N/A</v>
      </c>
      <c r="P4717" s="36" t="e">
        <f ca="1">MATCH(O4717,Lists!$S$2:$S$640,1)</f>
        <v>#N/A</v>
      </c>
      <c r="Q4717" s="36" t="e">
        <f ca="1">MATCH(LEFT(OFFSET(Lists!$Q$2,MATCH(E4717,Lists!$R$3:$R$19,0)+1,0),4),Lists!$S$3:$S$640,1)</f>
        <v>#N/A</v>
      </c>
      <c r="R4717" s="36" t="e">
        <f ca="1">LEFT(OFFSET(Lists!$S$2,P4717-1+MATCH(F4717,OFFSET(Lists!$T$3,P4717-1,0,Q4717-P4717+1),0),0),6)</f>
        <v>#N/A</v>
      </c>
      <c r="S4717" s="36" t="e">
        <f ca="1">VLOOKUP(R4717,Lists!B:D,3,FALSE)</f>
        <v>#N/A</v>
      </c>
      <c r="T4717" s="36" t="str">
        <f>IF(F4717&lt;&gt;"",MATCH(R4717,'Maximum minutes'!B:B,0),"")</f>
        <v/>
      </c>
      <c r="U4717" s="36">
        <f ca="1">IF(F4717&lt;&gt;"",COUNTA(OFFSET('Maximum minutes'!$C$1,'Annexe A1 Cours'!T4717,0,1,50)),0)</f>
        <v>0</v>
      </c>
      <c r="V4717" s="37">
        <f ca="1">IFERROR(OFFSET('Maximum minutes'!$C$1,T4717+1,-1+MATCH(G4717,OFFSET('Maximum minutes'!$C$1,T4717-1,0,1,50),0)),0)</f>
        <v>0</v>
      </c>
      <c r="W4717" s="38">
        <f t="shared" ca="1" si="146"/>
        <v>0</v>
      </c>
    </row>
    <row r="4718" spans="1:23" s="36" customFormat="1" ht="18.75">
      <c r="A4718" s="34"/>
      <c r="B4718" s="39"/>
      <c r="C4718" s="39"/>
      <c r="D4718" s="35"/>
      <c r="E4718" s="40"/>
      <c r="F4718" s="39"/>
      <c r="G4718" s="39"/>
      <c r="H4718" s="39"/>
      <c r="I4718" s="34"/>
      <c r="J4718" s="34"/>
      <c r="K4718" s="34"/>
      <c r="L4718" s="34"/>
      <c r="M4718" s="43" t="str">
        <f ca="1">IFERROR(OFFSET('Maximum minutes'!$C$1,T4718,MATCH(IF(G4718&lt;&gt;"",G4718,F4718),OFFSET('Maximum minutes'!$C$1,T4718-1,0,1,U4718+1),0)-1)*IF(OR(ISNUMBER(J4718),J4718="sans examen"),1,0)*IF(W4718&lt;MinDate,1,0),"")</f>
        <v/>
      </c>
      <c r="N4718" s="36">
        <f t="shared" ca="1" si="147"/>
        <v>0</v>
      </c>
      <c r="O4718" s="36" t="e">
        <f ca="1">LEFT(OFFSET(Lists!$Q$2,MATCH(E4718,Lists!$R$3:$R$19,0),0),4)</f>
        <v>#N/A</v>
      </c>
      <c r="P4718" s="36" t="e">
        <f ca="1">MATCH(O4718,Lists!$S$2:$S$640,1)</f>
        <v>#N/A</v>
      </c>
      <c r="Q4718" s="36" t="e">
        <f ca="1">MATCH(LEFT(OFFSET(Lists!$Q$2,MATCH(E4718,Lists!$R$3:$R$19,0)+1,0),4),Lists!$S$3:$S$640,1)</f>
        <v>#N/A</v>
      </c>
      <c r="R4718" s="36" t="e">
        <f ca="1">LEFT(OFFSET(Lists!$S$2,P4718-1+MATCH(F4718,OFFSET(Lists!$T$3,P4718-1,0,Q4718-P4718+1),0),0),6)</f>
        <v>#N/A</v>
      </c>
      <c r="S4718" s="36" t="e">
        <f ca="1">VLOOKUP(R4718,Lists!B:D,3,FALSE)</f>
        <v>#N/A</v>
      </c>
      <c r="T4718" s="36" t="str">
        <f>IF(F4718&lt;&gt;"",MATCH(R4718,'Maximum minutes'!B:B,0),"")</f>
        <v/>
      </c>
      <c r="U4718" s="36">
        <f ca="1">IF(F4718&lt;&gt;"",COUNTA(OFFSET('Maximum minutes'!$C$1,'Annexe A1 Cours'!T4718,0,1,50)),0)</f>
        <v>0</v>
      </c>
      <c r="V4718" s="37">
        <f ca="1">IFERROR(OFFSET('Maximum minutes'!$C$1,T4718+1,-1+MATCH(G4718,OFFSET('Maximum minutes'!$C$1,T4718-1,0,1,50),0)),0)</f>
        <v>0</v>
      </c>
      <c r="W4718" s="38">
        <f t="shared" ca="1" si="146"/>
        <v>0</v>
      </c>
    </row>
    <row r="4719" spans="1:23" s="36" customFormat="1" ht="18.75">
      <c r="A4719" s="34"/>
      <c r="B4719" s="39"/>
      <c r="C4719" s="39"/>
      <c r="D4719" s="35"/>
      <c r="E4719" s="40"/>
      <c r="F4719" s="39"/>
      <c r="G4719" s="39"/>
      <c r="H4719" s="39"/>
      <c r="I4719" s="34"/>
      <c r="J4719" s="34"/>
      <c r="K4719" s="34"/>
      <c r="L4719" s="34"/>
      <c r="M4719" s="43" t="str">
        <f ca="1">IFERROR(OFFSET('Maximum minutes'!$C$1,T4719,MATCH(IF(G4719&lt;&gt;"",G4719,F4719),OFFSET('Maximum minutes'!$C$1,T4719-1,0,1,U4719+1),0)-1)*IF(OR(ISNUMBER(J4719),J4719="sans examen"),1,0)*IF(W4719&lt;MinDate,1,0),"")</f>
        <v/>
      </c>
      <c r="N4719" s="36">
        <f t="shared" ca="1" si="147"/>
        <v>0</v>
      </c>
      <c r="O4719" s="36" t="e">
        <f ca="1">LEFT(OFFSET(Lists!$Q$2,MATCH(E4719,Lists!$R$3:$R$19,0),0),4)</f>
        <v>#N/A</v>
      </c>
      <c r="P4719" s="36" t="e">
        <f ca="1">MATCH(O4719,Lists!$S$2:$S$640,1)</f>
        <v>#N/A</v>
      </c>
      <c r="Q4719" s="36" t="e">
        <f ca="1">MATCH(LEFT(OFFSET(Lists!$Q$2,MATCH(E4719,Lists!$R$3:$R$19,0)+1,0),4),Lists!$S$3:$S$640,1)</f>
        <v>#N/A</v>
      </c>
      <c r="R4719" s="36" t="e">
        <f ca="1">LEFT(OFFSET(Lists!$S$2,P4719-1+MATCH(F4719,OFFSET(Lists!$T$3,P4719-1,0,Q4719-P4719+1),0),0),6)</f>
        <v>#N/A</v>
      </c>
      <c r="S4719" s="36" t="e">
        <f ca="1">VLOOKUP(R4719,Lists!B:D,3,FALSE)</f>
        <v>#N/A</v>
      </c>
      <c r="T4719" s="36" t="str">
        <f>IF(F4719&lt;&gt;"",MATCH(R4719,'Maximum minutes'!B:B,0),"")</f>
        <v/>
      </c>
      <c r="U4719" s="36">
        <f ca="1">IF(F4719&lt;&gt;"",COUNTA(OFFSET('Maximum minutes'!$C$1,'Annexe A1 Cours'!T4719,0,1,50)),0)</f>
        <v>0</v>
      </c>
      <c r="V4719" s="37">
        <f ca="1">IFERROR(OFFSET('Maximum minutes'!$C$1,T4719+1,-1+MATCH(G4719,OFFSET('Maximum minutes'!$C$1,T4719-1,0,1,50),0)),0)</f>
        <v>0</v>
      </c>
      <c r="W4719" s="38">
        <f t="shared" ca="1" si="146"/>
        <v>0</v>
      </c>
    </row>
    <row r="4720" spans="1:23" s="36" customFormat="1" ht="18.75">
      <c r="A4720" s="34"/>
      <c r="B4720" s="39"/>
      <c r="C4720" s="39"/>
      <c r="D4720" s="35"/>
      <c r="E4720" s="40"/>
      <c r="F4720" s="39"/>
      <c r="G4720" s="39"/>
      <c r="H4720" s="39"/>
      <c r="I4720" s="34"/>
      <c r="J4720" s="34"/>
      <c r="K4720" s="34"/>
      <c r="L4720" s="34"/>
      <c r="M4720" s="43" t="str">
        <f ca="1">IFERROR(OFFSET('Maximum minutes'!$C$1,T4720,MATCH(IF(G4720&lt;&gt;"",G4720,F4720),OFFSET('Maximum minutes'!$C$1,T4720-1,0,1,U4720+1),0)-1)*IF(OR(ISNUMBER(J4720),J4720="sans examen"),1,0)*IF(W4720&lt;MinDate,1,0),"")</f>
        <v/>
      </c>
      <c r="N4720" s="36">
        <f t="shared" ca="1" si="147"/>
        <v>0</v>
      </c>
      <c r="O4720" s="36" t="e">
        <f ca="1">LEFT(OFFSET(Lists!$Q$2,MATCH(E4720,Lists!$R$3:$R$19,0),0),4)</f>
        <v>#N/A</v>
      </c>
      <c r="P4720" s="36" t="e">
        <f ca="1">MATCH(O4720,Lists!$S$2:$S$640,1)</f>
        <v>#N/A</v>
      </c>
      <c r="Q4720" s="36" t="e">
        <f ca="1">MATCH(LEFT(OFFSET(Lists!$Q$2,MATCH(E4720,Lists!$R$3:$R$19,0)+1,0),4),Lists!$S$3:$S$640,1)</f>
        <v>#N/A</v>
      </c>
      <c r="R4720" s="36" t="e">
        <f ca="1">LEFT(OFFSET(Lists!$S$2,P4720-1+MATCH(F4720,OFFSET(Lists!$T$3,P4720-1,0,Q4720-P4720+1),0),0),6)</f>
        <v>#N/A</v>
      </c>
      <c r="S4720" s="36" t="e">
        <f ca="1">VLOOKUP(R4720,Lists!B:D,3,FALSE)</f>
        <v>#N/A</v>
      </c>
      <c r="T4720" s="36" t="str">
        <f>IF(F4720&lt;&gt;"",MATCH(R4720,'Maximum minutes'!B:B,0),"")</f>
        <v/>
      </c>
      <c r="U4720" s="36">
        <f ca="1">IF(F4720&lt;&gt;"",COUNTA(OFFSET('Maximum minutes'!$C$1,'Annexe A1 Cours'!T4720,0,1,50)),0)</f>
        <v>0</v>
      </c>
      <c r="V4720" s="37">
        <f ca="1">IFERROR(OFFSET('Maximum minutes'!$C$1,T4720+1,-1+MATCH(G4720,OFFSET('Maximum minutes'!$C$1,T4720-1,0,1,50),0)),0)</f>
        <v>0</v>
      </c>
      <c r="W4720" s="38">
        <f t="shared" ca="1" si="146"/>
        <v>0</v>
      </c>
    </row>
    <row r="4721" spans="1:23" s="36" customFormat="1" ht="18.75">
      <c r="A4721" s="34"/>
      <c r="B4721" s="39"/>
      <c r="C4721" s="39"/>
      <c r="D4721" s="35"/>
      <c r="E4721" s="40"/>
      <c r="F4721" s="39"/>
      <c r="G4721" s="39"/>
      <c r="H4721" s="39"/>
      <c r="I4721" s="34"/>
      <c r="J4721" s="34"/>
      <c r="K4721" s="34"/>
      <c r="L4721" s="34"/>
      <c r="M4721" s="43" t="str">
        <f ca="1">IFERROR(OFFSET('Maximum minutes'!$C$1,T4721,MATCH(IF(G4721&lt;&gt;"",G4721,F4721),OFFSET('Maximum minutes'!$C$1,T4721-1,0,1,U4721+1),0)-1)*IF(OR(ISNUMBER(J4721),J4721="sans examen"),1,0)*IF(W4721&lt;MinDate,1,0),"")</f>
        <v/>
      </c>
      <c r="N4721" s="36">
        <f t="shared" ca="1" si="147"/>
        <v>0</v>
      </c>
      <c r="O4721" s="36" t="e">
        <f ca="1">LEFT(OFFSET(Lists!$Q$2,MATCH(E4721,Lists!$R$3:$R$19,0),0),4)</f>
        <v>#N/A</v>
      </c>
      <c r="P4721" s="36" t="e">
        <f ca="1">MATCH(O4721,Lists!$S$2:$S$640,1)</f>
        <v>#N/A</v>
      </c>
      <c r="Q4721" s="36" t="e">
        <f ca="1">MATCH(LEFT(OFFSET(Lists!$Q$2,MATCH(E4721,Lists!$R$3:$R$19,0)+1,0),4),Lists!$S$3:$S$640,1)</f>
        <v>#N/A</v>
      </c>
      <c r="R4721" s="36" t="e">
        <f ca="1">LEFT(OFFSET(Lists!$S$2,P4721-1+MATCH(F4721,OFFSET(Lists!$T$3,P4721-1,0,Q4721-P4721+1),0),0),6)</f>
        <v>#N/A</v>
      </c>
      <c r="S4721" s="36" t="e">
        <f ca="1">VLOOKUP(R4721,Lists!B:D,3,FALSE)</f>
        <v>#N/A</v>
      </c>
      <c r="T4721" s="36" t="str">
        <f>IF(F4721&lt;&gt;"",MATCH(R4721,'Maximum minutes'!B:B,0),"")</f>
        <v/>
      </c>
      <c r="U4721" s="36">
        <f ca="1">IF(F4721&lt;&gt;"",COUNTA(OFFSET('Maximum minutes'!$C$1,'Annexe A1 Cours'!T4721,0,1,50)),0)</f>
        <v>0</v>
      </c>
      <c r="V4721" s="37">
        <f ca="1">IFERROR(OFFSET('Maximum minutes'!$C$1,T4721+1,-1+MATCH(G4721,OFFSET('Maximum minutes'!$C$1,T4721-1,0,1,50),0)),0)</f>
        <v>0</v>
      </c>
      <c r="W4721" s="38">
        <f t="shared" ca="1" si="146"/>
        <v>0</v>
      </c>
    </row>
    <row r="4722" spans="1:23" s="36" customFormat="1" ht="18.75">
      <c r="A4722" s="34"/>
      <c r="B4722" s="39"/>
      <c r="C4722" s="39"/>
      <c r="D4722" s="35"/>
      <c r="E4722" s="40"/>
      <c r="F4722" s="39"/>
      <c r="G4722" s="39"/>
      <c r="H4722" s="39"/>
      <c r="I4722" s="34"/>
      <c r="J4722" s="34"/>
      <c r="K4722" s="34"/>
      <c r="L4722" s="34"/>
      <c r="M4722" s="43" t="str">
        <f ca="1">IFERROR(OFFSET('Maximum minutes'!$C$1,T4722,MATCH(IF(G4722&lt;&gt;"",G4722,F4722),OFFSET('Maximum minutes'!$C$1,T4722-1,0,1,U4722+1),0)-1)*IF(OR(ISNUMBER(J4722),J4722="sans examen"),1,0)*IF(W4722&lt;MinDate,1,0),"")</f>
        <v/>
      </c>
      <c r="N4722" s="36">
        <f t="shared" ca="1" si="147"/>
        <v>0</v>
      </c>
      <c r="O4722" s="36" t="e">
        <f ca="1">LEFT(OFFSET(Lists!$Q$2,MATCH(E4722,Lists!$R$3:$R$19,0),0),4)</f>
        <v>#N/A</v>
      </c>
      <c r="P4722" s="36" t="e">
        <f ca="1">MATCH(O4722,Lists!$S$2:$S$640,1)</f>
        <v>#N/A</v>
      </c>
      <c r="Q4722" s="36" t="e">
        <f ca="1">MATCH(LEFT(OFFSET(Lists!$Q$2,MATCH(E4722,Lists!$R$3:$R$19,0)+1,0),4),Lists!$S$3:$S$640,1)</f>
        <v>#N/A</v>
      </c>
      <c r="R4722" s="36" t="e">
        <f ca="1">LEFT(OFFSET(Lists!$S$2,P4722-1+MATCH(F4722,OFFSET(Lists!$T$3,P4722-1,0,Q4722-P4722+1),0),0),6)</f>
        <v>#N/A</v>
      </c>
      <c r="S4722" s="36" t="e">
        <f ca="1">VLOOKUP(R4722,Lists!B:D,3,FALSE)</f>
        <v>#N/A</v>
      </c>
      <c r="T4722" s="36" t="str">
        <f>IF(F4722&lt;&gt;"",MATCH(R4722,'Maximum minutes'!B:B,0),"")</f>
        <v/>
      </c>
      <c r="U4722" s="36">
        <f ca="1">IF(F4722&lt;&gt;"",COUNTA(OFFSET('Maximum minutes'!$C$1,'Annexe A1 Cours'!T4722,0,1,50)),0)</f>
        <v>0</v>
      </c>
      <c r="V4722" s="37">
        <f ca="1">IFERROR(OFFSET('Maximum minutes'!$C$1,T4722+1,-1+MATCH(G4722,OFFSET('Maximum minutes'!$C$1,T4722-1,0,1,50),0)),0)</f>
        <v>0</v>
      </c>
      <c r="W4722" s="38">
        <f t="shared" ca="1" si="146"/>
        <v>0</v>
      </c>
    </row>
    <row r="4723" spans="1:23" s="36" customFormat="1" ht="18.75">
      <c r="A4723" s="34"/>
      <c r="B4723" s="39"/>
      <c r="C4723" s="39"/>
      <c r="D4723" s="35"/>
      <c r="E4723" s="40"/>
      <c r="F4723" s="39"/>
      <c r="G4723" s="39"/>
      <c r="H4723" s="39"/>
      <c r="I4723" s="34"/>
      <c r="J4723" s="34"/>
      <c r="K4723" s="34"/>
      <c r="L4723" s="34"/>
      <c r="M4723" s="43" t="str">
        <f ca="1">IFERROR(OFFSET('Maximum minutes'!$C$1,T4723,MATCH(IF(G4723&lt;&gt;"",G4723,F4723),OFFSET('Maximum minutes'!$C$1,T4723-1,0,1,U4723+1),0)-1)*IF(OR(ISNUMBER(J4723),J4723="sans examen"),1,0)*IF(W4723&lt;MinDate,1,0),"")</f>
        <v/>
      </c>
      <c r="N4723" s="36">
        <f t="shared" ca="1" si="147"/>
        <v>0</v>
      </c>
      <c r="O4723" s="36" t="e">
        <f ca="1">LEFT(OFFSET(Lists!$Q$2,MATCH(E4723,Lists!$R$3:$R$19,0),0),4)</f>
        <v>#N/A</v>
      </c>
      <c r="P4723" s="36" t="e">
        <f ca="1">MATCH(O4723,Lists!$S$2:$S$640,1)</f>
        <v>#N/A</v>
      </c>
      <c r="Q4723" s="36" t="e">
        <f ca="1">MATCH(LEFT(OFFSET(Lists!$Q$2,MATCH(E4723,Lists!$R$3:$R$19,0)+1,0),4),Lists!$S$3:$S$640,1)</f>
        <v>#N/A</v>
      </c>
      <c r="R4723" s="36" t="e">
        <f ca="1">LEFT(OFFSET(Lists!$S$2,P4723-1+MATCH(F4723,OFFSET(Lists!$T$3,P4723-1,0,Q4723-P4723+1),0),0),6)</f>
        <v>#N/A</v>
      </c>
      <c r="S4723" s="36" t="e">
        <f ca="1">VLOOKUP(R4723,Lists!B:D,3,FALSE)</f>
        <v>#N/A</v>
      </c>
      <c r="T4723" s="36" t="str">
        <f>IF(F4723&lt;&gt;"",MATCH(R4723,'Maximum minutes'!B:B,0),"")</f>
        <v/>
      </c>
      <c r="U4723" s="36">
        <f ca="1">IF(F4723&lt;&gt;"",COUNTA(OFFSET('Maximum minutes'!$C$1,'Annexe A1 Cours'!T4723,0,1,50)),0)</f>
        <v>0</v>
      </c>
      <c r="V4723" s="37">
        <f ca="1">IFERROR(OFFSET('Maximum minutes'!$C$1,T4723+1,-1+MATCH(G4723,OFFSET('Maximum minutes'!$C$1,T4723-1,0,1,50),0)),0)</f>
        <v>0</v>
      </c>
      <c r="W4723" s="38">
        <f t="shared" ca="1" si="146"/>
        <v>0</v>
      </c>
    </row>
    <row r="4724" spans="1:23" s="36" customFormat="1" ht="18.75">
      <c r="A4724" s="34"/>
      <c r="B4724" s="39"/>
      <c r="C4724" s="39"/>
      <c r="D4724" s="35"/>
      <c r="E4724" s="40"/>
      <c r="F4724" s="39"/>
      <c r="G4724" s="39"/>
      <c r="H4724" s="39"/>
      <c r="I4724" s="34"/>
      <c r="J4724" s="34"/>
      <c r="K4724" s="34"/>
      <c r="L4724" s="34"/>
      <c r="M4724" s="43" t="str">
        <f ca="1">IFERROR(OFFSET('Maximum minutes'!$C$1,T4724,MATCH(IF(G4724&lt;&gt;"",G4724,F4724),OFFSET('Maximum minutes'!$C$1,T4724-1,0,1,U4724+1),0)-1)*IF(OR(ISNUMBER(J4724),J4724="sans examen"),1,0)*IF(W4724&lt;MinDate,1,0),"")</f>
        <v/>
      </c>
      <c r="N4724" s="36">
        <f t="shared" ca="1" si="147"/>
        <v>0</v>
      </c>
      <c r="O4724" s="36" t="e">
        <f ca="1">LEFT(OFFSET(Lists!$Q$2,MATCH(E4724,Lists!$R$3:$R$19,0),0),4)</f>
        <v>#N/A</v>
      </c>
      <c r="P4724" s="36" t="e">
        <f ca="1">MATCH(O4724,Lists!$S$2:$S$640,1)</f>
        <v>#N/A</v>
      </c>
      <c r="Q4724" s="36" t="e">
        <f ca="1">MATCH(LEFT(OFFSET(Lists!$Q$2,MATCH(E4724,Lists!$R$3:$R$19,0)+1,0),4),Lists!$S$3:$S$640,1)</f>
        <v>#N/A</v>
      </c>
      <c r="R4724" s="36" t="e">
        <f ca="1">LEFT(OFFSET(Lists!$S$2,P4724-1+MATCH(F4724,OFFSET(Lists!$T$3,P4724-1,0,Q4724-P4724+1),0),0),6)</f>
        <v>#N/A</v>
      </c>
      <c r="S4724" s="36" t="e">
        <f ca="1">VLOOKUP(R4724,Lists!B:D,3,FALSE)</f>
        <v>#N/A</v>
      </c>
      <c r="T4724" s="36" t="str">
        <f>IF(F4724&lt;&gt;"",MATCH(R4724,'Maximum minutes'!B:B,0),"")</f>
        <v/>
      </c>
      <c r="U4724" s="36">
        <f ca="1">IF(F4724&lt;&gt;"",COUNTA(OFFSET('Maximum minutes'!$C$1,'Annexe A1 Cours'!T4724,0,1,50)),0)</f>
        <v>0</v>
      </c>
      <c r="V4724" s="37">
        <f ca="1">IFERROR(OFFSET('Maximum minutes'!$C$1,T4724+1,-1+MATCH(G4724,OFFSET('Maximum minutes'!$C$1,T4724-1,0,1,50),0)),0)</f>
        <v>0</v>
      </c>
      <c r="W4724" s="38">
        <f t="shared" ca="1" si="146"/>
        <v>0</v>
      </c>
    </row>
    <row r="4725" spans="1:23" s="36" customFormat="1" ht="18.75">
      <c r="A4725" s="34"/>
      <c r="B4725" s="39"/>
      <c r="C4725" s="39"/>
      <c r="D4725" s="35"/>
      <c r="E4725" s="40"/>
      <c r="F4725" s="39"/>
      <c r="G4725" s="39"/>
      <c r="H4725" s="39"/>
      <c r="I4725" s="34"/>
      <c r="J4725" s="34"/>
      <c r="K4725" s="34"/>
      <c r="L4725" s="34"/>
      <c r="M4725" s="43" t="str">
        <f ca="1">IFERROR(OFFSET('Maximum minutes'!$C$1,T4725,MATCH(IF(G4725&lt;&gt;"",G4725,F4725),OFFSET('Maximum minutes'!$C$1,T4725-1,0,1,U4725+1),0)-1)*IF(OR(ISNUMBER(J4725),J4725="sans examen"),1,0)*IF(W4725&lt;MinDate,1,0),"")</f>
        <v/>
      </c>
      <c r="N4725" s="36">
        <f t="shared" ca="1" si="147"/>
        <v>0</v>
      </c>
      <c r="O4725" s="36" t="e">
        <f ca="1">LEFT(OFFSET(Lists!$Q$2,MATCH(E4725,Lists!$R$3:$R$19,0),0),4)</f>
        <v>#N/A</v>
      </c>
      <c r="P4725" s="36" t="e">
        <f ca="1">MATCH(O4725,Lists!$S$2:$S$640,1)</f>
        <v>#N/A</v>
      </c>
      <c r="Q4725" s="36" t="e">
        <f ca="1">MATCH(LEFT(OFFSET(Lists!$Q$2,MATCH(E4725,Lists!$R$3:$R$19,0)+1,0),4),Lists!$S$3:$S$640,1)</f>
        <v>#N/A</v>
      </c>
      <c r="R4725" s="36" t="e">
        <f ca="1">LEFT(OFFSET(Lists!$S$2,P4725-1+MATCH(F4725,OFFSET(Lists!$T$3,P4725-1,0,Q4725-P4725+1),0),0),6)</f>
        <v>#N/A</v>
      </c>
      <c r="S4725" s="36" t="e">
        <f ca="1">VLOOKUP(R4725,Lists!B:D,3,FALSE)</f>
        <v>#N/A</v>
      </c>
      <c r="T4725" s="36" t="str">
        <f>IF(F4725&lt;&gt;"",MATCH(R4725,'Maximum minutes'!B:B,0),"")</f>
        <v/>
      </c>
      <c r="U4725" s="36">
        <f ca="1">IF(F4725&lt;&gt;"",COUNTA(OFFSET('Maximum minutes'!$C$1,'Annexe A1 Cours'!T4725,0,1,50)),0)</f>
        <v>0</v>
      </c>
      <c r="V4725" s="37">
        <f ca="1">IFERROR(OFFSET('Maximum minutes'!$C$1,T4725+1,-1+MATCH(G4725,OFFSET('Maximum minutes'!$C$1,T4725-1,0,1,50),0)),0)</f>
        <v>0</v>
      </c>
      <c r="W4725" s="38">
        <f t="shared" ca="1" si="146"/>
        <v>0</v>
      </c>
    </row>
    <row r="4726" spans="1:23" s="36" customFormat="1" ht="18.75">
      <c r="A4726" s="34"/>
      <c r="B4726" s="39"/>
      <c r="C4726" s="39"/>
      <c r="D4726" s="35"/>
      <c r="E4726" s="40"/>
      <c r="F4726" s="39"/>
      <c r="G4726" s="39"/>
      <c r="H4726" s="39"/>
      <c r="I4726" s="34"/>
      <c r="J4726" s="34"/>
      <c r="K4726" s="34"/>
      <c r="L4726" s="34"/>
      <c r="M4726" s="43" t="str">
        <f ca="1">IFERROR(OFFSET('Maximum minutes'!$C$1,T4726,MATCH(IF(G4726&lt;&gt;"",G4726,F4726),OFFSET('Maximum minutes'!$C$1,T4726-1,0,1,U4726+1),0)-1)*IF(OR(ISNUMBER(J4726),J4726="sans examen"),1,0)*IF(W4726&lt;MinDate,1,0),"")</f>
        <v/>
      </c>
      <c r="N4726" s="36">
        <f t="shared" ca="1" si="147"/>
        <v>0</v>
      </c>
      <c r="O4726" s="36" t="e">
        <f ca="1">LEFT(OFFSET(Lists!$Q$2,MATCH(E4726,Lists!$R$3:$R$19,0),0),4)</f>
        <v>#N/A</v>
      </c>
      <c r="P4726" s="36" t="e">
        <f ca="1">MATCH(O4726,Lists!$S$2:$S$640,1)</f>
        <v>#N/A</v>
      </c>
      <c r="Q4726" s="36" t="e">
        <f ca="1">MATCH(LEFT(OFFSET(Lists!$Q$2,MATCH(E4726,Lists!$R$3:$R$19,0)+1,0),4),Lists!$S$3:$S$640,1)</f>
        <v>#N/A</v>
      </c>
      <c r="R4726" s="36" t="e">
        <f ca="1">LEFT(OFFSET(Lists!$S$2,P4726-1+MATCH(F4726,OFFSET(Lists!$T$3,P4726-1,0,Q4726-P4726+1),0),0),6)</f>
        <v>#N/A</v>
      </c>
      <c r="S4726" s="36" t="e">
        <f ca="1">VLOOKUP(R4726,Lists!B:D,3,FALSE)</f>
        <v>#N/A</v>
      </c>
      <c r="T4726" s="36" t="str">
        <f>IF(F4726&lt;&gt;"",MATCH(R4726,'Maximum minutes'!B:B,0),"")</f>
        <v/>
      </c>
      <c r="U4726" s="36">
        <f ca="1">IF(F4726&lt;&gt;"",COUNTA(OFFSET('Maximum minutes'!$C$1,'Annexe A1 Cours'!T4726,0,1,50)),0)</f>
        <v>0</v>
      </c>
      <c r="V4726" s="37">
        <f ca="1">IFERROR(OFFSET('Maximum minutes'!$C$1,T4726+1,-1+MATCH(G4726,OFFSET('Maximum minutes'!$C$1,T4726-1,0,1,50),0)),0)</f>
        <v>0</v>
      </c>
      <c r="W4726" s="38">
        <f t="shared" ca="1" si="146"/>
        <v>0</v>
      </c>
    </row>
    <row r="4727" spans="1:23" s="36" customFormat="1" ht="18.75">
      <c r="A4727" s="34"/>
      <c r="B4727" s="39"/>
      <c r="C4727" s="39"/>
      <c r="D4727" s="35"/>
      <c r="E4727" s="40"/>
      <c r="F4727" s="39"/>
      <c r="G4727" s="39"/>
      <c r="H4727" s="39"/>
      <c r="I4727" s="34"/>
      <c r="J4727" s="34"/>
      <c r="K4727" s="34"/>
      <c r="L4727" s="34"/>
      <c r="M4727" s="43" t="str">
        <f ca="1">IFERROR(OFFSET('Maximum minutes'!$C$1,T4727,MATCH(IF(G4727&lt;&gt;"",G4727,F4727),OFFSET('Maximum minutes'!$C$1,T4727-1,0,1,U4727+1),0)-1)*IF(OR(ISNUMBER(J4727),J4727="sans examen"),1,0)*IF(W4727&lt;MinDate,1,0),"")</f>
        <v/>
      </c>
      <c r="N4727" s="36">
        <f t="shared" ca="1" si="147"/>
        <v>0</v>
      </c>
      <c r="O4727" s="36" t="e">
        <f ca="1">LEFT(OFFSET(Lists!$Q$2,MATCH(E4727,Lists!$R$3:$R$19,0),0),4)</f>
        <v>#N/A</v>
      </c>
      <c r="P4727" s="36" t="e">
        <f ca="1">MATCH(O4727,Lists!$S$2:$S$640,1)</f>
        <v>#N/A</v>
      </c>
      <c r="Q4727" s="36" t="e">
        <f ca="1">MATCH(LEFT(OFFSET(Lists!$Q$2,MATCH(E4727,Lists!$R$3:$R$19,0)+1,0),4),Lists!$S$3:$S$640,1)</f>
        <v>#N/A</v>
      </c>
      <c r="R4727" s="36" t="e">
        <f ca="1">LEFT(OFFSET(Lists!$S$2,P4727-1+MATCH(F4727,OFFSET(Lists!$T$3,P4727-1,0,Q4727-P4727+1),0),0),6)</f>
        <v>#N/A</v>
      </c>
      <c r="S4727" s="36" t="e">
        <f ca="1">VLOOKUP(R4727,Lists!B:D,3,FALSE)</f>
        <v>#N/A</v>
      </c>
      <c r="T4727" s="36" t="str">
        <f>IF(F4727&lt;&gt;"",MATCH(R4727,'Maximum minutes'!B:B,0),"")</f>
        <v/>
      </c>
      <c r="U4727" s="36">
        <f ca="1">IF(F4727&lt;&gt;"",COUNTA(OFFSET('Maximum minutes'!$C$1,'Annexe A1 Cours'!T4727,0,1,50)),0)</f>
        <v>0</v>
      </c>
      <c r="V4727" s="37">
        <f ca="1">IFERROR(OFFSET('Maximum minutes'!$C$1,T4727+1,-1+MATCH(G4727,OFFSET('Maximum minutes'!$C$1,T4727-1,0,1,50),0)),0)</f>
        <v>0</v>
      </c>
      <c r="W4727" s="38">
        <f t="shared" ca="1" si="146"/>
        <v>0</v>
      </c>
    </row>
    <row r="4728" spans="1:23" s="36" customFormat="1" ht="18.75">
      <c r="A4728" s="34"/>
      <c r="B4728" s="39"/>
      <c r="C4728" s="39"/>
      <c r="D4728" s="35"/>
      <c r="E4728" s="40"/>
      <c r="F4728" s="39"/>
      <c r="G4728" s="39"/>
      <c r="H4728" s="39"/>
      <c r="I4728" s="34"/>
      <c r="J4728" s="34"/>
      <c r="K4728" s="34"/>
      <c r="L4728" s="34"/>
      <c r="M4728" s="43" t="str">
        <f ca="1">IFERROR(OFFSET('Maximum minutes'!$C$1,T4728,MATCH(IF(G4728&lt;&gt;"",G4728,F4728),OFFSET('Maximum minutes'!$C$1,T4728-1,0,1,U4728+1),0)-1)*IF(OR(ISNUMBER(J4728),J4728="sans examen"),1,0)*IF(W4728&lt;MinDate,1,0),"")</f>
        <v/>
      </c>
      <c r="N4728" s="36">
        <f t="shared" ca="1" si="147"/>
        <v>0</v>
      </c>
      <c r="O4728" s="36" t="e">
        <f ca="1">LEFT(OFFSET(Lists!$Q$2,MATCH(E4728,Lists!$R$3:$R$19,0),0),4)</f>
        <v>#N/A</v>
      </c>
      <c r="P4728" s="36" t="e">
        <f ca="1">MATCH(O4728,Lists!$S$2:$S$640,1)</f>
        <v>#N/A</v>
      </c>
      <c r="Q4728" s="36" t="e">
        <f ca="1">MATCH(LEFT(OFFSET(Lists!$Q$2,MATCH(E4728,Lists!$R$3:$R$19,0)+1,0),4),Lists!$S$3:$S$640,1)</f>
        <v>#N/A</v>
      </c>
      <c r="R4728" s="36" t="e">
        <f ca="1">LEFT(OFFSET(Lists!$S$2,P4728-1+MATCH(F4728,OFFSET(Lists!$T$3,P4728-1,0,Q4728-P4728+1),0),0),6)</f>
        <v>#N/A</v>
      </c>
      <c r="S4728" s="36" t="e">
        <f ca="1">VLOOKUP(R4728,Lists!B:D,3,FALSE)</f>
        <v>#N/A</v>
      </c>
      <c r="T4728" s="36" t="str">
        <f>IF(F4728&lt;&gt;"",MATCH(R4728,'Maximum minutes'!B:B,0),"")</f>
        <v/>
      </c>
      <c r="U4728" s="36">
        <f ca="1">IF(F4728&lt;&gt;"",COUNTA(OFFSET('Maximum minutes'!$C$1,'Annexe A1 Cours'!T4728,0,1,50)),0)</f>
        <v>0</v>
      </c>
      <c r="V4728" s="37">
        <f ca="1">IFERROR(OFFSET('Maximum minutes'!$C$1,T4728+1,-1+MATCH(G4728,OFFSET('Maximum minutes'!$C$1,T4728-1,0,1,50),0)),0)</f>
        <v>0</v>
      </c>
      <c r="W4728" s="38">
        <f t="shared" ca="1" si="146"/>
        <v>0</v>
      </c>
    </row>
    <row r="4729" spans="1:23" s="36" customFormat="1" ht="18.75">
      <c r="A4729" s="34"/>
      <c r="B4729" s="39"/>
      <c r="C4729" s="39"/>
      <c r="D4729" s="35"/>
      <c r="E4729" s="40"/>
      <c r="F4729" s="39"/>
      <c r="G4729" s="39"/>
      <c r="H4729" s="39"/>
      <c r="I4729" s="34"/>
      <c r="J4729" s="34"/>
      <c r="K4729" s="34"/>
      <c r="L4729" s="34"/>
      <c r="M4729" s="43" t="str">
        <f ca="1">IFERROR(OFFSET('Maximum minutes'!$C$1,T4729,MATCH(IF(G4729&lt;&gt;"",G4729,F4729),OFFSET('Maximum minutes'!$C$1,T4729-1,0,1,U4729+1),0)-1)*IF(OR(ISNUMBER(J4729),J4729="sans examen"),1,0)*IF(W4729&lt;MinDate,1,0),"")</f>
        <v/>
      </c>
      <c r="N4729" s="36">
        <f t="shared" ca="1" si="147"/>
        <v>0</v>
      </c>
      <c r="O4729" s="36" t="e">
        <f ca="1">LEFT(OFFSET(Lists!$Q$2,MATCH(E4729,Lists!$R$3:$R$19,0),0),4)</f>
        <v>#N/A</v>
      </c>
      <c r="P4729" s="36" t="e">
        <f ca="1">MATCH(O4729,Lists!$S$2:$S$640,1)</f>
        <v>#N/A</v>
      </c>
      <c r="Q4729" s="36" t="e">
        <f ca="1">MATCH(LEFT(OFFSET(Lists!$Q$2,MATCH(E4729,Lists!$R$3:$R$19,0)+1,0),4),Lists!$S$3:$S$640,1)</f>
        <v>#N/A</v>
      </c>
      <c r="R4729" s="36" t="e">
        <f ca="1">LEFT(OFFSET(Lists!$S$2,P4729-1+MATCH(F4729,OFFSET(Lists!$T$3,P4729-1,0,Q4729-P4729+1),0),0),6)</f>
        <v>#N/A</v>
      </c>
      <c r="S4729" s="36" t="e">
        <f ca="1">VLOOKUP(R4729,Lists!B:D,3,FALSE)</f>
        <v>#N/A</v>
      </c>
      <c r="T4729" s="36" t="str">
        <f>IF(F4729&lt;&gt;"",MATCH(R4729,'Maximum minutes'!B:B,0),"")</f>
        <v/>
      </c>
      <c r="U4729" s="36">
        <f ca="1">IF(F4729&lt;&gt;"",COUNTA(OFFSET('Maximum minutes'!$C$1,'Annexe A1 Cours'!T4729,0,1,50)),0)</f>
        <v>0</v>
      </c>
      <c r="V4729" s="37">
        <f ca="1">IFERROR(OFFSET('Maximum minutes'!$C$1,T4729+1,-1+MATCH(G4729,OFFSET('Maximum minutes'!$C$1,T4729-1,0,1,50),0)),0)</f>
        <v>0</v>
      </c>
      <c r="W4729" s="38">
        <f t="shared" ca="1" si="146"/>
        <v>0</v>
      </c>
    </row>
    <row r="4730" spans="1:23" s="36" customFormat="1" ht="18.75">
      <c r="A4730" s="34"/>
      <c r="B4730" s="39"/>
      <c r="C4730" s="39"/>
      <c r="D4730" s="35"/>
      <c r="E4730" s="40"/>
      <c r="F4730" s="39"/>
      <c r="G4730" s="39"/>
      <c r="H4730" s="39"/>
      <c r="I4730" s="34"/>
      <c r="J4730" s="34"/>
      <c r="K4730" s="34"/>
      <c r="L4730" s="34"/>
      <c r="M4730" s="43" t="str">
        <f ca="1">IFERROR(OFFSET('Maximum minutes'!$C$1,T4730,MATCH(IF(G4730&lt;&gt;"",G4730,F4730),OFFSET('Maximum minutes'!$C$1,T4730-1,0,1,U4730+1),0)-1)*IF(OR(ISNUMBER(J4730),J4730="sans examen"),1,0)*IF(W4730&lt;MinDate,1,0),"")</f>
        <v/>
      </c>
      <c r="N4730" s="36">
        <f t="shared" ca="1" si="147"/>
        <v>0</v>
      </c>
      <c r="O4730" s="36" t="e">
        <f ca="1">LEFT(OFFSET(Lists!$Q$2,MATCH(E4730,Lists!$R$3:$R$19,0),0),4)</f>
        <v>#N/A</v>
      </c>
      <c r="P4730" s="36" t="e">
        <f ca="1">MATCH(O4730,Lists!$S$2:$S$640,1)</f>
        <v>#N/A</v>
      </c>
      <c r="Q4730" s="36" t="e">
        <f ca="1">MATCH(LEFT(OFFSET(Lists!$Q$2,MATCH(E4730,Lists!$R$3:$R$19,0)+1,0),4),Lists!$S$3:$S$640,1)</f>
        <v>#N/A</v>
      </c>
      <c r="R4730" s="36" t="e">
        <f ca="1">LEFT(OFFSET(Lists!$S$2,P4730-1+MATCH(F4730,OFFSET(Lists!$T$3,P4730-1,0,Q4730-P4730+1),0),0),6)</f>
        <v>#N/A</v>
      </c>
      <c r="S4730" s="36" t="e">
        <f ca="1">VLOOKUP(R4730,Lists!B:D,3,FALSE)</f>
        <v>#N/A</v>
      </c>
      <c r="T4730" s="36" t="str">
        <f>IF(F4730&lt;&gt;"",MATCH(R4730,'Maximum minutes'!B:B,0),"")</f>
        <v/>
      </c>
      <c r="U4730" s="36">
        <f ca="1">IF(F4730&lt;&gt;"",COUNTA(OFFSET('Maximum minutes'!$C$1,'Annexe A1 Cours'!T4730,0,1,50)),0)</f>
        <v>0</v>
      </c>
      <c r="V4730" s="37">
        <f ca="1">IFERROR(OFFSET('Maximum minutes'!$C$1,T4730+1,-1+MATCH(G4730,OFFSET('Maximum minutes'!$C$1,T4730-1,0,1,50),0)),0)</f>
        <v>0</v>
      </c>
      <c r="W4730" s="38">
        <f t="shared" ca="1" si="146"/>
        <v>0</v>
      </c>
    </row>
    <row r="4731" spans="1:23" s="36" customFormat="1" ht="18.75">
      <c r="A4731" s="34"/>
      <c r="B4731" s="39"/>
      <c r="C4731" s="39"/>
      <c r="D4731" s="35"/>
      <c r="E4731" s="40"/>
      <c r="F4731" s="39"/>
      <c r="G4731" s="39"/>
      <c r="H4731" s="39"/>
      <c r="I4731" s="34"/>
      <c r="J4731" s="34"/>
      <c r="K4731" s="34"/>
      <c r="L4731" s="34"/>
      <c r="M4731" s="43" t="str">
        <f ca="1">IFERROR(OFFSET('Maximum minutes'!$C$1,T4731,MATCH(IF(G4731&lt;&gt;"",G4731,F4731),OFFSET('Maximum minutes'!$C$1,T4731-1,0,1,U4731+1),0)-1)*IF(OR(ISNUMBER(J4731),J4731="sans examen"),1,0)*IF(W4731&lt;MinDate,1,0),"")</f>
        <v/>
      </c>
      <c r="N4731" s="36">
        <f t="shared" ca="1" si="147"/>
        <v>0</v>
      </c>
      <c r="O4731" s="36" t="e">
        <f ca="1">LEFT(OFFSET(Lists!$Q$2,MATCH(E4731,Lists!$R$3:$R$19,0),0),4)</f>
        <v>#N/A</v>
      </c>
      <c r="P4731" s="36" t="e">
        <f ca="1">MATCH(O4731,Lists!$S$2:$S$640,1)</f>
        <v>#N/A</v>
      </c>
      <c r="Q4731" s="36" t="e">
        <f ca="1">MATCH(LEFT(OFFSET(Lists!$Q$2,MATCH(E4731,Lists!$R$3:$R$19,0)+1,0),4),Lists!$S$3:$S$640,1)</f>
        <v>#N/A</v>
      </c>
      <c r="R4731" s="36" t="e">
        <f ca="1">LEFT(OFFSET(Lists!$S$2,P4731-1+MATCH(F4731,OFFSET(Lists!$T$3,P4731-1,0,Q4731-P4731+1),0),0),6)</f>
        <v>#N/A</v>
      </c>
      <c r="S4731" s="36" t="e">
        <f ca="1">VLOOKUP(R4731,Lists!B:D,3,FALSE)</f>
        <v>#N/A</v>
      </c>
      <c r="T4731" s="36" t="str">
        <f>IF(F4731&lt;&gt;"",MATCH(R4731,'Maximum minutes'!B:B,0),"")</f>
        <v/>
      </c>
      <c r="U4731" s="36">
        <f ca="1">IF(F4731&lt;&gt;"",COUNTA(OFFSET('Maximum minutes'!$C$1,'Annexe A1 Cours'!T4731,0,1,50)),0)</f>
        <v>0</v>
      </c>
      <c r="V4731" s="37">
        <f ca="1">IFERROR(OFFSET('Maximum minutes'!$C$1,T4731+1,-1+MATCH(G4731,OFFSET('Maximum minutes'!$C$1,T4731-1,0,1,50),0)),0)</f>
        <v>0</v>
      </c>
      <c r="W4731" s="38">
        <f t="shared" ca="1" si="146"/>
        <v>0</v>
      </c>
    </row>
    <row r="4732" spans="1:23" s="36" customFormat="1" ht="18.75">
      <c r="A4732" s="34"/>
      <c r="B4732" s="39"/>
      <c r="C4732" s="39"/>
      <c r="D4732" s="35"/>
      <c r="E4732" s="40"/>
      <c r="F4732" s="39"/>
      <c r="G4732" s="39"/>
      <c r="H4732" s="39"/>
      <c r="I4732" s="34"/>
      <c r="J4732" s="34"/>
      <c r="K4732" s="34"/>
      <c r="L4732" s="34"/>
      <c r="M4732" s="43" t="str">
        <f ca="1">IFERROR(OFFSET('Maximum minutes'!$C$1,T4732,MATCH(IF(G4732&lt;&gt;"",G4732,F4732),OFFSET('Maximum minutes'!$C$1,T4732-1,0,1,U4732+1),0)-1)*IF(OR(ISNUMBER(J4732),J4732="sans examen"),1,0)*IF(W4732&lt;MinDate,1,0),"")</f>
        <v/>
      </c>
      <c r="N4732" s="36">
        <f t="shared" ca="1" si="147"/>
        <v>0</v>
      </c>
      <c r="O4732" s="36" t="e">
        <f ca="1">LEFT(OFFSET(Lists!$Q$2,MATCH(E4732,Lists!$R$3:$R$19,0),0),4)</f>
        <v>#N/A</v>
      </c>
      <c r="P4732" s="36" t="e">
        <f ca="1">MATCH(O4732,Lists!$S$2:$S$640,1)</f>
        <v>#N/A</v>
      </c>
      <c r="Q4732" s="36" t="e">
        <f ca="1">MATCH(LEFT(OFFSET(Lists!$Q$2,MATCH(E4732,Lists!$R$3:$R$19,0)+1,0),4),Lists!$S$3:$S$640,1)</f>
        <v>#N/A</v>
      </c>
      <c r="R4732" s="36" t="e">
        <f ca="1">LEFT(OFFSET(Lists!$S$2,P4732-1+MATCH(F4732,OFFSET(Lists!$T$3,P4732-1,0,Q4732-P4732+1),0),0),6)</f>
        <v>#N/A</v>
      </c>
      <c r="S4732" s="36" t="e">
        <f ca="1">VLOOKUP(R4732,Lists!B:D,3,FALSE)</f>
        <v>#N/A</v>
      </c>
      <c r="T4732" s="36" t="str">
        <f>IF(F4732&lt;&gt;"",MATCH(R4732,'Maximum minutes'!B:B,0),"")</f>
        <v/>
      </c>
      <c r="U4732" s="36">
        <f ca="1">IF(F4732&lt;&gt;"",COUNTA(OFFSET('Maximum minutes'!$C$1,'Annexe A1 Cours'!T4732,0,1,50)),0)</f>
        <v>0</v>
      </c>
      <c r="V4732" s="37">
        <f ca="1">IFERROR(OFFSET('Maximum minutes'!$C$1,T4732+1,-1+MATCH(G4732,OFFSET('Maximum minutes'!$C$1,T4732-1,0,1,50),0)),0)</f>
        <v>0</v>
      </c>
      <c r="W4732" s="38">
        <f t="shared" ca="1" si="146"/>
        <v>0</v>
      </c>
    </row>
    <row r="4733" spans="1:23" s="36" customFormat="1" ht="18.75">
      <c r="A4733" s="34"/>
      <c r="B4733" s="39"/>
      <c r="C4733" s="39"/>
      <c r="D4733" s="35"/>
      <c r="E4733" s="40"/>
      <c r="F4733" s="39"/>
      <c r="G4733" s="39"/>
      <c r="H4733" s="39"/>
      <c r="I4733" s="34"/>
      <c r="J4733" s="34"/>
      <c r="K4733" s="34"/>
      <c r="L4733" s="34"/>
      <c r="M4733" s="43" t="str">
        <f ca="1">IFERROR(OFFSET('Maximum minutes'!$C$1,T4733,MATCH(IF(G4733&lt;&gt;"",G4733,F4733),OFFSET('Maximum minutes'!$C$1,T4733-1,0,1,U4733+1),0)-1)*IF(OR(ISNUMBER(J4733),J4733="sans examen"),1,0)*IF(W4733&lt;MinDate,1,0),"")</f>
        <v/>
      </c>
      <c r="N4733" s="36">
        <f t="shared" ca="1" si="147"/>
        <v>0</v>
      </c>
      <c r="O4733" s="36" t="e">
        <f ca="1">LEFT(OFFSET(Lists!$Q$2,MATCH(E4733,Lists!$R$3:$R$19,0),0),4)</f>
        <v>#N/A</v>
      </c>
      <c r="P4733" s="36" t="e">
        <f ca="1">MATCH(O4733,Lists!$S$2:$S$640,1)</f>
        <v>#N/A</v>
      </c>
      <c r="Q4733" s="36" t="e">
        <f ca="1">MATCH(LEFT(OFFSET(Lists!$Q$2,MATCH(E4733,Lists!$R$3:$R$19,0)+1,0),4),Lists!$S$3:$S$640,1)</f>
        <v>#N/A</v>
      </c>
      <c r="R4733" s="36" t="e">
        <f ca="1">LEFT(OFFSET(Lists!$S$2,P4733-1+MATCH(F4733,OFFSET(Lists!$T$3,P4733-1,0,Q4733-P4733+1),0),0),6)</f>
        <v>#N/A</v>
      </c>
      <c r="S4733" s="36" t="e">
        <f ca="1">VLOOKUP(R4733,Lists!B:D,3,FALSE)</f>
        <v>#N/A</v>
      </c>
      <c r="T4733" s="36" t="str">
        <f>IF(F4733&lt;&gt;"",MATCH(R4733,'Maximum minutes'!B:B,0),"")</f>
        <v/>
      </c>
      <c r="U4733" s="36">
        <f ca="1">IF(F4733&lt;&gt;"",COUNTA(OFFSET('Maximum minutes'!$C$1,'Annexe A1 Cours'!T4733,0,1,50)),0)</f>
        <v>0</v>
      </c>
      <c r="V4733" s="37">
        <f ca="1">IFERROR(OFFSET('Maximum minutes'!$C$1,T4733+1,-1+MATCH(G4733,OFFSET('Maximum minutes'!$C$1,T4733-1,0,1,50),0)),0)</f>
        <v>0</v>
      </c>
      <c r="W4733" s="38">
        <f t="shared" ca="1" si="146"/>
        <v>0</v>
      </c>
    </row>
    <row r="4734" spans="1:23" s="36" customFormat="1" ht="18.75">
      <c r="A4734" s="34"/>
      <c r="B4734" s="39"/>
      <c r="C4734" s="39"/>
      <c r="D4734" s="35"/>
      <c r="E4734" s="40"/>
      <c r="F4734" s="39"/>
      <c r="G4734" s="39"/>
      <c r="H4734" s="39"/>
      <c r="I4734" s="34"/>
      <c r="J4734" s="34"/>
      <c r="K4734" s="34"/>
      <c r="L4734" s="34"/>
      <c r="M4734" s="43" t="str">
        <f ca="1">IFERROR(OFFSET('Maximum minutes'!$C$1,T4734,MATCH(IF(G4734&lt;&gt;"",G4734,F4734),OFFSET('Maximum minutes'!$C$1,T4734-1,0,1,U4734+1),0)-1)*IF(OR(ISNUMBER(J4734),J4734="sans examen"),1,0)*IF(W4734&lt;MinDate,1,0),"")</f>
        <v/>
      </c>
      <c r="N4734" s="36">
        <f t="shared" ca="1" si="147"/>
        <v>0</v>
      </c>
      <c r="O4734" s="36" t="e">
        <f ca="1">LEFT(OFFSET(Lists!$Q$2,MATCH(E4734,Lists!$R$3:$R$19,0),0),4)</f>
        <v>#N/A</v>
      </c>
      <c r="P4734" s="36" t="e">
        <f ca="1">MATCH(O4734,Lists!$S$2:$S$640,1)</f>
        <v>#N/A</v>
      </c>
      <c r="Q4734" s="36" t="e">
        <f ca="1">MATCH(LEFT(OFFSET(Lists!$Q$2,MATCH(E4734,Lists!$R$3:$R$19,0)+1,0),4),Lists!$S$3:$S$640,1)</f>
        <v>#N/A</v>
      </c>
      <c r="R4734" s="36" t="e">
        <f ca="1">LEFT(OFFSET(Lists!$S$2,P4734-1+MATCH(F4734,OFFSET(Lists!$T$3,P4734-1,0,Q4734-P4734+1),0),0),6)</f>
        <v>#N/A</v>
      </c>
      <c r="S4734" s="36" t="e">
        <f ca="1">VLOOKUP(R4734,Lists!B:D,3,FALSE)</f>
        <v>#N/A</v>
      </c>
      <c r="T4734" s="36" t="str">
        <f>IF(F4734&lt;&gt;"",MATCH(R4734,'Maximum minutes'!B:B,0),"")</f>
        <v/>
      </c>
      <c r="U4734" s="36">
        <f ca="1">IF(F4734&lt;&gt;"",COUNTA(OFFSET('Maximum minutes'!$C$1,'Annexe A1 Cours'!T4734,0,1,50)),0)</f>
        <v>0</v>
      </c>
      <c r="V4734" s="37">
        <f ca="1">IFERROR(OFFSET('Maximum minutes'!$C$1,T4734+1,-1+MATCH(G4734,OFFSET('Maximum minutes'!$C$1,T4734-1,0,1,50),0)),0)</f>
        <v>0</v>
      </c>
      <c r="W4734" s="38">
        <f t="shared" ca="1" si="146"/>
        <v>0</v>
      </c>
    </row>
    <row r="4735" spans="1:23" s="36" customFormat="1" ht="18.75">
      <c r="A4735" s="34"/>
      <c r="B4735" s="39"/>
      <c r="C4735" s="39"/>
      <c r="D4735" s="35"/>
      <c r="E4735" s="40"/>
      <c r="F4735" s="39"/>
      <c r="G4735" s="39"/>
      <c r="H4735" s="39"/>
      <c r="I4735" s="34"/>
      <c r="J4735" s="34"/>
      <c r="K4735" s="34"/>
      <c r="L4735" s="34"/>
      <c r="M4735" s="43" t="str">
        <f ca="1">IFERROR(OFFSET('Maximum minutes'!$C$1,T4735,MATCH(IF(G4735&lt;&gt;"",G4735,F4735),OFFSET('Maximum minutes'!$C$1,T4735-1,0,1,U4735+1),0)-1)*IF(OR(ISNUMBER(J4735),J4735="sans examen"),1,0)*IF(W4735&lt;MinDate,1,0),"")</f>
        <v/>
      </c>
      <c r="N4735" s="36">
        <f t="shared" ca="1" si="147"/>
        <v>0</v>
      </c>
      <c r="O4735" s="36" t="e">
        <f ca="1">LEFT(OFFSET(Lists!$Q$2,MATCH(E4735,Lists!$R$3:$R$19,0),0),4)</f>
        <v>#N/A</v>
      </c>
      <c r="P4735" s="36" t="e">
        <f ca="1">MATCH(O4735,Lists!$S$2:$S$640,1)</f>
        <v>#N/A</v>
      </c>
      <c r="Q4735" s="36" t="e">
        <f ca="1">MATCH(LEFT(OFFSET(Lists!$Q$2,MATCH(E4735,Lists!$R$3:$R$19,0)+1,0),4),Lists!$S$3:$S$640,1)</f>
        <v>#N/A</v>
      </c>
      <c r="R4735" s="36" t="e">
        <f ca="1">LEFT(OFFSET(Lists!$S$2,P4735-1+MATCH(F4735,OFFSET(Lists!$T$3,P4735-1,0,Q4735-P4735+1),0),0),6)</f>
        <v>#N/A</v>
      </c>
      <c r="S4735" s="36" t="e">
        <f ca="1">VLOOKUP(R4735,Lists!B:D,3,FALSE)</f>
        <v>#N/A</v>
      </c>
      <c r="T4735" s="36" t="str">
        <f>IF(F4735&lt;&gt;"",MATCH(R4735,'Maximum minutes'!B:B,0),"")</f>
        <v/>
      </c>
      <c r="U4735" s="36">
        <f ca="1">IF(F4735&lt;&gt;"",COUNTA(OFFSET('Maximum minutes'!$C$1,'Annexe A1 Cours'!T4735,0,1,50)),0)</f>
        <v>0</v>
      </c>
      <c r="V4735" s="37">
        <f ca="1">IFERROR(OFFSET('Maximum minutes'!$C$1,T4735+1,-1+MATCH(G4735,OFFSET('Maximum minutes'!$C$1,T4735-1,0,1,50),0)),0)</f>
        <v>0</v>
      </c>
      <c r="W4735" s="38">
        <f t="shared" ca="1" si="146"/>
        <v>0</v>
      </c>
    </row>
    <row r="4736" spans="1:23" s="36" customFormat="1" ht="18.75">
      <c r="A4736" s="34"/>
      <c r="B4736" s="39"/>
      <c r="C4736" s="39"/>
      <c r="D4736" s="35"/>
      <c r="E4736" s="40"/>
      <c r="F4736" s="39"/>
      <c r="G4736" s="39"/>
      <c r="H4736" s="39"/>
      <c r="I4736" s="34"/>
      <c r="J4736" s="34"/>
      <c r="K4736" s="34"/>
      <c r="L4736" s="34"/>
      <c r="M4736" s="43" t="str">
        <f ca="1">IFERROR(OFFSET('Maximum minutes'!$C$1,T4736,MATCH(IF(G4736&lt;&gt;"",G4736,F4736),OFFSET('Maximum minutes'!$C$1,T4736-1,0,1,U4736+1),0)-1)*IF(OR(ISNUMBER(J4736),J4736="sans examen"),1,0)*IF(W4736&lt;MinDate,1,0),"")</f>
        <v/>
      </c>
      <c r="N4736" s="36">
        <f t="shared" ca="1" si="147"/>
        <v>0</v>
      </c>
      <c r="O4736" s="36" t="e">
        <f ca="1">LEFT(OFFSET(Lists!$Q$2,MATCH(E4736,Lists!$R$3:$R$19,0),0),4)</f>
        <v>#N/A</v>
      </c>
      <c r="P4736" s="36" t="e">
        <f ca="1">MATCH(O4736,Lists!$S$2:$S$640,1)</f>
        <v>#N/A</v>
      </c>
      <c r="Q4736" s="36" t="e">
        <f ca="1">MATCH(LEFT(OFFSET(Lists!$Q$2,MATCH(E4736,Lists!$R$3:$R$19,0)+1,0),4),Lists!$S$3:$S$640,1)</f>
        <v>#N/A</v>
      </c>
      <c r="R4736" s="36" t="e">
        <f ca="1">LEFT(OFFSET(Lists!$S$2,P4736-1+MATCH(F4736,OFFSET(Lists!$T$3,P4736-1,0,Q4736-P4736+1),0),0),6)</f>
        <v>#N/A</v>
      </c>
      <c r="S4736" s="36" t="e">
        <f ca="1">VLOOKUP(R4736,Lists!B:D,3,FALSE)</f>
        <v>#N/A</v>
      </c>
      <c r="T4736" s="36" t="str">
        <f>IF(F4736&lt;&gt;"",MATCH(R4736,'Maximum minutes'!B:B,0),"")</f>
        <v/>
      </c>
      <c r="U4736" s="36">
        <f ca="1">IF(F4736&lt;&gt;"",COUNTA(OFFSET('Maximum minutes'!$C$1,'Annexe A1 Cours'!T4736,0,1,50)),0)</f>
        <v>0</v>
      </c>
      <c r="V4736" s="37">
        <f ca="1">IFERROR(OFFSET('Maximum minutes'!$C$1,T4736+1,-1+MATCH(G4736,OFFSET('Maximum minutes'!$C$1,T4736-1,0,1,50),0)),0)</f>
        <v>0</v>
      </c>
      <c r="W4736" s="38">
        <f t="shared" ca="1" si="146"/>
        <v>0</v>
      </c>
    </row>
    <row r="4737" spans="1:23" s="36" customFormat="1" ht="18.75">
      <c r="A4737" s="34"/>
      <c r="B4737" s="39"/>
      <c r="C4737" s="39"/>
      <c r="D4737" s="35"/>
      <c r="E4737" s="40"/>
      <c r="F4737" s="39"/>
      <c r="G4737" s="39"/>
      <c r="H4737" s="39"/>
      <c r="I4737" s="34"/>
      <c r="J4737" s="34"/>
      <c r="K4737" s="34"/>
      <c r="L4737" s="34"/>
      <c r="M4737" s="43" t="str">
        <f ca="1">IFERROR(OFFSET('Maximum minutes'!$C$1,T4737,MATCH(IF(G4737&lt;&gt;"",G4737,F4737),OFFSET('Maximum minutes'!$C$1,T4737-1,0,1,U4737+1),0)-1)*IF(OR(ISNUMBER(J4737),J4737="sans examen"),1,0)*IF(W4737&lt;MinDate,1,0),"")</f>
        <v/>
      </c>
      <c r="N4737" s="36">
        <f t="shared" ca="1" si="147"/>
        <v>0</v>
      </c>
      <c r="O4737" s="36" t="e">
        <f ca="1">LEFT(OFFSET(Lists!$Q$2,MATCH(E4737,Lists!$R$3:$R$19,0),0),4)</f>
        <v>#N/A</v>
      </c>
      <c r="P4737" s="36" t="e">
        <f ca="1">MATCH(O4737,Lists!$S$2:$S$640,1)</f>
        <v>#N/A</v>
      </c>
      <c r="Q4737" s="36" t="e">
        <f ca="1">MATCH(LEFT(OFFSET(Lists!$Q$2,MATCH(E4737,Lists!$R$3:$R$19,0)+1,0),4),Lists!$S$3:$S$640,1)</f>
        <v>#N/A</v>
      </c>
      <c r="R4737" s="36" t="e">
        <f ca="1">LEFT(OFFSET(Lists!$S$2,P4737-1+MATCH(F4737,OFFSET(Lists!$T$3,P4737-1,0,Q4737-P4737+1),0),0),6)</f>
        <v>#N/A</v>
      </c>
      <c r="S4737" s="36" t="e">
        <f ca="1">VLOOKUP(R4737,Lists!B:D,3,FALSE)</f>
        <v>#N/A</v>
      </c>
      <c r="T4737" s="36" t="str">
        <f>IF(F4737&lt;&gt;"",MATCH(R4737,'Maximum minutes'!B:B,0),"")</f>
        <v/>
      </c>
      <c r="U4737" s="36">
        <f ca="1">IF(F4737&lt;&gt;"",COUNTA(OFFSET('Maximum minutes'!$C$1,'Annexe A1 Cours'!T4737,0,1,50)),0)</f>
        <v>0</v>
      </c>
      <c r="V4737" s="37">
        <f ca="1">IFERROR(OFFSET('Maximum minutes'!$C$1,T4737+1,-1+MATCH(G4737,OFFSET('Maximum minutes'!$C$1,T4737-1,0,1,50),0)),0)</f>
        <v>0</v>
      </c>
      <c r="W4737" s="38">
        <f t="shared" ca="1" si="146"/>
        <v>0</v>
      </c>
    </row>
    <row r="4738" spans="1:23" s="36" customFormat="1" ht="18.75">
      <c r="A4738" s="34"/>
      <c r="B4738" s="39"/>
      <c r="C4738" s="39"/>
      <c r="D4738" s="35"/>
      <c r="E4738" s="40"/>
      <c r="F4738" s="39"/>
      <c r="G4738" s="39"/>
      <c r="H4738" s="39"/>
      <c r="I4738" s="34"/>
      <c r="J4738" s="34"/>
      <c r="K4738" s="34"/>
      <c r="L4738" s="34"/>
      <c r="M4738" s="43" t="str">
        <f ca="1">IFERROR(OFFSET('Maximum minutes'!$C$1,T4738,MATCH(IF(G4738&lt;&gt;"",G4738,F4738),OFFSET('Maximum minutes'!$C$1,T4738-1,0,1,U4738+1),0)-1)*IF(OR(ISNUMBER(J4738),J4738="sans examen"),1,0)*IF(W4738&lt;MinDate,1,0),"")</f>
        <v/>
      </c>
      <c r="N4738" s="36">
        <f t="shared" ca="1" si="147"/>
        <v>0</v>
      </c>
      <c r="O4738" s="36" t="e">
        <f ca="1">LEFT(OFFSET(Lists!$Q$2,MATCH(E4738,Lists!$R$3:$R$19,0),0),4)</f>
        <v>#N/A</v>
      </c>
      <c r="P4738" s="36" t="e">
        <f ca="1">MATCH(O4738,Lists!$S$2:$S$640,1)</f>
        <v>#N/A</v>
      </c>
      <c r="Q4738" s="36" t="e">
        <f ca="1">MATCH(LEFT(OFFSET(Lists!$Q$2,MATCH(E4738,Lists!$R$3:$R$19,0)+1,0),4),Lists!$S$3:$S$640,1)</f>
        <v>#N/A</v>
      </c>
      <c r="R4738" s="36" t="e">
        <f ca="1">LEFT(OFFSET(Lists!$S$2,P4738-1+MATCH(F4738,OFFSET(Lists!$T$3,P4738-1,0,Q4738-P4738+1),0),0),6)</f>
        <v>#N/A</v>
      </c>
      <c r="S4738" s="36" t="e">
        <f ca="1">VLOOKUP(R4738,Lists!B:D,3,FALSE)</f>
        <v>#N/A</v>
      </c>
      <c r="T4738" s="36" t="str">
        <f>IF(F4738&lt;&gt;"",MATCH(R4738,'Maximum minutes'!B:B,0),"")</f>
        <v/>
      </c>
      <c r="U4738" s="36">
        <f ca="1">IF(F4738&lt;&gt;"",COUNTA(OFFSET('Maximum minutes'!$C$1,'Annexe A1 Cours'!T4738,0,1,50)),0)</f>
        <v>0</v>
      </c>
      <c r="V4738" s="37">
        <f ca="1">IFERROR(OFFSET('Maximum minutes'!$C$1,T4738+1,-1+MATCH(G4738,OFFSET('Maximum minutes'!$C$1,T4738-1,0,1,50),0)),0)</f>
        <v>0</v>
      </c>
      <c r="W4738" s="38">
        <f t="shared" ca="1" si="146"/>
        <v>0</v>
      </c>
    </row>
    <row r="4739" spans="1:23" s="36" customFormat="1" ht="18.75">
      <c r="A4739" s="34"/>
      <c r="B4739" s="39"/>
      <c r="C4739" s="39"/>
      <c r="D4739" s="35"/>
      <c r="E4739" s="40"/>
      <c r="F4739" s="39"/>
      <c r="G4739" s="39"/>
      <c r="H4739" s="39"/>
      <c r="I4739" s="34"/>
      <c r="J4739" s="34"/>
      <c r="K4739" s="34"/>
      <c r="L4739" s="34"/>
      <c r="M4739" s="43" t="str">
        <f ca="1">IFERROR(OFFSET('Maximum minutes'!$C$1,T4739,MATCH(IF(G4739&lt;&gt;"",G4739,F4739),OFFSET('Maximum minutes'!$C$1,T4739-1,0,1,U4739+1),0)-1)*IF(OR(ISNUMBER(J4739),J4739="sans examen"),1,0)*IF(W4739&lt;MinDate,1,0),"")</f>
        <v/>
      </c>
      <c r="N4739" s="36">
        <f t="shared" ca="1" si="147"/>
        <v>0</v>
      </c>
      <c r="O4739" s="36" t="e">
        <f ca="1">LEFT(OFFSET(Lists!$Q$2,MATCH(E4739,Lists!$R$3:$R$19,0),0),4)</f>
        <v>#N/A</v>
      </c>
      <c r="P4739" s="36" t="e">
        <f ca="1">MATCH(O4739,Lists!$S$2:$S$640,1)</f>
        <v>#N/A</v>
      </c>
      <c r="Q4739" s="36" t="e">
        <f ca="1">MATCH(LEFT(OFFSET(Lists!$Q$2,MATCH(E4739,Lists!$R$3:$R$19,0)+1,0),4),Lists!$S$3:$S$640,1)</f>
        <v>#N/A</v>
      </c>
      <c r="R4739" s="36" t="e">
        <f ca="1">LEFT(OFFSET(Lists!$S$2,P4739-1+MATCH(F4739,OFFSET(Lists!$T$3,P4739-1,0,Q4739-P4739+1),0),0),6)</f>
        <v>#N/A</v>
      </c>
      <c r="S4739" s="36" t="e">
        <f ca="1">VLOOKUP(R4739,Lists!B:D,3,FALSE)</f>
        <v>#N/A</v>
      </c>
      <c r="T4739" s="36" t="str">
        <f>IF(F4739&lt;&gt;"",MATCH(R4739,'Maximum minutes'!B:B,0),"")</f>
        <v/>
      </c>
      <c r="U4739" s="36">
        <f ca="1">IF(F4739&lt;&gt;"",COUNTA(OFFSET('Maximum minutes'!$C$1,'Annexe A1 Cours'!T4739,0,1,50)),0)</f>
        <v>0</v>
      </c>
      <c r="V4739" s="37">
        <f ca="1">IFERROR(OFFSET('Maximum minutes'!$C$1,T4739+1,-1+MATCH(G4739,OFFSET('Maximum minutes'!$C$1,T4739-1,0,1,50),0)),0)</f>
        <v>0</v>
      </c>
      <c r="W4739" s="38">
        <f t="shared" ca="1" si="146"/>
        <v>0</v>
      </c>
    </row>
    <row r="4740" spans="1:23" s="36" customFormat="1" ht="18.75">
      <c r="A4740" s="34"/>
      <c r="B4740" s="39"/>
      <c r="C4740" s="39"/>
      <c r="D4740" s="35"/>
      <c r="E4740" s="40"/>
      <c r="F4740" s="39"/>
      <c r="G4740" s="39"/>
      <c r="H4740" s="39"/>
      <c r="I4740" s="34"/>
      <c r="J4740" s="34"/>
      <c r="K4740" s="34"/>
      <c r="L4740" s="34"/>
      <c r="M4740" s="43" t="str">
        <f ca="1">IFERROR(OFFSET('Maximum minutes'!$C$1,T4740,MATCH(IF(G4740&lt;&gt;"",G4740,F4740),OFFSET('Maximum minutes'!$C$1,T4740-1,0,1,U4740+1),0)-1)*IF(OR(ISNUMBER(J4740),J4740="sans examen"),1,0)*IF(W4740&lt;MinDate,1,0),"")</f>
        <v/>
      </c>
      <c r="N4740" s="36">
        <f t="shared" ca="1" si="147"/>
        <v>0</v>
      </c>
      <c r="O4740" s="36" t="e">
        <f ca="1">LEFT(OFFSET(Lists!$Q$2,MATCH(E4740,Lists!$R$3:$R$19,0),0),4)</f>
        <v>#N/A</v>
      </c>
      <c r="P4740" s="36" t="e">
        <f ca="1">MATCH(O4740,Lists!$S$2:$S$640,1)</f>
        <v>#N/A</v>
      </c>
      <c r="Q4740" s="36" t="e">
        <f ca="1">MATCH(LEFT(OFFSET(Lists!$Q$2,MATCH(E4740,Lists!$R$3:$R$19,0)+1,0),4),Lists!$S$3:$S$640,1)</f>
        <v>#N/A</v>
      </c>
      <c r="R4740" s="36" t="e">
        <f ca="1">LEFT(OFFSET(Lists!$S$2,P4740-1+MATCH(F4740,OFFSET(Lists!$T$3,P4740-1,0,Q4740-P4740+1),0),0),6)</f>
        <v>#N/A</v>
      </c>
      <c r="S4740" s="36" t="e">
        <f ca="1">VLOOKUP(R4740,Lists!B:D,3,FALSE)</f>
        <v>#N/A</v>
      </c>
      <c r="T4740" s="36" t="str">
        <f>IF(F4740&lt;&gt;"",MATCH(R4740,'Maximum minutes'!B:B,0),"")</f>
        <v/>
      </c>
      <c r="U4740" s="36">
        <f ca="1">IF(F4740&lt;&gt;"",COUNTA(OFFSET('Maximum minutes'!$C$1,'Annexe A1 Cours'!T4740,0,1,50)),0)</f>
        <v>0</v>
      </c>
      <c r="V4740" s="37">
        <f ca="1">IFERROR(OFFSET('Maximum minutes'!$C$1,T4740+1,-1+MATCH(G4740,OFFSET('Maximum minutes'!$C$1,T4740-1,0,1,50),0)),0)</f>
        <v>0</v>
      </c>
      <c r="W4740" s="38">
        <f t="shared" ca="1" si="146"/>
        <v>0</v>
      </c>
    </row>
    <row r="4741" spans="1:23" s="36" customFormat="1" ht="18.75">
      <c r="A4741" s="34"/>
      <c r="B4741" s="39"/>
      <c r="C4741" s="39"/>
      <c r="D4741" s="35"/>
      <c r="E4741" s="40"/>
      <c r="F4741" s="39"/>
      <c r="G4741" s="39"/>
      <c r="H4741" s="39"/>
      <c r="I4741" s="34"/>
      <c r="J4741" s="34"/>
      <c r="K4741" s="34"/>
      <c r="L4741" s="34"/>
      <c r="M4741" s="43" t="str">
        <f ca="1">IFERROR(OFFSET('Maximum minutes'!$C$1,T4741,MATCH(IF(G4741&lt;&gt;"",G4741,F4741),OFFSET('Maximum minutes'!$C$1,T4741-1,0,1,U4741+1),0)-1)*IF(OR(ISNUMBER(J4741),J4741="sans examen"),1,0)*IF(W4741&lt;MinDate,1,0),"")</f>
        <v/>
      </c>
      <c r="N4741" s="36">
        <f t="shared" ca="1" si="147"/>
        <v>0</v>
      </c>
      <c r="O4741" s="36" t="e">
        <f ca="1">LEFT(OFFSET(Lists!$Q$2,MATCH(E4741,Lists!$R$3:$R$19,0),0),4)</f>
        <v>#N/A</v>
      </c>
      <c r="P4741" s="36" t="e">
        <f ca="1">MATCH(O4741,Lists!$S$2:$S$640,1)</f>
        <v>#N/A</v>
      </c>
      <c r="Q4741" s="36" t="e">
        <f ca="1">MATCH(LEFT(OFFSET(Lists!$Q$2,MATCH(E4741,Lists!$R$3:$R$19,0)+1,0),4),Lists!$S$3:$S$640,1)</f>
        <v>#N/A</v>
      </c>
      <c r="R4741" s="36" t="e">
        <f ca="1">LEFT(OFFSET(Lists!$S$2,P4741-1+MATCH(F4741,OFFSET(Lists!$T$3,P4741-1,0,Q4741-P4741+1),0),0),6)</f>
        <v>#N/A</v>
      </c>
      <c r="S4741" s="36" t="e">
        <f ca="1">VLOOKUP(R4741,Lists!B:D,3,FALSE)</f>
        <v>#N/A</v>
      </c>
      <c r="T4741" s="36" t="str">
        <f>IF(F4741&lt;&gt;"",MATCH(R4741,'Maximum minutes'!B:B,0),"")</f>
        <v/>
      </c>
      <c r="U4741" s="36">
        <f ca="1">IF(F4741&lt;&gt;"",COUNTA(OFFSET('Maximum minutes'!$C$1,'Annexe A1 Cours'!T4741,0,1,50)),0)</f>
        <v>0</v>
      </c>
      <c r="V4741" s="37">
        <f ca="1">IFERROR(OFFSET('Maximum minutes'!$C$1,T4741+1,-1+MATCH(G4741,OFFSET('Maximum minutes'!$C$1,T4741-1,0,1,50),0)),0)</f>
        <v>0</v>
      </c>
      <c r="W4741" s="38">
        <f t="shared" ca="1" si="146"/>
        <v>0</v>
      </c>
    </row>
    <row r="4742" spans="1:23" s="36" customFormat="1" ht="18.75">
      <c r="A4742" s="34"/>
      <c r="B4742" s="39"/>
      <c r="C4742" s="39"/>
      <c r="D4742" s="35"/>
      <c r="E4742" s="40"/>
      <c r="F4742" s="39"/>
      <c r="G4742" s="39"/>
      <c r="H4742" s="39"/>
      <c r="I4742" s="34"/>
      <c r="J4742" s="34"/>
      <c r="K4742" s="34"/>
      <c r="L4742" s="34"/>
      <c r="M4742" s="43" t="str">
        <f ca="1">IFERROR(OFFSET('Maximum minutes'!$C$1,T4742,MATCH(IF(G4742&lt;&gt;"",G4742,F4742),OFFSET('Maximum minutes'!$C$1,T4742-1,0,1,U4742+1),0)-1)*IF(OR(ISNUMBER(J4742),J4742="sans examen"),1,0)*IF(W4742&lt;MinDate,1,0),"")</f>
        <v/>
      </c>
      <c r="N4742" s="36">
        <f t="shared" ca="1" si="147"/>
        <v>0</v>
      </c>
      <c r="O4742" s="36" t="e">
        <f ca="1">LEFT(OFFSET(Lists!$Q$2,MATCH(E4742,Lists!$R$3:$R$19,0),0),4)</f>
        <v>#N/A</v>
      </c>
      <c r="P4742" s="36" t="e">
        <f ca="1">MATCH(O4742,Lists!$S$2:$S$640,1)</f>
        <v>#N/A</v>
      </c>
      <c r="Q4742" s="36" t="e">
        <f ca="1">MATCH(LEFT(OFFSET(Lists!$Q$2,MATCH(E4742,Lists!$R$3:$R$19,0)+1,0),4),Lists!$S$3:$S$640,1)</f>
        <v>#N/A</v>
      </c>
      <c r="R4742" s="36" t="e">
        <f ca="1">LEFT(OFFSET(Lists!$S$2,P4742-1+MATCH(F4742,OFFSET(Lists!$T$3,P4742-1,0,Q4742-P4742+1),0),0),6)</f>
        <v>#N/A</v>
      </c>
      <c r="S4742" s="36" t="e">
        <f ca="1">VLOOKUP(R4742,Lists!B:D,3,FALSE)</f>
        <v>#N/A</v>
      </c>
      <c r="T4742" s="36" t="str">
        <f>IF(F4742&lt;&gt;"",MATCH(R4742,'Maximum minutes'!B:B,0),"")</f>
        <v/>
      </c>
      <c r="U4742" s="36">
        <f ca="1">IF(F4742&lt;&gt;"",COUNTA(OFFSET('Maximum minutes'!$C$1,'Annexe A1 Cours'!T4742,0,1,50)),0)</f>
        <v>0</v>
      </c>
      <c r="V4742" s="37">
        <f ca="1">IFERROR(OFFSET('Maximum minutes'!$C$1,T4742+1,-1+MATCH(G4742,OFFSET('Maximum minutes'!$C$1,T4742-1,0,1,50),0)),0)</f>
        <v>0</v>
      </c>
      <c r="W4742" s="38">
        <f t="shared" ca="1" si="146"/>
        <v>0</v>
      </c>
    </row>
    <row r="4743" spans="1:23" s="36" customFormat="1" ht="18.75">
      <c r="A4743" s="34"/>
      <c r="B4743" s="39"/>
      <c r="C4743" s="39"/>
      <c r="D4743" s="35"/>
      <c r="E4743" s="40"/>
      <c r="F4743" s="39"/>
      <c r="G4743" s="39"/>
      <c r="H4743" s="39"/>
      <c r="I4743" s="34"/>
      <c r="J4743" s="34"/>
      <c r="K4743" s="34"/>
      <c r="L4743" s="34"/>
      <c r="M4743" s="43" t="str">
        <f ca="1">IFERROR(OFFSET('Maximum minutes'!$C$1,T4743,MATCH(IF(G4743&lt;&gt;"",G4743,F4743),OFFSET('Maximum minutes'!$C$1,T4743-1,0,1,U4743+1),0)-1)*IF(OR(ISNUMBER(J4743),J4743="sans examen"),1,0)*IF(W4743&lt;MinDate,1,0),"")</f>
        <v/>
      </c>
      <c r="N4743" s="36">
        <f t="shared" ca="1" si="147"/>
        <v>0</v>
      </c>
      <c r="O4743" s="36" t="e">
        <f ca="1">LEFT(OFFSET(Lists!$Q$2,MATCH(E4743,Lists!$R$3:$R$19,0),0),4)</f>
        <v>#N/A</v>
      </c>
      <c r="P4743" s="36" t="e">
        <f ca="1">MATCH(O4743,Lists!$S$2:$S$640,1)</f>
        <v>#N/A</v>
      </c>
      <c r="Q4743" s="36" t="e">
        <f ca="1">MATCH(LEFT(OFFSET(Lists!$Q$2,MATCH(E4743,Lists!$R$3:$R$19,0)+1,0),4),Lists!$S$3:$S$640,1)</f>
        <v>#N/A</v>
      </c>
      <c r="R4743" s="36" t="e">
        <f ca="1">LEFT(OFFSET(Lists!$S$2,P4743-1+MATCH(F4743,OFFSET(Lists!$T$3,P4743-1,0,Q4743-P4743+1),0),0),6)</f>
        <v>#N/A</v>
      </c>
      <c r="S4743" s="36" t="e">
        <f ca="1">VLOOKUP(R4743,Lists!B:D,3,FALSE)</f>
        <v>#N/A</v>
      </c>
      <c r="T4743" s="36" t="str">
        <f>IF(F4743&lt;&gt;"",MATCH(R4743,'Maximum minutes'!B:B,0),"")</f>
        <v/>
      </c>
      <c r="U4743" s="36">
        <f ca="1">IF(F4743&lt;&gt;"",COUNTA(OFFSET('Maximum minutes'!$C$1,'Annexe A1 Cours'!T4743,0,1,50)),0)</f>
        <v>0</v>
      </c>
      <c r="V4743" s="37">
        <f ca="1">IFERROR(OFFSET('Maximum minutes'!$C$1,T4743+1,-1+MATCH(G4743,OFFSET('Maximum minutes'!$C$1,T4743-1,0,1,50),0)),0)</f>
        <v>0</v>
      </c>
      <c r="W4743" s="38">
        <f t="shared" ref="W4743:W4806" ca="1" si="148">IFERROR(DATE(YEAR(D4743)+V4743,MONTH(D4743),DAY(D4743)),"")</f>
        <v>0</v>
      </c>
    </row>
    <row r="4744" spans="1:23" s="36" customFormat="1" ht="18.75">
      <c r="A4744" s="34"/>
      <c r="B4744" s="39"/>
      <c r="C4744" s="39"/>
      <c r="D4744" s="35"/>
      <c r="E4744" s="40"/>
      <c r="F4744" s="39"/>
      <c r="G4744" s="39"/>
      <c r="H4744" s="39"/>
      <c r="I4744" s="34"/>
      <c r="J4744" s="34"/>
      <c r="K4744" s="34"/>
      <c r="L4744" s="34"/>
      <c r="M4744" s="43" t="str">
        <f ca="1">IFERROR(OFFSET('Maximum minutes'!$C$1,T4744,MATCH(IF(G4744&lt;&gt;"",G4744,F4744),OFFSET('Maximum minutes'!$C$1,T4744-1,0,1,U4744+1),0)-1)*IF(OR(ISNUMBER(J4744),J4744="sans examen"),1,0)*IF(W4744&lt;MinDate,1,0),"")</f>
        <v/>
      </c>
      <c r="N4744" s="36">
        <f t="shared" ref="N4744:N4807" ca="1" si="149">IF(K4744&gt;0,MIN(K4744,M4744),0)*IF(M4744="",0,1)</f>
        <v>0</v>
      </c>
      <c r="O4744" s="36" t="e">
        <f ca="1">LEFT(OFFSET(Lists!$Q$2,MATCH(E4744,Lists!$R$3:$R$19,0),0),4)</f>
        <v>#N/A</v>
      </c>
      <c r="P4744" s="36" t="e">
        <f ca="1">MATCH(O4744,Lists!$S$2:$S$640,1)</f>
        <v>#N/A</v>
      </c>
      <c r="Q4744" s="36" t="e">
        <f ca="1">MATCH(LEFT(OFFSET(Lists!$Q$2,MATCH(E4744,Lists!$R$3:$R$19,0)+1,0),4),Lists!$S$3:$S$640,1)</f>
        <v>#N/A</v>
      </c>
      <c r="R4744" s="36" t="e">
        <f ca="1">LEFT(OFFSET(Lists!$S$2,P4744-1+MATCH(F4744,OFFSET(Lists!$T$3,P4744-1,0,Q4744-P4744+1),0),0),6)</f>
        <v>#N/A</v>
      </c>
      <c r="S4744" s="36" t="e">
        <f ca="1">VLOOKUP(R4744,Lists!B:D,3,FALSE)</f>
        <v>#N/A</v>
      </c>
      <c r="T4744" s="36" t="str">
        <f>IF(F4744&lt;&gt;"",MATCH(R4744,'Maximum minutes'!B:B,0),"")</f>
        <v/>
      </c>
      <c r="U4744" s="36">
        <f ca="1">IF(F4744&lt;&gt;"",COUNTA(OFFSET('Maximum minutes'!$C$1,'Annexe A1 Cours'!T4744,0,1,50)),0)</f>
        <v>0</v>
      </c>
      <c r="V4744" s="37">
        <f ca="1">IFERROR(OFFSET('Maximum minutes'!$C$1,T4744+1,-1+MATCH(G4744,OFFSET('Maximum minutes'!$C$1,T4744-1,0,1,50),0)),0)</f>
        <v>0</v>
      </c>
      <c r="W4744" s="38">
        <f t="shared" ca="1" si="148"/>
        <v>0</v>
      </c>
    </row>
    <row r="4745" spans="1:23" s="36" customFormat="1" ht="18.75">
      <c r="A4745" s="34"/>
      <c r="B4745" s="39"/>
      <c r="C4745" s="39"/>
      <c r="D4745" s="35"/>
      <c r="E4745" s="40"/>
      <c r="F4745" s="39"/>
      <c r="G4745" s="39"/>
      <c r="H4745" s="39"/>
      <c r="I4745" s="34"/>
      <c r="J4745" s="34"/>
      <c r="K4745" s="34"/>
      <c r="L4745" s="34"/>
      <c r="M4745" s="43" t="str">
        <f ca="1">IFERROR(OFFSET('Maximum minutes'!$C$1,T4745,MATCH(IF(G4745&lt;&gt;"",G4745,F4745),OFFSET('Maximum minutes'!$C$1,T4745-1,0,1,U4745+1),0)-1)*IF(OR(ISNUMBER(J4745),J4745="sans examen"),1,0)*IF(W4745&lt;MinDate,1,0),"")</f>
        <v/>
      </c>
      <c r="N4745" s="36">
        <f t="shared" ca="1" si="149"/>
        <v>0</v>
      </c>
      <c r="O4745" s="36" t="e">
        <f ca="1">LEFT(OFFSET(Lists!$Q$2,MATCH(E4745,Lists!$R$3:$R$19,0),0),4)</f>
        <v>#N/A</v>
      </c>
      <c r="P4745" s="36" t="e">
        <f ca="1">MATCH(O4745,Lists!$S$2:$S$640,1)</f>
        <v>#N/A</v>
      </c>
      <c r="Q4745" s="36" t="e">
        <f ca="1">MATCH(LEFT(OFFSET(Lists!$Q$2,MATCH(E4745,Lists!$R$3:$R$19,0)+1,0),4),Lists!$S$3:$S$640,1)</f>
        <v>#N/A</v>
      </c>
      <c r="R4745" s="36" t="e">
        <f ca="1">LEFT(OFFSET(Lists!$S$2,P4745-1+MATCH(F4745,OFFSET(Lists!$T$3,P4745-1,0,Q4745-P4745+1),0),0),6)</f>
        <v>#N/A</v>
      </c>
      <c r="S4745" s="36" t="e">
        <f ca="1">VLOOKUP(R4745,Lists!B:D,3,FALSE)</f>
        <v>#N/A</v>
      </c>
      <c r="T4745" s="36" t="str">
        <f>IF(F4745&lt;&gt;"",MATCH(R4745,'Maximum minutes'!B:B,0),"")</f>
        <v/>
      </c>
      <c r="U4745" s="36">
        <f ca="1">IF(F4745&lt;&gt;"",COUNTA(OFFSET('Maximum minutes'!$C$1,'Annexe A1 Cours'!T4745,0,1,50)),0)</f>
        <v>0</v>
      </c>
      <c r="V4745" s="37">
        <f ca="1">IFERROR(OFFSET('Maximum minutes'!$C$1,T4745+1,-1+MATCH(G4745,OFFSET('Maximum minutes'!$C$1,T4745-1,0,1,50),0)),0)</f>
        <v>0</v>
      </c>
      <c r="W4745" s="38">
        <f t="shared" ca="1" si="148"/>
        <v>0</v>
      </c>
    </row>
    <row r="4746" spans="1:23" s="36" customFormat="1" ht="18.75">
      <c r="A4746" s="34"/>
      <c r="B4746" s="39"/>
      <c r="C4746" s="39"/>
      <c r="D4746" s="35"/>
      <c r="E4746" s="40"/>
      <c r="F4746" s="39"/>
      <c r="G4746" s="39"/>
      <c r="H4746" s="39"/>
      <c r="I4746" s="34"/>
      <c r="J4746" s="34"/>
      <c r="K4746" s="34"/>
      <c r="L4746" s="34"/>
      <c r="M4746" s="43" t="str">
        <f ca="1">IFERROR(OFFSET('Maximum minutes'!$C$1,T4746,MATCH(IF(G4746&lt;&gt;"",G4746,F4746),OFFSET('Maximum minutes'!$C$1,T4746-1,0,1,U4746+1),0)-1)*IF(OR(ISNUMBER(J4746),J4746="sans examen"),1,0)*IF(W4746&lt;MinDate,1,0),"")</f>
        <v/>
      </c>
      <c r="N4746" s="36">
        <f t="shared" ca="1" si="149"/>
        <v>0</v>
      </c>
      <c r="O4746" s="36" t="e">
        <f ca="1">LEFT(OFFSET(Lists!$Q$2,MATCH(E4746,Lists!$R$3:$R$19,0),0),4)</f>
        <v>#N/A</v>
      </c>
      <c r="P4746" s="36" t="e">
        <f ca="1">MATCH(O4746,Lists!$S$2:$S$640,1)</f>
        <v>#N/A</v>
      </c>
      <c r="Q4746" s="36" t="e">
        <f ca="1">MATCH(LEFT(OFFSET(Lists!$Q$2,MATCH(E4746,Lists!$R$3:$R$19,0)+1,0),4),Lists!$S$3:$S$640,1)</f>
        <v>#N/A</v>
      </c>
      <c r="R4746" s="36" t="e">
        <f ca="1">LEFT(OFFSET(Lists!$S$2,P4746-1+MATCH(F4746,OFFSET(Lists!$T$3,P4746-1,0,Q4746-P4746+1),0),0),6)</f>
        <v>#N/A</v>
      </c>
      <c r="S4746" s="36" t="e">
        <f ca="1">VLOOKUP(R4746,Lists!B:D,3,FALSE)</f>
        <v>#N/A</v>
      </c>
      <c r="T4746" s="36" t="str">
        <f>IF(F4746&lt;&gt;"",MATCH(R4746,'Maximum minutes'!B:B,0),"")</f>
        <v/>
      </c>
      <c r="U4746" s="36">
        <f ca="1">IF(F4746&lt;&gt;"",COUNTA(OFFSET('Maximum minutes'!$C$1,'Annexe A1 Cours'!T4746,0,1,50)),0)</f>
        <v>0</v>
      </c>
      <c r="V4746" s="37">
        <f ca="1">IFERROR(OFFSET('Maximum minutes'!$C$1,T4746+1,-1+MATCH(G4746,OFFSET('Maximum minutes'!$C$1,T4746-1,0,1,50),0)),0)</f>
        <v>0</v>
      </c>
      <c r="W4746" s="38">
        <f t="shared" ca="1" si="148"/>
        <v>0</v>
      </c>
    </row>
    <row r="4747" spans="1:23" s="36" customFormat="1" ht="18.75">
      <c r="A4747" s="34"/>
      <c r="B4747" s="39"/>
      <c r="C4747" s="39"/>
      <c r="D4747" s="35"/>
      <c r="E4747" s="40"/>
      <c r="F4747" s="39"/>
      <c r="G4747" s="39"/>
      <c r="H4747" s="39"/>
      <c r="I4747" s="34"/>
      <c r="J4747" s="34"/>
      <c r="K4747" s="34"/>
      <c r="L4747" s="34"/>
      <c r="M4747" s="43" t="str">
        <f ca="1">IFERROR(OFFSET('Maximum minutes'!$C$1,T4747,MATCH(IF(G4747&lt;&gt;"",G4747,F4747),OFFSET('Maximum minutes'!$C$1,T4747-1,0,1,U4747+1),0)-1)*IF(OR(ISNUMBER(J4747),J4747="sans examen"),1,0)*IF(W4747&lt;MinDate,1,0),"")</f>
        <v/>
      </c>
      <c r="N4747" s="36">
        <f t="shared" ca="1" si="149"/>
        <v>0</v>
      </c>
      <c r="O4747" s="36" t="e">
        <f ca="1">LEFT(OFFSET(Lists!$Q$2,MATCH(E4747,Lists!$R$3:$R$19,0),0),4)</f>
        <v>#N/A</v>
      </c>
      <c r="P4747" s="36" t="e">
        <f ca="1">MATCH(O4747,Lists!$S$2:$S$640,1)</f>
        <v>#N/A</v>
      </c>
      <c r="Q4747" s="36" t="e">
        <f ca="1">MATCH(LEFT(OFFSET(Lists!$Q$2,MATCH(E4747,Lists!$R$3:$R$19,0)+1,0),4),Lists!$S$3:$S$640,1)</f>
        <v>#N/A</v>
      </c>
      <c r="R4747" s="36" t="e">
        <f ca="1">LEFT(OFFSET(Lists!$S$2,P4747-1+MATCH(F4747,OFFSET(Lists!$T$3,P4747-1,0,Q4747-P4747+1),0),0),6)</f>
        <v>#N/A</v>
      </c>
      <c r="S4747" s="36" t="e">
        <f ca="1">VLOOKUP(R4747,Lists!B:D,3,FALSE)</f>
        <v>#N/A</v>
      </c>
      <c r="T4747" s="36" t="str">
        <f>IF(F4747&lt;&gt;"",MATCH(R4747,'Maximum minutes'!B:B,0),"")</f>
        <v/>
      </c>
      <c r="U4747" s="36">
        <f ca="1">IF(F4747&lt;&gt;"",COUNTA(OFFSET('Maximum minutes'!$C$1,'Annexe A1 Cours'!T4747,0,1,50)),0)</f>
        <v>0</v>
      </c>
      <c r="V4747" s="37">
        <f ca="1">IFERROR(OFFSET('Maximum minutes'!$C$1,T4747+1,-1+MATCH(G4747,OFFSET('Maximum minutes'!$C$1,T4747-1,0,1,50),0)),0)</f>
        <v>0</v>
      </c>
      <c r="W4747" s="38">
        <f t="shared" ca="1" si="148"/>
        <v>0</v>
      </c>
    </row>
    <row r="4748" spans="1:23" s="36" customFormat="1" ht="18.75">
      <c r="A4748" s="34"/>
      <c r="B4748" s="39"/>
      <c r="C4748" s="39"/>
      <c r="D4748" s="35"/>
      <c r="E4748" s="40"/>
      <c r="F4748" s="39"/>
      <c r="G4748" s="39"/>
      <c r="H4748" s="39"/>
      <c r="I4748" s="34"/>
      <c r="J4748" s="34"/>
      <c r="K4748" s="34"/>
      <c r="L4748" s="34"/>
      <c r="M4748" s="43" t="str">
        <f ca="1">IFERROR(OFFSET('Maximum minutes'!$C$1,T4748,MATCH(IF(G4748&lt;&gt;"",G4748,F4748),OFFSET('Maximum minutes'!$C$1,T4748-1,0,1,U4748+1),0)-1)*IF(OR(ISNUMBER(J4748),J4748="sans examen"),1,0)*IF(W4748&lt;MinDate,1,0),"")</f>
        <v/>
      </c>
      <c r="N4748" s="36">
        <f t="shared" ca="1" si="149"/>
        <v>0</v>
      </c>
      <c r="O4748" s="36" t="e">
        <f ca="1">LEFT(OFFSET(Lists!$Q$2,MATCH(E4748,Lists!$R$3:$R$19,0),0),4)</f>
        <v>#N/A</v>
      </c>
      <c r="P4748" s="36" t="e">
        <f ca="1">MATCH(O4748,Lists!$S$2:$S$640,1)</f>
        <v>#N/A</v>
      </c>
      <c r="Q4748" s="36" t="e">
        <f ca="1">MATCH(LEFT(OFFSET(Lists!$Q$2,MATCH(E4748,Lists!$R$3:$R$19,0)+1,0),4),Lists!$S$3:$S$640,1)</f>
        <v>#N/A</v>
      </c>
      <c r="R4748" s="36" t="e">
        <f ca="1">LEFT(OFFSET(Lists!$S$2,P4748-1+MATCH(F4748,OFFSET(Lists!$T$3,P4748-1,0,Q4748-P4748+1),0),0),6)</f>
        <v>#N/A</v>
      </c>
      <c r="S4748" s="36" t="e">
        <f ca="1">VLOOKUP(R4748,Lists!B:D,3,FALSE)</f>
        <v>#N/A</v>
      </c>
      <c r="T4748" s="36" t="str">
        <f>IF(F4748&lt;&gt;"",MATCH(R4748,'Maximum minutes'!B:B,0),"")</f>
        <v/>
      </c>
      <c r="U4748" s="36">
        <f ca="1">IF(F4748&lt;&gt;"",COUNTA(OFFSET('Maximum minutes'!$C$1,'Annexe A1 Cours'!T4748,0,1,50)),0)</f>
        <v>0</v>
      </c>
      <c r="V4748" s="37">
        <f ca="1">IFERROR(OFFSET('Maximum minutes'!$C$1,T4748+1,-1+MATCH(G4748,OFFSET('Maximum minutes'!$C$1,T4748-1,0,1,50),0)),0)</f>
        <v>0</v>
      </c>
      <c r="W4748" s="38">
        <f t="shared" ca="1" si="148"/>
        <v>0</v>
      </c>
    </row>
    <row r="4749" spans="1:23" s="36" customFormat="1" ht="18.75">
      <c r="A4749" s="34"/>
      <c r="B4749" s="39"/>
      <c r="C4749" s="39"/>
      <c r="D4749" s="35"/>
      <c r="E4749" s="40"/>
      <c r="F4749" s="39"/>
      <c r="G4749" s="39"/>
      <c r="H4749" s="39"/>
      <c r="I4749" s="34"/>
      <c r="J4749" s="34"/>
      <c r="K4749" s="34"/>
      <c r="L4749" s="34"/>
      <c r="M4749" s="43" t="str">
        <f ca="1">IFERROR(OFFSET('Maximum minutes'!$C$1,T4749,MATCH(IF(G4749&lt;&gt;"",G4749,F4749),OFFSET('Maximum minutes'!$C$1,T4749-1,0,1,U4749+1),0)-1)*IF(OR(ISNUMBER(J4749),J4749="sans examen"),1,0)*IF(W4749&lt;MinDate,1,0),"")</f>
        <v/>
      </c>
      <c r="N4749" s="36">
        <f t="shared" ca="1" si="149"/>
        <v>0</v>
      </c>
      <c r="O4749" s="36" t="e">
        <f ca="1">LEFT(OFFSET(Lists!$Q$2,MATCH(E4749,Lists!$R$3:$R$19,0),0),4)</f>
        <v>#N/A</v>
      </c>
      <c r="P4749" s="36" t="e">
        <f ca="1">MATCH(O4749,Lists!$S$2:$S$640,1)</f>
        <v>#N/A</v>
      </c>
      <c r="Q4749" s="36" t="e">
        <f ca="1">MATCH(LEFT(OFFSET(Lists!$Q$2,MATCH(E4749,Lists!$R$3:$R$19,0)+1,0),4),Lists!$S$3:$S$640,1)</f>
        <v>#N/A</v>
      </c>
      <c r="R4749" s="36" t="e">
        <f ca="1">LEFT(OFFSET(Lists!$S$2,P4749-1+MATCH(F4749,OFFSET(Lists!$T$3,P4749-1,0,Q4749-P4749+1),0),0),6)</f>
        <v>#N/A</v>
      </c>
      <c r="S4749" s="36" t="e">
        <f ca="1">VLOOKUP(R4749,Lists!B:D,3,FALSE)</f>
        <v>#N/A</v>
      </c>
      <c r="T4749" s="36" t="str">
        <f>IF(F4749&lt;&gt;"",MATCH(R4749,'Maximum minutes'!B:B,0),"")</f>
        <v/>
      </c>
      <c r="U4749" s="36">
        <f ca="1">IF(F4749&lt;&gt;"",COUNTA(OFFSET('Maximum minutes'!$C$1,'Annexe A1 Cours'!T4749,0,1,50)),0)</f>
        <v>0</v>
      </c>
      <c r="V4749" s="37">
        <f ca="1">IFERROR(OFFSET('Maximum minutes'!$C$1,T4749+1,-1+MATCH(G4749,OFFSET('Maximum minutes'!$C$1,T4749-1,0,1,50),0)),0)</f>
        <v>0</v>
      </c>
      <c r="W4749" s="38">
        <f t="shared" ca="1" si="148"/>
        <v>0</v>
      </c>
    </row>
    <row r="4750" spans="1:23" s="36" customFormat="1" ht="18.75">
      <c r="A4750" s="34"/>
      <c r="B4750" s="39"/>
      <c r="C4750" s="39"/>
      <c r="D4750" s="35"/>
      <c r="E4750" s="40"/>
      <c r="F4750" s="39"/>
      <c r="G4750" s="39"/>
      <c r="H4750" s="39"/>
      <c r="I4750" s="34"/>
      <c r="J4750" s="34"/>
      <c r="K4750" s="34"/>
      <c r="L4750" s="34"/>
      <c r="M4750" s="43" t="str">
        <f ca="1">IFERROR(OFFSET('Maximum minutes'!$C$1,T4750,MATCH(IF(G4750&lt;&gt;"",G4750,F4750),OFFSET('Maximum minutes'!$C$1,T4750-1,0,1,U4750+1),0)-1)*IF(OR(ISNUMBER(J4750),J4750="sans examen"),1,0)*IF(W4750&lt;MinDate,1,0),"")</f>
        <v/>
      </c>
      <c r="N4750" s="36">
        <f t="shared" ca="1" si="149"/>
        <v>0</v>
      </c>
      <c r="O4750" s="36" t="e">
        <f ca="1">LEFT(OFFSET(Lists!$Q$2,MATCH(E4750,Lists!$R$3:$R$19,0),0),4)</f>
        <v>#N/A</v>
      </c>
      <c r="P4750" s="36" t="e">
        <f ca="1">MATCH(O4750,Lists!$S$2:$S$640,1)</f>
        <v>#N/A</v>
      </c>
      <c r="Q4750" s="36" t="e">
        <f ca="1">MATCH(LEFT(OFFSET(Lists!$Q$2,MATCH(E4750,Lists!$R$3:$R$19,0)+1,0),4),Lists!$S$3:$S$640,1)</f>
        <v>#N/A</v>
      </c>
      <c r="R4750" s="36" t="e">
        <f ca="1">LEFT(OFFSET(Lists!$S$2,P4750-1+MATCH(F4750,OFFSET(Lists!$T$3,P4750-1,0,Q4750-P4750+1),0),0),6)</f>
        <v>#N/A</v>
      </c>
      <c r="S4750" s="36" t="e">
        <f ca="1">VLOOKUP(R4750,Lists!B:D,3,FALSE)</f>
        <v>#N/A</v>
      </c>
      <c r="T4750" s="36" t="str">
        <f>IF(F4750&lt;&gt;"",MATCH(R4750,'Maximum minutes'!B:B,0),"")</f>
        <v/>
      </c>
      <c r="U4750" s="36">
        <f ca="1">IF(F4750&lt;&gt;"",COUNTA(OFFSET('Maximum minutes'!$C$1,'Annexe A1 Cours'!T4750,0,1,50)),0)</f>
        <v>0</v>
      </c>
      <c r="V4750" s="37">
        <f ca="1">IFERROR(OFFSET('Maximum minutes'!$C$1,T4750+1,-1+MATCH(G4750,OFFSET('Maximum minutes'!$C$1,T4750-1,0,1,50),0)),0)</f>
        <v>0</v>
      </c>
      <c r="W4750" s="38">
        <f t="shared" ca="1" si="148"/>
        <v>0</v>
      </c>
    </row>
    <row r="4751" spans="1:23" s="36" customFormat="1" ht="18.75">
      <c r="A4751" s="34"/>
      <c r="B4751" s="39"/>
      <c r="C4751" s="39"/>
      <c r="D4751" s="35"/>
      <c r="E4751" s="40"/>
      <c r="F4751" s="39"/>
      <c r="G4751" s="39"/>
      <c r="H4751" s="39"/>
      <c r="I4751" s="34"/>
      <c r="J4751" s="34"/>
      <c r="K4751" s="34"/>
      <c r="L4751" s="34"/>
      <c r="M4751" s="43" t="str">
        <f ca="1">IFERROR(OFFSET('Maximum minutes'!$C$1,T4751,MATCH(IF(G4751&lt;&gt;"",G4751,F4751),OFFSET('Maximum minutes'!$C$1,T4751-1,0,1,U4751+1),0)-1)*IF(OR(ISNUMBER(J4751),J4751="sans examen"),1,0)*IF(W4751&lt;MinDate,1,0),"")</f>
        <v/>
      </c>
      <c r="N4751" s="36">
        <f t="shared" ca="1" si="149"/>
        <v>0</v>
      </c>
      <c r="O4751" s="36" t="e">
        <f ca="1">LEFT(OFFSET(Lists!$Q$2,MATCH(E4751,Lists!$R$3:$R$19,0),0),4)</f>
        <v>#N/A</v>
      </c>
      <c r="P4751" s="36" t="e">
        <f ca="1">MATCH(O4751,Lists!$S$2:$S$640,1)</f>
        <v>#N/A</v>
      </c>
      <c r="Q4751" s="36" t="e">
        <f ca="1">MATCH(LEFT(OFFSET(Lists!$Q$2,MATCH(E4751,Lists!$R$3:$R$19,0)+1,0),4),Lists!$S$3:$S$640,1)</f>
        <v>#N/A</v>
      </c>
      <c r="R4751" s="36" t="e">
        <f ca="1">LEFT(OFFSET(Lists!$S$2,P4751-1+MATCH(F4751,OFFSET(Lists!$T$3,P4751-1,0,Q4751-P4751+1),0),0),6)</f>
        <v>#N/A</v>
      </c>
      <c r="S4751" s="36" t="e">
        <f ca="1">VLOOKUP(R4751,Lists!B:D,3,FALSE)</f>
        <v>#N/A</v>
      </c>
      <c r="T4751" s="36" t="str">
        <f>IF(F4751&lt;&gt;"",MATCH(R4751,'Maximum minutes'!B:B,0),"")</f>
        <v/>
      </c>
      <c r="U4751" s="36">
        <f ca="1">IF(F4751&lt;&gt;"",COUNTA(OFFSET('Maximum minutes'!$C$1,'Annexe A1 Cours'!T4751,0,1,50)),0)</f>
        <v>0</v>
      </c>
      <c r="V4751" s="37">
        <f ca="1">IFERROR(OFFSET('Maximum minutes'!$C$1,T4751+1,-1+MATCH(G4751,OFFSET('Maximum minutes'!$C$1,T4751-1,0,1,50),0)),0)</f>
        <v>0</v>
      </c>
      <c r="W4751" s="38">
        <f t="shared" ca="1" si="148"/>
        <v>0</v>
      </c>
    </row>
    <row r="4752" spans="1:23" s="36" customFormat="1" ht="18.75">
      <c r="A4752" s="34"/>
      <c r="B4752" s="39"/>
      <c r="C4752" s="39"/>
      <c r="D4752" s="35"/>
      <c r="E4752" s="40"/>
      <c r="F4752" s="39"/>
      <c r="G4752" s="39"/>
      <c r="H4752" s="39"/>
      <c r="I4752" s="34"/>
      <c r="J4752" s="34"/>
      <c r="K4752" s="34"/>
      <c r="L4752" s="34"/>
      <c r="M4752" s="43" t="str">
        <f ca="1">IFERROR(OFFSET('Maximum minutes'!$C$1,T4752,MATCH(IF(G4752&lt;&gt;"",G4752,F4752),OFFSET('Maximum minutes'!$C$1,T4752-1,0,1,U4752+1),0)-1)*IF(OR(ISNUMBER(J4752),J4752="sans examen"),1,0)*IF(W4752&lt;MinDate,1,0),"")</f>
        <v/>
      </c>
      <c r="N4752" s="36">
        <f t="shared" ca="1" si="149"/>
        <v>0</v>
      </c>
      <c r="O4752" s="36" t="e">
        <f ca="1">LEFT(OFFSET(Lists!$Q$2,MATCH(E4752,Lists!$R$3:$R$19,0),0),4)</f>
        <v>#N/A</v>
      </c>
      <c r="P4752" s="36" t="e">
        <f ca="1">MATCH(O4752,Lists!$S$2:$S$640,1)</f>
        <v>#N/A</v>
      </c>
      <c r="Q4752" s="36" t="e">
        <f ca="1">MATCH(LEFT(OFFSET(Lists!$Q$2,MATCH(E4752,Lists!$R$3:$R$19,0)+1,0),4),Lists!$S$3:$S$640,1)</f>
        <v>#N/A</v>
      </c>
      <c r="R4752" s="36" t="e">
        <f ca="1">LEFT(OFFSET(Lists!$S$2,P4752-1+MATCH(F4752,OFFSET(Lists!$T$3,P4752-1,0,Q4752-P4752+1),0),0),6)</f>
        <v>#N/A</v>
      </c>
      <c r="S4752" s="36" t="e">
        <f ca="1">VLOOKUP(R4752,Lists!B:D,3,FALSE)</f>
        <v>#N/A</v>
      </c>
      <c r="T4752" s="36" t="str">
        <f>IF(F4752&lt;&gt;"",MATCH(R4752,'Maximum minutes'!B:B,0),"")</f>
        <v/>
      </c>
      <c r="U4752" s="36">
        <f ca="1">IF(F4752&lt;&gt;"",COUNTA(OFFSET('Maximum minutes'!$C$1,'Annexe A1 Cours'!T4752,0,1,50)),0)</f>
        <v>0</v>
      </c>
      <c r="V4752" s="37">
        <f ca="1">IFERROR(OFFSET('Maximum minutes'!$C$1,T4752+1,-1+MATCH(G4752,OFFSET('Maximum minutes'!$C$1,T4752-1,0,1,50),0)),0)</f>
        <v>0</v>
      </c>
      <c r="W4752" s="38">
        <f t="shared" ca="1" si="148"/>
        <v>0</v>
      </c>
    </row>
    <row r="4753" spans="1:23" s="36" customFormat="1" ht="18.75">
      <c r="A4753" s="34"/>
      <c r="B4753" s="39"/>
      <c r="C4753" s="39"/>
      <c r="D4753" s="35"/>
      <c r="E4753" s="40"/>
      <c r="F4753" s="39"/>
      <c r="G4753" s="39"/>
      <c r="H4753" s="39"/>
      <c r="I4753" s="34"/>
      <c r="J4753" s="34"/>
      <c r="K4753" s="34"/>
      <c r="L4753" s="34"/>
      <c r="M4753" s="43" t="str">
        <f ca="1">IFERROR(OFFSET('Maximum minutes'!$C$1,T4753,MATCH(IF(G4753&lt;&gt;"",G4753,F4753),OFFSET('Maximum minutes'!$C$1,T4753-1,0,1,U4753+1),0)-1)*IF(OR(ISNUMBER(J4753),J4753="sans examen"),1,0)*IF(W4753&lt;MinDate,1,0),"")</f>
        <v/>
      </c>
      <c r="N4753" s="36">
        <f t="shared" ca="1" si="149"/>
        <v>0</v>
      </c>
      <c r="O4753" s="36" t="e">
        <f ca="1">LEFT(OFFSET(Lists!$Q$2,MATCH(E4753,Lists!$R$3:$R$19,0),0),4)</f>
        <v>#N/A</v>
      </c>
      <c r="P4753" s="36" t="e">
        <f ca="1">MATCH(O4753,Lists!$S$2:$S$640,1)</f>
        <v>#N/A</v>
      </c>
      <c r="Q4753" s="36" t="e">
        <f ca="1">MATCH(LEFT(OFFSET(Lists!$Q$2,MATCH(E4753,Lists!$R$3:$R$19,0)+1,0),4),Lists!$S$3:$S$640,1)</f>
        <v>#N/A</v>
      </c>
      <c r="R4753" s="36" t="e">
        <f ca="1">LEFT(OFFSET(Lists!$S$2,P4753-1+MATCH(F4753,OFFSET(Lists!$T$3,P4753-1,0,Q4753-P4753+1),0),0),6)</f>
        <v>#N/A</v>
      </c>
      <c r="S4753" s="36" t="e">
        <f ca="1">VLOOKUP(R4753,Lists!B:D,3,FALSE)</f>
        <v>#N/A</v>
      </c>
      <c r="T4753" s="36" t="str">
        <f>IF(F4753&lt;&gt;"",MATCH(R4753,'Maximum minutes'!B:B,0),"")</f>
        <v/>
      </c>
      <c r="U4753" s="36">
        <f ca="1">IF(F4753&lt;&gt;"",COUNTA(OFFSET('Maximum minutes'!$C$1,'Annexe A1 Cours'!T4753,0,1,50)),0)</f>
        <v>0</v>
      </c>
      <c r="V4753" s="37">
        <f ca="1">IFERROR(OFFSET('Maximum minutes'!$C$1,T4753+1,-1+MATCH(G4753,OFFSET('Maximum minutes'!$C$1,T4753-1,0,1,50),0)),0)</f>
        <v>0</v>
      </c>
      <c r="W4753" s="38">
        <f t="shared" ca="1" si="148"/>
        <v>0</v>
      </c>
    </row>
    <row r="4754" spans="1:23" s="36" customFormat="1" ht="18.75">
      <c r="A4754" s="34"/>
      <c r="B4754" s="39"/>
      <c r="C4754" s="39"/>
      <c r="D4754" s="35"/>
      <c r="E4754" s="40"/>
      <c r="F4754" s="39"/>
      <c r="G4754" s="39"/>
      <c r="H4754" s="39"/>
      <c r="I4754" s="34"/>
      <c r="J4754" s="34"/>
      <c r="K4754" s="34"/>
      <c r="L4754" s="34"/>
      <c r="M4754" s="43" t="str">
        <f ca="1">IFERROR(OFFSET('Maximum minutes'!$C$1,T4754,MATCH(IF(G4754&lt;&gt;"",G4754,F4754),OFFSET('Maximum minutes'!$C$1,T4754-1,0,1,U4754+1),0)-1)*IF(OR(ISNUMBER(J4754),J4754="sans examen"),1,0)*IF(W4754&lt;MinDate,1,0),"")</f>
        <v/>
      </c>
      <c r="N4754" s="36">
        <f t="shared" ca="1" si="149"/>
        <v>0</v>
      </c>
      <c r="O4754" s="36" t="e">
        <f ca="1">LEFT(OFFSET(Lists!$Q$2,MATCH(E4754,Lists!$R$3:$R$19,0),0),4)</f>
        <v>#N/A</v>
      </c>
      <c r="P4754" s="36" t="e">
        <f ca="1">MATCH(O4754,Lists!$S$2:$S$640,1)</f>
        <v>#N/A</v>
      </c>
      <c r="Q4754" s="36" t="e">
        <f ca="1">MATCH(LEFT(OFFSET(Lists!$Q$2,MATCH(E4754,Lists!$R$3:$R$19,0)+1,0),4),Lists!$S$3:$S$640,1)</f>
        <v>#N/A</v>
      </c>
      <c r="R4754" s="36" t="e">
        <f ca="1">LEFT(OFFSET(Lists!$S$2,P4754-1+MATCH(F4754,OFFSET(Lists!$T$3,P4754-1,0,Q4754-P4754+1),0),0),6)</f>
        <v>#N/A</v>
      </c>
      <c r="S4754" s="36" t="e">
        <f ca="1">VLOOKUP(R4754,Lists!B:D,3,FALSE)</f>
        <v>#N/A</v>
      </c>
      <c r="T4754" s="36" t="str">
        <f>IF(F4754&lt;&gt;"",MATCH(R4754,'Maximum minutes'!B:B,0),"")</f>
        <v/>
      </c>
      <c r="U4754" s="36">
        <f ca="1">IF(F4754&lt;&gt;"",COUNTA(OFFSET('Maximum minutes'!$C$1,'Annexe A1 Cours'!T4754,0,1,50)),0)</f>
        <v>0</v>
      </c>
      <c r="V4754" s="37">
        <f ca="1">IFERROR(OFFSET('Maximum minutes'!$C$1,T4754+1,-1+MATCH(G4754,OFFSET('Maximum minutes'!$C$1,T4754-1,0,1,50),0)),0)</f>
        <v>0</v>
      </c>
      <c r="W4754" s="38">
        <f t="shared" ca="1" si="148"/>
        <v>0</v>
      </c>
    </row>
    <row r="4755" spans="1:23" s="36" customFormat="1" ht="18.75">
      <c r="A4755" s="34"/>
      <c r="B4755" s="39"/>
      <c r="C4755" s="39"/>
      <c r="D4755" s="35"/>
      <c r="E4755" s="40"/>
      <c r="F4755" s="39"/>
      <c r="G4755" s="39"/>
      <c r="H4755" s="39"/>
      <c r="I4755" s="34"/>
      <c r="J4755" s="34"/>
      <c r="K4755" s="34"/>
      <c r="L4755" s="34"/>
      <c r="M4755" s="43" t="str">
        <f ca="1">IFERROR(OFFSET('Maximum minutes'!$C$1,T4755,MATCH(IF(G4755&lt;&gt;"",G4755,F4755),OFFSET('Maximum minutes'!$C$1,T4755-1,0,1,U4755+1),0)-1)*IF(OR(ISNUMBER(J4755),J4755="sans examen"),1,0)*IF(W4755&lt;MinDate,1,0),"")</f>
        <v/>
      </c>
      <c r="N4755" s="36">
        <f t="shared" ca="1" si="149"/>
        <v>0</v>
      </c>
      <c r="O4755" s="36" t="e">
        <f ca="1">LEFT(OFFSET(Lists!$Q$2,MATCH(E4755,Lists!$R$3:$R$19,0),0),4)</f>
        <v>#N/A</v>
      </c>
      <c r="P4755" s="36" t="e">
        <f ca="1">MATCH(O4755,Lists!$S$2:$S$640,1)</f>
        <v>#N/A</v>
      </c>
      <c r="Q4755" s="36" t="e">
        <f ca="1">MATCH(LEFT(OFFSET(Lists!$Q$2,MATCH(E4755,Lists!$R$3:$R$19,0)+1,0),4),Lists!$S$3:$S$640,1)</f>
        <v>#N/A</v>
      </c>
      <c r="R4755" s="36" t="e">
        <f ca="1">LEFT(OFFSET(Lists!$S$2,P4755-1+MATCH(F4755,OFFSET(Lists!$T$3,P4755-1,0,Q4755-P4755+1),0),0),6)</f>
        <v>#N/A</v>
      </c>
      <c r="S4755" s="36" t="e">
        <f ca="1">VLOOKUP(R4755,Lists!B:D,3,FALSE)</f>
        <v>#N/A</v>
      </c>
      <c r="T4755" s="36" t="str">
        <f>IF(F4755&lt;&gt;"",MATCH(R4755,'Maximum minutes'!B:B,0),"")</f>
        <v/>
      </c>
      <c r="U4755" s="36">
        <f ca="1">IF(F4755&lt;&gt;"",COUNTA(OFFSET('Maximum minutes'!$C$1,'Annexe A1 Cours'!T4755,0,1,50)),0)</f>
        <v>0</v>
      </c>
      <c r="V4755" s="37">
        <f ca="1">IFERROR(OFFSET('Maximum minutes'!$C$1,T4755+1,-1+MATCH(G4755,OFFSET('Maximum minutes'!$C$1,T4755-1,0,1,50),0)),0)</f>
        <v>0</v>
      </c>
      <c r="W4755" s="38">
        <f t="shared" ca="1" si="148"/>
        <v>0</v>
      </c>
    </row>
    <row r="4756" spans="1:23" s="36" customFormat="1" ht="18.75">
      <c r="A4756" s="34"/>
      <c r="B4756" s="39"/>
      <c r="C4756" s="39"/>
      <c r="D4756" s="35"/>
      <c r="E4756" s="40"/>
      <c r="F4756" s="39"/>
      <c r="G4756" s="39"/>
      <c r="H4756" s="39"/>
      <c r="I4756" s="34"/>
      <c r="J4756" s="34"/>
      <c r="K4756" s="34"/>
      <c r="L4756" s="34"/>
      <c r="M4756" s="43" t="str">
        <f ca="1">IFERROR(OFFSET('Maximum minutes'!$C$1,T4756,MATCH(IF(G4756&lt;&gt;"",G4756,F4756),OFFSET('Maximum minutes'!$C$1,T4756-1,0,1,U4756+1),0)-1)*IF(OR(ISNUMBER(J4756),J4756="sans examen"),1,0)*IF(W4756&lt;MinDate,1,0),"")</f>
        <v/>
      </c>
      <c r="N4756" s="36">
        <f t="shared" ca="1" si="149"/>
        <v>0</v>
      </c>
      <c r="O4756" s="36" t="e">
        <f ca="1">LEFT(OFFSET(Lists!$Q$2,MATCH(E4756,Lists!$R$3:$R$19,0),0),4)</f>
        <v>#N/A</v>
      </c>
      <c r="P4756" s="36" t="e">
        <f ca="1">MATCH(O4756,Lists!$S$2:$S$640,1)</f>
        <v>#N/A</v>
      </c>
      <c r="Q4756" s="36" t="e">
        <f ca="1">MATCH(LEFT(OFFSET(Lists!$Q$2,MATCH(E4756,Lists!$R$3:$R$19,0)+1,0),4),Lists!$S$3:$S$640,1)</f>
        <v>#N/A</v>
      </c>
      <c r="R4756" s="36" t="e">
        <f ca="1">LEFT(OFFSET(Lists!$S$2,P4756-1+MATCH(F4756,OFFSET(Lists!$T$3,P4756-1,0,Q4756-P4756+1),0),0),6)</f>
        <v>#N/A</v>
      </c>
      <c r="S4756" s="36" t="e">
        <f ca="1">VLOOKUP(R4756,Lists!B:D,3,FALSE)</f>
        <v>#N/A</v>
      </c>
      <c r="T4756" s="36" t="str">
        <f>IF(F4756&lt;&gt;"",MATCH(R4756,'Maximum minutes'!B:B,0),"")</f>
        <v/>
      </c>
      <c r="U4756" s="36">
        <f ca="1">IF(F4756&lt;&gt;"",COUNTA(OFFSET('Maximum minutes'!$C$1,'Annexe A1 Cours'!T4756,0,1,50)),0)</f>
        <v>0</v>
      </c>
      <c r="V4756" s="37">
        <f ca="1">IFERROR(OFFSET('Maximum minutes'!$C$1,T4756+1,-1+MATCH(G4756,OFFSET('Maximum minutes'!$C$1,T4756-1,0,1,50),0)),0)</f>
        <v>0</v>
      </c>
      <c r="W4756" s="38">
        <f t="shared" ca="1" si="148"/>
        <v>0</v>
      </c>
    </row>
    <row r="4757" spans="1:23" s="36" customFormat="1" ht="18.75">
      <c r="A4757" s="34"/>
      <c r="B4757" s="39"/>
      <c r="C4757" s="39"/>
      <c r="D4757" s="35"/>
      <c r="E4757" s="40"/>
      <c r="F4757" s="39"/>
      <c r="G4757" s="39"/>
      <c r="H4757" s="39"/>
      <c r="I4757" s="34"/>
      <c r="J4757" s="34"/>
      <c r="K4757" s="34"/>
      <c r="L4757" s="34"/>
      <c r="M4757" s="43" t="str">
        <f ca="1">IFERROR(OFFSET('Maximum minutes'!$C$1,T4757,MATCH(IF(G4757&lt;&gt;"",G4757,F4757),OFFSET('Maximum minutes'!$C$1,T4757-1,0,1,U4757+1),0)-1)*IF(OR(ISNUMBER(J4757),J4757="sans examen"),1,0)*IF(W4757&lt;MinDate,1,0),"")</f>
        <v/>
      </c>
      <c r="N4757" s="36">
        <f t="shared" ca="1" si="149"/>
        <v>0</v>
      </c>
      <c r="O4757" s="36" t="e">
        <f ca="1">LEFT(OFFSET(Lists!$Q$2,MATCH(E4757,Lists!$R$3:$R$19,0),0),4)</f>
        <v>#N/A</v>
      </c>
      <c r="P4757" s="36" t="e">
        <f ca="1">MATCH(O4757,Lists!$S$2:$S$640,1)</f>
        <v>#N/A</v>
      </c>
      <c r="Q4757" s="36" t="e">
        <f ca="1">MATCH(LEFT(OFFSET(Lists!$Q$2,MATCH(E4757,Lists!$R$3:$R$19,0)+1,0),4),Lists!$S$3:$S$640,1)</f>
        <v>#N/A</v>
      </c>
      <c r="R4757" s="36" t="e">
        <f ca="1">LEFT(OFFSET(Lists!$S$2,P4757-1+MATCH(F4757,OFFSET(Lists!$T$3,P4757-1,0,Q4757-P4757+1),0),0),6)</f>
        <v>#N/A</v>
      </c>
      <c r="S4757" s="36" t="e">
        <f ca="1">VLOOKUP(R4757,Lists!B:D,3,FALSE)</f>
        <v>#N/A</v>
      </c>
      <c r="T4757" s="36" t="str">
        <f>IF(F4757&lt;&gt;"",MATCH(R4757,'Maximum minutes'!B:B,0),"")</f>
        <v/>
      </c>
      <c r="U4757" s="36">
        <f ca="1">IF(F4757&lt;&gt;"",COUNTA(OFFSET('Maximum minutes'!$C$1,'Annexe A1 Cours'!T4757,0,1,50)),0)</f>
        <v>0</v>
      </c>
      <c r="V4757" s="37">
        <f ca="1">IFERROR(OFFSET('Maximum minutes'!$C$1,T4757+1,-1+MATCH(G4757,OFFSET('Maximum minutes'!$C$1,T4757-1,0,1,50),0)),0)</f>
        <v>0</v>
      </c>
      <c r="W4757" s="38">
        <f t="shared" ca="1" si="148"/>
        <v>0</v>
      </c>
    </row>
    <row r="4758" spans="1:23" s="36" customFormat="1" ht="18.75">
      <c r="A4758" s="34"/>
      <c r="B4758" s="39"/>
      <c r="C4758" s="39"/>
      <c r="D4758" s="35"/>
      <c r="E4758" s="40"/>
      <c r="F4758" s="39"/>
      <c r="G4758" s="39"/>
      <c r="H4758" s="39"/>
      <c r="I4758" s="34"/>
      <c r="J4758" s="34"/>
      <c r="K4758" s="34"/>
      <c r="L4758" s="34"/>
      <c r="M4758" s="43" t="str">
        <f ca="1">IFERROR(OFFSET('Maximum minutes'!$C$1,T4758,MATCH(IF(G4758&lt;&gt;"",G4758,F4758),OFFSET('Maximum minutes'!$C$1,T4758-1,0,1,U4758+1),0)-1)*IF(OR(ISNUMBER(J4758),J4758="sans examen"),1,0)*IF(W4758&lt;MinDate,1,0),"")</f>
        <v/>
      </c>
      <c r="N4758" s="36">
        <f t="shared" ca="1" si="149"/>
        <v>0</v>
      </c>
      <c r="O4758" s="36" t="e">
        <f ca="1">LEFT(OFFSET(Lists!$Q$2,MATCH(E4758,Lists!$R$3:$R$19,0),0),4)</f>
        <v>#N/A</v>
      </c>
      <c r="P4758" s="36" t="e">
        <f ca="1">MATCH(O4758,Lists!$S$2:$S$640,1)</f>
        <v>#N/A</v>
      </c>
      <c r="Q4758" s="36" t="e">
        <f ca="1">MATCH(LEFT(OFFSET(Lists!$Q$2,MATCH(E4758,Lists!$R$3:$R$19,0)+1,0),4),Lists!$S$3:$S$640,1)</f>
        <v>#N/A</v>
      </c>
      <c r="R4758" s="36" t="e">
        <f ca="1">LEFT(OFFSET(Lists!$S$2,P4758-1+MATCH(F4758,OFFSET(Lists!$T$3,P4758-1,0,Q4758-P4758+1),0),0),6)</f>
        <v>#N/A</v>
      </c>
      <c r="S4758" s="36" t="e">
        <f ca="1">VLOOKUP(R4758,Lists!B:D,3,FALSE)</f>
        <v>#N/A</v>
      </c>
      <c r="T4758" s="36" t="str">
        <f>IF(F4758&lt;&gt;"",MATCH(R4758,'Maximum minutes'!B:B,0),"")</f>
        <v/>
      </c>
      <c r="U4758" s="36">
        <f ca="1">IF(F4758&lt;&gt;"",COUNTA(OFFSET('Maximum minutes'!$C$1,'Annexe A1 Cours'!T4758,0,1,50)),0)</f>
        <v>0</v>
      </c>
      <c r="V4758" s="37">
        <f ca="1">IFERROR(OFFSET('Maximum minutes'!$C$1,T4758+1,-1+MATCH(G4758,OFFSET('Maximum minutes'!$C$1,T4758-1,0,1,50),0)),0)</f>
        <v>0</v>
      </c>
      <c r="W4758" s="38">
        <f t="shared" ca="1" si="148"/>
        <v>0</v>
      </c>
    </row>
    <row r="4759" spans="1:23" s="36" customFormat="1" ht="18.75">
      <c r="A4759" s="34"/>
      <c r="B4759" s="39"/>
      <c r="C4759" s="39"/>
      <c r="D4759" s="35"/>
      <c r="E4759" s="40"/>
      <c r="F4759" s="39"/>
      <c r="G4759" s="39"/>
      <c r="H4759" s="39"/>
      <c r="I4759" s="34"/>
      <c r="J4759" s="34"/>
      <c r="K4759" s="34"/>
      <c r="L4759" s="34"/>
      <c r="M4759" s="43" t="str">
        <f ca="1">IFERROR(OFFSET('Maximum minutes'!$C$1,T4759,MATCH(IF(G4759&lt;&gt;"",G4759,F4759),OFFSET('Maximum minutes'!$C$1,T4759-1,0,1,U4759+1),0)-1)*IF(OR(ISNUMBER(J4759),J4759="sans examen"),1,0)*IF(W4759&lt;MinDate,1,0),"")</f>
        <v/>
      </c>
      <c r="N4759" s="36">
        <f t="shared" ca="1" si="149"/>
        <v>0</v>
      </c>
      <c r="O4759" s="36" t="e">
        <f ca="1">LEFT(OFFSET(Lists!$Q$2,MATCH(E4759,Lists!$R$3:$R$19,0),0),4)</f>
        <v>#N/A</v>
      </c>
      <c r="P4759" s="36" t="e">
        <f ca="1">MATCH(O4759,Lists!$S$2:$S$640,1)</f>
        <v>#N/A</v>
      </c>
      <c r="Q4759" s="36" t="e">
        <f ca="1">MATCH(LEFT(OFFSET(Lists!$Q$2,MATCH(E4759,Lists!$R$3:$R$19,0)+1,0),4),Lists!$S$3:$S$640,1)</f>
        <v>#N/A</v>
      </c>
      <c r="R4759" s="36" t="e">
        <f ca="1">LEFT(OFFSET(Lists!$S$2,P4759-1+MATCH(F4759,OFFSET(Lists!$T$3,P4759-1,0,Q4759-P4759+1),0),0),6)</f>
        <v>#N/A</v>
      </c>
      <c r="S4759" s="36" t="e">
        <f ca="1">VLOOKUP(R4759,Lists!B:D,3,FALSE)</f>
        <v>#N/A</v>
      </c>
      <c r="T4759" s="36" t="str">
        <f>IF(F4759&lt;&gt;"",MATCH(R4759,'Maximum minutes'!B:B,0),"")</f>
        <v/>
      </c>
      <c r="U4759" s="36">
        <f ca="1">IF(F4759&lt;&gt;"",COUNTA(OFFSET('Maximum minutes'!$C$1,'Annexe A1 Cours'!T4759,0,1,50)),0)</f>
        <v>0</v>
      </c>
      <c r="V4759" s="37">
        <f ca="1">IFERROR(OFFSET('Maximum minutes'!$C$1,T4759+1,-1+MATCH(G4759,OFFSET('Maximum minutes'!$C$1,T4759-1,0,1,50),0)),0)</f>
        <v>0</v>
      </c>
      <c r="W4759" s="38">
        <f t="shared" ca="1" si="148"/>
        <v>0</v>
      </c>
    </row>
    <row r="4760" spans="1:23" s="36" customFormat="1" ht="18.75">
      <c r="A4760" s="34"/>
      <c r="B4760" s="39"/>
      <c r="C4760" s="39"/>
      <c r="D4760" s="35"/>
      <c r="E4760" s="40"/>
      <c r="F4760" s="39"/>
      <c r="G4760" s="39"/>
      <c r="H4760" s="39"/>
      <c r="I4760" s="34"/>
      <c r="J4760" s="34"/>
      <c r="K4760" s="34"/>
      <c r="L4760" s="34"/>
      <c r="M4760" s="43" t="str">
        <f ca="1">IFERROR(OFFSET('Maximum minutes'!$C$1,T4760,MATCH(IF(G4760&lt;&gt;"",G4760,F4760),OFFSET('Maximum minutes'!$C$1,T4760-1,0,1,U4760+1),0)-1)*IF(OR(ISNUMBER(J4760),J4760="sans examen"),1,0)*IF(W4760&lt;MinDate,1,0),"")</f>
        <v/>
      </c>
      <c r="N4760" s="36">
        <f t="shared" ca="1" si="149"/>
        <v>0</v>
      </c>
      <c r="O4760" s="36" t="e">
        <f ca="1">LEFT(OFFSET(Lists!$Q$2,MATCH(E4760,Lists!$R$3:$R$19,0),0),4)</f>
        <v>#N/A</v>
      </c>
      <c r="P4760" s="36" t="e">
        <f ca="1">MATCH(O4760,Lists!$S$2:$S$640,1)</f>
        <v>#N/A</v>
      </c>
      <c r="Q4760" s="36" t="e">
        <f ca="1">MATCH(LEFT(OFFSET(Lists!$Q$2,MATCH(E4760,Lists!$R$3:$R$19,0)+1,0),4),Lists!$S$3:$S$640,1)</f>
        <v>#N/A</v>
      </c>
      <c r="R4760" s="36" t="e">
        <f ca="1">LEFT(OFFSET(Lists!$S$2,P4760-1+MATCH(F4760,OFFSET(Lists!$T$3,P4760-1,0,Q4760-P4760+1),0),0),6)</f>
        <v>#N/A</v>
      </c>
      <c r="S4760" s="36" t="e">
        <f ca="1">VLOOKUP(R4760,Lists!B:D,3,FALSE)</f>
        <v>#N/A</v>
      </c>
      <c r="T4760" s="36" t="str">
        <f>IF(F4760&lt;&gt;"",MATCH(R4760,'Maximum minutes'!B:B,0),"")</f>
        <v/>
      </c>
      <c r="U4760" s="36">
        <f ca="1">IF(F4760&lt;&gt;"",COUNTA(OFFSET('Maximum minutes'!$C$1,'Annexe A1 Cours'!T4760,0,1,50)),0)</f>
        <v>0</v>
      </c>
      <c r="V4760" s="37">
        <f ca="1">IFERROR(OFFSET('Maximum minutes'!$C$1,T4760+1,-1+MATCH(G4760,OFFSET('Maximum minutes'!$C$1,T4760-1,0,1,50),0)),0)</f>
        <v>0</v>
      </c>
      <c r="W4760" s="38">
        <f t="shared" ca="1" si="148"/>
        <v>0</v>
      </c>
    </row>
    <row r="4761" spans="1:23" s="36" customFormat="1" ht="18.75">
      <c r="A4761" s="34"/>
      <c r="B4761" s="39"/>
      <c r="C4761" s="39"/>
      <c r="D4761" s="35"/>
      <c r="E4761" s="40"/>
      <c r="F4761" s="39"/>
      <c r="G4761" s="39"/>
      <c r="H4761" s="39"/>
      <c r="I4761" s="34"/>
      <c r="J4761" s="34"/>
      <c r="K4761" s="34"/>
      <c r="L4761" s="34"/>
      <c r="M4761" s="43" t="str">
        <f ca="1">IFERROR(OFFSET('Maximum minutes'!$C$1,T4761,MATCH(IF(G4761&lt;&gt;"",G4761,F4761),OFFSET('Maximum minutes'!$C$1,T4761-1,0,1,U4761+1),0)-1)*IF(OR(ISNUMBER(J4761),J4761="sans examen"),1,0)*IF(W4761&lt;MinDate,1,0),"")</f>
        <v/>
      </c>
      <c r="N4761" s="36">
        <f t="shared" ca="1" si="149"/>
        <v>0</v>
      </c>
      <c r="O4761" s="36" t="e">
        <f ca="1">LEFT(OFFSET(Lists!$Q$2,MATCH(E4761,Lists!$R$3:$R$19,0),0),4)</f>
        <v>#N/A</v>
      </c>
      <c r="P4761" s="36" t="e">
        <f ca="1">MATCH(O4761,Lists!$S$2:$S$640,1)</f>
        <v>#N/A</v>
      </c>
      <c r="Q4761" s="36" t="e">
        <f ca="1">MATCH(LEFT(OFFSET(Lists!$Q$2,MATCH(E4761,Lists!$R$3:$R$19,0)+1,0),4),Lists!$S$3:$S$640,1)</f>
        <v>#N/A</v>
      </c>
      <c r="R4761" s="36" t="e">
        <f ca="1">LEFT(OFFSET(Lists!$S$2,P4761-1+MATCH(F4761,OFFSET(Lists!$T$3,P4761-1,0,Q4761-P4761+1),0),0),6)</f>
        <v>#N/A</v>
      </c>
      <c r="S4761" s="36" t="e">
        <f ca="1">VLOOKUP(R4761,Lists!B:D,3,FALSE)</f>
        <v>#N/A</v>
      </c>
      <c r="T4761" s="36" t="str">
        <f>IF(F4761&lt;&gt;"",MATCH(R4761,'Maximum minutes'!B:B,0),"")</f>
        <v/>
      </c>
      <c r="U4761" s="36">
        <f ca="1">IF(F4761&lt;&gt;"",COUNTA(OFFSET('Maximum minutes'!$C$1,'Annexe A1 Cours'!T4761,0,1,50)),0)</f>
        <v>0</v>
      </c>
      <c r="V4761" s="37">
        <f ca="1">IFERROR(OFFSET('Maximum minutes'!$C$1,T4761+1,-1+MATCH(G4761,OFFSET('Maximum minutes'!$C$1,T4761-1,0,1,50),0)),0)</f>
        <v>0</v>
      </c>
      <c r="W4761" s="38">
        <f t="shared" ca="1" si="148"/>
        <v>0</v>
      </c>
    </row>
    <row r="4762" spans="1:23" s="36" customFormat="1" ht="18.75">
      <c r="A4762" s="34"/>
      <c r="B4762" s="39"/>
      <c r="C4762" s="39"/>
      <c r="D4762" s="35"/>
      <c r="E4762" s="40"/>
      <c r="F4762" s="39"/>
      <c r="G4762" s="39"/>
      <c r="H4762" s="39"/>
      <c r="I4762" s="34"/>
      <c r="J4762" s="34"/>
      <c r="K4762" s="34"/>
      <c r="L4762" s="34"/>
      <c r="M4762" s="43" t="str">
        <f ca="1">IFERROR(OFFSET('Maximum minutes'!$C$1,T4762,MATCH(IF(G4762&lt;&gt;"",G4762,F4762),OFFSET('Maximum minutes'!$C$1,T4762-1,0,1,U4762+1),0)-1)*IF(OR(ISNUMBER(J4762),J4762="sans examen"),1,0)*IF(W4762&lt;MinDate,1,0),"")</f>
        <v/>
      </c>
      <c r="N4762" s="36">
        <f t="shared" ca="1" si="149"/>
        <v>0</v>
      </c>
      <c r="O4762" s="36" t="e">
        <f ca="1">LEFT(OFFSET(Lists!$Q$2,MATCH(E4762,Lists!$R$3:$R$19,0),0),4)</f>
        <v>#N/A</v>
      </c>
      <c r="P4762" s="36" t="e">
        <f ca="1">MATCH(O4762,Lists!$S$2:$S$640,1)</f>
        <v>#N/A</v>
      </c>
      <c r="Q4762" s="36" t="e">
        <f ca="1">MATCH(LEFT(OFFSET(Lists!$Q$2,MATCH(E4762,Lists!$R$3:$R$19,0)+1,0),4),Lists!$S$3:$S$640,1)</f>
        <v>#N/A</v>
      </c>
      <c r="R4762" s="36" t="e">
        <f ca="1">LEFT(OFFSET(Lists!$S$2,P4762-1+MATCH(F4762,OFFSET(Lists!$T$3,P4762-1,0,Q4762-P4762+1),0),0),6)</f>
        <v>#N/A</v>
      </c>
      <c r="S4762" s="36" t="e">
        <f ca="1">VLOOKUP(R4762,Lists!B:D,3,FALSE)</f>
        <v>#N/A</v>
      </c>
      <c r="T4762" s="36" t="str">
        <f>IF(F4762&lt;&gt;"",MATCH(R4762,'Maximum minutes'!B:B,0),"")</f>
        <v/>
      </c>
      <c r="U4762" s="36">
        <f ca="1">IF(F4762&lt;&gt;"",COUNTA(OFFSET('Maximum minutes'!$C$1,'Annexe A1 Cours'!T4762,0,1,50)),0)</f>
        <v>0</v>
      </c>
      <c r="V4762" s="37">
        <f ca="1">IFERROR(OFFSET('Maximum minutes'!$C$1,T4762+1,-1+MATCH(G4762,OFFSET('Maximum minutes'!$C$1,T4762-1,0,1,50),0)),0)</f>
        <v>0</v>
      </c>
      <c r="W4762" s="38">
        <f t="shared" ca="1" si="148"/>
        <v>0</v>
      </c>
    </row>
    <row r="4763" spans="1:23" s="36" customFormat="1" ht="18.75">
      <c r="A4763" s="34"/>
      <c r="B4763" s="39"/>
      <c r="C4763" s="39"/>
      <c r="D4763" s="35"/>
      <c r="E4763" s="40"/>
      <c r="F4763" s="39"/>
      <c r="G4763" s="39"/>
      <c r="H4763" s="39"/>
      <c r="I4763" s="34"/>
      <c r="J4763" s="34"/>
      <c r="K4763" s="34"/>
      <c r="L4763" s="34"/>
      <c r="M4763" s="43" t="str">
        <f ca="1">IFERROR(OFFSET('Maximum minutes'!$C$1,T4763,MATCH(IF(G4763&lt;&gt;"",G4763,F4763),OFFSET('Maximum minutes'!$C$1,T4763-1,0,1,U4763+1),0)-1)*IF(OR(ISNUMBER(J4763),J4763="sans examen"),1,0)*IF(W4763&lt;MinDate,1,0),"")</f>
        <v/>
      </c>
      <c r="N4763" s="36">
        <f t="shared" ca="1" si="149"/>
        <v>0</v>
      </c>
      <c r="O4763" s="36" t="e">
        <f ca="1">LEFT(OFFSET(Lists!$Q$2,MATCH(E4763,Lists!$R$3:$R$19,0),0),4)</f>
        <v>#N/A</v>
      </c>
      <c r="P4763" s="36" t="e">
        <f ca="1">MATCH(O4763,Lists!$S$2:$S$640,1)</f>
        <v>#N/A</v>
      </c>
      <c r="Q4763" s="36" t="e">
        <f ca="1">MATCH(LEFT(OFFSET(Lists!$Q$2,MATCH(E4763,Lists!$R$3:$R$19,0)+1,0),4),Lists!$S$3:$S$640,1)</f>
        <v>#N/A</v>
      </c>
      <c r="R4763" s="36" t="e">
        <f ca="1">LEFT(OFFSET(Lists!$S$2,P4763-1+MATCH(F4763,OFFSET(Lists!$T$3,P4763-1,0,Q4763-P4763+1),0),0),6)</f>
        <v>#N/A</v>
      </c>
      <c r="S4763" s="36" t="e">
        <f ca="1">VLOOKUP(R4763,Lists!B:D,3,FALSE)</f>
        <v>#N/A</v>
      </c>
      <c r="T4763" s="36" t="str">
        <f>IF(F4763&lt;&gt;"",MATCH(R4763,'Maximum minutes'!B:B,0),"")</f>
        <v/>
      </c>
      <c r="U4763" s="36">
        <f ca="1">IF(F4763&lt;&gt;"",COUNTA(OFFSET('Maximum minutes'!$C$1,'Annexe A1 Cours'!T4763,0,1,50)),0)</f>
        <v>0</v>
      </c>
      <c r="V4763" s="37">
        <f ca="1">IFERROR(OFFSET('Maximum minutes'!$C$1,T4763+1,-1+MATCH(G4763,OFFSET('Maximum minutes'!$C$1,T4763-1,0,1,50),0)),0)</f>
        <v>0</v>
      </c>
      <c r="W4763" s="38">
        <f t="shared" ca="1" si="148"/>
        <v>0</v>
      </c>
    </row>
    <row r="4764" spans="1:23" s="36" customFormat="1" ht="18.75">
      <c r="A4764" s="34"/>
      <c r="B4764" s="39"/>
      <c r="C4764" s="39"/>
      <c r="D4764" s="35"/>
      <c r="E4764" s="40"/>
      <c r="F4764" s="39"/>
      <c r="G4764" s="39"/>
      <c r="H4764" s="39"/>
      <c r="I4764" s="34"/>
      <c r="J4764" s="34"/>
      <c r="K4764" s="34"/>
      <c r="L4764" s="34"/>
      <c r="M4764" s="43" t="str">
        <f ca="1">IFERROR(OFFSET('Maximum minutes'!$C$1,T4764,MATCH(IF(G4764&lt;&gt;"",G4764,F4764),OFFSET('Maximum minutes'!$C$1,T4764-1,0,1,U4764+1),0)-1)*IF(OR(ISNUMBER(J4764),J4764="sans examen"),1,0)*IF(W4764&lt;MinDate,1,0),"")</f>
        <v/>
      </c>
      <c r="N4764" s="36">
        <f t="shared" ca="1" si="149"/>
        <v>0</v>
      </c>
      <c r="O4764" s="36" t="e">
        <f ca="1">LEFT(OFFSET(Lists!$Q$2,MATCH(E4764,Lists!$R$3:$R$19,0),0),4)</f>
        <v>#N/A</v>
      </c>
      <c r="P4764" s="36" t="e">
        <f ca="1">MATCH(O4764,Lists!$S$2:$S$640,1)</f>
        <v>#N/A</v>
      </c>
      <c r="Q4764" s="36" t="e">
        <f ca="1">MATCH(LEFT(OFFSET(Lists!$Q$2,MATCH(E4764,Lists!$R$3:$R$19,0)+1,0),4),Lists!$S$3:$S$640,1)</f>
        <v>#N/A</v>
      </c>
      <c r="R4764" s="36" t="e">
        <f ca="1">LEFT(OFFSET(Lists!$S$2,P4764-1+MATCH(F4764,OFFSET(Lists!$T$3,P4764-1,0,Q4764-P4764+1),0),0),6)</f>
        <v>#N/A</v>
      </c>
      <c r="S4764" s="36" t="e">
        <f ca="1">VLOOKUP(R4764,Lists!B:D,3,FALSE)</f>
        <v>#N/A</v>
      </c>
      <c r="T4764" s="36" t="str">
        <f>IF(F4764&lt;&gt;"",MATCH(R4764,'Maximum minutes'!B:B,0),"")</f>
        <v/>
      </c>
      <c r="U4764" s="36">
        <f ca="1">IF(F4764&lt;&gt;"",COUNTA(OFFSET('Maximum minutes'!$C$1,'Annexe A1 Cours'!T4764,0,1,50)),0)</f>
        <v>0</v>
      </c>
      <c r="V4764" s="37">
        <f ca="1">IFERROR(OFFSET('Maximum minutes'!$C$1,T4764+1,-1+MATCH(G4764,OFFSET('Maximum minutes'!$C$1,T4764-1,0,1,50),0)),0)</f>
        <v>0</v>
      </c>
      <c r="W4764" s="38">
        <f t="shared" ca="1" si="148"/>
        <v>0</v>
      </c>
    </row>
    <row r="4765" spans="1:23" s="36" customFormat="1" ht="18.75">
      <c r="A4765" s="34"/>
      <c r="B4765" s="39"/>
      <c r="C4765" s="39"/>
      <c r="D4765" s="35"/>
      <c r="E4765" s="40"/>
      <c r="F4765" s="39"/>
      <c r="G4765" s="39"/>
      <c r="H4765" s="39"/>
      <c r="I4765" s="34"/>
      <c r="J4765" s="34"/>
      <c r="K4765" s="34"/>
      <c r="L4765" s="34"/>
      <c r="M4765" s="43" t="str">
        <f ca="1">IFERROR(OFFSET('Maximum minutes'!$C$1,T4765,MATCH(IF(G4765&lt;&gt;"",G4765,F4765),OFFSET('Maximum minutes'!$C$1,T4765-1,0,1,U4765+1),0)-1)*IF(OR(ISNUMBER(J4765),J4765="sans examen"),1,0)*IF(W4765&lt;MinDate,1,0),"")</f>
        <v/>
      </c>
      <c r="N4765" s="36">
        <f t="shared" ca="1" si="149"/>
        <v>0</v>
      </c>
      <c r="O4765" s="36" t="e">
        <f ca="1">LEFT(OFFSET(Lists!$Q$2,MATCH(E4765,Lists!$R$3:$R$19,0),0),4)</f>
        <v>#N/A</v>
      </c>
      <c r="P4765" s="36" t="e">
        <f ca="1">MATCH(O4765,Lists!$S$2:$S$640,1)</f>
        <v>#N/A</v>
      </c>
      <c r="Q4765" s="36" t="e">
        <f ca="1">MATCH(LEFT(OFFSET(Lists!$Q$2,MATCH(E4765,Lists!$R$3:$R$19,0)+1,0),4),Lists!$S$3:$S$640,1)</f>
        <v>#N/A</v>
      </c>
      <c r="R4765" s="36" t="e">
        <f ca="1">LEFT(OFFSET(Lists!$S$2,P4765-1+MATCH(F4765,OFFSET(Lists!$T$3,P4765-1,0,Q4765-P4765+1),0),0),6)</f>
        <v>#N/A</v>
      </c>
      <c r="S4765" s="36" t="e">
        <f ca="1">VLOOKUP(R4765,Lists!B:D,3,FALSE)</f>
        <v>#N/A</v>
      </c>
      <c r="T4765" s="36" t="str">
        <f>IF(F4765&lt;&gt;"",MATCH(R4765,'Maximum minutes'!B:B,0),"")</f>
        <v/>
      </c>
      <c r="U4765" s="36">
        <f ca="1">IF(F4765&lt;&gt;"",COUNTA(OFFSET('Maximum minutes'!$C$1,'Annexe A1 Cours'!T4765,0,1,50)),0)</f>
        <v>0</v>
      </c>
      <c r="V4765" s="37">
        <f ca="1">IFERROR(OFFSET('Maximum minutes'!$C$1,T4765+1,-1+MATCH(G4765,OFFSET('Maximum minutes'!$C$1,T4765-1,0,1,50),0)),0)</f>
        <v>0</v>
      </c>
      <c r="W4765" s="38">
        <f t="shared" ca="1" si="148"/>
        <v>0</v>
      </c>
    </row>
    <row r="4766" spans="1:23" s="36" customFormat="1" ht="18.75">
      <c r="A4766" s="34"/>
      <c r="B4766" s="39"/>
      <c r="C4766" s="39"/>
      <c r="D4766" s="35"/>
      <c r="E4766" s="40"/>
      <c r="F4766" s="39"/>
      <c r="G4766" s="39"/>
      <c r="H4766" s="39"/>
      <c r="I4766" s="34"/>
      <c r="J4766" s="34"/>
      <c r="K4766" s="34"/>
      <c r="L4766" s="34"/>
      <c r="M4766" s="43" t="str">
        <f ca="1">IFERROR(OFFSET('Maximum minutes'!$C$1,T4766,MATCH(IF(G4766&lt;&gt;"",G4766,F4766),OFFSET('Maximum minutes'!$C$1,T4766-1,0,1,U4766+1),0)-1)*IF(OR(ISNUMBER(J4766),J4766="sans examen"),1,0)*IF(W4766&lt;MinDate,1,0),"")</f>
        <v/>
      </c>
      <c r="N4766" s="36">
        <f t="shared" ca="1" si="149"/>
        <v>0</v>
      </c>
      <c r="O4766" s="36" t="e">
        <f ca="1">LEFT(OFFSET(Lists!$Q$2,MATCH(E4766,Lists!$R$3:$R$19,0),0),4)</f>
        <v>#N/A</v>
      </c>
      <c r="P4766" s="36" t="e">
        <f ca="1">MATCH(O4766,Lists!$S$2:$S$640,1)</f>
        <v>#N/A</v>
      </c>
      <c r="Q4766" s="36" t="e">
        <f ca="1">MATCH(LEFT(OFFSET(Lists!$Q$2,MATCH(E4766,Lists!$R$3:$R$19,0)+1,0),4),Lists!$S$3:$S$640,1)</f>
        <v>#N/A</v>
      </c>
      <c r="R4766" s="36" t="e">
        <f ca="1">LEFT(OFFSET(Lists!$S$2,P4766-1+MATCH(F4766,OFFSET(Lists!$T$3,P4766-1,0,Q4766-P4766+1),0),0),6)</f>
        <v>#N/A</v>
      </c>
      <c r="S4766" s="36" t="e">
        <f ca="1">VLOOKUP(R4766,Lists!B:D,3,FALSE)</f>
        <v>#N/A</v>
      </c>
      <c r="T4766" s="36" t="str">
        <f>IF(F4766&lt;&gt;"",MATCH(R4766,'Maximum minutes'!B:B,0),"")</f>
        <v/>
      </c>
      <c r="U4766" s="36">
        <f ca="1">IF(F4766&lt;&gt;"",COUNTA(OFFSET('Maximum minutes'!$C$1,'Annexe A1 Cours'!T4766,0,1,50)),0)</f>
        <v>0</v>
      </c>
      <c r="V4766" s="37">
        <f ca="1">IFERROR(OFFSET('Maximum minutes'!$C$1,T4766+1,-1+MATCH(G4766,OFFSET('Maximum minutes'!$C$1,T4766-1,0,1,50),0)),0)</f>
        <v>0</v>
      </c>
      <c r="W4766" s="38">
        <f t="shared" ca="1" si="148"/>
        <v>0</v>
      </c>
    </row>
    <row r="4767" spans="1:23" s="36" customFormat="1" ht="18.75">
      <c r="A4767" s="34"/>
      <c r="B4767" s="39"/>
      <c r="C4767" s="39"/>
      <c r="D4767" s="35"/>
      <c r="E4767" s="40"/>
      <c r="F4767" s="39"/>
      <c r="G4767" s="39"/>
      <c r="H4767" s="39"/>
      <c r="I4767" s="34"/>
      <c r="J4767" s="34"/>
      <c r="K4767" s="34"/>
      <c r="L4767" s="34"/>
      <c r="M4767" s="43" t="str">
        <f ca="1">IFERROR(OFFSET('Maximum minutes'!$C$1,T4767,MATCH(IF(G4767&lt;&gt;"",G4767,F4767),OFFSET('Maximum minutes'!$C$1,T4767-1,0,1,U4767+1),0)-1)*IF(OR(ISNUMBER(J4767),J4767="sans examen"),1,0)*IF(W4767&lt;MinDate,1,0),"")</f>
        <v/>
      </c>
      <c r="N4767" s="36">
        <f t="shared" ca="1" si="149"/>
        <v>0</v>
      </c>
      <c r="O4767" s="36" t="e">
        <f ca="1">LEFT(OFFSET(Lists!$Q$2,MATCH(E4767,Lists!$R$3:$R$19,0),0),4)</f>
        <v>#N/A</v>
      </c>
      <c r="P4767" s="36" t="e">
        <f ca="1">MATCH(O4767,Lists!$S$2:$S$640,1)</f>
        <v>#N/A</v>
      </c>
      <c r="Q4767" s="36" t="e">
        <f ca="1">MATCH(LEFT(OFFSET(Lists!$Q$2,MATCH(E4767,Lists!$R$3:$R$19,0)+1,0),4),Lists!$S$3:$S$640,1)</f>
        <v>#N/A</v>
      </c>
      <c r="R4767" s="36" t="e">
        <f ca="1">LEFT(OFFSET(Lists!$S$2,P4767-1+MATCH(F4767,OFFSET(Lists!$T$3,P4767-1,0,Q4767-P4767+1),0),0),6)</f>
        <v>#N/A</v>
      </c>
      <c r="S4767" s="36" t="e">
        <f ca="1">VLOOKUP(R4767,Lists!B:D,3,FALSE)</f>
        <v>#N/A</v>
      </c>
      <c r="T4767" s="36" t="str">
        <f>IF(F4767&lt;&gt;"",MATCH(R4767,'Maximum minutes'!B:B,0),"")</f>
        <v/>
      </c>
      <c r="U4767" s="36">
        <f ca="1">IF(F4767&lt;&gt;"",COUNTA(OFFSET('Maximum minutes'!$C$1,'Annexe A1 Cours'!T4767,0,1,50)),0)</f>
        <v>0</v>
      </c>
      <c r="V4767" s="37">
        <f ca="1">IFERROR(OFFSET('Maximum minutes'!$C$1,T4767+1,-1+MATCH(G4767,OFFSET('Maximum minutes'!$C$1,T4767-1,0,1,50),0)),0)</f>
        <v>0</v>
      </c>
      <c r="W4767" s="38">
        <f t="shared" ca="1" si="148"/>
        <v>0</v>
      </c>
    </row>
    <row r="4768" spans="1:23" s="36" customFormat="1" ht="18.75">
      <c r="A4768" s="34"/>
      <c r="B4768" s="39"/>
      <c r="C4768" s="39"/>
      <c r="D4768" s="35"/>
      <c r="E4768" s="40"/>
      <c r="F4768" s="39"/>
      <c r="G4768" s="39"/>
      <c r="H4768" s="39"/>
      <c r="I4768" s="34"/>
      <c r="J4768" s="34"/>
      <c r="K4768" s="34"/>
      <c r="L4768" s="34"/>
      <c r="M4768" s="43" t="str">
        <f ca="1">IFERROR(OFFSET('Maximum minutes'!$C$1,T4768,MATCH(IF(G4768&lt;&gt;"",G4768,F4768),OFFSET('Maximum minutes'!$C$1,T4768-1,0,1,U4768+1),0)-1)*IF(OR(ISNUMBER(J4768),J4768="sans examen"),1,0)*IF(W4768&lt;MinDate,1,0),"")</f>
        <v/>
      </c>
      <c r="N4768" s="36">
        <f t="shared" ca="1" si="149"/>
        <v>0</v>
      </c>
      <c r="O4768" s="36" t="e">
        <f ca="1">LEFT(OFFSET(Lists!$Q$2,MATCH(E4768,Lists!$R$3:$R$19,0),0),4)</f>
        <v>#N/A</v>
      </c>
      <c r="P4768" s="36" t="e">
        <f ca="1">MATCH(O4768,Lists!$S$2:$S$640,1)</f>
        <v>#N/A</v>
      </c>
      <c r="Q4768" s="36" t="e">
        <f ca="1">MATCH(LEFT(OFFSET(Lists!$Q$2,MATCH(E4768,Lists!$R$3:$R$19,0)+1,0),4),Lists!$S$3:$S$640,1)</f>
        <v>#N/A</v>
      </c>
      <c r="R4768" s="36" t="e">
        <f ca="1">LEFT(OFFSET(Lists!$S$2,P4768-1+MATCH(F4768,OFFSET(Lists!$T$3,P4768-1,0,Q4768-P4768+1),0),0),6)</f>
        <v>#N/A</v>
      </c>
      <c r="S4768" s="36" t="e">
        <f ca="1">VLOOKUP(R4768,Lists!B:D,3,FALSE)</f>
        <v>#N/A</v>
      </c>
      <c r="T4768" s="36" t="str">
        <f>IF(F4768&lt;&gt;"",MATCH(R4768,'Maximum minutes'!B:B,0),"")</f>
        <v/>
      </c>
      <c r="U4768" s="36">
        <f ca="1">IF(F4768&lt;&gt;"",COUNTA(OFFSET('Maximum minutes'!$C$1,'Annexe A1 Cours'!T4768,0,1,50)),0)</f>
        <v>0</v>
      </c>
      <c r="V4768" s="37">
        <f ca="1">IFERROR(OFFSET('Maximum minutes'!$C$1,T4768+1,-1+MATCH(G4768,OFFSET('Maximum minutes'!$C$1,T4768-1,0,1,50),0)),0)</f>
        <v>0</v>
      </c>
      <c r="W4768" s="38">
        <f t="shared" ca="1" si="148"/>
        <v>0</v>
      </c>
    </row>
    <row r="4769" spans="1:23" s="36" customFormat="1" ht="18.75">
      <c r="A4769" s="34"/>
      <c r="B4769" s="39"/>
      <c r="C4769" s="39"/>
      <c r="D4769" s="35"/>
      <c r="E4769" s="40"/>
      <c r="F4769" s="39"/>
      <c r="G4769" s="39"/>
      <c r="H4769" s="39"/>
      <c r="I4769" s="34"/>
      <c r="J4769" s="34"/>
      <c r="K4769" s="34"/>
      <c r="L4769" s="34"/>
      <c r="M4769" s="43" t="str">
        <f ca="1">IFERROR(OFFSET('Maximum minutes'!$C$1,T4769,MATCH(IF(G4769&lt;&gt;"",G4769,F4769),OFFSET('Maximum minutes'!$C$1,T4769-1,0,1,U4769+1),0)-1)*IF(OR(ISNUMBER(J4769),J4769="sans examen"),1,0)*IF(W4769&lt;MinDate,1,0),"")</f>
        <v/>
      </c>
      <c r="N4769" s="36">
        <f t="shared" ca="1" si="149"/>
        <v>0</v>
      </c>
      <c r="O4769" s="36" t="e">
        <f ca="1">LEFT(OFFSET(Lists!$Q$2,MATCH(E4769,Lists!$R$3:$R$19,0),0),4)</f>
        <v>#N/A</v>
      </c>
      <c r="P4769" s="36" t="e">
        <f ca="1">MATCH(O4769,Lists!$S$2:$S$640,1)</f>
        <v>#N/A</v>
      </c>
      <c r="Q4769" s="36" t="e">
        <f ca="1">MATCH(LEFT(OFFSET(Lists!$Q$2,MATCH(E4769,Lists!$R$3:$R$19,0)+1,0),4),Lists!$S$3:$S$640,1)</f>
        <v>#N/A</v>
      </c>
      <c r="R4769" s="36" t="e">
        <f ca="1">LEFT(OFFSET(Lists!$S$2,P4769-1+MATCH(F4769,OFFSET(Lists!$T$3,P4769-1,0,Q4769-P4769+1),0),0),6)</f>
        <v>#N/A</v>
      </c>
      <c r="S4769" s="36" t="e">
        <f ca="1">VLOOKUP(R4769,Lists!B:D,3,FALSE)</f>
        <v>#N/A</v>
      </c>
      <c r="T4769" s="36" t="str">
        <f>IF(F4769&lt;&gt;"",MATCH(R4769,'Maximum minutes'!B:B,0),"")</f>
        <v/>
      </c>
      <c r="U4769" s="36">
        <f ca="1">IF(F4769&lt;&gt;"",COUNTA(OFFSET('Maximum minutes'!$C$1,'Annexe A1 Cours'!T4769,0,1,50)),0)</f>
        <v>0</v>
      </c>
      <c r="V4769" s="37">
        <f ca="1">IFERROR(OFFSET('Maximum minutes'!$C$1,T4769+1,-1+MATCH(G4769,OFFSET('Maximum minutes'!$C$1,T4769-1,0,1,50),0)),0)</f>
        <v>0</v>
      </c>
      <c r="W4769" s="38">
        <f t="shared" ca="1" si="148"/>
        <v>0</v>
      </c>
    </row>
    <row r="4770" spans="1:23" s="36" customFormat="1" ht="18.75">
      <c r="A4770" s="34"/>
      <c r="B4770" s="39"/>
      <c r="C4770" s="39"/>
      <c r="D4770" s="35"/>
      <c r="E4770" s="40"/>
      <c r="F4770" s="39"/>
      <c r="G4770" s="39"/>
      <c r="H4770" s="39"/>
      <c r="I4770" s="34"/>
      <c r="J4770" s="34"/>
      <c r="K4770" s="34"/>
      <c r="L4770" s="34"/>
      <c r="M4770" s="43" t="str">
        <f ca="1">IFERROR(OFFSET('Maximum minutes'!$C$1,T4770,MATCH(IF(G4770&lt;&gt;"",G4770,F4770),OFFSET('Maximum minutes'!$C$1,T4770-1,0,1,U4770+1),0)-1)*IF(OR(ISNUMBER(J4770),J4770="sans examen"),1,0)*IF(W4770&lt;MinDate,1,0),"")</f>
        <v/>
      </c>
      <c r="N4770" s="36">
        <f t="shared" ca="1" si="149"/>
        <v>0</v>
      </c>
      <c r="O4770" s="36" t="e">
        <f ca="1">LEFT(OFFSET(Lists!$Q$2,MATCH(E4770,Lists!$R$3:$R$19,0),0),4)</f>
        <v>#N/A</v>
      </c>
      <c r="P4770" s="36" t="e">
        <f ca="1">MATCH(O4770,Lists!$S$2:$S$640,1)</f>
        <v>#N/A</v>
      </c>
      <c r="Q4770" s="36" t="e">
        <f ca="1">MATCH(LEFT(OFFSET(Lists!$Q$2,MATCH(E4770,Lists!$R$3:$R$19,0)+1,0),4),Lists!$S$3:$S$640,1)</f>
        <v>#N/A</v>
      </c>
      <c r="R4770" s="36" t="e">
        <f ca="1">LEFT(OFFSET(Lists!$S$2,P4770-1+MATCH(F4770,OFFSET(Lists!$T$3,P4770-1,0,Q4770-P4770+1),0),0),6)</f>
        <v>#N/A</v>
      </c>
      <c r="S4770" s="36" t="e">
        <f ca="1">VLOOKUP(R4770,Lists!B:D,3,FALSE)</f>
        <v>#N/A</v>
      </c>
      <c r="T4770" s="36" t="str">
        <f>IF(F4770&lt;&gt;"",MATCH(R4770,'Maximum minutes'!B:B,0),"")</f>
        <v/>
      </c>
      <c r="U4770" s="36">
        <f ca="1">IF(F4770&lt;&gt;"",COUNTA(OFFSET('Maximum minutes'!$C$1,'Annexe A1 Cours'!T4770,0,1,50)),0)</f>
        <v>0</v>
      </c>
      <c r="V4770" s="37">
        <f ca="1">IFERROR(OFFSET('Maximum minutes'!$C$1,T4770+1,-1+MATCH(G4770,OFFSET('Maximum minutes'!$C$1,T4770-1,0,1,50),0)),0)</f>
        <v>0</v>
      </c>
      <c r="W4770" s="38">
        <f t="shared" ca="1" si="148"/>
        <v>0</v>
      </c>
    </row>
    <row r="4771" spans="1:23" s="36" customFormat="1" ht="18.75">
      <c r="A4771" s="34"/>
      <c r="B4771" s="39"/>
      <c r="C4771" s="39"/>
      <c r="D4771" s="35"/>
      <c r="E4771" s="40"/>
      <c r="F4771" s="39"/>
      <c r="G4771" s="39"/>
      <c r="H4771" s="39"/>
      <c r="I4771" s="34"/>
      <c r="J4771" s="34"/>
      <c r="K4771" s="34"/>
      <c r="L4771" s="34"/>
      <c r="M4771" s="43" t="str">
        <f ca="1">IFERROR(OFFSET('Maximum minutes'!$C$1,T4771,MATCH(IF(G4771&lt;&gt;"",G4771,F4771),OFFSET('Maximum minutes'!$C$1,T4771-1,0,1,U4771+1),0)-1)*IF(OR(ISNUMBER(J4771),J4771="sans examen"),1,0)*IF(W4771&lt;MinDate,1,0),"")</f>
        <v/>
      </c>
      <c r="N4771" s="36">
        <f t="shared" ca="1" si="149"/>
        <v>0</v>
      </c>
      <c r="O4771" s="36" t="e">
        <f ca="1">LEFT(OFFSET(Lists!$Q$2,MATCH(E4771,Lists!$R$3:$R$19,0),0),4)</f>
        <v>#N/A</v>
      </c>
      <c r="P4771" s="36" t="e">
        <f ca="1">MATCH(O4771,Lists!$S$2:$S$640,1)</f>
        <v>#N/A</v>
      </c>
      <c r="Q4771" s="36" t="e">
        <f ca="1">MATCH(LEFT(OFFSET(Lists!$Q$2,MATCH(E4771,Lists!$R$3:$R$19,0)+1,0),4),Lists!$S$3:$S$640,1)</f>
        <v>#N/A</v>
      </c>
      <c r="R4771" s="36" t="e">
        <f ca="1">LEFT(OFFSET(Lists!$S$2,P4771-1+MATCH(F4771,OFFSET(Lists!$T$3,P4771-1,0,Q4771-P4771+1),0),0),6)</f>
        <v>#N/A</v>
      </c>
      <c r="S4771" s="36" t="e">
        <f ca="1">VLOOKUP(R4771,Lists!B:D,3,FALSE)</f>
        <v>#N/A</v>
      </c>
      <c r="T4771" s="36" t="str">
        <f>IF(F4771&lt;&gt;"",MATCH(R4771,'Maximum minutes'!B:B,0),"")</f>
        <v/>
      </c>
      <c r="U4771" s="36">
        <f ca="1">IF(F4771&lt;&gt;"",COUNTA(OFFSET('Maximum minutes'!$C$1,'Annexe A1 Cours'!T4771,0,1,50)),0)</f>
        <v>0</v>
      </c>
      <c r="V4771" s="37">
        <f ca="1">IFERROR(OFFSET('Maximum minutes'!$C$1,T4771+1,-1+MATCH(G4771,OFFSET('Maximum minutes'!$C$1,T4771-1,0,1,50),0)),0)</f>
        <v>0</v>
      </c>
      <c r="W4771" s="38">
        <f t="shared" ca="1" si="148"/>
        <v>0</v>
      </c>
    </row>
    <row r="4772" spans="1:23" s="36" customFormat="1" ht="18.75">
      <c r="A4772" s="34"/>
      <c r="B4772" s="39"/>
      <c r="C4772" s="39"/>
      <c r="D4772" s="35"/>
      <c r="E4772" s="40"/>
      <c r="F4772" s="39"/>
      <c r="G4772" s="39"/>
      <c r="H4772" s="39"/>
      <c r="I4772" s="34"/>
      <c r="J4772" s="34"/>
      <c r="K4772" s="34"/>
      <c r="L4772" s="34"/>
      <c r="M4772" s="43" t="str">
        <f ca="1">IFERROR(OFFSET('Maximum minutes'!$C$1,T4772,MATCH(IF(G4772&lt;&gt;"",G4772,F4772),OFFSET('Maximum minutes'!$C$1,T4772-1,0,1,U4772+1),0)-1)*IF(OR(ISNUMBER(J4772),J4772="sans examen"),1,0)*IF(W4772&lt;MinDate,1,0),"")</f>
        <v/>
      </c>
      <c r="N4772" s="36">
        <f t="shared" ca="1" si="149"/>
        <v>0</v>
      </c>
      <c r="O4772" s="36" t="e">
        <f ca="1">LEFT(OFFSET(Lists!$Q$2,MATCH(E4772,Lists!$R$3:$R$19,0),0),4)</f>
        <v>#N/A</v>
      </c>
      <c r="P4772" s="36" t="e">
        <f ca="1">MATCH(O4772,Lists!$S$2:$S$640,1)</f>
        <v>#N/A</v>
      </c>
      <c r="Q4772" s="36" t="e">
        <f ca="1">MATCH(LEFT(OFFSET(Lists!$Q$2,MATCH(E4772,Lists!$R$3:$R$19,0)+1,0),4),Lists!$S$3:$S$640,1)</f>
        <v>#N/A</v>
      </c>
      <c r="R4772" s="36" t="e">
        <f ca="1">LEFT(OFFSET(Lists!$S$2,P4772-1+MATCH(F4772,OFFSET(Lists!$T$3,P4772-1,0,Q4772-P4772+1),0),0),6)</f>
        <v>#N/A</v>
      </c>
      <c r="S4772" s="36" t="e">
        <f ca="1">VLOOKUP(R4772,Lists!B:D,3,FALSE)</f>
        <v>#N/A</v>
      </c>
      <c r="T4772" s="36" t="str">
        <f>IF(F4772&lt;&gt;"",MATCH(R4772,'Maximum minutes'!B:B,0),"")</f>
        <v/>
      </c>
      <c r="U4772" s="36">
        <f ca="1">IF(F4772&lt;&gt;"",COUNTA(OFFSET('Maximum minutes'!$C$1,'Annexe A1 Cours'!T4772,0,1,50)),0)</f>
        <v>0</v>
      </c>
      <c r="V4772" s="37">
        <f ca="1">IFERROR(OFFSET('Maximum minutes'!$C$1,T4772+1,-1+MATCH(G4772,OFFSET('Maximum minutes'!$C$1,T4772-1,0,1,50),0)),0)</f>
        <v>0</v>
      </c>
      <c r="W4772" s="38">
        <f t="shared" ca="1" si="148"/>
        <v>0</v>
      </c>
    </row>
    <row r="4773" spans="1:23" s="36" customFormat="1" ht="18.75">
      <c r="A4773" s="34"/>
      <c r="B4773" s="39"/>
      <c r="C4773" s="39"/>
      <c r="D4773" s="35"/>
      <c r="E4773" s="40"/>
      <c r="F4773" s="39"/>
      <c r="G4773" s="39"/>
      <c r="H4773" s="39"/>
      <c r="I4773" s="34"/>
      <c r="J4773" s="34"/>
      <c r="K4773" s="34"/>
      <c r="L4773" s="34"/>
      <c r="M4773" s="43" t="str">
        <f ca="1">IFERROR(OFFSET('Maximum minutes'!$C$1,T4773,MATCH(IF(G4773&lt;&gt;"",G4773,F4773),OFFSET('Maximum minutes'!$C$1,T4773-1,0,1,U4773+1),0)-1)*IF(OR(ISNUMBER(J4773),J4773="sans examen"),1,0)*IF(W4773&lt;MinDate,1,0),"")</f>
        <v/>
      </c>
      <c r="N4773" s="36">
        <f t="shared" ca="1" si="149"/>
        <v>0</v>
      </c>
      <c r="O4773" s="36" t="e">
        <f ca="1">LEFT(OFFSET(Lists!$Q$2,MATCH(E4773,Lists!$R$3:$R$19,0),0),4)</f>
        <v>#N/A</v>
      </c>
      <c r="P4773" s="36" t="e">
        <f ca="1">MATCH(O4773,Lists!$S$2:$S$640,1)</f>
        <v>#N/A</v>
      </c>
      <c r="Q4773" s="36" t="e">
        <f ca="1">MATCH(LEFT(OFFSET(Lists!$Q$2,MATCH(E4773,Lists!$R$3:$R$19,0)+1,0),4),Lists!$S$3:$S$640,1)</f>
        <v>#N/A</v>
      </c>
      <c r="R4773" s="36" t="e">
        <f ca="1">LEFT(OFFSET(Lists!$S$2,P4773-1+MATCH(F4773,OFFSET(Lists!$T$3,P4773-1,0,Q4773-P4773+1),0),0),6)</f>
        <v>#N/A</v>
      </c>
      <c r="S4773" s="36" t="e">
        <f ca="1">VLOOKUP(R4773,Lists!B:D,3,FALSE)</f>
        <v>#N/A</v>
      </c>
      <c r="T4773" s="36" t="str">
        <f>IF(F4773&lt;&gt;"",MATCH(R4773,'Maximum minutes'!B:B,0),"")</f>
        <v/>
      </c>
      <c r="U4773" s="36">
        <f ca="1">IF(F4773&lt;&gt;"",COUNTA(OFFSET('Maximum minutes'!$C$1,'Annexe A1 Cours'!T4773,0,1,50)),0)</f>
        <v>0</v>
      </c>
      <c r="V4773" s="37">
        <f ca="1">IFERROR(OFFSET('Maximum minutes'!$C$1,T4773+1,-1+MATCH(G4773,OFFSET('Maximum minutes'!$C$1,T4773-1,0,1,50),0)),0)</f>
        <v>0</v>
      </c>
      <c r="W4773" s="38">
        <f t="shared" ca="1" si="148"/>
        <v>0</v>
      </c>
    </row>
    <row r="4774" spans="1:23" s="36" customFormat="1" ht="18.75">
      <c r="A4774" s="34"/>
      <c r="B4774" s="39"/>
      <c r="C4774" s="39"/>
      <c r="D4774" s="35"/>
      <c r="E4774" s="40"/>
      <c r="F4774" s="39"/>
      <c r="G4774" s="39"/>
      <c r="H4774" s="39"/>
      <c r="I4774" s="34"/>
      <c r="J4774" s="34"/>
      <c r="K4774" s="34"/>
      <c r="L4774" s="34"/>
      <c r="M4774" s="43" t="str">
        <f ca="1">IFERROR(OFFSET('Maximum minutes'!$C$1,T4774,MATCH(IF(G4774&lt;&gt;"",G4774,F4774),OFFSET('Maximum minutes'!$C$1,T4774-1,0,1,U4774+1),0)-1)*IF(OR(ISNUMBER(J4774),J4774="sans examen"),1,0)*IF(W4774&lt;MinDate,1,0),"")</f>
        <v/>
      </c>
      <c r="N4774" s="36">
        <f t="shared" ca="1" si="149"/>
        <v>0</v>
      </c>
      <c r="O4774" s="36" t="e">
        <f ca="1">LEFT(OFFSET(Lists!$Q$2,MATCH(E4774,Lists!$R$3:$R$19,0),0),4)</f>
        <v>#N/A</v>
      </c>
      <c r="P4774" s="36" t="e">
        <f ca="1">MATCH(O4774,Lists!$S$2:$S$640,1)</f>
        <v>#N/A</v>
      </c>
      <c r="Q4774" s="36" t="e">
        <f ca="1">MATCH(LEFT(OFFSET(Lists!$Q$2,MATCH(E4774,Lists!$R$3:$R$19,0)+1,0),4),Lists!$S$3:$S$640,1)</f>
        <v>#N/A</v>
      </c>
      <c r="R4774" s="36" t="e">
        <f ca="1">LEFT(OFFSET(Lists!$S$2,P4774-1+MATCH(F4774,OFFSET(Lists!$T$3,P4774-1,0,Q4774-P4774+1),0),0),6)</f>
        <v>#N/A</v>
      </c>
      <c r="S4774" s="36" t="e">
        <f ca="1">VLOOKUP(R4774,Lists!B:D,3,FALSE)</f>
        <v>#N/A</v>
      </c>
      <c r="T4774" s="36" t="str">
        <f>IF(F4774&lt;&gt;"",MATCH(R4774,'Maximum minutes'!B:B,0),"")</f>
        <v/>
      </c>
      <c r="U4774" s="36">
        <f ca="1">IF(F4774&lt;&gt;"",COUNTA(OFFSET('Maximum minutes'!$C$1,'Annexe A1 Cours'!T4774,0,1,50)),0)</f>
        <v>0</v>
      </c>
      <c r="V4774" s="37">
        <f ca="1">IFERROR(OFFSET('Maximum minutes'!$C$1,T4774+1,-1+MATCH(G4774,OFFSET('Maximum minutes'!$C$1,T4774-1,0,1,50),0)),0)</f>
        <v>0</v>
      </c>
      <c r="W4774" s="38">
        <f t="shared" ca="1" si="148"/>
        <v>0</v>
      </c>
    </row>
    <row r="4775" spans="1:23" s="36" customFormat="1" ht="18.75">
      <c r="A4775" s="34"/>
      <c r="B4775" s="39"/>
      <c r="C4775" s="39"/>
      <c r="D4775" s="35"/>
      <c r="E4775" s="40"/>
      <c r="F4775" s="39"/>
      <c r="G4775" s="39"/>
      <c r="H4775" s="39"/>
      <c r="I4775" s="34"/>
      <c r="J4775" s="34"/>
      <c r="K4775" s="34"/>
      <c r="L4775" s="34"/>
      <c r="M4775" s="43" t="str">
        <f ca="1">IFERROR(OFFSET('Maximum minutes'!$C$1,T4775,MATCH(IF(G4775&lt;&gt;"",G4775,F4775),OFFSET('Maximum minutes'!$C$1,T4775-1,0,1,U4775+1),0)-1)*IF(OR(ISNUMBER(J4775),J4775="sans examen"),1,0)*IF(W4775&lt;MinDate,1,0),"")</f>
        <v/>
      </c>
      <c r="N4775" s="36">
        <f t="shared" ca="1" si="149"/>
        <v>0</v>
      </c>
      <c r="O4775" s="36" t="e">
        <f ca="1">LEFT(OFFSET(Lists!$Q$2,MATCH(E4775,Lists!$R$3:$R$19,0),0),4)</f>
        <v>#N/A</v>
      </c>
      <c r="P4775" s="36" t="e">
        <f ca="1">MATCH(O4775,Lists!$S$2:$S$640,1)</f>
        <v>#N/A</v>
      </c>
      <c r="Q4775" s="36" t="e">
        <f ca="1">MATCH(LEFT(OFFSET(Lists!$Q$2,MATCH(E4775,Lists!$R$3:$R$19,0)+1,0),4),Lists!$S$3:$S$640,1)</f>
        <v>#N/A</v>
      </c>
      <c r="R4775" s="36" t="e">
        <f ca="1">LEFT(OFFSET(Lists!$S$2,P4775-1+MATCH(F4775,OFFSET(Lists!$T$3,P4775-1,0,Q4775-P4775+1),0),0),6)</f>
        <v>#N/A</v>
      </c>
      <c r="S4775" s="36" t="e">
        <f ca="1">VLOOKUP(R4775,Lists!B:D,3,FALSE)</f>
        <v>#N/A</v>
      </c>
      <c r="T4775" s="36" t="str">
        <f>IF(F4775&lt;&gt;"",MATCH(R4775,'Maximum minutes'!B:B,0),"")</f>
        <v/>
      </c>
      <c r="U4775" s="36">
        <f ca="1">IF(F4775&lt;&gt;"",COUNTA(OFFSET('Maximum minutes'!$C$1,'Annexe A1 Cours'!T4775,0,1,50)),0)</f>
        <v>0</v>
      </c>
      <c r="V4775" s="37">
        <f ca="1">IFERROR(OFFSET('Maximum minutes'!$C$1,T4775+1,-1+MATCH(G4775,OFFSET('Maximum minutes'!$C$1,T4775-1,0,1,50),0)),0)</f>
        <v>0</v>
      </c>
      <c r="W4775" s="38">
        <f t="shared" ca="1" si="148"/>
        <v>0</v>
      </c>
    </row>
    <row r="4776" spans="1:23" s="36" customFormat="1" ht="18.75">
      <c r="A4776" s="34"/>
      <c r="B4776" s="39"/>
      <c r="C4776" s="39"/>
      <c r="D4776" s="35"/>
      <c r="E4776" s="40"/>
      <c r="F4776" s="39"/>
      <c r="G4776" s="39"/>
      <c r="H4776" s="39"/>
      <c r="I4776" s="34"/>
      <c r="J4776" s="34"/>
      <c r="K4776" s="34"/>
      <c r="L4776" s="34"/>
      <c r="M4776" s="43" t="str">
        <f ca="1">IFERROR(OFFSET('Maximum minutes'!$C$1,T4776,MATCH(IF(G4776&lt;&gt;"",G4776,F4776),OFFSET('Maximum minutes'!$C$1,T4776-1,0,1,U4776+1),0)-1)*IF(OR(ISNUMBER(J4776),J4776="sans examen"),1,0)*IF(W4776&lt;MinDate,1,0),"")</f>
        <v/>
      </c>
      <c r="N4776" s="36">
        <f t="shared" ca="1" si="149"/>
        <v>0</v>
      </c>
      <c r="O4776" s="36" t="e">
        <f ca="1">LEFT(OFFSET(Lists!$Q$2,MATCH(E4776,Lists!$R$3:$R$19,0),0),4)</f>
        <v>#N/A</v>
      </c>
      <c r="P4776" s="36" t="e">
        <f ca="1">MATCH(O4776,Lists!$S$2:$S$640,1)</f>
        <v>#N/A</v>
      </c>
      <c r="Q4776" s="36" t="e">
        <f ca="1">MATCH(LEFT(OFFSET(Lists!$Q$2,MATCH(E4776,Lists!$R$3:$R$19,0)+1,0),4),Lists!$S$3:$S$640,1)</f>
        <v>#N/A</v>
      </c>
      <c r="R4776" s="36" t="e">
        <f ca="1">LEFT(OFFSET(Lists!$S$2,P4776-1+MATCH(F4776,OFFSET(Lists!$T$3,P4776-1,0,Q4776-P4776+1),0),0),6)</f>
        <v>#N/A</v>
      </c>
      <c r="S4776" s="36" t="e">
        <f ca="1">VLOOKUP(R4776,Lists!B:D,3,FALSE)</f>
        <v>#N/A</v>
      </c>
      <c r="T4776" s="36" t="str">
        <f>IF(F4776&lt;&gt;"",MATCH(R4776,'Maximum minutes'!B:B,0),"")</f>
        <v/>
      </c>
      <c r="U4776" s="36">
        <f ca="1">IF(F4776&lt;&gt;"",COUNTA(OFFSET('Maximum minutes'!$C$1,'Annexe A1 Cours'!T4776,0,1,50)),0)</f>
        <v>0</v>
      </c>
      <c r="V4776" s="37">
        <f ca="1">IFERROR(OFFSET('Maximum minutes'!$C$1,T4776+1,-1+MATCH(G4776,OFFSET('Maximum minutes'!$C$1,T4776-1,0,1,50),0)),0)</f>
        <v>0</v>
      </c>
      <c r="W4776" s="38">
        <f t="shared" ca="1" si="148"/>
        <v>0</v>
      </c>
    </row>
    <row r="4777" spans="1:23" s="36" customFormat="1" ht="18.75">
      <c r="A4777" s="34"/>
      <c r="B4777" s="39"/>
      <c r="C4777" s="39"/>
      <c r="D4777" s="35"/>
      <c r="E4777" s="40"/>
      <c r="F4777" s="39"/>
      <c r="G4777" s="39"/>
      <c r="H4777" s="39"/>
      <c r="I4777" s="34"/>
      <c r="J4777" s="34"/>
      <c r="K4777" s="34"/>
      <c r="L4777" s="34"/>
      <c r="M4777" s="43" t="str">
        <f ca="1">IFERROR(OFFSET('Maximum minutes'!$C$1,T4777,MATCH(IF(G4777&lt;&gt;"",G4777,F4777),OFFSET('Maximum minutes'!$C$1,T4777-1,0,1,U4777+1),0)-1)*IF(OR(ISNUMBER(J4777),J4777="sans examen"),1,0)*IF(W4777&lt;MinDate,1,0),"")</f>
        <v/>
      </c>
      <c r="N4777" s="36">
        <f t="shared" ca="1" si="149"/>
        <v>0</v>
      </c>
      <c r="O4777" s="36" t="e">
        <f ca="1">LEFT(OFFSET(Lists!$Q$2,MATCH(E4777,Lists!$R$3:$R$19,0),0),4)</f>
        <v>#N/A</v>
      </c>
      <c r="P4777" s="36" t="e">
        <f ca="1">MATCH(O4777,Lists!$S$2:$S$640,1)</f>
        <v>#N/A</v>
      </c>
      <c r="Q4777" s="36" t="e">
        <f ca="1">MATCH(LEFT(OFFSET(Lists!$Q$2,MATCH(E4777,Lists!$R$3:$R$19,0)+1,0),4),Lists!$S$3:$S$640,1)</f>
        <v>#N/A</v>
      </c>
      <c r="R4777" s="36" t="e">
        <f ca="1">LEFT(OFFSET(Lists!$S$2,P4777-1+MATCH(F4777,OFFSET(Lists!$T$3,P4777-1,0,Q4777-P4777+1),0),0),6)</f>
        <v>#N/A</v>
      </c>
      <c r="S4777" s="36" t="e">
        <f ca="1">VLOOKUP(R4777,Lists!B:D,3,FALSE)</f>
        <v>#N/A</v>
      </c>
      <c r="T4777" s="36" t="str">
        <f>IF(F4777&lt;&gt;"",MATCH(R4777,'Maximum minutes'!B:B,0),"")</f>
        <v/>
      </c>
      <c r="U4777" s="36">
        <f ca="1">IF(F4777&lt;&gt;"",COUNTA(OFFSET('Maximum minutes'!$C$1,'Annexe A1 Cours'!T4777,0,1,50)),0)</f>
        <v>0</v>
      </c>
      <c r="V4777" s="37">
        <f ca="1">IFERROR(OFFSET('Maximum minutes'!$C$1,T4777+1,-1+MATCH(G4777,OFFSET('Maximum minutes'!$C$1,T4777-1,0,1,50),0)),0)</f>
        <v>0</v>
      </c>
      <c r="W4777" s="38">
        <f t="shared" ca="1" si="148"/>
        <v>0</v>
      </c>
    </row>
    <row r="4778" spans="1:23" s="36" customFormat="1" ht="18.75">
      <c r="A4778" s="34"/>
      <c r="B4778" s="39"/>
      <c r="C4778" s="39"/>
      <c r="D4778" s="35"/>
      <c r="E4778" s="40"/>
      <c r="F4778" s="39"/>
      <c r="G4778" s="39"/>
      <c r="H4778" s="39"/>
      <c r="I4778" s="34"/>
      <c r="J4778" s="34"/>
      <c r="K4778" s="34"/>
      <c r="L4778" s="34"/>
      <c r="M4778" s="43" t="str">
        <f ca="1">IFERROR(OFFSET('Maximum minutes'!$C$1,T4778,MATCH(IF(G4778&lt;&gt;"",G4778,F4778),OFFSET('Maximum minutes'!$C$1,T4778-1,0,1,U4778+1),0)-1)*IF(OR(ISNUMBER(J4778),J4778="sans examen"),1,0)*IF(W4778&lt;MinDate,1,0),"")</f>
        <v/>
      </c>
      <c r="N4778" s="36">
        <f t="shared" ca="1" si="149"/>
        <v>0</v>
      </c>
      <c r="O4778" s="36" t="e">
        <f ca="1">LEFT(OFFSET(Lists!$Q$2,MATCH(E4778,Lists!$R$3:$R$19,0),0),4)</f>
        <v>#N/A</v>
      </c>
      <c r="P4778" s="36" t="e">
        <f ca="1">MATCH(O4778,Lists!$S$2:$S$640,1)</f>
        <v>#N/A</v>
      </c>
      <c r="Q4778" s="36" t="e">
        <f ca="1">MATCH(LEFT(OFFSET(Lists!$Q$2,MATCH(E4778,Lists!$R$3:$R$19,0)+1,0),4),Lists!$S$3:$S$640,1)</f>
        <v>#N/A</v>
      </c>
      <c r="R4778" s="36" t="e">
        <f ca="1">LEFT(OFFSET(Lists!$S$2,P4778-1+MATCH(F4778,OFFSET(Lists!$T$3,P4778-1,0,Q4778-P4778+1),0),0),6)</f>
        <v>#N/A</v>
      </c>
      <c r="S4778" s="36" t="e">
        <f ca="1">VLOOKUP(R4778,Lists!B:D,3,FALSE)</f>
        <v>#N/A</v>
      </c>
      <c r="T4778" s="36" t="str">
        <f>IF(F4778&lt;&gt;"",MATCH(R4778,'Maximum minutes'!B:B,0),"")</f>
        <v/>
      </c>
      <c r="U4778" s="36">
        <f ca="1">IF(F4778&lt;&gt;"",COUNTA(OFFSET('Maximum minutes'!$C$1,'Annexe A1 Cours'!T4778,0,1,50)),0)</f>
        <v>0</v>
      </c>
      <c r="V4778" s="37">
        <f ca="1">IFERROR(OFFSET('Maximum minutes'!$C$1,T4778+1,-1+MATCH(G4778,OFFSET('Maximum minutes'!$C$1,T4778-1,0,1,50),0)),0)</f>
        <v>0</v>
      </c>
      <c r="W4778" s="38">
        <f t="shared" ca="1" si="148"/>
        <v>0</v>
      </c>
    </row>
    <row r="4779" spans="1:23" s="36" customFormat="1" ht="18.75">
      <c r="A4779" s="34"/>
      <c r="B4779" s="39"/>
      <c r="C4779" s="39"/>
      <c r="D4779" s="35"/>
      <c r="E4779" s="40"/>
      <c r="F4779" s="39"/>
      <c r="G4779" s="39"/>
      <c r="H4779" s="39"/>
      <c r="I4779" s="34"/>
      <c r="J4779" s="34"/>
      <c r="K4779" s="34"/>
      <c r="L4779" s="34"/>
      <c r="M4779" s="43" t="str">
        <f ca="1">IFERROR(OFFSET('Maximum minutes'!$C$1,T4779,MATCH(IF(G4779&lt;&gt;"",G4779,F4779),OFFSET('Maximum minutes'!$C$1,T4779-1,0,1,U4779+1),0)-1)*IF(OR(ISNUMBER(J4779),J4779="sans examen"),1,0)*IF(W4779&lt;MinDate,1,0),"")</f>
        <v/>
      </c>
      <c r="N4779" s="36">
        <f t="shared" ca="1" si="149"/>
        <v>0</v>
      </c>
      <c r="O4779" s="36" t="e">
        <f ca="1">LEFT(OFFSET(Lists!$Q$2,MATCH(E4779,Lists!$R$3:$R$19,0),0),4)</f>
        <v>#N/A</v>
      </c>
      <c r="P4779" s="36" t="e">
        <f ca="1">MATCH(O4779,Lists!$S$2:$S$640,1)</f>
        <v>#N/A</v>
      </c>
      <c r="Q4779" s="36" t="e">
        <f ca="1">MATCH(LEFT(OFFSET(Lists!$Q$2,MATCH(E4779,Lists!$R$3:$R$19,0)+1,0),4),Lists!$S$3:$S$640,1)</f>
        <v>#N/A</v>
      </c>
      <c r="R4779" s="36" t="e">
        <f ca="1">LEFT(OFFSET(Lists!$S$2,P4779-1+MATCH(F4779,OFFSET(Lists!$T$3,P4779-1,0,Q4779-P4779+1),0),0),6)</f>
        <v>#N/A</v>
      </c>
      <c r="S4779" s="36" t="e">
        <f ca="1">VLOOKUP(R4779,Lists!B:D,3,FALSE)</f>
        <v>#N/A</v>
      </c>
      <c r="T4779" s="36" t="str">
        <f>IF(F4779&lt;&gt;"",MATCH(R4779,'Maximum minutes'!B:B,0),"")</f>
        <v/>
      </c>
      <c r="U4779" s="36">
        <f ca="1">IF(F4779&lt;&gt;"",COUNTA(OFFSET('Maximum minutes'!$C$1,'Annexe A1 Cours'!T4779,0,1,50)),0)</f>
        <v>0</v>
      </c>
      <c r="V4779" s="37">
        <f ca="1">IFERROR(OFFSET('Maximum minutes'!$C$1,T4779+1,-1+MATCH(G4779,OFFSET('Maximum minutes'!$C$1,T4779-1,0,1,50),0)),0)</f>
        <v>0</v>
      </c>
      <c r="W4779" s="38">
        <f t="shared" ca="1" si="148"/>
        <v>0</v>
      </c>
    </row>
    <row r="4780" spans="1:23" s="36" customFormat="1" ht="18.75">
      <c r="A4780" s="34"/>
      <c r="B4780" s="39"/>
      <c r="C4780" s="39"/>
      <c r="D4780" s="35"/>
      <c r="E4780" s="40"/>
      <c r="F4780" s="39"/>
      <c r="G4780" s="39"/>
      <c r="H4780" s="39"/>
      <c r="I4780" s="34"/>
      <c r="J4780" s="34"/>
      <c r="K4780" s="34"/>
      <c r="L4780" s="34"/>
      <c r="M4780" s="43" t="str">
        <f ca="1">IFERROR(OFFSET('Maximum minutes'!$C$1,T4780,MATCH(IF(G4780&lt;&gt;"",G4780,F4780),OFFSET('Maximum minutes'!$C$1,T4780-1,0,1,U4780+1),0)-1)*IF(OR(ISNUMBER(J4780),J4780="sans examen"),1,0)*IF(W4780&lt;MinDate,1,0),"")</f>
        <v/>
      </c>
      <c r="N4780" s="36">
        <f t="shared" ca="1" si="149"/>
        <v>0</v>
      </c>
      <c r="O4780" s="36" t="e">
        <f ca="1">LEFT(OFFSET(Lists!$Q$2,MATCH(E4780,Lists!$R$3:$R$19,0),0),4)</f>
        <v>#N/A</v>
      </c>
      <c r="P4780" s="36" t="e">
        <f ca="1">MATCH(O4780,Lists!$S$2:$S$640,1)</f>
        <v>#N/A</v>
      </c>
      <c r="Q4780" s="36" t="e">
        <f ca="1">MATCH(LEFT(OFFSET(Lists!$Q$2,MATCH(E4780,Lists!$R$3:$R$19,0)+1,0),4),Lists!$S$3:$S$640,1)</f>
        <v>#N/A</v>
      </c>
      <c r="R4780" s="36" t="e">
        <f ca="1">LEFT(OFFSET(Lists!$S$2,P4780-1+MATCH(F4780,OFFSET(Lists!$T$3,P4780-1,0,Q4780-P4780+1),0),0),6)</f>
        <v>#N/A</v>
      </c>
      <c r="S4780" s="36" t="e">
        <f ca="1">VLOOKUP(R4780,Lists!B:D,3,FALSE)</f>
        <v>#N/A</v>
      </c>
      <c r="T4780" s="36" t="str">
        <f>IF(F4780&lt;&gt;"",MATCH(R4780,'Maximum minutes'!B:B,0),"")</f>
        <v/>
      </c>
      <c r="U4780" s="36">
        <f ca="1">IF(F4780&lt;&gt;"",COUNTA(OFFSET('Maximum minutes'!$C$1,'Annexe A1 Cours'!T4780,0,1,50)),0)</f>
        <v>0</v>
      </c>
      <c r="V4780" s="37">
        <f ca="1">IFERROR(OFFSET('Maximum minutes'!$C$1,T4780+1,-1+MATCH(G4780,OFFSET('Maximum minutes'!$C$1,T4780-1,0,1,50),0)),0)</f>
        <v>0</v>
      </c>
      <c r="W4780" s="38">
        <f t="shared" ca="1" si="148"/>
        <v>0</v>
      </c>
    </row>
    <row r="4781" spans="1:23" s="36" customFormat="1" ht="18.75">
      <c r="A4781" s="34"/>
      <c r="B4781" s="39"/>
      <c r="C4781" s="39"/>
      <c r="D4781" s="35"/>
      <c r="E4781" s="40"/>
      <c r="F4781" s="39"/>
      <c r="G4781" s="39"/>
      <c r="H4781" s="39"/>
      <c r="I4781" s="34"/>
      <c r="J4781" s="34"/>
      <c r="K4781" s="34"/>
      <c r="L4781" s="34"/>
      <c r="M4781" s="43" t="str">
        <f ca="1">IFERROR(OFFSET('Maximum minutes'!$C$1,T4781,MATCH(IF(G4781&lt;&gt;"",G4781,F4781),OFFSET('Maximum minutes'!$C$1,T4781-1,0,1,U4781+1),0)-1)*IF(OR(ISNUMBER(J4781),J4781="sans examen"),1,0)*IF(W4781&lt;MinDate,1,0),"")</f>
        <v/>
      </c>
      <c r="N4781" s="36">
        <f t="shared" ca="1" si="149"/>
        <v>0</v>
      </c>
      <c r="O4781" s="36" t="e">
        <f ca="1">LEFT(OFFSET(Lists!$Q$2,MATCH(E4781,Lists!$R$3:$R$19,0),0),4)</f>
        <v>#N/A</v>
      </c>
      <c r="P4781" s="36" t="e">
        <f ca="1">MATCH(O4781,Lists!$S$2:$S$640,1)</f>
        <v>#N/A</v>
      </c>
      <c r="Q4781" s="36" t="e">
        <f ca="1">MATCH(LEFT(OFFSET(Lists!$Q$2,MATCH(E4781,Lists!$R$3:$R$19,0)+1,0),4),Lists!$S$3:$S$640,1)</f>
        <v>#N/A</v>
      </c>
      <c r="R4781" s="36" t="e">
        <f ca="1">LEFT(OFFSET(Lists!$S$2,P4781-1+MATCH(F4781,OFFSET(Lists!$T$3,P4781-1,0,Q4781-P4781+1),0),0),6)</f>
        <v>#N/A</v>
      </c>
      <c r="S4781" s="36" t="e">
        <f ca="1">VLOOKUP(R4781,Lists!B:D,3,FALSE)</f>
        <v>#N/A</v>
      </c>
      <c r="T4781" s="36" t="str">
        <f>IF(F4781&lt;&gt;"",MATCH(R4781,'Maximum minutes'!B:B,0),"")</f>
        <v/>
      </c>
      <c r="U4781" s="36">
        <f ca="1">IF(F4781&lt;&gt;"",COUNTA(OFFSET('Maximum minutes'!$C$1,'Annexe A1 Cours'!T4781,0,1,50)),0)</f>
        <v>0</v>
      </c>
      <c r="V4781" s="37">
        <f ca="1">IFERROR(OFFSET('Maximum minutes'!$C$1,T4781+1,-1+MATCH(G4781,OFFSET('Maximum minutes'!$C$1,T4781-1,0,1,50),0)),0)</f>
        <v>0</v>
      </c>
      <c r="W4781" s="38">
        <f t="shared" ca="1" si="148"/>
        <v>0</v>
      </c>
    </row>
    <row r="4782" spans="1:23" s="36" customFormat="1" ht="18.75">
      <c r="A4782" s="34"/>
      <c r="B4782" s="39"/>
      <c r="C4782" s="39"/>
      <c r="D4782" s="35"/>
      <c r="E4782" s="40"/>
      <c r="F4782" s="39"/>
      <c r="G4782" s="39"/>
      <c r="H4782" s="39"/>
      <c r="I4782" s="34"/>
      <c r="J4782" s="34"/>
      <c r="K4782" s="34"/>
      <c r="L4782" s="34"/>
      <c r="M4782" s="43" t="str">
        <f ca="1">IFERROR(OFFSET('Maximum minutes'!$C$1,T4782,MATCH(IF(G4782&lt;&gt;"",G4782,F4782),OFFSET('Maximum minutes'!$C$1,T4782-1,0,1,U4782+1),0)-1)*IF(OR(ISNUMBER(J4782),J4782="sans examen"),1,0)*IF(W4782&lt;MinDate,1,0),"")</f>
        <v/>
      </c>
      <c r="N4782" s="36">
        <f t="shared" ca="1" si="149"/>
        <v>0</v>
      </c>
      <c r="O4782" s="36" t="e">
        <f ca="1">LEFT(OFFSET(Lists!$Q$2,MATCH(E4782,Lists!$R$3:$R$19,0),0),4)</f>
        <v>#N/A</v>
      </c>
      <c r="P4782" s="36" t="e">
        <f ca="1">MATCH(O4782,Lists!$S$2:$S$640,1)</f>
        <v>#N/A</v>
      </c>
      <c r="Q4782" s="36" t="e">
        <f ca="1">MATCH(LEFT(OFFSET(Lists!$Q$2,MATCH(E4782,Lists!$R$3:$R$19,0)+1,0),4),Lists!$S$3:$S$640,1)</f>
        <v>#N/A</v>
      </c>
      <c r="R4782" s="36" t="e">
        <f ca="1">LEFT(OFFSET(Lists!$S$2,P4782-1+MATCH(F4782,OFFSET(Lists!$T$3,P4782-1,0,Q4782-P4782+1),0),0),6)</f>
        <v>#N/A</v>
      </c>
      <c r="S4782" s="36" t="e">
        <f ca="1">VLOOKUP(R4782,Lists!B:D,3,FALSE)</f>
        <v>#N/A</v>
      </c>
      <c r="T4782" s="36" t="str">
        <f>IF(F4782&lt;&gt;"",MATCH(R4782,'Maximum minutes'!B:B,0),"")</f>
        <v/>
      </c>
      <c r="U4782" s="36">
        <f ca="1">IF(F4782&lt;&gt;"",COUNTA(OFFSET('Maximum minutes'!$C$1,'Annexe A1 Cours'!T4782,0,1,50)),0)</f>
        <v>0</v>
      </c>
      <c r="V4782" s="37">
        <f ca="1">IFERROR(OFFSET('Maximum minutes'!$C$1,T4782+1,-1+MATCH(G4782,OFFSET('Maximum minutes'!$C$1,T4782-1,0,1,50),0)),0)</f>
        <v>0</v>
      </c>
      <c r="W4782" s="38">
        <f t="shared" ca="1" si="148"/>
        <v>0</v>
      </c>
    </row>
    <row r="4783" spans="1:23" s="36" customFormat="1" ht="18.75">
      <c r="A4783" s="34"/>
      <c r="B4783" s="39"/>
      <c r="C4783" s="39"/>
      <c r="D4783" s="35"/>
      <c r="E4783" s="40"/>
      <c r="F4783" s="39"/>
      <c r="G4783" s="39"/>
      <c r="H4783" s="39"/>
      <c r="I4783" s="34"/>
      <c r="J4783" s="34"/>
      <c r="K4783" s="34"/>
      <c r="L4783" s="34"/>
      <c r="M4783" s="43" t="str">
        <f ca="1">IFERROR(OFFSET('Maximum minutes'!$C$1,T4783,MATCH(IF(G4783&lt;&gt;"",G4783,F4783),OFFSET('Maximum minutes'!$C$1,T4783-1,0,1,U4783+1),0)-1)*IF(OR(ISNUMBER(J4783),J4783="sans examen"),1,0)*IF(W4783&lt;MinDate,1,0),"")</f>
        <v/>
      </c>
      <c r="N4783" s="36">
        <f t="shared" ca="1" si="149"/>
        <v>0</v>
      </c>
      <c r="O4783" s="36" t="e">
        <f ca="1">LEFT(OFFSET(Lists!$Q$2,MATCH(E4783,Lists!$R$3:$R$19,0),0),4)</f>
        <v>#N/A</v>
      </c>
      <c r="P4783" s="36" t="e">
        <f ca="1">MATCH(O4783,Lists!$S$2:$S$640,1)</f>
        <v>#N/A</v>
      </c>
      <c r="Q4783" s="36" t="e">
        <f ca="1">MATCH(LEFT(OFFSET(Lists!$Q$2,MATCH(E4783,Lists!$R$3:$R$19,0)+1,0),4),Lists!$S$3:$S$640,1)</f>
        <v>#N/A</v>
      </c>
      <c r="R4783" s="36" t="e">
        <f ca="1">LEFT(OFFSET(Lists!$S$2,P4783-1+MATCH(F4783,OFFSET(Lists!$T$3,P4783-1,0,Q4783-P4783+1),0),0),6)</f>
        <v>#N/A</v>
      </c>
      <c r="S4783" s="36" t="e">
        <f ca="1">VLOOKUP(R4783,Lists!B:D,3,FALSE)</f>
        <v>#N/A</v>
      </c>
      <c r="T4783" s="36" t="str">
        <f>IF(F4783&lt;&gt;"",MATCH(R4783,'Maximum minutes'!B:B,0),"")</f>
        <v/>
      </c>
      <c r="U4783" s="36">
        <f ca="1">IF(F4783&lt;&gt;"",COUNTA(OFFSET('Maximum minutes'!$C$1,'Annexe A1 Cours'!T4783,0,1,50)),0)</f>
        <v>0</v>
      </c>
      <c r="V4783" s="37">
        <f ca="1">IFERROR(OFFSET('Maximum minutes'!$C$1,T4783+1,-1+MATCH(G4783,OFFSET('Maximum minutes'!$C$1,T4783-1,0,1,50),0)),0)</f>
        <v>0</v>
      </c>
      <c r="W4783" s="38">
        <f t="shared" ca="1" si="148"/>
        <v>0</v>
      </c>
    </row>
    <row r="4784" spans="1:23" s="36" customFormat="1" ht="18.75">
      <c r="A4784" s="34"/>
      <c r="B4784" s="39"/>
      <c r="C4784" s="39"/>
      <c r="D4784" s="35"/>
      <c r="E4784" s="40"/>
      <c r="F4784" s="39"/>
      <c r="G4784" s="39"/>
      <c r="H4784" s="39"/>
      <c r="I4784" s="34"/>
      <c r="J4784" s="34"/>
      <c r="K4784" s="34"/>
      <c r="L4784" s="34"/>
      <c r="M4784" s="43" t="str">
        <f ca="1">IFERROR(OFFSET('Maximum minutes'!$C$1,T4784,MATCH(IF(G4784&lt;&gt;"",G4784,F4784),OFFSET('Maximum minutes'!$C$1,T4784-1,0,1,U4784+1),0)-1)*IF(OR(ISNUMBER(J4784),J4784="sans examen"),1,0)*IF(W4784&lt;MinDate,1,0),"")</f>
        <v/>
      </c>
      <c r="N4784" s="36">
        <f t="shared" ca="1" si="149"/>
        <v>0</v>
      </c>
      <c r="O4784" s="36" t="e">
        <f ca="1">LEFT(OFFSET(Lists!$Q$2,MATCH(E4784,Lists!$R$3:$R$19,0),0),4)</f>
        <v>#N/A</v>
      </c>
      <c r="P4784" s="36" t="e">
        <f ca="1">MATCH(O4784,Lists!$S$2:$S$640,1)</f>
        <v>#N/A</v>
      </c>
      <c r="Q4784" s="36" t="e">
        <f ca="1">MATCH(LEFT(OFFSET(Lists!$Q$2,MATCH(E4784,Lists!$R$3:$R$19,0)+1,0),4),Lists!$S$3:$S$640,1)</f>
        <v>#N/A</v>
      </c>
      <c r="R4784" s="36" t="e">
        <f ca="1">LEFT(OFFSET(Lists!$S$2,P4784-1+MATCH(F4784,OFFSET(Lists!$T$3,P4784-1,0,Q4784-P4784+1),0),0),6)</f>
        <v>#N/A</v>
      </c>
      <c r="S4784" s="36" t="e">
        <f ca="1">VLOOKUP(R4784,Lists!B:D,3,FALSE)</f>
        <v>#N/A</v>
      </c>
      <c r="T4784" s="36" t="str">
        <f>IF(F4784&lt;&gt;"",MATCH(R4784,'Maximum minutes'!B:B,0),"")</f>
        <v/>
      </c>
      <c r="U4784" s="36">
        <f ca="1">IF(F4784&lt;&gt;"",COUNTA(OFFSET('Maximum minutes'!$C$1,'Annexe A1 Cours'!T4784,0,1,50)),0)</f>
        <v>0</v>
      </c>
      <c r="V4784" s="37">
        <f ca="1">IFERROR(OFFSET('Maximum minutes'!$C$1,T4784+1,-1+MATCH(G4784,OFFSET('Maximum minutes'!$C$1,T4784-1,0,1,50),0)),0)</f>
        <v>0</v>
      </c>
      <c r="W4784" s="38">
        <f t="shared" ca="1" si="148"/>
        <v>0</v>
      </c>
    </row>
    <row r="4785" spans="1:23" s="36" customFormat="1" ht="18.75">
      <c r="A4785" s="34"/>
      <c r="B4785" s="39"/>
      <c r="C4785" s="39"/>
      <c r="D4785" s="35"/>
      <c r="E4785" s="40"/>
      <c r="F4785" s="39"/>
      <c r="G4785" s="39"/>
      <c r="H4785" s="39"/>
      <c r="I4785" s="34"/>
      <c r="J4785" s="34"/>
      <c r="K4785" s="34"/>
      <c r="L4785" s="34"/>
      <c r="M4785" s="43" t="str">
        <f ca="1">IFERROR(OFFSET('Maximum minutes'!$C$1,T4785,MATCH(IF(G4785&lt;&gt;"",G4785,F4785),OFFSET('Maximum minutes'!$C$1,T4785-1,0,1,U4785+1),0)-1)*IF(OR(ISNUMBER(J4785),J4785="sans examen"),1,0)*IF(W4785&lt;MinDate,1,0),"")</f>
        <v/>
      </c>
      <c r="N4785" s="36">
        <f t="shared" ca="1" si="149"/>
        <v>0</v>
      </c>
      <c r="O4785" s="36" t="e">
        <f ca="1">LEFT(OFFSET(Lists!$Q$2,MATCH(E4785,Lists!$R$3:$R$19,0),0),4)</f>
        <v>#N/A</v>
      </c>
      <c r="P4785" s="36" t="e">
        <f ca="1">MATCH(O4785,Lists!$S$2:$S$640,1)</f>
        <v>#N/A</v>
      </c>
      <c r="Q4785" s="36" t="e">
        <f ca="1">MATCH(LEFT(OFFSET(Lists!$Q$2,MATCH(E4785,Lists!$R$3:$R$19,0)+1,0),4),Lists!$S$3:$S$640,1)</f>
        <v>#N/A</v>
      </c>
      <c r="R4785" s="36" t="e">
        <f ca="1">LEFT(OFFSET(Lists!$S$2,P4785-1+MATCH(F4785,OFFSET(Lists!$T$3,P4785-1,0,Q4785-P4785+1),0),0),6)</f>
        <v>#N/A</v>
      </c>
      <c r="S4785" s="36" t="e">
        <f ca="1">VLOOKUP(R4785,Lists!B:D,3,FALSE)</f>
        <v>#N/A</v>
      </c>
      <c r="T4785" s="36" t="str">
        <f>IF(F4785&lt;&gt;"",MATCH(R4785,'Maximum minutes'!B:B,0),"")</f>
        <v/>
      </c>
      <c r="U4785" s="36">
        <f ca="1">IF(F4785&lt;&gt;"",COUNTA(OFFSET('Maximum minutes'!$C$1,'Annexe A1 Cours'!T4785,0,1,50)),0)</f>
        <v>0</v>
      </c>
      <c r="V4785" s="37">
        <f ca="1">IFERROR(OFFSET('Maximum minutes'!$C$1,T4785+1,-1+MATCH(G4785,OFFSET('Maximum minutes'!$C$1,T4785-1,0,1,50),0)),0)</f>
        <v>0</v>
      </c>
      <c r="W4785" s="38">
        <f t="shared" ca="1" si="148"/>
        <v>0</v>
      </c>
    </row>
    <row r="4786" spans="1:23" s="36" customFormat="1" ht="18.75">
      <c r="A4786" s="34"/>
      <c r="B4786" s="39"/>
      <c r="C4786" s="39"/>
      <c r="D4786" s="35"/>
      <c r="E4786" s="40"/>
      <c r="F4786" s="39"/>
      <c r="G4786" s="39"/>
      <c r="H4786" s="39"/>
      <c r="I4786" s="34"/>
      <c r="J4786" s="34"/>
      <c r="K4786" s="34"/>
      <c r="L4786" s="34"/>
      <c r="M4786" s="43" t="str">
        <f ca="1">IFERROR(OFFSET('Maximum minutes'!$C$1,T4786,MATCH(IF(G4786&lt;&gt;"",G4786,F4786),OFFSET('Maximum minutes'!$C$1,T4786-1,0,1,U4786+1),0)-1)*IF(OR(ISNUMBER(J4786),J4786="sans examen"),1,0)*IF(W4786&lt;MinDate,1,0),"")</f>
        <v/>
      </c>
      <c r="N4786" s="36">
        <f t="shared" ca="1" si="149"/>
        <v>0</v>
      </c>
      <c r="O4786" s="36" t="e">
        <f ca="1">LEFT(OFFSET(Lists!$Q$2,MATCH(E4786,Lists!$R$3:$R$19,0),0),4)</f>
        <v>#N/A</v>
      </c>
      <c r="P4786" s="36" t="e">
        <f ca="1">MATCH(O4786,Lists!$S$2:$S$640,1)</f>
        <v>#N/A</v>
      </c>
      <c r="Q4786" s="36" t="e">
        <f ca="1">MATCH(LEFT(OFFSET(Lists!$Q$2,MATCH(E4786,Lists!$R$3:$R$19,0)+1,0),4),Lists!$S$3:$S$640,1)</f>
        <v>#N/A</v>
      </c>
      <c r="R4786" s="36" t="e">
        <f ca="1">LEFT(OFFSET(Lists!$S$2,P4786-1+MATCH(F4786,OFFSET(Lists!$T$3,P4786-1,0,Q4786-P4786+1),0),0),6)</f>
        <v>#N/A</v>
      </c>
      <c r="S4786" s="36" t="e">
        <f ca="1">VLOOKUP(R4786,Lists!B:D,3,FALSE)</f>
        <v>#N/A</v>
      </c>
      <c r="T4786" s="36" t="str">
        <f>IF(F4786&lt;&gt;"",MATCH(R4786,'Maximum minutes'!B:B,0),"")</f>
        <v/>
      </c>
      <c r="U4786" s="36">
        <f ca="1">IF(F4786&lt;&gt;"",COUNTA(OFFSET('Maximum minutes'!$C$1,'Annexe A1 Cours'!T4786,0,1,50)),0)</f>
        <v>0</v>
      </c>
      <c r="V4786" s="37">
        <f ca="1">IFERROR(OFFSET('Maximum minutes'!$C$1,T4786+1,-1+MATCH(G4786,OFFSET('Maximum minutes'!$C$1,T4786-1,0,1,50),0)),0)</f>
        <v>0</v>
      </c>
      <c r="W4786" s="38">
        <f t="shared" ca="1" si="148"/>
        <v>0</v>
      </c>
    </row>
    <row r="4787" spans="1:23" s="36" customFormat="1" ht="18.75">
      <c r="A4787" s="34"/>
      <c r="B4787" s="39"/>
      <c r="C4787" s="39"/>
      <c r="D4787" s="35"/>
      <c r="E4787" s="40"/>
      <c r="F4787" s="39"/>
      <c r="G4787" s="39"/>
      <c r="H4787" s="39"/>
      <c r="I4787" s="34"/>
      <c r="J4787" s="34"/>
      <c r="K4787" s="34"/>
      <c r="L4787" s="34"/>
      <c r="M4787" s="43" t="str">
        <f ca="1">IFERROR(OFFSET('Maximum minutes'!$C$1,T4787,MATCH(IF(G4787&lt;&gt;"",G4787,F4787),OFFSET('Maximum minutes'!$C$1,T4787-1,0,1,U4787+1),0)-1)*IF(OR(ISNUMBER(J4787),J4787="sans examen"),1,0)*IF(W4787&lt;MinDate,1,0),"")</f>
        <v/>
      </c>
      <c r="N4787" s="36">
        <f t="shared" ca="1" si="149"/>
        <v>0</v>
      </c>
      <c r="O4787" s="36" t="e">
        <f ca="1">LEFT(OFFSET(Lists!$Q$2,MATCH(E4787,Lists!$R$3:$R$19,0),0),4)</f>
        <v>#N/A</v>
      </c>
      <c r="P4787" s="36" t="e">
        <f ca="1">MATCH(O4787,Lists!$S$2:$S$640,1)</f>
        <v>#N/A</v>
      </c>
      <c r="Q4787" s="36" t="e">
        <f ca="1">MATCH(LEFT(OFFSET(Lists!$Q$2,MATCH(E4787,Lists!$R$3:$R$19,0)+1,0),4),Lists!$S$3:$S$640,1)</f>
        <v>#N/A</v>
      </c>
      <c r="R4787" s="36" t="e">
        <f ca="1">LEFT(OFFSET(Lists!$S$2,P4787-1+MATCH(F4787,OFFSET(Lists!$T$3,P4787-1,0,Q4787-P4787+1),0),0),6)</f>
        <v>#N/A</v>
      </c>
      <c r="S4787" s="36" t="e">
        <f ca="1">VLOOKUP(R4787,Lists!B:D,3,FALSE)</f>
        <v>#N/A</v>
      </c>
      <c r="T4787" s="36" t="str">
        <f>IF(F4787&lt;&gt;"",MATCH(R4787,'Maximum minutes'!B:B,0),"")</f>
        <v/>
      </c>
      <c r="U4787" s="36">
        <f ca="1">IF(F4787&lt;&gt;"",COUNTA(OFFSET('Maximum minutes'!$C$1,'Annexe A1 Cours'!T4787,0,1,50)),0)</f>
        <v>0</v>
      </c>
      <c r="V4787" s="37">
        <f ca="1">IFERROR(OFFSET('Maximum minutes'!$C$1,T4787+1,-1+MATCH(G4787,OFFSET('Maximum minutes'!$C$1,T4787-1,0,1,50),0)),0)</f>
        <v>0</v>
      </c>
      <c r="W4787" s="38">
        <f t="shared" ca="1" si="148"/>
        <v>0</v>
      </c>
    </row>
    <row r="4788" spans="1:23" s="36" customFormat="1" ht="18.75">
      <c r="A4788" s="34"/>
      <c r="B4788" s="39"/>
      <c r="C4788" s="39"/>
      <c r="D4788" s="35"/>
      <c r="E4788" s="40"/>
      <c r="F4788" s="39"/>
      <c r="G4788" s="39"/>
      <c r="H4788" s="39"/>
      <c r="I4788" s="34"/>
      <c r="J4788" s="34"/>
      <c r="K4788" s="34"/>
      <c r="L4788" s="34"/>
      <c r="M4788" s="43" t="str">
        <f ca="1">IFERROR(OFFSET('Maximum minutes'!$C$1,T4788,MATCH(IF(G4788&lt;&gt;"",G4788,F4788),OFFSET('Maximum minutes'!$C$1,T4788-1,0,1,U4788+1),0)-1)*IF(OR(ISNUMBER(J4788),J4788="sans examen"),1,0)*IF(W4788&lt;MinDate,1,0),"")</f>
        <v/>
      </c>
      <c r="N4788" s="36">
        <f t="shared" ca="1" si="149"/>
        <v>0</v>
      </c>
      <c r="O4788" s="36" t="e">
        <f ca="1">LEFT(OFFSET(Lists!$Q$2,MATCH(E4788,Lists!$R$3:$R$19,0),0),4)</f>
        <v>#N/A</v>
      </c>
      <c r="P4788" s="36" t="e">
        <f ca="1">MATCH(O4788,Lists!$S$2:$S$640,1)</f>
        <v>#N/A</v>
      </c>
      <c r="Q4788" s="36" t="e">
        <f ca="1">MATCH(LEFT(OFFSET(Lists!$Q$2,MATCH(E4788,Lists!$R$3:$R$19,0)+1,0),4),Lists!$S$3:$S$640,1)</f>
        <v>#N/A</v>
      </c>
      <c r="R4788" s="36" t="e">
        <f ca="1">LEFT(OFFSET(Lists!$S$2,P4788-1+MATCH(F4788,OFFSET(Lists!$T$3,P4788-1,0,Q4788-P4788+1),0),0),6)</f>
        <v>#N/A</v>
      </c>
      <c r="S4788" s="36" t="e">
        <f ca="1">VLOOKUP(R4788,Lists!B:D,3,FALSE)</f>
        <v>#N/A</v>
      </c>
      <c r="T4788" s="36" t="str">
        <f>IF(F4788&lt;&gt;"",MATCH(R4788,'Maximum minutes'!B:B,0),"")</f>
        <v/>
      </c>
      <c r="U4788" s="36">
        <f ca="1">IF(F4788&lt;&gt;"",COUNTA(OFFSET('Maximum minutes'!$C$1,'Annexe A1 Cours'!T4788,0,1,50)),0)</f>
        <v>0</v>
      </c>
      <c r="V4788" s="37">
        <f ca="1">IFERROR(OFFSET('Maximum minutes'!$C$1,T4788+1,-1+MATCH(G4788,OFFSET('Maximum minutes'!$C$1,T4788-1,0,1,50),0)),0)</f>
        <v>0</v>
      </c>
      <c r="W4788" s="38">
        <f t="shared" ca="1" si="148"/>
        <v>0</v>
      </c>
    </row>
    <row r="4789" spans="1:23" s="36" customFormat="1" ht="18.75">
      <c r="A4789" s="34"/>
      <c r="B4789" s="39"/>
      <c r="C4789" s="39"/>
      <c r="D4789" s="35"/>
      <c r="E4789" s="40"/>
      <c r="F4789" s="39"/>
      <c r="G4789" s="39"/>
      <c r="H4789" s="39"/>
      <c r="I4789" s="34"/>
      <c r="J4789" s="34"/>
      <c r="K4789" s="34"/>
      <c r="L4789" s="34"/>
      <c r="M4789" s="43" t="str">
        <f ca="1">IFERROR(OFFSET('Maximum minutes'!$C$1,T4789,MATCH(IF(G4789&lt;&gt;"",G4789,F4789),OFFSET('Maximum minutes'!$C$1,T4789-1,0,1,U4789+1),0)-1)*IF(OR(ISNUMBER(J4789),J4789="sans examen"),1,0)*IF(W4789&lt;MinDate,1,0),"")</f>
        <v/>
      </c>
      <c r="N4789" s="36">
        <f t="shared" ca="1" si="149"/>
        <v>0</v>
      </c>
      <c r="O4789" s="36" t="e">
        <f ca="1">LEFT(OFFSET(Lists!$Q$2,MATCH(E4789,Lists!$R$3:$R$19,0),0),4)</f>
        <v>#N/A</v>
      </c>
      <c r="P4789" s="36" t="e">
        <f ca="1">MATCH(O4789,Lists!$S$2:$S$640,1)</f>
        <v>#N/A</v>
      </c>
      <c r="Q4789" s="36" t="e">
        <f ca="1">MATCH(LEFT(OFFSET(Lists!$Q$2,MATCH(E4789,Lists!$R$3:$R$19,0)+1,0),4),Lists!$S$3:$S$640,1)</f>
        <v>#N/A</v>
      </c>
      <c r="R4789" s="36" t="e">
        <f ca="1">LEFT(OFFSET(Lists!$S$2,P4789-1+MATCH(F4789,OFFSET(Lists!$T$3,P4789-1,0,Q4789-P4789+1),0),0),6)</f>
        <v>#N/A</v>
      </c>
      <c r="S4789" s="36" t="e">
        <f ca="1">VLOOKUP(R4789,Lists!B:D,3,FALSE)</f>
        <v>#N/A</v>
      </c>
      <c r="T4789" s="36" t="str">
        <f>IF(F4789&lt;&gt;"",MATCH(R4789,'Maximum minutes'!B:B,0),"")</f>
        <v/>
      </c>
      <c r="U4789" s="36">
        <f ca="1">IF(F4789&lt;&gt;"",COUNTA(OFFSET('Maximum minutes'!$C$1,'Annexe A1 Cours'!T4789,0,1,50)),0)</f>
        <v>0</v>
      </c>
      <c r="V4789" s="37">
        <f ca="1">IFERROR(OFFSET('Maximum minutes'!$C$1,T4789+1,-1+MATCH(G4789,OFFSET('Maximum minutes'!$C$1,T4789-1,0,1,50),0)),0)</f>
        <v>0</v>
      </c>
      <c r="W4789" s="38">
        <f t="shared" ca="1" si="148"/>
        <v>0</v>
      </c>
    </row>
    <row r="4790" spans="1:23" s="36" customFormat="1" ht="18.75">
      <c r="A4790" s="34"/>
      <c r="B4790" s="39"/>
      <c r="C4790" s="39"/>
      <c r="D4790" s="35"/>
      <c r="E4790" s="40"/>
      <c r="F4790" s="39"/>
      <c r="G4790" s="39"/>
      <c r="H4790" s="39"/>
      <c r="I4790" s="34"/>
      <c r="J4790" s="34"/>
      <c r="K4790" s="34"/>
      <c r="L4790" s="34"/>
      <c r="M4790" s="43" t="str">
        <f ca="1">IFERROR(OFFSET('Maximum minutes'!$C$1,T4790,MATCH(IF(G4790&lt;&gt;"",G4790,F4790),OFFSET('Maximum minutes'!$C$1,T4790-1,0,1,U4790+1),0)-1)*IF(OR(ISNUMBER(J4790),J4790="sans examen"),1,0)*IF(W4790&lt;MinDate,1,0),"")</f>
        <v/>
      </c>
      <c r="N4790" s="36">
        <f t="shared" ca="1" si="149"/>
        <v>0</v>
      </c>
      <c r="O4790" s="36" t="e">
        <f ca="1">LEFT(OFFSET(Lists!$Q$2,MATCH(E4790,Lists!$R$3:$R$19,0),0),4)</f>
        <v>#N/A</v>
      </c>
      <c r="P4790" s="36" t="e">
        <f ca="1">MATCH(O4790,Lists!$S$2:$S$640,1)</f>
        <v>#N/A</v>
      </c>
      <c r="Q4790" s="36" t="e">
        <f ca="1">MATCH(LEFT(OFFSET(Lists!$Q$2,MATCH(E4790,Lists!$R$3:$R$19,0)+1,0),4),Lists!$S$3:$S$640,1)</f>
        <v>#N/A</v>
      </c>
      <c r="R4790" s="36" t="e">
        <f ca="1">LEFT(OFFSET(Lists!$S$2,P4790-1+MATCH(F4790,OFFSET(Lists!$T$3,P4790-1,0,Q4790-P4790+1),0),0),6)</f>
        <v>#N/A</v>
      </c>
      <c r="S4790" s="36" t="e">
        <f ca="1">VLOOKUP(R4790,Lists!B:D,3,FALSE)</f>
        <v>#N/A</v>
      </c>
      <c r="T4790" s="36" t="str">
        <f>IF(F4790&lt;&gt;"",MATCH(R4790,'Maximum minutes'!B:B,0),"")</f>
        <v/>
      </c>
      <c r="U4790" s="36">
        <f ca="1">IF(F4790&lt;&gt;"",COUNTA(OFFSET('Maximum minutes'!$C$1,'Annexe A1 Cours'!T4790,0,1,50)),0)</f>
        <v>0</v>
      </c>
      <c r="V4790" s="37">
        <f ca="1">IFERROR(OFFSET('Maximum minutes'!$C$1,T4790+1,-1+MATCH(G4790,OFFSET('Maximum minutes'!$C$1,T4790-1,0,1,50),0)),0)</f>
        <v>0</v>
      </c>
      <c r="W4790" s="38">
        <f t="shared" ca="1" si="148"/>
        <v>0</v>
      </c>
    </row>
    <row r="4791" spans="1:23" s="36" customFormat="1" ht="18.75">
      <c r="A4791" s="34"/>
      <c r="B4791" s="39"/>
      <c r="C4791" s="39"/>
      <c r="D4791" s="35"/>
      <c r="E4791" s="40"/>
      <c r="F4791" s="39"/>
      <c r="G4791" s="39"/>
      <c r="H4791" s="39"/>
      <c r="I4791" s="34"/>
      <c r="J4791" s="34"/>
      <c r="K4791" s="34"/>
      <c r="L4791" s="34"/>
      <c r="M4791" s="43" t="str">
        <f ca="1">IFERROR(OFFSET('Maximum minutes'!$C$1,T4791,MATCH(IF(G4791&lt;&gt;"",G4791,F4791),OFFSET('Maximum minutes'!$C$1,T4791-1,0,1,U4791+1),0)-1)*IF(OR(ISNUMBER(J4791),J4791="sans examen"),1,0)*IF(W4791&lt;MinDate,1,0),"")</f>
        <v/>
      </c>
      <c r="N4791" s="36">
        <f t="shared" ca="1" si="149"/>
        <v>0</v>
      </c>
      <c r="O4791" s="36" t="e">
        <f ca="1">LEFT(OFFSET(Lists!$Q$2,MATCH(E4791,Lists!$R$3:$R$19,0),0),4)</f>
        <v>#N/A</v>
      </c>
      <c r="P4791" s="36" t="e">
        <f ca="1">MATCH(O4791,Lists!$S$2:$S$640,1)</f>
        <v>#N/A</v>
      </c>
      <c r="Q4791" s="36" t="e">
        <f ca="1">MATCH(LEFT(OFFSET(Lists!$Q$2,MATCH(E4791,Lists!$R$3:$R$19,0)+1,0),4),Lists!$S$3:$S$640,1)</f>
        <v>#N/A</v>
      </c>
      <c r="R4791" s="36" t="e">
        <f ca="1">LEFT(OFFSET(Lists!$S$2,P4791-1+MATCH(F4791,OFFSET(Lists!$T$3,P4791-1,0,Q4791-P4791+1),0),0),6)</f>
        <v>#N/A</v>
      </c>
      <c r="S4791" s="36" t="e">
        <f ca="1">VLOOKUP(R4791,Lists!B:D,3,FALSE)</f>
        <v>#N/A</v>
      </c>
      <c r="T4791" s="36" t="str">
        <f>IF(F4791&lt;&gt;"",MATCH(R4791,'Maximum minutes'!B:B,0),"")</f>
        <v/>
      </c>
      <c r="U4791" s="36">
        <f ca="1">IF(F4791&lt;&gt;"",COUNTA(OFFSET('Maximum minutes'!$C$1,'Annexe A1 Cours'!T4791,0,1,50)),0)</f>
        <v>0</v>
      </c>
      <c r="V4791" s="37">
        <f ca="1">IFERROR(OFFSET('Maximum minutes'!$C$1,T4791+1,-1+MATCH(G4791,OFFSET('Maximum minutes'!$C$1,T4791-1,0,1,50),0)),0)</f>
        <v>0</v>
      </c>
      <c r="W4791" s="38">
        <f t="shared" ca="1" si="148"/>
        <v>0</v>
      </c>
    </row>
    <row r="4792" spans="1:23" s="36" customFormat="1" ht="18.75">
      <c r="A4792" s="34"/>
      <c r="B4792" s="39"/>
      <c r="C4792" s="39"/>
      <c r="D4792" s="35"/>
      <c r="E4792" s="40"/>
      <c r="F4792" s="39"/>
      <c r="G4792" s="39"/>
      <c r="H4792" s="39"/>
      <c r="I4792" s="34"/>
      <c r="J4792" s="34"/>
      <c r="K4792" s="34"/>
      <c r="L4792" s="34"/>
      <c r="M4792" s="43" t="str">
        <f ca="1">IFERROR(OFFSET('Maximum minutes'!$C$1,T4792,MATCH(IF(G4792&lt;&gt;"",G4792,F4792),OFFSET('Maximum minutes'!$C$1,T4792-1,0,1,U4792+1),0)-1)*IF(OR(ISNUMBER(J4792),J4792="sans examen"),1,0)*IF(W4792&lt;MinDate,1,0),"")</f>
        <v/>
      </c>
      <c r="N4792" s="36">
        <f t="shared" ca="1" si="149"/>
        <v>0</v>
      </c>
      <c r="O4792" s="36" t="e">
        <f ca="1">LEFT(OFFSET(Lists!$Q$2,MATCH(E4792,Lists!$R$3:$R$19,0),0),4)</f>
        <v>#N/A</v>
      </c>
      <c r="P4792" s="36" t="e">
        <f ca="1">MATCH(O4792,Lists!$S$2:$S$640,1)</f>
        <v>#N/A</v>
      </c>
      <c r="Q4792" s="36" t="e">
        <f ca="1">MATCH(LEFT(OFFSET(Lists!$Q$2,MATCH(E4792,Lists!$R$3:$R$19,0)+1,0),4),Lists!$S$3:$S$640,1)</f>
        <v>#N/A</v>
      </c>
      <c r="R4792" s="36" t="e">
        <f ca="1">LEFT(OFFSET(Lists!$S$2,P4792-1+MATCH(F4792,OFFSET(Lists!$T$3,P4792-1,0,Q4792-P4792+1),0),0),6)</f>
        <v>#N/A</v>
      </c>
      <c r="S4792" s="36" t="e">
        <f ca="1">VLOOKUP(R4792,Lists!B:D,3,FALSE)</f>
        <v>#N/A</v>
      </c>
      <c r="T4792" s="36" t="str">
        <f>IF(F4792&lt;&gt;"",MATCH(R4792,'Maximum minutes'!B:B,0),"")</f>
        <v/>
      </c>
      <c r="U4792" s="36">
        <f ca="1">IF(F4792&lt;&gt;"",COUNTA(OFFSET('Maximum minutes'!$C$1,'Annexe A1 Cours'!T4792,0,1,50)),0)</f>
        <v>0</v>
      </c>
      <c r="V4792" s="37">
        <f ca="1">IFERROR(OFFSET('Maximum minutes'!$C$1,T4792+1,-1+MATCH(G4792,OFFSET('Maximum minutes'!$C$1,T4792-1,0,1,50),0)),0)</f>
        <v>0</v>
      </c>
      <c r="W4792" s="38">
        <f t="shared" ca="1" si="148"/>
        <v>0</v>
      </c>
    </row>
    <row r="4793" spans="1:23" s="36" customFormat="1" ht="18.75">
      <c r="A4793" s="34"/>
      <c r="B4793" s="39"/>
      <c r="C4793" s="39"/>
      <c r="D4793" s="35"/>
      <c r="E4793" s="40"/>
      <c r="F4793" s="39"/>
      <c r="G4793" s="39"/>
      <c r="H4793" s="39"/>
      <c r="I4793" s="34"/>
      <c r="J4793" s="34"/>
      <c r="K4793" s="34"/>
      <c r="L4793" s="34"/>
      <c r="M4793" s="43" t="str">
        <f ca="1">IFERROR(OFFSET('Maximum minutes'!$C$1,T4793,MATCH(IF(G4793&lt;&gt;"",G4793,F4793),OFFSET('Maximum minutes'!$C$1,T4793-1,0,1,U4793+1),0)-1)*IF(OR(ISNUMBER(J4793),J4793="sans examen"),1,0)*IF(W4793&lt;MinDate,1,0),"")</f>
        <v/>
      </c>
      <c r="N4793" s="36">
        <f t="shared" ca="1" si="149"/>
        <v>0</v>
      </c>
      <c r="O4793" s="36" t="e">
        <f ca="1">LEFT(OFFSET(Lists!$Q$2,MATCH(E4793,Lists!$R$3:$R$19,0),0),4)</f>
        <v>#N/A</v>
      </c>
      <c r="P4793" s="36" t="e">
        <f ca="1">MATCH(O4793,Lists!$S$2:$S$640,1)</f>
        <v>#N/A</v>
      </c>
      <c r="Q4793" s="36" t="e">
        <f ca="1">MATCH(LEFT(OFFSET(Lists!$Q$2,MATCH(E4793,Lists!$R$3:$R$19,0)+1,0),4),Lists!$S$3:$S$640,1)</f>
        <v>#N/A</v>
      </c>
      <c r="R4793" s="36" t="e">
        <f ca="1">LEFT(OFFSET(Lists!$S$2,P4793-1+MATCH(F4793,OFFSET(Lists!$T$3,P4793-1,0,Q4793-P4793+1),0),0),6)</f>
        <v>#N/A</v>
      </c>
      <c r="S4793" s="36" t="e">
        <f ca="1">VLOOKUP(R4793,Lists!B:D,3,FALSE)</f>
        <v>#N/A</v>
      </c>
      <c r="T4793" s="36" t="str">
        <f>IF(F4793&lt;&gt;"",MATCH(R4793,'Maximum minutes'!B:B,0),"")</f>
        <v/>
      </c>
      <c r="U4793" s="36">
        <f ca="1">IF(F4793&lt;&gt;"",COUNTA(OFFSET('Maximum minutes'!$C$1,'Annexe A1 Cours'!T4793,0,1,50)),0)</f>
        <v>0</v>
      </c>
      <c r="V4793" s="37">
        <f ca="1">IFERROR(OFFSET('Maximum minutes'!$C$1,T4793+1,-1+MATCH(G4793,OFFSET('Maximum minutes'!$C$1,T4793-1,0,1,50),0)),0)</f>
        <v>0</v>
      </c>
      <c r="W4793" s="38">
        <f t="shared" ca="1" si="148"/>
        <v>0</v>
      </c>
    </row>
    <row r="4794" spans="1:23" s="36" customFormat="1" ht="18.75">
      <c r="A4794" s="34"/>
      <c r="B4794" s="39"/>
      <c r="C4794" s="39"/>
      <c r="D4794" s="35"/>
      <c r="E4794" s="40"/>
      <c r="F4794" s="39"/>
      <c r="G4794" s="39"/>
      <c r="H4794" s="39"/>
      <c r="I4794" s="34"/>
      <c r="J4794" s="34"/>
      <c r="K4794" s="34"/>
      <c r="L4794" s="34"/>
      <c r="M4794" s="43" t="str">
        <f ca="1">IFERROR(OFFSET('Maximum minutes'!$C$1,T4794,MATCH(IF(G4794&lt;&gt;"",G4794,F4794),OFFSET('Maximum minutes'!$C$1,T4794-1,0,1,U4794+1),0)-1)*IF(OR(ISNUMBER(J4794),J4794="sans examen"),1,0)*IF(W4794&lt;MinDate,1,0),"")</f>
        <v/>
      </c>
      <c r="N4794" s="36">
        <f t="shared" ca="1" si="149"/>
        <v>0</v>
      </c>
      <c r="O4794" s="36" t="e">
        <f ca="1">LEFT(OFFSET(Lists!$Q$2,MATCH(E4794,Lists!$R$3:$R$19,0),0),4)</f>
        <v>#N/A</v>
      </c>
      <c r="P4794" s="36" t="e">
        <f ca="1">MATCH(O4794,Lists!$S$2:$S$640,1)</f>
        <v>#N/A</v>
      </c>
      <c r="Q4794" s="36" t="e">
        <f ca="1">MATCH(LEFT(OFFSET(Lists!$Q$2,MATCH(E4794,Lists!$R$3:$R$19,0)+1,0),4),Lists!$S$3:$S$640,1)</f>
        <v>#N/A</v>
      </c>
      <c r="R4794" s="36" t="e">
        <f ca="1">LEFT(OFFSET(Lists!$S$2,P4794-1+MATCH(F4794,OFFSET(Lists!$T$3,P4794-1,0,Q4794-P4794+1),0),0),6)</f>
        <v>#N/A</v>
      </c>
      <c r="S4794" s="36" t="e">
        <f ca="1">VLOOKUP(R4794,Lists!B:D,3,FALSE)</f>
        <v>#N/A</v>
      </c>
      <c r="T4794" s="36" t="str">
        <f>IF(F4794&lt;&gt;"",MATCH(R4794,'Maximum minutes'!B:B,0),"")</f>
        <v/>
      </c>
      <c r="U4794" s="36">
        <f ca="1">IF(F4794&lt;&gt;"",COUNTA(OFFSET('Maximum minutes'!$C$1,'Annexe A1 Cours'!T4794,0,1,50)),0)</f>
        <v>0</v>
      </c>
      <c r="V4794" s="37">
        <f ca="1">IFERROR(OFFSET('Maximum minutes'!$C$1,T4794+1,-1+MATCH(G4794,OFFSET('Maximum minutes'!$C$1,T4794-1,0,1,50),0)),0)</f>
        <v>0</v>
      </c>
      <c r="W4794" s="38">
        <f t="shared" ca="1" si="148"/>
        <v>0</v>
      </c>
    </row>
    <row r="4795" spans="1:23" s="36" customFormat="1" ht="18.75">
      <c r="A4795" s="34"/>
      <c r="B4795" s="39"/>
      <c r="C4795" s="39"/>
      <c r="D4795" s="35"/>
      <c r="E4795" s="40"/>
      <c r="F4795" s="39"/>
      <c r="G4795" s="39"/>
      <c r="H4795" s="39"/>
      <c r="I4795" s="34"/>
      <c r="J4795" s="34"/>
      <c r="K4795" s="34"/>
      <c r="L4795" s="34"/>
      <c r="M4795" s="43" t="str">
        <f ca="1">IFERROR(OFFSET('Maximum minutes'!$C$1,T4795,MATCH(IF(G4795&lt;&gt;"",G4795,F4795),OFFSET('Maximum minutes'!$C$1,T4795-1,0,1,U4795+1),0)-1)*IF(OR(ISNUMBER(J4795),J4795="sans examen"),1,0)*IF(W4795&lt;MinDate,1,0),"")</f>
        <v/>
      </c>
      <c r="N4795" s="36">
        <f t="shared" ca="1" si="149"/>
        <v>0</v>
      </c>
      <c r="O4795" s="36" t="e">
        <f ca="1">LEFT(OFFSET(Lists!$Q$2,MATCH(E4795,Lists!$R$3:$R$19,0),0),4)</f>
        <v>#N/A</v>
      </c>
      <c r="P4795" s="36" t="e">
        <f ca="1">MATCH(O4795,Lists!$S$2:$S$640,1)</f>
        <v>#N/A</v>
      </c>
      <c r="Q4795" s="36" t="e">
        <f ca="1">MATCH(LEFT(OFFSET(Lists!$Q$2,MATCH(E4795,Lists!$R$3:$R$19,0)+1,0),4),Lists!$S$3:$S$640,1)</f>
        <v>#N/A</v>
      </c>
      <c r="R4795" s="36" t="e">
        <f ca="1">LEFT(OFFSET(Lists!$S$2,P4795-1+MATCH(F4795,OFFSET(Lists!$T$3,P4795-1,0,Q4795-P4795+1),0),0),6)</f>
        <v>#N/A</v>
      </c>
      <c r="S4795" s="36" t="e">
        <f ca="1">VLOOKUP(R4795,Lists!B:D,3,FALSE)</f>
        <v>#N/A</v>
      </c>
      <c r="T4795" s="36" t="str">
        <f>IF(F4795&lt;&gt;"",MATCH(R4795,'Maximum minutes'!B:B,0),"")</f>
        <v/>
      </c>
      <c r="U4795" s="36">
        <f ca="1">IF(F4795&lt;&gt;"",COUNTA(OFFSET('Maximum minutes'!$C$1,'Annexe A1 Cours'!T4795,0,1,50)),0)</f>
        <v>0</v>
      </c>
      <c r="V4795" s="37">
        <f ca="1">IFERROR(OFFSET('Maximum minutes'!$C$1,T4795+1,-1+MATCH(G4795,OFFSET('Maximum minutes'!$C$1,T4795-1,0,1,50),0)),0)</f>
        <v>0</v>
      </c>
      <c r="W4795" s="38">
        <f t="shared" ca="1" si="148"/>
        <v>0</v>
      </c>
    </row>
    <row r="4796" spans="1:23" s="36" customFormat="1" ht="18.75">
      <c r="A4796" s="34"/>
      <c r="B4796" s="39"/>
      <c r="C4796" s="39"/>
      <c r="D4796" s="35"/>
      <c r="E4796" s="40"/>
      <c r="F4796" s="39"/>
      <c r="G4796" s="39"/>
      <c r="H4796" s="39"/>
      <c r="I4796" s="34"/>
      <c r="J4796" s="34"/>
      <c r="K4796" s="34"/>
      <c r="L4796" s="34"/>
      <c r="M4796" s="43" t="str">
        <f ca="1">IFERROR(OFFSET('Maximum minutes'!$C$1,T4796,MATCH(IF(G4796&lt;&gt;"",G4796,F4796),OFFSET('Maximum minutes'!$C$1,T4796-1,0,1,U4796+1),0)-1)*IF(OR(ISNUMBER(J4796),J4796="sans examen"),1,0)*IF(W4796&lt;MinDate,1,0),"")</f>
        <v/>
      </c>
      <c r="N4796" s="36">
        <f t="shared" ca="1" si="149"/>
        <v>0</v>
      </c>
      <c r="O4796" s="36" t="e">
        <f ca="1">LEFT(OFFSET(Lists!$Q$2,MATCH(E4796,Lists!$R$3:$R$19,0),0),4)</f>
        <v>#N/A</v>
      </c>
      <c r="P4796" s="36" t="e">
        <f ca="1">MATCH(O4796,Lists!$S$2:$S$640,1)</f>
        <v>#N/A</v>
      </c>
      <c r="Q4796" s="36" t="e">
        <f ca="1">MATCH(LEFT(OFFSET(Lists!$Q$2,MATCH(E4796,Lists!$R$3:$R$19,0)+1,0),4),Lists!$S$3:$S$640,1)</f>
        <v>#N/A</v>
      </c>
      <c r="R4796" s="36" t="e">
        <f ca="1">LEFT(OFFSET(Lists!$S$2,P4796-1+MATCH(F4796,OFFSET(Lists!$T$3,P4796-1,0,Q4796-P4796+1),0),0),6)</f>
        <v>#N/A</v>
      </c>
      <c r="S4796" s="36" t="e">
        <f ca="1">VLOOKUP(R4796,Lists!B:D,3,FALSE)</f>
        <v>#N/A</v>
      </c>
      <c r="T4796" s="36" t="str">
        <f>IF(F4796&lt;&gt;"",MATCH(R4796,'Maximum minutes'!B:B,0),"")</f>
        <v/>
      </c>
      <c r="U4796" s="36">
        <f ca="1">IF(F4796&lt;&gt;"",COUNTA(OFFSET('Maximum minutes'!$C$1,'Annexe A1 Cours'!T4796,0,1,50)),0)</f>
        <v>0</v>
      </c>
      <c r="V4796" s="37">
        <f ca="1">IFERROR(OFFSET('Maximum minutes'!$C$1,T4796+1,-1+MATCH(G4796,OFFSET('Maximum minutes'!$C$1,T4796-1,0,1,50),0)),0)</f>
        <v>0</v>
      </c>
      <c r="W4796" s="38">
        <f t="shared" ca="1" si="148"/>
        <v>0</v>
      </c>
    </row>
    <row r="4797" spans="1:23" s="36" customFormat="1" ht="18.75">
      <c r="A4797" s="34"/>
      <c r="B4797" s="39"/>
      <c r="C4797" s="39"/>
      <c r="D4797" s="35"/>
      <c r="E4797" s="40"/>
      <c r="F4797" s="39"/>
      <c r="G4797" s="39"/>
      <c r="H4797" s="39"/>
      <c r="I4797" s="34"/>
      <c r="J4797" s="34"/>
      <c r="K4797" s="34"/>
      <c r="L4797" s="34"/>
      <c r="M4797" s="43" t="str">
        <f ca="1">IFERROR(OFFSET('Maximum minutes'!$C$1,T4797,MATCH(IF(G4797&lt;&gt;"",G4797,F4797),OFFSET('Maximum minutes'!$C$1,T4797-1,0,1,U4797+1),0)-1)*IF(OR(ISNUMBER(J4797),J4797="sans examen"),1,0)*IF(W4797&lt;MinDate,1,0),"")</f>
        <v/>
      </c>
      <c r="N4797" s="36">
        <f t="shared" ca="1" si="149"/>
        <v>0</v>
      </c>
      <c r="O4797" s="36" t="e">
        <f ca="1">LEFT(OFFSET(Lists!$Q$2,MATCH(E4797,Lists!$R$3:$R$19,0),0),4)</f>
        <v>#N/A</v>
      </c>
      <c r="P4797" s="36" t="e">
        <f ca="1">MATCH(O4797,Lists!$S$2:$S$640,1)</f>
        <v>#N/A</v>
      </c>
      <c r="Q4797" s="36" t="e">
        <f ca="1">MATCH(LEFT(OFFSET(Lists!$Q$2,MATCH(E4797,Lists!$R$3:$R$19,0)+1,0),4),Lists!$S$3:$S$640,1)</f>
        <v>#N/A</v>
      </c>
      <c r="R4797" s="36" t="e">
        <f ca="1">LEFT(OFFSET(Lists!$S$2,P4797-1+MATCH(F4797,OFFSET(Lists!$T$3,P4797-1,0,Q4797-P4797+1),0),0),6)</f>
        <v>#N/A</v>
      </c>
      <c r="S4797" s="36" t="e">
        <f ca="1">VLOOKUP(R4797,Lists!B:D,3,FALSE)</f>
        <v>#N/A</v>
      </c>
      <c r="T4797" s="36" t="str">
        <f>IF(F4797&lt;&gt;"",MATCH(R4797,'Maximum minutes'!B:B,0),"")</f>
        <v/>
      </c>
      <c r="U4797" s="36">
        <f ca="1">IF(F4797&lt;&gt;"",COUNTA(OFFSET('Maximum minutes'!$C$1,'Annexe A1 Cours'!T4797,0,1,50)),0)</f>
        <v>0</v>
      </c>
      <c r="V4797" s="37">
        <f ca="1">IFERROR(OFFSET('Maximum minutes'!$C$1,T4797+1,-1+MATCH(G4797,OFFSET('Maximum minutes'!$C$1,T4797-1,0,1,50),0)),0)</f>
        <v>0</v>
      </c>
      <c r="W4797" s="38">
        <f t="shared" ca="1" si="148"/>
        <v>0</v>
      </c>
    </row>
    <row r="4798" spans="1:23" s="36" customFormat="1" ht="18.75">
      <c r="A4798" s="34"/>
      <c r="B4798" s="39"/>
      <c r="C4798" s="39"/>
      <c r="D4798" s="35"/>
      <c r="E4798" s="40"/>
      <c r="F4798" s="39"/>
      <c r="G4798" s="39"/>
      <c r="H4798" s="39"/>
      <c r="I4798" s="34"/>
      <c r="J4798" s="34"/>
      <c r="K4798" s="34"/>
      <c r="L4798" s="34"/>
      <c r="M4798" s="43" t="str">
        <f ca="1">IFERROR(OFFSET('Maximum minutes'!$C$1,T4798,MATCH(IF(G4798&lt;&gt;"",G4798,F4798),OFFSET('Maximum minutes'!$C$1,T4798-1,0,1,U4798+1),0)-1)*IF(OR(ISNUMBER(J4798),J4798="sans examen"),1,0)*IF(W4798&lt;MinDate,1,0),"")</f>
        <v/>
      </c>
      <c r="N4798" s="36">
        <f t="shared" ca="1" si="149"/>
        <v>0</v>
      </c>
      <c r="O4798" s="36" t="e">
        <f ca="1">LEFT(OFFSET(Lists!$Q$2,MATCH(E4798,Lists!$R$3:$R$19,0),0),4)</f>
        <v>#N/A</v>
      </c>
      <c r="P4798" s="36" t="e">
        <f ca="1">MATCH(O4798,Lists!$S$2:$S$640,1)</f>
        <v>#N/A</v>
      </c>
      <c r="Q4798" s="36" t="e">
        <f ca="1">MATCH(LEFT(OFFSET(Lists!$Q$2,MATCH(E4798,Lists!$R$3:$R$19,0)+1,0),4),Lists!$S$3:$S$640,1)</f>
        <v>#N/A</v>
      </c>
      <c r="R4798" s="36" t="e">
        <f ca="1">LEFT(OFFSET(Lists!$S$2,P4798-1+MATCH(F4798,OFFSET(Lists!$T$3,P4798-1,0,Q4798-P4798+1),0),0),6)</f>
        <v>#N/A</v>
      </c>
      <c r="S4798" s="36" t="e">
        <f ca="1">VLOOKUP(R4798,Lists!B:D,3,FALSE)</f>
        <v>#N/A</v>
      </c>
      <c r="T4798" s="36" t="str">
        <f>IF(F4798&lt;&gt;"",MATCH(R4798,'Maximum minutes'!B:B,0),"")</f>
        <v/>
      </c>
      <c r="U4798" s="36">
        <f ca="1">IF(F4798&lt;&gt;"",COUNTA(OFFSET('Maximum minutes'!$C$1,'Annexe A1 Cours'!T4798,0,1,50)),0)</f>
        <v>0</v>
      </c>
      <c r="V4798" s="37">
        <f ca="1">IFERROR(OFFSET('Maximum minutes'!$C$1,T4798+1,-1+MATCH(G4798,OFFSET('Maximum minutes'!$C$1,T4798-1,0,1,50),0)),0)</f>
        <v>0</v>
      </c>
      <c r="W4798" s="38">
        <f t="shared" ca="1" si="148"/>
        <v>0</v>
      </c>
    </row>
    <row r="4799" spans="1:23" s="36" customFormat="1" ht="18.75">
      <c r="A4799" s="34"/>
      <c r="B4799" s="39"/>
      <c r="C4799" s="39"/>
      <c r="D4799" s="35"/>
      <c r="E4799" s="40"/>
      <c r="F4799" s="39"/>
      <c r="G4799" s="39"/>
      <c r="H4799" s="39"/>
      <c r="I4799" s="34"/>
      <c r="J4799" s="34"/>
      <c r="K4799" s="34"/>
      <c r="L4799" s="34"/>
      <c r="M4799" s="43" t="str">
        <f ca="1">IFERROR(OFFSET('Maximum minutes'!$C$1,T4799,MATCH(IF(G4799&lt;&gt;"",G4799,F4799),OFFSET('Maximum minutes'!$C$1,T4799-1,0,1,U4799+1),0)-1)*IF(OR(ISNUMBER(J4799),J4799="sans examen"),1,0)*IF(W4799&lt;MinDate,1,0),"")</f>
        <v/>
      </c>
      <c r="N4799" s="36">
        <f t="shared" ca="1" si="149"/>
        <v>0</v>
      </c>
      <c r="O4799" s="36" t="e">
        <f ca="1">LEFT(OFFSET(Lists!$Q$2,MATCH(E4799,Lists!$R$3:$R$19,0),0),4)</f>
        <v>#N/A</v>
      </c>
      <c r="P4799" s="36" t="e">
        <f ca="1">MATCH(O4799,Lists!$S$2:$S$640,1)</f>
        <v>#N/A</v>
      </c>
      <c r="Q4799" s="36" t="e">
        <f ca="1">MATCH(LEFT(OFFSET(Lists!$Q$2,MATCH(E4799,Lists!$R$3:$R$19,0)+1,0),4),Lists!$S$3:$S$640,1)</f>
        <v>#N/A</v>
      </c>
      <c r="R4799" s="36" t="e">
        <f ca="1">LEFT(OFFSET(Lists!$S$2,P4799-1+MATCH(F4799,OFFSET(Lists!$T$3,P4799-1,0,Q4799-P4799+1),0),0),6)</f>
        <v>#N/A</v>
      </c>
      <c r="S4799" s="36" t="e">
        <f ca="1">VLOOKUP(R4799,Lists!B:D,3,FALSE)</f>
        <v>#N/A</v>
      </c>
      <c r="T4799" s="36" t="str">
        <f>IF(F4799&lt;&gt;"",MATCH(R4799,'Maximum minutes'!B:B,0),"")</f>
        <v/>
      </c>
      <c r="U4799" s="36">
        <f ca="1">IF(F4799&lt;&gt;"",COUNTA(OFFSET('Maximum minutes'!$C$1,'Annexe A1 Cours'!T4799,0,1,50)),0)</f>
        <v>0</v>
      </c>
      <c r="V4799" s="37">
        <f ca="1">IFERROR(OFFSET('Maximum minutes'!$C$1,T4799+1,-1+MATCH(G4799,OFFSET('Maximum minutes'!$C$1,T4799-1,0,1,50),0)),0)</f>
        <v>0</v>
      </c>
      <c r="W4799" s="38">
        <f t="shared" ca="1" si="148"/>
        <v>0</v>
      </c>
    </row>
    <row r="4800" spans="1:23" s="36" customFormat="1" ht="18.75">
      <c r="A4800" s="34"/>
      <c r="B4800" s="39"/>
      <c r="C4800" s="39"/>
      <c r="D4800" s="35"/>
      <c r="E4800" s="40"/>
      <c r="F4800" s="39"/>
      <c r="G4800" s="39"/>
      <c r="H4800" s="39"/>
      <c r="I4800" s="34"/>
      <c r="J4800" s="34"/>
      <c r="K4800" s="34"/>
      <c r="L4800" s="34"/>
      <c r="M4800" s="43" t="str">
        <f ca="1">IFERROR(OFFSET('Maximum minutes'!$C$1,T4800,MATCH(IF(G4800&lt;&gt;"",G4800,F4800),OFFSET('Maximum minutes'!$C$1,T4800-1,0,1,U4800+1),0)-1)*IF(OR(ISNUMBER(J4800),J4800="sans examen"),1,0)*IF(W4800&lt;MinDate,1,0),"")</f>
        <v/>
      </c>
      <c r="N4800" s="36">
        <f t="shared" ca="1" si="149"/>
        <v>0</v>
      </c>
      <c r="O4800" s="36" t="e">
        <f ca="1">LEFT(OFFSET(Lists!$Q$2,MATCH(E4800,Lists!$R$3:$R$19,0),0),4)</f>
        <v>#N/A</v>
      </c>
      <c r="P4800" s="36" t="e">
        <f ca="1">MATCH(O4800,Lists!$S$2:$S$640,1)</f>
        <v>#N/A</v>
      </c>
      <c r="Q4800" s="36" t="e">
        <f ca="1">MATCH(LEFT(OFFSET(Lists!$Q$2,MATCH(E4800,Lists!$R$3:$R$19,0)+1,0),4),Lists!$S$3:$S$640,1)</f>
        <v>#N/A</v>
      </c>
      <c r="R4800" s="36" t="e">
        <f ca="1">LEFT(OFFSET(Lists!$S$2,P4800-1+MATCH(F4800,OFFSET(Lists!$T$3,P4800-1,0,Q4800-P4800+1),0),0),6)</f>
        <v>#N/A</v>
      </c>
      <c r="S4800" s="36" t="e">
        <f ca="1">VLOOKUP(R4800,Lists!B:D,3,FALSE)</f>
        <v>#N/A</v>
      </c>
      <c r="T4800" s="36" t="str">
        <f>IF(F4800&lt;&gt;"",MATCH(R4800,'Maximum minutes'!B:B,0),"")</f>
        <v/>
      </c>
      <c r="U4800" s="36">
        <f ca="1">IF(F4800&lt;&gt;"",COUNTA(OFFSET('Maximum minutes'!$C$1,'Annexe A1 Cours'!T4800,0,1,50)),0)</f>
        <v>0</v>
      </c>
      <c r="V4800" s="37">
        <f ca="1">IFERROR(OFFSET('Maximum minutes'!$C$1,T4800+1,-1+MATCH(G4800,OFFSET('Maximum minutes'!$C$1,T4800-1,0,1,50),0)),0)</f>
        <v>0</v>
      </c>
      <c r="W4800" s="38">
        <f t="shared" ca="1" si="148"/>
        <v>0</v>
      </c>
    </row>
    <row r="4801" spans="1:23" s="36" customFormat="1" ht="18.75">
      <c r="A4801" s="34"/>
      <c r="B4801" s="39"/>
      <c r="C4801" s="39"/>
      <c r="D4801" s="35"/>
      <c r="E4801" s="40"/>
      <c r="F4801" s="39"/>
      <c r="G4801" s="39"/>
      <c r="H4801" s="39"/>
      <c r="I4801" s="34"/>
      <c r="J4801" s="34"/>
      <c r="K4801" s="34"/>
      <c r="L4801" s="34"/>
      <c r="M4801" s="43" t="str">
        <f ca="1">IFERROR(OFFSET('Maximum minutes'!$C$1,T4801,MATCH(IF(G4801&lt;&gt;"",G4801,F4801),OFFSET('Maximum minutes'!$C$1,T4801-1,0,1,U4801+1),0)-1)*IF(OR(ISNUMBER(J4801),J4801="sans examen"),1,0)*IF(W4801&lt;MinDate,1,0),"")</f>
        <v/>
      </c>
      <c r="N4801" s="36">
        <f t="shared" ca="1" si="149"/>
        <v>0</v>
      </c>
      <c r="O4801" s="36" t="e">
        <f ca="1">LEFT(OFFSET(Lists!$Q$2,MATCH(E4801,Lists!$R$3:$R$19,0),0),4)</f>
        <v>#N/A</v>
      </c>
      <c r="P4801" s="36" t="e">
        <f ca="1">MATCH(O4801,Lists!$S$2:$S$640,1)</f>
        <v>#N/A</v>
      </c>
      <c r="Q4801" s="36" t="e">
        <f ca="1">MATCH(LEFT(OFFSET(Lists!$Q$2,MATCH(E4801,Lists!$R$3:$R$19,0)+1,0),4),Lists!$S$3:$S$640,1)</f>
        <v>#N/A</v>
      </c>
      <c r="R4801" s="36" t="e">
        <f ca="1">LEFT(OFFSET(Lists!$S$2,P4801-1+MATCH(F4801,OFFSET(Lists!$T$3,P4801-1,0,Q4801-P4801+1),0),0),6)</f>
        <v>#N/A</v>
      </c>
      <c r="S4801" s="36" t="e">
        <f ca="1">VLOOKUP(R4801,Lists!B:D,3,FALSE)</f>
        <v>#N/A</v>
      </c>
      <c r="T4801" s="36" t="str">
        <f>IF(F4801&lt;&gt;"",MATCH(R4801,'Maximum minutes'!B:B,0),"")</f>
        <v/>
      </c>
      <c r="U4801" s="36">
        <f ca="1">IF(F4801&lt;&gt;"",COUNTA(OFFSET('Maximum minutes'!$C$1,'Annexe A1 Cours'!T4801,0,1,50)),0)</f>
        <v>0</v>
      </c>
      <c r="V4801" s="37">
        <f ca="1">IFERROR(OFFSET('Maximum minutes'!$C$1,T4801+1,-1+MATCH(G4801,OFFSET('Maximum minutes'!$C$1,T4801-1,0,1,50),0)),0)</f>
        <v>0</v>
      </c>
      <c r="W4801" s="38">
        <f t="shared" ca="1" si="148"/>
        <v>0</v>
      </c>
    </row>
    <row r="4802" spans="1:23" s="36" customFormat="1" ht="18.75">
      <c r="A4802" s="34"/>
      <c r="B4802" s="39"/>
      <c r="C4802" s="39"/>
      <c r="D4802" s="35"/>
      <c r="E4802" s="40"/>
      <c r="F4802" s="39"/>
      <c r="G4802" s="39"/>
      <c r="H4802" s="39"/>
      <c r="I4802" s="34"/>
      <c r="J4802" s="34"/>
      <c r="K4802" s="34"/>
      <c r="L4802" s="34"/>
      <c r="M4802" s="43" t="str">
        <f ca="1">IFERROR(OFFSET('Maximum minutes'!$C$1,T4802,MATCH(IF(G4802&lt;&gt;"",G4802,F4802),OFFSET('Maximum minutes'!$C$1,T4802-1,0,1,U4802+1),0)-1)*IF(OR(ISNUMBER(J4802),J4802="sans examen"),1,0)*IF(W4802&lt;MinDate,1,0),"")</f>
        <v/>
      </c>
      <c r="N4802" s="36">
        <f t="shared" ca="1" si="149"/>
        <v>0</v>
      </c>
      <c r="O4802" s="36" t="e">
        <f ca="1">LEFT(OFFSET(Lists!$Q$2,MATCH(E4802,Lists!$R$3:$R$19,0),0),4)</f>
        <v>#N/A</v>
      </c>
      <c r="P4802" s="36" t="e">
        <f ca="1">MATCH(O4802,Lists!$S$2:$S$640,1)</f>
        <v>#N/A</v>
      </c>
      <c r="Q4802" s="36" t="e">
        <f ca="1">MATCH(LEFT(OFFSET(Lists!$Q$2,MATCH(E4802,Lists!$R$3:$R$19,0)+1,0),4),Lists!$S$3:$S$640,1)</f>
        <v>#N/A</v>
      </c>
      <c r="R4802" s="36" t="e">
        <f ca="1">LEFT(OFFSET(Lists!$S$2,P4802-1+MATCH(F4802,OFFSET(Lists!$T$3,P4802-1,0,Q4802-P4802+1),0),0),6)</f>
        <v>#N/A</v>
      </c>
      <c r="S4802" s="36" t="e">
        <f ca="1">VLOOKUP(R4802,Lists!B:D,3,FALSE)</f>
        <v>#N/A</v>
      </c>
      <c r="T4802" s="36" t="str">
        <f>IF(F4802&lt;&gt;"",MATCH(R4802,'Maximum minutes'!B:B,0),"")</f>
        <v/>
      </c>
      <c r="U4802" s="36">
        <f ca="1">IF(F4802&lt;&gt;"",COUNTA(OFFSET('Maximum minutes'!$C$1,'Annexe A1 Cours'!T4802,0,1,50)),0)</f>
        <v>0</v>
      </c>
      <c r="V4802" s="37">
        <f ca="1">IFERROR(OFFSET('Maximum minutes'!$C$1,T4802+1,-1+MATCH(G4802,OFFSET('Maximum minutes'!$C$1,T4802-1,0,1,50),0)),0)</f>
        <v>0</v>
      </c>
      <c r="W4802" s="38">
        <f t="shared" ca="1" si="148"/>
        <v>0</v>
      </c>
    </row>
    <row r="4803" spans="1:23" s="36" customFormat="1" ht="18.75">
      <c r="A4803" s="34"/>
      <c r="B4803" s="39"/>
      <c r="C4803" s="39"/>
      <c r="D4803" s="35"/>
      <c r="E4803" s="40"/>
      <c r="F4803" s="39"/>
      <c r="G4803" s="39"/>
      <c r="H4803" s="39"/>
      <c r="I4803" s="34"/>
      <c r="J4803" s="34"/>
      <c r="K4803" s="34"/>
      <c r="L4803" s="34"/>
      <c r="M4803" s="43" t="str">
        <f ca="1">IFERROR(OFFSET('Maximum minutes'!$C$1,T4803,MATCH(IF(G4803&lt;&gt;"",G4803,F4803),OFFSET('Maximum minutes'!$C$1,T4803-1,0,1,U4803+1),0)-1)*IF(OR(ISNUMBER(J4803),J4803="sans examen"),1,0)*IF(W4803&lt;MinDate,1,0),"")</f>
        <v/>
      </c>
      <c r="N4803" s="36">
        <f t="shared" ca="1" si="149"/>
        <v>0</v>
      </c>
      <c r="O4803" s="36" t="e">
        <f ca="1">LEFT(OFFSET(Lists!$Q$2,MATCH(E4803,Lists!$R$3:$R$19,0),0),4)</f>
        <v>#N/A</v>
      </c>
      <c r="P4803" s="36" t="e">
        <f ca="1">MATCH(O4803,Lists!$S$2:$S$640,1)</f>
        <v>#N/A</v>
      </c>
      <c r="Q4803" s="36" t="e">
        <f ca="1">MATCH(LEFT(OFFSET(Lists!$Q$2,MATCH(E4803,Lists!$R$3:$R$19,0)+1,0),4),Lists!$S$3:$S$640,1)</f>
        <v>#N/A</v>
      </c>
      <c r="R4803" s="36" t="e">
        <f ca="1">LEFT(OFFSET(Lists!$S$2,P4803-1+MATCH(F4803,OFFSET(Lists!$T$3,P4803-1,0,Q4803-P4803+1),0),0),6)</f>
        <v>#N/A</v>
      </c>
      <c r="S4803" s="36" t="e">
        <f ca="1">VLOOKUP(R4803,Lists!B:D,3,FALSE)</f>
        <v>#N/A</v>
      </c>
      <c r="T4803" s="36" t="str">
        <f>IF(F4803&lt;&gt;"",MATCH(R4803,'Maximum minutes'!B:B,0),"")</f>
        <v/>
      </c>
      <c r="U4803" s="36">
        <f ca="1">IF(F4803&lt;&gt;"",COUNTA(OFFSET('Maximum minutes'!$C$1,'Annexe A1 Cours'!T4803,0,1,50)),0)</f>
        <v>0</v>
      </c>
      <c r="V4803" s="37">
        <f ca="1">IFERROR(OFFSET('Maximum minutes'!$C$1,T4803+1,-1+MATCH(G4803,OFFSET('Maximum minutes'!$C$1,T4803-1,0,1,50),0)),0)</f>
        <v>0</v>
      </c>
      <c r="W4803" s="38">
        <f t="shared" ca="1" si="148"/>
        <v>0</v>
      </c>
    </row>
    <row r="4804" spans="1:23" s="36" customFormat="1" ht="18.75">
      <c r="A4804" s="34"/>
      <c r="B4804" s="39"/>
      <c r="C4804" s="39"/>
      <c r="D4804" s="35"/>
      <c r="E4804" s="40"/>
      <c r="F4804" s="39"/>
      <c r="G4804" s="39"/>
      <c r="H4804" s="39"/>
      <c r="I4804" s="34"/>
      <c r="J4804" s="34"/>
      <c r="K4804" s="34"/>
      <c r="L4804" s="34"/>
      <c r="M4804" s="43" t="str">
        <f ca="1">IFERROR(OFFSET('Maximum minutes'!$C$1,T4804,MATCH(IF(G4804&lt;&gt;"",G4804,F4804),OFFSET('Maximum minutes'!$C$1,T4804-1,0,1,U4804+1),0)-1)*IF(OR(ISNUMBER(J4804),J4804="sans examen"),1,0)*IF(W4804&lt;MinDate,1,0),"")</f>
        <v/>
      </c>
      <c r="N4804" s="36">
        <f t="shared" ca="1" si="149"/>
        <v>0</v>
      </c>
      <c r="O4804" s="36" t="e">
        <f ca="1">LEFT(OFFSET(Lists!$Q$2,MATCH(E4804,Lists!$R$3:$R$19,0),0),4)</f>
        <v>#N/A</v>
      </c>
      <c r="P4804" s="36" t="e">
        <f ca="1">MATCH(O4804,Lists!$S$2:$S$640,1)</f>
        <v>#N/A</v>
      </c>
      <c r="Q4804" s="36" t="e">
        <f ca="1">MATCH(LEFT(OFFSET(Lists!$Q$2,MATCH(E4804,Lists!$R$3:$R$19,0)+1,0),4),Lists!$S$3:$S$640,1)</f>
        <v>#N/A</v>
      </c>
      <c r="R4804" s="36" t="e">
        <f ca="1">LEFT(OFFSET(Lists!$S$2,P4804-1+MATCH(F4804,OFFSET(Lists!$T$3,P4804-1,0,Q4804-P4804+1),0),0),6)</f>
        <v>#N/A</v>
      </c>
      <c r="S4804" s="36" t="e">
        <f ca="1">VLOOKUP(R4804,Lists!B:D,3,FALSE)</f>
        <v>#N/A</v>
      </c>
      <c r="T4804" s="36" t="str">
        <f>IF(F4804&lt;&gt;"",MATCH(R4804,'Maximum minutes'!B:B,0),"")</f>
        <v/>
      </c>
      <c r="U4804" s="36">
        <f ca="1">IF(F4804&lt;&gt;"",COUNTA(OFFSET('Maximum minutes'!$C$1,'Annexe A1 Cours'!T4804,0,1,50)),0)</f>
        <v>0</v>
      </c>
      <c r="V4804" s="37">
        <f ca="1">IFERROR(OFFSET('Maximum minutes'!$C$1,T4804+1,-1+MATCH(G4804,OFFSET('Maximum minutes'!$C$1,T4804-1,0,1,50),0)),0)</f>
        <v>0</v>
      </c>
      <c r="W4804" s="38">
        <f t="shared" ca="1" si="148"/>
        <v>0</v>
      </c>
    </row>
    <row r="4805" spans="1:23" s="36" customFormat="1" ht="18.75">
      <c r="A4805" s="34"/>
      <c r="B4805" s="39"/>
      <c r="C4805" s="39"/>
      <c r="D4805" s="35"/>
      <c r="E4805" s="40"/>
      <c r="F4805" s="39"/>
      <c r="G4805" s="39"/>
      <c r="H4805" s="39"/>
      <c r="I4805" s="34"/>
      <c r="J4805" s="34"/>
      <c r="K4805" s="34"/>
      <c r="L4805" s="34"/>
      <c r="M4805" s="43" t="str">
        <f ca="1">IFERROR(OFFSET('Maximum minutes'!$C$1,T4805,MATCH(IF(G4805&lt;&gt;"",G4805,F4805),OFFSET('Maximum minutes'!$C$1,T4805-1,0,1,U4805+1),0)-1)*IF(OR(ISNUMBER(J4805),J4805="sans examen"),1,0)*IF(W4805&lt;MinDate,1,0),"")</f>
        <v/>
      </c>
      <c r="N4805" s="36">
        <f t="shared" ca="1" si="149"/>
        <v>0</v>
      </c>
      <c r="O4805" s="36" t="e">
        <f ca="1">LEFT(OFFSET(Lists!$Q$2,MATCH(E4805,Lists!$R$3:$R$19,0),0),4)</f>
        <v>#N/A</v>
      </c>
      <c r="P4805" s="36" t="e">
        <f ca="1">MATCH(O4805,Lists!$S$2:$S$640,1)</f>
        <v>#N/A</v>
      </c>
      <c r="Q4805" s="36" t="e">
        <f ca="1">MATCH(LEFT(OFFSET(Lists!$Q$2,MATCH(E4805,Lists!$R$3:$R$19,0)+1,0),4),Lists!$S$3:$S$640,1)</f>
        <v>#N/A</v>
      </c>
      <c r="R4805" s="36" t="e">
        <f ca="1">LEFT(OFFSET(Lists!$S$2,P4805-1+MATCH(F4805,OFFSET(Lists!$T$3,P4805-1,0,Q4805-P4805+1),0),0),6)</f>
        <v>#N/A</v>
      </c>
      <c r="S4805" s="36" t="e">
        <f ca="1">VLOOKUP(R4805,Lists!B:D,3,FALSE)</f>
        <v>#N/A</v>
      </c>
      <c r="T4805" s="36" t="str">
        <f>IF(F4805&lt;&gt;"",MATCH(R4805,'Maximum minutes'!B:B,0),"")</f>
        <v/>
      </c>
      <c r="U4805" s="36">
        <f ca="1">IF(F4805&lt;&gt;"",COUNTA(OFFSET('Maximum minutes'!$C$1,'Annexe A1 Cours'!T4805,0,1,50)),0)</f>
        <v>0</v>
      </c>
      <c r="V4805" s="37">
        <f ca="1">IFERROR(OFFSET('Maximum minutes'!$C$1,T4805+1,-1+MATCH(G4805,OFFSET('Maximum minutes'!$C$1,T4805-1,0,1,50),0)),0)</f>
        <v>0</v>
      </c>
      <c r="W4805" s="38">
        <f t="shared" ca="1" si="148"/>
        <v>0</v>
      </c>
    </row>
    <row r="4806" spans="1:23" s="36" customFormat="1" ht="18.75">
      <c r="A4806" s="34"/>
      <c r="B4806" s="39"/>
      <c r="C4806" s="39"/>
      <c r="D4806" s="35"/>
      <c r="E4806" s="40"/>
      <c r="F4806" s="39"/>
      <c r="G4806" s="39"/>
      <c r="H4806" s="39"/>
      <c r="I4806" s="34"/>
      <c r="J4806" s="34"/>
      <c r="K4806" s="34"/>
      <c r="L4806" s="34"/>
      <c r="M4806" s="43" t="str">
        <f ca="1">IFERROR(OFFSET('Maximum minutes'!$C$1,T4806,MATCH(IF(G4806&lt;&gt;"",G4806,F4806),OFFSET('Maximum minutes'!$C$1,T4806-1,0,1,U4806+1),0)-1)*IF(OR(ISNUMBER(J4806),J4806="sans examen"),1,0)*IF(W4806&lt;MinDate,1,0),"")</f>
        <v/>
      </c>
      <c r="N4806" s="36">
        <f t="shared" ca="1" si="149"/>
        <v>0</v>
      </c>
      <c r="O4806" s="36" t="e">
        <f ca="1">LEFT(OFFSET(Lists!$Q$2,MATCH(E4806,Lists!$R$3:$R$19,0),0),4)</f>
        <v>#N/A</v>
      </c>
      <c r="P4806" s="36" t="e">
        <f ca="1">MATCH(O4806,Lists!$S$2:$S$640,1)</f>
        <v>#N/A</v>
      </c>
      <c r="Q4806" s="36" t="e">
        <f ca="1">MATCH(LEFT(OFFSET(Lists!$Q$2,MATCH(E4806,Lists!$R$3:$R$19,0)+1,0),4),Lists!$S$3:$S$640,1)</f>
        <v>#N/A</v>
      </c>
      <c r="R4806" s="36" t="e">
        <f ca="1">LEFT(OFFSET(Lists!$S$2,P4806-1+MATCH(F4806,OFFSET(Lists!$T$3,P4806-1,0,Q4806-P4806+1),0),0),6)</f>
        <v>#N/A</v>
      </c>
      <c r="S4806" s="36" t="e">
        <f ca="1">VLOOKUP(R4806,Lists!B:D,3,FALSE)</f>
        <v>#N/A</v>
      </c>
      <c r="T4806" s="36" t="str">
        <f>IF(F4806&lt;&gt;"",MATCH(R4806,'Maximum minutes'!B:B,0),"")</f>
        <v/>
      </c>
      <c r="U4806" s="36">
        <f ca="1">IF(F4806&lt;&gt;"",COUNTA(OFFSET('Maximum minutes'!$C$1,'Annexe A1 Cours'!T4806,0,1,50)),0)</f>
        <v>0</v>
      </c>
      <c r="V4806" s="37">
        <f ca="1">IFERROR(OFFSET('Maximum minutes'!$C$1,T4806+1,-1+MATCH(G4806,OFFSET('Maximum minutes'!$C$1,T4806-1,0,1,50),0)),0)</f>
        <v>0</v>
      </c>
      <c r="W4806" s="38">
        <f t="shared" ca="1" si="148"/>
        <v>0</v>
      </c>
    </row>
    <row r="4807" spans="1:23" s="36" customFormat="1" ht="18.75">
      <c r="A4807" s="34"/>
      <c r="B4807" s="39"/>
      <c r="C4807" s="39"/>
      <c r="D4807" s="35"/>
      <c r="E4807" s="40"/>
      <c r="F4807" s="39"/>
      <c r="G4807" s="39"/>
      <c r="H4807" s="39"/>
      <c r="I4807" s="34"/>
      <c r="J4807" s="34"/>
      <c r="K4807" s="34"/>
      <c r="L4807" s="34"/>
      <c r="M4807" s="43" t="str">
        <f ca="1">IFERROR(OFFSET('Maximum minutes'!$C$1,T4807,MATCH(IF(G4807&lt;&gt;"",G4807,F4807),OFFSET('Maximum minutes'!$C$1,T4807-1,0,1,U4807+1),0)-1)*IF(OR(ISNUMBER(J4807),J4807="sans examen"),1,0)*IF(W4807&lt;MinDate,1,0),"")</f>
        <v/>
      </c>
      <c r="N4807" s="36">
        <f t="shared" ca="1" si="149"/>
        <v>0</v>
      </c>
      <c r="O4807" s="36" t="e">
        <f ca="1">LEFT(OFFSET(Lists!$Q$2,MATCH(E4807,Lists!$R$3:$R$19,0),0),4)</f>
        <v>#N/A</v>
      </c>
      <c r="P4807" s="36" t="e">
        <f ca="1">MATCH(O4807,Lists!$S$2:$S$640,1)</f>
        <v>#N/A</v>
      </c>
      <c r="Q4807" s="36" t="e">
        <f ca="1">MATCH(LEFT(OFFSET(Lists!$Q$2,MATCH(E4807,Lists!$R$3:$R$19,0)+1,0),4),Lists!$S$3:$S$640,1)</f>
        <v>#N/A</v>
      </c>
      <c r="R4807" s="36" t="e">
        <f ca="1">LEFT(OFFSET(Lists!$S$2,P4807-1+MATCH(F4807,OFFSET(Lists!$T$3,P4807-1,0,Q4807-P4807+1),0),0),6)</f>
        <v>#N/A</v>
      </c>
      <c r="S4807" s="36" t="e">
        <f ca="1">VLOOKUP(R4807,Lists!B:D,3,FALSE)</f>
        <v>#N/A</v>
      </c>
      <c r="T4807" s="36" t="str">
        <f>IF(F4807&lt;&gt;"",MATCH(R4807,'Maximum minutes'!B:B,0),"")</f>
        <v/>
      </c>
      <c r="U4807" s="36">
        <f ca="1">IF(F4807&lt;&gt;"",COUNTA(OFFSET('Maximum minutes'!$C$1,'Annexe A1 Cours'!T4807,0,1,50)),0)</f>
        <v>0</v>
      </c>
      <c r="V4807" s="37">
        <f ca="1">IFERROR(OFFSET('Maximum minutes'!$C$1,T4807+1,-1+MATCH(G4807,OFFSET('Maximum minutes'!$C$1,T4807-1,0,1,50),0)),0)</f>
        <v>0</v>
      </c>
      <c r="W4807" s="38">
        <f t="shared" ref="W4807:W4870" ca="1" si="150">IFERROR(DATE(YEAR(D4807)+V4807,MONTH(D4807),DAY(D4807)),"")</f>
        <v>0</v>
      </c>
    </row>
    <row r="4808" spans="1:23" s="36" customFormat="1" ht="18.75">
      <c r="A4808" s="34"/>
      <c r="B4808" s="39"/>
      <c r="C4808" s="39"/>
      <c r="D4808" s="35"/>
      <c r="E4808" s="40"/>
      <c r="F4808" s="39"/>
      <c r="G4808" s="39"/>
      <c r="H4808" s="39"/>
      <c r="I4808" s="34"/>
      <c r="J4808" s="34"/>
      <c r="K4808" s="34"/>
      <c r="L4808" s="34"/>
      <c r="M4808" s="43" t="str">
        <f ca="1">IFERROR(OFFSET('Maximum minutes'!$C$1,T4808,MATCH(IF(G4808&lt;&gt;"",G4808,F4808),OFFSET('Maximum minutes'!$C$1,T4808-1,0,1,U4808+1),0)-1)*IF(OR(ISNUMBER(J4808),J4808="sans examen"),1,0)*IF(W4808&lt;MinDate,1,0),"")</f>
        <v/>
      </c>
      <c r="N4808" s="36">
        <f t="shared" ref="N4808:N4871" ca="1" si="151">IF(K4808&gt;0,MIN(K4808,M4808),0)*IF(M4808="",0,1)</f>
        <v>0</v>
      </c>
      <c r="O4808" s="36" t="e">
        <f ca="1">LEFT(OFFSET(Lists!$Q$2,MATCH(E4808,Lists!$R$3:$R$19,0),0),4)</f>
        <v>#N/A</v>
      </c>
      <c r="P4808" s="36" t="e">
        <f ca="1">MATCH(O4808,Lists!$S$2:$S$640,1)</f>
        <v>#N/A</v>
      </c>
      <c r="Q4808" s="36" t="e">
        <f ca="1">MATCH(LEFT(OFFSET(Lists!$Q$2,MATCH(E4808,Lists!$R$3:$R$19,0)+1,0),4),Lists!$S$3:$S$640,1)</f>
        <v>#N/A</v>
      </c>
      <c r="R4808" s="36" t="e">
        <f ca="1">LEFT(OFFSET(Lists!$S$2,P4808-1+MATCH(F4808,OFFSET(Lists!$T$3,P4808-1,0,Q4808-P4808+1),0),0),6)</f>
        <v>#N/A</v>
      </c>
      <c r="S4808" s="36" t="e">
        <f ca="1">VLOOKUP(R4808,Lists!B:D,3,FALSE)</f>
        <v>#N/A</v>
      </c>
      <c r="T4808" s="36" t="str">
        <f>IF(F4808&lt;&gt;"",MATCH(R4808,'Maximum minutes'!B:B,0),"")</f>
        <v/>
      </c>
      <c r="U4808" s="36">
        <f ca="1">IF(F4808&lt;&gt;"",COUNTA(OFFSET('Maximum minutes'!$C$1,'Annexe A1 Cours'!T4808,0,1,50)),0)</f>
        <v>0</v>
      </c>
      <c r="V4808" s="37">
        <f ca="1">IFERROR(OFFSET('Maximum minutes'!$C$1,T4808+1,-1+MATCH(G4808,OFFSET('Maximum minutes'!$C$1,T4808-1,0,1,50),0)),0)</f>
        <v>0</v>
      </c>
      <c r="W4808" s="38">
        <f t="shared" ca="1" si="150"/>
        <v>0</v>
      </c>
    </row>
    <row r="4809" spans="1:23" s="36" customFormat="1" ht="18.75">
      <c r="A4809" s="34"/>
      <c r="B4809" s="39"/>
      <c r="C4809" s="39"/>
      <c r="D4809" s="35"/>
      <c r="E4809" s="40"/>
      <c r="F4809" s="39"/>
      <c r="G4809" s="39"/>
      <c r="H4809" s="39"/>
      <c r="I4809" s="34"/>
      <c r="J4809" s="34"/>
      <c r="K4809" s="34"/>
      <c r="L4809" s="34"/>
      <c r="M4809" s="43" t="str">
        <f ca="1">IFERROR(OFFSET('Maximum minutes'!$C$1,T4809,MATCH(IF(G4809&lt;&gt;"",G4809,F4809),OFFSET('Maximum minutes'!$C$1,T4809-1,0,1,U4809+1),0)-1)*IF(OR(ISNUMBER(J4809),J4809="sans examen"),1,0)*IF(W4809&lt;MinDate,1,0),"")</f>
        <v/>
      </c>
      <c r="N4809" s="36">
        <f t="shared" ca="1" si="151"/>
        <v>0</v>
      </c>
      <c r="O4809" s="36" t="e">
        <f ca="1">LEFT(OFFSET(Lists!$Q$2,MATCH(E4809,Lists!$R$3:$R$19,0),0),4)</f>
        <v>#N/A</v>
      </c>
      <c r="P4809" s="36" t="e">
        <f ca="1">MATCH(O4809,Lists!$S$2:$S$640,1)</f>
        <v>#N/A</v>
      </c>
      <c r="Q4809" s="36" t="e">
        <f ca="1">MATCH(LEFT(OFFSET(Lists!$Q$2,MATCH(E4809,Lists!$R$3:$R$19,0)+1,0),4),Lists!$S$3:$S$640,1)</f>
        <v>#N/A</v>
      </c>
      <c r="R4809" s="36" t="e">
        <f ca="1">LEFT(OFFSET(Lists!$S$2,P4809-1+MATCH(F4809,OFFSET(Lists!$T$3,P4809-1,0,Q4809-P4809+1),0),0),6)</f>
        <v>#N/A</v>
      </c>
      <c r="S4809" s="36" t="e">
        <f ca="1">VLOOKUP(R4809,Lists!B:D,3,FALSE)</f>
        <v>#N/A</v>
      </c>
      <c r="T4809" s="36" t="str">
        <f>IF(F4809&lt;&gt;"",MATCH(R4809,'Maximum minutes'!B:B,0),"")</f>
        <v/>
      </c>
      <c r="U4809" s="36">
        <f ca="1">IF(F4809&lt;&gt;"",COUNTA(OFFSET('Maximum minutes'!$C$1,'Annexe A1 Cours'!T4809,0,1,50)),0)</f>
        <v>0</v>
      </c>
      <c r="V4809" s="37">
        <f ca="1">IFERROR(OFFSET('Maximum minutes'!$C$1,T4809+1,-1+MATCH(G4809,OFFSET('Maximum minutes'!$C$1,T4809-1,0,1,50),0)),0)</f>
        <v>0</v>
      </c>
      <c r="W4809" s="38">
        <f t="shared" ca="1" si="150"/>
        <v>0</v>
      </c>
    </row>
    <row r="4810" spans="1:23" s="36" customFormat="1" ht="18.75">
      <c r="A4810" s="34"/>
      <c r="B4810" s="39"/>
      <c r="C4810" s="39"/>
      <c r="D4810" s="35"/>
      <c r="E4810" s="40"/>
      <c r="F4810" s="39"/>
      <c r="G4810" s="39"/>
      <c r="H4810" s="39"/>
      <c r="I4810" s="34"/>
      <c r="J4810" s="34"/>
      <c r="K4810" s="34"/>
      <c r="L4810" s="34"/>
      <c r="M4810" s="43" t="str">
        <f ca="1">IFERROR(OFFSET('Maximum minutes'!$C$1,T4810,MATCH(IF(G4810&lt;&gt;"",G4810,F4810),OFFSET('Maximum minutes'!$C$1,T4810-1,0,1,U4810+1),0)-1)*IF(OR(ISNUMBER(J4810),J4810="sans examen"),1,0)*IF(W4810&lt;MinDate,1,0),"")</f>
        <v/>
      </c>
      <c r="N4810" s="36">
        <f t="shared" ca="1" si="151"/>
        <v>0</v>
      </c>
      <c r="O4810" s="36" t="e">
        <f ca="1">LEFT(OFFSET(Lists!$Q$2,MATCH(E4810,Lists!$R$3:$R$19,0),0),4)</f>
        <v>#N/A</v>
      </c>
      <c r="P4810" s="36" t="e">
        <f ca="1">MATCH(O4810,Lists!$S$2:$S$640,1)</f>
        <v>#N/A</v>
      </c>
      <c r="Q4810" s="36" t="e">
        <f ca="1">MATCH(LEFT(OFFSET(Lists!$Q$2,MATCH(E4810,Lists!$R$3:$R$19,0)+1,0),4),Lists!$S$3:$S$640,1)</f>
        <v>#N/A</v>
      </c>
      <c r="R4810" s="36" t="e">
        <f ca="1">LEFT(OFFSET(Lists!$S$2,P4810-1+MATCH(F4810,OFFSET(Lists!$T$3,P4810-1,0,Q4810-P4810+1),0),0),6)</f>
        <v>#N/A</v>
      </c>
      <c r="S4810" s="36" t="e">
        <f ca="1">VLOOKUP(R4810,Lists!B:D,3,FALSE)</f>
        <v>#N/A</v>
      </c>
      <c r="T4810" s="36" t="str">
        <f>IF(F4810&lt;&gt;"",MATCH(R4810,'Maximum minutes'!B:B,0),"")</f>
        <v/>
      </c>
      <c r="U4810" s="36">
        <f ca="1">IF(F4810&lt;&gt;"",COUNTA(OFFSET('Maximum minutes'!$C$1,'Annexe A1 Cours'!T4810,0,1,50)),0)</f>
        <v>0</v>
      </c>
      <c r="V4810" s="37">
        <f ca="1">IFERROR(OFFSET('Maximum minutes'!$C$1,T4810+1,-1+MATCH(G4810,OFFSET('Maximum minutes'!$C$1,T4810-1,0,1,50),0)),0)</f>
        <v>0</v>
      </c>
      <c r="W4810" s="38">
        <f t="shared" ca="1" si="150"/>
        <v>0</v>
      </c>
    </row>
    <row r="4811" spans="1:23" s="36" customFormat="1" ht="18.75">
      <c r="A4811" s="34"/>
      <c r="B4811" s="39"/>
      <c r="C4811" s="39"/>
      <c r="D4811" s="35"/>
      <c r="E4811" s="40"/>
      <c r="F4811" s="39"/>
      <c r="G4811" s="39"/>
      <c r="H4811" s="39"/>
      <c r="I4811" s="34"/>
      <c r="J4811" s="34"/>
      <c r="K4811" s="34"/>
      <c r="L4811" s="34"/>
      <c r="M4811" s="43" t="str">
        <f ca="1">IFERROR(OFFSET('Maximum minutes'!$C$1,T4811,MATCH(IF(G4811&lt;&gt;"",G4811,F4811),OFFSET('Maximum minutes'!$C$1,T4811-1,0,1,U4811+1),0)-1)*IF(OR(ISNUMBER(J4811),J4811="sans examen"),1,0)*IF(W4811&lt;MinDate,1,0),"")</f>
        <v/>
      </c>
      <c r="N4811" s="36">
        <f t="shared" ca="1" si="151"/>
        <v>0</v>
      </c>
      <c r="O4811" s="36" t="e">
        <f ca="1">LEFT(OFFSET(Lists!$Q$2,MATCH(E4811,Lists!$R$3:$R$19,0),0),4)</f>
        <v>#N/A</v>
      </c>
      <c r="P4811" s="36" t="e">
        <f ca="1">MATCH(O4811,Lists!$S$2:$S$640,1)</f>
        <v>#N/A</v>
      </c>
      <c r="Q4811" s="36" t="e">
        <f ca="1">MATCH(LEFT(OFFSET(Lists!$Q$2,MATCH(E4811,Lists!$R$3:$R$19,0)+1,0),4),Lists!$S$3:$S$640,1)</f>
        <v>#N/A</v>
      </c>
      <c r="R4811" s="36" t="e">
        <f ca="1">LEFT(OFFSET(Lists!$S$2,P4811-1+MATCH(F4811,OFFSET(Lists!$T$3,P4811-1,0,Q4811-P4811+1),0),0),6)</f>
        <v>#N/A</v>
      </c>
      <c r="S4811" s="36" t="e">
        <f ca="1">VLOOKUP(R4811,Lists!B:D,3,FALSE)</f>
        <v>#N/A</v>
      </c>
      <c r="T4811" s="36" t="str">
        <f>IF(F4811&lt;&gt;"",MATCH(R4811,'Maximum minutes'!B:B,0),"")</f>
        <v/>
      </c>
      <c r="U4811" s="36">
        <f ca="1">IF(F4811&lt;&gt;"",COUNTA(OFFSET('Maximum minutes'!$C$1,'Annexe A1 Cours'!T4811,0,1,50)),0)</f>
        <v>0</v>
      </c>
      <c r="V4811" s="37">
        <f ca="1">IFERROR(OFFSET('Maximum minutes'!$C$1,T4811+1,-1+MATCH(G4811,OFFSET('Maximum minutes'!$C$1,T4811-1,0,1,50),0)),0)</f>
        <v>0</v>
      </c>
      <c r="W4811" s="38">
        <f t="shared" ca="1" si="150"/>
        <v>0</v>
      </c>
    </row>
    <row r="4812" spans="1:23" s="36" customFormat="1" ht="18.75">
      <c r="A4812" s="34"/>
      <c r="B4812" s="39"/>
      <c r="C4812" s="39"/>
      <c r="D4812" s="35"/>
      <c r="E4812" s="40"/>
      <c r="F4812" s="39"/>
      <c r="G4812" s="39"/>
      <c r="H4812" s="39"/>
      <c r="I4812" s="34"/>
      <c r="J4812" s="34"/>
      <c r="K4812" s="34"/>
      <c r="L4812" s="34"/>
      <c r="M4812" s="43" t="str">
        <f ca="1">IFERROR(OFFSET('Maximum minutes'!$C$1,T4812,MATCH(IF(G4812&lt;&gt;"",G4812,F4812),OFFSET('Maximum minutes'!$C$1,T4812-1,0,1,U4812+1),0)-1)*IF(OR(ISNUMBER(J4812),J4812="sans examen"),1,0)*IF(W4812&lt;MinDate,1,0),"")</f>
        <v/>
      </c>
      <c r="N4812" s="36">
        <f t="shared" ca="1" si="151"/>
        <v>0</v>
      </c>
      <c r="O4812" s="36" t="e">
        <f ca="1">LEFT(OFFSET(Lists!$Q$2,MATCH(E4812,Lists!$R$3:$R$19,0),0),4)</f>
        <v>#N/A</v>
      </c>
      <c r="P4812" s="36" t="e">
        <f ca="1">MATCH(O4812,Lists!$S$2:$S$640,1)</f>
        <v>#N/A</v>
      </c>
      <c r="Q4812" s="36" t="e">
        <f ca="1">MATCH(LEFT(OFFSET(Lists!$Q$2,MATCH(E4812,Lists!$R$3:$R$19,0)+1,0),4),Lists!$S$3:$S$640,1)</f>
        <v>#N/A</v>
      </c>
      <c r="R4812" s="36" t="e">
        <f ca="1">LEFT(OFFSET(Lists!$S$2,P4812-1+MATCH(F4812,OFFSET(Lists!$T$3,P4812-1,0,Q4812-P4812+1),0),0),6)</f>
        <v>#N/A</v>
      </c>
      <c r="S4812" s="36" t="e">
        <f ca="1">VLOOKUP(R4812,Lists!B:D,3,FALSE)</f>
        <v>#N/A</v>
      </c>
      <c r="T4812" s="36" t="str">
        <f>IF(F4812&lt;&gt;"",MATCH(R4812,'Maximum minutes'!B:B,0),"")</f>
        <v/>
      </c>
      <c r="U4812" s="36">
        <f ca="1">IF(F4812&lt;&gt;"",COUNTA(OFFSET('Maximum minutes'!$C$1,'Annexe A1 Cours'!T4812,0,1,50)),0)</f>
        <v>0</v>
      </c>
      <c r="V4812" s="37">
        <f ca="1">IFERROR(OFFSET('Maximum minutes'!$C$1,T4812+1,-1+MATCH(G4812,OFFSET('Maximum minutes'!$C$1,T4812-1,0,1,50),0)),0)</f>
        <v>0</v>
      </c>
      <c r="W4812" s="38">
        <f t="shared" ca="1" si="150"/>
        <v>0</v>
      </c>
    </row>
    <row r="4813" spans="1:23" s="36" customFormat="1" ht="18.75">
      <c r="A4813" s="34"/>
      <c r="B4813" s="39"/>
      <c r="C4813" s="39"/>
      <c r="D4813" s="35"/>
      <c r="E4813" s="40"/>
      <c r="F4813" s="39"/>
      <c r="G4813" s="39"/>
      <c r="H4813" s="39"/>
      <c r="I4813" s="34"/>
      <c r="J4813" s="34"/>
      <c r="K4813" s="34"/>
      <c r="L4813" s="34"/>
      <c r="M4813" s="43" t="str">
        <f ca="1">IFERROR(OFFSET('Maximum minutes'!$C$1,T4813,MATCH(IF(G4813&lt;&gt;"",G4813,F4813),OFFSET('Maximum minutes'!$C$1,T4813-1,0,1,U4813+1),0)-1)*IF(OR(ISNUMBER(J4813),J4813="sans examen"),1,0)*IF(W4813&lt;MinDate,1,0),"")</f>
        <v/>
      </c>
      <c r="N4813" s="36">
        <f t="shared" ca="1" si="151"/>
        <v>0</v>
      </c>
      <c r="O4813" s="36" t="e">
        <f ca="1">LEFT(OFFSET(Lists!$Q$2,MATCH(E4813,Lists!$R$3:$R$19,0),0),4)</f>
        <v>#N/A</v>
      </c>
      <c r="P4813" s="36" t="e">
        <f ca="1">MATCH(O4813,Lists!$S$2:$S$640,1)</f>
        <v>#N/A</v>
      </c>
      <c r="Q4813" s="36" t="e">
        <f ca="1">MATCH(LEFT(OFFSET(Lists!$Q$2,MATCH(E4813,Lists!$R$3:$R$19,0)+1,0),4),Lists!$S$3:$S$640,1)</f>
        <v>#N/A</v>
      </c>
      <c r="R4813" s="36" t="e">
        <f ca="1">LEFT(OFFSET(Lists!$S$2,P4813-1+MATCH(F4813,OFFSET(Lists!$T$3,P4813-1,0,Q4813-P4813+1),0),0),6)</f>
        <v>#N/A</v>
      </c>
      <c r="S4813" s="36" t="e">
        <f ca="1">VLOOKUP(R4813,Lists!B:D,3,FALSE)</f>
        <v>#N/A</v>
      </c>
      <c r="T4813" s="36" t="str">
        <f>IF(F4813&lt;&gt;"",MATCH(R4813,'Maximum minutes'!B:B,0),"")</f>
        <v/>
      </c>
      <c r="U4813" s="36">
        <f ca="1">IF(F4813&lt;&gt;"",COUNTA(OFFSET('Maximum minutes'!$C$1,'Annexe A1 Cours'!T4813,0,1,50)),0)</f>
        <v>0</v>
      </c>
      <c r="V4813" s="37">
        <f ca="1">IFERROR(OFFSET('Maximum minutes'!$C$1,T4813+1,-1+MATCH(G4813,OFFSET('Maximum minutes'!$C$1,T4813-1,0,1,50),0)),0)</f>
        <v>0</v>
      </c>
      <c r="W4813" s="38">
        <f t="shared" ca="1" si="150"/>
        <v>0</v>
      </c>
    </row>
    <row r="4814" spans="1:23" s="36" customFormat="1" ht="18.75">
      <c r="A4814" s="34"/>
      <c r="B4814" s="39"/>
      <c r="C4814" s="39"/>
      <c r="D4814" s="35"/>
      <c r="E4814" s="40"/>
      <c r="F4814" s="39"/>
      <c r="G4814" s="39"/>
      <c r="H4814" s="39"/>
      <c r="I4814" s="34"/>
      <c r="J4814" s="34"/>
      <c r="K4814" s="34"/>
      <c r="L4814" s="34"/>
      <c r="M4814" s="43" t="str">
        <f ca="1">IFERROR(OFFSET('Maximum minutes'!$C$1,T4814,MATCH(IF(G4814&lt;&gt;"",G4814,F4814),OFFSET('Maximum minutes'!$C$1,T4814-1,0,1,U4814+1),0)-1)*IF(OR(ISNUMBER(J4814),J4814="sans examen"),1,0)*IF(W4814&lt;MinDate,1,0),"")</f>
        <v/>
      </c>
      <c r="N4814" s="36">
        <f t="shared" ca="1" si="151"/>
        <v>0</v>
      </c>
      <c r="O4814" s="36" t="e">
        <f ca="1">LEFT(OFFSET(Lists!$Q$2,MATCH(E4814,Lists!$R$3:$R$19,0),0),4)</f>
        <v>#N/A</v>
      </c>
      <c r="P4814" s="36" t="e">
        <f ca="1">MATCH(O4814,Lists!$S$2:$S$640,1)</f>
        <v>#N/A</v>
      </c>
      <c r="Q4814" s="36" t="e">
        <f ca="1">MATCH(LEFT(OFFSET(Lists!$Q$2,MATCH(E4814,Lists!$R$3:$R$19,0)+1,0),4),Lists!$S$3:$S$640,1)</f>
        <v>#N/A</v>
      </c>
      <c r="R4814" s="36" t="e">
        <f ca="1">LEFT(OFFSET(Lists!$S$2,P4814-1+MATCH(F4814,OFFSET(Lists!$T$3,P4814-1,0,Q4814-P4814+1),0),0),6)</f>
        <v>#N/A</v>
      </c>
      <c r="S4814" s="36" t="e">
        <f ca="1">VLOOKUP(R4814,Lists!B:D,3,FALSE)</f>
        <v>#N/A</v>
      </c>
      <c r="T4814" s="36" t="str">
        <f>IF(F4814&lt;&gt;"",MATCH(R4814,'Maximum minutes'!B:B,0),"")</f>
        <v/>
      </c>
      <c r="U4814" s="36">
        <f ca="1">IF(F4814&lt;&gt;"",COUNTA(OFFSET('Maximum minutes'!$C$1,'Annexe A1 Cours'!T4814,0,1,50)),0)</f>
        <v>0</v>
      </c>
      <c r="V4814" s="37">
        <f ca="1">IFERROR(OFFSET('Maximum minutes'!$C$1,T4814+1,-1+MATCH(G4814,OFFSET('Maximum minutes'!$C$1,T4814-1,0,1,50),0)),0)</f>
        <v>0</v>
      </c>
      <c r="W4814" s="38">
        <f t="shared" ca="1" si="150"/>
        <v>0</v>
      </c>
    </row>
    <row r="4815" spans="1:23" s="36" customFormat="1" ht="18.75">
      <c r="A4815" s="34"/>
      <c r="B4815" s="39"/>
      <c r="C4815" s="39"/>
      <c r="D4815" s="35"/>
      <c r="E4815" s="40"/>
      <c r="F4815" s="39"/>
      <c r="G4815" s="39"/>
      <c r="H4815" s="39"/>
      <c r="I4815" s="34"/>
      <c r="J4815" s="34"/>
      <c r="K4815" s="34"/>
      <c r="L4815" s="34"/>
      <c r="M4815" s="43" t="str">
        <f ca="1">IFERROR(OFFSET('Maximum minutes'!$C$1,T4815,MATCH(IF(G4815&lt;&gt;"",G4815,F4815),OFFSET('Maximum minutes'!$C$1,T4815-1,0,1,U4815+1),0)-1)*IF(OR(ISNUMBER(J4815),J4815="sans examen"),1,0)*IF(W4815&lt;MinDate,1,0),"")</f>
        <v/>
      </c>
      <c r="N4815" s="36">
        <f t="shared" ca="1" si="151"/>
        <v>0</v>
      </c>
      <c r="O4815" s="36" t="e">
        <f ca="1">LEFT(OFFSET(Lists!$Q$2,MATCH(E4815,Lists!$R$3:$R$19,0),0),4)</f>
        <v>#N/A</v>
      </c>
      <c r="P4815" s="36" t="e">
        <f ca="1">MATCH(O4815,Lists!$S$2:$S$640,1)</f>
        <v>#N/A</v>
      </c>
      <c r="Q4815" s="36" t="e">
        <f ca="1">MATCH(LEFT(OFFSET(Lists!$Q$2,MATCH(E4815,Lists!$R$3:$R$19,0)+1,0),4),Lists!$S$3:$S$640,1)</f>
        <v>#N/A</v>
      </c>
      <c r="R4815" s="36" t="e">
        <f ca="1">LEFT(OFFSET(Lists!$S$2,P4815-1+MATCH(F4815,OFFSET(Lists!$T$3,P4815-1,0,Q4815-P4815+1),0),0),6)</f>
        <v>#N/A</v>
      </c>
      <c r="S4815" s="36" t="e">
        <f ca="1">VLOOKUP(R4815,Lists!B:D,3,FALSE)</f>
        <v>#N/A</v>
      </c>
      <c r="T4815" s="36" t="str">
        <f>IF(F4815&lt;&gt;"",MATCH(R4815,'Maximum minutes'!B:B,0),"")</f>
        <v/>
      </c>
      <c r="U4815" s="36">
        <f ca="1">IF(F4815&lt;&gt;"",COUNTA(OFFSET('Maximum minutes'!$C$1,'Annexe A1 Cours'!T4815,0,1,50)),0)</f>
        <v>0</v>
      </c>
      <c r="V4815" s="37">
        <f ca="1">IFERROR(OFFSET('Maximum minutes'!$C$1,T4815+1,-1+MATCH(G4815,OFFSET('Maximum minutes'!$C$1,T4815-1,0,1,50),0)),0)</f>
        <v>0</v>
      </c>
      <c r="W4815" s="38">
        <f t="shared" ca="1" si="150"/>
        <v>0</v>
      </c>
    </row>
    <row r="4816" spans="1:23" s="36" customFormat="1" ht="18.75">
      <c r="A4816" s="34"/>
      <c r="B4816" s="39"/>
      <c r="C4816" s="39"/>
      <c r="D4816" s="35"/>
      <c r="E4816" s="40"/>
      <c r="F4816" s="39"/>
      <c r="G4816" s="39"/>
      <c r="H4816" s="39"/>
      <c r="I4816" s="34"/>
      <c r="J4816" s="34"/>
      <c r="K4816" s="34"/>
      <c r="L4816" s="34"/>
      <c r="M4816" s="43" t="str">
        <f ca="1">IFERROR(OFFSET('Maximum minutes'!$C$1,T4816,MATCH(IF(G4816&lt;&gt;"",G4816,F4816),OFFSET('Maximum minutes'!$C$1,T4816-1,0,1,U4816+1),0)-1)*IF(OR(ISNUMBER(J4816),J4816="sans examen"),1,0)*IF(W4816&lt;MinDate,1,0),"")</f>
        <v/>
      </c>
      <c r="N4816" s="36">
        <f t="shared" ca="1" si="151"/>
        <v>0</v>
      </c>
      <c r="O4816" s="36" t="e">
        <f ca="1">LEFT(OFFSET(Lists!$Q$2,MATCH(E4816,Lists!$R$3:$R$19,0),0),4)</f>
        <v>#N/A</v>
      </c>
      <c r="P4816" s="36" t="e">
        <f ca="1">MATCH(O4816,Lists!$S$2:$S$640,1)</f>
        <v>#N/A</v>
      </c>
      <c r="Q4816" s="36" t="e">
        <f ca="1">MATCH(LEFT(OFFSET(Lists!$Q$2,MATCH(E4816,Lists!$R$3:$R$19,0)+1,0),4),Lists!$S$3:$S$640,1)</f>
        <v>#N/A</v>
      </c>
      <c r="R4816" s="36" t="e">
        <f ca="1">LEFT(OFFSET(Lists!$S$2,P4816-1+MATCH(F4816,OFFSET(Lists!$T$3,P4816-1,0,Q4816-P4816+1),0),0),6)</f>
        <v>#N/A</v>
      </c>
      <c r="S4816" s="36" t="e">
        <f ca="1">VLOOKUP(R4816,Lists!B:D,3,FALSE)</f>
        <v>#N/A</v>
      </c>
      <c r="T4816" s="36" t="str">
        <f>IF(F4816&lt;&gt;"",MATCH(R4816,'Maximum minutes'!B:B,0),"")</f>
        <v/>
      </c>
      <c r="U4816" s="36">
        <f ca="1">IF(F4816&lt;&gt;"",COUNTA(OFFSET('Maximum minutes'!$C$1,'Annexe A1 Cours'!T4816,0,1,50)),0)</f>
        <v>0</v>
      </c>
      <c r="V4816" s="37">
        <f ca="1">IFERROR(OFFSET('Maximum minutes'!$C$1,T4816+1,-1+MATCH(G4816,OFFSET('Maximum minutes'!$C$1,T4816-1,0,1,50),0)),0)</f>
        <v>0</v>
      </c>
      <c r="W4816" s="38">
        <f t="shared" ca="1" si="150"/>
        <v>0</v>
      </c>
    </row>
    <row r="4817" spans="1:23" s="36" customFormat="1" ht="18.75">
      <c r="A4817" s="34"/>
      <c r="B4817" s="39"/>
      <c r="C4817" s="39"/>
      <c r="D4817" s="35"/>
      <c r="E4817" s="40"/>
      <c r="F4817" s="39"/>
      <c r="G4817" s="39"/>
      <c r="H4817" s="39"/>
      <c r="I4817" s="34"/>
      <c r="J4817" s="34"/>
      <c r="K4817" s="34"/>
      <c r="L4817" s="34"/>
      <c r="M4817" s="43" t="str">
        <f ca="1">IFERROR(OFFSET('Maximum minutes'!$C$1,T4817,MATCH(IF(G4817&lt;&gt;"",G4817,F4817),OFFSET('Maximum minutes'!$C$1,T4817-1,0,1,U4817+1),0)-1)*IF(OR(ISNUMBER(J4817),J4817="sans examen"),1,0)*IF(W4817&lt;MinDate,1,0),"")</f>
        <v/>
      </c>
      <c r="N4817" s="36">
        <f t="shared" ca="1" si="151"/>
        <v>0</v>
      </c>
      <c r="O4817" s="36" t="e">
        <f ca="1">LEFT(OFFSET(Lists!$Q$2,MATCH(E4817,Lists!$R$3:$R$19,0),0),4)</f>
        <v>#N/A</v>
      </c>
      <c r="P4817" s="36" t="e">
        <f ca="1">MATCH(O4817,Lists!$S$2:$S$640,1)</f>
        <v>#N/A</v>
      </c>
      <c r="Q4817" s="36" t="e">
        <f ca="1">MATCH(LEFT(OFFSET(Lists!$Q$2,MATCH(E4817,Lists!$R$3:$R$19,0)+1,0),4),Lists!$S$3:$S$640,1)</f>
        <v>#N/A</v>
      </c>
      <c r="R4817" s="36" t="e">
        <f ca="1">LEFT(OFFSET(Lists!$S$2,P4817-1+MATCH(F4817,OFFSET(Lists!$T$3,P4817-1,0,Q4817-P4817+1),0),0),6)</f>
        <v>#N/A</v>
      </c>
      <c r="S4817" s="36" t="e">
        <f ca="1">VLOOKUP(R4817,Lists!B:D,3,FALSE)</f>
        <v>#N/A</v>
      </c>
      <c r="T4817" s="36" t="str">
        <f>IF(F4817&lt;&gt;"",MATCH(R4817,'Maximum minutes'!B:B,0),"")</f>
        <v/>
      </c>
      <c r="U4817" s="36">
        <f ca="1">IF(F4817&lt;&gt;"",COUNTA(OFFSET('Maximum minutes'!$C$1,'Annexe A1 Cours'!T4817,0,1,50)),0)</f>
        <v>0</v>
      </c>
      <c r="V4817" s="37">
        <f ca="1">IFERROR(OFFSET('Maximum minutes'!$C$1,T4817+1,-1+MATCH(G4817,OFFSET('Maximum minutes'!$C$1,T4817-1,0,1,50),0)),0)</f>
        <v>0</v>
      </c>
      <c r="W4817" s="38">
        <f t="shared" ca="1" si="150"/>
        <v>0</v>
      </c>
    </row>
    <row r="4818" spans="1:23" s="36" customFormat="1" ht="18.75">
      <c r="A4818" s="34"/>
      <c r="B4818" s="39"/>
      <c r="C4818" s="39"/>
      <c r="D4818" s="35"/>
      <c r="E4818" s="40"/>
      <c r="F4818" s="39"/>
      <c r="G4818" s="39"/>
      <c r="H4818" s="39"/>
      <c r="I4818" s="34"/>
      <c r="J4818" s="34"/>
      <c r="K4818" s="34"/>
      <c r="L4818" s="34"/>
      <c r="M4818" s="43" t="str">
        <f ca="1">IFERROR(OFFSET('Maximum minutes'!$C$1,T4818,MATCH(IF(G4818&lt;&gt;"",G4818,F4818),OFFSET('Maximum minutes'!$C$1,T4818-1,0,1,U4818+1),0)-1)*IF(OR(ISNUMBER(J4818),J4818="sans examen"),1,0)*IF(W4818&lt;MinDate,1,0),"")</f>
        <v/>
      </c>
      <c r="N4818" s="36">
        <f t="shared" ca="1" si="151"/>
        <v>0</v>
      </c>
      <c r="O4818" s="36" t="e">
        <f ca="1">LEFT(OFFSET(Lists!$Q$2,MATCH(E4818,Lists!$R$3:$R$19,0),0),4)</f>
        <v>#N/A</v>
      </c>
      <c r="P4818" s="36" t="e">
        <f ca="1">MATCH(O4818,Lists!$S$2:$S$640,1)</f>
        <v>#N/A</v>
      </c>
      <c r="Q4818" s="36" t="e">
        <f ca="1">MATCH(LEFT(OFFSET(Lists!$Q$2,MATCH(E4818,Lists!$R$3:$R$19,0)+1,0),4),Lists!$S$3:$S$640,1)</f>
        <v>#N/A</v>
      </c>
      <c r="R4818" s="36" t="e">
        <f ca="1">LEFT(OFFSET(Lists!$S$2,P4818-1+MATCH(F4818,OFFSET(Lists!$T$3,P4818-1,0,Q4818-P4818+1),0),0),6)</f>
        <v>#N/A</v>
      </c>
      <c r="S4818" s="36" t="e">
        <f ca="1">VLOOKUP(R4818,Lists!B:D,3,FALSE)</f>
        <v>#N/A</v>
      </c>
      <c r="T4818" s="36" t="str">
        <f>IF(F4818&lt;&gt;"",MATCH(R4818,'Maximum minutes'!B:B,0),"")</f>
        <v/>
      </c>
      <c r="U4818" s="36">
        <f ca="1">IF(F4818&lt;&gt;"",COUNTA(OFFSET('Maximum minutes'!$C$1,'Annexe A1 Cours'!T4818,0,1,50)),0)</f>
        <v>0</v>
      </c>
      <c r="V4818" s="37">
        <f ca="1">IFERROR(OFFSET('Maximum minutes'!$C$1,T4818+1,-1+MATCH(G4818,OFFSET('Maximum minutes'!$C$1,T4818-1,0,1,50),0)),0)</f>
        <v>0</v>
      </c>
      <c r="W4818" s="38">
        <f t="shared" ca="1" si="150"/>
        <v>0</v>
      </c>
    </row>
    <row r="4819" spans="1:23" s="36" customFormat="1" ht="18.75">
      <c r="A4819" s="34"/>
      <c r="B4819" s="39"/>
      <c r="C4819" s="39"/>
      <c r="D4819" s="35"/>
      <c r="E4819" s="40"/>
      <c r="F4819" s="39"/>
      <c r="G4819" s="39"/>
      <c r="H4819" s="39"/>
      <c r="I4819" s="34"/>
      <c r="J4819" s="34"/>
      <c r="K4819" s="34"/>
      <c r="L4819" s="34"/>
      <c r="M4819" s="43" t="str">
        <f ca="1">IFERROR(OFFSET('Maximum minutes'!$C$1,T4819,MATCH(IF(G4819&lt;&gt;"",G4819,F4819),OFFSET('Maximum minutes'!$C$1,T4819-1,0,1,U4819+1),0)-1)*IF(OR(ISNUMBER(J4819),J4819="sans examen"),1,0)*IF(W4819&lt;MinDate,1,0),"")</f>
        <v/>
      </c>
      <c r="N4819" s="36">
        <f t="shared" ca="1" si="151"/>
        <v>0</v>
      </c>
      <c r="O4819" s="36" t="e">
        <f ca="1">LEFT(OFFSET(Lists!$Q$2,MATCH(E4819,Lists!$R$3:$R$19,0),0),4)</f>
        <v>#N/A</v>
      </c>
      <c r="P4819" s="36" t="e">
        <f ca="1">MATCH(O4819,Lists!$S$2:$S$640,1)</f>
        <v>#N/A</v>
      </c>
      <c r="Q4819" s="36" t="e">
        <f ca="1">MATCH(LEFT(OFFSET(Lists!$Q$2,MATCH(E4819,Lists!$R$3:$R$19,0)+1,0),4),Lists!$S$3:$S$640,1)</f>
        <v>#N/A</v>
      </c>
      <c r="R4819" s="36" t="e">
        <f ca="1">LEFT(OFFSET(Lists!$S$2,P4819-1+MATCH(F4819,OFFSET(Lists!$T$3,P4819-1,0,Q4819-P4819+1),0),0),6)</f>
        <v>#N/A</v>
      </c>
      <c r="S4819" s="36" t="e">
        <f ca="1">VLOOKUP(R4819,Lists!B:D,3,FALSE)</f>
        <v>#N/A</v>
      </c>
      <c r="T4819" s="36" t="str">
        <f>IF(F4819&lt;&gt;"",MATCH(R4819,'Maximum minutes'!B:B,0),"")</f>
        <v/>
      </c>
      <c r="U4819" s="36">
        <f ca="1">IF(F4819&lt;&gt;"",COUNTA(OFFSET('Maximum minutes'!$C$1,'Annexe A1 Cours'!T4819,0,1,50)),0)</f>
        <v>0</v>
      </c>
      <c r="V4819" s="37">
        <f ca="1">IFERROR(OFFSET('Maximum minutes'!$C$1,T4819+1,-1+MATCH(G4819,OFFSET('Maximum minutes'!$C$1,T4819-1,0,1,50),0)),0)</f>
        <v>0</v>
      </c>
      <c r="W4819" s="38">
        <f t="shared" ca="1" si="150"/>
        <v>0</v>
      </c>
    </row>
    <row r="4820" spans="1:23" s="36" customFormat="1" ht="18.75">
      <c r="A4820" s="34"/>
      <c r="B4820" s="39"/>
      <c r="C4820" s="39"/>
      <c r="D4820" s="35"/>
      <c r="E4820" s="40"/>
      <c r="F4820" s="39"/>
      <c r="G4820" s="39"/>
      <c r="H4820" s="39"/>
      <c r="I4820" s="34"/>
      <c r="J4820" s="34"/>
      <c r="K4820" s="34"/>
      <c r="L4820" s="34"/>
      <c r="M4820" s="43" t="str">
        <f ca="1">IFERROR(OFFSET('Maximum minutes'!$C$1,T4820,MATCH(IF(G4820&lt;&gt;"",G4820,F4820),OFFSET('Maximum minutes'!$C$1,T4820-1,0,1,U4820+1),0)-1)*IF(OR(ISNUMBER(J4820),J4820="sans examen"),1,0)*IF(W4820&lt;MinDate,1,0),"")</f>
        <v/>
      </c>
      <c r="N4820" s="36">
        <f t="shared" ca="1" si="151"/>
        <v>0</v>
      </c>
      <c r="O4820" s="36" t="e">
        <f ca="1">LEFT(OFFSET(Lists!$Q$2,MATCH(E4820,Lists!$R$3:$R$19,0),0),4)</f>
        <v>#N/A</v>
      </c>
      <c r="P4820" s="36" t="e">
        <f ca="1">MATCH(O4820,Lists!$S$2:$S$640,1)</f>
        <v>#N/A</v>
      </c>
      <c r="Q4820" s="36" t="e">
        <f ca="1">MATCH(LEFT(OFFSET(Lists!$Q$2,MATCH(E4820,Lists!$R$3:$R$19,0)+1,0),4),Lists!$S$3:$S$640,1)</f>
        <v>#N/A</v>
      </c>
      <c r="R4820" s="36" t="e">
        <f ca="1">LEFT(OFFSET(Lists!$S$2,P4820-1+MATCH(F4820,OFFSET(Lists!$T$3,P4820-1,0,Q4820-P4820+1),0),0),6)</f>
        <v>#N/A</v>
      </c>
      <c r="S4820" s="36" t="e">
        <f ca="1">VLOOKUP(R4820,Lists!B:D,3,FALSE)</f>
        <v>#N/A</v>
      </c>
      <c r="T4820" s="36" t="str">
        <f>IF(F4820&lt;&gt;"",MATCH(R4820,'Maximum minutes'!B:B,0),"")</f>
        <v/>
      </c>
      <c r="U4820" s="36">
        <f ca="1">IF(F4820&lt;&gt;"",COUNTA(OFFSET('Maximum minutes'!$C$1,'Annexe A1 Cours'!T4820,0,1,50)),0)</f>
        <v>0</v>
      </c>
      <c r="V4820" s="37">
        <f ca="1">IFERROR(OFFSET('Maximum minutes'!$C$1,T4820+1,-1+MATCH(G4820,OFFSET('Maximum minutes'!$C$1,T4820-1,0,1,50),0)),0)</f>
        <v>0</v>
      </c>
      <c r="W4820" s="38">
        <f t="shared" ca="1" si="150"/>
        <v>0</v>
      </c>
    </row>
    <row r="4821" spans="1:23" s="36" customFormat="1" ht="18.75">
      <c r="A4821" s="34"/>
      <c r="B4821" s="39"/>
      <c r="C4821" s="39"/>
      <c r="D4821" s="35"/>
      <c r="E4821" s="40"/>
      <c r="F4821" s="39"/>
      <c r="G4821" s="39"/>
      <c r="H4821" s="39"/>
      <c r="I4821" s="34"/>
      <c r="J4821" s="34"/>
      <c r="K4821" s="34"/>
      <c r="L4821" s="34"/>
      <c r="M4821" s="43" t="str">
        <f ca="1">IFERROR(OFFSET('Maximum minutes'!$C$1,T4821,MATCH(IF(G4821&lt;&gt;"",G4821,F4821),OFFSET('Maximum minutes'!$C$1,T4821-1,0,1,U4821+1),0)-1)*IF(OR(ISNUMBER(J4821),J4821="sans examen"),1,0)*IF(W4821&lt;MinDate,1,0),"")</f>
        <v/>
      </c>
      <c r="N4821" s="36">
        <f t="shared" ca="1" si="151"/>
        <v>0</v>
      </c>
      <c r="O4821" s="36" t="e">
        <f ca="1">LEFT(OFFSET(Lists!$Q$2,MATCH(E4821,Lists!$R$3:$R$19,0),0),4)</f>
        <v>#N/A</v>
      </c>
      <c r="P4821" s="36" t="e">
        <f ca="1">MATCH(O4821,Lists!$S$2:$S$640,1)</f>
        <v>#N/A</v>
      </c>
      <c r="Q4821" s="36" t="e">
        <f ca="1">MATCH(LEFT(OFFSET(Lists!$Q$2,MATCH(E4821,Lists!$R$3:$R$19,0)+1,0),4),Lists!$S$3:$S$640,1)</f>
        <v>#N/A</v>
      </c>
      <c r="R4821" s="36" t="e">
        <f ca="1">LEFT(OFFSET(Lists!$S$2,P4821-1+MATCH(F4821,OFFSET(Lists!$T$3,P4821-1,0,Q4821-P4821+1),0),0),6)</f>
        <v>#N/A</v>
      </c>
      <c r="S4821" s="36" t="e">
        <f ca="1">VLOOKUP(R4821,Lists!B:D,3,FALSE)</f>
        <v>#N/A</v>
      </c>
      <c r="T4821" s="36" t="str">
        <f>IF(F4821&lt;&gt;"",MATCH(R4821,'Maximum minutes'!B:B,0),"")</f>
        <v/>
      </c>
      <c r="U4821" s="36">
        <f ca="1">IF(F4821&lt;&gt;"",COUNTA(OFFSET('Maximum minutes'!$C$1,'Annexe A1 Cours'!T4821,0,1,50)),0)</f>
        <v>0</v>
      </c>
      <c r="V4821" s="37">
        <f ca="1">IFERROR(OFFSET('Maximum minutes'!$C$1,T4821+1,-1+MATCH(G4821,OFFSET('Maximum minutes'!$C$1,T4821-1,0,1,50),0)),0)</f>
        <v>0</v>
      </c>
      <c r="W4821" s="38">
        <f t="shared" ca="1" si="150"/>
        <v>0</v>
      </c>
    </row>
    <row r="4822" spans="1:23" s="36" customFormat="1" ht="18.75">
      <c r="A4822" s="34"/>
      <c r="B4822" s="39"/>
      <c r="C4822" s="39"/>
      <c r="D4822" s="35"/>
      <c r="E4822" s="40"/>
      <c r="F4822" s="39"/>
      <c r="G4822" s="39"/>
      <c r="H4822" s="39"/>
      <c r="I4822" s="34"/>
      <c r="J4822" s="34"/>
      <c r="K4822" s="34"/>
      <c r="L4822" s="34"/>
      <c r="M4822" s="43" t="str">
        <f ca="1">IFERROR(OFFSET('Maximum minutes'!$C$1,T4822,MATCH(IF(G4822&lt;&gt;"",G4822,F4822),OFFSET('Maximum minutes'!$C$1,T4822-1,0,1,U4822+1),0)-1)*IF(OR(ISNUMBER(J4822),J4822="sans examen"),1,0)*IF(W4822&lt;MinDate,1,0),"")</f>
        <v/>
      </c>
      <c r="N4822" s="36">
        <f t="shared" ca="1" si="151"/>
        <v>0</v>
      </c>
      <c r="O4822" s="36" t="e">
        <f ca="1">LEFT(OFFSET(Lists!$Q$2,MATCH(E4822,Lists!$R$3:$R$19,0),0),4)</f>
        <v>#N/A</v>
      </c>
      <c r="P4822" s="36" t="e">
        <f ca="1">MATCH(O4822,Lists!$S$2:$S$640,1)</f>
        <v>#N/A</v>
      </c>
      <c r="Q4822" s="36" t="e">
        <f ca="1">MATCH(LEFT(OFFSET(Lists!$Q$2,MATCH(E4822,Lists!$R$3:$R$19,0)+1,0),4),Lists!$S$3:$S$640,1)</f>
        <v>#N/A</v>
      </c>
      <c r="R4822" s="36" t="e">
        <f ca="1">LEFT(OFFSET(Lists!$S$2,P4822-1+MATCH(F4822,OFFSET(Lists!$T$3,P4822-1,0,Q4822-P4822+1),0),0),6)</f>
        <v>#N/A</v>
      </c>
      <c r="S4822" s="36" t="e">
        <f ca="1">VLOOKUP(R4822,Lists!B:D,3,FALSE)</f>
        <v>#N/A</v>
      </c>
      <c r="T4822" s="36" t="str">
        <f>IF(F4822&lt;&gt;"",MATCH(R4822,'Maximum minutes'!B:B,0),"")</f>
        <v/>
      </c>
      <c r="U4822" s="36">
        <f ca="1">IF(F4822&lt;&gt;"",COUNTA(OFFSET('Maximum minutes'!$C$1,'Annexe A1 Cours'!T4822,0,1,50)),0)</f>
        <v>0</v>
      </c>
      <c r="V4822" s="37">
        <f ca="1">IFERROR(OFFSET('Maximum minutes'!$C$1,T4822+1,-1+MATCH(G4822,OFFSET('Maximum minutes'!$C$1,T4822-1,0,1,50),0)),0)</f>
        <v>0</v>
      </c>
      <c r="W4822" s="38">
        <f t="shared" ca="1" si="150"/>
        <v>0</v>
      </c>
    </row>
    <row r="4823" spans="1:23" s="36" customFormat="1" ht="18.75">
      <c r="A4823" s="34"/>
      <c r="B4823" s="39"/>
      <c r="C4823" s="39"/>
      <c r="D4823" s="35"/>
      <c r="E4823" s="40"/>
      <c r="F4823" s="39"/>
      <c r="G4823" s="39"/>
      <c r="H4823" s="39"/>
      <c r="I4823" s="34"/>
      <c r="J4823" s="34"/>
      <c r="K4823" s="34"/>
      <c r="L4823" s="34"/>
      <c r="M4823" s="43" t="str">
        <f ca="1">IFERROR(OFFSET('Maximum minutes'!$C$1,T4823,MATCH(IF(G4823&lt;&gt;"",G4823,F4823),OFFSET('Maximum minutes'!$C$1,T4823-1,0,1,U4823+1),0)-1)*IF(OR(ISNUMBER(J4823),J4823="sans examen"),1,0)*IF(W4823&lt;MinDate,1,0),"")</f>
        <v/>
      </c>
      <c r="N4823" s="36">
        <f t="shared" ca="1" si="151"/>
        <v>0</v>
      </c>
      <c r="O4823" s="36" t="e">
        <f ca="1">LEFT(OFFSET(Lists!$Q$2,MATCH(E4823,Lists!$R$3:$R$19,0),0),4)</f>
        <v>#N/A</v>
      </c>
      <c r="P4823" s="36" t="e">
        <f ca="1">MATCH(O4823,Lists!$S$2:$S$640,1)</f>
        <v>#N/A</v>
      </c>
      <c r="Q4823" s="36" t="e">
        <f ca="1">MATCH(LEFT(OFFSET(Lists!$Q$2,MATCH(E4823,Lists!$R$3:$R$19,0)+1,0),4),Lists!$S$3:$S$640,1)</f>
        <v>#N/A</v>
      </c>
      <c r="R4823" s="36" t="e">
        <f ca="1">LEFT(OFFSET(Lists!$S$2,P4823-1+MATCH(F4823,OFFSET(Lists!$T$3,P4823-1,0,Q4823-P4823+1),0),0),6)</f>
        <v>#N/A</v>
      </c>
      <c r="S4823" s="36" t="e">
        <f ca="1">VLOOKUP(R4823,Lists!B:D,3,FALSE)</f>
        <v>#N/A</v>
      </c>
      <c r="T4823" s="36" t="str">
        <f>IF(F4823&lt;&gt;"",MATCH(R4823,'Maximum minutes'!B:B,0),"")</f>
        <v/>
      </c>
      <c r="U4823" s="36">
        <f ca="1">IF(F4823&lt;&gt;"",COUNTA(OFFSET('Maximum minutes'!$C$1,'Annexe A1 Cours'!T4823,0,1,50)),0)</f>
        <v>0</v>
      </c>
      <c r="V4823" s="37">
        <f ca="1">IFERROR(OFFSET('Maximum minutes'!$C$1,T4823+1,-1+MATCH(G4823,OFFSET('Maximum minutes'!$C$1,T4823-1,0,1,50),0)),0)</f>
        <v>0</v>
      </c>
      <c r="W4823" s="38">
        <f t="shared" ca="1" si="150"/>
        <v>0</v>
      </c>
    </row>
    <row r="4824" spans="1:23" s="36" customFormat="1" ht="18.75">
      <c r="A4824" s="34"/>
      <c r="B4824" s="39"/>
      <c r="C4824" s="39"/>
      <c r="D4824" s="35"/>
      <c r="E4824" s="40"/>
      <c r="F4824" s="39"/>
      <c r="G4824" s="39"/>
      <c r="H4824" s="39"/>
      <c r="I4824" s="34"/>
      <c r="J4824" s="34"/>
      <c r="K4824" s="34"/>
      <c r="L4824" s="34"/>
      <c r="M4824" s="43" t="str">
        <f ca="1">IFERROR(OFFSET('Maximum minutes'!$C$1,T4824,MATCH(IF(G4824&lt;&gt;"",G4824,F4824),OFFSET('Maximum minutes'!$C$1,T4824-1,0,1,U4824+1),0)-1)*IF(OR(ISNUMBER(J4824),J4824="sans examen"),1,0)*IF(W4824&lt;MinDate,1,0),"")</f>
        <v/>
      </c>
      <c r="N4824" s="36">
        <f t="shared" ca="1" si="151"/>
        <v>0</v>
      </c>
      <c r="O4824" s="36" t="e">
        <f ca="1">LEFT(OFFSET(Lists!$Q$2,MATCH(E4824,Lists!$R$3:$R$19,0),0),4)</f>
        <v>#N/A</v>
      </c>
      <c r="P4824" s="36" t="e">
        <f ca="1">MATCH(O4824,Lists!$S$2:$S$640,1)</f>
        <v>#N/A</v>
      </c>
      <c r="Q4824" s="36" t="e">
        <f ca="1">MATCH(LEFT(OFFSET(Lists!$Q$2,MATCH(E4824,Lists!$R$3:$R$19,0)+1,0),4),Lists!$S$3:$S$640,1)</f>
        <v>#N/A</v>
      </c>
      <c r="R4824" s="36" t="e">
        <f ca="1">LEFT(OFFSET(Lists!$S$2,P4824-1+MATCH(F4824,OFFSET(Lists!$T$3,P4824-1,0,Q4824-P4824+1),0),0),6)</f>
        <v>#N/A</v>
      </c>
      <c r="S4824" s="36" t="e">
        <f ca="1">VLOOKUP(R4824,Lists!B:D,3,FALSE)</f>
        <v>#N/A</v>
      </c>
      <c r="T4824" s="36" t="str">
        <f>IF(F4824&lt;&gt;"",MATCH(R4824,'Maximum minutes'!B:B,0),"")</f>
        <v/>
      </c>
      <c r="U4824" s="36">
        <f ca="1">IF(F4824&lt;&gt;"",COUNTA(OFFSET('Maximum minutes'!$C$1,'Annexe A1 Cours'!T4824,0,1,50)),0)</f>
        <v>0</v>
      </c>
      <c r="V4824" s="37">
        <f ca="1">IFERROR(OFFSET('Maximum minutes'!$C$1,T4824+1,-1+MATCH(G4824,OFFSET('Maximum minutes'!$C$1,T4824-1,0,1,50),0)),0)</f>
        <v>0</v>
      </c>
      <c r="W4824" s="38">
        <f t="shared" ca="1" si="150"/>
        <v>0</v>
      </c>
    </row>
    <row r="4825" spans="1:23" s="36" customFormat="1" ht="18.75">
      <c r="A4825" s="34"/>
      <c r="B4825" s="39"/>
      <c r="C4825" s="39"/>
      <c r="D4825" s="35"/>
      <c r="E4825" s="40"/>
      <c r="F4825" s="39"/>
      <c r="G4825" s="39"/>
      <c r="H4825" s="39"/>
      <c r="I4825" s="34"/>
      <c r="J4825" s="34"/>
      <c r="K4825" s="34"/>
      <c r="L4825" s="34"/>
      <c r="M4825" s="43" t="str">
        <f ca="1">IFERROR(OFFSET('Maximum minutes'!$C$1,T4825,MATCH(IF(G4825&lt;&gt;"",G4825,F4825),OFFSET('Maximum minutes'!$C$1,T4825-1,0,1,U4825+1),0)-1)*IF(OR(ISNUMBER(J4825),J4825="sans examen"),1,0)*IF(W4825&lt;MinDate,1,0),"")</f>
        <v/>
      </c>
      <c r="N4825" s="36">
        <f t="shared" ca="1" si="151"/>
        <v>0</v>
      </c>
      <c r="O4825" s="36" t="e">
        <f ca="1">LEFT(OFFSET(Lists!$Q$2,MATCH(E4825,Lists!$R$3:$R$19,0),0),4)</f>
        <v>#N/A</v>
      </c>
      <c r="P4825" s="36" t="e">
        <f ca="1">MATCH(O4825,Lists!$S$2:$S$640,1)</f>
        <v>#N/A</v>
      </c>
      <c r="Q4825" s="36" t="e">
        <f ca="1">MATCH(LEFT(OFFSET(Lists!$Q$2,MATCH(E4825,Lists!$R$3:$R$19,0)+1,0),4),Lists!$S$3:$S$640,1)</f>
        <v>#N/A</v>
      </c>
      <c r="R4825" s="36" t="e">
        <f ca="1">LEFT(OFFSET(Lists!$S$2,P4825-1+MATCH(F4825,OFFSET(Lists!$T$3,P4825-1,0,Q4825-P4825+1),0),0),6)</f>
        <v>#N/A</v>
      </c>
      <c r="S4825" s="36" t="e">
        <f ca="1">VLOOKUP(R4825,Lists!B:D,3,FALSE)</f>
        <v>#N/A</v>
      </c>
      <c r="T4825" s="36" t="str">
        <f>IF(F4825&lt;&gt;"",MATCH(R4825,'Maximum minutes'!B:B,0),"")</f>
        <v/>
      </c>
      <c r="U4825" s="36">
        <f ca="1">IF(F4825&lt;&gt;"",COUNTA(OFFSET('Maximum minutes'!$C$1,'Annexe A1 Cours'!T4825,0,1,50)),0)</f>
        <v>0</v>
      </c>
      <c r="V4825" s="37">
        <f ca="1">IFERROR(OFFSET('Maximum minutes'!$C$1,T4825+1,-1+MATCH(G4825,OFFSET('Maximum minutes'!$C$1,T4825-1,0,1,50),0)),0)</f>
        <v>0</v>
      </c>
      <c r="W4825" s="38">
        <f t="shared" ca="1" si="150"/>
        <v>0</v>
      </c>
    </row>
    <row r="4826" spans="1:23" s="36" customFormat="1" ht="18.75">
      <c r="A4826" s="34"/>
      <c r="B4826" s="39"/>
      <c r="C4826" s="39"/>
      <c r="D4826" s="35"/>
      <c r="E4826" s="40"/>
      <c r="F4826" s="39"/>
      <c r="G4826" s="39"/>
      <c r="H4826" s="39"/>
      <c r="I4826" s="34"/>
      <c r="J4826" s="34"/>
      <c r="K4826" s="34"/>
      <c r="L4826" s="34"/>
      <c r="M4826" s="43" t="str">
        <f ca="1">IFERROR(OFFSET('Maximum minutes'!$C$1,T4826,MATCH(IF(G4826&lt;&gt;"",G4826,F4826),OFFSET('Maximum minutes'!$C$1,T4826-1,0,1,U4826+1),0)-1)*IF(OR(ISNUMBER(J4826),J4826="sans examen"),1,0)*IF(W4826&lt;MinDate,1,0),"")</f>
        <v/>
      </c>
      <c r="N4826" s="36">
        <f t="shared" ca="1" si="151"/>
        <v>0</v>
      </c>
      <c r="O4826" s="36" t="e">
        <f ca="1">LEFT(OFFSET(Lists!$Q$2,MATCH(E4826,Lists!$R$3:$R$19,0),0),4)</f>
        <v>#N/A</v>
      </c>
      <c r="P4826" s="36" t="e">
        <f ca="1">MATCH(O4826,Lists!$S$2:$S$640,1)</f>
        <v>#N/A</v>
      </c>
      <c r="Q4826" s="36" t="e">
        <f ca="1">MATCH(LEFT(OFFSET(Lists!$Q$2,MATCH(E4826,Lists!$R$3:$R$19,0)+1,0),4),Lists!$S$3:$S$640,1)</f>
        <v>#N/A</v>
      </c>
      <c r="R4826" s="36" t="e">
        <f ca="1">LEFT(OFFSET(Lists!$S$2,P4826-1+MATCH(F4826,OFFSET(Lists!$T$3,P4826-1,0,Q4826-P4826+1),0),0),6)</f>
        <v>#N/A</v>
      </c>
      <c r="S4826" s="36" t="e">
        <f ca="1">VLOOKUP(R4826,Lists!B:D,3,FALSE)</f>
        <v>#N/A</v>
      </c>
      <c r="T4826" s="36" t="str">
        <f>IF(F4826&lt;&gt;"",MATCH(R4826,'Maximum minutes'!B:B,0),"")</f>
        <v/>
      </c>
      <c r="U4826" s="36">
        <f ca="1">IF(F4826&lt;&gt;"",COUNTA(OFFSET('Maximum minutes'!$C$1,'Annexe A1 Cours'!T4826,0,1,50)),0)</f>
        <v>0</v>
      </c>
      <c r="V4826" s="37">
        <f ca="1">IFERROR(OFFSET('Maximum minutes'!$C$1,T4826+1,-1+MATCH(G4826,OFFSET('Maximum minutes'!$C$1,T4826-1,0,1,50),0)),0)</f>
        <v>0</v>
      </c>
      <c r="W4826" s="38">
        <f t="shared" ca="1" si="150"/>
        <v>0</v>
      </c>
    </row>
    <row r="4827" spans="1:23" s="36" customFormat="1" ht="18.75">
      <c r="A4827" s="34"/>
      <c r="B4827" s="39"/>
      <c r="C4827" s="39"/>
      <c r="D4827" s="35"/>
      <c r="E4827" s="40"/>
      <c r="F4827" s="39"/>
      <c r="G4827" s="39"/>
      <c r="H4827" s="39"/>
      <c r="I4827" s="34"/>
      <c r="J4827" s="34"/>
      <c r="K4827" s="34"/>
      <c r="L4827" s="34"/>
      <c r="M4827" s="43" t="str">
        <f ca="1">IFERROR(OFFSET('Maximum minutes'!$C$1,T4827,MATCH(IF(G4827&lt;&gt;"",G4827,F4827),OFFSET('Maximum minutes'!$C$1,T4827-1,0,1,U4827+1),0)-1)*IF(OR(ISNUMBER(J4827),J4827="sans examen"),1,0)*IF(W4827&lt;MinDate,1,0),"")</f>
        <v/>
      </c>
      <c r="N4827" s="36">
        <f t="shared" ca="1" si="151"/>
        <v>0</v>
      </c>
      <c r="O4827" s="36" t="e">
        <f ca="1">LEFT(OFFSET(Lists!$Q$2,MATCH(E4827,Lists!$R$3:$R$19,0),0),4)</f>
        <v>#N/A</v>
      </c>
      <c r="P4827" s="36" t="e">
        <f ca="1">MATCH(O4827,Lists!$S$2:$S$640,1)</f>
        <v>#N/A</v>
      </c>
      <c r="Q4827" s="36" t="e">
        <f ca="1">MATCH(LEFT(OFFSET(Lists!$Q$2,MATCH(E4827,Lists!$R$3:$R$19,0)+1,0),4),Lists!$S$3:$S$640,1)</f>
        <v>#N/A</v>
      </c>
      <c r="R4827" s="36" t="e">
        <f ca="1">LEFT(OFFSET(Lists!$S$2,P4827-1+MATCH(F4827,OFFSET(Lists!$T$3,P4827-1,0,Q4827-P4827+1),0),0),6)</f>
        <v>#N/A</v>
      </c>
      <c r="S4827" s="36" t="e">
        <f ca="1">VLOOKUP(R4827,Lists!B:D,3,FALSE)</f>
        <v>#N/A</v>
      </c>
      <c r="T4827" s="36" t="str">
        <f>IF(F4827&lt;&gt;"",MATCH(R4827,'Maximum minutes'!B:B,0),"")</f>
        <v/>
      </c>
      <c r="U4827" s="36">
        <f ca="1">IF(F4827&lt;&gt;"",COUNTA(OFFSET('Maximum minutes'!$C$1,'Annexe A1 Cours'!T4827,0,1,50)),0)</f>
        <v>0</v>
      </c>
      <c r="V4827" s="37">
        <f ca="1">IFERROR(OFFSET('Maximum minutes'!$C$1,T4827+1,-1+MATCH(G4827,OFFSET('Maximum minutes'!$C$1,T4827-1,0,1,50),0)),0)</f>
        <v>0</v>
      </c>
      <c r="W4827" s="38">
        <f t="shared" ca="1" si="150"/>
        <v>0</v>
      </c>
    </row>
    <row r="4828" spans="1:23" s="36" customFormat="1" ht="18.75">
      <c r="A4828" s="34"/>
      <c r="B4828" s="39"/>
      <c r="C4828" s="39"/>
      <c r="D4828" s="35"/>
      <c r="E4828" s="40"/>
      <c r="F4828" s="39"/>
      <c r="G4828" s="39"/>
      <c r="H4828" s="39"/>
      <c r="I4828" s="34"/>
      <c r="J4828" s="34"/>
      <c r="K4828" s="34"/>
      <c r="L4828" s="34"/>
      <c r="M4828" s="43" t="str">
        <f ca="1">IFERROR(OFFSET('Maximum minutes'!$C$1,T4828,MATCH(IF(G4828&lt;&gt;"",G4828,F4828),OFFSET('Maximum minutes'!$C$1,T4828-1,0,1,U4828+1),0)-1)*IF(OR(ISNUMBER(J4828),J4828="sans examen"),1,0)*IF(W4828&lt;MinDate,1,0),"")</f>
        <v/>
      </c>
      <c r="N4828" s="36">
        <f t="shared" ca="1" si="151"/>
        <v>0</v>
      </c>
      <c r="O4828" s="36" t="e">
        <f ca="1">LEFT(OFFSET(Lists!$Q$2,MATCH(E4828,Lists!$R$3:$R$19,0),0),4)</f>
        <v>#N/A</v>
      </c>
      <c r="P4828" s="36" t="e">
        <f ca="1">MATCH(O4828,Lists!$S$2:$S$640,1)</f>
        <v>#N/A</v>
      </c>
      <c r="Q4828" s="36" t="e">
        <f ca="1">MATCH(LEFT(OFFSET(Lists!$Q$2,MATCH(E4828,Lists!$R$3:$R$19,0)+1,0),4),Lists!$S$3:$S$640,1)</f>
        <v>#N/A</v>
      </c>
      <c r="R4828" s="36" t="e">
        <f ca="1">LEFT(OFFSET(Lists!$S$2,P4828-1+MATCH(F4828,OFFSET(Lists!$T$3,P4828-1,0,Q4828-P4828+1),0),0),6)</f>
        <v>#N/A</v>
      </c>
      <c r="S4828" s="36" t="e">
        <f ca="1">VLOOKUP(R4828,Lists!B:D,3,FALSE)</f>
        <v>#N/A</v>
      </c>
      <c r="T4828" s="36" t="str">
        <f>IF(F4828&lt;&gt;"",MATCH(R4828,'Maximum minutes'!B:B,0),"")</f>
        <v/>
      </c>
      <c r="U4828" s="36">
        <f ca="1">IF(F4828&lt;&gt;"",COUNTA(OFFSET('Maximum minutes'!$C$1,'Annexe A1 Cours'!T4828,0,1,50)),0)</f>
        <v>0</v>
      </c>
      <c r="V4828" s="37">
        <f ca="1">IFERROR(OFFSET('Maximum minutes'!$C$1,T4828+1,-1+MATCH(G4828,OFFSET('Maximum minutes'!$C$1,T4828-1,0,1,50),0)),0)</f>
        <v>0</v>
      </c>
      <c r="W4828" s="38">
        <f t="shared" ca="1" si="150"/>
        <v>0</v>
      </c>
    </row>
    <row r="4829" spans="1:23" s="36" customFormat="1" ht="18.75">
      <c r="A4829" s="34"/>
      <c r="B4829" s="39"/>
      <c r="C4829" s="39"/>
      <c r="D4829" s="35"/>
      <c r="E4829" s="40"/>
      <c r="F4829" s="39"/>
      <c r="G4829" s="39"/>
      <c r="H4829" s="39"/>
      <c r="I4829" s="34"/>
      <c r="J4829" s="34"/>
      <c r="K4829" s="34"/>
      <c r="L4829" s="34"/>
      <c r="M4829" s="43" t="str">
        <f ca="1">IFERROR(OFFSET('Maximum minutes'!$C$1,T4829,MATCH(IF(G4829&lt;&gt;"",G4829,F4829),OFFSET('Maximum minutes'!$C$1,T4829-1,0,1,U4829+1),0)-1)*IF(OR(ISNUMBER(J4829),J4829="sans examen"),1,0)*IF(W4829&lt;MinDate,1,0),"")</f>
        <v/>
      </c>
      <c r="N4829" s="36">
        <f t="shared" ca="1" si="151"/>
        <v>0</v>
      </c>
      <c r="O4829" s="36" t="e">
        <f ca="1">LEFT(OFFSET(Lists!$Q$2,MATCH(E4829,Lists!$R$3:$R$19,0),0),4)</f>
        <v>#N/A</v>
      </c>
      <c r="P4829" s="36" t="e">
        <f ca="1">MATCH(O4829,Lists!$S$2:$S$640,1)</f>
        <v>#N/A</v>
      </c>
      <c r="Q4829" s="36" t="e">
        <f ca="1">MATCH(LEFT(OFFSET(Lists!$Q$2,MATCH(E4829,Lists!$R$3:$R$19,0)+1,0),4),Lists!$S$3:$S$640,1)</f>
        <v>#N/A</v>
      </c>
      <c r="R4829" s="36" t="e">
        <f ca="1">LEFT(OFFSET(Lists!$S$2,P4829-1+MATCH(F4829,OFFSET(Lists!$T$3,P4829-1,0,Q4829-P4829+1),0),0),6)</f>
        <v>#N/A</v>
      </c>
      <c r="S4829" s="36" t="e">
        <f ca="1">VLOOKUP(R4829,Lists!B:D,3,FALSE)</f>
        <v>#N/A</v>
      </c>
      <c r="T4829" s="36" t="str">
        <f>IF(F4829&lt;&gt;"",MATCH(R4829,'Maximum minutes'!B:B,0),"")</f>
        <v/>
      </c>
      <c r="U4829" s="36">
        <f ca="1">IF(F4829&lt;&gt;"",COUNTA(OFFSET('Maximum minutes'!$C$1,'Annexe A1 Cours'!T4829,0,1,50)),0)</f>
        <v>0</v>
      </c>
      <c r="V4829" s="37">
        <f ca="1">IFERROR(OFFSET('Maximum minutes'!$C$1,T4829+1,-1+MATCH(G4829,OFFSET('Maximum minutes'!$C$1,T4829-1,0,1,50),0)),0)</f>
        <v>0</v>
      </c>
      <c r="W4829" s="38">
        <f t="shared" ca="1" si="150"/>
        <v>0</v>
      </c>
    </row>
    <row r="4830" spans="1:23" s="36" customFormat="1" ht="18.75">
      <c r="A4830" s="34"/>
      <c r="B4830" s="39"/>
      <c r="C4830" s="39"/>
      <c r="D4830" s="35"/>
      <c r="E4830" s="40"/>
      <c r="F4830" s="39"/>
      <c r="G4830" s="39"/>
      <c r="H4830" s="39"/>
      <c r="I4830" s="34"/>
      <c r="J4830" s="34"/>
      <c r="K4830" s="34"/>
      <c r="L4830" s="34"/>
      <c r="M4830" s="43" t="str">
        <f ca="1">IFERROR(OFFSET('Maximum minutes'!$C$1,T4830,MATCH(IF(G4830&lt;&gt;"",G4830,F4830),OFFSET('Maximum minutes'!$C$1,T4830-1,0,1,U4830+1),0)-1)*IF(OR(ISNUMBER(J4830),J4830="sans examen"),1,0)*IF(W4830&lt;MinDate,1,0),"")</f>
        <v/>
      </c>
      <c r="N4830" s="36">
        <f t="shared" ca="1" si="151"/>
        <v>0</v>
      </c>
      <c r="O4830" s="36" t="e">
        <f ca="1">LEFT(OFFSET(Lists!$Q$2,MATCH(E4830,Lists!$R$3:$R$19,0),0),4)</f>
        <v>#N/A</v>
      </c>
      <c r="P4830" s="36" t="e">
        <f ca="1">MATCH(O4830,Lists!$S$2:$S$640,1)</f>
        <v>#N/A</v>
      </c>
      <c r="Q4830" s="36" t="e">
        <f ca="1">MATCH(LEFT(OFFSET(Lists!$Q$2,MATCH(E4830,Lists!$R$3:$R$19,0)+1,0),4),Lists!$S$3:$S$640,1)</f>
        <v>#N/A</v>
      </c>
      <c r="R4830" s="36" t="e">
        <f ca="1">LEFT(OFFSET(Lists!$S$2,P4830-1+MATCH(F4830,OFFSET(Lists!$T$3,P4830-1,0,Q4830-P4830+1),0),0),6)</f>
        <v>#N/A</v>
      </c>
      <c r="S4830" s="36" t="e">
        <f ca="1">VLOOKUP(R4830,Lists!B:D,3,FALSE)</f>
        <v>#N/A</v>
      </c>
      <c r="T4830" s="36" t="str">
        <f>IF(F4830&lt;&gt;"",MATCH(R4830,'Maximum minutes'!B:B,0),"")</f>
        <v/>
      </c>
      <c r="U4830" s="36">
        <f ca="1">IF(F4830&lt;&gt;"",COUNTA(OFFSET('Maximum minutes'!$C$1,'Annexe A1 Cours'!T4830,0,1,50)),0)</f>
        <v>0</v>
      </c>
      <c r="V4830" s="37">
        <f ca="1">IFERROR(OFFSET('Maximum minutes'!$C$1,T4830+1,-1+MATCH(G4830,OFFSET('Maximum minutes'!$C$1,T4830-1,0,1,50),0)),0)</f>
        <v>0</v>
      </c>
      <c r="W4830" s="38">
        <f t="shared" ca="1" si="150"/>
        <v>0</v>
      </c>
    </row>
    <row r="4831" spans="1:23" s="36" customFormat="1" ht="18.75">
      <c r="A4831" s="34"/>
      <c r="B4831" s="39"/>
      <c r="C4831" s="39"/>
      <c r="D4831" s="35"/>
      <c r="E4831" s="40"/>
      <c r="F4831" s="39"/>
      <c r="G4831" s="39"/>
      <c r="H4831" s="39"/>
      <c r="I4831" s="34"/>
      <c r="J4831" s="34"/>
      <c r="K4831" s="34"/>
      <c r="L4831" s="34"/>
      <c r="M4831" s="43" t="str">
        <f ca="1">IFERROR(OFFSET('Maximum minutes'!$C$1,T4831,MATCH(IF(G4831&lt;&gt;"",G4831,F4831),OFFSET('Maximum minutes'!$C$1,T4831-1,0,1,U4831+1),0)-1)*IF(OR(ISNUMBER(J4831),J4831="sans examen"),1,0)*IF(W4831&lt;MinDate,1,0),"")</f>
        <v/>
      </c>
      <c r="N4831" s="36">
        <f t="shared" ca="1" si="151"/>
        <v>0</v>
      </c>
      <c r="O4831" s="36" t="e">
        <f ca="1">LEFT(OFFSET(Lists!$Q$2,MATCH(E4831,Lists!$R$3:$R$19,0),0),4)</f>
        <v>#N/A</v>
      </c>
      <c r="P4831" s="36" t="e">
        <f ca="1">MATCH(O4831,Lists!$S$2:$S$640,1)</f>
        <v>#N/A</v>
      </c>
      <c r="Q4831" s="36" t="e">
        <f ca="1">MATCH(LEFT(OFFSET(Lists!$Q$2,MATCH(E4831,Lists!$R$3:$R$19,0)+1,0),4),Lists!$S$3:$S$640,1)</f>
        <v>#N/A</v>
      </c>
      <c r="R4831" s="36" t="e">
        <f ca="1">LEFT(OFFSET(Lists!$S$2,P4831-1+MATCH(F4831,OFFSET(Lists!$T$3,P4831-1,0,Q4831-P4831+1),0),0),6)</f>
        <v>#N/A</v>
      </c>
      <c r="S4831" s="36" t="e">
        <f ca="1">VLOOKUP(R4831,Lists!B:D,3,FALSE)</f>
        <v>#N/A</v>
      </c>
      <c r="T4831" s="36" t="str">
        <f>IF(F4831&lt;&gt;"",MATCH(R4831,'Maximum minutes'!B:B,0),"")</f>
        <v/>
      </c>
      <c r="U4831" s="36">
        <f ca="1">IF(F4831&lt;&gt;"",COUNTA(OFFSET('Maximum minutes'!$C$1,'Annexe A1 Cours'!T4831,0,1,50)),0)</f>
        <v>0</v>
      </c>
      <c r="V4831" s="37">
        <f ca="1">IFERROR(OFFSET('Maximum minutes'!$C$1,T4831+1,-1+MATCH(G4831,OFFSET('Maximum minutes'!$C$1,T4831-1,0,1,50),0)),0)</f>
        <v>0</v>
      </c>
      <c r="W4831" s="38">
        <f t="shared" ca="1" si="150"/>
        <v>0</v>
      </c>
    </row>
    <row r="4832" spans="1:23" s="36" customFormat="1" ht="18.75">
      <c r="A4832" s="34"/>
      <c r="B4832" s="39"/>
      <c r="C4832" s="39"/>
      <c r="D4832" s="35"/>
      <c r="E4832" s="40"/>
      <c r="F4832" s="39"/>
      <c r="G4832" s="39"/>
      <c r="H4832" s="39"/>
      <c r="I4832" s="34"/>
      <c r="J4832" s="34"/>
      <c r="K4832" s="34"/>
      <c r="L4832" s="34"/>
      <c r="M4832" s="43" t="str">
        <f ca="1">IFERROR(OFFSET('Maximum minutes'!$C$1,T4832,MATCH(IF(G4832&lt;&gt;"",G4832,F4832),OFFSET('Maximum minutes'!$C$1,T4832-1,0,1,U4832+1),0)-1)*IF(OR(ISNUMBER(J4832),J4832="sans examen"),1,0)*IF(W4832&lt;MinDate,1,0),"")</f>
        <v/>
      </c>
      <c r="N4832" s="36">
        <f t="shared" ca="1" si="151"/>
        <v>0</v>
      </c>
      <c r="O4832" s="36" t="e">
        <f ca="1">LEFT(OFFSET(Lists!$Q$2,MATCH(E4832,Lists!$R$3:$R$19,0),0),4)</f>
        <v>#N/A</v>
      </c>
      <c r="P4832" s="36" t="e">
        <f ca="1">MATCH(O4832,Lists!$S$2:$S$640,1)</f>
        <v>#N/A</v>
      </c>
      <c r="Q4832" s="36" t="e">
        <f ca="1">MATCH(LEFT(OFFSET(Lists!$Q$2,MATCH(E4832,Lists!$R$3:$R$19,0)+1,0),4),Lists!$S$3:$S$640,1)</f>
        <v>#N/A</v>
      </c>
      <c r="R4832" s="36" t="e">
        <f ca="1">LEFT(OFFSET(Lists!$S$2,P4832-1+MATCH(F4832,OFFSET(Lists!$T$3,P4832-1,0,Q4832-P4832+1),0),0),6)</f>
        <v>#N/A</v>
      </c>
      <c r="S4832" s="36" t="e">
        <f ca="1">VLOOKUP(R4832,Lists!B:D,3,FALSE)</f>
        <v>#N/A</v>
      </c>
      <c r="T4832" s="36" t="str">
        <f>IF(F4832&lt;&gt;"",MATCH(R4832,'Maximum minutes'!B:B,0),"")</f>
        <v/>
      </c>
      <c r="U4832" s="36">
        <f ca="1">IF(F4832&lt;&gt;"",COUNTA(OFFSET('Maximum minutes'!$C$1,'Annexe A1 Cours'!T4832,0,1,50)),0)</f>
        <v>0</v>
      </c>
      <c r="V4832" s="37">
        <f ca="1">IFERROR(OFFSET('Maximum minutes'!$C$1,T4832+1,-1+MATCH(G4832,OFFSET('Maximum minutes'!$C$1,T4832-1,0,1,50),0)),0)</f>
        <v>0</v>
      </c>
      <c r="W4832" s="38">
        <f t="shared" ca="1" si="150"/>
        <v>0</v>
      </c>
    </row>
    <row r="4833" spans="1:23" s="36" customFormat="1" ht="18.75">
      <c r="A4833" s="34"/>
      <c r="B4833" s="39"/>
      <c r="C4833" s="39"/>
      <c r="D4833" s="35"/>
      <c r="E4833" s="40"/>
      <c r="F4833" s="39"/>
      <c r="G4833" s="39"/>
      <c r="H4833" s="39"/>
      <c r="I4833" s="34"/>
      <c r="J4833" s="34"/>
      <c r="K4833" s="34"/>
      <c r="L4833" s="34"/>
      <c r="M4833" s="43" t="str">
        <f ca="1">IFERROR(OFFSET('Maximum minutes'!$C$1,T4833,MATCH(IF(G4833&lt;&gt;"",G4833,F4833),OFFSET('Maximum minutes'!$C$1,T4833-1,0,1,U4833+1),0)-1)*IF(OR(ISNUMBER(J4833),J4833="sans examen"),1,0)*IF(W4833&lt;MinDate,1,0),"")</f>
        <v/>
      </c>
      <c r="N4833" s="36">
        <f t="shared" ca="1" si="151"/>
        <v>0</v>
      </c>
      <c r="O4833" s="36" t="e">
        <f ca="1">LEFT(OFFSET(Lists!$Q$2,MATCH(E4833,Lists!$R$3:$R$19,0),0),4)</f>
        <v>#N/A</v>
      </c>
      <c r="P4833" s="36" t="e">
        <f ca="1">MATCH(O4833,Lists!$S$2:$S$640,1)</f>
        <v>#N/A</v>
      </c>
      <c r="Q4833" s="36" t="e">
        <f ca="1">MATCH(LEFT(OFFSET(Lists!$Q$2,MATCH(E4833,Lists!$R$3:$R$19,0)+1,0),4),Lists!$S$3:$S$640,1)</f>
        <v>#N/A</v>
      </c>
      <c r="R4833" s="36" t="e">
        <f ca="1">LEFT(OFFSET(Lists!$S$2,P4833-1+MATCH(F4833,OFFSET(Lists!$T$3,P4833-1,0,Q4833-P4833+1),0),0),6)</f>
        <v>#N/A</v>
      </c>
      <c r="S4833" s="36" t="e">
        <f ca="1">VLOOKUP(R4833,Lists!B:D,3,FALSE)</f>
        <v>#N/A</v>
      </c>
      <c r="T4833" s="36" t="str">
        <f>IF(F4833&lt;&gt;"",MATCH(R4833,'Maximum minutes'!B:B,0),"")</f>
        <v/>
      </c>
      <c r="U4833" s="36">
        <f ca="1">IF(F4833&lt;&gt;"",COUNTA(OFFSET('Maximum minutes'!$C$1,'Annexe A1 Cours'!T4833,0,1,50)),0)</f>
        <v>0</v>
      </c>
      <c r="V4833" s="37">
        <f ca="1">IFERROR(OFFSET('Maximum minutes'!$C$1,T4833+1,-1+MATCH(G4833,OFFSET('Maximum minutes'!$C$1,T4833-1,0,1,50),0)),0)</f>
        <v>0</v>
      </c>
      <c r="W4833" s="38">
        <f t="shared" ca="1" si="150"/>
        <v>0</v>
      </c>
    </row>
    <row r="4834" spans="1:23" s="36" customFormat="1" ht="18.75">
      <c r="A4834" s="34"/>
      <c r="B4834" s="39"/>
      <c r="C4834" s="39"/>
      <c r="D4834" s="35"/>
      <c r="E4834" s="40"/>
      <c r="F4834" s="39"/>
      <c r="G4834" s="39"/>
      <c r="H4834" s="39"/>
      <c r="I4834" s="34"/>
      <c r="J4834" s="34"/>
      <c r="K4834" s="34"/>
      <c r="L4834" s="34"/>
      <c r="M4834" s="43" t="str">
        <f ca="1">IFERROR(OFFSET('Maximum minutes'!$C$1,T4834,MATCH(IF(G4834&lt;&gt;"",G4834,F4834),OFFSET('Maximum minutes'!$C$1,T4834-1,0,1,U4834+1),0)-1)*IF(OR(ISNUMBER(J4834),J4834="sans examen"),1,0)*IF(W4834&lt;MinDate,1,0),"")</f>
        <v/>
      </c>
      <c r="N4834" s="36">
        <f t="shared" ca="1" si="151"/>
        <v>0</v>
      </c>
      <c r="O4834" s="36" t="e">
        <f ca="1">LEFT(OFFSET(Lists!$Q$2,MATCH(E4834,Lists!$R$3:$R$19,0),0),4)</f>
        <v>#N/A</v>
      </c>
      <c r="P4834" s="36" t="e">
        <f ca="1">MATCH(O4834,Lists!$S$2:$S$640,1)</f>
        <v>#N/A</v>
      </c>
      <c r="Q4834" s="36" t="e">
        <f ca="1">MATCH(LEFT(OFFSET(Lists!$Q$2,MATCH(E4834,Lists!$R$3:$R$19,0)+1,0),4),Lists!$S$3:$S$640,1)</f>
        <v>#N/A</v>
      </c>
      <c r="R4834" s="36" t="e">
        <f ca="1">LEFT(OFFSET(Lists!$S$2,P4834-1+MATCH(F4834,OFFSET(Lists!$T$3,P4834-1,0,Q4834-P4834+1),0),0),6)</f>
        <v>#N/A</v>
      </c>
      <c r="S4834" s="36" t="e">
        <f ca="1">VLOOKUP(R4834,Lists!B:D,3,FALSE)</f>
        <v>#N/A</v>
      </c>
      <c r="T4834" s="36" t="str">
        <f>IF(F4834&lt;&gt;"",MATCH(R4834,'Maximum minutes'!B:B,0),"")</f>
        <v/>
      </c>
      <c r="U4834" s="36">
        <f ca="1">IF(F4834&lt;&gt;"",COUNTA(OFFSET('Maximum minutes'!$C$1,'Annexe A1 Cours'!T4834,0,1,50)),0)</f>
        <v>0</v>
      </c>
      <c r="V4834" s="37">
        <f ca="1">IFERROR(OFFSET('Maximum minutes'!$C$1,T4834+1,-1+MATCH(G4834,OFFSET('Maximum minutes'!$C$1,T4834-1,0,1,50),0)),0)</f>
        <v>0</v>
      </c>
      <c r="W4834" s="38">
        <f t="shared" ca="1" si="150"/>
        <v>0</v>
      </c>
    </row>
    <row r="4835" spans="1:23" s="36" customFormat="1" ht="18.75">
      <c r="A4835" s="34"/>
      <c r="B4835" s="39"/>
      <c r="C4835" s="39"/>
      <c r="D4835" s="35"/>
      <c r="E4835" s="40"/>
      <c r="F4835" s="39"/>
      <c r="G4835" s="39"/>
      <c r="H4835" s="39"/>
      <c r="I4835" s="34"/>
      <c r="J4835" s="34"/>
      <c r="K4835" s="34"/>
      <c r="L4835" s="34"/>
      <c r="M4835" s="43" t="str">
        <f ca="1">IFERROR(OFFSET('Maximum minutes'!$C$1,T4835,MATCH(IF(G4835&lt;&gt;"",G4835,F4835),OFFSET('Maximum minutes'!$C$1,T4835-1,0,1,U4835+1),0)-1)*IF(OR(ISNUMBER(J4835),J4835="sans examen"),1,0)*IF(W4835&lt;MinDate,1,0),"")</f>
        <v/>
      </c>
      <c r="N4835" s="36">
        <f t="shared" ca="1" si="151"/>
        <v>0</v>
      </c>
      <c r="O4835" s="36" t="e">
        <f ca="1">LEFT(OFFSET(Lists!$Q$2,MATCH(E4835,Lists!$R$3:$R$19,0),0),4)</f>
        <v>#N/A</v>
      </c>
      <c r="P4835" s="36" t="e">
        <f ca="1">MATCH(O4835,Lists!$S$2:$S$640,1)</f>
        <v>#N/A</v>
      </c>
      <c r="Q4835" s="36" t="e">
        <f ca="1">MATCH(LEFT(OFFSET(Lists!$Q$2,MATCH(E4835,Lists!$R$3:$R$19,0)+1,0),4),Lists!$S$3:$S$640,1)</f>
        <v>#N/A</v>
      </c>
      <c r="R4835" s="36" t="e">
        <f ca="1">LEFT(OFFSET(Lists!$S$2,P4835-1+MATCH(F4835,OFFSET(Lists!$T$3,P4835-1,0,Q4835-P4835+1),0),0),6)</f>
        <v>#N/A</v>
      </c>
      <c r="S4835" s="36" t="e">
        <f ca="1">VLOOKUP(R4835,Lists!B:D,3,FALSE)</f>
        <v>#N/A</v>
      </c>
      <c r="T4835" s="36" t="str">
        <f>IF(F4835&lt;&gt;"",MATCH(R4835,'Maximum minutes'!B:B,0),"")</f>
        <v/>
      </c>
      <c r="U4835" s="36">
        <f ca="1">IF(F4835&lt;&gt;"",COUNTA(OFFSET('Maximum minutes'!$C$1,'Annexe A1 Cours'!T4835,0,1,50)),0)</f>
        <v>0</v>
      </c>
      <c r="V4835" s="37">
        <f ca="1">IFERROR(OFFSET('Maximum minutes'!$C$1,T4835+1,-1+MATCH(G4835,OFFSET('Maximum minutes'!$C$1,T4835-1,0,1,50),0)),0)</f>
        <v>0</v>
      </c>
      <c r="W4835" s="38">
        <f t="shared" ca="1" si="150"/>
        <v>0</v>
      </c>
    </row>
    <row r="4836" spans="1:23" s="36" customFormat="1" ht="18.75">
      <c r="A4836" s="34"/>
      <c r="B4836" s="39"/>
      <c r="C4836" s="39"/>
      <c r="D4836" s="35"/>
      <c r="E4836" s="40"/>
      <c r="F4836" s="39"/>
      <c r="G4836" s="39"/>
      <c r="H4836" s="39"/>
      <c r="I4836" s="34"/>
      <c r="J4836" s="34"/>
      <c r="K4836" s="34"/>
      <c r="L4836" s="34"/>
      <c r="M4836" s="43" t="str">
        <f ca="1">IFERROR(OFFSET('Maximum minutes'!$C$1,T4836,MATCH(IF(G4836&lt;&gt;"",G4836,F4836),OFFSET('Maximum minutes'!$C$1,T4836-1,0,1,U4836+1),0)-1)*IF(OR(ISNUMBER(J4836),J4836="sans examen"),1,0)*IF(W4836&lt;MinDate,1,0),"")</f>
        <v/>
      </c>
      <c r="N4836" s="36">
        <f t="shared" ca="1" si="151"/>
        <v>0</v>
      </c>
      <c r="O4836" s="36" t="e">
        <f ca="1">LEFT(OFFSET(Lists!$Q$2,MATCH(E4836,Lists!$R$3:$R$19,0),0),4)</f>
        <v>#N/A</v>
      </c>
      <c r="P4836" s="36" t="e">
        <f ca="1">MATCH(O4836,Lists!$S$2:$S$640,1)</f>
        <v>#N/A</v>
      </c>
      <c r="Q4836" s="36" t="e">
        <f ca="1">MATCH(LEFT(OFFSET(Lists!$Q$2,MATCH(E4836,Lists!$R$3:$R$19,0)+1,0),4),Lists!$S$3:$S$640,1)</f>
        <v>#N/A</v>
      </c>
      <c r="R4836" s="36" t="e">
        <f ca="1">LEFT(OFFSET(Lists!$S$2,P4836-1+MATCH(F4836,OFFSET(Lists!$T$3,P4836-1,0,Q4836-P4836+1),0),0),6)</f>
        <v>#N/A</v>
      </c>
      <c r="S4836" s="36" t="e">
        <f ca="1">VLOOKUP(R4836,Lists!B:D,3,FALSE)</f>
        <v>#N/A</v>
      </c>
      <c r="T4836" s="36" t="str">
        <f>IF(F4836&lt;&gt;"",MATCH(R4836,'Maximum minutes'!B:B,0),"")</f>
        <v/>
      </c>
      <c r="U4836" s="36">
        <f ca="1">IF(F4836&lt;&gt;"",COUNTA(OFFSET('Maximum minutes'!$C$1,'Annexe A1 Cours'!T4836,0,1,50)),0)</f>
        <v>0</v>
      </c>
      <c r="V4836" s="37">
        <f ca="1">IFERROR(OFFSET('Maximum minutes'!$C$1,T4836+1,-1+MATCH(G4836,OFFSET('Maximum minutes'!$C$1,T4836-1,0,1,50),0)),0)</f>
        <v>0</v>
      </c>
      <c r="W4836" s="38">
        <f t="shared" ca="1" si="150"/>
        <v>0</v>
      </c>
    </row>
    <row r="4837" spans="1:23" s="36" customFormat="1" ht="18.75">
      <c r="A4837" s="34"/>
      <c r="B4837" s="39"/>
      <c r="C4837" s="39"/>
      <c r="D4837" s="35"/>
      <c r="E4837" s="40"/>
      <c r="F4837" s="39"/>
      <c r="G4837" s="39"/>
      <c r="H4837" s="39"/>
      <c r="I4837" s="34"/>
      <c r="J4837" s="34"/>
      <c r="K4837" s="34"/>
      <c r="L4837" s="34"/>
      <c r="M4837" s="43" t="str">
        <f ca="1">IFERROR(OFFSET('Maximum minutes'!$C$1,T4837,MATCH(IF(G4837&lt;&gt;"",G4837,F4837),OFFSET('Maximum minutes'!$C$1,T4837-1,0,1,U4837+1),0)-1)*IF(OR(ISNUMBER(J4837),J4837="sans examen"),1,0)*IF(W4837&lt;MinDate,1,0),"")</f>
        <v/>
      </c>
      <c r="N4837" s="36">
        <f t="shared" ca="1" si="151"/>
        <v>0</v>
      </c>
      <c r="O4837" s="36" t="e">
        <f ca="1">LEFT(OFFSET(Lists!$Q$2,MATCH(E4837,Lists!$R$3:$R$19,0),0),4)</f>
        <v>#N/A</v>
      </c>
      <c r="P4837" s="36" t="e">
        <f ca="1">MATCH(O4837,Lists!$S$2:$S$640,1)</f>
        <v>#N/A</v>
      </c>
      <c r="Q4837" s="36" t="e">
        <f ca="1">MATCH(LEFT(OFFSET(Lists!$Q$2,MATCH(E4837,Lists!$R$3:$R$19,0)+1,0),4),Lists!$S$3:$S$640,1)</f>
        <v>#N/A</v>
      </c>
      <c r="R4837" s="36" t="e">
        <f ca="1">LEFT(OFFSET(Lists!$S$2,P4837-1+MATCH(F4837,OFFSET(Lists!$T$3,P4837-1,0,Q4837-P4837+1),0),0),6)</f>
        <v>#N/A</v>
      </c>
      <c r="S4837" s="36" t="e">
        <f ca="1">VLOOKUP(R4837,Lists!B:D,3,FALSE)</f>
        <v>#N/A</v>
      </c>
      <c r="T4837" s="36" t="str">
        <f>IF(F4837&lt;&gt;"",MATCH(R4837,'Maximum minutes'!B:B,0),"")</f>
        <v/>
      </c>
      <c r="U4837" s="36">
        <f ca="1">IF(F4837&lt;&gt;"",COUNTA(OFFSET('Maximum minutes'!$C$1,'Annexe A1 Cours'!T4837,0,1,50)),0)</f>
        <v>0</v>
      </c>
      <c r="V4837" s="37">
        <f ca="1">IFERROR(OFFSET('Maximum minutes'!$C$1,T4837+1,-1+MATCH(G4837,OFFSET('Maximum minutes'!$C$1,T4837-1,0,1,50),0)),0)</f>
        <v>0</v>
      </c>
      <c r="W4837" s="38">
        <f t="shared" ca="1" si="150"/>
        <v>0</v>
      </c>
    </row>
    <row r="4838" spans="1:23" s="36" customFormat="1" ht="18.75">
      <c r="A4838" s="34"/>
      <c r="B4838" s="39"/>
      <c r="C4838" s="39"/>
      <c r="D4838" s="35"/>
      <c r="E4838" s="40"/>
      <c r="F4838" s="39"/>
      <c r="G4838" s="39"/>
      <c r="H4838" s="39"/>
      <c r="I4838" s="34"/>
      <c r="J4838" s="34"/>
      <c r="K4838" s="34"/>
      <c r="L4838" s="34"/>
      <c r="M4838" s="43" t="str">
        <f ca="1">IFERROR(OFFSET('Maximum minutes'!$C$1,T4838,MATCH(IF(G4838&lt;&gt;"",G4838,F4838),OFFSET('Maximum minutes'!$C$1,T4838-1,0,1,U4838+1),0)-1)*IF(OR(ISNUMBER(J4838),J4838="sans examen"),1,0)*IF(W4838&lt;MinDate,1,0),"")</f>
        <v/>
      </c>
      <c r="N4838" s="36">
        <f t="shared" ca="1" si="151"/>
        <v>0</v>
      </c>
      <c r="O4838" s="36" t="e">
        <f ca="1">LEFT(OFFSET(Lists!$Q$2,MATCH(E4838,Lists!$R$3:$R$19,0),0),4)</f>
        <v>#N/A</v>
      </c>
      <c r="P4838" s="36" t="e">
        <f ca="1">MATCH(O4838,Lists!$S$2:$S$640,1)</f>
        <v>#N/A</v>
      </c>
      <c r="Q4838" s="36" t="e">
        <f ca="1">MATCH(LEFT(OFFSET(Lists!$Q$2,MATCH(E4838,Lists!$R$3:$R$19,0)+1,0),4),Lists!$S$3:$S$640,1)</f>
        <v>#N/A</v>
      </c>
      <c r="R4838" s="36" t="e">
        <f ca="1">LEFT(OFFSET(Lists!$S$2,P4838-1+MATCH(F4838,OFFSET(Lists!$T$3,P4838-1,0,Q4838-P4838+1),0),0),6)</f>
        <v>#N/A</v>
      </c>
      <c r="S4838" s="36" t="e">
        <f ca="1">VLOOKUP(R4838,Lists!B:D,3,FALSE)</f>
        <v>#N/A</v>
      </c>
      <c r="T4838" s="36" t="str">
        <f>IF(F4838&lt;&gt;"",MATCH(R4838,'Maximum minutes'!B:B,0),"")</f>
        <v/>
      </c>
      <c r="U4838" s="36">
        <f ca="1">IF(F4838&lt;&gt;"",COUNTA(OFFSET('Maximum minutes'!$C$1,'Annexe A1 Cours'!T4838,0,1,50)),0)</f>
        <v>0</v>
      </c>
      <c r="V4838" s="37">
        <f ca="1">IFERROR(OFFSET('Maximum minutes'!$C$1,T4838+1,-1+MATCH(G4838,OFFSET('Maximum minutes'!$C$1,T4838-1,0,1,50),0)),0)</f>
        <v>0</v>
      </c>
      <c r="W4838" s="38">
        <f t="shared" ca="1" si="150"/>
        <v>0</v>
      </c>
    </row>
    <row r="4839" spans="1:23" s="36" customFormat="1" ht="18.75">
      <c r="A4839" s="34"/>
      <c r="B4839" s="39"/>
      <c r="C4839" s="39"/>
      <c r="D4839" s="35"/>
      <c r="E4839" s="40"/>
      <c r="F4839" s="39"/>
      <c r="G4839" s="39"/>
      <c r="H4839" s="39"/>
      <c r="I4839" s="34"/>
      <c r="J4839" s="34"/>
      <c r="K4839" s="34"/>
      <c r="L4839" s="34"/>
      <c r="M4839" s="43" t="str">
        <f ca="1">IFERROR(OFFSET('Maximum minutes'!$C$1,T4839,MATCH(IF(G4839&lt;&gt;"",G4839,F4839),OFFSET('Maximum minutes'!$C$1,T4839-1,0,1,U4839+1),0)-1)*IF(OR(ISNUMBER(J4839),J4839="sans examen"),1,0)*IF(W4839&lt;MinDate,1,0),"")</f>
        <v/>
      </c>
      <c r="N4839" s="36">
        <f t="shared" ca="1" si="151"/>
        <v>0</v>
      </c>
      <c r="O4839" s="36" t="e">
        <f ca="1">LEFT(OFFSET(Lists!$Q$2,MATCH(E4839,Lists!$R$3:$R$19,0),0),4)</f>
        <v>#N/A</v>
      </c>
      <c r="P4839" s="36" t="e">
        <f ca="1">MATCH(O4839,Lists!$S$2:$S$640,1)</f>
        <v>#N/A</v>
      </c>
      <c r="Q4839" s="36" t="e">
        <f ca="1">MATCH(LEFT(OFFSET(Lists!$Q$2,MATCH(E4839,Lists!$R$3:$R$19,0)+1,0),4),Lists!$S$3:$S$640,1)</f>
        <v>#N/A</v>
      </c>
      <c r="R4839" s="36" t="e">
        <f ca="1">LEFT(OFFSET(Lists!$S$2,P4839-1+MATCH(F4839,OFFSET(Lists!$T$3,P4839-1,0,Q4839-P4839+1),0),0),6)</f>
        <v>#N/A</v>
      </c>
      <c r="S4839" s="36" t="e">
        <f ca="1">VLOOKUP(R4839,Lists!B:D,3,FALSE)</f>
        <v>#N/A</v>
      </c>
      <c r="T4839" s="36" t="str">
        <f>IF(F4839&lt;&gt;"",MATCH(R4839,'Maximum minutes'!B:B,0),"")</f>
        <v/>
      </c>
      <c r="U4839" s="36">
        <f ca="1">IF(F4839&lt;&gt;"",COUNTA(OFFSET('Maximum minutes'!$C$1,'Annexe A1 Cours'!T4839,0,1,50)),0)</f>
        <v>0</v>
      </c>
      <c r="V4839" s="37">
        <f ca="1">IFERROR(OFFSET('Maximum minutes'!$C$1,T4839+1,-1+MATCH(G4839,OFFSET('Maximum minutes'!$C$1,T4839-1,0,1,50),0)),0)</f>
        <v>0</v>
      </c>
      <c r="W4839" s="38">
        <f t="shared" ca="1" si="150"/>
        <v>0</v>
      </c>
    </row>
    <row r="4840" spans="1:23" s="36" customFormat="1" ht="18.75">
      <c r="A4840" s="34"/>
      <c r="B4840" s="39"/>
      <c r="C4840" s="39"/>
      <c r="D4840" s="35"/>
      <c r="E4840" s="40"/>
      <c r="F4840" s="39"/>
      <c r="G4840" s="39"/>
      <c r="H4840" s="39"/>
      <c r="I4840" s="34"/>
      <c r="J4840" s="34"/>
      <c r="K4840" s="34"/>
      <c r="L4840" s="34"/>
      <c r="M4840" s="43" t="str">
        <f ca="1">IFERROR(OFFSET('Maximum minutes'!$C$1,T4840,MATCH(IF(G4840&lt;&gt;"",G4840,F4840),OFFSET('Maximum minutes'!$C$1,T4840-1,0,1,U4840+1),0)-1)*IF(OR(ISNUMBER(J4840),J4840="sans examen"),1,0)*IF(W4840&lt;MinDate,1,0),"")</f>
        <v/>
      </c>
      <c r="N4840" s="36">
        <f t="shared" ca="1" si="151"/>
        <v>0</v>
      </c>
      <c r="O4840" s="36" t="e">
        <f ca="1">LEFT(OFFSET(Lists!$Q$2,MATCH(E4840,Lists!$R$3:$R$19,0),0),4)</f>
        <v>#N/A</v>
      </c>
      <c r="P4840" s="36" t="e">
        <f ca="1">MATCH(O4840,Lists!$S$2:$S$640,1)</f>
        <v>#N/A</v>
      </c>
      <c r="Q4840" s="36" t="e">
        <f ca="1">MATCH(LEFT(OFFSET(Lists!$Q$2,MATCH(E4840,Lists!$R$3:$R$19,0)+1,0),4),Lists!$S$3:$S$640,1)</f>
        <v>#N/A</v>
      </c>
      <c r="R4840" s="36" t="e">
        <f ca="1">LEFT(OFFSET(Lists!$S$2,P4840-1+MATCH(F4840,OFFSET(Lists!$T$3,P4840-1,0,Q4840-P4840+1),0),0),6)</f>
        <v>#N/A</v>
      </c>
      <c r="S4840" s="36" t="e">
        <f ca="1">VLOOKUP(R4840,Lists!B:D,3,FALSE)</f>
        <v>#N/A</v>
      </c>
      <c r="T4840" s="36" t="str">
        <f>IF(F4840&lt;&gt;"",MATCH(R4840,'Maximum minutes'!B:B,0),"")</f>
        <v/>
      </c>
      <c r="U4840" s="36">
        <f ca="1">IF(F4840&lt;&gt;"",COUNTA(OFFSET('Maximum minutes'!$C$1,'Annexe A1 Cours'!T4840,0,1,50)),0)</f>
        <v>0</v>
      </c>
      <c r="V4840" s="37">
        <f ca="1">IFERROR(OFFSET('Maximum minutes'!$C$1,T4840+1,-1+MATCH(G4840,OFFSET('Maximum minutes'!$C$1,T4840-1,0,1,50),0)),0)</f>
        <v>0</v>
      </c>
      <c r="W4840" s="38">
        <f t="shared" ca="1" si="150"/>
        <v>0</v>
      </c>
    </row>
    <row r="4841" spans="1:23" s="36" customFormat="1" ht="18.75">
      <c r="A4841" s="34"/>
      <c r="B4841" s="39"/>
      <c r="C4841" s="39"/>
      <c r="D4841" s="35"/>
      <c r="E4841" s="40"/>
      <c r="F4841" s="39"/>
      <c r="G4841" s="39"/>
      <c r="H4841" s="39"/>
      <c r="I4841" s="34"/>
      <c r="J4841" s="34"/>
      <c r="K4841" s="34"/>
      <c r="L4841" s="34"/>
      <c r="M4841" s="43" t="str">
        <f ca="1">IFERROR(OFFSET('Maximum minutes'!$C$1,T4841,MATCH(IF(G4841&lt;&gt;"",G4841,F4841),OFFSET('Maximum minutes'!$C$1,T4841-1,0,1,U4841+1),0)-1)*IF(OR(ISNUMBER(J4841),J4841="sans examen"),1,0)*IF(W4841&lt;MinDate,1,0),"")</f>
        <v/>
      </c>
      <c r="N4841" s="36">
        <f t="shared" ca="1" si="151"/>
        <v>0</v>
      </c>
      <c r="O4841" s="36" t="e">
        <f ca="1">LEFT(OFFSET(Lists!$Q$2,MATCH(E4841,Lists!$R$3:$R$19,0),0),4)</f>
        <v>#N/A</v>
      </c>
      <c r="P4841" s="36" t="e">
        <f ca="1">MATCH(O4841,Lists!$S$2:$S$640,1)</f>
        <v>#N/A</v>
      </c>
      <c r="Q4841" s="36" t="e">
        <f ca="1">MATCH(LEFT(OFFSET(Lists!$Q$2,MATCH(E4841,Lists!$R$3:$R$19,0)+1,0),4),Lists!$S$3:$S$640,1)</f>
        <v>#N/A</v>
      </c>
      <c r="R4841" s="36" t="e">
        <f ca="1">LEFT(OFFSET(Lists!$S$2,P4841-1+MATCH(F4841,OFFSET(Lists!$T$3,P4841-1,0,Q4841-P4841+1),0),0),6)</f>
        <v>#N/A</v>
      </c>
      <c r="S4841" s="36" t="e">
        <f ca="1">VLOOKUP(R4841,Lists!B:D,3,FALSE)</f>
        <v>#N/A</v>
      </c>
      <c r="T4841" s="36" t="str">
        <f>IF(F4841&lt;&gt;"",MATCH(R4841,'Maximum minutes'!B:B,0),"")</f>
        <v/>
      </c>
      <c r="U4841" s="36">
        <f ca="1">IF(F4841&lt;&gt;"",COUNTA(OFFSET('Maximum minutes'!$C$1,'Annexe A1 Cours'!T4841,0,1,50)),0)</f>
        <v>0</v>
      </c>
      <c r="V4841" s="37">
        <f ca="1">IFERROR(OFFSET('Maximum minutes'!$C$1,T4841+1,-1+MATCH(G4841,OFFSET('Maximum minutes'!$C$1,T4841-1,0,1,50),0)),0)</f>
        <v>0</v>
      </c>
      <c r="W4841" s="38">
        <f t="shared" ca="1" si="150"/>
        <v>0</v>
      </c>
    </row>
    <row r="4842" spans="1:23" s="36" customFormat="1" ht="18.75">
      <c r="A4842" s="34"/>
      <c r="B4842" s="39"/>
      <c r="C4842" s="39"/>
      <c r="D4842" s="35"/>
      <c r="E4842" s="40"/>
      <c r="F4842" s="39"/>
      <c r="G4842" s="39"/>
      <c r="H4842" s="39"/>
      <c r="I4842" s="34"/>
      <c r="J4842" s="34"/>
      <c r="K4842" s="34"/>
      <c r="L4842" s="34"/>
      <c r="M4842" s="43" t="str">
        <f ca="1">IFERROR(OFFSET('Maximum minutes'!$C$1,T4842,MATCH(IF(G4842&lt;&gt;"",G4842,F4842),OFFSET('Maximum minutes'!$C$1,T4842-1,0,1,U4842+1),0)-1)*IF(OR(ISNUMBER(J4842),J4842="sans examen"),1,0)*IF(W4842&lt;MinDate,1,0),"")</f>
        <v/>
      </c>
      <c r="N4842" s="36">
        <f t="shared" ca="1" si="151"/>
        <v>0</v>
      </c>
      <c r="O4842" s="36" t="e">
        <f ca="1">LEFT(OFFSET(Lists!$Q$2,MATCH(E4842,Lists!$R$3:$R$19,0),0),4)</f>
        <v>#N/A</v>
      </c>
      <c r="P4842" s="36" t="e">
        <f ca="1">MATCH(O4842,Lists!$S$2:$S$640,1)</f>
        <v>#N/A</v>
      </c>
      <c r="Q4842" s="36" t="e">
        <f ca="1">MATCH(LEFT(OFFSET(Lists!$Q$2,MATCH(E4842,Lists!$R$3:$R$19,0)+1,0),4),Lists!$S$3:$S$640,1)</f>
        <v>#N/A</v>
      </c>
      <c r="R4842" s="36" t="e">
        <f ca="1">LEFT(OFFSET(Lists!$S$2,P4842-1+MATCH(F4842,OFFSET(Lists!$T$3,P4842-1,0,Q4842-P4842+1),0),0),6)</f>
        <v>#N/A</v>
      </c>
      <c r="S4842" s="36" t="e">
        <f ca="1">VLOOKUP(R4842,Lists!B:D,3,FALSE)</f>
        <v>#N/A</v>
      </c>
      <c r="T4842" s="36" t="str">
        <f>IF(F4842&lt;&gt;"",MATCH(R4842,'Maximum minutes'!B:B,0),"")</f>
        <v/>
      </c>
      <c r="U4842" s="36">
        <f ca="1">IF(F4842&lt;&gt;"",COUNTA(OFFSET('Maximum minutes'!$C$1,'Annexe A1 Cours'!T4842,0,1,50)),0)</f>
        <v>0</v>
      </c>
      <c r="V4842" s="37">
        <f ca="1">IFERROR(OFFSET('Maximum minutes'!$C$1,T4842+1,-1+MATCH(G4842,OFFSET('Maximum minutes'!$C$1,T4842-1,0,1,50),0)),0)</f>
        <v>0</v>
      </c>
      <c r="W4842" s="38">
        <f t="shared" ca="1" si="150"/>
        <v>0</v>
      </c>
    </row>
    <row r="4843" spans="1:23" s="36" customFormat="1" ht="18.75">
      <c r="A4843" s="34"/>
      <c r="B4843" s="39"/>
      <c r="C4843" s="39"/>
      <c r="D4843" s="35"/>
      <c r="E4843" s="40"/>
      <c r="F4843" s="39"/>
      <c r="G4843" s="39"/>
      <c r="H4843" s="39"/>
      <c r="I4843" s="34"/>
      <c r="J4843" s="34"/>
      <c r="K4843" s="34"/>
      <c r="L4843" s="34"/>
      <c r="M4843" s="43" t="str">
        <f ca="1">IFERROR(OFFSET('Maximum minutes'!$C$1,T4843,MATCH(IF(G4843&lt;&gt;"",G4843,F4843),OFFSET('Maximum minutes'!$C$1,T4843-1,0,1,U4843+1),0)-1)*IF(OR(ISNUMBER(J4843),J4843="sans examen"),1,0)*IF(W4843&lt;MinDate,1,0),"")</f>
        <v/>
      </c>
      <c r="N4843" s="36">
        <f t="shared" ca="1" si="151"/>
        <v>0</v>
      </c>
      <c r="O4843" s="36" t="e">
        <f ca="1">LEFT(OFFSET(Lists!$Q$2,MATCH(E4843,Lists!$R$3:$R$19,0),0),4)</f>
        <v>#N/A</v>
      </c>
      <c r="P4843" s="36" t="e">
        <f ca="1">MATCH(O4843,Lists!$S$2:$S$640,1)</f>
        <v>#N/A</v>
      </c>
      <c r="Q4843" s="36" t="e">
        <f ca="1">MATCH(LEFT(OFFSET(Lists!$Q$2,MATCH(E4843,Lists!$R$3:$R$19,0)+1,0),4),Lists!$S$3:$S$640,1)</f>
        <v>#N/A</v>
      </c>
      <c r="R4843" s="36" t="e">
        <f ca="1">LEFT(OFFSET(Lists!$S$2,P4843-1+MATCH(F4843,OFFSET(Lists!$T$3,P4843-1,0,Q4843-P4843+1),0),0),6)</f>
        <v>#N/A</v>
      </c>
      <c r="S4843" s="36" t="e">
        <f ca="1">VLOOKUP(R4843,Lists!B:D,3,FALSE)</f>
        <v>#N/A</v>
      </c>
      <c r="T4843" s="36" t="str">
        <f>IF(F4843&lt;&gt;"",MATCH(R4843,'Maximum minutes'!B:B,0),"")</f>
        <v/>
      </c>
      <c r="U4843" s="36">
        <f ca="1">IF(F4843&lt;&gt;"",COUNTA(OFFSET('Maximum minutes'!$C$1,'Annexe A1 Cours'!T4843,0,1,50)),0)</f>
        <v>0</v>
      </c>
      <c r="V4843" s="37">
        <f ca="1">IFERROR(OFFSET('Maximum minutes'!$C$1,T4843+1,-1+MATCH(G4843,OFFSET('Maximum minutes'!$C$1,T4843-1,0,1,50),0)),0)</f>
        <v>0</v>
      </c>
      <c r="W4843" s="38">
        <f t="shared" ca="1" si="150"/>
        <v>0</v>
      </c>
    </row>
    <row r="4844" spans="1:23" s="36" customFormat="1" ht="18.75">
      <c r="A4844" s="34"/>
      <c r="B4844" s="39"/>
      <c r="C4844" s="39"/>
      <c r="D4844" s="35"/>
      <c r="E4844" s="40"/>
      <c r="F4844" s="39"/>
      <c r="G4844" s="39"/>
      <c r="H4844" s="39"/>
      <c r="I4844" s="34"/>
      <c r="J4844" s="34"/>
      <c r="K4844" s="34"/>
      <c r="L4844" s="34"/>
      <c r="M4844" s="43" t="str">
        <f ca="1">IFERROR(OFFSET('Maximum minutes'!$C$1,T4844,MATCH(IF(G4844&lt;&gt;"",G4844,F4844),OFFSET('Maximum minutes'!$C$1,T4844-1,0,1,U4844+1),0)-1)*IF(OR(ISNUMBER(J4844),J4844="sans examen"),1,0)*IF(W4844&lt;MinDate,1,0),"")</f>
        <v/>
      </c>
      <c r="N4844" s="36">
        <f t="shared" ca="1" si="151"/>
        <v>0</v>
      </c>
      <c r="O4844" s="36" t="e">
        <f ca="1">LEFT(OFFSET(Lists!$Q$2,MATCH(E4844,Lists!$R$3:$R$19,0),0),4)</f>
        <v>#N/A</v>
      </c>
      <c r="P4844" s="36" t="e">
        <f ca="1">MATCH(O4844,Lists!$S$2:$S$640,1)</f>
        <v>#N/A</v>
      </c>
      <c r="Q4844" s="36" t="e">
        <f ca="1">MATCH(LEFT(OFFSET(Lists!$Q$2,MATCH(E4844,Lists!$R$3:$R$19,0)+1,0),4),Lists!$S$3:$S$640,1)</f>
        <v>#N/A</v>
      </c>
      <c r="R4844" s="36" t="e">
        <f ca="1">LEFT(OFFSET(Lists!$S$2,P4844-1+MATCH(F4844,OFFSET(Lists!$T$3,P4844-1,0,Q4844-P4844+1),0),0),6)</f>
        <v>#N/A</v>
      </c>
      <c r="S4844" s="36" t="e">
        <f ca="1">VLOOKUP(R4844,Lists!B:D,3,FALSE)</f>
        <v>#N/A</v>
      </c>
      <c r="T4844" s="36" t="str">
        <f>IF(F4844&lt;&gt;"",MATCH(R4844,'Maximum minutes'!B:B,0),"")</f>
        <v/>
      </c>
      <c r="U4844" s="36">
        <f ca="1">IF(F4844&lt;&gt;"",COUNTA(OFFSET('Maximum minutes'!$C$1,'Annexe A1 Cours'!T4844,0,1,50)),0)</f>
        <v>0</v>
      </c>
      <c r="V4844" s="37">
        <f ca="1">IFERROR(OFFSET('Maximum minutes'!$C$1,T4844+1,-1+MATCH(G4844,OFFSET('Maximum minutes'!$C$1,T4844-1,0,1,50),0)),0)</f>
        <v>0</v>
      </c>
      <c r="W4844" s="38">
        <f t="shared" ca="1" si="150"/>
        <v>0</v>
      </c>
    </row>
    <row r="4845" spans="1:23" s="36" customFormat="1" ht="18.75">
      <c r="A4845" s="34"/>
      <c r="B4845" s="39"/>
      <c r="C4845" s="39"/>
      <c r="D4845" s="35"/>
      <c r="E4845" s="40"/>
      <c r="F4845" s="39"/>
      <c r="G4845" s="39"/>
      <c r="H4845" s="39"/>
      <c r="I4845" s="34"/>
      <c r="J4845" s="34"/>
      <c r="K4845" s="34"/>
      <c r="L4845" s="34"/>
      <c r="M4845" s="43" t="str">
        <f ca="1">IFERROR(OFFSET('Maximum minutes'!$C$1,T4845,MATCH(IF(G4845&lt;&gt;"",G4845,F4845),OFFSET('Maximum minutes'!$C$1,T4845-1,0,1,U4845+1),0)-1)*IF(OR(ISNUMBER(J4845),J4845="sans examen"),1,0)*IF(W4845&lt;MinDate,1,0),"")</f>
        <v/>
      </c>
      <c r="N4845" s="36">
        <f t="shared" ca="1" si="151"/>
        <v>0</v>
      </c>
      <c r="O4845" s="36" t="e">
        <f ca="1">LEFT(OFFSET(Lists!$Q$2,MATCH(E4845,Lists!$R$3:$R$19,0),0),4)</f>
        <v>#N/A</v>
      </c>
      <c r="P4845" s="36" t="e">
        <f ca="1">MATCH(O4845,Lists!$S$2:$S$640,1)</f>
        <v>#N/A</v>
      </c>
      <c r="Q4845" s="36" t="e">
        <f ca="1">MATCH(LEFT(OFFSET(Lists!$Q$2,MATCH(E4845,Lists!$R$3:$R$19,0)+1,0),4),Lists!$S$3:$S$640,1)</f>
        <v>#N/A</v>
      </c>
      <c r="R4845" s="36" t="e">
        <f ca="1">LEFT(OFFSET(Lists!$S$2,P4845-1+MATCH(F4845,OFFSET(Lists!$T$3,P4845-1,0,Q4845-P4845+1),0),0),6)</f>
        <v>#N/A</v>
      </c>
      <c r="S4845" s="36" t="e">
        <f ca="1">VLOOKUP(R4845,Lists!B:D,3,FALSE)</f>
        <v>#N/A</v>
      </c>
      <c r="T4845" s="36" t="str">
        <f>IF(F4845&lt;&gt;"",MATCH(R4845,'Maximum minutes'!B:B,0),"")</f>
        <v/>
      </c>
      <c r="U4845" s="36">
        <f ca="1">IF(F4845&lt;&gt;"",COUNTA(OFFSET('Maximum minutes'!$C$1,'Annexe A1 Cours'!T4845,0,1,50)),0)</f>
        <v>0</v>
      </c>
      <c r="V4845" s="37">
        <f ca="1">IFERROR(OFFSET('Maximum minutes'!$C$1,T4845+1,-1+MATCH(G4845,OFFSET('Maximum minutes'!$C$1,T4845-1,0,1,50),0)),0)</f>
        <v>0</v>
      </c>
      <c r="W4845" s="38">
        <f t="shared" ca="1" si="150"/>
        <v>0</v>
      </c>
    </row>
    <row r="4846" spans="1:23" s="36" customFormat="1" ht="18.75">
      <c r="A4846" s="34"/>
      <c r="B4846" s="39"/>
      <c r="C4846" s="39"/>
      <c r="D4846" s="35"/>
      <c r="E4846" s="40"/>
      <c r="F4846" s="39"/>
      <c r="G4846" s="39"/>
      <c r="H4846" s="39"/>
      <c r="I4846" s="34"/>
      <c r="J4846" s="34"/>
      <c r="K4846" s="34"/>
      <c r="L4846" s="34"/>
      <c r="M4846" s="43" t="str">
        <f ca="1">IFERROR(OFFSET('Maximum minutes'!$C$1,T4846,MATCH(IF(G4846&lt;&gt;"",G4846,F4846),OFFSET('Maximum minutes'!$C$1,T4846-1,0,1,U4846+1),0)-1)*IF(OR(ISNUMBER(J4846),J4846="sans examen"),1,0)*IF(W4846&lt;MinDate,1,0),"")</f>
        <v/>
      </c>
      <c r="N4846" s="36">
        <f t="shared" ca="1" si="151"/>
        <v>0</v>
      </c>
      <c r="O4846" s="36" t="e">
        <f ca="1">LEFT(OFFSET(Lists!$Q$2,MATCH(E4846,Lists!$R$3:$R$19,0),0),4)</f>
        <v>#N/A</v>
      </c>
      <c r="P4846" s="36" t="e">
        <f ca="1">MATCH(O4846,Lists!$S$2:$S$640,1)</f>
        <v>#N/A</v>
      </c>
      <c r="Q4846" s="36" t="e">
        <f ca="1">MATCH(LEFT(OFFSET(Lists!$Q$2,MATCH(E4846,Lists!$R$3:$R$19,0)+1,0),4),Lists!$S$3:$S$640,1)</f>
        <v>#N/A</v>
      </c>
      <c r="R4846" s="36" t="e">
        <f ca="1">LEFT(OFFSET(Lists!$S$2,P4846-1+MATCH(F4846,OFFSET(Lists!$T$3,P4846-1,0,Q4846-P4846+1),0),0),6)</f>
        <v>#N/A</v>
      </c>
      <c r="S4846" s="36" t="e">
        <f ca="1">VLOOKUP(R4846,Lists!B:D,3,FALSE)</f>
        <v>#N/A</v>
      </c>
      <c r="T4846" s="36" t="str">
        <f>IF(F4846&lt;&gt;"",MATCH(R4846,'Maximum minutes'!B:B,0),"")</f>
        <v/>
      </c>
      <c r="U4846" s="36">
        <f ca="1">IF(F4846&lt;&gt;"",COUNTA(OFFSET('Maximum minutes'!$C$1,'Annexe A1 Cours'!T4846,0,1,50)),0)</f>
        <v>0</v>
      </c>
      <c r="V4846" s="37">
        <f ca="1">IFERROR(OFFSET('Maximum minutes'!$C$1,T4846+1,-1+MATCH(G4846,OFFSET('Maximum minutes'!$C$1,T4846-1,0,1,50),0)),0)</f>
        <v>0</v>
      </c>
      <c r="W4846" s="38">
        <f t="shared" ca="1" si="150"/>
        <v>0</v>
      </c>
    </row>
    <row r="4847" spans="1:23" s="36" customFormat="1" ht="18.75">
      <c r="A4847" s="34"/>
      <c r="B4847" s="39"/>
      <c r="C4847" s="39"/>
      <c r="D4847" s="35"/>
      <c r="E4847" s="40"/>
      <c r="F4847" s="39"/>
      <c r="G4847" s="39"/>
      <c r="H4847" s="39"/>
      <c r="I4847" s="34"/>
      <c r="J4847" s="34"/>
      <c r="K4847" s="34"/>
      <c r="L4847" s="34"/>
      <c r="M4847" s="43" t="str">
        <f ca="1">IFERROR(OFFSET('Maximum minutes'!$C$1,T4847,MATCH(IF(G4847&lt;&gt;"",G4847,F4847),OFFSET('Maximum minutes'!$C$1,T4847-1,0,1,U4847+1),0)-1)*IF(OR(ISNUMBER(J4847),J4847="sans examen"),1,0)*IF(W4847&lt;MinDate,1,0),"")</f>
        <v/>
      </c>
      <c r="N4847" s="36">
        <f t="shared" ca="1" si="151"/>
        <v>0</v>
      </c>
      <c r="O4847" s="36" t="e">
        <f ca="1">LEFT(OFFSET(Lists!$Q$2,MATCH(E4847,Lists!$R$3:$R$19,0),0),4)</f>
        <v>#N/A</v>
      </c>
      <c r="P4847" s="36" t="e">
        <f ca="1">MATCH(O4847,Lists!$S$2:$S$640,1)</f>
        <v>#N/A</v>
      </c>
      <c r="Q4847" s="36" t="e">
        <f ca="1">MATCH(LEFT(OFFSET(Lists!$Q$2,MATCH(E4847,Lists!$R$3:$R$19,0)+1,0),4),Lists!$S$3:$S$640,1)</f>
        <v>#N/A</v>
      </c>
      <c r="R4847" s="36" t="e">
        <f ca="1">LEFT(OFFSET(Lists!$S$2,P4847-1+MATCH(F4847,OFFSET(Lists!$T$3,P4847-1,0,Q4847-P4847+1),0),0),6)</f>
        <v>#N/A</v>
      </c>
      <c r="S4847" s="36" t="e">
        <f ca="1">VLOOKUP(R4847,Lists!B:D,3,FALSE)</f>
        <v>#N/A</v>
      </c>
      <c r="T4847" s="36" t="str">
        <f>IF(F4847&lt;&gt;"",MATCH(R4847,'Maximum minutes'!B:B,0),"")</f>
        <v/>
      </c>
      <c r="U4847" s="36">
        <f ca="1">IF(F4847&lt;&gt;"",COUNTA(OFFSET('Maximum minutes'!$C$1,'Annexe A1 Cours'!T4847,0,1,50)),0)</f>
        <v>0</v>
      </c>
      <c r="V4847" s="37">
        <f ca="1">IFERROR(OFFSET('Maximum minutes'!$C$1,T4847+1,-1+MATCH(G4847,OFFSET('Maximum minutes'!$C$1,T4847-1,0,1,50),0)),0)</f>
        <v>0</v>
      </c>
      <c r="W4847" s="38">
        <f t="shared" ca="1" si="150"/>
        <v>0</v>
      </c>
    </row>
    <row r="4848" spans="1:23" s="36" customFormat="1" ht="18.75">
      <c r="A4848" s="34"/>
      <c r="B4848" s="39"/>
      <c r="C4848" s="39"/>
      <c r="D4848" s="35"/>
      <c r="E4848" s="40"/>
      <c r="F4848" s="39"/>
      <c r="G4848" s="39"/>
      <c r="H4848" s="39"/>
      <c r="I4848" s="34"/>
      <c r="J4848" s="34"/>
      <c r="K4848" s="34"/>
      <c r="L4848" s="34"/>
      <c r="M4848" s="43" t="str">
        <f ca="1">IFERROR(OFFSET('Maximum minutes'!$C$1,T4848,MATCH(IF(G4848&lt;&gt;"",G4848,F4848),OFFSET('Maximum minutes'!$C$1,T4848-1,0,1,U4848+1),0)-1)*IF(OR(ISNUMBER(J4848),J4848="sans examen"),1,0)*IF(W4848&lt;MinDate,1,0),"")</f>
        <v/>
      </c>
      <c r="N4848" s="36">
        <f t="shared" ca="1" si="151"/>
        <v>0</v>
      </c>
      <c r="O4848" s="36" t="e">
        <f ca="1">LEFT(OFFSET(Lists!$Q$2,MATCH(E4848,Lists!$R$3:$R$19,0),0),4)</f>
        <v>#N/A</v>
      </c>
      <c r="P4848" s="36" t="e">
        <f ca="1">MATCH(O4848,Lists!$S$2:$S$640,1)</f>
        <v>#N/A</v>
      </c>
      <c r="Q4848" s="36" t="e">
        <f ca="1">MATCH(LEFT(OFFSET(Lists!$Q$2,MATCH(E4848,Lists!$R$3:$R$19,0)+1,0),4),Lists!$S$3:$S$640,1)</f>
        <v>#N/A</v>
      </c>
      <c r="R4848" s="36" t="e">
        <f ca="1">LEFT(OFFSET(Lists!$S$2,P4848-1+MATCH(F4848,OFFSET(Lists!$T$3,P4848-1,0,Q4848-P4848+1),0),0),6)</f>
        <v>#N/A</v>
      </c>
      <c r="S4848" s="36" t="e">
        <f ca="1">VLOOKUP(R4848,Lists!B:D,3,FALSE)</f>
        <v>#N/A</v>
      </c>
      <c r="T4848" s="36" t="str">
        <f>IF(F4848&lt;&gt;"",MATCH(R4848,'Maximum minutes'!B:B,0),"")</f>
        <v/>
      </c>
      <c r="U4848" s="36">
        <f ca="1">IF(F4848&lt;&gt;"",COUNTA(OFFSET('Maximum minutes'!$C$1,'Annexe A1 Cours'!T4848,0,1,50)),0)</f>
        <v>0</v>
      </c>
      <c r="V4848" s="37">
        <f ca="1">IFERROR(OFFSET('Maximum minutes'!$C$1,T4848+1,-1+MATCH(G4848,OFFSET('Maximum minutes'!$C$1,T4848-1,0,1,50),0)),0)</f>
        <v>0</v>
      </c>
      <c r="W4848" s="38">
        <f t="shared" ca="1" si="150"/>
        <v>0</v>
      </c>
    </row>
    <row r="4849" spans="1:23" s="36" customFormat="1" ht="18.75">
      <c r="A4849" s="34"/>
      <c r="B4849" s="39"/>
      <c r="C4849" s="39"/>
      <c r="D4849" s="35"/>
      <c r="E4849" s="40"/>
      <c r="F4849" s="39"/>
      <c r="G4849" s="39"/>
      <c r="H4849" s="39"/>
      <c r="I4849" s="34"/>
      <c r="J4849" s="34"/>
      <c r="K4849" s="34"/>
      <c r="L4849" s="34"/>
      <c r="M4849" s="43" t="str">
        <f ca="1">IFERROR(OFFSET('Maximum minutes'!$C$1,T4849,MATCH(IF(G4849&lt;&gt;"",G4849,F4849),OFFSET('Maximum minutes'!$C$1,T4849-1,0,1,U4849+1),0)-1)*IF(OR(ISNUMBER(J4849),J4849="sans examen"),1,0)*IF(W4849&lt;MinDate,1,0),"")</f>
        <v/>
      </c>
      <c r="N4849" s="36">
        <f t="shared" ca="1" si="151"/>
        <v>0</v>
      </c>
      <c r="O4849" s="36" t="e">
        <f ca="1">LEFT(OFFSET(Lists!$Q$2,MATCH(E4849,Lists!$R$3:$R$19,0),0),4)</f>
        <v>#N/A</v>
      </c>
      <c r="P4849" s="36" t="e">
        <f ca="1">MATCH(O4849,Lists!$S$2:$S$640,1)</f>
        <v>#N/A</v>
      </c>
      <c r="Q4849" s="36" t="e">
        <f ca="1">MATCH(LEFT(OFFSET(Lists!$Q$2,MATCH(E4849,Lists!$R$3:$R$19,0)+1,0),4),Lists!$S$3:$S$640,1)</f>
        <v>#N/A</v>
      </c>
      <c r="R4849" s="36" t="e">
        <f ca="1">LEFT(OFFSET(Lists!$S$2,P4849-1+MATCH(F4849,OFFSET(Lists!$T$3,P4849-1,0,Q4849-P4849+1),0),0),6)</f>
        <v>#N/A</v>
      </c>
      <c r="S4849" s="36" t="e">
        <f ca="1">VLOOKUP(R4849,Lists!B:D,3,FALSE)</f>
        <v>#N/A</v>
      </c>
      <c r="T4849" s="36" t="str">
        <f>IF(F4849&lt;&gt;"",MATCH(R4849,'Maximum minutes'!B:B,0),"")</f>
        <v/>
      </c>
      <c r="U4849" s="36">
        <f ca="1">IF(F4849&lt;&gt;"",COUNTA(OFFSET('Maximum minutes'!$C$1,'Annexe A1 Cours'!T4849,0,1,50)),0)</f>
        <v>0</v>
      </c>
      <c r="V4849" s="37">
        <f ca="1">IFERROR(OFFSET('Maximum minutes'!$C$1,T4849+1,-1+MATCH(G4849,OFFSET('Maximum minutes'!$C$1,T4849-1,0,1,50),0)),0)</f>
        <v>0</v>
      </c>
      <c r="W4849" s="38">
        <f t="shared" ca="1" si="150"/>
        <v>0</v>
      </c>
    </row>
    <row r="4850" spans="1:23" s="36" customFormat="1" ht="18.75">
      <c r="A4850" s="34"/>
      <c r="B4850" s="39"/>
      <c r="C4850" s="39"/>
      <c r="D4850" s="35"/>
      <c r="E4850" s="40"/>
      <c r="F4850" s="39"/>
      <c r="G4850" s="39"/>
      <c r="H4850" s="39"/>
      <c r="I4850" s="34"/>
      <c r="J4850" s="34"/>
      <c r="K4850" s="34"/>
      <c r="L4850" s="34"/>
      <c r="M4850" s="43" t="str">
        <f ca="1">IFERROR(OFFSET('Maximum minutes'!$C$1,T4850,MATCH(IF(G4850&lt;&gt;"",G4850,F4850),OFFSET('Maximum minutes'!$C$1,T4850-1,0,1,U4850+1),0)-1)*IF(OR(ISNUMBER(J4850),J4850="sans examen"),1,0)*IF(W4850&lt;MinDate,1,0),"")</f>
        <v/>
      </c>
      <c r="N4850" s="36">
        <f t="shared" ca="1" si="151"/>
        <v>0</v>
      </c>
      <c r="O4850" s="36" t="e">
        <f ca="1">LEFT(OFFSET(Lists!$Q$2,MATCH(E4850,Lists!$R$3:$R$19,0),0),4)</f>
        <v>#N/A</v>
      </c>
      <c r="P4850" s="36" t="e">
        <f ca="1">MATCH(O4850,Lists!$S$2:$S$640,1)</f>
        <v>#N/A</v>
      </c>
      <c r="Q4850" s="36" t="e">
        <f ca="1">MATCH(LEFT(OFFSET(Lists!$Q$2,MATCH(E4850,Lists!$R$3:$R$19,0)+1,0),4),Lists!$S$3:$S$640,1)</f>
        <v>#N/A</v>
      </c>
      <c r="R4850" s="36" t="e">
        <f ca="1">LEFT(OFFSET(Lists!$S$2,P4850-1+MATCH(F4850,OFFSET(Lists!$T$3,P4850-1,0,Q4850-P4850+1),0),0),6)</f>
        <v>#N/A</v>
      </c>
      <c r="S4850" s="36" t="e">
        <f ca="1">VLOOKUP(R4850,Lists!B:D,3,FALSE)</f>
        <v>#N/A</v>
      </c>
      <c r="T4850" s="36" t="str">
        <f>IF(F4850&lt;&gt;"",MATCH(R4850,'Maximum minutes'!B:B,0),"")</f>
        <v/>
      </c>
      <c r="U4850" s="36">
        <f ca="1">IF(F4850&lt;&gt;"",COUNTA(OFFSET('Maximum minutes'!$C$1,'Annexe A1 Cours'!T4850,0,1,50)),0)</f>
        <v>0</v>
      </c>
      <c r="V4850" s="37">
        <f ca="1">IFERROR(OFFSET('Maximum minutes'!$C$1,T4850+1,-1+MATCH(G4850,OFFSET('Maximum minutes'!$C$1,T4850-1,0,1,50),0)),0)</f>
        <v>0</v>
      </c>
      <c r="W4850" s="38">
        <f t="shared" ca="1" si="150"/>
        <v>0</v>
      </c>
    </row>
    <row r="4851" spans="1:23" s="36" customFormat="1" ht="18.75">
      <c r="A4851" s="34"/>
      <c r="B4851" s="39"/>
      <c r="C4851" s="39"/>
      <c r="D4851" s="35"/>
      <c r="E4851" s="40"/>
      <c r="F4851" s="39"/>
      <c r="G4851" s="39"/>
      <c r="H4851" s="39"/>
      <c r="I4851" s="34"/>
      <c r="J4851" s="34"/>
      <c r="K4851" s="34"/>
      <c r="L4851" s="34"/>
      <c r="M4851" s="43" t="str">
        <f ca="1">IFERROR(OFFSET('Maximum minutes'!$C$1,T4851,MATCH(IF(G4851&lt;&gt;"",G4851,F4851),OFFSET('Maximum minutes'!$C$1,T4851-1,0,1,U4851+1),0)-1)*IF(OR(ISNUMBER(J4851),J4851="sans examen"),1,0)*IF(W4851&lt;MinDate,1,0),"")</f>
        <v/>
      </c>
      <c r="N4851" s="36">
        <f t="shared" ca="1" si="151"/>
        <v>0</v>
      </c>
      <c r="O4851" s="36" t="e">
        <f ca="1">LEFT(OFFSET(Lists!$Q$2,MATCH(E4851,Lists!$R$3:$R$19,0),0),4)</f>
        <v>#N/A</v>
      </c>
      <c r="P4851" s="36" t="e">
        <f ca="1">MATCH(O4851,Lists!$S$2:$S$640,1)</f>
        <v>#N/A</v>
      </c>
      <c r="Q4851" s="36" t="e">
        <f ca="1">MATCH(LEFT(OFFSET(Lists!$Q$2,MATCH(E4851,Lists!$R$3:$R$19,0)+1,0),4),Lists!$S$3:$S$640,1)</f>
        <v>#N/A</v>
      </c>
      <c r="R4851" s="36" t="e">
        <f ca="1">LEFT(OFFSET(Lists!$S$2,P4851-1+MATCH(F4851,OFFSET(Lists!$T$3,P4851-1,0,Q4851-P4851+1),0),0),6)</f>
        <v>#N/A</v>
      </c>
      <c r="S4851" s="36" t="e">
        <f ca="1">VLOOKUP(R4851,Lists!B:D,3,FALSE)</f>
        <v>#N/A</v>
      </c>
      <c r="T4851" s="36" t="str">
        <f>IF(F4851&lt;&gt;"",MATCH(R4851,'Maximum minutes'!B:B,0),"")</f>
        <v/>
      </c>
      <c r="U4851" s="36">
        <f ca="1">IF(F4851&lt;&gt;"",COUNTA(OFFSET('Maximum minutes'!$C$1,'Annexe A1 Cours'!T4851,0,1,50)),0)</f>
        <v>0</v>
      </c>
      <c r="V4851" s="37">
        <f ca="1">IFERROR(OFFSET('Maximum minutes'!$C$1,T4851+1,-1+MATCH(G4851,OFFSET('Maximum minutes'!$C$1,T4851-1,0,1,50),0)),0)</f>
        <v>0</v>
      </c>
      <c r="W4851" s="38">
        <f t="shared" ca="1" si="150"/>
        <v>0</v>
      </c>
    </row>
    <row r="4852" spans="1:23" s="36" customFormat="1" ht="18.75">
      <c r="A4852" s="34"/>
      <c r="B4852" s="39"/>
      <c r="C4852" s="39"/>
      <c r="D4852" s="35"/>
      <c r="E4852" s="40"/>
      <c r="F4852" s="39"/>
      <c r="G4852" s="39"/>
      <c r="H4852" s="39"/>
      <c r="I4852" s="34"/>
      <c r="J4852" s="34"/>
      <c r="K4852" s="34"/>
      <c r="L4852" s="34"/>
      <c r="M4852" s="43" t="str">
        <f ca="1">IFERROR(OFFSET('Maximum minutes'!$C$1,T4852,MATCH(IF(G4852&lt;&gt;"",G4852,F4852),OFFSET('Maximum minutes'!$C$1,T4852-1,0,1,U4852+1),0)-1)*IF(OR(ISNUMBER(J4852),J4852="sans examen"),1,0)*IF(W4852&lt;MinDate,1,0),"")</f>
        <v/>
      </c>
      <c r="N4852" s="36">
        <f t="shared" ca="1" si="151"/>
        <v>0</v>
      </c>
      <c r="O4852" s="36" t="e">
        <f ca="1">LEFT(OFFSET(Lists!$Q$2,MATCH(E4852,Lists!$R$3:$R$19,0),0),4)</f>
        <v>#N/A</v>
      </c>
      <c r="P4852" s="36" t="e">
        <f ca="1">MATCH(O4852,Lists!$S$2:$S$640,1)</f>
        <v>#N/A</v>
      </c>
      <c r="Q4852" s="36" t="e">
        <f ca="1">MATCH(LEFT(OFFSET(Lists!$Q$2,MATCH(E4852,Lists!$R$3:$R$19,0)+1,0),4),Lists!$S$3:$S$640,1)</f>
        <v>#N/A</v>
      </c>
      <c r="R4852" s="36" t="e">
        <f ca="1">LEFT(OFFSET(Lists!$S$2,P4852-1+MATCH(F4852,OFFSET(Lists!$T$3,P4852-1,0,Q4852-P4852+1),0),0),6)</f>
        <v>#N/A</v>
      </c>
      <c r="S4852" s="36" t="e">
        <f ca="1">VLOOKUP(R4852,Lists!B:D,3,FALSE)</f>
        <v>#N/A</v>
      </c>
      <c r="T4852" s="36" t="str">
        <f>IF(F4852&lt;&gt;"",MATCH(R4852,'Maximum minutes'!B:B,0),"")</f>
        <v/>
      </c>
      <c r="U4852" s="36">
        <f ca="1">IF(F4852&lt;&gt;"",COUNTA(OFFSET('Maximum minutes'!$C$1,'Annexe A1 Cours'!T4852,0,1,50)),0)</f>
        <v>0</v>
      </c>
      <c r="V4852" s="37">
        <f ca="1">IFERROR(OFFSET('Maximum minutes'!$C$1,T4852+1,-1+MATCH(G4852,OFFSET('Maximum minutes'!$C$1,T4852-1,0,1,50),0)),0)</f>
        <v>0</v>
      </c>
      <c r="W4852" s="38">
        <f t="shared" ca="1" si="150"/>
        <v>0</v>
      </c>
    </row>
    <row r="4853" spans="1:23" s="36" customFormat="1" ht="18.75">
      <c r="A4853" s="34"/>
      <c r="B4853" s="39"/>
      <c r="C4853" s="39"/>
      <c r="D4853" s="35"/>
      <c r="E4853" s="40"/>
      <c r="F4853" s="39"/>
      <c r="G4853" s="39"/>
      <c r="H4853" s="39"/>
      <c r="I4853" s="34"/>
      <c r="J4853" s="34"/>
      <c r="K4853" s="34"/>
      <c r="L4853" s="34"/>
      <c r="M4853" s="43" t="str">
        <f ca="1">IFERROR(OFFSET('Maximum minutes'!$C$1,T4853,MATCH(IF(G4853&lt;&gt;"",G4853,F4853),OFFSET('Maximum minutes'!$C$1,T4853-1,0,1,U4853+1),0)-1)*IF(OR(ISNUMBER(J4853),J4853="sans examen"),1,0)*IF(W4853&lt;MinDate,1,0),"")</f>
        <v/>
      </c>
      <c r="N4853" s="36">
        <f t="shared" ca="1" si="151"/>
        <v>0</v>
      </c>
      <c r="O4853" s="36" t="e">
        <f ca="1">LEFT(OFFSET(Lists!$Q$2,MATCH(E4853,Lists!$R$3:$R$19,0),0),4)</f>
        <v>#N/A</v>
      </c>
      <c r="P4853" s="36" t="e">
        <f ca="1">MATCH(O4853,Lists!$S$2:$S$640,1)</f>
        <v>#N/A</v>
      </c>
      <c r="Q4853" s="36" t="e">
        <f ca="1">MATCH(LEFT(OFFSET(Lists!$Q$2,MATCH(E4853,Lists!$R$3:$R$19,0)+1,0),4),Lists!$S$3:$S$640,1)</f>
        <v>#N/A</v>
      </c>
      <c r="R4853" s="36" t="e">
        <f ca="1">LEFT(OFFSET(Lists!$S$2,P4853-1+MATCH(F4853,OFFSET(Lists!$T$3,P4853-1,0,Q4853-P4853+1),0),0),6)</f>
        <v>#N/A</v>
      </c>
      <c r="S4853" s="36" t="e">
        <f ca="1">VLOOKUP(R4853,Lists!B:D,3,FALSE)</f>
        <v>#N/A</v>
      </c>
      <c r="T4853" s="36" t="str">
        <f>IF(F4853&lt;&gt;"",MATCH(R4853,'Maximum minutes'!B:B,0),"")</f>
        <v/>
      </c>
      <c r="U4853" s="36">
        <f ca="1">IF(F4853&lt;&gt;"",COUNTA(OFFSET('Maximum minutes'!$C$1,'Annexe A1 Cours'!T4853,0,1,50)),0)</f>
        <v>0</v>
      </c>
      <c r="V4853" s="37">
        <f ca="1">IFERROR(OFFSET('Maximum minutes'!$C$1,T4853+1,-1+MATCH(G4853,OFFSET('Maximum minutes'!$C$1,T4853-1,0,1,50),0)),0)</f>
        <v>0</v>
      </c>
      <c r="W4853" s="38">
        <f t="shared" ca="1" si="150"/>
        <v>0</v>
      </c>
    </row>
    <row r="4854" spans="1:23" s="36" customFormat="1" ht="18.75">
      <c r="A4854" s="34"/>
      <c r="B4854" s="39"/>
      <c r="C4854" s="39"/>
      <c r="D4854" s="35"/>
      <c r="E4854" s="40"/>
      <c r="F4854" s="39"/>
      <c r="G4854" s="39"/>
      <c r="H4854" s="39"/>
      <c r="I4854" s="34"/>
      <c r="J4854" s="34"/>
      <c r="K4854" s="34"/>
      <c r="L4854" s="34"/>
      <c r="M4854" s="43" t="str">
        <f ca="1">IFERROR(OFFSET('Maximum minutes'!$C$1,T4854,MATCH(IF(G4854&lt;&gt;"",G4854,F4854),OFFSET('Maximum minutes'!$C$1,T4854-1,0,1,U4854+1),0)-1)*IF(OR(ISNUMBER(J4854),J4854="sans examen"),1,0)*IF(W4854&lt;MinDate,1,0),"")</f>
        <v/>
      </c>
      <c r="N4854" s="36">
        <f t="shared" ca="1" si="151"/>
        <v>0</v>
      </c>
      <c r="O4854" s="36" t="e">
        <f ca="1">LEFT(OFFSET(Lists!$Q$2,MATCH(E4854,Lists!$R$3:$R$19,0),0),4)</f>
        <v>#N/A</v>
      </c>
      <c r="P4854" s="36" t="e">
        <f ca="1">MATCH(O4854,Lists!$S$2:$S$640,1)</f>
        <v>#N/A</v>
      </c>
      <c r="Q4854" s="36" t="e">
        <f ca="1">MATCH(LEFT(OFFSET(Lists!$Q$2,MATCH(E4854,Lists!$R$3:$R$19,0)+1,0),4),Lists!$S$3:$S$640,1)</f>
        <v>#N/A</v>
      </c>
      <c r="R4854" s="36" t="e">
        <f ca="1">LEFT(OFFSET(Lists!$S$2,P4854-1+MATCH(F4854,OFFSET(Lists!$T$3,P4854-1,0,Q4854-P4854+1),0),0),6)</f>
        <v>#N/A</v>
      </c>
      <c r="S4854" s="36" t="e">
        <f ca="1">VLOOKUP(R4854,Lists!B:D,3,FALSE)</f>
        <v>#N/A</v>
      </c>
      <c r="T4854" s="36" t="str">
        <f>IF(F4854&lt;&gt;"",MATCH(R4854,'Maximum minutes'!B:B,0),"")</f>
        <v/>
      </c>
      <c r="U4854" s="36">
        <f ca="1">IF(F4854&lt;&gt;"",COUNTA(OFFSET('Maximum minutes'!$C$1,'Annexe A1 Cours'!T4854,0,1,50)),0)</f>
        <v>0</v>
      </c>
      <c r="V4854" s="37">
        <f ca="1">IFERROR(OFFSET('Maximum minutes'!$C$1,T4854+1,-1+MATCH(G4854,OFFSET('Maximum minutes'!$C$1,T4854-1,0,1,50),0)),0)</f>
        <v>0</v>
      </c>
      <c r="W4854" s="38">
        <f t="shared" ca="1" si="150"/>
        <v>0</v>
      </c>
    </row>
    <row r="4855" spans="1:23" s="36" customFormat="1" ht="18.75">
      <c r="A4855" s="34"/>
      <c r="B4855" s="39"/>
      <c r="C4855" s="39"/>
      <c r="D4855" s="35"/>
      <c r="E4855" s="40"/>
      <c r="F4855" s="39"/>
      <c r="G4855" s="39"/>
      <c r="H4855" s="39"/>
      <c r="I4855" s="34"/>
      <c r="J4855" s="34"/>
      <c r="K4855" s="34"/>
      <c r="L4855" s="34"/>
      <c r="M4855" s="43" t="str">
        <f ca="1">IFERROR(OFFSET('Maximum minutes'!$C$1,T4855,MATCH(IF(G4855&lt;&gt;"",G4855,F4855),OFFSET('Maximum minutes'!$C$1,T4855-1,0,1,U4855+1),0)-1)*IF(OR(ISNUMBER(J4855),J4855="sans examen"),1,0)*IF(W4855&lt;MinDate,1,0),"")</f>
        <v/>
      </c>
      <c r="N4855" s="36">
        <f t="shared" ca="1" si="151"/>
        <v>0</v>
      </c>
      <c r="O4855" s="36" t="e">
        <f ca="1">LEFT(OFFSET(Lists!$Q$2,MATCH(E4855,Lists!$R$3:$R$19,0),0),4)</f>
        <v>#N/A</v>
      </c>
      <c r="P4855" s="36" t="e">
        <f ca="1">MATCH(O4855,Lists!$S$2:$S$640,1)</f>
        <v>#N/A</v>
      </c>
      <c r="Q4855" s="36" t="e">
        <f ca="1">MATCH(LEFT(OFFSET(Lists!$Q$2,MATCH(E4855,Lists!$R$3:$R$19,0)+1,0),4),Lists!$S$3:$S$640,1)</f>
        <v>#N/A</v>
      </c>
      <c r="R4855" s="36" t="e">
        <f ca="1">LEFT(OFFSET(Lists!$S$2,P4855-1+MATCH(F4855,OFFSET(Lists!$T$3,P4855-1,0,Q4855-P4855+1),0),0),6)</f>
        <v>#N/A</v>
      </c>
      <c r="S4855" s="36" t="e">
        <f ca="1">VLOOKUP(R4855,Lists!B:D,3,FALSE)</f>
        <v>#N/A</v>
      </c>
      <c r="T4855" s="36" t="str">
        <f>IF(F4855&lt;&gt;"",MATCH(R4855,'Maximum minutes'!B:B,0),"")</f>
        <v/>
      </c>
      <c r="U4855" s="36">
        <f ca="1">IF(F4855&lt;&gt;"",COUNTA(OFFSET('Maximum minutes'!$C$1,'Annexe A1 Cours'!T4855,0,1,50)),0)</f>
        <v>0</v>
      </c>
      <c r="V4855" s="37">
        <f ca="1">IFERROR(OFFSET('Maximum minutes'!$C$1,T4855+1,-1+MATCH(G4855,OFFSET('Maximum minutes'!$C$1,T4855-1,0,1,50),0)),0)</f>
        <v>0</v>
      </c>
      <c r="W4855" s="38">
        <f t="shared" ca="1" si="150"/>
        <v>0</v>
      </c>
    </row>
    <row r="4856" spans="1:23" s="36" customFormat="1" ht="18.75">
      <c r="A4856" s="34"/>
      <c r="B4856" s="39"/>
      <c r="C4856" s="39"/>
      <c r="D4856" s="35"/>
      <c r="E4856" s="40"/>
      <c r="F4856" s="39"/>
      <c r="G4856" s="39"/>
      <c r="H4856" s="39"/>
      <c r="I4856" s="34"/>
      <c r="J4856" s="34"/>
      <c r="K4856" s="34"/>
      <c r="L4856" s="34"/>
      <c r="M4856" s="43" t="str">
        <f ca="1">IFERROR(OFFSET('Maximum minutes'!$C$1,T4856,MATCH(IF(G4856&lt;&gt;"",G4856,F4856),OFFSET('Maximum minutes'!$C$1,T4856-1,0,1,U4856+1),0)-1)*IF(OR(ISNUMBER(J4856),J4856="sans examen"),1,0)*IF(W4856&lt;MinDate,1,0),"")</f>
        <v/>
      </c>
      <c r="N4856" s="36">
        <f t="shared" ca="1" si="151"/>
        <v>0</v>
      </c>
      <c r="O4856" s="36" t="e">
        <f ca="1">LEFT(OFFSET(Lists!$Q$2,MATCH(E4856,Lists!$R$3:$R$19,0),0),4)</f>
        <v>#N/A</v>
      </c>
      <c r="P4856" s="36" t="e">
        <f ca="1">MATCH(O4856,Lists!$S$2:$S$640,1)</f>
        <v>#N/A</v>
      </c>
      <c r="Q4856" s="36" t="e">
        <f ca="1">MATCH(LEFT(OFFSET(Lists!$Q$2,MATCH(E4856,Lists!$R$3:$R$19,0)+1,0),4),Lists!$S$3:$S$640,1)</f>
        <v>#N/A</v>
      </c>
      <c r="R4856" s="36" t="e">
        <f ca="1">LEFT(OFFSET(Lists!$S$2,P4856-1+MATCH(F4856,OFFSET(Lists!$T$3,P4856-1,0,Q4856-P4856+1),0),0),6)</f>
        <v>#N/A</v>
      </c>
      <c r="S4856" s="36" t="e">
        <f ca="1">VLOOKUP(R4856,Lists!B:D,3,FALSE)</f>
        <v>#N/A</v>
      </c>
      <c r="T4856" s="36" t="str">
        <f>IF(F4856&lt;&gt;"",MATCH(R4856,'Maximum minutes'!B:B,0),"")</f>
        <v/>
      </c>
      <c r="U4856" s="36">
        <f ca="1">IF(F4856&lt;&gt;"",COUNTA(OFFSET('Maximum minutes'!$C$1,'Annexe A1 Cours'!T4856,0,1,50)),0)</f>
        <v>0</v>
      </c>
      <c r="V4856" s="37">
        <f ca="1">IFERROR(OFFSET('Maximum minutes'!$C$1,T4856+1,-1+MATCH(G4856,OFFSET('Maximum minutes'!$C$1,T4856-1,0,1,50),0)),0)</f>
        <v>0</v>
      </c>
      <c r="W4856" s="38">
        <f t="shared" ca="1" si="150"/>
        <v>0</v>
      </c>
    </row>
    <row r="4857" spans="1:23" s="36" customFormat="1" ht="18.75">
      <c r="A4857" s="34"/>
      <c r="B4857" s="39"/>
      <c r="C4857" s="39"/>
      <c r="D4857" s="35"/>
      <c r="E4857" s="40"/>
      <c r="F4857" s="39"/>
      <c r="G4857" s="39"/>
      <c r="H4857" s="39"/>
      <c r="I4857" s="34"/>
      <c r="J4857" s="34"/>
      <c r="K4857" s="34"/>
      <c r="L4857" s="34"/>
      <c r="M4857" s="43" t="str">
        <f ca="1">IFERROR(OFFSET('Maximum minutes'!$C$1,T4857,MATCH(IF(G4857&lt;&gt;"",G4857,F4857),OFFSET('Maximum minutes'!$C$1,T4857-1,0,1,U4857+1),0)-1)*IF(OR(ISNUMBER(J4857),J4857="sans examen"),1,0)*IF(W4857&lt;MinDate,1,0),"")</f>
        <v/>
      </c>
      <c r="N4857" s="36">
        <f t="shared" ca="1" si="151"/>
        <v>0</v>
      </c>
      <c r="O4857" s="36" t="e">
        <f ca="1">LEFT(OFFSET(Lists!$Q$2,MATCH(E4857,Lists!$R$3:$R$19,0),0),4)</f>
        <v>#N/A</v>
      </c>
      <c r="P4857" s="36" t="e">
        <f ca="1">MATCH(O4857,Lists!$S$2:$S$640,1)</f>
        <v>#N/A</v>
      </c>
      <c r="Q4857" s="36" t="e">
        <f ca="1">MATCH(LEFT(OFFSET(Lists!$Q$2,MATCH(E4857,Lists!$R$3:$R$19,0)+1,0),4),Lists!$S$3:$S$640,1)</f>
        <v>#N/A</v>
      </c>
      <c r="R4857" s="36" t="e">
        <f ca="1">LEFT(OFFSET(Lists!$S$2,P4857-1+MATCH(F4857,OFFSET(Lists!$T$3,P4857-1,0,Q4857-P4857+1),0),0),6)</f>
        <v>#N/A</v>
      </c>
      <c r="S4857" s="36" t="e">
        <f ca="1">VLOOKUP(R4857,Lists!B:D,3,FALSE)</f>
        <v>#N/A</v>
      </c>
      <c r="T4857" s="36" t="str">
        <f>IF(F4857&lt;&gt;"",MATCH(R4857,'Maximum minutes'!B:B,0),"")</f>
        <v/>
      </c>
      <c r="U4857" s="36">
        <f ca="1">IF(F4857&lt;&gt;"",COUNTA(OFFSET('Maximum minutes'!$C$1,'Annexe A1 Cours'!T4857,0,1,50)),0)</f>
        <v>0</v>
      </c>
      <c r="V4857" s="37">
        <f ca="1">IFERROR(OFFSET('Maximum minutes'!$C$1,T4857+1,-1+MATCH(G4857,OFFSET('Maximum minutes'!$C$1,T4857-1,0,1,50),0)),0)</f>
        <v>0</v>
      </c>
      <c r="W4857" s="38">
        <f t="shared" ca="1" si="150"/>
        <v>0</v>
      </c>
    </row>
    <row r="4858" spans="1:23" s="36" customFormat="1" ht="18.75">
      <c r="A4858" s="34"/>
      <c r="B4858" s="39"/>
      <c r="C4858" s="39"/>
      <c r="D4858" s="35"/>
      <c r="E4858" s="40"/>
      <c r="F4858" s="39"/>
      <c r="G4858" s="39"/>
      <c r="H4858" s="39"/>
      <c r="I4858" s="34"/>
      <c r="J4858" s="34"/>
      <c r="K4858" s="34"/>
      <c r="L4858" s="34"/>
      <c r="M4858" s="43" t="str">
        <f ca="1">IFERROR(OFFSET('Maximum minutes'!$C$1,T4858,MATCH(IF(G4858&lt;&gt;"",G4858,F4858),OFFSET('Maximum minutes'!$C$1,T4858-1,0,1,U4858+1),0)-1)*IF(OR(ISNUMBER(J4858),J4858="sans examen"),1,0)*IF(W4858&lt;MinDate,1,0),"")</f>
        <v/>
      </c>
      <c r="N4858" s="36">
        <f t="shared" ca="1" si="151"/>
        <v>0</v>
      </c>
      <c r="O4858" s="36" t="e">
        <f ca="1">LEFT(OFFSET(Lists!$Q$2,MATCH(E4858,Lists!$R$3:$R$19,0),0),4)</f>
        <v>#N/A</v>
      </c>
      <c r="P4858" s="36" t="e">
        <f ca="1">MATCH(O4858,Lists!$S$2:$S$640,1)</f>
        <v>#N/A</v>
      </c>
      <c r="Q4858" s="36" t="e">
        <f ca="1">MATCH(LEFT(OFFSET(Lists!$Q$2,MATCH(E4858,Lists!$R$3:$R$19,0)+1,0),4),Lists!$S$3:$S$640,1)</f>
        <v>#N/A</v>
      </c>
      <c r="R4858" s="36" t="e">
        <f ca="1">LEFT(OFFSET(Lists!$S$2,P4858-1+MATCH(F4858,OFFSET(Lists!$T$3,P4858-1,0,Q4858-P4858+1),0),0),6)</f>
        <v>#N/A</v>
      </c>
      <c r="S4858" s="36" t="e">
        <f ca="1">VLOOKUP(R4858,Lists!B:D,3,FALSE)</f>
        <v>#N/A</v>
      </c>
      <c r="T4858" s="36" t="str">
        <f>IF(F4858&lt;&gt;"",MATCH(R4858,'Maximum minutes'!B:B,0),"")</f>
        <v/>
      </c>
      <c r="U4858" s="36">
        <f ca="1">IF(F4858&lt;&gt;"",COUNTA(OFFSET('Maximum minutes'!$C$1,'Annexe A1 Cours'!T4858,0,1,50)),0)</f>
        <v>0</v>
      </c>
      <c r="V4858" s="37">
        <f ca="1">IFERROR(OFFSET('Maximum minutes'!$C$1,T4858+1,-1+MATCH(G4858,OFFSET('Maximum minutes'!$C$1,T4858-1,0,1,50),0)),0)</f>
        <v>0</v>
      </c>
      <c r="W4858" s="38">
        <f t="shared" ca="1" si="150"/>
        <v>0</v>
      </c>
    </row>
    <row r="4859" spans="1:23" s="36" customFormat="1" ht="18.75">
      <c r="A4859" s="34"/>
      <c r="B4859" s="39"/>
      <c r="C4859" s="39"/>
      <c r="D4859" s="35"/>
      <c r="E4859" s="40"/>
      <c r="F4859" s="39"/>
      <c r="G4859" s="39"/>
      <c r="H4859" s="39"/>
      <c r="I4859" s="34"/>
      <c r="J4859" s="34"/>
      <c r="K4859" s="34"/>
      <c r="L4859" s="34"/>
      <c r="M4859" s="43" t="str">
        <f ca="1">IFERROR(OFFSET('Maximum minutes'!$C$1,T4859,MATCH(IF(G4859&lt;&gt;"",G4859,F4859),OFFSET('Maximum minutes'!$C$1,T4859-1,0,1,U4859+1),0)-1)*IF(OR(ISNUMBER(J4859),J4859="sans examen"),1,0)*IF(W4859&lt;MinDate,1,0),"")</f>
        <v/>
      </c>
      <c r="N4859" s="36">
        <f t="shared" ca="1" si="151"/>
        <v>0</v>
      </c>
      <c r="O4859" s="36" t="e">
        <f ca="1">LEFT(OFFSET(Lists!$Q$2,MATCH(E4859,Lists!$R$3:$R$19,0),0),4)</f>
        <v>#N/A</v>
      </c>
      <c r="P4859" s="36" t="e">
        <f ca="1">MATCH(O4859,Lists!$S$2:$S$640,1)</f>
        <v>#N/A</v>
      </c>
      <c r="Q4859" s="36" t="e">
        <f ca="1">MATCH(LEFT(OFFSET(Lists!$Q$2,MATCH(E4859,Lists!$R$3:$R$19,0)+1,0),4),Lists!$S$3:$S$640,1)</f>
        <v>#N/A</v>
      </c>
      <c r="R4859" s="36" t="e">
        <f ca="1">LEFT(OFFSET(Lists!$S$2,P4859-1+MATCH(F4859,OFFSET(Lists!$T$3,P4859-1,0,Q4859-P4859+1),0),0),6)</f>
        <v>#N/A</v>
      </c>
      <c r="S4859" s="36" t="e">
        <f ca="1">VLOOKUP(R4859,Lists!B:D,3,FALSE)</f>
        <v>#N/A</v>
      </c>
      <c r="T4859" s="36" t="str">
        <f>IF(F4859&lt;&gt;"",MATCH(R4859,'Maximum minutes'!B:B,0),"")</f>
        <v/>
      </c>
      <c r="U4859" s="36">
        <f ca="1">IF(F4859&lt;&gt;"",COUNTA(OFFSET('Maximum minutes'!$C$1,'Annexe A1 Cours'!T4859,0,1,50)),0)</f>
        <v>0</v>
      </c>
      <c r="V4859" s="37">
        <f ca="1">IFERROR(OFFSET('Maximum minutes'!$C$1,T4859+1,-1+MATCH(G4859,OFFSET('Maximum minutes'!$C$1,T4859-1,0,1,50),0)),0)</f>
        <v>0</v>
      </c>
      <c r="W4859" s="38">
        <f t="shared" ca="1" si="150"/>
        <v>0</v>
      </c>
    </row>
    <row r="4860" spans="1:23" s="36" customFormat="1" ht="18.75">
      <c r="A4860" s="34"/>
      <c r="B4860" s="39"/>
      <c r="C4860" s="39"/>
      <c r="D4860" s="35"/>
      <c r="E4860" s="40"/>
      <c r="F4860" s="39"/>
      <c r="G4860" s="39"/>
      <c r="H4860" s="39"/>
      <c r="I4860" s="34"/>
      <c r="J4860" s="34"/>
      <c r="K4860" s="34"/>
      <c r="L4860" s="34"/>
      <c r="M4860" s="43" t="str">
        <f ca="1">IFERROR(OFFSET('Maximum minutes'!$C$1,T4860,MATCH(IF(G4860&lt;&gt;"",G4860,F4860),OFFSET('Maximum minutes'!$C$1,T4860-1,0,1,U4860+1),0)-1)*IF(OR(ISNUMBER(J4860),J4860="sans examen"),1,0)*IF(W4860&lt;MinDate,1,0),"")</f>
        <v/>
      </c>
      <c r="N4860" s="36">
        <f t="shared" ca="1" si="151"/>
        <v>0</v>
      </c>
      <c r="O4860" s="36" t="e">
        <f ca="1">LEFT(OFFSET(Lists!$Q$2,MATCH(E4860,Lists!$R$3:$R$19,0),0),4)</f>
        <v>#N/A</v>
      </c>
      <c r="P4860" s="36" t="e">
        <f ca="1">MATCH(O4860,Lists!$S$2:$S$640,1)</f>
        <v>#N/A</v>
      </c>
      <c r="Q4860" s="36" t="e">
        <f ca="1">MATCH(LEFT(OFFSET(Lists!$Q$2,MATCH(E4860,Lists!$R$3:$R$19,0)+1,0),4),Lists!$S$3:$S$640,1)</f>
        <v>#N/A</v>
      </c>
      <c r="R4860" s="36" t="e">
        <f ca="1">LEFT(OFFSET(Lists!$S$2,P4860-1+MATCH(F4860,OFFSET(Lists!$T$3,P4860-1,0,Q4860-P4860+1),0),0),6)</f>
        <v>#N/A</v>
      </c>
      <c r="S4860" s="36" t="e">
        <f ca="1">VLOOKUP(R4860,Lists!B:D,3,FALSE)</f>
        <v>#N/A</v>
      </c>
      <c r="T4860" s="36" t="str">
        <f>IF(F4860&lt;&gt;"",MATCH(R4860,'Maximum minutes'!B:B,0),"")</f>
        <v/>
      </c>
      <c r="U4860" s="36">
        <f ca="1">IF(F4860&lt;&gt;"",COUNTA(OFFSET('Maximum minutes'!$C$1,'Annexe A1 Cours'!T4860,0,1,50)),0)</f>
        <v>0</v>
      </c>
      <c r="V4860" s="37">
        <f ca="1">IFERROR(OFFSET('Maximum minutes'!$C$1,T4860+1,-1+MATCH(G4860,OFFSET('Maximum minutes'!$C$1,T4860-1,0,1,50),0)),0)</f>
        <v>0</v>
      </c>
      <c r="W4860" s="38">
        <f t="shared" ca="1" si="150"/>
        <v>0</v>
      </c>
    </row>
    <row r="4861" spans="1:23" s="36" customFormat="1" ht="18.75">
      <c r="A4861" s="34"/>
      <c r="B4861" s="39"/>
      <c r="C4861" s="39"/>
      <c r="D4861" s="35"/>
      <c r="E4861" s="40"/>
      <c r="F4861" s="39"/>
      <c r="G4861" s="39"/>
      <c r="H4861" s="39"/>
      <c r="I4861" s="34"/>
      <c r="J4861" s="34"/>
      <c r="K4861" s="34"/>
      <c r="L4861" s="34"/>
      <c r="M4861" s="43" t="str">
        <f ca="1">IFERROR(OFFSET('Maximum minutes'!$C$1,T4861,MATCH(IF(G4861&lt;&gt;"",G4861,F4861),OFFSET('Maximum minutes'!$C$1,T4861-1,0,1,U4861+1),0)-1)*IF(OR(ISNUMBER(J4861),J4861="sans examen"),1,0)*IF(W4861&lt;MinDate,1,0),"")</f>
        <v/>
      </c>
      <c r="N4861" s="36">
        <f t="shared" ca="1" si="151"/>
        <v>0</v>
      </c>
      <c r="O4861" s="36" t="e">
        <f ca="1">LEFT(OFFSET(Lists!$Q$2,MATCH(E4861,Lists!$R$3:$R$19,0),0),4)</f>
        <v>#N/A</v>
      </c>
      <c r="P4861" s="36" t="e">
        <f ca="1">MATCH(O4861,Lists!$S$2:$S$640,1)</f>
        <v>#N/A</v>
      </c>
      <c r="Q4861" s="36" t="e">
        <f ca="1">MATCH(LEFT(OFFSET(Lists!$Q$2,MATCH(E4861,Lists!$R$3:$R$19,0)+1,0),4),Lists!$S$3:$S$640,1)</f>
        <v>#N/A</v>
      </c>
      <c r="R4861" s="36" t="e">
        <f ca="1">LEFT(OFFSET(Lists!$S$2,P4861-1+MATCH(F4861,OFFSET(Lists!$T$3,P4861-1,0,Q4861-P4861+1),0),0),6)</f>
        <v>#N/A</v>
      </c>
      <c r="S4861" s="36" t="e">
        <f ca="1">VLOOKUP(R4861,Lists!B:D,3,FALSE)</f>
        <v>#N/A</v>
      </c>
      <c r="T4861" s="36" t="str">
        <f>IF(F4861&lt;&gt;"",MATCH(R4861,'Maximum minutes'!B:B,0),"")</f>
        <v/>
      </c>
      <c r="U4861" s="36">
        <f ca="1">IF(F4861&lt;&gt;"",COUNTA(OFFSET('Maximum minutes'!$C$1,'Annexe A1 Cours'!T4861,0,1,50)),0)</f>
        <v>0</v>
      </c>
      <c r="V4861" s="37">
        <f ca="1">IFERROR(OFFSET('Maximum minutes'!$C$1,T4861+1,-1+MATCH(G4861,OFFSET('Maximum minutes'!$C$1,T4861-1,0,1,50),0)),0)</f>
        <v>0</v>
      </c>
      <c r="W4861" s="38">
        <f t="shared" ca="1" si="150"/>
        <v>0</v>
      </c>
    </row>
    <row r="4862" spans="1:23" s="36" customFormat="1" ht="18.75">
      <c r="A4862" s="34"/>
      <c r="B4862" s="39"/>
      <c r="C4862" s="39"/>
      <c r="D4862" s="35"/>
      <c r="E4862" s="40"/>
      <c r="F4862" s="39"/>
      <c r="G4862" s="39"/>
      <c r="H4862" s="39"/>
      <c r="I4862" s="34"/>
      <c r="J4862" s="34"/>
      <c r="K4862" s="34"/>
      <c r="L4862" s="34"/>
      <c r="M4862" s="43" t="str">
        <f ca="1">IFERROR(OFFSET('Maximum minutes'!$C$1,T4862,MATCH(IF(G4862&lt;&gt;"",G4862,F4862),OFFSET('Maximum minutes'!$C$1,T4862-1,0,1,U4862+1),0)-1)*IF(OR(ISNUMBER(J4862),J4862="sans examen"),1,0)*IF(W4862&lt;MinDate,1,0),"")</f>
        <v/>
      </c>
      <c r="N4862" s="36">
        <f t="shared" ca="1" si="151"/>
        <v>0</v>
      </c>
      <c r="O4862" s="36" t="e">
        <f ca="1">LEFT(OFFSET(Lists!$Q$2,MATCH(E4862,Lists!$R$3:$R$19,0),0),4)</f>
        <v>#N/A</v>
      </c>
      <c r="P4862" s="36" t="e">
        <f ca="1">MATCH(O4862,Lists!$S$2:$S$640,1)</f>
        <v>#N/A</v>
      </c>
      <c r="Q4862" s="36" t="e">
        <f ca="1">MATCH(LEFT(OFFSET(Lists!$Q$2,MATCH(E4862,Lists!$R$3:$R$19,0)+1,0),4),Lists!$S$3:$S$640,1)</f>
        <v>#N/A</v>
      </c>
      <c r="R4862" s="36" t="e">
        <f ca="1">LEFT(OFFSET(Lists!$S$2,P4862-1+MATCH(F4862,OFFSET(Lists!$T$3,P4862-1,0,Q4862-P4862+1),0),0),6)</f>
        <v>#N/A</v>
      </c>
      <c r="S4862" s="36" t="e">
        <f ca="1">VLOOKUP(R4862,Lists!B:D,3,FALSE)</f>
        <v>#N/A</v>
      </c>
      <c r="T4862" s="36" t="str">
        <f>IF(F4862&lt;&gt;"",MATCH(R4862,'Maximum minutes'!B:B,0),"")</f>
        <v/>
      </c>
      <c r="U4862" s="36">
        <f ca="1">IF(F4862&lt;&gt;"",COUNTA(OFFSET('Maximum minutes'!$C$1,'Annexe A1 Cours'!T4862,0,1,50)),0)</f>
        <v>0</v>
      </c>
      <c r="V4862" s="37">
        <f ca="1">IFERROR(OFFSET('Maximum minutes'!$C$1,T4862+1,-1+MATCH(G4862,OFFSET('Maximum minutes'!$C$1,T4862-1,0,1,50),0)),0)</f>
        <v>0</v>
      </c>
      <c r="W4862" s="38">
        <f t="shared" ca="1" si="150"/>
        <v>0</v>
      </c>
    </row>
    <row r="4863" spans="1:23" s="36" customFormat="1" ht="18.75">
      <c r="A4863" s="34"/>
      <c r="B4863" s="39"/>
      <c r="C4863" s="39"/>
      <c r="D4863" s="35"/>
      <c r="E4863" s="40"/>
      <c r="F4863" s="39"/>
      <c r="G4863" s="39"/>
      <c r="H4863" s="39"/>
      <c r="I4863" s="34"/>
      <c r="J4863" s="34"/>
      <c r="K4863" s="34"/>
      <c r="L4863" s="34"/>
      <c r="M4863" s="43" t="str">
        <f ca="1">IFERROR(OFFSET('Maximum minutes'!$C$1,T4863,MATCH(IF(G4863&lt;&gt;"",G4863,F4863),OFFSET('Maximum minutes'!$C$1,T4863-1,0,1,U4863+1),0)-1)*IF(OR(ISNUMBER(J4863),J4863="sans examen"),1,0)*IF(W4863&lt;MinDate,1,0),"")</f>
        <v/>
      </c>
      <c r="N4863" s="36">
        <f t="shared" ca="1" si="151"/>
        <v>0</v>
      </c>
      <c r="O4863" s="36" t="e">
        <f ca="1">LEFT(OFFSET(Lists!$Q$2,MATCH(E4863,Lists!$R$3:$R$19,0),0),4)</f>
        <v>#N/A</v>
      </c>
      <c r="P4863" s="36" t="e">
        <f ca="1">MATCH(O4863,Lists!$S$2:$S$640,1)</f>
        <v>#N/A</v>
      </c>
      <c r="Q4863" s="36" t="e">
        <f ca="1">MATCH(LEFT(OFFSET(Lists!$Q$2,MATCH(E4863,Lists!$R$3:$R$19,0)+1,0),4),Lists!$S$3:$S$640,1)</f>
        <v>#N/A</v>
      </c>
      <c r="R4863" s="36" t="e">
        <f ca="1">LEFT(OFFSET(Lists!$S$2,P4863-1+MATCH(F4863,OFFSET(Lists!$T$3,P4863-1,0,Q4863-P4863+1),0),0),6)</f>
        <v>#N/A</v>
      </c>
      <c r="S4863" s="36" t="e">
        <f ca="1">VLOOKUP(R4863,Lists!B:D,3,FALSE)</f>
        <v>#N/A</v>
      </c>
      <c r="T4863" s="36" t="str">
        <f>IF(F4863&lt;&gt;"",MATCH(R4863,'Maximum minutes'!B:B,0),"")</f>
        <v/>
      </c>
      <c r="U4863" s="36">
        <f ca="1">IF(F4863&lt;&gt;"",COUNTA(OFFSET('Maximum minutes'!$C$1,'Annexe A1 Cours'!T4863,0,1,50)),0)</f>
        <v>0</v>
      </c>
      <c r="V4863" s="37">
        <f ca="1">IFERROR(OFFSET('Maximum minutes'!$C$1,T4863+1,-1+MATCH(G4863,OFFSET('Maximum minutes'!$C$1,T4863-1,0,1,50),0)),0)</f>
        <v>0</v>
      </c>
      <c r="W4863" s="38">
        <f t="shared" ca="1" si="150"/>
        <v>0</v>
      </c>
    </row>
    <row r="4864" spans="1:23" s="36" customFormat="1" ht="18.75">
      <c r="A4864" s="34"/>
      <c r="B4864" s="39"/>
      <c r="C4864" s="39"/>
      <c r="D4864" s="35"/>
      <c r="E4864" s="40"/>
      <c r="F4864" s="39"/>
      <c r="G4864" s="39"/>
      <c r="H4864" s="39"/>
      <c r="I4864" s="34"/>
      <c r="J4864" s="34"/>
      <c r="K4864" s="34"/>
      <c r="L4864" s="34"/>
      <c r="M4864" s="43" t="str">
        <f ca="1">IFERROR(OFFSET('Maximum minutes'!$C$1,T4864,MATCH(IF(G4864&lt;&gt;"",G4864,F4864),OFFSET('Maximum minutes'!$C$1,T4864-1,0,1,U4864+1),0)-1)*IF(OR(ISNUMBER(J4864),J4864="sans examen"),1,0)*IF(W4864&lt;MinDate,1,0),"")</f>
        <v/>
      </c>
      <c r="N4864" s="36">
        <f t="shared" ca="1" si="151"/>
        <v>0</v>
      </c>
      <c r="O4864" s="36" t="e">
        <f ca="1">LEFT(OFFSET(Lists!$Q$2,MATCH(E4864,Lists!$R$3:$R$19,0),0),4)</f>
        <v>#N/A</v>
      </c>
      <c r="P4864" s="36" t="e">
        <f ca="1">MATCH(O4864,Lists!$S$2:$S$640,1)</f>
        <v>#N/A</v>
      </c>
      <c r="Q4864" s="36" t="e">
        <f ca="1">MATCH(LEFT(OFFSET(Lists!$Q$2,MATCH(E4864,Lists!$R$3:$R$19,0)+1,0),4),Lists!$S$3:$S$640,1)</f>
        <v>#N/A</v>
      </c>
      <c r="R4864" s="36" t="e">
        <f ca="1">LEFT(OFFSET(Lists!$S$2,P4864-1+MATCH(F4864,OFFSET(Lists!$T$3,P4864-1,0,Q4864-P4864+1),0),0),6)</f>
        <v>#N/A</v>
      </c>
      <c r="S4864" s="36" t="e">
        <f ca="1">VLOOKUP(R4864,Lists!B:D,3,FALSE)</f>
        <v>#N/A</v>
      </c>
      <c r="T4864" s="36" t="str">
        <f>IF(F4864&lt;&gt;"",MATCH(R4864,'Maximum minutes'!B:B,0),"")</f>
        <v/>
      </c>
      <c r="U4864" s="36">
        <f ca="1">IF(F4864&lt;&gt;"",COUNTA(OFFSET('Maximum minutes'!$C$1,'Annexe A1 Cours'!T4864,0,1,50)),0)</f>
        <v>0</v>
      </c>
      <c r="V4864" s="37">
        <f ca="1">IFERROR(OFFSET('Maximum minutes'!$C$1,T4864+1,-1+MATCH(G4864,OFFSET('Maximum minutes'!$C$1,T4864-1,0,1,50),0)),0)</f>
        <v>0</v>
      </c>
      <c r="W4864" s="38">
        <f t="shared" ca="1" si="150"/>
        <v>0</v>
      </c>
    </row>
    <row r="4865" spans="1:23" s="36" customFormat="1" ht="18.75">
      <c r="A4865" s="34"/>
      <c r="B4865" s="39"/>
      <c r="C4865" s="39"/>
      <c r="D4865" s="35"/>
      <c r="E4865" s="40"/>
      <c r="F4865" s="39"/>
      <c r="G4865" s="39"/>
      <c r="H4865" s="39"/>
      <c r="I4865" s="34"/>
      <c r="J4865" s="34"/>
      <c r="K4865" s="34"/>
      <c r="L4865" s="34"/>
      <c r="M4865" s="43" t="str">
        <f ca="1">IFERROR(OFFSET('Maximum minutes'!$C$1,T4865,MATCH(IF(G4865&lt;&gt;"",G4865,F4865),OFFSET('Maximum minutes'!$C$1,T4865-1,0,1,U4865+1),0)-1)*IF(OR(ISNUMBER(J4865),J4865="sans examen"),1,0)*IF(W4865&lt;MinDate,1,0),"")</f>
        <v/>
      </c>
      <c r="N4865" s="36">
        <f t="shared" ca="1" si="151"/>
        <v>0</v>
      </c>
      <c r="O4865" s="36" t="e">
        <f ca="1">LEFT(OFFSET(Lists!$Q$2,MATCH(E4865,Lists!$R$3:$R$19,0),0),4)</f>
        <v>#N/A</v>
      </c>
      <c r="P4865" s="36" t="e">
        <f ca="1">MATCH(O4865,Lists!$S$2:$S$640,1)</f>
        <v>#N/A</v>
      </c>
      <c r="Q4865" s="36" t="e">
        <f ca="1">MATCH(LEFT(OFFSET(Lists!$Q$2,MATCH(E4865,Lists!$R$3:$R$19,0)+1,0),4),Lists!$S$3:$S$640,1)</f>
        <v>#N/A</v>
      </c>
      <c r="R4865" s="36" t="e">
        <f ca="1">LEFT(OFFSET(Lists!$S$2,P4865-1+MATCH(F4865,OFFSET(Lists!$T$3,P4865-1,0,Q4865-P4865+1),0),0),6)</f>
        <v>#N/A</v>
      </c>
      <c r="S4865" s="36" t="e">
        <f ca="1">VLOOKUP(R4865,Lists!B:D,3,FALSE)</f>
        <v>#N/A</v>
      </c>
      <c r="T4865" s="36" t="str">
        <f>IF(F4865&lt;&gt;"",MATCH(R4865,'Maximum minutes'!B:B,0),"")</f>
        <v/>
      </c>
      <c r="U4865" s="36">
        <f ca="1">IF(F4865&lt;&gt;"",COUNTA(OFFSET('Maximum minutes'!$C$1,'Annexe A1 Cours'!T4865,0,1,50)),0)</f>
        <v>0</v>
      </c>
      <c r="V4865" s="37">
        <f ca="1">IFERROR(OFFSET('Maximum minutes'!$C$1,T4865+1,-1+MATCH(G4865,OFFSET('Maximum minutes'!$C$1,T4865-1,0,1,50),0)),0)</f>
        <v>0</v>
      </c>
      <c r="W4865" s="38">
        <f t="shared" ca="1" si="150"/>
        <v>0</v>
      </c>
    </row>
    <row r="4866" spans="1:23" s="36" customFormat="1" ht="18.75">
      <c r="A4866" s="34"/>
      <c r="B4866" s="39"/>
      <c r="C4866" s="39"/>
      <c r="D4866" s="35"/>
      <c r="E4866" s="40"/>
      <c r="F4866" s="39"/>
      <c r="G4866" s="39"/>
      <c r="H4866" s="39"/>
      <c r="I4866" s="34"/>
      <c r="J4866" s="34"/>
      <c r="K4866" s="34"/>
      <c r="L4866" s="34"/>
      <c r="M4866" s="43" t="str">
        <f ca="1">IFERROR(OFFSET('Maximum minutes'!$C$1,T4866,MATCH(IF(G4866&lt;&gt;"",G4866,F4866),OFFSET('Maximum minutes'!$C$1,T4866-1,0,1,U4866+1),0)-1)*IF(OR(ISNUMBER(J4866),J4866="sans examen"),1,0)*IF(W4866&lt;MinDate,1,0),"")</f>
        <v/>
      </c>
      <c r="N4866" s="36">
        <f t="shared" ca="1" si="151"/>
        <v>0</v>
      </c>
      <c r="O4866" s="36" t="e">
        <f ca="1">LEFT(OFFSET(Lists!$Q$2,MATCH(E4866,Lists!$R$3:$R$19,0),0),4)</f>
        <v>#N/A</v>
      </c>
      <c r="P4866" s="36" t="e">
        <f ca="1">MATCH(O4866,Lists!$S$2:$S$640,1)</f>
        <v>#N/A</v>
      </c>
      <c r="Q4866" s="36" t="e">
        <f ca="1">MATCH(LEFT(OFFSET(Lists!$Q$2,MATCH(E4866,Lists!$R$3:$R$19,0)+1,0),4),Lists!$S$3:$S$640,1)</f>
        <v>#N/A</v>
      </c>
      <c r="R4866" s="36" t="e">
        <f ca="1">LEFT(OFFSET(Lists!$S$2,P4866-1+MATCH(F4866,OFFSET(Lists!$T$3,P4866-1,0,Q4866-P4866+1),0),0),6)</f>
        <v>#N/A</v>
      </c>
      <c r="S4866" s="36" t="e">
        <f ca="1">VLOOKUP(R4866,Lists!B:D,3,FALSE)</f>
        <v>#N/A</v>
      </c>
      <c r="T4866" s="36" t="str">
        <f>IF(F4866&lt;&gt;"",MATCH(R4866,'Maximum minutes'!B:B,0),"")</f>
        <v/>
      </c>
      <c r="U4866" s="36">
        <f ca="1">IF(F4866&lt;&gt;"",COUNTA(OFFSET('Maximum minutes'!$C$1,'Annexe A1 Cours'!T4866,0,1,50)),0)</f>
        <v>0</v>
      </c>
      <c r="V4866" s="37">
        <f ca="1">IFERROR(OFFSET('Maximum minutes'!$C$1,T4866+1,-1+MATCH(G4866,OFFSET('Maximum minutes'!$C$1,T4866-1,0,1,50),0)),0)</f>
        <v>0</v>
      </c>
      <c r="W4866" s="38">
        <f t="shared" ca="1" si="150"/>
        <v>0</v>
      </c>
    </row>
    <row r="4867" spans="1:23" s="36" customFormat="1" ht="18.75">
      <c r="A4867" s="34"/>
      <c r="B4867" s="39"/>
      <c r="C4867" s="39"/>
      <c r="D4867" s="35"/>
      <c r="E4867" s="40"/>
      <c r="F4867" s="39"/>
      <c r="G4867" s="39"/>
      <c r="H4867" s="39"/>
      <c r="I4867" s="34"/>
      <c r="J4867" s="34"/>
      <c r="K4867" s="34"/>
      <c r="L4867" s="34"/>
      <c r="M4867" s="43" t="str">
        <f ca="1">IFERROR(OFFSET('Maximum minutes'!$C$1,T4867,MATCH(IF(G4867&lt;&gt;"",G4867,F4867),OFFSET('Maximum minutes'!$C$1,T4867-1,0,1,U4867+1),0)-1)*IF(OR(ISNUMBER(J4867),J4867="sans examen"),1,0)*IF(W4867&lt;MinDate,1,0),"")</f>
        <v/>
      </c>
      <c r="N4867" s="36">
        <f t="shared" ca="1" si="151"/>
        <v>0</v>
      </c>
      <c r="O4867" s="36" t="e">
        <f ca="1">LEFT(OFFSET(Lists!$Q$2,MATCH(E4867,Lists!$R$3:$R$19,0),0),4)</f>
        <v>#N/A</v>
      </c>
      <c r="P4867" s="36" t="e">
        <f ca="1">MATCH(O4867,Lists!$S$2:$S$640,1)</f>
        <v>#N/A</v>
      </c>
      <c r="Q4867" s="36" t="e">
        <f ca="1">MATCH(LEFT(OFFSET(Lists!$Q$2,MATCH(E4867,Lists!$R$3:$R$19,0)+1,0),4),Lists!$S$3:$S$640,1)</f>
        <v>#N/A</v>
      </c>
      <c r="R4867" s="36" t="e">
        <f ca="1">LEFT(OFFSET(Lists!$S$2,P4867-1+MATCH(F4867,OFFSET(Lists!$T$3,P4867-1,0,Q4867-P4867+1),0),0),6)</f>
        <v>#N/A</v>
      </c>
      <c r="S4867" s="36" t="e">
        <f ca="1">VLOOKUP(R4867,Lists!B:D,3,FALSE)</f>
        <v>#N/A</v>
      </c>
      <c r="T4867" s="36" t="str">
        <f>IF(F4867&lt;&gt;"",MATCH(R4867,'Maximum minutes'!B:B,0),"")</f>
        <v/>
      </c>
      <c r="U4867" s="36">
        <f ca="1">IF(F4867&lt;&gt;"",COUNTA(OFFSET('Maximum minutes'!$C$1,'Annexe A1 Cours'!T4867,0,1,50)),0)</f>
        <v>0</v>
      </c>
      <c r="V4867" s="37">
        <f ca="1">IFERROR(OFFSET('Maximum minutes'!$C$1,T4867+1,-1+MATCH(G4867,OFFSET('Maximum minutes'!$C$1,T4867-1,0,1,50),0)),0)</f>
        <v>0</v>
      </c>
      <c r="W4867" s="38">
        <f t="shared" ca="1" si="150"/>
        <v>0</v>
      </c>
    </row>
    <row r="4868" spans="1:23" s="36" customFormat="1" ht="18.75">
      <c r="A4868" s="34"/>
      <c r="B4868" s="39"/>
      <c r="C4868" s="39"/>
      <c r="D4868" s="35"/>
      <c r="E4868" s="40"/>
      <c r="F4868" s="39"/>
      <c r="G4868" s="39"/>
      <c r="H4868" s="39"/>
      <c r="I4868" s="34"/>
      <c r="J4868" s="34"/>
      <c r="K4868" s="34"/>
      <c r="L4868" s="34"/>
      <c r="M4868" s="43" t="str">
        <f ca="1">IFERROR(OFFSET('Maximum minutes'!$C$1,T4868,MATCH(IF(G4868&lt;&gt;"",G4868,F4868),OFFSET('Maximum minutes'!$C$1,T4868-1,0,1,U4868+1),0)-1)*IF(OR(ISNUMBER(J4868),J4868="sans examen"),1,0)*IF(W4868&lt;MinDate,1,0),"")</f>
        <v/>
      </c>
      <c r="N4868" s="36">
        <f t="shared" ca="1" si="151"/>
        <v>0</v>
      </c>
      <c r="O4868" s="36" t="e">
        <f ca="1">LEFT(OFFSET(Lists!$Q$2,MATCH(E4868,Lists!$R$3:$R$19,0),0),4)</f>
        <v>#N/A</v>
      </c>
      <c r="P4868" s="36" t="e">
        <f ca="1">MATCH(O4868,Lists!$S$2:$S$640,1)</f>
        <v>#N/A</v>
      </c>
      <c r="Q4868" s="36" t="e">
        <f ca="1">MATCH(LEFT(OFFSET(Lists!$Q$2,MATCH(E4868,Lists!$R$3:$R$19,0)+1,0),4),Lists!$S$3:$S$640,1)</f>
        <v>#N/A</v>
      </c>
      <c r="R4868" s="36" t="e">
        <f ca="1">LEFT(OFFSET(Lists!$S$2,P4868-1+MATCH(F4868,OFFSET(Lists!$T$3,P4868-1,0,Q4868-P4868+1),0),0),6)</f>
        <v>#N/A</v>
      </c>
      <c r="S4868" s="36" t="e">
        <f ca="1">VLOOKUP(R4868,Lists!B:D,3,FALSE)</f>
        <v>#N/A</v>
      </c>
      <c r="T4868" s="36" t="str">
        <f>IF(F4868&lt;&gt;"",MATCH(R4868,'Maximum minutes'!B:B,0),"")</f>
        <v/>
      </c>
      <c r="U4868" s="36">
        <f ca="1">IF(F4868&lt;&gt;"",COUNTA(OFFSET('Maximum minutes'!$C$1,'Annexe A1 Cours'!T4868,0,1,50)),0)</f>
        <v>0</v>
      </c>
      <c r="V4868" s="37">
        <f ca="1">IFERROR(OFFSET('Maximum minutes'!$C$1,T4868+1,-1+MATCH(G4868,OFFSET('Maximum minutes'!$C$1,T4868-1,0,1,50),0)),0)</f>
        <v>0</v>
      </c>
      <c r="W4868" s="38">
        <f t="shared" ca="1" si="150"/>
        <v>0</v>
      </c>
    </row>
    <row r="4869" spans="1:23" s="36" customFormat="1" ht="18.75">
      <c r="A4869" s="34"/>
      <c r="B4869" s="39"/>
      <c r="C4869" s="39"/>
      <c r="D4869" s="35"/>
      <c r="E4869" s="40"/>
      <c r="F4869" s="39"/>
      <c r="G4869" s="39"/>
      <c r="H4869" s="39"/>
      <c r="I4869" s="34"/>
      <c r="J4869" s="34"/>
      <c r="K4869" s="34"/>
      <c r="L4869" s="34"/>
      <c r="M4869" s="43" t="str">
        <f ca="1">IFERROR(OFFSET('Maximum minutes'!$C$1,T4869,MATCH(IF(G4869&lt;&gt;"",G4869,F4869),OFFSET('Maximum minutes'!$C$1,T4869-1,0,1,U4869+1),0)-1)*IF(OR(ISNUMBER(J4869),J4869="sans examen"),1,0)*IF(W4869&lt;MinDate,1,0),"")</f>
        <v/>
      </c>
      <c r="N4869" s="36">
        <f t="shared" ca="1" si="151"/>
        <v>0</v>
      </c>
      <c r="O4869" s="36" t="e">
        <f ca="1">LEFT(OFFSET(Lists!$Q$2,MATCH(E4869,Lists!$R$3:$R$19,0),0),4)</f>
        <v>#N/A</v>
      </c>
      <c r="P4869" s="36" t="e">
        <f ca="1">MATCH(O4869,Lists!$S$2:$S$640,1)</f>
        <v>#N/A</v>
      </c>
      <c r="Q4869" s="36" t="e">
        <f ca="1">MATCH(LEFT(OFFSET(Lists!$Q$2,MATCH(E4869,Lists!$R$3:$R$19,0)+1,0),4),Lists!$S$3:$S$640,1)</f>
        <v>#N/A</v>
      </c>
      <c r="R4869" s="36" t="e">
        <f ca="1">LEFT(OFFSET(Lists!$S$2,P4869-1+MATCH(F4869,OFFSET(Lists!$T$3,P4869-1,0,Q4869-P4869+1),0),0),6)</f>
        <v>#N/A</v>
      </c>
      <c r="S4869" s="36" t="e">
        <f ca="1">VLOOKUP(R4869,Lists!B:D,3,FALSE)</f>
        <v>#N/A</v>
      </c>
      <c r="T4869" s="36" t="str">
        <f>IF(F4869&lt;&gt;"",MATCH(R4869,'Maximum minutes'!B:B,0),"")</f>
        <v/>
      </c>
      <c r="U4869" s="36">
        <f ca="1">IF(F4869&lt;&gt;"",COUNTA(OFFSET('Maximum minutes'!$C$1,'Annexe A1 Cours'!T4869,0,1,50)),0)</f>
        <v>0</v>
      </c>
      <c r="V4869" s="37">
        <f ca="1">IFERROR(OFFSET('Maximum minutes'!$C$1,T4869+1,-1+MATCH(G4869,OFFSET('Maximum minutes'!$C$1,T4869-1,0,1,50),0)),0)</f>
        <v>0</v>
      </c>
      <c r="W4869" s="38">
        <f t="shared" ca="1" si="150"/>
        <v>0</v>
      </c>
    </row>
    <row r="4870" spans="1:23" s="36" customFormat="1" ht="18.75">
      <c r="A4870" s="34"/>
      <c r="B4870" s="39"/>
      <c r="C4870" s="39"/>
      <c r="D4870" s="35"/>
      <c r="E4870" s="40"/>
      <c r="F4870" s="39"/>
      <c r="G4870" s="39"/>
      <c r="H4870" s="39"/>
      <c r="I4870" s="34"/>
      <c r="J4870" s="34"/>
      <c r="K4870" s="34"/>
      <c r="L4870" s="34"/>
      <c r="M4870" s="43" t="str">
        <f ca="1">IFERROR(OFFSET('Maximum minutes'!$C$1,T4870,MATCH(IF(G4870&lt;&gt;"",G4870,F4870),OFFSET('Maximum minutes'!$C$1,T4870-1,0,1,U4870+1),0)-1)*IF(OR(ISNUMBER(J4870),J4870="sans examen"),1,0)*IF(W4870&lt;MinDate,1,0),"")</f>
        <v/>
      </c>
      <c r="N4870" s="36">
        <f t="shared" ca="1" si="151"/>
        <v>0</v>
      </c>
      <c r="O4870" s="36" t="e">
        <f ca="1">LEFT(OFFSET(Lists!$Q$2,MATCH(E4870,Lists!$R$3:$R$19,0),0),4)</f>
        <v>#N/A</v>
      </c>
      <c r="P4870" s="36" t="e">
        <f ca="1">MATCH(O4870,Lists!$S$2:$S$640,1)</f>
        <v>#N/A</v>
      </c>
      <c r="Q4870" s="36" t="e">
        <f ca="1">MATCH(LEFT(OFFSET(Lists!$Q$2,MATCH(E4870,Lists!$R$3:$R$19,0)+1,0),4),Lists!$S$3:$S$640,1)</f>
        <v>#N/A</v>
      </c>
      <c r="R4870" s="36" t="e">
        <f ca="1">LEFT(OFFSET(Lists!$S$2,P4870-1+MATCH(F4870,OFFSET(Lists!$T$3,P4870-1,0,Q4870-P4870+1),0),0),6)</f>
        <v>#N/A</v>
      </c>
      <c r="S4870" s="36" t="e">
        <f ca="1">VLOOKUP(R4870,Lists!B:D,3,FALSE)</f>
        <v>#N/A</v>
      </c>
      <c r="T4870" s="36" t="str">
        <f>IF(F4870&lt;&gt;"",MATCH(R4870,'Maximum minutes'!B:B,0),"")</f>
        <v/>
      </c>
      <c r="U4870" s="36">
        <f ca="1">IF(F4870&lt;&gt;"",COUNTA(OFFSET('Maximum minutes'!$C$1,'Annexe A1 Cours'!T4870,0,1,50)),0)</f>
        <v>0</v>
      </c>
      <c r="V4870" s="37">
        <f ca="1">IFERROR(OFFSET('Maximum minutes'!$C$1,T4870+1,-1+MATCH(G4870,OFFSET('Maximum minutes'!$C$1,T4870-1,0,1,50),0)),0)</f>
        <v>0</v>
      </c>
      <c r="W4870" s="38">
        <f t="shared" ca="1" si="150"/>
        <v>0</v>
      </c>
    </row>
    <row r="4871" spans="1:23" s="36" customFormat="1" ht="18.75">
      <c r="A4871" s="34"/>
      <c r="B4871" s="39"/>
      <c r="C4871" s="39"/>
      <c r="D4871" s="35"/>
      <c r="E4871" s="40"/>
      <c r="F4871" s="39"/>
      <c r="G4871" s="39"/>
      <c r="H4871" s="39"/>
      <c r="I4871" s="34"/>
      <c r="J4871" s="34"/>
      <c r="K4871" s="34"/>
      <c r="L4871" s="34"/>
      <c r="M4871" s="43" t="str">
        <f ca="1">IFERROR(OFFSET('Maximum minutes'!$C$1,T4871,MATCH(IF(G4871&lt;&gt;"",G4871,F4871),OFFSET('Maximum minutes'!$C$1,T4871-1,0,1,U4871+1),0)-1)*IF(OR(ISNUMBER(J4871),J4871="sans examen"),1,0)*IF(W4871&lt;MinDate,1,0),"")</f>
        <v/>
      </c>
      <c r="N4871" s="36">
        <f t="shared" ca="1" si="151"/>
        <v>0</v>
      </c>
      <c r="O4871" s="36" t="e">
        <f ca="1">LEFT(OFFSET(Lists!$Q$2,MATCH(E4871,Lists!$R$3:$R$19,0),0),4)</f>
        <v>#N/A</v>
      </c>
      <c r="P4871" s="36" t="e">
        <f ca="1">MATCH(O4871,Lists!$S$2:$S$640,1)</f>
        <v>#N/A</v>
      </c>
      <c r="Q4871" s="36" t="e">
        <f ca="1">MATCH(LEFT(OFFSET(Lists!$Q$2,MATCH(E4871,Lists!$R$3:$R$19,0)+1,0),4),Lists!$S$3:$S$640,1)</f>
        <v>#N/A</v>
      </c>
      <c r="R4871" s="36" t="e">
        <f ca="1">LEFT(OFFSET(Lists!$S$2,P4871-1+MATCH(F4871,OFFSET(Lists!$T$3,P4871-1,0,Q4871-P4871+1),0),0),6)</f>
        <v>#N/A</v>
      </c>
      <c r="S4871" s="36" t="e">
        <f ca="1">VLOOKUP(R4871,Lists!B:D,3,FALSE)</f>
        <v>#N/A</v>
      </c>
      <c r="T4871" s="36" t="str">
        <f>IF(F4871&lt;&gt;"",MATCH(R4871,'Maximum minutes'!B:B,0),"")</f>
        <v/>
      </c>
      <c r="U4871" s="36">
        <f ca="1">IF(F4871&lt;&gt;"",COUNTA(OFFSET('Maximum minutes'!$C$1,'Annexe A1 Cours'!T4871,0,1,50)),0)</f>
        <v>0</v>
      </c>
      <c r="V4871" s="37">
        <f ca="1">IFERROR(OFFSET('Maximum minutes'!$C$1,T4871+1,-1+MATCH(G4871,OFFSET('Maximum minutes'!$C$1,T4871-1,0,1,50),0)),0)</f>
        <v>0</v>
      </c>
      <c r="W4871" s="38">
        <f t="shared" ref="W4871:W4934" ca="1" si="152">IFERROR(DATE(YEAR(D4871)+V4871,MONTH(D4871),DAY(D4871)),"")</f>
        <v>0</v>
      </c>
    </row>
    <row r="4872" spans="1:23" s="36" customFormat="1" ht="18.75">
      <c r="A4872" s="34"/>
      <c r="B4872" s="39"/>
      <c r="C4872" s="39"/>
      <c r="D4872" s="35"/>
      <c r="E4872" s="40"/>
      <c r="F4872" s="39"/>
      <c r="G4872" s="39"/>
      <c r="H4872" s="39"/>
      <c r="I4872" s="34"/>
      <c r="J4872" s="34"/>
      <c r="K4872" s="34"/>
      <c r="L4872" s="34"/>
      <c r="M4872" s="43" t="str">
        <f ca="1">IFERROR(OFFSET('Maximum minutes'!$C$1,T4872,MATCH(IF(G4872&lt;&gt;"",G4872,F4872),OFFSET('Maximum minutes'!$C$1,T4872-1,0,1,U4872+1),0)-1)*IF(OR(ISNUMBER(J4872),J4872="sans examen"),1,0)*IF(W4872&lt;MinDate,1,0),"")</f>
        <v/>
      </c>
      <c r="N4872" s="36">
        <f t="shared" ref="N4872:N4935" ca="1" si="153">IF(K4872&gt;0,MIN(K4872,M4872),0)*IF(M4872="",0,1)</f>
        <v>0</v>
      </c>
      <c r="O4872" s="36" t="e">
        <f ca="1">LEFT(OFFSET(Lists!$Q$2,MATCH(E4872,Lists!$R$3:$R$19,0),0),4)</f>
        <v>#N/A</v>
      </c>
      <c r="P4872" s="36" t="e">
        <f ca="1">MATCH(O4872,Lists!$S$2:$S$640,1)</f>
        <v>#N/A</v>
      </c>
      <c r="Q4872" s="36" t="e">
        <f ca="1">MATCH(LEFT(OFFSET(Lists!$Q$2,MATCH(E4872,Lists!$R$3:$R$19,0)+1,0),4),Lists!$S$3:$S$640,1)</f>
        <v>#N/A</v>
      </c>
      <c r="R4872" s="36" t="e">
        <f ca="1">LEFT(OFFSET(Lists!$S$2,P4872-1+MATCH(F4872,OFFSET(Lists!$T$3,P4872-1,0,Q4872-P4872+1),0),0),6)</f>
        <v>#N/A</v>
      </c>
      <c r="S4872" s="36" t="e">
        <f ca="1">VLOOKUP(R4872,Lists!B:D,3,FALSE)</f>
        <v>#N/A</v>
      </c>
      <c r="T4872" s="36" t="str">
        <f>IF(F4872&lt;&gt;"",MATCH(R4872,'Maximum minutes'!B:B,0),"")</f>
        <v/>
      </c>
      <c r="U4872" s="36">
        <f ca="1">IF(F4872&lt;&gt;"",COUNTA(OFFSET('Maximum minutes'!$C$1,'Annexe A1 Cours'!T4872,0,1,50)),0)</f>
        <v>0</v>
      </c>
      <c r="V4872" s="37">
        <f ca="1">IFERROR(OFFSET('Maximum minutes'!$C$1,T4872+1,-1+MATCH(G4872,OFFSET('Maximum minutes'!$C$1,T4872-1,0,1,50),0)),0)</f>
        <v>0</v>
      </c>
      <c r="W4872" s="38">
        <f t="shared" ca="1" si="152"/>
        <v>0</v>
      </c>
    </row>
    <row r="4873" spans="1:23" s="36" customFormat="1" ht="18.75">
      <c r="A4873" s="34"/>
      <c r="B4873" s="39"/>
      <c r="C4873" s="39"/>
      <c r="D4873" s="35"/>
      <c r="E4873" s="40"/>
      <c r="F4873" s="39"/>
      <c r="G4873" s="39"/>
      <c r="H4873" s="39"/>
      <c r="I4873" s="34"/>
      <c r="J4873" s="34"/>
      <c r="K4873" s="34"/>
      <c r="L4873" s="34"/>
      <c r="M4873" s="43" t="str">
        <f ca="1">IFERROR(OFFSET('Maximum minutes'!$C$1,T4873,MATCH(IF(G4873&lt;&gt;"",G4873,F4873),OFFSET('Maximum minutes'!$C$1,T4873-1,0,1,U4873+1),0)-1)*IF(OR(ISNUMBER(J4873),J4873="sans examen"),1,0)*IF(W4873&lt;MinDate,1,0),"")</f>
        <v/>
      </c>
      <c r="N4873" s="36">
        <f t="shared" ca="1" si="153"/>
        <v>0</v>
      </c>
      <c r="O4873" s="36" t="e">
        <f ca="1">LEFT(OFFSET(Lists!$Q$2,MATCH(E4873,Lists!$R$3:$R$19,0),0),4)</f>
        <v>#N/A</v>
      </c>
      <c r="P4873" s="36" t="e">
        <f ca="1">MATCH(O4873,Lists!$S$2:$S$640,1)</f>
        <v>#N/A</v>
      </c>
      <c r="Q4873" s="36" t="e">
        <f ca="1">MATCH(LEFT(OFFSET(Lists!$Q$2,MATCH(E4873,Lists!$R$3:$R$19,0)+1,0),4),Lists!$S$3:$S$640,1)</f>
        <v>#N/A</v>
      </c>
      <c r="R4873" s="36" t="e">
        <f ca="1">LEFT(OFFSET(Lists!$S$2,P4873-1+MATCH(F4873,OFFSET(Lists!$T$3,P4873-1,0,Q4873-P4873+1),0),0),6)</f>
        <v>#N/A</v>
      </c>
      <c r="S4873" s="36" t="e">
        <f ca="1">VLOOKUP(R4873,Lists!B:D,3,FALSE)</f>
        <v>#N/A</v>
      </c>
      <c r="T4873" s="36" t="str">
        <f>IF(F4873&lt;&gt;"",MATCH(R4873,'Maximum minutes'!B:B,0),"")</f>
        <v/>
      </c>
      <c r="U4873" s="36">
        <f ca="1">IF(F4873&lt;&gt;"",COUNTA(OFFSET('Maximum minutes'!$C$1,'Annexe A1 Cours'!T4873,0,1,50)),0)</f>
        <v>0</v>
      </c>
      <c r="V4873" s="37">
        <f ca="1">IFERROR(OFFSET('Maximum minutes'!$C$1,T4873+1,-1+MATCH(G4873,OFFSET('Maximum minutes'!$C$1,T4873-1,0,1,50),0)),0)</f>
        <v>0</v>
      </c>
      <c r="W4873" s="38">
        <f t="shared" ca="1" si="152"/>
        <v>0</v>
      </c>
    </row>
    <row r="4874" spans="1:23" s="36" customFormat="1" ht="18.75">
      <c r="A4874" s="34"/>
      <c r="B4874" s="39"/>
      <c r="C4874" s="39"/>
      <c r="D4874" s="35"/>
      <c r="E4874" s="40"/>
      <c r="F4874" s="39"/>
      <c r="G4874" s="39"/>
      <c r="H4874" s="39"/>
      <c r="I4874" s="34"/>
      <c r="J4874" s="34"/>
      <c r="K4874" s="34"/>
      <c r="L4874" s="34"/>
      <c r="M4874" s="43" t="str">
        <f ca="1">IFERROR(OFFSET('Maximum minutes'!$C$1,T4874,MATCH(IF(G4874&lt;&gt;"",G4874,F4874),OFFSET('Maximum minutes'!$C$1,T4874-1,0,1,U4874+1),0)-1)*IF(OR(ISNUMBER(J4874),J4874="sans examen"),1,0)*IF(W4874&lt;MinDate,1,0),"")</f>
        <v/>
      </c>
      <c r="N4874" s="36">
        <f t="shared" ca="1" si="153"/>
        <v>0</v>
      </c>
      <c r="O4874" s="36" t="e">
        <f ca="1">LEFT(OFFSET(Lists!$Q$2,MATCH(E4874,Lists!$R$3:$R$19,0),0),4)</f>
        <v>#N/A</v>
      </c>
      <c r="P4874" s="36" t="e">
        <f ca="1">MATCH(O4874,Lists!$S$2:$S$640,1)</f>
        <v>#N/A</v>
      </c>
      <c r="Q4874" s="36" t="e">
        <f ca="1">MATCH(LEFT(OFFSET(Lists!$Q$2,MATCH(E4874,Lists!$R$3:$R$19,0)+1,0),4),Lists!$S$3:$S$640,1)</f>
        <v>#N/A</v>
      </c>
      <c r="R4874" s="36" t="e">
        <f ca="1">LEFT(OFFSET(Lists!$S$2,P4874-1+MATCH(F4874,OFFSET(Lists!$T$3,P4874-1,0,Q4874-P4874+1),0),0),6)</f>
        <v>#N/A</v>
      </c>
      <c r="S4874" s="36" t="e">
        <f ca="1">VLOOKUP(R4874,Lists!B:D,3,FALSE)</f>
        <v>#N/A</v>
      </c>
      <c r="T4874" s="36" t="str">
        <f>IF(F4874&lt;&gt;"",MATCH(R4874,'Maximum minutes'!B:B,0),"")</f>
        <v/>
      </c>
      <c r="U4874" s="36">
        <f ca="1">IF(F4874&lt;&gt;"",COUNTA(OFFSET('Maximum minutes'!$C$1,'Annexe A1 Cours'!T4874,0,1,50)),0)</f>
        <v>0</v>
      </c>
      <c r="V4874" s="37">
        <f ca="1">IFERROR(OFFSET('Maximum minutes'!$C$1,T4874+1,-1+MATCH(G4874,OFFSET('Maximum minutes'!$C$1,T4874-1,0,1,50),0)),0)</f>
        <v>0</v>
      </c>
      <c r="W4874" s="38">
        <f t="shared" ca="1" si="152"/>
        <v>0</v>
      </c>
    </row>
    <row r="4875" spans="1:23" s="36" customFormat="1" ht="18.75">
      <c r="A4875" s="34"/>
      <c r="B4875" s="39"/>
      <c r="C4875" s="39"/>
      <c r="D4875" s="35"/>
      <c r="E4875" s="40"/>
      <c r="F4875" s="39"/>
      <c r="G4875" s="39"/>
      <c r="H4875" s="39"/>
      <c r="I4875" s="34"/>
      <c r="J4875" s="34"/>
      <c r="K4875" s="34"/>
      <c r="L4875" s="34"/>
      <c r="M4875" s="43" t="str">
        <f ca="1">IFERROR(OFFSET('Maximum minutes'!$C$1,T4875,MATCH(IF(G4875&lt;&gt;"",G4875,F4875),OFFSET('Maximum minutes'!$C$1,T4875-1,0,1,U4875+1),0)-1)*IF(OR(ISNUMBER(J4875),J4875="sans examen"),1,0)*IF(W4875&lt;MinDate,1,0),"")</f>
        <v/>
      </c>
      <c r="N4875" s="36">
        <f t="shared" ca="1" si="153"/>
        <v>0</v>
      </c>
      <c r="O4875" s="36" t="e">
        <f ca="1">LEFT(OFFSET(Lists!$Q$2,MATCH(E4875,Lists!$R$3:$R$19,0),0),4)</f>
        <v>#N/A</v>
      </c>
      <c r="P4875" s="36" t="e">
        <f ca="1">MATCH(O4875,Lists!$S$2:$S$640,1)</f>
        <v>#N/A</v>
      </c>
      <c r="Q4875" s="36" t="e">
        <f ca="1">MATCH(LEFT(OFFSET(Lists!$Q$2,MATCH(E4875,Lists!$R$3:$R$19,0)+1,0),4),Lists!$S$3:$S$640,1)</f>
        <v>#N/A</v>
      </c>
      <c r="R4875" s="36" t="e">
        <f ca="1">LEFT(OFFSET(Lists!$S$2,P4875-1+MATCH(F4875,OFFSET(Lists!$T$3,P4875-1,0,Q4875-P4875+1),0),0),6)</f>
        <v>#N/A</v>
      </c>
      <c r="S4875" s="36" t="e">
        <f ca="1">VLOOKUP(R4875,Lists!B:D,3,FALSE)</f>
        <v>#N/A</v>
      </c>
      <c r="T4875" s="36" t="str">
        <f>IF(F4875&lt;&gt;"",MATCH(R4875,'Maximum minutes'!B:B,0),"")</f>
        <v/>
      </c>
      <c r="U4875" s="36">
        <f ca="1">IF(F4875&lt;&gt;"",COUNTA(OFFSET('Maximum minutes'!$C$1,'Annexe A1 Cours'!T4875,0,1,50)),0)</f>
        <v>0</v>
      </c>
      <c r="V4875" s="37">
        <f ca="1">IFERROR(OFFSET('Maximum minutes'!$C$1,T4875+1,-1+MATCH(G4875,OFFSET('Maximum minutes'!$C$1,T4875-1,0,1,50),0)),0)</f>
        <v>0</v>
      </c>
      <c r="W4875" s="38">
        <f t="shared" ca="1" si="152"/>
        <v>0</v>
      </c>
    </row>
    <row r="4876" spans="1:23" s="36" customFormat="1" ht="18.75">
      <c r="A4876" s="34"/>
      <c r="B4876" s="39"/>
      <c r="C4876" s="39"/>
      <c r="D4876" s="35"/>
      <c r="E4876" s="40"/>
      <c r="F4876" s="39"/>
      <c r="G4876" s="39"/>
      <c r="H4876" s="39"/>
      <c r="I4876" s="34"/>
      <c r="J4876" s="34"/>
      <c r="K4876" s="34"/>
      <c r="L4876" s="34"/>
      <c r="M4876" s="43" t="str">
        <f ca="1">IFERROR(OFFSET('Maximum minutes'!$C$1,T4876,MATCH(IF(G4876&lt;&gt;"",G4876,F4876),OFFSET('Maximum minutes'!$C$1,T4876-1,0,1,U4876+1),0)-1)*IF(OR(ISNUMBER(J4876),J4876="sans examen"),1,0)*IF(W4876&lt;MinDate,1,0),"")</f>
        <v/>
      </c>
      <c r="N4876" s="36">
        <f t="shared" ca="1" si="153"/>
        <v>0</v>
      </c>
      <c r="O4876" s="36" t="e">
        <f ca="1">LEFT(OFFSET(Lists!$Q$2,MATCH(E4876,Lists!$R$3:$R$19,0),0),4)</f>
        <v>#N/A</v>
      </c>
      <c r="P4876" s="36" t="e">
        <f ca="1">MATCH(O4876,Lists!$S$2:$S$640,1)</f>
        <v>#N/A</v>
      </c>
      <c r="Q4876" s="36" t="e">
        <f ca="1">MATCH(LEFT(OFFSET(Lists!$Q$2,MATCH(E4876,Lists!$R$3:$R$19,0)+1,0),4),Lists!$S$3:$S$640,1)</f>
        <v>#N/A</v>
      </c>
      <c r="R4876" s="36" t="e">
        <f ca="1">LEFT(OFFSET(Lists!$S$2,P4876-1+MATCH(F4876,OFFSET(Lists!$T$3,P4876-1,0,Q4876-P4876+1),0),0),6)</f>
        <v>#N/A</v>
      </c>
      <c r="S4876" s="36" t="e">
        <f ca="1">VLOOKUP(R4876,Lists!B:D,3,FALSE)</f>
        <v>#N/A</v>
      </c>
      <c r="T4876" s="36" t="str">
        <f>IF(F4876&lt;&gt;"",MATCH(R4876,'Maximum minutes'!B:B,0),"")</f>
        <v/>
      </c>
      <c r="U4876" s="36">
        <f ca="1">IF(F4876&lt;&gt;"",COUNTA(OFFSET('Maximum minutes'!$C$1,'Annexe A1 Cours'!T4876,0,1,50)),0)</f>
        <v>0</v>
      </c>
      <c r="V4876" s="37">
        <f ca="1">IFERROR(OFFSET('Maximum minutes'!$C$1,T4876+1,-1+MATCH(G4876,OFFSET('Maximum minutes'!$C$1,T4876-1,0,1,50),0)),0)</f>
        <v>0</v>
      </c>
      <c r="W4876" s="38">
        <f t="shared" ca="1" si="152"/>
        <v>0</v>
      </c>
    </row>
    <row r="4877" spans="1:23" s="36" customFormat="1" ht="18.75">
      <c r="A4877" s="34"/>
      <c r="B4877" s="39"/>
      <c r="C4877" s="39"/>
      <c r="D4877" s="35"/>
      <c r="E4877" s="40"/>
      <c r="F4877" s="39"/>
      <c r="G4877" s="39"/>
      <c r="H4877" s="39"/>
      <c r="I4877" s="34"/>
      <c r="J4877" s="34"/>
      <c r="K4877" s="34"/>
      <c r="L4877" s="34"/>
      <c r="M4877" s="43" t="str">
        <f ca="1">IFERROR(OFFSET('Maximum minutes'!$C$1,T4877,MATCH(IF(G4877&lt;&gt;"",G4877,F4877),OFFSET('Maximum minutes'!$C$1,T4877-1,0,1,U4877+1),0)-1)*IF(OR(ISNUMBER(J4877),J4877="sans examen"),1,0)*IF(W4877&lt;MinDate,1,0),"")</f>
        <v/>
      </c>
      <c r="N4877" s="36">
        <f t="shared" ca="1" si="153"/>
        <v>0</v>
      </c>
      <c r="O4877" s="36" t="e">
        <f ca="1">LEFT(OFFSET(Lists!$Q$2,MATCH(E4877,Lists!$R$3:$R$19,0),0),4)</f>
        <v>#N/A</v>
      </c>
      <c r="P4877" s="36" t="e">
        <f ca="1">MATCH(O4877,Lists!$S$2:$S$640,1)</f>
        <v>#N/A</v>
      </c>
      <c r="Q4877" s="36" t="e">
        <f ca="1">MATCH(LEFT(OFFSET(Lists!$Q$2,MATCH(E4877,Lists!$R$3:$R$19,0)+1,0),4),Lists!$S$3:$S$640,1)</f>
        <v>#N/A</v>
      </c>
      <c r="R4877" s="36" t="e">
        <f ca="1">LEFT(OFFSET(Lists!$S$2,P4877-1+MATCH(F4877,OFFSET(Lists!$T$3,P4877-1,0,Q4877-P4877+1),0),0),6)</f>
        <v>#N/A</v>
      </c>
      <c r="S4877" s="36" t="e">
        <f ca="1">VLOOKUP(R4877,Lists!B:D,3,FALSE)</f>
        <v>#N/A</v>
      </c>
      <c r="T4877" s="36" t="str">
        <f>IF(F4877&lt;&gt;"",MATCH(R4877,'Maximum minutes'!B:B,0),"")</f>
        <v/>
      </c>
      <c r="U4877" s="36">
        <f ca="1">IF(F4877&lt;&gt;"",COUNTA(OFFSET('Maximum minutes'!$C$1,'Annexe A1 Cours'!T4877,0,1,50)),0)</f>
        <v>0</v>
      </c>
      <c r="V4877" s="37">
        <f ca="1">IFERROR(OFFSET('Maximum minutes'!$C$1,T4877+1,-1+MATCH(G4877,OFFSET('Maximum minutes'!$C$1,T4877-1,0,1,50),0)),0)</f>
        <v>0</v>
      </c>
      <c r="W4877" s="38">
        <f t="shared" ca="1" si="152"/>
        <v>0</v>
      </c>
    </row>
    <row r="4878" spans="1:23" s="36" customFormat="1" ht="18.75">
      <c r="A4878" s="34"/>
      <c r="B4878" s="39"/>
      <c r="C4878" s="39"/>
      <c r="D4878" s="35"/>
      <c r="E4878" s="40"/>
      <c r="F4878" s="39"/>
      <c r="G4878" s="39"/>
      <c r="H4878" s="39"/>
      <c r="I4878" s="34"/>
      <c r="J4878" s="34"/>
      <c r="K4878" s="34"/>
      <c r="L4878" s="34"/>
      <c r="M4878" s="43" t="str">
        <f ca="1">IFERROR(OFFSET('Maximum minutes'!$C$1,T4878,MATCH(IF(G4878&lt;&gt;"",G4878,F4878),OFFSET('Maximum minutes'!$C$1,T4878-1,0,1,U4878+1),0)-1)*IF(OR(ISNUMBER(J4878),J4878="sans examen"),1,0)*IF(W4878&lt;MinDate,1,0),"")</f>
        <v/>
      </c>
      <c r="N4878" s="36">
        <f t="shared" ca="1" si="153"/>
        <v>0</v>
      </c>
      <c r="O4878" s="36" t="e">
        <f ca="1">LEFT(OFFSET(Lists!$Q$2,MATCH(E4878,Lists!$R$3:$R$19,0),0),4)</f>
        <v>#N/A</v>
      </c>
      <c r="P4878" s="36" t="e">
        <f ca="1">MATCH(O4878,Lists!$S$2:$S$640,1)</f>
        <v>#N/A</v>
      </c>
      <c r="Q4878" s="36" t="e">
        <f ca="1">MATCH(LEFT(OFFSET(Lists!$Q$2,MATCH(E4878,Lists!$R$3:$R$19,0)+1,0),4),Lists!$S$3:$S$640,1)</f>
        <v>#N/A</v>
      </c>
      <c r="R4878" s="36" t="e">
        <f ca="1">LEFT(OFFSET(Lists!$S$2,P4878-1+MATCH(F4878,OFFSET(Lists!$T$3,P4878-1,0,Q4878-P4878+1),0),0),6)</f>
        <v>#N/A</v>
      </c>
      <c r="S4878" s="36" t="e">
        <f ca="1">VLOOKUP(R4878,Lists!B:D,3,FALSE)</f>
        <v>#N/A</v>
      </c>
      <c r="T4878" s="36" t="str">
        <f>IF(F4878&lt;&gt;"",MATCH(R4878,'Maximum minutes'!B:B,0),"")</f>
        <v/>
      </c>
      <c r="U4878" s="36">
        <f ca="1">IF(F4878&lt;&gt;"",COUNTA(OFFSET('Maximum minutes'!$C$1,'Annexe A1 Cours'!T4878,0,1,50)),0)</f>
        <v>0</v>
      </c>
      <c r="V4878" s="37">
        <f ca="1">IFERROR(OFFSET('Maximum minutes'!$C$1,T4878+1,-1+MATCH(G4878,OFFSET('Maximum minutes'!$C$1,T4878-1,0,1,50),0)),0)</f>
        <v>0</v>
      </c>
      <c r="W4878" s="38">
        <f t="shared" ca="1" si="152"/>
        <v>0</v>
      </c>
    </row>
    <row r="4879" spans="1:23" s="36" customFormat="1" ht="18.75">
      <c r="A4879" s="34"/>
      <c r="B4879" s="39"/>
      <c r="C4879" s="39"/>
      <c r="D4879" s="35"/>
      <c r="E4879" s="40"/>
      <c r="F4879" s="39"/>
      <c r="G4879" s="39"/>
      <c r="H4879" s="39"/>
      <c r="I4879" s="34"/>
      <c r="J4879" s="34"/>
      <c r="K4879" s="34"/>
      <c r="L4879" s="34"/>
      <c r="M4879" s="43" t="str">
        <f ca="1">IFERROR(OFFSET('Maximum minutes'!$C$1,T4879,MATCH(IF(G4879&lt;&gt;"",G4879,F4879),OFFSET('Maximum minutes'!$C$1,T4879-1,0,1,U4879+1),0)-1)*IF(OR(ISNUMBER(J4879),J4879="sans examen"),1,0)*IF(W4879&lt;MinDate,1,0),"")</f>
        <v/>
      </c>
      <c r="N4879" s="36">
        <f t="shared" ca="1" si="153"/>
        <v>0</v>
      </c>
      <c r="O4879" s="36" t="e">
        <f ca="1">LEFT(OFFSET(Lists!$Q$2,MATCH(E4879,Lists!$R$3:$R$19,0),0),4)</f>
        <v>#N/A</v>
      </c>
      <c r="P4879" s="36" t="e">
        <f ca="1">MATCH(O4879,Lists!$S$2:$S$640,1)</f>
        <v>#N/A</v>
      </c>
      <c r="Q4879" s="36" t="e">
        <f ca="1">MATCH(LEFT(OFFSET(Lists!$Q$2,MATCH(E4879,Lists!$R$3:$R$19,0)+1,0),4),Lists!$S$3:$S$640,1)</f>
        <v>#N/A</v>
      </c>
      <c r="R4879" s="36" t="e">
        <f ca="1">LEFT(OFFSET(Lists!$S$2,P4879-1+MATCH(F4879,OFFSET(Lists!$T$3,P4879-1,0,Q4879-P4879+1),0),0),6)</f>
        <v>#N/A</v>
      </c>
      <c r="S4879" s="36" t="e">
        <f ca="1">VLOOKUP(R4879,Lists!B:D,3,FALSE)</f>
        <v>#N/A</v>
      </c>
      <c r="T4879" s="36" t="str">
        <f>IF(F4879&lt;&gt;"",MATCH(R4879,'Maximum minutes'!B:B,0),"")</f>
        <v/>
      </c>
      <c r="U4879" s="36">
        <f ca="1">IF(F4879&lt;&gt;"",COUNTA(OFFSET('Maximum minutes'!$C$1,'Annexe A1 Cours'!T4879,0,1,50)),0)</f>
        <v>0</v>
      </c>
      <c r="V4879" s="37">
        <f ca="1">IFERROR(OFFSET('Maximum minutes'!$C$1,T4879+1,-1+MATCH(G4879,OFFSET('Maximum minutes'!$C$1,T4879-1,0,1,50),0)),0)</f>
        <v>0</v>
      </c>
      <c r="W4879" s="38">
        <f t="shared" ca="1" si="152"/>
        <v>0</v>
      </c>
    </row>
    <row r="4880" spans="1:23" s="36" customFormat="1" ht="18.75">
      <c r="A4880" s="34"/>
      <c r="B4880" s="39"/>
      <c r="C4880" s="39"/>
      <c r="D4880" s="35"/>
      <c r="E4880" s="40"/>
      <c r="F4880" s="39"/>
      <c r="G4880" s="39"/>
      <c r="H4880" s="39"/>
      <c r="I4880" s="34"/>
      <c r="J4880" s="34"/>
      <c r="K4880" s="34"/>
      <c r="L4880" s="34"/>
      <c r="M4880" s="43" t="str">
        <f ca="1">IFERROR(OFFSET('Maximum minutes'!$C$1,T4880,MATCH(IF(G4880&lt;&gt;"",G4880,F4880),OFFSET('Maximum minutes'!$C$1,T4880-1,0,1,U4880+1),0)-1)*IF(OR(ISNUMBER(J4880),J4880="sans examen"),1,0)*IF(W4880&lt;MinDate,1,0),"")</f>
        <v/>
      </c>
      <c r="N4880" s="36">
        <f t="shared" ca="1" si="153"/>
        <v>0</v>
      </c>
      <c r="O4880" s="36" t="e">
        <f ca="1">LEFT(OFFSET(Lists!$Q$2,MATCH(E4880,Lists!$R$3:$R$19,0),0),4)</f>
        <v>#N/A</v>
      </c>
      <c r="P4880" s="36" t="e">
        <f ca="1">MATCH(O4880,Lists!$S$2:$S$640,1)</f>
        <v>#N/A</v>
      </c>
      <c r="Q4880" s="36" t="e">
        <f ca="1">MATCH(LEFT(OFFSET(Lists!$Q$2,MATCH(E4880,Lists!$R$3:$R$19,0)+1,0),4),Lists!$S$3:$S$640,1)</f>
        <v>#N/A</v>
      </c>
      <c r="R4880" s="36" t="e">
        <f ca="1">LEFT(OFFSET(Lists!$S$2,P4880-1+MATCH(F4880,OFFSET(Lists!$T$3,P4880-1,0,Q4880-P4880+1),0),0),6)</f>
        <v>#N/A</v>
      </c>
      <c r="S4880" s="36" t="e">
        <f ca="1">VLOOKUP(R4880,Lists!B:D,3,FALSE)</f>
        <v>#N/A</v>
      </c>
      <c r="T4880" s="36" t="str">
        <f>IF(F4880&lt;&gt;"",MATCH(R4880,'Maximum minutes'!B:B,0),"")</f>
        <v/>
      </c>
      <c r="U4880" s="36">
        <f ca="1">IF(F4880&lt;&gt;"",COUNTA(OFFSET('Maximum minutes'!$C$1,'Annexe A1 Cours'!T4880,0,1,50)),0)</f>
        <v>0</v>
      </c>
      <c r="V4880" s="37">
        <f ca="1">IFERROR(OFFSET('Maximum minutes'!$C$1,T4880+1,-1+MATCH(G4880,OFFSET('Maximum minutes'!$C$1,T4880-1,0,1,50),0)),0)</f>
        <v>0</v>
      </c>
      <c r="W4880" s="38">
        <f t="shared" ca="1" si="152"/>
        <v>0</v>
      </c>
    </row>
    <row r="4881" spans="1:23" s="36" customFormat="1" ht="18.75">
      <c r="A4881" s="34"/>
      <c r="B4881" s="39"/>
      <c r="C4881" s="39"/>
      <c r="D4881" s="35"/>
      <c r="E4881" s="40"/>
      <c r="F4881" s="39"/>
      <c r="G4881" s="39"/>
      <c r="H4881" s="39"/>
      <c r="I4881" s="34"/>
      <c r="J4881" s="34"/>
      <c r="K4881" s="34"/>
      <c r="L4881" s="34"/>
      <c r="M4881" s="43" t="str">
        <f ca="1">IFERROR(OFFSET('Maximum minutes'!$C$1,T4881,MATCH(IF(G4881&lt;&gt;"",G4881,F4881),OFFSET('Maximum minutes'!$C$1,T4881-1,0,1,U4881+1),0)-1)*IF(OR(ISNUMBER(J4881),J4881="sans examen"),1,0)*IF(W4881&lt;MinDate,1,0),"")</f>
        <v/>
      </c>
      <c r="N4881" s="36">
        <f t="shared" ca="1" si="153"/>
        <v>0</v>
      </c>
      <c r="O4881" s="36" t="e">
        <f ca="1">LEFT(OFFSET(Lists!$Q$2,MATCH(E4881,Lists!$R$3:$R$19,0),0),4)</f>
        <v>#N/A</v>
      </c>
      <c r="P4881" s="36" t="e">
        <f ca="1">MATCH(O4881,Lists!$S$2:$S$640,1)</f>
        <v>#N/A</v>
      </c>
      <c r="Q4881" s="36" t="e">
        <f ca="1">MATCH(LEFT(OFFSET(Lists!$Q$2,MATCH(E4881,Lists!$R$3:$R$19,0)+1,0),4),Lists!$S$3:$S$640,1)</f>
        <v>#N/A</v>
      </c>
      <c r="R4881" s="36" t="e">
        <f ca="1">LEFT(OFFSET(Lists!$S$2,P4881-1+MATCH(F4881,OFFSET(Lists!$T$3,P4881-1,0,Q4881-P4881+1),0),0),6)</f>
        <v>#N/A</v>
      </c>
      <c r="S4881" s="36" t="e">
        <f ca="1">VLOOKUP(R4881,Lists!B:D,3,FALSE)</f>
        <v>#N/A</v>
      </c>
      <c r="T4881" s="36" t="str">
        <f>IF(F4881&lt;&gt;"",MATCH(R4881,'Maximum minutes'!B:B,0),"")</f>
        <v/>
      </c>
      <c r="U4881" s="36">
        <f ca="1">IF(F4881&lt;&gt;"",COUNTA(OFFSET('Maximum minutes'!$C$1,'Annexe A1 Cours'!T4881,0,1,50)),0)</f>
        <v>0</v>
      </c>
      <c r="V4881" s="37">
        <f ca="1">IFERROR(OFFSET('Maximum minutes'!$C$1,T4881+1,-1+MATCH(G4881,OFFSET('Maximum minutes'!$C$1,T4881-1,0,1,50),0)),0)</f>
        <v>0</v>
      </c>
      <c r="W4881" s="38">
        <f t="shared" ca="1" si="152"/>
        <v>0</v>
      </c>
    </row>
    <row r="4882" spans="1:23" s="36" customFormat="1" ht="18.75">
      <c r="A4882" s="34"/>
      <c r="B4882" s="39"/>
      <c r="C4882" s="39"/>
      <c r="D4882" s="35"/>
      <c r="E4882" s="40"/>
      <c r="F4882" s="39"/>
      <c r="G4882" s="39"/>
      <c r="H4882" s="39"/>
      <c r="I4882" s="34"/>
      <c r="J4882" s="34"/>
      <c r="K4882" s="34"/>
      <c r="L4882" s="34"/>
      <c r="M4882" s="43" t="str">
        <f ca="1">IFERROR(OFFSET('Maximum minutes'!$C$1,T4882,MATCH(IF(G4882&lt;&gt;"",G4882,F4882),OFFSET('Maximum minutes'!$C$1,T4882-1,0,1,U4882+1),0)-1)*IF(OR(ISNUMBER(J4882),J4882="sans examen"),1,0)*IF(W4882&lt;MinDate,1,0),"")</f>
        <v/>
      </c>
      <c r="N4882" s="36">
        <f t="shared" ca="1" si="153"/>
        <v>0</v>
      </c>
      <c r="O4882" s="36" t="e">
        <f ca="1">LEFT(OFFSET(Lists!$Q$2,MATCH(E4882,Lists!$R$3:$R$19,0),0),4)</f>
        <v>#N/A</v>
      </c>
      <c r="P4882" s="36" t="e">
        <f ca="1">MATCH(O4882,Lists!$S$2:$S$640,1)</f>
        <v>#N/A</v>
      </c>
      <c r="Q4882" s="36" t="e">
        <f ca="1">MATCH(LEFT(OFFSET(Lists!$Q$2,MATCH(E4882,Lists!$R$3:$R$19,0)+1,0),4),Lists!$S$3:$S$640,1)</f>
        <v>#N/A</v>
      </c>
      <c r="R4882" s="36" t="e">
        <f ca="1">LEFT(OFFSET(Lists!$S$2,P4882-1+MATCH(F4882,OFFSET(Lists!$T$3,P4882-1,0,Q4882-P4882+1),0),0),6)</f>
        <v>#N/A</v>
      </c>
      <c r="S4882" s="36" t="e">
        <f ca="1">VLOOKUP(R4882,Lists!B:D,3,FALSE)</f>
        <v>#N/A</v>
      </c>
      <c r="T4882" s="36" t="str">
        <f>IF(F4882&lt;&gt;"",MATCH(R4882,'Maximum minutes'!B:B,0),"")</f>
        <v/>
      </c>
      <c r="U4882" s="36">
        <f ca="1">IF(F4882&lt;&gt;"",COUNTA(OFFSET('Maximum minutes'!$C$1,'Annexe A1 Cours'!T4882,0,1,50)),0)</f>
        <v>0</v>
      </c>
      <c r="V4882" s="37">
        <f ca="1">IFERROR(OFFSET('Maximum minutes'!$C$1,T4882+1,-1+MATCH(G4882,OFFSET('Maximum minutes'!$C$1,T4882-1,0,1,50),0)),0)</f>
        <v>0</v>
      </c>
      <c r="W4882" s="38">
        <f t="shared" ca="1" si="152"/>
        <v>0</v>
      </c>
    </row>
    <row r="4883" spans="1:23" s="36" customFormat="1" ht="18.75">
      <c r="A4883" s="34"/>
      <c r="B4883" s="39"/>
      <c r="C4883" s="39"/>
      <c r="D4883" s="35"/>
      <c r="E4883" s="40"/>
      <c r="F4883" s="39"/>
      <c r="G4883" s="39"/>
      <c r="H4883" s="39"/>
      <c r="I4883" s="34"/>
      <c r="J4883" s="34"/>
      <c r="K4883" s="34"/>
      <c r="L4883" s="34"/>
      <c r="M4883" s="43" t="str">
        <f ca="1">IFERROR(OFFSET('Maximum minutes'!$C$1,T4883,MATCH(IF(G4883&lt;&gt;"",G4883,F4883),OFFSET('Maximum minutes'!$C$1,T4883-1,0,1,U4883+1),0)-1)*IF(OR(ISNUMBER(J4883),J4883="sans examen"),1,0)*IF(W4883&lt;MinDate,1,0),"")</f>
        <v/>
      </c>
      <c r="N4883" s="36">
        <f t="shared" ca="1" si="153"/>
        <v>0</v>
      </c>
      <c r="O4883" s="36" t="e">
        <f ca="1">LEFT(OFFSET(Lists!$Q$2,MATCH(E4883,Lists!$R$3:$R$19,0),0),4)</f>
        <v>#N/A</v>
      </c>
      <c r="P4883" s="36" t="e">
        <f ca="1">MATCH(O4883,Lists!$S$2:$S$640,1)</f>
        <v>#N/A</v>
      </c>
      <c r="Q4883" s="36" t="e">
        <f ca="1">MATCH(LEFT(OFFSET(Lists!$Q$2,MATCH(E4883,Lists!$R$3:$R$19,0)+1,0),4),Lists!$S$3:$S$640,1)</f>
        <v>#N/A</v>
      </c>
      <c r="R4883" s="36" t="e">
        <f ca="1">LEFT(OFFSET(Lists!$S$2,P4883-1+MATCH(F4883,OFFSET(Lists!$T$3,P4883-1,0,Q4883-P4883+1),0),0),6)</f>
        <v>#N/A</v>
      </c>
      <c r="S4883" s="36" t="e">
        <f ca="1">VLOOKUP(R4883,Lists!B:D,3,FALSE)</f>
        <v>#N/A</v>
      </c>
      <c r="T4883" s="36" t="str">
        <f>IF(F4883&lt;&gt;"",MATCH(R4883,'Maximum minutes'!B:B,0),"")</f>
        <v/>
      </c>
      <c r="U4883" s="36">
        <f ca="1">IF(F4883&lt;&gt;"",COUNTA(OFFSET('Maximum minutes'!$C$1,'Annexe A1 Cours'!T4883,0,1,50)),0)</f>
        <v>0</v>
      </c>
      <c r="V4883" s="37">
        <f ca="1">IFERROR(OFFSET('Maximum minutes'!$C$1,T4883+1,-1+MATCH(G4883,OFFSET('Maximum minutes'!$C$1,T4883-1,0,1,50),0)),0)</f>
        <v>0</v>
      </c>
      <c r="W4883" s="38">
        <f t="shared" ca="1" si="152"/>
        <v>0</v>
      </c>
    </row>
    <row r="4884" spans="1:23" s="36" customFormat="1" ht="18.75">
      <c r="A4884" s="34"/>
      <c r="B4884" s="39"/>
      <c r="C4884" s="39"/>
      <c r="D4884" s="35"/>
      <c r="E4884" s="40"/>
      <c r="F4884" s="39"/>
      <c r="G4884" s="39"/>
      <c r="H4884" s="39"/>
      <c r="I4884" s="34"/>
      <c r="J4884" s="34"/>
      <c r="K4884" s="34"/>
      <c r="L4884" s="34"/>
      <c r="M4884" s="43" t="str">
        <f ca="1">IFERROR(OFFSET('Maximum minutes'!$C$1,T4884,MATCH(IF(G4884&lt;&gt;"",G4884,F4884),OFFSET('Maximum minutes'!$C$1,T4884-1,0,1,U4884+1),0)-1)*IF(OR(ISNUMBER(J4884),J4884="sans examen"),1,0)*IF(W4884&lt;MinDate,1,0),"")</f>
        <v/>
      </c>
      <c r="N4884" s="36">
        <f t="shared" ca="1" si="153"/>
        <v>0</v>
      </c>
      <c r="O4884" s="36" t="e">
        <f ca="1">LEFT(OFFSET(Lists!$Q$2,MATCH(E4884,Lists!$R$3:$R$19,0),0),4)</f>
        <v>#N/A</v>
      </c>
      <c r="P4884" s="36" t="e">
        <f ca="1">MATCH(O4884,Lists!$S$2:$S$640,1)</f>
        <v>#N/A</v>
      </c>
      <c r="Q4884" s="36" t="e">
        <f ca="1">MATCH(LEFT(OFFSET(Lists!$Q$2,MATCH(E4884,Lists!$R$3:$R$19,0)+1,0),4),Lists!$S$3:$S$640,1)</f>
        <v>#N/A</v>
      </c>
      <c r="R4884" s="36" t="e">
        <f ca="1">LEFT(OFFSET(Lists!$S$2,P4884-1+MATCH(F4884,OFFSET(Lists!$T$3,P4884-1,0,Q4884-P4884+1),0),0),6)</f>
        <v>#N/A</v>
      </c>
      <c r="S4884" s="36" t="e">
        <f ca="1">VLOOKUP(R4884,Lists!B:D,3,FALSE)</f>
        <v>#N/A</v>
      </c>
      <c r="T4884" s="36" t="str">
        <f>IF(F4884&lt;&gt;"",MATCH(R4884,'Maximum minutes'!B:B,0),"")</f>
        <v/>
      </c>
      <c r="U4884" s="36">
        <f ca="1">IF(F4884&lt;&gt;"",COUNTA(OFFSET('Maximum minutes'!$C$1,'Annexe A1 Cours'!T4884,0,1,50)),0)</f>
        <v>0</v>
      </c>
      <c r="V4884" s="37">
        <f ca="1">IFERROR(OFFSET('Maximum minutes'!$C$1,T4884+1,-1+MATCH(G4884,OFFSET('Maximum minutes'!$C$1,T4884-1,0,1,50),0)),0)</f>
        <v>0</v>
      </c>
      <c r="W4884" s="38">
        <f t="shared" ca="1" si="152"/>
        <v>0</v>
      </c>
    </row>
    <row r="4885" spans="1:23" s="36" customFormat="1" ht="18.75">
      <c r="A4885" s="34"/>
      <c r="B4885" s="39"/>
      <c r="C4885" s="39"/>
      <c r="D4885" s="35"/>
      <c r="E4885" s="40"/>
      <c r="F4885" s="39"/>
      <c r="G4885" s="39"/>
      <c r="H4885" s="39"/>
      <c r="I4885" s="34"/>
      <c r="J4885" s="34"/>
      <c r="K4885" s="34"/>
      <c r="L4885" s="34"/>
      <c r="M4885" s="43" t="str">
        <f ca="1">IFERROR(OFFSET('Maximum minutes'!$C$1,T4885,MATCH(IF(G4885&lt;&gt;"",G4885,F4885),OFFSET('Maximum minutes'!$C$1,T4885-1,0,1,U4885+1),0)-1)*IF(OR(ISNUMBER(J4885),J4885="sans examen"),1,0)*IF(W4885&lt;MinDate,1,0),"")</f>
        <v/>
      </c>
      <c r="N4885" s="36">
        <f t="shared" ca="1" si="153"/>
        <v>0</v>
      </c>
      <c r="O4885" s="36" t="e">
        <f ca="1">LEFT(OFFSET(Lists!$Q$2,MATCH(E4885,Lists!$R$3:$R$19,0),0),4)</f>
        <v>#N/A</v>
      </c>
      <c r="P4885" s="36" t="e">
        <f ca="1">MATCH(O4885,Lists!$S$2:$S$640,1)</f>
        <v>#N/A</v>
      </c>
      <c r="Q4885" s="36" t="e">
        <f ca="1">MATCH(LEFT(OFFSET(Lists!$Q$2,MATCH(E4885,Lists!$R$3:$R$19,0)+1,0),4),Lists!$S$3:$S$640,1)</f>
        <v>#N/A</v>
      </c>
      <c r="R4885" s="36" t="e">
        <f ca="1">LEFT(OFFSET(Lists!$S$2,P4885-1+MATCH(F4885,OFFSET(Lists!$T$3,P4885-1,0,Q4885-P4885+1),0),0),6)</f>
        <v>#N/A</v>
      </c>
      <c r="S4885" s="36" t="e">
        <f ca="1">VLOOKUP(R4885,Lists!B:D,3,FALSE)</f>
        <v>#N/A</v>
      </c>
      <c r="T4885" s="36" t="str">
        <f>IF(F4885&lt;&gt;"",MATCH(R4885,'Maximum minutes'!B:B,0),"")</f>
        <v/>
      </c>
      <c r="U4885" s="36">
        <f ca="1">IF(F4885&lt;&gt;"",COUNTA(OFFSET('Maximum minutes'!$C$1,'Annexe A1 Cours'!T4885,0,1,50)),0)</f>
        <v>0</v>
      </c>
      <c r="V4885" s="37">
        <f ca="1">IFERROR(OFFSET('Maximum minutes'!$C$1,T4885+1,-1+MATCH(G4885,OFFSET('Maximum minutes'!$C$1,T4885-1,0,1,50),0)),0)</f>
        <v>0</v>
      </c>
      <c r="W4885" s="38">
        <f t="shared" ca="1" si="152"/>
        <v>0</v>
      </c>
    </row>
    <row r="4886" spans="1:23" s="36" customFormat="1" ht="18.75">
      <c r="A4886" s="34"/>
      <c r="B4886" s="39"/>
      <c r="C4886" s="39"/>
      <c r="D4886" s="35"/>
      <c r="E4886" s="40"/>
      <c r="F4886" s="39"/>
      <c r="G4886" s="39"/>
      <c r="H4886" s="39"/>
      <c r="I4886" s="34"/>
      <c r="J4886" s="34"/>
      <c r="K4886" s="34"/>
      <c r="L4886" s="34"/>
      <c r="M4886" s="43" t="str">
        <f ca="1">IFERROR(OFFSET('Maximum minutes'!$C$1,T4886,MATCH(IF(G4886&lt;&gt;"",G4886,F4886),OFFSET('Maximum minutes'!$C$1,T4886-1,0,1,U4886+1),0)-1)*IF(OR(ISNUMBER(J4886),J4886="sans examen"),1,0)*IF(W4886&lt;MinDate,1,0),"")</f>
        <v/>
      </c>
      <c r="N4886" s="36">
        <f t="shared" ca="1" si="153"/>
        <v>0</v>
      </c>
      <c r="O4886" s="36" t="e">
        <f ca="1">LEFT(OFFSET(Lists!$Q$2,MATCH(E4886,Lists!$R$3:$R$19,0),0),4)</f>
        <v>#N/A</v>
      </c>
      <c r="P4886" s="36" t="e">
        <f ca="1">MATCH(O4886,Lists!$S$2:$S$640,1)</f>
        <v>#N/A</v>
      </c>
      <c r="Q4886" s="36" t="e">
        <f ca="1">MATCH(LEFT(OFFSET(Lists!$Q$2,MATCH(E4886,Lists!$R$3:$R$19,0)+1,0),4),Lists!$S$3:$S$640,1)</f>
        <v>#N/A</v>
      </c>
      <c r="R4886" s="36" t="e">
        <f ca="1">LEFT(OFFSET(Lists!$S$2,P4886-1+MATCH(F4886,OFFSET(Lists!$T$3,P4886-1,0,Q4886-P4886+1),0),0),6)</f>
        <v>#N/A</v>
      </c>
      <c r="S4886" s="36" t="e">
        <f ca="1">VLOOKUP(R4886,Lists!B:D,3,FALSE)</f>
        <v>#N/A</v>
      </c>
      <c r="T4886" s="36" t="str">
        <f>IF(F4886&lt;&gt;"",MATCH(R4886,'Maximum minutes'!B:B,0),"")</f>
        <v/>
      </c>
      <c r="U4886" s="36">
        <f ca="1">IF(F4886&lt;&gt;"",COUNTA(OFFSET('Maximum minutes'!$C$1,'Annexe A1 Cours'!T4886,0,1,50)),0)</f>
        <v>0</v>
      </c>
      <c r="V4886" s="37">
        <f ca="1">IFERROR(OFFSET('Maximum minutes'!$C$1,T4886+1,-1+MATCH(G4886,OFFSET('Maximum minutes'!$C$1,T4886-1,0,1,50),0)),0)</f>
        <v>0</v>
      </c>
      <c r="W4886" s="38">
        <f t="shared" ca="1" si="152"/>
        <v>0</v>
      </c>
    </row>
    <row r="4887" spans="1:23" s="36" customFormat="1" ht="18.75">
      <c r="A4887" s="34"/>
      <c r="B4887" s="39"/>
      <c r="C4887" s="39"/>
      <c r="D4887" s="35"/>
      <c r="E4887" s="40"/>
      <c r="F4887" s="39"/>
      <c r="G4887" s="39"/>
      <c r="H4887" s="39"/>
      <c r="I4887" s="34"/>
      <c r="J4887" s="34"/>
      <c r="K4887" s="34"/>
      <c r="L4887" s="34"/>
      <c r="M4887" s="43" t="str">
        <f ca="1">IFERROR(OFFSET('Maximum minutes'!$C$1,T4887,MATCH(IF(G4887&lt;&gt;"",G4887,F4887),OFFSET('Maximum minutes'!$C$1,T4887-1,0,1,U4887+1),0)-1)*IF(OR(ISNUMBER(J4887),J4887="sans examen"),1,0)*IF(W4887&lt;MinDate,1,0),"")</f>
        <v/>
      </c>
      <c r="N4887" s="36">
        <f t="shared" ca="1" si="153"/>
        <v>0</v>
      </c>
      <c r="O4887" s="36" t="e">
        <f ca="1">LEFT(OFFSET(Lists!$Q$2,MATCH(E4887,Lists!$R$3:$R$19,0),0),4)</f>
        <v>#N/A</v>
      </c>
      <c r="P4887" s="36" t="e">
        <f ca="1">MATCH(O4887,Lists!$S$2:$S$640,1)</f>
        <v>#N/A</v>
      </c>
      <c r="Q4887" s="36" t="e">
        <f ca="1">MATCH(LEFT(OFFSET(Lists!$Q$2,MATCH(E4887,Lists!$R$3:$R$19,0)+1,0),4),Lists!$S$3:$S$640,1)</f>
        <v>#N/A</v>
      </c>
      <c r="R4887" s="36" t="e">
        <f ca="1">LEFT(OFFSET(Lists!$S$2,P4887-1+MATCH(F4887,OFFSET(Lists!$T$3,P4887-1,0,Q4887-P4887+1),0),0),6)</f>
        <v>#N/A</v>
      </c>
      <c r="S4887" s="36" t="e">
        <f ca="1">VLOOKUP(R4887,Lists!B:D,3,FALSE)</f>
        <v>#N/A</v>
      </c>
      <c r="T4887" s="36" t="str">
        <f>IF(F4887&lt;&gt;"",MATCH(R4887,'Maximum minutes'!B:B,0),"")</f>
        <v/>
      </c>
      <c r="U4887" s="36">
        <f ca="1">IF(F4887&lt;&gt;"",COUNTA(OFFSET('Maximum minutes'!$C$1,'Annexe A1 Cours'!T4887,0,1,50)),0)</f>
        <v>0</v>
      </c>
      <c r="V4887" s="37">
        <f ca="1">IFERROR(OFFSET('Maximum minutes'!$C$1,T4887+1,-1+MATCH(G4887,OFFSET('Maximum minutes'!$C$1,T4887-1,0,1,50),0)),0)</f>
        <v>0</v>
      </c>
      <c r="W4887" s="38">
        <f t="shared" ca="1" si="152"/>
        <v>0</v>
      </c>
    </row>
    <row r="4888" spans="1:23" s="36" customFormat="1" ht="18.75">
      <c r="A4888" s="34"/>
      <c r="B4888" s="39"/>
      <c r="C4888" s="39"/>
      <c r="D4888" s="35"/>
      <c r="E4888" s="40"/>
      <c r="F4888" s="39"/>
      <c r="G4888" s="39"/>
      <c r="H4888" s="39"/>
      <c r="I4888" s="34"/>
      <c r="J4888" s="34"/>
      <c r="K4888" s="34"/>
      <c r="L4888" s="34"/>
      <c r="M4888" s="43" t="str">
        <f ca="1">IFERROR(OFFSET('Maximum minutes'!$C$1,T4888,MATCH(IF(G4888&lt;&gt;"",G4888,F4888),OFFSET('Maximum minutes'!$C$1,T4888-1,0,1,U4888+1),0)-1)*IF(OR(ISNUMBER(J4888),J4888="sans examen"),1,0)*IF(W4888&lt;MinDate,1,0),"")</f>
        <v/>
      </c>
      <c r="N4888" s="36">
        <f t="shared" ca="1" si="153"/>
        <v>0</v>
      </c>
      <c r="O4888" s="36" t="e">
        <f ca="1">LEFT(OFFSET(Lists!$Q$2,MATCH(E4888,Lists!$R$3:$R$19,0),0),4)</f>
        <v>#N/A</v>
      </c>
      <c r="P4888" s="36" t="e">
        <f ca="1">MATCH(O4888,Lists!$S$2:$S$640,1)</f>
        <v>#N/A</v>
      </c>
      <c r="Q4888" s="36" t="e">
        <f ca="1">MATCH(LEFT(OFFSET(Lists!$Q$2,MATCH(E4888,Lists!$R$3:$R$19,0)+1,0),4),Lists!$S$3:$S$640,1)</f>
        <v>#N/A</v>
      </c>
      <c r="R4888" s="36" t="e">
        <f ca="1">LEFT(OFFSET(Lists!$S$2,P4888-1+MATCH(F4888,OFFSET(Lists!$T$3,P4888-1,0,Q4888-P4888+1),0),0),6)</f>
        <v>#N/A</v>
      </c>
      <c r="S4888" s="36" t="e">
        <f ca="1">VLOOKUP(R4888,Lists!B:D,3,FALSE)</f>
        <v>#N/A</v>
      </c>
      <c r="T4888" s="36" t="str">
        <f>IF(F4888&lt;&gt;"",MATCH(R4888,'Maximum minutes'!B:B,0),"")</f>
        <v/>
      </c>
      <c r="U4888" s="36">
        <f ca="1">IF(F4888&lt;&gt;"",COUNTA(OFFSET('Maximum minutes'!$C$1,'Annexe A1 Cours'!T4888,0,1,50)),0)</f>
        <v>0</v>
      </c>
      <c r="V4888" s="37">
        <f ca="1">IFERROR(OFFSET('Maximum minutes'!$C$1,T4888+1,-1+MATCH(G4888,OFFSET('Maximum minutes'!$C$1,T4888-1,0,1,50),0)),0)</f>
        <v>0</v>
      </c>
      <c r="W4888" s="38">
        <f t="shared" ca="1" si="152"/>
        <v>0</v>
      </c>
    </row>
    <row r="4889" spans="1:23" s="36" customFormat="1" ht="18.75">
      <c r="A4889" s="34"/>
      <c r="B4889" s="39"/>
      <c r="C4889" s="39"/>
      <c r="D4889" s="35"/>
      <c r="E4889" s="40"/>
      <c r="F4889" s="39"/>
      <c r="G4889" s="39"/>
      <c r="H4889" s="39"/>
      <c r="I4889" s="34"/>
      <c r="J4889" s="34"/>
      <c r="K4889" s="34"/>
      <c r="L4889" s="34"/>
      <c r="M4889" s="43" t="str">
        <f ca="1">IFERROR(OFFSET('Maximum minutes'!$C$1,T4889,MATCH(IF(G4889&lt;&gt;"",G4889,F4889),OFFSET('Maximum minutes'!$C$1,T4889-1,0,1,U4889+1),0)-1)*IF(OR(ISNUMBER(J4889),J4889="sans examen"),1,0)*IF(W4889&lt;MinDate,1,0),"")</f>
        <v/>
      </c>
      <c r="N4889" s="36">
        <f t="shared" ca="1" si="153"/>
        <v>0</v>
      </c>
      <c r="O4889" s="36" t="e">
        <f ca="1">LEFT(OFFSET(Lists!$Q$2,MATCH(E4889,Lists!$R$3:$R$19,0),0),4)</f>
        <v>#N/A</v>
      </c>
      <c r="P4889" s="36" t="e">
        <f ca="1">MATCH(O4889,Lists!$S$2:$S$640,1)</f>
        <v>#N/A</v>
      </c>
      <c r="Q4889" s="36" t="e">
        <f ca="1">MATCH(LEFT(OFFSET(Lists!$Q$2,MATCH(E4889,Lists!$R$3:$R$19,0)+1,0),4),Lists!$S$3:$S$640,1)</f>
        <v>#N/A</v>
      </c>
      <c r="R4889" s="36" t="e">
        <f ca="1">LEFT(OFFSET(Lists!$S$2,P4889-1+MATCH(F4889,OFFSET(Lists!$T$3,P4889-1,0,Q4889-P4889+1),0),0),6)</f>
        <v>#N/A</v>
      </c>
      <c r="S4889" s="36" t="e">
        <f ca="1">VLOOKUP(R4889,Lists!B:D,3,FALSE)</f>
        <v>#N/A</v>
      </c>
      <c r="T4889" s="36" t="str">
        <f>IF(F4889&lt;&gt;"",MATCH(R4889,'Maximum minutes'!B:B,0),"")</f>
        <v/>
      </c>
      <c r="U4889" s="36">
        <f ca="1">IF(F4889&lt;&gt;"",COUNTA(OFFSET('Maximum minutes'!$C$1,'Annexe A1 Cours'!T4889,0,1,50)),0)</f>
        <v>0</v>
      </c>
      <c r="V4889" s="37">
        <f ca="1">IFERROR(OFFSET('Maximum minutes'!$C$1,T4889+1,-1+MATCH(G4889,OFFSET('Maximum minutes'!$C$1,T4889-1,0,1,50),0)),0)</f>
        <v>0</v>
      </c>
      <c r="W4889" s="38">
        <f t="shared" ca="1" si="152"/>
        <v>0</v>
      </c>
    </row>
    <row r="4890" spans="1:23" s="36" customFormat="1" ht="18.75">
      <c r="A4890" s="34"/>
      <c r="B4890" s="39"/>
      <c r="C4890" s="39"/>
      <c r="D4890" s="35"/>
      <c r="E4890" s="40"/>
      <c r="F4890" s="39"/>
      <c r="G4890" s="39"/>
      <c r="H4890" s="39"/>
      <c r="I4890" s="34"/>
      <c r="J4890" s="34"/>
      <c r="K4890" s="34"/>
      <c r="L4890" s="34"/>
      <c r="M4890" s="43" t="str">
        <f ca="1">IFERROR(OFFSET('Maximum minutes'!$C$1,T4890,MATCH(IF(G4890&lt;&gt;"",G4890,F4890),OFFSET('Maximum minutes'!$C$1,T4890-1,0,1,U4890+1),0)-1)*IF(OR(ISNUMBER(J4890),J4890="sans examen"),1,0)*IF(W4890&lt;MinDate,1,0),"")</f>
        <v/>
      </c>
      <c r="N4890" s="36">
        <f t="shared" ca="1" si="153"/>
        <v>0</v>
      </c>
      <c r="O4890" s="36" t="e">
        <f ca="1">LEFT(OFFSET(Lists!$Q$2,MATCH(E4890,Lists!$R$3:$R$19,0),0),4)</f>
        <v>#N/A</v>
      </c>
      <c r="P4890" s="36" t="e">
        <f ca="1">MATCH(O4890,Lists!$S$2:$S$640,1)</f>
        <v>#N/A</v>
      </c>
      <c r="Q4890" s="36" t="e">
        <f ca="1">MATCH(LEFT(OFFSET(Lists!$Q$2,MATCH(E4890,Lists!$R$3:$R$19,0)+1,0),4),Lists!$S$3:$S$640,1)</f>
        <v>#N/A</v>
      </c>
      <c r="R4890" s="36" t="e">
        <f ca="1">LEFT(OFFSET(Lists!$S$2,P4890-1+MATCH(F4890,OFFSET(Lists!$T$3,P4890-1,0,Q4890-P4890+1),0),0),6)</f>
        <v>#N/A</v>
      </c>
      <c r="S4890" s="36" t="e">
        <f ca="1">VLOOKUP(R4890,Lists!B:D,3,FALSE)</f>
        <v>#N/A</v>
      </c>
      <c r="T4890" s="36" t="str">
        <f>IF(F4890&lt;&gt;"",MATCH(R4890,'Maximum minutes'!B:B,0),"")</f>
        <v/>
      </c>
      <c r="U4890" s="36">
        <f ca="1">IF(F4890&lt;&gt;"",COUNTA(OFFSET('Maximum minutes'!$C$1,'Annexe A1 Cours'!T4890,0,1,50)),0)</f>
        <v>0</v>
      </c>
      <c r="V4890" s="37">
        <f ca="1">IFERROR(OFFSET('Maximum minutes'!$C$1,T4890+1,-1+MATCH(G4890,OFFSET('Maximum minutes'!$C$1,T4890-1,0,1,50),0)),0)</f>
        <v>0</v>
      </c>
      <c r="W4890" s="38">
        <f t="shared" ca="1" si="152"/>
        <v>0</v>
      </c>
    </row>
    <row r="4891" spans="1:23" s="36" customFormat="1" ht="18.75">
      <c r="A4891" s="34"/>
      <c r="B4891" s="39"/>
      <c r="C4891" s="39"/>
      <c r="D4891" s="35"/>
      <c r="E4891" s="40"/>
      <c r="F4891" s="39"/>
      <c r="G4891" s="39"/>
      <c r="H4891" s="39"/>
      <c r="I4891" s="34"/>
      <c r="J4891" s="34"/>
      <c r="K4891" s="34"/>
      <c r="L4891" s="34"/>
      <c r="M4891" s="43" t="str">
        <f ca="1">IFERROR(OFFSET('Maximum minutes'!$C$1,T4891,MATCH(IF(G4891&lt;&gt;"",G4891,F4891),OFFSET('Maximum minutes'!$C$1,T4891-1,0,1,U4891+1),0)-1)*IF(OR(ISNUMBER(J4891),J4891="sans examen"),1,0)*IF(W4891&lt;MinDate,1,0),"")</f>
        <v/>
      </c>
      <c r="N4891" s="36">
        <f t="shared" ca="1" si="153"/>
        <v>0</v>
      </c>
      <c r="O4891" s="36" t="e">
        <f ca="1">LEFT(OFFSET(Lists!$Q$2,MATCH(E4891,Lists!$R$3:$R$19,0),0),4)</f>
        <v>#N/A</v>
      </c>
      <c r="P4891" s="36" t="e">
        <f ca="1">MATCH(O4891,Lists!$S$2:$S$640,1)</f>
        <v>#N/A</v>
      </c>
      <c r="Q4891" s="36" t="e">
        <f ca="1">MATCH(LEFT(OFFSET(Lists!$Q$2,MATCH(E4891,Lists!$R$3:$R$19,0)+1,0),4),Lists!$S$3:$S$640,1)</f>
        <v>#N/A</v>
      </c>
      <c r="R4891" s="36" t="e">
        <f ca="1">LEFT(OFFSET(Lists!$S$2,P4891-1+MATCH(F4891,OFFSET(Lists!$T$3,P4891-1,0,Q4891-P4891+1),0),0),6)</f>
        <v>#N/A</v>
      </c>
      <c r="S4891" s="36" t="e">
        <f ca="1">VLOOKUP(R4891,Lists!B:D,3,FALSE)</f>
        <v>#N/A</v>
      </c>
      <c r="T4891" s="36" t="str">
        <f>IF(F4891&lt;&gt;"",MATCH(R4891,'Maximum minutes'!B:B,0),"")</f>
        <v/>
      </c>
      <c r="U4891" s="36">
        <f ca="1">IF(F4891&lt;&gt;"",COUNTA(OFFSET('Maximum minutes'!$C$1,'Annexe A1 Cours'!T4891,0,1,50)),0)</f>
        <v>0</v>
      </c>
      <c r="V4891" s="37">
        <f ca="1">IFERROR(OFFSET('Maximum minutes'!$C$1,T4891+1,-1+MATCH(G4891,OFFSET('Maximum minutes'!$C$1,T4891-1,0,1,50),0)),0)</f>
        <v>0</v>
      </c>
      <c r="W4891" s="38">
        <f t="shared" ca="1" si="152"/>
        <v>0</v>
      </c>
    </row>
    <row r="4892" spans="1:23" s="36" customFormat="1" ht="18.75">
      <c r="A4892" s="34"/>
      <c r="B4892" s="39"/>
      <c r="C4892" s="39"/>
      <c r="D4892" s="35"/>
      <c r="E4892" s="40"/>
      <c r="F4892" s="39"/>
      <c r="G4892" s="39"/>
      <c r="H4892" s="39"/>
      <c r="I4892" s="34"/>
      <c r="J4892" s="34"/>
      <c r="K4892" s="34"/>
      <c r="L4892" s="34"/>
      <c r="M4892" s="43" t="str">
        <f ca="1">IFERROR(OFFSET('Maximum minutes'!$C$1,T4892,MATCH(IF(G4892&lt;&gt;"",G4892,F4892),OFFSET('Maximum minutes'!$C$1,T4892-1,0,1,U4892+1),0)-1)*IF(OR(ISNUMBER(J4892),J4892="sans examen"),1,0)*IF(W4892&lt;MinDate,1,0),"")</f>
        <v/>
      </c>
      <c r="N4892" s="36">
        <f t="shared" ca="1" si="153"/>
        <v>0</v>
      </c>
      <c r="O4892" s="36" t="e">
        <f ca="1">LEFT(OFFSET(Lists!$Q$2,MATCH(E4892,Lists!$R$3:$R$19,0),0),4)</f>
        <v>#N/A</v>
      </c>
      <c r="P4892" s="36" t="e">
        <f ca="1">MATCH(O4892,Lists!$S$2:$S$640,1)</f>
        <v>#N/A</v>
      </c>
      <c r="Q4892" s="36" t="e">
        <f ca="1">MATCH(LEFT(OFFSET(Lists!$Q$2,MATCH(E4892,Lists!$R$3:$R$19,0)+1,0),4),Lists!$S$3:$S$640,1)</f>
        <v>#N/A</v>
      </c>
      <c r="R4892" s="36" t="e">
        <f ca="1">LEFT(OFFSET(Lists!$S$2,P4892-1+MATCH(F4892,OFFSET(Lists!$T$3,P4892-1,0,Q4892-P4892+1),0),0),6)</f>
        <v>#N/A</v>
      </c>
      <c r="S4892" s="36" t="e">
        <f ca="1">VLOOKUP(R4892,Lists!B:D,3,FALSE)</f>
        <v>#N/A</v>
      </c>
      <c r="T4892" s="36" t="str">
        <f>IF(F4892&lt;&gt;"",MATCH(R4892,'Maximum minutes'!B:B,0),"")</f>
        <v/>
      </c>
      <c r="U4892" s="36">
        <f ca="1">IF(F4892&lt;&gt;"",COUNTA(OFFSET('Maximum minutes'!$C$1,'Annexe A1 Cours'!T4892,0,1,50)),0)</f>
        <v>0</v>
      </c>
      <c r="V4892" s="37">
        <f ca="1">IFERROR(OFFSET('Maximum minutes'!$C$1,T4892+1,-1+MATCH(G4892,OFFSET('Maximum minutes'!$C$1,T4892-1,0,1,50),0)),0)</f>
        <v>0</v>
      </c>
      <c r="W4892" s="38">
        <f t="shared" ca="1" si="152"/>
        <v>0</v>
      </c>
    </row>
    <row r="4893" spans="1:23" s="36" customFormat="1" ht="18.75">
      <c r="A4893" s="34"/>
      <c r="B4893" s="39"/>
      <c r="C4893" s="39"/>
      <c r="D4893" s="35"/>
      <c r="E4893" s="40"/>
      <c r="F4893" s="39"/>
      <c r="G4893" s="39"/>
      <c r="H4893" s="39"/>
      <c r="I4893" s="34"/>
      <c r="J4893" s="34"/>
      <c r="K4893" s="34"/>
      <c r="L4893" s="34"/>
      <c r="M4893" s="43" t="str">
        <f ca="1">IFERROR(OFFSET('Maximum minutes'!$C$1,T4893,MATCH(IF(G4893&lt;&gt;"",G4893,F4893),OFFSET('Maximum minutes'!$C$1,T4893-1,0,1,U4893+1),0)-1)*IF(OR(ISNUMBER(J4893),J4893="sans examen"),1,0)*IF(W4893&lt;MinDate,1,0),"")</f>
        <v/>
      </c>
      <c r="N4893" s="36">
        <f t="shared" ca="1" si="153"/>
        <v>0</v>
      </c>
      <c r="O4893" s="36" t="e">
        <f ca="1">LEFT(OFFSET(Lists!$Q$2,MATCH(E4893,Lists!$R$3:$R$19,0),0),4)</f>
        <v>#N/A</v>
      </c>
      <c r="P4893" s="36" t="e">
        <f ca="1">MATCH(O4893,Lists!$S$2:$S$640,1)</f>
        <v>#N/A</v>
      </c>
      <c r="Q4893" s="36" t="e">
        <f ca="1">MATCH(LEFT(OFFSET(Lists!$Q$2,MATCH(E4893,Lists!$R$3:$R$19,0)+1,0),4),Lists!$S$3:$S$640,1)</f>
        <v>#N/A</v>
      </c>
      <c r="R4893" s="36" t="e">
        <f ca="1">LEFT(OFFSET(Lists!$S$2,P4893-1+MATCH(F4893,OFFSET(Lists!$T$3,P4893-1,0,Q4893-P4893+1),0),0),6)</f>
        <v>#N/A</v>
      </c>
      <c r="S4893" s="36" t="e">
        <f ca="1">VLOOKUP(R4893,Lists!B:D,3,FALSE)</f>
        <v>#N/A</v>
      </c>
      <c r="T4893" s="36" t="str">
        <f>IF(F4893&lt;&gt;"",MATCH(R4893,'Maximum minutes'!B:B,0),"")</f>
        <v/>
      </c>
      <c r="U4893" s="36">
        <f ca="1">IF(F4893&lt;&gt;"",COUNTA(OFFSET('Maximum minutes'!$C$1,'Annexe A1 Cours'!T4893,0,1,50)),0)</f>
        <v>0</v>
      </c>
      <c r="V4893" s="37">
        <f ca="1">IFERROR(OFFSET('Maximum minutes'!$C$1,T4893+1,-1+MATCH(G4893,OFFSET('Maximum minutes'!$C$1,T4893-1,0,1,50),0)),0)</f>
        <v>0</v>
      </c>
      <c r="W4893" s="38">
        <f t="shared" ca="1" si="152"/>
        <v>0</v>
      </c>
    </row>
    <row r="4894" spans="1:23" s="36" customFormat="1" ht="18.75">
      <c r="A4894" s="34"/>
      <c r="B4894" s="39"/>
      <c r="C4894" s="39"/>
      <c r="D4894" s="35"/>
      <c r="E4894" s="40"/>
      <c r="F4894" s="39"/>
      <c r="G4894" s="39"/>
      <c r="H4894" s="39"/>
      <c r="I4894" s="34"/>
      <c r="J4894" s="34"/>
      <c r="K4894" s="34"/>
      <c r="L4894" s="34"/>
      <c r="M4894" s="43" t="str">
        <f ca="1">IFERROR(OFFSET('Maximum minutes'!$C$1,T4894,MATCH(IF(G4894&lt;&gt;"",G4894,F4894),OFFSET('Maximum minutes'!$C$1,T4894-1,0,1,U4894+1),0)-1)*IF(OR(ISNUMBER(J4894),J4894="sans examen"),1,0)*IF(W4894&lt;MinDate,1,0),"")</f>
        <v/>
      </c>
      <c r="N4894" s="36">
        <f t="shared" ca="1" si="153"/>
        <v>0</v>
      </c>
      <c r="O4894" s="36" t="e">
        <f ca="1">LEFT(OFFSET(Lists!$Q$2,MATCH(E4894,Lists!$R$3:$R$19,0),0),4)</f>
        <v>#N/A</v>
      </c>
      <c r="P4894" s="36" t="e">
        <f ca="1">MATCH(O4894,Lists!$S$2:$S$640,1)</f>
        <v>#N/A</v>
      </c>
      <c r="Q4894" s="36" t="e">
        <f ca="1">MATCH(LEFT(OFFSET(Lists!$Q$2,MATCH(E4894,Lists!$R$3:$R$19,0)+1,0),4),Lists!$S$3:$S$640,1)</f>
        <v>#N/A</v>
      </c>
      <c r="R4894" s="36" t="e">
        <f ca="1">LEFT(OFFSET(Lists!$S$2,P4894-1+MATCH(F4894,OFFSET(Lists!$T$3,P4894-1,0,Q4894-P4894+1),0),0),6)</f>
        <v>#N/A</v>
      </c>
      <c r="S4894" s="36" t="e">
        <f ca="1">VLOOKUP(R4894,Lists!B:D,3,FALSE)</f>
        <v>#N/A</v>
      </c>
      <c r="T4894" s="36" t="str">
        <f>IF(F4894&lt;&gt;"",MATCH(R4894,'Maximum minutes'!B:B,0),"")</f>
        <v/>
      </c>
      <c r="U4894" s="36">
        <f ca="1">IF(F4894&lt;&gt;"",COUNTA(OFFSET('Maximum minutes'!$C$1,'Annexe A1 Cours'!T4894,0,1,50)),0)</f>
        <v>0</v>
      </c>
      <c r="V4894" s="37">
        <f ca="1">IFERROR(OFFSET('Maximum minutes'!$C$1,T4894+1,-1+MATCH(G4894,OFFSET('Maximum minutes'!$C$1,T4894-1,0,1,50),0)),0)</f>
        <v>0</v>
      </c>
      <c r="W4894" s="38">
        <f t="shared" ca="1" si="152"/>
        <v>0</v>
      </c>
    </row>
    <row r="4895" spans="1:23" s="36" customFormat="1" ht="18.75">
      <c r="A4895" s="34"/>
      <c r="B4895" s="39"/>
      <c r="C4895" s="39"/>
      <c r="D4895" s="35"/>
      <c r="E4895" s="40"/>
      <c r="F4895" s="39"/>
      <c r="G4895" s="39"/>
      <c r="H4895" s="39"/>
      <c r="I4895" s="34"/>
      <c r="J4895" s="34"/>
      <c r="K4895" s="34"/>
      <c r="L4895" s="34"/>
      <c r="M4895" s="43" t="str">
        <f ca="1">IFERROR(OFFSET('Maximum minutes'!$C$1,T4895,MATCH(IF(G4895&lt;&gt;"",G4895,F4895),OFFSET('Maximum minutes'!$C$1,T4895-1,0,1,U4895+1),0)-1)*IF(OR(ISNUMBER(J4895),J4895="sans examen"),1,0)*IF(W4895&lt;MinDate,1,0),"")</f>
        <v/>
      </c>
      <c r="N4895" s="36">
        <f t="shared" ca="1" si="153"/>
        <v>0</v>
      </c>
      <c r="O4895" s="36" t="e">
        <f ca="1">LEFT(OFFSET(Lists!$Q$2,MATCH(E4895,Lists!$R$3:$R$19,0),0),4)</f>
        <v>#N/A</v>
      </c>
      <c r="P4895" s="36" t="e">
        <f ca="1">MATCH(O4895,Lists!$S$2:$S$640,1)</f>
        <v>#N/A</v>
      </c>
      <c r="Q4895" s="36" t="e">
        <f ca="1">MATCH(LEFT(OFFSET(Lists!$Q$2,MATCH(E4895,Lists!$R$3:$R$19,0)+1,0),4),Lists!$S$3:$S$640,1)</f>
        <v>#N/A</v>
      </c>
      <c r="R4895" s="36" t="e">
        <f ca="1">LEFT(OFFSET(Lists!$S$2,P4895-1+MATCH(F4895,OFFSET(Lists!$T$3,P4895-1,0,Q4895-P4895+1),0),0),6)</f>
        <v>#N/A</v>
      </c>
      <c r="S4895" s="36" t="e">
        <f ca="1">VLOOKUP(R4895,Lists!B:D,3,FALSE)</f>
        <v>#N/A</v>
      </c>
      <c r="T4895" s="36" t="str">
        <f>IF(F4895&lt;&gt;"",MATCH(R4895,'Maximum minutes'!B:B,0),"")</f>
        <v/>
      </c>
      <c r="U4895" s="36">
        <f ca="1">IF(F4895&lt;&gt;"",COUNTA(OFFSET('Maximum minutes'!$C$1,'Annexe A1 Cours'!T4895,0,1,50)),0)</f>
        <v>0</v>
      </c>
      <c r="V4895" s="37">
        <f ca="1">IFERROR(OFFSET('Maximum minutes'!$C$1,T4895+1,-1+MATCH(G4895,OFFSET('Maximum minutes'!$C$1,T4895-1,0,1,50),0)),0)</f>
        <v>0</v>
      </c>
      <c r="W4895" s="38">
        <f t="shared" ca="1" si="152"/>
        <v>0</v>
      </c>
    </row>
    <row r="4896" spans="1:23" s="36" customFormat="1" ht="18.75">
      <c r="A4896" s="34"/>
      <c r="B4896" s="39"/>
      <c r="C4896" s="39"/>
      <c r="D4896" s="35"/>
      <c r="E4896" s="40"/>
      <c r="F4896" s="39"/>
      <c r="G4896" s="39"/>
      <c r="H4896" s="39"/>
      <c r="I4896" s="34"/>
      <c r="J4896" s="34"/>
      <c r="K4896" s="34"/>
      <c r="L4896" s="34"/>
      <c r="M4896" s="43" t="str">
        <f ca="1">IFERROR(OFFSET('Maximum minutes'!$C$1,T4896,MATCH(IF(G4896&lt;&gt;"",G4896,F4896),OFFSET('Maximum minutes'!$C$1,T4896-1,0,1,U4896+1),0)-1)*IF(OR(ISNUMBER(J4896),J4896="sans examen"),1,0)*IF(W4896&lt;MinDate,1,0),"")</f>
        <v/>
      </c>
      <c r="N4896" s="36">
        <f t="shared" ca="1" si="153"/>
        <v>0</v>
      </c>
      <c r="O4896" s="36" t="e">
        <f ca="1">LEFT(OFFSET(Lists!$Q$2,MATCH(E4896,Lists!$R$3:$R$19,0),0),4)</f>
        <v>#N/A</v>
      </c>
      <c r="P4896" s="36" t="e">
        <f ca="1">MATCH(O4896,Lists!$S$2:$S$640,1)</f>
        <v>#N/A</v>
      </c>
      <c r="Q4896" s="36" t="e">
        <f ca="1">MATCH(LEFT(OFFSET(Lists!$Q$2,MATCH(E4896,Lists!$R$3:$R$19,0)+1,0),4),Lists!$S$3:$S$640,1)</f>
        <v>#N/A</v>
      </c>
      <c r="R4896" s="36" t="e">
        <f ca="1">LEFT(OFFSET(Lists!$S$2,P4896-1+MATCH(F4896,OFFSET(Lists!$T$3,P4896-1,0,Q4896-P4896+1),0),0),6)</f>
        <v>#N/A</v>
      </c>
      <c r="S4896" s="36" t="e">
        <f ca="1">VLOOKUP(R4896,Lists!B:D,3,FALSE)</f>
        <v>#N/A</v>
      </c>
      <c r="T4896" s="36" t="str">
        <f>IF(F4896&lt;&gt;"",MATCH(R4896,'Maximum minutes'!B:B,0),"")</f>
        <v/>
      </c>
      <c r="U4896" s="36">
        <f ca="1">IF(F4896&lt;&gt;"",COUNTA(OFFSET('Maximum minutes'!$C$1,'Annexe A1 Cours'!T4896,0,1,50)),0)</f>
        <v>0</v>
      </c>
      <c r="V4896" s="37">
        <f ca="1">IFERROR(OFFSET('Maximum minutes'!$C$1,T4896+1,-1+MATCH(G4896,OFFSET('Maximum minutes'!$C$1,T4896-1,0,1,50),0)),0)</f>
        <v>0</v>
      </c>
      <c r="W4896" s="38">
        <f t="shared" ca="1" si="152"/>
        <v>0</v>
      </c>
    </row>
    <row r="4897" spans="1:23" s="36" customFormat="1" ht="18.75">
      <c r="A4897" s="34"/>
      <c r="B4897" s="39"/>
      <c r="C4897" s="39"/>
      <c r="D4897" s="35"/>
      <c r="E4897" s="40"/>
      <c r="F4897" s="39"/>
      <c r="G4897" s="39"/>
      <c r="H4897" s="39"/>
      <c r="I4897" s="34"/>
      <c r="J4897" s="34"/>
      <c r="K4897" s="34"/>
      <c r="L4897" s="34"/>
      <c r="M4897" s="43" t="str">
        <f ca="1">IFERROR(OFFSET('Maximum minutes'!$C$1,T4897,MATCH(IF(G4897&lt;&gt;"",G4897,F4897),OFFSET('Maximum minutes'!$C$1,T4897-1,0,1,U4897+1),0)-1)*IF(OR(ISNUMBER(J4897),J4897="sans examen"),1,0)*IF(W4897&lt;MinDate,1,0),"")</f>
        <v/>
      </c>
      <c r="N4897" s="36">
        <f t="shared" ca="1" si="153"/>
        <v>0</v>
      </c>
      <c r="O4897" s="36" t="e">
        <f ca="1">LEFT(OFFSET(Lists!$Q$2,MATCH(E4897,Lists!$R$3:$R$19,0),0),4)</f>
        <v>#N/A</v>
      </c>
      <c r="P4897" s="36" t="e">
        <f ca="1">MATCH(O4897,Lists!$S$2:$S$640,1)</f>
        <v>#N/A</v>
      </c>
      <c r="Q4897" s="36" t="e">
        <f ca="1">MATCH(LEFT(OFFSET(Lists!$Q$2,MATCH(E4897,Lists!$R$3:$R$19,0)+1,0),4),Lists!$S$3:$S$640,1)</f>
        <v>#N/A</v>
      </c>
      <c r="R4897" s="36" t="e">
        <f ca="1">LEFT(OFFSET(Lists!$S$2,P4897-1+MATCH(F4897,OFFSET(Lists!$T$3,P4897-1,0,Q4897-P4897+1),0),0),6)</f>
        <v>#N/A</v>
      </c>
      <c r="S4897" s="36" t="e">
        <f ca="1">VLOOKUP(R4897,Lists!B:D,3,FALSE)</f>
        <v>#N/A</v>
      </c>
      <c r="T4897" s="36" t="str">
        <f>IF(F4897&lt;&gt;"",MATCH(R4897,'Maximum minutes'!B:B,0),"")</f>
        <v/>
      </c>
      <c r="U4897" s="36">
        <f ca="1">IF(F4897&lt;&gt;"",COUNTA(OFFSET('Maximum minutes'!$C$1,'Annexe A1 Cours'!T4897,0,1,50)),0)</f>
        <v>0</v>
      </c>
      <c r="V4897" s="37">
        <f ca="1">IFERROR(OFFSET('Maximum minutes'!$C$1,T4897+1,-1+MATCH(G4897,OFFSET('Maximum minutes'!$C$1,T4897-1,0,1,50),0)),0)</f>
        <v>0</v>
      </c>
      <c r="W4897" s="38">
        <f t="shared" ca="1" si="152"/>
        <v>0</v>
      </c>
    </row>
    <row r="4898" spans="1:23" s="36" customFormat="1" ht="18.75">
      <c r="A4898" s="34"/>
      <c r="B4898" s="39"/>
      <c r="C4898" s="39"/>
      <c r="D4898" s="35"/>
      <c r="E4898" s="40"/>
      <c r="F4898" s="39"/>
      <c r="G4898" s="39"/>
      <c r="H4898" s="39"/>
      <c r="I4898" s="34"/>
      <c r="J4898" s="34"/>
      <c r="K4898" s="34"/>
      <c r="L4898" s="34"/>
      <c r="M4898" s="43" t="str">
        <f ca="1">IFERROR(OFFSET('Maximum minutes'!$C$1,T4898,MATCH(IF(G4898&lt;&gt;"",G4898,F4898),OFFSET('Maximum minutes'!$C$1,T4898-1,0,1,U4898+1),0)-1)*IF(OR(ISNUMBER(J4898),J4898="sans examen"),1,0)*IF(W4898&lt;MinDate,1,0),"")</f>
        <v/>
      </c>
      <c r="N4898" s="36">
        <f t="shared" ca="1" si="153"/>
        <v>0</v>
      </c>
      <c r="O4898" s="36" t="e">
        <f ca="1">LEFT(OFFSET(Lists!$Q$2,MATCH(E4898,Lists!$R$3:$R$19,0),0),4)</f>
        <v>#N/A</v>
      </c>
      <c r="P4898" s="36" t="e">
        <f ca="1">MATCH(O4898,Lists!$S$2:$S$640,1)</f>
        <v>#N/A</v>
      </c>
      <c r="Q4898" s="36" t="e">
        <f ca="1">MATCH(LEFT(OFFSET(Lists!$Q$2,MATCH(E4898,Lists!$R$3:$R$19,0)+1,0),4),Lists!$S$3:$S$640,1)</f>
        <v>#N/A</v>
      </c>
      <c r="R4898" s="36" t="e">
        <f ca="1">LEFT(OFFSET(Lists!$S$2,P4898-1+MATCH(F4898,OFFSET(Lists!$T$3,P4898-1,0,Q4898-P4898+1),0),0),6)</f>
        <v>#N/A</v>
      </c>
      <c r="S4898" s="36" t="e">
        <f ca="1">VLOOKUP(R4898,Lists!B:D,3,FALSE)</f>
        <v>#N/A</v>
      </c>
      <c r="T4898" s="36" t="str">
        <f>IF(F4898&lt;&gt;"",MATCH(R4898,'Maximum minutes'!B:B,0),"")</f>
        <v/>
      </c>
      <c r="U4898" s="36">
        <f ca="1">IF(F4898&lt;&gt;"",COUNTA(OFFSET('Maximum minutes'!$C$1,'Annexe A1 Cours'!T4898,0,1,50)),0)</f>
        <v>0</v>
      </c>
      <c r="V4898" s="37">
        <f ca="1">IFERROR(OFFSET('Maximum minutes'!$C$1,T4898+1,-1+MATCH(G4898,OFFSET('Maximum minutes'!$C$1,T4898-1,0,1,50),0)),0)</f>
        <v>0</v>
      </c>
      <c r="W4898" s="38">
        <f t="shared" ca="1" si="152"/>
        <v>0</v>
      </c>
    </row>
    <row r="4899" spans="1:23" s="36" customFormat="1" ht="18.75">
      <c r="A4899" s="34"/>
      <c r="B4899" s="39"/>
      <c r="C4899" s="39"/>
      <c r="D4899" s="35"/>
      <c r="E4899" s="40"/>
      <c r="F4899" s="39"/>
      <c r="G4899" s="39"/>
      <c r="H4899" s="39"/>
      <c r="I4899" s="34"/>
      <c r="J4899" s="34"/>
      <c r="K4899" s="34"/>
      <c r="L4899" s="34"/>
      <c r="M4899" s="43" t="str">
        <f ca="1">IFERROR(OFFSET('Maximum minutes'!$C$1,T4899,MATCH(IF(G4899&lt;&gt;"",G4899,F4899),OFFSET('Maximum minutes'!$C$1,T4899-1,0,1,U4899+1),0)-1)*IF(OR(ISNUMBER(J4899),J4899="sans examen"),1,0)*IF(W4899&lt;MinDate,1,0),"")</f>
        <v/>
      </c>
      <c r="N4899" s="36">
        <f t="shared" ca="1" si="153"/>
        <v>0</v>
      </c>
      <c r="O4899" s="36" t="e">
        <f ca="1">LEFT(OFFSET(Lists!$Q$2,MATCH(E4899,Lists!$R$3:$R$19,0),0),4)</f>
        <v>#N/A</v>
      </c>
      <c r="P4899" s="36" t="e">
        <f ca="1">MATCH(O4899,Lists!$S$2:$S$640,1)</f>
        <v>#N/A</v>
      </c>
      <c r="Q4899" s="36" t="e">
        <f ca="1">MATCH(LEFT(OFFSET(Lists!$Q$2,MATCH(E4899,Lists!$R$3:$R$19,0)+1,0),4),Lists!$S$3:$S$640,1)</f>
        <v>#N/A</v>
      </c>
      <c r="R4899" s="36" t="e">
        <f ca="1">LEFT(OFFSET(Lists!$S$2,P4899-1+MATCH(F4899,OFFSET(Lists!$T$3,P4899-1,0,Q4899-P4899+1),0),0),6)</f>
        <v>#N/A</v>
      </c>
      <c r="S4899" s="36" t="e">
        <f ca="1">VLOOKUP(R4899,Lists!B:D,3,FALSE)</f>
        <v>#N/A</v>
      </c>
      <c r="T4899" s="36" t="str">
        <f>IF(F4899&lt;&gt;"",MATCH(R4899,'Maximum minutes'!B:B,0),"")</f>
        <v/>
      </c>
      <c r="U4899" s="36">
        <f ca="1">IF(F4899&lt;&gt;"",COUNTA(OFFSET('Maximum minutes'!$C$1,'Annexe A1 Cours'!T4899,0,1,50)),0)</f>
        <v>0</v>
      </c>
      <c r="V4899" s="37">
        <f ca="1">IFERROR(OFFSET('Maximum minutes'!$C$1,T4899+1,-1+MATCH(G4899,OFFSET('Maximum minutes'!$C$1,T4899-1,0,1,50),0)),0)</f>
        <v>0</v>
      </c>
      <c r="W4899" s="38">
        <f t="shared" ca="1" si="152"/>
        <v>0</v>
      </c>
    </row>
    <row r="4900" spans="1:23" s="36" customFormat="1" ht="18.75">
      <c r="A4900" s="34"/>
      <c r="B4900" s="39"/>
      <c r="C4900" s="39"/>
      <c r="D4900" s="35"/>
      <c r="E4900" s="40"/>
      <c r="F4900" s="39"/>
      <c r="G4900" s="39"/>
      <c r="H4900" s="39"/>
      <c r="I4900" s="34"/>
      <c r="J4900" s="34"/>
      <c r="K4900" s="34"/>
      <c r="L4900" s="34"/>
      <c r="M4900" s="43" t="str">
        <f ca="1">IFERROR(OFFSET('Maximum minutes'!$C$1,T4900,MATCH(IF(G4900&lt;&gt;"",G4900,F4900),OFFSET('Maximum minutes'!$C$1,T4900-1,0,1,U4900+1),0)-1)*IF(OR(ISNUMBER(J4900),J4900="sans examen"),1,0)*IF(W4900&lt;MinDate,1,0),"")</f>
        <v/>
      </c>
      <c r="N4900" s="36">
        <f t="shared" ca="1" si="153"/>
        <v>0</v>
      </c>
      <c r="O4900" s="36" t="e">
        <f ca="1">LEFT(OFFSET(Lists!$Q$2,MATCH(E4900,Lists!$R$3:$R$19,0),0),4)</f>
        <v>#N/A</v>
      </c>
      <c r="P4900" s="36" t="e">
        <f ca="1">MATCH(O4900,Lists!$S$2:$S$640,1)</f>
        <v>#N/A</v>
      </c>
      <c r="Q4900" s="36" t="e">
        <f ca="1">MATCH(LEFT(OFFSET(Lists!$Q$2,MATCH(E4900,Lists!$R$3:$R$19,0)+1,0),4),Lists!$S$3:$S$640,1)</f>
        <v>#N/A</v>
      </c>
      <c r="R4900" s="36" t="e">
        <f ca="1">LEFT(OFFSET(Lists!$S$2,P4900-1+MATCH(F4900,OFFSET(Lists!$T$3,P4900-1,0,Q4900-P4900+1),0),0),6)</f>
        <v>#N/A</v>
      </c>
      <c r="S4900" s="36" t="e">
        <f ca="1">VLOOKUP(R4900,Lists!B:D,3,FALSE)</f>
        <v>#N/A</v>
      </c>
      <c r="T4900" s="36" t="str">
        <f>IF(F4900&lt;&gt;"",MATCH(R4900,'Maximum minutes'!B:B,0),"")</f>
        <v/>
      </c>
      <c r="U4900" s="36">
        <f ca="1">IF(F4900&lt;&gt;"",COUNTA(OFFSET('Maximum minutes'!$C$1,'Annexe A1 Cours'!T4900,0,1,50)),0)</f>
        <v>0</v>
      </c>
      <c r="V4900" s="37">
        <f ca="1">IFERROR(OFFSET('Maximum minutes'!$C$1,T4900+1,-1+MATCH(G4900,OFFSET('Maximum minutes'!$C$1,T4900-1,0,1,50),0)),0)</f>
        <v>0</v>
      </c>
      <c r="W4900" s="38">
        <f t="shared" ca="1" si="152"/>
        <v>0</v>
      </c>
    </row>
    <row r="4901" spans="1:23" s="36" customFormat="1" ht="18.75">
      <c r="A4901" s="34"/>
      <c r="B4901" s="39"/>
      <c r="C4901" s="39"/>
      <c r="D4901" s="35"/>
      <c r="E4901" s="40"/>
      <c r="F4901" s="39"/>
      <c r="G4901" s="39"/>
      <c r="H4901" s="39"/>
      <c r="I4901" s="34"/>
      <c r="J4901" s="34"/>
      <c r="K4901" s="34"/>
      <c r="L4901" s="34"/>
      <c r="M4901" s="43" t="str">
        <f ca="1">IFERROR(OFFSET('Maximum minutes'!$C$1,T4901,MATCH(IF(G4901&lt;&gt;"",G4901,F4901),OFFSET('Maximum minutes'!$C$1,T4901-1,0,1,U4901+1),0)-1)*IF(OR(ISNUMBER(J4901),J4901="sans examen"),1,0)*IF(W4901&lt;MinDate,1,0),"")</f>
        <v/>
      </c>
      <c r="N4901" s="36">
        <f t="shared" ca="1" si="153"/>
        <v>0</v>
      </c>
      <c r="O4901" s="36" t="e">
        <f ca="1">LEFT(OFFSET(Lists!$Q$2,MATCH(E4901,Lists!$R$3:$R$19,0),0),4)</f>
        <v>#N/A</v>
      </c>
      <c r="P4901" s="36" t="e">
        <f ca="1">MATCH(O4901,Lists!$S$2:$S$640,1)</f>
        <v>#N/A</v>
      </c>
      <c r="Q4901" s="36" t="e">
        <f ca="1">MATCH(LEFT(OFFSET(Lists!$Q$2,MATCH(E4901,Lists!$R$3:$R$19,0)+1,0),4),Lists!$S$3:$S$640,1)</f>
        <v>#N/A</v>
      </c>
      <c r="R4901" s="36" t="e">
        <f ca="1">LEFT(OFFSET(Lists!$S$2,P4901-1+MATCH(F4901,OFFSET(Lists!$T$3,P4901-1,0,Q4901-P4901+1),0),0),6)</f>
        <v>#N/A</v>
      </c>
      <c r="S4901" s="36" t="e">
        <f ca="1">VLOOKUP(R4901,Lists!B:D,3,FALSE)</f>
        <v>#N/A</v>
      </c>
      <c r="T4901" s="36" t="str">
        <f>IF(F4901&lt;&gt;"",MATCH(R4901,'Maximum minutes'!B:B,0),"")</f>
        <v/>
      </c>
      <c r="U4901" s="36">
        <f ca="1">IF(F4901&lt;&gt;"",COUNTA(OFFSET('Maximum minutes'!$C$1,'Annexe A1 Cours'!T4901,0,1,50)),0)</f>
        <v>0</v>
      </c>
      <c r="V4901" s="37">
        <f ca="1">IFERROR(OFFSET('Maximum minutes'!$C$1,T4901+1,-1+MATCH(G4901,OFFSET('Maximum minutes'!$C$1,T4901-1,0,1,50),0)),0)</f>
        <v>0</v>
      </c>
      <c r="W4901" s="38">
        <f t="shared" ca="1" si="152"/>
        <v>0</v>
      </c>
    </row>
    <row r="4902" spans="1:23" s="36" customFormat="1" ht="18.75">
      <c r="A4902" s="34"/>
      <c r="B4902" s="39"/>
      <c r="C4902" s="39"/>
      <c r="D4902" s="35"/>
      <c r="E4902" s="40"/>
      <c r="F4902" s="39"/>
      <c r="G4902" s="39"/>
      <c r="H4902" s="39"/>
      <c r="I4902" s="34"/>
      <c r="J4902" s="34"/>
      <c r="K4902" s="34"/>
      <c r="L4902" s="34"/>
      <c r="M4902" s="43" t="str">
        <f ca="1">IFERROR(OFFSET('Maximum minutes'!$C$1,T4902,MATCH(IF(G4902&lt;&gt;"",G4902,F4902),OFFSET('Maximum minutes'!$C$1,T4902-1,0,1,U4902+1),0)-1)*IF(OR(ISNUMBER(J4902),J4902="sans examen"),1,0)*IF(W4902&lt;MinDate,1,0),"")</f>
        <v/>
      </c>
      <c r="N4902" s="36">
        <f t="shared" ca="1" si="153"/>
        <v>0</v>
      </c>
      <c r="O4902" s="36" t="e">
        <f ca="1">LEFT(OFFSET(Lists!$Q$2,MATCH(E4902,Lists!$R$3:$R$19,0),0),4)</f>
        <v>#N/A</v>
      </c>
      <c r="P4902" s="36" t="e">
        <f ca="1">MATCH(O4902,Lists!$S$2:$S$640,1)</f>
        <v>#N/A</v>
      </c>
      <c r="Q4902" s="36" t="e">
        <f ca="1">MATCH(LEFT(OFFSET(Lists!$Q$2,MATCH(E4902,Lists!$R$3:$R$19,0)+1,0),4),Lists!$S$3:$S$640,1)</f>
        <v>#N/A</v>
      </c>
      <c r="R4902" s="36" t="e">
        <f ca="1">LEFT(OFFSET(Lists!$S$2,P4902-1+MATCH(F4902,OFFSET(Lists!$T$3,P4902-1,0,Q4902-P4902+1),0),0),6)</f>
        <v>#N/A</v>
      </c>
      <c r="S4902" s="36" t="e">
        <f ca="1">VLOOKUP(R4902,Lists!B:D,3,FALSE)</f>
        <v>#N/A</v>
      </c>
      <c r="T4902" s="36" t="str">
        <f>IF(F4902&lt;&gt;"",MATCH(R4902,'Maximum minutes'!B:B,0),"")</f>
        <v/>
      </c>
      <c r="U4902" s="36">
        <f ca="1">IF(F4902&lt;&gt;"",COUNTA(OFFSET('Maximum minutes'!$C$1,'Annexe A1 Cours'!T4902,0,1,50)),0)</f>
        <v>0</v>
      </c>
      <c r="V4902" s="37">
        <f ca="1">IFERROR(OFFSET('Maximum minutes'!$C$1,T4902+1,-1+MATCH(G4902,OFFSET('Maximum minutes'!$C$1,T4902-1,0,1,50),0)),0)</f>
        <v>0</v>
      </c>
      <c r="W4902" s="38">
        <f t="shared" ca="1" si="152"/>
        <v>0</v>
      </c>
    </row>
    <row r="4903" spans="1:23" s="36" customFormat="1" ht="18.75">
      <c r="A4903" s="34"/>
      <c r="B4903" s="39"/>
      <c r="C4903" s="39"/>
      <c r="D4903" s="35"/>
      <c r="E4903" s="40"/>
      <c r="F4903" s="39"/>
      <c r="G4903" s="39"/>
      <c r="H4903" s="39"/>
      <c r="I4903" s="34"/>
      <c r="J4903" s="34"/>
      <c r="K4903" s="34"/>
      <c r="L4903" s="34"/>
      <c r="M4903" s="43" t="str">
        <f ca="1">IFERROR(OFFSET('Maximum minutes'!$C$1,T4903,MATCH(IF(G4903&lt;&gt;"",G4903,F4903),OFFSET('Maximum minutes'!$C$1,T4903-1,0,1,U4903+1),0)-1)*IF(OR(ISNUMBER(J4903),J4903="sans examen"),1,0)*IF(W4903&lt;MinDate,1,0),"")</f>
        <v/>
      </c>
      <c r="N4903" s="36">
        <f t="shared" ca="1" si="153"/>
        <v>0</v>
      </c>
      <c r="O4903" s="36" t="e">
        <f ca="1">LEFT(OFFSET(Lists!$Q$2,MATCH(E4903,Lists!$R$3:$R$19,0),0),4)</f>
        <v>#N/A</v>
      </c>
      <c r="P4903" s="36" t="e">
        <f ca="1">MATCH(O4903,Lists!$S$2:$S$640,1)</f>
        <v>#N/A</v>
      </c>
      <c r="Q4903" s="36" t="e">
        <f ca="1">MATCH(LEFT(OFFSET(Lists!$Q$2,MATCH(E4903,Lists!$R$3:$R$19,0)+1,0),4),Lists!$S$3:$S$640,1)</f>
        <v>#N/A</v>
      </c>
      <c r="R4903" s="36" t="e">
        <f ca="1">LEFT(OFFSET(Lists!$S$2,P4903-1+MATCH(F4903,OFFSET(Lists!$T$3,P4903-1,0,Q4903-P4903+1),0),0),6)</f>
        <v>#N/A</v>
      </c>
      <c r="S4903" s="36" t="e">
        <f ca="1">VLOOKUP(R4903,Lists!B:D,3,FALSE)</f>
        <v>#N/A</v>
      </c>
      <c r="T4903" s="36" t="str">
        <f>IF(F4903&lt;&gt;"",MATCH(R4903,'Maximum minutes'!B:B,0),"")</f>
        <v/>
      </c>
      <c r="U4903" s="36">
        <f ca="1">IF(F4903&lt;&gt;"",COUNTA(OFFSET('Maximum minutes'!$C$1,'Annexe A1 Cours'!T4903,0,1,50)),0)</f>
        <v>0</v>
      </c>
      <c r="V4903" s="37">
        <f ca="1">IFERROR(OFFSET('Maximum minutes'!$C$1,T4903+1,-1+MATCH(G4903,OFFSET('Maximum minutes'!$C$1,T4903-1,0,1,50),0)),0)</f>
        <v>0</v>
      </c>
      <c r="W4903" s="38">
        <f t="shared" ca="1" si="152"/>
        <v>0</v>
      </c>
    </row>
    <row r="4904" spans="1:23" s="36" customFormat="1" ht="18.75">
      <c r="A4904" s="34"/>
      <c r="B4904" s="39"/>
      <c r="C4904" s="39"/>
      <c r="D4904" s="35"/>
      <c r="E4904" s="40"/>
      <c r="F4904" s="39"/>
      <c r="G4904" s="39"/>
      <c r="H4904" s="39"/>
      <c r="I4904" s="34"/>
      <c r="J4904" s="34"/>
      <c r="K4904" s="34"/>
      <c r="L4904" s="34"/>
      <c r="M4904" s="43" t="str">
        <f ca="1">IFERROR(OFFSET('Maximum minutes'!$C$1,T4904,MATCH(IF(G4904&lt;&gt;"",G4904,F4904),OFFSET('Maximum minutes'!$C$1,T4904-1,0,1,U4904+1),0)-1)*IF(OR(ISNUMBER(J4904),J4904="sans examen"),1,0)*IF(W4904&lt;MinDate,1,0),"")</f>
        <v/>
      </c>
      <c r="N4904" s="36">
        <f t="shared" ca="1" si="153"/>
        <v>0</v>
      </c>
      <c r="O4904" s="36" t="e">
        <f ca="1">LEFT(OFFSET(Lists!$Q$2,MATCH(E4904,Lists!$R$3:$R$19,0),0),4)</f>
        <v>#N/A</v>
      </c>
      <c r="P4904" s="36" t="e">
        <f ca="1">MATCH(O4904,Lists!$S$2:$S$640,1)</f>
        <v>#N/A</v>
      </c>
      <c r="Q4904" s="36" t="e">
        <f ca="1">MATCH(LEFT(OFFSET(Lists!$Q$2,MATCH(E4904,Lists!$R$3:$R$19,0)+1,0),4),Lists!$S$3:$S$640,1)</f>
        <v>#N/A</v>
      </c>
      <c r="R4904" s="36" t="e">
        <f ca="1">LEFT(OFFSET(Lists!$S$2,P4904-1+MATCH(F4904,OFFSET(Lists!$T$3,P4904-1,0,Q4904-P4904+1),0),0),6)</f>
        <v>#N/A</v>
      </c>
      <c r="S4904" s="36" t="e">
        <f ca="1">VLOOKUP(R4904,Lists!B:D,3,FALSE)</f>
        <v>#N/A</v>
      </c>
      <c r="T4904" s="36" t="str">
        <f>IF(F4904&lt;&gt;"",MATCH(R4904,'Maximum minutes'!B:B,0),"")</f>
        <v/>
      </c>
      <c r="U4904" s="36">
        <f ca="1">IF(F4904&lt;&gt;"",COUNTA(OFFSET('Maximum minutes'!$C$1,'Annexe A1 Cours'!T4904,0,1,50)),0)</f>
        <v>0</v>
      </c>
      <c r="V4904" s="37">
        <f ca="1">IFERROR(OFFSET('Maximum minutes'!$C$1,T4904+1,-1+MATCH(G4904,OFFSET('Maximum minutes'!$C$1,T4904-1,0,1,50),0)),0)</f>
        <v>0</v>
      </c>
      <c r="W4904" s="38">
        <f t="shared" ca="1" si="152"/>
        <v>0</v>
      </c>
    </row>
    <row r="4905" spans="1:23" s="36" customFormat="1" ht="18.75">
      <c r="A4905" s="34"/>
      <c r="B4905" s="39"/>
      <c r="C4905" s="39"/>
      <c r="D4905" s="35"/>
      <c r="E4905" s="40"/>
      <c r="F4905" s="39"/>
      <c r="G4905" s="39"/>
      <c r="H4905" s="39"/>
      <c r="I4905" s="34"/>
      <c r="J4905" s="34"/>
      <c r="K4905" s="34"/>
      <c r="L4905" s="34"/>
      <c r="M4905" s="43" t="str">
        <f ca="1">IFERROR(OFFSET('Maximum minutes'!$C$1,T4905,MATCH(IF(G4905&lt;&gt;"",G4905,F4905),OFFSET('Maximum minutes'!$C$1,T4905-1,0,1,U4905+1),0)-1)*IF(OR(ISNUMBER(J4905),J4905="sans examen"),1,0)*IF(W4905&lt;MinDate,1,0),"")</f>
        <v/>
      </c>
      <c r="N4905" s="36">
        <f t="shared" ca="1" si="153"/>
        <v>0</v>
      </c>
      <c r="O4905" s="36" t="e">
        <f ca="1">LEFT(OFFSET(Lists!$Q$2,MATCH(E4905,Lists!$R$3:$R$19,0),0),4)</f>
        <v>#N/A</v>
      </c>
      <c r="P4905" s="36" t="e">
        <f ca="1">MATCH(O4905,Lists!$S$2:$S$640,1)</f>
        <v>#N/A</v>
      </c>
      <c r="Q4905" s="36" t="e">
        <f ca="1">MATCH(LEFT(OFFSET(Lists!$Q$2,MATCH(E4905,Lists!$R$3:$R$19,0)+1,0),4),Lists!$S$3:$S$640,1)</f>
        <v>#N/A</v>
      </c>
      <c r="R4905" s="36" t="e">
        <f ca="1">LEFT(OFFSET(Lists!$S$2,P4905-1+MATCH(F4905,OFFSET(Lists!$T$3,P4905-1,0,Q4905-P4905+1),0),0),6)</f>
        <v>#N/A</v>
      </c>
      <c r="S4905" s="36" t="e">
        <f ca="1">VLOOKUP(R4905,Lists!B:D,3,FALSE)</f>
        <v>#N/A</v>
      </c>
      <c r="T4905" s="36" t="str">
        <f>IF(F4905&lt;&gt;"",MATCH(R4905,'Maximum minutes'!B:B,0),"")</f>
        <v/>
      </c>
      <c r="U4905" s="36">
        <f ca="1">IF(F4905&lt;&gt;"",COUNTA(OFFSET('Maximum minutes'!$C$1,'Annexe A1 Cours'!T4905,0,1,50)),0)</f>
        <v>0</v>
      </c>
      <c r="V4905" s="37">
        <f ca="1">IFERROR(OFFSET('Maximum minutes'!$C$1,T4905+1,-1+MATCH(G4905,OFFSET('Maximum minutes'!$C$1,T4905-1,0,1,50),0)),0)</f>
        <v>0</v>
      </c>
      <c r="W4905" s="38">
        <f t="shared" ca="1" si="152"/>
        <v>0</v>
      </c>
    </row>
    <row r="4906" spans="1:23" s="36" customFormat="1" ht="18.75">
      <c r="A4906" s="34"/>
      <c r="B4906" s="39"/>
      <c r="C4906" s="39"/>
      <c r="D4906" s="35"/>
      <c r="E4906" s="40"/>
      <c r="F4906" s="39"/>
      <c r="G4906" s="39"/>
      <c r="H4906" s="39"/>
      <c r="I4906" s="34"/>
      <c r="J4906" s="34"/>
      <c r="K4906" s="34"/>
      <c r="L4906" s="34"/>
      <c r="M4906" s="43" t="str">
        <f ca="1">IFERROR(OFFSET('Maximum minutes'!$C$1,T4906,MATCH(IF(G4906&lt;&gt;"",G4906,F4906),OFFSET('Maximum minutes'!$C$1,T4906-1,0,1,U4906+1),0)-1)*IF(OR(ISNUMBER(J4906),J4906="sans examen"),1,0)*IF(W4906&lt;MinDate,1,0),"")</f>
        <v/>
      </c>
      <c r="N4906" s="36">
        <f t="shared" ca="1" si="153"/>
        <v>0</v>
      </c>
      <c r="O4906" s="36" t="e">
        <f ca="1">LEFT(OFFSET(Lists!$Q$2,MATCH(E4906,Lists!$R$3:$R$19,0),0),4)</f>
        <v>#N/A</v>
      </c>
      <c r="P4906" s="36" t="e">
        <f ca="1">MATCH(O4906,Lists!$S$2:$S$640,1)</f>
        <v>#N/A</v>
      </c>
      <c r="Q4906" s="36" t="e">
        <f ca="1">MATCH(LEFT(OFFSET(Lists!$Q$2,MATCH(E4906,Lists!$R$3:$R$19,0)+1,0),4),Lists!$S$3:$S$640,1)</f>
        <v>#N/A</v>
      </c>
      <c r="R4906" s="36" t="e">
        <f ca="1">LEFT(OFFSET(Lists!$S$2,P4906-1+MATCH(F4906,OFFSET(Lists!$T$3,P4906-1,0,Q4906-P4906+1),0),0),6)</f>
        <v>#N/A</v>
      </c>
      <c r="S4906" s="36" t="e">
        <f ca="1">VLOOKUP(R4906,Lists!B:D,3,FALSE)</f>
        <v>#N/A</v>
      </c>
      <c r="T4906" s="36" t="str">
        <f>IF(F4906&lt;&gt;"",MATCH(R4906,'Maximum minutes'!B:B,0),"")</f>
        <v/>
      </c>
      <c r="U4906" s="36">
        <f ca="1">IF(F4906&lt;&gt;"",COUNTA(OFFSET('Maximum minutes'!$C$1,'Annexe A1 Cours'!T4906,0,1,50)),0)</f>
        <v>0</v>
      </c>
      <c r="V4906" s="37">
        <f ca="1">IFERROR(OFFSET('Maximum minutes'!$C$1,T4906+1,-1+MATCH(G4906,OFFSET('Maximum minutes'!$C$1,T4906-1,0,1,50),0)),0)</f>
        <v>0</v>
      </c>
      <c r="W4906" s="38">
        <f t="shared" ca="1" si="152"/>
        <v>0</v>
      </c>
    </row>
    <row r="4907" spans="1:23" s="36" customFormat="1" ht="18.75">
      <c r="A4907" s="34"/>
      <c r="B4907" s="39"/>
      <c r="C4907" s="39"/>
      <c r="D4907" s="35"/>
      <c r="E4907" s="40"/>
      <c r="F4907" s="39"/>
      <c r="G4907" s="39"/>
      <c r="H4907" s="39"/>
      <c r="I4907" s="34"/>
      <c r="J4907" s="34"/>
      <c r="K4907" s="34"/>
      <c r="L4907" s="34"/>
      <c r="M4907" s="43" t="str">
        <f ca="1">IFERROR(OFFSET('Maximum minutes'!$C$1,T4907,MATCH(IF(G4907&lt;&gt;"",G4907,F4907),OFFSET('Maximum minutes'!$C$1,T4907-1,0,1,U4907+1),0)-1)*IF(OR(ISNUMBER(J4907),J4907="sans examen"),1,0)*IF(W4907&lt;MinDate,1,0),"")</f>
        <v/>
      </c>
      <c r="N4907" s="36">
        <f t="shared" ca="1" si="153"/>
        <v>0</v>
      </c>
      <c r="O4907" s="36" t="e">
        <f ca="1">LEFT(OFFSET(Lists!$Q$2,MATCH(E4907,Lists!$R$3:$R$19,0),0),4)</f>
        <v>#N/A</v>
      </c>
      <c r="P4907" s="36" t="e">
        <f ca="1">MATCH(O4907,Lists!$S$2:$S$640,1)</f>
        <v>#N/A</v>
      </c>
      <c r="Q4907" s="36" t="e">
        <f ca="1">MATCH(LEFT(OFFSET(Lists!$Q$2,MATCH(E4907,Lists!$R$3:$R$19,0)+1,0),4),Lists!$S$3:$S$640,1)</f>
        <v>#N/A</v>
      </c>
      <c r="R4907" s="36" t="e">
        <f ca="1">LEFT(OFFSET(Lists!$S$2,P4907-1+MATCH(F4907,OFFSET(Lists!$T$3,P4907-1,0,Q4907-P4907+1),0),0),6)</f>
        <v>#N/A</v>
      </c>
      <c r="S4907" s="36" t="e">
        <f ca="1">VLOOKUP(R4907,Lists!B:D,3,FALSE)</f>
        <v>#N/A</v>
      </c>
      <c r="T4907" s="36" t="str">
        <f>IF(F4907&lt;&gt;"",MATCH(R4907,'Maximum minutes'!B:B,0),"")</f>
        <v/>
      </c>
      <c r="U4907" s="36">
        <f ca="1">IF(F4907&lt;&gt;"",COUNTA(OFFSET('Maximum minutes'!$C$1,'Annexe A1 Cours'!T4907,0,1,50)),0)</f>
        <v>0</v>
      </c>
      <c r="V4907" s="37">
        <f ca="1">IFERROR(OFFSET('Maximum minutes'!$C$1,T4907+1,-1+MATCH(G4907,OFFSET('Maximum minutes'!$C$1,T4907-1,0,1,50),0)),0)</f>
        <v>0</v>
      </c>
      <c r="W4907" s="38">
        <f t="shared" ca="1" si="152"/>
        <v>0</v>
      </c>
    </row>
    <row r="4908" spans="1:23" s="36" customFormat="1" ht="18.75">
      <c r="A4908" s="34"/>
      <c r="B4908" s="39"/>
      <c r="C4908" s="39"/>
      <c r="D4908" s="35"/>
      <c r="E4908" s="40"/>
      <c r="F4908" s="39"/>
      <c r="G4908" s="39"/>
      <c r="H4908" s="39"/>
      <c r="I4908" s="34"/>
      <c r="J4908" s="34"/>
      <c r="K4908" s="34"/>
      <c r="L4908" s="34"/>
      <c r="M4908" s="43" t="str">
        <f ca="1">IFERROR(OFFSET('Maximum minutes'!$C$1,T4908,MATCH(IF(G4908&lt;&gt;"",G4908,F4908),OFFSET('Maximum minutes'!$C$1,T4908-1,0,1,U4908+1),0)-1)*IF(OR(ISNUMBER(J4908),J4908="sans examen"),1,0)*IF(W4908&lt;MinDate,1,0),"")</f>
        <v/>
      </c>
      <c r="N4908" s="36">
        <f t="shared" ca="1" si="153"/>
        <v>0</v>
      </c>
      <c r="O4908" s="36" t="e">
        <f ca="1">LEFT(OFFSET(Lists!$Q$2,MATCH(E4908,Lists!$R$3:$R$19,0),0),4)</f>
        <v>#N/A</v>
      </c>
      <c r="P4908" s="36" t="e">
        <f ca="1">MATCH(O4908,Lists!$S$2:$S$640,1)</f>
        <v>#N/A</v>
      </c>
      <c r="Q4908" s="36" t="e">
        <f ca="1">MATCH(LEFT(OFFSET(Lists!$Q$2,MATCH(E4908,Lists!$R$3:$R$19,0)+1,0),4),Lists!$S$3:$S$640,1)</f>
        <v>#N/A</v>
      </c>
      <c r="R4908" s="36" t="e">
        <f ca="1">LEFT(OFFSET(Lists!$S$2,P4908-1+MATCH(F4908,OFFSET(Lists!$T$3,P4908-1,0,Q4908-P4908+1),0),0),6)</f>
        <v>#N/A</v>
      </c>
      <c r="S4908" s="36" t="e">
        <f ca="1">VLOOKUP(R4908,Lists!B:D,3,FALSE)</f>
        <v>#N/A</v>
      </c>
      <c r="T4908" s="36" t="str">
        <f>IF(F4908&lt;&gt;"",MATCH(R4908,'Maximum minutes'!B:B,0),"")</f>
        <v/>
      </c>
      <c r="U4908" s="36">
        <f ca="1">IF(F4908&lt;&gt;"",COUNTA(OFFSET('Maximum minutes'!$C$1,'Annexe A1 Cours'!T4908,0,1,50)),0)</f>
        <v>0</v>
      </c>
      <c r="V4908" s="37">
        <f ca="1">IFERROR(OFFSET('Maximum minutes'!$C$1,T4908+1,-1+MATCH(G4908,OFFSET('Maximum minutes'!$C$1,T4908-1,0,1,50),0)),0)</f>
        <v>0</v>
      </c>
      <c r="W4908" s="38">
        <f t="shared" ca="1" si="152"/>
        <v>0</v>
      </c>
    </row>
    <row r="4909" spans="1:23" s="36" customFormat="1" ht="18.75">
      <c r="A4909" s="34"/>
      <c r="B4909" s="39"/>
      <c r="C4909" s="39"/>
      <c r="D4909" s="35"/>
      <c r="E4909" s="40"/>
      <c r="F4909" s="39"/>
      <c r="G4909" s="39"/>
      <c r="H4909" s="39"/>
      <c r="I4909" s="34"/>
      <c r="J4909" s="34"/>
      <c r="K4909" s="34"/>
      <c r="L4909" s="34"/>
      <c r="M4909" s="43" t="str">
        <f ca="1">IFERROR(OFFSET('Maximum minutes'!$C$1,T4909,MATCH(IF(G4909&lt;&gt;"",G4909,F4909),OFFSET('Maximum minutes'!$C$1,T4909-1,0,1,U4909+1),0)-1)*IF(OR(ISNUMBER(J4909),J4909="sans examen"),1,0)*IF(W4909&lt;MinDate,1,0),"")</f>
        <v/>
      </c>
      <c r="N4909" s="36">
        <f t="shared" ca="1" si="153"/>
        <v>0</v>
      </c>
      <c r="O4909" s="36" t="e">
        <f ca="1">LEFT(OFFSET(Lists!$Q$2,MATCH(E4909,Lists!$R$3:$R$19,0),0),4)</f>
        <v>#N/A</v>
      </c>
      <c r="P4909" s="36" t="e">
        <f ca="1">MATCH(O4909,Lists!$S$2:$S$640,1)</f>
        <v>#N/A</v>
      </c>
      <c r="Q4909" s="36" t="e">
        <f ca="1">MATCH(LEFT(OFFSET(Lists!$Q$2,MATCH(E4909,Lists!$R$3:$R$19,0)+1,0),4),Lists!$S$3:$S$640,1)</f>
        <v>#N/A</v>
      </c>
      <c r="R4909" s="36" t="e">
        <f ca="1">LEFT(OFFSET(Lists!$S$2,P4909-1+MATCH(F4909,OFFSET(Lists!$T$3,P4909-1,0,Q4909-P4909+1),0),0),6)</f>
        <v>#N/A</v>
      </c>
      <c r="S4909" s="36" t="e">
        <f ca="1">VLOOKUP(R4909,Lists!B:D,3,FALSE)</f>
        <v>#N/A</v>
      </c>
      <c r="T4909" s="36" t="str">
        <f>IF(F4909&lt;&gt;"",MATCH(R4909,'Maximum minutes'!B:B,0),"")</f>
        <v/>
      </c>
      <c r="U4909" s="36">
        <f ca="1">IF(F4909&lt;&gt;"",COUNTA(OFFSET('Maximum minutes'!$C$1,'Annexe A1 Cours'!T4909,0,1,50)),0)</f>
        <v>0</v>
      </c>
      <c r="V4909" s="37">
        <f ca="1">IFERROR(OFFSET('Maximum minutes'!$C$1,T4909+1,-1+MATCH(G4909,OFFSET('Maximum minutes'!$C$1,T4909-1,0,1,50),0)),0)</f>
        <v>0</v>
      </c>
      <c r="W4909" s="38">
        <f t="shared" ca="1" si="152"/>
        <v>0</v>
      </c>
    </row>
    <row r="4910" spans="1:23" s="36" customFormat="1" ht="18.75">
      <c r="A4910" s="34"/>
      <c r="B4910" s="39"/>
      <c r="C4910" s="39"/>
      <c r="D4910" s="35"/>
      <c r="E4910" s="40"/>
      <c r="F4910" s="39"/>
      <c r="G4910" s="39"/>
      <c r="H4910" s="39"/>
      <c r="I4910" s="34"/>
      <c r="J4910" s="34"/>
      <c r="K4910" s="34"/>
      <c r="L4910" s="34"/>
      <c r="M4910" s="43" t="str">
        <f ca="1">IFERROR(OFFSET('Maximum minutes'!$C$1,T4910,MATCH(IF(G4910&lt;&gt;"",G4910,F4910),OFFSET('Maximum minutes'!$C$1,T4910-1,0,1,U4910+1),0)-1)*IF(OR(ISNUMBER(J4910),J4910="sans examen"),1,0)*IF(W4910&lt;MinDate,1,0),"")</f>
        <v/>
      </c>
      <c r="N4910" s="36">
        <f t="shared" ca="1" si="153"/>
        <v>0</v>
      </c>
      <c r="O4910" s="36" t="e">
        <f ca="1">LEFT(OFFSET(Lists!$Q$2,MATCH(E4910,Lists!$R$3:$R$19,0),0),4)</f>
        <v>#N/A</v>
      </c>
      <c r="P4910" s="36" t="e">
        <f ca="1">MATCH(O4910,Lists!$S$2:$S$640,1)</f>
        <v>#N/A</v>
      </c>
      <c r="Q4910" s="36" t="e">
        <f ca="1">MATCH(LEFT(OFFSET(Lists!$Q$2,MATCH(E4910,Lists!$R$3:$R$19,0)+1,0),4),Lists!$S$3:$S$640,1)</f>
        <v>#N/A</v>
      </c>
      <c r="R4910" s="36" t="e">
        <f ca="1">LEFT(OFFSET(Lists!$S$2,P4910-1+MATCH(F4910,OFFSET(Lists!$T$3,P4910-1,0,Q4910-P4910+1),0),0),6)</f>
        <v>#N/A</v>
      </c>
      <c r="S4910" s="36" t="e">
        <f ca="1">VLOOKUP(R4910,Lists!B:D,3,FALSE)</f>
        <v>#N/A</v>
      </c>
      <c r="T4910" s="36" t="str">
        <f>IF(F4910&lt;&gt;"",MATCH(R4910,'Maximum minutes'!B:B,0),"")</f>
        <v/>
      </c>
      <c r="U4910" s="36">
        <f ca="1">IF(F4910&lt;&gt;"",COUNTA(OFFSET('Maximum minutes'!$C$1,'Annexe A1 Cours'!T4910,0,1,50)),0)</f>
        <v>0</v>
      </c>
      <c r="V4910" s="37">
        <f ca="1">IFERROR(OFFSET('Maximum minutes'!$C$1,T4910+1,-1+MATCH(G4910,OFFSET('Maximum minutes'!$C$1,T4910-1,0,1,50),0)),0)</f>
        <v>0</v>
      </c>
      <c r="W4910" s="38">
        <f t="shared" ca="1" si="152"/>
        <v>0</v>
      </c>
    </row>
    <row r="4911" spans="1:23" s="36" customFormat="1" ht="18.75">
      <c r="A4911" s="34"/>
      <c r="B4911" s="39"/>
      <c r="C4911" s="39"/>
      <c r="D4911" s="35"/>
      <c r="E4911" s="40"/>
      <c r="F4911" s="39"/>
      <c r="G4911" s="39"/>
      <c r="H4911" s="39"/>
      <c r="I4911" s="34"/>
      <c r="J4911" s="34"/>
      <c r="K4911" s="34"/>
      <c r="L4911" s="34"/>
      <c r="M4911" s="43" t="str">
        <f ca="1">IFERROR(OFFSET('Maximum minutes'!$C$1,T4911,MATCH(IF(G4911&lt;&gt;"",G4911,F4911),OFFSET('Maximum minutes'!$C$1,T4911-1,0,1,U4911+1),0)-1)*IF(OR(ISNUMBER(J4911),J4911="sans examen"),1,0)*IF(W4911&lt;MinDate,1,0),"")</f>
        <v/>
      </c>
      <c r="N4911" s="36">
        <f t="shared" ca="1" si="153"/>
        <v>0</v>
      </c>
      <c r="O4911" s="36" t="e">
        <f ca="1">LEFT(OFFSET(Lists!$Q$2,MATCH(E4911,Lists!$R$3:$R$19,0),0),4)</f>
        <v>#N/A</v>
      </c>
      <c r="P4911" s="36" t="e">
        <f ca="1">MATCH(O4911,Lists!$S$2:$S$640,1)</f>
        <v>#N/A</v>
      </c>
      <c r="Q4911" s="36" t="e">
        <f ca="1">MATCH(LEFT(OFFSET(Lists!$Q$2,MATCH(E4911,Lists!$R$3:$R$19,0)+1,0),4),Lists!$S$3:$S$640,1)</f>
        <v>#N/A</v>
      </c>
      <c r="R4911" s="36" t="e">
        <f ca="1">LEFT(OFFSET(Lists!$S$2,P4911-1+MATCH(F4911,OFFSET(Lists!$T$3,P4911-1,0,Q4911-P4911+1),0),0),6)</f>
        <v>#N/A</v>
      </c>
      <c r="S4911" s="36" t="e">
        <f ca="1">VLOOKUP(R4911,Lists!B:D,3,FALSE)</f>
        <v>#N/A</v>
      </c>
      <c r="T4911" s="36" t="str">
        <f>IF(F4911&lt;&gt;"",MATCH(R4911,'Maximum minutes'!B:B,0),"")</f>
        <v/>
      </c>
      <c r="U4911" s="36">
        <f ca="1">IF(F4911&lt;&gt;"",COUNTA(OFFSET('Maximum minutes'!$C$1,'Annexe A1 Cours'!T4911,0,1,50)),0)</f>
        <v>0</v>
      </c>
      <c r="V4911" s="37">
        <f ca="1">IFERROR(OFFSET('Maximum minutes'!$C$1,T4911+1,-1+MATCH(G4911,OFFSET('Maximum minutes'!$C$1,T4911-1,0,1,50),0)),0)</f>
        <v>0</v>
      </c>
      <c r="W4911" s="38">
        <f t="shared" ca="1" si="152"/>
        <v>0</v>
      </c>
    </row>
    <row r="4912" spans="1:23" s="36" customFormat="1" ht="18.75">
      <c r="A4912" s="34"/>
      <c r="B4912" s="39"/>
      <c r="C4912" s="39"/>
      <c r="D4912" s="35"/>
      <c r="E4912" s="40"/>
      <c r="F4912" s="39"/>
      <c r="G4912" s="39"/>
      <c r="H4912" s="39"/>
      <c r="I4912" s="34"/>
      <c r="J4912" s="34"/>
      <c r="K4912" s="34"/>
      <c r="L4912" s="34"/>
      <c r="M4912" s="43" t="str">
        <f ca="1">IFERROR(OFFSET('Maximum minutes'!$C$1,T4912,MATCH(IF(G4912&lt;&gt;"",G4912,F4912),OFFSET('Maximum minutes'!$C$1,T4912-1,0,1,U4912+1),0)-1)*IF(OR(ISNUMBER(J4912),J4912="sans examen"),1,0)*IF(W4912&lt;MinDate,1,0),"")</f>
        <v/>
      </c>
      <c r="N4912" s="36">
        <f t="shared" ca="1" si="153"/>
        <v>0</v>
      </c>
      <c r="O4912" s="36" t="e">
        <f ca="1">LEFT(OFFSET(Lists!$Q$2,MATCH(E4912,Lists!$R$3:$R$19,0),0),4)</f>
        <v>#N/A</v>
      </c>
      <c r="P4912" s="36" t="e">
        <f ca="1">MATCH(O4912,Lists!$S$2:$S$640,1)</f>
        <v>#N/A</v>
      </c>
      <c r="Q4912" s="36" t="e">
        <f ca="1">MATCH(LEFT(OFFSET(Lists!$Q$2,MATCH(E4912,Lists!$R$3:$R$19,0)+1,0),4),Lists!$S$3:$S$640,1)</f>
        <v>#N/A</v>
      </c>
      <c r="R4912" s="36" t="e">
        <f ca="1">LEFT(OFFSET(Lists!$S$2,P4912-1+MATCH(F4912,OFFSET(Lists!$T$3,P4912-1,0,Q4912-P4912+1),0),0),6)</f>
        <v>#N/A</v>
      </c>
      <c r="S4912" s="36" t="e">
        <f ca="1">VLOOKUP(R4912,Lists!B:D,3,FALSE)</f>
        <v>#N/A</v>
      </c>
      <c r="T4912" s="36" t="str">
        <f>IF(F4912&lt;&gt;"",MATCH(R4912,'Maximum minutes'!B:B,0),"")</f>
        <v/>
      </c>
      <c r="U4912" s="36">
        <f ca="1">IF(F4912&lt;&gt;"",COUNTA(OFFSET('Maximum minutes'!$C$1,'Annexe A1 Cours'!T4912,0,1,50)),0)</f>
        <v>0</v>
      </c>
      <c r="V4912" s="37">
        <f ca="1">IFERROR(OFFSET('Maximum minutes'!$C$1,T4912+1,-1+MATCH(G4912,OFFSET('Maximum minutes'!$C$1,T4912-1,0,1,50),0)),0)</f>
        <v>0</v>
      </c>
      <c r="W4912" s="38">
        <f t="shared" ca="1" si="152"/>
        <v>0</v>
      </c>
    </row>
    <row r="4913" spans="1:23" s="36" customFormat="1" ht="18.75">
      <c r="A4913" s="34"/>
      <c r="B4913" s="39"/>
      <c r="C4913" s="39"/>
      <c r="D4913" s="35"/>
      <c r="E4913" s="40"/>
      <c r="F4913" s="39"/>
      <c r="G4913" s="39"/>
      <c r="H4913" s="39"/>
      <c r="I4913" s="34"/>
      <c r="J4913" s="34"/>
      <c r="K4913" s="34"/>
      <c r="L4913" s="34"/>
      <c r="M4913" s="43" t="str">
        <f ca="1">IFERROR(OFFSET('Maximum minutes'!$C$1,T4913,MATCH(IF(G4913&lt;&gt;"",G4913,F4913),OFFSET('Maximum minutes'!$C$1,T4913-1,0,1,U4913+1),0)-1)*IF(OR(ISNUMBER(J4913),J4913="sans examen"),1,0)*IF(W4913&lt;MinDate,1,0),"")</f>
        <v/>
      </c>
      <c r="N4913" s="36">
        <f t="shared" ca="1" si="153"/>
        <v>0</v>
      </c>
      <c r="O4913" s="36" t="e">
        <f ca="1">LEFT(OFFSET(Lists!$Q$2,MATCH(E4913,Lists!$R$3:$R$19,0),0),4)</f>
        <v>#N/A</v>
      </c>
      <c r="P4913" s="36" t="e">
        <f ca="1">MATCH(O4913,Lists!$S$2:$S$640,1)</f>
        <v>#N/A</v>
      </c>
      <c r="Q4913" s="36" t="e">
        <f ca="1">MATCH(LEFT(OFFSET(Lists!$Q$2,MATCH(E4913,Lists!$R$3:$R$19,0)+1,0),4),Lists!$S$3:$S$640,1)</f>
        <v>#N/A</v>
      </c>
      <c r="R4913" s="36" t="e">
        <f ca="1">LEFT(OFFSET(Lists!$S$2,P4913-1+MATCH(F4913,OFFSET(Lists!$T$3,P4913-1,0,Q4913-P4913+1),0),0),6)</f>
        <v>#N/A</v>
      </c>
      <c r="S4913" s="36" t="e">
        <f ca="1">VLOOKUP(R4913,Lists!B:D,3,FALSE)</f>
        <v>#N/A</v>
      </c>
      <c r="T4913" s="36" t="str">
        <f>IF(F4913&lt;&gt;"",MATCH(R4913,'Maximum minutes'!B:B,0),"")</f>
        <v/>
      </c>
      <c r="U4913" s="36">
        <f ca="1">IF(F4913&lt;&gt;"",COUNTA(OFFSET('Maximum minutes'!$C$1,'Annexe A1 Cours'!T4913,0,1,50)),0)</f>
        <v>0</v>
      </c>
      <c r="V4913" s="37">
        <f ca="1">IFERROR(OFFSET('Maximum minutes'!$C$1,T4913+1,-1+MATCH(G4913,OFFSET('Maximum minutes'!$C$1,T4913-1,0,1,50),0)),0)</f>
        <v>0</v>
      </c>
      <c r="W4913" s="38">
        <f t="shared" ca="1" si="152"/>
        <v>0</v>
      </c>
    </row>
    <row r="4914" spans="1:23" s="36" customFormat="1" ht="18.75">
      <c r="A4914" s="34"/>
      <c r="B4914" s="39"/>
      <c r="C4914" s="39"/>
      <c r="D4914" s="35"/>
      <c r="E4914" s="40"/>
      <c r="F4914" s="39"/>
      <c r="G4914" s="39"/>
      <c r="H4914" s="39"/>
      <c r="I4914" s="34"/>
      <c r="J4914" s="34"/>
      <c r="K4914" s="34"/>
      <c r="L4914" s="34"/>
      <c r="M4914" s="43" t="str">
        <f ca="1">IFERROR(OFFSET('Maximum minutes'!$C$1,T4914,MATCH(IF(G4914&lt;&gt;"",G4914,F4914),OFFSET('Maximum minutes'!$C$1,T4914-1,0,1,U4914+1),0)-1)*IF(OR(ISNUMBER(J4914),J4914="sans examen"),1,0)*IF(W4914&lt;MinDate,1,0),"")</f>
        <v/>
      </c>
      <c r="N4914" s="36">
        <f t="shared" ca="1" si="153"/>
        <v>0</v>
      </c>
      <c r="O4914" s="36" t="e">
        <f ca="1">LEFT(OFFSET(Lists!$Q$2,MATCH(E4914,Lists!$R$3:$R$19,0),0),4)</f>
        <v>#N/A</v>
      </c>
      <c r="P4914" s="36" t="e">
        <f ca="1">MATCH(O4914,Lists!$S$2:$S$640,1)</f>
        <v>#N/A</v>
      </c>
      <c r="Q4914" s="36" t="e">
        <f ca="1">MATCH(LEFT(OFFSET(Lists!$Q$2,MATCH(E4914,Lists!$R$3:$R$19,0)+1,0),4),Lists!$S$3:$S$640,1)</f>
        <v>#N/A</v>
      </c>
      <c r="R4914" s="36" t="e">
        <f ca="1">LEFT(OFFSET(Lists!$S$2,P4914-1+MATCH(F4914,OFFSET(Lists!$T$3,P4914-1,0,Q4914-P4914+1),0),0),6)</f>
        <v>#N/A</v>
      </c>
      <c r="S4914" s="36" t="e">
        <f ca="1">VLOOKUP(R4914,Lists!B:D,3,FALSE)</f>
        <v>#N/A</v>
      </c>
      <c r="T4914" s="36" t="str">
        <f>IF(F4914&lt;&gt;"",MATCH(R4914,'Maximum minutes'!B:B,0),"")</f>
        <v/>
      </c>
      <c r="U4914" s="36">
        <f ca="1">IF(F4914&lt;&gt;"",COUNTA(OFFSET('Maximum minutes'!$C$1,'Annexe A1 Cours'!T4914,0,1,50)),0)</f>
        <v>0</v>
      </c>
      <c r="V4914" s="37">
        <f ca="1">IFERROR(OFFSET('Maximum minutes'!$C$1,T4914+1,-1+MATCH(G4914,OFFSET('Maximum minutes'!$C$1,T4914-1,0,1,50),0)),0)</f>
        <v>0</v>
      </c>
      <c r="W4914" s="38">
        <f t="shared" ca="1" si="152"/>
        <v>0</v>
      </c>
    </row>
    <row r="4915" spans="1:23" s="36" customFormat="1" ht="18.75">
      <c r="A4915" s="34"/>
      <c r="B4915" s="39"/>
      <c r="C4915" s="39"/>
      <c r="D4915" s="35"/>
      <c r="E4915" s="40"/>
      <c r="F4915" s="39"/>
      <c r="G4915" s="39"/>
      <c r="H4915" s="39"/>
      <c r="I4915" s="34"/>
      <c r="J4915" s="34"/>
      <c r="K4915" s="34"/>
      <c r="L4915" s="34"/>
      <c r="M4915" s="43" t="str">
        <f ca="1">IFERROR(OFFSET('Maximum minutes'!$C$1,T4915,MATCH(IF(G4915&lt;&gt;"",G4915,F4915),OFFSET('Maximum minutes'!$C$1,T4915-1,0,1,U4915+1),0)-1)*IF(OR(ISNUMBER(J4915),J4915="sans examen"),1,0)*IF(W4915&lt;MinDate,1,0),"")</f>
        <v/>
      </c>
      <c r="N4915" s="36">
        <f t="shared" ca="1" si="153"/>
        <v>0</v>
      </c>
      <c r="O4915" s="36" t="e">
        <f ca="1">LEFT(OFFSET(Lists!$Q$2,MATCH(E4915,Lists!$R$3:$R$19,0),0),4)</f>
        <v>#N/A</v>
      </c>
      <c r="P4915" s="36" t="e">
        <f ca="1">MATCH(O4915,Lists!$S$2:$S$640,1)</f>
        <v>#N/A</v>
      </c>
      <c r="Q4915" s="36" t="e">
        <f ca="1">MATCH(LEFT(OFFSET(Lists!$Q$2,MATCH(E4915,Lists!$R$3:$R$19,0)+1,0),4),Lists!$S$3:$S$640,1)</f>
        <v>#N/A</v>
      </c>
      <c r="R4915" s="36" t="e">
        <f ca="1">LEFT(OFFSET(Lists!$S$2,P4915-1+MATCH(F4915,OFFSET(Lists!$T$3,P4915-1,0,Q4915-P4915+1),0),0),6)</f>
        <v>#N/A</v>
      </c>
      <c r="S4915" s="36" t="e">
        <f ca="1">VLOOKUP(R4915,Lists!B:D,3,FALSE)</f>
        <v>#N/A</v>
      </c>
      <c r="T4915" s="36" t="str">
        <f>IF(F4915&lt;&gt;"",MATCH(R4915,'Maximum minutes'!B:B,0),"")</f>
        <v/>
      </c>
      <c r="U4915" s="36">
        <f ca="1">IF(F4915&lt;&gt;"",COUNTA(OFFSET('Maximum minutes'!$C$1,'Annexe A1 Cours'!T4915,0,1,50)),0)</f>
        <v>0</v>
      </c>
      <c r="V4915" s="37">
        <f ca="1">IFERROR(OFFSET('Maximum minutes'!$C$1,T4915+1,-1+MATCH(G4915,OFFSET('Maximum minutes'!$C$1,T4915-1,0,1,50),0)),0)</f>
        <v>0</v>
      </c>
      <c r="W4915" s="38">
        <f t="shared" ca="1" si="152"/>
        <v>0</v>
      </c>
    </row>
    <row r="4916" spans="1:23" s="36" customFormat="1" ht="18.75">
      <c r="A4916" s="34"/>
      <c r="B4916" s="39"/>
      <c r="C4916" s="39"/>
      <c r="D4916" s="35"/>
      <c r="E4916" s="40"/>
      <c r="F4916" s="39"/>
      <c r="G4916" s="39"/>
      <c r="H4916" s="39"/>
      <c r="I4916" s="34"/>
      <c r="J4916" s="34"/>
      <c r="K4916" s="34"/>
      <c r="L4916" s="34"/>
      <c r="M4916" s="43" t="str">
        <f ca="1">IFERROR(OFFSET('Maximum minutes'!$C$1,T4916,MATCH(IF(G4916&lt;&gt;"",G4916,F4916),OFFSET('Maximum minutes'!$C$1,T4916-1,0,1,U4916+1),0)-1)*IF(OR(ISNUMBER(J4916),J4916="sans examen"),1,0)*IF(W4916&lt;MinDate,1,0),"")</f>
        <v/>
      </c>
      <c r="N4916" s="36">
        <f t="shared" ca="1" si="153"/>
        <v>0</v>
      </c>
      <c r="O4916" s="36" t="e">
        <f ca="1">LEFT(OFFSET(Lists!$Q$2,MATCH(E4916,Lists!$R$3:$R$19,0),0),4)</f>
        <v>#N/A</v>
      </c>
      <c r="P4916" s="36" t="e">
        <f ca="1">MATCH(O4916,Lists!$S$2:$S$640,1)</f>
        <v>#N/A</v>
      </c>
      <c r="Q4916" s="36" t="e">
        <f ca="1">MATCH(LEFT(OFFSET(Lists!$Q$2,MATCH(E4916,Lists!$R$3:$R$19,0)+1,0),4),Lists!$S$3:$S$640,1)</f>
        <v>#N/A</v>
      </c>
      <c r="R4916" s="36" t="e">
        <f ca="1">LEFT(OFFSET(Lists!$S$2,P4916-1+MATCH(F4916,OFFSET(Lists!$T$3,P4916-1,0,Q4916-P4916+1),0),0),6)</f>
        <v>#N/A</v>
      </c>
      <c r="S4916" s="36" t="e">
        <f ca="1">VLOOKUP(R4916,Lists!B:D,3,FALSE)</f>
        <v>#N/A</v>
      </c>
      <c r="T4916" s="36" t="str">
        <f>IF(F4916&lt;&gt;"",MATCH(R4916,'Maximum minutes'!B:B,0),"")</f>
        <v/>
      </c>
      <c r="U4916" s="36">
        <f ca="1">IF(F4916&lt;&gt;"",COUNTA(OFFSET('Maximum minutes'!$C$1,'Annexe A1 Cours'!T4916,0,1,50)),0)</f>
        <v>0</v>
      </c>
      <c r="V4916" s="37">
        <f ca="1">IFERROR(OFFSET('Maximum minutes'!$C$1,T4916+1,-1+MATCH(G4916,OFFSET('Maximum minutes'!$C$1,T4916-1,0,1,50),0)),0)</f>
        <v>0</v>
      </c>
      <c r="W4916" s="38">
        <f t="shared" ca="1" si="152"/>
        <v>0</v>
      </c>
    </row>
    <row r="4917" spans="1:23" s="36" customFormat="1" ht="18.75">
      <c r="A4917" s="34"/>
      <c r="B4917" s="39"/>
      <c r="C4917" s="39"/>
      <c r="D4917" s="35"/>
      <c r="E4917" s="40"/>
      <c r="F4917" s="39"/>
      <c r="G4917" s="39"/>
      <c r="H4917" s="39"/>
      <c r="I4917" s="34"/>
      <c r="J4917" s="34"/>
      <c r="K4917" s="34"/>
      <c r="L4917" s="34"/>
      <c r="M4917" s="43" t="str">
        <f ca="1">IFERROR(OFFSET('Maximum minutes'!$C$1,T4917,MATCH(IF(G4917&lt;&gt;"",G4917,F4917),OFFSET('Maximum minutes'!$C$1,T4917-1,0,1,U4917+1),0)-1)*IF(OR(ISNUMBER(J4917),J4917="sans examen"),1,0)*IF(W4917&lt;MinDate,1,0),"")</f>
        <v/>
      </c>
      <c r="N4917" s="36">
        <f t="shared" ca="1" si="153"/>
        <v>0</v>
      </c>
      <c r="O4917" s="36" t="e">
        <f ca="1">LEFT(OFFSET(Lists!$Q$2,MATCH(E4917,Lists!$R$3:$R$19,0),0),4)</f>
        <v>#N/A</v>
      </c>
      <c r="P4917" s="36" t="e">
        <f ca="1">MATCH(O4917,Lists!$S$2:$S$640,1)</f>
        <v>#N/A</v>
      </c>
      <c r="Q4917" s="36" t="e">
        <f ca="1">MATCH(LEFT(OFFSET(Lists!$Q$2,MATCH(E4917,Lists!$R$3:$R$19,0)+1,0),4),Lists!$S$3:$S$640,1)</f>
        <v>#N/A</v>
      </c>
      <c r="R4917" s="36" t="e">
        <f ca="1">LEFT(OFFSET(Lists!$S$2,P4917-1+MATCH(F4917,OFFSET(Lists!$T$3,P4917-1,0,Q4917-P4917+1),0),0),6)</f>
        <v>#N/A</v>
      </c>
      <c r="S4917" s="36" t="e">
        <f ca="1">VLOOKUP(R4917,Lists!B:D,3,FALSE)</f>
        <v>#N/A</v>
      </c>
      <c r="T4917" s="36" t="str">
        <f>IF(F4917&lt;&gt;"",MATCH(R4917,'Maximum minutes'!B:B,0),"")</f>
        <v/>
      </c>
      <c r="U4917" s="36">
        <f ca="1">IF(F4917&lt;&gt;"",COUNTA(OFFSET('Maximum minutes'!$C$1,'Annexe A1 Cours'!T4917,0,1,50)),0)</f>
        <v>0</v>
      </c>
      <c r="V4917" s="37">
        <f ca="1">IFERROR(OFFSET('Maximum minutes'!$C$1,T4917+1,-1+MATCH(G4917,OFFSET('Maximum minutes'!$C$1,T4917-1,0,1,50),0)),0)</f>
        <v>0</v>
      </c>
      <c r="W4917" s="38">
        <f t="shared" ca="1" si="152"/>
        <v>0</v>
      </c>
    </row>
    <row r="4918" spans="1:23" s="36" customFormat="1" ht="18.75">
      <c r="A4918" s="34"/>
      <c r="B4918" s="39"/>
      <c r="C4918" s="39"/>
      <c r="D4918" s="35"/>
      <c r="E4918" s="40"/>
      <c r="F4918" s="39"/>
      <c r="G4918" s="39"/>
      <c r="H4918" s="39"/>
      <c r="I4918" s="34"/>
      <c r="J4918" s="34"/>
      <c r="K4918" s="34"/>
      <c r="L4918" s="34"/>
      <c r="M4918" s="43" t="str">
        <f ca="1">IFERROR(OFFSET('Maximum minutes'!$C$1,T4918,MATCH(IF(G4918&lt;&gt;"",G4918,F4918),OFFSET('Maximum minutes'!$C$1,T4918-1,0,1,U4918+1),0)-1)*IF(OR(ISNUMBER(J4918),J4918="sans examen"),1,0)*IF(W4918&lt;MinDate,1,0),"")</f>
        <v/>
      </c>
      <c r="N4918" s="36">
        <f t="shared" ca="1" si="153"/>
        <v>0</v>
      </c>
      <c r="O4918" s="36" t="e">
        <f ca="1">LEFT(OFFSET(Lists!$Q$2,MATCH(E4918,Lists!$R$3:$R$19,0),0),4)</f>
        <v>#N/A</v>
      </c>
      <c r="P4918" s="36" t="e">
        <f ca="1">MATCH(O4918,Lists!$S$2:$S$640,1)</f>
        <v>#N/A</v>
      </c>
      <c r="Q4918" s="36" t="e">
        <f ca="1">MATCH(LEFT(OFFSET(Lists!$Q$2,MATCH(E4918,Lists!$R$3:$R$19,0)+1,0),4),Lists!$S$3:$S$640,1)</f>
        <v>#N/A</v>
      </c>
      <c r="R4918" s="36" t="e">
        <f ca="1">LEFT(OFFSET(Lists!$S$2,P4918-1+MATCH(F4918,OFFSET(Lists!$T$3,P4918-1,0,Q4918-P4918+1),0),0),6)</f>
        <v>#N/A</v>
      </c>
      <c r="S4918" s="36" t="e">
        <f ca="1">VLOOKUP(R4918,Lists!B:D,3,FALSE)</f>
        <v>#N/A</v>
      </c>
      <c r="T4918" s="36" t="str">
        <f>IF(F4918&lt;&gt;"",MATCH(R4918,'Maximum minutes'!B:B,0),"")</f>
        <v/>
      </c>
      <c r="U4918" s="36">
        <f ca="1">IF(F4918&lt;&gt;"",COUNTA(OFFSET('Maximum minutes'!$C$1,'Annexe A1 Cours'!T4918,0,1,50)),0)</f>
        <v>0</v>
      </c>
      <c r="V4918" s="37">
        <f ca="1">IFERROR(OFFSET('Maximum minutes'!$C$1,T4918+1,-1+MATCH(G4918,OFFSET('Maximum minutes'!$C$1,T4918-1,0,1,50),0)),0)</f>
        <v>0</v>
      </c>
      <c r="W4918" s="38">
        <f t="shared" ca="1" si="152"/>
        <v>0</v>
      </c>
    </row>
    <row r="4919" spans="1:23" s="36" customFormat="1" ht="18.75">
      <c r="A4919" s="34"/>
      <c r="B4919" s="39"/>
      <c r="C4919" s="39"/>
      <c r="D4919" s="35"/>
      <c r="E4919" s="40"/>
      <c r="F4919" s="39"/>
      <c r="G4919" s="39"/>
      <c r="H4919" s="39"/>
      <c r="I4919" s="34"/>
      <c r="J4919" s="34"/>
      <c r="K4919" s="34"/>
      <c r="L4919" s="34"/>
      <c r="M4919" s="43" t="str">
        <f ca="1">IFERROR(OFFSET('Maximum minutes'!$C$1,T4919,MATCH(IF(G4919&lt;&gt;"",G4919,F4919),OFFSET('Maximum minutes'!$C$1,T4919-1,0,1,U4919+1),0)-1)*IF(OR(ISNUMBER(J4919),J4919="sans examen"),1,0)*IF(W4919&lt;MinDate,1,0),"")</f>
        <v/>
      </c>
      <c r="N4919" s="36">
        <f t="shared" ca="1" si="153"/>
        <v>0</v>
      </c>
      <c r="O4919" s="36" t="e">
        <f ca="1">LEFT(OFFSET(Lists!$Q$2,MATCH(E4919,Lists!$R$3:$R$19,0),0),4)</f>
        <v>#N/A</v>
      </c>
      <c r="P4919" s="36" t="e">
        <f ca="1">MATCH(O4919,Lists!$S$2:$S$640,1)</f>
        <v>#N/A</v>
      </c>
      <c r="Q4919" s="36" t="e">
        <f ca="1">MATCH(LEFT(OFFSET(Lists!$Q$2,MATCH(E4919,Lists!$R$3:$R$19,0)+1,0),4),Lists!$S$3:$S$640,1)</f>
        <v>#N/A</v>
      </c>
      <c r="R4919" s="36" t="e">
        <f ca="1">LEFT(OFFSET(Lists!$S$2,P4919-1+MATCH(F4919,OFFSET(Lists!$T$3,P4919-1,0,Q4919-P4919+1),0),0),6)</f>
        <v>#N/A</v>
      </c>
      <c r="S4919" s="36" t="e">
        <f ca="1">VLOOKUP(R4919,Lists!B:D,3,FALSE)</f>
        <v>#N/A</v>
      </c>
      <c r="T4919" s="36" t="str">
        <f>IF(F4919&lt;&gt;"",MATCH(R4919,'Maximum minutes'!B:B,0),"")</f>
        <v/>
      </c>
      <c r="U4919" s="36">
        <f ca="1">IF(F4919&lt;&gt;"",COUNTA(OFFSET('Maximum minutes'!$C$1,'Annexe A1 Cours'!T4919,0,1,50)),0)</f>
        <v>0</v>
      </c>
      <c r="V4919" s="37">
        <f ca="1">IFERROR(OFFSET('Maximum minutes'!$C$1,T4919+1,-1+MATCH(G4919,OFFSET('Maximum minutes'!$C$1,T4919-1,0,1,50),0)),0)</f>
        <v>0</v>
      </c>
      <c r="W4919" s="38">
        <f t="shared" ca="1" si="152"/>
        <v>0</v>
      </c>
    </row>
    <row r="4920" spans="1:23" s="36" customFormat="1" ht="18.75">
      <c r="A4920" s="34"/>
      <c r="B4920" s="39"/>
      <c r="C4920" s="39"/>
      <c r="D4920" s="35"/>
      <c r="E4920" s="40"/>
      <c r="F4920" s="39"/>
      <c r="G4920" s="39"/>
      <c r="H4920" s="39"/>
      <c r="I4920" s="34"/>
      <c r="J4920" s="34"/>
      <c r="K4920" s="34"/>
      <c r="L4920" s="34"/>
      <c r="M4920" s="43" t="str">
        <f ca="1">IFERROR(OFFSET('Maximum minutes'!$C$1,T4920,MATCH(IF(G4920&lt;&gt;"",G4920,F4920),OFFSET('Maximum minutes'!$C$1,T4920-1,0,1,U4920+1),0)-1)*IF(OR(ISNUMBER(J4920),J4920="sans examen"),1,0)*IF(W4920&lt;MinDate,1,0),"")</f>
        <v/>
      </c>
      <c r="N4920" s="36">
        <f t="shared" ca="1" si="153"/>
        <v>0</v>
      </c>
      <c r="O4920" s="36" t="e">
        <f ca="1">LEFT(OFFSET(Lists!$Q$2,MATCH(E4920,Lists!$R$3:$R$19,0),0),4)</f>
        <v>#N/A</v>
      </c>
      <c r="P4920" s="36" t="e">
        <f ca="1">MATCH(O4920,Lists!$S$2:$S$640,1)</f>
        <v>#N/A</v>
      </c>
      <c r="Q4920" s="36" t="e">
        <f ca="1">MATCH(LEFT(OFFSET(Lists!$Q$2,MATCH(E4920,Lists!$R$3:$R$19,0)+1,0),4),Lists!$S$3:$S$640,1)</f>
        <v>#N/A</v>
      </c>
      <c r="R4920" s="36" t="e">
        <f ca="1">LEFT(OFFSET(Lists!$S$2,P4920-1+MATCH(F4920,OFFSET(Lists!$T$3,P4920-1,0,Q4920-P4920+1),0),0),6)</f>
        <v>#N/A</v>
      </c>
      <c r="S4920" s="36" t="e">
        <f ca="1">VLOOKUP(R4920,Lists!B:D,3,FALSE)</f>
        <v>#N/A</v>
      </c>
      <c r="T4920" s="36" t="str">
        <f>IF(F4920&lt;&gt;"",MATCH(R4920,'Maximum minutes'!B:B,0),"")</f>
        <v/>
      </c>
      <c r="U4920" s="36">
        <f ca="1">IF(F4920&lt;&gt;"",COUNTA(OFFSET('Maximum minutes'!$C$1,'Annexe A1 Cours'!T4920,0,1,50)),0)</f>
        <v>0</v>
      </c>
      <c r="V4920" s="37">
        <f ca="1">IFERROR(OFFSET('Maximum minutes'!$C$1,T4920+1,-1+MATCH(G4920,OFFSET('Maximum minutes'!$C$1,T4920-1,0,1,50),0)),0)</f>
        <v>0</v>
      </c>
      <c r="W4920" s="38">
        <f t="shared" ca="1" si="152"/>
        <v>0</v>
      </c>
    </row>
    <row r="4921" spans="1:23" s="36" customFormat="1" ht="18.75">
      <c r="A4921" s="34"/>
      <c r="B4921" s="39"/>
      <c r="C4921" s="39"/>
      <c r="D4921" s="35"/>
      <c r="E4921" s="40"/>
      <c r="F4921" s="39"/>
      <c r="G4921" s="39"/>
      <c r="H4921" s="39"/>
      <c r="I4921" s="34"/>
      <c r="J4921" s="34"/>
      <c r="K4921" s="34"/>
      <c r="L4921" s="34"/>
      <c r="M4921" s="43" t="str">
        <f ca="1">IFERROR(OFFSET('Maximum minutes'!$C$1,T4921,MATCH(IF(G4921&lt;&gt;"",G4921,F4921),OFFSET('Maximum minutes'!$C$1,T4921-1,0,1,U4921+1),0)-1)*IF(OR(ISNUMBER(J4921),J4921="sans examen"),1,0)*IF(W4921&lt;MinDate,1,0),"")</f>
        <v/>
      </c>
      <c r="N4921" s="36">
        <f t="shared" ca="1" si="153"/>
        <v>0</v>
      </c>
      <c r="O4921" s="36" t="e">
        <f ca="1">LEFT(OFFSET(Lists!$Q$2,MATCH(E4921,Lists!$R$3:$R$19,0),0),4)</f>
        <v>#N/A</v>
      </c>
      <c r="P4921" s="36" t="e">
        <f ca="1">MATCH(O4921,Lists!$S$2:$S$640,1)</f>
        <v>#N/A</v>
      </c>
      <c r="Q4921" s="36" t="e">
        <f ca="1">MATCH(LEFT(OFFSET(Lists!$Q$2,MATCH(E4921,Lists!$R$3:$R$19,0)+1,0),4),Lists!$S$3:$S$640,1)</f>
        <v>#N/A</v>
      </c>
      <c r="R4921" s="36" t="e">
        <f ca="1">LEFT(OFFSET(Lists!$S$2,P4921-1+MATCH(F4921,OFFSET(Lists!$T$3,P4921-1,0,Q4921-P4921+1),0),0),6)</f>
        <v>#N/A</v>
      </c>
      <c r="S4921" s="36" t="e">
        <f ca="1">VLOOKUP(R4921,Lists!B:D,3,FALSE)</f>
        <v>#N/A</v>
      </c>
      <c r="T4921" s="36" t="str">
        <f>IF(F4921&lt;&gt;"",MATCH(R4921,'Maximum minutes'!B:B,0),"")</f>
        <v/>
      </c>
      <c r="U4921" s="36">
        <f ca="1">IF(F4921&lt;&gt;"",COUNTA(OFFSET('Maximum minutes'!$C$1,'Annexe A1 Cours'!T4921,0,1,50)),0)</f>
        <v>0</v>
      </c>
      <c r="V4921" s="37">
        <f ca="1">IFERROR(OFFSET('Maximum minutes'!$C$1,T4921+1,-1+MATCH(G4921,OFFSET('Maximum minutes'!$C$1,T4921-1,0,1,50),0)),0)</f>
        <v>0</v>
      </c>
      <c r="W4921" s="38">
        <f t="shared" ca="1" si="152"/>
        <v>0</v>
      </c>
    </row>
    <row r="4922" spans="1:23" s="36" customFormat="1" ht="18.75">
      <c r="A4922" s="34"/>
      <c r="B4922" s="39"/>
      <c r="C4922" s="39"/>
      <c r="D4922" s="35"/>
      <c r="E4922" s="40"/>
      <c r="F4922" s="39"/>
      <c r="G4922" s="39"/>
      <c r="H4922" s="39"/>
      <c r="I4922" s="34"/>
      <c r="J4922" s="34"/>
      <c r="K4922" s="34"/>
      <c r="L4922" s="34"/>
      <c r="M4922" s="43" t="str">
        <f ca="1">IFERROR(OFFSET('Maximum minutes'!$C$1,T4922,MATCH(IF(G4922&lt;&gt;"",G4922,F4922),OFFSET('Maximum minutes'!$C$1,T4922-1,0,1,U4922+1),0)-1)*IF(OR(ISNUMBER(J4922),J4922="sans examen"),1,0)*IF(W4922&lt;MinDate,1,0),"")</f>
        <v/>
      </c>
      <c r="N4922" s="36">
        <f t="shared" ca="1" si="153"/>
        <v>0</v>
      </c>
      <c r="O4922" s="36" t="e">
        <f ca="1">LEFT(OFFSET(Lists!$Q$2,MATCH(E4922,Lists!$R$3:$R$19,0),0),4)</f>
        <v>#N/A</v>
      </c>
      <c r="P4922" s="36" t="e">
        <f ca="1">MATCH(O4922,Lists!$S$2:$S$640,1)</f>
        <v>#N/A</v>
      </c>
      <c r="Q4922" s="36" t="e">
        <f ca="1">MATCH(LEFT(OFFSET(Lists!$Q$2,MATCH(E4922,Lists!$R$3:$R$19,0)+1,0),4),Lists!$S$3:$S$640,1)</f>
        <v>#N/A</v>
      </c>
      <c r="R4922" s="36" t="e">
        <f ca="1">LEFT(OFFSET(Lists!$S$2,P4922-1+MATCH(F4922,OFFSET(Lists!$T$3,P4922-1,0,Q4922-P4922+1),0),0),6)</f>
        <v>#N/A</v>
      </c>
      <c r="S4922" s="36" t="e">
        <f ca="1">VLOOKUP(R4922,Lists!B:D,3,FALSE)</f>
        <v>#N/A</v>
      </c>
      <c r="T4922" s="36" t="str">
        <f>IF(F4922&lt;&gt;"",MATCH(R4922,'Maximum minutes'!B:B,0),"")</f>
        <v/>
      </c>
      <c r="U4922" s="36">
        <f ca="1">IF(F4922&lt;&gt;"",COUNTA(OFFSET('Maximum minutes'!$C$1,'Annexe A1 Cours'!T4922,0,1,50)),0)</f>
        <v>0</v>
      </c>
      <c r="V4922" s="37">
        <f ca="1">IFERROR(OFFSET('Maximum minutes'!$C$1,T4922+1,-1+MATCH(G4922,OFFSET('Maximum minutes'!$C$1,T4922-1,0,1,50),0)),0)</f>
        <v>0</v>
      </c>
      <c r="W4922" s="38">
        <f t="shared" ca="1" si="152"/>
        <v>0</v>
      </c>
    </row>
    <row r="4923" spans="1:23" s="36" customFormat="1" ht="18.75">
      <c r="A4923" s="34"/>
      <c r="B4923" s="39"/>
      <c r="C4923" s="39"/>
      <c r="D4923" s="35"/>
      <c r="E4923" s="40"/>
      <c r="F4923" s="39"/>
      <c r="G4923" s="39"/>
      <c r="H4923" s="39"/>
      <c r="I4923" s="34"/>
      <c r="J4923" s="34"/>
      <c r="K4923" s="34"/>
      <c r="L4923" s="34"/>
      <c r="M4923" s="43" t="str">
        <f ca="1">IFERROR(OFFSET('Maximum minutes'!$C$1,T4923,MATCH(IF(G4923&lt;&gt;"",G4923,F4923),OFFSET('Maximum minutes'!$C$1,T4923-1,0,1,U4923+1),0)-1)*IF(OR(ISNUMBER(J4923),J4923="sans examen"),1,0)*IF(W4923&lt;MinDate,1,0),"")</f>
        <v/>
      </c>
      <c r="N4923" s="36">
        <f t="shared" ca="1" si="153"/>
        <v>0</v>
      </c>
      <c r="O4923" s="36" t="e">
        <f ca="1">LEFT(OFFSET(Lists!$Q$2,MATCH(E4923,Lists!$R$3:$R$19,0),0),4)</f>
        <v>#N/A</v>
      </c>
      <c r="P4923" s="36" t="e">
        <f ca="1">MATCH(O4923,Lists!$S$2:$S$640,1)</f>
        <v>#N/A</v>
      </c>
      <c r="Q4923" s="36" t="e">
        <f ca="1">MATCH(LEFT(OFFSET(Lists!$Q$2,MATCH(E4923,Lists!$R$3:$R$19,0)+1,0),4),Lists!$S$3:$S$640,1)</f>
        <v>#N/A</v>
      </c>
      <c r="R4923" s="36" t="e">
        <f ca="1">LEFT(OFFSET(Lists!$S$2,P4923-1+MATCH(F4923,OFFSET(Lists!$T$3,P4923-1,0,Q4923-P4923+1),0),0),6)</f>
        <v>#N/A</v>
      </c>
      <c r="S4923" s="36" t="e">
        <f ca="1">VLOOKUP(R4923,Lists!B:D,3,FALSE)</f>
        <v>#N/A</v>
      </c>
      <c r="T4923" s="36" t="str">
        <f>IF(F4923&lt;&gt;"",MATCH(R4923,'Maximum minutes'!B:B,0),"")</f>
        <v/>
      </c>
      <c r="U4923" s="36">
        <f ca="1">IF(F4923&lt;&gt;"",COUNTA(OFFSET('Maximum minutes'!$C$1,'Annexe A1 Cours'!T4923,0,1,50)),0)</f>
        <v>0</v>
      </c>
      <c r="V4923" s="37">
        <f ca="1">IFERROR(OFFSET('Maximum minutes'!$C$1,T4923+1,-1+MATCH(G4923,OFFSET('Maximum minutes'!$C$1,T4923-1,0,1,50),0)),0)</f>
        <v>0</v>
      </c>
      <c r="W4923" s="38">
        <f t="shared" ca="1" si="152"/>
        <v>0</v>
      </c>
    </row>
    <row r="4924" spans="1:23" s="36" customFormat="1" ht="18.75">
      <c r="A4924" s="34"/>
      <c r="B4924" s="39"/>
      <c r="C4924" s="39"/>
      <c r="D4924" s="35"/>
      <c r="E4924" s="40"/>
      <c r="F4924" s="39"/>
      <c r="G4924" s="39"/>
      <c r="H4924" s="39"/>
      <c r="I4924" s="34"/>
      <c r="J4924" s="34"/>
      <c r="K4924" s="34"/>
      <c r="L4924" s="34"/>
      <c r="M4924" s="43" t="str">
        <f ca="1">IFERROR(OFFSET('Maximum minutes'!$C$1,T4924,MATCH(IF(G4924&lt;&gt;"",G4924,F4924),OFFSET('Maximum minutes'!$C$1,T4924-1,0,1,U4924+1),0)-1)*IF(OR(ISNUMBER(J4924),J4924="sans examen"),1,0)*IF(W4924&lt;MinDate,1,0),"")</f>
        <v/>
      </c>
      <c r="N4924" s="36">
        <f t="shared" ca="1" si="153"/>
        <v>0</v>
      </c>
      <c r="O4924" s="36" t="e">
        <f ca="1">LEFT(OFFSET(Lists!$Q$2,MATCH(E4924,Lists!$R$3:$R$19,0),0),4)</f>
        <v>#N/A</v>
      </c>
      <c r="P4924" s="36" t="e">
        <f ca="1">MATCH(O4924,Lists!$S$2:$S$640,1)</f>
        <v>#N/A</v>
      </c>
      <c r="Q4924" s="36" t="e">
        <f ca="1">MATCH(LEFT(OFFSET(Lists!$Q$2,MATCH(E4924,Lists!$R$3:$R$19,0)+1,0),4),Lists!$S$3:$S$640,1)</f>
        <v>#N/A</v>
      </c>
      <c r="R4924" s="36" t="e">
        <f ca="1">LEFT(OFFSET(Lists!$S$2,P4924-1+MATCH(F4924,OFFSET(Lists!$T$3,P4924-1,0,Q4924-P4924+1),0),0),6)</f>
        <v>#N/A</v>
      </c>
      <c r="S4924" s="36" t="e">
        <f ca="1">VLOOKUP(R4924,Lists!B:D,3,FALSE)</f>
        <v>#N/A</v>
      </c>
      <c r="T4924" s="36" t="str">
        <f>IF(F4924&lt;&gt;"",MATCH(R4924,'Maximum minutes'!B:B,0),"")</f>
        <v/>
      </c>
      <c r="U4924" s="36">
        <f ca="1">IF(F4924&lt;&gt;"",COUNTA(OFFSET('Maximum minutes'!$C$1,'Annexe A1 Cours'!T4924,0,1,50)),0)</f>
        <v>0</v>
      </c>
      <c r="V4924" s="37">
        <f ca="1">IFERROR(OFFSET('Maximum minutes'!$C$1,T4924+1,-1+MATCH(G4924,OFFSET('Maximum minutes'!$C$1,T4924-1,0,1,50),0)),0)</f>
        <v>0</v>
      </c>
      <c r="W4924" s="38">
        <f t="shared" ca="1" si="152"/>
        <v>0</v>
      </c>
    </row>
    <row r="4925" spans="1:23" s="36" customFormat="1" ht="18.75">
      <c r="A4925" s="34"/>
      <c r="B4925" s="39"/>
      <c r="C4925" s="39"/>
      <c r="D4925" s="35"/>
      <c r="E4925" s="40"/>
      <c r="F4925" s="39"/>
      <c r="G4925" s="39"/>
      <c r="H4925" s="39"/>
      <c r="I4925" s="34"/>
      <c r="J4925" s="34"/>
      <c r="K4925" s="34"/>
      <c r="L4925" s="34"/>
      <c r="M4925" s="43" t="str">
        <f ca="1">IFERROR(OFFSET('Maximum minutes'!$C$1,T4925,MATCH(IF(G4925&lt;&gt;"",G4925,F4925),OFFSET('Maximum minutes'!$C$1,T4925-1,0,1,U4925+1),0)-1)*IF(OR(ISNUMBER(J4925),J4925="sans examen"),1,0)*IF(W4925&lt;MinDate,1,0),"")</f>
        <v/>
      </c>
      <c r="N4925" s="36">
        <f t="shared" ca="1" si="153"/>
        <v>0</v>
      </c>
      <c r="O4925" s="36" t="e">
        <f ca="1">LEFT(OFFSET(Lists!$Q$2,MATCH(E4925,Lists!$R$3:$R$19,0),0),4)</f>
        <v>#N/A</v>
      </c>
      <c r="P4925" s="36" t="e">
        <f ca="1">MATCH(O4925,Lists!$S$2:$S$640,1)</f>
        <v>#N/A</v>
      </c>
      <c r="Q4925" s="36" t="e">
        <f ca="1">MATCH(LEFT(OFFSET(Lists!$Q$2,MATCH(E4925,Lists!$R$3:$R$19,0)+1,0),4),Lists!$S$3:$S$640,1)</f>
        <v>#N/A</v>
      </c>
      <c r="R4925" s="36" t="e">
        <f ca="1">LEFT(OFFSET(Lists!$S$2,P4925-1+MATCH(F4925,OFFSET(Lists!$T$3,P4925-1,0,Q4925-P4925+1),0),0),6)</f>
        <v>#N/A</v>
      </c>
      <c r="S4925" s="36" t="e">
        <f ca="1">VLOOKUP(R4925,Lists!B:D,3,FALSE)</f>
        <v>#N/A</v>
      </c>
      <c r="T4925" s="36" t="str">
        <f>IF(F4925&lt;&gt;"",MATCH(R4925,'Maximum minutes'!B:B,0),"")</f>
        <v/>
      </c>
      <c r="U4925" s="36">
        <f ca="1">IF(F4925&lt;&gt;"",COUNTA(OFFSET('Maximum minutes'!$C$1,'Annexe A1 Cours'!T4925,0,1,50)),0)</f>
        <v>0</v>
      </c>
      <c r="V4925" s="37">
        <f ca="1">IFERROR(OFFSET('Maximum minutes'!$C$1,T4925+1,-1+MATCH(G4925,OFFSET('Maximum minutes'!$C$1,T4925-1,0,1,50),0)),0)</f>
        <v>0</v>
      </c>
      <c r="W4925" s="38">
        <f t="shared" ca="1" si="152"/>
        <v>0</v>
      </c>
    </row>
    <row r="4926" spans="1:23" s="36" customFormat="1" ht="18.75">
      <c r="A4926" s="34"/>
      <c r="B4926" s="39"/>
      <c r="C4926" s="39"/>
      <c r="D4926" s="35"/>
      <c r="E4926" s="40"/>
      <c r="F4926" s="39"/>
      <c r="G4926" s="39"/>
      <c r="H4926" s="39"/>
      <c r="I4926" s="34"/>
      <c r="J4926" s="34"/>
      <c r="K4926" s="34"/>
      <c r="L4926" s="34"/>
      <c r="M4926" s="43" t="str">
        <f ca="1">IFERROR(OFFSET('Maximum minutes'!$C$1,T4926,MATCH(IF(G4926&lt;&gt;"",G4926,F4926),OFFSET('Maximum minutes'!$C$1,T4926-1,0,1,U4926+1),0)-1)*IF(OR(ISNUMBER(J4926),J4926="sans examen"),1,0)*IF(W4926&lt;MinDate,1,0),"")</f>
        <v/>
      </c>
      <c r="N4926" s="36">
        <f t="shared" ca="1" si="153"/>
        <v>0</v>
      </c>
      <c r="O4926" s="36" t="e">
        <f ca="1">LEFT(OFFSET(Lists!$Q$2,MATCH(E4926,Lists!$R$3:$R$19,0),0),4)</f>
        <v>#N/A</v>
      </c>
      <c r="P4926" s="36" t="e">
        <f ca="1">MATCH(O4926,Lists!$S$2:$S$640,1)</f>
        <v>#N/A</v>
      </c>
      <c r="Q4926" s="36" t="e">
        <f ca="1">MATCH(LEFT(OFFSET(Lists!$Q$2,MATCH(E4926,Lists!$R$3:$R$19,0)+1,0),4),Lists!$S$3:$S$640,1)</f>
        <v>#N/A</v>
      </c>
      <c r="R4926" s="36" t="e">
        <f ca="1">LEFT(OFFSET(Lists!$S$2,P4926-1+MATCH(F4926,OFFSET(Lists!$T$3,P4926-1,0,Q4926-P4926+1),0),0),6)</f>
        <v>#N/A</v>
      </c>
      <c r="S4926" s="36" t="e">
        <f ca="1">VLOOKUP(R4926,Lists!B:D,3,FALSE)</f>
        <v>#N/A</v>
      </c>
      <c r="T4926" s="36" t="str">
        <f>IF(F4926&lt;&gt;"",MATCH(R4926,'Maximum minutes'!B:B,0),"")</f>
        <v/>
      </c>
      <c r="U4926" s="36">
        <f ca="1">IF(F4926&lt;&gt;"",COUNTA(OFFSET('Maximum minutes'!$C$1,'Annexe A1 Cours'!T4926,0,1,50)),0)</f>
        <v>0</v>
      </c>
      <c r="V4926" s="37">
        <f ca="1">IFERROR(OFFSET('Maximum minutes'!$C$1,T4926+1,-1+MATCH(G4926,OFFSET('Maximum minutes'!$C$1,T4926-1,0,1,50),0)),0)</f>
        <v>0</v>
      </c>
      <c r="W4926" s="38">
        <f t="shared" ca="1" si="152"/>
        <v>0</v>
      </c>
    </row>
    <row r="4927" spans="1:23" s="36" customFormat="1" ht="18.75">
      <c r="A4927" s="34"/>
      <c r="B4927" s="39"/>
      <c r="C4927" s="39"/>
      <c r="D4927" s="35"/>
      <c r="E4927" s="40"/>
      <c r="F4927" s="39"/>
      <c r="G4927" s="39"/>
      <c r="H4927" s="39"/>
      <c r="I4927" s="34"/>
      <c r="J4927" s="34"/>
      <c r="K4927" s="34"/>
      <c r="L4927" s="34"/>
      <c r="M4927" s="43" t="str">
        <f ca="1">IFERROR(OFFSET('Maximum minutes'!$C$1,T4927,MATCH(IF(G4927&lt;&gt;"",G4927,F4927),OFFSET('Maximum minutes'!$C$1,T4927-1,0,1,U4927+1),0)-1)*IF(OR(ISNUMBER(J4927),J4927="sans examen"),1,0)*IF(W4927&lt;MinDate,1,0),"")</f>
        <v/>
      </c>
      <c r="N4927" s="36">
        <f t="shared" ca="1" si="153"/>
        <v>0</v>
      </c>
      <c r="O4927" s="36" t="e">
        <f ca="1">LEFT(OFFSET(Lists!$Q$2,MATCH(E4927,Lists!$R$3:$R$19,0),0),4)</f>
        <v>#N/A</v>
      </c>
      <c r="P4927" s="36" t="e">
        <f ca="1">MATCH(O4927,Lists!$S$2:$S$640,1)</f>
        <v>#N/A</v>
      </c>
      <c r="Q4927" s="36" t="e">
        <f ca="1">MATCH(LEFT(OFFSET(Lists!$Q$2,MATCH(E4927,Lists!$R$3:$R$19,0)+1,0),4),Lists!$S$3:$S$640,1)</f>
        <v>#N/A</v>
      </c>
      <c r="R4927" s="36" t="e">
        <f ca="1">LEFT(OFFSET(Lists!$S$2,P4927-1+MATCH(F4927,OFFSET(Lists!$T$3,P4927-1,0,Q4927-P4927+1),0),0),6)</f>
        <v>#N/A</v>
      </c>
      <c r="S4927" s="36" t="e">
        <f ca="1">VLOOKUP(R4927,Lists!B:D,3,FALSE)</f>
        <v>#N/A</v>
      </c>
      <c r="T4927" s="36" t="str">
        <f>IF(F4927&lt;&gt;"",MATCH(R4927,'Maximum minutes'!B:B,0),"")</f>
        <v/>
      </c>
      <c r="U4927" s="36">
        <f ca="1">IF(F4927&lt;&gt;"",COUNTA(OFFSET('Maximum minutes'!$C$1,'Annexe A1 Cours'!T4927,0,1,50)),0)</f>
        <v>0</v>
      </c>
      <c r="V4927" s="37">
        <f ca="1">IFERROR(OFFSET('Maximum minutes'!$C$1,T4927+1,-1+MATCH(G4927,OFFSET('Maximum minutes'!$C$1,T4927-1,0,1,50),0)),0)</f>
        <v>0</v>
      </c>
      <c r="W4927" s="38">
        <f t="shared" ca="1" si="152"/>
        <v>0</v>
      </c>
    </row>
    <row r="4928" spans="1:23" s="36" customFormat="1" ht="18.75">
      <c r="A4928" s="34"/>
      <c r="B4928" s="39"/>
      <c r="C4928" s="39"/>
      <c r="D4928" s="35"/>
      <c r="E4928" s="40"/>
      <c r="F4928" s="39"/>
      <c r="G4928" s="39"/>
      <c r="H4928" s="39"/>
      <c r="I4928" s="34"/>
      <c r="J4928" s="34"/>
      <c r="K4928" s="34"/>
      <c r="L4928" s="34"/>
      <c r="M4928" s="43" t="str">
        <f ca="1">IFERROR(OFFSET('Maximum minutes'!$C$1,T4928,MATCH(IF(G4928&lt;&gt;"",G4928,F4928),OFFSET('Maximum minutes'!$C$1,T4928-1,0,1,U4928+1),0)-1)*IF(OR(ISNUMBER(J4928),J4928="sans examen"),1,0)*IF(W4928&lt;MinDate,1,0),"")</f>
        <v/>
      </c>
      <c r="N4928" s="36">
        <f t="shared" ca="1" si="153"/>
        <v>0</v>
      </c>
      <c r="O4928" s="36" t="e">
        <f ca="1">LEFT(OFFSET(Lists!$Q$2,MATCH(E4928,Lists!$R$3:$R$19,0),0),4)</f>
        <v>#N/A</v>
      </c>
      <c r="P4928" s="36" t="e">
        <f ca="1">MATCH(O4928,Lists!$S$2:$S$640,1)</f>
        <v>#N/A</v>
      </c>
      <c r="Q4928" s="36" t="e">
        <f ca="1">MATCH(LEFT(OFFSET(Lists!$Q$2,MATCH(E4928,Lists!$R$3:$R$19,0)+1,0),4),Lists!$S$3:$S$640,1)</f>
        <v>#N/A</v>
      </c>
      <c r="R4928" s="36" t="e">
        <f ca="1">LEFT(OFFSET(Lists!$S$2,P4928-1+MATCH(F4928,OFFSET(Lists!$T$3,P4928-1,0,Q4928-P4928+1),0),0),6)</f>
        <v>#N/A</v>
      </c>
      <c r="S4928" s="36" t="e">
        <f ca="1">VLOOKUP(R4928,Lists!B:D,3,FALSE)</f>
        <v>#N/A</v>
      </c>
      <c r="T4928" s="36" t="str">
        <f>IF(F4928&lt;&gt;"",MATCH(R4928,'Maximum minutes'!B:B,0),"")</f>
        <v/>
      </c>
      <c r="U4928" s="36">
        <f ca="1">IF(F4928&lt;&gt;"",COUNTA(OFFSET('Maximum minutes'!$C$1,'Annexe A1 Cours'!T4928,0,1,50)),0)</f>
        <v>0</v>
      </c>
      <c r="V4928" s="37">
        <f ca="1">IFERROR(OFFSET('Maximum minutes'!$C$1,T4928+1,-1+MATCH(G4928,OFFSET('Maximum minutes'!$C$1,T4928-1,0,1,50),0)),0)</f>
        <v>0</v>
      </c>
      <c r="W4928" s="38">
        <f t="shared" ca="1" si="152"/>
        <v>0</v>
      </c>
    </row>
    <row r="4929" spans="1:23" s="36" customFormat="1" ht="18.75">
      <c r="A4929" s="34"/>
      <c r="B4929" s="39"/>
      <c r="C4929" s="39"/>
      <c r="D4929" s="35"/>
      <c r="E4929" s="40"/>
      <c r="F4929" s="39"/>
      <c r="G4929" s="39"/>
      <c r="H4929" s="39"/>
      <c r="I4929" s="34"/>
      <c r="J4929" s="34"/>
      <c r="K4929" s="34"/>
      <c r="L4929" s="34"/>
      <c r="M4929" s="43" t="str">
        <f ca="1">IFERROR(OFFSET('Maximum minutes'!$C$1,T4929,MATCH(IF(G4929&lt;&gt;"",G4929,F4929),OFFSET('Maximum minutes'!$C$1,T4929-1,0,1,U4929+1),0)-1)*IF(OR(ISNUMBER(J4929),J4929="sans examen"),1,0)*IF(W4929&lt;MinDate,1,0),"")</f>
        <v/>
      </c>
      <c r="N4929" s="36">
        <f t="shared" ca="1" si="153"/>
        <v>0</v>
      </c>
      <c r="O4929" s="36" t="e">
        <f ca="1">LEFT(OFFSET(Lists!$Q$2,MATCH(E4929,Lists!$R$3:$R$19,0),0),4)</f>
        <v>#N/A</v>
      </c>
      <c r="P4929" s="36" t="e">
        <f ca="1">MATCH(O4929,Lists!$S$2:$S$640,1)</f>
        <v>#N/A</v>
      </c>
      <c r="Q4929" s="36" t="e">
        <f ca="1">MATCH(LEFT(OFFSET(Lists!$Q$2,MATCH(E4929,Lists!$R$3:$R$19,0)+1,0),4),Lists!$S$3:$S$640,1)</f>
        <v>#N/A</v>
      </c>
      <c r="R4929" s="36" t="e">
        <f ca="1">LEFT(OFFSET(Lists!$S$2,P4929-1+MATCH(F4929,OFFSET(Lists!$T$3,P4929-1,0,Q4929-P4929+1),0),0),6)</f>
        <v>#N/A</v>
      </c>
      <c r="S4929" s="36" t="e">
        <f ca="1">VLOOKUP(R4929,Lists!B:D,3,FALSE)</f>
        <v>#N/A</v>
      </c>
      <c r="T4929" s="36" t="str">
        <f>IF(F4929&lt;&gt;"",MATCH(R4929,'Maximum minutes'!B:B,0),"")</f>
        <v/>
      </c>
      <c r="U4929" s="36">
        <f ca="1">IF(F4929&lt;&gt;"",COUNTA(OFFSET('Maximum minutes'!$C$1,'Annexe A1 Cours'!T4929,0,1,50)),0)</f>
        <v>0</v>
      </c>
      <c r="V4929" s="37">
        <f ca="1">IFERROR(OFFSET('Maximum minutes'!$C$1,T4929+1,-1+MATCH(G4929,OFFSET('Maximum minutes'!$C$1,T4929-1,0,1,50),0)),0)</f>
        <v>0</v>
      </c>
      <c r="W4929" s="38">
        <f t="shared" ca="1" si="152"/>
        <v>0</v>
      </c>
    </row>
    <row r="4930" spans="1:23" s="36" customFormat="1" ht="18.75">
      <c r="A4930" s="34"/>
      <c r="B4930" s="39"/>
      <c r="C4930" s="39"/>
      <c r="D4930" s="35"/>
      <c r="E4930" s="40"/>
      <c r="F4930" s="39"/>
      <c r="G4930" s="39"/>
      <c r="H4930" s="39"/>
      <c r="I4930" s="34"/>
      <c r="J4930" s="34"/>
      <c r="K4930" s="34"/>
      <c r="L4930" s="34"/>
      <c r="M4930" s="43" t="str">
        <f ca="1">IFERROR(OFFSET('Maximum minutes'!$C$1,T4930,MATCH(IF(G4930&lt;&gt;"",G4930,F4930),OFFSET('Maximum minutes'!$C$1,T4930-1,0,1,U4930+1),0)-1)*IF(OR(ISNUMBER(J4930),J4930="sans examen"),1,0)*IF(W4930&lt;MinDate,1,0),"")</f>
        <v/>
      </c>
      <c r="N4930" s="36">
        <f t="shared" ca="1" si="153"/>
        <v>0</v>
      </c>
      <c r="O4930" s="36" t="e">
        <f ca="1">LEFT(OFFSET(Lists!$Q$2,MATCH(E4930,Lists!$R$3:$R$19,0),0),4)</f>
        <v>#N/A</v>
      </c>
      <c r="P4930" s="36" t="e">
        <f ca="1">MATCH(O4930,Lists!$S$2:$S$640,1)</f>
        <v>#N/A</v>
      </c>
      <c r="Q4930" s="36" t="e">
        <f ca="1">MATCH(LEFT(OFFSET(Lists!$Q$2,MATCH(E4930,Lists!$R$3:$R$19,0)+1,0),4),Lists!$S$3:$S$640,1)</f>
        <v>#N/A</v>
      </c>
      <c r="R4930" s="36" t="e">
        <f ca="1">LEFT(OFFSET(Lists!$S$2,P4930-1+MATCH(F4930,OFFSET(Lists!$T$3,P4930-1,0,Q4930-P4930+1),0),0),6)</f>
        <v>#N/A</v>
      </c>
      <c r="S4930" s="36" t="e">
        <f ca="1">VLOOKUP(R4930,Lists!B:D,3,FALSE)</f>
        <v>#N/A</v>
      </c>
      <c r="T4930" s="36" t="str">
        <f>IF(F4930&lt;&gt;"",MATCH(R4930,'Maximum minutes'!B:B,0),"")</f>
        <v/>
      </c>
      <c r="U4930" s="36">
        <f ca="1">IF(F4930&lt;&gt;"",COUNTA(OFFSET('Maximum minutes'!$C$1,'Annexe A1 Cours'!T4930,0,1,50)),0)</f>
        <v>0</v>
      </c>
      <c r="V4930" s="37">
        <f ca="1">IFERROR(OFFSET('Maximum minutes'!$C$1,T4930+1,-1+MATCH(G4930,OFFSET('Maximum minutes'!$C$1,T4930-1,0,1,50),0)),0)</f>
        <v>0</v>
      </c>
      <c r="W4930" s="38">
        <f t="shared" ca="1" si="152"/>
        <v>0</v>
      </c>
    </row>
    <row r="4931" spans="1:23" s="36" customFormat="1" ht="18.75">
      <c r="A4931" s="34"/>
      <c r="B4931" s="39"/>
      <c r="C4931" s="39"/>
      <c r="D4931" s="35"/>
      <c r="E4931" s="40"/>
      <c r="F4931" s="39"/>
      <c r="G4931" s="39"/>
      <c r="H4931" s="39"/>
      <c r="I4931" s="34"/>
      <c r="J4931" s="34"/>
      <c r="K4931" s="34"/>
      <c r="L4931" s="34"/>
      <c r="M4931" s="43" t="str">
        <f ca="1">IFERROR(OFFSET('Maximum minutes'!$C$1,T4931,MATCH(IF(G4931&lt;&gt;"",G4931,F4931),OFFSET('Maximum minutes'!$C$1,T4931-1,0,1,U4931+1),0)-1)*IF(OR(ISNUMBER(J4931),J4931="sans examen"),1,0)*IF(W4931&lt;MinDate,1,0),"")</f>
        <v/>
      </c>
      <c r="N4931" s="36">
        <f t="shared" ca="1" si="153"/>
        <v>0</v>
      </c>
      <c r="O4931" s="36" t="e">
        <f ca="1">LEFT(OFFSET(Lists!$Q$2,MATCH(E4931,Lists!$R$3:$R$19,0),0),4)</f>
        <v>#N/A</v>
      </c>
      <c r="P4931" s="36" t="e">
        <f ca="1">MATCH(O4931,Lists!$S$2:$S$640,1)</f>
        <v>#N/A</v>
      </c>
      <c r="Q4931" s="36" t="e">
        <f ca="1">MATCH(LEFT(OFFSET(Lists!$Q$2,MATCH(E4931,Lists!$R$3:$R$19,0)+1,0),4),Lists!$S$3:$S$640,1)</f>
        <v>#N/A</v>
      </c>
      <c r="R4931" s="36" t="e">
        <f ca="1">LEFT(OFFSET(Lists!$S$2,P4931-1+MATCH(F4931,OFFSET(Lists!$T$3,P4931-1,0,Q4931-P4931+1),0),0),6)</f>
        <v>#N/A</v>
      </c>
      <c r="S4931" s="36" t="e">
        <f ca="1">VLOOKUP(R4931,Lists!B:D,3,FALSE)</f>
        <v>#N/A</v>
      </c>
      <c r="T4931" s="36" t="str">
        <f>IF(F4931&lt;&gt;"",MATCH(R4931,'Maximum minutes'!B:B,0),"")</f>
        <v/>
      </c>
      <c r="U4931" s="36">
        <f ca="1">IF(F4931&lt;&gt;"",COUNTA(OFFSET('Maximum minutes'!$C$1,'Annexe A1 Cours'!T4931,0,1,50)),0)</f>
        <v>0</v>
      </c>
      <c r="V4931" s="37">
        <f ca="1">IFERROR(OFFSET('Maximum minutes'!$C$1,T4931+1,-1+MATCH(G4931,OFFSET('Maximum minutes'!$C$1,T4931-1,0,1,50),0)),0)</f>
        <v>0</v>
      </c>
      <c r="W4931" s="38">
        <f t="shared" ca="1" si="152"/>
        <v>0</v>
      </c>
    </row>
    <row r="4932" spans="1:23" s="36" customFormat="1" ht="18.75">
      <c r="A4932" s="34"/>
      <c r="B4932" s="39"/>
      <c r="C4932" s="39"/>
      <c r="D4932" s="35"/>
      <c r="E4932" s="40"/>
      <c r="F4932" s="39"/>
      <c r="G4932" s="39"/>
      <c r="H4932" s="39"/>
      <c r="I4932" s="34"/>
      <c r="J4932" s="34"/>
      <c r="K4932" s="34"/>
      <c r="L4932" s="34"/>
      <c r="M4932" s="43" t="str">
        <f ca="1">IFERROR(OFFSET('Maximum minutes'!$C$1,T4932,MATCH(IF(G4932&lt;&gt;"",G4932,F4932),OFFSET('Maximum minutes'!$C$1,T4932-1,0,1,U4932+1),0)-1)*IF(OR(ISNUMBER(J4932),J4932="sans examen"),1,0)*IF(W4932&lt;MinDate,1,0),"")</f>
        <v/>
      </c>
      <c r="N4932" s="36">
        <f t="shared" ca="1" si="153"/>
        <v>0</v>
      </c>
      <c r="O4932" s="36" t="e">
        <f ca="1">LEFT(OFFSET(Lists!$Q$2,MATCH(E4932,Lists!$R$3:$R$19,0),0),4)</f>
        <v>#N/A</v>
      </c>
      <c r="P4932" s="36" t="e">
        <f ca="1">MATCH(O4932,Lists!$S$2:$S$640,1)</f>
        <v>#N/A</v>
      </c>
      <c r="Q4932" s="36" t="e">
        <f ca="1">MATCH(LEFT(OFFSET(Lists!$Q$2,MATCH(E4932,Lists!$R$3:$R$19,0)+1,0),4),Lists!$S$3:$S$640,1)</f>
        <v>#N/A</v>
      </c>
      <c r="R4932" s="36" t="e">
        <f ca="1">LEFT(OFFSET(Lists!$S$2,P4932-1+MATCH(F4932,OFFSET(Lists!$T$3,P4932-1,0,Q4932-P4932+1),0),0),6)</f>
        <v>#N/A</v>
      </c>
      <c r="S4932" s="36" t="e">
        <f ca="1">VLOOKUP(R4932,Lists!B:D,3,FALSE)</f>
        <v>#N/A</v>
      </c>
      <c r="T4932" s="36" t="str">
        <f>IF(F4932&lt;&gt;"",MATCH(R4932,'Maximum minutes'!B:B,0),"")</f>
        <v/>
      </c>
      <c r="U4932" s="36">
        <f ca="1">IF(F4932&lt;&gt;"",COUNTA(OFFSET('Maximum minutes'!$C$1,'Annexe A1 Cours'!T4932,0,1,50)),0)</f>
        <v>0</v>
      </c>
      <c r="V4932" s="37">
        <f ca="1">IFERROR(OFFSET('Maximum minutes'!$C$1,T4932+1,-1+MATCH(G4932,OFFSET('Maximum minutes'!$C$1,T4932-1,0,1,50),0)),0)</f>
        <v>0</v>
      </c>
      <c r="W4932" s="38">
        <f t="shared" ca="1" si="152"/>
        <v>0</v>
      </c>
    </row>
    <row r="4933" spans="1:23" s="36" customFormat="1" ht="18.75">
      <c r="A4933" s="34"/>
      <c r="B4933" s="39"/>
      <c r="C4933" s="39"/>
      <c r="D4933" s="35"/>
      <c r="E4933" s="40"/>
      <c r="F4933" s="39"/>
      <c r="G4933" s="39"/>
      <c r="H4933" s="39"/>
      <c r="I4933" s="34"/>
      <c r="J4933" s="34"/>
      <c r="K4933" s="34"/>
      <c r="L4933" s="34"/>
      <c r="M4933" s="43" t="str">
        <f ca="1">IFERROR(OFFSET('Maximum minutes'!$C$1,T4933,MATCH(IF(G4933&lt;&gt;"",G4933,F4933),OFFSET('Maximum minutes'!$C$1,T4933-1,0,1,U4933+1),0)-1)*IF(OR(ISNUMBER(J4933),J4933="sans examen"),1,0)*IF(W4933&lt;MinDate,1,0),"")</f>
        <v/>
      </c>
      <c r="N4933" s="36">
        <f t="shared" ca="1" si="153"/>
        <v>0</v>
      </c>
      <c r="O4933" s="36" t="e">
        <f ca="1">LEFT(OFFSET(Lists!$Q$2,MATCH(E4933,Lists!$R$3:$R$19,0),0),4)</f>
        <v>#N/A</v>
      </c>
      <c r="P4933" s="36" t="e">
        <f ca="1">MATCH(O4933,Lists!$S$2:$S$640,1)</f>
        <v>#N/A</v>
      </c>
      <c r="Q4933" s="36" t="e">
        <f ca="1">MATCH(LEFT(OFFSET(Lists!$Q$2,MATCH(E4933,Lists!$R$3:$R$19,0)+1,0),4),Lists!$S$3:$S$640,1)</f>
        <v>#N/A</v>
      </c>
      <c r="R4933" s="36" t="e">
        <f ca="1">LEFT(OFFSET(Lists!$S$2,P4933-1+MATCH(F4933,OFFSET(Lists!$T$3,P4933-1,0,Q4933-P4933+1),0),0),6)</f>
        <v>#N/A</v>
      </c>
      <c r="S4933" s="36" t="e">
        <f ca="1">VLOOKUP(R4933,Lists!B:D,3,FALSE)</f>
        <v>#N/A</v>
      </c>
      <c r="T4933" s="36" t="str">
        <f>IF(F4933&lt;&gt;"",MATCH(R4933,'Maximum minutes'!B:B,0),"")</f>
        <v/>
      </c>
      <c r="U4933" s="36">
        <f ca="1">IF(F4933&lt;&gt;"",COUNTA(OFFSET('Maximum minutes'!$C$1,'Annexe A1 Cours'!T4933,0,1,50)),0)</f>
        <v>0</v>
      </c>
      <c r="V4933" s="37">
        <f ca="1">IFERROR(OFFSET('Maximum minutes'!$C$1,T4933+1,-1+MATCH(G4933,OFFSET('Maximum minutes'!$C$1,T4933-1,0,1,50),0)),0)</f>
        <v>0</v>
      </c>
      <c r="W4933" s="38">
        <f t="shared" ca="1" si="152"/>
        <v>0</v>
      </c>
    </row>
    <row r="4934" spans="1:23" s="36" customFormat="1" ht="18.75">
      <c r="A4934" s="34"/>
      <c r="B4934" s="39"/>
      <c r="C4934" s="39"/>
      <c r="D4934" s="35"/>
      <c r="E4934" s="40"/>
      <c r="F4934" s="39"/>
      <c r="G4934" s="39"/>
      <c r="H4934" s="39"/>
      <c r="I4934" s="34"/>
      <c r="J4934" s="34"/>
      <c r="K4934" s="34"/>
      <c r="L4934" s="34"/>
      <c r="M4934" s="43" t="str">
        <f ca="1">IFERROR(OFFSET('Maximum minutes'!$C$1,T4934,MATCH(IF(G4934&lt;&gt;"",G4934,F4934),OFFSET('Maximum minutes'!$C$1,T4934-1,0,1,U4934+1),0)-1)*IF(OR(ISNUMBER(J4934),J4934="sans examen"),1,0)*IF(W4934&lt;MinDate,1,0),"")</f>
        <v/>
      </c>
      <c r="N4934" s="36">
        <f t="shared" ca="1" si="153"/>
        <v>0</v>
      </c>
      <c r="O4934" s="36" t="e">
        <f ca="1">LEFT(OFFSET(Lists!$Q$2,MATCH(E4934,Lists!$R$3:$R$19,0),0),4)</f>
        <v>#N/A</v>
      </c>
      <c r="P4934" s="36" t="e">
        <f ca="1">MATCH(O4934,Lists!$S$2:$S$640,1)</f>
        <v>#N/A</v>
      </c>
      <c r="Q4934" s="36" t="e">
        <f ca="1">MATCH(LEFT(OFFSET(Lists!$Q$2,MATCH(E4934,Lists!$R$3:$R$19,0)+1,0),4),Lists!$S$3:$S$640,1)</f>
        <v>#N/A</v>
      </c>
      <c r="R4934" s="36" t="e">
        <f ca="1">LEFT(OFFSET(Lists!$S$2,P4934-1+MATCH(F4934,OFFSET(Lists!$T$3,P4934-1,0,Q4934-P4934+1),0),0),6)</f>
        <v>#N/A</v>
      </c>
      <c r="S4934" s="36" t="e">
        <f ca="1">VLOOKUP(R4934,Lists!B:D,3,FALSE)</f>
        <v>#N/A</v>
      </c>
      <c r="T4934" s="36" t="str">
        <f>IF(F4934&lt;&gt;"",MATCH(R4934,'Maximum minutes'!B:B,0),"")</f>
        <v/>
      </c>
      <c r="U4934" s="36">
        <f ca="1">IF(F4934&lt;&gt;"",COUNTA(OFFSET('Maximum minutes'!$C$1,'Annexe A1 Cours'!T4934,0,1,50)),0)</f>
        <v>0</v>
      </c>
      <c r="V4934" s="37">
        <f ca="1">IFERROR(OFFSET('Maximum minutes'!$C$1,T4934+1,-1+MATCH(G4934,OFFSET('Maximum minutes'!$C$1,T4934-1,0,1,50),0)),0)</f>
        <v>0</v>
      </c>
      <c r="W4934" s="38">
        <f t="shared" ca="1" si="152"/>
        <v>0</v>
      </c>
    </row>
    <row r="4935" spans="1:23" s="36" customFormat="1" ht="18.75">
      <c r="A4935" s="34"/>
      <c r="B4935" s="39"/>
      <c r="C4935" s="39"/>
      <c r="D4935" s="35"/>
      <c r="E4935" s="40"/>
      <c r="F4935" s="39"/>
      <c r="G4935" s="39"/>
      <c r="H4935" s="39"/>
      <c r="I4935" s="34"/>
      <c r="J4935" s="34"/>
      <c r="K4935" s="34"/>
      <c r="L4935" s="34"/>
      <c r="M4935" s="43" t="str">
        <f ca="1">IFERROR(OFFSET('Maximum minutes'!$C$1,T4935,MATCH(IF(G4935&lt;&gt;"",G4935,F4935),OFFSET('Maximum minutes'!$C$1,T4935-1,0,1,U4935+1),0)-1)*IF(OR(ISNUMBER(J4935),J4935="sans examen"),1,0)*IF(W4935&lt;MinDate,1,0),"")</f>
        <v/>
      </c>
      <c r="N4935" s="36">
        <f t="shared" ca="1" si="153"/>
        <v>0</v>
      </c>
      <c r="O4935" s="36" t="e">
        <f ca="1">LEFT(OFFSET(Lists!$Q$2,MATCH(E4935,Lists!$R$3:$R$19,0),0),4)</f>
        <v>#N/A</v>
      </c>
      <c r="P4935" s="36" t="e">
        <f ca="1">MATCH(O4935,Lists!$S$2:$S$640,1)</f>
        <v>#N/A</v>
      </c>
      <c r="Q4935" s="36" t="e">
        <f ca="1">MATCH(LEFT(OFFSET(Lists!$Q$2,MATCH(E4935,Lists!$R$3:$R$19,0)+1,0),4),Lists!$S$3:$S$640,1)</f>
        <v>#N/A</v>
      </c>
      <c r="R4935" s="36" t="e">
        <f ca="1">LEFT(OFFSET(Lists!$S$2,P4935-1+MATCH(F4935,OFFSET(Lists!$T$3,P4935-1,0,Q4935-P4935+1),0),0),6)</f>
        <v>#N/A</v>
      </c>
      <c r="S4935" s="36" t="e">
        <f ca="1">VLOOKUP(R4935,Lists!B:D,3,FALSE)</f>
        <v>#N/A</v>
      </c>
      <c r="T4935" s="36" t="str">
        <f>IF(F4935&lt;&gt;"",MATCH(R4935,'Maximum minutes'!B:B,0),"")</f>
        <v/>
      </c>
      <c r="U4935" s="36">
        <f ca="1">IF(F4935&lt;&gt;"",COUNTA(OFFSET('Maximum minutes'!$C$1,'Annexe A1 Cours'!T4935,0,1,50)),0)</f>
        <v>0</v>
      </c>
      <c r="V4935" s="37">
        <f ca="1">IFERROR(OFFSET('Maximum minutes'!$C$1,T4935+1,-1+MATCH(G4935,OFFSET('Maximum minutes'!$C$1,T4935-1,0,1,50),0)),0)</f>
        <v>0</v>
      </c>
      <c r="W4935" s="38">
        <f t="shared" ref="W4935:W4998" ca="1" si="154">IFERROR(DATE(YEAR(D4935)+V4935,MONTH(D4935),DAY(D4935)),"")</f>
        <v>0</v>
      </c>
    </row>
    <row r="4936" spans="1:23" s="36" customFormat="1" ht="18.75">
      <c r="A4936" s="34"/>
      <c r="B4936" s="39"/>
      <c r="C4936" s="39"/>
      <c r="D4936" s="35"/>
      <c r="E4936" s="40"/>
      <c r="F4936" s="39"/>
      <c r="G4936" s="39"/>
      <c r="H4936" s="39"/>
      <c r="I4936" s="34"/>
      <c r="J4936" s="34"/>
      <c r="K4936" s="34"/>
      <c r="L4936" s="34"/>
      <c r="M4936" s="43" t="str">
        <f ca="1">IFERROR(OFFSET('Maximum minutes'!$C$1,T4936,MATCH(IF(G4936&lt;&gt;"",G4936,F4936),OFFSET('Maximum minutes'!$C$1,T4936-1,0,1,U4936+1),0)-1)*IF(OR(ISNUMBER(J4936),J4936="sans examen"),1,0)*IF(W4936&lt;MinDate,1,0),"")</f>
        <v/>
      </c>
      <c r="N4936" s="36">
        <f t="shared" ref="N4936:N4999" ca="1" si="155">IF(K4936&gt;0,MIN(K4936,M4936),0)*IF(M4936="",0,1)</f>
        <v>0</v>
      </c>
      <c r="O4936" s="36" t="e">
        <f ca="1">LEFT(OFFSET(Lists!$Q$2,MATCH(E4936,Lists!$R$3:$R$19,0),0),4)</f>
        <v>#N/A</v>
      </c>
      <c r="P4936" s="36" t="e">
        <f ca="1">MATCH(O4936,Lists!$S$2:$S$640,1)</f>
        <v>#N/A</v>
      </c>
      <c r="Q4936" s="36" t="e">
        <f ca="1">MATCH(LEFT(OFFSET(Lists!$Q$2,MATCH(E4936,Lists!$R$3:$R$19,0)+1,0),4),Lists!$S$3:$S$640,1)</f>
        <v>#N/A</v>
      </c>
      <c r="R4936" s="36" t="e">
        <f ca="1">LEFT(OFFSET(Lists!$S$2,P4936-1+MATCH(F4936,OFFSET(Lists!$T$3,P4936-1,0,Q4936-P4936+1),0),0),6)</f>
        <v>#N/A</v>
      </c>
      <c r="S4936" s="36" t="e">
        <f ca="1">VLOOKUP(R4936,Lists!B:D,3,FALSE)</f>
        <v>#N/A</v>
      </c>
      <c r="T4936" s="36" t="str">
        <f>IF(F4936&lt;&gt;"",MATCH(R4936,'Maximum minutes'!B:B,0),"")</f>
        <v/>
      </c>
      <c r="U4936" s="36">
        <f ca="1">IF(F4936&lt;&gt;"",COUNTA(OFFSET('Maximum minutes'!$C$1,'Annexe A1 Cours'!T4936,0,1,50)),0)</f>
        <v>0</v>
      </c>
      <c r="V4936" s="37">
        <f ca="1">IFERROR(OFFSET('Maximum minutes'!$C$1,T4936+1,-1+MATCH(G4936,OFFSET('Maximum minutes'!$C$1,T4936-1,0,1,50),0)),0)</f>
        <v>0</v>
      </c>
      <c r="W4936" s="38">
        <f t="shared" ca="1" si="154"/>
        <v>0</v>
      </c>
    </row>
    <row r="4937" spans="1:23" s="36" customFormat="1" ht="18.75">
      <c r="A4937" s="34"/>
      <c r="B4937" s="39"/>
      <c r="C4937" s="39"/>
      <c r="D4937" s="35"/>
      <c r="E4937" s="40"/>
      <c r="F4937" s="39"/>
      <c r="G4937" s="39"/>
      <c r="H4937" s="39"/>
      <c r="I4937" s="34"/>
      <c r="J4937" s="34"/>
      <c r="K4937" s="34"/>
      <c r="L4937" s="34"/>
      <c r="M4937" s="43" t="str">
        <f ca="1">IFERROR(OFFSET('Maximum minutes'!$C$1,T4937,MATCH(IF(G4937&lt;&gt;"",G4937,F4937),OFFSET('Maximum minutes'!$C$1,T4937-1,0,1,U4937+1),0)-1)*IF(OR(ISNUMBER(J4937),J4937="sans examen"),1,0)*IF(W4937&lt;MinDate,1,0),"")</f>
        <v/>
      </c>
      <c r="N4937" s="36">
        <f t="shared" ca="1" si="155"/>
        <v>0</v>
      </c>
      <c r="O4937" s="36" t="e">
        <f ca="1">LEFT(OFFSET(Lists!$Q$2,MATCH(E4937,Lists!$R$3:$R$19,0),0),4)</f>
        <v>#N/A</v>
      </c>
      <c r="P4937" s="36" t="e">
        <f ca="1">MATCH(O4937,Lists!$S$2:$S$640,1)</f>
        <v>#N/A</v>
      </c>
      <c r="Q4937" s="36" t="e">
        <f ca="1">MATCH(LEFT(OFFSET(Lists!$Q$2,MATCH(E4937,Lists!$R$3:$R$19,0)+1,0),4),Lists!$S$3:$S$640,1)</f>
        <v>#N/A</v>
      </c>
      <c r="R4937" s="36" t="e">
        <f ca="1">LEFT(OFFSET(Lists!$S$2,P4937-1+MATCH(F4937,OFFSET(Lists!$T$3,P4937-1,0,Q4937-P4937+1),0),0),6)</f>
        <v>#N/A</v>
      </c>
      <c r="S4937" s="36" t="e">
        <f ca="1">VLOOKUP(R4937,Lists!B:D,3,FALSE)</f>
        <v>#N/A</v>
      </c>
      <c r="T4937" s="36" t="str">
        <f>IF(F4937&lt;&gt;"",MATCH(R4937,'Maximum minutes'!B:B,0),"")</f>
        <v/>
      </c>
      <c r="U4937" s="36">
        <f ca="1">IF(F4937&lt;&gt;"",COUNTA(OFFSET('Maximum minutes'!$C$1,'Annexe A1 Cours'!T4937,0,1,50)),0)</f>
        <v>0</v>
      </c>
      <c r="V4937" s="37">
        <f ca="1">IFERROR(OFFSET('Maximum minutes'!$C$1,T4937+1,-1+MATCH(G4937,OFFSET('Maximum minutes'!$C$1,T4937-1,0,1,50),0)),0)</f>
        <v>0</v>
      </c>
      <c r="W4937" s="38">
        <f t="shared" ca="1" si="154"/>
        <v>0</v>
      </c>
    </row>
    <row r="4938" spans="1:23" s="36" customFormat="1" ht="18.75">
      <c r="A4938" s="34"/>
      <c r="B4938" s="39"/>
      <c r="C4938" s="39"/>
      <c r="D4938" s="35"/>
      <c r="E4938" s="40"/>
      <c r="F4938" s="39"/>
      <c r="G4938" s="39"/>
      <c r="H4938" s="39"/>
      <c r="I4938" s="34"/>
      <c r="J4938" s="34"/>
      <c r="K4938" s="34"/>
      <c r="L4938" s="34"/>
      <c r="M4938" s="43" t="str">
        <f ca="1">IFERROR(OFFSET('Maximum minutes'!$C$1,T4938,MATCH(IF(G4938&lt;&gt;"",G4938,F4938),OFFSET('Maximum minutes'!$C$1,T4938-1,0,1,U4938+1),0)-1)*IF(OR(ISNUMBER(J4938),J4938="sans examen"),1,0)*IF(W4938&lt;MinDate,1,0),"")</f>
        <v/>
      </c>
      <c r="N4938" s="36">
        <f t="shared" ca="1" si="155"/>
        <v>0</v>
      </c>
      <c r="O4938" s="36" t="e">
        <f ca="1">LEFT(OFFSET(Lists!$Q$2,MATCH(E4938,Lists!$R$3:$R$19,0),0),4)</f>
        <v>#N/A</v>
      </c>
      <c r="P4938" s="36" t="e">
        <f ca="1">MATCH(O4938,Lists!$S$2:$S$640,1)</f>
        <v>#N/A</v>
      </c>
      <c r="Q4938" s="36" t="e">
        <f ca="1">MATCH(LEFT(OFFSET(Lists!$Q$2,MATCH(E4938,Lists!$R$3:$R$19,0)+1,0),4),Lists!$S$3:$S$640,1)</f>
        <v>#N/A</v>
      </c>
      <c r="R4938" s="36" t="e">
        <f ca="1">LEFT(OFFSET(Lists!$S$2,P4938-1+MATCH(F4938,OFFSET(Lists!$T$3,P4938-1,0,Q4938-P4938+1),0),0),6)</f>
        <v>#N/A</v>
      </c>
      <c r="S4938" s="36" t="e">
        <f ca="1">VLOOKUP(R4938,Lists!B:D,3,FALSE)</f>
        <v>#N/A</v>
      </c>
      <c r="T4938" s="36" t="str">
        <f>IF(F4938&lt;&gt;"",MATCH(R4938,'Maximum minutes'!B:B,0),"")</f>
        <v/>
      </c>
      <c r="U4938" s="36">
        <f ca="1">IF(F4938&lt;&gt;"",COUNTA(OFFSET('Maximum minutes'!$C$1,'Annexe A1 Cours'!T4938,0,1,50)),0)</f>
        <v>0</v>
      </c>
      <c r="V4938" s="37">
        <f ca="1">IFERROR(OFFSET('Maximum minutes'!$C$1,T4938+1,-1+MATCH(G4938,OFFSET('Maximum minutes'!$C$1,T4938-1,0,1,50),0)),0)</f>
        <v>0</v>
      </c>
      <c r="W4938" s="38">
        <f t="shared" ca="1" si="154"/>
        <v>0</v>
      </c>
    </row>
    <row r="4939" spans="1:23" s="36" customFormat="1" ht="18.75">
      <c r="A4939" s="34"/>
      <c r="B4939" s="39"/>
      <c r="C4939" s="39"/>
      <c r="D4939" s="35"/>
      <c r="E4939" s="40"/>
      <c r="F4939" s="39"/>
      <c r="G4939" s="39"/>
      <c r="H4939" s="39"/>
      <c r="I4939" s="34"/>
      <c r="J4939" s="34"/>
      <c r="K4939" s="34"/>
      <c r="L4939" s="34"/>
      <c r="M4939" s="43" t="str">
        <f ca="1">IFERROR(OFFSET('Maximum minutes'!$C$1,T4939,MATCH(IF(G4939&lt;&gt;"",G4939,F4939),OFFSET('Maximum minutes'!$C$1,T4939-1,0,1,U4939+1),0)-1)*IF(OR(ISNUMBER(J4939),J4939="sans examen"),1,0)*IF(W4939&lt;MinDate,1,0),"")</f>
        <v/>
      </c>
      <c r="N4939" s="36">
        <f t="shared" ca="1" si="155"/>
        <v>0</v>
      </c>
      <c r="O4939" s="36" t="e">
        <f ca="1">LEFT(OFFSET(Lists!$Q$2,MATCH(E4939,Lists!$R$3:$R$19,0),0),4)</f>
        <v>#N/A</v>
      </c>
      <c r="P4939" s="36" t="e">
        <f ca="1">MATCH(O4939,Lists!$S$2:$S$640,1)</f>
        <v>#N/A</v>
      </c>
      <c r="Q4939" s="36" t="e">
        <f ca="1">MATCH(LEFT(OFFSET(Lists!$Q$2,MATCH(E4939,Lists!$R$3:$R$19,0)+1,0),4),Lists!$S$3:$S$640,1)</f>
        <v>#N/A</v>
      </c>
      <c r="R4939" s="36" t="e">
        <f ca="1">LEFT(OFFSET(Lists!$S$2,P4939-1+MATCH(F4939,OFFSET(Lists!$T$3,P4939-1,0,Q4939-P4939+1),0),0),6)</f>
        <v>#N/A</v>
      </c>
      <c r="S4939" s="36" t="e">
        <f ca="1">VLOOKUP(R4939,Lists!B:D,3,FALSE)</f>
        <v>#N/A</v>
      </c>
      <c r="T4939" s="36" t="str">
        <f>IF(F4939&lt;&gt;"",MATCH(R4939,'Maximum minutes'!B:B,0),"")</f>
        <v/>
      </c>
      <c r="U4939" s="36">
        <f ca="1">IF(F4939&lt;&gt;"",COUNTA(OFFSET('Maximum minutes'!$C$1,'Annexe A1 Cours'!T4939,0,1,50)),0)</f>
        <v>0</v>
      </c>
      <c r="V4939" s="37">
        <f ca="1">IFERROR(OFFSET('Maximum minutes'!$C$1,T4939+1,-1+MATCH(G4939,OFFSET('Maximum minutes'!$C$1,T4939-1,0,1,50),0)),0)</f>
        <v>0</v>
      </c>
      <c r="W4939" s="38">
        <f t="shared" ca="1" si="154"/>
        <v>0</v>
      </c>
    </row>
    <row r="4940" spans="1:23" s="36" customFormat="1" ht="18.75">
      <c r="A4940" s="34"/>
      <c r="B4940" s="39"/>
      <c r="C4940" s="39"/>
      <c r="D4940" s="35"/>
      <c r="E4940" s="40"/>
      <c r="F4940" s="39"/>
      <c r="G4940" s="39"/>
      <c r="H4940" s="39"/>
      <c r="I4940" s="34"/>
      <c r="J4940" s="34"/>
      <c r="K4940" s="34"/>
      <c r="L4940" s="34"/>
      <c r="M4940" s="43" t="str">
        <f ca="1">IFERROR(OFFSET('Maximum minutes'!$C$1,T4940,MATCH(IF(G4940&lt;&gt;"",G4940,F4940),OFFSET('Maximum minutes'!$C$1,T4940-1,0,1,U4940+1),0)-1)*IF(OR(ISNUMBER(J4940),J4940="sans examen"),1,0)*IF(W4940&lt;MinDate,1,0),"")</f>
        <v/>
      </c>
      <c r="N4940" s="36">
        <f t="shared" ca="1" si="155"/>
        <v>0</v>
      </c>
      <c r="O4940" s="36" t="e">
        <f ca="1">LEFT(OFFSET(Lists!$Q$2,MATCH(E4940,Lists!$R$3:$R$19,0),0),4)</f>
        <v>#N/A</v>
      </c>
      <c r="P4940" s="36" t="e">
        <f ca="1">MATCH(O4940,Lists!$S$2:$S$640,1)</f>
        <v>#N/A</v>
      </c>
      <c r="Q4940" s="36" t="e">
        <f ca="1">MATCH(LEFT(OFFSET(Lists!$Q$2,MATCH(E4940,Lists!$R$3:$R$19,0)+1,0),4),Lists!$S$3:$S$640,1)</f>
        <v>#N/A</v>
      </c>
      <c r="R4940" s="36" t="e">
        <f ca="1">LEFT(OFFSET(Lists!$S$2,P4940-1+MATCH(F4940,OFFSET(Lists!$T$3,P4940-1,0,Q4940-P4940+1),0),0),6)</f>
        <v>#N/A</v>
      </c>
      <c r="S4940" s="36" t="e">
        <f ca="1">VLOOKUP(R4940,Lists!B:D,3,FALSE)</f>
        <v>#N/A</v>
      </c>
      <c r="T4940" s="36" t="str">
        <f>IF(F4940&lt;&gt;"",MATCH(R4940,'Maximum minutes'!B:B,0),"")</f>
        <v/>
      </c>
      <c r="U4940" s="36">
        <f ca="1">IF(F4940&lt;&gt;"",COUNTA(OFFSET('Maximum minutes'!$C$1,'Annexe A1 Cours'!T4940,0,1,50)),0)</f>
        <v>0</v>
      </c>
      <c r="V4940" s="37">
        <f ca="1">IFERROR(OFFSET('Maximum minutes'!$C$1,T4940+1,-1+MATCH(G4940,OFFSET('Maximum minutes'!$C$1,T4940-1,0,1,50),0)),0)</f>
        <v>0</v>
      </c>
      <c r="W4940" s="38">
        <f t="shared" ca="1" si="154"/>
        <v>0</v>
      </c>
    </row>
    <row r="4941" spans="1:23" s="36" customFormat="1" ht="18.75">
      <c r="A4941" s="34"/>
      <c r="B4941" s="39"/>
      <c r="C4941" s="39"/>
      <c r="D4941" s="35"/>
      <c r="E4941" s="40"/>
      <c r="F4941" s="39"/>
      <c r="G4941" s="39"/>
      <c r="H4941" s="39"/>
      <c r="I4941" s="34"/>
      <c r="J4941" s="34"/>
      <c r="K4941" s="34"/>
      <c r="L4941" s="34"/>
      <c r="M4941" s="43" t="str">
        <f ca="1">IFERROR(OFFSET('Maximum minutes'!$C$1,T4941,MATCH(IF(G4941&lt;&gt;"",G4941,F4941),OFFSET('Maximum minutes'!$C$1,T4941-1,0,1,U4941+1),0)-1)*IF(OR(ISNUMBER(J4941),J4941="sans examen"),1,0)*IF(W4941&lt;MinDate,1,0),"")</f>
        <v/>
      </c>
      <c r="N4941" s="36">
        <f t="shared" ca="1" si="155"/>
        <v>0</v>
      </c>
      <c r="O4941" s="36" t="e">
        <f ca="1">LEFT(OFFSET(Lists!$Q$2,MATCH(E4941,Lists!$R$3:$R$19,0),0),4)</f>
        <v>#N/A</v>
      </c>
      <c r="P4941" s="36" t="e">
        <f ca="1">MATCH(O4941,Lists!$S$2:$S$640,1)</f>
        <v>#N/A</v>
      </c>
      <c r="Q4941" s="36" t="e">
        <f ca="1">MATCH(LEFT(OFFSET(Lists!$Q$2,MATCH(E4941,Lists!$R$3:$R$19,0)+1,0),4),Lists!$S$3:$S$640,1)</f>
        <v>#N/A</v>
      </c>
      <c r="R4941" s="36" t="e">
        <f ca="1">LEFT(OFFSET(Lists!$S$2,P4941-1+MATCH(F4941,OFFSET(Lists!$T$3,P4941-1,0,Q4941-P4941+1),0),0),6)</f>
        <v>#N/A</v>
      </c>
      <c r="S4941" s="36" t="e">
        <f ca="1">VLOOKUP(R4941,Lists!B:D,3,FALSE)</f>
        <v>#N/A</v>
      </c>
      <c r="T4941" s="36" t="str">
        <f>IF(F4941&lt;&gt;"",MATCH(R4941,'Maximum minutes'!B:B,0),"")</f>
        <v/>
      </c>
      <c r="U4941" s="36">
        <f ca="1">IF(F4941&lt;&gt;"",COUNTA(OFFSET('Maximum minutes'!$C$1,'Annexe A1 Cours'!T4941,0,1,50)),0)</f>
        <v>0</v>
      </c>
      <c r="V4941" s="37">
        <f ca="1">IFERROR(OFFSET('Maximum minutes'!$C$1,T4941+1,-1+MATCH(G4941,OFFSET('Maximum minutes'!$C$1,T4941-1,0,1,50),0)),0)</f>
        <v>0</v>
      </c>
      <c r="W4941" s="38">
        <f t="shared" ca="1" si="154"/>
        <v>0</v>
      </c>
    </row>
    <row r="4942" spans="1:23" s="36" customFormat="1" ht="18.75">
      <c r="A4942" s="34"/>
      <c r="B4942" s="39"/>
      <c r="C4942" s="39"/>
      <c r="D4942" s="35"/>
      <c r="E4942" s="40"/>
      <c r="F4942" s="39"/>
      <c r="G4942" s="39"/>
      <c r="H4942" s="39"/>
      <c r="I4942" s="34"/>
      <c r="J4942" s="34"/>
      <c r="K4942" s="34"/>
      <c r="L4942" s="34"/>
      <c r="M4942" s="43" t="str">
        <f ca="1">IFERROR(OFFSET('Maximum minutes'!$C$1,T4942,MATCH(IF(G4942&lt;&gt;"",G4942,F4942),OFFSET('Maximum minutes'!$C$1,T4942-1,0,1,U4942+1),0)-1)*IF(OR(ISNUMBER(J4942),J4942="sans examen"),1,0)*IF(W4942&lt;MinDate,1,0),"")</f>
        <v/>
      </c>
      <c r="N4942" s="36">
        <f t="shared" ca="1" si="155"/>
        <v>0</v>
      </c>
      <c r="O4942" s="36" t="e">
        <f ca="1">LEFT(OFFSET(Lists!$Q$2,MATCH(E4942,Lists!$R$3:$R$19,0),0),4)</f>
        <v>#N/A</v>
      </c>
      <c r="P4942" s="36" t="e">
        <f ca="1">MATCH(O4942,Lists!$S$2:$S$640,1)</f>
        <v>#N/A</v>
      </c>
      <c r="Q4942" s="36" t="e">
        <f ca="1">MATCH(LEFT(OFFSET(Lists!$Q$2,MATCH(E4942,Lists!$R$3:$R$19,0)+1,0),4),Lists!$S$3:$S$640,1)</f>
        <v>#N/A</v>
      </c>
      <c r="R4942" s="36" t="e">
        <f ca="1">LEFT(OFFSET(Lists!$S$2,P4942-1+MATCH(F4942,OFFSET(Lists!$T$3,P4942-1,0,Q4942-P4942+1),0),0),6)</f>
        <v>#N/A</v>
      </c>
      <c r="S4942" s="36" t="e">
        <f ca="1">VLOOKUP(R4942,Lists!B:D,3,FALSE)</f>
        <v>#N/A</v>
      </c>
      <c r="T4942" s="36" t="str">
        <f>IF(F4942&lt;&gt;"",MATCH(R4942,'Maximum minutes'!B:B,0),"")</f>
        <v/>
      </c>
      <c r="U4942" s="36">
        <f ca="1">IF(F4942&lt;&gt;"",COUNTA(OFFSET('Maximum minutes'!$C$1,'Annexe A1 Cours'!T4942,0,1,50)),0)</f>
        <v>0</v>
      </c>
      <c r="V4942" s="37">
        <f ca="1">IFERROR(OFFSET('Maximum minutes'!$C$1,T4942+1,-1+MATCH(G4942,OFFSET('Maximum minutes'!$C$1,T4942-1,0,1,50),0)),0)</f>
        <v>0</v>
      </c>
      <c r="W4942" s="38">
        <f t="shared" ca="1" si="154"/>
        <v>0</v>
      </c>
    </row>
    <row r="4943" spans="1:23" s="36" customFormat="1" ht="18.75">
      <c r="A4943" s="34"/>
      <c r="B4943" s="39"/>
      <c r="C4943" s="39"/>
      <c r="D4943" s="35"/>
      <c r="E4943" s="40"/>
      <c r="F4943" s="39"/>
      <c r="G4943" s="39"/>
      <c r="H4943" s="39"/>
      <c r="I4943" s="34"/>
      <c r="J4943" s="34"/>
      <c r="K4943" s="34"/>
      <c r="L4943" s="34"/>
      <c r="M4943" s="43" t="str">
        <f ca="1">IFERROR(OFFSET('Maximum minutes'!$C$1,T4943,MATCH(IF(G4943&lt;&gt;"",G4943,F4943),OFFSET('Maximum minutes'!$C$1,T4943-1,0,1,U4943+1),0)-1)*IF(OR(ISNUMBER(J4943),J4943="sans examen"),1,0)*IF(W4943&lt;MinDate,1,0),"")</f>
        <v/>
      </c>
      <c r="N4943" s="36">
        <f t="shared" ca="1" si="155"/>
        <v>0</v>
      </c>
      <c r="O4943" s="36" t="e">
        <f ca="1">LEFT(OFFSET(Lists!$Q$2,MATCH(E4943,Lists!$R$3:$R$19,0),0),4)</f>
        <v>#N/A</v>
      </c>
      <c r="P4943" s="36" t="e">
        <f ca="1">MATCH(O4943,Lists!$S$2:$S$640,1)</f>
        <v>#N/A</v>
      </c>
      <c r="Q4943" s="36" t="e">
        <f ca="1">MATCH(LEFT(OFFSET(Lists!$Q$2,MATCH(E4943,Lists!$R$3:$R$19,0)+1,0),4),Lists!$S$3:$S$640,1)</f>
        <v>#N/A</v>
      </c>
      <c r="R4943" s="36" t="e">
        <f ca="1">LEFT(OFFSET(Lists!$S$2,P4943-1+MATCH(F4943,OFFSET(Lists!$T$3,P4943-1,0,Q4943-P4943+1),0),0),6)</f>
        <v>#N/A</v>
      </c>
      <c r="S4943" s="36" t="e">
        <f ca="1">VLOOKUP(R4943,Lists!B:D,3,FALSE)</f>
        <v>#N/A</v>
      </c>
      <c r="T4943" s="36" t="str">
        <f>IF(F4943&lt;&gt;"",MATCH(R4943,'Maximum minutes'!B:B,0),"")</f>
        <v/>
      </c>
      <c r="U4943" s="36">
        <f ca="1">IF(F4943&lt;&gt;"",COUNTA(OFFSET('Maximum minutes'!$C$1,'Annexe A1 Cours'!T4943,0,1,50)),0)</f>
        <v>0</v>
      </c>
      <c r="V4943" s="37">
        <f ca="1">IFERROR(OFFSET('Maximum minutes'!$C$1,T4943+1,-1+MATCH(G4943,OFFSET('Maximum minutes'!$C$1,T4943-1,0,1,50),0)),0)</f>
        <v>0</v>
      </c>
      <c r="W4943" s="38">
        <f t="shared" ca="1" si="154"/>
        <v>0</v>
      </c>
    </row>
    <row r="4944" spans="1:23" s="36" customFormat="1" ht="18.75">
      <c r="A4944" s="34"/>
      <c r="B4944" s="39"/>
      <c r="C4944" s="39"/>
      <c r="D4944" s="35"/>
      <c r="E4944" s="40"/>
      <c r="F4944" s="39"/>
      <c r="G4944" s="39"/>
      <c r="H4944" s="39"/>
      <c r="I4944" s="34"/>
      <c r="J4944" s="34"/>
      <c r="K4944" s="34"/>
      <c r="L4944" s="34"/>
      <c r="M4944" s="43" t="str">
        <f ca="1">IFERROR(OFFSET('Maximum minutes'!$C$1,T4944,MATCH(IF(G4944&lt;&gt;"",G4944,F4944),OFFSET('Maximum minutes'!$C$1,T4944-1,0,1,U4944+1),0)-1)*IF(OR(ISNUMBER(J4944),J4944="sans examen"),1,0)*IF(W4944&lt;MinDate,1,0),"")</f>
        <v/>
      </c>
      <c r="N4944" s="36">
        <f t="shared" ca="1" si="155"/>
        <v>0</v>
      </c>
      <c r="O4944" s="36" t="e">
        <f ca="1">LEFT(OFFSET(Lists!$Q$2,MATCH(E4944,Lists!$R$3:$R$19,0),0),4)</f>
        <v>#N/A</v>
      </c>
      <c r="P4944" s="36" t="e">
        <f ca="1">MATCH(O4944,Lists!$S$2:$S$640,1)</f>
        <v>#N/A</v>
      </c>
      <c r="Q4944" s="36" t="e">
        <f ca="1">MATCH(LEFT(OFFSET(Lists!$Q$2,MATCH(E4944,Lists!$R$3:$R$19,0)+1,0),4),Lists!$S$3:$S$640,1)</f>
        <v>#N/A</v>
      </c>
      <c r="R4944" s="36" t="e">
        <f ca="1">LEFT(OFFSET(Lists!$S$2,P4944-1+MATCH(F4944,OFFSET(Lists!$T$3,P4944-1,0,Q4944-P4944+1),0),0),6)</f>
        <v>#N/A</v>
      </c>
      <c r="S4944" s="36" t="e">
        <f ca="1">VLOOKUP(R4944,Lists!B:D,3,FALSE)</f>
        <v>#N/A</v>
      </c>
      <c r="T4944" s="36" t="str">
        <f>IF(F4944&lt;&gt;"",MATCH(R4944,'Maximum minutes'!B:B,0),"")</f>
        <v/>
      </c>
      <c r="U4944" s="36">
        <f ca="1">IF(F4944&lt;&gt;"",COUNTA(OFFSET('Maximum minutes'!$C$1,'Annexe A1 Cours'!T4944,0,1,50)),0)</f>
        <v>0</v>
      </c>
      <c r="V4944" s="37">
        <f ca="1">IFERROR(OFFSET('Maximum minutes'!$C$1,T4944+1,-1+MATCH(G4944,OFFSET('Maximum minutes'!$C$1,T4944-1,0,1,50),0)),0)</f>
        <v>0</v>
      </c>
      <c r="W4944" s="38">
        <f t="shared" ca="1" si="154"/>
        <v>0</v>
      </c>
    </row>
    <row r="4945" spans="1:23" s="36" customFormat="1" ht="18.75">
      <c r="A4945" s="34"/>
      <c r="B4945" s="39"/>
      <c r="C4945" s="39"/>
      <c r="D4945" s="35"/>
      <c r="E4945" s="40"/>
      <c r="F4945" s="39"/>
      <c r="G4945" s="39"/>
      <c r="H4945" s="39"/>
      <c r="I4945" s="34"/>
      <c r="J4945" s="34"/>
      <c r="K4945" s="34"/>
      <c r="L4945" s="34"/>
      <c r="M4945" s="43" t="str">
        <f ca="1">IFERROR(OFFSET('Maximum minutes'!$C$1,T4945,MATCH(IF(G4945&lt;&gt;"",G4945,F4945),OFFSET('Maximum minutes'!$C$1,T4945-1,0,1,U4945+1),0)-1)*IF(OR(ISNUMBER(J4945),J4945="sans examen"),1,0)*IF(W4945&lt;MinDate,1,0),"")</f>
        <v/>
      </c>
      <c r="N4945" s="36">
        <f t="shared" ca="1" si="155"/>
        <v>0</v>
      </c>
      <c r="O4945" s="36" t="e">
        <f ca="1">LEFT(OFFSET(Lists!$Q$2,MATCH(E4945,Lists!$R$3:$R$19,0),0),4)</f>
        <v>#N/A</v>
      </c>
      <c r="P4945" s="36" t="e">
        <f ca="1">MATCH(O4945,Lists!$S$2:$S$640,1)</f>
        <v>#N/A</v>
      </c>
      <c r="Q4945" s="36" t="e">
        <f ca="1">MATCH(LEFT(OFFSET(Lists!$Q$2,MATCH(E4945,Lists!$R$3:$R$19,0)+1,0),4),Lists!$S$3:$S$640,1)</f>
        <v>#N/A</v>
      </c>
      <c r="R4945" s="36" t="e">
        <f ca="1">LEFT(OFFSET(Lists!$S$2,P4945-1+MATCH(F4945,OFFSET(Lists!$T$3,P4945-1,0,Q4945-P4945+1),0),0),6)</f>
        <v>#N/A</v>
      </c>
      <c r="S4945" s="36" t="e">
        <f ca="1">VLOOKUP(R4945,Lists!B:D,3,FALSE)</f>
        <v>#N/A</v>
      </c>
      <c r="T4945" s="36" t="str">
        <f>IF(F4945&lt;&gt;"",MATCH(R4945,'Maximum minutes'!B:B,0),"")</f>
        <v/>
      </c>
      <c r="U4945" s="36">
        <f ca="1">IF(F4945&lt;&gt;"",COUNTA(OFFSET('Maximum minutes'!$C$1,'Annexe A1 Cours'!T4945,0,1,50)),0)</f>
        <v>0</v>
      </c>
      <c r="V4945" s="37">
        <f ca="1">IFERROR(OFFSET('Maximum minutes'!$C$1,T4945+1,-1+MATCH(G4945,OFFSET('Maximum minutes'!$C$1,T4945-1,0,1,50),0)),0)</f>
        <v>0</v>
      </c>
      <c r="W4945" s="38">
        <f t="shared" ca="1" si="154"/>
        <v>0</v>
      </c>
    </row>
    <row r="4946" spans="1:23" s="36" customFormat="1" ht="18.75">
      <c r="A4946" s="34"/>
      <c r="B4946" s="39"/>
      <c r="C4946" s="39"/>
      <c r="D4946" s="35"/>
      <c r="E4946" s="40"/>
      <c r="F4946" s="39"/>
      <c r="G4946" s="39"/>
      <c r="H4946" s="39"/>
      <c r="I4946" s="34"/>
      <c r="J4946" s="34"/>
      <c r="K4946" s="34"/>
      <c r="L4946" s="34"/>
      <c r="M4946" s="43" t="str">
        <f ca="1">IFERROR(OFFSET('Maximum minutes'!$C$1,T4946,MATCH(IF(G4946&lt;&gt;"",G4946,F4946),OFFSET('Maximum minutes'!$C$1,T4946-1,0,1,U4946+1),0)-1)*IF(OR(ISNUMBER(J4946),J4946="sans examen"),1,0)*IF(W4946&lt;MinDate,1,0),"")</f>
        <v/>
      </c>
      <c r="N4946" s="36">
        <f t="shared" ca="1" si="155"/>
        <v>0</v>
      </c>
      <c r="O4946" s="36" t="e">
        <f ca="1">LEFT(OFFSET(Lists!$Q$2,MATCH(E4946,Lists!$R$3:$R$19,0),0),4)</f>
        <v>#N/A</v>
      </c>
      <c r="P4946" s="36" t="e">
        <f ca="1">MATCH(O4946,Lists!$S$2:$S$640,1)</f>
        <v>#N/A</v>
      </c>
      <c r="Q4946" s="36" t="e">
        <f ca="1">MATCH(LEFT(OFFSET(Lists!$Q$2,MATCH(E4946,Lists!$R$3:$R$19,0)+1,0),4),Lists!$S$3:$S$640,1)</f>
        <v>#N/A</v>
      </c>
      <c r="R4946" s="36" t="e">
        <f ca="1">LEFT(OFFSET(Lists!$S$2,P4946-1+MATCH(F4946,OFFSET(Lists!$T$3,P4946-1,0,Q4946-P4946+1),0),0),6)</f>
        <v>#N/A</v>
      </c>
      <c r="S4946" s="36" t="e">
        <f ca="1">VLOOKUP(R4946,Lists!B:D,3,FALSE)</f>
        <v>#N/A</v>
      </c>
      <c r="T4946" s="36" t="str">
        <f>IF(F4946&lt;&gt;"",MATCH(R4946,'Maximum minutes'!B:B,0),"")</f>
        <v/>
      </c>
      <c r="U4946" s="36">
        <f ca="1">IF(F4946&lt;&gt;"",COUNTA(OFFSET('Maximum minutes'!$C$1,'Annexe A1 Cours'!T4946,0,1,50)),0)</f>
        <v>0</v>
      </c>
      <c r="V4946" s="37">
        <f ca="1">IFERROR(OFFSET('Maximum minutes'!$C$1,T4946+1,-1+MATCH(G4946,OFFSET('Maximum minutes'!$C$1,T4946-1,0,1,50),0)),0)</f>
        <v>0</v>
      </c>
      <c r="W4946" s="38">
        <f t="shared" ca="1" si="154"/>
        <v>0</v>
      </c>
    </row>
    <row r="4947" spans="1:23" s="36" customFormat="1" ht="18.75">
      <c r="A4947" s="34"/>
      <c r="B4947" s="39"/>
      <c r="C4947" s="39"/>
      <c r="D4947" s="35"/>
      <c r="E4947" s="40"/>
      <c r="F4947" s="39"/>
      <c r="G4947" s="39"/>
      <c r="H4947" s="39"/>
      <c r="I4947" s="34"/>
      <c r="J4947" s="34"/>
      <c r="K4947" s="34"/>
      <c r="L4947" s="34"/>
      <c r="M4947" s="43" t="str">
        <f ca="1">IFERROR(OFFSET('Maximum minutes'!$C$1,T4947,MATCH(IF(G4947&lt;&gt;"",G4947,F4947),OFFSET('Maximum minutes'!$C$1,T4947-1,0,1,U4947+1),0)-1)*IF(OR(ISNUMBER(J4947),J4947="sans examen"),1,0)*IF(W4947&lt;MinDate,1,0),"")</f>
        <v/>
      </c>
      <c r="N4947" s="36">
        <f t="shared" ca="1" si="155"/>
        <v>0</v>
      </c>
      <c r="O4947" s="36" t="e">
        <f ca="1">LEFT(OFFSET(Lists!$Q$2,MATCH(E4947,Lists!$R$3:$R$19,0),0),4)</f>
        <v>#N/A</v>
      </c>
      <c r="P4947" s="36" t="e">
        <f ca="1">MATCH(O4947,Lists!$S$2:$S$640,1)</f>
        <v>#N/A</v>
      </c>
      <c r="Q4947" s="36" t="e">
        <f ca="1">MATCH(LEFT(OFFSET(Lists!$Q$2,MATCH(E4947,Lists!$R$3:$R$19,0)+1,0),4),Lists!$S$3:$S$640,1)</f>
        <v>#N/A</v>
      </c>
      <c r="R4947" s="36" t="e">
        <f ca="1">LEFT(OFFSET(Lists!$S$2,P4947-1+MATCH(F4947,OFFSET(Lists!$T$3,P4947-1,0,Q4947-P4947+1),0),0),6)</f>
        <v>#N/A</v>
      </c>
      <c r="S4947" s="36" t="e">
        <f ca="1">VLOOKUP(R4947,Lists!B:D,3,FALSE)</f>
        <v>#N/A</v>
      </c>
      <c r="T4947" s="36" t="str">
        <f>IF(F4947&lt;&gt;"",MATCH(R4947,'Maximum minutes'!B:B,0),"")</f>
        <v/>
      </c>
      <c r="U4947" s="36">
        <f ca="1">IF(F4947&lt;&gt;"",COUNTA(OFFSET('Maximum minutes'!$C$1,'Annexe A1 Cours'!T4947,0,1,50)),0)</f>
        <v>0</v>
      </c>
      <c r="V4947" s="37">
        <f ca="1">IFERROR(OFFSET('Maximum minutes'!$C$1,T4947+1,-1+MATCH(G4947,OFFSET('Maximum minutes'!$C$1,T4947-1,0,1,50),0)),0)</f>
        <v>0</v>
      </c>
      <c r="W4947" s="38">
        <f t="shared" ca="1" si="154"/>
        <v>0</v>
      </c>
    </row>
    <row r="4948" spans="1:23" s="36" customFormat="1" ht="18.75">
      <c r="A4948" s="34"/>
      <c r="B4948" s="39"/>
      <c r="C4948" s="39"/>
      <c r="D4948" s="35"/>
      <c r="E4948" s="40"/>
      <c r="F4948" s="39"/>
      <c r="G4948" s="39"/>
      <c r="H4948" s="39"/>
      <c r="I4948" s="34"/>
      <c r="J4948" s="34"/>
      <c r="K4948" s="34"/>
      <c r="L4948" s="34"/>
      <c r="M4948" s="43" t="str">
        <f ca="1">IFERROR(OFFSET('Maximum minutes'!$C$1,T4948,MATCH(IF(G4948&lt;&gt;"",G4948,F4948),OFFSET('Maximum minutes'!$C$1,T4948-1,0,1,U4948+1),0)-1)*IF(OR(ISNUMBER(J4948),J4948="sans examen"),1,0)*IF(W4948&lt;MinDate,1,0),"")</f>
        <v/>
      </c>
      <c r="N4948" s="36">
        <f t="shared" ca="1" si="155"/>
        <v>0</v>
      </c>
      <c r="O4948" s="36" t="e">
        <f ca="1">LEFT(OFFSET(Lists!$Q$2,MATCH(E4948,Lists!$R$3:$R$19,0),0),4)</f>
        <v>#N/A</v>
      </c>
      <c r="P4948" s="36" t="e">
        <f ca="1">MATCH(O4948,Lists!$S$2:$S$640,1)</f>
        <v>#N/A</v>
      </c>
      <c r="Q4948" s="36" t="e">
        <f ca="1">MATCH(LEFT(OFFSET(Lists!$Q$2,MATCH(E4948,Lists!$R$3:$R$19,0)+1,0),4),Lists!$S$3:$S$640,1)</f>
        <v>#N/A</v>
      </c>
      <c r="R4948" s="36" t="e">
        <f ca="1">LEFT(OFFSET(Lists!$S$2,P4948-1+MATCH(F4948,OFFSET(Lists!$T$3,P4948-1,0,Q4948-P4948+1),0),0),6)</f>
        <v>#N/A</v>
      </c>
      <c r="S4948" s="36" t="e">
        <f ca="1">VLOOKUP(R4948,Lists!B:D,3,FALSE)</f>
        <v>#N/A</v>
      </c>
      <c r="T4948" s="36" t="str">
        <f>IF(F4948&lt;&gt;"",MATCH(R4948,'Maximum minutes'!B:B,0),"")</f>
        <v/>
      </c>
      <c r="U4948" s="36">
        <f ca="1">IF(F4948&lt;&gt;"",COUNTA(OFFSET('Maximum minutes'!$C$1,'Annexe A1 Cours'!T4948,0,1,50)),0)</f>
        <v>0</v>
      </c>
      <c r="V4948" s="37">
        <f ca="1">IFERROR(OFFSET('Maximum minutes'!$C$1,T4948+1,-1+MATCH(G4948,OFFSET('Maximum minutes'!$C$1,T4948-1,0,1,50),0)),0)</f>
        <v>0</v>
      </c>
      <c r="W4948" s="38">
        <f t="shared" ca="1" si="154"/>
        <v>0</v>
      </c>
    </row>
    <row r="4949" spans="1:23" s="36" customFormat="1" ht="18.75">
      <c r="A4949" s="34"/>
      <c r="B4949" s="39"/>
      <c r="C4949" s="39"/>
      <c r="D4949" s="35"/>
      <c r="E4949" s="40"/>
      <c r="F4949" s="39"/>
      <c r="G4949" s="39"/>
      <c r="H4949" s="39"/>
      <c r="I4949" s="34"/>
      <c r="J4949" s="34"/>
      <c r="K4949" s="34"/>
      <c r="L4949" s="34"/>
      <c r="M4949" s="43" t="str">
        <f ca="1">IFERROR(OFFSET('Maximum minutes'!$C$1,T4949,MATCH(IF(G4949&lt;&gt;"",G4949,F4949),OFFSET('Maximum minutes'!$C$1,T4949-1,0,1,U4949+1),0)-1)*IF(OR(ISNUMBER(J4949),J4949="sans examen"),1,0)*IF(W4949&lt;MinDate,1,0),"")</f>
        <v/>
      </c>
      <c r="N4949" s="36">
        <f t="shared" ca="1" si="155"/>
        <v>0</v>
      </c>
      <c r="O4949" s="36" t="e">
        <f ca="1">LEFT(OFFSET(Lists!$Q$2,MATCH(E4949,Lists!$R$3:$R$19,0),0),4)</f>
        <v>#N/A</v>
      </c>
      <c r="P4949" s="36" t="e">
        <f ca="1">MATCH(O4949,Lists!$S$2:$S$640,1)</f>
        <v>#N/A</v>
      </c>
      <c r="Q4949" s="36" t="e">
        <f ca="1">MATCH(LEFT(OFFSET(Lists!$Q$2,MATCH(E4949,Lists!$R$3:$R$19,0)+1,0),4),Lists!$S$3:$S$640,1)</f>
        <v>#N/A</v>
      </c>
      <c r="R4949" s="36" t="e">
        <f ca="1">LEFT(OFFSET(Lists!$S$2,P4949-1+MATCH(F4949,OFFSET(Lists!$T$3,P4949-1,0,Q4949-P4949+1),0),0),6)</f>
        <v>#N/A</v>
      </c>
      <c r="S4949" s="36" t="e">
        <f ca="1">VLOOKUP(R4949,Lists!B:D,3,FALSE)</f>
        <v>#N/A</v>
      </c>
      <c r="T4949" s="36" t="str">
        <f>IF(F4949&lt;&gt;"",MATCH(R4949,'Maximum minutes'!B:B,0),"")</f>
        <v/>
      </c>
      <c r="U4949" s="36">
        <f ca="1">IF(F4949&lt;&gt;"",COUNTA(OFFSET('Maximum minutes'!$C$1,'Annexe A1 Cours'!T4949,0,1,50)),0)</f>
        <v>0</v>
      </c>
      <c r="V4949" s="37">
        <f ca="1">IFERROR(OFFSET('Maximum minutes'!$C$1,T4949+1,-1+MATCH(G4949,OFFSET('Maximum minutes'!$C$1,T4949-1,0,1,50),0)),0)</f>
        <v>0</v>
      </c>
      <c r="W4949" s="38">
        <f t="shared" ca="1" si="154"/>
        <v>0</v>
      </c>
    </row>
    <row r="4950" spans="1:23" s="36" customFormat="1" ht="18.75">
      <c r="A4950" s="34"/>
      <c r="B4950" s="39"/>
      <c r="C4950" s="39"/>
      <c r="D4950" s="35"/>
      <c r="E4950" s="40"/>
      <c r="F4950" s="39"/>
      <c r="G4950" s="39"/>
      <c r="H4950" s="39"/>
      <c r="I4950" s="34"/>
      <c r="J4950" s="34"/>
      <c r="K4950" s="34"/>
      <c r="L4950" s="34"/>
      <c r="M4950" s="43" t="str">
        <f ca="1">IFERROR(OFFSET('Maximum minutes'!$C$1,T4950,MATCH(IF(G4950&lt;&gt;"",G4950,F4950),OFFSET('Maximum minutes'!$C$1,T4950-1,0,1,U4950+1),0)-1)*IF(OR(ISNUMBER(J4950),J4950="sans examen"),1,0)*IF(W4950&lt;MinDate,1,0),"")</f>
        <v/>
      </c>
      <c r="N4950" s="36">
        <f t="shared" ca="1" si="155"/>
        <v>0</v>
      </c>
      <c r="O4950" s="36" t="e">
        <f ca="1">LEFT(OFFSET(Lists!$Q$2,MATCH(E4950,Lists!$R$3:$R$19,0),0),4)</f>
        <v>#N/A</v>
      </c>
      <c r="P4950" s="36" t="e">
        <f ca="1">MATCH(O4950,Lists!$S$2:$S$640,1)</f>
        <v>#N/A</v>
      </c>
      <c r="Q4950" s="36" t="e">
        <f ca="1">MATCH(LEFT(OFFSET(Lists!$Q$2,MATCH(E4950,Lists!$R$3:$R$19,0)+1,0),4),Lists!$S$3:$S$640,1)</f>
        <v>#N/A</v>
      </c>
      <c r="R4950" s="36" t="e">
        <f ca="1">LEFT(OFFSET(Lists!$S$2,P4950-1+MATCH(F4950,OFFSET(Lists!$T$3,P4950-1,0,Q4950-P4950+1),0),0),6)</f>
        <v>#N/A</v>
      </c>
      <c r="S4950" s="36" t="e">
        <f ca="1">VLOOKUP(R4950,Lists!B:D,3,FALSE)</f>
        <v>#N/A</v>
      </c>
      <c r="T4950" s="36" t="str">
        <f>IF(F4950&lt;&gt;"",MATCH(R4950,'Maximum minutes'!B:B,0),"")</f>
        <v/>
      </c>
      <c r="U4950" s="36">
        <f ca="1">IF(F4950&lt;&gt;"",COUNTA(OFFSET('Maximum minutes'!$C$1,'Annexe A1 Cours'!T4950,0,1,50)),0)</f>
        <v>0</v>
      </c>
      <c r="V4950" s="37">
        <f ca="1">IFERROR(OFFSET('Maximum minutes'!$C$1,T4950+1,-1+MATCH(G4950,OFFSET('Maximum minutes'!$C$1,T4950-1,0,1,50),0)),0)</f>
        <v>0</v>
      </c>
      <c r="W4950" s="38">
        <f t="shared" ca="1" si="154"/>
        <v>0</v>
      </c>
    </row>
    <row r="4951" spans="1:23" s="36" customFormat="1" ht="18.75">
      <c r="A4951" s="34"/>
      <c r="B4951" s="39"/>
      <c r="C4951" s="39"/>
      <c r="D4951" s="35"/>
      <c r="E4951" s="40"/>
      <c r="F4951" s="39"/>
      <c r="G4951" s="39"/>
      <c r="H4951" s="39"/>
      <c r="I4951" s="34"/>
      <c r="J4951" s="34"/>
      <c r="K4951" s="34"/>
      <c r="L4951" s="34"/>
      <c r="M4951" s="43" t="str">
        <f ca="1">IFERROR(OFFSET('Maximum minutes'!$C$1,T4951,MATCH(IF(G4951&lt;&gt;"",G4951,F4951),OFFSET('Maximum minutes'!$C$1,T4951-1,0,1,U4951+1),0)-1)*IF(OR(ISNUMBER(J4951),J4951="sans examen"),1,0)*IF(W4951&lt;MinDate,1,0),"")</f>
        <v/>
      </c>
      <c r="N4951" s="36">
        <f t="shared" ca="1" si="155"/>
        <v>0</v>
      </c>
      <c r="O4951" s="36" t="e">
        <f ca="1">LEFT(OFFSET(Lists!$Q$2,MATCH(E4951,Lists!$R$3:$R$19,0),0),4)</f>
        <v>#N/A</v>
      </c>
      <c r="P4951" s="36" t="e">
        <f ca="1">MATCH(O4951,Lists!$S$2:$S$640,1)</f>
        <v>#N/A</v>
      </c>
      <c r="Q4951" s="36" t="e">
        <f ca="1">MATCH(LEFT(OFFSET(Lists!$Q$2,MATCH(E4951,Lists!$R$3:$R$19,0)+1,0),4),Lists!$S$3:$S$640,1)</f>
        <v>#N/A</v>
      </c>
      <c r="R4951" s="36" t="e">
        <f ca="1">LEFT(OFFSET(Lists!$S$2,P4951-1+MATCH(F4951,OFFSET(Lists!$T$3,P4951-1,0,Q4951-P4951+1),0),0),6)</f>
        <v>#N/A</v>
      </c>
      <c r="S4951" s="36" t="e">
        <f ca="1">VLOOKUP(R4951,Lists!B:D,3,FALSE)</f>
        <v>#N/A</v>
      </c>
      <c r="T4951" s="36" t="str">
        <f>IF(F4951&lt;&gt;"",MATCH(R4951,'Maximum minutes'!B:B,0),"")</f>
        <v/>
      </c>
      <c r="U4951" s="36">
        <f ca="1">IF(F4951&lt;&gt;"",COUNTA(OFFSET('Maximum minutes'!$C$1,'Annexe A1 Cours'!T4951,0,1,50)),0)</f>
        <v>0</v>
      </c>
      <c r="V4951" s="37">
        <f ca="1">IFERROR(OFFSET('Maximum minutes'!$C$1,T4951+1,-1+MATCH(G4951,OFFSET('Maximum minutes'!$C$1,T4951-1,0,1,50),0)),0)</f>
        <v>0</v>
      </c>
      <c r="W4951" s="38">
        <f t="shared" ca="1" si="154"/>
        <v>0</v>
      </c>
    </row>
    <row r="4952" spans="1:23" s="36" customFormat="1" ht="18.75">
      <c r="A4952" s="34"/>
      <c r="B4952" s="39"/>
      <c r="C4952" s="39"/>
      <c r="D4952" s="35"/>
      <c r="E4952" s="40"/>
      <c r="F4952" s="39"/>
      <c r="G4952" s="39"/>
      <c r="H4952" s="39"/>
      <c r="I4952" s="34"/>
      <c r="J4952" s="34"/>
      <c r="K4952" s="34"/>
      <c r="L4952" s="34"/>
      <c r="M4952" s="43" t="str">
        <f ca="1">IFERROR(OFFSET('Maximum minutes'!$C$1,T4952,MATCH(IF(G4952&lt;&gt;"",G4952,F4952),OFFSET('Maximum minutes'!$C$1,T4952-1,0,1,U4952+1),0)-1)*IF(OR(ISNUMBER(J4952),J4952="sans examen"),1,0)*IF(W4952&lt;MinDate,1,0),"")</f>
        <v/>
      </c>
      <c r="N4952" s="36">
        <f t="shared" ca="1" si="155"/>
        <v>0</v>
      </c>
      <c r="O4952" s="36" t="e">
        <f ca="1">LEFT(OFFSET(Lists!$Q$2,MATCH(E4952,Lists!$R$3:$R$19,0),0),4)</f>
        <v>#N/A</v>
      </c>
      <c r="P4952" s="36" t="e">
        <f ca="1">MATCH(O4952,Lists!$S$2:$S$640,1)</f>
        <v>#N/A</v>
      </c>
      <c r="Q4952" s="36" t="e">
        <f ca="1">MATCH(LEFT(OFFSET(Lists!$Q$2,MATCH(E4952,Lists!$R$3:$R$19,0)+1,0),4),Lists!$S$3:$S$640,1)</f>
        <v>#N/A</v>
      </c>
      <c r="R4952" s="36" t="e">
        <f ca="1">LEFT(OFFSET(Lists!$S$2,P4952-1+MATCH(F4952,OFFSET(Lists!$T$3,P4952-1,0,Q4952-P4952+1),0),0),6)</f>
        <v>#N/A</v>
      </c>
      <c r="S4952" s="36" t="e">
        <f ca="1">VLOOKUP(R4952,Lists!B:D,3,FALSE)</f>
        <v>#N/A</v>
      </c>
      <c r="T4952" s="36" t="str">
        <f>IF(F4952&lt;&gt;"",MATCH(R4952,'Maximum minutes'!B:B,0),"")</f>
        <v/>
      </c>
      <c r="U4952" s="36">
        <f ca="1">IF(F4952&lt;&gt;"",COUNTA(OFFSET('Maximum minutes'!$C$1,'Annexe A1 Cours'!T4952,0,1,50)),0)</f>
        <v>0</v>
      </c>
      <c r="V4952" s="37">
        <f ca="1">IFERROR(OFFSET('Maximum minutes'!$C$1,T4952+1,-1+MATCH(G4952,OFFSET('Maximum minutes'!$C$1,T4952-1,0,1,50),0)),0)</f>
        <v>0</v>
      </c>
      <c r="W4952" s="38">
        <f t="shared" ca="1" si="154"/>
        <v>0</v>
      </c>
    </row>
    <row r="4953" spans="1:23" s="36" customFormat="1" ht="18.75">
      <c r="A4953" s="34"/>
      <c r="B4953" s="39"/>
      <c r="C4953" s="39"/>
      <c r="D4953" s="35"/>
      <c r="E4953" s="40"/>
      <c r="F4953" s="39"/>
      <c r="G4953" s="39"/>
      <c r="H4953" s="39"/>
      <c r="I4953" s="34"/>
      <c r="J4953" s="34"/>
      <c r="K4953" s="34"/>
      <c r="L4953" s="34"/>
      <c r="M4953" s="43" t="str">
        <f ca="1">IFERROR(OFFSET('Maximum minutes'!$C$1,T4953,MATCH(IF(G4953&lt;&gt;"",G4953,F4953),OFFSET('Maximum minutes'!$C$1,T4953-1,0,1,U4953+1),0)-1)*IF(OR(ISNUMBER(J4953),J4953="sans examen"),1,0)*IF(W4953&lt;MinDate,1,0),"")</f>
        <v/>
      </c>
      <c r="N4953" s="36">
        <f t="shared" ca="1" si="155"/>
        <v>0</v>
      </c>
      <c r="O4953" s="36" t="e">
        <f ca="1">LEFT(OFFSET(Lists!$Q$2,MATCH(E4953,Lists!$R$3:$R$19,0),0),4)</f>
        <v>#N/A</v>
      </c>
      <c r="P4953" s="36" t="e">
        <f ca="1">MATCH(O4953,Lists!$S$2:$S$640,1)</f>
        <v>#N/A</v>
      </c>
      <c r="Q4953" s="36" t="e">
        <f ca="1">MATCH(LEFT(OFFSET(Lists!$Q$2,MATCH(E4953,Lists!$R$3:$R$19,0)+1,0),4),Lists!$S$3:$S$640,1)</f>
        <v>#N/A</v>
      </c>
      <c r="R4953" s="36" t="e">
        <f ca="1">LEFT(OFFSET(Lists!$S$2,P4953-1+MATCH(F4953,OFFSET(Lists!$T$3,P4953-1,0,Q4953-P4953+1),0),0),6)</f>
        <v>#N/A</v>
      </c>
      <c r="S4953" s="36" t="e">
        <f ca="1">VLOOKUP(R4953,Lists!B:D,3,FALSE)</f>
        <v>#N/A</v>
      </c>
      <c r="T4953" s="36" t="str">
        <f>IF(F4953&lt;&gt;"",MATCH(R4953,'Maximum minutes'!B:B,0),"")</f>
        <v/>
      </c>
      <c r="U4953" s="36">
        <f ca="1">IF(F4953&lt;&gt;"",COUNTA(OFFSET('Maximum minutes'!$C$1,'Annexe A1 Cours'!T4953,0,1,50)),0)</f>
        <v>0</v>
      </c>
      <c r="V4953" s="37">
        <f ca="1">IFERROR(OFFSET('Maximum minutes'!$C$1,T4953+1,-1+MATCH(G4953,OFFSET('Maximum minutes'!$C$1,T4953-1,0,1,50),0)),0)</f>
        <v>0</v>
      </c>
      <c r="W4953" s="38">
        <f t="shared" ca="1" si="154"/>
        <v>0</v>
      </c>
    </row>
    <row r="4954" spans="1:23" s="36" customFormat="1" ht="18.75">
      <c r="A4954" s="34"/>
      <c r="B4954" s="39"/>
      <c r="C4954" s="39"/>
      <c r="D4954" s="35"/>
      <c r="E4954" s="40"/>
      <c r="F4954" s="39"/>
      <c r="G4954" s="39"/>
      <c r="H4954" s="39"/>
      <c r="I4954" s="34"/>
      <c r="J4954" s="34"/>
      <c r="K4954" s="34"/>
      <c r="L4954" s="34"/>
      <c r="M4954" s="43" t="str">
        <f ca="1">IFERROR(OFFSET('Maximum minutes'!$C$1,T4954,MATCH(IF(G4954&lt;&gt;"",G4954,F4954),OFFSET('Maximum minutes'!$C$1,T4954-1,0,1,U4954+1),0)-1)*IF(OR(ISNUMBER(J4954),J4954="sans examen"),1,0)*IF(W4954&lt;MinDate,1,0),"")</f>
        <v/>
      </c>
      <c r="N4954" s="36">
        <f t="shared" ca="1" si="155"/>
        <v>0</v>
      </c>
      <c r="O4954" s="36" t="e">
        <f ca="1">LEFT(OFFSET(Lists!$Q$2,MATCH(E4954,Lists!$R$3:$R$19,0),0),4)</f>
        <v>#N/A</v>
      </c>
      <c r="P4954" s="36" t="e">
        <f ca="1">MATCH(O4954,Lists!$S$2:$S$640,1)</f>
        <v>#N/A</v>
      </c>
      <c r="Q4954" s="36" t="e">
        <f ca="1">MATCH(LEFT(OFFSET(Lists!$Q$2,MATCH(E4954,Lists!$R$3:$R$19,0)+1,0),4),Lists!$S$3:$S$640,1)</f>
        <v>#N/A</v>
      </c>
      <c r="R4954" s="36" t="e">
        <f ca="1">LEFT(OFFSET(Lists!$S$2,P4954-1+MATCH(F4954,OFFSET(Lists!$T$3,P4954-1,0,Q4954-P4954+1),0),0),6)</f>
        <v>#N/A</v>
      </c>
      <c r="S4954" s="36" t="e">
        <f ca="1">VLOOKUP(R4954,Lists!B:D,3,FALSE)</f>
        <v>#N/A</v>
      </c>
      <c r="T4954" s="36" t="str">
        <f>IF(F4954&lt;&gt;"",MATCH(R4954,'Maximum minutes'!B:B,0),"")</f>
        <v/>
      </c>
      <c r="U4954" s="36">
        <f ca="1">IF(F4954&lt;&gt;"",COUNTA(OFFSET('Maximum minutes'!$C$1,'Annexe A1 Cours'!T4954,0,1,50)),0)</f>
        <v>0</v>
      </c>
      <c r="V4954" s="37">
        <f ca="1">IFERROR(OFFSET('Maximum minutes'!$C$1,T4954+1,-1+MATCH(G4954,OFFSET('Maximum minutes'!$C$1,T4954-1,0,1,50),0)),0)</f>
        <v>0</v>
      </c>
      <c r="W4954" s="38">
        <f t="shared" ca="1" si="154"/>
        <v>0</v>
      </c>
    </row>
    <row r="4955" spans="1:23" s="36" customFormat="1" ht="18.75">
      <c r="A4955" s="34"/>
      <c r="B4955" s="39"/>
      <c r="C4955" s="39"/>
      <c r="D4955" s="35"/>
      <c r="E4955" s="40"/>
      <c r="F4955" s="39"/>
      <c r="G4955" s="39"/>
      <c r="H4955" s="39"/>
      <c r="I4955" s="34"/>
      <c r="J4955" s="34"/>
      <c r="K4955" s="34"/>
      <c r="L4955" s="34"/>
      <c r="M4955" s="43" t="str">
        <f ca="1">IFERROR(OFFSET('Maximum minutes'!$C$1,T4955,MATCH(IF(G4955&lt;&gt;"",G4955,F4955),OFFSET('Maximum minutes'!$C$1,T4955-1,0,1,U4955+1),0)-1)*IF(OR(ISNUMBER(J4955),J4955="sans examen"),1,0)*IF(W4955&lt;MinDate,1,0),"")</f>
        <v/>
      </c>
      <c r="N4955" s="36">
        <f t="shared" ca="1" si="155"/>
        <v>0</v>
      </c>
      <c r="O4955" s="36" t="e">
        <f ca="1">LEFT(OFFSET(Lists!$Q$2,MATCH(E4955,Lists!$R$3:$R$19,0),0),4)</f>
        <v>#N/A</v>
      </c>
      <c r="P4955" s="36" t="e">
        <f ca="1">MATCH(O4955,Lists!$S$2:$S$640,1)</f>
        <v>#N/A</v>
      </c>
      <c r="Q4955" s="36" t="e">
        <f ca="1">MATCH(LEFT(OFFSET(Lists!$Q$2,MATCH(E4955,Lists!$R$3:$R$19,0)+1,0),4),Lists!$S$3:$S$640,1)</f>
        <v>#N/A</v>
      </c>
      <c r="R4955" s="36" t="e">
        <f ca="1">LEFT(OFFSET(Lists!$S$2,P4955-1+MATCH(F4955,OFFSET(Lists!$T$3,P4955-1,0,Q4955-P4955+1),0),0),6)</f>
        <v>#N/A</v>
      </c>
      <c r="S4955" s="36" t="e">
        <f ca="1">VLOOKUP(R4955,Lists!B:D,3,FALSE)</f>
        <v>#N/A</v>
      </c>
      <c r="T4955" s="36" t="str">
        <f>IF(F4955&lt;&gt;"",MATCH(R4955,'Maximum minutes'!B:B,0),"")</f>
        <v/>
      </c>
      <c r="U4955" s="36">
        <f ca="1">IF(F4955&lt;&gt;"",COUNTA(OFFSET('Maximum minutes'!$C$1,'Annexe A1 Cours'!T4955,0,1,50)),0)</f>
        <v>0</v>
      </c>
      <c r="V4955" s="37">
        <f ca="1">IFERROR(OFFSET('Maximum minutes'!$C$1,T4955+1,-1+MATCH(G4955,OFFSET('Maximum minutes'!$C$1,T4955-1,0,1,50),0)),0)</f>
        <v>0</v>
      </c>
      <c r="W4955" s="38">
        <f t="shared" ca="1" si="154"/>
        <v>0</v>
      </c>
    </row>
    <row r="4956" spans="1:23" s="36" customFormat="1" ht="18.75">
      <c r="A4956" s="34"/>
      <c r="B4956" s="39"/>
      <c r="C4956" s="39"/>
      <c r="D4956" s="35"/>
      <c r="E4956" s="40"/>
      <c r="F4956" s="39"/>
      <c r="G4956" s="39"/>
      <c r="H4956" s="39"/>
      <c r="I4956" s="34"/>
      <c r="J4956" s="34"/>
      <c r="K4956" s="34"/>
      <c r="L4956" s="34"/>
      <c r="M4956" s="43" t="str">
        <f ca="1">IFERROR(OFFSET('Maximum minutes'!$C$1,T4956,MATCH(IF(G4956&lt;&gt;"",G4956,F4956),OFFSET('Maximum minutes'!$C$1,T4956-1,0,1,U4956+1),0)-1)*IF(OR(ISNUMBER(J4956),J4956="sans examen"),1,0)*IF(W4956&lt;MinDate,1,0),"")</f>
        <v/>
      </c>
      <c r="N4956" s="36">
        <f t="shared" ca="1" si="155"/>
        <v>0</v>
      </c>
      <c r="O4956" s="36" t="e">
        <f ca="1">LEFT(OFFSET(Lists!$Q$2,MATCH(E4956,Lists!$R$3:$R$19,0),0),4)</f>
        <v>#N/A</v>
      </c>
      <c r="P4956" s="36" t="e">
        <f ca="1">MATCH(O4956,Lists!$S$2:$S$640,1)</f>
        <v>#N/A</v>
      </c>
      <c r="Q4956" s="36" t="e">
        <f ca="1">MATCH(LEFT(OFFSET(Lists!$Q$2,MATCH(E4956,Lists!$R$3:$R$19,0)+1,0),4),Lists!$S$3:$S$640,1)</f>
        <v>#N/A</v>
      </c>
      <c r="R4956" s="36" t="e">
        <f ca="1">LEFT(OFFSET(Lists!$S$2,P4956-1+MATCH(F4956,OFFSET(Lists!$T$3,P4956-1,0,Q4956-P4956+1),0),0),6)</f>
        <v>#N/A</v>
      </c>
      <c r="S4956" s="36" t="e">
        <f ca="1">VLOOKUP(R4956,Lists!B:D,3,FALSE)</f>
        <v>#N/A</v>
      </c>
      <c r="T4956" s="36" t="str">
        <f>IF(F4956&lt;&gt;"",MATCH(R4956,'Maximum minutes'!B:B,0),"")</f>
        <v/>
      </c>
      <c r="U4956" s="36">
        <f ca="1">IF(F4956&lt;&gt;"",COUNTA(OFFSET('Maximum minutes'!$C$1,'Annexe A1 Cours'!T4956,0,1,50)),0)</f>
        <v>0</v>
      </c>
      <c r="V4956" s="37">
        <f ca="1">IFERROR(OFFSET('Maximum minutes'!$C$1,T4956+1,-1+MATCH(G4956,OFFSET('Maximum minutes'!$C$1,T4956-1,0,1,50),0)),0)</f>
        <v>0</v>
      </c>
      <c r="W4956" s="38">
        <f t="shared" ca="1" si="154"/>
        <v>0</v>
      </c>
    </row>
    <row r="4957" spans="1:23" s="36" customFormat="1" ht="18.75">
      <c r="A4957" s="34"/>
      <c r="B4957" s="39"/>
      <c r="C4957" s="39"/>
      <c r="D4957" s="35"/>
      <c r="E4957" s="40"/>
      <c r="F4957" s="39"/>
      <c r="G4957" s="39"/>
      <c r="H4957" s="39"/>
      <c r="I4957" s="34"/>
      <c r="J4957" s="34"/>
      <c r="K4957" s="34"/>
      <c r="L4957" s="34"/>
      <c r="M4957" s="43" t="str">
        <f ca="1">IFERROR(OFFSET('Maximum minutes'!$C$1,T4957,MATCH(IF(G4957&lt;&gt;"",G4957,F4957),OFFSET('Maximum minutes'!$C$1,T4957-1,0,1,U4957+1),0)-1)*IF(OR(ISNUMBER(J4957),J4957="sans examen"),1,0)*IF(W4957&lt;MinDate,1,0),"")</f>
        <v/>
      </c>
      <c r="N4957" s="36">
        <f t="shared" ca="1" si="155"/>
        <v>0</v>
      </c>
      <c r="O4957" s="36" t="e">
        <f ca="1">LEFT(OFFSET(Lists!$Q$2,MATCH(E4957,Lists!$R$3:$R$19,0),0),4)</f>
        <v>#N/A</v>
      </c>
      <c r="P4957" s="36" t="e">
        <f ca="1">MATCH(O4957,Lists!$S$2:$S$640,1)</f>
        <v>#N/A</v>
      </c>
      <c r="Q4957" s="36" t="e">
        <f ca="1">MATCH(LEFT(OFFSET(Lists!$Q$2,MATCH(E4957,Lists!$R$3:$R$19,0)+1,0),4),Lists!$S$3:$S$640,1)</f>
        <v>#N/A</v>
      </c>
      <c r="R4957" s="36" t="e">
        <f ca="1">LEFT(OFFSET(Lists!$S$2,P4957-1+MATCH(F4957,OFFSET(Lists!$T$3,P4957-1,0,Q4957-P4957+1),0),0),6)</f>
        <v>#N/A</v>
      </c>
      <c r="S4957" s="36" t="e">
        <f ca="1">VLOOKUP(R4957,Lists!B:D,3,FALSE)</f>
        <v>#N/A</v>
      </c>
      <c r="T4957" s="36" t="str">
        <f>IF(F4957&lt;&gt;"",MATCH(R4957,'Maximum minutes'!B:B,0),"")</f>
        <v/>
      </c>
      <c r="U4957" s="36">
        <f ca="1">IF(F4957&lt;&gt;"",COUNTA(OFFSET('Maximum minutes'!$C$1,'Annexe A1 Cours'!T4957,0,1,50)),0)</f>
        <v>0</v>
      </c>
      <c r="V4957" s="37">
        <f ca="1">IFERROR(OFFSET('Maximum minutes'!$C$1,T4957+1,-1+MATCH(G4957,OFFSET('Maximum minutes'!$C$1,T4957-1,0,1,50),0)),0)</f>
        <v>0</v>
      </c>
      <c r="W4957" s="38">
        <f t="shared" ca="1" si="154"/>
        <v>0</v>
      </c>
    </row>
    <row r="4958" spans="1:23" s="36" customFormat="1" ht="18.75">
      <c r="A4958" s="34"/>
      <c r="B4958" s="39"/>
      <c r="C4958" s="39"/>
      <c r="D4958" s="35"/>
      <c r="E4958" s="40"/>
      <c r="F4958" s="39"/>
      <c r="G4958" s="39"/>
      <c r="H4958" s="39"/>
      <c r="I4958" s="34"/>
      <c r="J4958" s="34"/>
      <c r="K4958" s="34"/>
      <c r="L4958" s="34"/>
      <c r="M4958" s="43" t="str">
        <f ca="1">IFERROR(OFFSET('Maximum minutes'!$C$1,T4958,MATCH(IF(G4958&lt;&gt;"",G4958,F4958),OFFSET('Maximum minutes'!$C$1,T4958-1,0,1,U4958+1),0)-1)*IF(OR(ISNUMBER(J4958),J4958="sans examen"),1,0)*IF(W4958&lt;MinDate,1,0),"")</f>
        <v/>
      </c>
      <c r="N4958" s="36">
        <f t="shared" ca="1" si="155"/>
        <v>0</v>
      </c>
      <c r="O4958" s="36" t="e">
        <f ca="1">LEFT(OFFSET(Lists!$Q$2,MATCH(E4958,Lists!$R$3:$R$19,0),0),4)</f>
        <v>#N/A</v>
      </c>
      <c r="P4958" s="36" t="e">
        <f ca="1">MATCH(O4958,Lists!$S$2:$S$640,1)</f>
        <v>#N/A</v>
      </c>
      <c r="Q4958" s="36" t="e">
        <f ca="1">MATCH(LEFT(OFFSET(Lists!$Q$2,MATCH(E4958,Lists!$R$3:$R$19,0)+1,0),4),Lists!$S$3:$S$640,1)</f>
        <v>#N/A</v>
      </c>
      <c r="R4958" s="36" t="e">
        <f ca="1">LEFT(OFFSET(Lists!$S$2,P4958-1+MATCH(F4958,OFFSET(Lists!$T$3,P4958-1,0,Q4958-P4958+1),0),0),6)</f>
        <v>#N/A</v>
      </c>
      <c r="S4958" s="36" t="e">
        <f ca="1">VLOOKUP(R4958,Lists!B:D,3,FALSE)</f>
        <v>#N/A</v>
      </c>
      <c r="T4958" s="36" t="str">
        <f>IF(F4958&lt;&gt;"",MATCH(R4958,'Maximum minutes'!B:B,0),"")</f>
        <v/>
      </c>
      <c r="U4958" s="36">
        <f ca="1">IF(F4958&lt;&gt;"",COUNTA(OFFSET('Maximum minutes'!$C$1,'Annexe A1 Cours'!T4958,0,1,50)),0)</f>
        <v>0</v>
      </c>
      <c r="V4958" s="37">
        <f ca="1">IFERROR(OFFSET('Maximum minutes'!$C$1,T4958+1,-1+MATCH(G4958,OFFSET('Maximum minutes'!$C$1,T4958-1,0,1,50),0)),0)</f>
        <v>0</v>
      </c>
      <c r="W4958" s="38">
        <f t="shared" ca="1" si="154"/>
        <v>0</v>
      </c>
    </row>
    <row r="4959" spans="1:23" s="36" customFormat="1" ht="18.75">
      <c r="A4959" s="34"/>
      <c r="B4959" s="39"/>
      <c r="C4959" s="39"/>
      <c r="D4959" s="35"/>
      <c r="E4959" s="40"/>
      <c r="F4959" s="39"/>
      <c r="G4959" s="39"/>
      <c r="H4959" s="39"/>
      <c r="I4959" s="34"/>
      <c r="J4959" s="34"/>
      <c r="K4959" s="34"/>
      <c r="L4959" s="34"/>
      <c r="M4959" s="43" t="str">
        <f ca="1">IFERROR(OFFSET('Maximum minutes'!$C$1,T4959,MATCH(IF(G4959&lt;&gt;"",G4959,F4959),OFFSET('Maximum minutes'!$C$1,T4959-1,0,1,U4959+1),0)-1)*IF(OR(ISNUMBER(J4959),J4959="sans examen"),1,0)*IF(W4959&lt;MinDate,1,0),"")</f>
        <v/>
      </c>
      <c r="N4959" s="36">
        <f t="shared" ca="1" si="155"/>
        <v>0</v>
      </c>
      <c r="O4959" s="36" t="e">
        <f ca="1">LEFT(OFFSET(Lists!$Q$2,MATCH(E4959,Lists!$R$3:$R$19,0),0),4)</f>
        <v>#N/A</v>
      </c>
      <c r="P4959" s="36" t="e">
        <f ca="1">MATCH(O4959,Lists!$S$2:$S$640,1)</f>
        <v>#N/A</v>
      </c>
      <c r="Q4959" s="36" t="e">
        <f ca="1">MATCH(LEFT(OFFSET(Lists!$Q$2,MATCH(E4959,Lists!$R$3:$R$19,0)+1,0),4),Lists!$S$3:$S$640,1)</f>
        <v>#N/A</v>
      </c>
      <c r="R4959" s="36" t="e">
        <f ca="1">LEFT(OFFSET(Lists!$S$2,P4959-1+MATCH(F4959,OFFSET(Lists!$T$3,P4959-1,0,Q4959-P4959+1),0),0),6)</f>
        <v>#N/A</v>
      </c>
      <c r="S4959" s="36" t="e">
        <f ca="1">VLOOKUP(R4959,Lists!B:D,3,FALSE)</f>
        <v>#N/A</v>
      </c>
      <c r="T4959" s="36" t="str">
        <f>IF(F4959&lt;&gt;"",MATCH(R4959,'Maximum minutes'!B:B,0),"")</f>
        <v/>
      </c>
      <c r="U4959" s="36">
        <f ca="1">IF(F4959&lt;&gt;"",COUNTA(OFFSET('Maximum minutes'!$C$1,'Annexe A1 Cours'!T4959,0,1,50)),0)</f>
        <v>0</v>
      </c>
      <c r="V4959" s="37">
        <f ca="1">IFERROR(OFFSET('Maximum minutes'!$C$1,T4959+1,-1+MATCH(G4959,OFFSET('Maximum minutes'!$C$1,T4959-1,0,1,50),0)),0)</f>
        <v>0</v>
      </c>
      <c r="W4959" s="38">
        <f t="shared" ca="1" si="154"/>
        <v>0</v>
      </c>
    </row>
    <row r="4960" spans="1:23" s="36" customFormat="1" ht="18.75">
      <c r="A4960" s="34"/>
      <c r="B4960" s="39"/>
      <c r="C4960" s="39"/>
      <c r="D4960" s="35"/>
      <c r="E4960" s="40"/>
      <c r="F4960" s="39"/>
      <c r="G4960" s="39"/>
      <c r="H4960" s="39"/>
      <c r="I4960" s="34"/>
      <c r="J4960" s="34"/>
      <c r="K4960" s="34"/>
      <c r="L4960" s="34"/>
      <c r="M4960" s="43" t="str">
        <f ca="1">IFERROR(OFFSET('Maximum minutes'!$C$1,T4960,MATCH(IF(G4960&lt;&gt;"",G4960,F4960),OFFSET('Maximum minutes'!$C$1,T4960-1,0,1,U4960+1),0)-1)*IF(OR(ISNUMBER(J4960),J4960="sans examen"),1,0)*IF(W4960&lt;MinDate,1,0),"")</f>
        <v/>
      </c>
      <c r="N4960" s="36">
        <f t="shared" ca="1" si="155"/>
        <v>0</v>
      </c>
      <c r="O4960" s="36" t="e">
        <f ca="1">LEFT(OFFSET(Lists!$Q$2,MATCH(E4960,Lists!$R$3:$R$19,0),0),4)</f>
        <v>#N/A</v>
      </c>
      <c r="P4960" s="36" t="e">
        <f ca="1">MATCH(O4960,Lists!$S$2:$S$640,1)</f>
        <v>#N/A</v>
      </c>
      <c r="Q4960" s="36" t="e">
        <f ca="1">MATCH(LEFT(OFFSET(Lists!$Q$2,MATCH(E4960,Lists!$R$3:$R$19,0)+1,0),4),Lists!$S$3:$S$640,1)</f>
        <v>#N/A</v>
      </c>
      <c r="R4960" s="36" t="e">
        <f ca="1">LEFT(OFFSET(Lists!$S$2,P4960-1+MATCH(F4960,OFFSET(Lists!$T$3,P4960-1,0,Q4960-P4960+1),0),0),6)</f>
        <v>#N/A</v>
      </c>
      <c r="S4960" s="36" t="e">
        <f ca="1">VLOOKUP(R4960,Lists!B:D,3,FALSE)</f>
        <v>#N/A</v>
      </c>
      <c r="T4960" s="36" t="str">
        <f>IF(F4960&lt;&gt;"",MATCH(R4960,'Maximum minutes'!B:B,0),"")</f>
        <v/>
      </c>
      <c r="U4960" s="36">
        <f ca="1">IF(F4960&lt;&gt;"",COUNTA(OFFSET('Maximum minutes'!$C$1,'Annexe A1 Cours'!T4960,0,1,50)),0)</f>
        <v>0</v>
      </c>
      <c r="V4960" s="37">
        <f ca="1">IFERROR(OFFSET('Maximum minutes'!$C$1,T4960+1,-1+MATCH(G4960,OFFSET('Maximum minutes'!$C$1,T4960-1,0,1,50),0)),0)</f>
        <v>0</v>
      </c>
      <c r="W4960" s="38">
        <f t="shared" ca="1" si="154"/>
        <v>0</v>
      </c>
    </row>
    <row r="4961" spans="1:23" s="36" customFormat="1" ht="18.75">
      <c r="A4961" s="34"/>
      <c r="B4961" s="39"/>
      <c r="C4961" s="39"/>
      <c r="D4961" s="35"/>
      <c r="E4961" s="40"/>
      <c r="F4961" s="39"/>
      <c r="G4961" s="39"/>
      <c r="H4961" s="39"/>
      <c r="I4961" s="34"/>
      <c r="J4961" s="34"/>
      <c r="K4961" s="34"/>
      <c r="L4961" s="34"/>
      <c r="M4961" s="43" t="str">
        <f ca="1">IFERROR(OFFSET('Maximum minutes'!$C$1,T4961,MATCH(IF(G4961&lt;&gt;"",G4961,F4961),OFFSET('Maximum minutes'!$C$1,T4961-1,0,1,U4961+1),0)-1)*IF(OR(ISNUMBER(J4961),J4961="sans examen"),1,0)*IF(W4961&lt;MinDate,1,0),"")</f>
        <v/>
      </c>
      <c r="N4961" s="36">
        <f t="shared" ca="1" si="155"/>
        <v>0</v>
      </c>
      <c r="O4961" s="36" t="e">
        <f ca="1">LEFT(OFFSET(Lists!$Q$2,MATCH(E4961,Lists!$R$3:$R$19,0),0),4)</f>
        <v>#N/A</v>
      </c>
      <c r="P4961" s="36" t="e">
        <f ca="1">MATCH(O4961,Lists!$S$2:$S$640,1)</f>
        <v>#N/A</v>
      </c>
      <c r="Q4961" s="36" t="e">
        <f ca="1">MATCH(LEFT(OFFSET(Lists!$Q$2,MATCH(E4961,Lists!$R$3:$R$19,0)+1,0),4),Lists!$S$3:$S$640,1)</f>
        <v>#N/A</v>
      </c>
      <c r="R4961" s="36" t="e">
        <f ca="1">LEFT(OFFSET(Lists!$S$2,P4961-1+MATCH(F4961,OFFSET(Lists!$T$3,P4961-1,0,Q4961-P4961+1),0),0),6)</f>
        <v>#N/A</v>
      </c>
      <c r="S4961" s="36" t="e">
        <f ca="1">VLOOKUP(R4961,Lists!B:D,3,FALSE)</f>
        <v>#N/A</v>
      </c>
      <c r="T4961" s="36" t="str">
        <f>IF(F4961&lt;&gt;"",MATCH(R4961,'Maximum minutes'!B:B,0),"")</f>
        <v/>
      </c>
      <c r="U4961" s="36">
        <f ca="1">IF(F4961&lt;&gt;"",COUNTA(OFFSET('Maximum minutes'!$C$1,'Annexe A1 Cours'!T4961,0,1,50)),0)</f>
        <v>0</v>
      </c>
      <c r="V4961" s="37">
        <f ca="1">IFERROR(OFFSET('Maximum minutes'!$C$1,T4961+1,-1+MATCH(G4961,OFFSET('Maximum minutes'!$C$1,T4961-1,0,1,50),0)),0)</f>
        <v>0</v>
      </c>
      <c r="W4961" s="38">
        <f t="shared" ca="1" si="154"/>
        <v>0</v>
      </c>
    </row>
    <row r="4962" spans="1:23" s="36" customFormat="1" ht="18.75">
      <c r="A4962" s="34"/>
      <c r="B4962" s="39"/>
      <c r="C4962" s="39"/>
      <c r="D4962" s="35"/>
      <c r="E4962" s="40"/>
      <c r="F4962" s="39"/>
      <c r="G4962" s="39"/>
      <c r="H4962" s="39"/>
      <c r="I4962" s="34"/>
      <c r="J4962" s="34"/>
      <c r="K4962" s="34"/>
      <c r="L4962" s="34"/>
      <c r="M4962" s="43" t="str">
        <f ca="1">IFERROR(OFFSET('Maximum minutes'!$C$1,T4962,MATCH(IF(G4962&lt;&gt;"",G4962,F4962),OFFSET('Maximum minutes'!$C$1,T4962-1,0,1,U4962+1),0)-1)*IF(OR(ISNUMBER(J4962),J4962="sans examen"),1,0)*IF(W4962&lt;MinDate,1,0),"")</f>
        <v/>
      </c>
      <c r="N4962" s="36">
        <f t="shared" ca="1" si="155"/>
        <v>0</v>
      </c>
      <c r="O4962" s="36" t="e">
        <f ca="1">LEFT(OFFSET(Lists!$Q$2,MATCH(E4962,Lists!$R$3:$R$19,0),0),4)</f>
        <v>#N/A</v>
      </c>
      <c r="P4962" s="36" t="e">
        <f ca="1">MATCH(O4962,Lists!$S$2:$S$640,1)</f>
        <v>#N/A</v>
      </c>
      <c r="Q4962" s="36" t="e">
        <f ca="1">MATCH(LEFT(OFFSET(Lists!$Q$2,MATCH(E4962,Lists!$R$3:$R$19,0)+1,0),4),Lists!$S$3:$S$640,1)</f>
        <v>#N/A</v>
      </c>
      <c r="R4962" s="36" t="e">
        <f ca="1">LEFT(OFFSET(Lists!$S$2,P4962-1+MATCH(F4962,OFFSET(Lists!$T$3,P4962-1,0,Q4962-P4962+1),0),0),6)</f>
        <v>#N/A</v>
      </c>
      <c r="S4962" s="36" t="e">
        <f ca="1">VLOOKUP(R4962,Lists!B:D,3,FALSE)</f>
        <v>#N/A</v>
      </c>
      <c r="T4962" s="36" t="str">
        <f>IF(F4962&lt;&gt;"",MATCH(R4962,'Maximum minutes'!B:B,0),"")</f>
        <v/>
      </c>
      <c r="U4962" s="36">
        <f ca="1">IF(F4962&lt;&gt;"",COUNTA(OFFSET('Maximum minutes'!$C$1,'Annexe A1 Cours'!T4962,0,1,50)),0)</f>
        <v>0</v>
      </c>
      <c r="V4962" s="37">
        <f ca="1">IFERROR(OFFSET('Maximum minutes'!$C$1,T4962+1,-1+MATCH(G4962,OFFSET('Maximum minutes'!$C$1,T4962-1,0,1,50),0)),0)</f>
        <v>0</v>
      </c>
      <c r="W4962" s="38">
        <f t="shared" ca="1" si="154"/>
        <v>0</v>
      </c>
    </row>
    <row r="4963" spans="1:23" s="36" customFormat="1" ht="18.75">
      <c r="A4963" s="34"/>
      <c r="B4963" s="39"/>
      <c r="C4963" s="39"/>
      <c r="D4963" s="35"/>
      <c r="E4963" s="40"/>
      <c r="F4963" s="39"/>
      <c r="G4963" s="39"/>
      <c r="H4963" s="39"/>
      <c r="I4963" s="34"/>
      <c r="J4963" s="34"/>
      <c r="K4963" s="34"/>
      <c r="L4963" s="34"/>
      <c r="M4963" s="43" t="str">
        <f ca="1">IFERROR(OFFSET('Maximum minutes'!$C$1,T4963,MATCH(IF(G4963&lt;&gt;"",G4963,F4963),OFFSET('Maximum minutes'!$C$1,T4963-1,0,1,U4963+1),0)-1)*IF(OR(ISNUMBER(J4963),J4963="sans examen"),1,0)*IF(W4963&lt;MinDate,1,0),"")</f>
        <v/>
      </c>
      <c r="N4963" s="36">
        <f t="shared" ca="1" si="155"/>
        <v>0</v>
      </c>
      <c r="O4963" s="36" t="e">
        <f ca="1">LEFT(OFFSET(Lists!$Q$2,MATCH(E4963,Lists!$R$3:$R$19,0),0),4)</f>
        <v>#N/A</v>
      </c>
      <c r="P4963" s="36" t="e">
        <f ca="1">MATCH(O4963,Lists!$S$2:$S$640,1)</f>
        <v>#N/A</v>
      </c>
      <c r="Q4963" s="36" t="e">
        <f ca="1">MATCH(LEFT(OFFSET(Lists!$Q$2,MATCH(E4963,Lists!$R$3:$R$19,0)+1,0),4),Lists!$S$3:$S$640,1)</f>
        <v>#N/A</v>
      </c>
      <c r="R4963" s="36" t="e">
        <f ca="1">LEFT(OFFSET(Lists!$S$2,P4963-1+MATCH(F4963,OFFSET(Lists!$T$3,P4963-1,0,Q4963-P4963+1),0),0),6)</f>
        <v>#N/A</v>
      </c>
      <c r="S4963" s="36" t="e">
        <f ca="1">VLOOKUP(R4963,Lists!B:D,3,FALSE)</f>
        <v>#N/A</v>
      </c>
      <c r="T4963" s="36" t="str">
        <f>IF(F4963&lt;&gt;"",MATCH(R4963,'Maximum minutes'!B:B,0),"")</f>
        <v/>
      </c>
      <c r="U4963" s="36">
        <f ca="1">IF(F4963&lt;&gt;"",COUNTA(OFFSET('Maximum minutes'!$C$1,'Annexe A1 Cours'!T4963,0,1,50)),0)</f>
        <v>0</v>
      </c>
      <c r="V4963" s="37">
        <f ca="1">IFERROR(OFFSET('Maximum minutes'!$C$1,T4963+1,-1+MATCH(G4963,OFFSET('Maximum minutes'!$C$1,T4963-1,0,1,50),0)),0)</f>
        <v>0</v>
      </c>
      <c r="W4963" s="38">
        <f t="shared" ca="1" si="154"/>
        <v>0</v>
      </c>
    </row>
    <row r="4964" spans="1:23" s="36" customFormat="1" ht="18.75">
      <c r="A4964" s="34"/>
      <c r="B4964" s="39"/>
      <c r="C4964" s="39"/>
      <c r="D4964" s="35"/>
      <c r="E4964" s="40"/>
      <c r="F4964" s="39"/>
      <c r="G4964" s="39"/>
      <c r="H4964" s="39"/>
      <c r="I4964" s="34"/>
      <c r="J4964" s="34"/>
      <c r="K4964" s="34"/>
      <c r="L4964" s="34"/>
      <c r="M4964" s="43" t="str">
        <f ca="1">IFERROR(OFFSET('Maximum minutes'!$C$1,T4964,MATCH(IF(G4964&lt;&gt;"",G4964,F4964),OFFSET('Maximum minutes'!$C$1,T4964-1,0,1,U4964+1),0)-1)*IF(OR(ISNUMBER(J4964),J4964="sans examen"),1,0)*IF(W4964&lt;MinDate,1,0),"")</f>
        <v/>
      </c>
      <c r="N4964" s="36">
        <f t="shared" ca="1" si="155"/>
        <v>0</v>
      </c>
      <c r="O4964" s="36" t="e">
        <f ca="1">LEFT(OFFSET(Lists!$Q$2,MATCH(E4964,Lists!$R$3:$R$19,0),0),4)</f>
        <v>#N/A</v>
      </c>
      <c r="P4964" s="36" t="e">
        <f ca="1">MATCH(O4964,Lists!$S$2:$S$640,1)</f>
        <v>#N/A</v>
      </c>
      <c r="Q4964" s="36" t="e">
        <f ca="1">MATCH(LEFT(OFFSET(Lists!$Q$2,MATCH(E4964,Lists!$R$3:$R$19,0)+1,0),4),Lists!$S$3:$S$640,1)</f>
        <v>#N/A</v>
      </c>
      <c r="R4964" s="36" t="e">
        <f ca="1">LEFT(OFFSET(Lists!$S$2,P4964-1+MATCH(F4964,OFFSET(Lists!$T$3,P4964-1,0,Q4964-P4964+1),0),0),6)</f>
        <v>#N/A</v>
      </c>
      <c r="S4964" s="36" t="e">
        <f ca="1">VLOOKUP(R4964,Lists!B:D,3,FALSE)</f>
        <v>#N/A</v>
      </c>
      <c r="T4964" s="36" t="str">
        <f>IF(F4964&lt;&gt;"",MATCH(R4964,'Maximum minutes'!B:B,0),"")</f>
        <v/>
      </c>
      <c r="U4964" s="36">
        <f ca="1">IF(F4964&lt;&gt;"",COUNTA(OFFSET('Maximum minutes'!$C$1,'Annexe A1 Cours'!T4964,0,1,50)),0)</f>
        <v>0</v>
      </c>
      <c r="V4964" s="37">
        <f ca="1">IFERROR(OFFSET('Maximum minutes'!$C$1,T4964+1,-1+MATCH(G4964,OFFSET('Maximum minutes'!$C$1,T4964-1,0,1,50),0)),0)</f>
        <v>0</v>
      </c>
      <c r="W4964" s="38">
        <f t="shared" ca="1" si="154"/>
        <v>0</v>
      </c>
    </row>
    <row r="4965" spans="1:23" s="36" customFormat="1" ht="18.75">
      <c r="A4965" s="34"/>
      <c r="B4965" s="39"/>
      <c r="C4965" s="39"/>
      <c r="D4965" s="35"/>
      <c r="E4965" s="40"/>
      <c r="F4965" s="39"/>
      <c r="G4965" s="39"/>
      <c r="H4965" s="39"/>
      <c r="I4965" s="34"/>
      <c r="J4965" s="34"/>
      <c r="K4965" s="34"/>
      <c r="L4965" s="34"/>
      <c r="M4965" s="43" t="str">
        <f ca="1">IFERROR(OFFSET('Maximum minutes'!$C$1,T4965,MATCH(IF(G4965&lt;&gt;"",G4965,F4965),OFFSET('Maximum minutes'!$C$1,T4965-1,0,1,U4965+1),0)-1)*IF(OR(ISNUMBER(J4965),J4965="sans examen"),1,0)*IF(W4965&lt;MinDate,1,0),"")</f>
        <v/>
      </c>
      <c r="N4965" s="36">
        <f t="shared" ca="1" si="155"/>
        <v>0</v>
      </c>
      <c r="O4965" s="36" t="e">
        <f ca="1">LEFT(OFFSET(Lists!$Q$2,MATCH(E4965,Lists!$R$3:$R$19,0),0),4)</f>
        <v>#N/A</v>
      </c>
      <c r="P4965" s="36" t="e">
        <f ca="1">MATCH(O4965,Lists!$S$2:$S$640,1)</f>
        <v>#N/A</v>
      </c>
      <c r="Q4965" s="36" t="e">
        <f ca="1">MATCH(LEFT(OFFSET(Lists!$Q$2,MATCH(E4965,Lists!$R$3:$R$19,0)+1,0),4),Lists!$S$3:$S$640,1)</f>
        <v>#N/A</v>
      </c>
      <c r="R4965" s="36" t="e">
        <f ca="1">LEFT(OFFSET(Lists!$S$2,P4965-1+MATCH(F4965,OFFSET(Lists!$T$3,P4965-1,0,Q4965-P4965+1),0),0),6)</f>
        <v>#N/A</v>
      </c>
      <c r="S4965" s="36" t="e">
        <f ca="1">VLOOKUP(R4965,Lists!B:D,3,FALSE)</f>
        <v>#N/A</v>
      </c>
      <c r="T4965" s="36" t="str">
        <f>IF(F4965&lt;&gt;"",MATCH(R4965,'Maximum minutes'!B:B,0),"")</f>
        <v/>
      </c>
      <c r="U4965" s="36">
        <f ca="1">IF(F4965&lt;&gt;"",COUNTA(OFFSET('Maximum minutes'!$C$1,'Annexe A1 Cours'!T4965,0,1,50)),0)</f>
        <v>0</v>
      </c>
      <c r="V4965" s="37">
        <f ca="1">IFERROR(OFFSET('Maximum minutes'!$C$1,T4965+1,-1+MATCH(G4965,OFFSET('Maximum minutes'!$C$1,T4965-1,0,1,50),0)),0)</f>
        <v>0</v>
      </c>
      <c r="W4965" s="38">
        <f t="shared" ca="1" si="154"/>
        <v>0</v>
      </c>
    </row>
    <row r="4966" spans="1:23" s="36" customFormat="1" ht="18.75">
      <c r="A4966" s="34"/>
      <c r="B4966" s="39"/>
      <c r="C4966" s="39"/>
      <c r="D4966" s="35"/>
      <c r="E4966" s="40"/>
      <c r="F4966" s="39"/>
      <c r="G4966" s="39"/>
      <c r="H4966" s="39"/>
      <c r="I4966" s="34"/>
      <c r="J4966" s="34"/>
      <c r="K4966" s="34"/>
      <c r="L4966" s="34"/>
      <c r="M4966" s="43" t="str">
        <f ca="1">IFERROR(OFFSET('Maximum minutes'!$C$1,T4966,MATCH(IF(G4966&lt;&gt;"",G4966,F4966),OFFSET('Maximum minutes'!$C$1,T4966-1,0,1,U4966+1),0)-1)*IF(OR(ISNUMBER(J4966),J4966="sans examen"),1,0)*IF(W4966&lt;MinDate,1,0),"")</f>
        <v/>
      </c>
      <c r="N4966" s="36">
        <f t="shared" ca="1" si="155"/>
        <v>0</v>
      </c>
      <c r="O4966" s="36" t="e">
        <f ca="1">LEFT(OFFSET(Lists!$Q$2,MATCH(E4966,Lists!$R$3:$R$19,0),0),4)</f>
        <v>#N/A</v>
      </c>
      <c r="P4966" s="36" t="e">
        <f ca="1">MATCH(O4966,Lists!$S$2:$S$640,1)</f>
        <v>#N/A</v>
      </c>
      <c r="Q4966" s="36" t="e">
        <f ca="1">MATCH(LEFT(OFFSET(Lists!$Q$2,MATCH(E4966,Lists!$R$3:$R$19,0)+1,0),4),Lists!$S$3:$S$640,1)</f>
        <v>#N/A</v>
      </c>
      <c r="R4966" s="36" t="e">
        <f ca="1">LEFT(OFFSET(Lists!$S$2,P4966-1+MATCH(F4966,OFFSET(Lists!$T$3,P4966-1,0,Q4966-P4966+1),0),0),6)</f>
        <v>#N/A</v>
      </c>
      <c r="S4966" s="36" t="e">
        <f ca="1">VLOOKUP(R4966,Lists!B:D,3,FALSE)</f>
        <v>#N/A</v>
      </c>
      <c r="T4966" s="36" t="str">
        <f>IF(F4966&lt;&gt;"",MATCH(R4966,'Maximum minutes'!B:B,0),"")</f>
        <v/>
      </c>
      <c r="U4966" s="36">
        <f ca="1">IF(F4966&lt;&gt;"",COUNTA(OFFSET('Maximum minutes'!$C$1,'Annexe A1 Cours'!T4966,0,1,50)),0)</f>
        <v>0</v>
      </c>
      <c r="V4966" s="37">
        <f ca="1">IFERROR(OFFSET('Maximum minutes'!$C$1,T4966+1,-1+MATCH(G4966,OFFSET('Maximum minutes'!$C$1,T4966-1,0,1,50),0)),0)</f>
        <v>0</v>
      </c>
      <c r="W4966" s="38">
        <f t="shared" ca="1" si="154"/>
        <v>0</v>
      </c>
    </row>
    <row r="4967" spans="1:23" s="36" customFormat="1" ht="18.75">
      <c r="A4967" s="34"/>
      <c r="B4967" s="39"/>
      <c r="C4967" s="39"/>
      <c r="D4967" s="35"/>
      <c r="E4967" s="40"/>
      <c r="F4967" s="39"/>
      <c r="G4967" s="39"/>
      <c r="H4967" s="39"/>
      <c r="I4967" s="34"/>
      <c r="J4967" s="34"/>
      <c r="K4967" s="34"/>
      <c r="L4967" s="34"/>
      <c r="M4967" s="43" t="str">
        <f ca="1">IFERROR(OFFSET('Maximum minutes'!$C$1,T4967,MATCH(IF(G4967&lt;&gt;"",G4967,F4967),OFFSET('Maximum minutes'!$C$1,T4967-1,0,1,U4967+1),0)-1)*IF(OR(ISNUMBER(J4967),J4967="sans examen"),1,0)*IF(W4967&lt;MinDate,1,0),"")</f>
        <v/>
      </c>
      <c r="N4967" s="36">
        <f t="shared" ca="1" si="155"/>
        <v>0</v>
      </c>
      <c r="O4967" s="36" t="e">
        <f ca="1">LEFT(OFFSET(Lists!$Q$2,MATCH(E4967,Lists!$R$3:$R$19,0),0),4)</f>
        <v>#N/A</v>
      </c>
      <c r="P4967" s="36" t="e">
        <f ca="1">MATCH(O4967,Lists!$S$2:$S$640,1)</f>
        <v>#N/A</v>
      </c>
      <c r="Q4967" s="36" t="e">
        <f ca="1">MATCH(LEFT(OFFSET(Lists!$Q$2,MATCH(E4967,Lists!$R$3:$R$19,0)+1,0),4),Lists!$S$3:$S$640,1)</f>
        <v>#N/A</v>
      </c>
      <c r="R4967" s="36" t="e">
        <f ca="1">LEFT(OFFSET(Lists!$S$2,P4967-1+MATCH(F4967,OFFSET(Lists!$T$3,P4967-1,0,Q4967-P4967+1),0),0),6)</f>
        <v>#N/A</v>
      </c>
      <c r="S4967" s="36" t="e">
        <f ca="1">VLOOKUP(R4967,Lists!B:D,3,FALSE)</f>
        <v>#N/A</v>
      </c>
      <c r="T4967" s="36" t="str">
        <f>IF(F4967&lt;&gt;"",MATCH(R4967,'Maximum minutes'!B:B,0),"")</f>
        <v/>
      </c>
      <c r="U4967" s="36">
        <f ca="1">IF(F4967&lt;&gt;"",COUNTA(OFFSET('Maximum minutes'!$C$1,'Annexe A1 Cours'!T4967,0,1,50)),0)</f>
        <v>0</v>
      </c>
      <c r="V4967" s="37">
        <f ca="1">IFERROR(OFFSET('Maximum minutes'!$C$1,T4967+1,-1+MATCH(G4967,OFFSET('Maximum minutes'!$C$1,T4967-1,0,1,50),0)),0)</f>
        <v>0</v>
      </c>
      <c r="W4967" s="38">
        <f t="shared" ca="1" si="154"/>
        <v>0</v>
      </c>
    </row>
    <row r="4968" spans="1:23" s="36" customFormat="1" ht="18.75">
      <c r="A4968" s="34"/>
      <c r="B4968" s="39"/>
      <c r="C4968" s="39"/>
      <c r="D4968" s="35"/>
      <c r="E4968" s="40"/>
      <c r="F4968" s="39"/>
      <c r="G4968" s="39"/>
      <c r="H4968" s="39"/>
      <c r="I4968" s="34"/>
      <c r="J4968" s="34"/>
      <c r="K4968" s="34"/>
      <c r="L4968" s="34"/>
      <c r="M4968" s="43" t="str">
        <f ca="1">IFERROR(OFFSET('Maximum minutes'!$C$1,T4968,MATCH(IF(G4968&lt;&gt;"",G4968,F4968),OFFSET('Maximum minutes'!$C$1,T4968-1,0,1,U4968+1),0)-1)*IF(OR(ISNUMBER(J4968),J4968="sans examen"),1,0)*IF(W4968&lt;MinDate,1,0),"")</f>
        <v/>
      </c>
      <c r="N4968" s="36">
        <f t="shared" ca="1" si="155"/>
        <v>0</v>
      </c>
      <c r="O4968" s="36" t="e">
        <f ca="1">LEFT(OFFSET(Lists!$Q$2,MATCH(E4968,Lists!$R$3:$R$19,0),0),4)</f>
        <v>#N/A</v>
      </c>
      <c r="P4968" s="36" t="e">
        <f ca="1">MATCH(O4968,Lists!$S$2:$S$640,1)</f>
        <v>#N/A</v>
      </c>
      <c r="Q4968" s="36" t="e">
        <f ca="1">MATCH(LEFT(OFFSET(Lists!$Q$2,MATCH(E4968,Lists!$R$3:$R$19,0)+1,0),4),Lists!$S$3:$S$640,1)</f>
        <v>#N/A</v>
      </c>
      <c r="R4968" s="36" t="e">
        <f ca="1">LEFT(OFFSET(Lists!$S$2,P4968-1+MATCH(F4968,OFFSET(Lists!$T$3,P4968-1,0,Q4968-P4968+1),0),0),6)</f>
        <v>#N/A</v>
      </c>
      <c r="S4968" s="36" t="e">
        <f ca="1">VLOOKUP(R4968,Lists!B:D,3,FALSE)</f>
        <v>#N/A</v>
      </c>
      <c r="T4968" s="36" t="str">
        <f>IF(F4968&lt;&gt;"",MATCH(R4968,'Maximum minutes'!B:B,0),"")</f>
        <v/>
      </c>
      <c r="U4968" s="36">
        <f ca="1">IF(F4968&lt;&gt;"",COUNTA(OFFSET('Maximum minutes'!$C$1,'Annexe A1 Cours'!T4968,0,1,50)),0)</f>
        <v>0</v>
      </c>
      <c r="V4968" s="37">
        <f ca="1">IFERROR(OFFSET('Maximum minutes'!$C$1,T4968+1,-1+MATCH(G4968,OFFSET('Maximum minutes'!$C$1,T4968-1,0,1,50),0)),0)</f>
        <v>0</v>
      </c>
      <c r="W4968" s="38">
        <f t="shared" ca="1" si="154"/>
        <v>0</v>
      </c>
    </row>
    <row r="4969" spans="1:23" s="36" customFormat="1" ht="18.75">
      <c r="A4969" s="34"/>
      <c r="B4969" s="39"/>
      <c r="C4969" s="39"/>
      <c r="D4969" s="35"/>
      <c r="E4969" s="40"/>
      <c r="F4969" s="39"/>
      <c r="G4969" s="39"/>
      <c r="H4969" s="39"/>
      <c r="I4969" s="34"/>
      <c r="J4969" s="34"/>
      <c r="K4969" s="34"/>
      <c r="L4969" s="34"/>
      <c r="M4969" s="43" t="str">
        <f ca="1">IFERROR(OFFSET('Maximum minutes'!$C$1,T4969,MATCH(IF(G4969&lt;&gt;"",G4969,F4969),OFFSET('Maximum minutes'!$C$1,T4969-1,0,1,U4969+1),0)-1)*IF(OR(ISNUMBER(J4969),J4969="sans examen"),1,0)*IF(W4969&lt;MinDate,1,0),"")</f>
        <v/>
      </c>
      <c r="N4969" s="36">
        <f t="shared" ca="1" si="155"/>
        <v>0</v>
      </c>
      <c r="O4969" s="36" t="e">
        <f ca="1">LEFT(OFFSET(Lists!$Q$2,MATCH(E4969,Lists!$R$3:$R$19,0),0),4)</f>
        <v>#N/A</v>
      </c>
      <c r="P4969" s="36" t="e">
        <f ca="1">MATCH(O4969,Lists!$S$2:$S$640,1)</f>
        <v>#N/A</v>
      </c>
      <c r="Q4969" s="36" t="e">
        <f ca="1">MATCH(LEFT(OFFSET(Lists!$Q$2,MATCH(E4969,Lists!$R$3:$R$19,0)+1,0),4),Lists!$S$3:$S$640,1)</f>
        <v>#N/A</v>
      </c>
      <c r="R4969" s="36" t="e">
        <f ca="1">LEFT(OFFSET(Lists!$S$2,P4969-1+MATCH(F4969,OFFSET(Lists!$T$3,P4969-1,0,Q4969-P4969+1),0),0),6)</f>
        <v>#N/A</v>
      </c>
      <c r="S4969" s="36" t="e">
        <f ca="1">VLOOKUP(R4969,Lists!B:D,3,FALSE)</f>
        <v>#N/A</v>
      </c>
      <c r="T4969" s="36" t="str">
        <f>IF(F4969&lt;&gt;"",MATCH(R4969,'Maximum minutes'!B:B,0),"")</f>
        <v/>
      </c>
      <c r="U4969" s="36">
        <f ca="1">IF(F4969&lt;&gt;"",COUNTA(OFFSET('Maximum minutes'!$C$1,'Annexe A1 Cours'!T4969,0,1,50)),0)</f>
        <v>0</v>
      </c>
      <c r="V4969" s="37">
        <f ca="1">IFERROR(OFFSET('Maximum minutes'!$C$1,T4969+1,-1+MATCH(G4969,OFFSET('Maximum minutes'!$C$1,T4969-1,0,1,50),0)),0)</f>
        <v>0</v>
      </c>
      <c r="W4969" s="38">
        <f t="shared" ca="1" si="154"/>
        <v>0</v>
      </c>
    </row>
    <row r="4970" spans="1:23" s="36" customFormat="1" ht="18.75">
      <c r="A4970" s="34"/>
      <c r="B4970" s="39"/>
      <c r="C4970" s="39"/>
      <c r="D4970" s="35"/>
      <c r="E4970" s="40"/>
      <c r="F4970" s="39"/>
      <c r="G4970" s="39"/>
      <c r="H4970" s="39"/>
      <c r="I4970" s="34"/>
      <c r="J4970" s="34"/>
      <c r="K4970" s="34"/>
      <c r="L4970" s="34"/>
      <c r="M4970" s="43" t="str">
        <f ca="1">IFERROR(OFFSET('Maximum minutes'!$C$1,T4970,MATCH(IF(G4970&lt;&gt;"",G4970,F4970),OFFSET('Maximum minutes'!$C$1,T4970-1,0,1,U4970+1),0)-1)*IF(OR(ISNUMBER(J4970),J4970="sans examen"),1,0)*IF(W4970&lt;MinDate,1,0),"")</f>
        <v/>
      </c>
      <c r="N4970" s="36">
        <f t="shared" ca="1" si="155"/>
        <v>0</v>
      </c>
      <c r="O4970" s="36" t="e">
        <f ca="1">LEFT(OFFSET(Lists!$Q$2,MATCH(E4970,Lists!$R$3:$R$19,0),0),4)</f>
        <v>#N/A</v>
      </c>
      <c r="P4970" s="36" t="e">
        <f ca="1">MATCH(O4970,Lists!$S$2:$S$640,1)</f>
        <v>#N/A</v>
      </c>
      <c r="Q4970" s="36" t="e">
        <f ca="1">MATCH(LEFT(OFFSET(Lists!$Q$2,MATCH(E4970,Lists!$R$3:$R$19,0)+1,0),4),Lists!$S$3:$S$640,1)</f>
        <v>#N/A</v>
      </c>
      <c r="R4970" s="36" t="e">
        <f ca="1">LEFT(OFFSET(Lists!$S$2,P4970-1+MATCH(F4970,OFFSET(Lists!$T$3,P4970-1,0,Q4970-P4970+1),0),0),6)</f>
        <v>#N/A</v>
      </c>
      <c r="S4970" s="36" t="e">
        <f ca="1">VLOOKUP(R4970,Lists!B:D,3,FALSE)</f>
        <v>#N/A</v>
      </c>
      <c r="T4970" s="36" t="str">
        <f>IF(F4970&lt;&gt;"",MATCH(R4970,'Maximum minutes'!B:B,0),"")</f>
        <v/>
      </c>
      <c r="U4970" s="36">
        <f ca="1">IF(F4970&lt;&gt;"",COUNTA(OFFSET('Maximum minutes'!$C$1,'Annexe A1 Cours'!T4970,0,1,50)),0)</f>
        <v>0</v>
      </c>
      <c r="V4970" s="37">
        <f ca="1">IFERROR(OFFSET('Maximum minutes'!$C$1,T4970+1,-1+MATCH(G4970,OFFSET('Maximum minutes'!$C$1,T4970-1,0,1,50),0)),0)</f>
        <v>0</v>
      </c>
      <c r="W4970" s="38">
        <f t="shared" ca="1" si="154"/>
        <v>0</v>
      </c>
    </row>
    <row r="4971" spans="1:23" s="36" customFormat="1" ht="18.75">
      <c r="A4971" s="34"/>
      <c r="B4971" s="39"/>
      <c r="C4971" s="39"/>
      <c r="D4971" s="35"/>
      <c r="E4971" s="40"/>
      <c r="F4971" s="39"/>
      <c r="G4971" s="39"/>
      <c r="H4971" s="39"/>
      <c r="I4971" s="34"/>
      <c r="J4971" s="34"/>
      <c r="K4971" s="34"/>
      <c r="L4971" s="34"/>
      <c r="M4971" s="43" t="str">
        <f ca="1">IFERROR(OFFSET('Maximum minutes'!$C$1,T4971,MATCH(IF(G4971&lt;&gt;"",G4971,F4971),OFFSET('Maximum minutes'!$C$1,T4971-1,0,1,U4971+1),0)-1)*IF(OR(ISNUMBER(J4971),J4971="sans examen"),1,0)*IF(W4971&lt;MinDate,1,0),"")</f>
        <v/>
      </c>
      <c r="N4971" s="36">
        <f t="shared" ca="1" si="155"/>
        <v>0</v>
      </c>
      <c r="O4971" s="36" t="e">
        <f ca="1">LEFT(OFFSET(Lists!$Q$2,MATCH(E4971,Lists!$R$3:$R$19,0),0),4)</f>
        <v>#N/A</v>
      </c>
      <c r="P4971" s="36" t="e">
        <f ca="1">MATCH(O4971,Lists!$S$2:$S$640,1)</f>
        <v>#N/A</v>
      </c>
      <c r="Q4971" s="36" t="e">
        <f ca="1">MATCH(LEFT(OFFSET(Lists!$Q$2,MATCH(E4971,Lists!$R$3:$R$19,0)+1,0),4),Lists!$S$3:$S$640,1)</f>
        <v>#N/A</v>
      </c>
      <c r="R4971" s="36" t="e">
        <f ca="1">LEFT(OFFSET(Lists!$S$2,P4971-1+MATCH(F4971,OFFSET(Lists!$T$3,P4971-1,0,Q4971-P4971+1),0),0),6)</f>
        <v>#N/A</v>
      </c>
      <c r="S4971" s="36" t="e">
        <f ca="1">VLOOKUP(R4971,Lists!B:D,3,FALSE)</f>
        <v>#N/A</v>
      </c>
      <c r="T4971" s="36" t="str">
        <f>IF(F4971&lt;&gt;"",MATCH(R4971,'Maximum minutes'!B:B,0),"")</f>
        <v/>
      </c>
      <c r="U4971" s="36">
        <f ca="1">IF(F4971&lt;&gt;"",COUNTA(OFFSET('Maximum minutes'!$C$1,'Annexe A1 Cours'!T4971,0,1,50)),0)</f>
        <v>0</v>
      </c>
      <c r="V4971" s="37">
        <f ca="1">IFERROR(OFFSET('Maximum minutes'!$C$1,T4971+1,-1+MATCH(G4971,OFFSET('Maximum minutes'!$C$1,T4971-1,0,1,50),0)),0)</f>
        <v>0</v>
      </c>
      <c r="W4971" s="38">
        <f t="shared" ca="1" si="154"/>
        <v>0</v>
      </c>
    </row>
    <row r="4972" spans="1:23" s="36" customFormat="1" ht="18.75">
      <c r="A4972" s="34"/>
      <c r="B4972" s="39"/>
      <c r="C4972" s="39"/>
      <c r="D4972" s="35"/>
      <c r="E4972" s="40"/>
      <c r="F4972" s="39"/>
      <c r="G4972" s="39"/>
      <c r="H4972" s="39"/>
      <c r="I4972" s="34"/>
      <c r="J4972" s="34"/>
      <c r="K4972" s="34"/>
      <c r="L4972" s="34"/>
      <c r="M4972" s="43" t="str">
        <f ca="1">IFERROR(OFFSET('Maximum minutes'!$C$1,T4972,MATCH(IF(G4972&lt;&gt;"",G4972,F4972),OFFSET('Maximum minutes'!$C$1,T4972-1,0,1,U4972+1),0)-1)*IF(OR(ISNUMBER(J4972),J4972="sans examen"),1,0)*IF(W4972&lt;MinDate,1,0),"")</f>
        <v/>
      </c>
      <c r="N4972" s="36">
        <f t="shared" ca="1" si="155"/>
        <v>0</v>
      </c>
      <c r="O4972" s="36" t="e">
        <f ca="1">LEFT(OFFSET(Lists!$Q$2,MATCH(E4972,Lists!$R$3:$R$19,0),0),4)</f>
        <v>#N/A</v>
      </c>
      <c r="P4972" s="36" t="e">
        <f ca="1">MATCH(O4972,Lists!$S$2:$S$640,1)</f>
        <v>#N/A</v>
      </c>
      <c r="Q4972" s="36" t="e">
        <f ca="1">MATCH(LEFT(OFFSET(Lists!$Q$2,MATCH(E4972,Lists!$R$3:$R$19,0)+1,0),4),Lists!$S$3:$S$640,1)</f>
        <v>#N/A</v>
      </c>
      <c r="R4972" s="36" t="e">
        <f ca="1">LEFT(OFFSET(Lists!$S$2,P4972-1+MATCH(F4972,OFFSET(Lists!$T$3,P4972-1,0,Q4972-P4972+1),0),0),6)</f>
        <v>#N/A</v>
      </c>
      <c r="S4972" s="36" t="e">
        <f ca="1">VLOOKUP(R4972,Lists!B:D,3,FALSE)</f>
        <v>#N/A</v>
      </c>
      <c r="T4972" s="36" t="str">
        <f>IF(F4972&lt;&gt;"",MATCH(R4972,'Maximum minutes'!B:B,0),"")</f>
        <v/>
      </c>
      <c r="U4972" s="36">
        <f ca="1">IF(F4972&lt;&gt;"",COUNTA(OFFSET('Maximum minutes'!$C$1,'Annexe A1 Cours'!T4972,0,1,50)),0)</f>
        <v>0</v>
      </c>
      <c r="V4972" s="37">
        <f ca="1">IFERROR(OFFSET('Maximum minutes'!$C$1,T4972+1,-1+MATCH(G4972,OFFSET('Maximum minutes'!$C$1,T4972-1,0,1,50),0)),0)</f>
        <v>0</v>
      </c>
      <c r="W4972" s="38">
        <f t="shared" ca="1" si="154"/>
        <v>0</v>
      </c>
    </row>
    <row r="4973" spans="1:23" s="36" customFormat="1" ht="18.75">
      <c r="A4973" s="34"/>
      <c r="B4973" s="39"/>
      <c r="C4973" s="39"/>
      <c r="D4973" s="35"/>
      <c r="E4973" s="40"/>
      <c r="F4973" s="39"/>
      <c r="G4973" s="39"/>
      <c r="H4973" s="39"/>
      <c r="I4973" s="34"/>
      <c r="J4973" s="34"/>
      <c r="K4973" s="34"/>
      <c r="L4973" s="34"/>
      <c r="M4973" s="43" t="str">
        <f ca="1">IFERROR(OFFSET('Maximum minutes'!$C$1,T4973,MATCH(IF(G4973&lt;&gt;"",G4973,F4973),OFFSET('Maximum minutes'!$C$1,T4973-1,0,1,U4973+1),0)-1)*IF(OR(ISNUMBER(J4973),J4973="sans examen"),1,0)*IF(W4973&lt;MinDate,1,0),"")</f>
        <v/>
      </c>
      <c r="N4973" s="36">
        <f t="shared" ca="1" si="155"/>
        <v>0</v>
      </c>
      <c r="O4973" s="36" t="e">
        <f ca="1">LEFT(OFFSET(Lists!$Q$2,MATCH(E4973,Lists!$R$3:$R$19,0),0),4)</f>
        <v>#N/A</v>
      </c>
      <c r="P4973" s="36" t="e">
        <f ca="1">MATCH(O4973,Lists!$S$2:$S$640,1)</f>
        <v>#N/A</v>
      </c>
      <c r="Q4973" s="36" t="e">
        <f ca="1">MATCH(LEFT(OFFSET(Lists!$Q$2,MATCH(E4973,Lists!$R$3:$R$19,0)+1,0),4),Lists!$S$3:$S$640,1)</f>
        <v>#N/A</v>
      </c>
      <c r="R4973" s="36" t="e">
        <f ca="1">LEFT(OFFSET(Lists!$S$2,P4973-1+MATCH(F4973,OFFSET(Lists!$T$3,P4973-1,0,Q4973-P4973+1),0),0),6)</f>
        <v>#N/A</v>
      </c>
      <c r="S4973" s="36" t="e">
        <f ca="1">VLOOKUP(R4973,Lists!B:D,3,FALSE)</f>
        <v>#N/A</v>
      </c>
      <c r="T4973" s="36" t="str">
        <f>IF(F4973&lt;&gt;"",MATCH(R4973,'Maximum minutes'!B:B,0),"")</f>
        <v/>
      </c>
      <c r="U4973" s="36">
        <f ca="1">IF(F4973&lt;&gt;"",COUNTA(OFFSET('Maximum minutes'!$C$1,'Annexe A1 Cours'!T4973,0,1,50)),0)</f>
        <v>0</v>
      </c>
      <c r="V4973" s="37">
        <f ca="1">IFERROR(OFFSET('Maximum minutes'!$C$1,T4973+1,-1+MATCH(G4973,OFFSET('Maximum minutes'!$C$1,T4973-1,0,1,50),0)),0)</f>
        <v>0</v>
      </c>
      <c r="W4973" s="38">
        <f t="shared" ca="1" si="154"/>
        <v>0</v>
      </c>
    </row>
    <row r="4974" spans="1:23" s="36" customFormat="1" ht="18.75">
      <c r="A4974" s="34"/>
      <c r="B4974" s="39"/>
      <c r="C4974" s="39"/>
      <c r="D4974" s="35"/>
      <c r="E4974" s="40"/>
      <c r="F4974" s="39"/>
      <c r="G4974" s="39"/>
      <c r="H4974" s="39"/>
      <c r="I4974" s="34"/>
      <c r="J4974" s="34"/>
      <c r="K4974" s="34"/>
      <c r="L4974" s="34"/>
      <c r="M4974" s="43" t="str">
        <f ca="1">IFERROR(OFFSET('Maximum minutes'!$C$1,T4974,MATCH(IF(G4974&lt;&gt;"",G4974,F4974),OFFSET('Maximum minutes'!$C$1,T4974-1,0,1,U4974+1),0)-1)*IF(OR(ISNUMBER(J4974),J4974="sans examen"),1,0)*IF(W4974&lt;MinDate,1,0),"")</f>
        <v/>
      </c>
      <c r="N4974" s="36">
        <f t="shared" ca="1" si="155"/>
        <v>0</v>
      </c>
      <c r="O4974" s="36" t="e">
        <f ca="1">LEFT(OFFSET(Lists!$Q$2,MATCH(E4974,Lists!$R$3:$R$19,0),0),4)</f>
        <v>#N/A</v>
      </c>
      <c r="P4974" s="36" t="e">
        <f ca="1">MATCH(O4974,Lists!$S$2:$S$640,1)</f>
        <v>#N/A</v>
      </c>
      <c r="Q4974" s="36" t="e">
        <f ca="1">MATCH(LEFT(OFFSET(Lists!$Q$2,MATCH(E4974,Lists!$R$3:$R$19,0)+1,0),4),Lists!$S$3:$S$640,1)</f>
        <v>#N/A</v>
      </c>
      <c r="R4974" s="36" t="e">
        <f ca="1">LEFT(OFFSET(Lists!$S$2,P4974-1+MATCH(F4974,OFFSET(Lists!$T$3,P4974-1,0,Q4974-P4974+1),0),0),6)</f>
        <v>#N/A</v>
      </c>
      <c r="S4974" s="36" t="e">
        <f ca="1">VLOOKUP(R4974,Lists!B:D,3,FALSE)</f>
        <v>#N/A</v>
      </c>
      <c r="T4974" s="36" t="str">
        <f>IF(F4974&lt;&gt;"",MATCH(R4974,'Maximum minutes'!B:B,0),"")</f>
        <v/>
      </c>
      <c r="U4974" s="36">
        <f ca="1">IF(F4974&lt;&gt;"",COUNTA(OFFSET('Maximum minutes'!$C$1,'Annexe A1 Cours'!T4974,0,1,50)),0)</f>
        <v>0</v>
      </c>
      <c r="V4974" s="37">
        <f ca="1">IFERROR(OFFSET('Maximum minutes'!$C$1,T4974+1,-1+MATCH(G4974,OFFSET('Maximum minutes'!$C$1,T4974-1,0,1,50),0)),0)</f>
        <v>0</v>
      </c>
      <c r="W4974" s="38">
        <f t="shared" ca="1" si="154"/>
        <v>0</v>
      </c>
    </row>
    <row r="4975" spans="1:23" s="36" customFormat="1" ht="18.75">
      <c r="A4975" s="34"/>
      <c r="B4975" s="39"/>
      <c r="C4975" s="39"/>
      <c r="D4975" s="35"/>
      <c r="E4975" s="40"/>
      <c r="F4975" s="39"/>
      <c r="G4975" s="39"/>
      <c r="H4975" s="39"/>
      <c r="I4975" s="34"/>
      <c r="J4975" s="34"/>
      <c r="K4975" s="34"/>
      <c r="L4975" s="34"/>
      <c r="M4975" s="43" t="str">
        <f ca="1">IFERROR(OFFSET('Maximum minutes'!$C$1,T4975,MATCH(IF(G4975&lt;&gt;"",G4975,F4975),OFFSET('Maximum minutes'!$C$1,T4975-1,0,1,U4975+1),0)-1)*IF(OR(ISNUMBER(J4975),J4975="sans examen"),1,0)*IF(W4975&lt;MinDate,1,0),"")</f>
        <v/>
      </c>
      <c r="N4975" s="36">
        <f t="shared" ca="1" si="155"/>
        <v>0</v>
      </c>
      <c r="O4975" s="36" t="e">
        <f ca="1">LEFT(OFFSET(Lists!$Q$2,MATCH(E4975,Lists!$R$3:$R$19,0),0),4)</f>
        <v>#N/A</v>
      </c>
      <c r="P4975" s="36" t="e">
        <f ca="1">MATCH(O4975,Lists!$S$2:$S$640,1)</f>
        <v>#N/A</v>
      </c>
      <c r="Q4975" s="36" t="e">
        <f ca="1">MATCH(LEFT(OFFSET(Lists!$Q$2,MATCH(E4975,Lists!$R$3:$R$19,0)+1,0),4),Lists!$S$3:$S$640,1)</f>
        <v>#N/A</v>
      </c>
      <c r="R4975" s="36" t="e">
        <f ca="1">LEFT(OFFSET(Lists!$S$2,P4975-1+MATCH(F4975,OFFSET(Lists!$T$3,P4975-1,0,Q4975-P4975+1),0),0),6)</f>
        <v>#N/A</v>
      </c>
      <c r="S4975" s="36" t="e">
        <f ca="1">VLOOKUP(R4975,Lists!B:D,3,FALSE)</f>
        <v>#N/A</v>
      </c>
      <c r="T4975" s="36" t="str">
        <f>IF(F4975&lt;&gt;"",MATCH(R4975,'Maximum minutes'!B:B,0),"")</f>
        <v/>
      </c>
      <c r="U4975" s="36">
        <f ca="1">IF(F4975&lt;&gt;"",COUNTA(OFFSET('Maximum minutes'!$C$1,'Annexe A1 Cours'!T4975,0,1,50)),0)</f>
        <v>0</v>
      </c>
      <c r="V4975" s="37">
        <f ca="1">IFERROR(OFFSET('Maximum minutes'!$C$1,T4975+1,-1+MATCH(G4975,OFFSET('Maximum minutes'!$C$1,T4975-1,0,1,50),0)),0)</f>
        <v>0</v>
      </c>
      <c r="W4975" s="38">
        <f t="shared" ca="1" si="154"/>
        <v>0</v>
      </c>
    </row>
    <row r="4976" spans="1:23" s="36" customFormat="1" ht="18.75">
      <c r="A4976" s="34"/>
      <c r="B4976" s="39"/>
      <c r="C4976" s="39"/>
      <c r="D4976" s="35"/>
      <c r="E4976" s="40"/>
      <c r="F4976" s="39"/>
      <c r="G4976" s="39"/>
      <c r="H4976" s="39"/>
      <c r="I4976" s="34"/>
      <c r="J4976" s="34"/>
      <c r="K4976" s="34"/>
      <c r="L4976" s="34"/>
      <c r="M4976" s="43" t="str">
        <f ca="1">IFERROR(OFFSET('Maximum minutes'!$C$1,T4976,MATCH(IF(G4976&lt;&gt;"",G4976,F4976),OFFSET('Maximum minutes'!$C$1,T4976-1,0,1,U4976+1),0)-1)*IF(OR(ISNUMBER(J4976),J4976="sans examen"),1,0)*IF(W4976&lt;MinDate,1,0),"")</f>
        <v/>
      </c>
      <c r="N4976" s="36">
        <f t="shared" ca="1" si="155"/>
        <v>0</v>
      </c>
      <c r="O4976" s="36" t="e">
        <f ca="1">LEFT(OFFSET(Lists!$Q$2,MATCH(E4976,Lists!$R$3:$R$19,0),0),4)</f>
        <v>#N/A</v>
      </c>
      <c r="P4976" s="36" t="e">
        <f ca="1">MATCH(O4976,Lists!$S$2:$S$640,1)</f>
        <v>#N/A</v>
      </c>
      <c r="Q4976" s="36" t="e">
        <f ca="1">MATCH(LEFT(OFFSET(Lists!$Q$2,MATCH(E4976,Lists!$R$3:$R$19,0)+1,0),4),Lists!$S$3:$S$640,1)</f>
        <v>#N/A</v>
      </c>
      <c r="R4976" s="36" t="e">
        <f ca="1">LEFT(OFFSET(Lists!$S$2,P4976-1+MATCH(F4976,OFFSET(Lists!$T$3,P4976-1,0,Q4976-P4976+1),0),0),6)</f>
        <v>#N/A</v>
      </c>
      <c r="S4976" s="36" t="e">
        <f ca="1">VLOOKUP(R4976,Lists!B:D,3,FALSE)</f>
        <v>#N/A</v>
      </c>
      <c r="T4976" s="36" t="str">
        <f>IF(F4976&lt;&gt;"",MATCH(R4976,'Maximum minutes'!B:B,0),"")</f>
        <v/>
      </c>
      <c r="U4976" s="36">
        <f ca="1">IF(F4976&lt;&gt;"",COUNTA(OFFSET('Maximum minutes'!$C$1,'Annexe A1 Cours'!T4976,0,1,50)),0)</f>
        <v>0</v>
      </c>
      <c r="V4976" s="37">
        <f ca="1">IFERROR(OFFSET('Maximum minutes'!$C$1,T4976+1,-1+MATCH(G4976,OFFSET('Maximum minutes'!$C$1,T4976-1,0,1,50),0)),0)</f>
        <v>0</v>
      </c>
      <c r="W4976" s="38">
        <f t="shared" ca="1" si="154"/>
        <v>0</v>
      </c>
    </row>
    <row r="4977" spans="1:23" s="36" customFormat="1" ht="18.75">
      <c r="A4977" s="34"/>
      <c r="B4977" s="39"/>
      <c r="C4977" s="39"/>
      <c r="D4977" s="35"/>
      <c r="E4977" s="40"/>
      <c r="F4977" s="39"/>
      <c r="G4977" s="39"/>
      <c r="H4977" s="39"/>
      <c r="I4977" s="34"/>
      <c r="J4977" s="34"/>
      <c r="K4977" s="34"/>
      <c r="L4977" s="34"/>
      <c r="M4977" s="43" t="str">
        <f ca="1">IFERROR(OFFSET('Maximum minutes'!$C$1,T4977,MATCH(IF(G4977&lt;&gt;"",G4977,F4977),OFFSET('Maximum minutes'!$C$1,T4977-1,0,1,U4977+1),0)-1)*IF(OR(ISNUMBER(J4977),J4977="sans examen"),1,0)*IF(W4977&lt;MinDate,1,0),"")</f>
        <v/>
      </c>
      <c r="N4977" s="36">
        <f t="shared" ca="1" si="155"/>
        <v>0</v>
      </c>
      <c r="O4977" s="36" t="e">
        <f ca="1">LEFT(OFFSET(Lists!$Q$2,MATCH(E4977,Lists!$R$3:$R$19,0),0),4)</f>
        <v>#N/A</v>
      </c>
      <c r="P4977" s="36" t="e">
        <f ca="1">MATCH(O4977,Lists!$S$2:$S$640,1)</f>
        <v>#N/A</v>
      </c>
      <c r="Q4977" s="36" t="e">
        <f ca="1">MATCH(LEFT(OFFSET(Lists!$Q$2,MATCH(E4977,Lists!$R$3:$R$19,0)+1,0),4),Lists!$S$3:$S$640,1)</f>
        <v>#N/A</v>
      </c>
      <c r="R4977" s="36" t="e">
        <f ca="1">LEFT(OFFSET(Lists!$S$2,P4977-1+MATCH(F4977,OFFSET(Lists!$T$3,P4977-1,0,Q4977-P4977+1),0),0),6)</f>
        <v>#N/A</v>
      </c>
      <c r="S4977" s="36" t="e">
        <f ca="1">VLOOKUP(R4977,Lists!B:D,3,FALSE)</f>
        <v>#N/A</v>
      </c>
      <c r="T4977" s="36" t="str">
        <f>IF(F4977&lt;&gt;"",MATCH(R4977,'Maximum minutes'!B:B,0),"")</f>
        <v/>
      </c>
      <c r="U4977" s="36">
        <f ca="1">IF(F4977&lt;&gt;"",COUNTA(OFFSET('Maximum minutes'!$C$1,'Annexe A1 Cours'!T4977,0,1,50)),0)</f>
        <v>0</v>
      </c>
      <c r="V4977" s="37">
        <f ca="1">IFERROR(OFFSET('Maximum minutes'!$C$1,T4977+1,-1+MATCH(G4977,OFFSET('Maximum minutes'!$C$1,T4977-1,0,1,50),0)),0)</f>
        <v>0</v>
      </c>
      <c r="W4977" s="38">
        <f t="shared" ca="1" si="154"/>
        <v>0</v>
      </c>
    </row>
    <row r="4978" spans="1:23" s="36" customFormat="1" ht="18.75">
      <c r="A4978" s="34"/>
      <c r="B4978" s="39"/>
      <c r="C4978" s="39"/>
      <c r="D4978" s="35"/>
      <c r="E4978" s="40"/>
      <c r="F4978" s="39"/>
      <c r="G4978" s="39"/>
      <c r="H4978" s="39"/>
      <c r="I4978" s="34"/>
      <c r="J4978" s="34"/>
      <c r="K4978" s="34"/>
      <c r="L4978" s="34"/>
      <c r="M4978" s="43" t="str">
        <f ca="1">IFERROR(OFFSET('Maximum minutes'!$C$1,T4978,MATCH(IF(G4978&lt;&gt;"",G4978,F4978),OFFSET('Maximum minutes'!$C$1,T4978-1,0,1,U4978+1),0)-1)*IF(OR(ISNUMBER(J4978),J4978="sans examen"),1,0)*IF(W4978&lt;MinDate,1,0),"")</f>
        <v/>
      </c>
      <c r="N4978" s="36">
        <f t="shared" ca="1" si="155"/>
        <v>0</v>
      </c>
      <c r="O4978" s="36" t="e">
        <f ca="1">LEFT(OFFSET(Lists!$Q$2,MATCH(E4978,Lists!$R$3:$R$19,0),0),4)</f>
        <v>#N/A</v>
      </c>
      <c r="P4978" s="36" t="e">
        <f ca="1">MATCH(O4978,Lists!$S$2:$S$640,1)</f>
        <v>#N/A</v>
      </c>
      <c r="Q4978" s="36" t="e">
        <f ca="1">MATCH(LEFT(OFFSET(Lists!$Q$2,MATCH(E4978,Lists!$R$3:$R$19,0)+1,0),4),Lists!$S$3:$S$640,1)</f>
        <v>#N/A</v>
      </c>
      <c r="R4978" s="36" t="e">
        <f ca="1">LEFT(OFFSET(Lists!$S$2,P4978-1+MATCH(F4978,OFFSET(Lists!$T$3,P4978-1,0,Q4978-P4978+1),0),0),6)</f>
        <v>#N/A</v>
      </c>
      <c r="S4978" s="36" t="e">
        <f ca="1">VLOOKUP(R4978,Lists!B:D,3,FALSE)</f>
        <v>#N/A</v>
      </c>
      <c r="T4978" s="36" t="str">
        <f>IF(F4978&lt;&gt;"",MATCH(R4978,'Maximum minutes'!B:B,0),"")</f>
        <v/>
      </c>
      <c r="U4978" s="36">
        <f ca="1">IF(F4978&lt;&gt;"",COUNTA(OFFSET('Maximum minutes'!$C$1,'Annexe A1 Cours'!T4978,0,1,50)),0)</f>
        <v>0</v>
      </c>
      <c r="V4978" s="37">
        <f ca="1">IFERROR(OFFSET('Maximum minutes'!$C$1,T4978+1,-1+MATCH(G4978,OFFSET('Maximum minutes'!$C$1,T4978-1,0,1,50),0)),0)</f>
        <v>0</v>
      </c>
      <c r="W4978" s="38">
        <f t="shared" ca="1" si="154"/>
        <v>0</v>
      </c>
    </row>
    <row r="4979" spans="1:23" s="36" customFormat="1" ht="18.75">
      <c r="A4979" s="34"/>
      <c r="B4979" s="39"/>
      <c r="C4979" s="39"/>
      <c r="D4979" s="35"/>
      <c r="E4979" s="40"/>
      <c r="F4979" s="39"/>
      <c r="G4979" s="39"/>
      <c r="H4979" s="39"/>
      <c r="I4979" s="34"/>
      <c r="J4979" s="34"/>
      <c r="K4979" s="34"/>
      <c r="L4979" s="34"/>
      <c r="M4979" s="43" t="str">
        <f ca="1">IFERROR(OFFSET('Maximum minutes'!$C$1,T4979,MATCH(IF(G4979&lt;&gt;"",G4979,F4979),OFFSET('Maximum minutes'!$C$1,T4979-1,0,1,U4979+1),0)-1)*IF(OR(ISNUMBER(J4979),J4979="sans examen"),1,0)*IF(W4979&lt;MinDate,1,0),"")</f>
        <v/>
      </c>
      <c r="N4979" s="36">
        <f t="shared" ca="1" si="155"/>
        <v>0</v>
      </c>
      <c r="O4979" s="36" t="e">
        <f ca="1">LEFT(OFFSET(Lists!$Q$2,MATCH(E4979,Lists!$R$3:$R$19,0),0),4)</f>
        <v>#N/A</v>
      </c>
      <c r="P4979" s="36" t="e">
        <f ca="1">MATCH(O4979,Lists!$S$2:$S$640,1)</f>
        <v>#N/A</v>
      </c>
      <c r="Q4979" s="36" t="e">
        <f ca="1">MATCH(LEFT(OFFSET(Lists!$Q$2,MATCH(E4979,Lists!$R$3:$R$19,0)+1,0),4),Lists!$S$3:$S$640,1)</f>
        <v>#N/A</v>
      </c>
      <c r="R4979" s="36" t="e">
        <f ca="1">LEFT(OFFSET(Lists!$S$2,P4979-1+MATCH(F4979,OFFSET(Lists!$T$3,P4979-1,0,Q4979-P4979+1),0),0),6)</f>
        <v>#N/A</v>
      </c>
      <c r="S4979" s="36" t="e">
        <f ca="1">VLOOKUP(R4979,Lists!B:D,3,FALSE)</f>
        <v>#N/A</v>
      </c>
      <c r="T4979" s="36" t="str">
        <f>IF(F4979&lt;&gt;"",MATCH(R4979,'Maximum minutes'!B:B,0),"")</f>
        <v/>
      </c>
      <c r="U4979" s="36">
        <f ca="1">IF(F4979&lt;&gt;"",COUNTA(OFFSET('Maximum minutes'!$C$1,'Annexe A1 Cours'!T4979,0,1,50)),0)</f>
        <v>0</v>
      </c>
      <c r="V4979" s="37">
        <f ca="1">IFERROR(OFFSET('Maximum minutes'!$C$1,T4979+1,-1+MATCH(G4979,OFFSET('Maximum minutes'!$C$1,T4979-1,0,1,50),0)),0)</f>
        <v>0</v>
      </c>
      <c r="W4979" s="38">
        <f t="shared" ca="1" si="154"/>
        <v>0</v>
      </c>
    </row>
    <row r="4980" spans="1:23" s="36" customFormat="1" ht="18.75">
      <c r="A4980" s="34"/>
      <c r="B4980" s="39"/>
      <c r="C4980" s="39"/>
      <c r="D4980" s="35"/>
      <c r="E4980" s="40"/>
      <c r="F4980" s="39"/>
      <c r="G4980" s="39"/>
      <c r="H4980" s="39"/>
      <c r="I4980" s="34"/>
      <c r="J4980" s="34"/>
      <c r="K4980" s="34"/>
      <c r="L4980" s="34"/>
      <c r="M4980" s="43" t="str">
        <f ca="1">IFERROR(OFFSET('Maximum minutes'!$C$1,T4980,MATCH(IF(G4980&lt;&gt;"",G4980,F4980),OFFSET('Maximum minutes'!$C$1,T4980-1,0,1,U4980+1),0)-1)*IF(OR(ISNUMBER(J4980),J4980="sans examen"),1,0)*IF(W4980&lt;MinDate,1,0),"")</f>
        <v/>
      </c>
      <c r="N4980" s="36">
        <f t="shared" ca="1" si="155"/>
        <v>0</v>
      </c>
      <c r="O4980" s="36" t="e">
        <f ca="1">LEFT(OFFSET(Lists!$Q$2,MATCH(E4980,Lists!$R$3:$R$19,0),0),4)</f>
        <v>#N/A</v>
      </c>
      <c r="P4980" s="36" t="e">
        <f ca="1">MATCH(O4980,Lists!$S$2:$S$640,1)</f>
        <v>#N/A</v>
      </c>
      <c r="Q4980" s="36" t="e">
        <f ca="1">MATCH(LEFT(OFFSET(Lists!$Q$2,MATCH(E4980,Lists!$R$3:$R$19,0)+1,0),4),Lists!$S$3:$S$640,1)</f>
        <v>#N/A</v>
      </c>
      <c r="R4980" s="36" t="e">
        <f ca="1">LEFT(OFFSET(Lists!$S$2,P4980-1+MATCH(F4980,OFFSET(Lists!$T$3,P4980-1,0,Q4980-P4980+1),0),0),6)</f>
        <v>#N/A</v>
      </c>
      <c r="S4980" s="36" t="e">
        <f ca="1">VLOOKUP(R4980,Lists!B:D,3,FALSE)</f>
        <v>#N/A</v>
      </c>
      <c r="T4980" s="36" t="str">
        <f>IF(F4980&lt;&gt;"",MATCH(R4980,'Maximum minutes'!B:B,0),"")</f>
        <v/>
      </c>
      <c r="U4980" s="36">
        <f ca="1">IF(F4980&lt;&gt;"",COUNTA(OFFSET('Maximum minutes'!$C$1,'Annexe A1 Cours'!T4980,0,1,50)),0)</f>
        <v>0</v>
      </c>
      <c r="V4980" s="37">
        <f ca="1">IFERROR(OFFSET('Maximum minutes'!$C$1,T4980+1,-1+MATCH(G4980,OFFSET('Maximum minutes'!$C$1,T4980-1,0,1,50),0)),0)</f>
        <v>0</v>
      </c>
      <c r="W4980" s="38">
        <f t="shared" ca="1" si="154"/>
        <v>0</v>
      </c>
    </row>
    <row r="4981" spans="1:23" s="36" customFormat="1" ht="18.75">
      <c r="A4981" s="34"/>
      <c r="B4981" s="39"/>
      <c r="C4981" s="39"/>
      <c r="D4981" s="35"/>
      <c r="E4981" s="40"/>
      <c r="F4981" s="39"/>
      <c r="G4981" s="39"/>
      <c r="H4981" s="39"/>
      <c r="I4981" s="34"/>
      <c r="J4981" s="34"/>
      <c r="K4981" s="34"/>
      <c r="L4981" s="34"/>
      <c r="M4981" s="43" t="str">
        <f ca="1">IFERROR(OFFSET('Maximum minutes'!$C$1,T4981,MATCH(IF(G4981&lt;&gt;"",G4981,F4981),OFFSET('Maximum minutes'!$C$1,T4981-1,0,1,U4981+1),0)-1)*IF(OR(ISNUMBER(J4981),J4981="sans examen"),1,0)*IF(W4981&lt;MinDate,1,0),"")</f>
        <v/>
      </c>
      <c r="N4981" s="36">
        <f t="shared" ca="1" si="155"/>
        <v>0</v>
      </c>
      <c r="O4981" s="36" t="e">
        <f ca="1">LEFT(OFFSET(Lists!$Q$2,MATCH(E4981,Lists!$R$3:$R$19,0),0),4)</f>
        <v>#N/A</v>
      </c>
      <c r="P4981" s="36" t="e">
        <f ca="1">MATCH(O4981,Lists!$S$2:$S$640,1)</f>
        <v>#N/A</v>
      </c>
      <c r="Q4981" s="36" t="e">
        <f ca="1">MATCH(LEFT(OFFSET(Lists!$Q$2,MATCH(E4981,Lists!$R$3:$R$19,0)+1,0),4),Lists!$S$3:$S$640,1)</f>
        <v>#N/A</v>
      </c>
      <c r="R4981" s="36" t="e">
        <f ca="1">LEFT(OFFSET(Lists!$S$2,P4981-1+MATCH(F4981,OFFSET(Lists!$T$3,P4981-1,0,Q4981-P4981+1),0),0),6)</f>
        <v>#N/A</v>
      </c>
      <c r="S4981" s="36" t="e">
        <f ca="1">VLOOKUP(R4981,Lists!B:D,3,FALSE)</f>
        <v>#N/A</v>
      </c>
      <c r="T4981" s="36" t="str">
        <f>IF(F4981&lt;&gt;"",MATCH(R4981,'Maximum minutes'!B:B,0),"")</f>
        <v/>
      </c>
      <c r="U4981" s="36">
        <f ca="1">IF(F4981&lt;&gt;"",COUNTA(OFFSET('Maximum minutes'!$C$1,'Annexe A1 Cours'!T4981,0,1,50)),0)</f>
        <v>0</v>
      </c>
      <c r="V4981" s="37">
        <f ca="1">IFERROR(OFFSET('Maximum minutes'!$C$1,T4981+1,-1+MATCH(G4981,OFFSET('Maximum minutes'!$C$1,T4981-1,0,1,50),0)),0)</f>
        <v>0</v>
      </c>
      <c r="W4981" s="38">
        <f t="shared" ca="1" si="154"/>
        <v>0</v>
      </c>
    </row>
    <row r="4982" spans="1:23" s="36" customFormat="1" ht="18.75">
      <c r="A4982" s="34"/>
      <c r="B4982" s="39"/>
      <c r="C4982" s="39"/>
      <c r="D4982" s="35"/>
      <c r="E4982" s="40"/>
      <c r="F4982" s="39"/>
      <c r="G4982" s="39"/>
      <c r="H4982" s="39"/>
      <c r="I4982" s="34"/>
      <c r="J4982" s="34"/>
      <c r="K4982" s="34"/>
      <c r="L4982" s="34"/>
      <c r="M4982" s="43" t="str">
        <f ca="1">IFERROR(OFFSET('Maximum minutes'!$C$1,T4982,MATCH(IF(G4982&lt;&gt;"",G4982,F4982),OFFSET('Maximum minutes'!$C$1,T4982-1,0,1,U4982+1),0)-1)*IF(OR(ISNUMBER(J4982),J4982="sans examen"),1,0)*IF(W4982&lt;MinDate,1,0),"")</f>
        <v/>
      </c>
      <c r="N4982" s="36">
        <f t="shared" ca="1" si="155"/>
        <v>0</v>
      </c>
      <c r="O4982" s="36" t="e">
        <f ca="1">LEFT(OFFSET(Lists!$Q$2,MATCH(E4982,Lists!$R$3:$R$19,0),0),4)</f>
        <v>#N/A</v>
      </c>
      <c r="P4982" s="36" t="e">
        <f ca="1">MATCH(O4982,Lists!$S$2:$S$640,1)</f>
        <v>#N/A</v>
      </c>
      <c r="Q4982" s="36" t="e">
        <f ca="1">MATCH(LEFT(OFFSET(Lists!$Q$2,MATCH(E4982,Lists!$R$3:$R$19,0)+1,0),4),Lists!$S$3:$S$640,1)</f>
        <v>#N/A</v>
      </c>
      <c r="R4982" s="36" t="e">
        <f ca="1">LEFT(OFFSET(Lists!$S$2,P4982-1+MATCH(F4982,OFFSET(Lists!$T$3,P4982-1,0,Q4982-P4982+1),0),0),6)</f>
        <v>#N/A</v>
      </c>
      <c r="S4982" s="36" t="e">
        <f ca="1">VLOOKUP(R4982,Lists!B:D,3,FALSE)</f>
        <v>#N/A</v>
      </c>
      <c r="T4982" s="36" t="str">
        <f>IF(F4982&lt;&gt;"",MATCH(R4982,'Maximum minutes'!B:B,0),"")</f>
        <v/>
      </c>
      <c r="U4982" s="36">
        <f ca="1">IF(F4982&lt;&gt;"",COUNTA(OFFSET('Maximum minutes'!$C$1,'Annexe A1 Cours'!T4982,0,1,50)),0)</f>
        <v>0</v>
      </c>
      <c r="V4982" s="37">
        <f ca="1">IFERROR(OFFSET('Maximum minutes'!$C$1,T4982+1,-1+MATCH(G4982,OFFSET('Maximum minutes'!$C$1,T4982-1,0,1,50),0)),0)</f>
        <v>0</v>
      </c>
      <c r="W4982" s="38">
        <f t="shared" ca="1" si="154"/>
        <v>0</v>
      </c>
    </row>
    <row r="4983" spans="1:23" s="36" customFormat="1" ht="18.75">
      <c r="A4983" s="34"/>
      <c r="B4983" s="39"/>
      <c r="C4983" s="39"/>
      <c r="D4983" s="35"/>
      <c r="E4983" s="40"/>
      <c r="F4983" s="39"/>
      <c r="G4983" s="39"/>
      <c r="H4983" s="39"/>
      <c r="I4983" s="34"/>
      <c r="J4983" s="34"/>
      <c r="K4983" s="34"/>
      <c r="L4983" s="34"/>
      <c r="M4983" s="43" t="str">
        <f ca="1">IFERROR(OFFSET('Maximum minutes'!$C$1,T4983,MATCH(IF(G4983&lt;&gt;"",G4983,F4983),OFFSET('Maximum minutes'!$C$1,T4983-1,0,1,U4983+1),0)-1)*IF(OR(ISNUMBER(J4983),J4983="sans examen"),1,0)*IF(W4983&lt;MinDate,1,0),"")</f>
        <v/>
      </c>
      <c r="N4983" s="36">
        <f t="shared" ca="1" si="155"/>
        <v>0</v>
      </c>
      <c r="O4983" s="36" t="e">
        <f ca="1">LEFT(OFFSET(Lists!$Q$2,MATCH(E4983,Lists!$R$3:$R$19,0),0),4)</f>
        <v>#N/A</v>
      </c>
      <c r="P4983" s="36" t="e">
        <f ca="1">MATCH(O4983,Lists!$S$2:$S$640,1)</f>
        <v>#N/A</v>
      </c>
      <c r="Q4983" s="36" t="e">
        <f ca="1">MATCH(LEFT(OFFSET(Lists!$Q$2,MATCH(E4983,Lists!$R$3:$R$19,0)+1,0),4),Lists!$S$3:$S$640,1)</f>
        <v>#N/A</v>
      </c>
      <c r="R4983" s="36" t="e">
        <f ca="1">LEFT(OFFSET(Lists!$S$2,P4983-1+MATCH(F4983,OFFSET(Lists!$T$3,P4983-1,0,Q4983-P4983+1),0),0),6)</f>
        <v>#N/A</v>
      </c>
      <c r="S4983" s="36" t="e">
        <f ca="1">VLOOKUP(R4983,Lists!B:D,3,FALSE)</f>
        <v>#N/A</v>
      </c>
      <c r="T4983" s="36" t="str">
        <f>IF(F4983&lt;&gt;"",MATCH(R4983,'Maximum minutes'!B:B,0),"")</f>
        <v/>
      </c>
      <c r="U4983" s="36">
        <f ca="1">IF(F4983&lt;&gt;"",COUNTA(OFFSET('Maximum minutes'!$C$1,'Annexe A1 Cours'!T4983,0,1,50)),0)</f>
        <v>0</v>
      </c>
      <c r="V4983" s="37">
        <f ca="1">IFERROR(OFFSET('Maximum minutes'!$C$1,T4983+1,-1+MATCH(G4983,OFFSET('Maximum minutes'!$C$1,T4983-1,0,1,50),0)),0)</f>
        <v>0</v>
      </c>
      <c r="W4983" s="38">
        <f t="shared" ca="1" si="154"/>
        <v>0</v>
      </c>
    </row>
    <row r="4984" spans="1:23" s="36" customFormat="1" ht="18.75">
      <c r="A4984" s="34"/>
      <c r="B4984" s="39"/>
      <c r="C4984" s="39"/>
      <c r="D4984" s="35"/>
      <c r="E4984" s="40"/>
      <c r="F4984" s="39"/>
      <c r="G4984" s="39"/>
      <c r="H4984" s="39"/>
      <c r="I4984" s="34"/>
      <c r="J4984" s="34"/>
      <c r="K4984" s="34"/>
      <c r="L4984" s="34"/>
      <c r="M4984" s="43" t="str">
        <f ca="1">IFERROR(OFFSET('Maximum minutes'!$C$1,T4984,MATCH(IF(G4984&lt;&gt;"",G4984,F4984),OFFSET('Maximum minutes'!$C$1,T4984-1,0,1,U4984+1),0)-1)*IF(OR(ISNUMBER(J4984),J4984="sans examen"),1,0)*IF(W4984&lt;MinDate,1,0),"")</f>
        <v/>
      </c>
      <c r="N4984" s="36">
        <f t="shared" ca="1" si="155"/>
        <v>0</v>
      </c>
      <c r="O4984" s="36" t="e">
        <f ca="1">LEFT(OFFSET(Lists!$Q$2,MATCH(E4984,Lists!$R$3:$R$19,0),0),4)</f>
        <v>#N/A</v>
      </c>
      <c r="P4984" s="36" t="e">
        <f ca="1">MATCH(O4984,Lists!$S$2:$S$640,1)</f>
        <v>#N/A</v>
      </c>
      <c r="Q4984" s="36" t="e">
        <f ca="1">MATCH(LEFT(OFFSET(Lists!$Q$2,MATCH(E4984,Lists!$R$3:$R$19,0)+1,0),4),Lists!$S$3:$S$640,1)</f>
        <v>#N/A</v>
      </c>
      <c r="R4984" s="36" t="e">
        <f ca="1">LEFT(OFFSET(Lists!$S$2,P4984-1+MATCH(F4984,OFFSET(Lists!$T$3,P4984-1,0,Q4984-P4984+1),0),0),6)</f>
        <v>#N/A</v>
      </c>
      <c r="S4984" s="36" t="e">
        <f ca="1">VLOOKUP(R4984,Lists!B:D,3,FALSE)</f>
        <v>#N/A</v>
      </c>
      <c r="T4984" s="36" t="str">
        <f>IF(F4984&lt;&gt;"",MATCH(R4984,'Maximum minutes'!B:B,0),"")</f>
        <v/>
      </c>
      <c r="U4984" s="36">
        <f ca="1">IF(F4984&lt;&gt;"",COUNTA(OFFSET('Maximum minutes'!$C$1,'Annexe A1 Cours'!T4984,0,1,50)),0)</f>
        <v>0</v>
      </c>
      <c r="V4984" s="37">
        <f ca="1">IFERROR(OFFSET('Maximum minutes'!$C$1,T4984+1,-1+MATCH(G4984,OFFSET('Maximum minutes'!$C$1,T4984-1,0,1,50),0)),0)</f>
        <v>0</v>
      </c>
      <c r="W4984" s="38">
        <f t="shared" ca="1" si="154"/>
        <v>0</v>
      </c>
    </row>
    <row r="4985" spans="1:23" s="36" customFormat="1" ht="18.75">
      <c r="A4985" s="34"/>
      <c r="B4985" s="39"/>
      <c r="C4985" s="39"/>
      <c r="D4985" s="35"/>
      <c r="E4985" s="40"/>
      <c r="F4985" s="39"/>
      <c r="G4985" s="39"/>
      <c r="H4985" s="39"/>
      <c r="I4985" s="34"/>
      <c r="J4985" s="34"/>
      <c r="K4985" s="34"/>
      <c r="L4985" s="34"/>
      <c r="M4985" s="43" t="str">
        <f ca="1">IFERROR(OFFSET('Maximum minutes'!$C$1,T4985,MATCH(IF(G4985&lt;&gt;"",G4985,F4985),OFFSET('Maximum minutes'!$C$1,T4985-1,0,1,U4985+1),0)-1)*IF(OR(ISNUMBER(J4985),J4985="sans examen"),1,0)*IF(W4985&lt;MinDate,1,0),"")</f>
        <v/>
      </c>
      <c r="N4985" s="36">
        <f t="shared" ca="1" si="155"/>
        <v>0</v>
      </c>
      <c r="O4985" s="36" t="e">
        <f ca="1">LEFT(OFFSET(Lists!$Q$2,MATCH(E4985,Lists!$R$3:$R$19,0),0),4)</f>
        <v>#N/A</v>
      </c>
      <c r="P4985" s="36" t="e">
        <f ca="1">MATCH(O4985,Lists!$S$2:$S$640,1)</f>
        <v>#N/A</v>
      </c>
      <c r="Q4985" s="36" t="e">
        <f ca="1">MATCH(LEFT(OFFSET(Lists!$Q$2,MATCH(E4985,Lists!$R$3:$R$19,0)+1,0),4),Lists!$S$3:$S$640,1)</f>
        <v>#N/A</v>
      </c>
      <c r="R4985" s="36" t="e">
        <f ca="1">LEFT(OFFSET(Lists!$S$2,P4985-1+MATCH(F4985,OFFSET(Lists!$T$3,P4985-1,0,Q4985-P4985+1),0),0),6)</f>
        <v>#N/A</v>
      </c>
      <c r="S4985" s="36" t="e">
        <f ca="1">VLOOKUP(R4985,Lists!B:D,3,FALSE)</f>
        <v>#N/A</v>
      </c>
      <c r="T4985" s="36" t="str">
        <f>IF(F4985&lt;&gt;"",MATCH(R4985,'Maximum minutes'!B:B,0),"")</f>
        <v/>
      </c>
      <c r="U4985" s="36">
        <f ca="1">IF(F4985&lt;&gt;"",COUNTA(OFFSET('Maximum minutes'!$C$1,'Annexe A1 Cours'!T4985,0,1,50)),0)</f>
        <v>0</v>
      </c>
      <c r="V4985" s="37">
        <f ca="1">IFERROR(OFFSET('Maximum minutes'!$C$1,T4985+1,-1+MATCH(G4985,OFFSET('Maximum minutes'!$C$1,T4985-1,0,1,50),0)),0)</f>
        <v>0</v>
      </c>
      <c r="W4985" s="38">
        <f t="shared" ca="1" si="154"/>
        <v>0</v>
      </c>
    </row>
    <row r="4986" spans="1:23" s="36" customFormat="1" ht="18.75">
      <c r="A4986" s="34"/>
      <c r="B4986" s="39"/>
      <c r="C4986" s="39"/>
      <c r="D4986" s="35"/>
      <c r="E4986" s="40"/>
      <c r="F4986" s="39"/>
      <c r="G4986" s="39"/>
      <c r="H4986" s="39"/>
      <c r="I4986" s="34"/>
      <c r="J4986" s="34"/>
      <c r="K4986" s="34"/>
      <c r="L4986" s="34"/>
      <c r="M4986" s="43" t="str">
        <f ca="1">IFERROR(OFFSET('Maximum minutes'!$C$1,T4986,MATCH(IF(G4986&lt;&gt;"",G4986,F4986),OFFSET('Maximum minutes'!$C$1,T4986-1,0,1,U4986+1),0)-1)*IF(OR(ISNUMBER(J4986),J4986="sans examen"),1,0)*IF(W4986&lt;MinDate,1,0),"")</f>
        <v/>
      </c>
      <c r="N4986" s="36">
        <f t="shared" ca="1" si="155"/>
        <v>0</v>
      </c>
      <c r="O4986" s="36" t="e">
        <f ca="1">LEFT(OFFSET(Lists!$Q$2,MATCH(E4986,Lists!$R$3:$R$19,0),0),4)</f>
        <v>#N/A</v>
      </c>
      <c r="P4986" s="36" t="e">
        <f ca="1">MATCH(O4986,Lists!$S$2:$S$640,1)</f>
        <v>#N/A</v>
      </c>
      <c r="Q4986" s="36" t="e">
        <f ca="1">MATCH(LEFT(OFFSET(Lists!$Q$2,MATCH(E4986,Lists!$R$3:$R$19,0)+1,0),4),Lists!$S$3:$S$640,1)</f>
        <v>#N/A</v>
      </c>
      <c r="R4986" s="36" t="e">
        <f ca="1">LEFT(OFFSET(Lists!$S$2,P4986-1+MATCH(F4986,OFFSET(Lists!$T$3,P4986-1,0,Q4986-P4986+1),0),0),6)</f>
        <v>#N/A</v>
      </c>
      <c r="S4986" s="36" t="e">
        <f ca="1">VLOOKUP(R4986,Lists!B:D,3,FALSE)</f>
        <v>#N/A</v>
      </c>
      <c r="T4986" s="36" t="str">
        <f>IF(F4986&lt;&gt;"",MATCH(R4986,'Maximum minutes'!B:B,0),"")</f>
        <v/>
      </c>
      <c r="U4986" s="36">
        <f ca="1">IF(F4986&lt;&gt;"",COUNTA(OFFSET('Maximum minutes'!$C$1,'Annexe A1 Cours'!T4986,0,1,50)),0)</f>
        <v>0</v>
      </c>
      <c r="V4986" s="37">
        <f ca="1">IFERROR(OFFSET('Maximum minutes'!$C$1,T4986+1,-1+MATCH(G4986,OFFSET('Maximum minutes'!$C$1,T4986-1,0,1,50),0)),0)</f>
        <v>0</v>
      </c>
      <c r="W4986" s="38">
        <f t="shared" ca="1" si="154"/>
        <v>0</v>
      </c>
    </row>
    <row r="4987" spans="1:23" s="36" customFormat="1" ht="18.75">
      <c r="A4987" s="34"/>
      <c r="B4987" s="39"/>
      <c r="C4987" s="39"/>
      <c r="D4987" s="35"/>
      <c r="E4987" s="40"/>
      <c r="F4987" s="39"/>
      <c r="G4987" s="39"/>
      <c r="H4987" s="39"/>
      <c r="I4987" s="34"/>
      <c r="J4987" s="34"/>
      <c r="K4987" s="34"/>
      <c r="L4987" s="34"/>
      <c r="M4987" s="43" t="str">
        <f ca="1">IFERROR(OFFSET('Maximum minutes'!$C$1,T4987,MATCH(IF(G4987&lt;&gt;"",G4987,F4987),OFFSET('Maximum minutes'!$C$1,T4987-1,0,1,U4987+1),0)-1)*IF(OR(ISNUMBER(J4987),J4987="sans examen"),1,0)*IF(W4987&lt;MinDate,1,0),"")</f>
        <v/>
      </c>
      <c r="N4987" s="36">
        <f t="shared" ca="1" si="155"/>
        <v>0</v>
      </c>
      <c r="O4987" s="36" t="e">
        <f ca="1">LEFT(OFFSET(Lists!$Q$2,MATCH(E4987,Lists!$R$3:$R$19,0),0),4)</f>
        <v>#N/A</v>
      </c>
      <c r="P4987" s="36" t="e">
        <f ca="1">MATCH(O4987,Lists!$S$2:$S$640,1)</f>
        <v>#N/A</v>
      </c>
      <c r="Q4987" s="36" t="e">
        <f ca="1">MATCH(LEFT(OFFSET(Lists!$Q$2,MATCH(E4987,Lists!$R$3:$R$19,0)+1,0),4),Lists!$S$3:$S$640,1)</f>
        <v>#N/A</v>
      </c>
      <c r="R4987" s="36" t="e">
        <f ca="1">LEFT(OFFSET(Lists!$S$2,P4987-1+MATCH(F4987,OFFSET(Lists!$T$3,P4987-1,0,Q4987-P4987+1),0),0),6)</f>
        <v>#N/A</v>
      </c>
      <c r="S4987" s="36" t="e">
        <f ca="1">VLOOKUP(R4987,Lists!B:D,3,FALSE)</f>
        <v>#N/A</v>
      </c>
      <c r="T4987" s="36" t="str">
        <f>IF(F4987&lt;&gt;"",MATCH(R4987,'Maximum minutes'!B:B,0),"")</f>
        <v/>
      </c>
      <c r="U4987" s="36">
        <f ca="1">IF(F4987&lt;&gt;"",COUNTA(OFFSET('Maximum minutes'!$C$1,'Annexe A1 Cours'!T4987,0,1,50)),0)</f>
        <v>0</v>
      </c>
      <c r="V4987" s="37">
        <f ca="1">IFERROR(OFFSET('Maximum minutes'!$C$1,T4987+1,-1+MATCH(G4987,OFFSET('Maximum minutes'!$C$1,T4987-1,0,1,50),0)),0)</f>
        <v>0</v>
      </c>
      <c r="W4987" s="38">
        <f t="shared" ca="1" si="154"/>
        <v>0</v>
      </c>
    </row>
    <row r="4988" spans="1:23" s="36" customFormat="1" ht="18.75">
      <c r="A4988" s="34"/>
      <c r="B4988" s="39"/>
      <c r="C4988" s="39"/>
      <c r="D4988" s="35"/>
      <c r="E4988" s="40"/>
      <c r="F4988" s="39"/>
      <c r="G4988" s="39"/>
      <c r="H4988" s="39"/>
      <c r="I4988" s="34"/>
      <c r="J4988" s="34"/>
      <c r="K4988" s="34"/>
      <c r="L4988" s="34"/>
      <c r="M4988" s="43" t="str">
        <f ca="1">IFERROR(OFFSET('Maximum minutes'!$C$1,T4988,MATCH(IF(G4988&lt;&gt;"",G4988,F4988),OFFSET('Maximum minutes'!$C$1,T4988-1,0,1,U4988+1),0)-1)*IF(OR(ISNUMBER(J4988),J4988="sans examen"),1,0)*IF(W4988&lt;MinDate,1,0),"")</f>
        <v/>
      </c>
      <c r="N4988" s="36">
        <f t="shared" ca="1" si="155"/>
        <v>0</v>
      </c>
      <c r="O4988" s="36" t="e">
        <f ca="1">LEFT(OFFSET(Lists!$Q$2,MATCH(E4988,Lists!$R$3:$R$19,0),0),4)</f>
        <v>#N/A</v>
      </c>
      <c r="P4988" s="36" t="e">
        <f ca="1">MATCH(O4988,Lists!$S$2:$S$640,1)</f>
        <v>#N/A</v>
      </c>
      <c r="Q4988" s="36" t="e">
        <f ca="1">MATCH(LEFT(OFFSET(Lists!$Q$2,MATCH(E4988,Lists!$R$3:$R$19,0)+1,0),4),Lists!$S$3:$S$640,1)</f>
        <v>#N/A</v>
      </c>
      <c r="R4988" s="36" t="e">
        <f ca="1">LEFT(OFFSET(Lists!$S$2,P4988-1+MATCH(F4988,OFFSET(Lists!$T$3,P4988-1,0,Q4988-P4988+1),0),0),6)</f>
        <v>#N/A</v>
      </c>
      <c r="S4988" s="36" t="e">
        <f ca="1">VLOOKUP(R4988,Lists!B:D,3,FALSE)</f>
        <v>#N/A</v>
      </c>
      <c r="T4988" s="36" t="str">
        <f>IF(F4988&lt;&gt;"",MATCH(R4988,'Maximum minutes'!B:B,0),"")</f>
        <v/>
      </c>
      <c r="U4988" s="36">
        <f ca="1">IF(F4988&lt;&gt;"",COUNTA(OFFSET('Maximum minutes'!$C$1,'Annexe A1 Cours'!T4988,0,1,50)),0)</f>
        <v>0</v>
      </c>
      <c r="V4988" s="37">
        <f ca="1">IFERROR(OFFSET('Maximum minutes'!$C$1,T4988+1,-1+MATCH(G4988,OFFSET('Maximum minutes'!$C$1,T4988-1,0,1,50),0)),0)</f>
        <v>0</v>
      </c>
      <c r="W4988" s="38">
        <f t="shared" ca="1" si="154"/>
        <v>0</v>
      </c>
    </row>
    <row r="4989" spans="1:23" s="36" customFormat="1" ht="18.75">
      <c r="A4989" s="34"/>
      <c r="B4989" s="39"/>
      <c r="C4989" s="39"/>
      <c r="D4989" s="35"/>
      <c r="E4989" s="40"/>
      <c r="F4989" s="39"/>
      <c r="G4989" s="39"/>
      <c r="H4989" s="39"/>
      <c r="I4989" s="34"/>
      <c r="J4989" s="34"/>
      <c r="K4989" s="34"/>
      <c r="L4989" s="34"/>
      <c r="M4989" s="43" t="str">
        <f ca="1">IFERROR(OFFSET('Maximum minutes'!$C$1,T4989,MATCH(IF(G4989&lt;&gt;"",G4989,F4989),OFFSET('Maximum minutes'!$C$1,T4989-1,0,1,U4989+1),0)-1)*IF(OR(ISNUMBER(J4989),J4989="sans examen"),1,0)*IF(W4989&lt;MinDate,1,0),"")</f>
        <v/>
      </c>
      <c r="N4989" s="36">
        <f t="shared" ca="1" si="155"/>
        <v>0</v>
      </c>
      <c r="O4989" s="36" t="e">
        <f ca="1">LEFT(OFFSET(Lists!$Q$2,MATCH(E4989,Lists!$R$3:$R$19,0),0),4)</f>
        <v>#N/A</v>
      </c>
      <c r="P4989" s="36" t="e">
        <f ca="1">MATCH(O4989,Lists!$S$2:$S$640,1)</f>
        <v>#N/A</v>
      </c>
      <c r="Q4989" s="36" t="e">
        <f ca="1">MATCH(LEFT(OFFSET(Lists!$Q$2,MATCH(E4989,Lists!$R$3:$R$19,0)+1,0),4),Lists!$S$3:$S$640,1)</f>
        <v>#N/A</v>
      </c>
      <c r="R4989" s="36" t="e">
        <f ca="1">LEFT(OFFSET(Lists!$S$2,P4989-1+MATCH(F4989,OFFSET(Lists!$T$3,P4989-1,0,Q4989-P4989+1),0),0),6)</f>
        <v>#N/A</v>
      </c>
      <c r="S4989" s="36" t="e">
        <f ca="1">VLOOKUP(R4989,Lists!B:D,3,FALSE)</f>
        <v>#N/A</v>
      </c>
      <c r="T4989" s="36" t="str">
        <f>IF(F4989&lt;&gt;"",MATCH(R4989,'Maximum minutes'!B:B,0),"")</f>
        <v/>
      </c>
      <c r="U4989" s="36">
        <f ca="1">IF(F4989&lt;&gt;"",COUNTA(OFFSET('Maximum minutes'!$C$1,'Annexe A1 Cours'!T4989,0,1,50)),0)</f>
        <v>0</v>
      </c>
      <c r="V4989" s="37">
        <f ca="1">IFERROR(OFFSET('Maximum minutes'!$C$1,T4989+1,-1+MATCH(G4989,OFFSET('Maximum minutes'!$C$1,T4989-1,0,1,50),0)),0)</f>
        <v>0</v>
      </c>
      <c r="W4989" s="38">
        <f t="shared" ca="1" si="154"/>
        <v>0</v>
      </c>
    </row>
    <row r="4990" spans="1:23" s="36" customFormat="1" ht="18.75">
      <c r="A4990" s="34"/>
      <c r="B4990" s="39"/>
      <c r="C4990" s="39"/>
      <c r="D4990" s="35"/>
      <c r="E4990" s="40"/>
      <c r="F4990" s="39"/>
      <c r="G4990" s="39"/>
      <c r="H4990" s="39"/>
      <c r="I4990" s="34"/>
      <c r="J4990" s="34"/>
      <c r="K4990" s="34"/>
      <c r="L4990" s="34"/>
      <c r="M4990" s="43" t="str">
        <f ca="1">IFERROR(OFFSET('Maximum minutes'!$C$1,T4990,MATCH(IF(G4990&lt;&gt;"",G4990,F4990),OFFSET('Maximum minutes'!$C$1,T4990-1,0,1,U4990+1),0)-1)*IF(OR(ISNUMBER(J4990),J4990="sans examen"),1,0)*IF(W4990&lt;MinDate,1,0),"")</f>
        <v/>
      </c>
      <c r="N4990" s="36">
        <f t="shared" ca="1" si="155"/>
        <v>0</v>
      </c>
      <c r="O4990" s="36" t="e">
        <f ca="1">LEFT(OFFSET(Lists!$Q$2,MATCH(E4990,Lists!$R$3:$R$19,0),0),4)</f>
        <v>#N/A</v>
      </c>
      <c r="P4990" s="36" t="e">
        <f ca="1">MATCH(O4990,Lists!$S$2:$S$640,1)</f>
        <v>#N/A</v>
      </c>
      <c r="Q4990" s="36" t="e">
        <f ca="1">MATCH(LEFT(OFFSET(Lists!$Q$2,MATCH(E4990,Lists!$R$3:$R$19,0)+1,0),4),Lists!$S$3:$S$640,1)</f>
        <v>#N/A</v>
      </c>
      <c r="R4990" s="36" t="e">
        <f ca="1">LEFT(OFFSET(Lists!$S$2,P4990-1+MATCH(F4990,OFFSET(Lists!$T$3,P4990-1,0,Q4990-P4990+1),0),0),6)</f>
        <v>#N/A</v>
      </c>
      <c r="S4990" s="36" t="e">
        <f ca="1">VLOOKUP(R4990,Lists!B:D,3,FALSE)</f>
        <v>#N/A</v>
      </c>
      <c r="T4990" s="36" t="str">
        <f>IF(F4990&lt;&gt;"",MATCH(R4990,'Maximum minutes'!B:B,0),"")</f>
        <v/>
      </c>
      <c r="U4990" s="36">
        <f ca="1">IF(F4990&lt;&gt;"",COUNTA(OFFSET('Maximum minutes'!$C$1,'Annexe A1 Cours'!T4990,0,1,50)),0)</f>
        <v>0</v>
      </c>
      <c r="V4990" s="37">
        <f ca="1">IFERROR(OFFSET('Maximum minutes'!$C$1,T4990+1,-1+MATCH(G4990,OFFSET('Maximum minutes'!$C$1,T4990-1,0,1,50),0)),0)</f>
        <v>0</v>
      </c>
      <c r="W4990" s="38">
        <f t="shared" ca="1" si="154"/>
        <v>0</v>
      </c>
    </row>
    <row r="4991" spans="1:23" s="36" customFormat="1" ht="18.75">
      <c r="A4991" s="34"/>
      <c r="B4991" s="39"/>
      <c r="C4991" s="39"/>
      <c r="D4991" s="35"/>
      <c r="E4991" s="40"/>
      <c r="F4991" s="39"/>
      <c r="G4991" s="39"/>
      <c r="H4991" s="39"/>
      <c r="I4991" s="34"/>
      <c r="J4991" s="34"/>
      <c r="K4991" s="34"/>
      <c r="L4991" s="34"/>
      <c r="M4991" s="43" t="str">
        <f ca="1">IFERROR(OFFSET('Maximum minutes'!$C$1,T4991,MATCH(IF(G4991&lt;&gt;"",G4991,F4991),OFFSET('Maximum minutes'!$C$1,T4991-1,0,1,U4991+1),0)-1)*IF(OR(ISNUMBER(J4991),J4991="sans examen"),1,0)*IF(W4991&lt;MinDate,1,0),"")</f>
        <v/>
      </c>
      <c r="N4991" s="36">
        <f t="shared" ca="1" si="155"/>
        <v>0</v>
      </c>
      <c r="O4991" s="36" t="e">
        <f ca="1">LEFT(OFFSET(Lists!$Q$2,MATCH(E4991,Lists!$R$3:$R$19,0),0),4)</f>
        <v>#N/A</v>
      </c>
      <c r="P4991" s="36" t="e">
        <f ca="1">MATCH(O4991,Lists!$S$2:$S$640,1)</f>
        <v>#N/A</v>
      </c>
      <c r="Q4991" s="36" t="e">
        <f ca="1">MATCH(LEFT(OFFSET(Lists!$Q$2,MATCH(E4991,Lists!$R$3:$R$19,0)+1,0),4),Lists!$S$3:$S$640,1)</f>
        <v>#N/A</v>
      </c>
      <c r="R4991" s="36" t="e">
        <f ca="1">LEFT(OFFSET(Lists!$S$2,P4991-1+MATCH(F4991,OFFSET(Lists!$T$3,P4991-1,0,Q4991-P4991+1),0),0),6)</f>
        <v>#N/A</v>
      </c>
      <c r="S4991" s="36" t="e">
        <f ca="1">VLOOKUP(R4991,Lists!B:D,3,FALSE)</f>
        <v>#N/A</v>
      </c>
      <c r="T4991" s="36" t="str">
        <f>IF(F4991&lt;&gt;"",MATCH(R4991,'Maximum minutes'!B:B,0),"")</f>
        <v/>
      </c>
      <c r="U4991" s="36">
        <f ca="1">IF(F4991&lt;&gt;"",COUNTA(OFFSET('Maximum minutes'!$C$1,'Annexe A1 Cours'!T4991,0,1,50)),0)</f>
        <v>0</v>
      </c>
      <c r="V4991" s="37">
        <f ca="1">IFERROR(OFFSET('Maximum minutes'!$C$1,T4991+1,-1+MATCH(G4991,OFFSET('Maximum minutes'!$C$1,T4991-1,0,1,50),0)),0)</f>
        <v>0</v>
      </c>
      <c r="W4991" s="38">
        <f t="shared" ca="1" si="154"/>
        <v>0</v>
      </c>
    </row>
    <row r="4992" spans="1:23" s="36" customFormat="1" ht="18.75">
      <c r="A4992" s="34"/>
      <c r="B4992" s="39"/>
      <c r="C4992" s="39"/>
      <c r="D4992" s="35"/>
      <c r="E4992" s="40"/>
      <c r="F4992" s="39"/>
      <c r="G4992" s="39"/>
      <c r="H4992" s="39"/>
      <c r="I4992" s="34"/>
      <c r="J4992" s="34"/>
      <c r="K4992" s="34"/>
      <c r="L4992" s="34"/>
      <c r="M4992" s="43" t="str">
        <f ca="1">IFERROR(OFFSET('Maximum minutes'!$C$1,T4992,MATCH(IF(G4992&lt;&gt;"",G4992,F4992),OFFSET('Maximum minutes'!$C$1,T4992-1,0,1,U4992+1),0)-1)*IF(OR(ISNUMBER(J4992),J4992="sans examen"),1,0)*IF(W4992&lt;MinDate,1,0),"")</f>
        <v/>
      </c>
      <c r="N4992" s="36">
        <f t="shared" ca="1" si="155"/>
        <v>0</v>
      </c>
      <c r="O4992" s="36" t="e">
        <f ca="1">LEFT(OFFSET(Lists!$Q$2,MATCH(E4992,Lists!$R$3:$R$19,0),0),4)</f>
        <v>#N/A</v>
      </c>
      <c r="P4992" s="36" t="e">
        <f ca="1">MATCH(O4992,Lists!$S$2:$S$640,1)</f>
        <v>#N/A</v>
      </c>
      <c r="Q4992" s="36" t="e">
        <f ca="1">MATCH(LEFT(OFFSET(Lists!$Q$2,MATCH(E4992,Lists!$R$3:$R$19,0)+1,0),4),Lists!$S$3:$S$640,1)</f>
        <v>#N/A</v>
      </c>
      <c r="R4992" s="36" t="e">
        <f ca="1">LEFT(OFFSET(Lists!$S$2,P4992-1+MATCH(F4992,OFFSET(Lists!$T$3,P4992-1,0,Q4992-P4992+1),0),0),6)</f>
        <v>#N/A</v>
      </c>
      <c r="S4992" s="36" t="e">
        <f ca="1">VLOOKUP(R4992,Lists!B:D,3,FALSE)</f>
        <v>#N/A</v>
      </c>
      <c r="T4992" s="36" t="str">
        <f>IF(F4992&lt;&gt;"",MATCH(R4992,'Maximum minutes'!B:B,0),"")</f>
        <v/>
      </c>
      <c r="U4992" s="36">
        <f ca="1">IF(F4992&lt;&gt;"",COUNTA(OFFSET('Maximum minutes'!$C$1,'Annexe A1 Cours'!T4992,0,1,50)),0)</f>
        <v>0</v>
      </c>
      <c r="V4992" s="37">
        <f ca="1">IFERROR(OFFSET('Maximum minutes'!$C$1,T4992+1,-1+MATCH(G4992,OFFSET('Maximum minutes'!$C$1,T4992-1,0,1,50),0)),0)</f>
        <v>0</v>
      </c>
      <c r="W4992" s="38">
        <f t="shared" ca="1" si="154"/>
        <v>0</v>
      </c>
    </row>
    <row r="4993" spans="1:23" s="36" customFormat="1" ht="18.75">
      <c r="A4993" s="34"/>
      <c r="B4993" s="39"/>
      <c r="C4993" s="39"/>
      <c r="D4993" s="35"/>
      <c r="E4993" s="40"/>
      <c r="F4993" s="39"/>
      <c r="G4993" s="39"/>
      <c r="H4993" s="39"/>
      <c r="I4993" s="34"/>
      <c r="J4993" s="34"/>
      <c r="K4993" s="34"/>
      <c r="L4993" s="34"/>
      <c r="M4993" s="43" t="str">
        <f ca="1">IFERROR(OFFSET('Maximum minutes'!$C$1,T4993,MATCH(IF(G4993&lt;&gt;"",G4993,F4993),OFFSET('Maximum minutes'!$C$1,T4993-1,0,1,U4993+1),0)-1)*IF(OR(ISNUMBER(J4993),J4993="sans examen"),1,0)*IF(W4993&lt;MinDate,1,0),"")</f>
        <v/>
      </c>
      <c r="N4993" s="36">
        <f t="shared" ca="1" si="155"/>
        <v>0</v>
      </c>
      <c r="O4993" s="36" t="e">
        <f ca="1">LEFT(OFFSET(Lists!$Q$2,MATCH(E4993,Lists!$R$3:$R$19,0),0),4)</f>
        <v>#N/A</v>
      </c>
      <c r="P4993" s="36" t="e">
        <f ca="1">MATCH(O4993,Lists!$S$2:$S$640,1)</f>
        <v>#N/A</v>
      </c>
      <c r="Q4993" s="36" t="e">
        <f ca="1">MATCH(LEFT(OFFSET(Lists!$Q$2,MATCH(E4993,Lists!$R$3:$R$19,0)+1,0),4),Lists!$S$3:$S$640,1)</f>
        <v>#N/A</v>
      </c>
      <c r="R4993" s="36" t="e">
        <f ca="1">LEFT(OFFSET(Lists!$S$2,P4993-1+MATCH(F4993,OFFSET(Lists!$T$3,P4993-1,0,Q4993-P4993+1),0),0),6)</f>
        <v>#N/A</v>
      </c>
      <c r="S4993" s="36" t="e">
        <f ca="1">VLOOKUP(R4993,Lists!B:D,3,FALSE)</f>
        <v>#N/A</v>
      </c>
      <c r="T4993" s="36" t="str">
        <f>IF(F4993&lt;&gt;"",MATCH(R4993,'Maximum minutes'!B:B,0),"")</f>
        <v/>
      </c>
      <c r="U4993" s="36">
        <f ca="1">IF(F4993&lt;&gt;"",COUNTA(OFFSET('Maximum minutes'!$C$1,'Annexe A1 Cours'!T4993,0,1,50)),0)</f>
        <v>0</v>
      </c>
      <c r="V4993" s="37">
        <f ca="1">IFERROR(OFFSET('Maximum minutes'!$C$1,T4993+1,-1+MATCH(G4993,OFFSET('Maximum minutes'!$C$1,T4993-1,0,1,50),0)),0)</f>
        <v>0</v>
      </c>
      <c r="W4993" s="38">
        <f t="shared" ca="1" si="154"/>
        <v>0</v>
      </c>
    </row>
    <row r="4994" spans="1:23" s="36" customFormat="1" ht="18.75">
      <c r="A4994" s="34"/>
      <c r="B4994" s="39"/>
      <c r="C4994" s="39"/>
      <c r="D4994" s="35"/>
      <c r="E4994" s="40"/>
      <c r="F4994" s="39"/>
      <c r="G4994" s="39"/>
      <c r="H4994" s="39"/>
      <c r="I4994" s="34"/>
      <c r="J4994" s="34"/>
      <c r="K4994" s="34"/>
      <c r="L4994" s="34"/>
      <c r="M4994" s="43" t="str">
        <f ca="1">IFERROR(OFFSET('Maximum minutes'!$C$1,T4994,MATCH(IF(G4994&lt;&gt;"",G4994,F4994),OFFSET('Maximum minutes'!$C$1,T4994-1,0,1,U4994+1),0)-1)*IF(OR(ISNUMBER(J4994),J4994="sans examen"),1,0)*IF(W4994&lt;MinDate,1,0),"")</f>
        <v/>
      </c>
      <c r="N4994" s="36">
        <f t="shared" ca="1" si="155"/>
        <v>0</v>
      </c>
      <c r="O4994" s="36" t="e">
        <f ca="1">LEFT(OFFSET(Lists!$Q$2,MATCH(E4994,Lists!$R$3:$R$19,0),0),4)</f>
        <v>#N/A</v>
      </c>
      <c r="P4994" s="36" t="e">
        <f ca="1">MATCH(O4994,Lists!$S$2:$S$640,1)</f>
        <v>#N/A</v>
      </c>
      <c r="Q4994" s="36" t="e">
        <f ca="1">MATCH(LEFT(OFFSET(Lists!$Q$2,MATCH(E4994,Lists!$R$3:$R$19,0)+1,0),4),Lists!$S$3:$S$640,1)</f>
        <v>#N/A</v>
      </c>
      <c r="R4994" s="36" t="e">
        <f ca="1">LEFT(OFFSET(Lists!$S$2,P4994-1+MATCH(F4994,OFFSET(Lists!$T$3,P4994-1,0,Q4994-P4994+1),0),0),6)</f>
        <v>#N/A</v>
      </c>
      <c r="S4994" s="36" t="e">
        <f ca="1">VLOOKUP(R4994,Lists!B:D,3,FALSE)</f>
        <v>#N/A</v>
      </c>
      <c r="T4994" s="36" t="str">
        <f>IF(F4994&lt;&gt;"",MATCH(R4994,'Maximum minutes'!B:B,0),"")</f>
        <v/>
      </c>
      <c r="U4994" s="36">
        <f ca="1">IF(F4994&lt;&gt;"",COUNTA(OFFSET('Maximum minutes'!$C$1,'Annexe A1 Cours'!T4994,0,1,50)),0)</f>
        <v>0</v>
      </c>
      <c r="V4994" s="37">
        <f ca="1">IFERROR(OFFSET('Maximum minutes'!$C$1,T4994+1,-1+MATCH(G4994,OFFSET('Maximum minutes'!$C$1,T4994-1,0,1,50),0)),0)</f>
        <v>0</v>
      </c>
      <c r="W4994" s="38">
        <f t="shared" ca="1" si="154"/>
        <v>0</v>
      </c>
    </row>
    <row r="4995" spans="1:23" s="36" customFormat="1" ht="18.75">
      <c r="A4995" s="34"/>
      <c r="B4995" s="39"/>
      <c r="C4995" s="39"/>
      <c r="D4995" s="35"/>
      <c r="E4995" s="40"/>
      <c r="F4995" s="39"/>
      <c r="G4995" s="39"/>
      <c r="H4995" s="39"/>
      <c r="I4995" s="34"/>
      <c r="J4995" s="34"/>
      <c r="K4995" s="34"/>
      <c r="L4995" s="34"/>
      <c r="M4995" s="43" t="str">
        <f ca="1">IFERROR(OFFSET('Maximum minutes'!$C$1,T4995,MATCH(IF(G4995&lt;&gt;"",G4995,F4995),OFFSET('Maximum minutes'!$C$1,T4995-1,0,1,U4995+1),0)-1)*IF(OR(ISNUMBER(J4995),J4995="sans examen"),1,0)*IF(W4995&lt;MinDate,1,0),"")</f>
        <v/>
      </c>
      <c r="N4995" s="36">
        <f t="shared" ca="1" si="155"/>
        <v>0</v>
      </c>
      <c r="O4995" s="36" t="e">
        <f ca="1">LEFT(OFFSET(Lists!$Q$2,MATCH(E4995,Lists!$R$3:$R$19,0),0),4)</f>
        <v>#N/A</v>
      </c>
      <c r="P4995" s="36" t="e">
        <f ca="1">MATCH(O4995,Lists!$S$2:$S$640,1)</f>
        <v>#N/A</v>
      </c>
      <c r="Q4995" s="36" t="e">
        <f ca="1">MATCH(LEFT(OFFSET(Lists!$Q$2,MATCH(E4995,Lists!$R$3:$R$19,0)+1,0),4),Lists!$S$3:$S$640,1)</f>
        <v>#N/A</v>
      </c>
      <c r="R4995" s="36" t="e">
        <f ca="1">LEFT(OFFSET(Lists!$S$2,P4995-1+MATCH(F4995,OFFSET(Lists!$T$3,P4995-1,0,Q4995-P4995+1),0),0),6)</f>
        <v>#N/A</v>
      </c>
      <c r="S4995" s="36" t="e">
        <f ca="1">VLOOKUP(R4995,Lists!B:D,3,FALSE)</f>
        <v>#N/A</v>
      </c>
      <c r="T4995" s="36" t="str">
        <f>IF(F4995&lt;&gt;"",MATCH(R4995,'Maximum minutes'!B:B,0),"")</f>
        <v/>
      </c>
      <c r="U4995" s="36">
        <f ca="1">IF(F4995&lt;&gt;"",COUNTA(OFFSET('Maximum minutes'!$C$1,'Annexe A1 Cours'!T4995,0,1,50)),0)</f>
        <v>0</v>
      </c>
      <c r="V4995" s="37">
        <f ca="1">IFERROR(OFFSET('Maximum minutes'!$C$1,T4995+1,-1+MATCH(G4995,OFFSET('Maximum minutes'!$C$1,T4995-1,0,1,50),0)),0)</f>
        <v>0</v>
      </c>
      <c r="W4995" s="38">
        <f t="shared" ca="1" si="154"/>
        <v>0</v>
      </c>
    </row>
    <row r="4996" spans="1:23" s="36" customFormat="1" ht="18.75">
      <c r="A4996" s="34"/>
      <c r="B4996" s="39"/>
      <c r="C4996" s="39"/>
      <c r="D4996" s="35"/>
      <c r="E4996" s="40"/>
      <c r="F4996" s="39"/>
      <c r="G4996" s="39"/>
      <c r="H4996" s="39"/>
      <c r="I4996" s="34"/>
      <c r="J4996" s="34"/>
      <c r="K4996" s="34"/>
      <c r="L4996" s="34"/>
      <c r="M4996" s="43" t="str">
        <f ca="1">IFERROR(OFFSET('Maximum minutes'!$C$1,T4996,MATCH(IF(G4996&lt;&gt;"",G4996,F4996),OFFSET('Maximum minutes'!$C$1,T4996-1,0,1,U4996+1),0)-1)*IF(OR(ISNUMBER(J4996),J4996="sans examen"),1,0)*IF(W4996&lt;MinDate,1,0),"")</f>
        <v/>
      </c>
      <c r="N4996" s="36">
        <f t="shared" ca="1" si="155"/>
        <v>0</v>
      </c>
      <c r="O4996" s="36" t="e">
        <f ca="1">LEFT(OFFSET(Lists!$Q$2,MATCH(E4996,Lists!$R$3:$R$19,0),0),4)</f>
        <v>#N/A</v>
      </c>
      <c r="P4996" s="36" t="e">
        <f ca="1">MATCH(O4996,Lists!$S$2:$S$640,1)</f>
        <v>#N/A</v>
      </c>
      <c r="Q4996" s="36" t="e">
        <f ca="1">MATCH(LEFT(OFFSET(Lists!$Q$2,MATCH(E4996,Lists!$R$3:$R$19,0)+1,0),4),Lists!$S$3:$S$640,1)</f>
        <v>#N/A</v>
      </c>
      <c r="R4996" s="36" t="e">
        <f ca="1">LEFT(OFFSET(Lists!$S$2,P4996-1+MATCH(F4996,OFFSET(Lists!$T$3,P4996-1,0,Q4996-P4996+1),0),0),6)</f>
        <v>#N/A</v>
      </c>
      <c r="S4996" s="36" t="e">
        <f ca="1">VLOOKUP(R4996,Lists!B:D,3,FALSE)</f>
        <v>#N/A</v>
      </c>
      <c r="T4996" s="36" t="str">
        <f>IF(F4996&lt;&gt;"",MATCH(R4996,'Maximum minutes'!B:B,0),"")</f>
        <v/>
      </c>
      <c r="U4996" s="36">
        <f ca="1">IF(F4996&lt;&gt;"",COUNTA(OFFSET('Maximum minutes'!$C$1,'Annexe A1 Cours'!T4996,0,1,50)),0)</f>
        <v>0</v>
      </c>
      <c r="V4996" s="37">
        <f ca="1">IFERROR(OFFSET('Maximum minutes'!$C$1,T4996+1,-1+MATCH(G4996,OFFSET('Maximum minutes'!$C$1,T4996-1,0,1,50),0)),0)</f>
        <v>0</v>
      </c>
      <c r="W4996" s="38">
        <f t="shared" ca="1" si="154"/>
        <v>0</v>
      </c>
    </row>
    <row r="4997" spans="1:23" s="36" customFormat="1" ht="18.75">
      <c r="A4997" s="34"/>
      <c r="B4997" s="39"/>
      <c r="C4997" s="39"/>
      <c r="D4997" s="35"/>
      <c r="E4997" s="40"/>
      <c r="F4997" s="39"/>
      <c r="G4997" s="39"/>
      <c r="H4997" s="39"/>
      <c r="I4997" s="34"/>
      <c r="J4997" s="34"/>
      <c r="K4997" s="34"/>
      <c r="L4997" s="34"/>
      <c r="M4997" s="43" t="str">
        <f ca="1">IFERROR(OFFSET('Maximum minutes'!$C$1,T4997,MATCH(IF(G4997&lt;&gt;"",G4997,F4997),OFFSET('Maximum minutes'!$C$1,T4997-1,0,1,U4997+1),0)-1)*IF(OR(ISNUMBER(J4997),J4997="sans examen"),1,0)*IF(W4997&lt;MinDate,1,0),"")</f>
        <v/>
      </c>
      <c r="N4997" s="36">
        <f t="shared" ca="1" si="155"/>
        <v>0</v>
      </c>
      <c r="O4997" s="36" t="e">
        <f ca="1">LEFT(OFFSET(Lists!$Q$2,MATCH(E4997,Lists!$R$3:$R$19,0),0),4)</f>
        <v>#N/A</v>
      </c>
      <c r="P4997" s="36" t="e">
        <f ca="1">MATCH(O4997,Lists!$S$2:$S$640,1)</f>
        <v>#N/A</v>
      </c>
      <c r="Q4997" s="36" t="e">
        <f ca="1">MATCH(LEFT(OFFSET(Lists!$Q$2,MATCH(E4997,Lists!$R$3:$R$19,0)+1,0),4),Lists!$S$3:$S$640,1)</f>
        <v>#N/A</v>
      </c>
      <c r="R4997" s="36" t="e">
        <f ca="1">LEFT(OFFSET(Lists!$S$2,P4997-1+MATCH(F4997,OFFSET(Lists!$T$3,P4997-1,0,Q4997-P4997+1),0),0),6)</f>
        <v>#N/A</v>
      </c>
      <c r="S4997" s="36" t="e">
        <f ca="1">VLOOKUP(R4997,Lists!B:D,3,FALSE)</f>
        <v>#N/A</v>
      </c>
      <c r="T4997" s="36" t="str">
        <f>IF(F4997&lt;&gt;"",MATCH(R4997,'Maximum minutes'!B:B,0),"")</f>
        <v/>
      </c>
      <c r="U4997" s="36">
        <f ca="1">IF(F4997&lt;&gt;"",COUNTA(OFFSET('Maximum minutes'!$C$1,'Annexe A1 Cours'!T4997,0,1,50)),0)</f>
        <v>0</v>
      </c>
      <c r="V4997" s="37">
        <f ca="1">IFERROR(OFFSET('Maximum minutes'!$C$1,T4997+1,-1+MATCH(G4997,OFFSET('Maximum minutes'!$C$1,T4997-1,0,1,50),0)),0)</f>
        <v>0</v>
      </c>
      <c r="W4997" s="38">
        <f t="shared" ca="1" si="154"/>
        <v>0</v>
      </c>
    </row>
    <row r="4998" spans="1:23" s="36" customFormat="1" ht="18.75">
      <c r="A4998" s="34"/>
      <c r="B4998" s="39"/>
      <c r="C4998" s="39"/>
      <c r="D4998" s="35"/>
      <c r="E4998" s="40"/>
      <c r="F4998" s="39"/>
      <c r="G4998" s="39"/>
      <c r="H4998" s="39"/>
      <c r="I4998" s="34"/>
      <c r="J4998" s="34"/>
      <c r="K4998" s="34"/>
      <c r="L4998" s="34"/>
      <c r="M4998" s="43" t="str">
        <f ca="1">IFERROR(OFFSET('Maximum minutes'!$C$1,T4998,MATCH(IF(G4998&lt;&gt;"",G4998,F4998),OFFSET('Maximum minutes'!$C$1,T4998-1,0,1,U4998+1),0)-1)*IF(OR(ISNUMBER(J4998),J4998="sans examen"),1,0)*IF(W4998&lt;MinDate,1,0),"")</f>
        <v/>
      </c>
      <c r="N4998" s="36">
        <f t="shared" ca="1" si="155"/>
        <v>0</v>
      </c>
      <c r="O4998" s="36" t="e">
        <f ca="1">LEFT(OFFSET(Lists!$Q$2,MATCH(E4998,Lists!$R$3:$R$19,0),0),4)</f>
        <v>#N/A</v>
      </c>
      <c r="P4998" s="36" t="e">
        <f ca="1">MATCH(O4998,Lists!$S$2:$S$640,1)</f>
        <v>#N/A</v>
      </c>
      <c r="Q4998" s="36" t="e">
        <f ca="1">MATCH(LEFT(OFFSET(Lists!$Q$2,MATCH(E4998,Lists!$R$3:$R$19,0)+1,0),4),Lists!$S$3:$S$640,1)</f>
        <v>#N/A</v>
      </c>
      <c r="R4998" s="36" t="e">
        <f ca="1">LEFT(OFFSET(Lists!$S$2,P4998-1+MATCH(F4998,OFFSET(Lists!$T$3,P4998-1,0,Q4998-P4998+1),0),0),6)</f>
        <v>#N/A</v>
      </c>
      <c r="S4998" s="36" t="e">
        <f ca="1">VLOOKUP(R4998,Lists!B:D,3,FALSE)</f>
        <v>#N/A</v>
      </c>
      <c r="T4998" s="36" t="str">
        <f>IF(F4998&lt;&gt;"",MATCH(R4998,'Maximum minutes'!B:B,0),"")</f>
        <v/>
      </c>
      <c r="U4998" s="36">
        <f ca="1">IF(F4998&lt;&gt;"",COUNTA(OFFSET('Maximum minutes'!$C$1,'Annexe A1 Cours'!T4998,0,1,50)),0)</f>
        <v>0</v>
      </c>
      <c r="V4998" s="37">
        <f ca="1">IFERROR(OFFSET('Maximum minutes'!$C$1,T4998+1,-1+MATCH(G4998,OFFSET('Maximum minutes'!$C$1,T4998-1,0,1,50),0)),0)</f>
        <v>0</v>
      </c>
      <c r="W4998" s="38">
        <f t="shared" ca="1" si="154"/>
        <v>0</v>
      </c>
    </row>
    <row r="4999" spans="1:23" s="36" customFormat="1" ht="18.75">
      <c r="A4999" s="34"/>
      <c r="B4999" s="39"/>
      <c r="C4999" s="39"/>
      <c r="D4999" s="35"/>
      <c r="E4999" s="40"/>
      <c r="F4999" s="39"/>
      <c r="G4999" s="39"/>
      <c r="H4999" s="39"/>
      <c r="I4999" s="34"/>
      <c r="J4999" s="34"/>
      <c r="K4999" s="34"/>
      <c r="L4999" s="34"/>
      <c r="M4999" s="43" t="str">
        <f ca="1">IFERROR(OFFSET('Maximum minutes'!$C$1,T4999,MATCH(IF(G4999&lt;&gt;"",G4999,F4999),OFFSET('Maximum minutes'!$C$1,T4999-1,0,1,U4999+1),0)-1)*IF(OR(ISNUMBER(J4999),J4999="sans examen"),1,0)*IF(W4999&lt;MinDate,1,0),"")</f>
        <v/>
      </c>
      <c r="N4999" s="36">
        <f t="shared" ca="1" si="155"/>
        <v>0</v>
      </c>
      <c r="O4999" s="36" t="e">
        <f ca="1">LEFT(OFFSET(Lists!$Q$2,MATCH(E4999,Lists!$R$3:$R$19,0),0),4)</f>
        <v>#N/A</v>
      </c>
      <c r="P4999" s="36" t="e">
        <f ca="1">MATCH(O4999,Lists!$S$2:$S$640,1)</f>
        <v>#N/A</v>
      </c>
      <c r="Q4999" s="36" t="e">
        <f ca="1">MATCH(LEFT(OFFSET(Lists!$Q$2,MATCH(E4999,Lists!$R$3:$R$19,0)+1,0),4),Lists!$S$3:$S$640,1)</f>
        <v>#N/A</v>
      </c>
      <c r="R4999" s="36" t="e">
        <f ca="1">LEFT(OFFSET(Lists!$S$2,P4999-1+MATCH(F4999,OFFSET(Lists!$T$3,P4999-1,0,Q4999-P4999+1),0),0),6)</f>
        <v>#N/A</v>
      </c>
      <c r="S4999" s="36" t="e">
        <f ca="1">VLOOKUP(R4999,Lists!B:D,3,FALSE)</f>
        <v>#N/A</v>
      </c>
      <c r="T4999" s="36" t="str">
        <f>IF(F4999&lt;&gt;"",MATCH(R4999,'Maximum minutes'!B:B,0),"")</f>
        <v/>
      </c>
      <c r="U4999" s="36">
        <f ca="1">IF(F4999&lt;&gt;"",COUNTA(OFFSET('Maximum minutes'!$C$1,'Annexe A1 Cours'!T4999,0,1,50)),0)</f>
        <v>0</v>
      </c>
      <c r="V4999" s="37">
        <f ca="1">IFERROR(OFFSET('Maximum minutes'!$C$1,T4999+1,-1+MATCH(G4999,OFFSET('Maximum minutes'!$C$1,T4999-1,0,1,50),0)),0)</f>
        <v>0</v>
      </c>
      <c r="W4999" s="38">
        <f t="shared" ref="W4999:W5062" ca="1" si="156">IFERROR(DATE(YEAR(D4999)+V4999,MONTH(D4999),DAY(D4999)),"")</f>
        <v>0</v>
      </c>
    </row>
    <row r="5000" spans="1:23" s="36" customFormat="1" ht="18.75">
      <c r="A5000" s="34"/>
      <c r="B5000" s="39"/>
      <c r="C5000" s="39"/>
      <c r="D5000" s="35"/>
      <c r="E5000" s="40"/>
      <c r="F5000" s="39"/>
      <c r="G5000" s="39"/>
      <c r="H5000" s="39"/>
      <c r="I5000" s="34"/>
      <c r="J5000" s="34"/>
      <c r="K5000" s="34"/>
      <c r="L5000" s="34"/>
      <c r="M5000" s="43" t="str">
        <f ca="1">IFERROR(OFFSET('Maximum minutes'!$C$1,T5000,MATCH(IF(G5000&lt;&gt;"",G5000,F5000),OFFSET('Maximum minutes'!$C$1,T5000-1,0,1,U5000+1),0)-1)*IF(OR(ISNUMBER(J5000),J5000="sans examen"),1,0)*IF(W5000&lt;MinDate,1,0),"")</f>
        <v/>
      </c>
      <c r="N5000" s="36">
        <f t="shared" ref="N5000:N5063" ca="1" si="157">IF(K5000&gt;0,MIN(K5000,M5000),0)*IF(M5000="",0,1)</f>
        <v>0</v>
      </c>
      <c r="O5000" s="36" t="e">
        <f ca="1">LEFT(OFFSET(Lists!$Q$2,MATCH(E5000,Lists!$R$3:$R$19,0),0),4)</f>
        <v>#N/A</v>
      </c>
      <c r="P5000" s="36" t="e">
        <f ca="1">MATCH(O5000,Lists!$S$2:$S$640,1)</f>
        <v>#N/A</v>
      </c>
      <c r="Q5000" s="36" t="e">
        <f ca="1">MATCH(LEFT(OFFSET(Lists!$Q$2,MATCH(E5000,Lists!$R$3:$R$19,0)+1,0),4),Lists!$S$3:$S$640,1)</f>
        <v>#N/A</v>
      </c>
      <c r="R5000" s="36" t="e">
        <f ca="1">LEFT(OFFSET(Lists!$S$2,P5000-1+MATCH(F5000,OFFSET(Lists!$T$3,P5000-1,0,Q5000-P5000+1),0),0),6)</f>
        <v>#N/A</v>
      </c>
      <c r="S5000" s="36" t="e">
        <f ca="1">VLOOKUP(R5000,Lists!B:D,3,FALSE)</f>
        <v>#N/A</v>
      </c>
      <c r="T5000" s="36" t="str">
        <f>IF(F5000&lt;&gt;"",MATCH(R5000,'Maximum minutes'!B:B,0),"")</f>
        <v/>
      </c>
      <c r="U5000" s="36">
        <f ca="1">IF(F5000&lt;&gt;"",COUNTA(OFFSET('Maximum minutes'!$C$1,'Annexe A1 Cours'!T5000,0,1,50)),0)</f>
        <v>0</v>
      </c>
      <c r="V5000" s="37">
        <f ca="1">IFERROR(OFFSET('Maximum minutes'!$C$1,T5000+1,-1+MATCH(G5000,OFFSET('Maximum minutes'!$C$1,T5000-1,0,1,50),0)),0)</f>
        <v>0</v>
      </c>
      <c r="W5000" s="38">
        <f t="shared" ca="1" si="156"/>
        <v>0</v>
      </c>
    </row>
    <row r="5001" spans="1:23" s="36" customFormat="1" ht="18.75">
      <c r="A5001" s="34"/>
      <c r="B5001" s="39"/>
      <c r="C5001" s="39"/>
      <c r="D5001" s="35"/>
      <c r="E5001" s="40"/>
      <c r="F5001" s="39"/>
      <c r="G5001" s="39"/>
      <c r="H5001" s="39"/>
      <c r="I5001" s="34"/>
      <c r="J5001" s="34"/>
      <c r="K5001" s="34"/>
      <c r="L5001" s="34"/>
      <c r="M5001" s="43" t="str">
        <f ca="1">IFERROR(OFFSET('Maximum minutes'!$C$1,T5001,MATCH(IF(G5001&lt;&gt;"",G5001,F5001),OFFSET('Maximum minutes'!$C$1,T5001-1,0,1,U5001+1),0)-1)*IF(OR(ISNUMBER(J5001),J5001="sans examen"),1,0)*IF(W5001&lt;MinDate,1,0),"")</f>
        <v/>
      </c>
      <c r="N5001" s="36">
        <f t="shared" ca="1" si="157"/>
        <v>0</v>
      </c>
      <c r="O5001" s="36" t="e">
        <f ca="1">LEFT(OFFSET(Lists!$Q$2,MATCH(E5001,Lists!$R$3:$R$19,0),0),4)</f>
        <v>#N/A</v>
      </c>
      <c r="P5001" s="36" t="e">
        <f ca="1">MATCH(O5001,Lists!$S$2:$S$640,1)</f>
        <v>#N/A</v>
      </c>
      <c r="Q5001" s="36" t="e">
        <f ca="1">MATCH(LEFT(OFFSET(Lists!$Q$2,MATCH(E5001,Lists!$R$3:$R$19,0)+1,0),4),Lists!$S$3:$S$640,1)</f>
        <v>#N/A</v>
      </c>
      <c r="R5001" s="36" t="e">
        <f ca="1">LEFT(OFFSET(Lists!$S$2,P5001-1+MATCH(F5001,OFFSET(Lists!$T$3,P5001-1,0,Q5001-P5001+1),0),0),6)</f>
        <v>#N/A</v>
      </c>
      <c r="S5001" s="36" t="e">
        <f ca="1">VLOOKUP(R5001,Lists!B:D,3,FALSE)</f>
        <v>#N/A</v>
      </c>
      <c r="T5001" s="36" t="str">
        <f>IF(F5001&lt;&gt;"",MATCH(R5001,'Maximum minutes'!B:B,0),"")</f>
        <v/>
      </c>
      <c r="U5001" s="36">
        <f ca="1">IF(F5001&lt;&gt;"",COUNTA(OFFSET('Maximum minutes'!$C$1,'Annexe A1 Cours'!T5001,0,1,50)),0)</f>
        <v>0</v>
      </c>
      <c r="V5001" s="37">
        <f ca="1">IFERROR(OFFSET('Maximum minutes'!$C$1,T5001+1,-1+MATCH(G5001,OFFSET('Maximum minutes'!$C$1,T5001-1,0,1,50),0)),0)</f>
        <v>0</v>
      </c>
      <c r="W5001" s="38">
        <f t="shared" ca="1" si="156"/>
        <v>0</v>
      </c>
    </row>
    <row r="5002" spans="1:23" s="36" customFormat="1" ht="18.75">
      <c r="A5002" s="34"/>
      <c r="B5002" s="39"/>
      <c r="C5002" s="39"/>
      <c r="D5002" s="35"/>
      <c r="E5002" s="40"/>
      <c r="F5002" s="39"/>
      <c r="G5002" s="39"/>
      <c r="H5002" s="39"/>
      <c r="I5002" s="34"/>
      <c r="J5002" s="34"/>
      <c r="K5002" s="34"/>
      <c r="L5002" s="34"/>
      <c r="M5002" s="43" t="str">
        <f ca="1">IFERROR(OFFSET('Maximum minutes'!$C$1,T5002,MATCH(IF(G5002&lt;&gt;"",G5002,F5002),OFFSET('Maximum minutes'!$C$1,T5002-1,0,1,U5002+1),0)-1)*IF(OR(ISNUMBER(J5002),J5002="sans examen"),1,0)*IF(W5002&lt;MinDate,1,0),"")</f>
        <v/>
      </c>
      <c r="N5002" s="36">
        <f t="shared" ca="1" si="157"/>
        <v>0</v>
      </c>
      <c r="O5002" s="36" t="e">
        <f ca="1">LEFT(OFFSET(Lists!$Q$2,MATCH(E5002,Lists!$R$3:$R$19,0),0),4)</f>
        <v>#N/A</v>
      </c>
      <c r="P5002" s="36" t="e">
        <f ca="1">MATCH(O5002,Lists!$S$2:$S$640,1)</f>
        <v>#N/A</v>
      </c>
      <c r="Q5002" s="36" t="e">
        <f ca="1">MATCH(LEFT(OFFSET(Lists!$Q$2,MATCH(E5002,Lists!$R$3:$R$19,0)+1,0),4),Lists!$S$3:$S$640,1)</f>
        <v>#N/A</v>
      </c>
      <c r="R5002" s="36" t="e">
        <f ca="1">LEFT(OFFSET(Lists!$S$2,P5002-1+MATCH(F5002,OFFSET(Lists!$T$3,P5002-1,0,Q5002-P5002+1),0),0),6)</f>
        <v>#N/A</v>
      </c>
      <c r="S5002" s="36" t="e">
        <f ca="1">VLOOKUP(R5002,Lists!B:D,3,FALSE)</f>
        <v>#N/A</v>
      </c>
      <c r="T5002" s="36" t="str">
        <f>IF(F5002&lt;&gt;"",MATCH(R5002,'Maximum minutes'!B:B,0),"")</f>
        <v/>
      </c>
      <c r="U5002" s="36">
        <f ca="1">IF(F5002&lt;&gt;"",COUNTA(OFFSET('Maximum minutes'!$C$1,'Annexe A1 Cours'!T5002,0,1,50)),0)</f>
        <v>0</v>
      </c>
      <c r="V5002" s="37">
        <f ca="1">IFERROR(OFFSET('Maximum minutes'!$C$1,T5002+1,-1+MATCH(G5002,OFFSET('Maximum minutes'!$C$1,T5002-1,0,1,50),0)),0)</f>
        <v>0</v>
      </c>
      <c r="W5002" s="38">
        <f t="shared" ca="1" si="156"/>
        <v>0</v>
      </c>
    </row>
    <row r="5003" spans="1:23" s="36" customFormat="1" ht="18.75">
      <c r="A5003" s="34"/>
      <c r="B5003" s="39"/>
      <c r="C5003" s="39"/>
      <c r="D5003" s="35"/>
      <c r="E5003" s="40"/>
      <c r="F5003" s="39"/>
      <c r="G5003" s="39"/>
      <c r="H5003" s="39"/>
      <c r="I5003" s="34"/>
      <c r="J5003" s="34"/>
      <c r="K5003" s="34"/>
      <c r="L5003" s="34"/>
      <c r="M5003" s="43" t="str">
        <f ca="1">IFERROR(OFFSET('Maximum minutes'!$C$1,T5003,MATCH(IF(G5003&lt;&gt;"",G5003,F5003),OFFSET('Maximum minutes'!$C$1,T5003-1,0,1,U5003+1),0)-1)*IF(OR(ISNUMBER(J5003),J5003="sans examen"),1,0)*IF(W5003&lt;MinDate,1,0),"")</f>
        <v/>
      </c>
      <c r="N5003" s="36">
        <f t="shared" ca="1" si="157"/>
        <v>0</v>
      </c>
      <c r="O5003" s="36" t="e">
        <f ca="1">LEFT(OFFSET(Lists!$Q$2,MATCH(E5003,Lists!$R$3:$R$19,0),0),4)</f>
        <v>#N/A</v>
      </c>
      <c r="P5003" s="36" t="e">
        <f ca="1">MATCH(O5003,Lists!$S$2:$S$640,1)</f>
        <v>#N/A</v>
      </c>
      <c r="Q5003" s="36" t="e">
        <f ca="1">MATCH(LEFT(OFFSET(Lists!$Q$2,MATCH(E5003,Lists!$R$3:$R$19,0)+1,0),4),Lists!$S$3:$S$640,1)</f>
        <v>#N/A</v>
      </c>
      <c r="R5003" s="36" t="e">
        <f ca="1">LEFT(OFFSET(Lists!$S$2,P5003-1+MATCH(F5003,OFFSET(Lists!$T$3,P5003-1,0,Q5003-P5003+1),0),0),6)</f>
        <v>#N/A</v>
      </c>
      <c r="S5003" s="36" t="e">
        <f ca="1">VLOOKUP(R5003,Lists!B:D,3,FALSE)</f>
        <v>#N/A</v>
      </c>
      <c r="T5003" s="36" t="str">
        <f>IF(F5003&lt;&gt;"",MATCH(R5003,'Maximum minutes'!B:B,0),"")</f>
        <v/>
      </c>
      <c r="U5003" s="36">
        <f ca="1">IF(F5003&lt;&gt;"",COUNTA(OFFSET('Maximum minutes'!$C$1,'Annexe A1 Cours'!T5003,0,1,50)),0)</f>
        <v>0</v>
      </c>
      <c r="V5003" s="37">
        <f ca="1">IFERROR(OFFSET('Maximum minutes'!$C$1,T5003+1,-1+MATCH(G5003,OFFSET('Maximum minutes'!$C$1,T5003-1,0,1,50),0)),0)</f>
        <v>0</v>
      </c>
      <c r="W5003" s="38">
        <f t="shared" ca="1" si="156"/>
        <v>0</v>
      </c>
    </row>
    <row r="5004" spans="1:23" s="36" customFormat="1" ht="18.75">
      <c r="A5004" s="34"/>
      <c r="B5004" s="39"/>
      <c r="C5004" s="39"/>
      <c r="D5004" s="35"/>
      <c r="E5004" s="40"/>
      <c r="F5004" s="39"/>
      <c r="G5004" s="39"/>
      <c r="H5004" s="39"/>
      <c r="I5004" s="34"/>
      <c r="J5004" s="34"/>
      <c r="K5004" s="34"/>
      <c r="L5004" s="34"/>
      <c r="M5004" s="43" t="str">
        <f ca="1">IFERROR(OFFSET('Maximum minutes'!$C$1,T5004,MATCH(IF(G5004&lt;&gt;"",G5004,F5004),OFFSET('Maximum minutes'!$C$1,T5004-1,0,1,U5004+1),0)-1)*IF(OR(ISNUMBER(J5004),J5004="sans examen"),1,0)*IF(W5004&lt;MinDate,1,0),"")</f>
        <v/>
      </c>
      <c r="N5004" s="36">
        <f t="shared" ca="1" si="157"/>
        <v>0</v>
      </c>
      <c r="O5004" s="36" t="e">
        <f ca="1">LEFT(OFFSET(Lists!$Q$2,MATCH(E5004,Lists!$R$3:$R$19,0),0),4)</f>
        <v>#N/A</v>
      </c>
      <c r="P5004" s="36" t="e">
        <f ca="1">MATCH(O5004,Lists!$S$2:$S$640,1)</f>
        <v>#N/A</v>
      </c>
      <c r="Q5004" s="36" t="e">
        <f ca="1">MATCH(LEFT(OFFSET(Lists!$Q$2,MATCH(E5004,Lists!$R$3:$R$19,0)+1,0),4),Lists!$S$3:$S$640,1)</f>
        <v>#N/A</v>
      </c>
      <c r="R5004" s="36" t="e">
        <f ca="1">LEFT(OFFSET(Lists!$S$2,P5004-1+MATCH(F5004,OFFSET(Lists!$T$3,P5004-1,0,Q5004-P5004+1),0),0),6)</f>
        <v>#N/A</v>
      </c>
      <c r="S5004" s="36" t="e">
        <f ca="1">VLOOKUP(R5004,Lists!B:D,3,FALSE)</f>
        <v>#N/A</v>
      </c>
      <c r="T5004" s="36" t="str">
        <f>IF(F5004&lt;&gt;"",MATCH(R5004,'Maximum minutes'!B:B,0),"")</f>
        <v/>
      </c>
      <c r="U5004" s="36">
        <f ca="1">IF(F5004&lt;&gt;"",COUNTA(OFFSET('Maximum minutes'!$C$1,'Annexe A1 Cours'!T5004,0,1,50)),0)</f>
        <v>0</v>
      </c>
      <c r="V5004" s="37">
        <f ca="1">IFERROR(OFFSET('Maximum minutes'!$C$1,T5004+1,-1+MATCH(G5004,OFFSET('Maximum minutes'!$C$1,T5004-1,0,1,50),0)),0)</f>
        <v>0</v>
      </c>
      <c r="W5004" s="38">
        <f t="shared" ca="1" si="156"/>
        <v>0</v>
      </c>
    </row>
    <row r="5005" spans="1:23" s="36" customFormat="1" ht="18.75">
      <c r="A5005" s="34"/>
      <c r="B5005" s="39"/>
      <c r="C5005" s="39"/>
      <c r="D5005" s="35"/>
      <c r="E5005" s="40"/>
      <c r="F5005" s="39"/>
      <c r="G5005" s="39"/>
      <c r="H5005" s="39"/>
      <c r="I5005" s="34"/>
      <c r="J5005" s="34"/>
      <c r="K5005" s="34"/>
      <c r="L5005" s="34"/>
      <c r="M5005" s="43" t="str">
        <f ca="1">IFERROR(OFFSET('Maximum minutes'!$C$1,T5005,MATCH(IF(G5005&lt;&gt;"",G5005,F5005),OFFSET('Maximum minutes'!$C$1,T5005-1,0,1,U5005+1),0)-1)*IF(OR(ISNUMBER(J5005),J5005="sans examen"),1,0)*IF(W5005&lt;MinDate,1,0),"")</f>
        <v/>
      </c>
      <c r="N5005" s="36">
        <f t="shared" ca="1" si="157"/>
        <v>0</v>
      </c>
      <c r="O5005" s="36" t="e">
        <f ca="1">LEFT(OFFSET(Lists!$Q$2,MATCH(E5005,Lists!$R$3:$R$19,0),0),4)</f>
        <v>#N/A</v>
      </c>
      <c r="P5005" s="36" t="e">
        <f ca="1">MATCH(O5005,Lists!$S$2:$S$640,1)</f>
        <v>#N/A</v>
      </c>
      <c r="Q5005" s="36" t="e">
        <f ca="1">MATCH(LEFT(OFFSET(Lists!$Q$2,MATCH(E5005,Lists!$R$3:$R$19,0)+1,0),4),Lists!$S$3:$S$640,1)</f>
        <v>#N/A</v>
      </c>
      <c r="R5005" s="36" t="e">
        <f ca="1">LEFT(OFFSET(Lists!$S$2,P5005-1+MATCH(F5005,OFFSET(Lists!$T$3,P5005-1,0,Q5005-P5005+1),0),0),6)</f>
        <v>#N/A</v>
      </c>
      <c r="S5005" s="36" t="e">
        <f ca="1">VLOOKUP(R5005,Lists!B:D,3,FALSE)</f>
        <v>#N/A</v>
      </c>
      <c r="T5005" s="36" t="str">
        <f>IF(F5005&lt;&gt;"",MATCH(R5005,'Maximum minutes'!B:B,0),"")</f>
        <v/>
      </c>
      <c r="U5005" s="36">
        <f ca="1">IF(F5005&lt;&gt;"",COUNTA(OFFSET('Maximum minutes'!$C$1,'Annexe A1 Cours'!T5005,0,1,50)),0)</f>
        <v>0</v>
      </c>
      <c r="V5005" s="37">
        <f ca="1">IFERROR(OFFSET('Maximum minutes'!$C$1,T5005+1,-1+MATCH(G5005,OFFSET('Maximum minutes'!$C$1,T5005-1,0,1,50),0)),0)</f>
        <v>0</v>
      </c>
      <c r="W5005" s="38">
        <f t="shared" ca="1" si="156"/>
        <v>0</v>
      </c>
    </row>
    <row r="5006" spans="1:23" s="36" customFormat="1" ht="18.75">
      <c r="A5006" s="34"/>
      <c r="B5006" s="39"/>
      <c r="C5006" s="39"/>
      <c r="D5006" s="35"/>
      <c r="E5006" s="40"/>
      <c r="F5006" s="39"/>
      <c r="G5006" s="39"/>
      <c r="H5006" s="39"/>
      <c r="I5006" s="34"/>
      <c r="J5006" s="34"/>
      <c r="K5006" s="34"/>
      <c r="L5006" s="34"/>
      <c r="M5006" s="43" t="str">
        <f ca="1">IFERROR(OFFSET('Maximum minutes'!$C$1,T5006,MATCH(IF(G5006&lt;&gt;"",G5006,F5006),OFFSET('Maximum minutes'!$C$1,T5006-1,0,1,U5006+1),0)-1)*IF(OR(ISNUMBER(J5006),J5006="sans examen"),1,0)*IF(W5006&lt;MinDate,1,0),"")</f>
        <v/>
      </c>
      <c r="N5006" s="36">
        <f t="shared" ca="1" si="157"/>
        <v>0</v>
      </c>
      <c r="O5006" s="36" t="e">
        <f ca="1">LEFT(OFFSET(Lists!$Q$2,MATCH(E5006,Lists!$R$3:$R$19,0),0),4)</f>
        <v>#N/A</v>
      </c>
      <c r="P5006" s="36" t="e">
        <f ca="1">MATCH(O5006,Lists!$S$2:$S$640,1)</f>
        <v>#N/A</v>
      </c>
      <c r="Q5006" s="36" t="e">
        <f ca="1">MATCH(LEFT(OFFSET(Lists!$Q$2,MATCH(E5006,Lists!$R$3:$R$19,0)+1,0),4),Lists!$S$3:$S$640,1)</f>
        <v>#N/A</v>
      </c>
      <c r="R5006" s="36" t="e">
        <f ca="1">LEFT(OFFSET(Lists!$S$2,P5006-1+MATCH(F5006,OFFSET(Lists!$T$3,P5006-1,0,Q5006-P5006+1),0),0),6)</f>
        <v>#N/A</v>
      </c>
      <c r="S5006" s="36" t="e">
        <f ca="1">VLOOKUP(R5006,Lists!B:D,3,FALSE)</f>
        <v>#N/A</v>
      </c>
      <c r="T5006" s="36" t="str">
        <f>IF(F5006&lt;&gt;"",MATCH(R5006,'Maximum minutes'!B:B,0),"")</f>
        <v/>
      </c>
      <c r="U5006" s="36">
        <f ca="1">IF(F5006&lt;&gt;"",COUNTA(OFFSET('Maximum minutes'!$C$1,'Annexe A1 Cours'!T5006,0,1,50)),0)</f>
        <v>0</v>
      </c>
      <c r="V5006" s="37">
        <f ca="1">IFERROR(OFFSET('Maximum minutes'!$C$1,T5006+1,-1+MATCH(G5006,OFFSET('Maximum minutes'!$C$1,T5006-1,0,1,50),0)),0)</f>
        <v>0</v>
      </c>
      <c r="W5006" s="38">
        <f t="shared" ca="1" si="156"/>
        <v>0</v>
      </c>
    </row>
    <row r="5007" spans="1:23" s="36" customFormat="1" ht="18.75">
      <c r="A5007" s="34"/>
      <c r="B5007" s="39"/>
      <c r="C5007" s="39"/>
      <c r="D5007" s="35"/>
      <c r="E5007" s="40"/>
      <c r="F5007" s="39"/>
      <c r="G5007" s="39"/>
      <c r="H5007" s="39"/>
      <c r="I5007" s="34"/>
      <c r="J5007" s="34"/>
      <c r="K5007" s="34"/>
      <c r="L5007" s="34"/>
      <c r="M5007" s="43" t="str">
        <f ca="1">IFERROR(OFFSET('Maximum minutes'!$C$1,T5007,MATCH(IF(G5007&lt;&gt;"",G5007,F5007),OFFSET('Maximum minutes'!$C$1,T5007-1,0,1,U5007+1),0)-1)*IF(OR(ISNUMBER(J5007),J5007="sans examen"),1,0)*IF(W5007&lt;MinDate,1,0),"")</f>
        <v/>
      </c>
      <c r="N5007" s="36">
        <f t="shared" ca="1" si="157"/>
        <v>0</v>
      </c>
      <c r="O5007" s="36" t="e">
        <f ca="1">LEFT(OFFSET(Lists!$Q$2,MATCH(E5007,Lists!$R$3:$R$19,0),0),4)</f>
        <v>#N/A</v>
      </c>
      <c r="P5007" s="36" t="e">
        <f ca="1">MATCH(O5007,Lists!$S$2:$S$640,1)</f>
        <v>#N/A</v>
      </c>
      <c r="Q5007" s="36" t="e">
        <f ca="1">MATCH(LEFT(OFFSET(Lists!$Q$2,MATCH(E5007,Lists!$R$3:$R$19,0)+1,0),4),Lists!$S$3:$S$640,1)</f>
        <v>#N/A</v>
      </c>
      <c r="R5007" s="36" t="e">
        <f ca="1">LEFT(OFFSET(Lists!$S$2,P5007-1+MATCH(F5007,OFFSET(Lists!$T$3,P5007-1,0,Q5007-P5007+1),0),0),6)</f>
        <v>#N/A</v>
      </c>
      <c r="S5007" s="36" t="e">
        <f ca="1">VLOOKUP(R5007,Lists!B:D,3,FALSE)</f>
        <v>#N/A</v>
      </c>
      <c r="T5007" s="36" t="str">
        <f>IF(F5007&lt;&gt;"",MATCH(R5007,'Maximum minutes'!B:B,0),"")</f>
        <v/>
      </c>
      <c r="U5007" s="36">
        <f ca="1">IF(F5007&lt;&gt;"",COUNTA(OFFSET('Maximum minutes'!$C$1,'Annexe A1 Cours'!T5007,0,1,50)),0)</f>
        <v>0</v>
      </c>
      <c r="V5007" s="37">
        <f ca="1">IFERROR(OFFSET('Maximum minutes'!$C$1,T5007+1,-1+MATCH(G5007,OFFSET('Maximum minutes'!$C$1,T5007-1,0,1,50),0)),0)</f>
        <v>0</v>
      </c>
      <c r="W5007" s="38">
        <f t="shared" ca="1" si="156"/>
        <v>0</v>
      </c>
    </row>
    <row r="5008" spans="1:23" s="36" customFormat="1" ht="18.75">
      <c r="A5008" s="34"/>
      <c r="B5008" s="39"/>
      <c r="C5008" s="39"/>
      <c r="D5008" s="35"/>
      <c r="E5008" s="40"/>
      <c r="F5008" s="39"/>
      <c r="G5008" s="39"/>
      <c r="H5008" s="39"/>
      <c r="I5008" s="34"/>
      <c r="J5008" s="34"/>
      <c r="K5008" s="34"/>
      <c r="L5008" s="34"/>
      <c r="M5008" s="43" t="str">
        <f ca="1">IFERROR(OFFSET('Maximum minutes'!$C$1,T5008,MATCH(IF(G5008&lt;&gt;"",G5008,F5008),OFFSET('Maximum minutes'!$C$1,T5008-1,0,1,U5008+1),0)-1)*IF(OR(ISNUMBER(J5008),J5008="sans examen"),1,0)*IF(W5008&lt;MinDate,1,0),"")</f>
        <v/>
      </c>
      <c r="N5008" s="36">
        <f t="shared" ca="1" si="157"/>
        <v>0</v>
      </c>
      <c r="O5008" s="36" t="e">
        <f ca="1">LEFT(OFFSET(Lists!$Q$2,MATCH(E5008,Lists!$R$3:$R$19,0),0),4)</f>
        <v>#N/A</v>
      </c>
      <c r="P5008" s="36" t="e">
        <f ca="1">MATCH(O5008,Lists!$S$2:$S$640,1)</f>
        <v>#N/A</v>
      </c>
      <c r="Q5008" s="36" t="e">
        <f ca="1">MATCH(LEFT(OFFSET(Lists!$Q$2,MATCH(E5008,Lists!$R$3:$R$19,0)+1,0),4),Lists!$S$3:$S$640,1)</f>
        <v>#N/A</v>
      </c>
      <c r="R5008" s="36" t="e">
        <f ca="1">LEFT(OFFSET(Lists!$S$2,P5008-1+MATCH(F5008,OFFSET(Lists!$T$3,P5008-1,0,Q5008-P5008+1),0),0),6)</f>
        <v>#N/A</v>
      </c>
      <c r="S5008" s="36" t="e">
        <f ca="1">VLOOKUP(R5008,Lists!B:D,3,FALSE)</f>
        <v>#N/A</v>
      </c>
      <c r="T5008" s="36" t="str">
        <f>IF(F5008&lt;&gt;"",MATCH(R5008,'Maximum minutes'!B:B,0),"")</f>
        <v/>
      </c>
      <c r="U5008" s="36">
        <f ca="1">IF(F5008&lt;&gt;"",COUNTA(OFFSET('Maximum minutes'!$C$1,'Annexe A1 Cours'!T5008,0,1,50)),0)</f>
        <v>0</v>
      </c>
      <c r="V5008" s="37">
        <f ca="1">IFERROR(OFFSET('Maximum minutes'!$C$1,T5008+1,-1+MATCH(G5008,OFFSET('Maximum minutes'!$C$1,T5008-1,0,1,50),0)),0)</f>
        <v>0</v>
      </c>
      <c r="W5008" s="38">
        <f t="shared" ca="1" si="156"/>
        <v>0</v>
      </c>
    </row>
    <row r="5009" spans="1:23" s="36" customFormat="1" ht="18.75">
      <c r="A5009" s="34"/>
      <c r="B5009" s="39"/>
      <c r="C5009" s="39"/>
      <c r="D5009" s="35"/>
      <c r="E5009" s="40"/>
      <c r="F5009" s="39"/>
      <c r="G5009" s="39"/>
      <c r="H5009" s="39"/>
      <c r="I5009" s="34"/>
      <c r="J5009" s="34"/>
      <c r="K5009" s="34"/>
      <c r="L5009" s="34"/>
      <c r="M5009" s="43" t="str">
        <f ca="1">IFERROR(OFFSET('Maximum minutes'!$C$1,T5009,MATCH(IF(G5009&lt;&gt;"",G5009,F5009),OFFSET('Maximum minutes'!$C$1,T5009-1,0,1,U5009+1),0)-1)*IF(OR(ISNUMBER(J5009),J5009="sans examen"),1,0)*IF(W5009&lt;MinDate,1,0),"")</f>
        <v/>
      </c>
      <c r="N5009" s="36">
        <f t="shared" ca="1" si="157"/>
        <v>0</v>
      </c>
      <c r="O5009" s="36" t="e">
        <f ca="1">LEFT(OFFSET(Lists!$Q$2,MATCH(E5009,Lists!$R$3:$R$19,0),0),4)</f>
        <v>#N/A</v>
      </c>
      <c r="P5009" s="36" t="e">
        <f ca="1">MATCH(O5009,Lists!$S$2:$S$640,1)</f>
        <v>#N/A</v>
      </c>
      <c r="Q5009" s="36" t="e">
        <f ca="1">MATCH(LEFT(OFFSET(Lists!$Q$2,MATCH(E5009,Lists!$R$3:$R$19,0)+1,0),4),Lists!$S$3:$S$640,1)</f>
        <v>#N/A</v>
      </c>
      <c r="R5009" s="36" t="e">
        <f ca="1">LEFT(OFFSET(Lists!$S$2,P5009-1+MATCH(F5009,OFFSET(Lists!$T$3,P5009-1,0,Q5009-P5009+1),0),0),6)</f>
        <v>#N/A</v>
      </c>
      <c r="S5009" s="36" t="e">
        <f ca="1">VLOOKUP(R5009,Lists!B:D,3,FALSE)</f>
        <v>#N/A</v>
      </c>
      <c r="T5009" s="36" t="str">
        <f>IF(F5009&lt;&gt;"",MATCH(R5009,'Maximum minutes'!B:B,0),"")</f>
        <v/>
      </c>
      <c r="U5009" s="36">
        <f ca="1">IF(F5009&lt;&gt;"",COUNTA(OFFSET('Maximum minutes'!$C$1,'Annexe A1 Cours'!T5009,0,1,50)),0)</f>
        <v>0</v>
      </c>
      <c r="V5009" s="37">
        <f ca="1">IFERROR(OFFSET('Maximum minutes'!$C$1,T5009+1,-1+MATCH(G5009,OFFSET('Maximum minutes'!$C$1,T5009-1,0,1,50),0)),0)</f>
        <v>0</v>
      </c>
      <c r="W5009" s="38">
        <f t="shared" ca="1" si="156"/>
        <v>0</v>
      </c>
    </row>
    <row r="5010" spans="1:23" s="36" customFormat="1" ht="18.75">
      <c r="A5010" s="34"/>
      <c r="B5010" s="39"/>
      <c r="C5010" s="39"/>
      <c r="D5010" s="35"/>
      <c r="E5010" s="40"/>
      <c r="F5010" s="39"/>
      <c r="G5010" s="39"/>
      <c r="H5010" s="39"/>
      <c r="I5010" s="34"/>
      <c r="J5010" s="34"/>
      <c r="K5010" s="34"/>
      <c r="L5010" s="34"/>
      <c r="M5010" s="43" t="str">
        <f ca="1">IFERROR(OFFSET('Maximum minutes'!$C$1,T5010,MATCH(IF(G5010&lt;&gt;"",G5010,F5010),OFFSET('Maximum minutes'!$C$1,T5010-1,0,1,U5010+1),0)-1)*IF(OR(ISNUMBER(J5010),J5010="sans examen"),1,0)*IF(W5010&lt;MinDate,1,0),"")</f>
        <v/>
      </c>
      <c r="N5010" s="36">
        <f t="shared" ca="1" si="157"/>
        <v>0</v>
      </c>
      <c r="O5010" s="36" t="e">
        <f ca="1">LEFT(OFFSET(Lists!$Q$2,MATCH(E5010,Lists!$R$3:$R$19,0),0),4)</f>
        <v>#N/A</v>
      </c>
      <c r="P5010" s="36" t="e">
        <f ca="1">MATCH(O5010,Lists!$S$2:$S$640,1)</f>
        <v>#N/A</v>
      </c>
      <c r="Q5010" s="36" t="e">
        <f ca="1">MATCH(LEFT(OFFSET(Lists!$Q$2,MATCH(E5010,Lists!$R$3:$R$19,0)+1,0),4),Lists!$S$3:$S$640,1)</f>
        <v>#N/A</v>
      </c>
      <c r="R5010" s="36" t="e">
        <f ca="1">LEFT(OFFSET(Lists!$S$2,P5010-1+MATCH(F5010,OFFSET(Lists!$T$3,P5010-1,0,Q5010-P5010+1),0),0),6)</f>
        <v>#N/A</v>
      </c>
      <c r="S5010" s="36" t="e">
        <f ca="1">VLOOKUP(R5010,Lists!B:D,3,FALSE)</f>
        <v>#N/A</v>
      </c>
      <c r="T5010" s="36" t="str">
        <f>IF(F5010&lt;&gt;"",MATCH(R5010,'Maximum minutes'!B:B,0),"")</f>
        <v/>
      </c>
      <c r="U5010" s="36">
        <f ca="1">IF(F5010&lt;&gt;"",COUNTA(OFFSET('Maximum minutes'!$C$1,'Annexe A1 Cours'!T5010,0,1,50)),0)</f>
        <v>0</v>
      </c>
      <c r="V5010" s="37">
        <f ca="1">IFERROR(OFFSET('Maximum minutes'!$C$1,T5010+1,-1+MATCH(G5010,OFFSET('Maximum minutes'!$C$1,T5010-1,0,1,50),0)),0)</f>
        <v>0</v>
      </c>
      <c r="W5010" s="38">
        <f t="shared" ca="1" si="156"/>
        <v>0</v>
      </c>
    </row>
    <row r="5011" spans="1:23" s="36" customFormat="1" ht="18.75">
      <c r="A5011" s="34"/>
      <c r="B5011" s="39"/>
      <c r="C5011" s="39"/>
      <c r="D5011" s="35"/>
      <c r="E5011" s="40"/>
      <c r="F5011" s="39"/>
      <c r="G5011" s="39"/>
      <c r="H5011" s="39"/>
      <c r="I5011" s="34"/>
      <c r="J5011" s="34"/>
      <c r="K5011" s="34"/>
      <c r="L5011" s="34"/>
      <c r="M5011" s="43" t="str">
        <f ca="1">IFERROR(OFFSET('Maximum minutes'!$C$1,T5011,MATCH(IF(G5011&lt;&gt;"",G5011,F5011),OFFSET('Maximum minutes'!$C$1,T5011-1,0,1,U5011+1),0)-1)*IF(OR(ISNUMBER(J5011),J5011="sans examen"),1,0)*IF(W5011&lt;MinDate,1,0),"")</f>
        <v/>
      </c>
      <c r="N5011" s="36">
        <f t="shared" ca="1" si="157"/>
        <v>0</v>
      </c>
      <c r="O5011" s="36" t="e">
        <f ca="1">LEFT(OFFSET(Lists!$Q$2,MATCH(E5011,Lists!$R$3:$R$19,0),0),4)</f>
        <v>#N/A</v>
      </c>
      <c r="P5011" s="36" t="e">
        <f ca="1">MATCH(O5011,Lists!$S$2:$S$640,1)</f>
        <v>#N/A</v>
      </c>
      <c r="Q5011" s="36" t="e">
        <f ca="1">MATCH(LEFT(OFFSET(Lists!$Q$2,MATCH(E5011,Lists!$R$3:$R$19,0)+1,0),4),Lists!$S$3:$S$640,1)</f>
        <v>#N/A</v>
      </c>
      <c r="R5011" s="36" t="e">
        <f ca="1">LEFT(OFFSET(Lists!$S$2,P5011-1+MATCH(F5011,OFFSET(Lists!$T$3,P5011-1,0,Q5011-P5011+1),0),0),6)</f>
        <v>#N/A</v>
      </c>
      <c r="S5011" s="36" t="e">
        <f ca="1">VLOOKUP(R5011,Lists!B:D,3,FALSE)</f>
        <v>#N/A</v>
      </c>
      <c r="T5011" s="36" t="str">
        <f>IF(F5011&lt;&gt;"",MATCH(R5011,'Maximum minutes'!B:B,0),"")</f>
        <v/>
      </c>
      <c r="U5011" s="36">
        <f ca="1">IF(F5011&lt;&gt;"",COUNTA(OFFSET('Maximum minutes'!$C$1,'Annexe A1 Cours'!T5011,0,1,50)),0)</f>
        <v>0</v>
      </c>
      <c r="V5011" s="37">
        <f ca="1">IFERROR(OFFSET('Maximum minutes'!$C$1,T5011+1,-1+MATCH(G5011,OFFSET('Maximum minutes'!$C$1,T5011-1,0,1,50),0)),0)</f>
        <v>0</v>
      </c>
      <c r="W5011" s="38">
        <f t="shared" ca="1" si="156"/>
        <v>0</v>
      </c>
    </row>
    <row r="5012" spans="1:23" s="36" customFormat="1" ht="18.75">
      <c r="A5012" s="34"/>
      <c r="B5012" s="39"/>
      <c r="C5012" s="39"/>
      <c r="D5012" s="35"/>
      <c r="E5012" s="40"/>
      <c r="F5012" s="39"/>
      <c r="G5012" s="39"/>
      <c r="H5012" s="39"/>
      <c r="I5012" s="34"/>
      <c r="J5012" s="34"/>
      <c r="K5012" s="34"/>
      <c r="L5012" s="34"/>
      <c r="M5012" s="43" t="str">
        <f ca="1">IFERROR(OFFSET('Maximum minutes'!$C$1,T5012,MATCH(IF(G5012&lt;&gt;"",G5012,F5012),OFFSET('Maximum minutes'!$C$1,T5012-1,0,1,U5012+1),0)-1)*IF(OR(ISNUMBER(J5012),J5012="sans examen"),1,0)*IF(W5012&lt;MinDate,1,0),"")</f>
        <v/>
      </c>
      <c r="N5012" s="36">
        <f t="shared" ca="1" si="157"/>
        <v>0</v>
      </c>
      <c r="O5012" s="36" t="e">
        <f ca="1">LEFT(OFFSET(Lists!$Q$2,MATCH(E5012,Lists!$R$3:$R$19,0),0),4)</f>
        <v>#N/A</v>
      </c>
      <c r="P5012" s="36" t="e">
        <f ca="1">MATCH(O5012,Lists!$S$2:$S$640,1)</f>
        <v>#N/A</v>
      </c>
      <c r="Q5012" s="36" t="e">
        <f ca="1">MATCH(LEFT(OFFSET(Lists!$Q$2,MATCH(E5012,Lists!$R$3:$R$19,0)+1,0),4),Lists!$S$3:$S$640,1)</f>
        <v>#N/A</v>
      </c>
      <c r="R5012" s="36" t="e">
        <f ca="1">LEFT(OFFSET(Lists!$S$2,P5012-1+MATCH(F5012,OFFSET(Lists!$T$3,P5012-1,0,Q5012-P5012+1),0),0),6)</f>
        <v>#N/A</v>
      </c>
      <c r="S5012" s="36" t="e">
        <f ca="1">VLOOKUP(R5012,Lists!B:D,3,FALSE)</f>
        <v>#N/A</v>
      </c>
      <c r="T5012" s="36" t="str">
        <f>IF(F5012&lt;&gt;"",MATCH(R5012,'Maximum minutes'!B:B,0),"")</f>
        <v/>
      </c>
      <c r="U5012" s="36">
        <f ca="1">IF(F5012&lt;&gt;"",COUNTA(OFFSET('Maximum minutes'!$C$1,'Annexe A1 Cours'!T5012,0,1,50)),0)</f>
        <v>0</v>
      </c>
      <c r="V5012" s="37">
        <f ca="1">IFERROR(OFFSET('Maximum minutes'!$C$1,T5012+1,-1+MATCH(G5012,OFFSET('Maximum minutes'!$C$1,T5012-1,0,1,50),0)),0)</f>
        <v>0</v>
      </c>
      <c r="W5012" s="38">
        <f t="shared" ca="1" si="156"/>
        <v>0</v>
      </c>
    </row>
    <row r="5013" spans="1:23" s="36" customFormat="1" ht="18.75">
      <c r="A5013" s="34"/>
      <c r="B5013" s="39"/>
      <c r="C5013" s="39"/>
      <c r="D5013" s="35"/>
      <c r="E5013" s="40"/>
      <c r="F5013" s="39"/>
      <c r="G5013" s="39"/>
      <c r="H5013" s="39"/>
      <c r="I5013" s="34"/>
      <c r="J5013" s="34"/>
      <c r="K5013" s="34"/>
      <c r="L5013" s="34"/>
      <c r="M5013" s="43" t="str">
        <f ca="1">IFERROR(OFFSET('Maximum minutes'!$C$1,T5013,MATCH(IF(G5013&lt;&gt;"",G5013,F5013),OFFSET('Maximum minutes'!$C$1,T5013-1,0,1,U5013+1),0)-1)*IF(OR(ISNUMBER(J5013),J5013="sans examen"),1,0)*IF(W5013&lt;MinDate,1,0),"")</f>
        <v/>
      </c>
      <c r="N5013" s="36">
        <f t="shared" ca="1" si="157"/>
        <v>0</v>
      </c>
      <c r="O5013" s="36" t="e">
        <f ca="1">LEFT(OFFSET(Lists!$Q$2,MATCH(E5013,Lists!$R$3:$R$19,0),0),4)</f>
        <v>#N/A</v>
      </c>
      <c r="P5013" s="36" t="e">
        <f ca="1">MATCH(O5013,Lists!$S$2:$S$640,1)</f>
        <v>#N/A</v>
      </c>
      <c r="Q5013" s="36" t="e">
        <f ca="1">MATCH(LEFT(OFFSET(Lists!$Q$2,MATCH(E5013,Lists!$R$3:$R$19,0)+1,0),4),Lists!$S$3:$S$640,1)</f>
        <v>#N/A</v>
      </c>
      <c r="R5013" s="36" t="e">
        <f ca="1">LEFT(OFFSET(Lists!$S$2,P5013-1+MATCH(F5013,OFFSET(Lists!$T$3,P5013-1,0,Q5013-P5013+1),0),0),6)</f>
        <v>#N/A</v>
      </c>
      <c r="S5013" s="36" t="e">
        <f ca="1">VLOOKUP(R5013,Lists!B:D,3,FALSE)</f>
        <v>#N/A</v>
      </c>
      <c r="T5013" s="36" t="str">
        <f>IF(F5013&lt;&gt;"",MATCH(R5013,'Maximum minutes'!B:B,0),"")</f>
        <v/>
      </c>
      <c r="U5013" s="36">
        <f ca="1">IF(F5013&lt;&gt;"",COUNTA(OFFSET('Maximum minutes'!$C$1,'Annexe A1 Cours'!T5013,0,1,50)),0)</f>
        <v>0</v>
      </c>
      <c r="V5013" s="37">
        <f ca="1">IFERROR(OFFSET('Maximum minutes'!$C$1,T5013+1,-1+MATCH(G5013,OFFSET('Maximum minutes'!$C$1,T5013-1,0,1,50),0)),0)</f>
        <v>0</v>
      </c>
      <c r="W5013" s="38">
        <f t="shared" ca="1" si="156"/>
        <v>0</v>
      </c>
    </row>
    <row r="5014" spans="1:23" s="36" customFormat="1" ht="18.75">
      <c r="A5014" s="34"/>
      <c r="B5014" s="39"/>
      <c r="C5014" s="39"/>
      <c r="D5014" s="35"/>
      <c r="E5014" s="40"/>
      <c r="F5014" s="39"/>
      <c r="G5014" s="39"/>
      <c r="H5014" s="39"/>
      <c r="I5014" s="34"/>
      <c r="J5014" s="34"/>
      <c r="K5014" s="34"/>
      <c r="L5014" s="34"/>
      <c r="M5014" s="43" t="str">
        <f ca="1">IFERROR(OFFSET('Maximum minutes'!$C$1,T5014,MATCH(IF(G5014&lt;&gt;"",G5014,F5014),OFFSET('Maximum minutes'!$C$1,T5014-1,0,1,U5014+1),0)-1)*IF(OR(ISNUMBER(J5014),J5014="sans examen"),1,0)*IF(W5014&lt;MinDate,1,0),"")</f>
        <v/>
      </c>
      <c r="N5014" s="36">
        <f t="shared" ca="1" si="157"/>
        <v>0</v>
      </c>
      <c r="O5014" s="36" t="e">
        <f ca="1">LEFT(OFFSET(Lists!$Q$2,MATCH(E5014,Lists!$R$3:$R$19,0),0),4)</f>
        <v>#N/A</v>
      </c>
      <c r="P5014" s="36" t="e">
        <f ca="1">MATCH(O5014,Lists!$S$2:$S$640,1)</f>
        <v>#N/A</v>
      </c>
      <c r="Q5014" s="36" t="e">
        <f ca="1">MATCH(LEFT(OFFSET(Lists!$Q$2,MATCH(E5014,Lists!$R$3:$R$19,0)+1,0),4),Lists!$S$3:$S$640,1)</f>
        <v>#N/A</v>
      </c>
      <c r="R5014" s="36" t="e">
        <f ca="1">LEFT(OFFSET(Lists!$S$2,P5014-1+MATCH(F5014,OFFSET(Lists!$T$3,P5014-1,0,Q5014-P5014+1),0),0),6)</f>
        <v>#N/A</v>
      </c>
      <c r="S5014" s="36" t="e">
        <f ca="1">VLOOKUP(R5014,Lists!B:D,3,FALSE)</f>
        <v>#N/A</v>
      </c>
      <c r="T5014" s="36" t="str">
        <f>IF(F5014&lt;&gt;"",MATCH(R5014,'Maximum minutes'!B:B,0),"")</f>
        <v/>
      </c>
      <c r="U5014" s="36">
        <f ca="1">IF(F5014&lt;&gt;"",COUNTA(OFFSET('Maximum minutes'!$C$1,'Annexe A1 Cours'!T5014,0,1,50)),0)</f>
        <v>0</v>
      </c>
      <c r="V5014" s="37">
        <f ca="1">IFERROR(OFFSET('Maximum minutes'!$C$1,T5014+1,-1+MATCH(G5014,OFFSET('Maximum minutes'!$C$1,T5014-1,0,1,50),0)),0)</f>
        <v>0</v>
      </c>
      <c r="W5014" s="38">
        <f t="shared" ca="1" si="156"/>
        <v>0</v>
      </c>
    </row>
    <row r="5015" spans="1:23" s="36" customFormat="1" ht="18.75">
      <c r="A5015" s="34"/>
      <c r="B5015" s="39"/>
      <c r="C5015" s="39"/>
      <c r="D5015" s="35"/>
      <c r="E5015" s="40"/>
      <c r="F5015" s="39"/>
      <c r="G5015" s="39"/>
      <c r="H5015" s="39"/>
      <c r="I5015" s="34"/>
      <c r="J5015" s="34"/>
      <c r="K5015" s="34"/>
      <c r="L5015" s="34"/>
      <c r="M5015" s="43" t="str">
        <f ca="1">IFERROR(OFFSET('Maximum minutes'!$C$1,T5015,MATCH(IF(G5015&lt;&gt;"",G5015,F5015),OFFSET('Maximum minutes'!$C$1,T5015-1,0,1,U5015+1),0)-1)*IF(OR(ISNUMBER(J5015),J5015="sans examen"),1,0)*IF(W5015&lt;MinDate,1,0),"")</f>
        <v/>
      </c>
      <c r="N5015" s="36">
        <f t="shared" ca="1" si="157"/>
        <v>0</v>
      </c>
      <c r="O5015" s="36" t="e">
        <f ca="1">LEFT(OFFSET(Lists!$Q$2,MATCH(E5015,Lists!$R$3:$R$19,0),0),4)</f>
        <v>#N/A</v>
      </c>
      <c r="P5015" s="36" t="e">
        <f ca="1">MATCH(O5015,Lists!$S$2:$S$640,1)</f>
        <v>#N/A</v>
      </c>
      <c r="Q5015" s="36" t="e">
        <f ca="1">MATCH(LEFT(OFFSET(Lists!$Q$2,MATCH(E5015,Lists!$R$3:$R$19,0)+1,0),4),Lists!$S$3:$S$640,1)</f>
        <v>#N/A</v>
      </c>
      <c r="R5015" s="36" t="e">
        <f ca="1">LEFT(OFFSET(Lists!$S$2,P5015-1+MATCH(F5015,OFFSET(Lists!$T$3,P5015-1,0,Q5015-P5015+1),0),0),6)</f>
        <v>#N/A</v>
      </c>
      <c r="S5015" s="36" t="e">
        <f ca="1">VLOOKUP(R5015,Lists!B:D,3,FALSE)</f>
        <v>#N/A</v>
      </c>
      <c r="T5015" s="36" t="str">
        <f>IF(F5015&lt;&gt;"",MATCH(R5015,'Maximum minutes'!B:B,0),"")</f>
        <v/>
      </c>
      <c r="U5015" s="36">
        <f ca="1">IF(F5015&lt;&gt;"",COUNTA(OFFSET('Maximum minutes'!$C$1,'Annexe A1 Cours'!T5015,0,1,50)),0)</f>
        <v>0</v>
      </c>
      <c r="V5015" s="37">
        <f ca="1">IFERROR(OFFSET('Maximum minutes'!$C$1,T5015+1,-1+MATCH(G5015,OFFSET('Maximum minutes'!$C$1,T5015-1,0,1,50),0)),0)</f>
        <v>0</v>
      </c>
      <c r="W5015" s="38">
        <f t="shared" ca="1" si="156"/>
        <v>0</v>
      </c>
    </row>
    <row r="5016" spans="1:23" s="36" customFormat="1" ht="18.75">
      <c r="A5016" s="34"/>
      <c r="B5016" s="39"/>
      <c r="C5016" s="39"/>
      <c r="D5016" s="35"/>
      <c r="E5016" s="40"/>
      <c r="F5016" s="39"/>
      <c r="G5016" s="39"/>
      <c r="H5016" s="39"/>
      <c r="I5016" s="34"/>
      <c r="J5016" s="34"/>
      <c r="K5016" s="34"/>
      <c r="L5016" s="34"/>
      <c r="M5016" s="43" t="str">
        <f ca="1">IFERROR(OFFSET('Maximum minutes'!$C$1,T5016,MATCH(IF(G5016&lt;&gt;"",G5016,F5016),OFFSET('Maximum minutes'!$C$1,T5016-1,0,1,U5016+1),0)-1)*IF(OR(ISNUMBER(J5016),J5016="sans examen"),1,0)*IF(W5016&lt;MinDate,1,0),"")</f>
        <v/>
      </c>
      <c r="N5016" s="36">
        <f t="shared" ca="1" si="157"/>
        <v>0</v>
      </c>
      <c r="O5016" s="36" t="e">
        <f ca="1">LEFT(OFFSET(Lists!$Q$2,MATCH(E5016,Lists!$R$3:$R$19,0),0),4)</f>
        <v>#N/A</v>
      </c>
      <c r="P5016" s="36" t="e">
        <f ca="1">MATCH(O5016,Lists!$S$2:$S$640,1)</f>
        <v>#N/A</v>
      </c>
      <c r="Q5016" s="36" t="e">
        <f ca="1">MATCH(LEFT(OFFSET(Lists!$Q$2,MATCH(E5016,Lists!$R$3:$R$19,0)+1,0),4),Lists!$S$3:$S$640,1)</f>
        <v>#N/A</v>
      </c>
      <c r="R5016" s="36" t="e">
        <f ca="1">LEFT(OFFSET(Lists!$S$2,P5016-1+MATCH(F5016,OFFSET(Lists!$T$3,P5016-1,0,Q5016-P5016+1),0),0),6)</f>
        <v>#N/A</v>
      </c>
      <c r="S5016" s="36" t="e">
        <f ca="1">VLOOKUP(R5016,Lists!B:D,3,FALSE)</f>
        <v>#N/A</v>
      </c>
      <c r="T5016" s="36" t="str">
        <f>IF(F5016&lt;&gt;"",MATCH(R5016,'Maximum minutes'!B:B,0),"")</f>
        <v/>
      </c>
      <c r="U5016" s="36">
        <f ca="1">IF(F5016&lt;&gt;"",COUNTA(OFFSET('Maximum minutes'!$C$1,'Annexe A1 Cours'!T5016,0,1,50)),0)</f>
        <v>0</v>
      </c>
      <c r="V5016" s="37">
        <f ca="1">IFERROR(OFFSET('Maximum minutes'!$C$1,T5016+1,-1+MATCH(G5016,OFFSET('Maximum minutes'!$C$1,T5016-1,0,1,50),0)),0)</f>
        <v>0</v>
      </c>
      <c r="W5016" s="38">
        <f t="shared" ca="1" si="156"/>
        <v>0</v>
      </c>
    </row>
    <row r="5017" spans="1:23" s="36" customFormat="1" ht="18.75">
      <c r="A5017" s="34"/>
      <c r="B5017" s="39"/>
      <c r="C5017" s="39"/>
      <c r="D5017" s="35"/>
      <c r="E5017" s="40"/>
      <c r="F5017" s="39"/>
      <c r="G5017" s="39"/>
      <c r="H5017" s="39"/>
      <c r="I5017" s="34"/>
      <c r="J5017" s="34"/>
      <c r="K5017" s="34"/>
      <c r="L5017" s="34"/>
      <c r="M5017" s="43" t="str">
        <f ca="1">IFERROR(OFFSET('Maximum minutes'!$C$1,T5017,MATCH(IF(G5017&lt;&gt;"",G5017,F5017),OFFSET('Maximum minutes'!$C$1,T5017-1,0,1,U5017+1),0)-1)*IF(OR(ISNUMBER(J5017),J5017="sans examen"),1,0)*IF(W5017&lt;MinDate,1,0),"")</f>
        <v/>
      </c>
      <c r="N5017" s="36">
        <f t="shared" ca="1" si="157"/>
        <v>0</v>
      </c>
      <c r="O5017" s="36" t="e">
        <f ca="1">LEFT(OFFSET(Lists!$Q$2,MATCH(E5017,Lists!$R$3:$R$19,0),0),4)</f>
        <v>#N/A</v>
      </c>
      <c r="P5017" s="36" t="e">
        <f ca="1">MATCH(O5017,Lists!$S$2:$S$640,1)</f>
        <v>#N/A</v>
      </c>
      <c r="Q5017" s="36" t="e">
        <f ca="1">MATCH(LEFT(OFFSET(Lists!$Q$2,MATCH(E5017,Lists!$R$3:$R$19,0)+1,0),4),Lists!$S$3:$S$640,1)</f>
        <v>#N/A</v>
      </c>
      <c r="R5017" s="36" t="e">
        <f ca="1">LEFT(OFFSET(Lists!$S$2,P5017-1+MATCH(F5017,OFFSET(Lists!$T$3,P5017-1,0,Q5017-P5017+1),0),0),6)</f>
        <v>#N/A</v>
      </c>
      <c r="S5017" s="36" t="e">
        <f ca="1">VLOOKUP(R5017,Lists!B:D,3,FALSE)</f>
        <v>#N/A</v>
      </c>
      <c r="T5017" s="36" t="str">
        <f>IF(F5017&lt;&gt;"",MATCH(R5017,'Maximum minutes'!B:B,0),"")</f>
        <v/>
      </c>
      <c r="U5017" s="36">
        <f ca="1">IF(F5017&lt;&gt;"",COUNTA(OFFSET('Maximum minutes'!$C$1,'Annexe A1 Cours'!T5017,0,1,50)),0)</f>
        <v>0</v>
      </c>
      <c r="V5017" s="37">
        <f ca="1">IFERROR(OFFSET('Maximum minutes'!$C$1,T5017+1,-1+MATCH(G5017,OFFSET('Maximum minutes'!$C$1,T5017-1,0,1,50),0)),0)</f>
        <v>0</v>
      </c>
      <c r="W5017" s="38">
        <f t="shared" ca="1" si="156"/>
        <v>0</v>
      </c>
    </row>
    <row r="5018" spans="1:23" s="36" customFormat="1" ht="18.75">
      <c r="A5018" s="34"/>
      <c r="B5018" s="39"/>
      <c r="C5018" s="39"/>
      <c r="D5018" s="35"/>
      <c r="E5018" s="40"/>
      <c r="F5018" s="39"/>
      <c r="G5018" s="39"/>
      <c r="H5018" s="39"/>
      <c r="I5018" s="34"/>
      <c r="J5018" s="34"/>
      <c r="K5018" s="34"/>
      <c r="L5018" s="34"/>
      <c r="M5018" s="43" t="str">
        <f ca="1">IFERROR(OFFSET('Maximum minutes'!$C$1,T5018,MATCH(IF(G5018&lt;&gt;"",G5018,F5018),OFFSET('Maximum minutes'!$C$1,T5018-1,0,1,U5018+1),0)-1)*IF(OR(ISNUMBER(J5018),J5018="sans examen"),1,0)*IF(W5018&lt;MinDate,1,0),"")</f>
        <v/>
      </c>
      <c r="N5018" s="36">
        <f t="shared" ca="1" si="157"/>
        <v>0</v>
      </c>
      <c r="O5018" s="36" t="e">
        <f ca="1">LEFT(OFFSET(Lists!$Q$2,MATCH(E5018,Lists!$R$3:$R$19,0),0),4)</f>
        <v>#N/A</v>
      </c>
      <c r="P5018" s="36" t="e">
        <f ca="1">MATCH(O5018,Lists!$S$2:$S$640,1)</f>
        <v>#N/A</v>
      </c>
      <c r="Q5018" s="36" t="e">
        <f ca="1">MATCH(LEFT(OFFSET(Lists!$Q$2,MATCH(E5018,Lists!$R$3:$R$19,0)+1,0),4),Lists!$S$3:$S$640,1)</f>
        <v>#N/A</v>
      </c>
      <c r="R5018" s="36" t="e">
        <f ca="1">LEFT(OFFSET(Lists!$S$2,P5018-1+MATCH(F5018,OFFSET(Lists!$T$3,P5018-1,0,Q5018-P5018+1),0),0),6)</f>
        <v>#N/A</v>
      </c>
      <c r="S5018" s="36" t="e">
        <f ca="1">VLOOKUP(R5018,Lists!B:D,3,FALSE)</f>
        <v>#N/A</v>
      </c>
      <c r="T5018" s="36" t="str">
        <f>IF(F5018&lt;&gt;"",MATCH(R5018,'Maximum minutes'!B:B,0),"")</f>
        <v/>
      </c>
      <c r="U5018" s="36">
        <f ca="1">IF(F5018&lt;&gt;"",COUNTA(OFFSET('Maximum minutes'!$C$1,'Annexe A1 Cours'!T5018,0,1,50)),0)</f>
        <v>0</v>
      </c>
      <c r="V5018" s="37">
        <f ca="1">IFERROR(OFFSET('Maximum minutes'!$C$1,T5018+1,-1+MATCH(G5018,OFFSET('Maximum minutes'!$C$1,T5018-1,0,1,50),0)),0)</f>
        <v>0</v>
      </c>
      <c r="W5018" s="38">
        <f t="shared" ca="1" si="156"/>
        <v>0</v>
      </c>
    </row>
    <row r="5019" spans="1:23" s="36" customFormat="1" ht="18.75">
      <c r="A5019" s="34"/>
      <c r="B5019" s="39"/>
      <c r="C5019" s="39"/>
      <c r="D5019" s="35"/>
      <c r="E5019" s="40"/>
      <c r="F5019" s="39"/>
      <c r="G5019" s="39"/>
      <c r="H5019" s="39"/>
      <c r="I5019" s="34"/>
      <c r="J5019" s="34"/>
      <c r="K5019" s="34"/>
      <c r="L5019" s="34"/>
      <c r="M5019" s="43" t="str">
        <f ca="1">IFERROR(OFFSET('Maximum minutes'!$C$1,T5019,MATCH(IF(G5019&lt;&gt;"",G5019,F5019),OFFSET('Maximum minutes'!$C$1,T5019-1,0,1,U5019+1),0)-1)*IF(OR(ISNUMBER(J5019),J5019="sans examen"),1,0)*IF(W5019&lt;MinDate,1,0),"")</f>
        <v/>
      </c>
      <c r="N5019" s="36">
        <f t="shared" ca="1" si="157"/>
        <v>0</v>
      </c>
      <c r="O5019" s="36" t="e">
        <f ca="1">LEFT(OFFSET(Lists!$Q$2,MATCH(E5019,Lists!$R$3:$R$19,0),0),4)</f>
        <v>#N/A</v>
      </c>
      <c r="P5019" s="36" t="e">
        <f ca="1">MATCH(O5019,Lists!$S$2:$S$640,1)</f>
        <v>#N/A</v>
      </c>
      <c r="Q5019" s="36" t="e">
        <f ca="1">MATCH(LEFT(OFFSET(Lists!$Q$2,MATCH(E5019,Lists!$R$3:$R$19,0)+1,0),4),Lists!$S$3:$S$640,1)</f>
        <v>#N/A</v>
      </c>
      <c r="R5019" s="36" t="e">
        <f ca="1">LEFT(OFFSET(Lists!$S$2,P5019-1+MATCH(F5019,OFFSET(Lists!$T$3,P5019-1,0,Q5019-P5019+1),0),0),6)</f>
        <v>#N/A</v>
      </c>
      <c r="S5019" s="36" t="e">
        <f ca="1">VLOOKUP(R5019,Lists!B:D,3,FALSE)</f>
        <v>#N/A</v>
      </c>
      <c r="T5019" s="36" t="str">
        <f>IF(F5019&lt;&gt;"",MATCH(R5019,'Maximum minutes'!B:B,0),"")</f>
        <v/>
      </c>
      <c r="U5019" s="36">
        <f ca="1">IF(F5019&lt;&gt;"",COUNTA(OFFSET('Maximum minutes'!$C$1,'Annexe A1 Cours'!T5019,0,1,50)),0)</f>
        <v>0</v>
      </c>
      <c r="V5019" s="37">
        <f ca="1">IFERROR(OFFSET('Maximum minutes'!$C$1,T5019+1,-1+MATCH(G5019,OFFSET('Maximum minutes'!$C$1,T5019-1,0,1,50),0)),0)</f>
        <v>0</v>
      </c>
      <c r="W5019" s="38">
        <f t="shared" ca="1" si="156"/>
        <v>0</v>
      </c>
    </row>
    <row r="5020" spans="1:23" s="36" customFormat="1" ht="18.75">
      <c r="A5020" s="34"/>
      <c r="B5020" s="39"/>
      <c r="C5020" s="39"/>
      <c r="D5020" s="35"/>
      <c r="E5020" s="40"/>
      <c r="F5020" s="39"/>
      <c r="G5020" s="39"/>
      <c r="H5020" s="39"/>
      <c r="I5020" s="34"/>
      <c r="J5020" s="34"/>
      <c r="K5020" s="34"/>
      <c r="L5020" s="34"/>
      <c r="M5020" s="43" t="str">
        <f ca="1">IFERROR(OFFSET('Maximum minutes'!$C$1,T5020,MATCH(IF(G5020&lt;&gt;"",G5020,F5020),OFFSET('Maximum minutes'!$C$1,T5020-1,0,1,U5020+1),0)-1)*IF(OR(ISNUMBER(J5020),J5020="sans examen"),1,0)*IF(W5020&lt;MinDate,1,0),"")</f>
        <v/>
      </c>
      <c r="N5020" s="36">
        <f t="shared" ca="1" si="157"/>
        <v>0</v>
      </c>
      <c r="O5020" s="36" t="e">
        <f ca="1">LEFT(OFFSET(Lists!$Q$2,MATCH(E5020,Lists!$R$3:$R$19,0),0),4)</f>
        <v>#N/A</v>
      </c>
      <c r="P5020" s="36" t="e">
        <f ca="1">MATCH(O5020,Lists!$S$2:$S$640,1)</f>
        <v>#N/A</v>
      </c>
      <c r="Q5020" s="36" t="e">
        <f ca="1">MATCH(LEFT(OFFSET(Lists!$Q$2,MATCH(E5020,Lists!$R$3:$R$19,0)+1,0),4),Lists!$S$3:$S$640,1)</f>
        <v>#N/A</v>
      </c>
      <c r="R5020" s="36" t="e">
        <f ca="1">LEFT(OFFSET(Lists!$S$2,P5020-1+MATCH(F5020,OFFSET(Lists!$T$3,P5020-1,0,Q5020-P5020+1),0),0),6)</f>
        <v>#N/A</v>
      </c>
      <c r="S5020" s="36" t="e">
        <f ca="1">VLOOKUP(R5020,Lists!B:D,3,FALSE)</f>
        <v>#N/A</v>
      </c>
      <c r="T5020" s="36" t="str">
        <f>IF(F5020&lt;&gt;"",MATCH(R5020,'Maximum minutes'!B:B,0),"")</f>
        <v/>
      </c>
      <c r="U5020" s="36">
        <f ca="1">IF(F5020&lt;&gt;"",COUNTA(OFFSET('Maximum minutes'!$C$1,'Annexe A1 Cours'!T5020,0,1,50)),0)</f>
        <v>0</v>
      </c>
      <c r="V5020" s="37">
        <f ca="1">IFERROR(OFFSET('Maximum minutes'!$C$1,T5020+1,-1+MATCH(G5020,OFFSET('Maximum minutes'!$C$1,T5020-1,0,1,50),0)),0)</f>
        <v>0</v>
      </c>
      <c r="W5020" s="38">
        <f t="shared" ca="1" si="156"/>
        <v>0</v>
      </c>
    </row>
    <row r="5021" spans="1:23" s="36" customFormat="1" ht="18.75">
      <c r="A5021" s="34"/>
      <c r="B5021" s="39"/>
      <c r="C5021" s="39"/>
      <c r="D5021" s="35"/>
      <c r="E5021" s="40"/>
      <c r="F5021" s="39"/>
      <c r="G5021" s="39"/>
      <c r="H5021" s="39"/>
      <c r="I5021" s="34"/>
      <c r="J5021" s="34"/>
      <c r="K5021" s="34"/>
      <c r="L5021" s="34"/>
      <c r="M5021" s="43" t="str">
        <f ca="1">IFERROR(OFFSET('Maximum minutes'!$C$1,T5021,MATCH(IF(G5021&lt;&gt;"",G5021,F5021),OFFSET('Maximum minutes'!$C$1,T5021-1,0,1,U5021+1),0)-1)*IF(OR(ISNUMBER(J5021),J5021="sans examen"),1,0)*IF(W5021&lt;MinDate,1,0),"")</f>
        <v/>
      </c>
      <c r="N5021" s="36">
        <f t="shared" ca="1" si="157"/>
        <v>0</v>
      </c>
      <c r="O5021" s="36" t="e">
        <f ca="1">LEFT(OFFSET(Lists!$Q$2,MATCH(E5021,Lists!$R$3:$R$19,0),0),4)</f>
        <v>#N/A</v>
      </c>
      <c r="P5021" s="36" t="e">
        <f ca="1">MATCH(O5021,Lists!$S$2:$S$640,1)</f>
        <v>#N/A</v>
      </c>
      <c r="Q5021" s="36" t="e">
        <f ca="1">MATCH(LEFT(OFFSET(Lists!$Q$2,MATCH(E5021,Lists!$R$3:$R$19,0)+1,0),4),Lists!$S$3:$S$640,1)</f>
        <v>#N/A</v>
      </c>
      <c r="R5021" s="36" t="e">
        <f ca="1">LEFT(OFFSET(Lists!$S$2,P5021-1+MATCH(F5021,OFFSET(Lists!$T$3,P5021-1,0,Q5021-P5021+1),0),0),6)</f>
        <v>#N/A</v>
      </c>
      <c r="S5021" s="36" t="e">
        <f ca="1">VLOOKUP(R5021,Lists!B:D,3,FALSE)</f>
        <v>#N/A</v>
      </c>
      <c r="T5021" s="36" t="str">
        <f>IF(F5021&lt;&gt;"",MATCH(R5021,'Maximum minutes'!B:B,0),"")</f>
        <v/>
      </c>
      <c r="U5021" s="36">
        <f ca="1">IF(F5021&lt;&gt;"",COUNTA(OFFSET('Maximum minutes'!$C$1,'Annexe A1 Cours'!T5021,0,1,50)),0)</f>
        <v>0</v>
      </c>
      <c r="V5021" s="37">
        <f ca="1">IFERROR(OFFSET('Maximum minutes'!$C$1,T5021+1,-1+MATCH(G5021,OFFSET('Maximum minutes'!$C$1,T5021-1,0,1,50),0)),0)</f>
        <v>0</v>
      </c>
      <c r="W5021" s="38">
        <f t="shared" ca="1" si="156"/>
        <v>0</v>
      </c>
    </row>
    <row r="5022" spans="1:23" s="36" customFormat="1" ht="18.75">
      <c r="A5022" s="34"/>
      <c r="B5022" s="39"/>
      <c r="C5022" s="39"/>
      <c r="D5022" s="35"/>
      <c r="E5022" s="40"/>
      <c r="F5022" s="39"/>
      <c r="G5022" s="39"/>
      <c r="H5022" s="39"/>
      <c r="I5022" s="34"/>
      <c r="J5022" s="34"/>
      <c r="K5022" s="34"/>
      <c r="L5022" s="34"/>
      <c r="M5022" s="43" t="str">
        <f ca="1">IFERROR(OFFSET('Maximum minutes'!$C$1,T5022,MATCH(IF(G5022&lt;&gt;"",G5022,F5022),OFFSET('Maximum minutes'!$C$1,T5022-1,0,1,U5022+1),0)-1)*IF(OR(ISNUMBER(J5022),J5022="sans examen"),1,0)*IF(W5022&lt;MinDate,1,0),"")</f>
        <v/>
      </c>
      <c r="N5022" s="36">
        <f t="shared" ca="1" si="157"/>
        <v>0</v>
      </c>
      <c r="O5022" s="36" t="e">
        <f ca="1">LEFT(OFFSET(Lists!$Q$2,MATCH(E5022,Lists!$R$3:$R$19,0),0),4)</f>
        <v>#N/A</v>
      </c>
      <c r="P5022" s="36" t="e">
        <f ca="1">MATCH(O5022,Lists!$S$2:$S$640,1)</f>
        <v>#N/A</v>
      </c>
      <c r="Q5022" s="36" t="e">
        <f ca="1">MATCH(LEFT(OFFSET(Lists!$Q$2,MATCH(E5022,Lists!$R$3:$R$19,0)+1,0),4),Lists!$S$3:$S$640,1)</f>
        <v>#N/A</v>
      </c>
      <c r="R5022" s="36" t="e">
        <f ca="1">LEFT(OFFSET(Lists!$S$2,P5022-1+MATCH(F5022,OFFSET(Lists!$T$3,P5022-1,0,Q5022-P5022+1),0),0),6)</f>
        <v>#N/A</v>
      </c>
      <c r="S5022" s="36" t="e">
        <f ca="1">VLOOKUP(R5022,Lists!B:D,3,FALSE)</f>
        <v>#N/A</v>
      </c>
      <c r="T5022" s="36" t="str">
        <f>IF(F5022&lt;&gt;"",MATCH(R5022,'Maximum minutes'!B:B,0),"")</f>
        <v/>
      </c>
      <c r="U5022" s="36">
        <f ca="1">IF(F5022&lt;&gt;"",COUNTA(OFFSET('Maximum minutes'!$C$1,'Annexe A1 Cours'!T5022,0,1,50)),0)</f>
        <v>0</v>
      </c>
      <c r="V5022" s="37">
        <f ca="1">IFERROR(OFFSET('Maximum minutes'!$C$1,T5022+1,-1+MATCH(G5022,OFFSET('Maximum minutes'!$C$1,T5022-1,0,1,50),0)),0)</f>
        <v>0</v>
      </c>
      <c r="W5022" s="38">
        <f t="shared" ca="1" si="156"/>
        <v>0</v>
      </c>
    </row>
    <row r="5023" spans="1:23" s="36" customFormat="1" ht="18.75">
      <c r="A5023" s="34"/>
      <c r="B5023" s="39"/>
      <c r="C5023" s="39"/>
      <c r="D5023" s="35"/>
      <c r="E5023" s="40"/>
      <c r="F5023" s="39"/>
      <c r="G5023" s="39"/>
      <c r="H5023" s="39"/>
      <c r="I5023" s="34"/>
      <c r="J5023" s="34"/>
      <c r="K5023" s="34"/>
      <c r="L5023" s="34"/>
      <c r="M5023" s="43" t="str">
        <f ca="1">IFERROR(OFFSET('Maximum minutes'!$C$1,T5023,MATCH(IF(G5023&lt;&gt;"",G5023,F5023),OFFSET('Maximum minutes'!$C$1,T5023-1,0,1,U5023+1),0)-1)*IF(OR(ISNUMBER(J5023),J5023="sans examen"),1,0)*IF(W5023&lt;MinDate,1,0),"")</f>
        <v/>
      </c>
      <c r="N5023" s="36">
        <f t="shared" ca="1" si="157"/>
        <v>0</v>
      </c>
      <c r="O5023" s="36" t="e">
        <f ca="1">LEFT(OFFSET(Lists!$Q$2,MATCH(E5023,Lists!$R$3:$R$19,0),0),4)</f>
        <v>#N/A</v>
      </c>
      <c r="P5023" s="36" t="e">
        <f ca="1">MATCH(O5023,Lists!$S$2:$S$640,1)</f>
        <v>#N/A</v>
      </c>
      <c r="Q5023" s="36" t="e">
        <f ca="1">MATCH(LEFT(OFFSET(Lists!$Q$2,MATCH(E5023,Lists!$R$3:$R$19,0)+1,0),4),Lists!$S$3:$S$640,1)</f>
        <v>#N/A</v>
      </c>
      <c r="R5023" s="36" t="e">
        <f ca="1">LEFT(OFFSET(Lists!$S$2,P5023-1+MATCH(F5023,OFFSET(Lists!$T$3,P5023-1,0,Q5023-P5023+1),0),0),6)</f>
        <v>#N/A</v>
      </c>
      <c r="S5023" s="36" t="e">
        <f ca="1">VLOOKUP(R5023,Lists!B:D,3,FALSE)</f>
        <v>#N/A</v>
      </c>
      <c r="T5023" s="36" t="str">
        <f>IF(F5023&lt;&gt;"",MATCH(R5023,'Maximum minutes'!B:B,0),"")</f>
        <v/>
      </c>
      <c r="U5023" s="36">
        <f ca="1">IF(F5023&lt;&gt;"",COUNTA(OFFSET('Maximum minutes'!$C$1,'Annexe A1 Cours'!T5023,0,1,50)),0)</f>
        <v>0</v>
      </c>
      <c r="V5023" s="37">
        <f ca="1">IFERROR(OFFSET('Maximum minutes'!$C$1,T5023+1,-1+MATCH(G5023,OFFSET('Maximum minutes'!$C$1,T5023-1,0,1,50),0)),0)</f>
        <v>0</v>
      </c>
      <c r="W5023" s="38">
        <f t="shared" ca="1" si="156"/>
        <v>0</v>
      </c>
    </row>
    <row r="5024" spans="1:23" s="36" customFormat="1" ht="18.75">
      <c r="A5024" s="34"/>
      <c r="B5024" s="39"/>
      <c r="C5024" s="39"/>
      <c r="D5024" s="35"/>
      <c r="E5024" s="40"/>
      <c r="F5024" s="39"/>
      <c r="G5024" s="39"/>
      <c r="H5024" s="39"/>
      <c r="I5024" s="34"/>
      <c r="J5024" s="34"/>
      <c r="K5024" s="34"/>
      <c r="L5024" s="34"/>
      <c r="M5024" s="43" t="str">
        <f ca="1">IFERROR(OFFSET('Maximum minutes'!$C$1,T5024,MATCH(IF(G5024&lt;&gt;"",G5024,F5024),OFFSET('Maximum minutes'!$C$1,T5024-1,0,1,U5024+1),0)-1)*IF(OR(ISNUMBER(J5024),J5024="sans examen"),1,0)*IF(W5024&lt;MinDate,1,0),"")</f>
        <v/>
      </c>
      <c r="N5024" s="36">
        <f t="shared" ca="1" si="157"/>
        <v>0</v>
      </c>
      <c r="O5024" s="36" t="e">
        <f ca="1">LEFT(OFFSET(Lists!$Q$2,MATCH(E5024,Lists!$R$3:$R$19,0),0),4)</f>
        <v>#N/A</v>
      </c>
      <c r="P5024" s="36" t="e">
        <f ca="1">MATCH(O5024,Lists!$S$2:$S$640,1)</f>
        <v>#N/A</v>
      </c>
      <c r="Q5024" s="36" t="e">
        <f ca="1">MATCH(LEFT(OFFSET(Lists!$Q$2,MATCH(E5024,Lists!$R$3:$R$19,0)+1,0),4),Lists!$S$3:$S$640,1)</f>
        <v>#N/A</v>
      </c>
      <c r="R5024" s="36" t="e">
        <f ca="1">LEFT(OFFSET(Lists!$S$2,P5024-1+MATCH(F5024,OFFSET(Lists!$T$3,P5024-1,0,Q5024-P5024+1),0),0),6)</f>
        <v>#N/A</v>
      </c>
      <c r="S5024" s="36" t="e">
        <f ca="1">VLOOKUP(R5024,Lists!B:D,3,FALSE)</f>
        <v>#N/A</v>
      </c>
      <c r="T5024" s="36" t="str">
        <f>IF(F5024&lt;&gt;"",MATCH(R5024,'Maximum minutes'!B:B,0),"")</f>
        <v/>
      </c>
      <c r="U5024" s="36">
        <f ca="1">IF(F5024&lt;&gt;"",COUNTA(OFFSET('Maximum minutes'!$C$1,'Annexe A1 Cours'!T5024,0,1,50)),0)</f>
        <v>0</v>
      </c>
      <c r="V5024" s="37">
        <f ca="1">IFERROR(OFFSET('Maximum minutes'!$C$1,T5024+1,-1+MATCH(G5024,OFFSET('Maximum minutes'!$C$1,T5024-1,0,1,50),0)),0)</f>
        <v>0</v>
      </c>
      <c r="W5024" s="38">
        <f t="shared" ca="1" si="156"/>
        <v>0</v>
      </c>
    </row>
    <row r="5025" spans="1:23" s="36" customFormat="1" ht="18.75">
      <c r="A5025" s="34"/>
      <c r="B5025" s="39"/>
      <c r="C5025" s="39"/>
      <c r="D5025" s="35"/>
      <c r="E5025" s="40"/>
      <c r="F5025" s="39"/>
      <c r="G5025" s="39"/>
      <c r="H5025" s="39"/>
      <c r="I5025" s="34"/>
      <c r="J5025" s="34"/>
      <c r="K5025" s="34"/>
      <c r="L5025" s="34"/>
      <c r="M5025" s="43" t="str">
        <f ca="1">IFERROR(OFFSET('Maximum minutes'!$C$1,T5025,MATCH(IF(G5025&lt;&gt;"",G5025,F5025),OFFSET('Maximum minutes'!$C$1,T5025-1,0,1,U5025+1),0)-1)*IF(OR(ISNUMBER(J5025),J5025="sans examen"),1,0)*IF(W5025&lt;MinDate,1,0),"")</f>
        <v/>
      </c>
      <c r="N5025" s="36">
        <f t="shared" ca="1" si="157"/>
        <v>0</v>
      </c>
      <c r="O5025" s="36" t="e">
        <f ca="1">LEFT(OFFSET(Lists!$Q$2,MATCH(E5025,Lists!$R$3:$R$19,0),0),4)</f>
        <v>#N/A</v>
      </c>
      <c r="P5025" s="36" t="e">
        <f ca="1">MATCH(O5025,Lists!$S$2:$S$640,1)</f>
        <v>#N/A</v>
      </c>
      <c r="Q5025" s="36" t="e">
        <f ca="1">MATCH(LEFT(OFFSET(Lists!$Q$2,MATCH(E5025,Lists!$R$3:$R$19,0)+1,0),4),Lists!$S$3:$S$640,1)</f>
        <v>#N/A</v>
      </c>
      <c r="R5025" s="36" t="e">
        <f ca="1">LEFT(OFFSET(Lists!$S$2,P5025-1+MATCH(F5025,OFFSET(Lists!$T$3,P5025-1,0,Q5025-P5025+1),0),0),6)</f>
        <v>#N/A</v>
      </c>
      <c r="S5025" s="36" t="e">
        <f ca="1">VLOOKUP(R5025,Lists!B:D,3,FALSE)</f>
        <v>#N/A</v>
      </c>
      <c r="T5025" s="36" t="str">
        <f>IF(F5025&lt;&gt;"",MATCH(R5025,'Maximum minutes'!B:B,0),"")</f>
        <v/>
      </c>
      <c r="U5025" s="36">
        <f ca="1">IF(F5025&lt;&gt;"",COUNTA(OFFSET('Maximum minutes'!$C$1,'Annexe A1 Cours'!T5025,0,1,50)),0)</f>
        <v>0</v>
      </c>
      <c r="V5025" s="37">
        <f ca="1">IFERROR(OFFSET('Maximum minutes'!$C$1,T5025+1,-1+MATCH(G5025,OFFSET('Maximum minutes'!$C$1,T5025-1,0,1,50),0)),0)</f>
        <v>0</v>
      </c>
      <c r="W5025" s="38">
        <f t="shared" ca="1" si="156"/>
        <v>0</v>
      </c>
    </row>
    <row r="5026" spans="1:23" s="36" customFormat="1" ht="18.75">
      <c r="A5026" s="34"/>
      <c r="B5026" s="39"/>
      <c r="C5026" s="39"/>
      <c r="D5026" s="35"/>
      <c r="E5026" s="40"/>
      <c r="F5026" s="39"/>
      <c r="G5026" s="39"/>
      <c r="H5026" s="39"/>
      <c r="I5026" s="34"/>
      <c r="J5026" s="34"/>
      <c r="K5026" s="34"/>
      <c r="L5026" s="34"/>
      <c r="M5026" s="43" t="str">
        <f ca="1">IFERROR(OFFSET('Maximum minutes'!$C$1,T5026,MATCH(IF(G5026&lt;&gt;"",G5026,F5026),OFFSET('Maximum minutes'!$C$1,T5026-1,0,1,U5026+1),0)-1)*IF(OR(ISNUMBER(J5026),J5026="sans examen"),1,0)*IF(W5026&lt;MinDate,1,0),"")</f>
        <v/>
      </c>
      <c r="N5026" s="36">
        <f t="shared" ca="1" si="157"/>
        <v>0</v>
      </c>
      <c r="O5026" s="36" t="e">
        <f ca="1">LEFT(OFFSET(Lists!$Q$2,MATCH(E5026,Lists!$R$3:$R$19,0),0),4)</f>
        <v>#N/A</v>
      </c>
      <c r="P5026" s="36" t="e">
        <f ca="1">MATCH(O5026,Lists!$S$2:$S$640,1)</f>
        <v>#N/A</v>
      </c>
      <c r="Q5026" s="36" t="e">
        <f ca="1">MATCH(LEFT(OFFSET(Lists!$Q$2,MATCH(E5026,Lists!$R$3:$R$19,0)+1,0),4),Lists!$S$3:$S$640,1)</f>
        <v>#N/A</v>
      </c>
      <c r="R5026" s="36" t="e">
        <f ca="1">LEFT(OFFSET(Lists!$S$2,P5026-1+MATCH(F5026,OFFSET(Lists!$T$3,P5026-1,0,Q5026-P5026+1),0),0),6)</f>
        <v>#N/A</v>
      </c>
      <c r="S5026" s="36" t="e">
        <f ca="1">VLOOKUP(R5026,Lists!B:D,3,FALSE)</f>
        <v>#N/A</v>
      </c>
      <c r="T5026" s="36" t="str">
        <f>IF(F5026&lt;&gt;"",MATCH(R5026,'Maximum minutes'!B:B,0),"")</f>
        <v/>
      </c>
      <c r="U5026" s="36">
        <f ca="1">IF(F5026&lt;&gt;"",COUNTA(OFFSET('Maximum minutes'!$C$1,'Annexe A1 Cours'!T5026,0,1,50)),0)</f>
        <v>0</v>
      </c>
      <c r="V5026" s="37">
        <f ca="1">IFERROR(OFFSET('Maximum minutes'!$C$1,T5026+1,-1+MATCH(G5026,OFFSET('Maximum minutes'!$C$1,T5026-1,0,1,50),0)),0)</f>
        <v>0</v>
      </c>
      <c r="W5026" s="38">
        <f t="shared" ca="1" si="156"/>
        <v>0</v>
      </c>
    </row>
    <row r="5027" spans="1:23" s="36" customFormat="1" ht="18.75">
      <c r="A5027" s="34"/>
      <c r="B5027" s="39"/>
      <c r="C5027" s="39"/>
      <c r="D5027" s="35"/>
      <c r="E5027" s="40"/>
      <c r="F5027" s="39"/>
      <c r="G5027" s="39"/>
      <c r="H5027" s="39"/>
      <c r="I5027" s="34"/>
      <c r="J5027" s="34"/>
      <c r="K5027" s="34"/>
      <c r="L5027" s="34"/>
      <c r="M5027" s="43" t="str">
        <f ca="1">IFERROR(OFFSET('Maximum minutes'!$C$1,T5027,MATCH(IF(G5027&lt;&gt;"",G5027,F5027),OFFSET('Maximum minutes'!$C$1,T5027-1,0,1,U5027+1),0)-1)*IF(OR(ISNUMBER(J5027),J5027="sans examen"),1,0)*IF(W5027&lt;MinDate,1,0),"")</f>
        <v/>
      </c>
      <c r="N5027" s="36">
        <f t="shared" ca="1" si="157"/>
        <v>0</v>
      </c>
      <c r="O5027" s="36" t="e">
        <f ca="1">LEFT(OFFSET(Lists!$Q$2,MATCH(E5027,Lists!$R$3:$R$19,0),0),4)</f>
        <v>#N/A</v>
      </c>
      <c r="P5027" s="36" t="e">
        <f ca="1">MATCH(O5027,Lists!$S$2:$S$640,1)</f>
        <v>#N/A</v>
      </c>
      <c r="Q5027" s="36" t="e">
        <f ca="1">MATCH(LEFT(OFFSET(Lists!$Q$2,MATCH(E5027,Lists!$R$3:$R$19,0)+1,0),4),Lists!$S$3:$S$640,1)</f>
        <v>#N/A</v>
      </c>
      <c r="R5027" s="36" t="e">
        <f ca="1">LEFT(OFFSET(Lists!$S$2,P5027-1+MATCH(F5027,OFFSET(Lists!$T$3,P5027-1,0,Q5027-P5027+1),0),0),6)</f>
        <v>#N/A</v>
      </c>
      <c r="S5027" s="36" t="e">
        <f ca="1">VLOOKUP(R5027,Lists!B:D,3,FALSE)</f>
        <v>#N/A</v>
      </c>
      <c r="T5027" s="36" t="str">
        <f>IF(F5027&lt;&gt;"",MATCH(R5027,'Maximum minutes'!B:B,0),"")</f>
        <v/>
      </c>
      <c r="U5027" s="36">
        <f ca="1">IF(F5027&lt;&gt;"",COUNTA(OFFSET('Maximum minutes'!$C$1,'Annexe A1 Cours'!T5027,0,1,50)),0)</f>
        <v>0</v>
      </c>
      <c r="V5027" s="37">
        <f ca="1">IFERROR(OFFSET('Maximum minutes'!$C$1,T5027+1,-1+MATCH(G5027,OFFSET('Maximum minutes'!$C$1,T5027-1,0,1,50),0)),0)</f>
        <v>0</v>
      </c>
      <c r="W5027" s="38">
        <f t="shared" ca="1" si="156"/>
        <v>0</v>
      </c>
    </row>
    <row r="5028" spans="1:23" s="36" customFormat="1" ht="18.75">
      <c r="A5028" s="34"/>
      <c r="B5028" s="39"/>
      <c r="C5028" s="39"/>
      <c r="D5028" s="35"/>
      <c r="E5028" s="40"/>
      <c r="F5028" s="39"/>
      <c r="G5028" s="39"/>
      <c r="H5028" s="39"/>
      <c r="I5028" s="34"/>
      <c r="J5028" s="34"/>
      <c r="K5028" s="34"/>
      <c r="L5028" s="34"/>
      <c r="M5028" s="43" t="str">
        <f ca="1">IFERROR(OFFSET('Maximum minutes'!$C$1,T5028,MATCH(IF(G5028&lt;&gt;"",G5028,F5028),OFFSET('Maximum minutes'!$C$1,T5028-1,0,1,U5028+1),0)-1)*IF(OR(ISNUMBER(J5028),J5028="sans examen"),1,0)*IF(W5028&lt;MinDate,1,0),"")</f>
        <v/>
      </c>
      <c r="N5028" s="36">
        <f t="shared" ca="1" si="157"/>
        <v>0</v>
      </c>
      <c r="O5028" s="36" t="e">
        <f ca="1">LEFT(OFFSET(Lists!$Q$2,MATCH(E5028,Lists!$R$3:$R$19,0),0),4)</f>
        <v>#N/A</v>
      </c>
      <c r="P5028" s="36" t="e">
        <f ca="1">MATCH(O5028,Lists!$S$2:$S$640,1)</f>
        <v>#N/A</v>
      </c>
      <c r="Q5028" s="36" t="e">
        <f ca="1">MATCH(LEFT(OFFSET(Lists!$Q$2,MATCH(E5028,Lists!$R$3:$R$19,0)+1,0),4),Lists!$S$3:$S$640,1)</f>
        <v>#N/A</v>
      </c>
      <c r="R5028" s="36" t="e">
        <f ca="1">LEFT(OFFSET(Lists!$S$2,P5028-1+MATCH(F5028,OFFSET(Lists!$T$3,P5028-1,0,Q5028-P5028+1),0),0),6)</f>
        <v>#N/A</v>
      </c>
      <c r="S5028" s="36" t="e">
        <f ca="1">VLOOKUP(R5028,Lists!B:D,3,FALSE)</f>
        <v>#N/A</v>
      </c>
      <c r="T5028" s="36" t="str">
        <f>IF(F5028&lt;&gt;"",MATCH(R5028,'Maximum minutes'!B:B,0),"")</f>
        <v/>
      </c>
      <c r="U5028" s="36">
        <f ca="1">IF(F5028&lt;&gt;"",COUNTA(OFFSET('Maximum minutes'!$C$1,'Annexe A1 Cours'!T5028,0,1,50)),0)</f>
        <v>0</v>
      </c>
      <c r="V5028" s="37">
        <f ca="1">IFERROR(OFFSET('Maximum minutes'!$C$1,T5028+1,-1+MATCH(G5028,OFFSET('Maximum minutes'!$C$1,T5028-1,0,1,50),0)),0)</f>
        <v>0</v>
      </c>
      <c r="W5028" s="38">
        <f t="shared" ca="1" si="156"/>
        <v>0</v>
      </c>
    </row>
    <row r="5029" spans="1:23" s="36" customFormat="1" ht="18.75">
      <c r="A5029" s="34"/>
      <c r="B5029" s="39"/>
      <c r="C5029" s="39"/>
      <c r="D5029" s="35"/>
      <c r="E5029" s="40"/>
      <c r="F5029" s="39"/>
      <c r="G5029" s="39"/>
      <c r="H5029" s="39"/>
      <c r="I5029" s="34"/>
      <c r="J5029" s="34"/>
      <c r="K5029" s="34"/>
      <c r="L5029" s="34"/>
      <c r="M5029" s="43" t="str">
        <f ca="1">IFERROR(OFFSET('Maximum minutes'!$C$1,T5029,MATCH(IF(G5029&lt;&gt;"",G5029,F5029),OFFSET('Maximum minutes'!$C$1,T5029-1,0,1,U5029+1),0)-1)*IF(OR(ISNUMBER(J5029),J5029="sans examen"),1,0)*IF(W5029&lt;MinDate,1,0),"")</f>
        <v/>
      </c>
      <c r="N5029" s="36">
        <f t="shared" ca="1" si="157"/>
        <v>0</v>
      </c>
      <c r="O5029" s="36" t="e">
        <f ca="1">LEFT(OFFSET(Lists!$Q$2,MATCH(E5029,Lists!$R$3:$R$19,0),0),4)</f>
        <v>#N/A</v>
      </c>
      <c r="P5029" s="36" t="e">
        <f ca="1">MATCH(O5029,Lists!$S$2:$S$640,1)</f>
        <v>#N/A</v>
      </c>
      <c r="Q5029" s="36" t="e">
        <f ca="1">MATCH(LEFT(OFFSET(Lists!$Q$2,MATCH(E5029,Lists!$R$3:$R$19,0)+1,0),4),Lists!$S$3:$S$640,1)</f>
        <v>#N/A</v>
      </c>
      <c r="R5029" s="36" t="e">
        <f ca="1">LEFT(OFFSET(Lists!$S$2,P5029-1+MATCH(F5029,OFFSET(Lists!$T$3,P5029-1,0,Q5029-P5029+1),0),0),6)</f>
        <v>#N/A</v>
      </c>
      <c r="S5029" s="36" t="e">
        <f ca="1">VLOOKUP(R5029,Lists!B:D,3,FALSE)</f>
        <v>#N/A</v>
      </c>
      <c r="T5029" s="36" t="str">
        <f>IF(F5029&lt;&gt;"",MATCH(R5029,'Maximum minutes'!B:B,0),"")</f>
        <v/>
      </c>
      <c r="U5029" s="36">
        <f ca="1">IF(F5029&lt;&gt;"",COUNTA(OFFSET('Maximum minutes'!$C$1,'Annexe A1 Cours'!T5029,0,1,50)),0)</f>
        <v>0</v>
      </c>
      <c r="V5029" s="37">
        <f ca="1">IFERROR(OFFSET('Maximum minutes'!$C$1,T5029+1,-1+MATCH(G5029,OFFSET('Maximum minutes'!$C$1,T5029-1,0,1,50),0)),0)</f>
        <v>0</v>
      </c>
      <c r="W5029" s="38">
        <f t="shared" ca="1" si="156"/>
        <v>0</v>
      </c>
    </row>
    <row r="5030" spans="1:23" s="36" customFormat="1" ht="18.75">
      <c r="A5030" s="34"/>
      <c r="B5030" s="39"/>
      <c r="C5030" s="39"/>
      <c r="D5030" s="35"/>
      <c r="E5030" s="40"/>
      <c r="F5030" s="39"/>
      <c r="G5030" s="39"/>
      <c r="H5030" s="39"/>
      <c r="I5030" s="34"/>
      <c r="J5030" s="34"/>
      <c r="K5030" s="34"/>
      <c r="L5030" s="34"/>
      <c r="M5030" s="43" t="str">
        <f ca="1">IFERROR(OFFSET('Maximum minutes'!$C$1,T5030,MATCH(IF(G5030&lt;&gt;"",G5030,F5030),OFFSET('Maximum minutes'!$C$1,T5030-1,0,1,U5030+1),0)-1)*IF(OR(ISNUMBER(J5030),J5030="sans examen"),1,0)*IF(W5030&lt;MinDate,1,0),"")</f>
        <v/>
      </c>
      <c r="N5030" s="36">
        <f t="shared" ca="1" si="157"/>
        <v>0</v>
      </c>
      <c r="O5030" s="36" t="e">
        <f ca="1">LEFT(OFFSET(Lists!$Q$2,MATCH(E5030,Lists!$R$3:$R$19,0),0),4)</f>
        <v>#N/A</v>
      </c>
      <c r="P5030" s="36" t="e">
        <f ca="1">MATCH(O5030,Lists!$S$2:$S$640,1)</f>
        <v>#N/A</v>
      </c>
      <c r="Q5030" s="36" t="e">
        <f ca="1">MATCH(LEFT(OFFSET(Lists!$Q$2,MATCH(E5030,Lists!$R$3:$R$19,0)+1,0),4),Lists!$S$3:$S$640,1)</f>
        <v>#N/A</v>
      </c>
      <c r="R5030" s="36" t="e">
        <f ca="1">LEFT(OFFSET(Lists!$S$2,P5030-1+MATCH(F5030,OFFSET(Lists!$T$3,P5030-1,0,Q5030-P5030+1),0),0),6)</f>
        <v>#N/A</v>
      </c>
      <c r="S5030" s="36" t="e">
        <f ca="1">VLOOKUP(R5030,Lists!B:D,3,FALSE)</f>
        <v>#N/A</v>
      </c>
      <c r="T5030" s="36" t="str">
        <f>IF(F5030&lt;&gt;"",MATCH(R5030,'Maximum minutes'!B:B,0),"")</f>
        <v/>
      </c>
      <c r="U5030" s="36">
        <f ca="1">IF(F5030&lt;&gt;"",COUNTA(OFFSET('Maximum minutes'!$C$1,'Annexe A1 Cours'!T5030,0,1,50)),0)</f>
        <v>0</v>
      </c>
      <c r="V5030" s="37">
        <f ca="1">IFERROR(OFFSET('Maximum minutes'!$C$1,T5030+1,-1+MATCH(G5030,OFFSET('Maximum minutes'!$C$1,T5030-1,0,1,50),0)),0)</f>
        <v>0</v>
      </c>
      <c r="W5030" s="38">
        <f t="shared" ca="1" si="156"/>
        <v>0</v>
      </c>
    </row>
    <row r="5031" spans="1:23" s="36" customFormat="1" ht="18.75">
      <c r="A5031" s="34"/>
      <c r="B5031" s="39"/>
      <c r="C5031" s="39"/>
      <c r="D5031" s="35"/>
      <c r="E5031" s="40"/>
      <c r="F5031" s="39"/>
      <c r="G5031" s="39"/>
      <c r="H5031" s="39"/>
      <c r="I5031" s="34"/>
      <c r="J5031" s="34"/>
      <c r="K5031" s="34"/>
      <c r="L5031" s="34"/>
      <c r="M5031" s="43" t="str">
        <f ca="1">IFERROR(OFFSET('Maximum minutes'!$C$1,T5031,MATCH(IF(G5031&lt;&gt;"",G5031,F5031),OFFSET('Maximum minutes'!$C$1,T5031-1,0,1,U5031+1),0)-1)*IF(OR(ISNUMBER(J5031),J5031="sans examen"),1,0)*IF(W5031&lt;MinDate,1,0),"")</f>
        <v/>
      </c>
      <c r="N5031" s="36">
        <f t="shared" ca="1" si="157"/>
        <v>0</v>
      </c>
      <c r="O5031" s="36" t="e">
        <f ca="1">LEFT(OFFSET(Lists!$Q$2,MATCH(E5031,Lists!$R$3:$R$19,0),0),4)</f>
        <v>#N/A</v>
      </c>
      <c r="P5031" s="36" t="e">
        <f ca="1">MATCH(O5031,Lists!$S$2:$S$640,1)</f>
        <v>#N/A</v>
      </c>
      <c r="Q5031" s="36" t="e">
        <f ca="1">MATCH(LEFT(OFFSET(Lists!$Q$2,MATCH(E5031,Lists!$R$3:$R$19,0)+1,0),4),Lists!$S$3:$S$640,1)</f>
        <v>#N/A</v>
      </c>
      <c r="R5031" s="36" t="e">
        <f ca="1">LEFT(OFFSET(Lists!$S$2,P5031-1+MATCH(F5031,OFFSET(Lists!$T$3,P5031-1,0,Q5031-P5031+1),0),0),6)</f>
        <v>#N/A</v>
      </c>
      <c r="S5031" s="36" t="e">
        <f ca="1">VLOOKUP(R5031,Lists!B:D,3,FALSE)</f>
        <v>#N/A</v>
      </c>
      <c r="T5031" s="36" t="str">
        <f>IF(F5031&lt;&gt;"",MATCH(R5031,'Maximum minutes'!B:B,0),"")</f>
        <v/>
      </c>
      <c r="U5031" s="36">
        <f ca="1">IF(F5031&lt;&gt;"",COUNTA(OFFSET('Maximum minutes'!$C$1,'Annexe A1 Cours'!T5031,0,1,50)),0)</f>
        <v>0</v>
      </c>
      <c r="V5031" s="37">
        <f ca="1">IFERROR(OFFSET('Maximum minutes'!$C$1,T5031+1,-1+MATCH(G5031,OFFSET('Maximum minutes'!$C$1,T5031-1,0,1,50),0)),0)</f>
        <v>0</v>
      </c>
      <c r="W5031" s="38">
        <f t="shared" ca="1" si="156"/>
        <v>0</v>
      </c>
    </row>
    <row r="5032" spans="1:23" s="36" customFormat="1" ht="18.75">
      <c r="A5032" s="34"/>
      <c r="B5032" s="39"/>
      <c r="C5032" s="39"/>
      <c r="D5032" s="35"/>
      <c r="E5032" s="40"/>
      <c r="F5032" s="39"/>
      <c r="G5032" s="39"/>
      <c r="H5032" s="39"/>
      <c r="I5032" s="34"/>
      <c r="J5032" s="34"/>
      <c r="K5032" s="34"/>
      <c r="L5032" s="34"/>
      <c r="M5032" s="43" t="str">
        <f ca="1">IFERROR(OFFSET('Maximum minutes'!$C$1,T5032,MATCH(IF(G5032&lt;&gt;"",G5032,F5032),OFFSET('Maximum minutes'!$C$1,T5032-1,0,1,U5032+1),0)-1)*IF(OR(ISNUMBER(J5032),J5032="sans examen"),1,0)*IF(W5032&lt;MinDate,1,0),"")</f>
        <v/>
      </c>
      <c r="N5032" s="36">
        <f t="shared" ca="1" si="157"/>
        <v>0</v>
      </c>
      <c r="O5032" s="36" t="e">
        <f ca="1">LEFT(OFFSET(Lists!$Q$2,MATCH(E5032,Lists!$R$3:$R$19,0),0),4)</f>
        <v>#N/A</v>
      </c>
      <c r="P5032" s="36" t="e">
        <f ca="1">MATCH(O5032,Lists!$S$2:$S$640,1)</f>
        <v>#N/A</v>
      </c>
      <c r="Q5032" s="36" t="e">
        <f ca="1">MATCH(LEFT(OFFSET(Lists!$Q$2,MATCH(E5032,Lists!$R$3:$R$19,0)+1,0),4),Lists!$S$3:$S$640,1)</f>
        <v>#N/A</v>
      </c>
      <c r="R5032" s="36" t="e">
        <f ca="1">LEFT(OFFSET(Lists!$S$2,P5032-1+MATCH(F5032,OFFSET(Lists!$T$3,P5032-1,0,Q5032-P5032+1),0),0),6)</f>
        <v>#N/A</v>
      </c>
      <c r="S5032" s="36" t="e">
        <f ca="1">VLOOKUP(R5032,Lists!B:D,3,FALSE)</f>
        <v>#N/A</v>
      </c>
      <c r="T5032" s="36" t="str">
        <f>IF(F5032&lt;&gt;"",MATCH(R5032,'Maximum minutes'!B:B,0),"")</f>
        <v/>
      </c>
      <c r="U5032" s="36">
        <f ca="1">IF(F5032&lt;&gt;"",COUNTA(OFFSET('Maximum minutes'!$C$1,'Annexe A1 Cours'!T5032,0,1,50)),0)</f>
        <v>0</v>
      </c>
      <c r="V5032" s="37">
        <f ca="1">IFERROR(OFFSET('Maximum minutes'!$C$1,T5032+1,-1+MATCH(G5032,OFFSET('Maximum minutes'!$C$1,T5032-1,0,1,50),0)),0)</f>
        <v>0</v>
      </c>
      <c r="W5032" s="38">
        <f t="shared" ca="1" si="156"/>
        <v>0</v>
      </c>
    </row>
    <row r="5033" spans="1:23" s="36" customFormat="1" ht="18.75">
      <c r="A5033" s="34"/>
      <c r="B5033" s="39"/>
      <c r="C5033" s="39"/>
      <c r="D5033" s="35"/>
      <c r="E5033" s="40"/>
      <c r="F5033" s="39"/>
      <c r="G5033" s="39"/>
      <c r="H5033" s="39"/>
      <c r="I5033" s="34"/>
      <c r="J5033" s="34"/>
      <c r="K5033" s="34"/>
      <c r="L5033" s="34"/>
      <c r="M5033" s="43" t="str">
        <f ca="1">IFERROR(OFFSET('Maximum minutes'!$C$1,T5033,MATCH(IF(G5033&lt;&gt;"",G5033,F5033),OFFSET('Maximum minutes'!$C$1,T5033-1,0,1,U5033+1),0)-1)*IF(OR(ISNUMBER(J5033),J5033="sans examen"),1,0)*IF(W5033&lt;MinDate,1,0),"")</f>
        <v/>
      </c>
      <c r="N5033" s="36">
        <f t="shared" ca="1" si="157"/>
        <v>0</v>
      </c>
      <c r="O5033" s="36" t="e">
        <f ca="1">LEFT(OFFSET(Lists!$Q$2,MATCH(E5033,Lists!$R$3:$R$19,0),0),4)</f>
        <v>#N/A</v>
      </c>
      <c r="P5033" s="36" t="e">
        <f ca="1">MATCH(O5033,Lists!$S$2:$S$640,1)</f>
        <v>#N/A</v>
      </c>
      <c r="Q5033" s="36" t="e">
        <f ca="1">MATCH(LEFT(OFFSET(Lists!$Q$2,MATCH(E5033,Lists!$R$3:$R$19,0)+1,0),4),Lists!$S$3:$S$640,1)</f>
        <v>#N/A</v>
      </c>
      <c r="R5033" s="36" t="e">
        <f ca="1">LEFT(OFFSET(Lists!$S$2,P5033-1+MATCH(F5033,OFFSET(Lists!$T$3,P5033-1,0,Q5033-P5033+1),0),0),6)</f>
        <v>#N/A</v>
      </c>
      <c r="S5033" s="36" t="e">
        <f ca="1">VLOOKUP(R5033,Lists!B:D,3,FALSE)</f>
        <v>#N/A</v>
      </c>
      <c r="T5033" s="36" t="str">
        <f>IF(F5033&lt;&gt;"",MATCH(R5033,'Maximum minutes'!B:B,0),"")</f>
        <v/>
      </c>
      <c r="U5033" s="36">
        <f ca="1">IF(F5033&lt;&gt;"",COUNTA(OFFSET('Maximum minutes'!$C$1,'Annexe A1 Cours'!T5033,0,1,50)),0)</f>
        <v>0</v>
      </c>
      <c r="V5033" s="37">
        <f ca="1">IFERROR(OFFSET('Maximum minutes'!$C$1,T5033+1,-1+MATCH(G5033,OFFSET('Maximum minutes'!$C$1,T5033-1,0,1,50),0)),0)</f>
        <v>0</v>
      </c>
      <c r="W5033" s="38">
        <f t="shared" ca="1" si="156"/>
        <v>0</v>
      </c>
    </row>
    <row r="5034" spans="1:23" s="36" customFormat="1" ht="18.75">
      <c r="A5034" s="34"/>
      <c r="B5034" s="39"/>
      <c r="C5034" s="39"/>
      <c r="D5034" s="35"/>
      <c r="E5034" s="40"/>
      <c r="F5034" s="39"/>
      <c r="G5034" s="39"/>
      <c r="H5034" s="39"/>
      <c r="I5034" s="34"/>
      <c r="J5034" s="34"/>
      <c r="K5034" s="34"/>
      <c r="L5034" s="34"/>
      <c r="M5034" s="43" t="str">
        <f ca="1">IFERROR(OFFSET('Maximum minutes'!$C$1,T5034,MATCH(IF(G5034&lt;&gt;"",G5034,F5034),OFFSET('Maximum minutes'!$C$1,T5034-1,0,1,U5034+1),0)-1)*IF(OR(ISNUMBER(J5034),J5034="sans examen"),1,0)*IF(W5034&lt;MinDate,1,0),"")</f>
        <v/>
      </c>
      <c r="N5034" s="36">
        <f t="shared" ca="1" si="157"/>
        <v>0</v>
      </c>
      <c r="O5034" s="36" t="e">
        <f ca="1">LEFT(OFFSET(Lists!$Q$2,MATCH(E5034,Lists!$R$3:$R$19,0),0),4)</f>
        <v>#N/A</v>
      </c>
      <c r="P5034" s="36" t="e">
        <f ca="1">MATCH(O5034,Lists!$S$2:$S$640,1)</f>
        <v>#N/A</v>
      </c>
      <c r="Q5034" s="36" t="e">
        <f ca="1">MATCH(LEFT(OFFSET(Lists!$Q$2,MATCH(E5034,Lists!$R$3:$R$19,0)+1,0),4),Lists!$S$3:$S$640,1)</f>
        <v>#N/A</v>
      </c>
      <c r="R5034" s="36" t="e">
        <f ca="1">LEFT(OFFSET(Lists!$S$2,P5034-1+MATCH(F5034,OFFSET(Lists!$T$3,P5034-1,0,Q5034-P5034+1),0),0),6)</f>
        <v>#N/A</v>
      </c>
      <c r="S5034" s="36" t="e">
        <f ca="1">VLOOKUP(R5034,Lists!B:D,3,FALSE)</f>
        <v>#N/A</v>
      </c>
      <c r="T5034" s="36" t="str">
        <f>IF(F5034&lt;&gt;"",MATCH(R5034,'Maximum minutes'!B:B,0),"")</f>
        <v/>
      </c>
      <c r="U5034" s="36">
        <f ca="1">IF(F5034&lt;&gt;"",COUNTA(OFFSET('Maximum minutes'!$C$1,'Annexe A1 Cours'!T5034,0,1,50)),0)</f>
        <v>0</v>
      </c>
      <c r="V5034" s="37">
        <f ca="1">IFERROR(OFFSET('Maximum minutes'!$C$1,T5034+1,-1+MATCH(G5034,OFFSET('Maximum minutes'!$C$1,T5034-1,0,1,50),0)),0)</f>
        <v>0</v>
      </c>
      <c r="W5034" s="38">
        <f t="shared" ca="1" si="156"/>
        <v>0</v>
      </c>
    </row>
    <row r="5035" spans="1:23" s="36" customFormat="1" ht="18.75">
      <c r="A5035" s="34"/>
      <c r="B5035" s="39"/>
      <c r="C5035" s="39"/>
      <c r="D5035" s="35"/>
      <c r="E5035" s="40"/>
      <c r="F5035" s="39"/>
      <c r="G5035" s="39"/>
      <c r="H5035" s="39"/>
      <c r="I5035" s="34"/>
      <c r="J5035" s="34"/>
      <c r="K5035" s="34"/>
      <c r="L5035" s="34"/>
      <c r="M5035" s="43" t="str">
        <f ca="1">IFERROR(OFFSET('Maximum minutes'!$C$1,T5035,MATCH(IF(G5035&lt;&gt;"",G5035,F5035),OFFSET('Maximum minutes'!$C$1,T5035-1,0,1,U5035+1),0)-1)*IF(OR(ISNUMBER(J5035),J5035="sans examen"),1,0)*IF(W5035&lt;MinDate,1,0),"")</f>
        <v/>
      </c>
      <c r="N5035" s="36">
        <f t="shared" ca="1" si="157"/>
        <v>0</v>
      </c>
      <c r="O5035" s="36" t="e">
        <f ca="1">LEFT(OFFSET(Lists!$Q$2,MATCH(E5035,Lists!$R$3:$R$19,0),0),4)</f>
        <v>#N/A</v>
      </c>
      <c r="P5035" s="36" t="e">
        <f ca="1">MATCH(O5035,Lists!$S$2:$S$640,1)</f>
        <v>#N/A</v>
      </c>
      <c r="Q5035" s="36" t="e">
        <f ca="1">MATCH(LEFT(OFFSET(Lists!$Q$2,MATCH(E5035,Lists!$R$3:$R$19,0)+1,0),4),Lists!$S$3:$S$640,1)</f>
        <v>#N/A</v>
      </c>
      <c r="R5035" s="36" t="e">
        <f ca="1">LEFT(OFFSET(Lists!$S$2,P5035-1+MATCH(F5035,OFFSET(Lists!$T$3,P5035-1,0,Q5035-P5035+1),0),0),6)</f>
        <v>#N/A</v>
      </c>
      <c r="S5035" s="36" t="e">
        <f ca="1">VLOOKUP(R5035,Lists!B:D,3,FALSE)</f>
        <v>#N/A</v>
      </c>
      <c r="T5035" s="36" t="str">
        <f>IF(F5035&lt;&gt;"",MATCH(R5035,'Maximum minutes'!B:B,0),"")</f>
        <v/>
      </c>
      <c r="U5035" s="36">
        <f ca="1">IF(F5035&lt;&gt;"",COUNTA(OFFSET('Maximum minutes'!$C$1,'Annexe A1 Cours'!T5035,0,1,50)),0)</f>
        <v>0</v>
      </c>
      <c r="V5035" s="37">
        <f ca="1">IFERROR(OFFSET('Maximum minutes'!$C$1,T5035+1,-1+MATCH(G5035,OFFSET('Maximum minutes'!$C$1,T5035-1,0,1,50),0)),0)</f>
        <v>0</v>
      </c>
      <c r="W5035" s="38">
        <f t="shared" ca="1" si="156"/>
        <v>0</v>
      </c>
    </row>
    <row r="5036" spans="1:23" s="36" customFormat="1" ht="18.75">
      <c r="A5036" s="34"/>
      <c r="B5036" s="39"/>
      <c r="C5036" s="39"/>
      <c r="D5036" s="35"/>
      <c r="E5036" s="40"/>
      <c r="F5036" s="39"/>
      <c r="G5036" s="39"/>
      <c r="H5036" s="39"/>
      <c r="I5036" s="34"/>
      <c r="J5036" s="34"/>
      <c r="K5036" s="34"/>
      <c r="L5036" s="34"/>
      <c r="M5036" s="43" t="str">
        <f ca="1">IFERROR(OFFSET('Maximum minutes'!$C$1,T5036,MATCH(IF(G5036&lt;&gt;"",G5036,F5036),OFFSET('Maximum minutes'!$C$1,T5036-1,0,1,U5036+1),0)-1)*IF(OR(ISNUMBER(J5036),J5036="sans examen"),1,0)*IF(W5036&lt;MinDate,1,0),"")</f>
        <v/>
      </c>
      <c r="N5036" s="36">
        <f t="shared" ca="1" si="157"/>
        <v>0</v>
      </c>
      <c r="O5036" s="36" t="e">
        <f ca="1">LEFT(OFFSET(Lists!$Q$2,MATCH(E5036,Lists!$R$3:$R$19,0),0),4)</f>
        <v>#N/A</v>
      </c>
      <c r="P5036" s="36" t="e">
        <f ca="1">MATCH(O5036,Lists!$S$2:$S$640,1)</f>
        <v>#N/A</v>
      </c>
      <c r="Q5036" s="36" t="e">
        <f ca="1">MATCH(LEFT(OFFSET(Lists!$Q$2,MATCH(E5036,Lists!$R$3:$R$19,0)+1,0),4),Lists!$S$3:$S$640,1)</f>
        <v>#N/A</v>
      </c>
      <c r="R5036" s="36" t="e">
        <f ca="1">LEFT(OFFSET(Lists!$S$2,P5036-1+MATCH(F5036,OFFSET(Lists!$T$3,P5036-1,0,Q5036-P5036+1),0),0),6)</f>
        <v>#N/A</v>
      </c>
      <c r="S5036" s="36" t="e">
        <f ca="1">VLOOKUP(R5036,Lists!B:D,3,FALSE)</f>
        <v>#N/A</v>
      </c>
      <c r="T5036" s="36" t="str">
        <f>IF(F5036&lt;&gt;"",MATCH(R5036,'Maximum minutes'!B:B,0),"")</f>
        <v/>
      </c>
      <c r="U5036" s="36">
        <f ca="1">IF(F5036&lt;&gt;"",COUNTA(OFFSET('Maximum minutes'!$C$1,'Annexe A1 Cours'!T5036,0,1,50)),0)</f>
        <v>0</v>
      </c>
      <c r="V5036" s="37">
        <f ca="1">IFERROR(OFFSET('Maximum minutes'!$C$1,T5036+1,-1+MATCH(G5036,OFFSET('Maximum minutes'!$C$1,T5036-1,0,1,50),0)),0)</f>
        <v>0</v>
      </c>
      <c r="W5036" s="38">
        <f t="shared" ca="1" si="156"/>
        <v>0</v>
      </c>
    </row>
    <row r="5037" spans="1:23" s="36" customFormat="1" ht="18.75">
      <c r="A5037" s="34"/>
      <c r="B5037" s="39"/>
      <c r="C5037" s="39"/>
      <c r="D5037" s="35"/>
      <c r="E5037" s="40"/>
      <c r="F5037" s="39"/>
      <c r="G5037" s="39"/>
      <c r="H5037" s="39"/>
      <c r="I5037" s="34"/>
      <c r="J5037" s="34"/>
      <c r="K5037" s="34"/>
      <c r="L5037" s="34"/>
      <c r="M5037" s="43" t="str">
        <f ca="1">IFERROR(OFFSET('Maximum minutes'!$C$1,T5037,MATCH(IF(G5037&lt;&gt;"",G5037,F5037),OFFSET('Maximum minutes'!$C$1,T5037-1,0,1,U5037+1),0)-1)*IF(OR(ISNUMBER(J5037),J5037="sans examen"),1,0)*IF(W5037&lt;MinDate,1,0),"")</f>
        <v/>
      </c>
      <c r="N5037" s="36">
        <f t="shared" ca="1" si="157"/>
        <v>0</v>
      </c>
      <c r="O5037" s="36" t="e">
        <f ca="1">LEFT(OFFSET(Lists!$Q$2,MATCH(E5037,Lists!$R$3:$R$19,0),0),4)</f>
        <v>#N/A</v>
      </c>
      <c r="P5037" s="36" t="e">
        <f ca="1">MATCH(O5037,Lists!$S$2:$S$640,1)</f>
        <v>#N/A</v>
      </c>
      <c r="Q5037" s="36" t="e">
        <f ca="1">MATCH(LEFT(OFFSET(Lists!$Q$2,MATCH(E5037,Lists!$R$3:$R$19,0)+1,0),4),Lists!$S$3:$S$640,1)</f>
        <v>#N/A</v>
      </c>
      <c r="R5037" s="36" t="e">
        <f ca="1">LEFT(OFFSET(Lists!$S$2,P5037-1+MATCH(F5037,OFFSET(Lists!$T$3,P5037-1,0,Q5037-P5037+1),0),0),6)</f>
        <v>#N/A</v>
      </c>
      <c r="S5037" s="36" t="e">
        <f ca="1">VLOOKUP(R5037,Lists!B:D,3,FALSE)</f>
        <v>#N/A</v>
      </c>
      <c r="T5037" s="36" t="str">
        <f>IF(F5037&lt;&gt;"",MATCH(R5037,'Maximum minutes'!B:B,0),"")</f>
        <v/>
      </c>
      <c r="U5037" s="36">
        <f ca="1">IF(F5037&lt;&gt;"",COUNTA(OFFSET('Maximum minutes'!$C$1,'Annexe A1 Cours'!T5037,0,1,50)),0)</f>
        <v>0</v>
      </c>
      <c r="V5037" s="37">
        <f ca="1">IFERROR(OFFSET('Maximum minutes'!$C$1,T5037+1,-1+MATCH(G5037,OFFSET('Maximum minutes'!$C$1,T5037-1,0,1,50),0)),0)</f>
        <v>0</v>
      </c>
      <c r="W5037" s="38">
        <f t="shared" ca="1" si="156"/>
        <v>0</v>
      </c>
    </row>
    <row r="5038" spans="1:23" s="36" customFormat="1" ht="18.75">
      <c r="A5038" s="34"/>
      <c r="B5038" s="39"/>
      <c r="C5038" s="39"/>
      <c r="D5038" s="35"/>
      <c r="E5038" s="40"/>
      <c r="F5038" s="39"/>
      <c r="G5038" s="39"/>
      <c r="H5038" s="39"/>
      <c r="I5038" s="34"/>
      <c r="J5038" s="34"/>
      <c r="K5038" s="34"/>
      <c r="L5038" s="34"/>
      <c r="M5038" s="43" t="str">
        <f ca="1">IFERROR(OFFSET('Maximum minutes'!$C$1,T5038,MATCH(IF(G5038&lt;&gt;"",G5038,F5038),OFFSET('Maximum minutes'!$C$1,T5038-1,0,1,U5038+1),0)-1)*IF(OR(ISNUMBER(J5038),J5038="sans examen"),1,0)*IF(W5038&lt;MinDate,1,0),"")</f>
        <v/>
      </c>
      <c r="N5038" s="36">
        <f t="shared" ca="1" si="157"/>
        <v>0</v>
      </c>
      <c r="O5038" s="36" t="e">
        <f ca="1">LEFT(OFFSET(Lists!$Q$2,MATCH(E5038,Lists!$R$3:$R$19,0),0),4)</f>
        <v>#N/A</v>
      </c>
      <c r="P5038" s="36" t="e">
        <f ca="1">MATCH(O5038,Lists!$S$2:$S$640,1)</f>
        <v>#N/A</v>
      </c>
      <c r="Q5038" s="36" t="e">
        <f ca="1">MATCH(LEFT(OFFSET(Lists!$Q$2,MATCH(E5038,Lists!$R$3:$R$19,0)+1,0),4),Lists!$S$3:$S$640,1)</f>
        <v>#N/A</v>
      </c>
      <c r="R5038" s="36" t="e">
        <f ca="1">LEFT(OFFSET(Lists!$S$2,P5038-1+MATCH(F5038,OFFSET(Lists!$T$3,P5038-1,0,Q5038-P5038+1),0),0),6)</f>
        <v>#N/A</v>
      </c>
      <c r="S5038" s="36" t="e">
        <f ca="1">VLOOKUP(R5038,Lists!B:D,3,FALSE)</f>
        <v>#N/A</v>
      </c>
      <c r="T5038" s="36" t="str">
        <f>IF(F5038&lt;&gt;"",MATCH(R5038,'Maximum minutes'!B:B,0),"")</f>
        <v/>
      </c>
      <c r="U5038" s="36">
        <f ca="1">IF(F5038&lt;&gt;"",COUNTA(OFFSET('Maximum minutes'!$C$1,'Annexe A1 Cours'!T5038,0,1,50)),0)</f>
        <v>0</v>
      </c>
      <c r="V5038" s="37">
        <f ca="1">IFERROR(OFFSET('Maximum minutes'!$C$1,T5038+1,-1+MATCH(G5038,OFFSET('Maximum minutes'!$C$1,T5038-1,0,1,50),0)),0)</f>
        <v>0</v>
      </c>
      <c r="W5038" s="38">
        <f t="shared" ca="1" si="156"/>
        <v>0</v>
      </c>
    </row>
    <row r="5039" spans="1:23" s="36" customFormat="1" ht="18.75">
      <c r="A5039" s="34"/>
      <c r="B5039" s="39"/>
      <c r="C5039" s="39"/>
      <c r="D5039" s="35"/>
      <c r="E5039" s="40"/>
      <c r="F5039" s="39"/>
      <c r="G5039" s="39"/>
      <c r="H5039" s="39"/>
      <c r="I5039" s="34"/>
      <c r="J5039" s="34"/>
      <c r="K5039" s="34"/>
      <c r="L5039" s="34"/>
      <c r="M5039" s="43" t="str">
        <f ca="1">IFERROR(OFFSET('Maximum minutes'!$C$1,T5039,MATCH(IF(G5039&lt;&gt;"",G5039,F5039),OFFSET('Maximum minutes'!$C$1,T5039-1,0,1,U5039+1),0)-1)*IF(OR(ISNUMBER(J5039),J5039="sans examen"),1,0)*IF(W5039&lt;MinDate,1,0),"")</f>
        <v/>
      </c>
      <c r="N5039" s="36">
        <f t="shared" ca="1" si="157"/>
        <v>0</v>
      </c>
      <c r="O5039" s="36" t="e">
        <f ca="1">LEFT(OFFSET(Lists!$Q$2,MATCH(E5039,Lists!$R$3:$R$19,0),0),4)</f>
        <v>#N/A</v>
      </c>
      <c r="P5039" s="36" t="e">
        <f ca="1">MATCH(O5039,Lists!$S$2:$S$640,1)</f>
        <v>#N/A</v>
      </c>
      <c r="Q5039" s="36" t="e">
        <f ca="1">MATCH(LEFT(OFFSET(Lists!$Q$2,MATCH(E5039,Lists!$R$3:$R$19,0)+1,0),4),Lists!$S$3:$S$640,1)</f>
        <v>#N/A</v>
      </c>
      <c r="R5039" s="36" t="e">
        <f ca="1">LEFT(OFFSET(Lists!$S$2,P5039-1+MATCH(F5039,OFFSET(Lists!$T$3,P5039-1,0,Q5039-P5039+1),0),0),6)</f>
        <v>#N/A</v>
      </c>
      <c r="S5039" s="36" t="e">
        <f ca="1">VLOOKUP(R5039,Lists!B:D,3,FALSE)</f>
        <v>#N/A</v>
      </c>
      <c r="T5039" s="36" t="str">
        <f>IF(F5039&lt;&gt;"",MATCH(R5039,'Maximum minutes'!B:B,0),"")</f>
        <v/>
      </c>
      <c r="U5039" s="36">
        <f ca="1">IF(F5039&lt;&gt;"",COUNTA(OFFSET('Maximum minutes'!$C$1,'Annexe A1 Cours'!T5039,0,1,50)),0)</f>
        <v>0</v>
      </c>
      <c r="V5039" s="37">
        <f ca="1">IFERROR(OFFSET('Maximum minutes'!$C$1,T5039+1,-1+MATCH(G5039,OFFSET('Maximum minutes'!$C$1,T5039-1,0,1,50),0)),0)</f>
        <v>0</v>
      </c>
      <c r="W5039" s="38">
        <f t="shared" ca="1" si="156"/>
        <v>0</v>
      </c>
    </row>
    <row r="5040" spans="1:23" s="36" customFormat="1" ht="18.75">
      <c r="A5040" s="34"/>
      <c r="B5040" s="39"/>
      <c r="C5040" s="39"/>
      <c r="D5040" s="35"/>
      <c r="E5040" s="40"/>
      <c r="F5040" s="39"/>
      <c r="G5040" s="39"/>
      <c r="H5040" s="39"/>
      <c r="I5040" s="34"/>
      <c r="J5040" s="34"/>
      <c r="K5040" s="34"/>
      <c r="L5040" s="34"/>
      <c r="M5040" s="43" t="str">
        <f ca="1">IFERROR(OFFSET('Maximum minutes'!$C$1,T5040,MATCH(IF(G5040&lt;&gt;"",G5040,F5040),OFFSET('Maximum minutes'!$C$1,T5040-1,0,1,U5040+1),0)-1)*IF(OR(ISNUMBER(J5040),J5040="sans examen"),1,0)*IF(W5040&lt;MinDate,1,0),"")</f>
        <v/>
      </c>
      <c r="N5040" s="36">
        <f t="shared" ca="1" si="157"/>
        <v>0</v>
      </c>
      <c r="O5040" s="36" t="e">
        <f ca="1">LEFT(OFFSET(Lists!$Q$2,MATCH(E5040,Lists!$R$3:$R$19,0),0),4)</f>
        <v>#N/A</v>
      </c>
      <c r="P5040" s="36" t="e">
        <f ca="1">MATCH(O5040,Lists!$S$2:$S$640,1)</f>
        <v>#N/A</v>
      </c>
      <c r="Q5040" s="36" t="e">
        <f ca="1">MATCH(LEFT(OFFSET(Lists!$Q$2,MATCH(E5040,Lists!$R$3:$R$19,0)+1,0),4),Lists!$S$3:$S$640,1)</f>
        <v>#N/A</v>
      </c>
      <c r="R5040" s="36" t="e">
        <f ca="1">LEFT(OFFSET(Lists!$S$2,P5040-1+MATCH(F5040,OFFSET(Lists!$T$3,P5040-1,0,Q5040-P5040+1),0),0),6)</f>
        <v>#N/A</v>
      </c>
      <c r="S5040" s="36" t="e">
        <f ca="1">VLOOKUP(R5040,Lists!B:D,3,FALSE)</f>
        <v>#N/A</v>
      </c>
      <c r="T5040" s="36" t="str">
        <f>IF(F5040&lt;&gt;"",MATCH(R5040,'Maximum minutes'!B:B,0),"")</f>
        <v/>
      </c>
      <c r="U5040" s="36">
        <f ca="1">IF(F5040&lt;&gt;"",COUNTA(OFFSET('Maximum minutes'!$C$1,'Annexe A1 Cours'!T5040,0,1,50)),0)</f>
        <v>0</v>
      </c>
      <c r="V5040" s="37">
        <f ca="1">IFERROR(OFFSET('Maximum minutes'!$C$1,T5040+1,-1+MATCH(G5040,OFFSET('Maximum minutes'!$C$1,T5040-1,0,1,50),0)),0)</f>
        <v>0</v>
      </c>
      <c r="W5040" s="38">
        <f t="shared" ca="1" si="156"/>
        <v>0</v>
      </c>
    </row>
    <row r="5041" spans="1:23" s="36" customFormat="1" ht="18.75">
      <c r="A5041" s="34"/>
      <c r="B5041" s="39"/>
      <c r="C5041" s="39"/>
      <c r="D5041" s="35"/>
      <c r="E5041" s="40"/>
      <c r="F5041" s="39"/>
      <c r="G5041" s="39"/>
      <c r="H5041" s="39"/>
      <c r="I5041" s="34"/>
      <c r="J5041" s="34"/>
      <c r="K5041" s="34"/>
      <c r="L5041" s="34"/>
      <c r="M5041" s="43" t="str">
        <f ca="1">IFERROR(OFFSET('Maximum minutes'!$C$1,T5041,MATCH(IF(G5041&lt;&gt;"",G5041,F5041),OFFSET('Maximum minutes'!$C$1,T5041-1,0,1,U5041+1),0)-1)*IF(OR(ISNUMBER(J5041),J5041="sans examen"),1,0)*IF(W5041&lt;MinDate,1,0),"")</f>
        <v/>
      </c>
      <c r="N5041" s="36">
        <f t="shared" ca="1" si="157"/>
        <v>0</v>
      </c>
      <c r="O5041" s="36" t="e">
        <f ca="1">LEFT(OFFSET(Lists!$Q$2,MATCH(E5041,Lists!$R$3:$R$19,0),0),4)</f>
        <v>#N/A</v>
      </c>
      <c r="P5041" s="36" t="e">
        <f ca="1">MATCH(O5041,Lists!$S$2:$S$640,1)</f>
        <v>#N/A</v>
      </c>
      <c r="Q5041" s="36" t="e">
        <f ca="1">MATCH(LEFT(OFFSET(Lists!$Q$2,MATCH(E5041,Lists!$R$3:$R$19,0)+1,0),4),Lists!$S$3:$S$640,1)</f>
        <v>#N/A</v>
      </c>
      <c r="R5041" s="36" t="e">
        <f ca="1">LEFT(OFFSET(Lists!$S$2,P5041-1+MATCH(F5041,OFFSET(Lists!$T$3,P5041-1,0,Q5041-P5041+1),0),0),6)</f>
        <v>#N/A</v>
      </c>
      <c r="S5041" s="36" t="e">
        <f ca="1">VLOOKUP(R5041,Lists!B:D,3,FALSE)</f>
        <v>#N/A</v>
      </c>
      <c r="T5041" s="36" t="str">
        <f>IF(F5041&lt;&gt;"",MATCH(R5041,'Maximum minutes'!B:B,0),"")</f>
        <v/>
      </c>
      <c r="U5041" s="36">
        <f ca="1">IF(F5041&lt;&gt;"",COUNTA(OFFSET('Maximum minutes'!$C$1,'Annexe A1 Cours'!T5041,0,1,50)),0)</f>
        <v>0</v>
      </c>
      <c r="V5041" s="37">
        <f ca="1">IFERROR(OFFSET('Maximum minutes'!$C$1,T5041+1,-1+MATCH(G5041,OFFSET('Maximum minutes'!$C$1,T5041-1,0,1,50),0)),0)</f>
        <v>0</v>
      </c>
      <c r="W5041" s="38">
        <f t="shared" ca="1" si="156"/>
        <v>0</v>
      </c>
    </row>
    <row r="5042" spans="1:23" s="36" customFormat="1" ht="18.75">
      <c r="A5042" s="34"/>
      <c r="B5042" s="39"/>
      <c r="C5042" s="39"/>
      <c r="D5042" s="35"/>
      <c r="E5042" s="40"/>
      <c r="F5042" s="39"/>
      <c r="G5042" s="39"/>
      <c r="H5042" s="39"/>
      <c r="I5042" s="34"/>
      <c r="J5042" s="34"/>
      <c r="K5042" s="34"/>
      <c r="L5042" s="34"/>
      <c r="M5042" s="43" t="str">
        <f ca="1">IFERROR(OFFSET('Maximum minutes'!$C$1,T5042,MATCH(IF(G5042&lt;&gt;"",G5042,F5042),OFFSET('Maximum minutes'!$C$1,T5042-1,0,1,U5042+1),0)-1)*IF(OR(ISNUMBER(J5042),J5042="sans examen"),1,0)*IF(W5042&lt;MinDate,1,0),"")</f>
        <v/>
      </c>
      <c r="N5042" s="36">
        <f t="shared" ca="1" si="157"/>
        <v>0</v>
      </c>
      <c r="O5042" s="36" t="e">
        <f ca="1">LEFT(OFFSET(Lists!$Q$2,MATCH(E5042,Lists!$R$3:$R$19,0),0),4)</f>
        <v>#N/A</v>
      </c>
      <c r="P5042" s="36" t="e">
        <f ca="1">MATCH(O5042,Lists!$S$2:$S$640,1)</f>
        <v>#N/A</v>
      </c>
      <c r="Q5042" s="36" t="e">
        <f ca="1">MATCH(LEFT(OFFSET(Lists!$Q$2,MATCH(E5042,Lists!$R$3:$R$19,0)+1,0),4),Lists!$S$3:$S$640,1)</f>
        <v>#N/A</v>
      </c>
      <c r="R5042" s="36" t="e">
        <f ca="1">LEFT(OFFSET(Lists!$S$2,P5042-1+MATCH(F5042,OFFSET(Lists!$T$3,P5042-1,0,Q5042-P5042+1),0),0),6)</f>
        <v>#N/A</v>
      </c>
      <c r="S5042" s="36" t="e">
        <f ca="1">VLOOKUP(R5042,Lists!B:D,3,FALSE)</f>
        <v>#N/A</v>
      </c>
      <c r="T5042" s="36" t="str">
        <f>IF(F5042&lt;&gt;"",MATCH(R5042,'Maximum minutes'!B:B,0),"")</f>
        <v/>
      </c>
      <c r="U5042" s="36">
        <f ca="1">IF(F5042&lt;&gt;"",COUNTA(OFFSET('Maximum minutes'!$C$1,'Annexe A1 Cours'!T5042,0,1,50)),0)</f>
        <v>0</v>
      </c>
      <c r="V5042" s="37">
        <f ca="1">IFERROR(OFFSET('Maximum minutes'!$C$1,T5042+1,-1+MATCH(G5042,OFFSET('Maximum minutes'!$C$1,T5042-1,0,1,50),0)),0)</f>
        <v>0</v>
      </c>
      <c r="W5042" s="38">
        <f t="shared" ca="1" si="156"/>
        <v>0</v>
      </c>
    </row>
    <row r="5043" spans="1:23" s="36" customFormat="1" ht="18.75">
      <c r="A5043" s="34"/>
      <c r="B5043" s="39"/>
      <c r="C5043" s="39"/>
      <c r="D5043" s="35"/>
      <c r="E5043" s="40"/>
      <c r="F5043" s="39"/>
      <c r="G5043" s="39"/>
      <c r="H5043" s="39"/>
      <c r="I5043" s="34"/>
      <c r="J5043" s="34"/>
      <c r="K5043" s="34"/>
      <c r="L5043" s="34"/>
      <c r="M5043" s="43" t="str">
        <f ca="1">IFERROR(OFFSET('Maximum minutes'!$C$1,T5043,MATCH(IF(G5043&lt;&gt;"",G5043,F5043),OFFSET('Maximum minutes'!$C$1,T5043-1,0,1,U5043+1),0)-1)*IF(OR(ISNUMBER(J5043),J5043="sans examen"),1,0)*IF(W5043&lt;MinDate,1,0),"")</f>
        <v/>
      </c>
      <c r="N5043" s="36">
        <f t="shared" ca="1" si="157"/>
        <v>0</v>
      </c>
      <c r="O5043" s="36" t="e">
        <f ca="1">LEFT(OFFSET(Lists!$Q$2,MATCH(E5043,Lists!$R$3:$R$19,0),0),4)</f>
        <v>#N/A</v>
      </c>
      <c r="P5043" s="36" t="e">
        <f ca="1">MATCH(O5043,Lists!$S$2:$S$640,1)</f>
        <v>#N/A</v>
      </c>
      <c r="Q5043" s="36" t="e">
        <f ca="1">MATCH(LEFT(OFFSET(Lists!$Q$2,MATCH(E5043,Lists!$R$3:$R$19,0)+1,0),4),Lists!$S$3:$S$640,1)</f>
        <v>#N/A</v>
      </c>
      <c r="R5043" s="36" t="e">
        <f ca="1">LEFT(OFFSET(Lists!$S$2,P5043-1+MATCH(F5043,OFFSET(Lists!$T$3,P5043-1,0,Q5043-P5043+1),0),0),6)</f>
        <v>#N/A</v>
      </c>
      <c r="S5043" s="36" t="e">
        <f ca="1">VLOOKUP(R5043,Lists!B:D,3,FALSE)</f>
        <v>#N/A</v>
      </c>
      <c r="T5043" s="36" t="str">
        <f>IF(F5043&lt;&gt;"",MATCH(R5043,'Maximum minutes'!B:B,0),"")</f>
        <v/>
      </c>
      <c r="U5043" s="36">
        <f ca="1">IF(F5043&lt;&gt;"",COUNTA(OFFSET('Maximum minutes'!$C$1,'Annexe A1 Cours'!T5043,0,1,50)),0)</f>
        <v>0</v>
      </c>
      <c r="V5043" s="37">
        <f ca="1">IFERROR(OFFSET('Maximum minutes'!$C$1,T5043+1,-1+MATCH(G5043,OFFSET('Maximum minutes'!$C$1,T5043-1,0,1,50),0)),0)</f>
        <v>0</v>
      </c>
      <c r="W5043" s="38">
        <f t="shared" ca="1" si="156"/>
        <v>0</v>
      </c>
    </row>
    <row r="5044" spans="1:23" s="36" customFormat="1" ht="18.75">
      <c r="A5044" s="34"/>
      <c r="B5044" s="39"/>
      <c r="C5044" s="39"/>
      <c r="D5044" s="35"/>
      <c r="E5044" s="40"/>
      <c r="F5044" s="39"/>
      <c r="G5044" s="39"/>
      <c r="H5044" s="39"/>
      <c r="I5044" s="34"/>
      <c r="J5044" s="34"/>
      <c r="K5044" s="34"/>
      <c r="L5044" s="34"/>
      <c r="M5044" s="43" t="str">
        <f ca="1">IFERROR(OFFSET('Maximum minutes'!$C$1,T5044,MATCH(IF(G5044&lt;&gt;"",G5044,F5044),OFFSET('Maximum minutes'!$C$1,T5044-1,0,1,U5044+1),0)-1)*IF(OR(ISNUMBER(J5044),J5044="sans examen"),1,0)*IF(W5044&lt;MinDate,1,0),"")</f>
        <v/>
      </c>
      <c r="N5044" s="36">
        <f t="shared" ca="1" si="157"/>
        <v>0</v>
      </c>
      <c r="O5044" s="36" t="e">
        <f ca="1">LEFT(OFFSET(Lists!$Q$2,MATCH(E5044,Lists!$R$3:$R$19,0),0),4)</f>
        <v>#N/A</v>
      </c>
      <c r="P5044" s="36" t="e">
        <f ca="1">MATCH(O5044,Lists!$S$2:$S$640,1)</f>
        <v>#N/A</v>
      </c>
      <c r="Q5044" s="36" t="e">
        <f ca="1">MATCH(LEFT(OFFSET(Lists!$Q$2,MATCH(E5044,Lists!$R$3:$R$19,0)+1,0),4),Lists!$S$3:$S$640,1)</f>
        <v>#N/A</v>
      </c>
      <c r="R5044" s="36" t="e">
        <f ca="1">LEFT(OFFSET(Lists!$S$2,P5044-1+MATCH(F5044,OFFSET(Lists!$T$3,P5044-1,0,Q5044-P5044+1),0),0),6)</f>
        <v>#N/A</v>
      </c>
      <c r="S5044" s="36" t="e">
        <f ca="1">VLOOKUP(R5044,Lists!B:D,3,FALSE)</f>
        <v>#N/A</v>
      </c>
      <c r="T5044" s="36" t="str">
        <f>IF(F5044&lt;&gt;"",MATCH(R5044,'Maximum minutes'!B:B,0),"")</f>
        <v/>
      </c>
      <c r="U5044" s="36">
        <f ca="1">IF(F5044&lt;&gt;"",COUNTA(OFFSET('Maximum minutes'!$C$1,'Annexe A1 Cours'!T5044,0,1,50)),0)</f>
        <v>0</v>
      </c>
      <c r="V5044" s="37">
        <f ca="1">IFERROR(OFFSET('Maximum minutes'!$C$1,T5044+1,-1+MATCH(G5044,OFFSET('Maximum minutes'!$C$1,T5044-1,0,1,50),0)),0)</f>
        <v>0</v>
      </c>
      <c r="W5044" s="38">
        <f t="shared" ca="1" si="156"/>
        <v>0</v>
      </c>
    </row>
    <row r="5045" spans="1:23" s="36" customFormat="1" ht="18.75">
      <c r="A5045" s="34"/>
      <c r="B5045" s="39"/>
      <c r="C5045" s="39"/>
      <c r="D5045" s="35"/>
      <c r="E5045" s="40"/>
      <c r="F5045" s="39"/>
      <c r="G5045" s="39"/>
      <c r="H5045" s="39"/>
      <c r="I5045" s="34"/>
      <c r="J5045" s="34"/>
      <c r="K5045" s="34"/>
      <c r="L5045" s="34"/>
      <c r="M5045" s="43" t="str">
        <f ca="1">IFERROR(OFFSET('Maximum minutes'!$C$1,T5045,MATCH(IF(G5045&lt;&gt;"",G5045,F5045),OFFSET('Maximum minutes'!$C$1,T5045-1,0,1,U5045+1),0)-1)*IF(OR(ISNUMBER(J5045),J5045="sans examen"),1,0)*IF(W5045&lt;MinDate,1,0),"")</f>
        <v/>
      </c>
      <c r="N5045" s="36">
        <f t="shared" ca="1" si="157"/>
        <v>0</v>
      </c>
      <c r="O5045" s="36" t="e">
        <f ca="1">LEFT(OFFSET(Lists!$Q$2,MATCH(E5045,Lists!$R$3:$R$19,0),0),4)</f>
        <v>#N/A</v>
      </c>
      <c r="P5045" s="36" t="e">
        <f ca="1">MATCH(O5045,Lists!$S$2:$S$640,1)</f>
        <v>#N/A</v>
      </c>
      <c r="Q5045" s="36" t="e">
        <f ca="1">MATCH(LEFT(OFFSET(Lists!$Q$2,MATCH(E5045,Lists!$R$3:$R$19,0)+1,0),4),Lists!$S$3:$S$640,1)</f>
        <v>#N/A</v>
      </c>
      <c r="R5045" s="36" t="e">
        <f ca="1">LEFT(OFFSET(Lists!$S$2,P5045-1+MATCH(F5045,OFFSET(Lists!$T$3,P5045-1,0,Q5045-P5045+1),0),0),6)</f>
        <v>#N/A</v>
      </c>
      <c r="S5045" s="36" t="e">
        <f ca="1">VLOOKUP(R5045,Lists!B:D,3,FALSE)</f>
        <v>#N/A</v>
      </c>
      <c r="T5045" s="36" t="str">
        <f>IF(F5045&lt;&gt;"",MATCH(R5045,'Maximum minutes'!B:B,0),"")</f>
        <v/>
      </c>
      <c r="U5045" s="36">
        <f ca="1">IF(F5045&lt;&gt;"",COUNTA(OFFSET('Maximum minutes'!$C$1,'Annexe A1 Cours'!T5045,0,1,50)),0)</f>
        <v>0</v>
      </c>
      <c r="V5045" s="37">
        <f ca="1">IFERROR(OFFSET('Maximum minutes'!$C$1,T5045+1,-1+MATCH(G5045,OFFSET('Maximum minutes'!$C$1,T5045-1,0,1,50),0)),0)</f>
        <v>0</v>
      </c>
      <c r="W5045" s="38">
        <f t="shared" ca="1" si="156"/>
        <v>0</v>
      </c>
    </row>
    <row r="5046" spans="1:23" s="36" customFormat="1" ht="18.75">
      <c r="A5046" s="34"/>
      <c r="B5046" s="39"/>
      <c r="C5046" s="39"/>
      <c r="D5046" s="35"/>
      <c r="E5046" s="40"/>
      <c r="F5046" s="39"/>
      <c r="G5046" s="39"/>
      <c r="H5046" s="39"/>
      <c r="I5046" s="34"/>
      <c r="J5046" s="34"/>
      <c r="K5046" s="34"/>
      <c r="L5046" s="34"/>
      <c r="M5046" s="43" t="str">
        <f ca="1">IFERROR(OFFSET('Maximum minutes'!$C$1,T5046,MATCH(IF(G5046&lt;&gt;"",G5046,F5046),OFFSET('Maximum minutes'!$C$1,T5046-1,0,1,U5046+1),0)-1)*IF(OR(ISNUMBER(J5046),J5046="sans examen"),1,0)*IF(W5046&lt;MinDate,1,0),"")</f>
        <v/>
      </c>
      <c r="N5046" s="36">
        <f t="shared" ca="1" si="157"/>
        <v>0</v>
      </c>
      <c r="O5046" s="36" t="e">
        <f ca="1">LEFT(OFFSET(Lists!$Q$2,MATCH(E5046,Lists!$R$3:$R$19,0),0),4)</f>
        <v>#N/A</v>
      </c>
      <c r="P5046" s="36" t="e">
        <f ca="1">MATCH(O5046,Lists!$S$2:$S$640,1)</f>
        <v>#N/A</v>
      </c>
      <c r="Q5046" s="36" t="e">
        <f ca="1">MATCH(LEFT(OFFSET(Lists!$Q$2,MATCH(E5046,Lists!$R$3:$R$19,0)+1,0),4),Lists!$S$3:$S$640,1)</f>
        <v>#N/A</v>
      </c>
      <c r="R5046" s="36" t="e">
        <f ca="1">LEFT(OFFSET(Lists!$S$2,P5046-1+MATCH(F5046,OFFSET(Lists!$T$3,P5046-1,0,Q5046-P5046+1),0),0),6)</f>
        <v>#N/A</v>
      </c>
      <c r="S5046" s="36" t="e">
        <f ca="1">VLOOKUP(R5046,Lists!B:D,3,FALSE)</f>
        <v>#N/A</v>
      </c>
      <c r="T5046" s="36" t="str">
        <f>IF(F5046&lt;&gt;"",MATCH(R5046,'Maximum minutes'!B:B,0),"")</f>
        <v/>
      </c>
      <c r="U5046" s="36">
        <f ca="1">IF(F5046&lt;&gt;"",COUNTA(OFFSET('Maximum minutes'!$C$1,'Annexe A1 Cours'!T5046,0,1,50)),0)</f>
        <v>0</v>
      </c>
      <c r="V5046" s="37">
        <f ca="1">IFERROR(OFFSET('Maximum minutes'!$C$1,T5046+1,-1+MATCH(G5046,OFFSET('Maximum minutes'!$C$1,T5046-1,0,1,50),0)),0)</f>
        <v>0</v>
      </c>
      <c r="W5046" s="38">
        <f t="shared" ca="1" si="156"/>
        <v>0</v>
      </c>
    </row>
    <row r="5047" spans="1:23" s="36" customFormat="1" ht="18.75">
      <c r="A5047" s="34"/>
      <c r="B5047" s="39"/>
      <c r="C5047" s="39"/>
      <c r="D5047" s="35"/>
      <c r="E5047" s="40"/>
      <c r="F5047" s="39"/>
      <c r="G5047" s="39"/>
      <c r="H5047" s="39"/>
      <c r="I5047" s="34"/>
      <c r="J5047" s="34"/>
      <c r="K5047" s="34"/>
      <c r="L5047" s="34"/>
      <c r="M5047" s="43" t="str">
        <f ca="1">IFERROR(OFFSET('Maximum minutes'!$C$1,T5047,MATCH(IF(G5047&lt;&gt;"",G5047,F5047),OFFSET('Maximum minutes'!$C$1,T5047-1,0,1,U5047+1),0)-1)*IF(OR(ISNUMBER(J5047),J5047="sans examen"),1,0)*IF(W5047&lt;MinDate,1,0),"")</f>
        <v/>
      </c>
      <c r="N5047" s="36">
        <f t="shared" ca="1" si="157"/>
        <v>0</v>
      </c>
      <c r="O5047" s="36" t="e">
        <f ca="1">LEFT(OFFSET(Lists!$Q$2,MATCH(E5047,Lists!$R$3:$R$19,0),0),4)</f>
        <v>#N/A</v>
      </c>
      <c r="P5047" s="36" t="e">
        <f ca="1">MATCH(O5047,Lists!$S$2:$S$640,1)</f>
        <v>#N/A</v>
      </c>
      <c r="Q5047" s="36" t="e">
        <f ca="1">MATCH(LEFT(OFFSET(Lists!$Q$2,MATCH(E5047,Lists!$R$3:$R$19,0)+1,0),4),Lists!$S$3:$S$640,1)</f>
        <v>#N/A</v>
      </c>
      <c r="R5047" s="36" t="e">
        <f ca="1">LEFT(OFFSET(Lists!$S$2,P5047-1+MATCH(F5047,OFFSET(Lists!$T$3,P5047-1,0,Q5047-P5047+1),0),0),6)</f>
        <v>#N/A</v>
      </c>
      <c r="S5047" s="36" t="e">
        <f ca="1">VLOOKUP(R5047,Lists!B:D,3,FALSE)</f>
        <v>#N/A</v>
      </c>
      <c r="T5047" s="36" t="str">
        <f>IF(F5047&lt;&gt;"",MATCH(R5047,'Maximum minutes'!B:B,0),"")</f>
        <v/>
      </c>
      <c r="U5047" s="36">
        <f ca="1">IF(F5047&lt;&gt;"",COUNTA(OFFSET('Maximum minutes'!$C$1,'Annexe A1 Cours'!T5047,0,1,50)),0)</f>
        <v>0</v>
      </c>
      <c r="V5047" s="37">
        <f ca="1">IFERROR(OFFSET('Maximum minutes'!$C$1,T5047+1,-1+MATCH(G5047,OFFSET('Maximum minutes'!$C$1,T5047-1,0,1,50),0)),0)</f>
        <v>0</v>
      </c>
      <c r="W5047" s="38">
        <f t="shared" ca="1" si="156"/>
        <v>0</v>
      </c>
    </row>
    <row r="5048" spans="1:23" s="36" customFormat="1" ht="18.75">
      <c r="A5048" s="34"/>
      <c r="B5048" s="39"/>
      <c r="C5048" s="39"/>
      <c r="D5048" s="35"/>
      <c r="E5048" s="40"/>
      <c r="F5048" s="39"/>
      <c r="G5048" s="39"/>
      <c r="H5048" s="39"/>
      <c r="I5048" s="34"/>
      <c r="J5048" s="34"/>
      <c r="K5048" s="34"/>
      <c r="L5048" s="34"/>
      <c r="M5048" s="43" t="str">
        <f ca="1">IFERROR(OFFSET('Maximum minutes'!$C$1,T5048,MATCH(IF(G5048&lt;&gt;"",G5048,F5048),OFFSET('Maximum minutes'!$C$1,T5048-1,0,1,U5048+1),0)-1)*IF(OR(ISNUMBER(J5048),J5048="sans examen"),1,0)*IF(W5048&lt;MinDate,1,0),"")</f>
        <v/>
      </c>
      <c r="N5048" s="36">
        <f t="shared" ca="1" si="157"/>
        <v>0</v>
      </c>
      <c r="O5048" s="36" t="e">
        <f ca="1">LEFT(OFFSET(Lists!$Q$2,MATCH(E5048,Lists!$R$3:$R$19,0),0),4)</f>
        <v>#N/A</v>
      </c>
      <c r="P5048" s="36" t="e">
        <f ca="1">MATCH(O5048,Lists!$S$2:$S$640,1)</f>
        <v>#N/A</v>
      </c>
      <c r="Q5048" s="36" t="e">
        <f ca="1">MATCH(LEFT(OFFSET(Lists!$Q$2,MATCH(E5048,Lists!$R$3:$R$19,0)+1,0),4),Lists!$S$3:$S$640,1)</f>
        <v>#N/A</v>
      </c>
      <c r="R5048" s="36" t="e">
        <f ca="1">LEFT(OFFSET(Lists!$S$2,P5048-1+MATCH(F5048,OFFSET(Lists!$T$3,P5048-1,0,Q5048-P5048+1),0),0),6)</f>
        <v>#N/A</v>
      </c>
      <c r="S5048" s="36" t="e">
        <f ca="1">VLOOKUP(R5048,Lists!B:D,3,FALSE)</f>
        <v>#N/A</v>
      </c>
      <c r="T5048" s="36" t="str">
        <f>IF(F5048&lt;&gt;"",MATCH(R5048,'Maximum minutes'!B:B,0),"")</f>
        <v/>
      </c>
      <c r="U5048" s="36">
        <f ca="1">IF(F5048&lt;&gt;"",COUNTA(OFFSET('Maximum minutes'!$C$1,'Annexe A1 Cours'!T5048,0,1,50)),0)</f>
        <v>0</v>
      </c>
      <c r="V5048" s="37">
        <f ca="1">IFERROR(OFFSET('Maximum minutes'!$C$1,T5048+1,-1+MATCH(G5048,OFFSET('Maximum minutes'!$C$1,T5048-1,0,1,50),0)),0)</f>
        <v>0</v>
      </c>
      <c r="W5048" s="38">
        <f t="shared" ca="1" si="156"/>
        <v>0</v>
      </c>
    </row>
    <row r="5049" spans="1:23" s="36" customFormat="1" ht="18.75">
      <c r="A5049" s="34"/>
      <c r="B5049" s="39"/>
      <c r="C5049" s="39"/>
      <c r="D5049" s="35"/>
      <c r="E5049" s="40"/>
      <c r="F5049" s="39"/>
      <c r="G5049" s="39"/>
      <c r="H5049" s="39"/>
      <c r="I5049" s="34"/>
      <c r="J5049" s="34"/>
      <c r="K5049" s="34"/>
      <c r="L5049" s="34"/>
      <c r="M5049" s="43" t="str">
        <f ca="1">IFERROR(OFFSET('Maximum minutes'!$C$1,T5049,MATCH(IF(G5049&lt;&gt;"",G5049,F5049),OFFSET('Maximum minutes'!$C$1,T5049-1,0,1,U5049+1),0)-1)*IF(OR(ISNUMBER(J5049),J5049="sans examen"),1,0)*IF(W5049&lt;MinDate,1,0),"")</f>
        <v/>
      </c>
      <c r="N5049" s="36">
        <f t="shared" ca="1" si="157"/>
        <v>0</v>
      </c>
      <c r="O5049" s="36" t="e">
        <f ca="1">LEFT(OFFSET(Lists!$Q$2,MATCH(E5049,Lists!$R$3:$R$19,0),0),4)</f>
        <v>#N/A</v>
      </c>
      <c r="P5049" s="36" t="e">
        <f ca="1">MATCH(O5049,Lists!$S$2:$S$640,1)</f>
        <v>#N/A</v>
      </c>
      <c r="Q5049" s="36" t="e">
        <f ca="1">MATCH(LEFT(OFFSET(Lists!$Q$2,MATCH(E5049,Lists!$R$3:$R$19,0)+1,0),4),Lists!$S$3:$S$640,1)</f>
        <v>#N/A</v>
      </c>
      <c r="R5049" s="36" t="e">
        <f ca="1">LEFT(OFFSET(Lists!$S$2,P5049-1+MATCH(F5049,OFFSET(Lists!$T$3,P5049-1,0,Q5049-P5049+1),0),0),6)</f>
        <v>#N/A</v>
      </c>
      <c r="S5049" s="36" t="e">
        <f ca="1">VLOOKUP(R5049,Lists!B:D,3,FALSE)</f>
        <v>#N/A</v>
      </c>
      <c r="T5049" s="36" t="str">
        <f>IF(F5049&lt;&gt;"",MATCH(R5049,'Maximum minutes'!B:B,0),"")</f>
        <v/>
      </c>
      <c r="U5049" s="36">
        <f ca="1">IF(F5049&lt;&gt;"",COUNTA(OFFSET('Maximum minutes'!$C$1,'Annexe A1 Cours'!T5049,0,1,50)),0)</f>
        <v>0</v>
      </c>
      <c r="V5049" s="37">
        <f ca="1">IFERROR(OFFSET('Maximum minutes'!$C$1,T5049+1,-1+MATCH(G5049,OFFSET('Maximum minutes'!$C$1,T5049-1,0,1,50),0)),0)</f>
        <v>0</v>
      </c>
      <c r="W5049" s="38">
        <f t="shared" ca="1" si="156"/>
        <v>0</v>
      </c>
    </row>
    <row r="5050" spans="1:23" s="36" customFormat="1" ht="18.75">
      <c r="A5050" s="34"/>
      <c r="B5050" s="39"/>
      <c r="C5050" s="39"/>
      <c r="D5050" s="35"/>
      <c r="E5050" s="40"/>
      <c r="F5050" s="39"/>
      <c r="G5050" s="39"/>
      <c r="H5050" s="39"/>
      <c r="I5050" s="34"/>
      <c r="J5050" s="34"/>
      <c r="K5050" s="34"/>
      <c r="L5050" s="34"/>
      <c r="M5050" s="43" t="str">
        <f ca="1">IFERROR(OFFSET('Maximum minutes'!$C$1,T5050,MATCH(IF(G5050&lt;&gt;"",G5050,F5050),OFFSET('Maximum minutes'!$C$1,T5050-1,0,1,U5050+1),0)-1)*IF(OR(ISNUMBER(J5050),J5050="sans examen"),1,0)*IF(W5050&lt;MinDate,1,0),"")</f>
        <v/>
      </c>
      <c r="N5050" s="36">
        <f t="shared" ca="1" si="157"/>
        <v>0</v>
      </c>
      <c r="O5050" s="36" t="e">
        <f ca="1">LEFT(OFFSET(Lists!$Q$2,MATCH(E5050,Lists!$R$3:$R$19,0),0),4)</f>
        <v>#N/A</v>
      </c>
      <c r="P5050" s="36" t="e">
        <f ca="1">MATCH(O5050,Lists!$S$2:$S$640,1)</f>
        <v>#N/A</v>
      </c>
      <c r="Q5050" s="36" t="e">
        <f ca="1">MATCH(LEFT(OFFSET(Lists!$Q$2,MATCH(E5050,Lists!$R$3:$R$19,0)+1,0),4),Lists!$S$3:$S$640,1)</f>
        <v>#N/A</v>
      </c>
      <c r="R5050" s="36" t="e">
        <f ca="1">LEFT(OFFSET(Lists!$S$2,P5050-1+MATCH(F5050,OFFSET(Lists!$T$3,P5050-1,0,Q5050-P5050+1),0),0),6)</f>
        <v>#N/A</v>
      </c>
      <c r="S5050" s="36" t="e">
        <f ca="1">VLOOKUP(R5050,Lists!B:D,3,FALSE)</f>
        <v>#N/A</v>
      </c>
      <c r="T5050" s="36" t="str">
        <f>IF(F5050&lt;&gt;"",MATCH(R5050,'Maximum minutes'!B:B,0),"")</f>
        <v/>
      </c>
      <c r="U5050" s="36">
        <f ca="1">IF(F5050&lt;&gt;"",COUNTA(OFFSET('Maximum minutes'!$C$1,'Annexe A1 Cours'!T5050,0,1,50)),0)</f>
        <v>0</v>
      </c>
      <c r="V5050" s="37">
        <f ca="1">IFERROR(OFFSET('Maximum minutes'!$C$1,T5050+1,-1+MATCH(G5050,OFFSET('Maximum minutes'!$C$1,T5050-1,0,1,50),0)),0)</f>
        <v>0</v>
      </c>
      <c r="W5050" s="38">
        <f t="shared" ca="1" si="156"/>
        <v>0</v>
      </c>
    </row>
    <row r="5051" spans="1:23" s="36" customFormat="1" ht="18.75">
      <c r="A5051" s="34"/>
      <c r="B5051" s="39"/>
      <c r="C5051" s="39"/>
      <c r="D5051" s="35"/>
      <c r="E5051" s="40"/>
      <c r="F5051" s="39"/>
      <c r="G5051" s="39"/>
      <c r="H5051" s="39"/>
      <c r="I5051" s="34"/>
      <c r="J5051" s="34"/>
      <c r="K5051" s="34"/>
      <c r="L5051" s="34"/>
      <c r="M5051" s="43" t="str">
        <f ca="1">IFERROR(OFFSET('Maximum minutes'!$C$1,T5051,MATCH(IF(G5051&lt;&gt;"",G5051,F5051),OFFSET('Maximum minutes'!$C$1,T5051-1,0,1,U5051+1),0)-1)*IF(OR(ISNUMBER(J5051),J5051="sans examen"),1,0)*IF(W5051&lt;MinDate,1,0),"")</f>
        <v/>
      </c>
      <c r="N5051" s="36">
        <f t="shared" ca="1" si="157"/>
        <v>0</v>
      </c>
      <c r="O5051" s="36" t="e">
        <f ca="1">LEFT(OFFSET(Lists!$Q$2,MATCH(E5051,Lists!$R$3:$R$19,0),0),4)</f>
        <v>#N/A</v>
      </c>
      <c r="P5051" s="36" t="e">
        <f ca="1">MATCH(O5051,Lists!$S$2:$S$640,1)</f>
        <v>#N/A</v>
      </c>
      <c r="Q5051" s="36" t="e">
        <f ca="1">MATCH(LEFT(OFFSET(Lists!$Q$2,MATCH(E5051,Lists!$R$3:$R$19,0)+1,0),4),Lists!$S$3:$S$640,1)</f>
        <v>#N/A</v>
      </c>
      <c r="R5051" s="36" t="e">
        <f ca="1">LEFT(OFFSET(Lists!$S$2,P5051-1+MATCH(F5051,OFFSET(Lists!$T$3,P5051-1,0,Q5051-P5051+1),0),0),6)</f>
        <v>#N/A</v>
      </c>
      <c r="S5051" s="36" t="e">
        <f ca="1">VLOOKUP(R5051,Lists!B:D,3,FALSE)</f>
        <v>#N/A</v>
      </c>
      <c r="T5051" s="36" t="str">
        <f>IF(F5051&lt;&gt;"",MATCH(R5051,'Maximum minutes'!B:B,0),"")</f>
        <v/>
      </c>
      <c r="U5051" s="36">
        <f ca="1">IF(F5051&lt;&gt;"",COUNTA(OFFSET('Maximum minutes'!$C$1,'Annexe A1 Cours'!T5051,0,1,50)),0)</f>
        <v>0</v>
      </c>
      <c r="V5051" s="37">
        <f ca="1">IFERROR(OFFSET('Maximum minutes'!$C$1,T5051+1,-1+MATCH(G5051,OFFSET('Maximum minutes'!$C$1,T5051-1,0,1,50),0)),0)</f>
        <v>0</v>
      </c>
      <c r="W5051" s="38">
        <f t="shared" ca="1" si="156"/>
        <v>0</v>
      </c>
    </row>
    <row r="5052" spans="1:23" s="36" customFormat="1" ht="18.75">
      <c r="A5052" s="34"/>
      <c r="B5052" s="39"/>
      <c r="C5052" s="39"/>
      <c r="D5052" s="35"/>
      <c r="E5052" s="40"/>
      <c r="F5052" s="39"/>
      <c r="G5052" s="39"/>
      <c r="H5052" s="39"/>
      <c r="I5052" s="34"/>
      <c r="J5052" s="34"/>
      <c r="K5052" s="34"/>
      <c r="L5052" s="34"/>
      <c r="M5052" s="43" t="str">
        <f ca="1">IFERROR(OFFSET('Maximum minutes'!$C$1,T5052,MATCH(IF(G5052&lt;&gt;"",G5052,F5052),OFFSET('Maximum minutes'!$C$1,T5052-1,0,1,U5052+1),0)-1)*IF(OR(ISNUMBER(J5052),J5052="sans examen"),1,0)*IF(W5052&lt;MinDate,1,0),"")</f>
        <v/>
      </c>
      <c r="N5052" s="36">
        <f t="shared" ca="1" si="157"/>
        <v>0</v>
      </c>
      <c r="O5052" s="36" t="e">
        <f ca="1">LEFT(OFFSET(Lists!$Q$2,MATCH(E5052,Lists!$R$3:$R$19,0),0),4)</f>
        <v>#N/A</v>
      </c>
      <c r="P5052" s="36" t="e">
        <f ca="1">MATCH(O5052,Lists!$S$2:$S$640,1)</f>
        <v>#N/A</v>
      </c>
      <c r="Q5052" s="36" t="e">
        <f ca="1">MATCH(LEFT(OFFSET(Lists!$Q$2,MATCH(E5052,Lists!$R$3:$R$19,0)+1,0),4),Lists!$S$3:$S$640,1)</f>
        <v>#N/A</v>
      </c>
      <c r="R5052" s="36" t="e">
        <f ca="1">LEFT(OFFSET(Lists!$S$2,P5052-1+MATCH(F5052,OFFSET(Lists!$T$3,P5052-1,0,Q5052-P5052+1),0),0),6)</f>
        <v>#N/A</v>
      </c>
      <c r="S5052" s="36" t="e">
        <f ca="1">VLOOKUP(R5052,Lists!B:D,3,FALSE)</f>
        <v>#N/A</v>
      </c>
      <c r="T5052" s="36" t="str">
        <f>IF(F5052&lt;&gt;"",MATCH(R5052,'Maximum minutes'!B:B,0),"")</f>
        <v/>
      </c>
      <c r="U5052" s="36">
        <f ca="1">IF(F5052&lt;&gt;"",COUNTA(OFFSET('Maximum minutes'!$C$1,'Annexe A1 Cours'!T5052,0,1,50)),0)</f>
        <v>0</v>
      </c>
      <c r="V5052" s="37">
        <f ca="1">IFERROR(OFFSET('Maximum minutes'!$C$1,T5052+1,-1+MATCH(G5052,OFFSET('Maximum minutes'!$C$1,T5052-1,0,1,50),0)),0)</f>
        <v>0</v>
      </c>
      <c r="W5052" s="38">
        <f t="shared" ca="1" si="156"/>
        <v>0</v>
      </c>
    </row>
    <row r="5053" spans="1:23" s="36" customFormat="1" ht="18.75">
      <c r="A5053" s="34"/>
      <c r="B5053" s="39"/>
      <c r="C5053" s="39"/>
      <c r="D5053" s="35"/>
      <c r="E5053" s="40"/>
      <c r="F5053" s="39"/>
      <c r="G5053" s="39"/>
      <c r="H5053" s="39"/>
      <c r="I5053" s="34"/>
      <c r="J5053" s="34"/>
      <c r="K5053" s="34"/>
      <c r="L5053" s="34"/>
      <c r="M5053" s="43" t="str">
        <f ca="1">IFERROR(OFFSET('Maximum minutes'!$C$1,T5053,MATCH(IF(G5053&lt;&gt;"",G5053,F5053),OFFSET('Maximum minutes'!$C$1,T5053-1,0,1,U5053+1),0)-1)*IF(OR(ISNUMBER(J5053),J5053="sans examen"),1,0)*IF(W5053&lt;MinDate,1,0),"")</f>
        <v/>
      </c>
      <c r="N5053" s="36">
        <f t="shared" ca="1" si="157"/>
        <v>0</v>
      </c>
      <c r="O5053" s="36" t="e">
        <f ca="1">LEFT(OFFSET(Lists!$Q$2,MATCH(E5053,Lists!$R$3:$R$19,0),0),4)</f>
        <v>#N/A</v>
      </c>
      <c r="P5053" s="36" t="e">
        <f ca="1">MATCH(O5053,Lists!$S$2:$S$640,1)</f>
        <v>#N/A</v>
      </c>
      <c r="Q5053" s="36" t="e">
        <f ca="1">MATCH(LEFT(OFFSET(Lists!$Q$2,MATCH(E5053,Lists!$R$3:$R$19,0)+1,0),4),Lists!$S$3:$S$640,1)</f>
        <v>#N/A</v>
      </c>
      <c r="R5053" s="36" t="e">
        <f ca="1">LEFT(OFFSET(Lists!$S$2,P5053-1+MATCH(F5053,OFFSET(Lists!$T$3,P5053-1,0,Q5053-P5053+1),0),0),6)</f>
        <v>#N/A</v>
      </c>
      <c r="S5053" s="36" t="e">
        <f ca="1">VLOOKUP(R5053,Lists!B:D,3,FALSE)</f>
        <v>#N/A</v>
      </c>
      <c r="T5053" s="36" t="str">
        <f>IF(F5053&lt;&gt;"",MATCH(R5053,'Maximum minutes'!B:B,0),"")</f>
        <v/>
      </c>
      <c r="U5053" s="36">
        <f ca="1">IF(F5053&lt;&gt;"",COUNTA(OFFSET('Maximum minutes'!$C$1,'Annexe A1 Cours'!T5053,0,1,50)),0)</f>
        <v>0</v>
      </c>
      <c r="V5053" s="37">
        <f ca="1">IFERROR(OFFSET('Maximum minutes'!$C$1,T5053+1,-1+MATCH(G5053,OFFSET('Maximum minutes'!$C$1,T5053-1,0,1,50),0)),0)</f>
        <v>0</v>
      </c>
      <c r="W5053" s="38">
        <f t="shared" ca="1" si="156"/>
        <v>0</v>
      </c>
    </row>
    <row r="5054" spans="1:23" s="36" customFormat="1" ht="18.75">
      <c r="A5054" s="34"/>
      <c r="B5054" s="39"/>
      <c r="C5054" s="39"/>
      <c r="D5054" s="35"/>
      <c r="E5054" s="40"/>
      <c r="F5054" s="39"/>
      <c r="G5054" s="39"/>
      <c r="H5054" s="39"/>
      <c r="I5054" s="34"/>
      <c r="J5054" s="34"/>
      <c r="K5054" s="34"/>
      <c r="L5054" s="34"/>
      <c r="M5054" s="43" t="str">
        <f ca="1">IFERROR(OFFSET('Maximum minutes'!$C$1,T5054,MATCH(IF(G5054&lt;&gt;"",G5054,F5054),OFFSET('Maximum minutes'!$C$1,T5054-1,0,1,U5054+1),0)-1)*IF(OR(ISNUMBER(J5054),J5054="sans examen"),1,0)*IF(W5054&lt;MinDate,1,0),"")</f>
        <v/>
      </c>
      <c r="N5054" s="36">
        <f t="shared" ca="1" si="157"/>
        <v>0</v>
      </c>
      <c r="O5054" s="36" t="e">
        <f ca="1">LEFT(OFFSET(Lists!$Q$2,MATCH(E5054,Lists!$R$3:$R$19,0),0),4)</f>
        <v>#N/A</v>
      </c>
      <c r="P5054" s="36" t="e">
        <f ca="1">MATCH(O5054,Lists!$S$2:$S$640,1)</f>
        <v>#N/A</v>
      </c>
      <c r="Q5054" s="36" t="e">
        <f ca="1">MATCH(LEFT(OFFSET(Lists!$Q$2,MATCH(E5054,Lists!$R$3:$R$19,0)+1,0),4),Lists!$S$3:$S$640,1)</f>
        <v>#N/A</v>
      </c>
      <c r="R5054" s="36" t="e">
        <f ca="1">LEFT(OFFSET(Lists!$S$2,P5054-1+MATCH(F5054,OFFSET(Lists!$T$3,P5054-1,0,Q5054-P5054+1),0),0),6)</f>
        <v>#N/A</v>
      </c>
      <c r="S5054" s="36" t="e">
        <f ca="1">VLOOKUP(R5054,Lists!B:D,3,FALSE)</f>
        <v>#N/A</v>
      </c>
      <c r="T5054" s="36" t="str">
        <f>IF(F5054&lt;&gt;"",MATCH(R5054,'Maximum minutes'!B:B,0),"")</f>
        <v/>
      </c>
      <c r="U5054" s="36">
        <f ca="1">IF(F5054&lt;&gt;"",COUNTA(OFFSET('Maximum minutes'!$C$1,'Annexe A1 Cours'!T5054,0,1,50)),0)</f>
        <v>0</v>
      </c>
      <c r="V5054" s="37">
        <f ca="1">IFERROR(OFFSET('Maximum minutes'!$C$1,T5054+1,-1+MATCH(G5054,OFFSET('Maximum minutes'!$C$1,T5054-1,0,1,50),0)),0)</f>
        <v>0</v>
      </c>
      <c r="W5054" s="38">
        <f t="shared" ca="1" si="156"/>
        <v>0</v>
      </c>
    </row>
    <row r="5055" spans="1:23" s="36" customFormat="1" ht="18.75">
      <c r="A5055" s="34"/>
      <c r="B5055" s="39"/>
      <c r="C5055" s="39"/>
      <c r="D5055" s="35"/>
      <c r="E5055" s="40"/>
      <c r="F5055" s="39"/>
      <c r="G5055" s="39"/>
      <c r="H5055" s="39"/>
      <c r="I5055" s="34"/>
      <c r="J5055" s="34"/>
      <c r="K5055" s="34"/>
      <c r="L5055" s="34"/>
      <c r="M5055" s="43" t="str">
        <f ca="1">IFERROR(OFFSET('Maximum minutes'!$C$1,T5055,MATCH(IF(G5055&lt;&gt;"",G5055,F5055),OFFSET('Maximum minutes'!$C$1,T5055-1,0,1,U5055+1),0)-1)*IF(OR(ISNUMBER(J5055),J5055="sans examen"),1,0)*IF(W5055&lt;MinDate,1,0),"")</f>
        <v/>
      </c>
      <c r="N5055" s="36">
        <f t="shared" ca="1" si="157"/>
        <v>0</v>
      </c>
      <c r="O5055" s="36" t="e">
        <f ca="1">LEFT(OFFSET(Lists!$Q$2,MATCH(E5055,Lists!$R$3:$R$19,0),0),4)</f>
        <v>#N/A</v>
      </c>
      <c r="P5055" s="36" t="e">
        <f ca="1">MATCH(O5055,Lists!$S$2:$S$640,1)</f>
        <v>#N/A</v>
      </c>
      <c r="Q5055" s="36" t="e">
        <f ca="1">MATCH(LEFT(OFFSET(Lists!$Q$2,MATCH(E5055,Lists!$R$3:$R$19,0)+1,0),4),Lists!$S$3:$S$640,1)</f>
        <v>#N/A</v>
      </c>
      <c r="R5055" s="36" t="e">
        <f ca="1">LEFT(OFFSET(Lists!$S$2,P5055-1+MATCH(F5055,OFFSET(Lists!$T$3,P5055-1,0,Q5055-P5055+1),0),0),6)</f>
        <v>#N/A</v>
      </c>
      <c r="S5055" s="36" t="e">
        <f ca="1">VLOOKUP(R5055,Lists!B:D,3,FALSE)</f>
        <v>#N/A</v>
      </c>
      <c r="T5055" s="36" t="str">
        <f>IF(F5055&lt;&gt;"",MATCH(R5055,'Maximum minutes'!B:B,0),"")</f>
        <v/>
      </c>
      <c r="U5055" s="36">
        <f ca="1">IF(F5055&lt;&gt;"",COUNTA(OFFSET('Maximum minutes'!$C$1,'Annexe A1 Cours'!T5055,0,1,50)),0)</f>
        <v>0</v>
      </c>
      <c r="V5055" s="37">
        <f ca="1">IFERROR(OFFSET('Maximum minutes'!$C$1,T5055+1,-1+MATCH(G5055,OFFSET('Maximum minutes'!$C$1,T5055-1,0,1,50),0)),0)</f>
        <v>0</v>
      </c>
      <c r="W5055" s="38">
        <f t="shared" ca="1" si="156"/>
        <v>0</v>
      </c>
    </row>
    <row r="5056" spans="1:23" s="36" customFormat="1" ht="18.75">
      <c r="A5056" s="34"/>
      <c r="B5056" s="39"/>
      <c r="C5056" s="39"/>
      <c r="D5056" s="35"/>
      <c r="E5056" s="40"/>
      <c r="F5056" s="39"/>
      <c r="G5056" s="39"/>
      <c r="H5056" s="39"/>
      <c r="I5056" s="34"/>
      <c r="J5056" s="34"/>
      <c r="K5056" s="34"/>
      <c r="L5056" s="34"/>
      <c r="M5056" s="43" t="str">
        <f ca="1">IFERROR(OFFSET('Maximum minutes'!$C$1,T5056,MATCH(IF(G5056&lt;&gt;"",G5056,F5056),OFFSET('Maximum minutes'!$C$1,T5056-1,0,1,U5056+1),0)-1)*IF(OR(ISNUMBER(J5056),J5056="sans examen"),1,0)*IF(W5056&lt;MinDate,1,0),"")</f>
        <v/>
      </c>
      <c r="N5056" s="36">
        <f t="shared" ca="1" si="157"/>
        <v>0</v>
      </c>
      <c r="O5056" s="36" t="e">
        <f ca="1">LEFT(OFFSET(Lists!$Q$2,MATCH(E5056,Lists!$R$3:$R$19,0),0),4)</f>
        <v>#N/A</v>
      </c>
      <c r="P5056" s="36" t="e">
        <f ca="1">MATCH(O5056,Lists!$S$2:$S$640,1)</f>
        <v>#N/A</v>
      </c>
      <c r="Q5056" s="36" t="e">
        <f ca="1">MATCH(LEFT(OFFSET(Lists!$Q$2,MATCH(E5056,Lists!$R$3:$R$19,0)+1,0),4),Lists!$S$3:$S$640,1)</f>
        <v>#N/A</v>
      </c>
      <c r="R5056" s="36" t="e">
        <f ca="1">LEFT(OFFSET(Lists!$S$2,P5056-1+MATCH(F5056,OFFSET(Lists!$T$3,P5056-1,0,Q5056-P5056+1),0),0),6)</f>
        <v>#N/A</v>
      </c>
      <c r="S5056" s="36" t="e">
        <f ca="1">VLOOKUP(R5056,Lists!B:D,3,FALSE)</f>
        <v>#N/A</v>
      </c>
      <c r="T5056" s="36" t="str">
        <f>IF(F5056&lt;&gt;"",MATCH(R5056,'Maximum minutes'!B:B,0),"")</f>
        <v/>
      </c>
      <c r="U5056" s="36">
        <f ca="1">IF(F5056&lt;&gt;"",COUNTA(OFFSET('Maximum minutes'!$C$1,'Annexe A1 Cours'!T5056,0,1,50)),0)</f>
        <v>0</v>
      </c>
      <c r="V5056" s="37">
        <f ca="1">IFERROR(OFFSET('Maximum minutes'!$C$1,T5056+1,-1+MATCH(G5056,OFFSET('Maximum minutes'!$C$1,T5056-1,0,1,50),0)),0)</f>
        <v>0</v>
      </c>
      <c r="W5056" s="38">
        <f t="shared" ca="1" si="156"/>
        <v>0</v>
      </c>
    </row>
    <row r="5057" spans="1:23" s="36" customFormat="1" ht="18.75">
      <c r="A5057" s="34"/>
      <c r="B5057" s="39"/>
      <c r="C5057" s="39"/>
      <c r="D5057" s="35"/>
      <c r="E5057" s="40"/>
      <c r="F5057" s="39"/>
      <c r="G5057" s="39"/>
      <c r="H5057" s="39"/>
      <c r="I5057" s="34"/>
      <c r="J5057" s="34"/>
      <c r="K5057" s="34"/>
      <c r="L5057" s="34"/>
      <c r="M5057" s="43" t="str">
        <f ca="1">IFERROR(OFFSET('Maximum minutes'!$C$1,T5057,MATCH(IF(G5057&lt;&gt;"",G5057,F5057),OFFSET('Maximum minutes'!$C$1,T5057-1,0,1,U5057+1),0)-1)*IF(OR(ISNUMBER(J5057),J5057="sans examen"),1,0)*IF(W5057&lt;MinDate,1,0),"")</f>
        <v/>
      </c>
      <c r="N5057" s="36">
        <f t="shared" ca="1" si="157"/>
        <v>0</v>
      </c>
      <c r="O5057" s="36" t="e">
        <f ca="1">LEFT(OFFSET(Lists!$Q$2,MATCH(E5057,Lists!$R$3:$R$19,0),0),4)</f>
        <v>#N/A</v>
      </c>
      <c r="P5057" s="36" t="e">
        <f ca="1">MATCH(O5057,Lists!$S$2:$S$640,1)</f>
        <v>#N/A</v>
      </c>
      <c r="Q5057" s="36" t="e">
        <f ca="1">MATCH(LEFT(OFFSET(Lists!$Q$2,MATCH(E5057,Lists!$R$3:$R$19,0)+1,0),4),Lists!$S$3:$S$640,1)</f>
        <v>#N/A</v>
      </c>
      <c r="R5057" s="36" t="e">
        <f ca="1">LEFT(OFFSET(Lists!$S$2,P5057-1+MATCH(F5057,OFFSET(Lists!$T$3,P5057-1,0,Q5057-P5057+1),0),0),6)</f>
        <v>#N/A</v>
      </c>
      <c r="S5057" s="36" t="e">
        <f ca="1">VLOOKUP(R5057,Lists!B:D,3,FALSE)</f>
        <v>#N/A</v>
      </c>
      <c r="T5057" s="36" t="str">
        <f>IF(F5057&lt;&gt;"",MATCH(R5057,'Maximum minutes'!B:B,0),"")</f>
        <v/>
      </c>
      <c r="U5057" s="36">
        <f ca="1">IF(F5057&lt;&gt;"",COUNTA(OFFSET('Maximum minutes'!$C$1,'Annexe A1 Cours'!T5057,0,1,50)),0)</f>
        <v>0</v>
      </c>
      <c r="V5057" s="37">
        <f ca="1">IFERROR(OFFSET('Maximum minutes'!$C$1,T5057+1,-1+MATCH(G5057,OFFSET('Maximum minutes'!$C$1,T5057-1,0,1,50),0)),0)</f>
        <v>0</v>
      </c>
      <c r="W5057" s="38">
        <f t="shared" ca="1" si="156"/>
        <v>0</v>
      </c>
    </row>
    <row r="5058" spans="1:23" s="36" customFormat="1" ht="18.75">
      <c r="A5058" s="34"/>
      <c r="B5058" s="39"/>
      <c r="C5058" s="39"/>
      <c r="D5058" s="35"/>
      <c r="E5058" s="40"/>
      <c r="F5058" s="39"/>
      <c r="G5058" s="39"/>
      <c r="H5058" s="39"/>
      <c r="I5058" s="34"/>
      <c r="J5058" s="34"/>
      <c r="K5058" s="34"/>
      <c r="L5058" s="34"/>
      <c r="M5058" s="43" t="str">
        <f ca="1">IFERROR(OFFSET('Maximum minutes'!$C$1,T5058,MATCH(IF(G5058&lt;&gt;"",G5058,F5058),OFFSET('Maximum minutes'!$C$1,T5058-1,0,1,U5058+1),0)-1)*IF(OR(ISNUMBER(J5058),J5058="sans examen"),1,0)*IF(W5058&lt;MinDate,1,0),"")</f>
        <v/>
      </c>
      <c r="N5058" s="36">
        <f t="shared" ca="1" si="157"/>
        <v>0</v>
      </c>
      <c r="O5058" s="36" t="e">
        <f ca="1">LEFT(OFFSET(Lists!$Q$2,MATCH(E5058,Lists!$R$3:$R$19,0),0),4)</f>
        <v>#N/A</v>
      </c>
      <c r="P5058" s="36" t="e">
        <f ca="1">MATCH(O5058,Lists!$S$2:$S$640,1)</f>
        <v>#N/A</v>
      </c>
      <c r="Q5058" s="36" t="e">
        <f ca="1">MATCH(LEFT(OFFSET(Lists!$Q$2,MATCH(E5058,Lists!$R$3:$R$19,0)+1,0),4),Lists!$S$3:$S$640,1)</f>
        <v>#N/A</v>
      </c>
      <c r="R5058" s="36" t="e">
        <f ca="1">LEFT(OFFSET(Lists!$S$2,P5058-1+MATCH(F5058,OFFSET(Lists!$T$3,P5058-1,0,Q5058-P5058+1),0),0),6)</f>
        <v>#N/A</v>
      </c>
      <c r="S5058" s="36" t="e">
        <f ca="1">VLOOKUP(R5058,Lists!B:D,3,FALSE)</f>
        <v>#N/A</v>
      </c>
      <c r="T5058" s="36" t="str">
        <f>IF(F5058&lt;&gt;"",MATCH(R5058,'Maximum minutes'!B:B,0),"")</f>
        <v/>
      </c>
      <c r="U5058" s="36">
        <f ca="1">IF(F5058&lt;&gt;"",COUNTA(OFFSET('Maximum minutes'!$C$1,'Annexe A1 Cours'!T5058,0,1,50)),0)</f>
        <v>0</v>
      </c>
      <c r="V5058" s="37">
        <f ca="1">IFERROR(OFFSET('Maximum minutes'!$C$1,T5058+1,-1+MATCH(G5058,OFFSET('Maximum minutes'!$C$1,T5058-1,0,1,50),0)),0)</f>
        <v>0</v>
      </c>
      <c r="W5058" s="38">
        <f t="shared" ca="1" si="156"/>
        <v>0</v>
      </c>
    </row>
    <row r="5059" spans="1:23" s="36" customFormat="1" ht="18.75">
      <c r="A5059" s="34"/>
      <c r="B5059" s="39"/>
      <c r="C5059" s="39"/>
      <c r="D5059" s="35"/>
      <c r="E5059" s="40"/>
      <c r="F5059" s="39"/>
      <c r="G5059" s="39"/>
      <c r="H5059" s="39"/>
      <c r="I5059" s="34"/>
      <c r="J5059" s="34"/>
      <c r="K5059" s="34"/>
      <c r="L5059" s="34"/>
      <c r="M5059" s="43" t="str">
        <f ca="1">IFERROR(OFFSET('Maximum minutes'!$C$1,T5059,MATCH(IF(G5059&lt;&gt;"",G5059,F5059),OFFSET('Maximum minutes'!$C$1,T5059-1,0,1,U5059+1),0)-1)*IF(OR(ISNUMBER(J5059),J5059="sans examen"),1,0)*IF(W5059&lt;MinDate,1,0),"")</f>
        <v/>
      </c>
      <c r="N5059" s="36">
        <f t="shared" ca="1" si="157"/>
        <v>0</v>
      </c>
      <c r="O5059" s="36" t="e">
        <f ca="1">LEFT(OFFSET(Lists!$Q$2,MATCH(E5059,Lists!$R$3:$R$19,0),0),4)</f>
        <v>#N/A</v>
      </c>
      <c r="P5059" s="36" t="e">
        <f ca="1">MATCH(O5059,Lists!$S$2:$S$640,1)</f>
        <v>#N/A</v>
      </c>
      <c r="Q5059" s="36" t="e">
        <f ca="1">MATCH(LEFT(OFFSET(Lists!$Q$2,MATCH(E5059,Lists!$R$3:$R$19,0)+1,0),4),Lists!$S$3:$S$640,1)</f>
        <v>#N/A</v>
      </c>
      <c r="R5059" s="36" t="e">
        <f ca="1">LEFT(OFFSET(Lists!$S$2,P5059-1+MATCH(F5059,OFFSET(Lists!$T$3,P5059-1,0,Q5059-P5059+1),0),0),6)</f>
        <v>#N/A</v>
      </c>
      <c r="S5059" s="36" t="e">
        <f ca="1">VLOOKUP(R5059,Lists!B:D,3,FALSE)</f>
        <v>#N/A</v>
      </c>
      <c r="T5059" s="36" t="str">
        <f>IF(F5059&lt;&gt;"",MATCH(R5059,'Maximum minutes'!B:B,0),"")</f>
        <v/>
      </c>
      <c r="U5059" s="36">
        <f ca="1">IF(F5059&lt;&gt;"",COUNTA(OFFSET('Maximum minutes'!$C$1,'Annexe A1 Cours'!T5059,0,1,50)),0)</f>
        <v>0</v>
      </c>
      <c r="V5059" s="37">
        <f ca="1">IFERROR(OFFSET('Maximum minutes'!$C$1,T5059+1,-1+MATCH(G5059,OFFSET('Maximum minutes'!$C$1,T5059-1,0,1,50),0)),0)</f>
        <v>0</v>
      </c>
      <c r="W5059" s="38">
        <f t="shared" ca="1" si="156"/>
        <v>0</v>
      </c>
    </row>
    <row r="5060" spans="1:23" s="36" customFormat="1" ht="18.75">
      <c r="A5060" s="34"/>
      <c r="B5060" s="39"/>
      <c r="C5060" s="39"/>
      <c r="D5060" s="35"/>
      <c r="E5060" s="40"/>
      <c r="F5060" s="39"/>
      <c r="G5060" s="39"/>
      <c r="H5060" s="39"/>
      <c r="I5060" s="34"/>
      <c r="J5060" s="34"/>
      <c r="K5060" s="34"/>
      <c r="L5060" s="34"/>
      <c r="M5060" s="43" t="str">
        <f ca="1">IFERROR(OFFSET('Maximum minutes'!$C$1,T5060,MATCH(IF(G5060&lt;&gt;"",G5060,F5060),OFFSET('Maximum minutes'!$C$1,T5060-1,0,1,U5060+1),0)-1)*IF(OR(ISNUMBER(J5060),J5060="sans examen"),1,0)*IF(W5060&lt;MinDate,1,0),"")</f>
        <v/>
      </c>
      <c r="N5060" s="36">
        <f t="shared" ca="1" si="157"/>
        <v>0</v>
      </c>
      <c r="O5060" s="36" t="e">
        <f ca="1">LEFT(OFFSET(Lists!$Q$2,MATCH(E5060,Lists!$R$3:$R$19,0),0),4)</f>
        <v>#N/A</v>
      </c>
      <c r="P5060" s="36" t="e">
        <f ca="1">MATCH(O5060,Lists!$S$2:$S$640,1)</f>
        <v>#N/A</v>
      </c>
      <c r="Q5060" s="36" t="e">
        <f ca="1">MATCH(LEFT(OFFSET(Lists!$Q$2,MATCH(E5060,Lists!$R$3:$R$19,0)+1,0),4),Lists!$S$3:$S$640,1)</f>
        <v>#N/A</v>
      </c>
      <c r="R5060" s="36" t="e">
        <f ca="1">LEFT(OFFSET(Lists!$S$2,P5060-1+MATCH(F5060,OFFSET(Lists!$T$3,P5060-1,0,Q5060-P5060+1),0),0),6)</f>
        <v>#N/A</v>
      </c>
      <c r="S5060" s="36" t="e">
        <f ca="1">VLOOKUP(R5060,Lists!B:D,3,FALSE)</f>
        <v>#N/A</v>
      </c>
      <c r="T5060" s="36" t="str">
        <f>IF(F5060&lt;&gt;"",MATCH(R5060,'Maximum minutes'!B:B,0),"")</f>
        <v/>
      </c>
      <c r="U5060" s="36">
        <f ca="1">IF(F5060&lt;&gt;"",COUNTA(OFFSET('Maximum minutes'!$C$1,'Annexe A1 Cours'!T5060,0,1,50)),0)</f>
        <v>0</v>
      </c>
      <c r="V5060" s="37">
        <f ca="1">IFERROR(OFFSET('Maximum minutes'!$C$1,T5060+1,-1+MATCH(G5060,OFFSET('Maximum minutes'!$C$1,T5060-1,0,1,50),0)),0)</f>
        <v>0</v>
      </c>
      <c r="W5060" s="38">
        <f t="shared" ca="1" si="156"/>
        <v>0</v>
      </c>
    </row>
    <row r="5061" spans="1:23" s="36" customFormat="1" ht="18.75">
      <c r="A5061" s="34"/>
      <c r="B5061" s="39"/>
      <c r="C5061" s="39"/>
      <c r="D5061" s="35"/>
      <c r="E5061" s="40"/>
      <c r="F5061" s="39"/>
      <c r="G5061" s="39"/>
      <c r="H5061" s="39"/>
      <c r="I5061" s="34"/>
      <c r="J5061" s="34"/>
      <c r="K5061" s="34"/>
      <c r="L5061" s="34"/>
      <c r="M5061" s="43" t="str">
        <f ca="1">IFERROR(OFFSET('Maximum minutes'!$C$1,T5061,MATCH(IF(G5061&lt;&gt;"",G5061,F5061),OFFSET('Maximum minutes'!$C$1,T5061-1,0,1,U5061+1),0)-1)*IF(OR(ISNUMBER(J5061),J5061="sans examen"),1,0)*IF(W5061&lt;MinDate,1,0),"")</f>
        <v/>
      </c>
      <c r="N5061" s="36">
        <f t="shared" ca="1" si="157"/>
        <v>0</v>
      </c>
      <c r="O5061" s="36" t="e">
        <f ca="1">LEFT(OFFSET(Lists!$Q$2,MATCH(E5061,Lists!$R$3:$R$19,0),0),4)</f>
        <v>#N/A</v>
      </c>
      <c r="P5061" s="36" t="e">
        <f ca="1">MATCH(O5061,Lists!$S$2:$S$640,1)</f>
        <v>#N/A</v>
      </c>
      <c r="Q5061" s="36" t="e">
        <f ca="1">MATCH(LEFT(OFFSET(Lists!$Q$2,MATCH(E5061,Lists!$R$3:$R$19,0)+1,0),4),Lists!$S$3:$S$640,1)</f>
        <v>#N/A</v>
      </c>
      <c r="R5061" s="36" t="e">
        <f ca="1">LEFT(OFFSET(Lists!$S$2,P5061-1+MATCH(F5061,OFFSET(Lists!$T$3,P5061-1,0,Q5061-P5061+1),0),0),6)</f>
        <v>#N/A</v>
      </c>
      <c r="S5061" s="36" t="e">
        <f ca="1">VLOOKUP(R5061,Lists!B:D,3,FALSE)</f>
        <v>#N/A</v>
      </c>
      <c r="T5061" s="36" t="str">
        <f>IF(F5061&lt;&gt;"",MATCH(R5061,'Maximum minutes'!B:B,0),"")</f>
        <v/>
      </c>
      <c r="U5061" s="36">
        <f ca="1">IF(F5061&lt;&gt;"",COUNTA(OFFSET('Maximum minutes'!$C$1,'Annexe A1 Cours'!T5061,0,1,50)),0)</f>
        <v>0</v>
      </c>
      <c r="V5061" s="37">
        <f ca="1">IFERROR(OFFSET('Maximum minutes'!$C$1,T5061+1,-1+MATCH(G5061,OFFSET('Maximum minutes'!$C$1,T5061-1,0,1,50),0)),0)</f>
        <v>0</v>
      </c>
      <c r="W5061" s="38">
        <f t="shared" ca="1" si="156"/>
        <v>0</v>
      </c>
    </row>
    <row r="5062" spans="1:23" s="36" customFormat="1" ht="18.75">
      <c r="A5062" s="34"/>
      <c r="B5062" s="39"/>
      <c r="C5062" s="39"/>
      <c r="D5062" s="35"/>
      <c r="E5062" s="40"/>
      <c r="F5062" s="39"/>
      <c r="G5062" s="39"/>
      <c r="H5062" s="39"/>
      <c r="I5062" s="34"/>
      <c r="J5062" s="34"/>
      <c r="K5062" s="34"/>
      <c r="L5062" s="34"/>
      <c r="M5062" s="43" t="str">
        <f ca="1">IFERROR(OFFSET('Maximum minutes'!$C$1,T5062,MATCH(IF(G5062&lt;&gt;"",G5062,F5062),OFFSET('Maximum minutes'!$C$1,T5062-1,0,1,U5062+1),0)-1)*IF(OR(ISNUMBER(J5062),J5062="sans examen"),1,0)*IF(W5062&lt;MinDate,1,0),"")</f>
        <v/>
      </c>
      <c r="N5062" s="36">
        <f t="shared" ca="1" si="157"/>
        <v>0</v>
      </c>
      <c r="O5062" s="36" t="e">
        <f ca="1">LEFT(OFFSET(Lists!$Q$2,MATCH(E5062,Lists!$R$3:$R$19,0),0),4)</f>
        <v>#N/A</v>
      </c>
      <c r="P5062" s="36" t="e">
        <f ca="1">MATCH(O5062,Lists!$S$2:$S$640,1)</f>
        <v>#N/A</v>
      </c>
      <c r="Q5062" s="36" t="e">
        <f ca="1">MATCH(LEFT(OFFSET(Lists!$Q$2,MATCH(E5062,Lists!$R$3:$R$19,0)+1,0),4),Lists!$S$3:$S$640,1)</f>
        <v>#N/A</v>
      </c>
      <c r="R5062" s="36" t="e">
        <f ca="1">LEFT(OFFSET(Lists!$S$2,P5062-1+MATCH(F5062,OFFSET(Lists!$T$3,P5062-1,0,Q5062-P5062+1),0),0),6)</f>
        <v>#N/A</v>
      </c>
      <c r="S5062" s="36" t="e">
        <f ca="1">VLOOKUP(R5062,Lists!B:D,3,FALSE)</f>
        <v>#N/A</v>
      </c>
      <c r="T5062" s="36" t="str">
        <f>IF(F5062&lt;&gt;"",MATCH(R5062,'Maximum minutes'!B:B,0),"")</f>
        <v/>
      </c>
      <c r="U5062" s="36">
        <f ca="1">IF(F5062&lt;&gt;"",COUNTA(OFFSET('Maximum minutes'!$C$1,'Annexe A1 Cours'!T5062,0,1,50)),0)</f>
        <v>0</v>
      </c>
      <c r="V5062" s="37">
        <f ca="1">IFERROR(OFFSET('Maximum minutes'!$C$1,T5062+1,-1+MATCH(G5062,OFFSET('Maximum minutes'!$C$1,T5062-1,0,1,50),0)),0)</f>
        <v>0</v>
      </c>
      <c r="W5062" s="38">
        <f t="shared" ca="1" si="156"/>
        <v>0</v>
      </c>
    </row>
    <row r="5063" spans="1:23" s="36" customFormat="1" ht="18.75">
      <c r="A5063" s="34"/>
      <c r="B5063" s="39"/>
      <c r="C5063" s="39"/>
      <c r="D5063" s="35"/>
      <c r="E5063" s="40"/>
      <c r="F5063" s="39"/>
      <c r="G5063" s="39"/>
      <c r="H5063" s="39"/>
      <c r="I5063" s="34"/>
      <c r="J5063" s="34"/>
      <c r="K5063" s="34"/>
      <c r="L5063" s="34"/>
      <c r="M5063" s="43" t="str">
        <f ca="1">IFERROR(OFFSET('Maximum minutes'!$C$1,T5063,MATCH(IF(G5063&lt;&gt;"",G5063,F5063),OFFSET('Maximum minutes'!$C$1,T5063-1,0,1,U5063+1),0)-1)*IF(OR(ISNUMBER(J5063),J5063="sans examen"),1,0)*IF(W5063&lt;MinDate,1,0),"")</f>
        <v/>
      </c>
      <c r="N5063" s="36">
        <f t="shared" ca="1" si="157"/>
        <v>0</v>
      </c>
      <c r="O5063" s="36" t="e">
        <f ca="1">LEFT(OFFSET(Lists!$Q$2,MATCH(E5063,Lists!$R$3:$R$19,0),0),4)</f>
        <v>#N/A</v>
      </c>
      <c r="P5063" s="36" t="e">
        <f ca="1">MATCH(O5063,Lists!$S$2:$S$640,1)</f>
        <v>#N/A</v>
      </c>
      <c r="Q5063" s="36" t="e">
        <f ca="1">MATCH(LEFT(OFFSET(Lists!$Q$2,MATCH(E5063,Lists!$R$3:$R$19,0)+1,0),4),Lists!$S$3:$S$640,1)</f>
        <v>#N/A</v>
      </c>
      <c r="R5063" s="36" t="e">
        <f ca="1">LEFT(OFFSET(Lists!$S$2,P5063-1+MATCH(F5063,OFFSET(Lists!$T$3,P5063-1,0,Q5063-P5063+1),0),0),6)</f>
        <v>#N/A</v>
      </c>
      <c r="S5063" s="36" t="e">
        <f ca="1">VLOOKUP(R5063,Lists!B:D,3,FALSE)</f>
        <v>#N/A</v>
      </c>
      <c r="T5063" s="36" t="str">
        <f>IF(F5063&lt;&gt;"",MATCH(R5063,'Maximum minutes'!B:B,0),"")</f>
        <v/>
      </c>
      <c r="U5063" s="36">
        <f ca="1">IF(F5063&lt;&gt;"",COUNTA(OFFSET('Maximum minutes'!$C$1,'Annexe A1 Cours'!T5063,0,1,50)),0)</f>
        <v>0</v>
      </c>
      <c r="V5063" s="37">
        <f ca="1">IFERROR(OFFSET('Maximum minutes'!$C$1,T5063+1,-1+MATCH(G5063,OFFSET('Maximum minutes'!$C$1,T5063-1,0,1,50),0)),0)</f>
        <v>0</v>
      </c>
      <c r="W5063" s="38">
        <f t="shared" ref="W5063:W5126" ca="1" si="158">IFERROR(DATE(YEAR(D5063)+V5063,MONTH(D5063),DAY(D5063)),"")</f>
        <v>0</v>
      </c>
    </row>
    <row r="5064" spans="1:23" s="36" customFormat="1" ht="18.75">
      <c r="A5064" s="34"/>
      <c r="B5064" s="39"/>
      <c r="C5064" s="39"/>
      <c r="D5064" s="35"/>
      <c r="E5064" s="40"/>
      <c r="F5064" s="39"/>
      <c r="G5064" s="39"/>
      <c r="H5064" s="39"/>
      <c r="I5064" s="34"/>
      <c r="J5064" s="34"/>
      <c r="K5064" s="34"/>
      <c r="L5064" s="34"/>
      <c r="M5064" s="43" t="str">
        <f ca="1">IFERROR(OFFSET('Maximum minutes'!$C$1,T5064,MATCH(IF(G5064&lt;&gt;"",G5064,F5064),OFFSET('Maximum minutes'!$C$1,T5064-1,0,1,U5064+1),0)-1)*IF(OR(ISNUMBER(J5064),J5064="sans examen"),1,0)*IF(W5064&lt;MinDate,1,0),"")</f>
        <v/>
      </c>
      <c r="N5064" s="36">
        <f t="shared" ref="N5064:N5127" ca="1" si="159">IF(K5064&gt;0,MIN(K5064,M5064),0)*IF(M5064="",0,1)</f>
        <v>0</v>
      </c>
      <c r="O5064" s="36" t="e">
        <f ca="1">LEFT(OFFSET(Lists!$Q$2,MATCH(E5064,Lists!$R$3:$R$19,0),0),4)</f>
        <v>#N/A</v>
      </c>
      <c r="P5064" s="36" t="e">
        <f ca="1">MATCH(O5064,Lists!$S$2:$S$640,1)</f>
        <v>#N/A</v>
      </c>
      <c r="Q5064" s="36" t="e">
        <f ca="1">MATCH(LEFT(OFFSET(Lists!$Q$2,MATCH(E5064,Lists!$R$3:$R$19,0)+1,0),4),Lists!$S$3:$S$640,1)</f>
        <v>#N/A</v>
      </c>
      <c r="R5064" s="36" t="e">
        <f ca="1">LEFT(OFFSET(Lists!$S$2,P5064-1+MATCH(F5064,OFFSET(Lists!$T$3,P5064-1,0,Q5064-P5064+1),0),0),6)</f>
        <v>#N/A</v>
      </c>
      <c r="S5064" s="36" t="e">
        <f ca="1">VLOOKUP(R5064,Lists!B:D,3,FALSE)</f>
        <v>#N/A</v>
      </c>
      <c r="T5064" s="36" t="str">
        <f>IF(F5064&lt;&gt;"",MATCH(R5064,'Maximum minutes'!B:B,0),"")</f>
        <v/>
      </c>
      <c r="U5064" s="36">
        <f ca="1">IF(F5064&lt;&gt;"",COUNTA(OFFSET('Maximum minutes'!$C$1,'Annexe A1 Cours'!T5064,0,1,50)),0)</f>
        <v>0</v>
      </c>
      <c r="V5064" s="37">
        <f ca="1">IFERROR(OFFSET('Maximum minutes'!$C$1,T5064+1,-1+MATCH(G5064,OFFSET('Maximum minutes'!$C$1,T5064-1,0,1,50),0)),0)</f>
        <v>0</v>
      </c>
      <c r="W5064" s="38">
        <f t="shared" ca="1" si="158"/>
        <v>0</v>
      </c>
    </row>
    <row r="5065" spans="1:23" s="36" customFormat="1" ht="18.75">
      <c r="A5065" s="34"/>
      <c r="B5065" s="39"/>
      <c r="C5065" s="39"/>
      <c r="D5065" s="35"/>
      <c r="E5065" s="40"/>
      <c r="F5065" s="39"/>
      <c r="G5065" s="39"/>
      <c r="H5065" s="39"/>
      <c r="I5065" s="34"/>
      <c r="J5065" s="34"/>
      <c r="K5065" s="34"/>
      <c r="L5065" s="34"/>
      <c r="M5065" s="43" t="str">
        <f ca="1">IFERROR(OFFSET('Maximum minutes'!$C$1,T5065,MATCH(IF(G5065&lt;&gt;"",G5065,F5065),OFFSET('Maximum minutes'!$C$1,T5065-1,0,1,U5065+1),0)-1)*IF(OR(ISNUMBER(J5065),J5065="sans examen"),1,0)*IF(W5065&lt;MinDate,1,0),"")</f>
        <v/>
      </c>
      <c r="N5065" s="36">
        <f t="shared" ca="1" si="159"/>
        <v>0</v>
      </c>
      <c r="O5065" s="36" t="e">
        <f ca="1">LEFT(OFFSET(Lists!$Q$2,MATCH(E5065,Lists!$R$3:$R$19,0),0),4)</f>
        <v>#N/A</v>
      </c>
      <c r="P5065" s="36" t="e">
        <f ca="1">MATCH(O5065,Lists!$S$2:$S$640,1)</f>
        <v>#N/A</v>
      </c>
      <c r="Q5065" s="36" t="e">
        <f ca="1">MATCH(LEFT(OFFSET(Lists!$Q$2,MATCH(E5065,Lists!$R$3:$R$19,0)+1,0),4),Lists!$S$3:$S$640,1)</f>
        <v>#N/A</v>
      </c>
      <c r="R5065" s="36" t="e">
        <f ca="1">LEFT(OFFSET(Lists!$S$2,P5065-1+MATCH(F5065,OFFSET(Lists!$T$3,P5065-1,0,Q5065-P5065+1),0),0),6)</f>
        <v>#N/A</v>
      </c>
      <c r="S5065" s="36" t="e">
        <f ca="1">VLOOKUP(R5065,Lists!B:D,3,FALSE)</f>
        <v>#N/A</v>
      </c>
      <c r="T5065" s="36" t="str">
        <f>IF(F5065&lt;&gt;"",MATCH(R5065,'Maximum minutes'!B:B,0),"")</f>
        <v/>
      </c>
      <c r="U5065" s="36">
        <f ca="1">IF(F5065&lt;&gt;"",COUNTA(OFFSET('Maximum minutes'!$C$1,'Annexe A1 Cours'!T5065,0,1,50)),0)</f>
        <v>0</v>
      </c>
      <c r="V5065" s="37">
        <f ca="1">IFERROR(OFFSET('Maximum minutes'!$C$1,T5065+1,-1+MATCH(G5065,OFFSET('Maximum minutes'!$C$1,T5065-1,0,1,50),0)),0)</f>
        <v>0</v>
      </c>
      <c r="W5065" s="38">
        <f t="shared" ca="1" si="158"/>
        <v>0</v>
      </c>
    </row>
    <row r="5066" spans="1:23" s="36" customFormat="1" ht="18.75">
      <c r="A5066" s="34"/>
      <c r="B5066" s="39"/>
      <c r="C5066" s="39"/>
      <c r="D5066" s="35"/>
      <c r="E5066" s="40"/>
      <c r="F5066" s="39"/>
      <c r="G5066" s="39"/>
      <c r="H5066" s="39"/>
      <c r="I5066" s="34"/>
      <c r="J5066" s="34"/>
      <c r="K5066" s="34"/>
      <c r="L5066" s="34"/>
      <c r="M5066" s="43" t="str">
        <f ca="1">IFERROR(OFFSET('Maximum minutes'!$C$1,T5066,MATCH(IF(G5066&lt;&gt;"",G5066,F5066),OFFSET('Maximum minutes'!$C$1,T5066-1,0,1,U5066+1),0)-1)*IF(OR(ISNUMBER(J5066),J5066="sans examen"),1,0)*IF(W5066&lt;MinDate,1,0),"")</f>
        <v/>
      </c>
      <c r="N5066" s="36">
        <f t="shared" ca="1" si="159"/>
        <v>0</v>
      </c>
      <c r="O5066" s="36" t="e">
        <f ca="1">LEFT(OFFSET(Lists!$Q$2,MATCH(E5066,Lists!$R$3:$R$19,0),0),4)</f>
        <v>#N/A</v>
      </c>
      <c r="P5066" s="36" t="e">
        <f ca="1">MATCH(O5066,Lists!$S$2:$S$640,1)</f>
        <v>#N/A</v>
      </c>
      <c r="Q5066" s="36" t="e">
        <f ca="1">MATCH(LEFT(OFFSET(Lists!$Q$2,MATCH(E5066,Lists!$R$3:$R$19,0)+1,0),4),Lists!$S$3:$S$640,1)</f>
        <v>#N/A</v>
      </c>
      <c r="R5066" s="36" t="e">
        <f ca="1">LEFT(OFFSET(Lists!$S$2,P5066-1+MATCH(F5066,OFFSET(Lists!$T$3,P5066-1,0,Q5066-P5066+1),0),0),6)</f>
        <v>#N/A</v>
      </c>
      <c r="S5066" s="36" t="e">
        <f ca="1">VLOOKUP(R5066,Lists!B:D,3,FALSE)</f>
        <v>#N/A</v>
      </c>
      <c r="T5066" s="36" t="str">
        <f>IF(F5066&lt;&gt;"",MATCH(R5066,'Maximum minutes'!B:B,0),"")</f>
        <v/>
      </c>
      <c r="U5066" s="36">
        <f ca="1">IF(F5066&lt;&gt;"",COUNTA(OFFSET('Maximum minutes'!$C$1,'Annexe A1 Cours'!T5066,0,1,50)),0)</f>
        <v>0</v>
      </c>
      <c r="V5066" s="37">
        <f ca="1">IFERROR(OFFSET('Maximum minutes'!$C$1,T5066+1,-1+MATCH(G5066,OFFSET('Maximum minutes'!$C$1,T5066-1,0,1,50),0)),0)</f>
        <v>0</v>
      </c>
      <c r="W5066" s="38">
        <f t="shared" ca="1" si="158"/>
        <v>0</v>
      </c>
    </row>
    <row r="5067" spans="1:23" s="36" customFormat="1" ht="18.75">
      <c r="A5067" s="34"/>
      <c r="B5067" s="39"/>
      <c r="C5067" s="39"/>
      <c r="D5067" s="35"/>
      <c r="E5067" s="40"/>
      <c r="F5067" s="39"/>
      <c r="G5067" s="39"/>
      <c r="H5067" s="39"/>
      <c r="I5067" s="34"/>
      <c r="J5067" s="34"/>
      <c r="K5067" s="34"/>
      <c r="L5067" s="34"/>
      <c r="M5067" s="43" t="str">
        <f ca="1">IFERROR(OFFSET('Maximum minutes'!$C$1,T5067,MATCH(IF(G5067&lt;&gt;"",G5067,F5067),OFFSET('Maximum minutes'!$C$1,T5067-1,0,1,U5067+1),0)-1)*IF(OR(ISNUMBER(J5067),J5067="sans examen"),1,0)*IF(W5067&lt;MinDate,1,0),"")</f>
        <v/>
      </c>
      <c r="N5067" s="36">
        <f t="shared" ca="1" si="159"/>
        <v>0</v>
      </c>
      <c r="O5067" s="36" t="e">
        <f ca="1">LEFT(OFFSET(Lists!$Q$2,MATCH(E5067,Lists!$R$3:$R$19,0),0),4)</f>
        <v>#N/A</v>
      </c>
      <c r="P5067" s="36" t="e">
        <f ca="1">MATCH(O5067,Lists!$S$2:$S$640,1)</f>
        <v>#N/A</v>
      </c>
      <c r="Q5067" s="36" t="e">
        <f ca="1">MATCH(LEFT(OFFSET(Lists!$Q$2,MATCH(E5067,Lists!$R$3:$R$19,0)+1,0),4),Lists!$S$3:$S$640,1)</f>
        <v>#N/A</v>
      </c>
      <c r="R5067" s="36" t="e">
        <f ca="1">LEFT(OFFSET(Lists!$S$2,P5067-1+MATCH(F5067,OFFSET(Lists!$T$3,P5067-1,0,Q5067-P5067+1),0),0),6)</f>
        <v>#N/A</v>
      </c>
      <c r="S5067" s="36" t="e">
        <f ca="1">VLOOKUP(R5067,Lists!B:D,3,FALSE)</f>
        <v>#N/A</v>
      </c>
      <c r="T5067" s="36" t="str">
        <f>IF(F5067&lt;&gt;"",MATCH(R5067,'Maximum minutes'!B:B,0),"")</f>
        <v/>
      </c>
      <c r="U5067" s="36">
        <f ca="1">IF(F5067&lt;&gt;"",COUNTA(OFFSET('Maximum minutes'!$C$1,'Annexe A1 Cours'!T5067,0,1,50)),0)</f>
        <v>0</v>
      </c>
      <c r="V5067" s="37">
        <f ca="1">IFERROR(OFFSET('Maximum minutes'!$C$1,T5067+1,-1+MATCH(G5067,OFFSET('Maximum minutes'!$C$1,T5067-1,0,1,50),0)),0)</f>
        <v>0</v>
      </c>
      <c r="W5067" s="38">
        <f t="shared" ca="1" si="158"/>
        <v>0</v>
      </c>
    </row>
    <row r="5068" spans="1:23" s="36" customFormat="1" ht="18.75">
      <c r="A5068" s="34"/>
      <c r="B5068" s="39"/>
      <c r="C5068" s="39"/>
      <c r="D5068" s="35"/>
      <c r="E5068" s="40"/>
      <c r="F5068" s="39"/>
      <c r="G5068" s="39"/>
      <c r="H5068" s="39"/>
      <c r="I5068" s="34"/>
      <c r="J5068" s="34"/>
      <c r="K5068" s="34"/>
      <c r="L5068" s="34"/>
      <c r="M5068" s="43" t="str">
        <f ca="1">IFERROR(OFFSET('Maximum minutes'!$C$1,T5068,MATCH(IF(G5068&lt;&gt;"",G5068,F5068),OFFSET('Maximum minutes'!$C$1,T5068-1,0,1,U5068+1),0)-1)*IF(OR(ISNUMBER(J5068),J5068="sans examen"),1,0)*IF(W5068&lt;MinDate,1,0),"")</f>
        <v/>
      </c>
      <c r="N5068" s="36">
        <f t="shared" ca="1" si="159"/>
        <v>0</v>
      </c>
      <c r="O5068" s="36" t="e">
        <f ca="1">LEFT(OFFSET(Lists!$Q$2,MATCH(E5068,Lists!$R$3:$R$19,0),0),4)</f>
        <v>#N/A</v>
      </c>
      <c r="P5068" s="36" t="e">
        <f ca="1">MATCH(O5068,Lists!$S$2:$S$640,1)</f>
        <v>#N/A</v>
      </c>
      <c r="Q5068" s="36" t="e">
        <f ca="1">MATCH(LEFT(OFFSET(Lists!$Q$2,MATCH(E5068,Lists!$R$3:$R$19,0)+1,0),4),Lists!$S$3:$S$640,1)</f>
        <v>#N/A</v>
      </c>
      <c r="R5068" s="36" t="e">
        <f ca="1">LEFT(OFFSET(Lists!$S$2,P5068-1+MATCH(F5068,OFFSET(Lists!$T$3,P5068-1,0,Q5068-P5068+1),0),0),6)</f>
        <v>#N/A</v>
      </c>
      <c r="S5068" s="36" t="e">
        <f ca="1">VLOOKUP(R5068,Lists!B:D,3,FALSE)</f>
        <v>#N/A</v>
      </c>
      <c r="T5068" s="36" t="str">
        <f>IF(F5068&lt;&gt;"",MATCH(R5068,'Maximum minutes'!B:B,0),"")</f>
        <v/>
      </c>
      <c r="U5068" s="36">
        <f ca="1">IF(F5068&lt;&gt;"",COUNTA(OFFSET('Maximum minutes'!$C$1,'Annexe A1 Cours'!T5068,0,1,50)),0)</f>
        <v>0</v>
      </c>
      <c r="V5068" s="37">
        <f ca="1">IFERROR(OFFSET('Maximum minutes'!$C$1,T5068+1,-1+MATCH(G5068,OFFSET('Maximum minutes'!$C$1,T5068-1,0,1,50),0)),0)</f>
        <v>0</v>
      </c>
      <c r="W5068" s="38">
        <f t="shared" ca="1" si="158"/>
        <v>0</v>
      </c>
    </row>
    <row r="5069" spans="1:23" s="36" customFormat="1" ht="18.75">
      <c r="A5069" s="34"/>
      <c r="B5069" s="39"/>
      <c r="C5069" s="39"/>
      <c r="D5069" s="35"/>
      <c r="E5069" s="40"/>
      <c r="F5069" s="39"/>
      <c r="G5069" s="39"/>
      <c r="H5069" s="39"/>
      <c r="I5069" s="34"/>
      <c r="J5069" s="34"/>
      <c r="K5069" s="34"/>
      <c r="L5069" s="34"/>
      <c r="M5069" s="43" t="str">
        <f ca="1">IFERROR(OFFSET('Maximum minutes'!$C$1,T5069,MATCH(IF(G5069&lt;&gt;"",G5069,F5069),OFFSET('Maximum minutes'!$C$1,T5069-1,0,1,U5069+1),0)-1)*IF(OR(ISNUMBER(J5069),J5069="sans examen"),1,0)*IF(W5069&lt;MinDate,1,0),"")</f>
        <v/>
      </c>
      <c r="N5069" s="36">
        <f t="shared" ca="1" si="159"/>
        <v>0</v>
      </c>
      <c r="O5069" s="36" t="e">
        <f ca="1">LEFT(OFFSET(Lists!$Q$2,MATCH(E5069,Lists!$R$3:$R$19,0),0),4)</f>
        <v>#N/A</v>
      </c>
      <c r="P5069" s="36" t="e">
        <f ca="1">MATCH(O5069,Lists!$S$2:$S$640,1)</f>
        <v>#N/A</v>
      </c>
      <c r="Q5069" s="36" t="e">
        <f ca="1">MATCH(LEFT(OFFSET(Lists!$Q$2,MATCH(E5069,Lists!$R$3:$R$19,0)+1,0),4),Lists!$S$3:$S$640,1)</f>
        <v>#N/A</v>
      </c>
      <c r="R5069" s="36" t="e">
        <f ca="1">LEFT(OFFSET(Lists!$S$2,P5069-1+MATCH(F5069,OFFSET(Lists!$T$3,P5069-1,0,Q5069-P5069+1),0),0),6)</f>
        <v>#N/A</v>
      </c>
      <c r="S5069" s="36" t="e">
        <f ca="1">VLOOKUP(R5069,Lists!B:D,3,FALSE)</f>
        <v>#N/A</v>
      </c>
      <c r="T5069" s="36" t="str">
        <f>IF(F5069&lt;&gt;"",MATCH(R5069,'Maximum minutes'!B:B,0),"")</f>
        <v/>
      </c>
      <c r="U5069" s="36">
        <f ca="1">IF(F5069&lt;&gt;"",COUNTA(OFFSET('Maximum minutes'!$C$1,'Annexe A1 Cours'!T5069,0,1,50)),0)</f>
        <v>0</v>
      </c>
      <c r="V5069" s="37">
        <f ca="1">IFERROR(OFFSET('Maximum minutes'!$C$1,T5069+1,-1+MATCH(G5069,OFFSET('Maximum minutes'!$C$1,T5069-1,0,1,50),0)),0)</f>
        <v>0</v>
      </c>
      <c r="W5069" s="38">
        <f t="shared" ca="1" si="158"/>
        <v>0</v>
      </c>
    </row>
    <row r="5070" spans="1:23" s="36" customFormat="1" ht="18.75">
      <c r="A5070" s="34"/>
      <c r="B5070" s="39"/>
      <c r="C5070" s="39"/>
      <c r="D5070" s="35"/>
      <c r="E5070" s="40"/>
      <c r="F5070" s="39"/>
      <c r="G5070" s="39"/>
      <c r="H5070" s="39"/>
      <c r="I5070" s="34"/>
      <c r="J5070" s="34"/>
      <c r="K5070" s="34"/>
      <c r="L5070" s="34"/>
      <c r="M5070" s="43" t="str">
        <f ca="1">IFERROR(OFFSET('Maximum minutes'!$C$1,T5070,MATCH(IF(G5070&lt;&gt;"",G5070,F5070),OFFSET('Maximum minutes'!$C$1,T5070-1,0,1,U5070+1),0)-1)*IF(OR(ISNUMBER(J5070),J5070="sans examen"),1,0)*IF(W5070&lt;MinDate,1,0),"")</f>
        <v/>
      </c>
      <c r="N5070" s="36">
        <f t="shared" ca="1" si="159"/>
        <v>0</v>
      </c>
      <c r="O5070" s="36" t="e">
        <f ca="1">LEFT(OFFSET(Lists!$Q$2,MATCH(E5070,Lists!$R$3:$R$19,0),0),4)</f>
        <v>#N/A</v>
      </c>
      <c r="P5070" s="36" t="e">
        <f ca="1">MATCH(O5070,Lists!$S$2:$S$640,1)</f>
        <v>#N/A</v>
      </c>
      <c r="Q5070" s="36" t="e">
        <f ca="1">MATCH(LEFT(OFFSET(Lists!$Q$2,MATCH(E5070,Lists!$R$3:$R$19,0)+1,0),4),Lists!$S$3:$S$640,1)</f>
        <v>#N/A</v>
      </c>
      <c r="R5070" s="36" t="e">
        <f ca="1">LEFT(OFFSET(Lists!$S$2,P5070-1+MATCH(F5070,OFFSET(Lists!$T$3,P5070-1,0,Q5070-P5070+1),0),0),6)</f>
        <v>#N/A</v>
      </c>
      <c r="S5070" s="36" t="e">
        <f ca="1">VLOOKUP(R5070,Lists!B:D,3,FALSE)</f>
        <v>#N/A</v>
      </c>
      <c r="T5070" s="36" t="str">
        <f>IF(F5070&lt;&gt;"",MATCH(R5070,'Maximum minutes'!B:B,0),"")</f>
        <v/>
      </c>
      <c r="U5070" s="36">
        <f ca="1">IF(F5070&lt;&gt;"",COUNTA(OFFSET('Maximum minutes'!$C$1,'Annexe A1 Cours'!T5070,0,1,50)),0)</f>
        <v>0</v>
      </c>
      <c r="V5070" s="37">
        <f ca="1">IFERROR(OFFSET('Maximum minutes'!$C$1,T5070+1,-1+MATCH(G5070,OFFSET('Maximum minutes'!$C$1,T5070-1,0,1,50),0)),0)</f>
        <v>0</v>
      </c>
      <c r="W5070" s="38">
        <f t="shared" ca="1" si="158"/>
        <v>0</v>
      </c>
    </row>
    <row r="5071" spans="1:23" s="36" customFormat="1" ht="18.75">
      <c r="A5071" s="34"/>
      <c r="B5071" s="39"/>
      <c r="C5071" s="39"/>
      <c r="D5071" s="35"/>
      <c r="E5071" s="40"/>
      <c r="F5071" s="39"/>
      <c r="G5071" s="39"/>
      <c r="H5071" s="39"/>
      <c r="I5071" s="34"/>
      <c r="J5071" s="34"/>
      <c r="K5071" s="34"/>
      <c r="L5071" s="34"/>
      <c r="M5071" s="43" t="str">
        <f ca="1">IFERROR(OFFSET('Maximum minutes'!$C$1,T5071,MATCH(IF(G5071&lt;&gt;"",G5071,F5071),OFFSET('Maximum minutes'!$C$1,T5071-1,0,1,U5071+1),0)-1)*IF(OR(ISNUMBER(J5071),J5071="sans examen"),1,0)*IF(W5071&lt;MinDate,1,0),"")</f>
        <v/>
      </c>
      <c r="N5071" s="36">
        <f t="shared" ca="1" si="159"/>
        <v>0</v>
      </c>
      <c r="O5071" s="36" t="e">
        <f ca="1">LEFT(OFFSET(Lists!$Q$2,MATCH(E5071,Lists!$R$3:$R$19,0),0),4)</f>
        <v>#N/A</v>
      </c>
      <c r="P5071" s="36" t="e">
        <f ca="1">MATCH(O5071,Lists!$S$2:$S$640,1)</f>
        <v>#N/A</v>
      </c>
      <c r="Q5071" s="36" t="e">
        <f ca="1">MATCH(LEFT(OFFSET(Lists!$Q$2,MATCH(E5071,Lists!$R$3:$R$19,0)+1,0),4),Lists!$S$3:$S$640,1)</f>
        <v>#N/A</v>
      </c>
      <c r="R5071" s="36" t="e">
        <f ca="1">LEFT(OFFSET(Lists!$S$2,P5071-1+MATCH(F5071,OFFSET(Lists!$T$3,P5071-1,0,Q5071-P5071+1),0),0),6)</f>
        <v>#N/A</v>
      </c>
      <c r="S5071" s="36" t="e">
        <f ca="1">VLOOKUP(R5071,Lists!B:D,3,FALSE)</f>
        <v>#N/A</v>
      </c>
      <c r="T5071" s="36" t="str">
        <f>IF(F5071&lt;&gt;"",MATCH(R5071,'Maximum minutes'!B:B,0),"")</f>
        <v/>
      </c>
      <c r="U5071" s="36">
        <f ca="1">IF(F5071&lt;&gt;"",COUNTA(OFFSET('Maximum minutes'!$C$1,'Annexe A1 Cours'!T5071,0,1,50)),0)</f>
        <v>0</v>
      </c>
      <c r="V5071" s="37">
        <f ca="1">IFERROR(OFFSET('Maximum minutes'!$C$1,T5071+1,-1+MATCH(G5071,OFFSET('Maximum minutes'!$C$1,T5071-1,0,1,50),0)),0)</f>
        <v>0</v>
      </c>
      <c r="W5071" s="38">
        <f t="shared" ca="1" si="158"/>
        <v>0</v>
      </c>
    </row>
    <row r="5072" spans="1:23" s="36" customFormat="1" ht="18.75">
      <c r="A5072" s="34"/>
      <c r="B5072" s="39"/>
      <c r="C5072" s="39"/>
      <c r="D5072" s="35"/>
      <c r="E5072" s="40"/>
      <c r="F5072" s="39"/>
      <c r="G5072" s="39"/>
      <c r="H5072" s="39"/>
      <c r="I5072" s="34"/>
      <c r="J5072" s="34"/>
      <c r="K5072" s="34"/>
      <c r="L5072" s="34"/>
      <c r="M5072" s="43" t="str">
        <f ca="1">IFERROR(OFFSET('Maximum minutes'!$C$1,T5072,MATCH(IF(G5072&lt;&gt;"",G5072,F5072),OFFSET('Maximum minutes'!$C$1,T5072-1,0,1,U5072+1),0)-1)*IF(OR(ISNUMBER(J5072),J5072="sans examen"),1,0)*IF(W5072&lt;MinDate,1,0),"")</f>
        <v/>
      </c>
      <c r="N5072" s="36">
        <f t="shared" ca="1" si="159"/>
        <v>0</v>
      </c>
      <c r="O5072" s="36" t="e">
        <f ca="1">LEFT(OFFSET(Lists!$Q$2,MATCH(E5072,Lists!$R$3:$R$19,0),0),4)</f>
        <v>#N/A</v>
      </c>
      <c r="P5072" s="36" t="e">
        <f ca="1">MATCH(O5072,Lists!$S$2:$S$640,1)</f>
        <v>#N/A</v>
      </c>
      <c r="Q5072" s="36" t="e">
        <f ca="1">MATCH(LEFT(OFFSET(Lists!$Q$2,MATCH(E5072,Lists!$R$3:$R$19,0)+1,0),4),Lists!$S$3:$S$640,1)</f>
        <v>#N/A</v>
      </c>
      <c r="R5072" s="36" t="e">
        <f ca="1">LEFT(OFFSET(Lists!$S$2,P5072-1+MATCH(F5072,OFFSET(Lists!$T$3,P5072-1,0,Q5072-P5072+1),0),0),6)</f>
        <v>#N/A</v>
      </c>
      <c r="S5072" s="36" t="e">
        <f ca="1">VLOOKUP(R5072,Lists!B:D,3,FALSE)</f>
        <v>#N/A</v>
      </c>
      <c r="T5072" s="36" t="str">
        <f>IF(F5072&lt;&gt;"",MATCH(R5072,'Maximum minutes'!B:B,0),"")</f>
        <v/>
      </c>
      <c r="U5072" s="36">
        <f ca="1">IF(F5072&lt;&gt;"",COUNTA(OFFSET('Maximum minutes'!$C$1,'Annexe A1 Cours'!T5072,0,1,50)),0)</f>
        <v>0</v>
      </c>
      <c r="V5072" s="37">
        <f ca="1">IFERROR(OFFSET('Maximum minutes'!$C$1,T5072+1,-1+MATCH(G5072,OFFSET('Maximum minutes'!$C$1,T5072-1,0,1,50),0)),0)</f>
        <v>0</v>
      </c>
      <c r="W5072" s="38">
        <f t="shared" ca="1" si="158"/>
        <v>0</v>
      </c>
    </row>
    <row r="5073" spans="1:23" s="36" customFormat="1" ht="18.75">
      <c r="A5073" s="34"/>
      <c r="B5073" s="39"/>
      <c r="C5073" s="39"/>
      <c r="D5073" s="35"/>
      <c r="E5073" s="40"/>
      <c r="F5073" s="39"/>
      <c r="G5073" s="39"/>
      <c r="H5073" s="39"/>
      <c r="I5073" s="34"/>
      <c r="J5073" s="34"/>
      <c r="K5073" s="34"/>
      <c r="L5073" s="34"/>
      <c r="M5073" s="43" t="str">
        <f ca="1">IFERROR(OFFSET('Maximum minutes'!$C$1,T5073,MATCH(IF(G5073&lt;&gt;"",G5073,F5073),OFFSET('Maximum minutes'!$C$1,T5073-1,0,1,U5073+1),0)-1)*IF(OR(ISNUMBER(J5073),J5073="sans examen"),1,0)*IF(W5073&lt;MinDate,1,0),"")</f>
        <v/>
      </c>
      <c r="N5073" s="36">
        <f t="shared" ca="1" si="159"/>
        <v>0</v>
      </c>
      <c r="O5073" s="36" t="e">
        <f ca="1">LEFT(OFFSET(Lists!$Q$2,MATCH(E5073,Lists!$R$3:$R$19,0),0),4)</f>
        <v>#N/A</v>
      </c>
      <c r="P5073" s="36" t="e">
        <f ca="1">MATCH(O5073,Lists!$S$2:$S$640,1)</f>
        <v>#N/A</v>
      </c>
      <c r="Q5073" s="36" t="e">
        <f ca="1">MATCH(LEFT(OFFSET(Lists!$Q$2,MATCH(E5073,Lists!$R$3:$R$19,0)+1,0),4),Lists!$S$3:$S$640,1)</f>
        <v>#N/A</v>
      </c>
      <c r="R5073" s="36" t="e">
        <f ca="1">LEFT(OFFSET(Lists!$S$2,P5073-1+MATCH(F5073,OFFSET(Lists!$T$3,P5073-1,0,Q5073-P5073+1),0),0),6)</f>
        <v>#N/A</v>
      </c>
      <c r="S5073" s="36" t="e">
        <f ca="1">VLOOKUP(R5073,Lists!B:D,3,FALSE)</f>
        <v>#N/A</v>
      </c>
      <c r="T5073" s="36" t="str">
        <f>IF(F5073&lt;&gt;"",MATCH(R5073,'Maximum minutes'!B:B,0),"")</f>
        <v/>
      </c>
      <c r="U5073" s="36">
        <f ca="1">IF(F5073&lt;&gt;"",COUNTA(OFFSET('Maximum minutes'!$C$1,'Annexe A1 Cours'!T5073,0,1,50)),0)</f>
        <v>0</v>
      </c>
      <c r="V5073" s="37">
        <f ca="1">IFERROR(OFFSET('Maximum minutes'!$C$1,T5073+1,-1+MATCH(G5073,OFFSET('Maximum minutes'!$C$1,T5073-1,0,1,50),0)),0)</f>
        <v>0</v>
      </c>
      <c r="W5073" s="38">
        <f t="shared" ca="1" si="158"/>
        <v>0</v>
      </c>
    </row>
    <row r="5074" spans="1:23" s="36" customFormat="1" ht="18.75">
      <c r="A5074" s="34"/>
      <c r="B5074" s="39"/>
      <c r="C5074" s="39"/>
      <c r="D5074" s="35"/>
      <c r="E5074" s="40"/>
      <c r="F5074" s="39"/>
      <c r="G5074" s="39"/>
      <c r="H5074" s="39"/>
      <c r="I5074" s="34"/>
      <c r="J5074" s="34"/>
      <c r="K5074" s="34"/>
      <c r="L5074" s="34"/>
      <c r="M5074" s="43" t="str">
        <f ca="1">IFERROR(OFFSET('Maximum minutes'!$C$1,T5074,MATCH(IF(G5074&lt;&gt;"",G5074,F5074),OFFSET('Maximum minutes'!$C$1,T5074-1,0,1,U5074+1),0)-1)*IF(OR(ISNUMBER(J5074),J5074="sans examen"),1,0)*IF(W5074&lt;MinDate,1,0),"")</f>
        <v/>
      </c>
      <c r="N5074" s="36">
        <f t="shared" ca="1" si="159"/>
        <v>0</v>
      </c>
      <c r="O5074" s="36" t="e">
        <f ca="1">LEFT(OFFSET(Lists!$Q$2,MATCH(E5074,Lists!$R$3:$R$19,0),0),4)</f>
        <v>#N/A</v>
      </c>
      <c r="P5074" s="36" t="e">
        <f ca="1">MATCH(O5074,Lists!$S$2:$S$640,1)</f>
        <v>#N/A</v>
      </c>
      <c r="Q5074" s="36" t="e">
        <f ca="1">MATCH(LEFT(OFFSET(Lists!$Q$2,MATCH(E5074,Lists!$R$3:$R$19,0)+1,0),4),Lists!$S$3:$S$640,1)</f>
        <v>#N/A</v>
      </c>
      <c r="R5074" s="36" t="e">
        <f ca="1">LEFT(OFFSET(Lists!$S$2,P5074-1+MATCH(F5074,OFFSET(Lists!$T$3,P5074-1,0,Q5074-P5074+1),0),0),6)</f>
        <v>#N/A</v>
      </c>
      <c r="S5074" s="36" t="e">
        <f ca="1">VLOOKUP(R5074,Lists!B:D,3,FALSE)</f>
        <v>#N/A</v>
      </c>
      <c r="T5074" s="36" t="str">
        <f>IF(F5074&lt;&gt;"",MATCH(R5074,'Maximum minutes'!B:B,0),"")</f>
        <v/>
      </c>
      <c r="U5074" s="36">
        <f ca="1">IF(F5074&lt;&gt;"",COUNTA(OFFSET('Maximum minutes'!$C$1,'Annexe A1 Cours'!T5074,0,1,50)),0)</f>
        <v>0</v>
      </c>
      <c r="V5074" s="37">
        <f ca="1">IFERROR(OFFSET('Maximum minutes'!$C$1,T5074+1,-1+MATCH(G5074,OFFSET('Maximum minutes'!$C$1,T5074-1,0,1,50),0)),0)</f>
        <v>0</v>
      </c>
      <c r="W5074" s="38">
        <f t="shared" ca="1" si="158"/>
        <v>0</v>
      </c>
    </row>
    <row r="5075" spans="1:23" s="36" customFormat="1" ht="18.75">
      <c r="A5075" s="34"/>
      <c r="B5075" s="39"/>
      <c r="C5075" s="39"/>
      <c r="D5075" s="35"/>
      <c r="E5075" s="40"/>
      <c r="F5075" s="39"/>
      <c r="G5075" s="39"/>
      <c r="H5075" s="39"/>
      <c r="I5075" s="34"/>
      <c r="J5075" s="34"/>
      <c r="K5075" s="34"/>
      <c r="L5075" s="34"/>
      <c r="M5075" s="43" t="str">
        <f ca="1">IFERROR(OFFSET('Maximum minutes'!$C$1,T5075,MATCH(IF(G5075&lt;&gt;"",G5075,F5075),OFFSET('Maximum minutes'!$C$1,T5075-1,0,1,U5075+1),0)-1)*IF(OR(ISNUMBER(J5075),J5075="sans examen"),1,0)*IF(W5075&lt;MinDate,1,0),"")</f>
        <v/>
      </c>
      <c r="N5075" s="36">
        <f t="shared" ca="1" si="159"/>
        <v>0</v>
      </c>
      <c r="O5075" s="36" t="e">
        <f ca="1">LEFT(OFFSET(Lists!$Q$2,MATCH(E5075,Lists!$R$3:$R$19,0),0),4)</f>
        <v>#N/A</v>
      </c>
      <c r="P5075" s="36" t="e">
        <f ca="1">MATCH(O5075,Lists!$S$2:$S$640,1)</f>
        <v>#N/A</v>
      </c>
      <c r="Q5075" s="36" t="e">
        <f ca="1">MATCH(LEFT(OFFSET(Lists!$Q$2,MATCH(E5075,Lists!$R$3:$R$19,0)+1,0),4),Lists!$S$3:$S$640,1)</f>
        <v>#N/A</v>
      </c>
      <c r="R5075" s="36" t="e">
        <f ca="1">LEFT(OFFSET(Lists!$S$2,P5075-1+MATCH(F5075,OFFSET(Lists!$T$3,P5075-1,0,Q5075-P5075+1),0),0),6)</f>
        <v>#N/A</v>
      </c>
      <c r="S5075" s="36" t="e">
        <f ca="1">VLOOKUP(R5075,Lists!B:D,3,FALSE)</f>
        <v>#N/A</v>
      </c>
      <c r="T5075" s="36" t="str">
        <f>IF(F5075&lt;&gt;"",MATCH(R5075,'Maximum minutes'!B:B,0),"")</f>
        <v/>
      </c>
      <c r="U5075" s="36">
        <f ca="1">IF(F5075&lt;&gt;"",COUNTA(OFFSET('Maximum minutes'!$C$1,'Annexe A1 Cours'!T5075,0,1,50)),0)</f>
        <v>0</v>
      </c>
      <c r="V5075" s="37">
        <f ca="1">IFERROR(OFFSET('Maximum minutes'!$C$1,T5075+1,-1+MATCH(G5075,OFFSET('Maximum minutes'!$C$1,T5075-1,0,1,50),0)),0)</f>
        <v>0</v>
      </c>
      <c r="W5075" s="38">
        <f t="shared" ca="1" si="158"/>
        <v>0</v>
      </c>
    </row>
    <row r="5076" spans="1:23" s="36" customFormat="1" ht="18.75">
      <c r="A5076" s="34"/>
      <c r="B5076" s="39"/>
      <c r="C5076" s="39"/>
      <c r="D5076" s="35"/>
      <c r="E5076" s="40"/>
      <c r="F5076" s="39"/>
      <c r="G5076" s="39"/>
      <c r="H5076" s="39"/>
      <c r="I5076" s="34"/>
      <c r="J5076" s="34"/>
      <c r="K5076" s="34"/>
      <c r="L5076" s="34"/>
      <c r="M5076" s="43" t="str">
        <f ca="1">IFERROR(OFFSET('Maximum minutes'!$C$1,T5076,MATCH(IF(G5076&lt;&gt;"",G5076,F5076),OFFSET('Maximum minutes'!$C$1,T5076-1,0,1,U5076+1),0)-1)*IF(OR(ISNUMBER(J5076),J5076="sans examen"),1,0)*IF(W5076&lt;MinDate,1,0),"")</f>
        <v/>
      </c>
      <c r="N5076" s="36">
        <f t="shared" ca="1" si="159"/>
        <v>0</v>
      </c>
      <c r="O5076" s="36" t="e">
        <f ca="1">LEFT(OFFSET(Lists!$Q$2,MATCH(E5076,Lists!$R$3:$R$19,0),0),4)</f>
        <v>#N/A</v>
      </c>
      <c r="P5076" s="36" t="e">
        <f ca="1">MATCH(O5076,Lists!$S$2:$S$640,1)</f>
        <v>#N/A</v>
      </c>
      <c r="Q5076" s="36" t="e">
        <f ca="1">MATCH(LEFT(OFFSET(Lists!$Q$2,MATCH(E5076,Lists!$R$3:$R$19,0)+1,0),4),Lists!$S$3:$S$640,1)</f>
        <v>#N/A</v>
      </c>
      <c r="R5076" s="36" t="e">
        <f ca="1">LEFT(OFFSET(Lists!$S$2,P5076-1+MATCH(F5076,OFFSET(Lists!$T$3,P5076-1,0,Q5076-P5076+1),0),0),6)</f>
        <v>#N/A</v>
      </c>
      <c r="S5076" s="36" t="e">
        <f ca="1">VLOOKUP(R5076,Lists!B:D,3,FALSE)</f>
        <v>#N/A</v>
      </c>
      <c r="T5076" s="36" t="str">
        <f>IF(F5076&lt;&gt;"",MATCH(R5076,'Maximum minutes'!B:B,0),"")</f>
        <v/>
      </c>
      <c r="U5076" s="36">
        <f ca="1">IF(F5076&lt;&gt;"",COUNTA(OFFSET('Maximum minutes'!$C$1,'Annexe A1 Cours'!T5076,0,1,50)),0)</f>
        <v>0</v>
      </c>
      <c r="V5076" s="37">
        <f ca="1">IFERROR(OFFSET('Maximum minutes'!$C$1,T5076+1,-1+MATCH(G5076,OFFSET('Maximum minutes'!$C$1,T5076-1,0,1,50),0)),0)</f>
        <v>0</v>
      </c>
      <c r="W5076" s="38">
        <f t="shared" ca="1" si="158"/>
        <v>0</v>
      </c>
    </row>
    <row r="5077" spans="1:23" s="36" customFormat="1" ht="18.75">
      <c r="A5077" s="34"/>
      <c r="B5077" s="39"/>
      <c r="C5077" s="39"/>
      <c r="D5077" s="35"/>
      <c r="E5077" s="40"/>
      <c r="F5077" s="39"/>
      <c r="G5077" s="39"/>
      <c r="H5077" s="39"/>
      <c r="I5077" s="34"/>
      <c r="J5077" s="34"/>
      <c r="K5077" s="34"/>
      <c r="L5077" s="34"/>
      <c r="M5077" s="43" t="str">
        <f ca="1">IFERROR(OFFSET('Maximum minutes'!$C$1,T5077,MATCH(IF(G5077&lt;&gt;"",G5077,F5077),OFFSET('Maximum minutes'!$C$1,T5077-1,0,1,U5077+1),0)-1)*IF(OR(ISNUMBER(J5077),J5077="sans examen"),1,0)*IF(W5077&lt;MinDate,1,0),"")</f>
        <v/>
      </c>
      <c r="N5077" s="36">
        <f t="shared" ca="1" si="159"/>
        <v>0</v>
      </c>
      <c r="O5077" s="36" t="e">
        <f ca="1">LEFT(OFFSET(Lists!$Q$2,MATCH(E5077,Lists!$R$3:$R$19,0),0),4)</f>
        <v>#N/A</v>
      </c>
      <c r="P5077" s="36" t="e">
        <f ca="1">MATCH(O5077,Lists!$S$2:$S$640,1)</f>
        <v>#N/A</v>
      </c>
      <c r="Q5077" s="36" t="e">
        <f ca="1">MATCH(LEFT(OFFSET(Lists!$Q$2,MATCH(E5077,Lists!$R$3:$R$19,0)+1,0),4),Lists!$S$3:$S$640,1)</f>
        <v>#N/A</v>
      </c>
      <c r="R5077" s="36" t="e">
        <f ca="1">LEFT(OFFSET(Lists!$S$2,P5077-1+MATCH(F5077,OFFSET(Lists!$T$3,P5077-1,0,Q5077-P5077+1),0),0),6)</f>
        <v>#N/A</v>
      </c>
      <c r="S5077" s="36" t="e">
        <f ca="1">VLOOKUP(R5077,Lists!B:D,3,FALSE)</f>
        <v>#N/A</v>
      </c>
      <c r="T5077" s="36" t="str">
        <f>IF(F5077&lt;&gt;"",MATCH(R5077,'Maximum minutes'!B:B,0),"")</f>
        <v/>
      </c>
      <c r="U5077" s="36">
        <f ca="1">IF(F5077&lt;&gt;"",COUNTA(OFFSET('Maximum minutes'!$C$1,'Annexe A1 Cours'!T5077,0,1,50)),0)</f>
        <v>0</v>
      </c>
      <c r="V5077" s="37">
        <f ca="1">IFERROR(OFFSET('Maximum minutes'!$C$1,T5077+1,-1+MATCH(G5077,OFFSET('Maximum minutes'!$C$1,T5077-1,0,1,50),0)),0)</f>
        <v>0</v>
      </c>
      <c r="W5077" s="38">
        <f t="shared" ca="1" si="158"/>
        <v>0</v>
      </c>
    </row>
    <row r="5078" spans="1:23" s="36" customFormat="1" ht="18.75">
      <c r="A5078" s="34"/>
      <c r="B5078" s="39"/>
      <c r="C5078" s="39"/>
      <c r="D5078" s="35"/>
      <c r="E5078" s="40"/>
      <c r="F5078" s="39"/>
      <c r="G5078" s="39"/>
      <c r="H5078" s="39"/>
      <c r="I5078" s="34"/>
      <c r="J5078" s="34"/>
      <c r="K5078" s="34"/>
      <c r="L5078" s="34"/>
      <c r="M5078" s="43" t="str">
        <f ca="1">IFERROR(OFFSET('Maximum minutes'!$C$1,T5078,MATCH(IF(G5078&lt;&gt;"",G5078,F5078),OFFSET('Maximum minutes'!$C$1,T5078-1,0,1,U5078+1),0)-1)*IF(OR(ISNUMBER(J5078),J5078="sans examen"),1,0)*IF(W5078&lt;MinDate,1,0),"")</f>
        <v/>
      </c>
      <c r="N5078" s="36">
        <f t="shared" ca="1" si="159"/>
        <v>0</v>
      </c>
      <c r="O5078" s="36" t="e">
        <f ca="1">LEFT(OFFSET(Lists!$Q$2,MATCH(E5078,Lists!$R$3:$R$19,0),0),4)</f>
        <v>#N/A</v>
      </c>
      <c r="P5078" s="36" t="e">
        <f ca="1">MATCH(O5078,Lists!$S$2:$S$640,1)</f>
        <v>#N/A</v>
      </c>
      <c r="Q5078" s="36" t="e">
        <f ca="1">MATCH(LEFT(OFFSET(Lists!$Q$2,MATCH(E5078,Lists!$R$3:$R$19,0)+1,0),4),Lists!$S$3:$S$640,1)</f>
        <v>#N/A</v>
      </c>
      <c r="R5078" s="36" t="e">
        <f ca="1">LEFT(OFFSET(Lists!$S$2,P5078-1+MATCH(F5078,OFFSET(Lists!$T$3,P5078-1,0,Q5078-P5078+1),0),0),6)</f>
        <v>#N/A</v>
      </c>
      <c r="S5078" s="36" t="e">
        <f ca="1">VLOOKUP(R5078,Lists!B:D,3,FALSE)</f>
        <v>#N/A</v>
      </c>
      <c r="T5078" s="36" t="str">
        <f>IF(F5078&lt;&gt;"",MATCH(R5078,'Maximum minutes'!B:B,0),"")</f>
        <v/>
      </c>
      <c r="U5078" s="36">
        <f ca="1">IF(F5078&lt;&gt;"",COUNTA(OFFSET('Maximum minutes'!$C$1,'Annexe A1 Cours'!T5078,0,1,50)),0)</f>
        <v>0</v>
      </c>
      <c r="V5078" s="37">
        <f ca="1">IFERROR(OFFSET('Maximum minutes'!$C$1,T5078+1,-1+MATCH(G5078,OFFSET('Maximum minutes'!$C$1,T5078-1,0,1,50),0)),0)</f>
        <v>0</v>
      </c>
      <c r="W5078" s="38">
        <f t="shared" ca="1" si="158"/>
        <v>0</v>
      </c>
    </row>
    <row r="5079" spans="1:23" s="36" customFormat="1" ht="18.75">
      <c r="A5079" s="34"/>
      <c r="B5079" s="39"/>
      <c r="C5079" s="39"/>
      <c r="D5079" s="35"/>
      <c r="E5079" s="40"/>
      <c r="F5079" s="39"/>
      <c r="G5079" s="39"/>
      <c r="H5079" s="39"/>
      <c r="I5079" s="34"/>
      <c r="J5079" s="34"/>
      <c r="K5079" s="34"/>
      <c r="L5079" s="34"/>
      <c r="M5079" s="43" t="str">
        <f ca="1">IFERROR(OFFSET('Maximum minutes'!$C$1,T5079,MATCH(IF(G5079&lt;&gt;"",G5079,F5079),OFFSET('Maximum minutes'!$C$1,T5079-1,0,1,U5079+1),0)-1)*IF(OR(ISNUMBER(J5079),J5079="sans examen"),1,0)*IF(W5079&lt;MinDate,1,0),"")</f>
        <v/>
      </c>
      <c r="N5079" s="36">
        <f t="shared" ca="1" si="159"/>
        <v>0</v>
      </c>
      <c r="O5079" s="36" t="e">
        <f ca="1">LEFT(OFFSET(Lists!$Q$2,MATCH(E5079,Lists!$R$3:$R$19,0),0),4)</f>
        <v>#N/A</v>
      </c>
      <c r="P5079" s="36" t="e">
        <f ca="1">MATCH(O5079,Lists!$S$2:$S$640,1)</f>
        <v>#N/A</v>
      </c>
      <c r="Q5079" s="36" t="e">
        <f ca="1">MATCH(LEFT(OFFSET(Lists!$Q$2,MATCH(E5079,Lists!$R$3:$R$19,0)+1,0),4),Lists!$S$3:$S$640,1)</f>
        <v>#N/A</v>
      </c>
      <c r="R5079" s="36" t="e">
        <f ca="1">LEFT(OFFSET(Lists!$S$2,P5079-1+MATCH(F5079,OFFSET(Lists!$T$3,P5079-1,0,Q5079-P5079+1),0),0),6)</f>
        <v>#N/A</v>
      </c>
      <c r="S5079" s="36" t="e">
        <f ca="1">VLOOKUP(R5079,Lists!B:D,3,FALSE)</f>
        <v>#N/A</v>
      </c>
      <c r="T5079" s="36" t="str">
        <f>IF(F5079&lt;&gt;"",MATCH(R5079,'Maximum minutes'!B:B,0),"")</f>
        <v/>
      </c>
      <c r="U5079" s="36">
        <f ca="1">IF(F5079&lt;&gt;"",COUNTA(OFFSET('Maximum minutes'!$C$1,'Annexe A1 Cours'!T5079,0,1,50)),0)</f>
        <v>0</v>
      </c>
      <c r="V5079" s="37">
        <f ca="1">IFERROR(OFFSET('Maximum minutes'!$C$1,T5079+1,-1+MATCH(G5079,OFFSET('Maximum minutes'!$C$1,T5079-1,0,1,50),0)),0)</f>
        <v>0</v>
      </c>
      <c r="W5079" s="38">
        <f t="shared" ca="1" si="158"/>
        <v>0</v>
      </c>
    </row>
    <row r="5080" spans="1:23" s="36" customFormat="1" ht="18.75">
      <c r="A5080" s="34"/>
      <c r="B5080" s="39"/>
      <c r="C5080" s="39"/>
      <c r="D5080" s="35"/>
      <c r="E5080" s="40"/>
      <c r="F5080" s="39"/>
      <c r="G5080" s="39"/>
      <c r="H5080" s="39"/>
      <c r="I5080" s="34"/>
      <c r="J5080" s="34"/>
      <c r="K5080" s="34"/>
      <c r="L5080" s="34"/>
      <c r="M5080" s="43" t="str">
        <f ca="1">IFERROR(OFFSET('Maximum minutes'!$C$1,T5080,MATCH(IF(G5080&lt;&gt;"",G5080,F5080),OFFSET('Maximum minutes'!$C$1,T5080-1,0,1,U5080+1),0)-1)*IF(OR(ISNUMBER(J5080),J5080="sans examen"),1,0)*IF(W5080&lt;MinDate,1,0),"")</f>
        <v/>
      </c>
      <c r="N5080" s="36">
        <f t="shared" ca="1" si="159"/>
        <v>0</v>
      </c>
      <c r="O5080" s="36" t="e">
        <f ca="1">LEFT(OFFSET(Lists!$Q$2,MATCH(E5080,Lists!$R$3:$R$19,0),0),4)</f>
        <v>#N/A</v>
      </c>
      <c r="P5080" s="36" t="e">
        <f ca="1">MATCH(O5080,Lists!$S$2:$S$640,1)</f>
        <v>#N/A</v>
      </c>
      <c r="Q5080" s="36" t="e">
        <f ca="1">MATCH(LEFT(OFFSET(Lists!$Q$2,MATCH(E5080,Lists!$R$3:$R$19,0)+1,0),4),Lists!$S$3:$S$640,1)</f>
        <v>#N/A</v>
      </c>
      <c r="R5080" s="36" t="e">
        <f ca="1">LEFT(OFFSET(Lists!$S$2,P5080-1+MATCH(F5080,OFFSET(Lists!$T$3,P5080-1,0,Q5080-P5080+1),0),0),6)</f>
        <v>#N/A</v>
      </c>
      <c r="S5080" s="36" t="e">
        <f ca="1">VLOOKUP(R5080,Lists!B:D,3,FALSE)</f>
        <v>#N/A</v>
      </c>
      <c r="T5080" s="36" t="str">
        <f>IF(F5080&lt;&gt;"",MATCH(R5080,'Maximum minutes'!B:B,0),"")</f>
        <v/>
      </c>
      <c r="U5080" s="36">
        <f ca="1">IF(F5080&lt;&gt;"",COUNTA(OFFSET('Maximum minutes'!$C$1,'Annexe A1 Cours'!T5080,0,1,50)),0)</f>
        <v>0</v>
      </c>
      <c r="V5080" s="37">
        <f ca="1">IFERROR(OFFSET('Maximum minutes'!$C$1,T5080+1,-1+MATCH(G5080,OFFSET('Maximum minutes'!$C$1,T5080-1,0,1,50),0)),0)</f>
        <v>0</v>
      </c>
      <c r="W5080" s="38">
        <f t="shared" ca="1" si="158"/>
        <v>0</v>
      </c>
    </row>
    <row r="5081" spans="1:23" s="36" customFormat="1" ht="18.75">
      <c r="A5081" s="34"/>
      <c r="B5081" s="39"/>
      <c r="C5081" s="39"/>
      <c r="D5081" s="35"/>
      <c r="E5081" s="40"/>
      <c r="F5081" s="39"/>
      <c r="G5081" s="39"/>
      <c r="H5081" s="39"/>
      <c r="I5081" s="34"/>
      <c r="J5081" s="34"/>
      <c r="K5081" s="34"/>
      <c r="L5081" s="34"/>
      <c r="M5081" s="43" t="str">
        <f ca="1">IFERROR(OFFSET('Maximum minutes'!$C$1,T5081,MATCH(IF(G5081&lt;&gt;"",G5081,F5081),OFFSET('Maximum minutes'!$C$1,T5081-1,0,1,U5081+1),0)-1)*IF(OR(ISNUMBER(J5081),J5081="sans examen"),1,0)*IF(W5081&lt;MinDate,1,0),"")</f>
        <v/>
      </c>
      <c r="N5081" s="36">
        <f t="shared" ca="1" si="159"/>
        <v>0</v>
      </c>
      <c r="O5081" s="36" t="e">
        <f ca="1">LEFT(OFFSET(Lists!$Q$2,MATCH(E5081,Lists!$R$3:$R$19,0),0),4)</f>
        <v>#N/A</v>
      </c>
      <c r="P5081" s="36" t="e">
        <f ca="1">MATCH(O5081,Lists!$S$2:$S$640,1)</f>
        <v>#N/A</v>
      </c>
      <c r="Q5081" s="36" t="e">
        <f ca="1">MATCH(LEFT(OFFSET(Lists!$Q$2,MATCH(E5081,Lists!$R$3:$R$19,0)+1,0),4),Lists!$S$3:$S$640,1)</f>
        <v>#N/A</v>
      </c>
      <c r="R5081" s="36" t="e">
        <f ca="1">LEFT(OFFSET(Lists!$S$2,P5081-1+MATCH(F5081,OFFSET(Lists!$T$3,P5081-1,0,Q5081-P5081+1),0),0),6)</f>
        <v>#N/A</v>
      </c>
      <c r="S5081" s="36" t="e">
        <f ca="1">VLOOKUP(R5081,Lists!B:D,3,FALSE)</f>
        <v>#N/A</v>
      </c>
      <c r="T5081" s="36" t="str">
        <f>IF(F5081&lt;&gt;"",MATCH(R5081,'Maximum minutes'!B:B,0),"")</f>
        <v/>
      </c>
      <c r="U5081" s="36">
        <f ca="1">IF(F5081&lt;&gt;"",COUNTA(OFFSET('Maximum minutes'!$C$1,'Annexe A1 Cours'!T5081,0,1,50)),0)</f>
        <v>0</v>
      </c>
      <c r="V5081" s="37">
        <f ca="1">IFERROR(OFFSET('Maximum minutes'!$C$1,T5081+1,-1+MATCH(G5081,OFFSET('Maximum minutes'!$C$1,T5081-1,0,1,50),0)),0)</f>
        <v>0</v>
      </c>
      <c r="W5081" s="38">
        <f t="shared" ca="1" si="158"/>
        <v>0</v>
      </c>
    </row>
    <row r="5082" spans="1:23" s="36" customFormat="1" ht="18.75">
      <c r="A5082" s="34"/>
      <c r="B5082" s="39"/>
      <c r="C5082" s="39"/>
      <c r="D5082" s="35"/>
      <c r="E5082" s="40"/>
      <c r="F5082" s="39"/>
      <c r="G5082" s="39"/>
      <c r="H5082" s="39"/>
      <c r="I5082" s="34"/>
      <c r="J5082" s="34"/>
      <c r="K5082" s="34"/>
      <c r="L5082" s="34"/>
      <c r="M5082" s="43" t="str">
        <f ca="1">IFERROR(OFFSET('Maximum minutes'!$C$1,T5082,MATCH(IF(G5082&lt;&gt;"",G5082,F5082),OFFSET('Maximum minutes'!$C$1,T5082-1,0,1,U5082+1),0)-1)*IF(OR(ISNUMBER(J5082),J5082="sans examen"),1,0)*IF(W5082&lt;MinDate,1,0),"")</f>
        <v/>
      </c>
      <c r="N5082" s="36">
        <f t="shared" ca="1" si="159"/>
        <v>0</v>
      </c>
      <c r="O5082" s="36" t="e">
        <f ca="1">LEFT(OFFSET(Lists!$Q$2,MATCH(E5082,Lists!$R$3:$R$19,0),0),4)</f>
        <v>#N/A</v>
      </c>
      <c r="P5082" s="36" t="e">
        <f ca="1">MATCH(O5082,Lists!$S$2:$S$640,1)</f>
        <v>#N/A</v>
      </c>
      <c r="Q5082" s="36" t="e">
        <f ca="1">MATCH(LEFT(OFFSET(Lists!$Q$2,MATCH(E5082,Lists!$R$3:$R$19,0)+1,0),4),Lists!$S$3:$S$640,1)</f>
        <v>#N/A</v>
      </c>
      <c r="R5082" s="36" t="e">
        <f ca="1">LEFT(OFFSET(Lists!$S$2,P5082-1+MATCH(F5082,OFFSET(Lists!$T$3,P5082-1,0,Q5082-P5082+1),0),0),6)</f>
        <v>#N/A</v>
      </c>
      <c r="S5082" s="36" t="e">
        <f ca="1">VLOOKUP(R5082,Lists!B:D,3,FALSE)</f>
        <v>#N/A</v>
      </c>
      <c r="T5082" s="36" t="str">
        <f>IF(F5082&lt;&gt;"",MATCH(R5082,'Maximum minutes'!B:B,0),"")</f>
        <v/>
      </c>
      <c r="U5082" s="36">
        <f ca="1">IF(F5082&lt;&gt;"",COUNTA(OFFSET('Maximum minutes'!$C$1,'Annexe A1 Cours'!T5082,0,1,50)),0)</f>
        <v>0</v>
      </c>
      <c r="V5082" s="37">
        <f ca="1">IFERROR(OFFSET('Maximum minutes'!$C$1,T5082+1,-1+MATCH(G5082,OFFSET('Maximum minutes'!$C$1,T5082-1,0,1,50),0)),0)</f>
        <v>0</v>
      </c>
      <c r="W5082" s="38">
        <f t="shared" ca="1" si="158"/>
        <v>0</v>
      </c>
    </row>
    <row r="5083" spans="1:23" s="36" customFormat="1" ht="18.75">
      <c r="A5083" s="34"/>
      <c r="B5083" s="39"/>
      <c r="C5083" s="39"/>
      <c r="D5083" s="35"/>
      <c r="E5083" s="40"/>
      <c r="F5083" s="39"/>
      <c r="G5083" s="39"/>
      <c r="H5083" s="39"/>
      <c r="I5083" s="34"/>
      <c r="J5083" s="34"/>
      <c r="K5083" s="34"/>
      <c r="L5083" s="34"/>
      <c r="M5083" s="43" t="str">
        <f ca="1">IFERROR(OFFSET('Maximum minutes'!$C$1,T5083,MATCH(IF(G5083&lt;&gt;"",G5083,F5083),OFFSET('Maximum minutes'!$C$1,T5083-1,0,1,U5083+1),0)-1)*IF(OR(ISNUMBER(J5083),J5083="sans examen"),1,0)*IF(W5083&lt;MinDate,1,0),"")</f>
        <v/>
      </c>
      <c r="N5083" s="36">
        <f t="shared" ca="1" si="159"/>
        <v>0</v>
      </c>
      <c r="O5083" s="36" t="e">
        <f ca="1">LEFT(OFFSET(Lists!$Q$2,MATCH(E5083,Lists!$R$3:$R$19,0),0),4)</f>
        <v>#N/A</v>
      </c>
      <c r="P5083" s="36" t="e">
        <f ca="1">MATCH(O5083,Lists!$S$2:$S$640,1)</f>
        <v>#N/A</v>
      </c>
      <c r="Q5083" s="36" t="e">
        <f ca="1">MATCH(LEFT(OFFSET(Lists!$Q$2,MATCH(E5083,Lists!$R$3:$R$19,0)+1,0),4),Lists!$S$3:$S$640,1)</f>
        <v>#N/A</v>
      </c>
      <c r="R5083" s="36" t="e">
        <f ca="1">LEFT(OFFSET(Lists!$S$2,P5083-1+MATCH(F5083,OFFSET(Lists!$T$3,P5083-1,0,Q5083-P5083+1),0),0),6)</f>
        <v>#N/A</v>
      </c>
      <c r="S5083" s="36" t="e">
        <f ca="1">VLOOKUP(R5083,Lists!B:D,3,FALSE)</f>
        <v>#N/A</v>
      </c>
      <c r="T5083" s="36" t="str">
        <f>IF(F5083&lt;&gt;"",MATCH(R5083,'Maximum minutes'!B:B,0),"")</f>
        <v/>
      </c>
      <c r="U5083" s="36">
        <f ca="1">IF(F5083&lt;&gt;"",COUNTA(OFFSET('Maximum minutes'!$C$1,'Annexe A1 Cours'!T5083,0,1,50)),0)</f>
        <v>0</v>
      </c>
      <c r="V5083" s="37">
        <f ca="1">IFERROR(OFFSET('Maximum minutes'!$C$1,T5083+1,-1+MATCH(G5083,OFFSET('Maximum minutes'!$C$1,T5083-1,0,1,50),0)),0)</f>
        <v>0</v>
      </c>
      <c r="W5083" s="38">
        <f t="shared" ca="1" si="158"/>
        <v>0</v>
      </c>
    </row>
    <row r="5084" spans="1:23" s="36" customFormat="1" ht="18.75">
      <c r="A5084" s="34"/>
      <c r="B5084" s="39"/>
      <c r="C5084" s="39"/>
      <c r="D5084" s="35"/>
      <c r="E5084" s="40"/>
      <c r="F5084" s="39"/>
      <c r="G5084" s="39"/>
      <c r="H5084" s="39"/>
      <c r="I5084" s="34"/>
      <c r="J5084" s="34"/>
      <c r="K5084" s="34"/>
      <c r="L5084" s="34"/>
      <c r="M5084" s="43" t="str">
        <f ca="1">IFERROR(OFFSET('Maximum minutes'!$C$1,T5084,MATCH(IF(G5084&lt;&gt;"",G5084,F5084),OFFSET('Maximum minutes'!$C$1,T5084-1,0,1,U5084+1),0)-1)*IF(OR(ISNUMBER(J5084),J5084="sans examen"),1,0)*IF(W5084&lt;MinDate,1,0),"")</f>
        <v/>
      </c>
      <c r="N5084" s="36">
        <f t="shared" ca="1" si="159"/>
        <v>0</v>
      </c>
      <c r="O5084" s="36" t="e">
        <f ca="1">LEFT(OFFSET(Lists!$Q$2,MATCH(E5084,Lists!$R$3:$R$19,0),0),4)</f>
        <v>#N/A</v>
      </c>
      <c r="P5084" s="36" t="e">
        <f ca="1">MATCH(O5084,Lists!$S$2:$S$640,1)</f>
        <v>#N/A</v>
      </c>
      <c r="Q5084" s="36" t="e">
        <f ca="1">MATCH(LEFT(OFFSET(Lists!$Q$2,MATCH(E5084,Lists!$R$3:$R$19,0)+1,0),4),Lists!$S$3:$S$640,1)</f>
        <v>#N/A</v>
      </c>
      <c r="R5084" s="36" t="e">
        <f ca="1">LEFT(OFFSET(Lists!$S$2,P5084-1+MATCH(F5084,OFFSET(Lists!$T$3,P5084-1,0,Q5084-P5084+1),0),0),6)</f>
        <v>#N/A</v>
      </c>
      <c r="S5084" s="36" t="e">
        <f ca="1">VLOOKUP(R5084,Lists!B:D,3,FALSE)</f>
        <v>#N/A</v>
      </c>
      <c r="T5084" s="36" t="str">
        <f>IF(F5084&lt;&gt;"",MATCH(R5084,'Maximum minutes'!B:B,0),"")</f>
        <v/>
      </c>
      <c r="U5084" s="36">
        <f ca="1">IF(F5084&lt;&gt;"",COUNTA(OFFSET('Maximum minutes'!$C$1,'Annexe A1 Cours'!T5084,0,1,50)),0)</f>
        <v>0</v>
      </c>
      <c r="V5084" s="37">
        <f ca="1">IFERROR(OFFSET('Maximum minutes'!$C$1,T5084+1,-1+MATCH(G5084,OFFSET('Maximum minutes'!$C$1,T5084-1,0,1,50),0)),0)</f>
        <v>0</v>
      </c>
      <c r="W5084" s="38">
        <f t="shared" ca="1" si="158"/>
        <v>0</v>
      </c>
    </row>
    <row r="5085" spans="1:23" s="36" customFormat="1" ht="18.75">
      <c r="A5085" s="34"/>
      <c r="B5085" s="39"/>
      <c r="C5085" s="39"/>
      <c r="D5085" s="35"/>
      <c r="E5085" s="40"/>
      <c r="F5085" s="39"/>
      <c r="G5085" s="39"/>
      <c r="H5085" s="39"/>
      <c r="I5085" s="34"/>
      <c r="J5085" s="34"/>
      <c r="K5085" s="34"/>
      <c r="L5085" s="34"/>
      <c r="M5085" s="43" t="str">
        <f ca="1">IFERROR(OFFSET('Maximum minutes'!$C$1,T5085,MATCH(IF(G5085&lt;&gt;"",G5085,F5085),OFFSET('Maximum minutes'!$C$1,T5085-1,0,1,U5085+1),0)-1)*IF(OR(ISNUMBER(J5085),J5085="sans examen"),1,0)*IF(W5085&lt;MinDate,1,0),"")</f>
        <v/>
      </c>
      <c r="N5085" s="36">
        <f t="shared" ca="1" si="159"/>
        <v>0</v>
      </c>
      <c r="O5085" s="36" t="e">
        <f ca="1">LEFT(OFFSET(Lists!$Q$2,MATCH(E5085,Lists!$R$3:$R$19,0),0),4)</f>
        <v>#N/A</v>
      </c>
      <c r="P5085" s="36" t="e">
        <f ca="1">MATCH(O5085,Lists!$S$2:$S$640,1)</f>
        <v>#N/A</v>
      </c>
      <c r="Q5085" s="36" t="e">
        <f ca="1">MATCH(LEFT(OFFSET(Lists!$Q$2,MATCH(E5085,Lists!$R$3:$R$19,0)+1,0),4),Lists!$S$3:$S$640,1)</f>
        <v>#N/A</v>
      </c>
      <c r="R5085" s="36" t="e">
        <f ca="1">LEFT(OFFSET(Lists!$S$2,P5085-1+MATCH(F5085,OFFSET(Lists!$T$3,P5085-1,0,Q5085-P5085+1),0),0),6)</f>
        <v>#N/A</v>
      </c>
      <c r="S5085" s="36" t="e">
        <f ca="1">VLOOKUP(R5085,Lists!B:D,3,FALSE)</f>
        <v>#N/A</v>
      </c>
      <c r="T5085" s="36" t="str">
        <f>IF(F5085&lt;&gt;"",MATCH(R5085,'Maximum minutes'!B:B,0),"")</f>
        <v/>
      </c>
      <c r="U5085" s="36">
        <f ca="1">IF(F5085&lt;&gt;"",COUNTA(OFFSET('Maximum minutes'!$C$1,'Annexe A1 Cours'!T5085,0,1,50)),0)</f>
        <v>0</v>
      </c>
      <c r="V5085" s="37">
        <f ca="1">IFERROR(OFFSET('Maximum minutes'!$C$1,T5085+1,-1+MATCH(G5085,OFFSET('Maximum minutes'!$C$1,T5085-1,0,1,50),0)),0)</f>
        <v>0</v>
      </c>
      <c r="W5085" s="38">
        <f t="shared" ca="1" si="158"/>
        <v>0</v>
      </c>
    </row>
    <row r="5086" spans="1:23" s="36" customFormat="1" ht="18.75">
      <c r="A5086" s="34"/>
      <c r="B5086" s="39"/>
      <c r="C5086" s="39"/>
      <c r="D5086" s="35"/>
      <c r="E5086" s="40"/>
      <c r="F5086" s="39"/>
      <c r="G5086" s="39"/>
      <c r="H5086" s="39"/>
      <c r="I5086" s="34"/>
      <c r="J5086" s="34"/>
      <c r="K5086" s="34"/>
      <c r="L5086" s="34"/>
      <c r="M5086" s="43" t="str">
        <f ca="1">IFERROR(OFFSET('Maximum minutes'!$C$1,T5086,MATCH(IF(G5086&lt;&gt;"",G5086,F5086),OFFSET('Maximum minutes'!$C$1,T5086-1,0,1,U5086+1),0)-1)*IF(OR(ISNUMBER(J5086),J5086="sans examen"),1,0)*IF(W5086&lt;MinDate,1,0),"")</f>
        <v/>
      </c>
      <c r="N5086" s="36">
        <f t="shared" ca="1" si="159"/>
        <v>0</v>
      </c>
      <c r="O5086" s="36" t="e">
        <f ca="1">LEFT(OFFSET(Lists!$Q$2,MATCH(E5086,Lists!$R$3:$R$19,0),0),4)</f>
        <v>#N/A</v>
      </c>
      <c r="P5086" s="36" t="e">
        <f ca="1">MATCH(O5086,Lists!$S$2:$S$640,1)</f>
        <v>#N/A</v>
      </c>
      <c r="Q5086" s="36" t="e">
        <f ca="1">MATCH(LEFT(OFFSET(Lists!$Q$2,MATCH(E5086,Lists!$R$3:$R$19,0)+1,0),4),Lists!$S$3:$S$640,1)</f>
        <v>#N/A</v>
      </c>
      <c r="R5086" s="36" t="e">
        <f ca="1">LEFT(OFFSET(Lists!$S$2,P5086-1+MATCH(F5086,OFFSET(Lists!$T$3,P5086-1,0,Q5086-P5086+1),0),0),6)</f>
        <v>#N/A</v>
      </c>
      <c r="S5086" s="36" t="e">
        <f ca="1">VLOOKUP(R5086,Lists!B:D,3,FALSE)</f>
        <v>#N/A</v>
      </c>
      <c r="T5086" s="36" t="str">
        <f>IF(F5086&lt;&gt;"",MATCH(R5086,'Maximum minutes'!B:B,0),"")</f>
        <v/>
      </c>
      <c r="U5086" s="36">
        <f ca="1">IF(F5086&lt;&gt;"",COUNTA(OFFSET('Maximum minutes'!$C$1,'Annexe A1 Cours'!T5086,0,1,50)),0)</f>
        <v>0</v>
      </c>
      <c r="V5086" s="37">
        <f ca="1">IFERROR(OFFSET('Maximum minutes'!$C$1,T5086+1,-1+MATCH(G5086,OFFSET('Maximum minutes'!$C$1,T5086-1,0,1,50),0)),0)</f>
        <v>0</v>
      </c>
      <c r="W5086" s="38">
        <f t="shared" ca="1" si="158"/>
        <v>0</v>
      </c>
    </row>
    <row r="5087" spans="1:23" s="36" customFormat="1" ht="18.75">
      <c r="A5087" s="34"/>
      <c r="B5087" s="39"/>
      <c r="C5087" s="39"/>
      <c r="D5087" s="35"/>
      <c r="E5087" s="40"/>
      <c r="F5087" s="39"/>
      <c r="G5087" s="39"/>
      <c r="H5087" s="39"/>
      <c r="I5087" s="34"/>
      <c r="J5087" s="34"/>
      <c r="K5087" s="34"/>
      <c r="L5087" s="34"/>
      <c r="M5087" s="43" t="str">
        <f ca="1">IFERROR(OFFSET('Maximum minutes'!$C$1,T5087,MATCH(IF(G5087&lt;&gt;"",G5087,F5087),OFFSET('Maximum minutes'!$C$1,T5087-1,0,1,U5087+1),0)-1)*IF(OR(ISNUMBER(J5087),J5087="sans examen"),1,0)*IF(W5087&lt;MinDate,1,0),"")</f>
        <v/>
      </c>
      <c r="N5087" s="36">
        <f t="shared" ca="1" si="159"/>
        <v>0</v>
      </c>
      <c r="O5087" s="36" t="e">
        <f ca="1">LEFT(OFFSET(Lists!$Q$2,MATCH(E5087,Lists!$R$3:$R$19,0),0),4)</f>
        <v>#N/A</v>
      </c>
      <c r="P5087" s="36" t="e">
        <f ca="1">MATCH(O5087,Lists!$S$2:$S$640,1)</f>
        <v>#N/A</v>
      </c>
      <c r="Q5087" s="36" t="e">
        <f ca="1">MATCH(LEFT(OFFSET(Lists!$Q$2,MATCH(E5087,Lists!$R$3:$R$19,0)+1,0),4),Lists!$S$3:$S$640,1)</f>
        <v>#N/A</v>
      </c>
      <c r="R5087" s="36" t="e">
        <f ca="1">LEFT(OFFSET(Lists!$S$2,P5087-1+MATCH(F5087,OFFSET(Lists!$T$3,P5087-1,0,Q5087-P5087+1),0),0),6)</f>
        <v>#N/A</v>
      </c>
      <c r="S5087" s="36" t="e">
        <f ca="1">VLOOKUP(R5087,Lists!B:D,3,FALSE)</f>
        <v>#N/A</v>
      </c>
      <c r="T5087" s="36" t="str">
        <f>IF(F5087&lt;&gt;"",MATCH(R5087,'Maximum minutes'!B:B,0),"")</f>
        <v/>
      </c>
      <c r="U5087" s="36">
        <f ca="1">IF(F5087&lt;&gt;"",COUNTA(OFFSET('Maximum minutes'!$C$1,'Annexe A1 Cours'!T5087,0,1,50)),0)</f>
        <v>0</v>
      </c>
      <c r="V5087" s="37">
        <f ca="1">IFERROR(OFFSET('Maximum minutes'!$C$1,T5087+1,-1+MATCH(G5087,OFFSET('Maximum minutes'!$C$1,T5087-1,0,1,50),0)),0)</f>
        <v>0</v>
      </c>
      <c r="W5087" s="38">
        <f t="shared" ca="1" si="158"/>
        <v>0</v>
      </c>
    </row>
    <row r="5088" spans="1:23" s="36" customFormat="1" ht="18.75">
      <c r="A5088" s="34"/>
      <c r="B5088" s="39"/>
      <c r="C5088" s="39"/>
      <c r="D5088" s="35"/>
      <c r="E5088" s="40"/>
      <c r="F5088" s="39"/>
      <c r="G5088" s="39"/>
      <c r="H5088" s="39"/>
      <c r="I5088" s="34"/>
      <c r="J5088" s="34"/>
      <c r="K5088" s="34"/>
      <c r="L5088" s="34"/>
      <c r="M5088" s="43" t="str">
        <f ca="1">IFERROR(OFFSET('Maximum minutes'!$C$1,T5088,MATCH(IF(G5088&lt;&gt;"",G5088,F5088),OFFSET('Maximum minutes'!$C$1,T5088-1,0,1,U5088+1),0)-1)*IF(OR(ISNUMBER(J5088),J5088="sans examen"),1,0)*IF(W5088&lt;MinDate,1,0),"")</f>
        <v/>
      </c>
      <c r="N5088" s="36">
        <f t="shared" ca="1" si="159"/>
        <v>0</v>
      </c>
      <c r="O5088" s="36" t="e">
        <f ca="1">LEFT(OFFSET(Lists!$Q$2,MATCH(E5088,Lists!$R$3:$R$19,0),0),4)</f>
        <v>#N/A</v>
      </c>
      <c r="P5088" s="36" t="e">
        <f ca="1">MATCH(O5088,Lists!$S$2:$S$640,1)</f>
        <v>#N/A</v>
      </c>
      <c r="Q5088" s="36" t="e">
        <f ca="1">MATCH(LEFT(OFFSET(Lists!$Q$2,MATCH(E5088,Lists!$R$3:$R$19,0)+1,0),4),Lists!$S$3:$S$640,1)</f>
        <v>#N/A</v>
      </c>
      <c r="R5088" s="36" t="e">
        <f ca="1">LEFT(OFFSET(Lists!$S$2,P5088-1+MATCH(F5088,OFFSET(Lists!$T$3,P5088-1,0,Q5088-P5088+1),0),0),6)</f>
        <v>#N/A</v>
      </c>
      <c r="S5088" s="36" t="e">
        <f ca="1">VLOOKUP(R5088,Lists!B:D,3,FALSE)</f>
        <v>#N/A</v>
      </c>
      <c r="T5088" s="36" t="str">
        <f>IF(F5088&lt;&gt;"",MATCH(R5088,'Maximum minutes'!B:B,0),"")</f>
        <v/>
      </c>
      <c r="U5088" s="36">
        <f ca="1">IF(F5088&lt;&gt;"",COUNTA(OFFSET('Maximum minutes'!$C$1,'Annexe A1 Cours'!T5088,0,1,50)),0)</f>
        <v>0</v>
      </c>
      <c r="V5088" s="37">
        <f ca="1">IFERROR(OFFSET('Maximum minutes'!$C$1,T5088+1,-1+MATCH(G5088,OFFSET('Maximum minutes'!$C$1,T5088-1,0,1,50),0)),0)</f>
        <v>0</v>
      </c>
      <c r="W5088" s="38">
        <f t="shared" ca="1" si="158"/>
        <v>0</v>
      </c>
    </row>
    <row r="5089" spans="1:23" s="36" customFormat="1" ht="18.75">
      <c r="A5089" s="34"/>
      <c r="B5089" s="39"/>
      <c r="C5089" s="39"/>
      <c r="D5089" s="35"/>
      <c r="E5089" s="40"/>
      <c r="F5089" s="39"/>
      <c r="G5089" s="39"/>
      <c r="H5089" s="39"/>
      <c r="I5089" s="34"/>
      <c r="J5089" s="34"/>
      <c r="K5089" s="34"/>
      <c r="L5089" s="34"/>
      <c r="M5089" s="43" t="str">
        <f ca="1">IFERROR(OFFSET('Maximum minutes'!$C$1,T5089,MATCH(IF(G5089&lt;&gt;"",G5089,F5089),OFFSET('Maximum minutes'!$C$1,T5089-1,0,1,U5089+1),0)-1)*IF(OR(ISNUMBER(J5089),J5089="sans examen"),1,0)*IF(W5089&lt;MinDate,1,0),"")</f>
        <v/>
      </c>
      <c r="N5089" s="36">
        <f t="shared" ca="1" si="159"/>
        <v>0</v>
      </c>
      <c r="O5089" s="36" t="e">
        <f ca="1">LEFT(OFFSET(Lists!$Q$2,MATCH(E5089,Lists!$R$3:$R$19,0),0),4)</f>
        <v>#N/A</v>
      </c>
      <c r="P5089" s="36" t="e">
        <f ca="1">MATCH(O5089,Lists!$S$2:$S$640,1)</f>
        <v>#N/A</v>
      </c>
      <c r="Q5089" s="36" t="e">
        <f ca="1">MATCH(LEFT(OFFSET(Lists!$Q$2,MATCH(E5089,Lists!$R$3:$R$19,0)+1,0),4),Lists!$S$3:$S$640,1)</f>
        <v>#N/A</v>
      </c>
      <c r="R5089" s="36" t="e">
        <f ca="1">LEFT(OFFSET(Lists!$S$2,P5089-1+MATCH(F5089,OFFSET(Lists!$T$3,P5089-1,0,Q5089-P5089+1),0),0),6)</f>
        <v>#N/A</v>
      </c>
      <c r="S5089" s="36" t="e">
        <f ca="1">VLOOKUP(R5089,Lists!B:D,3,FALSE)</f>
        <v>#N/A</v>
      </c>
      <c r="T5089" s="36" t="str">
        <f>IF(F5089&lt;&gt;"",MATCH(R5089,'Maximum minutes'!B:B,0),"")</f>
        <v/>
      </c>
      <c r="U5089" s="36">
        <f ca="1">IF(F5089&lt;&gt;"",COUNTA(OFFSET('Maximum minutes'!$C$1,'Annexe A1 Cours'!T5089,0,1,50)),0)</f>
        <v>0</v>
      </c>
      <c r="V5089" s="37">
        <f ca="1">IFERROR(OFFSET('Maximum minutes'!$C$1,T5089+1,-1+MATCH(G5089,OFFSET('Maximum minutes'!$C$1,T5089-1,0,1,50),0)),0)</f>
        <v>0</v>
      </c>
      <c r="W5089" s="38">
        <f t="shared" ca="1" si="158"/>
        <v>0</v>
      </c>
    </row>
    <row r="5090" spans="1:23" s="36" customFormat="1" ht="18.75">
      <c r="A5090" s="34"/>
      <c r="B5090" s="39"/>
      <c r="C5090" s="39"/>
      <c r="D5090" s="35"/>
      <c r="E5090" s="40"/>
      <c r="F5090" s="39"/>
      <c r="G5090" s="39"/>
      <c r="H5090" s="39"/>
      <c r="I5090" s="34"/>
      <c r="J5090" s="34"/>
      <c r="K5090" s="34"/>
      <c r="L5090" s="34"/>
      <c r="M5090" s="43" t="str">
        <f ca="1">IFERROR(OFFSET('Maximum minutes'!$C$1,T5090,MATCH(IF(G5090&lt;&gt;"",G5090,F5090),OFFSET('Maximum minutes'!$C$1,T5090-1,0,1,U5090+1),0)-1)*IF(OR(ISNUMBER(J5090),J5090="sans examen"),1,0)*IF(W5090&lt;MinDate,1,0),"")</f>
        <v/>
      </c>
      <c r="N5090" s="36">
        <f t="shared" ca="1" si="159"/>
        <v>0</v>
      </c>
      <c r="O5090" s="36" t="e">
        <f ca="1">LEFT(OFFSET(Lists!$Q$2,MATCH(E5090,Lists!$R$3:$R$19,0),0),4)</f>
        <v>#N/A</v>
      </c>
      <c r="P5090" s="36" t="e">
        <f ca="1">MATCH(O5090,Lists!$S$2:$S$640,1)</f>
        <v>#N/A</v>
      </c>
      <c r="Q5090" s="36" t="e">
        <f ca="1">MATCH(LEFT(OFFSET(Lists!$Q$2,MATCH(E5090,Lists!$R$3:$R$19,0)+1,0),4),Lists!$S$3:$S$640,1)</f>
        <v>#N/A</v>
      </c>
      <c r="R5090" s="36" t="e">
        <f ca="1">LEFT(OFFSET(Lists!$S$2,P5090-1+MATCH(F5090,OFFSET(Lists!$T$3,P5090-1,0,Q5090-P5090+1),0),0),6)</f>
        <v>#N/A</v>
      </c>
      <c r="S5090" s="36" t="e">
        <f ca="1">VLOOKUP(R5090,Lists!B:D,3,FALSE)</f>
        <v>#N/A</v>
      </c>
      <c r="T5090" s="36" t="str">
        <f>IF(F5090&lt;&gt;"",MATCH(R5090,'Maximum minutes'!B:B,0),"")</f>
        <v/>
      </c>
      <c r="U5090" s="36">
        <f ca="1">IF(F5090&lt;&gt;"",COUNTA(OFFSET('Maximum minutes'!$C$1,'Annexe A1 Cours'!T5090,0,1,50)),0)</f>
        <v>0</v>
      </c>
      <c r="V5090" s="37">
        <f ca="1">IFERROR(OFFSET('Maximum minutes'!$C$1,T5090+1,-1+MATCH(G5090,OFFSET('Maximum minutes'!$C$1,T5090-1,0,1,50),0)),0)</f>
        <v>0</v>
      </c>
      <c r="W5090" s="38">
        <f t="shared" ca="1" si="158"/>
        <v>0</v>
      </c>
    </row>
    <row r="5091" spans="1:23" s="36" customFormat="1" ht="18.75">
      <c r="A5091" s="34"/>
      <c r="B5091" s="39"/>
      <c r="C5091" s="39"/>
      <c r="D5091" s="35"/>
      <c r="E5091" s="40"/>
      <c r="F5091" s="39"/>
      <c r="G5091" s="39"/>
      <c r="H5091" s="39"/>
      <c r="I5091" s="34"/>
      <c r="J5091" s="34"/>
      <c r="K5091" s="34"/>
      <c r="L5091" s="34"/>
      <c r="M5091" s="43" t="str">
        <f ca="1">IFERROR(OFFSET('Maximum minutes'!$C$1,T5091,MATCH(IF(G5091&lt;&gt;"",G5091,F5091),OFFSET('Maximum minutes'!$C$1,T5091-1,0,1,U5091+1),0)-1)*IF(OR(ISNUMBER(J5091),J5091="sans examen"),1,0)*IF(W5091&lt;MinDate,1,0),"")</f>
        <v/>
      </c>
      <c r="N5091" s="36">
        <f t="shared" ca="1" si="159"/>
        <v>0</v>
      </c>
      <c r="O5091" s="36" t="e">
        <f ca="1">LEFT(OFFSET(Lists!$Q$2,MATCH(E5091,Lists!$R$3:$R$19,0),0),4)</f>
        <v>#N/A</v>
      </c>
      <c r="P5091" s="36" t="e">
        <f ca="1">MATCH(O5091,Lists!$S$2:$S$640,1)</f>
        <v>#N/A</v>
      </c>
      <c r="Q5091" s="36" t="e">
        <f ca="1">MATCH(LEFT(OFFSET(Lists!$Q$2,MATCH(E5091,Lists!$R$3:$R$19,0)+1,0),4),Lists!$S$3:$S$640,1)</f>
        <v>#N/A</v>
      </c>
      <c r="R5091" s="36" t="e">
        <f ca="1">LEFT(OFFSET(Lists!$S$2,P5091-1+MATCH(F5091,OFFSET(Lists!$T$3,P5091-1,0,Q5091-P5091+1),0),0),6)</f>
        <v>#N/A</v>
      </c>
      <c r="S5091" s="36" t="e">
        <f ca="1">VLOOKUP(R5091,Lists!B:D,3,FALSE)</f>
        <v>#N/A</v>
      </c>
      <c r="T5091" s="36" t="str">
        <f>IF(F5091&lt;&gt;"",MATCH(R5091,'Maximum minutes'!B:B,0),"")</f>
        <v/>
      </c>
      <c r="U5091" s="36">
        <f ca="1">IF(F5091&lt;&gt;"",COUNTA(OFFSET('Maximum minutes'!$C$1,'Annexe A1 Cours'!T5091,0,1,50)),0)</f>
        <v>0</v>
      </c>
      <c r="V5091" s="37">
        <f ca="1">IFERROR(OFFSET('Maximum minutes'!$C$1,T5091+1,-1+MATCH(G5091,OFFSET('Maximum minutes'!$C$1,T5091-1,0,1,50),0)),0)</f>
        <v>0</v>
      </c>
      <c r="W5091" s="38">
        <f t="shared" ca="1" si="158"/>
        <v>0</v>
      </c>
    </row>
    <row r="5092" spans="1:23" s="36" customFormat="1" ht="18.75">
      <c r="A5092" s="34"/>
      <c r="B5092" s="39"/>
      <c r="C5092" s="39"/>
      <c r="D5092" s="35"/>
      <c r="E5092" s="40"/>
      <c r="F5092" s="39"/>
      <c r="G5092" s="39"/>
      <c r="H5092" s="39"/>
      <c r="I5092" s="34"/>
      <c r="J5092" s="34"/>
      <c r="K5092" s="34"/>
      <c r="L5092" s="34"/>
      <c r="M5092" s="43" t="str">
        <f ca="1">IFERROR(OFFSET('Maximum minutes'!$C$1,T5092,MATCH(IF(G5092&lt;&gt;"",G5092,F5092),OFFSET('Maximum minutes'!$C$1,T5092-1,0,1,U5092+1),0)-1)*IF(OR(ISNUMBER(J5092),J5092="sans examen"),1,0)*IF(W5092&lt;MinDate,1,0),"")</f>
        <v/>
      </c>
      <c r="N5092" s="36">
        <f t="shared" ca="1" si="159"/>
        <v>0</v>
      </c>
      <c r="O5092" s="36" t="e">
        <f ca="1">LEFT(OFFSET(Lists!$Q$2,MATCH(E5092,Lists!$R$3:$R$19,0),0),4)</f>
        <v>#N/A</v>
      </c>
      <c r="P5092" s="36" t="e">
        <f ca="1">MATCH(O5092,Lists!$S$2:$S$640,1)</f>
        <v>#N/A</v>
      </c>
      <c r="Q5092" s="36" t="e">
        <f ca="1">MATCH(LEFT(OFFSET(Lists!$Q$2,MATCH(E5092,Lists!$R$3:$R$19,0)+1,0),4),Lists!$S$3:$S$640,1)</f>
        <v>#N/A</v>
      </c>
      <c r="R5092" s="36" t="e">
        <f ca="1">LEFT(OFFSET(Lists!$S$2,P5092-1+MATCH(F5092,OFFSET(Lists!$T$3,P5092-1,0,Q5092-P5092+1),0),0),6)</f>
        <v>#N/A</v>
      </c>
      <c r="S5092" s="36" t="e">
        <f ca="1">VLOOKUP(R5092,Lists!B:D,3,FALSE)</f>
        <v>#N/A</v>
      </c>
      <c r="T5092" s="36" t="str">
        <f>IF(F5092&lt;&gt;"",MATCH(R5092,'Maximum minutes'!B:B,0),"")</f>
        <v/>
      </c>
      <c r="U5092" s="36">
        <f ca="1">IF(F5092&lt;&gt;"",COUNTA(OFFSET('Maximum minutes'!$C$1,'Annexe A1 Cours'!T5092,0,1,50)),0)</f>
        <v>0</v>
      </c>
      <c r="V5092" s="37">
        <f ca="1">IFERROR(OFFSET('Maximum minutes'!$C$1,T5092+1,-1+MATCH(G5092,OFFSET('Maximum minutes'!$C$1,T5092-1,0,1,50),0)),0)</f>
        <v>0</v>
      </c>
      <c r="W5092" s="38">
        <f t="shared" ca="1" si="158"/>
        <v>0</v>
      </c>
    </row>
    <row r="5093" spans="1:23" s="36" customFormat="1" ht="18.75">
      <c r="A5093" s="34"/>
      <c r="B5093" s="39"/>
      <c r="C5093" s="39"/>
      <c r="D5093" s="35"/>
      <c r="E5093" s="40"/>
      <c r="F5093" s="39"/>
      <c r="G5093" s="39"/>
      <c r="H5093" s="39"/>
      <c r="I5093" s="34"/>
      <c r="J5093" s="34"/>
      <c r="K5093" s="34"/>
      <c r="L5093" s="34"/>
      <c r="M5093" s="43" t="str">
        <f ca="1">IFERROR(OFFSET('Maximum minutes'!$C$1,T5093,MATCH(IF(G5093&lt;&gt;"",G5093,F5093),OFFSET('Maximum minutes'!$C$1,T5093-1,0,1,U5093+1),0)-1)*IF(OR(ISNUMBER(J5093),J5093="sans examen"),1,0)*IF(W5093&lt;MinDate,1,0),"")</f>
        <v/>
      </c>
      <c r="N5093" s="36">
        <f t="shared" ca="1" si="159"/>
        <v>0</v>
      </c>
      <c r="O5093" s="36" t="e">
        <f ca="1">LEFT(OFFSET(Lists!$Q$2,MATCH(E5093,Lists!$R$3:$R$19,0),0),4)</f>
        <v>#N/A</v>
      </c>
      <c r="P5093" s="36" t="e">
        <f ca="1">MATCH(O5093,Lists!$S$2:$S$640,1)</f>
        <v>#N/A</v>
      </c>
      <c r="Q5093" s="36" t="e">
        <f ca="1">MATCH(LEFT(OFFSET(Lists!$Q$2,MATCH(E5093,Lists!$R$3:$R$19,0)+1,0),4),Lists!$S$3:$S$640,1)</f>
        <v>#N/A</v>
      </c>
      <c r="R5093" s="36" t="e">
        <f ca="1">LEFT(OFFSET(Lists!$S$2,P5093-1+MATCH(F5093,OFFSET(Lists!$T$3,P5093-1,0,Q5093-P5093+1),0),0),6)</f>
        <v>#N/A</v>
      </c>
      <c r="S5093" s="36" t="e">
        <f ca="1">VLOOKUP(R5093,Lists!B:D,3,FALSE)</f>
        <v>#N/A</v>
      </c>
      <c r="T5093" s="36" t="str">
        <f>IF(F5093&lt;&gt;"",MATCH(R5093,'Maximum minutes'!B:B,0),"")</f>
        <v/>
      </c>
      <c r="U5093" s="36">
        <f ca="1">IF(F5093&lt;&gt;"",COUNTA(OFFSET('Maximum minutes'!$C$1,'Annexe A1 Cours'!T5093,0,1,50)),0)</f>
        <v>0</v>
      </c>
      <c r="V5093" s="37">
        <f ca="1">IFERROR(OFFSET('Maximum minutes'!$C$1,T5093+1,-1+MATCH(G5093,OFFSET('Maximum minutes'!$C$1,T5093-1,0,1,50),0)),0)</f>
        <v>0</v>
      </c>
      <c r="W5093" s="38">
        <f t="shared" ca="1" si="158"/>
        <v>0</v>
      </c>
    </row>
    <row r="5094" spans="1:23" s="36" customFormat="1" ht="18.75">
      <c r="A5094" s="34"/>
      <c r="B5094" s="39"/>
      <c r="C5094" s="39"/>
      <c r="D5094" s="35"/>
      <c r="E5094" s="40"/>
      <c r="F5094" s="39"/>
      <c r="G5094" s="39"/>
      <c r="H5094" s="39"/>
      <c r="I5094" s="34"/>
      <c r="J5094" s="34"/>
      <c r="K5094" s="34"/>
      <c r="L5094" s="34"/>
      <c r="M5094" s="43" t="str">
        <f ca="1">IFERROR(OFFSET('Maximum minutes'!$C$1,T5094,MATCH(IF(G5094&lt;&gt;"",G5094,F5094),OFFSET('Maximum minutes'!$C$1,T5094-1,0,1,U5094+1),0)-1)*IF(OR(ISNUMBER(J5094),J5094="sans examen"),1,0)*IF(W5094&lt;MinDate,1,0),"")</f>
        <v/>
      </c>
      <c r="N5094" s="36">
        <f t="shared" ca="1" si="159"/>
        <v>0</v>
      </c>
      <c r="O5094" s="36" t="e">
        <f ca="1">LEFT(OFFSET(Lists!$Q$2,MATCH(E5094,Lists!$R$3:$R$19,0),0),4)</f>
        <v>#N/A</v>
      </c>
      <c r="P5094" s="36" t="e">
        <f ca="1">MATCH(O5094,Lists!$S$2:$S$640,1)</f>
        <v>#N/A</v>
      </c>
      <c r="Q5094" s="36" t="e">
        <f ca="1">MATCH(LEFT(OFFSET(Lists!$Q$2,MATCH(E5094,Lists!$R$3:$R$19,0)+1,0),4),Lists!$S$3:$S$640,1)</f>
        <v>#N/A</v>
      </c>
      <c r="R5094" s="36" t="e">
        <f ca="1">LEFT(OFFSET(Lists!$S$2,P5094-1+MATCH(F5094,OFFSET(Lists!$T$3,P5094-1,0,Q5094-P5094+1),0),0),6)</f>
        <v>#N/A</v>
      </c>
      <c r="S5094" s="36" t="e">
        <f ca="1">VLOOKUP(R5094,Lists!B:D,3,FALSE)</f>
        <v>#N/A</v>
      </c>
      <c r="T5094" s="36" t="str">
        <f>IF(F5094&lt;&gt;"",MATCH(R5094,'Maximum minutes'!B:B,0),"")</f>
        <v/>
      </c>
      <c r="U5094" s="36">
        <f ca="1">IF(F5094&lt;&gt;"",COUNTA(OFFSET('Maximum minutes'!$C$1,'Annexe A1 Cours'!T5094,0,1,50)),0)</f>
        <v>0</v>
      </c>
      <c r="V5094" s="37">
        <f ca="1">IFERROR(OFFSET('Maximum minutes'!$C$1,T5094+1,-1+MATCH(G5094,OFFSET('Maximum minutes'!$C$1,T5094-1,0,1,50),0)),0)</f>
        <v>0</v>
      </c>
      <c r="W5094" s="38">
        <f t="shared" ca="1" si="158"/>
        <v>0</v>
      </c>
    </row>
    <row r="5095" spans="1:23" s="36" customFormat="1" ht="18.75">
      <c r="A5095" s="34"/>
      <c r="B5095" s="39"/>
      <c r="C5095" s="39"/>
      <c r="D5095" s="35"/>
      <c r="E5095" s="40"/>
      <c r="F5095" s="39"/>
      <c r="G5095" s="39"/>
      <c r="H5095" s="39"/>
      <c r="I5095" s="34"/>
      <c r="J5095" s="34"/>
      <c r="K5095" s="34"/>
      <c r="L5095" s="34"/>
      <c r="M5095" s="43" t="str">
        <f ca="1">IFERROR(OFFSET('Maximum minutes'!$C$1,T5095,MATCH(IF(G5095&lt;&gt;"",G5095,F5095),OFFSET('Maximum minutes'!$C$1,T5095-1,0,1,U5095+1),0)-1)*IF(OR(ISNUMBER(J5095),J5095="sans examen"),1,0)*IF(W5095&lt;MinDate,1,0),"")</f>
        <v/>
      </c>
      <c r="N5095" s="36">
        <f t="shared" ca="1" si="159"/>
        <v>0</v>
      </c>
      <c r="O5095" s="36" t="e">
        <f ca="1">LEFT(OFFSET(Lists!$Q$2,MATCH(E5095,Lists!$R$3:$R$19,0),0),4)</f>
        <v>#N/A</v>
      </c>
      <c r="P5095" s="36" t="e">
        <f ca="1">MATCH(O5095,Lists!$S$2:$S$640,1)</f>
        <v>#N/A</v>
      </c>
      <c r="Q5095" s="36" t="e">
        <f ca="1">MATCH(LEFT(OFFSET(Lists!$Q$2,MATCH(E5095,Lists!$R$3:$R$19,0)+1,0),4),Lists!$S$3:$S$640,1)</f>
        <v>#N/A</v>
      </c>
      <c r="R5095" s="36" t="e">
        <f ca="1">LEFT(OFFSET(Lists!$S$2,P5095-1+MATCH(F5095,OFFSET(Lists!$T$3,P5095-1,0,Q5095-P5095+1),0),0),6)</f>
        <v>#N/A</v>
      </c>
      <c r="S5095" s="36" t="e">
        <f ca="1">VLOOKUP(R5095,Lists!B:D,3,FALSE)</f>
        <v>#N/A</v>
      </c>
      <c r="T5095" s="36" t="str">
        <f>IF(F5095&lt;&gt;"",MATCH(R5095,'Maximum minutes'!B:B,0),"")</f>
        <v/>
      </c>
      <c r="U5095" s="36">
        <f ca="1">IF(F5095&lt;&gt;"",COUNTA(OFFSET('Maximum minutes'!$C$1,'Annexe A1 Cours'!T5095,0,1,50)),0)</f>
        <v>0</v>
      </c>
      <c r="V5095" s="37">
        <f ca="1">IFERROR(OFFSET('Maximum minutes'!$C$1,T5095+1,-1+MATCH(G5095,OFFSET('Maximum minutes'!$C$1,T5095-1,0,1,50),0)),0)</f>
        <v>0</v>
      </c>
      <c r="W5095" s="38">
        <f t="shared" ca="1" si="158"/>
        <v>0</v>
      </c>
    </row>
    <row r="5096" spans="1:23" s="36" customFormat="1" ht="18.75">
      <c r="A5096" s="34"/>
      <c r="B5096" s="39"/>
      <c r="C5096" s="39"/>
      <c r="D5096" s="35"/>
      <c r="E5096" s="40"/>
      <c r="F5096" s="39"/>
      <c r="G5096" s="39"/>
      <c r="H5096" s="39"/>
      <c r="I5096" s="34"/>
      <c r="J5096" s="34"/>
      <c r="K5096" s="34"/>
      <c r="L5096" s="34"/>
      <c r="M5096" s="43" t="str">
        <f ca="1">IFERROR(OFFSET('Maximum minutes'!$C$1,T5096,MATCH(IF(G5096&lt;&gt;"",G5096,F5096),OFFSET('Maximum minutes'!$C$1,T5096-1,0,1,U5096+1),0)-1)*IF(OR(ISNUMBER(J5096),J5096="sans examen"),1,0)*IF(W5096&lt;MinDate,1,0),"")</f>
        <v/>
      </c>
      <c r="N5096" s="36">
        <f t="shared" ca="1" si="159"/>
        <v>0</v>
      </c>
      <c r="O5096" s="36" t="e">
        <f ca="1">LEFT(OFFSET(Lists!$Q$2,MATCH(E5096,Lists!$R$3:$R$19,0),0),4)</f>
        <v>#N/A</v>
      </c>
      <c r="P5096" s="36" t="e">
        <f ca="1">MATCH(O5096,Lists!$S$2:$S$640,1)</f>
        <v>#N/A</v>
      </c>
      <c r="Q5096" s="36" t="e">
        <f ca="1">MATCH(LEFT(OFFSET(Lists!$Q$2,MATCH(E5096,Lists!$R$3:$R$19,0)+1,0),4),Lists!$S$3:$S$640,1)</f>
        <v>#N/A</v>
      </c>
      <c r="R5096" s="36" t="e">
        <f ca="1">LEFT(OFFSET(Lists!$S$2,P5096-1+MATCH(F5096,OFFSET(Lists!$T$3,P5096-1,0,Q5096-P5096+1),0),0),6)</f>
        <v>#N/A</v>
      </c>
      <c r="S5096" s="36" t="e">
        <f ca="1">VLOOKUP(R5096,Lists!B:D,3,FALSE)</f>
        <v>#N/A</v>
      </c>
      <c r="T5096" s="36" t="str">
        <f>IF(F5096&lt;&gt;"",MATCH(R5096,'Maximum minutes'!B:B,0),"")</f>
        <v/>
      </c>
      <c r="U5096" s="36">
        <f ca="1">IF(F5096&lt;&gt;"",COUNTA(OFFSET('Maximum minutes'!$C$1,'Annexe A1 Cours'!T5096,0,1,50)),0)</f>
        <v>0</v>
      </c>
      <c r="V5096" s="37">
        <f ca="1">IFERROR(OFFSET('Maximum minutes'!$C$1,T5096+1,-1+MATCH(G5096,OFFSET('Maximum minutes'!$C$1,T5096-1,0,1,50),0)),0)</f>
        <v>0</v>
      </c>
      <c r="W5096" s="38">
        <f t="shared" ca="1" si="158"/>
        <v>0</v>
      </c>
    </row>
    <row r="5097" spans="1:23" s="36" customFormat="1" ht="18.75">
      <c r="A5097" s="34"/>
      <c r="B5097" s="39"/>
      <c r="C5097" s="39"/>
      <c r="D5097" s="35"/>
      <c r="E5097" s="40"/>
      <c r="F5097" s="39"/>
      <c r="G5097" s="39"/>
      <c r="H5097" s="39"/>
      <c r="I5097" s="34"/>
      <c r="J5097" s="34"/>
      <c r="K5097" s="34"/>
      <c r="L5097" s="34"/>
      <c r="M5097" s="43" t="str">
        <f ca="1">IFERROR(OFFSET('Maximum minutes'!$C$1,T5097,MATCH(IF(G5097&lt;&gt;"",G5097,F5097),OFFSET('Maximum minutes'!$C$1,T5097-1,0,1,U5097+1),0)-1)*IF(OR(ISNUMBER(J5097),J5097="sans examen"),1,0)*IF(W5097&lt;MinDate,1,0),"")</f>
        <v/>
      </c>
      <c r="N5097" s="36">
        <f t="shared" ca="1" si="159"/>
        <v>0</v>
      </c>
      <c r="O5097" s="36" t="e">
        <f ca="1">LEFT(OFFSET(Lists!$Q$2,MATCH(E5097,Lists!$R$3:$R$19,0),0),4)</f>
        <v>#N/A</v>
      </c>
      <c r="P5097" s="36" t="e">
        <f ca="1">MATCH(O5097,Lists!$S$2:$S$640,1)</f>
        <v>#N/A</v>
      </c>
      <c r="Q5097" s="36" t="e">
        <f ca="1">MATCH(LEFT(OFFSET(Lists!$Q$2,MATCH(E5097,Lists!$R$3:$R$19,0)+1,0),4),Lists!$S$3:$S$640,1)</f>
        <v>#N/A</v>
      </c>
      <c r="R5097" s="36" t="e">
        <f ca="1">LEFT(OFFSET(Lists!$S$2,P5097-1+MATCH(F5097,OFFSET(Lists!$T$3,P5097-1,0,Q5097-P5097+1),0),0),6)</f>
        <v>#N/A</v>
      </c>
      <c r="S5097" s="36" t="e">
        <f ca="1">VLOOKUP(R5097,Lists!B:D,3,FALSE)</f>
        <v>#N/A</v>
      </c>
      <c r="T5097" s="36" t="str">
        <f>IF(F5097&lt;&gt;"",MATCH(R5097,'Maximum minutes'!B:B,0),"")</f>
        <v/>
      </c>
      <c r="U5097" s="36">
        <f ca="1">IF(F5097&lt;&gt;"",COUNTA(OFFSET('Maximum minutes'!$C$1,'Annexe A1 Cours'!T5097,0,1,50)),0)</f>
        <v>0</v>
      </c>
      <c r="V5097" s="37">
        <f ca="1">IFERROR(OFFSET('Maximum minutes'!$C$1,T5097+1,-1+MATCH(G5097,OFFSET('Maximum minutes'!$C$1,T5097-1,0,1,50),0)),0)</f>
        <v>0</v>
      </c>
      <c r="W5097" s="38">
        <f t="shared" ca="1" si="158"/>
        <v>0</v>
      </c>
    </row>
    <row r="5098" spans="1:23" s="36" customFormat="1" ht="18.75">
      <c r="A5098" s="34"/>
      <c r="B5098" s="39"/>
      <c r="C5098" s="39"/>
      <c r="D5098" s="35"/>
      <c r="E5098" s="40"/>
      <c r="F5098" s="39"/>
      <c r="G5098" s="39"/>
      <c r="H5098" s="39"/>
      <c r="I5098" s="34"/>
      <c r="J5098" s="34"/>
      <c r="K5098" s="34"/>
      <c r="L5098" s="34"/>
      <c r="M5098" s="43" t="str">
        <f ca="1">IFERROR(OFFSET('Maximum minutes'!$C$1,T5098,MATCH(IF(G5098&lt;&gt;"",G5098,F5098),OFFSET('Maximum minutes'!$C$1,T5098-1,0,1,U5098+1),0)-1)*IF(OR(ISNUMBER(J5098),J5098="sans examen"),1,0)*IF(W5098&lt;MinDate,1,0),"")</f>
        <v/>
      </c>
      <c r="N5098" s="36">
        <f t="shared" ca="1" si="159"/>
        <v>0</v>
      </c>
      <c r="O5098" s="36" t="e">
        <f ca="1">LEFT(OFFSET(Lists!$Q$2,MATCH(E5098,Lists!$R$3:$R$19,0),0),4)</f>
        <v>#N/A</v>
      </c>
      <c r="P5098" s="36" t="e">
        <f ca="1">MATCH(O5098,Lists!$S$2:$S$640,1)</f>
        <v>#N/A</v>
      </c>
      <c r="Q5098" s="36" t="e">
        <f ca="1">MATCH(LEFT(OFFSET(Lists!$Q$2,MATCH(E5098,Lists!$R$3:$R$19,0)+1,0),4),Lists!$S$3:$S$640,1)</f>
        <v>#N/A</v>
      </c>
      <c r="R5098" s="36" t="e">
        <f ca="1">LEFT(OFFSET(Lists!$S$2,P5098-1+MATCH(F5098,OFFSET(Lists!$T$3,P5098-1,0,Q5098-P5098+1),0),0),6)</f>
        <v>#N/A</v>
      </c>
      <c r="S5098" s="36" t="e">
        <f ca="1">VLOOKUP(R5098,Lists!B:D,3,FALSE)</f>
        <v>#N/A</v>
      </c>
      <c r="T5098" s="36" t="str">
        <f>IF(F5098&lt;&gt;"",MATCH(R5098,'Maximum minutes'!B:B,0),"")</f>
        <v/>
      </c>
      <c r="U5098" s="36">
        <f ca="1">IF(F5098&lt;&gt;"",COUNTA(OFFSET('Maximum minutes'!$C$1,'Annexe A1 Cours'!T5098,0,1,50)),0)</f>
        <v>0</v>
      </c>
      <c r="V5098" s="37">
        <f ca="1">IFERROR(OFFSET('Maximum minutes'!$C$1,T5098+1,-1+MATCH(G5098,OFFSET('Maximum minutes'!$C$1,T5098-1,0,1,50),0)),0)</f>
        <v>0</v>
      </c>
      <c r="W5098" s="38">
        <f t="shared" ca="1" si="158"/>
        <v>0</v>
      </c>
    </row>
    <row r="5099" spans="1:23" s="36" customFormat="1" ht="18.75">
      <c r="A5099" s="34"/>
      <c r="B5099" s="39"/>
      <c r="C5099" s="39"/>
      <c r="D5099" s="35"/>
      <c r="E5099" s="40"/>
      <c r="F5099" s="39"/>
      <c r="G5099" s="39"/>
      <c r="H5099" s="39"/>
      <c r="I5099" s="34"/>
      <c r="J5099" s="34"/>
      <c r="K5099" s="34"/>
      <c r="L5099" s="34"/>
      <c r="M5099" s="43" t="str">
        <f ca="1">IFERROR(OFFSET('Maximum minutes'!$C$1,T5099,MATCH(IF(G5099&lt;&gt;"",G5099,F5099),OFFSET('Maximum minutes'!$C$1,T5099-1,0,1,U5099+1),0)-1)*IF(OR(ISNUMBER(J5099),J5099="sans examen"),1,0)*IF(W5099&lt;MinDate,1,0),"")</f>
        <v/>
      </c>
      <c r="N5099" s="36">
        <f t="shared" ca="1" si="159"/>
        <v>0</v>
      </c>
      <c r="O5099" s="36" t="e">
        <f ca="1">LEFT(OFFSET(Lists!$Q$2,MATCH(E5099,Lists!$R$3:$R$19,0),0),4)</f>
        <v>#N/A</v>
      </c>
      <c r="P5099" s="36" t="e">
        <f ca="1">MATCH(O5099,Lists!$S$2:$S$640,1)</f>
        <v>#N/A</v>
      </c>
      <c r="Q5099" s="36" t="e">
        <f ca="1">MATCH(LEFT(OFFSET(Lists!$Q$2,MATCH(E5099,Lists!$R$3:$R$19,0)+1,0),4),Lists!$S$3:$S$640,1)</f>
        <v>#N/A</v>
      </c>
      <c r="R5099" s="36" t="e">
        <f ca="1">LEFT(OFFSET(Lists!$S$2,P5099-1+MATCH(F5099,OFFSET(Lists!$T$3,P5099-1,0,Q5099-P5099+1),0),0),6)</f>
        <v>#N/A</v>
      </c>
      <c r="S5099" s="36" t="e">
        <f ca="1">VLOOKUP(R5099,Lists!B:D,3,FALSE)</f>
        <v>#N/A</v>
      </c>
      <c r="T5099" s="36" t="str">
        <f>IF(F5099&lt;&gt;"",MATCH(R5099,'Maximum minutes'!B:B,0),"")</f>
        <v/>
      </c>
      <c r="U5099" s="36">
        <f ca="1">IF(F5099&lt;&gt;"",COUNTA(OFFSET('Maximum minutes'!$C$1,'Annexe A1 Cours'!T5099,0,1,50)),0)</f>
        <v>0</v>
      </c>
      <c r="V5099" s="37">
        <f ca="1">IFERROR(OFFSET('Maximum minutes'!$C$1,T5099+1,-1+MATCH(G5099,OFFSET('Maximum minutes'!$C$1,T5099-1,0,1,50),0)),0)</f>
        <v>0</v>
      </c>
      <c r="W5099" s="38">
        <f t="shared" ca="1" si="158"/>
        <v>0</v>
      </c>
    </row>
    <row r="5100" spans="1:23" s="36" customFormat="1" ht="18.75">
      <c r="A5100" s="34"/>
      <c r="B5100" s="39"/>
      <c r="C5100" s="39"/>
      <c r="D5100" s="35"/>
      <c r="E5100" s="40"/>
      <c r="F5100" s="39"/>
      <c r="G5100" s="39"/>
      <c r="H5100" s="39"/>
      <c r="I5100" s="34"/>
      <c r="J5100" s="34"/>
      <c r="K5100" s="34"/>
      <c r="L5100" s="34"/>
      <c r="M5100" s="43" t="str">
        <f ca="1">IFERROR(OFFSET('Maximum minutes'!$C$1,T5100,MATCH(IF(G5100&lt;&gt;"",G5100,F5100),OFFSET('Maximum minutes'!$C$1,T5100-1,0,1,U5100+1),0)-1)*IF(OR(ISNUMBER(J5100),J5100="sans examen"),1,0)*IF(W5100&lt;MinDate,1,0),"")</f>
        <v/>
      </c>
      <c r="N5100" s="36">
        <f t="shared" ca="1" si="159"/>
        <v>0</v>
      </c>
      <c r="O5100" s="36" t="e">
        <f ca="1">LEFT(OFFSET(Lists!$Q$2,MATCH(E5100,Lists!$R$3:$R$19,0),0),4)</f>
        <v>#N/A</v>
      </c>
      <c r="P5100" s="36" t="e">
        <f ca="1">MATCH(O5100,Lists!$S$2:$S$640,1)</f>
        <v>#N/A</v>
      </c>
      <c r="Q5100" s="36" t="e">
        <f ca="1">MATCH(LEFT(OFFSET(Lists!$Q$2,MATCH(E5100,Lists!$R$3:$R$19,0)+1,0),4),Lists!$S$3:$S$640,1)</f>
        <v>#N/A</v>
      </c>
      <c r="R5100" s="36" t="e">
        <f ca="1">LEFT(OFFSET(Lists!$S$2,P5100-1+MATCH(F5100,OFFSET(Lists!$T$3,P5100-1,0,Q5100-P5100+1),0),0),6)</f>
        <v>#N/A</v>
      </c>
      <c r="S5100" s="36" t="e">
        <f ca="1">VLOOKUP(R5100,Lists!B:D,3,FALSE)</f>
        <v>#N/A</v>
      </c>
      <c r="T5100" s="36" t="str">
        <f>IF(F5100&lt;&gt;"",MATCH(R5100,'Maximum minutes'!B:B,0),"")</f>
        <v/>
      </c>
      <c r="U5100" s="36">
        <f ca="1">IF(F5100&lt;&gt;"",COUNTA(OFFSET('Maximum minutes'!$C$1,'Annexe A1 Cours'!T5100,0,1,50)),0)</f>
        <v>0</v>
      </c>
      <c r="V5100" s="37">
        <f ca="1">IFERROR(OFFSET('Maximum minutes'!$C$1,T5100+1,-1+MATCH(G5100,OFFSET('Maximum minutes'!$C$1,T5100-1,0,1,50),0)),0)</f>
        <v>0</v>
      </c>
      <c r="W5100" s="38">
        <f t="shared" ca="1" si="158"/>
        <v>0</v>
      </c>
    </row>
    <row r="5101" spans="1:23" s="36" customFormat="1" ht="18.75">
      <c r="A5101" s="34"/>
      <c r="B5101" s="39"/>
      <c r="C5101" s="39"/>
      <c r="D5101" s="35"/>
      <c r="E5101" s="40"/>
      <c r="F5101" s="39"/>
      <c r="G5101" s="39"/>
      <c r="H5101" s="39"/>
      <c r="I5101" s="34"/>
      <c r="J5101" s="34"/>
      <c r="K5101" s="34"/>
      <c r="L5101" s="34"/>
      <c r="M5101" s="43" t="str">
        <f ca="1">IFERROR(OFFSET('Maximum minutes'!$C$1,T5101,MATCH(IF(G5101&lt;&gt;"",G5101,F5101),OFFSET('Maximum minutes'!$C$1,T5101-1,0,1,U5101+1),0)-1)*IF(OR(ISNUMBER(J5101),J5101="sans examen"),1,0)*IF(W5101&lt;MinDate,1,0),"")</f>
        <v/>
      </c>
      <c r="N5101" s="36">
        <f t="shared" ca="1" si="159"/>
        <v>0</v>
      </c>
      <c r="O5101" s="36" t="e">
        <f ca="1">LEFT(OFFSET(Lists!$Q$2,MATCH(E5101,Lists!$R$3:$R$19,0),0),4)</f>
        <v>#N/A</v>
      </c>
      <c r="P5101" s="36" t="e">
        <f ca="1">MATCH(O5101,Lists!$S$2:$S$640,1)</f>
        <v>#N/A</v>
      </c>
      <c r="Q5101" s="36" t="e">
        <f ca="1">MATCH(LEFT(OFFSET(Lists!$Q$2,MATCH(E5101,Lists!$R$3:$R$19,0)+1,0),4),Lists!$S$3:$S$640,1)</f>
        <v>#N/A</v>
      </c>
      <c r="R5101" s="36" t="e">
        <f ca="1">LEFT(OFFSET(Lists!$S$2,P5101-1+MATCH(F5101,OFFSET(Lists!$T$3,P5101-1,0,Q5101-P5101+1),0),0),6)</f>
        <v>#N/A</v>
      </c>
      <c r="S5101" s="36" t="e">
        <f ca="1">VLOOKUP(R5101,Lists!B:D,3,FALSE)</f>
        <v>#N/A</v>
      </c>
      <c r="T5101" s="36" t="str">
        <f>IF(F5101&lt;&gt;"",MATCH(R5101,'Maximum minutes'!B:B,0),"")</f>
        <v/>
      </c>
      <c r="U5101" s="36">
        <f ca="1">IF(F5101&lt;&gt;"",COUNTA(OFFSET('Maximum minutes'!$C$1,'Annexe A1 Cours'!T5101,0,1,50)),0)</f>
        <v>0</v>
      </c>
      <c r="V5101" s="37">
        <f ca="1">IFERROR(OFFSET('Maximum minutes'!$C$1,T5101+1,-1+MATCH(G5101,OFFSET('Maximum minutes'!$C$1,T5101-1,0,1,50),0)),0)</f>
        <v>0</v>
      </c>
      <c r="W5101" s="38">
        <f t="shared" ca="1" si="158"/>
        <v>0</v>
      </c>
    </row>
    <row r="5102" spans="1:23" s="36" customFormat="1" ht="18.75">
      <c r="A5102" s="34"/>
      <c r="B5102" s="39"/>
      <c r="C5102" s="39"/>
      <c r="D5102" s="35"/>
      <c r="E5102" s="40"/>
      <c r="F5102" s="39"/>
      <c r="G5102" s="39"/>
      <c r="H5102" s="39"/>
      <c r="I5102" s="34"/>
      <c r="J5102" s="34"/>
      <c r="K5102" s="34"/>
      <c r="L5102" s="34"/>
      <c r="M5102" s="43" t="str">
        <f ca="1">IFERROR(OFFSET('Maximum minutes'!$C$1,T5102,MATCH(IF(G5102&lt;&gt;"",G5102,F5102),OFFSET('Maximum minutes'!$C$1,T5102-1,0,1,U5102+1),0)-1)*IF(OR(ISNUMBER(J5102),J5102="sans examen"),1,0)*IF(W5102&lt;MinDate,1,0),"")</f>
        <v/>
      </c>
      <c r="N5102" s="36">
        <f t="shared" ca="1" si="159"/>
        <v>0</v>
      </c>
      <c r="O5102" s="36" t="e">
        <f ca="1">LEFT(OFFSET(Lists!$Q$2,MATCH(E5102,Lists!$R$3:$R$19,0),0),4)</f>
        <v>#N/A</v>
      </c>
      <c r="P5102" s="36" t="e">
        <f ca="1">MATCH(O5102,Lists!$S$2:$S$640,1)</f>
        <v>#N/A</v>
      </c>
      <c r="Q5102" s="36" t="e">
        <f ca="1">MATCH(LEFT(OFFSET(Lists!$Q$2,MATCH(E5102,Lists!$R$3:$R$19,0)+1,0),4),Lists!$S$3:$S$640,1)</f>
        <v>#N/A</v>
      </c>
      <c r="R5102" s="36" t="e">
        <f ca="1">LEFT(OFFSET(Lists!$S$2,P5102-1+MATCH(F5102,OFFSET(Lists!$T$3,P5102-1,0,Q5102-P5102+1),0),0),6)</f>
        <v>#N/A</v>
      </c>
      <c r="S5102" s="36" t="e">
        <f ca="1">VLOOKUP(R5102,Lists!B:D,3,FALSE)</f>
        <v>#N/A</v>
      </c>
      <c r="T5102" s="36" t="str">
        <f>IF(F5102&lt;&gt;"",MATCH(R5102,'Maximum minutes'!B:B,0),"")</f>
        <v/>
      </c>
      <c r="U5102" s="36">
        <f ca="1">IF(F5102&lt;&gt;"",COUNTA(OFFSET('Maximum minutes'!$C$1,'Annexe A1 Cours'!T5102,0,1,50)),0)</f>
        <v>0</v>
      </c>
      <c r="V5102" s="37">
        <f ca="1">IFERROR(OFFSET('Maximum minutes'!$C$1,T5102+1,-1+MATCH(G5102,OFFSET('Maximum minutes'!$C$1,T5102-1,0,1,50),0)),0)</f>
        <v>0</v>
      </c>
      <c r="W5102" s="38">
        <f t="shared" ca="1" si="158"/>
        <v>0</v>
      </c>
    </row>
    <row r="5103" spans="1:23" s="36" customFormat="1" ht="18.75">
      <c r="A5103" s="34"/>
      <c r="B5103" s="39"/>
      <c r="C5103" s="39"/>
      <c r="D5103" s="35"/>
      <c r="E5103" s="40"/>
      <c r="F5103" s="39"/>
      <c r="G5103" s="39"/>
      <c r="H5103" s="39"/>
      <c r="I5103" s="34"/>
      <c r="J5103" s="34"/>
      <c r="K5103" s="34"/>
      <c r="L5103" s="34"/>
      <c r="M5103" s="43" t="str">
        <f ca="1">IFERROR(OFFSET('Maximum minutes'!$C$1,T5103,MATCH(IF(G5103&lt;&gt;"",G5103,F5103),OFFSET('Maximum minutes'!$C$1,T5103-1,0,1,U5103+1),0)-1)*IF(OR(ISNUMBER(J5103),J5103="sans examen"),1,0)*IF(W5103&lt;MinDate,1,0),"")</f>
        <v/>
      </c>
      <c r="N5103" s="36">
        <f t="shared" ca="1" si="159"/>
        <v>0</v>
      </c>
      <c r="O5103" s="36" t="e">
        <f ca="1">LEFT(OFFSET(Lists!$Q$2,MATCH(E5103,Lists!$R$3:$R$19,0),0),4)</f>
        <v>#N/A</v>
      </c>
      <c r="P5103" s="36" t="e">
        <f ca="1">MATCH(O5103,Lists!$S$2:$S$640,1)</f>
        <v>#N/A</v>
      </c>
      <c r="Q5103" s="36" t="e">
        <f ca="1">MATCH(LEFT(OFFSET(Lists!$Q$2,MATCH(E5103,Lists!$R$3:$R$19,0)+1,0),4),Lists!$S$3:$S$640,1)</f>
        <v>#N/A</v>
      </c>
      <c r="R5103" s="36" t="e">
        <f ca="1">LEFT(OFFSET(Lists!$S$2,P5103-1+MATCH(F5103,OFFSET(Lists!$T$3,P5103-1,0,Q5103-P5103+1),0),0),6)</f>
        <v>#N/A</v>
      </c>
      <c r="S5103" s="36" t="e">
        <f ca="1">VLOOKUP(R5103,Lists!B:D,3,FALSE)</f>
        <v>#N/A</v>
      </c>
      <c r="T5103" s="36" t="str">
        <f>IF(F5103&lt;&gt;"",MATCH(R5103,'Maximum minutes'!B:B,0),"")</f>
        <v/>
      </c>
      <c r="U5103" s="36">
        <f ca="1">IF(F5103&lt;&gt;"",COUNTA(OFFSET('Maximum minutes'!$C$1,'Annexe A1 Cours'!T5103,0,1,50)),0)</f>
        <v>0</v>
      </c>
      <c r="V5103" s="37">
        <f ca="1">IFERROR(OFFSET('Maximum minutes'!$C$1,T5103+1,-1+MATCH(G5103,OFFSET('Maximum minutes'!$C$1,T5103-1,0,1,50),0)),0)</f>
        <v>0</v>
      </c>
      <c r="W5103" s="38">
        <f t="shared" ca="1" si="158"/>
        <v>0</v>
      </c>
    </row>
    <row r="5104" spans="1:23" s="36" customFormat="1" ht="18.75">
      <c r="A5104" s="34"/>
      <c r="B5104" s="39"/>
      <c r="C5104" s="39"/>
      <c r="D5104" s="35"/>
      <c r="E5104" s="40"/>
      <c r="F5104" s="39"/>
      <c r="G5104" s="39"/>
      <c r="H5104" s="39"/>
      <c r="I5104" s="34"/>
      <c r="J5104" s="34"/>
      <c r="K5104" s="34"/>
      <c r="L5104" s="34"/>
      <c r="M5104" s="43" t="str">
        <f ca="1">IFERROR(OFFSET('Maximum minutes'!$C$1,T5104,MATCH(IF(G5104&lt;&gt;"",G5104,F5104),OFFSET('Maximum minutes'!$C$1,T5104-1,0,1,U5104+1),0)-1)*IF(OR(ISNUMBER(J5104),J5104="sans examen"),1,0)*IF(W5104&lt;MinDate,1,0),"")</f>
        <v/>
      </c>
      <c r="N5104" s="36">
        <f t="shared" ca="1" si="159"/>
        <v>0</v>
      </c>
      <c r="O5104" s="36" t="e">
        <f ca="1">LEFT(OFFSET(Lists!$Q$2,MATCH(E5104,Lists!$R$3:$R$19,0),0),4)</f>
        <v>#N/A</v>
      </c>
      <c r="P5104" s="36" t="e">
        <f ca="1">MATCH(O5104,Lists!$S$2:$S$640,1)</f>
        <v>#N/A</v>
      </c>
      <c r="Q5104" s="36" t="e">
        <f ca="1">MATCH(LEFT(OFFSET(Lists!$Q$2,MATCH(E5104,Lists!$R$3:$R$19,0)+1,0),4),Lists!$S$3:$S$640,1)</f>
        <v>#N/A</v>
      </c>
      <c r="R5104" s="36" t="e">
        <f ca="1">LEFT(OFFSET(Lists!$S$2,P5104-1+MATCH(F5104,OFFSET(Lists!$T$3,P5104-1,0,Q5104-P5104+1),0),0),6)</f>
        <v>#N/A</v>
      </c>
      <c r="S5104" s="36" t="e">
        <f ca="1">VLOOKUP(R5104,Lists!B:D,3,FALSE)</f>
        <v>#N/A</v>
      </c>
      <c r="T5104" s="36" t="str">
        <f>IF(F5104&lt;&gt;"",MATCH(R5104,'Maximum minutes'!B:B,0),"")</f>
        <v/>
      </c>
      <c r="U5104" s="36">
        <f ca="1">IF(F5104&lt;&gt;"",COUNTA(OFFSET('Maximum minutes'!$C$1,'Annexe A1 Cours'!T5104,0,1,50)),0)</f>
        <v>0</v>
      </c>
      <c r="V5104" s="37">
        <f ca="1">IFERROR(OFFSET('Maximum minutes'!$C$1,T5104+1,-1+MATCH(G5104,OFFSET('Maximum minutes'!$C$1,T5104-1,0,1,50),0)),0)</f>
        <v>0</v>
      </c>
      <c r="W5104" s="38">
        <f t="shared" ca="1" si="158"/>
        <v>0</v>
      </c>
    </row>
    <row r="5105" spans="1:23" s="36" customFormat="1" ht="18.75">
      <c r="A5105" s="34"/>
      <c r="B5105" s="39"/>
      <c r="C5105" s="39"/>
      <c r="D5105" s="35"/>
      <c r="E5105" s="40"/>
      <c r="F5105" s="39"/>
      <c r="G5105" s="39"/>
      <c r="H5105" s="39"/>
      <c r="I5105" s="34"/>
      <c r="J5105" s="34"/>
      <c r="K5105" s="34"/>
      <c r="L5105" s="34"/>
      <c r="M5105" s="43" t="str">
        <f ca="1">IFERROR(OFFSET('Maximum minutes'!$C$1,T5105,MATCH(IF(G5105&lt;&gt;"",G5105,F5105),OFFSET('Maximum minutes'!$C$1,T5105-1,0,1,U5105+1),0)-1)*IF(OR(ISNUMBER(J5105),J5105="sans examen"),1,0)*IF(W5105&lt;MinDate,1,0),"")</f>
        <v/>
      </c>
      <c r="N5105" s="36">
        <f t="shared" ca="1" si="159"/>
        <v>0</v>
      </c>
      <c r="O5105" s="36" t="e">
        <f ca="1">LEFT(OFFSET(Lists!$Q$2,MATCH(E5105,Lists!$R$3:$R$19,0),0),4)</f>
        <v>#N/A</v>
      </c>
      <c r="P5105" s="36" t="e">
        <f ca="1">MATCH(O5105,Lists!$S$2:$S$640,1)</f>
        <v>#N/A</v>
      </c>
      <c r="Q5105" s="36" t="e">
        <f ca="1">MATCH(LEFT(OFFSET(Lists!$Q$2,MATCH(E5105,Lists!$R$3:$R$19,0)+1,0),4),Lists!$S$3:$S$640,1)</f>
        <v>#N/A</v>
      </c>
      <c r="R5105" s="36" t="e">
        <f ca="1">LEFT(OFFSET(Lists!$S$2,P5105-1+MATCH(F5105,OFFSET(Lists!$T$3,P5105-1,0,Q5105-P5105+1),0),0),6)</f>
        <v>#N/A</v>
      </c>
      <c r="S5105" s="36" t="e">
        <f ca="1">VLOOKUP(R5105,Lists!B:D,3,FALSE)</f>
        <v>#N/A</v>
      </c>
      <c r="T5105" s="36" t="str">
        <f>IF(F5105&lt;&gt;"",MATCH(R5105,'Maximum minutes'!B:B,0),"")</f>
        <v/>
      </c>
      <c r="U5105" s="36">
        <f ca="1">IF(F5105&lt;&gt;"",COUNTA(OFFSET('Maximum minutes'!$C$1,'Annexe A1 Cours'!T5105,0,1,50)),0)</f>
        <v>0</v>
      </c>
      <c r="V5105" s="37">
        <f ca="1">IFERROR(OFFSET('Maximum minutes'!$C$1,T5105+1,-1+MATCH(G5105,OFFSET('Maximum minutes'!$C$1,T5105-1,0,1,50),0)),0)</f>
        <v>0</v>
      </c>
      <c r="W5105" s="38">
        <f t="shared" ca="1" si="158"/>
        <v>0</v>
      </c>
    </row>
    <row r="5106" spans="1:23" s="36" customFormat="1" ht="18.75">
      <c r="A5106" s="34"/>
      <c r="B5106" s="39"/>
      <c r="C5106" s="39"/>
      <c r="D5106" s="35"/>
      <c r="E5106" s="40"/>
      <c r="F5106" s="39"/>
      <c r="G5106" s="39"/>
      <c r="H5106" s="39"/>
      <c r="I5106" s="34"/>
      <c r="J5106" s="34"/>
      <c r="K5106" s="34"/>
      <c r="L5106" s="34"/>
      <c r="M5106" s="43" t="str">
        <f ca="1">IFERROR(OFFSET('Maximum minutes'!$C$1,T5106,MATCH(IF(G5106&lt;&gt;"",G5106,F5106),OFFSET('Maximum minutes'!$C$1,T5106-1,0,1,U5106+1),0)-1)*IF(OR(ISNUMBER(J5106),J5106="sans examen"),1,0)*IF(W5106&lt;MinDate,1,0),"")</f>
        <v/>
      </c>
      <c r="N5106" s="36">
        <f t="shared" ca="1" si="159"/>
        <v>0</v>
      </c>
      <c r="O5106" s="36" t="e">
        <f ca="1">LEFT(OFFSET(Lists!$Q$2,MATCH(E5106,Lists!$R$3:$R$19,0),0),4)</f>
        <v>#N/A</v>
      </c>
      <c r="P5106" s="36" t="e">
        <f ca="1">MATCH(O5106,Lists!$S$2:$S$640,1)</f>
        <v>#N/A</v>
      </c>
      <c r="Q5106" s="36" t="e">
        <f ca="1">MATCH(LEFT(OFFSET(Lists!$Q$2,MATCH(E5106,Lists!$R$3:$R$19,0)+1,0),4),Lists!$S$3:$S$640,1)</f>
        <v>#N/A</v>
      </c>
      <c r="R5106" s="36" t="e">
        <f ca="1">LEFT(OFFSET(Lists!$S$2,P5106-1+MATCH(F5106,OFFSET(Lists!$T$3,P5106-1,0,Q5106-P5106+1),0),0),6)</f>
        <v>#N/A</v>
      </c>
      <c r="S5106" s="36" t="e">
        <f ca="1">VLOOKUP(R5106,Lists!B:D,3,FALSE)</f>
        <v>#N/A</v>
      </c>
      <c r="T5106" s="36" t="str">
        <f>IF(F5106&lt;&gt;"",MATCH(R5106,'Maximum minutes'!B:B,0),"")</f>
        <v/>
      </c>
      <c r="U5106" s="36">
        <f ca="1">IF(F5106&lt;&gt;"",COUNTA(OFFSET('Maximum minutes'!$C$1,'Annexe A1 Cours'!T5106,0,1,50)),0)</f>
        <v>0</v>
      </c>
      <c r="V5106" s="37">
        <f ca="1">IFERROR(OFFSET('Maximum minutes'!$C$1,T5106+1,-1+MATCH(G5106,OFFSET('Maximum minutes'!$C$1,T5106-1,0,1,50),0)),0)</f>
        <v>0</v>
      </c>
      <c r="W5106" s="38">
        <f t="shared" ca="1" si="158"/>
        <v>0</v>
      </c>
    </row>
    <row r="5107" spans="1:23" s="36" customFormat="1" ht="18.75">
      <c r="A5107" s="34"/>
      <c r="B5107" s="39"/>
      <c r="C5107" s="39"/>
      <c r="D5107" s="35"/>
      <c r="E5107" s="40"/>
      <c r="F5107" s="39"/>
      <c r="G5107" s="39"/>
      <c r="H5107" s="39"/>
      <c r="I5107" s="34"/>
      <c r="J5107" s="34"/>
      <c r="K5107" s="34"/>
      <c r="L5107" s="34"/>
      <c r="M5107" s="43" t="str">
        <f ca="1">IFERROR(OFFSET('Maximum minutes'!$C$1,T5107,MATCH(IF(G5107&lt;&gt;"",G5107,F5107),OFFSET('Maximum minutes'!$C$1,T5107-1,0,1,U5107+1),0)-1)*IF(OR(ISNUMBER(J5107),J5107="sans examen"),1,0)*IF(W5107&lt;MinDate,1,0),"")</f>
        <v/>
      </c>
      <c r="N5107" s="36">
        <f t="shared" ca="1" si="159"/>
        <v>0</v>
      </c>
      <c r="O5107" s="36" t="e">
        <f ca="1">LEFT(OFFSET(Lists!$Q$2,MATCH(E5107,Lists!$R$3:$R$19,0),0),4)</f>
        <v>#N/A</v>
      </c>
      <c r="P5107" s="36" t="e">
        <f ca="1">MATCH(O5107,Lists!$S$2:$S$640,1)</f>
        <v>#N/A</v>
      </c>
      <c r="Q5107" s="36" t="e">
        <f ca="1">MATCH(LEFT(OFFSET(Lists!$Q$2,MATCH(E5107,Lists!$R$3:$R$19,0)+1,0),4),Lists!$S$3:$S$640,1)</f>
        <v>#N/A</v>
      </c>
      <c r="R5107" s="36" t="e">
        <f ca="1">LEFT(OFFSET(Lists!$S$2,P5107-1+MATCH(F5107,OFFSET(Lists!$T$3,P5107-1,0,Q5107-P5107+1),0),0),6)</f>
        <v>#N/A</v>
      </c>
      <c r="S5107" s="36" t="e">
        <f ca="1">VLOOKUP(R5107,Lists!B:D,3,FALSE)</f>
        <v>#N/A</v>
      </c>
      <c r="T5107" s="36" t="str">
        <f>IF(F5107&lt;&gt;"",MATCH(R5107,'Maximum minutes'!B:B,0),"")</f>
        <v/>
      </c>
      <c r="U5107" s="36">
        <f ca="1">IF(F5107&lt;&gt;"",COUNTA(OFFSET('Maximum minutes'!$C$1,'Annexe A1 Cours'!T5107,0,1,50)),0)</f>
        <v>0</v>
      </c>
      <c r="V5107" s="37">
        <f ca="1">IFERROR(OFFSET('Maximum minutes'!$C$1,T5107+1,-1+MATCH(G5107,OFFSET('Maximum minutes'!$C$1,T5107-1,0,1,50),0)),0)</f>
        <v>0</v>
      </c>
      <c r="W5107" s="38">
        <f t="shared" ca="1" si="158"/>
        <v>0</v>
      </c>
    </row>
    <row r="5108" spans="1:23" s="36" customFormat="1" ht="18.75">
      <c r="A5108" s="34"/>
      <c r="B5108" s="39"/>
      <c r="C5108" s="39"/>
      <c r="D5108" s="35"/>
      <c r="E5108" s="40"/>
      <c r="F5108" s="39"/>
      <c r="G5108" s="39"/>
      <c r="H5108" s="39"/>
      <c r="I5108" s="34"/>
      <c r="J5108" s="34"/>
      <c r="K5108" s="34"/>
      <c r="L5108" s="34"/>
      <c r="M5108" s="43" t="str">
        <f ca="1">IFERROR(OFFSET('Maximum minutes'!$C$1,T5108,MATCH(IF(G5108&lt;&gt;"",G5108,F5108),OFFSET('Maximum minutes'!$C$1,T5108-1,0,1,U5108+1),0)-1)*IF(OR(ISNUMBER(J5108),J5108="sans examen"),1,0)*IF(W5108&lt;MinDate,1,0),"")</f>
        <v/>
      </c>
      <c r="N5108" s="36">
        <f t="shared" ca="1" si="159"/>
        <v>0</v>
      </c>
      <c r="O5108" s="36" t="e">
        <f ca="1">LEFT(OFFSET(Lists!$Q$2,MATCH(E5108,Lists!$R$3:$R$19,0),0),4)</f>
        <v>#N/A</v>
      </c>
      <c r="P5108" s="36" t="e">
        <f ca="1">MATCH(O5108,Lists!$S$2:$S$640,1)</f>
        <v>#N/A</v>
      </c>
      <c r="Q5108" s="36" t="e">
        <f ca="1">MATCH(LEFT(OFFSET(Lists!$Q$2,MATCH(E5108,Lists!$R$3:$R$19,0)+1,0),4),Lists!$S$3:$S$640,1)</f>
        <v>#N/A</v>
      </c>
      <c r="R5108" s="36" t="e">
        <f ca="1">LEFT(OFFSET(Lists!$S$2,P5108-1+MATCH(F5108,OFFSET(Lists!$T$3,P5108-1,0,Q5108-P5108+1),0),0),6)</f>
        <v>#N/A</v>
      </c>
      <c r="S5108" s="36" t="e">
        <f ca="1">VLOOKUP(R5108,Lists!B:D,3,FALSE)</f>
        <v>#N/A</v>
      </c>
      <c r="T5108" s="36" t="str">
        <f>IF(F5108&lt;&gt;"",MATCH(R5108,'Maximum minutes'!B:B,0),"")</f>
        <v/>
      </c>
      <c r="U5108" s="36">
        <f ca="1">IF(F5108&lt;&gt;"",COUNTA(OFFSET('Maximum minutes'!$C$1,'Annexe A1 Cours'!T5108,0,1,50)),0)</f>
        <v>0</v>
      </c>
      <c r="V5108" s="37">
        <f ca="1">IFERROR(OFFSET('Maximum minutes'!$C$1,T5108+1,-1+MATCH(G5108,OFFSET('Maximum minutes'!$C$1,T5108-1,0,1,50),0)),0)</f>
        <v>0</v>
      </c>
      <c r="W5108" s="38">
        <f t="shared" ca="1" si="158"/>
        <v>0</v>
      </c>
    </row>
    <row r="5109" spans="1:23" s="36" customFormat="1" ht="18.75">
      <c r="A5109" s="34"/>
      <c r="B5109" s="39"/>
      <c r="C5109" s="39"/>
      <c r="D5109" s="35"/>
      <c r="E5109" s="40"/>
      <c r="F5109" s="39"/>
      <c r="G5109" s="39"/>
      <c r="H5109" s="39"/>
      <c r="I5109" s="34"/>
      <c r="J5109" s="34"/>
      <c r="K5109" s="34"/>
      <c r="L5109" s="34"/>
      <c r="M5109" s="43" t="str">
        <f ca="1">IFERROR(OFFSET('Maximum minutes'!$C$1,T5109,MATCH(IF(G5109&lt;&gt;"",G5109,F5109),OFFSET('Maximum minutes'!$C$1,T5109-1,0,1,U5109+1),0)-1)*IF(OR(ISNUMBER(J5109),J5109="sans examen"),1,0)*IF(W5109&lt;MinDate,1,0),"")</f>
        <v/>
      </c>
      <c r="N5109" s="36">
        <f t="shared" ca="1" si="159"/>
        <v>0</v>
      </c>
      <c r="O5109" s="36" t="e">
        <f ca="1">LEFT(OFFSET(Lists!$Q$2,MATCH(E5109,Lists!$R$3:$R$19,0),0),4)</f>
        <v>#N/A</v>
      </c>
      <c r="P5109" s="36" t="e">
        <f ca="1">MATCH(O5109,Lists!$S$2:$S$640,1)</f>
        <v>#N/A</v>
      </c>
      <c r="Q5109" s="36" t="e">
        <f ca="1">MATCH(LEFT(OFFSET(Lists!$Q$2,MATCH(E5109,Lists!$R$3:$R$19,0)+1,0),4),Lists!$S$3:$S$640,1)</f>
        <v>#N/A</v>
      </c>
      <c r="R5109" s="36" t="e">
        <f ca="1">LEFT(OFFSET(Lists!$S$2,P5109-1+MATCH(F5109,OFFSET(Lists!$T$3,P5109-1,0,Q5109-P5109+1),0),0),6)</f>
        <v>#N/A</v>
      </c>
      <c r="S5109" s="36" t="e">
        <f ca="1">VLOOKUP(R5109,Lists!B:D,3,FALSE)</f>
        <v>#N/A</v>
      </c>
      <c r="T5109" s="36" t="str">
        <f>IF(F5109&lt;&gt;"",MATCH(R5109,'Maximum minutes'!B:B,0),"")</f>
        <v/>
      </c>
      <c r="U5109" s="36">
        <f ca="1">IF(F5109&lt;&gt;"",COUNTA(OFFSET('Maximum minutes'!$C$1,'Annexe A1 Cours'!T5109,0,1,50)),0)</f>
        <v>0</v>
      </c>
      <c r="V5109" s="37">
        <f ca="1">IFERROR(OFFSET('Maximum minutes'!$C$1,T5109+1,-1+MATCH(G5109,OFFSET('Maximum minutes'!$C$1,T5109-1,0,1,50),0)),0)</f>
        <v>0</v>
      </c>
      <c r="W5109" s="38">
        <f t="shared" ca="1" si="158"/>
        <v>0</v>
      </c>
    </row>
    <row r="5110" spans="1:23" s="36" customFormat="1" ht="18.75">
      <c r="A5110" s="34"/>
      <c r="B5110" s="39"/>
      <c r="C5110" s="39"/>
      <c r="D5110" s="35"/>
      <c r="E5110" s="40"/>
      <c r="F5110" s="39"/>
      <c r="G5110" s="39"/>
      <c r="H5110" s="39"/>
      <c r="I5110" s="34"/>
      <c r="J5110" s="34"/>
      <c r="K5110" s="34"/>
      <c r="L5110" s="34"/>
      <c r="M5110" s="43" t="str">
        <f ca="1">IFERROR(OFFSET('Maximum minutes'!$C$1,T5110,MATCH(IF(G5110&lt;&gt;"",G5110,F5110),OFFSET('Maximum minutes'!$C$1,T5110-1,0,1,U5110+1),0)-1)*IF(OR(ISNUMBER(J5110),J5110="sans examen"),1,0)*IF(W5110&lt;MinDate,1,0),"")</f>
        <v/>
      </c>
      <c r="N5110" s="36">
        <f t="shared" ca="1" si="159"/>
        <v>0</v>
      </c>
      <c r="O5110" s="36" t="e">
        <f ca="1">LEFT(OFFSET(Lists!$Q$2,MATCH(E5110,Lists!$R$3:$R$19,0),0),4)</f>
        <v>#N/A</v>
      </c>
      <c r="P5110" s="36" t="e">
        <f ca="1">MATCH(O5110,Lists!$S$2:$S$640,1)</f>
        <v>#N/A</v>
      </c>
      <c r="Q5110" s="36" t="e">
        <f ca="1">MATCH(LEFT(OFFSET(Lists!$Q$2,MATCH(E5110,Lists!$R$3:$R$19,0)+1,0),4),Lists!$S$3:$S$640,1)</f>
        <v>#N/A</v>
      </c>
      <c r="R5110" s="36" t="e">
        <f ca="1">LEFT(OFFSET(Lists!$S$2,P5110-1+MATCH(F5110,OFFSET(Lists!$T$3,P5110-1,0,Q5110-P5110+1),0),0),6)</f>
        <v>#N/A</v>
      </c>
      <c r="S5110" s="36" t="e">
        <f ca="1">VLOOKUP(R5110,Lists!B:D,3,FALSE)</f>
        <v>#N/A</v>
      </c>
      <c r="T5110" s="36" t="str">
        <f>IF(F5110&lt;&gt;"",MATCH(R5110,'Maximum minutes'!B:B,0),"")</f>
        <v/>
      </c>
      <c r="U5110" s="36">
        <f ca="1">IF(F5110&lt;&gt;"",COUNTA(OFFSET('Maximum minutes'!$C$1,'Annexe A1 Cours'!T5110,0,1,50)),0)</f>
        <v>0</v>
      </c>
      <c r="V5110" s="37">
        <f ca="1">IFERROR(OFFSET('Maximum minutes'!$C$1,T5110+1,-1+MATCH(G5110,OFFSET('Maximum minutes'!$C$1,T5110-1,0,1,50),0)),0)</f>
        <v>0</v>
      </c>
      <c r="W5110" s="38">
        <f t="shared" ca="1" si="158"/>
        <v>0</v>
      </c>
    </row>
    <row r="5111" spans="1:23" s="36" customFormat="1" ht="18.75">
      <c r="A5111" s="34"/>
      <c r="B5111" s="39"/>
      <c r="C5111" s="39"/>
      <c r="D5111" s="35"/>
      <c r="E5111" s="40"/>
      <c r="F5111" s="39"/>
      <c r="G5111" s="39"/>
      <c r="H5111" s="39"/>
      <c r="I5111" s="34"/>
      <c r="J5111" s="34"/>
      <c r="K5111" s="34"/>
      <c r="L5111" s="34"/>
      <c r="M5111" s="43" t="str">
        <f ca="1">IFERROR(OFFSET('Maximum minutes'!$C$1,T5111,MATCH(IF(G5111&lt;&gt;"",G5111,F5111),OFFSET('Maximum minutes'!$C$1,T5111-1,0,1,U5111+1),0)-1)*IF(OR(ISNUMBER(J5111),J5111="sans examen"),1,0)*IF(W5111&lt;MinDate,1,0),"")</f>
        <v/>
      </c>
      <c r="N5111" s="36">
        <f t="shared" ca="1" si="159"/>
        <v>0</v>
      </c>
      <c r="O5111" s="36" t="e">
        <f ca="1">LEFT(OFFSET(Lists!$Q$2,MATCH(E5111,Lists!$R$3:$R$19,0),0),4)</f>
        <v>#N/A</v>
      </c>
      <c r="P5111" s="36" t="e">
        <f ca="1">MATCH(O5111,Lists!$S$2:$S$640,1)</f>
        <v>#N/A</v>
      </c>
      <c r="Q5111" s="36" t="e">
        <f ca="1">MATCH(LEFT(OFFSET(Lists!$Q$2,MATCH(E5111,Lists!$R$3:$R$19,0)+1,0),4),Lists!$S$3:$S$640,1)</f>
        <v>#N/A</v>
      </c>
      <c r="R5111" s="36" t="e">
        <f ca="1">LEFT(OFFSET(Lists!$S$2,P5111-1+MATCH(F5111,OFFSET(Lists!$T$3,P5111-1,0,Q5111-P5111+1),0),0),6)</f>
        <v>#N/A</v>
      </c>
      <c r="S5111" s="36" t="e">
        <f ca="1">VLOOKUP(R5111,Lists!B:D,3,FALSE)</f>
        <v>#N/A</v>
      </c>
      <c r="T5111" s="36" t="str">
        <f>IF(F5111&lt;&gt;"",MATCH(R5111,'Maximum minutes'!B:B,0),"")</f>
        <v/>
      </c>
      <c r="U5111" s="36">
        <f ca="1">IF(F5111&lt;&gt;"",COUNTA(OFFSET('Maximum minutes'!$C$1,'Annexe A1 Cours'!T5111,0,1,50)),0)</f>
        <v>0</v>
      </c>
      <c r="V5111" s="37">
        <f ca="1">IFERROR(OFFSET('Maximum minutes'!$C$1,T5111+1,-1+MATCH(G5111,OFFSET('Maximum minutes'!$C$1,T5111-1,0,1,50),0)),0)</f>
        <v>0</v>
      </c>
      <c r="W5111" s="38">
        <f t="shared" ca="1" si="158"/>
        <v>0</v>
      </c>
    </row>
    <row r="5112" spans="1:23" s="36" customFormat="1" ht="18.75">
      <c r="A5112" s="34"/>
      <c r="B5112" s="39"/>
      <c r="C5112" s="39"/>
      <c r="D5112" s="35"/>
      <c r="E5112" s="40"/>
      <c r="F5112" s="39"/>
      <c r="G5112" s="39"/>
      <c r="H5112" s="39"/>
      <c r="I5112" s="34"/>
      <c r="J5112" s="34"/>
      <c r="K5112" s="34"/>
      <c r="L5112" s="34"/>
      <c r="M5112" s="43" t="str">
        <f ca="1">IFERROR(OFFSET('Maximum minutes'!$C$1,T5112,MATCH(IF(G5112&lt;&gt;"",G5112,F5112),OFFSET('Maximum minutes'!$C$1,T5112-1,0,1,U5112+1),0)-1)*IF(OR(ISNUMBER(J5112),J5112="sans examen"),1,0)*IF(W5112&lt;MinDate,1,0),"")</f>
        <v/>
      </c>
      <c r="N5112" s="36">
        <f t="shared" ca="1" si="159"/>
        <v>0</v>
      </c>
      <c r="O5112" s="36" t="e">
        <f ca="1">LEFT(OFFSET(Lists!$Q$2,MATCH(E5112,Lists!$R$3:$R$19,0),0),4)</f>
        <v>#N/A</v>
      </c>
      <c r="P5112" s="36" t="e">
        <f ca="1">MATCH(O5112,Lists!$S$2:$S$640,1)</f>
        <v>#N/A</v>
      </c>
      <c r="Q5112" s="36" t="e">
        <f ca="1">MATCH(LEFT(OFFSET(Lists!$Q$2,MATCH(E5112,Lists!$R$3:$R$19,0)+1,0),4),Lists!$S$3:$S$640,1)</f>
        <v>#N/A</v>
      </c>
      <c r="R5112" s="36" t="e">
        <f ca="1">LEFT(OFFSET(Lists!$S$2,P5112-1+MATCH(F5112,OFFSET(Lists!$T$3,P5112-1,0,Q5112-P5112+1),0),0),6)</f>
        <v>#N/A</v>
      </c>
      <c r="S5112" s="36" t="e">
        <f ca="1">VLOOKUP(R5112,Lists!B:D,3,FALSE)</f>
        <v>#N/A</v>
      </c>
      <c r="T5112" s="36" t="str">
        <f>IF(F5112&lt;&gt;"",MATCH(R5112,'Maximum minutes'!B:B,0),"")</f>
        <v/>
      </c>
      <c r="U5112" s="36">
        <f ca="1">IF(F5112&lt;&gt;"",COUNTA(OFFSET('Maximum minutes'!$C$1,'Annexe A1 Cours'!T5112,0,1,50)),0)</f>
        <v>0</v>
      </c>
      <c r="V5112" s="37">
        <f ca="1">IFERROR(OFFSET('Maximum minutes'!$C$1,T5112+1,-1+MATCH(G5112,OFFSET('Maximum minutes'!$C$1,T5112-1,0,1,50),0)),0)</f>
        <v>0</v>
      </c>
      <c r="W5112" s="38">
        <f t="shared" ca="1" si="158"/>
        <v>0</v>
      </c>
    </row>
    <row r="5113" spans="1:23" s="36" customFormat="1" ht="18.75">
      <c r="A5113" s="34"/>
      <c r="B5113" s="39"/>
      <c r="C5113" s="39"/>
      <c r="D5113" s="35"/>
      <c r="E5113" s="40"/>
      <c r="F5113" s="39"/>
      <c r="G5113" s="39"/>
      <c r="H5113" s="39"/>
      <c r="I5113" s="34"/>
      <c r="J5113" s="34"/>
      <c r="K5113" s="34"/>
      <c r="L5113" s="34"/>
      <c r="M5113" s="43" t="str">
        <f ca="1">IFERROR(OFFSET('Maximum minutes'!$C$1,T5113,MATCH(IF(G5113&lt;&gt;"",G5113,F5113),OFFSET('Maximum minutes'!$C$1,T5113-1,0,1,U5113+1),0)-1)*IF(OR(ISNUMBER(J5113),J5113="sans examen"),1,0)*IF(W5113&lt;MinDate,1,0),"")</f>
        <v/>
      </c>
      <c r="N5113" s="36">
        <f t="shared" ca="1" si="159"/>
        <v>0</v>
      </c>
      <c r="O5113" s="36" t="e">
        <f ca="1">LEFT(OFFSET(Lists!$Q$2,MATCH(E5113,Lists!$R$3:$R$19,0),0),4)</f>
        <v>#N/A</v>
      </c>
      <c r="P5113" s="36" t="e">
        <f ca="1">MATCH(O5113,Lists!$S$2:$S$640,1)</f>
        <v>#N/A</v>
      </c>
      <c r="Q5113" s="36" t="e">
        <f ca="1">MATCH(LEFT(OFFSET(Lists!$Q$2,MATCH(E5113,Lists!$R$3:$R$19,0)+1,0),4),Lists!$S$3:$S$640,1)</f>
        <v>#N/A</v>
      </c>
      <c r="R5113" s="36" t="e">
        <f ca="1">LEFT(OFFSET(Lists!$S$2,P5113-1+MATCH(F5113,OFFSET(Lists!$T$3,P5113-1,0,Q5113-P5113+1),0),0),6)</f>
        <v>#N/A</v>
      </c>
      <c r="S5113" s="36" t="e">
        <f ca="1">VLOOKUP(R5113,Lists!B:D,3,FALSE)</f>
        <v>#N/A</v>
      </c>
      <c r="T5113" s="36" t="str">
        <f>IF(F5113&lt;&gt;"",MATCH(R5113,'Maximum minutes'!B:B,0),"")</f>
        <v/>
      </c>
      <c r="U5113" s="36">
        <f ca="1">IF(F5113&lt;&gt;"",COUNTA(OFFSET('Maximum minutes'!$C$1,'Annexe A1 Cours'!T5113,0,1,50)),0)</f>
        <v>0</v>
      </c>
      <c r="V5113" s="37">
        <f ca="1">IFERROR(OFFSET('Maximum minutes'!$C$1,T5113+1,-1+MATCH(G5113,OFFSET('Maximum minutes'!$C$1,T5113-1,0,1,50),0)),0)</f>
        <v>0</v>
      </c>
      <c r="W5113" s="38">
        <f t="shared" ca="1" si="158"/>
        <v>0</v>
      </c>
    </row>
    <row r="5114" spans="1:23" s="36" customFormat="1" ht="18.75">
      <c r="A5114" s="34"/>
      <c r="B5114" s="39"/>
      <c r="C5114" s="39"/>
      <c r="D5114" s="35"/>
      <c r="E5114" s="40"/>
      <c r="F5114" s="39"/>
      <c r="G5114" s="39"/>
      <c r="H5114" s="39"/>
      <c r="I5114" s="34"/>
      <c r="J5114" s="34"/>
      <c r="K5114" s="34"/>
      <c r="L5114" s="34"/>
      <c r="M5114" s="43" t="str">
        <f ca="1">IFERROR(OFFSET('Maximum minutes'!$C$1,T5114,MATCH(IF(G5114&lt;&gt;"",G5114,F5114),OFFSET('Maximum minutes'!$C$1,T5114-1,0,1,U5114+1),0)-1)*IF(OR(ISNUMBER(J5114),J5114="sans examen"),1,0)*IF(W5114&lt;MinDate,1,0),"")</f>
        <v/>
      </c>
      <c r="N5114" s="36">
        <f t="shared" ca="1" si="159"/>
        <v>0</v>
      </c>
      <c r="O5114" s="36" t="e">
        <f ca="1">LEFT(OFFSET(Lists!$Q$2,MATCH(E5114,Lists!$R$3:$R$19,0),0),4)</f>
        <v>#N/A</v>
      </c>
      <c r="P5114" s="36" t="e">
        <f ca="1">MATCH(O5114,Lists!$S$2:$S$640,1)</f>
        <v>#N/A</v>
      </c>
      <c r="Q5114" s="36" t="e">
        <f ca="1">MATCH(LEFT(OFFSET(Lists!$Q$2,MATCH(E5114,Lists!$R$3:$R$19,0)+1,0),4),Lists!$S$3:$S$640,1)</f>
        <v>#N/A</v>
      </c>
      <c r="R5114" s="36" t="e">
        <f ca="1">LEFT(OFFSET(Lists!$S$2,P5114-1+MATCH(F5114,OFFSET(Lists!$T$3,P5114-1,0,Q5114-P5114+1),0),0),6)</f>
        <v>#N/A</v>
      </c>
      <c r="S5114" s="36" t="e">
        <f ca="1">VLOOKUP(R5114,Lists!B:D,3,FALSE)</f>
        <v>#N/A</v>
      </c>
      <c r="T5114" s="36" t="str">
        <f>IF(F5114&lt;&gt;"",MATCH(R5114,'Maximum minutes'!B:B,0),"")</f>
        <v/>
      </c>
      <c r="U5114" s="36">
        <f ca="1">IF(F5114&lt;&gt;"",COUNTA(OFFSET('Maximum minutes'!$C$1,'Annexe A1 Cours'!T5114,0,1,50)),0)</f>
        <v>0</v>
      </c>
      <c r="V5114" s="37">
        <f ca="1">IFERROR(OFFSET('Maximum minutes'!$C$1,T5114+1,-1+MATCH(G5114,OFFSET('Maximum minutes'!$C$1,T5114-1,0,1,50),0)),0)</f>
        <v>0</v>
      </c>
      <c r="W5114" s="38">
        <f t="shared" ca="1" si="158"/>
        <v>0</v>
      </c>
    </row>
    <row r="5115" spans="1:23" s="36" customFormat="1" ht="18.75">
      <c r="A5115" s="34"/>
      <c r="B5115" s="39"/>
      <c r="C5115" s="39"/>
      <c r="D5115" s="35"/>
      <c r="E5115" s="40"/>
      <c r="F5115" s="39"/>
      <c r="G5115" s="39"/>
      <c r="H5115" s="39"/>
      <c r="I5115" s="34"/>
      <c r="J5115" s="34"/>
      <c r="K5115" s="34"/>
      <c r="L5115" s="34"/>
      <c r="M5115" s="43" t="str">
        <f ca="1">IFERROR(OFFSET('Maximum minutes'!$C$1,T5115,MATCH(IF(G5115&lt;&gt;"",G5115,F5115),OFFSET('Maximum minutes'!$C$1,T5115-1,0,1,U5115+1),0)-1)*IF(OR(ISNUMBER(J5115),J5115="sans examen"),1,0)*IF(W5115&lt;MinDate,1,0),"")</f>
        <v/>
      </c>
      <c r="N5115" s="36">
        <f t="shared" ca="1" si="159"/>
        <v>0</v>
      </c>
      <c r="O5115" s="36" t="e">
        <f ca="1">LEFT(OFFSET(Lists!$Q$2,MATCH(E5115,Lists!$R$3:$R$19,0),0),4)</f>
        <v>#N/A</v>
      </c>
      <c r="P5115" s="36" t="e">
        <f ca="1">MATCH(O5115,Lists!$S$2:$S$640,1)</f>
        <v>#N/A</v>
      </c>
      <c r="Q5115" s="36" t="e">
        <f ca="1">MATCH(LEFT(OFFSET(Lists!$Q$2,MATCH(E5115,Lists!$R$3:$R$19,0)+1,0),4),Lists!$S$3:$S$640,1)</f>
        <v>#N/A</v>
      </c>
      <c r="R5115" s="36" t="e">
        <f ca="1">LEFT(OFFSET(Lists!$S$2,P5115-1+MATCH(F5115,OFFSET(Lists!$T$3,P5115-1,0,Q5115-P5115+1),0),0),6)</f>
        <v>#N/A</v>
      </c>
      <c r="S5115" s="36" t="e">
        <f ca="1">VLOOKUP(R5115,Lists!B:D,3,FALSE)</f>
        <v>#N/A</v>
      </c>
      <c r="T5115" s="36" t="str">
        <f>IF(F5115&lt;&gt;"",MATCH(R5115,'Maximum minutes'!B:B,0),"")</f>
        <v/>
      </c>
      <c r="U5115" s="36">
        <f ca="1">IF(F5115&lt;&gt;"",COUNTA(OFFSET('Maximum minutes'!$C$1,'Annexe A1 Cours'!T5115,0,1,50)),0)</f>
        <v>0</v>
      </c>
      <c r="V5115" s="37">
        <f ca="1">IFERROR(OFFSET('Maximum minutes'!$C$1,T5115+1,-1+MATCH(G5115,OFFSET('Maximum minutes'!$C$1,T5115-1,0,1,50),0)),0)</f>
        <v>0</v>
      </c>
      <c r="W5115" s="38">
        <f t="shared" ca="1" si="158"/>
        <v>0</v>
      </c>
    </row>
    <row r="5116" spans="1:23" s="36" customFormat="1" ht="18.75">
      <c r="A5116" s="34"/>
      <c r="B5116" s="39"/>
      <c r="C5116" s="39"/>
      <c r="D5116" s="35"/>
      <c r="E5116" s="40"/>
      <c r="F5116" s="39"/>
      <c r="G5116" s="39"/>
      <c r="H5116" s="39"/>
      <c r="I5116" s="34"/>
      <c r="J5116" s="34"/>
      <c r="K5116" s="34"/>
      <c r="L5116" s="34"/>
      <c r="M5116" s="43" t="str">
        <f ca="1">IFERROR(OFFSET('Maximum minutes'!$C$1,T5116,MATCH(IF(G5116&lt;&gt;"",G5116,F5116),OFFSET('Maximum minutes'!$C$1,T5116-1,0,1,U5116+1),0)-1)*IF(OR(ISNUMBER(J5116),J5116="sans examen"),1,0)*IF(W5116&lt;MinDate,1,0),"")</f>
        <v/>
      </c>
      <c r="N5116" s="36">
        <f t="shared" ca="1" si="159"/>
        <v>0</v>
      </c>
      <c r="O5116" s="36" t="e">
        <f ca="1">LEFT(OFFSET(Lists!$Q$2,MATCH(E5116,Lists!$R$3:$R$19,0),0),4)</f>
        <v>#N/A</v>
      </c>
      <c r="P5116" s="36" t="e">
        <f ca="1">MATCH(O5116,Lists!$S$2:$S$640,1)</f>
        <v>#N/A</v>
      </c>
      <c r="Q5116" s="36" t="e">
        <f ca="1">MATCH(LEFT(OFFSET(Lists!$Q$2,MATCH(E5116,Lists!$R$3:$R$19,0)+1,0),4),Lists!$S$3:$S$640,1)</f>
        <v>#N/A</v>
      </c>
      <c r="R5116" s="36" t="e">
        <f ca="1">LEFT(OFFSET(Lists!$S$2,P5116-1+MATCH(F5116,OFFSET(Lists!$T$3,P5116-1,0,Q5116-P5116+1),0),0),6)</f>
        <v>#N/A</v>
      </c>
      <c r="S5116" s="36" t="e">
        <f ca="1">VLOOKUP(R5116,Lists!B:D,3,FALSE)</f>
        <v>#N/A</v>
      </c>
      <c r="T5116" s="36" t="str">
        <f>IF(F5116&lt;&gt;"",MATCH(R5116,'Maximum minutes'!B:B,0),"")</f>
        <v/>
      </c>
      <c r="U5116" s="36">
        <f ca="1">IF(F5116&lt;&gt;"",COUNTA(OFFSET('Maximum minutes'!$C$1,'Annexe A1 Cours'!T5116,0,1,50)),0)</f>
        <v>0</v>
      </c>
      <c r="V5116" s="37">
        <f ca="1">IFERROR(OFFSET('Maximum minutes'!$C$1,T5116+1,-1+MATCH(G5116,OFFSET('Maximum minutes'!$C$1,T5116-1,0,1,50),0)),0)</f>
        <v>0</v>
      </c>
      <c r="W5116" s="38">
        <f t="shared" ca="1" si="158"/>
        <v>0</v>
      </c>
    </row>
    <row r="5117" spans="1:23" s="36" customFormat="1" ht="18.75">
      <c r="A5117" s="34"/>
      <c r="B5117" s="39"/>
      <c r="C5117" s="39"/>
      <c r="D5117" s="35"/>
      <c r="E5117" s="40"/>
      <c r="F5117" s="39"/>
      <c r="G5117" s="39"/>
      <c r="H5117" s="39"/>
      <c r="I5117" s="34"/>
      <c r="J5117" s="34"/>
      <c r="K5117" s="34"/>
      <c r="L5117" s="34"/>
      <c r="M5117" s="43" t="str">
        <f ca="1">IFERROR(OFFSET('Maximum minutes'!$C$1,T5117,MATCH(IF(G5117&lt;&gt;"",G5117,F5117),OFFSET('Maximum minutes'!$C$1,T5117-1,0,1,U5117+1),0)-1)*IF(OR(ISNUMBER(J5117),J5117="sans examen"),1,0)*IF(W5117&lt;MinDate,1,0),"")</f>
        <v/>
      </c>
      <c r="N5117" s="36">
        <f t="shared" ca="1" si="159"/>
        <v>0</v>
      </c>
      <c r="O5117" s="36" t="e">
        <f ca="1">LEFT(OFFSET(Lists!$Q$2,MATCH(E5117,Lists!$R$3:$R$19,0),0),4)</f>
        <v>#N/A</v>
      </c>
      <c r="P5117" s="36" t="e">
        <f ca="1">MATCH(O5117,Lists!$S$2:$S$640,1)</f>
        <v>#N/A</v>
      </c>
      <c r="Q5117" s="36" t="e">
        <f ca="1">MATCH(LEFT(OFFSET(Lists!$Q$2,MATCH(E5117,Lists!$R$3:$R$19,0)+1,0),4),Lists!$S$3:$S$640,1)</f>
        <v>#N/A</v>
      </c>
      <c r="R5117" s="36" t="e">
        <f ca="1">LEFT(OFFSET(Lists!$S$2,P5117-1+MATCH(F5117,OFFSET(Lists!$T$3,P5117-1,0,Q5117-P5117+1),0),0),6)</f>
        <v>#N/A</v>
      </c>
      <c r="S5117" s="36" t="e">
        <f ca="1">VLOOKUP(R5117,Lists!B:D,3,FALSE)</f>
        <v>#N/A</v>
      </c>
      <c r="T5117" s="36" t="str">
        <f>IF(F5117&lt;&gt;"",MATCH(R5117,'Maximum minutes'!B:B,0),"")</f>
        <v/>
      </c>
      <c r="U5117" s="36">
        <f ca="1">IF(F5117&lt;&gt;"",COUNTA(OFFSET('Maximum minutes'!$C$1,'Annexe A1 Cours'!T5117,0,1,50)),0)</f>
        <v>0</v>
      </c>
      <c r="V5117" s="37">
        <f ca="1">IFERROR(OFFSET('Maximum minutes'!$C$1,T5117+1,-1+MATCH(G5117,OFFSET('Maximum minutes'!$C$1,T5117-1,0,1,50),0)),0)</f>
        <v>0</v>
      </c>
      <c r="W5117" s="38">
        <f t="shared" ca="1" si="158"/>
        <v>0</v>
      </c>
    </row>
    <row r="5118" spans="1:23" s="36" customFormat="1" ht="18.75">
      <c r="A5118" s="34"/>
      <c r="B5118" s="39"/>
      <c r="C5118" s="39"/>
      <c r="D5118" s="35"/>
      <c r="E5118" s="40"/>
      <c r="F5118" s="39"/>
      <c r="G5118" s="39"/>
      <c r="H5118" s="39"/>
      <c r="I5118" s="34"/>
      <c r="J5118" s="34"/>
      <c r="K5118" s="34"/>
      <c r="L5118" s="34"/>
      <c r="M5118" s="43" t="str">
        <f ca="1">IFERROR(OFFSET('Maximum minutes'!$C$1,T5118,MATCH(IF(G5118&lt;&gt;"",G5118,F5118),OFFSET('Maximum minutes'!$C$1,T5118-1,0,1,U5118+1),0)-1)*IF(OR(ISNUMBER(J5118),J5118="sans examen"),1,0)*IF(W5118&lt;MinDate,1,0),"")</f>
        <v/>
      </c>
      <c r="N5118" s="36">
        <f t="shared" ca="1" si="159"/>
        <v>0</v>
      </c>
      <c r="O5118" s="36" t="e">
        <f ca="1">LEFT(OFFSET(Lists!$Q$2,MATCH(E5118,Lists!$R$3:$R$19,0),0),4)</f>
        <v>#N/A</v>
      </c>
      <c r="P5118" s="36" t="e">
        <f ca="1">MATCH(O5118,Lists!$S$2:$S$640,1)</f>
        <v>#N/A</v>
      </c>
      <c r="Q5118" s="36" t="e">
        <f ca="1">MATCH(LEFT(OFFSET(Lists!$Q$2,MATCH(E5118,Lists!$R$3:$R$19,0)+1,0),4),Lists!$S$3:$S$640,1)</f>
        <v>#N/A</v>
      </c>
      <c r="R5118" s="36" t="e">
        <f ca="1">LEFT(OFFSET(Lists!$S$2,P5118-1+MATCH(F5118,OFFSET(Lists!$T$3,P5118-1,0,Q5118-P5118+1),0),0),6)</f>
        <v>#N/A</v>
      </c>
      <c r="S5118" s="36" t="e">
        <f ca="1">VLOOKUP(R5118,Lists!B:D,3,FALSE)</f>
        <v>#N/A</v>
      </c>
      <c r="T5118" s="36" t="str">
        <f>IF(F5118&lt;&gt;"",MATCH(R5118,'Maximum minutes'!B:B,0),"")</f>
        <v/>
      </c>
      <c r="U5118" s="36">
        <f ca="1">IF(F5118&lt;&gt;"",COUNTA(OFFSET('Maximum minutes'!$C$1,'Annexe A1 Cours'!T5118,0,1,50)),0)</f>
        <v>0</v>
      </c>
      <c r="V5118" s="37">
        <f ca="1">IFERROR(OFFSET('Maximum minutes'!$C$1,T5118+1,-1+MATCH(G5118,OFFSET('Maximum minutes'!$C$1,T5118-1,0,1,50),0)),0)</f>
        <v>0</v>
      </c>
      <c r="W5118" s="38">
        <f t="shared" ca="1" si="158"/>
        <v>0</v>
      </c>
    </row>
    <row r="5119" spans="1:23" s="36" customFormat="1" ht="18.75">
      <c r="A5119" s="34"/>
      <c r="B5119" s="39"/>
      <c r="C5119" s="39"/>
      <c r="D5119" s="35"/>
      <c r="E5119" s="40"/>
      <c r="F5119" s="39"/>
      <c r="G5119" s="39"/>
      <c r="H5119" s="39"/>
      <c r="I5119" s="34"/>
      <c r="J5119" s="34"/>
      <c r="K5119" s="34"/>
      <c r="L5119" s="34"/>
      <c r="M5119" s="43" t="str">
        <f ca="1">IFERROR(OFFSET('Maximum minutes'!$C$1,T5119,MATCH(IF(G5119&lt;&gt;"",G5119,F5119),OFFSET('Maximum minutes'!$C$1,T5119-1,0,1,U5119+1),0)-1)*IF(OR(ISNUMBER(J5119),J5119="sans examen"),1,0)*IF(W5119&lt;MinDate,1,0),"")</f>
        <v/>
      </c>
      <c r="N5119" s="36">
        <f t="shared" ca="1" si="159"/>
        <v>0</v>
      </c>
      <c r="O5119" s="36" t="e">
        <f ca="1">LEFT(OFFSET(Lists!$Q$2,MATCH(E5119,Lists!$R$3:$R$19,0),0),4)</f>
        <v>#N/A</v>
      </c>
      <c r="P5119" s="36" t="e">
        <f ca="1">MATCH(O5119,Lists!$S$2:$S$640,1)</f>
        <v>#N/A</v>
      </c>
      <c r="Q5119" s="36" t="e">
        <f ca="1">MATCH(LEFT(OFFSET(Lists!$Q$2,MATCH(E5119,Lists!$R$3:$R$19,0)+1,0),4),Lists!$S$3:$S$640,1)</f>
        <v>#N/A</v>
      </c>
      <c r="R5119" s="36" t="e">
        <f ca="1">LEFT(OFFSET(Lists!$S$2,P5119-1+MATCH(F5119,OFFSET(Lists!$T$3,P5119-1,0,Q5119-P5119+1),0),0),6)</f>
        <v>#N/A</v>
      </c>
      <c r="S5119" s="36" t="e">
        <f ca="1">VLOOKUP(R5119,Lists!B:D,3,FALSE)</f>
        <v>#N/A</v>
      </c>
      <c r="T5119" s="36" t="str">
        <f>IF(F5119&lt;&gt;"",MATCH(R5119,'Maximum minutes'!B:B,0),"")</f>
        <v/>
      </c>
      <c r="U5119" s="36">
        <f ca="1">IF(F5119&lt;&gt;"",COUNTA(OFFSET('Maximum minutes'!$C$1,'Annexe A1 Cours'!T5119,0,1,50)),0)</f>
        <v>0</v>
      </c>
      <c r="V5119" s="37">
        <f ca="1">IFERROR(OFFSET('Maximum minutes'!$C$1,T5119+1,-1+MATCH(G5119,OFFSET('Maximum minutes'!$C$1,T5119-1,0,1,50),0)),0)</f>
        <v>0</v>
      </c>
      <c r="W5119" s="38">
        <f t="shared" ca="1" si="158"/>
        <v>0</v>
      </c>
    </row>
    <row r="5120" spans="1:23" s="36" customFormat="1" ht="18.75">
      <c r="A5120" s="34"/>
      <c r="B5120" s="39"/>
      <c r="C5120" s="39"/>
      <c r="D5120" s="35"/>
      <c r="E5120" s="40"/>
      <c r="F5120" s="39"/>
      <c r="G5120" s="39"/>
      <c r="H5120" s="39"/>
      <c r="I5120" s="34"/>
      <c r="J5120" s="34"/>
      <c r="K5120" s="34"/>
      <c r="L5120" s="34"/>
      <c r="M5120" s="43" t="str">
        <f ca="1">IFERROR(OFFSET('Maximum minutes'!$C$1,T5120,MATCH(IF(G5120&lt;&gt;"",G5120,F5120),OFFSET('Maximum minutes'!$C$1,T5120-1,0,1,U5120+1),0)-1)*IF(OR(ISNUMBER(J5120),J5120="sans examen"),1,0)*IF(W5120&lt;MinDate,1,0),"")</f>
        <v/>
      </c>
      <c r="N5120" s="36">
        <f t="shared" ca="1" si="159"/>
        <v>0</v>
      </c>
      <c r="O5120" s="36" t="e">
        <f ca="1">LEFT(OFFSET(Lists!$Q$2,MATCH(E5120,Lists!$R$3:$R$19,0),0),4)</f>
        <v>#N/A</v>
      </c>
      <c r="P5120" s="36" t="e">
        <f ca="1">MATCH(O5120,Lists!$S$2:$S$640,1)</f>
        <v>#N/A</v>
      </c>
      <c r="Q5120" s="36" t="e">
        <f ca="1">MATCH(LEFT(OFFSET(Lists!$Q$2,MATCH(E5120,Lists!$R$3:$R$19,0)+1,0),4),Lists!$S$3:$S$640,1)</f>
        <v>#N/A</v>
      </c>
      <c r="R5120" s="36" t="e">
        <f ca="1">LEFT(OFFSET(Lists!$S$2,P5120-1+MATCH(F5120,OFFSET(Lists!$T$3,P5120-1,0,Q5120-P5120+1),0),0),6)</f>
        <v>#N/A</v>
      </c>
      <c r="S5120" s="36" t="e">
        <f ca="1">VLOOKUP(R5120,Lists!B:D,3,FALSE)</f>
        <v>#N/A</v>
      </c>
      <c r="T5120" s="36" t="str">
        <f>IF(F5120&lt;&gt;"",MATCH(R5120,'Maximum minutes'!B:B,0),"")</f>
        <v/>
      </c>
      <c r="U5120" s="36">
        <f ca="1">IF(F5120&lt;&gt;"",COUNTA(OFFSET('Maximum minutes'!$C$1,'Annexe A1 Cours'!T5120,0,1,50)),0)</f>
        <v>0</v>
      </c>
      <c r="V5120" s="37">
        <f ca="1">IFERROR(OFFSET('Maximum minutes'!$C$1,T5120+1,-1+MATCH(G5120,OFFSET('Maximum minutes'!$C$1,T5120-1,0,1,50),0)),0)</f>
        <v>0</v>
      </c>
      <c r="W5120" s="38">
        <f t="shared" ca="1" si="158"/>
        <v>0</v>
      </c>
    </row>
    <row r="5121" spans="1:23" s="36" customFormat="1" ht="18.75">
      <c r="A5121" s="34"/>
      <c r="B5121" s="39"/>
      <c r="C5121" s="39"/>
      <c r="D5121" s="35"/>
      <c r="E5121" s="40"/>
      <c r="F5121" s="39"/>
      <c r="G5121" s="39"/>
      <c r="H5121" s="39"/>
      <c r="I5121" s="34"/>
      <c r="J5121" s="34"/>
      <c r="K5121" s="34"/>
      <c r="L5121" s="34"/>
      <c r="M5121" s="43" t="str">
        <f ca="1">IFERROR(OFFSET('Maximum minutes'!$C$1,T5121,MATCH(IF(G5121&lt;&gt;"",G5121,F5121),OFFSET('Maximum minutes'!$C$1,T5121-1,0,1,U5121+1),0)-1)*IF(OR(ISNUMBER(J5121),J5121="sans examen"),1,0)*IF(W5121&lt;MinDate,1,0),"")</f>
        <v/>
      </c>
      <c r="N5121" s="36">
        <f t="shared" ca="1" si="159"/>
        <v>0</v>
      </c>
      <c r="O5121" s="36" t="e">
        <f ca="1">LEFT(OFFSET(Lists!$Q$2,MATCH(E5121,Lists!$R$3:$R$19,0),0),4)</f>
        <v>#N/A</v>
      </c>
      <c r="P5121" s="36" t="e">
        <f ca="1">MATCH(O5121,Lists!$S$2:$S$640,1)</f>
        <v>#N/A</v>
      </c>
      <c r="Q5121" s="36" t="e">
        <f ca="1">MATCH(LEFT(OFFSET(Lists!$Q$2,MATCH(E5121,Lists!$R$3:$R$19,0)+1,0),4),Lists!$S$3:$S$640,1)</f>
        <v>#N/A</v>
      </c>
      <c r="R5121" s="36" t="e">
        <f ca="1">LEFT(OFFSET(Lists!$S$2,P5121-1+MATCH(F5121,OFFSET(Lists!$T$3,P5121-1,0,Q5121-P5121+1),0),0),6)</f>
        <v>#N/A</v>
      </c>
      <c r="S5121" s="36" t="e">
        <f ca="1">VLOOKUP(R5121,Lists!B:D,3,FALSE)</f>
        <v>#N/A</v>
      </c>
      <c r="T5121" s="36" t="str">
        <f>IF(F5121&lt;&gt;"",MATCH(R5121,'Maximum minutes'!B:B,0),"")</f>
        <v/>
      </c>
      <c r="U5121" s="36">
        <f ca="1">IF(F5121&lt;&gt;"",COUNTA(OFFSET('Maximum minutes'!$C$1,'Annexe A1 Cours'!T5121,0,1,50)),0)</f>
        <v>0</v>
      </c>
      <c r="V5121" s="37">
        <f ca="1">IFERROR(OFFSET('Maximum minutes'!$C$1,T5121+1,-1+MATCH(G5121,OFFSET('Maximum minutes'!$C$1,T5121-1,0,1,50),0)),0)</f>
        <v>0</v>
      </c>
      <c r="W5121" s="38">
        <f t="shared" ca="1" si="158"/>
        <v>0</v>
      </c>
    </row>
    <row r="5122" spans="1:23" s="36" customFormat="1" ht="18.75">
      <c r="A5122" s="34"/>
      <c r="B5122" s="39"/>
      <c r="C5122" s="39"/>
      <c r="D5122" s="35"/>
      <c r="E5122" s="40"/>
      <c r="F5122" s="39"/>
      <c r="G5122" s="39"/>
      <c r="H5122" s="39"/>
      <c r="I5122" s="34"/>
      <c r="J5122" s="34"/>
      <c r="K5122" s="34"/>
      <c r="L5122" s="34"/>
      <c r="M5122" s="43" t="str">
        <f ca="1">IFERROR(OFFSET('Maximum minutes'!$C$1,T5122,MATCH(IF(G5122&lt;&gt;"",G5122,F5122),OFFSET('Maximum minutes'!$C$1,T5122-1,0,1,U5122+1),0)-1)*IF(OR(ISNUMBER(J5122),J5122="sans examen"),1,0)*IF(W5122&lt;MinDate,1,0),"")</f>
        <v/>
      </c>
      <c r="N5122" s="36">
        <f t="shared" ca="1" si="159"/>
        <v>0</v>
      </c>
      <c r="O5122" s="36" t="e">
        <f ca="1">LEFT(OFFSET(Lists!$Q$2,MATCH(E5122,Lists!$R$3:$R$19,0),0),4)</f>
        <v>#N/A</v>
      </c>
      <c r="P5122" s="36" t="e">
        <f ca="1">MATCH(O5122,Lists!$S$2:$S$640,1)</f>
        <v>#N/A</v>
      </c>
      <c r="Q5122" s="36" t="e">
        <f ca="1">MATCH(LEFT(OFFSET(Lists!$Q$2,MATCH(E5122,Lists!$R$3:$R$19,0)+1,0),4),Lists!$S$3:$S$640,1)</f>
        <v>#N/A</v>
      </c>
      <c r="R5122" s="36" t="e">
        <f ca="1">LEFT(OFFSET(Lists!$S$2,P5122-1+MATCH(F5122,OFFSET(Lists!$T$3,P5122-1,0,Q5122-P5122+1),0),0),6)</f>
        <v>#N/A</v>
      </c>
      <c r="S5122" s="36" t="e">
        <f ca="1">VLOOKUP(R5122,Lists!B:D,3,FALSE)</f>
        <v>#N/A</v>
      </c>
      <c r="T5122" s="36" t="str">
        <f>IF(F5122&lt;&gt;"",MATCH(R5122,'Maximum minutes'!B:B,0),"")</f>
        <v/>
      </c>
      <c r="U5122" s="36">
        <f ca="1">IF(F5122&lt;&gt;"",COUNTA(OFFSET('Maximum minutes'!$C$1,'Annexe A1 Cours'!T5122,0,1,50)),0)</f>
        <v>0</v>
      </c>
      <c r="V5122" s="37">
        <f ca="1">IFERROR(OFFSET('Maximum minutes'!$C$1,T5122+1,-1+MATCH(G5122,OFFSET('Maximum minutes'!$C$1,T5122-1,0,1,50),0)),0)</f>
        <v>0</v>
      </c>
      <c r="W5122" s="38">
        <f t="shared" ca="1" si="158"/>
        <v>0</v>
      </c>
    </row>
    <row r="5123" spans="1:23" s="36" customFormat="1" ht="18.75">
      <c r="A5123" s="34"/>
      <c r="B5123" s="39"/>
      <c r="C5123" s="39"/>
      <c r="D5123" s="35"/>
      <c r="E5123" s="40"/>
      <c r="F5123" s="39"/>
      <c r="G5123" s="39"/>
      <c r="H5123" s="39"/>
      <c r="I5123" s="34"/>
      <c r="J5123" s="34"/>
      <c r="K5123" s="34"/>
      <c r="L5123" s="34"/>
      <c r="M5123" s="43" t="str">
        <f ca="1">IFERROR(OFFSET('Maximum minutes'!$C$1,T5123,MATCH(IF(G5123&lt;&gt;"",G5123,F5123),OFFSET('Maximum minutes'!$C$1,T5123-1,0,1,U5123+1),0)-1)*IF(OR(ISNUMBER(J5123),J5123="sans examen"),1,0)*IF(W5123&lt;MinDate,1,0),"")</f>
        <v/>
      </c>
      <c r="N5123" s="36">
        <f t="shared" ca="1" si="159"/>
        <v>0</v>
      </c>
      <c r="O5123" s="36" t="e">
        <f ca="1">LEFT(OFFSET(Lists!$Q$2,MATCH(E5123,Lists!$R$3:$R$19,0),0),4)</f>
        <v>#N/A</v>
      </c>
      <c r="P5123" s="36" t="e">
        <f ca="1">MATCH(O5123,Lists!$S$2:$S$640,1)</f>
        <v>#N/A</v>
      </c>
      <c r="Q5123" s="36" t="e">
        <f ca="1">MATCH(LEFT(OFFSET(Lists!$Q$2,MATCH(E5123,Lists!$R$3:$R$19,0)+1,0),4),Lists!$S$3:$S$640,1)</f>
        <v>#N/A</v>
      </c>
      <c r="R5123" s="36" t="e">
        <f ca="1">LEFT(OFFSET(Lists!$S$2,P5123-1+MATCH(F5123,OFFSET(Lists!$T$3,P5123-1,0,Q5123-P5123+1),0),0),6)</f>
        <v>#N/A</v>
      </c>
      <c r="S5123" s="36" t="e">
        <f ca="1">VLOOKUP(R5123,Lists!B:D,3,FALSE)</f>
        <v>#N/A</v>
      </c>
      <c r="T5123" s="36" t="str">
        <f>IF(F5123&lt;&gt;"",MATCH(R5123,'Maximum minutes'!B:B,0),"")</f>
        <v/>
      </c>
      <c r="U5123" s="36">
        <f ca="1">IF(F5123&lt;&gt;"",COUNTA(OFFSET('Maximum minutes'!$C$1,'Annexe A1 Cours'!T5123,0,1,50)),0)</f>
        <v>0</v>
      </c>
      <c r="V5123" s="37">
        <f ca="1">IFERROR(OFFSET('Maximum minutes'!$C$1,T5123+1,-1+MATCH(G5123,OFFSET('Maximum minutes'!$C$1,T5123-1,0,1,50),0)),0)</f>
        <v>0</v>
      </c>
      <c r="W5123" s="38">
        <f t="shared" ca="1" si="158"/>
        <v>0</v>
      </c>
    </row>
    <row r="5124" spans="1:23" s="36" customFormat="1" ht="18.75">
      <c r="A5124" s="34"/>
      <c r="B5124" s="39"/>
      <c r="C5124" s="39"/>
      <c r="D5124" s="35"/>
      <c r="E5124" s="40"/>
      <c r="F5124" s="39"/>
      <c r="G5124" s="39"/>
      <c r="H5124" s="39"/>
      <c r="I5124" s="34"/>
      <c r="J5124" s="34"/>
      <c r="K5124" s="34"/>
      <c r="L5124" s="34"/>
      <c r="M5124" s="43" t="str">
        <f ca="1">IFERROR(OFFSET('Maximum minutes'!$C$1,T5124,MATCH(IF(G5124&lt;&gt;"",G5124,F5124),OFFSET('Maximum minutes'!$C$1,T5124-1,0,1,U5124+1),0)-1)*IF(OR(ISNUMBER(J5124),J5124="sans examen"),1,0)*IF(W5124&lt;MinDate,1,0),"")</f>
        <v/>
      </c>
      <c r="N5124" s="36">
        <f t="shared" ca="1" si="159"/>
        <v>0</v>
      </c>
      <c r="O5124" s="36" t="e">
        <f ca="1">LEFT(OFFSET(Lists!$Q$2,MATCH(E5124,Lists!$R$3:$R$19,0),0),4)</f>
        <v>#N/A</v>
      </c>
      <c r="P5124" s="36" t="e">
        <f ca="1">MATCH(O5124,Lists!$S$2:$S$640,1)</f>
        <v>#N/A</v>
      </c>
      <c r="Q5124" s="36" t="e">
        <f ca="1">MATCH(LEFT(OFFSET(Lists!$Q$2,MATCH(E5124,Lists!$R$3:$R$19,0)+1,0),4),Lists!$S$3:$S$640,1)</f>
        <v>#N/A</v>
      </c>
      <c r="R5124" s="36" t="e">
        <f ca="1">LEFT(OFFSET(Lists!$S$2,P5124-1+MATCH(F5124,OFFSET(Lists!$T$3,P5124-1,0,Q5124-P5124+1),0),0),6)</f>
        <v>#N/A</v>
      </c>
      <c r="S5124" s="36" t="e">
        <f ca="1">VLOOKUP(R5124,Lists!B:D,3,FALSE)</f>
        <v>#N/A</v>
      </c>
      <c r="T5124" s="36" t="str">
        <f>IF(F5124&lt;&gt;"",MATCH(R5124,'Maximum minutes'!B:B,0),"")</f>
        <v/>
      </c>
      <c r="U5124" s="36">
        <f ca="1">IF(F5124&lt;&gt;"",COUNTA(OFFSET('Maximum minutes'!$C$1,'Annexe A1 Cours'!T5124,0,1,50)),0)</f>
        <v>0</v>
      </c>
      <c r="V5124" s="37">
        <f ca="1">IFERROR(OFFSET('Maximum minutes'!$C$1,T5124+1,-1+MATCH(G5124,OFFSET('Maximum minutes'!$C$1,T5124-1,0,1,50),0)),0)</f>
        <v>0</v>
      </c>
      <c r="W5124" s="38">
        <f t="shared" ca="1" si="158"/>
        <v>0</v>
      </c>
    </row>
    <row r="5125" spans="1:23" s="36" customFormat="1" ht="18.75">
      <c r="A5125" s="34"/>
      <c r="B5125" s="39"/>
      <c r="C5125" s="39"/>
      <c r="D5125" s="35"/>
      <c r="E5125" s="40"/>
      <c r="F5125" s="39"/>
      <c r="G5125" s="39"/>
      <c r="H5125" s="39"/>
      <c r="I5125" s="34"/>
      <c r="J5125" s="34"/>
      <c r="K5125" s="34"/>
      <c r="L5125" s="34"/>
      <c r="M5125" s="43" t="str">
        <f ca="1">IFERROR(OFFSET('Maximum minutes'!$C$1,T5125,MATCH(IF(G5125&lt;&gt;"",G5125,F5125),OFFSET('Maximum minutes'!$C$1,T5125-1,0,1,U5125+1),0)-1)*IF(OR(ISNUMBER(J5125),J5125="sans examen"),1,0)*IF(W5125&lt;MinDate,1,0),"")</f>
        <v/>
      </c>
      <c r="N5125" s="36">
        <f t="shared" ca="1" si="159"/>
        <v>0</v>
      </c>
      <c r="O5125" s="36" t="e">
        <f ca="1">LEFT(OFFSET(Lists!$Q$2,MATCH(E5125,Lists!$R$3:$R$19,0),0),4)</f>
        <v>#N/A</v>
      </c>
      <c r="P5125" s="36" t="e">
        <f ca="1">MATCH(O5125,Lists!$S$2:$S$640,1)</f>
        <v>#N/A</v>
      </c>
      <c r="Q5125" s="36" t="e">
        <f ca="1">MATCH(LEFT(OFFSET(Lists!$Q$2,MATCH(E5125,Lists!$R$3:$R$19,0)+1,0),4),Lists!$S$3:$S$640,1)</f>
        <v>#N/A</v>
      </c>
      <c r="R5125" s="36" t="e">
        <f ca="1">LEFT(OFFSET(Lists!$S$2,P5125-1+MATCH(F5125,OFFSET(Lists!$T$3,P5125-1,0,Q5125-P5125+1),0),0),6)</f>
        <v>#N/A</v>
      </c>
      <c r="S5125" s="36" t="e">
        <f ca="1">VLOOKUP(R5125,Lists!B:D,3,FALSE)</f>
        <v>#N/A</v>
      </c>
      <c r="T5125" s="36" t="str">
        <f>IF(F5125&lt;&gt;"",MATCH(R5125,'Maximum minutes'!B:B,0),"")</f>
        <v/>
      </c>
      <c r="U5125" s="36">
        <f ca="1">IF(F5125&lt;&gt;"",COUNTA(OFFSET('Maximum minutes'!$C$1,'Annexe A1 Cours'!T5125,0,1,50)),0)</f>
        <v>0</v>
      </c>
      <c r="V5125" s="37">
        <f ca="1">IFERROR(OFFSET('Maximum minutes'!$C$1,T5125+1,-1+MATCH(G5125,OFFSET('Maximum minutes'!$C$1,T5125-1,0,1,50),0)),0)</f>
        <v>0</v>
      </c>
      <c r="W5125" s="38">
        <f t="shared" ca="1" si="158"/>
        <v>0</v>
      </c>
    </row>
    <row r="5126" spans="1:23" s="36" customFormat="1" ht="18.75">
      <c r="A5126" s="34"/>
      <c r="B5126" s="39"/>
      <c r="C5126" s="39"/>
      <c r="D5126" s="35"/>
      <c r="E5126" s="40"/>
      <c r="F5126" s="39"/>
      <c r="G5126" s="39"/>
      <c r="H5126" s="39"/>
      <c r="I5126" s="34"/>
      <c r="J5126" s="34"/>
      <c r="K5126" s="34"/>
      <c r="L5126" s="34"/>
      <c r="M5126" s="43" t="str">
        <f ca="1">IFERROR(OFFSET('Maximum minutes'!$C$1,T5126,MATCH(IF(G5126&lt;&gt;"",G5126,F5126),OFFSET('Maximum minutes'!$C$1,T5126-1,0,1,U5126+1),0)-1)*IF(OR(ISNUMBER(J5126),J5126="sans examen"),1,0)*IF(W5126&lt;MinDate,1,0),"")</f>
        <v/>
      </c>
      <c r="N5126" s="36">
        <f t="shared" ca="1" si="159"/>
        <v>0</v>
      </c>
      <c r="O5126" s="36" t="e">
        <f ca="1">LEFT(OFFSET(Lists!$Q$2,MATCH(E5126,Lists!$R$3:$R$19,0),0),4)</f>
        <v>#N/A</v>
      </c>
      <c r="P5126" s="36" t="e">
        <f ca="1">MATCH(O5126,Lists!$S$2:$S$640,1)</f>
        <v>#N/A</v>
      </c>
      <c r="Q5126" s="36" t="e">
        <f ca="1">MATCH(LEFT(OFFSET(Lists!$Q$2,MATCH(E5126,Lists!$R$3:$R$19,0)+1,0),4),Lists!$S$3:$S$640,1)</f>
        <v>#N/A</v>
      </c>
      <c r="R5126" s="36" t="e">
        <f ca="1">LEFT(OFFSET(Lists!$S$2,P5126-1+MATCH(F5126,OFFSET(Lists!$T$3,P5126-1,0,Q5126-P5126+1),0),0),6)</f>
        <v>#N/A</v>
      </c>
      <c r="S5126" s="36" t="e">
        <f ca="1">VLOOKUP(R5126,Lists!B:D,3,FALSE)</f>
        <v>#N/A</v>
      </c>
      <c r="T5126" s="36" t="str">
        <f>IF(F5126&lt;&gt;"",MATCH(R5126,'Maximum minutes'!B:B,0),"")</f>
        <v/>
      </c>
      <c r="U5126" s="36">
        <f ca="1">IF(F5126&lt;&gt;"",COUNTA(OFFSET('Maximum minutes'!$C$1,'Annexe A1 Cours'!T5126,0,1,50)),0)</f>
        <v>0</v>
      </c>
      <c r="V5126" s="37">
        <f ca="1">IFERROR(OFFSET('Maximum minutes'!$C$1,T5126+1,-1+MATCH(G5126,OFFSET('Maximum minutes'!$C$1,T5126-1,0,1,50),0)),0)</f>
        <v>0</v>
      </c>
      <c r="W5126" s="38">
        <f t="shared" ca="1" si="158"/>
        <v>0</v>
      </c>
    </row>
    <row r="5127" spans="1:23" s="36" customFormat="1" ht="18.75">
      <c r="A5127" s="34"/>
      <c r="B5127" s="39"/>
      <c r="C5127" s="39"/>
      <c r="D5127" s="35"/>
      <c r="E5127" s="40"/>
      <c r="F5127" s="39"/>
      <c r="G5127" s="39"/>
      <c r="H5127" s="39"/>
      <c r="I5127" s="34"/>
      <c r="J5127" s="34"/>
      <c r="K5127" s="34"/>
      <c r="L5127" s="34"/>
      <c r="M5127" s="43" t="str">
        <f ca="1">IFERROR(OFFSET('Maximum minutes'!$C$1,T5127,MATCH(IF(G5127&lt;&gt;"",G5127,F5127),OFFSET('Maximum minutes'!$C$1,T5127-1,0,1,U5127+1),0)-1)*IF(OR(ISNUMBER(J5127),J5127="sans examen"),1,0)*IF(W5127&lt;MinDate,1,0),"")</f>
        <v/>
      </c>
      <c r="N5127" s="36">
        <f t="shared" ca="1" si="159"/>
        <v>0</v>
      </c>
      <c r="O5127" s="36" t="e">
        <f ca="1">LEFT(OFFSET(Lists!$Q$2,MATCH(E5127,Lists!$R$3:$R$19,0),0),4)</f>
        <v>#N/A</v>
      </c>
      <c r="P5127" s="36" t="e">
        <f ca="1">MATCH(O5127,Lists!$S$2:$S$640,1)</f>
        <v>#N/A</v>
      </c>
      <c r="Q5127" s="36" t="e">
        <f ca="1">MATCH(LEFT(OFFSET(Lists!$Q$2,MATCH(E5127,Lists!$R$3:$R$19,0)+1,0),4),Lists!$S$3:$S$640,1)</f>
        <v>#N/A</v>
      </c>
      <c r="R5127" s="36" t="e">
        <f ca="1">LEFT(OFFSET(Lists!$S$2,P5127-1+MATCH(F5127,OFFSET(Lists!$T$3,P5127-1,0,Q5127-P5127+1),0),0),6)</f>
        <v>#N/A</v>
      </c>
      <c r="S5127" s="36" t="e">
        <f ca="1">VLOOKUP(R5127,Lists!B:D,3,FALSE)</f>
        <v>#N/A</v>
      </c>
      <c r="T5127" s="36" t="str">
        <f>IF(F5127&lt;&gt;"",MATCH(R5127,'Maximum minutes'!B:B,0),"")</f>
        <v/>
      </c>
      <c r="U5127" s="36">
        <f ca="1">IF(F5127&lt;&gt;"",COUNTA(OFFSET('Maximum minutes'!$C$1,'Annexe A1 Cours'!T5127,0,1,50)),0)</f>
        <v>0</v>
      </c>
      <c r="V5127" s="37">
        <f ca="1">IFERROR(OFFSET('Maximum minutes'!$C$1,T5127+1,-1+MATCH(G5127,OFFSET('Maximum minutes'!$C$1,T5127-1,0,1,50),0)),0)</f>
        <v>0</v>
      </c>
      <c r="W5127" s="38">
        <f t="shared" ref="W5127:W5190" ca="1" si="160">IFERROR(DATE(YEAR(D5127)+V5127,MONTH(D5127),DAY(D5127)),"")</f>
        <v>0</v>
      </c>
    </row>
    <row r="5128" spans="1:23" s="36" customFormat="1" ht="18.75">
      <c r="A5128" s="34"/>
      <c r="B5128" s="39"/>
      <c r="C5128" s="39"/>
      <c r="D5128" s="35"/>
      <c r="E5128" s="40"/>
      <c r="F5128" s="39"/>
      <c r="G5128" s="39"/>
      <c r="H5128" s="39"/>
      <c r="I5128" s="34"/>
      <c r="J5128" s="34"/>
      <c r="K5128" s="34"/>
      <c r="L5128" s="34"/>
      <c r="M5128" s="43" t="str">
        <f ca="1">IFERROR(OFFSET('Maximum minutes'!$C$1,T5128,MATCH(IF(G5128&lt;&gt;"",G5128,F5128),OFFSET('Maximum minutes'!$C$1,T5128-1,0,1,U5128+1),0)-1)*IF(OR(ISNUMBER(J5128),J5128="sans examen"),1,0)*IF(W5128&lt;MinDate,1,0),"")</f>
        <v/>
      </c>
      <c r="N5128" s="36">
        <f t="shared" ref="N5128:N5191" ca="1" si="161">IF(K5128&gt;0,MIN(K5128,M5128),0)*IF(M5128="",0,1)</f>
        <v>0</v>
      </c>
      <c r="O5128" s="36" t="e">
        <f ca="1">LEFT(OFFSET(Lists!$Q$2,MATCH(E5128,Lists!$R$3:$R$19,0),0),4)</f>
        <v>#N/A</v>
      </c>
      <c r="P5128" s="36" t="e">
        <f ca="1">MATCH(O5128,Lists!$S$2:$S$640,1)</f>
        <v>#N/A</v>
      </c>
      <c r="Q5128" s="36" t="e">
        <f ca="1">MATCH(LEFT(OFFSET(Lists!$Q$2,MATCH(E5128,Lists!$R$3:$R$19,0)+1,0),4),Lists!$S$3:$S$640,1)</f>
        <v>#N/A</v>
      </c>
      <c r="R5128" s="36" t="e">
        <f ca="1">LEFT(OFFSET(Lists!$S$2,P5128-1+MATCH(F5128,OFFSET(Lists!$T$3,P5128-1,0,Q5128-P5128+1),0),0),6)</f>
        <v>#N/A</v>
      </c>
      <c r="S5128" s="36" t="e">
        <f ca="1">VLOOKUP(R5128,Lists!B:D,3,FALSE)</f>
        <v>#N/A</v>
      </c>
      <c r="T5128" s="36" t="str">
        <f>IF(F5128&lt;&gt;"",MATCH(R5128,'Maximum minutes'!B:B,0),"")</f>
        <v/>
      </c>
      <c r="U5128" s="36">
        <f ca="1">IF(F5128&lt;&gt;"",COUNTA(OFFSET('Maximum minutes'!$C$1,'Annexe A1 Cours'!T5128,0,1,50)),0)</f>
        <v>0</v>
      </c>
      <c r="V5128" s="37">
        <f ca="1">IFERROR(OFFSET('Maximum minutes'!$C$1,T5128+1,-1+MATCH(G5128,OFFSET('Maximum minutes'!$C$1,T5128-1,0,1,50),0)),0)</f>
        <v>0</v>
      </c>
      <c r="W5128" s="38">
        <f t="shared" ca="1" si="160"/>
        <v>0</v>
      </c>
    </row>
    <row r="5129" spans="1:23" s="36" customFormat="1" ht="18.75">
      <c r="A5129" s="34"/>
      <c r="B5129" s="39"/>
      <c r="C5129" s="39"/>
      <c r="D5129" s="35"/>
      <c r="E5129" s="40"/>
      <c r="F5129" s="39"/>
      <c r="G5129" s="39"/>
      <c r="H5129" s="39"/>
      <c r="I5129" s="34"/>
      <c r="J5129" s="34"/>
      <c r="K5129" s="34"/>
      <c r="L5129" s="34"/>
      <c r="M5129" s="43" t="str">
        <f ca="1">IFERROR(OFFSET('Maximum minutes'!$C$1,T5129,MATCH(IF(G5129&lt;&gt;"",G5129,F5129),OFFSET('Maximum minutes'!$C$1,T5129-1,0,1,U5129+1),0)-1)*IF(OR(ISNUMBER(J5129),J5129="sans examen"),1,0)*IF(W5129&lt;MinDate,1,0),"")</f>
        <v/>
      </c>
      <c r="N5129" s="36">
        <f t="shared" ca="1" si="161"/>
        <v>0</v>
      </c>
      <c r="O5129" s="36" t="e">
        <f ca="1">LEFT(OFFSET(Lists!$Q$2,MATCH(E5129,Lists!$R$3:$R$19,0),0),4)</f>
        <v>#N/A</v>
      </c>
      <c r="P5129" s="36" t="e">
        <f ca="1">MATCH(O5129,Lists!$S$2:$S$640,1)</f>
        <v>#N/A</v>
      </c>
      <c r="Q5129" s="36" t="e">
        <f ca="1">MATCH(LEFT(OFFSET(Lists!$Q$2,MATCH(E5129,Lists!$R$3:$R$19,0)+1,0),4),Lists!$S$3:$S$640,1)</f>
        <v>#N/A</v>
      </c>
      <c r="R5129" s="36" t="e">
        <f ca="1">LEFT(OFFSET(Lists!$S$2,P5129-1+MATCH(F5129,OFFSET(Lists!$T$3,P5129-1,0,Q5129-P5129+1),0),0),6)</f>
        <v>#N/A</v>
      </c>
      <c r="S5129" s="36" t="e">
        <f ca="1">VLOOKUP(R5129,Lists!B:D,3,FALSE)</f>
        <v>#N/A</v>
      </c>
      <c r="T5129" s="36" t="str">
        <f>IF(F5129&lt;&gt;"",MATCH(R5129,'Maximum minutes'!B:B,0),"")</f>
        <v/>
      </c>
      <c r="U5129" s="36">
        <f ca="1">IF(F5129&lt;&gt;"",COUNTA(OFFSET('Maximum minutes'!$C$1,'Annexe A1 Cours'!T5129,0,1,50)),0)</f>
        <v>0</v>
      </c>
      <c r="V5129" s="37">
        <f ca="1">IFERROR(OFFSET('Maximum minutes'!$C$1,T5129+1,-1+MATCH(G5129,OFFSET('Maximum minutes'!$C$1,T5129-1,0,1,50),0)),0)</f>
        <v>0</v>
      </c>
      <c r="W5129" s="38">
        <f t="shared" ca="1" si="160"/>
        <v>0</v>
      </c>
    </row>
    <row r="5130" spans="1:23" s="36" customFormat="1" ht="18.75">
      <c r="A5130" s="34"/>
      <c r="B5130" s="39"/>
      <c r="C5130" s="39"/>
      <c r="D5130" s="35"/>
      <c r="E5130" s="40"/>
      <c r="F5130" s="39"/>
      <c r="G5130" s="39"/>
      <c r="H5130" s="39"/>
      <c r="I5130" s="34"/>
      <c r="J5130" s="34"/>
      <c r="K5130" s="34"/>
      <c r="L5130" s="34"/>
      <c r="M5130" s="43" t="str">
        <f ca="1">IFERROR(OFFSET('Maximum minutes'!$C$1,T5130,MATCH(IF(G5130&lt;&gt;"",G5130,F5130),OFFSET('Maximum minutes'!$C$1,T5130-1,0,1,U5130+1),0)-1)*IF(OR(ISNUMBER(J5130),J5130="sans examen"),1,0)*IF(W5130&lt;MinDate,1,0),"")</f>
        <v/>
      </c>
      <c r="N5130" s="36">
        <f t="shared" ca="1" si="161"/>
        <v>0</v>
      </c>
      <c r="O5130" s="36" t="e">
        <f ca="1">LEFT(OFFSET(Lists!$Q$2,MATCH(E5130,Lists!$R$3:$R$19,0),0),4)</f>
        <v>#N/A</v>
      </c>
      <c r="P5130" s="36" t="e">
        <f ca="1">MATCH(O5130,Lists!$S$2:$S$640,1)</f>
        <v>#N/A</v>
      </c>
      <c r="Q5130" s="36" t="e">
        <f ca="1">MATCH(LEFT(OFFSET(Lists!$Q$2,MATCH(E5130,Lists!$R$3:$R$19,0)+1,0),4),Lists!$S$3:$S$640,1)</f>
        <v>#N/A</v>
      </c>
      <c r="R5130" s="36" t="e">
        <f ca="1">LEFT(OFFSET(Lists!$S$2,P5130-1+MATCH(F5130,OFFSET(Lists!$T$3,P5130-1,0,Q5130-P5130+1),0),0),6)</f>
        <v>#N/A</v>
      </c>
      <c r="S5130" s="36" t="e">
        <f ca="1">VLOOKUP(R5130,Lists!B:D,3,FALSE)</f>
        <v>#N/A</v>
      </c>
      <c r="T5130" s="36" t="str">
        <f>IF(F5130&lt;&gt;"",MATCH(R5130,'Maximum minutes'!B:B,0),"")</f>
        <v/>
      </c>
      <c r="U5130" s="36">
        <f ca="1">IF(F5130&lt;&gt;"",COUNTA(OFFSET('Maximum minutes'!$C$1,'Annexe A1 Cours'!T5130,0,1,50)),0)</f>
        <v>0</v>
      </c>
      <c r="V5130" s="37">
        <f ca="1">IFERROR(OFFSET('Maximum minutes'!$C$1,T5130+1,-1+MATCH(G5130,OFFSET('Maximum minutes'!$C$1,T5130-1,0,1,50),0)),0)</f>
        <v>0</v>
      </c>
      <c r="W5130" s="38">
        <f t="shared" ca="1" si="160"/>
        <v>0</v>
      </c>
    </row>
    <row r="5131" spans="1:23" s="36" customFormat="1" ht="18.75">
      <c r="A5131" s="34"/>
      <c r="B5131" s="39"/>
      <c r="C5131" s="39"/>
      <c r="D5131" s="35"/>
      <c r="E5131" s="40"/>
      <c r="F5131" s="39"/>
      <c r="G5131" s="39"/>
      <c r="H5131" s="39"/>
      <c r="I5131" s="34"/>
      <c r="J5131" s="34"/>
      <c r="K5131" s="34"/>
      <c r="L5131" s="34"/>
      <c r="M5131" s="43" t="str">
        <f ca="1">IFERROR(OFFSET('Maximum minutes'!$C$1,T5131,MATCH(IF(G5131&lt;&gt;"",G5131,F5131),OFFSET('Maximum minutes'!$C$1,T5131-1,0,1,U5131+1),0)-1)*IF(OR(ISNUMBER(J5131),J5131="sans examen"),1,0)*IF(W5131&lt;MinDate,1,0),"")</f>
        <v/>
      </c>
      <c r="N5131" s="36">
        <f t="shared" ca="1" si="161"/>
        <v>0</v>
      </c>
      <c r="O5131" s="36" t="e">
        <f ca="1">LEFT(OFFSET(Lists!$Q$2,MATCH(E5131,Lists!$R$3:$R$19,0),0),4)</f>
        <v>#N/A</v>
      </c>
      <c r="P5131" s="36" t="e">
        <f ca="1">MATCH(O5131,Lists!$S$2:$S$640,1)</f>
        <v>#N/A</v>
      </c>
      <c r="Q5131" s="36" t="e">
        <f ca="1">MATCH(LEFT(OFFSET(Lists!$Q$2,MATCH(E5131,Lists!$R$3:$R$19,0)+1,0),4),Lists!$S$3:$S$640,1)</f>
        <v>#N/A</v>
      </c>
      <c r="R5131" s="36" t="e">
        <f ca="1">LEFT(OFFSET(Lists!$S$2,P5131-1+MATCH(F5131,OFFSET(Lists!$T$3,P5131-1,0,Q5131-P5131+1),0),0),6)</f>
        <v>#N/A</v>
      </c>
      <c r="S5131" s="36" t="e">
        <f ca="1">VLOOKUP(R5131,Lists!B:D,3,FALSE)</f>
        <v>#N/A</v>
      </c>
      <c r="T5131" s="36" t="str">
        <f>IF(F5131&lt;&gt;"",MATCH(R5131,'Maximum minutes'!B:B,0),"")</f>
        <v/>
      </c>
      <c r="U5131" s="36">
        <f ca="1">IF(F5131&lt;&gt;"",COUNTA(OFFSET('Maximum minutes'!$C$1,'Annexe A1 Cours'!T5131,0,1,50)),0)</f>
        <v>0</v>
      </c>
      <c r="V5131" s="37">
        <f ca="1">IFERROR(OFFSET('Maximum minutes'!$C$1,T5131+1,-1+MATCH(G5131,OFFSET('Maximum minutes'!$C$1,T5131-1,0,1,50),0)),0)</f>
        <v>0</v>
      </c>
      <c r="W5131" s="38">
        <f t="shared" ca="1" si="160"/>
        <v>0</v>
      </c>
    </row>
    <row r="5132" spans="1:23" s="36" customFormat="1" ht="18.75">
      <c r="A5132" s="34"/>
      <c r="B5132" s="39"/>
      <c r="C5132" s="39"/>
      <c r="D5132" s="35"/>
      <c r="E5132" s="40"/>
      <c r="F5132" s="39"/>
      <c r="G5132" s="39"/>
      <c r="H5132" s="39"/>
      <c r="I5132" s="34"/>
      <c r="J5132" s="34"/>
      <c r="K5132" s="34"/>
      <c r="L5132" s="34"/>
      <c r="M5132" s="43" t="str">
        <f ca="1">IFERROR(OFFSET('Maximum minutes'!$C$1,T5132,MATCH(IF(G5132&lt;&gt;"",G5132,F5132),OFFSET('Maximum minutes'!$C$1,T5132-1,0,1,U5132+1),0)-1)*IF(OR(ISNUMBER(J5132),J5132="sans examen"),1,0)*IF(W5132&lt;MinDate,1,0),"")</f>
        <v/>
      </c>
      <c r="N5132" s="36">
        <f t="shared" ca="1" si="161"/>
        <v>0</v>
      </c>
      <c r="O5132" s="36" t="e">
        <f ca="1">LEFT(OFFSET(Lists!$Q$2,MATCH(E5132,Lists!$R$3:$R$19,0),0),4)</f>
        <v>#N/A</v>
      </c>
      <c r="P5132" s="36" t="e">
        <f ca="1">MATCH(O5132,Lists!$S$2:$S$640,1)</f>
        <v>#N/A</v>
      </c>
      <c r="Q5132" s="36" t="e">
        <f ca="1">MATCH(LEFT(OFFSET(Lists!$Q$2,MATCH(E5132,Lists!$R$3:$R$19,0)+1,0),4),Lists!$S$3:$S$640,1)</f>
        <v>#N/A</v>
      </c>
      <c r="R5132" s="36" t="e">
        <f ca="1">LEFT(OFFSET(Lists!$S$2,P5132-1+MATCH(F5132,OFFSET(Lists!$T$3,P5132-1,0,Q5132-P5132+1),0),0),6)</f>
        <v>#N/A</v>
      </c>
      <c r="S5132" s="36" t="e">
        <f ca="1">VLOOKUP(R5132,Lists!B:D,3,FALSE)</f>
        <v>#N/A</v>
      </c>
      <c r="T5132" s="36" t="str">
        <f>IF(F5132&lt;&gt;"",MATCH(R5132,'Maximum minutes'!B:B,0),"")</f>
        <v/>
      </c>
      <c r="U5132" s="36">
        <f ca="1">IF(F5132&lt;&gt;"",COUNTA(OFFSET('Maximum minutes'!$C$1,'Annexe A1 Cours'!T5132,0,1,50)),0)</f>
        <v>0</v>
      </c>
      <c r="V5132" s="37">
        <f ca="1">IFERROR(OFFSET('Maximum minutes'!$C$1,T5132+1,-1+MATCH(G5132,OFFSET('Maximum minutes'!$C$1,T5132-1,0,1,50),0)),0)</f>
        <v>0</v>
      </c>
      <c r="W5132" s="38">
        <f t="shared" ca="1" si="160"/>
        <v>0</v>
      </c>
    </row>
    <row r="5133" spans="1:23" s="36" customFormat="1" ht="18.75">
      <c r="A5133" s="34"/>
      <c r="B5133" s="39"/>
      <c r="C5133" s="39"/>
      <c r="D5133" s="35"/>
      <c r="E5133" s="40"/>
      <c r="F5133" s="39"/>
      <c r="G5133" s="39"/>
      <c r="H5133" s="39"/>
      <c r="I5133" s="34"/>
      <c r="J5133" s="34"/>
      <c r="K5133" s="34"/>
      <c r="L5133" s="34"/>
      <c r="M5133" s="43" t="str">
        <f ca="1">IFERROR(OFFSET('Maximum minutes'!$C$1,T5133,MATCH(IF(G5133&lt;&gt;"",G5133,F5133),OFFSET('Maximum minutes'!$C$1,T5133-1,0,1,U5133+1),0)-1)*IF(OR(ISNUMBER(J5133),J5133="sans examen"),1,0)*IF(W5133&lt;MinDate,1,0),"")</f>
        <v/>
      </c>
      <c r="N5133" s="36">
        <f t="shared" ca="1" si="161"/>
        <v>0</v>
      </c>
      <c r="O5133" s="36" t="e">
        <f ca="1">LEFT(OFFSET(Lists!$Q$2,MATCH(E5133,Lists!$R$3:$R$19,0),0),4)</f>
        <v>#N/A</v>
      </c>
      <c r="P5133" s="36" t="e">
        <f ca="1">MATCH(O5133,Lists!$S$2:$S$640,1)</f>
        <v>#N/A</v>
      </c>
      <c r="Q5133" s="36" t="e">
        <f ca="1">MATCH(LEFT(OFFSET(Lists!$Q$2,MATCH(E5133,Lists!$R$3:$R$19,0)+1,0),4),Lists!$S$3:$S$640,1)</f>
        <v>#N/A</v>
      </c>
      <c r="R5133" s="36" t="e">
        <f ca="1">LEFT(OFFSET(Lists!$S$2,P5133-1+MATCH(F5133,OFFSET(Lists!$T$3,P5133-1,0,Q5133-P5133+1),0),0),6)</f>
        <v>#N/A</v>
      </c>
      <c r="S5133" s="36" t="e">
        <f ca="1">VLOOKUP(R5133,Lists!B:D,3,FALSE)</f>
        <v>#N/A</v>
      </c>
      <c r="T5133" s="36" t="str">
        <f>IF(F5133&lt;&gt;"",MATCH(R5133,'Maximum minutes'!B:B,0),"")</f>
        <v/>
      </c>
      <c r="U5133" s="36">
        <f ca="1">IF(F5133&lt;&gt;"",COUNTA(OFFSET('Maximum minutes'!$C$1,'Annexe A1 Cours'!T5133,0,1,50)),0)</f>
        <v>0</v>
      </c>
      <c r="V5133" s="37">
        <f ca="1">IFERROR(OFFSET('Maximum minutes'!$C$1,T5133+1,-1+MATCH(G5133,OFFSET('Maximum minutes'!$C$1,T5133-1,0,1,50),0)),0)</f>
        <v>0</v>
      </c>
      <c r="W5133" s="38">
        <f t="shared" ca="1" si="160"/>
        <v>0</v>
      </c>
    </row>
    <row r="5134" spans="1:23" s="36" customFormat="1" ht="18.75">
      <c r="A5134" s="34"/>
      <c r="B5134" s="39"/>
      <c r="C5134" s="39"/>
      <c r="D5134" s="35"/>
      <c r="E5134" s="40"/>
      <c r="F5134" s="39"/>
      <c r="G5134" s="39"/>
      <c r="H5134" s="39"/>
      <c r="I5134" s="34"/>
      <c r="J5134" s="34"/>
      <c r="K5134" s="34"/>
      <c r="L5134" s="34"/>
      <c r="M5134" s="43" t="str">
        <f ca="1">IFERROR(OFFSET('Maximum minutes'!$C$1,T5134,MATCH(IF(G5134&lt;&gt;"",G5134,F5134),OFFSET('Maximum minutes'!$C$1,T5134-1,0,1,U5134+1),0)-1)*IF(OR(ISNUMBER(J5134),J5134="sans examen"),1,0)*IF(W5134&lt;MinDate,1,0),"")</f>
        <v/>
      </c>
      <c r="N5134" s="36">
        <f t="shared" ca="1" si="161"/>
        <v>0</v>
      </c>
      <c r="O5134" s="36" t="e">
        <f ca="1">LEFT(OFFSET(Lists!$Q$2,MATCH(E5134,Lists!$R$3:$R$19,0),0),4)</f>
        <v>#N/A</v>
      </c>
      <c r="P5134" s="36" t="e">
        <f ca="1">MATCH(O5134,Lists!$S$2:$S$640,1)</f>
        <v>#N/A</v>
      </c>
      <c r="Q5134" s="36" t="e">
        <f ca="1">MATCH(LEFT(OFFSET(Lists!$Q$2,MATCH(E5134,Lists!$R$3:$R$19,0)+1,0),4),Lists!$S$3:$S$640,1)</f>
        <v>#N/A</v>
      </c>
      <c r="R5134" s="36" t="e">
        <f ca="1">LEFT(OFFSET(Lists!$S$2,P5134-1+MATCH(F5134,OFFSET(Lists!$T$3,P5134-1,0,Q5134-P5134+1),0),0),6)</f>
        <v>#N/A</v>
      </c>
      <c r="S5134" s="36" t="e">
        <f ca="1">VLOOKUP(R5134,Lists!B:D,3,FALSE)</f>
        <v>#N/A</v>
      </c>
      <c r="T5134" s="36" t="str">
        <f>IF(F5134&lt;&gt;"",MATCH(R5134,'Maximum minutes'!B:B,0),"")</f>
        <v/>
      </c>
      <c r="U5134" s="36">
        <f ca="1">IF(F5134&lt;&gt;"",COUNTA(OFFSET('Maximum minutes'!$C$1,'Annexe A1 Cours'!T5134,0,1,50)),0)</f>
        <v>0</v>
      </c>
      <c r="V5134" s="37">
        <f ca="1">IFERROR(OFFSET('Maximum minutes'!$C$1,T5134+1,-1+MATCH(G5134,OFFSET('Maximum minutes'!$C$1,T5134-1,0,1,50),0)),0)</f>
        <v>0</v>
      </c>
      <c r="W5134" s="38">
        <f t="shared" ca="1" si="160"/>
        <v>0</v>
      </c>
    </row>
    <row r="5135" spans="1:23" s="36" customFormat="1" ht="18.75">
      <c r="A5135" s="34"/>
      <c r="B5135" s="39"/>
      <c r="C5135" s="39"/>
      <c r="D5135" s="35"/>
      <c r="E5135" s="40"/>
      <c r="F5135" s="39"/>
      <c r="G5135" s="39"/>
      <c r="H5135" s="39"/>
      <c r="I5135" s="34"/>
      <c r="J5135" s="34"/>
      <c r="K5135" s="34"/>
      <c r="L5135" s="34"/>
      <c r="M5135" s="43" t="str">
        <f ca="1">IFERROR(OFFSET('Maximum minutes'!$C$1,T5135,MATCH(IF(G5135&lt;&gt;"",G5135,F5135),OFFSET('Maximum minutes'!$C$1,T5135-1,0,1,U5135+1),0)-1)*IF(OR(ISNUMBER(J5135),J5135="sans examen"),1,0)*IF(W5135&lt;MinDate,1,0),"")</f>
        <v/>
      </c>
      <c r="N5135" s="36">
        <f t="shared" ca="1" si="161"/>
        <v>0</v>
      </c>
      <c r="O5135" s="36" t="e">
        <f ca="1">LEFT(OFFSET(Lists!$Q$2,MATCH(E5135,Lists!$R$3:$R$19,0),0),4)</f>
        <v>#N/A</v>
      </c>
      <c r="P5135" s="36" t="e">
        <f ca="1">MATCH(O5135,Lists!$S$2:$S$640,1)</f>
        <v>#N/A</v>
      </c>
      <c r="Q5135" s="36" t="e">
        <f ca="1">MATCH(LEFT(OFFSET(Lists!$Q$2,MATCH(E5135,Lists!$R$3:$R$19,0)+1,0),4),Lists!$S$3:$S$640,1)</f>
        <v>#N/A</v>
      </c>
      <c r="R5135" s="36" t="e">
        <f ca="1">LEFT(OFFSET(Lists!$S$2,P5135-1+MATCH(F5135,OFFSET(Lists!$T$3,P5135-1,0,Q5135-P5135+1),0),0),6)</f>
        <v>#N/A</v>
      </c>
      <c r="S5135" s="36" t="e">
        <f ca="1">VLOOKUP(R5135,Lists!B:D,3,FALSE)</f>
        <v>#N/A</v>
      </c>
      <c r="T5135" s="36" t="str">
        <f>IF(F5135&lt;&gt;"",MATCH(R5135,'Maximum minutes'!B:B,0),"")</f>
        <v/>
      </c>
      <c r="U5135" s="36">
        <f ca="1">IF(F5135&lt;&gt;"",COUNTA(OFFSET('Maximum minutes'!$C$1,'Annexe A1 Cours'!T5135,0,1,50)),0)</f>
        <v>0</v>
      </c>
      <c r="V5135" s="37">
        <f ca="1">IFERROR(OFFSET('Maximum minutes'!$C$1,T5135+1,-1+MATCH(G5135,OFFSET('Maximum minutes'!$C$1,T5135-1,0,1,50),0)),0)</f>
        <v>0</v>
      </c>
      <c r="W5135" s="38">
        <f t="shared" ca="1" si="160"/>
        <v>0</v>
      </c>
    </row>
    <row r="5136" spans="1:23" s="36" customFormat="1" ht="18.75">
      <c r="A5136" s="34"/>
      <c r="B5136" s="39"/>
      <c r="C5136" s="39"/>
      <c r="D5136" s="35"/>
      <c r="E5136" s="40"/>
      <c r="F5136" s="39"/>
      <c r="G5136" s="39"/>
      <c r="H5136" s="39"/>
      <c r="I5136" s="34"/>
      <c r="J5136" s="34"/>
      <c r="K5136" s="34"/>
      <c r="L5136" s="34"/>
      <c r="M5136" s="43" t="str">
        <f ca="1">IFERROR(OFFSET('Maximum minutes'!$C$1,T5136,MATCH(IF(G5136&lt;&gt;"",G5136,F5136),OFFSET('Maximum minutes'!$C$1,T5136-1,0,1,U5136+1),0)-1)*IF(OR(ISNUMBER(J5136),J5136="sans examen"),1,0)*IF(W5136&lt;MinDate,1,0),"")</f>
        <v/>
      </c>
      <c r="N5136" s="36">
        <f t="shared" ca="1" si="161"/>
        <v>0</v>
      </c>
      <c r="O5136" s="36" t="e">
        <f ca="1">LEFT(OFFSET(Lists!$Q$2,MATCH(E5136,Lists!$R$3:$R$19,0),0),4)</f>
        <v>#N/A</v>
      </c>
      <c r="P5136" s="36" t="e">
        <f ca="1">MATCH(O5136,Lists!$S$2:$S$640,1)</f>
        <v>#N/A</v>
      </c>
      <c r="Q5136" s="36" t="e">
        <f ca="1">MATCH(LEFT(OFFSET(Lists!$Q$2,MATCH(E5136,Lists!$R$3:$R$19,0)+1,0),4),Lists!$S$3:$S$640,1)</f>
        <v>#N/A</v>
      </c>
      <c r="R5136" s="36" t="e">
        <f ca="1">LEFT(OFFSET(Lists!$S$2,P5136-1+MATCH(F5136,OFFSET(Lists!$T$3,P5136-1,0,Q5136-P5136+1),0),0),6)</f>
        <v>#N/A</v>
      </c>
      <c r="S5136" s="36" t="e">
        <f ca="1">VLOOKUP(R5136,Lists!B:D,3,FALSE)</f>
        <v>#N/A</v>
      </c>
      <c r="T5136" s="36" t="str">
        <f>IF(F5136&lt;&gt;"",MATCH(R5136,'Maximum minutes'!B:B,0),"")</f>
        <v/>
      </c>
      <c r="U5136" s="36">
        <f ca="1">IF(F5136&lt;&gt;"",COUNTA(OFFSET('Maximum minutes'!$C$1,'Annexe A1 Cours'!T5136,0,1,50)),0)</f>
        <v>0</v>
      </c>
      <c r="V5136" s="37">
        <f ca="1">IFERROR(OFFSET('Maximum minutes'!$C$1,T5136+1,-1+MATCH(G5136,OFFSET('Maximum minutes'!$C$1,T5136-1,0,1,50),0)),0)</f>
        <v>0</v>
      </c>
      <c r="W5136" s="38">
        <f t="shared" ca="1" si="160"/>
        <v>0</v>
      </c>
    </row>
    <row r="5137" spans="1:23" s="36" customFormat="1" ht="18.75">
      <c r="A5137" s="34"/>
      <c r="B5137" s="39"/>
      <c r="C5137" s="39"/>
      <c r="D5137" s="35"/>
      <c r="E5137" s="40"/>
      <c r="F5137" s="39"/>
      <c r="G5137" s="39"/>
      <c r="H5137" s="39"/>
      <c r="I5137" s="34"/>
      <c r="J5137" s="34"/>
      <c r="K5137" s="34"/>
      <c r="L5137" s="34"/>
      <c r="M5137" s="43" t="str">
        <f ca="1">IFERROR(OFFSET('Maximum minutes'!$C$1,T5137,MATCH(IF(G5137&lt;&gt;"",G5137,F5137),OFFSET('Maximum minutes'!$C$1,T5137-1,0,1,U5137+1),0)-1)*IF(OR(ISNUMBER(J5137),J5137="sans examen"),1,0)*IF(W5137&lt;MinDate,1,0),"")</f>
        <v/>
      </c>
      <c r="N5137" s="36">
        <f t="shared" ca="1" si="161"/>
        <v>0</v>
      </c>
      <c r="O5137" s="36" t="e">
        <f ca="1">LEFT(OFFSET(Lists!$Q$2,MATCH(E5137,Lists!$R$3:$R$19,0),0),4)</f>
        <v>#N/A</v>
      </c>
      <c r="P5137" s="36" t="e">
        <f ca="1">MATCH(O5137,Lists!$S$2:$S$640,1)</f>
        <v>#N/A</v>
      </c>
      <c r="Q5137" s="36" t="e">
        <f ca="1">MATCH(LEFT(OFFSET(Lists!$Q$2,MATCH(E5137,Lists!$R$3:$R$19,0)+1,0),4),Lists!$S$3:$S$640,1)</f>
        <v>#N/A</v>
      </c>
      <c r="R5137" s="36" t="e">
        <f ca="1">LEFT(OFFSET(Lists!$S$2,P5137-1+MATCH(F5137,OFFSET(Lists!$T$3,P5137-1,0,Q5137-P5137+1),0),0),6)</f>
        <v>#N/A</v>
      </c>
      <c r="S5137" s="36" t="e">
        <f ca="1">VLOOKUP(R5137,Lists!B:D,3,FALSE)</f>
        <v>#N/A</v>
      </c>
      <c r="T5137" s="36" t="str">
        <f>IF(F5137&lt;&gt;"",MATCH(R5137,'Maximum minutes'!B:B,0),"")</f>
        <v/>
      </c>
      <c r="U5137" s="36">
        <f ca="1">IF(F5137&lt;&gt;"",COUNTA(OFFSET('Maximum minutes'!$C$1,'Annexe A1 Cours'!T5137,0,1,50)),0)</f>
        <v>0</v>
      </c>
      <c r="V5137" s="37">
        <f ca="1">IFERROR(OFFSET('Maximum minutes'!$C$1,T5137+1,-1+MATCH(G5137,OFFSET('Maximum minutes'!$C$1,T5137-1,0,1,50),0)),0)</f>
        <v>0</v>
      </c>
      <c r="W5137" s="38">
        <f t="shared" ca="1" si="160"/>
        <v>0</v>
      </c>
    </row>
    <row r="5138" spans="1:23" s="36" customFormat="1" ht="18.75">
      <c r="A5138" s="34"/>
      <c r="B5138" s="39"/>
      <c r="C5138" s="39"/>
      <c r="D5138" s="35"/>
      <c r="E5138" s="40"/>
      <c r="F5138" s="39"/>
      <c r="G5138" s="39"/>
      <c r="H5138" s="39"/>
      <c r="I5138" s="34"/>
      <c r="J5138" s="34"/>
      <c r="K5138" s="34"/>
      <c r="L5138" s="34"/>
      <c r="M5138" s="43" t="str">
        <f ca="1">IFERROR(OFFSET('Maximum minutes'!$C$1,T5138,MATCH(IF(G5138&lt;&gt;"",G5138,F5138),OFFSET('Maximum minutes'!$C$1,T5138-1,0,1,U5138+1),0)-1)*IF(OR(ISNUMBER(J5138),J5138="sans examen"),1,0)*IF(W5138&lt;MinDate,1,0),"")</f>
        <v/>
      </c>
      <c r="N5138" s="36">
        <f t="shared" ca="1" si="161"/>
        <v>0</v>
      </c>
      <c r="O5138" s="36" t="e">
        <f ca="1">LEFT(OFFSET(Lists!$Q$2,MATCH(E5138,Lists!$R$3:$R$19,0),0),4)</f>
        <v>#N/A</v>
      </c>
      <c r="P5138" s="36" t="e">
        <f ca="1">MATCH(O5138,Lists!$S$2:$S$640,1)</f>
        <v>#N/A</v>
      </c>
      <c r="Q5138" s="36" t="e">
        <f ca="1">MATCH(LEFT(OFFSET(Lists!$Q$2,MATCH(E5138,Lists!$R$3:$R$19,0)+1,0),4),Lists!$S$3:$S$640,1)</f>
        <v>#N/A</v>
      </c>
      <c r="R5138" s="36" t="e">
        <f ca="1">LEFT(OFFSET(Lists!$S$2,P5138-1+MATCH(F5138,OFFSET(Lists!$T$3,P5138-1,0,Q5138-P5138+1),0),0),6)</f>
        <v>#N/A</v>
      </c>
      <c r="S5138" s="36" t="e">
        <f ca="1">VLOOKUP(R5138,Lists!B:D,3,FALSE)</f>
        <v>#N/A</v>
      </c>
      <c r="T5138" s="36" t="str">
        <f>IF(F5138&lt;&gt;"",MATCH(R5138,'Maximum minutes'!B:B,0),"")</f>
        <v/>
      </c>
      <c r="U5138" s="36">
        <f ca="1">IF(F5138&lt;&gt;"",COUNTA(OFFSET('Maximum minutes'!$C$1,'Annexe A1 Cours'!T5138,0,1,50)),0)</f>
        <v>0</v>
      </c>
      <c r="V5138" s="37">
        <f ca="1">IFERROR(OFFSET('Maximum minutes'!$C$1,T5138+1,-1+MATCH(G5138,OFFSET('Maximum minutes'!$C$1,T5138-1,0,1,50),0)),0)</f>
        <v>0</v>
      </c>
      <c r="W5138" s="38">
        <f t="shared" ca="1" si="160"/>
        <v>0</v>
      </c>
    </row>
    <row r="5139" spans="1:23" s="36" customFormat="1" ht="18.75">
      <c r="A5139" s="34"/>
      <c r="B5139" s="39"/>
      <c r="C5139" s="39"/>
      <c r="D5139" s="35"/>
      <c r="E5139" s="40"/>
      <c r="F5139" s="39"/>
      <c r="G5139" s="39"/>
      <c r="H5139" s="39"/>
      <c r="I5139" s="34"/>
      <c r="J5139" s="34"/>
      <c r="K5139" s="34"/>
      <c r="L5139" s="34"/>
      <c r="M5139" s="43" t="str">
        <f ca="1">IFERROR(OFFSET('Maximum minutes'!$C$1,T5139,MATCH(IF(G5139&lt;&gt;"",G5139,F5139),OFFSET('Maximum minutes'!$C$1,T5139-1,0,1,U5139+1),0)-1)*IF(OR(ISNUMBER(J5139),J5139="sans examen"),1,0)*IF(W5139&lt;MinDate,1,0),"")</f>
        <v/>
      </c>
      <c r="N5139" s="36">
        <f t="shared" ca="1" si="161"/>
        <v>0</v>
      </c>
      <c r="O5139" s="36" t="e">
        <f ca="1">LEFT(OFFSET(Lists!$Q$2,MATCH(E5139,Lists!$R$3:$R$19,0),0),4)</f>
        <v>#N/A</v>
      </c>
      <c r="P5139" s="36" t="e">
        <f ca="1">MATCH(O5139,Lists!$S$2:$S$640,1)</f>
        <v>#N/A</v>
      </c>
      <c r="Q5139" s="36" t="e">
        <f ca="1">MATCH(LEFT(OFFSET(Lists!$Q$2,MATCH(E5139,Lists!$R$3:$R$19,0)+1,0),4),Lists!$S$3:$S$640,1)</f>
        <v>#N/A</v>
      </c>
      <c r="R5139" s="36" t="e">
        <f ca="1">LEFT(OFFSET(Lists!$S$2,P5139-1+MATCH(F5139,OFFSET(Lists!$T$3,P5139-1,0,Q5139-P5139+1),0),0),6)</f>
        <v>#N/A</v>
      </c>
      <c r="S5139" s="36" t="e">
        <f ca="1">VLOOKUP(R5139,Lists!B:D,3,FALSE)</f>
        <v>#N/A</v>
      </c>
      <c r="T5139" s="36" t="str">
        <f>IF(F5139&lt;&gt;"",MATCH(R5139,'Maximum minutes'!B:B,0),"")</f>
        <v/>
      </c>
      <c r="U5139" s="36">
        <f ca="1">IF(F5139&lt;&gt;"",COUNTA(OFFSET('Maximum minutes'!$C$1,'Annexe A1 Cours'!T5139,0,1,50)),0)</f>
        <v>0</v>
      </c>
      <c r="V5139" s="37">
        <f ca="1">IFERROR(OFFSET('Maximum minutes'!$C$1,T5139+1,-1+MATCH(G5139,OFFSET('Maximum minutes'!$C$1,T5139-1,0,1,50),0)),0)</f>
        <v>0</v>
      </c>
      <c r="W5139" s="38">
        <f t="shared" ca="1" si="160"/>
        <v>0</v>
      </c>
    </row>
    <row r="5140" spans="1:23" s="36" customFormat="1" ht="18.75">
      <c r="A5140" s="34"/>
      <c r="B5140" s="39"/>
      <c r="C5140" s="39"/>
      <c r="D5140" s="35"/>
      <c r="E5140" s="40"/>
      <c r="F5140" s="39"/>
      <c r="G5140" s="39"/>
      <c r="H5140" s="39"/>
      <c r="I5140" s="34"/>
      <c r="J5140" s="34"/>
      <c r="K5140" s="34"/>
      <c r="L5140" s="34"/>
      <c r="M5140" s="43" t="str">
        <f ca="1">IFERROR(OFFSET('Maximum minutes'!$C$1,T5140,MATCH(IF(G5140&lt;&gt;"",G5140,F5140),OFFSET('Maximum minutes'!$C$1,T5140-1,0,1,U5140+1),0)-1)*IF(OR(ISNUMBER(J5140),J5140="sans examen"),1,0)*IF(W5140&lt;MinDate,1,0),"")</f>
        <v/>
      </c>
      <c r="N5140" s="36">
        <f t="shared" ca="1" si="161"/>
        <v>0</v>
      </c>
      <c r="O5140" s="36" t="e">
        <f ca="1">LEFT(OFFSET(Lists!$Q$2,MATCH(E5140,Lists!$R$3:$R$19,0),0),4)</f>
        <v>#N/A</v>
      </c>
      <c r="P5140" s="36" t="e">
        <f ca="1">MATCH(O5140,Lists!$S$2:$S$640,1)</f>
        <v>#N/A</v>
      </c>
      <c r="Q5140" s="36" t="e">
        <f ca="1">MATCH(LEFT(OFFSET(Lists!$Q$2,MATCH(E5140,Lists!$R$3:$R$19,0)+1,0),4),Lists!$S$3:$S$640,1)</f>
        <v>#N/A</v>
      </c>
      <c r="R5140" s="36" t="e">
        <f ca="1">LEFT(OFFSET(Lists!$S$2,P5140-1+MATCH(F5140,OFFSET(Lists!$T$3,P5140-1,0,Q5140-P5140+1),0),0),6)</f>
        <v>#N/A</v>
      </c>
      <c r="S5140" s="36" t="e">
        <f ca="1">VLOOKUP(R5140,Lists!B:D,3,FALSE)</f>
        <v>#N/A</v>
      </c>
      <c r="T5140" s="36" t="str">
        <f>IF(F5140&lt;&gt;"",MATCH(R5140,'Maximum minutes'!B:B,0),"")</f>
        <v/>
      </c>
      <c r="U5140" s="36">
        <f ca="1">IF(F5140&lt;&gt;"",COUNTA(OFFSET('Maximum minutes'!$C$1,'Annexe A1 Cours'!T5140,0,1,50)),0)</f>
        <v>0</v>
      </c>
      <c r="V5140" s="37">
        <f ca="1">IFERROR(OFFSET('Maximum minutes'!$C$1,T5140+1,-1+MATCH(G5140,OFFSET('Maximum minutes'!$C$1,T5140-1,0,1,50),0)),0)</f>
        <v>0</v>
      </c>
      <c r="W5140" s="38">
        <f t="shared" ca="1" si="160"/>
        <v>0</v>
      </c>
    </row>
    <row r="5141" spans="1:23" s="36" customFormat="1" ht="18.75">
      <c r="A5141" s="34"/>
      <c r="B5141" s="39"/>
      <c r="C5141" s="39"/>
      <c r="D5141" s="35"/>
      <c r="E5141" s="40"/>
      <c r="F5141" s="39"/>
      <c r="G5141" s="39"/>
      <c r="H5141" s="39"/>
      <c r="I5141" s="34"/>
      <c r="J5141" s="34"/>
      <c r="K5141" s="34"/>
      <c r="L5141" s="34"/>
      <c r="M5141" s="43" t="str">
        <f ca="1">IFERROR(OFFSET('Maximum minutes'!$C$1,T5141,MATCH(IF(G5141&lt;&gt;"",G5141,F5141),OFFSET('Maximum minutes'!$C$1,T5141-1,0,1,U5141+1),0)-1)*IF(OR(ISNUMBER(J5141),J5141="sans examen"),1,0)*IF(W5141&lt;MinDate,1,0),"")</f>
        <v/>
      </c>
      <c r="N5141" s="36">
        <f t="shared" ca="1" si="161"/>
        <v>0</v>
      </c>
      <c r="O5141" s="36" t="e">
        <f ca="1">LEFT(OFFSET(Lists!$Q$2,MATCH(E5141,Lists!$R$3:$R$19,0),0),4)</f>
        <v>#N/A</v>
      </c>
      <c r="P5141" s="36" t="e">
        <f ca="1">MATCH(O5141,Lists!$S$2:$S$640,1)</f>
        <v>#N/A</v>
      </c>
      <c r="Q5141" s="36" t="e">
        <f ca="1">MATCH(LEFT(OFFSET(Lists!$Q$2,MATCH(E5141,Lists!$R$3:$R$19,0)+1,0),4),Lists!$S$3:$S$640,1)</f>
        <v>#N/A</v>
      </c>
      <c r="R5141" s="36" t="e">
        <f ca="1">LEFT(OFFSET(Lists!$S$2,P5141-1+MATCH(F5141,OFFSET(Lists!$T$3,P5141-1,0,Q5141-P5141+1),0),0),6)</f>
        <v>#N/A</v>
      </c>
      <c r="S5141" s="36" t="e">
        <f ca="1">VLOOKUP(R5141,Lists!B:D,3,FALSE)</f>
        <v>#N/A</v>
      </c>
      <c r="T5141" s="36" t="str">
        <f>IF(F5141&lt;&gt;"",MATCH(R5141,'Maximum minutes'!B:B,0),"")</f>
        <v/>
      </c>
      <c r="U5141" s="36">
        <f ca="1">IF(F5141&lt;&gt;"",COUNTA(OFFSET('Maximum minutes'!$C$1,'Annexe A1 Cours'!T5141,0,1,50)),0)</f>
        <v>0</v>
      </c>
      <c r="V5141" s="37">
        <f ca="1">IFERROR(OFFSET('Maximum minutes'!$C$1,T5141+1,-1+MATCH(G5141,OFFSET('Maximum minutes'!$C$1,T5141-1,0,1,50),0)),0)</f>
        <v>0</v>
      </c>
      <c r="W5141" s="38">
        <f t="shared" ca="1" si="160"/>
        <v>0</v>
      </c>
    </row>
    <row r="5142" spans="1:23" s="36" customFormat="1" ht="18.75">
      <c r="A5142" s="34"/>
      <c r="B5142" s="39"/>
      <c r="C5142" s="39"/>
      <c r="D5142" s="35"/>
      <c r="E5142" s="40"/>
      <c r="F5142" s="39"/>
      <c r="G5142" s="39"/>
      <c r="H5142" s="39"/>
      <c r="I5142" s="34"/>
      <c r="J5142" s="34"/>
      <c r="K5142" s="34"/>
      <c r="L5142" s="34"/>
      <c r="M5142" s="43" t="str">
        <f ca="1">IFERROR(OFFSET('Maximum minutes'!$C$1,T5142,MATCH(IF(G5142&lt;&gt;"",G5142,F5142),OFFSET('Maximum minutes'!$C$1,T5142-1,0,1,U5142+1),0)-1)*IF(OR(ISNUMBER(J5142),J5142="sans examen"),1,0)*IF(W5142&lt;MinDate,1,0),"")</f>
        <v/>
      </c>
      <c r="N5142" s="36">
        <f t="shared" ca="1" si="161"/>
        <v>0</v>
      </c>
      <c r="O5142" s="36" t="e">
        <f ca="1">LEFT(OFFSET(Lists!$Q$2,MATCH(E5142,Lists!$R$3:$R$19,0),0),4)</f>
        <v>#N/A</v>
      </c>
      <c r="P5142" s="36" t="e">
        <f ca="1">MATCH(O5142,Lists!$S$2:$S$640,1)</f>
        <v>#N/A</v>
      </c>
      <c r="Q5142" s="36" t="e">
        <f ca="1">MATCH(LEFT(OFFSET(Lists!$Q$2,MATCH(E5142,Lists!$R$3:$R$19,0)+1,0),4),Lists!$S$3:$S$640,1)</f>
        <v>#N/A</v>
      </c>
      <c r="R5142" s="36" t="e">
        <f ca="1">LEFT(OFFSET(Lists!$S$2,P5142-1+MATCH(F5142,OFFSET(Lists!$T$3,P5142-1,0,Q5142-P5142+1),0),0),6)</f>
        <v>#N/A</v>
      </c>
      <c r="S5142" s="36" t="e">
        <f ca="1">VLOOKUP(R5142,Lists!B:D,3,FALSE)</f>
        <v>#N/A</v>
      </c>
      <c r="T5142" s="36" t="str">
        <f>IF(F5142&lt;&gt;"",MATCH(R5142,'Maximum minutes'!B:B,0),"")</f>
        <v/>
      </c>
      <c r="U5142" s="36">
        <f ca="1">IF(F5142&lt;&gt;"",COUNTA(OFFSET('Maximum minutes'!$C$1,'Annexe A1 Cours'!T5142,0,1,50)),0)</f>
        <v>0</v>
      </c>
      <c r="V5142" s="37">
        <f ca="1">IFERROR(OFFSET('Maximum minutes'!$C$1,T5142+1,-1+MATCH(G5142,OFFSET('Maximum minutes'!$C$1,T5142-1,0,1,50),0)),0)</f>
        <v>0</v>
      </c>
      <c r="W5142" s="38">
        <f t="shared" ca="1" si="160"/>
        <v>0</v>
      </c>
    </row>
    <row r="5143" spans="1:23" s="36" customFormat="1" ht="18.75">
      <c r="A5143" s="34"/>
      <c r="B5143" s="39"/>
      <c r="C5143" s="39"/>
      <c r="D5143" s="35"/>
      <c r="E5143" s="40"/>
      <c r="F5143" s="39"/>
      <c r="G5143" s="39"/>
      <c r="H5143" s="39"/>
      <c r="I5143" s="34"/>
      <c r="J5143" s="34"/>
      <c r="K5143" s="34"/>
      <c r="L5143" s="34"/>
      <c r="M5143" s="43" t="str">
        <f ca="1">IFERROR(OFFSET('Maximum minutes'!$C$1,T5143,MATCH(IF(G5143&lt;&gt;"",G5143,F5143),OFFSET('Maximum minutes'!$C$1,T5143-1,0,1,U5143+1),0)-1)*IF(OR(ISNUMBER(J5143),J5143="sans examen"),1,0)*IF(W5143&lt;MinDate,1,0),"")</f>
        <v/>
      </c>
      <c r="N5143" s="36">
        <f t="shared" ca="1" si="161"/>
        <v>0</v>
      </c>
      <c r="O5143" s="36" t="e">
        <f ca="1">LEFT(OFFSET(Lists!$Q$2,MATCH(E5143,Lists!$R$3:$R$19,0),0),4)</f>
        <v>#N/A</v>
      </c>
      <c r="P5143" s="36" t="e">
        <f ca="1">MATCH(O5143,Lists!$S$2:$S$640,1)</f>
        <v>#N/A</v>
      </c>
      <c r="Q5143" s="36" t="e">
        <f ca="1">MATCH(LEFT(OFFSET(Lists!$Q$2,MATCH(E5143,Lists!$R$3:$R$19,0)+1,0),4),Lists!$S$3:$S$640,1)</f>
        <v>#N/A</v>
      </c>
      <c r="R5143" s="36" t="e">
        <f ca="1">LEFT(OFFSET(Lists!$S$2,P5143-1+MATCH(F5143,OFFSET(Lists!$T$3,P5143-1,0,Q5143-P5143+1),0),0),6)</f>
        <v>#N/A</v>
      </c>
      <c r="S5143" s="36" t="e">
        <f ca="1">VLOOKUP(R5143,Lists!B:D,3,FALSE)</f>
        <v>#N/A</v>
      </c>
      <c r="T5143" s="36" t="str">
        <f>IF(F5143&lt;&gt;"",MATCH(R5143,'Maximum minutes'!B:B,0),"")</f>
        <v/>
      </c>
      <c r="U5143" s="36">
        <f ca="1">IF(F5143&lt;&gt;"",COUNTA(OFFSET('Maximum minutes'!$C$1,'Annexe A1 Cours'!T5143,0,1,50)),0)</f>
        <v>0</v>
      </c>
      <c r="V5143" s="37">
        <f ca="1">IFERROR(OFFSET('Maximum minutes'!$C$1,T5143+1,-1+MATCH(G5143,OFFSET('Maximum minutes'!$C$1,T5143-1,0,1,50),0)),0)</f>
        <v>0</v>
      </c>
      <c r="W5143" s="38">
        <f t="shared" ca="1" si="160"/>
        <v>0</v>
      </c>
    </row>
    <row r="5144" spans="1:23" s="36" customFormat="1" ht="18.75">
      <c r="A5144" s="34"/>
      <c r="B5144" s="39"/>
      <c r="C5144" s="39"/>
      <c r="D5144" s="35"/>
      <c r="E5144" s="40"/>
      <c r="F5144" s="39"/>
      <c r="G5144" s="39"/>
      <c r="H5144" s="39"/>
      <c r="I5144" s="34"/>
      <c r="J5144" s="34"/>
      <c r="K5144" s="34"/>
      <c r="L5144" s="34"/>
      <c r="M5144" s="43" t="str">
        <f ca="1">IFERROR(OFFSET('Maximum minutes'!$C$1,T5144,MATCH(IF(G5144&lt;&gt;"",G5144,F5144),OFFSET('Maximum minutes'!$C$1,T5144-1,0,1,U5144+1),0)-1)*IF(OR(ISNUMBER(J5144),J5144="sans examen"),1,0)*IF(W5144&lt;MinDate,1,0),"")</f>
        <v/>
      </c>
      <c r="N5144" s="36">
        <f t="shared" ca="1" si="161"/>
        <v>0</v>
      </c>
      <c r="O5144" s="36" t="e">
        <f ca="1">LEFT(OFFSET(Lists!$Q$2,MATCH(E5144,Lists!$R$3:$R$19,0),0),4)</f>
        <v>#N/A</v>
      </c>
      <c r="P5144" s="36" t="e">
        <f ca="1">MATCH(O5144,Lists!$S$2:$S$640,1)</f>
        <v>#N/A</v>
      </c>
      <c r="Q5144" s="36" t="e">
        <f ca="1">MATCH(LEFT(OFFSET(Lists!$Q$2,MATCH(E5144,Lists!$R$3:$R$19,0)+1,0),4),Lists!$S$3:$S$640,1)</f>
        <v>#N/A</v>
      </c>
      <c r="R5144" s="36" t="e">
        <f ca="1">LEFT(OFFSET(Lists!$S$2,P5144-1+MATCH(F5144,OFFSET(Lists!$T$3,P5144-1,0,Q5144-P5144+1),0),0),6)</f>
        <v>#N/A</v>
      </c>
      <c r="S5144" s="36" t="e">
        <f ca="1">VLOOKUP(R5144,Lists!B:D,3,FALSE)</f>
        <v>#N/A</v>
      </c>
      <c r="T5144" s="36" t="str">
        <f>IF(F5144&lt;&gt;"",MATCH(R5144,'Maximum minutes'!B:B,0),"")</f>
        <v/>
      </c>
      <c r="U5144" s="36">
        <f ca="1">IF(F5144&lt;&gt;"",COUNTA(OFFSET('Maximum minutes'!$C$1,'Annexe A1 Cours'!T5144,0,1,50)),0)</f>
        <v>0</v>
      </c>
      <c r="V5144" s="37">
        <f ca="1">IFERROR(OFFSET('Maximum minutes'!$C$1,T5144+1,-1+MATCH(G5144,OFFSET('Maximum minutes'!$C$1,T5144-1,0,1,50),0)),0)</f>
        <v>0</v>
      </c>
      <c r="W5144" s="38">
        <f t="shared" ca="1" si="160"/>
        <v>0</v>
      </c>
    </row>
    <row r="5145" spans="1:23" s="36" customFormat="1" ht="18.75">
      <c r="A5145" s="34"/>
      <c r="B5145" s="39"/>
      <c r="C5145" s="39"/>
      <c r="D5145" s="35"/>
      <c r="E5145" s="40"/>
      <c r="F5145" s="39"/>
      <c r="G5145" s="39"/>
      <c r="H5145" s="39"/>
      <c r="I5145" s="34"/>
      <c r="J5145" s="34"/>
      <c r="K5145" s="34"/>
      <c r="L5145" s="34"/>
      <c r="M5145" s="43" t="str">
        <f ca="1">IFERROR(OFFSET('Maximum minutes'!$C$1,T5145,MATCH(IF(G5145&lt;&gt;"",G5145,F5145),OFFSET('Maximum minutes'!$C$1,T5145-1,0,1,U5145+1),0)-1)*IF(OR(ISNUMBER(J5145),J5145="sans examen"),1,0)*IF(W5145&lt;MinDate,1,0),"")</f>
        <v/>
      </c>
      <c r="N5145" s="36">
        <f t="shared" ca="1" si="161"/>
        <v>0</v>
      </c>
      <c r="O5145" s="36" t="e">
        <f ca="1">LEFT(OFFSET(Lists!$Q$2,MATCH(E5145,Lists!$R$3:$R$19,0),0),4)</f>
        <v>#N/A</v>
      </c>
      <c r="P5145" s="36" t="e">
        <f ca="1">MATCH(O5145,Lists!$S$2:$S$640,1)</f>
        <v>#N/A</v>
      </c>
      <c r="Q5145" s="36" t="e">
        <f ca="1">MATCH(LEFT(OFFSET(Lists!$Q$2,MATCH(E5145,Lists!$R$3:$R$19,0)+1,0),4),Lists!$S$3:$S$640,1)</f>
        <v>#N/A</v>
      </c>
      <c r="R5145" s="36" t="e">
        <f ca="1">LEFT(OFFSET(Lists!$S$2,P5145-1+MATCH(F5145,OFFSET(Lists!$T$3,P5145-1,0,Q5145-P5145+1),0),0),6)</f>
        <v>#N/A</v>
      </c>
      <c r="S5145" s="36" t="e">
        <f ca="1">VLOOKUP(R5145,Lists!B:D,3,FALSE)</f>
        <v>#N/A</v>
      </c>
      <c r="T5145" s="36" t="str">
        <f>IF(F5145&lt;&gt;"",MATCH(R5145,'Maximum minutes'!B:B,0),"")</f>
        <v/>
      </c>
      <c r="U5145" s="36">
        <f ca="1">IF(F5145&lt;&gt;"",COUNTA(OFFSET('Maximum minutes'!$C$1,'Annexe A1 Cours'!T5145,0,1,50)),0)</f>
        <v>0</v>
      </c>
      <c r="V5145" s="37">
        <f ca="1">IFERROR(OFFSET('Maximum minutes'!$C$1,T5145+1,-1+MATCH(G5145,OFFSET('Maximum minutes'!$C$1,T5145-1,0,1,50),0)),0)</f>
        <v>0</v>
      </c>
      <c r="W5145" s="38">
        <f t="shared" ca="1" si="160"/>
        <v>0</v>
      </c>
    </row>
    <row r="5146" spans="1:23" s="36" customFormat="1" ht="18.75">
      <c r="A5146" s="34"/>
      <c r="B5146" s="39"/>
      <c r="C5146" s="39"/>
      <c r="D5146" s="35"/>
      <c r="E5146" s="40"/>
      <c r="F5146" s="39"/>
      <c r="G5146" s="39"/>
      <c r="H5146" s="39"/>
      <c r="I5146" s="34"/>
      <c r="J5146" s="34"/>
      <c r="K5146" s="34"/>
      <c r="L5146" s="34"/>
      <c r="M5146" s="43" t="str">
        <f ca="1">IFERROR(OFFSET('Maximum minutes'!$C$1,T5146,MATCH(IF(G5146&lt;&gt;"",G5146,F5146),OFFSET('Maximum minutes'!$C$1,T5146-1,0,1,U5146+1),0)-1)*IF(OR(ISNUMBER(J5146),J5146="sans examen"),1,0)*IF(W5146&lt;MinDate,1,0),"")</f>
        <v/>
      </c>
      <c r="N5146" s="36">
        <f t="shared" ca="1" si="161"/>
        <v>0</v>
      </c>
      <c r="O5146" s="36" t="e">
        <f ca="1">LEFT(OFFSET(Lists!$Q$2,MATCH(E5146,Lists!$R$3:$R$19,0),0),4)</f>
        <v>#N/A</v>
      </c>
      <c r="P5146" s="36" t="e">
        <f ca="1">MATCH(O5146,Lists!$S$2:$S$640,1)</f>
        <v>#N/A</v>
      </c>
      <c r="Q5146" s="36" t="e">
        <f ca="1">MATCH(LEFT(OFFSET(Lists!$Q$2,MATCH(E5146,Lists!$R$3:$R$19,0)+1,0),4),Lists!$S$3:$S$640,1)</f>
        <v>#N/A</v>
      </c>
      <c r="R5146" s="36" t="e">
        <f ca="1">LEFT(OFFSET(Lists!$S$2,P5146-1+MATCH(F5146,OFFSET(Lists!$T$3,P5146-1,0,Q5146-P5146+1),0),0),6)</f>
        <v>#N/A</v>
      </c>
      <c r="S5146" s="36" t="e">
        <f ca="1">VLOOKUP(R5146,Lists!B:D,3,FALSE)</f>
        <v>#N/A</v>
      </c>
      <c r="T5146" s="36" t="str">
        <f>IF(F5146&lt;&gt;"",MATCH(R5146,'Maximum minutes'!B:B,0),"")</f>
        <v/>
      </c>
      <c r="U5146" s="36">
        <f ca="1">IF(F5146&lt;&gt;"",COUNTA(OFFSET('Maximum minutes'!$C$1,'Annexe A1 Cours'!T5146,0,1,50)),0)</f>
        <v>0</v>
      </c>
      <c r="V5146" s="37">
        <f ca="1">IFERROR(OFFSET('Maximum minutes'!$C$1,T5146+1,-1+MATCH(G5146,OFFSET('Maximum minutes'!$C$1,T5146-1,0,1,50),0)),0)</f>
        <v>0</v>
      </c>
      <c r="W5146" s="38">
        <f t="shared" ca="1" si="160"/>
        <v>0</v>
      </c>
    </row>
    <row r="5147" spans="1:23" s="36" customFormat="1" ht="18.75">
      <c r="A5147" s="34"/>
      <c r="B5147" s="39"/>
      <c r="C5147" s="39"/>
      <c r="D5147" s="35"/>
      <c r="E5147" s="40"/>
      <c r="F5147" s="39"/>
      <c r="G5147" s="39"/>
      <c r="H5147" s="39"/>
      <c r="I5147" s="34"/>
      <c r="J5147" s="34"/>
      <c r="K5147" s="34"/>
      <c r="L5147" s="34"/>
      <c r="M5147" s="43" t="str">
        <f ca="1">IFERROR(OFFSET('Maximum minutes'!$C$1,T5147,MATCH(IF(G5147&lt;&gt;"",G5147,F5147),OFFSET('Maximum minutes'!$C$1,T5147-1,0,1,U5147+1),0)-1)*IF(OR(ISNUMBER(J5147),J5147="sans examen"),1,0)*IF(W5147&lt;MinDate,1,0),"")</f>
        <v/>
      </c>
      <c r="N5147" s="36">
        <f t="shared" ca="1" si="161"/>
        <v>0</v>
      </c>
      <c r="O5147" s="36" t="e">
        <f ca="1">LEFT(OFFSET(Lists!$Q$2,MATCH(E5147,Lists!$R$3:$R$19,0),0),4)</f>
        <v>#N/A</v>
      </c>
      <c r="P5147" s="36" t="e">
        <f ca="1">MATCH(O5147,Lists!$S$2:$S$640,1)</f>
        <v>#N/A</v>
      </c>
      <c r="Q5147" s="36" t="e">
        <f ca="1">MATCH(LEFT(OFFSET(Lists!$Q$2,MATCH(E5147,Lists!$R$3:$R$19,0)+1,0),4),Lists!$S$3:$S$640,1)</f>
        <v>#N/A</v>
      </c>
      <c r="R5147" s="36" t="e">
        <f ca="1">LEFT(OFFSET(Lists!$S$2,P5147-1+MATCH(F5147,OFFSET(Lists!$T$3,P5147-1,0,Q5147-P5147+1),0),0),6)</f>
        <v>#N/A</v>
      </c>
      <c r="S5147" s="36" t="e">
        <f ca="1">VLOOKUP(R5147,Lists!B:D,3,FALSE)</f>
        <v>#N/A</v>
      </c>
      <c r="T5147" s="36" t="str">
        <f>IF(F5147&lt;&gt;"",MATCH(R5147,'Maximum minutes'!B:B,0),"")</f>
        <v/>
      </c>
      <c r="U5147" s="36">
        <f ca="1">IF(F5147&lt;&gt;"",COUNTA(OFFSET('Maximum minutes'!$C$1,'Annexe A1 Cours'!T5147,0,1,50)),0)</f>
        <v>0</v>
      </c>
      <c r="V5147" s="37">
        <f ca="1">IFERROR(OFFSET('Maximum minutes'!$C$1,T5147+1,-1+MATCH(G5147,OFFSET('Maximum minutes'!$C$1,T5147-1,0,1,50),0)),0)</f>
        <v>0</v>
      </c>
      <c r="W5147" s="38">
        <f t="shared" ca="1" si="160"/>
        <v>0</v>
      </c>
    </row>
    <row r="5148" spans="1:23" s="36" customFormat="1" ht="18.75">
      <c r="A5148" s="34"/>
      <c r="B5148" s="39"/>
      <c r="C5148" s="39"/>
      <c r="D5148" s="35"/>
      <c r="E5148" s="40"/>
      <c r="F5148" s="39"/>
      <c r="G5148" s="39"/>
      <c r="H5148" s="39"/>
      <c r="I5148" s="34"/>
      <c r="J5148" s="34"/>
      <c r="K5148" s="34"/>
      <c r="L5148" s="34"/>
      <c r="M5148" s="43" t="str">
        <f ca="1">IFERROR(OFFSET('Maximum minutes'!$C$1,T5148,MATCH(IF(G5148&lt;&gt;"",G5148,F5148),OFFSET('Maximum minutes'!$C$1,T5148-1,0,1,U5148+1),0)-1)*IF(OR(ISNUMBER(J5148),J5148="sans examen"),1,0)*IF(W5148&lt;MinDate,1,0),"")</f>
        <v/>
      </c>
      <c r="N5148" s="36">
        <f t="shared" ca="1" si="161"/>
        <v>0</v>
      </c>
      <c r="O5148" s="36" t="e">
        <f ca="1">LEFT(OFFSET(Lists!$Q$2,MATCH(E5148,Lists!$R$3:$R$19,0),0),4)</f>
        <v>#N/A</v>
      </c>
      <c r="P5148" s="36" t="e">
        <f ca="1">MATCH(O5148,Lists!$S$2:$S$640,1)</f>
        <v>#N/A</v>
      </c>
      <c r="Q5148" s="36" t="e">
        <f ca="1">MATCH(LEFT(OFFSET(Lists!$Q$2,MATCH(E5148,Lists!$R$3:$R$19,0)+1,0),4),Lists!$S$3:$S$640,1)</f>
        <v>#N/A</v>
      </c>
      <c r="R5148" s="36" t="e">
        <f ca="1">LEFT(OFFSET(Lists!$S$2,P5148-1+MATCH(F5148,OFFSET(Lists!$T$3,P5148-1,0,Q5148-P5148+1),0),0),6)</f>
        <v>#N/A</v>
      </c>
      <c r="S5148" s="36" t="e">
        <f ca="1">VLOOKUP(R5148,Lists!B:D,3,FALSE)</f>
        <v>#N/A</v>
      </c>
      <c r="T5148" s="36" t="str">
        <f>IF(F5148&lt;&gt;"",MATCH(R5148,'Maximum minutes'!B:B,0),"")</f>
        <v/>
      </c>
      <c r="U5148" s="36">
        <f ca="1">IF(F5148&lt;&gt;"",COUNTA(OFFSET('Maximum minutes'!$C$1,'Annexe A1 Cours'!T5148,0,1,50)),0)</f>
        <v>0</v>
      </c>
      <c r="V5148" s="37">
        <f ca="1">IFERROR(OFFSET('Maximum minutes'!$C$1,T5148+1,-1+MATCH(G5148,OFFSET('Maximum minutes'!$C$1,T5148-1,0,1,50),0)),0)</f>
        <v>0</v>
      </c>
      <c r="W5148" s="38">
        <f t="shared" ca="1" si="160"/>
        <v>0</v>
      </c>
    </row>
    <row r="5149" spans="1:23" s="36" customFormat="1" ht="18.75">
      <c r="A5149" s="34"/>
      <c r="B5149" s="39"/>
      <c r="C5149" s="39"/>
      <c r="D5149" s="35"/>
      <c r="E5149" s="40"/>
      <c r="F5149" s="39"/>
      <c r="G5149" s="39"/>
      <c r="H5149" s="39"/>
      <c r="I5149" s="34"/>
      <c r="J5149" s="34"/>
      <c r="K5149" s="34"/>
      <c r="L5149" s="34"/>
      <c r="M5149" s="43" t="str">
        <f ca="1">IFERROR(OFFSET('Maximum minutes'!$C$1,T5149,MATCH(IF(G5149&lt;&gt;"",G5149,F5149),OFFSET('Maximum minutes'!$C$1,T5149-1,0,1,U5149+1),0)-1)*IF(OR(ISNUMBER(J5149),J5149="sans examen"),1,0)*IF(W5149&lt;MinDate,1,0),"")</f>
        <v/>
      </c>
      <c r="N5149" s="36">
        <f t="shared" ca="1" si="161"/>
        <v>0</v>
      </c>
      <c r="O5149" s="36" t="e">
        <f ca="1">LEFT(OFFSET(Lists!$Q$2,MATCH(E5149,Lists!$R$3:$R$19,0),0),4)</f>
        <v>#N/A</v>
      </c>
      <c r="P5149" s="36" t="e">
        <f ca="1">MATCH(O5149,Lists!$S$2:$S$640,1)</f>
        <v>#N/A</v>
      </c>
      <c r="Q5149" s="36" t="e">
        <f ca="1">MATCH(LEFT(OFFSET(Lists!$Q$2,MATCH(E5149,Lists!$R$3:$R$19,0)+1,0),4),Lists!$S$3:$S$640,1)</f>
        <v>#N/A</v>
      </c>
      <c r="R5149" s="36" t="e">
        <f ca="1">LEFT(OFFSET(Lists!$S$2,P5149-1+MATCH(F5149,OFFSET(Lists!$T$3,P5149-1,0,Q5149-P5149+1),0),0),6)</f>
        <v>#N/A</v>
      </c>
      <c r="S5149" s="36" t="e">
        <f ca="1">VLOOKUP(R5149,Lists!B:D,3,FALSE)</f>
        <v>#N/A</v>
      </c>
      <c r="T5149" s="36" t="str">
        <f>IF(F5149&lt;&gt;"",MATCH(R5149,'Maximum minutes'!B:B,0),"")</f>
        <v/>
      </c>
      <c r="U5149" s="36">
        <f ca="1">IF(F5149&lt;&gt;"",COUNTA(OFFSET('Maximum minutes'!$C$1,'Annexe A1 Cours'!T5149,0,1,50)),0)</f>
        <v>0</v>
      </c>
      <c r="V5149" s="37">
        <f ca="1">IFERROR(OFFSET('Maximum minutes'!$C$1,T5149+1,-1+MATCH(G5149,OFFSET('Maximum minutes'!$C$1,T5149-1,0,1,50),0)),0)</f>
        <v>0</v>
      </c>
      <c r="W5149" s="38">
        <f t="shared" ca="1" si="160"/>
        <v>0</v>
      </c>
    </row>
    <row r="5150" spans="1:23" s="36" customFormat="1" ht="18.75">
      <c r="A5150" s="34"/>
      <c r="B5150" s="39"/>
      <c r="C5150" s="39"/>
      <c r="D5150" s="35"/>
      <c r="E5150" s="40"/>
      <c r="F5150" s="39"/>
      <c r="G5150" s="39"/>
      <c r="H5150" s="39"/>
      <c r="I5150" s="34"/>
      <c r="J5150" s="34"/>
      <c r="K5150" s="34"/>
      <c r="L5150" s="34"/>
      <c r="M5150" s="43" t="str">
        <f ca="1">IFERROR(OFFSET('Maximum minutes'!$C$1,T5150,MATCH(IF(G5150&lt;&gt;"",G5150,F5150),OFFSET('Maximum minutes'!$C$1,T5150-1,0,1,U5150+1),0)-1)*IF(OR(ISNUMBER(J5150),J5150="sans examen"),1,0)*IF(W5150&lt;MinDate,1,0),"")</f>
        <v/>
      </c>
      <c r="N5150" s="36">
        <f t="shared" ca="1" si="161"/>
        <v>0</v>
      </c>
      <c r="O5150" s="36" t="e">
        <f ca="1">LEFT(OFFSET(Lists!$Q$2,MATCH(E5150,Lists!$R$3:$R$19,0),0),4)</f>
        <v>#N/A</v>
      </c>
      <c r="P5150" s="36" t="e">
        <f ca="1">MATCH(O5150,Lists!$S$2:$S$640,1)</f>
        <v>#N/A</v>
      </c>
      <c r="Q5150" s="36" t="e">
        <f ca="1">MATCH(LEFT(OFFSET(Lists!$Q$2,MATCH(E5150,Lists!$R$3:$R$19,0)+1,0),4),Lists!$S$3:$S$640,1)</f>
        <v>#N/A</v>
      </c>
      <c r="R5150" s="36" t="e">
        <f ca="1">LEFT(OFFSET(Lists!$S$2,P5150-1+MATCH(F5150,OFFSET(Lists!$T$3,P5150-1,0,Q5150-P5150+1),0),0),6)</f>
        <v>#N/A</v>
      </c>
      <c r="S5150" s="36" t="e">
        <f ca="1">VLOOKUP(R5150,Lists!B:D,3,FALSE)</f>
        <v>#N/A</v>
      </c>
      <c r="T5150" s="36" t="str">
        <f>IF(F5150&lt;&gt;"",MATCH(R5150,'Maximum minutes'!B:B,0),"")</f>
        <v/>
      </c>
      <c r="U5150" s="36">
        <f ca="1">IF(F5150&lt;&gt;"",COUNTA(OFFSET('Maximum minutes'!$C$1,'Annexe A1 Cours'!T5150,0,1,50)),0)</f>
        <v>0</v>
      </c>
      <c r="V5150" s="37">
        <f ca="1">IFERROR(OFFSET('Maximum minutes'!$C$1,T5150+1,-1+MATCH(G5150,OFFSET('Maximum minutes'!$C$1,T5150-1,0,1,50),0)),0)</f>
        <v>0</v>
      </c>
      <c r="W5150" s="38">
        <f t="shared" ca="1" si="160"/>
        <v>0</v>
      </c>
    </row>
    <row r="5151" spans="1:23" s="36" customFormat="1" ht="18.75">
      <c r="A5151" s="34"/>
      <c r="B5151" s="39"/>
      <c r="C5151" s="39"/>
      <c r="D5151" s="35"/>
      <c r="E5151" s="40"/>
      <c r="F5151" s="39"/>
      <c r="G5151" s="39"/>
      <c r="H5151" s="39"/>
      <c r="I5151" s="34"/>
      <c r="J5151" s="34"/>
      <c r="K5151" s="34"/>
      <c r="L5151" s="34"/>
      <c r="M5151" s="43" t="str">
        <f ca="1">IFERROR(OFFSET('Maximum minutes'!$C$1,T5151,MATCH(IF(G5151&lt;&gt;"",G5151,F5151),OFFSET('Maximum minutes'!$C$1,T5151-1,0,1,U5151+1),0)-1)*IF(OR(ISNUMBER(J5151),J5151="sans examen"),1,0)*IF(W5151&lt;MinDate,1,0),"")</f>
        <v/>
      </c>
      <c r="N5151" s="36">
        <f t="shared" ca="1" si="161"/>
        <v>0</v>
      </c>
      <c r="O5151" s="36" t="e">
        <f ca="1">LEFT(OFFSET(Lists!$Q$2,MATCH(E5151,Lists!$R$3:$R$19,0),0),4)</f>
        <v>#N/A</v>
      </c>
      <c r="P5151" s="36" t="e">
        <f ca="1">MATCH(O5151,Lists!$S$2:$S$640,1)</f>
        <v>#N/A</v>
      </c>
      <c r="Q5151" s="36" t="e">
        <f ca="1">MATCH(LEFT(OFFSET(Lists!$Q$2,MATCH(E5151,Lists!$R$3:$R$19,0)+1,0),4),Lists!$S$3:$S$640,1)</f>
        <v>#N/A</v>
      </c>
      <c r="R5151" s="36" t="e">
        <f ca="1">LEFT(OFFSET(Lists!$S$2,P5151-1+MATCH(F5151,OFFSET(Lists!$T$3,P5151-1,0,Q5151-P5151+1),0),0),6)</f>
        <v>#N/A</v>
      </c>
      <c r="S5151" s="36" t="e">
        <f ca="1">VLOOKUP(R5151,Lists!B:D,3,FALSE)</f>
        <v>#N/A</v>
      </c>
      <c r="T5151" s="36" t="str">
        <f>IF(F5151&lt;&gt;"",MATCH(R5151,'Maximum minutes'!B:B,0),"")</f>
        <v/>
      </c>
      <c r="U5151" s="36">
        <f ca="1">IF(F5151&lt;&gt;"",COUNTA(OFFSET('Maximum minutes'!$C$1,'Annexe A1 Cours'!T5151,0,1,50)),0)</f>
        <v>0</v>
      </c>
      <c r="V5151" s="37">
        <f ca="1">IFERROR(OFFSET('Maximum minutes'!$C$1,T5151+1,-1+MATCH(G5151,OFFSET('Maximum minutes'!$C$1,T5151-1,0,1,50),0)),0)</f>
        <v>0</v>
      </c>
      <c r="W5151" s="38">
        <f t="shared" ca="1" si="160"/>
        <v>0</v>
      </c>
    </row>
    <row r="5152" spans="1:23" s="36" customFormat="1" ht="18.75">
      <c r="A5152" s="34"/>
      <c r="B5152" s="39"/>
      <c r="C5152" s="39"/>
      <c r="D5152" s="35"/>
      <c r="E5152" s="40"/>
      <c r="F5152" s="39"/>
      <c r="G5152" s="39"/>
      <c r="H5152" s="39"/>
      <c r="I5152" s="34"/>
      <c r="J5152" s="34"/>
      <c r="K5152" s="34"/>
      <c r="L5152" s="34"/>
      <c r="M5152" s="43" t="str">
        <f ca="1">IFERROR(OFFSET('Maximum minutes'!$C$1,T5152,MATCH(IF(G5152&lt;&gt;"",G5152,F5152),OFFSET('Maximum minutes'!$C$1,T5152-1,0,1,U5152+1),0)-1)*IF(OR(ISNUMBER(J5152),J5152="sans examen"),1,0)*IF(W5152&lt;MinDate,1,0),"")</f>
        <v/>
      </c>
      <c r="N5152" s="36">
        <f t="shared" ca="1" si="161"/>
        <v>0</v>
      </c>
      <c r="O5152" s="36" t="e">
        <f ca="1">LEFT(OFFSET(Lists!$Q$2,MATCH(E5152,Lists!$R$3:$R$19,0),0),4)</f>
        <v>#N/A</v>
      </c>
      <c r="P5152" s="36" t="e">
        <f ca="1">MATCH(O5152,Lists!$S$2:$S$640,1)</f>
        <v>#N/A</v>
      </c>
      <c r="Q5152" s="36" t="e">
        <f ca="1">MATCH(LEFT(OFFSET(Lists!$Q$2,MATCH(E5152,Lists!$R$3:$R$19,0)+1,0),4),Lists!$S$3:$S$640,1)</f>
        <v>#N/A</v>
      </c>
      <c r="R5152" s="36" t="e">
        <f ca="1">LEFT(OFFSET(Lists!$S$2,P5152-1+MATCH(F5152,OFFSET(Lists!$T$3,P5152-1,0,Q5152-P5152+1),0),0),6)</f>
        <v>#N/A</v>
      </c>
      <c r="S5152" s="36" t="e">
        <f ca="1">VLOOKUP(R5152,Lists!B:D,3,FALSE)</f>
        <v>#N/A</v>
      </c>
      <c r="T5152" s="36" t="str">
        <f>IF(F5152&lt;&gt;"",MATCH(R5152,'Maximum minutes'!B:B,0),"")</f>
        <v/>
      </c>
      <c r="U5152" s="36">
        <f ca="1">IF(F5152&lt;&gt;"",COUNTA(OFFSET('Maximum minutes'!$C$1,'Annexe A1 Cours'!T5152,0,1,50)),0)</f>
        <v>0</v>
      </c>
      <c r="V5152" s="37">
        <f ca="1">IFERROR(OFFSET('Maximum minutes'!$C$1,T5152+1,-1+MATCH(G5152,OFFSET('Maximum minutes'!$C$1,T5152-1,0,1,50),0)),0)</f>
        <v>0</v>
      </c>
      <c r="W5152" s="38">
        <f t="shared" ca="1" si="160"/>
        <v>0</v>
      </c>
    </row>
    <row r="5153" spans="1:23" s="36" customFormat="1" ht="18.75">
      <c r="A5153" s="34"/>
      <c r="B5153" s="39"/>
      <c r="C5153" s="39"/>
      <c r="D5153" s="35"/>
      <c r="E5153" s="40"/>
      <c r="F5153" s="39"/>
      <c r="G5153" s="39"/>
      <c r="H5153" s="39"/>
      <c r="I5153" s="34"/>
      <c r="J5153" s="34"/>
      <c r="K5153" s="34"/>
      <c r="L5153" s="34"/>
      <c r="M5153" s="43" t="str">
        <f ca="1">IFERROR(OFFSET('Maximum minutes'!$C$1,T5153,MATCH(IF(G5153&lt;&gt;"",G5153,F5153),OFFSET('Maximum minutes'!$C$1,T5153-1,0,1,U5153+1),0)-1)*IF(OR(ISNUMBER(J5153),J5153="sans examen"),1,0)*IF(W5153&lt;MinDate,1,0),"")</f>
        <v/>
      </c>
      <c r="N5153" s="36">
        <f t="shared" ca="1" si="161"/>
        <v>0</v>
      </c>
      <c r="O5153" s="36" t="e">
        <f ca="1">LEFT(OFFSET(Lists!$Q$2,MATCH(E5153,Lists!$R$3:$R$19,0),0),4)</f>
        <v>#N/A</v>
      </c>
      <c r="P5153" s="36" t="e">
        <f ca="1">MATCH(O5153,Lists!$S$2:$S$640,1)</f>
        <v>#N/A</v>
      </c>
      <c r="Q5153" s="36" t="e">
        <f ca="1">MATCH(LEFT(OFFSET(Lists!$Q$2,MATCH(E5153,Lists!$R$3:$R$19,0)+1,0),4),Lists!$S$3:$S$640,1)</f>
        <v>#N/A</v>
      </c>
      <c r="R5153" s="36" t="e">
        <f ca="1">LEFT(OFFSET(Lists!$S$2,P5153-1+MATCH(F5153,OFFSET(Lists!$T$3,P5153-1,0,Q5153-P5153+1),0),0),6)</f>
        <v>#N/A</v>
      </c>
      <c r="S5153" s="36" t="e">
        <f ca="1">VLOOKUP(R5153,Lists!B:D,3,FALSE)</f>
        <v>#N/A</v>
      </c>
      <c r="T5153" s="36" t="str">
        <f>IF(F5153&lt;&gt;"",MATCH(R5153,'Maximum minutes'!B:B,0),"")</f>
        <v/>
      </c>
      <c r="U5153" s="36">
        <f ca="1">IF(F5153&lt;&gt;"",COUNTA(OFFSET('Maximum minutes'!$C$1,'Annexe A1 Cours'!T5153,0,1,50)),0)</f>
        <v>0</v>
      </c>
      <c r="V5153" s="37">
        <f ca="1">IFERROR(OFFSET('Maximum minutes'!$C$1,T5153+1,-1+MATCH(G5153,OFFSET('Maximum minutes'!$C$1,T5153-1,0,1,50),0)),0)</f>
        <v>0</v>
      </c>
      <c r="W5153" s="38">
        <f t="shared" ca="1" si="160"/>
        <v>0</v>
      </c>
    </row>
    <row r="5154" spans="1:23" s="36" customFormat="1" ht="18.75">
      <c r="A5154" s="34"/>
      <c r="B5154" s="39"/>
      <c r="C5154" s="39"/>
      <c r="D5154" s="35"/>
      <c r="E5154" s="40"/>
      <c r="F5154" s="39"/>
      <c r="G5154" s="39"/>
      <c r="H5154" s="39"/>
      <c r="I5154" s="34"/>
      <c r="J5154" s="34"/>
      <c r="K5154" s="34"/>
      <c r="L5154" s="34"/>
      <c r="M5154" s="43" t="str">
        <f ca="1">IFERROR(OFFSET('Maximum minutes'!$C$1,T5154,MATCH(IF(G5154&lt;&gt;"",G5154,F5154),OFFSET('Maximum minutes'!$C$1,T5154-1,0,1,U5154+1),0)-1)*IF(OR(ISNUMBER(J5154),J5154="sans examen"),1,0)*IF(W5154&lt;MinDate,1,0),"")</f>
        <v/>
      </c>
      <c r="N5154" s="36">
        <f t="shared" ca="1" si="161"/>
        <v>0</v>
      </c>
      <c r="O5154" s="36" t="e">
        <f ca="1">LEFT(OFFSET(Lists!$Q$2,MATCH(E5154,Lists!$R$3:$R$19,0),0),4)</f>
        <v>#N/A</v>
      </c>
      <c r="P5154" s="36" t="e">
        <f ca="1">MATCH(O5154,Lists!$S$2:$S$640,1)</f>
        <v>#N/A</v>
      </c>
      <c r="Q5154" s="36" t="e">
        <f ca="1">MATCH(LEFT(OFFSET(Lists!$Q$2,MATCH(E5154,Lists!$R$3:$R$19,0)+1,0),4),Lists!$S$3:$S$640,1)</f>
        <v>#N/A</v>
      </c>
      <c r="R5154" s="36" t="e">
        <f ca="1">LEFT(OFFSET(Lists!$S$2,P5154-1+MATCH(F5154,OFFSET(Lists!$T$3,P5154-1,0,Q5154-P5154+1),0),0),6)</f>
        <v>#N/A</v>
      </c>
      <c r="S5154" s="36" t="e">
        <f ca="1">VLOOKUP(R5154,Lists!B:D,3,FALSE)</f>
        <v>#N/A</v>
      </c>
      <c r="T5154" s="36" t="str">
        <f>IF(F5154&lt;&gt;"",MATCH(R5154,'Maximum minutes'!B:B,0),"")</f>
        <v/>
      </c>
      <c r="U5154" s="36">
        <f ca="1">IF(F5154&lt;&gt;"",COUNTA(OFFSET('Maximum minutes'!$C$1,'Annexe A1 Cours'!T5154,0,1,50)),0)</f>
        <v>0</v>
      </c>
      <c r="V5154" s="37">
        <f ca="1">IFERROR(OFFSET('Maximum minutes'!$C$1,T5154+1,-1+MATCH(G5154,OFFSET('Maximum minutes'!$C$1,T5154-1,0,1,50),0)),0)</f>
        <v>0</v>
      </c>
      <c r="W5154" s="38">
        <f t="shared" ca="1" si="160"/>
        <v>0</v>
      </c>
    </row>
    <row r="5155" spans="1:23" s="36" customFormat="1" ht="18.75">
      <c r="A5155" s="34"/>
      <c r="B5155" s="39"/>
      <c r="C5155" s="39"/>
      <c r="D5155" s="35"/>
      <c r="E5155" s="40"/>
      <c r="F5155" s="39"/>
      <c r="G5155" s="39"/>
      <c r="H5155" s="39"/>
      <c r="I5155" s="34"/>
      <c r="J5155" s="34"/>
      <c r="K5155" s="34"/>
      <c r="L5155" s="34"/>
      <c r="M5155" s="43" t="str">
        <f ca="1">IFERROR(OFFSET('Maximum minutes'!$C$1,T5155,MATCH(IF(G5155&lt;&gt;"",G5155,F5155),OFFSET('Maximum minutes'!$C$1,T5155-1,0,1,U5155+1),0)-1)*IF(OR(ISNUMBER(J5155),J5155="sans examen"),1,0)*IF(W5155&lt;MinDate,1,0),"")</f>
        <v/>
      </c>
      <c r="N5155" s="36">
        <f t="shared" ca="1" si="161"/>
        <v>0</v>
      </c>
      <c r="O5155" s="36" t="e">
        <f ca="1">LEFT(OFFSET(Lists!$Q$2,MATCH(E5155,Lists!$R$3:$R$19,0),0),4)</f>
        <v>#N/A</v>
      </c>
      <c r="P5155" s="36" t="e">
        <f ca="1">MATCH(O5155,Lists!$S$2:$S$640,1)</f>
        <v>#N/A</v>
      </c>
      <c r="Q5155" s="36" t="e">
        <f ca="1">MATCH(LEFT(OFFSET(Lists!$Q$2,MATCH(E5155,Lists!$R$3:$R$19,0)+1,0),4),Lists!$S$3:$S$640,1)</f>
        <v>#N/A</v>
      </c>
      <c r="R5155" s="36" t="e">
        <f ca="1">LEFT(OFFSET(Lists!$S$2,P5155-1+MATCH(F5155,OFFSET(Lists!$T$3,P5155-1,0,Q5155-P5155+1),0),0),6)</f>
        <v>#N/A</v>
      </c>
      <c r="S5155" s="36" t="e">
        <f ca="1">VLOOKUP(R5155,Lists!B:D,3,FALSE)</f>
        <v>#N/A</v>
      </c>
      <c r="T5155" s="36" t="str">
        <f>IF(F5155&lt;&gt;"",MATCH(R5155,'Maximum minutes'!B:B,0),"")</f>
        <v/>
      </c>
      <c r="U5155" s="36">
        <f ca="1">IF(F5155&lt;&gt;"",COUNTA(OFFSET('Maximum minutes'!$C$1,'Annexe A1 Cours'!T5155,0,1,50)),0)</f>
        <v>0</v>
      </c>
      <c r="V5155" s="37">
        <f ca="1">IFERROR(OFFSET('Maximum minutes'!$C$1,T5155+1,-1+MATCH(G5155,OFFSET('Maximum minutes'!$C$1,T5155-1,0,1,50),0)),0)</f>
        <v>0</v>
      </c>
      <c r="W5155" s="38">
        <f t="shared" ca="1" si="160"/>
        <v>0</v>
      </c>
    </row>
    <row r="5156" spans="1:23" s="36" customFormat="1" ht="18.75">
      <c r="A5156" s="34"/>
      <c r="B5156" s="39"/>
      <c r="C5156" s="39"/>
      <c r="D5156" s="35"/>
      <c r="E5156" s="40"/>
      <c r="F5156" s="39"/>
      <c r="G5156" s="39"/>
      <c r="H5156" s="39"/>
      <c r="I5156" s="34"/>
      <c r="J5156" s="34"/>
      <c r="K5156" s="34"/>
      <c r="L5156" s="34"/>
      <c r="M5156" s="43" t="str">
        <f ca="1">IFERROR(OFFSET('Maximum minutes'!$C$1,T5156,MATCH(IF(G5156&lt;&gt;"",G5156,F5156),OFFSET('Maximum minutes'!$C$1,T5156-1,0,1,U5156+1),0)-1)*IF(OR(ISNUMBER(J5156),J5156="sans examen"),1,0)*IF(W5156&lt;MinDate,1,0),"")</f>
        <v/>
      </c>
      <c r="N5156" s="36">
        <f t="shared" ca="1" si="161"/>
        <v>0</v>
      </c>
      <c r="O5156" s="36" t="e">
        <f ca="1">LEFT(OFFSET(Lists!$Q$2,MATCH(E5156,Lists!$R$3:$R$19,0),0),4)</f>
        <v>#N/A</v>
      </c>
      <c r="P5156" s="36" t="e">
        <f ca="1">MATCH(O5156,Lists!$S$2:$S$640,1)</f>
        <v>#N/A</v>
      </c>
      <c r="Q5156" s="36" t="e">
        <f ca="1">MATCH(LEFT(OFFSET(Lists!$Q$2,MATCH(E5156,Lists!$R$3:$R$19,0)+1,0),4),Lists!$S$3:$S$640,1)</f>
        <v>#N/A</v>
      </c>
      <c r="R5156" s="36" t="e">
        <f ca="1">LEFT(OFFSET(Lists!$S$2,P5156-1+MATCH(F5156,OFFSET(Lists!$T$3,P5156-1,0,Q5156-P5156+1),0),0),6)</f>
        <v>#N/A</v>
      </c>
      <c r="S5156" s="36" t="e">
        <f ca="1">VLOOKUP(R5156,Lists!B:D,3,FALSE)</f>
        <v>#N/A</v>
      </c>
      <c r="T5156" s="36" t="str">
        <f>IF(F5156&lt;&gt;"",MATCH(R5156,'Maximum minutes'!B:B,0),"")</f>
        <v/>
      </c>
      <c r="U5156" s="36">
        <f ca="1">IF(F5156&lt;&gt;"",COUNTA(OFFSET('Maximum minutes'!$C$1,'Annexe A1 Cours'!T5156,0,1,50)),0)</f>
        <v>0</v>
      </c>
      <c r="V5156" s="37">
        <f ca="1">IFERROR(OFFSET('Maximum minutes'!$C$1,T5156+1,-1+MATCH(G5156,OFFSET('Maximum minutes'!$C$1,T5156-1,0,1,50),0)),0)</f>
        <v>0</v>
      </c>
      <c r="W5156" s="38">
        <f t="shared" ca="1" si="160"/>
        <v>0</v>
      </c>
    </row>
    <row r="5157" spans="1:23" s="36" customFormat="1" ht="18.75">
      <c r="A5157" s="34"/>
      <c r="B5157" s="39"/>
      <c r="C5157" s="39"/>
      <c r="D5157" s="35"/>
      <c r="E5157" s="40"/>
      <c r="F5157" s="39"/>
      <c r="G5157" s="39"/>
      <c r="H5157" s="39"/>
      <c r="I5157" s="34"/>
      <c r="J5157" s="34"/>
      <c r="K5157" s="34"/>
      <c r="L5157" s="34"/>
      <c r="M5157" s="43" t="str">
        <f ca="1">IFERROR(OFFSET('Maximum minutes'!$C$1,T5157,MATCH(IF(G5157&lt;&gt;"",G5157,F5157),OFFSET('Maximum minutes'!$C$1,T5157-1,0,1,U5157+1),0)-1)*IF(OR(ISNUMBER(J5157),J5157="sans examen"),1,0)*IF(W5157&lt;MinDate,1,0),"")</f>
        <v/>
      </c>
      <c r="N5157" s="36">
        <f t="shared" ca="1" si="161"/>
        <v>0</v>
      </c>
      <c r="O5157" s="36" t="e">
        <f ca="1">LEFT(OFFSET(Lists!$Q$2,MATCH(E5157,Lists!$R$3:$R$19,0),0),4)</f>
        <v>#N/A</v>
      </c>
      <c r="P5157" s="36" t="e">
        <f ca="1">MATCH(O5157,Lists!$S$2:$S$640,1)</f>
        <v>#N/A</v>
      </c>
      <c r="Q5157" s="36" t="e">
        <f ca="1">MATCH(LEFT(OFFSET(Lists!$Q$2,MATCH(E5157,Lists!$R$3:$R$19,0)+1,0),4),Lists!$S$3:$S$640,1)</f>
        <v>#N/A</v>
      </c>
      <c r="R5157" s="36" t="e">
        <f ca="1">LEFT(OFFSET(Lists!$S$2,P5157-1+MATCH(F5157,OFFSET(Lists!$T$3,P5157-1,0,Q5157-P5157+1),0),0),6)</f>
        <v>#N/A</v>
      </c>
      <c r="S5157" s="36" t="e">
        <f ca="1">VLOOKUP(R5157,Lists!B:D,3,FALSE)</f>
        <v>#N/A</v>
      </c>
      <c r="T5157" s="36" t="str">
        <f>IF(F5157&lt;&gt;"",MATCH(R5157,'Maximum minutes'!B:B,0),"")</f>
        <v/>
      </c>
      <c r="U5157" s="36">
        <f ca="1">IF(F5157&lt;&gt;"",COUNTA(OFFSET('Maximum minutes'!$C$1,'Annexe A1 Cours'!T5157,0,1,50)),0)</f>
        <v>0</v>
      </c>
      <c r="V5157" s="37">
        <f ca="1">IFERROR(OFFSET('Maximum minutes'!$C$1,T5157+1,-1+MATCH(G5157,OFFSET('Maximum minutes'!$C$1,T5157-1,0,1,50),0)),0)</f>
        <v>0</v>
      </c>
      <c r="W5157" s="38">
        <f t="shared" ca="1" si="160"/>
        <v>0</v>
      </c>
    </row>
    <row r="5158" spans="1:23" s="36" customFormat="1" ht="18.75">
      <c r="A5158" s="34"/>
      <c r="B5158" s="39"/>
      <c r="C5158" s="39"/>
      <c r="D5158" s="35"/>
      <c r="E5158" s="40"/>
      <c r="F5158" s="39"/>
      <c r="G5158" s="39"/>
      <c r="H5158" s="39"/>
      <c r="I5158" s="34"/>
      <c r="J5158" s="34"/>
      <c r="K5158" s="34"/>
      <c r="L5158" s="34"/>
      <c r="M5158" s="43" t="str">
        <f ca="1">IFERROR(OFFSET('Maximum minutes'!$C$1,T5158,MATCH(IF(G5158&lt;&gt;"",G5158,F5158),OFFSET('Maximum minutes'!$C$1,T5158-1,0,1,U5158+1),0)-1)*IF(OR(ISNUMBER(J5158),J5158="sans examen"),1,0)*IF(W5158&lt;MinDate,1,0),"")</f>
        <v/>
      </c>
      <c r="N5158" s="36">
        <f t="shared" ca="1" si="161"/>
        <v>0</v>
      </c>
      <c r="O5158" s="36" t="e">
        <f ca="1">LEFT(OFFSET(Lists!$Q$2,MATCH(E5158,Lists!$R$3:$R$19,0),0),4)</f>
        <v>#N/A</v>
      </c>
      <c r="P5158" s="36" t="e">
        <f ca="1">MATCH(O5158,Lists!$S$2:$S$640,1)</f>
        <v>#N/A</v>
      </c>
      <c r="Q5158" s="36" t="e">
        <f ca="1">MATCH(LEFT(OFFSET(Lists!$Q$2,MATCH(E5158,Lists!$R$3:$R$19,0)+1,0),4),Lists!$S$3:$S$640,1)</f>
        <v>#N/A</v>
      </c>
      <c r="R5158" s="36" t="e">
        <f ca="1">LEFT(OFFSET(Lists!$S$2,P5158-1+MATCH(F5158,OFFSET(Lists!$T$3,P5158-1,0,Q5158-P5158+1),0),0),6)</f>
        <v>#N/A</v>
      </c>
      <c r="S5158" s="36" t="e">
        <f ca="1">VLOOKUP(R5158,Lists!B:D,3,FALSE)</f>
        <v>#N/A</v>
      </c>
      <c r="T5158" s="36" t="str">
        <f>IF(F5158&lt;&gt;"",MATCH(R5158,'Maximum minutes'!B:B,0),"")</f>
        <v/>
      </c>
      <c r="U5158" s="36">
        <f ca="1">IF(F5158&lt;&gt;"",COUNTA(OFFSET('Maximum minutes'!$C$1,'Annexe A1 Cours'!T5158,0,1,50)),0)</f>
        <v>0</v>
      </c>
      <c r="V5158" s="37">
        <f ca="1">IFERROR(OFFSET('Maximum minutes'!$C$1,T5158+1,-1+MATCH(G5158,OFFSET('Maximum minutes'!$C$1,T5158-1,0,1,50),0)),0)</f>
        <v>0</v>
      </c>
      <c r="W5158" s="38">
        <f t="shared" ca="1" si="160"/>
        <v>0</v>
      </c>
    </row>
    <row r="5159" spans="1:23" s="36" customFormat="1" ht="18.75">
      <c r="A5159" s="34"/>
      <c r="B5159" s="39"/>
      <c r="C5159" s="39"/>
      <c r="D5159" s="35"/>
      <c r="E5159" s="40"/>
      <c r="F5159" s="39"/>
      <c r="G5159" s="39"/>
      <c r="H5159" s="39"/>
      <c r="I5159" s="34"/>
      <c r="J5159" s="34"/>
      <c r="K5159" s="34"/>
      <c r="L5159" s="34"/>
      <c r="M5159" s="43" t="str">
        <f ca="1">IFERROR(OFFSET('Maximum minutes'!$C$1,T5159,MATCH(IF(G5159&lt;&gt;"",G5159,F5159),OFFSET('Maximum minutes'!$C$1,T5159-1,0,1,U5159+1),0)-1)*IF(OR(ISNUMBER(J5159),J5159="sans examen"),1,0)*IF(W5159&lt;MinDate,1,0),"")</f>
        <v/>
      </c>
      <c r="N5159" s="36">
        <f t="shared" ca="1" si="161"/>
        <v>0</v>
      </c>
      <c r="O5159" s="36" t="e">
        <f ca="1">LEFT(OFFSET(Lists!$Q$2,MATCH(E5159,Lists!$R$3:$R$19,0),0),4)</f>
        <v>#N/A</v>
      </c>
      <c r="P5159" s="36" t="e">
        <f ca="1">MATCH(O5159,Lists!$S$2:$S$640,1)</f>
        <v>#N/A</v>
      </c>
      <c r="Q5159" s="36" t="e">
        <f ca="1">MATCH(LEFT(OFFSET(Lists!$Q$2,MATCH(E5159,Lists!$R$3:$R$19,0)+1,0),4),Lists!$S$3:$S$640,1)</f>
        <v>#N/A</v>
      </c>
      <c r="R5159" s="36" t="e">
        <f ca="1">LEFT(OFFSET(Lists!$S$2,P5159-1+MATCH(F5159,OFFSET(Lists!$T$3,P5159-1,0,Q5159-P5159+1),0),0),6)</f>
        <v>#N/A</v>
      </c>
      <c r="S5159" s="36" t="e">
        <f ca="1">VLOOKUP(R5159,Lists!B:D,3,FALSE)</f>
        <v>#N/A</v>
      </c>
      <c r="T5159" s="36" t="str">
        <f>IF(F5159&lt;&gt;"",MATCH(R5159,'Maximum minutes'!B:B,0),"")</f>
        <v/>
      </c>
      <c r="U5159" s="36">
        <f ca="1">IF(F5159&lt;&gt;"",COUNTA(OFFSET('Maximum minutes'!$C$1,'Annexe A1 Cours'!T5159,0,1,50)),0)</f>
        <v>0</v>
      </c>
      <c r="V5159" s="37">
        <f ca="1">IFERROR(OFFSET('Maximum minutes'!$C$1,T5159+1,-1+MATCH(G5159,OFFSET('Maximum minutes'!$C$1,T5159-1,0,1,50),0)),0)</f>
        <v>0</v>
      </c>
      <c r="W5159" s="38">
        <f t="shared" ca="1" si="160"/>
        <v>0</v>
      </c>
    </row>
    <row r="5160" spans="1:23" s="36" customFormat="1" ht="18.75">
      <c r="A5160" s="34"/>
      <c r="B5160" s="39"/>
      <c r="C5160" s="39"/>
      <c r="D5160" s="35"/>
      <c r="E5160" s="40"/>
      <c r="F5160" s="39"/>
      <c r="G5160" s="39"/>
      <c r="H5160" s="39"/>
      <c r="I5160" s="34"/>
      <c r="J5160" s="34"/>
      <c r="K5160" s="34"/>
      <c r="L5160" s="34"/>
      <c r="M5160" s="43" t="str">
        <f ca="1">IFERROR(OFFSET('Maximum minutes'!$C$1,T5160,MATCH(IF(G5160&lt;&gt;"",G5160,F5160),OFFSET('Maximum minutes'!$C$1,T5160-1,0,1,U5160+1),0)-1)*IF(OR(ISNUMBER(J5160),J5160="sans examen"),1,0)*IF(W5160&lt;MinDate,1,0),"")</f>
        <v/>
      </c>
      <c r="N5160" s="36">
        <f t="shared" ca="1" si="161"/>
        <v>0</v>
      </c>
      <c r="O5160" s="36" t="e">
        <f ca="1">LEFT(OFFSET(Lists!$Q$2,MATCH(E5160,Lists!$R$3:$R$19,0),0),4)</f>
        <v>#N/A</v>
      </c>
      <c r="P5160" s="36" t="e">
        <f ca="1">MATCH(O5160,Lists!$S$2:$S$640,1)</f>
        <v>#N/A</v>
      </c>
      <c r="Q5160" s="36" t="e">
        <f ca="1">MATCH(LEFT(OFFSET(Lists!$Q$2,MATCH(E5160,Lists!$R$3:$R$19,0)+1,0),4),Lists!$S$3:$S$640,1)</f>
        <v>#N/A</v>
      </c>
      <c r="R5160" s="36" t="e">
        <f ca="1">LEFT(OFFSET(Lists!$S$2,P5160-1+MATCH(F5160,OFFSET(Lists!$T$3,P5160-1,0,Q5160-P5160+1),0),0),6)</f>
        <v>#N/A</v>
      </c>
      <c r="S5160" s="36" t="e">
        <f ca="1">VLOOKUP(R5160,Lists!B:D,3,FALSE)</f>
        <v>#N/A</v>
      </c>
      <c r="T5160" s="36" t="str">
        <f>IF(F5160&lt;&gt;"",MATCH(R5160,'Maximum minutes'!B:B,0),"")</f>
        <v/>
      </c>
      <c r="U5160" s="36">
        <f ca="1">IF(F5160&lt;&gt;"",COUNTA(OFFSET('Maximum minutes'!$C$1,'Annexe A1 Cours'!T5160,0,1,50)),0)</f>
        <v>0</v>
      </c>
      <c r="V5160" s="37">
        <f ca="1">IFERROR(OFFSET('Maximum minutes'!$C$1,T5160+1,-1+MATCH(G5160,OFFSET('Maximum minutes'!$C$1,T5160-1,0,1,50),0)),0)</f>
        <v>0</v>
      </c>
      <c r="W5160" s="38">
        <f t="shared" ca="1" si="160"/>
        <v>0</v>
      </c>
    </row>
    <row r="5161" spans="1:23" s="36" customFormat="1" ht="18.75">
      <c r="A5161" s="34"/>
      <c r="B5161" s="39"/>
      <c r="C5161" s="39"/>
      <c r="D5161" s="35"/>
      <c r="E5161" s="40"/>
      <c r="F5161" s="39"/>
      <c r="G5161" s="39"/>
      <c r="H5161" s="39"/>
      <c r="I5161" s="34"/>
      <c r="J5161" s="34"/>
      <c r="K5161" s="34"/>
      <c r="L5161" s="34"/>
      <c r="M5161" s="43" t="str">
        <f ca="1">IFERROR(OFFSET('Maximum minutes'!$C$1,T5161,MATCH(IF(G5161&lt;&gt;"",G5161,F5161),OFFSET('Maximum minutes'!$C$1,T5161-1,0,1,U5161+1),0)-1)*IF(OR(ISNUMBER(J5161),J5161="sans examen"),1,0)*IF(W5161&lt;MinDate,1,0),"")</f>
        <v/>
      </c>
      <c r="N5161" s="36">
        <f t="shared" ca="1" si="161"/>
        <v>0</v>
      </c>
      <c r="O5161" s="36" t="e">
        <f ca="1">LEFT(OFFSET(Lists!$Q$2,MATCH(E5161,Lists!$R$3:$R$19,0),0),4)</f>
        <v>#N/A</v>
      </c>
      <c r="P5161" s="36" t="e">
        <f ca="1">MATCH(O5161,Lists!$S$2:$S$640,1)</f>
        <v>#N/A</v>
      </c>
      <c r="Q5161" s="36" t="e">
        <f ca="1">MATCH(LEFT(OFFSET(Lists!$Q$2,MATCH(E5161,Lists!$R$3:$R$19,0)+1,0),4),Lists!$S$3:$S$640,1)</f>
        <v>#N/A</v>
      </c>
      <c r="R5161" s="36" t="e">
        <f ca="1">LEFT(OFFSET(Lists!$S$2,P5161-1+MATCH(F5161,OFFSET(Lists!$T$3,P5161-1,0,Q5161-P5161+1),0),0),6)</f>
        <v>#N/A</v>
      </c>
      <c r="S5161" s="36" t="e">
        <f ca="1">VLOOKUP(R5161,Lists!B:D,3,FALSE)</f>
        <v>#N/A</v>
      </c>
      <c r="T5161" s="36" t="str">
        <f>IF(F5161&lt;&gt;"",MATCH(R5161,'Maximum minutes'!B:B,0),"")</f>
        <v/>
      </c>
      <c r="U5161" s="36">
        <f ca="1">IF(F5161&lt;&gt;"",COUNTA(OFFSET('Maximum minutes'!$C$1,'Annexe A1 Cours'!T5161,0,1,50)),0)</f>
        <v>0</v>
      </c>
      <c r="V5161" s="37">
        <f ca="1">IFERROR(OFFSET('Maximum minutes'!$C$1,T5161+1,-1+MATCH(G5161,OFFSET('Maximum minutes'!$C$1,T5161-1,0,1,50),0)),0)</f>
        <v>0</v>
      </c>
      <c r="W5161" s="38">
        <f t="shared" ca="1" si="160"/>
        <v>0</v>
      </c>
    </row>
    <row r="5162" spans="1:23" s="36" customFormat="1" ht="18.75">
      <c r="A5162" s="34"/>
      <c r="B5162" s="39"/>
      <c r="C5162" s="39"/>
      <c r="D5162" s="35"/>
      <c r="E5162" s="40"/>
      <c r="F5162" s="39"/>
      <c r="G5162" s="39"/>
      <c r="H5162" s="39"/>
      <c r="I5162" s="34"/>
      <c r="J5162" s="34"/>
      <c r="K5162" s="34"/>
      <c r="L5162" s="34"/>
      <c r="M5162" s="43" t="str">
        <f ca="1">IFERROR(OFFSET('Maximum minutes'!$C$1,T5162,MATCH(IF(G5162&lt;&gt;"",G5162,F5162),OFFSET('Maximum minutes'!$C$1,T5162-1,0,1,U5162+1),0)-1)*IF(OR(ISNUMBER(J5162),J5162="sans examen"),1,0)*IF(W5162&lt;MinDate,1,0),"")</f>
        <v/>
      </c>
      <c r="N5162" s="36">
        <f t="shared" ca="1" si="161"/>
        <v>0</v>
      </c>
      <c r="O5162" s="36" t="e">
        <f ca="1">LEFT(OFFSET(Lists!$Q$2,MATCH(E5162,Lists!$R$3:$R$19,0),0),4)</f>
        <v>#N/A</v>
      </c>
      <c r="P5162" s="36" t="e">
        <f ca="1">MATCH(O5162,Lists!$S$2:$S$640,1)</f>
        <v>#N/A</v>
      </c>
      <c r="Q5162" s="36" t="e">
        <f ca="1">MATCH(LEFT(OFFSET(Lists!$Q$2,MATCH(E5162,Lists!$R$3:$R$19,0)+1,0),4),Lists!$S$3:$S$640,1)</f>
        <v>#N/A</v>
      </c>
      <c r="R5162" s="36" t="e">
        <f ca="1">LEFT(OFFSET(Lists!$S$2,P5162-1+MATCH(F5162,OFFSET(Lists!$T$3,P5162-1,0,Q5162-P5162+1),0),0),6)</f>
        <v>#N/A</v>
      </c>
      <c r="S5162" s="36" t="e">
        <f ca="1">VLOOKUP(R5162,Lists!B:D,3,FALSE)</f>
        <v>#N/A</v>
      </c>
      <c r="T5162" s="36" t="str">
        <f>IF(F5162&lt;&gt;"",MATCH(R5162,'Maximum minutes'!B:B,0),"")</f>
        <v/>
      </c>
      <c r="U5162" s="36">
        <f ca="1">IF(F5162&lt;&gt;"",COUNTA(OFFSET('Maximum minutes'!$C$1,'Annexe A1 Cours'!T5162,0,1,50)),0)</f>
        <v>0</v>
      </c>
      <c r="V5162" s="37">
        <f ca="1">IFERROR(OFFSET('Maximum minutes'!$C$1,T5162+1,-1+MATCH(G5162,OFFSET('Maximum minutes'!$C$1,T5162-1,0,1,50),0)),0)</f>
        <v>0</v>
      </c>
      <c r="W5162" s="38">
        <f t="shared" ca="1" si="160"/>
        <v>0</v>
      </c>
    </row>
    <row r="5163" spans="1:23" s="36" customFormat="1" ht="18.75">
      <c r="A5163" s="34"/>
      <c r="B5163" s="39"/>
      <c r="C5163" s="39"/>
      <c r="D5163" s="35"/>
      <c r="E5163" s="40"/>
      <c r="F5163" s="39"/>
      <c r="G5163" s="39"/>
      <c r="H5163" s="39"/>
      <c r="I5163" s="34"/>
      <c r="J5163" s="34"/>
      <c r="K5163" s="34"/>
      <c r="L5163" s="34"/>
      <c r="M5163" s="43" t="str">
        <f ca="1">IFERROR(OFFSET('Maximum minutes'!$C$1,T5163,MATCH(IF(G5163&lt;&gt;"",G5163,F5163),OFFSET('Maximum minutes'!$C$1,T5163-1,0,1,U5163+1),0)-1)*IF(OR(ISNUMBER(J5163),J5163="sans examen"),1,0)*IF(W5163&lt;MinDate,1,0),"")</f>
        <v/>
      </c>
      <c r="N5163" s="36">
        <f t="shared" ca="1" si="161"/>
        <v>0</v>
      </c>
      <c r="O5163" s="36" t="e">
        <f ca="1">LEFT(OFFSET(Lists!$Q$2,MATCH(E5163,Lists!$R$3:$R$19,0),0),4)</f>
        <v>#N/A</v>
      </c>
      <c r="P5163" s="36" t="e">
        <f ca="1">MATCH(O5163,Lists!$S$2:$S$640,1)</f>
        <v>#N/A</v>
      </c>
      <c r="Q5163" s="36" t="e">
        <f ca="1">MATCH(LEFT(OFFSET(Lists!$Q$2,MATCH(E5163,Lists!$R$3:$R$19,0)+1,0),4),Lists!$S$3:$S$640,1)</f>
        <v>#N/A</v>
      </c>
      <c r="R5163" s="36" t="e">
        <f ca="1">LEFT(OFFSET(Lists!$S$2,P5163-1+MATCH(F5163,OFFSET(Lists!$T$3,P5163-1,0,Q5163-P5163+1),0),0),6)</f>
        <v>#N/A</v>
      </c>
      <c r="S5163" s="36" t="e">
        <f ca="1">VLOOKUP(R5163,Lists!B:D,3,FALSE)</f>
        <v>#N/A</v>
      </c>
      <c r="T5163" s="36" t="str">
        <f>IF(F5163&lt;&gt;"",MATCH(R5163,'Maximum minutes'!B:B,0),"")</f>
        <v/>
      </c>
      <c r="U5163" s="36">
        <f ca="1">IF(F5163&lt;&gt;"",COUNTA(OFFSET('Maximum minutes'!$C$1,'Annexe A1 Cours'!T5163,0,1,50)),0)</f>
        <v>0</v>
      </c>
      <c r="V5163" s="37">
        <f ca="1">IFERROR(OFFSET('Maximum minutes'!$C$1,T5163+1,-1+MATCH(G5163,OFFSET('Maximum minutes'!$C$1,T5163-1,0,1,50),0)),0)</f>
        <v>0</v>
      </c>
      <c r="W5163" s="38">
        <f t="shared" ca="1" si="160"/>
        <v>0</v>
      </c>
    </row>
    <row r="5164" spans="1:23" s="36" customFormat="1" ht="18.75">
      <c r="A5164" s="34"/>
      <c r="B5164" s="39"/>
      <c r="C5164" s="39"/>
      <c r="D5164" s="35"/>
      <c r="E5164" s="40"/>
      <c r="F5164" s="39"/>
      <c r="G5164" s="39"/>
      <c r="H5164" s="39"/>
      <c r="I5164" s="34"/>
      <c r="J5164" s="34"/>
      <c r="K5164" s="34"/>
      <c r="L5164" s="34"/>
      <c r="M5164" s="43" t="str">
        <f ca="1">IFERROR(OFFSET('Maximum minutes'!$C$1,T5164,MATCH(IF(G5164&lt;&gt;"",G5164,F5164),OFFSET('Maximum minutes'!$C$1,T5164-1,0,1,U5164+1),0)-1)*IF(OR(ISNUMBER(J5164),J5164="sans examen"),1,0)*IF(W5164&lt;MinDate,1,0),"")</f>
        <v/>
      </c>
      <c r="N5164" s="36">
        <f t="shared" ca="1" si="161"/>
        <v>0</v>
      </c>
      <c r="O5164" s="36" t="e">
        <f ca="1">LEFT(OFFSET(Lists!$Q$2,MATCH(E5164,Lists!$R$3:$R$19,0),0),4)</f>
        <v>#N/A</v>
      </c>
      <c r="P5164" s="36" t="e">
        <f ca="1">MATCH(O5164,Lists!$S$2:$S$640,1)</f>
        <v>#N/A</v>
      </c>
      <c r="Q5164" s="36" t="e">
        <f ca="1">MATCH(LEFT(OFFSET(Lists!$Q$2,MATCH(E5164,Lists!$R$3:$R$19,0)+1,0),4),Lists!$S$3:$S$640,1)</f>
        <v>#N/A</v>
      </c>
      <c r="R5164" s="36" t="e">
        <f ca="1">LEFT(OFFSET(Lists!$S$2,P5164-1+MATCH(F5164,OFFSET(Lists!$T$3,P5164-1,0,Q5164-P5164+1),0),0),6)</f>
        <v>#N/A</v>
      </c>
      <c r="S5164" s="36" t="e">
        <f ca="1">VLOOKUP(R5164,Lists!B:D,3,FALSE)</f>
        <v>#N/A</v>
      </c>
      <c r="T5164" s="36" t="str">
        <f>IF(F5164&lt;&gt;"",MATCH(R5164,'Maximum minutes'!B:B,0),"")</f>
        <v/>
      </c>
      <c r="U5164" s="36">
        <f ca="1">IF(F5164&lt;&gt;"",COUNTA(OFFSET('Maximum minutes'!$C$1,'Annexe A1 Cours'!T5164,0,1,50)),0)</f>
        <v>0</v>
      </c>
      <c r="V5164" s="37">
        <f ca="1">IFERROR(OFFSET('Maximum minutes'!$C$1,T5164+1,-1+MATCH(G5164,OFFSET('Maximum minutes'!$C$1,T5164-1,0,1,50),0)),0)</f>
        <v>0</v>
      </c>
      <c r="W5164" s="38">
        <f t="shared" ca="1" si="160"/>
        <v>0</v>
      </c>
    </row>
    <row r="5165" spans="1:23" s="36" customFormat="1" ht="18.75">
      <c r="A5165" s="34"/>
      <c r="B5165" s="39"/>
      <c r="C5165" s="39"/>
      <c r="D5165" s="35"/>
      <c r="E5165" s="40"/>
      <c r="F5165" s="39"/>
      <c r="G5165" s="39"/>
      <c r="H5165" s="39"/>
      <c r="I5165" s="34"/>
      <c r="J5165" s="34"/>
      <c r="K5165" s="34"/>
      <c r="L5165" s="34"/>
      <c r="M5165" s="43" t="str">
        <f ca="1">IFERROR(OFFSET('Maximum minutes'!$C$1,T5165,MATCH(IF(G5165&lt;&gt;"",G5165,F5165),OFFSET('Maximum minutes'!$C$1,T5165-1,0,1,U5165+1),0)-1)*IF(OR(ISNUMBER(J5165),J5165="sans examen"),1,0)*IF(W5165&lt;MinDate,1,0),"")</f>
        <v/>
      </c>
      <c r="N5165" s="36">
        <f t="shared" ca="1" si="161"/>
        <v>0</v>
      </c>
      <c r="O5165" s="36" t="e">
        <f ca="1">LEFT(OFFSET(Lists!$Q$2,MATCH(E5165,Lists!$R$3:$R$19,0),0),4)</f>
        <v>#N/A</v>
      </c>
      <c r="P5165" s="36" t="e">
        <f ca="1">MATCH(O5165,Lists!$S$2:$S$640,1)</f>
        <v>#N/A</v>
      </c>
      <c r="Q5165" s="36" t="e">
        <f ca="1">MATCH(LEFT(OFFSET(Lists!$Q$2,MATCH(E5165,Lists!$R$3:$R$19,0)+1,0),4),Lists!$S$3:$S$640,1)</f>
        <v>#N/A</v>
      </c>
      <c r="R5165" s="36" t="e">
        <f ca="1">LEFT(OFFSET(Lists!$S$2,P5165-1+MATCH(F5165,OFFSET(Lists!$T$3,P5165-1,0,Q5165-P5165+1),0),0),6)</f>
        <v>#N/A</v>
      </c>
      <c r="S5165" s="36" t="e">
        <f ca="1">VLOOKUP(R5165,Lists!B:D,3,FALSE)</f>
        <v>#N/A</v>
      </c>
      <c r="T5165" s="36" t="str">
        <f>IF(F5165&lt;&gt;"",MATCH(R5165,'Maximum minutes'!B:B,0),"")</f>
        <v/>
      </c>
      <c r="U5165" s="36">
        <f ca="1">IF(F5165&lt;&gt;"",COUNTA(OFFSET('Maximum minutes'!$C$1,'Annexe A1 Cours'!T5165,0,1,50)),0)</f>
        <v>0</v>
      </c>
      <c r="V5165" s="37">
        <f ca="1">IFERROR(OFFSET('Maximum minutes'!$C$1,T5165+1,-1+MATCH(G5165,OFFSET('Maximum minutes'!$C$1,T5165-1,0,1,50),0)),0)</f>
        <v>0</v>
      </c>
      <c r="W5165" s="38">
        <f t="shared" ca="1" si="160"/>
        <v>0</v>
      </c>
    </row>
    <row r="5166" spans="1:23" s="36" customFormat="1" ht="18.75">
      <c r="A5166" s="34"/>
      <c r="B5166" s="39"/>
      <c r="C5166" s="39"/>
      <c r="D5166" s="35"/>
      <c r="E5166" s="40"/>
      <c r="F5166" s="39"/>
      <c r="G5166" s="39"/>
      <c r="H5166" s="39"/>
      <c r="I5166" s="34"/>
      <c r="J5166" s="34"/>
      <c r="K5166" s="34"/>
      <c r="L5166" s="34"/>
      <c r="M5166" s="43" t="str">
        <f ca="1">IFERROR(OFFSET('Maximum minutes'!$C$1,T5166,MATCH(IF(G5166&lt;&gt;"",G5166,F5166),OFFSET('Maximum minutes'!$C$1,T5166-1,0,1,U5166+1),0)-1)*IF(OR(ISNUMBER(J5166),J5166="sans examen"),1,0)*IF(W5166&lt;MinDate,1,0),"")</f>
        <v/>
      </c>
      <c r="N5166" s="36">
        <f t="shared" ca="1" si="161"/>
        <v>0</v>
      </c>
      <c r="O5166" s="36" t="e">
        <f ca="1">LEFT(OFFSET(Lists!$Q$2,MATCH(E5166,Lists!$R$3:$R$19,0),0),4)</f>
        <v>#N/A</v>
      </c>
      <c r="P5166" s="36" t="e">
        <f ca="1">MATCH(O5166,Lists!$S$2:$S$640,1)</f>
        <v>#N/A</v>
      </c>
      <c r="Q5166" s="36" t="e">
        <f ca="1">MATCH(LEFT(OFFSET(Lists!$Q$2,MATCH(E5166,Lists!$R$3:$R$19,0)+1,0),4),Lists!$S$3:$S$640,1)</f>
        <v>#N/A</v>
      </c>
      <c r="R5166" s="36" t="e">
        <f ca="1">LEFT(OFFSET(Lists!$S$2,P5166-1+MATCH(F5166,OFFSET(Lists!$T$3,P5166-1,0,Q5166-P5166+1),0),0),6)</f>
        <v>#N/A</v>
      </c>
      <c r="S5166" s="36" t="e">
        <f ca="1">VLOOKUP(R5166,Lists!B:D,3,FALSE)</f>
        <v>#N/A</v>
      </c>
      <c r="T5166" s="36" t="str">
        <f>IF(F5166&lt;&gt;"",MATCH(R5166,'Maximum minutes'!B:B,0),"")</f>
        <v/>
      </c>
      <c r="U5166" s="36">
        <f ca="1">IF(F5166&lt;&gt;"",COUNTA(OFFSET('Maximum minutes'!$C$1,'Annexe A1 Cours'!T5166,0,1,50)),0)</f>
        <v>0</v>
      </c>
      <c r="V5166" s="37">
        <f ca="1">IFERROR(OFFSET('Maximum minutes'!$C$1,T5166+1,-1+MATCH(G5166,OFFSET('Maximum minutes'!$C$1,T5166-1,0,1,50),0)),0)</f>
        <v>0</v>
      </c>
      <c r="W5166" s="38">
        <f t="shared" ca="1" si="160"/>
        <v>0</v>
      </c>
    </row>
    <row r="5167" spans="1:23" s="36" customFormat="1" ht="18.75">
      <c r="A5167" s="34"/>
      <c r="B5167" s="39"/>
      <c r="C5167" s="39"/>
      <c r="D5167" s="35"/>
      <c r="E5167" s="40"/>
      <c r="F5167" s="39"/>
      <c r="G5167" s="39"/>
      <c r="H5167" s="39"/>
      <c r="I5167" s="34"/>
      <c r="J5167" s="34"/>
      <c r="K5167" s="34"/>
      <c r="L5167" s="34"/>
      <c r="M5167" s="43" t="str">
        <f ca="1">IFERROR(OFFSET('Maximum minutes'!$C$1,T5167,MATCH(IF(G5167&lt;&gt;"",G5167,F5167),OFFSET('Maximum minutes'!$C$1,T5167-1,0,1,U5167+1),0)-1)*IF(OR(ISNUMBER(J5167),J5167="sans examen"),1,0)*IF(W5167&lt;MinDate,1,0),"")</f>
        <v/>
      </c>
      <c r="N5167" s="36">
        <f t="shared" ca="1" si="161"/>
        <v>0</v>
      </c>
      <c r="O5167" s="36" t="e">
        <f ca="1">LEFT(OFFSET(Lists!$Q$2,MATCH(E5167,Lists!$R$3:$R$19,0),0),4)</f>
        <v>#N/A</v>
      </c>
      <c r="P5167" s="36" t="e">
        <f ca="1">MATCH(O5167,Lists!$S$2:$S$640,1)</f>
        <v>#N/A</v>
      </c>
      <c r="Q5167" s="36" t="e">
        <f ca="1">MATCH(LEFT(OFFSET(Lists!$Q$2,MATCH(E5167,Lists!$R$3:$R$19,0)+1,0),4),Lists!$S$3:$S$640,1)</f>
        <v>#N/A</v>
      </c>
      <c r="R5167" s="36" t="e">
        <f ca="1">LEFT(OFFSET(Lists!$S$2,P5167-1+MATCH(F5167,OFFSET(Lists!$T$3,P5167-1,0,Q5167-P5167+1),0),0),6)</f>
        <v>#N/A</v>
      </c>
      <c r="S5167" s="36" t="e">
        <f ca="1">VLOOKUP(R5167,Lists!B:D,3,FALSE)</f>
        <v>#N/A</v>
      </c>
      <c r="T5167" s="36" t="str">
        <f>IF(F5167&lt;&gt;"",MATCH(R5167,'Maximum minutes'!B:B,0),"")</f>
        <v/>
      </c>
      <c r="U5167" s="36">
        <f ca="1">IF(F5167&lt;&gt;"",COUNTA(OFFSET('Maximum minutes'!$C$1,'Annexe A1 Cours'!T5167,0,1,50)),0)</f>
        <v>0</v>
      </c>
      <c r="V5167" s="37">
        <f ca="1">IFERROR(OFFSET('Maximum minutes'!$C$1,T5167+1,-1+MATCH(G5167,OFFSET('Maximum minutes'!$C$1,T5167-1,0,1,50),0)),0)</f>
        <v>0</v>
      </c>
      <c r="W5167" s="38">
        <f t="shared" ca="1" si="160"/>
        <v>0</v>
      </c>
    </row>
    <row r="5168" spans="1:23" s="36" customFormat="1" ht="18.75">
      <c r="A5168" s="34"/>
      <c r="B5168" s="39"/>
      <c r="C5168" s="39"/>
      <c r="D5168" s="35"/>
      <c r="E5168" s="40"/>
      <c r="F5168" s="39"/>
      <c r="G5168" s="39"/>
      <c r="H5168" s="39"/>
      <c r="I5168" s="34"/>
      <c r="J5168" s="34"/>
      <c r="K5168" s="34"/>
      <c r="L5168" s="34"/>
      <c r="M5168" s="43" t="str">
        <f ca="1">IFERROR(OFFSET('Maximum minutes'!$C$1,T5168,MATCH(IF(G5168&lt;&gt;"",G5168,F5168),OFFSET('Maximum minutes'!$C$1,T5168-1,0,1,U5168+1),0)-1)*IF(OR(ISNUMBER(J5168),J5168="sans examen"),1,0)*IF(W5168&lt;MinDate,1,0),"")</f>
        <v/>
      </c>
      <c r="N5168" s="36">
        <f t="shared" ca="1" si="161"/>
        <v>0</v>
      </c>
      <c r="O5168" s="36" t="e">
        <f ca="1">LEFT(OFFSET(Lists!$Q$2,MATCH(E5168,Lists!$R$3:$R$19,0),0),4)</f>
        <v>#N/A</v>
      </c>
      <c r="P5168" s="36" t="e">
        <f ca="1">MATCH(O5168,Lists!$S$2:$S$640,1)</f>
        <v>#N/A</v>
      </c>
      <c r="Q5168" s="36" t="e">
        <f ca="1">MATCH(LEFT(OFFSET(Lists!$Q$2,MATCH(E5168,Lists!$R$3:$R$19,0)+1,0),4),Lists!$S$3:$S$640,1)</f>
        <v>#N/A</v>
      </c>
      <c r="R5168" s="36" t="e">
        <f ca="1">LEFT(OFFSET(Lists!$S$2,P5168-1+MATCH(F5168,OFFSET(Lists!$T$3,P5168-1,0,Q5168-P5168+1),0),0),6)</f>
        <v>#N/A</v>
      </c>
      <c r="S5168" s="36" t="e">
        <f ca="1">VLOOKUP(R5168,Lists!B:D,3,FALSE)</f>
        <v>#N/A</v>
      </c>
      <c r="T5168" s="36" t="str">
        <f>IF(F5168&lt;&gt;"",MATCH(R5168,'Maximum minutes'!B:B,0),"")</f>
        <v/>
      </c>
      <c r="U5168" s="36">
        <f ca="1">IF(F5168&lt;&gt;"",COUNTA(OFFSET('Maximum minutes'!$C$1,'Annexe A1 Cours'!T5168,0,1,50)),0)</f>
        <v>0</v>
      </c>
      <c r="V5168" s="37">
        <f ca="1">IFERROR(OFFSET('Maximum minutes'!$C$1,T5168+1,-1+MATCH(G5168,OFFSET('Maximum minutes'!$C$1,T5168-1,0,1,50),0)),0)</f>
        <v>0</v>
      </c>
      <c r="W5168" s="38">
        <f t="shared" ca="1" si="160"/>
        <v>0</v>
      </c>
    </row>
    <row r="5169" spans="1:23" s="36" customFormat="1" ht="18.75">
      <c r="A5169" s="34"/>
      <c r="B5169" s="39"/>
      <c r="C5169" s="39"/>
      <c r="D5169" s="35"/>
      <c r="E5169" s="40"/>
      <c r="F5169" s="39"/>
      <c r="G5169" s="39"/>
      <c r="H5169" s="39"/>
      <c r="I5169" s="34"/>
      <c r="J5169" s="34"/>
      <c r="K5169" s="34"/>
      <c r="L5169" s="34"/>
      <c r="M5169" s="43" t="str">
        <f ca="1">IFERROR(OFFSET('Maximum minutes'!$C$1,T5169,MATCH(IF(G5169&lt;&gt;"",G5169,F5169),OFFSET('Maximum minutes'!$C$1,T5169-1,0,1,U5169+1),0)-1)*IF(OR(ISNUMBER(J5169),J5169="sans examen"),1,0)*IF(W5169&lt;MinDate,1,0),"")</f>
        <v/>
      </c>
      <c r="N5169" s="36">
        <f t="shared" ca="1" si="161"/>
        <v>0</v>
      </c>
      <c r="O5169" s="36" t="e">
        <f ca="1">LEFT(OFFSET(Lists!$Q$2,MATCH(E5169,Lists!$R$3:$R$19,0),0),4)</f>
        <v>#N/A</v>
      </c>
      <c r="P5169" s="36" t="e">
        <f ca="1">MATCH(O5169,Lists!$S$2:$S$640,1)</f>
        <v>#N/A</v>
      </c>
      <c r="Q5169" s="36" t="e">
        <f ca="1">MATCH(LEFT(OFFSET(Lists!$Q$2,MATCH(E5169,Lists!$R$3:$R$19,0)+1,0),4),Lists!$S$3:$S$640,1)</f>
        <v>#N/A</v>
      </c>
      <c r="R5169" s="36" t="e">
        <f ca="1">LEFT(OFFSET(Lists!$S$2,P5169-1+MATCH(F5169,OFFSET(Lists!$T$3,P5169-1,0,Q5169-P5169+1),0),0),6)</f>
        <v>#N/A</v>
      </c>
      <c r="S5169" s="36" t="e">
        <f ca="1">VLOOKUP(R5169,Lists!B:D,3,FALSE)</f>
        <v>#N/A</v>
      </c>
      <c r="T5169" s="36" t="str">
        <f>IF(F5169&lt;&gt;"",MATCH(R5169,'Maximum minutes'!B:B,0),"")</f>
        <v/>
      </c>
      <c r="U5169" s="36">
        <f ca="1">IF(F5169&lt;&gt;"",COUNTA(OFFSET('Maximum minutes'!$C$1,'Annexe A1 Cours'!T5169,0,1,50)),0)</f>
        <v>0</v>
      </c>
      <c r="V5169" s="37">
        <f ca="1">IFERROR(OFFSET('Maximum minutes'!$C$1,T5169+1,-1+MATCH(G5169,OFFSET('Maximum minutes'!$C$1,T5169-1,0,1,50),0)),0)</f>
        <v>0</v>
      </c>
      <c r="W5169" s="38">
        <f t="shared" ca="1" si="160"/>
        <v>0</v>
      </c>
    </row>
    <row r="5170" spans="1:23" s="36" customFormat="1" ht="18.75">
      <c r="A5170" s="34"/>
      <c r="B5170" s="39"/>
      <c r="C5170" s="39"/>
      <c r="D5170" s="35"/>
      <c r="E5170" s="40"/>
      <c r="F5170" s="39"/>
      <c r="G5170" s="39"/>
      <c r="H5170" s="39"/>
      <c r="I5170" s="34"/>
      <c r="J5170" s="34"/>
      <c r="K5170" s="34"/>
      <c r="L5170" s="34"/>
      <c r="M5170" s="43" t="str">
        <f ca="1">IFERROR(OFFSET('Maximum minutes'!$C$1,T5170,MATCH(IF(G5170&lt;&gt;"",G5170,F5170),OFFSET('Maximum minutes'!$C$1,T5170-1,0,1,U5170+1),0)-1)*IF(OR(ISNUMBER(J5170),J5170="sans examen"),1,0)*IF(W5170&lt;MinDate,1,0),"")</f>
        <v/>
      </c>
      <c r="N5170" s="36">
        <f t="shared" ca="1" si="161"/>
        <v>0</v>
      </c>
      <c r="O5170" s="36" t="e">
        <f ca="1">LEFT(OFFSET(Lists!$Q$2,MATCH(E5170,Lists!$R$3:$R$19,0),0),4)</f>
        <v>#N/A</v>
      </c>
      <c r="P5170" s="36" t="e">
        <f ca="1">MATCH(O5170,Lists!$S$2:$S$640,1)</f>
        <v>#N/A</v>
      </c>
      <c r="Q5170" s="36" t="e">
        <f ca="1">MATCH(LEFT(OFFSET(Lists!$Q$2,MATCH(E5170,Lists!$R$3:$R$19,0)+1,0),4),Lists!$S$3:$S$640,1)</f>
        <v>#N/A</v>
      </c>
      <c r="R5170" s="36" t="e">
        <f ca="1">LEFT(OFFSET(Lists!$S$2,P5170-1+MATCH(F5170,OFFSET(Lists!$T$3,P5170-1,0,Q5170-P5170+1),0),0),6)</f>
        <v>#N/A</v>
      </c>
      <c r="S5170" s="36" t="e">
        <f ca="1">VLOOKUP(R5170,Lists!B:D,3,FALSE)</f>
        <v>#N/A</v>
      </c>
      <c r="T5170" s="36" t="str">
        <f>IF(F5170&lt;&gt;"",MATCH(R5170,'Maximum minutes'!B:B,0),"")</f>
        <v/>
      </c>
      <c r="U5170" s="36">
        <f ca="1">IF(F5170&lt;&gt;"",COUNTA(OFFSET('Maximum minutes'!$C$1,'Annexe A1 Cours'!T5170,0,1,50)),0)</f>
        <v>0</v>
      </c>
      <c r="V5170" s="37">
        <f ca="1">IFERROR(OFFSET('Maximum minutes'!$C$1,T5170+1,-1+MATCH(G5170,OFFSET('Maximum minutes'!$C$1,T5170-1,0,1,50),0)),0)</f>
        <v>0</v>
      </c>
      <c r="W5170" s="38">
        <f t="shared" ca="1" si="160"/>
        <v>0</v>
      </c>
    </row>
    <row r="5171" spans="1:23" s="36" customFormat="1" ht="18.75">
      <c r="A5171" s="34"/>
      <c r="B5171" s="39"/>
      <c r="C5171" s="39"/>
      <c r="D5171" s="35"/>
      <c r="E5171" s="40"/>
      <c r="F5171" s="39"/>
      <c r="G5171" s="39"/>
      <c r="H5171" s="39"/>
      <c r="I5171" s="34"/>
      <c r="J5171" s="34"/>
      <c r="K5171" s="34"/>
      <c r="L5171" s="34"/>
      <c r="M5171" s="43" t="str">
        <f ca="1">IFERROR(OFFSET('Maximum minutes'!$C$1,T5171,MATCH(IF(G5171&lt;&gt;"",G5171,F5171),OFFSET('Maximum minutes'!$C$1,T5171-1,0,1,U5171+1),0)-1)*IF(OR(ISNUMBER(J5171),J5171="sans examen"),1,0)*IF(W5171&lt;MinDate,1,0),"")</f>
        <v/>
      </c>
      <c r="N5171" s="36">
        <f t="shared" ca="1" si="161"/>
        <v>0</v>
      </c>
      <c r="O5171" s="36" t="e">
        <f ca="1">LEFT(OFFSET(Lists!$Q$2,MATCH(E5171,Lists!$R$3:$R$19,0),0),4)</f>
        <v>#N/A</v>
      </c>
      <c r="P5171" s="36" t="e">
        <f ca="1">MATCH(O5171,Lists!$S$2:$S$640,1)</f>
        <v>#N/A</v>
      </c>
      <c r="Q5171" s="36" t="e">
        <f ca="1">MATCH(LEFT(OFFSET(Lists!$Q$2,MATCH(E5171,Lists!$R$3:$R$19,0)+1,0),4),Lists!$S$3:$S$640,1)</f>
        <v>#N/A</v>
      </c>
      <c r="R5171" s="36" t="e">
        <f ca="1">LEFT(OFFSET(Lists!$S$2,P5171-1+MATCH(F5171,OFFSET(Lists!$T$3,P5171-1,0,Q5171-P5171+1),0),0),6)</f>
        <v>#N/A</v>
      </c>
      <c r="S5171" s="36" t="e">
        <f ca="1">VLOOKUP(R5171,Lists!B:D,3,FALSE)</f>
        <v>#N/A</v>
      </c>
      <c r="T5171" s="36" t="str">
        <f>IF(F5171&lt;&gt;"",MATCH(R5171,'Maximum minutes'!B:B,0),"")</f>
        <v/>
      </c>
      <c r="U5171" s="36">
        <f ca="1">IF(F5171&lt;&gt;"",COUNTA(OFFSET('Maximum minutes'!$C$1,'Annexe A1 Cours'!T5171,0,1,50)),0)</f>
        <v>0</v>
      </c>
      <c r="V5171" s="37">
        <f ca="1">IFERROR(OFFSET('Maximum minutes'!$C$1,T5171+1,-1+MATCH(G5171,OFFSET('Maximum minutes'!$C$1,T5171-1,0,1,50),0)),0)</f>
        <v>0</v>
      </c>
      <c r="W5171" s="38">
        <f t="shared" ca="1" si="160"/>
        <v>0</v>
      </c>
    </row>
    <row r="5172" spans="1:23" s="36" customFormat="1" ht="18.75">
      <c r="A5172" s="34"/>
      <c r="B5172" s="39"/>
      <c r="C5172" s="39"/>
      <c r="D5172" s="35"/>
      <c r="E5172" s="40"/>
      <c r="F5172" s="39"/>
      <c r="G5172" s="39"/>
      <c r="H5172" s="39"/>
      <c r="I5172" s="34"/>
      <c r="J5172" s="34"/>
      <c r="K5172" s="34"/>
      <c r="L5172" s="34"/>
      <c r="M5172" s="43" t="str">
        <f ca="1">IFERROR(OFFSET('Maximum minutes'!$C$1,T5172,MATCH(IF(G5172&lt;&gt;"",G5172,F5172),OFFSET('Maximum minutes'!$C$1,T5172-1,0,1,U5172+1),0)-1)*IF(OR(ISNUMBER(J5172),J5172="sans examen"),1,0)*IF(W5172&lt;MinDate,1,0),"")</f>
        <v/>
      </c>
      <c r="N5172" s="36">
        <f t="shared" ca="1" si="161"/>
        <v>0</v>
      </c>
      <c r="O5172" s="36" t="e">
        <f ca="1">LEFT(OFFSET(Lists!$Q$2,MATCH(E5172,Lists!$R$3:$R$19,0),0),4)</f>
        <v>#N/A</v>
      </c>
      <c r="P5172" s="36" t="e">
        <f ca="1">MATCH(O5172,Lists!$S$2:$S$640,1)</f>
        <v>#N/A</v>
      </c>
      <c r="Q5172" s="36" t="e">
        <f ca="1">MATCH(LEFT(OFFSET(Lists!$Q$2,MATCH(E5172,Lists!$R$3:$R$19,0)+1,0),4),Lists!$S$3:$S$640,1)</f>
        <v>#N/A</v>
      </c>
      <c r="R5172" s="36" t="e">
        <f ca="1">LEFT(OFFSET(Lists!$S$2,P5172-1+MATCH(F5172,OFFSET(Lists!$T$3,P5172-1,0,Q5172-P5172+1),0),0),6)</f>
        <v>#N/A</v>
      </c>
      <c r="S5172" s="36" t="e">
        <f ca="1">VLOOKUP(R5172,Lists!B:D,3,FALSE)</f>
        <v>#N/A</v>
      </c>
      <c r="T5172" s="36" t="str">
        <f>IF(F5172&lt;&gt;"",MATCH(R5172,'Maximum minutes'!B:B,0),"")</f>
        <v/>
      </c>
      <c r="U5172" s="36">
        <f ca="1">IF(F5172&lt;&gt;"",COUNTA(OFFSET('Maximum minutes'!$C$1,'Annexe A1 Cours'!T5172,0,1,50)),0)</f>
        <v>0</v>
      </c>
      <c r="V5172" s="37">
        <f ca="1">IFERROR(OFFSET('Maximum minutes'!$C$1,T5172+1,-1+MATCH(G5172,OFFSET('Maximum minutes'!$C$1,T5172-1,0,1,50),0)),0)</f>
        <v>0</v>
      </c>
      <c r="W5172" s="38">
        <f t="shared" ca="1" si="160"/>
        <v>0</v>
      </c>
    </row>
    <row r="5173" spans="1:23" s="36" customFormat="1" ht="18.75">
      <c r="A5173" s="34"/>
      <c r="B5173" s="39"/>
      <c r="C5173" s="39"/>
      <c r="D5173" s="35"/>
      <c r="E5173" s="40"/>
      <c r="F5173" s="39"/>
      <c r="G5173" s="39"/>
      <c r="H5173" s="39"/>
      <c r="I5173" s="34"/>
      <c r="J5173" s="34"/>
      <c r="K5173" s="34"/>
      <c r="L5173" s="34"/>
      <c r="M5173" s="43" t="str">
        <f ca="1">IFERROR(OFFSET('Maximum minutes'!$C$1,T5173,MATCH(IF(G5173&lt;&gt;"",G5173,F5173),OFFSET('Maximum minutes'!$C$1,T5173-1,0,1,U5173+1),0)-1)*IF(OR(ISNUMBER(J5173),J5173="sans examen"),1,0)*IF(W5173&lt;MinDate,1,0),"")</f>
        <v/>
      </c>
      <c r="N5173" s="36">
        <f t="shared" ca="1" si="161"/>
        <v>0</v>
      </c>
      <c r="O5173" s="36" t="e">
        <f ca="1">LEFT(OFFSET(Lists!$Q$2,MATCH(E5173,Lists!$R$3:$R$19,0),0),4)</f>
        <v>#N/A</v>
      </c>
      <c r="P5173" s="36" t="e">
        <f ca="1">MATCH(O5173,Lists!$S$2:$S$640,1)</f>
        <v>#N/A</v>
      </c>
      <c r="Q5173" s="36" t="e">
        <f ca="1">MATCH(LEFT(OFFSET(Lists!$Q$2,MATCH(E5173,Lists!$R$3:$R$19,0)+1,0),4),Lists!$S$3:$S$640,1)</f>
        <v>#N/A</v>
      </c>
      <c r="R5173" s="36" t="e">
        <f ca="1">LEFT(OFFSET(Lists!$S$2,P5173-1+MATCH(F5173,OFFSET(Lists!$T$3,P5173-1,0,Q5173-P5173+1),0),0),6)</f>
        <v>#N/A</v>
      </c>
      <c r="S5173" s="36" t="e">
        <f ca="1">VLOOKUP(R5173,Lists!B:D,3,FALSE)</f>
        <v>#N/A</v>
      </c>
      <c r="T5173" s="36" t="str">
        <f>IF(F5173&lt;&gt;"",MATCH(R5173,'Maximum minutes'!B:B,0),"")</f>
        <v/>
      </c>
      <c r="U5173" s="36">
        <f ca="1">IF(F5173&lt;&gt;"",COUNTA(OFFSET('Maximum minutes'!$C$1,'Annexe A1 Cours'!T5173,0,1,50)),0)</f>
        <v>0</v>
      </c>
      <c r="V5173" s="37">
        <f ca="1">IFERROR(OFFSET('Maximum minutes'!$C$1,T5173+1,-1+MATCH(G5173,OFFSET('Maximum minutes'!$C$1,T5173-1,0,1,50),0)),0)</f>
        <v>0</v>
      </c>
      <c r="W5173" s="38">
        <f t="shared" ca="1" si="160"/>
        <v>0</v>
      </c>
    </row>
    <row r="5174" spans="1:23" s="36" customFormat="1" ht="18.75">
      <c r="A5174" s="34"/>
      <c r="B5174" s="39"/>
      <c r="C5174" s="39"/>
      <c r="D5174" s="35"/>
      <c r="E5174" s="40"/>
      <c r="F5174" s="39"/>
      <c r="G5174" s="39"/>
      <c r="H5174" s="39"/>
      <c r="I5174" s="34"/>
      <c r="J5174" s="34"/>
      <c r="K5174" s="34"/>
      <c r="L5174" s="34"/>
      <c r="M5174" s="43" t="str">
        <f ca="1">IFERROR(OFFSET('Maximum minutes'!$C$1,T5174,MATCH(IF(G5174&lt;&gt;"",G5174,F5174),OFFSET('Maximum minutes'!$C$1,T5174-1,0,1,U5174+1),0)-1)*IF(OR(ISNUMBER(J5174),J5174="sans examen"),1,0)*IF(W5174&lt;MinDate,1,0),"")</f>
        <v/>
      </c>
      <c r="N5174" s="36">
        <f t="shared" ca="1" si="161"/>
        <v>0</v>
      </c>
      <c r="O5174" s="36" t="e">
        <f ca="1">LEFT(OFFSET(Lists!$Q$2,MATCH(E5174,Lists!$R$3:$R$19,0),0),4)</f>
        <v>#N/A</v>
      </c>
      <c r="P5174" s="36" t="e">
        <f ca="1">MATCH(O5174,Lists!$S$2:$S$640,1)</f>
        <v>#N/A</v>
      </c>
      <c r="Q5174" s="36" t="e">
        <f ca="1">MATCH(LEFT(OFFSET(Lists!$Q$2,MATCH(E5174,Lists!$R$3:$R$19,0)+1,0),4),Lists!$S$3:$S$640,1)</f>
        <v>#N/A</v>
      </c>
      <c r="R5174" s="36" t="e">
        <f ca="1">LEFT(OFFSET(Lists!$S$2,P5174-1+MATCH(F5174,OFFSET(Lists!$T$3,P5174-1,0,Q5174-P5174+1),0),0),6)</f>
        <v>#N/A</v>
      </c>
      <c r="S5174" s="36" t="e">
        <f ca="1">VLOOKUP(R5174,Lists!B:D,3,FALSE)</f>
        <v>#N/A</v>
      </c>
      <c r="T5174" s="36" t="str">
        <f>IF(F5174&lt;&gt;"",MATCH(R5174,'Maximum minutes'!B:B,0),"")</f>
        <v/>
      </c>
      <c r="U5174" s="36">
        <f ca="1">IF(F5174&lt;&gt;"",COUNTA(OFFSET('Maximum minutes'!$C$1,'Annexe A1 Cours'!T5174,0,1,50)),0)</f>
        <v>0</v>
      </c>
      <c r="V5174" s="37">
        <f ca="1">IFERROR(OFFSET('Maximum minutes'!$C$1,T5174+1,-1+MATCH(G5174,OFFSET('Maximum minutes'!$C$1,T5174-1,0,1,50),0)),0)</f>
        <v>0</v>
      </c>
      <c r="W5174" s="38">
        <f t="shared" ca="1" si="160"/>
        <v>0</v>
      </c>
    </row>
    <row r="5175" spans="1:23" s="36" customFormat="1" ht="18.75">
      <c r="A5175" s="34"/>
      <c r="B5175" s="39"/>
      <c r="C5175" s="39"/>
      <c r="D5175" s="35"/>
      <c r="E5175" s="40"/>
      <c r="F5175" s="39"/>
      <c r="G5175" s="39"/>
      <c r="H5175" s="39"/>
      <c r="I5175" s="34"/>
      <c r="J5175" s="34"/>
      <c r="K5175" s="34"/>
      <c r="L5175" s="34"/>
      <c r="M5175" s="43" t="str">
        <f ca="1">IFERROR(OFFSET('Maximum minutes'!$C$1,T5175,MATCH(IF(G5175&lt;&gt;"",G5175,F5175),OFFSET('Maximum minutes'!$C$1,T5175-1,0,1,U5175+1),0)-1)*IF(OR(ISNUMBER(J5175),J5175="sans examen"),1,0)*IF(W5175&lt;MinDate,1,0),"")</f>
        <v/>
      </c>
      <c r="N5175" s="36">
        <f t="shared" ca="1" si="161"/>
        <v>0</v>
      </c>
      <c r="O5175" s="36" t="e">
        <f ca="1">LEFT(OFFSET(Lists!$Q$2,MATCH(E5175,Lists!$R$3:$R$19,0),0),4)</f>
        <v>#N/A</v>
      </c>
      <c r="P5175" s="36" t="e">
        <f ca="1">MATCH(O5175,Lists!$S$2:$S$640,1)</f>
        <v>#N/A</v>
      </c>
      <c r="Q5175" s="36" t="e">
        <f ca="1">MATCH(LEFT(OFFSET(Lists!$Q$2,MATCH(E5175,Lists!$R$3:$R$19,0)+1,0),4),Lists!$S$3:$S$640,1)</f>
        <v>#N/A</v>
      </c>
      <c r="R5175" s="36" t="e">
        <f ca="1">LEFT(OFFSET(Lists!$S$2,P5175-1+MATCH(F5175,OFFSET(Lists!$T$3,P5175-1,0,Q5175-P5175+1),0),0),6)</f>
        <v>#N/A</v>
      </c>
      <c r="S5175" s="36" t="e">
        <f ca="1">VLOOKUP(R5175,Lists!B:D,3,FALSE)</f>
        <v>#N/A</v>
      </c>
      <c r="T5175" s="36" t="str">
        <f>IF(F5175&lt;&gt;"",MATCH(R5175,'Maximum minutes'!B:B,0),"")</f>
        <v/>
      </c>
      <c r="U5175" s="36">
        <f ca="1">IF(F5175&lt;&gt;"",COUNTA(OFFSET('Maximum minutes'!$C$1,'Annexe A1 Cours'!T5175,0,1,50)),0)</f>
        <v>0</v>
      </c>
      <c r="V5175" s="37">
        <f ca="1">IFERROR(OFFSET('Maximum minutes'!$C$1,T5175+1,-1+MATCH(G5175,OFFSET('Maximum minutes'!$C$1,T5175-1,0,1,50),0)),0)</f>
        <v>0</v>
      </c>
      <c r="W5175" s="38">
        <f t="shared" ca="1" si="160"/>
        <v>0</v>
      </c>
    </row>
    <row r="5176" spans="1:23" s="36" customFormat="1" ht="18.75">
      <c r="A5176" s="34"/>
      <c r="B5176" s="39"/>
      <c r="C5176" s="39"/>
      <c r="D5176" s="35"/>
      <c r="E5176" s="40"/>
      <c r="F5176" s="39"/>
      <c r="G5176" s="39"/>
      <c r="H5176" s="39"/>
      <c r="I5176" s="34"/>
      <c r="J5176" s="34"/>
      <c r="K5176" s="34"/>
      <c r="L5176" s="34"/>
      <c r="M5176" s="43" t="str">
        <f ca="1">IFERROR(OFFSET('Maximum minutes'!$C$1,T5176,MATCH(IF(G5176&lt;&gt;"",G5176,F5176),OFFSET('Maximum minutes'!$C$1,T5176-1,0,1,U5176+1),0)-1)*IF(OR(ISNUMBER(J5176),J5176="sans examen"),1,0)*IF(W5176&lt;MinDate,1,0),"")</f>
        <v/>
      </c>
      <c r="N5176" s="36">
        <f t="shared" ca="1" si="161"/>
        <v>0</v>
      </c>
      <c r="O5176" s="36" t="e">
        <f ca="1">LEFT(OFFSET(Lists!$Q$2,MATCH(E5176,Lists!$R$3:$R$19,0),0),4)</f>
        <v>#N/A</v>
      </c>
      <c r="P5176" s="36" t="e">
        <f ca="1">MATCH(O5176,Lists!$S$2:$S$640,1)</f>
        <v>#N/A</v>
      </c>
      <c r="Q5176" s="36" t="e">
        <f ca="1">MATCH(LEFT(OFFSET(Lists!$Q$2,MATCH(E5176,Lists!$R$3:$R$19,0)+1,0),4),Lists!$S$3:$S$640,1)</f>
        <v>#N/A</v>
      </c>
      <c r="R5176" s="36" t="e">
        <f ca="1">LEFT(OFFSET(Lists!$S$2,P5176-1+MATCH(F5176,OFFSET(Lists!$T$3,P5176-1,0,Q5176-P5176+1),0),0),6)</f>
        <v>#N/A</v>
      </c>
      <c r="S5176" s="36" t="e">
        <f ca="1">VLOOKUP(R5176,Lists!B:D,3,FALSE)</f>
        <v>#N/A</v>
      </c>
      <c r="T5176" s="36" t="str">
        <f>IF(F5176&lt;&gt;"",MATCH(R5176,'Maximum minutes'!B:B,0),"")</f>
        <v/>
      </c>
      <c r="U5176" s="36">
        <f ca="1">IF(F5176&lt;&gt;"",COUNTA(OFFSET('Maximum minutes'!$C$1,'Annexe A1 Cours'!T5176,0,1,50)),0)</f>
        <v>0</v>
      </c>
      <c r="V5176" s="37">
        <f ca="1">IFERROR(OFFSET('Maximum minutes'!$C$1,T5176+1,-1+MATCH(G5176,OFFSET('Maximum minutes'!$C$1,T5176-1,0,1,50),0)),0)</f>
        <v>0</v>
      </c>
      <c r="W5176" s="38">
        <f t="shared" ca="1" si="160"/>
        <v>0</v>
      </c>
    </row>
    <row r="5177" spans="1:23" s="36" customFormat="1" ht="18.75">
      <c r="A5177" s="34"/>
      <c r="B5177" s="39"/>
      <c r="C5177" s="39"/>
      <c r="D5177" s="35"/>
      <c r="E5177" s="40"/>
      <c r="F5177" s="39"/>
      <c r="G5177" s="39"/>
      <c r="H5177" s="39"/>
      <c r="I5177" s="34"/>
      <c r="J5177" s="34"/>
      <c r="K5177" s="34"/>
      <c r="L5177" s="34"/>
      <c r="M5177" s="43" t="str">
        <f ca="1">IFERROR(OFFSET('Maximum minutes'!$C$1,T5177,MATCH(IF(G5177&lt;&gt;"",G5177,F5177),OFFSET('Maximum minutes'!$C$1,T5177-1,0,1,U5177+1),0)-1)*IF(OR(ISNUMBER(J5177),J5177="sans examen"),1,0)*IF(W5177&lt;MinDate,1,0),"")</f>
        <v/>
      </c>
      <c r="N5177" s="36">
        <f t="shared" ca="1" si="161"/>
        <v>0</v>
      </c>
      <c r="O5177" s="36" t="e">
        <f ca="1">LEFT(OFFSET(Lists!$Q$2,MATCH(E5177,Lists!$R$3:$R$19,0),0),4)</f>
        <v>#N/A</v>
      </c>
      <c r="P5177" s="36" t="e">
        <f ca="1">MATCH(O5177,Lists!$S$2:$S$640,1)</f>
        <v>#N/A</v>
      </c>
      <c r="Q5177" s="36" t="e">
        <f ca="1">MATCH(LEFT(OFFSET(Lists!$Q$2,MATCH(E5177,Lists!$R$3:$R$19,0)+1,0),4),Lists!$S$3:$S$640,1)</f>
        <v>#N/A</v>
      </c>
      <c r="R5177" s="36" t="e">
        <f ca="1">LEFT(OFFSET(Lists!$S$2,P5177-1+MATCH(F5177,OFFSET(Lists!$T$3,P5177-1,0,Q5177-P5177+1),0),0),6)</f>
        <v>#N/A</v>
      </c>
      <c r="S5177" s="36" t="e">
        <f ca="1">VLOOKUP(R5177,Lists!B:D,3,FALSE)</f>
        <v>#N/A</v>
      </c>
      <c r="T5177" s="36" t="str">
        <f>IF(F5177&lt;&gt;"",MATCH(R5177,'Maximum minutes'!B:B,0),"")</f>
        <v/>
      </c>
      <c r="U5177" s="36">
        <f ca="1">IF(F5177&lt;&gt;"",COUNTA(OFFSET('Maximum minutes'!$C$1,'Annexe A1 Cours'!T5177,0,1,50)),0)</f>
        <v>0</v>
      </c>
      <c r="V5177" s="37">
        <f ca="1">IFERROR(OFFSET('Maximum minutes'!$C$1,T5177+1,-1+MATCH(G5177,OFFSET('Maximum minutes'!$C$1,T5177-1,0,1,50),0)),0)</f>
        <v>0</v>
      </c>
      <c r="W5177" s="38">
        <f t="shared" ca="1" si="160"/>
        <v>0</v>
      </c>
    </row>
    <row r="5178" spans="1:23" s="36" customFormat="1" ht="18.75">
      <c r="A5178" s="34"/>
      <c r="B5178" s="39"/>
      <c r="C5178" s="39"/>
      <c r="D5178" s="35"/>
      <c r="E5178" s="40"/>
      <c r="F5178" s="39"/>
      <c r="G5178" s="39"/>
      <c r="H5178" s="39"/>
      <c r="I5178" s="34"/>
      <c r="J5178" s="34"/>
      <c r="K5178" s="34"/>
      <c r="L5178" s="34"/>
      <c r="M5178" s="43" t="str">
        <f ca="1">IFERROR(OFFSET('Maximum minutes'!$C$1,T5178,MATCH(IF(G5178&lt;&gt;"",G5178,F5178),OFFSET('Maximum minutes'!$C$1,T5178-1,0,1,U5178+1),0)-1)*IF(OR(ISNUMBER(J5178),J5178="sans examen"),1,0)*IF(W5178&lt;MinDate,1,0),"")</f>
        <v/>
      </c>
      <c r="N5178" s="36">
        <f t="shared" ca="1" si="161"/>
        <v>0</v>
      </c>
      <c r="O5178" s="36" t="e">
        <f ca="1">LEFT(OFFSET(Lists!$Q$2,MATCH(E5178,Lists!$R$3:$R$19,0),0),4)</f>
        <v>#N/A</v>
      </c>
      <c r="P5178" s="36" t="e">
        <f ca="1">MATCH(O5178,Lists!$S$2:$S$640,1)</f>
        <v>#N/A</v>
      </c>
      <c r="Q5178" s="36" t="e">
        <f ca="1">MATCH(LEFT(OFFSET(Lists!$Q$2,MATCH(E5178,Lists!$R$3:$R$19,0)+1,0),4),Lists!$S$3:$S$640,1)</f>
        <v>#N/A</v>
      </c>
      <c r="R5178" s="36" t="e">
        <f ca="1">LEFT(OFFSET(Lists!$S$2,P5178-1+MATCH(F5178,OFFSET(Lists!$T$3,P5178-1,0,Q5178-P5178+1),0),0),6)</f>
        <v>#N/A</v>
      </c>
      <c r="S5178" s="36" t="e">
        <f ca="1">VLOOKUP(R5178,Lists!B:D,3,FALSE)</f>
        <v>#N/A</v>
      </c>
      <c r="T5178" s="36" t="str">
        <f>IF(F5178&lt;&gt;"",MATCH(R5178,'Maximum minutes'!B:B,0),"")</f>
        <v/>
      </c>
      <c r="U5178" s="36">
        <f ca="1">IF(F5178&lt;&gt;"",COUNTA(OFFSET('Maximum minutes'!$C$1,'Annexe A1 Cours'!T5178,0,1,50)),0)</f>
        <v>0</v>
      </c>
      <c r="V5178" s="37">
        <f ca="1">IFERROR(OFFSET('Maximum minutes'!$C$1,T5178+1,-1+MATCH(G5178,OFFSET('Maximum minutes'!$C$1,T5178-1,0,1,50),0)),0)</f>
        <v>0</v>
      </c>
      <c r="W5178" s="38">
        <f t="shared" ca="1" si="160"/>
        <v>0</v>
      </c>
    </row>
    <row r="5179" spans="1:23" s="36" customFormat="1" ht="18.75">
      <c r="A5179" s="34"/>
      <c r="B5179" s="39"/>
      <c r="C5179" s="39"/>
      <c r="D5179" s="35"/>
      <c r="E5179" s="40"/>
      <c r="F5179" s="39"/>
      <c r="G5179" s="39"/>
      <c r="H5179" s="39"/>
      <c r="I5179" s="34"/>
      <c r="J5179" s="34"/>
      <c r="K5179" s="34"/>
      <c r="L5179" s="34"/>
      <c r="M5179" s="43" t="str">
        <f ca="1">IFERROR(OFFSET('Maximum minutes'!$C$1,T5179,MATCH(IF(G5179&lt;&gt;"",G5179,F5179),OFFSET('Maximum minutes'!$C$1,T5179-1,0,1,U5179+1),0)-1)*IF(OR(ISNUMBER(J5179),J5179="sans examen"),1,0)*IF(W5179&lt;MinDate,1,0),"")</f>
        <v/>
      </c>
      <c r="N5179" s="36">
        <f t="shared" ca="1" si="161"/>
        <v>0</v>
      </c>
      <c r="O5179" s="36" t="e">
        <f ca="1">LEFT(OFFSET(Lists!$Q$2,MATCH(E5179,Lists!$R$3:$R$19,0),0),4)</f>
        <v>#N/A</v>
      </c>
      <c r="P5179" s="36" t="e">
        <f ca="1">MATCH(O5179,Lists!$S$2:$S$640,1)</f>
        <v>#N/A</v>
      </c>
      <c r="Q5179" s="36" t="e">
        <f ca="1">MATCH(LEFT(OFFSET(Lists!$Q$2,MATCH(E5179,Lists!$R$3:$R$19,0)+1,0),4),Lists!$S$3:$S$640,1)</f>
        <v>#N/A</v>
      </c>
      <c r="R5179" s="36" t="e">
        <f ca="1">LEFT(OFFSET(Lists!$S$2,P5179-1+MATCH(F5179,OFFSET(Lists!$T$3,P5179-1,0,Q5179-P5179+1),0),0),6)</f>
        <v>#N/A</v>
      </c>
      <c r="S5179" s="36" t="e">
        <f ca="1">VLOOKUP(R5179,Lists!B:D,3,FALSE)</f>
        <v>#N/A</v>
      </c>
      <c r="T5179" s="36" t="str">
        <f>IF(F5179&lt;&gt;"",MATCH(R5179,'Maximum minutes'!B:B,0),"")</f>
        <v/>
      </c>
      <c r="U5179" s="36">
        <f ca="1">IF(F5179&lt;&gt;"",COUNTA(OFFSET('Maximum minutes'!$C$1,'Annexe A1 Cours'!T5179,0,1,50)),0)</f>
        <v>0</v>
      </c>
      <c r="V5179" s="37">
        <f ca="1">IFERROR(OFFSET('Maximum minutes'!$C$1,T5179+1,-1+MATCH(G5179,OFFSET('Maximum minutes'!$C$1,T5179-1,0,1,50),0)),0)</f>
        <v>0</v>
      </c>
      <c r="W5179" s="38">
        <f t="shared" ca="1" si="160"/>
        <v>0</v>
      </c>
    </row>
    <row r="5180" spans="1:23" s="36" customFormat="1" ht="18.75">
      <c r="A5180" s="34"/>
      <c r="B5180" s="39"/>
      <c r="C5180" s="39"/>
      <c r="D5180" s="35"/>
      <c r="E5180" s="40"/>
      <c r="F5180" s="39"/>
      <c r="G5180" s="39"/>
      <c r="H5180" s="39"/>
      <c r="I5180" s="34"/>
      <c r="J5180" s="34"/>
      <c r="K5180" s="34"/>
      <c r="L5180" s="34"/>
      <c r="M5180" s="43" t="str">
        <f ca="1">IFERROR(OFFSET('Maximum minutes'!$C$1,T5180,MATCH(IF(G5180&lt;&gt;"",G5180,F5180),OFFSET('Maximum minutes'!$C$1,T5180-1,0,1,U5180+1),0)-1)*IF(OR(ISNUMBER(J5180),J5180="sans examen"),1,0)*IF(W5180&lt;MinDate,1,0),"")</f>
        <v/>
      </c>
      <c r="N5180" s="36">
        <f t="shared" ca="1" si="161"/>
        <v>0</v>
      </c>
      <c r="O5180" s="36" t="e">
        <f ca="1">LEFT(OFFSET(Lists!$Q$2,MATCH(E5180,Lists!$R$3:$R$19,0),0),4)</f>
        <v>#N/A</v>
      </c>
      <c r="P5180" s="36" t="e">
        <f ca="1">MATCH(O5180,Lists!$S$2:$S$640,1)</f>
        <v>#N/A</v>
      </c>
      <c r="Q5180" s="36" t="e">
        <f ca="1">MATCH(LEFT(OFFSET(Lists!$Q$2,MATCH(E5180,Lists!$R$3:$R$19,0)+1,0),4),Lists!$S$3:$S$640,1)</f>
        <v>#N/A</v>
      </c>
      <c r="R5180" s="36" t="e">
        <f ca="1">LEFT(OFFSET(Lists!$S$2,P5180-1+MATCH(F5180,OFFSET(Lists!$T$3,P5180-1,0,Q5180-P5180+1),0),0),6)</f>
        <v>#N/A</v>
      </c>
      <c r="S5180" s="36" t="e">
        <f ca="1">VLOOKUP(R5180,Lists!B:D,3,FALSE)</f>
        <v>#N/A</v>
      </c>
      <c r="T5180" s="36" t="str">
        <f>IF(F5180&lt;&gt;"",MATCH(R5180,'Maximum minutes'!B:B,0),"")</f>
        <v/>
      </c>
      <c r="U5180" s="36">
        <f ca="1">IF(F5180&lt;&gt;"",COUNTA(OFFSET('Maximum minutes'!$C$1,'Annexe A1 Cours'!T5180,0,1,50)),0)</f>
        <v>0</v>
      </c>
      <c r="V5180" s="37">
        <f ca="1">IFERROR(OFFSET('Maximum minutes'!$C$1,T5180+1,-1+MATCH(G5180,OFFSET('Maximum minutes'!$C$1,T5180-1,0,1,50),0)),0)</f>
        <v>0</v>
      </c>
      <c r="W5180" s="38">
        <f t="shared" ca="1" si="160"/>
        <v>0</v>
      </c>
    </row>
    <row r="5181" spans="1:23" s="36" customFormat="1" ht="18.75">
      <c r="A5181" s="34"/>
      <c r="B5181" s="39"/>
      <c r="C5181" s="39"/>
      <c r="D5181" s="35"/>
      <c r="E5181" s="40"/>
      <c r="F5181" s="39"/>
      <c r="G5181" s="39"/>
      <c r="H5181" s="39"/>
      <c r="I5181" s="34"/>
      <c r="J5181" s="34"/>
      <c r="K5181" s="34"/>
      <c r="L5181" s="34"/>
      <c r="M5181" s="43" t="str">
        <f ca="1">IFERROR(OFFSET('Maximum minutes'!$C$1,T5181,MATCH(IF(G5181&lt;&gt;"",G5181,F5181),OFFSET('Maximum minutes'!$C$1,T5181-1,0,1,U5181+1),0)-1)*IF(OR(ISNUMBER(J5181),J5181="sans examen"),1,0)*IF(W5181&lt;MinDate,1,0),"")</f>
        <v/>
      </c>
      <c r="N5181" s="36">
        <f t="shared" ca="1" si="161"/>
        <v>0</v>
      </c>
      <c r="O5181" s="36" t="e">
        <f ca="1">LEFT(OFFSET(Lists!$Q$2,MATCH(E5181,Lists!$R$3:$R$19,0),0),4)</f>
        <v>#N/A</v>
      </c>
      <c r="P5181" s="36" t="e">
        <f ca="1">MATCH(O5181,Lists!$S$2:$S$640,1)</f>
        <v>#N/A</v>
      </c>
      <c r="Q5181" s="36" t="e">
        <f ca="1">MATCH(LEFT(OFFSET(Lists!$Q$2,MATCH(E5181,Lists!$R$3:$R$19,0)+1,0),4),Lists!$S$3:$S$640,1)</f>
        <v>#N/A</v>
      </c>
      <c r="R5181" s="36" t="e">
        <f ca="1">LEFT(OFFSET(Lists!$S$2,P5181-1+MATCH(F5181,OFFSET(Lists!$T$3,P5181-1,0,Q5181-P5181+1),0),0),6)</f>
        <v>#N/A</v>
      </c>
      <c r="S5181" s="36" t="e">
        <f ca="1">VLOOKUP(R5181,Lists!B:D,3,FALSE)</f>
        <v>#N/A</v>
      </c>
      <c r="T5181" s="36" t="str">
        <f>IF(F5181&lt;&gt;"",MATCH(R5181,'Maximum minutes'!B:B,0),"")</f>
        <v/>
      </c>
      <c r="U5181" s="36">
        <f ca="1">IF(F5181&lt;&gt;"",COUNTA(OFFSET('Maximum minutes'!$C$1,'Annexe A1 Cours'!T5181,0,1,50)),0)</f>
        <v>0</v>
      </c>
      <c r="V5181" s="37">
        <f ca="1">IFERROR(OFFSET('Maximum minutes'!$C$1,T5181+1,-1+MATCH(G5181,OFFSET('Maximum minutes'!$C$1,T5181-1,0,1,50),0)),0)</f>
        <v>0</v>
      </c>
      <c r="W5181" s="38">
        <f t="shared" ca="1" si="160"/>
        <v>0</v>
      </c>
    </row>
    <row r="5182" spans="1:23" s="36" customFormat="1" ht="18.75">
      <c r="A5182" s="34"/>
      <c r="B5182" s="39"/>
      <c r="C5182" s="39"/>
      <c r="D5182" s="35"/>
      <c r="E5182" s="40"/>
      <c r="F5182" s="39"/>
      <c r="G5182" s="39"/>
      <c r="H5182" s="39"/>
      <c r="I5182" s="34"/>
      <c r="J5182" s="34"/>
      <c r="K5182" s="34"/>
      <c r="L5182" s="34"/>
      <c r="M5182" s="43" t="str">
        <f ca="1">IFERROR(OFFSET('Maximum minutes'!$C$1,T5182,MATCH(IF(G5182&lt;&gt;"",G5182,F5182),OFFSET('Maximum minutes'!$C$1,T5182-1,0,1,U5182+1),0)-1)*IF(OR(ISNUMBER(J5182),J5182="sans examen"),1,0)*IF(W5182&lt;MinDate,1,0),"")</f>
        <v/>
      </c>
      <c r="N5182" s="36">
        <f t="shared" ca="1" si="161"/>
        <v>0</v>
      </c>
      <c r="O5182" s="36" t="e">
        <f ca="1">LEFT(OFFSET(Lists!$Q$2,MATCH(E5182,Lists!$R$3:$R$19,0),0),4)</f>
        <v>#N/A</v>
      </c>
      <c r="P5182" s="36" t="e">
        <f ca="1">MATCH(O5182,Lists!$S$2:$S$640,1)</f>
        <v>#N/A</v>
      </c>
      <c r="Q5182" s="36" t="e">
        <f ca="1">MATCH(LEFT(OFFSET(Lists!$Q$2,MATCH(E5182,Lists!$R$3:$R$19,0)+1,0),4),Lists!$S$3:$S$640,1)</f>
        <v>#N/A</v>
      </c>
      <c r="R5182" s="36" t="e">
        <f ca="1">LEFT(OFFSET(Lists!$S$2,P5182-1+MATCH(F5182,OFFSET(Lists!$T$3,P5182-1,0,Q5182-P5182+1),0),0),6)</f>
        <v>#N/A</v>
      </c>
      <c r="S5182" s="36" t="e">
        <f ca="1">VLOOKUP(R5182,Lists!B:D,3,FALSE)</f>
        <v>#N/A</v>
      </c>
      <c r="T5182" s="36" t="str">
        <f>IF(F5182&lt;&gt;"",MATCH(R5182,'Maximum minutes'!B:B,0),"")</f>
        <v/>
      </c>
      <c r="U5182" s="36">
        <f ca="1">IF(F5182&lt;&gt;"",COUNTA(OFFSET('Maximum minutes'!$C$1,'Annexe A1 Cours'!T5182,0,1,50)),0)</f>
        <v>0</v>
      </c>
      <c r="V5182" s="37">
        <f ca="1">IFERROR(OFFSET('Maximum minutes'!$C$1,T5182+1,-1+MATCH(G5182,OFFSET('Maximum minutes'!$C$1,T5182-1,0,1,50),0)),0)</f>
        <v>0</v>
      </c>
      <c r="W5182" s="38">
        <f t="shared" ca="1" si="160"/>
        <v>0</v>
      </c>
    </row>
    <row r="5183" spans="1:23" s="36" customFormat="1" ht="18.75">
      <c r="A5183" s="34"/>
      <c r="B5183" s="39"/>
      <c r="C5183" s="39"/>
      <c r="D5183" s="35"/>
      <c r="E5183" s="40"/>
      <c r="F5183" s="39"/>
      <c r="G5183" s="39"/>
      <c r="H5183" s="39"/>
      <c r="I5183" s="34"/>
      <c r="J5183" s="34"/>
      <c r="K5183" s="34"/>
      <c r="L5183" s="34"/>
      <c r="M5183" s="43" t="str">
        <f ca="1">IFERROR(OFFSET('Maximum minutes'!$C$1,T5183,MATCH(IF(G5183&lt;&gt;"",G5183,F5183),OFFSET('Maximum minutes'!$C$1,T5183-1,0,1,U5183+1),0)-1)*IF(OR(ISNUMBER(J5183),J5183="sans examen"),1,0)*IF(W5183&lt;MinDate,1,0),"")</f>
        <v/>
      </c>
      <c r="N5183" s="36">
        <f t="shared" ca="1" si="161"/>
        <v>0</v>
      </c>
      <c r="O5183" s="36" t="e">
        <f ca="1">LEFT(OFFSET(Lists!$Q$2,MATCH(E5183,Lists!$R$3:$R$19,0),0),4)</f>
        <v>#N/A</v>
      </c>
      <c r="P5183" s="36" t="e">
        <f ca="1">MATCH(O5183,Lists!$S$2:$S$640,1)</f>
        <v>#N/A</v>
      </c>
      <c r="Q5183" s="36" t="e">
        <f ca="1">MATCH(LEFT(OFFSET(Lists!$Q$2,MATCH(E5183,Lists!$R$3:$R$19,0)+1,0),4),Lists!$S$3:$S$640,1)</f>
        <v>#N/A</v>
      </c>
      <c r="R5183" s="36" t="e">
        <f ca="1">LEFT(OFFSET(Lists!$S$2,P5183-1+MATCH(F5183,OFFSET(Lists!$T$3,P5183-1,0,Q5183-P5183+1),0),0),6)</f>
        <v>#N/A</v>
      </c>
      <c r="S5183" s="36" t="e">
        <f ca="1">VLOOKUP(R5183,Lists!B:D,3,FALSE)</f>
        <v>#N/A</v>
      </c>
      <c r="T5183" s="36" t="str">
        <f>IF(F5183&lt;&gt;"",MATCH(R5183,'Maximum minutes'!B:B,0),"")</f>
        <v/>
      </c>
      <c r="U5183" s="36">
        <f ca="1">IF(F5183&lt;&gt;"",COUNTA(OFFSET('Maximum minutes'!$C$1,'Annexe A1 Cours'!T5183,0,1,50)),0)</f>
        <v>0</v>
      </c>
      <c r="V5183" s="37">
        <f ca="1">IFERROR(OFFSET('Maximum minutes'!$C$1,T5183+1,-1+MATCH(G5183,OFFSET('Maximum minutes'!$C$1,T5183-1,0,1,50),0)),0)</f>
        <v>0</v>
      </c>
      <c r="W5183" s="38">
        <f t="shared" ca="1" si="160"/>
        <v>0</v>
      </c>
    </row>
    <row r="5184" spans="1:23" s="36" customFormat="1" ht="18.75">
      <c r="A5184" s="34"/>
      <c r="B5184" s="39"/>
      <c r="C5184" s="39"/>
      <c r="D5184" s="35"/>
      <c r="E5184" s="40"/>
      <c r="F5184" s="39"/>
      <c r="G5184" s="39"/>
      <c r="H5184" s="39"/>
      <c r="I5184" s="34"/>
      <c r="J5184" s="34"/>
      <c r="K5184" s="34"/>
      <c r="L5184" s="34"/>
      <c r="M5184" s="43" t="str">
        <f ca="1">IFERROR(OFFSET('Maximum minutes'!$C$1,T5184,MATCH(IF(G5184&lt;&gt;"",G5184,F5184),OFFSET('Maximum minutes'!$C$1,T5184-1,0,1,U5184+1),0)-1)*IF(OR(ISNUMBER(J5184),J5184="sans examen"),1,0)*IF(W5184&lt;MinDate,1,0),"")</f>
        <v/>
      </c>
      <c r="N5184" s="36">
        <f t="shared" ca="1" si="161"/>
        <v>0</v>
      </c>
      <c r="O5184" s="36" t="e">
        <f ca="1">LEFT(OFFSET(Lists!$Q$2,MATCH(E5184,Lists!$R$3:$R$19,0),0),4)</f>
        <v>#N/A</v>
      </c>
      <c r="P5184" s="36" t="e">
        <f ca="1">MATCH(O5184,Lists!$S$2:$S$640,1)</f>
        <v>#N/A</v>
      </c>
      <c r="Q5184" s="36" t="e">
        <f ca="1">MATCH(LEFT(OFFSET(Lists!$Q$2,MATCH(E5184,Lists!$R$3:$R$19,0)+1,0),4),Lists!$S$3:$S$640,1)</f>
        <v>#N/A</v>
      </c>
      <c r="R5184" s="36" t="e">
        <f ca="1">LEFT(OFFSET(Lists!$S$2,P5184-1+MATCH(F5184,OFFSET(Lists!$T$3,P5184-1,0,Q5184-P5184+1),0),0),6)</f>
        <v>#N/A</v>
      </c>
      <c r="S5184" s="36" t="e">
        <f ca="1">VLOOKUP(R5184,Lists!B:D,3,FALSE)</f>
        <v>#N/A</v>
      </c>
      <c r="T5184" s="36" t="str">
        <f>IF(F5184&lt;&gt;"",MATCH(R5184,'Maximum minutes'!B:B,0),"")</f>
        <v/>
      </c>
      <c r="U5184" s="36">
        <f ca="1">IF(F5184&lt;&gt;"",COUNTA(OFFSET('Maximum minutes'!$C$1,'Annexe A1 Cours'!T5184,0,1,50)),0)</f>
        <v>0</v>
      </c>
      <c r="V5184" s="37">
        <f ca="1">IFERROR(OFFSET('Maximum minutes'!$C$1,T5184+1,-1+MATCH(G5184,OFFSET('Maximum minutes'!$C$1,T5184-1,0,1,50),0)),0)</f>
        <v>0</v>
      </c>
      <c r="W5184" s="38">
        <f t="shared" ca="1" si="160"/>
        <v>0</v>
      </c>
    </row>
    <row r="5185" spans="1:23" s="36" customFormat="1" ht="18.75">
      <c r="A5185" s="34"/>
      <c r="B5185" s="39"/>
      <c r="C5185" s="39"/>
      <c r="D5185" s="35"/>
      <c r="E5185" s="40"/>
      <c r="F5185" s="39"/>
      <c r="G5185" s="39"/>
      <c r="H5185" s="39"/>
      <c r="I5185" s="34"/>
      <c r="J5185" s="34"/>
      <c r="K5185" s="34"/>
      <c r="L5185" s="34"/>
      <c r="M5185" s="43" t="str">
        <f ca="1">IFERROR(OFFSET('Maximum minutes'!$C$1,T5185,MATCH(IF(G5185&lt;&gt;"",G5185,F5185),OFFSET('Maximum minutes'!$C$1,T5185-1,0,1,U5185+1),0)-1)*IF(OR(ISNUMBER(J5185),J5185="sans examen"),1,0)*IF(W5185&lt;MinDate,1,0),"")</f>
        <v/>
      </c>
      <c r="N5185" s="36">
        <f t="shared" ca="1" si="161"/>
        <v>0</v>
      </c>
      <c r="O5185" s="36" t="e">
        <f ca="1">LEFT(OFFSET(Lists!$Q$2,MATCH(E5185,Lists!$R$3:$R$19,0),0),4)</f>
        <v>#N/A</v>
      </c>
      <c r="P5185" s="36" t="e">
        <f ca="1">MATCH(O5185,Lists!$S$2:$S$640,1)</f>
        <v>#N/A</v>
      </c>
      <c r="Q5185" s="36" t="e">
        <f ca="1">MATCH(LEFT(OFFSET(Lists!$Q$2,MATCH(E5185,Lists!$R$3:$R$19,0)+1,0),4),Lists!$S$3:$S$640,1)</f>
        <v>#N/A</v>
      </c>
      <c r="R5185" s="36" t="e">
        <f ca="1">LEFT(OFFSET(Lists!$S$2,P5185-1+MATCH(F5185,OFFSET(Lists!$T$3,P5185-1,0,Q5185-P5185+1),0),0),6)</f>
        <v>#N/A</v>
      </c>
      <c r="S5185" s="36" t="e">
        <f ca="1">VLOOKUP(R5185,Lists!B:D,3,FALSE)</f>
        <v>#N/A</v>
      </c>
      <c r="T5185" s="36" t="str">
        <f>IF(F5185&lt;&gt;"",MATCH(R5185,'Maximum minutes'!B:B,0),"")</f>
        <v/>
      </c>
      <c r="U5185" s="36">
        <f ca="1">IF(F5185&lt;&gt;"",COUNTA(OFFSET('Maximum minutes'!$C$1,'Annexe A1 Cours'!T5185,0,1,50)),0)</f>
        <v>0</v>
      </c>
      <c r="V5185" s="37">
        <f ca="1">IFERROR(OFFSET('Maximum minutes'!$C$1,T5185+1,-1+MATCH(G5185,OFFSET('Maximum minutes'!$C$1,T5185-1,0,1,50),0)),0)</f>
        <v>0</v>
      </c>
      <c r="W5185" s="38">
        <f t="shared" ca="1" si="160"/>
        <v>0</v>
      </c>
    </row>
    <row r="5186" spans="1:23" s="36" customFormat="1" ht="18.75">
      <c r="A5186" s="34"/>
      <c r="B5186" s="39"/>
      <c r="C5186" s="39"/>
      <c r="D5186" s="35"/>
      <c r="E5186" s="40"/>
      <c r="F5186" s="39"/>
      <c r="G5186" s="39"/>
      <c r="H5186" s="39"/>
      <c r="I5186" s="34"/>
      <c r="J5186" s="34"/>
      <c r="K5186" s="34"/>
      <c r="L5186" s="34"/>
      <c r="M5186" s="43" t="str">
        <f ca="1">IFERROR(OFFSET('Maximum minutes'!$C$1,T5186,MATCH(IF(G5186&lt;&gt;"",G5186,F5186),OFFSET('Maximum minutes'!$C$1,T5186-1,0,1,U5186+1),0)-1)*IF(OR(ISNUMBER(J5186),J5186="sans examen"),1,0)*IF(W5186&lt;MinDate,1,0),"")</f>
        <v/>
      </c>
      <c r="N5186" s="36">
        <f t="shared" ca="1" si="161"/>
        <v>0</v>
      </c>
      <c r="O5186" s="36" t="e">
        <f ca="1">LEFT(OFFSET(Lists!$Q$2,MATCH(E5186,Lists!$R$3:$R$19,0),0),4)</f>
        <v>#N/A</v>
      </c>
      <c r="P5186" s="36" t="e">
        <f ca="1">MATCH(O5186,Lists!$S$2:$S$640,1)</f>
        <v>#N/A</v>
      </c>
      <c r="Q5186" s="36" t="e">
        <f ca="1">MATCH(LEFT(OFFSET(Lists!$Q$2,MATCH(E5186,Lists!$R$3:$R$19,0)+1,0),4),Lists!$S$3:$S$640,1)</f>
        <v>#N/A</v>
      </c>
      <c r="R5186" s="36" t="e">
        <f ca="1">LEFT(OFFSET(Lists!$S$2,P5186-1+MATCH(F5186,OFFSET(Lists!$T$3,P5186-1,0,Q5186-P5186+1),0),0),6)</f>
        <v>#N/A</v>
      </c>
      <c r="S5186" s="36" t="e">
        <f ca="1">VLOOKUP(R5186,Lists!B:D,3,FALSE)</f>
        <v>#N/A</v>
      </c>
      <c r="T5186" s="36" t="str">
        <f>IF(F5186&lt;&gt;"",MATCH(R5186,'Maximum minutes'!B:B,0),"")</f>
        <v/>
      </c>
      <c r="U5186" s="36">
        <f ca="1">IF(F5186&lt;&gt;"",COUNTA(OFFSET('Maximum minutes'!$C$1,'Annexe A1 Cours'!T5186,0,1,50)),0)</f>
        <v>0</v>
      </c>
      <c r="V5186" s="37">
        <f ca="1">IFERROR(OFFSET('Maximum minutes'!$C$1,T5186+1,-1+MATCH(G5186,OFFSET('Maximum minutes'!$C$1,T5186-1,0,1,50),0)),0)</f>
        <v>0</v>
      </c>
      <c r="W5186" s="38">
        <f t="shared" ca="1" si="160"/>
        <v>0</v>
      </c>
    </row>
    <row r="5187" spans="1:23" s="36" customFormat="1" ht="18.75">
      <c r="A5187" s="34"/>
      <c r="B5187" s="39"/>
      <c r="C5187" s="39"/>
      <c r="D5187" s="35"/>
      <c r="E5187" s="40"/>
      <c r="F5187" s="39"/>
      <c r="G5187" s="39"/>
      <c r="H5187" s="39"/>
      <c r="I5187" s="34"/>
      <c r="J5187" s="34"/>
      <c r="K5187" s="34"/>
      <c r="L5187" s="34"/>
      <c r="M5187" s="43" t="str">
        <f ca="1">IFERROR(OFFSET('Maximum minutes'!$C$1,T5187,MATCH(IF(G5187&lt;&gt;"",G5187,F5187),OFFSET('Maximum minutes'!$C$1,T5187-1,0,1,U5187+1),0)-1)*IF(OR(ISNUMBER(J5187),J5187="sans examen"),1,0)*IF(W5187&lt;MinDate,1,0),"")</f>
        <v/>
      </c>
      <c r="N5187" s="36">
        <f t="shared" ca="1" si="161"/>
        <v>0</v>
      </c>
      <c r="O5187" s="36" t="e">
        <f ca="1">LEFT(OFFSET(Lists!$Q$2,MATCH(E5187,Lists!$R$3:$R$19,0),0),4)</f>
        <v>#N/A</v>
      </c>
      <c r="P5187" s="36" t="e">
        <f ca="1">MATCH(O5187,Lists!$S$2:$S$640,1)</f>
        <v>#N/A</v>
      </c>
      <c r="Q5187" s="36" t="e">
        <f ca="1">MATCH(LEFT(OFFSET(Lists!$Q$2,MATCH(E5187,Lists!$R$3:$R$19,0)+1,0),4),Lists!$S$3:$S$640,1)</f>
        <v>#N/A</v>
      </c>
      <c r="R5187" s="36" t="e">
        <f ca="1">LEFT(OFFSET(Lists!$S$2,P5187-1+MATCH(F5187,OFFSET(Lists!$T$3,P5187-1,0,Q5187-P5187+1),0),0),6)</f>
        <v>#N/A</v>
      </c>
      <c r="S5187" s="36" t="e">
        <f ca="1">VLOOKUP(R5187,Lists!B:D,3,FALSE)</f>
        <v>#N/A</v>
      </c>
      <c r="T5187" s="36" t="str">
        <f>IF(F5187&lt;&gt;"",MATCH(R5187,'Maximum minutes'!B:B,0),"")</f>
        <v/>
      </c>
      <c r="U5187" s="36">
        <f ca="1">IF(F5187&lt;&gt;"",COUNTA(OFFSET('Maximum minutes'!$C$1,'Annexe A1 Cours'!T5187,0,1,50)),0)</f>
        <v>0</v>
      </c>
      <c r="V5187" s="37">
        <f ca="1">IFERROR(OFFSET('Maximum minutes'!$C$1,T5187+1,-1+MATCH(G5187,OFFSET('Maximum minutes'!$C$1,T5187-1,0,1,50),0)),0)</f>
        <v>0</v>
      </c>
      <c r="W5187" s="38">
        <f t="shared" ca="1" si="160"/>
        <v>0</v>
      </c>
    </row>
    <row r="5188" spans="1:23" s="36" customFormat="1" ht="18.75">
      <c r="A5188" s="34"/>
      <c r="B5188" s="39"/>
      <c r="C5188" s="39"/>
      <c r="D5188" s="35"/>
      <c r="E5188" s="40"/>
      <c r="F5188" s="39"/>
      <c r="G5188" s="39"/>
      <c r="H5188" s="39"/>
      <c r="I5188" s="34"/>
      <c r="J5188" s="34"/>
      <c r="K5188" s="34"/>
      <c r="L5188" s="34"/>
      <c r="M5188" s="43" t="str">
        <f ca="1">IFERROR(OFFSET('Maximum minutes'!$C$1,T5188,MATCH(IF(G5188&lt;&gt;"",G5188,F5188),OFFSET('Maximum minutes'!$C$1,T5188-1,0,1,U5188+1),0)-1)*IF(OR(ISNUMBER(J5188),J5188="sans examen"),1,0)*IF(W5188&lt;MinDate,1,0),"")</f>
        <v/>
      </c>
      <c r="N5188" s="36">
        <f t="shared" ca="1" si="161"/>
        <v>0</v>
      </c>
      <c r="O5188" s="36" t="e">
        <f ca="1">LEFT(OFFSET(Lists!$Q$2,MATCH(E5188,Lists!$R$3:$R$19,0),0),4)</f>
        <v>#N/A</v>
      </c>
      <c r="P5188" s="36" t="e">
        <f ca="1">MATCH(O5188,Lists!$S$2:$S$640,1)</f>
        <v>#N/A</v>
      </c>
      <c r="Q5188" s="36" t="e">
        <f ca="1">MATCH(LEFT(OFFSET(Lists!$Q$2,MATCH(E5188,Lists!$R$3:$R$19,0)+1,0),4),Lists!$S$3:$S$640,1)</f>
        <v>#N/A</v>
      </c>
      <c r="R5188" s="36" t="e">
        <f ca="1">LEFT(OFFSET(Lists!$S$2,P5188-1+MATCH(F5188,OFFSET(Lists!$T$3,P5188-1,0,Q5188-P5188+1),0),0),6)</f>
        <v>#N/A</v>
      </c>
      <c r="S5188" s="36" t="e">
        <f ca="1">VLOOKUP(R5188,Lists!B:D,3,FALSE)</f>
        <v>#N/A</v>
      </c>
      <c r="T5188" s="36" t="str">
        <f>IF(F5188&lt;&gt;"",MATCH(R5188,'Maximum minutes'!B:B,0),"")</f>
        <v/>
      </c>
      <c r="U5188" s="36">
        <f ca="1">IF(F5188&lt;&gt;"",COUNTA(OFFSET('Maximum minutes'!$C$1,'Annexe A1 Cours'!T5188,0,1,50)),0)</f>
        <v>0</v>
      </c>
      <c r="V5188" s="37">
        <f ca="1">IFERROR(OFFSET('Maximum minutes'!$C$1,T5188+1,-1+MATCH(G5188,OFFSET('Maximum minutes'!$C$1,T5188-1,0,1,50),0)),0)</f>
        <v>0</v>
      </c>
      <c r="W5188" s="38">
        <f t="shared" ca="1" si="160"/>
        <v>0</v>
      </c>
    </row>
    <row r="5189" spans="1:23" s="36" customFormat="1" ht="18.75">
      <c r="A5189" s="34"/>
      <c r="B5189" s="39"/>
      <c r="C5189" s="39"/>
      <c r="D5189" s="35"/>
      <c r="E5189" s="40"/>
      <c r="F5189" s="39"/>
      <c r="G5189" s="39"/>
      <c r="H5189" s="39"/>
      <c r="I5189" s="34"/>
      <c r="J5189" s="34"/>
      <c r="K5189" s="34"/>
      <c r="L5189" s="34"/>
      <c r="M5189" s="43" t="str">
        <f ca="1">IFERROR(OFFSET('Maximum minutes'!$C$1,T5189,MATCH(IF(G5189&lt;&gt;"",G5189,F5189),OFFSET('Maximum minutes'!$C$1,T5189-1,0,1,U5189+1),0)-1)*IF(OR(ISNUMBER(J5189),J5189="sans examen"),1,0)*IF(W5189&lt;MinDate,1,0),"")</f>
        <v/>
      </c>
      <c r="N5189" s="36">
        <f t="shared" ca="1" si="161"/>
        <v>0</v>
      </c>
      <c r="O5189" s="36" t="e">
        <f ca="1">LEFT(OFFSET(Lists!$Q$2,MATCH(E5189,Lists!$R$3:$R$19,0),0),4)</f>
        <v>#N/A</v>
      </c>
      <c r="P5189" s="36" t="e">
        <f ca="1">MATCH(O5189,Lists!$S$2:$S$640,1)</f>
        <v>#N/A</v>
      </c>
      <c r="Q5189" s="36" t="e">
        <f ca="1">MATCH(LEFT(OFFSET(Lists!$Q$2,MATCH(E5189,Lists!$R$3:$R$19,0)+1,0),4),Lists!$S$3:$S$640,1)</f>
        <v>#N/A</v>
      </c>
      <c r="R5189" s="36" t="e">
        <f ca="1">LEFT(OFFSET(Lists!$S$2,P5189-1+MATCH(F5189,OFFSET(Lists!$T$3,P5189-1,0,Q5189-P5189+1),0),0),6)</f>
        <v>#N/A</v>
      </c>
      <c r="S5189" s="36" t="e">
        <f ca="1">VLOOKUP(R5189,Lists!B:D,3,FALSE)</f>
        <v>#N/A</v>
      </c>
      <c r="T5189" s="36" t="str">
        <f>IF(F5189&lt;&gt;"",MATCH(R5189,'Maximum minutes'!B:B,0),"")</f>
        <v/>
      </c>
      <c r="U5189" s="36">
        <f ca="1">IF(F5189&lt;&gt;"",COUNTA(OFFSET('Maximum minutes'!$C$1,'Annexe A1 Cours'!T5189,0,1,50)),0)</f>
        <v>0</v>
      </c>
      <c r="V5189" s="37">
        <f ca="1">IFERROR(OFFSET('Maximum minutes'!$C$1,T5189+1,-1+MATCH(G5189,OFFSET('Maximum minutes'!$C$1,T5189-1,0,1,50),0)),0)</f>
        <v>0</v>
      </c>
      <c r="W5189" s="38">
        <f t="shared" ca="1" si="160"/>
        <v>0</v>
      </c>
    </row>
    <row r="5190" spans="1:23" s="36" customFormat="1" ht="18.75">
      <c r="A5190" s="34"/>
      <c r="B5190" s="39"/>
      <c r="C5190" s="39"/>
      <c r="D5190" s="35"/>
      <c r="E5190" s="40"/>
      <c r="F5190" s="39"/>
      <c r="G5190" s="39"/>
      <c r="H5190" s="39"/>
      <c r="I5190" s="34"/>
      <c r="J5190" s="34"/>
      <c r="K5190" s="34"/>
      <c r="L5190" s="34"/>
      <c r="M5190" s="43" t="str">
        <f ca="1">IFERROR(OFFSET('Maximum minutes'!$C$1,T5190,MATCH(IF(G5190&lt;&gt;"",G5190,F5190),OFFSET('Maximum minutes'!$C$1,T5190-1,0,1,U5190+1),0)-1)*IF(OR(ISNUMBER(J5190),J5190="sans examen"),1,0)*IF(W5190&lt;MinDate,1,0),"")</f>
        <v/>
      </c>
      <c r="N5190" s="36">
        <f t="shared" ca="1" si="161"/>
        <v>0</v>
      </c>
      <c r="O5190" s="36" t="e">
        <f ca="1">LEFT(OFFSET(Lists!$Q$2,MATCH(E5190,Lists!$R$3:$R$19,0),0),4)</f>
        <v>#N/A</v>
      </c>
      <c r="P5190" s="36" t="e">
        <f ca="1">MATCH(O5190,Lists!$S$2:$S$640,1)</f>
        <v>#N/A</v>
      </c>
      <c r="Q5190" s="36" t="e">
        <f ca="1">MATCH(LEFT(OFFSET(Lists!$Q$2,MATCH(E5190,Lists!$R$3:$R$19,0)+1,0),4),Lists!$S$3:$S$640,1)</f>
        <v>#N/A</v>
      </c>
      <c r="R5190" s="36" t="e">
        <f ca="1">LEFT(OFFSET(Lists!$S$2,P5190-1+MATCH(F5190,OFFSET(Lists!$T$3,P5190-1,0,Q5190-P5190+1),0),0),6)</f>
        <v>#N/A</v>
      </c>
      <c r="S5190" s="36" t="e">
        <f ca="1">VLOOKUP(R5190,Lists!B:D,3,FALSE)</f>
        <v>#N/A</v>
      </c>
      <c r="T5190" s="36" t="str">
        <f>IF(F5190&lt;&gt;"",MATCH(R5190,'Maximum minutes'!B:B,0),"")</f>
        <v/>
      </c>
      <c r="U5190" s="36">
        <f ca="1">IF(F5190&lt;&gt;"",COUNTA(OFFSET('Maximum minutes'!$C$1,'Annexe A1 Cours'!T5190,0,1,50)),0)</f>
        <v>0</v>
      </c>
      <c r="V5190" s="37">
        <f ca="1">IFERROR(OFFSET('Maximum minutes'!$C$1,T5190+1,-1+MATCH(G5190,OFFSET('Maximum minutes'!$C$1,T5190-1,0,1,50),0)),0)</f>
        <v>0</v>
      </c>
      <c r="W5190" s="38">
        <f t="shared" ca="1" si="160"/>
        <v>0</v>
      </c>
    </row>
    <row r="5191" spans="1:23" s="36" customFormat="1" ht="18.75">
      <c r="A5191" s="34"/>
      <c r="B5191" s="39"/>
      <c r="C5191" s="39"/>
      <c r="D5191" s="35"/>
      <c r="E5191" s="40"/>
      <c r="F5191" s="39"/>
      <c r="G5191" s="39"/>
      <c r="H5191" s="39"/>
      <c r="I5191" s="34"/>
      <c r="J5191" s="34"/>
      <c r="K5191" s="34"/>
      <c r="L5191" s="34"/>
      <c r="M5191" s="43" t="str">
        <f ca="1">IFERROR(OFFSET('Maximum minutes'!$C$1,T5191,MATCH(IF(G5191&lt;&gt;"",G5191,F5191),OFFSET('Maximum minutes'!$C$1,T5191-1,0,1,U5191+1),0)-1)*IF(OR(ISNUMBER(J5191),J5191="sans examen"),1,0)*IF(W5191&lt;MinDate,1,0),"")</f>
        <v/>
      </c>
      <c r="N5191" s="36">
        <f t="shared" ca="1" si="161"/>
        <v>0</v>
      </c>
      <c r="O5191" s="36" t="e">
        <f ca="1">LEFT(OFFSET(Lists!$Q$2,MATCH(E5191,Lists!$R$3:$R$19,0),0),4)</f>
        <v>#N/A</v>
      </c>
      <c r="P5191" s="36" t="e">
        <f ca="1">MATCH(O5191,Lists!$S$2:$S$640,1)</f>
        <v>#N/A</v>
      </c>
      <c r="Q5191" s="36" t="e">
        <f ca="1">MATCH(LEFT(OFFSET(Lists!$Q$2,MATCH(E5191,Lists!$R$3:$R$19,0)+1,0),4),Lists!$S$3:$S$640,1)</f>
        <v>#N/A</v>
      </c>
      <c r="R5191" s="36" t="e">
        <f ca="1">LEFT(OFFSET(Lists!$S$2,P5191-1+MATCH(F5191,OFFSET(Lists!$T$3,P5191-1,0,Q5191-P5191+1),0),0),6)</f>
        <v>#N/A</v>
      </c>
      <c r="S5191" s="36" t="e">
        <f ca="1">VLOOKUP(R5191,Lists!B:D,3,FALSE)</f>
        <v>#N/A</v>
      </c>
      <c r="T5191" s="36" t="str">
        <f>IF(F5191&lt;&gt;"",MATCH(R5191,'Maximum minutes'!B:B,0),"")</f>
        <v/>
      </c>
      <c r="U5191" s="36">
        <f ca="1">IF(F5191&lt;&gt;"",COUNTA(OFFSET('Maximum minutes'!$C$1,'Annexe A1 Cours'!T5191,0,1,50)),0)</f>
        <v>0</v>
      </c>
      <c r="V5191" s="37">
        <f ca="1">IFERROR(OFFSET('Maximum minutes'!$C$1,T5191+1,-1+MATCH(G5191,OFFSET('Maximum minutes'!$C$1,T5191-1,0,1,50),0)),0)</f>
        <v>0</v>
      </c>
      <c r="W5191" s="38">
        <f t="shared" ref="W5191:W5254" ca="1" si="162">IFERROR(DATE(YEAR(D5191)+V5191,MONTH(D5191),DAY(D5191)),"")</f>
        <v>0</v>
      </c>
    </row>
    <row r="5192" spans="1:23" s="36" customFormat="1" ht="18.75">
      <c r="A5192" s="34"/>
      <c r="B5192" s="39"/>
      <c r="C5192" s="39"/>
      <c r="D5192" s="35"/>
      <c r="E5192" s="40"/>
      <c r="F5192" s="39"/>
      <c r="G5192" s="39"/>
      <c r="H5192" s="39"/>
      <c r="I5192" s="34"/>
      <c r="J5192" s="34"/>
      <c r="K5192" s="34"/>
      <c r="L5192" s="34"/>
      <c r="M5192" s="43" t="str">
        <f ca="1">IFERROR(OFFSET('Maximum minutes'!$C$1,T5192,MATCH(IF(G5192&lt;&gt;"",G5192,F5192),OFFSET('Maximum minutes'!$C$1,T5192-1,0,1,U5192+1),0)-1)*IF(OR(ISNUMBER(J5192),J5192="sans examen"),1,0)*IF(W5192&lt;MinDate,1,0),"")</f>
        <v/>
      </c>
      <c r="N5192" s="36">
        <f t="shared" ref="N5192:N5255" ca="1" si="163">IF(K5192&gt;0,MIN(K5192,M5192),0)*IF(M5192="",0,1)</f>
        <v>0</v>
      </c>
      <c r="O5192" s="36" t="e">
        <f ca="1">LEFT(OFFSET(Lists!$Q$2,MATCH(E5192,Lists!$R$3:$R$19,0),0),4)</f>
        <v>#N/A</v>
      </c>
      <c r="P5192" s="36" t="e">
        <f ca="1">MATCH(O5192,Lists!$S$2:$S$640,1)</f>
        <v>#N/A</v>
      </c>
      <c r="Q5192" s="36" t="e">
        <f ca="1">MATCH(LEFT(OFFSET(Lists!$Q$2,MATCH(E5192,Lists!$R$3:$R$19,0)+1,0),4),Lists!$S$3:$S$640,1)</f>
        <v>#N/A</v>
      </c>
      <c r="R5192" s="36" t="e">
        <f ca="1">LEFT(OFFSET(Lists!$S$2,P5192-1+MATCH(F5192,OFFSET(Lists!$T$3,P5192-1,0,Q5192-P5192+1),0),0),6)</f>
        <v>#N/A</v>
      </c>
      <c r="S5192" s="36" t="e">
        <f ca="1">VLOOKUP(R5192,Lists!B:D,3,FALSE)</f>
        <v>#N/A</v>
      </c>
      <c r="T5192" s="36" t="str">
        <f>IF(F5192&lt;&gt;"",MATCH(R5192,'Maximum minutes'!B:B,0),"")</f>
        <v/>
      </c>
      <c r="U5192" s="36">
        <f ca="1">IF(F5192&lt;&gt;"",COUNTA(OFFSET('Maximum minutes'!$C$1,'Annexe A1 Cours'!T5192,0,1,50)),0)</f>
        <v>0</v>
      </c>
      <c r="V5192" s="37">
        <f ca="1">IFERROR(OFFSET('Maximum minutes'!$C$1,T5192+1,-1+MATCH(G5192,OFFSET('Maximum minutes'!$C$1,T5192-1,0,1,50),0)),0)</f>
        <v>0</v>
      </c>
      <c r="W5192" s="38">
        <f t="shared" ca="1" si="162"/>
        <v>0</v>
      </c>
    </row>
    <row r="5193" spans="1:23" s="36" customFormat="1" ht="18.75">
      <c r="A5193" s="34"/>
      <c r="B5193" s="39"/>
      <c r="C5193" s="39"/>
      <c r="D5193" s="35"/>
      <c r="E5193" s="40"/>
      <c r="F5193" s="39"/>
      <c r="G5193" s="39"/>
      <c r="H5193" s="39"/>
      <c r="I5193" s="34"/>
      <c r="J5193" s="34"/>
      <c r="K5193" s="34"/>
      <c r="L5193" s="34"/>
      <c r="M5193" s="43" t="str">
        <f ca="1">IFERROR(OFFSET('Maximum minutes'!$C$1,T5193,MATCH(IF(G5193&lt;&gt;"",G5193,F5193),OFFSET('Maximum minutes'!$C$1,T5193-1,0,1,U5193+1),0)-1)*IF(OR(ISNUMBER(J5193),J5193="sans examen"),1,0)*IF(W5193&lt;MinDate,1,0),"")</f>
        <v/>
      </c>
      <c r="N5193" s="36">
        <f t="shared" ca="1" si="163"/>
        <v>0</v>
      </c>
      <c r="O5193" s="36" t="e">
        <f ca="1">LEFT(OFFSET(Lists!$Q$2,MATCH(E5193,Lists!$R$3:$R$19,0),0),4)</f>
        <v>#N/A</v>
      </c>
      <c r="P5193" s="36" t="e">
        <f ca="1">MATCH(O5193,Lists!$S$2:$S$640,1)</f>
        <v>#N/A</v>
      </c>
      <c r="Q5193" s="36" t="e">
        <f ca="1">MATCH(LEFT(OFFSET(Lists!$Q$2,MATCH(E5193,Lists!$R$3:$R$19,0)+1,0),4),Lists!$S$3:$S$640,1)</f>
        <v>#N/A</v>
      </c>
      <c r="R5193" s="36" t="e">
        <f ca="1">LEFT(OFFSET(Lists!$S$2,P5193-1+MATCH(F5193,OFFSET(Lists!$T$3,P5193-1,0,Q5193-P5193+1),0),0),6)</f>
        <v>#N/A</v>
      </c>
      <c r="S5193" s="36" t="e">
        <f ca="1">VLOOKUP(R5193,Lists!B:D,3,FALSE)</f>
        <v>#N/A</v>
      </c>
      <c r="T5193" s="36" t="str">
        <f>IF(F5193&lt;&gt;"",MATCH(R5193,'Maximum minutes'!B:B,0),"")</f>
        <v/>
      </c>
      <c r="U5193" s="36">
        <f ca="1">IF(F5193&lt;&gt;"",COUNTA(OFFSET('Maximum minutes'!$C$1,'Annexe A1 Cours'!T5193,0,1,50)),0)</f>
        <v>0</v>
      </c>
      <c r="V5193" s="37">
        <f ca="1">IFERROR(OFFSET('Maximum minutes'!$C$1,T5193+1,-1+MATCH(G5193,OFFSET('Maximum minutes'!$C$1,T5193-1,0,1,50),0)),0)</f>
        <v>0</v>
      </c>
      <c r="W5193" s="38">
        <f t="shared" ca="1" si="162"/>
        <v>0</v>
      </c>
    </row>
    <row r="5194" spans="1:23" s="36" customFormat="1" ht="18.75">
      <c r="A5194" s="34"/>
      <c r="B5194" s="39"/>
      <c r="C5194" s="39"/>
      <c r="D5194" s="35"/>
      <c r="E5194" s="40"/>
      <c r="F5194" s="39"/>
      <c r="G5194" s="39"/>
      <c r="H5194" s="39"/>
      <c r="I5194" s="34"/>
      <c r="J5194" s="34"/>
      <c r="K5194" s="34"/>
      <c r="L5194" s="34"/>
      <c r="M5194" s="43" t="str">
        <f ca="1">IFERROR(OFFSET('Maximum minutes'!$C$1,T5194,MATCH(IF(G5194&lt;&gt;"",G5194,F5194),OFFSET('Maximum minutes'!$C$1,T5194-1,0,1,U5194+1),0)-1)*IF(OR(ISNUMBER(J5194),J5194="sans examen"),1,0)*IF(W5194&lt;MinDate,1,0),"")</f>
        <v/>
      </c>
      <c r="N5194" s="36">
        <f t="shared" ca="1" si="163"/>
        <v>0</v>
      </c>
      <c r="O5194" s="36" t="e">
        <f ca="1">LEFT(OFFSET(Lists!$Q$2,MATCH(E5194,Lists!$R$3:$R$19,0),0),4)</f>
        <v>#N/A</v>
      </c>
      <c r="P5194" s="36" t="e">
        <f ca="1">MATCH(O5194,Lists!$S$2:$S$640,1)</f>
        <v>#N/A</v>
      </c>
      <c r="Q5194" s="36" t="e">
        <f ca="1">MATCH(LEFT(OFFSET(Lists!$Q$2,MATCH(E5194,Lists!$R$3:$R$19,0)+1,0),4),Lists!$S$3:$S$640,1)</f>
        <v>#N/A</v>
      </c>
      <c r="R5194" s="36" t="e">
        <f ca="1">LEFT(OFFSET(Lists!$S$2,P5194-1+MATCH(F5194,OFFSET(Lists!$T$3,P5194-1,0,Q5194-P5194+1),0),0),6)</f>
        <v>#N/A</v>
      </c>
      <c r="S5194" s="36" t="e">
        <f ca="1">VLOOKUP(R5194,Lists!B:D,3,FALSE)</f>
        <v>#N/A</v>
      </c>
      <c r="T5194" s="36" t="str">
        <f>IF(F5194&lt;&gt;"",MATCH(R5194,'Maximum minutes'!B:B,0),"")</f>
        <v/>
      </c>
      <c r="U5194" s="36">
        <f ca="1">IF(F5194&lt;&gt;"",COUNTA(OFFSET('Maximum minutes'!$C$1,'Annexe A1 Cours'!T5194,0,1,50)),0)</f>
        <v>0</v>
      </c>
      <c r="V5194" s="37">
        <f ca="1">IFERROR(OFFSET('Maximum minutes'!$C$1,T5194+1,-1+MATCH(G5194,OFFSET('Maximum minutes'!$C$1,T5194-1,0,1,50),0)),0)</f>
        <v>0</v>
      </c>
      <c r="W5194" s="38">
        <f t="shared" ca="1" si="162"/>
        <v>0</v>
      </c>
    </row>
    <row r="5195" spans="1:23" s="36" customFormat="1" ht="18.75">
      <c r="A5195" s="34"/>
      <c r="B5195" s="39"/>
      <c r="C5195" s="39"/>
      <c r="D5195" s="35"/>
      <c r="E5195" s="40"/>
      <c r="F5195" s="39"/>
      <c r="G5195" s="39"/>
      <c r="H5195" s="39"/>
      <c r="I5195" s="34"/>
      <c r="J5195" s="34"/>
      <c r="K5195" s="34"/>
      <c r="L5195" s="34"/>
      <c r="M5195" s="43" t="str">
        <f ca="1">IFERROR(OFFSET('Maximum minutes'!$C$1,T5195,MATCH(IF(G5195&lt;&gt;"",G5195,F5195),OFFSET('Maximum minutes'!$C$1,T5195-1,0,1,U5195+1),0)-1)*IF(OR(ISNUMBER(J5195),J5195="sans examen"),1,0)*IF(W5195&lt;MinDate,1,0),"")</f>
        <v/>
      </c>
      <c r="N5195" s="36">
        <f t="shared" ca="1" si="163"/>
        <v>0</v>
      </c>
      <c r="O5195" s="36" t="e">
        <f ca="1">LEFT(OFFSET(Lists!$Q$2,MATCH(E5195,Lists!$R$3:$R$19,0),0),4)</f>
        <v>#N/A</v>
      </c>
      <c r="P5195" s="36" t="e">
        <f ca="1">MATCH(O5195,Lists!$S$2:$S$640,1)</f>
        <v>#N/A</v>
      </c>
      <c r="Q5195" s="36" t="e">
        <f ca="1">MATCH(LEFT(OFFSET(Lists!$Q$2,MATCH(E5195,Lists!$R$3:$R$19,0)+1,0),4),Lists!$S$3:$S$640,1)</f>
        <v>#N/A</v>
      </c>
      <c r="R5195" s="36" t="e">
        <f ca="1">LEFT(OFFSET(Lists!$S$2,P5195-1+MATCH(F5195,OFFSET(Lists!$T$3,P5195-1,0,Q5195-P5195+1),0),0),6)</f>
        <v>#N/A</v>
      </c>
      <c r="S5195" s="36" t="e">
        <f ca="1">VLOOKUP(R5195,Lists!B:D,3,FALSE)</f>
        <v>#N/A</v>
      </c>
      <c r="T5195" s="36" t="str">
        <f>IF(F5195&lt;&gt;"",MATCH(R5195,'Maximum minutes'!B:B,0),"")</f>
        <v/>
      </c>
      <c r="U5195" s="36">
        <f ca="1">IF(F5195&lt;&gt;"",COUNTA(OFFSET('Maximum minutes'!$C$1,'Annexe A1 Cours'!T5195,0,1,50)),0)</f>
        <v>0</v>
      </c>
      <c r="V5195" s="37">
        <f ca="1">IFERROR(OFFSET('Maximum minutes'!$C$1,T5195+1,-1+MATCH(G5195,OFFSET('Maximum minutes'!$C$1,T5195-1,0,1,50),0)),0)</f>
        <v>0</v>
      </c>
      <c r="W5195" s="38">
        <f t="shared" ca="1" si="162"/>
        <v>0</v>
      </c>
    </row>
    <row r="5196" spans="1:23" s="36" customFormat="1" ht="18.75">
      <c r="A5196" s="34"/>
      <c r="B5196" s="39"/>
      <c r="C5196" s="39"/>
      <c r="D5196" s="35"/>
      <c r="E5196" s="40"/>
      <c r="F5196" s="39"/>
      <c r="G5196" s="39"/>
      <c r="H5196" s="39"/>
      <c r="I5196" s="34"/>
      <c r="J5196" s="34"/>
      <c r="K5196" s="34"/>
      <c r="L5196" s="34"/>
      <c r="M5196" s="43" t="str">
        <f ca="1">IFERROR(OFFSET('Maximum minutes'!$C$1,T5196,MATCH(IF(G5196&lt;&gt;"",G5196,F5196),OFFSET('Maximum minutes'!$C$1,T5196-1,0,1,U5196+1),0)-1)*IF(OR(ISNUMBER(J5196),J5196="sans examen"),1,0)*IF(W5196&lt;MinDate,1,0),"")</f>
        <v/>
      </c>
      <c r="N5196" s="36">
        <f t="shared" ca="1" si="163"/>
        <v>0</v>
      </c>
      <c r="O5196" s="36" t="e">
        <f ca="1">LEFT(OFFSET(Lists!$Q$2,MATCH(E5196,Lists!$R$3:$R$19,0),0),4)</f>
        <v>#N/A</v>
      </c>
      <c r="P5196" s="36" t="e">
        <f ca="1">MATCH(O5196,Lists!$S$2:$S$640,1)</f>
        <v>#N/A</v>
      </c>
      <c r="Q5196" s="36" t="e">
        <f ca="1">MATCH(LEFT(OFFSET(Lists!$Q$2,MATCH(E5196,Lists!$R$3:$R$19,0)+1,0),4),Lists!$S$3:$S$640,1)</f>
        <v>#N/A</v>
      </c>
      <c r="R5196" s="36" t="e">
        <f ca="1">LEFT(OFFSET(Lists!$S$2,P5196-1+MATCH(F5196,OFFSET(Lists!$T$3,P5196-1,0,Q5196-P5196+1),0),0),6)</f>
        <v>#N/A</v>
      </c>
      <c r="S5196" s="36" t="e">
        <f ca="1">VLOOKUP(R5196,Lists!B:D,3,FALSE)</f>
        <v>#N/A</v>
      </c>
      <c r="T5196" s="36" t="str">
        <f>IF(F5196&lt;&gt;"",MATCH(R5196,'Maximum minutes'!B:B,0),"")</f>
        <v/>
      </c>
      <c r="U5196" s="36">
        <f ca="1">IF(F5196&lt;&gt;"",COUNTA(OFFSET('Maximum minutes'!$C$1,'Annexe A1 Cours'!T5196,0,1,50)),0)</f>
        <v>0</v>
      </c>
      <c r="V5196" s="37">
        <f ca="1">IFERROR(OFFSET('Maximum minutes'!$C$1,T5196+1,-1+MATCH(G5196,OFFSET('Maximum minutes'!$C$1,T5196-1,0,1,50),0)),0)</f>
        <v>0</v>
      </c>
      <c r="W5196" s="38">
        <f t="shared" ca="1" si="162"/>
        <v>0</v>
      </c>
    </row>
    <row r="5197" spans="1:23" s="36" customFormat="1" ht="18.75">
      <c r="A5197" s="34"/>
      <c r="B5197" s="39"/>
      <c r="C5197" s="39"/>
      <c r="D5197" s="35"/>
      <c r="E5197" s="40"/>
      <c r="F5197" s="39"/>
      <c r="G5197" s="39"/>
      <c r="H5197" s="39"/>
      <c r="I5197" s="34"/>
      <c r="J5197" s="34"/>
      <c r="K5197" s="34"/>
      <c r="L5197" s="34"/>
      <c r="M5197" s="43" t="str">
        <f ca="1">IFERROR(OFFSET('Maximum minutes'!$C$1,T5197,MATCH(IF(G5197&lt;&gt;"",G5197,F5197),OFFSET('Maximum minutes'!$C$1,T5197-1,0,1,U5197+1),0)-1)*IF(OR(ISNUMBER(J5197),J5197="sans examen"),1,0)*IF(W5197&lt;MinDate,1,0),"")</f>
        <v/>
      </c>
      <c r="N5197" s="36">
        <f t="shared" ca="1" si="163"/>
        <v>0</v>
      </c>
      <c r="O5197" s="36" t="e">
        <f ca="1">LEFT(OFFSET(Lists!$Q$2,MATCH(E5197,Lists!$R$3:$R$19,0),0),4)</f>
        <v>#N/A</v>
      </c>
      <c r="P5197" s="36" t="e">
        <f ca="1">MATCH(O5197,Lists!$S$2:$S$640,1)</f>
        <v>#N/A</v>
      </c>
      <c r="Q5197" s="36" t="e">
        <f ca="1">MATCH(LEFT(OFFSET(Lists!$Q$2,MATCH(E5197,Lists!$R$3:$R$19,0)+1,0),4),Lists!$S$3:$S$640,1)</f>
        <v>#N/A</v>
      </c>
      <c r="R5197" s="36" t="e">
        <f ca="1">LEFT(OFFSET(Lists!$S$2,P5197-1+MATCH(F5197,OFFSET(Lists!$T$3,P5197-1,0,Q5197-P5197+1),0),0),6)</f>
        <v>#N/A</v>
      </c>
      <c r="S5197" s="36" t="e">
        <f ca="1">VLOOKUP(R5197,Lists!B:D,3,FALSE)</f>
        <v>#N/A</v>
      </c>
      <c r="T5197" s="36" t="str">
        <f>IF(F5197&lt;&gt;"",MATCH(R5197,'Maximum minutes'!B:B,0),"")</f>
        <v/>
      </c>
      <c r="U5197" s="36">
        <f ca="1">IF(F5197&lt;&gt;"",COUNTA(OFFSET('Maximum minutes'!$C$1,'Annexe A1 Cours'!T5197,0,1,50)),0)</f>
        <v>0</v>
      </c>
      <c r="V5197" s="37">
        <f ca="1">IFERROR(OFFSET('Maximum minutes'!$C$1,T5197+1,-1+MATCH(G5197,OFFSET('Maximum minutes'!$C$1,T5197-1,0,1,50),0)),0)</f>
        <v>0</v>
      </c>
      <c r="W5197" s="38">
        <f t="shared" ca="1" si="162"/>
        <v>0</v>
      </c>
    </row>
    <row r="5198" spans="1:23" s="36" customFormat="1" ht="18.75">
      <c r="A5198" s="34"/>
      <c r="B5198" s="39"/>
      <c r="C5198" s="39"/>
      <c r="D5198" s="35"/>
      <c r="E5198" s="40"/>
      <c r="F5198" s="39"/>
      <c r="G5198" s="39"/>
      <c r="H5198" s="39"/>
      <c r="I5198" s="34"/>
      <c r="J5198" s="34"/>
      <c r="K5198" s="34"/>
      <c r="L5198" s="34"/>
      <c r="M5198" s="43" t="str">
        <f ca="1">IFERROR(OFFSET('Maximum minutes'!$C$1,T5198,MATCH(IF(G5198&lt;&gt;"",G5198,F5198),OFFSET('Maximum minutes'!$C$1,T5198-1,0,1,U5198+1),0)-1)*IF(OR(ISNUMBER(J5198),J5198="sans examen"),1,0)*IF(W5198&lt;MinDate,1,0),"")</f>
        <v/>
      </c>
      <c r="N5198" s="36">
        <f t="shared" ca="1" si="163"/>
        <v>0</v>
      </c>
      <c r="O5198" s="36" t="e">
        <f ca="1">LEFT(OFFSET(Lists!$Q$2,MATCH(E5198,Lists!$R$3:$R$19,0),0),4)</f>
        <v>#N/A</v>
      </c>
      <c r="P5198" s="36" t="e">
        <f ca="1">MATCH(O5198,Lists!$S$2:$S$640,1)</f>
        <v>#N/A</v>
      </c>
      <c r="Q5198" s="36" t="e">
        <f ca="1">MATCH(LEFT(OFFSET(Lists!$Q$2,MATCH(E5198,Lists!$R$3:$R$19,0)+1,0),4),Lists!$S$3:$S$640,1)</f>
        <v>#N/A</v>
      </c>
      <c r="R5198" s="36" t="e">
        <f ca="1">LEFT(OFFSET(Lists!$S$2,P5198-1+MATCH(F5198,OFFSET(Lists!$T$3,P5198-1,0,Q5198-P5198+1),0),0),6)</f>
        <v>#N/A</v>
      </c>
      <c r="S5198" s="36" t="e">
        <f ca="1">VLOOKUP(R5198,Lists!B:D,3,FALSE)</f>
        <v>#N/A</v>
      </c>
      <c r="T5198" s="36" t="str">
        <f>IF(F5198&lt;&gt;"",MATCH(R5198,'Maximum minutes'!B:B,0),"")</f>
        <v/>
      </c>
      <c r="U5198" s="36">
        <f ca="1">IF(F5198&lt;&gt;"",COUNTA(OFFSET('Maximum minutes'!$C$1,'Annexe A1 Cours'!T5198,0,1,50)),0)</f>
        <v>0</v>
      </c>
      <c r="V5198" s="37">
        <f ca="1">IFERROR(OFFSET('Maximum minutes'!$C$1,T5198+1,-1+MATCH(G5198,OFFSET('Maximum minutes'!$C$1,T5198-1,0,1,50),0)),0)</f>
        <v>0</v>
      </c>
      <c r="W5198" s="38">
        <f t="shared" ca="1" si="162"/>
        <v>0</v>
      </c>
    </row>
    <row r="5199" spans="1:23" s="36" customFormat="1" ht="18.75">
      <c r="A5199" s="34"/>
      <c r="B5199" s="39"/>
      <c r="C5199" s="39"/>
      <c r="D5199" s="35"/>
      <c r="E5199" s="40"/>
      <c r="F5199" s="39"/>
      <c r="G5199" s="39"/>
      <c r="H5199" s="39"/>
      <c r="I5199" s="34"/>
      <c r="J5199" s="34"/>
      <c r="K5199" s="34"/>
      <c r="L5199" s="34"/>
      <c r="M5199" s="43" t="str">
        <f ca="1">IFERROR(OFFSET('Maximum minutes'!$C$1,T5199,MATCH(IF(G5199&lt;&gt;"",G5199,F5199),OFFSET('Maximum minutes'!$C$1,T5199-1,0,1,U5199+1),0)-1)*IF(OR(ISNUMBER(J5199),J5199="sans examen"),1,0)*IF(W5199&lt;MinDate,1,0),"")</f>
        <v/>
      </c>
      <c r="N5199" s="36">
        <f t="shared" ca="1" si="163"/>
        <v>0</v>
      </c>
      <c r="O5199" s="36" t="e">
        <f ca="1">LEFT(OFFSET(Lists!$Q$2,MATCH(E5199,Lists!$R$3:$R$19,0),0),4)</f>
        <v>#N/A</v>
      </c>
      <c r="P5199" s="36" t="e">
        <f ca="1">MATCH(O5199,Lists!$S$2:$S$640,1)</f>
        <v>#N/A</v>
      </c>
      <c r="Q5199" s="36" t="e">
        <f ca="1">MATCH(LEFT(OFFSET(Lists!$Q$2,MATCH(E5199,Lists!$R$3:$R$19,0)+1,0),4),Lists!$S$3:$S$640,1)</f>
        <v>#N/A</v>
      </c>
      <c r="R5199" s="36" t="e">
        <f ca="1">LEFT(OFFSET(Lists!$S$2,P5199-1+MATCH(F5199,OFFSET(Lists!$T$3,P5199-1,0,Q5199-P5199+1),0),0),6)</f>
        <v>#N/A</v>
      </c>
      <c r="S5199" s="36" t="e">
        <f ca="1">VLOOKUP(R5199,Lists!B:D,3,FALSE)</f>
        <v>#N/A</v>
      </c>
      <c r="T5199" s="36" t="str">
        <f>IF(F5199&lt;&gt;"",MATCH(R5199,'Maximum minutes'!B:B,0),"")</f>
        <v/>
      </c>
      <c r="U5199" s="36">
        <f ca="1">IF(F5199&lt;&gt;"",COUNTA(OFFSET('Maximum minutes'!$C$1,'Annexe A1 Cours'!T5199,0,1,50)),0)</f>
        <v>0</v>
      </c>
      <c r="V5199" s="37">
        <f ca="1">IFERROR(OFFSET('Maximum minutes'!$C$1,T5199+1,-1+MATCH(G5199,OFFSET('Maximum minutes'!$C$1,T5199-1,0,1,50),0)),0)</f>
        <v>0</v>
      </c>
      <c r="W5199" s="38">
        <f t="shared" ca="1" si="162"/>
        <v>0</v>
      </c>
    </row>
    <row r="5200" spans="1:23" s="36" customFormat="1" ht="18.75">
      <c r="A5200" s="34"/>
      <c r="B5200" s="39"/>
      <c r="C5200" s="39"/>
      <c r="D5200" s="35"/>
      <c r="E5200" s="40"/>
      <c r="F5200" s="39"/>
      <c r="G5200" s="39"/>
      <c r="H5200" s="39"/>
      <c r="I5200" s="34"/>
      <c r="J5200" s="34"/>
      <c r="K5200" s="34"/>
      <c r="L5200" s="34"/>
      <c r="M5200" s="43" t="str">
        <f ca="1">IFERROR(OFFSET('Maximum minutes'!$C$1,T5200,MATCH(IF(G5200&lt;&gt;"",G5200,F5200),OFFSET('Maximum minutes'!$C$1,T5200-1,0,1,U5200+1),0)-1)*IF(OR(ISNUMBER(J5200),J5200="sans examen"),1,0)*IF(W5200&lt;MinDate,1,0),"")</f>
        <v/>
      </c>
      <c r="N5200" s="36">
        <f t="shared" ca="1" si="163"/>
        <v>0</v>
      </c>
      <c r="O5200" s="36" t="e">
        <f ca="1">LEFT(OFFSET(Lists!$Q$2,MATCH(E5200,Lists!$R$3:$R$19,0),0),4)</f>
        <v>#N/A</v>
      </c>
      <c r="P5200" s="36" t="e">
        <f ca="1">MATCH(O5200,Lists!$S$2:$S$640,1)</f>
        <v>#N/A</v>
      </c>
      <c r="Q5200" s="36" t="e">
        <f ca="1">MATCH(LEFT(OFFSET(Lists!$Q$2,MATCH(E5200,Lists!$R$3:$R$19,0)+1,0),4),Lists!$S$3:$S$640,1)</f>
        <v>#N/A</v>
      </c>
      <c r="R5200" s="36" t="e">
        <f ca="1">LEFT(OFFSET(Lists!$S$2,P5200-1+MATCH(F5200,OFFSET(Lists!$T$3,P5200-1,0,Q5200-P5200+1),0),0),6)</f>
        <v>#N/A</v>
      </c>
      <c r="S5200" s="36" t="e">
        <f ca="1">VLOOKUP(R5200,Lists!B:D,3,FALSE)</f>
        <v>#N/A</v>
      </c>
      <c r="T5200" s="36" t="str">
        <f>IF(F5200&lt;&gt;"",MATCH(R5200,'Maximum minutes'!B:B,0),"")</f>
        <v/>
      </c>
      <c r="U5200" s="36">
        <f ca="1">IF(F5200&lt;&gt;"",COUNTA(OFFSET('Maximum minutes'!$C$1,'Annexe A1 Cours'!T5200,0,1,50)),0)</f>
        <v>0</v>
      </c>
      <c r="V5200" s="37">
        <f ca="1">IFERROR(OFFSET('Maximum minutes'!$C$1,T5200+1,-1+MATCH(G5200,OFFSET('Maximum minutes'!$C$1,T5200-1,0,1,50),0)),0)</f>
        <v>0</v>
      </c>
      <c r="W5200" s="38">
        <f t="shared" ca="1" si="162"/>
        <v>0</v>
      </c>
    </row>
    <row r="5201" spans="1:23" s="36" customFormat="1" ht="18.75">
      <c r="A5201" s="34"/>
      <c r="B5201" s="39"/>
      <c r="C5201" s="39"/>
      <c r="D5201" s="35"/>
      <c r="E5201" s="40"/>
      <c r="F5201" s="39"/>
      <c r="G5201" s="39"/>
      <c r="H5201" s="39"/>
      <c r="I5201" s="34"/>
      <c r="J5201" s="34"/>
      <c r="K5201" s="34"/>
      <c r="L5201" s="34"/>
      <c r="M5201" s="43" t="str">
        <f ca="1">IFERROR(OFFSET('Maximum minutes'!$C$1,T5201,MATCH(IF(G5201&lt;&gt;"",G5201,F5201),OFFSET('Maximum minutes'!$C$1,T5201-1,0,1,U5201+1),0)-1)*IF(OR(ISNUMBER(J5201),J5201="sans examen"),1,0)*IF(W5201&lt;MinDate,1,0),"")</f>
        <v/>
      </c>
      <c r="N5201" s="36">
        <f t="shared" ca="1" si="163"/>
        <v>0</v>
      </c>
      <c r="O5201" s="36" t="e">
        <f ca="1">LEFT(OFFSET(Lists!$Q$2,MATCH(E5201,Lists!$R$3:$R$19,0),0),4)</f>
        <v>#N/A</v>
      </c>
      <c r="P5201" s="36" t="e">
        <f ca="1">MATCH(O5201,Lists!$S$2:$S$640,1)</f>
        <v>#N/A</v>
      </c>
      <c r="Q5201" s="36" t="e">
        <f ca="1">MATCH(LEFT(OFFSET(Lists!$Q$2,MATCH(E5201,Lists!$R$3:$R$19,0)+1,0),4),Lists!$S$3:$S$640,1)</f>
        <v>#N/A</v>
      </c>
      <c r="R5201" s="36" t="e">
        <f ca="1">LEFT(OFFSET(Lists!$S$2,P5201-1+MATCH(F5201,OFFSET(Lists!$T$3,P5201-1,0,Q5201-P5201+1),0),0),6)</f>
        <v>#N/A</v>
      </c>
      <c r="S5201" s="36" t="e">
        <f ca="1">VLOOKUP(R5201,Lists!B:D,3,FALSE)</f>
        <v>#N/A</v>
      </c>
      <c r="T5201" s="36" t="str">
        <f>IF(F5201&lt;&gt;"",MATCH(R5201,'Maximum minutes'!B:B,0),"")</f>
        <v/>
      </c>
      <c r="U5201" s="36">
        <f ca="1">IF(F5201&lt;&gt;"",COUNTA(OFFSET('Maximum minutes'!$C$1,'Annexe A1 Cours'!T5201,0,1,50)),0)</f>
        <v>0</v>
      </c>
      <c r="V5201" s="37">
        <f ca="1">IFERROR(OFFSET('Maximum minutes'!$C$1,T5201+1,-1+MATCH(G5201,OFFSET('Maximum minutes'!$C$1,T5201-1,0,1,50),0)),0)</f>
        <v>0</v>
      </c>
      <c r="W5201" s="38">
        <f t="shared" ca="1" si="162"/>
        <v>0</v>
      </c>
    </row>
    <row r="5202" spans="1:23" s="36" customFormat="1" ht="18.75">
      <c r="A5202" s="34"/>
      <c r="B5202" s="39"/>
      <c r="C5202" s="39"/>
      <c r="D5202" s="35"/>
      <c r="E5202" s="40"/>
      <c r="F5202" s="39"/>
      <c r="G5202" s="39"/>
      <c r="H5202" s="39"/>
      <c r="I5202" s="34"/>
      <c r="J5202" s="34"/>
      <c r="K5202" s="34"/>
      <c r="L5202" s="34"/>
      <c r="M5202" s="43" t="str">
        <f ca="1">IFERROR(OFFSET('Maximum minutes'!$C$1,T5202,MATCH(IF(G5202&lt;&gt;"",G5202,F5202),OFFSET('Maximum minutes'!$C$1,T5202-1,0,1,U5202+1),0)-1)*IF(OR(ISNUMBER(J5202),J5202="sans examen"),1,0)*IF(W5202&lt;MinDate,1,0),"")</f>
        <v/>
      </c>
      <c r="N5202" s="36">
        <f t="shared" ca="1" si="163"/>
        <v>0</v>
      </c>
      <c r="O5202" s="36" t="e">
        <f ca="1">LEFT(OFFSET(Lists!$Q$2,MATCH(E5202,Lists!$R$3:$R$19,0),0),4)</f>
        <v>#N/A</v>
      </c>
      <c r="P5202" s="36" t="e">
        <f ca="1">MATCH(O5202,Lists!$S$2:$S$640,1)</f>
        <v>#N/A</v>
      </c>
      <c r="Q5202" s="36" t="e">
        <f ca="1">MATCH(LEFT(OFFSET(Lists!$Q$2,MATCH(E5202,Lists!$R$3:$R$19,0)+1,0),4),Lists!$S$3:$S$640,1)</f>
        <v>#N/A</v>
      </c>
      <c r="R5202" s="36" t="e">
        <f ca="1">LEFT(OFFSET(Lists!$S$2,P5202-1+MATCH(F5202,OFFSET(Lists!$T$3,P5202-1,0,Q5202-P5202+1),0),0),6)</f>
        <v>#N/A</v>
      </c>
      <c r="S5202" s="36" t="e">
        <f ca="1">VLOOKUP(R5202,Lists!B:D,3,FALSE)</f>
        <v>#N/A</v>
      </c>
      <c r="T5202" s="36" t="str">
        <f>IF(F5202&lt;&gt;"",MATCH(R5202,'Maximum minutes'!B:B,0),"")</f>
        <v/>
      </c>
      <c r="U5202" s="36">
        <f ca="1">IF(F5202&lt;&gt;"",COUNTA(OFFSET('Maximum minutes'!$C$1,'Annexe A1 Cours'!T5202,0,1,50)),0)</f>
        <v>0</v>
      </c>
      <c r="V5202" s="37">
        <f ca="1">IFERROR(OFFSET('Maximum minutes'!$C$1,T5202+1,-1+MATCH(G5202,OFFSET('Maximum minutes'!$C$1,T5202-1,0,1,50),0)),0)</f>
        <v>0</v>
      </c>
      <c r="W5202" s="38">
        <f t="shared" ca="1" si="162"/>
        <v>0</v>
      </c>
    </row>
    <row r="5203" spans="1:23" s="36" customFormat="1" ht="18.75">
      <c r="A5203" s="34"/>
      <c r="B5203" s="39"/>
      <c r="C5203" s="39"/>
      <c r="D5203" s="35"/>
      <c r="E5203" s="40"/>
      <c r="F5203" s="39"/>
      <c r="G5203" s="39"/>
      <c r="H5203" s="39"/>
      <c r="I5203" s="34"/>
      <c r="J5203" s="34"/>
      <c r="K5203" s="34"/>
      <c r="L5203" s="34"/>
      <c r="M5203" s="43" t="str">
        <f ca="1">IFERROR(OFFSET('Maximum minutes'!$C$1,T5203,MATCH(IF(G5203&lt;&gt;"",G5203,F5203),OFFSET('Maximum minutes'!$C$1,T5203-1,0,1,U5203+1),0)-1)*IF(OR(ISNUMBER(J5203),J5203="sans examen"),1,0)*IF(W5203&lt;MinDate,1,0),"")</f>
        <v/>
      </c>
      <c r="N5203" s="36">
        <f t="shared" ca="1" si="163"/>
        <v>0</v>
      </c>
      <c r="O5203" s="36" t="e">
        <f ca="1">LEFT(OFFSET(Lists!$Q$2,MATCH(E5203,Lists!$R$3:$R$19,0),0),4)</f>
        <v>#N/A</v>
      </c>
      <c r="P5203" s="36" t="e">
        <f ca="1">MATCH(O5203,Lists!$S$2:$S$640,1)</f>
        <v>#N/A</v>
      </c>
      <c r="Q5203" s="36" t="e">
        <f ca="1">MATCH(LEFT(OFFSET(Lists!$Q$2,MATCH(E5203,Lists!$R$3:$R$19,0)+1,0),4),Lists!$S$3:$S$640,1)</f>
        <v>#N/A</v>
      </c>
      <c r="R5203" s="36" t="e">
        <f ca="1">LEFT(OFFSET(Lists!$S$2,P5203-1+MATCH(F5203,OFFSET(Lists!$T$3,P5203-1,0,Q5203-P5203+1),0),0),6)</f>
        <v>#N/A</v>
      </c>
      <c r="S5203" s="36" t="e">
        <f ca="1">VLOOKUP(R5203,Lists!B:D,3,FALSE)</f>
        <v>#N/A</v>
      </c>
      <c r="T5203" s="36" t="str">
        <f>IF(F5203&lt;&gt;"",MATCH(R5203,'Maximum minutes'!B:B,0),"")</f>
        <v/>
      </c>
      <c r="U5203" s="36">
        <f ca="1">IF(F5203&lt;&gt;"",COUNTA(OFFSET('Maximum minutes'!$C$1,'Annexe A1 Cours'!T5203,0,1,50)),0)</f>
        <v>0</v>
      </c>
      <c r="V5203" s="37">
        <f ca="1">IFERROR(OFFSET('Maximum minutes'!$C$1,T5203+1,-1+MATCH(G5203,OFFSET('Maximum minutes'!$C$1,T5203-1,0,1,50),0)),0)</f>
        <v>0</v>
      </c>
      <c r="W5203" s="38">
        <f t="shared" ca="1" si="162"/>
        <v>0</v>
      </c>
    </row>
    <row r="5204" spans="1:23" s="36" customFormat="1" ht="18.75">
      <c r="A5204" s="34"/>
      <c r="B5204" s="39"/>
      <c r="C5204" s="39"/>
      <c r="D5204" s="35"/>
      <c r="E5204" s="40"/>
      <c r="F5204" s="39"/>
      <c r="G5204" s="39"/>
      <c r="H5204" s="39"/>
      <c r="I5204" s="34"/>
      <c r="J5204" s="34"/>
      <c r="K5204" s="34"/>
      <c r="L5204" s="34"/>
      <c r="M5204" s="43" t="str">
        <f ca="1">IFERROR(OFFSET('Maximum minutes'!$C$1,T5204,MATCH(IF(G5204&lt;&gt;"",G5204,F5204),OFFSET('Maximum minutes'!$C$1,T5204-1,0,1,U5204+1),0)-1)*IF(OR(ISNUMBER(J5204),J5204="sans examen"),1,0)*IF(W5204&lt;MinDate,1,0),"")</f>
        <v/>
      </c>
      <c r="N5204" s="36">
        <f t="shared" ca="1" si="163"/>
        <v>0</v>
      </c>
      <c r="O5204" s="36" t="e">
        <f ca="1">LEFT(OFFSET(Lists!$Q$2,MATCH(E5204,Lists!$R$3:$R$19,0),0),4)</f>
        <v>#N/A</v>
      </c>
      <c r="P5204" s="36" t="e">
        <f ca="1">MATCH(O5204,Lists!$S$2:$S$640,1)</f>
        <v>#N/A</v>
      </c>
      <c r="Q5204" s="36" t="e">
        <f ca="1">MATCH(LEFT(OFFSET(Lists!$Q$2,MATCH(E5204,Lists!$R$3:$R$19,0)+1,0),4),Lists!$S$3:$S$640,1)</f>
        <v>#N/A</v>
      </c>
      <c r="R5204" s="36" t="e">
        <f ca="1">LEFT(OFFSET(Lists!$S$2,P5204-1+MATCH(F5204,OFFSET(Lists!$T$3,P5204-1,0,Q5204-P5204+1),0),0),6)</f>
        <v>#N/A</v>
      </c>
      <c r="S5204" s="36" t="e">
        <f ca="1">VLOOKUP(R5204,Lists!B:D,3,FALSE)</f>
        <v>#N/A</v>
      </c>
      <c r="T5204" s="36" t="str">
        <f>IF(F5204&lt;&gt;"",MATCH(R5204,'Maximum minutes'!B:B,0),"")</f>
        <v/>
      </c>
      <c r="U5204" s="36">
        <f ca="1">IF(F5204&lt;&gt;"",COUNTA(OFFSET('Maximum minutes'!$C$1,'Annexe A1 Cours'!T5204,0,1,50)),0)</f>
        <v>0</v>
      </c>
      <c r="V5204" s="37">
        <f ca="1">IFERROR(OFFSET('Maximum minutes'!$C$1,T5204+1,-1+MATCH(G5204,OFFSET('Maximum minutes'!$C$1,T5204-1,0,1,50),0)),0)</f>
        <v>0</v>
      </c>
      <c r="W5204" s="38">
        <f t="shared" ca="1" si="162"/>
        <v>0</v>
      </c>
    </row>
    <row r="5205" spans="1:23" s="36" customFormat="1" ht="18.75">
      <c r="A5205" s="34"/>
      <c r="B5205" s="39"/>
      <c r="C5205" s="39"/>
      <c r="D5205" s="35"/>
      <c r="E5205" s="40"/>
      <c r="F5205" s="39"/>
      <c r="G5205" s="39"/>
      <c r="H5205" s="39"/>
      <c r="I5205" s="34"/>
      <c r="J5205" s="34"/>
      <c r="K5205" s="34"/>
      <c r="L5205" s="34"/>
      <c r="M5205" s="43" t="str">
        <f ca="1">IFERROR(OFFSET('Maximum minutes'!$C$1,T5205,MATCH(IF(G5205&lt;&gt;"",G5205,F5205),OFFSET('Maximum minutes'!$C$1,T5205-1,0,1,U5205+1),0)-1)*IF(OR(ISNUMBER(J5205),J5205="sans examen"),1,0)*IF(W5205&lt;MinDate,1,0),"")</f>
        <v/>
      </c>
      <c r="N5205" s="36">
        <f t="shared" ca="1" si="163"/>
        <v>0</v>
      </c>
      <c r="O5205" s="36" t="e">
        <f ca="1">LEFT(OFFSET(Lists!$Q$2,MATCH(E5205,Lists!$R$3:$R$19,0),0),4)</f>
        <v>#N/A</v>
      </c>
      <c r="P5205" s="36" t="e">
        <f ca="1">MATCH(O5205,Lists!$S$2:$S$640,1)</f>
        <v>#N/A</v>
      </c>
      <c r="Q5205" s="36" t="e">
        <f ca="1">MATCH(LEFT(OFFSET(Lists!$Q$2,MATCH(E5205,Lists!$R$3:$R$19,0)+1,0),4),Lists!$S$3:$S$640,1)</f>
        <v>#N/A</v>
      </c>
      <c r="R5205" s="36" t="e">
        <f ca="1">LEFT(OFFSET(Lists!$S$2,P5205-1+MATCH(F5205,OFFSET(Lists!$T$3,P5205-1,0,Q5205-P5205+1),0),0),6)</f>
        <v>#N/A</v>
      </c>
      <c r="S5205" s="36" t="e">
        <f ca="1">VLOOKUP(R5205,Lists!B:D,3,FALSE)</f>
        <v>#N/A</v>
      </c>
      <c r="T5205" s="36" t="str">
        <f>IF(F5205&lt;&gt;"",MATCH(R5205,'Maximum minutes'!B:B,0),"")</f>
        <v/>
      </c>
      <c r="U5205" s="36">
        <f ca="1">IF(F5205&lt;&gt;"",COUNTA(OFFSET('Maximum minutes'!$C$1,'Annexe A1 Cours'!T5205,0,1,50)),0)</f>
        <v>0</v>
      </c>
      <c r="V5205" s="37">
        <f ca="1">IFERROR(OFFSET('Maximum minutes'!$C$1,T5205+1,-1+MATCH(G5205,OFFSET('Maximum minutes'!$C$1,T5205-1,0,1,50),0)),0)</f>
        <v>0</v>
      </c>
      <c r="W5205" s="38">
        <f t="shared" ca="1" si="162"/>
        <v>0</v>
      </c>
    </row>
    <row r="5206" spans="1:23" s="36" customFormat="1" ht="18.75">
      <c r="A5206" s="34"/>
      <c r="B5206" s="39"/>
      <c r="C5206" s="39"/>
      <c r="D5206" s="35"/>
      <c r="E5206" s="40"/>
      <c r="F5206" s="39"/>
      <c r="G5206" s="39"/>
      <c r="H5206" s="39"/>
      <c r="I5206" s="34"/>
      <c r="J5206" s="34"/>
      <c r="K5206" s="34"/>
      <c r="L5206" s="34"/>
      <c r="M5206" s="43" t="str">
        <f ca="1">IFERROR(OFFSET('Maximum minutes'!$C$1,T5206,MATCH(IF(G5206&lt;&gt;"",G5206,F5206),OFFSET('Maximum minutes'!$C$1,T5206-1,0,1,U5206+1),0)-1)*IF(OR(ISNUMBER(J5206),J5206="sans examen"),1,0)*IF(W5206&lt;MinDate,1,0),"")</f>
        <v/>
      </c>
      <c r="N5206" s="36">
        <f t="shared" ca="1" si="163"/>
        <v>0</v>
      </c>
      <c r="O5206" s="36" t="e">
        <f ca="1">LEFT(OFFSET(Lists!$Q$2,MATCH(E5206,Lists!$R$3:$R$19,0),0),4)</f>
        <v>#N/A</v>
      </c>
      <c r="P5206" s="36" t="e">
        <f ca="1">MATCH(O5206,Lists!$S$2:$S$640,1)</f>
        <v>#N/A</v>
      </c>
      <c r="Q5206" s="36" t="e">
        <f ca="1">MATCH(LEFT(OFFSET(Lists!$Q$2,MATCH(E5206,Lists!$R$3:$R$19,0)+1,0),4),Lists!$S$3:$S$640,1)</f>
        <v>#N/A</v>
      </c>
      <c r="R5206" s="36" t="e">
        <f ca="1">LEFT(OFFSET(Lists!$S$2,P5206-1+MATCH(F5206,OFFSET(Lists!$T$3,P5206-1,0,Q5206-P5206+1),0),0),6)</f>
        <v>#N/A</v>
      </c>
      <c r="S5206" s="36" t="e">
        <f ca="1">VLOOKUP(R5206,Lists!B:D,3,FALSE)</f>
        <v>#N/A</v>
      </c>
      <c r="T5206" s="36" t="str">
        <f>IF(F5206&lt;&gt;"",MATCH(R5206,'Maximum minutes'!B:B,0),"")</f>
        <v/>
      </c>
      <c r="U5206" s="36">
        <f ca="1">IF(F5206&lt;&gt;"",COUNTA(OFFSET('Maximum minutes'!$C$1,'Annexe A1 Cours'!T5206,0,1,50)),0)</f>
        <v>0</v>
      </c>
      <c r="V5206" s="37">
        <f ca="1">IFERROR(OFFSET('Maximum minutes'!$C$1,T5206+1,-1+MATCH(G5206,OFFSET('Maximum minutes'!$C$1,T5206-1,0,1,50),0)),0)</f>
        <v>0</v>
      </c>
      <c r="W5206" s="38">
        <f t="shared" ca="1" si="162"/>
        <v>0</v>
      </c>
    </row>
    <row r="5207" spans="1:23" s="36" customFormat="1" ht="18.75">
      <c r="A5207" s="34"/>
      <c r="B5207" s="39"/>
      <c r="C5207" s="39"/>
      <c r="D5207" s="35"/>
      <c r="E5207" s="40"/>
      <c r="F5207" s="39"/>
      <c r="G5207" s="39"/>
      <c r="H5207" s="39"/>
      <c r="I5207" s="34"/>
      <c r="J5207" s="34"/>
      <c r="K5207" s="34"/>
      <c r="L5207" s="34"/>
      <c r="M5207" s="43" t="str">
        <f ca="1">IFERROR(OFFSET('Maximum minutes'!$C$1,T5207,MATCH(IF(G5207&lt;&gt;"",G5207,F5207),OFFSET('Maximum minutes'!$C$1,T5207-1,0,1,U5207+1),0)-1)*IF(OR(ISNUMBER(J5207),J5207="sans examen"),1,0)*IF(W5207&lt;MinDate,1,0),"")</f>
        <v/>
      </c>
      <c r="N5207" s="36">
        <f t="shared" ca="1" si="163"/>
        <v>0</v>
      </c>
      <c r="O5207" s="36" t="e">
        <f ca="1">LEFT(OFFSET(Lists!$Q$2,MATCH(E5207,Lists!$R$3:$R$19,0),0),4)</f>
        <v>#N/A</v>
      </c>
      <c r="P5207" s="36" t="e">
        <f ca="1">MATCH(O5207,Lists!$S$2:$S$640,1)</f>
        <v>#N/A</v>
      </c>
      <c r="Q5207" s="36" t="e">
        <f ca="1">MATCH(LEFT(OFFSET(Lists!$Q$2,MATCH(E5207,Lists!$R$3:$R$19,0)+1,0),4),Lists!$S$3:$S$640,1)</f>
        <v>#N/A</v>
      </c>
      <c r="R5207" s="36" t="e">
        <f ca="1">LEFT(OFFSET(Lists!$S$2,P5207-1+MATCH(F5207,OFFSET(Lists!$T$3,P5207-1,0,Q5207-P5207+1),0),0),6)</f>
        <v>#N/A</v>
      </c>
      <c r="S5207" s="36" t="e">
        <f ca="1">VLOOKUP(R5207,Lists!B:D,3,FALSE)</f>
        <v>#N/A</v>
      </c>
      <c r="T5207" s="36" t="str">
        <f>IF(F5207&lt;&gt;"",MATCH(R5207,'Maximum minutes'!B:B,0),"")</f>
        <v/>
      </c>
      <c r="U5207" s="36">
        <f ca="1">IF(F5207&lt;&gt;"",COUNTA(OFFSET('Maximum minutes'!$C$1,'Annexe A1 Cours'!T5207,0,1,50)),0)</f>
        <v>0</v>
      </c>
      <c r="V5207" s="37">
        <f ca="1">IFERROR(OFFSET('Maximum minutes'!$C$1,T5207+1,-1+MATCH(G5207,OFFSET('Maximum minutes'!$C$1,T5207-1,0,1,50),0)),0)</f>
        <v>0</v>
      </c>
      <c r="W5207" s="38">
        <f t="shared" ca="1" si="162"/>
        <v>0</v>
      </c>
    </row>
    <row r="5208" spans="1:23" s="36" customFormat="1" ht="18.75">
      <c r="A5208" s="34"/>
      <c r="B5208" s="39"/>
      <c r="C5208" s="39"/>
      <c r="D5208" s="35"/>
      <c r="E5208" s="40"/>
      <c r="F5208" s="39"/>
      <c r="G5208" s="39"/>
      <c r="H5208" s="39"/>
      <c r="I5208" s="34"/>
      <c r="J5208" s="34"/>
      <c r="K5208" s="34"/>
      <c r="L5208" s="34"/>
      <c r="M5208" s="43" t="str">
        <f ca="1">IFERROR(OFFSET('Maximum minutes'!$C$1,T5208,MATCH(IF(G5208&lt;&gt;"",G5208,F5208),OFFSET('Maximum minutes'!$C$1,T5208-1,0,1,U5208+1),0)-1)*IF(OR(ISNUMBER(J5208),J5208="sans examen"),1,0)*IF(W5208&lt;MinDate,1,0),"")</f>
        <v/>
      </c>
      <c r="N5208" s="36">
        <f t="shared" ca="1" si="163"/>
        <v>0</v>
      </c>
      <c r="O5208" s="36" t="e">
        <f ca="1">LEFT(OFFSET(Lists!$Q$2,MATCH(E5208,Lists!$R$3:$R$19,0),0),4)</f>
        <v>#N/A</v>
      </c>
      <c r="P5208" s="36" t="e">
        <f ca="1">MATCH(O5208,Lists!$S$2:$S$640,1)</f>
        <v>#N/A</v>
      </c>
      <c r="Q5208" s="36" t="e">
        <f ca="1">MATCH(LEFT(OFFSET(Lists!$Q$2,MATCH(E5208,Lists!$R$3:$R$19,0)+1,0),4),Lists!$S$3:$S$640,1)</f>
        <v>#N/A</v>
      </c>
      <c r="R5208" s="36" t="e">
        <f ca="1">LEFT(OFFSET(Lists!$S$2,P5208-1+MATCH(F5208,OFFSET(Lists!$T$3,P5208-1,0,Q5208-P5208+1),0),0),6)</f>
        <v>#N/A</v>
      </c>
      <c r="S5208" s="36" t="e">
        <f ca="1">VLOOKUP(R5208,Lists!B:D,3,FALSE)</f>
        <v>#N/A</v>
      </c>
      <c r="T5208" s="36" t="str">
        <f>IF(F5208&lt;&gt;"",MATCH(R5208,'Maximum minutes'!B:B,0),"")</f>
        <v/>
      </c>
      <c r="U5208" s="36">
        <f ca="1">IF(F5208&lt;&gt;"",COUNTA(OFFSET('Maximum minutes'!$C$1,'Annexe A1 Cours'!T5208,0,1,50)),0)</f>
        <v>0</v>
      </c>
      <c r="V5208" s="37">
        <f ca="1">IFERROR(OFFSET('Maximum minutes'!$C$1,T5208+1,-1+MATCH(G5208,OFFSET('Maximum minutes'!$C$1,T5208-1,0,1,50),0)),0)</f>
        <v>0</v>
      </c>
      <c r="W5208" s="38">
        <f t="shared" ca="1" si="162"/>
        <v>0</v>
      </c>
    </row>
    <row r="5209" spans="1:23" s="36" customFormat="1" ht="18.75">
      <c r="A5209" s="34"/>
      <c r="B5209" s="39"/>
      <c r="C5209" s="39"/>
      <c r="D5209" s="35"/>
      <c r="E5209" s="40"/>
      <c r="F5209" s="39"/>
      <c r="G5209" s="39"/>
      <c r="H5209" s="39"/>
      <c r="I5209" s="34"/>
      <c r="J5209" s="34"/>
      <c r="K5209" s="34"/>
      <c r="L5209" s="34"/>
      <c r="M5209" s="43" t="str">
        <f ca="1">IFERROR(OFFSET('Maximum minutes'!$C$1,T5209,MATCH(IF(G5209&lt;&gt;"",G5209,F5209),OFFSET('Maximum minutes'!$C$1,T5209-1,0,1,U5209+1),0)-1)*IF(OR(ISNUMBER(J5209),J5209="sans examen"),1,0)*IF(W5209&lt;MinDate,1,0),"")</f>
        <v/>
      </c>
      <c r="N5209" s="36">
        <f t="shared" ca="1" si="163"/>
        <v>0</v>
      </c>
      <c r="O5209" s="36" t="e">
        <f ca="1">LEFT(OFFSET(Lists!$Q$2,MATCH(E5209,Lists!$R$3:$R$19,0),0),4)</f>
        <v>#N/A</v>
      </c>
      <c r="P5209" s="36" t="e">
        <f ca="1">MATCH(O5209,Lists!$S$2:$S$640,1)</f>
        <v>#N/A</v>
      </c>
      <c r="Q5209" s="36" t="e">
        <f ca="1">MATCH(LEFT(OFFSET(Lists!$Q$2,MATCH(E5209,Lists!$R$3:$R$19,0)+1,0),4),Lists!$S$3:$S$640,1)</f>
        <v>#N/A</v>
      </c>
      <c r="R5209" s="36" t="e">
        <f ca="1">LEFT(OFFSET(Lists!$S$2,P5209-1+MATCH(F5209,OFFSET(Lists!$T$3,P5209-1,0,Q5209-P5209+1),0),0),6)</f>
        <v>#N/A</v>
      </c>
      <c r="S5209" s="36" t="e">
        <f ca="1">VLOOKUP(R5209,Lists!B:D,3,FALSE)</f>
        <v>#N/A</v>
      </c>
      <c r="T5209" s="36" t="str">
        <f>IF(F5209&lt;&gt;"",MATCH(R5209,'Maximum minutes'!B:B,0),"")</f>
        <v/>
      </c>
      <c r="U5209" s="36">
        <f ca="1">IF(F5209&lt;&gt;"",COUNTA(OFFSET('Maximum minutes'!$C$1,'Annexe A1 Cours'!T5209,0,1,50)),0)</f>
        <v>0</v>
      </c>
      <c r="V5209" s="37">
        <f ca="1">IFERROR(OFFSET('Maximum minutes'!$C$1,T5209+1,-1+MATCH(G5209,OFFSET('Maximum minutes'!$C$1,T5209-1,0,1,50),0)),0)</f>
        <v>0</v>
      </c>
      <c r="W5209" s="38">
        <f t="shared" ca="1" si="162"/>
        <v>0</v>
      </c>
    </row>
    <row r="5210" spans="1:23" s="36" customFormat="1" ht="18.75">
      <c r="A5210" s="34"/>
      <c r="B5210" s="39"/>
      <c r="C5210" s="39"/>
      <c r="D5210" s="35"/>
      <c r="E5210" s="40"/>
      <c r="F5210" s="39"/>
      <c r="G5210" s="39"/>
      <c r="H5210" s="39"/>
      <c r="I5210" s="34"/>
      <c r="J5210" s="34"/>
      <c r="K5210" s="34"/>
      <c r="L5210" s="34"/>
      <c r="M5210" s="43" t="str">
        <f ca="1">IFERROR(OFFSET('Maximum minutes'!$C$1,T5210,MATCH(IF(G5210&lt;&gt;"",G5210,F5210),OFFSET('Maximum minutes'!$C$1,T5210-1,0,1,U5210+1),0)-1)*IF(OR(ISNUMBER(J5210),J5210="sans examen"),1,0)*IF(W5210&lt;MinDate,1,0),"")</f>
        <v/>
      </c>
      <c r="N5210" s="36">
        <f t="shared" ca="1" si="163"/>
        <v>0</v>
      </c>
      <c r="O5210" s="36" t="e">
        <f ca="1">LEFT(OFFSET(Lists!$Q$2,MATCH(E5210,Lists!$R$3:$R$19,0),0),4)</f>
        <v>#N/A</v>
      </c>
      <c r="P5210" s="36" t="e">
        <f ca="1">MATCH(O5210,Lists!$S$2:$S$640,1)</f>
        <v>#N/A</v>
      </c>
      <c r="Q5210" s="36" t="e">
        <f ca="1">MATCH(LEFT(OFFSET(Lists!$Q$2,MATCH(E5210,Lists!$R$3:$R$19,0)+1,0),4),Lists!$S$3:$S$640,1)</f>
        <v>#N/A</v>
      </c>
      <c r="R5210" s="36" t="e">
        <f ca="1">LEFT(OFFSET(Lists!$S$2,P5210-1+MATCH(F5210,OFFSET(Lists!$T$3,P5210-1,0,Q5210-P5210+1),0),0),6)</f>
        <v>#N/A</v>
      </c>
      <c r="S5210" s="36" t="e">
        <f ca="1">VLOOKUP(R5210,Lists!B:D,3,FALSE)</f>
        <v>#N/A</v>
      </c>
      <c r="T5210" s="36" t="str">
        <f>IF(F5210&lt;&gt;"",MATCH(R5210,'Maximum minutes'!B:B,0),"")</f>
        <v/>
      </c>
      <c r="U5210" s="36">
        <f ca="1">IF(F5210&lt;&gt;"",COUNTA(OFFSET('Maximum minutes'!$C$1,'Annexe A1 Cours'!T5210,0,1,50)),0)</f>
        <v>0</v>
      </c>
      <c r="V5210" s="37">
        <f ca="1">IFERROR(OFFSET('Maximum minutes'!$C$1,T5210+1,-1+MATCH(G5210,OFFSET('Maximum minutes'!$C$1,T5210-1,0,1,50),0)),0)</f>
        <v>0</v>
      </c>
      <c r="W5210" s="38">
        <f t="shared" ca="1" si="162"/>
        <v>0</v>
      </c>
    </row>
    <row r="5211" spans="1:23" s="36" customFormat="1" ht="18.75">
      <c r="A5211" s="34"/>
      <c r="B5211" s="39"/>
      <c r="C5211" s="39"/>
      <c r="D5211" s="35"/>
      <c r="E5211" s="40"/>
      <c r="F5211" s="39"/>
      <c r="G5211" s="39"/>
      <c r="H5211" s="39"/>
      <c r="I5211" s="34"/>
      <c r="J5211" s="34"/>
      <c r="K5211" s="34"/>
      <c r="L5211" s="34"/>
      <c r="M5211" s="43" t="str">
        <f ca="1">IFERROR(OFFSET('Maximum minutes'!$C$1,T5211,MATCH(IF(G5211&lt;&gt;"",G5211,F5211),OFFSET('Maximum minutes'!$C$1,T5211-1,0,1,U5211+1),0)-1)*IF(OR(ISNUMBER(J5211),J5211="sans examen"),1,0)*IF(W5211&lt;MinDate,1,0),"")</f>
        <v/>
      </c>
      <c r="N5211" s="36">
        <f t="shared" ca="1" si="163"/>
        <v>0</v>
      </c>
      <c r="O5211" s="36" t="e">
        <f ca="1">LEFT(OFFSET(Lists!$Q$2,MATCH(E5211,Lists!$R$3:$R$19,0),0),4)</f>
        <v>#N/A</v>
      </c>
      <c r="P5211" s="36" t="e">
        <f ca="1">MATCH(O5211,Lists!$S$2:$S$640,1)</f>
        <v>#N/A</v>
      </c>
      <c r="Q5211" s="36" t="e">
        <f ca="1">MATCH(LEFT(OFFSET(Lists!$Q$2,MATCH(E5211,Lists!$R$3:$R$19,0)+1,0),4),Lists!$S$3:$S$640,1)</f>
        <v>#N/A</v>
      </c>
      <c r="R5211" s="36" t="e">
        <f ca="1">LEFT(OFFSET(Lists!$S$2,P5211-1+MATCH(F5211,OFFSET(Lists!$T$3,P5211-1,0,Q5211-P5211+1),0),0),6)</f>
        <v>#N/A</v>
      </c>
      <c r="S5211" s="36" t="e">
        <f ca="1">VLOOKUP(R5211,Lists!B:D,3,FALSE)</f>
        <v>#N/A</v>
      </c>
      <c r="T5211" s="36" t="str">
        <f>IF(F5211&lt;&gt;"",MATCH(R5211,'Maximum minutes'!B:B,0),"")</f>
        <v/>
      </c>
      <c r="U5211" s="36">
        <f ca="1">IF(F5211&lt;&gt;"",COUNTA(OFFSET('Maximum minutes'!$C$1,'Annexe A1 Cours'!T5211,0,1,50)),0)</f>
        <v>0</v>
      </c>
      <c r="V5211" s="37">
        <f ca="1">IFERROR(OFFSET('Maximum minutes'!$C$1,T5211+1,-1+MATCH(G5211,OFFSET('Maximum minutes'!$C$1,T5211-1,0,1,50),0)),0)</f>
        <v>0</v>
      </c>
      <c r="W5211" s="38">
        <f t="shared" ca="1" si="162"/>
        <v>0</v>
      </c>
    </row>
    <row r="5212" spans="1:23" s="36" customFormat="1" ht="18.75">
      <c r="A5212" s="34"/>
      <c r="B5212" s="39"/>
      <c r="C5212" s="39"/>
      <c r="D5212" s="35"/>
      <c r="E5212" s="40"/>
      <c r="F5212" s="39"/>
      <c r="G5212" s="39"/>
      <c r="H5212" s="39"/>
      <c r="I5212" s="34"/>
      <c r="J5212" s="34"/>
      <c r="K5212" s="34"/>
      <c r="L5212" s="34"/>
      <c r="M5212" s="43" t="str">
        <f ca="1">IFERROR(OFFSET('Maximum minutes'!$C$1,T5212,MATCH(IF(G5212&lt;&gt;"",G5212,F5212),OFFSET('Maximum minutes'!$C$1,T5212-1,0,1,U5212+1),0)-1)*IF(OR(ISNUMBER(J5212),J5212="sans examen"),1,0)*IF(W5212&lt;MinDate,1,0),"")</f>
        <v/>
      </c>
      <c r="N5212" s="36">
        <f t="shared" ca="1" si="163"/>
        <v>0</v>
      </c>
      <c r="O5212" s="36" t="e">
        <f ca="1">LEFT(OFFSET(Lists!$Q$2,MATCH(E5212,Lists!$R$3:$R$19,0),0),4)</f>
        <v>#N/A</v>
      </c>
      <c r="P5212" s="36" t="e">
        <f ca="1">MATCH(O5212,Lists!$S$2:$S$640,1)</f>
        <v>#N/A</v>
      </c>
      <c r="Q5212" s="36" t="e">
        <f ca="1">MATCH(LEFT(OFFSET(Lists!$Q$2,MATCH(E5212,Lists!$R$3:$R$19,0)+1,0),4),Lists!$S$3:$S$640,1)</f>
        <v>#N/A</v>
      </c>
      <c r="R5212" s="36" t="e">
        <f ca="1">LEFT(OFFSET(Lists!$S$2,P5212-1+MATCH(F5212,OFFSET(Lists!$T$3,P5212-1,0,Q5212-P5212+1),0),0),6)</f>
        <v>#N/A</v>
      </c>
      <c r="S5212" s="36" t="e">
        <f ca="1">VLOOKUP(R5212,Lists!B:D,3,FALSE)</f>
        <v>#N/A</v>
      </c>
      <c r="T5212" s="36" t="str">
        <f>IF(F5212&lt;&gt;"",MATCH(R5212,'Maximum minutes'!B:B,0),"")</f>
        <v/>
      </c>
      <c r="U5212" s="36">
        <f ca="1">IF(F5212&lt;&gt;"",COUNTA(OFFSET('Maximum minutes'!$C$1,'Annexe A1 Cours'!T5212,0,1,50)),0)</f>
        <v>0</v>
      </c>
      <c r="V5212" s="37">
        <f ca="1">IFERROR(OFFSET('Maximum minutes'!$C$1,T5212+1,-1+MATCH(G5212,OFFSET('Maximum minutes'!$C$1,T5212-1,0,1,50),0)),0)</f>
        <v>0</v>
      </c>
      <c r="W5212" s="38">
        <f t="shared" ca="1" si="162"/>
        <v>0</v>
      </c>
    </row>
    <row r="5213" spans="1:23" s="36" customFormat="1" ht="18.75">
      <c r="A5213" s="34"/>
      <c r="B5213" s="39"/>
      <c r="C5213" s="39"/>
      <c r="D5213" s="35"/>
      <c r="E5213" s="40"/>
      <c r="F5213" s="39"/>
      <c r="G5213" s="39"/>
      <c r="H5213" s="39"/>
      <c r="I5213" s="34"/>
      <c r="J5213" s="34"/>
      <c r="K5213" s="34"/>
      <c r="L5213" s="34"/>
      <c r="M5213" s="43" t="str">
        <f ca="1">IFERROR(OFFSET('Maximum minutes'!$C$1,T5213,MATCH(IF(G5213&lt;&gt;"",G5213,F5213),OFFSET('Maximum minutes'!$C$1,T5213-1,0,1,U5213+1),0)-1)*IF(OR(ISNUMBER(J5213),J5213="sans examen"),1,0)*IF(W5213&lt;MinDate,1,0),"")</f>
        <v/>
      </c>
      <c r="N5213" s="36">
        <f t="shared" ca="1" si="163"/>
        <v>0</v>
      </c>
      <c r="O5213" s="36" t="e">
        <f ca="1">LEFT(OFFSET(Lists!$Q$2,MATCH(E5213,Lists!$R$3:$R$19,0),0),4)</f>
        <v>#N/A</v>
      </c>
      <c r="P5213" s="36" t="e">
        <f ca="1">MATCH(O5213,Lists!$S$2:$S$640,1)</f>
        <v>#N/A</v>
      </c>
      <c r="Q5213" s="36" t="e">
        <f ca="1">MATCH(LEFT(OFFSET(Lists!$Q$2,MATCH(E5213,Lists!$R$3:$R$19,0)+1,0),4),Lists!$S$3:$S$640,1)</f>
        <v>#N/A</v>
      </c>
      <c r="R5213" s="36" t="e">
        <f ca="1">LEFT(OFFSET(Lists!$S$2,P5213-1+MATCH(F5213,OFFSET(Lists!$T$3,P5213-1,0,Q5213-P5213+1),0),0),6)</f>
        <v>#N/A</v>
      </c>
      <c r="S5213" s="36" t="e">
        <f ca="1">VLOOKUP(R5213,Lists!B:D,3,FALSE)</f>
        <v>#N/A</v>
      </c>
      <c r="T5213" s="36" t="str">
        <f>IF(F5213&lt;&gt;"",MATCH(R5213,'Maximum minutes'!B:B,0),"")</f>
        <v/>
      </c>
      <c r="U5213" s="36">
        <f ca="1">IF(F5213&lt;&gt;"",COUNTA(OFFSET('Maximum minutes'!$C$1,'Annexe A1 Cours'!T5213,0,1,50)),0)</f>
        <v>0</v>
      </c>
      <c r="V5213" s="37">
        <f ca="1">IFERROR(OFFSET('Maximum minutes'!$C$1,T5213+1,-1+MATCH(G5213,OFFSET('Maximum minutes'!$C$1,T5213-1,0,1,50),0)),0)</f>
        <v>0</v>
      </c>
      <c r="W5213" s="38">
        <f t="shared" ca="1" si="162"/>
        <v>0</v>
      </c>
    </row>
    <row r="5214" spans="1:23" s="36" customFormat="1" ht="18.75">
      <c r="A5214" s="34"/>
      <c r="B5214" s="39"/>
      <c r="C5214" s="39"/>
      <c r="D5214" s="35"/>
      <c r="E5214" s="40"/>
      <c r="F5214" s="39"/>
      <c r="G5214" s="39"/>
      <c r="H5214" s="39"/>
      <c r="I5214" s="34"/>
      <c r="J5214" s="34"/>
      <c r="K5214" s="34"/>
      <c r="L5214" s="34"/>
      <c r="M5214" s="43" t="str">
        <f ca="1">IFERROR(OFFSET('Maximum minutes'!$C$1,T5214,MATCH(IF(G5214&lt;&gt;"",G5214,F5214),OFFSET('Maximum minutes'!$C$1,T5214-1,0,1,U5214+1),0)-1)*IF(OR(ISNUMBER(J5214),J5214="sans examen"),1,0)*IF(W5214&lt;MinDate,1,0),"")</f>
        <v/>
      </c>
      <c r="N5214" s="36">
        <f t="shared" ca="1" si="163"/>
        <v>0</v>
      </c>
      <c r="O5214" s="36" t="e">
        <f ca="1">LEFT(OFFSET(Lists!$Q$2,MATCH(E5214,Lists!$R$3:$R$19,0),0),4)</f>
        <v>#N/A</v>
      </c>
      <c r="P5214" s="36" t="e">
        <f ca="1">MATCH(O5214,Lists!$S$2:$S$640,1)</f>
        <v>#N/A</v>
      </c>
      <c r="Q5214" s="36" t="e">
        <f ca="1">MATCH(LEFT(OFFSET(Lists!$Q$2,MATCH(E5214,Lists!$R$3:$R$19,0)+1,0),4),Lists!$S$3:$S$640,1)</f>
        <v>#N/A</v>
      </c>
      <c r="R5214" s="36" t="e">
        <f ca="1">LEFT(OFFSET(Lists!$S$2,P5214-1+MATCH(F5214,OFFSET(Lists!$T$3,P5214-1,0,Q5214-P5214+1),0),0),6)</f>
        <v>#N/A</v>
      </c>
      <c r="S5214" s="36" t="e">
        <f ca="1">VLOOKUP(R5214,Lists!B:D,3,FALSE)</f>
        <v>#N/A</v>
      </c>
      <c r="T5214" s="36" t="str">
        <f>IF(F5214&lt;&gt;"",MATCH(R5214,'Maximum minutes'!B:B,0),"")</f>
        <v/>
      </c>
      <c r="U5214" s="36">
        <f ca="1">IF(F5214&lt;&gt;"",COUNTA(OFFSET('Maximum minutes'!$C$1,'Annexe A1 Cours'!T5214,0,1,50)),0)</f>
        <v>0</v>
      </c>
      <c r="V5214" s="37">
        <f ca="1">IFERROR(OFFSET('Maximum minutes'!$C$1,T5214+1,-1+MATCH(G5214,OFFSET('Maximum minutes'!$C$1,T5214-1,0,1,50),0)),0)</f>
        <v>0</v>
      </c>
      <c r="W5214" s="38">
        <f t="shared" ca="1" si="162"/>
        <v>0</v>
      </c>
    </row>
    <row r="5215" spans="1:23" s="36" customFormat="1" ht="18.75">
      <c r="A5215" s="34"/>
      <c r="B5215" s="39"/>
      <c r="C5215" s="39"/>
      <c r="D5215" s="35"/>
      <c r="E5215" s="40"/>
      <c r="F5215" s="39"/>
      <c r="G5215" s="39"/>
      <c r="H5215" s="39"/>
      <c r="I5215" s="34"/>
      <c r="J5215" s="34"/>
      <c r="K5215" s="34"/>
      <c r="L5215" s="34"/>
      <c r="M5215" s="43" t="str">
        <f ca="1">IFERROR(OFFSET('Maximum minutes'!$C$1,T5215,MATCH(IF(G5215&lt;&gt;"",G5215,F5215),OFFSET('Maximum minutes'!$C$1,T5215-1,0,1,U5215+1),0)-1)*IF(OR(ISNUMBER(J5215),J5215="sans examen"),1,0)*IF(W5215&lt;MinDate,1,0),"")</f>
        <v/>
      </c>
      <c r="N5215" s="36">
        <f t="shared" ca="1" si="163"/>
        <v>0</v>
      </c>
      <c r="O5215" s="36" t="e">
        <f ca="1">LEFT(OFFSET(Lists!$Q$2,MATCH(E5215,Lists!$R$3:$R$19,0),0),4)</f>
        <v>#N/A</v>
      </c>
      <c r="P5215" s="36" t="e">
        <f ca="1">MATCH(O5215,Lists!$S$2:$S$640,1)</f>
        <v>#N/A</v>
      </c>
      <c r="Q5215" s="36" t="e">
        <f ca="1">MATCH(LEFT(OFFSET(Lists!$Q$2,MATCH(E5215,Lists!$R$3:$R$19,0)+1,0),4),Lists!$S$3:$S$640,1)</f>
        <v>#N/A</v>
      </c>
      <c r="R5215" s="36" t="e">
        <f ca="1">LEFT(OFFSET(Lists!$S$2,P5215-1+MATCH(F5215,OFFSET(Lists!$T$3,P5215-1,0,Q5215-P5215+1),0),0),6)</f>
        <v>#N/A</v>
      </c>
      <c r="S5215" s="36" t="e">
        <f ca="1">VLOOKUP(R5215,Lists!B:D,3,FALSE)</f>
        <v>#N/A</v>
      </c>
      <c r="T5215" s="36" t="str">
        <f>IF(F5215&lt;&gt;"",MATCH(R5215,'Maximum minutes'!B:B,0),"")</f>
        <v/>
      </c>
      <c r="U5215" s="36">
        <f ca="1">IF(F5215&lt;&gt;"",COUNTA(OFFSET('Maximum minutes'!$C$1,'Annexe A1 Cours'!T5215,0,1,50)),0)</f>
        <v>0</v>
      </c>
      <c r="V5215" s="37">
        <f ca="1">IFERROR(OFFSET('Maximum minutes'!$C$1,T5215+1,-1+MATCH(G5215,OFFSET('Maximum minutes'!$C$1,T5215-1,0,1,50),0)),0)</f>
        <v>0</v>
      </c>
      <c r="W5215" s="38">
        <f t="shared" ca="1" si="162"/>
        <v>0</v>
      </c>
    </row>
    <row r="5216" spans="1:23" s="36" customFormat="1" ht="18.75">
      <c r="A5216" s="34"/>
      <c r="B5216" s="39"/>
      <c r="C5216" s="39"/>
      <c r="D5216" s="35"/>
      <c r="E5216" s="40"/>
      <c r="F5216" s="39"/>
      <c r="G5216" s="39"/>
      <c r="H5216" s="39"/>
      <c r="I5216" s="34"/>
      <c r="J5216" s="34"/>
      <c r="K5216" s="34"/>
      <c r="L5216" s="34"/>
      <c r="M5216" s="43" t="str">
        <f ca="1">IFERROR(OFFSET('Maximum minutes'!$C$1,T5216,MATCH(IF(G5216&lt;&gt;"",G5216,F5216),OFFSET('Maximum minutes'!$C$1,T5216-1,0,1,U5216+1),0)-1)*IF(OR(ISNUMBER(J5216),J5216="sans examen"),1,0)*IF(W5216&lt;MinDate,1,0),"")</f>
        <v/>
      </c>
      <c r="N5216" s="36">
        <f t="shared" ca="1" si="163"/>
        <v>0</v>
      </c>
      <c r="O5216" s="36" t="e">
        <f ca="1">LEFT(OFFSET(Lists!$Q$2,MATCH(E5216,Lists!$R$3:$R$19,0),0),4)</f>
        <v>#N/A</v>
      </c>
      <c r="P5216" s="36" t="e">
        <f ca="1">MATCH(O5216,Lists!$S$2:$S$640,1)</f>
        <v>#N/A</v>
      </c>
      <c r="Q5216" s="36" t="e">
        <f ca="1">MATCH(LEFT(OFFSET(Lists!$Q$2,MATCH(E5216,Lists!$R$3:$R$19,0)+1,0),4),Lists!$S$3:$S$640,1)</f>
        <v>#N/A</v>
      </c>
      <c r="R5216" s="36" t="e">
        <f ca="1">LEFT(OFFSET(Lists!$S$2,P5216-1+MATCH(F5216,OFFSET(Lists!$T$3,P5216-1,0,Q5216-P5216+1),0),0),6)</f>
        <v>#N/A</v>
      </c>
      <c r="S5216" s="36" t="e">
        <f ca="1">VLOOKUP(R5216,Lists!B:D,3,FALSE)</f>
        <v>#N/A</v>
      </c>
      <c r="T5216" s="36" t="str">
        <f>IF(F5216&lt;&gt;"",MATCH(R5216,'Maximum minutes'!B:B,0),"")</f>
        <v/>
      </c>
      <c r="U5216" s="36">
        <f ca="1">IF(F5216&lt;&gt;"",COUNTA(OFFSET('Maximum minutes'!$C$1,'Annexe A1 Cours'!T5216,0,1,50)),0)</f>
        <v>0</v>
      </c>
      <c r="V5216" s="37">
        <f ca="1">IFERROR(OFFSET('Maximum minutes'!$C$1,T5216+1,-1+MATCH(G5216,OFFSET('Maximum minutes'!$C$1,T5216-1,0,1,50),0)),0)</f>
        <v>0</v>
      </c>
      <c r="W5216" s="38">
        <f t="shared" ca="1" si="162"/>
        <v>0</v>
      </c>
    </row>
    <row r="5217" spans="1:23" s="36" customFormat="1" ht="18.75">
      <c r="A5217" s="34"/>
      <c r="B5217" s="39"/>
      <c r="C5217" s="39"/>
      <c r="D5217" s="35"/>
      <c r="E5217" s="40"/>
      <c r="F5217" s="39"/>
      <c r="G5217" s="39"/>
      <c r="H5217" s="39"/>
      <c r="I5217" s="34"/>
      <c r="J5217" s="34"/>
      <c r="K5217" s="34"/>
      <c r="L5217" s="34"/>
      <c r="M5217" s="43" t="str">
        <f ca="1">IFERROR(OFFSET('Maximum minutes'!$C$1,T5217,MATCH(IF(G5217&lt;&gt;"",G5217,F5217),OFFSET('Maximum minutes'!$C$1,T5217-1,0,1,U5217+1),0)-1)*IF(OR(ISNUMBER(J5217),J5217="sans examen"),1,0)*IF(W5217&lt;MinDate,1,0),"")</f>
        <v/>
      </c>
      <c r="N5217" s="36">
        <f t="shared" ca="1" si="163"/>
        <v>0</v>
      </c>
      <c r="O5217" s="36" t="e">
        <f ca="1">LEFT(OFFSET(Lists!$Q$2,MATCH(E5217,Lists!$R$3:$R$19,0),0),4)</f>
        <v>#N/A</v>
      </c>
      <c r="P5217" s="36" t="e">
        <f ca="1">MATCH(O5217,Lists!$S$2:$S$640,1)</f>
        <v>#N/A</v>
      </c>
      <c r="Q5217" s="36" t="e">
        <f ca="1">MATCH(LEFT(OFFSET(Lists!$Q$2,MATCH(E5217,Lists!$R$3:$R$19,0)+1,0),4),Lists!$S$3:$S$640,1)</f>
        <v>#N/A</v>
      </c>
      <c r="R5217" s="36" t="e">
        <f ca="1">LEFT(OFFSET(Lists!$S$2,P5217-1+MATCH(F5217,OFFSET(Lists!$T$3,P5217-1,0,Q5217-P5217+1),0),0),6)</f>
        <v>#N/A</v>
      </c>
      <c r="S5217" s="36" t="e">
        <f ca="1">VLOOKUP(R5217,Lists!B:D,3,FALSE)</f>
        <v>#N/A</v>
      </c>
      <c r="T5217" s="36" t="str">
        <f>IF(F5217&lt;&gt;"",MATCH(R5217,'Maximum minutes'!B:B,0),"")</f>
        <v/>
      </c>
      <c r="U5217" s="36">
        <f ca="1">IF(F5217&lt;&gt;"",COUNTA(OFFSET('Maximum minutes'!$C$1,'Annexe A1 Cours'!T5217,0,1,50)),0)</f>
        <v>0</v>
      </c>
      <c r="V5217" s="37">
        <f ca="1">IFERROR(OFFSET('Maximum minutes'!$C$1,T5217+1,-1+MATCH(G5217,OFFSET('Maximum minutes'!$C$1,T5217-1,0,1,50),0)),0)</f>
        <v>0</v>
      </c>
      <c r="W5217" s="38">
        <f t="shared" ca="1" si="162"/>
        <v>0</v>
      </c>
    </row>
    <row r="5218" spans="1:23" s="36" customFormat="1" ht="18.75">
      <c r="A5218" s="34"/>
      <c r="B5218" s="39"/>
      <c r="C5218" s="39"/>
      <c r="D5218" s="35"/>
      <c r="E5218" s="40"/>
      <c r="F5218" s="39"/>
      <c r="G5218" s="39"/>
      <c r="H5218" s="39"/>
      <c r="I5218" s="34"/>
      <c r="J5218" s="34"/>
      <c r="K5218" s="34"/>
      <c r="L5218" s="34"/>
      <c r="M5218" s="43" t="str">
        <f ca="1">IFERROR(OFFSET('Maximum minutes'!$C$1,T5218,MATCH(IF(G5218&lt;&gt;"",G5218,F5218),OFFSET('Maximum minutes'!$C$1,T5218-1,0,1,U5218+1),0)-1)*IF(OR(ISNUMBER(J5218),J5218="sans examen"),1,0)*IF(W5218&lt;MinDate,1,0),"")</f>
        <v/>
      </c>
      <c r="N5218" s="36">
        <f t="shared" ca="1" si="163"/>
        <v>0</v>
      </c>
      <c r="O5218" s="36" t="e">
        <f ca="1">LEFT(OFFSET(Lists!$Q$2,MATCH(E5218,Lists!$R$3:$R$19,0),0),4)</f>
        <v>#N/A</v>
      </c>
      <c r="P5218" s="36" t="e">
        <f ca="1">MATCH(O5218,Lists!$S$2:$S$640,1)</f>
        <v>#N/A</v>
      </c>
      <c r="Q5218" s="36" t="e">
        <f ca="1">MATCH(LEFT(OFFSET(Lists!$Q$2,MATCH(E5218,Lists!$R$3:$R$19,0)+1,0),4),Lists!$S$3:$S$640,1)</f>
        <v>#N/A</v>
      </c>
      <c r="R5218" s="36" t="e">
        <f ca="1">LEFT(OFFSET(Lists!$S$2,P5218-1+MATCH(F5218,OFFSET(Lists!$T$3,P5218-1,0,Q5218-P5218+1),0),0),6)</f>
        <v>#N/A</v>
      </c>
      <c r="S5218" s="36" t="e">
        <f ca="1">VLOOKUP(R5218,Lists!B:D,3,FALSE)</f>
        <v>#N/A</v>
      </c>
      <c r="T5218" s="36" t="str">
        <f>IF(F5218&lt;&gt;"",MATCH(R5218,'Maximum minutes'!B:B,0),"")</f>
        <v/>
      </c>
      <c r="U5218" s="36">
        <f ca="1">IF(F5218&lt;&gt;"",COUNTA(OFFSET('Maximum minutes'!$C$1,'Annexe A1 Cours'!T5218,0,1,50)),0)</f>
        <v>0</v>
      </c>
      <c r="V5218" s="37">
        <f ca="1">IFERROR(OFFSET('Maximum minutes'!$C$1,T5218+1,-1+MATCH(G5218,OFFSET('Maximum minutes'!$C$1,T5218-1,0,1,50),0)),0)</f>
        <v>0</v>
      </c>
      <c r="W5218" s="38">
        <f t="shared" ca="1" si="162"/>
        <v>0</v>
      </c>
    </row>
    <row r="5219" spans="1:23" s="36" customFormat="1" ht="18.75">
      <c r="A5219" s="34"/>
      <c r="B5219" s="39"/>
      <c r="C5219" s="39"/>
      <c r="D5219" s="35"/>
      <c r="E5219" s="40"/>
      <c r="F5219" s="39"/>
      <c r="G5219" s="39"/>
      <c r="H5219" s="39"/>
      <c r="I5219" s="34"/>
      <c r="J5219" s="34"/>
      <c r="K5219" s="34"/>
      <c r="L5219" s="34"/>
      <c r="M5219" s="43" t="str">
        <f ca="1">IFERROR(OFFSET('Maximum minutes'!$C$1,T5219,MATCH(IF(G5219&lt;&gt;"",G5219,F5219),OFFSET('Maximum minutes'!$C$1,T5219-1,0,1,U5219+1),0)-1)*IF(OR(ISNUMBER(J5219),J5219="sans examen"),1,0)*IF(W5219&lt;MinDate,1,0),"")</f>
        <v/>
      </c>
      <c r="N5219" s="36">
        <f t="shared" ca="1" si="163"/>
        <v>0</v>
      </c>
      <c r="O5219" s="36" t="e">
        <f ca="1">LEFT(OFFSET(Lists!$Q$2,MATCH(E5219,Lists!$R$3:$R$19,0),0),4)</f>
        <v>#N/A</v>
      </c>
      <c r="P5219" s="36" t="e">
        <f ca="1">MATCH(O5219,Lists!$S$2:$S$640,1)</f>
        <v>#N/A</v>
      </c>
      <c r="Q5219" s="36" t="e">
        <f ca="1">MATCH(LEFT(OFFSET(Lists!$Q$2,MATCH(E5219,Lists!$R$3:$R$19,0)+1,0),4),Lists!$S$3:$S$640,1)</f>
        <v>#N/A</v>
      </c>
      <c r="R5219" s="36" t="e">
        <f ca="1">LEFT(OFFSET(Lists!$S$2,P5219-1+MATCH(F5219,OFFSET(Lists!$T$3,P5219-1,0,Q5219-P5219+1),0),0),6)</f>
        <v>#N/A</v>
      </c>
      <c r="S5219" s="36" t="e">
        <f ca="1">VLOOKUP(R5219,Lists!B:D,3,FALSE)</f>
        <v>#N/A</v>
      </c>
      <c r="T5219" s="36" t="str">
        <f>IF(F5219&lt;&gt;"",MATCH(R5219,'Maximum minutes'!B:B,0),"")</f>
        <v/>
      </c>
      <c r="U5219" s="36">
        <f ca="1">IF(F5219&lt;&gt;"",COUNTA(OFFSET('Maximum minutes'!$C$1,'Annexe A1 Cours'!T5219,0,1,50)),0)</f>
        <v>0</v>
      </c>
      <c r="V5219" s="37">
        <f ca="1">IFERROR(OFFSET('Maximum minutes'!$C$1,T5219+1,-1+MATCH(G5219,OFFSET('Maximum minutes'!$C$1,T5219-1,0,1,50),0)),0)</f>
        <v>0</v>
      </c>
      <c r="W5219" s="38">
        <f t="shared" ca="1" si="162"/>
        <v>0</v>
      </c>
    </row>
    <row r="5220" spans="1:23" s="36" customFormat="1" ht="18.75">
      <c r="A5220" s="34"/>
      <c r="B5220" s="39"/>
      <c r="C5220" s="39"/>
      <c r="D5220" s="35"/>
      <c r="E5220" s="40"/>
      <c r="F5220" s="39"/>
      <c r="G5220" s="39"/>
      <c r="H5220" s="39"/>
      <c r="I5220" s="34"/>
      <c r="J5220" s="34"/>
      <c r="K5220" s="34"/>
      <c r="L5220" s="34"/>
      <c r="M5220" s="43" t="str">
        <f ca="1">IFERROR(OFFSET('Maximum minutes'!$C$1,T5220,MATCH(IF(G5220&lt;&gt;"",G5220,F5220),OFFSET('Maximum minutes'!$C$1,T5220-1,0,1,U5220+1),0)-1)*IF(OR(ISNUMBER(J5220),J5220="sans examen"),1,0)*IF(W5220&lt;MinDate,1,0),"")</f>
        <v/>
      </c>
      <c r="N5220" s="36">
        <f t="shared" ca="1" si="163"/>
        <v>0</v>
      </c>
      <c r="O5220" s="36" t="e">
        <f ca="1">LEFT(OFFSET(Lists!$Q$2,MATCH(E5220,Lists!$R$3:$R$19,0),0),4)</f>
        <v>#N/A</v>
      </c>
      <c r="P5220" s="36" t="e">
        <f ca="1">MATCH(O5220,Lists!$S$2:$S$640,1)</f>
        <v>#N/A</v>
      </c>
      <c r="Q5220" s="36" t="e">
        <f ca="1">MATCH(LEFT(OFFSET(Lists!$Q$2,MATCH(E5220,Lists!$R$3:$R$19,0)+1,0),4),Lists!$S$3:$S$640,1)</f>
        <v>#N/A</v>
      </c>
      <c r="R5220" s="36" t="e">
        <f ca="1">LEFT(OFFSET(Lists!$S$2,P5220-1+MATCH(F5220,OFFSET(Lists!$T$3,P5220-1,0,Q5220-P5220+1),0),0),6)</f>
        <v>#N/A</v>
      </c>
      <c r="S5220" s="36" t="e">
        <f ca="1">VLOOKUP(R5220,Lists!B:D,3,FALSE)</f>
        <v>#N/A</v>
      </c>
      <c r="T5220" s="36" t="str">
        <f>IF(F5220&lt;&gt;"",MATCH(R5220,'Maximum minutes'!B:B,0),"")</f>
        <v/>
      </c>
      <c r="U5220" s="36">
        <f ca="1">IF(F5220&lt;&gt;"",COUNTA(OFFSET('Maximum minutes'!$C$1,'Annexe A1 Cours'!T5220,0,1,50)),0)</f>
        <v>0</v>
      </c>
      <c r="V5220" s="37">
        <f ca="1">IFERROR(OFFSET('Maximum minutes'!$C$1,T5220+1,-1+MATCH(G5220,OFFSET('Maximum minutes'!$C$1,T5220-1,0,1,50),0)),0)</f>
        <v>0</v>
      </c>
      <c r="W5220" s="38">
        <f t="shared" ca="1" si="162"/>
        <v>0</v>
      </c>
    </row>
    <row r="5221" spans="1:23" s="36" customFormat="1" ht="18.75">
      <c r="A5221" s="34"/>
      <c r="B5221" s="39"/>
      <c r="C5221" s="39"/>
      <c r="D5221" s="35"/>
      <c r="E5221" s="40"/>
      <c r="F5221" s="39"/>
      <c r="G5221" s="39"/>
      <c r="H5221" s="39"/>
      <c r="I5221" s="34"/>
      <c r="J5221" s="34"/>
      <c r="K5221" s="34"/>
      <c r="L5221" s="34"/>
      <c r="M5221" s="43" t="str">
        <f ca="1">IFERROR(OFFSET('Maximum minutes'!$C$1,T5221,MATCH(IF(G5221&lt;&gt;"",G5221,F5221),OFFSET('Maximum minutes'!$C$1,T5221-1,0,1,U5221+1),0)-1)*IF(OR(ISNUMBER(J5221),J5221="sans examen"),1,0)*IF(W5221&lt;MinDate,1,0),"")</f>
        <v/>
      </c>
      <c r="N5221" s="36">
        <f t="shared" ca="1" si="163"/>
        <v>0</v>
      </c>
      <c r="O5221" s="36" t="e">
        <f ca="1">LEFT(OFFSET(Lists!$Q$2,MATCH(E5221,Lists!$R$3:$R$19,0),0),4)</f>
        <v>#N/A</v>
      </c>
      <c r="P5221" s="36" t="e">
        <f ca="1">MATCH(O5221,Lists!$S$2:$S$640,1)</f>
        <v>#N/A</v>
      </c>
      <c r="Q5221" s="36" t="e">
        <f ca="1">MATCH(LEFT(OFFSET(Lists!$Q$2,MATCH(E5221,Lists!$R$3:$R$19,0)+1,0),4),Lists!$S$3:$S$640,1)</f>
        <v>#N/A</v>
      </c>
      <c r="R5221" s="36" t="e">
        <f ca="1">LEFT(OFFSET(Lists!$S$2,P5221-1+MATCH(F5221,OFFSET(Lists!$T$3,P5221-1,0,Q5221-P5221+1),0),0),6)</f>
        <v>#N/A</v>
      </c>
      <c r="S5221" s="36" t="e">
        <f ca="1">VLOOKUP(R5221,Lists!B:D,3,FALSE)</f>
        <v>#N/A</v>
      </c>
      <c r="T5221" s="36" t="str">
        <f>IF(F5221&lt;&gt;"",MATCH(R5221,'Maximum minutes'!B:B,0),"")</f>
        <v/>
      </c>
      <c r="U5221" s="36">
        <f ca="1">IF(F5221&lt;&gt;"",COUNTA(OFFSET('Maximum minutes'!$C$1,'Annexe A1 Cours'!T5221,0,1,50)),0)</f>
        <v>0</v>
      </c>
      <c r="V5221" s="37">
        <f ca="1">IFERROR(OFFSET('Maximum minutes'!$C$1,T5221+1,-1+MATCH(G5221,OFFSET('Maximum minutes'!$C$1,T5221-1,0,1,50),0)),0)</f>
        <v>0</v>
      </c>
      <c r="W5221" s="38">
        <f t="shared" ca="1" si="162"/>
        <v>0</v>
      </c>
    </row>
    <row r="5222" spans="1:23" s="36" customFormat="1" ht="18.75">
      <c r="A5222" s="34"/>
      <c r="B5222" s="39"/>
      <c r="C5222" s="39"/>
      <c r="D5222" s="35"/>
      <c r="E5222" s="40"/>
      <c r="F5222" s="39"/>
      <c r="G5222" s="39"/>
      <c r="H5222" s="39"/>
      <c r="I5222" s="34"/>
      <c r="J5222" s="34"/>
      <c r="K5222" s="34"/>
      <c r="L5222" s="34"/>
      <c r="M5222" s="43" t="str">
        <f ca="1">IFERROR(OFFSET('Maximum minutes'!$C$1,T5222,MATCH(IF(G5222&lt;&gt;"",G5222,F5222),OFFSET('Maximum minutes'!$C$1,T5222-1,0,1,U5222+1),0)-1)*IF(OR(ISNUMBER(J5222),J5222="sans examen"),1,0)*IF(W5222&lt;MinDate,1,0),"")</f>
        <v/>
      </c>
      <c r="N5222" s="36">
        <f t="shared" ca="1" si="163"/>
        <v>0</v>
      </c>
      <c r="O5222" s="36" t="e">
        <f ca="1">LEFT(OFFSET(Lists!$Q$2,MATCH(E5222,Lists!$R$3:$R$19,0),0),4)</f>
        <v>#N/A</v>
      </c>
      <c r="P5222" s="36" t="e">
        <f ca="1">MATCH(O5222,Lists!$S$2:$S$640,1)</f>
        <v>#N/A</v>
      </c>
      <c r="Q5222" s="36" t="e">
        <f ca="1">MATCH(LEFT(OFFSET(Lists!$Q$2,MATCH(E5222,Lists!$R$3:$R$19,0)+1,0),4),Lists!$S$3:$S$640,1)</f>
        <v>#N/A</v>
      </c>
      <c r="R5222" s="36" t="e">
        <f ca="1">LEFT(OFFSET(Lists!$S$2,P5222-1+MATCH(F5222,OFFSET(Lists!$T$3,P5222-1,0,Q5222-P5222+1),0),0),6)</f>
        <v>#N/A</v>
      </c>
      <c r="S5222" s="36" t="e">
        <f ca="1">VLOOKUP(R5222,Lists!B:D,3,FALSE)</f>
        <v>#N/A</v>
      </c>
      <c r="T5222" s="36" t="str">
        <f>IF(F5222&lt;&gt;"",MATCH(R5222,'Maximum minutes'!B:B,0),"")</f>
        <v/>
      </c>
      <c r="U5222" s="36">
        <f ca="1">IF(F5222&lt;&gt;"",COUNTA(OFFSET('Maximum minutes'!$C$1,'Annexe A1 Cours'!T5222,0,1,50)),0)</f>
        <v>0</v>
      </c>
      <c r="V5222" s="37">
        <f ca="1">IFERROR(OFFSET('Maximum minutes'!$C$1,T5222+1,-1+MATCH(G5222,OFFSET('Maximum minutes'!$C$1,T5222-1,0,1,50),0)),0)</f>
        <v>0</v>
      </c>
      <c r="W5222" s="38">
        <f t="shared" ca="1" si="162"/>
        <v>0</v>
      </c>
    </row>
    <row r="5223" spans="1:23" s="36" customFormat="1" ht="18.75">
      <c r="A5223" s="34"/>
      <c r="B5223" s="39"/>
      <c r="C5223" s="39"/>
      <c r="D5223" s="35"/>
      <c r="E5223" s="40"/>
      <c r="F5223" s="39"/>
      <c r="G5223" s="39"/>
      <c r="H5223" s="39"/>
      <c r="I5223" s="34"/>
      <c r="J5223" s="34"/>
      <c r="K5223" s="34"/>
      <c r="L5223" s="34"/>
      <c r="M5223" s="43" t="str">
        <f ca="1">IFERROR(OFFSET('Maximum minutes'!$C$1,T5223,MATCH(IF(G5223&lt;&gt;"",G5223,F5223),OFFSET('Maximum minutes'!$C$1,T5223-1,0,1,U5223+1),0)-1)*IF(OR(ISNUMBER(J5223),J5223="sans examen"),1,0)*IF(W5223&lt;MinDate,1,0),"")</f>
        <v/>
      </c>
      <c r="N5223" s="36">
        <f t="shared" ca="1" si="163"/>
        <v>0</v>
      </c>
      <c r="O5223" s="36" t="e">
        <f ca="1">LEFT(OFFSET(Lists!$Q$2,MATCH(E5223,Lists!$R$3:$R$19,0),0),4)</f>
        <v>#N/A</v>
      </c>
      <c r="P5223" s="36" t="e">
        <f ca="1">MATCH(O5223,Lists!$S$2:$S$640,1)</f>
        <v>#N/A</v>
      </c>
      <c r="Q5223" s="36" t="e">
        <f ca="1">MATCH(LEFT(OFFSET(Lists!$Q$2,MATCH(E5223,Lists!$R$3:$R$19,0)+1,0),4),Lists!$S$3:$S$640,1)</f>
        <v>#N/A</v>
      </c>
      <c r="R5223" s="36" t="e">
        <f ca="1">LEFT(OFFSET(Lists!$S$2,P5223-1+MATCH(F5223,OFFSET(Lists!$T$3,P5223-1,0,Q5223-P5223+1),0),0),6)</f>
        <v>#N/A</v>
      </c>
      <c r="S5223" s="36" t="e">
        <f ca="1">VLOOKUP(R5223,Lists!B:D,3,FALSE)</f>
        <v>#N/A</v>
      </c>
      <c r="T5223" s="36" t="str">
        <f>IF(F5223&lt;&gt;"",MATCH(R5223,'Maximum minutes'!B:B,0),"")</f>
        <v/>
      </c>
      <c r="U5223" s="36">
        <f ca="1">IF(F5223&lt;&gt;"",COUNTA(OFFSET('Maximum minutes'!$C$1,'Annexe A1 Cours'!T5223,0,1,50)),0)</f>
        <v>0</v>
      </c>
      <c r="V5223" s="37">
        <f ca="1">IFERROR(OFFSET('Maximum minutes'!$C$1,T5223+1,-1+MATCH(G5223,OFFSET('Maximum minutes'!$C$1,T5223-1,0,1,50),0)),0)</f>
        <v>0</v>
      </c>
      <c r="W5223" s="38">
        <f t="shared" ca="1" si="162"/>
        <v>0</v>
      </c>
    </row>
    <row r="5224" spans="1:23" s="36" customFormat="1" ht="18.75">
      <c r="A5224" s="34"/>
      <c r="B5224" s="39"/>
      <c r="C5224" s="39"/>
      <c r="D5224" s="35"/>
      <c r="E5224" s="40"/>
      <c r="F5224" s="39"/>
      <c r="G5224" s="39"/>
      <c r="H5224" s="39"/>
      <c r="I5224" s="34"/>
      <c r="J5224" s="34"/>
      <c r="K5224" s="34"/>
      <c r="L5224" s="34"/>
      <c r="M5224" s="43" t="str">
        <f ca="1">IFERROR(OFFSET('Maximum minutes'!$C$1,T5224,MATCH(IF(G5224&lt;&gt;"",G5224,F5224),OFFSET('Maximum minutes'!$C$1,T5224-1,0,1,U5224+1),0)-1)*IF(OR(ISNUMBER(J5224),J5224="sans examen"),1,0)*IF(W5224&lt;MinDate,1,0),"")</f>
        <v/>
      </c>
      <c r="N5224" s="36">
        <f t="shared" ca="1" si="163"/>
        <v>0</v>
      </c>
      <c r="O5224" s="36" t="e">
        <f ca="1">LEFT(OFFSET(Lists!$Q$2,MATCH(E5224,Lists!$R$3:$R$19,0),0),4)</f>
        <v>#N/A</v>
      </c>
      <c r="P5224" s="36" t="e">
        <f ca="1">MATCH(O5224,Lists!$S$2:$S$640,1)</f>
        <v>#N/A</v>
      </c>
      <c r="Q5224" s="36" t="e">
        <f ca="1">MATCH(LEFT(OFFSET(Lists!$Q$2,MATCH(E5224,Lists!$R$3:$R$19,0)+1,0),4),Lists!$S$3:$S$640,1)</f>
        <v>#N/A</v>
      </c>
      <c r="R5224" s="36" t="e">
        <f ca="1">LEFT(OFFSET(Lists!$S$2,P5224-1+MATCH(F5224,OFFSET(Lists!$T$3,P5224-1,0,Q5224-P5224+1),0),0),6)</f>
        <v>#N/A</v>
      </c>
      <c r="S5224" s="36" t="e">
        <f ca="1">VLOOKUP(R5224,Lists!B:D,3,FALSE)</f>
        <v>#N/A</v>
      </c>
      <c r="T5224" s="36" t="str">
        <f>IF(F5224&lt;&gt;"",MATCH(R5224,'Maximum minutes'!B:B,0),"")</f>
        <v/>
      </c>
      <c r="U5224" s="36">
        <f ca="1">IF(F5224&lt;&gt;"",COUNTA(OFFSET('Maximum minutes'!$C$1,'Annexe A1 Cours'!T5224,0,1,50)),0)</f>
        <v>0</v>
      </c>
      <c r="V5224" s="37">
        <f ca="1">IFERROR(OFFSET('Maximum minutes'!$C$1,T5224+1,-1+MATCH(G5224,OFFSET('Maximum minutes'!$C$1,T5224-1,0,1,50),0)),0)</f>
        <v>0</v>
      </c>
      <c r="W5224" s="38">
        <f t="shared" ca="1" si="162"/>
        <v>0</v>
      </c>
    </row>
    <row r="5225" spans="1:23" s="36" customFormat="1" ht="18.75">
      <c r="A5225" s="34"/>
      <c r="B5225" s="39"/>
      <c r="C5225" s="39"/>
      <c r="D5225" s="35"/>
      <c r="E5225" s="40"/>
      <c r="F5225" s="39"/>
      <c r="G5225" s="39"/>
      <c r="H5225" s="39"/>
      <c r="I5225" s="34"/>
      <c r="J5225" s="34"/>
      <c r="K5225" s="34"/>
      <c r="L5225" s="34"/>
      <c r="M5225" s="43" t="str">
        <f ca="1">IFERROR(OFFSET('Maximum minutes'!$C$1,T5225,MATCH(IF(G5225&lt;&gt;"",G5225,F5225),OFFSET('Maximum minutes'!$C$1,T5225-1,0,1,U5225+1),0)-1)*IF(OR(ISNUMBER(J5225),J5225="sans examen"),1,0)*IF(W5225&lt;MinDate,1,0),"")</f>
        <v/>
      </c>
      <c r="N5225" s="36">
        <f t="shared" ca="1" si="163"/>
        <v>0</v>
      </c>
      <c r="O5225" s="36" t="e">
        <f ca="1">LEFT(OFFSET(Lists!$Q$2,MATCH(E5225,Lists!$R$3:$R$19,0),0),4)</f>
        <v>#N/A</v>
      </c>
      <c r="P5225" s="36" t="e">
        <f ca="1">MATCH(O5225,Lists!$S$2:$S$640,1)</f>
        <v>#N/A</v>
      </c>
      <c r="Q5225" s="36" t="e">
        <f ca="1">MATCH(LEFT(OFFSET(Lists!$Q$2,MATCH(E5225,Lists!$R$3:$R$19,0)+1,0),4),Lists!$S$3:$S$640,1)</f>
        <v>#N/A</v>
      </c>
      <c r="R5225" s="36" t="e">
        <f ca="1">LEFT(OFFSET(Lists!$S$2,P5225-1+MATCH(F5225,OFFSET(Lists!$T$3,P5225-1,0,Q5225-P5225+1),0),0),6)</f>
        <v>#N/A</v>
      </c>
      <c r="S5225" s="36" t="e">
        <f ca="1">VLOOKUP(R5225,Lists!B:D,3,FALSE)</f>
        <v>#N/A</v>
      </c>
      <c r="T5225" s="36" t="str">
        <f>IF(F5225&lt;&gt;"",MATCH(R5225,'Maximum minutes'!B:B,0),"")</f>
        <v/>
      </c>
      <c r="U5225" s="36">
        <f ca="1">IF(F5225&lt;&gt;"",COUNTA(OFFSET('Maximum minutes'!$C$1,'Annexe A1 Cours'!T5225,0,1,50)),0)</f>
        <v>0</v>
      </c>
      <c r="V5225" s="37">
        <f ca="1">IFERROR(OFFSET('Maximum minutes'!$C$1,T5225+1,-1+MATCH(G5225,OFFSET('Maximum minutes'!$C$1,T5225-1,0,1,50),0)),0)</f>
        <v>0</v>
      </c>
      <c r="W5225" s="38">
        <f t="shared" ca="1" si="162"/>
        <v>0</v>
      </c>
    </row>
    <row r="5226" spans="1:23" s="36" customFormat="1" ht="18.75">
      <c r="A5226" s="34"/>
      <c r="B5226" s="39"/>
      <c r="C5226" s="39"/>
      <c r="D5226" s="35"/>
      <c r="E5226" s="40"/>
      <c r="F5226" s="39"/>
      <c r="G5226" s="39"/>
      <c r="H5226" s="39"/>
      <c r="I5226" s="34"/>
      <c r="J5226" s="34"/>
      <c r="K5226" s="34"/>
      <c r="L5226" s="34"/>
      <c r="M5226" s="43" t="str">
        <f ca="1">IFERROR(OFFSET('Maximum minutes'!$C$1,T5226,MATCH(IF(G5226&lt;&gt;"",G5226,F5226),OFFSET('Maximum minutes'!$C$1,T5226-1,0,1,U5226+1),0)-1)*IF(OR(ISNUMBER(J5226),J5226="sans examen"),1,0)*IF(W5226&lt;MinDate,1,0),"")</f>
        <v/>
      </c>
      <c r="N5226" s="36">
        <f t="shared" ca="1" si="163"/>
        <v>0</v>
      </c>
      <c r="O5226" s="36" t="e">
        <f ca="1">LEFT(OFFSET(Lists!$Q$2,MATCH(E5226,Lists!$R$3:$R$19,0),0),4)</f>
        <v>#N/A</v>
      </c>
      <c r="P5226" s="36" t="e">
        <f ca="1">MATCH(O5226,Lists!$S$2:$S$640,1)</f>
        <v>#N/A</v>
      </c>
      <c r="Q5226" s="36" t="e">
        <f ca="1">MATCH(LEFT(OFFSET(Lists!$Q$2,MATCH(E5226,Lists!$R$3:$R$19,0)+1,0),4),Lists!$S$3:$S$640,1)</f>
        <v>#N/A</v>
      </c>
      <c r="R5226" s="36" t="e">
        <f ca="1">LEFT(OFFSET(Lists!$S$2,P5226-1+MATCH(F5226,OFFSET(Lists!$T$3,P5226-1,0,Q5226-P5226+1),0),0),6)</f>
        <v>#N/A</v>
      </c>
      <c r="S5226" s="36" t="e">
        <f ca="1">VLOOKUP(R5226,Lists!B:D,3,FALSE)</f>
        <v>#N/A</v>
      </c>
      <c r="T5226" s="36" t="str">
        <f>IF(F5226&lt;&gt;"",MATCH(R5226,'Maximum minutes'!B:B,0),"")</f>
        <v/>
      </c>
      <c r="U5226" s="36">
        <f ca="1">IF(F5226&lt;&gt;"",COUNTA(OFFSET('Maximum minutes'!$C$1,'Annexe A1 Cours'!T5226,0,1,50)),0)</f>
        <v>0</v>
      </c>
      <c r="V5226" s="37">
        <f ca="1">IFERROR(OFFSET('Maximum minutes'!$C$1,T5226+1,-1+MATCH(G5226,OFFSET('Maximum minutes'!$C$1,T5226-1,0,1,50),0)),0)</f>
        <v>0</v>
      </c>
      <c r="W5226" s="38">
        <f t="shared" ca="1" si="162"/>
        <v>0</v>
      </c>
    </row>
    <row r="5227" spans="1:23" s="36" customFormat="1" ht="18.75">
      <c r="A5227" s="34"/>
      <c r="B5227" s="39"/>
      <c r="C5227" s="39"/>
      <c r="D5227" s="35"/>
      <c r="E5227" s="40"/>
      <c r="F5227" s="39"/>
      <c r="G5227" s="39"/>
      <c r="H5227" s="39"/>
      <c r="I5227" s="34"/>
      <c r="J5227" s="34"/>
      <c r="K5227" s="34"/>
      <c r="L5227" s="34"/>
      <c r="M5227" s="43" t="str">
        <f ca="1">IFERROR(OFFSET('Maximum minutes'!$C$1,T5227,MATCH(IF(G5227&lt;&gt;"",G5227,F5227),OFFSET('Maximum minutes'!$C$1,T5227-1,0,1,U5227+1),0)-1)*IF(OR(ISNUMBER(J5227),J5227="sans examen"),1,0)*IF(W5227&lt;MinDate,1,0),"")</f>
        <v/>
      </c>
      <c r="N5227" s="36">
        <f t="shared" ca="1" si="163"/>
        <v>0</v>
      </c>
      <c r="O5227" s="36" t="e">
        <f ca="1">LEFT(OFFSET(Lists!$Q$2,MATCH(E5227,Lists!$R$3:$R$19,0),0),4)</f>
        <v>#N/A</v>
      </c>
      <c r="P5227" s="36" t="e">
        <f ca="1">MATCH(O5227,Lists!$S$2:$S$640,1)</f>
        <v>#N/A</v>
      </c>
      <c r="Q5227" s="36" t="e">
        <f ca="1">MATCH(LEFT(OFFSET(Lists!$Q$2,MATCH(E5227,Lists!$R$3:$R$19,0)+1,0),4),Lists!$S$3:$S$640,1)</f>
        <v>#N/A</v>
      </c>
      <c r="R5227" s="36" t="e">
        <f ca="1">LEFT(OFFSET(Lists!$S$2,P5227-1+MATCH(F5227,OFFSET(Lists!$T$3,P5227-1,0,Q5227-P5227+1),0),0),6)</f>
        <v>#N/A</v>
      </c>
      <c r="S5227" s="36" t="e">
        <f ca="1">VLOOKUP(R5227,Lists!B:D,3,FALSE)</f>
        <v>#N/A</v>
      </c>
      <c r="T5227" s="36" t="str">
        <f>IF(F5227&lt;&gt;"",MATCH(R5227,'Maximum minutes'!B:B,0),"")</f>
        <v/>
      </c>
      <c r="U5227" s="36">
        <f ca="1">IF(F5227&lt;&gt;"",COUNTA(OFFSET('Maximum minutes'!$C$1,'Annexe A1 Cours'!T5227,0,1,50)),0)</f>
        <v>0</v>
      </c>
      <c r="V5227" s="37">
        <f ca="1">IFERROR(OFFSET('Maximum minutes'!$C$1,T5227+1,-1+MATCH(G5227,OFFSET('Maximum minutes'!$C$1,T5227-1,0,1,50),0)),0)</f>
        <v>0</v>
      </c>
      <c r="W5227" s="38">
        <f t="shared" ca="1" si="162"/>
        <v>0</v>
      </c>
    </row>
    <row r="5228" spans="1:23" s="36" customFormat="1" ht="18.75">
      <c r="A5228" s="34"/>
      <c r="B5228" s="39"/>
      <c r="C5228" s="39"/>
      <c r="D5228" s="35"/>
      <c r="E5228" s="40"/>
      <c r="F5228" s="39"/>
      <c r="G5228" s="39"/>
      <c r="H5228" s="39"/>
      <c r="I5228" s="34"/>
      <c r="J5228" s="34"/>
      <c r="K5228" s="34"/>
      <c r="L5228" s="34"/>
      <c r="M5228" s="43" t="str">
        <f ca="1">IFERROR(OFFSET('Maximum minutes'!$C$1,T5228,MATCH(IF(G5228&lt;&gt;"",G5228,F5228),OFFSET('Maximum minutes'!$C$1,T5228-1,0,1,U5228+1),0)-1)*IF(OR(ISNUMBER(J5228),J5228="sans examen"),1,0)*IF(W5228&lt;MinDate,1,0),"")</f>
        <v/>
      </c>
      <c r="N5228" s="36">
        <f t="shared" ca="1" si="163"/>
        <v>0</v>
      </c>
      <c r="O5228" s="36" t="e">
        <f ca="1">LEFT(OFFSET(Lists!$Q$2,MATCH(E5228,Lists!$R$3:$R$19,0),0),4)</f>
        <v>#N/A</v>
      </c>
      <c r="P5228" s="36" t="e">
        <f ca="1">MATCH(O5228,Lists!$S$2:$S$640,1)</f>
        <v>#N/A</v>
      </c>
      <c r="Q5228" s="36" t="e">
        <f ca="1">MATCH(LEFT(OFFSET(Lists!$Q$2,MATCH(E5228,Lists!$R$3:$R$19,0)+1,0),4),Lists!$S$3:$S$640,1)</f>
        <v>#N/A</v>
      </c>
      <c r="R5228" s="36" t="e">
        <f ca="1">LEFT(OFFSET(Lists!$S$2,P5228-1+MATCH(F5228,OFFSET(Lists!$T$3,P5228-1,0,Q5228-P5228+1),0),0),6)</f>
        <v>#N/A</v>
      </c>
      <c r="S5228" s="36" t="e">
        <f ca="1">VLOOKUP(R5228,Lists!B:D,3,FALSE)</f>
        <v>#N/A</v>
      </c>
      <c r="T5228" s="36" t="str">
        <f>IF(F5228&lt;&gt;"",MATCH(R5228,'Maximum minutes'!B:B,0),"")</f>
        <v/>
      </c>
      <c r="U5228" s="36">
        <f ca="1">IF(F5228&lt;&gt;"",COUNTA(OFFSET('Maximum minutes'!$C$1,'Annexe A1 Cours'!T5228,0,1,50)),0)</f>
        <v>0</v>
      </c>
      <c r="V5228" s="37">
        <f ca="1">IFERROR(OFFSET('Maximum minutes'!$C$1,T5228+1,-1+MATCH(G5228,OFFSET('Maximum minutes'!$C$1,T5228-1,0,1,50),0)),0)</f>
        <v>0</v>
      </c>
      <c r="W5228" s="38">
        <f t="shared" ca="1" si="162"/>
        <v>0</v>
      </c>
    </row>
    <row r="5229" spans="1:23" s="36" customFormat="1" ht="18.75">
      <c r="A5229" s="34"/>
      <c r="B5229" s="39"/>
      <c r="C5229" s="39"/>
      <c r="D5229" s="35"/>
      <c r="E5229" s="40"/>
      <c r="F5229" s="39"/>
      <c r="G5229" s="39"/>
      <c r="H5229" s="39"/>
      <c r="I5229" s="34"/>
      <c r="J5229" s="34"/>
      <c r="K5229" s="34"/>
      <c r="L5229" s="34"/>
      <c r="M5229" s="43" t="str">
        <f ca="1">IFERROR(OFFSET('Maximum minutes'!$C$1,T5229,MATCH(IF(G5229&lt;&gt;"",G5229,F5229),OFFSET('Maximum minutes'!$C$1,T5229-1,0,1,U5229+1),0)-1)*IF(OR(ISNUMBER(J5229),J5229="sans examen"),1,0)*IF(W5229&lt;MinDate,1,0),"")</f>
        <v/>
      </c>
      <c r="N5229" s="36">
        <f t="shared" ca="1" si="163"/>
        <v>0</v>
      </c>
      <c r="O5229" s="36" t="e">
        <f ca="1">LEFT(OFFSET(Lists!$Q$2,MATCH(E5229,Lists!$R$3:$R$19,0),0),4)</f>
        <v>#N/A</v>
      </c>
      <c r="P5229" s="36" t="e">
        <f ca="1">MATCH(O5229,Lists!$S$2:$S$640,1)</f>
        <v>#N/A</v>
      </c>
      <c r="Q5229" s="36" t="e">
        <f ca="1">MATCH(LEFT(OFFSET(Lists!$Q$2,MATCH(E5229,Lists!$R$3:$R$19,0)+1,0),4),Lists!$S$3:$S$640,1)</f>
        <v>#N/A</v>
      </c>
      <c r="R5229" s="36" t="e">
        <f ca="1">LEFT(OFFSET(Lists!$S$2,P5229-1+MATCH(F5229,OFFSET(Lists!$T$3,P5229-1,0,Q5229-P5229+1),0),0),6)</f>
        <v>#N/A</v>
      </c>
      <c r="S5229" s="36" t="e">
        <f ca="1">VLOOKUP(R5229,Lists!B:D,3,FALSE)</f>
        <v>#N/A</v>
      </c>
      <c r="T5229" s="36" t="str">
        <f>IF(F5229&lt;&gt;"",MATCH(R5229,'Maximum minutes'!B:B,0),"")</f>
        <v/>
      </c>
      <c r="U5229" s="36">
        <f ca="1">IF(F5229&lt;&gt;"",COUNTA(OFFSET('Maximum minutes'!$C$1,'Annexe A1 Cours'!T5229,0,1,50)),0)</f>
        <v>0</v>
      </c>
      <c r="V5229" s="37">
        <f ca="1">IFERROR(OFFSET('Maximum minutes'!$C$1,T5229+1,-1+MATCH(G5229,OFFSET('Maximum minutes'!$C$1,T5229-1,0,1,50),0)),0)</f>
        <v>0</v>
      </c>
      <c r="W5229" s="38">
        <f t="shared" ca="1" si="162"/>
        <v>0</v>
      </c>
    </row>
    <row r="5230" spans="1:23" s="36" customFormat="1" ht="18.75">
      <c r="A5230" s="34"/>
      <c r="B5230" s="39"/>
      <c r="C5230" s="39"/>
      <c r="D5230" s="35"/>
      <c r="E5230" s="40"/>
      <c r="F5230" s="39"/>
      <c r="G5230" s="39"/>
      <c r="H5230" s="39"/>
      <c r="I5230" s="34"/>
      <c r="J5230" s="34"/>
      <c r="K5230" s="34"/>
      <c r="L5230" s="34"/>
      <c r="M5230" s="43" t="str">
        <f ca="1">IFERROR(OFFSET('Maximum minutes'!$C$1,T5230,MATCH(IF(G5230&lt;&gt;"",G5230,F5230),OFFSET('Maximum minutes'!$C$1,T5230-1,0,1,U5230+1),0)-1)*IF(OR(ISNUMBER(J5230),J5230="sans examen"),1,0)*IF(W5230&lt;MinDate,1,0),"")</f>
        <v/>
      </c>
      <c r="N5230" s="36">
        <f t="shared" ca="1" si="163"/>
        <v>0</v>
      </c>
      <c r="O5230" s="36" t="e">
        <f ca="1">LEFT(OFFSET(Lists!$Q$2,MATCH(E5230,Lists!$R$3:$R$19,0),0),4)</f>
        <v>#N/A</v>
      </c>
      <c r="P5230" s="36" t="e">
        <f ca="1">MATCH(O5230,Lists!$S$2:$S$640,1)</f>
        <v>#N/A</v>
      </c>
      <c r="Q5230" s="36" t="e">
        <f ca="1">MATCH(LEFT(OFFSET(Lists!$Q$2,MATCH(E5230,Lists!$R$3:$R$19,0)+1,0),4),Lists!$S$3:$S$640,1)</f>
        <v>#N/A</v>
      </c>
      <c r="R5230" s="36" t="e">
        <f ca="1">LEFT(OFFSET(Lists!$S$2,P5230-1+MATCH(F5230,OFFSET(Lists!$T$3,P5230-1,0,Q5230-P5230+1),0),0),6)</f>
        <v>#N/A</v>
      </c>
      <c r="S5230" s="36" t="e">
        <f ca="1">VLOOKUP(R5230,Lists!B:D,3,FALSE)</f>
        <v>#N/A</v>
      </c>
      <c r="T5230" s="36" t="str">
        <f>IF(F5230&lt;&gt;"",MATCH(R5230,'Maximum minutes'!B:B,0),"")</f>
        <v/>
      </c>
      <c r="U5230" s="36">
        <f ca="1">IF(F5230&lt;&gt;"",COUNTA(OFFSET('Maximum minutes'!$C$1,'Annexe A1 Cours'!T5230,0,1,50)),0)</f>
        <v>0</v>
      </c>
      <c r="V5230" s="37">
        <f ca="1">IFERROR(OFFSET('Maximum minutes'!$C$1,T5230+1,-1+MATCH(G5230,OFFSET('Maximum minutes'!$C$1,T5230-1,0,1,50),0)),0)</f>
        <v>0</v>
      </c>
      <c r="W5230" s="38">
        <f t="shared" ca="1" si="162"/>
        <v>0</v>
      </c>
    </row>
    <row r="5231" spans="1:23" s="36" customFormat="1" ht="18.75">
      <c r="A5231" s="34"/>
      <c r="B5231" s="39"/>
      <c r="C5231" s="39"/>
      <c r="D5231" s="35"/>
      <c r="E5231" s="40"/>
      <c r="F5231" s="39"/>
      <c r="G5231" s="39"/>
      <c r="H5231" s="39"/>
      <c r="I5231" s="34"/>
      <c r="J5231" s="34"/>
      <c r="K5231" s="34"/>
      <c r="L5231" s="34"/>
      <c r="M5231" s="43" t="str">
        <f ca="1">IFERROR(OFFSET('Maximum minutes'!$C$1,T5231,MATCH(IF(G5231&lt;&gt;"",G5231,F5231),OFFSET('Maximum minutes'!$C$1,T5231-1,0,1,U5231+1),0)-1)*IF(OR(ISNUMBER(J5231),J5231="sans examen"),1,0)*IF(W5231&lt;MinDate,1,0),"")</f>
        <v/>
      </c>
      <c r="N5231" s="36">
        <f t="shared" ca="1" si="163"/>
        <v>0</v>
      </c>
      <c r="O5231" s="36" t="e">
        <f ca="1">LEFT(OFFSET(Lists!$Q$2,MATCH(E5231,Lists!$R$3:$R$19,0),0),4)</f>
        <v>#N/A</v>
      </c>
      <c r="P5231" s="36" t="e">
        <f ca="1">MATCH(O5231,Lists!$S$2:$S$640,1)</f>
        <v>#N/A</v>
      </c>
      <c r="Q5231" s="36" t="e">
        <f ca="1">MATCH(LEFT(OFFSET(Lists!$Q$2,MATCH(E5231,Lists!$R$3:$R$19,0)+1,0),4),Lists!$S$3:$S$640,1)</f>
        <v>#N/A</v>
      </c>
      <c r="R5231" s="36" t="e">
        <f ca="1">LEFT(OFFSET(Lists!$S$2,P5231-1+MATCH(F5231,OFFSET(Lists!$T$3,P5231-1,0,Q5231-P5231+1),0),0),6)</f>
        <v>#N/A</v>
      </c>
      <c r="S5231" s="36" t="e">
        <f ca="1">VLOOKUP(R5231,Lists!B:D,3,FALSE)</f>
        <v>#N/A</v>
      </c>
      <c r="T5231" s="36" t="str">
        <f>IF(F5231&lt;&gt;"",MATCH(R5231,'Maximum minutes'!B:B,0),"")</f>
        <v/>
      </c>
      <c r="U5231" s="36">
        <f ca="1">IF(F5231&lt;&gt;"",COUNTA(OFFSET('Maximum minutes'!$C$1,'Annexe A1 Cours'!T5231,0,1,50)),0)</f>
        <v>0</v>
      </c>
      <c r="V5231" s="37">
        <f ca="1">IFERROR(OFFSET('Maximum minutes'!$C$1,T5231+1,-1+MATCH(G5231,OFFSET('Maximum minutes'!$C$1,T5231-1,0,1,50),0)),0)</f>
        <v>0</v>
      </c>
      <c r="W5231" s="38">
        <f t="shared" ca="1" si="162"/>
        <v>0</v>
      </c>
    </row>
    <row r="5232" spans="1:23" s="36" customFormat="1" ht="18.75">
      <c r="A5232" s="34"/>
      <c r="B5232" s="39"/>
      <c r="C5232" s="39"/>
      <c r="D5232" s="35"/>
      <c r="E5232" s="40"/>
      <c r="F5232" s="39"/>
      <c r="G5232" s="39"/>
      <c r="H5232" s="39"/>
      <c r="I5232" s="34"/>
      <c r="J5232" s="34"/>
      <c r="K5232" s="34"/>
      <c r="L5232" s="34"/>
      <c r="M5232" s="43" t="str">
        <f ca="1">IFERROR(OFFSET('Maximum minutes'!$C$1,T5232,MATCH(IF(G5232&lt;&gt;"",G5232,F5232),OFFSET('Maximum minutes'!$C$1,T5232-1,0,1,U5232+1),0)-1)*IF(OR(ISNUMBER(J5232),J5232="sans examen"),1,0)*IF(W5232&lt;MinDate,1,0),"")</f>
        <v/>
      </c>
      <c r="N5232" s="36">
        <f t="shared" ca="1" si="163"/>
        <v>0</v>
      </c>
      <c r="O5232" s="36" t="e">
        <f ca="1">LEFT(OFFSET(Lists!$Q$2,MATCH(E5232,Lists!$R$3:$R$19,0),0),4)</f>
        <v>#N/A</v>
      </c>
      <c r="P5232" s="36" t="e">
        <f ca="1">MATCH(O5232,Lists!$S$2:$S$640,1)</f>
        <v>#N/A</v>
      </c>
      <c r="Q5232" s="36" t="e">
        <f ca="1">MATCH(LEFT(OFFSET(Lists!$Q$2,MATCH(E5232,Lists!$R$3:$R$19,0)+1,0),4),Lists!$S$3:$S$640,1)</f>
        <v>#N/A</v>
      </c>
      <c r="R5232" s="36" t="e">
        <f ca="1">LEFT(OFFSET(Lists!$S$2,P5232-1+MATCH(F5232,OFFSET(Lists!$T$3,P5232-1,0,Q5232-P5232+1),0),0),6)</f>
        <v>#N/A</v>
      </c>
      <c r="S5232" s="36" t="e">
        <f ca="1">VLOOKUP(R5232,Lists!B:D,3,FALSE)</f>
        <v>#N/A</v>
      </c>
      <c r="T5232" s="36" t="str">
        <f>IF(F5232&lt;&gt;"",MATCH(R5232,'Maximum minutes'!B:B,0),"")</f>
        <v/>
      </c>
      <c r="U5232" s="36">
        <f ca="1">IF(F5232&lt;&gt;"",COUNTA(OFFSET('Maximum minutes'!$C$1,'Annexe A1 Cours'!T5232,0,1,50)),0)</f>
        <v>0</v>
      </c>
      <c r="V5232" s="37">
        <f ca="1">IFERROR(OFFSET('Maximum minutes'!$C$1,T5232+1,-1+MATCH(G5232,OFFSET('Maximum minutes'!$C$1,T5232-1,0,1,50),0)),0)</f>
        <v>0</v>
      </c>
      <c r="W5232" s="38">
        <f t="shared" ca="1" si="162"/>
        <v>0</v>
      </c>
    </row>
    <row r="5233" spans="1:23" s="36" customFormat="1" ht="18.75">
      <c r="A5233" s="34"/>
      <c r="B5233" s="39"/>
      <c r="C5233" s="39"/>
      <c r="D5233" s="35"/>
      <c r="E5233" s="40"/>
      <c r="F5233" s="39"/>
      <c r="G5233" s="39"/>
      <c r="H5233" s="39"/>
      <c r="I5233" s="34"/>
      <c r="J5233" s="34"/>
      <c r="K5233" s="34"/>
      <c r="L5233" s="34"/>
      <c r="M5233" s="43" t="str">
        <f ca="1">IFERROR(OFFSET('Maximum minutes'!$C$1,T5233,MATCH(IF(G5233&lt;&gt;"",G5233,F5233),OFFSET('Maximum minutes'!$C$1,T5233-1,0,1,U5233+1),0)-1)*IF(OR(ISNUMBER(J5233),J5233="sans examen"),1,0)*IF(W5233&lt;MinDate,1,0),"")</f>
        <v/>
      </c>
      <c r="N5233" s="36">
        <f t="shared" ca="1" si="163"/>
        <v>0</v>
      </c>
      <c r="O5233" s="36" t="e">
        <f ca="1">LEFT(OFFSET(Lists!$Q$2,MATCH(E5233,Lists!$R$3:$R$19,0),0),4)</f>
        <v>#N/A</v>
      </c>
      <c r="P5233" s="36" t="e">
        <f ca="1">MATCH(O5233,Lists!$S$2:$S$640,1)</f>
        <v>#N/A</v>
      </c>
      <c r="Q5233" s="36" t="e">
        <f ca="1">MATCH(LEFT(OFFSET(Lists!$Q$2,MATCH(E5233,Lists!$R$3:$R$19,0)+1,0),4),Lists!$S$3:$S$640,1)</f>
        <v>#N/A</v>
      </c>
      <c r="R5233" s="36" t="e">
        <f ca="1">LEFT(OFFSET(Lists!$S$2,P5233-1+MATCH(F5233,OFFSET(Lists!$T$3,P5233-1,0,Q5233-P5233+1),0),0),6)</f>
        <v>#N/A</v>
      </c>
      <c r="S5233" s="36" t="e">
        <f ca="1">VLOOKUP(R5233,Lists!B:D,3,FALSE)</f>
        <v>#N/A</v>
      </c>
      <c r="T5233" s="36" t="str">
        <f>IF(F5233&lt;&gt;"",MATCH(R5233,'Maximum minutes'!B:B,0),"")</f>
        <v/>
      </c>
      <c r="U5233" s="36">
        <f ca="1">IF(F5233&lt;&gt;"",COUNTA(OFFSET('Maximum minutes'!$C$1,'Annexe A1 Cours'!T5233,0,1,50)),0)</f>
        <v>0</v>
      </c>
      <c r="V5233" s="37">
        <f ca="1">IFERROR(OFFSET('Maximum minutes'!$C$1,T5233+1,-1+MATCH(G5233,OFFSET('Maximum minutes'!$C$1,T5233-1,0,1,50),0)),0)</f>
        <v>0</v>
      </c>
      <c r="W5233" s="38">
        <f t="shared" ca="1" si="162"/>
        <v>0</v>
      </c>
    </row>
    <row r="5234" spans="1:23" s="36" customFormat="1" ht="18.75">
      <c r="A5234" s="34"/>
      <c r="B5234" s="39"/>
      <c r="C5234" s="39"/>
      <c r="D5234" s="35"/>
      <c r="E5234" s="40"/>
      <c r="F5234" s="39"/>
      <c r="G5234" s="39"/>
      <c r="H5234" s="39"/>
      <c r="I5234" s="34"/>
      <c r="J5234" s="34"/>
      <c r="K5234" s="34"/>
      <c r="L5234" s="34"/>
      <c r="M5234" s="43" t="str">
        <f ca="1">IFERROR(OFFSET('Maximum minutes'!$C$1,T5234,MATCH(IF(G5234&lt;&gt;"",G5234,F5234),OFFSET('Maximum minutes'!$C$1,T5234-1,0,1,U5234+1),0)-1)*IF(OR(ISNUMBER(J5234),J5234="sans examen"),1,0)*IF(W5234&lt;MinDate,1,0),"")</f>
        <v/>
      </c>
      <c r="N5234" s="36">
        <f t="shared" ca="1" si="163"/>
        <v>0</v>
      </c>
      <c r="O5234" s="36" t="e">
        <f ca="1">LEFT(OFFSET(Lists!$Q$2,MATCH(E5234,Lists!$R$3:$R$19,0),0),4)</f>
        <v>#N/A</v>
      </c>
      <c r="P5234" s="36" t="e">
        <f ca="1">MATCH(O5234,Lists!$S$2:$S$640,1)</f>
        <v>#N/A</v>
      </c>
      <c r="Q5234" s="36" t="e">
        <f ca="1">MATCH(LEFT(OFFSET(Lists!$Q$2,MATCH(E5234,Lists!$R$3:$R$19,0)+1,0),4),Lists!$S$3:$S$640,1)</f>
        <v>#N/A</v>
      </c>
      <c r="R5234" s="36" t="e">
        <f ca="1">LEFT(OFFSET(Lists!$S$2,P5234-1+MATCH(F5234,OFFSET(Lists!$T$3,P5234-1,0,Q5234-P5234+1),0),0),6)</f>
        <v>#N/A</v>
      </c>
      <c r="S5234" s="36" t="e">
        <f ca="1">VLOOKUP(R5234,Lists!B:D,3,FALSE)</f>
        <v>#N/A</v>
      </c>
      <c r="T5234" s="36" t="str">
        <f>IF(F5234&lt;&gt;"",MATCH(R5234,'Maximum minutes'!B:B,0),"")</f>
        <v/>
      </c>
      <c r="U5234" s="36">
        <f ca="1">IF(F5234&lt;&gt;"",COUNTA(OFFSET('Maximum minutes'!$C$1,'Annexe A1 Cours'!T5234,0,1,50)),0)</f>
        <v>0</v>
      </c>
      <c r="V5234" s="37">
        <f ca="1">IFERROR(OFFSET('Maximum minutes'!$C$1,T5234+1,-1+MATCH(G5234,OFFSET('Maximum minutes'!$C$1,T5234-1,0,1,50),0)),0)</f>
        <v>0</v>
      </c>
      <c r="W5234" s="38">
        <f t="shared" ca="1" si="162"/>
        <v>0</v>
      </c>
    </row>
    <row r="5235" spans="1:23" s="36" customFormat="1" ht="18.75">
      <c r="A5235" s="34"/>
      <c r="B5235" s="39"/>
      <c r="C5235" s="39"/>
      <c r="D5235" s="35"/>
      <c r="E5235" s="40"/>
      <c r="F5235" s="39"/>
      <c r="G5235" s="39"/>
      <c r="H5235" s="39"/>
      <c r="I5235" s="34"/>
      <c r="J5235" s="34"/>
      <c r="K5235" s="34"/>
      <c r="L5235" s="34"/>
      <c r="M5235" s="43" t="str">
        <f ca="1">IFERROR(OFFSET('Maximum minutes'!$C$1,T5235,MATCH(IF(G5235&lt;&gt;"",G5235,F5235),OFFSET('Maximum minutes'!$C$1,T5235-1,0,1,U5235+1),0)-1)*IF(OR(ISNUMBER(J5235),J5235="sans examen"),1,0)*IF(W5235&lt;MinDate,1,0),"")</f>
        <v/>
      </c>
      <c r="N5235" s="36">
        <f t="shared" ca="1" si="163"/>
        <v>0</v>
      </c>
      <c r="O5235" s="36" t="e">
        <f ca="1">LEFT(OFFSET(Lists!$Q$2,MATCH(E5235,Lists!$R$3:$R$19,0),0),4)</f>
        <v>#N/A</v>
      </c>
      <c r="P5235" s="36" t="e">
        <f ca="1">MATCH(O5235,Lists!$S$2:$S$640,1)</f>
        <v>#N/A</v>
      </c>
      <c r="Q5235" s="36" t="e">
        <f ca="1">MATCH(LEFT(OFFSET(Lists!$Q$2,MATCH(E5235,Lists!$R$3:$R$19,0)+1,0),4),Lists!$S$3:$S$640,1)</f>
        <v>#N/A</v>
      </c>
      <c r="R5235" s="36" t="e">
        <f ca="1">LEFT(OFFSET(Lists!$S$2,P5235-1+MATCH(F5235,OFFSET(Lists!$T$3,P5235-1,0,Q5235-P5235+1),0),0),6)</f>
        <v>#N/A</v>
      </c>
      <c r="S5235" s="36" t="e">
        <f ca="1">VLOOKUP(R5235,Lists!B:D,3,FALSE)</f>
        <v>#N/A</v>
      </c>
      <c r="T5235" s="36" t="str">
        <f>IF(F5235&lt;&gt;"",MATCH(R5235,'Maximum minutes'!B:B,0),"")</f>
        <v/>
      </c>
      <c r="U5235" s="36">
        <f ca="1">IF(F5235&lt;&gt;"",COUNTA(OFFSET('Maximum minutes'!$C$1,'Annexe A1 Cours'!T5235,0,1,50)),0)</f>
        <v>0</v>
      </c>
      <c r="V5235" s="37">
        <f ca="1">IFERROR(OFFSET('Maximum minutes'!$C$1,T5235+1,-1+MATCH(G5235,OFFSET('Maximum minutes'!$C$1,T5235-1,0,1,50),0)),0)</f>
        <v>0</v>
      </c>
      <c r="W5235" s="38">
        <f t="shared" ca="1" si="162"/>
        <v>0</v>
      </c>
    </row>
    <row r="5236" spans="1:23" s="36" customFormat="1" ht="18.75">
      <c r="A5236" s="34"/>
      <c r="B5236" s="39"/>
      <c r="C5236" s="39"/>
      <c r="D5236" s="35"/>
      <c r="E5236" s="40"/>
      <c r="F5236" s="39"/>
      <c r="G5236" s="39"/>
      <c r="H5236" s="39"/>
      <c r="I5236" s="34"/>
      <c r="J5236" s="34"/>
      <c r="K5236" s="34"/>
      <c r="L5236" s="34"/>
      <c r="M5236" s="43" t="str">
        <f ca="1">IFERROR(OFFSET('Maximum minutes'!$C$1,T5236,MATCH(IF(G5236&lt;&gt;"",G5236,F5236),OFFSET('Maximum minutes'!$C$1,T5236-1,0,1,U5236+1),0)-1)*IF(OR(ISNUMBER(J5236),J5236="sans examen"),1,0)*IF(W5236&lt;MinDate,1,0),"")</f>
        <v/>
      </c>
      <c r="N5236" s="36">
        <f t="shared" ca="1" si="163"/>
        <v>0</v>
      </c>
      <c r="O5236" s="36" t="e">
        <f ca="1">LEFT(OFFSET(Lists!$Q$2,MATCH(E5236,Lists!$R$3:$R$19,0),0),4)</f>
        <v>#N/A</v>
      </c>
      <c r="P5236" s="36" t="e">
        <f ca="1">MATCH(O5236,Lists!$S$2:$S$640,1)</f>
        <v>#N/A</v>
      </c>
      <c r="Q5236" s="36" t="e">
        <f ca="1">MATCH(LEFT(OFFSET(Lists!$Q$2,MATCH(E5236,Lists!$R$3:$R$19,0)+1,0),4),Lists!$S$3:$S$640,1)</f>
        <v>#N/A</v>
      </c>
      <c r="R5236" s="36" t="e">
        <f ca="1">LEFT(OFFSET(Lists!$S$2,P5236-1+MATCH(F5236,OFFSET(Lists!$T$3,P5236-1,0,Q5236-P5236+1),0),0),6)</f>
        <v>#N/A</v>
      </c>
      <c r="S5236" s="36" t="e">
        <f ca="1">VLOOKUP(R5236,Lists!B:D,3,FALSE)</f>
        <v>#N/A</v>
      </c>
      <c r="T5236" s="36" t="str">
        <f>IF(F5236&lt;&gt;"",MATCH(R5236,'Maximum minutes'!B:B,0),"")</f>
        <v/>
      </c>
      <c r="U5236" s="36">
        <f ca="1">IF(F5236&lt;&gt;"",COUNTA(OFFSET('Maximum minutes'!$C$1,'Annexe A1 Cours'!T5236,0,1,50)),0)</f>
        <v>0</v>
      </c>
      <c r="V5236" s="37">
        <f ca="1">IFERROR(OFFSET('Maximum minutes'!$C$1,T5236+1,-1+MATCH(G5236,OFFSET('Maximum minutes'!$C$1,T5236-1,0,1,50),0)),0)</f>
        <v>0</v>
      </c>
      <c r="W5236" s="38">
        <f t="shared" ca="1" si="162"/>
        <v>0</v>
      </c>
    </row>
    <row r="5237" spans="1:23" s="36" customFormat="1" ht="18.75">
      <c r="A5237" s="34"/>
      <c r="B5237" s="39"/>
      <c r="C5237" s="39"/>
      <c r="D5237" s="35"/>
      <c r="E5237" s="40"/>
      <c r="F5237" s="39"/>
      <c r="G5237" s="39"/>
      <c r="H5237" s="39"/>
      <c r="I5237" s="34"/>
      <c r="J5237" s="34"/>
      <c r="K5237" s="34"/>
      <c r="L5237" s="34"/>
      <c r="M5237" s="43" t="str">
        <f ca="1">IFERROR(OFFSET('Maximum minutes'!$C$1,T5237,MATCH(IF(G5237&lt;&gt;"",G5237,F5237),OFFSET('Maximum minutes'!$C$1,T5237-1,0,1,U5237+1),0)-1)*IF(OR(ISNUMBER(J5237),J5237="sans examen"),1,0)*IF(W5237&lt;MinDate,1,0),"")</f>
        <v/>
      </c>
      <c r="N5237" s="36">
        <f t="shared" ca="1" si="163"/>
        <v>0</v>
      </c>
      <c r="O5237" s="36" t="e">
        <f ca="1">LEFT(OFFSET(Lists!$Q$2,MATCH(E5237,Lists!$R$3:$R$19,0),0),4)</f>
        <v>#N/A</v>
      </c>
      <c r="P5237" s="36" t="e">
        <f ca="1">MATCH(O5237,Lists!$S$2:$S$640,1)</f>
        <v>#N/A</v>
      </c>
      <c r="Q5237" s="36" t="e">
        <f ca="1">MATCH(LEFT(OFFSET(Lists!$Q$2,MATCH(E5237,Lists!$R$3:$R$19,0)+1,0),4),Lists!$S$3:$S$640,1)</f>
        <v>#N/A</v>
      </c>
      <c r="R5237" s="36" t="e">
        <f ca="1">LEFT(OFFSET(Lists!$S$2,P5237-1+MATCH(F5237,OFFSET(Lists!$T$3,P5237-1,0,Q5237-P5237+1),0),0),6)</f>
        <v>#N/A</v>
      </c>
      <c r="S5237" s="36" t="e">
        <f ca="1">VLOOKUP(R5237,Lists!B:D,3,FALSE)</f>
        <v>#N/A</v>
      </c>
      <c r="T5237" s="36" t="str">
        <f>IF(F5237&lt;&gt;"",MATCH(R5237,'Maximum minutes'!B:B,0),"")</f>
        <v/>
      </c>
      <c r="U5237" s="36">
        <f ca="1">IF(F5237&lt;&gt;"",COUNTA(OFFSET('Maximum minutes'!$C$1,'Annexe A1 Cours'!T5237,0,1,50)),0)</f>
        <v>0</v>
      </c>
      <c r="V5237" s="37">
        <f ca="1">IFERROR(OFFSET('Maximum minutes'!$C$1,T5237+1,-1+MATCH(G5237,OFFSET('Maximum minutes'!$C$1,T5237-1,0,1,50),0)),0)</f>
        <v>0</v>
      </c>
      <c r="W5237" s="38">
        <f t="shared" ca="1" si="162"/>
        <v>0</v>
      </c>
    </row>
    <row r="5238" spans="1:23" s="36" customFormat="1" ht="18.75">
      <c r="A5238" s="34"/>
      <c r="B5238" s="39"/>
      <c r="C5238" s="39"/>
      <c r="D5238" s="35"/>
      <c r="E5238" s="40"/>
      <c r="F5238" s="39"/>
      <c r="G5238" s="39"/>
      <c r="H5238" s="39"/>
      <c r="I5238" s="34"/>
      <c r="J5238" s="34"/>
      <c r="K5238" s="34"/>
      <c r="L5238" s="34"/>
      <c r="M5238" s="43" t="str">
        <f ca="1">IFERROR(OFFSET('Maximum minutes'!$C$1,T5238,MATCH(IF(G5238&lt;&gt;"",G5238,F5238),OFFSET('Maximum minutes'!$C$1,T5238-1,0,1,U5238+1),0)-1)*IF(OR(ISNUMBER(J5238),J5238="sans examen"),1,0)*IF(W5238&lt;MinDate,1,0),"")</f>
        <v/>
      </c>
      <c r="N5238" s="36">
        <f t="shared" ca="1" si="163"/>
        <v>0</v>
      </c>
      <c r="O5238" s="36" t="e">
        <f ca="1">LEFT(OFFSET(Lists!$Q$2,MATCH(E5238,Lists!$R$3:$R$19,0),0),4)</f>
        <v>#N/A</v>
      </c>
      <c r="P5238" s="36" t="e">
        <f ca="1">MATCH(O5238,Lists!$S$2:$S$640,1)</f>
        <v>#N/A</v>
      </c>
      <c r="Q5238" s="36" t="e">
        <f ca="1">MATCH(LEFT(OFFSET(Lists!$Q$2,MATCH(E5238,Lists!$R$3:$R$19,0)+1,0),4),Lists!$S$3:$S$640,1)</f>
        <v>#N/A</v>
      </c>
      <c r="R5238" s="36" t="e">
        <f ca="1">LEFT(OFFSET(Lists!$S$2,P5238-1+MATCH(F5238,OFFSET(Lists!$T$3,P5238-1,0,Q5238-P5238+1),0),0),6)</f>
        <v>#N/A</v>
      </c>
      <c r="S5238" s="36" t="e">
        <f ca="1">VLOOKUP(R5238,Lists!B:D,3,FALSE)</f>
        <v>#N/A</v>
      </c>
      <c r="T5238" s="36" t="str">
        <f>IF(F5238&lt;&gt;"",MATCH(R5238,'Maximum minutes'!B:B,0),"")</f>
        <v/>
      </c>
      <c r="U5238" s="36">
        <f ca="1">IF(F5238&lt;&gt;"",COUNTA(OFFSET('Maximum minutes'!$C$1,'Annexe A1 Cours'!T5238,0,1,50)),0)</f>
        <v>0</v>
      </c>
      <c r="V5238" s="37">
        <f ca="1">IFERROR(OFFSET('Maximum minutes'!$C$1,T5238+1,-1+MATCH(G5238,OFFSET('Maximum minutes'!$C$1,T5238-1,0,1,50),0)),0)</f>
        <v>0</v>
      </c>
      <c r="W5238" s="38">
        <f t="shared" ca="1" si="162"/>
        <v>0</v>
      </c>
    </row>
    <row r="5239" spans="1:23" s="36" customFormat="1" ht="18.75">
      <c r="A5239" s="34"/>
      <c r="B5239" s="39"/>
      <c r="C5239" s="39"/>
      <c r="D5239" s="35"/>
      <c r="E5239" s="40"/>
      <c r="F5239" s="39"/>
      <c r="G5239" s="39"/>
      <c r="H5239" s="39"/>
      <c r="I5239" s="34"/>
      <c r="J5239" s="34"/>
      <c r="K5239" s="34"/>
      <c r="L5239" s="34"/>
      <c r="M5239" s="43" t="str">
        <f ca="1">IFERROR(OFFSET('Maximum minutes'!$C$1,T5239,MATCH(IF(G5239&lt;&gt;"",G5239,F5239),OFFSET('Maximum minutes'!$C$1,T5239-1,0,1,U5239+1),0)-1)*IF(OR(ISNUMBER(J5239),J5239="sans examen"),1,0)*IF(W5239&lt;MinDate,1,0),"")</f>
        <v/>
      </c>
      <c r="N5239" s="36">
        <f t="shared" ca="1" si="163"/>
        <v>0</v>
      </c>
      <c r="O5239" s="36" t="e">
        <f ca="1">LEFT(OFFSET(Lists!$Q$2,MATCH(E5239,Lists!$R$3:$R$19,0),0),4)</f>
        <v>#N/A</v>
      </c>
      <c r="P5239" s="36" t="e">
        <f ca="1">MATCH(O5239,Lists!$S$2:$S$640,1)</f>
        <v>#N/A</v>
      </c>
      <c r="Q5239" s="36" t="e">
        <f ca="1">MATCH(LEFT(OFFSET(Lists!$Q$2,MATCH(E5239,Lists!$R$3:$R$19,0)+1,0),4),Lists!$S$3:$S$640,1)</f>
        <v>#N/A</v>
      </c>
      <c r="R5239" s="36" t="e">
        <f ca="1">LEFT(OFFSET(Lists!$S$2,P5239-1+MATCH(F5239,OFFSET(Lists!$T$3,P5239-1,0,Q5239-P5239+1),0),0),6)</f>
        <v>#N/A</v>
      </c>
      <c r="S5239" s="36" t="e">
        <f ca="1">VLOOKUP(R5239,Lists!B:D,3,FALSE)</f>
        <v>#N/A</v>
      </c>
      <c r="T5239" s="36" t="str">
        <f>IF(F5239&lt;&gt;"",MATCH(R5239,'Maximum minutes'!B:B,0),"")</f>
        <v/>
      </c>
      <c r="U5239" s="36">
        <f ca="1">IF(F5239&lt;&gt;"",COUNTA(OFFSET('Maximum minutes'!$C$1,'Annexe A1 Cours'!T5239,0,1,50)),0)</f>
        <v>0</v>
      </c>
      <c r="V5239" s="37">
        <f ca="1">IFERROR(OFFSET('Maximum minutes'!$C$1,T5239+1,-1+MATCH(G5239,OFFSET('Maximum minutes'!$C$1,T5239-1,0,1,50),0)),0)</f>
        <v>0</v>
      </c>
      <c r="W5239" s="38">
        <f t="shared" ca="1" si="162"/>
        <v>0</v>
      </c>
    </row>
    <row r="5240" spans="1:23" s="36" customFormat="1" ht="18.75">
      <c r="A5240" s="34"/>
      <c r="B5240" s="39"/>
      <c r="C5240" s="39"/>
      <c r="D5240" s="35"/>
      <c r="E5240" s="40"/>
      <c r="F5240" s="39"/>
      <c r="G5240" s="39"/>
      <c r="H5240" s="39"/>
      <c r="I5240" s="34"/>
      <c r="J5240" s="34"/>
      <c r="K5240" s="34"/>
      <c r="L5240" s="34"/>
      <c r="M5240" s="43" t="str">
        <f ca="1">IFERROR(OFFSET('Maximum minutes'!$C$1,T5240,MATCH(IF(G5240&lt;&gt;"",G5240,F5240),OFFSET('Maximum minutes'!$C$1,T5240-1,0,1,U5240+1),0)-1)*IF(OR(ISNUMBER(J5240),J5240="sans examen"),1,0)*IF(W5240&lt;MinDate,1,0),"")</f>
        <v/>
      </c>
      <c r="N5240" s="36">
        <f t="shared" ca="1" si="163"/>
        <v>0</v>
      </c>
      <c r="O5240" s="36" t="e">
        <f ca="1">LEFT(OFFSET(Lists!$Q$2,MATCH(E5240,Lists!$R$3:$R$19,0),0),4)</f>
        <v>#N/A</v>
      </c>
      <c r="P5240" s="36" t="e">
        <f ca="1">MATCH(O5240,Lists!$S$2:$S$640,1)</f>
        <v>#N/A</v>
      </c>
      <c r="Q5240" s="36" t="e">
        <f ca="1">MATCH(LEFT(OFFSET(Lists!$Q$2,MATCH(E5240,Lists!$R$3:$R$19,0)+1,0),4),Lists!$S$3:$S$640,1)</f>
        <v>#N/A</v>
      </c>
      <c r="R5240" s="36" t="e">
        <f ca="1">LEFT(OFFSET(Lists!$S$2,P5240-1+MATCH(F5240,OFFSET(Lists!$T$3,P5240-1,0,Q5240-P5240+1),0),0),6)</f>
        <v>#N/A</v>
      </c>
      <c r="S5240" s="36" t="e">
        <f ca="1">VLOOKUP(R5240,Lists!B:D,3,FALSE)</f>
        <v>#N/A</v>
      </c>
      <c r="T5240" s="36" t="str">
        <f>IF(F5240&lt;&gt;"",MATCH(R5240,'Maximum minutes'!B:B,0),"")</f>
        <v/>
      </c>
      <c r="U5240" s="36">
        <f ca="1">IF(F5240&lt;&gt;"",COUNTA(OFFSET('Maximum minutes'!$C$1,'Annexe A1 Cours'!T5240,0,1,50)),0)</f>
        <v>0</v>
      </c>
      <c r="V5240" s="37">
        <f ca="1">IFERROR(OFFSET('Maximum minutes'!$C$1,T5240+1,-1+MATCH(G5240,OFFSET('Maximum minutes'!$C$1,T5240-1,0,1,50),0)),0)</f>
        <v>0</v>
      </c>
      <c r="W5240" s="38">
        <f t="shared" ca="1" si="162"/>
        <v>0</v>
      </c>
    </row>
    <row r="5241" spans="1:23" s="36" customFormat="1" ht="18.75">
      <c r="A5241" s="34"/>
      <c r="B5241" s="39"/>
      <c r="C5241" s="39"/>
      <c r="D5241" s="35"/>
      <c r="E5241" s="40"/>
      <c r="F5241" s="39"/>
      <c r="G5241" s="39"/>
      <c r="H5241" s="39"/>
      <c r="I5241" s="34"/>
      <c r="J5241" s="34"/>
      <c r="K5241" s="34"/>
      <c r="L5241" s="34"/>
      <c r="M5241" s="43" t="str">
        <f ca="1">IFERROR(OFFSET('Maximum minutes'!$C$1,T5241,MATCH(IF(G5241&lt;&gt;"",G5241,F5241),OFFSET('Maximum minutes'!$C$1,T5241-1,0,1,U5241+1),0)-1)*IF(OR(ISNUMBER(J5241),J5241="sans examen"),1,0)*IF(W5241&lt;MinDate,1,0),"")</f>
        <v/>
      </c>
      <c r="N5241" s="36">
        <f t="shared" ca="1" si="163"/>
        <v>0</v>
      </c>
      <c r="O5241" s="36" t="e">
        <f ca="1">LEFT(OFFSET(Lists!$Q$2,MATCH(E5241,Lists!$R$3:$R$19,0),0),4)</f>
        <v>#N/A</v>
      </c>
      <c r="P5241" s="36" t="e">
        <f ca="1">MATCH(O5241,Lists!$S$2:$S$640,1)</f>
        <v>#N/A</v>
      </c>
      <c r="Q5241" s="36" t="e">
        <f ca="1">MATCH(LEFT(OFFSET(Lists!$Q$2,MATCH(E5241,Lists!$R$3:$R$19,0)+1,0),4),Lists!$S$3:$S$640,1)</f>
        <v>#N/A</v>
      </c>
      <c r="R5241" s="36" t="e">
        <f ca="1">LEFT(OFFSET(Lists!$S$2,P5241-1+MATCH(F5241,OFFSET(Lists!$T$3,P5241-1,0,Q5241-P5241+1),0),0),6)</f>
        <v>#N/A</v>
      </c>
      <c r="S5241" s="36" t="e">
        <f ca="1">VLOOKUP(R5241,Lists!B:D,3,FALSE)</f>
        <v>#N/A</v>
      </c>
      <c r="T5241" s="36" t="str">
        <f>IF(F5241&lt;&gt;"",MATCH(R5241,'Maximum minutes'!B:B,0),"")</f>
        <v/>
      </c>
      <c r="U5241" s="36">
        <f ca="1">IF(F5241&lt;&gt;"",COUNTA(OFFSET('Maximum minutes'!$C$1,'Annexe A1 Cours'!T5241,0,1,50)),0)</f>
        <v>0</v>
      </c>
      <c r="V5241" s="37">
        <f ca="1">IFERROR(OFFSET('Maximum minutes'!$C$1,T5241+1,-1+MATCH(G5241,OFFSET('Maximum minutes'!$C$1,T5241-1,0,1,50),0)),0)</f>
        <v>0</v>
      </c>
      <c r="W5241" s="38">
        <f t="shared" ca="1" si="162"/>
        <v>0</v>
      </c>
    </row>
    <row r="5242" spans="1:23" s="36" customFormat="1" ht="18.75">
      <c r="A5242" s="34"/>
      <c r="B5242" s="39"/>
      <c r="C5242" s="39"/>
      <c r="D5242" s="35"/>
      <c r="E5242" s="40"/>
      <c r="F5242" s="39"/>
      <c r="G5242" s="39"/>
      <c r="H5242" s="39"/>
      <c r="I5242" s="34"/>
      <c r="J5242" s="34"/>
      <c r="K5242" s="34"/>
      <c r="L5242" s="34"/>
      <c r="M5242" s="43" t="str">
        <f ca="1">IFERROR(OFFSET('Maximum minutes'!$C$1,T5242,MATCH(IF(G5242&lt;&gt;"",G5242,F5242),OFFSET('Maximum minutes'!$C$1,T5242-1,0,1,U5242+1),0)-1)*IF(OR(ISNUMBER(J5242),J5242="sans examen"),1,0)*IF(W5242&lt;MinDate,1,0),"")</f>
        <v/>
      </c>
      <c r="N5242" s="36">
        <f t="shared" ca="1" si="163"/>
        <v>0</v>
      </c>
      <c r="O5242" s="36" t="e">
        <f ca="1">LEFT(OFFSET(Lists!$Q$2,MATCH(E5242,Lists!$R$3:$R$19,0),0),4)</f>
        <v>#N/A</v>
      </c>
      <c r="P5242" s="36" t="e">
        <f ca="1">MATCH(O5242,Lists!$S$2:$S$640,1)</f>
        <v>#N/A</v>
      </c>
      <c r="Q5242" s="36" t="e">
        <f ca="1">MATCH(LEFT(OFFSET(Lists!$Q$2,MATCH(E5242,Lists!$R$3:$R$19,0)+1,0),4),Lists!$S$3:$S$640,1)</f>
        <v>#N/A</v>
      </c>
      <c r="R5242" s="36" t="e">
        <f ca="1">LEFT(OFFSET(Lists!$S$2,P5242-1+MATCH(F5242,OFFSET(Lists!$T$3,P5242-1,0,Q5242-P5242+1),0),0),6)</f>
        <v>#N/A</v>
      </c>
      <c r="S5242" s="36" t="e">
        <f ca="1">VLOOKUP(R5242,Lists!B:D,3,FALSE)</f>
        <v>#N/A</v>
      </c>
      <c r="T5242" s="36" t="str">
        <f>IF(F5242&lt;&gt;"",MATCH(R5242,'Maximum minutes'!B:B,0),"")</f>
        <v/>
      </c>
      <c r="U5242" s="36">
        <f ca="1">IF(F5242&lt;&gt;"",COUNTA(OFFSET('Maximum minutes'!$C$1,'Annexe A1 Cours'!T5242,0,1,50)),0)</f>
        <v>0</v>
      </c>
      <c r="V5242" s="37">
        <f ca="1">IFERROR(OFFSET('Maximum minutes'!$C$1,T5242+1,-1+MATCH(G5242,OFFSET('Maximum minutes'!$C$1,T5242-1,0,1,50),0)),0)</f>
        <v>0</v>
      </c>
      <c r="W5242" s="38">
        <f t="shared" ca="1" si="162"/>
        <v>0</v>
      </c>
    </row>
    <row r="5243" spans="1:23" s="36" customFormat="1" ht="18.75">
      <c r="A5243" s="34"/>
      <c r="B5243" s="39"/>
      <c r="C5243" s="39"/>
      <c r="D5243" s="35"/>
      <c r="E5243" s="40"/>
      <c r="F5243" s="39"/>
      <c r="G5243" s="39"/>
      <c r="H5243" s="39"/>
      <c r="I5243" s="34"/>
      <c r="J5243" s="34"/>
      <c r="K5243" s="34"/>
      <c r="L5243" s="34"/>
      <c r="M5243" s="43" t="str">
        <f ca="1">IFERROR(OFFSET('Maximum minutes'!$C$1,T5243,MATCH(IF(G5243&lt;&gt;"",G5243,F5243),OFFSET('Maximum minutes'!$C$1,T5243-1,0,1,U5243+1),0)-1)*IF(OR(ISNUMBER(J5243),J5243="sans examen"),1,0)*IF(W5243&lt;MinDate,1,0),"")</f>
        <v/>
      </c>
      <c r="N5243" s="36">
        <f t="shared" ca="1" si="163"/>
        <v>0</v>
      </c>
      <c r="O5243" s="36" t="e">
        <f ca="1">LEFT(OFFSET(Lists!$Q$2,MATCH(E5243,Lists!$R$3:$R$19,0),0),4)</f>
        <v>#N/A</v>
      </c>
      <c r="P5243" s="36" t="e">
        <f ca="1">MATCH(O5243,Lists!$S$2:$S$640,1)</f>
        <v>#N/A</v>
      </c>
      <c r="Q5243" s="36" t="e">
        <f ca="1">MATCH(LEFT(OFFSET(Lists!$Q$2,MATCH(E5243,Lists!$R$3:$R$19,0)+1,0),4),Lists!$S$3:$S$640,1)</f>
        <v>#N/A</v>
      </c>
      <c r="R5243" s="36" t="e">
        <f ca="1">LEFT(OFFSET(Lists!$S$2,P5243-1+MATCH(F5243,OFFSET(Lists!$T$3,P5243-1,0,Q5243-P5243+1),0),0),6)</f>
        <v>#N/A</v>
      </c>
      <c r="S5243" s="36" t="e">
        <f ca="1">VLOOKUP(R5243,Lists!B:D,3,FALSE)</f>
        <v>#N/A</v>
      </c>
      <c r="T5243" s="36" t="str">
        <f>IF(F5243&lt;&gt;"",MATCH(R5243,'Maximum minutes'!B:B,0),"")</f>
        <v/>
      </c>
      <c r="U5243" s="36">
        <f ca="1">IF(F5243&lt;&gt;"",COUNTA(OFFSET('Maximum minutes'!$C$1,'Annexe A1 Cours'!T5243,0,1,50)),0)</f>
        <v>0</v>
      </c>
      <c r="V5243" s="37">
        <f ca="1">IFERROR(OFFSET('Maximum minutes'!$C$1,T5243+1,-1+MATCH(G5243,OFFSET('Maximum minutes'!$C$1,T5243-1,0,1,50),0)),0)</f>
        <v>0</v>
      </c>
      <c r="W5243" s="38">
        <f t="shared" ca="1" si="162"/>
        <v>0</v>
      </c>
    </row>
    <row r="5244" spans="1:23" s="36" customFormat="1" ht="18.75">
      <c r="A5244" s="34"/>
      <c r="B5244" s="39"/>
      <c r="C5244" s="39"/>
      <c r="D5244" s="35"/>
      <c r="E5244" s="40"/>
      <c r="F5244" s="39"/>
      <c r="G5244" s="39"/>
      <c r="H5244" s="39"/>
      <c r="I5244" s="34"/>
      <c r="J5244" s="34"/>
      <c r="K5244" s="34"/>
      <c r="L5244" s="34"/>
      <c r="M5244" s="43" t="str">
        <f ca="1">IFERROR(OFFSET('Maximum minutes'!$C$1,T5244,MATCH(IF(G5244&lt;&gt;"",G5244,F5244),OFFSET('Maximum minutes'!$C$1,T5244-1,0,1,U5244+1),0)-1)*IF(OR(ISNUMBER(J5244),J5244="sans examen"),1,0)*IF(W5244&lt;MinDate,1,0),"")</f>
        <v/>
      </c>
      <c r="N5244" s="36">
        <f t="shared" ca="1" si="163"/>
        <v>0</v>
      </c>
      <c r="O5244" s="36" t="e">
        <f ca="1">LEFT(OFFSET(Lists!$Q$2,MATCH(E5244,Lists!$R$3:$R$19,0),0),4)</f>
        <v>#N/A</v>
      </c>
      <c r="P5244" s="36" t="e">
        <f ca="1">MATCH(O5244,Lists!$S$2:$S$640,1)</f>
        <v>#N/A</v>
      </c>
      <c r="Q5244" s="36" t="e">
        <f ca="1">MATCH(LEFT(OFFSET(Lists!$Q$2,MATCH(E5244,Lists!$R$3:$R$19,0)+1,0),4),Lists!$S$3:$S$640,1)</f>
        <v>#N/A</v>
      </c>
      <c r="R5244" s="36" t="e">
        <f ca="1">LEFT(OFFSET(Lists!$S$2,P5244-1+MATCH(F5244,OFFSET(Lists!$T$3,P5244-1,0,Q5244-P5244+1),0),0),6)</f>
        <v>#N/A</v>
      </c>
      <c r="S5244" s="36" t="e">
        <f ca="1">VLOOKUP(R5244,Lists!B:D,3,FALSE)</f>
        <v>#N/A</v>
      </c>
      <c r="T5244" s="36" t="str">
        <f>IF(F5244&lt;&gt;"",MATCH(R5244,'Maximum minutes'!B:B,0),"")</f>
        <v/>
      </c>
      <c r="U5244" s="36">
        <f ca="1">IF(F5244&lt;&gt;"",COUNTA(OFFSET('Maximum minutes'!$C$1,'Annexe A1 Cours'!T5244,0,1,50)),0)</f>
        <v>0</v>
      </c>
      <c r="V5244" s="37">
        <f ca="1">IFERROR(OFFSET('Maximum minutes'!$C$1,T5244+1,-1+MATCH(G5244,OFFSET('Maximum minutes'!$C$1,T5244-1,0,1,50),0)),0)</f>
        <v>0</v>
      </c>
      <c r="W5244" s="38">
        <f t="shared" ca="1" si="162"/>
        <v>0</v>
      </c>
    </row>
    <row r="5245" spans="1:23" s="36" customFormat="1" ht="18.75">
      <c r="A5245" s="34"/>
      <c r="B5245" s="39"/>
      <c r="C5245" s="39"/>
      <c r="D5245" s="35"/>
      <c r="E5245" s="40"/>
      <c r="F5245" s="39"/>
      <c r="G5245" s="39"/>
      <c r="H5245" s="39"/>
      <c r="I5245" s="34"/>
      <c r="J5245" s="34"/>
      <c r="K5245" s="34"/>
      <c r="L5245" s="34"/>
      <c r="M5245" s="43" t="str">
        <f ca="1">IFERROR(OFFSET('Maximum minutes'!$C$1,T5245,MATCH(IF(G5245&lt;&gt;"",G5245,F5245),OFFSET('Maximum minutes'!$C$1,T5245-1,0,1,U5245+1),0)-1)*IF(OR(ISNUMBER(J5245),J5245="sans examen"),1,0)*IF(W5245&lt;MinDate,1,0),"")</f>
        <v/>
      </c>
      <c r="N5245" s="36">
        <f t="shared" ca="1" si="163"/>
        <v>0</v>
      </c>
      <c r="O5245" s="36" t="e">
        <f ca="1">LEFT(OFFSET(Lists!$Q$2,MATCH(E5245,Lists!$R$3:$R$19,0),0),4)</f>
        <v>#N/A</v>
      </c>
      <c r="P5245" s="36" t="e">
        <f ca="1">MATCH(O5245,Lists!$S$2:$S$640,1)</f>
        <v>#N/A</v>
      </c>
      <c r="Q5245" s="36" t="e">
        <f ca="1">MATCH(LEFT(OFFSET(Lists!$Q$2,MATCH(E5245,Lists!$R$3:$R$19,0)+1,0),4),Lists!$S$3:$S$640,1)</f>
        <v>#N/A</v>
      </c>
      <c r="R5245" s="36" t="e">
        <f ca="1">LEFT(OFFSET(Lists!$S$2,P5245-1+MATCH(F5245,OFFSET(Lists!$T$3,P5245-1,0,Q5245-P5245+1),0),0),6)</f>
        <v>#N/A</v>
      </c>
      <c r="S5245" s="36" t="e">
        <f ca="1">VLOOKUP(R5245,Lists!B:D,3,FALSE)</f>
        <v>#N/A</v>
      </c>
      <c r="T5245" s="36" t="str">
        <f>IF(F5245&lt;&gt;"",MATCH(R5245,'Maximum minutes'!B:B,0),"")</f>
        <v/>
      </c>
      <c r="U5245" s="36">
        <f ca="1">IF(F5245&lt;&gt;"",COUNTA(OFFSET('Maximum minutes'!$C$1,'Annexe A1 Cours'!T5245,0,1,50)),0)</f>
        <v>0</v>
      </c>
      <c r="V5245" s="37">
        <f ca="1">IFERROR(OFFSET('Maximum minutes'!$C$1,T5245+1,-1+MATCH(G5245,OFFSET('Maximum minutes'!$C$1,T5245-1,0,1,50),0)),0)</f>
        <v>0</v>
      </c>
      <c r="W5245" s="38">
        <f t="shared" ca="1" si="162"/>
        <v>0</v>
      </c>
    </row>
    <row r="5246" spans="1:23" s="36" customFormat="1" ht="18.75">
      <c r="A5246" s="34"/>
      <c r="B5246" s="39"/>
      <c r="C5246" s="39"/>
      <c r="D5246" s="35"/>
      <c r="E5246" s="40"/>
      <c r="F5246" s="39"/>
      <c r="G5246" s="39"/>
      <c r="H5246" s="39"/>
      <c r="I5246" s="34"/>
      <c r="J5246" s="34"/>
      <c r="K5246" s="34"/>
      <c r="L5246" s="34"/>
      <c r="M5246" s="43" t="str">
        <f ca="1">IFERROR(OFFSET('Maximum minutes'!$C$1,T5246,MATCH(IF(G5246&lt;&gt;"",G5246,F5246),OFFSET('Maximum minutes'!$C$1,T5246-1,0,1,U5246+1),0)-1)*IF(OR(ISNUMBER(J5246),J5246="sans examen"),1,0)*IF(W5246&lt;MinDate,1,0),"")</f>
        <v/>
      </c>
      <c r="N5246" s="36">
        <f t="shared" ca="1" si="163"/>
        <v>0</v>
      </c>
      <c r="O5246" s="36" t="e">
        <f ca="1">LEFT(OFFSET(Lists!$Q$2,MATCH(E5246,Lists!$R$3:$R$19,0),0),4)</f>
        <v>#N/A</v>
      </c>
      <c r="P5246" s="36" t="e">
        <f ca="1">MATCH(O5246,Lists!$S$2:$S$640,1)</f>
        <v>#N/A</v>
      </c>
      <c r="Q5246" s="36" t="e">
        <f ca="1">MATCH(LEFT(OFFSET(Lists!$Q$2,MATCH(E5246,Lists!$R$3:$R$19,0)+1,0),4),Lists!$S$3:$S$640,1)</f>
        <v>#N/A</v>
      </c>
      <c r="R5246" s="36" t="e">
        <f ca="1">LEFT(OFFSET(Lists!$S$2,P5246-1+MATCH(F5246,OFFSET(Lists!$T$3,P5246-1,0,Q5246-P5246+1),0),0),6)</f>
        <v>#N/A</v>
      </c>
      <c r="S5246" s="36" t="e">
        <f ca="1">VLOOKUP(R5246,Lists!B:D,3,FALSE)</f>
        <v>#N/A</v>
      </c>
      <c r="T5246" s="36" t="str">
        <f>IF(F5246&lt;&gt;"",MATCH(R5246,'Maximum minutes'!B:B,0),"")</f>
        <v/>
      </c>
      <c r="U5246" s="36">
        <f ca="1">IF(F5246&lt;&gt;"",COUNTA(OFFSET('Maximum minutes'!$C$1,'Annexe A1 Cours'!T5246,0,1,50)),0)</f>
        <v>0</v>
      </c>
      <c r="V5246" s="37">
        <f ca="1">IFERROR(OFFSET('Maximum minutes'!$C$1,T5246+1,-1+MATCH(G5246,OFFSET('Maximum minutes'!$C$1,T5246-1,0,1,50),0)),0)</f>
        <v>0</v>
      </c>
      <c r="W5246" s="38">
        <f t="shared" ca="1" si="162"/>
        <v>0</v>
      </c>
    </row>
    <row r="5247" spans="1:23" s="36" customFormat="1" ht="18.75">
      <c r="A5247" s="34"/>
      <c r="B5247" s="39"/>
      <c r="C5247" s="39"/>
      <c r="D5247" s="35"/>
      <c r="E5247" s="40"/>
      <c r="F5247" s="39"/>
      <c r="G5247" s="39"/>
      <c r="H5247" s="39"/>
      <c r="I5247" s="34"/>
      <c r="J5247" s="34"/>
      <c r="K5247" s="34"/>
      <c r="L5247" s="34"/>
      <c r="M5247" s="43" t="str">
        <f ca="1">IFERROR(OFFSET('Maximum minutes'!$C$1,T5247,MATCH(IF(G5247&lt;&gt;"",G5247,F5247),OFFSET('Maximum minutes'!$C$1,T5247-1,0,1,U5247+1),0)-1)*IF(OR(ISNUMBER(J5247),J5247="sans examen"),1,0)*IF(W5247&lt;MinDate,1,0),"")</f>
        <v/>
      </c>
      <c r="N5247" s="36">
        <f t="shared" ca="1" si="163"/>
        <v>0</v>
      </c>
      <c r="O5247" s="36" t="e">
        <f ca="1">LEFT(OFFSET(Lists!$Q$2,MATCH(E5247,Lists!$R$3:$R$19,0),0),4)</f>
        <v>#N/A</v>
      </c>
      <c r="P5247" s="36" t="e">
        <f ca="1">MATCH(O5247,Lists!$S$2:$S$640,1)</f>
        <v>#N/A</v>
      </c>
      <c r="Q5247" s="36" t="e">
        <f ca="1">MATCH(LEFT(OFFSET(Lists!$Q$2,MATCH(E5247,Lists!$R$3:$R$19,0)+1,0),4),Lists!$S$3:$S$640,1)</f>
        <v>#N/A</v>
      </c>
      <c r="R5247" s="36" t="e">
        <f ca="1">LEFT(OFFSET(Lists!$S$2,P5247-1+MATCH(F5247,OFFSET(Lists!$T$3,P5247-1,0,Q5247-P5247+1),0),0),6)</f>
        <v>#N/A</v>
      </c>
      <c r="S5247" s="36" t="e">
        <f ca="1">VLOOKUP(R5247,Lists!B:D,3,FALSE)</f>
        <v>#N/A</v>
      </c>
      <c r="T5247" s="36" t="str">
        <f>IF(F5247&lt;&gt;"",MATCH(R5247,'Maximum minutes'!B:B,0),"")</f>
        <v/>
      </c>
      <c r="U5247" s="36">
        <f ca="1">IF(F5247&lt;&gt;"",COUNTA(OFFSET('Maximum minutes'!$C$1,'Annexe A1 Cours'!T5247,0,1,50)),0)</f>
        <v>0</v>
      </c>
      <c r="V5247" s="37">
        <f ca="1">IFERROR(OFFSET('Maximum minutes'!$C$1,T5247+1,-1+MATCH(G5247,OFFSET('Maximum minutes'!$C$1,T5247-1,0,1,50),0)),0)</f>
        <v>0</v>
      </c>
      <c r="W5247" s="38">
        <f t="shared" ca="1" si="162"/>
        <v>0</v>
      </c>
    </row>
    <row r="5248" spans="1:23" s="36" customFormat="1" ht="18.75">
      <c r="A5248" s="34"/>
      <c r="B5248" s="39"/>
      <c r="C5248" s="39"/>
      <c r="D5248" s="35"/>
      <c r="E5248" s="40"/>
      <c r="F5248" s="39"/>
      <c r="G5248" s="39"/>
      <c r="H5248" s="39"/>
      <c r="I5248" s="34"/>
      <c r="J5248" s="34"/>
      <c r="K5248" s="34"/>
      <c r="L5248" s="34"/>
      <c r="M5248" s="43" t="str">
        <f ca="1">IFERROR(OFFSET('Maximum minutes'!$C$1,T5248,MATCH(IF(G5248&lt;&gt;"",G5248,F5248),OFFSET('Maximum minutes'!$C$1,T5248-1,0,1,U5248+1),0)-1)*IF(OR(ISNUMBER(J5248),J5248="sans examen"),1,0)*IF(W5248&lt;MinDate,1,0),"")</f>
        <v/>
      </c>
      <c r="N5248" s="36">
        <f t="shared" ca="1" si="163"/>
        <v>0</v>
      </c>
      <c r="O5248" s="36" t="e">
        <f ca="1">LEFT(OFFSET(Lists!$Q$2,MATCH(E5248,Lists!$R$3:$R$19,0),0),4)</f>
        <v>#N/A</v>
      </c>
      <c r="P5248" s="36" t="e">
        <f ca="1">MATCH(O5248,Lists!$S$2:$S$640,1)</f>
        <v>#N/A</v>
      </c>
      <c r="Q5248" s="36" t="e">
        <f ca="1">MATCH(LEFT(OFFSET(Lists!$Q$2,MATCH(E5248,Lists!$R$3:$R$19,0)+1,0),4),Lists!$S$3:$S$640,1)</f>
        <v>#N/A</v>
      </c>
      <c r="R5248" s="36" t="e">
        <f ca="1">LEFT(OFFSET(Lists!$S$2,P5248-1+MATCH(F5248,OFFSET(Lists!$T$3,P5248-1,0,Q5248-P5248+1),0),0),6)</f>
        <v>#N/A</v>
      </c>
      <c r="S5248" s="36" t="e">
        <f ca="1">VLOOKUP(R5248,Lists!B:D,3,FALSE)</f>
        <v>#N/A</v>
      </c>
      <c r="T5248" s="36" t="str">
        <f>IF(F5248&lt;&gt;"",MATCH(R5248,'Maximum minutes'!B:B,0),"")</f>
        <v/>
      </c>
      <c r="U5248" s="36">
        <f ca="1">IF(F5248&lt;&gt;"",COUNTA(OFFSET('Maximum minutes'!$C$1,'Annexe A1 Cours'!T5248,0,1,50)),0)</f>
        <v>0</v>
      </c>
      <c r="V5248" s="37">
        <f ca="1">IFERROR(OFFSET('Maximum minutes'!$C$1,T5248+1,-1+MATCH(G5248,OFFSET('Maximum minutes'!$C$1,T5248-1,0,1,50),0)),0)</f>
        <v>0</v>
      </c>
      <c r="W5248" s="38">
        <f t="shared" ca="1" si="162"/>
        <v>0</v>
      </c>
    </row>
    <row r="5249" spans="1:23" s="36" customFormat="1" ht="18.75">
      <c r="A5249" s="34"/>
      <c r="B5249" s="39"/>
      <c r="C5249" s="39"/>
      <c r="D5249" s="35"/>
      <c r="E5249" s="40"/>
      <c r="F5249" s="39"/>
      <c r="G5249" s="39"/>
      <c r="H5249" s="39"/>
      <c r="I5249" s="34"/>
      <c r="J5249" s="34"/>
      <c r="K5249" s="34"/>
      <c r="L5249" s="34"/>
      <c r="M5249" s="43" t="str">
        <f ca="1">IFERROR(OFFSET('Maximum minutes'!$C$1,T5249,MATCH(IF(G5249&lt;&gt;"",G5249,F5249),OFFSET('Maximum minutes'!$C$1,T5249-1,0,1,U5249+1),0)-1)*IF(OR(ISNUMBER(J5249),J5249="sans examen"),1,0)*IF(W5249&lt;MinDate,1,0),"")</f>
        <v/>
      </c>
      <c r="N5249" s="36">
        <f t="shared" ca="1" si="163"/>
        <v>0</v>
      </c>
      <c r="O5249" s="36" t="e">
        <f ca="1">LEFT(OFFSET(Lists!$Q$2,MATCH(E5249,Lists!$R$3:$R$19,0),0),4)</f>
        <v>#N/A</v>
      </c>
      <c r="P5249" s="36" t="e">
        <f ca="1">MATCH(O5249,Lists!$S$2:$S$640,1)</f>
        <v>#N/A</v>
      </c>
      <c r="Q5249" s="36" t="e">
        <f ca="1">MATCH(LEFT(OFFSET(Lists!$Q$2,MATCH(E5249,Lists!$R$3:$R$19,0)+1,0),4),Lists!$S$3:$S$640,1)</f>
        <v>#N/A</v>
      </c>
      <c r="R5249" s="36" t="e">
        <f ca="1">LEFT(OFFSET(Lists!$S$2,P5249-1+MATCH(F5249,OFFSET(Lists!$T$3,P5249-1,0,Q5249-P5249+1),0),0),6)</f>
        <v>#N/A</v>
      </c>
      <c r="S5249" s="36" t="e">
        <f ca="1">VLOOKUP(R5249,Lists!B:D,3,FALSE)</f>
        <v>#N/A</v>
      </c>
      <c r="T5249" s="36" t="str">
        <f>IF(F5249&lt;&gt;"",MATCH(R5249,'Maximum minutes'!B:B,0),"")</f>
        <v/>
      </c>
      <c r="U5249" s="36">
        <f ca="1">IF(F5249&lt;&gt;"",COUNTA(OFFSET('Maximum minutes'!$C$1,'Annexe A1 Cours'!T5249,0,1,50)),0)</f>
        <v>0</v>
      </c>
      <c r="V5249" s="37">
        <f ca="1">IFERROR(OFFSET('Maximum minutes'!$C$1,T5249+1,-1+MATCH(G5249,OFFSET('Maximum minutes'!$C$1,T5249-1,0,1,50),0)),0)</f>
        <v>0</v>
      </c>
      <c r="W5249" s="38">
        <f t="shared" ca="1" si="162"/>
        <v>0</v>
      </c>
    </row>
    <row r="5250" spans="1:23" s="36" customFormat="1" ht="18.75">
      <c r="A5250" s="34"/>
      <c r="B5250" s="39"/>
      <c r="C5250" s="39"/>
      <c r="D5250" s="35"/>
      <c r="E5250" s="40"/>
      <c r="F5250" s="39"/>
      <c r="G5250" s="39"/>
      <c r="H5250" s="39"/>
      <c r="I5250" s="34"/>
      <c r="J5250" s="34"/>
      <c r="K5250" s="34"/>
      <c r="L5250" s="34"/>
      <c r="M5250" s="43" t="str">
        <f ca="1">IFERROR(OFFSET('Maximum minutes'!$C$1,T5250,MATCH(IF(G5250&lt;&gt;"",G5250,F5250),OFFSET('Maximum minutes'!$C$1,T5250-1,0,1,U5250+1),0)-1)*IF(OR(ISNUMBER(J5250),J5250="sans examen"),1,0)*IF(W5250&lt;MinDate,1,0),"")</f>
        <v/>
      </c>
      <c r="N5250" s="36">
        <f t="shared" ca="1" si="163"/>
        <v>0</v>
      </c>
      <c r="O5250" s="36" t="e">
        <f ca="1">LEFT(OFFSET(Lists!$Q$2,MATCH(E5250,Lists!$R$3:$R$19,0),0),4)</f>
        <v>#N/A</v>
      </c>
      <c r="P5250" s="36" t="e">
        <f ca="1">MATCH(O5250,Lists!$S$2:$S$640,1)</f>
        <v>#N/A</v>
      </c>
      <c r="Q5250" s="36" t="e">
        <f ca="1">MATCH(LEFT(OFFSET(Lists!$Q$2,MATCH(E5250,Lists!$R$3:$R$19,0)+1,0),4),Lists!$S$3:$S$640,1)</f>
        <v>#N/A</v>
      </c>
      <c r="R5250" s="36" t="e">
        <f ca="1">LEFT(OFFSET(Lists!$S$2,P5250-1+MATCH(F5250,OFFSET(Lists!$T$3,P5250-1,0,Q5250-P5250+1),0),0),6)</f>
        <v>#N/A</v>
      </c>
      <c r="S5250" s="36" t="e">
        <f ca="1">VLOOKUP(R5250,Lists!B:D,3,FALSE)</f>
        <v>#N/A</v>
      </c>
      <c r="T5250" s="36" t="str">
        <f>IF(F5250&lt;&gt;"",MATCH(R5250,'Maximum minutes'!B:B,0),"")</f>
        <v/>
      </c>
      <c r="U5250" s="36">
        <f ca="1">IF(F5250&lt;&gt;"",COUNTA(OFFSET('Maximum minutes'!$C$1,'Annexe A1 Cours'!T5250,0,1,50)),0)</f>
        <v>0</v>
      </c>
      <c r="V5250" s="37">
        <f ca="1">IFERROR(OFFSET('Maximum minutes'!$C$1,T5250+1,-1+MATCH(G5250,OFFSET('Maximum minutes'!$C$1,T5250-1,0,1,50),0)),0)</f>
        <v>0</v>
      </c>
      <c r="W5250" s="38">
        <f t="shared" ca="1" si="162"/>
        <v>0</v>
      </c>
    </row>
    <row r="5251" spans="1:23" s="36" customFormat="1" ht="18.75">
      <c r="A5251" s="34"/>
      <c r="B5251" s="39"/>
      <c r="C5251" s="39"/>
      <c r="D5251" s="35"/>
      <c r="E5251" s="40"/>
      <c r="F5251" s="39"/>
      <c r="G5251" s="39"/>
      <c r="H5251" s="39"/>
      <c r="I5251" s="34"/>
      <c r="J5251" s="34"/>
      <c r="K5251" s="34"/>
      <c r="L5251" s="34"/>
      <c r="M5251" s="43" t="str">
        <f ca="1">IFERROR(OFFSET('Maximum minutes'!$C$1,T5251,MATCH(IF(G5251&lt;&gt;"",G5251,F5251),OFFSET('Maximum minutes'!$C$1,T5251-1,0,1,U5251+1),0)-1)*IF(OR(ISNUMBER(J5251),J5251="sans examen"),1,0)*IF(W5251&lt;MinDate,1,0),"")</f>
        <v/>
      </c>
      <c r="N5251" s="36">
        <f t="shared" ca="1" si="163"/>
        <v>0</v>
      </c>
      <c r="O5251" s="36" t="e">
        <f ca="1">LEFT(OFFSET(Lists!$Q$2,MATCH(E5251,Lists!$R$3:$R$19,0),0),4)</f>
        <v>#N/A</v>
      </c>
      <c r="P5251" s="36" t="e">
        <f ca="1">MATCH(O5251,Lists!$S$2:$S$640,1)</f>
        <v>#N/A</v>
      </c>
      <c r="Q5251" s="36" t="e">
        <f ca="1">MATCH(LEFT(OFFSET(Lists!$Q$2,MATCH(E5251,Lists!$R$3:$R$19,0)+1,0),4),Lists!$S$3:$S$640,1)</f>
        <v>#N/A</v>
      </c>
      <c r="R5251" s="36" t="e">
        <f ca="1">LEFT(OFFSET(Lists!$S$2,P5251-1+MATCH(F5251,OFFSET(Lists!$T$3,P5251-1,0,Q5251-P5251+1),0),0),6)</f>
        <v>#N/A</v>
      </c>
      <c r="S5251" s="36" t="e">
        <f ca="1">VLOOKUP(R5251,Lists!B:D,3,FALSE)</f>
        <v>#N/A</v>
      </c>
      <c r="T5251" s="36" t="str">
        <f>IF(F5251&lt;&gt;"",MATCH(R5251,'Maximum minutes'!B:B,0),"")</f>
        <v/>
      </c>
      <c r="U5251" s="36">
        <f ca="1">IF(F5251&lt;&gt;"",COUNTA(OFFSET('Maximum minutes'!$C$1,'Annexe A1 Cours'!T5251,0,1,50)),0)</f>
        <v>0</v>
      </c>
      <c r="V5251" s="37">
        <f ca="1">IFERROR(OFFSET('Maximum minutes'!$C$1,T5251+1,-1+MATCH(G5251,OFFSET('Maximum minutes'!$C$1,T5251-1,0,1,50),0)),0)</f>
        <v>0</v>
      </c>
      <c r="W5251" s="38">
        <f t="shared" ca="1" si="162"/>
        <v>0</v>
      </c>
    </row>
    <row r="5252" spans="1:23" s="36" customFormat="1" ht="18.75">
      <c r="A5252" s="34"/>
      <c r="B5252" s="39"/>
      <c r="C5252" s="39"/>
      <c r="D5252" s="35"/>
      <c r="E5252" s="40"/>
      <c r="F5252" s="39"/>
      <c r="G5252" s="39"/>
      <c r="H5252" s="39"/>
      <c r="I5252" s="34"/>
      <c r="J5252" s="34"/>
      <c r="K5252" s="34"/>
      <c r="L5252" s="34"/>
      <c r="M5252" s="43" t="str">
        <f ca="1">IFERROR(OFFSET('Maximum minutes'!$C$1,T5252,MATCH(IF(G5252&lt;&gt;"",G5252,F5252),OFFSET('Maximum minutes'!$C$1,T5252-1,0,1,U5252+1),0)-1)*IF(OR(ISNUMBER(J5252),J5252="sans examen"),1,0)*IF(W5252&lt;MinDate,1,0),"")</f>
        <v/>
      </c>
      <c r="N5252" s="36">
        <f t="shared" ca="1" si="163"/>
        <v>0</v>
      </c>
      <c r="O5252" s="36" t="e">
        <f ca="1">LEFT(OFFSET(Lists!$Q$2,MATCH(E5252,Lists!$R$3:$R$19,0),0),4)</f>
        <v>#N/A</v>
      </c>
      <c r="P5252" s="36" t="e">
        <f ca="1">MATCH(O5252,Lists!$S$2:$S$640,1)</f>
        <v>#N/A</v>
      </c>
      <c r="Q5252" s="36" t="e">
        <f ca="1">MATCH(LEFT(OFFSET(Lists!$Q$2,MATCH(E5252,Lists!$R$3:$R$19,0)+1,0),4),Lists!$S$3:$S$640,1)</f>
        <v>#N/A</v>
      </c>
      <c r="R5252" s="36" t="e">
        <f ca="1">LEFT(OFFSET(Lists!$S$2,P5252-1+MATCH(F5252,OFFSET(Lists!$T$3,P5252-1,0,Q5252-P5252+1),0),0),6)</f>
        <v>#N/A</v>
      </c>
      <c r="S5252" s="36" t="e">
        <f ca="1">VLOOKUP(R5252,Lists!B:D,3,FALSE)</f>
        <v>#N/A</v>
      </c>
      <c r="T5252" s="36" t="str">
        <f>IF(F5252&lt;&gt;"",MATCH(R5252,'Maximum minutes'!B:B,0),"")</f>
        <v/>
      </c>
      <c r="U5252" s="36">
        <f ca="1">IF(F5252&lt;&gt;"",COUNTA(OFFSET('Maximum minutes'!$C$1,'Annexe A1 Cours'!T5252,0,1,50)),0)</f>
        <v>0</v>
      </c>
      <c r="V5252" s="37">
        <f ca="1">IFERROR(OFFSET('Maximum minutes'!$C$1,T5252+1,-1+MATCH(G5252,OFFSET('Maximum minutes'!$C$1,T5252-1,0,1,50),0)),0)</f>
        <v>0</v>
      </c>
      <c r="W5252" s="38">
        <f t="shared" ca="1" si="162"/>
        <v>0</v>
      </c>
    </row>
    <row r="5253" spans="1:23" s="36" customFormat="1" ht="18.75">
      <c r="A5253" s="34"/>
      <c r="B5253" s="39"/>
      <c r="C5253" s="39"/>
      <c r="D5253" s="35"/>
      <c r="E5253" s="40"/>
      <c r="F5253" s="39"/>
      <c r="G5253" s="39"/>
      <c r="H5253" s="39"/>
      <c r="I5253" s="34"/>
      <c r="J5253" s="34"/>
      <c r="K5253" s="34"/>
      <c r="L5253" s="34"/>
      <c r="M5253" s="43" t="str">
        <f ca="1">IFERROR(OFFSET('Maximum minutes'!$C$1,T5253,MATCH(IF(G5253&lt;&gt;"",G5253,F5253),OFFSET('Maximum minutes'!$C$1,T5253-1,0,1,U5253+1),0)-1)*IF(OR(ISNUMBER(J5253),J5253="sans examen"),1,0)*IF(W5253&lt;MinDate,1,0),"")</f>
        <v/>
      </c>
      <c r="N5253" s="36">
        <f t="shared" ca="1" si="163"/>
        <v>0</v>
      </c>
      <c r="O5253" s="36" t="e">
        <f ca="1">LEFT(OFFSET(Lists!$Q$2,MATCH(E5253,Lists!$R$3:$R$19,0),0),4)</f>
        <v>#N/A</v>
      </c>
      <c r="P5253" s="36" t="e">
        <f ca="1">MATCH(O5253,Lists!$S$2:$S$640,1)</f>
        <v>#N/A</v>
      </c>
      <c r="Q5253" s="36" t="e">
        <f ca="1">MATCH(LEFT(OFFSET(Lists!$Q$2,MATCH(E5253,Lists!$R$3:$R$19,0)+1,0),4),Lists!$S$3:$S$640,1)</f>
        <v>#N/A</v>
      </c>
      <c r="R5253" s="36" t="e">
        <f ca="1">LEFT(OFFSET(Lists!$S$2,P5253-1+MATCH(F5253,OFFSET(Lists!$T$3,P5253-1,0,Q5253-P5253+1),0),0),6)</f>
        <v>#N/A</v>
      </c>
      <c r="S5253" s="36" t="e">
        <f ca="1">VLOOKUP(R5253,Lists!B:D,3,FALSE)</f>
        <v>#N/A</v>
      </c>
      <c r="T5253" s="36" t="str">
        <f>IF(F5253&lt;&gt;"",MATCH(R5253,'Maximum minutes'!B:B,0),"")</f>
        <v/>
      </c>
      <c r="U5253" s="36">
        <f ca="1">IF(F5253&lt;&gt;"",COUNTA(OFFSET('Maximum minutes'!$C$1,'Annexe A1 Cours'!T5253,0,1,50)),0)</f>
        <v>0</v>
      </c>
      <c r="V5253" s="37">
        <f ca="1">IFERROR(OFFSET('Maximum minutes'!$C$1,T5253+1,-1+MATCH(G5253,OFFSET('Maximum minutes'!$C$1,T5253-1,0,1,50),0)),0)</f>
        <v>0</v>
      </c>
      <c r="W5253" s="38">
        <f t="shared" ca="1" si="162"/>
        <v>0</v>
      </c>
    </row>
    <row r="5254" spans="1:23" s="36" customFormat="1" ht="18.75">
      <c r="A5254" s="34"/>
      <c r="B5254" s="39"/>
      <c r="C5254" s="39"/>
      <c r="D5254" s="35"/>
      <c r="E5254" s="40"/>
      <c r="F5254" s="39"/>
      <c r="G5254" s="39"/>
      <c r="H5254" s="39"/>
      <c r="I5254" s="34"/>
      <c r="J5254" s="34"/>
      <c r="K5254" s="34"/>
      <c r="L5254" s="34"/>
      <c r="M5254" s="43" t="str">
        <f ca="1">IFERROR(OFFSET('Maximum minutes'!$C$1,T5254,MATCH(IF(G5254&lt;&gt;"",G5254,F5254),OFFSET('Maximum minutes'!$C$1,T5254-1,0,1,U5254+1),0)-1)*IF(OR(ISNUMBER(J5254),J5254="sans examen"),1,0)*IF(W5254&lt;MinDate,1,0),"")</f>
        <v/>
      </c>
      <c r="N5254" s="36">
        <f t="shared" ca="1" si="163"/>
        <v>0</v>
      </c>
      <c r="O5254" s="36" t="e">
        <f ca="1">LEFT(OFFSET(Lists!$Q$2,MATCH(E5254,Lists!$R$3:$R$19,0),0),4)</f>
        <v>#N/A</v>
      </c>
      <c r="P5254" s="36" t="e">
        <f ca="1">MATCH(O5254,Lists!$S$2:$S$640,1)</f>
        <v>#N/A</v>
      </c>
      <c r="Q5254" s="36" t="e">
        <f ca="1">MATCH(LEFT(OFFSET(Lists!$Q$2,MATCH(E5254,Lists!$R$3:$R$19,0)+1,0),4),Lists!$S$3:$S$640,1)</f>
        <v>#N/A</v>
      </c>
      <c r="R5254" s="36" t="e">
        <f ca="1">LEFT(OFFSET(Lists!$S$2,P5254-1+MATCH(F5254,OFFSET(Lists!$T$3,P5254-1,0,Q5254-P5254+1),0),0),6)</f>
        <v>#N/A</v>
      </c>
      <c r="S5254" s="36" t="e">
        <f ca="1">VLOOKUP(R5254,Lists!B:D,3,FALSE)</f>
        <v>#N/A</v>
      </c>
      <c r="T5254" s="36" t="str">
        <f>IF(F5254&lt;&gt;"",MATCH(R5254,'Maximum minutes'!B:B,0),"")</f>
        <v/>
      </c>
      <c r="U5254" s="36">
        <f ca="1">IF(F5254&lt;&gt;"",COUNTA(OFFSET('Maximum minutes'!$C$1,'Annexe A1 Cours'!T5254,0,1,50)),0)</f>
        <v>0</v>
      </c>
      <c r="V5254" s="37">
        <f ca="1">IFERROR(OFFSET('Maximum minutes'!$C$1,T5254+1,-1+MATCH(G5254,OFFSET('Maximum minutes'!$C$1,T5254-1,0,1,50),0)),0)</f>
        <v>0</v>
      </c>
      <c r="W5254" s="38">
        <f t="shared" ca="1" si="162"/>
        <v>0</v>
      </c>
    </row>
    <row r="5255" spans="1:23" s="36" customFormat="1" ht="18.75">
      <c r="A5255" s="34"/>
      <c r="B5255" s="39"/>
      <c r="C5255" s="39"/>
      <c r="D5255" s="35"/>
      <c r="E5255" s="40"/>
      <c r="F5255" s="39"/>
      <c r="G5255" s="39"/>
      <c r="H5255" s="39"/>
      <c r="I5255" s="34"/>
      <c r="J5255" s="34"/>
      <c r="K5255" s="34"/>
      <c r="L5255" s="34"/>
      <c r="M5255" s="43" t="str">
        <f ca="1">IFERROR(OFFSET('Maximum minutes'!$C$1,T5255,MATCH(IF(G5255&lt;&gt;"",G5255,F5255),OFFSET('Maximum minutes'!$C$1,T5255-1,0,1,U5255+1),0)-1)*IF(OR(ISNUMBER(J5255),J5255="sans examen"),1,0)*IF(W5255&lt;MinDate,1,0),"")</f>
        <v/>
      </c>
      <c r="N5255" s="36">
        <f t="shared" ca="1" si="163"/>
        <v>0</v>
      </c>
      <c r="O5255" s="36" t="e">
        <f ca="1">LEFT(OFFSET(Lists!$Q$2,MATCH(E5255,Lists!$R$3:$R$19,0),0),4)</f>
        <v>#N/A</v>
      </c>
      <c r="P5255" s="36" t="e">
        <f ca="1">MATCH(O5255,Lists!$S$2:$S$640,1)</f>
        <v>#N/A</v>
      </c>
      <c r="Q5255" s="36" t="e">
        <f ca="1">MATCH(LEFT(OFFSET(Lists!$Q$2,MATCH(E5255,Lists!$R$3:$R$19,0)+1,0),4),Lists!$S$3:$S$640,1)</f>
        <v>#N/A</v>
      </c>
      <c r="R5255" s="36" t="e">
        <f ca="1">LEFT(OFFSET(Lists!$S$2,P5255-1+MATCH(F5255,OFFSET(Lists!$T$3,P5255-1,0,Q5255-P5255+1),0),0),6)</f>
        <v>#N/A</v>
      </c>
      <c r="S5255" s="36" t="e">
        <f ca="1">VLOOKUP(R5255,Lists!B:D,3,FALSE)</f>
        <v>#N/A</v>
      </c>
      <c r="T5255" s="36" t="str">
        <f>IF(F5255&lt;&gt;"",MATCH(R5255,'Maximum minutes'!B:B,0),"")</f>
        <v/>
      </c>
      <c r="U5255" s="36">
        <f ca="1">IF(F5255&lt;&gt;"",COUNTA(OFFSET('Maximum minutes'!$C$1,'Annexe A1 Cours'!T5255,0,1,50)),0)</f>
        <v>0</v>
      </c>
      <c r="V5255" s="37">
        <f ca="1">IFERROR(OFFSET('Maximum minutes'!$C$1,T5255+1,-1+MATCH(G5255,OFFSET('Maximum minutes'!$C$1,T5255-1,0,1,50),0)),0)</f>
        <v>0</v>
      </c>
      <c r="W5255" s="38">
        <f t="shared" ref="W5255:W5318" ca="1" si="164">IFERROR(DATE(YEAR(D5255)+V5255,MONTH(D5255),DAY(D5255)),"")</f>
        <v>0</v>
      </c>
    </row>
    <row r="5256" spans="1:23" s="36" customFormat="1" ht="18.75">
      <c r="A5256" s="34"/>
      <c r="B5256" s="39"/>
      <c r="C5256" s="39"/>
      <c r="D5256" s="35"/>
      <c r="E5256" s="40"/>
      <c r="F5256" s="39"/>
      <c r="G5256" s="39"/>
      <c r="H5256" s="39"/>
      <c r="I5256" s="34"/>
      <c r="J5256" s="34"/>
      <c r="K5256" s="34"/>
      <c r="L5256" s="34"/>
      <c r="M5256" s="43" t="str">
        <f ca="1">IFERROR(OFFSET('Maximum minutes'!$C$1,T5256,MATCH(IF(G5256&lt;&gt;"",G5256,F5256),OFFSET('Maximum minutes'!$C$1,T5256-1,0,1,U5256+1),0)-1)*IF(OR(ISNUMBER(J5256),J5256="sans examen"),1,0)*IF(W5256&lt;MinDate,1,0),"")</f>
        <v/>
      </c>
      <c r="N5256" s="36">
        <f t="shared" ref="N5256:N5319" ca="1" si="165">IF(K5256&gt;0,MIN(K5256,M5256),0)*IF(M5256="",0,1)</f>
        <v>0</v>
      </c>
      <c r="O5256" s="36" t="e">
        <f ca="1">LEFT(OFFSET(Lists!$Q$2,MATCH(E5256,Lists!$R$3:$R$19,0),0),4)</f>
        <v>#N/A</v>
      </c>
      <c r="P5256" s="36" t="e">
        <f ca="1">MATCH(O5256,Lists!$S$2:$S$640,1)</f>
        <v>#N/A</v>
      </c>
      <c r="Q5256" s="36" t="e">
        <f ca="1">MATCH(LEFT(OFFSET(Lists!$Q$2,MATCH(E5256,Lists!$R$3:$R$19,0)+1,0),4),Lists!$S$3:$S$640,1)</f>
        <v>#N/A</v>
      </c>
      <c r="R5256" s="36" t="e">
        <f ca="1">LEFT(OFFSET(Lists!$S$2,P5256-1+MATCH(F5256,OFFSET(Lists!$T$3,P5256-1,0,Q5256-P5256+1),0),0),6)</f>
        <v>#N/A</v>
      </c>
      <c r="S5256" s="36" t="e">
        <f ca="1">VLOOKUP(R5256,Lists!B:D,3,FALSE)</f>
        <v>#N/A</v>
      </c>
      <c r="T5256" s="36" t="str">
        <f>IF(F5256&lt;&gt;"",MATCH(R5256,'Maximum minutes'!B:B,0),"")</f>
        <v/>
      </c>
      <c r="U5256" s="36">
        <f ca="1">IF(F5256&lt;&gt;"",COUNTA(OFFSET('Maximum minutes'!$C$1,'Annexe A1 Cours'!T5256,0,1,50)),0)</f>
        <v>0</v>
      </c>
      <c r="V5256" s="37">
        <f ca="1">IFERROR(OFFSET('Maximum minutes'!$C$1,T5256+1,-1+MATCH(G5256,OFFSET('Maximum minutes'!$C$1,T5256-1,0,1,50),0)),0)</f>
        <v>0</v>
      </c>
      <c r="W5256" s="38">
        <f t="shared" ca="1" si="164"/>
        <v>0</v>
      </c>
    </row>
    <row r="5257" spans="1:23" s="36" customFormat="1" ht="18.75">
      <c r="A5257" s="34"/>
      <c r="B5257" s="39"/>
      <c r="C5257" s="39"/>
      <c r="D5257" s="35"/>
      <c r="E5257" s="40"/>
      <c r="F5257" s="39"/>
      <c r="G5257" s="39"/>
      <c r="H5257" s="39"/>
      <c r="I5257" s="34"/>
      <c r="J5257" s="34"/>
      <c r="K5257" s="34"/>
      <c r="L5257" s="34"/>
      <c r="M5257" s="43" t="str">
        <f ca="1">IFERROR(OFFSET('Maximum minutes'!$C$1,T5257,MATCH(IF(G5257&lt;&gt;"",G5257,F5257),OFFSET('Maximum minutes'!$C$1,T5257-1,0,1,U5257+1),0)-1)*IF(OR(ISNUMBER(J5257),J5257="sans examen"),1,0)*IF(W5257&lt;MinDate,1,0),"")</f>
        <v/>
      </c>
      <c r="N5257" s="36">
        <f t="shared" ca="1" si="165"/>
        <v>0</v>
      </c>
      <c r="O5257" s="36" t="e">
        <f ca="1">LEFT(OFFSET(Lists!$Q$2,MATCH(E5257,Lists!$R$3:$R$19,0),0),4)</f>
        <v>#N/A</v>
      </c>
      <c r="P5257" s="36" t="e">
        <f ca="1">MATCH(O5257,Lists!$S$2:$S$640,1)</f>
        <v>#N/A</v>
      </c>
      <c r="Q5257" s="36" t="e">
        <f ca="1">MATCH(LEFT(OFFSET(Lists!$Q$2,MATCH(E5257,Lists!$R$3:$R$19,0)+1,0),4),Lists!$S$3:$S$640,1)</f>
        <v>#N/A</v>
      </c>
      <c r="R5257" s="36" t="e">
        <f ca="1">LEFT(OFFSET(Lists!$S$2,P5257-1+MATCH(F5257,OFFSET(Lists!$T$3,P5257-1,0,Q5257-P5257+1),0),0),6)</f>
        <v>#N/A</v>
      </c>
      <c r="S5257" s="36" t="e">
        <f ca="1">VLOOKUP(R5257,Lists!B:D,3,FALSE)</f>
        <v>#N/A</v>
      </c>
      <c r="T5257" s="36" t="str">
        <f>IF(F5257&lt;&gt;"",MATCH(R5257,'Maximum minutes'!B:B,0),"")</f>
        <v/>
      </c>
      <c r="U5257" s="36">
        <f ca="1">IF(F5257&lt;&gt;"",COUNTA(OFFSET('Maximum minutes'!$C$1,'Annexe A1 Cours'!T5257,0,1,50)),0)</f>
        <v>0</v>
      </c>
      <c r="V5257" s="37">
        <f ca="1">IFERROR(OFFSET('Maximum minutes'!$C$1,T5257+1,-1+MATCH(G5257,OFFSET('Maximum minutes'!$C$1,T5257-1,0,1,50),0)),0)</f>
        <v>0</v>
      </c>
      <c r="W5257" s="38">
        <f t="shared" ca="1" si="164"/>
        <v>0</v>
      </c>
    </row>
    <row r="5258" spans="1:23" s="36" customFormat="1" ht="18.75">
      <c r="A5258" s="34"/>
      <c r="B5258" s="39"/>
      <c r="C5258" s="39"/>
      <c r="D5258" s="35"/>
      <c r="E5258" s="40"/>
      <c r="F5258" s="39"/>
      <c r="G5258" s="39"/>
      <c r="H5258" s="39"/>
      <c r="I5258" s="34"/>
      <c r="J5258" s="34"/>
      <c r="K5258" s="34"/>
      <c r="L5258" s="34"/>
      <c r="M5258" s="43" t="str">
        <f ca="1">IFERROR(OFFSET('Maximum minutes'!$C$1,T5258,MATCH(IF(G5258&lt;&gt;"",G5258,F5258),OFFSET('Maximum minutes'!$C$1,T5258-1,0,1,U5258+1),0)-1)*IF(OR(ISNUMBER(J5258),J5258="sans examen"),1,0)*IF(W5258&lt;MinDate,1,0),"")</f>
        <v/>
      </c>
      <c r="N5258" s="36">
        <f t="shared" ca="1" si="165"/>
        <v>0</v>
      </c>
      <c r="O5258" s="36" t="e">
        <f ca="1">LEFT(OFFSET(Lists!$Q$2,MATCH(E5258,Lists!$R$3:$R$19,0),0),4)</f>
        <v>#N/A</v>
      </c>
      <c r="P5258" s="36" t="e">
        <f ca="1">MATCH(O5258,Lists!$S$2:$S$640,1)</f>
        <v>#N/A</v>
      </c>
      <c r="Q5258" s="36" t="e">
        <f ca="1">MATCH(LEFT(OFFSET(Lists!$Q$2,MATCH(E5258,Lists!$R$3:$R$19,0)+1,0),4),Lists!$S$3:$S$640,1)</f>
        <v>#N/A</v>
      </c>
      <c r="R5258" s="36" t="e">
        <f ca="1">LEFT(OFFSET(Lists!$S$2,P5258-1+MATCH(F5258,OFFSET(Lists!$T$3,P5258-1,0,Q5258-P5258+1),0),0),6)</f>
        <v>#N/A</v>
      </c>
      <c r="S5258" s="36" t="e">
        <f ca="1">VLOOKUP(R5258,Lists!B:D,3,FALSE)</f>
        <v>#N/A</v>
      </c>
      <c r="T5258" s="36" t="str">
        <f>IF(F5258&lt;&gt;"",MATCH(R5258,'Maximum minutes'!B:B,0),"")</f>
        <v/>
      </c>
      <c r="U5258" s="36">
        <f ca="1">IF(F5258&lt;&gt;"",COUNTA(OFFSET('Maximum minutes'!$C$1,'Annexe A1 Cours'!T5258,0,1,50)),0)</f>
        <v>0</v>
      </c>
      <c r="V5258" s="37">
        <f ca="1">IFERROR(OFFSET('Maximum minutes'!$C$1,T5258+1,-1+MATCH(G5258,OFFSET('Maximum minutes'!$C$1,T5258-1,0,1,50),0)),0)</f>
        <v>0</v>
      </c>
      <c r="W5258" s="38">
        <f t="shared" ca="1" si="164"/>
        <v>0</v>
      </c>
    </row>
    <row r="5259" spans="1:23" s="36" customFormat="1" ht="18.75">
      <c r="A5259" s="34"/>
      <c r="B5259" s="39"/>
      <c r="C5259" s="39"/>
      <c r="D5259" s="35"/>
      <c r="E5259" s="40"/>
      <c r="F5259" s="39"/>
      <c r="G5259" s="39"/>
      <c r="H5259" s="39"/>
      <c r="I5259" s="34"/>
      <c r="J5259" s="34"/>
      <c r="K5259" s="34"/>
      <c r="L5259" s="34"/>
      <c r="M5259" s="43" t="str">
        <f ca="1">IFERROR(OFFSET('Maximum minutes'!$C$1,T5259,MATCH(IF(G5259&lt;&gt;"",G5259,F5259),OFFSET('Maximum minutes'!$C$1,T5259-1,0,1,U5259+1),0)-1)*IF(OR(ISNUMBER(J5259),J5259="sans examen"),1,0)*IF(W5259&lt;MinDate,1,0),"")</f>
        <v/>
      </c>
      <c r="N5259" s="36">
        <f t="shared" ca="1" si="165"/>
        <v>0</v>
      </c>
      <c r="O5259" s="36" t="e">
        <f ca="1">LEFT(OFFSET(Lists!$Q$2,MATCH(E5259,Lists!$R$3:$R$19,0),0),4)</f>
        <v>#N/A</v>
      </c>
      <c r="P5259" s="36" t="e">
        <f ca="1">MATCH(O5259,Lists!$S$2:$S$640,1)</f>
        <v>#N/A</v>
      </c>
      <c r="Q5259" s="36" t="e">
        <f ca="1">MATCH(LEFT(OFFSET(Lists!$Q$2,MATCH(E5259,Lists!$R$3:$R$19,0)+1,0),4),Lists!$S$3:$S$640,1)</f>
        <v>#N/A</v>
      </c>
      <c r="R5259" s="36" t="e">
        <f ca="1">LEFT(OFFSET(Lists!$S$2,P5259-1+MATCH(F5259,OFFSET(Lists!$T$3,P5259-1,0,Q5259-P5259+1),0),0),6)</f>
        <v>#N/A</v>
      </c>
      <c r="S5259" s="36" t="e">
        <f ca="1">VLOOKUP(R5259,Lists!B:D,3,FALSE)</f>
        <v>#N/A</v>
      </c>
      <c r="T5259" s="36" t="str">
        <f>IF(F5259&lt;&gt;"",MATCH(R5259,'Maximum minutes'!B:B,0),"")</f>
        <v/>
      </c>
      <c r="U5259" s="36">
        <f ca="1">IF(F5259&lt;&gt;"",COUNTA(OFFSET('Maximum minutes'!$C$1,'Annexe A1 Cours'!T5259,0,1,50)),0)</f>
        <v>0</v>
      </c>
      <c r="V5259" s="37">
        <f ca="1">IFERROR(OFFSET('Maximum minutes'!$C$1,T5259+1,-1+MATCH(G5259,OFFSET('Maximum minutes'!$C$1,T5259-1,0,1,50),0)),0)</f>
        <v>0</v>
      </c>
      <c r="W5259" s="38">
        <f t="shared" ca="1" si="164"/>
        <v>0</v>
      </c>
    </row>
    <row r="5260" spans="1:23" s="36" customFormat="1" ht="18.75">
      <c r="A5260" s="34"/>
      <c r="B5260" s="39"/>
      <c r="C5260" s="39"/>
      <c r="D5260" s="35"/>
      <c r="E5260" s="40"/>
      <c r="F5260" s="39"/>
      <c r="G5260" s="39"/>
      <c r="H5260" s="39"/>
      <c r="I5260" s="34"/>
      <c r="J5260" s="34"/>
      <c r="K5260" s="34"/>
      <c r="L5260" s="34"/>
      <c r="M5260" s="43" t="str">
        <f ca="1">IFERROR(OFFSET('Maximum minutes'!$C$1,T5260,MATCH(IF(G5260&lt;&gt;"",G5260,F5260),OFFSET('Maximum minutes'!$C$1,T5260-1,0,1,U5260+1),0)-1)*IF(OR(ISNUMBER(J5260),J5260="sans examen"),1,0)*IF(W5260&lt;MinDate,1,0),"")</f>
        <v/>
      </c>
      <c r="N5260" s="36">
        <f t="shared" ca="1" si="165"/>
        <v>0</v>
      </c>
      <c r="O5260" s="36" t="e">
        <f ca="1">LEFT(OFFSET(Lists!$Q$2,MATCH(E5260,Lists!$R$3:$R$19,0),0),4)</f>
        <v>#N/A</v>
      </c>
      <c r="P5260" s="36" t="e">
        <f ca="1">MATCH(O5260,Lists!$S$2:$S$640,1)</f>
        <v>#N/A</v>
      </c>
      <c r="Q5260" s="36" t="e">
        <f ca="1">MATCH(LEFT(OFFSET(Lists!$Q$2,MATCH(E5260,Lists!$R$3:$R$19,0)+1,0),4),Lists!$S$3:$S$640,1)</f>
        <v>#N/A</v>
      </c>
      <c r="R5260" s="36" t="e">
        <f ca="1">LEFT(OFFSET(Lists!$S$2,P5260-1+MATCH(F5260,OFFSET(Lists!$T$3,P5260-1,0,Q5260-P5260+1),0),0),6)</f>
        <v>#N/A</v>
      </c>
      <c r="S5260" s="36" t="e">
        <f ca="1">VLOOKUP(R5260,Lists!B:D,3,FALSE)</f>
        <v>#N/A</v>
      </c>
      <c r="T5260" s="36" t="str">
        <f>IF(F5260&lt;&gt;"",MATCH(R5260,'Maximum minutes'!B:B,0),"")</f>
        <v/>
      </c>
      <c r="U5260" s="36">
        <f ca="1">IF(F5260&lt;&gt;"",COUNTA(OFFSET('Maximum minutes'!$C$1,'Annexe A1 Cours'!T5260,0,1,50)),0)</f>
        <v>0</v>
      </c>
      <c r="V5260" s="37">
        <f ca="1">IFERROR(OFFSET('Maximum minutes'!$C$1,T5260+1,-1+MATCH(G5260,OFFSET('Maximum minutes'!$C$1,T5260-1,0,1,50),0)),0)</f>
        <v>0</v>
      </c>
      <c r="W5260" s="38">
        <f t="shared" ca="1" si="164"/>
        <v>0</v>
      </c>
    </row>
    <row r="5261" spans="1:23" s="36" customFormat="1" ht="18.75">
      <c r="A5261" s="34"/>
      <c r="B5261" s="39"/>
      <c r="C5261" s="39"/>
      <c r="D5261" s="35"/>
      <c r="E5261" s="40"/>
      <c r="F5261" s="39"/>
      <c r="G5261" s="39"/>
      <c r="H5261" s="39"/>
      <c r="I5261" s="34"/>
      <c r="J5261" s="34"/>
      <c r="K5261" s="34"/>
      <c r="L5261" s="34"/>
      <c r="M5261" s="43" t="str">
        <f ca="1">IFERROR(OFFSET('Maximum minutes'!$C$1,T5261,MATCH(IF(G5261&lt;&gt;"",G5261,F5261),OFFSET('Maximum minutes'!$C$1,T5261-1,0,1,U5261+1),0)-1)*IF(OR(ISNUMBER(J5261),J5261="sans examen"),1,0)*IF(W5261&lt;MinDate,1,0),"")</f>
        <v/>
      </c>
      <c r="N5261" s="36">
        <f t="shared" ca="1" si="165"/>
        <v>0</v>
      </c>
      <c r="O5261" s="36" t="e">
        <f ca="1">LEFT(OFFSET(Lists!$Q$2,MATCH(E5261,Lists!$R$3:$R$19,0),0),4)</f>
        <v>#N/A</v>
      </c>
      <c r="P5261" s="36" t="e">
        <f ca="1">MATCH(O5261,Lists!$S$2:$S$640,1)</f>
        <v>#N/A</v>
      </c>
      <c r="Q5261" s="36" t="e">
        <f ca="1">MATCH(LEFT(OFFSET(Lists!$Q$2,MATCH(E5261,Lists!$R$3:$R$19,0)+1,0),4),Lists!$S$3:$S$640,1)</f>
        <v>#N/A</v>
      </c>
      <c r="R5261" s="36" t="e">
        <f ca="1">LEFT(OFFSET(Lists!$S$2,P5261-1+MATCH(F5261,OFFSET(Lists!$T$3,P5261-1,0,Q5261-P5261+1),0),0),6)</f>
        <v>#N/A</v>
      </c>
      <c r="S5261" s="36" t="e">
        <f ca="1">VLOOKUP(R5261,Lists!B:D,3,FALSE)</f>
        <v>#N/A</v>
      </c>
      <c r="T5261" s="36" t="str">
        <f>IF(F5261&lt;&gt;"",MATCH(R5261,'Maximum minutes'!B:B,0),"")</f>
        <v/>
      </c>
      <c r="U5261" s="36">
        <f ca="1">IF(F5261&lt;&gt;"",COUNTA(OFFSET('Maximum minutes'!$C$1,'Annexe A1 Cours'!T5261,0,1,50)),0)</f>
        <v>0</v>
      </c>
      <c r="V5261" s="37">
        <f ca="1">IFERROR(OFFSET('Maximum minutes'!$C$1,T5261+1,-1+MATCH(G5261,OFFSET('Maximum minutes'!$C$1,T5261-1,0,1,50),0)),0)</f>
        <v>0</v>
      </c>
      <c r="W5261" s="38">
        <f t="shared" ca="1" si="164"/>
        <v>0</v>
      </c>
    </row>
    <row r="5262" spans="1:23" s="36" customFormat="1" ht="18.75">
      <c r="A5262" s="34"/>
      <c r="B5262" s="39"/>
      <c r="C5262" s="39"/>
      <c r="D5262" s="35"/>
      <c r="E5262" s="40"/>
      <c r="F5262" s="39"/>
      <c r="G5262" s="39"/>
      <c r="H5262" s="39"/>
      <c r="I5262" s="34"/>
      <c r="J5262" s="34"/>
      <c r="K5262" s="34"/>
      <c r="L5262" s="34"/>
      <c r="M5262" s="43" t="str">
        <f ca="1">IFERROR(OFFSET('Maximum minutes'!$C$1,T5262,MATCH(IF(G5262&lt;&gt;"",G5262,F5262),OFFSET('Maximum minutes'!$C$1,T5262-1,0,1,U5262+1),0)-1)*IF(OR(ISNUMBER(J5262),J5262="sans examen"),1,0)*IF(W5262&lt;MinDate,1,0),"")</f>
        <v/>
      </c>
      <c r="N5262" s="36">
        <f t="shared" ca="1" si="165"/>
        <v>0</v>
      </c>
      <c r="O5262" s="36" t="e">
        <f ca="1">LEFT(OFFSET(Lists!$Q$2,MATCH(E5262,Lists!$R$3:$R$19,0),0),4)</f>
        <v>#N/A</v>
      </c>
      <c r="P5262" s="36" t="e">
        <f ca="1">MATCH(O5262,Lists!$S$2:$S$640,1)</f>
        <v>#N/A</v>
      </c>
      <c r="Q5262" s="36" t="e">
        <f ca="1">MATCH(LEFT(OFFSET(Lists!$Q$2,MATCH(E5262,Lists!$R$3:$R$19,0)+1,0),4),Lists!$S$3:$S$640,1)</f>
        <v>#N/A</v>
      </c>
      <c r="R5262" s="36" t="e">
        <f ca="1">LEFT(OFFSET(Lists!$S$2,P5262-1+MATCH(F5262,OFFSET(Lists!$T$3,P5262-1,0,Q5262-P5262+1),0),0),6)</f>
        <v>#N/A</v>
      </c>
      <c r="S5262" s="36" t="e">
        <f ca="1">VLOOKUP(R5262,Lists!B:D,3,FALSE)</f>
        <v>#N/A</v>
      </c>
      <c r="T5262" s="36" t="str">
        <f>IF(F5262&lt;&gt;"",MATCH(R5262,'Maximum minutes'!B:B,0),"")</f>
        <v/>
      </c>
      <c r="U5262" s="36">
        <f ca="1">IF(F5262&lt;&gt;"",COUNTA(OFFSET('Maximum minutes'!$C$1,'Annexe A1 Cours'!T5262,0,1,50)),0)</f>
        <v>0</v>
      </c>
      <c r="V5262" s="37">
        <f ca="1">IFERROR(OFFSET('Maximum minutes'!$C$1,T5262+1,-1+MATCH(G5262,OFFSET('Maximum minutes'!$C$1,T5262-1,0,1,50),0)),0)</f>
        <v>0</v>
      </c>
      <c r="W5262" s="38">
        <f t="shared" ca="1" si="164"/>
        <v>0</v>
      </c>
    </row>
    <row r="5263" spans="1:23" s="36" customFormat="1" ht="18.75">
      <c r="A5263" s="34"/>
      <c r="B5263" s="39"/>
      <c r="C5263" s="39"/>
      <c r="D5263" s="35"/>
      <c r="E5263" s="40"/>
      <c r="F5263" s="39"/>
      <c r="G5263" s="39"/>
      <c r="H5263" s="39"/>
      <c r="I5263" s="34"/>
      <c r="J5263" s="34"/>
      <c r="K5263" s="34"/>
      <c r="L5263" s="34"/>
      <c r="M5263" s="43" t="str">
        <f ca="1">IFERROR(OFFSET('Maximum minutes'!$C$1,T5263,MATCH(IF(G5263&lt;&gt;"",G5263,F5263),OFFSET('Maximum minutes'!$C$1,T5263-1,0,1,U5263+1),0)-1)*IF(OR(ISNUMBER(J5263),J5263="sans examen"),1,0)*IF(W5263&lt;MinDate,1,0),"")</f>
        <v/>
      </c>
      <c r="N5263" s="36">
        <f t="shared" ca="1" si="165"/>
        <v>0</v>
      </c>
      <c r="O5263" s="36" t="e">
        <f ca="1">LEFT(OFFSET(Lists!$Q$2,MATCH(E5263,Lists!$R$3:$R$19,0),0),4)</f>
        <v>#N/A</v>
      </c>
      <c r="P5263" s="36" t="e">
        <f ca="1">MATCH(O5263,Lists!$S$2:$S$640,1)</f>
        <v>#N/A</v>
      </c>
      <c r="Q5263" s="36" t="e">
        <f ca="1">MATCH(LEFT(OFFSET(Lists!$Q$2,MATCH(E5263,Lists!$R$3:$R$19,0)+1,0),4),Lists!$S$3:$S$640,1)</f>
        <v>#N/A</v>
      </c>
      <c r="R5263" s="36" t="e">
        <f ca="1">LEFT(OFFSET(Lists!$S$2,P5263-1+MATCH(F5263,OFFSET(Lists!$T$3,P5263-1,0,Q5263-P5263+1),0),0),6)</f>
        <v>#N/A</v>
      </c>
      <c r="S5263" s="36" t="e">
        <f ca="1">VLOOKUP(R5263,Lists!B:D,3,FALSE)</f>
        <v>#N/A</v>
      </c>
      <c r="T5263" s="36" t="str">
        <f>IF(F5263&lt;&gt;"",MATCH(R5263,'Maximum minutes'!B:B,0),"")</f>
        <v/>
      </c>
      <c r="U5263" s="36">
        <f ca="1">IF(F5263&lt;&gt;"",COUNTA(OFFSET('Maximum minutes'!$C$1,'Annexe A1 Cours'!T5263,0,1,50)),0)</f>
        <v>0</v>
      </c>
      <c r="V5263" s="37">
        <f ca="1">IFERROR(OFFSET('Maximum minutes'!$C$1,T5263+1,-1+MATCH(G5263,OFFSET('Maximum minutes'!$C$1,T5263-1,0,1,50),0)),0)</f>
        <v>0</v>
      </c>
      <c r="W5263" s="38">
        <f t="shared" ca="1" si="164"/>
        <v>0</v>
      </c>
    </row>
    <row r="5264" spans="1:23" s="36" customFormat="1" ht="18.75">
      <c r="A5264" s="34"/>
      <c r="B5264" s="39"/>
      <c r="C5264" s="39"/>
      <c r="D5264" s="35"/>
      <c r="E5264" s="40"/>
      <c r="F5264" s="39"/>
      <c r="G5264" s="39"/>
      <c r="H5264" s="39"/>
      <c r="I5264" s="34"/>
      <c r="J5264" s="34"/>
      <c r="K5264" s="34"/>
      <c r="L5264" s="34"/>
      <c r="M5264" s="43" t="str">
        <f ca="1">IFERROR(OFFSET('Maximum minutes'!$C$1,T5264,MATCH(IF(G5264&lt;&gt;"",G5264,F5264),OFFSET('Maximum minutes'!$C$1,T5264-1,0,1,U5264+1),0)-1)*IF(OR(ISNUMBER(J5264),J5264="sans examen"),1,0)*IF(W5264&lt;MinDate,1,0),"")</f>
        <v/>
      </c>
      <c r="N5264" s="36">
        <f t="shared" ca="1" si="165"/>
        <v>0</v>
      </c>
      <c r="O5264" s="36" t="e">
        <f ca="1">LEFT(OFFSET(Lists!$Q$2,MATCH(E5264,Lists!$R$3:$R$19,0),0),4)</f>
        <v>#N/A</v>
      </c>
      <c r="P5264" s="36" t="e">
        <f ca="1">MATCH(O5264,Lists!$S$2:$S$640,1)</f>
        <v>#N/A</v>
      </c>
      <c r="Q5264" s="36" t="e">
        <f ca="1">MATCH(LEFT(OFFSET(Lists!$Q$2,MATCH(E5264,Lists!$R$3:$R$19,0)+1,0),4),Lists!$S$3:$S$640,1)</f>
        <v>#N/A</v>
      </c>
      <c r="R5264" s="36" t="e">
        <f ca="1">LEFT(OFFSET(Lists!$S$2,P5264-1+MATCH(F5264,OFFSET(Lists!$T$3,P5264-1,0,Q5264-P5264+1),0),0),6)</f>
        <v>#N/A</v>
      </c>
      <c r="S5264" s="36" t="e">
        <f ca="1">VLOOKUP(R5264,Lists!B:D,3,FALSE)</f>
        <v>#N/A</v>
      </c>
      <c r="T5264" s="36" t="str">
        <f>IF(F5264&lt;&gt;"",MATCH(R5264,'Maximum minutes'!B:B,0),"")</f>
        <v/>
      </c>
      <c r="U5264" s="36">
        <f ca="1">IF(F5264&lt;&gt;"",COUNTA(OFFSET('Maximum minutes'!$C$1,'Annexe A1 Cours'!T5264,0,1,50)),0)</f>
        <v>0</v>
      </c>
      <c r="V5264" s="37">
        <f ca="1">IFERROR(OFFSET('Maximum minutes'!$C$1,T5264+1,-1+MATCH(G5264,OFFSET('Maximum minutes'!$C$1,T5264-1,0,1,50),0)),0)</f>
        <v>0</v>
      </c>
      <c r="W5264" s="38">
        <f t="shared" ca="1" si="164"/>
        <v>0</v>
      </c>
    </row>
    <row r="5265" spans="1:23" s="36" customFormat="1" ht="18.75">
      <c r="A5265" s="34"/>
      <c r="B5265" s="39"/>
      <c r="C5265" s="39"/>
      <c r="D5265" s="35"/>
      <c r="E5265" s="40"/>
      <c r="F5265" s="39"/>
      <c r="G5265" s="39"/>
      <c r="H5265" s="39"/>
      <c r="I5265" s="34"/>
      <c r="J5265" s="34"/>
      <c r="K5265" s="34"/>
      <c r="L5265" s="34"/>
      <c r="M5265" s="43" t="str">
        <f ca="1">IFERROR(OFFSET('Maximum minutes'!$C$1,T5265,MATCH(IF(G5265&lt;&gt;"",G5265,F5265),OFFSET('Maximum minutes'!$C$1,T5265-1,0,1,U5265+1),0)-1)*IF(OR(ISNUMBER(J5265),J5265="sans examen"),1,0)*IF(W5265&lt;MinDate,1,0),"")</f>
        <v/>
      </c>
      <c r="N5265" s="36">
        <f t="shared" ca="1" si="165"/>
        <v>0</v>
      </c>
      <c r="O5265" s="36" t="e">
        <f ca="1">LEFT(OFFSET(Lists!$Q$2,MATCH(E5265,Lists!$R$3:$R$19,0),0),4)</f>
        <v>#N/A</v>
      </c>
      <c r="P5265" s="36" t="e">
        <f ca="1">MATCH(O5265,Lists!$S$2:$S$640,1)</f>
        <v>#N/A</v>
      </c>
      <c r="Q5265" s="36" t="e">
        <f ca="1">MATCH(LEFT(OFFSET(Lists!$Q$2,MATCH(E5265,Lists!$R$3:$R$19,0)+1,0),4),Lists!$S$3:$S$640,1)</f>
        <v>#N/A</v>
      </c>
      <c r="R5265" s="36" t="e">
        <f ca="1">LEFT(OFFSET(Lists!$S$2,P5265-1+MATCH(F5265,OFFSET(Lists!$T$3,P5265-1,0,Q5265-P5265+1),0),0),6)</f>
        <v>#N/A</v>
      </c>
      <c r="S5265" s="36" t="e">
        <f ca="1">VLOOKUP(R5265,Lists!B:D,3,FALSE)</f>
        <v>#N/A</v>
      </c>
      <c r="T5265" s="36" t="str">
        <f>IF(F5265&lt;&gt;"",MATCH(R5265,'Maximum minutes'!B:B,0),"")</f>
        <v/>
      </c>
      <c r="U5265" s="36">
        <f ca="1">IF(F5265&lt;&gt;"",COUNTA(OFFSET('Maximum minutes'!$C$1,'Annexe A1 Cours'!T5265,0,1,50)),0)</f>
        <v>0</v>
      </c>
      <c r="V5265" s="37">
        <f ca="1">IFERROR(OFFSET('Maximum minutes'!$C$1,T5265+1,-1+MATCH(G5265,OFFSET('Maximum minutes'!$C$1,T5265-1,0,1,50),0)),0)</f>
        <v>0</v>
      </c>
      <c r="W5265" s="38">
        <f t="shared" ca="1" si="164"/>
        <v>0</v>
      </c>
    </row>
    <row r="5266" spans="1:23" s="36" customFormat="1" ht="18.75">
      <c r="A5266" s="34"/>
      <c r="B5266" s="39"/>
      <c r="C5266" s="39"/>
      <c r="D5266" s="35"/>
      <c r="E5266" s="40"/>
      <c r="F5266" s="39"/>
      <c r="G5266" s="39"/>
      <c r="H5266" s="39"/>
      <c r="I5266" s="34"/>
      <c r="J5266" s="34"/>
      <c r="K5266" s="34"/>
      <c r="L5266" s="34"/>
      <c r="M5266" s="43" t="str">
        <f ca="1">IFERROR(OFFSET('Maximum minutes'!$C$1,T5266,MATCH(IF(G5266&lt;&gt;"",G5266,F5266),OFFSET('Maximum minutes'!$C$1,T5266-1,0,1,U5266+1),0)-1)*IF(OR(ISNUMBER(J5266),J5266="sans examen"),1,0)*IF(W5266&lt;MinDate,1,0),"")</f>
        <v/>
      </c>
      <c r="N5266" s="36">
        <f t="shared" ca="1" si="165"/>
        <v>0</v>
      </c>
      <c r="O5266" s="36" t="e">
        <f ca="1">LEFT(OFFSET(Lists!$Q$2,MATCH(E5266,Lists!$R$3:$R$19,0),0),4)</f>
        <v>#N/A</v>
      </c>
      <c r="P5266" s="36" t="e">
        <f ca="1">MATCH(O5266,Lists!$S$2:$S$640,1)</f>
        <v>#N/A</v>
      </c>
      <c r="Q5266" s="36" t="e">
        <f ca="1">MATCH(LEFT(OFFSET(Lists!$Q$2,MATCH(E5266,Lists!$R$3:$R$19,0)+1,0),4),Lists!$S$3:$S$640,1)</f>
        <v>#N/A</v>
      </c>
      <c r="R5266" s="36" t="e">
        <f ca="1">LEFT(OFFSET(Lists!$S$2,P5266-1+MATCH(F5266,OFFSET(Lists!$T$3,P5266-1,0,Q5266-P5266+1),0),0),6)</f>
        <v>#N/A</v>
      </c>
      <c r="S5266" s="36" t="e">
        <f ca="1">VLOOKUP(R5266,Lists!B:D,3,FALSE)</f>
        <v>#N/A</v>
      </c>
      <c r="T5266" s="36" t="str">
        <f>IF(F5266&lt;&gt;"",MATCH(R5266,'Maximum minutes'!B:B,0),"")</f>
        <v/>
      </c>
      <c r="U5266" s="36">
        <f ca="1">IF(F5266&lt;&gt;"",COUNTA(OFFSET('Maximum minutes'!$C$1,'Annexe A1 Cours'!T5266,0,1,50)),0)</f>
        <v>0</v>
      </c>
      <c r="V5266" s="37">
        <f ca="1">IFERROR(OFFSET('Maximum minutes'!$C$1,T5266+1,-1+MATCH(G5266,OFFSET('Maximum minutes'!$C$1,T5266-1,0,1,50),0)),0)</f>
        <v>0</v>
      </c>
      <c r="W5266" s="38">
        <f t="shared" ca="1" si="164"/>
        <v>0</v>
      </c>
    </row>
    <row r="5267" spans="1:23" s="36" customFormat="1" ht="18.75">
      <c r="A5267" s="34"/>
      <c r="B5267" s="39"/>
      <c r="C5267" s="39"/>
      <c r="D5267" s="35"/>
      <c r="E5267" s="40"/>
      <c r="F5267" s="39"/>
      <c r="G5267" s="39"/>
      <c r="H5267" s="39"/>
      <c r="I5267" s="34"/>
      <c r="J5267" s="34"/>
      <c r="K5267" s="34"/>
      <c r="L5267" s="34"/>
      <c r="M5267" s="43" t="str">
        <f ca="1">IFERROR(OFFSET('Maximum minutes'!$C$1,T5267,MATCH(IF(G5267&lt;&gt;"",G5267,F5267),OFFSET('Maximum minutes'!$C$1,T5267-1,0,1,U5267+1),0)-1)*IF(OR(ISNUMBER(J5267),J5267="sans examen"),1,0)*IF(W5267&lt;MinDate,1,0),"")</f>
        <v/>
      </c>
      <c r="N5267" s="36">
        <f t="shared" ca="1" si="165"/>
        <v>0</v>
      </c>
      <c r="O5267" s="36" t="e">
        <f ca="1">LEFT(OFFSET(Lists!$Q$2,MATCH(E5267,Lists!$R$3:$R$19,0),0),4)</f>
        <v>#N/A</v>
      </c>
      <c r="P5267" s="36" t="e">
        <f ca="1">MATCH(O5267,Lists!$S$2:$S$640,1)</f>
        <v>#N/A</v>
      </c>
      <c r="Q5267" s="36" t="e">
        <f ca="1">MATCH(LEFT(OFFSET(Lists!$Q$2,MATCH(E5267,Lists!$R$3:$R$19,0)+1,0),4),Lists!$S$3:$S$640,1)</f>
        <v>#N/A</v>
      </c>
      <c r="R5267" s="36" t="e">
        <f ca="1">LEFT(OFFSET(Lists!$S$2,P5267-1+MATCH(F5267,OFFSET(Lists!$T$3,P5267-1,0,Q5267-P5267+1),0),0),6)</f>
        <v>#N/A</v>
      </c>
      <c r="S5267" s="36" t="e">
        <f ca="1">VLOOKUP(R5267,Lists!B:D,3,FALSE)</f>
        <v>#N/A</v>
      </c>
      <c r="T5267" s="36" t="str">
        <f>IF(F5267&lt;&gt;"",MATCH(R5267,'Maximum minutes'!B:B,0),"")</f>
        <v/>
      </c>
      <c r="U5267" s="36">
        <f ca="1">IF(F5267&lt;&gt;"",COUNTA(OFFSET('Maximum minutes'!$C$1,'Annexe A1 Cours'!T5267,0,1,50)),0)</f>
        <v>0</v>
      </c>
      <c r="V5267" s="37">
        <f ca="1">IFERROR(OFFSET('Maximum minutes'!$C$1,T5267+1,-1+MATCH(G5267,OFFSET('Maximum minutes'!$C$1,T5267-1,0,1,50),0)),0)</f>
        <v>0</v>
      </c>
      <c r="W5267" s="38">
        <f t="shared" ca="1" si="164"/>
        <v>0</v>
      </c>
    </row>
    <row r="5268" spans="1:23" s="36" customFormat="1" ht="18.75">
      <c r="A5268" s="34"/>
      <c r="B5268" s="39"/>
      <c r="C5268" s="39"/>
      <c r="D5268" s="35"/>
      <c r="E5268" s="40"/>
      <c r="F5268" s="39"/>
      <c r="G5268" s="39"/>
      <c r="H5268" s="39"/>
      <c r="I5268" s="34"/>
      <c r="J5268" s="34"/>
      <c r="K5268" s="34"/>
      <c r="L5268" s="34"/>
      <c r="M5268" s="43" t="str">
        <f ca="1">IFERROR(OFFSET('Maximum minutes'!$C$1,T5268,MATCH(IF(G5268&lt;&gt;"",G5268,F5268),OFFSET('Maximum minutes'!$C$1,T5268-1,0,1,U5268+1),0)-1)*IF(OR(ISNUMBER(J5268),J5268="sans examen"),1,0)*IF(W5268&lt;MinDate,1,0),"")</f>
        <v/>
      </c>
      <c r="N5268" s="36">
        <f t="shared" ca="1" si="165"/>
        <v>0</v>
      </c>
      <c r="O5268" s="36" t="e">
        <f ca="1">LEFT(OFFSET(Lists!$Q$2,MATCH(E5268,Lists!$R$3:$R$19,0),0),4)</f>
        <v>#N/A</v>
      </c>
      <c r="P5268" s="36" t="e">
        <f ca="1">MATCH(O5268,Lists!$S$2:$S$640,1)</f>
        <v>#N/A</v>
      </c>
      <c r="Q5268" s="36" t="e">
        <f ca="1">MATCH(LEFT(OFFSET(Lists!$Q$2,MATCH(E5268,Lists!$R$3:$R$19,0)+1,0),4),Lists!$S$3:$S$640,1)</f>
        <v>#N/A</v>
      </c>
      <c r="R5268" s="36" t="e">
        <f ca="1">LEFT(OFFSET(Lists!$S$2,P5268-1+MATCH(F5268,OFFSET(Lists!$T$3,P5268-1,0,Q5268-P5268+1),0),0),6)</f>
        <v>#N/A</v>
      </c>
      <c r="S5268" s="36" t="e">
        <f ca="1">VLOOKUP(R5268,Lists!B:D,3,FALSE)</f>
        <v>#N/A</v>
      </c>
      <c r="T5268" s="36" t="str">
        <f>IF(F5268&lt;&gt;"",MATCH(R5268,'Maximum minutes'!B:B,0),"")</f>
        <v/>
      </c>
      <c r="U5268" s="36">
        <f ca="1">IF(F5268&lt;&gt;"",COUNTA(OFFSET('Maximum minutes'!$C$1,'Annexe A1 Cours'!T5268,0,1,50)),0)</f>
        <v>0</v>
      </c>
      <c r="V5268" s="37">
        <f ca="1">IFERROR(OFFSET('Maximum minutes'!$C$1,T5268+1,-1+MATCH(G5268,OFFSET('Maximum minutes'!$C$1,T5268-1,0,1,50),0)),0)</f>
        <v>0</v>
      </c>
      <c r="W5268" s="38">
        <f t="shared" ca="1" si="164"/>
        <v>0</v>
      </c>
    </row>
    <row r="5269" spans="1:23" s="36" customFormat="1" ht="18.75">
      <c r="A5269" s="34"/>
      <c r="B5269" s="39"/>
      <c r="C5269" s="39"/>
      <c r="D5269" s="35"/>
      <c r="E5269" s="40"/>
      <c r="F5269" s="39"/>
      <c r="G5269" s="39"/>
      <c r="H5269" s="39"/>
      <c r="I5269" s="34"/>
      <c r="J5269" s="34"/>
      <c r="K5269" s="34"/>
      <c r="L5269" s="34"/>
      <c r="M5269" s="43" t="str">
        <f ca="1">IFERROR(OFFSET('Maximum minutes'!$C$1,T5269,MATCH(IF(G5269&lt;&gt;"",G5269,F5269),OFFSET('Maximum minutes'!$C$1,T5269-1,0,1,U5269+1),0)-1)*IF(OR(ISNUMBER(J5269),J5269="sans examen"),1,0)*IF(W5269&lt;MinDate,1,0),"")</f>
        <v/>
      </c>
      <c r="N5269" s="36">
        <f t="shared" ca="1" si="165"/>
        <v>0</v>
      </c>
      <c r="O5269" s="36" t="e">
        <f ca="1">LEFT(OFFSET(Lists!$Q$2,MATCH(E5269,Lists!$R$3:$R$19,0),0),4)</f>
        <v>#N/A</v>
      </c>
      <c r="P5269" s="36" t="e">
        <f ca="1">MATCH(O5269,Lists!$S$2:$S$640,1)</f>
        <v>#N/A</v>
      </c>
      <c r="Q5269" s="36" t="e">
        <f ca="1">MATCH(LEFT(OFFSET(Lists!$Q$2,MATCH(E5269,Lists!$R$3:$R$19,0)+1,0),4),Lists!$S$3:$S$640,1)</f>
        <v>#N/A</v>
      </c>
      <c r="R5269" s="36" t="e">
        <f ca="1">LEFT(OFFSET(Lists!$S$2,P5269-1+MATCH(F5269,OFFSET(Lists!$T$3,P5269-1,0,Q5269-P5269+1),0),0),6)</f>
        <v>#N/A</v>
      </c>
      <c r="S5269" s="36" t="e">
        <f ca="1">VLOOKUP(R5269,Lists!B:D,3,FALSE)</f>
        <v>#N/A</v>
      </c>
      <c r="T5269" s="36" t="str">
        <f>IF(F5269&lt;&gt;"",MATCH(R5269,'Maximum minutes'!B:B,0),"")</f>
        <v/>
      </c>
      <c r="U5269" s="36">
        <f ca="1">IF(F5269&lt;&gt;"",COUNTA(OFFSET('Maximum minutes'!$C$1,'Annexe A1 Cours'!T5269,0,1,50)),0)</f>
        <v>0</v>
      </c>
      <c r="V5269" s="37">
        <f ca="1">IFERROR(OFFSET('Maximum minutes'!$C$1,T5269+1,-1+MATCH(G5269,OFFSET('Maximum minutes'!$C$1,T5269-1,0,1,50),0)),0)</f>
        <v>0</v>
      </c>
      <c r="W5269" s="38">
        <f t="shared" ca="1" si="164"/>
        <v>0</v>
      </c>
    </row>
    <row r="5270" spans="1:23" s="36" customFormat="1" ht="18.75">
      <c r="A5270" s="34"/>
      <c r="B5270" s="39"/>
      <c r="C5270" s="39"/>
      <c r="D5270" s="35"/>
      <c r="E5270" s="40"/>
      <c r="F5270" s="39"/>
      <c r="G5270" s="39"/>
      <c r="H5270" s="39"/>
      <c r="I5270" s="34"/>
      <c r="J5270" s="34"/>
      <c r="K5270" s="34"/>
      <c r="L5270" s="34"/>
      <c r="M5270" s="43" t="str">
        <f ca="1">IFERROR(OFFSET('Maximum minutes'!$C$1,T5270,MATCH(IF(G5270&lt;&gt;"",G5270,F5270),OFFSET('Maximum minutes'!$C$1,T5270-1,0,1,U5270+1),0)-1)*IF(OR(ISNUMBER(J5270),J5270="sans examen"),1,0)*IF(W5270&lt;MinDate,1,0),"")</f>
        <v/>
      </c>
      <c r="N5270" s="36">
        <f t="shared" ca="1" si="165"/>
        <v>0</v>
      </c>
      <c r="O5270" s="36" t="e">
        <f ca="1">LEFT(OFFSET(Lists!$Q$2,MATCH(E5270,Lists!$R$3:$R$19,0),0),4)</f>
        <v>#N/A</v>
      </c>
      <c r="P5270" s="36" t="e">
        <f ca="1">MATCH(O5270,Lists!$S$2:$S$640,1)</f>
        <v>#N/A</v>
      </c>
      <c r="Q5270" s="36" t="e">
        <f ca="1">MATCH(LEFT(OFFSET(Lists!$Q$2,MATCH(E5270,Lists!$R$3:$R$19,0)+1,0),4),Lists!$S$3:$S$640,1)</f>
        <v>#N/A</v>
      </c>
      <c r="R5270" s="36" t="e">
        <f ca="1">LEFT(OFFSET(Lists!$S$2,P5270-1+MATCH(F5270,OFFSET(Lists!$T$3,P5270-1,0,Q5270-P5270+1),0),0),6)</f>
        <v>#N/A</v>
      </c>
      <c r="S5270" s="36" t="e">
        <f ca="1">VLOOKUP(R5270,Lists!B:D,3,FALSE)</f>
        <v>#N/A</v>
      </c>
      <c r="T5270" s="36" t="str">
        <f>IF(F5270&lt;&gt;"",MATCH(R5270,'Maximum minutes'!B:B,0),"")</f>
        <v/>
      </c>
      <c r="U5270" s="36">
        <f ca="1">IF(F5270&lt;&gt;"",COUNTA(OFFSET('Maximum minutes'!$C$1,'Annexe A1 Cours'!T5270,0,1,50)),0)</f>
        <v>0</v>
      </c>
      <c r="V5270" s="37">
        <f ca="1">IFERROR(OFFSET('Maximum minutes'!$C$1,T5270+1,-1+MATCH(G5270,OFFSET('Maximum minutes'!$C$1,T5270-1,0,1,50),0)),0)</f>
        <v>0</v>
      </c>
      <c r="W5270" s="38">
        <f t="shared" ca="1" si="164"/>
        <v>0</v>
      </c>
    </row>
    <row r="5271" spans="1:23" s="36" customFormat="1" ht="18.75">
      <c r="A5271" s="34"/>
      <c r="B5271" s="39"/>
      <c r="C5271" s="39"/>
      <c r="D5271" s="35"/>
      <c r="E5271" s="40"/>
      <c r="F5271" s="39"/>
      <c r="G5271" s="39"/>
      <c r="H5271" s="39"/>
      <c r="I5271" s="34"/>
      <c r="J5271" s="34"/>
      <c r="K5271" s="34"/>
      <c r="L5271" s="34"/>
      <c r="M5271" s="43" t="str">
        <f ca="1">IFERROR(OFFSET('Maximum minutes'!$C$1,T5271,MATCH(IF(G5271&lt;&gt;"",G5271,F5271),OFFSET('Maximum minutes'!$C$1,T5271-1,0,1,U5271+1),0)-1)*IF(OR(ISNUMBER(J5271),J5271="sans examen"),1,0)*IF(W5271&lt;MinDate,1,0),"")</f>
        <v/>
      </c>
      <c r="N5271" s="36">
        <f t="shared" ca="1" si="165"/>
        <v>0</v>
      </c>
      <c r="O5271" s="36" t="e">
        <f ca="1">LEFT(OFFSET(Lists!$Q$2,MATCH(E5271,Lists!$R$3:$R$19,0),0),4)</f>
        <v>#N/A</v>
      </c>
      <c r="P5271" s="36" t="e">
        <f ca="1">MATCH(O5271,Lists!$S$2:$S$640,1)</f>
        <v>#N/A</v>
      </c>
      <c r="Q5271" s="36" t="e">
        <f ca="1">MATCH(LEFT(OFFSET(Lists!$Q$2,MATCH(E5271,Lists!$R$3:$R$19,0)+1,0),4),Lists!$S$3:$S$640,1)</f>
        <v>#N/A</v>
      </c>
      <c r="R5271" s="36" t="e">
        <f ca="1">LEFT(OFFSET(Lists!$S$2,P5271-1+MATCH(F5271,OFFSET(Lists!$T$3,P5271-1,0,Q5271-P5271+1),0),0),6)</f>
        <v>#N/A</v>
      </c>
      <c r="S5271" s="36" t="e">
        <f ca="1">VLOOKUP(R5271,Lists!B:D,3,FALSE)</f>
        <v>#N/A</v>
      </c>
      <c r="T5271" s="36" t="str">
        <f>IF(F5271&lt;&gt;"",MATCH(R5271,'Maximum minutes'!B:B,0),"")</f>
        <v/>
      </c>
      <c r="U5271" s="36">
        <f ca="1">IF(F5271&lt;&gt;"",COUNTA(OFFSET('Maximum minutes'!$C$1,'Annexe A1 Cours'!T5271,0,1,50)),0)</f>
        <v>0</v>
      </c>
      <c r="V5271" s="37">
        <f ca="1">IFERROR(OFFSET('Maximum minutes'!$C$1,T5271+1,-1+MATCH(G5271,OFFSET('Maximum minutes'!$C$1,T5271-1,0,1,50),0)),0)</f>
        <v>0</v>
      </c>
      <c r="W5271" s="38">
        <f t="shared" ca="1" si="164"/>
        <v>0</v>
      </c>
    </row>
    <row r="5272" spans="1:23" s="36" customFormat="1" ht="18.75">
      <c r="A5272" s="34"/>
      <c r="B5272" s="39"/>
      <c r="C5272" s="39"/>
      <c r="D5272" s="35"/>
      <c r="E5272" s="40"/>
      <c r="F5272" s="39"/>
      <c r="G5272" s="39"/>
      <c r="H5272" s="39"/>
      <c r="I5272" s="34"/>
      <c r="J5272" s="34"/>
      <c r="K5272" s="34"/>
      <c r="L5272" s="34"/>
      <c r="M5272" s="43" t="str">
        <f ca="1">IFERROR(OFFSET('Maximum minutes'!$C$1,T5272,MATCH(IF(G5272&lt;&gt;"",G5272,F5272),OFFSET('Maximum minutes'!$C$1,T5272-1,0,1,U5272+1),0)-1)*IF(OR(ISNUMBER(J5272),J5272="sans examen"),1,0)*IF(W5272&lt;MinDate,1,0),"")</f>
        <v/>
      </c>
      <c r="N5272" s="36">
        <f t="shared" ca="1" si="165"/>
        <v>0</v>
      </c>
      <c r="O5272" s="36" t="e">
        <f ca="1">LEFT(OFFSET(Lists!$Q$2,MATCH(E5272,Lists!$R$3:$R$19,0),0),4)</f>
        <v>#N/A</v>
      </c>
      <c r="P5272" s="36" t="e">
        <f ca="1">MATCH(O5272,Lists!$S$2:$S$640,1)</f>
        <v>#N/A</v>
      </c>
      <c r="Q5272" s="36" t="e">
        <f ca="1">MATCH(LEFT(OFFSET(Lists!$Q$2,MATCH(E5272,Lists!$R$3:$R$19,0)+1,0),4),Lists!$S$3:$S$640,1)</f>
        <v>#N/A</v>
      </c>
      <c r="R5272" s="36" t="e">
        <f ca="1">LEFT(OFFSET(Lists!$S$2,P5272-1+MATCH(F5272,OFFSET(Lists!$T$3,P5272-1,0,Q5272-P5272+1),0),0),6)</f>
        <v>#N/A</v>
      </c>
      <c r="S5272" s="36" t="e">
        <f ca="1">VLOOKUP(R5272,Lists!B:D,3,FALSE)</f>
        <v>#N/A</v>
      </c>
      <c r="T5272" s="36" t="str">
        <f>IF(F5272&lt;&gt;"",MATCH(R5272,'Maximum minutes'!B:B,0),"")</f>
        <v/>
      </c>
      <c r="U5272" s="36">
        <f ca="1">IF(F5272&lt;&gt;"",COUNTA(OFFSET('Maximum minutes'!$C$1,'Annexe A1 Cours'!T5272,0,1,50)),0)</f>
        <v>0</v>
      </c>
      <c r="V5272" s="37">
        <f ca="1">IFERROR(OFFSET('Maximum minutes'!$C$1,T5272+1,-1+MATCH(G5272,OFFSET('Maximum minutes'!$C$1,T5272-1,0,1,50),0)),0)</f>
        <v>0</v>
      </c>
      <c r="W5272" s="38">
        <f t="shared" ca="1" si="164"/>
        <v>0</v>
      </c>
    </row>
    <row r="5273" spans="1:23" s="36" customFormat="1" ht="18.75">
      <c r="A5273" s="34"/>
      <c r="B5273" s="39"/>
      <c r="C5273" s="39"/>
      <c r="D5273" s="35"/>
      <c r="E5273" s="40"/>
      <c r="F5273" s="39"/>
      <c r="G5273" s="39"/>
      <c r="H5273" s="39"/>
      <c r="I5273" s="34"/>
      <c r="J5273" s="34"/>
      <c r="K5273" s="34"/>
      <c r="L5273" s="34"/>
      <c r="M5273" s="43" t="str">
        <f ca="1">IFERROR(OFFSET('Maximum minutes'!$C$1,T5273,MATCH(IF(G5273&lt;&gt;"",G5273,F5273),OFFSET('Maximum minutes'!$C$1,T5273-1,0,1,U5273+1),0)-1)*IF(OR(ISNUMBER(J5273),J5273="sans examen"),1,0)*IF(W5273&lt;MinDate,1,0),"")</f>
        <v/>
      </c>
      <c r="N5273" s="36">
        <f t="shared" ca="1" si="165"/>
        <v>0</v>
      </c>
      <c r="O5273" s="36" t="e">
        <f ca="1">LEFT(OFFSET(Lists!$Q$2,MATCH(E5273,Lists!$R$3:$R$19,0),0),4)</f>
        <v>#N/A</v>
      </c>
      <c r="P5273" s="36" t="e">
        <f ca="1">MATCH(O5273,Lists!$S$2:$S$640,1)</f>
        <v>#N/A</v>
      </c>
      <c r="Q5273" s="36" t="e">
        <f ca="1">MATCH(LEFT(OFFSET(Lists!$Q$2,MATCH(E5273,Lists!$R$3:$R$19,0)+1,0),4),Lists!$S$3:$S$640,1)</f>
        <v>#N/A</v>
      </c>
      <c r="R5273" s="36" t="e">
        <f ca="1">LEFT(OFFSET(Lists!$S$2,P5273-1+MATCH(F5273,OFFSET(Lists!$T$3,P5273-1,0,Q5273-P5273+1),0),0),6)</f>
        <v>#N/A</v>
      </c>
      <c r="S5273" s="36" t="e">
        <f ca="1">VLOOKUP(R5273,Lists!B:D,3,FALSE)</f>
        <v>#N/A</v>
      </c>
      <c r="T5273" s="36" t="str">
        <f>IF(F5273&lt;&gt;"",MATCH(R5273,'Maximum minutes'!B:B,0),"")</f>
        <v/>
      </c>
      <c r="U5273" s="36">
        <f ca="1">IF(F5273&lt;&gt;"",COUNTA(OFFSET('Maximum minutes'!$C$1,'Annexe A1 Cours'!T5273,0,1,50)),0)</f>
        <v>0</v>
      </c>
      <c r="V5273" s="37">
        <f ca="1">IFERROR(OFFSET('Maximum minutes'!$C$1,T5273+1,-1+MATCH(G5273,OFFSET('Maximum minutes'!$C$1,T5273-1,0,1,50),0)),0)</f>
        <v>0</v>
      </c>
      <c r="W5273" s="38">
        <f t="shared" ca="1" si="164"/>
        <v>0</v>
      </c>
    </row>
    <row r="5274" spans="1:23" s="36" customFormat="1" ht="18.75">
      <c r="A5274" s="34"/>
      <c r="B5274" s="39"/>
      <c r="C5274" s="39"/>
      <c r="D5274" s="35"/>
      <c r="E5274" s="40"/>
      <c r="F5274" s="39"/>
      <c r="G5274" s="39"/>
      <c r="H5274" s="39"/>
      <c r="I5274" s="34"/>
      <c r="J5274" s="34"/>
      <c r="K5274" s="34"/>
      <c r="L5274" s="34"/>
      <c r="M5274" s="43" t="str">
        <f ca="1">IFERROR(OFFSET('Maximum minutes'!$C$1,T5274,MATCH(IF(G5274&lt;&gt;"",G5274,F5274),OFFSET('Maximum minutes'!$C$1,T5274-1,0,1,U5274+1),0)-1)*IF(OR(ISNUMBER(J5274),J5274="sans examen"),1,0)*IF(W5274&lt;MinDate,1,0),"")</f>
        <v/>
      </c>
      <c r="N5274" s="36">
        <f t="shared" ca="1" si="165"/>
        <v>0</v>
      </c>
      <c r="O5274" s="36" t="e">
        <f ca="1">LEFT(OFFSET(Lists!$Q$2,MATCH(E5274,Lists!$R$3:$R$19,0),0),4)</f>
        <v>#N/A</v>
      </c>
      <c r="P5274" s="36" t="e">
        <f ca="1">MATCH(O5274,Lists!$S$2:$S$640,1)</f>
        <v>#N/A</v>
      </c>
      <c r="Q5274" s="36" t="e">
        <f ca="1">MATCH(LEFT(OFFSET(Lists!$Q$2,MATCH(E5274,Lists!$R$3:$R$19,0)+1,0),4),Lists!$S$3:$S$640,1)</f>
        <v>#N/A</v>
      </c>
      <c r="R5274" s="36" t="e">
        <f ca="1">LEFT(OFFSET(Lists!$S$2,P5274-1+MATCH(F5274,OFFSET(Lists!$T$3,P5274-1,0,Q5274-P5274+1),0),0),6)</f>
        <v>#N/A</v>
      </c>
      <c r="S5274" s="36" t="e">
        <f ca="1">VLOOKUP(R5274,Lists!B:D,3,FALSE)</f>
        <v>#N/A</v>
      </c>
      <c r="T5274" s="36" t="str">
        <f>IF(F5274&lt;&gt;"",MATCH(R5274,'Maximum minutes'!B:B,0),"")</f>
        <v/>
      </c>
      <c r="U5274" s="36">
        <f ca="1">IF(F5274&lt;&gt;"",COUNTA(OFFSET('Maximum minutes'!$C$1,'Annexe A1 Cours'!T5274,0,1,50)),0)</f>
        <v>0</v>
      </c>
      <c r="V5274" s="37">
        <f ca="1">IFERROR(OFFSET('Maximum minutes'!$C$1,T5274+1,-1+MATCH(G5274,OFFSET('Maximum minutes'!$C$1,T5274-1,0,1,50),0)),0)</f>
        <v>0</v>
      </c>
      <c r="W5274" s="38">
        <f t="shared" ca="1" si="164"/>
        <v>0</v>
      </c>
    </row>
    <row r="5275" spans="1:23" s="36" customFormat="1" ht="18.75">
      <c r="A5275" s="34"/>
      <c r="B5275" s="39"/>
      <c r="C5275" s="39"/>
      <c r="D5275" s="35"/>
      <c r="E5275" s="40"/>
      <c r="F5275" s="39"/>
      <c r="G5275" s="39"/>
      <c r="H5275" s="39"/>
      <c r="I5275" s="34"/>
      <c r="J5275" s="34"/>
      <c r="K5275" s="34"/>
      <c r="L5275" s="34"/>
      <c r="M5275" s="43" t="str">
        <f ca="1">IFERROR(OFFSET('Maximum minutes'!$C$1,T5275,MATCH(IF(G5275&lt;&gt;"",G5275,F5275),OFFSET('Maximum minutes'!$C$1,T5275-1,0,1,U5275+1),0)-1)*IF(OR(ISNUMBER(J5275),J5275="sans examen"),1,0)*IF(W5275&lt;MinDate,1,0),"")</f>
        <v/>
      </c>
      <c r="N5275" s="36">
        <f t="shared" ca="1" si="165"/>
        <v>0</v>
      </c>
      <c r="O5275" s="36" t="e">
        <f ca="1">LEFT(OFFSET(Lists!$Q$2,MATCH(E5275,Lists!$R$3:$R$19,0),0),4)</f>
        <v>#N/A</v>
      </c>
      <c r="P5275" s="36" t="e">
        <f ca="1">MATCH(O5275,Lists!$S$2:$S$640,1)</f>
        <v>#N/A</v>
      </c>
      <c r="Q5275" s="36" t="e">
        <f ca="1">MATCH(LEFT(OFFSET(Lists!$Q$2,MATCH(E5275,Lists!$R$3:$R$19,0)+1,0),4),Lists!$S$3:$S$640,1)</f>
        <v>#N/A</v>
      </c>
      <c r="R5275" s="36" t="e">
        <f ca="1">LEFT(OFFSET(Lists!$S$2,P5275-1+MATCH(F5275,OFFSET(Lists!$T$3,P5275-1,0,Q5275-P5275+1),0),0),6)</f>
        <v>#N/A</v>
      </c>
      <c r="S5275" s="36" t="e">
        <f ca="1">VLOOKUP(R5275,Lists!B:D,3,FALSE)</f>
        <v>#N/A</v>
      </c>
      <c r="T5275" s="36" t="str">
        <f>IF(F5275&lt;&gt;"",MATCH(R5275,'Maximum minutes'!B:B,0),"")</f>
        <v/>
      </c>
      <c r="U5275" s="36">
        <f ca="1">IF(F5275&lt;&gt;"",COUNTA(OFFSET('Maximum minutes'!$C$1,'Annexe A1 Cours'!T5275,0,1,50)),0)</f>
        <v>0</v>
      </c>
      <c r="V5275" s="37">
        <f ca="1">IFERROR(OFFSET('Maximum minutes'!$C$1,T5275+1,-1+MATCH(G5275,OFFSET('Maximum minutes'!$C$1,T5275-1,0,1,50),0)),0)</f>
        <v>0</v>
      </c>
      <c r="W5275" s="38">
        <f t="shared" ca="1" si="164"/>
        <v>0</v>
      </c>
    </row>
    <row r="5276" spans="1:23" s="36" customFormat="1" ht="18.75">
      <c r="A5276" s="34"/>
      <c r="B5276" s="39"/>
      <c r="C5276" s="39"/>
      <c r="D5276" s="35"/>
      <c r="E5276" s="40"/>
      <c r="F5276" s="39"/>
      <c r="G5276" s="39"/>
      <c r="H5276" s="39"/>
      <c r="I5276" s="34"/>
      <c r="J5276" s="34"/>
      <c r="K5276" s="34"/>
      <c r="L5276" s="34"/>
      <c r="M5276" s="43" t="str">
        <f ca="1">IFERROR(OFFSET('Maximum minutes'!$C$1,T5276,MATCH(IF(G5276&lt;&gt;"",G5276,F5276),OFFSET('Maximum minutes'!$C$1,T5276-1,0,1,U5276+1),0)-1)*IF(OR(ISNUMBER(J5276),J5276="sans examen"),1,0)*IF(W5276&lt;MinDate,1,0),"")</f>
        <v/>
      </c>
      <c r="N5276" s="36">
        <f t="shared" ca="1" si="165"/>
        <v>0</v>
      </c>
      <c r="O5276" s="36" t="e">
        <f ca="1">LEFT(OFFSET(Lists!$Q$2,MATCH(E5276,Lists!$R$3:$R$19,0),0),4)</f>
        <v>#N/A</v>
      </c>
      <c r="P5276" s="36" t="e">
        <f ca="1">MATCH(O5276,Lists!$S$2:$S$640,1)</f>
        <v>#N/A</v>
      </c>
      <c r="Q5276" s="36" t="e">
        <f ca="1">MATCH(LEFT(OFFSET(Lists!$Q$2,MATCH(E5276,Lists!$R$3:$R$19,0)+1,0),4),Lists!$S$3:$S$640,1)</f>
        <v>#N/A</v>
      </c>
      <c r="R5276" s="36" t="e">
        <f ca="1">LEFT(OFFSET(Lists!$S$2,P5276-1+MATCH(F5276,OFFSET(Lists!$T$3,P5276-1,0,Q5276-P5276+1),0),0),6)</f>
        <v>#N/A</v>
      </c>
      <c r="S5276" s="36" t="e">
        <f ca="1">VLOOKUP(R5276,Lists!B:D,3,FALSE)</f>
        <v>#N/A</v>
      </c>
      <c r="T5276" s="36" t="str">
        <f>IF(F5276&lt;&gt;"",MATCH(R5276,'Maximum minutes'!B:B,0),"")</f>
        <v/>
      </c>
      <c r="U5276" s="36">
        <f ca="1">IF(F5276&lt;&gt;"",COUNTA(OFFSET('Maximum minutes'!$C$1,'Annexe A1 Cours'!T5276,0,1,50)),0)</f>
        <v>0</v>
      </c>
      <c r="V5276" s="37">
        <f ca="1">IFERROR(OFFSET('Maximum minutes'!$C$1,T5276+1,-1+MATCH(G5276,OFFSET('Maximum minutes'!$C$1,T5276-1,0,1,50),0)),0)</f>
        <v>0</v>
      </c>
      <c r="W5276" s="38">
        <f t="shared" ca="1" si="164"/>
        <v>0</v>
      </c>
    </row>
    <row r="5277" spans="1:23" s="36" customFormat="1" ht="18.75">
      <c r="A5277" s="34"/>
      <c r="B5277" s="39"/>
      <c r="C5277" s="39"/>
      <c r="D5277" s="35"/>
      <c r="E5277" s="40"/>
      <c r="F5277" s="39"/>
      <c r="G5277" s="39"/>
      <c r="H5277" s="39"/>
      <c r="I5277" s="34"/>
      <c r="J5277" s="34"/>
      <c r="K5277" s="34"/>
      <c r="L5277" s="34"/>
      <c r="M5277" s="43" t="str">
        <f ca="1">IFERROR(OFFSET('Maximum minutes'!$C$1,T5277,MATCH(IF(G5277&lt;&gt;"",G5277,F5277),OFFSET('Maximum minutes'!$C$1,T5277-1,0,1,U5277+1),0)-1)*IF(OR(ISNUMBER(J5277),J5277="sans examen"),1,0)*IF(W5277&lt;MinDate,1,0),"")</f>
        <v/>
      </c>
      <c r="N5277" s="36">
        <f t="shared" ca="1" si="165"/>
        <v>0</v>
      </c>
      <c r="O5277" s="36" t="e">
        <f ca="1">LEFT(OFFSET(Lists!$Q$2,MATCH(E5277,Lists!$R$3:$R$19,0),0),4)</f>
        <v>#N/A</v>
      </c>
      <c r="P5277" s="36" t="e">
        <f ca="1">MATCH(O5277,Lists!$S$2:$S$640,1)</f>
        <v>#N/A</v>
      </c>
      <c r="Q5277" s="36" t="e">
        <f ca="1">MATCH(LEFT(OFFSET(Lists!$Q$2,MATCH(E5277,Lists!$R$3:$R$19,0)+1,0),4),Lists!$S$3:$S$640,1)</f>
        <v>#N/A</v>
      </c>
      <c r="R5277" s="36" t="e">
        <f ca="1">LEFT(OFFSET(Lists!$S$2,P5277-1+MATCH(F5277,OFFSET(Lists!$T$3,P5277-1,0,Q5277-P5277+1),0),0),6)</f>
        <v>#N/A</v>
      </c>
      <c r="S5277" s="36" t="e">
        <f ca="1">VLOOKUP(R5277,Lists!B:D,3,FALSE)</f>
        <v>#N/A</v>
      </c>
      <c r="T5277" s="36" t="str">
        <f>IF(F5277&lt;&gt;"",MATCH(R5277,'Maximum minutes'!B:B,0),"")</f>
        <v/>
      </c>
      <c r="U5277" s="36">
        <f ca="1">IF(F5277&lt;&gt;"",COUNTA(OFFSET('Maximum minutes'!$C$1,'Annexe A1 Cours'!T5277,0,1,50)),0)</f>
        <v>0</v>
      </c>
      <c r="V5277" s="37">
        <f ca="1">IFERROR(OFFSET('Maximum minutes'!$C$1,T5277+1,-1+MATCH(G5277,OFFSET('Maximum minutes'!$C$1,T5277-1,0,1,50),0)),0)</f>
        <v>0</v>
      </c>
      <c r="W5277" s="38">
        <f t="shared" ca="1" si="164"/>
        <v>0</v>
      </c>
    </row>
    <row r="5278" spans="1:23" s="36" customFormat="1" ht="18.75">
      <c r="A5278" s="34"/>
      <c r="B5278" s="39"/>
      <c r="C5278" s="39"/>
      <c r="D5278" s="35"/>
      <c r="E5278" s="40"/>
      <c r="F5278" s="39"/>
      <c r="G5278" s="39"/>
      <c r="H5278" s="39"/>
      <c r="I5278" s="34"/>
      <c r="J5278" s="34"/>
      <c r="K5278" s="34"/>
      <c r="L5278" s="34"/>
      <c r="M5278" s="43" t="str">
        <f ca="1">IFERROR(OFFSET('Maximum minutes'!$C$1,T5278,MATCH(IF(G5278&lt;&gt;"",G5278,F5278),OFFSET('Maximum minutes'!$C$1,T5278-1,0,1,U5278+1),0)-1)*IF(OR(ISNUMBER(J5278),J5278="sans examen"),1,0)*IF(W5278&lt;MinDate,1,0),"")</f>
        <v/>
      </c>
      <c r="N5278" s="36">
        <f t="shared" ca="1" si="165"/>
        <v>0</v>
      </c>
      <c r="O5278" s="36" t="e">
        <f ca="1">LEFT(OFFSET(Lists!$Q$2,MATCH(E5278,Lists!$R$3:$R$19,0),0),4)</f>
        <v>#N/A</v>
      </c>
      <c r="P5278" s="36" t="e">
        <f ca="1">MATCH(O5278,Lists!$S$2:$S$640,1)</f>
        <v>#N/A</v>
      </c>
      <c r="Q5278" s="36" t="e">
        <f ca="1">MATCH(LEFT(OFFSET(Lists!$Q$2,MATCH(E5278,Lists!$R$3:$R$19,0)+1,0),4),Lists!$S$3:$S$640,1)</f>
        <v>#N/A</v>
      </c>
      <c r="R5278" s="36" t="e">
        <f ca="1">LEFT(OFFSET(Lists!$S$2,P5278-1+MATCH(F5278,OFFSET(Lists!$T$3,P5278-1,0,Q5278-P5278+1),0),0),6)</f>
        <v>#N/A</v>
      </c>
      <c r="S5278" s="36" t="e">
        <f ca="1">VLOOKUP(R5278,Lists!B:D,3,FALSE)</f>
        <v>#N/A</v>
      </c>
      <c r="T5278" s="36" t="str">
        <f>IF(F5278&lt;&gt;"",MATCH(R5278,'Maximum minutes'!B:B,0),"")</f>
        <v/>
      </c>
      <c r="U5278" s="36">
        <f ca="1">IF(F5278&lt;&gt;"",COUNTA(OFFSET('Maximum minutes'!$C$1,'Annexe A1 Cours'!T5278,0,1,50)),0)</f>
        <v>0</v>
      </c>
      <c r="V5278" s="37">
        <f ca="1">IFERROR(OFFSET('Maximum minutes'!$C$1,T5278+1,-1+MATCH(G5278,OFFSET('Maximum minutes'!$C$1,T5278-1,0,1,50),0)),0)</f>
        <v>0</v>
      </c>
      <c r="W5278" s="38">
        <f t="shared" ca="1" si="164"/>
        <v>0</v>
      </c>
    </row>
    <row r="5279" spans="1:23" s="36" customFormat="1" ht="18.75">
      <c r="A5279" s="34"/>
      <c r="B5279" s="39"/>
      <c r="C5279" s="39"/>
      <c r="D5279" s="35"/>
      <c r="E5279" s="40"/>
      <c r="F5279" s="39"/>
      <c r="G5279" s="39"/>
      <c r="H5279" s="39"/>
      <c r="I5279" s="34"/>
      <c r="J5279" s="34"/>
      <c r="K5279" s="34"/>
      <c r="L5279" s="34"/>
      <c r="M5279" s="43" t="str">
        <f ca="1">IFERROR(OFFSET('Maximum minutes'!$C$1,T5279,MATCH(IF(G5279&lt;&gt;"",G5279,F5279),OFFSET('Maximum minutes'!$C$1,T5279-1,0,1,U5279+1),0)-1)*IF(OR(ISNUMBER(J5279),J5279="sans examen"),1,0)*IF(W5279&lt;MinDate,1,0),"")</f>
        <v/>
      </c>
      <c r="N5279" s="36">
        <f t="shared" ca="1" si="165"/>
        <v>0</v>
      </c>
      <c r="O5279" s="36" t="e">
        <f ca="1">LEFT(OFFSET(Lists!$Q$2,MATCH(E5279,Lists!$R$3:$R$19,0),0),4)</f>
        <v>#N/A</v>
      </c>
      <c r="P5279" s="36" t="e">
        <f ca="1">MATCH(O5279,Lists!$S$2:$S$640,1)</f>
        <v>#N/A</v>
      </c>
      <c r="Q5279" s="36" t="e">
        <f ca="1">MATCH(LEFT(OFFSET(Lists!$Q$2,MATCH(E5279,Lists!$R$3:$R$19,0)+1,0),4),Lists!$S$3:$S$640,1)</f>
        <v>#N/A</v>
      </c>
      <c r="R5279" s="36" t="e">
        <f ca="1">LEFT(OFFSET(Lists!$S$2,P5279-1+MATCH(F5279,OFFSET(Lists!$T$3,P5279-1,0,Q5279-P5279+1),0),0),6)</f>
        <v>#N/A</v>
      </c>
      <c r="S5279" s="36" t="e">
        <f ca="1">VLOOKUP(R5279,Lists!B:D,3,FALSE)</f>
        <v>#N/A</v>
      </c>
      <c r="T5279" s="36" t="str">
        <f>IF(F5279&lt;&gt;"",MATCH(R5279,'Maximum minutes'!B:B,0),"")</f>
        <v/>
      </c>
      <c r="U5279" s="36">
        <f ca="1">IF(F5279&lt;&gt;"",COUNTA(OFFSET('Maximum minutes'!$C$1,'Annexe A1 Cours'!T5279,0,1,50)),0)</f>
        <v>0</v>
      </c>
      <c r="V5279" s="37">
        <f ca="1">IFERROR(OFFSET('Maximum minutes'!$C$1,T5279+1,-1+MATCH(G5279,OFFSET('Maximum minutes'!$C$1,T5279-1,0,1,50),0)),0)</f>
        <v>0</v>
      </c>
      <c r="W5279" s="38">
        <f t="shared" ca="1" si="164"/>
        <v>0</v>
      </c>
    </row>
    <row r="5280" spans="1:23" s="36" customFormat="1" ht="18.75">
      <c r="A5280" s="34"/>
      <c r="B5280" s="39"/>
      <c r="C5280" s="39"/>
      <c r="D5280" s="35"/>
      <c r="E5280" s="40"/>
      <c r="F5280" s="39"/>
      <c r="G5280" s="39"/>
      <c r="H5280" s="39"/>
      <c r="I5280" s="34"/>
      <c r="J5280" s="34"/>
      <c r="K5280" s="34"/>
      <c r="L5280" s="34"/>
      <c r="M5280" s="43" t="str">
        <f ca="1">IFERROR(OFFSET('Maximum minutes'!$C$1,T5280,MATCH(IF(G5280&lt;&gt;"",G5280,F5280),OFFSET('Maximum minutes'!$C$1,T5280-1,0,1,U5280+1),0)-1)*IF(OR(ISNUMBER(J5280),J5280="sans examen"),1,0)*IF(W5280&lt;MinDate,1,0),"")</f>
        <v/>
      </c>
      <c r="N5280" s="36">
        <f t="shared" ca="1" si="165"/>
        <v>0</v>
      </c>
      <c r="O5280" s="36" t="e">
        <f ca="1">LEFT(OFFSET(Lists!$Q$2,MATCH(E5280,Lists!$R$3:$R$19,0),0),4)</f>
        <v>#N/A</v>
      </c>
      <c r="P5280" s="36" t="e">
        <f ca="1">MATCH(O5280,Lists!$S$2:$S$640,1)</f>
        <v>#N/A</v>
      </c>
      <c r="Q5280" s="36" t="e">
        <f ca="1">MATCH(LEFT(OFFSET(Lists!$Q$2,MATCH(E5280,Lists!$R$3:$R$19,0)+1,0),4),Lists!$S$3:$S$640,1)</f>
        <v>#N/A</v>
      </c>
      <c r="R5280" s="36" t="e">
        <f ca="1">LEFT(OFFSET(Lists!$S$2,P5280-1+MATCH(F5280,OFFSET(Lists!$T$3,P5280-1,0,Q5280-P5280+1),0),0),6)</f>
        <v>#N/A</v>
      </c>
      <c r="S5280" s="36" t="e">
        <f ca="1">VLOOKUP(R5280,Lists!B:D,3,FALSE)</f>
        <v>#N/A</v>
      </c>
      <c r="T5280" s="36" t="str">
        <f>IF(F5280&lt;&gt;"",MATCH(R5280,'Maximum minutes'!B:B,0),"")</f>
        <v/>
      </c>
      <c r="U5280" s="36">
        <f ca="1">IF(F5280&lt;&gt;"",COUNTA(OFFSET('Maximum minutes'!$C$1,'Annexe A1 Cours'!T5280,0,1,50)),0)</f>
        <v>0</v>
      </c>
      <c r="V5280" s="37">
        <f ca="1">IFERROR(OFFSET('Maximum minutes'!$C$1,T5280+1,-1+MATCH(G5280,OFFSET('Maximum minutes'!$C$1,T5280-1,0,1,50),0)),0)</f>
        <v>0</v>
      </c>
      <c r="W5280" s="38">
        <f t="shared" ca="1" si="164"/>
        <v>0</v>
      </c>
    </row>
    <row r="5281" spans="1:23" s="36" customFormat="1" ht="18.75">
      <c r="A5281" s="34"/>
      <c r="B5281" s="39"/>
      <c r="C5281" s="39"/>
      <c r="D5281" s="35"/>
      <c r="E5281" s="40"/>
      <c r="F5281" s="39"/>
      <c r="G5281" s="39"/>
      <c r="H5281" s="39"/>
      <c r="I5281" s="34"/>
      <c r="J5281" s="34"/>
      <c r="K5281" s="34"/>
      <c r="L5281" s="34"/>
      <c r="M5281" s="43" t="str">
        <f ca="1">IFERROR(OFFSET('Maximum minutes'!$C$1,T5281,MATCH(IF(G5281&lt;&gt;"",G5281,F5281),OFFSET('Maximum minutes'!$C$1,T5281-1,0,1,U5281+1),0)-1)*IF(OR(ISNUMBER(J5281),J5281="sans examen"),1,0)*IF(W5281&lt;MinDate,1,0),"")</f>
        <v/>
      </c>
      <c r="N5281" s="36">
        <f t="shared" ca="1" si="165"/>
        <v>0</v>
      </c>
      <c r="O5281" s="36" t="e">
        <f ca="1">LEFT(OFFSET(Lists!$Q$2,MATCH(E5281,Lists!$R$3:$R$19,0),0),4)</f>
        <v>#N/A</v>
      </c>
      <c r="P5281" s="36" t="e">
        <f ca="1">MATCH(O5281,Lists!$S$2:$S$640,1)</f>
        <v>#N/A</v>
      </c>
      <c r="Q5281" s="36" t="e">
        <f ca="1">MATCH(LEFT(OFFSET(Lists!$Q$2,MATCH(E5281,Lists!$R$3:$R$19,0)+1,0),4),Lists!$S$3:$S$640,1)</f>
        <v>#N/A</v>
      </c>
      <c r="R5281" s="36" t="e">
        <f ca="1">LEFT(OFFSET(Lists!$S$2,P5281-1+MATCH(F5281,OFFSET(Lists!$T$3,P5281-1,0,Q5281-P5281+1),0),0),6)</f>
        <v>#N/A</v>
      </c>
      <c r="S5281" s="36" t="e">
        <f ca="1">VLOOKUP(R5281,Lists!B:D,3,FALSE)</f>
        <v>#N/A</v>
      </c>
      <c r="T5281" s="36" t="str">
        <f>IF(F5281&lt;&gt;"",MATCH(R5281,'Maximum minutes'!B:B,0),"")</f>
        <v/>
      </c>
      <c r="U5281" s="36">
        <f ca="1">IF(F5281&lt;&gt;"",COUNTA(OFFSET('Maximum minutes'!$C$1,'Annexe A1 Cours'!T5281,0,1,50)),0)</f>
        <v>0</v>
      </c>
      <c r="V5281" s="37">
        <f ca="1">IFERROR(OFFSET('Maximum minutes'!$C$1,T5281+1,-1+MATCH(G5281,OFFSET('Maximum minutes'!$C$1,T5281-1,0,1,50),0)),0)</f>
        <v>0</v>
      </c>
      <c r="W5281" s="38">
        <f t="shared" ca="1" si="164"/>
        <v>0</v>
      </c>
    </row>
    <row r="5282" spans="1:23" s="36" customFormat="1" ht="18.75">
      <c r="A5282" s="34"/>
      <c r="B5282" s="39"/>
      <c r="C5282" s="39"/>
      <c r="D5282" s="35"/>
      <c r="E5282" s="40"/>
      <c r="F5282" s="39"/>
      <c r="G5282" s="39"/>
      <c r="H5282" s="39"/>
      <c r="I5282" s="34"/>
      <c r="J5282" s="34"/>
      <c r="K5282" s="34"/>
      <c r="L5282" s="34"/>
      <c r="M5282" s="43" t="str">
        <f ca="1">IFERROR(OFFSET('Maximum minutes'!$C$1,T5282,MATCH(IF(G5282&lt;&gt;"",G5282,F5282),OFFSET('Maximum minutes'!$C$1,T5282-1,0,1,U5282+1),0)-1)*IF(OR(ISNUMBER(J5282),J5282="sans examen"),1,0)*IF(W5282&lt;MinDate,1,0),"")</f>
        <v/>
      </c>
      <c r="N5282" s="36">
        <f t="shared" ca="1" si="165"/>
        <v>0</v>
      </c>
      <c r="O5282" s="36" t="e">
        <f ca="1">LEFT(OFFSET(Lists!$Q$2,MATCH(E5282,Lists!$R$3:$R$19,0),0),4)</f>
        <v>#N/A</v>
      </c>
      <c r="P5282" s="36" t="e">
        <f ca="1">MATCH(O5282,Lists!$S$2:$S$640,1)</f>
        <v>#N/A</v>
      </c>
      <c r="Q5282" s="36" t="e">
        <f ca="1">MATCH(LEFT(OFFSET(Lists!$Q$2,MATCH(E5282,Lists!$R$3:$R$19,0)+1,0),4),Lists!$S$3:$S$640,1)</f>
        <v>#N/A</v>
      </c>
      <c r="R5282" s="36" t="e">
        <f ca="1">LEFT(OFFSET(Lists!$S$2,P5282-1+MATCH(F5282,OFFSET(Lists!$T$3,P5282-1,0,Q5282-P5282+1),0),0),6)</f>
        <v>#N/A</v>
      </c>
      <c r="S5282" s="36" t="e">
        <f ca="1">VLOOKUP(R5282,Lists!B:D,3,FALSE)</f>
        <v>#N/A</v>
      </c>
      <c r="T5282" s="36" t="str">
        <f>IF(F5282&lt;&gt;"",MATCH(R5282,'Maximum minutes'!B:B,0),"")</f>
        <v/>
      </c>
      <c r="U5282" s="36">
        <f ca="1">IF(F5282&lt;&gt;"",COUNTA(OFFSET('Maximum minutes'!$C$1,'Annexe A1 Cours'!T5282,0,1,50)),0)</f>
        <v>0</v>
      </c>
      <c r="V5282" s="37">
        <f ca="1">IFERROR(OFFSET('Maximum minutes'!$C$1,T5282+1,-1+MATCH(G5282,OFFSET('Maximum minutes'!$C$1,T5282-1,0,1,50),0)),0)</f>
        <v>0</v>
      </c>
      <c r="W5282" s="38">
        <f t="shared" ca="1" si="164"/>
        <v>0</v>
      </c>
    </row>
    <row r="5283" spans="1:23" s="36" customFormat="1" ht="18.75">
      <c r="A5283" s="34"/>
      <c r="B5283" s="39"/>
      <c r="C5283" s="39"/>
      <c r="D5283" s="35"/>
      <c r="E5283" s="40"/>
      <c r="F5283" s="39"/>
      <c r="G5283" s="39"/>
      <c r="H5283" s="39"/>
      <c r="I5283" s="34"/>
      <c r="J5283" s="34"/>
      <c r="K5283" s="34"/>
      <c r="L5283" s="34"/>
      <c r="M5283" s="43" t="str">
        <f ca="1">IFERROR(OFFSET('Maximum minutes'!$C$1,T5283,MATCH(IF(G5283&lt;&gt;"",G5283,F5283),OFFSET('Maximum minutes'!$C$1,T5283-1,0,1,U5283+1),0)-1)*IF(OR(ISNUMBER(J5283),J5283="sans examen"),1,0)*IF(W5283&lt;MinDate,1,0),"")</f>
        <v/>
      </c>
      <c r="N5283" s="36">
        <f t="shared" ca="1" si="165"/>
        <v>0</v>
      </c>
      <c r="O5283" s="36" t="e">
        <f ca="1">LEFT(OFFSET(Lists!$Q$2,MATCH(E5283,Lists!$R$3:$R$19,0),0),4)</f>
        <v>#N/A</v>
      </c>
      <c r="P5283" s="36" t="e">
        <f ca="1">MATCH(O5283,Lists!$S$2:$S$640,1)</f>
        <v>#N/A</v>
      </c>
      <c r="Q5283" s="36" t="e">
        <f ca="1">MATCH(LEFT(OFFSET(Lists!$Q$2,MATCH(E5283,Lists!$R$3:$R$19,0)+1,0),4),Lists!$S$3:$S$640,1)</f>
        <v>#N/A</v>
      </c>
      <c r="R5283" s="36" t="e">
        <f ca="1">LEFT(OFFSET(Lists!$S$2,P5283-1+MATCH(F5283,OFFSET(Lists!$T$3,P5283-1,0,Q5283-P5283+1),0),0),6)</f>
        <v>#N/A</v>
      </c>
      <c r="S5283" s="36" t="e">
        <f ca="1">VLOOKUP(R5283,Lists!B:D,3,FALSE)</f>
        <v>#N/A</v>
      </c>
      <c r="T5283" s="36" t="str">
        <f>IF(F5283&lt;&gt;"",MATCH(R5283,'Maximum minutes'!B:B,0),"")</f>
        <v/>
      </c>
      <c r="U5283" s="36">
        <f ca="1">IF(F5283&lt;&gt;"",COUNTA(OFFSET('Maximum minutes'!$C$1,'Annexe A1 Cours'!T5283,0,1,50)),0)</f>
        <v>0</v>
      </c>
      <c r="V5283" s="37">
        <f ca="1">IFERROR(OFFSET('Maximum minutes'!$C$1,T5283+1,-1+MATCH(G5283,OFFSET('Maximum minutes'!$C$1,T5283-1,0,1,50),0)),0)</f>
        <v>0</v>
      </c>
      <c r="W5283" s="38">
        <f t="shared" ca="1" si="164"/>
        <v>0</v>
      </c>
    </row>
    <row r="5284" spans="1:23" s="36" customFormat="1" ht="18.75">
      <c r="A5284" s="34"/>
      <c r="B5284" s="39"/>
      <c r="C5284" s="39"/>
      <c r="D5284" s="35"/>
      <c r="E5284" s="40"/>
      <c r="F5284" s="39"/>
      <c r="G5284" s="39"/>
      <c r="H5284" s="39"/>
      <c r="I5284" s="34"/>
      <c r="J5284" s="34"/>
      <c r="K5284" s="34"/>
      <c r="L5284" s="34"/>
      <c r="M5284" s="43" t="str">
        <f ca="1">IFERROR(OFFSET('Maximum minutes'!$C$1,T5284,MATCH(IF(G5284&lt;&gt;"",G5284,F5284),OFFSET('Maximum minutes'!$C$1,T5284-1,0,1,U5284+1),0)-1)*IF(OR(ISNUMBER(J5284),J5284="sans examen"),1,0)*IF(W5284&lt;MinDate,1,0),"")</f>
        <v/>
      </c>
      <c r="N5284" s="36">
        <f t="shared" ca="1" si="165"/>
        <v>0</v>
      </c>
      <c r="O5284" s="36" t="e">
        <f ca="1">LEFT(OFFSET(Lists!$Q$2,MATCH(E5284,Lists!$R$3:$R$19,0),0),4)</f>
        <v>#N/A</v>
      </c>
      <c r="P5284" s="36" t="e">
        <f ca="1">MATCH(O5284,Lists!$S$2:$S$640,1)</f>
        <v>#N/A</v>
      </c>
      <c r="Q5284" s="36" t="e">
        <f ca="1">MATCH(LEFT(OFFSET(Lists!$Q$2,MATCH(E5284,Lists!$R$3:$R$19,0)+1,0),4),Lists!$S$3:$S$640,1)</f>
        <v>#N/A</v>
      </c>
      <c r="R5284" s="36" t="e">
        <f ca="1">LEFT(OFFSET(Lists!$S$2,P5284-1+MATCH(F5284,OFFSET(Lists!$T$3,P5284-1,0,Q5284-P5284+1),0),0),6)</f>
        <v>#N/A</v>
      </c>
      <c r="S5284" s="36" t="e">
        <f ca="1">VLOOKUP(R5284,Lists!B:D,3,FALSE)</f>
        <v>#N/A</v>
      </c>
      <c r="T5284" s="36" t="str">
        <f>IF(F5284&lt;&gt;"",MATCH(R5284,'Maximum minutes'!B:B,0),"")</f>
        <v/>
      </c>
      <c r="U5284" s="36">
        <f ca="1">IF(F5284&lt;&gt;"",COUNTA(OFFSET('Maximum minutes'!$C$1,'Annexe A1 Cours'!T5284,0,1,50)),0)</f>
        <v>0</v>
      </c>
      <c r="V5284" s="37">
        <f ca="1">IFERROR(OFFSET('Maximum minutes'!$C$1,T5284+1,-1+MATCH(G5284,OFFSET('Maximum minutes'!$C$1,T5284-1,0,1,50),0)),0)</f>
        <v>0</v>
      </c>
      <c r="W5284" s="38">
        <f t="shared" ca="1" si="164"/>
        <v>0</v>
      </c>
    </row>
    <row r="5285" spans="1:23" s="36" customFormat="1" ht="18.75">
      <c r="A5285" s="34"/>
      <c r="B5285" s="39"/>
      <c r="C5285" s="39"/>
      <c r="D5285" s="35"/>
      <c r="E5285" s="40"/>
      <c r="F5285" s="39"/>
      <c r="G5285" s="39"/>
      <c r="H5285" s="39"/>
      <c r="I5285" s="34"/>
      <c r="J5285" s="34"/>
      <c r="K5285" s="34"/>
      <c r="L5285" s="34"/>
      <c r="M5285" s="43" t="str">
        <f ca="1">IFERROR(OFFSET('Maximum minutes'!$C$1,T5285,MATCH(IF(G5285&lt;&gt;"",G5285,F5285),OFFSET('Maximum minutes'!$C$1,T5285-1,0,1,U5285+1),0)-1)*IF(OR(ISNUMBER(J5285),J5285="sans examen"),1,0)*IF(W5285&lt;MinDate,1,0),"")</f>
        <v/>
      </c>
      <c r="N5285" s="36">
        <f t="shared" ca="1" si="165"/>
        <v>0</v>
      </c>
      <c r="O5285" s="36" t="e">
        <f ca="1">LEFT(OFFSET(Lists!$Q$2,MATCH(E5285,Lists!$R$3:$R$19,0),0),4)</f>
        <v>#N/A</v>
      </c>
      <c r="P5285" s="36" t="e">
        <f ca="1">MATCH(O5285,Lists!$S$2:$S$640,1)</f>
        <v>#N/A</v>
      </c>
      <c r="Q5285" s="36" t="e">
        <f ca="1">MATCH(LEFT(OFFSET(Lists!$Q$2,MATCH(E5285,Lists!$R$3:$R$19,0)+1,0),4),Lists!$S$3:$S$640,1)</f>
        <v>#N/A</v>
      </c>
      <c r="R5285" s="36" t="e">
        <f ca="1">LEFT(OFFSET(Lists!$S$2,P5285-1+MATCH(F5285,OFFSET(Lists!$T$3,P5285-1,0,Q5285-P5285+1),0),0),6)</f>
        <v>#N/A</v>
      </c>
      <c r="S5285" s="36" t="e">
        <f ca="1">VLOOKUP(R5285,Lists!B:D,3,FALSE)</f>
        <v>#N/A</v>
      </c>
      <c r="T5285" s="36" t="str">
        <f>IF(F5285&lt;&gt;"",MATCH(R5285,'Maximum minutes'!B:B,0),"")</f>
        <v/>
      </c>
      <c r="U5285" s="36">
        <f ca="1">IF(F5285&lt;&gt;"",COUNTA(OFFSET('Maximum minutes'!$C$1,'Annexe A1 Cours'!T5285,0,1,50)),0)</f>
        <v>0</v>
      </c>
      <c r="V5285" s="37">
        <f ca="1">IFERROR(OFFSET('Maximum minutes'!$C$1,T5285+1,-1+MATCH(G5285,OFFSET('Maximum minutes'!$C$1,T5285-1,0,1,50),0)),0)</f>
        <v>0</v>
      </c>
      <c r="W5285" s="38">
        <f t="shared" ca="1" si="164"/>
        <v>0</v>
      </c>
    </row>
    <row r="5286" spans="1:23" s="36" customFormat="1" ht="18.75">
      <c r="A5286" s="34"/>
      <c r="B5286" s="39"/>
      <c r="C5286" s="39"/>
      <c r="D5286" s="35"/>
      <c r="E5286" s="40"/>
      <c r="F5286" s="39"/>
      <c r="G5286" s="39"/>
      <c r="H5286" s="39"/>
      <c r="I5286" s="34"/>
      <c r="J5286" s="34"/>
      <c r="K5286" s="34"/>
      <c r="L5286" s="34"/>
      <c r="M5286" s="43" t="str">
        <f ca="1">IFERROR(OFFSET('Maximum minutes'!$C$1,T5286,MATCH(IF(G5286&lt;&gt;"",G5286,F5286),OFFSET('Maximum minutes'!$C$1,T5286-1,0,1,U5286+1),0)-1)*IF(OR(ISNUMBER(J5286),J5286="sans examen"),1,0)*IF(W5286&lt;MinDate,1,0),"")</f>
        <v/>
      </c>
      <c r="N5286" s="36">
        <f t="shared" ca="1" si="165"/>
        <v>0</v>
      </c>
      <c r="O5286" s="36" t="e">
        <f ca="1">LEFT(OFFSET(Lists!$Q$2,MATCH(E5286,Lists!$R$3:$R$19,0),0),4)</f>
        <v>#N/A</v>
      </c>
      <c r="P5286" s="36" t="e">
        <f ca="1">MATCH(O5286,Lists!$S$2:$S$640,1)</f>
        <v>#N/A</v>
      </c>
      <c r="Q5286" s="36" t="e">
        <f ca="1">MATCH(LEFT(OFFSET(Lists!$Q$2,MATCH(E5286,Lists!$R$3:$R$19,0)+1,0),4),Lists!$S$3:$S$640,1)</f>
        <v>#N/A</v>
      </c>
      <c r="R5286" s="36" t="e">
        <f ca="1">LEFT(OFFSET(Lists!$S$2,P5286-1+MATCH(F5286,OFFSET(Lists!$T$3,P5286-1,0,Q5286-P5286+1),0),0),6)</f>
        <v>#N/A</v>
      </c>
      <c r="S5286" s="36" t="e">
        <f ca="1">VLOOKUP(R5286,Lists!B:D,3,FALSE)</f>
        <v>#N/A</v>
      </c>
      <c r="T5286" s="36" t="str">
        <f>IF(F5286&lt;&gt;"",MATCH(R5286,'Maximum minutes'!B:B,0),"")</f>
        <v/>
      </c>
      <c r="U5286" s="36">
        <f ca="1">IF(F5286&lt;&gt;"",COUNTA(OFFSET('Maximum minutes'!$C$1,'Annexe A1 Cours'!T5286,0,1,50)),0)</f>
        <v>0</v>
      </c>
      <c r="V5286" s="37">
        <f ca="1">IFERROR(OFFSET('Maximum minutes'!$C$1,T5286+1,-1+MATCH(G5286,OFFSET('Maximum minutes'!$C$1,T5286-1,0,1,50),0)),0)</f>
        <v>0</v>
      </c>
      <c r="W5286" s="38">
        <f t="shared" ca="1" si="164"/>
        <v>0</v>
      </c>
    </row>
    <row r="5287" spans="1:23" s="36" customFormat="1" ht="18.75">
      <c r="A5287" s="34"/>
      <c r="B5287" s="39"/>
      <c r="C5287" s="39"/>
      <c r="D5287" s="35"/>
      <c r="E5287" s="40"/>
      <c r="F5287" s="39"/>
      <c r="G5287" s="39"/>
      <c r="H5287" s="39"/>
      <c r="I5287" s="34"/>
      <c r="J5287" s="34"/>
      <c r="K5287" s="34"/>
      <c r="L5287" s="34"/>
      <c r="M5287" s="43" t="str">
        <f ca="1">IFERROR(OFFSET('Maximum minutes'!$C$1,T5287,MATCH(IF(G5287&lt;&gt;"",G5287,F5287),OFFSET('Maximum minutes'!$C$1,T5287-1,0,1,U5287+1),0)-1)*IF(OR(ISNUMBER(J5287),J5287="sans examen"),1,0)*IF(W5287&lt;MinDate,1,0),"")</f>
        <v/>
      </c>
      <c r="N5287" s="36">
        <f t="shared" ca="1" si="165"/>
        <v>0</v>
      </c>
      <c r="O5287" s="36" t="e">
        <f ca="1">LEFT(OFFSET(Lists!$Q$2,MATCH(E5287,Lists!$R$3:$R$19,0),0),4)</f>
        <v>#N/A</v>
      </c>
      <c r="P5287" s="36" t="e">
        <f ca="1">MATCH(O5287,Lists!$S$2:$S$640,1)</f>
        <v>#N/A</v>
      </c>
      <c r="Q5287" s="36" t="e">
        <f ca="1">MATCH(LEFT(OFFSET(Lists!$Q$2,MATCH(E5287,Lists!$R$3:$R$19,0)+1,0),4),Lists!$S$3:$S$640,1)</f>
        <v>#N/A</v>
      </c>
      <c r="R5287" s="36" t="e">
        <f ca="1">LEFT(OFFSET(Lists!$S$2,P5287-1+MATCH(F5287,OFFSET(Lists!$T$3,P5287-1,0,Q5287-P5287+1),0),0),6)</f>
        <v>#N/A</v>
      </c>
      <c r="S5287" s="36" t="e">
        <f ca="1">VLOOKUP(R5287,Lists!B:D,3,FALSE)</f>
        <v>#N/A</v>
      </c>
      <c r="T5287" s="36" t="str">
        <f>IF(F5287&lt;&gt;"",MATCH(R5287,'Maximum minutes'!B:B,0),"")</f>
        <v/>
      </c>
      <c r="U5287" s="36">
        <f ca="1">IF(F5287&lt;&gt;"",COUNTA(OFFSET('Maximum minutes'!$C$1,'Annexe A1 Cours'!T5287,0,1,50)),0)</f>
        <v>0</v>
      </c>
      <c r="V5287" s="37">
        <f ca="1">IFERROR(OFFSET('Maximum minutes'!$C$1,T5287+1,-1+MATCH(G5287,OFFSET('Maximum minutes'!$C$1,T5287-1,0,1,50),0)),0)</f>
        <v>0</v>
      </c>
      <c r="W5287" s="38">
        <f t="shared" ca="1" si="164"/>
        <v>0</v>
      </c>
    </row>
    <row r="5288" spans="1:23" s="36" customFormat="1" ht="18.75">
      <c r="A5288" s="34"/>
      <c r="B5288" s="39"/>
      <c r="C5288" s="39"/>
      <c r="D5288" s="35"/>
      <c r="E5288" s="40"/>
      <c r="F5288" s="39"/>
      <c r="G5288" s="39"/>
      <c r="H5288" s="39"/>
      <c r="I5288" s="34"/>
      <c r="J5288" s="34"/>
      <c r="K5288" s="34"/>
      <c r="L5288" s="34"/>
      <c r="M5288" s="43" t="str">
        <f ca="1">IFERROR(OFFSET('Maximum minutes'!$C$1,T5288,MATCH(IF(G5288&lt;&gt;"",G5288,F5288),OFFSET('Maximum minutes'!$C$1,T5288-1,0,1,U5288+1),0)-1)*IF(OR(ISNUMBER(J5288),J5288="sans examen"),1,0)*IF(W5288&lt;MinDate,1,0),"")</f>
        <v/>
      </c>
      <c r="N5288" s="36">
        <f t="shared" ca="1" si="165"/>
        <v>0</v>
      </c>
      <c r="O5288" s="36" t="e">
        <f ca="1">LEFT(OFFSET(Lists!$Q$2,MATCH(E5288,Lists!$R$3:$R$19,0),0),4)</f>
        <v>#N/A</v>
      </c>
      <c r="P5288" s="36" t="e">
        <f ca="1">MATCH(O5288,Lists!$S$2:$S$640,1)</f>
        <v>#N/A</v>
      </c>
      <c r="Q5288" s="36" t="e">
        <f ca="1">MATCH(LEFT(OFFSET(Lists!$Q$2,MATCH(E5288,Lists!$R$3:$R$19,0)+1,0),4),Lists!$S$3:$S$640,1)</f>
        <v>#N/A</v>
      </c>
      <c r="R5288" s="36" t="e">
        <f ca="1">LEFT(OFFSET(Lists!$S$2,P5288-1+MATCH(F5288,OFFSET(Lists!$T$3,P5288-1,0,Q5288-P5288+1),0),0),6)</f>
        <v>#N/A</v>
      </c>
      <c r="S5288" s="36" t="e">
        <f ca="1">VLOOKUP(R5288,Lists!B:D,3,FALSE)</f>
        <v>#N/A</v>
      </c>
      <c r="T5288" s="36" t="str">
        <f>IF(F5288&lt;&gt;"",MATCH(R5288,'Maximum minutes'!B:B,0),"")</f>
        <v/>
      </c>
      <c r="U5288" s="36">
        <f ca="1">IF(F5288&lt;&gt;"",COUNTA(OFFSET('Maximum minutes'!$C$1,'Annexe A1 Cours'!T5288,0,1,50)),0)</f>
        <v>0</v>
      </c>
      <c r="V5288" s="37">
        <f ca="1">IFERROR(OFFSET('Maximum minutes'!$C$1,T5288+1,-1+MATCH(G5288,OFFSET('Maximum minutes'!$C$1,T5288-1,0,1,50),0)),0)</f>
        <v>0</v>
      </c>
      <c r="W5288" s="38">
        <f t="shared" ca="1" si="164"/>
        <v>0</v>
      </c>
    </row>
    <row r="5289" spans="1:23" s="36" customFormat="1" ht="18.75">
      <c r="A5289" s="34"/>
      <c r="B5289" s="39"/>
      <c r="C5289" s="39"/>
      <c r="D5289" s="35"/>
      <c r="E5289" s="40"/>
      <c r="F5289" s="39"/>
      <c r="G5289" s="39"/>
      <c r="H5289" s="39"/>
      <c r="I5289" s="34"/>
      <c r="J5289" s="34"/>
      <c r="K5289" s="34"/>
      <c r="L5289" s="34"/>
      <c r="M5289" s="43" t="str">
        <f ca="1">IFERROR(OFFSET('Maximum minutes'!$C$1,T5289,MATCH(IF(G5289&lt;&gt;"",G5289,F5289),OFFSET('Maximum minutes'!$C$1,T5289-1,0,1,U5289+1),0)-1)*IF(OR(ISNUMBER(J5289),J5289="sans examen"),1,0)*IF(W5289&lt;MinDate,1,0),"")</f>
        <v/>
      </c>
      <c r="N5289" s="36">
        <f t="shared" ca="1" si="165"/>
        <v>0</v>
      </c>
      <c r="O5289" s="36" t="e">
        <f ca="1">LEFT(OFFSET(Lists!$Q$2,MATCH(E5289,Lists!$R$3:$R$19,0),0),4)</f>
        <v>#N/A</v>
      </c>
      <c r="P5289" s="36" t="e">
        <f ca="1">MATCH(O5289,Lists!$S$2:$S$640,1)</f>
        <v>#N/A</v>
      </c>
      <c r="Q5289" s="36" t="e">
        <f ca="1">MATCH(LEFT(OFFSET(Lists!$Q$2,MATCH(E5289,Lists!$R$3:$R$19,0)+1,0),4),Lists!$S$3:$S$640,1)</f>
        <v>#N/A</v>
      </c>
      <c r="R5289" s="36" t="e">
        <f ca="1">LEFT(OFFSET(Lists!$S$2,P5289-1+MATCH(F5289,OFFSET(Lists!$T$3,P5289-1,0,Q5289-P5289+1),0),0),6)</f>
        <v>#N/A</v>
      </c>
      <c r="S5289" s="36" t="e">
        <f ca="1">VLOOKUP(R5289,Lists!B:D,3,FALSE)</f>
        <v>#N/A</v>
      </c>
      <c r="T5289" s="36" t="str">
        <f>IF(F5289&lt;&gt;"",MATCH(R5289,'Maximum minutes'!B:B,0),"")</f>
        <v/>
      </c>
      <c r="U5289" s="36">
        <f ca="1">IF(F5289&lt;&gt;"",COUNTA(OFFSET('Maximum minutes'!$C$1,'Annexe A1 Cours'!T5289,0,1,50)),0)</f>
        <v>0</v>
      </c>
      <c r="V5289" s="37">
        <f ca="1">IFERROR(OFFSET('Maximum minutes'!$C$1,T5289+1,-1+MATCH(G5289,OFFSET('Maximum minutes'!$C$1,T5289-1,0,1,50),0)),0)</f>
        <v>0</v>
      </c>
      <c r="W5289" s="38">
        <f t="shared" ca="1" si="164"/>
        <v>0</v>
      </c>
    </row>
    <row r="5290" spans="1:23" s="36" customFormat="1" ht="18.75">
      <c r="A5290" s="34"/>
      <c r="B5290" s="39"/>
      <c r="C5290" s="39"/>
      <c r="D5290" s="35"/>
      <c r="E5290" s="40"/>
      <c r="F5290" s="39"/>
      <c r="G5290" s="39"/>
      <c r="H5290" s="39"/>
      <c r="I5290" s="34"/>
      <c r="J5290" s="34"/>
      <c r="K5290" s="34"/>
      <c r="L5290" s="34"/>
      <c r="M5290" s="43" t="str">
        <f ca="1">IFERROR(OFFSET('Maximum minutes'!$C$1,T5290,MATCH(IF(G5290&lt;&gt;"",G5290,F5290),OFFSET('Maximum minutes'!$C$1,T5290-1,0,1,U5290+1),0)-1)*IF(OR(ISNUMBER(J5290),J5290="sans examen"),1,0)*IF(W5290&lt;MinDate,1,0),"")</f>
        <v/>
      </c>
      <c r="N5290" s="36">
        <f t="shared" ca="1" si="165"/>
        <v>0</v>
      </c>
      <c r="O5290" s="36" t="e">
        <f ca="1">LEFT(OFFSET(Lists!$Q$2,MATCH(E5290,Lists!$R$3:$R$19,0),0),4)</f>
        <v>#N/A</v>
      </c>
      <c r="P5290" s="36" t="e">
        <f ca="1">MATCH(O5290,Lists!$S$2:$S$640,1)</f>
        <v>#N/A</v>
      </c>
      <c r="Q5290" s="36" t="e">
        <f ca="1">MATCH(LEFT(OFFSET(Lists!$Q$2,MATCH(E5290,Lists!$R$3:$R$19,0)+1,0),4),Lists!$S$3:$S$640,1)</f>
        <v>#N/A</v>
      </c>
      <c r="R5290" s="36" t="e">
        <f ca="1">LEFT(OFFSET(Lists!$S$2,P5290-1+MATCH(F5290,OFFSET(Lists!$T$3,P5290-1,0,Q5290-P5290+1),0),0),6)</f>
        <v>#N/A</v>
      </c>
      <c r="S5290" s="36" t="e">
        <f ca="1">VLOOKUP(R5290,Lists!B:D,3,FALSE)</f>
        <v>#N/A</v>
      </c>
      <c r="T5290" s="36" t="str">
        <f>IF(F5290&lt;&gt;"",MATCH(R5290,'Maximum minutes'!B:B,0),"")</f>
        <v/>
      </c>
      <c r="U5290" s="36">
        <f ca="1">IF(F5290&lt;&gt;"",COUNTA(OFFSET('Maximum minutes'!$C$1,'Annexe A1 Cours'!T5290,0,1,50)),0)</f>
        <v>0</v>
      </c>
      <c r="V5290" s="37">
        <f ca="1">IFERROR(OFFSET('Maximum minutes'!$C$1,T5290+1,-1+MATCH(G5290,OFFSET('Maximum minutes'!$C$1,T5290-1,0,1,50),0)),0)</f>
        <v>0</v>
      </c>
      <c r="W5290" s="38">
        <f t="shared" ca="1" si="164"/>
        <v>0</v>
      </c>
    </row>
    <row r="5291" spans="1:23" s="36" customFormat="1" ht="18.75">
      <c r="A5291" s="34"/>
      <c r="B5291" s="39"/>
      <c r="C5291" s="39"/>
      <c r="D5291" s="35"/>
      <c r="E5291" s="40"/>
      <c r="F5291" s="39"/>
      <c r="G5291" s="39"/>
      <c r="H5291" s="39"/>
      <c r="I5291" s="34"/>
      <c r="J5291" s="34"/>
      <c r="K5291" s="34"/>
      <c r="L5291" s="34"/>
      <c r="M5291" s="43" t="str">
        <f ca="1">IFERROR(OFFSET('Maximum minutes'!$C$1,T5291,MATCH(IF(G5291&lt;&gt;"",G5291,F5291),OFFSET('Maximum minutes'!$C$1,T5291-1,0,1,U5291+1),0)-1)*IF(OR(ISNUMBER(J5291),J5291="sans examen"),1,0)*IF(W5291&lt;MinDate,1,0),"")</f>
        <v/>
      </c>
      <c r="N5291" s="36">
        <f t="shared" ca="1" si="165"/>
        <v>0</v>
      </c>
      <c r="O5291" s="36" t="e">
        <f ca="1">LEFT(OFFSET(Lists!$Q$2,MATCH(E5291,Lists!$R$3:$R$19,0),0),4)</f>
        <v>#N/A</v>
      </c>
      <c r="P5291" s="36" t="e">
        <f ca="1">MATCH(O5291,Lists!$S$2:$S$640,1)</f>
        <v>#N/A</v>
      </c>
      <c r="Q5291" s="36" t="e">
        <f ca="1">MATCH(LEFT(OFFSET(Lists!$Q$2,MATCH(E5291,Lists!$R$3:$R$19,0)+1,0),4),Lists!$S$3:$S$640,1)</f>
        <v>#N/A</v>
      </c>
      <c r="R5291" s="36" t="e">
        <f ca="1">LEFT(OFFSET(Lists!$S$2,P5291-1+MATCH(F5291,OFFSET(Lists!$T$3,P5291-1,0,Q5291-P5291+1),0),0),6)</f>
        <v>#N/A</v>
      </c>
      <c r="S5291" s="36" t="e">
        <f ca="1">VLOOKUP(R5291,Lists!B:D,3,FALSE)</f>
        <v>#N/A</v>
      </c>
      <c r="T5291" s="36" t="str">
        <f>IF(F5291&lt;&gt;"",MATCH(R5291,'Maximum minutes'!B:B,0),"")</f>
        <v/>
      </c>
      <c r="U5291" s="36">
        <f ca="1">IF(F5291&lt;&gt;"",COUNTA(OFFSET('Maximum minutes'!$C$1,'Annexe A1 Cours'!T5291,0,1,50)),0)</f>
        <v>0</v>
      </c>
      <c r="V5291" s="37">
        <f ca="1">IFERROR(OFFSET('Maximum minutes'!$C$1,T5291+1,-1+MATCH(G5291,OFFSET('Maximum minutes'!$C$1,T5291-1,0,1,50),0)),0)</f>
        <v>0</v>
      </c>
      <c r="W5291" s="38">
        <f t="shared" ca="1" si="164"/>
        <v>0</v>
      </c>
    </row>
    <row r="5292" spans="1:23" s="36" customFormat="1" ht="18.75">
      <c r="A5292" s="34"/>
      <c r="B5292" s="39"/>
      <c r="C5292" s="39"/>
      <c r="D5292" s="35"/>
      <c r="E5292" s="40"/>
      <c r="F5292" s="39"/>
      <c r="G5292" s="39"/>
      <c r="H5292" s="39"/>
      <c r="I5292" s="34"/>
      <c r="J5292" s="34"/>
      <c r="K5292" s="34"/>
      <c r="L5292" s="34"/>
      <c r="M5292" s="43" t="str">
        <f ca="1">IFERROR(OFFSET('Maximum minutes'!$C$1,T5292,MATCH(IF(G5292&lt;&gt;"",G5292,F5292),OFFSET('Maximum minutes'!$C$1,T5292-1,0,1,U5292+1),0)-1)*IF(OR(ISNUMBER(J5292),J5292="sans examen"),1,0)*IF(W5292&lt;MinDate,1,0),"")</f>
        <v/>
      </c>
      <c r="N5292" s="36">
        <f t="shared" ca="1" si="165"/>
        <v>0</v>
      </c>
      <c r="O5292" s="36" t="e">
        <f ca="1">LEFT(OFFSET(Lists!$Q$2,MATCH(E5292,Lists!$R$3:$R$19,0),0),4)</f>
        <v>#N/A</v>
      </c>
      <c r="P5292" s="36" t="e">
        <f ca="1">MATCH(O5292,Lists!$S$2:$S$640,1)</f>
        <v>#N/A</v>
      </c>
      <c r="Q5292" s="36" t="e">
        <f ca="1">MATCH(LEFT(OFFSET(Lists!$Q$2,MATCH(E5292,Lists!$R$3:$R$19,0)+1,0),4),Lists!$S$3:$S$640,1)</f>
        <v>#N/A</v>
      </c>
      <c r="R5292" s="36" t="e">
        <f ca="1">LEFT(OFFSET(Lists!$S$2,P5292-1+MATCH(F5292,OFFSET(Lists!$T$3,P5292-1,0,Q5292-P5292+1),0),0),6)</f>
        <v>#N/A</v>
      </c>
      <c r="S5292" s="36" t="e">
        <f ca="1">VLOOKUP(R5292,Lists!B:D,3,FALSE)</f>
        <v>#N/A</v>
      </c>
      <c r="T5292" s="36" t="str">
        <f>IF(F5292&lt;&gt;"",MATCH(R5292,'Maximum minutes'!B:B,0),"")</f>
        <v/>
      </c>
      <c r="U5292" s="36">
        <f ca="1">IF(F5292&lt;&gt;"",COUNTA(OFFSET('Maximum minutes'!$C$1,'Annexe A1 Cours'!T5292,0,1,50)),0)</f>
        <v>0</v>
      </c>
      <c r="V5292" s="37">
        <f ca="1">IFERROR(OFFSET('Maximum minutes'!$C$1,T5292+1,-1+MATCH(G5292,OFFSET('Maximum minutes'!$C$1,T5292-1,0,1,50),0)),0)</f>
        <v>0</v>
      </c>
      <c r="W5292" s="38">
        <f t="shared" ca="1" si="164"/>
        <v>0</v>
      </c>
    </row>
    <row r="5293" spans="1:23" s="36" customFormat="1" ht="18.75">
      <c r="A5293" s="34"/>
      <c r="B5293" s="39"/>
      <c r="C5293" s="39"/>
      <c r="D5293" s="35"/>
      <c r="E5293" s="40"/>
      <c r="F5293" s="39"/>
      <c r="G5293" s="39"/>
      <c r="H5293" s="39"/>
      <c r="I5293" s="34"/>
      <c r="J5293" s="34"/>
      <c r="K5293" s="34"/>
      <c r="L5293" s="34"/>
      <c r="M5293" s="43" t="str">
        <f ca="1">IFERROR(OFFSET('Maximum minutes'!$C$1,T5293,MATCH(IF(G5293&lt;&gt;"",G5293,F5293),OFFSET('Maximum minutes'!$C$1,T5293-1,0,1,U5293+1),0)-1)*IF(OR(ISNUMBER(J5293),J5293="sans examen"),1,0)*IF(W5293&lt;MinDate,1,0),"")</f>
        <v/>
      </c>
      <c r="N5293" s="36">
        <f t="shared" ca="1" si="165"/>
        <v>0</v>
      </c>
      <c r="O5293" s="36" t="e">
        <f ca="1">LEFT(OFFSET(Lists!$Q$2,MATCH(E5293,Lists!$R$3:$R$19,0),0),4)</f>
        <v>#N/A</v>
      </c>
      <c r="P5293" s="36" t="e">
        <f ca="1">MATCH(O5293,Lists!$S$2:$S$640,1)</f>
        <v>#N/A</v>
      </c>
      <c r="Q5293" s="36" t="e">
        <f ca="1">MATCH(LEFT(OFFSET(Lists!$Q$2,MATCH(E5293,Lists!$R$3:$R$19,0)+1,0),4),Lists!$S$3:$S$640,1)</f>
        <v>#N/A</v>
      </c>
      <c r="R5293" s="36" t="e">
        <f ca="1">LEFT(OFFSET(Lists!$S$2,P5293-1+MATCH(F5293,OFFSET(Lists!$T$3,P5293-1,0,Q5293-P5293+1),0),0),6)</f>
        <v>#N/A</v>
      </c>
      <c r="S5293" s="36" t="e">
        <f ca="1">VLOOKUP(R5293,Lists!B:D,3,FALSE)</f>
        <v>#N/A</v>
      </c>
      <c r="T5293" s="36" t="str">
        <f>IF(F5293&lt;&gt;"",MATCH(R5293,'Maximum minutes'!B:B,0),"")</f>
        <v/>
      </c>
      <c r="U5293" s="36">
        <f ca="1">IF(F5293&lt;&gt;"",COUNTA(OFFSET('Maximum minutes'!$C$1,'Annexe A1 Cours'!T5293,0,1,50)),0)</f>
        <v>0</v>
      </c>
      <c r="V5293" s="37">
        <f ca="1">IFERROR(OFFSET('Maximum minutes'!$C$1,T5293+1,-1+MATCH(G5293,OFFSET('Maximum minutes'!$C$1,T5293-1,0,1,50),0)),0)</f>
        <v>0</v>
      </c>
      <c r="W5293" s="38">
        <f t="shared" ca="1" si="164"/>
        <v>0</v>
      </c>
    </row>
    <row r="5294" spans="1:23" s="36" customFormat="1" ht="18.75">
      <c r="A5294" s="34"/>
      <c r="B5294" s="39"/>
      <c r="C5294" s="39"/>
      <c r="D5294" s="35"/>
      <c r="E5294" s="40"/>
      <c r="F5294" s="39"/>
      <c r="G5294" s="39"/>
      <c r="H5294" s="39"/>
      <c r="I5294" s="34"/>
      <c r="J5294" s="34"/>
      <c r="K5294" s="34"/>
      <c r="L5294" s="34"/>
      <c r="M5294" s="43" t="str">
        <f ca="1">IFERROR(OFFSET('Maximum minutes'!$C$1,T5294,MATCH(IF(G5294&lt;&gt;"",G5294,F5294),OFFSET('Maximum minutes'!$C$1,T5294-1,0,1,U5294+1),0)-1)*IF(OR(ISNUMBER(J5294),J5294="sans examen"),1,0)*IF(W5294&lt;MinDate,1,0),"")</f>
        <v/>
      </c>
      <c r="N5294" s="36">
        <f t="shared" ca="1" si="165"/>
        <v>0</v>
      </c>
      <c r="O5294" s="36" t="e">
        <f ca="1">LEFT(OFFSET(Lists!$Q$2,MATCH(E5294,Lists!$R$3:$R$19,0),0),4)</f>
        <v>#N/A</v>
      </c>
      <c r="P5294" s="36" t="e">
        <f ca="1">MATCH(O5294,Lists!$S$2:$S$640,1)</f>
        <v>#N/A</v>
      </c>
      <c r="Q5294" s="36" t="e">
        <f ca="1">MATCH(LEFT(OFFSET(Lists!$Q$2,MATCH(E5294,Lists!$R$3:$R$19,0)+1,0),4),Lists!$S$3:$S$640,1)</f>
        <v>#N/A</v>
      </c>
      <c r="R5294" s="36" t="e">
        <f ca="1">LEFT(OFFSET(Lists!$S$2,P5294-1+MATCH(F5294,OFFSET(Lists!$T$3,P5294-1,0,Q5294-P5294+1),0),0),6)</f>
        <v>#N/A</v>
      </c>
      <c r="S5294" s="36" t="e">
        <f ca="1">VLOOKUP(R5294,Lists!B:D,3,FALSE)</f>
        <v>#N/A</v>
      </c>
      <c r="T5294" s="36" t="str">
        <f>IF(F5294&lt;&gt;"",MATCH(R5294,'Maximum minutes'!B:B,0),"")</f>
        <v/>
      </c>
      <c r="U5294" s="36">
        <f ca="1">IF(F5294&lt;&gt;"",COUNTA(OFFSET('Maximum minutes'!$C$1,'Annexe A1 Cours'!T5294,0,1,50)),0)</f>
        <v>0</v>
      </c>
      <c r="V5294" s="37">
        <f ca="1">IFERROR(OFFSET('Maximum minutes'!$C$1,T5294+1,-1+MATCH(G5294,OFFSET('Maximum minutes'!$C$1,T5294-1,0,1,50),0)),0)</f>
        <v>0</v>
      </c>
      <c r="W5294" s="38">
        <f t="shared" ca="1" si="164"/>
        <v>0</v>
      </c>
    </row>
    <row r="5295" spans="1:23" s="36" customFormat="1" ht="18.75">
      <c r="A5295" s="34"/>
      <c r="B5295" s="39"/>
      <c r="C5295" s="39"/>
      <c r="D5295" s="35"/>
      <c r="E5295" s="40"/>
      <c r="F5295" s="39"/>
      <c r="G5295" s="39"/>
      <c r="H5295" s="39"/>
      <c r="I5295" s="34"/>
      <c r="J5295" s="34"/>
      <c r="K5295" s="34"/>
      <c r="L5295" s="34"/>
      <c r="M5295" s="43" t="str">
        <f ca="1">IFERROR(OFFSET('Maximum minutes'!$C$1,T5295,MATCH(IF(G5295&lt;&gt;"",G5295,F5295),OFFSET('Maximum minutes'!$C$1,T5295-1,0,1,U5295+1),0)-1)*IF(OR(ISNUMBER(J5295),J5295="sans examen"),1,0)*IF(W5295&lt;MinDate,1,0),"")</f>
        <v/>
      </c>
      <c r="N5295" s="36">
        <f t="shared" ca="1" si="165"/>
        <v>0</v>
      </c>
      <c r="O5295" s="36" t="e">
        <f ca="1">LEFT(OFFSET(Lists!$Q$2,MATCH(E5295,Lists!$R$3:$R$19,0),0),4)</f>
        <v>#N/A</v>
      </c>
      <c r="P5295" s="36" t="e">
        <f ca="1">MATCH(O5295,Lists!$S$2:$S$640,1)</f>
        <v>#N/A</v>
      </c>
      <c r="Q5295" s="36" t="e">
        <f ca="1">MATCH(LEFT(OFFSET(Lists!$Q$2,MATCH(E5295,Lists!$R$3:$R$19,0)+1,0),4),Lists!$S$3:$S$640,1)</f>
        <v>#N/A</v>
      </c>
      <c r="R5295" s="36" t="e">
        <f ca="1">LEFT(OFFSET(Lists!$S$2,P5295-1+MATCH(F5295,OFFSET(Lists!$T$3,P5295-1,0,Q5295-P5295+1),0),0),6)</f>
        <v>#N/A</v>
      </c>
      <c r="S5295" s="36" t="e">
        <f ca="1">VLOOKUP(R5295,Lists!B:D,3,FALSE)</f>
        <v>#N/A</v>
      </c>
      <c r="T5295" s="36" t="str">
        <f>IF(F5295&lt;&gt;"",MATCH(R5295,'Maximum minutes'!B:B,0),"")</f>
        <v/>
      </c>
      <c r="U5295" s="36">
        <f ca="1">IF(F5295&lt;&gt;"",COUNTA(OFFSET('Maximum minutes'!$C$1,'Annexe A1 Cours'!T5295,0,1,50)),0)</f>
        <v>0</v>
      </c>
      <c r="V5295" s="37">
        <f ca="1">IFERROR(OFFSET('Maximum minutes'!$C$1,T5295+1,-1+MATCH(G5295,OFFSET('Maximum minutes'!$C$1,T5295-1,0,1,50),0)),0)</f>
        <v>0</v>
      </c>
      <c r="W5295" s="38">
        <f t="shared" ca="1" si="164"/>
        <v>0</v>
      </c>
    </row>
    <row r="5296" spans="1:23" s="36" customFormat="1" ht="18.75">
      <c r="A5296" s="34"/>
      <c r="B5296" s="39"/>
      <c r="C5296" s="39"/>
      <c r="D5296" s="35"/>
      <c r="E5296" s="40"/>
      <c r="F5296" s="39"/>
      <c r="G5296" s="39"/>
      <c r="H5296" s="39"/>
      <c r="I5296" s="34"/>
      <c r="J5296" s="34"/>
      <c r="K5296" s="34"/>
      <c r="L5296" s="34"/>
      <c r="M5296" s="43" t="str">
        <f ca="1">IFERROR(OFFSET('Maximum minutes'!$C$1,T5296,MATCH(IF(G5296&lt;&gt;"",G5296,F5296),OFFSET('Maximum minutes'!$C$1,T5296-1,0,1,U5296+1),0)-1)*IF(OR(ISNUMBER(J5296),J5296="sans examen"),1,0)*IF(W5296&lt;MinDate,1,0),"")</f>
        <v/>
      </c>
      <c r="N5296" s="36">
        <f t="shared" ca="1" si="165"/>
        <v>0</v>
      </c>
      <c r="O5296" s="36" t="e">
        <f ca="1">LEFT(OFFSET(Lists!$Q$2,MATCH(E5296,Lists!$R$3:$R$19,0),0),4)</f>
        <v>#N/A</v>
      </c>
      <c r="P5296" s="36" t="e">
        <f ca="1">MATCH(O5296,Lists!$S$2:$S$640,1)</f>
        <v>#N/A</v>
      </c>
      <c r="Q5296" s="36" t="e">
        <f ca="1">MATCH(LEFT(OFFSET(Lists!$Q$2,MATCH(E5296,Lists!$R$3:$R$19,0)+1,0),4),Lists!$S$3:$S$640,1)</f>
        <v>#N/A</v>
      </c>
      <c r="R5296" s="36" t="e">
        <f ca="1">LEFT(OFFSET(Lists!$S$2,P5296-1+MATCH(F5296,OFFSET(Lists!$T$3,P5296-1,0,Q5296-P5296+1),0),0),6)</f>
        <v>#N/A</v>
      </c>
      <c r="S5296" s="36" t="e">
        <f ca="1">VLOOKUP(R5296,Lists!B:D,3,FALSE)</f>
        <v>#N/A</v>
      </c>
      <c r="T5296" s="36" t="str">
        <f>IF(F5296&lt;&gt;"",MATCH(R5296,'Maximum minutes'!B:B,0),"")</f>
        <v/>
      </c>
      <c r="U5296" s="36">
        <f ca="1">IF(F5296&lt;&gt;"",COUNTA(OFFSET('Maximum minutes'!$C$1,'Annexe A1 Cours'!T5296,0,1,50)),0)</f>
        <v>0</v>
      </c>
      <c r="V5296" s="37">
        <f ca="1">IFERROR(OFFSET('Maximum minutes'!$C$1,T5296+1,-1+MATCH(G5296,OFFSET('Maximum minutes'!$C$1,T5296-1,0,1,50),0)),0)</f>
        <v>0</v>
      </c>
      <c r="W5296" s="38">
        <f t="shared" ca="1" si="164"/>
        <v>0</v>
      </c>
    </row>
    <row r="5297" spans="1:23" s="36" customFormat="1" ht="18.75">
      <c r="A5297" s="34"/>
      <c r="B5297" s="39"/>
      <c r="C5297" s="39"/>
      <c r="D5297" s="35"/>
      <c r="E5297" s="40"/>
      <c r="F5297" s="39"/>
      <c r="G5297" s="39"/>
      <c r="H5297" s="39"/>
      <c r="I5297" s="34"/>
      <c r="J5297" s="34"/>
      <c r="K5297" s="34"/>
      <c r="L5297" s="34"/>
      <c r="M5297" s="43" t="str">
        <f ca="1">IFERROR(OFFSET('Maximum minutes'!$C$1,T5297,MATCH(IF(G5297&lt;&gt;"",G5297,F5297),OFFSET('Maximum minutes'!$C$1,T5297-1,0,1,U5297+1),0)-1)*IF(OR(ISNUMBER(J5297),J5297="sans examen"),1,0)*IF(W5297&lt;MinDate,1,0),"")</f>
        <v/>
      </c>
      <c r="N5297" s="36">
        <f t="shared" ca="1" si="165"/>
        <v>0</v>
      </c>
      <c r="O5297" s="36" t="e">
        <f ca="1">LEFT(OFFSET(Lists!$Q$2,MATCH(E5297,Lists!$R$3:$R$19,0),0),4)</f>
        <v>#N/A</v>
      </c>
      <c r="P5297" s="36" t="e">
        <f ca="1">MATCH(O5297,Lists!$S$2:$S$640,1)</f>
        <v>#N/A</v>
      </c>
      <c r="Q5297" s="36" t="e">
        <f ca="1">MATCH(LEFT(OFFSET(Lists!$Q$2,MATCH(E5297,Lists!$R$3:$R$19,0)+1,0),4),Lists!$S$3:$S$640,1)</f>
        <v>#N/A</v>
      </c>
      <c r="R5297" s="36" t="e">
        <f ca="1">LEFT(OFFSET(Lists!$S$2,P5297-1+MATCH(F5297,OFFSET(Lists!$T$3,P5297-1,0,Q5297-P5297+1),0),0),6)</f>
        <v>#N/A</v>
      </c>
      <c r="S5297" s="36" t="e">
        <f ca="1">VLOOKUP(R5297,Lists!B:D,3,FALSE)</f>
        <v>#N/A</v>
      </c>
      <c r="T5297" s="36" t="str">
        <f>IF(F5297&lt;&gt;"",MATCH(R5297,'Maximum minutes'!B:B,0),"")</f>
        <v/>
      </c>
      <c r="U5297" s="36">
        <f ca="1">IF(F5297&lt;&gt;"",COUNTA(OFFSET('Maximum minutes'!$C$1,'Annexe A1 Cours'!T5297,0,1,50)),0)</f>
        <v>0</v>
      </c>
      <c r="V5297" s="37">
        <f ca="1">IFERROR(OFFSET('Maximum minutes'!$C$1,T5297+1,-1+MATCH(G5297,OFFSET('Maximum minutes'!$C$1,T5297-1,0,1,50),0)),0)</f>
        <v>0</v>
      </c>
      <c r="W5297" s="38">
        <f t="shared" ca="1" si="164"/>
        <v>0</v>
      </c>
    </row>
    <row r="5298" spans="1:23" s="36" customFormat="1" ht="18.75">
      <c r="A5298" s="34"/>
      <c r="B5298" s="39"/>
      <c r="C5298" s="39"/>
      <c r="D5298" s="35"/>
      <c r="E5298" s="40"/>
      <c r="F5298" s="39"/>
      <c r="G5298" s="39"/>
      <c r="H5298" s="39"/>
      <c r="I5298" s="34"/>
      <c r="J5298" s="34"/>
      <c r="K5298" s="34"/>
      <c r="L5298" s="34"/>
      <c r="M5298" s="43" t="str">
        <f ca="1">IFERROR(OFFSET('Maximum minutes'!$C$1,T5298,MATCH(IF(G5298&lt;&gt;"",G5298,F5298),OFFSET('Maximum minutes'!$C$1,T5298-1,0,1,U5298+1),0)-1)*IF(OR(ISNUMBER(J5298),J5298="sans examen"),1,0)*IF(W5298&lt;MinDate,1,0),"")</f>
        <v/>
      </c>
      <c r="N5298" s="36">
        <f t="shared" ca="1" si="165"/>
        <v>0</v>
      </c>
      <c r="O5298" s="36" t="e">
        <f ca="1">LEFT(OFFSET(Lists!$Q$2,MATCH(E5298,Lists!$R$3:$R$19,0),0),4)</f>
        <v>#N/A</v>
      </c>
      <c r="P5298" s="36" t="e">
        <f ca="1">MATCH(O5298,Lists!$S$2:$S$640,1)</f>
        <v>#N/A</v>
      </c>
      <c r="Q5298" s="36" t="e">
        <f ca="1">MATCH(LEFT(OFFSET(Lists!$Q$2,MATCH(E5298,Lists!$R$3:$R$19,0)+1,0),4),Lists!$S$3:$S$640,1)</f>
        <v>#N/A</v>
      </c>
      <c r="R5298" s="36" t="e">
        <f ca="1">LEFT(OFFSET(Lists!$S$2,P5298-1+MATCH(F5298,OFFSET(Lists!$T$3,P5298-1,0,Q5298-P5298+1),0),0),6)</f>
        <v>#N/A</v>
      </c>
      <c r="S5298" s="36" t="e">
        <f ca="1">VLOOKUP(R5298,Lists!B:D,3,FALSE)</f>
        <v>#N/A</v>
      </c>
      <c r="T5298" s="36" t="str">
        <f>IF(F5298&lt;&gt;"",MATCH(R5298,'Maximum minutes'!B:B,0),"")</f>
        <v/>
      </c>
      <c r="U5298" s="36">
        <f ca="1">IF(F5298&lt;&gt;"",COUNTA(OFFSET('Maximum minutes'!$C$1,'Annexe A1 Cours'!T5298,0,1,50)),0)</f>
        <v>0</v>
      </c>
      <c r="V5298" s="37">
        <f ca="1">IFERROR(OFFSET('Maximum minutes'!$C$1,T5298+1,-1+MATCH(G5298,OFFSET('Maximum minutes'!$C$1,T5298-1,0,1,50),0)),0)</f>
        <v>0</v>
      </c>
      <c r="W5298" s="38">
        <f t="shared" ca="1" si="164"/>
        <v>0</v>
      </c>
    </row>
    <row r="5299" spans="1:23" s="36" customFormat="1" ht="18.75">
      <c r="A5299" s="34"/>
      <c r="B5299" s="39"/>
      <c r="C5299" s="39"/>
      <c r="D5299" s="35"/>
      <c r="E5299" s="40"/>
      <c r="F5299" s="39"/>
      <c r="G5299" s="39"/>
      <c r="H5299" s="39"/>
      <c r="I5299" s="34"/>
      <c r="J5299" s="34"/>
      <c r="K5299" s="34"/>
      <c r="L5299" s="34"/>
      <c r="M5299" s="43" t="str">
        <f ca="1">IFERROR(OFFSET('Maximum minutes'!$C$1,T5299,MATCH(IF(G5299&lt;&gt;"",G5299,F5299),OFFSET('Maximum minutes'!$C$1,T5299-1,0,1,U5299+1),0)-1)*IF(OR(ISNUMBER(J5299),J5299="sans examen"),1,0)*IF(W5299&lt;MinDate,1,0),"")</f>
        <v/>
      </c>
      <c r="N5299" s="36">
        <f t="shared" ca="1" si="165"/>
        <v>0</v>
      </c>
      <c r="O5299" s="36" t="e">
        <f ca="1">LEFT(OFFSET(Lists!$Q$2,MATCH(E5299,Lists!$R$3:$R$19,0),0),4)</f>
        <v>#N/A</v>
      </c>
      <c r="P5299" s="36" t="e">
        <f ca="1">MATCH(O5299,Lists!$S$2:$S$640,1)</f>
        <v>#N/A</v>
      </c>
      <c r="Q5299" s="36" t="e">
        <f ca="1">MATCH(LEFT(OFFSET(Lists!$Q$2,MATCH(E5299,Lists!$R$3:$R$19,0)+1,0),4),Lists!$S$3:$S$640,1)</f>
        <v>#N/A</v>
      </c>
      <c r="R5299" s="36" t="e">
        <f ca="1">LEFT(OFFSET(Lists!$S$2,P5299-1+MATCH(F5299,OFFSET(Lists!$T$3,P5299-1,0,Q5299-P5299+1),0),0),6)</f>
        <v>#N/A</v>
      </c>
      <c r="S5299" s="36" t="e">
        <f ca="1">VLOOKUP(R5299,Lists!B:D,3,FALSE)</f>
        <v>#N/A</v>
      </c>
      <c r="T5299" s="36" t="str">
        <f>IF(F5299&lt;&gt;"",MATCH(R5299,'Maximum minutes'!B:B,0),"")</f>
        <v/>
      </c>
      <c r="U5299" s="36">
        <f ca="1">IF(F5299&lt;&gt;"",COUNTA(OFFSET('Maximum minutes'!$C$1,'Annexe A1 Cours'!T5299,0,1,50)),0)</f>
        <v>0</v>
      </c>
      <c r="V5299" s="37">
        <f ca="1">IFERROR(OFFSET('Maximum minutes'!$C$1,T5299+1,-1+MATCH(G5299,OFFSET('Maximum minutes'!$C$1,T5299-1,0,1,50),0)),0)</f>
        <v>0</v>
      </c>
      <c r="W5299" s="38">
        <f t="shared" ca="1" si="164"/>
        <v>0</v>
      </c>
    </row>
    <row r="5300" spans="1:23" s="36" customFormat="1" ht="18.75">
      <c r="A5300" s="34"/>
      <c r="B5300" s="39"/>
      <c r="C5300" s="39"/>
      <c r="D5300" s="35"/>
      <c r="E5300" s="40"/>
      <c r="F5300" s="39"/>
      <c r="G5300" s="39"/>
      <c r="H5300" s="39"/>
      <c r="I5300" s="34"/>
      <c r="J5300" s="34"/>
      <c r="K5300" s="34"/>
      <c r="L5300" s="34"/>
      <c r="M5300" s="43" t="str">
        <f ca="1">IFERROR(OFFSET('Maximum minutes'!$C$1,T5300,MATCH(IF(G5300&lt;&gt;"",G5300,F5300),OFFSET('Maximum minutes'!$C$1,T5300-1,0,1,U5300+1),0)-1)*IF(OR(ISNUMBER(J5300),J5300="sans examen"),1,0)*IF(W5300&lt;MinDate,1,0),"")</f>
        <v/>
      </c>
      <c r="N5300" s="36">
        <f t="shared" ca="1" si="165"/>
        <v>0</v>
      </c>
      <c r="O5300" s="36" t="e">
        <f ca="1">LEFT(OFFSET(Lists!$Q$2,MATCH(E5300,Lists!$R$3:$R$19,0),0),4)</f>
        <v>#N/A</v>
      </c>
      <c r="P5300" s="36" t="e">
        <f ca="1">MATCH(O5300,Lists!$S$2:$S$640,1)</f>
        <v>#N/A</v>
      </c>
      <c r="Q5300" s="36" t="e">
        <f ca="1">MATCH(LEFT(OFFSET(Lists!$Q$2,MATCH(E5300,Lists!$R$3:$R$19,0)+1,0),4),Lists!$S$3:$S$640,1)</f>
        <v>#N/A</v>
      </c>
      <c r="R5300" s="36" t="e">
        <f ca="1">LEFT(OFFSET(Lists!$S$2,P5300-1+MATCH(F5300,OFFSET(Lists!$T$3,P5300-1,0,Q5300-P5300+1),0),0),6)</f>
        <v>#N/A</v>
      </c>
      <c r="S5300" s="36" t="e">
        <f ca="1">VLOOKUP(R5300,Lists!B:D,3,FALSE)</f>
        <v>#N/A</v>
      </c>
      <c r="T5300" s="36" t="str">
        <f>IF(F5300&lt;&gt;"",MATCH(R5300,'Maximum minutes'!B:B,0),"")</f>
        <v/>
      </c>
      <c r="U5300" s="36">
        <f ca="1">IF(F5300&lt;&gt;"",COUNTA(OFFSET('Maximum minutes'!$C$1,'Annexe A1 Cours'!T5300,0,1,50)),0)</f>
        <v>0</v>
      </c>
      <c r="V5300" s="37">
        <f ca="1">IFERROR(OFFSET('Maximum minutes'!$C$1,T5300+1,-1+MATCH(G5300,OFFSET('Maximum minutes'!$C$1,T5300-1,0,1,50),0)),0)</f>
        <v>0</v>
      </c>
      <c r="W5300" s="38">
        <f t="shared" ca="1" si="164"/>
        <v>0</v>
      </c>
    </row>
    <row r="5301" spans="1:23" s="36" customFormat="1" ht="18.75">
      <c r="A5301" s="34"/>
      <c r="B5301" s="39"/>
      <c r="C5301" s="39"/>
      <c r="D5301" s="35"/>
      <c r="E5301" s="40"/>
      <c r="F5301" s="39"/>
      <c r="G5301" s="39"/>
      <c r="H5301" s="39"/>
      <c r="I5301" s="34"/>
      <c r="J5301" s="34"/>
      <c r="K5301" s="34"/>
      <c r="L5301" s="34"/>
      <c r="M5301" s="43" t="str">
        <f ca="1">IFERROR(OFFSET('Maximum minutes'!$C$1,T5301,MATCH(IF(G5301&lt;&gt;"",G5301,F5301),OFFSET('Maximum minutes'!$C$1,T5301-1,0,1,U5301+1),0)-1)*IF(OR(ISNUMBER(J5301),J5301="sans examen"),1,0)*IF(W5301&lt;MinDate,1,0),"")</f>
        <v/>
      </c>
      <c r="N5301" s="36">
        <f t="shared" ca="1" si="165"/>
        <v>0</v>
      </c>
      <c r="O5301" s="36" t="e">
        <f ca="1">LEFT(OFFSET(Lists!$Q$2,MATCH(E5301,Lists!$R$3:$R$19,0),0),4)</f>
        <v>#N/A</v>
      </c>
      <c r="P5301" s="36" t="e">
        <f ca="1">MATCH(O5301,Lists!$S$2:$S$640,1)</f>
        <v>#N/A</v>
      </c>
      <c r="Q5301" s="36" t="e">
        <f ca="1">MATCH(LEFT(OFFSET(Lists!$Q$2,MATCH(E5301,Lists!$R$3:$R$19,0)+1,0),4),Lists!$S$3:$S$640,1)</f>
        <v>#N/A</v>
      </c>
      <c r="R5301" s="36" t="e">
        <f ca="1">LEFT(OFFSET(Lists!$S$2,P5301-1+MATCH(F5301,OFFSET(Lists!$T$3,P5301-1,0,Q5301-P5301+1),0),0),6)</f>
        <v>#N/A</v>
      </c>
      <c r="S5301" s="36" t="e">
        <f ca="1">VLOOKUP(R5301,Lists!B:D,3,FALSE)</f>
        <v>#N/A</v>
      </c>
      <c r="T5301" s="36" t="str">
        <f>IF(F5301&lt;&gt;"",MATCH(R5301,'Maximum minutes'!B:B,0),"")</f>
        <v/>
      </c>
      <c r="U5301" s="36">
        <f ca="1">IF(F5301&lt;&gt;"",COUNTA(OFFSET('Maximum minutes'!$C$1,'Annexe A1 Cours'!T5301,0,1,50)),0)</f>
        <v>0</v>
      </c>
      <c r="V5301" s="37">
        <f ca="1">IFERROR(OFFSET('Maximum minutes'!$C$1,T5301+1,-1+MATCH(G5301,OFFSET('Maximum minutes'!$C$1,T5301-1,0,1,50),0)),0)</f>
        <v>0</v>
      </c>
      <c r="W5301" s="38">
        <f t="shared" ca="1" si="164"/>
        <v>0</v>
      </c>
    </row>
    <row r="5302" spans="1:23" s="36" customFormat="1" ht="18.75">
      <c r="A5302" s="34"/>
      <c r="B5302" s="39"/>
      <c r="C5302" s="39"/>
      <c r="D5302" s="35"/>
      <c r="E5302" s="40"/>
      <c r="F5302" s="39"/>
      <c r="G5302" s="39"/>
      <c r="H5302" s="39"/>
      <c r="I5302" s="34"/>
      <c r="J5302" s="34"/>
      <c r="K5302" s="34"/>
      <c r="L5302" s="34"/>
      <c r="M5302" s="43" t="str">
        <f ca="1">IFERROR(OFFSET('Maximum minutes'!$C$1,T5302,MATCH(IF(G5302&lt;&gt;"",G5302,F5302),OFFSET('Maximum minutes'!$C$1,T5302-1,0,1,U5302+1),0)-1)*IF(OR(ISNUMBER(J5302),J5302="sans examen"),1,0)*IF(W5302&lt;MinDate,1,0),"")</f>
        <v/>
      </c>
      <c r="N5302" s="36">
        <f t="shared" ca="1" si="165"/>
        <v>0</v>
      </c>
      <c r="O5302" s="36" t="e">
        <f ca="1">LEFT(OFFSET(Lists!$Q$2,MATCH(E5302,Lists!$R$3:$R$19,0),0),4)</f>
        <v>#N/A</v>
      </c>
      <c r="P5302" s="36" t="e">
        <f ca="1">MATCH(O5302,Lists!$S$2:$S$640,1)</f>
        <v>#N/A</v>
      </c>
      <c r="Q5302" s="36" t="e">
        <f ca="1">MATCH(LEFT(OFFSET(Lists!$Q$2,MATCH(E5302,Lists!$R$3:$R$19,0)+1,0),4),Lists!$S$3:$S$640,1)</f>
        <v>#N/A</v>
      </c>
      <c r="R5302" s="36" t="e">
        <f ca="1">LEFT(OFFSET(Lists!$S$2,P5302-1+MATCH(F5302,OFFSET(Lists!$T$3,P5302-1,0,Q5302-P5302+1),0),0),6)</f>
        <v>#N/A</v>
      </c>
      <c r="S5302" s="36" t="e">
        <f ca="1">VLOOKUP(R5302,Lists!B:D,3,FALSE)</f>
        <v>#N/A</v>
      </c>
      <c r="T5302" s="36" t="str">
        <f>IF(F5302&lt;&gt;"",MATCH(R5302,'Maximum minutes'!B:B,0),"")</f>
        <v/>
      </c>
      <c r="U5302" s="36">
        <f ca="1">IF(F5302&lt;&gt;"",COUNTA(OFFSET('Maximum minutes'!$C$1,'Annexe A1 Cours'!T5302,0,1,50)),0)</f>
        <v>0</v>
      </c>
      <c r="V5302" s="37">
        <f ca="1">IFERROR(OFFSET('Maximum minutes'!$C$1,T5302+1,-1+MATCH(G5302,OFFSET('Maximum minutes'!$C$1,T5302-1,0,1,50),0)),0)</f>
        <v>0</v>
      </c>
      <c r="W5302" s="38">
        <f t="shared" ca="1" si="164"/>
        <v>0</v>
      </c>
    </row>
    <row r="5303" spans="1:23" s="36" customFormat="1" ht="18.75">
      <c r="A5303" s="34"/>
      <c r="B5303" s="39"/>
      <c r="C5303" s="39"/>
      <c r="D5303" s="35"/>
      <c r="E5303" s="40"/>
      <c r="F5303" s="39"/>
      <c r="G5303" s="39"/>
      <c r="H5303" s="39"/>
      <c r="I5303" s="34"/>
      <c r="J5303" s="34"/>
      <c r="K5303" s="34"/>
      <c r="L5303" s="34"/>
      <c r="M5303" s="43" t="str">
        <f ca="1">IFERROR(OFFSET('Maximum minutes'!$C$1,T5303,MATCH(IF(G5303&lt;&gt;"",G5303,F5303),OFFSET('Maximum minutes'!$C$1,T5303-1,0,1,U5303+1),0)-1)*IF(OR(ISNUMBER(J5303),J5303="sans examen"),1,0)*IF(W5303&lt;MinDate,1,0),"")</f>
        <v/>
      </c>
      <c r="N5303" s="36">
        <f t="shared" ca="1" si="165"/>
        <v>0</v>
      </c>
      <c r="O5303" s="36" t="e">
        <f ca="1">LEFT(OFFSET(Lists!$Q$2,MATCH(E5303,Lists!$R$3:$R$19,0),0),4)</f>
        <v>#N/A</v>
      </c>
      <c r="P5303" s="36" t="e">
        <f ca="1">MATCH(O5303,Lists!$S$2:$S$640,1)</f>
        <v>#N/A</v>
      </c>
      <c r="Q5303" s="36" t="e">
        <f ca="1">MATCH(LEFT(OFFSET(Lists!$Q$2,MATCH(E5303,Lists!$R$3:$R$19,0)+1,0),4),Lists!$S$3:$S$640,1)</f>
        <v>#N/A</v>
      </c>
      <c r="R5303" s="36" t="e">
        <f ca="1">LEFT(OFFSET(Lists!$S$2,P5303-1+MATCH(F5303,OFFSET(Lists!$T$3,P5303-1,0,Q5303-P5303+1),0),0),6)</f>
        <v>#N/A</v>
      </c>
      <c r="S5303" s="36" t="e">
        <f ca="1">VLOOKUP(R5303,Lists!B:D,3,FALSE)</f>
        <v>#N/A</v>
      </c>
      <c r="T5303" s="36" t="str">
        <f>IF(F5303&lt;&gt;"",MATCH(R5303,'Maximum minutes'!B:B,0),"")</f>
        <v/>
      </c>
      <c r="U5303" s="36">
        <f ca="1">IF(F5303&lt;&gt;"",COUNTA(OFFSET('Maximum minutes'!$C$1,'Annexe A1 Cours'!T5303,0,1,50)),0)</f>
        <v>0</v>
      </c>
      <c r="V5303" s="37">
        <f ca="1">IFERROR(OFFSET('Maximum minutes'!$C$1,T5303+1,-1+MATCH(G5303,OFFSET('Maximum minutes'!$C$1,T5303-1,0,1,50),0)),0)</f>
        <v>0</v>
      </c>
      <c r="W5303" s="38">
        <f t="shared" ca="1" si="164"/>
        <v>0</v>
      </c>
    </row>
    <row r="5304" spans="1:23" s="36" customFormat="1" ht="18.75">
      <c r="A5304" s="34"/>
      <c r="B5304" s="39"/>
      <c r="C5304" s="39"/>
      <c r="D5304" s="35"/>
      <c r="E5304" s="40"/>
      <c r="F5304" s="39"/>
      <c r="G5304" s="39"/>
      <c r="H5304" s="39"/>
      <c r="I5304" s="34"/>
      <c r="J5304" s="34"/>
      <c r="K5304" s="34"/>
      <c r="L5304" s="34"/>
      <c r="M5304" s="43" t="str">
        <f ca="1">IFERROR(OFFSET('Maximum minutes'!$C$1,T5304,MATCH(IF(G5304&lt;&gt;"",G5304,F5304),OFFSET('Maximum minutes'!$C$1,T5304-1,0,1,U5304+1),0)-1)*IF(OR(ISNUMBER(J5304),J5304="sans examen"),1,0)*IF(W5304&lt;MinDate,1,0),"")</f>
        <v/>
      </c>
      <c r="N5304" s="36">
        <f t="shared" ca="1" si="165"/>
        <v>0</v>
      </c>
      <c r="O5304" s="36" t="e">
        <f ca="1">LEFT(OFFSET(Lists!$Q$2,MATCH(E5304,Lists!$R$3:$R$19,0),0),4)</f>
        <v>#N/A</v>
      </c>
      <c r="P5304" s="36" t="e">
        <f ca="1">MATCH(O5304,Lists!$S$2:$S$640,1)</f>
        <v>#N/A</v>
      </c>
      <c r="Q5304" s="36" t="e">
        <f ca="1">MATCH(LEFT(OFFSET(Lists!$Q$2,MATCH(E5304,Lists!$R$3:$R$19,0)+1,0),4),Lists!$S$3:$S$640,1)</f>
        <v>#N/A</v>
      </c>
      <c r="R5304" s="36" t="e">
        <f ca="1">LEFT(OFFSET(Lists!$S$2,P5304-1+MATCH(F5304,OFFSET(Lists!$T$3,P5304-1,0,Q5304-P5304+1),0),0),6)</f>
        <v>#N/A</v>
      </c>
      <c r="S5304" s="36" t="e">
        <f ca="1">VLOOKUP(R5304,Lists!B:D,3,FALSE)</f>
        <v>#N/A</v>
      </c>
      <c r="T5304" s="36" t="str">
        <f>IF(F5304&lt;&gt;"",MATCH(R5304,'Maximum minutes'!B:B,0),"")</f>
        <v/>
      </c>
      <c r="U5304" s="36">
        <f ca="1">IF(F5304&lt;&gt;"",COUNTA(OFFSET('Maximum minutes'!$C$1,'Annexe A1 Cours'!T5304,0,1,50)),0)</f>
        <v>0</v>
      </c>
      <c r="V5304" s="37">
        <f ca="1">IFERROR(OFFSET('Maximum minutes'!$C$1,T5304+1,-1+MATCH(G5304,OFFSET('Maximum minutes'!$C$1,T5304-1,0,1,50),0)),0)</f>
        <v>0</v>
      </c>
      <c r="W5304" s="38">
        <f t="shared" ca="1" si="164"/>
        <v>0</v>
      </c>
    </row>
    <row r="5305" spans="1:23" s="36" customFormat="1" ht="18.75">
      <c r="A5305" s="34"/>
      <c r="B5305" s="39"/>
      <c r="C5305" s="39"/>
      <c r="D5305" s="35"/>
      <c r="E5305" s="40"/>
      <c r="F5305" s="39"/>
      <c r="G5305" s="39"/>
      <c r="H5305" s="39"/>
      <c r="I5305" s="34"/>
      <c r="J5305" s="34"/>
      <c r="K5305" s="34"/>
      <c r="L5305" s="34"/>
      <c r="M5305" s="43" t="str">
        <f ca="1">IFERROR(OFFSET('Maximum minutes'!$C$1,T5305,MATCH(IF(G5305&lt;&gt;"",G5305,F5305),OFFSET('Maximum minutes'!$C$1,T5305-1,0,1,U5305+1),0)-1)*IF(OR(ISNUMBER(J5305),J5305="sans examen"),1,0)*IF(W5305&lt;MinDate,1,0),"")</f>
        <v/>
      </c>
      <c r="N5305" s="36">
        <f t="shared" ca="1" si="165"/>
        <v>0</v>
      </c>
      <c r="O5305" s="36" t="e">
        <f ca="1">LEFT(OFFSET(Lists!$Q$2,MATCH(E5305,Lists!$R$3:$R$19,0),0),4)</f>
        <v>#N/A</v>
      </c>
      <c r="P5305" s="36" t="e">
        <f ca="1">MATCH(O5305,Lists!$S$2:$S$640,1)</f>
        <v>#N/A</v>
      </c>
      <c r="Q5305" s="36" t="e">
        <f ca="1">MATCH(LEFT(OFFSET(Lists!$Q$2,MATCH(E5305,Lists!$R$3:$R$19,0)+1,0),4),Lists!$S$3:$S$640,1)</f>
        <v>#N/A</v>
      </c>
      <c r="R5305" s="36" t="e">
        <f ca="1">LEFT(OFFSET(Lists!$S$2,P5305-1+MATCH(F5305,OFFSET(Lists!$T$3,P5305-1,0,Q5305-P5305+1),0),0),6)</f>
        <v>#N/A</v>
      </c>
      <c r="S5305" s="36" t="e">
        <f ca="1">VLOOKUP(R5305,Lists!B:D,3,FALSE)</f>
        <v>#N/A</v>
      </c>
      <c r="T5305" s="36" t="str">
        <f>IF(F5305&lt;&gt;"",MATCH(R5305,'Maximum minutes'!B:B,0),"")</f>
        <v/>
      </c>
      <c r="U5305" s="36">
        <f ca="1">IF(F5305&lt;&gt;"",COUNTA(OFFSET('Maximum minutes'!$C$1,'Annexe A1 Cours'!T5305,0,1,50)),0)</f>
        <v>0</v>
      </c>
      <c r="V5305" s="37">
        <f ca="1">IFERROR(OFFSET('Maximum minutes'!$C$1,T5305+1,-1+MATCH(G5305,OFFSET('Maximum minutes'!$C$1,T5305-1,0,1,50),0)),0)</f>
        <v>0</v>
      </c>
      <c r="W5305" s="38">
        <f t="shared" ca="1" si="164"/>
        <v>0</v>
      </c>
    </row>
    <row r="5306" spans="1:23" s="36" customFormat="1" ht="18.75">
      <c r="A5306" s="34"/>
      <c r="B5306" s="39"/>
      <c r="C5306" s="39"/>
      <c r="D5306" s="35"/>
      <c r="E5306" s="40"/>
      <c r="F5306" s="39"/>
      <c r="G5306" s="39"/>
      <c r="H5306" s="39"/>
      <c r="I5306" s="34"/>
      <c r="J5306" s="34"/>
      <c r="K5306" s="34"/>
      <c r="L5306" s="34"/>
      <c r="M5306" s="43" t="str">
        <f ca="1">IFERROR(OFFSET('Maximum minutes'!$C$1,T5306,MATCH(IF(G5306&lt;&gt;"",G5306,F5306),OFFSET('Maximum minutes'!$C$1,T5306-1,0,1,U5306+1),0)-1)*IF(OR(ISNUMBER(J5306),J5306="sans examen"),1,0)*IF(W5306&lt;MinDate,1,0),"")</f>
        <v/>
      </c>
      <c r="N5306" s="36">
        <f t="shared" ca="1" si="165"/>
        <v>0</v>
      </c>
      <c r="O5306" s="36" t="e">
        <f ca="1">LEFT(OFFSET(Lists!$Q$2,MATCH(E5306,Lists!$R$3:$R$19,0),0),4)</f>
        <v>#N/A</v>
      </c>
      <c r="P5306" s="36" t="e">
        <f ca="1">MATCH(O5306,Lists!$S$2:$S$640,1)</f>
        <v>#N/A</v>
      </c>
      <c r="Q5306" s="36" t="e">
        <f ca="1">MATCH(LEFT(OFFSET(Lists!$Q$2,MATCH(E5306,Lists!$R$3:$R$19,0)+1,0),4),Lists!$S$3:$S$640,1)</f>
        <v>#N/A</v>
      </c>
      <c r="R5306" s="36" t="e">
        <f ca="1">LEFT(OFFSET(Lists!$S$2,P5306-1+MATCH(F5306,OFFSET(Lists!$T$3,P5306-1,0,Q5306-P5306+1),0),0),6)</f>
        <v>#N/A</v>
      </c>
      <c r="S5306" s="36" t="e">
        <f ca="1">VLOOKUP(R5306,Lists!B:D,3,FALSE)</f>
        <v>#N/A</v>
      </c>
      <c r="T5306" s="36" t="str">
        <f>IF(F5306&lt;&gt;"",MATCH(R5306,'Maximum minutes'!B:B,0),"")</f>
        <v/>
      </c>
      <c r="U5306" s="36">
        <f ca="1">IF(F5306&lt;&gt;"",COUNTA(OFFSET('Maximum minutes'!$C$1,'Annexe A1 Cours'!T5306,0,1,50)),0)</f>
        <v>0</v>
      </c>
      <c r="V5306" s="37">
        <f ca="1">IFERROR(OFFSET('Maximum minutes'!$C$1,T5306+1,-1+MATCH(G5306,OFFSET('Maximum minutes'!$C$1,T5306-1,0,1,50),0)),0)</f>
        <v>0</v>
      </c>
      <c r="W5306" s="38">
        <f t="shared" ca="1" si="164"/>
        <v>0</v>
      </c>
    </row>
    <row r="5307" spans="1:23" s="36" customFormat="1" ht="18.75">
      <c r="A5307" s="34"/>
      <c r="B5307" s="39"/>
      <c r="C5307" s="39"/>
      <c r="D5307" s="35"/>
      <c r="E5307" s="40"/>
      <c r="F5307" s="39"/>
      <c r="G5307" s="39"/>
      <c r="H5307" s="39"/>
      <c r="I5307" s="34"/>
      <c r="J5307" s="34"/>
      <c r="K5307" s="34"/>
      <c r="L5307" s="34"/>
      <c r="M5307" s="43" t="str">
        <f ca="1">IFERROR(OFFSET('Maximum minutes'!$C$1,T5307,MATCH(IF(G5307&lt;&gt;"",G5307,F5307),OFFSET('Maximum minutes'!$C$1,T5307-1,0,1,U5307+1),0)-1)*IF(OR(ISNUMBER(J5307),J5307="sans examen"),1,0)*IF(W5307&lt;MinDate,1,0),"")</f>
        <v/>
      </c>
      <c r="N5307" s="36">
        <f t="shared" ca="1" si="165"/>
        <v>0</v>
      </c>
      <c r="O5307" s="36" t="e">
        <f ca="1">LEFT(OFFSET(Lists!$Q$2,MATCH(E5307,Lists!$R$3:$R$19,0),0),4)</f>
        <v>#N/A</v>
      </c>
      <c r="P5307" s="36" t="e">
        <f ca="1">MATCH(O5307,Lists!$S$2:$S$640,1)</f>
        <v>#N/A</v>
      </c>
      <c r="Q5307" s="36" t="e">
        <f ca="1">MATCH(LEFT(OFFSET(Lists!$Q$2,MATCH(E5307,Lists!$R$3:$R$19,0)+1,0),4),Lists!$S$3:$S$640,1)</f>
        <v>#N/A</v>
      </c>
      <c r="R5307" s="36" t="e">
        <f ca="1">LEFT(OFFSET(Lists!$S$2,P5307-1+MATCH(F5307,OFFSET(Lists!$T$3,P5307-1,0,Q5307-P5307+1),0),0),6)</f>
        <v>#N/A</v>
      </c>
      <c r="S5307" s="36" t="e">
        <f ca="1">VLOOKUP(R5307,Lists!B:D,3,FALSE)</f>
        <v>#N/A</v>
      </c>
      <c r="T5307" s="36" t="str">
        <f>IF(F5307&lt;&gt;"",MATCH(R5307,'Maximum minutes'!B:B,0),"")</f>
        <v/>
      </c>
      <c r="U5307" s="36">
        <f ca="1">IF(F5307&lt;&gt;"",COUNTA(OFFSET('Maximum minutes'!$C$1,'Annexe A1 Cours'!T5307,0,1,50)),0)</f>
        <v>0</v>
      </c>
      <c r="V5307" s="37">
        <f ca="1">IFERROR(OFFSET('Maximum minutes'!$C$1,T5307+1,-1+MATCH(G5307,OFFSET('Maximum minutes'!$C$1,T5307-1,0,1,50),0)),0)</f>
        <v>0</v>
      </c>
      <c r="W5307" s="38">
        <f t="shared" ca="1" si="164"/>
        <v>0</v>
      </c>
    </row>
    <row r="5308" spans="1:23" s="36" customFormat="1" ht="18.75">
      <c r="A5308" s="34"/>
      <c r="B5308" s="39"/>
      <c r="C5308" s="39"/>
      <c r="D5308" s="35"/>
      <c r="E5308" s="40"/>
      <c r="F5308" s="39"/>
      <c r="G5308" s="39"/>
      <c r="H5308" s="39"/>
      <c r="I5308" s="34"/>
      <c r="J5308" s="34"/>
      <c r="K5308" s="34"/>
      <c r="L5308" s="34"/>
      <c r="M5308" s="43" t="str">
        <f ca="1">IFERROR(OFFSET('Maximum minutes'!$C$1,T5308,MATCH(IF(G5308&lt;&gt;"",G5308,F5308),OFFSET('Maximum minutes'!$C$1,T5308-1,0,1,U5308+1),0)-1)*IF(OR(ISNUMBER(J5308),J5308="sans examen"),1,0)*IF(W5308&lt;MinDate,1,0),"")</f>
        <v/>
      </c>
      <c r="N5308" s="36">
        <f t="shared" ca="1" si="165"/>
        <v>0</v>
      </c>
      <c r="O5308" s="36" t="e">
        <f ca="1">LEFT(OFFSET(Lists!$Q$2,MATCH(E5308,Lists!$R$3:$R$19,0),0),4)</f>
        <v>#N/A</v>
      </c>
      <c r="P5308" s="36" t="e">
        <f ca="1">MATCH(O5308,Lists!$S$2:$S$640,1)</f>
        <v>#N/A</v>
      </c>
      <c r="Q5308" s="36" t="e">
        <f ca="1">MATCH(LEFT(OFFSET(Lists!$Q$2,MATCH(E5308,Lists!$R$3:$R$19,0)+1,0),4),Lists!$S$3:$S$640,1)</f>
        <v>#N/A</v>
      </c>
      <c r="R5308" s="36" t="e">
        <f ca="1">LEFT(OFFSET(Lists!$S$2,P5308-1+MATCH(F5308,OFFSET(Lists!$T$3,P5308-1,0,Q5308-P5308+1),0),0),6)</f>
        <v>#N/A</v>
      </c>
      <c r="S5308" s="36" t="e">
        <f ca="1">VLOOKUP(R5308,Lists!B:D,3,FALSE)</f>
        <v>#N/A</v>
      </c>
      <c r="T5308" s="36" t="str">
        <f>IF(F5308&lt;&gt;"",MATCH(R5308,'Maximum minutes'!B:B,0),"")</f>
        <v/>
      </c>
      <c r="U5308" s="36">
        <f ca="1">IF(F5308&lt;&gt;"",COUNTA(OFFSET('Maximum minutes'!$C$1,'Annexe A1 Cours'!T5308,0,1,50)),0)</f>
        <v>0</v>
      </c>
      <c r="V5308" s="37">
        <f ca="1">IFERROR(OFFSET('Maximum minutes'!$C$1,T5308+1,-1+MATCH(G5308,OFFSET('Maximum minutes'!$C$1,T5308-1,0,1,50),0)),0)</f>
        <v>0</v>
      </c>
      <c r="W5308" s="38">
        <f t="shared" ca="1" si="164"/>
        <v>0</v>
      </c>
    </row>
    <row r="5309" spans="1:23" s="36" customFormat="1" ht="18.75">
      <c r="A5309" s="34"/>
      <c r="B5309" s="39"/>
      <c r="C5309" s="39"/>
      <c r="D5309" s="35"/>
      <c r="E5309" s="40"/>
      <c r="F5309" s="39"/>
      <c r="G5309" s="39"/>
      <c r="H5309" s="39"/>
      <c r="I5309" s="34"/>
      <c r="J5309" s="34"/>
      <c r="K5309" s="34"/>
      <c r="L5309" s="34"/>
      <c r="M5309" s="43" t="str">
        <f ca="1">IFERROR(OFFSET('Maximum minutes'!$C$1,T5309,MATCH(IF(G5309&lt;&gt;"",G5309,F5309),OFFSET('Maximum minutes'!$C$1,T5309-1,0,1,U5309+1),0)-1)*IF(OR(ISNUMBER(J5309),J5309="sans examen"),1,0)*IF(W5309&lt;MinDate,1,0),"")</f>
        <v/>
      </c>
      <c r="N5309" s="36">
        <f t="shared" ca="1" si="165"/>
        <v>0</v>
      </c>
      <c r="O5309" s="36" t="e">
        <f ca="1">LEFT(OFFSET(Lists!$Q$2,MATCH(E5309,Lists!$R$3:$R$19,0),0),4)</f>
        <v>#N/A</v>
      </c>
      <c r="P5309" s="36" t="e">
        <f ca="1">MATCH(O5309,Lists!$S$2:$S$640,1)</f>
        <v>#N/A</v>
      </c>
      <c r="Q5309" s="36" t="e">
        <f ca="1">MATCH(LEFT(OFFSET(Lists!$Q$2,MATCH(E5309,Lists!$R$3:$R$19,0)+1,0),4),Lists!$S$3:$S$640,1)</f>
        <v>#N/A</v>
      </c>
      <c r="R5309" s="36" t="e">
        <f ca="1">LEFT(OFFSET(Lists!$S$2,P5309-1+MATCH(F5309,OFFSET(Lists!$T$3,P5309-1,0,Q5309-P5309+1),0),0),6)</f>
        <v>#N/A</v>
      </c>
      <c r="S5309" s="36" t="e">
        <f ca="1">VLOOKUP(R5309,Lists!B:D,3,FALSE)</f>
        <v>#N/A</v>
      </c>
      <c r="T5309" s="36" t="str">
        <f>IF(F5309&lt;&gt;"",MATCH(R5309,'Maximum minutes'!B:B,0),"")</f>
        <v/>
      </c>
      <c r="U5309" s="36">
        <f ca="1">IF(F5309&lt;&gt;"",COUNTA(OFFSET('Maximum minutes'!$C$1,'Annexe A1 Cours'!T5309,0,1,50)),0)</f>
        <v>0</v>
      </c>
      <c r="V5309" s="37">
        <f ca="1">IFERROR(OFFSET('Maximum minutes'!$C$1,T5309+1,-1+MATCH(G5309,OFFSET('Maximum minutes'!$C$1,T5309-1,0,1,50),0)),0)</f>
        <v>0</v>
      </c>
      <c r="W5309" s="38">
        <f t="shared" ca="1" si="164"/>
        <v>0</v>
      </c>
    </row>
    <row r="5310" spans="1:23" s="36" customFormat="1" ht="18.75">
      <c r="A5310" s="34"/>
      <c r="B5310" s="39"/>
      <c r="C5310" s="39"/>
      <c r="D5310" s="35"/>
      <c r="E5310" s="40"/>
      <c r="F5310" s="39"/>
      <c r="G5310" s="39"/>
      <c r="H5310" s="39"/>
      <c r="I5310" s="34"/>
      <c r="J5310" s="34"/>
      <c r="K5310" s="34"/>
      <c r="L5310" s="34"/>
      <c r="M5310" s="43" t="str">
        <f ca="1">IFERROR(OFFSET('Maximum minutes'!$C$1,T5310,MATCH(IF(G5310&lt;&gt;"",G5310,F5310),OFFSET('Maximum minutes'!$C$1,T5310-1,0,1,U5310+1),0)-1)*IF(OR(ISNUMBER(J5310),J5310="sans examen"),1,0)*IF(W5310&lt;MinDate,1,0),"")</f>
        <v/>
      </c>
      <c r="N5310" s="36">
        <f t="shared" ca="1" si="165"/>
        <v>0</v>
      </c>
      <c r="O5310" s="36" t="e">
        <f ca="1">LEFT(OFFSET(Lists!$Q$2,MATCH(E5310,Lists!$R$3:$R$19,0),0),4)</f>
        <v>#N/A</v>
      </c>
      <c r="P5310" s="36" t="e">
        <f ca="1">MATCH(O5310,Lists!$S$2:$S$640,1)</f>
        <v>#N/A</v>
      </c>
      <c r="Q5310" s="36" t="e">
        <f ca="1">MATCH(LEFT(OFFSET(Lists!$Q$2,MATCH(E5310,Lists!$R$3:$R$19,0)+1,0),4),Lists!$S$3:$S$640,1)</f>
        <v>#N/A</v>
      </c>
      <c r="R5310" s="36" t="e">
        <f ca="1">LEFT(OFFSET(Lists!$S$2,P5310-1+MATCH(F5310,OFFSET(Lists!$T$3,P5310-1,0,Q5310-P5310+1),0),0),6)</f>
        <v>#N/A</v>
      </c>
      <c r="S5310" s="36" t="e">
        <f ca="1">VLOOKUP(R5310,Lists!B:D,3,FALSE)</f>
        <v>#N/A</v>
      </c>
      <c r="T5310" s="36" t="str">
        <f>IF(F5310&lt;&gt;"",MATCH(R5310,'Maximum minutes'!B:B,0),"")</f>
        <v/>
      </c>
      <c r="U5310" s="36">
        <f ca="1">IF(F5310&lt;&gt;"",COUNTA(OFFSET('Maximum minutes'!$C$1,'Annexe A1 Cours'!T5310,0,1,50)),0)</f>
        <v>0</v>
      </c>
      <c r="V5310" s="37">
        <f ca="1">IFERROR(OFFSET('Maximum minutes'!$C$1,T5310+1,-1+MATCH(G5310,OFFSET('Maximum minutes'!$C$1,T5310-1,0,1,50),0)),0)</f>
        <v>0</v>
      </c>
      <c r="W5310" s="38">
        <f t="shared" ca="1" si="164"/>
        <v>0</v>
      </c>
    </row>
    <row r="5311" spans="1:23" s="36" customFormat="1" ht="18.75">
      <c r="A5311" s="34"/>
      <c r="B5311" s="39"/>
      <c r="C5311" s="39"/>
      <c r="D5311" s="35"/>
      <c r="E5311" s="40"/>
      <c r="F5311" s="39"/>
      <c r="G5311" s="39"/>
      <c r="H5311" s="39"/>
      <c r="I5311" s="34"/>
      <c r="J5311" s="34"/>
      <c r="K5311" s="34"/>
      <c r="L5311" s="34"/>
      <c r="M5311" s="43" t="str">
        <f ca="1">IFERROR(OFFSET('Maximum minutes'!$C$1,T5311,MATCH(IF(G5311&lt;&gt;"",G5311,F5311),OFFSET('Maximum minutes'!$C$1,T5311-1,0,1,U5311+1),0)-1)*IF(OR(ISNUMBER(J5311),J5311="sans examen"),1,0)*IF(W5311&lt;MinDate,1,0),"")</f>
        <v/>
      </c>
      <c r="N5311" s="36">
        <f t="shared" ca="1" si="165"/>
        <v>0</v>
      </c>
      <c r="O5311" s="36" t="e">
        <f ca="1">LEFT(OFFSET(Lists!$Q$2,MATCH(E5311,Lists!$R$3:$R$19,0),0),4)</f>
        <v>#N/A</v>
      </c>
      <c r="P5311" s="36" t="e">
        <f ca="1">MATCH(O5311,Lists!$S$2:$S$640,1)</f>
        <v>#N/A</v>
      </c>
      <c r="Q5311" s="36" t="e">
        <f ca="1">MATCH(LEFT(OFFSET(Lists!$Q$2,MATCH(E5311,Lists!$R$3:$R$19,0)+1,0),4),Lists!$S$3:$S$640,1)</f>
        <v>#N/A</v>
      </c>
      <c r="R5311" s="36" t="e">
        <f ca="1">LEFT(OFFSET(Lists!$S$2,P5311-1+MATCH(F5311,OFFSET(Lists!$T$3,P5311-1,0,Q5311-P5311+1),0),0),6)</f>
        <v>#N/A</v>
      </c>
      <c r="S5311" s="36" t="e">
        <f ca="1">VLOOKUP(R5311,Lists!B:D,3,FALSE)</f>
        <v>#N/A</v>
      </c>
      <c r="T5311" s="36" t="str">
        <f>IF(F5311&lt;&gt;"",MATCH(R5311,'Maximum minutes'!B:B,0),"")</f>
        <v/>
      </c>
      <c r="U5311" s="36">
        <f ca="1">IF(F5311&lt;&gt;"",COUNTA(OFFSET('Maximum minutes'!$C$1,'Annexe A1 Cours'!T5311,0,1,50)),0)</f>
        <v>0</v>
      </c>
      <c r="V5311" s="37">
        <f ca="1">IFERROR(OFFSET('Maximum minutes'!$C$1,T5311+1,-1+MATCH(G5311,OFFSET('Maximum minutes'!$C$1,T5311-1,0,1,50),0)),0)</f>
        <v>0</v>
      </c>
      <c r="W5311" s="38">
        <f t="shared" ca="1" si="164"/>
        <v>0</v>
      </c>
    </row>
    <row r="5312" spans="1:23" s="36" customFormat="1" ht="18.75">
      <c r="A5312" s="34"/>
      <c r="B5312" s="39"/>
      <c r="C5312" s="39"/>
      <c r="D5312" s="35"/>
      <c r="E5312" s="40"/>
      <c r="F5312" s="39"/>
      <c r="G5312" s="39"/>
      <c r="H5312" s="39"/>
      <c r="I5312" s="34"/>
      <c r="J5312" s="34"/>
      <c r="K5312" s="34"/>
      <c r="L5312" s="34"/>
      <c r="M5312" s="43" t="str">
        <f ca="1">IFERROR(OFFSET('Maximum minutes'!$C$1,T5312,MATCH(IF(G5312&lt;&gt;"",G5312,F5312),OFFSET('Maximum minutes'!$C$1,T5312-1,0,1,U5312+1),0)-1)*IF(OR(ISNUMBER(J5312),J5312="sans examen"),1,0)*IF(W5312&lt;MinDate,1,0),"")</f>
        <v/>
      </c>
      <c r="N5312" s="36">
        <f t="shared" ca="1" si="165"/>
        <v>0</v>
      </c>
      <c r="O5312" s="36" t="e">
        <f ca="1">LEFT(OFFSET(Lists!$Q$2,MATCH(E5312,Lists!$R$3:$R$19,0),0),4)</f>
        <v>#N/A</v>
      </c>
      <c r="P5312" s="36" t="e">
        <f ca="1">MATCH(O5312,Lists!$S$2:$S$640,1)</f>
        <v>#N/A</v>
      </c>
      <c r="Q5312" s="36" t="e">
        <f ca="1">MATCH(LEFT(OFFSET(Lists!$Q$2,MATCH(E5312,Lists!$R$3:$R$19,0)+1,0),4),Lists!$S$3:$S$640,1)</f>
        <v>#N/A</v>
      </c>
      <c r="R5312" s="36" t="e">
        <f ca="1">LEFT(OFFSET(Lists!$S$2,P5312-1+MATCH(F5312,OFFSET(Lists!$T$3,P5312-1,0,Q5312-P5312+1),0),0),6)</f>
        <v>#N/A</v>
      </c>
      <c r="S5312" s="36" t="e">
        <f ca="1">VLOOKUP(R5312,Lists!B:D,3,FALSE)</f>
        <v>#N/A</v>
      </c>
      <c r="T5312" s="36" t="str">
        <f>IF(F5312&lt;&gt;"",MATCH(R5312,'Maximum minutes'!B:B,0),"")</f>
        <v/>
      </c>
      <c r="U5312" s="36">
        <f ca="1">IF(F5312&lt;&gt;"",COUNTA(OFFSET('Maximum minutes'!$C$1,'Annexe A1 Cours'!T5312,0,1,50)),0)</f>
        <v>0</v>
      </c>
      <c r="V5312" s="37">
        <f ca="1">IFERROR(OFFSET('Maximum minutes'!$C$1,T5312+1,-1+MATCH(G5312,OFFSET('Maximum minutes'!$C$1,T5312-1,0,1,50),0)),0)</f>
        <v>0</v>
      </c>
      <c r="W5312" s="38">
        <f t="shared" ca="1" si="164"/>
        <v>0</v>
      </c>
    </row>
    <row r="5313" spans="1:23" s="36" customFormat="1" ht="18.75">
      <c r="A5313" s="34"/>
      <c r="B5313" s="39"/>
      <c r="C5313" s="39"/>
      <c r="D5313" s="35"/>
      <c r="E5313" s="40"/>
      <c r="F5313" s="39"/>
      <c r="G5313" s="39"/>
      <c r="H5313" s="39"/>
      <c r="I5313" s="34"/>
      <c r="J5313" s="34"/>
      <c r="K5313" s="34"/>
      <c r="L5313" s="34"/>
      <c r="M5313" s="43" t="str">
        <f ca="1">IFERROR(OFFSET('Maximum minutes'!$C$1,T5313,MATCH(IF(G5313&lt;&gt;"",G5313,F5313),OFFSET('Maximum minutes'!$C$1,T5313-1,0,1,U5313+1),0)-1)*IF(OR(ISNUMBER(J5313),J5313="sans examen"),1,0)*IF(W5313&lt;MinDate,1,0),"")</f>
        <v/>
      </c>
      <c r="N5313" s="36">
        <f t="shared" ca="1" si="165"/>
        <v>0</v>
      </c>
      <c r="O5313" s="36" t="e">
        <f ca="1">LEFT(OFFSET(Lists!$Q$2,MATCH(E5313,Lists!$R$3:$R$19,0),0),4)</f>
        <v>#N/A</v>
      </c>
      <c r="P5313" s="36" t="e">
        <f ca="1">MATCH(O5313,Lists!$S$2:$S$640,1)</f>
        <v>#N/A</v>
      </c>
      <c r="Q5313" s="36" t="e">
        <f ca="1">MATCH(LEFT(OFFSET(Lists!$Q$2,MATCH(E5313,Lists!$R$3:$R$19,0)+1,0),4),Lists!$S$3:$S$640,1)</f>
        <v>#N/A</v>
      </c>
      <c r="R5313" s="36" t="e">
        <f ca="1">LEFT(OFFSET(Lists!$S$2,P5313-1+MATCH(F5313,OFFSET(Lists!$T$3,P5313-1,0,Q5313-P5313+1),0),0),6)</f>
        <v>#N/A</v>
      </c>
      <c r="S5313" s="36" t="e">
        <f ca="1">VLOOKUP(R5313,Lists!B:D,3,FALSE)</f>
        <v>#N/A</v>
      </c>
      <c r="T5313" s="36" t="str">
        <f>IF(F5313&lt;&gt;"",MATCH(R5313,'Maximum minutes'!B:B,0),"")</f>
        <v/>
      </c>
      <c r="U5313" s="36">
        <f ca="1">IF(F5313&lt;&gt;"",COUNTA(OFFSET('Maximum minutes'!$C$1,'Annexe A1 Cours'!T5313,0,1,50)),0)</f>
        <v>0</v>
      </c>
      <c r="V5313" s="37">
        <f ca="1">IFERROR(OFFSET('Maximum minutes'!$C$1,T5313+1,-1+MATCH(G5313,OFFSET('Maximum minutes'!$C$1,T5313-1,0,1,50),0)),0)</f>
        <v>0</v>
      </c>
      <c r="W5313" s="38">
        <f t="shared" ca="1" si="164"/>
        <v>0</v>
      </c>
    </row>
    <row r="5314" spans="1:23" s="36" customFormat="1" ht="18.75">
      <c r="A5314" s="34"/>
      <c r="B5314" s="39"/>
      <c r="C5314" s="39"/>
      <c r="D5314" s="35"/>
      <c r="E5314" s="40"/>
      <c r="F5314" s="39"/>
      <c r="G5314" s="39"/>
      <c r="H5314" s="39"/>
      <c r="I5314" s="34"/>
      <c r="J5314" s="34"/>
      <c r="K5314" s="34"/>
      <c r="L5314" s="34"/>
      <c r="M5314" s="43" t="str">
        <f ca="1">IFERROR(OFFSET('Maximum minutes'!$C$1,T5314,MATCH(IF(G5314&lt;&gt;"",G5314,F5314),OFFSET('Maximum minutes'!$C$1,T5314-1,0,1,U5314+1),0)-1)*IF(OR(ISNUMBER(J5314),J5314="sans examen"),1,0)*IF(W5314&lt;MinDate,1,0),"")</f>
        <v/>
      </c>
      <c r="N5314" s="36">
        <f t="shared" ca="1" si="165"/>
        <v>0</v>
      </c>
      <c r="O5314" s="36" t="e">
        <f ca="1">LEFT(OFFSET(Lists!$Q$2,MATCH(E5314,Lists!$R$3:$R$19,0),0),4)</f>
        <v>#N/A</v>
      </c>
      <c r="P5314" s="36" t="e">
        <f ca="1">MATCH(O5314,Lists!$S$2:$S$640,1)</f>
        <v>#N/A</v>
      </c>
      <c r="Q5314" s="36" t="e">
        <f ca="1">MATCH(LEFT(OFFSET(Lists!$Q$2,MATCH(E5314,Lists!$R$3:$R$19,0)+1,0),4),Lists!$S$3:$S$640,1)</f>
        <v>#N/A</v>
      </c>
      <c r="R5314" s="36" t="e">
        <f ca="1">LEFT(OFFSET(Lists!$S$2,P5314-1+MATCH(F5314,OFFSET(Lists!$T$3,P5314-1,0,Q5314-P5314+1),0),0),6)</f>
        <v>#N/A</v>
      </c>
      <c r="S5314" s="36" t="e">
        <f ca="1">VLOOKUP(R5314,Lists!B:D,3,FALSE)</f>
        <v>#N/A</v>
      </c>
      <c r="T5314" s="36" t="str">
        <f>IF(F5314&lt;&gt;"",MATCH(R5314,'Maximum minutes'!B:B,0),"")</f>
        <v/>
      </c>
      <c r="U5314" s="36">
        <f ca="1">IF(F5314&lt;&gt;"",COUNTA(OFFSET('Maximum minutes'!$C$1,'Annexe A1 Cours'!T5314,0,1,50)),0)</f>
        <v>0</v>
      </c>
      <c r="V5314" s="37">
        <f ca="1">IFERROR(OFFSET('Maximum minutes'!$C$1,T5314+1,-1+MATCH(G5314,OFFSET('Maximum minutes'!$C$1,T5314-1,0,1,50),0)),0)</f>
        <v>0</v>
      </c>
      <c r="W5314" s="38">
        <f t="shared" ca="1" si="164"/>
        <v>0</v>
      </c>
    </row>
    <row r="5315" spans="1:23" s="36" customFormat="1" ht="18.75">
      <c r="A5315" s="34"/>
      <c r="B5315" s="39"/>
      <c r="C5315" s="39"/>
      <c r="D5315" s="35"/>
      <c r="E5315" s="40"/>
      <c r="F5315" s="39"/>
      <c r="G5315" s="39"/>
      <c r="H5315" s="39"/>
      <c r="I5315" s="34"/>
      <c r="J5315" s="34"/>
      <c r="K5315" s="34"/>
      <c r="L5315" s="34"/>
      <c r="M5315" s="43" t="str">
        <f ca="1">IFERROR(OFFSET('Maximum minutes'!$C$1,T5315,MATCH(IF(G5315&lt;&gt;"",G5315,F5315),OFFSET('Maximum minutes'!$C$1,T5315-1,0,1,U5315+1),0)-1)*IF(OR(ISNUMBER(J5315),J5315="sans examen"),1,0)*IF(W5315&lt;MinDate,1,0),"")</f>
        <v/>
      </c>
      <c r="N5315" s="36">
        <f t="shared" ca="1" si="165"/>
        <v>0</v>
      </c>
      <c r="O5315" s="36" t="e">
        <f ca="1">LEFT(OFFSET(Lists!$Q$2,MATCH(E5315,Lists!$R$3:$R$19,0),0),4)</f>
        <v>#N/A</v>
      </c>
      <c r="P5315" s="36" t="e">
        <f ca="1">MATCH(O5315,Lists!$S$2:$S$640,1)</f>
        <v>#N/A</v>
      </c>
      <c r="Q5315" s="36" t="e">
        <f ca="1">MATCH(LEFT(OFFSET(Lists!$Q$2,MATCH(E5315,Lists!$R$3:$R$19,0)+1,0),4),Lists!$S$3:$S$640,1)</f>
        <v>#N/A</v>
      </c>
      <c r="R5315" s="36" t="e">
        <f ca="1">LEFT(OFFSET(Lists!$S$2,P5315-1+MATCH(F5315,OFFSET(Lists!$T$3,P5315-1,0,Q5315-P5315+1),0),0),6)</f>
        <v>#N/A</v>
      </c>
      <c r="S5315" s="36" t="e">
        <f ca="1">VLOOKUP(R5315,Lists!B:D,3,FALSE)</f>
        <v>#N/A</v>
      </c>
      <c r="T5315" s="36" t="str">
        <f>IF(F5315&lt;&gt;"",MATCH(R5315,'Maximum minutes'!B:B,0),"")</f>
        <v/>
      </c>
      <c r="U5315" s="36">
        <f ca="1">IF(F5315&lt;&gt;"",COUNTA(OFFSET('Maximum minutes'!$C$1,'Annexe A1 Cours'!T5315,0,1,50)),0)</f>
        <v>0</v>
      </c>
      <c r="V5315" s="37">
        <f ca="1">IFERROR(OFFSET('Maximum minutes'!$C$1,T5315+1,-1+MATCH(G5315,OFFSET('Maximum minutes'!$C$1,T5315-1,0,1,50),0)),0)</f>
        <v>0</v>
      </c>
      <c r="W5315" s="38">
        <f t="shared" ca="1" si="164"/>
        <v>0</v>
      </c>
    </row>
    <row r="5316" spans="1:23" s="36" customFormat="1" ht="18.75">
      <c r="A5316" s="34"/>
      <c r="B5316" s="39"/>
      <c r="C5316" s="39"/>
      <c r="D5316" s="35"/>
      <c r="E5316" s="40"/>
      <c r="F5316" s="39"/>
      <c r="G5316" s="39"/>
      <c r="H5316" s="39"/>
      <c r="I5316" s="34"/>
      <c r="J5316" s="34"/>
      <c r="K5316" s="34"/>
      <c r="L5316" s="34"/>
      <c r="M5316" s="43" t="str">
        <f ca="1">IFERROR(OFFSET('Maximum minutes'!$C$1,T5316,MATCH(IF(G5316&lt;&gt;"",G5316,F5316),OFFSET('Maximum minutes'!$C$1,T5316-1,0,1,U5316+1),0)-1)*IF(OR(ISNUMBER(J5316),J5316="sans examen"),1,0)*IF(W5316&lt;MinDate,1,0),"")</f>
        <v/>
      </c>
      <c r="N5316" s="36">
        <f t="shared" ca="1" si="165"/>
        <v>0</v>
      </c>
      <c r="O5316" s="36" t="e">
        <f ca="1">LEFT(OFFSET(Lists!$Q$2,MATCH(E5316,Lists!$R$3:$R$19,0),0),4)</f>
        <v>#N/A</v>
      </c>
      <c r="P5316" s="36" t="e">
        <f ca="1">MATCH(O5316,Lists!$S$2:$S$640,1)</f>
        <v>#N/A</v>
      </c>
      <c r="Q5316" s="36" t="e">
        <f ca="1">MATCH(LEFT(OFFSET(Lists!$Q$2,MATCH(E5316,Lists!$R$3:$R$19,0)+1,0),4),Lists!$S$3:$S$640,1)</f>
        <v>#N/A</v>
      </c>
      <c r="R5316" s="36" t="e">
        <f ca="1">LEFT(OFFSET(Lists!$S$2,P5316-1+MATCH(F5316,OFFSET(Lists!$T$3,P5316-1,0,Q5316-P5316+1),0),0),6)</f>
        <v>#N/A</v>
      </c>
      <c r="S5316" s="36" t="e">
        <f ca="1">VLOOKUP(R5316,Lists!B:D,3,FALSE)</f>
        <v>#N/A</v>
      </c>
      <c r="T5316" s="36" t="str">
        <f>IF(F5316&lt;&gt;"",MATCH(R5316,'Maximum minutes'!B:B,0),"")</f>
        <v/>
      </c>
      <c r="U5316" s="36">
        <f ca="1">IF(F5316&lt;&gt;"",COUNTA(OFFSET('Maximum minutes'!$C$1,'Annexe A1 Cours'!T5316,0,1,50)),0)</f>
        <v>0</v>
      </c>
      <c r="V5316" s="37">
        <f ca="1">IFERROR(OFFSET('Maximum minutes'!$C$1,T5316+1,-1+MATCH(G5316,OFFSET('Maximum minutes'!$C$1,T5316-1,0,1,50),0)),0)</f>
        <v>0</v>
      </c>
      <c r="W5316" s="38">
        <f t="shared" ca="1" si="164"/>
        <v>0</v>
      </c>
    </row>
    <row r="5317" spans="1:23" s="36" customFormat="1" ht="18.75">
      <c r="A5317" s="34"/>
      <c r="B5317" s="39"/>
      <c r="C5317" s="39"/>
      <c r="D5317" s="35"/>
      <c r="E5317" s="40"/>
      <c r="F5317" s="39"/>
      <c r="G5317" s="39"/>
      <c r="H5317" s="39"/>
      <c r="I5317" s="34"/>
      <c r="J5317" s="34"/>
      <c r="K5317" s="34"/>
      <c r="L5317" s="34"/>
      <c r="M5317" s="43" t="str">
        <f ca="1">IFERROR(OFFSET('Maximum minutes'!$C$1,T5317,MATCH(IF(G5317&lt;&gt;"",G5317,F5317),OFFSET('Maximum minutes'!$C$1,T5317-1,0,1,U5317+1),0)-1)*IF(OR(ISNUMBER(J5317),J5317="sans examen"),1,0)*IF(W5317&lt;MinDate,1,0),"")</f>
        <v/>
      </c>
      <c r="N5317" s="36">
        <f t="shared" ca="1" si="165"/>
        <v>0</v>
      </c>
      <c r="O5317" s="36" t="e">
        <f ca="1">LEFT(OFFSET(Lists!$Q$2,MATCH(E5317,Lists!$R$3:$R$19,0),0),4)</f>
        <v>#N/A</v>
      </c>
      <c r="P5317" s="36" t="e">
        <f ca="1">MATCH(O5317,Lists!$S$2:$S$640,1)</f>
        <v>#N/A</v>
      </c>
      <c r="Q5317" s="36" t="e">
        <f ca="1">MATCH(LEFT(OFFSET(Lists!$Q$2,MATCH(E5317,Lists!$R$3:$R$19,0)+1,0),4),Lists!$S$3:$S$640,1)</f>
        <v>#N/A</v>
      </c>
      <c r="R5317" s="36" t="e">
        <f ca="1">LEFT(OFFSET(Lists!$S$2,P5317-1+MATCH(F5317,OFFSET(Lists!$T$3,P5317-1,0,Q5317-P5317+1),0),0),6)</f>
        <v>#N/A</v>
      </c>
      <c r="S5317" s="36" t="e">
        <f ca="1">VLOOKUP(R5317,Lists!B:D,3,FALSE)</f>
        <v>#N/A</v>
      </c>
      <c r="T5317" s="36" t="str">
        <f>IF(F5317&lt;&gt;"",MATCH(R5317,'Maximum minutes'!B:B,0),"")</f>
        <v/>
      </c>
      <c r="U5317" s="36">
        <f ca="1">IF(F5317&lt;&gt;"",COUNTA(OFFSET('Maximum minutes'!$C$1,'Annexe A1 Cours'!T5317,0,1,50)),0)</f>
        <v>0</v>
      </c>
      <c r="V5317" s="37">
        <f ca="1">IFERROR(OFFSET('Maximum minutes'!$C$1,T5317+1,-1+MATCH(G5317,OFFSET('Maximum minutes'!$C$1,T5317-1,0,1,50),0)),0)</f>
        <v>0</v>
      </c>
      <c r="W5317" s="38">
        <f t="shared" ca="1" si="164"/>
        <v>0</v>
      </c>
    </row>
    <row r="5318" spans="1:23" s="36" customFormat="1" ht="18.75">
      <c r="A5318" s="34"/>
      <c r="B5318" s="39"/>
      <c r="C5318" s="39"/>
      <c r="D5318" s="35"/>
      <c r="E5318" s="40"/>
      <c r="F5318" s="39"/>
      <c r="G5318" s="39"/>
      <c r="H5318" s="39"/>
      <c r="I5318" s="34"/>
      <c r="J5318" s="34"/>
      <c r="K5318" s="34"/>
      <c r="L5318" s="34"/>
      <c r="M5318" s="43" t="str">
        <f ca="1">IFERROR(OFFSET('Maximum minutes'!$C$1,T5318,MATCH(IF(G5318&lt;&gt;"",G5318,F5318),OFFSET('Maximum minutes'!$C$1,T5318-1,0,1,U5318+1),0)-1)*IF(OR(ISNUMBER(J5318),J5318="sans examen"),1,0)*IF(W5318&lt;MinDate,1,0),"")</f>
        <v/>
      </c>
      <c r="N5318" s="36">
        <f t="shared" ca="1" si="165"/>
        <v>0</v>
      </c>
      <c r="O5318" s="36" t="e">
        <f ca="1">LEFT(OFFSET(Lists!$Q$2,MATCH(E5318,Lists!$R$3:$R$19,0),0),4)</f>
        <v>#N/A</v>
      </c>
      <c r="P5318" s="36" t="e">
        <f ca="1">MATCH(O5318,Lists!$S$2:$S$640,1)</f>
        <v>#N/A</v>
      </c>
      <c r="Q5318" s="36" t="e">
        <f ca="1">MATCH(LEFT(OFFSET(Lists!$Q$2,MATCH(E5318,Lists!$R$3:$R$19,0)+1,0),4),Lists!$S$3:$S$640,1)</f>
        <v>#N/A</v>
      </c>
      <c r="R5318" s="36" t="e">
        <f ca="1">LEFT(OFFSET(Lists!$S$2,P5318-1+MATCH(F5318,OFFSET(Lists!$T$3,P5318-1,0,Q5318-P5318+1),0),0),6)</f>
        <v>#N/A</v>
      </c>
      <c r="S5318" s="36" t="e">
        <f ca="1">VLOOKUP(R5318,Lists!B:D,3,FALSE)</f>
        <v>#N/A</v>
      </c>
      <c r="T5318" s="36" t="str">
        <f>IF(F5318&lt;&gt;"",MATCH(R5318,'Maximum minutes'!B:B,0),"")</f>
        <v/>
      </c>
      <c r="U5318" s="36">
        <f ca="1">IF(F5318&lt;&gt;"",COUNTA(OFFSET('Maximum minutes'!$C$1,'Annexe A1 Cours'!T5318,0,1,50)),0)</f>
        <v>0</v>
      </c>
      <c r="V5318" s="37">
        <f ca="1">IFERROR(OFFSET('Maximum minutes'!$C$1,T5318+1,-1+MATCH(G5318,OFFSET('Maximum minutes'!$C$1,T5318-1,0,1,50),0)),0)</f>
        <v>0</v>
      </c>
      <c r="W5318" s="38">
        <f t="shared" ca="1" si="164"/>
        <v>0</v>
      </c>
    </row>
    <row r="5319" spans="1:23" s="36" customFormat="1" ht="18.75">
      <c r="A5319" s="34"/>
      <c r="B5319" s="39"/>
      <c r="C5319" s="39"/>
      <c r="D5319" s="35"/>
      <c r="E5319" s="40"/>
      <c r="F5319" s="39"/>
      <c r="G5319" s="39"/>
      <c r="H5319" s="39"/>
      <c r="I5319" s="34"/>
      <c r="J5319" s="34"/>
      <c r="K5319" s="34"/>
      <c r="L5319" s="34"/>
      <c r="M5319" s="43" t="str">
        <f ca="1">IFERROR(OFFSET('Maximum minutes'!$C$1,T5319,MATCH(IF(G5319&lt;&gt;"",G5319,F5319),OFFSET('Maximum minutes'!$C$1,T5319-1,0,1,U5319+1),0)-1)*IF(OR(ISNUMBER(J5319),J5319="sans examen"),1,0)*IF(W5319&lt;MinDate,1,0),"")</f>
        <v/>
      </c>
      <c r="N5319" s="36">
        <f t="shared" ca="1" si="165"/>
        <v>0</v>
      </c>
      <c r="O5319" s="36" t="e">
        <f ca="1">LEFT(OFFSET(Lists!$Q$2,MATCH(E5319,Lists!$R$3:$R$19,0),0),4)</f>
        <v>#N/A</v>
      </c>
      <c r="P5319" s="36" t="e">
        <f ca="1">MATCH(O5319,Lists!$S$2:$S$640,1)</f>
        <v>#N/A</v>
      </c>
      <c r="Q5319" s="36" t="e">
        <f ca="1">MATCH(LEFT(OFFSET(Lists!$Q$2,MATCH(E5319,Lists!$R$3:$R$19,0)+1,0),4),Lists!$S$3:$S$640,1)</f>
        <v>#N/A</v>
      </c>
      <c r="R5319" s="36" t="e">
        <f ca="1">LEFT(OFFSET(Lists!$S$2,P5319-1+MATCH(F5319,OFFSET(Lists!$T$3,P5319-1,0,Q5319-P5319+1),0),0),6)</f>
        <v>#N/A</v>
      </c>
      <c r="S5319" s="36" t="e">
        <f ca="1">VLOOKUP(R5319,Lists!B:D,3,FALSE)</f>
        <v>#N/A</v>
      </c>
      <c r="T5319" s="36" t="str">
        <f>IF(F5319&lt;&gt;"",MATCH(R5319,'Maximum minutes'!B:B,0),"")</f>
        <v/>
      </c>
      <c r="U5319" s="36">
        <f ca="1">IF(F5319&lt;&gt;"",COUNTA(OFFSET('Maximum minutes'!$C$1,'Annexe A1 Cours'!T5319,0,1,50)),0)</f>
        <v>0</v>
      </c>
      <c r="V5319" s="37">
        <f ca="1">IFERROR(OFFSET('Maximum minutes'!$C$1,T5319+1,-1+MATCH(G5319,OFFSET('Maximum minutes'!$C$1,T5319-1,0,1,50),0)),0)</f>
        <v>0</v>
      </c>
      <c r="W5319" s="38">
        <f t="shared" ref="W5319:W5382" ca="1" si="166">IFERROR(DATE(YEAR(D5319)+V5319,MONTH(D5319),DAY(D5319)),"")</f>
        <v>0</v>
      </c>
    </row>
    <row r="5320" spans="1:23" s="36" customFormat="1" ht="18.75">
      <c r="A5320" s="34"/>
      <c r="B5320" s="39"/>
      <c r="C5320" s="39"/>
      <c r="D5320" s="35"/>
      <c r="E5320" s="40"/>
      <c r="F5320" s="39"/>
      <c r="G5320" s="39"/>
      <c r="H5320" s="39"/>
      <c r="I5320" s="34"/>
      <c r="J5320" s="34"/>
      <c r="K5320" s="34"/>
      <c r="L5320" s="34"/>
      <c r="M5320" s="43" t="str">
        <f ca="1">IFERROR(OFFSET('Maximum minutes'!$C$1,T5320,MATCH(IF(G5320&lt;&gt;"",G5320,F5320),OFFSET('Maximum minutes'!$C$1,T5320-1,0,1,U5320+1),0)-1)*IF(OR(ISNUMBER(J5320),J5320="sans examen"),1,0)*IF(W5320&lt;MinDate,1,0),"")</f>
        <v/>
      </c>
      <c r="N5320" s="36">
        <f t="shared" ref="N5320:N5383" ca="1" si="167">IF(K5320&gt;0,MIN(K5320,M5320),0)*IF(M5320="",0,1)</f>
        <v>0</v>
      </c>
      <c r="O5320" s="36" t="e">
        <f ca="1">LEFT(OFFSET(Lists!$Q$2,MATCH(E5320,Lists!$R$3:$R$19,0),0),4)</f>
        <v>#N/A</v>
      </c>
      <c r="P5320" s="36" t="e">
        <f ca="1">MATCH(O5320,Lists!$S$2:$S$640,1)</f>
        <v>#N/A</v>
      </c>
      <c r="Q5320" s="36" t="e">
        <f ca="1">MATCH(LEFT(OFFSET(Lists!$Q$2,MATCH(E5320,Lists!$R$3:$R$19,0)+1,0),4),Lists!$S$3:$S$640,1)</f>
        <v>#N/A</v>
      </c>
      <c r="R5320" s="36" t="e">
        <f ca="1">LEFT(OFFSET(Lists!$S$2,P5320-1+MATCH(F5320,OFFSET(Lists!$T$3,P5320-1,0,Q5320-P5320+1),0),0),6)</f>
        <v>#N/A</v>
      </c>
      <c r="S5320" s="36" t="e">
        <f ca="1">VLOOKUP(R5320,Lists!B:D,3,FALSE)</f>
        <v>#N/A</v>
      </c>
      <c r="T5320" s="36" t="str">
        <f>IF(F5320&lt;&gt;"",MATCH(R5320,'Maximum minutes'!B:B,0),"")</f>
        <v/>
      </c>
      <c r="U5320" s="36">
        <f ca="1">IF(F5320&lt;&gt;"",COUNTA(OFFSET('Maximum minutes'!$C$1,'Annexe A1 Cours'!T5320,0,1,50)),0)</f>
        <v>0</v>
      </c>
      <c r="V5320" s="37">
        <f ca="1">IFERROR(OFFSET('Maximum minutes'!$C$1,T5320+1,-1+MATCH(G5320,OFFSET('Maximum minutes'!$C$1,T5320-1,0,1,50),0)),0)</f>
        <v>0</v>
      </c>
      <c r="W5320" s="38">
        <f t="shared" ca="1" si="166"/>
        <v>0</v>
      </c>
    </row>
    <row r="5321" spans="1:23" s="36" customFormat="1" ht="18.75">
      <c r="A5321" s="34"/>
      <c r="B5321" s="39"/>
      <c r="C5321" s="39"/>
      <c r="D5321" s="35"/>
      <c r="E5321" s="40"/>
      <c r="F5321" s="39"/>
      <c r="G5321" s="39"/>
      <c r="H5321" s="39"/>
      <c r="I5321" s="34"/>
      <c r="J5321" s="34"/>
      <c r="K5321" s="34"/>
      <c r="L5321" s="34"/>
      <c r="M5321" s="43" t="str">
        <f ca="1">IFERROR(OFFSET('Maximum minutes'!$C$1,T5321,MATCH(IF(G5321&lt;&gt;"",G5321,F5321),OFFSET('Maximum minutes'!$C$1,T5321-1,0,1,U5321+1),0)-1)*IF(OR(ISNUMBER(J5321),J5321="sans examen"),1,0)*IF(W5321&lt;MinDate,1,0),"")</f>
        <v/>
      </c>
      <c r="N5321" s="36">
        <f t="shared" ca="1" si="167"/>
        <v>0</v>
      </c>
      <c r="O5321" s="36" t="e">
        <f ca="1">LEFT(OFFSET(Lists!$Q$2,MATCH(E5321,Lists!$R$3:$R$19,0),0),4)</f>
        <v>#N/A</v>
      </c>
      <c r="P5321" s="36" t="e">
        <f ca="1">MATCH(O5321,Lists!$S$2:$S$640,1)</f>
        <v>#N/A</v>
      </c>
      <c r="Q5321" s="36" t="e">
        <f ca="1">MATCH(LEFT(OFFSET(Lists!$Q$2,MATCH(E5321,Lists!$R$3:$R$19,0)+1,0),4),Lists!$S$3:$S$640,1)</f>
        <v>#N/A</v>
      </c>
      <c r="R5321" s="36" t="e">
        <f ca="1">LEFT(OFFSET(Lists!$S$2,P5321-1+MATCH(F5321,OFFSET(Lists!$T$3,P5321-1,0,Q5321-P5321+1),0),0),6)</f>
        <v>#N/A</v>
      </c>
      <c r="S5321" s="36" t="e">
        <f ca="1">VLOOKUP(R5321,Lists!B:D,3,FALSE)</f>
        <v>#N/A</v>
      </c>
      <c r="T5321" s="36" t="str">
        <f>IF(F5321&lt;&gt;"",MATCH(R5321,'Maximum minutes'!B:B,0),"")</f>
        <v/>
      </c>
      <c r="U5321" s="36">
        <f ca="1">IF(F5321&lt;&gt;"",COUNTA(OFFSET('Maximum minutes'!$C$1,'Annexe A1 Cours'!T5321,0,1,50)),0)</f>
        <v>0</v>
      </c>
      <c r="V5321" s="37">
        <f ca="1">IFERROR(OFFSET('Maximum minutes'!$C$1,T5321+1,-1+MATCH(G5321,OFFSET('Maximum minutes'!$C$1,T5321-1,0,1,50),0)),0)</f>
        <v>0</v>
      </c>
      <c r="W5321" s="38">
        <f t="shared" ca="1" si="166"/>
        <v>0</v>
      </c>
    </row>
    <row r="5322" spans="1:23" s="36" customFormat="1" ht="18.75">
      <c r="A5322" s="34"/>
      <c r="B5322" s="39"/>
      <c r="C5322" s="39"/>
      <c r="D5322" s="35"/>
      <c r="E5322" s="40"/>
      <c r="F5322" s="39"/>
      <c r="G5322" s="39"/>
      <c r="H5322" s="39"/>
      <c r="I5322" s="34"/>
      <c r="J5322" s="34"/>
      <c r="K5322" s="34"/>
      <c r="L5322" s="34"/>
      <c r="M5322" s="43" t="str">
        <f ca="1">IFERROR(OFFSET('Maximum minutes'!$C$1,T5322,MATCH(IF(G5322&lt;&gt;"",G5322,F5322),OFFSET('Maximum minutes'!$C$1,T5322-1,0,1,U5322+1),0)-1)*IF(OR(ISNUMBER(J5322),J5322="sans examen"),1,0)*IF(W5322&lt;MinDate,1,0),"")</f>
        <v/>
      </c>
      <c r="N5322" s="36">
        <f t="shared" ca="1" si="167"/>
        <v>0</v>
      </c>
      <c r="O5322" s="36" t="e">
        <f ca="1">LEFT(OFFSET(Lists!$Q$2,MATCH(E5322,Lists!$R$3:$R$19,0),0),4)</f>
        <v>#N/A</v>
      </c>
      <c r="P5322" s="36" t="e">
        <f ca="1">MATCH(O5322,Lists!$S$2:$S$640,1)</f>
        <v>#N/A</v>
      </c>
      <c r="Q5322" s="36" t="e">
        <f ca="1">MATCH(LEFT(OFFSET(Lists!$Q$2,MATCH(E5322,Lists!$R$3:$R$19,0)+1,0),4),Lists!$S$3:$S$640,1)</f>
        <v>#N/A</v>
      </c>
      <c r="R5322" s="36" t="e">
        <f ca="1">LEFT(OFFSET(Lists!$S$2,P5322-1+MATCH(F5322,OFFSET(Lists!$T$3,P5322-1,0,Q5322-P5322+1),0),0),6)</f>
        <v>#N/A</v>
      </c>
      <c r="S5322" s="36" t="e">
        <f ca="1">VLOOKUP(R5322,Lists!B:D,3,FALSE)</f>
        <v>#N/A</v>
      </c>
      <c r="T5322" s="36" t="str">
        <f>IF(F5322&lt;&gt;"",MATCH(R5322,'Maximum minutes'!B:B,0),"")</f>
        <v/>
      </c>
      <c r="U5322" s="36">
        <f ca="1">IF(F5322&lt;&gt;"",COUNTA(OFFSET('Maximum minutes'!$C$1,'Annexe A1 Cours'!T5322,0,1,50)),0)</f>
        <v>0</v>
      </c>
      <c r="V5322" s="37">
        <f ca="1">IFERROR(OFFSET('Maximum minutes'!$C$1,T5322+1,-1+MATCH(G5322,OFFSET('Maximum minutes'!$C$1,T5322-1,0,1,50),0)),0)</f>
        <v>0</v>
      </c>
      <c r="W5322" s="38">
        <f t="shared" ca="1" si="166"/>
        <v>0</v>
      </c>
    </row>
    <row r="5323" spans="1:23" s="36" customFormat="1" ht="18.75">
      <c r="A5323" s="34"/>
      <c r="B5323" s="39"/>
      <c r="C5323" s="39"/>
      <c r="D5323" s="35"/>
      <c r="E5323" s="40"/>
      <c r="F5323" s="39"/>
      <c r="G5323" s="39"/>
      <c r="H5323" s="39"/>
      <c r="I5323" s="34"/>
      <c r="J5323" s="34"/>
      <c r="K5323" s="34"/>
      <c r="L5323" s="34"/>
      <c r="M5323" s="43" t="str">
        <f ca="1">IFERROR(OFFSET('Maximum minutes'!$C$1,T5323,MATCH(IF(G5323&lt;&gt;"",G5323,F5323),OFFSET('Maximum minutes'!$C$1,T5323-1,0,1,U5323+1),0)-1)*IF(OR(ISNUMBER(J5323),J5323="sans examen"),1,0)*IF(W5323&lt;MinDate,1,0),"")</f>
        <v/>
      </c>
      <c r="N5323" s="36">
        <f t="shared" ca="1" si="167"/>
        <v>0</v>
      </c>
      <c r="O5323" s="36" t="e">
        <f ca="1">LEFT(OFFSET(Lists!$Q$2,MATCH(E5323,Lists!$R$3:$R$19,0),0),4)</f>
        <v>#N/A</v>
      </c>
      <c r="P5323" s="36" t="e">
        <f ca="1">MATCH(O5323,Lists!$S$2:$S$640,1)</f>
        <v>#N/A</v>
      </c>
      <c r="Q5323" s="36" t="e">
        <f ca="1">MATCH(LEFT(OFFSET(Lists!$Q$2,MATCH(E5323,Lists!$R$3:$R$19,0)+1,0),4),Lists!$S$3:$S$640,1)</f>
        <v>#N/A</v>
      </c>
      <c r="R5323" s="36" t="e">
        <f ca="1">LEFT(OFFSET(Lists!$S$2,P5323-1+MATCH(F5323,OFFSET(Lists!$T$3,P5323-1,0,Q5323-P5323+1),0),0),6)</f>
        <v>#N/A</v>
      </c>
      <c r="S5323" s="36" t="e">
        <f ca="1">VLOOKUP(R5323,Lists!B:D,3,FALSE)</f>
        <v>#N/A</v>
      </c>
      <c r="T5323" s="36" t="str">
        <f>IF(F5323&lt;&gt;"",MATCH(R5323,'Maximum minutes'!B:B,0),"")</f>
        <v/>
      </c>
      <c r="U5323" s="36">
        <f ca="1">IF(F5323&lt;&gt;"",COUNTA(OFFSET('Maximum minutes'!$C$1,'Annexe A1 Cours'!T5323,0,1,50)),0)</f>
        <v>0</v>
      </c>
      <c r="V5323" s="37">
        <f ca="1">IFERROR(OFFSET('Maximum minutes'!$C$1,T5323+1,-1+MATCH(G5323,OFFSET('Maximum minutes'!$C$1,T5323-1,0,1,50),0)),0)</f>
        <v>0</v>
      </c>
      <c r="W5323" s="38">
        <f t="shared" ca="1" si="166"/>
        <v>0</v>
      </c>
    </row>
    <row r="5324" spans="1:23" s="36" customFormat="1" ht="18.75">
      <c r="A5324" s="34"/>
      <c r="B5324" s="39"/>
      <c r="C5324" s="39"/>
      <c r="D5324" s="35"/>
      <c r="E5324" s="40"/>
      <c r="F5324" s="39"/>
      <c r="G5324" s="39"/>
      <c r="H5324" s="39"/>
      <c r="I5324" s="34"/>
      <c r="J5324" s="34"/>
      <c r="K5324" s="34"/>
      <c r="L5324" s="34"/>
      <c r="M5324" s="43" t="str">
        <f ca="1">IFERROR(OFFSET('Maximum minutes'!$C$1,T5324,MATCH(IF(G5324&lt;&gt;"",G5324,F5324),OFFSET('Maximum minutes'!$C$1,T5324-1,0,1,U5324+1),0)-1)*IF(OR(ISNUMBER(J5324),J5324="sans examen"),1,0)*IF(W5324&lt;MinDate,1,0),"")</f>
        <v/>
      </c>
      <c r="N5324" s="36">
        <f t="shared" ca="1" si="167"/>
        <v>0</v>
      </c>
      <c r="O5324" s="36" t="e">
        <f ca="1">LEFT(OFFSET(Lists!$Q$2,MATCH(E5324,Lists!$R$3:$R$19,0),0),4)</f>
        <v>#N/A</v>
      </c>
      <c r="P5324" s="36" t="e">
        <f ca="1">MATCH(O5324,Lists!$S$2:$S$640,1)</f>
        <v>#N/A</v>
      </c>
      <c r="Q5324" s="36" t="e">
        <f ca="1">MATCH(LEFT(OFFSET(Lists!$Q$2,MATCH(E5324,Lists!$R$3:$R$19,0)+1,0),4),Lists!$S$3:$S$640,1)</f>
        <v>#N/A</v>
      </c>
      <c r="R5324" s="36" t="e">
        <f ca="1">LEFT(OFFSET(Lists!$S$2,P5324-1+MATCH(F5324,OFFSET(Lists!$T$3,P5324-1,0,Q5324-P5324+1),0),0),6)</f>
        <v>#N/A</v>
      </c>
      <c r="S5324" s="36" t="e">
        <f ca="1">VLOOKUP(R5324,Lists!B:D,3,FALSE)</f>
        <v>#N/A</v>
      </c>
      <c r="T5324" s="36" t="str">
        <f>IF(F5324&lt;&gt;"",MATCH(R5324,'Maximum minutes'!B:B,0),"")</f>
        <v/>
      </c>
      <c r="U5324" s="36">
        <f ca="1">IF(F5324&lt;&gt;"",COUNTA(OFFSET('Maximum minutes'!$C$1,'Annexe A1 Cours'!T5324,0,1,50)),0)</f>
        <v>0</v>
      </c>
      <c r="V5324" s="37">
        <f ca="1">IFERROR(OFFSET('Maximum minutes'!$C$1,T5324+1,-1+MATCH(G5324,OFFSET('Maximum minutes'!$C$1,T5324-1,0,1,50),0)),0)</f>
        <v>0</v>
      </c>
      <c r="W5324" s="38">
        <f t="shared" ca="1" si="166"/>
        <v>0</v>
      </c>
    </row>
    <row r="5325" spans="1:23" s="36" customFormat="1" ht="18.75">
      <c r="A5325" s="34"/>
      <c r="B5325" s="39"/>
      <c r="C5325" s="39"/>
      <c r="D5325" s="35"/>
      <c r="E5325" s="40"/>
      <c r="F5325" s="39"/>
      <c r="G5325" s="39"/>
      <c r="H5325" s="39"/>
      <c r="I5325" s="34"/>
      <c r="J5325" s="34"/>
      <c r="K5325" s="34"/>
      <c r="L5325" s="34"/>
      <c r="M5325" s="43" t="str">
        <f ca="1">IFERROR(OFFSET('Maximum minutes'!$C$1,T5325,MATCH(IF(G5325&lt;&gt;"",G5325,F5325),OFFSET('Maximum minutes'!$C$1,T5325-1,0,1,U5325+1),0)-1)*IF(OR(ISNUMBER(J5325),J5325="sans examen"),1,0)*IF(W5325&lt;MinDate,1,0),"")</f>
        <v/>
      </c>
      <c r="N5325" s="36">
        <f t="shared" ca="1" si="167"/>
        <v>0</v>
      </c>
      <c r="O5325" s="36" t="e">
        <f ca="1">LEFT(OFFSET(Lists!$Q$2,MATCH(E5325,Lists!$R$3:$R$19,0),0),4)</f>
        <v>#N/A</v>
      </c>
      <c r="P5325" s="36" t="e">
        <f ca="1">MATCH(O5325,Lists!$S$2:$S$640,1)</f>
        <v>#N/A</v>
      </c>
      <c r="Q5325" s="36" t="e">
        <f ca="1">MATCH(LEFT(OFFSET(Lists!$Q$2,MATCH(E5325,Lists!$R$3:$R$19,0)+1,0),4),Lists!$S$3:$S$640,1)</f>
        <v>#N/A</v>
      </c>
      <c r="R5325" s="36" t="e">
        <f ca="1">LEFT(OFFSET(Lists!$S$2,P5325-1+MATCH(F5325,OFFSET(Lists!$T$3,P5325-1,0,Q5325-P5325+1),0),0),6)</f>
        <v>#N/A</v>
      </c>
      <c r="S5325" s="36" t="e">
        <f ca="1">VLOOKUP(R5325,Lists!B:D,3,FALSE)</f>
        <v>#N/A</v>
      </c>
      <c r="T5325" s="36" t="str">
        <f>IF(F5325&lt;&gt;"",MATCH(R5325,'Maximum minutes'!B:B,0),"")</f>
        <v/>
      </c>
      <c r="U5325" s="36">
        <f ca="1">IF(F5325&lt;&gt;"",COUNTA(OFFSET('Maximum minutes'!$C$1,'Annexe A1 Cours'!T5325,0,1,50)),0)</f>
        <v>0</v>
      </c>
      <c r="V5325" s="37">
        <f ca="1">IFERROR(OFFSET('Maximum minutes'!$C$1,T5325+1,-1+MATCH(G5325,OFFSET('Maximum minutes'!$C$1,T5325-1,0,1,50),0)),0)</f>
        <v>0</v>
      </c>
      <c r="W5325" s="38">
        <f t="shared" ca="1" si="166"/>
        <v>0</v>
      </c>
    </row>
    <row r="5326" spans="1:23" s="36" customFormat="1" ht="18.75">
      <c r="A5326" s="34"/>
      <c r="B5326" s="39"/>
      <c r="C5326" s="39"/>
      <c r="D5326" s="35"/>
      <c r="E5326" s="40"/>
      <c r="F5326" s="39"/>
      <c r="G5326" s="39"/>
      <c r="H5326" s="39"/>
      <c r="I5326" s="34"/>
      <c r="J5326" s="34"/>
      <c r="K5326" s="34"/>
      <c r="L5326" s="34"/>
      <c r="M5326" s="43" t="str">
        <f ca="1">IFERROR(OFFSET('Maximum minutes'!$C$1,T5326,MATCH(IF(G5326&lt;&gt;"",G5326,F5326),OFFSET('Maximum minutes'!$C$1,T5326-1,0,1,U5326+1),0)-1)*IF(OR(ISNUMBER(J5326),J5326="sans examen"),1,0)*IF(W5326&lt;MinDate,1,0),"")</f>
        <v/>
      </c>
      <c r="N5326" s="36">
        <f t="shared" ca="1" si="167"/>
        <v>0</v>
      </c>
      <c r="O5326" s="36" t="e">
        <f ca="1">LEFT(OFFSET(Lists!$Q$2,MATCH(E5326,Lists!$R$3:$R$19,0),0),4)</f>
        <v>#N/A</v>
      </c>
      <c r="P5326" s="36" t="e">
        <f ca="1">MATCH(O5326,Lists!$S$2:$S$640,1)</f>
        <v>#N/A</v>
      </c>
      <c r="Q5326" s="36" t="e">
        <f ca="1">MATCH(LEFT(OFFSET(Lists!$Q$2,MATCH(E5326,Lists!$R$3:$R$19,0)+1,0),4),Lists!$S$3:$S$640,1)</f>
        <v>#N/A</v>
      </c>
      <c r="R5326" s="36" t="e">
        <f ca="1">LEFT(OFFSET(Lists!$S$2,P5326-1+MATCH(F5326,OFFSET(Lists!$T$3,P5326-1,0,Q5326-P5326+1),0),0),6)</f>
        <v>#N/A</v>
      </c>
      <c r="S5326" s="36" t="e">
        <f ca="1">VLOOKUP(R5326,Lists!B:D,3,FALSE)</f>
        <v>#N/A</v>
      </c>
      <c r="T5326" s="36" t="str">
        <f>IF(F5326&lt;&gt;"",MATCH(R5326,'Maximum minutes'!B:B,0),"")</f>
        <v/>
      </c>
      <c r="U5326" s="36">
        <f ca="1">IF(F5326&lt;&gt;"",COUNTA(OFFSET('Maximum minutes'!$C$1,'Annexe A1 Cours'!T5326,0,1,50)),0)</f>
        <v>0</v>
      </c>
      <c r="V5326" s="37">
        <f ca="1">IFERROR(OFFSET('Maximum minutes'!$C$1,T5326+1,-1+MATCH(G5326,OFFSET('Maximum minutes'!$C$1,T5326-1,0,1,50),0)),0)</f>
        <v>0</v>
      </c>
      <c r="W5326" s="38">
        <f t="shared" ca="1" si="166"/>
        <v>0</v>
      </c>
    </row>
    <row r="5327" spans="1:23" s="36" customFormat="1" ht="18.75">
      <c r="A5327" s="34"/>
      <c r="B5327" s="39"/>
      <c r="C5327" s="39"/>
      <c r="D5327" s="35"/>
      <c r="E5327" s="40"/>
      <c r="F5327" s="39"/>
      <c r="G5327" s="39"/>
      <c r="H5327" s="39"/>
      <c r="I5327" s="34"/>
      <c r="J5327" s="34"/>
      <c r="K5327" s="34"/>
      <c r="L5327" s="34"/>
      <c r="M5327" s="43" t="str">
        <f ca="1">IFERROR(OFFSET('Maximum minutes'!$C$1,T5327,MATCH(IF(G5327&lt;&gt;"",G5327,F5327),OFFSET('Maximum minutes'!$C$1,T5327-1,0,1,U5327+1),0)-1)*IF(OR(ISNUMBER(J5327),J5327="sans examen"),1,0)*IF(W5327&lt;MinDate,1,0),"")</f>
        <v/>
      </c>
      <c r="N5327" s="36">
        <f t="shared" ca="1" si="167"/>
        <v>0</v>
      </c>
      <c r="O5327" s="36" t="e">
        <f ca="1">LEFT(OFFSET(Lists!$Q$2,MATCH(E5327,Lists!$R$3:$R$19,0),0),4)</f>
        <v>#N/A</v>
      </c>
      <c r="P5327" s="36" t="e">
        <f ca="1">MATCH(O5327,Lists!$S$2:$S$640,1)</f>
        <v>#N/A</v>
      </c>
      <c r="Q5327" s="36" t="e">
        <f ca="1">MATCH(LEFT(OFFSET(Lists!$Q$2,MATCH(E5327,Lists!$R$3:$R$19,0)+1,0),4),Lists!$S$3:$S$640,1)</f>
        <v>#N/A</v>
      </c>
      <c r="R5327" s="36" t="e">
        <f ca="1">LEFT(OFFSET(Lists!$S$2,P5327-1+MATCH(F5327,OFFSET(Lists!$T$3,P5327-1,0,Q5327-P5327+1),0),0),6)</f>
        <v>#N/A</v>
      </c>
      <c r="S5327" s="36" t="e">
        <f ca="1">VLOOKUP(R5327,Lists!B:D,3,FALSE)</f>
        <v>#N/A</v>
      </c>
      <c r="T5327" s="36" t="str">
        <f>IF(F5327&lt;&gt;"",MATCH(R5327,'Maximum minutes'!B:B,0),"")</f>
        <v/>
      </c>
      <c r="U5327" s="36">
        <f ca="1">IF(F5327&lt;&gt;"",COUNTA(OFFSET('Maximum minutes'!$C$1,'Annexe A1 Cours'!T5327,0,1,50)),0)</f>
        <v>0</v>
      </c>
      <c r="V5327" s="37">
        <f ca="1">IFERROR(OFFSET('Maximum minutes'!$C$1,T5327+1,-1+MATCH(G5327,OFFSET('Maximum minutes'!$C$1,T5327-1,0,1,50),0)),0)</f>
        <v>0</v>
      </c>
      <c r="W5327" s="38">
        <f t="shared" ca="1" si="166"/>
        <v>0</v>
      </c>
    </row>
    <row r="5328" spans="1:23" s="36" customFormat="1" ht="18.75">
      <c r="A5328" s="34"/>
      <c r="B5328" s="39"/>
      <c r="C5328" s="39"/>
      <c r="D5328" s="35"/>
      <c r="E5328" s="40"/>
      <c r="F5328" s="39"/>
      <c r="G5328" s="39"/>
      <c r="H5328" s="39"/>
      <c r="I5328" s="34"/>
      <c r="J5328" s="34"/>
      <c r="K5328" s="34"/>
      <c r="L5328" s="34"/>
      <c r="M5328" s="43" t="str">
        <f ca="1">IFERROR(OFFSET('Maximum minutes'!$C$1,T5328,MATCH(IF(G5328&lt;&gt;"",G5328,F5328),OFFSET('Maximum minutes'!$C$1,T5328-1,0,1,U5328+1),0)-1)*IF(OR(ISNUMBER(J5328),J5328="sans examen"),1,0)*IF(W5328&lt;MinDate,1,0),"")</f>
        <v/>
      </c>
      <c r="N5328" s="36">
        <f t="shared" ca="1" si="167"/>
        <v>0</v>
      </c>
      <c r="O5328" s="36" t="e">
        <f ca="1">LEFT(OFFSET(Lists!$Q$2,MATCH(E5328,Lists!$R$3:$R$19,0),0),4)</f>
        <v>#N/A</v>
      </c>
      <c r="P5328" s="36" t="e">
        <f ca="1">MATCH(O5328,Lists!$S$2:$S$640,1)</f>
        <v>#N/A</v>
      </c>
      <c r="Q5328" s="36" t="e">
        <f ca="1">MATCH(LEFT(OFFSET(Lists!$Q$2,MATCH(E5328,Lists!$R$3:$R$19,0)+1,0),4),Lists!$S$3:$S$640,1)</f>
        <v>#N/A</v>
      </c>
      <c r="R5328" s="36" t="e">
        <f ca="1">LEFT(OFFSET(Lists!$S$2,P5328-1+MATCH(F5328,OFFSET(Lists!$T$3,P5328-1,0,Q5328-P5328+1),0),0),6)</f>
        <v>#N/A</v>
      </c>
      <c r="S5328" s="36" t="e">
        <f ca="1">VLOOKUP(R5328,Lists!B:D,3,FALSE)</f>
        <v>#N/A</v>
      </c>
      <c r="T5328" s="36" t="str">
        <f>IF(F5328&lt;&gt;"",MATCH(R5328,'Maximum minutes'!B:B,0),"")</f>
        <v/>
      </c>
      <c r="U5328" s="36">
        <f ca="1">IF(F5328&lt;&gt;"",COUNTA(OFFSET('Maximum minutes'!$C$1,'Annexe A1 Cours'!T5328,0,1,50)),0)</f>
        <v>0</v>
      </c>
      <c r="V5328" s="37">
        <f ca="1">IFERROR(OFFSET('Maximum minutes'!$C$1,T5328+1,-1+MATCH(G5328,OFFSET('Maximum minutes'!$C$1,T5328-1,0,1,50),0)),0)</f>
        <v>0</v>
      </c>
      <c r="W5328" s="38">
        <f t="shared" ca="1" si="166"/>
        <v>0</v>
      </c>
    </row>
    <row r="5329" spans="1:23" s="36" customFormat="1" ht="18.75">
      <c r="A5329" s="34"/>
      <c r="B5329" s="39"/>
      <c r="C5329" s="39"/>
      <c r="D5329" s="35"/>
      <c r="E5329" s="40"/>
      <c r="F5329" s="39"/>
      <c r="G5329" s="39"/>
      <c r="H5329" s="39"/>
      <c r="I5329" s="34"/>
      <c r="J5329" s="34"/>
      <c r="K5329" s="34"/>
      <c r="L5329" s="34"/>
      <c r="M5329" s="43" t="str">
        <f ca="1">IFERROR(OFFSET('Maximum minutes'!$C$1,T5329,MATCH(IF(G5329&lt;&gt;"",G5329,F5329),OFFSET('Maximum minutes'!$C$1,T5329-1,0,1,U5329+1),0)-1)*IF(OR(ISNUMBER(J5329),J5329="sans examen"),1,0)*IF(W5329&lt;MinDate,1,0),"")</f>
        <v/>
      </c>
      <c r="N5329" s="36">
        <f t="shared" ca="1" si="167"/>
        <v>0</v>
      </c>
      <c r="O5329" s="36" t="e">
        <f ca="1">LEFT(OFFSET(Lists!$Q$2,MATCH(E5329,Lists!$R$3:$R$19,0),0),4)</f>
        <v>#N/A</v>
      </c>
      <c r="P5329" s="36" t="e">
        <f ca="1">MATCH(O5329,Lists!$S$2:$S$640,1)</f>
        <v>#N/A</v>
      </c>
      <c r="Q5329" s="36" t="e">
        <f ca="1">MATCH(LEFT(OFFSET(Lists!$Q$2,MATCH(E5329,Lists!$R$3:$R$19,0)+1,0),4),Lists!$S$3:$S$640,1)</f>
        <v>#N/A</v>
      </c>
      <c r="R5329" s="36" t="e">
        <f ca="1">LEFT(OFFSET(Lists!$S$2,P5329-1+MATCH(F5329,OFFSET(Lists!$T$3,P5329-1,0,Q5329-P5329+1),0),0),6)</f>
        <v>#N/A</v>
      </c>
      <c r="S5329" s="36" t="e">
        <f ca="1">VLOOKUP(R5329,Lists!B:D,3,FALSE)</f>
        <v>#N/A</v>
      </c>
      <c r="T5329" s="36" t="str">
        <f>IF(F5329&lt;&gt;"",MATCH(R5329,'Maximum minutes'!B:B,0),"")</f>
        <v/>
      </c>
      <c r="U5329" s="36">
        <f ca="1">IF(F5329&lt;&gt;"",COUNTA(OFFSET('Maximum minutes'!$C$1,'Annexe A1 Cours'!T5329,0,1,50)),0)</f>
        <v>0</v>
      </c>
      <c r="V5329" s="37">
        <f ca="1">IFERROR(OFFSET('Maximum minutes'!$C$1,T5329+1,-1+MATCH(G5329,OFFSET('Maximum minutes'!$C$1,T5329-1,0,1,50),0)),0)</f>
        <v>0</v>
      </c>
      <c r="W5329" s="38">
        <f t="shared" ca="1" si="166"/>
        <v>0</v>
      </c>
    </row>
    <row r="5330" spans="1:23" s="36" customFormat="1" ht="18.75">
      <c r="A5330" s="34"/>
      <c r="B5330" s="39"/>
      <c r="C5330" s="39"/>
      <c r="D5330" s="35"/>
      <c r="E5330" s="40"/>
      <c r="F5330" s="39"/>
      <c r="G5330" s="39"/>
      <c r="H5330" s="39"/>
      <c r="I5330" s="34"/>
      <c r="J5330" s="34"/>
      <c r="K5330" s="34"/>
      <c r="L5330" s="34"/>
      <c r="M5330" s="43" t="str">
        <f ca="1">IFERROR(OFFSET('Maximum minutes'!$C$1,T5330,MATCH(IF(G5330&lt;&gt;"",G5330,F5330),OFFSET('Maximum minutes'!$C$1,T5330-1,0,1,U5330+1),0)-1)*IF(OR(ISNUMBER(J5330),J5330="sans examen"),1,0)*IF(W5330&lt;MinDate,1,0),"")</f>
        <v/>
      </c>
      <c r="N5330" s="36">
        <f t="shared" ca="1" si="167"/>
        <v>0</v>
      </c>
      <c r="O5330" s="36" t="e">
        <f ca="1">LEFT(OFFSET(Lists!$Q$2,MATCH(E5330,Lists!$R$3:$R$19,0),0),4)</f>
        <v>#N/A</v>
      </c>
      <c r="P5330" s="36" t="e">
        <f ca="1">MATCH(O5330,Lists!$S$2:$S$640,1)</f>
        <v>#N/A</v>
      </c>
      <c r="Q5330" s="36" t="e">
        <f ca="1">MATCH(LEFT(OFFSET(Lists!$Q$2,MATCH(E5330,Lists!$R$3:$R$19,0)+1,0),4),Lists!$S$3:$S$640,1)</f>
        <v>#N/A</v>
      </c>
      <c r="R5330" s="36" t="e">
        <f ca="1">LEFT(OFFSET(Lists!$S$2,P5330-1+MATCH(F5330,OFFSET(Lists!$T$3,P5330-1,0,Q5330-P5330+1),0),0),6)</f>
        <v>#N/A</v>
      </c>
      <c r="S5330" s="36" t="e">
        <f ca="1">VLOOKUP(R5330,Lists!B:D,3,FALSE)</f>
        <v>#N/A</v>
      </c>
      <c r="T5330" s="36" t="str">
        <f>IF(F5330&lt;&gt;"",MATCH(R5330,'Maximum minutes'!B:B,0),"")</f>
        <v/>
      </c>
      <c r="U5330" s="36">
        <f ca="1">IF(F5330&lt;&gt;"",COUNTA(OFFSET('Maximum minutes'!$C$1,'Annexe A1 Cours'!T5330,0,1,50)),0)</f>
        <v>0</v>
      </c>
      <c r="V5330" s="37">
        <f ca="1">IFERROR(OFFSET('Maximum minutes'!$C$1,T5330+1,-1+MATCH(G5330,OFFSET('Maximum minutes'!$C$1,T5330-1,0,1,50),0)),0)</f>
        <v>0</v>
      </c>
      <c r="W5330" s="38">
        <f t="shared" ca="1" si="166"/>
        <v>0</v>
      </c>
    </row>
    <row r="5331" spans="1:23" s="36" customFormat="1" ht="18.75">
      <c r="A5331" s="34"/>
      <c r="B5331" s="39"/>
      <c r="C5331" s="39"/>
      <c r="D5331" s="35"/>
      <c r="E5331" s="40"/>
      <c r="F5331" s="39"/>
      <c r="G5331" s="39"/>
      <c r="H5331" s="39"/>
      <c r="I5331" s="34"/>
      <c r="J5331" s="34"/>
      <c r="K5331" s="34"/>
      <c r="L5331" s="34"/>
      <c r="M5331" s="43" t="str">
        <f ca="1">IFERROR(OFFSET('Maximum minutes'!$C$1,T5331,MATCH(IF(G5331&lt;&gt;"",G5331,F5331),OFFSET('Maximum minutes'!$C$1,T5331-1,0,1,U5331+1),0)-1)*IF(OR(ISNUMBER(J5331),J5331="sans examen"),1,0)*IF(W5331&lt;MinDate,1,0),"")</f>
        <v/>
      </c>
      <c r="N5331" s="36">
        <f t="shared" ca="1" si="167"/>
        <v>0</v>
      </c>
      <c r="O5331" s="36" t="e">
        <f ca="1">LEFT(OFFSET(Lists!$Q$2,MATCH(E5331,Lists!$R$3:$R$19,0),0),4)</f>
        <v>#N/A</v>
      </c>
      <c r="P5331" s="36" t="e">
        <f ca="1">MATCH(O5331,Lists!$S$2:$S$640,1)</f>
        <v>#N/A</v>
      </c>
      <c r="Q5331" s="36" t="e">
        <f ca="1">MATCH(LEFT(OFFSET(Lists!$Q$2,MATCH(E5331,Lists!$R$3:$R$19,0)+1,0),4),Lists!$S$3:$S$640,1)</f>
        <v>#N/A</v>
      </c>
      <c r="R5331" s="36" t="e">
        <f ca="1">LEFT(OFFSET(Lists!$S$2,P5331-1+MATCH(F5331,OFFSET(Lists!$T$3,P5331-1,0,Q5331-P5331+1),0),0),6)</f>
        <v>#N/A</v>
      </c>
      <c r="S5331" s="36" t="e">
        <f ca="1">VLOOKUP(R5331,Lists!B:D,3,FALSE)</f>
        <v>#N/A</v>
      </c>
      <c r="T5331" s="36" t="str">
        <f>IF(F5331&lt;&gt;"",MATCH(R5331,'Maximum minutes'!B:B,0),"")</f>
        <v/>
      </c>
      <c r="U5331" s="36">
        <f ca="1">IF(F5331&lt;&gt;"",COUNTA(OFFSET('Maximum minutes'!$C$1,'Annexe A1 Cours'!T5331,0,1,50)),0)</f>
        <v>0</v>
      </c>
      <c r="V5331" s="37">
        <f ca="1">IFERROR(OFFSET('Maximum minutes'!$C$1,T5331+1,-1+MATCH(G5331,OFFSET('Maximum minutes'!$C$1,T5331-1,0,1,50),0)),0)</f>
        <v>0</v>
      </c>
      <c r="W5331" s="38">
        <f t="shared" ca="1" si="166"/>
        <v>0</v>
      </c>
    </row>
    <row r="5332" spans="1:23" s="36" customFormat="1" ht="18.75">
      <c r="A5332" s="34"/>
      <c r="B5332" s="39"/>
      <c r="C5332" s="39"/>
      <c r="D5332" s="35"/>
      <c r="E5332" s="40"/>
      <c r="F5332" s="39"/>
      <c r="G5332" s="39"/>
      <c r="H5332" s="39"/>
      <c r="I5332" s="34"/>
      <c r="J5332" s="34"/>
      <c r="K5332" s="34"/>
      <c r="L5332" s="34"/>
      <c r="M5332" s="43" t="str">
        <f ca="1">IFERROR(OFFSET('Maximum minutes'!$C$1,T5332,MATCH(IF(G5332&lt;&gt;"",G5332,F5332),OFFSET('Maximum minutes'!$C$1,T5332-1,0,1,U5332+1),0)-1)*IF(OR(ISNUMBER(J5332),J5332="sans examen"),1,0)*IF(W5332&lt;MinDate,1,0),"")</f>
        <v/>
      </c>
      <c r="N5332" s="36">
        <f t="shared" ca="1" si="167"/>
        <v>0</v>
      </c>
      <c r="O5332" s="36" t="e">
        <f ca="1">LEFT(OFFSET(Lists!$Q$2,MATCH(E5332,Lists!$R$3:$R$19,0),0),4)</f>
        <v>#N/A</v>
      </c>
      <c r="P5332" s="36" t="e">
        <f ca="1">MATCH(O5332,Lists!$S$2:$S$640,1)</f>
        <v>#N/A</v>
      </c>
      <c r="Q5332" s="36" t="e">
        <f ca="1">MATCH(LEFT(OFFSET(Lists!$Q$2,MATCH(E5332,Lists!$R$3:$R$19,0)+1,0),4),Lists!$S$3:$S$640,1)</f>
        <v>#N/A</v>
      </c>
      <c r="R5332" s="36" t="e">
        <f ca="1">LEFT(OFFSET(Lists!$S$2,P5332-1+MATCH(F5332,OFFSET(Lists!$T$3,P5332-1,0,Q5332-P5332+1),0),0),6)</f>
        <v>#N/A</v>
      </c>
      <c r="S5332" s="36" t="e">
        <f ca="1">VLOOKUP(R5332,Lists!B:D,3,FALSE)</f>
        <v>#N/A</v>
      </c>
      <c r="T5332" s="36" t="str">
        <f>IF(F5332&lt;&gt;"",MATCH(R5332,'Maximum minutes'!B:B,0),"")</f>
        <v/>
      </c>
      <c r="U5332" s="36">
        <f ca="1">IF(F5332&lt;&gt;"",COUNTA(OFFSET('Maximum minutes'!$C$1,'Annexe A1 Cours'!T5332,0,1,50)),0)</f>
        <v>0</v>
      </c>
      <c r="V5332" s="37">
        <f ca="1">IFERROR(OFFSET('Maximum minutes'!$C$1,T5332+1,-1+MATCH(G5332,OFFSET('Maximum minutes'!$C$1,T5332-1,0,1,50),0)),0)</f>
        <v>0</v>
      </c>
      <c r="W5332" s="38">
        <f t="shared" ca="1" si="166"/>
        <v>0</v>
      </c>
    </row>
    <row r="5333" spans="1:23" s="36" customFormat="1" ht="18.75">
      <c r="A5333" s="34"/>
      <c r="B5333" s="39"/>
      <c r="C5333" s="39"/>
      <c r="D5333" s="35"/>
      <c r="E5333" s="40"/>
      <c r="F5333" s="39"/>
      <c r="G5333" s="39"/>
      <c r="H5333" s="39"/>
      <c r="I5333" s="34"/>
      <c r="J5333" s="34"/>
      <c r="K5333" s="34"/>
      <c r="L5333" s="34"/>
      <c r="M5333" s="43" t="str">
        <f ca="1">IFERROR(OFFSET('Maximum minutes'!$C$1,T5333,MATCH(IF(G5333&lt;&gt;"",G5333,F5333),OFFSET('Maximum minutes'!$C$1,T5333-1,0,1,U5333+1),0)-1)*IF(OR(ISNUMBER(J5333),J5333="sans examen"),1,0)*IF(W5333&lt;MinDate,1,0),"")</f>
        <v/>
      </c>
      <c r="N5333" s="36">
        <f t="shared" ca="1" si="167"/>
        <v>0</v>
      </c>
      <c r="O5333" s="36" t="e">
        <f ca="1">LEFT(OFFSET(Lists!$Q$2,MATCH(E5333,Lists!$R$3:$R$19,0),0),4)</f>
        <v>#N/A</v>
      </c>
      <c r="P5333" s="36" t="e">
        <f ca="1">MATCH(O5333,Lists!$S$2:$S$640,1)</f>
        <v>#N/A</v>
      </c>
      <c r="Q5333" s="36" t="e">
        <f ca="1">MATCH(LEFT(OFFSET(Lists!$Q$2,MATCH(E5333,Lists!$R$3:$R$19,0)+1,0),4),Lists!$S$3:$S$640,1)</f>
        <v>#N/A</v>
      </c>
      <c r="R5333" s="36" t="e">
        <f ca="1">LEFT(OFFSET(Lists!$S$2,P5333-1+MATCH(F5333,OFFSET(Lists!$T$3,P5333-1,0,Q5333-P5333+1),0),0),6)</f>
        <v>#N/A</v>
      </c>
      <c r="S5333" s="36" t="e">
        <f ca="1">VLOOKUP(R5333,Lists!B:D,3,FALSE)</f>
        <v>#N/A</v>
      </c>
      <c r="T5333" s="36" t="str">
        <f>IF(F5333&lt;&gt;"",MATCH(R5333,'Maximum minutes'!B:B,0),"")</f>
        <v/>
      </c>
      <c r="U5333" s="36">
        <f ca="1">IF(F5333&lt;&gt;"",COUNTA(OFFSET('Maximum minutes'!$C$1,'Annexe A1 Cours'!T5333,0,1,50)),0)</f>
        <v>0</v>
      </c>
      <c r="V5333" s="37">
        <f ca="1">IFERROR(OFFSET('Maximum minutes'!$C$1,T5333+1,-1+MATCH(G5333,OFFSET('Maximum minutes'!$C$1,T5333-1,0,1,50),0)),0)</f>
        <v>0</v>
      </c>
      <c r="W5333" s="38">
        <f t="shared" ca="1" si="166"/>
        <v>0</v>
      </c>
    </row>
    <row r="5334" spans="1:23" s="36" customFormat="1" ht="18.75">
      <c r="A5334" s="34"/>
      <c r="B5334" s="39"/>
      <c r="C5334" s="39"/>
      <c r="D5334" s="35"/>
      <c r="E5334" s="40"/>
      <c r="F5334" s="39"/>
      <c r="G5334" s="39"/>
      <c r="H5334" s="39"/>
      <c r="I5334" s="34"/>
      <c r="J5334" s="34"/>
      <c r="K5334" s="34"/>
      <c r="L5334" s="34"/>
      <c r="M5334" s="43" t="str">
        <f ca="1">IFERROR(OFFSET('Maximum minutes'!$C$1,T5334,MATCH(IF(G5334&lt;&gt;"",G5334,F5334),OFFSET('Maximum minutes'!$C$1,T5334-1,0,1,U5334+1),0)-1)*IF(OR(ISNUMBER(J5334),J5334="sans examen"),1,0)*IF(W5334&lt;MinDate,1,0),"")</f>
        <v/>
      </c>
      <c r="N5334" s="36">
        <f t="shared" ca="1" si="167"/>
        <v>0</v>
      </c>
      <c r="O5334" s="36" t="e">
        <f ca="1">LEFT(OFFSET(Lists!$Q$2,MATCH(E5334,Lists!$R$3:$R$19,0),0),4)</f>
        <v>#N/A</v>
      </c>
      <c r="P5334" s="36" t="e">
        <f ca="1">MATCH(O5334,Lists!$S$2:$S$640,1)</f>
        <v>#N/A</v>
      </c>
      <c r="Q5334" s="36" t="e">
        <f ca="1">MATCH(LEFT(OFFSET(Lists!$Q$2,MATCH(E5334,Lists!$R$3:$R$19,0)+1,0),4),Lists!$S$3:$S$640,1)</f>
        <v>#N/A</v>
      </c>
      <c r="R5334" s="36" t="e">
        <f ca="1">LEFT(OFFSET(Lists!$S$2,P5334-1+MATCH(F5334,OFFSET(Lists!$T$3,P5334-1,0,Q5334-P5334+1),0),0),6)</f>
        <v>#N/A</v>
      </c>
      <c r="S5334" s="36" t="e">
        <f ca="1">VLOOKUP(R5334,Lists!B:D,3,FALSE)</f>
        <v>#N/A</v>
      </c>
      <c r="T5334" s="36" t="str">
        <f>IF(F5334&lt;&gt;"",MATCH(R5334,'Maximum minutes'!B:B,0),"")</f>
        <v/>
      </c>
      <c r="U5334" s="36">
        <f ca="1">IF(F5334&lt;&gt;"",COUNTA(OFFSET('Maximum minutes'!$C$1,'Annexe A1 Cours'!T5334,0,1,50)),0)</f>
        <v>0</v>
      </c>
      <c r="V5334" s="37">
        <f ca="1">IFERROR(OFFSET('Maximum minutes'!$C$1,T5334+1,-1+MATCH(G5334,OFFSET('Maximum minutes'!$C$1,T5334-1,0,1,50),0)),0)</f>
        <v>0</v>
      </c>
      <c r="W5334" s="38">
        <f t="shared" ca="1" si="166"/>
        <v>0</v>
      </c>
    </row>
    <row r="5335" spans="1:23" s="36" customFormat="1" ht="18.75">
      <c r="A5335" s="34"/>
      <c r="B5335" s="39"/>
      <c r="C5335" s="39"/>
      <c r="D5335" s="35"/>
      <c r="E5335" s="40"/>
      <c r="F5335" s="39"/>
      <c r="G5335" s="39"/>
      <c r="H5335" s="39"/>
      <c r="I5335" s="34"/>
      <c r="J5335" s="34"/>
      <c r="K5335" s="34"/>
      <c r="L5335" s="34"/>
      <c r="M5335" s="43" t="str">
        <f ca="1">IFERROR(OFFSET('Maximum minutes'!$C$1,T5335,MATCH(IF(G5335&lt;&gt;"",G5335,F5335),OFFSET('Maximum minutes'!$C$1,T5335-1,0,1,U5335+1),0)-1)*IF(OR(ISNUMBER(J5335),J5335="sans examen"),1,0)*IF(W5335&lt;MinDate,1,0),"")</f>
        <v/>
      </c>
      <c r="N5335" s="36">
        <f t="shared" ca="1" si="167"/>
        <v>0</v>
      </c>
      <c r="O5335" s="36" t="e">
        <f ca="1">LEFT(OFFSET(Lists!$Q$2,MATCH(E5335,Lists!$R$3:$R$19,0),0),4)</f>
        <v>#N/A</v>
      </c>
      <c r="P5335" s="36" t="e">
        <f ca="1">MATCH(O5335,Lists!$S$2:$S$640,1)</f>
        <v>#N/A</v>
      </c>
      <c r="Q5335" s="36" t="e">
        <f ca="1">MATCH(LEFT(OFFSET(Lists!$Q$2,MATCH(E5335,Lists!$R$3:$R$19,0)+1,0),4),Lists!$S$3:$S$640,1)</f>
        <v>#N/A</v>
      </c>
      <c r="R5335" s="36" t="e">
        <f ca="1">LEFT(OFFSET(Lists!$S$2,P5335-1+MATCH(F5335,OFFSET(Lists!$T$3,P5335-1,0,Q5335-P5335+1),0),0),6)</f>
        <v>#N/A</v>
      </c>
      <c r="S5335" s="36" t="e">
        <f ca="1">VLOOKUP(R5335,Lists!B:D,3,FALSE)</f>
        <v>#N/A</v>
      </c>
      <c r="T5335" s="36" t="str">
        <f>IF(F5335&lt;&gt;"",MATCH(R5335,'Maximum minutes'!B:B,0),"")</f>
        <v/>
      </c>
      <c r="U5335" s="36">
        <f ca="1">IF(F5335&lt;&gt;"",COUNTA(OFFSET('Maximum minutes'!$C$1,'Annexe A1 Cours'!T5335,0,1,50)),0)</f>
        <v>0</v>
      </c>
      <c r="V5335" s="37">
        <f ca="1">IFERROR(OFFSET('Maximum minutes'!$C$1,T5335+1,-1+MATCH(G5335,OFFSET('Maximum minutes'!$C$1,T5335-1,0,1,50),0)),0)</f>
        <v>0</v>
      </c>
      <c r="W5335" s="38">
        <f t="shared" ca="1" si="166"/>
        <v>0</v>
      </c>
    </row>
    <row r="5336" spans="1:23" s="36" customFormat="1" ht="18.75">
      <c r="A5336" s="34"/>
      <c r="B5336" s="39"/>
      <c r="C5336" s="39"/>
      <c r="D5336" s="35"/>
      <c r="E5336" s="40"/>
      <c r="F5336" s="39"/>
      <c r="G5336" s="39"/>
      <c r="H5336" s="39"/>
      <c r="I5336" s="34"/>
      <c r="J5336" s="34"/>
      <c r="K5336" s="34"/>
      <c r="L5336" s="34"/>
      <c r="M5336" s="43" t="str">
        <f ca="1">IFERROR(OFFSET('Maximum minutes'!$C$1,T5336,MATCH(IF(G5336&lt;&gt;"",G5336,F5336),OFFSET('Maximum minutes'!$C$1,T5336-1,0,1,U5336+1),0)-1)*IF(OR(ISNUMBER(J5336),J5336="sans examen"),1,0)*IF(W5336&lt;MinDate,1,0),"")</f>
        <v/>
      </c>
      <c r="N5336" s="36">
        <f t="shared" ca="1" si="167"/>
        <v>0</v>
      </c>
      <c r="O5336" s="36" t="e">
        <f ca="1">LEFT(OFFSET(Lists!$Q$2,MATCH(E5336,Lists!$R$3:$R$19,0),0),4)</f>
        <v>#N/A</v>
      </c>
      <c r="P5336" s="36" t="e">
        <f ca="1">MATCH(O5336,Lists!$S$2:$S$640,1)</f>
        <v>#N/A</v>
      </c>
      <c r="Q5336" s="36" t="e">
        <f ca="1">MATCH(LEFT(OFFSET(Lists!$Q$2,MATCH(E5336,Lists!$R$3:$R$19,0)+1,0),4),Lists!$S$3:$S$640,1)</f>
        <v>#N/A</v>
      </c>
      <c r="R5336" s="36" t="e">
        <f ca="1">LEFT(OFFSET(Lists!$S$2,P5336-1+MATCH(F5336,OFFSET(Lists!$T$3,P5336-1,0,Q5336-P5336+1),0),0),6)</f>
        <v>#N/A</v>
      </c>
      <c r="S5336" s="36" t="e">
        <f ca="1">VLOOKUP(R5336,Lists!B:D,3,FALSE)</f>
        <v>#N/A</v>
      </c>
      <c r="T5336" s="36" t="str">
        <f>IF(F5336&lt;&gt;"",MATCH(R5336,'Maximum minutes'!B:B,0),"")</f>
        <v/>
      </c>
      <c r="U5336" s="36">
        <f ca="1">IF(F5336&lt;&gt;"",COUNTA(OFFSET('Maximum minutes'!$C$1,'Annexe A1 Cours'!T5336,0,1,50)),0)</f>
        <v>0</v>
      </c>
      <c r="V5336" s="37">
        <f ca="1">IFERROR(OFFSET('Maximum minutes'!$C$1,T5336+1,-1+MATCH(G5336,OFFSET('Maximum minutes'!$C$1,T5336-1,0,1,50),0)),0)</f>
        <v>0</v>
      </c>
      <c r="W5336" s="38">
        <f t="shared" ca="1" si="166"/>
        <v>0</v>
      </c>
    </row>
    <row r="5337" spans="1:23" s="36" customFormat="1" ht="18.75">
      <c r="A5337" s="34"/>
      <c r="B5337" s="39"/>
      <c r="C5337" s="39"/>
      <c r="D5337" s="35"/>
      <c r="E5337" s="40"/>
      <c r="F5337" s="39"/>
      <c r="G5337" s="39"/>
      <c r="H5337" s="39"/>
      <c r="I5337" s="34"/>
      <c r="J5337" s="34"/>
      <c r="K5337" s="34"/>
      <c r="L5337" s="34"/>
      <c r="M5337" s="43" t="str">
        <f ca="1">IFERROR(OFFSET('Maximum minutes'!$C$1,T5337,MATCH(IF(G5337&lt;&gt;"",G5337,F5337),OFFSET('Maximum minutes'!$C$1,T5337-1,0,1,U5337+1),0)-1)*IF(OR(ISNUMBER(J5337),J5337="sans examen"),1,0)*IF(W5337&lt;MinDate,1,0),"")</f>
        <v/>
      </c>
      <c r="N5337" s="36">
        <f t="shared" ca="1" si="167"/>
        <v>0</v>
      </c>
      <c r="O5337" s="36" t="e">
        <f ca="1">LEFT(OFFSET(Lists!$Q$2,MATCH(E5337,Lists!$R$3:$R$19,0),0),4)</f>
        <v>#N/A</v>
      </c>
      <c r="P5337" s="36" t="e">
        <f ca="1">MATCH(O5337,Lists!$S$2:$S$640,1)</f>
        <v>#N/A</v>
      </c>
      <c r="Q5337" s="36" t="e">
        <f ca="1">MATCH(LEFT(OFFSET(Lists!$Q$2,MATCH(E5337,Lists!$R$3:$R$19,0)+1,0),4),Lists!$S$3:$S$640,1)</f>
        <v>#N/A</v>
      </c>
      <c r="R5337" s="36" t="e">
        <f ca="1">LEFT(OFFSET(Lists!$S$2,P5337-1+MATCH(F5337,OFFSET(Lists!$T$3,P5337-1,0,Q5337-P5337+1),0),0),6)</f>
        <v>#N/A</v>
      </c>
      <c r="S5337" s="36" t="e">
        <f ca="1">VLOOKUP(R5337,Lists!B:D,3,FALSE)</f>
        <v>#N/A</v>
      </c>
      <c r="T5337" s="36" t="str">
        <f>IF(F5337&lt;&gt;"",MATCH(R5337,'Maximum minutes'!B:B,0),"")</f>
        <v/>
      </c>
      <c r="U5337" s="36">
        <f ca="1">IF(F5337&lt;&gt;"",COUNTA(OFFSET('Maximum minutes'!$C$1,'Annexe A1 Cours'!T5337,0,1,50)),0)</f>
        <v>0</v>
      </c>
      <c r="V5337" s="37">
        <f ca="1">IFERROR(OFFSET('Maximum minutes'!$C$1,T5337+1,-1+MATCH(G5337,OFFSET('Maximum minutes'!$C$1,T5337-1,0,1,50),0)),0)</f>
        <v>0</v>
      </c>
      <c r="W5337" s="38">
        <f t="shared" ca="1" si="166"/>
        <v>0</v>
      </c>
    </row>
    <row r="5338" spans="1:23" s="36" customFormat="1" ht="18.75">
      <c r="A5338" s="34"/>
      <c r="B5338" s="39"/>
      <c r="C5338" s="39"/>
      <c r="D5338" s="35"/>
      <c r="E5338" s="40"/>
      <c r="F5338" s="39"/>
      <c r="G5338" s="39"/>
      <c r="H5338" s="39"/>
      <c r="I5338" s="34"/>
      <c r="J5338" s="34"/>
      <c r="K5338" s="34"/>
      <c r="L5338" s="34"/>
      <c r="M5338" s="43" t="str">
        <f ca="1">IFERROR(OFFSET('Maximum minutes'!$C$1,T5338,MATCH(IF(G5338&lt;&gt;"",G5338,F5338),OFFSET('Maximum minutes'!$C$1,T5338-1,0,1,U5338+1),0)-1)*IF(OR(ISNUMBER(J5338),J5338="sans examen"),1,0)*IF(W5338&lt;MinDate,1,0),"")</f>
        <v/>
      </c>
      <c r="N5338" s="36">
        <f t="shared" ca="1" si="167"/>
        <v>0</v>
      </c>
      <c r="O5338" s="36" t="e">
        <f ca="1">LEFT(OFFSET(Lists!$Q$2,MATCH(E5338,Lists!$R$3:$R$19,0),0),4)</f>
        <v>#N/A</v>
      </c>
      <c r="P5338" s="36" t="e">
        <f ca="1">MATCH(O5338,Lists!$S$2:$S$640,1)</f>
        <v>#N/A</v>
      </c>
      <c r="Q5338" s="36" t="e">
        <f ca="1">MATCH(LEFT(OFFSET(Lists!$Q$2,MATCH(E5338,Lists!$R$3:$R$19,0)+1,0),4),Lists!$S$3:$S$640,1)</f>
        <v>#N/A</v>
      </c>
      <c r="R5338" s="36" t="e">
        <f ca="1">LEFT(OFFSET(Lists!$S$2,P5338-1+MATCH(F5338,OFFSET(Lists!$T$3,P5338-1,0,Q5338-P5338+1),0),0),6)</f>
        <v>#N/A</v>
      </c>
      <c r="S5338" s="36" t="e">
        <f ca="1">VLOOKUP(R5338,Lists!B:D,3,FALSE)</f>
        <v>#N/A</v>
      </c>
      <c r="T5338" s="36" t="str">
        <f>IF(F5338&lt;&gt;"",MATCH(R5338,'Maximum minutes'!B:B,0),"")</f>
        <v/>
      </c>
      <c r="U5338" s="36">
        <f ca="1">IF(F5338&lt;&gt;"",COUNTA(OFFSET('Maximum minutes'!$C$1,'Annexe A1 Cours'!T5338,0,1,50)),0)</f>
        <v>0</v>
      </c>
      <c r="V5338" s="37">
        <f ca="1">IFERROR(OFFSET('Maximum minutes'!$C$1,T5338+1,-1+MATCH(G5338,OFFSET('Maximum minutes'!$C$1,T5338-1,0,1,50),0)),0)</f>
        <v>0</v>
      </c>
      <c r="W5338" s="38">
        <f t="shared" ca="1" si="166"/>
        <v>0</v>
      </c>
    </row>
    <row r="5339" spans="1:23" s="36" customFormat="1" ht="18.75">
      <c r="A5339" s="34"/>
      <c r="B5339" s="39"/>
      <c r="C5339" s="39"/>
      <c r="D5339" s="35"/>
      <c r="E5339" s="40"/>
      <c r="F5339" s="39"/>
      <c r="G5339" s="39"/>
      <c r="H5339" s="39"/>
      <c r="I5339" s="34"/>
      <c r="J5339" s="34"/>
      <c r="K5339" s="34"/>
      <c r="L5339" s="34"/>
      <c r="M5339" s="43" t="str">
        <f ca="1">IFERROR(OFFSET('Maximum minutes'!$C$1,T5339,MATCH(IF(G5339&lt;&gt;"",G5339,F5339),OFFSET('Maximum minutes'!$C$1,T5339-1,0,1,U5339+1),0)-1)*IF(OR(ISNUMBER(J5339),J5339="sans examen"),1,0)*IF(W5339&lt;MinDate,1,0),"")</f>
        <v/>
      </c>
      <c r="N5339" s="36">
        <f t="shared" ca="1" si="167"/>
        <v>0</v>
      </c>
      <c r="O5339" s="36" t="e">
        <f ca="1">LEFT(OFFSET(Lists!$Q$2,MATCH(E5339,Lists!$R$3:$R$19,0),0),4)</f>
        <v>#N/A</v>
      </c>
      <c r="P5339" s="36" t="e">
        <f ca="1">MATCH(O5339,Lists!$S$2:$S$640,1)</f>
        <v>#N/A</v>
      </c>
      <c r="Q5339" s="36" t="e">
        <f ca="1">MATCH(LEFT(OFFSET(Lists!$Q$2,MATCH(E5339,Lists!$R$3:$R$19,0)+1,0),4),Lists!$S$3:$S$640,1)</f>
        <v>#N/A</v>
      </c>
      <c r="R5339" s="36" t="e">
        <f ca="1">LEFT(OFFSET(Lists!$S$2,P5339-1+MATCH(F5339,OFFSET(Lists!$T$3,P5339-1,0,Q5339-P5339+1),0),0),6)</f>
        <v>#N/A</v>
      </c>
      <c r="S5339" s="36" t="e">
        <f ca="1">VLOOKUP(R5339,Lists!B:D,3,FALSE)</f>
        <v>#N/A</v>
      </c>
      <c r="T5339" s="36" t="str">
        <f>IF(F5339&lt;&gt;"",MATCH(R5339,'Maximum minutes'!B:B,0),"")</f>
        <v/>
      </c>
      <c r="U5339" s="36">
        <f ca="1">IF(F5339&lt;&gt;"",COUNTA(OFFSET('Maximum minutes'!$C$1,'Annexe A1 Cours'!T5339,0,1,50)),0)</f>
        <v>0</v>
      </c>
      <c r="V5339" s="37">
        <f ca="1">IFERROR(OFFSET('Maximum minutes'!$C$1,T5339+1,-1+MATCH(G5339,OFFSET('Maximum minutes'!$C$1,T5339-1,0,1,50),0)),0)</f>
        <v>0</v>
      </c>
      <c r="W5339" s="38">
        <f t="shared" ca="1" si="166"/>
        <v>0</v>
      </c>
    </row>
    <row r="5340" spans="1:23" s="36" customFormat="1" ht="18.75">
      <c r="A5340" s="34"/>
      <c r="B5340" s="39"/>
      <c r="C5340" s="39"/>
      <c r="D5340" s="35"/>
      <c r="E5340" s="40"/>
      <c r="F5340" s="39"/>
      <c r="G5340" s="39"/>
      <c r="H5340" s="39"/>
      <c r="I5340" s="34"/>
      <c r="J5340" s="34"/>
      <c r="K5340" s="34"/>
      <c r="L5340" s="34"/>
      <c r="M5340" s="43" t="str">
        <f ca="1">IFERROR(OFFSET('Maximum minutes'!$C$1,T5340,MATCH(IF(G5340&lt;&gt;"",G5340,F5340),OFFSET('Maximum minutes'!$C$1,T5340-1,0,1,U5340+1),0)-1)*IF(OR(ISNUMBER(J5340),J5340="sans examen"),1,0)*IF(W5340&lt;MinDate,1,0),"")</f>
        <v/>
      </c>
      <c r="N5340" s="36">
        <f t="shared" ca="1" si="167"/>
        <v>0</v>
      </c>
      <c r="O5340" s="36" t="e">
        <f ca="1">LEFT(OFFSET(Lists!$Q$2,MATCH(E5340,Lists!$R$3:$R$19,0),0),4)</f>
        <v>#N/A</v>
      </c>
      <c r="P5340" s="36" t="e">
        <f ca="1">MATCH(O5340,Lists!$S$2:$S$640,1)</f>
        <v>#N/A</v>
      </c>
      <c r="Q5340" s="36" t="e">
        <f ca="1">MATCH(LEFT(OFFSET(Lists!$Q$2,MATCH(E5340,Lists!$R$3:$R$19,0)+1,0),4),Lists!$S$3:$S$640,1)</f>
        <v>#N/A</v>
      </c>
      <c r="R5340" s="36" t="e">
        <f ca="1">LEFT(OFFSET(Lists!$S$2,P5340-1+MATCH(F5340,OFFSET(Lists!$T$3,P5340-1,0,Q5340-P5340+1),0),0),6)</f>
        <v>#N/A</v>
      </c>
      <c r="S5340" s="36" t="e">
        <f ca="1">VLOOKUP(R5340,Lists!B:D,3,FALSE)</f>
        <v>#N/A</v>
      </c>
      <c r="T5340" s="36" t="str">
        <f>IF(F5340&lt;&gt;"",MATCH(R5340,'Maximum minutes'!B:B,0),"")</f>
        <v/>
      </c>
      <c r="U5340" s="36">
        <f ca="1">IF(F5340&lt;&gt;"",COUNTA(OFFSET('Maximum minutes'!$C$1,'Annexe A1 Cours'!T5340,0,1,50)),0)</f>
        <v>0</v>
      </c>
      <c r="V5340" s="37">
        <f ca="1">IFERROR(OFFSET('Maximum minutes'!$C$1,T5340+1,-1+MATCH(G5340,OFFSET('Maximum minutes'!$C$1,T5340-1,0,1,50),0)),0)</f>
        <v>0</v>
      </c>
      <c r="W5340" s="38">
        <f t="shared" ca="1" si="166"/>
        <v>0</v>
      </c>
    </row>
    <row r="5341" spans="1:23" s="36" customFormat="1" ht="18.75">
      <c r="A5341" s="34"/>
      <c r="B5341" s="39"/>
      <c r="C5341" s="39"/>
      <c r="D5341" s="35"/>
      <c r="E5341" s="40"/>
      <c r="F5341" s="39"/>
      <c r="G5341" s="39"/>
      <c r="H5341" s="39"/>
      <c r="I5341" s="34"/>
      <c r="J5341" s="34"/>
      <c r="K5341" s="34"/>
      <c r="L5341" s="34"/>
      <c r="M5341" s="43" t="str">
        <f ca="1">IFERROR(OFFSET('Maximum minutes'!$C$1,T5341,MATCH(IF(G5341&lt;&gt;"",G5341,F5341),OFFSET('Maximum minutes'!$C$1,T5341-1,0,1,U5341+1),0)-1)*IF(OR(ISNUMBER(J5341),J5341="sans examen"),1,0)*IF(W5341&lt;MinDate,1,0),"")</f>
        <v/>
      </c>
      <c r="N5341" s="36">
        <f t="shared" ca="1" si="167"/>
        <v>0</v>
      </c>
      <c r="O5341" s="36" t="e">
        <f ca="1">LEFT(OFFSET(Lists!$Q$2,MATCH(E5341,Lists!$R$3:$R$19,0),0),4)</f>
        <v>#N/A</v>
      </c>
      <c r="P5341" s="36" t="e">
        <f ca="1">MATCH(O5341,Lists!$S$2:$S$640,1)</f>
        <v>#N/A</v>
      </c>
      <c r="Q5341" s="36" t="e">
        <f ca="1">MATCH(LEFT(OFFSET(Lists!$Q$2,MATCH(E5341,Lists!$R$3:$R$19,0)+1,0),4),Lists!$S$3:$S$640,1)</f>
        <v>#N/A</v>
      </c>
      <c r="R5341" s="36" t="e">
        <f ca="1">LEFT(OFFSET(Lists!$S$2,P5341-1+MATCH(F5341,OFFSET(Lists!$T$3,P5341-1,0,Q5341-P5341+1),0),0),6)</f>
        <v>#N/A</v>
      </c>
      <c r="S5341" s="36" t="e">
        <f ca="1">VLOOKUP(R5341,Lists!B:D,3,FALSE)</f>
        <v>#N/A</v>
      </c>
      <c r="T5341" s="36" t="str">
        <f>IF(F5341&lt;&gt;"",MATCH(R5341,'Maximum minutes'!B:B,0),"")</f>
        <v/>
      </c>
      <c r="U5341" s="36">
        <f ca="1">IF(F5341&lt;&gt;"",COUNTA(OFFSET('Maximum minutes'!$C$1,'Annexe A1 Cours'!T5341,0,1,50)),0)</f>
        <v>0</v>
      </c>
      <c r="V5341" s="37">
        <f ca="1">IFERROR(OFFSET('Maximum minutes'!$C$1,T5341+1,-1+MATCH(G5341,OFFSET('Maximum minutes'!$C$1,T5341-1,0,1,50),0)),0)</f>
        <v>0</v>
      </c>
      <c r="W5341" s="38">
        <f t="shared" ca="1" si="166"/>
        <v>0</v>
      </c>
    </row>
    <row r="5342" spans="1:23" s="36" customFormat="1" ht="18.75">
      <c r="A5342" s="34"/>
      <c r="B5342" s="39"/>
      <c r="C5342" s="39"/>
      <c r="D5342" s="35"/>
      <c r="E5342" s="40"/>
      <c r="F5342" s="39"/>
      <c r="G5342" s="39"/>
      <c r="H5342" s="39"/>
      <c r="I5342" s="34"/>
      <c r="J5342" s="34"/>
      <c r="K5342" s="34"/>
      <c r="L5342" s="34"/>
      <c r="M5342" s="43" t="str">
        <f ca="1">IFERROR(OFFSET('Maximum minutes'!$C$1,T5342,MATCH(IF(G5342&lt;&gt;"",G5342,F5342),OFFSET('Maximum minutes'!$C$1,T5342-1,0,1,U5342+1),0)-1)*IF(OR(ISNUMBER(J5342),J5342="sans examen"),1,0)*IF(W5342&lt;MinDate,1,0),"")</f>
        <v/>
      </c>
      <c r="N5342" s="36">
        <f t="shared" ca="1" si="167"/>
        <v>0</v>
      </c>
      <c r="O5342" s="36" t="e">
        <f ca="1">LEFT(OFFSET(Lists!$Q$2,MATCH(E5342,Lists!$R$3:$R$19,0),0),4)</f>
        <v>#N/A</v>
      </c>
      <c r="P5342" s="36" t="e">
        <f ca="1">MATCH(O5342,Lists!$S$2:$S$640,1)</f>
        <v>#N/A</v>
      </c>
      <c r="Q5342" s="36" t="e">
        <f ca="1">MATCH(LEFT(OFFSET(Lists!$Q$2,MATCH(E5342,Lists!$R$3:$R$19,0)+1,0),4),Lists!$S$3:$S$640,1)</f>
        <v>#N/A</v>
      </c>
      <c r="R5342" s="36" t="e">
        <f ca="1">LEFT(OFFSET(Lists!$S$2,P5342-1+MATCH(F5342,OFFSET(Lists!$T$3,P5342-1,0,Q5342-P5342+1),0),0),6)</f>
        <v>#N/A</v>
      </c>
      <c r="S5342" s="36" t="e">
        <f ca="1">VLOOKUP(R5342,Lists!B:D,3,FALSE)</f>
        <v>#N/A</v>
      </c>
      <c r="T5342" s="36" t="str">
        <f>IF(F5342&lt;&gt;"",MATCH(R5342,'Maximum minutes'!B:B,0),"")</f>
        <v/>
      </c>
      <c r="U5342" s="36">
        <f ca="1">IF(F5342&lt;&gt;"",COUNTA(OFFSET('Maximum minutes'!$C$1,'Annexe A1 Cours'!T5342,0,1,50)),0)</f>
        <v>0</v>
      </c>
      <c r="V5342" s="37">
        <f ca="1">IFERROR(OFFSET('Maximum minutes'!$C$1,T5342+1,-1+MATCH(G5342,OFFSET('Maximum minutes'!$C$1,T5342-1,0,1,50),0)),0)</f>
        <v>0</v>
      </c>
      <c r="W5342" s="38">
        <f t="shared" ca="1" si="166"/>
        <v>0</v>
      </c>
    </row>
    <row r="5343" spans="1:23" s="36" customFormat="1" ht="18.75">
      <c r="A5343" s="34"/>
      <c r="B5343" s="39"/>
      <c r="C5343" s="39"/>
      <c r="D5343" s="35"/>
      <c r="E5343" s="40"/>
      <c r="F5343" s="39"/>
      <c r="G5343" s="39"/>
      <c r="H5343" s="39"/>
      <c r="I5343" s="34"/>
      <c r="J5343" s="34"/>
      <c r="K5343" s="34"/>
      <c r="L5343" s="34"/>
      <c r="M5343" s="43" t="str">
        <f ca="1">IFERROR(OFFSET('Maximum minutes'!$C$1,T5343,MATCH(IF(G5343&lt;&gt;"",G5343,F5343),OFFSET('Maximum minutes'!$C$1,T5343-1,0,1,U5343+1),0)-1)*IF(OR(ISNUMBER(J5343),J5343="sans examen"),1,0)*IF(W5343&lt;MinDate,1,0),"")</f>
        <v/>
      </c>
      <c r="N5343" s="36">
        <f t="shared" ca="1" si="167"/>
        <v>0</v>
      </c>
      <c r="O5343" s="36" t="e">
        <f ca="1">LEFT(OFFSET(Lists!$Q$2,MATCH(E5343,Lists!$R$3:$R$19,0),0),4)</f>
        <v>#N/A</v>
      </c>
      <c r="P5343" s="36" t="e">
        <f ca="1">MATCH(O5343,Lists!$S$2:$S$640,1)</f>
        <v>#N/A</v>
      </c>
      <c r="Q5343" s="36" t="e">
        <f ca="1">MATCH(LEFT(OFFSET(Lists!$Q$2,MATCH(E5343,Lists!$R$3:$R$19,0)+1,0),4),Lists!$S$3:$S$640,1)</f>
        <v>#N/A</v>
      </c>
      <c r="R5343" s="36" t="e">
        <f ca="1">LEFT(OFFSET(Lists!$S$2,P5343-1+MATCH(F5343,OFFSET(Lists!$T$3,P5343-1,0,Q5343-P5343+1),0),0),6)</f>
        <v>#N/A</v>
      </c>
      <c r="S5343" s="36" t="e">
        <f ca="1">VLOOKUP(R5343,Lists!B:D,3,FALSE)</f>
        <v>#N/A</v>
      </c>
      <c r="T5343" s="36" t="str">
        <f>IF(F5343&lt;&gt;"",MATCH(R5343,'Maximum minutes'!B:B,0),"")</f>
        <v/>
      </c>
      <c r="U5343" s="36">
        <f ca="1">IF(F5343&lt;&gt;"",COUNTA(OFFSET('Maximum minutes'!$C$1,'Annexe A1 Cours'!T5343,0,1,50)),0)</f>
        <v>0</v>
      </c>
      <c r="V5343" s="37">
        <f ca="1">IFERROR(OFFSET('Maximum minutes'!$C$1,T5343+1,-1+MATCH(G5343,OFFSET('Maximum minutes'!$C$1,T5343-1,0,1,50),0)),0)</f>
        <v>0</v>
      </c>
      <c r="W5343" s="38">
        <f t="shared" ca="1" si="166"/>
        <v>0</v>
      </c>
    </row>
    <row r="5344" spans="1:23" s="36" customFormat="1" ht="18.75">
      <c r="A5344" s="34"/>
      <c r="B5344" s="39"/>
      <c r="C5344" s="39"/>
      <c r="D5344" s="35"/>
      <c r="E5344" s="40"/>
      <c r="F5344" s="39"/>
      <c r="G5344" s="39"/>
      <c r="H5344" s="39"/>
      <c r="I5344" s="34"/>
      <c r="J5344" s="34"/>
      <c r="K5344" s="34"/>
      <c r="L5344" s="34"/>
      <c r="M5344" s="43" t="str">
        <f ca="1">IFERROR(OFFSET('Maximum minutes'!$C$1,T5344,MATCH(IF(G5344&lt;&gt;"",G5344,F5344),OFFSET('Maximum minutes'!$C$1,T5344-1,0,1,U5344+1),0)-1)*IF(OR(ISNUMBER(J5344),J5344="sans examen"),1,0)*IF(W5344&lt;MinDate,1,0),"")</f>
        <v/>
      </c>
      <c r="N5344" s="36">
        <f t="shared" ca="1" si="167"/>
        <v>0</v>
      </c>
      <c r="O5344" s="36" t="e">
        <f ca="1">LEFT(OFFSET(Lists!$Q$2,MATCH(E5344,Lists!$R$3:$R$19,0),0),4)</f>
        <v>#N/A</v>
      </c>
      <c r="P5344" s="36" t="e">
        <f ca="1">MATCH(O5344,Lists!$S$2:$S$640,1)</f>
        <v>#N/A</v>
      </c>
      <c r="Q5344" s="36" t="e">
        <f ca="1">MATCH(LEFT(OFFSET(Lists!$Q$2,MATCH(E5344,Lists!$R$3:$R$19,0)+1,0),4),Lists!$S$3:$S$640,1)</f>
        <v>#N/A</v>
      </c>
      <c r="R5344" s="36" t="e">
        <f ca="1">LEFT(OFFSET(Lists!$S$2,P5344-1+MATCH(F5344,OFFSET(Lists!$T$3,P5344-1,0,Q5344-P5344+1),0),0),6)</f>
        <v>#N/A</v>
      </c>
      <c r="S5344" s="36" t="e">
        <f ca="1">VLOOKUP(R5344,Lists!B:D,3,FALSE)</f>
        <v>#N/A</v>
      </c>
      <c r="T5344" s="36" t="str">
        <f>IF(F5344&lt;&gt;"",MATCH(R5344,'Maximum minutes'!B:B,0),"")</f>
        <v/>
      </c>
      <c r="U5344" s="36">
        <f ca="1">IF(F5344&lt;&gt;"",COUNTA(OFFSET('Maximum minutes'!$C$1,'Annexe A1 Cours'!T5344,0,1,50)),0)</f>
        <v>0</v>
      </c>
      <c r="V5344" s="37">
        <f ca="1">IFERROR(OFFSET('Maximum minutes'!$C$1,T5344+1,-1+MATCH(G5344,OFFSET('Maximum minutes'!$C$1,T5344-1,0,1,50),0)),0)</f>
        <v>0</v>
      </c>
      <c r="W5344" s="38">
        <f t="shared" ca="1" si="166"/>
        <v>0</v>
      </c>
    </row>
    <row r="5345" spans="1:23" s="36" customFormat="1" ht="18.75">
      <c r="A5345" s="34"/>
      <c r="B5345" s="39"/>
      <c r="C5345" s="39"/>
      <c r="D5345" s="35"/>
      <c r="E5345" s="40"/>
      <c r="F5345" s="39"/>
      <c r="G5345" s="39"/>
      <c r="H5345" s="39"/>
      <c r="I5345" s="34"/>
      <c r="J5345" s="34"/>
      <c r="K5345" s="34"/>
      <c r="L5345" s="34"/>
      <c r="M5345" s="43" t="str">
        <f ca="1">IFERROR(OFFSET('Maximum minutes'!$C$1,T5345,MATCH(IF(G5345&lt;&gt;"",G5345,F5345),OFFSET('Maximum minutes'!$C$1,T5345-1,0,1,U5345+1),0)-1)*IF(OR(ISNUMBER(J5345),J5345="sans examen"),1,0)*IF(W5345&lt;MinDate,1,0),"")</f>
        <v/>
      </c>
      <c r="N5345" s="36">
        <f t="shared" ca="1" si="167"/>
        <v>0</v>
      </c>
      <c r="O5345" s="36" t="e">
        <f ca="1">LEFT(OFFSET(Lists!$Q$2,MATCH(E5345,Lists!$R$3:$R$19,0),0),4)</f>
        <v>#N/A</v>
      </c>
      <c r="P5345" s="36" t="e">
        <f ca="1">MATCH(O5345,Lists!$S$2:$S$640,1)</f>
        <v>#N/A</v>
      </c>
      <c r="Q5345" s="36" t="e">
        <f ca="1">MATCH(LEFT(OFFSET(Lists!$Q$2,MATCH(E5345,Lists!$R$3:$R$19,0)+1,0),4),Lists!$S$3:$S$640,1)</f>
        <v>#N/A</v>
      </c>
      <c r="R5345" s="36" t="e">
        <f ca="1">LEFT(OFFSET(Lists!$S$2,P5345-1+MATCH(F5345,OFFSET(Lists!$T$3,P5345-1,0,Q5345-P5345+1),0),0),6)</f>
        <v>#N/A</v>
      </c>
      <c r="S5345" s="36" t="e">
        <f ca="1">VLOOKUP(R5345,Lists!B:D,3,FALSE)</f>
        <v>#N/A</v>
      </c>
      <c r="T5345" s="36" t="str">
        <f>IF(F5345&lt;&gt;"",MATCH(R5345,'Maximum minutes'!B:B,0),"")</f>
        <v/>
      </c>
      <c r="U5345" s="36">
        <f ca="1">IF(F5345&lt;&gt;"",COUNTA(OFFSET('Maximum minutes'!$C$1,'Annexe A1 Cours'!T5345,0,1,50)),0)</f>
        <v>0</v>
      </c>
      <c r="V5345" s="37">
        <f ca="1">IFERROR(OFFSET('Maximum minutes'!$C$1,T5345+1,-1+MATCH(G5345,OFFSET('Maximum minutes'!$C$1,T5345-1,0,1,50),0)),0)</f>
        <v>0</v>
      </c>
      <c r="W5345" s="38">
        <f t="shared" ca="1" si="166"/>
        <v>0</v>
      </c>
    </row>
    <row r="5346" spans="1:23" s="36" customFormat="1" ht="18.75">
      <c r="A5346" s="34"/>
      <c r="B5346" s="39"/>
      <c r="C5346" s="39"/>
      <c r="D5346" s="35"/>
      <c r="E5346" s="40"/>
      <c r="F5346" s="39"/>
      <c r="G5346" s="39"/>
      <c r="H5346" s="39"/>
      <c r="I5346" s="34"/>
      <c r="J5346" s="34"/>
      <c r="K5346" s="34"/>
      <c r="L5346" s="34"/>
      <c r="M5346" s="43" t="str">
        <f ca="1">IFERROR(OFFSET('Maximum minutes'!$C$1,T5346,MATCH(IF(G5346&lt;&gt;"",G5346,F5346),OFFSET('Maximum minutes'!$C$1,T5346-1,0,1,U5346+1),0)-1)*IF(OR(ISNUMBER(J5346),J5346="sans examen"),1,0)*IF(W5346&lt;MinDate,1,0),"")</f>
        <v/>
      </c>
      <c r="N5346" s="36">
        <f t="shared" ca="1" si="167"/>
        <v>0</v>
      </c>
      <c r="O5346" s="36" t="e">
        <f ca="1">LEFT(OFFSET(Lists!$Q$2,MATCH(E5346,Lists!$R$3:$R$19,0),0),4)</f>
        <v>#N/A</v>
      </c>
      <c r="P5346" s="36" t="e">
        <f ca="1">MATCH(O5346,Lists!$S$2:$S$640,1)</f>
        <v>#N/A</v>
      </c>
      <c r="Q5346" s="36" t="e">
        <f ca="1">MATCH(LEFT(OFFSET(Lists!$Q$2,MATCH(E5346,Lists!$R$3:$R$19,0)+1,0),4),Lists!$S$3:$S$640,1)</f>
        <v>#N/A</v>
      </c>
      <c r="R5346" s="36" t="e">
        <f ca="1">LEFT(OFFSET(Lists!$S$2,P5346-1+MATCH(F5346,OFFSET(Lists!$T$3,P5346-1,0,Q5346-P5346+1),0),0),6)</f>
        <v>#N/A</v>
      </c>
      <c r="S5346" s="36" t="e">
        <f ca="1">VLOOKUP(R5346,Lists!B:D,3,FALSE)</f>
        <v>#N/A</v>
      </c>
      <c r="T5346" s="36" t="str">
        <f>IF(F5346&lt;&gt;"",MATCH(R5346,'Maximum minutes'!B:B,0),"")</f>
        <v/>
      </c>
      <c r="U5346" s="36">
        <f ca="1">IF(F5346&lt;&gt;"",COUNTA(OFFSET('Maximum minutes'!$C$1,'Annexe A1 Cours'!T5346,0,1,50)),0)</f>
        <v>0</v>
      </c>
      <c r="V5346" s="37">
        <f ca="1">IFERROR(OFFSET('Maximum minutes'!$C$1,T5346+1,-1+MATCH(G5346,OFFSET('Maximum minutes'!$C$1,T5346-1,0,1,50),0)),0)</f>
        <v>0</v>
      </c>
      <c r="W5346" s="38">
        <f t="shared" ca="1" si="166"/>
        <v>0</v>
      </c>
    </row>
    <row r="5347" spans="1:23" s="36" customFormat="1" ht="18.75">
      <c r="A5347" s="34"/>
      <c r="B5347" s="39"/>
      <c r="C5347" s="39"/>
      <c r="D5347" s="35"/>
      <c r="E5347" s="40"/>
      <c r="F5347" s="39"/>
      <c r="G5347" s="39"/>
      <c r="H5347" s="39"/>
      <c r="I5347" s="34"/>
      <c r="J5347" s="34"/>
      <c r="K5347" s="34"/>
      <c r="L5347" s="34"/>
      <c r="M5347" s="43" t="str">
        <f ca="1">IFERROR(OFFSET('Maximum minutes'!$C$1,T5347,MATCH(IF(G5347&lt;&gt;"",G5347,F5347),OFFSET('Maximum minutes'!$C$1,T5347-1,0,1,U5347+1),0)-1)*IF(OR(ISNUMBER(J5347),J5347="sans examen"),1,0)*IF(W5347&lt;MinDate,1,0),"")</f>
        <v/>
      </c>
      <c r="N5347" s="36">
        <f t="shared" ca="1" si="167"/>
        <v>0</v>
      </c>
      <c r="O5347" s="36" t="e">
        <f ca="1">LEFT(OFFSET(Lists!$Q$2,MATCH(E5347,Lists!$R$3:$R$19,0),0),4)</f>
        <v>#N/A</v>
      </c>
      <c r="P5347" s="36" t="e">
        <f ca="1">MATCH(O5347,Lists!$S$2:$S$640,1)</f>
        <v>#N/A</v>
      </c>
      <c r="Q5347" s="36" t="e">
        <f ca="1">MATCH(LEFT(OFFSET(Lists!$Q$2,MATCH(E5347,Lists!$R$3:$R$19,0)+1,0),4),Lists!$S$3:$S$640,1)</f>
        <v>#N/A</v>
      </c>
      <c r="R5347" s="36" t="e">
        <f ca="1">LEFT(OFFSET(Lists!$S$2,P5347-1+MATCH(F5347,OFFSET(Lists!$T$3,P5347-1,0,Q5347-P5347+1),0),0),6)</f>
        <v>#N/A</v>
      </c>
      <c r="S5347" s="36" t="e">
        <f ca="1">VLOOKUP(R5347,Lists!B:D,3,FALSE)</f>
        <v>#N/A</v>
      </c>
      <c r="T5347" s="36" t="str">
        <f>IF(F5347&lt;&gt;"",MATCH(R5347,'Maximum minutes'!B:B,0),"")</f>
        <v/>
      </c>
      <c r="U5347" s="36">
        <f ca="1">IF(F5347&lt;&gt;"",COUNTA(OFFSET('Maximum minutes'!$C$1,'Annexe A1 Cours'!T5347,0,1,50)),0)</f>
        <v>0</v>
      </c>
      <c r="V5347" s="37">
        <f ca="1">IFERROR(OFFSET('Maximum minutes'!$C$1,T5347+1,-1+MATCH(G5347,OFFSET('Maximum minutes'!$C$1,T5347-1,0,1,50),0)),0)</f>
        <v>0</v>
      </c>
      <c r="W5347" s="38">
        <f t="shared" ca="1" si="166"/>
        <v>0</v>
      </c>
    </row>
    <row r="5348" spans="1:23" s="36" customFormat="1" ht="18.75">
      <c r="A5348" s="34"/>
      <c r="B5348" s="39"/>
      <c r="C5348" s="39"/>
      <c r="D5348" s="35"/>
      <c r="E5348" s="40"/>
      <c r="F5348" s="39"/>
      <c r="G5348" s="39"/>
      <c r="H5348" s="39"/>
      <c r="I5348" s="34"/>
      <c r="J5348" s="34"/>
      <c r="K5348" s="34"/>
      <c r="L5348" s="34"/>
      <c r="M5348" s="43" t="str">
        <f ca="1">IFERROR(OFFSET('Maximum minutes'!$C$1,T5348,MATCH(IF(G5348&lt;&gt;"",G5348,F5348),OFFSET('Maximum minutes'!$C$1,T5348-1,0,1,U5348+1),0)-1)*IF(OR(ISNUMBER(J5348),J5348="sans examen"),1,0)*IF(W5348&lt;MinDate,1,0),"")</f>
        <v/>
      </c>
      <c r="N5348" s="36">
        <f t="shared" ca="1" si="167"/>
        <v>0</v>
      </c>
      <c r="O5348" s="36" t="e">
        <f ca="1">LEFT(OFFSET(Lists!$Q$2,MATCH(E5348,Lists!$R$3:$R$19,0),0),4)</f>
        <v>#N/A</v>
      </c>
      <c r="P5348" s="36" t="e">
        <f ca="1">MATCH(O5348,Lists!$S$2:$S$640,1)</f>
        <v>#N/A</v>
      </c>
      <c r="Q5348" s="36" t="e">
        <f ca="1">MATCH(LEFT(OFFSET(Lists!$Q$2,MATCH(E5348,Lists!$R$3:$R$19,0)+1,0),4),Lists!$S$3:$S$640,1)</f>
        <v>#N/A</v>
      </c>
      <c r="R5348" s="36" t="e">
        <f ca="1">LEFT(OFFSET(Lists!$S$2,P5348-1+MATCH(F5348,OFFSET(Lists!$T$3,P5348-1,0,Q5348-P5348+1),0),0),6)</f>
        <v>#N/A</v>
      </c>
      <c r="S5348" s="36" t="e">
        <f ca="1">VLOOKUP(R5348,Lists!B:D,3,FALSE)</f>
        <v>#N/A</v>
      </c>
      <c r="T5348" s="36" t="str">
        <f>IF(F5348&lt;&gt;"",MATCH(R5348,'Maximum minutes'!B:B,0),"")</f>
        <v/>
      </c>
      <c r="U5348" s="36">
        <f ca="1">IF(F5348&lt;&gt;"",COUNTA(OFFSET('Maximum minutes'!$C$1,'Annexe A1 Cours'!T5348,0,1,50)),0)</f>
        <v>0</v>
      </c>
      <c r="V5348" s="37">
        <f ca="1">IFERROR(OFFSET('Maximum minutes'!$C$1,T5348+1,-1+MATCH(G5348,OFFSET('Maximum minutes'!$C$1,T5348-1,0,1,50),0)),0)</f>
        <v>0</v>
      </c>
      <c r="W5348" s="38">
        <f t="shared" ca="1" si="166"/>
        <v>0</v>
      </c>
    </row>
    <row r="5349" spans="1:23" s="36" customFormat="1" ht="18.75">
      <c r="A5349" s="34"/>
      <c r="B5349" s="39"/>
      <c r="C5349" s="39"/>
      <c r="D5349" s="35"/>
      <c r="E5349" s="40"/>
      <c r="F5349" s="39"/>
      <c r="G5349" s="39"/>
      <c r="H5349" s="39"/>
      <c r="I5349" s="34"/>
      <c r="J5349" s="34"/>
      <c r="K5349" s="34"/>
      <c r="L5349" s="34"/>
      <c r="M5349" s="43" t="str">
        <f ca="1">IFERROR(OFFSET('Maximum minutes'!$C$1,T5349,MATCH(IF(G5349&lt;&gt;"",G5349,F5349),OFFSET('Maximum minutes'!$C$1,T5349-1,0,1,U5349+1),0)-1)*IF(OR(ISNUMBER(J5349),J5349="sans examen"),1,0)*IF(W5349&lt;MinDate,1,0),"")</f>
        <v/>
      </c>
      <c r="N5349" s="36">
        <f t="shared" ca="1" si="167"/>
        <v>0</v>
      </c>
      <c r="O5349" s="36" t="e">
        <f ca="1">LEFT(OFFSET(Lists!$Q$2,MATCH(E5349,Lists!$R$3:$R$19,0),0),4)</f>
        <v>#N/A</v>
      </c>
      <c r="P5349" s="36" t="e">
        <f ca="1">MATCH(O5349,Lists!$S$2:$S$640,1)</f>
        <v>#N/A</v>
      </c>
      <c r="Q5349" s="36" t="e">
        <f ca="1">MATCH(LEFT(OFFSET(Lists!$Q$2,MATCH(E5349,Lists!$R$3:$R$19,0)+1,0),4),Lists!$S$3:$S$640,1)</f>
        <v>#N/A</v>
      </c>
      <c r="R5349" s="36" t="e">
        <f ca="1">LEFT(OFFSET(Lists!$S$2,P5349-1+MATCH(F5349,OFFSET(Lists!$T$3,P5349-1,0,Q5349-P5349+1),0),0),6)</f>
        <v>#N/A</v>
      </c>
      <c r="S5349" s="36" t="e">
        <f ca="1">VLOOKUP(R5349,Lists!B:D,3,FALSE)</f>
        <v>#N/A</v>
      </c>
      <c r="T5349" s="36" t="str">
        <f>IF(F5349&lt;&gt;"",MATCH(R5349,'Maximum minutes'!B:B,0),"")</f>
        <v/>
      </c>
      <c r="U5349" s="36">
        <f ca="1">IF(F5349&lt;&gt;"",COUNTA(OFFSET('Maximum minutes'!$C$1,'Annexe A1 Cours'!T5349,0,1,50)),0)</f>
        <v>0</v>
      </c>
      <c r="V5349" s="37">
        <f ca="1">IFERROR(OFFSET('Maximum minutes'!$C$1,T5349+1,-1+MATCH(G5349,OFFSET('Maximum minutes'!$C$1,T5349-1,0,1,50),0)),0)</f>
        <v>0</v>
      </c>
      <c r="W5349" s="38">
        <f t="shared" ca="1" si="166"/>
        <v>0</v>
      </c>
    </row>
    <row r="5350" spans="1:23" s="36" customFormat="1" ht="18.75">
      <c r="A5350" s="34"/>
      <c r="B5350" s="39"/>
      <c r="C5350" s="39"/>
      <c r="D5350" s="35"/>
      <c r="E5350" s="40"/>
      <c r="F5350" s="39"/>
      <c r="G5350" s="39"/>
      <c r="H5350" s="39"/>
      <c r="I5350" s="34"/>
      <c r="J5350" s="34"/>
      <c r="K5350" s="34"/>
      <c r="L5350" s="34"/>
      <c r="M5350" s="43" t="str">
        <f ca="1">IFERROR(OFFSET('Maximum minutes'!$C$1,T5350,MATCH(IF(G5350&lt;&gt;"",G5350,F5350),OFFSET('Maximum minutes'!$C$1,T5350-1,0,1,U5350+1),0)-1)*IF(OR(ISNUMBER(J5350),J5350="sans examen"),1,0)*IF(W5350&lt;MinDate,1,0),"")</f>
        <v/>
      </c>
      <c r="N5350" s="36">
        <f t="shared" ca="1" si="167"/>
        <v>0</v>
      </c>
      <c r="O5350" s="36" t="e">
        <f ca="1">LEFT(OFFSET(Lists!$Q$2,MATCH(E5350,Lists!$R$3:$R$19,0),0),4)</f>
        <v>#N/A</v>
      </c>
      <c r="P5350" s="36" t="e">
        <f ca="1">MATCH(O5350,Lists!$S$2:$S$640,1)</f>
        <v>#N/A</v>
      </c>
      <c r="Q5350" s="36" t="e">
        <f ca="1">MATCH(LEFT(OFFSET(Lists!$Q$2,MATCH(E5350,Lists!$R$3:$R$19,0)+1,0),4),Lists!$S$3:$S$640,1)</f>
        <v>#N/A</v>
      </c>
      <c r="R5350" s="36" t="e">
        <f ca="1">LEFT(OFFSET(Lists!$S$2,P5350-1+MATCH(F5350,OFFSET(Lists!$T$3,P5350-1,0,Q5350-P5350+1),0),0),6)</f>
        <v>#N/A</v>
      </c>
      <c r="S5350" s="36" t="e">
        <f ca="1">VLOOKUP(R5350,Lists!B:D,3,FALSE)</f>
        <v>#N/A</v>
      </c>
      <c r="T5350" s="36" t="str">
        <f>IF(F5350&lt;&gt;"",MATCH(R5350,'Maximum minutes'!B:B,0),"")</f>
        <v/>
      </c>
      <c r="U5350" s="36">
        <f ca="1">IF(F5350&lt;&gt;"",COUNTA(OFFSET('Maximum minutes'!$C$1,'Annexe A1 Cours'!T5350,0,1,50)),0)</f>
        <v>0</v>
      </c>
      <c r="V5350" s="37">
        <f ca="1">IFERROR(OFFSET('Maximum minutes'!$C$1,T5350+1,-1+MATCH(G5350,OFFSET('Maximum minutes'!$C$1,T5350-1,0,1,50),0)),0)</f>
        <v>0</v>
      </c>
      <c r="W5350" s="38">
        <f t="shared" ca="1" si="166"/>
        <v>0</v>
      </c>
    </row>
    <row r="5351" spans="1:23" s="36" customFormat="1" ht="18.75">
      <c r="A5351" s="34"/>
      <c r="B5351" s="39"/>
      <c r="C5351" s="39"/>
      <c r="D5351" s="35"/>
      <c r="E5351" s="40"/>
      <c r="F5351" s="39"/>
      <c r="G5351" s="39"/>
      <c r="H5351" s="39"/>
      <c r="I5351" s="34"/>
      <c r="J5351" s="34"/>
      <c r="K5351" s="34"/>
      <c r="L5351" s="34"/>
      <c r="M5351" s="43" t="str">
        <f ca="1">IFERROR(OFFSET('Maximum minutes'!$C$1,T5351,MATCH(IF(G5351&lt;&gt;"",G5351,F5351),OFFSET('Maximum minutes'!$C$1,T5351-1,0,1,U5351+1),0)-1)*IF(OR(ISNUMBER(J5351),J5351="sans examen"),1,0)*IF(W5351&lt;MinDate,1,0),"")</f>
        <v/>
      </c>
      <c r="N5351" s="36">
        <f t="shared" ca="1" si="167"/>
        <v>0</v>
      </c>
      <c r="O5351" s="36" t="e">
        <f ca="1">LEFT(OFFSET(Lists!$Q$2,MATCH(E5351,Lists!$R$3:$R$19,0),0),4)</f>
        <v>#N/A</v>
      </c>
      <c r="P5351" s="36" t="e">
        <f ca="1">MATCH(O5351,Lists!$S$2:$S$640,1)</f>
        <v>#N/A</v>
      </c>
      <c r="Q5351" s="36" t="e">
        <f ca="1">MATCH(LEFT(OFFSET(Lists!$Q$2,MATCH(E5351,Lists!$R$3:$R$19,0)+1,0),4),Lists!$S$3:$S$640,1)</f>
        <v>#N/A</v>
      </c>
      <c r="R5351" s="36" t="e">
        <f ca="1">LEFT(OFFSET(Lists!$S$2,P5351-1+MATCH(F5351,OFFSET(Lists!$T$3,P5351-1,0,Q5351-P5351+1),0),0),6)</f>
        <v>#N/A</v>
      </c>
      <c r="S5351" s="36" t="e">
        <f ca="1">VLOOKUP(R5351,Lists!B:D,3,FALSE)</f>
        <v>#N/A</v>
      </c>
      <c r="T5351" s="36" t="str">
        <f>IF(F5351&lt;&gt;"",MATCH(R5351,'Maximum minutes'!B:B,0),"")</f>
        <v/>
      </c>
      <c r="U5351" s="36">
        <f ca="1">IF(F5351&lt;&gt;"",COUNTA(OFFSET('Maximum minutes'!$C$1,'Annexe A1 Cours'!T5351,0,1,50)),0)</f>
        <v>0</v>
      </c>
      <c r="V5351" s="37">
        <f ca="1">IFERROR(OFFSET('Maximum minutes'!$C$1,T5351+1,-1+MATCH(G5351,OFFSET('Maximum minutes'!$C$1,T5351-1,0,1,50),0)),0)</f>
        <v>0</v>
      </c>
      <c r="W5351" s="38">
        <f t="shared" ca="1" si="166"/>
        <v>0</v>
      </c>
    </row>
    <row r="5352" spans="1:23" s="36" customFormat="1" ht="18.75">
      <c r="A5352" s="34"/>
      <c r="B5352" s="39"/>
      <c r="C5352" s="39"/>
      <c r="D5352" s="35"/>
      <c r="E5352" s="40"/>
      <c r="F5352" s="39"/>
      <c r="G5352" s="39"/>
      <c r="H5352" s="39"/>
      <c r="I5352" s="34"/>
      <c r="J5352" s="34"/>
      <c r="K5352" s="34"/>
      <c r="L5352" s="34"/>
      <c r="M5352" s="43" t="str">
        <f ca="1">IFERROR(OFFSET('Maximum minutes'!$C$1,T5352,MATCH(IF(G5352&lt;&gt;"",G5352,F5352),OFFSET('Maximum minutes'!$C$1,T5352-1,0,1,U5352+1),0)-1)*IF(OR(ISNUMBER(J5352),J5352="sans examen"),1,0)*IF(W5352&lt;MinDate,1,0),"")</f>
        <v/>
      </c>
      <c r="N5352" s="36">
        <f t="shared" ca="1" si="167"/>
        <v>0</v>
      </c>
      <c r="O5352" s="36" t="e">
        <f ca="1">LEFT(OFFSET(Lists!$Q$2,MATCH(E5352,Lists!$R$3:$R$19,0),0),4)</f>
        <v>#N/A</v>
      </c>
      <c r="P5352" s="36" t="e">
        <f ca="1">MATCH(O5352,Lists!$S$2:$S$640,1)</f>
        <v>#N/A</v>
      </c>
      <c r="Q5352" s="36" t="e">
        <f ca="1">MATCH(LEFT(OFFSET(Lists!$Q$2,MATCH(E5352,Lists!$R$3:$R$19,0)+1,0),4),Lists!$S$3:$S$640,1)</f>
        <v>#N/A</v>
      </c>
      <c r="R5352" s="36" t="e">
        <f ca="1">LEFT(OFFSET(Lists!$S$2,P5352-1+MATCH(F5352,OFFSET(Lists!$T$3,P5352-1,0,Q5352-P5352+1),0),0),6)</f>
        <v>#N/A</v>
      </c>
      <c r="S5352" s="36" t="e">
        <f ca="1">VLOOKUP(R5352,Lists!B:D,3,FALSE)</f>
        <v>#N/A</v>
      </c>
      <c r="T5352" s="36" t="str">
        <f>IF(F5352&lt;&gt;"",MATCH(R5352,'Maximum minutes'!B:B,0),"")</f>
        <v/>
      </c>
      <c r="U5352" s="36">
        <f ca="1">IF(F5352&lt;&gt;"",COUNTA(OFFSET('Maximum minutes'!$C$1,'Annexe A1 Cours'!T5352,0,1,50)),0)</f>
        <v>0</v>
      </c>
      <c r="V5352" s="37">
        <f ca="1">IFERROR(OFFSET('Maximum minutes'!$C$1,T5352+1,-1+MATCH(G5352,OFFSET('Maximum minutes'!$C$1,T5352-1,0,1,50),0)),0)</f>
        <v>0</v>
      </c>
      <c r="W5352" s="38">
        <f t="shared" ca="1" si="166"/>
        <v>0</v>
      </c>
    </row>
    <row r="5353" spans="1:23" s="36" customFormat="1" ht="18.75">
      <c r="A5353" s="34"/>
      <c r="B5353" s="39"/>
      <c r="C5353" s="39"/>
      <c r="D5353" s="35"/>
      <c r="E5353" s="40"/>
      <c r="F5353" s="39"/>
      <c r="G5353" s="39"/>
      <c r="H5353" s="39"/>
      <c r="I5353" s="34"/>
      <c r="J5353" s="34"/>
      <c r="K5353" s="34"/>
      <c r="L5353" s="34"/>
      <c r="M5353" s="43" t="str">
        <f ca="1">IFERROR(OFFSET('Maximum minutes'!$C$1,T5353,MATCH(IF(G5353&lt;&gt;"",G5353,F5353),OFFSET('Maximum minutes'!$C$1,T5353-1,0,1,U5353+1),0)-1)*IF(OR(ISNUMBER(J5353),J5353="sans examen"),1,0)*IF(W5353&lt;MinDate,1,0),"")</f>
        <v/>
      </c>
      <c r="N5353" s="36">
        <f t="shared" ca="1" si="167"/>
        <v>0</v>
      </c>
      <c r="O5353" s="36" t="e">
        <f ca="1">LEFT(OFFSET(Lists!$Q$2,MATCH(E5353,Lists!$R$3:$R$19,0),0),4)</f>
        <v>#N/A</v>
      </c>
      <c r="P5353" s="36" t="e">
        <f ca="1">MATCH(O5353,Lists!$S$2:$S$640,1)</f>
        <v>#N/A</v>
      </c>
      <c r="Q5353" s="36" t="e">
        <f ca="1">MATCH(LEFT(OFFSET(Lists!$Q$2,MATCH(E5353,Lists!$R$3:$R$19,0)+1,0),4),Lists!$S$3:$S$640,1)</f>
        <v>#N/A</v>
      </c>
      <c r="R5353" s="36" t="e">
        <f ca="1">LEFT(OFFSET(Lists!$S$2,P5353-1+MATCH(F5353,OFFSET(Lists!$T$3,P5353-1,0,Q5353-P5353+1),0),0),6)</f>
        <v>#N/A</v>
      </c>
      <c r="S5353" s="36" t="e">
        <f ca="1">VLOOKUP(R5353,Lists!B:D,3,FALSE)</f>
        <v>#N/A</v>
      </c>
      <c r="T5353" s="36" t="str">
        <f>IF(F5353&lt;&gt;"",MATCH(R5353,'Maximum minutes'!B:B,0),"")</f>
        <v/>
      </c>
      <c r="U5353" s="36">
        <f ca="1">IF(F5353&lt;&gt;"",COUNTA(OFFSET('Maximum minutes'!$C$1,'Annexe A1 Cours'!T5353,0,1,50)),0)</f>
        <v>0</v>
      </c>
      <c r="V5353" s="37">
        <f ca="1">IFERROR(OFFSET('Maximum minutes'!$C$1,T5353+1,-1+MATCH(G5353,OFFSET('Maximum minutes'!$C$1,T5353-1,0,1,50),0)),0)</f>
        <v>0</v>
      </c>
      <c r="W5353" s="38">
        <f t="shared" ca="1" si="166"/>
        <v>0</v>
      </c>
    </row>
    <row r="5354" spans="1:23" s="36" customFormat="1" ht="18.75">
      <c r="A5354" s="34"/>
      <c r="B5354" s="39"/>
      <c r="C5354" s="39"/>
      <c r="D5354" s="35"/>
      <c r="E5354" s="40"/>
      <c r="F5354" s="39"/>
      <c r="G5354" s="39"/>
      <c r="H5354" s="39"/>
      <c r="I5354" s="34"/>
      <c r="J5354" s="34"/>
      <c r="K5354" s="34"/>
      <c r="L5354" s="34"/>
      <c r="M5354" s="43" t="str">
        <f ca="1">IFERROR(OFFSET('Maximum minutes'!$C$1,T5354,MATCH(IF(G5354&lt;&gt;"",G5354,F5354),OFFSET('Maximum minutes'!$C$1,T5354-1,0,1,U5354+1),0)-1)*IF(OR(ISNUMBER(J5354),J5354="sans examen"),1,0)*IF(W5354&lt;MinDate,1,0),"")</f>
        <v/>
      </c>
      <c r="N5354" s="36">
        <f t="shared" ca="1" si="167"/>
        <v>0</v>
      </c>
      <c r="O5354" s="36" t="e">
        <f ca="1">LEFT(OFFSET(Lists!$Q$2,MATCH(E5354,Lists!$R$3:$R$19,0),0),4)</f>
        <v>#N/A</v>
      </c>
      <c r="P5354" s="36" t="e">
        <f ca="1">MATCH(O5354,Lists!$S$2:$S$640,1)</f>
        <v>#N/A</v>
      </c>
      <c r="Q5354" s="36" t="e">
        <f ca="1">MATCH(LEFT(OFFSET(Lists!$Q$2,MATCH(E5354,Lists!$R$3:$R$19,0)+1,0),4),Lists!$S$3:$S$640,1)</f>
        <v>#N/A</v>
      </c>
      <c r="R5354" s="36" t="e">
        <f ca="1">LEFT(OFFSET(Lists!$S$2,P5354-1+MATCH(F5354,OFFSET(Lists!$T$3,P5354-1,0,Q5354-P5354+1),0),0),6)</f>
        <v>#N/A</v>
      </c>
      <c r="S5354" s="36" t="e">
        <f ca="1">VLOOKUP(R5354,Lists!B:D,3,FALSE)</f>
        <v>#N/A</v>
      </c>
      <c r="T5354" s="36" t="str">
        <f>IF(F5354&lt;&gt;"",MATCH(R5354,'Maximum minutes'!B:B,0),"")</f>
        <v/>
      </c>
      <c r="U5354" s="36">
        <f ca="1">IF(F5354&lt;&gt;"",COUNTA(OFFSET('Maximum minutes'!$C$1,'Annexe A1 Cours'!T5354,0,1,50)),0)</f>
        <v>0</v>
      </c>
      <c r="V5354" s="37">
        <f ca="1">IFERROR(OFFSET('Maximum minutes'!$C$1,T5354+1,-1+MATCH(G5354,OFFSET('Maximum minutes'!$C$1,T5354-1,0,1,50),0)),0)</f>
        <v>0</v>
      </c>
      <c r="W5354" s="38">
        <f t="shared" ca="1" si="166"/>
        <v>0</v>
      </c>
    </row>
    <row r="5355" spans="1:23" s="36" customFormat="1" ht="18.75">
      <c r="A5355" s="34"/>
      <c r="B5355" s="39"/>
      <c r="C5355" s="39"/>
      <c r="D5355" s="35"/>
      <c r="E5355" s="40"/>
      <c r="F5355" s="39"/>
      <c r="G5355" s="39"/>
      <c r="H5355" s="39"/>
      <c r="I5355" s="34"/>
      <c r="J5355" s="34"/>
      <c r="K5355" s="34"/>
      <c r="L5355" s="34"/>
      <c r="M5355" s="43" t="str">
        <f ca="1">IFERROR(OFFSET('Maximum minutes'!$C$1,T5355,MATCH(IF(G5355&lt;&gt;"",G5355,F5355),OFFSET('Maximum minutes'!$C$1,T5355-1,0,1,U5355+1),0)-1)*IF(OR(ISNUMBER(J5355),J5355="sans examen"),1,0)*IF(W5355&lt;MinDate,1,0),"")</f>
        <v/>
      </c>
      <c r="N5355" s="36">
        <f t="shared" ca="1" si="167"/>
        <v>0</v>
      </c>
      <c r="O5355" s="36" t="e">
        <f ca="1">LEFT(OFFSET(Lists!$Q$2,MATCH(E5355,Lists!$R$3:$R$19,0),0),4)</f>
        <v>#N/A</v>
      </c>
      <c r="P5355" s="36" t="e">
        <f ca="1">MATCH(O5355,Lists!$S$2:$S$640,1)</f>
        <v>#N/A</v>
      </c>
      <c r="Q5355" s="36" t="e">
        <f ca="1">MATCH(LEFT(OFFSET(Lists!$Q$2,MATCH(E5355,Lists!$R$3:$R$19,0)+1,0),4),Lists!$S$3:$S$640,1)</f>
        <v>#N/A</v>
      </c>
      <c r="R5355" s="36" t="e">
        <f ca="1">LEFT(OFFSET(Lists!$S$2,P5355-1+MATCH(F5355,OFFSET(Lists!$T$3,P5355-1,0,Q5355-P5355+1),0),0),6)</f>
        <v>#N/A</v>
      </c>
      <c r="S5355" s="36" t="e">
        <f ca="1">VLOOKUP(R5355,Lists!B:D,3,FALSE)</f>
        <v>#N/A</v>
      </c>
      <c r="T5355" s="36" t="str">
        <f>IF(F5355&lt;&gt;"",MATCH(R5355,'Maximum minutes'!B:B,0),"")</f>
        <v/>
      </c>
      <c r="U5355" s="36">
        <f ca="1">IF(F5355&lt;&gt;"",COUNTA(OFFSET('Maximum minutes'!$C$1,'Annexe A1 Cours'!T5355,0,1,50)),0)</f>
        <v>0</v>
      </c>
      <c r="V5355" s="37">
        <f ca="1">IFERROR(OFFSET('Maximum minutes'!$C$1,T5355+1,-1+MATCH(G5355,OFFSET('Maximum minutes'!$C$1,T5355-1,0,1,50),0)),0)</f>
        <v>0</v>
      </c>
      <c r="W5355" s="38">
        <f t="shared" ca="1" si="166"/>
        <v>0</v>
      </c>
    </row>
    <row r="5356" spans="1:23" s="36" customFormat="1" ht="18.75">
      <c r="A5356" s="34"/>
      <c r="B5356" s="39"/>
      <c r="C5356" s="39"/>
      <c r="D5356" s="35"/>
      <c r="E5356" s="40"/>
      <c r="F5356" s="39"/>
      <c r="G5356" s="39"/>
      <c r="H5356" s="39"/>
      <c r="I5356" s="34"/>
      <c r="J5356" s="34"/>
      <c r="K5356" s="34"/>
      <c r="L5356" s="34"/>
      <c r="M5356" s="43" t="str">
        <f ca="1">IFERROR(OFFSET('Maximum minutes'!$C$1,T5356,MATCH(IF(G5356&lt;&gt;"",G5356,F5356),OFFSET('Maximum minutes'!$C$1,T5356-1,0,1,U5356+1),0)-1)*IF(OR(ISNUMBER(J5356),J5356="sans examen"),1,0)*IF(W5356&lt;MinDate,1,0),"")</f>
        <v/>
      </c>
      <c r="N5356" s="36">
        <f t="shared" ca="1" si="167"/>
        <v>0</v>
      </c>
      <c r="O5356" s="36" t="e">
        <f ca="1">LEFT(OFFSET(Lists!$Q$2,MATCH(E5356,Lists!$R$3:$R$19,0),0),4)</f>
        <v>#N/A</v>
      </c>
      <c r="P5356" s="36" t="e">
        <f ca="1">MATCH(O5356,Lists!$S$2:$S$640,1)</f>
        <v>#N/A</v>
      </c>
      <c r="Q5356" s="36" t="e">
        <f ca="1">MATCH(LEFT(OFFSET(Lists!$Q$2,MATCH(E5356,Lists!$R$3:$R$19,0)+1,0),4),Lists!$S$3:$S$640,1)</f>
        <v>#N/A</v>
      </c>
      <c r="R5356" s="36" t="e">
        <f ca="1">LEFT(OFFSET(Lists!$S$2,P5356-1+MATCH(F5356,OFFSET(Lists!$T$3,P5356-1,0,Q5356-P5356+1),0),0),6)</f>
        <v>#N/A</v>
      </c>
      <c r="S5356" s="36" t="e">
        <f ca="1">VLOOKUP(R5356,Lists!B:D,3,FALSE)</f>
        <v>#N/A</v>
      </c>
      <c r="T5356" s="36" t="str">
        <f>IF(F5356&lt;&gt;"",MATCH(R5356,'Maximum minutes'!B:B,0),"")</f>
        <v/>
      </c>
      <c r="U5356" s="36">
        <f ca="1">IF(F5356&lt;&gt;"",COUNTA(OFFSET('Maximum minutes'!$C$1,'Annexe A1 Cours'!T5356,0,1,50)),0)</f>
        <v>0</v>
      </c>
      <c r="V5356" s="37">
        <f ca="1">IFERROR(OFFSET('Maximum minutes'!$C$1,T5356+1,-1+MATCH(G5356,OFFSET('Maximum minutes'!$C$1,T5356-1,0,1,50),0)),0)</f>
        <v>0</v>
      </c>
      <c r="W5356" s="38">
        <f t="shared" ca="1" si="166"/>
        <v>0</v>
      </c>
    </row>
    <row r="5357" spans="1:23" s="36" customFormat="1" ht="18.75">
      <c r="A5357" s="34"/>
      <c r="B5357" s="39"/>
      <c r="C5357" s="39"/>
      <c r="D5357" s="35"/>
      <c r="E5357" s="40"/>
      <c r="F5357" s="39"/>
      <c r="G5357" s="39"/>
      <c r="H5357" s="39"/>
      <c r="I5357" s="34"/>
      <c r="J5357" s="34"/>
      <c r="K5357" s="34"/>
      <c r="L5357" s="34"/>
      <c r="M5357" s="43" t="str">
        <f ca="1">IFERROR(OFFSET('Maximum minutes'!$C$1,T5357,MATCH(IF(G5357&lt;&gt;"",G5357,F5357),OFFSET('Maximum minutes'!$C$1,T5357-1,0,1,U5357+1),0)-1)*IF(OR(ISNUMBER(J5357),J5357="sans examen"),1,0)*IF(W5357&lt;MinDate,1,0),"")</f>
        <v/>
      </c>
      <c r="N5357" s="36">
        <f t="shared" ca="1" si="167"/>
        <v>0</v>
      </c>
      <c r="O5357" s="36" t="e">
        <f ca="1">LEFT(OFFSET(Lists!$Q$2,MATCH(E5357,Lists!$R$3:$R$19,0),0),4)</f>
        <v>#N/A</v>
      </c>
      <c r="P5357" s="36" t="e">
        <f ca="1">MATCH(O5357,Lists!$S$2:$S$640,1)</f>
        <v>#N/A</v>
      </c>
      <c r="Q5357" s="36" t="e">
        <f ca="1">MATCH(LEFT(OFFSET(Lists!$Q$2,MATCH(E5357,Lists!$R$3:$R$19,0)+1,0),4),Lists!$S$3:$S$640,1)</f>
        <v>#N/A</v>
      </c>
      <c r="R5357" s="36" t="e">
        <f ca="1">LEFT(OFFSET(Lists!$S$2,P5357-1+MATCH(F5357,OFFSET(Lists!$T$3,P5357-1,0,Q5357-P5357+1),0),0),6)</f>
        <v>#N/A</v>
      </c>
      <c r="S5357" s="36" t="e">
        <f ca="1">VLOOKUP(R5357,Lists!B:D,3,FALSE)</f>
        <v>#N/A</v>
      </c>
      <c r="T5357" s="36" t="str">
        <f>IF(F5357&lt;&gt;"",MATCH(R5357,'Maximum minutes'!B:B,0),"")</f>
        <v/>
      </c>
      <c r="U5357" s="36">
        <f ca="1">IF(F5357&lt;&gt;"",COUNTA(OFFSET('Maximum minutes'!$C$1,'Annexe A1 Cours'!T5357,0,1,50)),0)</f>
        <v>0</v>
      </c>
      <c r="V5357" s="37">
        <f ca="1">IFERROR(OFFSET('Maximum minutes'!$C$1,T5357+1,-1+MATCH(G5357,OFFSET('Maximum minutes'!$C$1,T5357-1,0,1,50),0)),0)</f>
        <v>0</v>
      </c>
      <c r="W5357" s="38">
        <f t="shared" ca="1" si="166"/>
        <v>0</v>
      </c>
    </row>
    <row r="5358" spans="1:23" s="36" customFormat="1" ht="18.75">
      <c r="A5358" s="34"/>
      <c r="B5358" s="39"/>
      <c r="C5358" s="39"/>
      <c r="D5358" s="35"/>
      <c r="E5358" s="40"/>
      <c r="F5358" s="39"/>
      <c r="G5358" s="39"/>
      <c r="H5358" s="39"/>
      <c r="I5358" s="34"/>
      <c r="J5358" s="34"/>
      <c r="K5358" s="34"/>
      <c r="L5358" s="34"/>
      <c r="M5358" s="43" t="str">
        <f ca="1">IFERROR(OFFSET('Maximum minutes'!$C$1,T5358,MATCH(IF(G5358&lt;&gt;"",G5358,F5358),OFFSET('Maximum minutes'!$C$1,T5358-1,0,1,U5358+1),0)-1)*IF(OR(ISNUMBER(J5358),J5358="sans examen"),1,0)*IF(W5358&lt;MinDate,1,0),"")</f>
        <v/>
      </c>
      <c r="N5358" s="36">
        <f t="shared" ca="1" si="167"/>
        <v>0</v>
      </c>
      <c r="O5358" s="36" t="e">
        <f ca="1">LEFT(OFFSET(Lists!$Q$2,MATCH(E5358,Lists!$R$3:$R$19,0),0),4)</f>
        <v>#N/A</v>
      </c>
      <c r="P5358" s="36" t="e">
        <f ca="1">MATCH(O5358,Lists!$S$2:$S$640,1)</f>
        <v>#N/A</v>
      </c>
      <c r="Q5358" s="36" t="e">
        <f ca="1">MATCH(LEFT(OFFSET(Lists!$Q$2,MATCH(E5358,Lists!$R$3:$R$19,0)+1,0),4),Lists!$S$3:$S$640,1)</f>
        <v>#N/A</v>
      </c>
      <c r="R5358" s="36" t="e">
        <f ca="1">LEFT(OFFSET(Lists!$S$2,P5358-1+MATCH(F5358,OFFSET(Lists!$T$3,P5358-1,0,Q5358-P5358+1),0),0),6)</f>
        <v>#N/A</v>
      </c>
      <c r="S5358" s="36" t="e">
        <f ca="1">VLOOKUP(R5358,Lists!B:D,3,FALSE)</f>
        <v>#N/A</v>
      </c>
      <c r="T5358" s="36" t="str">
        <f>IF(F5358&lt;&gt;"",MATCH(R5358,'Maximum minutes'!B:B,0),"")</f>
        <v/>
      </c>
      <c r="U5358" s="36">
        <f ca="1">IF(F5358&lt;&gt;"",COUNTA(OFFSET('Maximum minutes'!$C$1,'Annexe A1 Cours'!T5358,0,1,50)),0)</f>
        <v>0</v>
      </c>
      <c r="V5358" s="37">
        <f ca="1">IFERROR(OFFSET('Maximum minutes'!$C$1,T5358+1,-1+MATCH(G5358,OFFSET('Maximum minutes'!$C$1,T5358-1,0,1,50),0)),0)</f>
        <v>0</v>
      </c>
      <c r="W5358" s="38">
        <f t="shared" ca="1" si="166"/>
        <v>0</v>
      </c>
    </row>
    <row r="5359" spans="1:23" s="36" customFormat="1" ht="18.75">
      <c r="A5359" s="34"/>
      <c r="B5359" s="39"/>
      <c r="C5359" s="39"/>
      <c r="D5359" s="35"/>
      <c r="E5359" s="40"/>
      <c r="F5359" s="39"/>
      <c r="G5359" s="39"/>
      <c r="H5359" s="39"/>
      <c r="I5359" s="34"/>
      <c r="J5359" s="34"/>
      <c r="K5359" s="34"/>
      <c r="L5359" s="34"/>
      <c r="M5359" s="43" t="str">
        <f ca="1">IFERROR(OFFSET('Maximum minutes'!$C$1,T5359,MATCH(IF(G5359&lt;&gt;"",G5359,F5359),OFFSET('Maximum minutes'!$C$1,T5359-1,0,1,U5359+1),0)-1)*IF(OR(ISNUMBER(J5359),J5359="sans examen"),1,0)*IF(W5359&lt;MinDate,1,0),"")</f>
        <v/>
      </c>
      <c r="N5359" s="36">
        <f t="shared" ca="1" si="167"/>
        <v>0</v>
      </c>
      <c r="O5359" s="36" t="e">
        <f ca="1">LEFT(OFFSET(Lists!$Q$2,MATCH(E5359,Lists!$R$3:$R$19,0),0),4)</f>
        <v>#N/A</v>
      </c>
      <c r="P5359" s="36" t="e">
        <f ca="1">MATCH(O5359,Lists!$S$2:$S$640,1)</f>
        <v>#N/A</v>
      </c>
      <c r="Q5359" s="36" t="e">
        <f ca="1">MATCH(LEFT(OFFSET(Lists!$Q$2,MATCH(E5359,Lists!$R$3:$R$19,0)+1,0),4),Lists!$S$3:$S$640,1)</f>
        <v>#N/A</v>
      </c>
      <c r="R5359" s="36" t="e">
        <f ca="1">LEFT(OFFSET(Lists!$S$2,P5359-1+MATCH(F5359,OFFSET(Lists!$T$3,P5359-1,0,Q5359-P5359+1),0),0),6)</f>
        <v>#N/A</v>
      </c>
      <c r="S5359" s="36" t="e">
        <f ca="1">VLOOKUP(R5359,Lists!B:D,3,FALSE)</f>
        <v>#N/A</v>
      </c>
      <c r="T5359" s="36" t="str">
        <f>IF(F5359&lt;&gt;"",MATCH(R5359,'Maximum minutes'!B:B,0),"")</f>
        <v/>
      </c>
      <c r="U5359" s="36">
        <f ca="1">IF(F5359&lt;&gt;"",COUNTA(OFFSET('Maximum minutes'!$C$1,'Annexe A1 Cours'!T5359,0,1,50)),0)</f>
        <v>0</v>
      </c>
      <c r="V5359" s="37">
        <f ca="1">IFERROR(OFFSET('Maximum minutes'!$C$1,T5359+1,-1+MATCH(G5359,OFFSET('Maximum minutes'!$C$1,T5359-1,0,1,50),0)),0)</f>
        <v>0</v>
      </c>
      <c r="W5359" s="38">
        <f t="shared" ca="1" si="166"/>
        <v>0</v>
      </c>
    </row>
    <row r="5360" spans="1:23" s="36" customFormat="1" ht="18.75">
      <c r="A5360" s="34"/>
      <c r="B5360" s="39"/>
      <c r="C5360" s="39"/>
      <c r="D5360" s="35"/>
      <c r="E5360" s="40"/>
      <c r="F5360" s="39"/>
      <c r="G5360" s="39"/>
      <c r="H5360" s="39"/>
      <c r="I5360" s="34"/>
      <c r="J5360" s="34"/>
      <c r="K5360" s="34"/>
      <c r="L5360" s="34"/>
      <c r="M5360" s="43" t="str">
        <f ca="1">IFERROR(OFFSET('Maximum minutes'!$C$1,T5360,MATCH(IF(G5360&lt;&gt;"",G5360,F5360),OFFSET('Maximum minutes'!$C$1,T5360-1,0,1,U5360+1),0)-1)*IF(OR(ISNUMBER(J5360),J5360="sans examen"),1,0)*IF(W5360&lt;MinDate,1,0),"")</f>
        <v/>
      </c>
      <c r="N5360" s="36">
        <f t="shared" ca="1" si="167"/>
        <v>0</v>
      </c>
      <c r="O5360" s="36" t="e">
        <f ca="1">LEFT(OFFSET(Lists!$Q$2,MATCH(E5360,Lists!$R$3:$R$19,0),0),4)</f>
        <v>#N/A</v>
      </c>
      <c r="P5360" s="36" t="e">
        <f ca="1">MATCH(O5360,Lists!$S$2:$S$640,1)</f>
        <v>#N/A</v>
      </c>
      <c r="Q5360" s="36" t="e">
        <f ca="1">MATCH(LEFT(OFFSET(Lists!$Q$2,MATCH(E5360,Lists!$R$3:$R$19,0)+1,0),4),Lists!$S$3:$S$640,1)</f>
        <v>#N/A</v>
      </c>
      <c r="R5360" s="36" t="e">
        <f ca="1">LEFT(OFFSET(Lists!$S$2,P5360-1+MATCH(F5360,OFFSET(Lists!$T$3,P5360-1,0,Q5360-P5360+1),0),0),6)</f>
        <v>#N/A</v>
      </c>
      <c r="S5360" s="36" t="e">
        <f ca="1">VLOOKUP(R5360,Lists!B:D,3,FALSE)</f>
        <v>#N/A</v>
      </c>
      <c r="T5360" s="36" t="str">
        <f>IF(F5360&lt;&gt;"",MATCH(R5360,'Maximum minutes'!B:B,0),"")</f>
        <v/>
      </c>
      <c r="U5360" s="36">
        <f ca="1">IF(F5360&lt;&gt;"",COUNTA(OFFSET('Maximum minutes'!$C$1,'Annexe A1 Cours'!T5360,0,1,50)),0)</f>
        <v>0</v>
      </c>
      <c r="V5360" s="37">
        <f ca="1">IFERROR(OFFSET('Maximum minutes'!$C$1,T5360+1,-1+MATCH(G5360,OFFSET('Maximum minutes'!$C$1,T5360-1,0,1,50),0)),0)</f>
        <v>0</v>
      </c>
      <c r="W5360" s="38">
        <f t="shared" ca="1" si="166"/>
        <v>0</v>
      </c>
    </row>
    <row r="5361" spans="1:23" s="36" customFormat="1" ht="18.75">
      <c r="A5361" s="34"/>
      <c r="B5361" s="39"/>
      <c r="C5361" s="39"/>
      <c r="D5361" s="35"/>
      <c r="E5361" s="40"/>
      <c r="F5361" s="39"/>
      <c r="G5361" s="39"/>
      <c r="H5361" s="39"/>
      <c r="I5361" s="34"/>
      <c r="J5361" s="34"/>
      <c r="K5361" s="34"/>
      <c r="L5361" s="34"/>
      <c r="M5361" s="43" t="str">
        <f ca="1">IFERROR(OFFSET('Maximum minutes'!$C$1,T5361,MATCH(IF(G5361&lt;&gt;"",G5361,F5361),OFFSET('Maximum minutes'!$C$1,T5361-1,0,1,U5361+1),0)-1)*IF(OR(ISNUMBER(J5361),J5361="sans examen"),1,0)*IF(W5361&lt;MinDate,1,0),"")</f>
        <v/>
      </c>
      <c r="N5361" s="36">
        <f t="shared" ca="1" si="167"/>
        <v>0</v>
      </c>
      <c r="O5361" s="36" t="e">
        <f ca="1">LEFT(OFFSET(Lists!$Q$2,MATCH(E5361,Lists!$R$3:$R$19,0),0),4)</f>
        <v>#N/A</v>
      </c>
      <c r="P5361" s="36" t="e">
        <f ca="1">MATCH(O5361,Lists!$S$2:$S$640,1)</f>
        <v>#N/A</v>
      </c>
      <c r="Q5361" s="36" t="e">
        <f ca="1">MATCH(LEFT(OFFSET(Lists!$Q$2,MATCH(E5361,Lists!$R$3:$R$19,0)+1,0),4),Lists!$S$3:$S$640,1)</f>
        <v>#N/A</v>
      </c>
      <c r="R5361" s="36" t="e">
        <f ca="1">LEFT(OFFSET(Lists!$S$2,P5361-1+MATCH(F5361,OFFSET(Lists!$T$3,P5361-1,0,Q5361-P5361+1),0),0),6)</f>
        <v>#N/A</v>
      </c>
      <c r="S5361" s="36" t="e">
        <f ca="1">VLOOKUP(R5361,Lists!B:D,3,FALSE)</f>
        <v>#N/A</v>
      </c>
      <c r="T5361" s="36" t="str">
        <f>IF(F5361&lt;&gt;"",MATCH(R5361,'Maximum minutes'!B:B,0),"")</f>
        <v/>
      </c>
      <c r="U5361" s="36">
        <f ca="1">IF(F5361&lt;&gt;"",COUNTA(OFFSET('Maximum minutes'!$C$1,'Annexe A1 Cours'!T5361,0,1,50)),0)</f>
        <v>0</v>
      </c>
      <c r="V5361" s="37">
        <f ca="1">IFERROR(OFFSET('Maximum minutes'!$C$1,T5361+1,-1+MATCH(G5361,OFFSET('Maximum minutes'!$C$1,T5361-1,0,1,50),0)),0)</f>
        <v>0</v>
      </c>
      <c r="W5361" s="38">
        <f t="shared" ca="1" si="166"/>
        <v>0</v>
      </c>
    </row>
    <row r="5362" spans="1:23" s="36" customFormat="1" ht="18.75">
      <c r="A5362" s="34"/>
      <c r="B5362" s="39"/>
      <c r="C5362" s="39"/>
      <c r="D5362" s="35"/>
      <c r="E5362" s="40"/>
      <c r="F5362" s="39"/>
      <c r="G5362" s="39"/>
      <c r="H5362" s="39"/>
      <c r="I5362" s="34"/>
      <c r="J5362" s="34"/>
      <c r="K5362" s="34"/>
      <c r="L5362" s="34"/>
      <c r="M5362" s="43" t="str">
        <f ca="1">IFERROR(OFFSET('Maximum minutes'!$C$1,T5362,MATCH(IF(G5362&lt;&gt;"",G5362,F5362),OFFSET('Maximum minutes'!$C$1,T5362-1,0,1,U5362+1),0)-1)*IF(OR(ISNUMBER(J5362),J5362="sans examen"),1,0)*IF(W5362&lt;MinDate,1,0),"")</f>
        <v/>
      </c>
      <c r="N5362" s="36">
        <f t="shared" ca="1" si="167"/>
        <v>0</v>
      </c>
      <c r="O5362" s="36" t="e">
        <f ca="1">LEFT(OFFSET(Lists!$Q$2,MATCH(E5362,Lists!$R$3:$R$19,0),0),4)</f>
        <v>#N/A</v>
      </c>
      <c r="P5362" s="36" t="e">
        <f ca="1">MATCH(O5362,Lists!$S$2:$S$640,1)</f>
        <v>#N/A</v>
      </c>
      <c r="Q5362" s="36" t="e">
        <f ca="1">MATCH(LEFT(OFFSET(Lists!$Q$2,MATCH(E5362,Lists!$R$3:$R$19,0)+1,0),4),Lists!$S$3:$S$640,1)</f>
        <v>#N/A</v>
      </c>
      <c r="R5362" s="36" t="e">
        <f ca="1">LEFT(OFFSET(Lists!$S$2,P5362-1+MATCH(F5362,OFFSET(Lists!$T$3,P5362-1,0,Q5362-P5362+1),0),0),6)</f>
        <v>#N/A</v>
      </c>
      <c r="S5362" s="36" t="e">
        <f ca="1">VLOOKUP(R5362,Lists!B:D,3,FALSE)</f>
        <v>#N/A</v>
      </c>
      <c r="T5362" s="36" t="str">
        <f>IF(F5362&lt;&gt;"",MATCH(R5362,'Maximum minutes'!B:B,0),"")</f>
        <v/>
      </c>
      <c r="U5362" s="36">
        <f ca="1">IF(F5362&lt;&gt;"",COUNTA(OFFSET('Maximum minutes'!$C$1,'Annexe A1 Cours'!T5362,0,1,50)),0)</f>
        <v>0</v>
      </c>
      <c r="V5362" s="37">
        <f ca="1">IFERROR(OFFSET('Maximum minutes'!$C$1,T5362+1,-1+MATCH(G5362,OFFSET('Maximum minutes'!$C$1,T5362-1,0,1,50),0)),0)</f>
        <v>0</v>
      </c>
      <c r="W5362" s="38">
        <f t="shared" ca="1" si="166"/>
        <v>0</v>
      </c>
    </row>
    <row r="5363" spans="1:23" s="36" customFormat="1" ht="18.75">
      <c r="A5363" s="34"/>
      <c r="B5363" s="39"/>
      <c r="C5363" s="39"/>
      <c r="D5363" s="35"/>
      <c r="E5363" s="40"/>
      <c r="F5363" s="39"/>
      <c r="G5363" s="39"/>
      <c r="H5363" s="39"/>
      <c r="I5363" s="34"/>
      <c r="J5363" s="34"/>
      <c r="K5363" s="34"/>
      <c r="L5363" s="34"/>
      <c r="M5363" s="43" t="str">
        <f ca="1">IFERROR(OFFSET('Maximum minutes'!$C$1,T5363,MATCH(IF(G5363&lt;&gt;"",G5363,F5363),OFFSET('Maximum minutes'!$C$1,T5363-1,0,1,U5363+1),0)-1)*IF(OR(ISNUMBER(J5363),J5363="sans examen"),1,0)*IF(W5363&lt;MinDate,1,0),"")</f>
        <v/>
      </c>
      <c r="N5363" s="36">
        <f t="shared" ca="1" si="167"/>
        <v>0</v>
      </c>
      <c r="O5363" s="36" t="e">
        <f ca="1">LEFT(OFFSET(Lists!$Q$2,MATCH(E5363,Lists!$R$3:$R$19,0),0),4)</f>
        <v>#N/A</v>
      </c>
      <c r="P5363" s="36" t="e">
        <f ca="1">MATCH(O5363,Lists!$S$2:$S$640,1)</f>
        <v>#N/A</v>
      </c>
      <c r="Q5363" s="36" t="e">
        <f ca="1">MATCH(LEFT(OFFSET(Lists!$Q$2,MATCH(E5363,Lists!$R$3:$R$19,0)+1,0),4),Lists!$S$3:$S$640,1)</f>
        <v>#N/A</v>
      </c>
      <c r="R5363" s="36" t="e">
        <f ca="1">LEFT(OFFSET(Lists!$S$2,P5363-1+MATCH(F5363,OFFSET(Lists!$T$3,P5363-1,0,Q5363-P5363+1),0),0),6)</f>
        <v>#N/A</v>
      </c>
      <c r="S5363" s="36" t="e">
        <f ca="1">VLOOKUP(R5363,Lists!B:D,3,FALSE)</f>
        <v>#N/A</v>
      </c>
      <c r="T5363" s="36" t="str">
        <f>IF(F5363&lt;&gt;"",MATCH(R5363,'Maximum minutes'!B:B,0),"")</f>
        <v/>
      </c>
      <c r="U5363" s="36">
        <f ca="1">IF(F5363&lt;&gt;"",COUNTA(OFFSET('Maximum minutes'!$C$1,'Annexe A1 Cours'!T5363,0,1,50)),0)</f>
        <v>0</v>
      </c>
      <c r="V5363" s="37">
        <f ca="1">IFERROR(OFFSET('Maximum minutes'!$C$1,T5363+1,-1+MATCH(G5363,OFFSET('Maximum minutes'!$C$1,T5363-1,0,1,50),0)),0)</f>
        <v>0</v>
      </c>
      <c r="W5363" s="38">
        <f t="shared" ca="1" si="166"/>
        <v>0</v>
      </c>
    </row>
    <row r="5364" spans="1:23" s="36" customFormat="1" ht="18.75">
      <c r="A5364" s="34"/>
      <c r="B5364" s="39"/>
      <c r="C5364" s="39"/>
      <c r="D5364" s="35"/>
      <c r="E5364" s="40"/>
      <c r="F5364" s="39"/>
      <c r="G5364" s="39"/>
      <c r="H5364" s="39"/>
      <c r="I5364" s="34"/>
      <c r="J5364" s="34"/>
      <c r="K5364" s="34"/>
      <c r="L5364" s="34"/>
      <c r="M5364" s="43" t="str">
        <f ca="1">IFERROR(OFFSET('Maximum minutes'!$C$1,T5364,MATCH(IF(G5364&lt;&gt;"",G5364,F5364),OFFSET('Maximum minutes'!$C$1,T5364-1,0,1,U5364+1),0)-1)*IF(OR(ISNUMBER(J5364),J5364="sans examen"),1,0)*IF(W5364&lt;MinDate,1,0),"")</f>
        <v/>
      </c>
      <c r="N5364" s="36">
        <f t="shared" ca="1" si="167"/>
        <v>0</v>
      </c>
      <c r="O5364" s="36" t="e">
        <f ca="1">LEFT(OFFSET(Lists!$Q$2,MATCH(E5364,Lists!$R$3:$R$19,0),0),4)</f>
        <v>#N/A</v>
      </c>
      <c r="P5364" s="36" t="e">
        <f ca="1">MATCH(O5364,Lists!$S$2:$S$640,1)</f>
        <v>#N/A</v>
      </c>
      <c r="Q5364" s="36" t="e">
        <f ca="1">MATCH(LEFT(OFFSET(Lists!$Q$2,MATCH(E5364,Lists!$R$3:$R$19,0)+1,0),4),Lists!$S$3:$S$640,1)</f>
        <v>#N/A</v>
      </c>
      <c r="R5364" s="36" t="e">
        <f ca="1">LEFT(OFFSET(Lists!$S$2,P5364-1+MATCH(F5364,OFFSET(Lists!$T$3,P5364-1,0,Q5364-P5364+1),0),0),6)</f>
        <v>#N/A</v>
      </c>
      <c r="S5364" s="36" t="e">
        <f ca="1">VLOOKUP(R5364,Lists!B:D,3,FALSE)</f>
        <v>#N/A</v>
      </c>
      <c r="T5364" s="36" t="str">
        <f>IF(F5364&lt;&gt;"",MATCH(R5364,'Maximum minutes'!B:B,0),"")</f>
        <v/>
      </c>
      <c r="U5364" s="36">
        <f ca="1">IF(F5364&lt;&gt;"",COUNTA(OFFSET('Maximum minutes'!$C$1,'Annexe A1 Cours'!T5364,0,1,50)),0)</f>
        <v>0</v>
      </c>
      <c r="V5364" s="37">
        <f ca="1">IFERROR(OFFSET('Maximum minutes'!$C$1,T5364+1,-1+MATCH(G5364,OFFSET('Maximum minutes'!$C$1,T5364-1,0,1,50),0)),0)</f>
        <v>0</v>
      </c>
      <c r="W5364" s="38">
        <f t="shared" ca="1" si="166"/>
        <v>0</v>
      </c>
    </row>
    <row r="5365" spans="1:23" s="36" customFormat="1" ht="18.75">
      <c r="A5365" s="34"/>
      <c r="B5365" s="39"/>
      <c r="C5365" s="39"/>
      <c r="D5365" s="35"/>
      <c r="E5365" s="40"/>
      <c r="F5365" s="39"/>
      <c r="G5365" s="39"/>
      <c r="H5365" s="39"/>
      <c r="I5365" s="34"/>
      <c r="J5365" s="34"/>
      <c r="K5365" s="34"/>
      <c r="L5365" s="34"/>
      <c r="M5365" s="43" t="str">
        <f ca="1">IFERROR(OFFSET('Maximum minutes'!$C$1,T5365,MATCH(IF(G5365&lt;&gt;"",G5365,F5365),OFFSET('Maximum minutes'!$C$1,T5365-1,0,1,U5365+1),0)-1)*IF(OR(ISNUMBER(J5365),J5365="sans examen"),1,0)*IF(W5365&lt;MinDate,1,0),"")</f>
        <v/>
      </c>
      <c r="N5365" s="36">
        <f t="shared" ca="1" si="167"/>
        <v>0</v>
      </c>
      <c r="O5365" s="36" t="e">
        <f ca="1">LEFT(OFFSET(Lists!$Q$2,MATCH(E5365,Lists!$R$3:$R$19,0),0),4)</f>
        <v>#N/A</v>
      </c>
      <c r="P5365" s="36" t="e">
        <f ca="1">MATCH(O5365,Lists!$S$2:$S$640,1)</f>
        <v>#N/A</v>
      </c>
      <c r="Q5365" s="36" t="e">
        <f ca="1">MATCH(LEFT(OFFSET(Lists!$Q$2,MATCH(E5365,Lists!$R$3:$R$19,0)+1,0),4),Lists!$S$3:$S$640,1)</f>
        <v>#N/A</v>
      </c>
      <c r="R5365" s="36" t="e">
        <f ca="1">LEFT(OFFSET(Lists!$S$2,P5365-1+MATCH(F5365,OFFSET(Lists!$T$3,P5365-1,0,Q5365-P5365+1),0),0),6)</f>
        <v>#N/A</v>
      </c>
      <c r="S5365" s="36" t="e">
        <f ca="1">VLOOKUP(R5365,Lists!B:D,3,FALSE)</f>
        <v>#N/A</v>
      </c>
      <c r="T5365" s="36" t="str">
        <f>IF(F5365&lt;&gt;"",MATCH(R5365,'Maximum minutes'!B:B,0),"")</f>
        <v/>
      </c>
      <c r="U5365" s="36">
        <f ca="1">IF(F5365&lt;&gt;"",COUNTA(OFFSET('Maximum minutes'!$C$1,'Annexe A1 Cours'!T5365,0,1,50)),0)</f>
        <v>0</v>
      </c>
      <c r="V5365" s="37">
        <f ca="1">IFERROR(OFFSET('Maximum minutes'!$C$1,T5365+1,-1+MATCH(G5365,OFFSET('Maximum minutes'!$C$1,T5365-1,0,1,50),0)),0)</f>
        <v>0</v>
      </c>
      <c r="W5365" s="38">
        <f t="shared" ca="1" si="166"/>
        <v>0</v>
      </c>
    </row>
    <row r="5366" spans="1:23" s="36" customFormat="1" ht="18.75">
      <c r="A5366" s="34"/>
      <c r="B5366" s="39"/>
      <c r="C5366" s="39"/>
      <c r="D5366" s="35"/>
      <c r="E5366" s="40"/>
      <c r="F5366" s="39"/>
      <c r="G5366" s="39"/>
      <c r="H5366" s="39"/>
      <c r="I5366" s="34"/>
      <c r="J5366" s="34"/>
      <c r="K5366" s="34"/>
      <c r="L5366" s="34"/>
      <c r="M5366" s="43" t="str">
        <f ca="1">IFERROR(OFFSET('Maximum minutes'!$C$1,T5366,MATCH(IF(G5366&lt;&gt;"",G5366,F5366),OFFSET('Maximum minutes'!$C$1,T5366-1,0,1,U5366+1),0)-1)*IF(OR(ISNUMBER(J5366),J5366="sans examen"),1,0)*IF(W5366&lt;MinDate,1,0),"")</f>
        <v/>
      </c>
      <c r="N5366" s="36">
        <f t="shared" ca="1" si="167"/>
        <v>0</v>
      </c>
      <c r="O5366" s="36" t="e">
        <f ca="1">LEFT(OFFSET(Lists!$Q$2,MATCH(E5366,Lists!$R$3:$R$19,0),0),4)</f>
        <v>#N/A</v>
      </c>
      <c r="P5366" s="36" t="e">
        <f ca="1">MATCH(O5366,Lists!$S$2:$S$640,1)</f>
        <v>#N/A</v>
      </c>
      <c r="Q5366" s="36" t="e">
        <f ca="1">MATCH(LEFT(OFFSET(Lists!$Q$2,MATCH(E5366,Lists!$R$3:$R$19,0)+1,0),4),Lists!$S$3:$S$640,1)</f>
        <v>#N/A</v>
      </c>
      <c r="R5366" s="36" t="e">
        <f ca="1">LEFT(OFFSET(Lists!$S$2,P5366-1+MATCH(F5366,OFFSET(Lists!$T$3,P5366-1,0,Q5366-P5366+1),0),0),6)</f>
        <v>#N/A</v>
      </c>
      <c r="S5366" s="36" t="e">
        <f ca="1">VLOOKUP(R5366,Lists!B:D,3,FALSE)</f>
        <v>#N/A</v>
      </c>
      <c r="T5366" s="36" t="str">
        <f>IF(F5366&lt;&gt;"",MATCH(R5366,'Maximum minutes'!B:B,0),"")</f>
        <v/>
      </c>
      <c r="U5366" s="36">
        <f ca="1">IF(F5366&lt;&gt;"",COUNTA(OFFSET('Maximum minutes'!$C$1,'Annexe A1 Cours'!T5366,0,1,50)),0)</f>
        <v>0</v>
      </c>
      <c r="V5366" s="37">
        <f ca="1">IFERROR(OFFSET('Maximum minutes'!$C$1,T5366+1,-1+MATCH(G5366,OFFSET('Maximum minutes'!$C$1,T5366-1,0,1,50),0)),0)</f>
        <v>0</v>
      </c>
      <c r="W5366" s="38">
        <f t="shared" ca="1" si="166"/>
        <v>0</v>
      </c>
    </row>
    <row r="5367" spans="1:23" s="36" customFormat="1" ht="18.75">
      <c r="A5367" s="34"/>
      <c r="B5367" s="39"/>
      <c r="C5367" s="39"/>
      <c r="D5367" s="35"/>
      <c r="E5367" s="40"/>
      <c r="F5367" s="39"/>
      <c r="G5367" s="39"/>
      <c r="H5367" s="39"/>
      <c r="I5367" s="34"/>
      <c r="J5367" s="34"/>
      <c r="K5367" s="34"/>
      <c r="L5367" s="34"/>
      <c r="M5367" s="43" t="str">
        <f ca="1">IFERROR(OFFSET('Maximum minutes'!$C$1,T5367,MATCH(IF(G5367&lt;&gt;"",G5367,F5367),OFFSET('Maximum minutes'!$C$1,T5367-1,0,1,U5367+1),0)-1)*IF(OR(ISNUMBER(J5367),J5367="sans examen"),1,0)*IF(W5367&lt;MinDate,1,0),"")</f>
        <v/>
      </c>
      <c r="N5367" s="36">
        <f t="shared" ca="1" si="167"/>
        <v>0</v>
      </c>
      <c r="O5367" s="36" t="e">
        <f ca="1">LEFT(OFFSET(Lists!$Q$2,MATCH(E5367,Lists!$R$3:$R$19,0),0),4)</f>
        <v>#N/A</v>
      </c>
      <c r="P5367" s="36" t="e">
        <f ca="1">MATCH(O5367,Lists!$S$2:$S$640,1)</f>
        <v>#N/A</v>
      </c>
      <c r="Q5367" s="36" t="e">
        <f ca="1">MATCH(LEFT(OFFSET(Lists!$Q$2,MATCH(E5367,Lists!$R$3:$R$19,0)+1,0),4),Lists!$S$3:$S$640,1)</f>
        <v>#N/A</v>
      </c>
      <c r="R5367" s="36" t="e">
        <f ca="1">LEFT(OFFSET(Lists!$S$2,P5367-1+MATCH(F5367,OFFSET(Lists!$T$3,P5367-1,0,Q5367-P5367+1),0),0),6)</f>
        <v>#N/A</v>
      </c>
      <c r="S5367" s="36" t="e">
        <f ca="1">VLOOKUP(R5367,Lists!B:D,3,FALSE)</f>
        <v>#N/A</v>
      </c>
      <c r="T5367" s="36" t="str">
        <f>IF(F5367&lt;&gt;"",MATCH(R5367,'Maximum minutes'!B:B,0),"")</f>
        <v/>
      </c>
      <c r="U5367" s="36">
        <f ca="1">IF(F5367&lt;&gt;"",COUNTA(OFFSET('Maximum minutes'!$C$1,'Annexe A1 Cours'!T5367,0,1,50)),0)</f>
        <v>0</v>
      </c>
      <c r="V5367" s="37">
        <f ca="1">IFERROR(OFFSET('Maximum minutes'!$C$1,T5367+1,-1+MATCH(G5367,OFFSET('Maximum minutes'!$C$1,T5367-1,0,1,50),0)),0)</f>
        <v>0</v>
      </c>
      <c r="W5367" s="38">
        <f t="shared" ca="1" si="166"/>
        <v>0</v>
      </c>
    </row>
    <row r="5368" spans="1:23" s="36" customFormat="1" ht="18.75">
      <c r="A5368" s="34"/>
      <c r="B5368" s="39"/>
      <c r="C5368" s="39"/>
      <c r="D5368" s="35"/>
      <c r="E5368" s="40"/>
      <c r="F5368" s="39"/>
      <c r="G5368" s="39"/>
      <c r="H5368" s="39"/>
      <c r="I5368" s="34"/>
      <c r="J5368" s="34"/>
      <c r="K5368" s="34"/>
      <c r="L5368" s="34"/>
      <c r="M5368" s="43" t="str">
        <f ca="1">IFERROR(OFFSET('Maximum minutes'!$C$1,T5368,MATCH(IF(G5368&lt;&gt;"",G5368,F5368),OFFSET('Maximum minutes'!$C$1,T5368-1,0,1,U5368+1),0)-1)*IF(OR(ISNUMBER(J5368),J5368="sans examen"),1,0)*IF(W5368&lt;MinDate,1,0),"")</f>
        <v/>
      </c>
      <c r="N5368" s="36">
        <f t="shared" ca="1" si="167"/>
        <v>0</v>
      </c>
      <c r="O5368" s="36" t="e">
        <f ca="1">LEFT(OFFSET(Lists!$Q$2,MATCH(E5368,Lists!$R$3:$R$19,0),0),4)</f>
        <v>#N/A</v>
      </c>
      <c r="P5368" s="36" t="e">
        <f ca="1">MATCH(O5368,Lists!$S$2:$S$640,1)</f>
        <v>#N/A</v>
      </c>
      <c r="Q5368" s="36" t="e">
        <f ca="1">MATCH(LEFT(OFFSET(Lists!$Q$2,MATCH(E5368,Lists!$R$3:$R$19,0)+1,0),4),Lists!$S$3:$S$640,1)</f>
        <v>#N/A</v>
      </c>
      <c r="R5368" s="36" t="e">
        <f ca="1">LEFT(OFFSET(Lists!$S$2,P5368-1+MATCH(F5368,OFFSET(Lists!$T$3,P5368-1,0,Q5368-P5368+1),0),0),6)</f>
        <v>#N/A</v>
      </c>
      <c r="S5368" s="36" t="e">
        <f ca="1">VLOOKUP(R5368,Lists!B:D,3,FALSE)</f>
        <v>#N/A</v>
      </c>
      <c r="T5368" s="36" t="str">
        <f>IF(F5368&lt;&gt;"",MATCH(R5368,'Maximum minutes'!B:B,0),"")</f>
        <v/>
      </c>
      <c r="U5368" s="36">
        <f ca="1">IF(F5368&lt;&gt;"",COUNTA(OFFSET('Maximum minutes'!$C$1,'Annexe A1 Cours'!T5368,0,1,50)),0)</f>
        <v>0</v>
      </c>
      <c r="V5368" s="37">
        <f ca="1">IFERROR(OFFSET('Maximum minutes'!$C$1,T5368+1,-1+MATCH(G5368,OFFSET('Maximum minutes'!$C$1,T5368-1,0,1,50),0)),0)</f>
        <v>0</v>
      </c>
      <c r="W5368" s="38">
        <f t="shared" ca="1" si="166"/>
        <v>0</v>
      </c>
    </row>
    <row r="5369" spans="1:23" s="36" customFormat="1" ht="18.75">
      <c r="A5369" s="34"/>
      <c r="B5369" s="39"/>
      <c r="C5369" s="39"/>
      <c r="D5369" s="35"/>
      <c r="E5369" s="40"/>
      <c r="F5369" s="39"/>
      <c r="G5369" s="39"/>
      <c r="H5369" s="39"/>
      <c r="I5369" s="34"/>
      <c r="J5369" s="34"/>
      <c r="K5369" s="34"/>
      <c r="L5369" s="34"/>
      <c r="M5369" s="43" t="str">
        <f ca="1">IFERROR(OFFSET('Maximum minutes'!$C$1,T5369,MATCH(IF(G5369&lt;&gt;"",G5369,F5369),OFFSET('Maximum minutes'!$C$1,T5369-1,0,1,U5369+1),0)-1)*IF(OR(ISNUMBER(J5369),J5369="sans examen"),1,0)*IF(W5369&lt;MinDate,1,0),"")</f>
        <v/>
      </c>
      <c r="N5369" s="36">
        <f t="shared" ca="1" si="167"/>
        <v>0</v>
      </c>
      <c r="O5369" s="36" t="e">
        <f ca="1">LEFT(OFFSET(Lists!$Q$2,MATCH(E5369,Lists!$R$3:$R$19,0),0),4)</f>
        <v>#N/A</v>
      </c>
      <c r="P5369" s="36" t="e">
        <f ca="1">MATCH(O5369,Lists!$S$2:$S$640,1)</f>
        <v>#N/A</v>
      </c>
      <c r="Q5369" s="36" t="e">
        <f ca="1">MATCH(LEFT(OFFSET(Lists!$Q$2,MATCH(E5369,Lists!$R$3:$R$19,0)+1,0),4),Lists!$S$3:$S$640,1)</f>
        <v>#N/A</v>
      </c>
      <c r="R5369" s="36" t="e">
        <f ca="1">LEFT(OFFSET(Lists!$S$2,P5369-1+MATCH(F5369,OFFSET(Lists!$T$3,P5369-1,0,Q5369-P5369+1),0),0),6)</f>
        <v>#N/A</v>
      </c>
      <c r="S5369" s="36" t="e">
        <f ca="1">VLOOKUP(R5369,Lists!B:D,3,FALSE)</f>
        <v>#N/A</v>
      </c>
      <c r="T5369" s="36" t="str">
        <f>IF(F5369&lt;&gt;"",MATCH(R5369,'Maximum minutes'!B:B,0),"")</f>
        <v/>
      </c>
      <c r="U5369" s="36">
        <f ca="1">IF(F5369&lt;&gt;"",COUNTA(OFFSET('Maximum minutes'!$C$1,'Annexe A1 Cours'!T5369,0,1,50)),0)</f>
        <v>0</v>
      </c>
      <c r="V5369" s="37">
        <f ca="1">IFERROR(OFFSET('Maximum minutes'!$C$1,T5369+1,-1+MATCH(G5369,OFFSET('Maximum minutes'!$C$1,T5369-1,0,1,50),0)),0)</f>
        <v>0</v>
      </c>
      <c r="W5369" s="38">
        <f t="shared" ca="1" si="166"/>
        <v>0</v>
      </c>
    </row>
    <row r="5370" spans="1:23" s="36" customFormat="1" ht="18.75">
      <c r="A5370" s="34"/>
      <c r="B5370" s="39"/>
      <c r="C5370" s="39"/>
      <c r="D5370" s="35"/>
      <c r="E5370" s="40"/>
      <c r="F5370" s="39"/>
      <c r="G5370" s="39"/>
      <c r="H5370" s="39"/>
      <c r="I5370" s="34"/>
      <c r="J5370" s="34"/>
      <c r="K5370" s="34"/>
      <c r="L5370" s="34"/>
      <c r="M5370" s="43" t="str">
        <f ca="1">IFERROR(OFFSET('Maximum minutes'!$C$1,T5370,MATCH(IF(G5370&lt;&gt;"",G5370,F5370),OFFSET('Maximum minutes'!$C$1,T5370-1,0,1,U5370+1),0)-1)*IF(OR(ISNUMBER(J5370),J5370="sans examen"),1,0)*IF(W5370&lt;MinDate,1,0),"")</f>
        <v/>
      </c>
      <c r="N5370" s="36">
        <f t="shared" ca="1" si="167"/>
        <v>0</v>
      </c>
      <c r="O5370" s="36" t="e">
        <f ca="1">LEFT(OFFSET(Lists!$Q$2,MATCH(E5370,Lists!$R$3:$R$19,0),0),4)</f>
        <v>#N/A</v>
      </c>
      <c r="P5370" s="36" t="e">
        <f ca="1">MATCH(O5370,Lists!$S$2:$S$640,1)</f>
        <v>#N/A</v>
      </c>
      <c r="Q5370" s="36" t="e">
        <f ca="1">MATCH(LEFT(OFFSET(Lists!$Q$2,MATCH(E5370,Lists!$R$3:$R$19,0)+1,0),4),Lists!$S$3:$S$640,1)</f>
        <v>#N/A</v>
      </c>
      <c r="R5370" s="36" t="e">
        <f ca="1">LEFT(OFFSET(Lists!$S$2,P5370-1+MATCH(F5370,OFFSET(Lists!$T$3,P5370-1,0,Q5370-P5370+1),0),0),6)</f>
        <v>#N/A</v>
      </c>
      <c r="S5370" s="36" t="e">
        <f ca="1">VLOOKUP(R5370,Lists!B:D,3,FALSE)</f>
        <v>#N/A</v>
      </c>
      <c r="T5370" s="36" t="str">
        <f>IF(F5370&lt;&gt;"",MATCH(R5370,'Maximum minutes'!B:B,0),"")</f>
        <v/>
      </c>
      <c r="U5370" s="36">
        <f ca="1">IF(F5370&lt;&gt;"",COUNTA(OFFSET('Maximum minutes'!$C$1,'Annexe A1 Cours'!T5370,0,1,50)),0)</f>
        <v>0</v>
      </c>
      <c r="V5370" s="37">
        <f ca="1">IFERROR(OFFSET('Maximum minutes'!$C$1,T5370+1,-1+MATCH(G5370,OFFSET('Maximum minutes'!$C$1,T5370-1,0,1,50),0)),0)</f>
        <v>0</v>
      </c>
      <c r="W5370" s="38">
        <f t="shared" ca="1" si="166"/>
        <v>0</v>
      </c>
    </row>
    <row r="5371" spans="1:23" s="36" customFormat="1" ht="18.75">
      <c r="A5371" s="34"/>
      <c r="B5371" s="39"/>
      <c r="C5371" s="39"/>
      <c r="D5371" s="35"/>
      <c r="E5371" s="40"/>
      <c r="F5371" s="39"/>
      <c r="G5371" s="39"/>
      <c r="H5371" s="39"/>
      <c r="I5371" s="34"/>
      <c r="J5371" s="34"/>
      <c r="K5371" s="34"/>
      <c r="L5371" s="34"/>
      <c r="M5371" s="43" t="str">
        <f ca="1">IFERROR(OFFSET('Maximum minutes'!$C$1,T5371,MATCH(IF(G5371&lt;&gt;"",G5371,F5371),OFFSET('Maximum minutes'!$C$1,T5371-1,0,1,U5371+1),0)-1)*IF(OR(ISNUMBER(J5371),J5371="sans examen"),1,0)*IF(W5371&lt;MinDate,1,0),"")</f>
        <v/>
      </c>
      <c r="N5371" s="36">
        <f t="shared" ca="1" si="167"/>
        <v>0</v>
      </c>
      <c r="O5371" s="36" t="e">
        <f ca="1">LEFT(OFFSET(Lists!$Q$2,MATCH(E5371,Lists!$R$3:$R$19,0),0),4)</f>
        <v>#N/A</v>
      </c>
      <c r="P5371" s="36" t="e">
        <f ca="1">MATCH(O5371,Lists!$S$2:$S$640,1)</f>
        <v>#N/A</v>
      </c>
      <c r="Q5371" s="36" t="e">
        <f ca="1">MATCH(LEFT(OFFSET(Lists!$Q$2,MATCH(E5371,Lists!$R$3:$R$19,0)+1,0),4),Lists!$S$3:$S$640,1)</f>
        <v>#N/A</v>
      </c>
      <c r="R5371" s="36" t="e">
        <f ca="1">LEFT(OFFSET(Lists!$S$2,P5371-1+MATCH(F5371,OFFSET(Lists!$T$3,P5371-1,0,Q5371-P5371+1),0),0),6)</f>
        <v>#N/A</v>
      </c>
      <c r="S5371" s="36" t="e">
        <f ca="1">VLOOKUP(R5371,Lists!B:D,3,FALSE)</f>
        <v>#N/A</v>
      </c>
      <c r="T5371" s="36" t="str">
        <f>IF(F5371&lt;&gt;"",MATCH(R5371,'Maximum minutes'!B:B,0),"")</f>
        <v/>
      </c>
      <c r="U5371" s="36">
        <f ca="1">IF(F5371&lt;&gt;"",COUNTA(OFFSET('Maximum minutes'!$C$1,'Annexe A1 Cours'!T5371,0,1,50)),0)</f>
        <v>0</v>
      </c>
      <c r="V5371" s="37">
        <f ca="1">IFERROR(OFFSET('Maximum minutes'!$C$1,T5371+1,-1+MATCH(G5371,OFFSET('Maximum minutes'!$C$1,T5371-1,0,1,50),0)),0)</f>
        <v>0</v>
      </c>
      <c r="W5371" s="38">
        <f t="shared" ca="1" si="166"/>
        <v>0</v>
      </c>
    </row>
    <row r="5372" spans="1:23" s="36" customFormat="1" ht="18.75">
      <c r="A5372" s="34"/>
      <c r="B5372" s="39"/>
      <c r="C5372" s="39"/>
      <c r="D5372" s="35"/>
      <c r="E5372" s="40"/>
      <c r="F5372" s="39"/>
      <c r="G5372" s="39"/>
      <c r="H5372" s="39"/>
      <c r="I5372" s="34"/>
      <c r="J5372" s="34"/>
      <c r="K5372" s="34"/>
      <c r="L5372" s="34"/>
      <c r="M5372" s="43" t="str">
        <f ca="1">IFERROR(OFFSET('Maximum minutes'!$C$1,T5372,MATCH(IF(G5372&lt;&gt;"",G5372,F5372),OFFSET('Maximum minutes'!$C$1,T5372-1,0,1,U5372+1),0)-1)*IF(OR(ISNUMBER(J5372),J5372="sans examen"),1,0)*IF(W5372&lt;MinDate,1,0),"")</f>
        <v/>
      </c>
      <c r="N5372" s="36">
        <f t="shared" ca="1" si="167"/>
        <v>0</v>
      </c>
      <c r="O5372" s="36" t="e">
        <f ca="1">LEFT(OFFSET(Lists!$Q$2,MATCH(E5372,Lists!$R$3:$R$19,0),0),4)</f>
        <v>#N/A</v>
      </c>
      <c r="P5372" s="36" t="e">
        <f ca="1">MATCH(O5372,Lists!$S$2:$S$640,1)</f>
        <v>#N/A</v>
      </c>
      <c r="Q5372" s="36" t="e">
        <f ca="1">MATCH(LEFT(OFFSET(Lists!$Q$2,MATCH(E5372,Lists!$R$3:$R$19,0)+1,0),4),Lists!$S$3:$S$640,1)</f>
        <v>#N/A</v>
      </c>
      <c r="R5372" s="36" t="e">
        <f ca="1">LEFT(OFFSET(Lists!$S$2,P5372-1+MATCH(F5372,OFFSET(Lists!$T$3,P5372-1,0,Q5372-P5372+1),0),0),6)</f>
        <v>#N/A</v>
      </c>
      <c r="S5372" s="36" t="e">
        <f ca="1">VLOOKUP(R5372,Lists!B:D,3,FALSE)</f>
        <v>#N/A</v>
      </c>
      <c r="T5372" s="36" t="str">
        <f>IF(F5372&lt;&gt;"",MATCH(R5372,'Maximum minutes'!B:B,0),"")</f>
        <v/>
      </c>
      <c r="U5372" s="36">
        <f ca="1">IF(F5372&lt;&gt;"",COUNTA(OFFSET('Maximum minutes'!$C$1,'Annexe A1 Cours'!T5372,0,1,50)),0)</f>
        <v>0</v>
      </c>
      <c r="V5372" s="37">
        <f ca="1">IFERROR(OFFSET('Maximum minutes'!$C$1,T5372+1,-1+MATCH(G5372,OFFSET('Maximum minutes'!$C$1,T5372-1,0,1,50),0)),0)</f>
        <v>0</v>
      </c>
      <c r="W5372" s="38">
        <f t="shared" ca="1" si="166"/>
        <v>0</v>
      </c>
    </row>
    <row r="5373" spans="1:23" s="36" customFormat="1" ht="18.75">
      <c r="A5373" s="34"/>
      <c r="B5373" s="39"/>
      <c r="C5373" s="39"/>
      <c r="D5373" s="35"/>
      <c r="E5373" s="40"/>
      <c r="F5373" s="39"/>
      <c r="G5373" s="39"/>
      <c r="H5373" s="39"/>
      <c r="I5373" s="34"/>
      <c r="J5373" s="34"/>
      <c r="K5373" s="34"/>
      <c r="L5373" s="34"/>
      <c r="M5373" s="43" t="str">
        <f ca="1">IFERROR(OFFSET('Maximum minutes'!$C$1,T5373,MATCH(IF(G5373&lt;&gt;"",G5373,F5373),OFFSET('Maximum minutes'!$C$1,T5373-1,0,1,U5373+1),0)-1)*IF(OR(ISNUMBER(J5373),J5373="sans examen"),1,0)*IF(W5373&lt;MinDate,1,0),"")</f>
        <v/>
      </c>
      <c r="N5373" s="36">
        <f t="shared" ca="1" si="167"/>
        <v>0</v>
      </c>
      <c r="O5373" s="36" t="e">
        <f ca="1">LEFT(OFFSET(Lists!$Q$2,MATCH(E5373,Lists!$R$3:$R$19,0),0),4)</f>
        <v>#N/A</v>
      </c>
      <c r="P5373" s="36" t="e">
        <f ca="1">MATCH(O5373,Lists!$S$2:$S$640,1)</f>
        <v>#N/A</v>
      </c>
      <c r="Q5373" s="36" t="e">
        <f ca="1">MATCH(LEFT(OFFSET(Lists!$Q$2,MATCH(E5373,Lists!$R$3:$R$19,0)+1,0),4),Lists!$S$3:$S$640,1)</f>
        <v>#N/A</v>
      </c>
      <c r="R5373" s="36" t="e">
        <f ca="1">LEFT(OFFSET(Lists!$S$2,P5373-1+MATCH(F5373,OFFSET(Lists!$T$3,P5373-1,0,Q5373-P5373+1),0),0),6)</f>
        <v>#N/A</v>
      </c>
      <c r="S5373" s="36" t="e">
        <f ca="1">VLOOKUP(R5373,Lists!B:D,3,FALSE)</f>
        <v>#N/A</v>
      </c>
      <c r="T5373" s="36" t="str">
        <f>IF(F5373&lt;&gt;"",MATCH(R5373,'Maximum minutes'!B:B,0),"")</f>
        <v/>
      </c>
      <c r="U5373" s="36">
        <f ca="1">IF(F5373&lt;&gt;"",COUNTA(OFFSET('Maximum minutes'!$C$1,'Annexe A1 Cours'!T5373,0,1,50)),0)</f>
        <v>0</v>
      </c>
      <c r="V5373" s="37">
        <f ca="1">IFERROR(OFFSET('Maximum minutes'!$C$1,T5373+1,-1+MATCH(G5373,OFFSET('Maximum minutes'!$C$1,T5373-1,0,1,50),0)),0)</f>
        <v>0</v>
      </c>
      <c r="W5373" s="38">
        <f t="shared" ca="1" si="166"/>
        <v>0</v>
      </c>
    </row>
    <row r="5374" spans="1:23" s="36" customFormat="1" ht="18.75">
      <c r="A5374" s="34"/>
      <c r="B5374" s="39"/>
      <c r="C5374" s="39"/>
      <c r="D5374" s="35"/>
      <c r="E5374" s="40"/>
      <c r="F5374" s="39"/>
      <c r="G5374" s="39"/>
      <c r="H5374" s="39"/>
      <c r="I5374" s="34"/>
      <c r="J5374" s="34"/>
      <c r="K5374" s="34"/>
      <c r="L5374" s="34"/>
      <c r="M5374" s="43" t="str">
        <f ca="1">IFERROR(OFFSET('Maximum minutes'!$C$1,T5374,MATCH(IF(G5374&lt;&gt;"",G5374,F5374),OFFSET('Maximum minutes'!$C$1,T5374-1,0,1,U5374+1),0)-1)*IF(OR(ISNUMBER(J5374),J5374="sans examen"),1,0)*IF(W5374&lt;MinDate,1,0),"")</f>
        <v/>
      </c>
      <c r="N5374" s="36">
        <f t="shared" ca="1" si="167"/>
        <v>0</v>
      </c>
      <c r="O5374" s="36" t="e">
        <f ca="1">LEFT(OFFSET(Lists!$Q$2,MATCH(E5374,Lists!$R$3:$R$19,0),0),4)</f>
        <v>#N/A</v>
      </c>
      <c r="P5374" s="36" t="e">
        <f ca="1">MATCH(O5374,Lists!$S$2:$S$640,1)</f>
        <v>#N/A</v>
      </c>
      <c r="Q5374" s="36" t="e">
        <f ca="1">MATCH(LEFT(OFFSET(Lists!$Q$2,MATCH(E5374,Lists!$R$3:$R$19,0)+1,0),4),Lists!$S$3:$S$640,1)</f>
        <v>#N/A</v>
      </c>
      <c r="R5374" s="36" t="e">
        <f ca="1">LEFT(OFFSET(Lists!$S$2,P5374-1+MATCH(F5374,OFFSET(Lists!$T$3,P5374-1,0,Q5374-P5374+1),0),0),6)</f>
        <v>#N/A</v>
      </c>
      <c r="S5374" s="36" t="e">
        <f ca="1">VLOOKUP(R5374,Lists!B:D,3,FALSE)</f>
        <v>#N/A</v>
      </c>
      <c r="T5374" s="36" t="str">
        <f>IF(F5374&lt;&gt;"",MATCH(R5374,'Maximum minutes'!B:B,0),"")</f>
        <v/>
      </c>
      <c r="U5374" s="36">
        <f ca="1">IF(F5374&lt;&gt;"",COUNTA(OFFSET('Maximum minutes'!$C$1,'Annexe A1 Cours'!T5374,0,1,50)),0)</f>
        <v>0</v>
      </c>
      <c r="V5374" s="37">
        <f ca="1">IFERROR(OFFSET('Maximum minutes'!$C$1,T5374+1,-1+MATCH(G5374,OFFSET('Maximum minutes'!$C$1,T5374-1,0,1,50),0)),0)</f>
        <v>0</v>
      </c>
      <c r="W5374" s="38">
        <f t="shared" ca="1" si="166"/>
        <v>0</v>
      </c>
    </row>
    <row r="5375" spans="1:23" s="36" customFormat="1" ht="18.75">
      <c r="A5375" s="34"/>
      <c r="B5375" s="39"/>
      <c r="C5375" s="39"/>
      <c r="D5375" s="35"/>
      <c r="E5375" s="40"/>
      <c r="F5375" s="39"/>
      <c r="G5375" s="39"/>
      <c r="H5375" s="39"/>
      <c r="I5375" s="34"/>
      <c r="J5375" s="34"/>
      <c r="K5375" s="34"/>
      <c r="L5375" s="34"/>
      <c r="M5375" s="43" t="str">
        <f ca="1">IFERROR(OFFSET('Maximum minutes'!$C$1,T5375,MATCH(IF(G5375&lt;&gt;"",G5375,F5375),OFFSET('Maximum minutes'!$C$1,T5375-1,0,1,U5375+1),0)-1)*IF(OR(ISNUMBER(J5375),J5375="sans examen"),1,0)*IF(W5375&lt;MinDate,1,0),"")</f>
        <v/>
      </c>
      <c r="N5375" s="36">
        <f t="shared" ca="1" si="167"/>
        <v>0</v>
      </c>
      <c r="O5375" s="36" t="e">
        <f ca="1">LEFT(OFFSET(Lists!$Q$2,MATCH(E5375,Lists!$R$3:$R$19,0),0),4)</f>
        <v>#N/A</v>
      </c>
      <c r="P5375" s="36" t="e">
        <f ca="1">MATCH(O5375,Lists!$S$2:$S$640,1)</f>
        <v>#N/A</v>
      </c>
      <c r="Q5375" s="36" t="e">
        <f ca="1">MATCH(LEFT(OFFSET(Lists!$Q$2,MATCH(E5375,Lists!$R$3:$R$19,0)+1,0),4),Lists!$S$3:$S$640,1)</f>
        <v>#N/A</v>
      </c>
      <c r="R5375" s="36" t="e">
        <f ca="1">LEFT(OFFSET(Lists!$S$2,P5375-1+MATCH(F5375,OFFSET(Lists!$T$3,P5375-1,0,Q5375-P5375+1),0),0),6)</f>
        <v>#N/A</v>
      </c>
      <c r="S5375" s="36" t="e">
        <f ca="1">VLOOKUP(R5375,Lists!B:D,3,FALSE)</f>
        <v>#N/A</v>
      </c>
      <c r="T5375" s="36" t="str">
        <f>IF(F5375&lt;&gt;"",MATCH(R5375,'Maximum minutes'!B:B,0),"")</f>
        <v/>
      </c>
      <c r="U5375" s="36">
        <f ca="1">IF(F5375&lt;&gt;"",COUNTA(OFFSET('Maximum minutes'!$C$1,'Annexe A1 Cours'!T5375,0,1,50)),0)</f>
        <v>0</v>
      </c>
      <c r="V5375" s="37">
        <f ca="1">IFERROR(OFFSET('Maximum minutes'!$C$1,T5375+1,-1+MATCH(G5375,OFFSET('Maximum minutes'!$C$1,T5375-1,0,1,50),0)),0)</f>
        <v>0</v>
      </c>
      <c r="W5375" s="38">
        <f t="shared" ca="1" si="166"/>
        <v>0</v>
      </c>
    </row>
    <row r="5376" spans="1:23" s="36" customFormat="1" ht="18.75">
      <c r="A5376" s="34"/>
      <c r="B5376" s="39"/>
      <c r="C5376" s="39"/>
      <c r="D5376" s="35"/>
      <c r="E5376" s="40"/>
      <c r="F5376" s="39"/>
      <c r="G5376" s="39"/>
      <c r="H5376" s="39"/>
      <c r="I5376" s="34"/>
      <c r="J5376" s="34"/>
      <c r="K5376" s="34"/>
      <c r="L5376" s="34"/>
      <c r="M5376" s="43" t="str">
        <f ca="1">IFERROR(OFFSET('Maximum minutes'!$C$1,T5376,MATCH(IF(G5376&lt;&gt;"",G5376,F5376),OFFSET('Maximum minutes'!$C$1,T5376-1,0,1,U5376+1),0)-1)*IF(OR(ISNUMBER(J5376),J5376="sans examen"),1,0)*IF(W5376&lt;MinDate,1,0),"")</f>
        <v/>
      </c>
      <c r="N5376" s="36">
        <f t="shared" ca="1" si="167"/>
        <v>0</v>
      </c>
      <c r="O5376" s="36" t="e">
        <f ca="1">LEFT(OFFSET(Lists!$Q$2,MATCH(E5376,Lists!$R$3:$R$19,0),0),4)</f>
        <v>#N/A</v>
      </c>
      <c r="P5376" s="36" t="e">
        <f ca="1">MATCH(O5376,Lists!$S$2:$S$640,1)</f>
        <v>#N/A</v>
      </c>
      <c r="Q5376" s="36" t="e">
        <f ca="1">MATCH(LEFT(OFFSET(Lists!$Q$2,MATCH(E5376,Lists!$R$3:$R$19,0)+1,0),4),Lists!$S$3:$S$640,1)</f>
        <v>#N/A</v>
      </c>
      <c r="R5376" s="36" t="e">
        <f ca="1">LEFT(OFFSET(Lists!$S$2,P5376-1+MATCH(F5376,OFFSET(Lists!$T$3,P5376-1,0,Q5376-P5376+1),0),0),6)</f>
        <v>#N/A</v>
      </c>
      <c r="S5376" s="36" t="e">
        <f ca="1">VLOOKUP(R5376,Lists!B:D,3,FALSE)</f>
        <v>#N/A</v>
      </c>
      <c r="T5376" s="36" t="str">
        <f>IF(F5376&lt;&gt;"",MATCH(R5376,'Maximum minutes'!B:B,0),"")</f>
        <v/>
      </c>
      <c r="U5376" s="36">
        <f ca="1">IF(F5376&lt;&gt;"",COUNTA(OFFSET('Maximum minutes'!$C$1,'Annexe A1 Cours'!T5376,0,1,50)),0)</f>
        <v>0</v>
      </c>
      <c r="V5376" s="37">
        <f ca="1">IFERROR(OFFSET('Maximum minutes'!$C$1,T5376+1,-1+MATCH(G5376,OFFSET('Maximum minutes'!$C$1,T5376-1,0,1,50),0)),0)</f>
        <v>0</v>
      </c>
      <c r="W5376" s="38">
        <f t="shared" ca="1" si="166"/>
        <v>0</v>
      </c>
    </row>
    <row r="5377" spans="1:23" s="36" customFormat="1" ht="18.75">
      <c r="A5377" s="34"/>
      <c r="B5377" s="39"/>
      <c r="C5377" s="39"/>
      <c r="D5377" s="35"/>
      <c r="E5377" s="40"/>
      <c r="F5377" s="39"/>
      <c r="G5377" s="39"/>
      <c r="H5377" s="39"/>
      <c r="I5377" s="34"/>
      <c r="J5377" s="34"/>
      <c r="K5377" s="34"/>
      <c r="L5377" s="34"/>
      <c r="M5377" s="43" t="str">
        <f ca="1">IFERROR(OFFSET('Maximum minutes'!$C$1,T5377,MATCH(IF(G5377&lt;&gt;"",G5377,F5377),OFFSET('Maximum minutes'!$C$1,T5377-1,0,1,U5377+1),0)-1)*IF(OR(ISNUMBER(J5377),J5377="sans examen"),1,0)*IF(W5377&lt;MinDate,1,0),"")</f>
        <v/>
      </c>
      <c r="N5377" s="36">
        <f t="shared" ca="1" si="167"/>
        <v>0</v>
      </c>
      <c r="O5377" s="36" t="e">
        <f ca="1">LEFT(OFFSET(Lists!$Q$2,MATCH(E5377,Lists!$R$3:$R$19,0),0),4)</f>
        <v>#N/A</v>
      </c>
      <c r="P5377" s="36" t="e">
        <f ca="1">MATCH(O5377,Lists!$S$2:$S$640,1)</f>
        <v>#N/A</v>
      </c>
      <c r="Q5377" s="36" t="e">
        <f ca="1">MATCH(LEFT(OFFSET(Lists!$Q$2,MATCH(E5377,Lists!$R$3:$R$19,0)+1,0),4),Lists!$S$3:$S$640,1)</f>
        <v>#N/A</v>
      </c>
      <c r="R5377" s="36" t="e">
        <f ca="1">LEFT(OFFSET(Lists!$S$2,P5377-1+MATCH(F5377,OFFSET(Lists!$T$3,P5377-1,0,Q5377-P5377+1),0),0),6)</f>
        <v>#N/A</v>
      </c>
      <c r="S5377" s="36" t="e">
        <f ca="1">VLOOKUP(R5377,Lists!B:D,3,FALSE)</f>
        <v>#N/A</v>
      </c>
      <c r="T5377" s="36" t="str">
        <f>IF(F5377&lt;&gt;"",MATCH(R5377,'Maximum minutes'!B:B,0),"")</f>
        <v/>
      </c>
      <c r="U5377" s="36">
        <f ca="1">IF(F5377&lt;&gt;"",COUNTA(OFFSET('Maximum minutes'!$C$1,'Annexe A1 Cours'!T5377,0,1,50)),0)</f>
        <v>0</v>
      </c>
      <c r="V5377" s="37">
        <f ca="1">IFERROR(OFFSET('Maximum minutes'!$C$1,T5377+1,-1+MATCH(G5377,OFFSET('Maximum minutes'!$C$1,T5377-1,0,1,50),0)),0)</f>
        <v>0</v>
      </c>
      <c r="W5377" s="38">
        <f t="shared" ca="1" si="166"/>
        <v>0</v>
      </c>
    </row>
    <row r="5378" spans="1:23" s="36" customFormat="1" ht="18.75">
      <c r="A5378" s="34"/>
      <c r="B5378" s="39"/>
      <c r="C5378" s="39"/>
      <c r="D5378" s="35"/>
      <c r="E5378" s="40"/>
      <c r="F5378" s="39"/>
      <c r="G5378" s="39"/>
      <c r="H5378" s="39"/>
      <c r="I5378" s="34"/>
      <c r="J5378" s="34"/>
      <c r="K5378" s="34"/>
      <c r="L5378" s="34"/>
      <c r="M5378" s="43" t="str">
        <f ca="1">IFERROR(OFFSET('Maximum minutes'!$C$1,T5378,MATCH(IF(G5378&lt;&gt;"",G5378,F5378),OFFSET('Maximum minutes'!$C$1,T5378-1,0,1,U5378+1),0)-1)*IF(OR(ISNUMBER(J5378),J5378="sans examen"),1,0)*IF(W5378&lt;MinDate,1,0),"")</f>
        <v/>
      </c>
      <c r="N5378" s="36">
        <f t="shared" ca="1" si="167"/>
        <v>0</v>
      </c>
      <c r="O5378" s="36" t="e">
        <f ca="1">LEFT(OFFSET(Lists!$Q$2,MATCH(E5378,Lists!$R$3:$R$19,0),0),4)</f>
        <v>#N/A</v>
      </c>
      <c r="P5378" s="36" t="e">
        <f ca="1">MATCH(O5378,Lists!$S$2:$S$640,1)</f>
        <v>#N/A</v>
      </c>
      <c r="Q5378" s="36" t="e">
        <f ca="1">MATCH(LEFT(OFFSET(Lists!$Q$2,MATCH(E5378,Lists!$R$3:$R$19,0)+1,0),4),Lists!$S$3:$S$640,1)</f>
        <v>#N/A</v>
      </c>
      <c r="R5378" s="36" t="e">
        <f ca="1">LEFT(OFFSET(Lists!$S$2,P5378-1+MATCH(F5378,OFFSET(Lists!$T$3,P5378-1,0,Q5378-P5378+1),0),0),6)</f>
        <v>#N/A</v>
      </c>
      <c r="S5378" s="36" t="e">
        <f ca="1">VLOOKUP(R5378,Lists!B:D,3,FALSE)</f>
        <v>#N/A</v>
      </c>
      <c r="T5378" s="36" t="str">
        <f>IF(F5378&lt;&gt;"",MATCH(R5378,'Maximum minutes'!B:B,0),"")</f>
        <v/>
      </c>
      <c r="U5378" s="36">
        <f ca="1">IF(F5378&lt;&gt;"",COUNTA(OFFSET('Maximum minutes'!$C$1,'Annexe A1 Cours'!T5378,0,1,50)),0)</f>
        <v>0</v>
      </c>
      <c r="V5378" s="37">
        <f ca="1">IFERROR(OFFSET('Maximum minutes'!$C$1,T5378+1,-1+MATCH(G5378,OFFSET('Maximum minutes'!$C$1,T5378-1,0,1,50),0)),0)</f>
        <v>0</v>
      </c>
      <c r="W5378" s="38">
        <f t="shared" ca="1" si="166"/>
        <v>0</v>
      </c>
    </row>
    <row r="5379" spans="1:23" s="36" customFormat="1" ht="18.75">
      <c r="A5379" s="34"/>
      <c r="B5379" s="39"/>
      <c r="C5379" s="39"/>
      <c r="D5379" s="35"/>
      <c r="E5379" s="40"/>
      <c r="F5379" s="39"/>
      <c r="G5379" s="39"/>
      <c r="H5379" s="39"/>
      <c r="I5379" s="34"/>
      <c r="J5379" s="34"/>
      <c r="K5379" s="34"/>
      <c r="L5379" s="34"/>
      <c r="M5379" s="43" t="str">
        <f ca="1">IFERROR(OFFSET('Maximum minutes'!$C$1,T5379,MATCH(IF(G5379&lt;&gt;"",G5379,F5379),OFFSET('Maximum minutes'!$C$1,T5379-1,0,1,U5379+1),0)-1)*IF(OR(ISNUMBER(J5379),J5379="sans examen"),1,0)*IF(W5379&lt;MinDate,1,0),"")</f>
        <v/>
      </c>
      <c r="N5379" s="36">
        <f t="shared" ca="1" si="167"/>
        <v>0</v>
      </c>
      <c r="O5379" s="36" t="e">
        <f ca="1">LEFT(OFFSET(Lists!$Q$2,MATCH(E5379,Lists!$R$3:$R$19,0),0),4)</f>
        <v>#N/A</v>
      </c>
      <c r="P5379" s="36" t="e">
        <f ca="1">MATCH(O5379,Lists!$S$2:$S$640,1)</f>
        <v>#N/A</v>
      </c>
      <c r="Q5379" s="36" t="e">
        <f ca="1">MATCH(LEFT(OFFSET(Lists!$Q$2,MATCH(E5379,Lists!$R$3:$R$19,0)+1,0),4),Lists!$S$3:$S$640,1)</f>
        <v>#N/A</v>
      </c>
      <c r="R5379" s="36" t="e">
        <f ca="1">LEFT(OFFSET(Lists!$S$2,P5379-1+MATCH(F5379,OFFSET(Lists!$T$3,P5379-1,0,Q5379-P5379+1),0),0),6)</f>
        <v>#N/A</v>
      </c>
      <c r="S5379" s="36" t="e">
        <f ca="1">VLOOKUP(R5379,Lists!B:D,3,FALSE)</f>
        <v>#N/A</v>
      </c>
      <c r="T5379" s="36" t="str">
        <f>IF(F5379&lt;&gt;"",MATCH(R5379,'Maximum minutes'!B:B,0),"")</f>
        <v/>
      </c>
      <c r="U5379" s="36">
        <f ca="1">IF(F5379&lt;&gt;"",COUNTA(OFFSET('Maximum minutes'!$C$1,'Annexe A1 Cours'!T5379,0,1,50)),0)</f>
        <v>0</v>
      </c>
      <c r="V5379" s="37">
        <f ca="1">IFERROR(OFFSET('Maximum minutes'!$C$1,T5379+1,-1+MATCH(G5379,OFFSET('Maximum minutes'!$C$1,T5379-1,0,1,50),0)),0)</f>
        <v>0</v>
      </c>
      <c r="W5379" s="38">
        <f t="shared" ca="1" si="166"/>
        <v>0</v>
      </c>
    </row>
    <row r="5380" spans="1:23" s="36" customFormat="1" ht="18.75">
      <c r="A5380" s="34"/>
      <c r="B5380" s="39"/>
      <c r="C5380" s="39"/>
      <c r="D5380" s="35"/>
      <c r="E5380" s="40"/>
      <c r="F5380" s="39"/>
      <c r="G5380" s="39"/>
      <c r="H5380" s="39"/>
      <c r="I5380" s="34"/>
      <c r="J5380" s="34"/>
      <c r="K5380" s="34"/>
      <c r="L5380" s="34"/>
      <c r="M5380" s="43" t="str">
        <f ca="1">IFERROR(OFFSET('Maximum minutes'!$C$1,T5380,MATCH(IF(G5380&lt;&gt;"",G5380,F5380),OFFSET('Maximum minutes'!$C$1,T5380-1,0,1,U5380+1),0)-1)*IF(OR(ISNUMBER(J5380),J5380="sans examen"),1,0)*IF(W5380&lt;MinDate,1,0),"")</f>
        <v/>
      </c>
      <c r="N5380" s="36">
        <f t="shared" ca="1" si="167"/>
        <v>0</v>
      </c>
      <c r="O5380" s="36" t="e">
        <f ca="1">LEFT(OFFSET(Lists!$Q$2,MATCH(E5380,Lists!$R$3:$R$19,0),0),4)</f>
        <v>#N/A</v>
      </c>
      <c r="P5380" s="36" t="e">
        <f ca="1">MATCH(O5380,Lists!$S$2:$S$640,1)</f>
        <v>#N/A</v>
      </c>
      <c r="Q5380" s="36" t="e">
        <f ca="1">MATCH(LEFT(OFFSET(Lists!$Q$2,MATCH(E5380,Lists!$R$3:$R$19,0)+1,0),4),Lists!$S$3:$S$640,1)</f>
        <v>#N/A</v>
      </c>
      <c r="R5380" s="36" t="e">
        <f ca="1">LEFT(OFFSET(Lists!$S$2,P5380-1+MATCH(F5380,OFFSET(Lists!$T$3,P5380-1,0,Q5380-P5380+1),0),0),6)</f>
        <v>#N/A</v>
      </c>
      <c r="S5380" s="36" t="e">
        <f ca="1">VLOOKUP(R5380,Lists!B:D,3,FALSE)</f>
        <v>#N/A</v>
      </c>
      <c r="T5380" s="36" t="str">
        <f>IF(F5380&lt;&gt;"",MATCH(R5380,'Maximum minutes'!B:B,0),"")</f>
        <v/>
      </c>
      <c r="U5380" s="36">
        <f ca="1">IF(F5380&lt;&gt;"",COUNTA(OFFSET('Maximum minutes'!$C$1,'Annexe A1 Cours'!T5380,0,1,50)),0)</f>
        <v>0</v>
      </c>
      <c r="V5380" s="37">
        <f ca="1">IFERROR(OFFSET('Maximum minutes'!$C$1,T5380+1,-1+MATCH(G5380,OFFSET('Maximum minutes'!$C$1,T5380-1,0,1,50),0)),0)</f>
        <v>0</v>
      </c>
      <c r="W5380" s="38">
        <f t="shared" ca="1" si="166"/>
        <v>0</v>
      </c>
    </row>
    <row r="5381" spans="1:23" s="36" customFormat="1" ht="18.75">
      <c r="A5381" s="34"/>
      <c r="B5381" s="39"/>
      <c r="C5381" s="39"/>
      <c r="D5381" s="35"/>
      <c r="E5381" s="40"/>
      <c r="F5381" s="39"/>
      <c r="G5381" s="39"/>
      <c r="H5381" s="39"/>
      <c r="I5381" s="34"/>
      <c r="J5381" s="34"/>
      <c r="K5381" s="34"/>
      <c r="L5381" s="34"/>
      <c r="M5381" s="43" t="str">
        <f ca="1">IFERROR(OFFSET('Maximum minutes'!$C$1,T5381,MATCH(IF(G5381&lt;&gt;"",G5381,F5381),OFFSET('Maximum minutes'!$C$1,T5381-1,0,1,U5381+1),0)-1)*IF(OR(ISNUMBER(J5381),J5381="sans examen"),1,0)*IF(W5381&lt;MinDate,1,0),"")</f>
        <v/>
      </c>
      <c r="N5381" s="36">
        <f t="shared" ca="1" si="167"/>
        <v>0</v>
      </c>
      <c r="O5381" s="36" t="e">
        <f ca="1">LEFT(OFFSET(Lists!$Q$2,MATCH(E5381,Lists!$R$3:$R$19,0),0),4)</f>
        <v>#N/A</v>
      </c>
      <c r="P5381" s="36" t="e">
        <f ca="1">MATCH(O5381,Lists!$S$2:$S$640,1)</f>
        <v>#N/A</v>
      </c>
      <c r="Q5381" s="36" t="e">
        <f ca="1">MATCH(LEFT(OFFSET(Lists!$Q$2,MATCH(E5381,Lists!$R$3:$R$19,0)+1,0),4),Lists!$S$3:$S$640,1)</f>
        <v>#N/A</v>
      </c>
      <c r="R5381" s="36" t="e">
        <f ca="1">LEFT(OFFSET(Lists!$S$2,P5381-1+MATCH(F5381,OFFSET(Lists!$T$3,P5381-1,0,Q5381-P5381+1),0),0),6)</f>
        <v>#N/A</v>
      </c>
      <c r="S5381" s="36" t="e">
        <f ca="1">VLOOKUP(R5381,Lists!B:D,3,FALSE)</f>
        <v>#N/A</v>
      </c>
      <c r="T5381" s="36" t="str">
        <f>IF(F5381&lt;&gt;"",MATCH(R5381,'Maximum minutes'!B:B,0),"")</f>
        <v/>
      </c>
      <c r="U5381" s="36">
        <f ca="1">IF(F5381&lt;&gt;"",COUNTA(OFFSET('Maximum minutes'!$C$1,'Annexe A1 Cours'!T5381,0,1,50)),0)</f>
        <v>0</v>
      </c>
      <c r="V5381" s="37">
        <f ca="1">IFERROR(OFFSET('Maximum minutes'!$C$1,T5381+1,-1+MATCH(G5381,OFFSET('Maximum minutes'!$C$1,T5381-1,0,1,50),0)),0)</f>
        <v>0</v>
      </c>
      <c r="W5381" s="38">
        <f t="shared" ca="1" si="166"/>
        <v>0</v>
      </c>
    </row>
    <row r="5382" spans="1:23" s="36" customFormat="1" ht="18.75">
      <c r="A5382" s="34"/>
      <c r="B5382" s="39"/>
      <c r="C5382" s="39"/>
      <c r="D5382" s="35"/>
      <c r="E5382" s="40"/>
      <c r="F5382" s="39"/>
      <c r="G5382" s="39"/>
      <c r="H5382" s="39"/>
      <c r="I5382" s="34"/>
      <c r="J5382" s="34"/>
      <c r="K5382" s="34"/>
      <c r="L5382" s="34"/>
      <c r="M5382" s="43" t="str">
        <f ca="1">IFERROR(OFFSET('Maximum minutes'!$C$1,T5382,MATCH(IF(G5382&lt;&gt;"",G5382,F5382),OFFSET('Maximum minutes'!$C$1,T5382-1,0,1,U5382+1),0)-1)*IF(OR(ISNUMBER(J5382),J5382="sans examen"),1,0)*IF(W5382&lt;MinDate,1,0),"")</f>
        <v/>
      </c>
      <c r="N5382" s="36">
        <f t="shared" ca="1" si="167"/>
        <v>0</v>
      </c>
      <c r="O5382" s="36" t="e">
        <f ca="1">LEFT(OFFSET(Lists!$Q$2,MATCH(E5382,Lists!$R$3:$R$19,0),0),4)</f>
        <v>#N/A</v>
      </c>
      <c r="P5382" s="36" t="e">
        <f ca="1">MATCH(O5382,Lists!$S$2:$S$640,1)</f>
        <v>#N/A</v>
      </c>
      <c r="Q5382" s="36" t="e">
        <f ca="1">MATCH(LEFT(OFFSET(Lists!$Q$2,MATCH(E5382,Lists!$R$3:$R$19,0)+1,0),4),Lists!$S$3:$S$640,1)</f>
        <v>#N/A</v>
      </c>
      <c r="R5382" s="36" t="e">
        <f ca="1">LEFT(OFFSET(Lists!$S$2,P5382-1+MATCH(F5382,OFFSET(Lists!$T$3,P5382-1,0,Q5382-P5382+1),0),0),6)</f>
        <v>#N/A</v>
      </c>
      <c r="S5382" s="36" t="e">
        <f ca="1">VLOOKUP(R5382,Lists!B:D,3,FALSE)</f>
        <v>#N/A</v>
      </c>
      <c r="T5382" s="36" t="str">
        <f>IF(F5382&lt;&gt;"",MATCH(R5382,'Maximum minutes'!B:B,0),"")</f>
        <v/>
      </c>
      <c r="U5382" s="36">
        <f ca="1">IF(F5382&lt;&gt;"",COUNTA(OFFSET('Maximum minutes'!$C$1,'Annexe A1 Cours'!T5382,0,1,50)),0)</f>
        <v>0</v>
      </c>
      <c r="V5382" s="37">
        <f ca="1">IFERROR(OFFSET('Maximum minutes'!$C$1,T5382+1,-1+MATCH(G5382,OFFSET('Maximum minutes'!$C$1,T5382-1,0,1,50),0)),0)</f>
        <v>0</v>
      </c>
      <c r="W5382" s="38">
        <f t="shared" ca="1" si="166"/>
        <v>0</v>
      </c>
    </row>
    <row r="5383" spans="1:23" s="36" customFormat="1" ht="18.75">
      <c r="A5383" s="34"/>
      <c r="B5383" s="39"/>
      <c r="C5383" s="39"/>
      <c r="D5383" s="35"/>
      <c r="E5383" s="40"/>
      <c r="F5383" s="39"/>
      <c r="G5383" s="39"/>
      <c r="H5383" s="39"/>
      <c r="I5383" s="34"/>
      <c r="J5383" s="34"/>
      <c r="K5383" s="34"/>
      <c r="L5383" s="34"/>
      <c r="M5383" s="43" t="str">
        <f ca="1">IFERROR(OFFSET('Maximum minutes'!$C$1,T5383,MATCH(IF(G5383&lt;&gt;"",G5383,F5383),OFFSET('Maximum minutes'!$C$1,T5383-1,0,1,U5383+1),0)-1)*IF(OR(ISNUMBER(J5383),J5383="sans examen"),1,0)*IF(W5383&lt;MinDate,1,0),"")</f>
        <v/>
      </c>
      <c r="N5383" s="36">
        <f t="shared" ca="1" si="167"/>
        <v>0</v>
      </c>
      <c r="O5383" s="36" t="e">
        <f ca="1">LEFT(OFFSET(Lists!$Q$2,MATCH(E5383,Lists!$R$3:$R$19,0),0),4)</f>
        <v>#N/A</v>
      </c>
      <c r="P5383" s="36" t="e">
        <f ca="1">MATCH(O5383,Lists!$S$2:$S$640,1)</f>
        <v>#N/A</v>
      </c>
      <c r="Q5383" s="36" t="e">
        <f ca="1">MATCH(LEFT(OFFSET(Lists!$Q$2,MATCH(E5383,Lists!$R$3:$R$19,0)+1,0),4),Lists!$S$3:$S$640,1)</f>
        <v>#N/A</v>
      </c>
      <c r="R5383" s="36" t="e">
        <f ca="1">LEFT(OFFSET(Lists!$S$2,P5383-1+MATCH(F5383,OFFSET(Lists!$T$3,P5383-1,0,Q5383-P5383+1),0),0),6)</f>
        <v>#N/A</v>
      </c>
      <c r="S5383" s="36" t="e">
        <f ca="1">VLOOKUP(R5383,Lists!B:D,3,FALSE)</f>
        <v>#N/A</v>
      </c>
      <c r="T5383" s="36" t="str">
        <f>IF(F5383&lt;&gt;"",MATCH(R5383,'Maximum minutes'!B:B,0),"")</f>
        <v/>
      </c>
      <c r="U5383" s="36">
        <f ca="1">IF(F5383&lt;&gt;"",COUNTA(OFFSET('Maximum minutes'!$C$1,'Annexe A1 Cours'!T5383,0,1,50)),0)</f>
        <v>0</v>
      </c>
      <c r="V5383" s="37">
        <f ca="1">IFERROR(OFFSET('Maximum minutes'!$C$1,T5383+1,-1+MATCH(G5383,OFFSET('Maximum minutes'!$C$1,T5383-1,0,1,50),0)),0)</f>
        <v>0</v>
      </c>
      <c r="W5383" s="38">
        <f t="shared" ref="W5383:W5446" ca="1" si="168">IFERROR(DATE(YEAR(D5383)+V5383,MONTH(D5383),DAY(D5383)),"")</f>
        <v>0</v>
      </c>
    </row>
    <row r="5384" spans="1:23" s="36" customFormat="1" ht="18.75">
      <c r="A5384" s="34"/>
      <c r="B5384" s="39"/>
      <c r="C5384" s="39"/>
      <c r="D5384" s="35"/>
      <c r="E5384" s="40"/>
      <c r="F5384" s="39"/>
      <c r="G5384" s="39"/>
      <c r="H5384" s="39"/>
      <c r="I5384" s="34"/>
      <c r="J5384" s="34"/>
      <c r="K5384" s="34"/>
      <c r="L5384" s="34"/>
      <c r="M5384" s="43" t="str">
        <f ca="1">IFERROR(OFFSET('Maximum minutes'!$C$1,T5384,MATCH(IF(G5384&lt;&gt;"",G5384,F5384),OFFSET('Maximum minutes'!$C$1,T5384-1,0,1,U5384+1),0)-1)*IF(OR(ISNUMBER(J5384),J5384="sans examen"),1,0)*IF(W5384&lt;MinDate,1,0),"")</f>
        <v/>
      </c>
      <c r="N5384" s="36">
        <f t="shared" ref="N5384:N5447" ca="1" si="169">IF(K5384&gt;0,MIN(K5384,M5384),0)*IF(M5384="",0,1)</f>
        <v>0</v>
      </c>
      <c r="O5384" s="36" t="e">
        <f ca="1">LEFT(OFFSET(Lists!$Q$2,MATCH(E5384,Lists!$R$3:$R$19,0),0),4)</f>
        <v>#N/A</v>
      </c>
      <c r="P5384" s="36" t="e">
        <f ca="1">MATCH(O5384,Lists!$S$2:$S$640,1)</f>
        <v>#N/A</v>
      </c>
      <c r="Q5384" s="36" t="e">
        <f ca="1">MATCH(LEFT(OFFSET(Lists!$Q$2,MATCH(E5384,Lists!$R$3:$R$19,0)+1,0),4),Lists!$S$3:$S$640,1)</f>
        <v>#N/A</v>
      </c>
      <c r="R5384" s="36" t="e">
        <f ca="1">LEFT(OFFSET(Lists!$S$2,P5384-1+MATCH(F5384,OFFSET(Lists!$T$3,P5384-1,0,Q5384-P5384+1),0),0),6)</f>
        <v>#N/A</v>
      </c>
      <c r="S5384" s="36" t="e">
        <f ca="1">VLOOKUP(R5384,Lists!B:D,3,FALSE)</f>
        <v>#N/A</v>
      </c>
      <c r="T5384" s="36" t="str">
        <f>IF(F5384&lt;&gt;"",MATCH(R5384,'Maximum minutes'!B:B,0),"")</f>
        <v/>
      </c>
      <c r="U5384" s="36">
        <f ca="1">IF(F5384&lt;&gt;"",COUNTA(OFFSET('Maximum minutes'!$C$1,'Annexe A1 Cours'!T5384,0,1,50)),0)</f>
        <v>0</v>
      </c>
      <c r="V5384" s="37">
        <f ca="1">IFERROR(OFFSET('Maximum minutes'!$C$1,T5384+1,-1+MATCH(G5384,OFFSET('Maximum minutes'!$C$1,T5384-1,0,1,50),0)),0)</f>
        <v>0</v>
      </c>
      <c r="W5384" s="38">
        <f t="shared" ca="1" si="168"/>
        <v>0</v>
      </c>
    </row>
    <row r="5385" spans="1:23" s="36" customFormat="1" ht="18.75">
      <c r="A5385" s="34"/>
      <c r="B5385" s="39"/>
      <c r="C5385" s="39"/>
      <c r="D5385" s="35"/>
      <c r="E5385" s="40"/>
      <c r="F5385" s="39"/>
      <c r="G5385" s="39"/>
      <c r="H5385" s="39"/>
      <c r="I5385" s="34"/>
      <c r="J5385" s="34"/>
      <c r="K5385" s="34"/>
      <c r="L5385" s="34"/>
      <c r="M5385" s="43" t="str">
        <f ca="1">IFERROR(OFFSET('Maximum minutes'!$C$1,T5385,MATCH(IF(G5385&lt;&gt;"",G5385,F5385),OFFSET('Maximum minutes'!$C$1,T5385-1,0,1,U5385+1),0)-1)*IF(OR(ISNUMBER(J5385),J5385="sans examen"),1,0)*IF(W5385&lt;MinDate,1,0),"")</f>
        <v/>
      </c>
      <c r="N5385" s="36">
        <f t="shared" ca="1" si="169"/>
        <v>0</v>
      </c>
      <c r="O5385" s="36" t="e">
        <f ca="1">LEFT(OFFSET(Lists!$Q$2,MATCH(E5385,Lists!$R$3:$R$19,0),0),4)</f>
        <v>#N/A</v>
      </c>
      <c r="P5385" s="36" t="e">
        <f ca="1">MATCH(O5385,Lists!$S$2:$S$640,1)</f>
        <v>#N/A</v>
      </c>
      <c r="Q5385" s="36" t="e">
        <f ca="1">MATCH(LEFT(OFFSET(Lists!$Q$2,MATCH(E5385,Lists!$R$3:$R$19,0)+1,0),4),Lists!$S$3:$S$640,1)</f>
        <v>#N/A</v>
      </c>
      <c r="R5385" s="36" t="e">
        <f ca="1">LEFT(OFFSET(Lists!$S$2,P5385-1+MATCH(F5385,OFFSET(Lists!$T$3,P5385-1,0,Q5385-P5385+1),0),0),6)</f>
        <v>#N/A</v>
      </c>
      <c r="S5385" s="36" t="e">
        <f ca="1">VLOOKUP(R5385,Lists!B:D,3,FALSE)</f>
        <v>#N/A</v>
      </c>
      <c r="T5385" s="36" t="str">
        <f>IF(F5385&lt;&gt;"",MATCH(R5385,'Maximum minutes'!B:B,0),"")</f>
        <v/>
      </c>
      <c r="U5385" s="36">
        <f ca="1">IF(F5385&lt;&gt;"",COUNTA(OFFSET('Maximum minutes'!$C$1,'Annexe A1 Cours'!T5385,0,1,50)),0)</f>
        <v>0</v>
      </c>
      <c r="V5385" s="37">
        <f ca="1">IFERROR(OFFSET('Maximum minutes'!$C$1,T5385+1,-1+MATCH(G5385,OFFSET('Maximum minutes'!$C$1,T5385-1,0,1,50),0)),0)</f>
        <v>0</v>
      </c>
      <c r="W5385" s="38">
        <f t="shared" ca="1" si="168"/>
        <v>0</v>
      </c>
    </row>
    <row r="5386" spans="1:23" s="36" customFormat="1" ht="18.75">
      <c r="A5386" s="34"/>
      <c r="B5386" s="39"/>
      <c r="C5386" s="39"/>
      <c r="D5386" s="35"/>
      <c r="E5386" s="40"/>
      <c r="F5386" s="39"/>
      <c r="G5386" s="39"/>
      <c r="H5386" s="39"/>
      <c r="I5386" s="34"/>
      <c r="J5386" s="34"/>
      <c r="K5386" s="34"/>
      <c r="L5386" s="34"/>
      <c r="M5386" s="43" t="str">
        <f ca="1">IFERROR(OFFSET('Maximum minutes'!$C$1,T5386,MATCH(IF(G5386&lt;&gt;"",G5386,F5386),OFFSET('Maximum minutes'!$C$1,T5386-1,0,1,U5386+1),0)-1)*IF(OR(ISNUMBER(J5386),J5386="sans examen"),1,0)*IF(W5386&lt;MinDate,1,0),"")</f>
        <v/>
      </c>
      <c r="N5386" s="36">
        <f t="shared" ca="1" si="169"/>
        <v>0</v>
      </c>
      <c r="O5386" s="36" t="e">
        <f ca="1">LEFT(OFFSET(Lists!$Q$2,MATCH(E5386,Lists!$R$3:$R$19,0),0),4)</f>
        <v>#N/A</v>
      </c>
      <c r="P5386" s="36" t="e">
        <f ca="1">MATCH(O5386,Lists!$S$2:$S$640,1)</f>
        <v>#N/A</v>
      </c>
      <c r="Q5386" s="36" t="e">
        <f ca="1">MATCH(LEFT(OFFSET(Lists!$Q$2,MATCH(E5386,Lists!$R$3:$R$19,0)+1,0),4),Lists!$S$3:$S$640,1)</f>
        <v>#N/A</v>
      </c>
      <c r="R5386" s="36" t="e">
        <f ca="1">LEFT(OFFSET(Lists!$S$2,P5386-1+MATCH(F5386,OFFSET(Lists!$T$3,P5386-1,0,Q5386-P5386+1),0),0),6)</f>
        <v>#N/A</v>
      </c>
      <c r="S5386" s="36" t="e">
        <f ca="1">VLOOKUP(R5386,Lists!B:D,3,FALSE)</f>
        <v>#N/A</v>
      </c>
      <c r="T5386" s="36" t="str">
        <f>IF(F5386&lt;&gt;"",MATCH(R5386,'Maximum minutes'!B:B,0),"")</f>
        <v/>
      </c>
      <c r="U5386" s="36">
        <f ca="1">IF(F5386&lt;&gt;"",COUNTA(OFFSET('Maximum minutes'!$C$1,'Annexe A1 Cours'!T5386,0,1,50)),0)</f>
        <v>0</v>
      </c>
      <c r="V5386" s="37">
        <f ca="1">IFERROR(OFFSET('Maximum minutes'!$C$1,T5386+1,-1+MATCH(G5386,OFFSET('Maximum minutes'!$C$1,T5386-1,0,1,50),0)),0)</f>
        <v>0</v>
      </c>
      <c r="W5386" s="38">
        <f t="shared" ca="1" si="168"/>
        <v>0</v>
      </c>
    </row>
    <row r="5387" spans="1:23" s="36" customFormat="1" ht="18.75">
      <c r="A5387" s="34"/>
      <c r="B5387" s="39"/>
      <c r="C5387" s="39"/>
      <c r="D5387" s="35"/>
      <c r="E5387" s="40"/>
      <c r="F5387" s="39"/>
      <c r="G5387" s="39"/>
      <c r="H5387" s="39"/>
      <c r="I5387" s="34"/>
      <c r="J5387" s="34"/>
      <c r="K5387" s="34"/>
      <c r="L5387" s="34"/>
      <c r="M5387" s="43" t="str">
        <f ca="1">IFERROR(OFFSET('Maximum minutes'!$C$1,T5387,MATCH(IF(G5387&lt;&gt;"",G5387,F5387),OFFSET('Maximum minutes'!$C$1,T5387-1,0,1,U5387+1),0)-1)*IF(OR(ISNUMBER(J5387),J5387="sans examen"),1,0)*IF(W5387&lt;MinDate,1,0),"")</f>
        <v/>
      </c>
      <c r="N5387" s="36">
        <f t="shared" ca="1" si="169"/>
        <v>0</v>
      </c>
      <c r="O5387" s="36" t="e">
        <f ca="1">LEFT(OFFSET(Lists!$Q$2,MATCH(E5387,Lists!$R$3:$R$19,0),0),4)</f>
        <v>#N/A</v>
      </c>
      <c r="P5387" s="36" t="e">
        <f ca="1">MATCH(O5387,Lists!$S$2:$S$640,1)</f>
        <v>#N/A</v>
      </c>
      <c r="Q5387" s="36" t="e">
        <f ca="1">MATCH(LEFT(OFFSET(Lists!$Q$2,MATCH(E5387,Lists!$R$3:$R$19,0)+1,0),4),Lists!$S$3:$S$640,1)</f>
        <v>#N/A</v>
      </c>
      <c r="R5387" s="36" t="e">
        <f ca="1">LEFT(OFFSET(Lists!$S$2,P5387-1+MATCH(F5387,OFFSET(Lists!$T$3,P5387-1,0,Q5387-P5387+1),0),0),6)</f>
        <v>#N/A</v>
      </c>
      <c r="S5387" s="36" t="e">
        <f ca="1">VLOOKUP(R5387,Lists!B:D,3,FALSE)</f>
        <v>#N/A</v>
      </c>
      <c r="T5387" s="36" t="str">
        <f>IF(F5387&lt;&gt;"",MATCH(R5387,'Maximum minutes'!B:B,0),"")</f>
        <v/>
      </c>
      <c r="U5387" s="36">
        <f ca="1">IF(F5387&lt;&gt;"",COUNTA(OFFSET('Maximum minutes'!$C$1,'Annexe A1 Cours'!T5387,0,1,50)),0)</f>
        <v>0</v>
      </c>
      <c r="V5387" s="37">
        <f ca="1">IFERROR(OFFSET('Maximum minutes'!$C$1,T5387+1,-1+MATCH(G5387,OFFSET('Maximum minutes'!$C$1,T5387-1,0,1,50),0)),0)</f>
        <v>0</v>
      </c>
      <c r="W5387" s="38">
        <f t="shared" ca="1" si="168"/>
        <v>0</v>
      </c>
    </row>
    <row r="5388" spans="1:23" s="36" customFormat="1" ht="18.75">
      <c r="A5388" s="34"/>
      <c r="B5388" s="39"/>
      <c r="C5388" s="39"/>
      <c r="D5388" s="35"/>
      <c r="E5388" s="40"/>
      <c r="F5388" s="39"/>
      <c r="G5388" s="39"/>
      <c r="H5388" s="39"/>
      <c r="I5388" s="34"/>
      <c r="J5388" s="34"/>
      <c r="K5388" s="34"/>
      <c r="L5388" s="34"/>
      <c r="M5388" s="43" t="str">
        <f ca="1">IFERROR(OFFSET('Maximum minutes'!$C$1,T5388,MATCH(IF(G5388&lt;&gt;"",G5388,F5388),OFFSET('Maximum minutes'!$C$1,T5388-1,0,1,U5388+1),0)-1)*IF(OR(ISNUMBER(J5388),J5388="sans examen"),1,0)*IF(W5388&lt;MinDate,1,0),"")</f>
        <v/>
      </c>
      <c r="N5388" s="36">
        <f t="shared" ca="1" si="169"/>
        <v>0</v>
      </c>
      <c r="O5388" s="36" t="e">
        <f ca="1">LEFT(OFFSET(Lists!$Q$2,MATCH(E5388,Lists!$R$3:$R$19,0),0),4)</f>
        <v>#N/A</v>
      </c>
      <c r="P5388" s="36" t="e">
        <f ca="1">MATCH(O5388,Lists!$S$2:$S$640,1)</f>
        <v>#N/A</v>
      </c>
      <c r="Q5388" s="36" t="e">
        <f ca="1">MATCH(LEFT(OFFSET(Lists!$Q$2,MATCH(E5388,Lists!$R$3:$R$19,0)+1,0),4),Lists!$S$3:$S$640,1)</f>
        <v>#N/A</v>
      </c>
      <c r="R5388" s="36" t="e">
        <f ca="1">LEFT(OFFSET(Lists!$S$2,P5388-1+MATCH(F5388,OFFSET(Lists!$T$3,P5388-1,0,Q5388-P5388+1),0),0),6)</f>
        <v>#N/A</v>
      </c>
      <c r="S5388" s="36" t="e">
        <f ca="1">VLOOKUP(R5388,Lists!B:D,3,FALSE)</f>
        <v>#N/A</v>
      </c>
      <c r="T5388" s="36" t="str">
        <f>IF(F5388&lt;&gt;"",MATCH(R5388,'Maximum minutes'!B:B,0),"")</f>
        <v/>
      </c>
      <c r="U5388" s="36">
        <f ca="1">IF(F5388&lt;&gt;"",COUNTA(OFFSET('Maximum minutes'!$C$1,'Annexe A1 Cours'!T5388,0,1,50)),0)</f>
        <v>0</v>
      </c>
      <c r="V5388" s="37">
        <f ca="1">IFERROR(OFFSET('Maximum minutes'!$C$1,T5388+1,-1+MATCH(G5388,OFFSET('Maximum minutes'!$C$1,T5388-1,0,1,50),0)),0)</f>
        <v>0</v>
      </c>
      <c r="W5388" s="38">
        <f t="shared" ca="1" si="168"/>
        <v>0</v>
      </c>
    </row>
    <row r="5389" spans="1:23" s="36" customFormat="1" ht="18.75">
      <c r="A5389" s="34"/>
      <c r="B5389" s="39"/>
      <c r="C5389" s="39"/>
      <c r="D5389" s="35"/>
      <c r="E5389" s="40"/>
      <c r="F5389" s="39"/>
      <c r="G5389" s="39"/>
      <c r="H5389" s="39"/>
      <c r="I5389" s="34"/>
      <c r="J5389" s="34"/>
      <c r="K5389" s="34"/>
      <c r="L5389" s="34"/>
      <c r="M5389" s="43" t="str">
        <f ca="1">IFERROR(OFFSET('Maximum minutes'!$C$1,T5389,MATCH(IF(G5389&lt;&gt;"",G5389,F5389),OFFSET('Maximum minutes'!$C$1,T5389-1,0,1,U5389+1),0)-1)*IF(OR(ISNUMBER(J5389),J5389="sans examen"),1,0)*IF(W5389&lt;MinDate,1,0),"")</f>
        <v/>
      </c>
      <c r="N5389" s="36">
        <f t="shared" ca="1" si="169"/>
        <v>0</v>
      </c>
      <c r="O5389" s="36" t="e">
        <f ca="1">LEFT(OFFSET(Lists!$Q$2,MATCH(E5389,Lists!$R$3:$R$19,0),0),4)</f>
        <v>#N/A</v>
      </c>
      <c r="P5389" s="36" t="e">
        <f ca="1">MATCH(O5389,Lists!$S$2:$S$640,1)</f>
        <v>#N/A</v>
      </c>
      <c r="Q5389" s="36" t="e">
        <f ca="1">MATCH(LEFT(OFFSET(Lists!$Q$2,MATCH(E5389,Lists!$R$3:$R$19,0)+1,0),4),Lists!$S$3:$S$640,1)</f>
        <v>#N/A</v>
      </c>
      <c r="R5389" s="36" t="e">
        <f ca="1">LEFT(OFFSET(Lists!$S$2,P5389-1+MATCH(F5389,OFFSET(Lists!$T$3,P5389-1,0,Q5389-P5389+1),0),0),6)</f>
        <v>#N/A</v>
      </c>
      <c r="S5389" s="36" t="e">
        <f ca="1">VLOOKUP(R5389,Lists!B:D,3,FALSE)</f>
        <v>#N/A</v>
      </c>
      <c r="T5389" s="36" t="str">
        <f>IF(F5389&lt;&gt;"",MATCH(R5389,'Maximum minutes'!B:B,0),"")</f>
        <v/>
      </c>
      <c r="U5389" s="36">
        <f ca="1">IF(F5389&lt;&gt;"",COUNTA(OFFSET('Maximum minutes'!$C$1,'Annexe A1 Cours'!T5389,0,1,50)),0)</f>
        <v>0</v>
      </c>
      <c r="V5389" s="37">
        <f ca="1">IFERROR(OFFSET('Maximum minutes'!$C$1,T5389+1,-1+MATCH(G5389,OFFSET('Maximum minutes'!$C$1,T5389-1,0,1,50),0)),0)</f>
        <v>0</v>
      </c>
      <c r="W5389" s="38">
        <f t="shared" ca="1" si="168"/>
        <v>0</v>
      </c>
    </row>
    <row r="5390" spans="1:23" s="36" customFormat="1" ht="18.75">
      <c r="A5390" s="34"/>
      <c r="B5390" s="39"/>
      <c r="C5390" s="39"/>
      <c r="D5390" s="35"/>
      <c r="E5390" s="40"/>
      <c r="F5390" s="39"/>
      <c r="G5390" s="39"/>
      <c r="H5390" s="39"/>
      <c r="I5390" s="34"/>
      <c r="J5390" s="34"/>
      <c r="K5390" s="34"/>
      <c r="L5390" s="34"/>
      <c r="M5390" s="43" t="str">
        <f ca="1">IFERROR(OFFSET('Maximum minutes'!$C$1,T5390,MATCH(IF(G5390&lt;&gt;"",G5390,F5390),OFFSET('Maximum minutes'!$C$1,T5390-1,0,1,U5390+1),0)-1)*IF(OR(ISNUMBER(J5390),J5390="sans examen"),1,0)*IF(W5390&lt;MinDate,1,0),"")</f>
        <v/>
      </c>
      <c r="N5390" s="36">
        <f t="shared" ca="1" si="169"/>
        <v>0</v>
      </c>
      <c r="O5390" s="36" t="e">
        <f ca="1">LEFT(OFFSET(Lists!$Q$2,MATCH(E5390,Lists!$R$3:$R$19,0),0),4)</f>
        <v>#N/A</v>
      </c>
      <c r="P5390" s="36" t="e">
        <f ca="1">MATCH(O5390,Lists!$S$2:$S$640,1)</f>
        <v>#N/A</v>
      </c>
      <c r="Q5390" s="36" t="e">
        <f ca="1">MATCH(LEFT(OFFSET(Lists!$Q$2,MATCH(E5390,Lists!$R$3:$R$19,0)+1,0),4),Lists!$S$3:$S$640,1)</f>
        <v>#N/A</v>
      </c>
      <c r="R5390" s="36" t="e">
        <f ca="1">LEFT(OFFSET(Lists!$S$2,P5390-1+MATCH(F5390,OFFSET(Lists!$T$3,P5390-1,0,Q5390-P5390+1),0),0),6)</f>
        <v>#N/A</v>
      </c>
      <c r="S5390" s="36" t="e">
        <f ca="1">VLOOKUP(R5390,Lists!B:D,3,FALSE)</f>
        <v>#N/A</v>
      </c>
      <c r="T5390" s="36" t="str">
        <f>IF(F5390&lt;&gt;"",MATCH(R5390,'Maximum minutes'!B:B,0),"")</f>
        <v/>
      </c>
      <c r="U5390" s="36">
        <f ca="1">IF(F5390&lt;&gt;"",COUNTA(OFFSET('Maximum minutes'!$C$1,'Annexe A1 Cours'!T5390,0,1,50)),0)</f>
        <v>0</v>
      </c>
      <c r="V5390" s="37">
        <f ca="1">IFERROR(OFFSET('Maximum minutes'!$C$1,T5390+1,-1+MATCH(G5390,OFFSET('Maximum minutes'!$C$1,T5390-1,0,1,50),0)),0)</f>
        <v>0</v>
      </c>
      <c r="W5390" s="38">
        <f t="shared" ca="1" si="168"/>
        <v>0</v>
      </c>
    </row>
    <row r="5391" spans="1:23" s="36" customFormat="1" ht="18.75">
      <c r="A5391" s="34"/>
      <c r="B5391" s="39"/>
      <c r="C5391" s="39"/>
      <c r="D5391" s="35"/>
      <c r="E5391" s="40"/>
      <c r="F5391" s="39"/>
      <c r="G5391" s="39"/>
      <c r="H5391" s="39"/>
      <c r="I5391" s="34"/>
      <c r="J5391" s="34"/>
      <c r="K5391" s="34"/>
      <c r="L5391" s="34"/>
      <c r="M5391" s="43" t="str">
        <f ca="1">IFERROR(OFFSET('Maximum minutes'!$C$1,T5391,MATCH(IF(G5391&lt;&gt;"",G5391,F5391),OFFSET('Maximum minutes'!$C$1,T5391-1,0,1,U5391+1),0)-1)*IF(OR(ISNUMBER(J5391),J5391="sans examen"),1,0)*IF(W5391&lt;MinDate,1,0),"")</f>
        <v/>
      </c>
      <c r="N5391" s="36">
        <f t="shared" ca="1" si="169"/>
        <v>0</v>
      </c>
      <c r="O5391" s="36" t="e">
        <f ca="1">LEFT(OFFSET(Lists!$Q$2,MATCH(E5391,Lists!$R$3:$R$19,0),0),4)</f>
        <v>#N/A</v>
      </c>
      <c r="P5391" s="36" t="e">
        <f ca="1">MATCH(O5391,Lists!$S$2:$S$640,1)</f>
        <v>#N/A</v>
      </c>
      <c r="Q5391" s="36" t="e">
        <f ca="1">MATCH(LEFT(OFFSET(Lists!$Q$2,MATCH(E5391,Lists!$R$3:$R$19,0)+1,0),4),Lists!$S$3:$S$640,1)</f>
        <v>#N/A</v>
      </c>
      <c r="R5391" s="36" t="e">
        <f ca="1">LEFT(OFFSET(Lists!$S$2,P5391-1+MATCH(F5391,OFFSET(Lists!$T$3,P5391-1,0,Q5391-P5391+1),0),0),6)</f>
        <v>#N/A</v>
      </c>
      <c r="S5391" s="36" t="e">
        <f ca="1">VLOOKUP(R5391,Lists!B:D,3,FALSE)</f>
        <v>#N/A</v>
      </c>
      <c r="T5391" s="36" t="str">
        <f>IF(F5391&lt;&gt;"",MATCH(R5391,'Maximum minutes'!B:B,0),"")</f>
        <v/>
      </c>
      <c r="U5391" s="36">
        <f ca="1">IF(F5391&lt;&gt;"",COUNTA(OFFSET('Maximum minutes'!$C$1,'Annexe A1 Cours'!T5391,0,1,50)),0)</f>
        <v>0</v>
      </c>
      <c r="V5391" s="37">
        <f ca="1">IFERROR(OFFSET('Maximum minutes'!$C$1,T5391+1,-1+MATCH(G5391,OFFSET('Maximum minutes'!$C$1,T5391-1,0,1,50),0)),0)</f>
        <v>0</v>
      </c>
      <c r="W5391" s="38">
        <f t="shared" ca="1" si="168"/>
        <v>0</v>
      </c>
    </row>
    <row r="5392" spans="1:23" s="36" customFormat="1" ht="18.75">
      <c r="A5392" s="34"/>
      <c r="B5392" s="39"/>
      <c r="C5392" s="39"/>
      <c r="D5392" s="35"/>
      <c r="E5392" s="40"/>
      <c r="F5392" s="39"/>
      <c r="G5392" s="39"/>
      <c r="H5392" s="39"/>
      <c r="I5392" s="34"/>
      <c r="J5392" s="34"/>
      <c r="K5392" s="34"/>
      <c r="L5392" s="34"/>
      <c r="M5392" s="43" t="str">
        <f ca="1">IFERROR(OFFSET('Maximum minutes'!$C$1,T5392,MATCH(IF(G5392&lt;&gt;"",G5392,F5392),OFFSET('Maximum minutes'!$C$1,T5392-1,0,1,U5392+1),0)-1)*IF(OR(ISNUMBER(J5392),J5392="sans examen"),1,0)*IF(W5392&lt;MinDate,1,0),"")</f>
        <v/>
      </c>
      <c r="N5392" s="36">
        <f t="shared" ca="1" si="169"/>
        <v>0</v>
      </c>
      <c r="O5392" s="36" t="e">
        <f ca="1">LEFT(OFFSET(Lists!$Q$2,MATCH(E5392,Lists!$R$3:$R$19,0),0),4)</f>
        <v>#N/A</v>
      </c>
      <c r="P5392" s="36" t="e">
        <f ca="1">MATCH(O5392,Lists!$S$2:$S$640,1)</f>
        <v>#N/A</v>
      </c>
      <c r="Q5392" s="36" t="e">
        <f ca="1">MATCH(LEFT(OFFSET(Lists!$Q$2,MATCH(E5392,Lists!$R$3:$R$19,0)+1,0),4),Lists!$S$3:$S$640,1)</f>
        <v>#N/A</v>
      </c>
      <c r="R5392" s="36" t="e">
        <f ca="1">LEFT(OFFSET(Lists!$S$2,P5392-1+MATCH(F5392,OFFSET(Lists!$T$3,P5392-1,0,Q5392-P5392+1),0),0),6)</f>
        <v>#N/A</v>
      </c>
      <c r="S5392" s="36" t="e">
        <f ca="1">VLOOKUP(R5392,Lists!B:D,3,FALSE)</f>
        <v>#N/A</v>
      </c>
      <c r="T5392" s="36" t="str">
        <f>IF(F5392&lt;&gt;"",MATCH(R5392,'Maximum minutes'!B:B,0),"")</f>
        <v/>
      </c>
      <c r="U5392" s="36">
        <f ca="1">IF(F5392&lt;&gt;"",COUNTA(OFFSET('Maximum minutes'!$C$1,'Annexe A1 Cours'!T5392,0,1,50)),0)</f>
        <v>0</v>
      </c>
      <c r="V5392" s="37">
        <f ca="1">IFERROR(OFFSET('Maximum minutes'!$C$1,T5392+1,-1+MATCH(G5392,OFFSET('Maximum minutes'!$C$1,T5392-1,0,1,50),0)),0)</f>
        <v>0</v>
      </c>
      <c r="W5392" s="38">
        <f t="shared" ca="1" si="168"/>
        <v>0</v>
      </c>
    </row>
    <row r="5393" spans="1:23" s="36" customFormat="1" ht="18.75">
      <c r="A5393" s="34"/>
      <c r="B5393" s="39"/>
      <c r="C5393" s="39"/>
      <c r="D5393" s="35"/>
      <c r="E5393" s="40"/>
      <c r="F5393" s="39"/>
      <c r="G5393" s="39"/>
      <c r="H5393" s="39"/>
      <c r="I5393" s="34"/>
      <c r="J5393" s="34"/>
      <c r="K5393" s="34"/>
      <c r="L5393" s="34"/>
      <c r="M5393" s="43" t="str">
        <f ca="1">IFERROR(OFFSET('Maximum minutes'!$C$1,T5393,MATCH(IF(G5393&lt;&gt;"",G5393,F5393),OFFSET('Maximum minutes'!$C$1,T5393-1,0,1,U5393+1),0)-1)*IF(OR(ISNUMBER(J5393),J5393="sans examen"),1,0)*IF(W5393&lt;MinDate,1,0),"")</f>
        <v/>
      </c>
      <c r="N5393" s="36">
        <f t="shared" ca="1" si="169"/>
        <v>0</v>
      </c>
      <c r="O5393" s="36" t="e">
        <f ca="1">LEFT(OFFSET(Lists!$Q$2,MATCH(E5393,Lists!$R$3:$R$19,0),0),4)</f>
        <v>#N/A</v>
      </c>
      <c r="P5393" s="36" t="e">
        <f ca="1">MATCH(O5393,Lists!$S$2:$S$640,1)</f>
        <v>#N/A</v>
      </c>
      <c r="Q5393" s="36" t="e">
        <f ca="1">MATCH(LEFT(OFFSET(Lists!$Q$2,MATCH(E5393,Lists!$R$3:$R$19,0)+1,0),4),Lists!$S$3:$S$640,1)</f>
        <v>#N/A</v>
      </c>
      <c r="R5393" s="36" t="e">
        <f ca="1">LEFT(OFFSET(Lists!$S$2,P5393-1+MATCH(F5393,OFFSET(Lists!$T$3,P5393-1,0,Q5393-P5393+1),0),0),6)</f>
        <v>#N/A</v>
      </c>
      <c r="S5393" s="36" t="e">
        <f ca="1">VLOOKUP(R5393,Lists!B:D,3,FALSE)</f>
        <v>#N/A</v>
      </c>
      <c r="T5393" s="36" t="str">
        <f>IF(F5393&lt;&gt;"",MATCH(R5393,'Maximum minutes'!B:B,0),"")</f>
        <v/>
      </c>
      <c r="U5393" s="36">
        <f ca="1">IF(F5393&lt;&gt;"",COUNTA(OFFSET('Maximum minutes'!$C$1,'Annexe A1 Cours'!T5393,0,1,50)),0)</f>
        <v>0</v>
      </c>
      <c r="V5393" s="37">
        <f ca="1">IFERROR(OFFSET('Maximum minutes'!$C$1,T5393+1,-1+MATCH(G5393,OFFSET('Maximum minutes'!$C$1,T5393-1,0,1,50),0)),0)</f>
        <v>0</v>
      </c>
      <c r="W5393" s="38">
        <f t="shared" ca="1" si="168"/>
        <v>0</v>
      </c>
    </row>
    <row r="5394" spans="1:23" s="36" customFormat="1" ht="18.75">
      <c r="A5394" s="34"/>
      <c r="B5394" s="39"/>
      <c r="C5394" s="39"/>
      <c r="D5394" s="35"/>
      <c r="E5394" s="40"/>
      <c r="F5394" s="39"/>
      <c r="G5394" s="39"/>
      <c r="H5394" s="39"/>
      <c r="I5394" s="34"/>
      <c r="J5394" s="34"/>
      <c r="K5394" s="34"/>
      <c r="L5394" s="34"/>
      <c r="M5394" s="43" t="str">
        <f ca="1">IFERROR(OFFSET('Maximum minutes'!$C$1,T5394,MATCH(IF(G5394&lt;&gt;"",G5394,F5394),OFFSET('Maximum minutes'!$C$1,T5394-1,0,1,U5394+1),0)-1)*IF(OR(ISNUMBER(J5394),J5394="sans examen"),1,0)*IF(W5394&lt;MinDate,1,0),"")</f>
        <v/>
      </c>
      <c r="N5394" s="36">
        <f t="shared" ca="1" si="169"/>
        <v>0</v>
      </c>
      <c r="O5394" s="36" t="e">
        <f ca="1">LEFT(OFFSET(Lists!$Q$2,MATCH(E5394,Lists!$R$3:$R$19,0),0),4)</f>
        <v>#N/A</v>
      </c>
      <c r="P5394" s="36" t="e">
        <f ca="1">MATCH(O5394,Lists!$S$2:$S$640,1)</f>
        <v>#N/A</v>
      </c>
      <c r="Q5394" s="36" t="e">
        <f ca="1">MATCH(LEFT(OFFSET(Lists!$Q$2,MATCH(E5394,Lists!$R$3:$R$19,0)+1,0),4),Lists!$S$3:$S$640,1)</f>
        <v>#N/A</v>
      </c>
      <c r="R5394" s="36" t="e">
        <f ca="1">LEFT(OFFSET(Lists!$S$2,P5394-1+MATCH(F5394,OFFSET(Lists!$T$3,P5394-1,0,Q5394-P5394+1),0),0),6)</f>
        <v>#N/A</v>
      </c>
      <c r="S5394" s="36" t="e">
        <f ca="1">VLOOKUP(R5394,Lists!B:D,3,FALSE)</f>
        <v>#N/A</v>
      </c>
      <c r="T5394" s="36" t="str">
        <f>IF(F5394&lt;&gt;"",MATCH(R5394,'Maximum minutes'!B:B,0),"")</f>
        <v/>
      </c>
      <c r="U5394" s="36">
        <f ca="1">IF(F5394&lt;&gt;"",COUNTA(OFFSET('Maximum minutes'!$C$1,'Annexe A1 Cours'!T5394,0,1,50)),0)</f>
        <v>0</v>
      </c>
      <c r="V5394" s="37">
        <f ca="1">IFERROR(OFFSET('Maximum minutes'!$C$1,T5394+1,-1+MATCH(G5394,OFFSET('Maximum minutes'!$C$1,T5394-1,0,1,50),0)),0)</f>
        <v>0</v>
      </c>
      <c r="W5394" s="38">
        <f t="shared" ca="1" si="168"/>
        <v>0</v>
      </c>
    </row>
    <row r="5395" spans="1:23" s="36" customFormat="1" ht="18.75">
      <c r="A5395" s="34"/>
      <c r="B5395" s="39"/>
      <c r="C5395" s="39"/>
      <c r="D5395" s="35"/>
      <c r="E5395" s="40"/>
      <c r="F5395" s="39"/>
      <c r="G5395" s="39"/>
      <c r="H5395" s="39"/>
      <c r="I5395" s="34"/>
      <c r="J5395" s="34"/>
      <c r="K5395" s="34"/>
      <c r="L5395" s="34"/>
      <c r="M5395" s="43" t="str">
        <f ca="1">IFERROR(OFFSET('Maximum minutes'!$C$1,T5395,MATCH(IF(G5395&lt;&gt;"",G5395,F5395),OFFSET('Maximum minutes'!$C$1,T5395-1,0,1,U5395+1),0)-1)*IF(OR(ISNUMBER(J5395),J5395="sans examen"),1,0)*IF(W5395&lt;MinDate,1,0),"")</f>
        <v/>
      </c>
      <c r="N5395" s="36">
        <f t="shared" ca="1" si="169"/>
        <v>0</v>
      </c>
      <c r="O5395" s="36" t="e">
        <f ca="1">LEFT(OFFSET(Lists!$Q$2,MATCH(E5395,Lists!$R$3:$R$19,0),0),4)</f>
        <v>#N/A</v>
      </c>
      <c r="P5395" s="36" t="e">
        <f ca="1">MATCH(O5395,Lists!$S$2:$S$640,1)</f>
        <v>#N/A</v>
      </c>
      <c r="Q5395" s="36" t="e">
        <f ca="1">MATCH(LEFT(OFFSET(Lists!$Q$2,MATCH(E5395,Lists!$R$3:$R$19,0)+1,0),4),Lists!$S$3:$S$640,1)</f>
        <v>#N/A</v>
      </c>
      <c r="R5395" s="36" t="e">
        <f ca="1">LEFT(OFFSET(Lists!$S$2,P5395-1+MATCH(F5395,OFFSET(Lists!$T$3,P5395-1,0,Q5395-P5395+1),0),0),6)</f>
        <v>#N/A</v>
      </c>
      <c r="S5395" s="36" t="e">
        <f ca="1">VLOOKUP(R5395,Lists!B:D,3,FALSE)</f>
        <v>#N/A</v>
      </c>
      <c r="T5395" s="36" t="str">
        <f>IF(F5395&lt;&gt;"",MATCH(R5395,'Maximum minutes'!B:B,0),"")</f>
        <v/>
      </c>
      <c r="U5395" s="36">
        <f ca="1">IF(F5395&lt;&gt;"",COUNTA(OFFSET('Maximum minutes'!$C$1,'Annexe A1 Cours'!T5395,0,1,50)),0)</f>
        <v>0</v>
      </c>
      <c r="V5395" s="37">
        <f ca="1">IFERROR(OFFSET('Maximum minutes'!$C$1,T5395+1,-1+MATCH(G5395,OFFSET('Maximum minutes'!$C$1,T5395-1,0,1,50),0)),0)</f>
        <v>0</v>
      </c>
      <c r="W5395" s="38">
        <f t="shared" ca="1" si="168"/>
        <v>0</v>
      </c>
    </row>
    <row r="5396" spans="1:23" s="36" customFormat="1" ht="18.75">
      <c r="A5396" s="34"/>
      <c r="B5396" s="39"/>
      <c r="C5396" s="39"/>
      <c r="D5396" s="35"/>
      <c r="E5396" s="40"/>
      <c r="F5396" s="39"/>
      <c r="G5396" s="39"/>
      <c r="H5396" s="39"/>
      <c r="I5396" s="34"/>
      <c r="J5396" s="34"/>
      <c r="K5396" s="34"/>
      <c r="L5396" s="34"/>
      <c r="M5396" s="43" t="str">
        <f ca="1">IFERROR(OFFSET('Maximum minutes'!$C$1,T5396,MATCH(IF(G5396&lt;&gt;"",G5396,F5396),OFFSET('Maximum minutes'!$C$1,T5396-1,0,1,U5396+1),0)-1)*IF(OR(ISNUMBER(J5396),J5396="sans examen"),1,0)*IF(W5396&lt;MinDate,1,0),"")</f>
        <v/>
      </c>
      <c r="N5396" s="36">
        <f t="shared" ca="1" si="169"/>
        <v>0</v>
      </c>
      <c r="O5396" s="36" t="e">
        <f ca="1">LEFT(OFFSET(Lists!$Q$2,MATCH(E5396,Lists!$R$3:$R$19,0),0),4)</f>
        <v>#N/A</v>
      </c>
      <c r="P5396" s="36" t="e">
        <f ca="1">MATCH(O5396,Lists!$S$2:$S$640,1)</f>
        <v>#N/A</v>
      </c>
      <c r="Q5396" s="36" t="e">
        <f ca="1">MATCH(LEFT(OFFSET(Lists!$Q$2,MATCH(E5396,Lists!$R$3:$R$19,0)+1,0),4),Lists!$S$3:$S$640,1)</f>
        <v>#N/A</v>
      </c>
      <c r="R5396" s="36" t="e">
        <f ca="1">LEFT(OFFSET(Lists!$S$2,P5396-1+MATCH(F5396,OFFSET(Lists!$T$3,P5396-1,0,Q5396-P5396+1),0),0),6)</f>
        <v>#N/A</v>
      </c>
      <c r="S5396" s="36" t="e">
        <f ca="1">VLOOKUP(R5396,Lists!B:D,3,FALSE)</f>
        <v>#N/A</v>
      </c>
      <c r="T5396" s="36" t="str">
        <f>IF(F5396&lt;&gt;"",MATCH(R5396,'Maximum minutes'!B:B,0),"")</f>
        <v/>
      </c>
      <c r="U5396" s="36">
        <f ca="1">IF(F5396&lt;&gt;"",COUNTA(OFFSET('Maximum minutes'!$C$1,'Annexe A1 Cours'!T5396,0,1,50)),0)</f>
        <v>0</v>
      </c>
      <c r="V5396" s="37">
        <f ca="1">IFERROR(OFFSET('Maximum minutes'!$C$1,T5396+1,-1+MATCH(G5396,OFFSET('Maximum minutes'!$C$1,T5396-1,0,1,50),0)),0)</f>
        <v>0</v>
      </c>
      <c r="W5396" s="38">
        <f t="shared" ca="1" si="168"/>
        <v>0</v>
      </c>
    </row>
    <row r="5397" spans="1:23" s="36" customFormat="1" ht="18.75">
      <c r="A5397" s="34"/>
      <c r="B5397" s="39"/>
      <c r="C5397" s="39"/>
      <c r="D5397" s="35"/>
      <c r="E5397" s="40"/>
      <c r="F5397" s="39"/>
      <c r="G5397" s="39"/>
      <c r="H5397" s="39"/>
      <c r="I5397" s="34"/>
      <c r="J5397" s="34"/>
      <c r="K5397" s="34"/>
      <c r="L5397" s="34"/>
      <c r="M5397" s="43" t="str">
        <f ca="1">IFERROR(OFFSET('Maximum minutes'!$C$1,T5397,MATCH(IF(G5397&lt;&gt;"",G5397,F5397),OFFSET('Maximum minutes'!$C$1,T5397-1,0,1,U5397+1),0)-1)*IF(OR(ISNUMBER(J5397),J5397="sans examen"),1,0)*IF(W5397&lt;MinDate,1,0),"")</f>
        <v/>
      </c>
      <c r="N5397" s="36">
        <f t="shared" ca="1" si="169"/>
        <v>0</v>
      </c>
      <c r="O5397" s="36" t="e">
        <f ca="1">LEFT(OFFSET(Lists!$Q$2,MATCH(E5397,Lists!$R$3:$R$19,0),0),4)</f>
        <v>#N/A</v>
      </c>
      <c r="P5397" s="36" t="e">
        <f ca="1">MATCH(O5397,Lists!$S$2:$S$640,1)</f>
        <v>#N/A</v>
      </c>
      <c r="Q5397" s="36" t="e">
        <f ca="1">MATCH(LEFT(OFFSET(Lists!$Q$2,MATCH(E5397,Lists!$R$3:$R$19,0)+1,0),4),Lists!$S$3:$S$640,1)</f>
        <v>#N/A</v>
      </c>
      <c r="R5397" s="36" t="e">
        <f ca="1">LEFT(OFFSET(Lists!$S$2,P5397-1+MATCH(F5397,OFFSET(Lists!$T$3,P5397-1,0,Q5397-P5397+1),0),0),6)</f>
        <v>#N/A</v>
      </c>
      <c r="S5397" s="36" t="e">
        <f ca="1">VLOOKUP(R5397,Lists!B:D,3,FALSE)</f>
        <v>#N/A</v>
      </c>
      <c r="T5397" s="36" t="str">
        <f>IF(F5397&lt;&gt;"",MATCH(R5397,'Maximum minutes'!B:B,0),"")</f>
        <v/>
      </c>
      <c r="U5397" s="36">
        <f ca="1">IF(F5397&lt;&gt;"",COUNTA(OFFSET('Maximum minutes'!$C$1,'Annexe A1 Cours'!T5397,0,1,50)),0)</f>
        <v>0</v>
      </c>
      <c r="V5397" s="37">
        <f ca="1">IFERROR(OFFSET('Maximum minutes'!$C$1,T5397+1,-1+MATCH(G5397,OFFSET('Maximum minutes'!$C$1,T5397-1,0,1,50),0)),0)</f>
        <v>0</v>
      </c>
      <c r="W5397" s="38">
        <f t="shared" ca="1" si="168"/>
        <v>0</v>
      </c>
    </row>
    <row r="5398" spans="1:23" s="36" customFormat="1" ht="18.75">
      <c r="A5398" s="34"/>
      <c r="B5398" s="39"/>
      <c r="C5398" s="39"/>
      <c r="D5398" s="35"/>
      <c r="E5398" s="40"/>
      <c r="F5398" s="39"/>
      <c r="G5398" s="39"/>
      <c r="H5398" s="39"/>
      <c r="I5398" s="34"/>
      <c r="J5398" s="34"/>
      <c r="K5398" s="34"/>
      <c r="L5398" s="34"/>
      <c r="M5398" s="43" t="str">
        <f ca="1">IFERROR(OFFSET('Maximum minutes'!$C$1,T5398,MATCH(IF(G5398&lt;&gt;"",G5398,F5398),OFFSET('Maximum minutes'!$C$1,T5398-1,0,1,U5398+1),0)-1)*IF(OR(ISNUMBER(J5398),J5398="sans examen"),1,0)*IF(W5398&lt;MinDate,1,0),"")</f>
        <v/>
      </c>
      <c r="N5398" s="36">
        <f t="shared" ca="1" si="169"/>
        <v>0</v>
      </c>
      <c r="O5398" s="36" t="e">
        <f ca="1">LEFT(OFFSET(Lists!$Q$2,MATCH(E5398,Lists!$R$3:$R$19,0),0),4)</f>
        <v>#N/A</v>
      </c>
      <c r="P5398" s="36" t="e">
        <f ca="1">MATCH(O5398,Lists!$S$2:$S$640,1)</f>
        <v>#N/A</v>
      </c>
      <c r="Q5398" s="36" t="e">
        <f ca="1">MATCH(LEFT(OFFSET(Lists!$Q$2,MATCH(E5398,Lists!$R$3:$R$19,0)+1,0),4),Lists!$S$3:$S$640,1)</f>
        <v>#N/A</v>
      </c>
      <c r="R5398" s="36" t="e">
        <f ca="1">LEFT(OFFSET(Lists!$S$2,P5398-1+MATCH(F5398,OFFSET(Lists!$T$3,P5398-1,0,Q5398-P5398+1),0),0),6)</f>
        <v>#N/A</v>
      </c>
      <c r="S5398" s="36" t="e">
        <f ca="1">VLOOKUP(R5398,Lists!B:D,3,FALSE)</f>
        <v>#N/A</v>
      </c>
      <c r="T5398" s="36" t="str">
        <f>IF(F5398&lt;&gt;"",MATCH(R5398,'Maximum minutes'!B:B,0),"")</f>
        <v/>
      </c>
      <c r="U5398" s="36">
        <f ca="1">IF(F5398&lt;&gt;"",COUNTA(OFFSET('Maximum minutes'!$C$1,'Annexe A1 Cours'!T5398,0,1,50)),0)</f>
        <v>0</v>
      </c>
      <c r="V5398" s="37">
        <f ca="1">IFERROR(OFFSET('Maximum minutes'!$C$1,T5398+1,-1+MATCH(G5398,OFFSET('Maximum minutes'!$C$1,T5398-1,0,1,50),0)),0)</f>
        <v>0</v>
      </c>
      <c r="W5398" s="38">
        <f t="shared" ca="1" si="168"/>
        <v>0</v>
      </c>
    </row>
    <row r="5399" spans="1:23" s="36" customFormat="1" ht="18.75">
      <c r="A5399" s="34"/>
      <c r="B5399" s="39"/>
      <c r="C5399" s="39"/>
      <c r="D5399" s="35"/>
      <c r="E5399" s="40"/>
      <c r="F5399" s="39"/>
      <c r="G5399" s="39"/>
      <c r="H5399" s="39"/>
      <c r="I5399" s="34"/>
      <c r="J5399" s="34"/>
      <c r="K5399" s="34"/>
      <c r="L5399" s="34"/>
      <c r="M5399" s="43" t="str">
        <f ca="1">IFERROR(OFFSET('Maximum minutes'!$C$1,T5399,MATCH(IF(G5399&lt;&gt;"",G5399,F5399),OFFSET('Maximum minutes'!$C$1,T5399-1,0,1,U5399+1),0)-1)*IF(OR(ISNUMBER(J5399),J5399="sans examen"),1,0)*IF(W5399&lt;MinDate,1,0),"")</f>
        <v/>
      </c>
      <c r="N5399" s="36">
        <f t="shared" ca="1" si="169"/>
        <v>0</v>
      </c>
      <c r="O5399" s="36" t="e">
        <f ca="1">LEFT(OFFSET(Lists!$Q$2,MATCH(E5399,Lists!$R$3:$R$19,0),0),4)</f>
        <v>#N/A</v>
      </c>
      <c r="P5399" s="36" t="e">
        <f ca="1">MATCH(O5399,Lists!$S$2:$S$640,1)</f>
        <v>#N/A</v>
      </c>
      <c r="Q5399" s="36" t="e">
        <f ca="1">MATCH(LEFT(OFFSET(Lists!$Q$2,MATCH(E5399,Lists!$R$3:$R$19,0)+1,0),4),Lists!$S$3:$S$640,1)</f>
        <v>#N/A</v>
      </c>
      <c r="R5399" s="36" t="e">
        <f ca="1">LEFT(OFFSET(Lists!$S$2,P5399-1+MATCH(F5399,OFFSET(Lists!$T$3,P5399-1,0,Q5399-P5399+1),0),0),6)</f>
        <v>#N/A</v>
      </c>
      <c r="S5399" s="36" t="e">
        <f ca="1">VLOOKUP(R5399,Lists!B:D,3,FALSE)</f>
        <v>#N/A</v>
      </c>
      <c r="T5399" s="36" t="str">
        <f>IF(F5399&lt;&gt;"",MATCH(R5399,'Maximum minutes'!B:B,0),"")</f>
        <v/>
      </c>
      <c r="U5399" s="36">
        <f ca="1">IF(F5399&lt;&gt;"",COUNTA(OFFSET('Maximum minutes'!$C$1,'Annexe A1 Cours'!T5399,0,1,50)),0)</f>
        <v>0</v>
      </c>
      <c r="V5399" s="37">
        <f ca="1">IFERROR(OFFSET('Maximum minutes'!$C$1,T5399+1,-1+MATCH(G5399,OFFSET('Maximum minutes'!$C$1,T5399-1,0,1,50),0)),0)</f>
        <v>0</v>
      </c>
      <c r="W5399" s="38">
        <f t="shared" ca="1" si="168"/>
        <v>0</v>
      </c>
    </row>
    <row r="5400" spans="1:23" s="36" customFormat="1" ht="18.75">
      <c r="A5400" s="34"/>
      <c r="B5400" s="39"/>
      <c r="C5400" s="39"/>
      <c r="D5400" s="35"/>
      <c r="E5400" s="40"/>
      <c r="F5400" s="39"/>
      <c r="G5400" s="39"/>
      <c r="H5400" s="39"/>
      <c r="I5400" s="34"/>
      <c r="J5400" s="34"/>
      <c r="K5400" s="34"/>
      <c r="L5400" s="34"/>
      <c r="M5400" s="43" t="str">
        <f ca="1">IFERROR(OFFSET('Maximum minutes'!$C$1,T5400,MATCH(IF(G5400&lt;&gt;"",G5400,F5400),OFFSET('Maximum minutes'!$C$1,T5400-1,0,1,U5400+1),0)-1)*IF(OR(ISNUMBER(J5400),J5400="sans examen"),1,0)*IF(W5400&lt;MinDate,1,0),"")</f>
        <v/>
      </c>
      <c r="N5400" s="36">
        <f t="shared" ca="1" si="169"/>
        <v>0</v>
      </c>
      <c r="O5400" s="36" t="e">
        <f ca="1">LEFT(OFFSET(Lists!$Q$2,MATCH(E5400,Lists!$R$3:$R$19,0),0),4)</f>
        <v>#N/A</v>
      </c>
      <c r="P5400" s="36" t="e">
        <f ca="1">MATCH(O5400,Lists!$S$2:$S$640,1)</f>
        <v>#N/A</v>
      </c>
      <c r="Q5400" s="36" t="e">
        <f ca="1">MATCH(LEFT(OFFSET(Lists!$Q$2,MATCH(E5400,Lists!$R$3:$R$19,0)+1,0),4),Lists!$S$3:$S$640,1)</f>
        <v>#N/A</v>
      </c>
      <c r="R5400" s="36" t="e">
        <f ca="1">LEFT(OFFSET(Lists!$S$2,P5400-1+MATCH(F5400,OFFSET(Lists!$T$3,P5400-1,0,Q5400-P5400+1),0),0),6)</f>
        <v>#N/A</v>
      </c>
      <c r="S5400" s="36" t="e">
        <f ca="1">VLOOKUP(R5400,Lists!B:D,3,FALSE)</f>
        <v>#N/A</v>
      </c>
      <c r="T5400" s="36" t="str">
        <f>IF(F5400&lt;&gt;"",MATCH(R5400,'Maximum minutes'!B:B,0),"")</f>
        <v/>
      </c>
      <c r="U5400" s="36">
        <f ca="1">IF(F5400&lt;&gt;"",COUNTA(OFFSET('Maximum minutes'!$C$1,'Annexe A1 Cours'!T5400,0,1,50)),0)</f>
        <v>0</v>
      </c>
      <c r="V5400" s="37">
        <f ca="1">IFERROR(OFFSET('Maximum minutes'!$C$1,T5400+1,-1+MATCH(G5400,OFFSET('Maximum minutes'!$C$1,T5400-1,0,1,50),0)),0)</f>
        <v>0</v>
      </c>
      <c r="W5400" s="38">
        <f t="shared" ca="1" si="168"/>
        <v>0</v>
      </c>
    </row>
    <row r="5401" spans="1:23" s="36" customFormat="1" ht="18.75">
      <c r="A5401" s="34"/>
      <c r="B5401" s="39"/>
      <c r="C5401" s="39"/>
      <c r="D5401" s="35"/>
      <c r="E5401" s="40"/>
      <c r="F5401" s="39"/>
      <c r="G5401" s="39"/>
      <c r="H5401" s="39"/>
      <c r="I5401" s="34"/>
      <c r="J5401" s="34"/>
      <c r="K5401" s="34"/>
      <c r="L5401" s="34"/>
      <c r="M5401" s="43" t="str">
        <f ca="1">IFERROR(OFFSET('Maximum minutes'!$C$1,T5401,MATCH(IF(G5401&lt;&gt;"",G5401,F5401),OFFSET('Maximum minutes'!$C$1,T5401-1,0,1,U5401+1),0)-1)*IF(OR(ISNUMBER(J5401),J5401="sans examen"),1,0)*IF(W5401&lt;MinDate,1,0),"")</f>
        <v/>
      </c>
      <c r="N5401" s="36">
        <f t="shared" ca="1" si="169"/>
        <v>0</v>
      </c>
      <c r="O5401" s="36" t="e">
        <f ca="1">LEFT(OFFSET(Lists!$Q$2,MATCH(E5401,Lists!$R$3:$R$19,0),0),4)</f>
        <v>#N/A</v>
      </c>
      <c r="P5401" s="36" t="e">
        <f ca="1">MATCH(O5401,Lists!$S$2:$S$640,1)</f>
        <v>#N/A</v>
      </c>
      <c r="Q5401" s="36" t="e">
        <f ca="1">MATCH(LEFT(OFFSET(Lists!$Q$2,MATCH(E5401,Lists!$R$3:$R$19,0)+1,0),4),Lists!$S$3:$S$640,1)</f>
        <v>#N/A</v>
      </c>
      <c r="R5401" s="36" t="e">
        <f ca="1">LEFT(OFFSET(Lists!$S$2,P5401-1+MATCH(F5401,OFFSET(Lists!$T$3,P5401-1,0,Q5401-P5401+1),0),0),6)</f>
        <v>#N/A</v>
      </c>
      <c r="S5401" s="36" t="e">
        <f ca="1">VLOOKUP(R5401,Lists!B:D,3,FALSE)</f>
        <v>#N/A</v>
      </c>
      <c r="T5401" s="36" t="str">
        <f>IF(F5401&lt;&gt;"",MATCH(R5401,'Maximum minutes'!B:B,0),"")</f>
        <v/>
      </c>
      <c r="U5401" s="36">
        <f ca="1">IF(F5401&lt;&gt;"",COUNTA(OFFSET('Maximum minutes'!$C$1,'Annexe A1 Cours'!T5401,0,1,50)),0)</f>
        <v>0</v>
      </c>
      <c r="V5401" s="37">
        <f ca="1">IFERROR(OFFSET('Maximum minutes'!$C$1,T5401+1,-1+MATCH(G5401,OFFSET('Maximum minutes'!$C$1,T5401-1,0,1,50),0)),0)</f>
        <v>0</v>
      </c>
      <c r="W5401" s="38">
        <f t="shared" ca="1" si="168"/>
        <v>0</v>
      </c>
    </row>
    <row r="5402" spans="1:23" s="36" customFormat="1" ht="18.75">
      <c r="A5402" s="34"/>
      <c r="B5402" s="39"/>
      <c r="C5402" s="39"/>
      <c r="D5402" s="35"/>
      <c r="E5402" s="40"/>
      <c r="F5402" s="39"/>
      <c r="G5402" s="39"/>
      <c r="H5402" s="39"/>
      <c r="I5402" s="34"/>
      <c r="J5402" s="34"/>
      <c r="K5402" s="34"/>
      <c r="L5402" s="34"/>
      <c r="M5402" s="43" t="str">
        <f ca="1">IFERROR(OFFSET('Maximum minutes'!$C$1,T5402,MATCH(IF(G5402&lt;&gt;"",G5402,F5402),OFFSET('Maximum minutes'!$C$1,T5402-1,0,1,U5402+1),0)-1)*IF(OR(ISNUMBER(J5402),J5402="sans examen"),1,0)*IF(W5402&lt;MinDate,1,0),"")</f>
        <v/>
      </c>
      <c r="N5402" s="36">
        <f t="shared" ca="1" si="169"/>
        <v>0</v>
      </c>
      <c r="O5402" s="36" t="e">
        <f ca="1">LEFT(OFFSET(Lists!$Q$2,MATCH(E5402,Lists!$R$3:$R$19,0),0),4)</f>
        <v>#N/A</v>
      </c>
      <c r="P5402" s="36" t="e">
        <f ca="1">MATCH(O5402,Lists!$S$2:$S$640,1)</f>
        <v>#N/A</v>
      </c>
      <c r="Q5402" s="36" t="e">
        <f ca="1">MATCH(LEFT(OFFSET(Lists!$Q$2,MATCH(E5402,Lists!$R$3:$R$19,0)+1,0),4),Lists!$S$3:$S$640,1)</f>
        <v>#N/A</v>
      </c>
      <c r="R5402" s="36" t="e">
        <f ca="1">LEFT(OFFSET(Lists!$S$2,P5402-1+MATCH(F5402,OFFSET(Lists!$T$3,P5402-1,0,Q5402-P5402+1),0),0),6)</f>
        <v>#N/A</v>
      </c>
      <c r="S5402" s="36" t="e">
        <f ca="1">VLOOKUP(R5402,Lists!B:D,3,FALSE)</f>
        <v>#N/A</v>
      </c>
      <c r="T5402" s="36" t="str">
        <f>IF(F5402&lt;&gt;"",MATCH(R5402,'Maximum minutes'!B:B,0),"")</f>
        <v/>
      </c>
      <c r="U5402" s="36">
        <f ca="1">IF(F5402&lt;&gt;"",COUNTA(OFFSET('Maximum minutes'!$C$1,'Annexe A1 Cours'!T5402,0,1,50)),0)</f>
        <v>0</v>
      </c>
      <c r="V5402" s="37">
        <f ca="1">IFERROR(OFFSET('Maximum minutes'!$C$1,T5402+1,-1+MATCH(G5402,OFFSET('Maximum minutes'!$C$1,T5402-1,0,1,50),0)),0)</f>
        <v>0</v>
      </c>
      <c r="W5402" s="38">
        <f t="shared" ca="1" si="168"/>
        <v>0</v>
      </c>
    </row>
    <row r="5403" spans="1:23" s="36" customFormat="1" ht="18.75">
      <c r="A5403" s="34"/>
      <c r="B5403" s="39"/>
      <c r="C5403" s="39"/>
      <c r="D5403" s="35"/>
      <c r="E5403" s="40"/>
      <c r="F5403" s="39"/>
      <c r="G5403" s="39"/>
      <c r="H5403" s="39"/>
      <c r="I5403" s="34"/>
      <c r="J5403" s="34"/>
      <c r="K5403" s="34"/>
      <c r="L5403" s="34"/>
      <c r="M5403" s="43" t="str">
        <f ca="1">IFERROR(OFFSET('Maximum minutes'!$C$1,T5403,MATCH(IF(G5403&lt;&gt;"",G5403,F5403),OFFSET('Maximum minutes'!$C$1,T5403-1,0,1,U5403+1),0)-1)*IF(OR(ISNUMBER(J5403),J5403="sans examen"),1,0)*IF(W5403&lt;MinDate,1,0),"")</f>
        <v/>
      </c>
      <c r="N5403" s="36">
        <f t="shared" ca="1" si="169"/>
        <v>0</v>
      </c>
      <c r="O5403" s="36" t="e">
        <f ca="1">LEFT(OFFSET(Lists!$Q$2,MATCH(E5403,Lists!$R$3:$R$19,0),0),4)</f>
        <v>#N/A</v>
      </c>
      <c r="P5403" s="36" t="e">
        <f ca="1">MATCH(O5403,Lists!$S$2:$S$640,1)</f>
        <v>#N/A</v>
      </c>
      <c r="Q5403" s="36" t="e">
        <f ca="1">MATCH(LEFT(OFFSET(Lists!$Q$2,MATCH(E5403,Lists!$R$3:$R$19,0)+1,0),4),Lists!$S$3:$S$640,1)</f>
        <v>#N/A</v>
      </c>
      <c r="R5403" s="36" t="e">
        <f ca="1">LEFT(OFFSET(Lists!$S$2,P5403-1+MATCH(F5403,OFFSET(Lists!$T$3,P5403-1,0,Q5403-P5403+1),0),0),6)</f>
        <v>#N/A</v>
      </c>
      <c r="S5403" s="36" t="e">
        <f ca="1">VLOOKUP(R5403,Lists!B:D,3,FALSE)</f>
        <v>#N/A</v>
      </c>
      <c r="T5403" s="36" t="str">
        <f>IF(F5403&lt;&gt;"",MATCH(R5403,'Maximum minutes'!B:B,0),"")</f>
        <v/>
      </c>
      <c r="U5403" s="36">
        <f ca="1">IF(F5403&lt;&gt;"",COUNTA(OFFSET('Maximum minutes'!$C$1,'Annexe A1 Cours'!T5403,0,1,50)),0)</f>
        <v>0</v>
      </c>
      <c r="V5403" s="37">
        <f ca="1">IFERROR(OFFSET('Maximum minutes'!$C$1,T5403+1,-1+MATCH(G5403,OFFSET('Maximum minutes'!$C$1,T5403-1,0,1,50),0)),0)</f>
        <v>0</v>
      </c>
      <c r="W5403" s="38">
        <f t="shared" ca="1" si="168"/>
        <v>0</v>
      </c>
    </row>
    <row r="5404" spans="1:23" s="36" customFormat="1" ht="18.75">
      <c r="A5404" s="34"/>
      <c r="B5404" s="39"/>
      <c r="C5404" s="39"/>
      <c r="D5404" s="35"/>
      <c r="E5404" s="40"/>
      <c r="F5404" s="39"/>
      <c r="G5404" s="39"/>
      <c r="H5404" s="39"/>
      <c r="I5404" s="34"/>
      <c r="J5404" s="34"/>
      <c r="K5404" s="34"/>
      <c r="L5404" s="34"/>
      <c r="M5404" s="43" t="str">
        <f ca="1">IFERROR(OFFSET('Maximum minutes'!$C$1,T5404,MATCH(IF(G5404&lt;&gt;"",G5404,F5404),OFFSET('Maximum minutes'!$C$1,T5404-1,0,1,U5404+1),0)-1)*IF(OR(ISNUMBER(J5404),J5404="sans examen"),1,0)*IF(W5404&lt;MinDate,1,0),"")</f>
        <v/>
      </c>
      <c r="N5404" s="36">
        <f t="shared" ca="1" si="169"/>
        <v>0</v>
      </c>
      <c r="O5404" s="36" t="e">
        <f ca="1">LEFT(OFFSET(Lists!$Q$2,MATCH(E5404,Lists!$R$3:$R$19,0),0),4)</f>
        <v>#N/A</v>
      </c>
      <c r="P5404" s="36" t="e">
        <f ca="1">MATCH(O5404,Lists!$S$2:$S$640,1)</f>
        <v>#N/A</v>
      </c>
      <c r="Q5404" s="36" t="e">
        <f ca="1">MATCH(LEFT(OFFSET(Lists!$Q$2,MATCH(E5404,Lists!$R$3:$R$19,0)+1,0),4),Lists!$S$3:$S$640,1)</f>
        <v>#N/A</v>
      </c>
      <c r="R5404" s="36" t="e">
        <f ca="1">LEFT(OFFSET(Lists!$S$2,P5404-1+MATCH(F5404,OFFSET(Lists!$T$3,P5404-1,0,Q5404-P5404+1),0),0),6)</f>
        <v>#N/A</v>
      </c>
      <c r="S5404" s="36" t="e">
        <f ca="1">VLOOKUP(R5404,Lists!B:D,3,FALSE)</f>
        <v>#N/A</v>
      </c>
      <c r="T5404" s="36" t="str">
        <f>IF(F5404&lt;&gt;"",MATCH(R5404,'Maximum minutes'!B:B,0),"")</f>
        <v/>
      </c>
      <c r="U5404" s="36">
        <f ca="1">IF(F5404&lt;&gt;"",COUNTA(OFFSET('Maximum minutes'!$C$1,'Annexe A1 Cours'!T5404,0,1,50)),0)</f>
        <v>0</v>
      </c>
      <c r="V5404" s="37">
        <f ca="1">IFERROR(OFFSET('Maximum minutes'!$C$1,T5404+1,-1+MATCH(G5404,OFFSET('Maximum minutes'!$C$1,T5404-1,0,1,50),0)),0)</f>
        <v>0</v>
      </c>
      <c r="W5404" s="38">
        <f t="shared" ca="1" si="168"/>
        <v>0</v>
      </c>
    </row>
    <row r="5405" spans="1:23" s="36" customFormat="1" ht="18.75">
      <c r="A5405" s="34"/>
      <c r="B5405" s="39"/>
      <c r="C5405" s="39"/>
      <c r="D5405" s="35"/>
      <c r="E5405" s="40"/>
      <c r="F5405" s="39"/>
      <c r="G5405" s="39"/>
      <c r="H5405" s="39"/>
      <c r="I5405" s="34"/>
      <c r="J5405" s="34"/>
      <c r="K5405" s="34"/>
      <c r="L5405" s="34"/>
      <c r="M5405" s="43" t="str">
        <f ca="1">IFERROR(OFFSET('Maximum minutes'!$C$1,T5405,MATCH(IF(G5405&lt;&gt;"",G5405,F5405),OFFSET('Maximum minutes'!$C$1,T5405-1,0,1,U5405+1),0)-1)*IF(OR(ISNUMBER(J5405),J5405="sans examen"),1,0)*IF(W5405&lt;MinDate,1,0),"")</f>
        <v/>
      </c>
      <c r="N5405" s="36">
        <f t="shared" ca="1" si="169"/>
        <v>0</v>
      </c>
      <c r="O5405" s="36" t="e">
        <f ca="1">LEFT(OFFSET(Lists!$Q$2,MATCH(E5405,Lists!$R$3:$R$19,0),0),4)</f>
        <v>#N/A</v>
      </c>
      <c r="P5405" s="36" t="e">
        <f ca="1">MATCH(O5405,Lists!$S$2:$S$640,1)</f>
        <v>#N/A</v>
      </c>
      <c r="Q5405" s="36" t="e">
        <f ca="1">MATCH(LEFT(OFFSET(Lists!$Q$2,MATCH(E5405,Lists!$R$3:$R$19,0)+1,0),4),Lists!$S$3:$S$640,1)</f>
        <v>#N/A</v>
      </c>
      <c r="R5405" s="36" t="e">
        <f ca="1">LEFT(OFFSET(Lists!$S$2,P5405-1+MATCH(F5405,OFFSET(Lists!$T$3,P5405-1,0,Q5405-P5405+1),0),0),6)</f>
        <v>#N/A</v>
      </c>
      <c r="S5405" s="36" t="e">
        <f ca="1">VLOOKUP(R5405,Lists!B:D,3,FALSE)</f>
        <v>#N/A</v>
      </c>
      <c r="T5405" s="36" t="str">
        <f>IF(F5405&lt;&gt;"",MATCH(R5405,'Maximum minutes'!B:B,0),"")</f>
        <v/>
      </c>
      <c r="U5405" s="36">
        <f ca="1">IF(F5405&lt;&gt;"",COUNTA(OFFSET('Maximum minutes'!$C$1,'Annexe A1 Cours'!T5405,0,1,50)),0)</f>
        <v>0</v>
      </c>
      <c r="V5405" s="37">
        <f ca="1">IFERROR(OFFSET('Maximum minutes'!$C$1,T5405+1,-1+MATCH(G5405,OFFSET('Maximum minutes'!$C$1,T5405-1,0,1,50),0)),0)</f>
        <v>0</v>
      </c>
      <c r="W5405" s="38">
        <f t="shared" ca="1" si="168"/>
        <v>0</v>
      </c>
    </row>
    <row r="5406" spans="1:23" s="36" customFormat="1" ht="18.75">
      <c r="A5406" s="34"/>
      <c r="B5406" s="39"/>
      <c r="C5406" s="39"/>
      <c r="D5406" s="35"/>
      <c r="E5406" s="40"/>
      <c r="F5406" s="39"/>
      <c r="G5406" s="39"/>
      <c r="H5406" s="39"/>
      <c r="I5406" s="34"/>
      <c r="J5406" s="34"/>
      <c r="K5406" s="34"/>
      <c r="L5406" s="34"/>
      <c r="M5406" s="43" t="str">
        <f ca="1">IFERROR(OFFSET('Maximum minutes'!$C$1,T5406,MATCH(IF(G5406&lt;&gt;"",G5406,F5406),OFFSET('Maximum minutes'!$C$1,T5406-1,0,1,U5406+1),0)-1)*IF(OR(ISNUMBER(J5406),J5406="sans examen"),1,0)*IF(W5406&lt;MinDate,1,0),"")</f>
        <v/>
      </c>
      <c r="N5406" s="36">
        <f t="shared" ca="1" si="169"/>
        <v>0</v>
      </c>
      <c r="O5406" s="36" t="e">
        <f ca="1">LEFT(OFFSET(Lists!$Q$2,MATCH(E5406,Lists!$R$3:$R$19,0),0),4)</f>
        <v>#N/A</v>
      </c>
      <c r="P5406" s="36" t="e">
        <f ca="1">MATCH(O5406,Lists!$S$2:$S$640,1)</f>
        <v>#N/A</v>
      </c>
      <c r="Q5406" s="36" t="e">
        <f ca="1">MATCH(LEFT(OFFSET(Lists!$Q$2,MATCH(E5406,Lists!$R$3:$R$19,0)+1,0),4),Lists!$S$3:$S$640,1)</f>
        <v>#N/A</v>
      </c>
      <c r="R5406" s="36" t="e">
        <f ca="1">LEFT(OFFSET(Lists!$S$2,P5406-1+MATCH(F5406,OFFSET(Lists!$T$3,P5406-1,0,Q5406-P5406+1),0),0),6)</f>
        <v>#N/A</v>
      </c>
      <c r="S5406" s="36" t="e">
        <f ca="1">VLOOKUP(R5406,Lists!B:D,3,FALSE)</f>
        <v>#N/A</v>
      </c>
      <c r="T5406" s="36" t="str">
        <f>IF(F5406&lt;&gt;"",MATCH(R5406,'Maximum minutes'!B:B,0),"")</f>
        <v/>
      </c>
      <c r="U5406" s="36">
        <f ca="1">IF(F5406&lt;&gt;"",COUNTA(OFFSET('Maximum minutes'!$C$1,'Annexe A1 Cours'!T5406,0,1,50)),0)</f>
        <v>0</v>
      </c>
      <c r="V5406" s="37">
        <f ca="1">IFERROR(OFFSET('Maximum minutes'!$C$1,T5406+1,-1+MATCH(G5406,OFFSET('Maximum minutes'!$C$1,T5406-1,0,1,50),0)),0)</f>
        <v>0</v>
      </c>
      <c r="W5406" s="38">
        <f t="shared" ca="1" si="168"/>
        <v>0</v>
      </c>
    </row>
    <row r="5407" spans="1:23" s="36" customFormat="1" ht="18.75">
      <c r="A5407" s="34"/>
      <c r="B5407" s="39"/>
      <c r="C5407" s="39"/>
      <c r="D5407" s="35"/>
      <c r="E5407" s="40"/>
      <c r="F5407" s="39"/>
      <c r="G5407" s="39"/>
      <c r="H5407" s="39"/>
      <c r="I5407" s="34"/>
      <c r="J5407" s="34"/>
      <c r="K5407" s="34"/>
      <c r="L5407" s="34"/>
      <c r="M5407" s="43" t="str">
        <f ca="1">IFERROR(OFFSET('Maximum minutes'!$C$1,T5407,MATCH(IF(G5407&lt;&gt;"",G5407,F5407),OFFSET('Maximum minutes'!$C$1,T5407-1,0,1,U5407+1),0)-1)*IF(OR(ISNUMBER(J5407),J5407="sans examen"),1,0)*IF(W5407&lt;MinDate,1,0),"")</f>
        <v/>
      </c>
      <c r="N5407" s="36">
        <f t="shared" ca="1" si="169"/>
        <v>0</v>
      </c>
      <c r="O5407" s="36" t="e">
        <f ca="1">LEFT(OFFSET(Lists!$Q$2,MATCH(E5407,Lists!$R$3:$R$19,0),0),4)</f>
        <v>#N/A</v>
      </c>
      <c r="P5407" s="36" t="e">
        <f ca="1">MATCH(O5407,Lists!$S$2:$S$640,1)</f>
        <v>#N/A</v>
      </c>
      <c r="Q5407" s="36" t="e">
        <f ca="1">MATCH(LEFT(OFFSET(Lists!$Q$2,MATCH(E5407,Lists!$R$3:$R$19,0)+1,0),4),Lists!$S$3:$S$640,1)</f>
        <v>#N/A</v>
      </c>
      <c r="R5407" s="36" t="e">
        <f ca="1">LEFT(OFFSET(Lists!$S$2,P5407-1+MATCH(F5407,OFFSET(Lists!$T$3,P5407-1,0,Q5407-P5407+1),0),0),6)</f>
        <v>#N/A</v>
      </c>
      <c r="S5407" s="36" t="e">
        <f ca="1">VLOOKUP(R5407,Lists!B:D,3,FALSE)</f>
        <v>#N/A</v>
      </c>
      <c r="T5407" s="36" t="str">
        <f>IF(F5407&lt;&gt;"",MATCH(R5407,'Maximum minutes'!B:B,0),"")</f>
        <v/>
      </c>
      <c r="U5407" s="36">
        <f ca="1">IF(F5407&lt;&gt;"",COUNTA(OFFSET('Maximum minutes'!$C$1,'Annexe A1 Cours'!T5407,0,1,50)),0)</f>
        <v>0</v>
      </c>
      <c r="V5407" s="37">
        <f ca="1">IFERROR(OFFSET('Maximum minutes'!$C$1,T5407+1,-1+MATCH(G5407,OFFSET('Maximum minutes'!$C$1,T5407-1,0,1,50),0)),0)</f>
        <v>0</v>
      </c>
      <c r="W5407" s="38">
        <f t="shared" ca="1" si="168"/>
        <v>0</v>
      </c>
    </row>
    <row r="5408" spans="1:23" s="36" customFormat="1" ht="18.75">
      <c r="A5408" s="34"/>
      <c r="B5408" s="39"/>
      <c r="C5408" s="39"/>
      <c r="D5408" s="35"/>
      <c r="E5408" s="40"/>
      <c r="F5408" s="39"/>
      <c r="G5408" s="39"/>
      <c r="H5408" s="39"/>
      <c r="I5408" s="34"/>
      <c r="J5408" s="34"/>
      <c r="K5408" s="34"/>
      <c r="L5408" s="34"/>
      <c r="M5408" s="43" t="str">
        <f ca="1">IFERROR(OFFSET('Maximum minutes'!$C$1,T5408,MATCH(IF(G5408&lt;&gt;"",G5408,F5408),OFFSET('Maximum minutes'!$C$1,T5408-1,0,1,U5408+1),0)-1)*IF(OR(ISNUMBER(J5408),J5408="sans examen"),1,0)*IF(W5408&lt;MinDate,1,0),"")</f>
        <v/>
      </c>
      <c r="N5408" s="36">
        <f t="shared" ca="1" si="169"/>
        <v>0</v>
      </c>
      <c r="O5408" s="36" t="e">
        <f ca="1">LEFT(OFFSET(Lists!$Q$2,MATCH(E5408,Lists!$R$3:$R$19,0),0),4)</f>
        <v>#N/A</v>
      </c>
      <c r="P5408" s="36" t="e">
        <f ca="1">MATCH(O5408,Lists!$S$2:$S$640,1)</f>
        <v>#N/A</v>
      </c>
      <c r="Q5408" s="36" t="e">
        <f ca="1">MATCH(LEFT(OFFSET(Lists!$Q$2,MATCH(E5408,Lists!$R$3:$R$19,0)+1,0),4),Lists!$S$3:$S$640,1)</f>
        <v>#N/A</v>
      </c>
      <c r="R5408" s="36" t="e">
        <f ca="1">LEFT(OFFSET(Lists!$S$2,P5408-1+MATCH(F5408,OFFSET(Lists!$T$3,P5408-1,0,Q5408-P5408+1),0),0),6)</f>
        <v>#N/A</v>
      </c>
      <c r="S5408" s="36" t="e">
        <f ca="1">VLOOKUP(R5408,Lists!B:D,3,FALSE)</f>
        <v>#N/A</v>
      </c>
      <c r="T5408" s="36" t="str">
        <f>IF(F5408&lt;&gt;"",MATCH(R5408,'Maximum minutes'!B:B,0),"")</f>
        <v/>
      </c>
      <c r="U5408" s="36">
        <f ca="1">IF(F5408&lt;&gt;"",COUNTA(OFFSET('Maximum minutes'!$C$1,'Annexe A1 Cours'!T5408,0,1,50)),0)</f>
        <v>0</v>
      </c>
      <c r="V5408" s="37">
        <f ca="1">IFERROR(OFFSET('Maximum minutes'!$C$1,T5408+1,-1+MATCH(G5408,OFFSET('Maximum minutes'!$C$1,T5408-1,0,1,50),0)),0)</f>
        <v>0</v>
      </c>
      <c r="W5408" s="38">
        <f t="shared" ca="1" si="168"/>
        <v>0</v>
      </c>
    </row>
    <row r="5409" spans="1:23" s="36" customFormat="1" ht="18.75">
      <c r="A5409" s="34"/>
      <c r="B5409" s="39"/>
      <c r="C5409" s="39"/>
      <c r="D5409" s="35"/>
      <c r="E5409" s="40"/>
      <c r="F5409" s="39"/>
      <c r="G5409" s="39"/>
      <c r="H5409" s="39"/>
      <c r="I5409" s="34"/>
      <c r="J5409" s="34"/>
      <c r="K5409" s="34"/>
      <c r="L5409" s="34"/>
      <c r="M5409" s="43" t="str">
        <f ca="1">IFERROR(OFFSET('Maximum minutes'!$C$1,T5409,MATCH(IF(G5409&lt;&gt;"",G5409,F5409),OFFSET('Maximum minutes'!$C$1,T5409-1,0,1,U5409+1),0)-1)*IF(OR(ISNUMBER(J5409),J5409="sans examen"),1,0)*IF(W5409&lt;MinDate,1,0),"")</f>
        <v/>
      </c>
      <c r="N5409" s="36">
        <f t="shared" ca="1" si="169"/>
        <v>0</v>
      </c>
      <c r="O5409" s="36" t="e">
        <f ca="1">LEFT(OFFSET(Lists!$Q$2,MATCH(E5409,Lists!$R$3:$R$19,0),0),4)</f>
        <v>#N/A</v>
      </c>
      <c r="P5409" s="36" t="e">
        <f ca="1">MATCH(O5409,Lists!$S$2:$S$640,1)</f>
        <v>#N/A</v>
      </c>
      <c r="Q5409" s="36" t="e">
        <f ca="1">MATCH(LEFT(OFFSET(Lists!$Q$2,MATCH(E5409,Lists!$R$3:$R$19,0)+1,0),4),Lists!$S$3:$S$640,1)</f>
        <v>#N/A</v>
      </c>
      <c r="R5409" s="36" t="e">
        <f ca="1">LEFT(OFFSET(Lists!$S$2,P5409-1+MATCH(F5409,OFFSET(Lists!$T$3,P5409-1,0,Q5409-P5409+1),0),0),6)</f>
        <v>#N/A</v>
      </c>
      <c r="S5409" s="36" t="e">
        <f ca="1">VLOOKUP(R5409,Lists!B:D,3,FALSE)</f>
        <v>#N/A</v>
      </c>
      <c r="T5409" s="36" t="str">
        <f>IF(F5409&lt;&gt;"",MATCH(R5409,'Maximum minutes'!B:B,0),"")</f>
        <v/>
      </c>
      <c r="U5409" s="36">
        <f ca="1">IF(F5409&lt;&gt;"",COUNTA(OFFSET('Maximum minutes'!$C$1,'Annexe A1 Cours'!T5409,0,1,50)),0)</f>
        <v>0</v>
      </c>
      <c r="V5409" s="37">
        <f ca="1">IFERROR(OFFSET('Maximum minutes'!$C$1,T5409+1,-1+MATCH(G5409,OFFSET('Maximum minutes'!$C$1,T5409-1,0,1,50),0)),0)</f>
        <v>0</v>
      </c>
      <c r="W5409" s="38">
        <f t="shared" ca="1" si="168"/>
        <v>0</v>
      </c>
    </row>
    <row r="5410" spans="1:23" s="36" customFormat="1" ht="18.75">
      <c r="A5410" s="34"/>
      <c r="B5410" s="39"/>
      <c r="C5410" s="39"/>
      <c r="D5410" s="35"/>
      <c r="E5410" s="40"/>
      <c r="F5410" s="39"/>
      <c r="G5410" s="39"/>
      <c r="H5410" s="39"/>
      <c r="I5410" s="34"/>
      <c r="J5410" s="34"/>
      <c r="K5410" s="34"/>
      <c r="L5410" s="34"/>
      <c r="M5410" s="43" t="str">
        <f ca="1">IFERROR(OFFSET('Maximum minutes'!$C$1,T5410,MATCH(IF(G5410&lt;&gt;"",G5410,F5410),OFFSET('Maximum minutes'!$C$1,T5410-1,0,1,U5410+1),0)-1)*IF(OR(ISNUMBER(J5410),J5410="sans examen"),1,0)*IF(W5410&lt;MinDate,1,0),"")</f>
        <v/>
      </c>
      <c r="N5410" s="36">
        <f t="shared" ca="1" si="169"/>
        <v>0</v>
      </c>
      <c r="O5410" s="36" t="e">
        <f ca="1">LEFT(OFFSET(Lists!$Q$2,MATCH(E5410,Lists!$R$3:$R$19,0),0),4)</f>
        <v>#N/A</v>
      </c>
      <c r="P5410" s="36" t="e">
        <f ca="1">MATCH(O5410,Lists!$S$2:$S$640,1)</f>
        <v>#N/A</v>
      </c>
      <c r="Q5410" s="36" t="e">
        <f ca="1">MATCH(LEFT(OFFSET(Lists!$Q$2,MATCH(E5410,Lists!$R$3:$R$19,0)+1,0),4),Lists!$S$3:$S$640,1)</f>
        <v>#N/A</v>
      </c>
      <c r="R5410" s="36" t="e">
        <f ca="1">LEFT(OFFSET(Lists!$S$2,P5410-1+MATCH(F5410,OFFSET(Lists!$T$3,P5410-1,0,Q5410-P5410+1),0),0),6)</f>
        <v>#N/A</v>
      </c>
      <c r="S5410" s="36" t="e">
        <f ca="1">VLOOKUP(R5410,Lists!B:D,3,FALSE)</f>
        <v>#N/A</v>
      </c>
      <c r="T5410" s="36" t="str">
        <f>IF(F5410&lt;&gt;"",MATCH(R5410,'Maximum minutes'!B:B,0),"")</f>
        <v/>
      </c>
      <c r="U5410" s="36">
        <f ca="1">IF(F5410&lt;&gt;"",COUNTA(OFFSET('Maximum minutes'!$C$1,'Annexe A1 Cours'!T5410,0,1,50)),0)</f>
        <v>0</v>
      </c>
      <c r="V5410" s="37">
        <f ca="1">IFERROR(OFFSET('Maximum minutes'!$C$1,T5410+1,-1+MATCH(G5410,OFFSET('Maximum minutes'!$C$1,T5410-1,0,1,50),0)),0)</f>
        <v>0</v>
      </c>
      <c r="W5410" s="38">
        <f t="shared" ca="1" si="168"/>
        <v>0</v>
      </c>
    </row>
    <row r="5411" spans="1:23" s="36" customFormat="1" ht="18.75">
      <c r="A5411" s="34"/>
      <c r="B5411" s="39"/>
      <c r="C5411" s="39"/>
      <c r="D5411" s="35"/>
      <c r="E5411" s="40"/>
      <c r="F5411" s="39"/>
      <c r="G5411" s="39"/>
      <c r="H5411" s="39"/>
      <c r="I5411" s="34"/>
      <c r="J5411" s="34"/>
      <c r="K5411" s="34"/>
      <c r="L5411" s="34"/>
      <c r="M5411" s="43" t="str">
        <f ca="1">IFERROR(OFFSET('Maximum minutes'!$C$1,T5411,MATCH(IF(G5411&lt;&gt;"",G5411,F5411),OFFSET('Maximum minutes'!$C$1,T5411-1,0,1,U5411+1),0)-1)*IF(OR(ISNUMBER(J5411),J5411="sans examen"),1,0)*IF(W5411&lt;MinDate,1,0),"")</f>
        <v/>
      </c>
      <c r="N5411" s="36">
        <f t="shared" ca="1" si="169"/>
        <v>0</v>
      </c>
      <c r="O5411" s="36" t="e">
        <f ca="1">LEFT(OFFSET(Lists!$Q$2,MATCH(E5411,Lists!$R$3:$R$19,0),0),4)</f>
        <v>#N/A</v>
      </c>
      <c r="P5411" s="36" t="e">
        <f ca="1">MATCH(O5411,Lists!$S$2:$S$640,1)</f>
        <v>#N/A</v>
      </c>
      <c r="Q5411" s="36" t="e">
        <f ca="1">MATCH(LEFT(OFFSET(Lists!$Q$2,MATCH(E5411,Lists!$R$3:$R$19,0)+1,0),4),Lists!$S$3:$S$640,1)</f>
        <v>#N/A</v>
      </c>
      <c r="R5411" s="36" t="e">
        <f ca="1">LEFT(OFFSET(Lists!$S$2,P5411-1+MATCH(F5411,OFFSET(Lists!$T$3,P5411-1,0,Q5411-P5411+1),0),0),6)</f>
        <v>#N/A</v>
      </c>
      <c r="S5411" s="36" t="e">
        <f ca="1">VLOOKUP(R5411,Lists!B:D,3,FALSE)</f>
        <v>#N/A</v>
      </c>
      <c r="T5411" s="36" t="str">
        <f>IF(F5411&lt;&gt;"",MATCH(R5411,'Maximum minutes'!B:B,0),"")</f>
        <v/>
      </c>
      <c r="U5411" s="36">
        <f ca="1">IF(F5411&lt;&gt;"",COUNTA(OFFSET('Maximum minutes'!$C$1,'Annexe A1 Cours'!T5411,0,1,50)),0)</f>
        <v>0</v>
      </c>
      <c r="V5411" s="37">
        <f ca="1">IFERROR(OFFSET('Maximum minutes'!$C$1,T5411+1,-1+MATCH(G5411,OFFSET('Maximum minutes'!$C$1,T5411-1,0,1,50),0)),0)</f>
        <v>0</v>
      </c>
      <c r="W5411" s="38">
        <f t="shared" ca="1" si="168"/>
        <v>0</v>
      </c>
    </row>
    <row r="5412" spans="1:23" s="36" customFormat="1" ht="18.75">
      <c r="A5412" s="34"/>
      <c r="B5412" s="39"/>
      <c r="C5412" s="39"/>
      <c r="D5412" s="35"/>
      <c r="E5412" s="40"/>
      <c r="F5412" s="39"/>
      <c r="G5412" s="39"/>
      <c r="H5412" s="39"/>
      <c r="I5412" s="34"/>
      <c r="J5412" s="34"/>
      <c r="K5412" s="34"/>
      <c r="L5412" s="34"/>
      <c r="M5412" s="43" t="str">
        <f ca="1">IFERROR(OFFSET('Maximum minutes'!$C$1,T5412,MATCH(IF(G5412&lt;&gt;"",G5412,F5412),OFFSET('Maximum minutes'!$C$1,T5412-1,0,1,U5412+1),0)-1)*IF(OR(ISNUMBER(J5412),J5412="sans examen"),1,0)*IF(W5412&lt;MinDate,1,0),"")</f>
        <v/>
      </c>
      <c r="N5412" s="36">
        <f t="shared" ca="1" si="169"/>
        <v>0</v>
      </c>
      <c r="O5412" s="36" t="e">
        <f ca="1">LEFT(OFFSET(Lists!$Q$2,MATCH(E5412,Lists!$R$3:$R$19,0),0),4)</f>
        <v>#N/A</v>
      </c>
      <c r="P5412" s="36" t="e">
        <f ca="1">MATCH(O5412,Lists!$S$2:$S$640,1)</f>
        <v>#N/A</v>
      </c>
      <c r="Q5412" s="36" t="e">
        <f ca="1">MATCH(LEFT(OFFSET(Lists!$Q$2,MATCH(E5412,Lists!$R$3:$R$19,0)+1,0),4),Lists!$S$3:$S$640,1)</f>
        <v>#N/A</v>
      </c>
      <c r="R5412" s="36" t="e">
        <f ca="1">LEFT(OFFSET(Lists!$S$2,P5412-1+MATCH(F5412,OFFSET(Lists!$T$3,P5412-1,0,Q5412-P5412+1),0),0),6)</f>
        <v>#N/A</v>
      </c>
      <c r="S5412" s="36" t="e">
        <f ca="1">VLOOKUP(R5412,Lists!B:D,3,FALSE)</f>
        <v>#N/A</v>
      </c>
      <c r="T5412" s="36" t="str">
        <f>IF(F5412&lt;&gt;"",MATCH(R5412,'Maximum minutes'!B:B,0),"")</f>
        <v/>
      </c>
      <c r="U5412" s="36">
        <f ca="1">IF(F5412&lt;&gt;"",COUNTA(OFFSET('Maximum minutes'!$C$1,'Annexe A1 Cours'!T5412,0,1,50)),0)</f>
        <v>0</v>
      </c>
      <c r="V5412" s="37">
        <f ca="1">IFERROR(OFFSET('Maximum minutes'!$C$1,T5412+1,-1+MATCH(G5412,OFFSET('Maximum minutes'!$C$1,T5412-1,0,1,50),0)),0)</f>
        <v>0</v>
      </c>
      <c r="W5412" s="38">
        <f t="shared" ca="1" si="168"/>
        <v>0</v>
      </c>
    </row>
    <row r="5413" spans="1:23" s="36" customFormat="1" ht="18.75">
      <c r="A5413" s="34"/>
      <c r="B5413" s="39"/>
      <c r="C5413" s="39"/>
      <c r="D5413" s="35"/>
      <c r="E5413" s="40"/>
      <c r="F5413" s="39"/>
      <c r="G5413" s="39"/>
      <c r="H5413" s="39"/>
      <c r="I5413" s="34"/>
      <c r="J5413" s="34"/>
      <c r="K5413" s="34"/>
      <c r="L5413" s="34"/>
      <c r="M5413" s="43" t="str">
        <f ca="1">IFERROR(OFFSET('Maximum minutes'!$C$1,T5413,MATCH(IF(G5413&lt;&gt;"",G5413,F5413),OFFSET('Maximum minutes'!$C$1,T5413-1,0,1,U5413+1),0)-1)*IF(OR(ISNUMBER(J5413),J5413="sans examen"),1,0)*IF(W5413&lt;MinDate,1,0),"")</f>
        <v/>
      </c>
      <c r="N5413" s="36">
        <f t="shared" ca="1" si="169"/>
        <v>0</v>
      </c>
      <c r="O5413" s="36" t="e">
        <f ca="1">LEFT(OFFSET(Lists!$Q$2,MATCH(E5413,Lists!$R$3:$R$19,0),0),4)</f>
        <v>#N/A</v>
      </c>
      <c r="P5413" s="36" t="e">
        <f ca="1">MATCH(O5413,Lists!$S$2:$S$640,1)</f>
        <v>#N/A</v>
      </c>
      <c r="Q5413" s="36" t="e">
        <f ca="1">MATCH(LEFT(OFFSET(Lists!$Q$2,MATCH(E5413,Lists!$R$3:$R$19,0)+1,0),4),Lists!$S$3:$S$640,1)</f>
        <v>#N/A</v>
      </c>
      <c r="R5413" s="36" t="e">
        <f ca="1">LEFT(OFFSET(Lists!$S$2,P5413-1+MATCH(F5413,OFFSET(Lists!$T$3,P5413-1,0,Q5413-P5413+1),0),0),6)</f>
        <v>#N/A</v>
      </c>
      <c r="S5413" s="36" t="e">
        <f ca="1">VLOOKUP(R5413,Lists!B:D,3,FALSE)</f>
        <v>#N/A</v>
      </c>
      <c r="T5413" s="36" t="str">
        <f>IF(F5413&lt;&gt;"",MATCH(R5413,'Maximum minutes'!B:B,0),"")</f>
        <v/>
      </c>
      <c r="U5413" s="36">
        <f ca="1">IF(F5413&lt;&gt;"",COUNTA(OFFSET('Maximum minutes'!$C$1,'Annexe A1 Cours'!T5413,0,1,50)),0)</f>
        <v>0</v>
      </c>
      <c r="V5413" s="37">
        <f ca="1">IFERROR(OFFSET('Maximum minutes'!$C$1,T5413+1,-1+MATCH(G5413,OFFSET('Maximum minutes'!$C$1,T5413-1,0,1,50),0)),0)</f>
        <v>0</v>
      </c>
      <c r="W5413" s="38">
        <f t="shared" ca="1" si="168"/>
        <v>0</v>
      </c>
    </row>
    <row r="5414" spans="1:23" s="36" customFormat="1" ht="18.75">
      <c r="A5414" s="34"/>
      <c r="B5414" s="39"/>
      <c r="C5414" s="39"/>
      <c r="D5414" s="35"/>
      <c r="E5414" s="40"/>
      <c r="F5414" s="39"/>
      <c r="G5414" s="39"/>
      <c r="H5414" s="39"/>
      <c r="I5414" s="34"/>
      <c r="J5414" s="34"/>
      <c r="K5414" s="34"/>
      <c r="L5414" s="34"/>
      <c r="M5414" s="43" t="str">
        <f ca="1">IFERROR(OFFSET('Maximum minutes'!$C$1,T5414,MATCH(IF(G5414&lt;&gt;"",G5414,F5414),OFFSET('Maximum minutes'!$C$1,T5414-1,0,1,U5414+1),0)-1)*IF(OR(ISNUMBER(J5414),J5414="sans examen"),1,0)*IF(W5414&lt;MinDate,1,0),"")</f>
        <v/>
      </c>
      <c r="N5414" s="36">
        <f t="shared" ca="1" si="169"/>
        <v>0</v>
      </c>
      <c r="O5414" s="36" t="e">
        <f ca="1">LEFT(OFFSET(Lists!$Q$2,MATCH(E5414,Lists!$R$3:$R$19,0),0),4)</f>
        <v>#N/A</v>
      </c>
      <c r="P5414" s="36" t="e">
        <f ca="1">MATCH(O5414,Lists!$S$2:$S$640,1)</f>
        <v>#N/A</v>
      </c>
      <c r="Q5414" s="36" t="e">
        <f ca="1">MATCH(LEFT(OFFSET(Lists!$Q$2,MATCH(E5414,Lists!$R$3:$R$19,0)+1,0),4),Lists!$S$3:$S$640,1)</f>
        <v>#N/A</v>
      </c>
      <c r="R5414" s="36" t="e">
        <f ca="1">LEFT(OFFSET(Lists!$S$2,P5414-1+MATCH(F5414,OFFSET(Lists!$T$3,P5414-1,0,Q5414-P5414+1),0),0),6)</f>
        <v>#N/A</v>
      </c>
      <c r="S5414" s="36" t="e">
        <f ca="1">VLOOKUP(R5414,Lists!B:D,3,FALSE)</f>
        <v>#N/A</v>
      </c>
      <c r="T5414" s="36" t="str">
        <f>IF(F5414&lt;&gt;"",MATCH(R5414,'Maximum minutes'!B:B,0),"")</f>
        <v/>
      </c>
      <c r="U5414" s="36">
        <f ca="1">IF(F5414&lt;&gt;"",COUNTA(OFFSET('Maximum minutes'!$C$1,'Annexe A1 Cours'!T5414,0,1,50)),0)</f>
        <v>0</v>
      </c>
      <c r="V5414" s="37">
        <f ca="1">IFERROR(OFFSET('Maximum minutes'!$C$1,T5414+1,-1+MATCH(G5414,OFFSET('Maximum minutes'!$C$1,T5414-1,0,1,50),0)),0)</f>
        <v>0</v>
      </c>
      <c r="W5414" s="38">
        <f t="shared" ca="1" si="168"/>
        <v>0</v>
      </c>
    </row>
    <row r="5415" spans="1:23" s="36" customFormat="1" ht="18.75">
      <c r="A5415" s="34"/>
      <c r="B5415" s="39"/>
      <c r="C5415" s="39"/>
      <c r="D5415" s="35"/>
      <c r="E5415" s="40"/>
      <c r="F5415" s="39"/>
      <c r="G5415" s="39"/>
      <c r="H5415" s="39"/>
      <c r="I5415" s="34"/>
      <c r="J5415" s="34"/>
      <c r="K5415" s="34"/>
      <c r="L5415" s="34"/>
      <c r="M5415" s="43" t="str">
        <f ca="1">IFERROR(OFFSET('Maximum minutes'!$C$1,T5415,MATCH(IF(G5415&lt;&gt;"",G5415,F5415),OFFSET('Maximum minutes'!$C$1,T5415-1,0,1,U5415+1),0)-1)*IF(OR(ISNUMBER(J5415),J5415="sans examen"),1,0)*IF(W5415&lt;MinDate,1,0),"")</f>
        <v/>
      </c>
      <c r="N5415" s="36">
        <f t="shared" ca="1" si="169"/>
        <v>0</v>
      </c>
      <c r="O5415" s="36" t="e">
        <f ca="1">LEFT(OFFSET(Lists!$Q$2,MATCH(E5415,Lists!$R$3:$R$19,0),0),4)</f>
        <v>#N/A</v>
      </c>
      <c r="P5415" s="36" t="e">
        <f ca="1">MATCH(O5415,Lists!$S$2:$S$640,1)</f>
        <v>#N/A</v>
      </c>
      <c r="Q5415" s="36" t="e">
        <f ca="1">MATCH(LEFT(OFFSET(Lists!$Q$2,MATCH(E5415,Lists!$R$3:$R$19,0)+1,0),4),Lists!$S$3:$S$640,1)</f>
        <v>#N/A</v>
      </c>
      <c r="R5415" s="36" t="e">
        <f ca="1">LEFT(OFFSET(Lists!$S$2,P5415-1+MATCH(F5415,OFFSET(Lists!$T$3,P5415-1,0,Q5415-P5415+1),0),0),6)</f>
        <v>#N/A</v>
      </c>
      <c r="S5415" s="36" t="e">
        <f ca="1">VLOOKUP(R5415,Lists!B:D,3,FALSE)</f>
        <v>#N/A</v>
      </c>
      <c r="T5415" s="36" t="str">
        <f>IF(F5415&lt;&gt;"",MATCH(R5415,'Maximum minutes'!B:B,0),"")</f>
        <v/>
      </c>
      <c r="U5415" s="36">
        <f ca="1">IF(F5415&lt;&gt;"",COUNTA(OFFSET('Maximum minutes'!$C$1,'Annexe A1 Cours'!T5415,0,1,50)),0)</f>
        <v>0</v>
      </c>
      <c r="V5415" s="37">
        <f ca="1">IFERROR(OFFSET('Maximum minutes'!$C$1,T5415+1,-1+MATCH(G5415,OFFSET('Maximum minutes'!$C$1,T5415-1,0,1,50),0)),0)</f>
        <v>0</v>
      </c>
      <c r="W5415" s="38">
        <f t="shared" ca="1" si="168"/>
        <v>0</v>
      </c>
    </row>
    <row r="5416" spans="1:23" s="36" customFormat="1" ht="18.75">
      <c r="A5416" s="34"/>
      <c r="B5416" s="39"/>
      <c r="C5416" s="39"/>
      <c r="D5416" s="35"/>
      <c r="E5416" s="40"/>
      <c r="F5416" s="39"/>
      <c r="G5416" s="39"/>
      <c r="H5416" s="39"/>
      <c r="I5416" s="34"/>
      <c r="J5416" s="34"/>
      <c r="K5416" s="34"/>
      <c r="L5416" s="34"/>
      <c r="M5416" s="43" t="str">
        <f ca="1">IFERROR(OFFSET('Maximum minutes'!$C$1,T5416,MATCH(IF(G5416&lt;&gt;"",G5416,F5416),OFFSET('Maximum minutes'!$C$1,T5416-1,0,1,U5416+1),0)-1)*IF(OR(ISNUMBER(J5416),J5416="sans examen"),1,0)*IF(W5416&lt;MinDate,1,0),"")</f>
        <v/>
      </c>
      <c r="N5416" s="36">
        <f t="shared" ca="1" si="169"/>
        <v>0</v>
      </c>
      <c r="O5416" s="36" t="e">
        <f ca="1">LEFT(OFFSET(Lists!$Q$2,MATCH(E5416,Lists!$R$3:$R$19,0),0),4)</f>
        <v>#N/A</v>
      </c>
      <c r="P5416" s="36" t="e">
        <f ca="1">MATCH(O5416,Lists!$S$2:$S$640,1)</f>
        <v>#N/A</v>
      </c>
      <c r="Q5416" s="36" t="e">
        <f ca="1">MATCH(LEFT(OFFSET(Lists!$Q$2,MATCH(E5416,Lists!$R$3:$R$19,0)+1,0),4),Lists!$S$3:$S$640,1)</f>
        <v>#N/A</v>
      </c>
      <c r="R5416" s="36" t="e">
        <f ca="1">LEFT(OFFSET(Lists!$S$2,P5416-1+MATCH(F5416,OFFSET(Lists!$T$3,P5416-1,0,Q5416-P5416+1),0),0),6)</f>
        <v>#N/A</v>
      </c>
      <c r="S5416" s="36" t="e">
        <f ca="1">VLOOKUP(R5416,Lists!B:D,3,FALSE)</f>
        <v>#N/A</v>
      </c>
      <c r="T5416" s="36" t="str">
        <f>IF(F5416&lt;&gt;"",MATCH(R5416,'Maximum minutes'!B:B,0),"")</f>
        <v/>
      </c>
      <c r="U5416" s="36">
        <f ca="1">IF(F5416&lt;&gt;"",COUNTA(OFFSET('Maximum minutes'!$C$1,'Annexe A1 Cours'!T5416,0,1,50)),0)</f>
        <v>0</v>
      </c>
      <c r="V5416" s="37">
        <f ca="1">IFERROR(OFFSET('Maximum minutes'!$C$1,T5416+1,-1+MATCH(G5416,OFFSET('Maximum minutes'!$C$1,T5416-1,0,1,50),0)),0)</f>
        <v>0</v>
      </c>
      <c r="W5416" s="38">
        <f t="shared" ca="1" si="168"/>
        <v>0</v>
      </c>
    </row>
    <row r="5417" spans="1:23" s="36" customFormat="1" ht="18.75">
      <c r="A5417" s="34"/>
      <c r="B5417" s="39"/>
      <c r="C5417" s="39"/>
      <c r="D5417" s="35"/>
      <c r="E5417" s="40"/>
      <c r="F5417" s="39"/>
      <c r="G5417" s="39"/>
      <c r="H5417" s="39"/>
      <c r="I5417" s="34"/>
      <c r="J5417" s="34"/>
      <c r="K5417" s="34"/>
      <c r="L5417" s="34"/>
      <c r="M5417" s="43" t="str">
        <f ca="1">IFERROR(OFFSET('Maximum minutes'!$C$1,T5417,MATCH(IF(G5417&lt;&gt;"",G5417,F5417),OFFSET('Maximum minutes'!$C$1,T5417-1,0,1,U5417+1),0)-1)*IF(OR(ISNUMBER(J5417),J5417="sans examen"),1,0)*IF(W5417&lt;MinDate,1,0),"")</f>
        <v/>
      </c>
      <c r="N5417" s="36">
        <f t="shared" ca="1" si="169"/>
        <v>0</v>
      </c>
      <c r="O5417" s="36" t="e">
        <f ca="1">LEFT(OFFSET(Lists!$Q$2,MATCH(E5417,Lists!$R$3:$R$19,0),0),4)</f>
        <v>#N/A</v>
      </c>
      <c r="P5417" s="36" t="e">
        <f ca="1">MATCH(O5417,Lists!$S$2:$S$640,1)</f>
        <v>#N/A</v>
      </c>
      <c r="Q5417" s="36" t="e">
        <f ca="1">MATCH(LEFT(OFFSET(Lists!$Q$2,MATCH(E5417,Lists!$R$3:$R$19,0)+1,0),4),Lists!$S$3:$S$640,1)</f>
        <v>#N/A</v>
      </c>
      <c r="R5417" s="36" t="e">
        <f ca="1">LEFT(OFFSET(Lists!$S$2,P5417-1+MATCH(F5417,OFFSET(Lists!$T$3,P5417-1,0,Q5417-P5417+1),0),0),6)</f>
        <v>#N/A</v>
      </c>
      <c r="S5417" s="36" t="e">
        <f ca="1">VLOOKUP(R5417,Lists!B:D,3,FALSE)</f>
        <v>#N/A</v>
      </c>
      <c r="T5417" s="36" t="str">
        <f>IF(F5417&lt;&gt;"",MATCH(R5417,'Maximum minutes'!B:B,0),"")</f>
        <v/>
      </c>
      <c r="U5417" s="36">
        <f ca="1">IF(F5417&lt;&gt;"",COUNTA(OFFSET('Maximum minutes'!$C$1,'Annexe A1 Cours'!T5417,0,1,50)),0)</f>
        <v>0</v>
      </c>
      <c r="V5417" s="37">
        <f ca="1">IFERROR(OFFSET('Maximum minutes'!$C$1,T5417+1,-1+MATCH(G5417,OFFSET('Maximum minutes'!$C$1,T5417-1,0,1,50),0)),0)</f>
        <v>0</v>
      </c>
      <c r="W5417" s="38">
        <f t="shared" ca="1" si="168"/>
        <v>0</v>
      </c>
    </row>
    <row r="5418" spans="1:23" s="36" customFormat="1" ht="18.75">
      <c r="A5418" s="34"/>
      <c r="B5418" s="39"/>
      <c r="C5418" s="39"/>
      <c r="D5418" s="35"/>
      <c r="E5418" s="40"/>
      <c r="F5418" s="39"/>
      <c r="G5418" s="39"/>
      <c r="H5418" s="39"/>
      <c r="I5418" s="34"/>
      <c r="J5418" s="34"/>
      <c r="K5418" s="34"/>
      <c r="L5418" s="34"/>
      <c r="M5418" s="43" t="str">
        <f ca="1">IFERROR(OFFSET('Maximum minutes'!$C$1,T5418,MATCH(IF(G5418&lt;&gt;"",G5418,F5418),OFFSET('Maximum minutes'!$C$1,T5418-1,0,1,U5418+1),0)-1)*IF(OR(ISNUMBER(J5418),J5418="sans examen"),1,0)*IF(W5418&lt;MinDate,1,0),"")</f>
        <v/>
      </c>
      <c r="N5418" s="36">
        <f t="shared" ca="1" si="169"/>
        <v>0</v>
      </c>
      <c r="O5418" s="36" t="e">
        <f ca="1">LEFT(OFFSET(Lists!$Q$2,MATCH(E5418,Lists!$R$3:$R$19,0),0),4)</f>
        <v>#N/A</v>
      </c>
      <c r="P5418" s="36" t="e">
        <f ca="1">MATCH(O5418,Lists!$S$2:$S$640,1)</f>
        <v>#N/A</v>
      </c>
      <c r="Q5418" s="36" t="e">
        <f ca="1">MATCH(LEFT(OFFSET(Lists!$Q$2,MATCH(E5418,Lists!$R$3:$R$19,0)+1,0),4),Lists!$S$3:$S$640,1)</f>
        <v>#N/A</v>
      </c>
      <c r="R5418" s="36" t="e">
        <f ca="1">LEFT(OFFSET(Lists!$S$2,P5418-1+MATCH(F5418,OFFSET(Lists!$T$3,P5418-1,0,Q5418-P5418+1),0),0),6)</f>
        <v>#N/A</v>
      </c>
      <c r="S5418" s="36" t="e">
        <f ca="1">VLOOKUP(R5418,Lists!B:D,3,FALSE)</f>
        <v>#N/A</v>
      </c>
      <c r="T5418" s="36" t="str">
        <f>IF(F5418&lt;&gt;"",MATCH(R5418,'Maximum minutes'!B:B,0),"")</f>
        <v/>
      </c>
      <c r="U5418" s="36">
        <f ca="1">IF(F5418&lt;&gt;"",COUNTA(OFFSET('Maximum minutes'!$C$1,'Annexe A1 Cours'!T5418,0,1,50)),0)</f>
        <v>0</v>
      </c>
      <c r="V5418" s="37">
        <f ca="1">IFERROR(OFFSET('Maximum minutes'!$C$1,T5418+1,-1+MATCH(G5418,OFFSET('Maximum minutes'!$C$1,T5418-1,0,1,50),0)),0)</f>
        <v>0</v>
      </c>
      <c r="W5418" s="38">
        <f t="shared" ca="1" si="168"/>
        <v>0</v>
      </c>
    </row>
    <row r="5419" spans="1:23" s="36" customFormat="1" ht="18.75">
      <c r="A5419" s="34"/>
      <c r="B5419" s="39"/>
      <c r="C5419" s="39"/>
      <c r="D5419" s="35"/>
      <c r="E5419" s="40"/>
      <c r="F5419" s="39"/>
      <c r="G5419" s="39"/>
      <c r="H5419" s="39"/>
      <c r="I5419" s="34"/>
      <c r="J5419" s="34"/>
      <c r="K5419" s="34"/>
      <c r="L5419" s="34"/>
      <c r="M5419" s="43" t="str">
        <f ca="1">IFERROR(OFFSET('Maximum minutes'!$C$1,T5419,MATCH(IF(G5419&lt;&gt;"",G5419,F5419),OFFSET('Maximum minutes'!$C$1,T5419-1,0,1,U5419+1),0)-1)*IF(OR(ISNUMBER(J5419),J5419="sans examen"),1,0)*IF(W5419&lt;MinDate,1,0),"")</f>
        <v/>
      </c>
      <c r="N5419" s="36">
        <f t="shared" ca="1" si="169"/>
        <v>0</v>
      </c>
      <c r="O5419" s="36" t="e">
        <f ca="1">LEFT(OFFSET(Lists!$Q$2,MATCH(E5419,Lists!$R$3:$R$19,0),0),4)</f>
        <v>#N/A</v>
      </c>
      <c r="P5419" s="36" t="e">
        <f ca="1">MATCH(O5419,Lists!$S$2:$S$640,1)</f>
        <v>#N/A</v>
      </c>
      <c r="Q5419" s="36" t="e">
        <f ca="1">MATCH(LEFT(OFFSET(Lists!$Q$2,MATCH(E5419,Lists!$R$3:$R$19,0)+1,0),4),Lists!$S$3:$S$640,1)</f>
        <v>#N/A</v>
      </c>
      <c r="R5419" s="36" t="e">
        <f ca="1">LEFT(OFFSET(Lists!$S$2,P5419-1+MATCH(F5419,OFFSET(Lists!$T$3,P5419-1,0,Q5419-P5419+1),0),0),6)</f>
        <v>#N/A</v>
      </c>
      <c r="S5419" s="36" t="e">
        <f ca="1">VLOOKUP(R5419,Lists!B:D,3,FALSE)</f>
        <v>#N/A</v>
      </c>
      <c r="T5419" s="36" t="str">
        <f>IF(F5419&lt;&gt;"",MATCH(R5419,'Maximum minutes'!B:B,0),"")</f>
        <v/>
      </c>
      <c r="U5419" s="36">
        <f ca="1">IF(F5419&lt;&gt;"",COUNTA(OFFSET('Maximum minutes'!$C$1,'Annexe A1 Cours'!T5419,0,1,50)),0)</f>
        <v>0</v>
      </c>
      <c r="V5419" s="37">
        <f ca="1">IFERROR(OFFSET('Maximum minutes'!$C$1,T5419+1,-1+MATCH(G5419,OFFSET('Maximum minutes'!$C$1,T5419-1,0,1,50),0)),0)</f>
        <v>0</v>
      </c>
      <c r="W5419" s="38">
        <f t="shared" ca="1" si="168"/>
        <v>0</v>
      </c>
    </row>
    <row r="5420" spans="1:23" s="36" customFormat="1" ht="18.75">
      <c r="A5420" s="34"/>
      <c r="B5420" s="39"/>
      <c r="C5420" s="39"/>
      <c r="D5420" s="35"/>
      <c r="E5420" s="40"/>
      <c r="F5420" s="39"/>
      <c r="G5420" s="39"/>
      <c r="H5420" s="39"/>
      <c r="I5420" s="34"/>
      <c r="J5420" s="34"/>
      <c r="K5420" s="34"/>
      <c r="L5420" s="34"/>
      <c r="M5420" s="43" t="str">
        <f ca="1">IFERROR(OFFSET('Maximum minutes'!$C$1,T5420,MATCH(IF(G5420&lt;&gt;"",G5420,F5420),OFFSET('Maximum minutes'!$C$1,T5420-1,0,1,U5420+1),0)-1)*IF(OR(ISNUMBER(J5420),J5420="sans examen"),1,0)*IF(W5420&lt;MinDate,1,0),"")</f>
        <v/>
      </c>
      <c r="N5420" s="36">
        <f t="shared" ca="1" si="169"/>
        <v>0</v>
      </c>
      <c r="O5420" s="36" t="e">
        <f ca="1">LEFT(OFFSET(Lists!$Q$2,MATCH(E5420,Lists!$R$3:$R$19,0),0),4)</f>
        <v>#N/A</v>
      </c>
      <c r="P5420" s="36" t="e">
        <f ca="1">MATCH(O5420,Lists!$S$2:$S$640,1)</f>
        <v>#N/A</v>
      </c>
      <c r="Q5420" s="36" t="e">
        <f ca="1">MATCH(LEFT(OFFSET(Lists!$Q$2,MATCH(E5420,Lists!$R$3:$R$19,0)+1,0),4),Lists!$S$3:$S$640,1)</f>
        <v>#N/A</v>
      </c>
      <c r="R5420" s="36" t="e">
        <f ca="1">LEFT(OFFSET(Lists!$S$2,P5420-1+MATCH(F5420,OFFSET(Lists!$T$3,P5420-1,0,Q5420-P5420+1),0),0),6)</f>
        <v>#N/A</v>
      </c>
      <c r="S5420" s="36" t="e">
        <f ca="1">VLOOKUP(R5420,Lists!B:D,3,FALSE)</f>
        <v>#N/A</v>
      </c>
      <c r="T5420" s="36" t="str">
        <f>IF(F5420&lt;&gt;"",MATCH(R5420,'Maximum minutes'!B:B,0),"")</f>
        <v/>
      </c>
      <c r="U5420" s="36">
        <f ca="1">IF(F5420&lt;&gt;"",COUNTA(OFFSET('Maximum minutes'!$C$1,'Annexe A1 Cours'!T5420,0,1,50)),0)</f>
        <v>0</v>
      </c>
      <c r="V5420" s="37">
        <f ca="1">IFERROR(OFFSET('Maximum minutes'!$C$1,T5420+1,-1+MATCH(G5420,OFFSET('Maximum minutes'!$C$1,T5420-1,0,1,50),0)),0)</f>
        <v>0</v>
      </c>
      <c r="W5420" s="38">
        <f t="shared" ca="1" si="168"/>
        <v>0</v>
      </c>
    </row>
    <row r="5421" spans="1:23" s="36" customFormat="1" ht="18.75">
      <c r="A5421" s="34"/>
      <c r="B5421" s="39"/>
      <c r="C5421" s="39"/>
      <c r="D5421" s="35"/>
      <c r="E5421" s="40"/>
      <c r="F5421" s="39"/>
      <c r="G5421" s="39"/>
      <c r="H5421" s="39"/>
      <c r="I5421" s="34"/>
      <c r="J5421" s="34"/>
      <c r="K5421" s="34"/>
      <c r="L5421" s="34"/>
      <c r="M5421" s="43" t="str">
        <f ca="1">IFERROR(OFFSET('Maximum minutes'!$C$1,T5421,MATCH(IF(G5421&lt;&gt;"",G5421,F5421),OFFSET('Maximum minutes'!$C$1,T5421-1,0,1,U5421+1),0)-1)*IF(OR(ISNUMBER(J5421),J5421="sans examen"),1,0)*IF(W5421&lt;MinDate,1,0),"")</f>
        <v/>
      </c>
      <c r="N5421" s="36">
        <f t="shared" ca="1" si="169"/>
        <v>0</v>
      </c>
      <c r="O5421" s="36" t="e">
        <f ca="1">LEFT(OFFSET(Lists!$Q$2,MATCH(E5421,Lists!$R$3:$R$19,0),0),4)</f>
        <v>#N/A</v>
      </c>
      <c r="P5421" s="36" t="e">
        <f ca="1">MATCH(O5421,Lists!$S$2:$S$640,1)</f>
        <v>#N/A</v>
      </c>
      <c r="Q5421" s="36" t="e">
        <f ca="1">MATCH(LEFT(OFFSET(Lists!$Q$2,MATCH(E5421,Lists!$R$3:$R$19,0)+1,0),4),Lists!$S$3:$S$640,1)</f>
        <v>#N/A</v>
      </c>
      <c r="R5421" s="36" t="e">
        <f ca="1">LEFT(OFFSET(Lists!$S$2,P5421-1+MATCH(F5421,OFFSET(Lists!$T$3,P5421-1,0,Q5421-P5421+1),0),0),6)</f>
        <v>#N/A</v>
      </c>
      <c r="S5421" s="36" t="e">
        <f ca="1">VLOOKUP(R5421,Lists!B:D,3,FALSE)</f>
        <v>#N/A</v>
      </c>
      <c r="T5421" s="36" t="str">
        <f>IF(F5421&lt;&gt;"",MATCH(R5421,'Maximum minutes'!B:B,0),"")</f>
        <v/>
      </c>
      <c r="U5421" s="36">
        <f ca="1">IF(F5421&lt;&gt;"",COUNTA(OFFSET('Maximum minutes'!$C$1,'Annexe A1 Cours'!T5421,0,1,50)),0)</f>
        <v>0</v>
      </c>
      <c r="V5421" s="37">
        <f ca="1">IFERROR(OFFSET('Maximum minutes'!$C$1,T5421+1,-1+MATCH(G5421,OFFSET('Maximum minutes'!$C$1,T5421-1,0,1,50),0)),0)</f>
        <v>0</v>
      </c>
      <c r="W5421" s="38">
        <f t="shared" ca="1" si="168"/>
        <v>0</v>
      </c>
    </row>
    <row r="5422" spans="1:23" s="36" customFormat="1" ht="18.75">
      <c r="A5422" s="34"/>
      <c r="B5422" s="39"/>
      <c r="C5422" s="39"/>
      <c r="D5422" s="35"/>
      <c r="E5422" s="40"/>
      <c r="F5422" s="39"/>
      <c r="G5422" s="39"/>
      <c r="H5422" s="39"/>
      <c r="I5422" s="34"/>
      <c r="J5422" s="34"/>
      <c r="K5422" s="34"/>
      <c r="L5422" s="34"/>
      <c r="M5422" s="43" t="str">
        <f ca="1">IFERROR(OFFSET('Maximum minutes'!$C$1,T5422,MATCH(IF(G5422&lt;&gt;"",G5422,F5422),OFFSET('Maximum minutes'!$C$1,T5422-1,0,1,U5422+1),0)-1)*IF(OR(ISNUMBER(J5422),J5422="sans examen"),1,0)*IF(W5422&lt;MinDate,1,0),"")</f>
        <v/>
      </c>
      <c r="N5422" s="36">
        <f t="shared" ca="1" si="169"/>
        <v>0</v>
      </c>
      <c r="O5422" s="36" t="e">
        <f ca="1">LEFT(OFFSET(Lists!$Q$2,MATCH(E5422,Lists!$R$3:$R$19,0),0),4)</f>
        <v>#N/A</v>
      </c>
      <c r="P5422" s="36" t="e">
        <f ca="1">MATCH(O5422,Lists!$S$2:$S$640,1)</f>
        <v>#N/A</v>
      </c>
      <c r="Q5422" s="36" t="e">
        <f ca="1">MATCH(LEFT(OFFSET(Lists!$Q$2,MATCH(E5422,Lists!$R$3:$R$19,0)+1,0),4),Lists!$S$3:$S$640,1)</f>
        <v>#N/A</v>
      </c>
      <c r="R5422" s="36" t="e">
        <f ca="1">LEFT(OFFSET(Lists!$S$2,P5422-1+MATCH(F5422,OFFSET(Lists!$T$3,P5422-1,0,Q5422-P5422+1),0),0),6)</f>
        <v>#N/A</v>
      </c>
      <c r="S5422" s="36" t="e">
        <f ca="1">VLOOKUP(R5422,Lists!B:D,3,FALSE)</f>
        <v>#N/A</v>
      </c>
      <c r="T5422" s="36" t="str">
        <f>IF(F5422&lt;&gt;"",MATCH(R5422,'Maximum minutes'!B:B,0),"")</f>
        <v/>
      </c>
      <c r="U5422" s="36">
        <f ca="1">IF(F5422&lt;&gt;"",COUNTA(OFFSET('Maximum minutes'!$C$1,'Annexe A1 Cours'!T5422,0,1,50)),0)</f>
        <v>0</v>
      </c>
      <c r="V5422" s="37">
        <f ca="1">IFERROR(OFFSET('Maximum minutes'!$C$1,T5422+1,-1+MATCH(G5422,OFFSET('Maximum minutes'!$C$1,T5422-1,0,1,50),0)),0)</f>
        <v>0</v>
      </c>
      <c r="W5422" s="38">
        <f t="shared" ca="1" si="168"/>
        <v>0</v>
      </c>
    </row>
    <row r="5423" spans="1:23" s="36" customFormat="1" ht="18.75">
      <c r="A5423" s="34"/>
      <c r="B5423" s="39"/>
      <c r="C5423" s="39"/>
      <c r="D5423" s="35"/>
      <c r="E5423" s="40"/>
      <c r="F5423" s="39"/>
      <c r="G5423" s="39"/>
      <c r="H5423" s="39"/>
      <c r="I5423" s="34"/>
      <c r="J5423" s="34"/>
      <c r="K5423" s="34"/>
      <c r="L5423" s="34"/>
      <c r="M5423" s="43" t="str">
        <f ca="1">IFERROR(OFFSET('Maximum minutes'!$C$1,T5423,MATCH(IF(G5423&lt;&gt;"",G5423,F5423),OFFSET('Maximum minutes'!$C$1,T5423-1,0,1,U5423+1),0)-1)*IF(OR(ISNUMBER(J5423),J5423="sans examen"),1,0)*IF(W5423&lt;MinDate,1,0),"")</f>
        <v/>
      </c>
      <c r="N5423" s="36">
        <f t="shared" ca="1" si="169"/>
        <v>0</v>
      </c>
      <c r="O5423" s="36" t="e">
        <f ca="1">LEFT(OFFSET(Lists!$Q$2,MATCH(E5423,Lists!$R$3:$R$19,0),0),4)</f>
        <v>#N/A</v>
      </c>
      <c r="P5423" s="36" t="e">
        <f ca="1">MATCH(O5423,Lists!$S$2:$S$640,1)</f>
        <v>#N/A</v>
      </c>
      <c r="Q5423" s="36" t="e">
        <f ca="1">MATCH(LEFT(OFFSET(Lists!$Q$2,MATCH(E5423,Lists!$R$3:$R$19,0)+1,0),4),Lists!$S$3:$S$640,1)</f>
        <v>#N/A</v>
      </c>
      <c r="R5423" s="36" t="e">
        <f ca="1">LEFT(OFFSET(Lists!$S$2,P5423-1+MATCH(F5423,OFFSET(Lists!$T$3,P5423-1,0,Q5423-P5423+1),0),0),6)</f>
        <v>#N/A</v>
      </c>
      <c r="S5423" s="36" t="e">
        <f ca="1">VLOOKUP(R5423,Lists!B:D,3,FALSE)</f>
        <v>#N/A</v>
      </c>
      <c r="T5423" s="36" t="str">
        <f>IF(F5423&lt;&gt;"",MATCH(R5423,'Maximum minutes'!B:B,0),"")</f>
        <v/>
      </c>
      <c r="U5423" s="36">
        <f ca="1">IF(F5423&lt;&gt;"",COUNTA(OFFSET('Maximum minutes'!$C$1,'Annexe A1 Cours'!T5423,0,1,50)),0)</f>
        <v>0</v>
      </c>
      <c r="V5423" s="37">
        <f ca="1">IFERROR(OFFSET('Maximum minutes'!$C$1,T5423+1,-1+MATCH(G5423,OFFSET('Maximum minutes'!$C$1,T5423-1,0,1,50),0)),0)</f>
        <v>0</v>
      </c>
      <c r="W5423" s="38">
        <f t="shared" ca="1" si="168"/>
        <v>0</v>
      </c>
    </row>
    <row r="5424" spans="1:23" s="36" customFormat="1" ht="18.75">
      <c r="A5424" s="34"/>
      <c r="B5424" s="39"/>
      <c r="C5424" s="39"/>
      <c r="D5424" s="35"/>
      <c r="E5424" s="40"/>
      <c r="F5424" s="39"/>
      <c r="G5424" s="39"/>
      <c r="H5424" s="39"/>
      <c r="I5424" s="34"/>
      <c r="J5424" s="34"/>
      <c r="K5424" s="34"/>
      <c r="L5424" s="34"/>
      <c r="M5424" s="43" t="str">
        <f ca="1">IFERROR(OFFSET('Maximum minutes'!$C$1,T5424,MATCH(IF(G5424&lt;&gt;"",G5424,F5424),OFFSET('Maximum minutes'!$C$1,T5424-1,0,1,U5424+1),0)-1)*IF(OR(ISNUMBER(J5424),J5424="sans examen"),1,0)*IF(W5424&lt;MinDate,1,0),"")</f>
        <v/>
      </c>
      <c r="N5424" s="36">
        <f t="shared" ca="1" si="169"/>
        <v>0</v>
      </c>
      <c r="O5424" s="36" t="e">
        <f ca="1">LEFT(OFFSET(Lists!$Q$2,MATCH(E5424,Lists!$R$3:$R$19,0),0),4)</f>
        <v>#N/A</v>
      </c>
      <c r="P5424" s="36" t="e">
        <f ca="1">MATCH(O5424,Lists!$S$2:$S$640,1)</f>
        <v>#N/A</v>
      </c>
      <c r="Q5424" s="36" t="e">
        <f ca="1">MATCH(LEFT(OFFSET(Lists!$Q$2,MATCH(E5424,Lists!$R$3:$R$19,0)+1,0),4),Lists!$S$3:$S$640,1)</f>
        <v>#N/A</v>
      </c>
      <c r="R5424" s="36" t="e">
        <f ca="1">LEFT(OFFSET(Lists!$S$2,P5424-1+MATCH(F5424,OFFSET(Lists!$T$3,P5424-1,0,Q5424-P5424+1),0),0),6)</f>
        <v>#N/A</v>
      </c>
      <c r="S5424" s="36" t="e">
        <f ca="1">VLOOKUP(R5424,Lists!B:D,3,FALSE)</f>
        <v>#N/A</v>
      </c>
      <c r="T5424" s="36" t="str">
        <f>IF(F5424&lt;&gt;"",MATCH(R5424,'Maximum minutes'!B:B,0),"")</f>
        <v/>
      </c>
      <c r="U5424" s="36">
        <f ca="1">IF(F5424&lt;&gt;"",COUNTA(OFFSET('Maximum minutes'!$C$1,'Annexe A1 Cours'!T5424,0,1,50)),0)</f>
        <v>0</v>
      </c>
      <c r="V5424" s="37">
        <f ca="1">IFERROR(OFFSET('Maximum minutes'!$C$1,T5424+1,-1+MATCH(G5424,OFFSET('Maximum minutes'!$C$1,T5424-1,0,1,50),0)),0)</f>
        <v>0</v>
      </c>
      <c r="W5424" s="38">
        <f t="shared" ca="1" si="168"/>
        <v>0</v>
      </c>
    </row>
    <row r="5425" spans="1:23" s="36" customFormat="1" ht="18.75">
      <c r="A5425" s="34"/>
      <c r="B5425" s="39"/>
      <c r="C5425" s="39"/>
      <c r="D5425" s="35"/>
      <c r="E5425" s="40"/>
      <c r="F5425" s="39"/>
      <c r="G5425" s="39"/>
      <c r="H5425" s="39"/>
      <c r="I5425" s="34"/>
      <c r="J5425" s="34"/>
      <c r="K5425" s="34"/>
      <c r="L5425" s="34"/>
      <c r="M5425" s="43" t="str">
        <f ca="1">IFERROR(OFFSET('Maximum minutes'!$C$1,T5425,MATCH(IF(G5425&lt;&gt;"",G5425,F5425),OFFSET('Maximum minutes'!$C$1,T5425-1,0,1,U5425+1),0)-1)*IF(OR(ISNUMBER(J5425),J5425="sans examen"),1,0)*IF(W5425&lt;MinDate,1,0),"")</f>
        <v/>
      </c>
      <c r="N5425" s="36">
        <f t="shared" ca="1" si="169"/>
        <v>0</v>
      </c>
      <c r="O5425" s="36" t="e">
        <f ca="1">LEFT(OFFSET(Lists!$Q$2,MATCH(E5425,Lists!$R$3:$R$19,0),0),4)</f>
        <v>#N/A</v>
      </c>
      <c r="P5425" s="36" t="e">
        <f ca="1">MATCH(O5425,Lists!$S$2:$S$640,1)</f>
        <v>#N/A</v>
      </c>
      <c r="Q5425" s="36" t="e">
        <f ca="1">MATCH(LEFT(OFFSET(Lists!$Q$2,MATCH(E5425,Lists!$R$3:$R$19,0)+1,0),4),Lists!$S$3:$S$640,1)</f>
        <v>#N/A</v>
      </c>
      <c r="R5425" s="36" t="e">
        <f ca="1">LEFT(OFFSET(Lists!$S$2,P5425-1+MATCH(F5425,OFFSET(Lists!$T$3,P5425-1,0,Q5425-P5425+1),0),0),6)</f>
        <v>#N/A</v>
      </c>
      <c r="S5425" s="36" t="e">
        <f ca="1">VLOOKUP(R5425,Lists!B:D,3,FALSE)</f>
        <v>#N/A</v>
      </c>
      <c r="T5425" s="36" t="str">
        <f>IF(F5425&lt;&gt;"",MATCH(R5425,'Maximum minutes'!B:B,0),"")</f>
        <v/>
      </c>
      <c r="U5425" s="36">
        <f ca="1">IF(F5425&lt;&gt;"",COUNTA(OFFSET('Maximum minutes'!$C$1,'Annexe A1 Cours'!T5425,0,1,50)),0)</f>
        <v>0</v>
      </c>
      <c r="V5425" s="37">
        <f ca="1">IFERROR(OFFSET('Maximum minutes'!$C$1,T5425+1,-1+MATCH(G5425,OFFSET('Maximum minutes'!$C$1,T5425-1,0,1,50),0)),0)</f>
        <v>0</v>
      </c>
      <c r="W5425" s="38">
        <f t="shared" ca="1" si="168"/>
        <v>0</v>
      </c>
    </row>
    <row r="5426" spans="1:23" s="36" customFormat="1" ht="18.75">
      <c r="A5426" s="34"/>
      <c r="B5426" s="39"/>
      <c r="C5426" s="39"/>
      <c r="D5426" s="35"/>
      <c r="E5426" s="40"/>
      <c r="F5426" s="39"/>
      <c r="G5426" s="39"/>
      <c r="H5426" s="39"/>
      <c r="I5426" s="34"/>
      <c r="J5426" s="34"/>
      <c r="K5426" s="34"/>
      <c r="L5426" s="34"/>
      <c r="M5426" s="43" t="str">
        <f ca="1">IFERROR(OFFSET('Maximum minutes'!$C$1,T5426,MATCH(IF(G5426&lt;&gt;"",G5426,F5426),OFFSET('Maximum minutes'!$C$1,T5426-1,0,1,U5426+1),0)-1)*IF(OR(ISNUMBER(J5426),J5426="sans examen"),1,0)*IF(W5426&lt;MinDate,1,0),"")</f>
        <v/>
      </c>
      <c r="N5426" s="36">
        <f t="shared" ca="1" si="169"/>
        <v>0</v>
      </c>
      <c r="O5426" s="36" t="e">
        <f ca="1">LEFT(OFFSET(Lists!$Q$2,MATCH(E5426,Lists!$R$3:$R$19,0),0),4)</f>
        <v>#N/A</v>
      </c>
      <c r="P5426" s="36" t="e">
        <f ca="1">MATCH(O5426,Lists!$S$2:$S$640,1)</f>
        <v>#N/A</v>
      </c>
      <c r="Q5426" s="36" t="e">
        <f ca="1">MATCH(LEFT(OFFSET(Lists!$Q$2,MATCH(E5426,Lists!$R$3:$R$19,0)+1,0),4),Lists!$S$3:$S$640,1)</f>
        <v>#N/A</v>
      </c>
      <c r="R5426" s="36" t="e">
        <f ca="1">LEFT(OFFSET(Lists!$S$2,P5426-1+MATCH(F5426,OFFSET(Lists!$T$3,P5426-1,0,Q5426-P5426+1),0),0),6)</f>
        <v>#N/A</v>
      </c>
      <c r="S5426" s="36" t="e">
        <f ca="1">VLOOKUP(R5426,Lists!B:D,3,FALSE)</f>
        <v>#N/A</v>
      </c>
      <c r="T5426" s="36" t="str">
        <f>IF(F5426&lt;&gt;"",MATCH(R5426,'Maximum minutes'!B:B,0),"")</f>
        <v/>
      </c>
      <c r="U5426" s="36">
        <f ca="1">IF(F5426&lt;&gt;"",COUNTA(OFFSET('Maximum minutes'!$C$1,'Annexe A1 Cours'!T5426,0,1,50)),0)</f>
        <v>0</v>
      </c>
      <c r="V5426" s="37">
        <f ca="1">IFERROR(OFFSET('Maximum minutes'!$C$1,T5426+1,-1+MATCH(G5426,OFFSET('Maximum minutes'!$C$1,T5426-1,0,1,50),0)),0)</f>
        <v>0</v>
      </c>
      <c r="W5426" s="38">
        <f t="shared" ca="1" si="168"/>
        <v>0</v>
      </c>
    </row>
    <row r="5427" spans="1:23" s="36" customFormat="1" ht="18.75">
      <c r="A5427" s="34"/>
      <c r="B5427" s="39"/>
      <c r="C5427" s="39"/>
      <c r="D5427" s="35"/>
      <c r="E5427" s="40"/>
      <c r="F5427" s="39"/>
      <c r="G5427" s="39"/>
      <c r="H5427" s="39"/>
      <c r="I5427" s="34"/>
      <c r="J5427" s="34"/>
      <c r="K5427" s="34"/>
      <c r="L5427" s="34"/>
      <c r="M5427" s="43" t="str">
        <f ca="1">IFERROR(OFFSET('Maximum minutes'!$C$1,T5427,MATCH(IF(G5427&lt;&gt;"",G5427,F5427),OFFSET('Maximum minutes'!$C$1,T5427-1,0,1,U5427+1),0)-1)*IF(OR(ISNUMBER(J5427),J5427="sans examen"),1,0)*IF(W5427&lt;MinDate,1,0),"")</f>
        <v/>
      </c>
      <c r="N5427" s="36">
        <f t="shared" ca="1" si="169"/>
        <v>0</v>
      </c>
      <c r="O5427" s="36" t="e">
        <f ca="1">LEFT(OFFSET(Lists!$Q$2,MATCH(E5427,Lists!$R$3:$R$19,0),0),4)</f>
        <v>#N/A</v>
      </c>
      <c r="P5427" s="36" t="e">
        <f ca="1">MATCH(O5427,Lists!$S$2:$S$640,1)</f>
        <v>#N/A</v>
      </c>
      <c r="Q5427" s="36" t="e">
        <f ca="1">MATCH(LEFT(OFFSET(Lists!$Q$2,MATCH(E5427,Lists!$R$3:$R$19,0)+1,0),4),Lists!$S$3:$S$640,1)</f>
        <v>#N/A</v>
      </c>
      <c r="R5427" s="36" t="e">
        <f ca="1">LEFT(OFFSET(Lists!$S$2,P5427-1+MATCH(F5427,OFFSET(Lists!$T$3,P5427-1,0,Q5427-P5427+1),0),0),6)</f>
        <v>#N/A</v>
      </c>
      <c r="S5427" s="36" t="e">
        <f ca="1">VLOOKUP(R5427,Lists!B:D,3,FALSE)</f>
        <v>#N/A</v>
      </c>
      <c r="T5427" s="36" t="str">
        <f>IF(F5427&lt;&gt;"",MATCH(R5427,'Maximum minutes'!B:B,0),"")</f>
        <v/>
      </c>
      <c r="U5427" s="36">
        <f ca="1">IF(F5427&lt;&gt;"",COUNTA(OFFSET('Maximum minutes'!$C$1,'Annexe A1 Cours'!T5427,0,1,50)),0)</f>
        <v>0</v>
      </c>
      <c r="V5427" s="37">
        <f ca="1">IFERROR(OFFSET('Maximum minutes'!$C$1,T5427+1,-1+MATCH(G5427,OFFSET('Maximum minutes'!$C$1,T5427-1,0,1,50),0)),0)</f>
        <v>0</v>
      </c>
      <c r="W5427" s="38">
        <f t="shared" ca="1" si="168"/>
        <v>0</v>
      </c>
    </row>
    <row r="5428" spans="1:23" s="36" customFormat="1" ht="18.75">
      <c r="A5428" s="34"/>
      <c r="B5428" s="39"/>
      <c r="C5428" s="39"/>
      <c r="D5428" s="35"/>
      <c r="E5428" s="40"/>
      <c r="F5428" s="39"/>
      <c r="G5428" s="39"/>
      <c r="H5428" s="39"/>
      <c r="I5428" s="34"/>
      <c r="J5428" s="34"/>
      <c r="K5428" s="34"/>
      <c r="L5428" s="34"/>
      <c r="M5428" s="43" t="str">
        <f ca="1">IFERROR(OFFSET('Maximum minutes'!$C$1,T5428,MATCH(IF(G5428&lt;&gt;"",G5428,F5428),OFFSET('Maximum minutes'!$C$1,T5428-1,0,1,U5428+1),0)-1)*IF(OR(ISNUMBER(J5428),J5428="sans examen"),1,0)*IF(W5428&lt;MinDate,1,0),"")</f>
        <v/>
      </c>
      <c r="N5428" s="36">
        <f t="shared" ca="1" si="169"/>
        <v>0</v>
      </c>
      <c r="O5428" s="36" t="e">
        <f ca="1">LEFT(OFFSET(Lists!$Q$2,MATCH(E5428,Lists!$R$3:$R$19,0),0),4)</f>
        <v>#N/A</v>
      </c>
      <c r="P5428" s="36" t="e">
        <f ca="1">MATCH(O5428,Lists!$S$2:$S$640,1)</f>
        <v>#N/A</v>
      </c>
      <c r="Q5428" s="36" t="e">
        <f ca="1">MATCH(LEFT(OFFSET(Lists!$Q$2,MATCH(E5428,Lists!$R$3:$R$19,0)+1,0),4),Lists!$S$3:$S$640,1)</f>
        <v>#N/A</v>
      </c>
      <c r="R5428" s="36" t="e">
        <f ca="1">LEFT(OFFSET(Lists!$S$2,P5428-1+MATCH(F5428,OFFSET(Lists!$T$3,P5428-1,0,Q5428-P5428+1),0),0),6)</f>
        <v>#N/A</v>
      </c>
      <c r="S5428" s="36" t="e">
        <f ca="1">VLOOKUP(R5428,Lists!B:D,3,FALSE)</f>
        <v>#N/A</v>
      </c>
      <c r="T5428" s="36" t="str">
        <f>IF(F5428&lt;&gt;"",MATCH(R5428,'Maximum minutes'!B:B,0),"")</f>
        <v/>
      </c>
      <c r="U5428" s="36">
        <f ca="1">IF(F5428&lt;&gt;"",COUNTA(OFFSET('Maximum minutes'!$C$1,'Annexe A1 Cours'!T5428,0,1,50)),0)</f>
        <v>0</v>
      </c>
      <c r="V5428" s="37">
        <f ca="1">IFERROR(OFFSET('Maximum minutes'!$C$1,T5428+1,-1+MATCH(G5428,OFFSET('Maximum minutes'!$C$1,T5428-1,0,1,50),0)),0)</f>
        <v>0</v>
      </c>
      <c r="W5428" s="38">
        <f t="shared" ca="1" si="168"/>
        <v>0</v>
      </c>
    </row>
    <row r="5429" spans="1:23" s="36" customFormat="1" ht="18.75">
      <c r="A5429" s="34"/>
      <c r="B5429" s="39"/>
      <c r="C5429" s="39"/>
      <c r="D5429" s="35"/>
      <c r="E5429" s="40"/>
      <c r="F5429" s="39"/>
      <c r="G5429" s="39"/>
      <c r="H5429" s="39"/>
      <c r="I5429" s="34"/>
      <c r="J5429" s="34"/>
      <c r="K5429" s="34"/>
      <c r="L5429" s="34"/>
      <c r="M5429" s="43" t="str">
        <f ca="1">IFERROR(OFFSET('Maximum minutes'!$C$1,T5429,MATCH(IF(G5429&lt;&gt;"",G5429,F5429),OFFSET('Maximum minutes'!$C$1,T5429-1,0,1,U5429+1),0)-1)*IF(OR(ISNUMBER(J5429),J5429="sans examen"),1,0)*IF(W5429&lt;MinDate,1,0),"")</f>
        <v/>
      </c>
      <c r="N5429" s="36">
        <f t="shared" ca="1" si="169"/>
        <v>0</v>
      </c>
      <c r="O5429" s="36" t="e">
        <f ca="1">LEFT(OFFSET(Lists!$Q$2,MATCH(E5429,Lists!$R$3:$R$19,0),0),4)</f>
        <v>#N/A</v>
      </c>
      <c r="P5429" s="36" t="e">
        <f ca="1">MATCH(O5429,Lists!$S$2:$S$640,1)</f>
        <v>#N/A</v>
      </c>
      <c r="Q5429" s="36" t="e">
        <f ca="1">MATCH(LEFT(OFFSET(Lists!$Q$2,MATCH(E5429,Lists!$R$3:$R$19,0)+1,0),4),Lists!$S$3:$S$640,1)</f>
        <v>#N/A</v>
      </c>
      <c r="R5429" s="36" t="e">
        <f ca="1">LEFT(OFFSET(Lists!$S$2,P5429-1+MATCH(F5429,OFFSET(Lists!$T$3,P5429-1,0,Q5429-P5429+1),0),0),6)</f>
        <v>#N/A</v>
      </c>
      <c r="S5429" s="36" t="e">
        <f ca="1">VLOOKUP(R5429,Lists!B:D,3,FALSE)</f>
        <v>#N/A</v>
      </c>
      <c r="T5429" s="36" t="str">
        <f>IF(F5429&lt;&gt;"",MATCH(R5429,'Maximum minutes'!B:B,0),"")</f>
        <v/>
      </c>
      <c r="U5429" s="36">
        <f ca="1">IF(F5429&lt;&gt;"",COUNTA(OFFSET('Maximum minutes'!$C$1,'Annexe A1 Cours'!T5429,0,1,50)),0)</f>
        <v>0</v>
      </c>
      <c r="V5429" s="37">
        <f ca="1">IFERROR(OFFSET('Maximum minutes'!$C$1,T5429+1,-1+MATCH(G5429,OFFSET('Maximum minutes'!$C$1,T5429-1,0,1,50),0)),0)</f>
        <v>0</v>
      </c>
      <c r="W5429" s="38">
        <f t="shared" ca="1" si="168"/>
        <v>0</v>
      </c>
    </row>
    <row r="5430" spans="1:23" s="36" customFormat="1" ht="18.75">
      <c r="A5430" s="34"/>
      <c r="B5430" s="39"/>
      <c r="C5430" s="39"/>
      <c r="D5430" s="35"/>
      <c r="E5430" s="40"/>
      <c r="F5430" s="39"/>
      <c r="G5430" s="39"/>
      <c r="H5430" s="39"/>
      <c r="I5430" s="34"/>
      <c r="J5430" s="34"/>
      <c r="K5430" s="34"/>
      <c r="L5430" s="34"/>
      <c r="M5430" s="43" t="str">
        <f ca="1">IFERROR(OFFSET('Maximum minutes'!$C$1,T5430,MATCH(IF(G5430&lt;&gt;"",G5430,F5430),OFFSET('Maximum minutes'!$C$1,T5430-1,0,1,U5430+1),0)-1)*IF(OR(ISNUMBER(J5430),J5430="sans examen"),1,0)*IF(W5430&lt;MinDate,1,0),"")</f>
        <v/>
      </c>
      <c r="N5430" s="36">
        <f t="shared" ca="1" si="169"/>
        <v>0</v>
      </c>
      <c r="O5430" s="36" t="e">
        <f ca="1">LEFT(OFFSET(Lists!$Q$2,MATCH(E5430,Lists!$R$3:$R$19,0),0),4)</f>
        <v>#N/A</v>
      </c>
      <c r="P5430" s="36" t="e">
        <f ca="1">MATCH(O5430,Lists!$S$2:$S$640,1)</f>
        <v>#N/A</v>
      </c>
      <c r="Q5430" s="36" t="e">
        <f ca="1">MATCH(LEFT(OFFSET(Lists!$Q$2,MATCH(E5430,Lists!$R$3:$R$19,0)+1,0),4),Lists!$S$3:$S$640,1)</f>
        <v>#N/A</v>
      </c>
      <c r="R5430" s="36" t="e">
        <f ca="1">LEFT(OFFSET(Lists!$S$2,P5430-1+MATCH(F5430,OFFSET(Lists!$T$3,P5430-1,0,Q5430-P5430+1),0),0),6)</f>
        <v>#N/A</v>
      </c>
      <c r="S5430" s="36" t="e">
        <f ca="1">VLOOKUP(R5430,Lists!B:D,3,FALSE)</f>
        <v>#N/A</v>
      </c>
      <c r="T5430" s="36" t="str">
        <f>IF(F5430&lt;&gt;"",MATCH(R5430,'Maximum minutes'!B:B,0),"")</f>
        <v/>
      </c>
      <c r="U5430" s="36">
        <f ca="1">IF(F5430&lt;&gt;"",COUNTA(OFFSET('Maximum minutes'!$C$1,'Annexe A1 Cours'!T5430,0,1,50)),0)</f>
        <v>0</v>
      </c>
      <c r="V5430" s="37">
        <f ca="1">IFERROR(OFFSET('Maximum minutes'!$C$1,T5430+1,-1+MATCH(G5430,OFFSET('Maximum minutes'!$C$1,T5430-1,0,1,50),0)),0)</f>
        <v>0</v>
      </c>
      <c r="W5430" s="38">
        <f t="shared" ca="1" si="168"/>
        <v>0</v>
      </c>
    </row>
    <row r="5431" spans="1:23" s="36" customFormat="1" ht="18.75">
      <c r="A5431" s="34"/>
      <c r="B5431" s="39"/>
      <c r="C5431" s="39"/>
      <c r="D5431" s="35"/>
      <c r="E5431" s="40"/>
      <c r="F5431" s="39"/>
      <c r="G5431" s="39"/>
      <c r="H5431" s="39"/>
      <c r="I5431" s="34"/>
      <c r="J5431" s="34"/>
      <c r="K5431" s="34"/>
      <c r="L5431" s="34"/>
      <c r="M5431" s="43" t="str">
        <f ca="1">IFERROR(OFFSET('Maximum minutes'!$C$1,T5431,MATCH(IF(G5431&lt;&gt;"",G5431,F5431),OFFSET('Maximum minutes'!$C$1,T5431-1,0,1,U5431+1),0)-1)*IF(OR(ISNUMBER(J5431),J5431="sans examen"),1,0)*IF(W5431&lt;MinDate,1,0),"")</f>
        <v/>
      </c>
      <c r="N5431" s="36">
        <f t="shared" ca="1" si="169"/>
        <v>0</v>
      </c>
      <c r="O5431" s="36" t="e">
        <f ca="1">LEFT(OFFSET(Lists!$Q$2,MATCH(E5431,Lists!$R$3:$R$19,0),0),4)</f>
        <v>#N/A</v>
      </c>
      <c r="P5431" s="36" t="e">
        <f ca="1">MATCH(O5431,Lists!$S$2:$S$640,1)</f>
        <v>#N/A</v>
      </c>
      <c r="Q5431" s="36" t="e">
        <f ca="1">MATCH(LEFT(OFFSET(Lists!$Q$2,MATCH(E5431,Lists!$R$3:$R$19,0)+1,0),4),Lists!$S$3:$S$640,1)</f>
        <v>#N/A</v>
      </c>
      <c r="R5431" s="36" t="e">
        <f ca="1">LEFT(OFFSET(Lists!$S$2,P5431-1+MATCH(F5431,OFFSET(Lists!$T$3,P5431-1,0,Q5431-P5431+1),0),0),6)</f>
        <v>#N/A</v>
      </c>
      <c r="S5431" s="36" t="e">
        <f ca="1">VLOOKUP(R5431,Lists!B:D,3,FALSE)</f>
        <v>#N/A</v>
      </c>
      <c r="T5431" s="36" t="str">
        <f>IF(F5431&lt;&gt;"",MATCH(R5431,'Maximum minutes'!B:B,0),"")</f>
        <v/>
      </c>
      <c r="U5431" s="36">
        <f ca="1">IF(F5431&lt;&gt;"",COUNTA(OFFSET('Maximum minutes'!$C$1,'Annexe A1 Cours'!T5431,0,1,50)),0)</f>
        <v>0</v>
      </c>
      <c r="V5431" s="37">
        <f ca="1">IFERROR(OFFSET('Maximum minutes'!$C$1,T5431+1,-1+MATCH(G5431,OFFSET('Maximum minutes'!$C$1,T5431-1,0,1,50),0)),0)</f>
        <v>0</v>
      </c>
      <c r="W5431" s="38">
        <f t="shared" ca="1" si="168"/>
        <v>0</v>
      </c>
    </row>
    <row r="5432" spans="1:23" s="36" customFormat="1" ht="18.75">
      <c r="A5432" s="34"/>
      <c r="B5432" s="39"/>
      <c r="C5432" s="39"/>
      <c r="D5432" s="35"/>
      <c r="E5432" s="40"/>
      <c r="F5432" s="39"/>
      <c r="G5432" s="39"/>
      <c r="H5432" s="39"/>
      <c r="I5432" s="34"/>
      <c r="J5432" s="34"/>
      <c r="K5432" s="34"/>
      <c r="L5432" s="34"/>
      <c r="M5432" s="43" t="str">
        <f ca="1">IFERROR(OFFSET('Maximum minutes'!$C$1,T5432,MATCH(IF(G5432&lt;&gt;"",G5432,F5432),OFFSET('Maximum minutes'!$C$1,T5432-1,0,1,U5432+1),0)-1)*IF(OR(ISNUMBER(J5432),J5432="sans examen"),1,0)*IF(W5432&lt;MinDate,1,0),"")</f>
        <v/>
      </c>
      <c r="N5432" s="36">
        <f t="shared" ca="1" si="169"/>
        <v>0</v>
      </c>
      <c r="O5432" s="36" t="e">
        <f ca="1">LEFT(OFFSET(Lists!$Q$2,MATCH(E5432,Lists!$R$3:$R$19,0),0),4)</f>
        <v>#N/A</v>
      </c>
      <c r="P5432" s="36" t="e">
        <f ca="1">MATCH(O5432,Lists!$S$2:$S$640,1)</f>
        <v>#N/A</v>
      </c>
      <c r="Q5432" s="36" t="e">
        <f ca="1">MATCH(LEFT(OFFSET(Lists!$Q$2,MATCH(E5432,Lists!$R$3:$R$19,0)+1,0),4),Lists!$S$3:$S$640,1)</f>
        <v>#N/A</v>
      </c>
      <c r="R5432" s="36" t="e">
        <f ca="1">LEFT(OFFSET(Lists!$S$2,P5432-1+MATCH(F5432,OFFSET(Lists!$T$3,P5432-1,0,Q5432-P5432+1),0),0),6)</f>
        <v>#N/A</v>
      </c>
      <c r="S5432" s="36" t="e">
        <f ca="1">VLOOKUP(R5432,Lists!B:D,3,FALSE)</f>
        <v>#N/A</v>
      </c>
      <c r="T5432" s="36" t="str">
        <f>IF(F5432&lt;&gt;"",MATCH(R5432,'Maximum minutes'!B:B,0),"")</f>
        <v/>
      </c>
      <c r="U5432" s="36">
        <f ca="1">IF(F5432&lt;&gt;"",COUNTA(OFFSET('Maximum minutes'!$C$1,'Annexe A1 Cours'!T5432,0,1,50)),0)</f>
        <v>0</v>
      </c>
      <c r="V5432" s="37">
        <f ca="1">IFERROR(OFFSET('Maximum minutes'!$C$1,T5432+1,-1+MATCH(G5432,OFFSET('Maximum minutes'!$C$1,T5432-1,0,1,50),0)),0)</f>
        <v>0</v>
      </c>
      <c r="W5432" s="38">
        <f t="shared" ca="1" si="168"/>
        <v>0</v>
      </c>
    </row>
    <row r="5433" spans="1:23" s="36" customFormat="1" ht="18.75">
      <c r="A5433" s="34"/>
      <c r="B5433" s="39"/>
      <c r="C5433" s="39"/>
      <c r="D5433" s="35"/>
      <c r="E5433" s="40"/>
      <c r="F5433" s="39"/>
      <c r="G5433" s="39"/>
      <c r="H5433" s="39"/>
      <c r="I5433" s="34"/>
      <c r="J5433" s="34"/>
      <c r="K5433" s="34"/>
      <c r="L5433" s="34"/>
      <c r="M5433" s="43" t="str">
        <f ca="1">IFERROR(OFFSET('Maximum minutes'!$C$1,T5433,MATCH(IF(G5433&lt;&gt;"",G5433,F5433),OFFSET('Maximum minutes'!$C$1,T5433-1,0,1,U5433+1),0)-1)*IF(OR(ISNUMBER(J5433),J5433="sans examen"),1,0)*IF(W5433&lt;MinDate,1,0),"")</f>
        <v/>
      </c>
      <c r="N5433" s="36">
        <f t="shared" ca="1" si="169"/>
        <v>0</v>
      </c>
      <c r="O5433" s="36" t="e">
        <f ca="1">LEFT(OFFSET(Lists!$Q$2,MATCH(E5433,Lists!$R$3:$R$19,0),0),4)</f>
        <v>#N/A</v>
      </c>
      <c r="P5433" s="36" t="e">
        <f ca="1">MATCH(O5433,Lists!$S$2:$S$640,1)</f>
        <v>#N/A</v>
      </c>
      <c r="Q5433" s="36" t="e">
        <f ca="1">MATCH(LEFT(OFFSET(Lists!$Q$2,MATCH(E5433,Lists!$R$3:$R$19,0)+1,0),4),Lists!$S$3:$S$640,1)</f>
        <v>#N/A</v>
      </c>
      <c r="R5433" s="36" t="e">
        <f ca="1">LEFT(OFFSET(Lists!$S$2,P5433-1+MATCH(F5433,OFFSET(Lists!$T$3,P5433-1,0,Q5433-P5433+1),0),0),6)</f>
        <v>#N/A</v>
      </c>
      <c r="S5433" s="36" t="e">
        <f ca="1">VLOOKUP(R5433,Lists!B:D,3,FALSE)</f>
        <v>#N/A</v>
      </c>
      <c r="T5433" s="36" t="str">
        <f>IF(F5433&lt;&gt;"",MATCH(R5433,'Maximum minutes'!B:B,0),"")</f>
        <v/>
      </c>
      <c r="U5433" s="36">
        <f ca="1">IF(F5433&lt;&gt;"",COUNTA(OFFSET('Maximum minutes'!$C$1,'Annexe A1 Cours'!T5433,0,1,50)),0)</f>
        <v>0</v>
      </c>
      <c r="V5433" s="37">
        <f ca="1">IFERROR(OFFSET('Maximum minutes'!$C$1,T5433+1,-1+MATCH(G5433,OFFSET('Maximum minutes'!$C$1,T5433-1,0,1,50),0)),0)</f>
        <v>0</v>
      </c>
      <c r="W5433" s="38">
        <f t="shared" ca="1" si="168"/>
        <v>0</v>
      </c>
    </row>
    <row r="5434" spans="1:23" s="36" customFormat="1" ht="18.75">
      <c r="A5434" s="34"/>
      <c r="B5434" s="39"/>
      <c r="C5434" s="39"/>
      <c r="D5434" s="35"/>
      <c r="E5434" s="40"/>
      <c r="F5434" s="39"/>
      <c r="G5434" s="39"/>
      <c r="H5434" s="39"/>
      <c r="I5434" s="34"/>
      <c r="J5434" s="34"/>
      <c r="K5434" s="34"/>
      <c r="L5434" s="34"/>
      <c r="M5434" s="43" t="str">
        <f ca="1">IFERROR(OFFSET('Maximum minutes'!$C$1,T5434,MATCH(IF(G5434&lt;&gt;"",G5434,F5434),OFFSET('Maximum minutes'!$C$1,T5434-1,0,1,U5434+1),0)-1)*IF(OR(ISNUMBER(J5434),J5434="sans examen"),1,0)*IF(W5434&lt;MinDate,1,0),"")</f>
        <v/>
      </c>
      <c r="N5434" s="36">
        <f t="shared" ca="1" si="169"/>
        <v>0</v>
      </c>
      <c r="O5434" s="36" t="e">
        <f ca="1">LEFT(OFFSET(Lists!$Q$2,MATCH(E5434,Lists!$R$3:$R$19,0),0),4)</f>
        <v>#N/A</v>
      </c>
      <c r="P5434" s="36" t="e">
        <f ca="1">MATCH(O5434,Lists!$S$2:$S$640,1)</f>
        <v>#N/A</v>
      </c>
      <c r="Q5434" s="36" t="e">
        <f ca="1">MATCH(LEFT(OFFSET(Lists!$Q$2,MATCH(E5434,Lists!$R$3:$R$19,0)+1,0),4),Lists!$S$3:$S$640,1)</f>
        <v>#N/A</v>
      </c>
      <c r="R5434" s="36" t="e">
        <f ca="1">LEFT(OFFSET(Lists!$S$2,P5434-1+MATCH(F5434,OFFSET(Lists!$T$3,P5434-1,0,Q5434-P5434+1),0),0),6)</f>
        <v>#N/A</v>
      </c>
      <c r="S5434" s="36" t="e">
        <f ca="1">VLOOKUP(R5434,Lists!B:D,3,FALSE)</f>
        <v>#N/A</v>
      </c>
      <c r="T5434" s="36" t="str">
        <f>IF(F5434&lt;&gt;"",MATCH(R5434,'Maximum minutes'!B:B,0),"")</f>
        <v/>
      </c>
      <c r="U5434" s="36">
        <f ca="1">IF(F5434&lt;&gt;"",COUNTA(OFFSET('Maximum minutes'!$C$1,'Annexe A1 Cours'!T5434,0,1,50)),0)</f>
        <v>0</v>
      </c>
      <c r="V5434" s="37">
        <f ca="1">IFERROR(OFFSET('Maximum minutes'!$C$1,T5434+1,-1+MATCH(G5434,OFFSET('Maximum minutes'!$C$1,T5434-1,0,1,50),0)),0)</f>
        <v>0</v>
      </c>
      <c r="W5434" s="38">
        <f t="shared" ca="1" si="168"/>
        <v>0</v>
      </c>
    </row>
    <row r="5435" spans="1:23" s="36" customFormat="1" ht="18.75">
      <c r="A5435" s="34"/>
      <c r="B5435" s="39"/>
      <c r="C5435" s="39"/>
      <c r="D5435" s="35"/>
      <c r="E5435" s="40"/>
      <c r="F5435" s="39"/>
      <c r="G5435" s="39"/>
      <c r="H5435" s="39"/>
      <c r="I5435" s="34"/>
      <c r="J5435" s="34"/>
      <c r="K5435" s="34"/>
      <c r="L5435" s="34"/>
      <c r="M5435" s="43" t="str">
        <f ca="1">IFERROR(OFFSET('Maximum minutes'!$C$1,T5435,MATCH(IF(G5435&lt;&gt;"",G5435,F5435),OFFSET('Maximum minutes'!$C$1,T5435-1,0,1,U5435+1),0)-1)*IF(OR(ISNUMBER(J5435),J5435="sans examen"),1,0)*IF(W5435&lt;MinDate,1,0),"")</f>
        <v/>
      </c>
      <c r="N5435" s="36">
        <f t="shared" ca="1" si="169"/>
        <v>0</v>
      </c>
      <c r="O5435" s="36" t="e">
        <f ca="1">LEFT(OFFSET(Lists!$Q$2,MATCH(E5435,Lists!$R$3:$R$19,0),0),4)</f>
        <v>#N/A</v>
      </c>
      <c r="P5435" s="36" t="e">
        <f ca="1">MATCH(O5435,Lists!$S$2:$S$640,1)</f>
        <v>#N/A</v>
      </c>
      <c r="Q5435" s="36" t="e">
        <f ca="1">MATCH(LEFT(OFFSET(Lists!$Q$2,MATCH(E5435,Lists!$R$3:$R$19,0)+1,0),4),Lists!$S$3:$S$640,1)</f>
        <v>#N/A</v>
      </c>
      <c r="R5435" s="36" t="e">
        <f ca="1">LEFT(OFFSET(Lists!$S$2,P5435-1+MATCH(F5435,OFFSET(Lists!$T$3,P5435-1,0,Q5435-P5435+1),0),0),6)</f>
        <v>#N/A</v>
      </c>
      <c r="S5435" s="36" t="e">
        <f ca="1">VLOOKUP(R5435,Lists!B:D,3,FALSE)</f>
        <v>#N/A</v>
      </c>
      <c r="T5435" s="36" t="str">
        <f>IF(F5435&lt;&gt;"",MATCH(R5435,'Maximum minutes'!B:B,0),"")</f>
        <v/>
      </c>
      <c r="U5435" s="36">
        <f ca="1">IF(F5435&lt;&gt;"",COUNTA(OFFSET('Maximum minutes'!$C$1,'Annexe A1 Cours'!T5435,0,1,50)),0)</f>
        <v>0</v>
      </c>
      <c r="V5435" s="37">
        <f ca="1">IFERROR(OFFSET('Maximum minutes'!$C$1,T5435+1,-1+MATCH(G5435,OFFSET('Maximum minutes'!$C$1,T5435-1,0,1,50),0)),0)</f>
        <v>0</v>
      </c>
      <c r="W5435" s="38">
        <f t="shared" ca="1" si="168"/>
        <v>0</v>
      </c>
    </row>
    <row r="5436" spans="1:23" s="36" customFormat="1" ht="18.75">
      <c r="A5436" s="34"/>
      <c r="B5436" s="39"/>
      <c r="C5436" s="39"/>
      <c r="D5436" s="35"/>
      <c r="E5436" s="40"/>
      <c r="F5436" s="39"/>
      <c r="G5436" s="39"/>
      <c r="H5436" s="39"/>
      <c r="I5436" s="34"/>
      <c r="J5436" s="34"/>
      <c r="K5436" s="34"/>
      <c r="L5436" s="34"/>
      <c r="M5436" s="43" t="str">
        <f ca="1">IFERROR(OFFSET('Maximum minutes'!$C$1,T5436,MATCH(IF(G5436&lt;&gt;"",G5436,F5436),OFFSET('Maximum minutes'!$C$1,T5436-1,0,1,U5436+1),0)-1)*IF(OR(ISNUMBER(J5436),J5436="sans examen"),1,0)*IF(W5436&lt;MinDate,1,0),"")</f>
        <v/>
      </c>
      <c r="N5436" s="36">
        <f t="shared" ca="1" si="169"/>
        <v>0</v>
      </c>
      <c r="O5436" s="36" t="e">
        <f ca="1">LEFT(OFFSET(Lists!$Q$2,MATCH(E5436,Lists!$R$3:$R$19,0),0),4)</f>
        <v>#N/A</v>
      </c>
      <c r="P5436" s="36" t="e">
        <f ca="1">MATCH(O5436,Lists!$S$2:$S$640,1)</f>
        <v>#N/A</v>
      </c>
      <c r="Q5436" s="36" t="e">
        <f ca="1">MATCH(LEFT(OFFSET(Lists!$Q$2,MATCH(E5436,Lists!$R$3:$R$19,0)+1,0),4),Lists!$S$3:$S$640,1)</f>
        <v>#N/A</v>
      </c>
      <c r="R5436" s="36" t="e">
        <f ca="1">LEFT(OFFSET(Lists!$S$2,P5436-1+MATCH(F5436,OFFSET(Lists!$T$3,P5436-1,0,Q5436-P5436+1),0),0),6)</f>
        <v>#N/A</v>
      </c>
      <c r="S5436" s="36" t="e">
        <f ca="1">VLOOKUP(R5436,Lists!B:D,3,FALSE)</f>
        <v>#N/A</v>
      </c>
      <c r="T5436" s="36" t="str">
        <f>IF(F5436&lt;&gt;"",MATCH(R5436,'Maximum minutes'!B:B,0),"")</f>
        <v/>
      </c>
      <c r="U5436" s="36">
        <f ca="1">IF(F5436&lt;&gt;"",COUNTA(OFFSET('Maximum minutes'!$C$1,'Annexe A1 Cours'!T5436,0,1,50)),0)</f>
        <v>0</v>
      </c>
      <c r="V5436" s="37">
        <f ca="1">IFERROR(OFFSET('Maximum minutes'!$C$1,T5436+1,-1+MATCH(G5436,OFFSET('Maximum minutes'!$C$1,T5436-1,0,1,50),0)),0)</f>
        <v>0</v>
      </c>
      <c r="W5436" s="38">
        <f t="shared" ca="1" si="168"/>
        <v>0</v>
      </c>
    </row>
    <row r="5437" spans="1:23" s="36" customFormat="1" ht="18.75">
      <c r="A5437" s="34"/>
      <c r="B5437" s="39"/>
      <c r="C5437" s="39"/>
      <c r="D5437" s="35"/>
      <c r="E5437" s="40"/>
      <c r="F5437" s="39"/>
      <c r="G5437" s="39"/>
      <c r="H5437" s="39"/>
      <c r="I5437" s="34"/>
      <c r="J5437" s="34"/>
      <c r="K5437" s="34"/>
      <c r="L5437" s="34"/>
      <c r="M5437" s="43" t="str">
        <f ca="1">IFERROR(OFFSET('Maximum minutes'!$C$1,T5437,MATCH(IF(G5437&lt;&gt;"",G5437,F5437),OFFSET('Maximum minutes'!$C$1,T5437-1,0,1,U5437+1),0)-1)*IF(OR(ISNUMBER(J5437),J5437="sans examen"),1,0)*IF(W5437&lt;MinDate,1,0),"")</f>
        <v/>
      </c>
      <c r="N5437" s="36">
        <f t="shared" ca="1" si="169"/>
        <v>0</v>
      </c>
      <c r="O5437" s="36" t="e">
        <f ca="1">LEFT(OFFSET(Lists!$Q$2,MATCH(E5437,Lists!$R$3:$R$19,0),0),4)</f>
        <v>#N/A</v>
      </c>
      <c r="P5437" s="36" t="e">
        <f ca="1">MATCH(O5437,Lists!$S$2:$S$640,1)</f>
        <v>#N/A</v>
      </c>
      <c r="Q5437" s="36" t="e">
        <f ca="1">MATCH(LEFT(OFFSET(Lists!$Q$2,MATCH(E5437,Lists!$R$3:$R$19,0)+1,0),4),Lists!$S$3:$S$640,1)</f>
        <v>#N/A</v>
      </c>
      <c r="R5437" s="36" t="e">
        <f ca="1">LEFT(OFFSET(Lists!$S$2,P5437-1+MATCH(F5437,OFFSET(Lists!$T$3,P5437-1,0,Q5437-P5437+1),0),0),6)</f>
        <v>#N/A</v>
      </c>
      <c r="S5437" s="36" t="e">
        <f ca="1">VLOOKUP(R5437,Lists!B:D,3,FALSE)</f>
        <v>#N/A</v>
      </c>
      <c r="T5437" s="36" t="str">
        <f>IF(F5437&lt;&gt;"",MATCH(R5437,'Maximum minutes'!B:B,0),"")</f>
        <v/>
      </c>
      <c r="U5437" s="36">
        <f ca="1">IF(F5437&lt;&gt;"",COUNTA(OFFSET('Maximum minutes'!$C$1,'Annexe A1 Cours'!T5437,0,1,50)),0)</f>
        <v>0</v>
      </c>
      <c r="V5437" s="37">
        <f ca="1">IFERROR(OFFSET('Maximum minutes'!$C$1,T5437+1,-1+MATCH(G5437,OFFSET('Maximum minutes'!$C$1,T5437-1,0,1,50),0)),0)</f>
        <v>0</v>
      </c>
      <c r="W5437" s="38">
        <f t="shared" ca="1" si="168"/>
        <v>0</v>
      </c>
    </row>
    <row r="5438" spans="1:23" s="36" customFormat="1" ht="18.75">
      <c r="A5438" s="34"/>
      <c r="B5438" s="39"/>
      <c r="C5438" s="39"/>
      <c r="D5438" s="35"/>
      <c r="E5438" s="40"/>
      <c r="F5438" s="39"/>
      <c r="G5438" s="39"/>
      <c r="H5438" s="39"/>
      <c r="I5438" s="34"/>
      <c r="J5438" s="34"/>
      <c r="K5438" s="34"/>
      <c r="L5438" s="34"/>
      <c r="M5438" s="43" t="str">
        <f ca="1">IFERROR(OFFSET('Maximum minutes'!$C$1,T5438,MATCH(IF(G5438&lt;&gt;"",G5438,F5438),OFFSET('Maximum minutes'!$C$1,T5438-1,0,1,U5438+1),0)-1)*IF(OR(ISNUMBER(J5438),J5438="sans examen"),1,0)*IF(W5438&lt;MinDate,1,0),"")</f>
        <v/>
      </c>
      <c r="N5438" s="36">
        <f t="shared" ca="1" si="169"/>
        <v>0</v>
      </c>
      <c r="O5438" s="36" t="e">
        <f ca="1">LEFT(OFFSET(Lists!$Q$2,MATCH(E5438,Lists!$R$3:$R$19,0),0),4)</f>
        <v>#N/A</v>
      </c>
      <c r="P5438" s="36" t="e">
        <f ca="1">MATCH(O5438,Lists!$S$2:$S$640,1)</f>
        <v>#N/A</v>
      </c>
      <c r="Q5438" s="36" t="e">
        <f ca="1">MATCH(LEFT(OFFSET(Lists!$Q$2,MATCH(E5438,Lists!$R$3:$R$19,0)+1,0),4),Lists!$S$3:$S$640,1)</f>
        <v>#N/A</v>
      </c>
      <c r="R5438" s="36" t="e">
        <f ca="1">LEFT(OFFSET(Lists!$S$2,P5438-1+MATCH(F5438,OFFSET(Lists!$T$3,P5438-1,0,Q5438-P5438+1),0),0),6)</f>
        <v>#N/A</v>
      </c>
      <c r="S5438" s="36" t="e">
        <f ca="1">VLOOKUP(R5438,Lists!B:D,3,FALSE)</f>
        <v>#N/A</v>
      </c>
      <c r="T5438" s="36" t="str">
        <f>IF(F5438&lt;&gt;"",MATCH(R5438,'Maximum minutes'!B:B,0),"")</f>
        <v/>
      </c>
      <c r="U5438" s="36">
        <f ca="1">IF(F5438&lt;&gt;"",COUNTA(OFFSET('Maximum minutes'!$C$1,'Annexe A1 Cours'!T5438,0,1,50)),0)</f>
        <v>0</v>
      </c>
      <c r="V5438" s="37">
        <f ca="1">IFERROR(OFFSET('Maximum minutes'!$C$1,T5438+1,-1+MATCH(G5438,OFFSET('Maximum minutes'!$C$1,T5438-1,0,1,50),0)),0)</f>
        <v>0</v>
      </c>
      <c r="W5438" s="38">
        <f t="shared" ca="1" si="168"/>
        <v>0</v>
      </c>
    </row>
    <row r="5439" spans="1:23" s="36" customFormat="1" ht="18.75">
      <c r="A5439" s="34"/>
      <c r="B5439" s="39"/>
      <c r="C5439" s="39"/>
      <c r="D5439" s="35"/>
      <c r="E5439" s="40"/>
      <c r="F5439" s="39"/>
      <c r="G5439" s="39"/>
      <c r="H5439" s="39"/>
      <c r="I5439" s="34"/>
      <c r="J5439" s="34"/>
      <c r="K5439" s="34"/>
      <c r="L5439" s="34"/>
      <c r="M5439" s="43" t="str">
        <f ca="1">IFERROR(OFFSET('Maximum minutes'!$C$1,T5439,MATCH(IF(G5439&lt;&gt;"",G5439,F5439),OFFSET('Maximum minutes'!$C$1,T5439-1,0,1,U5439+1),0)-1)*IF(OR(ISNUMBER(J5439),J5439="sans examen"),1,0)*IF(W5439&lt;MinDate,1,0),"")</f>
        <v/>
      </c>
      <c r="N5439" s="36">
        <f t="shared" ca="1" si="169"/>
        <v>0</v>
      </c>
      <c r="O5439" s="36" t="e">
        <f ca="1">LEFT(OFFSET(Lists!$Q$2,MATCH(E5439,Lists!$R$3:$R$19,0),0),4)</f>
        <v>#N/A</v>
      </c>
      <c r="P5439" s="36" t="e">
        <f ca="1">MATCH(O5439,Lists!$S$2:$S$640,1)</f>
        <v>#N/A</v>
      </c>
      <c r="Q5439" s="36" t="e">
        <f ca="1">MATCH(LEFT(OFFSET(Lists!$Q$2,MATCH(E5439,Lists!$R$3:$R$19,0)+1,0),4),Lists!$S$3:$S$640,1)</f>
        <v>#N/A</v>
      </c>
      <c r="R5439" s="36" t="e">
        <f ca="1">LEFT(OFFSET(Lists!$S$2,P5439-1+MATCH(F5439,OFFSET(Lists!$T$3,P5439-1,0,Q5439-P5439+1),0),0),6)</f>
        <v>#N/A</v>
      </c>
      <c r="S5439" s="36" t="e">
        <f ca="1">VLOOKUP(R5439,Lists!B:D,3,FALSE)</f>
        <v>#N/A</v>
      </c>
      <c r="T5439" s="36" t="str">
        <f>IF(F5439&lt;&gt;"",MATCH(R5439,'Maximum minutes'!B:B,0),"")</f>
        <v/>
      </c>
      <c r="U5439" s="36">
        <f ca="1">IF(F5439&lt;&gt;"",COUNTA(OFFSET('Maximum minutes'!$C$1,'Annexe A1 Cours'!T5439,0,1,50)),0)</f>
        <v>0</v>
      </c>
      <c r="V5439" s="37">
        <f ca="1">IFERROR(OFFSET('Maximum minutes'!$C$1,T5439+1,-1+MATCH(G5439,OFFSET('Maximum minutes'!$C$1,T5439-1,0,1,50),0)),0)</f>
        <v>0</v>
      </c>
      <c r="W5439" s="38">
        <f t="shared" ca="1" si="168"/>
        <v>0</v>
      </c>
    </row>
    <row r="5440" spans="1:23" s="36" customFormat="1" ht="18.75">
      <c r="A5440" s="34"/>
      <c r="B5440" s="39"/>
      <c r="C5440" s="39"/>
      <c r="D5440" s="35"/>
      <c r="E5440" s="40"/>
      <c r="F5440" s="39"/>
      <c r="G5440" s="39"/>
      <c r="H5440" s="39"/>
      <c r="I5440" s="34"/>
      <c r="J5440" s="34"/>
      <c r="K5440" s="34"/>
      <c r="L5440" s="34"/>
      <c r="M5440" s="43" t="str">
        <f ca="1">IFERROR(OFFSET('Maximum minutes'!$C$1,T5440,MATCH(IF(G5440&lt;&gt;"",G5440,F5440),OFFSET('Maximum minutes'!$C$1,T5440-1,0,1,U5440+1),0)-1)*IF(OR(ISNUMBER(J5440),J5440="sans examen"),1,0)*IF(W5440&lt;MinDate,1,0),"")</f>
        <v/>
      </c>
      <c r="N5440" s="36">
        <f t="shared" ca="1" si="169"/>
        <v>0</v>
      </c>
      <c r="O5440" s="36" t="e">
        <f ca="1">LEFT(OFFSET(Lists!$Q$2,MATCH(E5440,Lists!$R$3:$R$19,0),0),4)</f>
        <v>#N/A</v>
      </c>
      <c r="P5440" s="36" t="e">
        <f ca="1">MATCH(O5440,Lists!$S$2:$S$640,1)</f>
        <v>#N/A</v>
      </c>
      <c r="Q5440" s="36" t="e">
        <f ca="1">MATCH(LEFT(OFFSET(Lists!$Q$2,MATCH(E5440,Lists!$R$3:$R$19,0)+1,0),4),Lists!$S$3:$S$640,1)</f>
        <v>#N/A</v>
      </c>
      <c r="R5440" s="36" t="e">
        <f ca="1">LEFT(OFFSET(Lists!$S$2,P5440-1+MATCH(F5440,OFFSET(Lists!$T$3,P5440-1,0,Q5440-P5440+1),0),0),6)</f>
        <v>#N/A</v>
      </c>
      <c r="S5440" s="36" t="e">
        <f ca="1">VLOOKUP(R5440,Lists!B:D,3,FALSE)</f>
        <v>#N/A</v>
      </c>
      <c r="T5440" s="36" t="str">
        <f>IF(F5440&lt;&gt;"",MATCH(R5440,'Maximum minutes'!B:B,0),"")</f>
        <v/>
      </c>
      <c r="U5440" s="36">
        <f ca="1">IF(F5440&lt;&gt;"",COUNTA(OFFSET('Maximum minutes'!$C$1,'Annexe A1 Cours'!T5440,0,1,50)),0)</f>
        <v>0</v>
      </c>
      <c r="V5440" s="37">
        <f ca="1">IFERROR(OFFSET('Maximum minutes'!$C$1,T5440+1,-1+MATCH(G5440,OFFSET('Maximum minutes'!$C$1,T5440-1,0,1,50),0)),0)</f>
        <v>0</v>
      </c>
      <c r="W5440" s="38">
        <f t="shared" ca="1" si="168"/>
        <v>0</v>
      </c>
    </row>
    <row r="5441" spans="1:23" s="36" customFormat="1" ht="18.75">
      <c r="A5441" s="34"/>
      <c r="B5441" s="39"/>
      <c r="C5441" s="39"/>
      <c r="D5441" s="35"/>
      <c r="E5441" s="40"/>
      <c r="F5441" s="39"/>
      <c r="G5441" s="39"/>
      <c r="H5441" s="39"/>
      <c r="I5441" s="34"/>
      <c r="J5441" s="34"/>
      <c r="K5441" s="34"/>
      <c r="L5441" s="34"/>
      <c r="M5441" s="43" t="str">
        <f ca="1">IFERROR(OFFSET('Maximum minutes'!$C$1,T5441,MATCH(IF(G5441&lt;&gt;"",G5441,F5441),OFFSET('Maximum minutes'!$C$1,T5441-1,0,1,U5441+1),0)-1)*IF(OR(ISNUMBER(J5441),J5441="sans examen"),1,0)*IF(W5441&lt;MinDate,1,0),"")</f>
        <v/>
      </c>
      <c r="N5441" s="36">
        <f t="shared" ca="1" si="169"/>
        <v>0</v>
      </c>
      <c r="O5441" s="36" t="e">
        <f ca="1">LEFT(OFFSET(Lists!$Q$2,MATCH(E5441,Lists!$R$3:$R$19,0),0),4)</f>
        <v>#N/A</v>
      </c>
      <c r="P5441" s="36" t="e">
        <f ca="1">MATCH(O5441,Lists!$S$2:$S$640,1)</f>
        <v>#N/A</v>
      </c>
      <c r="Q5441" s="36" t="e">
        <f ca="1">MATCH(LEFT(OFFSET(Lists!$Q$2,MATCH(E5441,Lists!$R$3:$R$19,0)+1,0),4),Lists!$S$3:$S$640,1)</f>
        <v>#N/A</v>
      </c>
      <c r="R5441" s="36" t="e">
        <f ca="1">LEFT(OFFSET(Lists!$S$2,P5441-1+MATCH(F5441,OFFSET(Lists!$T$3,P5441-1,0,Q5441-P5441+1),0),0),6)</f>
        <v>#N/A</v>
      </c>
      <c r="S5441" s="36" t="e">
        <f ca="1">VLOOKUP(R5441,Lists!B:D,3,FALSE)</f>
        <v>#N/A</v>
      </c>
      <c r="T5441" s="36" t="str">
        <f>IF(F5441&lt;&gt;"",MATCH(R5441,'Maximum minutes'!B:B,0),"")</f>
        <v/>
      </c>
      <c r="U5441" s="36">
        <f ca="1">IF(F5441&lt;&gt;"",COUNTA(OFFSET('Maximum minutes'!$C$1,'Annexe A1 Cours'!T5441,0,1,50)),0)</f>
        <v>0</v>
      </c>
      <c r="V5441" s="37">
        <f ca="1">IFERROR(OFFSET('Maximum minutes'!$C$1,T5441+1,-1+MATCH(G5441,OFFSET('Maximum minutes'!$C$1,T5441-1,0,1,50),0)),0)</f>
        <v>0</v>
      </c>
      <c r="W5441" s="38">
        <f t="shared" ca="1" si="168"/>
        <v>0</v>
      </c>
    </row>
    <row r="5442" spans="1:23" s="36" customFormat="1" ht="18.75">
      <c r="A5442" s="34"/>
      <c r="B5442" s="39"/>
      <c r="C5442" s="39"/>
      <c r="D5442" s="35"/>
      <c r="E5442" s="40"/>
      <c r="F5442" s="39"/>
      <c r="G5442" s="39"/>
      <c r="H5442" s="39"/>
      <c r="I5442" s="34"/>
      <c r="J5442" s="34"/>
      <c r="K5442" s="34"/>
      <c r="L5442" s="34"/>
      <c r="M5442" s="43" t="str">
        <f ca="1">IFERROR(OFFSET('Maximum minutes'!$C$1,T5442,MATCH(IF(G5442&lt;&gt;"",G5442,F5442),OFFSET('Maximum minutes'!$C$1,T5442-1,0,1,U5442+1),0)-1)*IF(OR(ISNUMBER(J5442),J5442="sans examen"),1,0)*IF(W5442&lt;MinDate,1,0),"")</f>
        <v/>
      </c>
      <c r="N5442" s="36">
        <f t="shared" ca="1" si="169"/>
        <v>0</v>
      </c>
      <c r="O5442" s="36" t="e">
        <f ca="1">LEFT(OFFSET(Lists!$Q$2,MATCH(E5442,Lists!$R$3:$R$19,0),0),4)</f>
        <v>#N/A</v>
      </c>
      <c r="P5442" s="36" t="e">
        <f ca="1">MATCH(O5442,Lists!$S$2:$S$640,1)</f>
        <v>#N/A</v>
      </c>
      <c r="Q5442" s="36" t="e">
        <f ca="1">MATCH(LEFT(OFFSET(Lists!$Q$2,MATCH(E5442,Lists!$R$3:$R$19,0)+1,0),4),Lists!$S$3:$S$640,1)</f>
        <v>#N/A</v>
      </c>
      <c r="R5442" s="36" t="e">
        <f ca="1">LEFT(OFFSET(Lists!$S$2,P5442-1+MATCH(F5442,OFFSET(Lists!$T$3,P5442-1,0,Q5442-P5442+1),0),0),6)</f>
        <v>#N/A</v>
      </c>
      <c r="S5442" s="36" t="e">
        <f ca="1">VLOOKUP(R5442,Lists!B:D,3,FALSE)</f>
        <v>#N/A</v>
      </c>
      <c r="T5442" s="36" t="str">
        <f>IF(F5442&lt;&gt;"",MATCH(R5442,'Maximum minutes'!B:B,0),"")</f>
        <v/>
      </c>
      <c r="U5442" s="36">
        <f ca="1">IF(F5442&lt;&gt;"",COUNTA(OFFSET('Maximum minutes'!$C$1,'Annexe A1 Cours'!T5442,0,1,50)),0)</f>
        <v>0</v>
      </c>
      <c r="V5442" s="37">
        <f ca="1">IFERROR(OFFSET('Maximum minutes'!$C$1,T5442+1,-1+MATCH(G5442,OFFSET('Maximum minutes'!$C$1,T5442-1,0,1,50),0)),0)</f>
        <v>0</v>
      </c>
      <c r="W5442" s="38">
        <f t="shared" ca="1" si="168"/>
        <v>0</v>
      </c>
    </row>
    <row r="5443" spans="1:23" s="36" customFormat="1" ht="18.75">
      <c r="A5443" s="34"/>
      <c r="B5443" s="39"/>
      <c r="C5443" s="39"/>
      <c r="D5443" s="35"/>
      <c r="E5443" s="40"/>
      <c r="F5443" s="39"/>
      <c r="G5443" s="39"/>
      <c r="H5443" s="39"/>
      <c r="I5443" s="34"/>
      <c r="J5443" s="34"/>
      <c r="K5443" s="34"/>
      <c r="L5443" s="34"/>
      <c r="M5443" s="43" t="str">
        <f ca="1">IFERROR(OFFSET('Maximum minutes'!$C$1,T5443,MATCH(IF(G5443&lt;&gt;"",G5443,F5443),OFFSET('Maximum minutes'!$C$1,T5443-1,0,1,U5443+1),0)-1)*IF(OR(ISNUMBER(J5443),J5443="sans examen"),1,0)*IF(W5443&lt;MinDate,1,0),"")</f>
        <v/>
      </c>
      <c r="N5443" s="36">
        <f t="shared" ca="1" si="169"/>
        <v>0</v>
      </c>
      <c r="O5443" s="36" t="e">
        <f ca="1">LEFT(OFFSET(Lists!$Q$2,MATCH(E5443,Lists!$R$3:$R$19,0),0),4)</f>
        <v>#N/A</v>
      </c>
      <c r="P5443" s="36" t="e">
        <f ca="1">MATCH(O5443,Lists!$S$2:$S$640,1)</f>
        <v>#N/A</v>
      </c>
      <c r="Q5443" s="36" t="e">
        <f ca="1">MATCH(LEFT(OFFSET(Lists!$Q$2,MATCH(E5443,Lists!$R$3:$R$19,0)+1,0),4),Lists!$S$3:$S$640,1)</f>
        <v>#N/A</v>
      </c>
      <c r="R5443" s="36" t="e">
        <f ca="1">LEFT(OFFSET(Lists!$S$2,P5443-1+MATCH(F5443,OFFSET(Lists!$T$3,P5443-1,0,Q5443-P5443+1),0),0),6)</f>
        <v>#N/A</v>
      </c>
      <c r="S5443" s="36" t="e">
        <f ca="1">VLOOKUP(R5443,Lists!B:D,3,FALSE)</f>
        <v>#N/A</v>
      </c>
      <c r="T5443" s="36" t="str">
        <f>IF(F5443&lt;&gt;"",MATCH(R5443,'Maximum minutes'!B:B,0),"")</f>
        <v/>
      </c>
      <c r="U5443" s="36">
        <f ca="1">IF(F5443&lt;&gt;"",COUNTA(OFFSET('Maximum minutes'!$C$1,'Annexe A1 Cours'!T5443,0,1,50)),0)</f>
        <v>0</v>
      </c>
      <c r="V5443" s="37">
        <f ca="1">IFERROR(OFFSET('Maximum minutes'!$C$1,T5443+1,-1+MATCH(G5443,OFFSET('Maximum minutes'!$C$1,T5443-1,0,1,50),0)),0)</f>
        <v>0</v>
      </c>
      <c r="W5443" s="38">
        <f t="shared" ca="1" si="168"/>
        <v>0</v>
      </c>
    </row>
    <row r="5444" spans="1:23" s="36" customFormat="1" ht="18.75">
      <c r="A5444" s="34"/>
      <c r="B5444" s="39"/>
      <c r="C5444" s="39"/>
      <c r="D5444" s="35"/>
      <c r="E5444" s="40"/>
      <c r="F5444" s="39"/>
      <c r="G5444" s="39"/>
      <c r="H5444" s="39"/>
      <c r="I5444" s="34"/>
      <c r="J5444" s="34"/>
      <c r="K5444" s="34"/>
      <c r="L5444" s="34"/>
      <c r="M5444" s="43" t="str">
        <f ca="1">IFERROR(OFFSET('Maximum minutes'!$C$1,T5444,MATCH(IF(G5444&lt;&gt;"",G5444,F5444),OFFSET('Maximum minutes'!$C$1,T5444-1,0,1,U5444+1),0)-1)*IF(OR(ISNUMBER(J5444),J5444="sans examen"),1,0)*IF(W5444&lt;MinDate,1,0),"")</f>
        <v/>
      </c>
      <c r="N5444" s="36">
        <f t="shared" ca="1" si="169"/>
        <v>0</v>
      </c>
      <c r="O5444" s="36" t="e">
        <f ca="1">LEFT(OFFSET(Lists!$Q$2,MATCH(E5444,Lists!$R$3:$R$19,0),0),4)</f>
        <v>#N/A</v>
      </c>
      <c r="P5444" s="36" t="e">
        <f ca="1">MATCH(O5444,Lists!$S$2:$S$640,1)</f>
        <v>#N/A</v>
      </c>
      <c r="Q5444" s="36" t="e">
        <f ca="1">MATCH(LEFT(OFFSET(Lists!$Q$2,MATCH(E5444,Lists!$R$3:$R$19,0)+1,0),4),Lists!$S$3:$S$640,1)</f>
        <v>#N/A</v>
      </c>
      <c r="R5444" s="36" t="e">
        <f ca="1">LEFT(OFFSET(Lists!$S$2,P5444-1+MATCH(F5444,OFFSET(Lists!$T$3,P5444-1,0,Q5444-P5444+1),0),0),6)</f>
        <v>#N/A</v>
      </c>
      <c r="S5444" s="36" t="e">
        <f ca="1">VLOOKUP(R5444,Lists!B:D,3,FALSE)</f>
        <v>#N/A</v>
      </c>
      <c r="T5444" s="36" t="str">
        <f>IF(F5444&lt;&gt;"",MATCH(R5444,'Maximum minutes'!B:B,0),"")</f>
        <v/>
      </c>
      <c r="U5444" s="36">
        <f ca="1">IF(F5444&lt;&gt;"",COUNTA(OFFSET('Maximum minutes'!$C$1,'Annexe A1 Cours'!T5444,0,1,50)),0)</f>
        <v>0</v>
      </c>
      <c r="V5444" s="37">
        <f ca="1">IFERROR(OFFSET('Maximum minutes'!$C$1,T5444+1,-1+MATCH(G5444,OFFSET('Maximum minutes'!$C$1,T5444-1,0,1,50),0)),0)</f>
        <v>0</v>
      </c>
      <c r="W5444" s="38">
        <f t="shared" ca="1" si="168"/>
        <v>0</v>
      </c>
    </row>
    <row r="5445" spans="1:23" s="36" customFormat="1" ht="18.75">
      <c r="A5445" s="34"/>
      <c r="B5445" s="39"/>
      <c r="C5445" s="39"/>
      <c r="D5445" s="35"/>
      <c r="E5445" s="40"/>
      <c r="F5445" s="39"/>
      <c r="G5445" s="39"/>
      <c r="H5445" s="39"/>
      <c r="I5445" s="34"/>
      <c r="J5445" s="34"/>
      <c r="K5445" s="34"/>
      <c r="L5445" s="34"/>
      <c r="M5445" s="43" t="str">
        <f ca="1">IFERROR(OFFSET('Maximum minutes'!$C$1,T5445,MATCH(IF(G5445&lt;&gt;"",G5445,F5445),OFFSET('Maximum minutes'!$C$1,T5445-1,0,1,U5445+1),0)-1)*IF(OR(ISNUMBER(J5445),J5445="sans examen"),1,0)*IF(W5445&lt;MinDate,1,0),"")</f>
        <v/>
      </c>
      <c r="N5445" s="36">
        <f t="shared" ca="1" si="169"/>
        <v>0</v>
      </c>
      <c r="O5445" s="36" t="e">
        <f ca="1">LEFT(OFFSET(Lists!$Q$2,MATCH(E5445,Lists!$R$3:$R$19,0),0),4)</f>
        <v>#N/A</v>
      </c>
      <c r="P5445" s="36" t="e">
        <f ca="1">MATCH(O5445,Lists!$S$2:$S$640,1)</f>
        <v>#N/A</v>
      </c>
      <c r="Q5445" s="36" t="e">
        <f ca="1">MATCH(LEFT(OFFSET(Lists!$Q$2,MATCH(E5445,Lists!$R$3:$R$19,0)+1,0),4),Lists!$S$3:$S$640,1)</f>
        <v>#N/A</v>
      </c>
      <c r="R5445" s="36" t="e">
        <f ca="1">LEFT(OFFSET(Lists!$S$2,P5445-1+MATCH(F5445,OFFSET(Lists!$T$3,P5445-1,0,Q5445-P5445+1),0),0),6)</f>
        <v>#N/A</v>
      </c>
      <c r="S5445" s="36" t="e">
        <f ca="1">VLOOKUP(R5445,Lists!B:D,3,FALSE)</f>
        <v>#N/A</v>
      </c>
      <c r="T5445" s="36" t="str">
        <f>IF(F5445&lt;&gt;"",MATCH(R5445,'Maximum minutes'!B:B,0),"")</f>
        <v/>
      </c>
      <c r="U5445" s="36">
        <f ca="1">IF(F5445&lt;&gt;"",COUNTA(OFFSET('Maximum minutes'!$C$1,'Annexe A1 Cours'!T5445,0,1,50)),0)</f>
        <v>0</v>
      </c>
      <c r="V5445" s="37">
        <f ca="1">IFERROR(OFFSET('Maximum minutes'!$C$1,T5445+1,-1+MATCH(G5445,OFFSET('Maximum minutes'!$C$1,T5445-1,0,1,50),0)),0)</f>
        <v>0</v>
      </c>
      <c r="W5445" s="38">
        <f t="shared" ca="1" si="168"/>
        <v>0</v>
      </c>
    </row>
    <row r="5446" spans="1:23" s="36" customFormat="1" ht="18.75">
      <c r="A5446" s="34"/>
      <c r="B5446" s="39"/>
      <c r="C5446" s="39"/>
      <c r="D5446" s="35"/>
      <c r="E5446" s="40"/>
      <c r="F5446" s="39"/>
      <c r="G5446" s="39"/>
      <c r="H5446" s="39"/>
      <c r="I5446" s="34"/>
      <c r="J5446" s="34"/>
      <c r="K5446" s="34"/>
      <c r="L5446" s="34"/>
      <c r="M5446" s="43" t="str">
        <f ca="1">IFERROR(OFFSET('Maximum minutes'!$C$1,T5446,MATCH(IF(G5446&lt;&gt;"",G5446,F5446),OFFSET('Maximum minutes'!$C$1,T5446-1,0,1,U5446+1),0)-1)*IF(OR(ISNUMBER(J5446),J5446="sans examen"),1,0)*IF(W5446&lt;MinDate,1,0),"")</f>
        <v/>
      </c>
      <c r="N5446" s="36">
        <f t="shared" ca="1" si="169"/>
        <v>0</v>
      </c>
      <c r="O5446" s="36" t="e">
        <f ca="1">LEFT(OFFSET(Lists!$Q$2,MATCH(E5446,Lists!$R$3:$R$19,0),0),4)</f>
        <v>#N/A</v>
      </c>
      <c r="P5446" s="36" t="e">
        <f ca="1">MATCH(O5446,Lists!$S$2:$S$640,1)</f>
        <v>#N/A</v>
      </c>
      <c r="Q5446" s="36" t="e">
        <f ca="1">MATCH(LEFT(OFFSET(Lists!$Q$2,MATCH(E5446,Lists!$R$3:$R$19,0)+1,0),4),Lists!$S$3:$S$640,1)</f>
        <v>#N/A</v>
      </c>
      <c r="R5446" s="36" t="e">
        <f ca="1">LEFT(OFFSET(Lists!$S$2,P5446-1+MATCH(F5446,OFFSET(Lists!$T$3,P5446-1,0,Q5446-P5446+1),0),0),6)</f>
        <v>#N/A</v>
      </c>
      <c r="S5446" s="36" t="e">
        <f ca="1">VLOOKUP(R5446,Lists!B:D,3,FALSE)</f>
        <v>#N/A</v>
      </c>
      <c r="T5446" s="36" t="str">
        <f>IF(F5446&lt;&gt;"",MATCH(R5446,'Maximum minutes'!B:B,0),"")</f>
        <v/>
      </c>
      <c r="U5446" s="36">
        <f ca="1">IF(F5446&lt;&gt;"",COUNTA(OFFSET('Maximum minutes'!$C$1,'Annexe A1 Cours'!T5446,0,1,50)),0)</f>
        <v>0</v>
      </c>
      <c r="V5446" s="37">
        <f ca="1">IFERROR(OFFSET('Maximum minutes'!$C$1,T5446+1,-1+MATCH(G5446,OFFSET('Maximum minutes'!$C$1,T5446-1,0,1,50),0)),0)</f>
        <v>0</v>
      </c>
      <c r="W5446" s="38">
        <f t="shared" ca="1" si="168"/>
        <v>0</v>
      </c>
    </row>
    <row r="5447" spans="1:23" s="36" customFormat="1" ht="18.75">
      <c r="A5447" s="34"/>
      <c r="B5447" s="39"/>
      <c r="C5447" s="39"/>
      <c r="D5447" s="35"/>
      <c r="E5447" s="40"/>
      <c r="F5447" s="39"/>
      <c r="G5447" s="39"/>
      <c r="H5447" s="39"/>
      <c r="I5447" s="34"/>
      <c r="J5447" s="34"/>
      <c r="K5447" s="34"/>
      <c r="L5447" s="34"/>
      <c r="M5447" s="43" t="str">
        <f ca="1">IFERROR(OFFSET('Maximum minutes'!$C$1,T5447,MATCH(IF(G5447&lt;&gt;"",G5447,F5447),OFFSET('Maximum minutes'!$C$1,T5447-1,0,1,U5447+1),0)-1)*IF(OR(ISNUMBER(J5447),J5447="sans examen"),1,0)*IF(W5447&lt;MinDate,1,0),"")</f>
        <v/>
      </c>
      <c r="N5447" s="36">
        <f t="shared" ca="1" si="169"/>
        <v>0</v>
      </c>
      <c r="O5447" s="36" t="e">
        <f ca="1">LEFT(OFFSET(Lists!$Q$2,MATCH(E5447,Lists!$R$3:$R$19,0),0),4)</f>
        <v>#N/A</v>
      </c>
      <c r="P5447" s="36" t="e">
        <f ca="1">MATCH(O5447,Lists!$S$2:$S$640,1)</f>
        <v>#N/A</v>
      </c>
      <c r="Q5447" s="36" t="e">
        <f ca="1">MATCH(LEFT(OFFSET(Lists!$Q$2,MATCH(E5447,Lists!$R$3:$R$19,0)+1,0),4),Lists!$S$3:$S$640,1)</f>
        <v>#N/A</v>
      </c>
      <c r="R5447" s="36" t="e">
        <f ca="1">LEFT(OFFSET(Lists!$S$2,P5447-1+MATCH(F5447,OFFSET(Lists!$T$3,P5447-1,0,Q5447-P5447+1),0),0),6)</f>
        <v>#N/A</v>
      </c>
      <c r="S5447" s="36" t="e">
        <f ca="1">VLOOKUP(R5447,Lists!B:D,3,FALSE)</f>
        <v>#N/A</v>
      </c>
      <c r="T5447" s="36" t="str">
        <f>IF(F5447&lt;&gt;"",MATCH(R5447,'Maximum minutes'!B:B,0),"")</f>
        <v/>
      </c>
      <c r="U5447" s="36">
        <f ca="1">IF(F5447&lt;&gt;"",COUNTA(OFFSET('Maximum minutes'!$C$1,'Annexe A1 Cours'!T5447,0,1,50)),0)</f>
        <v>0</v>
      </c>
      <c r="V5447" s="37">
        <f ca="1">IFERROR(OFFSET('Maximum minutes'!$C$1,T5447+1,-1+MATCH(G5447,OFFSET('Maximum minutes'!$C$1,T5447-1,0,1,50),0)),0)</f>
        <v>0</v>
      </c>
      <c r="W5447" s="38">
        <f t="shared" ref="W5447:W5510" ca="1" si="170">IFERROR(DATE(YEAR(D5447)+V5447,MONTH(D5447),DAY(D5447)),"")</f>
        <v>0</v>
      </c>
    </row>
    <row r="5448" spans="1:23" s="36" customFormat="1" ht="18.75">
      <c r="A5448" s="34"/>
      <c r="B5448" s="39"/>
      <c r="C5448" s="39"/>
      <c r="D5448" s="35"/>
      <c r="E5448" s="40"/>
      <c r="F5448" s="39"/>
      <c r="G5448" s="39"/>
      <c r="H5448" s="39"/>
      <c r="I5448" s="34"/>
      <c r="J5448" s="34"/>
      <c r="K5448" s="34"/>
      <c r="L5448" s="34"/>
      <c r="M5448" s="43" t="str">
        <f ca="1">IFERROR(OFFSET('Maximum minutes'!$C$1,T5448,MATCH(IF(G5448&lt;&gt;"",G5448,F5448),OFFSET('Maximum minutes'!$C$1,T5448-1,0,1,U5448+1),0)-1)*IF(OR(ISNUMBER(J5448),J5448="sans examen"),1,0)*IF(W5448&lt;MinDate,1,0),"")</f>
        <v/>
      </c>
      <c r="N5448" s="36">
        <f t="shared" ref="N5448:N5511" ca="1" si="171">IF(K5448&gt;0,MIN(K5448,M5448),0)*IF(M5448="",0,1)</f>
        <v>0</v>
      </c>
      <c r="O5448" s="36" t="e">
        <f ca="1">LEFT(OFFSET(Lists!$Q$2,MATCH(E5448,Lists!$R$3:$R$19,0),0),4)</f>
        <v>#N/A</v>
      </c>
      <c r="P5448" s="36" t="e">
        <f ca="1">MATCH(O5448,Lists!$S$2:$S$640,1)</f>
        <v>#N/A</v>
      </c>
      <c r="Q5448" s="36" t="e">
        <f ca="1">MATCH(LEFT(OFFSET(Lists!$Q$2,MATCH(E5448,Lists!$R$3:$R$19,0)+1,0),4),Lists!$S$3:$S$640,1)</f>
        <v>#N/A</v>
      </c>
      <c r="R5448" s="36" t="e">
        <f ca="1">LEFT(OFFSET(Lists!$S$2,P5448-1+MATCH(F5448,OFFSET(Lists!$T$3,P5448-1,0,Q5448-P5448+1),0),0),6)</f>
        <v>#N/A</v>
      </c>
      <c r="S5448" s="36" t="e">
        <f ca="1">VLOOKUP(R5448,Lists!B:D,3,FALSE)</f>
        <v>#N/A</v>
      </c>
      <c r="T5448" s="36" t="str">
        <f>IF(F5448&lt;&gt;"",MATCH(R5448,'Maximum minutes'!B:B,0),"")</f>
        <v/>
      </c>
      <c r="U5448" s="36">
        <f ca="1">IF(F5448&lt;&gt;"",COUNTA(OFFSET('Maximum minutes'!$C$1,'Annexe A1 Cours'!T5448,0,1,50)),0)</f>
        <v>0</v>
      </c>
      <c r="V5448" s="37">
        <f ca="1">IFERROR(OFFSET('Maximum minutes'!$C$1,T5448+1,-1+MATCH(G5448,OFFSET('Maximum minutes'!$C$1,T5448-1,0,1,50),0)),0)</f>
        <v>0</v>
      </c>
      <c r="W5448" s="38">
        <f t="shared" ca="1" si="170"/>
        <v>0</v>
      </c>
    </row>
    <row r="5449" spans="1:23" s="36" customFormat="1" ht="18.75">
      <c r="A5449" s="34"/>
      <c r="B5449" s="39"/>
      <c r="C5449" s="39"/>
      <c r="D5449" s="35"/>
      <c r="E5449" s="40"/>
      <c r="F5449" s="39"/>
      <c r="G5449" s="39"/>
      <c r="H5449" s="39"/>
      <c r="I5449" s="34"/>
      <c r="J5449" s="34"/>
      <c r="K5449" s="34"/>
      <c r="L5449" s="34"/>
      <c r="M5449" s="43" t="str">
        <f ca="1">IFERROR(OFFSET('Maximum minutes'!$C$1,T5449,MATCH(IF(G5449&lt;&gt;"",G5449,F5449),OFFSET('Maximum minutes'!$C$1,T5449-1,0,1,U5449+1),0)-1)*IF(OR(ISNUMBER(J5449),J5449="sans examen"),1,0)*IF(W5449&lt;MinDate,1,0),"")</f>
        <v/>
      </c>
      <c r="N5449" s="36">
        <f t="shared" ca="1" si="171"/>
        <v>0</v>
      </c>
      <c r="O5449" s="36" t="e">
        <f ca="1">LEFT(OFFSET(Lists!$Q$2,MATCH(E5449,Lists!$R$3:$R$19,0),0),4)</f>
        <v>#N/A</v>
      </c>
      <c r="P5449" s="36" t="e">
        <f ca="1">MATCH(O5449,Lists!$S$2:$S$640,1)</f>
        <v>#N/A</v>
      </c>
      <c r="Q5449" s="36" t="e">
        <f ca="1">MATCH(LEFT(OFFSET(Lists!$Q$2,MATCH(E5449,Lists!$R$3:$R$19,0)+1,0),4),Lists!$S$3:$S$640,1)</f>
        <v>#N/A</v>
      </c>
      <c r="R5449" s="36" t="e">
        <f ca="1">LEFT(OFFSET(Lists!$S$2,P5449-1+MATCH(F5449,OFFSET(Lists!$T$3,P5449-1,0,Q5449-P5449+1),0),0),6)</f>
        <v>#N/A</v>
      </c>
      <c r="S5449" s="36" t="e">
        <f ca="1">VLOOKUP(R5449,Lists!B:D,3,FALSE)</f>
        <v>#N/A</v>
      </c>
      <c r="T5449" s="36" t="str">
        <f>IF(F5449&lt;&gt;"",MATCH(R5449,'Maximum minutes'!B:B,0),"")</f>
        <v/>
      </c>
      <c r="U5449" s="36">
        <f ca="1">IF(F5449&lt;&gt;"",COUNTA(OFFSET('Maximum minutes'!$C$1,'Annexe A1 Cours'!T5449,0,1,50)),0)</f>
        <v>0</v>
      </c>
      <c r="V5449" s="37">
        <f ca="1">IFERROR(OFFSET('Maximum minutes'!$C$1,T5449+1,-1+MATCH(G5449,OFFSET('Maximum minutes'!$C$1,T5449-1,0,1,50),0)),0)</f>
        <v>0</v>
      </c>
      <c r="W5449" s="38">
        <f t="shared" ca="1" si="170"/>
        <v>0</v>
      </c>
    </row>
    <row r="5450" spans="1:23" s="36" customFormat="1" ht="18.75">
      <c r="A5450" s="34"/>
      <c r="B5450" s="39"/>
      <c r="C5450" s="39"/>
      <c r="D5450" s="35"/>
      <c r="E5450" s="40"/>
      <c r="F5450" s="39"/>
      <c r="G5450" s="39"/>
      <c r="H5450" s="39"/>
      <c r="I5450" s="34"/>
      <c r="J5450" s="34"/>
      <c r="K5450" s="34"/>
      <c r="L5450" s="34"/>
      <c r="M5450" s="43" t="str">
        <f ca="1">IFERROR(OFFSET('Maximum minutes'!$C$1,T5450,MATCH(IF(G5450&lt;&gt;"",G5450,F5450),OFFSET('Maximum minutes'!$C$1,T5450-1,0,1,U5450+1),0)-1)*IF(OR(ISNUMBER(J5450),J5450="sans examen"),1,0)*IF(W5450&lt;MinDate,1,0),"")</f>
        <v/>
      </c>
      <c r="N5450" s="36">
        <f t="shared" ca="1" si="171"/>
        <v>0</v>
      </c>
      <c r="O5450" s="36" t="e">
        <f ca="1">LEFT(OFFSET(Lists!$Q$2,MATCH(E5450,Lists!$R$3:$R$19,0),0),4)</f>
        <v>#N/A</v>
      </c>
      <c r="P5450" s="36" t="e">
        <f ca="1">MATCH(O5450,Lists!$S$2:$S$640,1)</f>
        <v>#N/A</v>
      </c>
      <c r="Q5450" s="36" t="e">
        <f ca="1">MATCH(LEFT(OFFSET(Lists!$Q$2,MATCH(E5450,Lists!$R$3:$R$19,0)+1,0),4),Lists!$S$3:$S$640,1)</f>
        <v>#N/A</v>
      </c>
      <c r="R5450" s="36" t="e">
        <f ca="1">LEFT(OFFSET(Lists!$S$2,P5450-1+MATCH(F5450,OFFSET(Lists!$T$3,P5450-1,0,Q5450-P5450+1),0),0),6)</f>
        <v>#N/A</v>
      </c>
      <c r="S5450" s="36" t="e">
        <f ca="1">VLOOKUP(R5450,Lists!B:D,3,FALSE)</f>
        <v>#N/A</v>
      </c>
      <c r="T5450" s="36" t="str">
        <f>IF(F5450&lt;&gt;"",MATCH(R5450,'Maximum minutes'!B:B,0),"")</f>
        <v/>
      </c>
      <c r="U5450" s="36">
        <f ca="1">IF(F5450&lt;&gt;"",COUNTA(OFFSET('Maximum minutes'!$C$1,'Annexe A1 Cours'!T5450,0,1,50)),0)</f>
        <v>0</v>
      </c>
      <c r="V5450" s="37">
        <f ca="1">IFERROR(OFFSET('Maximum minutes'!$C$1,T5450+1,-1+MATCH(G5450,OFFSET('Maximum minutes'!$C$1,T5450-1,0,1,50),0)),0)</f>
        <v>0</v>
      </c>
      <c r="W5450" s="38">
        <f t="shared" ca="1" si="170"/>
        <v>0</v>
      </c>
    </row>
    <row r="5451" spans="1:23" s="36" customFormat="1" ht="18.75">
      <c r="A5451" s="34"/>
      <c r="B5451" s="39"/>
      <c r="C5451" s="39"/>
      <c r="D5451" s="35"/>
      <c r="E5451" s="40"/>
      <c r="F5451" s="39"/>
      <c r="G5451" s="39"/>
      <c r="H5451" s="39"/>
      <c r="I5451" s="34"/>
      <c r="J5451" s="34"/>
      <c r="K5451" s="34"/>
      <c r="L5451" s="34"/>
      <c r="M5451" s="43" t="str">
        <f ca="1">IFERROR(OFFSET('Maximum minutes'!$C$1,T5451,MATCH(IF(G5451&lt;&gt;"",G5451,F5451),OFFSET('Maximum minutes'!$C$1,T5451-1,0,1,U5451+1),0)-1)*IF(OR(ISNUMBER(J5451),J5451="sans examen"),1,0)*IF(W5451&lt;MinDate,1,0),"")</f>
        <v/>
      </c>
      <c r="N5451" s="36">
        <f t="shared" ca="1" si="171"/>
        <v>0</v>
      </c>
      <c r="O5451" s="36" t="e">
        <f ca="1">LEFT(OFFSET(Lists!$Q$2,MATCH(E5451,Lists!$R$3:$R$19,0),0),4)</f>
        <v>#N/A</v>
      </c>
      <c r="P5451" s="36" t="e">
        <f ca="1">MATCH(O5451,Lists!$S$2:$S$640,1)</f>
        <v>#N/A</v>
      </c>
      <c r="Q5451" s="36" t="e">
        <f ca="1">MATCH(LEFT(OFFSET(Lists!$Q$2,MATCH(E5451,Lists!$R$3:$R$19,0)+1,0),4),Lists!$S$3:$S$640,1)</f>
        <v>#N/A</v>
      </c>
      <c r="R5451" s="36" t="e">
        <f ca="1">LEFT(OFFSET(Lists!$S$2,P5451-1+MATCH(F5451,OFFSET(Lists!$T$3,P5451-1,0,Q5451-P5451+1),0),0),6)</f>
        <v>#N/A</v>
      </c>
      <c r="S5451" s="36" t="e">
        <f ca="1">VLOOKUP(R5451,Lists!B:D,3,FALSE)</f>
        <v>#N/A</v>
      </c>
      <c r="T5451" s="36" t="str">
        <f>IF(F5451&lt;&gt;"",MATCH(R5451,'Maximum minutes'!B:B,0),"")</f>
        <v/>
      </c>
      <c r="U5451" s="36">
        <f ca="1">IF(F5451&lt;&gt;"",COUNTA(OFFSET('Maximum minutes'!$C$1,'Annexe A1 Cours'!T5451,0,1,50)),0)</f>
        <v>0</v>
      </c>
      <c r="V5451" s="37">
        <f ca="1">IFERROR(OFFSET('Maximum minutes'!$C$1,T5451+1,-1+MATCH(G5451,OFFSET('Maximum minutes'!$C$1,T5451-1,0,1,50),0)),0)</f>
        <v>0</v>
      </c>
      <c r="W5451" s="38">
        <f t="shared" ca="1" si="170"/>
        <v>0</v>
      </c>
    </row>
    <row r="5452" spans="1:23" s="36" customFormat="1" ht="18.75">
      <c r="A5452" s="34"/>
      <c r="B5452" s="39"/>
      <c r="C5452" s="39"/>
      <c r="D5452" s="35"/>
      <c r="E5452" s="40"/>
      <c r="F5452" s="39"/>
      <c r="G5452" s="39"/>
      <c r="H5452" s="39"/>
      <c r="I5452" s="34"/>
      <c r="J5452" s="34"/>
      <c r="K5452" s="34"/>
      <c r="L5452" s="34"/>
      <c r="M5452" s="43" t="str">
        <f ca="1">IFERROR(OFFSET('Maximum minutes'!$C$1,T5452,MATCH(IF(G5452&lt;&gt;"",G5452,F5452),OFFSET('Maximum minutes'!$C$1,T5452-1,0,1,U5452+1),0)-1)*IF(OR(ISNUMBER(J5452),J5452="sans examen"),1,0)*IF(W5452&lt;MinDate,1,0),"")</f>
        <v/>
      </c>
      <c r="N5452" s="36">
        <f t="shared" ca="1" si="171"/>
        <v>0</v>
      </c>
      <c r="O5452" s="36" t="e">
        <f ca="1">LEFT(OFFSET(Lists!$Q$2,MATCH(E5452,Lists!$R$3:$R$19,0),0),4)</f>
        <v>#N/A</v>
      </c>
      <c r="P5452" s="36" t="e">
        <f ca="1">MATCH(O5452,Lists!$S$2:$S$640,1)</f>
        <v>#N/A</v>
      </c>
      <c r="Q5452" s="36" t="e">
        <f ca="1">MATCH(LEFT(OFFSET(Lists!$Q$2,MATCH(E5452,Lists!$R$3:$R$19,0)+1,0),4),Lists!$S$3:$S$640,1)</f>
        <v>#N/A</v>
      </c>
      <c r="R5452" s="36" t="e">
        <f ca="1">LEFT(OFFSET(Lists!$S$2,P5452-1+MATCH(F5452,OFFSET(Lists!$T$3,P5452-1,0,Q5452-P5452+1),0),0),6)</f>
        <v>#N/A</v>
      </c>
      <c r="S5452" s="36" t="e">
        <f ca="1">VLOOKUP(R5452,Lists!B:D,3,FALSE)</f>
        <v>#N/A</v>
      </c>
      <c r="T5452" s="36" t="str">
        <f>IF(F5452&lt;&gt;"",MATCH(R5452,'Maximum minutes'!B:B,0),"")</f>
        <v/>
      </c>
      <c r="U5452" s="36">
        <f ca="1">IF(F5452&lt;&gt;"",COUNTA(OFFSET('Maximum minutes'!$C$1,'Annexe A1 Cours'!T5452,0,1,50)),0)</f>
        <v>0</v>
      </c>
      <c r="V5452" s="37">
        <f ca="1">IFERROR(OFFSET('Maximum minutes'!$C$1,T5452+1,-1+MATCH(G5452,OFFSET('Maximum minutes'!$C$1,T5452-1,0,1,50),0)),0)</f>
        <v>0</v>
      </c>
      <c r="W5452" s="38">
        <f t="shared" ca="1" si="170"/>
        <v>0</v>
      </c>
    </row>
    <row r="5453" spans="1:23" s="36" customFormat="1" ht="18.75">
      <c r="A5453" s="34"/>
      <c r="B5453" s="39"/>
      <c r="C5453" s="39"/>
      <c r="D5453" s="35"/>
      <c r="E5453" s="40"/>
      <c r="F5453" s="39"/>
      <c r="G5453" s="39"/>
      <c r="H5453" s="39"/>
      <c r="I5453" s="34"/>
      <c r="J5453" s="34"/>
      <c r="K5453" s="34"/>
      <c r="L5453" s="34"/>
      <c r="M5453" s="43" t="str">
        <f ca="1">IFERROR(OFFSET('Maximum minutes'!$C$1,T5453,MATCH(IF(G5453&lt;&gt;"",G5453,F5453),OFFSET('Maximum minutes'!$C$1,T5453-1,0,1,U5453+1),0)-1)*IF(OR(ISNUMBER(J5453),J5453="sans examen"),1,0)*IF(W5453&lt;MinDate,1,0),"")</f>
        <v/>
      </c>
      <c r="N5453" s="36">
        <f t="shared" ca="1" si="171"/>
        <v>0</v>
      </c>
      <c r="O5453" s="36" t="e">
        <f ca="1">LEFT(OFFSET(Lists!$Q$2,MATCH(E5453,Lists!$R$3:$R$19,0),0),4)</f>
        <v>#N/A</v>
      </c>
      <c r="P5453" s="36" t="e">
        <f ca="1">MATCH(O5453,Lists!$S$2:$S$640,1)</f>
        <v>#N/A</v>
      </c>
      <c r="Q5453" s="36" t="e">
        <f ca="1">MATCH(LEFT(OFFSET(Lists!$Q$2,MATCH(E5453,Lists!$R$3:$R$19,0)+1,0),4),Lists!$S$3:$S$640,1)</f>
        <v>#N/A</v>
      </c>
      <c r="R5453" s="36" t="e">
        <f ca="1">LEFT(OFFSET(Lists!$S$2,P5453-1+MATCH(F5453,OFFSET(Lists!$T$3,P5453-1,0,Q5453-P5453+1),0),0),6)</f>
        <v>#N/A</v>
      </c>
      <c r="S5453" s="36" t="e">
        <f ca="1">VLOOKUP(R5453,Lists!B:D,3,FALSE)</f>
        <v>#N/A</v>
      </c>
      <c r="T5453" s="36" t="str">
        <f>IF(F5453&lt;&gt;"",MATCH(R5453,'Maximum minutes'!B:B,0),"")</f>
        <v/>
      </c>
      <c r="U5453" s="36">
        <f ca="1">IF(F5453&lt;&gt;"",COUNTA(OFFSET('Maximum minutes'!$C$1,'Annexe A1 Cours'!T5453,0,1,50)),0)</f>
        <v>0</v>
      </c>
      <c r="V5453" s="37">
        <f ca="1">IFERROR(OFFSET('Maximum minutes'!$C$1,T5453+1,-1+MATCH(G5453,OFFSET('Maximum minutes'!$C$1,T5453-1,0,1,50),0)),0)</f>
        <v>0</v>
      </c>
      <c r="W5453" s="38">
        <f t="shared" ca="1" si="170"/>
        <v>0</v>
      </c>
    </row>
    <row r="5454" spans="1:23" s="36" customFormat="1" ht="18.75">
      <c r="A5454" s="34"/>
      <c r="B5454" s="39"/>
      <c r="C5454" s="39"/>
      <c r="D5454" s="35"/>
      <c r="E5454" s="40"/>
      <c r="F5454" s="39"/>
      <c r="G5454" s="39"/>
      <c r="H5454" s="39"/>
      <c r="I5454" s="34"/>
      <c r="J5454" s="34"/>
      <c r="K5454" s="34"/>
      <c r="L5454" s="34"/>
      <c r="M5454" s="43" t="str">
        <f ca="1">IFERROR(OFFSET('Maximum minutes'!$C$1,T5454,MATCH(IF(G5454&lt;&gt;"",G5454,F5454),OFFSET('Maximum minutes'!$C$1,T5454-1,0,1,U5454+1),0)-1)*IF(OR(ISNUMBER(J5454),J5454="sans examen"),1,0)*IF(W5454&lt;MinDate,1,0),"")</f>
        <v/>
      </c>
      <c r="N5454" s="36">
        <f t="shared" ca="1" si="171"/>
        <v>0</v>
      </c>
      <c r="O5454" s="36" t="e">
        <f ca="1">LEFT(OFFSET(Lists!$Q$2,MATCH(E5454,Lists!$R$3:$R$19,0),0),4)</f>
        <v>#N/A</v>
      </c>
      <c r="P5454" s="36" t="e">
        <f ca="1">MATCH(O5454,Lists!$S$2:$S$640,1)</f>
        <v>#N/A</v>
      </c>
      <c r="Q5454" s="36" t="e">
        <f ca="1">MATCH(LEFT(OFFSET(Lists!$Q$2,MATCH(E5454,Lists!$R$3:$R$19,0)+1,0),4),Lists!$S$3:$S$640,1)</f>
        <v>#N/A</v>
      </c>
      <c r="R5454" s="36" t="e">
        <f ca="1">LEFT(OFFSET(Lists!$S$2,P5454-1+MATCH(F5454,OFFSET(Lists!$T$3,P5454-1,0,Q5454-P5454+1),0),0),6)</f>
        <v>#N/A</v>
      </c>
      <c r="S5454" s="36" t="e">
        <f ca="1">VLOOKUP(R5454,Lists!B:D,3,FALSE)</f>
        <v>#N/A</v>
      </c>
      <c r="T5454" s="36" t="str">
        <f>IF(F5454&lt;&gt;"",MATCH(R5454,'Maximum minutes'!B:B,0),"")</f>
        <v/>
      </c>
      <c r="U5454" s="36">
        <f ca="1">IF(F5454&lt;&gt;"",COUNTA(OFFSET('Maximum minutes'!$C$1,'Annexe A1 Cours'!T5454,0,1,50)),0)</f>
        <v>0</v>
      </c>
      <c r="V5454" s="37">
        <f ca="1">IFERROR(OFFSET('Maximum minutes'!$C$1,T5454+1,-1+MATCH(G5454,OFFSET('Maximum minutes'!$C$1,T5454-1,0,1,50),0)),0)</f>
        <v>0</v>
      </c>
      <c r="W5454" s="38">
        <f t="shared" ca="1" si="170"/>
        <v>0</v>
      </c>
    </row>
    <row r="5455" spans="1:23" s="36" customFormat="1" ht="18.75">
      <c r="A5455" s="34"/>
      <c r="B5455" s="39"/>
      <c r="C5455" s="39"/>
      <c r="D5455" s="35"/>
      <c r="E5455" s="40"/>
      <c r="F5455" s="39"/>
      <c r="G5455" s="39"/>
      <c r="H5455" s="39"/>
      <c r="I5455" s="34"/>
      <c r="J5455" s="34"/>
      <c r="K5455" s="34"/>
      <c r="L5455" s="34"/>
      <c r="M5455" s="43" t="str">
        <f ca="1">IFERROR(OFFSET('Maximum minutes'!$C$1,T5455,MATCH(IF(G5455&lt;&gt;"",G5455,F5455),OFFSET('Maximum minutes'!$C$1,T5455-1,0,1,U5455+1),0)-1)*IF(OR(ISNUMBER(J5455),J5455="sans examen"),1,0)*IF(W5455&lt;MinDate,1,0),"")</f>
        <v/>
      </c>
      <c r="N5455" s="36">
        <f t="shared" ca="1" si="171"/>
        <v>0</v>
      </c>
      <c r="O5455" s="36" t="e">
        <f ca="1">LEFT(OFFSET(Lists!$Q$2,MATCH(E5455,Lists!$R$3:$R$19,0),0),4)</f>
        <v>#N/A</v>
      </c>
      <c r="P5455" s="36" t="e">
        <f ca="1">MATCH(O5455,Lists!$S$2:$S$640,1)</f>
        <v>#N/A</v>
      </c>
      <c r="Q5455" s="36" t="e">
        <f ca="1">MATCH(LEFT(OFFSET(Lists!$Q$2,MATCH(E5455,Lists!$R$3:$R$19,0)+1,0),4),Lists!$S$3:$S$640,1)</f>
        <v>#N/A</v>
      </c>
      <c r="R5455" s="36" t="e">
        <f ca="1">LEFT(OFFSET(Lists!$S$2,P5455-1+MATCH(F5455,OFFSET(Lists!$T$3,P5455-1,0,Q5455-P5455+1),0),0),6)</f>
        <v>#N/A</v>
      </c>
      <c r="S5455" s="36" t="e">
        <f ca="1">VLOOKUP(R5455,Lists!B:D,3,FALSE)</f>
        <v>#N/A</v>
      </c>
      <c r="T5455" s="36" t="str">
        <f>IF(F5455&lt;&gt;"",MATCH(R5455,'Maximum minutes'!B:B,0),"")</f>
        <v/>
      </c>
      <c r="U5455" s="36">
        <f ca="1">IF(F5455&lt;&gt;"",COUNTA(OFFSET('Maximum minutes'!$C$1,'Annexe A1 Cours'!T5455,0,1,50)),0)</f>
        <v>0</v>
      </c>
      <c r="V5455" s="37">
        <f ca="1">IFERROR(OFFSET('Maximum minutes'!$C$1,T5455+1,-1+MATCH(G5455,OFFSET('Maximum minutes'!$C$1,T5455-1,0,1,50),0)),0)</f>
        <v>0</v>
      </c>
      <c r="W5455" s="38">
        <f t="shared" ca="1" si="170"/>
        <v>0</v>
      </c>
    </row>
    <row r="5456" spans="1:23" s="36" customFormat="1" ht="18.75">
      <c r="A5456" s="34"/>
      <c r="B5456" s="39"/>
      <c r="C5456" s="39"/>
      <c r="D5456" s="35"/>
      <c r="E5456" s="40"/>
      <c r="F5456" s="39"/>
      <c r="G5456" s="39"/>
      <c r="H5456" s="39"/>
      <c r="I5456" s="34"/>
      <c r="J5456" s="34"/>
      <c r="K5456" s="34"/>
      <c r="L5456" s="34"/>
      <c r="M5456" s="43" t="str">
        <f ca="1">IFERROR(OFFSET('Maximum minutes'!$C$1,T5456,MATCH(IF(G5456&lt;&gt;"",G5456,F5456),OFFSET('Maximum minutes'!$C$1,T5456-1,0,1,U5456+1),0)-1)*IF(OR(ISNUMBER(J5456),J5456="sans examen"),1,0)*IF(W5456&lt;MinDate,1,0),"")</f>
        <v/>
      </c>
      <c r="N5456" s="36">
        <f t="shared" ca="1" si="171"/>
        <v>0</v>
      </c>
      <c r="O5456" s="36" t="e">
        <f ca="1">LEFT(OFFSET(Lists!$Q$2,MATCH(E5456,Lists!$R$3:$R$19,0),0),4)</f>
        <v>#N/A</v>
      </c>
      <c r="P5456" s="36" t="e">
        <f ca="1">MATCH(O5456,Lists!$S$2:$S$640,1)</f>
        <v>#N/A</v>
      </c>
      <c r="Q5456" s="36" t="e">
        <f ca="1">MATCH(LEFT(OFFSET(Lists!$Q$2,MATCH(E5456,Lists!$R$3:$R$19,0)+1,0),4),Lists!$S$3:$S$640,1)</f>
        <v>#N/A</v>
      </c>
      <c r="R5456" s="36" t="e">
        <f ca="1">LEFT(OFFSET(Lists!$S$2,P5456-1+MATCH(F5456,OFFSET(Lists!$T$3,P5456-1,0,Q5456-P5456+1),0),0),6)</f>
        <v>#N/A</v>
      </c>
      <c r="S5456" s="36" t="e">
        <f ca="1">VLOOKUP(R5456,Lists!B:D,3,FALSE)</f>
        <v>#N/A</v>
      </c>
      <c r="T5456" s="36" t="str">
        <f>IF(F5456&lt;&gt;"",MATCH(R5456,'Maximum minutes'!B:B,0),"")</f>
        <v/>
      </c>
      <c r="U5456" s="36">
        <f ca="1">IF(F5456&lt;&gt;"",COUNTA(OFFSET('Maximum minutes'!$C$1,'Annexe A1 Cours'!T5456,0,1,50)),0)</f>
        <v>0</v>
      </c>
      <c r="V5456" s="37">
        <f ca="1">IFERROR(OFFSET('Maximum minutes'!$C$1,T5456+1,-1+MATCH(G5456,OFFSET('Maximum minutes'!$C$1,T5456-1,0,1,50),0)),0)</f>
        <v>0</v>
      </c>
      <c r="W5456" s="38">
        <f t="shared" ca="1" si="170"/>
        <v>0</v>
      </c>
    </row>
    <row r="5457" spans="1:23" s="36" customFormat="1" ht="18.75">
      <c r="A5457" s="34"/>
      <c r="B5457" s="39"/>
      <c r="C5457" s="39"/>
      <c r="D5457" s="35"/>
      <c r="E5457" s="40"/>
      <c r="F5457" s="39"/>
      <c r="G5457" s="39"/>
      <c r="H5457" s="39"/>
      <c r="I5457" s="34"/>
      <c r="J5457" s="34"/>
      <c r="K5457" s="34"/>
      <c r="L5457" s="34"/>
      <c r="M5457" s="43" t="str">
        <f ca="1">IFERROR(OFFSET('Maximum minutes'!$C$1,T5457,MATCH(IF(G5457&lt;&gt;"",G5457,F5457),OFFSET('Maximum minutes'!$C$1,T5457-1,0,1,U5457+1),0)-1)*IF(OR(ISNUMBER(J5457),J5457="sans examen"),1,0)*IF(W5457&lt;MinDate,1,0),"")</f>
        <v/>
      </c>
      <c r="N5457" s="36">
        <f t="shared" ca="1" si="171"/>
        <v>0</v>
      </c>
      <c r="O5457" s="36" t="e">
        <f ca="1">LEFT(OFFSET(Lists!$Q$2,MATCH(E5457,Lists!$R$3:$R$19,0),0),4)</f>
        <v>#N/A</v>
      </c>
      <c r="P5457" s="36" t="e">
        <f ca="1">MATCH(O5457,Lists!$S$2:$S$640,1)</f>
        <v>#N/A</v>
      </c>
      <c r="Q5457" s="36" t="e">
        <f ca="1">MATCH(LEFT(OFFSET(Lists!$Q$2,MATCH(E5457,Lists!$R$3:$R$19,0)+1,0),4),Lists!$S$3:$S$640,1)</f>
        <v>#N/A</v>
      </c>
      <c r="R5457" s="36" t="e">
        <f ca="1">LEFT(OFFSET(Lists!$S$2,P5457-1+MATCH(F5457,OFFSET(Lists!$T$3,P5457-1,0,Q5457-P5457+1),0),0),6)</f>
        <v>#N/A</v>
      </c>
      <c r="S5457" s="36" t="e">
        <f ca="1">VLOOKUP(R5457,Lists!B:D,3,FALSE)</f>
        <v>#N/A</v>
      </c>
      <c r="T5457" s="36" t="str">
        <f>IF(F5457&lt;&gt;"",MATCH(R5457,'Maximum minutes'!B:B,0),"")</f>
        <v/>
      </c>
      <c r="U5457" s="36">
        <f ca="1">IF(F5457&lt;&gt;"",COUNTA(OFFSET('Maximum minutes'!$C$1,'Annexe A1 Cours'!T5457,0,1,50)),0)</f>
        <v>0</v>
      </c>
      <c r="V5457" s="37">
        <f ca="1">IFERROR(OFFSET('Maximum minutes'!$C$1,T5457+1,-1+MATCH(G5457,OFFSET('Maximum minutes'!$C$1,T5457-1,0,1,50),0)),0)</f>
        <v>0</v>
      </c>
      <c r="W5457" s="38">
        <f t="shared" ca="1" si="170"/>
        <v>0</v>
      </c>
    </row>
    <row r="5458" spans="1:23" s="36" customFormat="1" ht="18.75">
      <c r="A5458" s="34"/>
      <c r="B5458" s="39"/>
      <c r="C5458" s="39"/>
      <c r="D5458" s="35"/>
      <c r="E5458" s="40"/>
      <c r="F5458" s="39"/>
      <c r="G5458" s="39"/>
      <c r="H5458" s="39"/>
      <c r="I5458" s="34"/>
      <c r="J5458" s="34"/>
      <c r="K5458" s="34"/>
      <c r="L5458" s="34"/>
      <c r="M5458" s="43" t="str">
        <f ca="1">IFERROR(OFFSET('Maximum minutes'!$C$1,T5458,MATCH(IF(G5458&lt;&gt;"",G5458,F5458),OFFSET('Maximum minutes'!$C$1,T5458-1,0,1,U5458+1),0)-1)*IF(OR(ISNUMBER(J5458),J5458="sans examen"),1,0)*IF(W5458&lt;MinDate,1,0),"")</f>
        <v/>
      </c>
      <c r="N5458" s="36">
        <f t="shared" ca="1" si="171"/>
        <v>0</v>
      </c>
      <c r="O5458" s="36" t="e">
        <f ca="1">LEFT(OFFSET(Lists!$Q$2,MATCH(E5458,Lists!$R$3:$R$19,0),0),4)</f>
        <v>#N/A</v>
      </c>
      <c r="P5458" s="36" t="e">
        <f ca="1">MATCH(O5458,Lists!$S$2:$S$640,1)</f>
        <v>#N/A</v>
      </c>
      <c r="Q5458" s="36" t="e">
        <f ca="1">MATCH(LEFT(OFFSET(Lists!$Q$2,MATCH(E5458,Lists!$R$3:$R$19,0)+1,0),4),Lists!$S$3:$S$640,1)</f>
        <v>#N/A</v>
      </c>
      <c r="R5458" s="36" t="e">
        <f ca="1">LEFT(OFFSET(Lists!$S$2,P5458-1+MATCH(F5458,OFFSET(Lists!$T$3,P5458-1,0,Q5458-P5458+1),0),0),6)</f>
        <v>#N/A</v>
      </c>
      <c r="S5458" s="36" t="e">
        <f ca="1">VLOOKUP(R5458,Lists!B:D,3,FALSE)</f>
        <v>#N/A</v>
      </c>
      <c r="T5458" s="36" t="str">
        <f>IF(F5458&lt;&gt;"",MATCH(R5458,'Maximum minutes'!B:B,0),"")</f>
        <v/>
      </c>
      <c r="U5458" s="36">
        <f ca="1">IF(F5458&lt;&gt;"",COUNTA(OFFSET('Maximum minutes'!$C$1,'Annexe A1 Cours'!T5458,0,1,50)),0)</f>
        <v>0</v>
      </c>
      <c r="V5458" s="37">
        <f ca="1">IFERROR(OFFSET('Maximum minutes'!$C$1,T5458+1,-1+MATCH(G5458,OFFSET('Maximum minutes'!$C$1,T5458-1,0,1,50),0)),0)</f>
        <v>0</v>
      </c>
      <c r="W5458" s="38">
        <f t="shared" ca="1" si="170"/>
        <v>0</v>
      </c>
    </row>
    <row r="5459" spans="1:23" s="36" customFormat="1" ht="18.75">
      <c r="A5459" s="34"/>
      <c r="B5459" s="39"/>
      <c r="C5459" s="39"/>
      <c r="D5459" s="35"/>
      <c r="E5459" s="40"/>
      <c r="F5459" s="39"/>
      <c r="G5459" s="39"/>
      <c r="H5459" s="39"/>
      <c r="I5459" s="34"/>
      <c r="J5459" s="34"/>
      <c r="K5459" s="34"/>
      <c r="L5459" s="34"/>
      <c r="M5459" s="43" t="str">
        <f ca="1">IFERROR(OFFSET('Maximum minutes'!$C$1,T5459,MATCH(IF(G5459&lt;&gt;"",G5459,F5459),OFFSET('Maximum minutes'!$C$1,T5459-1,0,1,U5459+1),0)-1)*IF(OR(ISNUMBER(J5459),J5459="sans examen"),1,0)*IF(W5459&lt;MinDate,1,0),"")</f>
        <v/>
      </c>
      <c r="N5459" s="36">
        <f t="shared" ca="1" si="171"/>
        <v>0</v>
      </c>
      <c r="O5459" s="36" t="e">
        <f ca="1">LEFT(OFFSET(Lists!$Q$2,MATCH(E5459,Lists!$R$3:$R$19,0),0),4)</f>
        <v>#N/A</v>
      </c>
      <c r="P5459" s="36" t="e">
        <f ca="1">MATCH(O5459,Lists!$S$2:$S$640,1)</f>
        <v>#N/A</v>
      </c>
      <c r="Q5459" s="36" t="e">
        <f ca="1">MATCH(LEFT(OFFSET(Lists!$Q$2,MATCH(E5459,Lists!$R$3:$R$19,0)+1,0),4),Lists!$S$3:$S$640,1)</f>
        <v>#N/A</v>
      </c>
      <c r="R5459" s="36" t="e">
        <f ca="1">LEFT(OFFSET(Lists!$S$2,P5459-1+MATCH(F5459,OFFSET(Lists!$T$3,P5459-1,0,Q5459-P5459+1),0),0),6)</f>
        <v>#N/A</v>
      </c>
      <c r="S5459" s="36" t="e">
        <f ca="1">VLOOKUP(R5459,Lists!B:D,3,FALSE)</f>
        <v>#N/A</v>
      </c>
      <c r="T5459" s="36" t="str">
        <f>IF(F5459&lt;&gt;"",MATCH(R5459,'Maximum minutes'!B:B,0),"")</f>
        <v/>
      </c>
      <c r="U5459" s="36">
        <f ca="1">IF(F5459&lt;&gt;"",COUNTA(OFFSET('Maximum minutes'!$C$1,'Annexe A1 Cours'!T5459,0,1,50)),0)</f>
        <v>0</v>
      </c>
      <c r="V5459" s="37">
        <f ca="1">IFERROR(OFFSET('Maximum minutes'!$C$1,T5459+1,-1+MATCH(G5459,OFFSET('Maximum minutes'!$C$1,T5459-1,0,1,50),0)),0)</f>
        <v>0</v>
      </c>
      <c r="W5459" s="38">
        <f t="shared" ca="1" si="170"/>
        <v>0</v>
      </c>
    </row>
    <row r="5460" spans="1:23" s="36" customFormat="1" ht="18.75">
      <c r="A5460" s="34"/>
      <c r="B5460" s="39"/>
      <c r="C5460" s="39"/>
      <c r="D5460" s="35"/>
      <c r="E5460" s="40"/>
      <c r="F5460" s="39"/>
      <c r="G5460" s="39"/>
      <c r="H5460" s="39"/>
      <c r="I5460" s="34"/>
      <c r="J5460" s="34"/>
      <c r="K5460" s="34"/>
      <c r="L5460" s="34"/>
      <c r="M5460" s="43" t="str">
        <f ca="1">IFERROR(OFFSET('Maximum minutes'!$C$1,T5460,MATCH(IF(G5460&lt;&gt;"",G5460,F5460),OFFSET('Maximum minutes'!$C$1,T5460-1,0,1,U5460+1),0)-1)*IF(OR(ISNUMBER(J5460),J5460="sans examen"),1,0)*IF(W5460&lt;MinDate,1,0),"")</f>
        <v/>
      </c>
      <c r="N5460" s="36">
        <f t="shared" ca="1" si="171"/>
        <v>0</v>
      </c>
      <c r="O5460" s="36" t="e">
        <f ca="1">LEFT(OFFSET(Lists!$Q$2,MATCH(E5460,Lists!$R$3:$R$19,0),0),4)</f>
        <v>#N/A</v>
      </c>
      <c r="P5460" s="36" t="e">
        <f ca="1">MATCH(O5460,Lists!$S$2:$S$640,1)</f>
        <v>#N/A</v>
      </c>
      <c r="Q5460" s="36" t="e">
        <f ca="1">MATCH(LEFT(OFFSET(Lists!$Q$2,MATCH(E5460,Lists!$R$3:$R$19,0)+1,0),4),Lists!$S$3:$S$640,1)</f>
        <v>#N/A</v>
      </c>
      <c r="R5460" s="36" t="e">
        <f ca="1">LEFT(OFFSET(Lists!$S$2,P5460-1+MATCH(F5460,OFFSET(Lists!$T$3,P5460-1,0,Q5460-P5460+1),0),0),6)</f>
        <v>#N/A</v>
      </c>
      <c r="S5460" s="36" t="e">
        <f ca="1">VLOOKUP(R5460,Lists!B:D,3,FALSE)</f>
        <v>#N/A</v>
      </c>
      <c r="T5460" s="36" t="str">
        <f>IF(F5460&lt;&gt;"",MATCH(R5460,'Maximum minutes'!B:B,0),"")</f>
        <v/>
      </c>
      <c r="U5460" s="36">
        <f ca="1">IF(F5460&lt;&gt;"",COUNTA(OFFSET('Maximum minutes'!$C$1,'Annexe A1 Cours'!T5460,0,1,50)),0)</f>
        <v>0</v>
      </c>
      <c r="V5460" s="37">
        <f ca="1">IFERROR(OFFSET('Maximum minutes'!$C$1,T5460+1,-1+MATCH(G5460,OFFSET('Maximum minutes'!$C$1,T5460-1,0,1,50),0)),0)</f>
        <v>0</v>
      </c>
      <c r="W5460" s="38">
        <f t="shared" ca="1" si="170"/>
        <v>0</v>
      </c>
    </row>
    <row r="5461" spans="1:23" s="36" customFormat="1" ht="18.75">
      <c r="A5461" s="34"/>
      <c r="B5461" s="39"/>
      <c r="C5461" s="39"/>
      <c r="D5461" s="35"/>
      <c r="E5461" s="40"/>
      <c r="F5461" s="39"/>
      <c r="G5461" s="39"/>
      <c r="H5461" s="39"/>
      <c r="I5461" s="34"/>
      <c r="J5461" s="34"/>
      <c r="K5461" s="34"/>
      <c r="L5461" s="34"/>
      <c r="M5461" s="43" t="str">
        <f ca="1">IFERROR(OFFSET('Maximum minutes'!$C$1,T5461,MATCH(IF(G5461&lt;&gt;"",G5461,F5461),OFFSET('Maximum minutes'!$C$1,T5461-1,0,1,U5461+1),0)-1)*IF(OR(ISNUMBER(J5461),J5461="sans examen"),1,0)*IF(W5461&lt;MinDate,1,0),"")</f>
        <v/>
      </c>
      <c r="N5461" s="36">
        <f t="shared" ca="1" si="171"/>
        <v>0</v>
      </c>
      <c r="O5461" s="36" t="e">
        <f ca="1">LEFT(OFFSET(Lists!$Q$2,MATCH(E5461,Lists!$R$3:$R$19,0),0),4)</f>
        <v>#N/A</v>
      </c>
      <c r="P5461" s="36" t="e">
        <f ca="1">MATCH(O5461,Lists!$S$2:$S$640,1)</f>
        <v>#N/A</v>
      </c>
      <c r="Q5461" s="36" t="e">
        <f ca="1">MATCH(LEFT(OFFSET(Lists!$Q$2,MATCH(E5461,Lists!$R$3:$R$19,0)+1,0),4),Lists!$S$3:$S$640,1)</f>
        <v>#N/A</v>
      </c>
      <c r="R5461" s="36" t="e">
        <f ca="1">LEFT(OFFSET(Lists!$S$2,P5461-1+MATCH(F5461,OFFSET(Lists!$T$3,P5461-1,0,Q5461-P5461+1),0),0),6)</f>
        <v>#N/A</v>
      </c>
      <c r="S5461" s="36" t="e">
        <f ca="1">VLOOKUP(R5461,Lists!B:D,3,FALSE)</f>
        <v>#N/A</v>
      </c>
      <c r="T5461" s="36" t="str">
        <f>IF(F5461&lt;&gt;"",MATCH(R5461,'Maximum minutes'!B:B,0),"")</f>
        <v/>
      </c>
      <c r="U5461" s="36">
        <f ca="1">IF(F5461&lt;&gt;"",COUNTA(OFFSET('Maximum minutes'!$C$1,'Annexe A1 Cours'!T5461,0,1,50)),0)</f>
        <v>0</v>
      </c>
      <c r="V5461" s="37">
        <f ca="1">IFERROR(OFFSET('Maximum minutes'!$C$1,T5461+1,-1+MATCH(G5461,OFFSET('Maximum minutes'!$C$1,T5461-1,0,1,50),0)),0)</f>
        <v>0</v>
      </c>
      <c r="W5461" s="38">
        <f t="shared" ca="1" si="170"/>
        <v>0</v>
      </c>
    </row>
    <row r="5462" spans="1:23" s="36" customFormat="1" ht="18.75">
      <c r="A5462" s="34"/>
      <c r="B5462" s="39"/>
      <c r="C5462" s="39"/>
      <c r="D5462" s="35"/>
      <c r="E5462" s="40"/>
      <c r="F5462" s="39"/>
      <c r="G5462" s="39"/>
      <c r="H5462" s="39"/>
      <c r="I5462" s="34"/>
      <c r="J5462" s="34"/>
      <c r="K5462" s="34"/>
      <c r="L5462" s="34"/>
      <c r="M5462" s="43" t="str">
        <f ca="1">IFERROR(OFFSET('Maximum minutes'!$C$1,T5462,MATCH(IF(G5462&lt;&gt;"",G5462,F5462),OFFSET('Maximum minutes'!$C$1,T5462-1,0,1,U5462+1),0)-1)*IF(OR(ISNUMBER(J5462),J5462="sans examen"),1,0)*IF(W5462&lt;MinDate,1,0),"")</f>
        <v/>
      </c>
      <c r="N5462" s="36">
        <f t="shared" ca="1" si="171"/>
        <v>0</v>
      </c>
      <c r="O5462" s="36" t="e">
        <f ca="1">LEFT(OFFSET(Lists!$Q$2,MATCH(E5462,Lists!$R$3:$R$19,0),0),4)</f>
        <v>#N/A</v>
      </c>
      <c r="P5462" s="36" t="e">
        <f ca="1">MATCH(O5462,Lists!$S$2:$S$640,1)</f>
        <v>#N/A</v>
      </c>
      <c r="Q5462" s="36" t="e">
        <f ca="1">MATCH(LEFT(OFFSET(Lists!$Q$2,MATCH(E5462,Lists!$R$3:$R$19,0)+1,0),4),Lists!$S$3:$S$640,1)</f>
        <v>#N/A</v>
      </c>
      <c r="R5462" s="36" t="e">
        <f ca="1">LEFT(OFFSET(Lists!$S$2,P5462-1+MATCH(F5462,OFFSET(Lists!$T$3,P5462-1,0,Q5462-P5462+1),0),0),6)</f>
        <v>#N/A</v>
      </c>
      <c r="S5462" s="36" t="e">
        <f ca="1">VLOOKUP(R5462,Lists!B:D,3,FALSE)</f>
        <v>#N/A</v>
      </c>
      <c r="T5462" s="36" t="str">
        <f>IF(F5462&lt;&gt;"",MATCH(R5462,'Maximum minutes'!B:B,0),"")</f>
        <v/>
      </c>
      <c r="U5462" s="36">
        <f ca="1">IF(F5462&lt;&gt;"",COUNTA(OFFSET('Maximum minutes'!$C$1,'Annexe A1 Cours'!T5462,0,1,50)),0)</f>
        <v>0</v>
      </c>
      <c r="V5462" s="37">
        <f ca="1">IFERROR(OFFSET('Maximum minutes'!$C$1,T5462+1,-1+MATCH(G5462,OFFSET('Maximum minutes'!$C$1,T5462-1,0,1,50),0)),0)</f>
        <v>0</v>
      </c>
      <c r="W5462" s="38">
        <f t="shared" ca="1" si="170"/>
        <v>0</v>
      </c>
    </row>
    <row r="5463" spans="1:23" s="36" customFormat="1" ht="18.75">
      <c r="A5463" s="34"/>
      <c r="B5463" s="39"/>
      <c r="C5463" s="39"/>
      <c r="D5463" s="35"/>
      <c r="E5463" s="40"/>
      <c r="F5463" s="39"/>
      <c r="G5463" s="39"/>
      <c r="H5463" s="39"/>
      <c r="I5463" s="34"/>
      <c r="J5463" s="34"/>
      <c r="K5463" s="34"/>
      <c r="L5463" s="34"/>
      <c r="M5463" s="43" t="str">
        <f ca="1">IFERROR(OFFSET('Maximum minutes'!$C$1,T5463,MATCH(IF(G5463&lt;&gt;"",G5463,F5463),OFFSET('Maximum minutes'!$C$1,T5463-1,0,1,U5463+1),0)-1)*IF(OR(ISNUMBER(J5463),J5463="sans examen"),1,0)*IF(W5463&lt;MinDate,1,0),"")</f>
        <v/>
      </c>
      <c r="N5463" s="36">
        <f t="shared" ca="1" si="171"/>
        <v>0</v>
      </c>
      <c r="O5463" s="36" t="e">
        <f ca="1">LEFT(OFFSET(Lists!$Q$2,MATCH(E5463,Lists!$R$3:$R$19,0),0),4)</f>
        <v>#N/A</v>
      </c>
      <c r="P5463" s="36" t="e">
        <f ca="1">MATCH(O5463,Lists!$S$2:$S$640,1)</f>
        <v>#N/A</v>
      </c>
      <c r="Q5463" s="36" t="e">
        <f ca="1">MATCH(LEFT(OFFSET(Lists!$Q$2,MATCH(E5463,Lists!$R$3:$R$19,0)+1,0),4),Lists!$S$3:$S$640,1)</f>
        <v>#N/A</v>
      </c>
      <c r="R5463" s="36" t="e">
        <f ca="1">LEFT(OFFSET(Lists!$S$2,P5463-1+MATCH(F5463,OFFSET(Lists!$T$3,P5463-1,0,Q5463-P5463+1),0),0),6)</f>
        <v>#N/A</v>
      </c>
      <c r="S5463" s="36" t="e">
        <f ca="1">VLOOKUP(R5463,Lists!B:D,3,FALSE)</f>
        <v>#N/A</v>
      </c>
      <c r="T5463" s="36" t="str">
        <f>IF(F5463&lt;&gt;"",MATCH(R5463,'Maximum minutes'!B:B,0),"")</f>
        <v/>
      </c>
      <c r="U5463" s="36">
        <f ca="1">IF(F5463&lt;&gt;"",COUNTA(OFFSET('Maximum minutes'!$C$1,'Annexe A1 Cours'!T5463,0,1,50)),0)</f>
        <v>0</v>
      </c>
      <c r="V5463" s="37">
        <f ca="1">IFERROR(OFFSET('Maximum minutes'!$C$1,T5463+1,-1+MATCH(G5463,OFFSET('Maximum minutes'!$C$1,T5463-1,0,1,50),0)),0)</f>
        <v>0</v>
      </c>
      <c r="W5463" s="38">
        <f t="shared" ca="1" si="170"/>
        <v>0</v>
      </c>
    </row>
    <row r="5464" spans="1:23" s="36" customFormat="1" ht="18.75">
      <c r="A5464" s="34"/>
      <c r="B5464" s="39"/>
      <c r="C5464" s="39"/>
      <c r="D5464" s="35"/>
      <c r="E5464" s="40"/>
      <c r="F5464" s="39"/>
      <c r="G5464" s="39"/>
      <c r="H5464" s="39"/>
      <c r="I5464" s="34"/>
      <c r="J5464" s="34"/>
      <c r="K5464" s="34"/>
      <c r="L5464" s="34"/>
      <c r="M5464" s="43" t="str">
        <f ca="1">IFERROR(OFFSET('Maximum minutes'!$C$1,T5464,MATCH(IF(G5464&lt;&gt;"",G5464,F5464),OFFSET('Maximum minutes'!$C$1,T5464-1,0,1,U5464+1),0)-1)*IF(OR(ISNUMBER(J5464),J5464="sans examen"),1,0)*IF(W5464&lt;MinDate,1,0),"")</f>
        <v/>
      </c>
      <c r="N5464" s="36">
        <f t="shared" ca="1" si="171"/>
        <v>0</v>
      </c>
      <c r="O5464" s="36" t="e">
        <f ca="1">LEFT(OFFSET(Lists!$Q$2,MATCH(E5464,Lists!$R$3:$R$19,0),0),4)</f>
        <v>#N/A</v>
      </c>
      <c r="P5464" s="36" t="e">
        <f ca="1">MATCH(O5464,Lists!$S$2:$S$640,1)</f>
        <v>#N/A</v>
      </c>
      <c r="Q5464" s="36" t="e">
        <f ca="1">MATCH(LEFT(OFFSET(Lists!$Q$2,MATCH(E5464,Lists!$R$3:$R$19,0)+1,0),4),Lists!$S$3:$S$640,1)</f>
        <v>#N/A</v>
      </c>
      <c r="R5464" s="36" t="e">
        <f ca="1">LEFT(OFFSET(Lists!$S$2,P5464-1+MATCH(F5464,OFFSET(Lists!$T$3,P5464-1,0,Q5464-P5464+1),0),0),6)</f>
        <v>#N/A</v>
      </c>
      <c r="S5464" s="36" t="e">
        <f ca="1">VLOOKUP(R5464,Lists!B:D,3,FALSE)</f>
        <v>#N/A</v>
      </c>
      <c r="T5464" s="36" t="str">
        <f>IF(F5464&lt;&gt;"",MATCH(R5464,'Maximum minutes'!B:B,0),"")</f>
        <v/>
      </c>
      <c r="U5464" s="36">
        <f ca="1">IF(F5464&lt;&gt;"",COUNTA(OFFSET('Maximum minutes'!$C$1,'Annexe A1 Cours'!T5464,0,1,50)),0)</f>
        <v>0</v>
      </c>
      <c r="V5464" s="37">
        <f ca="1">IFERROR(OFFSET('Maximum minutes'!$C$1,T5464+1,-1+MATCH(G5464,OFFSET('Maximum minutes'!$C$1,T5464-1,0,1,50),0)),0)</f>
        <v>0</v>
      </c>
      <c r="W5464" s="38">
        <f t="shared" ca="1" si="170"/>
        <v>0</v>
      </c>
    </row>
    <row r="5465" spans="1:23" s="36" customFormat="1" ht="18.75">
      <c r="A5465" s="34"/>
      <c r="B5465" s="39"/>
      <c r="C5465" s="39"/>
      <c r="D5465" s="35"/>
      <c r="E5465" s="40"/>
      <c r="F5465" s="39"/>
      <c r="G5465" s="39"/>
      <c r="H5465" s="39"/>
      <c r="I5465" s="34"/>
      <c r="J5465" s="34"/>
      <c r="K5465" s="34"/>
      <c r="L5465" s="34"/>
      <c r="M5465" s="43" t="str">
        <f ca="1">IFERROR(OFFSET('Maximum minutes'!$C$1,T5465,MATCH(IF(G5465&lt;&gt;"",G5465,F5465),OFFSET('Maximum minutes'!$C$1,T5465-1,0,1,U5465+1),0)-1)*IF(OR(ISNUMBER(J5465),J5465="sans examen"),1,0)*IF(W5465&lt;MinDate,1,0),"")</f>
        <v/>
      </c>
      <c r="N5465" s="36">
        <f t="shared" ca="1" si="171"/>
        <v>0</v>
      </c>
      <c r="O5465" s="36" t="e">
        <f ca="1">LEFT(OFFSET(Lists!$Q$2,MATCH(E5465,Lists!$R$3:$R$19,0),0),4)</f>
        <v>#N/A</v>
      </c>
      <c r="P5465" s="36" t="e">
        <f ca="1">MATCH(O5465,Lists!$S$2:$S$640,1)</f>
        <v>#N/A</v>
      </c>
      <c r="Q5465" s="36" t="e">
        <f ca="1">MATCH(LEFT(OFFSET(Lists!$Q$2,MATCH(E5465,Lists!$R$3:$R$19,0)+1,0),4),Lists!$S$3:$S$640,1)</f>
        <v>#N/A</v>
      </c>
      <c r="R5465" s="36" t="e">
        <f ca="1">LEFT(OFFSET(Lists!$S$2,P5465-1+MATCH(F5465,OFFSET(Lists!$T$3,P5465-1,0,Q5465-P5465+1),0),0),6)</f>
        <v>#N/A</v>
      </c>
      <c r="S5465" s="36" t="e">
        <f ca="1">VLOOKUP(R5465,Lists!B:D,3,FALSE)</f>
        <v>#N/A</v>
      </c>
      <c r="T5465" s="36" t="str">
        <f>IF(F5465&lt;&gt;"",MATCH(R5465,'Maximum minutes'!B:B,0),"")</f>
        <v/>
      </c>
      <c r="U5465" s="36">
        <f ca="1">IF(F5465&lt;&gt;"",COUNTA(OFFSET('Maximum minutes'!$C$1,'Annexe A1 Cours'!T5465,0,1,50)),0)</f>
        <v>0</v>
      </c>
      <c r="V5465" s="37">
        <f ca="1">IFERROR(OFFSET('Maximum minutes'!$C$1,T5465+1,-1+MATCH(G5465,OFFSET('Maximum minutes'!$C$1,T5465-1,0,1,50),0)),0)</f>
        <v>0</v>
      </c>
      <c r="W5465" s="38">
        <f t="shared" ca="1" si="170"/>
        <v>0</v>
      </c>
    </row>
    <row r="5466" spans="1:23" s="36" customFormat="1" ht="18.75">
      <c r="A5466" s="34"/>
      <c r="B5466" s="39"/>
      <c r="C5466" s="39"/>
      <c r="D5466" s="35"/>
      <c r="E5466" s="40"/>
      <c r="F5466" s="39"/>
      <c r="G5466" s="39"/>
      <c r="H5466" s="39"/>
      <c r="I5466" s="34"/>
      <c r="J5466" s="34"/>
      <c r="K5466" s="34"/>
      <c r="L5466" s="34"/>
      <c r="M5466" s="43" t="str">
        <f ca="1">IFERROR(OFFSET('Maximum minutes'!$C$1,T5466,MATCH(IF(G5466&lt;&gt;"",G5466,F5466),OFFSET('Maximum minutes'!$C$1,T5466-1,0,1,U5466+1),0)-1)*IF(OR(ISNUMBER(J5466),J5466="sans examen"),1,0)*IF(W5466&lt;MinDate,1,0),"")</f>
        <v/>
      </c>
      <c r="N5466" s="36">
        <f t="shared" ca="1" si="171"/>
        <v>0</v>
      </c>
      <c r="O5466" s="36" t="e">
        <f ca="1">LEFT(OFFSET(Lists!$Q$2,MATCH(E5466,Lists!$R$3:$R$19,0),0),4)</f>
        <v>#N/A</v>
      </c>
      <c r="P5466" s="36" t="e">
        <f ca="1">MATCH(O5466,Lists!$S$2:$S$640,1)</f>
        <v>#N/A</v>
      </c>
      <c r="Q5466" s="36" t="e">
        <f ca="1">MATCH(LEFT(OFFSET(Lists!$Q$2,MATCH(E5466,Lists!$R$3:$R$19,0)+1,0),4),Lists!$S$3:$S$640,1)</f>
        <v>#N/A</v>
      </c>
      <c r="R5466" s="36" t="e">
        <f ca="1">LEFT(OFFSET(Lists!$S$2,P5466-1+MATCH(F5466,OFFSET(Lists!$T$3,P5466-1,0,Q5466-P5466+1),0),0),6)</f>
        <v>#N/A</v>
      </c>
      <c r="S5466" s="36" t="e">
        <f ca="1">VLOOKUP(R5466,Lists!B:D,3,FALSE)</f>
        <v>#N/A</v>
      </c>
      <c r="T5466" s="36" t="str">
        <f>IF(F5466&lt;&gt;"",MATCH(R5466,'Maximum minutes'!B:B,0),"")</f>
        <v/>
      </c>
      <c r="U5466" s="36">
        <f ca="1">IF(F5466&lt;&gt;"",COUNTA(OFFSET('Maximum minutes'!$C$1,'Annexe A1 Cours'!T5466,0,1,50)),0)</f>
        <v>0</v>
      </c>
      <c r="V5466" s="37">
        <f ca="1">IFERROR(OFFSET('Maximum minutes'!$C$1,T5466+1,-1+MATCH(G5466,OFFSET('Maximum minutes'!$C$1,T5466-1,0,1,50),0)),0)</f>
        <v>0</v>
      </c>
      <c r="W5466" s="38">
        <f t="shared" ca="1" si="170"/>
        <v>0</v>
      </c>
    </row>
    <row r="5467" spans="1:23" s="36" customFormat="1" ht="18.75">
      <c r="A5467" s="34"/>
      <c r="B5467" s="39"/>
      <c r="C5467" s="39"/>
      <c r="D5467" s="35"/>
      <c r="E5467" s="40"/>
      <c r="F5467" s="39"/>
      <c r="G5467" s="39"/>
      <c r="H5467" s="39"/>
      <c r="I5467" s="34"/>
      <c r="J5467" s="34"/>
      <c r="K5467" s="34"/>
      <c r="L5467" s="34"/>
      <c r="M5467" s="43" t="str">
        <f ca="1">IFERROR(OFFSET('Maximum minutes'!$C$1,T5467,MATCH(IF(G5467&lt;&gt;"",G5467,F5467),OFFSET('Maximum minutes'!$C$1,T5467-1,0,1,U5467+1),0)-1)*IF(OR(ISNUMBER(J5467),J5467="sans examen"),1,0)*IF(W5467&lt;MinDate,1,0),"")</f>
        <v/>
      </c>
      <c r="N5467" s="36">
        <f t="shared" ca="1" si="171"/>
        <v>0</v>
      </c>
      <c r="O5467" s="36" t="e">
        <f ca="1">LEFT(OFFSET(Lists!$Q$2,MATCH(E5467,Lists!$R$3:$R$19,0),0),4)</f>
        <v>#N/A</v>
      </c>
      <c r="P5467" s="36" t="e">
        <f ca="1">MATCH(O5467,Lists!$S$2:$S$640,1)</f>
        <v>#N/A</v>
      </c>
      <c r="Q5467" s="36" t="e">
        <f ca="1">MATCH(LEFT(OFFSET(Lists!$Q$2,MATCH(E5467,Lists!$R$3:$R$19,0)+1,0),4),Lists!$S$3:$S$640,1)</f>
        <v>#N/A</v>
      </c>
      <c r="R5467" s="36" t="e">
        <f ca="1">LEFT(OFFSET(Lists!$S$2,P5467-1+MATCH(F5467,OFFSET(Lists!$T$3,P5467-1,0,Q5467-P5467+1),0),0),6)</f>
        <v>#N/A</v>
      </c>
      <c r="S5467" s="36" t="e">
        <f ca="1">VLOOKUP(R5467,Lists!B:D,3,FALSE)</f>
        <v>#N/A</v>
      </c>
      <c r="T5467" s="36" t="str">
        <f>IF(F5467&lt;&gt;"",MATCH(R5467,'Maximum minutes'!B:B,0),"")</f>
        <v/>
      </c>
      <c r="U5467" s="36">
        <f ca="1">IF(F5467&lt;&gt;"",COUNTA(OFFSET('Maximum minutes'!$C$1,'Annexe A1 Cours'!T5467,0,1,50)),0)</f>
        <v>0</v>
      </c>
      <c r="V5467" s="37">
        <f ca="1">IFERROR(OFFSET('Maximum minutes'!$C$1,T5467+1,-1+MATCH(G5467,OFFSET('Maximum minutes'!$C$1,T5467-1,0,1,50),0)),0)</f>
        <v>0</v>
      </c>
      <c r="W5467" s="38">
        <f t="shared" ca="1" si="170"/>
        <v>0</v>
      </c>
    </row>
    <row r="5468" spans="1:23" s="36" customFormat="1" ht="18.75">
      <c r="A5468" s="34"/>
      <c r="B5468" s="39"/>
      <c r="C5468" s="39"/>
      <c r="D5468" s="35"/>
      <c r="E5468" s="40"/>
      <c r="F5468" s="39"/>
      <c r="G5468" s="39"/>
      <c r="H5468" s="39"/>
      <c r="I5468" s="34"/>
      <c r="J5468" s="34"/>
      <c r="K5468" s="34"/>
      <c r="L5468" s="34"/>
      <c r="M5468" s="43" t="str">
        <f ca="1">IFERROR(OFFSET('Maximum minutes'!$C$1,T5468,MATCH(IF(G5468&lt;&gt;"",G5468,F5468),OFFSET('Maximum minutes'!$C$1,T5468-1,0,1,U5468+1),0)-1)*IF(OR(ISNUMBER(J5468),J5468="sans examen"),1,0)*IF(W5468&lt;MinDate,1,0),"")</f>
        <v/>
      </c>
      <c r="N5468" s="36">
        <f t="shared" ca="1" si="171"/>
        <v>0</v>
      </c>
      <c r="O5468" s="36" t="e">
        <f ca="1">LEFT(OFFSET(Lists!$Q$2,MATCH(E5468,Lists!$R$3:$R$19,0),0),4)</f>
        <v>#N/A</v>
      </c>
      <c r="P5468" s="36" t="e">
        <f ca="1">MATCH(O5468,Lists!$S$2:$S$640,1)</f>
        <v>#N/A</v>
      </c>
      <c r="Q5468" s="36" t="e">
        <f ca="1">MATCH(LEFT(OFFSET(Lists!$Q$2,MATCH(E5468,Lists!$R$3:$R$19,0)+1,0),4),Lists!$S$3:$S$640,1)</f>
        <v>#N/A</v>
      </c>
      <c r="R5468" s="36" t="e">
        <f ca="1">LEFT(OFFSET(Lists!$S$2,P5468-1+MATCH(F5468,OFFSET(Lists!$T$3,P5468-1,0,Q5468-P5468+1),0),0),6)</f>
        <v>#N/A</v>
      </c>
      <c r="S5468" s="36" t="e">
        <f ca="1">VLOOKUP(R5468,Lists!B:D,3,FALSE)</f>
        <v>#N/A</v>
      </c>
      <c r="T5468" s="36" t="str">
        <f>IF(F5468&lt;&gt;"",MATCH(R5468,'Maximum minutes'!B:B,0),"")</f>
        <v/>
      </c>
      <c r="U5468" s="36">
        <f ca="1">IF(F5468&lt;&gt;"",COUNTA(OFFSET('Maximum minutes'!$C$1,'Annexe A1 Cours'!T5468,0,1,50)),0)</f>
        <v>0</v>
      </c>
      <c r="V5468" s="37">
        <f ca="1">IFERROR(OFFSET('Maximum minutes'!$C$1,T5468+1,-1+MATCH(G5468,OFFSET('Maximum minutes'!$C$1,T5468-1,0,1,50),0)),0)</f>
        <v>0</v>
      </c>
      <c r="W5468" s="38">
        <f t="shared" ca="1" si="170"/>
        <v>0</v>
      </c>
    </row>
    <row r="5469" spans="1:23" s="36" customFormat="1" ht="18.75">
      <c r="A5469" s="34"/>
      <c r="B5469" s="39"/>
      <c r="C5469" s="39"/>
      <c r="D5469" s="35"/>
      <c r="E5469" s="40"/>
      <c r="F5469" s="39"/>
      <c r="G5469" s="39"/>
      <c r="H5469" s="39"/>
      <c r="I5469" s="34"/>
      <c r="J5469" s="34"/>
      <c r="K5469" s="34"/>
      <c r="L5469" s="34"/>
      <c r="M5469" s="43" t="str">
        <f ca="1">IFERROR(OFFSET('Maximum minutes'!$C$1,T5469,MATCH(IF(G5469&lt;&gt;"",G5469,F5469),OFFSET('Maximum minutes'!$C$1,T5469-1,0,1,U5469+1),0)-1)*IF(OR(ISNUMBER(J5469),J5469="sans examen"),1,0)*IF(W5469&lt;MinDate,1,0),"")</f>
        <v/>
      </c>
      <c r="N5469" s="36">
        <f t="shared" ca="1" si="171"/>
        <v>0</v>
      </c>
      <c r="O5469" s="36" t="e">
        <f ca="1">LEFT(OFFSET(Lists!$Q$2,MATCH(E5469,Lists!$R$3:$R$19,0),0),4)</f>
        <v>#N/A</v>
      </c>
      <c r="P5469" s="36" t="e">
        <f ca="1">MATCH(O5469,Lists!$S$2:$S$640,1)</f>
        <v>#N/A</v>
      </c>
      <c r="Q5469" s="36" t="e">
        <f ca="1">MATCH(LEFT(OFFSET(Lists!$Q$2,MATCH(E5469,Lists!$R$3:$R$19,0)+1,0),4),Lists!$S$3:$S$640,1)</f>
        <v>#N/A</v>
      </c>
      <c r="R5469" s="36" t="e">
        <f ca="1">LEFT(OFFSET(Lists!$S$2,P5469-1+MATCH(F5469,OFFSET(Lists!$T$3,P5469-1,0,Q5469-P5469+1),0),0),6)</f>
        <v>#N/A</v>
      </c>
      <c r="S5469" s="36" t="e">
        <f ca="1">VLOOKUP(R5469,Lists!B:D,3,FALSE)</f>
        <v>#N/A</v>
      </c>
      <c r="T5469" s="36" t="str">
        <f>IF(F5469&lt;&gt;"",MATCH(R5469,'Maximum minutes'!B:B,0),"")</f>
        <v/>
      </c>
      <c r="U5469" s="36">
        <f ca="1">IF(F5469&lt;&gt;"",COUNTA(OFFSET('Maximum minutes'!$C$1,'Annexe A1 Cours'!T5469,0,1,50)),0)</f>
        <v>0</v>
      </c>
      <c r="V5469" s="37">
        <f ca="1">IFERROR(OFFSET('Maximum minutes'!$C$1,T5469+1,-1+MATCH(G5469,OFFSET('Maximum minutes'!$C$1,T5469-1,0,1,50),0)),0)</f>
        <v>0</v>
      </c>
      <c r="W5469" s="38">
        <f t="shared" ca="1" si="170"/>
        <v>0</v>
      </c>
    </row>
    <row r="5470" spans="1:23" s="36" customFormat="1" ht="18.75">
      <c r="A5470" s="34"/>
      <c r="B5470" s="39"/>
      <c r="C5470" s="39"/>
      <c r="D5470" s="35"/>
      <c r="E5470" s="40"/>
      <c r="F5470" s="39"/>
      <c r="G5470" s="39"/>
      <c r="H5470" s="39"/>
      <c r="I5470" s="34"/>
      <c r="J5470" s="34"/>
      <c r="K5470" s="34"/>
      <c r="L5470" s="34"/>
      <c r="M5470" s="43" t="str">
        <f ca="1">IFERROR(OFFSET('Maximum minutes'!$C$1,T5470,MATCH(IF(G5470&lt;&gt;"",G5470,F5470),OFFSET('Maximum minutes'!$C$1,T5470-1,0,1,U5470+1),0)-1)*IF(OR(ISNUMBER(J5470),J5470="sans examen"),1,0)*IF(W5470&lt;MinDate,1,0),"")</f>
        <v/>
      </c>
      <c r="N5470" s="36">
        <f t="shared" ca="1" si="171"/>
        <v>0</v>
      </c>
      <c r="O5470" s="36" t="e">
        <f ca="1">LEFT(OFFSET(Lists!$Q$2,MATCH(E5470,Lists!$R$3:$R$19,0),0),4)</f>
        <v>#N/A</v>
      </c>
      <c r="P5470" s="36" t="e">
        <f ca="1">MATCH(O5470,Lists!$S$2:$S$640,1)</f>
        <v>#N/A</v>
      </c>
      <c r="Q5470" s="36" t="e">
        <f ca="1">MATCH(LEFT(OFFSET(Lists!$Q$2,MATCH(E5470,Lists!$R$3:$R$19,0)+1,0),4),Lists!$S$3:$S$640,1)</f>
        <v>#N/A</v>
      </c>
      <c r="R5470" s="36" t="e">
        <f ca="1">LEFT(OFFSET(Lists!$S$2,P5470-1+MATCH(F5470,OFFSET(Lists!$T$3,P5470-1,0,Q5470-P5470+1),0),0),6)</f>
        <v>#N/A</v>
      </c>
      <c r="S5470" s="36" t="e">
        <f ca="1">VLOOKUP(R5470,Lists!B:D,3,FALSE)</f>
        <v>#N/A</v>
      </c>
      <c r="T5470" s="36" t="str">
        <f>IF(F5470&lt;&gt;"",MATCH(R5470,'Maximum minutes'!B:B,0),"")</f>
        <v/>
      </c>
      <c r="U5470" s="36">
        <f ca="1">IF(F5470&lt;&gt;"",COUNTA(OFFSET('Maximum minutes'!$C$1,'Annexe A1 Cours'!T5470,0,1,50)),0)</f>
        <v>0</v>
      </c>
      <c r="V5470" s="37">
        <f ca="1">IFERROR(OFFSET('Maximum minutes'!$C$1,T5470+1,-1+MATCH(G5470,OFFSET('Maximum minutes'!$C$1,T5470-1,0,1,50),0)),0)</f>
        <v>0</v>
      </c>
      <c r="W5470" s="38">
        <f t="shared" ca="1" si="170"/>
        <v>0</v>
      </c>
    </row>
    <row r="5471" spans="1:23" s="36" customFormat="1" ht="18.75">
      <c r="A5471" s="34"/>
      <c r="B5471" s="39"/>
      <c r="C5471" s="39"/>
      <c r="D5471" s="35"/>
      <c r="E5471" s="40"/>
      <c r="F5471" s="39"/>
      <c r="G5471" s="39"/>
      <c r="H5471" s="39"/>
      <c r="I5471" s="34"/>
      <c r="J5471" s="34"/>
      <c r="K5471" s="34"/>
      <c r="L5471" s="34"/>
      <c r="M5471" s="43" t="str">
        <f ca="1">IFERROR(OFFSET('Maximum minutes'!$C$1,T5471,MATCH(IF(G5471&lt;&gt;"",G5471,F5471),OFFSET('Maximum minutes'!$C$1,T5471-1,0,1,U5471+1),0)-1)*IF(OR(ISNUMBER(J5471),J5471="sans examen"),1,0)*IF(W5471&lt;MinDate,1,0),"")</f>
        <v/>
      </c>
      <c r="N5471" s="36">
        <f t="shared" ca="1" si="171"/>
        <v>0</v>
      </c>
      <c r="O5471" s="36" t="e">
        <f ca="1">LEFT(OFFSET(Lists!$Q$2,MATCH(E5471,Lists!$R$3:$R$19,0),0),4)</f>
        <v>#N/A</v>
      </c>
      <c r="P5471" s="36" t="e">
        <f ca="1">MATCH(O5471,Lists!$S$2:$S$640,1)</f>
        <v>#N/A</v>
      </c>
      <c r="Q5471" s="36" t="e">
        <f ca="1">MATCH(LEFT(OFFSET(Lists!$Q$2,MATCH(E5471,Lists!$R$3:$R$19,0)+1,0),4),Lists!$S$3:$S$640,1)</f>
        <v>#N/A</v>
      </c>
      <c r="R5471" s="36" t="e">
        <f ca="1">LEFT(OFFSET(Lists!$S$2,P5471-1+MATCH(F5471,OFFSET(Lists!$T$3,P5471-1,0,Q5471-P5471+1),0),0),6)</f>
        <v>#N/A</v>
      </c>
      <c r="S5471" s="36" t="e">
        <f ca="1">VLOOKUP(R5471,Lists!B:D,3,FALSE)</f>
        <v>#N/A</v>
      </c>
      <c r="T5471" s="36" t="str">
        <f>IF(F5471&lt;&gt;"",MATCH(R5471,'Maximum minutes'!B:B,0),"")</f>
        <v/>
      </c>
      <c r="U5471" s="36">
        <f ca="1">IF(F5471&lt;&gt;"",COUNTA(OFFSET('Maximum minutes'!$C$1,'Annexe A1 Cours'!T5471,0,1,50)),0)</f>
        <v>0</v>
      </c>
      <c r="V5471" s="37">
        <f ca="1">IFERROR(OFFSET('Maximum minutes'!$C$1,T5471+1,-1+MATCH(G5471,OFFSET('Maximum minutes'!$C$1,T5471-1,0,1,50),0)),0)</f>
        <v>0</v>
      </c>
      <c r="W5471" s="38">
        <f t="shared" ca="1" si="170"/>
        <v>0</v>
      </c>
    </row>
    <row r="5472" spans="1:23" s="36" customFormat="1" ht="18.75">
      <c r="A5472" s="34"/>
      <c r="B5472" s="39"/>
      <c r="C5472" s="39"/>
      <c r="D5472" s="35"/>
      <c r="E5472" s="40"/>
      <c r="F5472" s="39"/>
      <c r="G5472" s="39"/>
      <c r="H5472" s="39"/>
      <c r="I5472" s="34"/>
      <c r="J5472" s="34"/>
      <c r="K5472" s="34"/>
      <c r="L5472" s="34"/>
      <c r="M5472" s="43" t="str">
        <f ca="1">IFERROR(OFFSET('Maximum minutes'!$C$1,T5472,MATCH(IF(G5472&lt;&gt;"",G5472,F5472),OFFSET('Maximum minutes'!$C$1,T5472-1,0,1,U5472+1),0)-1)*IF(OR(ISNUMBER(J5472),J5472="sans examen"),1,0)*IF(W5472&lt;MinDate,1,0),"")</f>
        <v/>
      </c>
      <c r="N5472" s="36">
        <f t="shared" ca="1" si="171"/>
        <v>0</v>
      </c>
      <c r="O5472" s="36" t="e">
        <f ca="1">LEFT(OFFSET(Lists!$Q$2,MATCH(E5472,Lists!$R$3:$R$19,0),0),4)</f>
        <v>#N/A</v>
      </c>
      <c r="P5472" s="36" t="e">
        <f ca="1">MATCH(O5472,Lists!$S$2:$S$640,1)</f>
        <v>#N/A</v>
      </c>
      <c r="Q5472" s="36" t="e">
        <f ca="1">MATCH(LEFT(OFFSET(Lists!$Q$2,MATCH(E5472,Lists!$R$3:$R$19,0)+1,0),4),Lists!$S$3:$S$640,1)</f>
        <v>#N/A</v>
      </c>
      <c r="R5472" s="36" t="e">
        <f ca="1">LEFT(OFFSET(Lists!$S$2,P5472-1+MATCH(F5472,OFFSET(Lists!$T$3,P5472-1,0,Q5472-P5472+1),0),0),6)</f>
        <v>#N/A</v>
      </c>
      <c r="S5472" s="36" t="e">
        <f ca="1">VLOOKUP(R5472,Lists!B:D,3,FALSE)</f>
        <v>#N/A</v>
      </c>
      <c r="T5472" s="36" t="str">
        <f>IF(F5472&lt;&gt;"",MATCH(R5472,'Maximum minutes'!B:B,0),"")</f>
        <v/>
      </c>
      <c r="U5472" s="36">
        <f ca="1">IF(F5472&lt;&gt;"",COUNTA(OFFSET('Maximum minutes'!$C$1,'Annexe A1 Cours'!T5472,0,1,50)),0)</f>
        <v>0</v>
      </c>
      <c r="V5472" s="37">
        <f ca="1">IFERROR(OFFSET('Maximum minutes'!$C$1,T5472+1,-1+MATCH(G5472,OFFSET('Maximum minutes'!$C$1,T5472-1,0,1,50),0)),0)</f>
        <v>0</v>
      </c>
      <c r="W5472" s="38">
        <f t="shared" ca="1" si="170"/>
        <v>0</v>
      </c>
    </row>
    <row r="5473" spans="1:23" s="36" customFormat="1" ht="18.75">
      <c r="A5473" s="34"/>
      <c r="B5473" s="39"/>
      <c r="C5473" s="39"/>
      <c r="D5473" s="35"/>
      <c r="E5473" s="40"/>
      <c r="F5473" s="39"/>
      <c r="G5473" s="39"/>
      <c r="H5473" s="39"/>
      <c r="I5473" s="34"/>
      <c r="J5473" s="34"/>
      <c r="K5473" s="34"/>
      <c r="L5473" s="34"/>
      <c r="M5473" s="43" t="str">
        <f ca="1">IFERROR(OFFSET('Maximum minutes'!$C$1,T5473,MATCH(IF(G5473&lt;&gt;"",G5473,F5473),OFFSET('Maximum minutes'!$C$1,T5473-1,0,1,U5473+1),0)-1)*IF(OR(ISNUMBER(J5473),J5473="sans examen"),1,0)*IF(W5473&lt;MinDate,1,0),"")</f>
        <v/>
      </c>
      <c r="N5473" s="36">
        <f t="shared" ca="1" si="171"/>
        <v>0</v>
      </c>
      <c r="O5473" s="36" t="e">
        <f ca="1">LEFT(OFFSET(Lists!$Q$2,MATCH(E5473,Lists!$R$3:$R$19,0),0),4)</f>
        <v>#N/A</v>
      </c>
      <c r="P5473" s="36" t="e">
        <f ca="1">MATCH(O5473,Lists!$S$2:$S$640,1)</f>
        <v>#N/A</v>
      </c>
      <c r="Q5473" s="36" t="e">
        <f ca="1">MATCH(LEFT(OFFSET(Lists!$Q$2,MATCH(E5473,Lists!$R$3:$R$19,0)+1,0),4),Lists!$S$3:$S$640,1)</f>
        <v>#N/A</v>
      </c>
      <c r="R5473" s="36" t="e">
        <f ca="1">LEFT(OFFSET(Lists!$S$2,P5473-1+MATCH(F5473,OFFSET(Lists!$T$3,P5473-1,0,Q5473-P5473+1),0),0),6)</f>
        <v>#N/A</v>
      </c>
      <c r="S5473" s="36" t="e">
        <f ca="1">VLOOKUP(R5473,Lists!B:D,3,FALSE)</f>
        <v>#N/A</v>
      </c>
      <c r="T5473" s="36" t="str">
        <f>IF(F5473&lt;&gt;"",MATCH(R5473,'Maximum minutes'!B:B,0),"")</f>
        <v/>
      </c>
      <c r="U5473" s="36">
        <f ca="1">IF(F5473&lt;&gt;"",COUNTA(OFFSET('Maximum minutes'!$C$1,'Annexe A1 Cours'!T5473,0,1,50)),0)</f>
        <v>0</v>
      </c>
      <c r="V5473" s="37">
        <f ca="1">IFERROR(OFFSET('Maximum minutes'!$C$1,T5473+1,-1+MATCH(G5473,OFFSET('Maximum minutes'!$C$1,T5473-1,0,1,50),0)),0)</f>
        <v>0</v>
      </c>
      <c r="W5473" s="38">
        <f t="shared" ca="1" si="170"/>
        <v>0</v>
      </c>
    </row>
    <row r="5474" spans="1:23" s="36" customFormat="1" ht="18.75">
      <c r="A5474" s="34"/>
      <c r="B5474" s="39"/>
      <c r="C5474" s="39"/>
      <c r="D5474" s="35"/>
      <c r="E5474" s="40"/>
      <c r="F5474" s="39"/>
      <c r="G5474" s="39"/>
      <c r="H5474" s="39"/>
      <c r="I5474" s="34"/>
      <c r="J5474" s="34"/>
      <c r="K5474" s="34"/>
      <c r="L5474" s="34"/>
      <c r="M5474" s="43" t="str">
        <f ca="1">IFERROR(OFFSET('Maximum minutes'!$C$1,T5474,MATCH(IF(G5474&lt;&gt;"",G5474,F5474),OFFSET('Maximum minutes'!$C$1,T5474-1,0,1,U5474+1),0)-1)*IF(OR(ISNUMBER(J5474),J5474="sans examen"),1,0)*IF(W5474&lt;MinDate,1,0),"")</f>
        <v/>
      </c>
      <c r="N5474" s="36">
        <f t="shared" ca="1" si="171"/>
        <v>0</v>
      </c>
      <c r="O5474" s="36" t="e">
        <f ca="1">LEFT(OFFSET(Lists!$Q$2,MATCH(E5474,Lists!$R$3:$R$19,0),0),4)</f>
        <v>#N/A</v>
      </c>
      <c r="P5474" s="36" t="e">
        <f ca="1">MATCH(O5474,Lists!$S$2:$S$640,1)</f>
        <v>#N/A</v>
      </c>
      <c r="Q5474" s="36" t="e">
        <f ca="1">MATCH(LEFT(OFFSET(Lists!$Q$2,MATCH(E5474,Lists!$R$3:$R$19,0)+1,0),4),Lists!$S$3:$S$640,1)</f>
        <v>#N/A</v>
      </c>
      <c r="R5474" s="36" t="e">
        <f ca="1">LEFT(OFFSET(Lists!$S$2,P5474-1+MATCH(F5474,OFFSET(Lists!$T$3,P5474-1,0,Q5474-P5474+1),0),0),6)</f>
        <v>#N/A</v>
      </c>
      <c r="S5474" s="36" t="e">
        <f ca="1">VLOOKUP(R5474,Lists!B:D,3,FALSE)</f>
        <v>#N/A</v>
      </c>
      <c r="T5474" s="36" t="str">
        <f>IF(F5474&lt;&gt;"",MATCH(R5474,'Maximum minutes'!B:B,0),"")</f>
        <v/>
      </c>
      <c r="U5474" s="36">
        <f ca="1">IF(F5474&lt;&gt;"",COUNTA(OFFSET('Maximum minutes'!$C$1,'Annexe A1 Cours'!T5474,0,1,50)),0)</f>
        <v>0</v>
      </c>
      <c r="V5474" s="37">
        <f ca="1">IFERROR(OFFSET('Maximum minutes'!$C$1,T5474+1,-1+MATCH(G5474,OFFSET('Maximum minutes'!$C$1,T5474-1,0,1,50),0)),0)</f>
        <v>0</v>
      </c>
      <c r="W5474" s="38">
        <f t="shared" ca="1" si="170"/>
        <v>0</v>
      </c>
    </row>
    <row r="5475" spans="1:23" s="36" customFormat="1" ht="18.75">
      <c r="A5475" s="34"/>
      <c r="B5475" s="39"/>
      <c r="C5475" s="39"/>
      <c r="D5475" s="35"/>
      <c r="E5475" s="40"/>
      <c r="F5475" s="39"/>
      <c r="G5475" s="39"/>
      <c r="H5475" s="39"/>
      <c r="I5475" s="34"/>
      <c r="J5475" s="34"/>
      <c r="K5475" s="34"/>
      <c r="L5475" s="34"/>
      <c r="M5475" s="43" t="str">
        <f ca="1">IFERROR(OFFSET('Maximum minutes'!$C$1,T5475,MATCH(IF(G5475&lt;&gt;"",G5475,F5475),OFFSET('Maximum minutes'!$C$1,T5475-1,0,1,U5475+1),0)-1)*IF(OR(ISNUMBER(J5475),J5475="sans examen"),1,0)*IF(W5475&lt;MinDate,1,0),"")</f>
        <v/>
      </c>
      <c r="N5475" s="36">
        <f t="shared" ca="1" si="171"/>
        <v>0</v>
      </c>
      <c r="O5475" s="36" t="e">
        <f ca="1">LEFT(OFFSET(Lists!$Q$2,MATCH(E5475,Lists!$R$3:$R$19,0),0),4)</f>
        <v>#N/A</v>
      </c>
      <c r="P5475" s="36" t="e">
        <f ca="1">MATCH(O5475,Lists!$S$2:$S$640,1)</f>
        <v>#N/A</v>
      </c>
      <c r="Q5475" s="36" t="e">
        <f ca="1">MATCH(LEFT(OFFSET(Lists!$Q$2,MATCH(E5475,Lists!$R$3:$R$19,0)+1,0),4),Lists!$S$3:$S$640,1)</f>
        <v>#N/A</v>
      </c>
      <c r="R5475" s="36" t="e">
        <f ca="1">LEFT(OFFSET(Lists!$S$2,P5475-1+MATCH(F5475,OFFSET(Lists!$T$3,P5475-1,0,Q5475-P5475+1),0),0),6)</f>
        <v>#N/A</v>
      </c>
      <c r="S5475" s="36" t="e">
        <f ca="1">VLOOKUP(R5475,Lists!B:D,3,FALSE)</f>
        <v>#N/A</v>
      </c>
      <c r="T5475" s="36" t="str">
        <f>IF(F5475&lt;&gt;"",MATCH(R5475,'Maximum minutes'!B:B,0),"")</f>
        <v/>
      </c>
      <c r="U5475" s="36">
        <f ca="1">IF(F5475&lt;&gt;"",COUNTA(OFFSET('Maximum minutes'!$C$1,'Annexe A1 Cours'!T5475,0,1,50)),0)</f>
        <v>0</v>
      </c>
      <c r="V5475" s="37">
        <f ca="1">IFERROR(OFFSET('Maximum minutes'!$C$1,T5475+1,-1+MATCH(G5475,OFFSET('Maximum minutes'!$C$1,T5475-1,0,1,50),0)),0)</f>
        <v>0</v>
      </c>
      <c r="W5475" s="38">
        <f t="shared" ca="1" si="170"/>
        <v>0</v>
      </c>
    </row>
    <row r="5476" spans="1:23" s="36" customFormat="1" ht="18.75">
      <c r="A5476" s="34"/>
      <c r="B5476" s="39"/>
      <c r="C5476" s="39"/>
      <c r="D5476" s="35"/>
      <c r="E5476" s="40"/>
      <c r="F5476" s="39"/>
      <c r="G5476" s="39"/>
      <c r="H5476" s="39"/>
      <c r="I5476" s="34"/>
      <c r="J5476" s="34"/>
      <c r="K5476" s="34"/>
      <c r="L5476" s="34"/>
      <c r="M5476" s="43" t="str">
        <f ca="1">IFERROR(OFFSET('Maximum minutes'!$C$1,T5476,MATCH(IF(G5476&lt;&gt;"",G5476,F5476),OFFSET('Maximum minutes'!$C$1,T5476-1,0,1,U5476+1),0)-1)*IF(OR(ISNUMBER(J5476),J5476="sans examen"),1,0)*IF(W5476&lt;MinDate,1,0),"")</f>
        <v/>
      </c>
      <c r="N5476" s="36">
        <f t="shared" ca="1" si="171"/>
        <v>0</v>
      </c>
      <c r="O5476" s="36" t="e">
        <f ca="1">LEFT(OFFSET(Lists!$Q$2,MATCH(E5476,Lists!$R$3:$R$19,0),0),4)</f>
        <v>#N/A</v>
      </c>
      <c r="P5476" s="36" t="e">
        <f ca="1">MATCH(O5476,Lists!$S$2:$S$640,1)</f>
        <v>#N/A</v>
      </c>
      <c r="Q5476" s="36" t="e">
        <f ca="1">MATCH(LEFT(OFFSET(Lists!$Q$2,MATCH(E5476,Lists!$R$3:$R$19,0)+1,0),4),Lists!$S$3:$S$640,1)</f>
        <v>#N/A</v>
      </c>
      <c r="R5476" s="36" t="e">
        <f ca="1">LEFT(OFFSET(Lists!$S$2,P5476-1+MATCH(F5476,OFFSET(Lists!$T$3,P5476-1,0,Q5476-P5476+1),0),0),6)</f>
        <v>#N/A</v>
      </c>
      <c r="S5476" s="36" t="e">
        <f ca="1">VLOOKUP(R5476,Lists!B:D,3,FALSE)</f>
        <v>#N/A</v>
      </c>
      <c r="T5476" s="36" t="str">
        <f>IF(F5476&lt;&gt;"",MATCH(R5476,'Maximum minutes'!B:B,0),"")</f>
        <v/>
      </c>
      <c r="U5476" s="36">
        <f ca="1">IF(F5476&lt;&gt;"",COUNTA(OFFSET('Maximum minutes'!$C$1,'Annexe A1 Cours'!T5476,0,1,50)),0)</f>
        <v>0</v>
      </c>
      <c r="V5476" s="37">
        <f ca="1">IFERROR(OFFSET('Maximum minutes'!$C$1,T5476+1,-1+MATCH(G5476,OFFSET('Maximum minutes'!$C$1,T5476-1,0,1,50),0)),0)</f>
        <v>0</v>
      </c>
      <c r="W5476" s="38">
        <f t="shared" ca="1" si="170"/>
        <v>0</v>
      </c>
    </row>
    <row r="5477" spans="1:23" s="36" customFormat="1" ht="18.75">
      <c r="A5477" s="34"/>
      <c r="B5477" s="39"/>
      <c r="C5477" s="39"/>
      <c r="D5477" s="35"/>
      <c r="E5477" s="40"/>
      <c r="F5477" s="39"/>
      <c r="G5477" s="39"/>
      <c r="H5477" s="39"/>
      <c r="I5477" s="34"/>
      <c r="J5477" s="34"/>
      <c r="K5477" s="34"/>
      <c r="L5477" s="34"/>
      <c r="M5477" s="43" t="str">
        <f ca="1">IFERROR(OFFSET('Maximum minutes'!$C$1,T5477,MATCH(IF(G5477&lt;&gt;"",G5477,F5477),OFFSET('Maximum minutes'!$C$1,T5477-1,0,1,U5477+1),0)-1)*IF(OR(ISNUMBER(J5477),J5477="sans examen"),1,0)*IF(W5477&lt;MinDate,1,0),"")</f>
        <v/>
      </c>
      <c r="N5477" s="36">
        <f t="shared" ca="1" si="171"/>
        <v>0</v>
      </c>
      <c r="O5477" s="36" t="e">
        <f ca="1">LEFT(OFFSET(Lists!$Q$2,MATCH(E5477,Lists!$R$3:$R$19,0),0),4)</f>
        <v>#N/A</v>
      </c>
      <c r="P5477" s="36" t="e">
        <f ca="1">MATCH(O5477,Lists!$S$2:$S$640,1)</f>
        <v>#N/A</v>
      </c>
      <c r="Q5477" s="36" t="e">
        <f ca="1">MATCH(LEFT(OFFSET(Lists!$Q$2,MATCH(E5477,Lists!$R$3:$R$19,0)+1,0),4),Lists!$S$3:$S$640,1)</f>
        <v>#N/A</v>
      </c>
      <c r="R5477" s="36" t="e">
        <f ca="1">LEFT(OFFSET(Lists!$S$2,P5477-1+MATCH(F5477,OFFSET(Lists!$T$3,P5477-1,0,Q5477-P5477+1),0),0),6)</f>
        <v>#N/A</v>
      </c>
      <c r="S5477" s="36" t="e">
        <f ca="1">VLOOKUP(R5477,Lists!B:D,3,FALSE)</f>
        <v>#N/A</v>
      </c>
      <c r="T5477" s="36" t="str">
        <f>IF(F5477&lt;&gt;"",MATCH(R5477,'Maximum minutes'!B:B,0),"")</f>
        <v/>
      </c>
      <c r="U5477" s="36">
        <f ca="1">IF(F5477&lt;&gt;"",COUNTA(OFFSET('Maximum minutes'!$C$1,'Annexe A1 Cours'!T5477,0,1,50)),0)</f>
        <v>0</v>
      </c>
      <c r="V5477" s="37">
        <f ca="1">IFERROR(OFFSET('Maximum minutes'!$C$1,T5477+1,-1+MATCH(G5477,OFFSET('Maximum minutes'!$C$1,T5477-1,0,1,50),0)),0)</f>
        <v>0</v>
      </c>
      <c r="W5477" s="38">
        <f t="shared" ca="1" si="170"/>
        <v>0</v>
      </c>
    </row>
    <row r="5478" spans="1:23" s="36" customFormat="1" ht="18.75">
      <c r="A5478" s="34"/>
      <c r="B5478" s="39"/>
      <c r="C5478" s="39"/>
      <c r="D5478" s="35"/>
      <c r="E5478" s="40"/>
      <c r="F5478" s="39"/>
      <c r="G5478" s="39"/>
      <c r="H5478" s="39"/>
      <c r="I5478" s="34"/>
      <c r="J5478" s="34"/>
      <c r="K5478" s="34"/>
      <c r="L5478" s="34"/>
      <c r="M5478" s="43" t="str">
        <f ca="1">IFERROR(OFFSET('Maximum minutes'!$C$1,T5478,MATCH(IF(G5478&lt;&gt;"",G5478,F5478),OFFSET('Maximum minutes'!$C$1,T5478-1,0,1,U5478+1),0)-1)*IF(OR(ISNUMBER(J5478),J5478="sans examen"),1,0)*IF(W5478&lt;MinDate,1,0),"")</f>
        <v/>
      </c>
      <c r="N5478" s="36">
        <f t="shared" ca="1" si="171"/>
        <v>0</v>
      </c>
      <c r="O5478" s="36" t="e">
        <f ca="1">LEFT(OFFSET(Lists!$Q$2,MATCH(E5478,Lists!$R$3:$R$19,0),0),4)</f>
        <v>#N/A</v>
      </c>
      <c r="P5478" s="36" t="e">
        <f ca="1">MATCH(O5478,Lists!$S$2:$S$640,1)</f>
        <v>#N/A</v>
      </c>
      <c r="Q5478" s="36" t="e">
        <f ca="1">MATCH(LEFT(OFFSET(Lists!$Q$2,MATCH(E5478,Lists!$R$3:$R$19,0)+1,0),4),Lists!$S$3:$S$640,1)</f>
        <v>#N/A</v>
      </c>
      <c r="R5478" s="36" t="e">
        <f ca="1">LEFT(OFFSET(Lists!$S$2,P5478-1+MATCH(F5478,OFFSET(Lists!$T$3,P5478-1,0,Q5478-P5478+1),0),0),6)</f>
        <v>#N/A</v>
      </c>
      <c r="S5478" s="36" t="e">
        <f ca="1">VLOOKUP(R5478,Lists!B:D,3,FALSE)</f>
        <v>#N/A</v>
      </c>
      <c r="T5478" s="36" t="str">
        <f>IF(F5478&lt;&gt;"",MATCH(R5478,'Maximum minutes'!B:B,0),"")</f>
        <v/>
      </c>
      <c r="U5478" s="36">
        <f ca="1">IF(F5478&lt;&gt;"",COUNTA(OFFSET('Maximum minutes'!$C$1,'Annexe A1 Cours'!T5478,0,1,50)),0)</f>
        <v>0</v>
      </c>
      <c r="V5478" s="37">
        <f ca="1">IFERROR(OFFSET('Maximum minutes'!$C$1,T5478+1,-1+MATCH(G5478,OFFSET('Maximum minutes'!$C$1,T5478-1,0,1,50),0)),0)</f>
        <v>0</v>
      </c>
      <c r="W5478" s="38">
        <f t="shared" ca="1" si="170"/>
        <v>0</v>
      </c>
    </row>
    <row r="5479" spans="1:23" s="36" customFormat="1" ht="18.75">
      <c r="A5479" s="34"/>
      <c r="B5479" s="39"/>
      <c r="C5479" s="39"/>
      <c r="D5479" s="35"/>
      <c r="E5479" s="40"/>
      <c r="F5479" s="39"/>
      <c r="G5479" s="39"/>
      <c r="H5479" s="39"/>
      <c r="I5479" s="34"/>
      <c r="J5479" s="34"/>
      <c r="K5479" s="34"/>
      <c r="L5479" s="34"/>
      <c r="M5479" s="43" t="str">
        <f ca="1">IFERROR(OFFSET('Maximum minutes'!$C$1,T5479,MATCH(IF(G5479&lt;&gt;"",G5479,F5479),OFFSET('Maximum minutes'!$C$1,T5479-1,0,1,U5479+1),0)-1)*IF(OR(ISNUMBER(J5479),J5479="sans examen"),1,0)*IF(W5479&lt;MinDate,1,0),"")</f>
        <v/>
      </c>
      <c r="N5479" s="36">
        <f t="shared" ca="1" si="171"/>
        <v>0</v>
      </c>
      <c r="O5479" s="36" t="e">
        <f ca="1">LEFT(OFFSET(Lists!$Q$2,MATCH(E5479,Lists!$R$3:$R$19,0),0),4)</f>
        <v>#N/A</v>
      </c>
      <c r="P5479" s="36" t="e">
        <f ca="1">MATCH(O5479,Lists!$S$2:$S$640,1)</f>
        <v>#N/A</v>
      </c>
      <c r="Q5479" s="36" t="e">
        <f ca="1">MATCH(LEFT(OFFSET(Lists!$Q$2,MATCH(E5479,Lists!$R$3:$R$19,0)+1,0),4),Lists!$S$3:$S$640,1)</f>
        <v>#N/A</v>
      </c>
      <c r="R5479" s="36" t="e">
        <f ca="1">LEFT(OFFSET(Lists!$S$2,P5479-1+MATCH(F5479,OFFSET(Lists!$T$3,P5479-1,0,Q5479-P5479+1),0),0),6)</f>
        <v>#N/A</v>
      </c>
      <c r="S5479" s="36" t="e">
        <f ca="1">VLOOKUP(R5479,Lists!B:D,3,FALSE)</f>
        <v>#N/A</v>
      </c>
      <c r="T5479" s="36" t="str">
        <f>IF(F5479&lt;&gt;"",MATCH(R5479,'Maximum minutes'!B:B,0),"")</f>
        <v/>
      </c>
      <c r="U5479" s="36">
        <f ca="1">IF(F5479&lt;&gt;"",COUNTA(OFFSET('Maximum minutes'!$C$1,'Annexe A1 Cours'!T5479,0,1,50)),0)</f>
        <v>0</v>
      </c>
      <c r="V5479" s="37">
        <f ca="1">IFERROR(OFFSET('Maximum minutes'!$C$1,T5479+1,-1+MATCH(G5479,OFFSET('Maximum minutes'!$C$1,T5479-1,0,1,50),0)),0)</f>
        <v>0</v>
      </c>
      <c r="W5479" s="38">
        <f t="shared" ca="1" si="170"/>
        <v>0</v>
      </c>
    </row>
    <row r="5480" spans="1:23" s="36" customFormat="1" ht="18.75">
      <c r="A5480" s="34"/>
      <c r="B5480" s="39"/>
      <c r="C5480" s="39"/>
      <c r="D5480" s="35"/>
      <c r="E5480" s="40"/>
      <c r="F5480" s="39"/>
      <c r="G5480" s="39"/>
      <c r="H5480" s="39"/>
      <c r="I5480" s="34"/>
      <c r="J5480" s="34"/>
      <c r="K5480" s="34"/>
      <c r="L5480" s="34"/>
      <c r="M5480" s="43" t="str">
        <f ca="1">IFERROR(OFFSET('Maximum minutes'!$C$1,T5480,MATCH(IF(G5480&lt;&gt;"",G5480,F5480),OFFSET('Maximum minutes'!$C$1,T5480-1,0,1,U5480+1),0)-1)*IF(OR(ISNUMBER(J5480),J5480="sans examen"),1,0)*IF(W5480&lt;MinDate,1,0),"")</f>
        <v/>
      </c>
      <c r="N5480" s="36">
        <f t="shared" ca="1" si="171"/>
        <v>0</v>
      </c>
      <c r="O5480" s="36" t="e">
        <f ca="1">LEFT(OFFSET(Lists!$Q$2,MATCH(E5480,Lists!$R$3:$R$19,0),0),4)</f>
        <v>#N/A</v>
      </c>
      <c r="P5480" s="36" t="e">
        <f ca="1">MATCH(O5480,Lists!$S$2:$S$640,1)</f>
        <v>#N/A</v>
      </c>
      <c r="Q5480" s="36" t="e">
        <f ca="1">MATCH(LEFT(OFFSET(Lists!$Q$2,MATCH(E5480,Lists!$R$3:$R$19,0)+1,0),4),Lists!$S$3:$S$640,1)</f>
        <v>#N/A</v>
      </c>
      <c r="R5480" s="36" t="e">
        <f ca="1">LEFT(OFFSET(Lists!$S$2,P5480-1+MATCH(F5480,OFFSET(Lists!$T$3,P5480-1,0,Q5480-P5480+1),0),0),6)</f>
        <v>#N/A</v>
      </c>
      <c r="S5480" s="36" t="e">
        <f ca="1">VLOOKUP(R5480,Lists!B:D,3,FALSE)</f>
        <v>#N/A</v>
      </c>
      <c r="T5480" s="36" t="str">
        <f>IF(F5480&lt;&gt;"",MATCH(R5480,'Maximum minutes'!B:B,0),"")</f>
        <v/>
      </c>
      <c r="U5480" s="36">
        <f ca="1">IF(F5480&lt;&gt;"",COUNTA(OFFSET('Maximum minutes'!$C$1,'Annexe A1 Cours'!T5480,0,1,50)),0)</f>
        <v>0</v>
      </c>
      <c r="V5480" s="37">
        <f ca="1">IFERROR(OFFSET('Maximum minutes'!$C$1,T5480+1,-1+MATCH(G5480,OFFSET('Maximum minutes'!$C$1,T5480-1,0,1,50),0)),0)</f>
        <v>0</v>
      </c>
      <c r="W5480" s="38">
        <f t="shared" ca="1" si="170"/>
        <v>0</v>
      </c>
    </row>
    <row r="5481" spans="1:23" s="36" customFormat="1" ht="18.75">
      <c r="A5481" s="34"/>
      <c r="B5481" s="39"/>
      <c r="C5481" s="39"/>
      <c r="D5481" s="35"/>
      <c r="E5481" s="40"/>
      <c r="F5481" s="39"/>
      <c r="G5481" s="39"/>
      <c r="H5481" s="39"/>
      <c r="I5481" s="34"/>
      <c r="J5481" s="34"/>
      <c r="K5481" s="34"/>
      <c r="L5481" s="34"/>
      <c r="M5481" s="43" t="str">
        <f ca="1">IFERROR(OFFSET('Maximum minutes'!$C$1,T5481,MATCH(IF(G5481&lt;&gt;"",G5481,F5481),OFFSET('Maximum minutes'!$C$1,T5481-1,0,1,U5481+1),0)-1)*IF(OR(ISNUMBER(J5481),J5481="sans examen"),1,0)*IF(W5481&lt;MinDate,1,0),"")</f>
        <v/>
      </c>
      <c r="N5481" s="36">
        <f t="shared" ca="1" si="171"/>
        <v>0</v>
      </c>
      <c r="O5481" s="36" t="e">
        <f ca="1">LEFT(OFFSET(Lists!$Q$2,MATCH(E5481,Lists!$R$3:$R$19,0),0),4)</f>
        <v>#N/A</v>
      </c>
      <c r="P5481" s="36" t="e">
        <f ca="1">MATCH(O5481,Lists!$S$2:$S$640,1)</f>
        <v>#N/A</v>
      </c>
      <c r="Q5481" s="36" t="e">
        <f ca="1">MATCH(LEFT(OFFSET(Lists!$Q$2,MATCH(E5481,Lists!$R$3:$R$19,0)+1,0),4),Lists!$S$3:$S$640,1)</f>
        <v>#N/A</v>
      </c>
      <c r="R5481" s="36" t="e">
        <f ca="1">LEFT(OFFSET(Lists!$S$2,P5481-1+MATCH(F5481,OFFSET(Lists!$T$3,P5481-1,0,Q5481-P5481+1),0),0),6)</f>
        <v>#N/A</v>
      </c>
      <c r="S5481" s="36" t="e">
        <f ca="1">VLOOKUP(R5481,Lists!B:D,3,FALSE)</f>
        <v>#N/A</v>
      </c>
      <c r="T5481" s="36" t="str">
        <f>IF(F5481&lt;&gt;"",MATCH(R5481,'Maximum minutes'!B:B,0),"")</f>
        <v/>
      </c>
      <c r="U5481" s="36">
        <f ca="1">IF(F5481&lt;&gt;"",COUNTA(OFFSET('Maximum minutes'!$C$1,'Annexe A1 Cours'!T5481,0,1,50)),0)</f>
        <v>0</v>
      </c>
      <c r="V5481" s="37">
        <f ca="1">IFERROR(OFFSET('Maximum minutes'!$C$1,T5481+1,-1+MATCH(G5481,OFFSET('Maximum minutes'!$C$1,T5481-1,0,1,50),0)),0)</f>
        <v>0</v>
      </c>
      <c r="W5481" s="38">
        <f t="shared" ca="1" si="170"/>
        <v>0</v>
      </c>
    </row>
    <row r="5482" spans="1:23" s="36" customFormat="1" ht="18.75">
      <c r="A5482" s="34"/>
      <c r="B5482" s="39"/>
      <c r="C5482" s="39"/>
      <c r="D5482" s="35"/>
      <c r="E5482" s="40"/>
      <c r="F5482" s="39"/>
      <c r="G5482" s="39"/>
      <c r="H5482" s="39"/>
      <c r="I5482" s="34"/>
      <c r="J5482" s="34"/>
      <c r="K5482" s="34"/>
      <c r="L5482" s="34"/>
      <c r="M5482" s="43" t="str">
        <f ca="1">IFERROR(OFFSET('Maximum minutes'!$C$1,T5482,MATCH(IF(G5482&lt;&gt;"",G5482,F5482),OFFSET('Maximum minutes'!$C$1,T5482-1,0,1,U5482+1),0)-1)*IF(OR(ISNUMBER(J5482),J5482="sans examen"),1,0)*IF(W5482&lt;MinDate,1,0),"")</f>
        <v/>
      </c>
      <c r="N5482" s="36">
        <f t="shared" ca="1" si="171"/>
        <v>0</v>
      </c>
      <c r="O5482" s="36" t="e">
        <f ca="1">LEFT(OFFSET(Lists!$Q$2,MATCH(E5482,Lists!$R$3:$R$19,0),0),4)</f>
        <v>#N/A</v>
      </c>
      <c r="P5482" s="36" t="e">
        <f ca="1">MATCH(O5482,Lists!$S$2:$S$640,1)</f>
        <v>#N/A</v>
      </c>
      <c r="Q5482" s="36" t="e">
        <f ca="1">MATCH(LEFT(OFFSET(Lists!$Q$2,MATCH(E5482,Lists!$R$3:$R$19,0)+1,0),4),Lists!$S$3:$S$640,1)</f>
        <v>#N/A</v>
      </c>
      <c r="R5482" s="36" t="e">
        <f ca="1">LEFT(OFFSET(Lists!$S$2,P5482-1+MATCH(F5482,OFFSET(Lists!$T$3,P5482-1,0,Q5482-P5482+1),0),0),6)</f>
        <v>#N/A</v>
      </c>
      <c r="S5482" s="36" t="e">
        <f ca="1">VLOOKUP(R5482,Lists!B:D,3,FALSE)</f>
        <v>#N/A</v>
      </c>
      <c r="T5482" s="36" t="str">
        <f>IF(F5482&lt;&gt;"",MATCH(R5482,'Maximum minutes'!B:B,0),"")</f>
        <v/>
      </c>
      <c r="U5482" s="36">
        <f ca="1">IF(F5482&lt;&gt;"",COUNTA(OFFSET('Maximum minutes'!$C$1,'Annexe A1 Cours'!T5482,0,1,50)),0)</f>
        <v>0</v>
      </c>
      <c r="V5482" s="37">
        <f ca="1">IFERROR(OFFSET('Maximum minutes'!$C$1,T5482+1,-1+MATCH(G5482,OFFSET('Maximum minutes'!$C$1,T5482-1,0,1,50),0)),0)</f>
        <v>0</v>
      </c>
      <c r="W5482" s="38">
        <f t="shared" ca="1" si="170"/>
        <v>0</v>
      </c>
    </row>
    <row r="5483" spans="1:23" s="36" customFormat="1" ht="18.75">
      <c r="A5483" s="34"/>
      <c r="B5483" s="39"/>
      <c r="C5483" s="39"/>
      <c r="D5483" s="35"/>
      <c r="E5483" s="40"/>
      <c r="F5483" s="39"/>
      <c r="G5483" s="39"/>
      <c r="H5483" s="39"/>
      <c r="I5483" s="34"/>
      <c r="J5483" s="34"/>
      <c r="K5483" s="34"/>
      <c r="L5483" s="34"/>
      <c r="M5483" s="43" t="str">
        <f ca="1">IFERROR(OFFSET('Maximum minutes'!$C$1,T5483,MATCH(IF(G5483&lt;&gt;"",G5483,F5483),OFFSET('Maximum minutes'!$C$1,T5483-1,0,1,U5483+1),0)-1)*IF(OR(ISNUMBER(J5483),J5483="sans examen"),1,0)*IF(W5483&lt;MinDate,1,0),"")</f>
        <v/>
      </c>
      <c r="N5483" s="36">
        <f t="shared" ca="1" si="171"/>
        <v>0</v>
      </c>
      <c r="O5483" s="36" t="e">
        <f ca="1">LEFT(OFFSET(Lists!$Q$2,MATCH(E5483,Lists!$R$3:$R$19,0),0),4)</f>
        <v>#N/A</v>
      </c>
      <c r="P5483" s="36" t="e">
        <f ca="1">MATCH(O5483,Lists!$S$2:$S$640,1)</f>
        <v>#N/A</v>
      </c>
      <c r="Q5483" s="36" t="e">
        <f ca="1">MATCH(LEFT(OFFSET(Lists!$Q$2,MATCH(E5483,Lists!$R$3:$R$19,0)+1,0),4),Lists!$S$3:$S$640,1)</f>
        <v>#N/A</v>
      </c>
      <c r="R5483" s="36" t="e">
        <f ca="1">LEFT(OFFSET(Lists!$S$2,P5483-1+MATCH(F5483,OFFSET(Lists!$T$3,P5483-1,0,Q5483-P5483+1),0),0),6)</f>
        <v>#N/A</v>
      </c>
      <c r="S5483" s="36" t="e">
        <f ca="1">VLOOKUP(R5483,Lists!B:D,3,FALSE)</f>
        <v>#N/A</v>
      </c>
      <c r="T5483" s="36" t="str">
        <f>IF(F5483&lt;&gt;"",MATCH(R5483,'Maximum minutes'!B:B,0),"")</f>
        <v/>
      </c>
      <c r="U5483" s="36">
        <f ca="1">IF(F5483&lt;&gt;"",COUNTA(OFFSET('Maximum minutes'!$C$1,'Annexe A1 Cours'!T5483,0,1,50)),0)</f>
        <v>0</v>
      </c>
      <c r="V5483" s="37">
        <f ca="1">IFERROR(OFFSET('Maximum minutes'!$C$1,T5483+1,-1+MATCH(G5483,OFFSET('Maximum minutes'!$C$1,T5483-1,0,1,50),0)),0)</f>
        <v>0</v>
      </c>
      <c r="W5483" s="38">
        <f t="shared" ca="1" si="170"/>
        <v>0</v>
      </c>
    </row>
    <row r="5484" spans="1:23" s="36" customFormat="1" ht="18.75">
      <c r="A5484" s="34"/>
      <c r="B5484" s="39"/>
      <c r="C5484" s="39"/>
      <c r="D5484" s="35"/>
      <c r="E5484" s="40"/>
      <c r="F5484" s="39"/>
      <c r="G5484" s="39"/>
      <c r="H5484" s="39"/>
      <c r="I5484" s="34"/>
      <c r="J5484" s="34"/>
      <c r="K5484" s="34"/>
      <c r="L5484" s="34"/>
      <c r="M5484" s="43" t="str">
        <f ca="1">IFERROR(OFFSET('Maximum minutes'!$C$1,T5484,MATCH(IF(G5484&lt;&gt;"",G5484,F5484),OFFSET('Maximum minutes'!$C$1,T5484-1,0,1,U5484+1),0)-1)*IF(OR(ISNUMBER(J5484),J5484="sans examen"),1,0)*IF(W5484&lt;MinDate,1,0),"")</f>
        <v/>
      </c>
      <c r="N5484" s="36">
        <f t="shared" ca="1" si="171"/>
        <v>0</v>
      </c>
      <c r="O5484" s="36" t="e">
        <f ca="1">LEFT(OFFSET(Lists!$Q$2,MATCH(E5484,Lists!$R$3:$R$19,0),0),4)</f>
        <v>#N/A</v>
      </c>
      <c r="P5484" s="36" t="e">
        <f ca="1">MATCH(O5484,Lists!$S$2:$S$640,1)</f>
        <v>#N/A</v>
      </c>
      <c r="Q5484" s="36" t="e">
        <f ca="1">MATCH(LEFT(OFFSET(Lists!$Q$2,MATCH(E5484,Lists!$R$3:$R$19,0)+1,0),4),Lists!$S$3:$S$640,1)</f>
        <v>#N/A</v>
      </c>
      <c r="R5484" s="36" t="e">
        <f ca="1">LEFT(OFFSET(Lists!$S$2,P5484-1+MATCH(F5484,OFFSET(Lists!$T$3,P5484-1,0,Q5484-P5484+1),0),0),6)</f>
        <v>#N/A</v>
      </c>
      <c r="S5484" s="36" t="e">
        <f ca="1">VLOOKUP(R5484,Lists!B:D,3,FALSE)</f>
        <v>#N/A</v>
      </c>
      <c r="T5484" s="36" t="str">
        <f>IF(F5484&lt;&gt;"",MATCH(R5484,'Maximum minutes'!B:B,0),"")</f>
        <v/>
      </c>
      <c r="U5484" s="36">
        <f ca="1">IF(F5484&lt;&gt;"",COUNTA(OFFSET('Maximum minutes'!$C$1,'Annexe A1 Cours'!T5484,0,1,50)),0)</f>
        <v>0</v>
      </c>
      <c r="V5484" s="37">
        <f ca="1">IFERROR(OFFSET('Maximum minutes'!$C$1,T5484+1,-1+MATCH(G5484,OFFSET('Maximum minutes'!$C$1,T5484-1,0,1,50),0)),0)</f>
        <v>0</v>
      </c>
      <c r="W5484" s="38">
        <f t="shared" ca="1" si="170"/>
        <v>0</v>
      </c>
    </row>
    <row r="5485" spans="1:23" s="36" customFormat="1" ht="18.75">
      <c r="A5485" s="34"/>
      <c r="B5485" s="39"/>
      <c r="C5485" s="39"/>
      <c r="D5485" s="35"/>
      <c r="E5485" s="40"/>
      <c r="F5485" s="39"/>
      <c r="G5485" s="39"/>
      <c r="H5485" s="39"/>
      <c r="I5485" s="34"/>
      <c r="J5485" s="34"/>
      <c r="K5485" s="34"/>
      <c r="L5485" s="34"/>
      <c r="M5485" s="43" t="str">
        <f ca="1">IFERROR(OFFSET('Maximum minutes'!$C$1,T5485,MATCH(IF(G5485&lt;&gt;"",G5485,F5485),OFFSET('Maximum minutes'!$C$1,T5485-1,0,1,U5485+1),0)-1)*IF(OR(ISNUMBER(J5485),J5485="sans examen"),1,0)*IF(W5485&lt;MinDate,1,0),"")</f>
        <v/>
      </c>
      <c r="N5485" s="36">
        <f t="shared" ca="1" si="171"/>
        <v>0</v>
      </c>
      <c r="O5485" s="36" t="e">
        <f ca="1">LEFT(OFFSET(Lists!$Q$2,MATCH(E5485,Lists!$R$3:$R$19,0),0),4)</f>
        <v>#N/A</v>
      </c>
      <c r="P5485" s="36" t="e">
        <f ca="1">MATCH(O5485,Lists!$S$2:$S$640,1)</f>
        <v>#N/A</v>
      </c>
      <c r="Q5485" s="36" t="e">
        <f ca="1">MATCH(LEFT(OFFSET(Lists!$Q$2,MATCH(E5485,Lists!$R$3:$R$19,0)+1,0),4),Lists!$S$3:$S$640,1)</f>
        <v>#N/A</v>
      </c>
      <c r="R5485" s="36" t="e">
        <f ca="1">LEFT(OFFSET(Lists!$S$2,P5485-1+MATCH(F5485,OFFSET(Lists!$T$3,P5485-1,0,Q5485-P5485+1),0),0),6)</f>
        <v>#N/A</v>
      </c>
      <c r="S5485" s="36" t="e">
        <f ca="1">VLOOKUP(R5485,Lists!B:D,3,FALSE)</f>
        <v>#N/A</v>
      </c>
      <c r="T5485" s="36" t="str">
        <f>IF(F5485&lt;&gt;"",MATCH(R5485,'Maximum minutes'!B:B,0),"")</f>
        <v/>
      </c>
      <c r="U5485" s="36">
        <f ca="1">IF(F5485&lt;&gt;"",COUNTA(OFFSET('Maximum minutes'!$C$1,'Annexe A1 Cours'!T5485,0,1,50)),0)</f>
        <v>0</v>
      </c>
      <c r="V5485" s="37">
        <f ca="1">IFERROR(OFFSET('Maximum minutes'!$C$1,T5485+1,-1+MATCH(G5485,OFFSET('Maximum minutes'!$C$1,T5485-1,0,1,50),0)),0)</f>
        <v>0</v>
      </c>
      <c r="W5485" s="38">
        <f t="shared" ca="1" si="170"/>
        <v>0</v>
      </c>
    </row>
    <row r="5486" spans="1:23" s="36" customFormat="1" ht="18.75">
      <c r="A5486" s="34"/>
      <c r="B5486" s="39"/>
      <c r="C5486" s="39"/>
      <c r="D5486" s="35"/>
      <c r="E5486" s="40"/>
      <c r="F5486" s="39"/>
      <c r="G5486" s="39"/>
      <c r="H5486" s="39"/>
      <c r="I5486" s="34"/>
      <c r="J5486" s="34"/>
      <c r="K5486" s="34"/>
      <c r="L5486" s="34"/>
      <c r="M5486" s="43" t="str">
        <f ca="1">IFERROR(OFFSET('Maximum minutes'!$C$1,T5486,MATCH(IF(G5486&lt;&gt;"",G5486,F5486),OFFSET('Maximum minutes'!$C$1,T5486-1,0,1,U5486+1),0)-1)*IF(OR(ISNUMBER(J5486),J5486="sans examen"),1,0)*IF(W5486&lt;MinDate,1,0),"")</f>
        <v/>
      </c>
      <c r="N5486" s="36">
        <f t="shared" ca="1" si="171"/>
        <v>0</v>
      </c>
      <c r="O5486" s="36" t="e">
        <f ca="1">LEFT(OFFSET(Lists!$Q$2,MATCH(E5486,Lists!$R$3:$R$19,0),0),4)</f>
        <v>#N/A</v>
      </c>
      <c r="P5486" s="36" t="e">
        <f ca="1">MATCH(O5486,Lists!$S$2:$S$640,1)</f>
        <v>#N/A</v>
      </c>
      <c r="Q5486" s="36" t="e">
        <f ca="1">MATCH(LEFT(OFFSET(Lists!$Q$2,MATCH(E5486,Lists!$R$3:$R$19,0)+1,0),4),Lists!$S$3:$S$640,1)</f>
        <v>#N/A</v>
      </c>
      <c r="R5486" s="36" t="e">
        <f ca="1">LEFT(OFFSET(Lists!$S$2,P5486-1+MATCH(F5486,OFFSET(Lists!$T$3,P5486-1,0,Q5486-P5486+1),0),0),6)</f>
        <v>#N/A</v>
      </c>
      <c r="S5486" s="36" t="e">
        <f ca="1">VLOOKUP(R5486,Lists!B:D,3,FALSE)</f>
        <v>#N/A</v>
      </c>
      <c r="T5486" s="36" t="str">
        <f>IF(F5486&lt;&gt;"",MATCH(R5486,'Maximum minutes'!B:B,0),"")</f>
        <v/>
      </c>
      <c r="U5486" s="36">
        <f ca="1">IF(F5486&lt;&gt;"",COUNTA(OFFSET('Maximum minutes'!$C$1,'Annexe A1 Cours'!T5486,0,1,50)),0)</f>
        <v>0</v>
      </c>
      <c r="V5486" s="37">
        <f ca="1">IFERROR(OFFSET('Maximum minutes'!$C$1,T5486+1,-1+MATCH(G5486,OFFSET('Maximum minutes'!$C$1,T5486-1,0,1,50),0)),0)</f>
        <v>0</v>
      </c>
      <c r="W5486" s="38">
        <f t="shared" ca="1" si="170"/>
        <v>0</v>
      </c>
    </row>
    <row r="5487" spans="1:23" s="36" customFormat="1" ht="18.75">
      <c r="A5487" s="34"/>
      <c r="B5487" s="39"/>
      <c r="C5487" s="39"/>
      <c r="D5487" s="35"/>
      <c r="E5487" s="40"/>
      <c r="F5487" s="39"/>
      <c r="G5487" s="39"/>
      <c r="H5487" s="39"/>
      <c r="I5487" s="34"/>
      <c r="J5487" s="34"/>
      <c r="K5487" s="34"/>
      <c r="L5487" s="34"/>
      <c r="M5487" s="43" t="str">
        <f ca="1">IFERROR(OFFSET('Maximum minutes'!$C$1,T5487,MATCH(IF(G5487&lt;&gt;"",G5487,F5487),OFFSET('Maximum minutes'!$C$1,T5487-1,0,1,U5487+1),0)-1)*IF(OR(ISNUMBER(J5487),J5487="sans examen"),1,0)*IF(W5487&lt;MinDate,1,0),"")</f>
        <v/>
      </c>
      <c r="N5487" s="36">
        <f t="shared" ca="1" si="171"/>
        <v>0</v>
      </c>
      <c r="O5487" s="36" t="e">
        <f ca="1">LEFT(OFFSET(Lists!$Q$2,MATCH(E5487,Lists!$R$3:$R$19,0),0),4)</f>
        <v>#N/A</v>
      </c>
      <c r="P5487" s="36" t="e">
        <f ca="1">MATCH(O5487,Lists!$S$2:$S$640,1)</f>
        <v>#N/A</v>
      </c>
      <c r="Q5487" s="36" t="e">
        <f ca="1">MATCH(LEFT(OFFSET(Lists!$Q$2,MATCH(E5487,Lists!$R$3:$R$19,0)+1,0),4),Lists!$S$3:$S$640,1)</f>
        <v>#N/A</v>
      </c>
      <c r="R5487" s="36" t="e">
        <f ca="1">LEFT(OFFSET(Lists!$S$2,P5487-1+MATCH(F5487,OFFSET(Lists!$T$3,P5487-1,0,Q5487-P5487+1),0),0),6)</f>
        <v>#N/A</v>
      </c>
      <c r="S5487" s="36" t="e">
        <f ca="1">VLOOKUP(R5487,Lists!B:D,3,FALSE)</f>
        <v>#N/A</v>
      </c>
      <c r="T5487" s="36" t="str">
        <f>IF(F5487&lt;&gt;"",MATCH(R5487,'Maximum minutes'!B:B,0),"")</f>
        <v/>
      </c>
      <c r="U5487" s="36">
        <f ca="1">IF(F5487&lt;&gt;"",COUNTA(OFFSET('Maximum minutes'!$C$1,'Annexe A1 Cours'!T5487,0,1,50)),0)</f>
        <v>0</v>
      </c>
      <c r="V5487" s="37">
        <f ca="1">IFERROR(OFFSET('Maximum minutes'!$C$1,T5487+1,-1+MATCH(G5487,OFFSET('Maximum minutes'!$C$1,T5487-1,0,1,50),0)),0)</f>
        <v>0</v>
      </c>
      <c r="W5487" s="38">
        <f t="shared" ca="1" si="170"/>
        <v>0</v>
      </c>
    </row>
    <row r="5488" spans="1:23" s="36" customFormat="1" ht="18.75">
      <c r="A5488" s="34"/>
      <c r="B5488" s="39"/>
      <c r="C5488" s="39"/>
      <c r="D5488" s="35"/>
      <c r="E5488" s="40"/>
      <c r="F5488" s="39"/>
      <c r="G5488" s="39"/>
      <c r="H5488" s="39"/>
      <c r="I5488" s="34"/>
      <c r="J5488" s="34"/>
      <c r="K5488" s="34"/>
      <c r="L5488" s="34"/>
      <c r="M5488" s="43" t="str">
        <f ca="1">IFERROR(OFFSET('Maximum minutes'!$C$1,T5488,MATCH(IF(G5488&lt;&gt;"",G5488,F5488),OFFSET('Maximum minutes'!$C$1,T5488-1,0,1,U5488+1),0)-1)*IF(OR(ISNUMBER(J5488),J5488="sans examen"),1,0)*IF(W5488&lt;MinDate,1,0),"")</f>
        <v/>
      </c>
      <c r="N5488" s="36">
        <f t="shared" ca="1" si="171"/>
        <v>0</v>
      </c>
      <c r="O5488" s="36" t="e">
        <f ca="1">LEFT(OFFSET(Lists!$Q$2,MATCH(E5488,Lists!$R$3:$R$19,0),0),4)</f>
        <v>#N/A</v>
      </c>
      <c r="P5488" s="36" t="e">
        <f ca="1">MATCH(O5488,Lists!$S$2:$S$640,1)</f>
        <v>#N/A</v>
      </c>
      <c r="Q5488" s="36" t="e">
        <f ca="1">MATCH(LEFT(OFFSET(Lists!$Q$2,MATCH(E5488,Lists!$R$3:$R$19,0)+1,0),4),Lists!$S$3:$S$640,1)</f>
        <v>#N/A</v>
      </c>
      <c r="R5488" s="36" t="e">
        <f ca="1">LEFT(OFFSET(Lists!$S$2,P5488-1+MATCH(F5488,OFFSET(Lists!$T$3,P5488-1,0,Q5488-P5488+1),0),0),6)</f>
        <v>#N/A</v>
      </c>
      <c r="S5488" s="36" t="e">
        <f ca="1">VLOOKUP(R5488,Lists!B:D,3,FALSE)</f>
        <v>#N/A</v>
      </c>
      <c r="T5488" s="36" t="str">
        <f>IF(F5488&lt;&gt;"",MATCH(R5488,'Maximum minutes'!B:B,0),"")</f>
        <v/>
      </c>
      <c r="U5488" s="36">
        <f ca="1">IF(F5488&lt;&gt;"",COUNTA(OFFSET('Maximum minutes'!$C$1,'Annexe A1 Cours'!T5488,0,1,50)),0)</f>
        <v>0</v>
      </c>
      <c r="V5488" s="37">
        <f ca="1">IFERROR(OFFSET('Maximum minutes'!$C$1,T5488+1,-1+MATCH(G5488,OFFSET('Maximum minutes'!$C$1,T5488-1,0,1,50),0)),0)</f>
        <v>0</v>
      </c>
      <c r="W5488" s="38">
        <f t="shared" ca="1" si="170"/>
        <v>0</v>
      </c>
    </row>
    <row r="5489" spans="1:23" s="36" customFormat="1" ht="18.75">
      <c r="A5489" s="34"/>
      <c r="B5489" s="39"/>
      <c r="C5489" s="39"/>
      <c r="D5489" s="35"/>
      <c r="E5489" s="40"/>
      <c r="F5489" s="39"/>
      <c r="G5489" s="39"/>
      <c r="H5489" s="39"/>
      <c r="I5489" s="34"/>
      <c r="J5489" s="34"/>
      <c r="K5489" s="34"/>
      <c r="L5489" s="34"/>
      <c r="M5489" s="43" t="str">
        <f ca="1">IFERROR(OFFSET('Maximum minutes'!$C$1,T5489,MATCH(IF(G5489&lt;&gt;"",G5489,F5489),OFFSET('Maximum minutes'!$C$1,T5489-1,0,1,U5489+1),0)-1)*IF(OR(ISNUMBER(J5489),J5489="sans examen"),1,0)*IF(W5489&lt;MinDate,1,0),"")</f>
        <v/>
      </c>
      <c r="N5489" s="36">
        <f t="shared" ca="1" si="171"/>
        <v>0</v>
      </c>
      <c r="O5489" s="36" t="e">
        <f ca="1">LEFT(OFFSET(Lists!$Q$2,MATCH(E5489,Lists!$R$3:$R$19,0),0),4)</f>
        <v>#N/A</v>
      </c>
      <c r="P5489" s="36" t="e">
        <f ca="1">MATCH(O5489,Lists!$S$2:$S$640,1)</f>
        <v>#N/A</v>
      </c>
      <c r="Q5489" s="36" t="e">
        <f ca="1">MATCH(LEFT(OFFSET(Lists!$Q$2,MATCH(E5489,Lists!$R$3:$R$19,0)+1,0),4),Lists!$S$3:$S$640,1)</f>
        <v>#N/A</v>
      </c>
      <c r="R5489" s="36" t="e">
        <f ca="1">LEFT(OFFSET(Lists!$S$2,P5489-1+MATCH(F5489,OFFSET(Lists!$T$3,P5489-1,0,Q5489-P5489+1),0),0),6)</f>
        <v>#N/A</v>
      </c>
      <c r="S5489" s="36" t="e">
        <f ca="1">VLOOKUP(R5489,Lists!B:D,3,FALSE)</f>
        <v>#N/A</v>
      </c>
      <c r="T5489" s="36" t="str">
        <f>IF(F5489&lt;&gt;"",MATCH(R5489,'Maximum minutes'!B:B,0),"")</f>
        <v/>
      </c>
      <c r="U5489" s="36">
        <f ca="1">IF(F5489&lt;&gt;"",COUNTA(OFFSET('Maximum minutes'!$C$1,'Annexe A1 Cours'!T5489,0,1,50)),0)</f>
        <v>0</v>
      </c>
      <c r="V5489" s="37">
        <f ca="1">IFERROR(OFFSET('Maximum minutes'!$C$1,T5489+1,-1+MATCH(G5489,OFFSET('Maximum minutes'!$C$1,T5489-1,0,1,50),0)),0)</f>
        <v>0</v>
      </c>
      <c r="W5489" s="38">
        <f t="shared" ca="1" si="170"/>
        <v>0</v>
      </c>
    </row>
    <row r="5490" spans="1:23" s="36" customFormat="1" ht="18.75">
      <c r="A5490" s="34"/>
      <c r="B5490" s="39"/>
      <c r="C5490" s="39"/>
      <c r="D5490" s="35"/>
      <c r="E5490" s="40"/>
      <c r="F5490" s="39"/>
      <c r="G5490" s="39"/>
      <c r="H5490" s="39"/>
      <c r="I5490" s="34"/>
      <c r="J5490" s="34"/>
      <c r="K5490" s="34"/>
      <c r="L5490" s="34"/>
      <c r="M5490" s="43" t="str">
        <f ca="1">IFERROR(OFFSET('Maximum minutes'!$C$1,T5490,MATCH(IF(G5490&lt;&gt;"",G5490,F5490),OFFSET('Maximum minutes'!$C$1,T5490-1,0,1,U5490+1),0)-1)*IF(OR(ISNUMBER(J5490),J5490="sans examen"),1,0)*IF(W5490&lt;MinDate,1,0),"")</f>
        <v/>
      </c>
      <c r="N5490" s="36">
        <f t="shared" ca="1" si="171"/>
        <v>0</v>
      </c>
      <c r="O5490" s="36" t="e">
        <f ca="1">LEFT(OFFSET(Lists!$Q$2,MATCH(E5490,Lists!$R$3:$R$19,0),0),4)</f>
        <v>#N/A</v>
      </c>
      <c r="P5490" s="36" t="e">
        <f ca="1">MATCH(O5490,Lists!$S$2:$S$640,1)</f>
        <v>#N/A</v>
      </c>
      <c r="Q5490" s="36" t="e">
        <f ca="1">MATCH(LEFT(OFFSET(Lists!$Q$2,MATCH(E5490,Lists!$R$3:$R$19,0)+1,0),4),Lists!$S$3:$S$640,1)</f>
        <v>#N/A</v>
      </c>
      <c r="R5490" s="36" t="e">
        <f ca="1">LEFT(OFFSET(Lists!$S$2,P5490-1+MATCH(F5490,OFFSET(Lists!$T$3,P5490-1,0,Q5490-P5490+1),0),0),6)</f>
        <v>#N/A</v>
      </c>
      <c r="S5490" s="36" t="e">
        <f ca="1">VLOOKUP(R5490,Lists!B:D,3,FALSE)</f>
        <v>#N/A</v>
      </c>
      <c r="T5490" s="36" t="str">
        <f>IF(F5490&lt;&gt;"",MATCH(R5490,'Maximum minutes'!B:B,0),"")</f>
        <v/>
      </c>
      <c r="U5490" s="36">
        <f ca="1">IF(F5490&lt;&gt;"",COUNTA(OFFSET('Maximum minutes'!$C$1,'Annexe A1 Cours'!T5490,0,1,50)),0)</f>
        <v>0</v>
      </c>
      <c r="V5490" s="37">
        <f ca="1">IFERROR(OFFSET('Maximum minutes'!$C$1,T5490+1,-1+MATCH(G5490,OFFSET('Maximum minutes'!$C$1,T5490-1,0,1,50),0)),0)</f>
        <v>0</v>
      </c>
      <c r="W5490" s="38">
        <f t="shared" ca="1" si="170"/>
        <v>0</v>
      </c>
    </row>
    <row r="5491" spans="1:23" s="36" customFormat="1" ht="18.75">
      <c r="A5491" s="34"/>
      <c r="B5491" s="39"/>
      <c r="C5491" s="39"/>
      <c r="D5491" s="35"/>
      <c r="E5491" s="40"/>
      <c r="F5491" s="39"/>
      <c r="G5491" s="39"/>
      <c r="H5491" s="39"/>
      <c r="I5491" s="34"/>
      <c r="J5491" s="34"/>
      <c r="K5491" s="34"/>
      <c r="L5491" s="34"/>
      <c r="M5491" s="43" t="str">
        <f ca="1">IFERROR(OFFSET('Maximum minutes'!$C$1,T5491,MATCH(IF(G5491&lt;&gt;"",G5491,F5491),OFFSET('Maximum minutes'!$C$1,T5491-1,0,1,U5491+1),0)-1)*IF(OR(ISNUMBER(J5491),J5491="sans examen"),1,0)*IF(W5491&lt;MinDate,1,0),"")</f>
        <v/>
      </c>
      <c r="N5491" s="36">
        <f t="shared" ca="1" si="171"/>
        <v>0</v>
      </c>
      <c r="O5491" s="36" t="e">
        <f ca="1">LEFT(OFFSET(Lists!$Q$2,MATCH(E5491,Lists!$R$3:$R$19,0),0),4)</f>
        <v>#N/A</v>
      </c>
      <c r="P5491" s="36" t="e">
        <f ca="1">MATCH(O5491,Lists!$S$2:$S$640,1)</f>
        <v>#N/A</v>
      </c>
      <c r="Q5491" s="36" t="e">
        <f ca="1">MATCH(LEFT(OFFSET(Lists!$Q$2,MATCH(E5491,Lists!$R$3:$R$19,0)+1,0),4),Lists!$S$3:$S$640,1)</f>
        <v>#N/A</v>
      </c>
      <c r="R5491" s="36" t="e">
        <f ca="1">LEFT(OFFSET(Lists!$S$2,P5491-1+MATCH(F5491,OFFSET(Lists!$T$3,P5491-1,0,Q5491-P5491+1),0),0),6)</f>
        <v>#N/A</v>
      </c>
      <c r="S5491" s="36" t="e">
        <f ca="1">VLOOKUP(R5491,Lists!B:D,3,FALSE)</f>
        <v>#N/A</v>
      </c>
      <c r="T5491" s="36" t="str">
        <f>IF(F5491&lt;&gt;"",MATCH(R5491,'Maximum minutes'!B:B,0),"")</f>
        <v/>
      </c>
      <c r="U5491" s="36">
        <f ca="1">IF(F5491&lt;&gt;"",COUNTA(OFFSET('Maximum minutes'!$C$1,'Annexe A1 Cours'!T5491,0,1,50)),0)</f>
        <v>0</v>
      </c>
      <c r="V5491" s="37">
        <f ca="1">IFERROR(OFFSET('Maximum minutes'!$C$1,T5491+1,-1+MATCH(G5491,OFFSET('Maximum minutes'!$C$1,T5491-1,0,1,50),0)),0)</f>
        <v>0</v>
      </c>
      <c r="W5491" s="38">
        <f t="shared" ca="1" si="170"/>
        <v>0</v>
      </c>
    </row>
    <row r="5492" spans="1:23" s="36" customFormat="1" ht="18.75">
      <c r="A5492" s="34"/>
      <c r="B5492" s="39"/>
      <c r="C5492" s="39"/>
      <c r="D5492" s="35"/>
      <c r="E5492" s="40"/>
      <c r="F5492" s="39"/>
      <c r="G5492" s="39"/>
      <c r="H5492" s="39"/>
      <c r="I5492" s="34"/>
      <c r="J5492" s="34"/>
      <c r="K5492" s="34"/>
      <c r="L5492" s="34"/>
      <c r="M5492" s="43" t="str">
        <f ca="1">IFERROR(OFFSET('Maximum minutes'!$C$1,T5492,MATCH(IF(G5492&lt;&gt;"",G5492,F5492),OFFSET('Maximum minutes'!$C$1,T5492-1,0,1,U5492+1),0)-1)*IF(OR(ISNUMBER(J5492),J5492="sans examen"),1,0)*IF(W5492&lt;MinDate,1,0),"")</f>
        <v/>
      </c>
      <c r="N5492" s="36">
        <f t="shared" ca="1" si="171"/>
        <v>0</v>
      </c>
      <c r="O5492" s="36" t="e">
        <f ca="1">LEFT(OFFSET(Lists!$Q$2,MATCH(E5492,Lists!$R$3:$R$19,0),0),4)</f>
        <v>#N/A</v>
      </c>
      <c r="P5492" s="36" t="e">
        <f ca="1">MATCH(O5492,Lists!$S$2:$S$640,1)</f>
        <v>#N/A</v>
      </c>
      <c r="Q5492" s="36" t="e">
        <f ca="1">MATCH(LEFT(OFFSET(Lists!$Q$2,MATCH(E5492,Lists!$R$3:$R$19,0)+1,0),4),Lists!$S$3:$S$640,1)</f>
        <v>#N/A</v>
      </c>
      <c r="R5492" s="36" t="e">
        <f ca="1">LEFT(OFFSET(Lists!$S$2,P5492-1+MATCH(F5492,OFFSET(Lists!$T$3,P5492-1,0,Q5492-P5492+1),0),0),6)</f>
        <v>#N/A</v>
      </c>
      <c r="S5492" s="36" t="e">
        <f ca="1">VLOOKUP(R5492,Lists!B:D,3,FALSE)</f>
        <v>#N/A</v>
      </c>
      <c r="T5492" s="36" t="str">
        <f>IF(F5492&lt;&gt;"",MATCH(R5492,'Maximum minutes'!B:B,0),"")</f>
        <v/>
      </c>
      <c r="U5492" s="36">
        <f ca="1">IF(F5492&lt;&gt;"",COUNTA(OFFSET('Maximum minutes'!$C$1,'Annexe A1 Cours'!T5492,0,1,50)),0)</f>
        <v>0</v>
      </c>
      <c r="V5492" s="37">
        <f ca="1">IFERROR(OFFSET('Maximum minutes'!$C$1,T5492+1,-1+MATCH(G5492,OFFSET('Maximum minutes'!$C$1,T5492-1,0,1,50),0)),0)</f>
        <v>0</v>
      </c>
      <c r="W5492" s="38">
        <f t="shared" ca="1" si="170"/>
        <v>0</v>
      </c>
    </row>
    <row r="5493" spans="1:23" s="36" customFormat="1" ht="18.75">
      <c r="A5493" s="34"/>
      <c r="B5493" s="39"/>
      <c r="C5493" s="39"/>
      <c r="D5493" s="35"/>
      <c r="E5493" s="40"/>
      <c r="F5493" s="39"/>
      <c r="G5493" s="39"/>
      <c r="H5493" s="39"/>
      <c r="I5493" s="34"/>
      <c r="J5493" s="34"/>
      <c r="K5493" s="34"/>
      <c r="L5493" s="34"/>
      <c r="M5493" s="43" t="str">
        <f ca="1">IFERROR(OFFSET('Maximum minutes'!$C$1,T5493,MATCH(IF(G5493&lt;&gt;"",G5493,F5493),OFFSET('Maximum minutes'!$C$1,T5493-1,0,1,U5493+1),0)-1)*IF(OR(ISNUMBER(J5493),J5493="sans examen"),1,0)*IF(W5493&lt;MinDate,1,0),"")</f>
        <v/>
      </c>
      <c r="N5493" s="36">
        <f t="shared" ca="1" si="171"/>
        <v>0</v>
      </c>
      <c r="O5493" s="36" t="e">
        <f ca="1">LEFT(OFFSET(Lists!$Q$2,MATCH(E5493,Lists!$R$3:$R$19,0),0),4)</f>
        <v>#N/A</v>
      </c>
      <c r="P5493" s="36" t="e">
        <f ca="1">MATCH(O5493,Lists!$S$2:$S$640,1)</f>
        <v>#N/A</v>
      </c>
      <c r="Q5493" s="36" t="e">
        <f ca="1">MATCH(LEFT(OFFSET(Lists!$Q$2,MATCH(E5493,Lists!$R$3:$R$19,0)+1,0),4),Lists!$S$3:$S$640,1)</f>
        <v>#N/A</v>
      </c>
      <c r="R5493" s="36" t="e">
        <f ca="1">LEFT(OFFSET(Lists!$S$2,P5493-1+MATCH(F5493,OFFSET(Lists!$T$3,P5493-1,0,Q5493-P5493+1),0),0),6)</f>
        <v>#N/A</v>
      </c>
      <c r="S5493" s="36" t="e">
        <f ca="1">VLOOKUP(R5493,Lists!B:D,3,FALSE)</f>
        <v>#N/A</v>
      </c>
      <c r="T5493" s="36" t="str">
        <f>IF(F5493&lt;&gt;"",MATCH(R5493,'Maximum minutes'!B:B,0),"")</f>
        <v/>
      </c>
      <c r="U5493" s="36">
        <f ca="1">IF(F5493&lt;&gt;"",COUNTA(OFFSET('Maximum minutes'!$C$1,'Annexe A1 Cours'!T5493,0,1,50)),0)</f>
        <v>0</v>
      </c>
      <c r="V5493" s="37">
        <f ca="1">IFERROR(OFFSET('Maximum minutes'!$C$1,T5493+1,-1+MATCH(G5493,OFFSET('Maximum minutes'!$C$1,T5493-1,0,1,50),0)),0)</f>
        <v>0</v>
      </c>
      <c r="W5493" s="38">
        <f t="shared" ca="1" si="170"/>
        <v>0</v>
      </c>
    </row>
    <row r="5494" spans="1:23" s="36" customFormat="1" ht="18.75">
      <c r="A5494" s="34"/>
      <c r="B5494" s="39"/>
      <c r="C5494" s="39"/>
      <c r="D5494" s="35"/>
      <c r="E5494" s="40"/>
      <c r="F5494" s="39"/>
      <c r="G5494" s="39"/>
      <c r="H5494" s="39"/>
      <c r="I5494" s="34"/>
      <c r="J5494" s="34"/>
      <c r="K5494" s="34"/>
      <c r="L5494" s="34"/>
      <c r="M5494" s="43" t="str">
        <f ca="1">IFERROR(OFFSET('Maximum minutes'!$C$1,T5494,MATCH(IF(G5494&lt;&gt;"",G5494,F5494),OFFSET('Maximum minutes'!$C$1,T5494-1,0,1,U5494+1),0)-1)*IF(OR(ISNUMBER(J5494),J5494="sans examen"),1,0)*IF(W5494&lt;MinDate,1,0),"")</f>
        <v/>
      </c>
      <c r="N5494" s="36">
        <f t="shared" ca="1" si="171"/>
        <v>0</v>
      </c>
      <c r="O5494" s="36" t="e">
        <f ca="1">LEFT(OFFSET(Lists!$Q$2,MATCH(E5494,Lists!$R$3:$R$19,0),0),4)</f>
        <v>#N/A</v>
      </c>
      <c r="P5494" s="36" t="e">
        <f ca="1">MATCH(O5494,Lists!$S$2:$S$640,1)</f>
        <v>#N/A</v>
      </c>
      <c r="Q5494" s="36" t="e">
        <f ca="1">MATCH(LEFT(OFFSET(Lists!$Q$2,MATCH(E5494,Lists!$R$3:$R$19,0)+1,0),4),Lists!$S$3:$S$640,1)</f>
        <v>#N/A</v>
      </c>
      <c r="R5494" s="36" t="e">
        <f ca="1">LEFT(OFFSET(Lists!$S$2,P5494-1+MATCH(F5494,OFFSET(Lists!$T$3,P5494-1,0,Q5494-P5494+1),0),0),6)</f>
        <v>#N/A</v>
      </c>
      <c r="S5494" s="36" t="e">
        <f ca="1">VLOOKUP(R5494,Lists!B:D,3,FALSE)</f>
        <v>#N/A</v>
      </c>
      <c r="T5494" s="36" t="str">
        <f>IF(F5494&lt;&gt;"",MATCH(R5494,'Maximum minutes'!B:B,0),"")</f>
        <v/>
      </c>
      <c r="U5494" s="36">
        <f ca="1">IF(F5494&lt;&gt;"",COUNTA(OFFSET('Maximum minutes'!$C$1,'Annexe A1 Cours'!T5494,0,1,50)),0)</f>
        <v>0</v>
      </c>
      <c r="V5494" s="37">
        <f ca="1">IFERROR(OFFSET('Maximum minutes'!$C$1,T5494+1,-1+MATCH(G5494,OFFSET('Maximum minutes'!$C$1,T5494-1,0,1,50),0)),0)</f>
        <v>0</v>
      </c>
      <c r="W5494" s="38">
        <f t="shared" ca="1" si="170"/>
        <v>0</v>
      </c>
    </row>
    <row r="5495" spans="1:23" s="36" customFormat="1" ht="18.75">
      <c r="A5495" s="34"/>
      <c r="B5495" s="39"/>
      <c r="C5495" s="39"/>
      <c r="D5495" s="35"/>
      <c r="E5495" s="40"/>
      <c r="F5495" s="39"/>
      <c r="G5495" s="39"/>
      <c r="H5495" s="39"/>
      <c r="I5495" s="34"/>
      <c r="J5495" s="34"/>
      <c r="K5495" s="34"/>
      <c r="L5495" s="34"/>
      <c r="M5495" s="43" t="str">
        <f ca="1">IFERROR(OFFSET('Maximum minutes'!$C$1,T5495,MATCH(IF(G5495&lt;&gt;"",G5495,F5495),OFFSET('Maximum minutes'!$C$1,T5495-1,0,1,U5495+1),0)-1)*IF(OR(ISNUMBER(J5495),J5495="sans examen"),1,0)*IF(W5495&lt;MinDate,1,0),"")</f>
        <v/>
      </c>
      <c r="N5495" s="36">
        <f t="shared" ca="1" si="171"/>
        <v>0</v>
      </c>
      <c r="O5495" s="36" t="e">
        <f ca="1">LEFT(OFFSET(Lists!$Q$2,MATCH(E5495,Lists!$R$3:$R$19,0),0),4)</f>
        <v>#N/A</v>
      </c>
      <c r="P5495" s="36" t="e">
        <f ca="1">MATCH(O5495,Lists!$S$2:$S$640,1)</f>
        <v>#N/A</v>
      </c>
      <c r="Q5495" s="36" t="e">
        <f ca="1">MATCH(LEFT(OFFSET(Lists!$Q$2,MATCH(E5495,Lists!$R$3:$R$19,0)+1,0),4),Lists!$S$3:$S$640,1)</f>
        <v>#N/A</v>
      </c>
      <c r="R5495" s="36" t="e">
        <f ca="1">LEFT(OFFSET(Lists!$S$2,P5495-1+MATCH(F5495,OFFSET(Lists!$T$3,P5495-1,0,Q5495-P5495+1),0),0),6)</f>
        <v>#N/A</v>
      </c>
      <c r="S5495" s="36" t="e">
        <f ca="1">VLOOKUP(R5495,Lists!B:D,3,FALSE)</f>
        <v>#N/A</v>
      </c>
      <c r="T5495" s="36" t="str">
        <f>IF(F5495&lt;&gt;"",MATCH(R5495,'Maximum minutes'!B:B,0),"")</f>
        <v/>
      </c>
      <c r="U5495" s="36">
        <f ca="1">IF(F5495&lt;&gt;"",COUNTA(OFFSET('Maximum minutes'!$C$1,'Annexe A1 Cours'!T5495,0,1,50)),0)</f>
        <v>0</v>
      </c>
      <c r="V5495" s="37">
        <f ca="1">IFERROR(OFFSET('Maximum minutes'!$C$1,T5495+1,-1+MATCH(G5495,OFFSET('Maximum minutes'!$C$1,T5495-1,0,1,50),0)),0)</f>
        <v>0</v>
      </c>
      <c r="W5495" s="38">
        <f t="shared" ca="1" si="170"/>
        <v>0</v>
      </c>
    </row>
    <row r="5496" spans="1:23" s="36" customFormat="1" ht="18.75">
      <c r="A5496" s="34"/>
      <c r="B5496" s="39"/>
      <c r="C5496" s="39"/>
      <c r="D5496" s="35"/>
      <c r="E5496" s="40"/>
      <c r="F5496" s="39"/>
      <c r="G5496" s="39"/>
      <c r="H5496" s="39"/>
      <c r="I5496" s="34"/>
      <c r="J5496" s="34"/>
      <c r="K5496" s="34"/>
      <c r="L5496" s="34"/>
      <c r="M5496" s="43" t="str">
        <f ca="1">IFERROR(OFFSET('Maximum minutes'!$C$1,T5496,MATCH(IF(G5496&lt;&gt;"",G5496,F5496),OFFSET('Maximum minutes'!$C$1,T5496-1,0,1,U5496+1),0)-1)*IF(OR(ISNUMBER(J5496),J5496="sans examen"),1,0)*IF(W5496&lt;MinDate,1,0),"")</f>
        <v/>
      </c>
      <c r="N5496" s="36">
        <f t="shared" ca="1" si="171"/>
        <v>0</v>
      </c>
      <c r="O5496" s="36" t="e">
        <f ca="1">LEFT(OFFSET(Lists!$Q$2,MATCH(E5496,Lists!$R$3:$R$19,0),0),4)</f>
        <v>#N/A</v>
      </c>
      <c r="P5496" s="36" t="e">
        <f ca="1">MATCH(O5496,Lists!$S$2:$S$640,1)</f>
        <v>#N/A</v>
      </c>
      <c r="Q5496" s="36" t="e">
        <f ca="1">MATCH(LEFT(OFFSET(Lists!$Q$2,MATCH(E5496,Lists!$R$3:$R$19,0)+1,0),4),Lists!$S$3:$S$640,1)</f>
        <v>#N/A</v>
      </c>
      <c r="R5496" s="36" t="e">
        <f ca="1">LEFT(OFFSET(Lists!$S$2,P5496-1+MATCH(F5496,OFFSET(Lists!$T$3,P5496-1,0,Q5496-P5496+1),0),0),6)</f>
        <v>#N/A</v>
      </c>
      <c r="S5496" s="36" t="e">
        <f ca="1">VLOOKUP(R5496,Lists!B:D,3,FALSE)</f>
        <v>#N/A</v>
      </c>
      <c r="T5496" s="36" t="str">
        <f>IF(F5496&lt;&gt;"",MATCH(R5496,'Maximum minutes'!B:B,0),"")</f>
        <v/>
      </c>
      <c r="U5496" s="36">
        <f ca="1">IF(F5496&lt;&gt;"",COUNTA(OFFSET('Maximum minutes'!$C$1,'Annexe A1 Cours'!T5496,0,1,50)),0)</f>
        <v>0</v>
      </c>
      <c r="V5496" s="37">
        <f ca="1">IFERROR(OFFSET('Maximum minutes'!$C$1,T5496+1,-1+MATCH(G5496,OFFSET('Maximum minutes'!$C$1,T5496-1,0,1,50),0)),0)</f>
        <v>0</v>
      </c>
      <c r="W5496" s="38">
        <f t="shared" ca="1" si="170"/>
        <v>0</v>
      </c>
    </row>
    <row r="5497" spans="1:23" s="36" customFormat="1" ht="18.75">
      <c r="A5497" s="34"/>
      <c r="B5497" s="39"/>
      <c r="C5497" s="39"/>
      <c r="D5497" s="35"/>
      <c r="E5497" s="40"/>
      <c r="F5497" s="39"/>
      <c r="G5497" s="39"/>
      <c r="H5497" s="39"/>
      <c r="I5497" s="34"/>
      <c r="J5497" s="34"/>
      <c r="K5497" s="34"/>
      <c r="L5497" s="34"/>
      <c r="M5497" s="43" t="str">
        <f ca="1">IFERROR(OFFSET('Maximum minutes'!$C$1,T5497,MATCH(IF(G5497&lt;&gt;"",G5497,F5497),OFFSET('Maximum minutes'!$C$1,T5497-1,0,1,U5497+1),0)-1)*IF(OR(ISNUMBER(J5497),J5497="sans examen"),1,0)*IF(W5497&lt;MinDate,1,0),"")</f>
        <v/>
      </c>
      <c r="N5497" s="36">
        <f t="shared" ca="1" si="171"/>
        <v>0</v>
      </c>
      <c r="O5497" s="36" t="e">
        <f ca="1">LEFT(OFFSET(Lists!$Q$2,MATCH(E5497,Lists!$R$3:$R$19,0),0),4)</f>
        <v>#N/A</v>
      </c>
      <c r="P5497" s="36" t="e">
        <f ca="1">MATCH(O5497,Lists!$S$2:$S$640,1)</f>
        <v>#N/A</v>
      </c>
      <c r="Q5497" s="36" t="e">
        <f ca="1">MATCH(LEFT(OFFSET(Lists!$Q$2,MATCH(E5497,Lists!$R$3:$R$19,0)+1,0),4),Lists!$S$3:$S$640,1)</f>
        <v>#N/A</v>
      </c>
      <c r="R5497" s="36" t="e">
        <f ca="1">LEFT(OFFSET(Lists!$S$2,P5497-1+MATCH(F5497,OFFSET(Lists!$T$3,P5497-1,0,Q5497-P5497+1),0),0),6)</f>
        <v>#N/A</v>
      </c>
      <c r="S5497" s="36" t="e">
        <f ca="1">VLOOKUP(R5497,Lists!B:D,3,FALSE)</f>
        <v>#N/A</v>
      </c>
      <c r="T5497" s="36" t="str">
        <f>IF(F5497&lt;&gt;"",MATCH(R5497,'Maximum minutes'!B:B,0),"")</f>
        <v/>
      </c>
      <c r="U5497" s="36">
        <f ca="1">IF(F5497&lt;&gt;"",COUNTA(OFFSET('Maximum minutes'!$C$1,'Annexe A1 Cours'!T5497,0,1,50)),0)</f>
        <v>0</v>
      </c>
      <c r="V5497" s="37">
        <f ca="1">IFERROR(OFFSET('Maximum minutes'!$C$1,T5497+1,-1+MATCH(G5497,OFFSET('Maximum minutes'!$C$1,T5497-1,0,1,50),0)),0)</f>
        <v>0</v>
      </c>
      <c r="W5497" s="38">
        <f t="shared" ca="1" si="170"/>
        <v>0</v>
      </c>
    </row>
    <row r="5498" spans="1:23" s="36" customFormat="1" ht="18.75">
      <c r="A5498" s="34"/>
      <c r="B5498" s="39"/>
      <c r="C5498" s="39"/>
      <c r="D5498" s="35"/>
      <c r="E5498" s="40"/>
      <c r="F5498" s="39"/>
      <c r="G5498" s="39"/>
      <c r="H5498" s="39"/>
      <c r="I5498" s="34"/>
      <c r="J5498" s="34"/>
      <c r="K5498" s="34"/>
      <c r="L5498" s="34"/>
      <c r="M5498" s="43" t="str">
        <f ca="1">IFERROR(OFFSET('Maximum minutes'!$C$1,T5498,MATCH(IF(G5498&lt;&gt;"",G5498,F5498),OFFSET('Maximum minutes'!$C$1,T5498-1,0,1,U5498+1),0)-1)*IF(OR(ISNUMBER(J5498),J5498="sans examen"),1,0)*IF(W5498&lt;MinDate,1,0),"")</f>
        <v/>
      </c>
      <c r="N5498" s="36">
        <f t="shared" ca="1" si="171"/>
        <v>0</v>
      </c>
      <c r="O5498" s="36" t="e">
        <f ca="1">LEFT(OFFSET(Lists!$Q$2,MATCH(E5498,Lists!$R$3:$R$19,0),0),4)</f>
        <v>#N/A</v>
      </c>
      <c r="P5498" s="36" t="e">
        <f ca="1">MATCH(O5498,Lists!$S$2:$S$640,1)</f>
        <v>#N/A</v>
      </c>
      <c r="Q5498" s="36" t="e">
        <f ca="1">MATCH(LEFT(OFFSET(Lists!$Q$2,MATCH(E5498,Lists!$R$3:$R$19,0)+1,0),4),Lists!$S$3:$S$640,1)</f>
        <v>#N/A</v>
      </c>
      <c r="R5498" s="36" t="e">
        <f ca="1">LEFT(OFFSET(Lists!$S$2,P5498-1+MATCH(F5498,OFFSET(Lists!$T$3,P5498-1,0,Q5498-P5498+1),0),0),6)</f>
        <v>#N/A</v>
      </c>
      <c r="S5498" s="36" t="e">
        <f ca="1">VLOOKUP(R5498,Lists!B:D,3,FALSE)</f>
        <v>#N/A</v>
      </c>
      <c r="T5498" s="36" t="str">
        <f>IF(F5498&lt;&gt;"",MATCH(R5498,'Maximum minutes'!B:B,0),"")</f>
        <v/>
      </c>
      <c r="U5498" s="36">
        <f ca="1">IF(F5498&lt;&gt;"",COUNTA(OFFSET('Maximum minutes'!$C$1,'Annexe A1 Cours'!T5498,0,1,50)),0)</f>
        <v>0</v>
      </c>
      <c r="V5498" s="37">
        <f ca="1">IFERROR(OFFSET('Maximum minutes'!$C$1,T5498+1,-1+MATCH(G5498,OFFSET('Maximum minutes'!$C$1,T5498-1,0,1,50),0)),0)</f>
        <v>0</v>
      </c>
      <c r="W5498" s="38">
        <f t="shared" ca="1" si="170"/>
        <v>0</v>
      </c>
    </row>
    <row r="5499" spans="1:23" s="36" customFormat="1" ht="18.75">
      <c r="A5499" s="34"/>
      <c r="B5499" s="39"/>
      <c r="C5499" s="39"/>
      <c r="D5499" s="35"/>
      <c r="E5499" s="40"/>
      <c r="F5499" s="39"/>
      <c r="G5499" s="39"/>
      <c r="H5499" s="39"/>
      <c r="I5499" s="34"/>
      <c r="J5499" s="34"/>
      <c r="K5499" s="34"/>
      <c r="L5499" s="34"/>
      <c r="M5499" s="43" t="str">
        <f ca="1">IFERROR(OFFSET('Maximum minutes'!$C$1,T5499,MATCH(IF(G5499&lt;&gt;"",G5499,F5499),OFFSET('Maximum minutes'!$C$1,T5499-1,0,1,U5499+1),0)-1)*IF(OR(ISNUMBER(J5499),J5499="sans examen"),1,0)*IF(W5499&lt;MinDate,1,0),"")</f>
        <v/>
      </c>
      <c r="N5499" s="36">
        <f t="shared" ca="1" si="171"/>
        <v>0</v>
      </c>
      <c r="O5499" s="36" t="e">
        <f ca="1">LEFT(OFFSET(Lists!$Q$2,MATCH(E5499,Lists!$R$3:$R$19,0),0),4)</f>
        <v>#N/A</v>
      </c>
      <c r="P5499" s="36" t="e">
        <f ca="1">MATCH(O5499,Lists!$S$2:$S$640,1)</f>
        <v>#N/A</v>
      </c>
      <c r="Q5499" s="36" t="e">
        <f ca="1">MATCH(LEFT(OFFSET(Lists!$Q$2,MATCH(E5499,Lists!$R$3:$R$19,0)+1,0),4),Lists!$S$3:$S$640,1)</f>
        <v>#N/A</v>
      </c>
      <c r="R5499" s="36" t="e">
        <f ca="1">LEFT(OFFSET(Lists!$S$2,P5499-1+MATCH(F5499,OFFSET(Lists!$T$3,P5499-1,0,Q5499-P5499+1),0),0),6)</f>
        <v>#N/A</v>
      </c>
      <c r="S5499" s="36" t="e">
        <f ca="1">VLOOKUP(R5499,Lists!B:D,3,FALSE)</f>
        <v>#N/A</v>
      </c>
      <c r="T5499" s="36" t="str">
        <f>IF(F5499&lt;&gt;"",MATCH(R5499,'Maximum minutes'!B:B,0),"")</f>
        <v/>
      </c>
      <c r="U5499" s="36">
        <f ca="1">IF(F5499&lt;&gt;"",COUNTA(OFFSET('Maximum minutes'!$C$1,'Annexe A1 Cours'!T5499,0,1,50)),0)</f>
        <v>0</v>
      </c>
      <c r="V5499" s="37">
        <f ca="1">IFERROR(OFFSET('Maximum minutes'!$C$1,T5499+1,-1+MATCH(G5499,OFFSET('Maximum minutes'!$C$1,T5499-1,0,1,50),0)),0)</f>
        <v>0</v>
      </c>
      <c r="W5499" s="38">
        <f t="shared" ca="1" si="170"/>
        <v>0</v>
      </c>
    </row>
    <row r="5500" spans="1:23" s="36" customFormat="1" ht="18.75">
      <c r="A5500" s="34"/>
      <c r="B5500" s="39"/>
      <c r="C5500" s="39"/>
      <c r="D5500" s="35"/>
      <c r="E5500" s="40"/>
      <c r="F5500" s="39"/>
      <c r="G5500" s="39"/>
      <c r="H5500" s="39"/>
      <c r="I5500" s="34"/>
      <c r="J5500" s="34"/>
      <c r="K5500" s="34"/>
      <c r="L5500" s="34"/>
      <c r="M5500" s="43" t="str">
        <f ca="1">IFERROR(OFFSET('Maximum minutes'!$C$1,T5500,MATCH(IF(G5500&lt;&gt;"",G5500,F5500),OFFSET('Maximum minutes'!$C$1,T5500-1,0,1,U5500+1),0)-1)*IF(OR(ISNUMBER(J5500),J5500="sans examen"),1,0)*IF(W5500&lt;MinDate,1,0),"")</f>
        <v/>
      </c>
      <c r="N5500" s="36">
        <f t="shared" ca="1" si="171"/>
        <v>0</v>
      </c>
      <c r="O5500" s="36" t="e">
        <f ca="1">LEFT(OFFSET(Lists!$Q$2,MATCH(E5500,Lists!$R$3:$R$19,0),0),4)</f>
        <v>#N/A</v>
      </c>
      <c r="P5500" s="36" t="e">
        <f ca="1">MATCH(O5500,Lists!$S$2:$S$640,1)</f>
        <v>#N/A</v>
      </c>
      <c r="Q5500" s="36" t="e">
        <f ca="1">MATCH(LEFT(OFFSET(Lists!$Q$2,MATCH(E5500,Lists!$R$3:$R$19,0)+1,0),4),Lists!$S$3:$S$640,1)</f>
        <v>#N/A</v>
      </c>
      <c r="R5500" s="36" t="e">
        <f ca="1">LEFT(OFFSET(Lists!$S$2,P5500-1+MATCH(F5500,OFFSET(Lists!$T$3,P5500-1,0,Q5500-P5500+1),0),0),6)</f>
        <v>#N/A</v>
      </c>
      <c r="S5500" s="36" t="e">
        <f ca="1">VLOOKUP(R5500,Lists!B:D,3,FALSE)</f>
        <v>#N/A</v>
      </c>
      <c r="T5500" s="36" t="str">
        <f>IF(F5500&lt;&gt;"",MATCH(R5500,'Maximum minutes'!B:B,0),"")</f>
        <v/>
      </c>
      <c r="U5500" s="36">
        <f ca="1">IF(F5500&lt;&gt;"",COUNTA(OFFSET('Maximum minutes'!$C$1,'Annexe A1 Cours'!T5500,0,1,50)),0)</f>
        <v>0</v>
      </c>
      <c r="V5500" s="37">
        <f ca="1">IFERROR(OFFSET('Maximum minutes'!$C$1,T5500+1,-1+MATCH(G5500,OFFSET('Maximum minutes'!$C$1,T5500-1,0,1,50),0)),0)</f>
        <v>0</v>
      </c>
      <c r="W5500" s="38">
        <f t="shared" ca="1" si="170"/>
        <v>0</v>
      </c>
    </row>
    <row r="5501" spans="1:23" s="36" customFormat="1" ht="18.75">
      <c r="A5501" s="34"/>
      <c r="B5501" s="39"/>
      <c r="C5501" s="39"/>
      <c r="D5501" s="35"/>
      <c r="E5501" s="40"/>
      <c r="F5501" s="39"/>
      <c r="G5501" s="39"/>
      <c r="H5501" s="39"/>
      <c r="I5501" s="34"/>
      <c r="J5501" s="34"/>
      <c r="K5501" s="34"/>
      <c r="L5501" s="34"/>
      <c r="M5501" s="43" t="str">
        <f ca="1">IFERROR(OFFSET('Maximum minutes'!$C$1,T5501,MATCH(IF(G5501&lt;&gt;"",G5501,F5501),OFFSET('Maximum minutes'!$C$1,T5501-1,0,1,U5501+1),0)-1)*IF(OR(ISNUMBER(J5501),J5501="sans examen"),1,0)*IF(W5501&lt;MinDate,1,0),"")</f>
        <v/>
      </c>
      <c r="N5501" s="36">
        <f t="shared" ca="1" si="171"/>
        <v>0</v>
      </c>
      <c r="O5501" s="36" t="e">
        <f ca="1">LEFT(OFFSET(Lists!$Q$2,MATCH(E5501,Lists!$R$3:$R$19,0),0),4)</f>
        <v>#N/A</v>
      </c>
      <c r="P5501" s="36" t="e">
        <f ca="1">MATCH(O5501,Lists!$S$2:$S$640,1)</f>
        <v>#N/A</v>
      </c>
      <c r="Q5501" s="36" t="e">
        <f ca="1">MATCH(LEFT(OFFSET(Lists!$Q$2,MATCH(E5501,Lists!$R$3:$R$19,0)+1,0),4),Lists!$S$3:$S$640,1)</f>
        <v>#N/A</v>
      </c>
      <c r="R5501" s="36" t="e">
        <f ca="1">LEFT(OFFSET(Lists!$S$2,P5501-1+MATCH(F5501,OFFSET(Lists!$T$3,P5501-1,0,Q5501-P5501+1),0),0),6)</f>
        <v>#N/A</v>
      </c>
      <c r="S5501" s="36" t="e">
        <f ca="1">VLOOKUP(R5501,Lists!B:D,3,FALSE)</f>
        <v>#N/A</v>
      </c>
      <c r="T5501" s="36" t="str">
        <f>IF(F5501&lt;&gt;"",MATCH(R5501,'Maximum minutes'!B:B,0),"")</f>
        <v/>
      </c>
      <c r="U5501" s="36">
        <f ca="1">IF(F5501&lt;&gt;"",COUNTA(OFFSET('Maximum minutes'!$C$1,'Annexe A1 Cours'!T5501,0,1,50)),0)</f>
        <v>0</v>
      </c>
      <c r="V5501" s="37">
        <f ca="1">IFERROR(OFFSET('Maximum minutes'!$C$1,T5501+1,-1+MATCH(G5501,OFFSET('Maximum minutes'!$C$1,T5501-1,0,1,50),0)),0)</f>
        <v>0</v>
      </c>
      <c r="W5501" s="38">
        <f t="shared" ca="1" si="170"/>
        <v>0</v>
      </c>
    </row>
    <row r="5502" spans="1:23" s="36" customFormat="1" ht="18.75">
      <c r="A5502" s="34"/>
      <c r="B5502" s="39"/>
      <c r="C5502" s="39"/>
      <c r="D5502" s="35"/>
      <c r="E5502" s="40"/>
      <c r="F5502" s="39"/>
      <c r="G5502" s="39"/>
      <c r="H5502" s="39"/>
      <c r="I5502" s="34"/>
      <c r="J5502" s="34"/>
      <c r="K5502" s="34"/>
      <c r="L5502" s="34"/>
      <c r="M5502" s="43" t="str">
        <f ca="1">IFERROR(OFFSET('Maximum minutes'!$C$1,T5502,MATCH(IF(G5502&lt;&gt;"",G5502,F5502),OFFSET('Maximum minutes'!$C$1,T5502-1,0,1,U5502+1),0)-1)*IF(OR(ISNUMBER(J5502),J5502="sans examen"),1,0)*IF(W5502&lt;MinDate,1,0),"")</f>
        <v/>
      </c>
      <c r="N5502" s="36">
        <f t="shared" ca="1" si="171"/>
        <v>0</v>
      </c>
      <c r="O5502" s="36" t="e">
        <f ca="1">LEFT(OFFSET(Lists!$Q$2,MATCH(E5502,Lists!$R$3:$R$19,0),0),4)</f>
        <v>#N/A</v>
      </c>
      <c r="P5502" s="36" t="e">
        <f ca="1">MATCH(O5502,Lists!$S$2:$S$640,1)</f>
        <v>#N/A</v>
      </c>
      <c r="Q5502" s="36" t="e">
        <f ca="1">MATCH(LEFT(OFFSET(Lists!$Q$2,MATCH(E5502,Lists!$R$3:$R$19,0)+1,0),4),Lists!$S$3:$S$640,1)</f>
        <v>#N/A</v>
      </c>
      <c r="R5502" s="36" t="e">
        <f ca="1">LEFT(OFFSET(Lists!$S$2,P5502-1+MATCH(F5502,OFFSET(Lists!$T$3,P5502-1,0,Q5502-P5502+1),0),0),6)</f>
        <v>#N/A</v>
      </c>
      <c r="S5502" s="36" t="e">
        <f ca="1">VLOOKUP(R5502,Lists!B:D,3,FALSE)</f>
        <v>#N/A</v>
      </c>
      <c r="T5502" s="36" t="str">
        <f>IF(F5502&lt;&gt;"",MATCH(R5502,'Maximum minutes'!B:B,0),"")</f>
        <v/>
      </c>
      <c r="U5502" s="36">
        <f ca="1">IF(F5502&lt;&gt;"",COUNTA(OFFSET('Maximum minutes'!$C$1,'Annexe A1 Cours'!T5502,0,1,50)),0)</f>
        <v>0</v>
      </c>
      <c r="V5502" s="37">
        <f ca="1">IFERROR(OFFSET('Maximum minutes'!$C$1,T5502+1,-1+MATCH(G5502,OFFSET('Maximum minutes'!$C$1,T5502-1,0,1,50),0)),0)</f>
        <v>0</v>
      </c>
      <c r="W5502" s="38">
        <f t="shared" ca="1" si="170"/>
        <v>0</v>
      </c>
    </row>
    <row r="5503" spans="1:23" s="36" customFormat="1" ht="18.75">
      <c r="A5503" s="34"/>
      <c r="B5503" s="39"/>
      <c r="C5503" s="39"/>
      <c r="D5503" s="35"/>
      <c r="E5503" s="40"/>
      <c r="F5503" s="39"/>
      <c r="G5503" s="39"/>
      <c r="H5503" s="39"/>
      <c r="I5503" s="34"/>
      <c r="J5503" s="34"/>
      <c r="K5503" s="34"/>
      <c r="L5503" s="34"/>
      <c r="M5503" s="43" t="str">
        <f ca="1">IFERROR(OFFSET('Maximum minutes'!$C$1,T5503,MATCH(IF(G5503&lt;&gt;"",G5503,F5503),OFFSET('Maximum minutes'!$C$1,T5503-1,0,1,U5503+1),0)-1)*IF(OR(ISNUMBER(J5503),J5503="sans examen"),1,0)*IF(W5503&lt;MinDate,1,0),"")</f>
        <v/>
      </c>
      <c r="N5503" s="36">
        <f t="shared" ca="1" si="171"/>
        <v>0</v>
      </c>
      <c r="O5503" s="36" t="e">
        <f ca="1">LEFT(OFFSET(Lists!$Q$2,MATCH(E5503,Lists!$R$3:$R$19,0),0),4)</f>
        <v>#N/A</v>
      </c>
      <c r="P5503" s="36" t="e">
        <f ca="1">MATCH(O5503,Lists!$S$2:$S$640,1)</f>
        <v>#N/A</v>
      </c>
      <c r="Q5503" s="36" t="e">
        <f ca="1">MATCH(LEFT(OFFSET(Lists!$Q$2,MATCH(E5503,Lists!$R$3:$R$19,0)+1,0),4),Lists!$S$3:$S$640,1)</f>
        <v>#N/A</v>
      </c>
      <c r="R5503" s="36" t="e">
        <f ca="1">LEFT(OFFSET(Lists!$S$2,P5503-1+MATCH(F5503,OFFSET(Lists!$T$3,P5503-1,0,Q5503-P5503+1),0),0),6)</f>
        <v>#N/A</v>
      </c>
      <c r="S5503" s="36" t="e">
        <f ca="1">VLOOKUP(R5503,Lists!B:D,3,FALSE)</f>
        <v>#N/A</v>
      </c>
      <c r="T5503" s="36" t="str">
        <f>IF(F5503&lt;&gt;"",MATCH(R5503,'Maximum minutes'!B:B,0),"")</f>
        <v/>
      </c>
      <c r="U5503" s="36">
        <f ca="1">IF(F5503&lt;&gt;"",COUNTA(OFFSET('Maximum minutes'!$C$1,'Annexe A1 Cours'!T5503,0,1,50)),0)</f>
        <v>0</v>
      </c>
      <c r="V5503" s="37">
        <f ca="1">IFERROR(OFFSET('Maximum minutes'!$C$1,T5503+1,-1+MATCH(G5503,OFFSET('Maximum minutes'!$C$1,T5503-1,0,1,50),0)),0)</f>
        <v>0</v>
      </c>
      <c r="W5503" s="38">
        <f t="shared" ca="1" si="170"/>
        <v>0</v>
      </c>
    </row>
    <row r="5504" spans="1:23" s="36" customFormat="1" ht="18.75">
      <c r="A5504" s="34"/>
      <c r="B5504" s="39"/>
      <c r="C5504" s="39"/>
      <c r="D5504" s="35"/>
      <c r="E5504" s="40"/>
      <c r="F5504" s="39"/>
      <c r="G5504" s="39"/>
      <c r="H5504" s="39"/>
      <c r="I5504" s="34"/>
      <c r="J5504" s="34"/>
      <c r="K5504" s="34"/>
      <c r="L5504" s="34"/>
      <c r="M5504" s="43" t="str">
        <f ca="1">IFERROR(OFFSET('Maximum minutes'!$C$1,T5504,MATCH(IF(G5504&lt;&gt;"",G5504,F5504),OFFSET('Maximum minutes'!$C$1,T5504-1,0,1,U5504+1),0)-1)*IF(OR(ISNUMBER(J5504),J5504="sans examen"),1,0)*IF(W5504&lt;MinDate,1,0),"")</f>
        <v/>
      </c>
      <c r="N5504" s="36">
        <f t="shared" ca="1" si="171"/>
        <v>0</v>
      </c>
      <c r="O5504" s="36" t="e">
        <f ca="1">LEFT(OFFSET(Lists!$Q$2,MATCH(E5504,Lists!$R$3:$R$19,0),0),4)</f>
        <v>#N/A</v>
      </c>
      <c r="P5504" s="36" t="e">
        <f ca="1">MATCH(O5504,Lists!$S$2:$S$640,1)</f>
        <v>#N/A</v>
      </c>
      <c r="Q5504" s="36" t="e">
        <f ca="1">MATCH(LEFT(OFFSET(Lists!$Q$2,MATCH(E5504,Lists!$R$3:$R$19,0)+1,0),4),Lists!$S$3:$S$640,1)</f>
        <v>#N/A</v>
      </c>
      <c r="R5504" s="36" t="e">
        <f ca="1">LEFT(OFFSET(Lists!$S$2,P5504-1+MATCH(F5504,OFFSET(Lists!$T$3,P5504-1,0,Q5504-P5504+1),0),0),6)</f>
        <v>#N/A</v>
      </c>
      <c r="S5504" s="36" t="e">
        <f ca="1">VLOOKUP(R5504,Lists!B:D,3,FALSE)</f>
        <v>#N/A</v>
      </c>
      <c r="T5504" s="36" t="str">
        <f>IF(F5504&lt;&gt;"",MATCH(R5504,'Maximum minutes'!B:B,0),"")</f>
        <v/>
      </c>
      <c r="U5504" s="36">
        <f ca="1">IF(F5504&lt;&gt;"",COUNTA(OFFSET('Maximum minutes'!$C$1,'Annexe A1 Cours'!T5504,0,1,50)),0)</f>
        <v>0</v>
      </c>
      <c r="V5504" s="37">
        <f ca="1">IFERROR(OFFSET('Maximum minutes'!$C$1,T5504+1,-1+MATCH(G5504,OFFSET('Maximum minutes'!$C$1,T5504-1,0,1,50),0)),0)</f>
        <v>0</v>
      </c>
      <c r="W5504" s="38">
        <f t="shared" ca="1" si="170"/>
        <v>0</v>
      </c>
    </row>
    <row r="5505" spans="1:23" s="36" customFormat="1" ht="18.75">
      <c r="A5505" s="34"/>
      <c r="B5505" s="39"/>
      <c r="C5505" s="39"/>
      <c r="D5505" s="35"/>
      <c r="E5505" s="40"/>
      <c r="F5505" s="39"/>
      <c r="G5505" s="39"/>
      <c r="H5505" s="39"/>
      <c r="I5505" s="34"/>
      <c r="J5505" s="34"/>
      <c r="K5505" s="34"/>
      <c r="L5505" s="34"/>
      <c r="M5505" s="43" t="str">
        <f ca="1">IFERROR(OFFSET('Maximum minutes'!$C$1,T5505,MATCH(IF(G5505&lt;&gt;"",G5505,F5505),OFFSET('Maximum minutes'!$C$1,T5505-1,0,1,U5505+1),0)-1)*IF(OR(ISNUMBER(J5505),J5505="sans examen"),1,0)*IF(W5505&lt;MinDate,1,0),"")</f>
        <v/>
      </c>
      <c r="N5505" s="36">
        <f t="shared" ca="1" si="171"/>
        <v>0</v>
      </c>
      <c r="O5505" s="36" t="e">
        <f ca="1">LEFT(OFFSET(Lists!$Q$2,MATCH(E5505,Lists!$R$3:$R$19,0),0),4)</f>
        <v>#N/A</v>
      </c>
      <c r="P5505" s="36" t="e">
        <f ca="1">MATCH(O5505,Lists!$S$2:$S$640,1)</f>
        <v>#N/A</v>
      </c>
      <c r="Q5505" s="36" t="e">
        <f ca="1">MATCH(LEFT(OFFSET(Lists!$Q$2,MATCH(E5505,Lists!$R$3:$R$19,0)+1,0),4),Lists!$S$3:$S$640,1)</f>
        <v>#N/A</v>
      </c>
      <c r="R5505" s="36" t="e">
        <f ca="1">LEFT(OFFSET(Lists!$S$2,P5505-1+MATCH(F5505,OFFSET(Lists!$T$3,P5505-1,0,Q5505-P5505+1),0),0),6)</f>
        <v>#N/A</v>
      </c>
      <c r="S5505" s="36" t="e">
        <f ca="1">VLOOKUP(R5505,Lists!B:D,3,FALSE)</f>
        <v>#N/A</v>
      </c>
      <c r="T5505" s="36" t="str">
        <f>IF(F5505&lt;&gt;"",MATCH(R5505,'Maximum minutes'!B:B,0),"")</f>
        <v/>
      </c>
      <c r="U5505" s="36">
        <f ca="1">IF(F5505&lt;&gt;"",COUNTA(OFFSET('Maximum minutes'!$C$1,'Annexe A1 Cours'!T5505,0,1,50)),0)</f>
        <v>0</v>
      </c>
      <c r="V5505" s="37">
        <f ca="1">IFERROR(OFFSET('Maximum minutes'!$C$1,T5505+1,-1+MATCH(G5505,OFFSET('Maximum minutes'!$C$1,T5505-1,0,1,50),0)),0)</f>
        <v>0</v>
      </c>
      <c r="W5505" s="38">
        <f t="shared" ca="1" si="170"/>
        <v>0</v>
      </c>
    </row>
    <row r="5506" spans="1:23" s="36" customFormat="1" ht="18.75">
      <c r="A5506" s="34"/>
      <c r="B5506" s="39"/>
      <c r="C5506" s="39"/>
      <c r="D5506" s="35"/>
      <c r="E5506" s="40"/>
      <c r="F5506" s="39"/>
      <c r="G5506" s="39"/>
      <c r="H5506" s="39"/>
      <c r="I5506" s="34"/>
      <c r="J5506" s="34"/>
      <c r="K5506" s="34"/>
      <c r="L5506" s="34"/>
      <c r="M5506" s="43" t="str">
        <f ca="1">IFERROR(OFFSET('Maximum minutes'!$C$1,T5506,MATCH(IF(G5506&lt;&gt;"",G5506,F5506),OFFSET('Maximum minutes'!$C$1,T5506-1,0,1,U5506+1),0)-1)*IF(OR(ISNUMBER(J5506),J5506="sans examen"),1,0)*IF(W5506&lt;MinDate,1,0),"")</f>
        <v/>
      </c>
      <c r="N5506" s="36">
        <f t="shared" ca="1" si="171"/>
        <v>0</v>
      </c>
      <c r="O5506" s="36" t="e">
        <f ca="1">LEFT(OFFSET(Lists!$Q$2,MATCH(E5506,Lists!$R$3:$R$19,0),0),4)</f>
        <v>#N/A</v>
      </c>
      <c r="P5506" s="36" t="e">
        <f ca="1">MATCH(O5506,Lists!$S$2:$S$640,1)</f>
        <v>#N/A</v>
      </c>
      <c r="Q5506" s="36" t="e">
        <f ca="1">MATCH(LEFT(OFFSET(Lists!$Q$2,MATCH(E5506,Lists!$R$3:$R$19,0)+1,0),4),Lists!$S$3:$S$640,1)</f>
        <v>#N/A</v>
      </c>
      <c r="R5506" s="36" t="e">
        <f ca="1">LEFT(OFFSET(Lists!$S$2,P5506-1+MATCH(F5506,OFFSET(Lists!$T$3,P5506-1,0,Q5506-P5506+1),0),0),6)</f>
        <v>#N/A</v>
      </c>
      <c r="S5506" s="36" t="e">
        <f ca="1">VLOOKUP(R5506,Lists!B:D,3,FALSE)</f>
        <v>#N/A</v>
      </c>
      <c r="T5506" s="36" t="str">
        <f>IF(F5506&lt;&gt;"",MATCH(R5506,'Maximum minutes'!B:B,0),"")</f>
        <v/>
      </c>
      <c r="U5506" s="36">
        <f ca="1">IF(F5506&lt;&gt;"",COUNTA(OFFSET('Maximum minutes'!$C$1,'Annexe A1 Cours'!T5506,0,1,50)),0)</f>
        <v>0</v>
      </c>
      <c r="V5506" s="37">
        <f ca="1">IFERROR(OFFSET('Maximum minutes'!$C$1,T5506+1,-1+MATCH(G5506,OFFSET('Maximum minutes'!$C$1,T5506-1,0,1,50),0)),0)</f>
        <v>0</v>
      </c>
      <c r="W5506" s="38">
        <f t="shared" ca="1" si="170"/>
        <v>0</v>
      </c>
    </row>
    <row r="5507" spans="1:23" s="36" customFormat="1" ht="18.75">
      <c r="A5507" s="34"/>
      <c r="B5507" s="39"/>
      <c r="C5507" s="39"/>
      <c r="D5507" s="35"/>
      <c r="E5507" s="40"/>
      <c r="F5507" s="39"/>
      <c r="G5507" s="39"/>
      <c r="H5507" s="39"/>
      <c r="I5507" s="34"/>
      <c r="J5507" s="34"/>
      <c r="K5507" s="34"/>
      <c r="L5507" s="34"/>
      <c r="M5507" s="43" t="str">
        <f ca="1">IFERROR(OFFSET('Maximum minutes'!$C$1,T5507,MATCH(IF(G5507&lt;&gt;"",G5507,F5507),OFFSET('Maximum minutes'!$C$1,T5507-1,0,1,U5507+1),0)-1)*IF(OR(ISNUMBER(J5507),J5507="sans examen"),1,0)*IF(W5507&lt;MinDate,1,0),"")</f>
        <v/>
      </c>
      <c r="N5507" s="36">
        <f t="shared" ca="1" si="171"/>
        <v>0</v>
      </c>
      <c r="O5507" s="36" t="e">
        <f ca="1">LEFT(OFFSET(Lists!$Q$2,MATCH(E5507,Lists!$R$3:$R$19,0),0),4)</f>
        <v>#N/A</v>
      </c>
      <c r="P5507" s="36" t="e">
        <f ca="1">MATCH(O5507,Lists!$S$2:$S$640,1)</f>
        <v>#N/A</v>
      </c>
      <c r="Q5507" s="36" t="e">
        <f ca="1">MATCH(LEFT(OFFSET(Lists!$Q$2,MATCH(E5507,Lists!$R$3:$R$19,0)+1,0),4),Lists!$S$3:$S$640,1)</f>
        <v>#N/A</v>
      </c>
      <c r="R5507" s="36" t="e">
        <f ca="1">LEFT(OFFSET(Lists!$S$2,P5507-1+MATCH(F5507,OFFSET(Lists!$T$3,P5507-1,0,Q5507-P5507+1),0),0),6)</f>
        <v>#N/A</v>
      </c>
      <c r="S5507" s="36" t="e">
        <f ca="1">VLOOKUP(R5507,Lists!B:D,3,FALSE)</f>
        <v>#N/A</v>
      </c>
      <c r="T5507" s="36" t="str">
        <f>IF(F5507&lt;&gt;"",MATCH(R5507,'Maximum minutes'!B:B,0),"")</f>
        <v/>
      </c>
      <c r="U5507" s="36">
        <f ca="1">IF(F5507&lt;&gt;"",COUNTA(OFFSET('Maximum minutes'!$C$1,'Annexe A1 Cours'!T5507,0,1,50)),0)</f>
        <v>0</v>
      </c>
      <c r="V5507" s="37">
        <f ca="1">IFERROR(OFFSET('Maximum minutes'!$C$1,T5507+1,-1+MATCH(G5507,OFFSET('Maximum minutes'!$C$1,T5507-1,0,1,50),0)),0)</f>
        <v>0</v>
      </c>
      <c r="W5507" s="38">
        <f t="shared" ca="1" si="170"/>
        <v>0</v>
      </c>
    </row>
    <row r="5508" spans="1:23" s="36" customFormat="1" ht="18.75">
      <c r="A5508" s="34"/>
      <c r="B5508" s="39"/>
      <c r="C5508" s="39"/>
      <c r="D5508" s="35"/>
      <c r="E5508" s="40"/>
      <c r="F5508" s="39"/>
      <c r="G5508" s="39"/>
      <c r="H5508" s="39"/>
      <c r="I5508" s="34"/>
      <c r="J5508" s="34"/>
      <c r="K5508" s="34"/>
      <c r="L5508" s="34"/>
      <c r="M5508" s="43" t="str">
        <f ca="1">IFERROR(OFFSET('Maximum minutes'!$C$1,T5508,MATCH(IF(G5508&lt;&gt;"",G5508,F5508),OFFSET('Maximum minutes'!$C$1,T5508-1,0,1,U5508+1),0)-1)*IF(OR(ISNUMBER(J5508),J5508="sans examen"),1,0)*IF(W5508&lt;MinDate,1,0),"")</f>
        <v/>
      </c>
      <c r="N5508" s="36">
        <f t="shared" ca="1" si="171"/>
        <v>0</v>
      </c>
      <c r="O5508" s="36" t="e">
        <f ca="1">LEFT(OFFSET(Lists!$Q$2,MATCH(E5508,Lists!$R$3:$R$19,0),0),4)</f>
        <v>#N/A</v>
      </c>
      <c r="P5508" s="36" t="e">
        <f ca="1">MATCH(O5508,Lists!$S$2:$S$640,1)</f>
        <v>#N/A</v>
      </c>
      <c r="Q5508" s="36" t="e">
        <f ca="1">MATCH(LEFT(OFFSET(Lists!$Q$2,MATCH(E5508,Lists!$R$3:$R$19,0)+1,0),4),Lists!$S$3:$S$640,1)</f>
        <v>#N/A</v>
      </c>
      <c r="R5508" s="36" t="e">
        <f ca="1">LEFT(OFFSET(Lists!$S$2,P5508-1+MATCH(F5508,OFFSET(Lists!$T$3,P5508-1,0,Q5508-P5508+1),0),0),6)</f>
        <v>#N/A</v>
      </c>
      <c r="S5508" s="36" t="e">
        <f ca="1">VLOOKUP(R5508,Lists!B:D,3,FALSE)</f>
        <v>#N/A</v>
      </c>
      <c r="T5508" s="36" t="str">
        <f>IF(F5508&lt;&gt;"",MATCH(R5508,'Maximum minutes'!B:B,0),"")</f>
        <v/>
      </c>
      <c r="U5508" s="36">
        <f ca="1">IF(F5508&lt;&gt;"",COUNTA(OFFSET('Maximum minutes'!$C$1,'Annexe A1 Cours'!T5508,0,1,50)),0)</f>
        <v>0</v>
      </c>
      <c r="V5508" s="37">
        <f ca="1">IFERROR(OFFSET('Maximum minutes'!$C$1,T5508+1,-1+MATCH(G5508,OFFSET('Maximum minutes'!$C$1,T5508-1,0,1,50),0)),0)</f>
        <v>0</v>
      </c>
      <c r="W5508" s="38">
        <f t="shared" ca="1" si="170"/>
        <v>0</v>
      </c>
    </row>
    <row r="5509" spans="1:23" s="36" customFormat="1" ht="18.75">
      <c r="A5509" s="34"/>
      <c r="B5509" s="39"/>
      <c r="C5509" s="39"/>
      <c r="D5509" s="35"/>
      <c r="E5509" s="40"/>
      <c r="F5509" s="39"/>
      <c r="G5509" s="39"/>
      <c r="H5509" s="39"/>
      <c r="I5509" s="34"/>
      <c r="J5509" s="34"/>
      <c r="K5509" s="34"/>
      <c r="L5509" s="34"/>
      <c r="M5509" s="43" t="str">
        <f ca="1">IFERROR(OFFSET('Maximum minutes'!$C$1,T5509,MATCH(IF(G5509&lt;&gt;"",G5509,F5509),OFFSET('Maximum minutes'!$C$1,T5509-1,0,1,U5509+1),0)-1)*IF(OR(ISNUMBER(J5509),J5509="sans examen"),1,0)*IF(W5509&lt;MinDate,1,0),"")</f>
        <v/>
      </c>
      <c r="N5509" s="36">
        <f t="shared" ca="1" si="171"/>
        <v>0</v>
      </c>
      <c r="O5509" s="36" t="e">
        <f ca="1">LEFT(OFFSET(Lists!$Q$2,MATCH(E5509,Lists!$R$3:$R$19,0),0),4)</f>
        <v>#N/A</v>
      </c>
      <c r="P5509" s="36" t="e">
        <f ca="1">MATCH(O5509,Lists!$S$2:$S$640,1)</f>
        <v>#N/A</v>
      </c>
      <c r="Q5509" s="36" t="e">
        <f ca="1">MATCH(LEFT(OFFSET(Lists!$Q$2,MATCH(E5509,Lists!$R$3:$R$19,0)+1,0),4),Lists!$S$3:$S$640,1)</f>
        <v>#N/A</v>
      </c>
      <c r="R5509" s="36" t="e">
        <f ca="1">LEFT(OFFSET(Lists!$S$2,P5509-1+MATCH(F5509,OFFSET(Lists!$T$3,P5509-1,0,Q5509-P5509+1),0),0),6)</f>
        <v>#N/A</v>
      </c>
      <c r="S5509" s="36" t="e">
        <f ca="1">VLOOKUP(R5509,Lists!B:D,3,FALSE)</f>
        <v>#N/A</v>
      </c>
      <c r="T5509" s="36" t="str">
        <f>IF(F5509&lt;&gt;"",MATCH(R5509,'Maximum minutes'!B:B,0),"")</f>
        <v/>
      </c>
      <c r="U5509" s="36">
        <f ca="1">IF(F5509&lt;&gt;"",COUNTA(OFFSET('Maximum minutes'!$C$1,'Annexe A1 Cours'!T5509,0,1,50)),0)</f>
        <v>0</v>
      </c>
      <c r="V5509" s="37">
        <f ca="1">IFERROR(OFFSET('Maximum minutes'!$C$1,T5509+1,-1+MATCH(G5509,OFFSET('Maximum minutes'!$C$1,T5509-1,0,1,50),0)),0)</f>
        <v>0</v>
      </c>
      <c r="W5509" s="38">
        <f t="shared" ca="1" si="170"/>
        <v>0</v>
      </c>
    </row>
    <row r="5510" spans="1:23" s="36" customFormat="1" ht="18.75">
      <c r="A5510" s="34"/>
      <c r="B5510" s="39"/>
      <c r="C5510" s="39"/>
      <c r="D5510" s="35"/>
      <c r="E5510" s="40"/>
      <c r="F5510" s="39"/>
      <c r="G5510" s="39"/>
      <c r="H5510" s="39"/>
      <c r="I5510" s="34"/>
      <c r="J5510" s="34"/>
      <c r="K5510" s="34"/>
      <c r="L5510" s="34"/>
      <c r="M5510" s="43" t="str">
        <f ca="1">IFERROR(OFFSET('Maximum minutes'!$C$1,T5510,MATCH(IF(G5510&lt;&gt;"",G5510,F5510),OFFSET('Maximum minutes'!$C$1,T5510-1,0,1,U5510+1),0)-1)*IF(OR(ISNUMBER(J5510),J5510="sans examen"),1,0)*IF(W5510&lt;MinDate,1,0),"")</f>
        <v/>
      </c>
      <c r="N5510" s="36">
        <f t="shared" ca="1" si="171"/>
        <v>0</v>
      </c>
      <c r="O5510" s="36" t="e">
        <f ca="1">LEFT(OFFSET(Lists!$Q$2,MATCH(E5510,Lists!$R$3:$R$19,0),0),4)</f>
        <v>#N/A</v>
      </c>
      <c r="P5510" s="36" t="e">
        <f ca="1">MATCH(O5510,Lists!$S$2:$S$640,1)</f>
        <v>#N/A</v>
      </c>
      <c r="Q5510" s="36" t="e">
        <f ca="1">MATCH(LEFT(OFFSET(Lists!$Q$2,MATCH(E5510,Lists!$R$3:$R$19,0)+1,0),4),Lists!$S$3:$S$640,1)</f>
        <v>#N/A</v>
      </c>
      <c r="R5510" s="36" t="e">
        <f ca="1">LEFT(OFFSET(Lists!$S$2,P5510-1+MATCH(F5510,OFFSET(Lists!$T$3,P5510-1,0,Q5510-P5510+1),0),0),6)</f>
        <v>#N/A</v>
      </c>
      <c r="S5510" s="36" t="e">
        <f ca="1">VLOOKUP(R5510,Lists!B:D,3,FALSE)</f>
        <v>#N/A</v>
      </c>
      <c r="T5510" s="36" t="str">
        <f>IF(F5510&lt;&gt;"",MATCH(R5510,'Maximum minutes'!B:B,0),"")</f>
        <v/>
      </c>
      <c r="U5510" s="36">
        <f ca="1">IF(F5510&lt;&gt;"",COUNTA(OFFSET('Maximum minutes'!$C$1,'Annexe A1 Cours'!T5510,0,1,50)),0)</f>
        <v>0</v>
      </c>
      <c r="V5510" s="37">
        <f ca="1">IFERROR(OFFSET('Maximum minutes'!$C$1,T5510+1,-1+MATCH(G5510,OFFSET('Maximum minutes'!$C$1,T5510-1,0,1,50),0)),0)</f>
        <v>0</v>
      </c>
      <c r="W5510" s="38">
        <f t="shared" ca="1" si="170"/>
        <v>0</v>
      </c>
    </row>
    <row r="5511" spans="1:23" s="36" customFormat="1" ht="18.75">
      <c r="A5511" s="34"/>
      <c r="B5511" s="39"/>
      <c r="C5511" s="39"/>
      <c r="D5511" s="35"/>
      <c r="E5511" s="40"/>
      <c r="F5511" s="39"/>
      <c r="G5511" s="39"/>
      <c r="H5511" s="39"/>
      <c r="I5511" s="34"/>
      <c r="J5511" s="34"/>
      <c r="K5511" s="34"/>
      <c r="L5511" s="34"/>
      <c r="M5511" s="43" t="str">
        <f ca="1">IFERROR(OFFSET('Maximum minutes'!$C$1,T5511,MATCH(IF(G5511&lt;&gt;"",G5511,F5511),OFFSET('Maximum minutes'!$C$1,T5511-1,0,1,U5511+1),0)-1)*IF(OR(ISNUMBER(J5511),J5511="sans examen"),1,0)*IF(W5511&lt;MinDate,1,0),"")</f>
        <v/>
      </c>
      <c r="N5511" s="36">
        <f t="shared" ca="1" si="171"/>
        <v>0</v>
      </c>
      <c r="O5511" s="36" t="e">
        <f ca="1">LEFT(OFFSET(Lists!$Q$2,MATCH(E5511,Lists!$R$3:$R$19,0),0),4)</f>
        <v>#N/A</v>
      </c>
      <c r="P5511" s="36" t="e">
        <f ca="1">MATCH(O5511,Lists!$S$2:$S$640,1)</f>
        <v>#N/A</v>
      </c>
      <c r="Q5511" s="36" t="e">
        <f ca="1">MATCH(LEFT(OFFSET(Lists!$Q$2,MATCH(E5511,Lists!$R$3:$R$19,0)+1,0),4),Lists!$S$3:$S$640,1)</f>
        <v>#N/A</v>
      </c>
      <c r="R5511" s="36" t="e">
        <f ca="1">LEFT(OFFSET(Lists!$S$2,P5511-1+MATCH(F5511,OFFSET(Lists!$T$3,P5511-1,0,Q5511-P5511+1),0),0),6)</f>
        <v>#N/A</v>
      </c>
      <c r="S5511" s="36" t="e">
        <f ca="1">VLOOKUP(R5511,Lists!B:D,3,FALSE)</f>
        <v>#N/A</v>
      </c>
      <c r="T5511" s="36" t="str">
        <f>IF(F5511&lt;&gt;"",MATCH(R5511,'Maximum minutes'!B:B,0),"")</f>
        <v/>
      </c>
      <c r="U5511" s="36">
        <f ca="1">IF(F5511&lt;&gt;"",COUNTA(OFFSET('Maximum minutes'!$C$1,'Annexe A1 Cours'!T5511,0,1,50)),0)</f>
        <v>0</v>
      </c>
      <c r="V5511" s="37">
        <f ca="1">IFERROR(OFFSET('Maximum minutes'!$C$1,T5511+1,-1+MATCH(G5511,OFFSET('Maximum minutes'!$C$1,T5511-1,0,1,50),0)),0)</f>
        <v>0</v>
      </c>
      <c r="W5511" s="38">
        <f t="shared" ref="W5511:W5574" ca="1" si="172">IFERROR(DATE(YEAR(D5511)+V5511,MONTH(D5511),DAY(D5511)),"")</f>
        <v>0</v>
      </c>
    </row>
    <row r="5512" spans="1:23" s="36" customFormat="1" ht="18.75">
      <c r="A5512" s="34"/>
      <c r="B5512" s="39"/>
      <c r="C5512" s="39"/>
      <c r="D5512" s="35"/>
      <c r="E5512" s="40"/>
      <c r="F5512" s="39"/>
      <c r="G5512" s="39"/>
      <c r="H5512" s="39"/>
      <c r="I5512" s="34"/>
      <c r="J5512" s="34"/>
      <c r="K5512" s="34"/>
      <c r="L5512" s="34"/>
      <c r="M5512" s="43" t="str">
        <f ca="1">IFERROR(OFFSET('Maximum minutes'!$C$1,T5512,MATCH(IF(G5512&lt;&gt;"",G5512,F5512),OFFSET('Maximum minutes'!$C$1,T5512-1,0,1,U5512+1),0)-1)*IF(OR(ISNUMBER(J5512),J5512="sans examen"),1,0)*IF(W5512&lt;MinDate,1,0),"")</f>
        <v/>
      </c>
      <c r="N5512" s="36">
        <f t="shared" ref="N5512:N5575" ca="1" si="173">IF(K5512&gt;0,MIN(K5512,M5512),0)*IF(M5512="",0,1)</f>
        <v>0</v>
      </c>
      <c r="O5512" s="36" t="e">
        <f ca="1">LEFT(OFFSET(Lists!$Q$2,MATCH(E5512,Lists!$R$3:$R$19,0),0),4)</f>
        <v>#N/A</v>
      </c>
      <c r="P5512" s="36" t="e">
        <f ca="1">MATCH(O5512,Lists!$S$2:$S$640,1)</f>
        <v>#N/A</v>
      </c>
      <c r="Q5512" s="36" t="e">
        <f ca="1">MATCH(LEFT(OFFSET(Lists!$Q$2,MATCH(E5512,Lists!$R$3:$R$19,0)+1,0),4),Lists!$S$3:$S$640,1)</f>
        <v>#N/A</v>
      </c>
      <c r="R5512" s="36" t="e">
        <f ca="1">LEFT(OFFSET(Lists!$S$2,P5512-1+MATCH(F5512,OFFSET(Lists!$T$3,P5512-1,0,Q5512-P5512+1),0),0),6)</f>
        <v>#N/A</v>
      </c>
      <c r="S5512" s="36" t="e">
        <f ca="1">VLOOKUP(R5512,Lists!B:D,3,FALSE)</f>
        <v>#N/A</v>
      </c>
      <c r="T5512" s="36" t="str">
        <f>IF(F5512&lt;&gt;"",MATCH(R5512,'Maximum minutes'!B:B,0),"")</f>
        <v/>
      </c>
      <c r="U5512" s="36">
        <f ca="1">IF(F5512&lt;&gt;"",COUNTA(OFFSET('Maximum minutes'!$C$1,'Annexe A1 Cours'!T5512,0,1,50)),0)</f>
        <v>0</v>
      </c>
      <c r="V5512" s="37">
        <f ca="1">IFERROR(OFFSET('Maximum minutes'!$C$1,T5512+1,-1+MATCH(G5512,OFFSET('Maximum minutes'!$C$1,T5512-1,0,1,50),0)),0)</f>
        <v>0</v>
      </c>
      <c r="W5512" s="38">
        <f t="shared" ca="1" si="172"/>
        <v>0</v>
      </c>
    </row>
    <row r="5513" spans="1:23" s="36" customFormat="1" ht="18.75">
      <c r="A5513" s="34"/>
      <c r="B5513" s="39"/>
      <c r="C5513" s="39"/>
      <c r="D5513" s="35"/>
      <c r="E5513" s="40"/>
      <c r="F5513" s="39"/>
      <c r="G5513" s="39"/>
      <c r="H5513" s="39"/>
      <c r="I5513" s="34"/>
      <c r="J5513" s="34"/>
      <c r="K5513" s="34"/>
      <c r="L5513" s="34"/>
      <c r="M5513" s="43" t="str">
        <f ca="1">IFERROR(OFFSET('Maximum minutes'!$C$1,T5513,MATCH(IF(G5513&lt;&gt;"",G5513,F5513),OFFSET('Maximum minutes'!$C$1,T5513-1,0,1,U5513+1),0)-1)*IF(OR(ISNUMBER(J5513),J5513="sans examen"),1,0)*IF(W5513&lt;MinDate,1,0),"")</f>
        <v/>
      </c>
      <c r="N5513" s="36">
        <f t="shared" ca="1" si="173"/>
        <v>0</v>
      </c>
      <c r="O5513" s="36" t="e">
        <f ca="1">LEFT(OFFSET(Lists!$Q$2,MATCH(E5513,Lists!$R$3:$R$19,0),0),4)</f>
        <v>#N/A</v>
      </c>
      <c r="P5513" s="36" t="e">
        <f ca="1">MATCH(O5513,Lists!$S$2:$S$640,1)</f>
        <v>#N/A</v>
      </c>
      <c r="Q5513" s="36" t="e">
        <f ca="1">MATCH(LEFT(OFFSET(Lists!$Q$2,MATCH(E5513,Lists!$R$3:$R$19,0)+1,0),4),Lists!$S$3:$S$640,1)</f>
        <v>#N/A</v>
      </c>
      <c r="R5513" s="36" t="e">
        <f ca="1">LEFT(OFFSET(Lists!$S$2,P5513-1+MATCH(F5513,OFFSET(Lists!$T$3,P5513-1,0,Q5513-P5513+1),0),0),6)</f>
        <v>#N/A</v>
      </c>
      <c r="S5513" s="36" t="e">
        <f ca="1">VLOOKUP(R5513,Lists!B:D,3,FALSE)</f>
        <v>#N/A</v>
      </c>
      <c r="T5513" s="36" t="str">
        <f>IF(F5513&lt;&gt;"",MATCH(R5513,'Maximum minutes'!B:B,0),"")</f>
        <v/>
      </c>
      <c r="U5513" s="36">
        <f ca="1">IF(F5513&lt;&gt;"",COUNTA(OFFSET('Maximum minutes'!$C$1,'Annexe A1 Cours'!T5513,0,1,50)),0)</f>
        <v>0</v>
      </c>
      <c r="V5513" s="37">
        <f ca="1">IFERROR(OFFSET('Maximum minutes'!$C$1,T5513+1,-1+MATCH(G5513,OFFSET('Maximum minutes'!$C$1,T5513-1,0,1,50),0)),0)</f>
        <v>0</v>
      </c>
      <c r="W5513" s="38">
        <f t="shared" ca="1" si="172"/>
        <v>0</v>
      </c>
    </row>
    <row r="5514" spans="1:23" s="36" customFormat="1" ht="18.75">
      <c r="A5514" s="34"/>
      <c r="B5514" s="39"/>
      <c r="C5514" s="39"/>
      <c r="D5514" s="35"/>
      <c r="E5514" s="40"/>
      <c r="F5514" s="39"/>
      <c r="G5514" s="39"/>
      <c r="H5514" s="39"/>
      <c r="I5514" s="34"/>
      <c r="J5514" s="34"/>
      <c r="K5514" s="34"/>
      <c r="L5514" s="34"/>
      <c r="M5514" s="43" t="str">
        <f ca="1">IFERROR(OFFSET('Maximum minutes'!$C$1,T5514,MATCH(IF(G5514&lt;&gt;"",G5514,F5514),OFFSET('Maximum minutes'!$C$1,T5514-1,0,1,U5514+1),0)-1)*IF(OR(ISNUMBER(J5514),J5514="sans examen"),1,0)*IF(W5514&lt;MinDate,1,0),"")</f>
        <v/>
      </c>
      <c r="N5514" s="36">
        <f t="shared" ca="1" si="173"/>
        <v>0</v>
      </c>
      <c r="O5514" s="36" t="e">
        <f ca="1">LEFT(OFFSET(Lists!$Q$2,MATCH(E5514,Lists!$R$3:$R$19,0),0),4)</f>
        <v>#N/A</v>
      </c>
      <c r="P5514" s="36" t="e">
        <f ca="1">MATCH(O5514,Lists!$S$2:$S$640,1)</f>
        <v>#N/A</v>
      </c>
      <c r="Q5514" s="36" t="e">
        <f ca="1">MATCH(LEFT(OFFSET(Lists!$Q$2,MATCH(E5514,Lists!$R$3:$R$19,0)+1,0),4),Lists!$S$3:$S$640,1)</f>
        <v>#N/A</v>
      </c>
      <c r="R5514" s="36" t="e">
        <f ca="1">LEFT(OFFSET(Lists!$S$2,P5514-1+MATCH(F5514,OFFSET(Lists!$T$3,P5514-1,0,Q5514-P5514+1),0),0),6)</f>
        <v>#N/A</v>
      </c>
      <c r="S5514" s="36" t="e">
        <f ca="1">VLOOKUP(R5514,Lists!B:D,3,FALSE)</f>
        <v>#N/A</v>
      </c>
      <c r="T5514" s="36" t="str">
        <f>IF(F5514&lt;&gt;"",MATCH(R5514,'Maximum minutes'!B:B,0),"")</f>
        <v/>
      </c>
      <c r="U5514" s="36">
        <f ca="1">IF(F5514&lt;&gt;"",COUNTA(OFFSET('Maximum minutes'!$C$1,'Annexe A1 Cours'!T5514,0,1,50)),0)</f>
        <v>0</v>
      </c>
      <c r="V5514" s="37">
        <f ca="1">IFERROR(OFFSET('Maximum minutes'!$C$1,T5514+1,-1+MATCH(G5514,OFFSET('Maximum minutes'!$C$1,T5514-1,0,1,50),0)),0)</f>
        <v>0</v>
      </c>
      <c r="W5514" s="38">
        <f t="shared" ca="1" si="172"/>
        <v>0</v>
      </c>
    </row>
    <row r="5515" spans="1:23" s="36" customFormat="1" ht="18.75">
      <c r="A5515" s="34"/>
      <c r="B5515" s="39"/>
      <c r="C5515" s="39"/>
      <c r="D5515" s="35"/>
      <c r="E5515" s="40"/>
      <c r="F5515" s="39"/>
      <c r="G5515" s="39"/>
      <c r="H5515" s="39"/>
      <c r="I5515" s="34"/>
      <c r="J5515" s="34"/>
      <c r="K5515" s="34"/>
      <c r="L5515" s="34"/>
      <c r="M5515" s="43" t="str">
        <f ca="1">IFERROR(OFFSET('Maximum minutes'!$C$1,T5515,MATCH(IF(G5515&lt;&gt;"",G5515,F5515),OFFSET('Maximum minutes'!$C$1,T5515-1,0,1,U5515+1),0)-1)*IF(OR(ISNUMBER(J5515),J5515="sans examen"),1,0)*IF(W5515&lt;MinDate,1,0),"")</f>
        <v/>
      </c>
      <c r="N5515" s="36">
        <f t="shared" ca="1" si="173"/>
        <v>0</v>
      </c>
      <c r="O5515" s="36" t="e">
        <f ca="1">LEFT(OFFSET(Lists!$Q$2,MATCH(E5515,Lists!$R$3:$R$19,0),0),4)</f>
        <v>#N/A</v>
      </c>
      <c r="P5515" s="36" t="e">
        <f ca="1">MATCH(O5515,Lists!$S$2:$S$640,1)</f>
        <v>#N/A</v>
      </c>
      <c r="Q5515" s="36" t="e">
        <f ca="1">MATCH(LEFT(OFFSET(Lists!$Q$2,MATCH(E5515,Lists!$R$3:$R$19,0)+1,0),4),Lists!$S$3:$S$640,1)</f>
        <v>#N/A</v>
      </c>
      <c r="R5515" s="36" t="e">
        <f ca="1">LEFT(OFFSET(Lists!$S$2,P5515-1+MATCH(F5515,OFFSET(Lists!$T$3,P5515-1,0,Q5515-P5515+1),0),0),6)</f>
        <v>#N/A</v>
      </c>
      <c r="S5515" s="36" t="e">
        <f ca="1">VLOOKUP(R5515,Lists!B:D,3,FALSE)</f>
        <v>#N/A</v>
      </c>
      <c r="T5515" s="36" t="str">
        <f>IF(F5515&lt;&gt;"",MATCH(R5515,'Maximum minutes'!B:B,0),"")</f>
        <v/>
      </c>
      <c r="U5515" s="36">
        <f ca="1">IF(F5515&lt;&gt;"",COUNTA(OFFSET('Maximum minutes'!$C$1,'Annexe A1 Cours'!T5515,0,1,50)),0)</f>
        <v>0</v>
      </c>
      <c r="V5515" s="37">
        <f ca="1">IFERROR(OFFSET('Maximum minutes'!$C$1,T5515+1,-1+MATCH(G5515,OFFSET('Maximum minutes'!$C$1,T5515-1,0,1,50),0)),0)</f>
        <v>0</v>
      </c>
      <c r="W5515" s="38">
        <f t="shared" ca="1" si="172"/>
        <v>0</v>
      </c>
    </row>
    <row r="5516" spans="1:23" s="36" customFormat="1" ht="18.75">
      <c r="A5516" s="34"/>
      <c r="B5516" s="39"/>
      <c r="C5516" s="39"/>
      <c r="D5516" s="35"/>
      <c r="E5516" s="40"/>
      <c r="F5516" s="39"/>
      <c r="G5516" s="39"/>
      <c r="H5516" s="39"/>
      <c r="I5516" s="34"/>
      <c r="J5516" s="34"/>
      <c r="K5516" s="34"/>
      <c r="L5516" s="34"/>
      <c r="M5516" s="43" t="str">
        <f ca="1">IFERROR(OFFSET('Maximum minutes'!$C$1,T5516,MATCH(IF(G5516&lt;&gt;"",G5516,F5516),OFFSET('Maximum minutes'!$C$1,T5516-1,0,1,U5516+1),0)-1)*IF(OR(ISNUMBER(J5516),J5516="sans examen"),1,0)*IF(W5516&lt;MinDate,1,0),"")</f>
        <v/>
      </c>
      <c r="N5516" s="36">
        <f t="shared" ca="1" si="173"/>
        <v>0</v>
      </c>
      <c r="O5516" s="36" t="e">
        <f ca="1">LEFT(OFFSET(Lists!$Q$2,MATCH(E5516,Lists!$R$3:$R$19,0),0),4)</f>
        <v>#N/A</v>
      </c>
      <c r="P5516" s="36" t="e">
        <f ca="1">MATCH(O5516,Lists!$S$2:$S$640,1)</f>
        <v>#N/A</v>
      </c>
      <c r="Q5516" s="36" t="e">
        <f ca="1">MATCH(LEFT(OFFSET(Lists!$Q$2,MATCH(E5516,Lists!$R$3:$R$19,0)+1,0),4),Lists!$S$3:$S$640,1)</f>
        <v>#N/A</v>
      </c>
      <c r="R5516" s="36" t="e">
        <f ca="1">LEFT(OFFSET(Lists!$S$2,P5516-1+MATCH(F5516,OFFSET(Lists!$T$3,P5516-1,0,Q5516-P5516+1),0),0),6)</f>
        <v>#N/A</v>
      </c>
      <c r="S5516" s="36" t="e">
        <f ca="1">VLOOKUP(R5516,Lists!B:D,3,FALSE)</f>
        <v>#N/A</v>
      </c>
      <c r="T5516" s="36" t="str">
        <f>IF(F5516&lt;&gt;"",MATCH(R5516,'Maximum minutes'!B:B,0),"")</f>
        <v/>
      </c>
      <c r="U5516" s="36">
        <f ca="1">IF(F5516&lt;&gt;"",COUNTA(OFFSET('Maximum minutes'!$C$1,'Annexe A1 Cours'!T5516,0,1,50)),0)</f>
        <v>0</v>
      </c>
      <c r="V5516" s="37">
        <f ca="1">IFERROR(OFFSET('Maximum minutes'!$C$1,T5516+1,-1+MATCH(G5516,OFFSET('Maximum minutes'!$C$1,T5516-1,0,1,50),0)),0)</f>
        <v>0</v>
      </c>
      <c r="W5516" s="38">
        <f t="shared" ca="1" si="172"/>
        <v>0</v>
      </c>
    </row>
    <row r="5517" spans="1:23" s="36" customFormat="1" ht="18.75">
      <c r="A5517" s="34"/>
      <c r="B5517" s="39"/>
      <c r="C5517" s="39"/>
      <c r="D5517" s="35"/>
      <c r="E5517" s="40"/>
      <c r="F5517" s="39"/>
      <c r="G5517" s="39"/>
      <c r="H5517" s="39"/>
      <c r="I5517" s="34"/>
      <c r="J5517" s="34"/>
      <c r="K5517" s="34"/>
      <c r="L5517" s="34"/>
      <c r="M5517" s="43" t="str">
        <f ca="1">IFERROR(OFFSET('Maximum minutes'!$C$1,T5517,MATCH(IF(G5517&lt;&gt;"",G5517,F5517),OFFSET('Maximum minutes'!$C$1,T5517-1,0,1,U5517+1),0)-1)*IF(OR(ISNUMBER(J5517),J5517="sans examen"),1,0)*IF(W5517&lt;MinDate,1,0),"")</f>
        <v/>
      </c>
      <c r="N5517" s="36">
        <f t="shared" ca="1" si="173"/>
        <v>0</v>
      </c>
      <c r="O5517" s="36" t="e">
        <f ca="1">LEFT(OFFSET(Lists!$Q$2,MATCH(E5517,Lists!$R$3:$R$19,0),0),4)</f>
        <v>#N/A</v>
      </c>
      <c r="P5517" s="36" t="e">
        <f ca="1">MATCH(O5517,Lists!$S$2:$S$640,1)</f>
        <v>#N/A</v>
      </c>
      <c r="Q5517" s="36" t="e">
        <f ca="1">MATCH(LEFT(OFFSET(Lists!$Q$2,MATCH(E5517,Lists!$R$3:$R$19,0)+1,0),4),Lists!$S$3:$S$640,1)</f>
        <v>#N/A</v>
      </c>
      <c r="R5517" s="36" t="e">
        <f ca="1">LEFT(OFFSET(Lists!$S$2,P5517-1+MATCH(F5517,OFFSET(Lists!$T$3,P5517-1,0,Q5517-P5517+1),0),0),6)</f>
        <v>#N/A</v>
      </c>
      <c r="S5517" s="36" t="e">
        <f ca="1">VLOOKUP(R5517,Lists!B:D,3,FALSE)</f>
        <v>#N/A</v>
      </c>
      <c r="T5517" s="36" t="str">
        <f>IF(F5517&lt;&gt;"",MATCH(R5517,'Maximum minutes'!B:B,0),"")</f>
        <v/>
      </c>
      <c r="U5517" s="36">
        <f ca="1">IF(F5517&lt;&gt;"",COUNTA(OFFSET('Maximum minutes'!$C$1,'Annexe A1 Cours'!T5517,0,1,50)),0)</f>
        <v>0</v>
      </c>
      <c r="V5517" s="37">
        <f ca="1">IFERROR(OFFSET('Maximum minutes'!$C$1,T5517+1,-1+MATCH(G5517,OFFSET('Maximum minutes'!$C$1,T5517-1,0,1,50),0)),0)</f>
        <v>0</v>
      </c>
      <c r="W5517" s="38">
        <f t="shared" ca="1" si="172"/>
        <v>0</v>
      </c>
    </row>
    <row r="5518" spans="1:23" s="36" customFormat="1" ht="18.75">
      <c r="A5518" s="34"/>
      <c r="B5518" s="39"/>
      <c r="C5518" s="39"/>
      <c r="D5518" s="35"/>
      <c r="E5518" s="40"/>
      <c r="F5518" s="39"/>
      <c r="G5518" s="39"/>
      <c r="H5518" s="39"/>
      <c r="I5518" s="34"/>
      <c r="J5518" s="34"/>
      <c r="K5518" s="34"/>
      <c r="L5518" s="34"/>
      <c r="M5518" s="43" t="str">
        <f ca="1">IFERROR(OFFSET('Maximum minutes'!$C$1,T5518,MATCH(IF(G5518&lt;&gt;"",G5518,F5518),OFFSET('Maximum minutes'!$C$1,T5518-1,0,1,U5518+1),0)-1)*IF(OR(ISNUMBER(J5518),J5518="sans examen"),1,0)*IF(W5518&lt;MinDate,1,0),"")</f>
        <v/>
      </c>
      <c r="N5518" s="36">
        <f t="shared" ca="1" si="173"/>
        <v>0</v>
      </c>
      <c r="O5518" s="36" t="e">
        <f ca="1">LEFT(OFFSET(Lists!$Q$2,MATCH(E5518,Lists!$R$3:$R$19,0),0),4)</f>
        <v>#N/A</v>
      </c>
      <c r="P5518" s="36" t="e">
        <f ca="1">MATCH(O5518,Lists!$S$2:$S$640,1)</f>
        <v>#N/A</v>
      </c>
      <c r="Q5518" s="36" t="e">
        <f ca="1">MATCH(LEFT(OFFSET(Lists!$Q$2,MATCH(E5518,Lists!$R$3:$R$19,0)+1,0),4),Lists!$S$3:$S$640,1)</f>
        <v>#N/A</v>
      </c>
      <c r="R5518" s="36" t="e">
        <f ca="1">LEFT(OFFSET(Lists!$S$2,P5518-1+MATCH(F5518,OFFSET(Lists!$T$3,P5518-1,0,Q5518-P5518+1),0),0),6)</f>
        <v>#N/A</v>
      </c>
      <c r="S5518" s="36" t="e">
        <f ca="1">VLOOKUP(R5518,Lists!B:D,3,FALSE)</f>
        <v>#N/A</v>
      </c>
      <c r="T5518" s="36" t="str">
        <f>IF(F5518&lt;&gt;"",MATCH(R5518,'Maximum minutes'!B:B,0),"")</f>
        <v/>
      </c>
      <c r="U5518" s="36">
        <f ca="1">IF(F5518&lt;&gt;"",COUNTA(OFFSET('Maximum minutes'!$C$1,'Annexe A1 Cours'!T5518,0,1,50)),0)</f>
        <v>0</v>
      </c>
      <c r="V5518" s="37">
        <f ca="1">IFERROR(OFFSET('Maximum minutes'!$C$1,T5518+1,-1+MATCH(G5518,OFFSET('Maximum minutes'!$C$1,T5518-1,0,1,50),0)),0)</f>
        <v>0</v>
      </c>
      <c r="W5518" s="38">
        <f t="shared" ca="1" si="172"/>
        <v>0</v>
      </c>
    </row>
    <row r="5519" spans="1:23" s="36" customFormat="1" ht="18.75">
      <c r="A5519" s="34"/>
      <c r="B5519" s="39"/>
      <c r="C5519" s="39"/>
      <c r="D5519" s="35"/>
      <c r="E5519" s="40"/>
      <c r="F5519" s="39"/>
      <c r="G5519" s="39"/>
      <c r="H5519" s="39"/>
      <c r="I5519" s="34"/>
      <c r="J5519" s="34"/>
      <c r="K5519" s="34"/>
      <c r="L5519" s="34"/>
      <c r="M5519" s="43" t="str">
        <f ca="1">IFERROR(OFFSET('Maximum minutes'!$C$1,T5519,MATCH(IF(G5519&lt;&gt;"",G5519,F5519),OFFSET('Maximum minutes'!$C$1,T5519-1,0,1,U5519+1),0)-1)*IF(OR(ISNUMBER(J5519),J5519="sans examen"),1,0)*IF(W5519&lt;MinDate,1,0),"")</f>
        <v/>
      </c>
      <c r="N5519" s="36">
        <f t="shared" ca="1" si="173"/>
        <v>0</v>
      </c>
      <c r="O5519" s="36" t="e">
        <f ca="1">LEFT(OFFSET(Lists!$Q$2,MATCH(E5519,Lists!$R$3:$R$19,0),0),4)</f>
        <v>#N/A</v>
      </c>
      <c r="P5519" s="36" t="e">
        <f ca="1">MATCH(O5519,Lists!$S$2:$S$640,1)</f>
        <v>#N/A</v>
      </c>
      <c r="Q5519" s="36" t="e">
        <f ca="1">MATCH(LEFT(OFFSET(Lists!$Q$2,MATCH(E5519,Lists!$R$3:$R$19,0)+1,0),4),Lists!$S$3:$S$640,1)</f>
        <v>#N/A</v>
      </c>
      <c r="R5519" s="36" t="e">
        <f ca="1">LEFT(OFFSET(Lists!$S$2,P5519-1+MATCH(F5519,OFFSET(Lists!$T$3,P5519-1,0,Q5519-P5519+1),0),0),6)</f>
        <v>#N/A</v>
      </c>
      <c r="S5519" s="36" t="e">
        <f ca="1">VLOOKUP(R5519,Lists!B:D,3,FALSE)</f>
        <v>#N/A</v>
      </c>
      <c r="T5519" s="36" t="str">
        <f>IF(F5519&lt;&gt;"",MATCH(R5519,'Maximum minutes'!B:B,0),"")</f>
        <v/>
      </c>
      <c r="U5519" s="36">
        <f ca="1">IF(F5519&lt;&gt;"",COUNTA(OFFSET('Maximum minutes'!$C$1,'Annexe A1 Cours'!T5519,0,1,50)),0)</f>
        <v>0</v>
      </c>
      <c r="V5519" s="37">
        <f ca="1">IFERROR(OFFSET('Maximum minutes'!$C$1,T5519+1,-1+MATCH(G5519,OFFSET('Maximum minutes'!$C$1,T5519-1,0,1,50),0)),0)</f>
        <v>0</v>
      </c>
      <c r="W5519" s="38">
        <f t="shared" ca="1" si="172"/>
        <v>0</v>
      </c>
    </row>
    <row r="5520" spans="1:23" s="36" customFormat="1" ht="18.75">
      <c r="A5520" s="34"/>
      <c r="B5520" s="39"/>
      <c r="C5520" s="39"/>
      <c r="D5520" s="35"/>
      <c r="E5520" s="40"/>
      <c r="F5520" s="39"/>
      <c r="G5520" s="39"/>
      <c r="H5520" s="39"/>
      <c r="I5520" s="34"/>
      <c r="J5520" s="34"/>
      <c r="K5520" s="34"/>
      <c r="L5520" s="34"/>
      <c r="M5520" s="43" t="str">
        <f ca="1">IFERROR(OFFSET('Maximum minutes'!$C$1,T5520,MATCH(IF(G5520&lt;&gt;"",G5520,F5520),OFFSET('Maximum minutes'!$C$1,T5520-1,0,1,U5520+1),0)-1)*IF(OR(ISNUMBER(J5520),J5520="sans examen"),1,0)*IF(W5520&lt;MinDate,1,0),"")</f>
        <v/>
      </c>
      <c r="N5520" s="36">
        <f t="shared" ca="1" si="173"/>
        <v>0</v>
      </c>
      <c r="O5520" s="36" t="e">
        <f ca="1">LEFT(OFFSET(Lists!$Q$2,MATCH(E5520,Lists!$R$3:$R$19,0),0),4)</f>
        <v>#N/A</v>
      </c>
      <c r="P5520" s="36" t="e">
        <f ca="1">MATCH(O5520,Lists!$S$2:$S$640,1)</f>
        <v>#N/A</v>
      </c>
      <c r="Q5520" s="36" t="e">
        <f ca="1">MATCH(LEFT(OFFSET(Lists!$Q$2,MATCH(E5520,Lists!$R$3:$R$19,0)+1,0),4),Lists!$S$3:$S$640,1)</f>
        <v>#N/A</v>
      </c>
      <c r="R5520" s="36" t="e">
        <f ca="1">LEFT(OFFSET(Lists!$S$2,P5520-1+MATCH(F5520,OFFSET(Lists!$T$3,P5520-1,0,Q5520-P5520+1),0),0),6)</f>
        <v>#N/A</v>
      </c>
      <c r="S5520" s="36" t="e">
        <f ca="1">VLOOKUP(R5520,Lists!B:D,3,FALSE)</f>
        <v>#N/A</v>
      </c>
      <c r="T5520" s="36" t="str">
        <f>IF(F5520&lt;&gt;"",MATCH(R5520,'Maximum minutes'!B:B,0),"")</f>
        <v/>
      </c>
      <c r="U5520" s="36">
        <f ca="1">IF(F5520&lt;&gt;"",COUNTA(OFFSET('Maximum minutes'!$C$1,'Annexe A1 Cours'!T5520,0,1,50)),0)</f>
        <v>0</v>
      </c>
      <c r="V5520" s="37">
        <f ca="1">IFERROR(OFFSET('Maximum minutes'!$C$1,T5520+1,-1+MATCH(G5520,OFFSET('Maximum minutes'!$C$1,T5520-1,0,1,50),0)),0)</f>
        <v>0</v>
      </c>
      <c r="W5520" s="38">
        <f t="shared" ca="1" si="172"/>
        <v>0</v>
      </c>
    </row>
    <row r="5521" spans="1:23" s="36" customFormat="1" ht="18.75">
      <c r="A5521" s="34"/>
      <c r="B5521" s="39"/>
      <c r="C5521" s="39"/>
      <c r="D5521" s="35"/>
      <c r="E5521" s="40"/>
      <c r="F5521" s="39"/>
      <c r="G5521" s="39"/>
      <c r="H5521" s="39"/>
      <c r="I5521" s="34"/>
      <c r="J5521" s="34"/>
      <c r="K5521" s="34"/>
      <c r="L5521" s="34"/>
      <c r="M5521" s="43" t="str">
        <f ca="1">IFERROR(OFFSET('Maximum minutes'!$C$1,T5521,MATCH(IF(G5521&lt;&gt;"",G5521,F5521),OFFSET('Maximum minutes'!$C$1,T5521-1,0,1,U5521+1),0)-1)*IF(OR(ISNUMBER(J5521),J5521="sans examen"),1,0)*IF(W5521&lt;MinDate,1,0),"")</f>
        <v/>
      </c>
      <c r="N5521" s="36">
        <f t="shared" ca="1" si="173"/>
        <v>0</v>
      </c>
      <c r="O5521" s="36" t="e">
        <f ca="1">LEFT(OFFSET(Lists!$Q$2,MATCH(E5521,Lists!$R$3:$R$19,0),0),4)</f>
        <v>#N/A</v>
      </c>
      <c r="P5521" s="36" t="e">
        <f ca="1">MATCH(O5521,Lists!$S$2:$S$640,1)</f>
        <v>#N/A</v>
      </c>
      <c r="Q5521" s="36" t="e">
        <f ca="1">MATCH(LEFT(OFFSET(Lists!$Q$2,MATCH(E5521,Lists!$R$3:$R$19,0)+1,0),4),Lists!$S$3:$S$640,1)</f>
        <v>#N/A</v>
      </c>
      <c r="R5521" s="36" t="e">
        <f ca="1">LEFT(OFFSET(Lists!$S$2,P5521-1+MATCH(F5521,OFFSET(Lists!$T$3,P5521-1,0,Q5521-P5521+1),0),0),6)</f>
        <v>#N/A</v>
      </c>
      <c r="S5521" s="36" t="e">
        <f ca="1">VLOOKUP(R5521,Lists!B:D,3,FALSE)</f>
        <v>#N/A</v>
      </c>
      <c r="T5521" s="36" t="str">
        <f>IF(F5521&lt;&gt;"",MATCH(R5521,'Maximum minutes'!B:B,0),"")</f>
        <v/>
      </c>
      <c r="U5521" s="36">
        <f ca="1">IF(F5521&lt;&gt;"",COUNTA(OFFSET('Maximum minutes'!$C$1,'Annexe A1 Cours'!T5521,0,1,50)),0)</f>
        <v>0</v>
      </c>
      <c r="V5521" s="37">
        <f ca="1">IFERROR(OFFSET('Maximum minutes'!$C$1,T5521+1,-1+MATCH(G5521,OFFSET('Maximum minutes'!$C$1,T5521-1,0,1,50),0)),0)</f>
        <v>0</v>
      </c>
      <c r="W5521" s="38">
        <f t="shared" ca="1" si="172"/>
        <v>0</v>
      </c>
    </row>
    <row r="5522" spans="1:23" s="36" customFormat="1" ht="18.75">
      <c r="A5522" s="34"/>
      <c r="B5522" s="39"/>
      <c r="C5522" s="39"/>
      <c r="D5522" s="35"/>
      <c r="E5522" s="40"/>
      <c r="F5522" s="39"/>
      <c r="G5522" s="39"/>
      <c r="H5522" s="39"/>
      <c r="I5522" s="34"/>
      <c r="J5522" s="34"/>
      <c r="K5522" s="34"/>
      <c r="L5522" s="34"/>
      <c r="M5522" s="43" t="str">
        <f ca="1">IFERROR(OFFSET('Maximum minutes'!$C$1,T5522,MATCH(IF(G5522&lt;&gt;"",G5522,F5522),OFFSET('Maximum minutes'!$C$1,T5522-1,0,1,U5522+1),0)-1)*IF(OR(ISNUMBER(J5522),J5522="sans examen"),1,0)*IF(W5522&lt;MinDate,1,0),"")</f>
        <v/>
      </c>
      <c r="N5522" s="36">
        <f t="shared" ca="1" si="173"/>
        <v>0</v>
      </c>
      <c r="O5522" s="36" t="e">
        <f ca="1">LEFT(OFFSET(Lists!$Q$2,MATCH(E5522,Lists!$R$3:$R$19,0),0),4)</f>
        <v>#N/A</v>
      </c>
      <c r="P5522" s="36" t="e">
        <f ca="1">MATCH(O5522,Lists!$S$2:$S$640,1)</f>
        <v>#N/A</v>
      </c>
      <c r="Q5522" s="36" t="e">
        <f ca="1">MATCH(LEFT(OFFSET(Lists!$Q$2,MATCH(E5522,Lists!$R$3:$R$19,0)+1,0),4),Lists!$S$3:$S$640,1)</f>
        <v>#N/A</v>
      </c>
      <c r="R5522" s="36" t="e">
        <f ca="1">LEFT(OFFSET(Lists!$S$2,P5522-1+MATCH(F5522,OFFSET(Lists!$T$3,P5522-1,0,Q5522-P5522+1),0),0),6)</f>
        <v>#N/A</v>
      </c>
      <c r="S5522" s="36" t="e">
        <f ca="1">VLOOKUP(R5522,Lists!B:D,3,FALSE)</f>
        <v>#N/A</v>
      </c>
      <c r="T5522" s="36" t="str">
        <f>IF(F5522&lt;&gt;"",MATCH(R5522,'Maximum minutes'!B:B,0),"")</f>
        <v/>
      </c>
      <c r="U5522" s="36">
        <f ca="1">IF(F5522&lt;&gt;"",COUNTA(OFFSET('Maximum minutes'!$C$1,'Annexe A1 Cours'!T5522,0,1,50)),0)</f>
        <v>0</v>
      </c>
      <c r="V5522" s="37">
        <f ca="1">IFERROR(OFFSET('Maximum minutes'!$C$1,T5522+1,-1+MATCH(G5522,OFFSET('Maximum minutes'!$C$1,T5522-1,0,1,50),0)),0)</f>
        <v>0</v>
      </c>
      <c r="W5522" s="38">
        <f t="shared" ca="1" si="172"/>
        <v>0</v>
      </c>
    </row>
    <row r="5523" spans="1:23" s="36" customFormat="1" ht="18.75">
      <c r="A5523" s="34"/>
      <c r="B5523" s="39"/>
      <c r="C5523" s="39"/>
      <c r="D5523" s="35"/>
      <c r="E5523" s="40"/>
      <c r="F5523" s="39"/>
      <c r="G5523" s="39"/>
      <c r="H5523" s="39"/>
      <c r="I5523" s="34"/>
      <c r="J5523" s="34"/>
      <c r="K5523" s="34"/>
      <c r="L5523" s="34"/>
      <c r="M5523" s="43" t="str">
        <f ca="1">IFERROR(OFFSET('Maximum minutes'!$C$1,T5523,MATCH(IF(G5523&lt;&gt;"",G5523,F5523),OFFSET('Maximum minutes'!$C$1,T5523-1,0,1,U5523+1),0)-1)*IF(OR(ISNUMBER(J5523),J5523="sans examen"),1,0)*IF(W5523&lt;MinDate,1,0),"")</f>
        <v/>
      </c>
      <c r="N5523" s="36">
        <f t="shared" ca="1" si="173"/>
        <v>0</v>
      </c>
      <c r="O5523" s="36" t="e">
        <f ca="1">LEFT(OFFSET(Lists!$Q$2,MATCH(E5523,Lists!$R$3:$R$19,0),0),4)</f>
        <v>#N/A</v>
      </c>
      <c r="P5523" s="36" t="e">
        <f ca="1">MATCH(O5523,Lists!$S$2:$S$640,1)</f>
        <v>#N/A</v>
      </c>
      <c r="Q5523" s="36" t="e">
        <f ca="1">MATCH(LEFT(OFFSET(Lists!$Q$2,MATCH(E5523,Lists!$R$3:$R$19,0)+1,0),4),Lists!$S$3:$S$640,1)</f>
        <v>#N/A</v>
      </c>
      <c r="R5523" s="36" t="e">
        <f ca="1">LEFT(OFFSET(Lists!$S$2,P5523-1+MATCH(F5523,OFFSET(Lists!$T$3,P5523-1,0,Q5523-P5523+1),0),0),6)</f>
        <v>#N/A</v>
      </c>
      <c r="S5523" s="36" t="e">
        <f ca="1">VLOOKUP(R5523,Lists!B:D,3,FALSE)</f>
        <v>#N/A</v>
      </c>
      <c r="T5523" s="36" t="str">
        <f>IF(F5523&lt;&gt;"",MATCH(R5523,'Maximum minutes'!B:B,0),"")</f>
        <v/>
      </c>
      <c r="U5523" s="36">
        <f ca="1">IF(F5523&lt;&gt;"",COUNTA(OFFSET('Maximum minutes'!$C$1,'Annexe A1 Cours'!T5523,0,1,50)),0)</f>
        <v>0</v>
      </c>
      <c r="V5523" s="37">
        <f ca="1">IFERROR(OFFSET('Maximum minutes'!$C$1,T5523+1,-1+MATCH(G5523,OFFSET('Maximum minutes'!$C$1,T5523-1,0,1,50),0)),0)</f>
        <v>0</v>
      </c>
      <c r="W5523" s="38">
        <f t="shared" ca="1" si="172"/>
        <v>0</v>
      </c>
    </row>
    <row r="5524" spans="1:23" s="36" customFormat="1" ht="18.75">
      <c r="A5524" s="34"/>
      <c r="B5524" s="39"/>
      <c r="C5524" s="39"/>
      <c r="D5524" s="35"/>
      <c r="E5524" s="40"/>
      <c r="F5524" s="39"/>
      <c r="G5524" s="39"/>
      <c r="H5524" s="39"/>
      <c r="I5524" s="34"/>
      <c r="J5524" s="34"/>
      <c r="K5524" s="34"/>
      <c r="L5524" s="34"/>
      <c r="M5524" s="43" t="str">
        <f ca="1">IFERROR(OFFSET('Maximum minutes'!$C$1,T5524,MATCH(IF(G5524&lt;&gt;"",G5524,F5524),OFFSET('Maximum minutes'!$C$1,T5524-1,0,1,U5524+1),0)-1)*IF(OR(ISNUMBER(J5524),J5524="sans examen"),1,0)*IF(W5524&lt;MinDate,1,0),"")</f>
        <v/>
      </c>
      <c r="N5524" s="36">
        <f t="shared" ca="1" si="173"/>
        <v>0</v>
      </c>
      <c r="O5524" s="36" t="e">
        <f ca="1">LEFT(OFFSET(Lists!$Q$2,MATCH(E5524,Lists!$R$3:$R$19,0),0),4)</f>
        <v>#N/A</v>
      </c>
      <c r="P5524" s="36" t="e">
        <f ca="1">MATCH(O5524,Lists!$S$2:$S$640,1)</f>
        <v>#N/A</v>
      </c>
      <c r="Q5524" s="36" t="e">
        <f ca="1">MATCH(LEFT(OFFSET(Lists!$Q$2,MATCH(E5524,Lists!$R$3:$R$19,0)+1,0),4),Lists!$S$3:$S$640,1)</f>
        <v>#N/A</v>
      </c>
      <c r="R5524" s="36" t="e">
        <f ca="1">LEFT(OFFSET(Lists!$S$2,P5524-1+MATCH(F5524,OFFSET(Lists!$T$3,P5524-1,0,Q5524-P5524+1),0),0),6)</f>
        <v>#N/A</v>
      </c>
      <c r="S5524" s="36" t="e">
        <f ca="1">VLOOKUP(R5524,Lists!B:D,3,FALSE)</f>
        <v>#N/A</v>
      </c>
      <c r="T5524" s="36" t="str">
        <f>IF(F5524&lt;&gt;"",MATCH(R5524,'Maximum minutes'!B:B,0),"")</f>
        <v/>
      </c>
      <c r="U5524" s="36">
        <f ca="1">IF(F5524&lt;&gt;"",COUNTA(OFFSET('Maximum minutes'!$C$1,'Annexe A1 Cours'!T5524,0,1,50)),0)</f>
        <v>0</v>
      </c>
      <c r="V5524" s="37">
        <f ca="1">IFERROR(OFFSET('Maximum minutes'!$C$1,T5524+1,-1+MATCH(G5524,OFFSET('Maximum minutes'!$C$1,T5524-1,0,1,50),0)),0)</f>
        <v>0</v>
      </c>
      <c r="W5524" s="38">
        <f t="shared" ca="1" si="172"/>
        <v>0</v>
      </c>
    </row>
    <row r="5525" spans="1:23" s="36" customFormat="1" ht="18.75">
      <c r="A5525" s="34"/>
      <c r="B5525" s="39"/>
      <c r="C5525" s="39"/>
      <c r="D5525" s="35"/>
      <c r="E5525" s="40"/>
      <c r="F5525" s="39"/>
      <c r="G5525" s="39"/>
      <c r="H5525" s="39"/>
      <c r="I5525" s="34"/>
      <c r="J5525" s="34"/>
      <c r="K5525" s="34"/>
      <c r="L5525" s="34"/>
      <c r="M5525" s="43" t="str">
        <f ca="1">IFERROR(OFFSET('Maximum minutes'!$C$1,T5525,MATCH(IF(G5525&lt;&gt;"",G5525,F5525),OFFSET('Maximum minutes'!$C$1,T5525-1,0,1,U5525+1),0)-1)*IF(OR(ISNUMBER(J5525),J5525="sans examen"),1,0)*IF(W5525&lt;MinDate,1,0),"")</f>
        <v/>
      </c>
      <c r="N5525" s="36">
        <f t="shared" ca="1" si="173"/>
        <v>0</v>
      </c>
      <c r="O5525" s="36" t="e">
        <f ca="1">LEFT(OFFSET(Lists!$Q$2,MATCH(E5525,Lists!$R$3:$R$19,0),0),4)</f>
        <v>#N/A</v>
      </c>
      <c r="P5525" s="36" t="e">
        <f ca="1">MATCH(O5525,Lists!$S$2:$S$640,1)</f>
        <v>#N/A</v>
      </c>
      <c r="Q5525" s="36" t="e">
        <f ca="1">MATCH(LEFT(OFFSET(Lists!$Q$2,MATCH(E5525,Lists!$R$3:$R$19,0)+1,0),4),Lists!$S$3:$S$640,1)</f>
        <v>#N/A</v>
      </c>
      <c r="R5525" s="36" t="e">
        <f ca="1">LEFT(OFFSET(Lists!$S$2,P5525-1+MATCH(F5525,OFFSET(Lists!$T$3,P5525-1,0,Q5525-P5525+1),0),0),6)</f>
        <v>#N/A</v>
      </c>
      <c r="S5525" s="36" t="e">
        <f ca="1">VLOOKUP(R5525,Lists!B:D,3,FALSE)</f>
        <v>#N/A</v>
      </c>
      <c r="T5525" s="36" t="str">
        <f>IF(F5525&lt;&gt;"",MATCH(R5525,'Maximum minutes'!B:B,0),"")</f>
        <v/>
      </c>
      <c r="U5525" s="36">
        <f ca="1">IF(F5525&lt;&gt;"",COUNTA(OFFSET('Maximum minutes'!$C$1,'Annexe A1 Cours'!T5525,0,1,50)),0)</f>
        <v>0</v>
      </c>
      <c r="V5525" s="37">
        <f ca="1">IFERROR(OFFSET('Maximum minutes'!$C$1,T5525+1,-1+MATCH(G5525,OFFSET('Maximum minutes'!$C$1,T5525-1,0,1,50),0)),0)</f>
        <v>0</v>
      </c>
      <c r="W5525" s="38">
        <f t="shared" ca="1" si="172"/>
        <v>0</v>
      </c>
    </row>
    <row r="5526" spans="1:23" s="36" customFormat="1" ht="18.75">
      <c r="A5526" s="34"/>
      <c r="B5526" s="39"/>
      <c r="C5526" s="39"/>
      <c r="D5526" s="35"/>
      <c r="E5526" s="40"/>
      <c r="F5526" s="39"/>
      <c r="G5526" s="39"/>
      <c r="H5526" s="39"/>
      <c r="I5526" s="34"/>
      <c r="J5526" s="34"/>
      <c r="K5526" s="34"/>
      <c r="L5526" s="34"/>
      <c r="M5526" s="43" t="str">
        <f ca="1">IFERROR(OFFSET('Maximum minutes'!$C$1,T5526,MATCH(IF(G5526&lt;&gt;"",G5526,F5526),OFFSET('Maximum minutes'!$C$1,T5526-1,0,1,U5526+1),0)-1)*IF(OR(ISNUMBER(J5526),J5526="sans examen"),1,0)*IF(W5526&lt;MinDate,1,0),"")</f>
        <v/>
      </c>
      <c r="N5526" s="36">
        <f t="shared" ca="1" si="173"/>
        <v>0</v>
      </c>
      <c r="O5526" s="36" t="e">
        <f ca="1">LEFT(OFFSET(Lists!$Q$2,MATCH(E5526,Lists!$R$3:$R$19,0),0),4)</f>
        <v>#N/A</v>
      </c>
      <c r="P5526" s="36" t="e">
        <f ca="1">MATCH(O5526,Lists!$S$2:$S$640,1)</f>
        <v>#N/A</v>
      </c>
      <c r="Q5526" s="36" t="e">
        <f ca="1">MATCH(LEFT(OFFSET(Lists!$Q$2,MATCH(E5526,Lists!$R$3:$R$19,0)+1,0),4),Lists!$S$3:$S$640,1)</f>
        <v>#N/A</v>
      </c>
      <c r="R5526" s="36" t="e">
        <f ca="1">LEFT(OFFSET(Lists!$S$2,P5526-1+MATCH(F5526,OFFSET(Lists!$T$3,P5526-1,0,Q5526-P5526+1),0),0),6)</f>
        <v>#N/A</v>
      </c>
      <c r="S5526" s="36" t="e">
        <f ca="1">VLOOKUP(R5526,Lists!B:D,3,FALSE)</f>
        <v>#N/A</v>
      </c>
      <c r="T5526" s="36" t="str">
        <f>IF(F5526&lt;&gt;"",MATCH(R5526,'Maximum minutes'!B:B,0),"")</f>
        <v/>
      </c>
      <c r="U5526" s="36">
        <f ca="1">IF(F5526&lt;&gt;"",COUNTA(OFFSET('Maximum minutes'!$C$1,'Annexe A1 Cours'!T5526,0,1,50)),0)</f>
        <v>0</v>
      </c>
      <c r="V5526" s="37">
        <f ca="1">IFERROR(OFFSET('Maximum minutes'!$C$1,T5526+1,-1+MATCH(G5526,OFFSET('Maximum minutes'!$C$1,T5526-1,0,1,50),0)),0)</f>
        <v>0</v>
      </c>
      <c r="W5526" s="38">
        <f t="shared" ca="1" si="172"/>
        <v>0</v>
      </c>
    </row>
    <row r="5527" spans="1:23" s="36" customFormat="1" ht="18.75">
      <c r="A5527" s="34"/>
      <c r="B5527" s="39"/>
      <c r="C5527" s="39"/>
      <c r="D5527" s="35"/>
      <c r="E5527" s="40"/>
      <c r="F5527" s="39"/>
      <c r="G5527" s="39"/>
      <c r="H5527" s="39"/>
      <c r="I5527" s="34"/>
      <c r="J5527" s="34"/>
      <c r="K5527" s="34"/>
      <c r="L5527" s="34"/>
      <c r="M5527" s="43" t="str">
        <f ca="1">IFERROR(OFFSET('Maximum minutes'!$C$1,T5527,MATCH(IF(G5527&lt;&gt;"",G5527,F5527),OFFSET('Maximum minutes'!$C$1,T5527-1,0,1,U5527+1),0)-1)*IF(OR(ISNUMBER(J5527),J5527="sans examen"),1,0)*IF(W5527&lt;MinDate,1,0),"")</f>
        <v/>
      </c>
      <c r="N5527" s="36">
        <f t="shared" ca="1" si="173"/>
        <v>0</v>
      </c>
      <c r="O5527" s="36" t="e">
        <f ca="1">LEFT(OFFSET(Lists!$Q$2,MATCH(E5527,Lists!$R$3:$R$19,0),0),4)</f>
        <v>#N/A</v>
      </c>
      <c r="P5527" s="36" t="e">
        <f ca="1">MATCH(O5527,Lists!$S$2:$S$640,1)</f>
        <v>#N/A</v>
      </c>
      <c r="Q5527" s="36" t="e">
        <f ca="1">MATCH(LEFT(OFFSET(Lists!$Q$2,MATCH(E5527,Lists!$R$3:$R$19,0)+1,0),4),Lists!$S$3:$S$640,1)</f>
        <v>#N/A</v>
      </c>
      <c r="R5527" s="36" t="e">
        <f ca="1">LEFT(OFFSET(Lists!$S$2,P5527-1+MATCH(F5527,OFFSET(Lists!$T$3,P5527-1,0,Q5527-P5527+1),0),0),6)</f>
        <v>#N/A</v>
      </c>
      <c r="S5527" s="36" t="e">
        <f ca="1">VLOOKUP(R5527,Lists!B:D,3,FALSE)</f>
        <v>#N/A</v>
      </c>
      <c r="T5527" s="36" t="str">
        <f>IF(F5527&lt;&gt;"",MATCH(R5527,'Maximum minutes'!B:B,0),"")</f>
        <v/>
      </c>
      <c r="U5527" s="36">
        <f ca="1">IF(F5527&lt;&gt;"",COUNTA(OFFSET('Maximum minutes'!$C$1,'Annexe A1 Cours'!T5527,0,1,50)),0)</f>
        <v>0</v>
      </c>
      <c r="V5527" s="37">
        <f ca="1">IFERROR(OFFSET('Maximum minutes'!$C$1,T5527+1,-1+MATCH(G5527,OFFSET('Maximum minutes'!$C$1,T5527-1,0,1,50),0)),0)</f>
        <v>0</v>
      </c>
      <c r="W5527" s="38">
        <f t="shared" ca="1" si="172"/>
        <v>0</v>
      </c>
    </row>
    <row r="5528" spans="1:23" s="36" customFormat="1" ht="18.75">
      <c r="A5528" s="34"/>
      <c r="B5528" s="39"/>
      <c r="C5528" s="39"/>
      <c r="D5528" s="35"/>
      <c r="E5528" s="40"/>
      <c r="F5528" s="39"/>
      <c r="G5528" s="39"/>
      <c r="H5528" s="39"/>
      <c r="I5528" s="34"/>
      <c r="J5528" s="34"/>
      <c r="K5528" s="34"/>
      <c r="L5528" s="34"/>
      <c r="M5528" s="43" t="str">
        <f ca="1">IFERROR(OFFSET('Maximum minutes'!$C$1,T5528,MATCH(IF(G5528&lt;&gt;"",G5528,F5528),OFFSET('Maximum minutes'!$C$1,T5528-1,0,1,U5528+1),0)-1)*IF(OR(ISNUMBER(J5528),J5528="sans examen"),1,0)*IF(W5528&lt;MinDate,1,0),"")</f>
        <v/>
      </c>
      <c r="N5528" s="36">
        <f t="shared" ca="1" si="173"/>
        <v>0</v>
      </c>
      <c r="O5528" s="36" t="e">
        <f ca="1">LEFT(OFFSET(Lists!$Q$2,MATCH(E5528,Lists!$R$3:$R$19,0),0),4)</f>
        <v>#N/A</v>
      </c>
      <c r="P5528" s="36" t="e">
        <f ca="1">MATCH(O5528,Lists!$S$2:$S$640,1)</f>
        <v>#N/A</v>
      </c>
      <c r="Q5528" s="36" t="e">
        <f ca="1">MATCH(LEFT(OFFSET(Lists!$Q$2,MATCH(E5528,Lists!$R$3:$R$19,0)+1,0),4),Lists!$S$3:$S$640,1)</f>
        <v>#N/A</v>
      </c>
      <c r="R5528" s="36" t="e">
        <f ca="1">LEFT(OFFSET(Lists!$S$2,P5528-1+MATCH(F5528,OFFSET(Lists!$T$3,P5528-1,0,Q5528-P5528+1),0),0),6)</f>
        <v>#N/A</v>
      </c>
      <c r="S5528" s="36" t="e">
        <f ca="1">VLOOKUP(R5528,Lists!B:D,3,FALSE)</f>
        <v>#N/A</v>
      </c>
      <c r="T5528" s="36" t="str">
        <f>IF(F5528&lt;&gt;"",MATCH(R5528,'Maximum minutes'!B:B,0),"")</f>
        <v/>
      </c>
      <c r="U5528" s="36">
        <f ca="1">IF(F5528&lt;&gt;"",COUNTA(OFFSET('Maximum minutes'!$C$1,'Annexe A1 Cours'!T5528,0,1,50)),0)</f>
        <v>0</v>
      </c>
      <c r="V5528" s="37">
        <f ca="1">IFERROR(OFFSET('Maximum minutes'!$C$1,T5528+1,-1+MATCH(G5528,OFFSET('Maximum minutes'!$C$1,T5528-1,0,1,50),0)),0)</f>
        <v>0</v>
      </c>
      <c r="W5528" s="38">
        <f t="shared" ca="1" si="172"/>
        <v>0</v>
      </c>
    </row>
    <row r="5529" spans="1:23" s="36" customFormat="1" ht="18.75">
      <c r="A5529" s="34"/>
      <c r="B5529" s="39"/>
      <c r="C5529" s="39"/>
      <c r="D5529" s="35"/>
      <c r="E5529" s="40"/>
      <c r="F5529" s="39"/>
      <c r="G5529" s="39"/>
      <c r="H5529" s="39"/>
      <c r="I5529" s="34"/>
      <c r="J5529" s="34"/>
      <c r="K5529" s="34"/>
      <c r="L5529" s="34"/>
      <c r="M5529" s="43" t="str">
        <f ca="1">IFERROR(OFFSET('Maximum minutes'!$C$1,T5529,MATCH(IF(G5529&lt;&gt;"",G5529,F5529),OFFSET('Maximum minutes'!$C$1,T5529-1,0,1,U5529+1),0)-1)*IF(OR(ISNUMBER(J5529),J5529="sans examen"),1,0)*IF(W5529&lt;MinDate,1,0),"")</f>
        <v/>
      </c>
      <c r="N5529" s="36">
        <f t="shared" ca="1" si="173"/>
        <v>0</v>
      </c>
      <c r="O5529" s="36" t="e">
        <f ca="1">LEFT(OFFSET(Lists!$Q$2,MATCH(E5529,Lists!$R$3:$R$19,0),0),4)</f>
        <v>#N/A</v>
      </c>
      <c r="P5529" s="36" t="e">
        <f ca="1">MATCH(O5529,Lists!$S$2:$S$640,1)</f>
        <v>#N/A</v>
      </c>
      <c r="Q5529" s="36" t="e">
        <f ca="1">MATCH(LEFT(OFFSET(Lists!$Q$2,MATCH(E5529,Lists!$R$3:$R$19,0)+1,0),4),Lists!$S$3:$S$640,1)</f>
        <v>#N/A</v>
      </c>
      <c r="R5529" s="36" t="e">
        <f ca="1">LEFT(OFFSET(Lists!$S$2,P5529-1+MATCH(F5529,OFFSET(Lists!$T$3,P5529-1,0,Q5529-P5529+1),0),0),6)</f>
        <v>#N/A</v>
      </c>
      <c r="S5529" s="36" t="e">
        <f ca="1">VLOOKUP(R5529,Lists!B:D,3,FALSE)</f>
        <v>#N/A</v>
      </c>
      <c r="T5529" s="36" t="str">
        <f>IF(F5529&lt;&gt;"",MATCH(R5529,'Maximum minutes'!B:B,0),"")</f>
        <v/>
      </c>
      <c r="U5529" s="36">
        <f ca="1">IF(F5529&lt;&gt;"",COUNTA(OFFSET('Maximum minutes'!$C$1,'Annexe A1 Cours'!T5529,0,1,50)),0)</f>
        <v>0</v>
      </c>
      <c r="V5529" s="37">
        <f ca="1">IFERROR(OFFSET('Maximum minutes'!$C$1,T5529+1,-1+MATCH(G5529,OFFSET('Maximum minutes'!$C$1,T5529-1,0,1,50),0)),0)</f>
        <v>0</v>
      </c>
      <c r="W5529" s="38">
        <f t="shared" ca="1" si="172"/>
        <v>0</v>
      </c>
    </row>
    <row r="5530" spans="1:23" s="36" customFormat="1" ht="18.75">
      <c r="A5530" s="34"/>
      <c r="B5530" s="39"/>
      <c r="C5530" s="39"/>
      <c r="D5530" s="35"/>
      <c r="E5530" s="40"/>
      <c r="F5530" s="39"/>
      <c r="G5530" s="39"/>
      <c r="H5530" s="39"/>
      <c r="I5530" s="34"/>
      <c r="J5530" s="34"/>
      <c r="K5530" s="34"/>
      <c r="L5530" s="34"/>
      <c r="M5530" s="43" t="str">
        <f ca="1">IFERROR(OFFSET('Maximum minutes'!$C$1,T5530,MATCH(IF(G5530&lt;&gt;"",G5530,F5530),OFFSET('Maximum minutes'!$C$1,T5530-1,0,1,U5530+1),0)-1)*IF(OR(ISNUMBER(J5530),J5530="sans examen"),1,0)*IF(W5530&lt;MinDate,1,0),"")</f>
        <v/>
      </c>
      <c r="N5530" s="36">
        <f t="shared" ca="1" si="173"/>
        <v>0</v>
      </c>
      <c r="O5530" s="36" t="e">
        <f ca="1">LEFT(OFFSET(Lists!$Q$2,MATCH(E5530,Lists!$R$3:$R$19,0),0),4)</f>
        <v>#N/A</v>
      </c>
      <c r="P5530" s="36" t="e">
        <f ca="1">MATCH(O5530,Lists!$S$2:$S$640,1)</f>
        <v>#N/A</v>
      </c>
      <c r="Q5530" s="36" t="e">
        <f ca="1">MATCH(LEFT(OFFSET(Lists!$Q$2,MATCH(E5530,Lists!$R$3:$R$19,0)+1,0),4),Lists!$S$3:$S$640,1)</f>
        <v>#N/A</v>
      </c>
      <c r="R5530" s="36" t="e">
        <f ca="1">LEFT(OFFSET(Lists!$S$2,P5530-1+MATCH(F5530,OFFSET(Lists!$T$3,P5530-1,0,Q5530-P5530+1),0),0),6)</f>
        <v>#N/A</v>
      </c>
      <c r="S5530" s="36" t="e">
        <f ca="1">VLOOKUP(R5530,Lists!B:D,3,FALSE)</f>
        <v>#N/A</v>
      </c>
      <c r="T5530" s="36" t="str">
        <f>IF(F5530&lt;&gt;"",MATCH(R5530,'Maximum minutes'!B:B,0),"")</f>
        <v/>
      </c>
      <c r="U5530" s="36">
        <f ca="1">IF(F5530&lt;&gt;"",COUNTA(OFFSET('Maximum minutes'!$C$1,'Annexe A1 Cours'!T5530,0,1,50)),0)</f>
        <v>0</v>
      </c>
      <c r="V5530" s="37">
        <f ca="1">IFERROR(OFFSET('Maximum minutes'!$C$1,T5530+1,-1+MATCH(G5530,OFFSET('Maximum minutes'!$C$1,T5530-1,0,1,50),0)),0)</f>
        <v>0</v>
      </c>
      <c r="W5530" s="38">
        <f t="shared" ca="1" si="172"/>
        <v>0</v>
      </c>
    </row>
    <row r="5531" spans="1:23" s="36" customFormat="1" ht="18.75">
      <c r="A5531" s="34"/>
      <c r="B5531" s="39"/>
      <c r="C5531" s="39"/>
      <c r="D5531" s="35"/>
      <c r="E5531" s="40"/>
      <c r="F5531" s="39"/>
      <c r="G5531" s="39"/>
      <c r="H5531" s="39"/>
      <c r="I5531" s="34"/>
      <c r="J5531" s="34"/>
      <c r="K5531" s="34"/>
      <c r="L5531" s="34"/>
      <c r="M5531" s="43" t="str">
        <f ca="1">IFERROR(OFFSET('Maximum minutes'!$C$1,T5531,MATCH(IF(G5531&lt;&gt;"",G5531,F5531),OFFSET('Maximum minutes'!$C$1,T5531-1,0,1,U5531+1),0)-1)*IF(OR(ISNUMBER(J5531),J5531="sans examen"),1,0)*IF(W5531&lt;MinDate,1,0),"")</f>
        <v/>
      </c>
      <c r="N5531" s="36">
        <f t="shared" ca="1" si="173"/>
        <v>0</v>
      </c>
      <c r="O5531" s="36" t="e">
        <f ca="1">LEFT(OFFSET(Lists!$Q$2,MATCH(E5531,Lists!$R$3:$R$19,0),0),4)</f>
        <v>#N/A</v>
      </c>
      <c r="P5531" s="36" t="e">
        <f ca="1">MATCH(O5531,Lists!$S$2:$S$640,1)</f>
        <v>#N/A</v>
      </c>
      <c r="Q5531" s="36" t="e">
        <f ca="1">MATCH(LEFT(OFFSET(Lists!$Q$2,MATCH(E5531,Lists!$R$3:$R$19,0)+1,0),4),Lists!$S$3:$S$640,1)</f>
        <v>#N/A</v>
      </c>
      <c r="R5531" s="36" t="e">
        <f ca="1">LEFT(OFFSET(Lists!$S$2,P5531-1+MATCH(F5531,OFFSET(Lists!$T$3,P5531-1,0,Q5531-P5531+1),0),0),6)</f>
        <v>#N/A</v>
      </c>
      <c r="S5531" s="36" t="e">
        <f ca="1">VLOOKUP(R5531,Lists!B:D,3,FALSE)</f>
        <v>#N/A</v>
      </c>
      <c r="T5531" s="36" t="str">
        <f>IF(F5531&lt;&gt;"",MATCH(R5531,'Maximum minutes'!B:B,0),"")</f>
        <v/>
      </c>
      <c r="U5531" s="36">
        <f ca="1">IF(F5531&lt;&gt;"",COUNTA(OFFSET('Maximum minutes'!$C$1,'Annexe A1 Cours'!T5531,0,1,50)),0)</f>
        <v>0</v>
      </c>
      <c r="V5531" s="37">
        <f ca="1">IFERROR(OFFSET('Maximum minutes'!$C$1,T5531+1,-1+MATCH(G5531,OFFSET('Maximum minutes'!$C$1,T5531-1,0,1,50),0)),0)</f>
        <v>0</v>
      </c>
      <c r="W5531" s="38">
        <f t="shared" ca="1" si="172"/>
        <v>0</v>
      </c>
    </row>
    <row r="5532" spans="1:23" s="36" customFormat="1" ht="18.75">
      <c r="A5532" s="34"/>
      <c r="B5532" s="39"/>
      <c r="C5532" s="39"/>
      <c r="D5532" s="35"/>
      <c r="E5532" s="40"/>
      <c r="F5532" s="39"/>
      <c r="G5532" s="39"/>
      <c r="H5532" s="39"/>
      <c r="I5532" s="34"/>
      <c r="J5532" s="34"/>
      <c r="K5532" s="34"/>
      <c r="L5532" s="34"/>
      <c r="M5532" s="43" t="str">
        <f ca="1">IFERROR(OFFSET('Maximum minutes'!$C$1,T5532,MATCH(IF(G5532&lt;&gt;"",G5532,F5532),OFFSET('Maximum minutes'!$C$1,T5532-1,0,1,U5532+1),0)-1)*IF(OR(ISNUMBER(J5532),J5532="sans examen"),1,0)*IF(W5532&lt;MinDate,1,0),"")</f>
        <v/>
      </c>
      <c r="N5532" s="36">
        <f t="shared" ca="1" si="173"/>
        <v>0</v>
      </c>
      <c r="O5532" s="36" t="e">
        <f ca="1">LEFT(OFFSET(Lists!$Q$2,MATCH(E5532,Lists!$R$3:$R$19,0),0),4)</f>
        <v>#N/A</v>
      </c>
      <c r="P5532" s="36" t="e">
        <f ca="1">MATCH(O5532,Lists!$S$2:$S$640,1)</f>
        <v>#N/A</v>
      </c>
      <c r="Q5532" s="36" t="e">
        <f ca="1">MATCH(LEFT(OFFSET(Lists!$Q$2,MATCH(E5532,Lists!$R$3:$R$19,0)+1,0),4),Lists!$S$3:$S$640,1)</f>
        <v>#N/A</v>
      </c>
      <c r="R5532" s="36" t="e">
        <f ca="1">LEFT(OFFSET(Lists!$S$2,P5532-1+MATCH(F5532,OFFSET(Lists!$T$3,P5532-1,0,Q5532-P5532+1),0),0),6)</f>
        <v>#N/A</v>
      </c>
      <c r="S5532" s="36" t="e">
        <f ca="1">VLOOKUP(R5532,Lists!B:D,3,FALSE)</f>
        <v>#N/A</v>
      </c>
      <c r="T5532" s="36" t="str">
        <f>IF(F5532&lt;&gt;"",MATCH(R5532,'Maximum minutes'!B:B,0),"")</f>
        <v/>
      </c>
      <c r="U5532" s="36">
        <f ca="1">IF(F5532&lt;&gt;"",COUNTA(OFFSET('Maximum minutes'!$C$1,'Annexe A1 Cours'!T5532,0,1,50)),0)</f>
        <v>0</v>
      </c>
      <c r="V5532" s="37">
        <f ca="1">IFERROR(OFFSET('Maximum minutes'!$C$1,T5532+1,-1+MATCH(G5532,OFFSET('Maximum minutes'!$C$1,T5532-1,0,1,50),0)),0)</f>
        <v>0</v>
      </c>
      <c r="W5532" s="38">
        <f t="shared" ca="1" si="172"/>
        <v>0</v>
      </c>
    </row>
    <row r="5533" spans="1:23" s="36" customFormat="1" ht="18.75">
      <c r="A5533" s="34"/>
      <c r="B5533" s="39"/>
      <c r="C5533" s="39"/>
      <c r="D5533" s="35"/>
      <c r="E5533" s="40"/>
      <c r="F5533" s="39"/>
      <c r="G5533" s="39"/>
      <c r="H5533" s="39"/>
      <c r="I5533" s="34"/>
      <c r="J5533" s="34"/>
      <c r="K5533" s="34"/>
      <c r="L5533" s="34"/>
      <c r="M5533" s="43" t="str">
        <f ca="1">IFERROR(OFFSET('Maximum minutes'!$C$1,T5533,MATCH(IF(G5533&lt;&gt;"",G5533,F5533),OFFSET('Maximum minutes'!$C$1,T5533-1,0,1,U5533+1),0)-1)*IF(OR(ISNUMBER(J5533),J5533="sans examen"),1,0)*IF(W5533&lt;MinDate,1,0),"")</f>
        <v/>
      </c>
      <c r="N5533" s="36">
        <f t="shared" ca="1" si="173"/>
        <v>0</v>
      </c>
      <c r="O5533" s="36" t="e">
        <f ca="1">LEFT(OFFSET(Lists!$Q$2,MATCH(E5533,Lists!$R$3:$R$19,0),0),4)</f>
        <v>#N/A</v>
      </c>
      <c r="P5533" s="36" t="e">
        <f ca="1">MATCH(O5533,Lists!$S$2:$S$640,1)</f>
        <v>#N/A</v>
      </c>
      <c r="Q5533" s="36" t="e">
        <f ca="1">MATCH(LEFT(OFFSET(Lists!$Q$2,MATCH(E5533,Lists!$R$3:$R$19,0)+1,0),4),Lists!$S$3:$S$640,1)</f>
        <v>#N/A</v>
      </c>
      <c r="R5533" s="36" t="e">
        <f ca="1">LEFT(OFFSET(Lists!$S$2,P5533-1+MATCH(F5533,OFFSET(Lists!$T$3,P5533-1,0,Q5533-P5533+1),0),0),6)</f>
        <v>#N/A</v>
      </c>
      <c r="S5533" s="36" t="e">
        <f ca="1">VLOOKUP(R5533,Lists!B:D,3,FALSE)</f>
        <v>#N/A</v>
      </c>
      <c r="T5533" s="36" t="str">
        <f>IF(F5533&lt;&gt;"",MATCH(R5533,'Maximum minutes'!B:B,0),"")</f>
        <v/>
      </c>
      <c r="U5533" s="36">
        <f ca="1">IF(F5533&lt;&gt;"",COUNTA(OFFSET('Maximum minutes'!$C$1,'Annexe A1 Cours'!T5533,0,1,50)),0)</f>
        <v>0</v>
      </c>
      <c r="V5533" s="37">
        <f ca="1">IFERROR(OFFSET('Maximum minutes'!$C$1,T5533+1,-1+MATCH(G5533,OFFSET('Maximum minutes'!$C$1,T5533-1,0,1,50),0)),0)</f>
        <v>0</v>
      </c>
      <c r="W5533" s="38">
        <f t="shared" ca="1" si="172"/>
        <v>0</v>
      </c>
    </row>
    <row r="5534" spans="1:23" s="36" customFormat="1" ht="18.75">
      <c r="A5534" s="34"/>
      <c r="B5534" s="39"/>
      <c r="C5534" s="39"/>
      <c r="D5534" s="35"/>
      <c r="E5534" s="40"/>
      <c r="F5534" s="39"/>
      <c r="G5534" s="39"/>
      <c r="H5534" s="39"/>
      <c r="I5534" s="34"/>
      <c r="J5534" s="34"/>
      <c r="K5534" s="34"/>
      <c r="L5534" s="34"/>
      <c r="M5534" s="43" t="str">
        <f ca="1">IFERROR(OFFSET('Maximum minutes'!$C$1,T5534,MATCH(IF(G5534&lt;&gt;"",G5534,F5534),OFFSET('Maximum minutes'!$C$1,T5534-1,0,1,U5534+1),0)-1)*IF(OR(ISNUMBER(J5534),J5534="sans examen"),1,0)*IF(W5534&lt;MinDate,1,0),"")</f>
        <v/>
      </c>
      <c r="N5534" s="36">
        <f t="shared" ca="1" si="173"/>
        <v>0</v>
      </c>
      <c r="O5534" s="36" t="e">
        <f ca="1">LEFT(OFFSET(Lists!$Q$2,MATCH(E5534,Lists!$R$3:$R$19,0),0),4)</f>
        <v>#N/A</v>
      </c>
      <c r="P5534" s="36" t="e">
        <f ca="1">MATCH(O5534,Lists!$S$2:$S$640,1)</f>
        <v>#N/A</v>
      </c>
      <c r="Q5534" s="36" t="e">
        <f ca="1">MATCH(LEFT(OFFSET(Lists!$Q$2,MATCH(E5534,Lists!$R$3:$R$19,0)+1,0),4),Lists!$S$3:$S$640,1)</f>
        <v>#N/A</v>
      </c>
      <c r="R5534" s="36" t="e">
        <f ca="1">LEFT(OFFSET(Lists!$S$2,P5534-1+MATCH(F5534,OFFSET(Lists!$T$3,P5534-1,0,Q5534-P5534+1),0),0),6)</f>
        <v>#N/A</v>
      </c>
      <c r="S5534" s="36" t="e">
        <f ca="1">VLOOKUP(R5534,Lists!B:D,3,FALSE)</f>
        <v>#N/A</v>
      </c>
      <c r="T5534" s="36" t="str">
        <f>IF(F5534&lt;&gt;"",MATCH(R5534,'Maximum minutes'!B:B,0),"")</f>
        <v/>
      </c>
      <c r="U5534" s="36">
        <f ca="1">IF(F5534&lt;&gt;"",COUNTA(OFFSET('Maximum minutes'!$C$1,'Annexe A1 Cours'!T5534,0,1,50)),0)</f>
        <v>0</v>
      </c>
      <c r="V5534" s="37">
        <f ca="1">IFERROR(OFFSET('Maximum minutes'!$C$1,T5534+1,-1+MATCH(G5534,OFFSET('Maximum minutes'!$C$1,T5534-1,0,1,50),0)),0)</f>
        <v>0</v>
      </c>
      <c r="W5534" s="38">
        <f t="shared" ca="1" si="172"/>
        <v>0</v>
      </c>
    </row>
    <row r="5535" spans="1:23" s="36" customFormat="1" ht="18.75">
      <c r="A5535" s="34"/>
      <c r="B5535" s="39"/>
      <c r="C5535" s="39"/>
      <c r="D5535" s="35"/>
      <c r="E5535" s="40"/>
      <c r="F5535" s="39"/>
      <c r="G5535" s="39"/>
      <c r="H5535" s="39"/>
      <c r="I5535" s="34"/>
      <c r="J5535" s="34"/>
      <c r="K5535" s="34"/>
      <c r="L5535" s="34"/>
      <c r="M5535" s="43" t="str">
        <f ca="1">IFERROR(OFFSET('Maximum minutes'!$C$1,T5535,MATCH(IF(G5535&lt;&gt;"",G5535,F5535),OFFSET('Maximum minutes'!$C$1,T5535-1,0,1,U5535+1),0)-1)*IF(OR(ISNUMBER(J5535),J5535="sans examen"),1,0)*IF(W5535&lt;MinDate,1,0),"")</f>
        <v/>
      </c>
      <c r="N5535" s="36">
        <f t="shared" ca="1" si="173"/>
        <v>0</v>
      </c>
      <c r="O5535" s="36" t="e">
        <f ca="1">LEFT(OFFSET(Lists!$Q$2,MATCH(E5535,Lists!$R$3:$R$19,0),0),4)</f>
        <v>#N/A</v>
      </c>
      <c r="P5535" s="36" t="e">
        <f ca="1">MATCH(O5535,Lists!$S$2:$S$640,1)</f>
        <v>#N/A</v>
      </c>
      <c r="Q5535" s="36" t="e">
        <f ca="1">MATCH(LEFT(OFFSET(Lists!$Q$2,MATCH(E5535,Lists!$R$3:$R$19,0)+1,0),4),Lists!$S$3:$S$640,1)</f>
        <v>#N/A</v>
      </c>
      <c r="R5535" s="36" t="e">
        <f ca="1">LEFT(OFFSET(Lists!$S$2,P5535-1+MATCH(F5535,OFFSET(Lists!$T$3,P5535-1,0,Q5535-P5535+1),0),0),6)</f>
        <v>#N/A</v>
      </c>
      <c r="S5535" s="36" t="e">
        <f ca="1">VLOOKUP(R5535,Lists!B:D,3,FALSE)</f>
        <v>#N/A</v>
      </c>
      <c r="T5535" s="36" t="str">
        <f>IF(F5535&lt;&gt;"",MATCH(R5535,'Maximum minutes'!B:B,0),"")</f>
        <v/>
      </c>
      <c r="U5535" s="36">
        <f ca="1">IF(F5535&lt;&gt;"",COUNTA(OFFSET('Maximum minutes'!$C$1,'Annexe A1 Cours'!T5535,0,1,50)),0)</f>
        <v>0</v>
      </c>
      <c r="V5535" s="37">
        <f ca="1">IFERROR(OFFSET('Maximum minutes'!$C$1,T5535+1,-1+MATCH(G5535,OFFSET('Maximum minutes'!$C$1,T5535-1,0,1,50),0)),0)</f>
        <v>0</v>
      </c>
      <c r="W5535" s="38">
        <f t="shared" ca="1" si="172"/>
        <v>0</v>
      </c>
    </row>
    <row r="5536" spans="1:23" s="36" customFormat="1" ht="18.75">
      <c r="A5536" s="34"/>
      <c r="B5536" s="39"/>
      <c r="C5536" s="39"/>
      <c r="D5536" s="35"/>
      <c r="E5536" s="40"/>
      <c r="F5536" s="39"/>
      <c r="G5536" s="39"/>
      <c r="H5536" s="39"/>
      <c r="I5536" s="34"/>
      <c r="J5536" s="34"/>
      <c r="K5536" s="34"/>
      <c r="L5536" s="34"/>
      <c r="M5536" s="43" t="str">
        <f ca="1">IFERROR(OFFSET('Maximum minutes'!$C$1,T5536,MATCH(IF(G5536&lt;&gt;"",G5536,F5536),OFFSET('Maximum minutes'!$C$1,T5536-1,0,1,U5536+1),0)-1)*IF(OR(ISNUMBER(J5536),J5536="sans examen"),1,0)*IF(W5536&lt;MinDate,1,0),"")</f>
        <v/>
      </c>
      <c r="N5536" s="36">
        <f t="shared" ca="1" si="173"/>
        <v>0</v>
      </c>
      <c r="O5536" s="36" t="e">
        <f ca="1">LEFT(OFFSET(Lists!$Q$2,MATCH(E5536,Lists!$R$3:$R$19,0),0),4)</f>
        <v>#N/A</v>
      </c>
      <c r="P5536" s="36" t="e">
        <f ca="1">MATCH(O5536,Lists!$S$2:$S$640,1)</f>
        <v>#N/A</v>
      </c>
      <c r="Q5536" s="36" t="e">
        <f ca="1">MATCH(LEFT(OFFSET(Lists!$Q$2,MATCH(E5536,Lists!$R$3:$R$19,0)+1,0),4),Lists!$S$3:$S$640,1)</f>
        <v>#N/A</v>
      </c>
      <c r="R5536" s="36" t="e">
        <f ca="1">LEFT(OFFSET(Lists!$S$2,P5536-1+MATCH(F5536,OFFSET(Lists!$T$3,P5536-1,0,Q5536-P5536+1),0),0),6)</f>
        <v>#N/A</v>
      </c>
      <c r="S5536" s="36" t="e">
        <f ca="1">VLOOKUP(R5536,Lists!B:D,3,FALSE)</f>
        <v>#N/A</v>
      </c>
      <c r="T5536" s="36" t="str">
        <f>IF(F5536&lt;&gt;"",MATCH(R5536,'Maximum minutes'!B:B,0),"")</f>
        <v/>
      </c>
      <c r="U5536" s="36">
        <f ca="1">IF(F5536&lt;&gt;"",COUNTA(OFFSET('Maximum minutes'!$C$1,'Annexe A1 Cours'!T5536,0,1,50)),0)</f>
        <v>0</v>
      </c>
      <c r="V5536" s="37">
        <f ca="1">IFERROR(OFFSET('Maximum minutes'!$C$1,T5536+1,-1+MATCH(G5536,OFFSET('Maximum minutes'!$C$1,T5536-1,0,1,50),0)),0)</f>
        <v>0</v>
      </c>
      <c r="W5536" s="38">
        <f t="shared" ca="1" si="172"/>
        <v>0</v>
      </c>
    </row>
    <row r="5537" spans="1:23" s="36" customFormat="1" ht="18.75">
      <c r="A5537" s="34"/>
      <c r="B5537" s="39"/>
      <c r="C5537" s="39"/>
      <c r="D5537" s="35"/>
      <c r="E5537" s="40"/>
      <c r="F5537" s="39"/>
      <c r="G5537" s="39"/>
      <c r="H5537" s="39"/>
      <c r="I5537" s="34"/>
      <c r="J5537" s="34"/>
      <c r="K5537" s="34"/>
      <c r="L5537" s="34"/>
      <c r="M5537" s="43" t="str">
        <f ca="1">IFERROR(OFFSET('Maximum minutes'!$C$1,T5537,MATCH(IF(G5537&lt;&gt;"",G5537,F5537),OFFSET('Maximum minutes'!$C$1,T5537-1,0,1,U5537+1),0)-1)*IF(OR(ISNUMBER(J5537),J5537="sans examen"),1,0)*IF(W5537&lt;MinDate,1,0),"")</f>
        <v/>
      </c>
      <c r="N5537" s="36">
        <f t="shared" ca="1" si="173"/>
        <v>0</v>
      </c>
      <c r="O5537" s="36" t="e">
        <f ca="1">LEFT(OFFSET(Lists!$Q$2,MATCH(E5537,Lists!$R$3:$R$19,0),0),4)</f>
        <v>#N/A</v>
      </c>
      <c r="P5537" s="36" t="e">
        <f ca="1">MATCH(O5537,Lists!$S$2:$S$640,1)</f>
        <v>#N/A</v>
      </c>
      <c r="Q5537" s="36" t="e">
        <f ca="1">MATCH(LEFT(OFFSET(Lists!$Q$2,MATCH(E5537,Lists!$R$3:$R$19,0)+1,0),4),Lists!$S$3:$S$640,1)</f>
        <v>#N/A</v>
      </c>
      <c r="R5537" s="36" t="e">
        <f ca="1">LEFT(OFFSET(Lists!$S$2,P5537-1+MATCH(F5537,OFFSET(Lists!$T$3,P5537-1,0,Q5537-P5537+1),0),0),6)</f>
        <v>#N/A</v>
      </c>
      <c r="S5537" s="36" t="e">
        <f ca="1">VLOOKUP(R5537,Lists!B:D,3,FALSE)</f>
        <v>#N/A</v>
      </c>
      <c r="T5537" s="36" t="str">
        <f>IF(F5537&lt;&gt;"",MATCH(R5537,'Maximum minutes'!B:B,0),"")</f>
        <v/>
      </c>
      <c r="U5537" s="36">
        <f ca="1">IF(F5537&lt;&gt;"",COUNTA(OFFSET('Maximum minutes'!$C$1,'Annexe A1 Cours'!T5537,0,1,50)),0)</f>
        <v>0</v>
      </c>
      <c r="V5537" s="37">
        <f ca="1">IFERROR(OFFSET('Maximum minutes'!$C$1,T5537+1,-1+MATCH(G5537,OFFSET('Maximum minutes'!$C$1,T5537-1,0,1,50),0)),0)</f>
        <v>0</v>
      </c>
      <c r="W5537" s="38">
        <f t="shared" ca="1" si="172"/>
        <v>0</v>
      </c>
    </row>
    <row r="5538" spans="1:23" s="36" customFormat="1" ht="18.75">
      <c r="A5538" s="34"/>
      <c r="B5538" s="39"/>
      <c r="C5538" s="39"/>
      <c r="D5538" s="35"/>
      <c r="E5538" s="40"/>
      <c r="F5538" s="39"/>
      <c r="G5538" s="39"/>
      <c r="H5538" s="39"/>
      <c r="I5538" s="34"/>
      <c r="J5538" s="34"/>
      <c r="K5538" s="34"/>
      <c r="L5538" s="34"/>
      <c r="M5538" s="43" t="str">
        <f ca="1">IFERROR(OFFSET('Maximum minutes'!$C$1,T5538,MATCH(IF(G5538&lt;&gt;"",G5538,F5538),OFFSET('Maximum minutes'!$C$1,T5538-1,0,1,U5538+1),0)-1)*IF(OR(ISNUMBER(J5538),J5538="sans examen"),1,0)*IF(W5538&lt;MinDate,1,0),"")</f>
        <v/>
      </c>
      <c r="N5538" s="36">
        <f t="shared" ca="1" si="173"/>
        <v>0</v>
      </c>
      <c r="O5538" s="36" t="e">
        <f ca="1">LEFT(OFFSET(Lists!$Q$2,MATCH(E5538,Lists!$R$3:$R$19,0),0),4)</f>
        <v>#N/A</v>
      </c>
      <c r="P5538" s="36" t="e">
        <f ca="1">MATCH(O5538,Lists!$S$2:$S$640,1)</f>
        <v>#N/A</v>
      </c>
      <c r="Q5538" s="36" t="e">
        <f ca="1">MATCH(LEFT(OFFSET(Lists!$Q$2,MATCH(E5538,Lists!$R$3:$R$19,0)+1,0),4),Lists!$S$3:$S$640,1)</f>
        <v>#N/A</v>
      </c>
      <c r="R5538" s="36" t="e">
        <f ca="1">LEFT(OFFSET(Lists!$S$2,P5538-1+MATCH(F5538,OFFSET(Lists!$T$3,P5538-1,0,Q5538-P5538+1),0),0),6)</f>
        <v>#N/A</v>
      </c>
      <c r="S5538" s="36" t="e">
        <f ca="1">VLOOKUP(R5538,Lists!B:D,3,FALSE)</f>
        <v>#N/A</v>
      </c>
      <c r="T5538" s="36" t="str">
        <f>IF(F5538&lt;&gt;"",MATCH(R5538,'Maximum minutes'!B:B,0),"")</f>
        <v/>
      </c>
      <c r="U5538" s="36">
        <f ca="1">IF(F5538&lt;&gt;"",COUNTA(OFFSET('Maximum minutes'!$C$1,'Annexe A1 Cours'!T5538,0,1,50)),0)</f>
        <v>0</v>
      </c>
      <c r="V5538" s="37">
        <f ca="1">IFERROR(OFFSET('Maximum minutes'!$C$1,T5538+1,-1+MATCH(G5538,OFFSET('Maximum minutes'!$C$1,T5538-1,0,1,50),0)),0)</f>
        <v>0</v>
      </c>
      <c r="W5538" s="38">
        <f t="shared" ca="1" si="172"/>
        <v>0</v>
      </c>
    </row>
    <row r="5539" spans="1:23" s="36" customFormat="1" ht="18.75">
      <c r="A5539" s="34"/>
      <c r="B5539" s="39"/>
      <c r="C5539" s="39"/>
      <c r="D5539" s="35"/>
      <c r="E5539" s="40"/>
      <c r="F5539" s="39"/>
      <c r="G5539" s="39"/>
      <c r="H5539" s="39"/>
      <c r="I5539" s="34"/>
      <c r="J5539" s="34"/>
      <c r="K5539" s="34"/>
      <c r="L5539" s="34"/>
      <c r="M5539" s="43" t="str">
        <f ca="1">IFERROR(OFFSET('Maximum minutes'!$C$1,T5539,MATCH(IF(G5539&lt;&gt;"",G5539,F5539),OFFSET('Maximum minutes'!$C$1,T5539-1,0,1,U5539+1),0)-1)*IF(OR(ISNUMBER(J5539),J5539="sans examen"),1,0)*IF(W5539&lt;MinDate,1,0),"")</f>
        <v/>
      </c>
      <c r="N5539" s="36">
        <f t="shared" ca="1" si="173"/>
        <v>0</v>
      </c>
      <c r="O5539" s="36" t="e">
        <f ca="1">LEFT(OFFSET(Lists!$Q$2,MATCH(E5539,Lists!$R$3:$R$19,0),0),4)</f>
        <v>#N/A</v>
      </c>
      <c r="P5539" s="36" t="e">
        <f ca="1">MATCH(O5539,Lists!$S$2:$S$640,1)</f>
        <v>#N/A</v>
      </c>
      <c r="Q5539" s="36" t="e">
        <f ca="1">MATCH(LEFT(OFFSET(Lists!$Q$2,MATCH(E5539,Lists!$R$3:$R$19,0)+1,0),4),Lists!$S$3:$S$640,1)</f>
        <v>#N/A</v>
      </c>
      <c r="R5539" s="36" t="e">
        <f ca="1">LEFT(OFFSET(Lists!$S$2,P5539-1+MATCH(F5539,OFFSET(Lists!$T$3,P5539-1,0,Q5539-P5539+1),0),0),6)</f>
        <v>#N/A</v>
      </c>
      <c r="S5539" s="36" t="e">
        <f ca="1">VLOOKUP(R5539,Lists!B:D,3,FALSE)</f>
        <v>#N/A</v>
      </c>
      <c r="T5539" s="36" t="str">
        <f>IF(F5539&lt;&gt;"",MATCH(R5539,'Maximum minutes'!B:B,0),"")</f>
        <v/>
      </c>
      <c r="U5539" s="36">
        <f ca="1">IF(F5539&lt;&gt;"",COUNTA(OFFSET('Maximum minutes'!$C$1,'Annexe A1 Cours'!T5539,0,1,50)),0)</f>
        <v>0</v>
      </c>
      <c r="V5539" s="37">
        <f ca="1">IFERROR(OFFSET('Maximum minutes'!$C$1,T5539+1,-1+MATCH(G5539,OFFSET('Maximum minutes'!$C$1,T5539-1,0,1,50),0)),0)</f>
        <v>0</v>
      </c>
      <c r="W5539" s="38">
        <f t="shared" ca="1" si="172"/>
        <v>0</v>
      </c>
    </row>
    <row r="5540" spans="1:23" s="36" customFormat="1" ht="18.75">
      <c r="A5540" s="34"/>
      <c r="B5540" s="39"/>
      <c r="C5540" s="39"/>
      <c r="D5540" s="35"/>
      <c r="E5540" s="40"/>
      <c r="F5540" s="39"/>
      <c r="G5540" s="39"/>
      <c r="H5540" s="39"/>
      <c r="I5540" s="34"/>
      <c r="J5540" s="34"/>
      <c r="K5540" s="34"/>
      <c r="L5540" s="34"/>
      <c r="M5540" s="43" t="str">
        <f ca="1">IFERROR(OFFSET('Maximum minutes'!$C$1,T5540,MATCH(IF(G5540&lt;&gt;"",G5540,F5540),OFFSET('Maximum minutes'!$C$1,T5540-1,0,1,U5540+1),0)-1)*IF(OR(ISNUMBER(J5540),J5540="sans examen"),1,0)*IF(W5540&lt;MinDate,1,0),"")</f>
        <v/>
      </c>
      <c r="N5540" s="36">
        <f t="shared" ca="1" si="173"/>
        <v>0</v>
      </c>
      <c r="O5540" s="36" t="e">
        <f ca="1">LEFT(OFFSET(Lists!$Q$2,MATCH(E5540,Lists!$R$3:$R$19,0),0),4)</f>
        <v>#N/A</v>
      </c>
      <c r="P5540" s="36" t="e">
        <f ca="1">MATCH(O5540,Lists!$S$2:$S$640,1)</f>
        <v>#N/A</v>
      </c>
      <c r="Q5540" s="36" t="e">
        <f ca="1">MATCH(LEFT(OFFSET(Lists!$Q$2,MATCH(E5540,Lists!$R$3:$R$19,0)+1,0),4),Lists!$S$3:$S$640,1)</f>
        <v>#N/A</v>
      </c>
      <c r="R5540" s="36" t="e">
        <f ca="1">LEFT(OFFSET(Lists!$S$2,P5540-1+MATCH(F5540,OFFSET(Lists!$T$3,P5540-1,0,Q5540-P5540+1),0),0),6)</f>
        <v>#N/A</v>
      </c>
      <c r="S5540" s="36" t="e">
        <f ca="1">VLOOKUP(R5540,Lists!B:D,3,FALSE)</f>
        <v>#N/A</v>
      </c>
      <c r="T5540" s="36" t="str">
        <f>IF(F5540&lt;&gt;"",MATCH(R5540,'Maximum minutes'!B:B,0),"")</f>
        <v/>
      </c>
      <c r="U5540" s="36">
        <f ca="1">IF(F5540&lt;&gt;"",COUNTA(OFFSET('Maximum minutes'!$C$1,'Annexe A1 Cours'!T5540,0,1,50)),0)</f>
        <v>0</v>
      </c>
      <c r="V5540" s="37">
        <f ca="1">IFERROR(OFFSET('Maximum minutes'!$C$1,T5540+1,-1+MATCH(G5540,OFFSET('Maximum minutes'!$C$1,T5540-1,0,1,50),0)),0)</f>
        <v>0</v>
      </c>
      <c r="W5540" s="38">
        <f t="shared" ca="1" si="172"/>
        <v>0</v>
      </c>
    </row>
    <row r="5541" spans="1:23" s="36" customFormat="1" ht="18.75">
      <c r="A5541" s="34"/>
      <c r="B5541" s="39"/>
      <c r="C5541" s="39"/>
      <c r="D5541" s="35"/>
      <c r="E5541" s="40"/>
      <c r="F5541" s="39"/>
      <c r="G5541" s="39"/>
      <c r="H5541" s="39"/>
      <c r="I5541" s="34"/>
      <c r="J5541" s="34"/>
      <c r="K5541" s="34"/>
      <c r="L5541" s="34"/>
      <c r="M5541" s="43" t="str">
        <f ca="1">IFERROR(OFFSET('Maximum minutes'!$C$1,T5541,MATCH(IF(G5541&lt;&gt;"",G5541,F5541),OFFSET('Maximum minutes'!$C$1,T5541-1,0,1,U5541+1),0)-1)*IF(OR(ISNUMBER(J5541),J5541="sans examen"),1,0)*IF(W5541&lt;MinDate,1,0),"")</f>
        <v/>
      </c>
      <c r="N5541" s="36">
        <f t="shared" ca="1" si="173"/>
        <v>0</v>
      </c>
      <c r="O5541" s="36" t="e">
        <f ca="1">LEFT(OFFSET(Lists!$Q$2,MATCH(E5541,Lists!$R$3:$R$19,0),0),4)</f>
        <v>#N/A</v>
      </c>
      <c r="P5541" s="36" t="e">
        <f ca="1">MATCH(O5541,Lists!$S$2:$S$640,1)</f>
        <v>#N/A</v>
      </c>
      <c r="Q5541" s="36" t="e">
        <f ca="1">MATCH(LEFT(OFFSET(Lists!$Q$2,MATCH(E5541,Lists!$R$3:$R$19,0)+1,0),4),Lists!$S$3:$S$640,1)</f>
        <v>#N/A</v>
      </c>
      <c r="R5541" s="36" t="e">
        <f ca="1">LEFT(OFFSET(Lists!$S$2,P5541-1+MATCH(F5541,OFFSET(Lists!$T$3,P5541-1,0,Q5541-P5541+1),0),0),6)</f>
        <v>#N/A</v>
      </c>
      <c r="S5541" s="36" t="e">
        <f ca="1">VLOOKUP(R5541,Lists!B:D,3,FALSE)</f>
        <v>#N/A</v>
      </c>
      <c r="T5541" s="36" t="str">
        <f>IF(F5541&lt;&gt;"",MATCH(R5541,'Maximum minutes'!B:B,0),"")</f>
        <v/>
      </c>
      <c r="U5541" s="36">
        <f ca="1">IF(F5541&lt;&gt;"",COUNTA(OFFSET('Maximum minutes'!$C$1,'Annexe A1 Cours'!T5541,0,1,50)),0)</f>
        <v>0</v>
      </c>
      <c r="V5541" s="37">
        <f ca="1">IFERROR(OFFSET('Maximum minutes'!$C$1,T5541+1,-1+MATCH(G5541,OFFSET('Maximum minutes'!$C$1,T5541-1,0,1,50),0)),0)</f>
        <v>0</v>
      </c>
      <c r="W5541" s="38">
        <f t="shared" ca="1" si="172"/>
        <v>0</v>
      </c>
    </row>
    <row r="5542" spans="1:23" s="36" customFormat="1" ht="18.75">
      <c r="A5542" s="34"/>
      <c r="B5542" s="39"/>
      <c r="C5542" s="39"/>
      <c r="D5542" s="35"/>
      <c r="E5542" s="40"/>
      <c r="F5542" s="39"/>
      <c r="G5542" s="39"/>
      <c r="H5542" s="39"/>
      <c r="I5542" s="34"/>
      <c r="J5542" s="34"/>
      <c r="K5542" s="34"/>
      <c r="L5542" s="34"/>
      <c r="M5542" s="43" t="str">
        <f ca="1">IFERROR(OFFSET('Maximum minutes'!$C$1,T5542,MATCH(IF(G5542&lt;&gt;"",G5542,F5542),OFFSET('Maximum minutes'!$C$1,T5542-1,0,1,U5542+1),0)-1)*IF(OR(ISNUMBER(J5542),J5542="sans examen"),1,0)*IF(W5542&lt;MinDate,1,0),"")</f>
        <v/>
      </c>
      <c r="N5542" s="36">
        <f t="shared" ca="1" si="173"/>
        <v>0</v>
      </c>
      <c r="O5542" s="36" t="e">
        <f ca="1">LEFT(OFFSET(Lists!$Q$2,MATCH(E5542,Lists!$R$3:$R$19,0),0),4)</f>
        <v>#N/A</v>
      </c>
      <c r="P5542" s="36" t="e">
        <f ca="1">MATCH(O5542,Lists!$S$2:$S$640,1)</f>
        <v>#N/A</v>
      </c>
      <c r="Q5542" s="36" t="e">
        <f ca="1">MATCH(LEFT(OFFSET(Lists!$Q$2,MATCH(E5542,Lists!$R$3:$R$19,0)+1,0),4),Lists!$S$3:$S$640,1)</f>
        <v>#N/A</v>
      </c>
      <c r="R5542" s="36" t="e">
        <f ca="1">LEFT(OFFSET(Lists!$S$2,P5542-1+MATCH(F5542,OFFSET(Lists!$T$3,P5542-1,0,Q5542-P5542+1),0),0),6)</f>
        <v>#N/A</v>
      </c>
      <c r="S5542" s="36" t="e">
        <f ca="1">VLOOKUP(R5542,Lists!B:D,3,FALSE)</f>
        <v>#N/A</v>
      </c>
      <c r="T5542" s="36" t="str">
        <f>IF(F5542&lt;&gt;"",MATCH(R5542,'Maximum minutes'!B:B,0),"")</f>
        <v/>
      </c>
      <c r="U5542" s="36">
        <f ca="1">IF(F5542&lt;&gt;"",COUNTA(OFFSET('Maximum minutes'!$C$1,'Annexe A1 Cours'!T5542,0,1,50)),0)</f>
        <v>0</v>
      </c>
      <c r="V5542" s="37">
        <f ca="1">IFERROR(OFFSET('Maximum minutes'!$C$1,T5542+1,-1+MATCH(G5542,OFFSET('Maximum minutes'!$C$1,T5542-1,0,1,50),0)),0)</f>
        <v>0</v>
      </c>
      <c r="W5542" s="38">
        <f t="shared" ca="1" si="172"/>
        <v>0</v>
      </c>
    </row>
    <row r="5543" spans="1:23" s="36" customFormat="1" ht="18.75">
      <c r="A5543" s="34"/>
      <c r="B5543" s="39"/>
      <c r="C5543" s="39"/>
      <c r="D5543" s="35"/>
      <c r="E5543" s="40"/>
      <c r="F5543" s="39"/>
      <c r="G5543" s="39"/>
      <c r="H5543" s="39"/>
      <c r="I5543" s="34"/>
      <c r="J5543" s="34"/>
      <c r="K5543" s="34"/>
      <c r="L5543" s="34"/>
      <c r="M5543" s="43" t="str">
        <f ca="1">IFERROR(OFFSET('Maximum minutes'!$C$1,T5543,MATCH(IF(G5543&lt;&gt;"",G5543,F5543),OFFSET('Maximum minutes'!$C$1,T5543-1,0,1,U5543+1),0)-1)*IF(OR(ISNUMBER(J5543),J5543="sans examen"),1,0)*IF(W5543&lt;MinDate,1,0),"")</f>
        <v/>
      </c>
      <c r="N5543" s="36">
        <f t="shared" ca="1" si="173"/>
        <v>0</v>
      </c>
      <c r="O5543" s="36" t="e">
        <f ca="1">LEFT(OFFSET(Lists!$Q$2,MATCH(E5543,Lists!$R$3:$R$19,0),0),4)</f>
        <v>#N/A</v>
      </c>
      <c r="P5543" s="36" t="e">
        <f ca="1">MATCH(O5543,Lists!$S$2:$S$640,1)</f>
        <v>#N/A</v>
      </c>
      <c r="Q5543" s="36" t="e">
        <f ca="1">MATCH(LEFT(OFFSET(Lists!$Q$2,MATCH(E5543,Lists!$R$3:$R$19,0)+1,0),4),Lists!$S$3:$S$640,1)</f>
        <v>#N/A</v>
      </c>
      <c r="R5543" s="36" t="e">
        <f ca="1">LEFT(OFFSET(Lists!$S$2,P5543-1+MATCH(F5543,OFFSET(Lists!$T$3,P5543-1,0,Q5543-P5543+1),0),0),6)</f>
        <v>#N/A</v>
      </c>
      <c r="S5543" s="36" t="e">
        <f ca="1">VLOOKUP(R5543,Lists!B:D,3,FALSE)</f>
        <v>#N/A</v>
      </c>
      <c r="T5543" s="36" t="str">
        <f>IF(F5543&lt;&gt;"",MATCH(R5543,'Maximum minutes'!B:B,0),"")</f>
        <v/>
      </c>
      <c r="U5543" s="36">
        <f ca="1">IF(F5543&lt;&gt;"",COUNTA(OFFSET('Maximum minutes'!$C$1,'Annexe A1 Cours'!T5543,0,1,50)),0)</f>
        <v>0</v>
      </c>
      <c r="V5543" s="37">
        <f ca="1">IFERROR(OFFSET('Maximum minutes'!$C$1,T5543+1,-1+MATCH(G5543,OFFSET('Maximum minutes'!$C$1,T5543-1,0,1,50),0)),0)</f>
        <v>0</v>
      </c>
      <c r="W5543" s="38">
        <f t="shared" ca="1" si="172"/>
        <v>0</v>
      </c>
    </row>
    <row r="5544" spans="1:23" s="36" customFormat="1" ht="18.75">
      <c r="A5544" s="34"/>
      <c r="B5544" s="39"/>
      <c r="C5544" s="39"/>
      <c r="D5544" s="35"/>
      <c r="E5544" s="40"/>
      <c r="F5544" s="39"/>
      <c r="G5544" s="39"/>
      <c r="H5544" s="39"/>
      <c r="I5544" s="34"/>
      <c r="J5544" s="34"/>
      <c r="K5544" s="34"/>
      <c r="L5544" s="34"/>
      <c r="M5544" s="43" t="str">
        <f ca="1">IFERROR(OFFSET('Maximum minutes'!$C$1,T5544,MATCH(IF(G5544&lt;&gt;"",G5544,F5544),OFFSET('Maximum minutes'!$C$1,T5544-1,0,1,U5544+1),0)-1)*IF(OR(ISNUMBER(J5544),J5544="sans examen"),1,0)*IF(W5544&lt;MinDate,1,0),"")</f>
        <v/>
      </c>
      <c r="N5544" s="36">
        <f t="shared" ca="1" si="173"/>
        <v>0</v>
      </c>
      <c r="O5544" s="36" t="e">
        <f ca="1">LEFT(OFFSET(Lists!$Q$2,MATCH(E5544,Lists!$R$3:$R$19,0),0),4)</f>
        <v>#N/A</v>
      </c>
      <c r="P5544" s="36" t="e">
        <f ca="1">MATCH(O5544,Lists!$S$2:$S$640,1)</f>
        <v>#N/A</v>
      </c>
      <c r="Q5544" s="36" t="e">
        <f ca="1">MATCH(LEFT(OFFSET(Lists!$Q$2,MATCH(E5544,Lists!$R$3:$R$19,0)+1,0),4),Lists!$S$3:$S$640,1)</f>
        <v>#N/A</v>
      </c>
      <c r="R5544" s="36" t="e">
        <f ca="1">LEFT(OFFSET(Lists!$S$2,P5544-1+MATCH(F5544,OFFSET(Lists!$T$3,P5544-1,0,Q5544-P5544+1),0),0),6)</f>
        <v>#N/A</v>
      </c>
      <c r="S5544" s="36" t="e">
        <f ca="1">VLOOKUP(R5544,Lists!B:D,3,FALSE)</f>
        <v>#N/A</v>
      </c>
      <c r="T5544" s="36" t="str">
        <f>IF(F5544&lt;&gt;"",MATCH(R5544,'Maximum minutes'!B:B,0),"")</f>
        <v/>
      </c>
      <c r="U5544" s="36">
        <f ca="1">IF(F5544&lt;&gt;"",COUNTA(OFFSET('Maximum minutes'!$C$1,'Annexe A1 Cours'!T5544,0,1,50)),0)</f>
        <v>0</v>
      </c>
      <c r="V5544" s="37">
        <f ca="1">IFERROR(OFFSET('Maximum minutes'!$C$1,T5544+1,-1+MATCH(G5544,OFFSET('Maximum minutes'!$C$1,T5544-1,0,1,50),0)),0)</f>
        <v>0</v>
      </c>
      <c r="W5544" s="38">
        <f t="shared" ca="1" si="172"/>
        <v>0</v>
      </c>
    </row>
    <row r="5545" spans="1:23" s="36" customFormat="1" ht="18.75">
      <c r="A5545" s="34"/>
      <c r="B5545" s="39"/>
      <c r="C5545" s="39"/>
      <c r="D5545" s="35"/>
      <c r="E5545" s="40"/>
      <c r="F5545" s="39"/>
      <c r="G5545" s="39"/>
      <c r="H5545" s="39"/>
      <c r="I5545" s="34"/>
      <c r="J5545" s="34"/>
      <c r="K5545" s="34"/>
      <c r="L5545" s="34"/>
      <c r="M5545" s="43" t="str">
        <f ca="1">IFERROR(OFFSET('Maximum minutes'!$C$1,T5545,MATCH(IF(G5545&lt;&gt;"",G5545,F5545),OFFSET('Maximum minutes'!$C$1,T5545-1,0,1,U5545+1),0)-1)*IF(OR(ISNUMBER(J5545),J5545="sans examen"),1,0)*IF(W5545&lt;MinDate,1,0),"")</f>
        <v/>
      </c>
      <c r="N5545" s="36">
        <f t="shared" ca="1" si="173"/>
        <v>0</v>
      </c>
      <c r="O5545" s="36" t="e">
        <f ca="1">LEFT(OFFSET(Lists!$Q$2,MATCH(E5545,Lists!$R$3:$R$19,0),0),4)</f>
        <v>#N/A</v>
      </c>
      <c r="P5545" s="36" t="e">
        <f ca="1">MATCH(O5545,Lists!$S$2:$S$640,1)</f>
        <v>#N/A</v>
      </c>
      <c r="Q5545" s="36" t="e">
        <f ca="1">MATCH(LEFT(OFFSET(Lists!$Q$2,MATCH(E5545,Lists!$R$3:$R$19,0)+1,0),4),Lists!$S$3:$S$640,1)</f>
        <v>#N/A</v>
      </c>
      <c r="R5545" s="36" t="e">
        <f ca="1">LEFT(OFFSET(Lists!$S$2,P5545-1+MATCH(F5545,OFFSET(Lists!$T$3,P5545-1,0,Q5545-P5545+1),0),0),6)</f>
        <v>#N/A</v>
      </c>
      <c r="S5545" s="36" t="e">
        <f ca="1">VLOOKUP(R5545,Lists!B:D,3,FALSE)</f>
        <v>#N/A</v>
      </c>
      <c r="T5545" s="36" t="str">
        <f>IF(F5545&lt;&gt;"",MATCH(R5545,'Maximum minutes'!B:B,0),"")</f>
        <v/>
      </c>
      <c r="U5545" s="36">
        <f ca="1">IF(F5545&lt;&gt;"",COUNTA(OFFSET('Maximum minutes'!$C$1,'Annexe A1 Cours'!T5545,0,1,50)),0)</f>
        <v>0</v>
      </c>
      <c r="V5545" s="37">
        <f ca="1">IFERROR(OFFSET('Maximum minutes'!$C$1,T5545+1,-1+MATCH(G5545,OFFSET('Maximum minutes'!$C$1,T5545-1,0,1,50),0)),0)</f>
        <v>0</v>
      </c>
      <c r="W5545" s="38">
        <f t="shared" ca="1" si="172"/>
        <v>0</v>
      </c>
    </row>
    <row r="5546" spans="1:23" s="36" customFormat="1" ht="18.75">
      <c r="A5546" s="34"/>
      <c r="B5546" s="39"/>
      <c r="C5546" s="39"/>
      <c r="D5546" s="35"/>
      <c r="E5546" s="40"/>
      <c r="F5546" s="39"/>
      <c r="G5546" s="39"/>
      <c r="H5546" s="39"/>
      <c r="I5546" s="34"/>
      <c r="J5546" s="34"/>
      <c r="K5546" s="34"/>
      <c r="L5546" s="34"/>
      <c r="M5546" s="43" t="str">
        <f ca="1">IFERROR(OFFSET('Maximum minutes'!$C$1,T5546,MATCH(IF(G5546&lt;&gt;"",G5546,F5546),OFFSET('Maximum minutes'!$C$1,T5546-1,0,1,U5546+1),0)-1)*IF(OR(ISNUMBER(J5546),J5546="sans examen"),1,0)*IF(W5546&lt;MinDate,1,0),"")</f>
        <v/>
      </c>
      <c r="N5546" s="36">
        <f t="shared" ca="1" si="173"/>
        <v>0</v>
      </c>
      <c r="O5546" s="36" t="e">
        <f ca="1">LEFT(OFFSET(Lists!$Q$2,MATCH(E5546,Lists!$R$3:$R$19,0),0),4)</f>
        <v>#N/A</v>
      </c>
      <c r="P5546" s="36" t="e">
        <f ca="1">MATCH(O5546,Lists!$S$2:$S$640,1)</f>
        <v>#N/A</v>
      </c>
      <c r="Q5546" s="36" t="e">
        <f ca="1">MATCH(LEFT(OFFSET(Lists!$Q$2,MATCH(E5546,Lists!$R$3:$R$19,0)+1,0),4),Lists!$S$3:$S$640,1)</f>
        <v>#N/A</v>
      </c>
      <c r="R5546" s="36" t="e">
        <f ca="1">LEFT(OFFSET(Lists!$S$2,P5546-1+MATCH(F5546,OFFSET(Lists!$T$3,P5546-1,0,Q5546-P5546+1),0),0),6)</f>
        <v>#N/A</v>
      </c>
      <c r="S5546" s="36" t="e">
        <f ca="1">VLOOKUP(R5546,Lists!B:D,3,FALSE)</f>
        <v>#N/A</v>
      </c>
      <c r="T5546" s="36" t="str">
        <f>IF(F5546&lt;&gt;"",MATCH(R5546,'Maximum minutes'!B:B,0),"")</f>
        <v/>
      </c>
      <c r="U5546" s="36">
        <f ca="1">IF(F5546&lt;&gt;"",COUNTA(OFFSET('Maximum minutes'!$C$1,'Annexe A1 Cours'!T5546,0,1,50)),0)</f>
        <v>0</v>
      </c>
      <c r="V5546" s="37">
        <f ca="1">IFERROR(OFFSET('Maximum minutes'!$C$1,T5546+1,-1+MATCH(G5546,OFFSET('Maximum minutes'!$C$1,T5546-1,0,1,50),0)),0)</f>
        <v>0</v>
      </c>
      <c r="W5546" s="38">
        <f t="shared" ca="1" si="172"/>
        <v>0</v>
      </c>
    </row>
    <row r="5547" spans="1:23" s="36" customFormat="1" ht="18.75">
      <c r="A5547" s="34"/>
      <c r="B5547" s="39"/>
      <c r="C5547" s="39"/>
      <c r="D5547" s="35"/>
      <c r="E5547" s="40"/>
      <c r="F5547" s="39"/>
      <c r="G5547" s="39"/>
      <c r="H5547" s="39"/>
      <c r="I5547" s="34"/>
      <c r="J5547" s="34"/>
      <c r="K5547" s="34"/>
      <c r="L5547" s="34"/>
      <c r="M5547" s="43" t="str">
        <f ca="1">IFERROR(OFFSET('Maximum minutes'!$C$1,T5547,MATCH(IF(G5547&lt;&gt;"",G5547,F5547),OFFSET('Maximum minutes'!$C$1,T5547-1,0,1,U5547+1),0)-1)*IF(OR(ISNUMBER(J5547),J5547="sans examen"),1,0)*IF(W5547&lt;MinDate,1,0),"")</f>
        <v/>
      </c>
      <c r="N5547" s="36">
        <f t="shared" ca="1" si="173"/>
        <v>0</v>
      </c>
      <c r="O5547" s="36" t="e">
        <f ca="1">LEFT(OFFSET(Lists!$Q$2,MATCH(E5547,Lists!$R$3:$R$19,0),0),4)</f>
        <v>#N/A</v>
      </c>
      <c r="P5547" s="36" t="e">
        <f ca="1">MATCH(O5547,Lists!$S$2:$S$640,1)</f>
        <v>#N/A</v>
      </c>
      <c r="Q5547" s="36" t="e">
        <f ca="1">MATCH(LEFT(OFFSET(Lists!$Q$2,MATCH(E5547,Lists!$R$3:$R$19,0)+1,0),4),Lists!$S$3:$S$640,1)</f>
        <v>#N/A</v>
      </c>
      <c r="R5547" s="36" t="e">
        <f ca="1">LEFT(OFFSET(Lists!$S$2,P5547-1+MATCH(F5547,OFFSET(Lists!$T$3,P5547-1,0,Q5547-P5547+1),0),0),6)</f>
        <v>#N/A</v>
      </c>
      <c r="S5547" s="36" t="e">
        <f ca="1">VLOOKUP(R5547,Lists!B:D,3,FALSE)</f>
        <v>#N/A</v>
      </c>
      <c r="T5547" s="36" t="str">
        <f>IF(F5547&lt;&gt;"",MATCH(R5547,'Maximum minutes'!B:B,0),"")</f>
        <v/>
      </c>
      <c r="U5547" s="36">
        <f ca="1">IF(F5547&lt;&gt;"",COUNTA(OFFSET('Maximum minutes'!$C$1,'Annexe A1 Cours'!T5547,0,1,50)),0)</f>
        <v>0</v>
      </c>
      <c r="V5547" s="37">
        <f ca="1">IFERROR(OFFSET('Maximum minutes'!$C$1,T5547+1,-1+MATCH(G5547,OFFSET('Maximum minutes'!$C$1,T5547-1,0,1,50),0)),0)</f>
        <v>0</v>
      </c>
      <c r="W5547" s="38">
        <f t="shared" ca="1" si="172"/>
        <v>0</v>
      </c>
    </row>
    <row r="5548" spans="1:23" s="36" customFormat="1" ht="18.75">
      <c r="A5548" s="34"/>
      <c r="B5548" s="39"/>
      <c r="C5548" s="39"/>
      <c r="D5548" s="35"/>
      <c r="E5548" s="40"/>
      <c r="F5548" s="39"/>
      <c r="G5548" s="39"/>
      <c r="H5548" s="39"/>
      <c r="I5548" s="34"/>
      <c r="J5548" s="34"/>
      <c r="K5548" s="34"/>
      <c r="L5548" s="34"/>
      <c r="M5548" s="43" t="str">
        <f ca="1">IFERROR(OFFSET('Maximum minutes'!$C$1,T5548,MATCH(IF(G5548&lt;&gt;"",G5548,F5548),OFFSET('Maximum minutes'!$C$1,T5548-1,0,1,U5548+1),0)-1)*IF(OR(ISNUMBER(J5548),J5548="sans examen"),1,0)*IF(W5548&lt;MinDate,1,0),"")</f>
        <v/>
      </c>
      <c r="N5548" s="36">
        <f t="shared" ca="1" si="173"/>
        <v>0</v>
      </c>
      <c r="O5548" s="36" t="e">
        <f ca="1">LEFT(OFFSET(Lists!$Q$2,MATCH(E5548,Lists!$R$3:$R$19,0),0),4)</f>
        <v>#N/A</v>
      </c>
      <c r="P5548" s="36" t="e">
        <f ca="1">MATCH(O5548,Lists!$S$2:$S$640,1)</f>
        <v>#N/A</v>
      </c>
      <c r="Q5548" s="36" t="e">
        <f ca="1">MATCH(LEFT(OFFSET(Lists!$Q$2,MATCH(E5548,Lists!$R$3:$R$19,0)+1,0),4),Lists!$S$3:$S$640,1)</f>
        <v>#N/A</v>
      </c>
      <c r="R5548" s="36" t="e">
        <f ca="1">LEFT(OFFSET(Lists!$S$2,P5548-1+MATCH(F5548,OFFSET(Lists!$T$3,P5548-1,0,Q5548-P5548+1),0),0),6)</f>
        <v>#N/A</v>
      </c>
      <c r="S5548" s="36" t="e">
        <f ca="1">VLOOKUP(R5548,Lists!B:D,3,FALSE)</f>
        <v>#N/A</v>
      </c>
      <c r="T5548" s="36" t="str">
        <f>IF(F5548&lt;&gt;"",MATCH(R5548,'Maximum minutes'!B:B,0),"")</f>
        <v/>
      </c>
      <c r="U5548" s="36">
        <f ca="1">IF(F5548&lt;&gt;"",COUNTA(OFFSET('Maximum minutes'!$C$1,'Annexe A1 Cours'!T5548,0,1,50)),0)</f>
        <v>0</v>
      </c>
      <c r="V5548" s="37">
        <f ca="1">IFERROR(OFFSET('Maximum minutes'!$C$1,T5548+1,-1+MATCH(G5548,OFFSET('Maximum minutes'!$C$1,T5548-1,0,1,50),0)),0)</f>
        <v>0</v>
      </c>
      <c r="W5548" s="38">
        <f t="shared" ca="1" si="172"/>
        <v>0</v>
      </c>
    </row>
    <row r="5549" spans="1:23" s="36" customFormat="1" ht="18.75">
      <c r="A5549" s="34"/>
      <c r="B5549" s="39"/>
      <c r="C5549" s="39"/>
      <c r="D5549" s="35"/>
      <c r="E5549" s="40"/>
      <c r="F5549" s="39"/>
      <c r="G5549" s="39"/>
      <c r="H5549" s="39"/>
      <c r="I5549" s="34"/>
      <c r="J5549" s="34"/>
      <c r="K5549" s="34"/>
      <c r="L5549" s="34"/>
      <c r="M5549" s="43" t="str">
        <f ca="1">IFERROR(OFFSET('Maximum minutes'!$C$1,T5549,MATCH(IF(G5549&lt;&gt;"",G5549,F5549),OFFSET('Maximum minutes'!$C$1,T5549-1,0,1,U5549+1),0)-1)*IF(OR(ISNUMBER(J5549),J5549="sans examen"),1,0)*IF(W5549&lt;MinDate,1,0),"")</f>
        <v/>
      </c>
      <c r="N5549" s="36">
        <f t="shared" ca="1" si="173"/>
        <v>0</v>
      </c>
      <c r="O5549" s="36" t="e">
        <f ca="1">LEFT(OFFSET(Lists!$Q$2,MATCH(E5549,Lists!$R$3:$R$19,0),0),4)</f>
        <v>#N/A</v>
      </c>
      <c r="P5549" s="36" t="e">
        <f ca="1">MATCH(O5549,Lists!$S$2:$S$640,1)</f>
        <v>#N/A</v>
      </c>
      <c r="Q5549" s="36" t="e">
        <f ca="1">MATCH(LEFT(OFFSET(Lists!$Q$2,MATCH(E5549,Lists!$R$3:$R$19,0)+1,0),4),Lists!$S$3:$S$640,1)</f>
        <v>#N/A</v>
      </c>
      <c r="R5549" s="36" t="e">
        <f ca="1">LEFT(OFFSET(Lists!$S$2,P5549-1+MATCH(F5549,OFFSET(Lists!$T$3,P5549-1,0,Q5549-P5549+1),0),0),6)</f>
        <v>#N/A</v>
      </c>
      <c r="S5549" s="36" t="e">
        <f ca="1">VLOOKUP(R5549,Lists!B:D,3,FALSE)</f>
        <v>#N/A</v>
      </c>
      <c r="T5549" s="36" t="str">
        <f>IF(F5549&lt;&gt;"",MATCH(R5549,'Maximum minutes'!B:B,0),"")</f>
        <v/>
      </c>
      <c r="U5549" s="36">
        <f ca="1">IF(F5549&lt;&gt;"",COUNTA(OFFSET('Maximum minutes'!$C$1,'Annexe A1 Cours'!T5549,0,1,50)),0)</f>
        <v>0</v>
      </c>
      <c r="V5549" s="37">
        <f ca="1">IFERROR(OFFSET('Maximum minutes'!$C$1,T5549+1,-1+MATCH(G5549,OFFSET('Maximum minutes'!$C$1,T5549-1,0,1,50),0)),0)</f>
        <v>0</v>
      </c>
      <c r="W5549" s="38">
        <f t="shared" ca="1" si="172"/>
        <v>0</v>
      </c>
    </row>
    <row r="5550" spans="1:23" s="36" customFormat="1" ht="18.75">
      <c r="A5550" s="34"/>
      <c r="B5550" s="39"/>
      <c r="C5550" s="39"/>
      <c r="D5550" s="35"/>
      <c r="E5550" s="40"/>
      <c r="F5550" s="39"/>
      <c r="G5550" s="39"/>
      <c r="H5550" s="39"/>
      <c r="I5550" s="34"/>
      <c r="J5550" s="34"/>
      <c r="K5550" s="34"/>
      <c r="L5550" s="34"/>
      <c r="M5550" s="43" t="str">
        <f ca="1">IFERROR(OFFSET('Maximum minutes'!$C$1,T5550,MATCH(IF(G5550&lt;&gt;"",G5550,F5550),OFFSET('Maximum minutes'!$C$1,T5550-1,0,1,U5550+1),0)-1)*IF(OR(ISNUMBER(J5550),J5550="sans examen"),1,0)*IF(W5550&lt;MinDate,1,0),"")</f>
        <v/>
      </c>
      <c r="N5550" s="36">
        <f t="shared" ca="1" si="173"/>
        <v>0</v>
      </c>
      <c r="O5550" s="36" t="e">
        <f ca="1">LEFT(OFFSET(Lists!$Q$2,MATCH(E5550,Lists!$R$3:$R$19,0),0),4)</f>
        <v>#N/A</v>
      </c>
      <c r="P5550" s="36" t="e">
        <f ca="1">MATCH(O5550,Lists!$S$2:$S$640,1)</f>
        <v>#N/A</v>
      </c>
      <c r="Q5550" s="36" t="e">
        <f ca="1">MATCH(LEFT(OFFSET(Lists!$Q$2,MATCH(E5550,Lists!$R$3:$R$19,0)+1,0),4),Lists!$S$3:$S$640,1)</f>
        <v>#N/A</v>
      </c>
      <c r="R5550" s="36" t="e">
        <f ca="1">LEFT(OFFSET(Lists!$S$2,P5550-1+MATCH(F5550,OFFSET(Lists!$T$3,P5550-1,0,Q5550-P5550+1),0),0),6)</f>
        <v>#N/A</v>
      </c>
      <c r="S5550" s="36" t="e">
        <f ca="1">VLOOKUP(R5550,Lists!B:D,3,FALSE)</f>
        <v>#N/A</v>
      </c>
      <c r="T5550" s="36" t="str">
        <f>IF(F5550&lt;&gt;"",MATCH(R5550,'Maximum minutes'!B:B,0),"")</f>
        <v/>
      </c>
      <c r="U5550" s="36">
        <f ca="1">IF(F5550&lt;&gt;"",COUNTA(OFFSET('Maximum minutes'!$C$1,'Annexe A1 Cours'!T5550,0,1,50)),0)</f>
        <v>0</v>
      </c>
      <c r="V5550" s="37">
        <f ca="1">IFERROR(OFFSET('Maximum minutes'!$C$1,T5550+1,-1+MATCH(G5550,OFFSET('Maximum minutes'!$C$1,T5550-1,0,1,50),0)),0)</f>
        <v>0</v>
      </c>
      <c r="W5550" s="38">
        <f t="shared" ca="1" si="172"/>
        <v>0</v>
      </c>
    </row>
    <row r="5551" spans="1:23" s="36" customFormat="1" ht="18.75">
      <c r="A5551" s="34"/>
      <c r="B5551" s="39"/>
      <c r="C5551" s="39"/>
      <c r="D5551" s="35"/>
      <c r="E5551" s="40"/>
      <c r="F5551" s="39"/>
      <c r="G5551" s="39"/>
      <c r="H5551" s="39"/>
      <c r="I5551" s="34"/>
      <c r="J5551" s="34"/>
      <c r="K5551" s="34"/>
      <c r="L5551" s="34"/>
      <c r="M5551" s="43" t="str">
        <f ca="1">IFERROR(OFFSET('Maximum minutes'!$C$1,T5551,MATCH(IF(G5551&lt;&gt;"",G5551,F5551),OFFSET('Maximum minutes'!$C$1,T5551-1,0,1,U5551+1),0)-1)*IF(OR(ISNUMBER(J5551),J5551="sans examen"),1,0)*IF(W5551&lt;MinDate,1,0),"")</f>
        <v/>
      </c>
      <c r="N5551" s="36">
        <f t="shared" ca="1" si="173"/>
        <v>0</v>
      </c>
      <c r="O5551" s="36" t="e">
        <f ca="1">LEFT(OFFSET(Lists!$Q$2,MATCH(E5551,Lists!$R$3:$R$19,0),0),4)</f>
        <v>#N/A</v>
      </c>
      <c r="P5551" s="36" t="e">
        <f ca="1">MATCH(O5551,Lists!$S$2:$S$640,1)</f>
        <v>#N/A</v>
      </c>
      <c r="Q5551" s="36" t="e">
        <f ca="1">MATCH(LEFT(OFFSET(Lists!$Q$2,MATCH(E5551,Lists!$R$3:$R$19,0)+1,0),4),Lists!$S$3:$S$640,1)</f>
        <v>#N/A</v>
      </c>
      <c r="R5551" s="36" t="e">
        <f ca="1">LEFT(OFFSET(Lists!$S$2,P5551-1+MATCH(F5551,OFFSET(Lists!$T$3,P5551-1,0,Q5551-P5551+1),0),0),6)</f>
        <v>#N/A</v>
      </c>
      <c r="S5551" s="36" t="e">
        <f ca="1">VLOOKUP(R5551,Lists!B:D,3,FALSE)</f>
        <v>#N/A</v>
      </c>
      <c r="T5551" s="36" t="str">
        <f>IF(F5551&lt;&gt;"",MATCH(R5551,'Maximum minutes'!B:B,0),"")</f>
        <v/>
      </c>
      <c r="U5551" s="36">
        <f ca="1">IF(F5551&lt;&gt;"",COUNTA(OFFSET('Maximum minutes'!$C$1,'Annexe A1 Cours'!T5551,0,1,50)),0)</f>
        <v>0</v>
      </c>
      <c r="V5551" s="37">
        <f ca="1">IFERROR(OFFSET('Maximum minutes'!$C$1,T5551+1,-1+MATCH(G5551,OFFSET('Maximum minutes'!$C$1,T5551-1,0,1,50),0)),0)</f>
        <v>0</v>
      </c>
      <c r="W5551" s="38">
        <f t="shared" ca="1" si="172"/>
        <v>0</v>
      </c>
    </row>
    <row r="5552" spans="1:23" s="36" customFormat="1" ht="18.75">
      <c r="A5552" s="34"/>
      <c r="B5552" s="39"/>
      <c r="C5552" s="39"/>
      <c r="D5552" s="35"/>
      <c r="E5552" s="40"/>
      <c r="F5552" s="39"/>
      <c r="G5552" s="39"/>
      <c r="H5552" s="39"/>
      <c r="I5552" s="34"/>
      <c r="J5552" s="34"/>
      <c r="K5552" s="34"/>
      <c r="L5552" s="34"/>
      <c r="M5552" s="43" t="str">
        <f ca="1">IFERROR(OFFSET('Maximum minutes'!$C$1,T5552,MATCH(IF(G5552&lt;&gt;"",G5552,F5552),OFFSET('Maximum minutes'!$C$1,T5552-1,0,1,U5552+1),0)-1)*IF(OR(ISNUMBER(J5552),J5552="sans examen"),1,0)*IF(W5552&lt;MinDate,1,0),"")</f>
        <v/>
      </c>
      <c r="N5552" s="36">
        <f t="shared" ca="1" si="173"/>
        <v>0</v>
      </c>
      <c r="O5552" s="36" t="e">
        <f ca="1">LEFT(OFFSET(Lists!$Q$2,MATCH(E5552,Lists!$R$3:$R$19,0),0),4)</f>
        <v>#N/A</v>
      </c>
      <c r="P5552" s="36" t="e">
        <f ca="1">MATCH(O5552,Lists!$S$2:$S$640,1)</f>
        <v>#N/A</v>
      </c>
      <c r="Q5552" s="36" t="e">
        <f ca="1">MATCH(LEFT(OFFSET(Lists!$Q$2,MATCH(E5552,Lists!$R$3:$R$19,0)+1,0),4),Lists!$S$3:$S$640,1)</f>
        <v>#N/A</v>
      </c>
      <c r="R5552" s="36" t="e">
        <f ca="1">LEFT(OFFSET(Lists!$S$2,P5552-1+MATCH(F5552,OFFSET(Lists!$T$3,P5552-1,0,Q5552-P5552+1),0),0),6)</f>
        <v>#N/A</v>
      </c>
      <c r="S5552" s="36" t="e">
        <f ca="1">VLOOKUP(R5552,Lists!B:D,3,FALSE)</f>
        <v>#N/A</v>
      </c>
      <c r="T5552" s="36" t="str">
        <f>IF(F5552&lt;&gt;"",MATCH(R5552,'Maximum minutes'!B:B,0),"")</f>
        <v/>
      </c>
      <c r="U5552" s="36">
        <f ca="1">IF(F5552&lt;&gt;"",COUNTA(OFFSET('Maximum minutes'!$C$1,'Annexe A1 Cours'!T5552,0,1,50)),0)</f>
        <v>0</v>
      </c>
      <c r="V5552" s="37">
        <f ca="1">IFERROR(OFFSET('Maximum minutes'!$C$1,T5552+1,-1+MATCH(G5552,OFFSET('Maximum minutes'!$C$1,T5552-1,0,1,50),0)),0)</f>
        <v>0</v>
      </c>
      <c r="W5552" s="38">
        <f t="shared" ca="1" si="172"/>
        <v>0</v>
      </c>
    </row>
    <row r="5553" spans="1:23" s="36" customFormat="1" ht="18.75">
      <c r="A5553" s="34"/>
      <c r="B5553" s="39"/>
      <c r="C5553" s="39"/>
      <c r="D5553" s="35"/>
      <c r="E5553" s="40"/>
      <c r="F5553" s="39"/>
      <c r="G5553" s="39"/>
      <c r="H5553" s="39"/>
      <c r="I5553" s="34"/>
      <c r="J5553" s="34"/>
      <c r="K5553" s="34"/>
      <c r="L5553" s="34"/>
      <c r="M5553" s="43" t="str">
        <f ca="1">IFERROR(OFFSET('Maximum minutes'!$C$1,T5553,MATCH(IF(G5553&lt;&gt;"",G5553,F5553),OFFSET('Maximum minutes'!$C$1,T5553-1,0,1,U5553+1),0)-1)*IF(OR(ISNUMBER(J5553),J5553="sans examen"),1,0)*IF(W5553&lt;MinDate,1,0),"")</f>
        <v/>
      </c>
      <c r="N5553" s="36">
        <f t="shared" ca="1" si="173"/>
        <v>0</v>
      </c>
      <c r="O5553" s="36" t="e">
        <f ca="1">LEFT(OFFSET(Lists!$Q$2,MATCH(E5553,Lists!$R$3:$R$19,0),0),4)</f>
        <v>#N/A</v>
      </c>
      <c r="P5553" s="36" t="e">
        <f ca="1">MATCH(O5553,Lists!$S$2:$S$640,1)</f>
        <v>#N/A</v>
      </c>
      <c r="Q5553" s="36" t="e">
        <f ca="1">MATCH(LEFT(OFFSET(Lists!$Q$2,MATCH(E5553,Lists!$R$3:$R$19,0)+1,0),4),Lists!$S$3:$S$640,1)</f>
        <v>#N/A</v>
      </c>
      <c r="R5553" s="36" t="e">
        <f ca="1">LEFT(OFFSET(Lists!$S$2,P5553-1+MATCH(F5553,OFFSET(Lists!$T$3,P5553-1,0,Q5553-P5553+1),0),0),6)</f>
        <v>#N/A</v>
      </c>
      <c r="S5553" s="36" t="e">
        <f ca="1">VLOOKUP(R5553,Lists!B:D,3,FALSE)</f>
        <v>#N/A</v>
      </c>
      <c r="T5553" s="36" t="str">
        <f>IF(F5553&lt;&gt;"",MATCH(R5553,'Maximum minutes'!B:B,0),"")</f>
        <v/>
      </c>
      <c r="U5553" s="36">
        <f ca="1">IF(F5553&lt;&gt;"",COUNTA(OFFSET('Maximum minutes'!$C$1,'Annexe A1 Cours'!T5553,0,1,50)),0)</f>
        <v>0</v>
      </c>
      <c r="V5553" s="37">
        <f ca="1">IFERROR(OFFSET('Maximum minutes'!$C$1,T5553+1,-1+MATCH(G5553,OFFSET('Maximum minutes'!$C$1,T5553-1,0,1,50),0)),0)</f>
        <v>0</v>
      </c>
      <c r="W5553" s="38">
        <f t="shared" ca="1" si="172"/>
        <v>0</v>
      </c>
    </row>
    <row r="5554" spans="1:23" s="36" customFormat="1" ht="18.75">
      <c r="A5554" s="34"/>
      <c r="B5554" s="39"/>
      <c r="C5554" s="39"/>
      <c r="D5554" s="35"/>
      <c r="E5554" s="40"/>
      <c r="F5554" s="39"/>
      <c r="G5554" s="39"/>
      <c r="H5554" s="39"/>
      <c r="I5554" s="34"/>
      <c r="J5554" s="34"/>
      <c r="K5554" s="34"/>
      <c r="L5554" s="34"/>
      <c r="M5554" s="43" t="str">
        <f ca="1">IFERROR(OFFSET('Maximum minutes'!$C$1,T5554,MATCH(IF(G5554&lt;&gt;"",G5554,F5554),OFFSET('Maximum minutes'!$C$1,T5554-1,0,1,U5554+1),0)-1)*IF(OR(ISNUMBER(J5554),J5554="sans examen"),1,0)*IF(W5554&lt;MinDate,1,0),"")</f>
        <v/>
      </c>
      <c r="N5554" s="36">
        <f t="shared" ca="1" si="173"/>
        <v>0</v>
      </c>
      <c r="O5554" s="36" t="e">
        <f ca="1">LEFT(OFFSET(Lists!$Q$2,MATCH(E5554,Lists!$R$3:$R$19,0),0),4)</f>
        <v>#N/A</v>
      </c>
      <c r="P5554" s="36" t="e">
        <f ca="1">MATCH(O5554,Lists!$S$2:$S$640,1)</f>
        <v>#N/A</v>
      </c>
      <c r="Q5554" s="36" t="e">
        <f ca="1">MATCH(LEFT(OFFSET(Lists!$Q$2,MATCH(E5554,Lists!$R$3:$R$19,0)+1,0),4),Lists!$S$3:$S$640,1)</f>
        <v>#N/A</v>
      </c>
      <c r="R5554" s="36" t="e">
        <f ca="1">LEFT(OFFSET(Lists!$S$2,P5554-1+MATCH(F5554,OFFSET(Lists!$T$3,P5554-1,0,Q5554-P5554+1),0),0),6)</f>
        <v>#N/A</v>
      </c>
      <c r="S5554" s="36" t="e">
        <f ca="1">VLOOKUP(R5554,Lists!B:D,3,FALSE)</f>
        <v>#N/A</v>
      </c>
      <c r="T5554" s="36" t="str">
        <f>IF(F5554&lt;&gt;"",MATCH(R5554,'Maximum minutes'!B:B,0),"")</f>
        <v/>
      </c>
      <c r="U5554" s="36">
        <f ca="1">IF(F5554&lt;&gt;"",COUNTA(OFFSET('Maximum minutes'!$C$1,'Annexe A1 Cours'!T5554,0,1,50)),0)</f>
        <v>0</v>
      </c>
      <c r="V5554" s="37">
        <f ca="1">IFERROR(OFFSET('Maximum minutes'!$C$1,T5554+1,-1+MATCH(G5554,OFFSET('Maximum minutes'!$C$1,T5554-1,0,1,50),0)),0)</f>
        <v>0</v>
      </c>
      <c r="W5554" s="38">
        <f t="shared" ca="1" si="172"/>
        <v>0</v>
      </c>
    </row>
    <row r="5555" spans="1:23" s="36" customFormat="1" ht="18.75">
      <c r="A5555" s="34"/>
      <c r="B5555" s="39"/>
      <c r="C5555" s="39"/>
      <c r="D5555" s="35"/>
      <c r="E5555" s="40"/>
      <c r="F5555" s="39"/>
      <c r="G5555" s="39"/>
      <c r="H5555" s="39"/>
      <c r="I5555" s="34"/>
      <c r="J5555" s="34"/>
      <c r="K5555" s="34"/>
      <c r="L5555" s="34"/>
      <c r="M5555" s="43" t="str">
        <f ca="1">IFERROR(OFFSET('Maximum minutes'!$C$1,T5555,MATCH(IF(G5555&lt;&gt;"",G5555,F5555),OFFSET('Maximum minutes'!$C$1,T5555-1,0,1,U5555+1),0)-1)*IF(OR(ISNUMBER(J5555),J5555="sans examen"),1,0)*IF(W5555&lt;MinDate,1,0),"")</f>
        <v/>
      </c>
      <c r="N5555" s="36">
        <f t="shared" ca="1" si="173"/>
        <v>0</v>
      </c>
      <c r="O5555" s="36" t="e">
        <f ca="1">LEFT(OFFSET(Lists!$Q$2,MATCH(E5555,Lists!$R$3:$R$19,0),0),4)</f>
        <v>#N/A</v>
      </c>
      <c r="P5555" s="36" t="e">
        <f ca="1">MATCH(O5555,Lists!$S$2:$S$640,1)</f>
        <v>#N/A</v>
      </c>
      <c r="Q5555" s="36" t="e">
        <f ca="1">MATCH(LEFT(OFFSET(Lists!$Q$2,MATCH(E5555,Lists!$R$3:$R$19,0)+1,0),4),Lists!$S$3:$S$640,1)</f>
        <v>#N/A</v>
      </c>
      <c r="R5555" s="36" t="e">
        <f ca="1">LEFT(OFFSET(Lists!$S$2,P5555-1+MATCH(F5555,OFFSET(Lists!$T$3,P5555-1,0,Q5555-P5555+1),0),0),6)</f>
        <v>#N/A</v>
      </c>
      <c r="S5555" s="36" t="e">
        <f ca="1">VLOOKUP(R5555,Lists!B:D,3,FALSE)</f>
        <v>#N/A</v>
      </c>
      <c r="T5555" s="36" t="str">
        <f>IF(F5555&lt;&gt;"",MATCH(R5555,'Maximum minutes'!B:B,0),"")</f>
        <v/>
      </c>
      <c r="U5555" s="36">
        <f ca="1">IF(F5555&lt;&gt;"",COUNTA(OFFSET('Maximum minutes'!$C$1,'Annexe A1 Cours'!T5555,0,1,50)),0)</f>
        <v>0</v>
      </c>
      <c r="V5555" s="37">
        <f ca="1">IFERROR(OFFSET('Maximum minutes'!$C$1,T5555+1,-1+MATCH(G5555,OFFSET('Maximum minutes'!$C$1,T5555-1,0,1,50),0)),0)</f>
        <v>0</v>
      </c>
      <c r="W5555" s="38">
        <f t="shared" ca="1" si="172"/>
        <v>0</v>
      </c>
    </row>
    <row r="5556" spans="1:23" s="36" customFormat="1" ht="18.75">
      <c r="A5556" s="34"/>
      <c r="B5556" s="39"/>
      <c r="C5556" s="39"/>
      <c r="D5556" s="35"/>
      <c r="E5556" s="40"/>
      <c r="F5556" s="39"/>
      <c r="G5556" s="39"/>
      <c r="H5556" s="39"/>
      <c r="I5556" s="34"/>
      <c r="J5556" s="34"/>
      <c r="K5556" s="34"/>
      <c r="L5556" s="34"/>
      <c r="M5556" s="43" t="str">
        <f ca="1">IFERROR(OFFSET('Maximum minutes'!$C$1,T5556,MATCH(IF(G5556&lt;&gt;"",G5556,F5556),OFFSET('Maximum minutes'!$C$1,T5556-1,0,1,U5556+1),0)-1)*IF(OR(ISNUMBER(J5556),J5556="sans examen"),1,0)*IF(W5556&lt;MinDate,1,0),"")</f>
        <v/>
      </c>
      <c r="N5556" s="36">
        <f t="shared" ca="1" si="173"/>
        <v>0</v>
      </c>
      <c r="O5556" s="36" t="e">
        <f ca="1">LEFT(OFFSET(Lists!$Q$2,MATCH(E5556,Lists!$R$3:$R$19,0),0),4)</f>
        <v>#N/A</v>
      </c>
      <c r="P5556" s="36" t="e">
        <f ca="1">MATCH(O5556,Lists!$S$2:$S$640,1)</f>
        <v>#N/A</v>
      </c>
      <c r="Q5556" s="36" t="e">
        <f ca="1">MATCH(LEFT(OFFSET(Lists!$Q$2,MATCH(E5556,Lists!$R$3:$R$19,0)+1,0),4),Lists!$S$3:$S$640,1)</f>
        <v>#N/A</v>
      </c>
      <c r="R5556" s="36" t="e">
        <f ca="1">LEFT(OFFSET(Lists!$S$2,P5556-1+MATCH(F5556,OFFSET(Lists!$T$3,P5556-1,0,Q5556-P5556+1),0),0),6)</f>
        <v>#N/A</v>
      </c>
      <c r="S5556" s="36" t="e">
        <f ca="1">VLOOKUP(R5556,Lists!B:D,3,FALSE)</f>
        <v>#N/A</v>
      </c>
      <c r="T5556" s="36" t="str">
        <f>IF(F5556&lt;&gt;"",MATCH(R5556,'Maximum minutes'!B:B,0),"")</f>
        <v/>
      </c>
      <c r="U5556" s="36">
        <f ca="1">IF(F5556&lt;&gt;"",COUNTA(OFFSET('Maximum minutes'!$C$1,'Annexe A1 Cours'!T5556,0,1,50)),0)</f>
        <v>0</v>
      </c>
      <c r="V5556" s="37">
        <f ca="1">IFERROR(OFFSET('Maximum minutes'!$C$1,T5556+1,-1+MATCH(G5556,OFFSET('Maximum minutes'!$C$1,T5556-1,0,1,50),0)),0)</f>
        <v>0</v>
      </c>
      <c r="W5556" s="38">
        <f t="shared" ca="1" si="172"/>
        <v>0</v>
      </c>
    </row>
    <row r="5557" spans="1:23" s="36" customFormat="1" ht="18.75">
      <c r="A5557" s="34"/>
      <c r="B5557" s="39"/>
      <c r="C5557" s="39"/>
      <c r="D5557" s="35"/>
      <c r="E5557" s="40"/>
      <c r="F5557" s="39"/>
      <c r="G5557" s="39"/>
      <c r="H5557" s="39"/>
      <c r="I5557" s="34"/>
      <c r="J5557" s="34"/>
      <c r="K5557" s="34"/>
      <c r="L5557" s="34"/>
      <c r="M5557" s="43" t="str">
        <f ca="1">IFERROR(OFFSET('Maximum minutes'!$C$1,T5557,MATCH(IF(G5557&lt;&gt;"",G5557,F5557),OFFSET('Maximum minutes'!$C$1,T5557-1,0,1,U5557+1),0)-1)*IF(OR(ISNUMBER(J5557),J5557="sans examen"),1,0)*IF(W5557&lt;MinDate,1,0),"")</f>
        <v/>
      </c>
      <c r="N5557" s="36">
        <f t="shared" ca="1" si="173"/>
        <v>0</v>
      </c>
      <c r="O5557" s="36" t="e">
        <f ca="1">LEFT(OFFSET(Lists!$Q$2,MATCH(E5557,Lists!$R$3:$R$19,0),0),4)</f>
        <v>#N/A</v>
      </c>
      <c r="P5557" s="36" t="e">
        <f ca="1">MATCH(O5557,Lists!$S$2:$S$640,1)</f>
        <v>#N/A</v>
      </c>
      <c r="Q5557" s="36" t="e">
        <f ca="1">MATCH(LEFT(OFFSET(Lists!$Q$2,MATCH(E5557,Lists!$R$3:$R$19,0)+1,0),4),Lists!$S$3:$S$640,1)</f>
        <v>#N/A</v>
      </c>
      <c r="R5557" s="36" t="e">
        <f ca="1">LEFT(OFFSET(Lists!$S$2,P5557-1+MATCH(F5557,OFFSET(Lists!$T$3,P5557-1,0,Q5557-P5557+1),0),0),6)</f>
        <v>#N/A</v>
      </c>
      <c r="S5557" s="36" t="e">
        <f ca="1">VLOOKUP(R5557,Lists!B:D,3,FALSE)</f>
        <v>#N/A</v>
      </c>
      <c r="T5557" s="36" t="str">
        <f>IF(F5557&lt;&gt;"",MATCH(R5557,'Maximum minutes'!B:B,0),"")</f>
        <v/>
      </c>
      <c r="U5557" s="36">
        <f ca="1">IF(F5557&lt;&gt;"",COUNTA(OFFSET('Maximum minutes'!$C$1,'Annexe A1 Cours'!T5557,0,1,50)),0)</f>
        <v>0</v>
      </c>
      <c r="V5557" s="37">
        <f ca="1">IFERROR(OFFSET('Maximum minutes'!$C$1,T5557+1,-1+MATCH(G5557,OFFSET('Maximum minutes'!$C$1,T5557-1,0,1,50),0)),0)</f>
        <v>0</v>
      </c>
      <c r="W5557" s="38">
        <f t="shared" ca="1" si="172"/>
        <v>0</v>
      </c>
    </row>
    <row r="5558" spans="1:23" s="36" customFormat="1" ht="18.75">
      <c r="A5558" s="34"/>
      <c r="B5558" s="39"/>
      <c r="C5558" s="39"/>
      <c r="D5558" s="35"/>
      <c r="E5558" s="40"/>
      <c r="F5558" s="39"/>
      <c r="G5558" s="39"/>
      <c r="H5558" s="39"/>
      <c r="I5558" s="34"/>
      <c r="J5558" s="34"/>
      <c r="K5558" s="34"/>
      <c r="L5558" s="34"/>
      <c r="M5558" s="43" t="str">
        <f ca="1">IFERROR(OFFSET('Maximum minutes'!$C$1,T5558,MATCH(IF(G5558&lt;&gt;"",G5558,F5558),OFFSET('Maximum minutes'!$C$1,T5558-1,0,1,U5558+1),0)-1)*IF(OR(ISNUMBER(J5558),J5558="sans examen"),1,0)*IF(W5558&lt;MinDate,1,0),"")</f>
        <v/>
      </c>
      <c r="N5558" s="36">
        <f t="shared" ca="1" si="173"/>
        <v>0</v>
      </c>
      <c r="O5558" s="36" t="e">
        <f ca="1">LEFT(OFFSET(Lists!$Q$2,MATCH(E5558,Lists!$R$3:$R$19,0),0),4)</f>
        <v>#N/A</v>
      </c>
      <c r="P5558" s="36" t="e">
        <f ca="1">MATCH(O5558,Lists!$S$2:$S$640,1)</f>
        <v>#N/A</v>
      </c>
      <c r="Q5558" s="36" t="e">
        <f ca="1">MATCH(LEFT(OFFSET(Lists!$Q$2,MATCH(E5558,Lists!$R$3:$R$19,0)+1,0),4),Lists!$S$3:$S$640,1)</f>
        <v>#N/A</v>
      </c>
      <c r="R5558" s="36" t="e">
        <f ca="1">LEFT(OFFSET(Lists!$S$2,P5558-1+MATCH(F5558,OFFSET(Lists!$T$3,P5558-1,0,Q5558-P5558+1),0),0),6)</f>
        <v>#N/A</v>
      </c>
      <c r="S5558" s="36" t="e">
        <f ca="1">VLOOKUP(R5558,Lists!B:D,3,FALSE)</f>
        <v>#N/A</v>
      </c>
      <c r="T5558" s="36" t="str">
        <f>IF(F5558&lt;&gt;"",MATCH(R5558,'Maximum minutes'!B:B,0),"")</f>
        <v/>
      </c>
      <c r="U5558" s="36">
        <f ca="1">IF(F5558&lt;&gt;"",COUNTA(OFFSET('Maximum minutes'!$C$1,'Annexe A1 Cours'!T5558,0,1,50)),0)</f>
        <v>0</v>
      </c>
      <c r="V5558" s="37">
        <f ca="1">IFERROR(OFFSET('Maximum minutes'!$C$1,T5558+1,-1+MATCH(G5558,OFFSET('Maximum minutes'!$C$1,T5558-1,0,1,50),0)),0)</f>
        <v>0</v>
      </c>
      <c r="W5558" s="38">
        <f t="shared" ca="1" si="172"/>
        <v>0</v>
      </c>
    </row>
    <row r="5559" spans="1:23" s="36" customFormat="1" ht="18.75">
      <c r="A5559" s="34"/>
      <c r="B5559" s="39"/>
      <c r="C5559" s="39"/>
      <c r="D5559" s="35"/>
      <c r="E5559" s="40"/>
      <c r="F5559" s="39"/>
      <c r="G5559" s="39"/>
      <c r="H5559" s="39"/>
      <c r="I5559" s="34"/>
      <c r="J5559" s="34"/>
      <c r="K5559" s="34"/>
      <c r="L5559" s="34"/>
      <c r="M5559" s="43" t="str">
        <f ca="1">IFERROR(OFFSET('Maximum minutes'!$C$1,T5559,MATCH(IF(G5559&lt;&gt;"",G5559,F5559),OFFSET('Maximum minutes'!$C$1,T5559-1,0,1,U5559+1),0)-1)*IF(OR(ISNUMBER(J5559),J5559="sans examen"),1,0)*IF(W5559&lt;MinDate,1,0),"")</f>
        <v/>
      </c>
      <c r="N5559" s="36">
        <f t="shared" ca="1" si="173"/>
        <v>0</v>
      </c>
      <c r="O5559" s="36" t="e">
        <f ca="1">LEFT(OFFSET(Lists!$Q$2,MATCH(E5559,Lists!$R$3:$R$19,0),0),4)</f>
        <v>#N/A</v>
      </c>
      <c r="P5559" s="36" t="e">
        <f ca="1">MATCH(O5559,Lists!$S$2:$S$640,1)</f>
        <v>#N/A</v>
      </c>
      <c r="Q5559" s="36" t="e">
        <f ca="1">MATCH(LEFT(OFFSET(Lists!$Q$2,MATCH(E5559,Lists!$R$3:$R$19,0)+1,0),4),Lists!$S$3:$S$640,1)</f>
        <v>#N/A</v>
      </c>
      <c r="R5559" s="36" t="e">
        <f ca="1">LEFT(OFFSET(Lists!$S$2,P5559-1+MATCH(F5559,OFFSET(Lists!$T$3,P5559-1,0,Q5559-P5559+1),0),0),6)</f>
        <v>#N/A</v>
      </c>
      <c r="S5559" s="36" t="e">
        <f ca="1">VLOOKUP(R5559,Lists!B:D,3,FALSE)</f>
        <v>#N/A</v>
      </c>
      <c r="T5559" s="36" t="str">
        <f>IF(F5559&lt;&gt;"",MATCH(R5559,'Maximum minutes'!B:B,0),"")</f>
        <v/>
      </c>
      <c r="U5559" s="36">
        <f ca="1">IF(F5559&lt;&gt;"",COUNTA(OFFSET('Maximum minutes'!$C$1,'Annexe A1 Cours'!T5559,0,1,50)),0)</f>
        <v>0</v>
      </c>
      <c r="V5559" s="37">
        <f ca="1">IFERROR(OFFSET('Maximum minutes'!$C$1,T5559+1,-1+MATCH(G5559,OFFSET('Maximum minutes'!$C$1,T5559-1,0,1,50),0)),0)</f>
        <v>0</v>
      </c>
      <c r="W5559" s="38">
        <f t="shared" ca="1" si="172"/>
        <v>0</v>
      </c>
    </row>
    <row r="5560" spans="1:23" s="36" customFormat="1" ht="18.75">
      <c r="A5560" s="34"/>
      <c r="B5560" s="39"/>
      <c r="C5560" s="39"/>
      <c r="D5560" s="35"/>
      <c r="E5560" s="40"/>
      <c r="F5560" s="39"/>
      <c r="G5560" s="39"/>
      <c r="H5560" s="39"/>
      <c r="I5560" s="34"/>
      <c r="J5560" s="34"/>
      <c r="K5560" s="34"/>
      <c r="L5560" s="34"/>
      <c r="M5560" s="43" t="str">
        <f ca="1">IFERROR(OFFSET('Maximum minutes'!$C$1,T5560,MATCH(IF(G5560&lt;&gt;"",G5560,F5560),OFFSET('Maximum minutes'!$C$1,T5560-1,0,1,U5560+1),0)-1)*IF(OR(ISNUMBER(J5560),J5560="sans examen"),1,0)*IF(W5560&lt;MinDate,1,0),"")</f>
        <v/>
      </c>
      <c r="N5560" s="36">
        <f t="shared" ca="1" si="173"/>
        <v>0</v>
      </c>
      <c r="O5560" s="36" t="e">
        <f ca="1">LEFT(OFFSET(Lists!$Q$2,MATCH(E5560,Lists!$R$3:$R$19,0),0),4)</f>
        <v>#N/A</v>
      </c>
      <c r="P5560" s="36" t="e">
        <f ca="1">MATCH(O5560,Lists!$S$2:$S$640,1)</f>
        <v>#N/A</v>
      </c>
      <c r="Q5560" s="36" t="e">
        <f ca="1">MATCH(LEFT(OFFSET(Lists!$Q$2,MATCH(E5560,Lists!$R$3:$R$19,0)+1,0),4),Lists!$S$3:$S$640,1)</f>
        <v>#N/A</v>
      </c>
      <c r="R5560" s="36" t="e">
        <f ca="1">LEFT(OFFSET(Lists!$S$2,P5560-1+MATCH(F5560,OFFSET(Lists!$T$3,P5560-1,0,Q5560-P5560+1),0),0),6)</f>
        <v>#N/A</v>
      </c>
      <c r="S5560" s="36" t="e">
        <f ca="1">VLOOKUP(R5560,Lists!B:D,3,FALSE)</f>
        <v>#N/A</v>
      </c>
      <c r="T5560" s="36" t="str">
        <f>IF(F5560&lt;&gt;"",MATCH(R5560,'Maximum minutes'!B:B,0),"")</f>
        <v/>
      </c>
      <c r="U5560" s="36">
        <f ca="1">IF(F5560&lt;&gt;"",COUNTA(OFFSET('Maximum minutes'!$C$1,'Annexe A1 Cours'!T5560,0,1,50)),0)</f>
        <v>0</v>
      </c>
      <c r="V5560" s="37">
        <f ca="1">IFERROR(OFFSET('Maximum minutes'!$C$1,T5560+1,-1+MATCH(G5560,OFFSET('Maximum minutes'!$C$1,T5560-1,0,1,50),0)),0)</f>
        <v>0</v>
      </c>
      <c r="W5560" s="38">
        <f t="shared" ca="1" si="172"/>
        <v>0</v>
      </c>
    </row>
    <row r="5561" spans="1:23" s="36" customFormat="1" ht="18.75">
      <c r="A5561" s="34"/>
      <c r="B5561" s="39"/>
      <c r="C5561" s="39"/>
      <c r="D5561" s="35"/>
      <c r="E5561" s="40"/>
      <c r="F5561" s="39"/>
      <c r="G5561" s="39"/>
      <c r="H5561" s="39"/>
      <c r="I5561" s="34"/>
      <c r="J5561" s="34"/>
      <c r="K5561" s="34"/>
      <c r="L5561" s="34"/>
      <c r="M5561" s="43" t="str">
        <f ca="1">IFERROR(OFFSET('Maximum minutes'!$C$1,T5561,MATCH(IF(G5561&lt;&gt;"",G5561,F5561),OFFSET('Maximum minutes'!$C$1,T5561-1,0,1,U5561+1),0)-1)*IF(OR(ISNUMBER(J5561),J5561="sans examen"),1,0)*IF(W5561&lt;MinDate,1,0),"")</f>
        <v/>
      </c>
      <c r="N5561" s="36">
        <f t="shared" ca="1" si="173"/>
        <v>0</v>
      </c>
      <c r="O5561" s="36" t="e">
        <f ca="1">LEFT(OFFSET(Lists!$Q$2,MATCH(E5561,Lists!$R$3:$R$19,0),0),4)</f>
        <v>#N/A</v>
      </c>
      <c r="P5561" s="36" t="e">
        <f ca="1">MATCH(O5561,Lists!$S$2:$S$640,1)</f>
        <v>#N/A</v>
      </c>
      <c r="Q5561" s="36" t="e">
        <f ca="1">MATCH(LEFT(OFFSET(Lists!$Q$2,MATCH(E5561,Lists!$R$3:$R$19,0)+1,0),4),Lists!$S$3:$S$640,1)</f>
        <v>#N/A</v>
      </c>
      <c r="R5561" s="36" t="e">
        <f ca="1">LEFT(OFFSET(Lists!$S$2,P5561-1+MATCH(F5561,OFFSET(Lists!$T$3,P5561-1,0,Q5561-P5561+1),0),0),6)</f>
        <v>#N/A</v>
      </c>
      <c r="S5561" s="36" t="e">
        <f ca="1">VLOOKUP(R5561,Lists!B:D,3,FALSE)</f>
        <v>#N/A</v>
      </c>
      <c r="T5561" s="36" t="str">
        <f>IF(F5561&lt;&gt;"",MATCH(R5561,'Maximum minutes'!B:B,0),"")</f>
        <v/>
      </c>
      <c r="U5561" s="36">
        <f ca="1">IF(F5561&lt;&gt;"",COUNTA(OFFSET('Maximum minutes'!$C$1,'Annexe A1 Cours'!T5561,0,1,50)),0)</f>
        <v>0</v>
      </c>
      <c r="V5561" s="37">
        <f ca="1">IFERROR(OFFSET('Maximum minutes'!$C$1,T5561+1,-1+MATCH(G5561,OFFSET('Maximum minutes'!$C$1,T5561-1,0,1,50),0)),0)</f>
        <v>0</v>
      </c>
      <c r="W5561" s="38">
        <f t="shared" ca="1" si="172"/>
        <v>0</v>
      </c>
    </row>
    <row r="5562" spans="1:23" s="36" customFormat="1" ht="18.75">
      <c r="A5562" s="34"/>
      <c r="B5562" s="39"/>
      <c r="C5562" s="39"/>
      <c r="D5562" s="35"/>
      <c r="E5562" s="40"/>
      <c r="F5562" s="39"/>
      <c r="G5562" s="39"/>
      <c r="H5562" s="39"/>
      <c r="I5562" s="34"/>
      <c r="J5562" s="34"/>
      <c r="K5562" s="34"/>
      <c r="L5562" s="34"/>
      <c r="M5562" s="43" t="str">
        <f ca="1">IFERROR(OFFSET('Maximum minutes'!$C$1,T5562,MATCH(IF(G5562&lt;&gt;"",G5562,F5562),OFFSET('Maximum minutes'!$C$1,T5562-1,0,1,U5562+1),0)-1)*IF(OR(ISNUMBER(J5562),J5562="sans examen"),1,0)*IF(W5562&lt;MinDate,1,0),"")</f>
        <v/>
      </c>
      <c r="N5562" s="36">
        <f t="shared" ca="1" si="173"/>
        <v>0</v>
      </c>
      <c r="O5562" s="36" t="e">
        <f ca="1">LEFT(OFFSET(Lists!$Q$2,MATCH(E5562,Lists!$R$3:$R$19,0),0),4)</f>
        <v>#N/A</v>
      </c>
      <c r="P5562" s="36" t="e">
        <f ca="1">MATCH(O5562,Lists!$S$2:$S$640,1)</f>
        <v>#N/A</v>
      </c>
      <c r="Q5562" s="36" t="e">
        <f ca="1">MATCH(LEFT(OFFSET(Lists!$Q$2,MATCH(E5562,Lists!$R$3:$R$19,0)+1,0),4),Lists!$S$3:$S$640,1)</f>
        <v>#N/A</v>
      </c>
      <c r="R5562" s="36" t="e">
        <f ca="1">LEFT(OFFSET(Lists!$S$2,P5562-1+MATCH(F5562,OFFSET(Lists!$T$3,P5562-1,0,Q5562-P5562+1),0),0),6)</f>
        <v>#N/A</v>
      </c>
      <c r="S5562" s="36" t="e">
        <f ca="1">VLOOKUP(R5562,Lists!B:D,3,FALSE)</f>
        <v>#N/A</v>
      </c>
      <c r="T5562" s="36" t="str">
        <f>IF(F5562&lt;&gt;"",MATCH(R5562,'Maximum minutes'!B:B,0),"")</f>
        <v/>
      </c>
      <c r="U5562" s="36">
        <f ca="1">IF(F5562&lt;&gt;"",COUNTA(OFFSET('Maximum minutes'!$C$1,'Annexe A1 Cours'!T5562,0,1,50)),0)</f>
        <v>0</v>
      </c>
      <c r="V5562" s="37">
        <f ca="1">IFERROR(OFFSET('Maximum minutes'!$C$1,T5562+1,-1+MATCH(G5562,OFFSET('Maximum minutes'!$C$1,T5562-1,0,1,50),0)),0)</f>
        <v>0</v>
      </c>
      <c r="W5562" s="38">
        <f t="shared" ca="1" si="172"/>
        <v>0</v>
      </c>
    </row>
    <row r="5563" spans="1:23" s="36" customFormat="1" ht="18.75">
      <c r="A5563" s="34"/>
      <c r="B5563" s="39"/>
      <c r="C5563" s="39"/>
      <c r="D5563" s="35"/>
      <c r="E5563" s="40"/>
      <c r="F5563" s="39"/>
      <c r="G5563" s="39"/>
      <c r="H5563" s="39"/>
      <c r="I5563" s="34"/>
      <c r="J5563" s="34"/>
      <c r="K5563" s="34"/>
      <c r="L5563" s="34"/>
      <c r="M5563" s="43" t="str">
        <f ca="1">IFERROR(OFFSET('Maximum minutes'!$C$1,T5563,MATCH(IF(G5563&lt;&gt;"",G5563,F5563),OFFSET('Maximum minutes'!$C$1,T5563-1,0,1,U5563+1),0)-1)*IF(OR(ISNUMBER(J5563),J5563="sans examen"),1,0)*IF(W5563&lt;MinDate,1,0),"")</f>
        <v/>
      </c>
      <c r="N5563" s="36">
        <f t="shared" ca="1" si="173"/>
        <v>0</v>
      </c>
      <c r="O5563" s="36" t="e">
        <f ca="1">LEFT(OFFSET(Lists!$Q$2,MATCH(E5563,Lists!$R$3:$R$19,0),0),4)</f>
        <v>#N/A</v>
      </c>
      <c r="P5563" s="36" t="e">
        <f ca="1">MATCH(O5563,Lists!$S$2:$S$640,1)</f>
        <v>#N/A</v>
      </c>
      <c r="Q5563" s="36" t="e">
        <f ca="1">MATCH(LEFT(OFFSET(Lists!$Q$2,MATCH(E5563,Lists!$R$3:$R$19,0)+1,0),4),Lists!$S$3:$S$640,1)</f>
        <v>#N/A</v>
      </c>
      <c r="R5563" s="36" t="e">
        <f ca="1">LEFT(OFFSET(Lists!$S$2,P5563-1+MATCH(F5563,OFFSET(Lists!$T$3,P5563-1,0,Q5563-P5563+1),0),0),6)</f>
        <v>#N/A</v>
      </c>
      <c r="S5563" s="36" t="e">
        <f ca="1">VLOOKUP(R5563,Lists!B:D,3,FALSE)</f>
        <v>#N/A</v>
      </c>
      <c r="T5563" s="36" t="str">
        <f>IF(F5563&lt;&gt;"",MATCH(R5563,'Maximum minutes'!B:B,0),"")</f>
        <v/>
      </c>
      <c r="U5563" s="36">
        <f ca="1">IF(F5563&lt;&gt;"",COUNTA(OFFSET('Maximum minutes'!$C$1,'Annexe A1 Cours'!T5563,0,1,50)),0)</f>
        <v>0</v>
      </c>
      <c r="V5563" s="37">
        <f ca="1">IFERROR(OFFSET('Maximum minutes'!$C$1,T5563+1,-1+MATCH(G5563,OFFSET('Maximum minutes'!$C$1,T5563-1,0,1,50),0)),0)</f>
        <v>0</v>
      </c>
      <c r="W5563" s="38">
        <f t="shared" ca="1" si="172"/>
        <v>0</v>
      </c>
    </row>
    <row r="5564" spans="1:23" s="36" customFormat="1" ht="18.75">
      <c r="A5564" s="34"/>
      <c r="B5564" s="39"/>
      <c r="C5564" s="39"/>
      <c r="D5564" s="35"/>
      <c r="E5564" s="40"/>
      <c r="F5564" s="39"/>
      <c r="G5564" s="39"/>
      <c r="H5564" s="39"/>
      <c r="I5564" s="34"/>
      <c r="J5564" s="34"/>
      <c r="K5564" s="34"/>
      <c r="L5564" s="34"/>
      <c r="M5564" s="43" t="str">
        <f ca="1">IFERROR(OFFSET('Maximum minutes'!$C$1,T5564,MATCH(IF(G5564&lt;&gt;"",G5564,F5564),OFFSET('Maximum minutes'!$C$1,T5564-1,0,1,U5564+1),0)-1)*IF(OR(ISNUMBER(J5564),J5564="sans examen"),1,0)*IF(W5564&lt;MinDate,1,0),"")</f>
        <v/>
      </c>
      <c r="N5564" s="36">
        <f t="shared" ca="1" si="173"/>
        <v>0</v>
      </c>
      <c r="O5564" s="36" t="e">
        <f ca="1">LEFT(OFFSET(Lists!$Q$2,MATCH(E5564,Lists!$R$3:$R$19,0),0),4)</f>
        <v>#N/A</v>
      </c>
      <c r="P5564" s="36" t="e">
        <f ca="1">MATCH(O5564,Lists!$S$2:$S$640,1)</f>
        <v>#N/A</v>
      </c>
      <c r="Q5564" s="36" t="e">
        <f ca="1">MATCH(LEFT(OFFSET(Lists!$Q$2,MATCH(E5564,Lists!$R$3:$R$19,0)+1,0),4),Lists!$S$3:$S$640,1)</f>
        <v>#N/A</v>
      </c>
      <c r="R5564" s="36" t="e">
        <f ca="1">LEFT(OFFSET(Lists!$S$2,P5564-1+MATCH(F5564,OFFSET(Lists!$T$3,P5564-1,0,Q5564-P5564+1),0),0),6)</f>
        <v>#N/A</v>
      </c>
      <c r="S5564" s="36" t="e">
        <f ca="1">VLOOKUP(R5564,Lists!B:D,3,FALSE)</f>
        <v>#N/A</v>
      </c>
      <c r="T5564" s="36" t="str">
        <f>IF(F5564&lt;&gt;"",MATCH(R5564,'Maximum minutes'!B:B,0),"")</f>
        <v/>
      </c>
      <c r="U5564" s="36">
        <f ca="1">IF(F5564&lt;&gt;"",COUNTA(OFFSET('Maximum minutes'!$C$1,'Annexe A1 Cours'!T5564,0,1,50)),0)</f>
        <v>0</v>
      </c>
      <c r="V5564" s="37">
        <f ca="1">IFERROR(OFFSET('Maximum minutes'!$C$1,T5564+1,-1+MATCH(G5564,OFFSET('Maximum minutes'!$C$1,T5564-1,0,1,50),0)),0)</f>
        <v>0</v>
      </c>
      <c r="W5564" s="38">
        <f t="shared" ca="1" si="172"/>
        <v>0</v>
      </c>
    </row>
    <row r="5565" spans="1:23" s="36" customFormat="1" ht="18.75">
      <c r="A5565" s="34"/>
      <c r="B5565" s="39"/>
      <c r="C5565" s="39"/>
      <c r="D5565" s="35"/>
      <c r="E5565" s="40"/>
      <c r="F5565" s="39"/>
      <c r="G5565" s="39"/>
      <c r="H5565" s="39"/>
      <c r="I5565" s="34"/>
      <c r="J5565" s="34"/>
      <c r="K5565" s="34"/>
      <c r="L5565" s="34"/>
      <c r="M5565" s="43" t="str">
        <f ca="1">IFERROR(OFFSET('Maximum minutes'!$C$1,T5565,MATCH(IF(G5565&lt;&gt;"",G5565,F5565),OFFSET('Maximum minutes'!$C$1,T5565-1,0,1,U5565+1),0)-1)*IF(OR(ISNUMBER(J5565),J5565="sans examen"),1,0)*IF(W5565&lt;MinDate,1,0),"")</f>
        <v/>
      </c>
      <c r="N5565" s="36">
        <f t="shared" ca="1" si="173"/>
        <v>0</v>
      </c>
      <c r="O5565" s="36" t="e">
        <f ca="1">LEFT(OFFSET(Lists!$Q$2,MATCH(E5565,Lists!$R$3:$R$19,0),0),4)</f>
        <v>#N/A</v>
      </c>
      <c r="P5565" s="36" t="e">
        <f ca="1">MATCH(O5565,Lists!$S$2:$S$640,1)</f>
        <v>#N/A</v>
      </c>
      <c r="Q5565" s="36" t="e">
        <f ca="1">MATCH(LEFT(OFFSET(Lists!$Q$2,MATCH(E5565,Lists!$R$3:$R$19,0)+1,0),4),Lists!$S$3:$S$640,1)</f>
        <v>#N/A</v>
      </c>
      <c r="R5565" s="36" t="e">
        <f ca="1">LEFT(OFFSET(Lists!$S$2,P5565-1+MATCH(F5565,OFFSET(Lists!$T$3,P5565-1,0,Q5565-P5565+1),0),0),6)</f>
        <v>#N/A</v>
      </c>
      <c r="S5565" s="36" t="e">
        <f ca="1">VLOOKUP(R5565,Lists!B:D,3,FALSE)</f>
        <v>#N/A</v>
      </c>
      <c r="T5565" s="36" t="str">
        <f>IF(F5565&lt;&gt;"",MATCH(R5565,'Maximum minutes'!B:B,0),"")</f>
        <v/>
      </c>
      <c r="U5565" s="36">
        <f ca="1">IF(F5565&lt;&gt;"",COUNTA(OFFSET('Maximum minutes'!$C$1,'Annexe A1 Cours'!T5565,0,1,50)),0)</f>
        <v>0</v>
      </c>
      <c r="V5565" s="37">
        <f ca="1">IFERROR(OFFSET('Maximum minutes'!$C$1,T5565+1,-1+MATCH(G5565,OFFSET('Maximum minutes'!$C$1,T5565-1,0,1,50),0)),0)</f>
        <v>0</v>
      </c>
      <c r="W5565" s="38">
        <f t="shared" ca="1" si="172"/>
        <v>0</v>
      </c>
    </row>
    <row r="5566" spans="1:23" s="36" customFormat="1" ht="18.75">
      <c r="A5566" s="34"/>
      <c r="B5566" s="39"/>
      <c r="C5566" s="39"/>
      <c r="D5566" s="35"/>
      <c r="E5566" s="40"/>
      <c r="F5566" s="39"/>
      <c r="G5566" s="39"/>
      <c r="H5566" s="39"/>
      <c r="I5566" s="34"/>
      <c r="J5566" s="34"/>
      <c r="K5566" s="34"/>
      <c r="L5566" s="34"/>
      <c r="M5566" s="43" t="str">
        <f ca="1">IFERROR(OFFSET('Maximum minutes'!$C$1,T5566,MATCH(IF(G5566&lt;&gt;"",G5566,F5566),OFFSET('Maximum minutes'!$C$1,T5566-1,0,1,U5566+1),0)-1)*IF(OR(ISNUMBER(J5566),J5566="sans examen"),1,0)*IF(W5566&lt;MinDate,1,0),"")</f>
        <v/>
      </c>
      <c r="N5566" s="36">
        <f t="shared" ca="1" si="173"/>
        <v>0</v>
      </c>
      <c r="O5566" s="36" t="e">
        <f ca="1">LEFT(OFFSET(Lists!$Q$2,MATCH(E5566,Lists!$R$3:$R$19,0),0),4)</f>
        <v>#N/A</v>
      </c>
      <c r="P5566" s="36" t="e">
        <f ca="1">MATCH(O5566,Lists!$S$2:$S$640,1)</f>
        <v>#N/A</v>
      </c>
      <c r="Q5566" s="36" t="e">
        <f ca="1">MATCH(LEFT(OFFSET(Lists!$Q$2,MATCH(E5566,Lists!$R$3:$R$19,0)+1,0),4),Lists!$S$3:$S$640,1)</f>
        <v>#N/A</v>
      </c>
      <c r="R5566" s="36" t="e">
        <f ca="1">LEFT(OFFSET(Lists!$S$2,P5566-1+MATCH(F5566,OFFSET(Lists!$T$3,P5566-1,0,Q5566-P5566+1),0),0),6)</f>
        <v>#N/A</v>
      </c>
      <c r="S5566" s="36" t="e">
        <f ca="1">VLOOKUP(R5566,Lists!B:D,3,FALSE)</f>
        <v>#N/A</v>
      </c>
      <c r="T5566" s="36" t="str">
        <f>IF(F5566&lt;&gt;"",MATCH(R5566,'Maximum minutes'!B:B,0),"")</f>
        <v/>
      </c>
      <c r="U5566" s="36">
        <f ca="1">IF(F5566&lt;&gt;"",COUNTA(OFFSET('Maximum minutes'!$C$1,'Annexe A1 Cours'!T5566,0,1,50)),0)</f>
        <v>0</v>
      </c>
      <c r="V5566" s="37">
        <f ca="1">IFERROR(OFFSET('Maximum minutes'!$C$1,T5566+1,-1+MATCH(G5566,OFFSET('Maximum minutes'!$C$1,T5566-1,0,1,50),0)),0)</f>
        <v>0</v>
      </c>
      <c r="W5566" s="38">
        <f t="shared" ca="1" si="172"/>
        <v>0</v>
      </c>
    </row>
    <row r="5567" spans="1:23" s="36" customFormat="1" ht="18.75">
      <c r="A5567" s="34"/>
      <c r="B5567" s="39"/>
      <c r="C5567" s="39"/>
      <c r="D5567" s="35"/>
      <c r="E5567" s="40"/>
      <c r="F5567" s="39"/>
      <c r="G5567" s="39"/>
      <c r="H5567" s="39"/>
      <c r="I5567" s="34"/>
      <c r="J5567" s="34"/>
      <c r="K5567" s="34"/>
      <c r="L5567" s="34"/>
      <c r="M5567" s="43" t="str">
        <f ca="1">IFERROR(OFFSET('Maximum minutes'!$C$1,T5567,MATCH(IF(G5567&lt;&gt;"",G5567,F5567),OFFSET('Maximum minutes'!$C$1,T5567-1,0,1,U5567+1),0)-1)*IF(OR(ISNUMBER(J5567),J5567="sans examen"),1,0)*IF(W5567&lt;MinDate,1,0),"")</f>
        <v/>
      </c>
      <c r="N5567" s="36">
        <f t="shared" ca="1" si="173"/>
        <v>0</v>
      </c>
      <c r="O5567" s="36" t="e">
        <f ca="1">LEFT(OFFSET(Lists!$Q$2,MATCH(E5567,Lists!$R$3:$R$19,0),0),4)</f>
        <v>#N/A</v>
      </c>
      <c r="P5567" s="36" t="e">
        <f ca="1">MATCH(O5567,Lists!$S$2:$S$640,1)</f>
        <v>#N/A</v>
      </c>
      <c r="Q5567" s="36" t="e">
        <f ca="1">MATCH(LEFT(OFFSET(Lists!$Q$2,MATCH(E5567,Lists!$R$3:$R$19,0)+1,0),4),Lists!$S$3:$S$640,1)</f>
        <v>#N/A</v>
      </c>
      <c r="R5567" s="36" t="e">
        <f ca="1">LEFT(OFFSET(Lists!$S$2,P5567-1+MATCH(F5567,OFFSET(Lists!$T$3,P5567-1,0,Q5567-P5567+1),0),0),6)</f>
        <v>#N/A</v>
      </c>
      <c r="S5567" s="36" t="e">
        <f ca="1">VLOOKUP(R5567,Lists!B:D,3,FALSE)</f>
        <v>#N/A</v>
      </c>
      <c r="T5567" s="36" t="str">
        <f>IF(F5567&lt;&gt;"",MATCH(R5567,'Maximum minutes'!B:B,0),"")</f>
        <v/>
      </c>
      <c r="U5567" s="36">
        <f ca="1">IF(F5567&lt;&gt;"",COUNTA(OFFSET('Maximum minutes'!$C$1,'Annexe A1 Cours'!T5567,0,1,50)),0)</f>
        <v>0</v>
      </c>
      <c r="V5567" s="37">
        <f ca="1">IFERROR(OFFSET('Maximum minutes'!$C$1,T5567+1,-1+MATCH(G5567,OFFSET('Maximum minutes'!$C$1,T5567-1,0,1,50),0)),0)</f>
        <v>0</v>
      </c>
      <c r="W5567" s="38">
        <f t="shared" ca="1" si="172"/>
        <v>0</v>
      </c>
    </row>
    <row r="5568" spans="1:23" s="36" customFormat="1" ht="18.75">
      <c r="A5568" s="34"/>
      <c r="B5568" s="39"/>
      <c r="C5568" s="39"/>
      <c r="D5568" s="35"/>
      <c r="E5568" s="40"/>
      <c r="F5568" s="39"/>
      <c r="G5568" s="39"/>
      <c r="H5568" s="39"/>
      <c r="I5568" s="34"/>
      <c r="J5568" s="34"/>
      <c r="K5568" s="34"/>
      <c r="L5568" s="34"/>
      <c r="M5568" s="43" t="str">
        <f ca="1">IFERROR(OFFSET('Maximum minutes'!$C$1,T5568,MATCH(IF(G5568&lt;&gt;"",G5568,F5568),OFFSET('Maximum minutes'!$C$1,T5568-1,0,1,U5568+1),0)-1)*IF(OR(ISNUMBER(J5568),J5568="sans examen"),1,0)*IF(W5568&lt;MinDate,1,0),"")</f>
        <v/>
      </c>
      <c r="N5568" s="36">
        <f t="shared" ca="1" si="173"/>
        <v>0</v>
      </c>
      <c r="O5568" s="36" t="e">
        <f ca="1">LEFT(OFFSET(Lists!$Q$2,MATCH(E5568,Lists!$R$3:$R$19,0),0),4)</f>
        <v>#N/A</v>
      </c>
      <c r="P5568" s="36" t="e">
        <f ca="1">MATCH(O5568,Lists!$S$2:$S$640,1)</f>
        <v>#N/A</v>
      </c>
      <c r="Q5568" s="36" t="e">
        <f ca="1">MATCH(LEFT(OFFSET(Lists!$Q$2,MATCH(E5568,Lists!$R$3:$R$19,0)+1,0),4),Lists!$S$3:$S$640,1)</f>
        <v>#N/A</v>
      </c>
      <c r="R5568" s="36" t="e">
        <f ca="1">LEFT(OFFSET(Lists!$S$2,P5568-1+MATCH(F5568,OFFSET(Lists!$T$3,P5568-1,0,Q5568-P5568+1),0),0),6)</f>
        <v>#N/A</v>
      </c>
      <c r="S5568" s="36" t="e">
        <f ca="1">VLOOKUP(R5568,Lists!B:D,3,FALSE)</f>
        <v>#N/A</v>
      </c>
      <c r="T5568" s="36" t="str">
        <f>IF(F5568&lt;&gt;"",MATCH(R5568,'Maximum minutes'!B:B,0),"")</f>
        <v/>
      </c>
      <c r="U5568" s="36">
        <f ca="1">IF(F5568&lt;&gt;"",COUNTA(OFFSET('Maximum minutes'!$C$1,'Annexe A1 Cours'!T5568,0,1,50)),0)</f>
        <v>0</v>
      </c>
      <c r="V5568" s="37">
        <f ca="1">IFERROR(OFFSET('Maximum minutes'!$C$1,T5568+1,-1+MATCH(G5568,OFFSET('Maximum minutes'!$C$1,T5568-1,0,1,50),0)),0)</f>
        <v>0</v>
      </c>
      <c r="W5568" s="38">
        <f t="shared" ca="1" si="172"/>
        <v>0</v>
      </c>
    </row>
    <row r="5569" spans="1:23" s="36" customFormat="1" ht="18.75">
      <c r="A5569" s="34"/>
      <c r="B5569" s="39"/>
      <c r="C5569" s="39"/>
      <c r="D5569" s="35"/>
      <c r="E5569" s="40"/>
      <c r="F5569" s="39"/>
      <c r="G5569" s="39"/>
      <c r="H5569" s="39"/>
      <c r="I5569" s="34"/>
      <c r="J5569" s="34"/>
      <c r="K5569" s="34"/>
      <c r="L5569" s="34"/>
      <c r="M5569" s="43" t="str">
        <f ca="1">IFERROR(OFFSET('Maximum minutes'!$C$1,T5569,MATCH(IF(G5569&lt;&gt;"",G5569,F5569),OFFSET('Maximum minutes'!$C$1,T5569-1,0,1,U5569+1),0)-1)*IF(OR(ISNUMBER(J5569),J5569="sans examen"),1,0)*IF(W5569&lt;MinDate,1,0),"")</f>
        <v/>
      </c>
      <c r="N5569" s="36">
        <f t="shared" ca="1" si="173"/>
        <v>0</v>
      </c>
      <c r="O5569" s="36" t="e">
        <f ca="1">LEFT(OFFSET(Lists!$Q$2,MATCH(E5569,Lists!$R$3:$R$19,0),0),4)</f>
        <v>#N/A</v>
      </c>
      <c r="P5569" s="36" t="e">
        <f ca="1">MATCH(O5569,Lists!$S$2:$S$640,1)</f>
        <v>#N/A</v>
      </c>
      <c r="Q5569" s="36" t="e">
        <f ca="1">MATCH(LEFT(OFFSET(Lists!$Q$2,MATCH(E5569,Lists!$R$3:$R$19,0)+1,0),4),Lists!$S$3:$S$640,1)</f>
        <v>#N/A</v>
      </c>
      <c r="R5569" s="36" t="e">
        <f ca="1">LEFT(OFFSET(Lists!$S$2,P5569-1+MATCH(F5569,OFFSET(Lists!$T$3,P5569-1,0,Q5569-P5569+1),0),0),6)</f>
        <v>#N/A</v>
      </c>
      <c r="S5569" s="36" t="e">
        <f ca="1">VLOOKUP(R5569,Lists!B:D,3,FALSE)</f>
        <v>#N/A</v>
      </c>
      <c r="T5569" s="36" t="str">
        <f>IF(F5569&lt;&gt;"",MATCH(R5569,'Maximum minutes'!B:B,0),"")</f>
        <v/>
      </c>
      <c r="U5569" s="36">
        <f ca="1">IF(F5569&lt;&gt;"",COUNTA(OFFSET('Maximum minutes'!$C$1,'Annexe A1 Cours'!T5569,0,1,50)),0)</f>
        <v>0</v>
      </c>
      <c r="V5569" s="37">
        <f ca="1">IFERROR(OFFSET('Maximum minutes'!$C$1,T5569+1,-1+MATCH(G5569,OFFSET('Maximum minutes'!$C$1,T5569-1,0,1,50),0)),0)</f>
        <v>0</v>
      </c>
      <c r="W5569" s="38">
        <f t="shared" ca="1" si="172"/>
        <v>0</v>
      </c>
    </row>
    <row r="5570" spans="1:23" s="36" customFormat="1" ht="18.75">
      <c r="A5570" s="34"/>
      <c r="B5570" s="39"/>
      <c r="C5570" s="39"/>
      <c r="D5570" s="35"/>
      <c r="E5570" s="40"/>
      <c r="F5570" s="39"/>
      <c r="G5570" s="39"/>
      <c r="H5570" s="39"/>
      <c r="I5570" s="34"/>
      <c r="J5570" s="34"/>
      <c r="K5570" s="34"/>
      <c r="L5570" s="34"/>
      <c r="M5570" s="43" t="str">
        <f ca="1">IFERROR(OFFSET('Maximum minutes'!$C$1,T5570,MATCH(IF(G5570&lt;&gt;"",G5570,F5570),OFFSET('Maximum minutes'!$C$1,T5570-1,0,1,U5570+1),0)-1)*IF(OR(ISNUMBER(J5570),J5570="sans examen"),1,0)*IF(W5570&lt;MinDate,1,0),"")</f>
        <v/>
      </c>
      <c r="N5570" s="36">
        <f t="shared" ca="1" si="173"/>
        <v>0</v>
      </c>
      <c r="O5570" s="36" t="e">
        <f ca="1">LEFT(OFFSET(Lists!$Q$2,MATCH(E5570,Lists!$R$3:$R$19,0),0),4)</f>
        <v>#N/A</v>
      </c>
      <c r="P5570" s="36" t="e">
        <f ca="1">MATCH(O5570,Lists!$S$2:$S$640,1)</f>
        <v>#N/A</v>
      </c>
      <c r="Q5570" s="36" t="e">
        <f ca="1">MATCH(LEFT(OFFSET(Lists!$Q$2,MATCH(E5570,Lists!$R$3:$R$19,0)+1,0),4),Lists!$S$3:$S$640,1)</f>
        <v>#N/A</v>
      </c>
      <c r="R5570" s="36" t="e">
        <f ca="1">LEFT(OFFSET(Lists!$S$2,P5570-1+MATCH(F5570,OFFSET(Lists!$T$3,P5570-1,0,Q5570-P5570+1),0),0),6)</f>
        <v>#N/A</v>
      </c>
      <c r="S5570" s="36" t="e">
        <f ca="1">VLOOKUP(R5570,Lists!B:D,3,FALSE)</f>
        <v>#N/A</v>
      </c>
      <c r="T5570" s="36" t="str">
        <f>IF(F5570&lt;&gt;"",MATCH(R5570,'Maximum minutes'!B:B,0),"")</f>
        <v/>
      </c>
      <c r="U5570" s="36">
        <f ca="1">IF(F5570&lt;&gt;"",COUNTA(OFFSET('Maximum minutes'!$C$1,'Annexe A1 Cours'!T5570,0,1,50)),0)</f>
        <v>0</v>
      </c>
      <c r="V5570" s="37">
        <f ca="1">IFERROR(OFFSET('Maximum minutes'!$C$1,T5570+1,-1+MATCH(G5570,OFFSET('Maximum minutes'!$C$1,T5570-1,0,1,50),0)),0)</f>
        <v>0</v>
      </c>
      <c r="W5570" s="38">
        <f t="shared" ca="1" si="172"/>
        <v>0</v>
      </c>
    </row>
    <row r="5571" spans="1:23" s="36" customFormat="1" ht="18.75">
      <c r="A5571" s="34"/>
      <c r="B5571" s="39"/>
      <c r="C5571" s="39"/>
      <c r="D5571" s="35"/>
      <c r="E5571" s="40"/>
      <c r="F5571" s="39"/>
      <c r="G5571" s="39"/>
      <c r="H5571" s="39"/>
      <c r="I5571" s="34"/>
      <c r="J5571" s="34"/>
      <c r="K5571" s="34"/>
      <c r="L5571" s="34"/>
      <c r="M5571" s="43" t="str">
        <f ca="1">IFERROR(OFFSET('Maximum minutes'!$C$1,T5571,MATCH(IF(G5571&lt;&gt;"",G5571,F5571),OFFSET('Maximum minutes'!$C$1,T5571-1,0,1,U5571+1),0)-1)*IF(OR(ISNUMBER(J5571),J5571="sans examen"),1,0)*IF(W5571&lt;MinDate,1,0),"")</f>
        <v/>
      </c>
      <c r="N5571" s="36">
        <f t="shared" ca="1" si="173"/>
        <v>0</v>
      </c>
      <c r="O5571" s="36" t="e">
        <f ca="1">LEFT(OFFSET(Lists!$Q$2,MATCH(E5571,Lists!$R$3:$R$19,0),0),4)</f>
        <v>#N/A</v>
      </c>
      <c r="P5571" s="36" t="e">
        <f ca="1">MATCH(O5571,Lists!$S$2:$S$640,1)</f>
        <v>#N/A</v>
      </c>
      <c r="Q5571" s="36" t="e">
        <f ca="1">MATCH(LEFT(OFFSET(Lists!$Q$2,MATCH(E5571,Lists!$R$3:$R$19,0)+1,0),4),Lists!$S$3:$S$640,1)</f>
        <v>#N/A</v>
      </c>
      <c r="R5571" s="36" t="e">
        <f ca="1">LEFT(OFFSET(Lists!$S$2,P5571-1+MATCH(F5571,OFFSET(Lists!$T$3,P5571-1,0,Q5571-P5571+1),0),0),6)</f>
        <v>#N/A</v>
      </c>
      <c r="S5571" s="36" t="e">
        <f ca="1">VLOOKUP(R5571,Lists!B:D,3,FALSE)</f>
        <v>#N/A</v>
      </c>
      <c r="T5571" s="36" t="str">
        <f>IF(F5571&lt;&gt;"",MATCH(R5571,'Maximum minutes'!B:B,0),"")</f>
        <v/>
      </c>
      <c r="U5571" s="36">
        <f ca="1">IF(F5571&lt;&gt;"",COUNTA(OFFSET('Maximum minutes'!$C$1,'Annexe A1 Cours'!T5571,0,1,50)),0)</f>
        <v>0</v>
      </c>
      <c r="V5571" s="37">
        <f ca="1">IFERROR(OFFSET('Maximum minutes'!$C$1,T5571+1,-1+MATCH(G5571,OFFSET('Maximum minutes'!$C$1,T5571-1,0,1,50),0)),0)</f>
        <v>0</v>
      </c>
      <c r="W5571" s="38">
        <f t="shared" ca="1" si="172"/>
        <v>0</v>
      </c>
    </row>
    <row r="5572" spans="1:23" s="36" customFormat="1" ht="18.75">
      <c r="A5572" s="34"/>
      <c r="B5572" s="39"/>
      <c r="C5572" s="39"/>
      <c r="D5572" s="35"/>
      <c r="E5572" s="40"/>
      <c r="F5572" s="39"/>
      <c r="G5572" s="39"/>
      <c r="H5572" s="39"/>
      <c r="I5572" s="34"/>
      <c r="J5572" s="34"/>
      <c r="K5572" s="34"/>
      <c r="L5572" s="34"/>
      <c r="M5572" s="43" t="str">
        <f ca="1">IFERROR(OFFSET('Maximum minutes'!$C$1,T5572,MATCH(IF(G5572&lt;&gt;"",G5572,F5572),OFFSET('Maximum minutes'!$C$1,T5572-1,0,1,U5572+1),0)-1)*IF(OR(ISNUMBER(J5572),J5572="sans examen"),1,0)*IF(W5572&lt;MinDate,1,0),"")</f>
        <v/>
      </c>
      <c r="N5572" s="36">
        <f t="shared" ca="1" si="173"/>
        <v>0</v>
      </c>
      <c r="O5572" s="36" t="e">
        <f ca="1">LEFT(OFFSET(Lists!$Q$2,MATCH(E5572,Lists!$R$3:$R$19,0),0),4)</f>
        <v>#N/A</v>
      </c>
      <c r="P5572" s="36" t="e">
        <f ca="1">MATCH(O5572,Lists!$S$2:$S$640,1)</f>
        <v>#N/A</v>
      </c>
      <c r="Q5572" s="36" t="e">
        <f ca="1">MATCH(LEFT(OFFSET(Lists!$Q$2,MATCH(E5572,Lists!$R$3:$R$19,0)+1,0),4),Lists!$S$3:$S$640,1)</f>
        <v>#N/A</v>
      </c>
      <c r="R5572" s="36" t="e">
        <f ca="1">LEFT(OFFSET(Lists!$S$2,P5572-1+MATCH(F5572,OFFSET(Lists!$T$3,P5572-1,0,Q5572-P5572+1),0),0),6)</f>
        <v>#N/A</v>
      </c>
      <c r="S5572" s="36" t="e">
        <f ca="1">VLOOKUP(R5572,Lists!B:D,3,FALSE)</f>
        <v>#N/A</v>
      </c>
      <c r="T5572" s="36" t="str">
        <f>IF(F5572&lt;&gt;"",MATCH(R5572,'Maximum minutes'!B:B,0),"")</f>
        <v/>
      </c>
      <c r="U5572" s="36">
        <f ca="1">IF(F5572&lt;&gt;"",COUNTA(OFFSET('Maximum minutes'!$C$1,'Annexe A1 Cours'!T5572,0,1,50)),0)</f>
        <v>0</v>
      </c>
      <c r="V5572" s="37">
        <f ca="1">IFERROR(OFFSET('Maximum minutes'!$C$1,T5572+1,-1+MATCH(G5572,OFFSET('Maximum minutes'!$C$1,T5572-1,0,1,50),0)),0)</f>
        <v>0</v>
      </c>
      <c r="W5572" s="38">
        <f t="shared" ca="1" si="172"/>
        <v>0</v>
      </c>
    </row>
    <row r="5573" spans="1:23" s="36" customFormat="1" ht="18.75">
      <c r="A5573" s="34"/>
      <c r="B5573" s="39"/>
      <c r="C5573" s="39"/>
      <c r="D5573" s="35"/>
      <c r="E5573" s="40"/>
      <c r="F5573" s="39"/>
      <c r="G5573" s="39"/>
      <c r="H5573" s="39"/>
      <c r="I5573" s="34"/>
      <c r="J5573" s="34"/>
      <c r="K5573" s="34"/>
      <c r="L5573" s="34"/>
      <c r="M5573" s="43" t="str">
        <f ca="1">IFERROR(OFFSET('Maximum minutes'!$C$1,T5573,MATCH(IF(G5573&lt;&gt;"",G5573,F5573),OFFSET('Maximum minutes'!$C$1,T5573-1,0,1,U5573+1),0)-1)*IF(OR(ISNUMBER(J5573),J5573="sans examen"),1,0)*IF(W5573&lt;MinDate,1,0),"")</f>
        <v/>
      </c>
      <c r="N5573" s="36">
        <f t="shared" ca="1" si="173"/>
        <v>0</v>
      </c>
      <c r="O5573" s="36" t="e">
        <f ca="1">LEFT(OFFSET(Lists!$Q$2,MATCH(E5573,Lists!$R$3:$R$19,0),0),4)</f>
        <v>#N/A</v>
      </c>
      <c r="P5573" s="36" t="e">
        <f ca="1">MATCH(O5573,Lists!$S$2:$S$640,1)</f>
        <v>#N/A</v>
      </c>
      <c r="Q5573" s="36" t="e">
        <f ca="1">MATCH(LEFT(OFFSET(Lists!$Q$2,MATCH(E5573,Lists!$R$3:$R$19,0)+1,0),4),Lists!$S$3:$S$640,1)</f>
        <v>#N/A</v>
      </c>
      <c r="R5573" s="36" t="e">
        <f ca="1">LEFT(OFFSET(Lists!$S$2,P5573-1+MATCH(F5573,OFFSET(Lists!$T$3,P5573-1,0,Q5573-P5573+1),0),0),6)</f>
        <v>#N/A</v>
      </c>
      <c r="S5573" s="36" t="e">
        <f ca="1">VLOOKUP(R5573,Lists!B:D,3,FALSE)</f>
        <v>#N/A</v>
      </c>
      <c r="T5573" s="36" t="str">
        <f>IF(F5573&lt;&gt;"",MATCH(R5573,'Maximum minutes'!B:B,0),"")</f>
        <v/>
      </c>
      <c r="U5573" s="36">
        <f ca="1">IF(F5573&lt;&gt;"",COUNTA(OFFSET('Maximum minutes'!$C$1,'Annexe A1 Cours'!T5573,0,1,50)),0)</f>
        <v>0</v>
      </c>
      <c r="V5573" s="37">
        <f ca="1">IFERROR(OFFSET('Maximum minutes'!$C$1,T5573+1,-1+MATCH(G5573,OFFSET('Maximum minutes'!$C$1,T5573-1,0,1,50),0)),0)</f>
        <v>0</v>
      </c>
      <c r="W5573" s="38">
        <f t="shared" ca="1" si="172"/>
        <v>0</v>
      </c>
    </row>
    <row r="5574" spans="1:23" s="36" customFormat="1" ht="18.75">
      <c r="A5574" s="34"/>
      <c r="B5574" s="39"/>
      <c r="C5574" s="39"/>
      <c r="D5574" s="35"/>
      <c r="E5574" s="40"/>
      <c r="F5574" s="39"/>
      <c r="G5574" s="39"/>
      <c r="H5574" s="39"/>
      <c r="I5574" s="34"/>
      <c r="J5574" s="34"/>
      <c r="K5574" s="34"/>
      <c r="L5574" s="34"/>
      <c r="M5574" s="43" t="str">
        <f ca="1">IFERROR(OFFSET('Maximum minutes'!$C$1,T5574,MATCH(IF(G5574&lt;&gt;"",G5574,F5574),OFFSET('Maximum minutes'!$C$1,T5574-1,0,1,U5574+1),0)-1)*IF(OR(ISNUMBER(J5574),J5574="sans examen"),1,0)*IF(W5574&lt;MinDate,1,0),"")</f>
        <v/>
      </c>
      <c r="N5574" s="36">
        <f t="shared" ca="1" si="173"/>
        <v>0</v>
      </c>
      <c r="O5574" s="36" t="e">
        <f ca="1">LEFT(OFFSET(Lists!$Q$2,MATCH(E5574,Lists!$R$3:$R$19,0),0),4)</f>
        <v>#N/A</v>
      </c>
      <c r="P5574" s="36" t="e">
        <f ca="1">MATCH(O5574,Lists!$S$2:$S$640,1)</f>
        <v>#N/A</v>
      </c>
      <c r="Q5574" s="36" t="e">
        <f ca="1">MATCH(LEFT(OFFSET(Lists!$Q$2,MATCH(E5574,Lists!$R$3:$R$19,0)+1,0),4),Lists!$S$3:$S$640,1)</f>
        <v>#N/A</v>
      </c>
      <c r="R5574" s="36" t="e">
        <f ca="1">LEFT(OFFSET(Lists!$S$2,P5574-1+MATCH(F5574,OFFSET(Lists!$T$3,P5574-1,0,Q5574-P5574+1),0),0),6)</f>
        <v>#N/A</v>
      </c>
      <c r="S5574" s="36" t="e">
        <f ca="1">VLOOKUP(R5574,Lists!B:D,3,FALSE)</f>
        <v>#N/A</v>
      </c>
      <c r="T5574" s="36" t="str">
        <f>IF(F5574&lt;&gt;"",MATCH(R5574,'Maximum minutes'!B:B,0),"")</f>
        <v/>
      </c>
      <c r="U5574" s="36">
        <f ca="1">IF(F5574&lt;&gt;"",COUNTA(OFFSET('Maximum minutes'!$C$1,'Annexe A1 Cours'!T5574,0,1,50)),0)</f>
        <v>0</v>
      </c>
      <c r="V5574" s="37">
        <f ca="1">IFERROR(OFFSET('Maximum minutes'!$C$1,T5574+1,-1+MATCH(G5574,OFFSET('Maximum minutes'!$C$1,T5574-1,0,1,50),0)),0)</f>
        <v>0</v>
      </c>
      <c r="W5574" s="38">
        <f t="shared" ca="1" si="172"/>
        <v>0</v>
      </c>
    </row>
    <row r="5575" spans="1:23" s="36" customFormat="1" ht="18.75">
      <c r="A5575" s="34"/>
      <c r="B5575" s="39"/>
      <c r="C5575" s="39"/>
      <c r="D5575" s="35"/>
      <c r="E5575" s="40"/>
      <c r="F5575" s="39"/>
      <c r="G5575" s="39"/>
      <c r="H5575" s="39"/>
      <c r="I5575" s="34"/>
      <c r="J5575" s="34"/>
      <c r="K5575" s="34"/>
      <c r="L5575" s="34"/>
      <c r="M5575" s="43" t="str">
        <f ca="1">IFERROR(OFFSET('Maximum minutes'!$C$1,T5575,MATCH(IF(G5575&lt;&gt;"",G5575,F5575),OFFSET('Maximum minutes'!$C$1,T5575-1,0,1,U5575+1),0)-1)*IF(OR(ISNUMBER(J5575),J5575="sans examen"),1,0)*IF(W5575&lt;MinDate,1,0),"")</f>
        <v/>
      </c>
      <c r="N5575" s="36">
        <f t="shared" ca="1" si="173"/>
        <v>0</v>
      </c>
      <c r="O5575" s="36" t="e">
        <f ca="1">LEFT(OFFSET(Lists!$Q$2,MATCH(E5575,Lists!$R$3:$R$19,0),0),4)</f>
        <v>#N/A</v>
      </c>
      <c r="P5575" s="36" t="e">
        <f ca="1">MATCH(O5575,Lists!$S$2:$S$640,1)</f>
        <v>#N/A</v>
      </c>
      <c r="Q5575" s="36" t="e">
        <f ca="1">MATCH(LEFT(OFFSET(Lists!$Q$2,MATCH(E5575,Lists!$R$3:$R$19,0)+1,0),4),Lists!$S$3:$S$640,1)</f>
        <v>#N/A</v>
      </c>
      <c r="R5575" s="36" t="e">
        <f ca="1">LEFT(OFFSET(Lists!$S$2,P5575-1+MATCH(F5575,OFFSET(Lists!$T$3,P5575-1,0,Q5575-P5575+1),0),0),6)</f>
        <v>#N/A</v>
      </c>
      <c r="S5575" s="36" t="e">
        <f ca="1">VLOOKUP(R5575,Lists!B:D,3,FALSE)</f>
        <v>#N/A</v>
      </c>
      <c r="T5575" s="36" t="str">
        <f>IF(F5575&lt;&gt;"",MATCH(R5575,'Maximum minutes'!B:B,0),"")</f>
        <v/>
      </c>
      <c r="U5575" s="36">
        <f ca="1">IF(F5575&lt;&gt;"",COUNTA(OFFSET('Maximum minutes'!$C$1,'Annexe A1 Cours'!T5575,0,1,50)),0)</f>
        <v>0</v>
      </c>
      <c r="V5575" s="37">
        <f ca="1">IFERROR(OFFSET('Maximum minutes'!$C$1,T5575+1,-1+MATCH(G5575,OFFSET('Maximum minutes'!$C$1,T5575-1,0,1,50),0)),0)</f>
        <v>0</v>
      </c>
      <c r="W5575" s="38">
        <f t="shared" ref="W5575:W5638" ca="1" si="174">IFERROR(DATE(YEAR(D5575)+V5575,MONTH(D5575),DAY(D5575)),"")</f>
        <v>0</v>
      </c>
    </row>
    <row r="5576" spans="1:23" s="36" customFormat="1" ht="18.75">
      <c r="A5576" s="34"/>
      <c r="B5576" s="39"/>
      <c r="C5576" s="39"/>
      <c r="D5576" s="35"/>
      <c r="E5576" s="40"/>
      <c r="F5576" s="39"/>
      <c r="G5576" s="39"/>
      <c r="H5576" s="39"/>
      <c r="I5576" s="34"/>
      <c r="J5576" s="34"/>
      <c r="K5576" s="34"/>
      <c r="L5576" s="34"/>
      <c r="M5576" s="43" t="str">
        <f ca="1">IFERROR(OFFSET('Maximum minutes'!$C$1,T5576,MATCH(IF(G5576&lt;&gt;"",G5576,F5576),OFFSET('Maximum minutes'!$C$1,T5576-1,0,1,U5576+1),0)-1)*IF(OR(ISNUMBER(J5576),J5576="sans examen"),1,0)*IF(W5576&lt;MinDate,1,0),"")</f>
        <v/>
      </c>
      <c r="N5576" s="36">
        <f t="shared" ref="N5576:N5639" ca="1" si="175">IF(K5576&gt;0,MIN(K5576,M5576),0)*IF(M5576="",0,1)</f>
        <v>0</v>
      </c>
      <c r="O5576" s="36" t="e">
        <f ca="1">LEFT(OFFSET(Lists!$Q$2,MATCH(E5576,Lists!$R$3:$R$19,0),0),4)</f>
        <v>#N/A</v>
      </c>
      <c r="P5576" s="36" t="e">
        <f ca="1">MATCH(O5576,Lists!$S$2:$S$640,1)</f>
        <v>#N/A</v>
      </c>
      <c r="Q5576" s="36" t="e">
        <f ca="1">MATCH(LEFT(OFFSET(Lists!$Q$2,MATCH(E5576,Lists!$R$3:$R$19,0)+1,0),4),Lists!$S$3:$S$640,1)</f>
        <v>#N/A</v>
      </c>
      <c r="R5576" s="36" t="e">
        <f ca="1">LEFT(OFFSET(Lists!$S$2,P5576-1+MATCH(F5576,OFFSET(Lists!$T$3,P5576-1,0,Q5576-P5576+1),0),0),6)</f>
        <v>#N/A</v>
      </c>
      <c r="S5576" s="36" t="e">
        <f ca="1">VLOOKUP(R5576,Lists!B:D,3,FALSE)</f>
        <v>#N/A</v>
      </c>
      <c r="T5576" s="36" t="str">
        <f>IF(F5576&lt;&gt;"",MATCH(R5576,'Maximum minutes'!B:B,0),"")</f>
        <v/>
      </c>
      <c r="U5576" s="36">
        <f ca="1">IF(F5576&lt;&gt;"",COUNTA(OFFSET('Maximum minutes'!$C$1,'Annexe A1 Cours'!T5576,0,1,50)),0)</f>
        <v>0</v>
      </c>
      <c r="V5576" s="37">
        <f ca="1">IFERROR(OFFSET('Maximum minutes'!$C$1,T5576+1,-1+MATCH(G5576,OFFSET('Maximum minutes'!$C$1,T5576-1,0,1,50),0)),0)</f>
        <v>0</v>
      </c>
      <c r="W5576" s="38">
        <f t="shared" ca="1" si="174"/>
        <v>0</v>
      </c>
    </row>
    <row r="5577" spans="1:23" s="36" customFormat="1" ht="18.75">
      <c r="A5577" s="34"/>
      <c r="B5577" s="39"/>
      <c r="C5577" s="39"/>
      <c r="D5577" s="35"/>
      <c r="E5577" s="40"/>
      <c r="F5577" s="39"/>
      <c r="G5577" s="39"/>
      <c r="H5577" s="39"/>
      <c r="I5577" s="34"/>
      <c r="J5577" s="34"/>
      <c r="K5577" s="34"/>
      <c r="L5577" s="34"/>
      <c r="M5577" s="43" t="str">
        <f ca="1">IFERROR(OFFSET('Maximum minutes'!$C$1,T5577,MATCH(IF(G5577&lt;&gt;"",G5577,F5577),OFFSET('Maximum minutes'!$C$1,T5577-1,0,1,U5577+1),0)-1)*IF(OR(ISNUMBER(J5577),J5577="sans examen"),1,0)*IF(W5577&lt;MinDate,1,0),"")</f>
        <v/>
      </c>
      <c r="N5577" s="36">
        <f t="shared" ca="1" si="175"/>
        <v>0</v>
      </c>
      <c r="O5577" s="36" t="e">
        <f ca="1">LEFT(OFFSET(Lists!$Q$2,MATCH(E5577,Lists!$R$3:$R$19,0),0),4)</f>
        <v>#N/A</v>
      </c>
      <c r="P5577" s="36" t="e">
        <f ca="1">MATCH(O5577,Lists!$S$2:$S$640,1)</f>
        <v>#N/A</v>
      </c>
      <c r="Q5577" s="36" t="e">
        <f ca="1">MATCH(LEFT(OFFSET(Lists!$Q$2,MATCH(E5577,Lists!$R$3:$R$19,0)+1,0),4),Lists!$S$3:$S$640,1)</f>
        <v>#N/A</v>
      </c>
      <c r="R5577" s="36" t="e">
        <f ca="1">LEFT(OFFSET(Lists!$S$2,P5577-1+MATCH(F5577,OFFSET(Lists!$T$3,P5577-1,0,Q5577-P5577+1),0),0),6)</f>
        <v>#N/A</v>
      </c>
      <c r="S5577" s="36" t="e">
        <f ca="1">VLOOKUP(R5577,Lists!B:D,3,FALSE)</f>
        <v>#N/A</v>
      </c>
      <c r="T5577" s="36" t="str">
        <f>IF(F5577&lt;&gt;"",MATCH(R5577,'Maximum minutes'!B:B,0),"")</f>
        <v/>
      </c>
      <c r="U5577" s="36">
        <f ca="1">IF(F5577&lt;&gt;"",COUNTA(OFFSET('Maximum minutes'!$C$1,'Annexe A1 Cours'!T5577,0,1,50)),0)</f>
        <v>0</v>
      </c>
      <c r="V5577" s="37">
        <f ca="1">IFERROR(OFFSET('Maximum minutes'!$C$1,T5577+1,-1+MATCH(G5577,OFFSET('Maximum minutes'!$C$1,T5577-1,0,1,50),0)),0)</f>
        <v>0</v>
      </c>
      <c r="W5577" s="38">
        <f t="shared" ca="1" si="174"/>
        <v>0</v>
      </c>
    </row>
    <row r="5578" spans="1:23" s="36" customFormat="1" ht="18.75">
      <c r="A5578" s="34"/>
      <c r="B5578" s="39"/>
      <c r="C5578" s="39"/>
      <c r="D5578" s="35"/>
      <c r="E5578" s="40"/>
      <c r="F5578" s="39"/>
      <c r="G5578" s="39"/>
      <c r="H5578" s="39"/>
      <c r="I5578" s="34"/>
      <c r="J5578" s="34"/>
      <c r="K5578" s="34"/>
      <c r="L5578" s="34"/>
      <c r="M5578" s="43" t="str">
        <f ca="1">IFERROR(OFFSET('Maximum minutes'!$C$1,T5578,MATCH(IF(G5578&lt;&gt;"",G5578,F5578),OFFSET('Maximum minutes'!$C$1,T5578-1,0,1,U5578+1),0)-1)*IF(OR(ISNUMBER(J5578),J5578="sans examen"),1,0)*IF(W5578&lt;MinDate,1,0),"")</f>
        <v/>
      </c>
      <c r="N5578" s="36">
        <f t="shared" ca="1" si="175"/>
        <v>0</v>
      </c>
      <c r="O5578" s="36" t="e">
        <f ca="1">LEFT(OFFSET(Lists!$Q$2,MATCH(E5578,Lists!$R$3:$R$19,0),0),4)</f>
        <v>#N/A</v>
      </c>
      <c r="P5578" s="36" t="e">
        <f ca="1">MATCH(O5578,Lists!$S$2:$S$640,1)</f>
        <v>#N/A</v>
      </c>
      <c r="Q5578" s="36" t="e">
        <f ca="1">MATCH(LEFT(OFFSET(Lists!$Q$2,MATCH(E5578,Lists!$R$3:$R$19,0)+1,0),4),Lists!$S$3:$S$640,1)</f>
        <v>#N/A</v>
      </c>
      <c r="R5578" s="36" t="e">
        <f ca="1">LEFT(OFFSET(Lists!$S$2,P5578-1+MATCH(F5578,OFFSET(Lists!$T$3,P5578-1,0,Q5578-P5578+1),0),0),6)</f>
        <v>#N/A</v>
      </c>
      <c r="S5578" s="36" t="e">
        <f ca="1">VLOOKUP(R5578,Lists!B:D,3,FALSE)</f>
        <v>#N/A</v>
      </c>
      <c r="T5578" s="36" t="str">
        <f>IF(F5578&lt;&gt;"",MATCH(R5578,'Maximum minutes'!B:B,0),"")</f>
        <v/>
      </c>
      <c r="U5578" s="36">
        <f ca="1">IF(F5578&lt;&gt;"",COUNTA(OFFSET('Maximum minutes'!$C$1,'Annexe A1 Cours'!T5578,0,1,50)),0)</f>
        <v>0</v>
      </c>
      <c r="V5578" s="37">
        <f ca="1">IFERROR(OFFSET('Maximum minutes'!$C$1,T5578+1,-1+MATCH(G5578,OFFSET('Maximum minutes'!$C$1,T5578-1,0,1,50),0)),0)</f>
        <v>0</v>
      </c>
      <c r="W5578" s="38">
        <f t="shared" ca="1" si="174"/>
        <v>0</v>
      </c>
    </row>
    <row r="5579" spans="1:23" s="36" customFormat="1" ht="18.75">
      <c r="A5579" s="34"/>
      <c r="B5579" s="39"/>
      <c r="C5579" s="39"/>
      <c r="D5579" s="35"/>
      <c r="E5579" s="40"/>
      <c r="F5579" s="39"/>
      <c r="G5579" s="39"/>
      <c r="H5579" s="39"/>
      <c r="I5579" s="34"/>
      <c r="J5579" s="34"/>
      <c r="K5579" s="34"/>
      <c r="L5579" s="34"/>
      <c r="M5579" s="43" t="str">
        <f ca="1">IFERROR(OFFSET('Maximum minutes'!$C$1,T5579,MATCH(IF(G5579&lt;&gt;"",G5579,F5579),OFFSET('Maximum minutes'!$C$1,T5579-1,0,1,U5579+1),0)-1)*IF(OR(ISNUMBER(J5579),J5579="sans examen"),1,0)*IF(W5579&lt;MinDate,1,0),"")</f>
        <v/>
      </c>
      <c r="N5579" s="36">
        <f t="shared" ca="1" si="175"/>
        <v>0</v>
      </c>
      <c r="O5579" s="36" t="e">
        <f ca="1">LEFT(OFFSET(Lists!$Q$2,MATCH(E5579,Lists!$R$3:$R$19,0),0),4)</f>
        <v>#N/A</v>
      </c>
      <c r="P5579" s="36" t="e">
        <f ca="1">MATCH(O5579,Lists!$S$2:$S$640,1)</f>
        <v>#N/A</v>
      </c>
      <c r="Q5579" s="36" t="e">
        <f ca="1">MATCH(LEFT(OFFSET(Lists!$Q$2,MATCH(E5579,Lists!$R$3:$R$19,0)+1,0),4),Lists!$S$3:$S$640,1)</f>
        <v>#N/A</v>
      </c>
      <c r="R5579" s="36" t="e">
        <f ca="1">LEFT(OFFSET(Lists!$S$2,P5579-1+MATCH(F5579,OFFSET(Lists!$T$3,P5579-1,0,Q5579-P5579+1),0),0),6)</f>
        <v>#N/A</v>
      </c>
      <c r="S5579" s="36" t="e">
        <f ca="1">VLOOKUP(R5579,Lists!B:D,3,FALSE)</f>
        <v>#N/A</v>
      </c>
      <c r="T5579" s="36" t="str">
        <f>IF(F5579&lt;&gt;"",MATCH(R5579,'Maximum minutes'!B:B,0),"")</f>
        <v/>
      </c>
      <c r="U5579" s="36">
        <f ca="1">IF(F5579&lt;&gt;"",COUNTA(OFFSET('Maximum minutes'!$C$1,'Annexe A1 Cours'!T5579,0,1,50)),0)</f>
        <v>0</v>
      </c>
      <c r="V5579" s="37">
        <f ca="1">IFERROR(OFFSET('Maximum minutes'!$C$1,T5579+1,-1+MATCH(G5579,OFFSET('Maximum minutes'!$C$1,T5579-1,0,1,50),0)),0)</f>
        <v>0</v>
      </c>
      <c r="W5579" s="38">
        <f t="shared" ca="1" si="174"/>
        <v>0</v>
      </c>
    </row>
    <row r="5580" spans="1:23" s="36" customFormat="1" ht="18.75">
      <c r="A5580" s="34"/>
      <c r="B5580" s="39"/>
      <c r="C5580" s="39"/>
      <c r="D5580" s="35"/>
      <c r="E5580" s="40"/>
      <c r="F5580" s="39"/>
      <c r="G5580" s="39"/>
      <c r="H5580" s="39"/>
      <c r="I5580" s="34"/>
      <c r="J5580" s="34"/>
      <c r="K5580" s="34"/>
      <c r="L5580" s="34"/>
      <c r="M5580" s="43" t="str">
        <f ca="1">IFERROR(OFFSET('Maximum minutes'!$C$1,T5580,MATCH(IF(G5580&lt;&gt;"",G5580,F5580),OFFSET('Maximum minutes'!$C$1,T5580-1,0,1,U5580+1),0)-1)*IF(OR(ISNUMBER(J5580),J5580="sans examen"),1,0)*IF(W5580&lt;MinDate,1,0),"")</f>
        <v/>
      </c>
      <c r="N5580" s="36">
        <f t="shared" ca="1" si="175"/>
        <v>0</v>
      </c>
      <c r="O5580" s="36" t="e">
        <f ca="1">LEFT(OFFSET(Lists!$Q$2,MATCH(E5580,Lists!$R$3:$R$19,0),0),4)</f>
        <v>#N/A</v>
      </c>
      <c r="P5580" s="36" t="e">
        <f ca="1">MATCH(O5580,Lists!$S$2:$S$640,1)</f>
        <v>#N/A</v>
      </c>
      <c r="Q5580" s="36" t="e">
        <f ca="1">MATCH(LEFT(OFFSET(Lists!$Q$2,MATCH(E5580,Lists!$R$3:$R$19,0)+1,0),4),Lists!$S$3:$S$640,1)</f>
        <v>#N/A</v>
      </c>
      <c r="R5580" s="36" t="e">
        <f ca="1">LEFT(OFFSET(Lists!$S$2,P5580-1+MATCH(F5580,OFFSET(Lists!$T$3,P5580-1,0,Q5580-P5580+1),0),0),6)</f>
        <v>#N/A</v>
      </c>
      <c r="S5580" s="36" t="e">
        <f ca="1">VLOOKUP(R5580,Lists!B:D,3,FALSE)</f>
        <v>#N/A</v>
      </c>
      <c r="T5580" s="36" t="str">
        <f>IF(F5580&lt;&gt;"",MATCH(R5580,'Maximum minutes'!B:B,0),"")</f>
        <v/>
      </c>
      <c r="U5580" s="36">
        <f ca="1">IF(F5580&lt;&gt;"",COUNTA(OFFSET('Maximum minutes'!$C$1,'Annexe A1 Cours'!T5580,0,1,50)),0)</f>
        <v>0</v>
      </c>
      <c r="V5580" s="37">
        <f ca="1">IFERROR(OFFSET('Maximum minutes'!$C$1,T5580+1,-1+MATCH(G5580,OFFSET('Maximum minutes'!$C$1,T5580-1,0,1,50),0)),0)</f>
        <v>0</v>
      </c>
      <c r="W5580" s="38">
        <f t="shared" ca="1" si="174"/>
        <v>0</v>
      </c>
    </row>
    <row r="5581" spans="1:23" s="36" customFormat="1" ht="18.75">
      <c r="A5581" s="34"/>
      <c r="B5581" s="39"/>
      <c r="C5581" s="39"/>
      <c r="D5581" s="35"/>
      <c r="E5581" s="40"/>
      <c r="F5581" s="39"/>
      <c r="G5581" s="39"/>
      <c r="H5581" s="39"/>
      <c r="I5581" s="34"/>
      <c r="J5581" s="34"/>
      <c r="K5581" s="34"/>
      <c r="L5581" s="34"/>
      <c r="M5581" s="43" t="str">
        <f ca="1">IFERROR(OFFSET('Maximum minutes'!$C$1,T5581,MATCH(IF(G5581&lt;&gt;"",G5581,F5581),OFFSET('Maximum minutes'!$C$1,T5581-1,0,1,U5581+1),0)-1)*IF(OR(ISNUMBER(J5581),J5581="sans examen"),1,0)*IF(W5581&lt;MinDate,1,0),"")</f>
        <v/>
      </c>
      <c r="N5581" s="36">
        <f t="shared" ca="1" si="175"/>
        <v>0</v>
      </c>
      <c r="O5581" s="36" t="e">
        <f ca="1">LEFT(OFFSET(Lists!$Q$2,MATCH(E5581,Lists!$R$3:$R$19,0),0),4)</f>
        <v>#N/A</v>
      </c>
      <c r="P5581" s="36" t="e">
        <f ca="1">MATCH(O5581,Lists!$S$2:$S$640,1)</f>
        <v>#N/A</v>
      </c>
      <c r="Q5581" s="36" t="e">
        <f ca="1">MATCH(LEFT(OFFSET(Lists!$Q$2,MATCH(E5581,Lists!$R$3:$R$19,0)+1,0),4),Lists!$S$3:$S$640,1)</f>
        <v>#N/A</v>
      </c>
      <c r="R5581" s="36" t="e">
        <f ca="1">LEFT(OFFSET(Lists!$S$2,P5581-1+MATCH(F5581,OFFSET(Lists!$T$3,P5581-1,0,Q5581-P5581+1),0),0),6)</f>
        <v>#N/A</v>
      </c>
      <c r="S5581" s="36" t="e">
        <f ca="1">VLOOKUP(R5581,Lists!B:D,3,FALSE)</f>
        <v>#N/A</v>
      </c>
      <c r="T5581" s="36" t="str">
        <f>IF(F5581&lt;&gt;"",MATCH(R5581,'Maximum minutes'!B:B,0),"")</f>
        <v/>
      </c>
      <c r="U5581" s="36">
        <f ca="1">IF(F5581&lt;&gt;"",COUNTA(OFFSET('Maximum minutes'!$C$1,'Annexe A1 Cours'!T5581,0,1,50)),0)</f>
        <v>0</v>
      </c>
      <c r="V5581" s="37">
        <f ca="1">IFERROR(OFFSET('Maximum minutes'!$C$1,T5581+1,-1+MATCH(G5581,OFFSET('Maximum minutes'!$C$1,T5581-1,0,1,50),0)),0)</f>
        <v>0</v>
      </c>
      <c r="W5581" s="38">
        <f t="shared" ca="1" si="174"/>
        <v>0</v>
      </c>
    </row>
    <row r="5582" spans="1:23" s="36" customFormat="1" ht="18.75">
      <c r="A5582" s="34"/>
      <c r="B5582" s="39"/>
      <c r="C5582" s="39"/>
      <c r="D5582" s="35"/>
      <c r="E5582" s="40"/>
      <c r="F5582" s="39"/>
      <c r="G5582" s="39"/>
      <c r="H5582" s="39"/>
      <c r="I5582" s="34"/>
      <c r="J5582" s="34"/>
      <c r="K5582" s="34"/>
      <c r="L5582" s="34"/>
      <c r="M5582" s="43" t="str">
        <f ca="1">IFERROR(OFFSET('Maximum minutes'!$C$1,T5582,MATCH(IF(G5582&lt;&gt;"",G5582,F5582),OFFSET('Maximum minutes'!$C$1,T5582-1,0,1,U5582+1),0)-1)*IF(OR(ISNUMBER(J5582),J5582="sans examen"),1,0)*IF(W5582&lt;MinDate,1,0),"")</f>
        <v/>
      </c>
      <c r="N5582" s="36">
        <f t="shared" ca="1" si="175"/>
        <v>0</v>
      </c>
      <c r="O5582" s="36" t="e">
        <f ca="1">LEFT(OFFSET(Lists!$Q$2,MATCH(E5582,Lists!$R$3:$R$19,0),0),4)</f>
        <v>#N/A</v>
      </c>
      <c r="P5582" s="36" t="e">
        <f ca="1">MATCH(O5582,Lists!$S$2:$S$640,1)</f>
        <v>#N/A</v>
      </c>
      <c r="Q5582" s="36" t="e">
        <f ca="1">MATCH(LEFT(OFFSET(Lists!$Q$2,MATCH(E5582,Lists!$R$3:$R$19,0)+1,0),4),Lists!$S$3:$S$640,1)</f>
        <v>#N/A</v>
      </c>
      <c r="R5582" s="36" t="e">
        <f ca="1">LEFT(OFFSET(Lists!$S$2,P5582-1+MATCH(F5582,OFFSET(Lists!$T$3,P5582-1,0,Q5582-P5582+1),0),0),6)</f>
        <v>#N/A</v>
      </c>
      <c r="S5582" s="36" t="e">
        <f ca="1">VLOOKUP(R5582,Lists!B:D,3,FALSE)</f>
        <v>#N/A</v>
      </c>
      <c r="T5582" s="36" t="str">
        <f>IF(F5582&lt;&gt;"",MATCH(R5582,'Maximum minutes'!B:B,0),"")</f>
        <v/>
      </c>
      <c r="U5582" s="36">
        <f ca="1">IF(F5582&lt;&gt;"",COUNTA(OFFSET('Maximum minutes'!$C$1,'Annexe A1 Cours'!T5582,0,1,50)),0)</f>
        <v>0</v>
      </c>
      <c r="V5582" s="37">
        <f ca="1">IFERROR(OFFSET('Maximum minutes'!$C$1,T5582+1,-1+MATCH(G5582,OFFSET('Maximum minutes'!$C$1,T5582-1,0,1,50),0)),0)</f>
        <v>0</v>
      </c>
      <c r="W5582" s="38">
        <f t="shared" ca="1" si="174"/>
        <v>0</v>
      </c>
    </row>
    <row r="5583" spans="1:23" s="36" customFormat="1" ht="18.75">
      <c r="A5583" s="34"/>
      <c r="B5583" s="39"/>
      <c r="C5583" s="39"/>
      <c r="D5583" s="35"/>
      <c r="E5583" s="40"/>
      <c r="F5583" s="39"/>
      <c r="G5583" s="39"/>
      <c r="H5583" s="39"/>
      <c r="I5583" s="34"/>
      <c r="J5583" s="34"/>
      <c r="K5583" s="34"/>
      <c r="L5583" s="34"/>
      <c r="M5583" s="43" t="str">
        <f ca="1">IFERROR(OFFSET('Maximum minutes'!$C$1,T5583,MATCH(IF(G5583&lt;&gt;"",G5583,F5583),OFFSET('Maximum minutes'!$C$1,T5583-1,0,1,U5583+1),0)-1)*IF(OR(ISNUMBER(J5583),J5583="sans examen"),1,0)*IF(W5583&lt;MinDate,1,0),"")</f>
        <v/>
      </c>
      <c r="N5583" s="36">
        <f t="shared" ca="1" si="175"/>
        <v>0</v>
      </c>
      <c r="O5583" s="36" t="e">
        <f ca="1">LEFT(OFFSET(Lists!$Q$2,MATCH(E5583,Lists!$R$3:$R$19,0),0),4)</f>
        <v>#N/A</v>
      </c>
      <c r="P5583" s="36" t="e">
        <f ca="1">MATCH(O5583,Lists!$S$2:$S$640,1)</f>
        <v>#N/A</v>
      </c>
      <c r="Q5583" s="36" t="e">
        <f ca="1">MATCH(LEFT(OFFSET(Lists!$Q$2,MATCH(E5583,Lists!$R$3:$R$19,0)+1,0),4),Lists!$S$3:$S$640,1)</f>
        <v>#N/A</v>
      </c>
      <c r="R5583" s="36" t="e">
        <f ca="1">LEFT(OFFSET(Lists!$S$2,P5583-1+MATCH(F5583,OFFSET(Lists!$T$3,P5583-1,0,Q5583-P5583+1),0),0),6)</f>
        <v>#N/A</v>
      </c>
      <c r="S5583" s="36" t="e">
        <f ca="1">VLOOKUP(R5583,Lists!B:D,3,FALSE)</f>
        <v>#N/A</v>
      </c>
      <c r="T5583" s="36" t="str">
        <f>IF(F5583&lt;&gt;"",MATCH(R5583,'Maximum minutes'!B:B,0),"")</f>
        <v/>
      </c>
      <c r="U5583" s="36">
        <f ca="1">IF(F5583&lt;&gt;"",COUNTA(OFFSET('Maximum minutes'!$C$1,'Annexe A1 Cours'!T5583,0,1,50)),0)</f>
        <v>0</v>
      </c>
      <c r="V5583" s="37">
        <f ca="1">IFERROR(OFFSET('Maximum minutes'!$C$1,T5583+1,-1+MATCH(G5583,OFFSET('Maximum minutes'!$C$1,T5583-1,0,1,50),0)),0)</f>
        <v>0</v>
      </c>
      <c r="W5583" s="38">
        <f t="shared" ca="1" si="174"/>
        <v>0</v>
      </c>
    </row>
    <row r="5584" spans="1:23" s="36" customFormat="1" ht="18.75">
      <c r="A5584" s="34"/>
      <c r="B5584" s="39"/>
      <c r="C5584" s="39"/>
      <c r="D5584" s="35"/>
      <c r="E5584" s="40"/>
      <c r="F5584" s="39"/>
      <c r="G5584" s="39"/>
      <c r="H5584" s="39"/>
      <c r="I5584" s="34"/>
      <c r="J5584" s="34"/>
      <c r="K5584" s="34"/>
      <c r="L5584" s="34"/>
      <c r="M5584" s="43" t="str">
        <f ca="1">IFERROR(OFFSET('Maximum minutes'!$C$1,T5584,MATCH(IF(G5584&lt;&gt;"",G5584,F5584),OFFSET('Maximum minutes'!$C$1,T5584-1,0,1,U5584+1),0)-1)*IF(OR(ISNUMBER(J5584),J5584="sans examen"),1,0)*IF(W5584&lt;MinDate,1,0),"")</f>
        <v/>
      </c>
      <c r="N5584" s="36">
        <f t="shared" ca="1" si="175"/>
        <v>0</v>
      </c>
      <c r="O5584" s="36" t="e">
        <f ca="1">LEFT(OFFSET(Lists!$Q$2,MATCH(E5584,Lists!$R$3:$R$19,0),0),4)</f>
        <v>#N/A</v>
      </c>
      <c r="P5584" s="36" t="e">
        <f ca="1">MATCH(O5584,Lists!$S$2:$S$640,1)</f>
        <v>#N/A</v>
      </c>
      <c r="Q5584" s="36" t="e">
        <f ca="1">MATCH(LEFT(OFFSET(Lists!$Q$2,MATCH(E5584,Lists!$R$3:$R$19,0)+1,0),4),Lists!$S$3:$S$640,1)</f>
        <v>#N/A</v>
      </c>
      <c r="R5584" s="36" t="e">
        <f ca="1">LEFT(OFFSET(Lists!$S$2,P5584-1+MATCH(F5584,OFFSET(Lists!$T$3,P5584-1,0,Q5584-P5584+1),0),0),6)</f>
        <v>#N/A</v>
      </c>
      <c r="S5584" s="36" t="e">
        <f ca="1">VLOOKUP(R5584,Lists!B:D,3,FALSE)</f>
        <v>#N/A</v>
      </c>
      <c r="T5584" s="36" t="str">
        <f>IF(F5584&lt;&gt;"",MATCH(R5584,'Maximum minutes'!B:B,0),"")</f>
        <v/>
      </c>
      <c r="U5584" s="36">
        <f ca="1">IF(F5584&lt;&gt;"",COUNTA(OFFSET('Maximum minutes'!$C$1,'Annexe A1 Cours'!T5584,0,1,50)),0)</f>
        <v>0</v>
      </c>
      <c r="V5584" s="37">
        <f ca="1">IFERROR(OFFSET('Maximum minutes'!$C$1,T5584+1,-1+MATCH(G5584,OFFSET('Maximum minutes'!$C$1,T5584-1,0,1,50),0)),0)</f>
        <v>0</v>
      </c>
      <c r="W5584" s="38">
        <f t="shared" ca="1" si="174"/>
        <v>0</v>
      </c>
    </row>
    <row r="5585" spans="1:23" s="36" customFormat="1" ht="18.75">
      <c r="A5585" s="34"/>
      <c r="B5585" s="39"/>
      <c r="C5585" s="39"/>
      <c r="D5585" s="35"/>
      <c r="E5585" s="40"/>
      <c r="F5585" s="39"/>
      <c r="G5585" s="39"/>
      <c r="H5585" s="39"/>
      <c r="I5585" s="34"/>
      <c r="J5585" s="34"/>
      <c r="K5585" s="34"/>
      <c r="L5585" s="34"/>
      <c r="M5585" s="43" t="str">
        <f ca="1">IFERROR(OFFSET('Maximum minutes'!$C$1,T5585,MATCH(IF(G5585&lt;&gt;"",G5585,F5585),OFFSET('Maximum minutes'!$C$1,T5585-1,0,1,U5585+1),0)-1)*IF(OR(ISNUMBER(J5585),J5585="sans examen"),1,0)*IF(W5585&lt;MinDate,1,0),"")</f>
        <v/>
      </c>
      <c r="N5585" s="36">
        <f t="shared" ca="1" si="175"/>
        <v>0</v>
      </c>
      <c r="O5585" s="36" t="e">
        <f ca="1">LEFT(OFFSET(Lists!$Q$2,MATCH(E5585,Lists!$R$3:$R$19,0),0),4)</f>
        <v>#N/A</v>
      </c>
      <c r="P5585" s="36" t="e">
        <f ca="1">MATCH(O5585,Lists!$S$2:$S$640,1)</f>
        <v>#N/A</v>
      </c>
      <c r="Q5585" s="36" t="e">
        <f ca="1">MATCH(LEFT(OFFSET(Lists!$Q$2,MATCH(E5585,Lists!$R$3:$R$19,0)+1,0),4),Lists!$S$3:$S$640,1)</f>
        <v>#N/A</v>
      </c>
      <c r="R5585" s="36" t="e">
        <f ca="1">LEFT(OFFSET(Lists!$S$2,P5585-1+MATCH(F5585,OFFSET(Lists!$T$3,P5585-1,0,Q5585-P5585+1),0),0),6)</f>
        <v>#N/A</v>
      </c>
      <c r="S5585" s="36" t="e">
        <f ca="1">VLOOKUP(R5585,Lists!B:D,3,FALSE)</f>
        <v>#N/A</v>
      </c>
      <c r="T5585" s="36" t="str">
        <f>IF(F5585&lt;&gt;"",MATCH(R5585,'Maximum minutes'!B:B,0),"")</f>
        <v/>
      </c>
      <c r="U5585" s="36">
        <f ca="1">IF(F5585&lt;&gt;"",COUNTA(OFFSET('Maximum minutes'!$C$1,'Annexe A1 Cours'!T5585,0,1,50)),0)</f>
        <v>0</v>
      </c>
      <c r="V5585" s="37">
        <f ca="1">IFERROR(OFFSET('Maximum minutes'!$C$1,T5585+1,-1+MATCH(G5585,OFFSET('Maximum minutes'!$C$1,T5585-1,0,1,50),0)),0)</f>
        <v>0</v>
      </c>
      <c r="W5585" s="38">
        <f t="shared" ca="1" si="174"/>
        <v>0</v>
      </c>
    </row>
    <row r="5586" spans="1:23" s="36" customFormat="1" ht="18.75">
      <c r="A5586" s="34"/>
      <c r="B5586" s="39"/>
      <c r="C5586" s="39"/>
      <c r="D5586" s="35"/>
      <c r="E5586" s="40"/>
      <c r="F5586" s="39"/>
      <c r="G5586" s="39"/>
      <c r="H5586" s="39"/>
      <c r="I5586" s="34"/>
      <c r="J5586" s="34"/>
      <c r="K5586" s="34"/>
      <c r="L5586" s="34"/>
      <c r="M5586" s="43" t="str">
        <f ca="1">IFERROR(OFFSET('Maximum minutes'!$C$1,T5586,MATCH(IF(G5586&lt;&gt;"",G5586,F5586),OFFSET('Maximum minutes'!$C$1,T5586-1,0,1,U5586+1),0)-1)*IF(OR(ISNUMBER(J5586),J5586="sans examen"),1,0)*IF(W5586&lt;MinDate,1,0),"")</f>
        <v/>
      </c>
      <c r="N5586" s="36">
        <f t="shared" ca="1" si="175"/>
        <v>0</v>
      </c>
      <c r="O5586" s="36" t="e">
        <f ca="1">LEFT(OFFSET(Lists!$Q$2,MATCH(E5586,Lists!$R$3:$R$19,0),0),4)</f>
        <v>#N/A</v>
      </c>
      <c r="P5586" s="36" t="e">
        <f ca="1">MATCH(O5586,Lists!$S$2:$S$640,1)</f>
        <v>#N/A</v>
      </c>
      <c r="Q5586" s="36" t="e">
        <f ca="1">MATCH(LEFT(OFFSET(Lists!$Q$2,MATCH(E5586,Lists!$R$3:$R$19,0)+1,0),4),Lists!$S$3:$S$640,1)</f>
        <v>#N/A</v>
      </c>
      <c r="R5586" s="36" t="e">
        <f ca="1">LEFT(OFFSET(Lists!$S$2,P5586-1+MATCH(F5586,OFFSET(Lists!$T$3,P5586-1,0,Q5586-P5586+1),0),0),6)</f>
        <v>#N/A</v>
      </c>
      <c r="S5586" s="36" t="e">
        <f ca="1">VLOOKUP(R5586,Lists!B:D,3,FALSE)</f>
        <v>#N/A</v>
      </c>
      <c r="T5586" s="36" t="str">
        <f>IF(F5586&lt;&gt;"",MATCH(R5586,'Maximum minutes'!B:B,0),"")</f>
        <v/>
      </c>
      <c r="U5586" s="36">
        <f ca="1">IF(F5586&lt;&gt;"",COUNTA(OFFSET('Maximum minutes'!$C$1,'Annexe A1 Cours'!T5586,0,1,50)),0)</f>
        <v>0</v>
      </c>
      <c r="V5586" s="37">
        <f ca="1">IFERROR(OFFSET('Maximum minutes'!$C$1,T5586+1,-1+MATCH(G5586,OFFSET('Maximum minutes'!$C$1,T5586-1,0,1,50),0)),0)</f>
        <v>0</v>
      </c>
      <c r="W5586" s="38">
        <f t="shared" ca="1" si="174"/>
        <v>0</v>
      </c>
    </row>
    <row r="5587" spans="1:23" s="36" customFormat="1" ht="18.75">
      <c r="A5587" s="34"/>
      <c r="B5587" s="39"/>
      <c r="C5587" s="39"/>
      <c r="D5587" s="35"/>
      <c r="E5587" s="40"/>
      <c r="F5587" s="39"/>
      <c r="G5587" s="39"/>
      <c r="H5587" s="39"/>
      <c r="I5587" s="34"/>
      <c r="J5587" s="34"/>
      <c r="K5587" s="34"/>
      <c r="L5587" s="34"/>
      <c r="M5587" s="43" t="str">
        <f ca="1">IFERROR(OFFSET('Maximum minutes'!$C$1,T5587,MATCH(IF(G5587&lt;&gt;"",G5587,F5587),OFFSET('Maximum minutes'!$C$1,T5587-1,0,1,U5587+1),0)-1)*IF(OR(ISNUMBER(J5587),J5587="sans examen"),1,0)*IF(W5587&lt;MinDate,1,0),"")</f>
        <v/>
      </c>
      <c r="N5587" s="36">
        <f t="shared" ca="1" si="175"/>
        <v>0</v>
      </c>
      <c r="O5587" s="36" t="e">
        <f ca="1">LEFT(OFFSET(Lists!$Q$2,MATCH(E5587,Lists!$R$3:$R$19,0),0),4)</f>
        <v>#N/A</v>
      </c>
      <c r="P5587" s="36" t="e">
        <f ca="1">MATCH(O5587,Lists!$S$2:$S$640,1)</f>
        <v>#N/A</v>
      </c>
      <c r="Q5587" s="36" t="e">
        <f ca="1">MATCH(LEFT(OFFSET(Lists!$Q$2,MATCH(E5587,Lists!$R$3:$R$19,0)+1,0),4),Lists!$S$3:$S$640,1)</f>
        <v>#N/A</v>
      </c>
      <c r="R5587" s="36" t="e">
        <f ca="1">LEFT(OFFSET(Lists!$S$2,P5587-1+MATCH(F5587,OFFSET(Lists!$T$3,P5587-1,0,Q5587-P5587+1),0),0),6)</f>
        <v>#N/A</v>
      </c>
      <c r="S5587" s="36" t="e">
        <f ca="1">VLOOKUP(R5587,Lists!B:D,3,FALSE)</f>
        <v>#N/A</v>
      </c>
      <c r="T5587" s="36" t="str">
        <f>IF(F5587&lt;&gt;"",MATCH(R5587,'Maximum minutes'!B:B,0),"")</f>
        <v/>
      </c>
      <c r="U5587" s="36">
        <f ca="1">IF(F5587&lt;&gt;"",COUNTA(OFFSET('Maximum minutes'!$C$1,'Annexe A1 Cours'!T5587,0,1,50)),0)</f>
        <v>0</v>
      </c>
      <c r="V5587" s="37">
        <f ca="1">IFERROR(OFFSET('Maximum minutes'!$C$1,T5587+1,-1+MATCH(G5587,OFFSET('Maximum minutes'!$C$1,T5587-1,0,1,50),0)),0)</f>
        <v>0</v>
      </c>
      <c r="W5587" s="38">
        <f t="shared" ca="1" si="174"/>
        <v>0</v>
      </c>
    </row>
    <row r="5588" spans="1:23" s="36" customFormat="1" ht="18.75">
      <c r="A5588" s="34"/>
      <c r="B5588" s="39"/>
      <c r="C5588" s="39"/>
      <c r="D5588" s="35"/>
      <c r="E5588" s="40"/>
      <c r="F5588" s="39"/>
      <c r="G5588" s="39"/>
      <c r="H5588" s="39"/>
      <c r="I5588" s="34"/>
      <c r="J5588" s="34"/>
      <c r="K5588" s="34"/>
      <c r="L5588" s="34"/>
      <c r="M5588" s="43" t="str">
        <f ca="1">IFERROR(OFFSET('Maximum minutes'!$C$1,T5588,MATCH(IF(G5588&lt;&gt;"",G5588,F5588),OFFSET('Maximum minutes'!$C$1,T5588-1,0,1,U5588+1),0)-1)*IF(OR(ISNUMBER(J5588),J5588="sans examen"),1,0)*IF(W5588&lt;MinDate,1,0),"")</f>
        <v/>
      </c>
      <c r="N5588" s="36">
        <f t="shared" ca="1" si="175"/>
        <v>0</v>
      </c>
      <c r="O5588" s="36" t="e">
        <f ca="1">LEFT(OFFSET(Lists!$Q$2,MATCH(E5588,Lists!$R$3:$R$19,0),0),4)</f>
        <v>#N/A</v>
      </c>
      <c r="P5588" s="36" t="e">
        <f ca="1">MATCH(O5588,Lists!$S$2:$S$640,1)</f>
        <v>#N/A</v>
      </c>
      <c r="Q5588" s="36" t="e">
        <f ca="1">MATCH(LEFT(OFFSET(Lists!$Q$2,MATCH(E5588,Lists!$R$3:$R$19,0)+1,0),4),Lists!$S$3:$S$640,1)</f>
        <v>#N/A</v>
      </c>
      <c r="R5588" s="36" t="e">
        <f ca="1">LEFT(OFFSET(Lists!$S$2,P5588-1+MATCH(F5588,OFFSET(Lists!$T$3,P5588-1,0,Q5588-P5588+1),0),0),6)</f>
        <v>#N/A</v>
      </c>
      <c r="S5588" s="36" t="e">
        <f ca="1">VLOOKUP(R5588,Lists!B:D,3,FALSE)</f>
        <v>#N/A</v>
      </c>
      <c r="T5588" s="36" t="str">
        <f>IF(F5588&lt;&gt;"",MATCH(R5588,'Maximum minutes'!B:B,0),"")</f>
        <v/>
      </c>
      <c r="U5588" s="36">
        <f ca="1">IF(F5588&lt;&gt;"",COUNTA(OFFSET('Maximum minutes'!$C$1,'Annexe A1 Cours'!T5588,0,1,50)),0)</f>
        <v>0</v>
      </c>
      <c r="V5588" s="37">
        <f ca="1">IFERROR(OFFSET('Maximum minutes'!$C$1,T5588+1,-1+MATCH(G5588,OFFSET('Maximum minutes'!$C$1,T5588-1,0,1,50),0)),0)</f>
        <v>0</v>
      </c>
      <c r="W5588" s="38">
        <f t="shared" ca="1" si="174"/>
        <v>0</v>
      </c>
    </row>
    <row r="5589" spans="1:23" s="36" customFormat="1" ht="18.75">
      <c r="A5589" s="34"/>
      <c r="B5589" s="39"/>
      <c r="C5589" s="39"/>
      <c r="D5589" s="35"/>
      <c r="E5589" s="40"/>
      <c r="F5589" s="39"/>
      <c r="G5589" s="39"/>
      <c r="H5589" s="39"/>
      <c r="I5589" s="34"/>
      <c r="J5589" s="34"/>
      <c r="K5589" s="34"/>
      <c r="L5589" s="34"/>
      <c r="M5589" s="43" t="str">
        <f ca="1">IFERROR(OFFSET('Maximum minutes'!$C$1,T5589,MATCH(IF(G5589&lt;&gt;"",G5589,F5589),OFFSET('Maximum minutes'!$C$1,T5589-1,0,1,U5589+1),0)-1)*IF(OR(ISNUMBER(J5589),J5589="sans examen"),1,0)*IF(W5589&lt;MinDate,1,0),"")</f>
        <v/>
      </c>
      <c r="N5589" s="36">
        <f t="shared" ca="1" si="175"/>
        <v>0</v>
      </c>
      <c r="O5589" s="36" t="e">
        <f ca="1">LEFT(OFFSET(Lists!$Q$2,MATCH(E5589,Lists!$R$3:$R$19,0),0),4)</f>
        <v>#N/A</v>
      </c>
      <c r="P5589" s="36" t="e">
        <f ca="1">MATCH(O5589,Lists!$S$2:$S$640,1)</f>
        <v>#N/A</v>
      </c>
      <c r="Q5589" s="36" t="e">
        <f ca="1">MATCH(LEFT(OFFSET(Lists!$Q$2,MATCH(E5589,Lists!$R$3:$R$19,0)+1,0),4),Lists!$S$3:$S$640,1)</f>
        <v>#N/A</v>
      </c>
      <c r="R5589" s="36" t="e">
        <f ca="1">LEFT(OFFSET(Lists!$S$2,P5589-1+MATCH(F5589,OFFSET(Lists!$T$3,P5589-1,0,Q5589-P5589+1),0),0),6)</f>
        <v>#N/A</v>
      </c>
      <c r="S5589" s="36" t="e">
        <f ca="1">VLOOKUP(R5589,Lists!B:D,3,FALSE)</f>
        <v>#N/A</v>
      </c>
      <c r="T5589" s="36" t="str">
        <f>IF(F5589&lt;&gt;"",MATCH(R5589,'Maximum minutes'!B:B,0),"")</f>
        <v/>
      </c>
      <c r="U5589" s="36">
        <f ca="1">IF(F5589&lt;&gt;"",COUNTA(OFFSET('Maximum minutes'!$C$1,'Annexe A1 Cours'!T5589,0,1,50)),0)</f>
        <v>0</v>
      </c>
      <c r="V5589" s="37">
        <f ca="1">IFERROR(OFFSET('Maximum minutes'!$C$1,T5589+1,-1+MATCH(G5589,OFFSET('Maximum minutes'!$C$1,T5589-1,0,1,50),0)),0)</f>
        <v>0</v>
      </c>
      <c r="W5589" s="38">
        <f t="shared" ca="1" si="174"/>
        <v>0</v>
      </c>
    </row>
    <row r="5590" spans="1:23" s="36" customFormat="1" ht="18.75">
      <c r="A5590" s="34"/>
      <c r="B5590" s="39"/>
      <c r="C5590" s="39"/>
      <c r="D5590" s="35"/>
      <c r="E5590" s="40"/>
      <c r="F5590" s="39"/>
      <c r="G5590" s="39"/>
      <c r="H5590" s="39"/>
      <c r="I5590" s="34"/>
      <c r="J5590" s="34"/>
      <c r="K5590" s="34"/>
      <c r="L5590" s="34"/>
      <c r="M5590" s="43" t="str">
        <f ca="1">IFERROR(OFFSET('Maximum minutes'!$C$1,T5590,MATCH(IF(G5590&lt;&gt;"",G5590,F5590),OFFSET('Maximum minutes'!$C$1,T5590-1,0,1,U5590+1),0)-1)*IF(OR(ISNUMBER(J5590),J5590="sans examen"),1,0)*IF(W5590&lt;MinDate,1,0),"")</f>
        <v/>
      </c>
      <c r="N5590" s="36">
        <f t="shared" ca="1" si="175"/>
        <v>0</v>
      </c>
      <c r="O5590" s="36" t="e">
        <f ca="1">LEFT(OFFSET(Lists!$Q$2,MATCH(E5590,Lists!$R$3:$R$19,0),0),4)</f>
        <v>#N/A</v>
      </c>
      <c r="P5590" s="36" t="e">
        <f ca="1">MATCH(O5590,Lists!$S$2:$S$640,1)</f>
        <v>#N/A</v>
      </c>
      <c r="Q5590" s="36" t="e">
        <f ca="1">MATCH(LEFT(OFFSET(Lists!$Q$2,MATCH(E5590,Lists!$R$3:$R$19,0)+1,0),4),Lists!$S$3:$S$640,1)</f>
        <v>#N/A</v>
      </c>
      <c r="R5590" s="36" t="e">
        <f ca="1">LEFT(OFFSET(Lists!$S$2,P5590-1+MATCH(F5590,OFFSET(Lists!$T$3,P5590-1,0,Q5590-P5590+1),0),0),6)</f>
        <v>#N/A</v>
      </c>
      <c r="S5590" s="36" t="e">
        <f ca="1">VLOOKUP(R5590,Lists!B:D,3,FALSE)</f>
        <v>#N/A</v>
      </c>
      <c r="T5590" s="36" t="str">
        <f>IF(F5590&lt;&gt;"",MATCH(R5590,'Maximum minutes'!B:B,0),"")</f>
        <v/>
      </c>
      <c r="U5590" s="36">
        <f ca="1">IF(F5590&lt;&gt;"",COUNTA(OFFSET('Maximum minutes'!$C$1,'Annexe A1 Cours'!T5590,0,1,50)),0)</f>
        <v>0</v>
      </c>
      <c r="V5590" s="37">
        <f ca="1">IFERROR(OFFSET('Maximum minutes'!$C$1,T5590+1,-1+MATCH(G5590,OFFSET('Maximum minutes'!$C$1,T5590-1,0,1,50),0)),0)</f>
        <v>0</v>
      </c>
      <c r="W5590" s="38">
        <f t="shared" ca="1" si="174"/>
        <v>0</v>
      </c>
    </row>
    <row r="5591" spans="1:23" s="36" customFormat="1" ht="18.75">
      <c r="A5591" s="34"/>
      <c r="B5591" s="39"/>
      <c r="C5591" s="39"/>
      <c r="D5591" s="35"/>
      <c r="E5591" s="40"/>
      <c r="F5591" s="39"/>
      <c r="G5591" s="39"/>
      <c r="H5591" s="39"/>
      <c r="I5591" s="34"/>
      <c r="J5591" s="34"/>
      <c r="K5591" s="34"/>
      <c r="L5591" s="34"/>
      <c r="M5591" s="43" t="str">
        <f ca="1">IFERROR(OFFSET('Maximum minutes'!$C$1,T5591,MATCH(IF(G5591&lt;&gt;"",G5591,F5591),OFFSET('Maximum minutes'!$C$1,T5591-1,0,1,U5591+1),0)-1)*IF(OR(ISNUMBER(J5591),J5591="sans examen"),1,0)*IF(W5591&lt;MinDate,1,0),"")</f>
        <v/>
      </c>
      <c r="N5591" s="36">
        <f t="shared" ca="1" si="175"/>
        <v>0</v>
      </c>
      <c r="O5591" s="36" t="e">
        <f ca="1">LEFT(OFFSET(Lists!$Q$2,MATCH(E5591,Lists!$R$3:$R$19,0),0),4)</f>
        <v>#N/A</v>
      </c>
      <c r="P5591" s="36" t="e">
        <f ca="1">MATCH(O5591,Lists!$S$2:$S$640,1)</f>
        <v>#N/A</v>
      </c>
      <c r="Q5591" s="36" t="e">
        <f ca="1">MATCH(LEFT(OFFSET(Lists!$Q$2,MATCH(E5591,Lists!$R$3:$R$19,0)+1,0),4),Lists!$S$3:$S$640,1)</f>
        <v>#N/A</v>
      </c>
      <c r="R5591" s="36" t="e">
        <f ca="1">LEFT(OFFSET(Lists!$S$2,P5591-1+MATCH(F5591,OFFSET(Lists!$T$3,P5591-1,0,Q5591-P5591+1),0),0),6)</f>
        <v>#N/A</v>
      </c>
      <c r="S5591" s="36" t="e">
        <f ca="1">VLOOKUP(R5591,Lists!B:D,3,FALSE)</f>
        <v>#N/A</v>
      </c>
      <c r="T5591" s="36" t="str">
        <f>IF(F5591&lt;&gt;"",MATCH(R5591,'Maximum minutes'!B:B,0),"")</f>
        <v/>
      </c>
      <c r="U5591" s="36">
        <f ca="1">IF(F5591&lt;&gt;"",COUNTA(OFFSET('Maximum minutes'!$C$1,'Annexe A1 Cours'!T5591,0,1,50)),0)</f>
        <v>0</v>
      </c>
      <c r="V5591" s="37">
        <f ca="1">IFERROR(OFFSET('Maximum minutes'!$C$1,T5591+1,-1+MATCH(G5591,OFFSET('Maximum minutes'!$C$1,T5591-1,0,1,50),0)),0)</f>
        <v>0</v>
      </c>
      <c r="W5591" s="38">
        <f t="shared" ca="1" si="174"/>
        <v>0</v>
      </c>
    </row>
    <row r="5592" spans="1:23" s="36" customFormat="1" ht="18.75">
      <c r="A5592" s="34"/>
      <c r="B5592" s="39"/>
      <c r="C5592" s="39"/>
      <c r="D5592" s="35"/>
      <c r="E5592" s="40"/>
      <c r="F5592" s="39"/>
      <c r="G5592" s="39"/>
      <c r="H5592" s="39"/>
      <c r="I5592" s="34"/>
      <c r="J5592" s="34"/>
      <c r="K5592" s="34"/>
      <c r="L5592" s="34"/>
      <c r="M5592" s="43" t="str">
        <f ca="1">IFERROR(OFFSET('Maximum minutes'!$C$1,T5592,MATCH(IF(G5592&lt;&gt;"",G5592,F5592),OFFSET('Maximum minutes'!$C$1,T5592-1,0,1,U5592+1),0)-1)*IF(OR(ISNUMBER(J5592),J5592="sans examen"),1,0)*IF(W5592&lt;MinDate,1,0),"")</f>
        <v/>
      </c>
      <c r="N5592" s="36">
        <f t="shared" ca="1" si="175"/>
        <v>0</v>
      </c>
      <c r="O5592" s="36" t="e">
        <f ca="1">LEFT(OFFSET(Lists!$Q$2,MATCH(E5592,Lists!$R$3:$R$19,0),0),4)</f>
        <v>#N/A</v>
      </c>
      <c r="P5592" s="36" t="e">
        <f ca="1">MATCH(O5592,Lists!$S$2:$S$640,1)</f>
        <v>#N/A</v>
      </c>
      <c r="Q5592" s="36" t="e">
        <f ca="1">MATCH(LEFT(OFFSET(Lists!$Q$2,MATCH(E5592,Lists!$R$3:$R$19,0)+1,0),4),Lists!$S$3:$S$640,1)</f>
        <v>#N/A</v>
      </c>
      <c r="R5592" s="36" t="e">
        <f ca="1">LEFT(OFFSET(Lists!$S$2,P5592-1+MATCH(F5592,OFFSET(Lists!$T$3,P5592-1,0,Q5592-P5592+1),0),0),6)</f>
        <v>#N/A</v>
      </c>
      <c r="S5592" s="36" t="e">
        <f ca="1">VLOOKUP(R5592,Lists!B:D,3,FALSE)</f>
        <v>#N/A</v>
      </c>
      <c r="T5592" s="36" t="str">
        <f>IF(F5592&lt;&gt;"",MATCH(R5592,'Maximum minutes'!B:B,0),"")</f>
        <v/>
      </c>
      <c r="U5592" s="36">
        <f ca="1">IF(F5592&lt;&gt;"",COUNTA(OFFSET('Maximum minutes'!$C$1,'Annexe A1 Cours'!T5592,0,1,50)),0)</f>
        <v>0</v>
      </c>
      <c r="V5592" s="37">
        <f ca="1">IFERROR(OFFSET('Maximum minutes'!$C$1,T5592+1,-1+MATCH(G5592,OFFSET('Maximum minutes'!$C$1,T5592-1,0,1,50),0)),0)</f>
        <v>0</v>
      </c>
      <c r="W5592" s="38">
        <f t="shared" ca="1" si="174"/>
        <v>0</v>
      </c>
    </row>
    <row r="5593" spans="1:23" s="36" customFormat="1" ht="18.75">
      <c r="A5593" s="34"/>
      <c r="B5593" s="39"/>
      <c r="C5593" s="39"/>
      <c r="D5593" s="35"/>
      <c r="E5593" s="40"/>
      <c r="F5593" s="39"/>
      <c r="G5593" s="39"/>
      <c r="H5593" s="39"/>
      <c r="I5593" s="34"/>
      <c r="J5593" s="34"/>
      <c r="K5593" s="34"/>
      <c r="L5593" s="34"/>
      <c r="M5593" s="43" t="str">
        <f ca="1">IFERROR(OFFSET('Maximum minutes'!$C$1,T5593,MATCH(IF(G5593&lt;&gt;"",G5593,F5593),OFFSET('Maximum minutes'!$C$1,T5593-1,0,1,U5593+1),0)-1)*IF(OR(ISNUMBER(J5593),J5593="sans examen"),1,0)*IF(W5593&lt;MinDate,1,0),"")</f>
        <v/>
      </c>
      <c r="N5593" s="36">
        <f t="shared" ca="1" si="175"/>
        <v>0</v>
      </c>
      <c r="O5593" s="36" t="e">
        <f ca="1">LEFT(OFFSET(Lists!$Q$2,MATCH(E5593,Lists!$R$3:$R$19,0),0),4)</f>
        <v>#N/A</v>
      </c>
      <c r="P5593" s="36" t="e">
        <f ca="1">MATCH(O5593,Lists!$S$2:$S$640,1)</f>
        <v>#N/A</v>
      </c>
      <c r="Q5593" s="36" t="e">
        <f ca="1">MATCH(LEFT(OFFSET(Lists!$Q$2,MATCH(E5593,Lists!$R$3:$R$19,0)+1,0),4),Lists!$S$3:$S$640,1)</f>
        <v>#N/A</v>
      </c>
      <c r="R5593" s="36" t="e">
        <f ca="1">LEFT(OFFSET(Lists!$S$2,P5593-1+MATCH(F5593,OFFSET(Lists!$T$3,P5593-1,0,Q5593-P5593+1),0),0),6)</f>
        <v>#N/A</v>
      </c>
      <c r="S5593" s="36" t="e">
        <f ca="1">VLOOKUP(R5593,Lists!B:D,3,FALSE)</f>
        <v>#N/A</v>
      </c>
      <c r="T5593" s="36" t="str">
        <f>IF(F5593&lt;&gt;"",MATCH(R5593,'Maximum minutes'!B:B,0),"")</f>
        <v/>
      </c>
      <c r="U5593" s="36">
        <f ca="1">IF(F5593&lt;&gt;"",COUNTA(OFFSET('Maximum minutes'!$C$1,'Annexe A1 Cours'!T5593,0,1,50)),0)</f>
        <v>0</v>
      </c>
      <c r="V5593" s="37">
        <f ca="1">IFERROR(OFFSET('Maximum minutes'!$C$1,T5593+1,-1+MATCH(G5593,OFFSET('Maximum minutes'!$C$1,T5593-1,0,1,50),0)),0)</f>
        <v>0</v>
      </c>
      <c r="W5593" s="38">
        <f t="shared" ca="1" si="174"/>
        <v>0</v>
      </c>
    </row>
    <row r="5594" spans="1:23" s="36" customFormat="1" ht="18.75">
      <c r="A5594" s="34"/>
      <c r="B5594" s="39"/>
      <c r="C5594" s="39"/>
      <c r="D5594" s="35"/>
      <c r="E5594" s="40"/>
      <c r="F5594" s="39"/>
      <c r="G5594" s="39"/>
      <c r="H5594" s="39"/>
      <c r="I5594" s="34"/>
      <c r="J5594" s="34"/>
      <c r="K5594" s="34"/>
      <c r="L5594" s="34"/>
      <c r="M5594" s="43" t="str">
        <f ca="1">IFERROR(OFFSET('Maximum minutes'!$C$1,T5594,MATCH(IF(G5594&lt;&gt;"",G5594,F5594),OFFSET('Maximum minutes'!$C$1,T5594-1,0,1,U5594+1),0)-1)*IF(OR(ISNUMBER(J5594),J5594="sans examen"),1,0)*IF(W5594&lt;MinDate,1,0),"")</f>
        <v/>
      </c>
      <c r="N5594" s="36">
        <f t="shared" ca="1" si="175"/>
        <v>0</v>
      </c>
      <c r="O5594" s="36" t="e">
        <f ca="1">LEFT(OFFSET(Lists!$Q$2,MATCH(E5594,Lists!$R$3:$R$19,0),0),4)</f>
        <v>#N/A</v>
      </c>
      <c r="P5594" s="36" t="e">
        <f ca="1">MATCH(O5594,Lists!$S$2:$S$640,1)</f>
        <v>#N/A</v>
      </c>
      <c r="Q5594" s="36" t="e">
        <f ca="1">MATCH(LEFT(OFFSET(Lists!$Q$2,MATCH(E5594,Lists!$R$3:$R$19,0)+1,0),4),Lists!$S$3:$S$640,1)</f>
        <v>#N/A</v>
      </c>
      <c r="R5594" s="36" t="e">
        <f ca="1">LEFT(OFFSET(Lists!$S$2,P5594-1+MATCH(F5594,OFFSET(Lists!$T$3,P5594-1,0,Q5594-P5594+1),0),0),6)</f>
        <v>#N/A</v>
      </c>
      <c r="S5594" s="36" t="e">
        <f ca="1">VLOOKUP(R5594,Lists!B:D,3,FALSE)</f>
        <v>#N/A</v>
      </c>
      <c r="T5594" s="36" t="str">
        <f>IF(F5594&lt;&gt;"",MATCH(R5594,'Maximum minutes'!B:B,0),"")</f>
        <v/>
      </c>
      <c r="U5594" s="36">
        <f ca="1">IF(F5594&lt;&gt;"",COUNTA(OFFSET('Maximum minutes'!$C$1,'Annexe A1 Cours'!T5594,0,1,50)),0)</f>
        <v>0</v>
      </c>
      <c r="V5594" s="37">
        <f ca="1">IFERROR(OFFSET('Maximum minutes'!$C$1,T5594+1,-1+MATCH(G5594,OFFSET('Maximum minutes'!$C$1,T5594-1,0,1,50),0)),0)</f>
        <v>0</v>
      </c>
      <c r="W5594" s="38">
        <f t="shared" ca="1" si="174"/>
        <v>0</v>
      </c>
    </row>
    <row r="5595" spans="1:23" s="36" customFormat="1" ht="18.75">
      <c r="A5595" s="34"/>
      <c r="B5595" s="39"/>
      <c r="C5595" s="39"/>
      <c r="D5595" s="35"/>
      <c r="E5595" s="40"/>
      <c r="F5595" s="39"/>
      <c r="G5595" s="39"/>
      <c r="H5595" s="39"/>
      <c r="I5595" s="34"/>
      <c r="J5595" s="34"/>
      <c r="K5595" s="34"/>
      <c r="L5595" s="34"/>
      <c r="M5595" s="43" t="str">
        <f ca="1">IFERROR(OFFSET('Maximum minutes'!$C$1,T5595,MATCH(IF(G5595&lt;&gt;"",G5595,F5595),OFFSET('Maximum minutes'!$C$1,T5595-1,0,1,U5595+1),0)-1)*IF(OR(ISNUMBER(J5595),J5595="sans examen"),1,0)*IF(W5595&lt;MinDate,1,0),"")</f>
        <v/>
      </c>
      <c r="N5595" s="36">
        <f t="shared" ca="1" si="175"/>
        <v>0</v>
      </c>
      <c r="O5595" s="36" t="e">
        <f ca="1">LEFT(OFFSET(Lists!$Q$2,MATCH(E5595,Lists!$R$3:$R$19,0),0),4)</f>
        <v>#N/A</v>
      </c>
      <c r="P5595" s="36" t="e">
        <f ca="1">MATCH(O5595,Lists!$S$2:$S$640,1)</f>
        <v>#N/A</v>
      </c>
      <c r="Q5595" s="36" t="e">
        <f ca="1">MATCH(LEFT(OFFSET(Lists!$Q$2,MATCH(E5595,Lists!$R$3:$R$19,0)+1,0),4),Lists!$S$3:$S$640,1)</f>
        <v>#N/A</v>
      </c>
      <c r="R5595" s="36" t="e">
        <f ca="1">LEFT(OFFSET(Lists!$S$2,P5595-1+MATCH(F5595,OFFSET(Lists!$T$3,P5595-1,0,Q5595-P5595+1),0),0),6)</f>
        <v>#N/A</v>
      </c>
      <c r="S5595" s="36" t="e">
        <f ca="1">VLOOKUP(R5595,Lists!B:D,3,FALSE)</f>
        <v>#N/A</v>
      </c>
      <c r="T5595" s="36" t="str">
        <f>IF(F5595&lt;&gt;"",MATCH(R5595,'Maximum minutes'!B:B,0),"")</f>
        <v/>
      </c>
      <c r="U5595" s="36">
        <f ca="1">IF(F5595&lt;&gt;"",COUNTA(OFFSET('Maximum minutes'!$C$1,'Annexe A1 Cours'!T5595,0,1,50)),0)</f>
        <v>0</v>
      </c>
      <c r="V5595" s="37">
        <f ca="1">IFERROR(OFFSET('Maximum minutes'!$C$1,T5595+1,-1+MATCH(G5595,OFFSET('Maximum minutes'!$C$1,T5595-1,0,1,50),0)),0)</f>
        <v>0</v>
      </c>
      <c r="W5595" s="38">
        <f t="shared" ca="1" si="174"/>
        <v>0</v>
      </c>
    </row>
    <row r="5596" spans="1:23" s="36" customFormat="1" ht="18.75">
      <c r="A5596" s="34"/>
      <c r="B5596" s="39"/>
      <c r="C5596" s="39"/>
      <c r="D5596" s="35"/>
      <c r="E5596" s="40"/>
      <c r="F5596" s="39"/>
      <c r="G5596" s="39"/>
      <c r="H5596" s="39"/>
      <c r="I5596" s="34"/>
      <c r="J5596" s="34"/>
      <c r="K5596" s="34"/>
      <c r="L5596" s="34"/>
      <c r="M5596" s="43" t="str">
        <f ca="1">IFERROR(OFFSET('Maximum minutes'!$C$1,T5596,MATCH(IF(G5596&lt;&gt;"",G5596,F5596),OFFSET('Maximum minutes'!$C$1,T5596-1,0,1,U5596+1),0)-1)*IF(OR(ISNUMBER(J5596),J5596="sans examen"),1,0)*IF(W5596&lt;MinDate,1,0),"")</f>
        <v/>
      </c>
      <c r="N5596" s="36">
        <f t="shared" ca="1" si="175"/>
        <v>0</v>
      </c>
      <c r="O5596" s="36" t="e">
        <f ca="1">LEFT(OFFSET(Lists!$Q$2,MATCH(E5596,Lists!$R$3:$R$19,0),0),4)</f>
        <v>#N/A</v>
      </c>
      <c r="P5596" s="36" t="e">
        <f ca="1">MATCH(O5596,Lists!$S$2:$S$640,1)</f>
        <v>#N/A</v>
      </c>
      <c r="Q5596" s="36" t="e">
        <f ca="1">MATCH(LEFT(OFFSET(Lists!$Q$2,MATCH(E5596,Lists!$R$3:$R$19,0)+1,0),4),Lists!$S$3:$S$640,1)</f>
        <v>#N/A</v>
      </c>
      <c r="R5596" s="36" t="e">
        <f ca="1">LEFT(OFFSET(Lists!$S$2,P5596-1+MATCH(F5596,OFFSET(Lists!$T$3,P5596-1,0,Q5596-P5596+1),0),0),6)</f>
        <v>#N/A</v>
      </c>
      <c r="S5596" s="36" t="e">
        <f ca="1">VLOOKUP(R5596,Lists!B:D,3,FALSE)</f>
        <v>#N/A</v>
      </c>
      <c r="T5596" s="36" t="str">
        <f>IF(F5596&lt;&gt;"",MATCH(R5596,'Maximum minutes'!B:B,0),"")</f>
        <v/>
      </c>
      <c r="U5596" s="36">
        <f ca="1">IF(F5596&lt;&gt;"",COUNTA(OFFSET('Maximum minutes'!$C$1,'Annexe A1 Cours'!T5596,0,1,50)),0)</f>
        <v>0</v>
      </c>
      <c r="V5596" s="37">
        <f ca="1">IFERROR(OFFSET('Maximum minutes'!$C$1,T5596+1,-1+MATCH(G5596,OFFSET('Maximum minutes'!$C$1,T5596-1,0,1,50),0)),0)</f>
        <v>0</v>
      </c>
      <c r="W5596" s="38">
        <f t="shared" ca="1" si="174"/>
        <v>0</v>
      </c>
    </row>
    <row r="5597" spans="1:23" s="36" customFormat="1" ht="18.75">
      <c r="A5597" s="34"/>
      <c r="B5597" s="39"/>
      <c r="C5597" s="39"/>
      <c r="D5597" s="35"/>
      <c r="E5597" s="40"/>
      <c r="F5597" s="39"/>
      <c r="G5597" s="39"/>
      <c r="H5597" s="39"/>
      <c r="I5597" s="34"/>
      <c r="J5597" s="34"/>
      <c r="K5597" s="34"/>
      <c r="L5597" s="34"/>
      <c r="M5597" s="43" t="str">
        <f ca="1">IFERROR(OFFSET('Maximum minutes'!$C$1,T5597,MATCH(IF(G5597&lt;&gt;"",G5597,F5597),OFFSET('Maximum minutes'!$C$1,T5597-1,0,1,U5597+1),0)-1)*IF(OR(ISNUMBER(J5597),J5597="sans examen"),1,0)*IF(W5597&lt;MinDate,1,0),"")</f>
        <v/>
      </c>
      <c r="N5597" s="36">
        <f t="shared" ca="1" si="175"/>
        <v>0</v>
      </c>
      <c r="O5597" s="36" t="e">
        <f ca="1">LEFT(OFFSET(Lists!$Q$2,MATCH(E5597,Lists!$R$3:$R$19,0),0),4)</f>
        <v>#N/A</v>
      </c>
      <c r="P5597" s="36" t="e">
        <f ca="1">MATCH(O5597,Lists!$S$2:$S$640,1)</f>
        <v>#N/A</v>
      </c>
      <c r="Q5597" s="36" t="e">
        <f ca="1">MATCH(LEFT(OFFSET(Lists!$Q$2,MATCH(E5597,Lists!$R$3:$R$19,0)+1,0),4),Lists!$S$3:$S$640,1)</f>
        <v>#N/A</v>
      </c>
      <c r="R5597" s="36" t="e">
        <f ca="1">LEFT(OFFSET(Lists!$S$2,P5597-1+MATCH(F5597,OFFSET(Lists!$T$3,P5597-1,0,Q5597-P5597+1),0),0),6)</f>
        <v>#N/A</v>
      </c>
      <c r="S5597" s="36" t="e">
        <f ca="1">VLOOKUP(R5597,Lists!B:D,3,FALSE)</f>
        <v>#N/A</v>
      </c>
      <c r="T5597" s="36" t="str">
        <f>IF(F5597&lt;&gt;"",MATCH(R5597,'Maximum minutes'!B:B,0),"")</f>
        <v/>
      </c>
      <c r="U5597" s="36">
        <f ca="1">IF(F5597&lt;&gt;"",COUNTA(OFFSET('Maximum minutes'!$C$1,'Annexe A1 Cours'!T5597,0,1,50)),0)</f>
        <v>0</v>
      </c>
      <c r="V5597" s="37">
        <f ca="1">IFERROR(OFFSET('Maximum minutes'!$C$1,T5597+1,-1+MATCH(G5597,OFFSET('Maximum minutes'!$C$1,T5597-1,0,1,50),0)),0)</f>
        <v>0</v>
      </c>
      <c r="W5597" s="38">
        <f t="shared" ca="1" si="174"/>
        <v>0</v>
      </c>
    </row>
    <row r="5598" spans="1:23" s="36" customFormat="1" ht="18.75">
      <c r="A5598" s="34"/>
      <c r="B5598" s="39"/>
      <c r="C5598" s="39"/>
      <c r="D5598" s="35"/>
      <c r="E5598" s="40"/>
      <c r="F5598" s="39"/>
      <c r="G5598" s="39"/>
      <c r="H5598" s="39"/>
      <c r="I5598" s="34"/>
      <c r="J5598" s="34"/>
      <c r="K5598" s="34"/>
      <c r="L5598" s="34"/>
      <c r="M5598" s="43" t="str">
        <f ca="1">IFERROR(OFFSET('Maximum minutes'!$C$1,T5598,MATCH(IF(G5598&lt;&gt;"",G5598,F5598),OFFSET('Maximum minutes'!$C$1,T5598-1,0,1,U5598+1),0)-1)*IF(OR(ISNUMBER(J5598),J5598="sans examen"),1,0)*IF(W5598&lt;MinDate,1,0),"")</f>
        <v/>
      </c>
      <c r="N5598" s="36">
        <f t="shared" ca="1" si="175"/>
        <v>0</v>
      </c>
      <c r="O5598" s="36" t="e">
        <f ca="1">LEFT(OFFSET(Lists!$Q$2,MATCH(E5598,Lists!$R$3:$R$19,0),0),4)</f>
        <v>#N/A</v>
      </c>
      <c r="P5598" s="36" t="e">
        <f ca="1">MATCH(O5598,Lists!$S$2:$S$640,1)</f>
        <v>#N/A</v>
      </c>
      <c r="Q5598" s="36" t="e">
        <f ca="1">MATCH(LEFT(OFFSET(Lists!$Q$2,MATCH(E5598,Lists!$R$3:$R$19,0)+1,0),4),Lists!$S$3:$S$640,1)</f>
        <v>#N/A</v>
      </c>
      <c r="R5598" s="36" t="e">
        <f ca="1">LEFT(OFFSET(Lists!$S$2,P5598-1+MATCH(F5598,OFFSET(Lists!$T$3,P5598-1,0,Q5598-P5598+1),0),0),6)</f>
        <v>#N/A</v>
      </c>
      <c r="S5598" s="36" t="e">
        <f ca="1">VLOOKUP(R5598,Lists!B:D,3,FALSE)</f>
        <v>#N/A</v>
      </c>
      <c r="T5598" s="36" t="str">
        <f>IF(F5598&lt;&gt;"",MATCH(R5598,'Maximum minutes'!B:B,0),"")</f>
        <v/>
      </c>
      <c r="U5598" s="36">
        <f ca="1">IF(F5598&lt;&gt;"",COUNTA(OFFSET('Maximum minutes'!$C$1,'Annexe A1 Cours'!T5598,0,1,50)),0)</f>
        <v>0</v>
      </c>
      <c r="V5598" s="37">
        <f ca="1">IFERROR(OFFSET('Maximum minutes'!$C$1,T5598+1,-1+MATCH(G5598,OFFSET('Maximum minutes'!$C$1,T5598-1,0,1,50),0)),0)</f>
        <v>0</v>
      </c>
      <c r="W5598" s="38">
        <f t="shared" ca="1" si="174"/>
        <v>0</v>
      </c>
    </row>
    <row r="5599" spans="1:23" s="36" customFormat="1" ht="18.75">
      <c r="A5599" s="34"/>
      <c r="B5599" s="39"/>
      <c r="C5599" s="39"/>
      <c r="D5599" s="35"/>
      <c r="E5599" s="40"/>
      <c r="F5599" s="39"/>
      <c r="G5599" s="39"/>
      <c r="H5599" s="39"/>
      <c r="I5599" s="34"/>
      <c r="J5599" s="34"/>
      <c r="K5599" s="34"/>
      <c r="L5599" s="34"/>
      <c r="M5599" s="43" t="str">
        <f ca="1">IFERROR(OFFSET('Maximum minutes'!$C$1,T5599,MATCH(IF(G5599&lt;&gt;"",G5599,F5599),OFFSET('Maximum minutes'!$C$1,T5599-1,0,1,U5599+1),0)-1)*IF(OR(ISNUMBER(J5599),J5599="sans examen"),1,0)*IF(W5599&lt;MinDate,1,0),"")</f>
        <v/>
      </c>
      <c r="N5599" s="36">
        <f t="shared" ca="1" si="175"/>
        <v>0</v>
      </c>
      <c r="O5599" s="36" t="e">
        <f ca="1">LEFT(OFFSET(Lists!$Q$2,MATCH(E5599,Lists!$R$3:$R$19,0),0),4)</f>
        <v>#N/A</v>
      </c>
      <c r="P5599" s="36" t="e">
        <f ca="1">MATCH(O5599,Lists!$S$2:$S$640,1)</f>
        <v>#N/A</v>
      </c>
      <c r="Q5599" s="36" t="e">
        <f ca="1">MATCH(LEFT(OFFSET(Lists!$Q$2,MATCH(E5599,Lists!$R$3:$R$19,0)+1,0),4),Lists!$S$3:$S$640,1)</f>
        <v>#N/A</v>
      </c>
      <c r="R5599" s="36" t="e">
        <f ca="1">LEFT(OFFSET(Lists!$S$2,P5599-1+MATCH(F5599,OFFSET(Lists!$T$3,P5599-1,0,Q5599-P5599+1),0),0),6)</f>
        <v>#N/A</v>
      </c>
      <c r="S5599" s="36" t="e">
        <f ca="1">VLOOKUP(R5599,Lists!B:D,3,FALSE)</f>
        <v>#N/A</v>
      </c>
      <c r="T5599" s="36" t="str">
        <f>IF(F5599&lt;&gt;"",MATCH(R5599,'Maximum minutes'!B:B,0),"")</f>
        <v/>
      </c>
      <c r="U5599" s="36">
        <f ca="1">IF(F5599&lt;&gt;"",COUNTA(OFFSET('Maximum minutes'!$C$1,'Annexe A1 Cours'!T5599,0,1,50)),0)</f>
        <v>0</v>
      </c>
      <c r="V5599" s="37">
        <f ca="1">IFERROR(OFFSET('Maximum minutes'!$C$1,T5599+1,-1+MATCH(G5599,OFFSET('Maximum minutes'!$C$1,T5599-1,0,1,50),0)),0)</f>
        <v>0</v>
      </c>
      <c r="W5599" s="38">
        <f t="shared" ca="1" si="174"/>
        <v>0</v>
      </c>
    </row>
    <row r="5600" spans="1:23" s="36" customFormat="1" ht="18.75">
      <c r="A5600" s="34"/>
      <c r="B5600" s="39"/>
      <c r="C5600" s="39"/>
      <c r="D5600" s="35"/>
      <c r="E5600" s="40"/>
      <c r="F5600" s="39"/>
      <c r="G5600" s="39"/>
      <c r="H5600" s="39"/>
      <c r="I5600" s="34"/>
      <c r="J5600" s="34"/>
      <c r="K5600" s="34"/>
      <c r="L5600" s="34"/>
      <c r="M5600" s="43" t="str">
        <f ca="1">IFERROR(OFFSET('Maximum minutes'!$C$1,T5600,MATCH(IF(G5600&lt;&gt;"",G5600,F5600),OFFSET('Maximum minutes'!$C$1,T5600-1,0,1,U5600+1),0)-1)*IF(OR(ISNUMBER(J5600),J5600="sans examen"),1,0)*IF(W5600&lt;MinDate,1,0),"")</f>
        <v/>
      </c>
      <c r="N5600" s="36">
        <f t="shared" ca="1" si="175"/>
        <v>0</v>
      </c>
      <c r="O5600" s="36" t="e">
        <f ca="1">LEFT(OFFSET(Lists!$Q$2,MATCH(E5600,Lists!$R$3:$R$19,0),0),4)</f>
        <v>#N/A</v>
      </c>
      <c r="P5600" s="36" t="e">
        <f ca="1">MATCH(O5600,Lists!$S$2:$S$640,1)</f>
        <v>#N/A</v>
      </c>
      <c r="Q5600" s="36" t="e">
        <f ca="1">MATCH(LEFT(OFFSET(Lists!$Q$2,MATCH(E5600,Lists!$R$3:$R$19,0)+1,0),4),Lists!$S$3:$S$640,1)</f>
        <v>#N/A</v>
      </c>
      <c r="R5600" s="36" t="e">
        <f ca="1">LEFT(OFFSET(Lists!$S$2,P5600-1+MATCH(F5600,OFFSET(Lists!$T$3,P5600-1,0,Q5600-P5600+1),0),0),6)</f>
        <v>#N/A</v>
      </c>
      <c r="S5600" s="36" t="e">
        <f ca="1">VLOOKUP(R5600,Lists!B:D,3,FALSE)</f>
        <v>#N/A</v>
      </c>
      <c r="T5600" s="36" t="str">
        <f>IF(F5600&lt;&gt;"",MATCH(R5600,'Maximum minutes'!B:B,0),"")</f>
        <v/>
      </c>
      <c r="U5600" s="36">
        <f ca="1">IF(F5600&lt;&gt;"",COUNTA(OFFSET('Maximum minutes'!$C$1,'Annexe A1 Cours'!T5600,0,1,50)),0)</f>
        <v>0</v>
      </c>
      <c r="V5600" s="37">
        <f ca="1">IFERROR(OFFSET('Maximum minutes'!$C$1,T5600+1,-1+MATCH(G5600,OFFSET('Maximum minutes'!$C$1,T5600-1,0,1,50),0)),0)</f>
        <v>0</v>
      </c>
      <c r="W5600" s="38">
        <f t="shared" ca="1" si="174"/>
        <v>0</v>
      </c>
    </row>
    <row r="5601" spans="1:23" s="36" customFormat="1" ht="18.75">
      <c r="A5601" s="34"/>
      <c r="B5601" s="39"/>
      <c r="C5601" s="39"/>
      <c r="D5601" s="35"/>
      <c r="E5601" s="40"/>
      <c r="F5601" s="39"/>
      <c r="G5601" s="39"/>
      <c r="H5601" s="39"/>
      <c r="I5601" s="34"/>
      <c r="J5601" s="34"/>
      <c r="K5601" s="34"/>
      <c r="L5601" s="34"/>
      <c r="M5601" s="43" t="str">
        <f ca="1">IFERROR(OFFSET('Maximum minutes'!$C$1,T5601,MATCH(IF(G5601&lt;&gt;"",G5601,F5601),OFFSET('Maximum minutes'!$C$1,T5601-1,0,1,U5601+1),0)-1)*IF(OR(ISNUMBER(J5601),J5601="sans examen"),1,0)*IF(W5601&lt;MinDate,1,0),"")</f>
        <v/>
      </c>
      <c r="N5601" s="36">
        <f t="shared" ca="1" si="175"/>
        <v>0</v>
      </c>
      <c r="O5601" s="36" t="e">
        <f ca="1">LEFT(OFFSET(Lists!$Q$2,MATCH(E5601,Lists!$R$3:$R$19,0),0),4)</f>
        <v>#N/A</v>
      </c>
      <c r="P5601" s="36" t="e">
        <f ca="1">MATCH(O5601,Lists!$S$2:$S$640,1)</f>
        <v>#N/A</v>
      </c>
      <c r="Q5601" s="36" t="e">
        <f ca="1">MATCH(LEFT(OFFSET(Lists!$Q$2,MATCH(E5601,Lists!$R$3:$R$19,0)+1,0),4),Lists!$S$3:$S$640,1)</f>
        <v>#N/A</v>
      </c>
      <c r="R5601" s="36" t="e">
        <f ca="1">LEFT(OFFSET(Lists!$S$2,P5601-1+MATCH(F5601,OFFSET(Lists!$T$3,P5601-1,0,Q5601-P5601+1),0),0),6)</f>
        <v>#N/A</v>
      </c>
      <c r="S5601" s="36" t="e">
        <f ca="1">VLOOKUP(R5601,Lists!B:D,3,FALSE)</f>
        <v>#N/A</v>
      </c>
      <c r="T5601" s="36" t="str">
        <f>IF(F5601&lt;&gt;"",MATCH(R5601,'Maximum minutes'!B:B,0),"")</f>
        <v/>
      </c>
      <c r="U5601" s="36">
        <f ca="1">IF(F5601&lt;&gt;"",COUNTA(OFFSET('Maximum minutes'!$C$1,'Annexe A1 Cours'!T5601,0,1,50)),0)</f>
        <v>0</v>
      </c>
      <c r="V5601" s="37">
        <f ca="1">IFERROR(OFFSET('Maximum minutes'!$C$1,T5601+1,-1+MATCH(G5601,OFFSET('Maximum minutes'!$C$1,T5601-1,0,1,50),0)),0)</f>
        <v>0</v>
      </c>
      <c r="W5601" s="38">
        <f t="shared" ca="1" si="174"/>
        <v>0</v>
      </c>
    </row>
    <row r="5602" spans="1:23" s="36" customFormat="1" ht="18.75">
      <c r="A5602" s="34"/>
      <c r="B5602" s="39"/>
      <c r="C5602" s="39"/>
      <c r="D5602" s="35"/>
      <c r="E5602" s="40"/>
      <c r="F5602" s="39"/>
      <c r="G5602" s="39"/>
      <c r="H5602" s="39"/>
      <c r="I5602" s="34"/>
      <c r="J5602" s="34"/>
      <c r="K5602" s="34"/>
      <c r="L5602" s="34"/>
      <c r="M5602" s="43" t="str">
        <f ca="1">IFERROR(OFFSET('Maximum minutes'!$C$1,T5602,MATCH(IF(G5602&lt;&gt;"",G5602,F5602),OFFSET('Maximum minutes'!$C$1,T5602-1,0,1,U5602+1),0)-1)*IF(OR(ISNUMBER(J5602),J5602="sans examen"),1,0)*IF(W5602&lt;MinDate,1,0),"")</f>
        <v/>
      </c>
      <c r="N5602" s="36">
        <f t="shared" ca="1" si="175"/>
        <v>0</v>
      </c>
      <c r="O5602" s="36" t="e">
        <f ca="1">LEFT(OFFSET(Lists!$Q$2,MATCH(E5602,Lists!$R$3:$R$19,0),0),4)</f>
        <v>#N/A</v>
      </c>
      <c r="P5602" s="36" t="e">
        <f ca="1">MATCH(O5602,Lists!$S$2:$S$640,1)</f>
        <v>#N/A</v>
      </c>
      <c r="Q5602" s="36" t="e">
        <f ca="1">MATCH(LEFT(OFFSET(Lists!$Q$2,MATCH(E5602,Lists!$R$3:$R$19,0)+1,0),4),Lists!$S$3:$S$640,1)</f>
        <v>#N/A</v>
      </c>
      <c r="R5602" s="36" t="e">
        <f ca="1">LEFT(OFFSET(Lists!$S$2,P5602-1+MATCH(F5602,OFFSET(Lists!$T$3,P5602-1,0,Q5602-P5602+1),0),0),6)</f>
        <v>#N/A</v>
      </c>
      <c r="S5602" s="36" t="e">
        <f ca="1">VLOOKUP(R5602,Lists!B:D,3,FALSE)</f>
        <v>#N/A</v>
      </c>
      <c r="T5602" s="36" t="str">
        <f>IF(F5602&lt;&gt;"",MATCH(R5602,'Maximum minutes'!B:B,0),"")</f>
        <v/>
      </c>
      <c r="U5602" s="36">
        <f ca="1">IF(F5602&lt;&gt;"",COUNTA(OFFSET('Maximum minutes'!$C$1,'Annexe A1 Cours'!T5602,0,1,50)),0)</f>
        <v>0</v>
      </c>
      <c r="V5602" s="37">
        <f ca="1">IFERROR(OFFSET('Maximum minutes'!$C$1,T5602+1,-1+MATCH(G5602,OFFSET('Maximum minutes'!$C$1,T5602-1,0,1,50),0)),0)</f>
        <v>0</v>
      </c>
      <c r="W5602" s="38">
        <f t="shared" ca="1" si="174"/>
        <v>0</v>
      </c>
    </row>
    <row r="5603" spans="1:23" s="36" customFormat="1" ht="18.75">
      <c r="A5603" s="34"/>
      <c r="B5603" s="39"/>
      <c r="C5603" s="39"/>
      <c r="D5603" s="35"/>
      <c r="E5603" s="40"/>
      <c r="F5603" s="39"/>
      <c r="G5603" s="39"/>
      <c r="H5603" s="39"/>
      <c r="I5603" s="34"/>
      <c r="J5603" s="34"/>
      <c r="K5603" s="34"/>
      <c r="L5603" s="34"/>
      <c r="M5603" s="43" t="str">
        <f ca="1">IFERROR(OFFSET('Maximum minutes'!$C$1,T5603,MATCH(IF(G5603&lt;&gt;"",G5603,F5603),OFFSET('Maximum minutes'!$C$1,T5603-1,0,1,U5603+1),0)-1)*IF(OR(ISNUMBER(J5603),J5603="sans examen"),1,0)*IF(W5603&lt;MinDate,1,0),"")</f>
        <v/>
      </c>
      <c r="N5603" s="36">
        <f t="shared" ca="1" si="175"/>
        <v>0</v>
      </c>
      <c r="O5603" s="36" t="e">
        <f ca="1">LEFT(OFFSET(Lists!$Q$2,MATCH(E5603,Lists!$R$3:$R$19,0),0),4)</f>
        <v>#N/A</v>
      </c>
      <c r="P5603" s="36" t="e">
        <f ca="1">MATCH(O5603,Lists!$S$2:$S$640,1)</f>
        <v>#N/A</v>
      </c>
      <c r="Q5603" s="36" t="e">
        <f ca="1">MATCH(LEFT(OFFSET(Lists!$Q$2,MATCH(E5603,Lists!$R$3:$R$19,0)+1,0),4),Lists!$S$3:$S$640,1)</f>
        <v>#N/A</v>
      </c>
      <c r="R5603" s="36" t="e">
        <f ca="1">LEFT(OFFSET(Lists!$S$2,P5603-1+MATCH(F5603,OFFSET(Lists!$T$3,P5603-1,0,Q5603-P5603+1),0),0),6)</f>
        <v>#N/A</v>
      </c>
      <c r="S5603" s="36" t="e">
        <f ca="1">VLOOKUP(R5603,Lists!B:D,3,FALSE)</f>
        <v>#N/A</v>
      </c>
      <c r="T5603" s="36" t="str">
        <f>IF(F5603&lt;&gt;"",MATCH(R5603,'Maximum minutes'!B:B,0),"")</f>
        <v/>
      </c>
      <c r="U5603" s="36">
        <f ca="1">IF(F5603&lt;&gt;"",COUNTA(OFFSET('Maximum minutes'!$C$1,'Annexe A1 Cours'!T5603,0,1,50)),0)</f>
        <v>0</v>
      </c>
      <c r="V5603" s="37">
        <f ca="1">IFERROR(OFFSET('Maximum minutes'!$C$1,T5603+1,-1+MATCH(G5603,OFFSET('Maximum minutes'!$C$1,T5603-1,0,1,50),0)),0)</f>
        <v>0</v>
      </c>
      <c r="W5603" s="38">
        <f t="shared" ca="1" si="174"/>
        <v>0</v>
      </c>
    </row>
    <row r="5604" spans="1:23" s="36" customFormat="1" ht="18.75">
      <c r="A5604" s="34"/>
      <c r="B5604" s="39"/>
      <c r="C5604" s="39"/>
      <c r="D5604" s="35"/>
      <c r="E5604" s="40"/>
      <c r="F5604" s="39"/>
      <c r="G5604" s="39"/>
      <c r="H5604" s="39"/>
      <c r="I5604" s="34"/>
      <c r="J5604" s="34"/>
      <c r="K5604" s="34"/>
      <c r="L5604" s="34"/>
      <c r="M5604" s="43" t="str">
        <f ca="1">IFERROR(OFFSET('Maximum minutes'!$C$1,T5604,MATCH(IF(G5604&lt;&gt;"",G5604,F5604),OFFSET('Maximum minutes'!$C$1,T5604-1,0,1,U5604+1),0)-1)*IF(OR(ISNUMBER(J5604),J5604="sans examen"),1,0)*IF(W5604&lt;MinDate,1,0),"")</f>
        <v/>
      </c>
      <c r="N5604" s="36">
        <f t="shared" ca="1" si="175"/>
        <v>0</v>
      </c>
      <c r="O5604" s="36" t="e">
        <f ca="1">LEFT(OFFSET(Lists!$Q$2,MATCH(E5604,Lists!$R$3:$R$19,0),0),4)</f>
        <v>#N/A</v>
      </c>
      <c r="P5604" s="36" t="e">
        <f ca="1">MATCH(O5604,Lists!$S$2:$S$640,1)</f>
        <v>#N/A</v>
      </c>
      <c r="Q5604" s="36" t="e">
        <f ca="1">MATCH(LEFT(OFFSET(Lists!$Q$2,MATCH(E5604,Lists!$R$3:$R$19,0)+1,0),4),Lists!$S$3:$S$640,1)</f>
        <v>#N/A</v>
      </c>
      <c r="R5604" s="36" t="e">
        <f ca="1">LEFT(OFFSET(Lists!$S$2,P5604-1+MATCH(F5604,OFFSET(Lists!$T$3,P5604-1,0,Q5604-P5604+1),0),0),6)</f>
        <v>#N/A</v>
      </c>
      <c r="S5604" s="36" t="e">
        <f ca="1">VLOOKUP(R5604,Lists!B:D,3,FALSE)</f>
        <v>#N/A</v>
      </c>
      <c r="T5604" s="36" t="str">
        <f>IF(F5604&lt;&gt;"",MATCH(R5604,'Maximum minutes'!B:B,0),"")</f>
        <v/>
      </c>
      <c r="U5604" s="36">
        <f ca="1">IF(F5604&lt;&gt;"",COUNTA(OFFSET('Maximum minutes'!$C$1,'Annexe A1 Cours'!T5604,0,1,50)),0)</f>
        <v>0</v>
      </c>
      <c r="V5604" s="37">
        <f ca="1">IFERROR(OFFSET('Maximum minutes'!$C$1,T5604+1,-1+MATCH(G5604,OFFSET('Maximum minutes'!$C$1,T5604-1,0,1,50),0)),0)</f>
        <v>0</v>
      </c>
      <c r="W5604" s="38">
        <f t="shared" ca="1" si="174"/>
        <v>0</v>
      </c>
    </row>
    <row r="5605" spans="1:23" s="36" customFormat="1" ht="18.75">
      <c r="A5605" s="34"/>
      <c r="B5605" s="39"/>
      <c r="C5605" s="39"/>
      <c r="D5605" s="35"/>
      <c r="E5605" s="40"/>
      <c r="F5605" s="39"/>
      <c r="G5605" s="39"/>
      <c r="H5605" s="39"/>
      <c r="I5605" s="34"/>
      <c r="J5605" s="34"/>
      <c r="K5605" s="34"/>
      <c r="L5605" s="34"/>
      <c r="M5605" s="43" t="str">
        <f ca="1">IFERROR(OFFSET('Maximum minutes'!$C$1,T5605,MATCH(IF(G5605&lt;&gt;"",G5605,F5605),OFFSET('Maximum minutes'!$C$1,T5605-1,0,1,U5605+1),0)-1)*IF(OR(ISNUMBER(J5605),J5605="sans examen"),1,0)*IF(W5605&lt;MinDate,1,0),"")</f>
        <v/>
      </c>
      <c r="N5605" s="36">
        <f t="shared" ca="1" si="175"/>
        <v>0</v>
      </c>
      <c r="O5605" s="36" t="e">
        <f ca="1">LEFT(OFFSET(Lists!$Q$2,MATCH(E5605,Lists!$R$3:$R$19,0),0),4)</f>
        <v>#N/A</v>
      </c>
      <c r="P5605" s="36" t="e">
        <f ca="1">MATCH(O5605,Lists!$S$2:$S$640,1)</f>
        <v>#N/A</v>
      </c>
      <c r="Q5605" s="36" t="e">
        <f ca="1">MATCH(LEFT(OFFSET(Lists!$Q$2,MATCH(E5605,Lists!$R$3:$R$19,0)+1,0),4),Lists!$S$3:$S$640,1)</f>
        <v>#N/A</v>
      </c>
      <c r="R5605" s="36" t="e">
        <f ca="1">LEFT(OFFSET(Lists!$S$2,P5605-1+MATCH(F5605,OFFSET(Lists!$T$3,P5605-1,0,Q5605-P5605+1),0),0),6)</f>
        <v>#N/A</v>
      </c>
      <c r="S5605" s="36" t="e">
        <f ca="1">VLOOKUP(R5605,Lists!B:D,3,FALSE)</f>
        <v>#N/A</v>
      </c>
      <c r="T5605" s="36" t="str">
        <f>IF(F5605&lt;&gt;"",MATCH(R5605,'Maximum minutes'!B:B,0),"")</f>
        <v/>
      </c>
      <c r="U5605" s="36">
        <f ca="1">IF(F5605&lt;&gt;"",COUNTA(OFFSET('Maximum minutes'!$C$1,'Annexe A1 Cours'!T5605,0,1,50)),0)</f>
        <v>0</v>
      </c>
      <c r="V5605" s="37">
        <f ca="1">IFERROR(OFFSET('Maximum minutes'!$C$1,T5605+1,-1+MATCH(G5605,OFFSET('Maximum minutes'!$C$1,T5605-1,0,1,50),0)),0)</f>
        <v>0</v>
      </c>
      <c r="W5605" s="38">
        <f t="shared" ca="1" si="174"/>
        <v>0</v>
      </c>
    </row>
    <row r="5606" spans="1:23" s="36" customFormat="1" ht="18.75">
      <c r="A5606" s="34"/>
      <c r="B5606" s="39"/>
      <c r="C5606" s="39"/>
      <c r="D5606" s="35"/>
      <c r="E5606" s="40"/>
      <c r="F5606" s="39"/>
      <c r="G5606" s="39"/>
      <c r="H5606" s="39"/>
      <c r="I5606" s="34"/>
      <c r="J5606" s="34"/>
      <c r="K5606" s="34"/>
      <c r="L5606" s="34"/>
      <c r="M5606" s="43" t="str">
        <f ca="1">IFERROR(OFFSET('Maximum minutes'!$C$1,T5606,MATCH(IF(G5606&lt;&gt;"",G5606,F5606),OFFSET('Maximum minutes'!$C$1,T5606-1,0,1,U5606+1),0)-1)*IF(OR(ISNUMBER(J5606),J5606="sans examen"),1,0)*IF(W5606&lt;MinDate,1,0),"")</f>
        <v/>
      </c>
      <c r="N5606" s="36">
        <f t="shared" ca="1" si="175"/>
        <v>0</v>
      </c>
      <c r="O5606" s="36" t="e">
        <f ca="1">LEFT(OFFSET(Lists!$Q$2,MATCH(E5606,Lists!$R$3:$R$19,0),0),4)</f>
        <v>#N/A</v>
      </c>
      <c r="P5606" s="36" t="e">
        <f ca="1">MATCH(O5606,Lists!$S$2:$S$640,1)</f>
        <v>#N/A</v>
      </c>
      <c r="Q5606" s="36" t="e">
        <f ca="1">MATCH(LEFT(OFFSET(Lists!$Q$2,MATCH(E5606,Lists!$R$3:$R$19,0)+1,0),4),Lists!$S$3:$S$640,1)</f>
        <v>#N/A</v>
      </c>
      <c r="R5606" s="36" t="e">
        <f ca="1">LEFT(OFFSET(Lists!$S$2,P5606-1+MATCH(F5606,OFFSET(Lists!$T$3,P5606-1,0,Q5606-P5606+1),0),0),6)</f>
        <v>#N/A</v>
      </c>
      <c r="S5606" s="36" t="e">
        <f ca="1">VLOOKUP(R5606,Lists!B:D,3,FALSE)</f>
        <v>#N/A</v>
      </c>
      <c r="T5606" s="36" t="str">
        <f>IF(F5606&lt;&gt;"",MATCH(R5606,'Maximum minutes'!B:B,0),"")</f>
        <v/>
      </c>
      <c r="U5606" s="36">
        <f ca="1">IF(F5606&lt;&gt;"",COUNTA(OFFSET('Maximum minutes'!$C$1,'Annexe A1 Cours'!T5606,0,1,50)),0)</f>
        <v>0</v>
      </c>
      <c r="V5606" s="37">
        <f ca="1">IFERROR(OFFSET('Maximum minutes'!$C$1,T5606+1,-1+MATCH(G5606,OFFSET('Maximum minutes'!$C$1,T5606-1,0,1,50),0)),0)</f>
        <v>0</v>
      </c>
      <c r="W5606" s="38">
        <f t="shared" ca="1" si="174"/>
        <v>0</v>
      </c>
    </row>
    <row r="5607" spans="1:23" s="36" customFormat="1" ht="18.75">
      <c r="A5607" s="34"/>
      <c r="B5607" s="39"/>
      <c r="C5607" s="39"/>
      <c r="D5607" s="35"/>
      <c r="E5607" s="40"/>
      <c r="F5607" s="39"/>
      <c r="G5607" s="39"/>
      <c r="H5607" s="39"/>
      <c r="I5607" s="34"/>
      <c r="J5607" s="34"/>
      <c r="K5607" s="34"/>
      <c r="L5607" s="34"/>
      <c r="M5607" s="43" t="str">
        <f ca="1">IFERROR(OFFSET('Maximum minutes'!$C$1,T5607,MATCH(IF(G5607&lt;&gt;"",G5607,F5607),OFFSET('Maximum minutes'!$C$1,T5607-1,0,1,U5607+1),0)-1)*IF(OR(ISNUMBER(J5607),J5607="sans examen"),1,0)*IF(W5607&lt;MinDate,1,0),"")</f>
        <v/>
      </c>
      <c r="N5607" s="36">
        <f t="shared" ca="1" si="175"/>
        <v>0</v>
      </c>
      <c r="O5607" s="36" t="e">
        <f ca="1">LEFT(OFFSET(Lists!$Q$2,MATCH(E5607,Lists!$R$3:$R$19,0),0),4)</f>
        <v>#N/A</v>
      </c>
      <c r="P5607" s="36" t="e">
        <f ca="1">MATCH(O5607,Lists!$S$2:$S$640,1)</f>
        <v>#N/A</v>
      </c>
      <c r="Q5607" s="36" t="e">
        <f ca="1">MATCH(LEFT(OFFSET(Lists!$Q$2,MATCH(E5607,Lists!$R$3:$R$19,0)+1,0),4),Lists!$S$3:$S$640,1)</f>
        <v>#N/A</v>
      </c>
      <c r="R5607" s="36" t="e">
        <f ca="1">LEFT(OFFSET(Lists!$S$2,P5607-1+MATCH(F5607,OFFSET(Lists!$T$3,P5607-1,0,Q5607-P5607+1),0),0),6)</f>
        <v>#N/A</v>
      </c>
      <c r="S5607" s="36" t="e">
        <f ca="1">VLOOKUP(R5607,Lists!B:D,3,FALSE)</f>
        <v>#N/A</v>
      </c>
      <c r="T5607" s="36" t="str">
        <f>IF(F5607&lt;&gt;"",MATCH(R5607,'Maximum minutes'!B:B,0),"")</f>
        <v/>
      </c>
      <c r="U5607" s="36">
        <f ca="1">IF(F5607&lt;&gt;"",COUNTA(OFFSET('Maximum minutes'!$C$1,'Annexe A1 Cours'!T5607,0,1,50)),0)</f>
        <v>0</v>
      </c>
      <c r="V5607" s="37">
        <f ca="1">IFERROR(OFFSET('Maximum minutes'!$C$1,T5607+1,-1+MATCH(G5607,OFFSET('Maximum minutes'!$C$1,T5607-1,0,1,50),0)),0)</f>
        <v>0</v>
      </c>
      <c r="W5607" s="38">
        <f t="shared" ca="1" si="174"/>
        <v>0</v>
      </c>
    </row>
    <row r="5608" spans="1:23" s="36" customFormat="1" ht="18.75">
      <c r="A5608" s="34"/>
      <c r="B5608" s="39"/>
      <c r="C5608" s="39"/>
      <c r="D5608" s="35"/>
      <c r="E5608" s="40"/>
      <c r="F5608" s="39"/>
      <c r="G5608" s="39"/>
      <c r="H5608" s="39"/>
      <c r="I5608" s="34"/>
      <c r="J5608" s="34"/>
      <c r="K5608" s="34"/>
      <c r="L5608" s="34"/>
      <c r="M5608" s="43" t="str">
        <f ca="1">IFERROR(OFFSET('Maximum minutes'!$C$1,T5608,MATCH(IF(G5608&lt;&gt;"",G5608,F5608),OFFSET('Maximum minutes'!$C$1,T5608-1,0,1,U5608+1),0)-1)*IF(OR(ISNUMBER(J5608),J5608="sans examen"),1,0)*IF(W5608&lt;MinDate,1,0),"")</f>
        <v/>
      </c>
      <c r="N5608" s="36">
        <f t="shared" ca="1" si="175"/>
        <v>0</v>
      </c>
      <c r="O5608" s="36" t="e">
        <f ca="1">LEFT(OFFSET(Lists!$Q$2,MATCH(E5608,Lists!$R$3:$R$19,0),0),4)</f>
        <v>#N/A</v>
      </c>
      <c r="P5608" s="36" t="e">
        <f ca="1">MATCH(O5608,Lists!$S$2:$S$640,1)</f>
        <v>#N/A</v>
      </c>
      <c r="Q5608" s="36" t="e">
        <f ca="1">MATCH(LEFT(OFFSET(Lists!$Q$2,MATCH(E5608,Lists!$R$3:$R$19,0)+1,0),4),Lists!$S$3:$S$640,1)</f>
        <v>#N/A</v>
      </c>
      <c r="R5608" s="36" t="e">
        <f ca="1">LEFT(OFFSET(Lists!$S$2,P5608-1+MATCH(F5608,OFFSET(Lists!$T$3,P5608-1,0,Q5608-P5608+1),0),0),6)</f>
        <v>#N/A</v>
      </c>
      <c r="S5608" s="36" t="e">
        <f ca="1">VLOOKUP(R5608,Lists!B:D,3,FALSE)</f>
        <v>#N/A</v>
      </c>
      <c r="T5608" s="36" t="str">
        <f>IF(F5608&lt;&gt;"",MATCH(R5608,'Maximum minutes'!B:B,0),"")</f>
        <v/>
      </c>
      <c r="U5608" s="36">
        <f ca="1">IF(F5608&lt;&gt;"",COUNTA(OFFSET('Maximum minutes'!$C$1,'Annexe A1 Cours'!T5608,0,1,50)),0)</f>
        <v>0</v>
      </c>
      <c r="V5608" s="37">
        <f ca="1">IFERROR(OFFSET('Maximum minutes'!$C$1,T5608+1,-1+MATCH(G5608,OFFSET('Maximum minutes'!$C$1,T5608-1,0,1,50),0)),0)</f>
        <v>0</v>
      </c>
      <c r="W5608" s="38">
        <f t="shared" ca="1" si="174"/>
        <v>0</v>
      </c>
    </row>
    <row r="5609" spans="1:23" s="36" customFormat="1" ht="18.75">
      <c r="A5609" s="34"/>
      <c r="B5609" s="39"/>
      <c r="C5609" s="39"/>
      <c r="D5609" s="35"/>
      <c r="E5609" s="40"/>
      <c r="F5609" s="39"/>
      <c r="G5609" s="39"/>
      <c r="H5609" s="39"/>
      <c r="I5609" s="34"/>
      <c r="J5609" s="34"/>
      <c r="K5609" s="34"/>
      <c r="L5609" s="34"/>
      <c r="M5609" s="43" t="str">
        <f ca="1">IFERROR(OFFSET('Maximum minutes'!$C$1,T5609,MATCH(IF(G5609&lt;&gt;"",G5609,F5609),OFFSET('Maximum minutes'!$C$1,T5609-1,0,1,U5609+1),0)-1)*IF(OR(ISNUMBER(J5609),J5609="sans examen"),1,0)*IF(W5609&lt;MinDate,1,0),"")</f>
        <v/>
      </c>
      <c r="N5609" s="36">
        <f t="shared" ca="1" si="175"/>
        <v>0</v>
      </c>
      <c r="O5609" s="36" t="e">
        <f ca="1">LEFT(OFFSET(Lists!$Q$2,MATCH(E5609,Lists!$R$3:$R$19,0),0),4)</f>
        <v>#N/A</v>
      </c>
      <c r="P5609" s="36" t="e">
        <f ca="1">MATCH(O5609,Lists!$S$2:$S$640,1)</f>
        <v>#N/A</v>
      </c>
      <c r="Q5609" s="36" t="e">
        <f ca="1">MATCH(LEFT(OFFSET(Lists!$Q$2,MATCH(E5609,Lists!$R$3:$R$19,0)+1,0),4),Lists!$S$3:$S$640,1)</f>
        <v>#N/A</v>
      </c>
      <c r="R5609" s="36" t="e">
        <f ca="1">LEFT(OFFSET(Lists!$S$2,P5609-1+MATCH(F5609,OFFSET(Lists!$T$3,P5609-1,0,Q5609-P5609+1),0),0),6)</f>
        <v>#N/A</v>
      </c>
      <c r="S5609" s="36" t="e">
        <f ca="1">VLOOKUP(R5609,Lists!B:D,3,FALSE)</f>
        <v>#N/A</v>
      </c>
      <c r="T5609" s="36" t="str">
        <f>IF(F5609&lt;&gt;"",MATCH(R5609,'Maximum minutes'!B:B,0),"")</f>
        <v/>
      </c>
      <c r="U5609" s="36">
        <f ca="1">IF(F5609&lt;&gt;"",COUNTA(OFFSET('Maximum minutes'!$C$1,'Annexe A1 Cours'!T5609,0,1,50)),0)</f>
        <v>0</v>
      </c>
      <c r="V5609" s="37">
        <f ca="1">IFERROR(OFFSET('Maximum minutes'!$C$1,T5609+1,-1+MATCH(G5609,OFFSET('Maximum minutes'!$C$1,T5609-1,0,1,50),0)),0)</f>
        <v>0</v>
      </c>
      <c r="W5609" s="38">
        <f t="shared" ca="1" si="174"/>
        <v>0</v>
      </c>
    </row>
    <row r="5610" spans="1:23" s="36" customFormat="1" ht="18.75">
      <c r="A5610" s="34"/>
      <c r="B5610" s="39"/>
      <c r="C5610" s="39"/>
      <c r="D5610" s="35"/>
      <c r="E5610" s="40"/>
      <c r="F5610" s="39"/>
      <c r="G5610" s="39"/>
      <c r="H5610" s="39"/>
      <c r="I5610" s="34"/>
      <c r="J5610" s="34"/>
      <c r="K5610" s="34"/>
      <c r="L5610" s="34"/>
      <c r="M5610" s="43" t="str">
        <f ca="1">IFERROR(OFFSET('Maximum minutes'!$C$1,T5610,MATCH(IF(G5610&lt;&gt;"",G5610,F5610),OFFSET('Maximum minutes'!$C$1,T5610-1,0,1,U5610+1),0)-1)*IF(OR(ISNUMBER(J5610),J5610="sans examen"),1,0)*IF(W5610&lt;MinDate,1,0),"")</f>
        <v/>
      </c>
      <c r="N5610" s="36">
        <f t="shared" ca="1" si="175"/>
        <v>0</v>
      </c>
      <c r="O5610" s="36" t="e">
        <f ca="1">LEFT(OFFSET(Lists!$Q$2,MATCH(E5610,Lists!$R$3:$R$19,0),0),4)</f>
        <v>#N/A</v>
      </c>
      <c r="P5610" s="36" t="e">
        <f ca="1">MATCH(O5610,Lists!$S$2:$S$640,1)</f>
        <v>#N/A</v>
      </c>
      <c r="Q5610" s="36" t="e">
        <f ca="1">MATCH(LEFT(OFFSET(Lists!$Q$2,MATCH(E5610,Lists!$R$3:$R$19,0)+1,0),4),Lists!$S$3:$S$640,1)</f>
        <v>#N/A</v>
      </c>
      <c r="R5610" s="36" t="e">
        <f ca="1">LEFT(OFFSET(Lists!$S$2,P5610-1+MATCH(F5610,OFFSET(Lists!$T$3,P5610-1,0,Q5610-P5610+1),0),0),6)</f>
        <v>#N/A</v>
      </c>
      <c r="S5610" s="36" t="e">
        <f ca="1">VLOOKUP(R5610,Lists!B:D,3,FALSE)</f>
        <v>#N/A</v>
      </c>
      <c r="T5610" s="36" t="str">
        <f>IF(F5610&lt;&gt;"",MATCH(R5610,'Maximum minutes'!B:B,0),"")</f>
        <v/>
      </c>
      <c r="U5610" s="36">
        <f ca="1">IF(F5610&lt;&gt;"",COUNTA(OFFSET('Maximum minutes'!$C$1,'Annexe A1 Cours'!T5610,0,1,50)),0)</f>
        <v>0</v>
      </c>
      <c r="V5610" s="37">
        <f ca="1">IFERROR(OFFSET('Maximum minutes'!$C$1,T5610+1,-1+MATCH(G5610,OFFSET('Maximum minutes'!$C$1,T5610-1,0,1,50),0)),0)</f>
        <v>0</v>
      </c>
      <c r="W5610" s="38">
        <f t="shared" ca="1" si="174"/>
        <v>0</v>
      </c>
    </row>
    <row r="5611" spans="1:23" s="36" customFormat="1" ht="18.75">
      <c r="A5611" s="34"/>
      <c r="B5611" s="39"/>
      <c r="C5611" s="39"/>
      <c r="D5611" s="35"/>
      <c r="E5611" s="40"/>
      <c r="F5611" s="39"/>
      <c r="G5611" s="39"/>
      <c r="H5611" s="39"/>
      <c r="I5611" s="34"/>
      <c r="J5611" s="34"/>
      <c r="K5611" s="34"/>
      <c r="L5611" s="34"/>
      <c r="M5611" s="43" t="str">
        <f ca="1">IFERROR(OFFSET('Maximum minutes'!$C$1,T5611,MATCH(IF(G5611&lt;&gt;"",G5611,F5611),OFFSET('Maximum minutes'!$C$1,T5611-1,0,1,U5611+1),0)-1)*IF(OR(ISNUMBER(J5611),J5611="sans examen"),1,0)*IF(W5611&lt;MinDate,1,0),"")</f>
        <v/>
      </c>
      <c r="N5611" s="36">
        <f t="shared" ca="1" si="175"/>
        <v>0</v>
      </c>
      <c r="O5611" s="36" t="e">
        <f ca="1">LEFT(OFFSET(Lists!$Q$2,MATCH(E5611,Lists!$R$3:$R$19,0),0),4)</f>
        <v>#N/A</v>
      </c>
      <c r="P5611" s="36" t="e">
        <f ca="1">MATCH(O5611,Lists!$S$2:$S$640,1)</f>
        <v>#N/A</v>
      </c>
      <c r="Q5611" s="36" t="e">
        <f ca="1">MATCH(LEFT(OFFSET(Lists!$Q$2,MATCH(E5611,Lists!$R$3:$R$19,0)+1,0),4),Lists!$S$3:$S$640,1)</f>
        <v>#N/A</v>
      </c>
      <c r="R5611" s="36" t="e">
        <f ca="1">LEFT(OFFSET(Lists!$S$2,P5611-1+MATCH(F5611,OFFSET(Lists!$T$3,P5611-1,0,Q5611-P5611+1),0),0),6)</f>
        <v>#N/A</v>
      </c>
      <c r="S5611" s="36" t="e">
        <f ca="1">VLOOKUP(R5611,Lists!B:D,3,FALSE)</f>
        <v>#N/A</v>
      </c>
      <c r="T5611" s="36" t="str">
        <f>IF(F5611&lt;&gt;"",MATCH(R5611,'Maximum minutes'!B:B,0),"")</f>
        <v/>
      </c>
      <c r="U5611" s="36">
        <f ca="1">IF(F5611&lt;&gt;"",COUNTA(OFFSET('Maximum minutes'!$C$1,'Annexe A1 Cours'!T5611,0,1,50)),0)</f>
        <v>0</v>
      </c>
      <c r="V5611" s="37">
        <f ca="1">IFERROR(OFFSET('Maximum minutes'!$C$1,T5611+1,-1+MATCH(G5611,OFFSET('Maximum minutes'!$C$1,T5611-1,0,1,50),0)),0)</f>
        <v>0</v>
      </c>
      <c r="W5611" s="38">
        <f t="shared" ca="1" si="174"/>
        <v>0</v>
      </c>
    </row>
    <row r="5612" spans="1:23" s="36" customFormat="1" ht="18.75">
      <c r="A5612" s="34"/>
      <c r="B5612" s="39"/>
      <c r="C5612" s="39"/>
      <c r="D5612" s="35"/>
      <c r="E5612" s="40"/>
      <c r="F5612" s="39"/>
      <c r="G5612" s="39"/>
      <c r="H5612" s="39"/>
      <c r="I5612" s="34"/>
      <c r="J5612" s="34"/>
      <c r="K5612" s="34"/>
      <c r="L5612" s="34"/>
      <c r="M5612" s="43" t="str">
        <f ca="1">IFERROR(OFFSET('Maximum minutes'!$C$1,T5612,MATCH(IF(G5612&lt;&gt;"",G5612,F5612),OFFSET('Maximum minutes'!$C$1,T5612-1,0,1,U5612+1),0)-1)*IF(OR(ISNUMBER(J5612),J5612="sans examen"),1,0)*IF(W5612&lt;MinDate,1,0),"")</f>
        <v/>
      </c>
      <c r="N5612" s="36">
        <f t="shared" ca="1" si="175"/>
        <v>0</v>
      </c>
      <c r="O5612" s="36" t="e">
        <f ca="1">LEFT(OFFSET(Lists!$Q$2,MATCH(E5612,Lists!$R$3:$R$19,0),0),4)</f>
        <v>#N/A</v>
      </c>
      <c r="P5612" s="36" t="e">
        <f ca="1">MATCH(O5612,Lists!$S$2:$S$640,1)</f>
        <v>#N/A</v>
      </c>
      <c r="Q5612" s="36" t="e">
        <f ca="1">MATCH(LEFT(OFFSET(Lists!$Q$2,MATCH(E5612,Lists!$R$3:$R$19,0)+1,0),4),Lists!$S$3:$S$640,1)</f>
        <v>#N/A</v>
      </c>
      <c r="R5612" s="36" t="e">
        <f ca="1">LEFT(OFFSET(Lists!$S$2,P5612-1+MATCH(F5612,OFFSET(Lists!$T$3,P5612-1,0,Q5612-P5612+1),0),0),6)</f>
        <v>#N/A</v>
      </c>
      <c r="S5612" s="36" t="e">
        <f ca="1">VLOOKUP(R5612,Lists!B:D,3,FALSE)</f>
        <v>#N/A</v>
      </c>
      <c r="T5612" s="36" t="str">
        <f>IF(F5612&lt;&gt;"",MATCH(R5612,'Maximum minutes'!B:B,0),"")</f>
        <v/>
      </c>
      <c r="U5612" s="36">
        <f ca="1">IF(F5612&lt;&gt;"",COUNTA(OFFSET('Maximum minutes'!$C$1,'Annexe A1 Cours'!T5612,0,1,50)),0)</f>
        <v>0</v>
      </c>
      <c r="V5612" s="37">
        <f ca="1">IFERROR(OFFSET('Maximum minutes'!$C$1,T5612+1,-1+MATCH(G5612,OFFSET('Maximum minutes'!$C$1,T5612-1,0,1,50),0)),0)</f>
        <v>0</v>
      </c>
      <c r="W5612" s="38">
        <f t="shared" ca="1" si="174"/>
        <v>0</v>
      </c>
    </row>
    <row r="5613" spans="1:23" s="36" customFormat="1" ht="18.75">
      <c r="A5613" s="34"/>
      <c r="B5613" s="39"/>
      <c r="C5613" s="39"/>
      <c r="D5613" s="35"/>
      <c r="E5613" s="40"/>
      <c r="F5613" s="39"/>
      <c r="G5613" s="39"/>
      <c r="H5613" s="39"/>
      <c r="I5613" s="34"/>
      <c r="J5613" s="34"/>
      <c r="K5613" s="34"/>
      <c r="L5613" s="34"/>
      <c r="M5613" s="43" t="str">
        <f ca="1">IFERROR(OFFSET('Maximum minutes'!$C$1,T5613,MATCH(IF(G5613&lt;&gt;"",G5613,F5613),OFFSET('Maximum minutes'!$C$1,T5613-1,0,1,U5613+1),0)-1)*IF(OR(ISNUMBER(J5613),J5613="sans examen"),1,0)*IF(W5613&lt;MinDate,1,0),"")</f>
        <v/>
      </c>
      <c r="N5613" s="36">
        <f t="shared" ca="1" si="175"/>
        <v>0</v>
      </c>
      <c r="O5613" s="36" t="e">
        <f ca="1">LEFT(OFFSET(Lists!$Q$2,MATCH(E5613,Lists!$R$3:$R$19,0),0),4)</f>
        <v>#N/A</v>
      </c>
      <c r="P5613" s="36" t="e">
        <f ca="1">MATCH(O5613,Lists!$S$2:$S$640,1)</f>
        <v>#N/A</v>
      </c>
      <c r="Q5613" s="36" t="e">
        <f ca="1">MATCH(LEFT(OFFSET(Lists!$Q$2,MATCH(E5613,Lists!$R$3:$R$19,0)+1,0),4),Lists!$S$3:$S$640,1)</f>
        <v>#N/A</v>
      </c>
      <c r="R5613" s="36" t="e">
        <f ca="1">LEFT(OFFSET(Lists!$S$2,P5613-1+MATCH(F5613,OFFSET(Lists!$T$3,P5613-1,0,Q5613-P5613+1),0),0),6)</f>
        <v>#N/A</v>
      </c>
      <c r="S5613" s="36" t="e">
        <f ca="1">VLOOKUP(R5613,Lists!B:D,3,FALSE)</f>
        <v>#N/A</v>
      </c>
      <c r="T5613" s="36" t="str">
        <f>IF(F5613&lt;&gt;"",MATCH(R5613,'Maximum minutes'!B:B,0),"")</f>
        <v/>
      </c>
      <c r="U5613" s="36">
        <f ca="1">IF(F5613&lt;&gt;"",COUNTA(OFFSET('Maximum minutes'!$C$1,'Annexe A1 Cours'!T5613,0,1,50)),0)</f>
        <v>0</v>
      </c>
      <c r="V5613" s="37">
        <f ca="1">IFERROR(OFFSET('Maximum minutes'!$C$1,T5613+1,-1+MATCH(G5613,OFFSET('Maximum minutes'!$C$1,T5613-1,0,1,50),0)),0)</f>
        <v>0</v>
      </c>
      <c r="W5613" s="38">
        <f t="shared" ca="1" si="174"/>
        <v>0</v>
      </c>
    </row>
    <row r="5614" spans="1:23" s="36" customFormat="1" ht="18.75">
      <c r="A5614" s="34"/>
      <c r="B5614" s="39"/>
      <c r="C5614" s="39"/>
      <c r="D5614" s="35"/>
      <c r="E5614" s="40"/>
      <c r="F5614" s="39"/>
      <c r="G5614" s="39"/>
      <c r="H5614" s="39"/>
      <c r="I5614" s="34"/>
      <c r="J5614" s="34"/>
      <c r="K5614" s="34"/>
      <c r="L5614" s="34"/>
      <c r="M5614" s="43" t="str">
        <f ca="1">IFERROR(OFFSET('Maximum minutes'!$C$1,T5614,MATCH(IF(G5614&lt;&gt;"",G5614,F5614),OFFSET('Maximum minutes'!$C$1,T5614-1,0,1,U5614+1),0)-1)*IF(OR(ISNUMBER(J5614),J5614="sans examen"),1,0)*IF(W5614&lt;MinDate,1,0),"")</f>
        <v/>
      </c>
      <c r="N5614" s="36">
        <f t="shared" ca="1" si="175"/>
        <v>0</v>
      </c>
      <c r="O5614" s="36" t="e">
        <f ca="1">LEFT(OFFSET(Lists!$Q$2,MATCH(E5614,Lists!$R$3:$R$19,0),0),4)</f>
        <v>#N/A</v>
      </c>
      <c r="P5614" s="36" t="e">
        <f ca="1">MATCH(O5614,Lists!$S$2:$S$640,1)</f>
        <v>#N/A</v>
      </c>
      <c r="Q5614" s="36" t="e">
        <f ca="1">MATCH(LEFT(OFFSET(Lists!$Q$2,MATCH(E5614,Lists!$R$3:$R$19,0)+1,0),4),Lists!$S$3:$S$640,1)</f>
        <v>#N/A</v>
      </c>
      <c r="R5614" s="36" t="e">
        <f ca="1">LEFT(OFFSET(Lists!$S$2,P5614-1+MATCH(F5614,OFFSET(Lists!$T$3,P5614-1,0,Q5614-P5614+1),0),0),6)</f>
        <v>#N/A</v>
      </c>
      <c r="S5614" s="36" t="e">
        <f ca="1">VLOOKUP(R5614,Lists!B:D,3,FALSE)</f>
        <v>#N/A</v>
      </c>
      <c r="T5614" s="36" t="str">
        <f>IF(F5614&lt;&gt;"",MATCH(R5614,'Maximum minutes'!B:B,0),"")</f>
        <v/>
      </c>
      <c r="U5614" s="36">
        <f ca="1">IF(F5614&lt;&gt;"",COUNTA(OFFSET('Maximum minutes'!$C$1,'Annexe A1 Cours'!T5614,0,1,50)),0)</f>
        <v>0</v>
      </c>
      <c r="V5614" s="37">
        <f ca="1">IFERROR(OFFSET('Maximum minutes'!$C$1,T5614+1,-1+MATCH(G5614,OFFSET('Maximum minutes'!$C$1,T5614-1,0,1,50),0)),0)</f>
        <v>0</v>
      </c>
      <c r="W5614" s="38">
        <f t="shared" ca="1" si="174"/>
        <v>0</v>
      </c>
    </row>
    <row r="5615" spans="1:23" s="36" customFormat="1" ht="18.75">
      <c r="A5615" s="34"/>
      <c r="B5615" s="39"/>
      <c r="C5615" s="39"/>
      <c r="D5615" s="35"/>
      <c r="E5615" s="40"/>
      <c r="F5615" s="39"/>
      <c r="G5615" s="39"/>
      <c r="H5615" s="39"/>
      <c r="I5615" s="34"/>
      <c r="J5615" s="34"/>
      <c r="K5615" s="34"/>
      <c r="L5615" s="34"/>
      <c r="M5615" s="43" t="str">
        <f ca="1">IFERROR(OFFSET('Maximum minutes'!$C$1,T5615,MATCH(IF(G5615&lt;&gt;"",G5615,F5615),OFFSET('Maximum minutes'!$C$1,T5615-1,0,1,U5615+1),0)-1)*IF(OR(ISNUMBER(J5615),J5615="sans examen"),1,0)*IF(W5615&lt;MinDate,1,0),"")</f>
        <v/>
      </c>
      <c r="N5615" s="36">
        <f t="shared" ca="1" si="175"/>
        <v>0</v>
      </c>
      <c r="O5615" s="36" t="e">
        <f ca="1">LEFT(OFFSET(Lists!$Q$2,MATCH(E5615,Lists!$R$3:$R$19,0),0),4)</f>
        <v>#N/A</v>
      </c>
      <c r="P5615" s="36" t="e">
        <f ca="1">MATCH(O5615,Lists!$S$2:$S$640,1)</f>
        <v>#N/A</v>
      </c>
      <c r="Q5615" s="36" t="e">
        <f ca="1">MATCH(LEFT(OFFSET(Lists!$Q$2,MATCH(E5615,Lists!$R$3:$R$19,0)+1,0),4),Lists!$S$3:$S$640,1)</f>
        <v>#N/A</v>
      </c>
      <c r="R5615" s="36" t="e">
        <f ca="1">LEFT(OFFSET(Lists!$S$2,P5615-1+MATCH(F5615,OFFSET(Lists!$T$3,P5615-1,0,Q5615-P5615+1),0),0),6)</f>
        <v>#N/A</v>
      </c>
      <c r="S5615" s="36" t="e">
        <f ca="1">VLOOKUP(R5615,Lists!B:D,3,FALSE)</f>
        <v>#N/A</v>
      </c>
      <c r="T5615" s="36" t="str">
        <f>IF(F5615&lt;&gt;"",MATCH(R5615,'Maximum minutes'!B:B,0),"")</f>
        <v/>
      </c>
      <c r="U5615" s="36">
        <f ca="1">IF(F5615&lt;&gt;"",COUNTA(OFFSET('Maximum minutes'!$C$1,'Annexe A1 Cours'!T5615,0,1,50)),0)</f>
        <v>0</v>
      </c>
      <c r="V5615" s="37">
        <f ca="1">IFERROR(OFFSET('Maximum minutes'!$C$1,T5615+1,-1+MATCH(G5615,OFFSET('Maximum minutes'!$C$1,T5615-1,0,1,50),0)),0)</f>
        <v>0</v>
      </c>
      <c r="W5615" s="38">
        <f t="shared" ca="1" si="174"/>
        <v>0</v>
      </c>
    </row>
    <row r="5616" spans="1:23" s="36" customFormat="1" ht="18.75">
      <c r="A5616" s="34"/>
      <c r="B5616" s="39"/>
      <c r="C5616" s="39"/>
      <c r="D5616" s="35"/>
      <c r="E5616" s="40"/>
      <c r="F5616" s="39"/>
      <c r="G5616" s="39"/>
      <c r="H5616" s="39"/>
      <c r="I5616" s="34"/>
      <c r="J5616" s="34"/>
      <c r="K5616" s="34"/>
      <c r="L5616" s="34"/>
      <c r="M5616" s="43" t="str">
        <f ca="1">IFERROR(OFFSET('Maximum minutes'!$C$1,T5616,MATCH(IF(G5616&lt;&gt;"",G5616,F5616),OFFSET('Maximum minutes'!$C$1,T5616-1,0,1,U5616+1),0)-1)*IF(OR(ISNUMBER(J5616),J5616="sans examen"),1,0)*IF(W5616&lt;MinDate,1,0),"")</f>
        <v/>
      </c>
      <c r="N5616" s="36">
        <f t="shared" ca="1" si="175"/>
        <v>0</v>
      </c>
      <c r="O5616" s="36" t="e">
        <f ca="1">LEFT(OFFSET(Lists!$Q$2,MATCH(E5616,Lists!$R$3:$R$19,0),0),4)</f>
        <v>#N/A</v>
      </c>
      <c r="P5616" s="36" t="e">
        <f ca="1">MATCH(O5616,Lists!$S$2:$S$640,1)</f>
        <v>#N/A</v>
      </c>
      <c r="Q5616" s="36" t="e">
        <f ca="1">MATCH(LEFT(OFFSET(Lists!$Q$2,MATCH(E5616,Lists!$R$3:$R$19,0)+1,0),4),Lists!$S$3:$S$640,1)</f>
        <v>#N/A</v>
      </c>
      <c r="R5616" s="36" t="e">
        <f ca="1">LEFT(OFFSET(Lists!$S$2,P5616-1+MATCH(F5616,OFFSET(Lists!$T$3,P5616-1,0,Q5616-P5616+1),0),0),6)</f>
        <v>#N/A</v>
      </c>
      <c r="S5616" s="36" t="e">
        <f ca="1">VLOOKUP(R5616,Lists!B:D,3,FALSE)</f>
        <v>#N/A</v>
      </c>
      <c r="T5616" s="36" t="str">
        <f>IF(F5616&lt;&gt;"",MATCH(R5616,'Maximum minutes'!B:B,0),"")</f>
        <v/>
      </c>
      <c r="U5616" s="36">
        <f ca="1">IF(F5616&lt;&gt;"",COUNTA(OFFSET('Maximum minutes'!$C$1,'Annexe A1 Cours'!T5616,0,1,50)),0)</f>
        <v>0</v>
      </c>
      <c r="V5616" s="37">
        <f ca="1">IFERROR(OFFSET('Maximum minutes'!$C$1,T5616+1,-1+MATCH(G5616,OFFSET('Maximum minutes'!$C$1,T5616-1,0,1,50),0)),0)</f>
        <v>0</v>
      </c>
      <c r="W5616" s="38">
        <f t="shared" ca="1" si="174"/>
        <v>0</v>
      </c>
    </row>
    <row r="5617" spans="1:23" s="36" customFormat="1" ht="18.75">
      <c r="A5617" s="34"/>
      <c r="B5617" s="39"/>
      <c r="C5617" s="39"/>
      <c r="D5617" s="35"/>
      <c r="E5617" s="40"/>
      <c r="F5617" s="39"/>
      <c r="G5617" s="39"/>
      <c r="H5617" s="39"/>
      <c r="I5617" s="34"/>
      <c r="J5617" s="34"/>
      <c r="K5617" s="34"/>
      <c r="L5617" s="34"/>
      <c r="M5617" s="43" t="str">
        <f ca="1">IFERROR(OFFSET('Maximum minutes'!$C$1,T5617,MATCH(IF(G5617&lt;&gt;"",G5617,F5617),OFFSET('Maximum minutes'!$C$1,T5617-1,0,1,U5617+1),0)-1)*IF(OR(ISNUMBER(J5617),J5617="sans examen"),1,0)*IF(W5617&lt;MinDate,1,0),"")</f>
        <v/>
      </c>
      <c r="N5617" s="36">
        <f t="shared" ca="1" si="175"/>
        <v>0</v>
      </c>
      <c r="O5617" s="36" t="e">
        <f ca="1">LEFT(OFFSET(Lists!$Q$2,MATCH(E5617,Lists!$R$3:$R$19,0),0),4)</f>
        <v>#N/A</v>
      </c>
      <c r="P5617" s="36" t="e">
        <f ca="1">MATCH(O5617,Lists!$S$2:$S$640,1)</f>
        <v>#N/A</v>
      </c>
      <c r="Q5617" s="36" t="e">
        <f ca="1">MATCH(LEFT(OFFSET(Lists!$Q$2,MATCH(E5617,Lists!$R$3:$R$19,0)+1,0),4),Lists!$S$3:$S$640,1)</f>
        <v>#N/A</v>
      </c>
      <c r="R5617" s="36" t="e">
        <f ca="1">LEFT(OFFSET(Lists!$S$2,P5617-1+MATCH(F5617,OFFSET(Lists!$T$3,P5617-1,0,Q5617-P5617+1),0),0),6)</f>
        <v>#N/A</v>
      </c>
      <c r="S5617" s="36" t="e">
        <f ca="1">VLOOKUP(R5617,Lists!B:D,3,FALSE)</f>
        <v>#N/A</v>
      </c>
      <c r="T5617" s="36" t="str">
        <f>IF(F5617&lt;&gt;"",MATCH(R5617,'Maximum minutes'!B:B,0),"")</f>
        <v/>
      </c>
      <c r="U5617" s="36">
        <f ca="1">IF(F5617&lt;&gt;"",COUNTA(OFFSET('Maximum minutes'!$C$1,'Annexe A1 Cours'!T5617,0,1,50)),0)</f>
        <v>0</v>
      </c>
      <c r="V5617" s="37">
        <f ca="1">IFERROR(OFFSET('Maximum minutes'!$C$1,T5617+1,-1+MATCH(G5617,OFFSET('Maximum minutes'!$C$1,T5617-1,0,1,50),0)),0)</f>
        <v>0</v>
      </c>
      <c r="W5617" s="38">
        <f t="shared" ca="1" si="174"/>
        <v>0</v>
      </c>
    </row>
    <row r="5618" spans="1:23" s="36" customFormat="1" ht="18.75">
      <c r="A5618" s="34"/>
      <c r="B5618" s="39"/>
      <c r="C5618" s="39"/>
      <c r="D5618" s="35"/>
      <c r="E5618" s="40"/>
      <c r="F5618" s="39"/>
      <c r="G5618" s="39"/>
      <c r="H5618" s="39"/>
      <c r="I5618" s="34"/>
      <c r="J5618" s="34"/>
      <c r="K5618" s="34"/>
      <c r="L5618" s="34"/>
      <c r="M5618" s="43" t="str">
        <f ca="1">IFERROR(OFFSET('Maximum minutes'!$C$1,T5618,MATCH(IF(G5618&lt;&gt;"",G5618,F5618),OFFSET('Maximum minutes'!$C$1,T5618-1,0,1,U5618+1),0)-1)*IF(OR(ISNUMBER(J5618),J5618="sans examen"),1,0)*IF(W5618&lt;MinDate,1,0),"")</f>
        <v/>
      </c>
      <c r="N5618" s="36">
        <f t="shared" ca="1" si="175"/>
        <v>0</v>
      </c>
      <c r="O5618" s="36" t="e">
        <f ca="1">LEFT(OFFSET(Lists!$Q$2,MATCH(E5618,Lists!$R$3:$R$19,0),0),4)</f>
        <v>#N/A</v>
      </c>
      <c r="P5618" s="36" t="e">
        <f ca="1">MATCH(O5618,Lists!$S$2:$S$640,1)</f>
        <v>#N/A</v>
      </c>
      <c r="Q5618" s="36" t="e">
        <f ca="1">MATCH(LEFT(OFFSET(Lists!$Q$2,MATCH(E5618,Lists!$R$3:$R$19,0)+1,0),4),Lists!$S$3:$S$640,1)</f>
        <v>#N/A</v>
      </c>
      <c r="R5618" s="36" t="e">
        <f ca="1">LEFT(OFFSET(Lists!$S$2,P5618-1+MATCH(F5618,OFFSET(Lists!$T$3,P5618-1,0,Q5618-P5618+1),0),0),6)</f>
        <v>#N/A</v>
      </c>
      <c r="S5618" s="36" t="e">
        <f ca="1">VLOOKUP(R5618,Lists!B:D,3,FALSE)</f>
        <v>#N/A</v>
      </c>
      <c r="T5618" s="36" t="str">
        <f>IF(F5618&lt;&gt;"",MATCH(R5618,'Maximum minutes'!B:B,0),"")</f>
        <v/>
      </c>
      <c r="U5618" s="36">
        <f ca="1">IF(F5618&lt;&gt;"",COUNTA(OFFSET('Maximum minutes'!$C$1,'Annexe A1 Cours'!T5618,0,1,50)),0)</f>
        <v>0</v>
      </c>
      <c r="V5618" s="37">
        <f ca="1">IFERROR(OFFSET('Maximum minutes'!$C$1,T5618+1,-1+MATCH(G5618,OFFSET('Maximum minutes'!$C$1,T5618-1,0,1,50),0)),0)</f>
        <v>0</v>
      </c>
      <c r="W5618" s="38">
        <f t="shared" ca="1" si="174"/>
        <v>0</v>
      </c>
    </row>
    <row r="5619" spans="1:23" s="36" customFormat="1" ht="18.75">
      <c r="A5619" s="34"/>
      <c r="B5619" s="39"/>
      <c r="C5619" s="39"/>
      <c r="D5619" s="35"/>
      <c r="E5619" s="40"/>
      <c r="F5619" s="39"/>
      <c r="G5619" s="39"/>
      <c r="H5619" s="39"/>
      <c r="I5619" s="34"/>
      <c r="J5619" s="34"/>
      <c r="K5619" s="34"/>
      <c r="L5619" s="34"/>
      <c r="M5619" s="43" t="str">
        <f ca="1">IFERROR(OFFSET('Maximum minutes'!$C$1,T5619,MATCH(IF(G5619&lt;&gt;"",G5619,F5619),OFFSET('Maximum minutes'!$C$1,T5619-1,0,1,U5619+1),0)-1)*IF(OR(ISNUMBER(J5619),J5619="sans examen"),1,0)*IF(W5619&lt;MinDate,1,0),"")</f>
        <v/>
      </c>
      <c r="N5619" s="36">
        <f t="shared" ca="1" si="175"/>
        <v>0</v>
      </c>
      <c r="O5619" s="36" t="e">
        <f ca="1">LEFT(OFFSET(Lists!$Q$2,MATCH(E5619,Lists!$R$3:$R$19,0),0),4)</f>
        <v>#N/A</v>
      </c>
      <c r="P5619" s="36" t="e">
        <f ca="1">MATCH(O5619,Lists!$S$2:$S$640,1)</f>
        <v>#N/A</v>
      </c>
      <c r="Q5619" s="36" t="e">
        <f ca="1">MATCH(LEFT(OFFSET(Lists!$Q$2,MATCH(E5619,Lists!$R$3:$R$19,0)+1,0),4),Lists!$S$3:$S$640,1)</f>
        <v>#N/A</v>
      </c>
      <c r="R5619" s="36" t="e">
        <f ca="1">LEFT(OFFSET(Lists!$S$2,P5619-1+MATCH(F5619,OFFSET(Lists!$T$3,P5619-1,0,Q5619-P5619+1),0),0),6)</f>
        <v>#N/A</v>
      </c>
      <c r="S5619" s="36" t="e">
        <f ca="1">VLOOKUP(R5619,Lists!B:D,3,FALSE)</f>
        <v>#N/A</v>
      </c>
      <c r="T5619" s="36" t="str">
        <f>IF(F5619&lt;&gt;"",MATCH(R5619,'Maximum minutes'!B:B,0),"")</f>
        <v/>
      </c>
      <c r="U5619" s="36">
        <f ca="1">IF(F5619&lt;&gt;"",COUNTA(OFFSET('Maximum minutes'!$C$1,'Annexe A1 Cours'!T5619,0,1,50)),0)</f>
        <v>0</v>
      </c>
      <c r="V5619" s="37">
        <f ca="1">IFERROR(OFFSET('Maximum minutes'!$C$1,T5619+1,-1+MATCH(G5619,OFFSET('Maximum minutes'!$C$1,T5619-1,0,1,50),0)),0)</f>
        <v>0</v>
      </c>
      <c r="W5619" s="38">
        <f t="shared" ca="1" si="174"/>
        <v>0</v>
      </c>
    </row>
    <row r="5620" spans="1:23" s="36" customFormat="1" ht="18.75">
      <c r="A5620" s="34"/>
      <c r="B5620" s="39"/>
      <c r="C5620" s="39"/>
      <c r="D5620" s="35"/>
      <c r="E5620" s="40"/>
      <c r="F5620" s="39"/>
      <c r="G5620" s="39"/>
      <c r="H5620" s="39"/>
      <c r="I5620" s="34"/>
      <c r="J5620" s="34"/>
      <c r="K5620" s="34"/>
      <c r="L5620" s="34"/>
      <c r="M5620" s="43" t="str">
        <f ca="1">IFERROR(OFFSET('Maximum minutes'!$C$1,T5620,MATCH(IF(G5620&lt;&gt;"",G5620,F5620),OFFSET('Maximum minutes'!$C$1,T5620-1,0,1,U5620+1),0)-1)*IF(OR(ISNUMBER(J5620),J5620="sans examen"),1,0)*IF(W5620&lt;MinDate,1,0),"")</f>
        <v/>
      </c>
      <c r="N5620" s="36">
        <f t="shared" ca="1" si="175"/>
        <v>0</v>
      </c>
      <c r="O5620" s="36" t="e">
        <f ca="1">LEFT(OFFSET(Lists!$Q$2,MATCH(E5620,Lists!$R$3:$R$19,0),0),4)</f>
        <v>#N/A</v>
      </c>
      <c r="P5620" s="36" t="e">
        <f ca="1">MATCH(O5620,Lists!$S$2:$S$640,1)</f>
        <v>#N/A</v>
      </c>
      <c r="Q5620" s="36" t="e">
        <f ca="1">MATCH(LEFT(OFFSET(Lists!$Q$2,MATCH(E5620,Lists!$R$3:$R$19,0)+1,0),4),Lists!$S$3:$S$640,1)</f>
        <v>#N/A</v>
      </c>
      <c r="R5620" s="36" t="e">
        <f ca="1">LEFT(OFFSET(Lists!$S$2,P5620-1+MATCH(F5620,OFFSET(Lists!$T$3,P5620-1,0,Q5620-P5620+1),0),0),6)</f>
        <v>#N/A</v>
      </c>
      <c r="S5620" s="36" t="e">
        <f ca="1">VLOOKUP(R5620,Lists!B:D,3,FALSE)</f>
        <v>#N/A</v>
      </c>
      <c r="T5620" s="36" t="str">
        <f>IF(F5620&lt;&gt;"",MATCH(R5620,'Maximum minutes'!B:B,0),"")</f>
        <v/>
      </c>
      <c r="U5620" s="36">
        <f ca="1">IF(F5620&lt;&gt;"",COUNTA(OFFSET('Maximum minutes'!$C$1,'Annexe A1 Cours'!T5620,0,1,50)),0)</f>
        <v>0</v>
      </c>
      <c r="V5620" s="37">
        <f ca="1">IFERROR(OFFSET('Maximum minutes'!$C$1,T5620+1,-1+MATCH(G5620,OFFSET('Maximum minutes'!$C$1,T5620-1,0,1,50),0)),0)</f>
        <v>0</v>
      </c>
      <c r="W5620" s="38">
        <f t="shared" ca="1" si="174"/>
        <v>0</v>
      </c>
    </row>
    <row r="5621" spans="1:23" s="36" customFormat="1" ht="18.75">
      <c r="A5621" s="34"/>
      <c r="B5621" s="39"/>
      <c r="C5621" s="39"/>
      <c r="D5621" s="35"/>
      <c r="E5621" s="40"/>
      <c r="F5621" s="39"/>
      <c r="G5621" s="39"/>
      <c r="H5621" s="39"/>
      <c r="I5621" s="34"/>
      <c r="J5621" s="34"/>
      <c r="K5621" s="34"/>
      <c r="L5621" s="34"/>
      <c r="M5621" s="43" t="str">
        <f ca="1">IFERROR(OFFSET('Maximum minutes'!$C$1,T5621,MATCH(IF(G5621&lt;&gt;"",G5621,F5621),OFFSET('Maximum minutes'!$C$1,T5621-1,0,1,U5621+1),0)-1)*IF(OR(ISNUMBER(J5621),J5621="sans examen"),1,0)*IF(W5621&lt;MinDate,1,0),"")</f>
        <v/>
      </c>
      <c r="N5621" s="36">
        <f t="shared" ca="1" si="175"/>
        <v>0</v>
      </c>
      <c r="O5621" s="36" t="e">
        <f ca="1">LEFT(OFFSET(Lists!$Q$2,MATCH(E5621,Lists!$R$3:$R$19,0),0),4)</f>
        <v>#N/A</v>
      </c>
      <c r="P5621" s="36" t="e">
        <f ca="1">MATCH(O5621,Lists!$S$2:$S$640,1)</f>
        <v>#N/A</v>
      </c>
      <c r="Q5621" s="36" t="e">
        <f ca="1">MATCH(LEFT(OFFSET(Lists!$Q$2,MATCH(E5621,Lists!$R$3:$R$19,0)+1,0),4),Lists!$S$3:$S$640,1)</f>
        <v>#N/A</v>
      </c>
      <c r="R5621" s="36" t="e">
        <f ca="1">LEFT(OFFSET(Lists!$S$2,P5621-1+MATCH(F5621,OFFSET(Lists!$T$3,P5621-1,0,Q5621-P5621+1),0),0),6)</f>
        <v>#N/A</v>
      </c>
      <c r="S5621" s="36" t="e">
        <f ca="1">VLOOKUP(R5621,Lists!B:D,3,FALSE)</f>
        <v>#N/A</v>
      </c>
      <c r="T5621" s="36" t="str">
        <f>IF(F5621&lt;&gt;"",MATCH(R5621,'Maximum minutes'!B:B,0),"")</f>
        <v/>
      </c>
      <c r="U5621" s="36">
        <f ca="1">IF(F5621&lt;&gt;"",COUNTA(OFFSET('Maximum minutes'!$C$1,'Annexe A1 Cours'!T5621,0,1,50)),0)</f>
        <v>0</v>
      </c>
      <c r="V5621" s="37">
        <f ca="1">IFERROR(OFFSET('Maximum minutes'!$C$1,T5621+1,-1+MATCH(G5621,OFFSET('Maximum minutes'!$C$1,T5621-1,0,1,50),0)),0)</f>
        <v>0</v>
      </c>
      <c r="W5621" s="38">
        <f t="shared" ca="1" si="174"/>
        <v>0</v>
      </c>
    </row>
    <row r="5622" spans="1:23" s="36" customFormat="1" ht="18.75">
      <c r="A5622" s="34"/>
      <c r="B5622" s="39"/>
      <c r="C5622" s="39"/>
      <c r="D5622" s="35"/>
      <c r="E5622" s="40"/>
      <c r="F5622" s="39"/>
      <c r="G5622" s="39"/>
      <c r="H5622" s="39"/>
      <c r="I5622" s="34"/>
      <c r="J5622" s="34"/>
      <c r="K5622" s="34"/>
      <c r="L5622" s="34"/>
      <c r="M5622" s="43" t="str">
        <f ca="1">IFERROR(OFFSET('Maximum minutes'!$C$1,T5622,MATCH(IF(G5622&lt;&gt;"",G5622,F5622),OFFSET('Maximum minutes'!$C$1,T5622-1,0,1,U5622+1),0)-1)*IF(OR(ISNUMBER(J5622),J5622="sans examen"),1,0)*IF(W5622&lt;MinDate,1,0),"")</f>
        <v/>
      </c>
      <c r="N5622" s="36">
        <f t="shared" ca="1" si="175"/>
        <v>0</v>
      </c>
      <c r="O5622" s="36" t="e">
        <f ca="1">LEFT(OFFSET(Lists!$Q$2,MATCH(E5622,Lists!$R$3:$R$19,0),0),4)</f>
        <v>#N/A</v>
      </c>
      <c r="P5622" s="36" t="e">
        <f ca="1">MATCH(O5622,Lists!$S$2:$S$640,1)</f>
        <v>#N/A</v>
      </c>
      <c r="Q5622" s="36" t="e">
        <f ca="1">MATCH(LEFT(OFFSET(Lists!$Q$2,MATCH(E5622,Lists!$R$3:$R$19,0)+1,0),4),Lists!$S$3:$S$640,1)</f>
        <v>#N/A</v>
      </c>
      <c r="R5622" s="36" t="e">
        <f ca="1">LEFT(OFFSET(Lists!$S$2,P5622-1+MATCH(F5622,OFFSET(Lists!$T$3,P5622-1,0,Q5622-P5622+1),0),0),6)</f>
        <v>#N/A</v>
      </c>
      <c r="S5622" s="36" t="e">
        <f ca="1">VLOOKUP(R5622,Lists!B:D,3,FALSE)</f>
        <v>#N/A</v>
      </c>
      <c r="T5622" s="36" t="str">
        <f>IF(F5622&lt;&gt;"",MATCH(R5622,'Maximum minutes'!B:B,0),"")</f>
        <v/>
      </c>
      <c r="U5622" s="36">
        <f ca="1">IF(F5622&lt;&gt;"",COUNTA(OFFSET('Maximum minutes'!$C$1,'Annexe A1 Cours'!T5622,0,1,50)),0)</f>
        <v>0</v>
      </c>
      <c r="V5622" s="37">
        <f ca="1">IFERROR(OFFSET('Maximum minutes'!$C$1,T5622+1,-1+MATCH(G5622,OFFSET('Maximum minutes'!$C$1,T5622-1,0,1,50),0)),0)</f>
        <v>0</v>
      </c>
      <c r="W5622" s="38">
        <f t="shared" ca="1" si="174"/>
        <v>0</v>
      </c>
    </row>
    <row r="5623" spans="1:23" s="36" customFormat="1" ht="18.75">
      <c r="A5623" s="34"/>
      <c r="B5623" s="39"/>
      <c r="C5623" s="39"/>
      <c r="D5623" s="35"/>
      <c r="E5623" s="40"/>
      <c r="F5623" s="39"/>
      <c r="G5623" s="39"/>
      <c r="H5623" s="39"/>
      <c r="I5623" s="34"/>
      <c r="J5623" s="34"/>
      <c r="K5623" s="34"/>
      <c r="L5623" s="34"/>
      <c r="M5623" s="43" t="str">
        <f ca="1">IFERROR(OFFSET('Maximum minutes'!$C$1,T5623,MATCH(IF(G5623&lt;&gt;"",G5623,F5623),OFFSET('Maximum minutes'!$C$1,T5623-1,0,1,U5623+1),0)-1)*IF(OR(ISNUMBER(J5623),J5623="sans examen"),1,0)*IF(W5623&lt;MinDate,1,0),"")</f>
        <v/>
      </c>
      <c r="N5623" s="36">
        <f t="shared" ca="1" si="175"/>
        <v>0</v>
      </c>
      <c r="O5623" s="36" t="e">
        <f ca="1">LEFT(OFFSET(Lists!$Q$2,MATCH(E5623,Lists!$R$3:$R$19,0),0),4)</f>
        <v>#N/A</v>
      </c>
      <c r="P5623" s="36" t="e">
        <f ca="1">MATCH(O5623,Lists!$S$2:$S$640,1)</f>
        <v>#N/A</v>
      </c>
      <c r="Q5623" s="36" t="e">
        <f ca="1">MATCH(LEFT(OFFSET(Lists!$Q$2,MATCH(E5623,Lists!$R$3:$R$19,0)+1,0),4),Lists!$S$3:$S$640,1)</f>
        <v>#N/A</v>
      </c>
      <c r="R5623" s="36" t="e">
        <f ca="1">LEFT(OFFSET(Lists!$S$2,P5623-1+MATCH(F5623,OFFSET(Lists!$T$3,P5623-1,0,Q5623-P5623+1),0),0),6)</f>
        <v>#N/A</v>
      </c>
      <c r="S5623" s="36" t="e">
        <f ca="1">VLOOKUP(R5623,Lists!B:D,3,FALSE)</f>
        <v>#N/A</v>
      </c>
      <c r="T5623" s="36" t="str">
        <f>IF(F5623&lt;&gt;"",MATCH(R5623,'Maximum minutes'!B:B,0),"")</f>
        <v/>
      </c>
      <c r="U5623" s="36">
        <f ca="1">IF(F5623&lt;&gt;"",COUNTA(OFFSET('Maximum minutes'!$C$1,'Annexe A1 Cours'!T5623,0,1,50)),0)</f>
        <v>0</v>
      </c>
      <c r="V5623" s="37">
        <f ca="1">IFERROR(OFFSET('Maximum minutes'!$C$1,T5623+1,-1+MATCH(G5623,OFFSET('Maximum minutes'!$C$1,T5623-1,0,1,50),0)),0)</f>
        <v>0</v>
      </c>
      <c r="W5623" s="38">
        <f t="shared" ca="1" si="174"/>
        <v>0</v>
      </c>
    </row>
    <row r="5624" spans="1:23" s="36" customFormat="1" ht="18.75">
      <c r="A5624" s="34"/>
      <c r="B5624" s="39"/>
      <c r="C5624" s="39"/>
      <c r="D5624" s="35"/>
      <c r="E5624" s="40"/>
      <c r="F5624" s="39"/>
      <c r="G5624" s="39"/>
      <c r="H5624" s="39"/>
      <c r="I5624" s="34"/>
      <c r="J5624" s="34"/>
      <c r="K5624" s="34"/>
      <c r="L5624" s="34"/>
      <c r="M5624" s="43" t="str">
        <f ca="1">IFERROR(OFFSET('Maximum minutes'!$C$1,T5624,MATCH(IF(G5624&lt;&gt;"",G5624,F5624),OFFSET('Maximum minutes'!$C$1,T5624-1,0,1,U5624+1),0)-1)*IF(OR(ISNUMBER(J5624),J5624="sans examen"),1,0)*IF(W5624&lt;MinDate,1,0),"")</f>
        <v/>
      </c>
      <c r="N5624" s="36">
        <f t="shared" ca="1" si="175"/>
        <v>0</v>
      </c>
      <c r="O5624" s="36" t="e">
        <f ca="1">LEFT(OFFSET(Lists!$Q$2,MATCH(E5624,Lists!$R$3:$R$19,0),0),4)</f>
        <v>#N/A</v>
      </c>
      <c r="P5624" s="36" t="e">
        <f ca="1">MATCH(O5624,Lists!$S$2:$S$640,1)</f>
        <v>#N/A</v>
      </c>
      <c r="Q5624" s="36" t="e">
        <f ca="1">MATCH(LEFT(OFFSET(Lists!$Q$2,MATCH(E5624,Lists!$R$3:$R$19,0)+1,0),4),Lists!$S$3:$S$640,1)</f>
        <v>#N/A</v>
      </c>
      <c r="R5624" s="36" t="e">
        <f ca="1">LEFT(OFFSET(Lists!$S$2,P5624-1+MATCH(F5624,OFFSET(Lists!$T$3,P5624-1,0,Q5624-P5624+1),0),0),6)</f>
        <v>#N/A</v>
      </c>
      <c r="S5624" s="36" t="e">
        <f ca="1">VLOOKUP(R5624,Lists!B:D,3,FALSE)</f>
        <v>#N/A</v>
      </c>
      <c r="T5624" s="36" t="str">
        <f>IF(F5624&lt;&gt;"",MATCH(R5624,'Maximum minutes'!B:B,0),"")</f>
        <v/>
      </c>
      <c r="U5624" s="36">
        <f ca="1">IF(F5624&lt;&gt;"",COUNTA(OFFSET('Maximum minutes'!$C$1,'Annexe A1 Cours'!T5624,0,1,50)),0)</f>
        <v>0</v>
      </c>
      <c r="V5624" s="37">
        <f ca="1">IFERROR(OFFSET('Maximum minutes'!$C$1,T5624+1,-1+MATCH(G5624,OFFSET('Maximum minutes'!$C$1,T5624-1,0,1,50),0)),0)</f>
        <v>0</v>
      </c>
      <c r="W5624" s="38">
        <f t="shared" ca="1" si="174"/>
        <v>0</v>
      </c>
    </row>
    <row r="5625" spans="1:23" s="36" customFormat="1" ht="18.75">
      <c r="A5625" s="34"/>
      <c r="B5625" s="39"/>
      <c r="C5625" s="39"/>
      <c r="D5625" s="35"/>
      <c r="E5625" s="40"/>
      <c r="F5625" s="39"/>
      <c r="G5625" s="39"/>
      <c r="H5625" s="39"/>
      <c r="I5625" s="34"/>
      <c r="J5625" s="34"/>
      <c r="K5625" s="34"/>
      <c r="L5625" s="34"/>
      <c r="M5625" s="43" t="str">
        <f ca="1">IFERROR(OFFSET('Maximum minutes'!$C$1,T5625,MATCH(IF(G5625&lt;&gt;"",G5625,F5625),OFFSET('Maximum minutes'!$C$1,T5625-1,0,1,U5625+1),0)-1)*IF(OR(ISNUMBER(J5625),J5625="sans examen"),1,0)*IF(W5625&lt;MinDate,1,0),"")</f>
        <v/>
      </c>
      <c r="N5625" s="36">
        <f t="shared" ca="1" si="175"/>
        <v>0</v>
      </c>
      <c r="O5625" s="36" t="e">
        <f ca="1">LEFT(OFFSET(Lists!$Q$2,MATCH(E5625,Lists!$R$3:$R$19,0),0),4)</f>
        <v>#N/A</v>
      </c>
      <c r="P5625" s="36" t="e">
        <f ca="1">MATCH(O5625,Lists!$S$2:$S$640,1)</f>
        <v>#N/A</v>
      </c>
      <c r="Q5625" s="36" t="e">
        <f ca="1">MATCH(LEFT(OFFSET(Lists!$Q$2,MATCH(E5625,Lists!$R$3:$R$19,0)+1,0),4),Lists!$S$3:$S$640,1)</f>
        <v>#N/A</v>
      </c>
      <c r="R5625" s="36" t="e">
        <f ca="1">LEFT(OFFSET(Lists!$S$2,P5625-1+MATCH(F5625,OFFSET(Lists!$T$3,P5625-1,0,Q5625-P5625+1),0),0),6)</f>
        <v>#N/A</v>
      </c>
      <c r="S5625" s="36" t="e">
        <f ca="1">VLOOKUP(R5625,Lists!B:D,3,FALSE)</f>
        <v>#N/A</v>
      </c>
      <c r="T5625" s="36" t="str">
        <f>IF(F5625&lt;&gt;"",MATCH(R5625,'Maximum minutes'!B:B,0),"")</f>
        <v/>
      </c>
      <c r="U5625" s="36">
        <f ca="1">IF(F5625&lt;&gt;"",COUNTA(OFFSET('Maximum minutes'!$C$1,'Annexe A1 Cours'!T5625,0,1,50)),0)</f>
        <v>0</v>
      </c>
      <c r="V5625" s="37">
        <f ca="1">IFERROR(OFFSET('Maximum minutes'!$C$1,T5625+1,-1+MATCH(G5625,OFFSET('Maximum minutes'!$C$1,T5625-1,0,1,50),0)),0)</f>
        <v>0</v>
      </c>
      <c r="W5625" s="38">
        <f t="shared" ca="1" si="174"/>
        <v>0</v>
      </c>
    </row>
    <row r="5626" spans="1:23" s="36" customFormat="1" ht="18.75">
      <c r="A5626" s="34"/>
      <c r="B5626" s="39"/>
      <c r="C5626" s="39"/>
      <c r="D5626" s="35"/>
      <c r="E5626" s="40"/>
      <c r="F5626" s="39"/>
      <c r="G5626" s="39"/>
      <c r="H5626" s="39"/>
      <c r="I5626" s="34"/>
      <c r="J5626" s="34"/>
      <c r="K5626" s="34"/>
      <c r="L5626" s="34"/>
      <c r="M5626" s="43" t="str">
        <f ca="1">IFERROR(OFFSET('Maximum minutes'!$C$1,T5626,MATCH(IF(G5626&lt;&gt;"",G5626,F5626),OFFSET('Maximum minutes'!$C$1,T5626-1,0,1,U5626+1),0)-1)*IF(OR(ISNUMBER(J5626),J5626="sans examen"),1,0)*IF(W5626&lt;MinDate,1,0),"")</f>
        <v/>
      </c>
      <c r="N5626" s="36">
        <f t="shared" ca="1" si="175"/>
        <v>0</v>
      </c>
      <c r="O5626" s="36" t="e">
        <f ca="1">LEFT(OFFSET(Lists!$Q$2,MATCH(E5626,Lists!$R$3:$R$19,0),0),4)</f>
        <v>#N/A</v>
      </c>
      <c r="P5626" s="36" t="e">
        <f ca="1">MATCH(O5626,Lists!$S$2:$S$640,1)</f>
        <v>#N/A</v>
      </c>
      <c r="Q5626" s="36" t="e">
        <f ca="1">MATCH(LEFT(OFFSET(Lists!$Q$2,MATCH(E5626,Lists!$R$3:$R$19,0)+1,0),4),Lists!$S$3:$S$640,1)</f>
        <v>#N/A</v>
      </c>
      <c r="R5626" s="36" t="e">
        <f ca="1">LEFT(OFFSET(Lists!$S$2,P5626-1+MATCH(F5626,OFFSET(Lists!$T$3,P5626-1,0,Q5626-P5626+1),0),0),6)</f>
        <v>#N/A</v>
      </c>
      <c r="S5626" s="36" t="e">
        <f ca="1">VLOOKUP(R5626,Lists!B:D,3,FALSE)</f>
        <v>#N/A</v>
      </c>
      <c r="T5626" s="36" t="str">
        <f>IF(F5626&lt;&gt;"",MATCH(R5626,'Maximum minutes'!B:B,0),"")</f>
        <v/>
      </c>
      <c r="U5626" s="36">
        <f ca="1">IF(F5626&lt;&gt;"",COUNTA(OFFSET('Maximum minutes'!$C$1,'Annexe A1 Cours'!T5626,0,1,50)),0)</f>
        <v>0</v>
      </c>
      <c r="V5626" s="37">
        <f ca="1">IFERROR(OFFSET('Maximum minutes'!$C$1,T5626+1,-1+MATCH(G5626,OFFSET('Maximum minutes'!$C$1,T5626-1,0,1,50),0)),0)</f>
        <v>0</v>
      </c>
      <c r="W5626" s="38">
        <f t="shared" ca="1" si="174"/>
        <v>0</v>
      </c>
    </row>
    <row r="5627" spans="1:23" s="36" customFormat="1" ht="18.75">
      <c r="A5627" s="34"/>
      <c r="B5627" s="39"/>
      <c r="C5627" s="39"/>
      <c r="D5627" s="35"/>
      <c r="E5627" s="40"/>
      <c r="F5627" s="39"/>
      <c r="G5627" s="39"/>
      <c r="H5627" s="39"/>
      <c r="I5627" s="34"/>
      <c r="J5627" s="34"/>
      <c r="K5627" s="34"/>
      <c r="L5627" s="34"/>
      <c r="M5627" s="43" t="str">
        <f ca="1">IFERROR(OFFSET('Maximum minutes'!$C$1,T5627,MATCH(IF(G5627&lt;&gt;"",G5627,F5627),OFFSET('Maximum minutes'!$C$1,T5627-1,0,1,U5627+1),0)-1)*IF(OR(ISNUMBER(J5627),J5627="sans examen"),1,0)*IF(W5627&lt;MinDate,1,0),"")</f>
        <v/>
      </c>
      <c r="N5627" s="36">
        <f t="shared" ca="1" si="175"/>
        <v>0</v>
      </c>
      <c r="O5627" s="36" t="e">
        <f ca="1">LEFT(OFFSET(Lists!$Q$2,MATCH(E5627,Lists!$R$3:$R$19,0),0),4)</f>
        <v>#N/A</v>
      </c>
      <c r="P5627" s="36" t="e">
        <f ca="1">MATCH(O5627,Lists!$S$2:$S$640,1)</f>
        <v>#N/A</v>
      </c>
      <c r="Q5627" s="36" t="e">
        <f ca="1">MATCH(LEFT(OFFSET(Lists!$Q$2,MATCH(E5627,Lists!$R$3:$R$19,0)+1,0),4),Lists!$S$3:$S$640,1)</f>
        <v>#N/A</v>
      </c>
      <c r="R5627" s="36" t="e">
        <f ca="1">LEFT(OFFSET(Lists!$S$2,P5627-1+MATCH(F5627,OFFSET(Lists!$T$3,P5627-1,0,Q5627-P5627+1),0),0),6)</f>
        <v>#N/A</v>
      </c>
      <c r="S5627" s="36" t="e">
        <f ca="1">VLOOKUP(R5627,Lists!B:D,3,FALSE)</f>
        <v>#N/A</v>
      </c>
      <c r="T5627" s="36" t="str">
        <f>IF(F5627&lt;&gt;"",MATCH(R5627,'Maximum minutes'!B:B,0),"")</f>
        <v/>
      </c>
      <c r="U5627" s="36">
        <f ca="1">IF(F5627&lt;&gt;"",COUNTA(OFFSET('Maximum minutes'!$C$1,'Annexe A1 Cours'!T5627,0,1,50)),0)</f>
        <v>0</v>
      </c>
      <c r="V5627" s="37">
        <f ca="1">IFERROR(OFFSET('Maximum minutes'!$C$1,T5627+1,-1+MATCH(G5627,OFFSET('Maximum minutes'!$C$1,T5627-1,0,1,50),0)),0)</f>
        <v>0</v>
      </c>
      <c r="W5627" s="38">
        <f t="shared" ca="1" si="174"/>
        <v>0</v>
      </c>
    </row>
    <row r="5628" spans="1:23" s="36" customFormat="1" ht="18.75">
      <c r="A5628" s="34"/>
      <c r="B5628" s="39"/>
      <c r="C5628" s="39"/>
      <c r="D5628" s="35"/>
      <c r="E5628" s="40"/>
      <c r="F5628" s="39"/>
      <c r="G5628" s="39"/>
      <c r="H5628" s="39"/>
      <c r="I5628" s="34"/>
      <c r="J5628" s="34"/>
      <c r="K5628" s="34"/>
      <c r="L5628" s="34"/>
      <c r="M5628" s="43" t="str">
        <f ca="1">IFERROR(OFFSET('Maximum minutes'!$C$1,T5628,MATCH(IF(G5628&lt;&gt;"",G5628,F5628),OFFSET('Maximum minutes'!$C$1,T5628-1,0,1,U5628+1),0)-1)*IF(OR(ISNUMBER(J5628),J5628="sans examen"),1,0)*IF(W5628&lt;MinDate,1,0),"")</f>
        <v/>
      </c>
      <c r="N5628" s="36">
        <f t="shared" ca="1" si="175"/>
        <v>0</v>
      </c>
      <c r="O5628" s="36" t="e">
        <f ca="1">LEFT(OFFSET(Lists!$Q$2,MATCH(E5628,Lists!$R$3:$R$19,0),0),4)</f>
        <v>#N/A</v>
      </c>
      <c r="P5628" s="36" t="e">
        <f ca="1">MATCH(O5628,Lists!$S$2:$S$640,1)</f>
        <v>#N/A</v>
      </c>
      <c r="Q5628" s="36" t="e">
        <f ca="1">MATCH(LEFT(OFFSET(Lists!$Q$2,MATCH(E5628,Lists!$R$3:$R$19,0)+1,0),4),Lists!$S$3:$S$640,1)</f>
        <v>#N/A</v>
      </c>
      <c r="R5628" s="36" t="e">
        <f ca="1">LEFT(OFFSET(Lists!$S$2,P5628-1+MATCH(F5628,OFFSET(Lists!$T$3,P5628-1,0,Q5628-P5628+1),0),0),6)</f>
        <v>#N/A</v>
      </c>
      <c r="S5628" s="36" t="e">
        <f ca="1">VLOOKUP(R5628,Lists!B:D,3,FALSE)</f>
        <v>#N/A</v>
      </c>
      <c r="T5628" s="36" t="str">
        <f>IF(F5628&lt;&gt;"",MATCH(R5628,'Maximum minutes'!B:B,0),"")</f>
        <v/>
      </c>
      <c r="U5628" s="36">
        <f ca="1">IF(F5628&lt;&gt;"",COUNTA(OFFSET('Maximum minutes'!$C$1,'Annexe A1 Cours'!T5628,0,1,50)),0)</f>
        <v>0</v>
      </c>
      <c r="V5628" s="37">
        <f ca="1">IFERROR(OFFSET('Maximum minutes'!$C$1,T5628+1,-1+MATCH(G5628,OFFSET('Maximum minutes'!$C$1,T5628-1,0,1,50),0)),0)</f>
        <v>0</v>
      </c>
      <c r="W5628" s="38">
        <f t="shared" ca="1" si="174"/>
        <v>0</v>
      </c>
    </row>
    <row r="5629" spans="1:23" s="36" customFormat="1" ht="18.75">
      <c r="A5629" s="34"/>
      <c r="B5629" s="39"/>
      <c r="C5629" s="39"/>
      <c r="D5629" s="35"/>
      <c r="E5629" s="40"/>
      <c r="F5629" s="39"/>
      <c r="G5629" s="39"/>
      <c r="H5629" s="39"/>
      <c r="I5629" s="34"/>
      <c r="J5629" s="34"/>
      <c r="K5629" s="34"/>
      <c r="L5629" s="34"/>
      <c r="M5629" s="43" t="str">
        <f ca="1">IFERROR(OFFSET('Maximum minutes'!$C$1,T5629,MATCH(IF(G5629&lt;&gt;"",G5629,F5629),OFFSET('Maximum minutes'!$C$1,T5629-1,0,1,U5629+1),0)-1)*IF(OR(ISNUMBER(J5629),J5629="sans examen"),1,0)*IF(W5629&lt;MinDate,1,0),"")</f>
        <v/>
      </c>
      <c r="N5629" s="36">
        <f t="shared" ca="1" si="175"/>
        <v>0</v>
      </c>
      <c r="O5629" s="36" t="e">
        <f ca="1">LEFT(OFFSET(Lists!$Q$2,MATCH(E5629,Lists!$R$3:$R$19,0),0),4)</f>
        <v>#N/A</v>
      </c>
      <c r="P5629" s="36" t="e">
        <f ca="1">MATCH(O5629,Lists!$S$2:$S$640,1)</f>
        <v>#N/A</v>
      </c>
      <c r="Q5629" s="36" t="e">
        <f ca="1">MATCH(LEFT(OFFSET(Lists!$Q$2,MATCH(E5629,Lists!$R$3:$R$19,0)+1,0),4),Lists!$S$3:$S$640,1)</f>
        <v>#N/A</v>
      </c>
      <c r="R5629" s="36" t="e">
        <f ca="1">LEFT(OFFSET(Lists!$S$2,P5629-1+MATCH(F5629,OFFSET(Lists!$T$3,P5629-1,0,Q5629-P5629+1),0),0),6)</f>
        <v>#N/A</v>
      </c>
      <c r="S5629" s="36" t="e">
        <f ca="1">VLOOKUP(R5629,Lists!B:D,3,FALSE)</f>
        <v>#N/A</v>
      </c>
      <c r="T5629" s="36" t="str">
        <f>IF(F5629&lt;&gt;"",MATCH(R5629,'Maximum minutes'!B:B,0),"")</f>
        <v/>
      </c>
      <c r="U5629" s="36">
        <f ca="1">IF(F5629&lt;&gt;"",COUNTA(OFFSET('Maximum minutes'!$C$1,'Annexe A1 Cours'!T5629,0,1,50)),0)</f>
        <v>0</v>
      </c>
      <c r="V5629" s="37">
        <f ca="1">IFERROR(OFFSET('Maximum minutes'!$C$1,T5629+1,-1+MATCH(G5629,OFFSET('Maximum minutes'!$C$1,T5629-1,0,1,50),0)),0)</f>
        <v>0</v>
      </c>
      <c r="W5629" s="38">
        <f t="shared" ca="1" si="174"/>
        <v>0</v>
      </c>
    </row>
    <row r="5630" spans="1:23" s="36" customFormat="1" ht="18.75">
      <c r="A5630" s="34"/>
      <c r="B5630" s="39"/>
      <c r="C5630" s="39"/>
      <c r="D5630" s="35"/>
      <c r="E5630" s="40"/>
      <c r="F5630" s="39"/>
      <c r="G5630" s="39"/>
      <c r="H5630" s="39"/>
      <c r="I5630" s="34"/>
      <c r="J5630" s="34"/>
      <c r="K5630" s="34"/>
      <c r="L5630" s="34"/>
      <c r="M5630" s="43" t="str">
        <f ca="1">IFERROR(OFFSET('Maximum minutes'!$C$1,T5630,MATCH(IF(G5630&lt;&gt;"",G5630,F5630),OFFSET('Maximum minutes'!$C$1,T5630-1,0,1,U5630+1),0)-1)*IF(OR(ISNUMBER(J5630),J5630="sans examen"),1,0)*IF(W5630&lt;MinDate,1,0),"")</f>
        <v/>
      </c>
      <c r="N5630" s="36">
        <f t="shared" ca="1" si="175"/>
        <v>0</v>
      </c>
      <c r="O5630" s="36" t="e">
        <f ca="1">LEFT(OFFSET(Lists!$Q$2,MATCH(E5630,Lists!$R$3:$R$19,0),0),4)</f>
        <v>#N/A</v>
      </c>
      <c r="P5630" s="36" t="e">
        <f ca="1">MATCH(O5630,Lists!$S$2:$S$640,1)</f>
        <v>#N/A</v>
      </c>
      <c r="Q5630" s="36" t="e">
        <f ca="1">MATCH(LEFT(OFFSET(Lists!$Q$2,MATCH(E5630,Lists!$R$3:$R$19,0)+1,0),4),Lists!$S$3:$S$640,1)</f>
        <v>#N/A</v>
      </c>
      <c r="R5630" s="36" t="e">
        <f ca="1">LEFT(OFFSET(Lists!$S$2,P5630-1+MATCH(F5630,OFFSET(Lists!$T$3,P5630-1,0,Q5630-P5630+1),0),0),6)</f>
        <v>#N/A</v>
      </c>
      <c r="S5630" s="36" t="e">
        <f ca="1">VLOOKUP(R5630,Lists!B:D,3,FALSE)</f>
        <v>#N/A</v>
      </c>
      <c r="T5630" s="36" t="str">
        <f>IF(F5630&lt;&gt;"",MATCH(R5630,'Maximum minutes'!B:B,0),"")</f>
        <v/>
      </c>
      <c r="U5630" s="36">
        <f ca="1">IF(F5630&lt;&gt;"",COUNTA(OFFSET('Maximum minutes'!$C$1,'Annexe A1 Cours'!T5630,0,1,50)),0)</f>
        <v>0</v>
      </c>
      <c r="V5630" s="37">
        <f ca="1">IFERROR(OFFSET('Maximum minutes'!$C$1,T5630+1,-1+MATCH(G5630,OFFSET('Maximum minutes'!$C$1,T5630-1,0,1,50),0)),0)</f>
        <v>0</v>
      </c>
      <c r="W5630" s="38">
        <f t="shared" ca="1" si="174"/>
        <v>0</v>
      </c>
    </row>
    <row r="5631" spans="1:23" s="36" customFormat="1" ht="18.75">
      <c r="A5631" s="34"/>
      <c r="B5631" s="39"/>
      <c r="C5631" s="39"/>
      <c r="D5631" s="35"/>
      <c r="E5631" s="40"/>
      <c r="F5631" s="39"/>
      <c r="G5631" s="39"/>
      <c r="H5631" s="39"/>
      <c r="I5631" s="34"/>
      <c r="J5631" s="34"/>
      <c r="K5631" s="34"/>
      <c r="L5631" s="34"/>
      <c r="M5631" s="43" t="str">
        <f ca="1">IFERROR(OFFSET('Maximum minutes'!$C$1,T5631,MATCH(IF(G5631&lt;&gt;"",G5631,F5631),OFFSET('Maximum minutes'!$C$1,T5631-1,0,1,U5631+1),0)-1)*IF(OR(ISNUMBER(J5631),J5631="sans examen"),1,0)*IF(W5631&lt;MinDate,1,0),"")</f>
        <v/>
      </c>
      <c r="N5631" s="36">
        <f t="shared" ca="1" si="175"/>
        <v>0</v>
      </c>
      <c r="O5631" s="36" t="e">
        <f ca="1">LEFT(OFFSET(Lists!$Q$2,MATCH(E5631,Lists!$R$3:$R$19,0),0),4)</f>
        <v>#N/A</v>
      </c>
      <c r="P5631" s="36" t="e">
        <f ca="1">MATCH(O5631,Lists!$S$2:$S$640,1)</f>
        <v>#N/A</v>
      </c>
      <c r="Q5631" s="36" t="e">
        <f ca="1">MATCH(LEFT(OFFSET(Lists!$Q$2,MATCH(E5631,Lists!$R$3:$R$19,0)+1,0),4),Lists!$S$3:$S$640,1)</f>
        <v>#N/A</v>
      </c>
      <c r="R5631" s="36" t="e">
        <f ca="1">LEFT(OFFSET(Lists!$S$2,P5631-1+MATCH(F5631,OFFSET(Lists!$T$3,P5631-1,0,Q5631-P5631+1),0),0),6)</f>
        <v>#N/A</v>
      </c>
      <c r="S5631" s="36" t="e">
        <f ca="1">VLOOKUP(R5631,Lists!B:D,3,FALSE)</f>
        <v>#N/A</v>
      </c>
      <c r="T5631" s="36" t="str">
        <f>IF(F5631&lt;&gt;"",MATCH(R5631,'Maximum minutes'!B:B,0),"")</f>
        <v/>
      </c>
      <c r="U5631" s="36">
        <f ca="1">IF(F5631&lt;&gt;"",COUNTA(OFFSET('Maximum minutes'!$C$1,'Annexe A1 Cours'!T5631,0,1,50)),0)</f>
        <v>0</v>
      </c>
      <c r="V5631" s="37">
        <f ca="1">IFERROR(OFFSET('Maximum minutes'!$C$1,T5631+1,-1+MATCH(G5631,OFFSET('Maximum minutes'!$C$1,T5631-1,0,1,50),0)),0)</f>
        <v>0</v>
      </c>
      <c r="W5631" s="38">
        <f t="shared" ca="1" si="174"/>
        <v>0</v>
      </c>
    </row>
    <row r="5632" spans="1:23" s="36" customFormat="1" ht="18.75">
      <c r="A5632" s="34"/>
      <c r="B5632" s="39"/>
      <c r="C5632" s="39"/>
      <c r="D5632" s="35"/>
      <c r="E5632" s="40"/>
      <c r="F5632" s="39"/>
      <c r="G5632" s="39"/>
      <c r="H5632" s="39"/>
      <c r="I5632" s="34"/>
      <c r="J5632" s="34"/>
      <c r="K5632" s="34"/>
      <c r="L5632" s="34"/>
      <c r="M5632" s="43" t="str">
        <f ca="1">IFERROR(OFFSET('Maximum minutes'!$C$1,T5632,MATCH(IF(G5632&lt;&gt;"",G5632,F5632),OFFSET('Maximum minutes'!$C$1,T5632-1,0,1,U5632+1),0)-1)*IF(OR(ISNUMBER(J5632),J5632="sans examen"),1,0)*IF(W5632&lt;MinDate,1,0),"")</f>
        <v/>
      </c>
      <c r="N5632" s="36">
        <f t="shared" ca="1" si="175"/>
        <v>0</v>
      </c>
      <c r="O5632" s="36" t="e">
        <f ca="1">LEFT(OFFSET(Lists!$Q$2,MATCH(E5632,Lists!$R$3:$R$19,0),0),4)</f>
        <v>#N/A</v>
      </c>
      <c r="P5632" s="36" t="e">
        <f ca="1">MATCH(O5632,Lists!$S$2:$S$640,1)</f>
        <v>#N/A</v>
      </c>
      <c r="Q5632" s="36" t="e">
        <f ca="1">MATCH(LEFT(OFFSET(Lists!$Q$2,MATCH(E5632,Lists!$R$3:$R$19,0)+1,0),4),Lists!$S$3:$S$640,1)</f>
        <v>#N/A</v>
      </c>
      <c r="R5632" s="36" t="e">
        <f ca="1">LEFT(OFFSET(Lists!$S$2,P5632-1+MATCH(F5632,OFFSET(Lists!$T$3,P5632-1,0,Q5632-P5632+1),0),0),6)</f>
        <v>#N/A</v>
      </c>
      <c r="S5632" s="36" t="e">
        <f ca="1">VLOOKUP(R5632,Lists!B:D,3,FALSE)</f>
        <v>#N/A</v>
      </c>
      <c r="T5632" s="36" t="str">
        <f>IF(F5632&lt;&gt;"",MATCH(R5632,'Maximum minutes'!B:B,0),"")</f>
        <v/>
      </c>
      <c r="U5632" s="36">
        <f ca="1">IF(F5632&lt;&gt;"",COUNTA(OFFSET('Maximum minutes'!$C$1,'Annexe A1 Cours'!T5632,0,1,50)),0)</f>
        <v>0</v>
      </c>
      <c r="V5632" s="37">
        <f ca="1">IFERROR(OFFSET('Maximum minutes'!$C$1,T5632+1,-1+MATCH(G5632,OFFSET('Maximum minutes'!$C$1,T5632-1,0,1,50),0)),0)</f>
        <v>0</v>
      </c>
      <c r="W5632" s="38">
        <f t="shared" ca="1" si="174"/>
        <v>0</v>
      </c>
    </row>
    <row r="5633" spans="1:23" s="36" customFormat="1" ht="18.75">
      <c r="A5633" s="34"/>
      <c r="B5633" s="39"/>
      <c r="C5633" s="39"/>
      <c r="D5633" s="35"/>
      <c r="E5633" s="40"/>
      <c r="F5633" s="39"/>
      <c r="G5633" s="39"/>
      <c r="H5633" s="39"/>
      <c r="I5633" s="34"/>
      <c r="J5633" s="34"/>
      <c r="K5633" s="34"/>
      <c r="L5633" s="34"/>
      <c r="M5633" s="43" t="str">
        <f ca="1">IFERROR(OFFSET('Maximum minutes'!$C$1,T5633,MATCH(IF(G5633&lt;&gt;"",G5633,F5633),OFFSET('Maximum minutes'!$C$1,T5633-1,0,1,U5633+1),0)-1)*IF(OR(ISNUMBER(J5633),J5633="sans examen"),1,0)*IF(W5633&lt;MinDate,1,0),"")</f>
        <v/>
      </c>
      <c r="N5633" s="36">
        <f t="shared" ca="1" si="175"/>
        <v>0</v>
      </c>
      <c r="O5633" s="36" t="e">
        <f ca="1">LEFT(OFFSET(Lists!$Q$2,MATCH(E5633,Lists!$R$3:$R$19,0),0),4)</f>
        <v>#N/A</v>
      </c>
      <c r="P5633" s="36" t="e">
        <f ca="1">MATCH(O5633,Lists!$S$2:$S$640,1)</f>
        <v>#N/A</v>
      </c>
      <c r="Q5633" s="36" t="e">
        <f ca="1">MATCH(LEFT(OFFSET(Lists!$Q$2,MATCH(E5633,Lists!$R$3:$R$19,0)+1,0),4),Lists!$S$3:$S$640,1)</f>
        <v>#N/A</v>
      </c>
      <c r="R5633" s="36" t="e">
        <f ca="1">LEFT(OFFSET(Lists!$S$2,P5633-1+MATCH(F5633,OFFSET(Lists!$T$3,P5633-1,0,Q5633-P5633+1),0),0),6)</f>
        <v>#N/A</v>
      </c>
      <c r="S5633" s="36" t="e">
        <f ca="1">VLOOKUP(R5633,Lists!B:D,3,FALSE)</f>
        <v>#N/A</v>
      </c>
      <c r="T5633" s="36" t="str">
        <f>IF(F5633&lt;&gt;"",MATCH(R5633,'Maximum minutes'!B:B,0),"")</f>
        <v/>
      </c>
      <c r="U5633" s="36">
        <f ca="1">IF(F5633&lt;&gt;"",COUNTA(OFFSET('Maximum minutes'!$C$1,'Annexe A1 Cours'!T5633,0,1,50)),0)</f>
        <v>0</v>
      </c>
      <c r="V5633" s="37">
        <f ca="1">IFERROR(OFFSET('Maximum minutes'!$C$1,T5633+1,-1+MATCH(G5633,OFFSET('Maximum minutes'!$C$1,T5633-1,0,1,50),0)),0)</f>
        <v>0</v>
      </c>
      <c r="W5633" s="38">
        <f t="shared" ca="1" si="174"/>
        <v>0</v>
      </c>
    </row>
    <row r="5634" spans="1:23" s="36" customFormat="1" ht="18.75">
      <c r="A5634" s="34"/>
      <c r="B5634" s="39"/>
      <c r="C5634" s="39"/>
      <c r="D5634" s="35"/>
      <c r="E5634" s="40"/>
      <c r="F5634" s="39"/>
      <c r="G5634" s="39"/>
      <c r="H5634" s="39"/>
      <c r="I5634" s="34"/>
      <c r="J5634" s="34"/>
      <c r="K5634" s="34"/>
      <c r="L5634" s="34"/>
      <c r="M5634" s="43" t="str">
        <f ca="1">IFERROR(OFFSET('Maximum minutes'!$C$1,T5634,MATCH(IF(G5634&lt;&gt;"",G5634,F5634),OFFSET('Maximum minutes'!$C$1,T5634-1,0,1,U5634+1),0)-1)*IF(OR(ISNUMBER(J5634),J5634="sans examen"),1,0)*IF(W5634&lt;MinDate,1,0),"")</f>
        <v/>
      </c>
      <c r="N5634" s="36">
        <f t="shared" ca="1" si="175"/>
        <v>0</v>
      </c>
      <c r="O5634" s="36" t="e">
        <f ca="1">LEFT(OFFSET(Lists!$Q$2,MATCH(E5634,Lists!$R$3:$R$19,0),0),4)</f>
        <v>#N/A</v>
      </c>
      <c r="P5634" s="36" t="e">
        <f ca="1">MATCH(O5634,Lists!$S$2:$S$640,1)</f>
        <v>#N/A</v>
      </c>
      <c r="Q5634" s="36" t="e">
        <f ca="1">MATCH(LEFT(OFFSET(Lists!$Q$2,MATCH(E5634,Lists!$R$3:$R$19,0)+1,0),4),Lists!$S$3:$S$640,1)</f>
        <v>#N/A</v>
      </c>
      <c r="R5634" s="36" t="e">
        <f ca="1">LEFT(OFFSET(Lists!$S$2,P5634-1+MATCH(F5634,OFFSET(Lists!$T$3,P5634-1,0,Q5634-P5634+1),0),0),6)</f>
        <v>#N/A</v>
      </c>
      <c r="S5634" s="36" t="e">
        <f ca="1">VLOOKUP(R5634,Lists!B:D,3,FALSE)</f>
        <v>#N/A</v>
      </c>
      <c r="T5634" s="36" t="str">
        <f>IF(F5634&lt;&gt;"",MATCH(R5634,'Maximum minutes'!B:B,0),"")</f>
        <v/>
      </c>
      <c r="U5634" s="36">
        <f ca="1">IF(F5634&lt;&gt;"",COUNTA(OFFSET('Maximum minutes'!$C$1,'Annexe A1 Cours'!T5634,0,1,50)),0)</f>
        <v>0</v>
      </c>
      <c r="V5634" s="37">
        <f ca="1">IFERROR(OFFSET('Maximum minutes'!$C$1,T5634+1,-1+MATCH(G5634,OFFSET('Maximum minutes'!$C$1,T5634-1,0,1,50),0)),0)</f>
        <v>0</v>
      </c>
      <c r="W5634" s="38">
        <f t="shared" ca="1" si="174"/>
        <v>0</v>
      </c>
    </row>
    <row r="5635" spans="1:23" s="36" customFormat="1" ht="18.75">
      <c r="A5635" s="34"/>
      <c r="B5635" s="39"/>
      <c r="C5635" s="39"/>
      <c r="D5635" s="35"/>
      <c r="E5635" s="40"/>
      <c r="F5635" s="39"/>
      <c r="G5635" s="39"/>
      <c r="H5635" s="39"/>
      <c r="I5635" s="34"/>
      <c r="J5635" s="34"/>
      <c r="K5635" s="34"/>
      <c r="L5635" s="34"/>
      <c r="M5635" s="43" t="str">
        <f ca="1">IFERROR(OFFSET('Maximum minutes'!$C$1,T5635,MATCH(IF(G5635&lt;&gt;"",G5635,F5635),OFFSET('Maximum minutes'!$C$1,T5635-1,0,1,U5635+1),0)-1)*IF(OR(ISNUMBER(J5635),J5635="sans examen"),1,0)*IF(W5635&lt;MinDate,1,0),"")</f>
        <v/>
      </c>
      <c r="N5635" s="36">
        <f t="shared" ca="1" si="175"/>
        <v>0</v>
      </c>
      <c r="O5635" s="36" t="e">
        <f ca="1">LEFT(OFFSET(Lists!$Q$2,MATCH(E5635,Lists!$R$3:$R$19,0),0),4)</f>
        <v>#N/A</v>
      </c>
      <c r="P5635" s="36" t="e">
        <f ca="1">MATCH(O5635,Lists!$S$2:$S$640,1)</f>
        <v>#N/A</v>
      </c>
      <c r="Q5635" s="36" t="e">
        <f ca="1">MATCH(LEFT(OFFSET(Lists!$Q$2,MATCH(E5635,Lists!$R$3:$R$19,0)+1,0),4),Lists!$S$3:$S$640,1)</f>
        <v>#N/A</v>
      </c>
      <c r="R5635" s="36" t="e">
        <f ca="1">LEFT(OFFSET(Lists!$S$2,P5635-1+MATCH(F5635,OFFSET(Lists!$T$3,P5635-1,0,Q5635-P5635+1),0),0),6)</f>
        <v>#N/A</v>
      </c>
      <c r="S5635" s="36" t="e">
        <f ca="1">VLOOKUP(R5635,Lists!B:D,3,FALSE)</f>
        <v>#N/A</v>
      </c>
      <c r="T5635" s="36" t="str">
        <f>IF(F5635&lt;&gt;"",MATCH(R5635,'Maximum minutes'!B:B,0),"")</f>
        <v/>
      </c>
      <c r="U5635" s="36">
        <f ca="1">IF(F5635&lt;&gt;"",COUNTA(OFFSET('Maximum minutes'!$C$1,'Annexe A1 Cours'!T5635,0,1,50)),0)</f>
        <v>0</v>
      </c>
      <c r="V5635" s="37">
        <f ca="1">IFERROR(OFFSET('Maximum minutes'!$C$1,T5635+1,-1+MATCH(G5635,OFFSET('Maximum minutes'!$C$1,T5635-1,0,1,50),0)),0)</f>
        <v>0</v>
      </c>
      <c r="W5635" s="38">
        <f t="shared" ca="1" si="174"/>
        <v>0</v>
      </c>
    </row>
    <row r="5636" spans="1:23" s="36" customFormat="1" ht="18.75">
      <c r="A5636" s="34"/>
      <c r="B5636" s="39"/>
      <c r="C5636" s="39"/>
      <c r="D5636" s="35"/>
      <c r="E5636" s="40"/>
      <c r="F5636" s="39"/>
      <c r="G5636" s="39"/>
      <c r="H5636" s="39"/>
      <c r="I5636" s="34"/>
      <c r="J5636" s="34"/>
      <c r="K5636" s="34"/>
      <c r="L5636" s="34"/>
      <c r="M5636" s="43" t="str">
        <f ca="1">IFERROR(OFFSET('Maximum minutes'!$C$1,T5636,MATCH(IF(G5636&lt;&gt;"",G5636,F5636),OFFSET('Maximum minutes'!$C$1,T5636-1,0,1,U5636+1),0)-1)*IF(OR(ISNUMBER(J5636),J5636="sans examen"),1,0)*IF(W5636&lt;MinDate,1,0),"")</f>
        <v/>
      </c>
      <c r="N5636" s="36">
        <f t="shared" ca="1" si="175"/>
        <v>0</v>
      </c>
      <c r="O5636" s="36" t="e">
        <f ca="1">LEFT(OFFSET(Lists!$Q$2,MATCH(E5636,Lists!$R$3:$R$19,0),0),4)</f>
        <v>#N/A</v>
      </c>
      <c r="P5636" s="36" t="e">
        <f ca="1">MATCH(O5636,Lists!$S$2:$S$640,1)</f>
        <v>#N/A</v>
      </c>
      <c r="Q5636" s="36" t="e">
        <f ca="1">MATCH(LEFT(OFFSET(Lists!$Q$2,MATCH(E5636,Lists!$R$3:$R$19,0)+1,0),4),Lists!$S$3:$S$640,1)</f>
        <v>#N/A</v>
      </c>
      <c r="R5636" s="36" t="e">
        <f ca="1">LEFT(OFFSET(Lists!$S$2,P5636-1+MATCH(F5636,OFFSET(Lists!$T$3,P5636-1,0,Q5636-P5636+1),0),0),6)</f>
        <v>#N/A</v>
      </c>
      <c r="S5636" s="36" t="e">
        <f ca="1">VLOOKUP(R5636,Lists!B:D,3,FALSE)</f>
        <v>#N/A</v>
      </c>
      <c r="T5636" s="36" t="str">
        <f>IF(F5636&lt;&gt;"",MATCH(R5636,'Maximum minutes'!B:B,0),"")</f>
        <v/>
      </c>
      <c r="U5636" s="36">
        <f ca="1">IF(F5636&lt;&gt;"",COUNTA(OFFSET('Maximum minutes'!$C$1,'Annexe A1 Cours'!T5636,0,1,50)),0)</f>
        <v>0</v>
      </c>
      <c r="V5636" s="37">
        <f ca="1">IFERROR(OFFSET('Maximum minutes'!$C$1,T5636+1,-1+MATCH(G5636,OFFSET('Maximum minutes'!$C$1,T5636-1,0,1,50),0)),0)</f>
        <v>0</v>
      </c>
      <c r="W5636" s="38">
        <f t="shared" ca="1" si="174"/>
        <v>0</v>
      </c>
    </row>
    <row r="5637" spans="1:23" s="36" customFormat="1" ht="18.75">
      <c r="A5637" s="34"/>
      <c r="B5637" s="39"/>
      <c r="C5637" s="39"/>
      <c r="D5637" s="35"/>
      <c r="E5637" s="40"/>
      <c r="F5637" s="39"/>
      <c r="G5637" s="39"/>
      <c r="H5637" s="39"/>
      <c r="I5637" s="34"/>
      <c r="J5637" s="34"/>
      <c r="K5637" s="34"/>
      <c r="L5637" s="34"/>
      <c r="M5637" s="43" t="str">
        <f ca="1">IFERROR(OFFSET('Maximum minutes'!$C$1,T5637,MATCH(IF(G5637&lt;&gt;"",G5637,F5637),OFFSET('Maximum minutes'!$C$1,T5637-1,0,1,U5637+1),0)-1)*IF(OR(ISNUMBER(J5637),J5637="sans examen"),1,0)*IF(W5637&lt;MinDate,1,0),"")</f>
        <v/>
      </c>
      <c r="N5637" s="36">
        <f t="shared" ca="1" si="175"/>
        <v>0</v>
      </c>
      <c r="O5637" s="36" t="e">
        <f ca="1">LEFT(OFFSET(Lists!$Q$2,MATCH(E5637,Lists!$R$3:$R$19,0),0),4)</f>
        <v>#N/A</v>
      </c>
      <c r="P5637" s="36" t="e">
        <f ca="1">MATCH(O5637,Lists!$S$2:$S$640,1)</f>
        <v>#N/A</v>
      </c>
      <c r="Q5637" s="36" t="e">
        <f ca="1">MATCH(LEFT(OFFSET(Lists!$Q$2,MATCH(E5637,Lists!$R$3:$R$19,0)+1,0),4),Lists!$S$3:$S$640,1)</f>
        <v>#N/A</v>
      </c>
      <c r="R5637" s="36" t="e">
        <f ca="1">LEFT(OFFSET(Lists!$S$2,P5637-1+MATCH(F5637,OFFSET(Lists!$T$3,P5637-1,0,Q5637-P5637+1),0),0),6)</f>
        <v>#N/A</v>
      </c>
      <c r="S5637" s="36" t="e">
        <f ca="1">VLOOKUP(R5637,Lists!B:D,3,FALSE)</f>
        <v>#N/A</v>
      </c>
      <c r="T5637" s="36" t="str">
        <f>IF(F5637&lt;&gt;"",MATCH(R5637,'Maximum minutes'!B:B,0),"")</f>
        <v/>
      </c>
      <c r="U5637" s="36">
        <f ca="1">IF(F5637&lt;&gt;"",COUNTA(OFFSET('Maximum minutes'!$C$1,'Annexe A1 Cours'!T5637,0,1,50)),0)</f>
        <v>0</v>
      </c>
      <c r="V5637" s="37">
        <f ca="1">IFERROR(OFFSET('Maximum minutes'!$C$1,T5637+1,-1+MATCH(G5637,OFFSET('Maximum minutes'!$C$1,T5637-1,0,1,50),0)),0)</f>
        <v>0</v>
      </c>
      <c r="W5637" s="38">
        <f t="shared" ca="1" si="174"/>
        <v>0</v>
      </c>
    </row>
    <row r="5638" spans="1:23" s="36" customFormat="1" ht="18.75">
      <c r="A5638" s="34"/>
      <c r="B5638" s="39"/>
      <c r="C5638" s="39"/>
      <c r="D5638" s="35"/>
      <c r="E5638" s="40"/>
      <c r="F5638" s="39"/>
      <c r="G5638" s="39"/>
      <c r="H5638" s="39"/>
      <c r="I5638" s="34"/>
      <c r="J5638" s="34"/>
      <c r="K5638" s="34"/>
      <c r="L5638" s="34"/>
      <c r="M5638" s="43" t="str">
        <f ca="1">IFERROR(OFFSET('Maximum minutes'!$C$1,T5638,MATCH(IF(G5638&lt;&gt;"",G5638,F5638),OFFSET('Maximum minutes'!$C$1,T5638-1,0,1,U5638+1),0)-1)*IF(OR(ISNUMBER(J5638),J5638="sans examen"),1,0)*IF(W5638&lt;MinDate,1,0),"")</f>
        <v/>
      </c>
      <c r="N5638" s="36">
        <f t="shared" ca="1" si="175"/>
        <v>0</v>
      </c>
      <c r="O5638" s="36" t="e">
        <f ca="1">LEFT(OFFSET(Lists!$Q$2,MATCH(E5638,Lists!$R$3:$R$19,0),0),4)</f>
        <v>#N/A</v>
      </c>
      <c r="P5638" s="36" t="e">
        <f ca="1">MATCH(O5638,Lists!$S$2:$S$640,1)</f>
        <v>#N/A</v>
      </c>
      <c r="Q5638" s="36" t="e">
        <f ca="1">MATCH(LEFT(OFFSET(Lists!$Q$2,MATCH(E5638,Lists!$R$3:$R$19,0)+1,0),4),Lists!$S$3:$S$640,1)</f>
        <v>#N/A</v>
      </c>
      <c r="R5638" s="36" t="e">
        <f ca="1">LEFT(OFFSET(Lists!$S$2,P5638-1+MATCH(F5638,OFFSET(Lists!$T$3,P5638-1,0,Q5638-P5638+1),0),0),6)</f>
        <v>#N/A</v>
      </c>
      <c r="S5638" s="36" t="e">
        <f ca="1">VLOOKUP(R5638,Lists!B:D,3,FALSE)</f>
        <v>#N/A</v>
      </c>
      <c r="T5638" s="36" t="str">
        <f>IF(F5638&lt;&gt;"",MATCH(R5638,'Maximum minutes'!B:B,0),"")</f>
        <v/>
      </c>
      <c r="U5638" s="36">
        <f ca="1">IF(F5638&lt;&gt;"",COUNTA(OFFSET('Maximum minutes'!$C$1,'Annexe A1 Cours'!T5638,0,1,50)),0)</f>
        <v>0</v>
      </c>
      <c r="V5638" s="37">
        <f ca="1">IFERROR(OFFSET('Maximum minutes'!$C$1,T5638+1,-1+MATCH(G5638,OFFSET('Maximum minutes'!$C$1,T5638-1,0,1,50),0)),0)</f>
        <v>0</v>
      </c>
      <c r="W5638" s="38">
        <f t="shared" ca="1" si="174"/>
        <v>0</v>
      </c>
    </row>
    <row r="5639" spans="1:23" s="36" customFormat="1" ht="18.75">
      <c r="A5639" s="34"/>
      <c r="B5639" s="39"/>
      <c r="C5639" s="39"/>
      <c r="D5639" s="35"/>
      <c r="E5639" s="40"/>
      <c r="F5639" s="39"/>
      <c r="G5639" s="39"/>
      <c r="H5639" s="39"/>
      <c r="I5639" s="34"/>
      <c r="J5639" s="34"/>
      <c r="K5639" s="34"/>
      <c r="L5639" s="34"/>
      <c r="M5639" s="43" t="str">
        <f ca="1">IFERROR(OFFSET('Maximum minutes'!$C$1,T5639,MATCH(IF(G5639&lt;&gt;"",G5639,F5639),OFFSET('Maximum minutes'!$C$1,T5639-1,0,1,U5639+1),0)-1)*IF(OR(ISNUMBER(J5639),J5639="sans examen"),1,0)*IF(W5639&lt;MinDate,1,0),"")</f>
        <v/>
      </c>
      <c r="N5639" s="36">
        <f t="shared" ca="1" si="175"/>
        <v>0</v>
      </c>
      <c r="O5639" s="36" t="e">
        <f ca="1">LEFT(OFFSET(Lists!$Q$2,MATCH(E5639,Lists!$R$3:$R$19,0),0),4)</f>
        <v>#N/A</v>
      </c>
      <c r="P5639" s="36" t="e">
        <f ca="1">MATCH(O5639,Lists!$S$2:$S$640,1)</f>
        <v>#N/A</v>
      </c>
      <c r="Q5639" s="36" t="e">
        <f ca="1">MATCH(LEFT(OFFSET(Lists!$Q$2,MATCH(E5639,Lists!$R$3:$R$19,0)+1,0),4),Lists!$S$3:$S$640,1)</f>
        <v>#N/A</v>
      </c>
      <c r="R5639" s="36" t="e">
        <f ca="1">LEFT(OFFSET(Lists!$S$2,P5639-1+MATCH(F5639,OFFSET(Lists!$T$3,P5639-1,0,Q5639-P5639+1),0),0),6)</f>
        <v>#N/A</v>
      </c>
      <c r="S5639" s="36" t="e">
        <f ca="1">VLOOKUP(R5639,Lists!B:D,3,FALSE)</f>
        <v>#N/A</v>
      </c>
      <c r="T5639" s="36" t="str">
        <f>IF(F5639&lt;&gt;"",MATCH(R5639,'Maximum minutes'!B:B,0),"")</f>
        <v/>
      </c>
      <c r="U5639" s="36">
        <f ca="1">IF(F5639&lt;&gt;"",COUNTA(OFFSET('Maximum minutes'!$C$1,'Annexe A1 Cours'!T5639,0,1,50)),0)</f>
        <v>0</v>
      </c>
      <c r="V5639" s="37">
        <f ca="1">IFERROR(OFFSET('Maximum minutes'!$C$1,T5639+1,-1+MATCH(G5639,OFFSET('Maximum minutes'!$C$1,T5639-1,0,1,50),0)),0)</f>
        <v>0</v>
      </c>
      <c r="W5639" s="38">
        <f t="shared" ref="W5639:W5702" ca="1" si="176">IFERROR(DATE(YEAR(D5639)+V5639,MONTH(D5639),DAY(D5639)),"")</f>
        <v>0</v>
      </c>
    </row>
    <row r="5640" spans="1:23" s="36" customFormat="1" ht="18.75">
      <c r="A5640" s="34"/>
      <c r="B5640" s="39"/>
      <c r="C5640" s="39"/>
      <c r="D5640" s="35"/>
      <c r="E5640" s="40"/>
      <c r="F5640" s="39"/>
      <c r="G5640" s="39"/>
      <c r="H5640" s="39"/>
      <c r="I5640" s="34"/>
      <c r="J5640" s="34"/>
      <c r="K5640" s="34"/>
      <c r="L5640" s="34"/>
      <c r="M5640" s="43" t="str">
        <f ca="1">IFERROR(OFFSET('Maximum minutes'!$C$1,T5640,MATCH(IF(G5640&lt;&gt;"",G5640,F5640),OFFSET('Maximum minutes'!$C$1,T5640-1,0,1,U5640+1),0)-1)*IF(OR(ISNUMBER(J5640),J5640="sans examen"),1,0)*IF(W5640&lt;MinDate,1,0),"")</f>
        <v/>
      </c>
      <c r="N5640" s="36">
        <f t="shared" ref="N5640:N5703" ca="1" si="177">IF(K5640&gt;0,MIN(K5640,M5640),0)*IF(M5640="",0,1)</f>
        <v>0</v>
      </c>
      <c r="O5640" s="36" t="e">
        <f ca="1">LEFT(OFFSET(Lists!$Q$2,MATCH(E5640,Lists!$R$3:$R$19,0),0),4)</f>
        <v>#N/A</v>
      </c>
      <c r="P5640" s="36" t="e">
        <f ca="1">MATCH(O5640,Lists!$S$2:$S$640,1)</f>
        <v>#N/A</v>
      </c>
      <c r="Q5640" s="36" t="e">
        <f ca="1">MATCH(LEFT(OFFSET(Lists!$Q$2,MATCH(E5640,Lists!$R$3:$R$19,0)+1,0),4),Lists!$S$3:$S$640,1)</f>
        <v>#N/A</v>
      </c>
      <c r="R5640" s="36" t="e">
        <f ca="1">LEFT(OFFSET(Lists!$S$2,P5640-1+MATCH(F5640,OFFSET(Lists!$T$3,P5640-1,0,Q5640-P5640+1),0),0),6)</f>
        <v>#N/A</v>
      </c>
      <c r="S5640" s="36" t="e">
        <f ca="1">VLOOKUP(R5640,Lists!B:D,3,FALSE)</f>
        <v>#N/A</v>
      </c>
      <c r="T5640" s="36" t="str">
        <f>IF(F5640&lt;&gt;"",MATCH(R5640,'Maximum minutes'!B:B,0),"")</f>
        <v/>
      </c>
      <c r="U5640" s="36">
        <f ca="1">IF(F5640&lt;&gt;"",COUNTA(OFFSET('Maximum minutes'!$C$1,'Annexe A1 Cours'!T5640,0,1,50)),0)</f>
        <v>0</v>
      </c>
      <c r="V5640" s="37">
        <f ca="1">IFERROR(OFFSET('Maximum minutes'!$C$1,T5640+1,-1+MATCH(G5640,OFFSET('Maximum minutes'!$C$1,T5640-1,0,1,50),0)),0)</f>
        <v>0</v>
      </c>
      <c r="W5640" s="38">
        <f t="shared" ca="1" si="176"/>
        <v>0</v>
      </c>
    </row>
    <row r="5641" spans="1:23" s="36" customFormat="1" ht="18.75">
      <c r="A5641" s="34"/>
      <c r="B5641" s="39"/>
      <c r="C5641" s="39"/>
      <c r="D5641" s="35"/>
      <c r="E5641" s="40"/>
      <c r="F5641" s="39"/>
      <c r="G5641" s="39"/>
      <c r="H5641" s="39"/>
      <c r="I5641" s="34"/>
      <c r="J5641" s="34"/>
      <c r="K5641" s="34"/>
      <c r="L5641" s="34"/>
      <c r="M5641" s="43" t="str">
        <f ca="1">IFERROR(OFFSET('Maximum minutes'!$C$1,T5641,MATCH(IF(G5641&lt;&gt;"",G5641,F5641),OFFSET('Maximum minutes'!$C$1,T5641-1,0,1,U5641+1),0)-1)*IF(OR(ISNUMBER(J5641),J5641="sans examen"),1,0)*IF(W5641&lt;MinDate,1,0),"")</f>
        <v/>
      </c>
      <c r="N5641" s="36">
        <f t="shared" ca="1" si="177"/>
        <v>0</v>
      </c>
      <c r="O5641" s="36" t="e">
        <f ca="1">LEFT(OFFSET(Lists!$Q$2,MATCH(E5641,Lists!$R$3:$R$19,0),0),4)</f>
        <v>#N/A</v>
      </c>
      <c r="P5641" s="36" t="e">
        <f ca="1">MATCH(O5641,Lists!$S$2:$S$640,1)</f>
        <v>#N/A</v>
      </c>
      <c r="Q5641" s="36" t="e">
        <f ca="1">MATCH(LEFT(OFFSET(Lists!$Q$2,MATCH(E5641,Lists!$R$3:$R$19,0)+1,0),4),Lists!$S$3:$S$640,1)</f>
        <v>#N/A</v>
      </c>
      <c r="R5641" s="36" t="e">
        <f ca="1">LEFT(OFFSET(Lists!$S$2,P5641-1+MATCH(F5641,OFFSET(Lists!$T$3,P5641-1,0,Q5641-P5641+1),0),0),6)</f>
        <v>#N/A</v>
      </c>
      <c r="S5641" s="36" t="e">
        <f ca="1">VLOOKUP(R5641,Lists!B:D,3,FALSE)</f>
        <v>#N/A</v>
      </c>
      <c r="T5641" s="36" t="str">
        <f>IF(F5641&lt;&gt;"",MATCH(R5641,'Maximum minutes'!B:B,0),"")</f>
        <v/>
      </c>
      <c r="U5641" s="36">
        <f ca="1">IF(F5641&lt;&gt;"",COUNTA(OFFSET('Maximum minutes'!$C$1,'Annexe A1 Cours'!T5641,0,1,50)),0)</f>
        <v>0</v>
      </c>
      <c r="V5641" s="37">
        <f ca="1">IFERROR(OFFSET('Maximum minutes'!$C$1,T5641+1,-1+MATCH(G5641,OFFSET('Maximum minutes'!$C$1,T5641-1,0,1,50),0)),0)</f>
        <v>0</v>
      </c>
      <c r="W5641" s="38">
        <f t="shared" ca="1" si="176"/>
        <v>0</v>
      </c>
    </row>
    <row r="5642" spans="1:23" s="36" customFormat="1" ht="18.75">
      <c r="A5642" s="34"/>
      <c r="B5642" s="39"/>
      <c r="C5642" s="39"/>
      <c r="D5642" s="35"/>
      <c r="E5642" s="40"/>
      <c r="F5642" s="39"/>
      <c r="G5642" s="39"/>
      <c r="H5642" s="39"/>
      <c r="I5642" s="34"/>
      <c r="J5642" s="34"/>
      <c r="K5642" s="34"/>
      <c r="L5642" s="34"/>
      <c r="M5642" s="43" t="str">
        <f ca="1">IFERROR(OFFSET('Maximum minutes'!$C$1,T5642,MATCH(IF(G5642&lt;&gt;"",G5642,F5642),OFFSET('Maximum minutes'!$C$1,T5642-1,0,1,U5642+1),0)-1)*IF(OR(ISNUMBER(J5642),J5642="sans examen"),1,0)*IF(W5642&lt;MinDate,1,0),"")</f>
        <v/>
      </c>
      <c r="N5642" s="36">
        <f t="shared" ca="1" si="177"/>
        <v>0</v>
      </c>
      <c r="O5642" s="36" t="e">
        <f ca="1">LEFT(OFFSET(Lists!$Q$2,MATCH(E5642,Lists!$R$3:$R$19,0),0),4)</f>
        <v>#N/A</v>
      </c>
      <c r="P5642" s="36" t="e">
        <f ca="1">MATCH(O5642,Lists!$S$2:$S$640,1)</f>
        <v>#N/A</v>
      </c>
      <c r="Q5642" s="36" t="e">
        <f ca="1">MATCH(LEFT(OFFSET(Lists!$Q$2,MATCH(E5642,Lists!$R$3:$R$19,0)+1,0),4),Lists!$S$3:$S$640,1)</f>
        <v>#N/A</v>
      </c>
      <c r="R5642" s="36" t="e">
        <f ca="1">LEFT(OFFSET(Lists!$S$2,P5642-1+MATCH(F5642,OFFSET(Lists!$T$3,P5642-1,0,Q5642-P5642+1),0),0),6)</f>
        <v>#N/A</v>
      </c>
      <c r="S5642" s="36" t="e">
        <f ca="1">VLOOKUP(R5642,Lists!B:D,3,FALSE)</f>
        <v>#N/A</v>
      </c>
      <c r="T5642" s="36" t="str">
        <f>IF(F5642&lt;&gt;"",MATCH(R5642,'Maximum minutes'!B:B,0),"")</f>
        <v/>
      </c>
      <c r="U5642" s="36">
        <f ca="1">IF(F5642&lt;&gt;"",COUNTA(OFFSET('Maximum minutes'!$C$1,'Annexe A1 Cours'!T5642,0,1,50)),0)</f>
        <v>0</v>
      </c>
      <c r="V5642" s="37">
        <f ca="1">IFERROR(OFFSET('Maximum minutes'!$C$1,T5642+1,-1+MATCH(G5642,OFFSET('Maximum minutes'!$C$1,T5642-1,0,1,50),0)),0)</f>
        <v>0</v>
      </c>
      <c r="W5642" s="38">
        <f t="shared" ca="1" si="176"/>
        <v>0</v>
      </c>
    </row>
    <row r="5643" spans="1:23" s="36" customFormat="1" ht="18.75">
      <c r="A5643" s="34"/>
      <c r="B5643" s="39"/>
      <c r="C5643" s="39"/>
      <c r="D5643" s="35"/>
      <c r="E5643" s="40"/>
      <c r="F5643" s="39"/>
      <c r="G5643" s="39"/>
      <c r="H5643" s="39"/>
      <c r="I5643" s="34"/>
      <c r="J5643" s="34"/>
      <c r="K5643" s="34"/>
      <c r="L5643" s="34"/>
      <c r="M5643" s="43" t="str">
        <f ca="1">IFERROR(OFFSET('Maximum minutes'!$C$1,T5643,MATCH(IF(G5643&lt;&gt;"",G5643,F5643),OFFSET('Maximum minutes'!$C$1,T5643-1,0,1,U5643+1),0)-1)*IF(OR(ISNUMBER(J5643),J5643="sans examen"),1,0)*IF(W5643&lt;MinDate,1,0),"")</f>
        <v/>
      </c>
      <c r="N5643" s="36">
        <f t="shared" ca="1" si="177"/>
        <v>0</v>
      </c>
      <c r="O5643" s="36" t="e">
        <f ca="1">LEFT(OFFSET(Lists!$Q$2,MATCH(E5643,Lists!$R$3:$R$19,0),0),4)</f>
        <v>#N/A</v>
      </c>
      <c r="P5643" s="36" t="e">
        <f ca="1">MATCH(O5643,Lists!$S$2:$S$640,1)</f>
        <v>#N/A</v>
      </c>
      <c r="Q5643" s="36" t="e">
        <f ca="1">MATCH(LEFT(OFFSET(Lists!$Q$2,MATCH(E5643,Lists!$R$3:$R$19,0)+1,0),4),Lists!$S$3:$S$640,1)</f>
        <v>#N/A</v>
      </c>
      <c r="R5643" s="36" t="e">
        <f ca="1">LEFT(OFFSET(Lists!$S$2,P5643-1+MATCH(F5643,OFFSET(Lists!$T$3,P5643-1,0,Q5643-P5643+1),0),0),6)</f>
        <v>#N/A</v>
      </c>
      <c r="S5643" s="36" t="e">
        <f ca="1">VLOOKUP(R5643,Lists!B:D,3,FALSE)</f>
        <v>#N/A</v>
      </c>
      <c r="T5643" s="36" t="str">
        <f>IF(F5643&lt;&gt;"",MATCH(R5643,'Maximum minutes'!B:B,0),"")</f>
        <v/>
      </c>
      <c r="U5643" s="36">
        <f ca="1">IF(F5643&lt;&gt;"",COUNTA(OFFSET('Maximum minutes'!$C$1,'Annexe A1 Cours'!T5643,0,1,50)),0)</f>
        <v>0</v>
      </c>
      <c r="V5643" s="37">
        <f ca="1">IFERROR(OFFSET('Maximum minutes'!$C$1,T5643+1,-1+MATCH(G5643,OFFSET('Maximum minutes'!$C$1,T5643-1,0,1,50),0)),0)</f>
        <v>0</v>
      </c>
      <c r="W5643" s="38">
        <f t="shared" ca="1" si="176"/>
        <v>0</v>
      </c>
    </row>
    <row r="5644" spans="1:23" s="36" customFormat="1" ht="18.75">
      <c r="A5644" s="34"/>
      <c r="B5644" s="39"/>
      <c r="C5644" s="39"/>
      <c r="D5644" s="35"/>
      <c r="E5644" s="40"/>
      <c r="F5644" s="39"/>
      <c r="G5644" s="39"/>
      <c r="H5644" s="39"/>
      <c r="I5644" s="34"/>
      <c r="J5644" s="34"/>
      <c r="K5644" s="34"/>
      <c r="L5644" s="34"/>
      <c r="M5644" s="43" t="str">
        <f ca="1">IFERROR(OFFSET('Maximum minutes'!$C$1,T5644,MATCH(IF(G5644&lt;&gt;"",G5644,F5644),OFFSET('Maximum minutes'!$C$1,T5644-1,0,1,U5644+1),0)-1)*IF(OR(ISNUMBER(J5644),J5644="sans examen"),1,0)*IF(W5644&lt;MinDate,1,0),"")</f>
        <v/>
      </c>
      <c r="N5644" s="36">
        <f t="shared" ca="1" si="177"/>
        <v>0</v>
      </c>
      <c r="O5644" s="36" t="e">
        <f ca="1">LEFT(OFFSET(Lists!$Q$2,MATCH(E5644,Lists!$R$3:$R$19,0),0),4)</f>
        <v>#N/A</v>
      </c>
      <c r="P5644" s="36" t="e">
        <f ca="1">MATCH(O5644,Lists!$S$2:$S$640,1)</f>
        <v>#N/A</v>
      </c>
      <c r="Q5644" s="36" t="e">
        <f ca="1">MATCH(LEFT(OFFSET(Lists!$Q$2,MATCH(E5644,Lists!$R$3:$R$19,0)+1,0),4),Lists!$S$3:$S$640,1)</f>
        <v>#N/A</v>
      </c>
      <c r="R5644" s="36" t="e">
        <f ca="1">LEFT(OFFSET(Lists!$S$2,P5644-1+MATCH(F5644,OFFSET(Lists!$T$3,P5644-1,0,Q5644-P5644+1),0),0),6)</f>
        <v>#N/A</v>
      </c>
      <c r="S5644" s="36" t="e">
        <f ca="1">VLOOKUP(R5644,Lists!B:D,3,FALSE)</f>
        <v>#N/A</v>
      </c>
      <c r="T5644" s="36" t="str">
        <f>IF(F5644&lt;&gt;"",MATCH(R5644,'Maximum minutes'!B:B,0),"")</f>
        <v/>
      </c>
      <c r="U5644" s="36">
        <f ca="1">IF(F5644&lt;&gt;"",COUNTA(OFFSET('Maximum minutes'!$C$1,'Annexe A1 Cours'!T5644,0,1,50)),0)</f>
        <v>0</v>
      </c>
      <c r="V5644" s="37">
        <f ca="1">IFERROR(OFFSET('Maximum minutes'!$C$1,T5644+1,-1+MATCH(G5644,OFFSET('Maximum minutes'!$C$1,T5644-1,0,1,50),0)),0)</f>
        <v>0</v>
      </c>
      <c r="W5644" s="38">
        <f t="shared" ca="1" si="176"/>
        <v>0</v>
      </c>
    </row>
    <row r="5645" spans="1:23" s="36" customFormat="1" ht="18.75">
      <c r="A5645" s="34"/>
      <c r="B5645" s="39"/>
      <c r="C5645" s="39"/>
      <c r="D5645" s="35"/>
      <c r="E5645" s="40"/>
      <c r="F5645" s="39"/>
      <c r="G5645" s="39"/>
      <c r="H5645" s="39"/>
      <c r="I5645" s="34"/>
      <c r="J5645" s="34"/>
      <c r="K5645" s="34"/>
      <c r="L5645" s="34"/>
      <c r="M5645" s="43" t="str">
        <f ca="1">IFERROR(OFFSET('Maximum minutes'!$C$1,T5645,MATCH(IF(G5645&lt;&gt;"",G5645,F5645),OFFSET('Maximum minutes'!$C$1,T5645-1,0,1,U5645+1),0)-1)*IF(OR(ISNUMBER(J5645),J5645="sans examen"),1,0)*IF(W5645&lt;MinDate,1,0),"")</f>
        <v/>
      </c>
      <c r="N5645" s="36">
        <f t="shared" ca="1" si="177"/>
        <v>0</v>
      </c>
      <c r="O5645" s="36" t="e">
        <f ca="1">LEFT(OFFSET(Lists!$Q$2,MATCH(E5645,Lists!$R$3:$R$19,0),0),4)</f>
        <v>#N/A</v>
      </c>
      <c r="P5645" s="36" t="e">
        <f ca="1">MATCH(O5645,Lists!$S$2:$S$640,1)</f>
        <v>#N/A</v>
      </c>
      <c r="Q5645" s="36" t="e">
        <f ca="1">MATCH(LEFT(OFFSET(Lists!$Q$2,MATCH(E5645,Lists!$R$3:$R$19,0)+1,0),4),Lists!$S$3:$S$640,1)</f>
        <v>#N/A</v>
      </c>
      <c r="R5645" s="36" t="e">
        <f ca="1">LEFT(OFFSET(Lists!$S$2,P5645-1+MATCH(F5645,OFFSET(Lists!$T$3,P5645-1,0,Q5645-P5645+1),0),0),6)</f>
        <v>#N/A</v>
      </c>
      <c r="S5645" s="36" t="e">
        <f ca="1">VLOOKUP(R5645,Lists!B:D,3,FALSE)</f>
        <v>#N/A</v>
      </c>
      <c r="T5645" s="36" t="str">
        <f>IF(F5645&lt;&gt;"",MATCH(R5645,'Maximum minutes'!B:B,0),"")</f>
        <v/>
      </c>
      <c r="U5645" s="36">
        <f ca="1">IF(F5645&lt;&gt;"",COUNTA(OFFSET('Maximum minutes'!$C$1,'Annexe A1 Cours'!T5645,0,1,50)),0)</f>
        <v>0</v>
      </c>
      <c r="V5645" s="37">
        <f ca="1">IFERROR(OFFSET('Maximum minutes'!$C$1,T5645+1,-1+MATCH(G5645,OFFSET('Maximum minutes'!$C$1,T5645-1,0,1,50),0)),0)</f>
        <v>0</v>
      </c>
      <c r="W5645" s="38">
        <f t="shared" ca="1" si="176"/>
        <v>0</v>
      </c>
    </row>
    <row r="5646" spans="1:23" s="36" customFormat="1" ht="18.75">
      <c r="A5646" s="34"/>
      <c r="B5646" s="39"/>
      <c r="C5646" s="39"/>
      <c r="D5646" s="35"/>
      <c r="E5646" s="40"/>
      <c r="F5646" s="39"/>
      <c r="G5646" s="39"/>
      <c r="H5646" s="39"/>
      <c r="I5646" s="34"/>
      <c r="J5646" s="34"/>
      <c r="K5646" s="34"/>
      <c r="L5646" s="34"/>
      <c r="M5646" s="43" t="str">
        <f ca="1">IFERROR(OFFSET('Maximum minutes'!$C$1,T5646,MATCH(IF(G5646&lt;&gt;"",G5646,F5646),OFFSET('Maximum minutes'!$C$1,T5646-1,0,1,U5646+1),0)-1)*IF(OR(ISNUMBER(J5646),J5646="sans examen"),1,0)*IF(W5646&lt;MinDate,1,0),"")</f>
        <v/>
      </c>
      <c r="N5646" s="36">
        <f t="shared" ca="1" si="177"/>
        <v>0</v>
      </c>
      <c r="O5646" s="36" t="e">
        <f ca="1">LEFT(OFFSET(Lists!$Q$2,MATCH(E5646,Lists!$R$3:$R$19,0),0),4)</f>
        <v>#N/A</v>
      </c>
      <c r="P5646" s="36" t="e">
        <f ca="1">MATCH(O5646,Lists!$S$2:$S$640,1)</f>
        <v>#N/A</v>
      </c>
      <c r="Q5646" s="36" t="e">
        <f ca="1">MATCH(LEFT(OFFSET(Lists!$Q$2,MATCH(E5646,Lists!$R$3:$R$19,0)+1,0),4),Lists!$S$3:$S$640,1)</f>
        <v>#N/A</v>
      </c>
      <c r="R5646" s="36" t="e">
        <f ca="1">LEFT(OFFSET(Lists!$S$2,P5646-1+MATCH(F5646,OFFSET(Lists!$T$3,P5646-1,0,Q5646-P5646+1),0),0),6)</f>
        <v>#N/A</v>
      </c>
      <c r="S5646" s="36" t="e">
        <f ca="1">VLOOKUP(R5646,Lists!B:D,3,FALSE)</f>
        <v>#N/A</v>
      </c>
      <c r="T5646" s="36" t="str">
        <f>IF(F5646&lt;&gt;"",MATCH(R5646,'Maximum minutes'!B:B,0),"")</f>
        <v/>
      </c>
      <c r="U5646" s="36">
        <f ca="1">IF(F5646&lt;&gt;"",COUNTA(OFFSET('Maximum minutes'!$C$1,'Annexe A1 Cours'!T5646,0,1,50)),0)</f>
        <v>0</v>
      </c>
      <c r="V5646" s="37">
        <f ca="1">IFERROR(OFFSET('Maximum minutes'!$C$1,T5646+1,-1+MATCH(G5646,OFFSET('Maximum minutes'!$C$1,T5646-1,0,1,50),0)),0)</f>
        <v>0</v>
      </c>
      <c r="W5646" s="38">
        <f t="shared" ca="1" si="176"/>
        <v>0</v>
      </c>
    </row>
    <row r="5647" spans="1:23" s="36" customFormat="1" ht="18.75">
      <c r="A5647" s="34"/>
      <c r="B5647" s="39"/>
      <c r="C5647" s="39"/>
      <c r="D5647" s="35"/>
      <c r="E5647" s="40"/>
      <c r="F5647" s="39"/>
      <c r="G5647" s="39"/>
      <c r="H5647" s="39"/>
      <c r="I5647" s="34"/>
      <c r="J5647" s="34"/>
      <c r="K5647" s="34"/>
      <c r="L5647" s="34"/>
      <c r="M5647" s="43" t="str">
        <f ca="1">IFERROR(OFFSET('Maximum minutes'!$C$1,T5647,MATCH(IF(G5647&lt;&gt;"",G5647,F5647),OFFSET('Maximum minutes'!$C$1,T5647-1,0,1,U5647+1),0)-1)*IF(OR(ISNUMBER(J5647),J5647="sans examen"),1,0)*IF(W5647&lt;MinDate,1,0),"")</f>
        <v/>
      </c>
      <c r="N5647" s="36">
        <f t="shared" ca="1" si="177"/>
        <v>0</v>
      </c>
      <c r="O5647" s="36" t="e">
        <f ca="1">LEFT(OFFSET(Lists!$Q$2,MATCH(E5647,Lists!$R$3:$R$19,0),0),4)</f>
        <v>#N/A</v>
      </c>
      <c r="P5647" s="36" t="e">
        <f ca="1">MATCH(O5647,Lists!$S$2:$S$640,1)</f>
        <v>#N/A</v>
      </c>
      <c r="Q5647" s="36" t="e">
        <f ca="1">MATCH(LEFT(OFFSET(Lists!$Q$2,MATCH(E5647,Lists!$R$3:$R$19,0)+1,0),4),Lists!$S$3:$S$640,1)</f>
        <v>#N/A</v>
      </c>
      <c r="R5647" s="36" t="e">
        <f ca="1">LEFT(OFFSET(Lists!$S$2,P5647-1+MATCH(F5647,OFFSET(Lists!$T$3,P5647-1,0,Q5647-P5647+1),0),0),6)</f>
        <v>#N/A</v>
      </c>
      <c r="S5647" s="36" t="e">
        <f ca="1">VLOOKUP(R5647,Lists!B:D,3,FALSE)</f>
        <v>#N/A</v>
      </c>
      <c r="T5647" s="36" t="str">
        <f>IF(F5647&lt;&gt;"",MATCH(R5647,'Maximum minutes'!B:B,0),"")</f>
        <v/>
      </c>
      <c r="U5647" s="36">
        <f ca="1">IF(F5647&lt;&gt;"",COUNTA(OFFSET('Maximum minutes'!$C$1,'Annexe A1 Cours'!T5647,0,1,50)),0)</f>
        <v>0</v>
      </c>
      <c r="V5647" s="37">
        <f ca="1">IFERROR(OFFSET('Maximum minutes'!$C$1,T5647+1,-1+MATCH(G5647,OFFSET('Maximum minutes'!$C$1,T5647-1,0,1,50),0)),0)</f>
        <v>0</v>
      </c>
      <c r="W5647" s="38">
        <f t="shared" ca="1" si="176"/>
        <v>0</v>
      </c>
    </row>
    <row r="5648" spans="1:23" s="36" customFormat="1" ht="18.75">
      <c r="A5648" s="34"/>
      <c r="B5648" s="39"/>
      <c r="C5648" s="39"/>
      <c r="D5648" s="35"/>
      <c r="E5648" s="40"/>
      <c r="F5648" s="39"/>
      <c r="G5648" s="39"/>
      <c r="H5648" s="39"/>
      <c r="I5648" s="34"/>
      <c r="J5648" s="34"/>
      <c r="K5648" s="34"/>
      <c r="L5648" s="34"/>
      <c r="M5648" s="43" t="str">
        <f ca="1">IFERROR(OFFSET('Maximum minutes'!$C$1,T5648,MATCH(IF(G5648&lt;&gt;"",G5648,F5648),OFFSET('Maximum minutes'!$C$1,T5648-1,0,1,U5648+1),0)-1)*IF(OR(ISNUMBER(J5648),J5648="sans examen"),1,0)*IF(W5648&lt;MinDate,1,0),"")</f>
        <v/>
      </c>
      <c r="N5648" s="36">
        <f t="shared" ca="1" si="177"/>
        <v>0</v>
      </c>
      <c r="O5648" s="36" t="e">
        <f ca="1">LEFT(OFFSET(Lists!$Q$2,MATCH(E5648,Lists!$R$3:$R$19,0),0),4)</f>
        <v>#N/A</v>
      </c>
      <c r="P5648" s="36" t="e">
        <f ca="1">MATCH(O5648,Lists!$S$2:$S$640,1)</f>
        <v>#N/A</v>
      </c>
      <c r="Q5648" s="36" t="e">
        <f ca="1">MATCH(LEFT(OFFSET(Lists!$Q$2,MATCH(E5648,Lists!$R$3:$R$19,0)+1,0),4),Lists!$S$3:$S$640,1)</f>
        <v>#N/A</v>
      </c>
      <c r="R5648" s="36" t="e">
        <f ca="1">LEFT(OFFSET(Lists!$S$2,P5648-1+MATCH(F5648,OFFSET(Lists!$T$3,P5648-1,0,Q5648-P5648+1),0),0),6)</f>
        <v>#N/A</v>
      </c>
      <c r="S5648" s="36" t="e">
        <f ca="1">VLOOKUP(R5648,Lists!B:D,3,FALSE)</f>
        <v>#N/A</v>
      </c>
      <c r="T5648" s="36" t="str">
        <f>IF(F5648&lt;&gt;"",MATCH(R5648,'Maximum minutes'!B:B,0),"")</f>
        <v/>
      </c>
      <c r="U5648" s="36">
        <f ca="1">IF(F5648&lt;&gt;"",COUNTA(OFFSET('Maximum minutes'!$C$1,'Annexe A1 Cours'!T5648,0,1,50)),0)</f>
        <v>0</v>
      </c>
      <c r="V5648" s="37">
        <f ca="1">IFERROR(OFFSET('Maximum minutes'!$C$1,T5648+1,-1+MATCH(G5648,OFFSET('Maximum minutes'!$C$1,T5648-1,0,1,50),0)),0)</f>
        <v>0</v>
      </c>
      <c r="W5648" s="38">
        <f t="shared" ca="1" si="176"/>
        <v>0</v>
      </c>
    </row>
    <row r="5649" spans="1:23" s="36" customFormat="1" ht="18.75">
      <c r="A5649" s="34"/>
      <c r="B5649" s="39"/>
      <c r="C5649" s="39"/>
      <c r="D5649" s="35"/>
      <c r="E5649" s="40"/>
      <c r="F5649" s="39"/>
      <c r="G5649" s="39"/>
      <c r="H5649" s="39"/>
      <c r="I5649" s="34"/>
      <c r="J5649" s="34"/>
      <c r="K5649" s="34"/>
      <c r="L5649" s="34"/>
      <c r="M5649" s="43" t="str">
        <f ca="1">IFERROR(OFFSET('Maximum minutes'!$C$1,T5649,MATCH(IF(G5649&lt;&gt;"",G5649,F5649),OFFSET('Maximum minutes'!$C$1,T5649-1,0,1,U5649+1),0)-1)*IF(OR(ISNUMBER(J5649),J5649="sans examen"),1,0)*IF(W5649&lt;MinDate,1,0),"")</f>
        <v/>
      </c>
      <c r="N5649" s="36">
        <f t="shared" ca="1" si="177"/>
        <v>0</v>
      </c>
      <c r="O5649" s="36" t="e">
        <f ca="1">LEFT(OFFSET(Lists!$Q$2,MATCH(E5649,Lists!$R$3:$R$19,0),0),4)</f>
        <v>#N/A</v>
      </c>
      <c r="P5649" s="36" t="e">
        <f ca="1">MATCH(O5649,Lists!$S$2:$S$640,1)</f>
        <v>#N/A</v>
      </c>
      <c r="Q5649" s="36" t="e">
        <f ca="1">MATCH(LEFT(OFFSET(Lists!$Q$2,MATCH(E5649,Lists!$R$3:$R$19,0)+1,0),4),Lists!$S$3:$S$640,1)</f>
        <v>#N/A</v>
      </c>
      <c r="R5649" s="36" t="e">
        <f ca="1">LEFT(OFFSET(Lists!$S$2,P5649-1+MATCH(F5649,OFFSET(Lists!$T$3,P5649-1,0,Q5649-P5649+1),0),0),6)</f>
        <v>#N/A</v>
      </c>
      <c r="S5649" s="36" t="e">
        <f ca="1">VLOOKUP(R5649,Lists!B:D,3,FALSE)</f>
        <v>#N/A</v>
      </c>
      <c r="T5649" s="36" t="str">
        <f>IF(F5649&lt;&gt;"",MATCH(R5649,'Maximum minutes'!B:B,0),"")</f>
        <v/>
      </c>
      <c r="U5649" s="36">
        <f ca="1">IF(F5649&lt;&gt;"",COUNTA(OFFSET('Maximum minutes'!$C$1,'Annexe A1 Cours'!T5649,0,1,50)),0)</f>
        <v>0</v>
      </c>
      <c r="V5649" s="37">
        <f ca="1">IFERROR(OFFSET('Maximum minutes'!$C$1,T5649+1,-1+MATCH(G5649,OFFSET('Maximum minutes'!$C$1,T5649-1,0,1,50),0)),0)</f>
        <v>0</v>
      </c>
      <c r="W5649" s="38">
        <f t="shared" ca="1" si="176"/>
        <v>0</v>
      </c>
    </row>
    <row r="5650" spans="1:23" s="36" customFormat="1" ht="18.75">
      <c r="A5650" s="34"/>
      <c r="B5650" s="39"/>
      <c r="C5650" s="39"/>
      <c r="D5650" s="35"/>
      <c r="E5650" s="40"/>
      <c r="F5650" s="39"/>
      <c r="G5650" s="39"/>
      <c r="H5650" s="39"/>
      <c r="I5650" s="34"/>
      <c r="J5650" s="34"/>
      <c r="K5650" s="34"/>
      <c r="L5650" s="34"/>
      <c r="M5650" s="43" t="str">
        <f ca="1">IFERROR(OFFSET('Maximum minutes'!$C$1,T5650,MATCH(IF(G5650&lt;&gt;"",G5650,F5650),OFFSET('Maximum minutes'!$C$1,T5650-1,0,1,U5650+1),0)-1)*IF(OR(ISNUMBER(J5650),J5650="sans examen"),1,0)*IF(W5650&lt;MinDate,1,0),"")</f>
        <v/>
      </c>
      <c r="N5650" s="36">
        <f t="shared" ca="1" si="177"/>
        <v>0</v>
      </c>
      <c r="O5650" s="36" t="e">
        <f ca="1">LEFT(OFFSET(Lists!$Q$2,MATCH(E5650,Lists!$R$3:$R$19,0),0),4)</f>
        <v>#N/A</v>
      </c>
      <c r="P5650" s="36" t="e">
        <f ca="1">MATCH(O5650,Lists!$S$2:$S$640,1)</f>
        <v>#N/A</v>
      </c>
      <c r="Q5650" s="36" t="e">
        <f ca="1">MATCH(LEFT(OFFSET(Lists!$Q$2,MATCH(E5650,Lists!$R$3:$R$19,0)+1,0),4),Lists!$S$3:$S$640,1)</f>
        <v>#N/A</v>
      </c>
      <c r="R5650" s="36" t="e">
        <f ca="1">LEFT(OFFSET(Lists!$S$2,P5650-1+MATCH(F5650,OFFSET(Lists!$T$3,P5650-1,0,Q5650-P5650+1),0),0),6)</f>
        <v>#N/A</v>
      </c>
      <c r="S5650" s="36" t="e">
        <f ca="1">VLOOKUP(R5650,Lists!B:D,3,FALSE)</f>
        <v>#N/A</v>
      </c>
      <c r="T5650" s="36" t="str">
        <f>IF(F5650&lt;&gt;"",MATCH(R5650,'Maximum minutes'!B:B,0),"")</f>
        <v/>
      </c>
      <c r="U5650" s="36">
        <f ca="1">IF(F5650&lt;&gt;"",COUNTA(OFFSET('Maximum minutes'!$C$1,'Annexe A1 Cours'!T5650,0,1,50)),0)</f>
        <v>0</v>
      </c>
      <c r="V5650" s="37">
        <f ca="1">IFERROR(OFFSET('Maximum minutes'!$C$1,T5650+1,-1+MATCH(G5650,OFFSET('Maximum minutes'!$C$1,T5650-1,0,1,50),0)),0)</f>
        <v>0</v>
      </c>
      <c r="W5650" s="38">
        <f t="shared" ca="1" si="176"/>
        <v>0</v>
      </c>
    </row>
    <row r="5651" spans="1:23" s="36" customFormat="1" ht="18.75">
      <c r="A5651" s="34"/>
      <c r="B5651" s="39"/>
      <c r="C5651" s="39"/>
      <c r="D5651" s="35"/>
      <c r="E5651" s="40"/>
      <c r="F5651" s="39"/>
      <c r="G5651" s="39"/>
      <c r="H5651" s="39"/>
      <c r="I5651" s="34"/>
      <c r="J5651" s="34"/>
      <c r="K5651" s="34"/>
      <c r="L5651" s="34"/>
      <c r="M5651" s="43" t="str">
        <f ca="1">IFERROR(OFFSET('Maximum minutes'!$C$1,T5651,MATCH(IF(G5651&lt;&gt;"",G5651,F5651),OFFSET('Maximum minutes'!$C$1,T5651-1,0,1,U5651+1),0)-1)*IF(OR(ISNUMBER(J5651),J5651="sans examen"),1,0)*IF(W5651&lt;MinDate,1,0),"")</f>
        <v/>
      </c>
      <c r="N5651" s="36">
        <f t="shared" ca="1" si="177"/>
        <v>0</v>
      </c>
      <c r="O5651" s="36" t="e">
        <f ca="1">LEFT(OFFSET(Lists!$Q$2,MATCH(E5651,Lists!$R$3:$R$19,0),0),4)</f>
        <v>#N/A</v>
      </c>
      <c r="P5651" s="36" t="e">
        <f ca="1">MATCH(O5651,Lists!$S$2:$S$640,1)</f>
        <v>#N/A</v>
      </c>
      <c r="Q5651" s="36" t="e">
        <f ca="1">MATCH(LEFT(OFFSET(Lists!$Q$2,MATCH(E5651,Lists!$R$3:$R$19,0)+1,0),4),Lists!$S$3:$S$640,1)</f>
        <v>#N/A</v>
      </c>
      <c r="R5651" s="36" t="e">
        <f ca="1">LEFT(OFFSET(Lists!$S$2,P5651-1+MATCH(F5651,OFFSET(Lists!$T$3,P5651-1,0,Q5651-P5651+1),0),0),6)</f>
        <v>#N/A</v>
      </c>
      <c r="S5651" s="36" t="e">
        <f ca="1">VLOOKUP(R5651,Lists!B:D,3,FALSE)</f>
        <v>#N/A</v>
      </c>
      <c r="T5651" s="36" t="str">
        <f>IF(F5651&lt;&gt;"",MATCH(R5651,'Maximum minutes'!B:B,0),"")</f>
        <v/>
      </c>
      <c r="U5651" s="36">
        <f ca="1">IF(F5651&lt;&gt;"",COUNTA(OFFSET('Maximum minutes'!$C$1,'Annexe A1 Cours'!T5651,0,1,50)),0)</f>
        <v>0</v>
      </c>
      <c r="V5651" s="37">
        <f ca="1">IFERROR(OFFSET('Maximum minutes'!$C$1,T5651+1,-1+MATCH(G5651,OFFSET('Maximum minutes'!$C$1,T5651-1,0,1,50),0)),0)</f>
        <v>0</v>
      </c>
      <c r="W5651" s="38">
        <f t="shared" ca="1" si="176"/>
        <v>0</v>
      </c>
    </row>
    <row r="5652" spans="1:23" s="36" customFormat="1" ht="18.75">
      <c r="A5652" s="34"/>
      <c r="B5652" s="39"/>
      <c r="C5652" s="39"/>
      <c r="D5652" s="35"/>
      <c r="E5652" s="40"/>
      <c r="F5652" s="39"/>
      <c r="G5652" s="39"/>
      <c r="H5652" s="39"/>
      <c r="I5652" s="34"/>
      <c r="J5652" s="34"/>
      <c r="K5652" s="34"/>
      <c r="L5652" s="34"/>
      <c r="M5652" s="43" t="str">
        <f ca="1">IFERROR(OFFSET('Maximum minutes'!$C$1,T5652,MATCH(IF(G5652&lt;&gt;"",G5652,F5652),OFFSET('Maximum minutes'!$C$1,T5652-1,0,1,U5652+1),0)-1)*IF(OR(ISNUMBER(J5652),J5652="sans examen"),1,0)*IF(W5652&lt;MinDate,1,0),"")</f>
        <v/>
      </c>
      <c r="N5652" s="36">
        <f t="shared" ca="1" si="177"/>
        <v>0</v>
      </c>
      <c r="O5652" s="36" t="e">
        <f ca="1">LEFT(OFFSET(Lists!$Q$2,MATCH(E5652,Lists!$R$3:$R$19,0),0),4)</f>
        <v>#N/A</v>
      </c>
      <c r="P5652" s="36" t="e">
        <f ca="1">MATCH(O5652,Lists!$S$2:$S$640,1)</f>
        <v>#N/A</v>
      </c>
      <c r="Q5652" s="36" t="e">
        <f ca="1">MATCH(LEFT(OFFSET(Lists!$Q$2,MATCH(E5652,Lists!$R$3:$R$19,0)+1,0),4),Lists!$S$3:$S$640,1)</f>
        <v>#N/A</v>
      </c>
      <c r="R5652" s="36" t="e">
        <f ca="1">LEFT(OFFSET(Lists!$S$2,P5652-1+MATCH(F5652,OFFSET(Lists!$T$3,P5652-1,0,Q5652-P5652+1),0),0),6)</f>
        <v>#N/A</v>
      </c>
      <c r="S5652" s="36" t="e">
        <f ca="1">VLOOKUP(R5652,Lists!B:D,3,FALSE)</f>
        <v>#N/A</v>
      </c>
      <c r="T5652" s="36" t="str">
        <f>IF(F5652&lt;&gt;"",MATCH(R5652,'Maximum minutes'!B:B,0),"")</f>
        <v/>
      </c>
      <c r="U5652" s="36">
        <f ca="1">IF(F5652&lt;&gt;"",COUNTA(OFFSET('Maximum minutes'!$C$1,'Annexe A1 Cours'!T5652,0,1,50)),0)</f>
        <v>0</v>
      </c>
      <c r="V5652" s="37">
        <f ca="1">IFERROR(OFFSET('Maximum minutes'!$C$1,T5652+1,-1+MATCH(G5652,OFFSET('Maximum minutes'!$C$1,T5652-1,0,1,50),0)),0)</f>
        <v>0</v>
      </c>
      <c r="W5652" s="38">
        <f t="shared" ca="1" si="176"/>
        <v>0</v>
      </c>
    </row>
    <row r="5653" spans="1:23" s="36" customFormat="1" ht="18.75">
      <c r="A5653" s="34"/>
      <c r="B5653" s="39"/>
      <c r="C5653" s="39"/>
      <c r="D5653" s="35"/>
      <c r="E5653" s="40"/>
      <c r="F5653" s="39"/>
      <c r="G5653" s="39"/>
      <c r="H5653" s="39"/>
      <c r="I5653" s="34"/>
      <c r="J5653" s="34"/>
      <c r="K5653" s="34"/>
      <c r="L5653" s="34"/>
      <c r="M5653" s="43" t="str">
        <f ca="1">IFERROR(OFFSET('Maximum minutes'!$C$1,T5653,MATCH(IF(G5653&lt;&gt;"",G5653,F5653),OFFSET('Maximum minutes'!$C$1,T5653-1,0,1,U5653+1),0)-1)*IF(OR(ISNUMBER(J5653),J5653="sans examen"),1,0)*IF(W5653&lt;MinDate,1,0),"")</f>
        <v/>
      </c>
      <c r="N5653" s="36">
        <f t="shared" ca="1" si="177"/>
        <v>0</v>
      </c>
      <c r="O5653" s="36" t="e">
        <f ca="1">LEFT(OFFSET(Lists!$Q$2,MATCH(E5653,Lists!$R$3:$R$19,0),0),4)</f>
        <v>#N/A</v>
      </c>
      <c r="P5653" s="36" t="e">
        <f ca="1">MATCH(O5653,Lists!$S$2:$S$640,1)</f>
        <v>#N/A</v>
      </c>
      <c r="Q5653" s="36" t="e">
        <f ca="1">MATCH(LEFT(OFFSET(Lists!$Q$2,MATCH(E5653,Lists!$R$3:$R$19,0)+1,0),4),Lists!$S$3:$S$640,1)</f>
        <v>#N/A</v>
      </c>
      <c r="R5653" s="36" t="e">
        <f ca="1">LEFT(OFFSET(Lists!$S$2,P5653-1+MATCH(F5653,OFFSET(Lists!$T$3,P5653-1,0,Q5653-P5653+1),0),0),6)</f>
        <v>#N/A</v>
      </c>
      <c r="S5653" s="36" t="e">
        <f ca="1">VLOOKUP(R5653,Lists!B:D,3,FALSE)</f>
        <v>#N/A</v>
      </c>
      <c r="T5653" s="36" t="str">
        <f>IF(F5653&lt;&gt;"",MATCH(R5653,'Maximum minutes'!B:B,0),"")</f>
        <v/>
      </c>
      <c r="U5653" s="36">
        <f ca="1">IF(F5653&lt;&gt;"",COUNTA(OFFSET('Maximum minutes'!$C$1,'Annexe A1 Cours'!T5653,0,1,50)),0)</f>
        <v>0</v>
      </c>
      <c r="V5653" s="37">
        <f ca="1">IFERROR(OFFSET('Maximum minutes'!$C$1,T5653+1,-1+MATCH(G5653,OFFSET('Maximum minutes'!$C$1,T5653-1,0,1,50),0)),0)</f>
        <v>0</v>
      </c>
      <c r="W5653" s="38">
        <f t="shared" ca="1" si="176"/>
        <v>0</v>
      </c>
    </row>
    <row r="5654" spans="1:23" s="36" customFormat="1" ht="18.75">
      <c r="A5654" s="34"/>
      <c r="B5654" s="39"/>
      <c r="C5654" s="39"/>
      <c r="D5654" s="35"/>
      <c r="E5654" s="40"/>
      <c r="F5654" s="39"/>
      <c r="G5654" s="39"/>
      <c r="H5654" s="39"/>
      <c r="I5654" s="34"/>
      <c r="J5654" s="34"/>
      <c r="K5654" s="34"/>
      <c r="L5654" s="34"/>
      <c r="M5654" s="43" t="str">
        <f ca="1">IFERROR(OFFSET('Maximum minutes'!$C$1,T5654,MATCH(IF(G5654&lt;&gt;"",G5654,F5654),OFFSET('Maximum minutes'!$C$1,T5654-1,0,1,U5654+1),0)-1)*IF(OR(ISNUMBER(J5654),J5654="sans examen"),1,0)*IF(W5654&lt;MinDate,1,0),"")</f>
        <v/>
      </c>
      <c r="N5654" s="36">
        <f t="shared" ca="1" si="177"/>
        <v>0</v>
      </c>
      <c r="O5654" s="36" t="e">
        <f ca="1">LEFT(OFFSET(Lists!$Q$2,MATCH(E5654,Lists!$R$3:$R$19,0),0),4)</f>
        <v>#N/A</v>
      </c>
      <c r="P5654" s="36" t="e">
        <f ca="1">MATCH(O5654,Lists!$S$2:$S$640,1)</f>
        <v>#N/A</v>
      </c>
      <c r="Q5654" s="36" t="e">
        <f ca="1">MATCH(LEFT(OFFSET(Lists!$Q$2,MATCH(E5654,Lists!$R$3:$R$19,0)+1,0),4),Lists!$S$3:$S$640,1)</f>
        <v>#N/A</v>
      </c>
      <c r="R5654" s="36" t="e">
        <f ca="1">LEFT(OFFSET(Lists!$S$2,P5654-1+MATCH(F5654,OFFSET(Lists!$T$3,P5654-1,0,Q5654-P5654+1),0),0),6)</f>
        <v>#N/A</v>
      </c>
      <c r="S5654" s="36" t="e">
        <f ca="1">VLOOKUP(R5654,Lists!B:D,3,FALSE)</f>
        <v>#N/A</v>
      </c>
      <c r="T5654" s="36" t="str">
        <f>IF(F5654&lt;&gt;"",MATCH(R5654,'Maximum minutes'!B:B,0),"")</f>
        <v/>
      </c>
      <c r="U5654" s="36">
        <f ca="1">IF(F5654&lt;&gt;"",COUNTA(OFFSET('Maximum minutes'!$C$1,'Annexe A1 Cours'!T5654,0,1,50)),0)</f>
        <v>0</v>
      </c>
      <c r="V5654" s="37">
        <f ca="1">IFERROR(OFFSET('Maximum minutes'!$C$1,T5654+1,-1+MATCH(G5654,OFFSET('Maximum minutes'!$C$1,T5654-1,0,1,50),0)),0)</f>
        <v>0</v>
      </c>
      <c r="W5654" s="38">
        <f t="shared" ca="1" si="176"/>
        <v>0</v>
      </c>
    </row>
    <row r="5655" spans="1:23" s="36" customFormat="1" ht="18.75">
      <c r="A5655" s="34"/>
      <c r="B5655" s="39"/>
      <c r="C5655" s="39"/>
      <c r="D5655" s="35"/>
      <c r="E5655" s="40"/>
      <c r="F5655" s="39"/>
      <c r="G5655" s="39"/>
      <c r="H5655" s="39"/>
      <c r="I5655" s="34"/>
      <c r="J5655" s="34"/>
      <c r="K5655" s="34"/>
      <c r="L5655" s="34"/>
      <c r="M5655" s="43" t="str">
        <f ca="1">IFERROR(OFFSET('Maximum minutes'!$C$1,T5655,MATCH(IF(G5655&lt;&gt;"",G5655,F5655),OFFSET('Maximum minutes'!$C$1,T5655-1,0,1,U5655+1),0)-1)*IF(OR(ISNUMBER(J5655),J5655="sans examen"),1,0)*IF(W5655&lt;MinDate,1,0),"")</f>
        <v/>
      </c>
      <c r="N5655" s="36">
        <f t="shared" ca="1" si="177"/>
        <v>0</v>
      </c>
      <c r="O5655" s="36" t="e">
        <f ca="1">LEFT(OFFSET(Lists!$Q$2,MATCH(E5655,Lists!$R$3:$R$19,0),0),4)</f>
        <v>#N/A</v>
      </c>
      <c r="P5655" s="36" t="e">
        <f ca="1">MATCH(O5655,Lists!$S$2:$S$640,1)</f>
        <v>#N/A</v>
      </c>
      <c r="Q5655" s="36" t="e">
        <f ca="1">MATCH(LEFT(OFFSET(Lists!$Q$2,MATCH(E5655,Lists!$R$3:$R$19,0)+1,0),4),Lists!$S$3:$S$640,1)</f>
        <v>#N/A</v>
      </c>
      <c r="R5655" s="36" t="e">
        <f ca="1">LEFT(OFFSET(Lists!$S$2,P5655-1+MATCH(F5655,OFFSET(Lists!$T$3,P5655-1,0,Q5655-P5655+1),0),0),6)</f>
        <v>#N/A</v>
      </c>
      <c r="S5655" s="36" t="e">
        <f ca="1">VLOOKUP(R5655,Lists!B:D,3,FALSE)</f>
        <v>#N/A</v>
      </c>
      <c r="T5655" s="36" t="str">
        <f>IF(F5655&lt;&gt;"",MATCH(R5655,'Maximum minutes'!B:B,0),"")</f>
        <v/>
      </c>
      <c r="U5655" s="36">
        <f ca="1">IF(F5655&lt;&gt;"",COUNTA(OFFSET('Maximum minutes'!$C$1,'Annexe A1 Cours'!T5655,0,1,50)),0)</f>
        <v>0</v>
      </c>
      <c r="V5655" s="37">
        <f ca="1">IFERROR(OFFSET('Maximum minutes'!$C$1,T5655+1,-1+MATCH(G5655,OFFSET('Maximum minutes'!$C$1,T5655-1,0,1,50),0)),0)</f>
        <v>0</v>
      </c>
      <c r="W5655" s="38">
        <f t="shared" ca="1" si="176"/>
        <v>0</v>
      </c>
    </row>
    <row r="5656" spans="1:23" s="36" customFormat="1" ht="18.75">
      <c r="A5656" s="34"/>
      <c r="B5656" s="39"/>
      <c r="C5656" s="39"/>
      <c r="D5656" s="35"/>
      <c r="E5656" s="40"/>
      <c r="F5656" s="39"/>
      <c r="G5656" s="39"/>
      <c r="H5656" s="39"/>
      <c r="I5656" s="34"/>
      <c r="J5656" s="34"/>
      <c r="K5656" s="34"/>
      <c r="L5656" s="34"/>
      <c r="M5656" s="43" t="str">
        <f ca="1">IFERROR(OFFSET('Maximum minutes'!$C$1,T5656,MATCH(IF(G5656&lt;&gt;"",G5656,F5656),OFFSET('Maximum minutes'!$C$1,T5656-1,0,1,U5656+1),0)-1)*IF(OR(ISNUMBER(J5656),J5656="sans examen"),1,0)*IF(W5656&lt;MinDate,1,0),"")</f>
        <v/>
      </c>
      <c r="N5656" s="36">
        <f t="shared" ca="1" si="177"/>
        <v>0</v>
      </c>
      <c r="O5656" s="36" t="e">
        <f ca="1">LEFT(OFFSET(Lists!$Q$2,MATCH(E5656,Lists!$R$3:$R$19,0),0),4)</f>
        <v>#N/A</v>
      </c>
      <c r="P5656" s="36" t="e">
        <f ca="1">MATCH(O5656,Lists!$S$2:$S$640,1)</f>
        <v>#N/A</v>
      </c>
      <c r="Q5656" s="36" t="e">
        <f ca="1">MATCH(LEFT(OFFSET(Lists!$Q$2,MATCH(E5656,Lists!$R$3:$R$19,0)+1,0),4),Lists!$S$3:$S$640,1)</f>
        <v>#N/A</v>
      </c>
      <c r="R5656" s="36" t="e">
        <f ca="1">LEFT(OFFSET(Lists!$S$2,P5656-1+MATCH(F5656,OFFSET(Lists!$T$3,P5656-1,0,Q5656-P5656+1),0),0),6)</f>
        <v>#N/A</v>
      </c>
      <c r="S5656" s="36" t="e">
        <f ca="1">VLOOKUP(R5656,Lists!B:D,3,FALSE)</f>
        <v>#N/A</v>
      </c>
      <c r="T5656" s="36" t="str">
        <f>IF(F5656&lt;&gt;"",MATCH(R5656,'Maximum minutes'!B:B,0),"")</f>
        <v/>
      </c>
      <c r="U5656" s="36">
        <f ca="1">IF(F5656&lt;&gt;"",COUNTA(OFFSET('Maximum minutes'!$C$1,'Annexe A1 Cours'!T5656,0,1,50)),0)</f>
        <v>0</v>
      </c>
      <c r="V5656" s="37">
        <f ca="1">IFERROR(OFFSET('Maximum minutes'!$C$1,T5656+1,-1+MATCH(G5656,OFFSET('Maximum minutes'!$C$1,T5656-1,0,1,50),0)),0)</f>
        <v>0</v>
      </c>
      <c r="W5656" s="38">
        <f t="shared" ca="1" si="176"/>
        <v>0</v>
      </c>
    </row>
    <row r="5657" spans="1:23" s="36" customFormat="1" ht="18.75">
      <c r="A5657" s="34"/>
      <c r="B5657" s="39"/>
      <c r="C5657" s="39"/>
      <c r="D5657" s="35"/>
      <c r="E5657" s="40"/>
      <c r="F5657" s="39"/>
      <c r="G5657" s="39"/>
      <c r="H5657" s="39"/>
      <c r="I5657" s="34"/>
      <c r="J5657" s="34"/>
      <c r="K5657" s="34"/>
      <c r="L5657" s="34"/>
      <c r="M5657" s="43" t="str">
        <f ca="1">IFERROR(OFFSET('Maximum minutes'!$C$1,T5657,MATCH(IF(G5657&lt;&gt;"",G5657,F5657),OFFSET('Maximum minutes'!$C$1,T5657-1,0,1,U5657+1),0)-1)*IF(OR(ISNUMBER(J5657),J5657="sans examen"),1,0)*IF(W5657&lt;MinDate,1,0),"")</f>
        <v/>
      </c>
      <c r="N5657" s="36">
        <f t="shared" ca="1" si="177"/>
        <v>0</v>
      </c>
      <c r="O5657" s="36" t="e">
        <f ca="1">LEFT(OFFSET(Lists!$Q$2,MATCH(E5657,Lists!$R$3:$R$19,0),0),4)</f>
        <v>#N/A</v>
      </c>
      <c r="P5657" s="36" t="e">
        <f ca="1">MATCH(O5657,Lists!$S$2:$S$640,1)</f>
        <v>#N/A</v>
      </c>
      <c r="Q5657" s="36" t="e">
        <f ca="1">MATCH(LEFT(OFFSET(Lists!$Q$2,MATCH(E5657,Lists!$R$3:$R$19,0)+1,0),4),Lists!$S$3:$S$640,1)</f>
        <v>#N/A</v>
      </c>
      <c r="R5657" s="36" t="e">
        <f ca="1">LEFT(OFFSET(Lists!$S$2,P5657-1+MATCH(F5657,OFFSET(Lists!$T$3,P5657-1,0,Q5657-P5657+1),0),0),6)</f>
        <v>#N/A</v>
      </c>
      <c r="S5657" s="36" t="e">
        <f ca="1">VLOOKUP(R5657,Lists!B:D,3,FALSE)</f>
        <v>#N/A</v>
      </c>
      <c r="T5657" s="36" t="str">
        <f>IF(F5657&lt;&gt;"",MATCH(R5657,'Maximum minutes'!B:B,0),"")</f>
        <v/>
      </c>
      <c r="U5657" s="36">
        <f ca="1">IF(F5657&lt;&gt;"",COUNTA(OFFSET('Maximum minutes'!$C$1,'Annexe A1 Cours'!T5657,0,1,50)),0)</f>
        <v>0</v>
      </c>
      <c r="V5657" s="37">
        <f ca="1">IFERROR(OFFSET('Maximum minutes'!$C$1,T5657+1,-1+MATCH(G5657,OFFSET('Maximum minutes'!$C$1,T5657-1,0,1,50),0)),0)</f>
        <v>0</v>
      </c>
      <c r="W5657" s="38">
        <f t="shared" ca="1" si="176"/>
        <v>0</v>
      </c>
    </row>
    <row r="5658" spans="1:23" s="36" customFormat="1" ht="18.75">
      <c r="A5658" s="34"/>
      <c r="B5658" s="39"/>
      <c r="C5658" s="39"/>
      <c r="D5658" s="35"/>
      <c r="E5658" s="40"/>
      <c r="F5658" s="39"/>
      <c r="G5658" s="39"/>
      <c r="H5658" s="39"/>
      <c r="I5658" s="34"/>
      <c r="J5658" s="34"/>
      <c r="K5658" s="34"/>
      <c r="L5658" s="34"/>
      <c r="M5658" s="43" t="str">
        <f ca="1">IFERROR(OFFSET('Maximum minutes'!$C$1,T5658,MATCH(IF(G5658&lt;&gt;"",G5658,F5658),OFFSET('Maximum minutes'!$C$1,T5658-1,0,1,U5658+1),0)-1)*IF(OR(ISNUMBER(J5658),J5658="sans examen"),1,0)*IF(W5658&lt;MinDate,1,0),"")</f>
        <v/>
      </c>
      <c r="N5658" s="36">
        <f t="shared" ca="1" si="177"/>
        <v>0</v>
      </c>
      <c r="O5658" s="36" t="e">
        <f ca="1">LEFT(OFFSET(Lists!$Q$2,MATCH(E5658,Lists!$R$3:$R$19,0),0),4)</f>
        <v>#N/A</v>
      </c>
      <c r="P5658" s="36" t="e">
        <f ca="1">MATCH(O5658,Lists!$S$2:$S$640,1)</f>
        <v>#N/A</v>
      </c>
      <c r="Q5658" s="36" t="e">
        <f ca="1">MATCH(LEFT(OFFSET(Lists!$Q$2,MATCH(E5658,Lists!$R$3:$R$19,0)+1,0),4),Lists!$S$3:$S$640,1)</f>
        <v>#N/A</v>
      </c>
      <c r="R5658" s="36" t="e">
        <f ca="1">LEFT(OFFSET(Lists!$S$2,P5658-1+MATCH(F5658,OFFSET(Lists!$T$3,P5658-1,0,Q5658-P5658+1),0),0),6)</f>
        <v>#N/A</v>
      </c>
      <c r="S5658" s="36" t="e">
        <f ca="1">VLOOKUP(R5658,Lists!B:D,3,FALSE)</f>
        <v>#N/A</v>
      </c>
      <c r="T5658" s="36" t="str">
        <f>IF(F5658&lt;&gt;"",MATCH(R5658,'Maximum minutes'!B:B,0),"")</f>
        <v/>
      </c>
      <c r="U5658" s="36">
        <f ca="1">IF(F5658&lt;&gt;"",COUNTA(OFFSET('Maximum minutes'!$C$1,'Annexe A1 Cours'!T5658,0,1,50)),0)</f>
        <v>0</v>
      </c>
      <c r="V5658" s="37">
        <f ca="1">IFERROR(OFFSET('Maximum minutes'!$C$1,T5658+1,-1+MATCH(G5658,OFFSET('Maximum minutes'!$C$1,T5658-1,0,1,50),0)),0)</f>
        <v>0</v>
      </c>
      <c r="W5658" s="38">
        <f t="shared" ca="1" si="176"/>
        <v>0</v>
      </c>
    </row>
    <row r="5659" spans="1:23" s="36" customFormat="1" ht="18.75">
      <c r="A5659" s="34"/>
      <c r="B5659" s="39"/>
      <c r="C5659" s="39"/>
      <c r="D5659" s="35"/>
      <c r="E5659" s="40"/>
      <c r="F5659" s="39"/>
      <c r="G5659" s="39"/>
      <c r="H5659" s="39"/>
      <c r="I5659" s="34"/>
      <c r="J5659" s="34"/>
      <c r="K5659" s="34"/>
      <c r="L5659" s="34"/>
      <c r="M5659" s="43" t="str">
        <f ca="1">IFERROR(OFFSET('Maximum minutes'!$C$1,T5659,MATCH(IF(G5659&lt;&gt;"",G5659,F5659),OFFSET('Maximum minutes'!$C$1,T5659-1,0,1,U5659+1),0)-1)*IF(OR(ISNUMBER(J5659),J5659="sans examen"),1,0)*IF(W5659&lt;MinDate,1,0),"")</f>
        <v/>
      </c>
      <c r="N5659" s="36">
        <f t="shared" ca="1" si="177"/>
        <v>0</v>
      </c>
      <c r="O5659" s="36" t="e">
        <f ca="1">LEFT(OFFSET(Lists!$Q$2,MATCH(E5659,Lists!$R$3:$R$19,0),0),4)</f>
        <v>#N/A</v>
      </c>
      <c r="P5659" s="36" t="e">
        <f ca="1">MATCH(O5659,Lists!$S$2:$S$640,1)</f>
        <v>#N/A</v>
      </c>
      <c r="Q5659" s="36" t="e">
        <f ca="1">MATCH(LEFT(OFFSET(Lists!$Q$2,MATCH(E5659,Lists!$R$3:$R$19,0)+1,0),4),Lists!$S$3:$S$640,1)</f>
        <v>#N/A</v>
      </c>
      <c r="R5659" s="36" t="e">
        <f ca="1">LEFT(OFFSET(Lists!$S$2,P5659-1+MATCH(F5659,OFFSET(Lists!$T$3,P5659-1,0,Q5659-P5659+1),0),0),6)</f>
        <v>#N/A</v>
      </c>
      <c r="S5659" s="36" t="e">
        <f ca="1">VLOOKUP(R5659,Lists!B:D,3,FALSE)</f>
        <v>#N/A</v>
      </c>
      <c r="T5659" s="36" t="str">
        <f>IF(F5659&lt;&gt;"",MATCH(R5659,'Maximum minutes'!B:B,0),"")</f>
        <v/>
      </c>
      <c r="U5659" s="36">
        <f ca="1">IF(F5659&lt;&gt;"",COUNTA(OFFSET('Maximum minutes'!$C$1,'Annexe A1 Cours'!T5659,0,1,50)),0)</f>
        <v>0</v>
      </c>
      <c r="V5659" s="37">
        <f ca="1">IFERROR(OFFSET('Maximum minutes'!$C$1,T5659+1,-1+MATCH(G5659,OFFSET('Maximum minutes'!$C$1,T5659-1,0,1,50),0)),0)</f>
        <v>0</v>
      </c>
      <c r="W5659" s="38">
        <f t="shared" ca="1" si="176"/>
        <v>0</v>
      </c>
    </row>
    <row r="5660" spans="1:23" s="36" customFormat="1" ht="18.75">
      <c r="A5660" s="34"/>
      <c r="B5660" s="39"/>
      <c r="C5660" s="39"/>
      <c r="D5660" s="35"/>
      <c r="E5660" s="40"/>
      <c r="F5660" s="39"/>
      <c r="G5660" s="39"/>
      <c r="H5660" s="39"/>
      <c r="I5660" s="34"/>
      <c r="J5660" s="34"/>
      <c r="K5660" s="34"/>
      <c r="L5660" s="34"/>
      <c r="M5660" s="43" t="str">
        <f ca="1">IFERROR(OFFSET('Maximum minutes'!$C$1,T5660,MATCH(IF(G5660&lt;&gt;"",G5660,F5660),OFFSET('Maximum minutes'!$C$1,T5660-1,0,1,U5660+1),0)-1)*IF(OR(ISNUMBER(J5660),J5660="sans examen"),1,0)*IF(W5660&lt;MinDate,1,0),"")</f>
        <v/>
      </c>
      <c r="N5660" s="36">
        <f t="shared" ca="1" si="177"/>
        <v>0</v>
      </c>
      <c r="O5660" s="36" t="e">
        <f ca="1">LEFT(OFFSET(Lists!$Q$2,MATCH(E5660,Lists!$R$3:$R$19,0),0),4)</f>
        <v>#N/A</v>
      </c>
      <c r="P5660" s="36" t="e">
        <f ca="1">MATCH(O5660,Lists!$S$2:$S$640,1)</f>
        <v>#N/A</v>
      </c>
      <c r="Q5660" s="36" t="e">
        <f ca="1">MATCH(LEFT(OFFSET(Lists!$Q$2,MATCH(E5660,Lists!$R$3:$R$19,0)+1,0),4),Lists!$S$3:$S$640,1)</f>
        <v>#N/A</v>
      </c>
      <c r="R5660" s="36" t="e">
        <f ca="1">LEFT(OFFSET(Lists!$S$2,P5660-1+MATCH(F5660,OFFSET(Lists!$T$3,P5660-1,0,Q5660-P5660+1),0),0),6)</f>
        <v>#N/A</v>
      </c>
      <c r="S5660" s="36" t="e">
        <f ca="1">VLOOKUP(R5660,Lists!B:D,3,FALSE)</f>
        <v>#N/A</v>
      </c>
      <c r="T5660" s="36" t="str">
        <f>IF(F5660&lt;&gt;"",MATCH(R5660,'Maximum minutes'!B:B,0),"")</f>
        <v/>
      </c>
      <c r="U5660" s="36">
        <f ca="1">IF(F5660&lt;&gt;"",COUNTA(OFFSET('Maximum minutes'!$C$1,'Annexe A1 Cours'!T5660,0,1,50)),0)</f>
        <v>0</v>
      </c>
      <c r="V5660" s="37">
        <f ca="1">IFERROR(OFFSET('Maximum minutes'!$C$1,T5660+1,-1+MATCH(G5660,OFFSET('Maximum minutes'!$C$1,T5660-1,0,1,50),0)),0)</f>
        <v>0</v>
      </c>
      <c r="W5660" s="38">
        <f t="shared" ca="1" si="176"/>
        <v>0</v>
      </c>
    </row>
    <row r="5661" spans="1:23" s="36" customFormat="1" ht="18.75">
      <c r="A5661" s="34"/>
      <c r="B5661" s="39"/>
      <c r="C5661" s="39"/>
      <c r="D5661" s="35"/>
      <c r="E5661" s="40"/>
      <c r="F5661" s="39"/>
      <c r="G5661" s="39"/>
      <c r="H5661" s="39"/>
      <c r="I5661" s="34"/>
      <c r="J5661" s="34"/>
      <c r="K5661" s="34"/>
      <c r="L5661" s="34"/>
      <c r="M5661" s="43" t="str">
        <f ca="1">IFERROR(OFFSET('Maximum minutes'!$C$1,T5661,MATCH(IF(G5661&lt;&gt;"",G5661,F5661),OFFSET('Maximum minutes'!$C$1,T5661-1,0,1,U5661+1),0)-1)*IF(OR(ISNUMBER(J5661),J5661="sans examen"),1,0)*IF(W5661&lt;MinDate,1,0),"")</f>
        <v/>
      </c>
      <c r="N5661" s="36">
        <f t="shared" ca="1" si="177"/>
        <v>0</v>
      </c>
      <c r="O5661" s="36" t="e">
        <f ca="1">LEFT(OFFSET(Lists!$Q$2,MATCH(E5661,Lists!$R$3:$R$19,0),0),4)</f>
        <v>#N/A</v>
      </c>
      <c r="P5661" s="36" t="e">
        <f ca="1">MATCH(O5661,Lists!$S$2:$S$640,1)</f>
        <v>#N/A</v>
      </c>
      <c r="Q5661" s="36" t="e">
        <f ca="1">MATCH(LEFT(OFFSET(Lists!$Q$2,MATCH(E5661,Lists!$R$3:$R$19,0)+1,0),4),Lists!$S$3:$S$640,1)</f>
        <v>#N/A</v>
      </c>
      <c r="R5661" s="36" t="e">
        <f ca="1">LEFT(OFFSET(Lists!$S$2,P5661-1+MATCH(F5661,OFFSET(Lists!$T$3,P5661-1,0,Q5661-P5661+1),0),0),6)</f>
        <v>#N/A</v>
      </c>
      <c r="S5661" s="36" t="e">
        <f ca="1">VLOOKUP(R5661,Lists!B:D,3,FALSE)</f>
        <v>#N/A</v>
      </c>
      <c r="T5661" s="36" t="str">
        <f>IF(F5661&lt;&gt;"",MATCH(R5661,'Maximum minutes'!B:B,0),"")</f>
        <v/>
      </c>
      <c r="U5661" s="36">
        <f ca="1">IF(F5661&lt;&gt;"",COUNTA(OFFSET('Maximum minutes'!$C$1,'Annexe A1 Cours'!T5661,0,1,50)),0)</f>
        <v>0</v>
      </c>
      <c r="V5661" s="37">
        <f ca="1">IFERROR(OFFSET('Maximum minutes'!$C$1,T5661+1,-1+MATCH(G5661,OFFSET('Maximum minutes'!$C$1,T5661-1,0,1,50),0)),0)</f>
        <v>0</v>
      </c>
      <c r="W5661" s="38">
        <f t="shared" ca="1" si="176"/>
        <v>0</v>
      </c>
    </row>
    <row r="5662" spans="1:23" s="36" customFormat="1" ht="18.75">
      <c r="A5662" s="34"/>
      <c r="B5662" s="39"/>
      <c r="C5662" s="39"/>
      <c r="D5662" s="35"/>
      <c r="E5662" s="40"/>
      <c r="F5662" s="39"/>
      <c r="G5662" s="39"/>
      <c r="H5662" s="39"/>
      <c r="I5662" s="34"/>
      <c r="J5662" s="34"/>
      <c r="K5662" s="34"/>
      <c r="L5662" s="34"/>
      <c r="M5662" s="43" t="str">
        <f ca="1">IFERROR(OFFSET('Maximum minutes'!$C$1,T5662,MATCH(IF(G5662&lt;&gt;"",G5662,F5662),OFFSET('Maximum minutes'!$C$1,T5662-1,0,1,U5662+1),0)-1)*IF(OR(ISNUMBER(J5662),J5662="sans examen"),1,0)*IF(W5662&lt;MinDate,1,0),"")</f>
        <v/>
      </c>
      <c r="N5662" s="36">
        <f t="shared" ca="1" si="177"/>
        <v>0</v>
      </c>
      <c r="O5662" s="36" t="e">
        <f ca="1">LEFT(OFFSET(Lists!$Q$2,MATCH(E5662,Lists!$R$3:$R$19,0),0),4)</f>
        <v>#N/A</v>
      </c>
      <c r="P5662" s="36" t="e">
        <f ca="1">MATCH(O5662,Lists!$S$2:$S$640,1)</f>
        <v>#N/A</v>
      </c>
      <c r="Q5662" s="36" t="e">
        <f ca="1">MATCH(LEFT(OFFSET(Lists!$Q$2,MATCH(E5662,Lists!$R$3:$R$19,0)+1,0),4),Lists!$S$3:$S$640,1)</f>
        <v>#N/A</v>
      </c>
      <c r="R5662" s="36" t="e">
        <f ca="1">LEFT(OFFSET(Lists!$S$2,P5662-1+MATCH(F5662,OFFSET(Lists!$T$3,P5662-1,0,Q5662-P5662+1),0),0),6)</f>
        <v>#N/A</v>
      </c>
      <c r="S5662" s="36" t="e">
        <f ca="1">VLOOKUP(R5662,Lists!B:D,3,FALSE)</f>
        <v>#N/A</v>
      </c>
      <c r="T5662" s="36" t="str">
        <f>IF(F5662&lt;&gt;"",MATCH(R5662,'Maximum minutes'!B:B,0),"")</f>
        <v/>
      </c>
      <c r="U5662" s="36">
        <f ca="1">IF(F5662&lt;&gt;"",COUNTA(OFFSET('Maximum minutes'!$C$1,'Annexe A1 Cours'!T5662,0,1,50)),0)</f>
        <v>0</v>
      </c>
      <c r="V5662" s="37">
        <f ca="1">IFERROR(OFFSET('Maximum minutes'!$C$1,T5662+1,-1+MATCH(G5662,OFFSET('Maximum minutes'!$C$1,T5662-1,0,1,50),0)),0)</f>
        <v>0</v>
      </c>
      <c r="W5662" s="38">
        <f t="shared" ca="1" si="176"/>
        <v>0</v>
      </c>
    </row>
    <row r="5663" spans="1:23" s="36" customFormat="1" ht="18.75">
      <c r="A5663" s="34"/>
      <c r="B5663" s="39"/>
      <c r="C5663" s="39"/>
      <c r="D5663" s="35"/>
      <c r="E5663" s="40"/>
      <c r="F5663" s="39"/>
      <c r="G5663" s="39"/>
      <c r="H5663" s="39"/>
      <c r="I5663" s="34"/>
      <c r="J5663" s="34"/>
      <c r="K5663" s="34"/>
      <c r="L5663" s="34"/>
      <c r="M5663" s="43" t="str">
        <f ca="1">IFERROR(OFFSET('Maximum minutes'!$C$1,T5663,MATCH(IF(G5663&lt;&gt;"",G5663,F5663),OFFSET('Maximum minutes'!$C$1,T5663-1,0,1,U5663+1),0)-1)*IF(OR(ISNUMBER(J5663),J5663="sans examen"),1,0)*IF(W5663&lt;MinDate,1,0),"")</f>
        <v/>
      </c>
      <c r="N5663" s="36">
        <f t="shared" ca="1" si="177"/>
        <v>0</v>
      </c>
      <c r="O5663" s="36" t="e">
        <f ca="1">LEFT(OFFSET(Lists!$Q$2,MATCH(E5663,Lists!$R$3:$R$19,0),0),4)</f>
        <v>#N/A</v>
      </c>
      <c r="P5663" s="36" t="e">
        <f ca="1">MATCH(O5663,Lists!$S$2:$S$640,1)</f>
        <v>#N/A</v>
      </c>
      <c r="Q5663" s="36" t="e">
        <f ca="1">MATCH(LEFT(OFFSET(Lists!$Q$2,MATCH(E5663,Lists!$R$3:$R$19,0)+1,0),4),Lists!$S$3:$S$640,1)</f>
        <v>#N/A</v>
      </c>
      <c r="R5663" s="36" t="e">
        <f ca="1">LEFT(OFFSET(Lists!$S$2,P5663-1+MATCH(F5663,OFFSET(Lists!$T$3,P5663-1,0,Q5663-P5663+1),0),0),6)</f>
        <v>#N/A</v>
      </c>
      <c r="S5663" s="36" t="e">
        <f ca="1">VLOOKUP(R5663,Lists!B:D,3,FALSE)</f>
        <v>#N/A</v>
      </c>
      <c r="T5663" s="36" t="str">
        <f>IF(F5663&lt;&gt;"",MATCH(R5663,'Maximum minutes'!B:B,0),"")</f>
        <v/>
      </c>
      <c r="U5663" s="36">
        <f ca="1">IF(F5663&lt;&gt;"",COUNTA(OFFSET('Maximum minutes'!$C$1,'Annexe A1 Cours'!T5663,0,1,50)),0)</f>
        <v>0</v>
      </c>
      <c r="V5663" s="37">
        <f ca="1">IFERROR(OFFSET('Maximum minutes'!$C$1,T5663+1,-1+MATCH(G5663,OFFSET('Maximum minutes'!$C$1,T5663-1,0,1,50),0)),0)</f>
        <v>0</v>
      </c>
      <c r="W5663" s="38">
        <f t="shared" ca="1" si="176"/>
        <v>0</v>
      </c>
    </row>
    <row r="5664" spans="1:23" s="36" customFormat="1" ht="18.75">
      <c r="A5664" s="34"/>
      <c r="B5664" s="39"/>
      <c r="C5664" s="39"/>
      <c r="D5664" s="35"/>
      <c r="E5664" s="40"/>
      <c r="F5664" s="39"/>
      <c r="G5664" s="39"/>
      <c r="H5664" s="39"/>
      <c r="I5664" s="34"/>
      <c r="J5664" s="34"/>
      <c r="K5664" s="34"/>
      <c r="L5664" s="34"/>
      <c r="M5664" s="43" t="str">
        <f ca="1">IFERROR(OFFSET('Maximum minutes'!$C$1,T5664,MATCH(IF(G5664&lt;&gt;"",G5664,F5664),OFFSET('Maximum minutes'!$C$1,T5664-1,0,1,U5664+1),0)-1)*IF(OR(ISNUMBER(J5664),J5664="sans examen"),1,0)*IF(W5664&lt;MinDate,1,0),"")</f>
        <v/>
      </c>
      <c r="N5664" s="36">
        <f t="shared" ca="1" si="177"/>
        <v>0</v>
      </c>
      <c r="O5664" s="36" t="e">
        <f ca="1">LEFT(OFFSET(Lists!$Q$2,MATCH(E5664,Lists!$R$3:$R$19,0),0),4)</f>
        <v>#N/A</v>
      </c>
      <c r="P5664" s="36" t="e">
        <f ca="1">MATCH(O5664,Lists!$S$2:$S$640,1)</f>
        <v>#N/A</v>
      </c>
      <c r="Q5664" s="36" t="e">
        <f ca="1">MATCH(LEFT(OFFSET(Lists!$Q$2,MATCH(E5664,Lists!$R$3:$R$19,0)+1,0),4),Lists!$S$3:$S$640,1)</f>
        <v>#N/A</v>
      </c>
      <c r="R5664" s="36" t="e">
        <f ca="1">LEFT(OFFSET(Lists!$S$2,P5664-1+MATCH(F5664,OFFSET(Lists!$T$3,P5664-1,0,Q5664-P5664+1),0),0),6)</f>
        <v>#N/A</v>
      </c>
      <c r="S5664" s="36" t="e">
        <f ca="1">VLOOKUP(R5664,Lists!B:D,3,FALSE)</f>
        <v>#N/A</v>
      </c>
      <c r="T5664" s="36" t="str">
        <f>IF(F5664&lt;&gt;"",MATCH(R5664,'Maximum minutes'!B:B,0),"")</f>
        <v/>
      </c>
      <c r="U5664" s="36">
        <f ca="1">IF(F5664&lt;&gt;"",COUNTA(OFFSET('Maximum minutes'!$C$1,'Annexe A1 Cours'!T5664,0,1,50)),0)</f>
        <v>0</v>
      </c>
      <c r="V5664" s="37">
        <f ca="1">IFERROR(OFFSET('Maximum minutes'!$C$1,T5664+1,-1+MATCH(G5664,OFFSET('Maximum minutes'!$C$1,T5664-1,0,1,50),0)),0)</f>
        <v>0</v>
      </c>
      <c r="W5664" s="38">
        <f t="shared" ca="1" si="176"/>
        <v>0</v>
      </c>
    </row>
    <row r="5665" spans="1:23" s="36" customFormat="1" ht="18.75">
      <c r="A5665" s="34"/>
      <c r="B5665" s="39"/>
      <c r="C5665" s="39"/>
      <c r="D5665" s="35"/>
      <c r="E5665" s="40"/>
      <c r="F5665" s="39"/>
      <c r="G5665" s="39"/>
      <c r="H5665" s="39"/>
      <c r="I5665" s="34"/>
      <c r="J5665" s="34"/>
      <c r="K5665" s="34"/>
      <c r="L5665" s="34"/>
      <c r="M5665" s="43" t="str">
        <f ca="1">IFERROR(OFFSET('Maximum minutes'!$C$1,T5665,MATCH(IF(G5665&lt;&gt;"",G5665,F5665),OFFSET('Maximum minutes'!$C$1,T5665-1,0,1,U5665+1),0)-1)*IF(OR(ISNUMBER(J5665),J5665="sans examen"),1,0)*IF(W5665&lt;MinDate,1,0),"")</f>
        <v/>
      </c>
      <c r="N5665" s="36">
        <f t="shared" ca="1" si="177"/>
        <v>0</v>
      </c>
      <c r="O5665" s="36" t="e">
        <f ca="1">LEFT(OFFSET(Lists!$Q$2,MATCH(E5665,Lists!$R$3:$R$19,0),0),4)</f>
        <v>#N/A</v>
      </c>
      <c r="P5665" s="36" t="e">
        <f ca="1">MATCH(O5665,Lists!$S$2:$S$640,1)</f>
        <v>#N/A</v>
      </c>
      <c r="Q5665" s="36" t="e">
        <f ca="1">MATCH(LEFT(OFFSET(Lists!$Q$2,MATCH(E5665,Lists!$R$3:$R$19,0)+1,0),4),Lists!$S$3:$S$640,1)</f>
        <v>#N/A</v>
      </c>
      <c r="R5665" s="36" t="e">
        <f ca="1">LEFT(OFFSET(Lists!$S$2,P5665-1+MATCH(F5665,OFFSET(Lists!$T$3,P5665-1,0,Q5665-P5665+1),0),0),6)</f>
        <v>#N/A</v>
      </c>
      <c r="S5665" s="36" t="e">
        <f ca="1">VLOOKUP(R5665,Lists!B:D,3,FALSE)</f>
        <v>#N/A</v>
      </c>
      <c r="T5665" s="36" t="str">
        <f>IF(F5665&lt;&gt;"",MATCH(R5665,'Maximum minutes'!B:B,0),"")</f>
        <v/>
      </c>
      <c r="U5665" s="36">
        <f ca="1">IF(F5665&lt;&gt;"",COUNTA(OFFSET('Maximum minutes'!$C$1,'Annexe A1 Cours'!T5665,0,1,50)),0)</f>
        <v>0</v>
      </c>
      <c r="V5665" s="37">
        <f ca="1">IFERROR(OFFSET('Maximum minutes'!$C$1,T5665+1,-1+MATCH(G5665,OFFSET('Maximum minutes'!$C$1,T5665-1,0,1,50),0)),0)</f>
        <v>0</v>
      </c>
      <c r="W5665" s="38">
        <f t="shared" ca="1" si="176"/>
        <v>0</v>
      </c>
    </row>
    <row r="5666" spans="1:23" s="36" customFormat="1" ht="18.75">
      <c r="A5666" s="34"/>
      <c r="B5666" s="39"/>
      <c r="C5666" s="39"/>
      <c r="D5666" s="35"/>
      <c r="E5666" s="40"/>
      <c r="F5666" s="39"/>
      <c r="G5666" s="39"/>
      <c r="H5666" s="39"/>
      <c r="I5666" s="34"/>
      <c r="J5666" s="34"/>
      <c r="K5666" s="34"/>
      <c r="L5666" s="34"/>
      <c r="M5666" s="43" t="str">
        <f ca="1">IFERROR(OFFSET('Maximum minutes'!$C$1,T5666,MATCH(IF(G5666&lt;&gt;"",G5666,F5666),OFFSET('Maximum minutes'!$C$1,T5666-1,0,1,U5666+1),0)-1)*IF(OR(ISNUMBER(J5666),J5666="sans examen"),1,0)*IF(W5666&lt;MinDate,1,0),"")</f>
        <v/>
      </c>
      <c r="N5666" s="36">
        <f t="shared" ca="1" si="177"/>
        <v>0</v>
      </c>
      <c r="O5666" s="36" t="e">
        <f ca="1">LEFT(OFFSET(Lists!$Q$2,MATCH(E5666,Lists!$R$3:$R$19,0),0),4)</f>
        <v>#N/A</v>
      </c>
      <c r="P5666" s="36" t="e">
        <f ca="1">MATCH(O5666,Lists!$S$2:$S$640,1)</f>
        <v>#N/A</v>
      </c>
      <c r="Q5666" s="36" t="e">
        <f ca="1">MATCH(LEFT(OFFSET(Lists!$Q$2,MATCH(E5666,Lists!$R$3:$R$19,0)+1,0),4),Lists!$S$3:$S$640,1)</f>
        <v>#N/A</v>
      </c>
      <c r="R5666" s="36" t="e">
        <f ca="1">LEFT(OFFSET(Lists!$S$2,P5666-1+MATCH(F5666,OFFSET(Lists!$T$3,P5666-1,0,Q5666-P5666+1),0),0),6)</f>
        <v>#N/A</v>
      </c>
      <c r="S5666" s="36" t="e">
        <f ca="1">VLOOKUP(R5666,Lists!B:D,3,FALSE)</f>
        <v>#N/A</v>
      </c>
      <c r="T5666" s="36" t="str">
        <f>IF(F5666&lt;&gt;"",MATCH(R5666,'Maximum minutes'!B:B,0),"")</f>
        <v/>
      </c>
      <c r="U5666" s="36">
        <f ca="1">IF(F5666&lt;&gt;"",COUNTA(OFFSET('Maximum minutes'!$C$1,'Annexe A1 Cours'!T5666,0,1,50)),0)</f>
        <v>0</v>
      </c>
      <c r="V5666" s="37">
        <f ca="1">IFERROR(OFFSET('Maximum minutes'!$C$1,T5666+1,-1+MATCH(G5666,OFFSET('Maximum minutes'!$C$1,T5666-1,0,1,50),0)),0)</f>
        <v>0</v>
      </c>
      <c r="W5666" s="38">
        <f t="shared" ca="1" si="176"/>
        <v>0</v>
      </c>
    </row>
    <row r="5667" spans="1:23" s="36" customFormat="1" ht="18.75">
      <c r="A5667" s="34"/>
      <c r="B5667" s="39"/>
      <c r="C5667" s="39"/>
      <c r="D5667" s="35"/>
      <c r="E5667" s="40"/>
      <c r="F5667" s="39"/>
      <c r="G5667" s="39"/>
      <c r="H5667" s="39"/>
      <c r="I5667" s="34"/>
      <c r="J5667" s="34"/>
      <c r="K5667" s="34"/>
      <c r="L5667" s="34"/>
      <c r="M5667" s="43" t="str">
        <f ca="1">IFERROR(OFFSET('Maximum minutes'!$C$1,T5667,MATCH(IF(G5667&lt;&gt;"",G5667,F5667),OFFSET('Maximum minutes'!$C$1,T5667-1,0,1,U5667+1),0)-1)*IF(OR(ISNUMBER(J5667),J5667="sans examen"),1,0)*IF(W5667&lt;MinDate,1,0),"")</f>
        <v/>
      </c>
      <c r="N5667" s="36">
        <f t="shared" ca="1" si="177"/>
        <v>0</v>
      </c>
      <c r="O5667" s="36" t="e">
        <f ca="1">LEFT(OFFSET(Lists!$Q$2,MATCH(E5667,Lists!$R$3:$R$19,0),0),4)</f>
        <v>#N/A</v>
      </c>
      <c r="P5667" s="36" t="e">
        <f ca="1">MATCH(O5667,Lists!$S$2:$S$640,1)</f>
        <v>#N/A</v>
      </c>
      <c r="Q5667" s="36" t="e">
        <f ca="1">MATCH(LEFT(OFFSET(Lists!$Q$2,MATCH(E5667,Lists!$R$3:$R$19,0)+1,0),4),Lists!$S$3:$S$640,1)</f>
        <v>#N/A</v>
      </c>
      <c r="R5667" s="36" t="e">
        <f ca="1">LEFT(OFFSET(Lists!$S$2,P5667-1+MATCH(F5667,OFFSET(Lists!$T$3,P5667-1,0,Q5667-P5667+1),0),0),6)</f>
        <v>#N/A</v>
      </c>
      <c r="S5667" s="36" t="e">
        <f ca="1">VLOOKUP(R5667,Lists!B:D,3,FALSE)</f>
        <v>#N/A</v>
      </c>
      <c r="T5667" s="36" t="str">
        <f>IF(F5667&lt;&gt;"",MATCH(R5667,'Maximum minutes'!B:B,0),"")</f>
        <v/>
      </c>
      <c r="U5667" s="36">
        <f ca="1">IF(F5667&lt;&gt;"",COUNTA(OFFSET('Maximum minutes'!$C$1,'Annexe A1 Cours'!T5667,0,1,50)),0)</f>
        <v>0</v>
      </c>
      <c r="V5667" s="37">
        <f ca="1">IFERROR(OFFSET('Maximum minutes'!$C$1,T5667+1,-1+MATCH(G5667,OFFSET('Maximum minutes'!$C$1,T5667-1,0,1,50),0)),0)</f>
        <v>0</v>
      </c>
      <c r="W5667" s="38">
        <f t="shared" ca="1" si="176"/>
        <v>0</v>
      </c>
    </row>
    <row r="5668" spans="1:23" s="36" customFormat="1" ht="18.75">
      <c r="A5668" s="34"/>
      <c r="B5668" s="39"/>
      <c r="C5668" s="39"/>
      <c r="D5668" s="35"/>
      <c r="E5668" s="40"/>
      <c r="F5668" s="39"/>
      <c r="G5668" s="39"/>
      <c r="H5668" s="39"/>
      <c r="I5668" s="34"/>
      <c r="J5668" s="34"/>
      <c r="K5668" s="34"/>
      <c r="L5668" s="34"/>
      <c r="M5668" s="43" t="str">
        <f ca="1">IFERROR(OFFSET('Maximum minutes'!$C$1,T5668,MATCH(IF(G5668&lt;&gt;"",G5668,F5668),OFFSET('Maximum minutes'!$C$1,T5668-1,0,1,U5668+1),0)-1)*IF(OR(ISNUMBER(J5668),J5668="sans examen"),1,0)*IF(W5668&lt;MinDate,1,0),"")</f>
        <v/>
      </c>
      <c r="N5668" s="36">
        <f t="shared" ca="1" si="177"/>
        <v>0</v>
      </c>
      <c r="O5668" s="36" t="e">
        <f ca="1">LEFT(OFFSET(Lists!$Q$2,MATCH(E5668,Lists!$R$3:$R$19,0),0),4)</f>
        <v>#N/A</v>
      </c>
      <c r="P5668" s="36" t="e">
        <f ca="1">MATCH(O5668,Lists!$S$2:$S$640,1)</f>
        <v>#N/A</v>
      </c>
      <c r="Q5668" s="36" t="e">
        <f ca="1">MATCH(LEFT(OFFSET(Lists!$Q$2,MATCH(E5668,Lists!$R$3:$R$19,0)+1,0),4),Lists!$S$3:$S$640,1)</f>
        <v>#N/A</v>
      </c>
      <c r="R5668" s="36" t="e">
        <f ca="1">LEFT(OFFSET(Lists!$S$2,P5668-1+MATCH(F5668,OFFSET(Lists!$T$3,P5668-1,0,Q5668-P5668+1),0),0),6)</f>
        <v>#N/A</v>
      </c>
      <c r="S5668" s="36" t="e">
        <f ca="1">VLOOKUP(R5668,Lists!B:D,3,FALSE)</f>
        <v>#N/A</v>
      </c>
      <c r="T5668" s="36" t="str">
        <f>IF(F5668&lt;&gt;"",MATCH(R5668,'Maximum minutes'!B:B,0),"")</f>
        <v/>
      </c>
      <c r="U5668" s="36">
        <f ca="1">IF(F5668&lt;&gt;"",COUNTA(OFFSET('Maximum minutes'!$C$1,'Annexe A1 Cours'!T5668,0,1,50)),0)</f>
        <v>0</v>
      </c>
      <c r="V5668" s="37">
        <f ca="1">IFERROR(OFFSET('Maximum minutes'!$C$1,T5668+1,-1+MATCH(G5668,OFFSET('Maximum minutes'!$C$1,T5668-1,0,1,50),0)),0)</f>
        <v>0</v>
      </c>
      <c r="W5668" s="38">
        <f t="shared" ca="1" si="176"/>
        <v>0</v>
      </c>
    </row>
    <row r="5669" spans="1:23" s="36" customFormat="1" ht="18.75">
      <c r="A5669" s="34"/>
      <c r="B5669" s="39"/>
      <c r="C5669" s="39"/>
      <c r="D5669" s="35"/>
      <c r="E5669" s="40"/>
      <c r="F5669" s="39"/>
      <c r="G5669" s="39"/>
      <c r="H5669" s="39"/>
      <c r="I5669" s="34"/>
      <c r="J5669" s="34"/>
      <c r="K5669" s="34"/>
      <c r="L5669" s="34"/>
      <c r="M5669" s="43" t="str">
        <f ca="1">IFERROR(OFFSET('Maximum minutes'!$C$1,T5669,MATCH(IF(G5669&lt;&gt;"",G5669,F5669),OFFSET('Maximum minutes'!$C$1,T5669-1,0,1,U5669+1),0)-1)*IF(OR(ISNUMBER(J5669),J5669="sans examen"),1,0)*IF(W5669&lt;MinDate,1,0),"")</f>
        <v/>
      </c>
      <c r="N5669" s="36">
        <f t="shared" ca="1" si="177"/>
        <v>0</v>
      </c>
      <c r="O5669" s="36" t="e">
        <f ca="1">LEFT(OFFSET(Lists!$Q$2,MATCH(E5669,Lists!$R$3:$R$19,0),0),4)</f>
        <v>#N/A</v>
      </c>
      <c r="P5669" s="36" t="e">
        <f ca="1">MATCH(O5669,Lists!$S$2:$S$640,1)</f>
        <v>#N/A</v>
      </c>
      <c r="Q5669" s="36" t="e">
        <f ca="1">MATCH(LEFT(OFFSET(Lists!$Q$2,MATCH(E5669,Lists!$R$3:$R$19,0)+1,0),4),Lists!$S$3:$S$640,1)</f>
        <v>#N/A</v>
      </c>
      <c r="R5669" s="36" t="e">
        <f ca="1">LEFT(OFFSET(Lists!$S$2,P5669-1+MATCH(F5669,OFFSET(Lists!$T$3,P5669-1,0,Q5669-P5669+1),0),0),6)</f>
        <v>#N/A</v>
      </c>
      <c r="S5669" s="36" t="e">
        <f ca="1">VLOOKUP(R5669,Lists!B:D,3,FALSE)</f>
        <v>#N/A</v>
      </c>
      <c r="T5669" s="36" t="str">
        <f>IF(F5669&lt;&gt;"",MATCH(R5669,'Maximum minutes'!B:B,0),"")</f>
        <v/>
      </c>
      <c r="U5669" s="36">
        <f ca="1">IF(F5669&lt;&gt;"",COUNTA(OFFSET('Maximum minutes'!$C$1,'Annexe A1 Cours'!T5669,0,1,50)),0)</f>
        <v>0</v>
      </c>
      <c r="V5669" s="37">
        <f ca="1">IFERROR(OFFSET('Maximum minutes'!$C$1,T5669+1,-1+MATCH(G5669,OFFSET('Maximum minutes'!$C$1,T5669-1,0,1,50),0)),0)</f>
        <v>0</v>
      </c>
      <c r="W5669" s="38">
        <f t="shared" ca="1" si="176"/>
        <v>0</v>
      </c>
    </row>
    <row r="5670" spans="1:23" s="36" customFormat="1" ht="18.75">
      <c r="A5670" s="34"/>
      <c r="B5670" s="39"/>
      <c r="C5670" s="39"/>
      <c r="D5670" s="35"/>
      <c r="E5670" s="40"/>
      <c r="F5670" s="39"/>
      <c r="G5670" s="39"/>
      <c r="H5670" s="39"/>
      <c r="I5670" s="34"/>
      <c r="J5670" s="34"/>
      <c r="K5670" s="34"/>
      <c r="L5670" s="34"/>
      <c r="M5670" s="43" t="str">
        <f ca="1">IFERROR(OFFSET('Maximum minutes'!$C$1,T5670,MATCH(IF(G5670&lt;&gt;"",G5670,F5670),OFFSET('Maximum minutes'!$C$1,T5670-1,0,1,U5670+1),0)-1)*IF(OR(ISNUMBER(J5670),J5670="sans examen"),1,0)*IF(W5670&lt;MinDate,1,0),"")</f>
        <v/>
      </c>
      <c r="N5670" s="36">
        <f t="shared" ca="1" si="177"/>
        <v>0</v>
      </c>
      <c r="O5670" s="36" t="e">
        <f ca="1">LEFT(OFFSET(Lists!$Q$2,MATCH(E5670,Lists!$R$3:$R$19,0),0),4)</f>
        <v>#N/A</v>
      </c>
      <c r="P5670" s="36" t="e">
        <f ca="1">MATCH(O5670,Lists!$S$2:$S$640,1)</f>
        <v>#N/A</v>
      </c>
      <c r="Q5670" s="36" t="e">
        <f ca="1">MATCH(LEFT(OFFSET(Lists!$Q$2,MATCH(E5670,Lists!$R$3:$R$19,0)+1,0),4),Lists!$S$3:$S$640,1)</f>
        <v>#N/A</v>
      </c>
      <c r="R5670" s="36" t="e">
        <f ca="1">LEFT(OFFSET(Lists!$S$2,P5670-1+MATCH(F5670,OFFSET(Lists!$T$3,P5670-1,0,Q5670-P5670+1),0),0),6)</f>
        <v>#N/A</v>
      </c>
      <c r="S5670" s="36" t="e">
        <f ca="1">VLOOKUP(R5670,Lists!B:D,3,FALSE)</f>
        <v>#N/A</v>
      </c>
      <c r="T5670" s="36" t="str">
        <f>IF(F5670&lt;&gt;"",MATCH(R5670,'Maximum minutes'!B:B,0),"")</f>
        <v/>
      </c>
      <c r="U5670" s="36">
        <f ca="1">IF(F5670&lt;&gt;"",COUNTA(OFFSET('Maximum minutes'!$C$1,'Annexe A1 Cours'!T5670,0,1,50)),0)</f>
        <v>0</v>
      </c>
      <c r="V5670" s="37">
        <f ca="1">IFERROR(OFFSET('Maximum minutes'!$C$1,T5670+1,-1+MATCH(G5670,OFFSET('Maximum minutes'!$C$1,T5670-1,0,1,50),0)),0)</f>
        <v>0</v>
      </c>
      <c r="W5670" s="38">
        <f t="shared" ca="1" si="176"/>
        <v>0</v>
      </c>
    </row>
    <row r="5671" spans="1:23" s="36" customFormat="1" ht="18.75">
      <c r="A5671" s="34"/>
      <c r="B5671" s="39"/>
      <c r="C5671" s="39"/>
      <c r="D5671" s="35"/>
      <c r="E5671" s="40"/>
      <c r="F5671" s="39"/>
      <c r="G5671" s="39"/>
      <c r="H5671" s="39"/>
      <c r="I5671" s="34"/>
      <c r="J5671" s="34"/>
      <c r="K5671" s="34"/>
      <c r="L5671" s="34"/>
      <c r="M5671" s="43" t="str">
        <f ca="1">IFERROR(OFFSET('Maximum minutes'!$C$1,T5671,MATCH(IF(G5671&lt;&gt;"",G5671,F5671),OFFSET('Maximum minutes'!$C$1,T5671-1,0,1,U5671+1),0)-1)*IF(OR(ISNUMBER(J5671),J5671="sans examen"),1,0)*IF(W5671&lt;MinDate,1,0),"")</f>
        <v/>
      </c>
      <c r="N5671" s="36">
        <f t="shared" ca="1" si="177"/>
        <v>0</v>
      </c>
      <c r="O5671" s="36" t="e">
        <f ca="1">LEFT(OFFSET(Lists!$Q$2,MATCH(E5671,Lists!$R$3:$R$19,0),0),4)</f>
        <v>#N/A</v>
      </c>
      <c r="P5671" s="36" t="e">
        <f ca="1">MATCH(O5671,Lists!$S$2:$S$640,1)</f>
        <v>#N/A</v>
      </c>
      <c r="Q5671" s="36" t="e">
        <f ca="1">MATCH(LEFT(OFFSET(Lists!$Q$2,MATCH(E5671,Lists!$R$3:$R$19,0)+1,0),4),Lists!$S$3:$S$640,1)</f>
        <v>#N/A</v>
      </c>
      <c r="R5671" s="36" t="e">
        <f ca="1">LEFT(OFFSET(Lists!$S$2,P5671-1+MATCH(F5671,OFFSET(Lists!$T$3,P5671-1,0,Q5671-P5671+1),0),0),6)</f>
        <v>#N/A</v>
      </c>
      <c r="S5671" s="36" t="e">
        <f ca="1">VLOOKUP(R5671,Lists!B:D,3,FALSE)</f>
        <v>#N/A</v>
      </c>
      <c r="T5671" s="36" t="str">
        <f>IF(F5671&lt;&gt;"",MATCH(R5671,'Maximum minutes'!B:B,0),"")</f>
        <v/>
      </c>
      <c r="U5671" s="36">
        <f ca="1">IF(F5671&lt;&gt;"",COUNTA(OFFSET('Maximum minutes'!$C$1,'Annexe A1 Cours'!T5671,0,1,50)),0)</f>
        <v>0</v>
      </c>
      <c r="V5671" s="37">
        <f ca="1">IFERROR(OFFSET('Maximum minutes'!$C$1,T5671+1,-1+MATCH(G5671,OFFSET('Maximum minutes'!$C$1,T5671-1,0,1,50),0)),0)</f>
        <v>0</v>
      </c>
      <c r="W5671" s="38">
        <f t="shared" ca="1" si="176"/>
        <v>0</v>
      </c>
    </row>
    <row r="5672" spans="1:23" s="36" customFormat="1" ht="18.75">
      <c r="A5672" s="34"/>
      <c r="B5672" s="39"/>
      <c r="C5672" s="39"/>
      <c r="D5672" s="35"/>
      <c r="E5672" s="40"/>
      <c r="F5672" s="39"/>
      <c r="G5672" s="39"/>
      <c r="H5672" s="39"/>
      <c r="I5672" s="34"/>
      <c r="J5672" s="34"/>
      <c r="K5672" s="34"/>
      <c r="L5672" s="34"/>
      <c r="M5672" s="43" t="str">
        <f ca="1">IFERROR(OFFSET('Maximum minutes'!$C$1,T5672,MATCH(IF(G5672&lt;&gt;"",G5672,F5672),OFFSET('Maximum minutes'!$C$1,T5672-1,0,1,U5672+1),0)-1)*IF(OR(ISNUMBER(J5672),J5672="sans examen"),1,0)*IF(W5672&lt;MinDate,1,0),"")</f>
        <v/>
      </c>
      <c r="N5672" s="36">
        <f t="shared" ca="1" si="177"/>
        <v>0</v>
      </c>
      <c r="O5672" s="36" t="e">
        <f ca="1">LEFT(OFFSET(Lists!$Q$2,MATCH(E5672,Lists!$R$3:$R$19,0),0),4)</f>
        <v>#N/A</v>
      </c>
      <c r="P5672" s="36" t="e">
        <f ca="1">MATCH(O5672,Lists!$S$2:$S$640,1)</f>
        <v>#N/A</v>
      </c>
      <c r="Q5672" s="36" t="e">
        <f ca="1">MATCH(LEFT(OFFSET(Lists!$Q$2,MATCH(E5672,Lists!$R$3:$R$19,0)+1,0),4),Lists!$S$3:$S$640,1)</f>
        <v>#N/A</v>
      </c>
      <c r="R5672" s="36" t="e">
        <f ca="1">LEFT(OFFSET(Lists!$S$2,P5672-1+MATCH(F5672,OFFSET(Lists!$T$3,P5672-1,0,Q5672-P5672+1),0),0),6)</f>
        <v>#N/A</v>
      </c>
      <c r="S5672" s="36" t="e">
        <f ca="1">VLOOKUP(R5672,Lists!B:D,3,FALSE)</f>
        <v>#N/A</v>
      </c>
      <c r="T5672" s="36" t="str">
        <f>IF(F5672&lt;&gt;"",MATCH(R5672,'Maximum minutes'!B:B,0),"")</f>
        <v/>
      </c>
      <c r="U5672" s="36">
        <f ca="1">IF(F5672&lt;&gt;"",COUNTA(OFFSET('Maximum minutes'!$C$1,'Annexe A1 Cours'!T5672,0,1,50)),0)</f>
        <v>0</v>
      </c>
      <c r="V5672" s="37">
        <f ca="1">IFERROR(OFFSET('Maximum minutes'!$C$1,T5672+1,-1+MATCH(G5672,OFFSET('Maximum minutes'!$C$1,T5672-1,0,1,50),0)),0)</f>
        <v>0</v>
      </c>
      <c r="W5672" s="38">
        <f t="shared" ca="1" si="176"/>
        <v>0</v>
      </c>
    </row>
    <row r="5673" spans="1:23" s="36" customFormat="1" ht="18.75">
      <c r="A5673" s="34"/>
      <c r="B5673" s="39"/>
      <c r="C5673" s="39"/>
      <c r="D5673" s="35"/>
      <c r="E5673" s="40"/>
      <c r="F5673" s="39"/>
      <c r="G5673" s="39"/>
      <c r="H5673" s="39"/>
      <c r="I5673" s="34"/>
      <c r="J5673" s="34"/>
      <c r="K5673" s="34"/>
      <c r="L5673" s="34"/>
      <c r="M5673" s="43" t="str">
        <f ca="1">IFERROR(OFFSET('Maximum minutes'!$C$1,T5673,MATCH(IF(G5673&lt;&gt;"",G5673,F5673),OFFSET('Maximum minutes'!$C$1,T5673-1,0,1,U5673+1),0)-1)*IF(OR(ISNUMBER(J5673),J5673="sans examen"),1,0)*IF(W5673&lt;MinDate,1,0),"")</f>
        <v/>
      </c>
      <c r="N5673" s="36">
        <f t="shared" ca="1" si="177"/>
        <v>0</v>
      </c>
      <c r="O5673" s="36" t="e">
        <f ca="1">LEFT(OFFSET(Lists!$Q$2,MATCH(E5673,Lists!$R$3:$R$19,0),0),4)</f>
        <v>#N/A</v>
      </c>
      <c r="P5673" s="36" t="e">
        <f ca="1">MATCH(O5673,Lists!$S$2:$S$640,1)</f>
        <v>#N/A</v>
      </c>
      <c r="Q5673" s="36" t="e">
        <f ca="1">MATCH(LEFT(OFFSET(Lists!$Q$2,MATCH(E5673,Lists!$R$3:$R$19,0)+1,0),4),Lists!$S$3:$S$640,1)</f>
        <v>#N/A</v>
      </c>
      <c r="R5673" s="36" t="e">
        <f ca="1">LEFT(OFFSET(Lists!$S$2,P5673-1+MATCH(F5673,OFFSET(Lists!$T$3,P5673-1,0,Q5673-P5673+1),0),0),6)</f>
        <v>#N/A</v>
      </c>
      <c r="S5673" s="36" t="e">
        <f ca="1">VLOOKUP(R5673,Lists!B:D,3,FALSE)</f>
        <v>#N/A</v>
      </c>
      <c r="T5673" s="36" t="str">
        <f>IF(F5673&lt;&gt;"",MATCH(R5673,'Maximum minutes'!B:B,0),"")</f>
        <v/>
      </c>
      <c r="U5673" s="36">
        <f ca="1">IF(F5673&lt;&gt;"",COUNTA(OFFSET('Maximum minutes'!$C$1,'Annexe A1 Cours'!T5673,0,1,50)),0)</f>
        <v>0</v>
      </c>
      <c r="V5673" s="37">
        <f ca="1">IFERROR(OFFSET('Maximum minutes'!$C$1,T5673+1,-1+MATCH(G5673,OFFSET('Maximum minutes'!$C$1,T5673-1,0,1,50),0)),0)</f>
        <v>0</v>
      </c>
      <c r="W5673" s="38">
        <f t="shared" ca="1" si="176"/>
        <v>0</v>
      </c>
    </row>
    <row r="5674" spans="1:23" s="36" customFormat="1" ht="18.75">
      <c r="A5674" s="34"/>
      <c r="B5674" s="39"/>
      <c r="C5674" s="39"/>
      <c r="D5674" s="35"/>
      <c r="E5674" s="40"/>
      <c r="F5674" s="39"/>
      <c r="G5674" s="39"/>
      <c r="H5674" s="39"/>
      <c r="I5674" s="34"/>
      <c r="J5674" s="34"/>
      <c r="K5674" s="34"/>
      <c r="L5674" s="34"/>
      <c r="M5674" s="43" t="str">
        <f ca="1">IFERROR(OFFSET('Maximum minutes'!$C$1,T5674,MATCH(IF(G5674&lt;&gt;"",G5674,F5674),OFFSET('Maximum minutes'!$C$1,T5674-1,0,1,U5674+1),0)-1)*IF(OR(ISNUMBER(J5674),J5674="sans examen"),1,0)*IF(W5674&lt;MinDate,1,0),"")</f>
        <v/>
      </c>
      <c r="N5674" s="36">
        <f t="shared" ca="1" si="177"/>
        <v>0</v>
      </c>
      <c r="O5674" s="36" t="e">
        <f ca="1">LEFT(OFFSET(Lists!$Q$2,MATCH(E5674,Lists!$R$3:$R$19,0),0),4)</f>
        <v>#N/A</v>
      </c>
      <c r="P5674" s="36" t="e">
        <f ca="1">MATCH(O5674,Lists!$S$2:$S$640,1)</f>
        <v>#N/A</v>
      </c>
      <c r="Q5674" s="36" t="e">
        <f ca="1">MATCH(LEFT(OFFSET(Lists!$Q$2,MATCH(E5674,Lists!$R$3:$R$19,0)+1,0),4),Lists!$S$3:$S$640,1)</f>
        <v>#N/A</v>
      </c>
      <c r="R5674" s="36" t="e">
        <f ca="1">LEFT(OFFSET(Lists!$S$2,P5674-1+MATCH(F5674,OFFSET(Lists!$T$3,P5674-1,0,Q5674-P5674+1),0),0),6)</f>
        <v>#N/A</v>
      </c>
      <c r="S5674" s="36" t="e">
        <f ca="1">VLOOKUP(R5674,Lists!B:D,3,FALSE)</f>
        <v>#N/A</v>
      </c>
      <c r="T5674" s="36" t="str">
        <f>IF(F5674&lt;&gt;"",MATCH(R5674,'Maximum minutes'!B:B,0),"")</f>
        <v/>
      </c>
      <c r="U5674" s="36">
        <f ca="1">IF(F5674&lt;&gt;"",COUNTA(OFFSET('Maximum minutes'!$C$1,'Annexe A1 Cours'!T5674,0,1,50)),0)</f>
        <v>0</v>
      </c>
      <c r="V5674" s="37">
        <f ca="1">IFERROR(OFFSET('Maximum minutes'!$C$1,T5674+1,-1+MATCH(G5674,OFFSET('Maximum minutes'!$C$1,T5674-1,0,1,50),0)),0)</f>
        <v>0</v>
      </c>
      <c r="W5674" s="38">
        <f t="shared" ca="1" si="176"/>
        <v>0</v>
      </c>
    </row>
    <row r="5675" spans="1:23" s="36" customFormat="1" ht="18.75">
      <c r="A5675" s="34"/>
      <c r="B5675" s="39"/>
      <c r="C5675" s="39"/>
      <c r="D5675" s="35"/>
      <c r="E5675" s="40"/>
      <c r="F5675" s="39"/>
      <c r="G5675" s="39"/>
      <c r="H5675" s="39"/>
      <c r="I5675" s="34"/>
      <c r="J5675" s="34"/>
      <c r="K5675" s="34"/>
      <c r="L5675" s="34"/>
      <c r="M5675" s="43" t="str">
        <f ca="1">IFERROR(OFFSET('Maximum minutes'!$C$1,T5675,MATCH(IF(G5675&lt;&gt;"",G5675,F5675),OFFSET('Maximum minutes'!$C$1,T5675-1,0,1,U5675+1),0)-1)*IF(OR(ISNUMBER(J5675),J5675="sans examen"),1,0)*IF(W5675&lt;MinDate,1,0),"")</f>
        <v/>
      </c>
      <c r="N5675" s="36">
        <f t="shared" ca="1" si="177"/>
        <v>0</v>
      </c>
      <c r="O5675" s="36" t="e">
        <f ca="1">LEFT(OFFSET(Lists!$Q$2,MATCH(E5675,Lists!$R$3:$R$19,0),0),4)</f>
        <v>#N/A</v>
      </c>
      <c r="P5675" s="36" t="e">
        <f ca="1">MATCH(O5675,Lists!$S$2:$S$640,1)</f>
        <v>#N/A</v>
      </c>
      <c r="Q5675" s="36" t="e">
        <f ca="1">MATCH(LEFT(OFFSET(Lists!$Q$2,MATCH(E5675,Lists!$R$3:$R$19,0)+1,0),4),Lists!$S$3:$S$640,1)</f>
        <v>#N/A</v>
      </c>
      <c r="R5675" s="36" t="e">
        <f ca="1">LEFT(OFFSET(Lists!$S$2,P5675-1+MATCH(F5675,OFFSET(Lists!$T$3,P5675-1,0,Q5675-P5675+1),0),0),6)</f>
        <v>#N/A</v>
      </c>
      <c r="S5675" s="36" t="e">
        <f ca="1">VLOOKUP(R5675,Lists!B:D,3,FALSE)</f>
        <v>#N/A</v>
      </c>
      <c r="T5675" s="36" t="str">
        <f>IF(F5675&lt;&gt;"",MATCH(R5675,'Maximum minutes'!B:B,0),"")</f>
        <v/>
      </c>
      <c r="U5675" s="36">
        <f ca="1">IF(F5675&lt;&gt;"",COUNTA(OFFSET('Maximum minutes'!$C$1,'Annexe A1 Cours'!T5675,0,1,50)),0)</f>
        <v>0</v>
      </c>
      <c r="V5675" s="37">
        <f ca="1">IFERROR(OFFSET('Maximum minutes'!$C$1,T5675+1,-1+MATCH(G5675,OFFSET('Maximum minutes'!$C$1,T5675-1,0,1,50),0)),0)</f>
        <v>0</v>
      </c>
      <c r="W5675" s="38">
        <f t="shared" ca="1" si="176"/>
        <v>0</v>
      </c>
    </row>
    <row r="5676" spans="1:23" s="36" customFormat="1" ht="18.75">
      <c r="A5676" s="34"/>
      <c r="B5676" s="39"/>
      <c r="C5676" s="39"/>
      <c r="D5676" s="35"/>
      <c r="E5676" s="40"/>
      <c r="F5676" s="39"/>
      <c r="G5676" s="39"/>
      <c r="H5676" s="39"/>
      <c r="I5676" s="34"/>
      <c r="J5676" s="34"/>
      <c r="K5676" s="34"/>
      <c r="L5676" s="34"/>
      <c r="M5676" s="43" t="str">
        <f ca="1">IFERROR(OFFSET('Maximum minutes'!$C$1,T5676,MATCH(IF(G5676&lt;&gt;"",G5676,F5676),OFFSET('Maximum minutes'!$C$1,T5676-1,0,1,U5676+1),0)-1)*IF(OR(ISNUMBER(J5676),J5676="sans examen"),1,0)*IF(W5676&lt;MinDate,1,0),"")</f>
        <v/>
      </c>
      <c r="N5676" s="36">
        <f t="shared" ca="1" si="177"/>
        <v>0</v>
      </c>
      <c r="O5676" s="36" t="e">
        <f ca="1">LEFT(OFFSET(Lists!$Q$2,MATCH(E5676,Lists!$R$3:$R$19,0),0),4)</f>
        <v>#N/A</v>
      </c>
      <c r="P5676" s="36" t="e">
        <f ca="1">MATCH(O5676,Lists!$S$2:$S$640,1)</f>
        <v>#N/A</v>
      </c>
      <c r="Q5676" s="36" t="e">
        <f ca="1">MATCH(LEFT(OFFSET(Lists!$Q$2,MATCH(E5676,Lists!$R$3:$R$19,0)+1,0),4),Lists!$S$3:$S$640,1)</f>
        <v>#N/A</v>
      </c>
      <c r="R5676" s="36" t="e">
        <f ca="1">LEFT(OFFSET(Lists!$S$2,P5676-1+MATCH(F5676,OFFSET(Lists!$T$3,P5676-1,0,Q5676-P5676+1),0),0),6)</f>
        <v>#N/A</v>
      </c>
      <c r="S5676" s="36" t="e">
        <f ca="1">VLOOKUP(R5676,Lists!B:D,3,FALSE)</f>
        <v>#N/A</v>
      </c>
      <c r="T5676" s="36" t="str">
        <f>IF(F5676&lt;&gt;"",MATCH(R5676,'Maximum minutes'!B:B,0),"")</f>
        <v/>
      </c>
      <c r="U5676" s="36">
        <f ca="1">IF(F5676&lt;&gt;"",COUNTA(OFFSET('Maximum minutes'!$C$1,'Annexe A1 Cours'!T5676,0,1,50)),0)</f>
        <v>0</v>
      </c>
      <c r="V5676" s="37">
        <f ca="1">IFERROR(OFFSET('Maximum minutes'!$C$1,T5676+1,-1+MATCH(G5676,OFFSET('Maximum minutes'!$C$1,T5676-1,0,1,50),0)),0)</f>
        <v>0</v>
      </c>
      <c r="W5676" s="38">
        <f t="shared" ca="1" si="176"/>
        <v>0</v>
      </c>
    </row>
    <row r="5677" spans="1:23" s="36" customFormat="1" ht="18.75">
      <c r="A5677" s="34"/>
      <c r="B5677" s="39"/>
      <c r="C5677" s="39"/>
      <c r="D5677" s="35"/>
      <c r="E5677" s="40"/>
      <c r="F5677" s="39"/>
      <c r="G5677" s="39"/>
      <c r="H5677" s="39"/>
      <c r="I5677" s="34"/>
      <c r="J5677" s="34"/>
      <c r="K5677" s="34"/>
      <c r="L5677" s="34"/>
      <c r="M5677" s="43" t="str">
        <f ca="1">IFERROR(OFFSET('Maximum minutes'!$C$1,T5677,MATCH(IF(G5677&lt;&gt;"",G5677,F5677),OFFSET('Maximum minutes'!$C$1,T5677-1,0,1,U5677+1),0)-1)*IF(OR(ISNUMBER(J5677),J5677="sans examen"),1,0)*IF(W5677&lt;MinDate,1,0),"")</f>
        <v/>
      </c>
      <c r="N5677" s="36">
        <f t="shared" ca="1" si="177"/>
        <v>0</v>
      </c>
      <c r="O5677" s="36" t="e">
        <f ca="1">LEFT(OFFSET(Lists!$Q$2,MATCH(E5677,Lists!$R$3:$R$19,0),0),4)</f>
        <v>#N/A</v>
      </c>
      <c r="P5677" s="36" t="e">
        <f ca="1">MATCH(O5677,Lists!$S$2:$S$640,1)</f>
        <v>#N/A</v>
      </c>
      <c r="Q5677" s="36" t="e">
        <f ca="1">MATCH(LEFT(OFFSET(Lists!$Q$2,MATCH(E5677,Lists!$R$3:$R$19,0)+1,0),4),Lists!$S$3:$S$640,1)</f>
        <v>#N/A</v>
      </c>
      <c r="R5677" s="36" t="e">
        <f ca="1">LEFT(OFFSET(Lists!$S$2,P5677-1+MATCH(F5677,OFFSET(Lists!$T$3,P5677-1,0,Q5677-P5677+1),0),0),6)</f>
        <v>#N/A</v>
      </c>
      <c r="S5677" s="36" t="e">
        <f ca="1">VLOOKUP(R5677,Lists!B:D,3,FALSE)</f>
        <v>#N/A</v>
      </c>
      <c r="T5677" s="36" t="str">
        <f>IF(F5677&lt;&gt;"",MATCH(R5677,'Maximum minutes'!B:B,0),"")</f>
        <v/>
      </c>
      <c r="U5677" s="36">
        <f ca="1">IF(F5677&lt;&gt;"",COUNTA(OFFSET('Maximum minutes'!$C$1,'Annexe A1 Cours'!T5677,0,1,50)),0)</f>
        <v>0</v>
      </c>
      <c r="V5677" s="37">
        <f ca="1">IFERROR(OFFSET('Maximum minutes'!$C$1,T5677+1,-1+MATCH(G5677,OFFSET('Maximum minutes'!$C$1,T5677-1,0,1,50),0)),0)</f>
        <v>0</v>
      </c>
      <c r="W5677" s="38">
        <f t="shared" ca="1" si="176"/>
        <v>0</v>
      </c>
    </row>
    <row r="5678" spans="1:23" s="36" customFormat="1" ht="18.75">
      <c r="A5678" s="34"/>
      <c r="B5678" s="39"/>
      <c r="C5678" s="39"/>
      <c r="D5678" s="35"/>
      <c r="E5678" s="40"/>
      <c r="F5678" s="39"/>
      <c r="G5678" s="39"/>
      <c r="H5678" s="39"/>
      <c r="I5678" s="34"/>
      <c r="J5678" s="34"/>
      <c r="K5678" s="34"/>
      <c r="L5678" s="34"/>
      <c r="M5678" s="43" t="str">
        <f ca="1">IFERROR(OFFSET('Maximum minutes'!$C$1,T5678,MATCH(IF(G5678&lt;&gt;"",G5678,F5678),OFFSET('Maximum minutes'!$C$1,T5678-1,0,1,U5678+1),0)-1)*IF(OR(ISNUMBER(J5678),J5678="sans examen"),1,0)*IF(W5678&lt;MinDate,1,0),"")</f>
        <v/>
      </c>
      <c r="N5678" s="36">
        <f t="shared" ca="1" si="177"/>
        <v>0</v>
      </c>
      <c r="O5678" s="36" t="e">
        <f ca="1">LEFT(OFFSET(Lists!$Q$2,MATCH(E5678,Lists!$R$3:$R$19,0),0),4)</f>
        <v>#N/A</v>
      </c>
      <c r="P5678" s="36" t="e">
        <f ca="1">MATCH(O5678,Lists!$S$2:$S$640,1)</f>
        <v>#N/A</v>
      </c>
      <c r="Q5678" s="36" t="e">
        <f ca="1">MATCH(LEFT(OFFSET(Lists!$Q$2,MATCH(E5678,Lists!$R$3:$R$19,0)+1,0),4),Lists!$S$3:$S$640,1)</f>
        <v>#N/A</v>
      </c>
      <c r="R5678" s="36" t="e">
        <f ca="1">LEFT(OFFSET(Lists!$S$2,P5678-1+MATCH(F5678,OFFSET(Lists!$T$3,P5678-1,0,Q5678-P5678+1),0),0),6)</f>
        <v>#N/A</v>
      </c>
      <c r="S5678" s="36" t="e">
        <f ca="1">VLOOKUP(R5678,Lists!B:D,3,FALSE)</f>
        <v>#N/A</v>
      </c>
      <c r="T5678" s="36" t="str">
        <f>IF(F5678&lt;&gt;"",MATCH(R5678,'Maximum minutes'!B:B,0),"")</f>
        <v/>
      </c>
      <c r="U5678" s="36">
        <f ca="1">IF(F5678&lt;&gt;"",COUNTA(OFFSET('Maximum minutes'!$C$1,'Annexe A1 Cours'!T5678,0,1,50)),0)</f>
        <v>0</v>
      </c>
      <c r="V5678" s="37">
        <f ca="1">IFERROR(OFFSET('Maximum minutes'!$C$1,T5678+1,-1+MATCH(G5678,OFFSET('Maximum minutes'!$C$1,T5678-1,0,1,50),0)),0)</f>
        <v>0</v>
      </c>
      <c r="W5678" s="38">
        <f t="shared" ca="1" si="176"/>
        <v>0</v>
      </c>
    </row>
    <row r="5679" spans="1:23" s="36" customFormat="1" ht="18.75">
      <c r="A5679" s="34"/>
      <c r="B5679" s="39"/>
      <c r="C5679" s="39"/>
      <c r="D5679" s="35"/>
      <c r="E5679" s="40"/>
      <c r="F5679" s="39"/>
      <c r="G5679" s="39"/>
      <c r="H5679" s="39"/>
      <c r="I5679" s="34"/>
      <c r="J5679" s="34"/>
      <c r="K5679" s="34"/>
      <c r="L5679" s="34"/>
      <c r="M5679" s="43" t="str">
        <f ca="1">IFERROR(OFFSET('Maximum minutes'!$C$1,T5679,MATCH(IF(G5679&lt;&gt;"",G5679,F5679),OFFSET('Maximum minutes'!$C$1,T5679-1,0,1,U5679+1),0)-1)*IF(OR(ISNUMBER(J5679),J5679="sans examen"),1,0)*IF(W5679&lt;MinDate,1,0),"")</f>
        <v/>
      </c>
      <c r="N5679" s="36">
        <f t="shared" ca="1" si="177"/>
        <v>0</v>
      </c>
      <c r="O5679" s="36" t="e">
        <f ca="1">LEFT(OFFSET(Lists!$Q$2,MATCH(E5679,Lists!$R$3:$R$19,0),0),4)</f>
        <v>#N/A</v>
      </c>
      <c r="P5679" s="36" t="e">
        <f ca="1">MATCH(O5679,Lists!$S$2:$S$640,1)</f>
        <v>#N/A</v>
      </c>
      <c r="Q5679" s="36" t="e">
        <f ca="1">MATCH(LEFT(OFFSET(Lists!$Q$2,MATCH(E5679,Lists!$R$3:$R$19,0)+1,0),4),Lists!$S$3:$S$640,1)</f>
        <v>#N/A</v>
      </c>
      <c r="R5679" s="36" t="e">
        <f ca="1">LEFT(OFFSET(Lists!$S$2,P5679-1+MATCH(F5679,OFFSET(Lists!$T$3,P5679-1,0,Q5679-P5679+1),0),0),6)</f>
        <v>#N/A</v>
      </c>
      <c r="S5679" s="36" t="e">
        <f ca="1">VLOOKUP(R5679,Lists!B:D,3,FALSE)</f>
        <v>#N/A</v>
      </c>
      <c r="T5679" s="36" t="str">
        <f>IF(F5679&lt;&gt;"",MATCH(R5679,'Maximum minutes'!B:B,0),"")</f>
        <v/>
      </c>
      <c r="U5679" s="36">
        <f ca="1">IF(F5679&lt;&gt;"",COUNTA(OFFSET('Maximum minutes'!$C$1,'Annexe A1 Cours'!T5679,0,1,50)),0)</f>
        <v>0</v>
      </c>
      <c r="V5679" s="37">
        <f ca="1">IFERROR(OFFSET('Maximum minutes'!$C$1,T5679+1,-1+MATCH(G5679,OFFSET('Maximum minutes'!$C$1,T5679-1,0,1,50),0)),0)</f>
        <v>0</v>
      </c>
      <c r="W5679" s="38">
        <f t="shared" ca="1" si="176"/>
        <v>0</v>
      </c>
    </row>
    <row r="5680" spans="1:23" s="36" customFormat="1" ht="18.75">
      <c r="A5680" s="34"/>
      <c r="B5680" s="39"/>
      <c r="C5680" s="39"/>
      <c r="D5680" s="35"/>
      <c r="E5680" s="40"/>
      <c r="F5680" s="39"/>
      <c r="G5680" s="39"/>
      <c r="H5680" s="39"/>
      <c r="I5680" s="34"/>
      <c r="J5680" s="34"/>
      <c r="K5680" s="34"/>
      <c r="L5680" s="34"/>
      <c r="M5680" s="43" t="str">
        <f ca="1">IFERROR(OFFSET('Maximum minutes'!$C$1,T5680,MATCH(IF(G5680&lt;&gt;"",G5680,F5680),OFFSET('Maximum minutes'!$C$1,T5680-1,0,1,U5680+1),0)-1)*IF(OR(ISNUMBER(J5680),J5680="sans examen"),1,0)*IF(W5680&lt;MinDate,1,0),"")</f>
        <v/>
      </c>
      <c r="N5680" s="36">
        <f t="shared" ca="1" si="177"/>
        <v>0</v>
      </c>
      <c r="O5680" s="36" t="e">
        <f ca="1">LEFT(OFFSET(Lists!$Q$2,MATCH(E5680,Lists!$R$3:$R$19,0),0),4)</f>
        <v>#N/A</v>
      </c>
      <c r="P5680" s="36" t="e">
        <f ca="1">MATCH(O5680,Lists!$S$2:$S$640,1)</f>
        <v>#N/A</v>
      </c>
      <c r="Q5680" s="36" t="e">
        <f ca="1">MATCH(LEFT(OFFSET(Lists!$Q$2,MATCH(E5680,Lists!$R$3:$R$19,0)+1,0),4),Lists!$S$3:$S$640,1)</f>
        <v>#N/A</v>
      </c>
      <c r="R5680" s="36" t="e">
        <f ca="1">LEFT(OFFSET(Lists!$S$2,P5680-1+MATCH(F5680,OFFSET(Lists!$T$3,P5680-1,0,Q5680-P5680+1),0),0),6)</f>
        <v>#N/A</v>
      </c>
      <c r="S5680" s="36" t="e">
        <f ca="1">VLOOKUP(R5680,Lists!B:D,3,FALSE)</f>
        <v>#N/A</v>
      </c>
      <c r="T5680" s="36" t="str">
        <f>IF(F5680&lt;&gt;"",MATCH(R5680,'Maximum minutes'!B:B,0),"")</f>
        <v/>
      </c>
      <c r="U5680" s="36">
        <f ca="1">IF(F5680&lt;&gt;"",COUNTA(OFFSET('Maximum minutes'!$C$1,'Annexe A1 Cours'!T5680,0,1,50)),0)</f>
        <v>0</v>
      </c>
      <c r="V5680" s="37">
        <f ca="1">IFERROR(OFFSET('Maximum minutes'!$C$1,T5680+1,-1+MATCH(G5680,OFFSET('Maximum minutes'!$C$1,T5680-1,0,1,50),0)),0)</f>
        <v>0</v>
      </c>
      <c r="W5680" s="38">
        <f t="shared" ca="1" si="176"/>
        <v>0</v>
      </c>
    </row>
    <row r="5681" spans="1:23" s="36" customFormat="1" ht="18.75">
      <c r="A5681" s="34"/>
      <c r="B5681" s="39"/>
      <c r="C5681" s="39"/>
      <c r="D5681" s="35"/>
      <c r="E5681" s="40"/>
      <c r="F5681" s="39"/>
      <c r="G5681" s="39"/>
      <c r="H5681" s="39"/>
      <c r="I5681" s="34"/>
      <c r="J5681" s="34"/>
      <c r="K5681" s="34"/>
      <c r="L5681" s="34"/>
      <c r="M5681" s="43" t="str">
        <f ca="1">IFERROR(OFFSET('Maximum minutes'!$C$1,T5681,MATCH(IF(G5681&lt;&gt;"",G5681,F5681),OFFSET('Maximum minutes'!$C$1,T5681-1,0,1,U5681+1),0)-1)*IF(OR(ISNUMBER(J5681),J5681="sans examen"),1,0)*IF(W5681&lt;MinDate,1,0),"")</f>
        <v/>
      </c>
      <c r="N5681" s="36">
        <f t="shared" ca="1" si="177"/>
        <v>0</v>
      </c>
      <c r="O5681" s="36" t="e">
        <f ca="1">LEFT(OFFSET(Lists!$Q$2,MATCH(E5681,Lists!$R$3:$R$19,0),0),4)</f>
        <v>#N/A</v>
      </c>
      <c r="P5681" s="36" t="e">
        <f ca="1">MATCH(O5681,Lists!$S$2:$S$640,1)</f>
        <v>#N/A</v>
      </c>
      <c r="Q5681" s="36" t="e">
        <f ca="1">MATCH(LEFT(OFFSET(Lists!$Q$2,MATCH(E5681,Lists!$R$3:$R$19,0)+1,0),4),Lists!$S$3:$S$640,1)</f>
        <v>#N/A</v>
      </c>
      <c r="R5681" s="36" t="e">
        <f ca="1">LEFT(OFFSET(Lists!$S$2,P5681-1+MATCH(F5681,OFFSET(Lists!$T$3,P5681-1,0,Q5681-P5681+1),0),0),6)</f>
        <v>#N/A</v>
      </c>
      <c r="S5681" s="36" t="e">
        <f ca="1">VLOOKUP(R5681,Lists!B:D,3,FALSE)</f>
        <v>#N/A</v>
      </c>
      <c r="T5681" s="36" t="str">
        <f>IF(F5681&lt;&gt;"",MATCH(R5681,'Maximum minutes'!B:B,0),"")</f>
        <v/>
      </c>
      <c r="U5681" s="36">
        <f ca="1">IF(F5681&lt;&gt;"",COUNTA(OFFSET('Maximum minutes'!$C$1,'Annexe A1 Cours'!T5681,0,1,50)),0)</f>
        <v>0</v>
      </c>
      <c r="V5681" s="37">
        <f ca="1">IFERROR(OFFSET('Maximum minutes'!$C$1,T5681+1,-1+MATCH(G5681,OFFSET('Maximum minutes'!$C$1,T5681-1,0,1,50),0)),0)</f>
        <v>0</v>
      </c>
      <c r="W5681" s="38">
        <f t="shared" ca="1" si="176"/>
        <v>0</v>
      </c>
    </row>
    <row r="5682" spans="1:23" s="36" customFormat="1" ht="18.75">
      <c r="A5682" s="34"/>
      <c r="B5682" s="39"/>
      <c r="C5682" s="39"/>
      <c r="D5682" s="35"/>
      <c r="E5682" s="40"/>
      <c r="F5682" s="39"/>
      <c r="G5682" s="39"/>
      <c r="H5682" s="39"/>
      <c r="I5682" s="34"/>
      <c r="J5682" s="34"/>
      <c r="K5682" s="34"/>
      <c r="L5682" s="34"/>
      <c r="M5682" s="43" t="str">
        <f ca="1">IFERROR(OFFSET('Maximum minutes'!$C$1,T5682,MATCH(IF(G5682&lt;&gt;"",G5682,F5682),OFFSET('Maximum minutes'!$C$1,T5682-1,0,1,U5682+1),0)-1)*IF(OR(ISNUMBER(J5682),J5682="sans examen"),1,0)*IF(W5682&lt;MinDate,1,0),"")</f>
        <v/>
      </c>
      <c r="N5682" s="36">
        <f t="shared" ca="1" si="177"/>
        <v>0</v>
      </c>
      <c r="O5682" s="36" t="e">
        <f ca="1">LEFT(OFFSET(Lists!$Q$2,MATCH(E5682,Lists!$R$3:$R$19,0),0),4)</f>
        <v>#N/A</v>
      </c>
      <c r="P5682" s="36" t="e">
        <f ca="1">MATCH(O5682,Lists!$S$2:$S$640,1)</f>
        <v>#N/A</v>
      </c>
      <c r="Q5682" s="36" t="e">
        <f ca="1">MATCH(LEFT(OFFSET(Lists!$Q$2,MATCH(E5682,Lists!$R$3:$R$19,0)+1,0),4),Lists!$S$3:$S$640,1)</f>
        <v>#N/A</v>
      </c>
      <c r="R5682" s="36" t="e">
        <f ca="1">LEFT(OFFSET(Lists!$S$2,P5682-1+MATCH(F5682,OFFSET(Lists!$T$3,P5682-1,0,Q5682-P5682+1),0),0),6)</f>
        <v>#N/A</v>
      </c>
      <c r="S5682" s="36" t="e">
        <f ca="1">VLOOKUP(R5682,Lists!B:D,3,FALSE)</f>
        <v>#N/A</v>
      </c>
      <c r="T5682" s="36" t="str">
        <f>IF(F5682&lt;&gt;"",MATCH(R5682,'Maximum minutes'!B:B,0),"")</f>
        <v/>
      </c>
      <c r="U5682" s="36">
        <f ca="1">IF(F5682&lt;&gt;"",COUNTA(OFFSET('Maximum minutes'!$C$1,'Annexe A1 Cours'!T5682,0,1,50)),0)</f>
        <v>0</v>
      </c>
      <c r="V5682" s="37">
        <f ca="1">IFERROR(OFFSET('Maximum minutes'!$C$1,T5682+1,-1+MATCH(G5682,OFFSET('Maximum minutes'!$C$1,T5682-1,0,1,50),0)),0)</f>
        <v>0</v>
      </c>
      <c r="W5682" s="38">
        <f t="shared" ca="1" si="176"/>
        <v>0</v>
      </c>
    </row>
    <row r="5683" spans="1:23" s="36" customFormat="1" ht="18.75">
      <c r="A5683" s="34"/>
      <c r="B5683" s="39"/>
      <c r="C5683" s="39"/>
      <c r="D5683" s="35"/>
      <c r="E5683" s="40"/>
      <c r="F5683" s="39"/>
      <c r="G5683" s="39"/>
      <c r="H5683" s="39"/>
      <c r="I5683" s="34"/>
      <c r="J5683" s="34"/>
      <c r="K5683" s="34"/>
      <c r="L5683" s="34"/>
      <c r="M5683" s="43" t="str">
        <f ca="1">IFERROR(OFFSET('Maximum minutes'!$C$1,T5683,MATCH(IF(G5683&lt;&gt;"",G5683,F5683),OFFSET('Maximum minutes'!$C$1,T5683-1,0,1,U5683+1),0)-1)*IF(OR(ISNUMBER(J5683),J5683="sans examen"),1,0)*IF(W5683&lt;MinDate,1,0),"")</f>
        <v/>
      </c>
      <c r="N5683" s="36">
        <f t="shared" ca="1" si="177"/>
        <v>0</v>
      </c>
      <c r="O5683" s="36" t="e">
        <f ca="1">LEFT(OFFSET(Lists!$Q$2,MATCH(E5683,Lists!$R$3:$R$19,0),0),4)</f>
        <v>#N/A</v>
      </c>
      <c r="P5683" s="36" t="e">
        <f ca="1">MATCH(O5683,Lists!$S$2:$S$640,1)</f>
        <v>#N/A</v>
      </c>
      <c r="Q5683" s="36" t="e">
        <f ca="1">MATCH(LEFT(OFFSET(Lists!$Q$2,MATCH(E5683,Lists!$R$3:$R$19,0)+1,0),4),Lists!$S$3:$S$640,1)</f>
        <v>#N/A</v>
      </c>
      <c r="R5683" s="36" t="e">
        <f ca="1">LEFT(OFFSET(Lists!$S$2,P5683-1+MATCH(F5683,OFFSET(Lists!$T$3,P5683-1,0,Q5683-P5683+1),0),0),6)</f>
        <v>#N/A</v>
      </c>
      <c r="S5683" s="36" t="e">
        <f ca="1">VLOOKUP(R5683,Lists!B:D,3,FALSE)</f>
        <v>#N/A</v>
      </c>
      <c r="T5683" s="36" t="str">
        <f>IF(F5683&lt;&gt;"",MATCH(R5683,'Maximum minutes'!B:B,0),"")</f>
        <v/>
      </c>
      <c r="U5683" s="36">
        <f ca="1">IF(F5683&lt;&gt;"",COUNTA(OFFSET('Maximum minutes'!$C$1,'Annexe A1 Cours'!T5683,0,1,50)),0)</f>
        <v>0</v>
      </c>
      <c r="V5683" s="37">
        <f ca="1">IFERROR(OFFSET('Maximum minutes'!$C$1,T5683+1,-1+MATCH(G5683,OFFSET('Maximum minutes'!$C$1,T5683-1,0,1,50),0)),0)</f>
        <v>0</v>
      </c>
      <c r="W5683" s="38">
        <f t="shared" ca="1" si="176"/>
        <v>0</v>
      </c>
    </row>
    <row r="5684" spans="1:23" s="36" customFormat="1" ht="18.75">
      <c r="A5684" s="34"/>
      <c r="B5684" s="39"/>
      <c r="C5684" s="39"/>
      <c r="D5684" s="35"/>
      <c r="E5684" s="40"/>
      <c r="F5684" s="39"/>
      <c r="G5684" s="39"/>
      <c r="H5684" s="39"/>
      <c r="I5684" s="34"/>
      <c r="J5684" s="34"/>
      <c r="K5684" s="34"/>
      <c r="L5684" s="34"/>
      <c r="M5684" s="43" t="str">
        <f ca="1">IFERROR(OFFSET('Maximum minutes'!$C$1,T5684,MATCH(IF(G5684&lt;&gt;"",G5684,F5684),OFFSET('Maximum minutes'!$C$1,T5684-1,0,1,U5684+1),0)-1)*IF(OR(ISNUMBER(J5684),J5684="sans examen"),1,0)*IF(W5684&lt;MinDate,1,0),"")</f>
        <v/>
      </c>
      <c r="N5684" s="36">
        <f t="shared" ca="1" si="177"/>
        <v>0</v>
      </c>
      <c r="O5684" s="36" t="e">
        <f ca="1">LEFT(OFFSET(Lists!$Q$2,MATCH(E5684,Lists!$R$3:$R$19,0),0),4)</f>
        <v>#N/A</v>
      </c>
      <c r="P5684" s="36" t="e">
        <f ca="1">MATCH(O5684,Lists!$S$2:$S$640,1)</f>
        <v>#N/A</v>
      </c>
      <c r="Q5684" s="36" t="e">
        <f ca="1">MATCH(LEFT(OFFSET(Lists!$Q$2,MATCH(E5684,Lists!$R$3:$R$19,0)+1,0),4),Lists!$S$3:$S$640,1)</f>
        <v>#N/A</v>
      </c>
      <c r="R5684" s="36" t="e">
        <f ca="1">LEFT(OFFSET(Lists!$S$2,P5684-1+MATCH(F5684,OFFSET(Lists!$T$3,P5684-1,0,Q5684-P5684+1),0),0),6)</f>
        <v>#N/A</v>
      </c>
      <c r="S5684" s="36" t="e">
        <f ca="1">VLOOKUP(R5684,Lists!B:D,3,FALSE)</f>
        <v>#N/A</v>
      </c>
      <c r="T5684" s="36" t="str">
        <f>IF(F5684&lt;&gt;"",MATCH(R5684,'Maximum minutes'!B:B,0),"")</f>
        <v/>
      </c>
      <c r="U5684" s="36">
        <f ca="1">IF(F5684&lt;&gt;"",COUNTA(OFFSET('Maximum minutes'!$C$1,'Annexe A1 Cours'!T5684,0,1,50)),0)</f>
        <v>0</v>
      </c>
      <c r="V5684" s="37">
        <f ca="1">IFERROR(OFFSET('Maximum minutes'!$C$1,T5684+1,-1+MATCH(G5684,OFFSET('Maximum minutes'!$C$1,T5684-1,0,1,50),0)),0)</f>
        <v>0</v>
      </c>
      <c r="W5684" s="38">
        <f t="shared" ca="1" si="176"/>
        <v>0</v>
      </c>
    </row>
    <row r="5685" spans="1:23" s="36" customFormat="1" ht="18.75">
      <c r="A5685" s="34"/>
      <c r="B5685" s="39"/>
      <c r="C5685" s="39"/>
      <c r="D5685" s="35"/>
      <c r="E5685" s="40"/>
      <c r="F5685" s="39"/>
      <c r="G5685" s="39"/>
      <c r="H5685" s="39"/>
      <c r="I5685" s="34"/>
      <c r="J5685" s="34"/>
      <c r="K5685" s="34"/>
      <c r="L5685" s="34"/>
      <c r="M5685" s="43" t="str">
        <f ca="1">IFERROR(OFFSET('Maximum minutes'!$C$1,T5685,MATCH(IF(G5685&lt;&gt;"",G5685,F5685),OFFSET('Maximum minutes'!$C$1,T5685-1,0,1,U5685+1),0)-1)*IF(OR(ISNUMBER(J5685),J5685="sans examen"),1,0)*IF(W5685&lt;MinDate,1,0),"")</f>
        <v/>
      </c>
      <c r="N5685" s="36">
        <f t="shared" ca="1" si="177"/>
        <v>0</v>
      </c>
      <c r="O5685" s="36" t="e">
        <f ca="1">LEFT(OFFSET(Lists!$Q$2,MATCH(E5685,Lists!$R$3:$R$19,0),0),4)</f>
        <v>#N/A</v>
      </c>
      <c r="P5685" s="36" t="e">
        <f ca="1">MATCH(O5685,Lists!$S$2:$S$640,1)</f>
        <v>#N/A</v>
      </c>
      <c r="Q5685" s="36" t="e">
        <f ca="1">MATCH(LEFT(OFFSET(Lists!$Q$2,MATCH(E5685,Lists!$R$3:$R$19,0)+1,0),4),Lists!$S$3:$S$640,1)</f>
        <v>#N/A</v>
      </c>
      <c r="R5685" s="36" t="e">
        <f ca="1">LEFT(OFFSET(Lists!$S$2,P5685-1+MATCH(F5685,OFFSET(Lists!$T$3,P5685-1,0,Q5685-P5685+1),0),0),6)</f>
        <v>#N/A</v>
      </c>
      <c r="S5685" s="36" t="e">
        <f ca="1">VLOOKUP(R5685,Lists!B:D,3,FALSE)</f>
        <v>#N/A</v>
      </c>
      <c r="T5685" s="36" t="str">
        <f>IF(F5685&lt;&gt;"",MATCH(R5685,'Maximum minutes'!B:B,0),"")</f>
        <v/>
      </c>
      <c r="U5685" s="36">
        <f ca="1">IF(F5685&lt;&gt;"",COUNTA(OFFSET('Maximum minutes'!$C$1,'Annexe A1 Cours'!T5685,0,1,50)),0)</f>
        <v>0</v>
      </c>
      <c r="V5685" s="37">
        <f ca="1">IFERROR(OFFSET('Maximum minutes'!$C$1,T5685+1,-1+MATCH(G5685,OFFSET('Maximum minutes'!$C$1,T5685-1,0,1,50),0)),0)</f>
        <v>0</v>
      </c>
      <c r="W5685" s="38">
        <f t="shared" ca="1" si="176"/>
        <v>0</v>
      </c>
    </row>
    <row r="5686" spans="1:23" s="36" customFormat="1" ht="18.75">
      <c r="A5686" s="34"/>
      <c r="B5686" s="39"/>
      <c r="C5686" s="39"/>
      <c r="D5686" s="35"/>
      <c r="E5686" s="40"/>
      <c r="F5686" s="39"/>
      <c r="G5686" s="39"/>
      <c r="H5686" s="39"/>
      <c r="I5686" s="34"/>
      <c r="J5686" s="34"/>
      <c r="K5686" s="34"/>
      <c r="L5686" s="34"/>
      <c r="M5686" s="43" t="str">
        <f ca="1">IFERROR(OFFSET('Maximum minutes'!$C$1,T5686,MATCH(IF(G5686&lt;&gt;"",G5686,F5686),OFFSET('Maximum minutes'!$C$1,T5686-1,0,1,U5686+1),0)-1)*IF(OR(ISNUMBER(J5686),J5686="sans examen"),1,0)*IF(W5686&lt;MinDate,1,0),"")</f>
        <v/>
      </c>
      <c r="N5686" s="36">
        <f t="shared" ca="1" si="177"/>
        <v>0</v>
      </c>
      <c r="O5686" s="36" t="e">
        <f ca="1">LEFT(OFFSET(Lists!$Q$2,MATCH(E5686,Lists!$R$3:$R$19,0),0),4)</f>
        <v>#N/A</v>
      </c>
      <c r="P5686" s="36" t="e">
        <f ca="1">MATCH(O5686,Lists!$S$2:$S$640,1)</f>
        <v>#N/A</v>
      </c>
      <c r="Q5686" s="36" t="e">
        <f ca="1">MATCH(LEFT(OFFSET(Lists!$Q$2,MATCH(E5686,Lists!$R$3:$R$19,0)+1,0),4),Lists!$S$3:$S$640,1)</f>
        <v>#N/A</v>
      </c>
      <c r="R5686" s="36" t="e">
        <f ca="1">LEFT(OFFSET(Lists!$S$2,P5686-1+MATCH(F5686,OFFSET(Lists!$T$3,P5686-1,0,Q5686-P5686+1),0),0),6)</f>
        <v>#N/A</v>
      </c>
      <c r="S5686" s="36" t="e">
        <f ca="1">VLOOKUP(R5686,Lists!B:D,3,FALSE)</f>
        <v>#N/A</v>
      </c>
      <c r="T5686" s="36" t="str">
        <f>IF(F5686&lt;&gt;"",MATCH(R5686,'Maximum minutes'!B:B,0),"")</f>
        <v/>
      </c>
      <c r="U5686" s="36">
        <f ca="1">IF(F5686&lt;&gt;"",COUNTA(OFFSET('Maximum minutes'!$C$1,'Annexe A1 Cours'!T5686,0,1,50)),0)</f>
        <v>0</v>
      </c>
      <c r="V5686" s="37">
        <f ca="1">IFERROR(OFFSET('Maximum minutes'!$C$1,T5686+1,-1+MATCH(G5686,OFFSET('Maximum minutes'!$C$1,T5686-1,0,1,50),0)),0)</f>
        <v>0</v>
      </c>
      <c r="W5686" s="38">
        <f t="shared" ca="1" si="176"/>
        <v>0</v>
      </c>
    </row>
    <row r="5687" spans="1:23" s="36" customFormat="1" ht="18.75">
      <c r="A5687" s="34"/>
      <c r="B5687" s="39"/>
      <c r="C5687" s="39"/>
      <c r="D5687" s="35"/>
      <c r="E5687" s="40"/>
      <c r="F5687" s="39"/>
      <c r="G5687" s="39"/>
      <c r="H5687" s="39"/>
      <c r="I5687" s="34"/>
      <c r="J5687" s="34"/>
      <c r="K5687" s="34"/>
      <c r="L5687" s="34"/>
      <c r="M5687" s="43" t="str">
        <f ca="1">IFERROR(OFFSET('Maximum minutes'!$C$1,T5687,MATCH(IF(G5687&lt;&gt;"",G5687,F5687),OFFSET('Maximum minutes'!$C$1,T5687-1,0,1,U5687+1),0)-1)*IF(OR(ISNUMBER(J5687),J5687="sans examen"),1,0)*IF(W5687&lt;MinDate,1,0),"")</f>
        <v/>
      </c>
      <c r="N5687" s="36">
        <f t="shared" ca="1" si="177"/>
        <v>0</v>
      </c>
      <c r="O5687" s="36" t="e">
        <f ca="1">LEFT(OFFSET(Lists!$Q$2,MATCH(E5687,Lists!$R$3:$R$19,0),0),4)</f>
        <v>#N/A</v>
      </c>
      <c r="P5687" s="36" t="e">
        <f ca="1">MATCH(O5687,Lists!$S$2:$S$640,1)</f>
        <v>#N/A</v>
      </c>
      <c r="Q5687" s="36" t="e">
        <f ca="1">MATCH(LEFT(OFFSET(Lists!$Q$2,MATCH(E5687,Lists!$R$3:$R$19,0)+1,0),4),Lists!$S$3:$S$640,1)</f>
        <v>#N/A</v>
      </c>
      <c r="R5687" s="36" t="e">
        <f ca="1">LEFT(OFFSET(Lists!$S$2,P5687-1+MATCH(F5687,OFFSET(Lists!$T$3,P5687-1,0,Q5687-P5687+1),0),0),6)</f>
        <v>#N/A</v>
      </c>
      <c r="S5687" s="36" t="e">
        <f ca="1">VLOOKUP(R5687,Lists!B:D,3,FALSE)</f>
        <v>#N/A</v>
      </c>
      <c r="T5687" s="36" t="str">
        <f>IF(F5687&lt;&gt;"",MATCH(R5687,'Maximum minutes'!B:B,0),"")</f>
        <v/>
      </c>
      <c r="U5687" s="36">
        <f ca="1">IF(F5687&lt;&gt;"",COUNTA(OFFSET('Maximum minutes'!$C$1,'Annexe A1 Cours'!T5687,0,1,50)),0)</f>
        <v>0</v>
      </c>
      <c r="V5687" s="37">
        <f ca="1">IFERROR(OFFSET('Maximum minutes'!$C$1,T5687+1,-1+MATCH(G5687,OFFSET('Maximum minutes'!$C$1,T5687-1,0,1,50),0)),0)</f>
        <v>0</v>
      </c>
      <c r="W5687" s="38">
        <f t="shared" ca="1" si="176"/>
        <v>0</v>
      </c>
    </row>
    <row r="5688" spans="1:23" s="36" customFormat="1" ht="18.75">
      <c r="A5688" s="34"/>
      <c r="B5688" s="39"/>
      <c r="C5688" s="39"/>
      <c r="D5688" s="35"/>
      <c r="E5688" s="40"/>
      <c r="F5688" s="39"/>
      <c r="G5688" s="39"/>
      <c r="H5688" s="39"/>
      <c r="I5688" s="34"/>
      <c r="J5688" s="34"/>
      <c r="K5688" s="34"/>
      <c r="L5688" s="34"/>
      <c r="M5688" s="43" t="str">
        <f ca="1">IFERROR(OFFSET('Maximum minutes'!$C$1,T5688,MATCH(IF(G5688&lt;&gt;"",G5688,F5688),OFFSET('Maximum minutes'!$C$1,T5688-1,0,1,U5688+1),0)-1)*IF(OR(ISNUMBER(J5688),J5688="sans examen"),1,0)*IF(W5688&lt;MinDate,1,0),"")</f>
        <v/>
      </c>
      <c r="N5688" s="36">
        <f t="shared" ca="1" si="177"/>
        <v>0</v>
      </c>
      <c r="O5688" s="36" t="e">
        <f ca="1">LEFT(OFFSET(Lists!$Q$2,MATCH(E5688,Lists!$R$3:$R$19,0),0),4)</f>
        <v>#N/A</v>
      </c>
      <c r="P5688" s="36" t="e">
        <f ca="1">MATCH(O5688,Lists!$S$2:$S$640,1)</f>
        <v>#N/A</v>
      </c>
      <c r="Q5688" s="36" t="e">
        <f ca="1">MATCH(LEFT(OFFSET(Lists!$Q$2,MATCH(E5688,Lists!$R$3:$R$19,0)+1,0),4),Lists!$S$3:$S$640,1)</f>
        <v>#N/A</v>
      </c>
      <c r="R5688" s="36" t="e">
        <f ca="1">LEFT(OFFSET(Lists!$S$2,P5688-1+MATCH(F5688,OFFSET(Lists!$T$3,P5688-1,0,Q5688-P5688+1),0),0),6)</f>
        <v>#N/A</v>
      </c>
      <c r="S5688" s="36" t="e">
        <f ca="1">VLOOKUP(R5688,Lists!B:D,3,FALSE)</f>
        <v>#N/A</v>
      </c>
      <c r="T5688" s="36" t="str">
        <f>IF(F5688&lt;&gt;"",MATCH(R5688,'Maximum minutes'!B:B,0),"")</f>
        <v/>
      </c>
      <c r="U5688" s="36">
        <f ca="1">IF(F5688&lt;&gt;"",COUNTA(OFFSET('Maximum minutes'!$C$1,'Annexe A1 Cours'!T5688,0,1,50)),0)</f>
        <v>0</v>
      </c>
      <c r="V5688" s="37">
        <f ca="1">IFERROR(OFFSET('Maximum minutes'!$C$1,T5688+1,-1+MATCH(G5688,OFFSET('Maximum minutes'!$C$1,T5688-1,0,1,50),0)),0)</f>
        <v>0</v>
      </c>
      <c r="W5688" s="38">
        <f t="shared" ca="1" si="176"/>
        <v>0</v>
      </c>
    </row>
    <row r="5689" spans="1:23" s="36" customFormat="1" ht="18.75">
      <c r="A5689" s="34"/>
      <c r="B5689" s="39"/>
      <c r="C5689" s="39"/>
      <c r="D5689" s="35"/>
      <c r="E5689" s="40"/>
      <c r="F5689" s="39"/>
      <c r="G5689" s="39"/>
      <c r="H5689" s="39"/>
      <c r="I5689" s="34"/>
      <c r="J5689" s="34"/>
      <c r="K5689" s="34"/>
      <c r="L5689" s="34"/>
      <c r="M5689" s="43" t="str">
        <f ca="1">IFERROR(OFFSET('Maximum minutes'!$C$1,T5689,MATCH(IF(G5689&lt;&gt;"",G5689,F5689),OFFSET('Maximum minutes'!$C$1,T5689-1,0,1,U5689+1),0)-1)*IF(OR(ISNUMBER(J5689),J5689="sans examen"),1,0)*IF(W5689&lt;MinDate,1,0),"")</f>
        <v/>
      </c>
      <c r="N5689" s="36">
        <f t="shared" ca="1" si="177"/>
        <v>0</v>
      </c>
      <c r="O5689" s="36" t="e">
        <f ca="1">LEFT(OFFSET(Lists!$Q$2,MATCH(E5689,Lists!$R$3:$R$19,0),0),4)</f>
        <v>#N/A</v>
      </c>
      <c r="P5689" s="36" t="e">
        <f ca="1">MATCH(O5689,Lists!$S$2:$S$640,1)</f>
        <v>#N/A</v>
      </c>
      <c r="Q5689" s="36" t="e">
        <f ca="1">MATCH(LEFT(OFFSET(Lists!$Q$2,MATCH(E5689,Lists!$R$3:$R$19,0)+1,0),4),Lists!$S$3:$S$640,1)</f>
        <v>#N/A</v>
      </c>
      <c r="R5689" s="36" t="e">
        <f ca="1">LEFT(OFFSET(Lists!$S$2,P5689-1+MATCH(F5689,OFFSET(Lists!$T$3,P5689-1,0,Q5689-P5689+1),0),0),6)</f>
        <v>#N/A</v>
      </c>
      <c r="S5689" s="36" t="e">
        <f ca="1">VLOOKUP(R5689,Lists!B:D,3,FALSE)</f>
        <v>#N/A</v>
      </c>
      <c r="T5689" s="36" t="str">
        <f>IF(F5689&lt;&gt;"",MATCH(R5689,'Maximum minutes'!B:B,0),"")</f>
        <v/>
      </c>
      <c r="U5689" s="36">
        <f ca="1">IF(F5689&lt;&gt;"",COUNTA(OFFSET('Maximum minutes'!$C$1,'Annexe A1 Cours'!T5689,0,1,50)),0)</f>
        <v>0</v>
      </c>
      <c r="V5689" s="37">
        <f ca="1">IFERROR(OFFSET('Maximum minutes'!$C$1,T5689+1,-1+MATCH(G5689,OFFSET('Maximum minutes'!$C$1,T5689-1,0,1,50),0)),0)</f>
        <v>0</v>
      </c>
      <c r="W5689" s="38">
        <f t="shared" ca="1" si="176"/>
        <v>0</v>
      </c>
    </row>
    <row r="5690" spans="1:23" s="36" customFormat="1" ht="18.75">
      <c r="A5690" s="34"/>
      <c r="B5690" s="39"/>
      <c r="C5690" s="39"/>
      <c r="D5690" s="35"/>
      <c r="E5690" s="40"/>
      <c r="F5690" s="39"/>
      <c r="G5690" s="39"/>
      <c r="H5690" s="39"/>
      <c r="I5690" s="34"/>
      <c r="J5690" s="34"/>
      <c r="K5690" s="34"/>
      <c r="L5690" s="34"/>
      <c r="M5690" s="43" t="str">
        <f ca="1">IFERROR(OFFSET('Maximum minutes'!$C$1,T5690,MATCH(IF(G5690&lt;&gt;"",G5690,F5690),OFFSET('Maximum minutes'!$C$1,T5690-1,0,1,U5690+1),0)-1)*IF(OR(ISNUMBER(J5690),J5690="sans examen"),1,0)*IF(W5690&lt;MinDate,1,0),"")</f>
        <v/>
      </c>
      <c r="N5690" s="36">
        <f t="shared" ca="1" si="177"/>
        <v>0</v>
      </c>
      <c r="O5690" s="36" t="e">
        <f ca="1">LEFT(OFFSET(Lists!$Q$2,MATCH(E5690,Lists!$R$3:$R$19,0),0),4)</f>
        <v>#N/A</v>
      </c>
      <c r="P5690" s="36" t="e">
        <f ca="1">MATCH(O5690,Lists!$S$2:$S$640,1)</f>
        <v>#N/A</v>
      </c>
      <c r="Q5690" s="36" t="e">
        <f ca="1">MATCH(LEFT(OFFSET(Lists!$Q$2,MATCH(E5690,Lists!$R$3:$R$19,0)+1,0),4),Lists!$S$3:$S$640,1)</f>
        <v>#N/A</v>
      </c>
      <c r="R5690" s="36" t="e">
        <f ca="1">LEFT(OFFSET(Lists!$S$2,P5690-1+MATCH(F5690,OFFSET(Lists!$T$3,P5690-1,0,Q5690-P5690+1),0),0),6)</f>
        <v>#N/A</v>
      </c>
      <c r="S5690" s="36" t="e">
        <f ca="1">VLOOKUP(R5690,Lists!B:D,3,FALSE)</f>
        <v>#N/A</v>
      </c>
      <c r="T5690" s="36" t="str">
        <f>IF(F5690&lt;&gt;"",MATCH(R5690,'Maximum minutes'!B:B,0),"")</f>
        <v/>
      </c>
      <c r="U5690" s="36">
        <f ca="1">IF(F5690&lt;&gt;"",COUNTA(OFFSET('Maximum minutes'!$C$1,'Annexe A1 Cours'!T5690,0,1,50)),0)</f>
        <v>0</v>
      </c>
      <c r="V5690" s="37">
        <f ca="1">IFERROR(OFFSET('Maximum minutes'!$C$1,T5690+1,-1+MATCH(G5690,OFFSET('Maximum minutes'!$C$1,T5690-1,0,1,50),0)),0)</f>
        <v>0</v>
      </c>
      <c r="W5690" s="38">
        <f t="shared" ca="1" si="176"/>
        <v>0</v>
      </c>
    </row>
    <row r="5691" spans="1:23" s="36" customFormat="1" ht="18.75">
      <c r="A5691" s="34"/>
      <c r="B5691" s="39"/>
      <c r="C5691" s="39"/>
      <c r="D5691" s="35"/>
      <c r="E5691" s="40"/>
      <c r="F5691" s="39"/>
      <c r="G5691" s="39"/>
      <c r="H5691" s="39"/>
      <c r="I5691" s="34"/>
      <c r="J5691" s="34"/>
      <c r="K5691" s="34"/>
      <c r="L5691" s="34"/>
      <c r="M5691" s="43" t="str">
        <f ca="1">IFERROR(OFFSET('Maximum minutes'!$C$1,T5691,MATCH(IF(G5691&lt;&gt;"",G5691,F5691),OFFSET('Maximum minutes'!$C$1,T5691-1,0,1,U5691+1),0)-1)*IF(OR(ISNUMBER(J5691),J5691="sans examen"),1,0)*IF(W5691&lt;MinDate,1,0),"")</f>
        <v/>
      </c>
      <c r="N5691" s="36">
        <f t="shared" ca="1" si="177"/>
        <v>0</v>
      </c>
      <c r="O5691" s="36" t="e">
        <f ca="1">LEFT(OFFSET(Lists!$Q$2,MATCH(E5691,Lists!$R$3:$R$19,0),0),4)</f>
        <v>#N/A</v>
      </c>
      <c r="P5691" s="36" t="e">
        <f ca="1">MATCH(O5691,Lists!$S$2:$S$640,1)</f>
        <v>#N/A</v>
      </c>
      <c r="Q5691" s="36" t="e">
        <f ca="1">MATCH(LEFT(OFFSET(Lists!$Q$2,MATCH(E5691,Lists!$R$3:$R$19,0)+1,0),4),Lists!$S$3:$S$640,1)</f>
        <v>#N/A</v>
      </c>
      <c r="R5691" s="36" t="e">
        <f ca="1">LEFT(OFFSET(Lists!$S$2,P5691-1+MATCH(F5691,OFFSET(Lists!$T$3,P5691-1,0,Q5691-P5691+1),0),0),6)</f>
        <v>#N/A</v>
      </c>
      <c r="S5691" s="36" t="e">
        <f ca="1">VLOOKUP(R5691,Lists!B:D,3,FALSE)</f>
        <v>#N/A</v>
      </c>
      <c r="T5691" s="36" t="str">
        <f>IF(F5691&lt;&gt;"",MATCH(R5691,'Maximum minutes'!B:B,0),"")</f>
        <v/>
      </c>
      <c r="U5691" s="36">
        <f ca="1">IF(F5691&lt;&gt;"",COUNTA(OFFSET('Maximum minutes'!$C$1,'Annexe A1 Cours'!T5691,0,1,50)),0)</f>
        <v>0</v>
      </c>
      <c r="V5691" s="37">
        <f ca="1">IFERROR(OFFSET('Maximum minutes'!$C$1,T5691+1,-1+MATCH(G5691,OFFSET('Maximum minutes'!$C$1,T5691-1,0,1,50),0)),0)</f>
        <v>0</v>
      </c>
      <c r="W5691" s="38">
        <f t="shared" ca="1" si="176"/>
        <v>0</v>
      </c>
    </row>
    <row r="5692" spans="1:23" s="36" customFormat="1" ht="18.75">
      <c r="A5692" s="34"/>
      <c r="B5692" s="39"/>
      <c r="C5692" s="39"/>
      <c r="D5692" s="35"/>
      <c r="E5692" s="40"/>
      <c r="F5692" s="39"/>
      <c r="G5692" s="39"/>
      <c r="H5692" s="39"/>
      <c r="I5692" s="34"/>
      <c r="J5692" s="34"/>
      <c r="K5692" s="34"/>
      <c r="L5692" s="34"/>
      <c r="M5692" s="43" t="str">
        <f ca="1">IFERROR(OFFSET('Maximum minutes'!$C$1,T5692,MATCH(IF(G5692&lt;&gt;"",G5692,F5692),OFFSET('Maximum minutes'!$C$1,T5692-1,0,1,U5692+1),0)-1)*IF(OR(ISNUMBER(J5692),J5692="sans examen"),1,0)*IF(W5692&lt;MinDate,1,0),"")</f>
        <v/>
      </c>
      <c r="N5692" s="36">
        <f t="shared" ca="1" si="177"/>
        <v>0</v>
      </c>
      <c r="O5692" s="36" t="e">
        <f ca="1">LEFT(OFFSET(Lists!$Q$2,MATCH(E5692,Lists!$R$3:$R$19,0),0),4)</f>
        <v>#N/A</v>
      </c>
      <c r="P5692" s="36" t="e">
        <f ca="1">MATCH(O5692,Lists!$S$2:$S$640,1)</f>
        <v>#N/A</v>
      </c>
      <c r="Q5692" s="36" t="e">
        <f ca="1">MATCH(LEFT(OFFSET(Lists!$Q$2,MATCH(E5692,Lists!$R$3:$R$19,0)+1,0),4),Lists!$S$3:$S$640,1)</f>
        <v>#N/A</v>
      </c>
      <c r="R5692" s="36" t="e">
        <f ca="1">LEFT(OFFSET(Lists!$S$2,P5692-1+MATCH(F5692,OFFSET(Lists!$T$3,P5692-1,0,Q5692-P5692+1),0),0),6)</f>
        <v>#N/A</v>
      </c>
      <c r="S5692" s="36" t="e">
        <f ca="1">VLOOKUP(R5692,Lists!B:D,3,FALSE)</f>
        <v>#N/A</v>
      </c>
      <c r="T5692" s="36" t="str">
        <f>IF(F5692&lt;&gt;"",MATCH(R5692,'Maximum minutes'!B:B,0),"")</f>
        <v/>
      </c>
      <c r="U5692" s="36">
        <f ca="1">IF(F5692&lt;&gt;"",COUNTA(OFFSET('Maximum minutes'!$C$1,'Annexe A1 Cours'!T5692,0,1,50)),0)</f>
        <v>0</v>
      </c>
      <c r="V5692" s="37">
        <f ca="1">IFERROR(OFFSET('Maximum minutes'!$C$1,T5692+1,-1+MATCH(G5692,OFFSET('Maximum minutes'!$C$1,T5692-1,0,1,50),0)),0)</f>
        <v>0</v>
      </c>
      <c r="W5692" s="38">
        <f t="shared" ca="1" si="176"/>
        <v>0</v>
      </c>
    </row>
    <row r="5693" spans="1:23" s="36" customFormat="1" ht="18.75">
      <c r="A5693" s="34"/>
      <c r="B5693" s="39"/>
      <c r="C5693" s="39"/>
      <c r="D5693" s="35"/>
      <c r="E5693" s="40"/>
      <c r="F5693" s="39"/>
      <c r="G5693" s="39"/>
      <c r="H5693" s="39"/>
      <c r="I5693" s="34"/>
      <c r="J5693" s="34"/>
      <c r="K5693" s="34"/>
      <c r="L5693" s="34"/>
      <c r="M5693" s="43" t="str">
        <f ca="1">IFERROR(OFFSET('Maximum minutes'!$C$1,T5693,MATCH(IF(G5693&lt;&gt;"",G5693,F5693),OFFSET('Maximum minutes'!$C$1,T5693-1,0,1,U5693+1),0)-1)*IF(OR(ISNUMBER(J5693),J5693="sans examen"),1,0)*IF(W5693&lt;MinDate,1,0),"")</f>
        <v/>
      </c>
      <c r="N5693" s="36">
        <f t="shared" ca="1" si="177"/>
        <v>0</v>
      </c>
      <c r="O5693" s="36" t="e">
        <f ca="1">LEFT(OFFSET(Lists!$Q$2,MATCH(E5693,Lists!$R$3:$R$19,0),0),4)</f>
        <v>#N/A</v>
      </c>
      <c r="P5693" s="36" t="e">
        <f ca="1">MATCH(O5693,Lists!$S$2:$S$640,1)</f>
        <v>#N/A</v>
      </c>
      <c r="Q5693" s="36" t="e">
        <f ca="1">MATCH(LEFT(OFFSET(Lists!$Q$2,MATCH(E5693,Lists!$R$3:$R$19,0)+1,0),4),Lists!$S$3:$S$640,1)</f>
        <v>#N/A</v>
      </c>
      <c r="R5693" s="36" t="e">
        <f ca="1">LEFT(OFFSET(Lists!$S$2,P5693-1+MATCH(F5693,OFFSET(Lists!$T$3,P5693-1,0,Q5693-P5693+1),0),0),6)</f>
        <v>#N/A</v>
      </c>
      <c r="S5693" s="36" t="e">
        <f ca="1">VLOOKUP(R5693,Lists!B:D,3,FALSE)</f>
        <v>#N/A</v>
      </c>
      <c r="T5693" s="36" t="str">
        <f>IF(F5693&lt;&gt;"",MATCH(R5693,'Maximum minutes'!B:B,0),"")</f>
        <v/>
      </c>
      <c r="U5693" s="36">
        <f ca="1">IF(F5693&lt;&gt;"",COUNTA(OFFSET('Maximum minutes'!$C$1,'Annexe A1 Cours'!T5693,0,1,50)),0)</f>
        <v>0</v>
      </c>
      <c r="V5693" s="37">
        <f ca="1">IFERROR(OFFSET('Maximum minutes'!$C$1,T5693+1,-1+MATCH(G5693,OFFSET('Maximum minutes'!$C$1,T5693-1,0,1,50),0)),0)</f>
        <v>0</v>
      </c>
      <c r="W5693" s="38">
        <f t="shared" ca="1" si="176"/>
        <v>0</v>
      </c>
    </row>
    <row r="5694" spans="1:23" s="36" customFormat="1" ht="18.75">
      <c r="A5694" s="34"/>
      <c r="B5694" s="39"/>
      <c r="C5694" s="39"/>
      <c r="D5694" s="35"/>
      <c r="E5694" s="40"/>
      <c r="F5694" s="39"/>
      <c r="G5694" s="39"/>
      <c r="H5694" s="39"/>
      <c r="I5694" s="34"/>
      <c r="J5694" s="34"/>
      <c r="K5694" s="34"/>
      <c r="L5694" s="34"/>
      <c r="M5694" s="43" t="str">
        <f ca="1">IFERROR(OFFSET('Maximum minutes'!$C$1,T5694,MATCH(IF(G5694&lt;&gt;"",G5694,F5694),OFFSET('Maximum minutes'!$C$1,T5694-1,0,1,U5694+1),0)-1)*IF(OR(ISNUMBER(J5694),J5694="sans examen"),1,0)*IF(W5694&lt;MinDate,1,0),"")</f>
        <v/>
      </c>
      <c r="N5694" s="36">
        <f t="shared" ca="1" si="177"/>
        <v>0</v>
      </c>
      <c r="O5694" s="36" t="e">
        <f ca="1">LEFT(OFFSET(Lists!$Q$2,MATCH(E5694,Lists!$R$3:$R$19,0),0),4)</f>
        <v>#N/A</v>
      </c>
      <c r="P5694" s="36" t="e">
        <f ca="1">MATCH(O5694,Lists!$S$2:$S$640,1)</f>
        <v>#N/A</v>
      </c>
      <c r="Q5694" s="36" t="e">
        <f ca="1">MATCH(LEFT(OFFSET(Lists!$Q$2,MATCH(E5694,Lists!$R$3:$R$19,0)+1,0),4),Lists!$S$3:$S$640,1)</f>
        <v>#N/A</v>
      </c>
      <c r="R5694" s="36" t="e">
        <f ca="1">LEFT(OFFSET(Lists!$S$2,P5694-1+MATCH(F5694,OFFSET(Lists!$T$3,P5694-1,0,Q5694-P5694+1),0),0),6)</f>
        <v>#N/A</v>
      </c>
      <c r="S5694" s="36" t="e">
        <f ca="1">VLOOKUP(R5694,Lists!B:D,3,FALSE)</f>
        <v>#N/A</v>
      </c>
      <c r="T5694" s="36" t="str">
        <f>IF(F5694&lt;&gt;"",MATCH(R5694,'Maximum minutes'!B:B,0),"")</f>
        <v/>
      </c>
      <c r="U5694" s="36">
        <f ca="1">IF(F5694&lt;&gt;"",COUNTA(OFFSET('Maximum minutes'!$C$1,'Annexe A1 Cours'!T5694,0,1,50)),0)</f>
        <v>0</v>
      </c>
      <c r="V5694" s="37">
        <f ca="1">IFERROR(OFFSET('Maximum minutes'!$C$1,T5694+1,-1+MATCH(G5694,OFFSET('Maximum minutes'!$C$1,T5694-1,0,1,50),0)),0)</f>
        <v>0</v>
      </c>
      <c r="W5694" s="38">
        <f t="shared" ca="1" si="176"/>
        <v>0</v>
      </c>
    </row>
    <row r="5695" spans="1:23" s="36" customFormat="1" ht="18.75">
      <c r="A5695" s="34"/>
      <c r="B5695" s="39"/>
      <c r="C5695" s="39"/>
      <c r="D5695" s="35"/>
      <c r="E5695" s="40"/>
      <c r="F5695" s="39"/>
      <c r="G5695" s="39"/>
      <c r="H5695" s="39"/>
      <c r="I5695" s="34"/>
      <c r="J5695" s="34"/>
      <c r="K5695" s="34"/>
      <c r="L5695" s="34"/>
      <c r="M5695" s="43" t="str">
        <f ca="1">IFERROR(OFFSET('Maximum minutes'!$C$1,T5695,MATCH(IF(G5695&lt;&gt;"",G5695,F5695),OFFSET('Maximum minutes'!$C$1,T5695-1,0,1,U5695+1),0)-1)*IF(OR(ISNUMBER(J5695),J5695="sans examen"),1,0)*IF(W5695&lt;MinDate,1,0),"")</f>
        <v/>
      </c>
      <c r="N5695" s="36">
        <f t="shared" ca="1" si="177"/>
        <v>0</v>
      </c>
      <c r="O5695" s="36" t="e">
        <f ca="1">LEFT(OFFSET(Lists!$Q$2,MATCH(E5695,Lists!$R$3:$R$19,0),0),4)</f>
        <v>#N/A</v>
      </c>
      <c r="P5695" s="36" t="e">
        <f ca="1">MATCH(O5695,Lists!$S$2:$S$640,1)</f>
        <v>#N/A</v>
      </c>
      <c r="Q5695" s="36" t="e">
        <f ca="1">MATCH(LEFT(OFFSET(Lists!$Q$2,MATCH(E5695,Lists!$R$3:$R$19,0)+1,0),4),Lists!$S$3:$S$640,1)</f>
        <v>#N/A</v>
      </c>
      <c r="R5695" s="36" t="e">
        <f ca="1">LEFT(OFFSET(Lists!$S$2,P5695-1+MATCH(F5695,OFFSET(Lists!$T$3,P5695-1,0,Q5695-P5695+1),0),0),6)</f>
        <v>#N/A</v>
      </c>
      <c r="S5695" s="36" t="e">
        <f ca="1">VLOOKUP(R5695,Lists!B:D,3,FALSE)</f>
        <v>#N/A</v>
      </c>
      <c r="T5695" s="36" t="str">
        <f>IF(F5695&lt;&gt;"",MATCH(R5695,'Maximum minutes'!B:B,0),"")</f>
        <v/>
      </c>
      <c r="U5695" s="36">
        <f ca="1">IF(F5695&lt;&gt;"",COUNTA(OFFSET('Maximum minutes'!$C$1,'Annexe A1 Cours'!T5695,0,1,50)),0)</f>
        <v>0</v>
      </c>
      <c r="V5695" s="37">
        <f ca="1">IFERROR(OFFSET('Maximum minutes'!$C$1,T5695+1,-1+MATCH(G5695,OFFSET('Maximum minutes'!$C$1,T5695-1,0,1,50),0)),0)</f>
        <v>0</v>
      </c>
      <c r="W5695" s="38">
        <f t="shared" ca="1" si="176"/>
        <v>0</v>
      </c>
    </row>
    <row r="5696" spans="1:23" s="36" customFormat="1" ht="18.75">
      <c r="A5696" s="34"/>
      <c r="B5696" s="39"/>
      <c r="C5696" s="39"/>
      <c r="D5696" s="35"/>
      <c r="E5696" s="40"/>
      <c r="F5696" s="39"/>
      <c r="G5696" s="39"/>
      <c r="H5696" s="39"/>
      <c r="I5696" s="34"/>
      <c r="J5696" s="34"/>
      <c r="K5696" s="34"/>
      <c r="L5696" s="34"/>
      <c r="M5696" s="43" t="str">
        <f ca="1">IFERROR(OFFSET('Maximum minutes'!$C$1,T5696,MATCH(IF(G5696&lt;&gt;"",G5696,F5696),OFFSET('Maximum minutes'!$C$1,T5696-1,0,1,U5696+1),0)-1)*IF(OR(ISNUMBER(J5696),J5696="sans examen"),1,0)*IF(W5696&lt;MinDate,1,0),"")</f>
        <v/>
      </c>
      <c r="N5696" s="36">
        <f t="shared" ca="1" si="177"/>
        <v>0</v>
      </c>
      <c r="O5696" s="36" t="e">
        <f ca="1">LEFT(OFFSET(Lists!$Q$2,MATCH(E5696,Lists!$R$3:$R$19,0),0),4)</f>
        <v>#N/A</v>
      </c>
      <c r="P5696" s="36" t="e">
        <f ca="1">MATCH(O5696,Lists!$S$2:$S$640,1)</f>
        <v>#N/A</v>
      </c>
      <c r="Q5696" s="36" t="e">
        <f ca="1">MATCH(LEFT(OFFSET(Lists!$Q$2,MATCH(E5696,Lists!$R$3:$R$19,0)+1,0),4),Lists!$S$3:$S$640,1)</f>
        <v>#N/A</v>
      </c>
      <c r="R5696" s="36" t="e">
        <f ca="1">LEFT(OFFSET(Lists!$S$2,P5696-1+MATCH(F5696,OFFSET(Lists!$T$3,P5696-1,0,Q5696-P5696+1),0),0),6)</f>
        <v>#N/A</v>
      </c>
      <c r="S5696" s="36" t="e">
        <f ca="1">VLOOKUP(R5696,Lists!B:D,3,FALSE)</f>
        <v>#N/A</v>
      </c>
      <c r="T5696" s="36" t="str">
        <f>IF(F5696&lt;&gt;"",MATCH(R5696,'Maximum minutes'!B:B,0),"")</f>
        <v/>
      </c>
      <c r="U5696" s="36">
        <f ca="1">IF(F5696&lt;&gt;"",COUNTA(OFFSET('Maximum minutes'!$C$1,'Annexe A1 Cours'!T5696,0,1,50)),0)</f>
        <v>0</v>
      </c>
      <c r="V5696" s="37">
        <f ca="1">IFERROR(OFFSET('Maximum minutes'!$C$1,T5696+1,-1+MATCH(G5696,OFFSET('Maximum minutes'!$C$1,T5696-1,0,1,50),0)),0)</f>
        <v>0</v>
      </c>
      <c r="W5696" s="38">
        <f t="shared" ca="1" si="176"/>
        <v>0</v>
      </c>
    </row>
    <row r="5697" spans="1:23" s="36" customFormat="1" ht="18.75">
      <c r="A5697" s="34"/>
      <c r="B5697" s="39"/>
      <c r="C5697" s="39"/>
      <c r="D5697" s="35"/>
      <c r="E5697" s="40"/>
      <c r="F5697" s="39"/>
      <c r="G5697" s="39"/>
      <c r="H5697" s="39"/>
      <c r="I5697" s="34"/>
      <c r="J5697" s="34"/>
      <c r="K5697" s="34"/>
      <c r="L5697" s="34"/>
      <c r="M5697" s="43" t="str">
        <f ca="1">IFERROR(OFFSET('Maximum minutes'!$C$1,T5697,MATCH(IF(G5697&lt;&gt;"",G5697,F5697),OFFSET('Maximum minutes'!$C$1,T5697-1,0,1,U5697+1),0)-1)*IF(OR(ISNUMBER(J5697),J5697="sans examen"),1,0)*IF(W5697&lt;MinDate,1,0),"")</f>
        <v/>
      </c>
      <c r="N5697" s="36">
        <f t="shared" ca="1" si="177"/>
        <v>0</v>
      </c>
      <c r="O5697" s="36" t="e">
        <f ca="1">LEFT(OFFSET(Lists!$Q$2,MATCH(E5697,Lists!$R$3:$R$19,0),0),4)</f>
        <v>#N/A</v>
      </c>
      <c r="P5697" s="36" t="e">
        <f ca="1">MATCH(O5697,Lists!$S$2:$S$640,1)</f>
        <v>#N/A</v>
      </c>
      <c r="Q5697" s="36" t="e">
        <f ca="1">MATCH(LEFT(OFFSET(Lists!$Q$2,MATCH(E5697,Lists!$R$3:$R$19,0)+1,0),4),Lists!$S$3:$S$640,1)</f>
        <v>#N/A</v>
      </c>
      <c r="R5697" s="36" t="e">
        <f ca="1">LEFT(OFFSET(Lists!$S$2,P5697-1+MATCH(F5697,OFFSET(Lists!$T$3,P5697-1,0,Q5697-P5697+1),0),0),6)</f>
        <v>#N/A</v>
      </c>
      <c r="S5697" s="36" t="e">
        <f ca="1">VLOOKUP(R5697,Lists!B:D,3,FALSE)</f>
        <v>#N/A</v>
      </c>
      <c r="T5697" s="36" t="str">
        <f>IF(F5697&lt;&gt;"",MATCH(R5697,'Maximum minutes'!B:B,0),"")</f>
        <v/>
      </c>
      <c r="U5697" s="36">
        <f ca="1">IF(F5697&lt;&gt;"",COUNTA(OFFSET('Maximum minutes'!$C$1,'Annexe A1 Cours'!T5697,0,1,50)),0)</f>
        <v>0</v>
      </c>
      <c r="V5697" s="37">
        <f ca="1">IFERROR(OFFSET('Maximum minutes'!$C$1,T5697+1,-1+MATCH(G5697,OFFSET('Maximum minutes'!$C$1,T5697-1,0,1,50),0)),0)</f>
        <v>0</v>
      </c>
      <c r="W5697" s="38">
        <f t="shared" ca="1" si="176"/>
        <v>0</v>
      </c>
    </row>
    <row r="5698" spans="1:23" s="36" customFormat="1" ht="18.75">
      <c r="A5698" s="34"/>
      <c r="B5698" s="39"/>
      <c r="C5698" s="39"/>
      <c r="D5698" s="35"/>
      <c r="E5698" s="40"/>
      <c r="F5698" s="39"/>
      <c r="G5698" s="39"/>
      <c r="H5698" s="39"/>
      <c r="I5698" s="34"/>
      <c r="J5698" s="34"/>
      <c r="K5698" s="34"/>
      <c r="L5698" s="34"/>
      <c r="M5698" s="43" t="str">
        <f ca="1">IFERROR(OFFSET('Maximum minutes'!$C$1,T5698,MATCH(IF(G5698&lt;&gt;"",G5698,F5698),OFFSET('Maximum minutes'!$C$1,T5698-1,0,1,U5698+1),0)-1)*IF(OR(ISNUMBER(J5698),J5698="sans examen"),1,0)*IF(W5698&lt;MinDate,1,0),"")</f>
        <v/>
      </c>
      <c r="N5698" s="36">
        <f t="shared" ca="1" si="177"/>
        <v>0</v>
      </c>
      <c r="O5698" s="36" t="e">
        <f ca="1">LEFT(OFFSET(Lists!$Q$2,MATCH(E5698,Lists!$R$3:$R$19,0),0),4)</f>
        <v>#N/A</v>
      </c>
      <c r="P5698" s="36" t="e">
        <f ca="1">MATCH(O5698,Lists!$S$2:$S$640,1)</f>
        <v>#N/A</v>
      </c>
      <c r="Q5698" s="36" t="e">
        <f ca="1">MATCH(LEFT(OFFSET(Lists!$Q$2,MATCH(E5698,Lists!$R$3:$R$19,0)+1,0),4),Lists!$S$3:$S$640,1)</f>
        <v>#N/A</v>
      </c>
      <c r="R5698" s="36" t="e">
        <f ca="1">LEFT(OFFSET(Lists!$S$2,P5698-1+MATCH(F5698,OFFSET(Lists!$T$3,P5698-1,0,Q5698-P5698+1),0),0),6)</f>
        <v>#N/A</v>
      </c>
      <c r="S5698" s="36" t="e">
        <f ca="1">VLOOKUP(R5698,Lists!B:D,3,FALSE)</f>
        <v>#N/A</v>
      </c>
      <c r="T5698" s="36" t="str">
        <f>IF(F5698&lt;&gt;"",MATCH(R5698,'Maximum minutes'!B:B,0),"")</f>
        <v/>
      </c>
      <c r="U5698" s="36">
        <f ca="1">IF(F5698&lt;&gt;"",COUNTA(OFFSET('Maximum minutes'!$C$1,'Annexe A1 Cours'!T5698,0,1,50)),0)</f>
        <v>0</v>
      </c>
      <c r="V5698" s="37">
        <f ca="1">IFERROR(OFFSET('Maximum minutes'!$C$1,T5698+1,-1+MATCH(G5698,OFFSET('Maximum minutes'!$C$1,T5698-1,0,1,50),0)),0)</f>
        <v>0</v>
      </c>
      <c r="W5698" s="38">
        <f t="shared" ca="1" si="176"/>
        <v>0</v>
      </c>
    </row>
    <row r="5699" spans="1:23" s="36" customFormat="1" ht="18.75">
      <c r="A5699" s="34"/>
      <c r="B5699" s="39"/>
      <c r="C5699" s="39"/>
      <c r="D5699" s="35"/>
      <c r="E5699" s="40"/>
      <c r="F5699" s="39"/>
      <c r="G5699" s="39"/>
      <c r="H5699" s="39"/>
      <c r="I5699" s="34"/>
      <c r="J5699" s="34"/>
      <c r="K5699" s="34"/>
      <c r="L5699" s="34"/>
      <c r="M5699" s="43" t="str">
        <f ca="1">IFERROR(OFFSET('Maximum minutes'!$C$1,T5699,MATCH(IF(G5699&lt;&gt;"",G5699,F5699),OFFSET('Maximum minutes'!$C$1,T5699-1,0,1,U5699+1),0)-1)*IF(OR(ISNUMBER(J5699),J5699="sans examen"),1,0)*IF(W5699&lt;MinDate,1,0),"")</f>
        <v/>
      </c>
      <c r="N5699" s="36">
        <f t="shared" ca="1" si="177"/>
        <v>0</v>
      </c>
      <c r="O5699" s="36" t="e">
        <f ca="1">LEFT(OFFSET(Lists!$Q$2,MATCH(E5699,Lists!$R$3:$R$19,0),0),4)</f>
        <v>#N/A</v>
      </c>
      <c r="P5699" s="36" t="e">
        <f ca="1">MATCH(O5699,Lists!$S$2:$S$640,1)</f>
        <v>#N/A</v>
      </c>
      <c r="Q5699" s="36" t="e">
        <f ca="1">MATCH(LEFT(OFFSET(Lists!$Q$2,MATCH(E5699,Lists!$R$3:$R$19,0)+1,0),4),Lists!$S$3:$S$640,1)</f>
        <v>#N/A</v>
      </c>
      <c r="R5699" s="36" t="e">
        <f ca="1">LEFT(OFFSET(Lists!$S$2,P5699-1+MATCH(F5699,OFFSET(Lists!$T$3,P5699-1,0,Q5699-P5699+1),0),0),6)</f>
        <v>#N/A</v>
      </c>
      <c r="S5699" s="36" t="e">
        <f ca="1">VLOOKUP(R5699,Lists!B:D,3,FALSE)</f>
        <v>#N/A</v>
      </c>
      <c r="T5699" s="36" t="str">
        <f>IF(F5699&lt;&gt;"",MATCH(R5699,'Maximum minutes'!B:B,0),"")</f>
        <v/>
      </c>
      <c r="U5699" s="36">
        <f ca="1">IF(F5699&lt;&gt;"",COUNTA(OFFSET('Maximum minutes'!$C$1,'Annexe A1 Cours'!T5699,0,1,50)),0)</f>
        <v>0</v>
      </c>
      <c r="V5699" s="37">
        <f ca="1">IFERROR(OFFSET('Maximum minutes'!$C$1,T5699+1,-1+MATCH(G5699,OFFSET('Maximum minutes'!$C$1,T5699-1,0,1,50),0)),0)</f>
        <v>0</v>
      </c>
      <c r="W5699" s="38">
        <f t="shared" ca="1" si="176"/>
        <v>0</v>
      </c>
    </row>
    <row r="5700" spans="1:23" s="36" customFormat="1" ht="18.75">
      <c r="A5700" s="34"/>
      <c r="B5700" s="39"/>
      <c r="C5700" s="39"/>
      <c r="D5700" s="35"/>
      <c r="E5700" s="40"/>
      <c r="F5700" s="39"/>
      <c r="G5700" s="39"/>
      <c r="H5700" s="39"/>
      <c r="I5700" s="34"/>
      <c r="J5700" s="34"/>
      <c r="K5700" s="34"/>
      <c r="L5700" s="34"/>
      <c r="M5700" s="43" t="str">
        <f ca="1">IFERROR(OFFSET('Maximum minutes'!$C$1,T5700,MATCH(IF(G5700&lt;&gt;"",G5700,F5700),OFFSET('Maximum minutes'!$C$1,T5700-1,0,1,U5700+1),0)-1)*IF(OR(ISNUMBER(J5700),J5700="sans examen"),1,0)*IF(W5700&lt;MinDate,1,0),"")</f>
        <v/>
      </c>
      <c r="N5700" s="36">
        <f t="shared" ca="1" si="177"/>
        <v>0</v>
      </c>
      <c r="O5700" s="36" t="e">
        <f ca="1">LEFT(OFFSET(Lists!$Q$2,MATCH(E5700,Lists!$R$3:$R$19,0),0),4)</f>
        <v>#N/A</v>
      </c>
      <c r="P5700" s="36" t="e">
        <f ca="1">MATCH(O5700,Lists!$S$2:$S$640,1)</f>
        <v>#N/A</v>
      </c>
      <c r="Q5700" s="36" t="e">
        <f ca="1">MATCH(LEFT(OFFSET(Lists!$Q$2,MATCH(E5700,Lists!$R$3:$R$19,0)+1,0),4),Lists!$S$3:$S$640,1)</f>
        <v>#N/A</v>
      </c>
      <c r="R5700" s="36" t="e">
        <f ca="1">LEFT(OFFSET(Lists!$S$2,P5700-1+MATCH(F5700,OFFSET(Lists!$T$3,P5700-1,0,Q5700-P5700+1),0),0),6)</f>
        <v>#N/A</v>
      </c>
      <c r="S5700" s="36" t="e">
        <f ca="1">VLOOKUP(R5700,Lists!B:D,3,FALSE)</f>
        <v>#N/A</v>
      </c>
      <c r="T5700" s="36" t="str">
        <f>IF(F5700&lt;&gt;"",MATCH(R5700,'Maximum minutes'!B:B,0),"")</f>
        <v/>
      </c>
      <c r="U5700" s="36">
        <f ca="1">IF(F5700&lt;&gt;"",COUNTA(OFFSET('Maximum minutes'!$C$1,'Annexe A1 Cours'!T5700,0,1,50)),0)</f>
        <v>0</v>
      </c>
      <c r="V5700" s="37">
        <f ca="1">IFERROR(OFFSET('Maximum minutes'!$C$1,T5700+1,-1+MATCH(G5700,OFFSET('Maximum minutes'!$C$1,T5700-1,0,1,50),0)),0)</f>
        <v>0</v>
      </c>
      <c r="W5700" s="38">
        <f t="shared" ca="1" si="176"/>
        <v>0</v>
      </c>
    </row>
    <row r="5701" spans="1:23" s="36" customFormat="1" ht="18.75">
      <c r="A5701" s="34"/>
      <c r="B5701" s="39"/>
      <c r="C5701" s="39"/>
      <c r="D5701" s="35"/>
      <c r="E5701" s="40"/>
      <c r="F5701" s="39"/>
      <c r="G5701" s="39"/>
      <c r="H5701" s="39"/>
      <c r="I5701" s="34"/>
      <c r="J5701" s="34"/>
      <c r="K5701" s="34"/>
      <c r="L5701" s="34"/>
      <c r="M5701" s="43" t="str">
        <f ca="1">IFERROR(OFFSET('Maximum minutes'!$C$1,T5701,MATCH(IF(G5701&lt;&gt;"",G5701,F5701),OFFSET('Maximum minutes'!$C$1,T5701-1,0,1,U5701+1),0)-1)*IF(OR(ISNUMBER(J5701),J5701="sans examen"),1,0)*IF(W5701&lt;MinDate,1,0),"")</f>
        <v/>
      </c>
      <c r="N5701" s="36">
        <f t="shared" ca="1" si="177"/>
        <v>0</v>
      </c>
      <c r="O5701" s="36" t="e">
        <f ca="1">LEFT(OFFSET(Lists!$Q$2,MATCH(E5701,Lists!$R$3:$R$19,0),0),4)</f>
        <v>#N/A</v>
      </c>
      <c r="P5701" s="36" t="e">
        <f ca="1">MATCH(O5701,Lists!$S$2:$S$640,1)</f>
        <v>#N/A</v>
      </c>
      <c r="Q5701" s="36" t="e">
        <f ca="1">MATCH(LEFT(OFFSET(Lists!$Q$2,MATCH(E5701,Lists!$R$3:$R$19,0)+1,0),4),Lists!$S$3:$S$640,1)</f>
        <v>#N/A</v>
      </c>
      <c r="R5701" s="36" t="e">
        <f ca="1">LEFT(OFFSET(Lists!$S$2,P5701-1+MATCH(F5701,OFFSET(Lists!$T$3,P5701-1,0,Q5701-P5701+1),0),0),6)</f>
        <v>#N/A</v>
      </c>
      <c r="S5701" s="36" t="e">
        <f ca="1">VLOOKUP(R5701,Lists!B:D,3,FALSE)</f>
        <v>#N/A</v>
      </c>
      <c r="T5701" s="36" t="str">
        <f>IF(F5701&lt;&gt;"",MATCH(R5701,'Maximum minutes'!B:B,0),"")</f>
        <v/>
      </c>
      <c r="U5701" s="36">
        <f ca="1">IF(F5701&lt;&gt;"",COUNTA(OFFSET('Maximum minutes'!$C$1,'Annexe A1 Cours'!T5701,0,1,50)),0)</f>
        <v>0</v>
      </c>
      <c r="V5701" s="37">
        <f ca="1">IFERROR(OFFSET('Maximum minutes'!$C$1,T5701+1,-1+MATCH(G5701,OFFSET('Maximum minutes'!$C$1,T5701-1,0,1,50),0)),0)</f>
        <v>0</v>
      </c>
      <c r="W5701" s="38">
        <f t="shared" ca="1" si="176"/>
        <v>0</v>
      </c>
    </row>
    <row r="5702" spans="1:23" s="36" customFormat="1" ht="18.75">
      <c r="A5702" s="34"/>
      <c r="B5702" s="39"/>
      <c r="C5702" s="39"/>
      <c r="D5702" s="35"/>
      <c r="E5702" s="40"/>
      <c r="F5702" s="39"/>
      <c r="G5702" s="39"/>
      <c r="H5702" s="39"/>
      <c r="I5702" s="34"/>
      <c r="J5702" s="34"/>
      <c r="K5702" s="34"/>
      <c r="L5702" s="34"/>
      <c r="M5702" s="43" t="str">
        <f ca="1">IFERROR(OFFSET('Maximum minutes'!$C$1,T5702,MATCH(IF(G5702&lt;&gt;"",G5702,F5702),OFFSET('Maximum minutes'!$C$1,T5702-1,0,1,U5702+1),0)-1)*IF(OR(ISNUMBER(J5702),J5702="sans examen"),1,0)*IF(W5702&lt;MinDate,1,0),"")</f>
        <v/>
      </c>
      <c r="N5702" s="36">
        <f t="shared" ca="1" si="177"/>
        <v>0</v>
      </c>
      <c r="O5702" s="36" t="e">
        <f ca="1">LEFT(OFFSET(Lists!$Q$2,MATCH(E5702,Lists!$R$3:$R$19,0),0),4)</f>
        <v>#N/A</v>
      </c>
      <c r="P5702" s="36" t="e">
        <f ca="1">MATCH(O5702,Lists!$S$2:$S$640,1)</f>
        <v>#N/A</v>
      </c>
      <c r="Q5702" s="36" t="e">
        <f ca="1">MATCH(LEFT(OFFSET(Lists!$Q$2,MATCH(E5702,Lists!$R$3:$R$19,0)+1,0),4),Lists!$S$3:$S$640,1)</f>
        <v>#N/A</v>
      </c>
      <c r="R5702" s="36" t="e">
        <f ca="1">LEFT(OFFSET(Lists!$S$2,P5702-1+MATCH(F5702,OFFSET(Lists!$T$3,P5702-1,0,Q5702-P5702+1),0),0),6)</f>
        <v>#N/A</v>
      </c>
      <c r="S5702" s="36" t="e">
        <f ca="1">VLOOKUP(R5702,Lists!B:D,3,FALSE)</f>
        <v>#N/A</v>
      </c>
      <c r="T5702" s="36" t="str">
        <f>IF(F5702&lt;&gt;"",MATCH(R5702,'Maximum minutes'!B:B,0),"")</f>
        <v/>
      </c>
      <c r="U5702" s="36">
        <f ca="1">IF(F5702&lt;&gt;"",COUNTA(OFFSET('Maximum minutes'!$C$1,'Annexe A1 Cours'!T5702,0,1,50)),0)</f>
        <v>0</v>
      </c>
      <c r="V5702" s="37">
        <f ca="1">IFERROR(OFFSET('Maximum minutes'!$C$1,T5702+1,-1+MATCH(G5702,OFFSET('Maximum minutes'!$C$1,T5702-1,0,1,50),0)),0)</f>
        <v>0</v>
      </c>
      <c r="W5702" s="38">
        <f t="shared" ca="1" si="176"/>
        <v>0</v>
      </c>
    </row>
    <row r="5703" spans="1:23" s="36" customFormat="1" ht="18.75">
      <c r="A5703" s="34"/>
      <c r="B5703" s="39"/>
      <c r="C5703" s="39"/>
      <c r="D5703" s="35"/>
      <c r="E5703" s="40"/>
      <c r="F5703" s="39"/>
      <c r="G5703" s="39"/>
      <c r="H5703" s="39"/>
      <c r="I5703" s="34"/>
      <c r="J5703" s="34"/>
      <c r="K5703" s="34"/>
      <c r="L5703" s="34"/>
      <c r="M5703" s="43" t="str">
        <f ca="1">IFERROR(OFFSET('Maximum minutes'!$C$1,T5703,MATCH(IF(G5703&lt;&gt;"",G5703,F5703),OFFSET('Maximum minutes'!$C$1,T5703-1,0,1,U5703+1),0)-1)*IF(OR(ISNUMBER(J5703),J5703="sans examen"),1,0)*IF(W5703&lt;MinDate,1,0),"")</f>
        <v/>
      </c>
      <c r="N5703" s="36">
        <f t="shared" ca="1" si="177"/>
        <v>0</v>
      </c>
      <c r="O5703" s="36" t="e">
        <f ca="1">LEFT(OFFSET(Lists!$Q$2,MATCH(E5703,Lists!$R$3:$R$19,0),0),4)</f>
        <v>#N/A</v>
      </c>
      <c r="P5703" s="36" t="e">
        <f ca="1">MATCH(O5703,Lists!$S$2:$S$640,1)</f>
        <v>#N/A</v>
      </c>
      <c r="Q5703" s="36" t="e">
        <f ca="1">MATCH(LEFT(OFFSET(Lists!$Q$2,MATCH(E5703,Lists!$R$3:$R$19,0)+1,0),4),Lists!$S$3:$S$640,1)</f>
        <v>#N/A</v>
      </c>
      <c r="R5703" s="36" t="e">
        <f ca="1">LEFT(OFFSET(Lists!$S$2,P5703-1+MATCH(F5703,OFFSET(Lists!$T$3,P5703-1,0,Q5703-P5703+1),0),0),6)</f>
        <v>#N/A</v>
      </c>
      <c r="S5703" s="36" t="e">
        <f ca="1">VLOOKUP(R5703,Lists!B:D,3,FALSE)</f>
        <v>#N/A</v>
      </c>
      <c r="T5703" s="36" t="str">
        <f>IF(F5703&lt;&gt;"",MATCH(R5703,'Maximum minutes'!B:B,0),"")</f>
        <v/>
      </c>
      <c r="U5703" s="36">
        <f ca="1">IF(F5703&lt;&gt;"",COUNTA(OFFSET('Maximum minutes'!$C$1,'Annexe A1 Cours'!T5703,0,1,50)),0)</f>
        <v>0</v>
      </c>
      <c r="V5703" s="37">
        <f ca="1">IFERROR(OFFSET('Maximum minutes'!$C$1,T5703+1,-1+MATCH(G5703,OFFSET('Maximum minutes'!$C$1,T5703-1,0,1,50),0)),0)</f>
        <v>0</v>
      </c>
      <c r="W5703" s="38">
        <f t="shared" ref="W5703:W5766" ca="1" si="178">IFERROR(DATE(YEAR(D5703)+V5703,MONTH(D5703),DAY(D5703)),"")</f>
        <v>0</v>
      </c>
    </row>
    <row r="5704" spans="1:23" s="36" customFormat="1" ht="18.75">
      <c r="A5704" s="34"/>
      <c r="B5704" s="39"/>
      <c r="C5704" s="39"/>
      <c r="D5704" s="35"/>
      <c r="E5704" s="40"/>
      <c r="F5704" s="39"/>
      <c r="G5704" s="39"/>
      <c r="H5704" s="39"/>
      <c r="I5704" s="34"/>
      <c r="J5704" s="34"/>
      <c r="K5704" s="34"/>
      <c r="L5704" s="34"/>
      <c r="M5704" s="43" t="str">
        <f ca="1">IFERROR(OFFSET('Maximum minutes'!$C$1,T5704,MATCH(IF(G5704&lt;&gt;"",G5704,F5704),OFFSET('Maximum minutes'!$C$1,T5704-1,0,1,U5704+1),0)-1)*IF(OR(ISNUMBER(J5704),J5704="sans examen"),1,0)*IF(W5704&lt;MinDate,1,0),"")</f>
        <v/>
      </c>
      <c r="N5704" s="36">
        <f t="shared" ref="N5704:N5767" ca="1" si="179">IF(K5704&gt;0,MIN(K5704,M5704),0)*IF(M5704="",0,1)</f>
        <v>0</v>
      </c>
      <c r="O5704" s="36" t="e">
        <f ca="1">LEFT(OFFSET(Lists!$Q$2,MATCH(E5704,Lists!$R$3:$R$19,0),0),4)</f>
        <v>#N/A</v>
      </c>
      <c r="P5704" s="36" t="e">
        <f ca="1">MATCH(O5704,Lists!$S$2:$S$640,1)</f>
        <v>#N/A</v>
      </c>
      <c r="Q5704" s="36" t="e">
        <f ca="1">MATCH(LEFT(OFFSET(Lists!$Q$2,MATCH(E5704,Lists!$R$3:$R$19,0)+1,0),4),Lists!$S$3:$S$640,1)</f>
        <v>#N/A</v>
      </c>
      <c r="R5704" s="36" t="e">
        <f ca="1">LEFT(OFFSET(Lists!$S$2,P5704-1+MATCH(F5704,OFFSET(Lists!$T$3,P5704-1,0,Q5704-P5704+1),0),0),6)</f>
        <v>#N/A</v>
      </c>
      <c r="S5704" s="36" t="e">
        <f ca="1">VLOOKUP(R5704,Lists!B:D,3,FALSE)</f>
        <v>#N/A</v>
      </c>
      <c r="T5704" s="36" t="str">
        <f>IF(F5704&lt;&gt;"",MATCH(R5704,'Maximum minutes'!B:B,0),"")</f>
        <v/>
      </c>
      <c r="U5704" s="36">
        <f ca="1">IF(F5704&lt;&gt;"",COUNTA(OFFSET('Maximum minutes'!$C$1,'Annexe A1 Cours'!T5704,0,1,50)),0)</f>
        <v>0</v>
      </c>
      <c r="V5704" s="37">
        <f ca="1">IFERROR(OFFSET('Maximum minutes'!$C$1,T5704+1,-1+MATCH(G5704,OFFSET('Maximum minutes'!$C$1,T5704-1,0,1,50),0)),0)</f>
        <v>0</v>
      </c>
      <c r="W5704" s="38">
        <f t="shared" ca="1" si="178"/>
        <v>0</v>
      </c>
    </row>
    <row r="5705" spans="1:23" s="36" customFormat="1" ht="18.75">
      <c r="A5705" s="34"/>
      <c r="B5705" s="39"/>
      <c r="C5705" s="39"/>
      <c r="D5705" s="35"/>
      <c r="E5705" s="40"/>
      <c r="F5705" s="39"/>
      <c r="G5705" s="39"/>
      <c r="H5705" s="39"/>
      <c r="I5705" s="34"/>
      <c r="J5705" s="34"/>
      <c r="K5705" s="34"/>
      <c r="L5705" s="34"/>
      <c r="M5705" s="43" t="str">
        <f ca="1">IFERROR(OFFSET('Maximum minutes'!$C$1,T5705,MATCH(IF(G5705&lt;&gt;"",G5705,F5705),OFFSET('Maximum minutes'!$C$1,T5705-1,0,1,U5705+1),0)-1)*IF(OR(ISNUMBER(J5705),J5705="sans examen"),1,0)*IF(W5705&lt;MinDate,1,0),"")</f>
        <v/>
      </c>
      <c r="N5705" s="36">
        <f t="shared" ca="1" si="179"/>
        <v>0</v>
      </c>
      <c r="O5705" s="36" t="e">
        <f ca="1">LEFT(OFFSET(Lists!$Q$2,MATCH(E5705,Lists!$R$3:$R$19,0),0),4)</f>
        <v>#N/A</v>
      </c>
      <c r="P5705" s="36" t="e">
        <f ca="1">MATCH(O5705,Lists!$S$2:$S$640,1)</f>
        <v>#N/A</v>
      </c>
      <c r="Q5705" s="36" t="e">
        <f ca="1">MATCH(LEFT(OFFSET(Lists!$Q$2,MATCH(E5705,Lists!$R$3:$R$19,0)+1,0),4),Lists!$S$3:$S$640,1)</f>
        <v>#N/A</v>
      </c>
      <c r="R5705" s="36" t="e">
        <f ca="1">LEFT(OFFSET(Lists!$S$2,P5705-1+MATCH(F5705,OFFSET(Lists!$T$3,P5705-1,0,Q5705-P5705+1),0),0),6)</f>
        <v>#N/A</v>
      </c>
      <c r="S5705" s="36" t="e">
        <f ca="1">VLOOKUP(R5705,Lists!B:D,3,FALSE)</f>
        <v>#N/A</v>
      </c>
      <c r="T5705" s="36" t="str">
        <f>IF(F5705&lt;&gt;"",MATCH(R5705,'Maximum minutes'!B:B,0),"")</f>
        <v/>
      </c>
      <c r="U5705" s="36">
        <f ca="1">IF(F5705&lt;&gt;"",COUNTA(OFFSET('Maximum minutes'!$C$1,'Annexe A1 Cours'!T5705,0,1,50)),0)</f>
        <v>0</v>
      </c>
      <c r="V5705" s="37">
        <f ca="1">IFERROR(OFFSET('Maximum minutes'!$C$1,T5705+1,-1+MATCH(G5705,OFFSET('Maximum minutes'!$C$1,T5705-1,0,1,50),0)),0)</f>
        <v>0</v>
      </c>
      <c r="W5705" s="38">
        <f t="shared" ca="1" si="178"/>
        <v>0</v>
      </c>
    </row>
    <row r="5706" spans="1:23" s="36" customFormat="1" ht="18.75">
      <c r="A5706" s="34"/>
      <c r="B5706" s="39"/>
      <c r="C5706" s="39"/>
      <c r="D5706" s="35"/>
      <c r="E5706" s="40"/>
      <c r="F5706" s="39"/>
      <c r="G5706" s="39"/>
      <c r="H5706" s="39"/>
      <c r="I5706" s="34"/>
      <c r="J5706" s="34"/>
      <c r="K5706" s="34"/>
      <c r="L5706" s="34"/>
      <c r="M5706" s="43" t="str">
        <f ca="1">IFERROR(OFFSET('Maximum minutes'!$C$1,T5706,MATCH(IF(G5706&lt;&gt;"",G5706,F5706),OFFSET('Maximum minutes'!$C$1,T5706-1,0,1,U5706+1),0)-1)*IF(OR(ISNUMBER(J5706),J5706="sans examen"),1,0)*IF(W5706&lt;MinDate,1,0),"")</f>
        <v/>
      </c>
      <c r="N5706" s="36">
        <f t="shared" ca="1" si="179"/>
        <v>0</v>
      </c>
      <c r="O5706" s="36" t="e">
        <f ca="1">LEFT(OFFSET(Lists!$Q$2,MATCH(E5706,Lists!$R$3:$R$19,0),0),4)</f>
        <v>#N/A</v>
      </c>
      <c r="P5706" s="36" t="e">
        <f ca="1">MATCH(O5706,Lists!$S$2:$S$640,1)</f>
        <v>#N/A</v>
      </c>
      <c r="Q5706" s="36" t="e">
        <f ca="1">MATCH(LEFT(OFFSET(Lists!$Q$2,MATCH(E5706,Lists!$R$3:$R$19,0)+1,0),4),Lists!$S$3:$S$640,1)</f>
        <v>#N/A</v>
      </c>
      <c r="R5706" s="36" t="e">
        <f ca="1">LEFT(OFFSET(Lists!$S$2,P5706-1+MATCH(F5706,OFFSET(Lists!$T$3,P5706-1,0,Q5706-P5706+1),0),0),6)</f>
        <v>#N/A</v>
      </c>
      <c r="S5706" s="36" t="e">
        <f ca="1">VLOOKUP(R5706,Lists!B:D,3,FALSE)</f>
        <v>#N/A</v>
      </c>
      <c r="T5706" s="36" t="str">
        <f>IF(F5706&lt;&gt;"",MATCH(R5706,'Maximum minutes'!B:B,0),"")</f>
        <v/>
      </c>
      <c r="U5706" s="36">
        <f ca="1">IF(F5706&lt;&gt;"",COUNTA(OFFSET('Maximum minutes'!$C$1,'Annexe A1 Cours'!T5706,0,1,50)),0)</f>
        <v>0</v>
      </c>
      <c r="V5706" s="37">
        <f ca="1">IFERROR(OFFSET('Maximum minutes'!$C$1,T5706+1,-1+MATCH(G5706,OFFSET('Maximum minutes'!$C$1,T5706-1,0,1,50),0)),0)</f>
        <v>0</v>
      </c>
      <c r="W5706" s="38">
        <f t="shared" ca="1" si="178"/>
        <v>0</v>
      </c>
    </row>
    <row r="5707" spans="1:23" s="36" customFormat="1" ht="18.75">
      <c r="A5707" s="34"/>
      <c r="B5707" s="39"/>
      <c r="C5707" s="39"/>
      <c r="D5707" s="35"/>
      <c r="E5707" s="40"/>
      <c r="F5707" s="39"/>
      <c r="G5707" s="39"/>
      <c r="H5707" s="39"/>
      <c r="I5707" s="34"/>
      <c r="J5707" s="34"/>
      <c r="K5707" s="34"/>
      <c r="L5707" s="34"/>
      <c r="M5707" s="43" t="str">
        <f ca="1">IFERROR(OFFSET('Maximum minutes'!$C$1,T5707,MATCH(IF(G5707&lt;&gt;"",G5707,F5707),OFFSET('Maximum minutes'!$C$1,T5707-1,0,1,U5707+1),0)-1)*IF(OR(ISNUMBER(J5707),J5707="sans examen"),1,0)*IF(W5707&lt;MinDate,1,0),"")</f>
        <v/>
      </c>
      <c r="N5707" s="36">
        <f t="shared" ca="1" si="179"/>
        <v>0</v>
      </c>
      <c r="O5707" s="36" t="e">
        <f ca="1">LEFT(OFFSET(Lists!$Q$2,MATCH(E5707,Lists!$R$3:$R$19,0),0),4)</f>
        <v>#N/A</v>
      </c>
      <c r="P5707" s="36" t="e">
        <f ca="1">MATCH(O5707,Lists!$S$2:$S$640,1)</f>
        <v>#N/A</v>
      </c>
      <c r="Q5707" s="36" t="e">
        <f ca="1">MATCH(LEFT(OFFSET(Lists!$Q$2,MATCH(E5707,Lists!$R$3:$R$19,0)+1,0),4),Lists!$S$3:$S$640,1)</f>
        <v>#N/A</v>
      </c>
      <c r="R5707" s="36" t="e">
        <f ca="1">LEFT(OFFSET(Lists!$S$2,P5707-1+MATCH(F5707,OFFSET(Lists!$T$3,P5707-1,0,Q5707-P5707+1),0),0),6)</f>
        <v>#N/A</v>
      </c>
      <c r="S5707" s="36" t="e">
        <f ca="1">VLOOKUP(R5707,Lists!B:D,3,FALSE)</f>
        <v>#N/A</v>
      </c>
      <c r="T5707" s="36" t="str">
        <f>IF(F5707&lt;&gt;"",MATCH(R5707,'Maximum minutes'!B:B,0),"")</f>
        <v/>
      </c>
      <c r="U5707" s="36">
        <f ca="1">IF(F5707&lt;&gt;"",COUNTA(OFFSET('Maximum minutes'!$C$1,'Annexe A1 Cours'!T5707,0,1,50)),0)</f>
        <v>0</v>
      </c>
      <c r="V5707" s="37">
        <f ca="1">IFERROR(OFFSET('Maximum minutes'!$C$1,T5707+1,-1+MATCH(G5707,OFFSET('Maximum minutes'!$C$1,T5707-1,0,1,50),0)),0)</f>
        <v>0</v>
      </c>
      <c r="W5707" s="38">
        <f t="shared" ca="1" si="178"/>
        <v>0</v>
      </c>
    </row>
    <row r="5708" spans="1:23" s="36" customFormat="1" ht="18.75">
      <c r="A5708" s="34"/>
      <c r="B5708" s="39"/>
      <c r="C5708" s="39"/>
      <c r="D5708" s="35"/>
      <c r="E5708" s="40"/>
      <c r="F5708" s="39"/>
      <c r="G5708" s="39"/>
      <c r="H5708" s="39"/>
      <c r="I5708" s="34"/>
      <c r="J5708" s="34"/>
      <c r="K5708" s="34"/>
      <c r="L5708" s="34"/>
      <c r="M5708" s="43" t="str">
        <f ca="1">IFERROR(OFFSET('Maximum minutes'!$C$1,T5708,MATCH(IF(G5708&lt;&gt;"",G5708,F5708),OFFSET('Maximum minutes'!$C$1,T5708-1,0,1,U5708+1),0)-1)*IF(OR(ISNUMBER(J5708),J5708="sans examen"),1,0)*IF(W5708&lt;MinDate,1,0),"")</f>
        <v/>
      </c>
      <c r="N5708" s="36">
        <f t="shared" ca="1" si="179"/>
        <v>0</v>
      </c>
      <c r="O5708" s="36" t="e">
        <f ca="1">LEFT(OFFSET(Lists!$Q$2,MATCH(E5708,Lists!$R$3:$R$19,0),0),4)</f>
        <v>#N/A</v>
      </c>
      <c r="P5708" s="36" t="e">
        <f ca="1">MATCH(O5708,Lists!$S$2:$S$640,1)</f>
        <v>#N/A</v>
      </c>
      <c r="Q5708" s="36" t="e">
        <f ca="1">MATCH(LEFT(OFFSET(Lists!$Q$2,MATCH(E5708,Lists!$R$3:$R$19,0)+1,0),4),Lists!$S$3:$S$640,1)</f>
        <v>#N/A</v>
      </c>
      <c r="R5708" s="36" t="e">
        <f ca="1">LEFT(OFFSET(Lists!$S$2,P5708-1+MATCH(F5708,OFFSET(Lists!$T$3,P5708-1,0,Q5708-P5708+1),0),0),6)</f>
        <v>#N/A</v>
      </c>
      <c r="S5708" s="36" t="e">
        <f ca="1">VLOOKUP(R5708,Lists!B:D,3,FALSE)</f>
        <v>#N/A</v>
      </c>
      <c r="T5708" s="36" t="str">
        <f>IF(F5708&lt;&gt;"",MATCH(R5708,'Maximum minutes'!B:B,0),"")</f>
        <v/>
      </c>
      <c r="U5708" s="36">
        <f ca="1">IF(F5708&lt;&gt;"",COUNTA(OFFSET('Maximum minutes'!$C$1,'Annexe A1 Cours'!T5708,0,1,50)),0)</f>
        <v>0</v>
      </c>
      <c r="V5708" s="37">
        <f ca="1">IFERROR(OFFSET('Maximum minutes'!$C$1,T5708+1,-1+MATCH(G5708,OFFSET('Maximum minutes'!$C$1,T5708-1,0,1,50),0)),0)</f>
        <v>0</v>
      </c>
      <c r="W5708" s="38">
        <f t="shared" ca="1" si="178"/>
        <v>0</v>
      </c>
    </row>
    <row r="5709" spans="1:23" s="36" customFormat="1" ht="18.75">
      <c r="A5709" s="34"/>
      <c r="B5709" s="39"/>
      <c r="C5709" s="39"/>
      <c r="D5709" s="35"/>
      <c r="E5709" s="40"/>
      <c r="F5709" s="39"/>
      <c r="G5709" s="39"/>
      <c r="H5709" s="39"/>
      <c r="I5709" s="34"/>
      <c r="J5709" s="34"/>
      <c r="K5709" s="34"/>
      <c r="L5709" s="34"/>
      <c r="M5709" s="43" t="str">
        <f ca="1">IFERROR(OFFSET('Maximum minutes'!$C$1,T5709,MATCH(IF(G5709&lt;&gt;"",G5709,F5709),OFFSET('Maximum minutes'!$C$1,T5709-1,0,1,U5709+1),0)-1)*IF(OR(ISNUMBER(J5709),J5709="sans examen"),1,0)*IF(W5709&lt;MinDate,1,0),"")</f>
        <v/>
      </c>
      <c r="N5709" s="36">
        <f t="shared" ca="1" si="179"/>
        <v>0</v>
      </c>
      <c r="O5709" s="36" t="e">
        <f ca="1">LEFT(OFFSET(Lists!$Q$2,MATCH(E5709,Lists!$R$3:$R$19,0),0),4)</f>
        <v>#N/A</v>
      </c>
      <c r="P5709" s="36" t="e">
        <f ca="1">MATCH(O5709,Lists!$S$2:$S$640,1)</f>
        <v>#N/A</v>
      </c>
      <c r="Q5709" s="36" t="e">
        <f ca="1">MATCH(LEFT(OFFSET(Lists!$Q$2,MATCH(E5709,Lists!$R$3:$R$19,0)+1,0),4),Lists!$S$3:$S$640,1)</f>
        <v>#N/A</v>
      </c>
      <c r="R5709" s="36" t="e">
        <f ca="1">LEFT(OFFSET(Lists!$S$2,P5709-1+MATCH(F5709,OFFSET(Lists!$T$3,P5709-1,0,Q5709-P5709+1),0),0),6)</f>
        <v>#N/A</v>
      </c>
      <c r="S5709" s="36" t="e">
        <f ca="1">VLOOKUP(R5709,Lists!B:D,3,FALSE)</f>
        <v>#N/A</v>
      </c>
      <c r="T5709" s="36" t="str">
        <f>IF(F5709&lt;&gt;"",MATCH(R5709,'Maximum minutes'!B:B,0),"")</f>
        <v/>
      </c>
      <c r="U5709" s="36">
        <f ca="1">IF(F5709&lt;&gt;"",COUNTA(OFFSET('Maximum minutes'!$C$1,'Annexe A1 Cours'!T5709,0,1,50)),0)</f>
        <v>0</v>
      </c>
      <c r="V5709" s="37">
        <f ca="1">IFERROR(OFFSET('Maximum minutes'!$C$1,T5709+1,-1+MATCH(G5709,OFFSET('Maximum minutes'!$C$1,T5709-1,0,1,50),0)),0)</f>
        <v>0</v>
      </c>
      <c r="W5709" s="38">
        <f t="shared" ca="1" si="178"/>
        <v>0</v>
      </c>
    </row>
    <row r="5710" spans="1:23" s="36" customFormat="1" ht="18.75">
      <c r="A5710" s="34"/>
      <c r="B5710" s="39"/>
      <c r="C5710" s="39"/>
      <c r="D5710" s="35"/>
      <c r="E5710" s="40"/>
      <c r="F5710" s="39"/>
      <c r="G5710" s="39"/>
      <c r="H5710" s="39"/>
      <c r="I5710" s="34"/>
      <c r="J5710" s="34"/>
      <c r="K5710" s="34"/>
      <c r="L5710" s="34"/>
      <c r="M5710" s="43" t="str">
        <f ca="1">IFERROR(OFFSET('Maximum minutes'!$C$1,T5710,MATCH(IF(G5710&lt;&gt;"",G5710,F5710),OFFSET('Maximum minutes'!$C$1,T5710-1,0,1,U5710+1),0)-1)*IF(OR(ISNUMBER(J5710),J5710="sans examen"),1,0)*IF(W5710&lt;MinDate,1,0),"")</f>
        <v/>
      </c>
      <c r="N5710" s="36">
        <f t="shared" ca="1" si="179"/>
        <v>0</v>
      </c>
      <c r="O5710" s="36" t="e">
        <f ca="1">LEFT(OFFSET(Lists!$Q$2,MATCH(E5710,Lists!$R$3:$R$19,0),0),4)</f>
        <v>#N/A</v>
      </c>
      <c r="P5710" s="36" t="e">
        <f ca="1">MATCH(O5710,Lists!$S$2:$S$640,1)</f>
        <v>#N/A</v>
      </c>
      <c r="Q5710" s="36" t="e">
        <f ca="1">MATCH(LEFT(OFFSET(Lists!$Q$2,MATCH(E5710,Lists!$R$3:$R$19,0)+1,0),4),Lists!$S$3:$S$640,1)</f>
        <v>#N/A</v>
      </c>
      <c r="R5710" s="36" t="e">
        <f ca="1">LEFT(OFFSET(Lists!$S$2,P5710-1+MATCH(F5710,OFFSET(Lists!$T$3,P5710-1,0,Q5710-P5710+1),0),0),6)</f>
        <v>#N/A</v>
      </c>
      <c r="S5710" s="36" t="e">
        <f ca="1">VLOOKUP(R5710,Lists!B:D,3,FALSE)</f>
        <v>#N/A</v>
      </c>
      <c r="T5710" s="36" t="str">
        <f>IF(F5710&lt;&gt;"",MATCH(R5710,'Maximum minutes'!B:B,0),"")</f>
        <v/>
      </c>
      <c r="U5710" s="36">
        <f ca="1">IF(F5710&lt;&gt;"",COUNTA(OFFSET('Maximum minutes'!$C$1,'Annexe A1 Cours'!T5710,0,1,50)),0)</f>
        <v>0</v>
      </c>
      <c r="V5710" s="37">
        <f ca="1">IFERROR(OFFSET('Maximum minutes'!$C$1,T5710+1,-1+MATCH(G5710,OFFSET('Maximum minutes'!$C$1,T5710-1,0,1,50),0)),0)</f>
        <v>0</v>
      </c>
      <c r="W5710" s="38">
        <f t="shared" ca="1" si="178"/>
        <v>0</v>
      </c>
    </row>
    <row r="5711" spans="1:23" s="36" customFormat="1" ht="18.75">
      <c r="A5711" s="34"/>
      <c r="B5711" s="39"/>
      <c r="C5711" s="39"/>
      <c r="D5711" s="35"/>
      <c r="E5711" s="40"/>
      <c r="F5711" s="39"/>
      <c r="G5711" s="39"/>
      <c r="H5711" s="39"/>
      <c r="I5711" s="34"/>
      <c r="J5711" s="34"/>
      <c r="K5711" s="34"/>
      <c r="L5711" s="34"/>
      <c r="M5711" s="43" t="str">
        <f ca="1">IFERROR(OFFSET('Maximum minutes'!$C$1,T5711,MATCH(IF(G5711&lt;&gt;"",G5711,F5711),OFFSET('Maximum minutes'!$C$1,T5711-1,0,1,U5711+1),0)-1)*IF(OR(ISNUMBER(J5711),J5711="sans examen"),1,0)*IF(W5711&lt;MinDate,1,0),"")</f>
        <v/>
      </c>
      <c r="N5711" s="36">
        <f t="shared" ca="1" si="179"/>
        <v>0</v>
      </c>
      <c r="O5711" s="36" t="e">
        <f ca="1">LEFT(OFFSET(Lists!$Q$2,MATCH(E5711,Lists!$R$3:$R$19,0),0),4)</f>
        <v>#N/A</v>
      </c>
      <c r="P5711" s="36" t="e">
        <f ca="1">MATCH(O5711,Lists!$S$2:$S$640,1)</f>
        <v>#N/A</v>
      </c>
      <c r="Q5711" s="36" t="e">
        <f ca="1">MATCH(LEFT(OFFSET(Lists!$Q$2,MATCH(E5711,Lists!$R$3:$R$19,0)+1,0),4),Lists!$S$3:$S$640,1)</f>
        <v>#N/A</v>
      </c>
      <c r="R5711" s="36" t="e">
        <f ca="1">LEFT(OFFSET(Lists!$S$2,P5711-1+MATCH(F5711,OFFSET(Lists!$T$3,P5711-1,0,Q5711-P5711+1),0),0),6)</f>
        <v>#N/A</v>
      </c>
      <c r="S5711" s="36" t="e">
        <f ca="1">VLOOKUP(R5711,Lists!B:D,3,FALSE)</f>
        <v>#N/A</v>
      </c>
      <c r="T5711" s="36" t="str">
        <f>IF(F5711&lt;&gt;"",MATCH(R5711,'Maximum minutes'!B:B,0),"")</f>
        <v/>
      </c>
      <c r="U5711" s="36">
        <f ca="1">IF(F5711&lt;&gt;"",COUNTA(OFFSET('Maximum minutes'!$C$1,'Annexe A1 Cours'!T5711,0,1,50)),0)</f>
        <v>0</v>
      </c>
      <c r="V5711" s="37">
        <f ca="1">IFERROR(OFFSET('Maximum minutes'!$C$1,T5711+1,-1+MATCH(G5711,OFFSET('Maximum minutes'!$C$1,T5711-1,0,1,50),0)),0)</f>
        <v>0</v>
      </c>
      <c r="W5711" s="38">
        <f t="shared" ca="1" si="178"/>
        <v>0</v>
      </c>
    </row>
    <row r="5712" spans="1:23" s="36" customFormat="1" ht="18.75">
      <c r="A5712" s="34"/>
      <c r="B5712" s="39"/>
      <c r="C5712" s="39"/>
      <c r="D5712" s="35"/>
      <c r="E5712" s="40"/>
      <c r="F5712" s="39"/>
      <c r="G5712" s="39"/>
      <c r="H5712" s="39"/>
      <c r="I5712" s="34"/>
      <c r="J5712" s="34"/>
      <c r="K5712" s="34"/>
      <c r="L5712" s="34"/>
      <c r="M5712" s="43" t="str">
        <f ca="1">IFERROR(OFFSET('Maximum minutes'!$C$1,T5712,MATCH(IF(G5712&lt;&gt;"",G5712,F5712),OFFSET('Maximum minutes'!$C$1,T5712-1,0,1,U5712+1),0)-1)*IF(OR(ISNUMBER(J5712),J5712="sans examen"),1,0)*IF(W5712&lt;MinDate,1,0),"")</f>
        <v/>
      </c>
      <c r="N5712" s="36">
        <f t="shared" ca="1" si="179"/>
        <v>0</v>
      </c>
      <c r="O5712" s="36" t="e">
        <f ca="1">LEFT(OFFSET(Lists!$Q$2,MATCH(E5712,Lists!$R$3:$R$19,0),0),4)</f>
        <v>#N/A</v>
      </c>
      <c r="P5712" s="36" t="e">
        <f ca="1">MATCH(O5712,Lists!$S$2:$S$640,1)</f>
        <v>#N/A</v>
      </c>
      <c r="Q5712" s="36" t="e">
        <f ca="1">MATCH(LEFT(OFFSET(Lists!$Q$2,MATCH(E5712,Lists!$R$3:$R$19,0)+1,0),4),Lists!$S$3:$S$640,1)</f>
        <v>#N/A</v>
      </c>
      <c r="R5712" s="36" t="e">
        <f ca="1">LEFT(OFFSET(Lists!$S$2,P5712-1+MATCH(F5712,OFFSET(Lists!$T$3,P5712-1,0,Q5712-P5712+1),0),0),6)</f>
        <v>#N/A</v>
      </c>
      <c r="S5712" s="36" t="e">
        <f ca="1">VLOOKUP(R5712,Lists!B:D,3,FALSE)</f>
        <v>#N/A</v>
      </c>
      <c r="T5712" s="36" t="str">
        <f>IF(F5712&lt;&gt;"",MATCH(R5712,'Maximum minutes'!B:B,0),"")</f>
        <v/>
      </c>
      <c r="U5712" s="36">
        <f ca="1">IF(F5712&lt;&gt;"",COUNTA(OFFSET('Maximum minutes'!$C$1,'Annexe A1 Cours'!T5712,0,1,50)),0)</f>
        <v>0</v>
      </c>
      <c r="V5712" s="37">
        <f ca="1">IFERROR(OFFSET('Maximum minutes'!$C$1,T5712+1,-1+MATCH(G5712,OFFSET('Maximum minutes'!$C$1,T5712-1,0,1,50),0)),0)</f>
        <v>0</v>
      </c>
      <c r="W5712" s="38">
        <f t="shared" ca="1" si="178"/>
        <v>0</v>
      </c>
    </row>
    <row r="5713" spans="1:23" s="36" customFormat="1" ht="18.75">
      <c r="A5713" s="34"/>
      <c r="B5713" s="39"/>
      <c r="C5713" s="39"/>
      <c r="D5713" s="35"/>
      <c r="E5713" s="40"/>
      <c r="F5713" s="39"/>
      <c r="G5713" s="39"/>
      <c r="H5713" s="39"/>
      <c r="I5713" s="34"/>
      <c r="J5713" s="34"/>
      <c r="K5713" s="34"/>
      <c r="L5713" s="34"/>
      <c r="M5713" s="43" t="str">
        <f ca="1">IFERROR(OFFSET('Maximum minutes'!$C$1,T5713,MATCH(IF(G5713&lt;&gt;"",G5713,F5713),OFFSET('Maximum minutes'!$C$1,T5713-1,0,1,U5713+1),0)-1)*IF(OR(ISNUMBER(J5713),J5713="sans examen"),1,0)*IF(W5713&lt;MinDate,1,0),"")</f>
        <v/>
      </c>
      <c r="N5713" s="36">
        <f t="shared" ca="1" si="179"/>
        <v>0</v>
      </c>
      <c r="O5713" s="36" t="e">
        <f ca="1">LEFT(OFFSET(Lists!$Q$2,MATCH(E5713,Lists!$R$3:$R$19,0),0),4)</f>
        <v>#N/A</v>
      </c>
      <c r="P5713" s="36" t="e">
        <f ca="1">MATCH(O5713,Lists!$S$2:$S$640,1)</f>
        <v>#N/A</v>
      </c>
      <c r="Q5713" s="36" t="e">
        <f ca="1">MATCH(LEFT(OFFSET(Lists!$Q$2,MATCH(E5713,Lists!$R$3:$R$19,0)+1,0),4),Lists!$S$3:$S$640,1)</f>
        <v>#N/A</v>
      </c>
      <c r="R5713" s="36" t="e">
        <f ca="1">LEFT(OFFSET(Lists!$S$2,P5713-1+MATCH(F5713,OFFSET(Lists!$T$3,P5713-1,0,Q5713-P5713+1),0),0),6)</f>
        <v>#N/A</v>
      </c>
      <c r="S5713" s="36" t="e">
        <f ca="1">VLOOKUP(R5713,Lists!B:D,3,FALSE)</f>
        <v>#N/A</v>
      </c>
      <c r="T5713" s="36" t="str">
        <f>IF(F5713&lt;&gt;"",MATCH(R5713,'Maximum minutes'!B:B,0),"")</f>
        <v/>
      </c>
      <c r="U5713" s="36">
        <f ca="1">IF(F5713&lt;&gt;"",COUNTA(OFFSET('Maximum minutes'!$C$1,'Annexe A1 Cours'!T5713,0,1,50)),0)</f>
        <v>0</v>
      </c>
      <c r="V5713" s="37">
        <f ca="1">IFERROR(OFFSET('Maximum minutes'!$C$1,T5713+1,-1+MATCH(G5713,OFFSET('Maximum minutes'!$C$1,T5713-1,0,1,50),0)),0)</f>
        <v>0</v>
      </c>
      <c r="W5713" s="38">
        <f t="shared" ca="1" si="178"/>
        <v>0</v>
      </c>
    </row>
    <row r="5714" spans="1:23" s="36" customFormat="1" ht="18.75">
      <c r="A5714" s="34"/>
      <c r="B5714" s="39"/>
      <c r="C5714" s="39"/>
      <c r="D5714" s="35"/>
      <c r="E5714" s="40"/>
      <c r="F5714" s="39"/>
      <c r="G5714" s="39"/>
      <c r="H5714" s="39"/>
      <c r="I5714" s="34"/>
      <c r="J5714" s="34"/>
      <c r="K5714" s="34"/>
      <c r="L5714" s="34"/>
      <c r="M5714" s="43" t="str">
        <f ca="1">IFERROR(OFFSET('Maximum minutes'!$C$1,T5714,MATCH(IF(G5714&lt;&gt;"",G5714,F5714),OFFSET('Maximum minutes'!$C$1,T5714-1,0,1,U5714+1),0)-1)*IF(OR(ISNUMBER(J5714),J5714="sans examen"),1,0)*IF(W5714&lt;MinDate,1,0),"")</f>
        <v/>
      </c>
      <c r="N5714" s="36">
        <f t="shared" ca="1" si="179"/>
        <v>0</v>
      </c>
      <c r="O5714" s="36" t="e">
        <f ca="1">LEFT(OFFSET(Lists!$Q$2,MATCH(E5714,Lists!$R$3:$R$19,0),0),4)</f>
        <v>#N/A</v>
      </c>
      <c r="P5714" s="36" t="e">
        <f ca="1">MATCH(O5714,Lists!$S$2:$S$640,1)</f>
        <v>#N/A</v>
      </c>
      <c r="Q5714" s="36" t="e">
        <f ca="1">MATCH(LEFT(OFFSET(Lists!$Q$2,MATCH(E5714,Lists!$R$3:$R$19,0)+1,0),4),Lists!$S$3:$S$640,1)</f>
        <v>#N/A</v>
      </c>
      <c r="R5714" s="36" t="e">
        <f ca="1">LEFT(OFFSET(Lists!$S$2,P5714-1+MATCH(F5714,OFFSET(Lists!$T$3,P5714-1,0,Q5714-P5714+1),0),0),6)</f>
        <v>#N/A</v>
      </c>
      <c r="S5714" s="36" t="e">
        <f ca="1">VLOOKUP(R5714,Lists!B:D,3,FALSE)</f>
        <v>#N/A</v>
      </c>
      <c r="T5714" s="36" t="str">
        <f>IF(F5714&lt;&gt;"",MATCH(R5714,'Maximum minutes'!B:B,0),"")</f>
        <v/>
      </c>
      <c r="U5714" s="36">
        <f ca="1">IF(F5714&lt;&gt;"",COUNTA(OFFSET('Maximum minutes'!$C$1,'Annexe A1 Cours'!T5714,0,1,50)),0)</f>
        <v>0</v>
      </c>
      <c r="V5714" s="37">
        <f ca="1">IFERROR(OFFSET('Maximum minutes'!$C$1,T5714+1,-1+MATCH(G5714,OFFSET('Maximum minutes'!$C$1,T5714-1,0,1,50),0)),0)</f>
        <v>0</v>
      </c>
      <c r="W5714" s="38">
        <f t="shared" ca="1" si="178"/>
        <v>0</v>
      </c>
    </row>
    <row r="5715" spans="1:23" s="36" customFormat="1" ht="18.75">
      <c r="A5715" s="34"/>
      <c r="B5715" s="39"/>
      <c r="C5715" s="39"/>
      <c r="D5715" s="35"/>
      <c r="E5715" s="40"/>
      <c r="F5715" s="39"/>
      <c r="G5715" s="39"/>
      <c r="H5715" s="39"/>
      <c r="I5715" s="34"/>
      <c r="J5715" s="34"/>
      <c r="K5715" s="34"/>
      <c r="L5715" s="34"/>
      <c r="M5715" s="43" t="str">
        <f ca="1">IFERROR(OFFSET('Maximum minutes'!$C$1,T5715,MATCH(IF(G5715&lt;&gt;"",G5715,F5715),OFFSET('Maximum minutes'!$C$1,T5715-1,0,1,U5715+1),0)-1)*IF(OR(ISNUMBER(J5715),J5715="sans examen"),1,0)*IF(W5715&lt;MinDate,1,0),"")</f>
        <v/>
      </c>
      <c r="N5715" s="36">
        <f t="shared" ca="1" si="179"/>
        <v>0</v>
      </c>
      <c r="O5715" s="36" t="e">
        <f ca="1">LEFT(OFFSET(Lists!$Q$2,MATCH(E5715,Lists!$R$3:$R$19,0),0),4)</f>
        <v>#N/A</v>
      </c>
      <c r="P5715" s="36" t="e">
        <f ca="1">MATCH(O5715,Lists!$S$2:$S$640,1)</f>
        <v>#N/A</v>
      </c>
      <c r="Q5715" s="36" t="e">
        <f ca="1">MATCH(LEFT(OFFSET(Lists!$Q$2,MATCH(E5715,Lists!$R$3:$R$19,0)+1,0),4),Lists!$S$3:$S$640,1)</f>
        <v>#N/A</v>
      </c>
      <c r="R5715" s="36" t="e">
        <f ca="1">LEFT(OFFSET(Lists!$S$2,P5715-1+MATCH(F5715,OFFSET(Lists!$T$3,P5715-1,0,Q5715-P5715+1),0),0),6)</f>
        <v>#N/A</v>
      </c>
      <c r="S5715" s="36" t="e">
        <f ca="1">VLOOKUP(R5715,Lists!B:D,3,FALSE)</f>
        <v>#N/A</v>
      </c>
      <c r="T5715" s="36" t="str">
        <f>IF(F5715&lt;&gt;"",MATCH(R5715,'Maximum minutes'!B:B,0),"")</f>
        <v/>
      </c>
      <c r="U5715" s="36">
        <f ca="1">IF(F5715&lt;&gt;"",COUNTA(OFFSET('Maximum minutes'!$C$1,'Annexe A1 Cours'!T5715,0,1,50)),0)</f>
        <v>0</v>
      </c>
      <c r="V5715" s="37">
        <f ca="1">IFERROR(OFFSET('Maximum minutes'!$C$1,T5715+1,-1+MATCH(G5715,OFFSET('Maximum minutes'!$C$1,T5715-1,0,1,50),0)),0)</f>
        <v>0</v>
      </c>
      <c r="W5715" s="38">
        <f t="shared" ca="1" si="178"/>
        <v>0</v>
      </c>
    </row>
    <row r="5716" spans="1:23" s="36" customFormat="1" ht="18.75">
      <c r="A5716" s="34"/>
      <c r="B5716" s="39"/>
      <c r="C5716" s="39"/>
      <c r="D5716" s="35"/>
      <c r="E5716" s="40"/>
      <c r="F5716" s="39"/>
      <c r="G5716" s="39"/>
      <c r="H5716" s="39"/>
      <c r="I5716" s="34"/>
      <c r="J5716" s="34"/>
      <c r="K5716" s="34"/>
      <c r="L5716" s="34"/>
      <c r="M5716" s="43" t="str">
        <f ca="1">IFERROR(OFFSET('Maximum minutes'!$C$1,T5716,MATCH(IF(G5716&lt;&gt;"",G5716,F5716),OFFSET('Maximum minutes'!$C$1,T5716-1,0,1,U5716+1),0)-1)*IF(OR(ISNUMBER(J5716),J5716="sans examen"),1,0)*IF(W5716&lt;MinDate,1,0),"")</f>
        <v/>
      </c>
      <c r="N5716" s="36">
        <f t="shared" ca="1" si="179"/>
        <v>0</v>
      </c>
      <c r="O5716" s="36" t="e">
        <f ca="1">LEFT(OFFSET(Lists!$Q$2,MATCH(E5716,Lists!$R$3:$R$19,0),0),4)</f>
        <v>#N/A</v>
      </c>
      <c r="P5716" s="36" t="e">
        <f ca="1">MATCH(O5716,Lists!$S$2:$S$640,1)</f>
        <v>#N/A</v>
      </c>
      <c r="Q5716" s="36" t="e">
        <f ca="1">MATCH(LEFT(OFFSET(Lists!$Q$2,MATCH(E5716,Lists!$R$3:$R$19,0)+1,0),4),Lists!$S$3:$S$640,1)</f>
        <v>#N/A</v>
      </c>
      <c r="R5716" s="36" t="e">
        <f ca="1">LEFT(OFFSET(Lists!$S$2,P5716-1+MATCH(F5716,OFFSET(Lists!$T$3,P5716-1,0,Q5716-P5716+1),0),0),6)</f>
        <v>#N/A</v>
      </c>
      <c r="S5716" s="36" t="e">
        <f ca="1">VLOOKUP(R5716,Lists!B:D,3,FALSE)</f>
        <v>#N/A</v>
      </c>
      <c r="T5716" s="36" t="str">
        <f>IF(F5716&lt;&gt;"",MATCH(R5716,'Maximum minutes'!B:B,0),"")</f>
        <v/>
      </c>
      <c r="U5716" s="36">
        <f ca="1">IF(F5716&lt;&gt;"",COUNTA(OFFSET('Maximum minutes'!$C$1,'Annexe A1 Cours'!T5716,0,1,50)),0)</f>
        <v>0</v>
      </c>
      <c r="V5716" s="37">
        <f ca="1">IFERROR(OFFSET('Maximum minutes'!$C$1,T5716+1,-1+MATCH(G5716,OFFSET('Maximum minutes'!$C$1,T5716-1,0,1,50),0)),0)</f>
        <v>0</v>
      </c>
      <c r="W5716" s="38">
        <f t="shared" ca="1" si="178"/>
        <v>0</v>
      </c>
    </row>
    <row r="5717" spans="1:23" s="36" customFormat="1" ht="18.75">
      <c r="A5717" s="34"/>
      <c r="B5717" s="39"/>
      <c r="C5717" s="39"/>
      <c r="D5717" s="35"/>
      <c r="E5717" s="40"/>
      <c r="F5717" s="39"/>
      <c r="G5717" s="39"/>
      <c r="H5717" s="39"/>
      <c r="I5717" s="34"/>
      <c r="J5717" s="34"/>
      <c r="K5717" s="34"/>
      <c r="L5717" s="34"/>
      <c r="M5717" s="43" t="str">
        <f ca="1">IFERROR(OFFSET('Maximum minutes'!$C$1,T5717,MATCH(IF(G5717&lt;&gt;"",G5717,F5717),OFFSET('Maximum minutes'!$C$1,T5717-1,0,1,U5717+1),0)-1)*IF(OR(ISNUMBER(J5717),J5717="sans examen"),1,0)*IF(W5717&lt;MinDate,1,0),"")</f>
        <v/>
      </c>
      <c r="N5717" s="36">
        <f t="shared" ca="1" si="179"/>
        <v>0</v>
      </c>
      <c r="O5717" s="36" t="e">
        <f ca="1">LEFT(OFFSET(Lists!$Q$2,MATCH(E5717,Lists!$R$3:$R$19,0),0),4)</f>
        <v>#N/A</v>
      </c>
      <c r="P5717" s="36" t="e">
        <f ca="1">MATCH(O5717,Lists!$S$2:$S$640,1)</f>
        <v>#N/A</v>
      </c>
      <c r="Q5717" s="36" t="e">
        <f ca="1">MATCH(LEFT(OFFSET(Lists!$Q$2,MATCH(E5717,Lists!$R$3:$R$19,0)+1,0),4),Lists!$S$3:$S$640,1)</f>
        <v>#N/A</v>
      </c>
      <c r="R5717" s="36" t="e">
        <f ca="1">LEFT(OFFSET(Lists!$S$2,P5717-1+MATCH(F5717,OFFSET(Lists!$T$3,P5717-1,0,Q5717-P5717+1),0),0),6)</f>
        <v>#N/A</v>
      </c>
      <c r="S5717" s="36" t="e">
        <f ca="1">VLOOKUP(R5717,Lists!B:D,3,FALSE)</f>
        <v>#N/A</v>
      </c>
      <c r="T5717" s="36" t="str">
        <f>IF(F5717&lt;&gt;"",MATCH(R5717,'Maximum minutes'!B:B,0),"")</f>
        <v/>
      </c>
      <c r="U5717" s="36">
        <f ca="1">IF(F5717&lt;&gt;"",COUNTA(OFFSET('Maximum minutes'!$C$1,'Annexe A1 Cours'!T5717,0,1,50)),0)</f>
        <v>0</v>
      </c>
      <c r="V5717" s="37">
        <f ca="1">IFERROR(OFFSET('Maximum minutes'!$C$1,T5717+1,-1+MATCH(G5717,OFFSET('Maximum minutes'!$C$1,T5717-1,0,1,50),0)),0)</f>
        <v>0</v>
      </c>
      <c r="W5717" s="38">
        <f t="shared" ca="1" si="178"/>
        <v>0</v>
      </c>
    </row>
    <row r="5718" spans="1:23" s="36" customFormat="1" ht="18.75">
      <c r="A5718" s="34"/>
      <c r="B5718" s="39"/>
      <c r="C5718" s="39"/>
      <c r="D5718" s="35"/>
      <c r="E5718" s="40"/>
      <c r="F5718" s="39"/>
      <c r="G5718" s="39"/>
      <c r="H5718" s="39"/>
      <c r="I5718" s="34"/>
      <c r="J5718" s="34"/>
      <c r="K5718" s="34"/>
      <c r="L5718" s="34"/>
      <c r="M5718" s="43" t="str">
        <f ca="1">IFERROR(OFFSET('Maximum minutes'!$C$1,T5718,MATCH(IF(G5718&lt;&gt;"",G5718,F5718),OFFSET('Maximum minutes'!$C$1,T5718-1,0,1,U5718+1),0)-1)*IF(OR(ISNUMBER(J5718),J5718="sans examen"),1,0)*IF(W5718&lt;MinDate,1,0),"")</f>
        <v/>
      </c>
      <c r="N5718" s="36">
        <f t="shared" ca="1" si="179"/>
        <v>0</v>
      </c>
      <c r="O5718" s="36" t="e">
        <f ca="1">LEFT(OFFSET(Lists!$Q$2,MATCH(E5718,Lists!$R$3:$R$19,0),0),4)</f>
        <v>#N/A</v>
      </c>
      <c r="P5718" s="36" t="e">
        <f ca="1">MATCH(O5718,Lists!$S$2:$S$640,1)</f>
        <v>#N/A</v>
      </c>
      <c r="Q5718" s="36" t="e">
        <f ca="1">MATCH(LEFT(OFFSET(Lists!$Q$2,MATCH(E5718,Lists!$R$3:$R$19,0)+1,0),4),Lists!$S$3:$S$640,1)</f>
        <v>#N/A</v>
      </c>
      <c r="R5718" s="36" t="e">
        <f ca="1">LEFT(OFFSET(Lists!$S$2,P5718-1+MATCH(F5718,OFFSET(Lists!$T$3,P5718-1,0,Q5718-P5718+1),0),0),6)</f>
        <v>#N/A</v>
      </c>
      <c r="S5718" s="36" t="e">
        <f ca="1">VLOOKUP(R5718,Lists!B:D,3,FALSE)</f>
        <v>#N/A</v>
      </c>
      <c r="T5718" s="36" t="str">
        <f>IF(F5718&lt;&gt;"",MATCH(R5718,'Maximum minutes'!B:B,0),"")</f>
        <v/>
      </c>
      <c r="U5718" s="36">
        <f ca="1">IF(F5718&lt;&gt;"",COUNTA(OFFSET('Maximum minutes'!$C$1,'Annexe A1 Cours'!T5718,0,1,50)),0)</f>
        <v>0</v>
      </c>
      <c r="V5718" s="37">
        <f ca="1">IFERROR(OFFSET('Maximum minutes'!$C$1,T5718+1,-1+MATCH(G5718,OFFSET('Maximum minutes'!$C$1,T5718-1,0,1,50),0)),0)</f>
        <v>0</v>
      </c>
      <c r="W5718" s="38">
        <f t="shared" ca="1" si="178"/>
        <v>0</v>
      </c>
    </row>
    <row r="5719" spans="1:23" s="36" customFormat="1" ht="18.75">
      <c r="A5719" s="34"/>
      <c r="B5719" s="39"/>
      <c r="C5719" s="39"/>
      <c r="D5719" s="35"/>
      <c r="E5719" s="40"/>
      <c r="F5719" s="39"/>
      <c r="G5719" s="39"/>
      <c r="H5719" s="39"/>
      <c r="I5719" s="34"/>
      <c r="J5719" s="34"/>
      <c r="K5719" s="34"/>
      <c r="L5719" s="34"/>
      <c r="M5719" s="43" t="str">
        <f ca="1">IFERROR(OFFSET('Maximum minutes'!$C$1,T5719,MATCH(IF(G5719&lt;&gt;"",G5719,F5719),OFFSET('Maximum minutes'!$C$1,T5719-1,0,1,U5719+1),0)-1)*IF(OR(ISNUMBER(J5719),J5719="sans examen"),1,0)*IF(W5719&lt;MinDate,1,0),"")</f>
        <v/>
      </c>
      <c r="N5719" s="36">
        <f t="shared" ca="1" si="179"/>
        <v>0</v>
      </c>
      <c r="O5719" s="36" t="e">
        <f ca="1">LEFT(OFFSET(Lists!$Q$2,MATCH(E5719,Lists!$R$3:$R$19,0),0),4)</f>
        <v>#N/A</v>
      </c>
      <c r="P5719" s="36" t="e">
        <f ca="1">MATCH(O5719,Lists!$S$2:$S$640,1)</f>
        <v>#N/A</v>
      </c>
      <c r="Q5719" s="36" t="e">
        <f ca="1">MATCH(LEFT(OFFSET(Lists!$Q$2,MATCH(E5719,Lists!$R$3:$R$19,0)+1,0),4),Lists!$S$3:$S$640,1)</f>
        <v>#N/A</v>
      </c>
      <c r="R5719" s="36" t="e">
        <f ca="1">LEFT(OFFSET(Lists!$S$2,P5719-1+MATCH(F5719,OFFSET(Lists!$T$3,P5719-1,0,Q5719-P5719+1),0),0),6)</f>
        <v>#N/A</v>
      </c>
      <c r="S5719" s="36" t="e">
        <f ca="1">VLOOKUP(R5719,Lists!B:D,3,FALSE)</f>
        <v>#N/A</v>
      </c>
      <c r="T5719" s="36" t="str">
        <f>IF(F5719&lt;&gt;"",MATCH(R5719,'Maximum minutes'!B:B,0),"")</f>
        <v/>
      </c>
      <c r="U5719" s="36">
        <f ca="1">IF(F5719&lt;&gt;"",COUNTA(OFFSET('Maximum minutes'!$C$1,'Annexe A1 Cours'!T5719,0,1,50)),0)</f>
        <v>0</v>
      </c>
      <c r="V5719" s="37">
        <f ca="1">IFERROR(OFFSET('Maximum minutes'!$C$1,T5719+1,-1+MATCH(G5719,OFFSET('Maximum minutes'!$C$1,T5719-1,0,1,50),0)),0)</f>
        <v>0</v>
      </c>
      <c r="W5719" s="38">
        <f t="shared" ca="1" si="178"/>
        <v>0</v>
      </c>
    </row>
    <row r="5720" spans="1:23" s="36" customFormat="1" ht="18.75">
      <c r="A5720" s="34"/>
      <c r="B5720" s="39"/>
      <c r="C5720" s="39"/>
      <c r="D5720" s="35"/>
      <c r="E5720" s="40"/>
      <c r="F5720" s="39"/>
      <c r="G5720" s="39"/>
      <c r="H5720" s="39"/>
      <c r="I5720" s="34"/>
      <c r="J5720" s="34"/>
      <c r="K5720" s="34"/>
      <c r="L5720" s="34"/>
      <c r="M5720" s="43" t="str">
        <f ca="1">IFERROR(OFFSET('Maximum minutes'!$C$1,T5720,MATCH(IF(G5720&lt;&gt;"",G5720,F5720),OFFSET('Maximum minutes'!$C$1,T5720-1,0,1,U5720+1),0)-1)*IF(OR(ISNUMBER(J5720),J5720="sans examen"),1,0)*IF(W5720&lt;MinDate,1,0),"")</f>
        <v/>
      </c>
      <c r="N5720" s="36">
        <f t="shared" ca="1" si="179"/>
        <v>0</v>
      </c>
      <c r="O5720" s="36" t="e">
        <f ca="1">LEFT(OFFSET(Lists!$Q$2,MATCH(E5720,Lists!$R$3:$R$19,0),0),4)</f>
        <v>#N/A</v>
      </c>
      <c r="P5720" s="36" t="e">
        <f ca="1">MATCH(O5720,Lists!$S$2:$S$640,1)</f>
        <v>#N/A</v>
      </c>
      <c r="Q5720" s="36" t="e">
        <f ca="1">MATCH(LEFT(OFFSET(Lists!$Q$2,MATCH(E5720,Lists!$R$3:$R$19,0)+1,0),4),Lists!$S$3:$S$640,1)</f>
        <v>#N/A</v>
      </c>
      <c r="R5720" s="36" t="e">
        <f ca="1">LEFT(OFFSET(Lists!$S$2,P5720-1+MATCH(F5720,OFFSET(Lists!$T$3,P5720-1,0,Q5720-P5720+1),0),0),6)</f>
        <v>#N/A</v>
      </c>
      <c r="S5720" s="36" t="e">
        <f ca="1">VLOOKUP(R5720,Lists!B:D,3,FALSE)</f>
        <v>#N/A</v>
      </c>
      <c r="T5720" s="36" t="str">
        <f>IF(F5720&lt;&gt;"",MATCH(R5720,'Maximum minutes'!B:B,0),"")</f>
        <v/>
      </c>
      <c r="U5720" s="36">
        <f ca="1">IF(F5720&lt;&gt;"",COUNTA(OFFSET('Maximum minutes'!$C$1,'Annexe A1 Cours'!T5720,0,1,50)),0)</f>
        <v>0</v>
      </c>
      <c r="V5720" s="37">
        <f ca="1">IFERROR(OFFSET('Maximum minutes'!$C$1,T5720+1,-1+MATCH(G5720,OFFSET('Maximum minutes'!$C$1,T5720-1,0,1,50),0)),0)</f>
        <v>0</v>
      </c>
      <c r="W5720" s="38">
        <f t="shared" ca="1" si="178"/>
        <v>0</v>
      </c>
    </row>
    <row r="5721" spans="1:23" s="36" customFormat="1" ht="18.75">
      <c r="A5721" s="34"/>
      <c r="B5721" s="39"/>
      <c r="C5721" s="39"/>
      <c r="D5721" s="35"/>
      <c r="E5721" s="40"/>
      <c r="F5721" s="39"/>
      <c r="G5721" s="39"/>
      <c r="H5721" s="39"/>
      <c r="I5721" s="34"/>
      <c r="J5721" s="34"/>
      <c r="K5721" s="34"/>
      <c r="L5721" s="34"/>
      <c r="M5721" s="43" t="str">
        <f ca="1">IFERROR(OFFSET('Maximum minutes'!$C$1,T5721,MATCH(IF(G5721&lt;&gt;"",G5721,F5721),OFFSET('Maximum minutes'!$C$1,T5721-1,0,1,U5721+1),0)-1)*IF(OR(ISNUMBER(J5721),J5721="sans examen"),1,0)*IF(W5721&lt;MinDate,1,0),"")</f>
        <v/>
      </c>
      <c r="N5721" s="36">
        <f t="shared" ca="1" si="179"/>
        <v>0</v>
      </c>
      <c r="O5721" s="36" t="e">
        <f ca="1">LEFT(OFFSET(Lists!$Q$2,MATCH(E5721,Lists!$R$3:$R$19,0),0),4)</f>
        <v>#N/A</v>
      </c>
      <c r="P5721" s="36" t="e">
        <f ca="1">MATCH(O5721,Lists!$S$2:$S$640,1)</f>
        <v>#N/A</v>
      </c>
      <c r="Q5721" s="36" t="e">
        <f ca="1">MATCH(LEFT(OFFSET(Lists!$Q$2,MATCH(E5721,Lists!$R$3:$R$19,0)+1,0),4),Lists!$S$3:$S$640,1)</f>
        <v>#N/A</v>
      </c>
      <c r="R5721" s="36" t="e">
        <f ca="1">LEFT(OFFSET(Lists!$S$2,P5721-1+MATCH(F5721,OFFSET(Lists!$T$3,P5721-1,0,Q5721-P5721+1),0),0),6)</f>
        <v>#N/A</v>
      </c>
      <c r="S5721" s="36" t="e">
        <f ca="1">VLOOKUP(R5721,Lists!B:D,3,FALSE)</f>
        <v>#N/A</v>
      </c>
      <c r="T5721" s="36" t="str">
        <f>IF(F5721&lt;&gt;"",MATCH(R5721,'Maximum minutes'!B:B,0),"")</f>
        <v/>
      </c>
      <c r="U5721" s="36">
        <f ca="1">IF(F5721&lt;&gt;"",COUNTA(OFFSET('Maximum minutes'!$C$1,'Annexe A1 Cours'!T5721,0,1,50)),0)</f>
        <v>0</v>
      </c>
      <c r="V5721" s="37">
        <f ca="1">IFERROR(OFFSET('Maximum minutes'!$C$1,T5721+1,-1+MATCH(G5721,OFFSET('Maximum minutes'!$C$1,T5721-1,0,1,50),0)),0)</f>
        <v>0</v>
      </c>
      <c r="W5721" s="38">
        <f t="shared" ca="1" si="178"/>
        <v>0</v>
      </c>
    </row>
    <row r="5722" spans="1:23" s="36" customFormat="1" ht="18.75">
      <c r="A5722" s="34"/>
      <c r="B5722" s="39"/>
      <c r="C5722" s="39"/>
      <c r="D5722" s="35"/>
      <c r="E5722" s="40"/>
      <c r="F5722" s="39"/>
      <c r="G5722" s="39"/>
      <c r="H5722" s="39"/>
      <c r="I5722" s="34"/>
      <c r="J5722" s="34"/>
      <c r="K5722" s="34"/>
      <c r="L5722" s="34"/>
      <c r="M5722" s="43" t="str">
        <f ca="1">IFERROR(OFFSET('Maximum minutes'!$C$1,T5722,MATCH(IF(G5722&lt;&gt;"",G5722,F5722),OFFSET('Maximum minutes'!$C$1,T5722-1,0,1,U5722+1),0)-1)*IF(OR(ISNUMBER(J5722),J5722="sans examen"),1,0)*IF(W5722&lt;MinDate,1,0),"")</f>
        <v/>
      </c>
      <c r="N5722" s="36">
        <f t="shared" ca="1" si="179"/>
        <v>0</v>
      </c>
      <c r="O5722" s="36" t="e">
        <f ca="1">LEFT(OFFSET(Lists!$Q$2,MATCH(E5722,Lists!$R$3:$R$19,0),0),4)</f>
        <v>#N/A</v>
      </c>
      <c r="P5722" s="36" t="e">
        <f ca="1">MATCH(O5722,Lists!$S$2:$S$640,1)</f>
        <v>#N/A</v>
      </c>
      <c r="Q5722" s="36" t="e">
        <f ca="1">MATCH(LEFT(OFFSET(Lists!$Q$2,MATCH(E5722,Lists!$R$3:$R$19,0)+1,0),4),Lists!$S$3:$S$640,1)</f>
        <v>#N/A</v>
      </c>
      <c r="R5722" s="36" t="e">
        <f ca="1">LEFT(OFFSET(Lists!$S$2,P5722-1+MATCH(F5722,OFFSET(Lists!$T$3,P5722-1,0,Q5722-P5722+1),0),0),6)</f>
        <v>#N/A</v>
      </c>
      <c r="S5722" s="36" t="e">
        <f ca="1">VLOOKUP(R5722,Lists!B:D,3,FALSE)</f>
        <v>#N/A</v>
      </c>
      <c r="T5722" s="36" t="str">
        <f>IF(F5722&lt;&gt;"",MATCH(R5722,'Maximum minutes'!B:B,0),"")</f>
        <v/>
      </c>
      <c r="U5722" s="36">
        <f ca="1">IF(F5722&lt;&gt;"",COUNTA(OFFSET('Maximum minutes'!$C$1,'Annexe A1 Cours'!T5722,0,1,50)),0)</f>
        <v>0</v>
      </c>
      <c r="V5722" s="37">
        <f ca="1">IFERROR(OFFSET('Maximum minutes'!$C$1,T5722+1,-1+MATCH(G5722,OFFSET('Maximum minutes'!$C$1,T5722-1,0,1,50),0)),0)</f>
        <v>0</v>
      </c>
      <c r="W5722" s="38">
        <f t="shared" ca="1" si="178"/>
        <v>0</v>
      </c>
    </row>
    <row r="5723" spans="1:23" s="36" customFormat="1" ht="18.75">
      <c r="A5723" s="34"/>
      <c r="B5723" s="39"/>
      <c r="C5723" s="39"/>
      <c r="D5723" s="35"/>
      <c r="E5723" s="40"/>
      <c r="F5723" s="39"/>
      <c r="G5723" s="39"/>
      <c r="H5723" s="39"/>
      <c r="I5723" s="34"/>
      <c r="J5723" s="34"/>
      <c r="K5723" s="34"/>
      <c r="L5723" s="34"/>
      <c r="M5723" s="43" t="str">
        <f ca="1">IFERROR(OFFSET('Maximum minutes'!$C$1,T5723,MATCH(IF(G5723&lt;&gt;"",G5723,F5723),OFFSET('Maximum minutes'!$C$1,T5723-1,0,1,U5723+1),0)-1)*IF(OR(ISNUMBER(J5723),J5723="sans examen"),1,0)*IF(W5723&lt;MinDate,1,0),"")</f>
        <v/>
      </c>
      <c r="N5723" s="36">
        <f t="shared" ca="1" si="179"/>
        <v>0</v>
      </c>
      <c r="O5723" s="36" t="e">
        <f ca="1">LEFT(OFFSET(Lists!$Q$2,MATCH(E5723,Lists!$R$3:$R$19,0),0),4)</f>
        <v>#N/A</v>
      </c>
      <c r="P5723" s="36" t="e">
        <f ca="1">MATCH(O5723,Lists!$S$2:$S$640,1)</f>
        <v>#N/A</v>
      </c>
      <c r="Q5723" s="36" t="e">
        <f ca="1">MATCH(LEFT(OFFSET(Lists!$Q$2,MATCH(E5723,Lists!$R$3:$R$19,0)+1,0),4),Lists!$S$3:$S$640,1)</f>
        <v>#N/A</v>
      </c>
      <c r="R5723" s="36" t="e">
        <f ca="1">LEFT(OFFSET(Lists!$S$2,P5723-1+MATCH(F5723,OFFSET(Lists!$T$3,P5723-1,0,Q5723-P5723+1),0),0),6)</f>
        <v>#N/A</v>
      </c>
      <c r="S5723" s="36" t="e">
        <f ca="1">VLOOKUP(R5723,Lists!B:D,3,FALSE)</f>
        <v>#N/A</v>
      </c>
      <c r="T5723" s="36" t="str">
        <f>IF(F5723&lt;&gt;"",MATCH(R5723,'Maximum minutes'!B:B,0),"")</f>
        <v/>
      </c>
      <c r="U5723" s="36">
        <f ca="1">IF(F5723&lt;&gt;"",COUNTA(OFFSET('Maximum minutes'!$C$1,'Annexe A1 Cours'!T5723,0,1,50)),0)</f>
        <v>0</v>
      </c>
      <c r="V5723" s="37">
        <f ca="1">IFERROR(OFFSET('Maximum minutes'!$C$1,T5723+1,-1+MATCH(G5723,OFFSET('Maximum minutes'!$C$1,T5723-1,0,1,50),0)),0)</f>
        <v>0</v>
      </c>
      <c r="W5723" s="38">
        <f t="shared" ca="1" si="178"/>
        <v>0</v>
      </c>
    </row>
    <row r="5724" spans="1:23" s="36" customFormat="1" ht="18.75">
      <c r="A5724" s="34"/>
      <c r="B5724" s="39"/>
      <c r="C5724" s="39"/>
      <c r="D5724" s="35"/>
      <c r="E5724" s="40"/>
      <c r="F5724" s="39"/>
      <c r="G5724" s="39"/>
      <c r="H5724" s="39"/>
      <c r="I5724" s="34"/>
      <c r="J5724" s="34"/>
      <c r="K5724" s="34"/>
      <c r="L5724" s="34"/>
      <c r="M5724" s="43" t="str">
        <f ca="1">IFERROR(OFFSET('Maximum minutes'!$C$1,T5724,MATCH(IF(G5724&lt;&gt;"",G5724,F5724),OFFSET('Maximum minutes'!$C$1,T5724-1,0,1,U5724+1),0)-1)*IF(OR(ISNUMBER(J5724),J5724="sans examen"),1,0)*IF(W5724&lt;MinDate,1,0),"")</f>
        <v/>
      </c>
      <c r="N5724" s="36">
        <f t="shared" ca="1" si="179"/>
        <v>0</v>
      </c>
      <c r="O5724" s="36" t="e">
        <f ca="1">LEFT(OFFSET(Lists!$Q$2,MATCH(E5724,Lists!$R$3:$R$19,0),0),4)</f>
        <v>#N/A</v>
      </c>
      <c r="P5724" s="36" t="e">
        <f ca="1">MATCH(O5724,Lists!$S$2:$S$640,1)</f>
        <v>#N/A</v>
      </c>
      <c r="Q5724" s="36" t="e">
        <f ca="1">MATCH(LEFT(OFFSET(Lists!$Q$2,MATCH(E5724,Lists!$R$3:$R$19,0)+1,0),4),Lists!$S$3:$S$640,1)</f>
        <v>#N/A</v>
      </c>
      <c r="R5724" s="36" t="e">
        <f ca="1">LEFT(OFFSET(Lists!$S$2,P5724-1+MATCH(F5724,OFFSET(Lists!$T$3,P5724-1,0,Q5724-P5724+1),0),0),6)</f>
        <v>#N/A</v>
      </c>
      <c r="S5724" s="36" t="e">
        <f ca="1">VLOOKUP(R5724,Lists!B:D,3,FALSE)</f>
        <v>#N/A</v>
      </c>
      <c r="T5724" s="36" t="str">
        <f>IF(F5724&lt;&gt;"",MATCH(R5724,'Maximum minutes'!B:B,0),"")</f>
        <v/>
      </c>
      <c r="U5724" s="36">
        <f ca="1">IF(F5724&lt;&gt;"",COUNTA(OFFSET('Maximum minutes'!$C$1,'Annexe A1 Cours'!T5724,0,1,50)),0)</f>
        <v>0</v>
      </c>
      <c r="V5724" s="37">
        <f ca="1">IFERROR(OFFSET('Maximum minutes'!$C$1,T5724+1,-1+MATCH(G5724,OFFSET('Maximum minutes'!$C$1,T5724-1,0,1,50),0)),0)</f>
        <v>0</v>
      </c>
      <c r="W5724" s="38">
        <f t="shared" ca="1" si="178"/>
        <v>0</v>
      </c>
    </row>
    <row r="5725" spans="1:23" s="36" customFormat="1" ht="18.75">
      <c r="A5725" s="34"/>
      <c r="B5725" s="39"/>
      <c r="C5725" s="39"/>
      <c r="D5725" s="35"/>
      <c r="E5725" s="40"/>
      <c r="F5725" s="39"/>
      <c r="G5725" s="39"/>
      <c r="H5725" s="39"/>
      <c r="I5725" s="34"/>
      <c r="J5725" s="34"/>
      <c r="K5725" s="34"/>
      <c r="L5725" s="34"/>
      <c r="M5725" s="43" t="str">
        <f ca="1">IFERROR(OFFSET('Maximum minutes'!$C$1,T5725,MATCH(IF(G5725&lt;&gt;"",G5725,F5725),OFFSET('Maximum minutes'!$C$1,T5725-1,0,1,U5725+1),0)-1)*IF(OR(ISNUMBER(J5725),J5725="sans examen"),1,0)*IF(W5725&lt;MinDate,1,0),"")</f>
        <v/>
      </c>
      <c r="N5725" s="36">
        <f t="shared" ca="1" si="179"/>
        <v>0</v>
      </c>
      <c r="O5725" s="36" t="e">
        <f ca="1">LEFT(OFFSET(Lists!$Q$2,MATCH(E5725,Lists!$R$3:$R$19,0),0),4)</f>
        <v>#N/A</v>
      </c>
      <c r="P5725" s="36" t="e">
        <f ca="1">MATCH(O5725,Lists!$S$2:$S$640,1)</f>
        <v>#N/A</v>
      </c>
      <c r="Q5725" s="36" t="e">
        <f ca="1">MATCH(LEFT(OFFSET(Lists!$Q$2,MATCH(E5725,Lists!$R$3:$R$19,0)+1,0),4),Lists!$S$3:$S$640,1)</f>
        <v>#N/A</v>
      </c>
      <c r="R5725" s="36" t="e">
        <f ca="1">LEFT(OFFSET(Lists!$S$2,P5725-1+MATCH(F5725,OFFSET(Lists!$T$3,P5725-1,0,Q5725-P5725+1),0),0),6)</f>
        <v>#N/A</v>
      </c>
      <c r="S5725" s="36" t="e">
        <f ca="1">VLOOKUP(R5725,Lists!B:D,3,FALSE)</f>
        <v>#N/A</v>
      </c>
      <c r="T5725" s="36" t="str">
        <f>IF(F5725&lt;&gt;"",MATCH(R5725,'Maximum minutes'!B:B,0),"")</f>
        <v/>
      </c>
      <c r="U5725" s="36">
        <f ca="1">IF(F5725&lt;&gt;"",COUNTA(OFFSET('Maximum minutes'!$C$1,'Annexe A1 Cours'!T5725,0,1,50)),0)</f>
        <v>0</v>
      </c>
      <c r="V5725" s="37">
        <f ca="1">IFERROR(OFFSET('Maximum minutes'!$C$1,T5725+1,-1+MATCH(G5725,OFFSET('Maximum minutes'!$C$1,T5725-1,0,1,50),0)),0)</f>
        <v>0</v>
      </c>
      <c r="W5725" s="38">
        <f t="shared" ca="1" si="178"/>
        <v>0</v>
      </c>
    </row>
    <row r="5726" spans="1:23" s="36" customFormat="1" ht="18.75">
      <c r="A5726" s="34"/>
      <c r="B5726" s="39"/>
      <c r="C5726" s="39"/>
      <c r="D5726" s="35"/>
      <c r="E5726" s="40"/>
      <c r="F5726" s="39"/>
      <c r="G5726" s="39"/>
      <c r="H5726" s="39"/>
      <c r="I5726" s="34"/>
      <c r="J5726" s="34"/>
      <c r="K5726" s="34"/>
      <c r="L5726" s="34"/>
      <c r="M5726" s="43" t="str">
        <f ca="1">IFERROR(OFFSET('Maximum minutes'!$C$1,T5726,MATCH(IF(G5726&lt;&gt;"",G5726,F5726),OFFSET('Maximum minutes'!$C$1,T5726-1,0,1,U5726+1),0)-1)*IF(OR(ISNUMBER(J5726),J5726="sans examen"),1,0)*IF(W5726&lt;MinDate,1,0),"")</f>
        <v/>
      </c>
      <c r="N5726" s="36">
        <f t="shared" ca="1" si="179"/>
        <v>0</v>
      </c>
      <c r="O5726" s="36" t="e">
        <f ca="1">LEFT(OFFSET(Lists!$Q$2,MATCH(E5726,Lists!$R$3:$R$19,0),0),4)</f>
        <v>#N/A</v>
      </c>
      <c r="P5726" s="36" t="e">
        <f ca="1">MATCH(O5726,Lists!$S$2:$S$640,1)</f>
        <v>#N/A</v>
      </c>
      <c r="Q5726" s="36" t="e">
        <f ca="1">MATCH(LEFT(OFFSET(Lists!$Q$2,MATCH(E5726,Lists!$R$3:$R$19,0)+1,0),4),Lists!$S$3:$S$640,1)</f>
        <v>#N/A</v>
      </c>
      <c r="R5726" s="36" t="e">
        <f ca="1">LEFT(OFFSET(Lists!$S$2,P5726-1+MATCH(F5726,OFFSET(Lists!$T$3,P5726-1,0,Q5726-P5726+1),0),0),6)</f>
        <v>#N/A</v>
      </c>
      <c r="S5726" s="36" t="e">
        <f ca="1">VLOOKUP(R5726,Lists!B:D,3,FALSE)</f>
        <v>#N/A</v>
      </c>
      <c r="T5726" s="36" t="str">
        <f>IF(F5726&lt;&gt;"",MATCH(R5726,'Maximum minutes'!B:B,0),"")</f>
        <v/>
      </c>
      <c r="U5726" s="36">
        <f ca="1">IF(F5726&lt;&gt;"",COUNTA(OFFSET('Maximum minutes'!$C$1,'Annexe A1 Cours'!T5726,0,1,50)),0)</f>
        <v>0</v>
      </c>
      <c r="V5726" s="37">
        <f ca="1">IFERROR(OFFSET('Maximum minutes'!$C$1,T5726+1,-1+MATCH(G5726,OFFSET('Maximum minutes'!$C$1,T5726-1,0,1,50),0)),0)</f>
        <v>0</v>
      </c>
      <c r="W5726" s="38">
        <f t="shared" ca="1" si="178"/>
        <v>0</v>
      </c>
    </row>
    <row r="5727" spans="1:23" s="36" customFormat="1" ht="18.75">
      <c r="A5727" s="34"/>
      <c r="B5727" s="39"/>
      <c r="C5727" s="39"/>
      <c r="D5727" s="35"/>
      <c r="E5727" s="40"/>
      <c r="F5727" s="39"/>
      <c r="G5727" s="39"/>
      <c r="H5727" s="39"/>
      <c r="I5727" s="34"/>
      <c r="J5727" s="34"/>
      <c r="K5727" s="34"/>
      <c r="L5727" s="34"/>
      <c r="M5727" s="43" t="str">
        <f ca="1">IFERROR(OFFSET('Maximum minutes'!$C$1,T5727,MATCH(IF(G5727&lt;&gt;"",G5727,F5727),OFFSET('Maximum minutes'!$C$1,T5727-1,0,1,U5727+1),0)-1)*IF(OR(ISNUMBER(J5727),J5727="sans examen"),1,0)*IF(W5727&lt;MinDate,1,0),"")</f>
        <v/>
      </c>
      <c r="N5727" s="36">
        <f t="shared" ca="1" si="179"/>
        <v>0</v>
      </c>
      <c r="O5727" s="36" t="e">
        <f ca="1">LEFT(OFFSET(Lists!$Q$2,MATCH(E5727,Lists!$R$3:$R$19,0),0),4)</f>
        <v>#N/A</v>
      </c>
      <c r="P5727" s="36" t="e">
        <f ca="1">MATCH(O5727,Lists!$S$2:$S$640,1)</f>
        <v>#N/A</v>
      </c>
      <c r="Q5727" s="36" t="e">
        <f ca="1">MATCH(LEFT(OFFSET(Lists!$Q$2,MATCH(E5727,Lists!$R$3:$R$19,0)+1,0),4),Lists!$S$3:$S$640,1)</f>
        <v>#N/A</v>
      </c>
      <c r="R5727" s="36" t="e">
        <f ca="1">LEFT(OFFSET(Lists!$S$2,P5727-1+MATCH(F5727,OFFSET(Lists!$T$3,P5727-1,0,Q5727-P5727+1),0),0),6)</f>
        <v>#N/A</v>
      </c>
      <c r="S5727" s="36" t="e">
        <f ca="1">VLOOKUP(R5727,Lists!B:D,3,FALSE)</f>
        <v>#N/A</v>
      </c>
      <c r="T5727" s="36" t="str">
        <f>IF(F5727&lt;&gt;"",MATCH(R5727,'Maximum minutes'!B:B,0),"")</f>
        <v/>
      </c>
      <c r="U5727" s="36">
        <f ca="1">IF(F5727&lt;&gt;"",COUNTA(OFFSET('Maximum minutes'!$C$1,'Annexe A1 Cours'!T5727,0,1,50)),0)</f>
        <v>0</v>
      </c>
      <c r="V5727" s="37">
        <f ca="1">IFERROR(OFFSET('Maximum minutes'!$C$1,T5727+1,-1+MATCH(G5727,OFFSET('Maximum minutes'!$C$1,T5727-1,0,1,50),0)),0)</f>
        <v>0</v>
      </c>
      <c r="W5727" s="38">
        <f t="shared" ca="1" si="178"/>
        <v>0</v>
      </c>
    </row>
    <row r="5728" spans="1:23" s="36" customFormat="1" ht="18.75">
      <c r="A5728" s="34"/>
      <c r="B5728" s="39"/>
      <c r="C5728" s="39"/>
      <c r="D5728" s="35"/>
      <c r="E5728" s="40"/>
      <c r="F5728" s="39"/>
      <c r="G5728" s="39"/>
      <c r="H5728" s="39"/>
      <c r="I5728" s="34"/>
      <c r="J5728" s="34"/>
      <c r="K5728" s="34"/>
      <c r="L5728" s="34"/>
      <c r="M5728" s="43" t="str">
        <f ca="1">IFERROR(OFFSET('Maximum minutes'!$C$1,T5728,MATCH(IF(G5728&lt;&gt;"",G5728,F5728),OFFSET('Maximum minutes'!$C$1,T5728-1,0,1,U5728+1),0)-1)*IF(OR(ISNUMBER(J5728),J5728="sans examen"),1,0)*IF(W5728&lt;MinDate,1,0),"")</f>
        <v/>
      </c>
      <c r="N5728" s="36">
        <f t="shared" ca="1" si="179"/>
        <v>0</v>
      </c>
      <c r="O5728" s="36" t="e">
        <f ca="1">LEFT(OFFSET(Lists!$Q$2,MATCH(E5728,Lists!$R$3:$R$19,0),0),4)</f>
        <v>#N/A</v>
      </c>
      <c r="P5728" s="36" t="e">
        <f ca="1">MATCH(O5728,Lists!$S$2:$S$640,1)</f>
        <v>#N/A</v>
      </c>
      <c r="Q5728" s="36" t="e">
        <f ca="1">MATCH(LEFT(OFFSET(Lists!$Q$2,MATCH(E5728,Lists!$R$3:$R$19,0)+1,0),4),Lists!$S$3:$S$640,1)</f>
        <v>#N/A</v>
      </c>
      <c r="R5728" s="36" t="e">
        <f ca="1">LEFT(OFFSET(Lists!$S$2,P5728-1+MATCH(F5728,OFFSET(Lists!$T$3,P5728-1,0,Q5728-P5728+1),0),0),6)</f>
        <v>#N/A</v>
      </c>
      <c r="S5728" s="36" t="e">
        <f ca="1">VLOOKUP(R5728,Lists!B:D,3,FALSE)</f>
        <v>#N/A</v>
      </c>
      <c r="T5728" s="36" t="str">
        <f>IF(F5728&lt;&gt;"",MATCH(R5728,'Maximum minutes'!B:B,0),"")</f>
        <v/>
      </c>
      <c r="U5728" s="36">
        <f ca="1">IF(F5728&lt;&gt;"",COUNTA(OFFSET('Maximum minutes'!$C$1,'Annexe A1 Cours'!T5728,0,1,50)),0)</f>
        <v>0</v>
      </c>
      <c r="V5728" s="37">
        <f ca="1">IFERROR(OFFSET('Maximum minutes'!$C$1,T5728+1,-1+MATCH(G5728,OFFSET('Maximum minutes'!$C$1,T5728-1,0,1,50),0)),0)</f>
        <v>0</v>
      </c>
      <c r="W5728" s="38">
        <f t="shared" ca="1" si="178"/>
        <v>0</v>
      </c>
    </row>
    <row r="5729" spans="1:23" s="36" customFormat="1" ht="18.75">
      <c r="A5729" s="34"/>
      <c r="B5729" s="39"/>
      <c r="C5729" s="39"/>
      <c r="D5729" s="35"/>
      <c r="E5729" s="40"/>
      <c r="F5729" s="39"/>
      <c r="G5729" s="39"/>
      <c r="H5729" s="39"/>
      <c r="I5729" s="34"/>
      <c r="J5729" s="34"/>
      <c r="K5729" s="34"/>
      <c r="L5729" s="34"/>
      <c r="M5729" s="43" t="str">
        <f ca="1">IFERROR(OFFSET('Maximum minutes'!$C$1,T5729,MATCH(IF(G5729&lt;&gt;"",G5729,F5729),OFFSET('Maximum minutes'!$C$1,T5729-1,0,1,U5729+1),0)-1)*IF(OR(ISNUMBER(J5729),J5729="sans examen"),1,0)*IF(W5729&lt;MinDate,1,0),"")</f>
        <v/>
      </c>
      <c r="N5729" s="36">
        <f t="shared" ca="1" si="179"/>
        <v>0</v>
      </c>
      <c r="O5729" s="36" t="e">
        <f ca="1">LEFT(OFFSET(Lists!$Q$2,MATCH(E5729,Lists!$R$3:$R$19,0),0),4)</f>
        <v>#N/A</v>
      </c>
      <c r="P5729" s="36" t="e">
        <f ca="1">MATCH(O5729,Lists!$S$2:$S$640,1)</f>
        <v>#N/A</v>
      </c>
      <c r="Q5729" s="36" t="e">
        <f ca="1">MATCH(LEFT(OFFSET(Lists!$Q$2,MATCH(E5729,Lists!$R$3:$R$19,0)+1,0),4),Lists!$S$3:$S$640,1)</f>
        <v>#N/A</v>
      </c>
      <c r="R5729" s="36" t="e">
        <f ca="1">LEFT(OFFSET(Lists!$S$2,P5729-1+MATCH(F5729,OFFSET(Lists!$T$3,P5729-1,0,Q5729-P5729+1),0),0),6)</f>
        <v>#N/A</v>
      </c>
      <c r="S5729" s="36" t="e">
        <f ca="1">VLOOKUP(R5729,Lists!B:D,3,FALSE)</f>
        <v>#N/A</v>
      </c>
      <c r="T5729" s="36" t="str">
        <f>IF(F5729&lt;&gt;"",MATCH(R5729,'Maximum minutes'!B:B,0),"")</f>
        <v/>
      </c>
      <c r="U5729" s="36">
        <f ca="1">IF(F5729&lt;&gt;"",COUNTA(OFFSET('Maximum minutes'!$C$1,'Annexe A1 Cours'!T5729,0,1,50)),0)</f>
        <v>0</v>
      </c>
      <c r="V5729" s="37">
        <f ca="1">IFERROR(OFFSET('Maximum minutes'!$C$1,T5729+1,-1+MATCH(G5729,OFFSET('Maximum minutes'!$C$1,T5729-1,0,1,50),0)),0)</f>
        <v>0</v>
      </c>
      <c r="W5729" s="38">
        <f t="shared" ca="1" si="178"/>
        <v>0</v>
      </c>
    </row>
    <row r="5730" spans="1:23" s="36" customFormat="1" ht="18.75">
      <c r="A5730" s="34"/>
      <c r="B5730" s="39"/>
      <c r="C5730" s="39"/>
      <c r="D5730" s="35"/>
      <c r="E5730" s="40"/>
      <c r="F5730" s="39"/>
      <c r="G5730" s="39"/>
      <c r="H5730" s="39"/>
      <c r="I5730" s="34"/>
      <c r="J5730" s="34"/>
      <c r="K5730" s="34"/>
      <c r="L5730" s="34"/>
      <c r="M5730" s="43" t="str">
        <f ca="1">IFERROR(OFFSET('Maximum minutes'!$C$1,T5730,MATCH(IF(G5730&lt;&gt;"",G5730,F5730),OFFSET('Maximum minutes'!$C$1,T5730-1,0,1,U5730+1),0)-1)*IF(OR(ISNUMBER(J5730),J5730="sans examen"),1,0)*IF(W5730&lt;MinDate,1,0),"")</f>
        <v/>
      </c>
      <c r="N5730" s="36">
        <f t="shared" ca="1" si="179"/>
        <v>0</v>
      </c>
      <c r="O5730" s="36" t="e">
        <f ca="1">LEFT(OFFSET(Lists!$Q$2,MATCH(E5730,Lists!$R$3:$R$19,0),0),4)</f>
        <v>#N/A</v>
      </c>
      <c r="P5730" s="36" t="e">
        <f ca="1">MATCH(O5730,Lists!$S$2:$S$640,1)</f>
        <v>#N/A</v>
      </c>
      <c r="Q5730" s="36" t="e">
        <f ca="1">MATCH(LEFT(OFFSET(Lists!$Q$2,MATCH(E5730,Lists!$R$3:$R$19,0)+1,0),4),Lists!$S$3:$S$640,1)</f>
        <v>#N/A</v>
      </c>
      <c r="R5730" s="36" t="e">
        <f ca="1">LEFT(OFFSET(Lists!$S$2,P5730-1+MATCH(F5730,OFFSET(Lists!$T$3,P5730-1,0,Q5730-P5730+1),0),0),6)</f>
        <v>#N/A</v>
      </c>
      <c r="S5730" s="36" t="e">
        <f ca="1">VLOOKUP(R5730,Lists!B:D,3,FALSE)</f>
        <v>#N/A</v>
      </c>
      <c r="T5730" s="36" t="str">
        <f>IF(F5730&lt;&gt;"",MATCH(R5730,'Maximum minutes'!B:B,0),"")</f>
        <v/>
      </c>
      <c r="U5730" s="36">
        <f ca="1">IF(F5730&lt;&gt;"",COUNTA(OFFSET('Maximum minutes'!$C$1,'Annexe A1 Cours'!T5730,0,1,50)),0)</f>
        <v>0</v>
      </c>
      <c r="V5730" s="37">
        <f ca="1">IFERROR(OFFSET('Maximum minutes'!$C$1,T5730+1,-1+MATCH(G5730,OFFSET('Maximum minutes'!$C$1,T5730-1,0,1,50),0)),0)</f>
        <v>0</v>
      </c>
      <c r="W5730" s="38">
        <f t="shared" ca="1" si="178"/>
        <v>0</v>
      </c>
    </row>
    <row r="5731" spans="1:23" s="36" customFormat="1" ht="18.75">
      <c r="A5731" s="34"/>
      <c r="B5731" s="39"/>
      <c r="C5731" s="39"/>
      <c r="D5731" s="35"/>
      <c r="E5731" s="40"/>
      <c r="F5731" s="39"/>
      <c r="G5731" s="39"/>
      <c r="H5731" s="39"/>
      <c r="I5731" s="34"/>
      <c r="J5731" s="34"/>
      <c r="K5731" s="34"/>
      <c r="L5731" s="34"/>
      <c r="M5731" s="43" t="str">
        <f ca="1">IFERROR(OFFSET('Maximum minutes'!$C$1,T5731,MATCH(IF(G5731&lt;&gt;"",G5731,F5731),OFFSET('Maximum minutes'!$C$1,T5731-1,0,1,U5731+1),0)-1)*IF(OR(ISNUMBER(J5731),J5731="sans examen"),1,0)*IF(W5731&lt;MinDate,1,0),"")</f>
        <v/>
      </c>
      <c r="N5731" s="36">
        <f t="shared" ca="1" si="179"/>
        <v>0</v>
      </c>
      <c r="O5731" s="36" t="e">
        <f ca="1">LEFT(OFFSET(Lists!$Q$2,MATCH(E5731,Lists!$R$3:$R$19,0),0),4)</f>
        <v>#N/A</v>
      </c>
      <c r="P5731" s="36" t="e">
        <f ca="1">MATCH(O5731,Lists!$S$2:$S$640,1)</f>
        <v>#N/A</v>
      </c>
      <c r="Q5731" s="36" t="e">
        <f ca="1">MATCH(LEFT(OFFSET(Lists!$Q$2,MATCH(E5731,Lists!$R$3:$R$19,0)+1,0),4),Lists!$S$3:$S$640,1)</f>
        <v>#N/A</v>
      </c>
      <c r="R5731" s="36" t="e">
        <f ca="1">LEFT(OFFSET(Lists!$S$2,P5731-1+MATCH(F5731,OFFSET(Lists!$T$3,P5731-1,0,Q5731-P5731+1),0),0),6)</f>
        <v>#N/A</v>
      </c>
      <c r="S5731" s="36" t="e">
        <f ca="1">VLOOKUP(R5731,Lists!B:D,3,FALSE)</f>
        <v>#N/A</v>
      </c>
      <c r="T5731" s="36" t="str">
        <f>IF(F5731&lt;&gt;"",MATCH(R5731,'Maximum minutes'!B:B,0),"")</f>
        <v/>
      </c>
      <c r="U5731" s="36">
        <f ca="1">IF(F5731&lt;&gt;"",COUNTA(OFFSET('Maximum minutes'!$C$1,'Annexe A1 Cours'!T5731,0,1,50)),0)</f>
        <v>0</v>
      </c>
      <c r="V5731" s="37">
        <f ca="1">IFERROR(OFFSET('Maximum minutes'!$C$1,T5731+1,-1+MATCH(G5731,OFFSET('Maximum minutes'!$C$1,T5731-1,0,1,50),0)),0)</f>
        <v>0</v>
      </c>
      <c r="W5731" s="38">
        <f t="shared" ca="1" si="178"/>
        <v>0</v>
      </c>
    </row>
    <row r="5732" spans="1:23" s="36" customFormat="1" ht="18.75">
      <c r="A5732" s="34"/>
      <c r="B5732" s="39"/>
      <c r="C5732" s="39"/>
      <c r="D5732" s="35"/>
      <c r="E5732" s="40"/>
      <c r="F5732" s="39"/>
      <c r="G5732" s="39"/>
      <c r="H5732" s="39"/>
      <c r="I5732" s="34"/>
      <c r="J5732" s="34"/>
      <c r="K5732" s="34"/>
      <c r="L5732" s="34"/>
      <c r="M5732" s="43" t="str">
        <f ca="1">IFERROR(OFFSET('Maximum minutes'!$C$1,T5732,MATCH(IF(G5732&lt;&gt;"",G5732,F5732),OFFSET('Maximum minutes'!$C$1,T5732-1,0,1,U5732+1),0)-1)*IF(OR(ISNUMBER(J5732),J5732="sans examen"),1,0)*IF(W5732&lt;MinDate,1,0),"")</f>
        <v/>
      </c>
      <c r="N5732" s="36">
        <f t="shared" ca="1" si="179"/>
        <v>0</v>
      </c>
      <c r="O5732" s="36" t="e">
        <f ca="1">LEFT(OFFSET(Lists!$Q$2,MATCH(E5732,Lists!$R$3:$R$19,0),0),4)</f>
        <v>#N/A</v>
      </c>
      <c r="P5732" s="36" t="e">
        <f ca="1">MATCH(O5732,Lists!$S$2:$S$640,1)</f>
        <v>#N/A</v>
      </c>
      <c r="Q5732" s="36" t="e">
        <f ca="1">MATCH(LEFT(OFFSET(Lists!$Q$2,MATCH(E5732,Lists!$R$3:$R$19,0)+1,0),4),Lists!$S$3:$S$640,1)</f>
        <v>#N/A</v>
      </c>
      <c r="R5732" s="36" t="e">
        <f ca="1">LEFT(OFFSET(Lists!$S$2,P5732-1+MATCH(F5732,OFFSET(Lists!$T$3,P5732-1,0,Q5732-P5732+1),0),0),6)</f>
        <v>#N/A</v>
      </c>
      <c r="S5732" s="36" t="e">
        <f ca="1">VLOOKUP(R5732,Lists!B:D,3,FALSE)</f>
        <v>#N/A</v>
      </c>
      <c r="T5732" s="36" t="str">
        <f>IF(F5732&lt;&gt;"",MATCH(R5732,'Maximum minutes'!B:B,0),"")</f>
        <v/>
      </c>
      <c r="U5732" s="36">
        <f ca="1">IF(F5732&lt;&gt;"",COUNTA(OFFSET('Maximum minutes'!$C$1,'Annexe A1 Cours'!T5732,0,1,50)),0)</f>
        <v>0</v>
      </c>
      <c r="V5732" s="37">
        <f ca="1">IFERROR(OFFSET('Maximum minutes'!$C$1,T5732+1,-1+MATCH(G5732,OFFSET('Maximum minutes'!$C$1,T5732-1,0,1,50),0)),0)</f>
        <v>0</v>
      </c>
      <c r="W5732" s="38">
        <f t="shared" ca="1" si="178"/>
        <v>0</v>
      </c>
    </row>
    <row r="5733" spans="1:23" s="36" customFormat="1" ht="18.75">
      <c r="A5733" s="34"/>
      <c r="B5733" s="39"/>
      <c r="C5733" s="39"/>
      <c r="D5733" s="35"/>
      <c r="E5733" s="40"/>
      <c r="F5733" s="39"/>
      <c r="G5733" s="39"/>
      <c r="H5733" s="39"/>
      <c r="I5733" s="34"/>
      <c r="J5733" s="34"/>
      <c r="K5733" s="34"/>
      <c r="L5733" s="34"/>
      <c r="M5733" s="43" t="str">
        <f ca="1">IFERROR(OFFSET('Maximum minutes'!$C$1,T5733,MATCH(IF(G5733&lt;&gt;"",G5733,F5733),OFFSET('Maximum minutes'!$C$1,T5733-1,0,1,U5733+1),0)-1)*IF(OR(ISNUMBER(J5733),J5733="sans examen"),1,0)*IF(W5733&lt;MinDate,1,0),"")</f>
        <v/>
      </c>
      <c r="N5733" s="36">
        <f t="shared" ca="1" si="179"/>
        <v>0</v>
      </c>
      <c r="O5733" s="36" t="e">
        <f ca="1">LEFT(OFFSET(Lists!$Q$2,MATCH(E5733,Lists!$R$3:$R$19,0),0),4)</f>
        <v>#N/A</v>
      </c>
      <c r="P5733" s="36" t="e">
        <f ca="1">MATCH(O5733,Lists!$S$2:$S$640,1)</f>
        <v>#N/A</v>
      </c>
      <c r="Q5733" s="36" t="e">
        <f ca="1">MATCH(LEFT(OFFSET(Lists!$Q$2,MATCH(E5733,Lists!$R$3:$R$19,0)+1,0),4),Lists!$S$3:$S$640,1)</f>
        <v>#N/A</v>
      </c>
      <c r="R5733" s="36" t="e">
        <f ca="1">LEFT(OFFSET(Lists!$S$2,P5733-1+MATCH(F5733,OFFSET(Lists!$T$3,P5733-1,0,Q5733-P5733+1),0),0),6)</f>
        <v>#N/A</v>
      </c>
      <c r="S5733" s="36" t="e">
        <f ca="1">VLOOKUP(R5733,Lists!B:D,3,FALSE)</f>
        <v>#N/A</v>
      </c>
      <c r="T5733" s="36" t="str">
        <f>IF(F5733&lt;&gt;"",MATCH(R5733,'Maximum minutes'!B:B,0),"")</f>
        <v/>
      </c>
      <c r="U5733" s="36">
        <f ca="1">IF(F5733&lt;&gt;"",COUNTA(OFFSET('Maximum minutes'!$C$1,'Annexe A1 Cours'!T5733,0,1,50)),0)</f>
        <v>0</v>
      </c>
      <c r="V5733" s="37">
        <f ca="1">IFERROR(OFFSET('Maximum minutes'!$C$1,T5733+1,-1+MATCH(G5733,OFFSET('Maximum minutes'!$C$1,T5733-1,0,1,50),0)),0)</f>
        <v>0</v>
      </c>
      <c r="W5733" s="38">
        <f t="shared" ca="1" si="178"/>
        <v>0</v>
      </c>
    </row>
    <row r="5734" spans="1:23" s="36" customFormat="1" ht="18.75">
      <c r="A5734" s="34"/>
      <c r="B5734" s="39"/>
      <c r="C5734" s="39"/>
      <c r="D5734" s="35"/>
      <c r="E5734" s="40"/>
      <c r="F5734" s="39"/>
      <c r="G5734" s="39"/>
      <c r="H5734" s="39"/>
      <c r="I5734" s="34"/>
      <c r="J5734" s="34"/>
      <c r="K5734" s="34"/>
      <c r="L5734" s="34"/>
      <c r="M5734" s="43" t="str">
        <f ca="1">IFERROR(OFFSET('Maximum minutes'!$C$1,T5734,MATCH(IF(G5734&lt;&gt;"",G5734,F5734),OFFSET('Maximum minutes'!$C$1,T5734-1,0,1,U5734+1),0)-1)*IF(OR(ISNUMBER(J5734),J5734="sans examen"),1,0)*IF(W5734&lt;MinDate,1,0),"")</f>
        <v/>
      </c>
      <c r="N5734" s="36">
        <f t="shared" ca="1" si="179"/>
        <v>0</v>
      </c>
      <c r="O5734" s="36" t="e">
        <f ca="1">LEFT(OFFSET(Lists!$Q$2,MATCH(E5734,Lists!$R$3:$R$19,0),0),4)</f>
        <v>#N/A</v>
      </c>
      <c r="P5734" s="36" t="e">
        <f ca="1">MATCH(O5734,Lists!$S$2:$S$640,1)</f>
        <v>#N/A</v>
      </c>
      <c r="Q5734" s="36" t="e">
        <f ca="1">MATCH(LEFT(OFFSET(Lists!$Q$2,MATCH(E5734,Lists!$R$3:$R$19,0)+1,0),4),Lists!$S$3:$S$640,1)</f>
        <v>#N/A</v>
      </c>
      <c r="R5734" s="36" t="e">
        <f ca="1">LEFT(OFFSET(Lists!$S$2,P5734-1+MATCH(F5734,OFFSET(Lists!$T$3,P5734-1,0,Q5734-P5734+1),0),0),6)</f>
        <v>#N/A</v>
      </c>
      <c r="S5734" s="36" t="e">
        <f ca="1">VLOOKUP(R5734,Lists!B:D,3,FALSE)</f>
        <v>#N/A</v>
      </c>
      <c r="T5734" s="36" t="str">
        <f>IF(F5734&lt;&gt;"",MATCH(R5734,'Maximum minutes'!B:B,0),"")</f>
        <v/>
      </c>
      <c r="U5734" s="36">
        <f ca="1">IF(F5734&lt;&gt;"",COUNTA(OFFSET('Maximum minutes'!$C$1,'Annexe A1 Cours'!T5734,0,1,50)),0)</f>
        <v>0</v>
      </c>
      <c r="V5734" s="37">
        <f ca="1">IFERROR(OFFSET('Maximum minutes'!$C$1,T5734+1,-1+MATCH(G5734,OFFSET('Maximum minutes'!$C$1,T5734-1,0,1,50),0)),0)</f>
        <v>0</v>
      </c>
      <c r="W5734" s="38">
        <f t="shared" ca="1" si="178"/>
        <v>0</v>
      </c>
    </row>
    <row r="5735" spans="1:23" s="36" customFormat="1" ht="18.75">
      <c r="A5735" s="34"/>
      <c r="B5735" s="39"/>
      <c r="C5735" s="39"/>
      <c r="D5735" s="35"/>
      <c r="E5735" s="40"/>
      <c r="F5735" s="39"/>
      <c r="G5735" s="39"/>
      <c r="H5735" s="39"/>
      <c r="I5735" s="34"/>
      <c r="J5735" s="34"/>
      <c r="K5735" s="34"/>
      <c r="L5735" s="34"/>
      <c r="M5735" s="43" t="str">
        <f ca="1">IFERROR(OFFSET('Maximum minutes'!$C$1,T5735,MATCH(IF(G5735&lt;&gt;"",G5735,F5735),OFFSET('Maximum minutes'!$C$1,T5735-1,0,1,U5735+1),0)-1)*IF(OR(ISNUMBER(J5735),J5735="sans examen"),1,0)*IF(W5735&lt;MinDate,1,0),"")</f>
        <v/>
      </c>
      <c r="N5735" s="36">
        <f t="shared" ca="1" si="179"/>
        <v>0</v>
      </c>
      <c r="O5735" s="36" t="e">
        <f ca="1">LEFT(OFFSET(Lists!$Q$2,MATCH(E5735,Lists!$R$3:$R$19,0),0),4)</f>
        <v>#N/A</v>
      </c>
      <c r="P5735" s="36" t="e">
        <f ca="1">MATCH(O5735,Lists!$S$2:$S$640,1)</f>
        <v>#N/A</v>
      </c>
      <c r="Q5735" s="36" t="e">
        <f ca="1">MATCH(LEFT(OFFSET(Lists!$Q$2,MATCH(E5735,Lists!$R$3:$R$19,0)+1,0),4),Lists!$S$3:$S$640,1)</f>
        <v>#N/A</v>
      </c>
      <c r="R5735" s="36" t="e">
        <f ca="1">LEFT(OFFSET(Lists!$S$2,P5735-1+MATCH(F5735,OFFSET(Lists!$T$3,P5735-1,0,Q5735-P5735+1),0),0),6)</f>
        <v>#N/A</v>
      </c>
      <c r="S5735" s="36" t="e">
        <f ca="1">VLOOKUP(R5735,Lists!B:D,3,FALSE)</f>
        <v>#N/A</v>
      </c>
      <c r="T5735" s="36" t="str">
        <f>IF(F5735&lt;&gt;"",MATCH(R5735,'Maximum minutes'!B:B,0),"")</f>
        <v/>
      </c>
      <c r="U5735" s="36">
        <f ca="1">IF(F5735&lt;&gt;"",COUNTA(OFFSET('Maximum minutes'!$C$1,'Annexe A1 Cours'!T5735,0,1,50)),0)</f>
        <v>0</v>
      </c>
      <c r="V5735" s="37">
        <f ca="1">IFERROR(OFFSET('Maximum minutes'!$C$1,T5735+1,-1+MATCH(G5735,OFFSET('Maximum minutes'!$C$1,T5735-1,0,1,50),0)),0)</f>
        <v>0</v>
      </c>
      <c r="W5735" s="38">
        <f t="shared" ca="1" si="178"/>
        <v>0</v>
      </c>
    </row>
    <row r="5736" spans="1:23" s="36" customFormat="1" ht="18.75">
      <c r="A5736" s="34"/>
      <c r="B5736" s="39"/>
      <c r="C5736" s="39"/>
      <c r="D5736" s="35"/>
      <c r="E5736" s="40"/>
      <c r="F5736" s="39"/>
      <c r="G5736" s="39"/>
      <c r="H5736" s="39"/>
      <c r="I5736" s="34"/>
      <c r="J5736" s="34"/>
      <c r="K5736" s="34"/>
      <c r="L5736" s="34"/>
      <c r="M5736" s="43" t="str">
        <f ca="1">IFERROR(OFFSET('Maximum minutes'!$C$1,T5736,MATCH(IF(G5736&lt;&gt;"",G5736,F5736),OFFSET('Maximum minutes'!$C$1,T5736-1,0,1,U5736+1),0)-1)*IF(OR(ISNUMBER(J5736),J5736="sans examen"),1,0)*IF(W5736&lt;MinDate,1,0),"")</f>
        <v/>
      </c>
      <c r="N5736" s="36">
        <f t="shared" ca="1" si="179"/>
        <v>0</v>
      </c>
      <c r="O5736" s="36" t="e">
        <f ca="1">LEFT(OFFSET(Lists!$Q$2,MATCH(E5736,Lists!$R$3:$R$19,0),0),4)</f>
        <v>#N/A</v>
      </c>
      <c r="P5736" s="36" t="e">
        <f ca="1">MATCH(O5736,Lists!$S$2:$S$640,1)</f>
        <v>#N/A</v>
      </c>
      <c r="Q5736" s="36" t="e">
        <f ca="1">MATCH(LEFT(OFFSET(Lists!$Q$2,MATCH(E5736,Lists!$R$3:$R$19,0)+1,0),4),Lists!$S$3:$S$640,1)</f>
        <v>#N/A</v>
      </c>
      <c r="R5736" s="36" t="e">
        <f ca="1">LEFT(OFFSET(Lists!$S$2,P5736-1+MATCH(F5736,OFFSET(Lists!$T$3,P5736-1,0,Q5736-P5736+1),0),0),6)</f>
        <v>#N/A</v>
      </c>
      <c r="S5736" s="36" t="e">
        <f ca="1">VLOOKUP(R5736,Lists!B:D,3,FALSE)</f>
        <v>#N/A</v>
      </c>
      <c r="T5736" s="36" t="str">
        <f>IF(F5736&lt;&gt;"",MATCH(R5736,'Maximum minutes'!B:B,0),"")</f>
        <v/>
      </c>
      <c r="U5736" s="36">
        <f ca="1">IF(F5736&lt;&gt;"",COUNTA(OFFSET('Maximum minutes'!$C$1,'Annexe A1 Cours'!T5736,0,1,50)),0)</f>
        <v>0</v>
      </c>
      <c r="V5736" s="37">
        <f ca="1">IFERROR(OFFSET('Maximum minutes'!$C$1,T5736+1,-1+MATCH(G5736,OFFSET('Maximum minutes'!$C$1,T5736-1,0,1,50),0)),0)</f>
        <v>0</v>
      </c>
      <c r="W5736" s="38">
        <f t="shared" ca="1" si="178"/>
        <v>0</v>
      </c>
    </row>
    <row r="5737" spans="1:23" s="36" customFormat="1" ht="18.75">
      <c r="A5737" s="34"/>
      <c r="B5737" s="39"/>
      <c r="C5737" s="39"/>
      <c r="D5737" s="35"/>
      <c r="E5737" s="40"/>
      <c r="F5737" s="39"/>
      <c r="G5737" s="39"/>
      <c r="H5737" s="39"/>
      <c r="I5737" s="34"/>
      <c r="J5737" s="34"/>
      <c r="K5737" s="34"/>
      <c r="L5737" s="34"/>
      <c r="M5737" s="43" t="str">
        <f ca="1">IFERROR(OFFSET('Maximum minutes'!$C$1,T5737,MATCH(IF(G5737&lt;&gt;"",G5737,F5737),OFFSET('Maximum minutes'!$C$1,T5737-1,0,1,U5737+1),0)-1)*IF(OR(ISNUMBER(J5737),J5737="sans examen"),1,0)*IF(W5737&lt;MinDate,1,0),"")</f>
        <v/>
      </c>
      <c r="N5737" s="36">
        <f t="shared" ca="1" si="179"/>
        <v>0</v>
      </c>
      <c r="O5737" s="36" t="e">
        <f ca="1">LEFT(OFFSET(Lists!$Q$2,MATCH(E5737,Lists!$R$3:$R$19,0),0),4)</f>
        <v>#N/A</v>
      </c>
      <c r="P5737" s="36" t="e">
        <f ca="1">MATCH(O5737,Lists!$S$2:$S$640,1)</f>
        <v>#N/A</v>
      </c>
      <c r="Q5737" s="36" t="e">
        <f ca="1">MATCH(LEFT(OFFSET(Lists!$Q$2,MATCH(E5737,Lists!$R$3:$R$19,0)+1,0),4),Lists!$S$3:$S$640,1)</f>
        <v>#N/A</v>
      </c>
      <c r="R5737" s="36" t="e">
        <f ca="1">LEFT(OFFSET(Lists!$S$2,P5737-1+MATCH(F5737,OFFSET(Lists!$T$3,P5737-1,0,Q5737-P5737+1),0),0),6)</f>
        <v>#N/A</v>
      </c>
      <c r="S5737" s="36" t="e">
        <f ca="1">VLOOKUP(R5737,Lists!B:D,3,FALSE)</f>
        <v>#N/A</v>
      </c>
      <c r="T5737" s="36" t="str">
        <f>IF(F5737&lt;&gt;"",MATCH(R5737,'Maximum minutes'!B:B,0),"")</f>
        <v/>
      </c>
      <c r="U5737" s="36">
        <f ca="1">IF(F5737&lt;&gt;"",COUNTA(OFFSET('Maximum minutes'!$C$1,'Annexe A1 Cours'!T5737,0,1,50)),0)</f>
        <v>0</v>
      </c>
      <c r="V5737" s="37">
        <f ca="1">IFERROR(OFFSET('Maximum minutes'!$C$1,T5737+1,-1+MATCH(G5737,OFFSET('Maximum minutes'!$C$1,T5737-1,0,1,50),0)),0)</f>
        <v>0</v>
      </c>
      <c r="W5737" s="38">
        <f t="shared" ca="1" si="178"/>
        <v>0</v>
      </c>
    </row>
    <row r="5738" spans="1:23" s="36" customFormat="1" ht="18.75">
      <c r="A5738" s="34"/>
      <c r="B5738" s="39"/>
      <c r="C5738" s="39"/>
      <c r="D5738" s="35"/>
      <c r="E5738" s="40"/>
      <c r="F5738" s="39"/>
      <c r="G5738" s="39"/>
      <c r="H5738" s="39"/>
      <c r="I5738" s="34"/>
      <c r="J5738" s="34"/>
      <c r="K5738" s="34"/>
      <c r="L5738" s="34"/>
      <c r="M5738" s="43" t="str">
        <f ca="1">IFERROR(OFFSET('Maximum minutes'!$C$1,T5738,MATCH(IF(G5738&lt;&gt;"",G5738,F5738),OFFSET('Maximum minutes'!$C$1,T5738-1,0,1,U5738+1),0)-1)*IF(OR(ISNUMBER(J5738),J5738="sans examen"),1,0)*IF(W5738&lt;MinDate,1,0),"")</f>
        <v/>
      </c>
      <c r="N5738" s="36">
        <f t="shared" ca="1" si="179"/>
        <v>0</v>
      </c>
      <c r="O5738" s="36" t="e">
        <f ca="1">LEFT(OFFSET(Lists!$Q$2,MATCH(E5738,Lists!$R$3:$R$19,0),0),4)</f>
        <v>#N/A</v>
      </c>
      <c r="P5738" s="36" t="e">
        <f ca="1">MATCH(O5738,Lists!$S$2:$S$640,1)</f>
        <v>#N/A</v>
      </c>
      <c r="Q5738" s="36" t="e">
        <f ca="1">MATCH(LEFT(OFFSET(Lists!$Q$2,MATCH(E5738,Lists!$R$3:$R$19,0)+1,0),4),Lists!$S$3:$S$640,1)</f>
        <v>#N/A</v>
      </c>
      <c r="R5738" s="36" t="e">
        <f ca="1">LEFT(OFFSET(Lists!$S$2,P5738-1+MATCH(F5738,OFFSET(Lists!$T$3,P5738-1,0,Q5738-P5738+1),0),0),6)</f>
        <v>#N/A</v>
      </c>
      <c r="S5738" s="36" t="e">
        <f ca="1">VLOOKUP(R5738,Lists!B:D,3,FALSE)</f>
        <v>#N/A</v>
      </c>
      <c r="T5738" s="36" t="str">
        <f>IF(F5738&lt;&gt;"",MATCH(R5738,'Maximum minutes'!B:B,0),"")</f>
        <v/>
      </c>
      <c r="U5738" s="36">
        <f ca="1">IF(F5738&lt;&gt;"",COUNTA(OFFSET('Maximum minutes'!$C$1,'Annexe A1 Cours'!T5738,0,1,50)),0)</f>
        <v>0</v>
      </c>
      <c r="V5738" s="37">
        <f ca="1">IFERROR(OFFSET('Maximum minutes'!$C$1,T5738+1,-1+MATCH(G5738,OFFSET('Maximum minutes'!$C$1,T5738-1,0,1,50),0)),0)</f>
        <v>0</v>
      </c>
      <c r="W5738" s="38">
        <f t="shared" ca="1" si="178"/>
        <v>0</v>
      </c>
    </row>
    <row r="5739" spans="1:23" s="36" customFormat="1" ht="18.75">
      <c r="A5739" s="34"/>
      <c r="B5739" s="39"/>
      <c r="C5739" s="39"/>
      <c r="D5739" s="35"/>
      <c r="E5739" s="40"/>
      <c r="F5739" s="39"/>
      <c r="G5739" s="39"/>
      <c r="H5739" s="39"/>
      <c r="I5739" s="34"/>
      <c r="J5739" s="34"/>
      <c r="K5739" s="34"/>
      <c r="L5739" s="34"/>
      <c r="M5739" s="43" t="str">
        <f ca="1">IFERROR(OFFSET('Maximum minutes'!$C$1,T5739,MATCH(IF(G5739&lt;&gt;"",G5739,F5739),OFFSET('Maximum minutes'!$C$1,T5739-1,0,1,U5739+1),0)-1)*IF(OR(ISNUMBER(J5739),J5739="sans examen"),1,0)*IF(W5739&lt;MinDate,1,0),"")</f>
        <v/>
      </c>
      <c r="N5739" s="36">
        <f t="shared" ca="1" si="179"/>
        <v>0</v>
      </c>
      <c r="O5739" s="36" t="e">
        <f ca="1">LEFT(OFFSET(Lists!$Q$2,MATCH(E5739,Lists!$R$3:$R$19,0),0),4)</f>
        <v>#N/A</v>
      </c>
      <c r="P5739" s="36" t="e">
        <f ca="1">MATCH(O5739,Lists!$S$2:$S$640,1)</f>
        <v>#N/A</v>
      </c>
      <c r="Q5739" s="36" t="e">
        <f ca="1">MATCH(LEFT(OFFSET(Lists!$Q$2,MATCH(E5739,Lists!$R$3:$R$19,0)+1,0),4),Lists!$S$3:$S$640,1)</f>
        <v>#N/A</v>
      </c>
      <c r="R5739" s="36" t="e">
        <f ca="1">LEFT(OFFSET(Lists!$S$2,P5739-1+MATCH(F5739,OFFSET(Lists!$T$3,P5739-1,0,Q5739-P5739+1),0),0),6)</f>
        <v>#N/A</v>
      </c>
      <c r="S5739" s="36" t="e">
        <f ca="1">VLOOKUP(R5739,Lists!B:D,3,FALSE)</f>
        <v>#N/A</v>
      </c>
      <c r="T5739" s="36" t="str">
        <f>IF(F5739&lt;&gt;"",MATCH(R5739,'Maximum minutes'!B:B,0),"")</f>
        <v/>
      </c>
      <c r="U5739" s="36">
        <f ca="1">IF(F5739&lt;&gt;"",COUNTA(OFFSET('Maximum minutes'!$C$1,'Annexe A1 Cours'!T5739,0,1,50)),0)</f>
        <v>0</v>
      </c>
      <c r="V5739" s="37">
        <f ca="1">IFERROR(OFFSET('Maximum minutes'!$C$1,T5739+1,-1+MATCH(G5739,OFFSET('Maximum minutes'!$C$1,T5739-1,0,1,50),0)),0)</f>
        <v>0</v>
      </c>
      <c r="W5739" s="38">
        <f t="shared" ca="1" si="178"/>
        <v>0</v>
      </c>
    </row>
    <row r="5740" spans="1:23" s="36" customFormat="1" ht="18.75">
      <c r="A5740" s="34"/>
      <c r="B5740" s="39"/>
      <c r="C5740" s="39"/>
      <c r="D5740" s="35"/>
      <c r="E5740" s="40"/>
      <c r="F5740" s="39"/>
      <c r="G5740" s="39"/>
      <c r="H5740" s="39"/>
      <c r="I5740" s="34"/>
      <c r="J5740" s="34"/>
      <c r="K5740" s="34"/>
      <c r="L5740" s="34"/>
      <c r="M5740" s="43" t="str">
        <f ca="1">IFERROR(OFFSET('Maximum minutes'!$C$1,T5740,MATCH(IF(G5740&lt;&gt;"",G5740,F5740),OFFSET('Maximum minutes'!$C$1,T5740-1,0,1,U5740+1),0)-1)*IF(OR(ISNUMBER(J5740),J5740="sans examen"),1,0)*IF(W5740&lt;MinDate,1,0),"")</f>
        <v/>
      </c>
      <c r="N5740" s="36">
        <f t="shared" ca="1" si="179"/>
        <v>0</v>
      </c>
      <c r="O5740" s="36" t="e">
        <f ca="1">LEFT(OFFSET(Lists!$Q$2,MATCH(E5740,Lists!$R$3:$R$19,0),0),4)</f>
        <v>#N/A</v>
      </c>
      <c r="P5740" s="36" t="e">
        <f ca="1">MATCH(O5740,Lists!$S$2:$S$640,1)</f>
        <v>#N/A</v>
      </c>
      <c r="Q5740" s="36" t="e">
        <f ca="1">MATCH(LEFT(OFFSET(Lists!$Q$2,MATCH(E5740,Lists!$R$3:$R$19,0)+1,0),4),Lists!$S$3:$S$640,1)</f>
        <v>#N/A</v>
      </c>
      <c r="R5740" s="36" t="e">
        <f ca="1">LEFT(OFFSET(Lists!$S$2,P5740-1+MATCH(F5740,OFFSET(Lists!$T$3,P5740-1,0,Q5740-P5740+1),0),0),6)</f>
        <v>#N/A</v>
      </c>
      <c r="S5740" s="36" t="e">
        <f ca="1">VLOOKUP(R5740,Lists!B:D,3,FALSE)</f>
        <v>#N/A</v>
      </c>
      <c r="T5740" s="36" t="str">
        <f>IF(F5740&lt;&gt;"",MATCH(R5740,'Maximum minutes'!B:B,0),"")</f>
        <v/>
      </c>
      <c r="U5740" s="36">
        <f ca="1">IF(F5740&lt;&gt;"",COUNTA(OFFSET('Maximum minutes'!$C$1,'Annexe A1 Cours'!T5740,0,1,50)),0)</f>
        <v>0</v>
      </c>
      <c r="V5740" s="37">
        <f ca="1">IFERROR(OFFSET('Maximum minutes'!$C$1,T5740+1,-1+MATCH(G5740,OFFSET('Maximum minutes'!$C$1,T5740-1,0,1,50),0)),0)</f>
        <v>0</v>
      </c>
      <c r="W5740" s="38">
        <f t="shared" ca="1" si="178"/>
        <v>0</v>
      </c>
    </row>
    <row r="5741" spans="1:23" s="36" customFormat="1" ht="18.75">
      <c r="A5741" s="34"/>
      <c r="B5741" s="39"/>
      <c r="C5741" s="39"/>
      <c r="D5741" s="35"/>
      <c r="E5741" s="40"/>
      <c r="F5741" s="39"/>
      <c r="G5741" s="39"/>
      <c r="H5741" s="39"/>
      <c r="I5741" s="34"/>
      <c r="J5741" s="34"/>
      <c r="K5741" s="34"/>
      <c r="L5741" s="34"/>
      <c r="M5741" s="43" t="str">
        <f ca="1">IFERROR(OFFSET('Maximum minutes'!$C$1,T5741,MATCH(IF(G5741&lt;&gt;"",G5741,F5741),OFFSET('Maximum minutes'!$C$1,T5741-1,0,1,U5741+1),0)-1)*IF(OR(ISNUMBER(J5741),J5741="sans examen"),1,0)*IF(W5741&lt;MinDate,1,0),"")</f>
        <v/>
      </c>
      <c r="N5741" s="36">
        <f t="shared" ca="1" si="179"/>
        <v>0</v>
      </c>
      <c r="O5741" s="36" t="e">
        <f ca="1">LEFT(OFFSET(Lists!$Q$2,MATCH(E5741,Lists!$R$3:$R$19,0),0),4)</f>
        <v>#N/A</v>
      </c>
      <c r="P5741" s="36" t="e">
        <f ca="1">MATCH(O5741,Lists!$S$2:$S$640,1)</f>
        <v>#N/A</v>
      </c>
      <c r="Q5741" s="36" t="e">
        <f ca="1">MATCH(LEFT(OFFSET(Lists!$Q$2,MATCH(E5741,Lists!$R$3:$R$19,0)+1,0),4),Lists!$S$3:$S$640,1)</f>
        <v>#N/A</v>
      </c>
      <c r="R5741" s="36" t="e">
        <f ca="1">LEFT(OFFSET(Lists!$S$2,P5741-1+MATCH(F5741,OFFSET(Lists!$T$3,P5741-1,0,Q5741-P5741+1),0),0),6)</f>
        <v>#N/A</v>
      </c>
      <c r="S5741" s="36" t="e">
        <f ca="1">VLOOKUP(R5741,Lists!B:D,3,FALSE)</f>
        <v>#N/A</v>
      </c>
      <c r="T5741" s="36" t="str">
        <f>IF(F5741&lt;&gt;"",MATCH(R5741,'Maximum minutes'!B:B,0),"")</f>
        <v/>
      </c>
      <c r="U5741" s="36">
        <f ca="1">IF(F5741&lt;&gt;"",COUNTA(OFFSET('Maximum minutes'!$C$1,'Annexe A1 Cours'!T5741,0,1,50)),0)</f>
        <v>0</v>
      </c>
      <c r="V5741" s="37">
        <f ca="1">IFERROR(OFFSET('Maximum minutes'!$C$1,T5741+1,-1+MATCH(G5741,OFFSET('Maximum minutes'!$C$1,T5741-1,0,1,50),0)),0)</f>
        <v>0</v>
      </c>
      <c r="W5741" s="38">
        <f t="shared" ca="1" si="178"/>
        <v>0</v>
      </c>
    </row>
    <row r="5742" spans="1:23" s="36" customFormat="1" ht="18.75">
      <c r="A5742" s="34"/>
      <c r="B5742" s="39"/>
      <c r="C5742" s="39"/>
      <c r="D5742" s="35"/>
      <c r="E5742" s="40"/>
      <c r="F5742" s="39"/>
      <c r="G5742" s="39"/>
      <c r="H5742" s="39"/>
      <c r="I5742" s="34"/>
      <c r="J5742" s="34"/>
      <c r="K5742" s="34"/>
      <c r="L5742" s="34"/>
      <c r="M5742" s="43" t="str">
        <f ca="1">IFERROR(OFFSET('Maximum minutes'!$C$1,T5742,MATCH(IF(G5742&lt;&gt;"",G5742,F5742),OFFSET('Maximum minutes'!$C$1,T5742-1,0,1,U5742+1),0)-1)*IF(OR(ISNUMBER(J5742),J5742="sans examen"),1,0)*IF(W5742&lt;MinDate,1,0),"")</f>
        <v/>
      </c>
      <c r="N5742" s="36">
        <f t="shared" ca="1" si="179"/>
        <v>0</v>
      </c>
      <c r="O5742" s="36" t="e">
        <f ca="1">LEFT(OFFSET(Lists!$Q$2,MATCH(E5742,Lists!$R$3:$R$19,0),0),4)</f>
        <v>#N/A</v>
      </c>
      <c r="P5742" s="36" t="e">
        <f ca="1">MATCH(O5742,Lists!$S$2:$S$640,1)</f>
        <v>#N/A</v>
      </c>
      <c r="Q5742" s="36" t="e">
        <f ca="1">MATCH(LEFT(OFFSET(Lists!$Q$2,MATCH(E5742,Lists!$R$3:$R$19,0)+1,0),4),Lists!$S$3:$S$640,1)</f>
        <v>#N/A</v>
      </c>
      <c r="R5742" s="36" t="e">
        <f ca="1">LEFT(OFFSET(Lists!$S$2,P5742-1+MATCH(F5742,OFFSET(Lists!$T$3,P5742-1,0,Q5742-P5742+1),0),0),6)</f>
        <v>#N/A</v>
      </c>
      <c r="S5742" s="36" t="e">
        <f ca="1">VLOOKUP(R5742,Lists!B:D,3,FALSE)</f>
        <v>#N/A</v>
      </c>
      <c r="T5742" s="36" t="str">
        <f>IF(F5742&lt;&gt;"",MATCH(R5742,'Maximum minutes'!B:B,0),"")</f>
        <v/>
      </c>
      <c r="U5742" s="36">
        <f ca="1">IF(F5742&lt;&gt;"",COUNTA(OFFSET('Maximum minutes'!$C$1,'Annexe A1 Cours'!T5742,0,1,50)),0)</f>
        <v>0</v>
      </c>
      <c r="V5742" s="37">
        <f ca="1">IFERROR(OFFSET('Maximum minutes'!$C$1,T5742+1,-1+MATCH(G5742,OFFSET('Maximum minutes'!$C$1,T5742-1,0,1,50),0)),0)</f>
        <v>0</v>
      </c>
      <c r="W5742" s="38">
        <f t="shared" ca="1" si="178"/>
        <v>0</v>
      </c>
    </row>
    <row r="5743" spans="1:23" s="36" customFormat="1" ht="18.75">
      <c r="A5743" s="34"/>
      <c r="B5743" s="39"/>
      <c r="C5743" s="39"/>
      <c r="D5743" s="35"/>
      <c r="E5743" s="40"/>
      <c r="F5743" s="39"/>
      <c r="G5743" s="39"/>
      <c r="H5743" s="39"/>
      <c r="I5743" s="34"/>
      <c r="J5743" s="34"/>
      <c r="K5743" s="34"/>
      <c r="L5743" s="34"/>
      <c r="M5743" s="43" t="str">
        <f ca="1">IFERROR(OFFSET('Maximum minutes'!$C$1,T5743,MATCH(IF(G5743&lt;&gt;"",G5743,F5743),OFFSET('Maximum minutes'!$C$1,T5743-1,0,1,U5743+1),0)-1)*IF(OR(ISNUMBER(J5743),J5743="sans examen"),1,0)*IF(W5743&lt;MinDate,1,0),"")</f>
        <v/>
      </c>
      <c r="N5743" s="36">
        <f t="shared" ca="1" si="179"/>
        <v>0</v>
      </c>
      <c r="O5743" s="36" t="e">
        <f ca="1">LEFT(OFFSET(Lists!$Q$2,MATCH(E5743,Lists!$R$3:$R$19,0),0),4)</f>
        <v>#N/A</v>
      </c>
      <c r="P5743" s="36" t="e">
        <f ca="1">MATCH(O5743,Lists!$S$2:$S$640,1)</f>
        <v>#N/A</v>
      </c>
      <c r="Q5743" s="36" t="e">
        <f ca="1">MATCH(LEFT(OFFSET(Lists!$Q$2,MATCH(E5743,Lists!$R$3:$R$19,0)+1,0),4),Lists!$S$3:$S$640,1)</f>
        <v>#N/A</v>
      </c>
      <c r="R5743" s="36" t="e">
        <f ca="1">LEFT(OFFSET(Lists!$S$2,P5743-1+MATCH(F5743,OFFSET(Lists!$T$3,P5743-1,0,Q5743-P5743+1),0),0),6)</f>
        <v>#N/A</v>
      </c>
      <c r="S5743" s="36" t="e">
        <f ca="1">VLOOKUP(R5743,Lists!B:D,3,FALSE)</f>
        <v>#N/A</v>
      </c>
      <c r="T5743" s="36" t="str">
        <f>IF(F5743&lt;&gt;"",MATCH(R5743,'Maximum minutes'!B:B,0),"")</f>
        <v/>
      </c>
      <c r="U5743" s="36">
        <f ca="1">IF(F5743&lt;&gt;"",COUNTA(OFFSET('Maximum minutes'!$C$1,'Annexe A1 Cours'!T5743,0,1,50)),0)</f>
        <v>0</v>
      </c>
      <c r="V5743" s="37">
        <f ca="1">IFERROR(OFFSET('Maximum minutes'!$C$1,T5743+1,-1+MATCH(G5743,OFFSET('Maximum minutes'!$C$1,T5743-1,0,1,50),0)),0)</f>
        <v>0</v>
      </c>
      <c r="W5743" s="38">
        <f t="shared" ca="1" si="178"/>
        <v>0</v>
      </c>
    </row>
    <row r="5744" spans="1:23" s="36" customFormat="1" ht="18.75">
      <c r="A5744" s="34"/>
      <c r="B5744" s="39"/>
      <c r="C5744" s="39"/>
      <c r="D5744" s="35"/>
      <c r="E5744" s="40"/>
      <c r="F5744" s="39"/>
      <c r="G5744" s="39"/>
      <c r="H5744" s="39"/>
      <c r="I5744" s="34"/>
      <c r="J5744" s="34"/>
      <c r="K5744" s="34"/>
      <c r="L5744" s="34"/>
      <c r="M5744" s="43" t="str">
        <f ca="1">IFERROR(OFFSET('Maximum minutes'!$C$1,T5744,MATCH(IF(G5744&lt;&gt;"",G5744,F5744),OFFSET('Maximum minutes'!$C$1,T5744-1,0,1,U5744+1),0)-1)*IF(OR(ISNUMBER(J5744),J5744="sans examen"),1,0)*IF(W5744&lt;MinDate,1,0),"")</f>
        <v/>
      </c>
      <c r="N5744" s="36">
        <f t="shared" ca="1" si="179"/>
        <v>0</v>
      </c>
      <c r="O5744" s="36" t="e">
        <f ca="1">LEFT(OFFSET(Lists!$Q$2,MATCH(E5744,Lists!$R$3:$R$19,0),0),4)</f>
        <v>#N/A</v>
      </c>
      <c r="P5744" s="36" t="e">
        <f ca="1">MATCH(O5744,Lists!$S$2:$S$640,1)</f>
        <v>#N/A</v>
      </c>
      <c r="Q5744" s="36" t="e">
        <f ca="1">MATCH(LEFT(OFFSET(Lists!$Q$2,MATCH(E5744,Lists!$R$3:$R$19,0)+1,0),4),Lists!$S$3:$S$640,1)</f>
        <v>#N/A</v>
      </c>
      <c r="R5744" s="36" t="e">
        <f ca="1">LEFT(OFFSET(Lists!$S$2,P5744-1+MATCH(F5744,OFFSET(Lists!$T$3,P5744-1,0,Q5744-P5744+1),0),0),6)</f>
        <v>#N/A</v>
      </c>
      <c r="S5744" s="36" t="e">
        <f ca="1">VLOOKUP(R5744,Lists!B:D,3,FALSE)</f>
        <v>#N/A</v>
      </c>
      <c r="T5744" s="36" t="str">
        <f>IF(F5744&lt;&gt;"",MATCH(R5744,'Maximum minutes'!B:B,0),"")</f>
        <v/>
      </c>
      <c r="U5744" s="36">
        <f ca="1">IF(F5744&lt;&gt;"",COUNTA(OFFSET('Maximum minutes'!$C$1,'Annexe A1 Cours'!T5744,0,1,50)),0)</f>
        <v>0</v>
      </c>
      <c r="V5744" s="37">
        <f ca="1">IFERROR(OFFSET('Maximum minutes'!$C$1,T5744+1,-1+MATCH(G5744,OFFSET('Maximum minutes'!$C$1,T5744-1,0,1,50),0)),0)</f>
        <v>0</v>
      </c>
      <c r="W5744" s="38">
        <f t="shared" ca="1" si="178"/>
        <v>0</v>
      </c>
    </row>
    <row r="5745" spans="1:23" s="36" customFormat="1" ht="18.75">
      <c r="A5745" s="34"/>
      <c r="B5745" s="39"/>
      <c r="C5745" s="39"/>
      <c r="D5745" s="35"/>
      <c r="E5745" s="40"/>
      <c r="F5745" s="39"/>
      <c r="G5745" s="39"/>
      <c r="H5745" s="39"/>
      <c r="I5745" s="34"/>
      <c r="J5745" s="34"/>
      <c r="K5745" s="34"/>
      <c r="L5745" s="34"/>
      <c r="M5745" s="43" t="str">
        <f ca="1">IFERROR(OFFSET('Maximum minutes'!$C$1,T5745,MATCH(IF(G5745&lt;&gt;"",G5745,F5745),OFFSET('Maximum minutes'!$C$1,T5745-1,0,1,U5745+1),0)-1)*IF(OR(ISNUMBER(J5745),J5745="sans examen"),1,0)*IF(W5745&lt;MinDate,1,0),"")</f>
        <v/>
      </c>
      <c r="N5745" s="36">
        <f t="shared" ca="1" si="179"/>
        <v>0</v>
      </c>
      <c r="O5745" s="36" t="e">
        <f ca="1">LEFT(OFFSET(Lists!$Q$2,MATCH(E5745,Lists!$R$3:$R$19,0),0),4)</f>
        <v>#N/A</v>
      </c>
      <c r="P5745" s="36" t="e">
        <f ca="1">MATCH(O5745,Lists!$S$2:$S$640,1)</f>
        <v>#N/A</v>
      </c>
      <c r="Q5745" s="36" t="e">
        <f ca="1">MATCH(LEFT(OFFSET(Lists!$Q$2,MATCH(E5745,Lists!$R$3:$R$19,0)+1,0),4),Lists!$S$3:$S$640,1)</f>
        <v>#N/A</v>
      </c>
      <c r="R5745" s="36" t="e">
        <f ca="1">LEFT(OFFSET(Lists!$S$2,P5745-1+MATCH(F5745,OFFSET(Lists!$T$3,P5745-1,0,Q5745-P5745+1),0),0),6)</f>
        <v>#N/A</v>
      </c>
      <c r="S5745" s="36" t="e">
        <f ca="1">VLOOKUP(R5745,Lists!B:D,3,FALSE)</f>
        <v>#N/A</v>
      </c>
      <c r="T5745" s="36" t="str">
        <f>IF(F5745&lt;&gt;"",MATCH(R5745,'Maximum minutes'!B:B,0),"")</f>
        <v/>
      </c>
      <c r="U5745" s="36">
        <f ca="1">IF(F5745&lt;&gt;"",COUNTA(OFFSET('Maximum minutes'!$C$1,'Annexe A1 Cours'!T5745,0,1,50)),0)</f>
        <v>0</v>
      </c>
      <c r="V5745" s="37">
        <f ca="1">IFERROR(OFFSET('Maximum minutes'!$C$1,T5745+1,-1+MATCH(G5745,OFFSET('Maximum minutes'!$C$1,T5745-1,0,1,50),0)),0)</f>
        <v>0</v>
      </c>
      <c r="W5745" s="38">
        <f t="shared" ca="1" si="178"/>
        <v>0</v>
      </c>
    </row>
    <row r="5746" spans="1:23" s="36" customFormat="1" ht="18.75">
      <c r="A5746" s="34"/>
      <c r="B5746" s="39"/>
      <c r="C5746" s="39"/>
      <c r="D5746" s="35"/>
      <c r="E5746" s="40"/>
      <c r="F5746" s="39"/>
      <c r="G5746" s="39"/>
      <c r="H5746" s="39"/>
      <c r="I5746" s="34"/>
      <c r="J5746" s="34"/>
      <c r="K5746" s="34"/>
      <c r="L5746" s="34"/>
      <c r="M5746" s="43" t="str">
        <f ca="1">IFERROR(OFFSET('Maximum minutes'!$C$1,T5746,MATCH(IF(G5746&lt;&gt;"",G5746,F5746),OFFSET('Maximum minutes'!$C$1,T5746-1,0,1,U5746+1),0)-1)*IF(OR(ISNUMBER(J5746),J5746="sans examen"),1,0)*IF(W5746&lt;MinDate,1,0),"")</f>
        <v/>
      </c>
      <c r="N5746" s="36">
        <f t="shared" ca="1" si="179"/>
        <v>0</v>
      </c>
      <c r="O5746" s="36" t="e">
        <f ca="1">LEFT(OFFSET(Lists!$Q$2,MATCH(E5746,Lists!$R$3:$R$19,0),0),4)</f>
        <v>#N/A</v>
      </c>
      <c r="P5746" s="36" t="e">
        <f ca="1">MATCH(O5746,Lists!$S$2:$S$640,1)</f>
        <v>#N/A</v>
      </c>
      <c r="Q5746" s="36" t="e">
        <f ca="1">MATCH(LEFT(OFFSET(Lists!$Q$2,MATCH(E5746,Lists!$R$3:$R$19,0)+1,0),4),Lists!$S$3:$S$640,1)</f>
        <v>#N/A</v>
      </c>
      <c r="R5746" s="36" t="e">
        <f ca="1">LEFT(OFFSET(Lists!$S$2,P5746-1+MATCH(F5746,OFFSET(Lists!$T$3,P5746-1,0,Q5746-P5746+1),0),0),6)</f>
        <v>#N/A</v>
      </c>
      <c r="S5746" s="36" t="e">
        <f ca="1">VLOOKUP(R5746,Lists!B:D,3,FALSE)</f>
        <v>#N/A</v>
      </c>
      <c r="T5746" s="36" t="str">
        <f>IF(F5746&lt;&gt;"",MATCH(R5746,'Maximum minutes'!B:B,0),"")</f>
        <v/>
      </c>
      <c r="U5746" s="36">
        <f ca="1">IF(F5746&lt;&gt;"",COUNTA(OFFSET('Maximum minutes'!$C$1,'Annexe A1 Cours'!T5746,0,1,50)),0)</f>
        <v>0</v>
      </c>
      <c r="V5746" s="37">
        <f ca="1">IFERROR(OFFSET('Maximum minutes'!$C$1,T5746+1,-1+MATCH(G5746,OFFSET('Maximum minutes'!$C$1,T5746-1,0,1,50),0)),0)</f>
        <v>0</v>
      </c>
      <c r="W5746" s="38">
        <f t="shared" ca="1" si="178"/>
        <v>0</v>
      </c>
    </row>
    <row r="5747" spans="1:23" s="36" customFormat="1" ht="18.75">
      <c r="A5747" s="34"/>
      <c r="B5747" s="39"/>
      <c r="C5747" s="39"/>
      <c r="D5747" s="35"/>
      <c r="E5747" s="40"/>
      <c r="F5747" s="39"/>
      <c r="G5747" s="39"/>
      <c r="H5747" s="39"/>
      <c r="I5747" s="34"/>
      <c r="J5747" s="34"/>
      <c r="K5747" s="34"/>
      <c r="L5747" s="34"/>
      <c r="M5747" s="43" t="str">
        <f ca="1">IFERROR(OFFSET('Maximum minutes'!$C$1,T5747,MATCH(IF(G5747&lt;&gt;"",G5747,F5747),OFFSET('Maximum minutes'!$C$1,T5747-1,0,1,U5747+1),0)-1)*IF(OR(ISNUMBER(J5747),J5747="sans examen"),1,0)*IF(W5747&lt;MinDate,1,0),"")</f>
        <v/>
      </c>
      <c r="N5747" s="36">
        <f t="shared" ca="1" si="179"/>
        <v>0</v>
      </c>
      <c r="O5747" s="36" t="e">
        <f ca="1">LEFT(OFFSET(Lists!$Q$2,MATCH(E5747,Lists!$R$3:$R$19,0),0),4)</f>
        <v>#N/A</v>
      </c>
      <c r="P5747" s="36" t="e">
        <f ca="1">MATCH(O5747,Lists!$S$2:$S$640,1)</f>
        <v>#N/A</v>
      </c>
      <c r="Q5747" s="36" t="e">
        <f ca="1">MATCH(LEFT(OFFSET(Lists!$Q$2,MATCH(E5747,Lists!$R$3:$R$19,0)+1,0),4),Lists!$S$3:$S$640,1)</f>
        <v>#N/A</v>
      </c>
      <c r="R5747" s="36" t="e">
        <f ca="1">LEFT(OFFSET(Lists!$S$2,P5747-1+MATCH(F5747,OFFSET(Lists!$T$3,P5747-1,0,Q5747-P5747+1),0),0),6)</f>
        <v>#N/A</v>
      </c>
      <c r="S5747" s="36" t="e">
        <f ca="1">VLOOKUP(R5747,Lists!B:D,3,FALSE)</f>
        <v>#N/A</v>
      </c>
      <c r="T5747" s="36" t="str">
        <f>IF(F5747&lt;&gt;"",MATCH(R5747,'Maximum minutes'!B:B,0),"")</f>
        <v/>
      </c>
      <c r="U5747" s="36">
        <f ca="1">IF(F5747&lt;&gt;"",COUNTA(OFFSET('Maximum minutes'!$C$1,'Annexe A1 Cours'!T5747,0,1,50)),0)</f>
        <v>0</v>
      </c>
      <c r="V5747" s="37">
        <f ca="1">IFERROR(OFFSET('Maximum minutes'!$C$1,T5747+1,-1+MATCH(G5747,OFFSET('Maximum minutes'!$C$1,T5747-1,0,1,50),0)),0)</f>
        <v>0</v>
      </c>
      <c r="W5747" s="38">
        <f t="shared" ca="1" si="178"/>
        <v>0</v>
      </c>
    </row>
    <row r="5748" spans="1:23" s="36" customFormat="1" ht="18.75">
      <c r="A5748" s="34"/>
      <c r="B5748" s="39"/>
      <c r="C5748" s="39"/>
      <c r="D5748" s="35"/>
      <c r="E5748" s="40"/>
      <c r="F5748" s="39"/>
      <c r="G5748" s="39"/>
      <c r="H5748" s="39"/>
      <c r="I5748" s="34"/>
      <c r="J5748" s="34"/>
      <c r="K5748" s="34"/>
      <c r="L5748" s="34"/>
      <c r="M5748" s="43" t="str">
        <f ca="1">IFERROR(OFFSET('Maximum minutes'!$C$1,T5748,MATCH(IF(G5748&lt;&gt;"",G5748,F5748),OFFSET('Maximum minutes'!$C$1,T5748-1,0,1,U5748+1),0)-1)*IF(OR(ISNUMBER(J5748),J5748="sans examen"),1,0)*IF(W5748&lt;MinDate,1,0),"")</f>
        <v/>
      </c>
      <c r="N5748" s="36">
        <f t="shared" ca="1" si="179"/>
        <v>0</v>
      </c>
      <c r="O5748" s="36" t="e">
        <f ca="1">LEFT(OFFSET(Lists!$Q$2,MATCH(E5748,Lists!$R$3:$R$19,0),0),4)</f>
        <v>#N/A</v>
      </c>
      <c r="P5748" s="36" t="e">
        <f ca="1">MATCH(O5748,Lists!$S$2:$S$640,1)</f>
        <v>#N/A</v>
      </c>
      <c r="Q5748" s="36" t="e">
        <f ca="1">MATCH(LEFT(OFFSET(Lists!$Q$2,MATCH(E5748,Lists!$R$3:$R$19,0)+1,0),4),Lists!$S$3:$S$640,1)</f>
        <v>#N/A</v>
      </c>
      <c r="R5748" s="36" t="e">
        <f ca="1">LEFT(OFFSET(Lists!$S$2,P5748-1+MATCH(F5748,OFFSET(Lists!$T$3,P5748-1,0,Q5748-P5748+1),0),0),6)</f>
        <v>#N/A</v>
      </c>
      <c r="S5748" s="36" t="e">
        <f ca="1">VLOOKUP(R5748,Lists!B:D,3,FALSE)</f>
        <v>#N/A</v>
      </c>
      <c r="T5748" s="36" t="str">
        <f>IF(F5748&lt;&gt;"",MATCH(R5748,'Maximum minutes'!B:B,0),"")</f>
        <v/>
      </c>
      <c r="U5748" s="36">
        <f ca="1">IF(F5748&lt;&gt;"",COUNTA(OFFSET('Maximum minutes'!$C$1,'Annexe A1 Cours'!T5748,0,1,50)),0)</f>
        <v>0</v>
      </c>
      <c r="V5748" s="37">
        <f ca="1">IFERROR(OFFSET('Maximum minutes'!$C$1,T5748+1,-1+MATCH(G5748,OFFSET('Maximum minutes'!$C$1,T5748-1,0,1,50),0)),0)</f>
        <v>0</v>
      </c>
      <c r="W5748" s="38">
        <f t="shared" ca="1" si="178"/>
        <v>0</v>
      </c>
    </row>
    <row r="5749" spans="1:23" s="36" customFormat="1" ht="18.75">
      <c r="A5749" s="34"/>
      <c r="B5749" s="39"/>
      <c r="C5749" s="39"/>
      <c r="D5749" s="35"/>
      <c r="E5749" s="40"/>
      <c r="F5749" s="39"/>
      <c r="G5749" s="39"/>
      <c r="H5749" s="39"/>
      <c r="I5749" s="34"/>
      <c r="J5749" s="34"/>
      <c r="K5749" s="34"/>
      <c r="L5749" s="34"/>
      <c r="M5749" s="43" t="str">
        <f ca="1">IFERROR(OFFSET('Maximum minutes'!$C$1,T5749,MATCH(IF(G5749&lt;&gt;"",G5749,F5749),OFFSET('Maximum minutes'!$C$1,T5749-1,0,1,U5749+1),0)-1)*IF(OR(ISNUMBER(J5749),J5749="sans examen"),1,0)*IF(W5749&lt;MinDate,1,0),"")</f>
        <v/>
      </c>
      <c r="N5749" s="36">
        <f t="shared" ca="1" si="179"/>
        <v>0</v>
      </c>
      <c r="O5749" s="36" t="e">
        <f ca="1">LEFT(OFFSET(Lists!$Q$2,MATCH(E5749,Lists!$R$3:$R$19,0),0),4)</f>
        <v>#N/A</v>
      </c>
      <c r="P5749" s="36" t="e">
        <f ca="1">MATCH(O5749,Lists!$S$2:$S$640,1)</f>
        <v>#N/A</v>
      </c>
      <c r="Q5749" s="36" t="e">
        <f ca="1">MATCH(LEFT(OFFSET(Lists!$Q$2,MATCH(E5749,Lists!$R$3:$R$19,0)+1,0),4),Lists!$S$3:$S$640,1)</f>
        <v>#N/A</v>
      </c>
      <c r="R5749" s="36" t="e">
        <f ca="1">LEFT(OFFSET(Lists!$S$2,P5749-1+MATCH(F5749,OFFSET(Lists!$T$3,P5749-1,0,Q5749-P5749+1),0),0),6)</f>
        <v>#N/A</v>
      </c>
      <c r="S5749" s="36" t="e">
        <f ca="1">VLOOKUP(R5749,Lists!B:D,3,FALSE)</f>
        <v>#N/A</v>
      </c>
      <c r="T5749" s="36" t="str">
        <f>IF(F5749&lt;&gt;"",MATCH(R5749,'Maximum minutes'!B:B,0),"")</f>
        <v/>
      </c>
      <c r="U5749" s="36">
        <f ca="1">IF(F5749&lt;&gt;"",COUNTA(OFFSET('Maximum minutes'!$C$1,'Annexe A1 Cours'!T5749,0,1,50)),0)</f>
        <v>0</v>
      </c>
      <c r="V5749" s="37">
        <f ca="1">IFERROR(OFFSET('Maximum minutes'!$C$1,T5749+1,-1+MATCH(G5749,OFFSET('Maximum minutes'!$C$1,T5749-1,0,1,50),0)),0)</f>
        <v>0</v>
      </c>
      <c r="W5749" s="38">
        <f t="shared" ca="1" si="178"/>
        <v>0</v>
      </c>
    </row>
    <row r="5750" spans="1:23" s="36" customFormat="1" ht="18.75">
      <c r="A5750" s="34"/>
      <c r="B5750" s="39"/>
      <c r="C5750" s="39"/>
      <c r="D5750" s="35"/>
      <c r="E5750" s="40"/>
      <c r="F5750" s="39"/>
      <c r="G5750" s="39"/>
      <c r="H5750" s="39"/>
      <c r="I5750" s="34"/>
      <c r="J5750" s="34"/>
      <c r="K5750" s="34"/>
      <c r="L5750" s="34"/>
      <c r="M5750" s="43" t="str">
        <f ca="1">IFERROR(OFFSET('Maximum minutes'!$C$1,T5750,MATCH(IF(G5750&lt;&gt;"",G5750,F5750),OFFSET('Maximum minutes'!$C$1,T5750-1,0,1,U5750+1),0)-1)*IF(OR(ISNUMBER(J5750),J5750="sans examen"),1,0)*IF(W5750&lt;MinDate,1,0),"")</f>
        <v/>
      </c>
      <c r="N5750" s="36">
        <f t="shared" ca="1" si="179"/>
        <v>0</v>
      </c>
      <c r="O5750" s="36" t="e">
        <f ca="1">LEFT(OFFSET(Lists!$Q$2,MATCH(E5750,Lists!$R$3:$R$19,0),0),4)</f>
        <v>#N/A</v>
      </c>
      <c r="P5750" s="36" t="e">
        <f ca="1">MATCH(O5750,Lists!$S$2:$S$640,1)</f>
        <v>#N/A</v>
      </c>
      <c r="Q5750" s="36" t="e">
        <f ca="1">MATCH(LEFT(OFFSET(Lists!$Q$2,MATCH(E5750,Lists!$R$3:$R$19,0)+1,0),4),Lists!$S$3:$S$640,1)</f>
        <v>#N/A</v>
      </c>
      <c r="R5750" s="36" t="e">
        <f ca="1">LEFT(OFFSET(Lists!$S$2,P5750-1+MATCH(F5750,OFFSET(Lists!$T$3,P5750-1,0,Q5750-P5750+1),0),0),6)</f>
        <v>#N/A</v>
      </c>
      <c r="S5750" s="36" t="e">
        <f ca="1">VLOOKUP(R5750,Lists!B:D,3,FALSE)</f>
        <v>#N/A</v>
      </c>
      <c r="T5750" s="36" t="str">
        <f>IF(F5750&lt;&gt;"",MATCH(R5750,'Maximum minutes'!B:B,0),"")</f>
        <v/>
      </c>
      <c r="U5750" s="36">
        <f ca="1">IF(F5750&lt;&gt;"",COUNTA(OFFSET('Maximum minutes'!$C$1,'Annexe A1 Cours'!T5750,0,1,50)),0)</f>
        <v>0</v>
      </c>
      <c r="V5750" s="37">
        <f ca="1">IFERROR(OFFSET('Maximum minutes'!$C$1,T5750+1,-1+MATCH(G5750,OFFSET('Maximum minutes'!$C$1,T5750-1,0,1,50),0)),0)</f>
        <v>0</v>
      </c>
      <c r="W5750" s="38">
        <f t="shared" ca="1" si="178"/>
        <v>0</v>
      </c>
    </row>
    <row r="5751" spans="1:23" s="36" customFormat="1" ht="18.75">
      <c r="A5751" s="34"/>
      <c r="B5751" s="39"/>
      <c r="C5751" s="39"/>
      <c r="D5751" s="35"/>
      <c r="E5751" s="40"/>
      <c r="F5751" s="39"/>
      <c r="G5751" s="39"/>
      <c r="H5751" s="39"/>
      <c r="I5751" s="34"/>
      <c r="J5751" s="34"/>
      <c r="K5751" s="34"/>
      <c r="L5751" s="34"/>
      <c r="M5751" s="43" t="str">
        <f ca="1">IFERROR(OFFSET('Maximum minutes'!$C$1,T5751,MATCH(IF(G5751&lt;&gt;"",G5751,F5751),OFFSET('Maximum minutes'!$C$1,T5751-1,0,1,U5751+1),0)-1)*IF(OR(ISNUMBER(J5751),J5751="sans examen"),1,0)*IF(W5751&lt;MinDate,1,0),"")</f>
        <v/>
      </c>
      <c r="N5751" s="36">
        <f t="shared" ca="1" si="179"/>
        <v>0</v>
      </c>
      <c r="O5751" s="36" t="e">
        <f ca="1">LEFT(OFFSET(Lists!$Q$2,MATCH(E5751,Lists!$R$3:$R$19,0),0),4)</f>
        <v>#N/A</v>
      </c>
      <c r="P5751" s="36" t="e">
        <f ca="1">MATCH(O5751,Lists!$S$2:$S$640,1)</f>
        <v>#N/A</v>
      </c>
      <c r="Q5751" s="36" t="e">
        <f ca="1">MATCH(LEFT(OFFSET(Lists!$Q$2,MATCH(E5751,Lists!$R$3:$R$19,0)+1,0),4),Lists!$S$3:$S$640,1)</f>
        <v>#N/A</v>
      </c>
      <c r="R5751" s="36" t="e">
        <f ca="1">LEFT(OFFSET(Lists!$S$2,P5751-1+MATCH(F5751,OFFSET(Lists!$T$3,P5751-1,0,Q5751-P5751+1),0),0),6)</f>
        <v>#N/A</v>
      </c>
      <c r="S5751" s="36" t="e">
        <f ca="1">VLOOKUP(R5751,Lists!B:D,3,FALSE)</f>
        <v>#N/A</v>
      </c>
      <c r="T5751" s="36" t="str">
        <f>IF(F5751&lt;&gt;"",MATCH(R5751,'Maximum minutes'!B:B,0),"")</f>
        <v/>
      </c>
      <c r="U5751" s="36">
        <f ca="1">IF(F5751&lt;&gt;"",COUNTA(OFFSET('Maximum minutes'!$C$1,'Annexe A1 Cours'!T5751,0,1,50)),0)</f>
        <v>0</v>
      </c>
      <c r="V5751" s="37">
        <f ca="1">IFERROR(OFFSET('Maximum minutes'!$C$1,T5751+1,-1+MATCH(G5751,OFFSET('Maximum minutes'!$C$1,T5751-1,0,1,50),0)),0)</f>
        <v>0</v>
      </c>
      <c r="W5751" s="38">
        <f t="shared" ca="1" si="178"/>
        <v>0</v>
      </c>
    </row>
    <row r="5752" spans="1:23" s="36" customFormat="1" ht="18.75">
      <c r="A5752" s="34"/>
      <c r="B5752" s="39"/>
      <c r="C5752" s="39"/>
      <c r="D5752" s="35"/>
      <c r="E5752" s="40"/>
      <c r="F5752" s="39"/>
      <c r="G5752" s="39"/>
      <c r="H5752" s="39"/>
      <c r="I5752" s="34"/>
      <c r="J5752" s="34"/>
      <c r="K5752" s="34"/>
      <c r="L5752" s="34"/>
      <c r="M5752" s="43" t="str">
        <f ca="1">IFERROR(OFFSET('Maximum minutes'!$C$1,T5752,MATCH(IF(G5752&lt;&gt;"",G5752,F5752),OFFSET('Maximum minutes'!$C$1,T5752-1,0,1,U5752+1),0)-1)*IF(OR(ISNUMBER(J5752),J5752="sans examen"),1,0)*IF(W5752&lt;MinDate,1,0),"")</f>
        <v/>
      </c>
      <c r="N5752" s="36">
        <f t="shared" ca="1" si="179"/>
        <v>0</v>
      </c>
      <c r="O5752" s="36" t="e">
        <f ca="1">LEFT(OFFSET(Lists!$Q$2,MATCH(E5752,Lists!$R$3:$R$19,0),0),4)</f>
        <v>#N/A</v>
      </c>
      <c r="P5752" s="36" t="e">
        <f ca="1">MATCH(O5752,Lists!$S$2:$S$640,1)</f>
        <v>#N/A</v>
      </c>
      <c r="Q5752" s="36" t="e">
        <f ca="1">MATCH(LEFT(OFFSET(Lists!$Q$2,MATCH(E5752,Lists!$R$3:$R$19,0)+1,0),4),Lists!$S$3:$S$640,1)</f>
        <v>#N/A</v>
      </c>
      <c r="R5752" s="36" t="e">
        <f ca="1">LEFT(OFFSET(Lists!$S$2,P5752-1+MATCH(F5752,OFFSET(Lists!$T$3,P5752-1,0,Q5752-P5752+1),0),0),6)</f>
        <v>#N/A</v>
      </c>
      <c r="S5752" s="36" t="e">
        <f ca="1">VLOOKUP(R5752,Lists!B:D,3,FALSE)</f>
        <v>#N/A</v>
      </c>
      <c r="T5752" s="36" t="str">
        <f>IF(F5752&lt;&gt;"",MATCH(R5752,'Maximum minutes'!B:B,0),"")</f>
        <v/>
      </c>
      <c r="U5752" s="36">
        <f ca="1">IF(F5752&lt;&gt;"",COUNTA(OFFSET('Maximum minutes'!$C$1,'Annexe A1 Cours'!T5752,0,1,50)),0)</f>
        <v>0</v>
      </c>
      <c r="V5752" s="37">
        <f ca="1">IFERROR(OFFSET('Maximum minutes'!$C$1,T5752+1,-1+MATCH(G5752,OFFSET('Maximum minutes'!$C$1,T5752-1,0,1,50),0)),0)</f>
        <v>0</v>
      </c>
      <c r="W5752" s="38">
        <f t="shared" ca="1" si="178"/>
        <v>0</v>
      </c>
    </row>
    <row r="5753" spans="1:23" s="36" customFormat="1" ht="18.75">
      <c r="A5753" s="34"/>
      <c r="B5753" s="39"/>
      <c r="C5753" s="39"/>
      <c r="D5753" s="35"/>
      <c r="E5753" s="40"/>
      <c r="F5753" s="39"/>
      <c r="G5753" s="39"/>
      <c r="H5753" s="39"/>
      <c r="I5753" s="34"/>
      <c r="J5753" s="34"/>
      <c r="K5753" s="34"/>
      <c r="L5753" s="34"/>
      <c r="M5753" s="43" t="str">
        <f ca="1">IFERROR(OFFSET('Maximum minutes'!$C$1,T5753,MATCH(IF(G5753&lt;&gt;"",G5753,F5753),OFFSET('Maximum minutes'!$C$1,T5753-1,0,1,U5753+1),0)-1)*IF(OR(ISNUMBER(J5753),J5753="sans examen"),1,0)*IF(W5753&lt;MinDate,1,0),"")</f>
        <v/>
      </c>
      <c r="N5753" s="36">
        <f t="shared" ca="1" si="179"/>
        <v>0</v>
      </c>
      <c r="O5753" s="36" t="e">
        <f ca="1">LEFT(OFFSET(Lists!$Q$2,MATCH(E5753,Lists!$R$3:$R$19,0),0),4)</f>
        <v>#N/A</v>
      </c>
      <c r="P5753" s="36" t="e">
        <f ca="1">MATCH(O5753,Lists!$S$2:$S$640,1)</f>
        <v>#N/A</v>
      </c>
      <c r="Q5753" s="36" t="e">
        <f ca="1">MATCH(LEFT(OFFSET(Lists!$Q$2,MATCH(E5753,Lists!$R$3:$R$19,0)+1,0),4),Lists!$S$3:$S$640,1)</f>
        <v>#N/A</v>
      </c>
      <c r="R5753" s="36" t="e">
        <f ca="1">LEFT(OFFSET(Lists!$S$2,P5753-1+MATCH(F5753,OFFSET(Lists!$T$3,P5753-1,0,Q5753-P5753+1),0),0),6)</f>
        <v>#N/A</v>
      </c>
      <c r="S5753" s="36" t="e">
        <f ca="1">VLOOKUP(R5753,Lists!B:D,3,FALSE)</f>
        <v>#N/A</v>
      </c>
      <c r="T5753" s="36" t="str">
        <f>IF(F5753&lt;&gt;"",MATCH(R5753,'Maximum minutes'!B:B,0),"")</f>
        <v/>
      </c>
      <c r="U5753" s="36">
        <f ca="1">IF(F5753&lt;&gt;"",COUNTA(OFFSET('Maximum minutes'!$C$1,'Annexe A1 Cours'!T5753,0,1,50)),0)</f>
        <v>0</v>
      </c>
      <c r="V5753" s="37">
        <f ca="1">IFERROR(OFFSET('Maximum minutes'!$C$1,T5753+1,-1+MATCH(G5753,OFFSET('Maximum minutes'!$C$1,T5753-1,0,1,50),0)),0)</f>
        <v>0</v>
      </c>
      <c r="W5753" s="38">
        <f t="shared" ca="1" si="178"/>
        <v>0</v>
      </c>
    </row>
    <row r="5754" spans="1:23" s="36" customFormat="1" ht="18.75">
      <c r="A5754" s="34"/>
      <c r="B5754" s="39"/>
      <c r="C5754" s="39"/>
      <c r="D5754" s="35"/>
      <c r="E5754" s="40"/>
      <c r="F5754" s="39"/>
      <c r="G5754" s="39"/>
      <c r="H5754" s="39"/>
      <c r="I5754" s="34"/>
      <c r="J5754" s="34"/>
      <c r="K5754" s="34"/>
      <c r="L5754" s="34"/>
      <c r="M5754" s="43" t="str">
        <f ca="1">IFERROR(OFFSET('Maximum minutes'!$C$1,T5754,MATCH(IF(G5754&lt;&gt;"",G5754,F5754),OFFSET('Maximum minutes'!$C$1,T5754-1,0,1,U5754+1),0)-1)*IF(OR(ISNUMBER(J5754),J5754="sans examen"),1,0)*IF(W5754&lt;MinDate,1,0),"")</f>
        <v/>
      </c>
      <c r="N5754" s="36">
        <f t="shared" ca="1" si="179"/>
        <v>0</v>
      </c>
      <c r="O5754" s="36" t="e">
        <f ca="1">LEFT(OFFSET(Lists!$Q$2,MATCH(E5754,Lists!$R$3:$R$19,0),0),4)</f>
        <v>#N/A</v>
      </c>
      <c r="P5754" s="36" t="e">
        <f ca="1">MATCH(O5754,Lists!$S$2:$S$640,1)</f>
        <v>#N/A</v>
      </c>
      <c r="Q5754" s="36" t="e">
        <f ca="1">MATCH(LEFT(OFFSET(Lists!$Q$2,MATCH(E5754,Lists!$R$3:$R$19,0)+1,0),4),Lists!$S$3:$S$640,1)</f>
        <v>#N/A</v>
      </c>
      <c r="R5754" s="36" t="e">
        <f ca="1">LEFT(OFFSET(Lists!$S$2,P5754-1+MATCH(F5754,OFFSET(Lists!$T$3,P5754-1,0,Q5754-P5754+1),0),0),6)</f>
        <v>#N/A</v>
      </c>
      <c r="S5754" s="36" t="e">
        <f ca="1">VLOOKUP(R5754,Lists!B:D,3,FALSE)</f>
        <v>#N/A</v>
      </c>
      <c r="T5754" s="36" t="str">
        <f>IF(F5754&lt;&gt;"",MATCH(R5754,'Maximum minutes'!B:B,0),"")</f>
        <v/>
      </c>
      <c r="U5754" s="36">
        <f ca="1">IF(F5754&lt;&gt;"",COUNTA(OFFSET('Maximum minutes'!$C$1,'Annexe A1 Cours'!T5754,0,1,50)),0)</f>
        <v>0</v>
      </c>
      <c r="V5754" s="37">
        <f ca="1">IFERROR(OFFSET('Maximum minutes'!$C$1,T5754+1,-1+MATCH(G5754,OFFSET('Maximum minutes'!$C$1,T5754-1,0,1,50),0)),0)</f>
        <v>0</v>
      </c>
      <c r="W5754" s="38">
        <f t="shared" ca="1" si="178"/>
        <v>0</v>
      </c>
    </row>
    <row r="5755" spans="1:23" s="36" customFormat="1" ht="18.75">
      <c r="A5755" s="34"/>
      <c r="B5755" s="39"/>
      <c r="C5755" s="39"/>
      <c r="D5755" s="35"/>
      <c r="E5755" s="40"/>
      <c r="F5755" s="39"/>
      <c r="G5755" s="39"/>
      <c r="H5755" s="39"/>
      <c r="I5755" s="34"/>
      <c r="J5755" s="34"/>
      <c r="K5755" s="34"/>
      <c r="L5755" s="34"/>
      <c r="M5755" s="43" t="str">
        <f ca="1">IFERROR(OFFSET('Maximum minutes'!$C$1,T5755,MATCH(IF(G5755&lt;&gt;"",G5755,F5755),OFFSET('Maximum minutes'!$C$1,T5755-1,0,1,U5755+1),0)-1)*IF(OR(ISNUMBER(J5755),J5755="sans examen"),1,0)*IF(W5755&lt;MinDate,1,0),"")</f>
        <v/>
      </c>
      <c r="N5755" s="36">
        <f t="shared" ca="1" si="179"/>
        <v>0</v>
      </c>
      <c r="O5755" s="36" t="e">
        <f ca="1">LEFT(OFFSET(Lists!$Q$2,MATCH(E5755,Lists!$R$3:$R$19,0),0),4)</f>
        <v>#N/A</v>
      </c>
      <c r="P5755" s="36" t="e">
        <f ca="1">MATCH(O5755,Lists!$S$2:$S$640,1)</f>
        <v>#N/A</v>
      </c>
      <c r="Q5755" s="36" t="e">
        <f ca="1">MATCH(LEFT(OFFSET(Lists!$Q$2,MATCH(E5755,Lists!$R$3:$R$19,0)+1,0),4),Lists!$S$3:$S$640,1)</f>
        <v>#N/A</v>
      </c>
      <c r="R5755" s="36" t="e">
        <f ca="1">LEFT(OFFSET(Lists!$S$2,P5755-1+MATCH(F5755,OFFSET(Lists!$T$3,P5755-1,0,Q5755-P5755+1),0),0),6)</f>
        <v>#N/A</v>
      </c>
      <c r="S5755" s="36" t="e">
        <f ca="1">VLOOKUP(R5755,Lists!B:D,3,FALSE)</f>
        <v>#N/A</v>
      </c>
      <c r="T5755" s="36" t="str">
        <f>IF(F5755&lt;&gt;"",MATCH(R5755,'Maximum minutes'!B:B,0),"")</f>
        <v/>
      </c>
      <c r="U5755" s="36">
        <f ca="1">IF(F5755&lt;&gt;"",COUNTA(OFFSET('Maximum minutes'!$C$1,'Annexe A1 Cours'!T5755,0,1,50)),0)</f>
        <v>0</v>
      </c>
      <c r="V5755" s="37">
        <f ca="1">IFERROR(OFFSET('Maximum minutes'!$C$1,T5755+1,-1+MATCH(G5755,OFFSET('Maximum minutes'!$C$1,T5755-1,0,1,50),0)),0)</f>
        <v>0</v>
      </c>
      <c r="W5755" s="38">
        <f t="shared" ca="1" si="178"/>
        <v>0</v>
      </c>
    </row>
    <row r="5756" spans="1:23" s="36" customFormat="1" ht="18.75">
      <c r="A5756" s="34"/>
      <c r="B5756" s="39"/>
      <c r="C5756" s="39"/>
      <c r="D5756" s="35"/>
      <c r="E5756" s="40"/>
      <c r="F5756" s="39"/>
      <c r="G5756" s="39"/>
      <c r="H5756" s="39"/>
      <c r="I5756" s="34"/>
      <c r="J5756" s="34"/>
      <c r="K5756" s="34"/>
      <c r="L5756" s="34"/>
      <c r="M5756" s="43" t="str">
        <f ca="1">IFERROR(OFFSET('Maximum minutes'!$C$1,T5756,MATCH(IF(G5756&lt;&gt;"",G5756,F5756),OFFSET('Maximum minutes'!$C$1,T5756-1,0,1,U5756+1),0)-1)*IF(OR(ISNUMBER(J5756),J5756="sans examen"),1,0)*IF(W5756&lt;MinDate,1,0),"")</f>
        <v/>
      </c>
      <c r="N5756" s="36">
        <f t="shared" ca="1" si="179"/>
        <v>0</v>
      </c>
      <c r="O5756" s="36" t="e">
        <f ca="1">LEFT(OFFSET(Lists!$Q$2,MATCH(E5756,Lists!$R$3:$R$19,0),0),4)</f>
        <v>#N/A</v>
      </c>
      <c r="P5756" s="36" t="e">
        <f ca="1">MATCH(O5756,Lists!$S$2:$S$640,1)</f>
        <v>#N/A</v>
      </c>
      <c r="Q5756" s="36" t="e">
        <f ca="1">MATCH(LEFT(OFFSET(Lists!$Q$2,MATCH(E5756,Lists!$R$3:$R$19,0)+1,0),4),Lists!$S$3:$S$640,1)</f>
        <v>#N/A</v>
      </c>
      <c r="R5756" s="36" t="e">
        <f ca="1">LEFT(OFFSET(Lists!$S$2,P5756-1+MATCH(F5756,OFFSET(Lists!$T$3,P5756-1,0,Q5756-P5756+1),0),0),6)</f>
        <v>#N/A</v>
      </c>
      <c r="S5756" s="36" t="e">
        <f ca="1">VLOOKUP(R5756,Lists!B:D,3,FALSE)</f>
        <v>#N/A</v>
      </c>
      <c r="T5756" s="36" t="str">
        <f>IF(F5756&lt;&gt;"",MATCH(R5756,'Maximum minutes'!B:B,0),"")</f>
        <v/>
      </c>
      <c r="U5756" s="36">
        <f ca="1">IF(F5756&lt;&gt;"",COUNTA(OFFSET('Maximum minutes'!$C$1,'Annexe A1 Cours'!T5756,0,1,50)),0)</f>
        <v>0</v>
      </c>
      <c r="V5756" s="37">
        <f ca="1">IFERROR(OFFSET('Maximum minutes'!$C$1,T5756+1,-1+MATCH(G5756,OFFSET('Maximum minutes'!$C$1,T5756-1,0,1,50),0)),0)</f>
        <v>0</v>
      </c>
      <c r="W5756" s="38">
        <f t="shared" ca="1" si="178"/>
        <v>0</v>
      </c>
    </row>
    <row r="5757" spans="1:23" s="36" customFormat="1" ht="18.75">
      <c r="A5757" s="34"/>
      <c r="B5757" s="39"/>
      <c r="C5757" s="39"/>
      <c r="D5757" s="35"/>
      <c r="E5757" s="40"/>
      <c r="F5757" s="39"/>
      <c r="G5757" s="39"/>
      <c r="H5757" s="39"/>
      <c r="I5757" s="34"/>
      <c r="J5757" s="34"/>
      <c r="K5757" s="34"/>
      <c r="L5757" s="34"/>
      <c r="M5757" s="43" t="str">
        <f ca="1">IFERROR(OFFSET('Maximum minutes'!$C$1,T5757,MATCH(IF(G5757&lt;&gt;"",G5757,F5757),OFFSET('Maximum minutes'!$C$1,T5757-1,0,1,U5757+1),0)-1)*IF(OR(ISNUMBER(J5757),J5757="sans examen"),1,0)*IF(W5757&lt;MinDate,1,0),"")</f>
        <v/>
      </c>
      <c r="N5757" s="36">
        <f t="shared" ca="1" si="179"/>
        <v>0</v>
      </c>
      <c r="O5757" s="36" t="e">
        <f ca="1">LEFT(OFFSET(Lists!$Q$2,MATCH(E5757,Lists!$R$3:$R$19,0),0),4)</f>
        <v>#N/A</v>
      </c>
      <c r="P5757" s="36" t="e">
        <f ca="1">MATCH(O5757,Lists!$S$2:$S$640,1)</f>
        <v>#N/A</v>
      </c>
      <c r="Q5757" s="36" t="e">
        <f ca="1">MATCH(LEFT(OFFSET(Lists!$Q$2,MATCH(E5757,Lists!$R$3:$R$19,0)+1,0),4),Lists!$S$3:$S$640,1)</f>
        <v>#N/A</v>
      </c>
      <c r="R5757" s="36" t="e">
        <f ca="1">LEFT(OFFSET(Lists!$S$2,P5757-1+MATCH(F5757,OFFSET(Lists!$T$3,P5757-1,0,Q5757-P5757+1),0),0),6)</f>
        <v>#N/A</v>
      </c>
      <c r="S5757" s="36" t="e">
        <f ca="1">VLOOKUP(R5757,Lists!B:D,3,FALSE)</f>
        <v>#N/A</v>
      </c>
      <c r="T5757" s="36" t="str">
        <f>IF(F5757&lt;&gt;"",MATCH(R5757,'Maximum minutes'!B:B,0),"")</f>
        <v/>
      </c>
      <c r="U5757" s="36">
        <f ca="1">IF(F5757&lt;&gt;"",COUNTA(OFFSET('Maximum minutes'!$C$1,'Annexe A1 Cours'!T5757,0,1,50)),0)</f>
        <v>0</v>
      </c>
      <c r="V5757" s="37">
        <f ca="1">IFERROR(OFFSET('Maximum minutes'!$C$1,T5757+1,-1+MATCH(G5757,OFFSET('Maximum minutes'!$C$1,T5757-1,0,1,50),0)),0)</f>
        <v>0</v>
      </c>
      <c r="W5757" s="38">
        <f t="shared" ca="1" si="178"/>
        <v>0</v>
      </c>
    </row>
    <row r="5758" spans="1:23" s="36" customFormat="1" ht="18.75">
      <c r="A5758" s="34"/>
      <c r="B5758" s="39"/>
      <c r="C5758" s="39"/>
      <c r="D5758" s="35"/>
      <c r="E5758" s="40"/>
      <c r="F5758" s="39"/>
      <c r="G5758" s="39"/>
      <c r="H5758" s="39"/>
      <c r="I5758" s="34"/>
      <c r="J5758" s="34"/>
      <c r="K5758" s="34"/>
      <c r="L5758" s="34"/>
      <c r="M5758" s="43" t="str">
        <f ca="1">IFERROR(OFFSET('Maximum minutes'!$C$1,T5758,MATCH(IF(G5758&lt;&gt;"",G5758,F5758),OFFSET('Maximum minutes'!$C$1,T5758-1,0,1,U5758+1),0)-1)*IF(OR(ISNUMBER(J5758),J5758="sans examen"),1,0)*IF(W5758&lt;MinDate,1,0),"")</f>
        <v/>
      </c>
      <c r="N5758" s="36">
        <f t="shared" ca="1" si="179"/>
        <v>0</v>
      </c>
      <c r="O5758" s="36" t="e">
        <f ca="1">LEFT(OFFSET(Lists!$Q$2,MATCH(E5758,Lists!$R$3:$R$19,0),0),4)</f>
        <v>#N/A</v>
      </c>
      <c r="P5758" s="36" t="e">
        <f ca="1">MATCH(O5758,Lists!$S$2:$S$640,1)</f>
        <v>#N/A</v>
      </c>
      <c r="Q5758" s="36" t="e">
        <f ca="1">MATCH(LEFT(OFFSET(Lists!$Q$2,MATCH(E5758,Lists!$R$3:$R$19,0)+1,0),4),Lists!$S$3:$S$640,1)</f>
        <v>#N/A</v>
      </c>
      <c r="R5758" s="36" t="e">
        <f ca="1">LEFT(OFFSET(Lists!$S$2,P5758-1+MATCH(F5758,OFFSET(Lists!$T$3,P5758-1,0,Q5758-P5758+1),0),0),6)</f>
        <v>#N/A</v>
      </c>
      <c r="S5758" s="36" t="e">
        <f ca="1">VLOOKUP(R5758,Lists!B:D,3,FALSE)</f>
        <v>#N/A</v>
      </c>
      <c r="T5758" s="36" t="str">
        <f>IF(F5758&lt;&gt;"",MATCH(R5758,'Maximum minutes'!B:B,0),"")</f>
        <v/>
      </c>
      <c r="U5758" s="36">
        <f ca="1">IF(F5758&lt;&gt;"",COUNTA(OFFSET('Maximum minutes'!$C$1,'Annexe A1 Cours'!T5758,0,1,50)),0)</f>
        <v>0</v>
      </c>
      <c r="V5758" s="37">
        <f ca="1">IFERROR(OFFSET('Maximum minutes'!$C$1,T5758+1,-1+MATCH(G5758,OFFSET('Maximum minutes'!$C$1,T5758-1,0,1,50),0)),0)</f>
        <v>0</v>
      </c>
      <c r="W5758" s="38">
        <f t="shared" ca="1" si="178"/>
        <v>0</v>
      </c>
    </row>
    <row r="5759" spans="1:23" s="36" customFormat="1" ht="18.75">
      <c r="A5759" s="34"/>
      <c r="B5759" s="39"/>
      <c r="C5759" s="39"/>
      <c r="D5759" s="35"/>
      <c r="E5759" s="40"/>
      <c r="F5759" s="39"/>
      <c r="G5759" s="39"/>
      <c r="H5759" s="39"/>
      <c r="I5759" s="34"/>
      <c r="J5759" s="34"/>
      <c r="K5759" s="34"/>
      <c r="L5759" s="34"/>
      <c r="M5759" s="43" t="str">
        <f ca="1">IFERROR(OFFSET('Maximum minutes'!$C$1,T5759,MATCH(IF(G5759&lt;&gt;"",G5759,F5759),OFFSET('Maximum minutes'!$C$1,T5759-1,0,1,U5759+1),0)-1)*IF(OR(ISNUMBER(J5759),J5759="sans examen"),1,0)*IF(W5759&lt;MinDate,1,0),"")</f>
        <v/>
      </c>
      <c r="N5759" s="36">
        <f t="shared" ca="1" si="179"/>
        <v>0</v>
      </c>
      <c r="O5759" s="36" t="e">
        <f ca="1">LEFT(OFFSET(Lists!$Q$2,MATCH(E5759,Lists!$R$3:$R$19,0),0),4)</f>
        <v>#N/A</v>
      </c>
      <c r="P5759" s="36" t="e">
        <f ca="1">MATCH(O5759,Lists!$S$2:$S$640,1)</f>
        <v>#N/A</v>
      </c>
      <c r="Q5759" s="36" t="e">
        <f ca="1">MATCH(LEFT(OFFSET(Lists!$Q$2,MATCH(E5759,Lists!$R$3:$R$19,0)+1,0),4),Lists!$S$3:$S$640,1)</f>
        <v>#N/A</v>
      </c>
      <c r="R5759" s="36" t="e">
        <f ca="1">LEFT(OFFSET(Lists!$S$2,P5759-1+MATCH(F5759,OFFSET(Lists!$T$3,P5759-1,0,Q5759-P5759+1),0),0),6)</f>
        <v>#N/A</v>
      </c>
      <c r="S5759" s="36" t="e">
        <f ca="1">VLOOKUP(R5759,Lists!B:D,3,FALSE)</f>
        <v>#N/A</v>
      </c>
      <c r="T5759" s="36" t="str">
        <f>IF(F5759&lt;&gt;"",MATCH(R5759,'Maximum minutes'!B:B,0),"")</f>
        <v/>
      </c>
      <c r="U5759" s="36">
        <f ca="1">IF(F5759&lt;&gt;"",COUNTA(OFFSET('Maximum minutes'!$C$1,'Annexe A1 Cours'!T5759,0,1,50)),0)</f>
        <v>0</v>
      </c>
      <c r="V5759" s="37">
        <f ca="1">IFERROR(OFFSET('Maximum minutes'!$C$1,T5759+1,-1+MATCH(G5759,OFFSET('Maximum minutes'!$C$1,T5759-1,0,1,50),0)),0)</f>
        <v>0</v>
      </c>
      <c r="W5759" s="38">
        <f t="shared" ca="1" si="178"/>
        <v>0</v>
      </c>
    </row>
    <row r="5760" spans="1:23" s="36" customFormat="1" ht="18.75">
      <c r="A5760" s="34"/>
      <c r="B5760" s="39"/>
      <c r="C5760" s="39"/>
      <c r="D5760" s="35"/>
      <c r="E5760" s="40"/>
      <c r="F5760" s="39"/>
      <c r="G5760" s="39"/>
      <c r="H5760" s="39"/>
      <c r="I5760" s="34"/>
      <c r="J5760" s="34"/>
      <c r="K5760" s="34"/>
      <c r="L5760" s="34"/>
      <c r="M5760" s="43" t="str">
        <f ca="1">IFERROR(OFFSET('Maximum minutes'!$C$1,T5760,MATCH(IF(G5760&lt;&gt;"",G5760,F5760),OFFSET('Maximum minutes'!$C$1,T5760-1,0,1,U5760+1),0)-1)*IF(OR(ISNUMBER(J5760),J5760="sans examen"),1,0)*IF(W5760&lt;MinDate,1,0),"")</f>
        <v/>
      </c>
      <c r="N5760" s="36">
        <f t="shared" ca="1" si="179"/>
        <v>0</v>
      </c>
      <c r="O5760" s="36" t="e">
        <f ca="1">LEFT(OFFSET(Lists!$Q$2,MATCH(E5760,Lists!$R$3:$R$19,0),0),4)</f>
        <v>#N/A</v>
      </c>
      <c r="P5760" s="36" t="e">
        <f ca="1">MATCH(O5760,Lists!$S$2:$S$640,1)</f>
        <v>#N/A</v>
      </c>
      <c r="Q5760" s="36" t="e">
        <f ca="1">MATCH(LEFT(OFFSET(Lists!$Q$2,MATCH(E5760,Lists!$R$3:$R$19,0)+1,0),4),Lists!$S$3:$S$640,1)</f>
        <v>#N/A</v>
      </c>
      <c r="R5760" s="36" t="e">
        <f ca="1">LEFT(OFFSET(Lists!$S$2,P5760-1+MATCH(F5760,OFFSET(Lists!$T$3,P5760-1,0,Q5760-P5760+1),0),0),6)</f>
        <v>#N/A</v>
      </c>
      <c r="S5760" s="36" t="e">
        <f ca="1">VLOOKUP(R5760,Lists!B:D,3,FALSE)</f>
        <v>#N/A</v>
      </c>
      <c r="T5760" s="36" t="str">
        <f>IF(F5760&lt;&gt;"",MATCH(R5760,'Maximum minutes'!B:B,0),"")</f>
        <v/>
      </c>
      <c r="U5760" s="36">
        <f ca="1">IF(F5760&lt;&gt;"",COUNTA(OFFSET('Maximum minutes'!$C$1,'Annexe A1 Cours'!T5760,0,1,50)),0)</f>
        <v>0</v>
      </c>
      <c r="V5760" s="37">
        <f ca="1">IFERROR(OFFSET('Maximum minutes'!$C$1,T5760+1,-1+MATCH(G5760,OFFSET('Maximum minutes'!$C$1,T5760-1,0,1,50),0)),0)</f>
        <v>0</v>
      </c>
      <c r="W5760" s="38">
        <f t="shared" ca="1" si="178"/>
        <v>0</v>
      </c>
    </row>
    <row r="5761" spans="1:23" s="36" customFormat="1" ht="18.75">
      <c r="A5761" s="34"/>
      <c r="B5761" s="39"/>
      <c r="C5761" s="39"/>
      <c r="D5761" s="35"/>
      <c r="E5761" s="40"/>
      <c r="F5761" s="39"/>
      <c r="G5761" s="39"/>
      <c r="H5761" s="39"/>
      <c r="I5761" s="34"/>
      <c r="J5761" s="34"/>
      <c r="K5761" s="34"/>
      <c r="L5761" s="34"/>
      <c r="M5761" s="43" t="str">
        <f ca="1">IFERROR(OFFSET('Maximum minutes'!$C$1,T5761,MATCH(IF(G5761&lt;&gt;"",G5761,F5761),OFFSET('Maximum minutes'!$C$1,T5761-1,0,1,U5761+1),0)-1)*IF(OR(ISNUMBER(J5761),J5761="sans examen"),1,0)*IF(W5761&lt;MinDate,1,0),"")</f>
        <v/>
      </c>
      <c r="N5761" s="36">
        <f t="shared" ca="1" si="179"/>
        <v>0</v>
      </c>
      <c r="O5761" s="36" t="e">
        <f ca="1">LEFT(OFFSET(Lists!$Q$2,MATCH(E5761,Lists!$R$3:$R$19,0),0),4)</f>
        <v>#N/A</v>
      </c>
      <c r="P5761" s="36" t="e">
        <f ca="1">MATCH(O5761,Lists!$S$2:$S$640,1)</f>
        <v>#N/A</v>
      </c>
      <c r="Q5761" s="36" t="e">
        <f ca="1">MATCH(LEFT(OFFSET(Lists!$Q$2,MATCH(E5761,Lists!$R$3:$R$19,0)+1,0),4),Lists!$S$3:$S$640,1)</f>
        <v>#N/A</v>
      </c>
      <c r="R5761" s="36" t="e">
        <f ca="1">LEFT(OFFSET(Lists!$S$2,P5761-1+MATCH(F5761,OFFSET(Lists!$T$3,P5761-1,0,Q5761-P5761+1),0),0),6)</f>
        <v>#N/A</v>
      </c>
      <c r="S5761" s="36" t="e">
        <f ca="1">VLOOKUP(R5761,Lists!B:D,3,FALSE)</f>
        <v>#N/A</v>
      </c>
      <c r="T5761" s="36" t="str">
        <f>IF(F5761&lt;&gt;"",MATCH(R5761,'Maximum minutes'!B:B,0),"")</f>
        <v/>
      </c>
      <c r="U5761" s="36">
        <f ca="1">IF(F5761&lt;&gt;"",COUNTA(OFFSET('Maximum minutes'!$C$1,'Annexe A1 Cours'!T5761,0,1,50)),0)</f>
        <v>0</v>
      </c>
      <c r="V5761" s="37">
        <f ca="1">IFERROR(OFFSET('Maximum minutes'!$C$1,T5761+1,-1+MATCH(G5761,OFFSET('Maximum minutes'!$C$1,T5761-1,0,1,50),0)),0)</f>
        <v>0</v>
      </c>
      <c r="W5761" s="38">
        <f t="shared" ca="1" si="178"/>
        <v>0</v>
      </c>
    </row>
    <row r="5762" spans="1:23" s="36" customFormat="1" ht="18.75">
      <c r="A5762" s="34"/>
      <c r="B5762" s="39"/>
      <c r="C5762" s="39"/>
      <c r="D5762" s="35"/>
      <c r="E5762" s="40"/>
      <c r="F5762" s="39"/>
      <c r="G5762" s="39"/>
      <c r="H5762" s="39"/>
      <c r="I5762" s="34"/>
      <c r="J5762" s="34"/>
      <c r="K5762" s="34"/>
      <c r="L5762" s="34"/>
      <c r="M5762" s="43" t="str">
        <f ca="1">IFERROR(OFFSET('Maximum minutes'!$C$1,T5762,MATCH(IF(G5762&lt;&gt;"",G5762,F5762),OFFSET('Maximum minutes'!$C$1,T5762-1,0,1,U5762+1),0)-1)*IF(OR(ISNUMBER(J5762),J5762="sans examen"),1,0)*IF(W5762&lt;MinDate,1,0),"")</f>
        <v/>
      </c>
      <c r="N5762" s="36">
        <f t="shared" ca="1" si="179"/>
        <v>0</v>
      </c>
      <c r="O5762" s="36" t="e">
        <f ca="1">LEFT(OFFSET(Lists!$Q$2,MATCH(E5762,Lists!$R$3:$R$19,0),0),4)</f>
        <v>#N/A</v>
      </c>
      <c r="P5762" s="36" t="e">
        <f ca="1">MATCH(O5762,Lists!$S$2:$S$640,1)</f>
        <v>#N/A</v>
      </c>
      <c r="Q5762" s="36" t="e">
        <f ca="1">MATCH(LEFT(OFFSET(Lists!$Q$2,MATCH(E5762,Lists!$R$3:$R$19,0)+1,0),4),Lists!$S$3:$S$640,1)</f>
        <v>#N/A</v>
      </c>
      <c r="R5762" s="36" t="e">
        <f ca="1">LEFT(OFFSET(Lists!$S$2,P5762-1+MATCH(F5762,OFFSET(Lists!$T$3,P5762-1,0,Q5762-P5762+1),0),0),6)</f>
        <v>#N/A</v>
      </c>
      <c r="S5762" s="36" t="e">
        <f ca="1">VLOOKUP(R5762,Lists!B:D,3,FALSE)</f>
        <v>#N/A</v>
      </c>
      <c r="T5762" s="36" t="str">
        <f>IF(F5762&lt;&gt;"",MATCH(R5762,'Maximum minutes'!B:B,0),"")</f>
        <v/>
      </c>
      <c r="U5762" s="36">
        <f ca="1">IF(F5762&lt;&gt;"",COUNTA(OFFSET('Maximum minutes'!$C$1,'Annexe A1 Cours'!T5762,0,1,50)),0)</f>
        <v>0</v>
      </c>
      <c r="V5762" s="37">
        <f ca="1">IFERROR(OFFSET('Maximum minutes'!$C$1,T5762+1,-1+MATCH(G5762,OFFSET('Maximum minutes'!$C$1,T5762-1,0,1,50),0)),0)</f>
        <v>0</v>
      </c>
      <c r="W5762" s="38">
        <f t="shared" ca="1" si="178"/>
        <v>0</v>
      </c>
    </row>
    <row r="5763" spans="1:23" s="36" customFormat="1" ht="18.75">
      <c r="A5763" s="34"/>
      <c r="B5763" s="39"/>
      <c r="C5763" s="39"/>
      <c r="D5763" s="35"/>
      <c r="E5763" s="40"/>
      <c r="F5763" s="39"/>
      <c r="G5763" s="39"/>
      <c r="H5763" s="39"/>
      <c r="I5763" s="34"/>
      <c r="J5763" s="34"/>
      <c r="K5763" s="34"/>
      <c r="L5763" s="34"/>
      <c r="M5763" s="43" t="str">
        <f ca="1">IFERROR(OFFSET('Maximum minutes'!$C$1,T5763,MATCH(IF(G5763&lt;&gt;"",G5763,F5763),OFFSET('Maximum minutes'!$C$1,T5763-1,0,1,U5763+1),0)-1)*IF(OR(ISNUMBER(J5763),J5763="sans examen"),1,0)*IF(W5763&lt;MinDate,1,0),"")</f>
        <v/>
      </c>
      <c r="N5763" s="36">
        <f t="shared" ca="1" si="179"/>
        <v>0</v>
      </c>
      <c r="O5763" s="36" t="e">
        <f ca="1">LEFT(OFFSET(Lists!$Q$2,MATCH(E5763,Lists!$R$3:$R$19,0),0),4)</f>
        <v>#N/A</v>
      </c>
      <c r="P5763" s="36" t="e">
        <f ca="1">MATCH(O5763,Lists!$S$2:$S$640,1)</f>
        <v>#N/A</v>
      </c>
      <c r="Q5763" s="36" t="e">
        <f ca="1">MATCH(LEFT(OFFSET(Lists!$Q$2,MATCH(E5763,Lists!$R$3:$R$19,0)+1,0),4),Lists!$S$3:$S$640,1)</f>
        <v>#N/A</v>
      </c>
      <c r="R5763" s="36" t="e">
        <f ca="1">LEFT(OFFSET(Lists!$S$2,P5763-1+MATCH(F5763,OFFSET(Lists!$T$3,P5763-1,0,Q5763-P5763+1),0),0),6)</f>
        <v>#N/A</v>
      </c>
      <c r="S5763" s="36" t="e">
        <f ca="1">VLOOKUP(R5763,Lists!B:D,3,FALSE)</f>
        <v>#N/A</v>
      </c>
      <c r="T5763" s="36" t="str">
        <f>IF(F5763&lt;&gt;"",MATCH(R5763,'Maximum minutes'!B:B,0),"")</f>
        <v/>
      </c>
      <c r="U5763" s="36">
        <f ca="1">IF(F5763&lt;&gt;"",COUNTA(OFFSET('Maximum minutes'!$C$1,'Annexe A1 Cours'!T5763,0,1,50)),0)</f>
        <v>0</v>
      </c>
      <c r="V5763" s="37">
        <f ca="1">IFERROR(OFFSET('Maximum minutes'!$C$1,T5763+1,-1+MATCH(G5763,OFFSET('Maximum minutes'!$C$1,T5763-1,0,1,50),0)),0)</f>
        <v>0</v>
      </c>
      <c r="W5763" s="38">
        <f t="shared" ca="1" si="178"/>
        <v>0</v>
      </c>
    </row>
    <row r="5764" spans="1:23" s="36" customFormat="1" ht="18.75">
      <c r="A5764" s="34"/>
      <c r="B5764" s="39"/>
      <c r="C5764" s="39"/>
      <c r="D5764" s="35"/>
      <c r="E5764" s="40"/>
      <c r="F5764" s="39"/>
      <c r="G5764" s="39"/>
      <c r="H5764" s="39"/>
      <c r="I5764" s="34"/>
      <c r="J5764" s="34"/>
      <c r="K5764" s="34"/>
      <c r="L5764" s="34"/>
      <c r="M5764" s="43" t="str">
        <f ca="1">IFERROR(OFFSET('Maximum minutes'!$C$1,T5764,MATCH(IF(G5764&lt;&gt;"",G5764,F5764),OFFSET('Maximum minutes'!$C$1,T5764-1,0,1,U5764+1),0)-1)*IF(OR(ISNUMBER(J5764),J5764="sans examen"),1,0)*IF(W5764&lt;MinDate,1,0),"")</f>
        <v/>
      </c>
      <c r="N5764" s="36">
        <f t="shared" ca="1" si="179"/>
        <v>0</v>
      </c>
      <c r="O5764" s="36" t="e">
        <f ca="1">LEFT(OFFSET(Lists!$Q$2,MATCH(E5764,Lists!$R$3:$R$19,0),0),4)</f>
        <v>#N/A</v>
      </c>
      <c r="P5764" s="36" t="e">
        <f ca="1">MATCH(O5764,Lists!$S$2:$S$640,1)</f>
        <v>#N/A</v>
      </c>
      <c r="Q5764" s="36" t="e">
        <f ca="1">MATCH(LEFT(OFFSET(Lists!$Q$2,MATCH(E5764,Lists!$R$3:$R$19,0)+1,0),4),Lists!$S$3:$S$640,1)</f>
        <v>#N/A</v>
      </c>
      <c r="R5764" s="36" t="e">
        <f ca="1">LEFT(OFFSET(Lists!$S$2,P5764-1+MATCH(F5764,OFFSET(Lists!$T$3,P5764-1,0,Q5764-P5764+1),0),0),6)</f>
        <v>#N/A</v>
      </c>
      <c r="S5764" s="36" t="e">
        <f ca="1">VLOOKUP(R5764,Lists!B:D,3,FALSE)</f>
        <v>#N/A</v>
      </c>
      <c r="T5764" s="36" t="str">
        <f>IF(F5764&lt;&gt;"",MATCH(R5764,'Maximum minutes'!B:B,0),"")</f>
        <v/>
      </c>
      <c r="U5764" s="36">
        <f ca="1">IF(F5764&lt;&gt;"",COUNTA(OFFSET('Maximum minutes'!$C$1,'Annexe A1 Cours'!T5764,0,1,50)),0)</f>
        <v>0</v>
      </c>
      <c r="V5764" s="37">
        <f ca="1">IFERROR(OFFSET('Maximum minutes'!$C$1,T5764+1,-1+MATCH(G5764,OFFSET('Maximum minutes'!$C$1,T5764-1,0,1,50),0)),0)</f>
        <v>0</v>
      </c>
      <c r="W5764" s="38">
        <f t="shared" ca="1" si="178"/>
        <v>0</v>
      </c>
    </row>
    <row r="5765" spans="1:23" s="36" customFormat="1" ht="18.75">
      <c r="A5765" s="34"/>
      <c r="B5765" s="39"/>
      <c r="C5765" s="39"/>
      <c r="D5765" s="35"/>
      <c r="E5765" s="40"/>
      <c r="F5765" s="39"/>
      <c r="G5765" s="39"/>
      <c r="H5765" s="39"/>
      <c r="I5765" s="34"/>
      <c r="J5765" s="34"/>
      <c r="K5765" s="34"/>
      <c r="L5765" s="34"/>
      <c r="M5765" s="43" t="str">
        <f ca="1">IFERROR(OFFSET('Maximum minutes'!$C$1,T5765,MATCH(IF(G5765&lt;&gt;"",G5765,F5765),OFFSET('Maximum minutes'!$C$1,T5765-1,0,1,U5765+1),0)-1)*IF(OR(ISNUMBER(J5765),J5765="sans examen"),1,0)*IF(W5765&lt;MinDate,1,0),"")</f>
        <v/>
      </c>
      <c r="N5765" s="36">
        <f t="shared" ca="1" si="179"/>
        <v>0</v>
      </c>
      <c r="O5765" s="36" t="e">
        <f ca="1">LEFT(OFFSET(Lists!$Q$2,MATCH(E5765,Lists!$R$3:$R$19,0),0),4)</f>
        <v>#N/A</v>
      </c>
      <c r="P5765" s="36" t="e">
        <f ca="1">MATCH(O5765,Lists!$S$2:$S$640,1)</f>
        <v>#N/A</v>
      </c>
      <c r="Q5765" s="36" t="e">
        <f ca="1">MATCH(LEFT(OFFSET(Lists!$Q$2,MATCH(E5765,Lists!$R$3:$R$19,0)+1,0),4),Lists!$S$3:$S$640,1)</f>
        <v>#N/A</v>
      </c>
      <c r="R5765" s="36" t="e">
        <f ca="1">LEFT(OFFSET(Lists!$S$2,P5765-1+MATCH(F5765,OFFSET(Lists!$T$3,P5765-1,0,Q5765-P5765+1),0),0),6)</f>
        <v>#N/A</v>
      </c>
      <c r="S5765" s="36" t="e">
        <f ca="1">VLOOKUP(R5765,Lists!B:D,3,FALSE)</f>
        <v>#N/A</v>
      </c>
      <c r="T5765" s="36" t="str">
        <f>IF(F5765&lt;&gt;"",MATCH(R5765,'Maximum minutes'!B:B,0),"")</f>
        <v/>
      </c>
      <c r="U5765" s="36">
        <f ca="1">IF(F5765&lt;&gt;"",COUNTA(OFFSET('Maximum minutes'!$C$1,'Annexe A1 Cours'!T5765,0,1,50)),0)</f>
        <v>0</v>
      </c>
      <c r="V5765" s="37">
        <f ca="1">IFERROR(OFFSET('Maximum minutes'!$C$1,T5765+1,-1+MATCH(G5765,OFFSET('Maximum minutes'!$C$1,T5765-1,0,1,50),0)),0)</f>
        <v>0</v>
      </c>
      <c r="W5765" s="38">
        <f t="shared" ca="1" si="178"/>
        <v>0</v>
      </c>
    </row>
    <row r="5766" spans="1:23" s="36" customFormat="1" ht="18.75">
      <c r="A5766" s="34"/>
      <c r="B5766" s="39"/>
      <c r="C5766" s="39"/>
      <c r="D5766" s="35"/>
      <c r="E5766" s="40"/>
      <c r="F5766" s="39"/>
      <c r="G5766" s="39"/>
      <c r="H5766" s="39"/>
      <c r="I5766" s="34"/>
      <c r="J5766" s="34"/>
      <c r="K5766" s="34"/>
      <c r="L5766" s="34"/>
      <c r="M5766" s="43" t="str">
        <f ca="1">IFERROR(OFFSET('Maximum minutes'!$C$1,T5766,MATCH(IF(G5766&lt;&gt;"",G5766,F5766),OFFSET('Maximum minutes'!$C$1,T5766-1,0,1,U5766+1),0)-1)*IF(OR(ISNUMBER(J5766),J5766="sans examen"),1,0)*IF(W5766&lt;MinDate,1,0),"")</f>
        <v/>
      </c>
      <c r="N5766" s="36">
        <f t="shared" ca="1" si="179"/>
        <v>0</v>
      </c>
      <c r="O5766" s="36" t="e">
        <f ca="1">LEFT(OFFSET(Lists!$Q$2,MATCH(E5766,Lists!$R$3:$R$19,0),0),4)</f>
        <v>#N/A</v>
      </c>
      <c r="P5766" s="36" t="e">
        <f ca="1">MATCH(O5766,Lists!$S$2:$S$640,1)</f>
        <v>#N/A</v>
      </c>
      <c r="Q5766" s="36" t="e">
        <f ca="1">MATCH(LEFT(OFFSET(Lists!$Q$2,MATCH(E5766,Lists!$R$3:$R$19,0)+1,0),4),Lists!$S$3:$S$640,1)</f>
        <v>#N/A</v>
      </c>
      <c r="R5766" s="36" t="e">
        <f ca="1">LEFT(OFFSET(Lists!$S$2,P5766-1+MATCH(F5766,OFFSET(Lists!$T$3,P5766-1,0,Q5766-P5766+1),0),0),6)</f>
        <v>#N/A</v>
      </c>
      <c r="S5766" s="36" t="e">
        <f ca="1">VLOOKUP(R5766,Lists!B:D,3,FALSE)</f>
        <v>#N/A</v>
      </c>
      <c r="T5766" s="36" t="str">
        <f>IF(F5766&lt;&gt;"",MATCH(R5766,'Maximum minutes'!B:B,0),"")</f>
        <v/>
      </c>
      <c r="U5766" s="36">
        <f ca="1">IF(F5766&lt;&gt;"",COUNTA(OFFSET('Maximum minutes'!$C$1,'Annexe A1 Cours'!T5766,0,1,50)),0)</f>
        <v>0</v>
      </c>
      <c r="V5766" s="37">
        <f ca="1">IFERROR(OFFSET('Maximum minutes'!$C$1,T5766+1,-1+MATCH(G5766,OFFSET('Maximum minutes'!$C$1,T5766-1,0,1,50),0)),0)</f>
        <v>0</v>
      </c>
      <c r="W5766" s="38">
        <f t="shared" ca="1" si="178"/>
        <v>0</v>
      </c>
    </row>
    <row r="5767" spans="1:23" s="36" customFormat="1" ht="18.75">
      <c r="A5767" s="34"/>
      <c r="B5767" s="39"/>
      <c r="C5767" s="39"/>
      <c r="D5767" s="35"/>
      <c r="E5767" s="40"/>
      <c r="F5767" s="39"/>
      <c r="G5767" s="39"/>
      <c r="H5767" s="39"/>
      <c r="I5767" s="34"/>
      <c r="J5767" s="34"/>
      <c r="K5767" s="34"/>
      <c r="L5767" s="34"/>
      <c r="M5767" s="43" t="str">
        <f ca="1">IFERROR(OFFSET('Maximum minutes'!$C$1,T5767,MATCH(IF(G5767&lt;&gt;"",G5767,F5767),OFFSET('Maximum minutes'!$C$1,T5767-1,0,1,U5767+1),0)-1)*IF(OR(ISNUMBER(J5767),J5767="sans examen"),1,0)*IF(W5767&lt;MinDate,1,0),"")</f>
        <v/>
      </c>
      <c r="N5767" s="36">
        <f t="shared" ca="1" si="179"/>
        <v>0</v>
      </c>
      <c r="O5767" s="36" t="e">
        <f ca="1">LEFT(OFFSET(Lists!$Q$2,MATCH(E5767,Lists!$R$3:$R$19,0),0),4)</f>
        <v>#N/A</v>
      </c>
      <c r="P5767" s="36" t="e">
        <f ca="1">MATCH(O5767,Lists!$S$2:$S$640,1)</f>
        <v>#N/A</v>
      </c>
      <c r="Q5767" s="36" t="e">
        <f ca="1">MATCH(LEFT(OFFSET(Lists!$Q$2,MATCH(E5767,Lists!$R$3:$R$19,0)+1,0),4),Lists!$S$3:$S$640,1)</f>
        <v>#N/A</v>
      </c>
      <c r="R5767" s="36" t="e">
        <f ca="1">LEFT(OFFSET(Lists!$S$2,P5767-1+MATCH(F5767,OFFSET(Lists!$T$3,P5767-1,0,Q5767-P5767+1),0),0),6)</f>
        <v>#N/A</v>
      </c>
      <c r="S5767" s="36" t="e">
        <f ca="1">VLOOKUP(R5767,Lists!B:D,3,FALSE)</f>
        <v>#N/A</v>
      </c>
      <c r="T5767" s="36" t="str">
        <f>IF(F5767&lt;&gt;"",MATCH(R5767,'Maximum minutes'!B:B,0),"")</f>
        <v/>
      </c>
      <c r="U5767" s="36">
        <f ca="1">IF(F5767&lt;&gt;"",COUNTA(OFFSET('Maximum minutes'!$C$1,'Annexe A1 Cours'!T5767,0,1,50)),0)</f>
        <v>0</v>
      </c>
      <c r="V5767" s="37">
        <f ca="1">IFERROR(OFFSET('Maximum minutes'!$C$1,T5767+1,-1+MATCH(G5767,OFFSET('Maximum minutes'!$C$1,T5767-1,0,1,50),0)),0)</f>
        <v>0</v>
      </c>
      <c r="W5767" s="38">
        <f t="shared" ref="W5767:W5830" ca="1" si="180">IFERROR(DATE(YEAR(D5767)+V5767,MONTH(D5767),DAY(D5767)),"")</f>
        <v>0</v>
      </c>
    </row>
    <row r="5768" spans="1:23" s="36" customFormat="1" ht="18.75">
      <c r="A5768" s="34"/>
      <c r="B5768" s="39"/>
      <c r="C5768" s="39"/>
      <c r="D5768" s="35"/>
      <c r="E5768" s="40"/>
      <c r="F5768" s="39"/>
      <c r="G5768" s="39"/>
      <c r="H5768" s="39"/>
      <c r="I5768" s="34"/>
      <c r="J5768" s="34"/>
      <c r="K5768" s="34"/>
      <c r="L5768" s="34"/>
      <c r="M5768" s="43" t="str">
        <f ca="1">IFERROR(OFFSET('Maximum minutes'!$C$1,T5768,MATCH(IF(G5768&lt;&gt;"",G5768,F5768),OFFSET('Maximum minutes'!$C$1,T5768-1,0,1,U5768+1),0)-1)*IF(OR(ISNUMBER(J5768),J5768="sans examen"),1,0)*IF(W5768&lt;MinDate,1,0),"")</f>
        <v/>
      </c>
      <c r="N5768" s="36">
        <f t="shared" ref="N5768:N5831" ca="1" si="181">IF(K5768&gt;0,MIN(K5768,M5768),0)*IF(M5768="",0,1)</f>
        <v>0</v>
      </c>
      <c r="O5768" s="36" t="e">
        <f ca="1">LEFT(OFFSET(Lists!$Q$2,MATCH(E5768,Lists!$R$3:$R$19,0),0),4)</f>
        <v>#N/A</v>
      </c>
      <c r="P5768" s="36" t="e">
        <f ca="1">MATCH(O5768,Lists!$S$2:$S$640,1)</f>
        <v>#N/A</v>
      </c>
      <c r="Q5768" s="36" t="e">
        <f ca="1">MATCH(LEFT(OFFSET(Lists!$Q$2,MATCH(E5768,Lists!$R$3:$R$19,0)+1,0),4),Lists!$S$3:$S$640,1)</f>
        <v>#N/A</v>
      </c>
      <c r="R5768" s="36" t="e">
        <f ca="1">LEFT(OFFSET(Lists!$S$2,P5768-1+MATCH(F5768,OFFSET(Lists!$T$3,P5768-1,0,Q5768-P5768+1),0),0),6)</f>
        <v>#N/A</v>
      </c>
      <c r="S5768" s="36" t="e">
        <f ca="1">VLOOKUP(R5768,Lists!B:D,3,FALSE)</f>
        <v>#N/A</v>
      </c>
      <c r="T5768" s="36" t="str">
        <f>IF(F5768&lt;&gt;"",MATCH(R5768,'Maximum minutes'!B:B,0),"")</f>
        <v/>
      </c>
      <c r="U5768" s="36">
        <f ca="1">IF(F5768&lt;&gt;"",COUNTA(OFFSET('Maximum minutes'!$C$1,'Annexe A1 Cours'!T5768,0,1,50)),0)</f>
        <v>0</v>
      </c>
      <c r="V5768" s="37">
        <f ca="1">IFERROR(OFFSET('Maximum minutes'!$C$1,T5768+1,-1+MATCH(G5768,OFFSET('Maximum minutes'!$C$1,T5768-1,0,1,50),0)),0)</f>
        <v>0</v>
      </c>
      <c r="W5768" s="38">
        <f t="shared" ca="1" si="180"/>
        <v>0</v>
      </c>
    </row>
    <row r="5769" spans="1:23" s="36" customFormat="1" ht="18.75">
      <c r="A5769" s="34"/>
      <c r="B5769" s="39"/>
      <c r="C5769" s="39"/>
      <c r="D5769" s="35"/>
      <c r="E5769" s="40"/>
      <c r="F5769" s="39"/>
      <c r="G5769" s="39"/>
      <c r="H5769" s="39"/>
      <c r="I5769" s="34"/>
      <c r="J5769" s="34"/>
      <c r="K5769" s="34"/>
      <c r="L5769" s="34"/>
      <c r="M5769" s="43" t="str">
        <f ca="1">IFERROR(OFFSET('Maximum minutes'!$C$1,T5769,MATCH(IF(G5769&lt;&gt;"",G5769,F5769),OFFSET('Maximum minutes'!$C$1,T5769-1,0,1,U5769+1),0)-1)*IF(OR(ISNUMBER(J5769),J5769="sans examen"),1,0)*IF(W5769&lt;MinDate,1,0),"")</f>
        <v/>
      </c>
      <c r="N5769" s="36">
        <f t="shared" ca="1" si="181"/>
        <v>0</v>
      </c>
      <c r="O5769" s="36" t="e">
        <f ca="1">LEFT(OFFSET(Lists!$Q$2,MATCH(E5769,Lists!$R$3:$R$19,0),0),4)</f>
        <v>#N/A</v>
      </c>
      <c r="P5769" s="36" t="e">
        <f ca="1">MATCH(O5769,Lists!$S$2:$S$640,1)</f>
        <v>#N/A</v>
      </c>
      <c r="Q5769" s="36" t="e">
        <f ca="1">MATCH(LEFT(OFFSET(Lists!$Q$2,MATCH(E5769,Lists!$R$3:$R$19,0)+1,0),4),Lists!$S$3:$S$640,1)</f>
        <v>#N/A</v>
      </c>
      <c r="R5769" s="36" t="e">
        <f ca="1">LEFT(OFFSET(Lists!$S$2,P5769-1+MATCH(F5769,OFFSET(Lists!$T$3,P5769-1,0,Q5769-P5769+1),0),0),6)</f>
        <v>#N/A</v>
      </c>
      <c r="S5769" s="36" t="e">
        <f ca="1">VLOOKUP(R5769,Lists!B:D,3,FALSE)</f>
        <v>#N/A</v>
      </c>
      <c r="T5769" s="36" t="str">
        <f>IF(F5769&lt;&gt;"",MATCH(R5769,'Maximum minutes'!B:B,0),"")</f>
        <v/>
      </c>
      <c r="U5769" s="36">
        <f ca="1">IF(F5769&lt;&gt;"",COUNTA(OFFSET('Maximum minutes'!$C$1,'Annexe A1 Cours'!T5769,0,1,50)),0)</f>
        <v>0</v>
      </c>
      <c r="V5769" s="37">
        <f ca="1">IFERROR(OFFSET('Maximum minutes'!$C$1,T5769+1,-1+MATCH(G5769,OFFSET('Maximum minutes'!$C$1,T5769-1,0,1,50),0)),0)</f>
        <v>0</v>
      </c>
      <c r="W5769" s="38">
        <f t="shared" ca="1" si="180"/>
        <v>0</v>
      </c>
    </row>
    <row r="5770" spans="1:23" s="36" customFormat="1" ht="18.75">
      <c r="A5770" s="34"/>
      <c r="B5770" s="39"/>
      <c r="C5770" s="39"/>
      <c r="D5770" s="35"/>
      <c r="E5770" s="40"/>
      <c r="F5770" s="39"/>
      <c r="G5770" s="39"/>
      <c r="H5770" s="39"/>
      <c r="I5770" s="34"/>
      <c r="J5770" s="34"/>
      <c r="K5770" s="34"/>
      <c r="L5770" s="34"/>
      <c r="M5770" s="43" t="str">
        <f ca="1">IFERROR(OFFSET('Maximum minutes'!$C$1,T5770,MATCH(IF(G5770&lt;&gt;"",G5770,F5770),OFFSET('Maximum minutes'!$C$1,T5770-1,0,1,U5770+1),0)-1)*IF(OR(ISNUMBER(J5770),J5770="sans examen"),1,0)*IF(W5770&lt;MinDate,1,0),"")</f>
        <v/>
      </c>
      <c r="N5770" s="36">
        <f t="shared" ca="1" si="181"/>
        <v>0</v>
      </c>
      <c r="O5770" s="36" t="e">
        <f ca="1">LEFT(OFFSET(Lists!$Q$2,MATCH(E5770,Lists!$R$3:$R$19,0),0),4)</f>
        <v>#N/A</v>
      </c>
      <c r="P5770" s="36" t="e">
        <f ca="1">MATCH(O5770,Lists!$S$2:$S$640,1)</f>
        <v>#N/A</v>
      </c>
      <c r="Q5770" s="36" t="e">
        <f ca="1">MATCH(LEFT(OFFSET(Lists!$Q$2,MATCH(E5770,Lists!$R$3:$R$19,0)+1,0),4),Lists!$S$3:$S$640,1)</f>
        <v>#N/A</v>
      </c>
      <c r="R5770" s="36" t="e">
        <f ca="1">LEFT(OFFSET(Lists!$S$2,P5770-1+MATCH(F5770,OFFSET(Lists!$T$3,P5770-1,0,Q5770-P5770+1),0),0),6)</f>
        <v>#N/A</v>
      </c>
      <c r="S5770" s="36" t="e">
        <f ca="1">VLOOKUP(R5770,Lists!B:D,3,FALSE)</f>
        <v>#N/A</v>
      </c>
      <c r="T5770" s="36" t="str">
        <f>IF(F5770&lt;&gt;"",MATCH(R5770,'Maximum minutes'!B:B,0),"")</f>
        <v/>
      </c>
      <c r="U5770" s="36">
        <f ca="1">IF(F5770&lt;&gt;"",COUNTA(OFFSET('Maximum minutes'!$C$1,'Annexe A1 Cours'!T5770,0,1,50)),0)</f>
        <v>0</v>
      </c>
      <c r="V5770" s="37">
        <f ca="1">IFERROR(OFFSET('Maximum minutes'!$C$1,T5770+1,-1+MATCH(G5770,OFFSET('Maximum minutes'!$C$1,T5770-1,0,1,50),0)),0)</f>
        <v>0</v>
      </c>
      <c r="W5770" s="38">
        <f t="shared" ca="1" si="180"/>
        <v>0</v>
      </c>
    </row>
    <row r="5771" spans="1:23" s="36" customFormat="1" ht="18.75">
      <c r="A5771" s="34"/>
      <c r="B5771" s="39"/>
      <c r="C5771" s="39"/>
      <c r="D5771" s="35"/>
      <c r="E5771" s="40"/>
      <c r="F5771" s="39"/>
      <c r="G5771" s="39"/>
      <c r="H5771" s="39"/>
      <c r="I5771" s="34"/>
      <c r="J5771" s="34"/>
      <c r="K5771" s="34"/>
      <c r="L5771" s="34"/>
      <c r="M5771" s="43" t="str">
        <f ca="1">IFERROR(OFFSET('Maximum minutes'!$C$1,T5771,MATCH(IF(G5771&lt;&gt;"",G5771,F5771),OFFSET('Maximum minutes'!$C$1,T5771-1,0,1,U5771+1),0)-1)*IF(OR(ISNUMBER(J5771),J5771="sans examen"),1,0)*IF(W5771&lt;MinDate,1,0),"")</f>
        <v/>
      </c>
      <c r="N5771" s="36">
        <f t="shared" ca="1" si="181"/>
        <v>0</v>
      </c>
      <c r="O5771" s="36" t="e">
        <f ca="1">LEFT(OFFSET(Lists!$Q$2,MATCH(E5771,Lists!$R$3:$R$19,0),0),4)</f>
        <v>#N/A</v>
      </c>
      <c r="P5771" s="36" t="e">
        <f ca="1">MATCH(O5771,Lists!$S$2:$S$640,1)</f>
        <v>#N/A</v>
      </c>
      <c r="Q5771" s="36" t="e">
        <f ca="1">MATCH(LEFT(OFFSET(Lists!$Q$2,MATCH(E5771,Lists!$R$3:$R$19,0)+1,0),4),Lists!$S$3:$S$640,1)</f>
        <v>#N/A</v>
      </c>
      <c r="R5771" s="36" t="e">
        <f ca="1">LEFT(OFFSET(Lists!$S$2,P5771-1+MATCH(F5771,OFFSET(Lists!$T$3,P5771-1,0,Q5771-P5771+1),0),0),6)</f>
        <v>#N/A</v>
      </c>
      <c r="S5771" s="36" t="e">
        <f ca="1">VLOOKUP(R5771,Lists!B:D,3,FALSE)</f>
        <v>#N/A</v>
      </c>
      <c r="T5771" s="36" t="str">
        <f>IF(F5771&lt;&gt;"",MATCH(R5771,'Maximum minutes'!B:B,0),"")</f>
        <v/>
      </c>
      <c r="U5771" s="36">
        <f ca="1">IF(F5771&lt;&gt;"",COUNTA(OFFSET('Maximum minutes'!$C$1,'Annexe A1 Cours'!T5771,0,1,50)),0)</f>
        <v>0</v>
      </c>
      <c r="V5771" s="37">
        <f ca="1">IFERROR(OFFSET('Maximum minutes'!$C$1,T5771+1,-1+MATCH(G5771,OFFSET('Maximum minutes'!$C$1,T5771-1,0,1,50),0)),0)</f>
        <v>0</v>
      </c>
      <c r="W5771" s="38">
        <f t="shared" ca="1" si="180"/>
        <v>0</v>
      </c>
    </row>
    <row r="5772" spans="1:23" s="36" customFormat="1" ht="18.75">
      <c r="A5772" s="34"/>
      <c r="B5772" s="39"/>
      <c r="C5772" s="39"/>
      <c r="D5772" s="35"/>
      <c r="E5772" s="40"/>
      <c r="F5772" s="39"/>
      <c r="G5772" s="39"/>
      <c r="H5772" s="39"/>
      <c r="I5772" s="34"/>
      <c r="J5772" s="34"/>
      <c r="K5772" s="34"/>
      <c r="L5772" s="34"/>
      <c r="M5772" s="43" t="str">
        <f ca="1">IFERROR(OFFSET('Maximum minutes'!$C$1,T5772,MATCH(IF(G5772&lt;&gt;"",G5772,F5772),OFFSET('Maximum minutes'!$C$1,T5772-1,0,1,U5772+1),0)-1)*IF(OR(ISNUMBER(J5772),J5772="sans examen"),1,0)*IF(W5772&lt;MinDate,1,0),"")</f>
        <v/>
      </c>
      <c r="N5772" s="36">
        <f t="shared" ca="1" si="181"/>
        <v>0</v>
      </c>
      <c r="O5772" s="36" t="e">
        <f ca="1">LEFT(OFFSET(Lists!$Q$2,MATCH(E5772,Lists!$R$3:$R$19,0),0),4)</f>
        <v>#N/A</v>
      </c>
      <c r="P5772" s="36" t="e">
        <f ca="1">MATCH(O5772,Lists!$S$2:$S$640,1)</f>
        <v>#N/A</v>
      </c>
      <c r="Q5772" s="36" t="e">
        <f ca="1">MATCH(LEFT(OFFSET(Lists!$Q$2,MATCH(E5772,Lists!$R$3:$R$19,0)+1,0),4),Lists!$S$3:$S$640,1)</f>
        <v>#N/A</v>
      </c>
      <c r="R5772" s="36" t="e">
        <f ca="1">LEFT(OFFSET(Lists!$S$2,P5772-1+MATCH(F5772,OFFSET(Lists!$T$3,P5772-1,0,Q5772-P5772+1),0),0),6)</f>
        <v>#N/A</v>
      </c>
      <c r="S5772" s="36" t="e">
        <f ca="1">VLOOKUP(R5772,Lists!B:D,3,FALSE)</f>
        <v>#N/A</v>
      </c>
      <c r="T5772" s="36" t="str">
        <f>IF(F5772&lt;&gt;"",MATCH(R5772,'Maximum minutes'!B:B,0),"")</f>
        <v/>
      </c>
      <c r="U5772" s="36">
        <f ca="1">IF(F5772&lt;&gt;"",COUNTA(OFFSET('Maximum minutes'!$C$1,'Annexe A1 Cours'!T5772,0,1,50)),0)</f>
        <v>0</v>
      </c>
      <c r="V5772" s="37">
        <f ca="1">IFERROR(OFFSET('Maximum minutes'!$C$1,T5772+1,-1+MATCH(G5772,OFFSET('Maximum minutes'!$C$1,T5772-1,0,1,50),0)),0)</f>
        <v>0</v>
      </c>
      <c r="W5772" s="38">
        <f t="shared" ca="1" si="180"/>
        <v>0</v>
      </c>
    </row>
    <row r="5773" spans="1:23" s="36" customFormat="1" ht="18.75">
      <c r="A5773" s="34"/>
      <c r="B5773" s="39"/>
      <c r="C5773" s="39"/>
      <c r="D5773" s="35"/>
      <c r="E5773" s="40"/>
      <c r="F5773" s="39"/>
      <c r="G5773" s="39"/>
      <c r="H5773" s="39"/>
      <c r="I5773" s="34"/>
      <c r="J5773" s="34"/>
      <c r="K5773" s="34"/>
      <c r="L5773" s="34"/>
      <c r="M5773" s="43" t="str">
        <f ca="1">IFERROR(OFFSET('Maximum minutes'!$C$1,T5773,MATCH(IF(G5773&lt;&gt;"",G5773,F5773),OFFSET('Maximum minutes'!$C$1,T5773-1,0,1,U5773+1),0)-1)*IF(OR(ISNUMBER(J5773),J5773="sans examen"),1,0)*IF(W5773&lt;MinDate,1,0),"")</f>
        <v/>
      </c>
      <c r="N5773" s="36">
        <f t="shared" ca="1" si="181"/>
        <v>0</v>
      </c>
      <c r="O5773" s="36" t="e">
        <f ca="1">LEFT(OFFSET(Lists!$Q$2,MATCH(E5773,Lists!$R$3:$R$19,0),0),4)</f>
        <v>#N/A</v>
      </c>
      <c r="P5773" s="36" t="e">
        <f ca="1">MATCH(O5773,Lists!$S$2:$S$640,1)</f>
        <v>#N/A</v>
      </c>
      <c r="Q5773" s="36" t="e">
        <f ca="1">MATCH(LEFT(OFFSET(Lists!$Q$2,MATCH(E5773,Lists!$R$3:$R$19,0)+1,0),4),Lists!$S$3:$S$640,1)</f>
        <v>#N/A</v>
      </c>
      <c r="R5773" s="36" t="e">
        <f ca="1">LEFT(OFFSET(Lists!$S$2,P5773-1+MATCH(F5773,OFFSET(Lists!$T$3,P5773-1,0,Q5773-P5773+1),0),0),6)</f>
        <v>#N/A</v>
      </c>
      <c r="S5773" s="36" t="e">
        <f ca="1">VLOOKUP(R5773,Lists!B:D,3,FALSE)</f>
        <v>#N/A</v>
      </c>
      <c r="T5773" s="36" t="str">
        <f>IF(F5773&lt;&gt;"",MATCH(R5773,'Maximum minutes'!B:B,0),"")</f>
        <v/>
      </c>
      <c r="U5773" s="36">
        <f ca="1">IF(F5773&lt;&gt;"",COUNTA(OFFSET('Maximum minutes'!$C$1,'Annexe A1 Cours'!T5773,0,1,50)),0)</f>
        <v>0</v>
      </c>
      <c r="V5773" s="37">
        <f ca="1">IFERROR(OFFSET('Maximum minutes'!$C$1,T5773+1,-1+MATCH(G5773,OFFSET('Maximum minutes'!$C$1,T5773-1,0,1,50),0)),0)</f>
        <v>0</v>
      </c>
      <c r="W5773" s="38">
        <f t="shared" ca="1" si="180"/>
        <v>0</v>
      </c>
    </row>
    <row r="5774" spans="1:23" s="36" customFormat="1" ht="18.75">
      <c r="A5774" s="34"/>
      <c r="B5774" s="39"/>
      <c r="C5774" s="39"/>
      <c r="D5774" s="35"/>
      <c r="E5774" s="40"/>
      <c r="F5774" s="39"/>
      <c r="G5774" s="39"/>
      <c r="H5774" s="39"/>
      <c r="I5774" s="34"/>
      <c r="J5774" s="34"/>
      <c r="K5774" s="34"/>
      <c r="L5774" s="34"/>
      <c r="M5774" s="43" t="str">
        <f ca="1">IFERROR(OFFSET('Maximum minutes'!$C$1,T5774,MATCH(IF(G5774&lt;&gt;"",G5774,F5774),OFFSET('Maximum minutes'!$C$1,T5774-1,0,1,U5774+1),0)-1)*IF(OR(ISNUMBER(J5774),J5774="sans examen"),1,0)*IF(W5774&lt;MinDate,1,0),"")</f>
        <v/>
      </c>
      <c r="N5774" s="36">
        <f t="shared" ca="1" si="181"/>
        <v>0</v>
      </c>
      <c r="O5774" s="36" t="e">
        <f ca="1">LEFT(OFFSET(Lists!$Q$2,MATCH(E5774,Lists!$R$3:$R$19,0),0),4)</f>
        <v>#N/A</v>
      </c>
      <c r="P5774" s="36" t="e">
        <f ca="1">MATCH(O5774,Lists!$S$2:$S$640,1)</f>
        <v>#N/A</v>
      </c>
      <c r="Q5774" s="36" t="e">
        <f ca="1">MATCH(LEFT(OFFSET(Lists!$Q$2,MATCH(E5774,Lists!$R$3:$R$19,0)+1,0),4),Lists!$S$3:$S$640,1)</f>
        <v>#N/A</v>
      </c>
      <c r="R5774" s="36" t="e">
        <f ca="1">LEFT(OFFSET(Lists!$S$2,P5774-1+MATCH(F5774,OFFSET(Lists!$T$3,P5774-1,0,Q5774-P5774+1),0),0),6)</f>
        <v>#N/A</v>
      </c>
      <c r="S5774" s="36" t="e">
        <f ca="1">VLOOKUP(R5774,Lists!B:D,3,FALSE)</f>
        <v>#N/A</v>
      </c>
      <c r="T5774" s="36" t="str">
        <f>IF(F5774&lt;&gt;"",MATCH(R5774,'Maximum minutes'!B:B,0),"")</f>
        <v/>
      </c>
      <c r="U5774" s="36">
        <f ca="1">IF(F5774&lt;&gt;"",COUNTA(OFFSET('Maximum minutes'!$C$1,'Annexe A1 Cours'!T5774,0,1,50)),0)</f>
        <v>0</v>
      </c>
      <c r="V5774" s="37">
        <f ca="1">IFERROR(OFFSET('Maximum minutes'!$C$1,T5774+1,-1+MATCH(G5774,OFFSET('Maximum minutes'!$C$1,T5774-1,0,1,50),0)),0)</f>
        <v>0</v>
      </c>
      <c r="W5774" s="38">
        <f t="shared" ca="1" si="180"/>
        <v>0</v>
      </c>
    </row>
    <row r="5775" spans="1:23" s="36" customFormat="1" ht="18.75">
      <c r="A5775" s="34"/>
      <c r="B5775" s="39"/>
      <c r="C5775" s="39"/>
      <c r="D5775" s="35"/>
      <c r="E5775" s="40"/>
      <c r="F5775" s="39"/>
      <c r="G5775" s="39"/>
      <c r="H5775" s="39"/>
      <c r="I5775" s="34"/>
      <c r="J5775" s="34"/>
      <c r="K5775" s="34"/>
      <c r="L5775" s="34"/>
      <c r="M5775" s="43" t="str">
        <f ca="1">IFERROR(OFFSET('Maximum minutes'!$C$1,T5775,MATCH(IF(G5775&lt;&gt;"",G5775,F5775),OFFSET('Maximum minutes'!$C$1,T5775-1,0,1,U5775+1),0)-1)*IF(OR(ISNUMBER(J5775),J5775="sans examen"),1,0)*IF(W5775&lt;MinDate,1,0),"")</f>
        <v/>
      </c>
      <c r="N5775" s="36">
        <f t="shared" ca="1" si="181"/>
        <v>0</v>
      </c>
      <c r="O5775" s="36" t="e">
        <f ca="1">LEFT(OFFSET(Lists!$Q$2,MATCH(E5775,Lists!$R$3:$R$19,0),0),4)</f>
        <v>#N/A</v>
      </c>
      <c r="P5775" s="36" t="e">
        <f ca="1">MATCH(O5775,Lists!$S$2:$S$640,1)</f>
        <v>#N/A</v>
      </c>
      <c r="Q5775" s="36" t="e">
        <f ca="1">MATCH(LEFT(OFFSET(Lists!$Q$2,MATCH(E5775,Lists!$R$3:$R$19,0)+1,0),4),Lists!$S$3:$S$640,1)</f>
        <v>#N/A</v>
      </c>
      <c r="R5775" s="36" t="e">
        <f ca="1">LEFT(OFFSET(Lists!$S$2,P5775-1+MATCH(F5775,OFFSET(Lists!$T$3,P5775-1,0,Q5775-P5775+1),0),0),6)</f>
        <v>#N/A</v>
      </c>
      <c r="S5775" s="36" t="e">
        <f ca="1">VLOOKUP(R5775,Lists!B:D,3,FALSE)</f>
        <v>#N/A</v>
      </c>
      <c r="T5775" s="36" t="str">
        <f>IF(F5775&lt;&gt;"",MATCH(R5775,'Maximum minutes'!B:B,0),"")</f>
        <v/>
      </c>
      <c r="U5775" s="36">
        <f ca="1">IF(F5775&lt;&gt;"",COUNTA(OFFSET('Maximum minutes'!$C$1,'Annexe A1 Cours'!T5775,0,1,50)),0)</f>
        <v>0</v>
      </c>
      <c r="V5775" s="37">
        <f ca="1">IFERROR(OFFSET('Maximum minutes'!$C$1,T5775+1,-1+MATCH(G5775,OFFSET('Maximum minutes'!$C$1,T5775-1,0,1,50),0)),0)</f>
        <v>0</v>
      </c>
      <c r="W5775" s="38">
        <f t="shared" ca="1" si="180"/>
        <v>0</v>
      </c>
    </row>
    <row r="5776" spans="1:23" s="36" customFormat="1" ht="18.75">
      <c r="A5776" s="34"/>
      <c r="B5776" s="39"/>
      <c r="C5776" s="39"/>
      <c r="D5776" s="35"/>
      <c r="E5776" s="40"/>
      <c r="F5776" s="39"/>
      <c r="G5776" s="39"/>
      <c r="H5776" s="39"/>
      <c r="I5776" s="34"/>
      <c r="J5776" s="34"/>
      <c r="K5776" s="34"/>
      <c r="L5776" s="34"/>
      <c r="M5776" s="43" t="str">
        <f ca="1">IFERROR(OFFSET('Maximum minutes'!$C$1,T5776,MATCH(IF(G5776&lt;&gt;"",G5776,F5776),OFFSET('Maximum minutes'!$C$1,T5776-1,0,1,U5776+1),0)-1)*IF(OR(ISNUMBER(J5776),J5776="sans examen"),1,0)*IF(W5776&lt;MinDate,1,0),"")</f>
        <v/>
      </c>
      <c r="N5776" s="36">
        <f t="shared" ca="1" si="181"/>
        <v>0</v>
      </c>
      <c r="O5776" s="36" t="e">
        <f ca="1">LEFT(OFFSET(Lists!$Q$2,MATCH(E5776,Lists!$R$3:$R$19,0),0),4)</f>
        <v>#N/A</v>
      </c>
      <c r="P5776" s="36" t="e">
        <f ca="1">MATCH(O5776,Lists!$S$2:$S$640,1)</f>
        <v>#N/A</v>
      </c>
      <c r="Q5776" s="36" t="e">
        <f ca="1">MATCH(LEFT(OFFSET(Lists!$Q$2,MATCH(E5776,Lists!$R$3:$R$19,0)+1,0),4),Lists!$S$3:$S$640,1)</f>
        <v>#N/A</v>
      </c>
      <c r="R5776" s="36" t="e">
        <f ca="1">LEFT(OFFSET(Lists!$S$2,P5776-1+MATCH(F5776,OFFSET(Lists!$T$3,P5776-1,0,Q5776-P5776+1),0),0),6)</f>
        <v>#N/A</v>
      </c>
      <c r="S5776" s="36" t="e">
        <f ca="1">VLOOKUP(R5776,Lists!B:D,3,FALSE)</f>
        <v>#N/A</v>
      </c>
      <c r="T5776" s="36" t="str">
        <f>IF(F5776&lt;&gt;"",MATCH(R5776,'Maximum minutes'!B:B,0),"")</f>
        <v/>
      </c>
      <c r="U5776" s="36">
        <f ca="1">IF(F5776&lt;&gt;"",COUNTA(OFFSET('Maximum minutes'!$C$1,'Annexe A1 Cours'!T5776,0,1,50)),0)</f>
        <v>0</v>
      </c>
      <c r="V5776" s="37">
        <f ca="1">IFERROR(OFFSET('Maximum minutes'!$C$1,T5776+1,-1+MATCH(G5776,OFFSET('Maximum minutes'!$C$1,T5776-1,0,1,50),0)),0)</f>
        <v>0</v>
      </c>
      <c r="W5776" s="38">
        <f t="shared" ca="1" si="180"/>
        <v>0</v>
      </c>
    </row>
    <row r="5777" spans="1:23" s="36" customFormat="1" ht="18.75">
      <c r="A5777" s="34"/>
      <c r="B5777" s="39"/>
      <c r="C5777" s="39"/>
      <c r="D5777" s="35"/>
      <c r="E5777" s="40"/>
      <c r="F5777" s="39"/>
      <c r="G5777" s="39"/>
      <c r="H5777" s="39"/>
      <c r="I5777" s="34"/>
      <c r="J5777" s="34"/>
      <c r="K5777" s="34"/>
      <c r="L5777" s="34"/>
      <c r="M5777" s="43" t="str">
        <f ca="1">IFERROR(OFFSET('Maximum minutes'!$C$1,T5777,MATCH(IF(G5777&lt;&gt;"",G5777,F5777),OFFSET('Maximum minutes'!$C$1,T5777-1,0,1,U5777+1),0)-1)*IF(OR(ISNUMBER(J5777),J5777="sans examen"),1,0)*IF(W5777&lt;MinDate,1,0),"")</f>
        <v/>
      </c>
      <c r="N5777" s="36">
        <f t="shared" ca="1" si="181"/>
        <v>0</v>
      </c>
      <c r="O5777" s="36" t="e">
        <f ca="1">LEFT(OFFSET(Lists!$Q$2,MATCH(E5777,Lists!$R$3:$R$19,0),0),4)</f>
        <v>#N/A</v>
      </c>
      <c r="P5777" s="36" t="e">
        <f ca="1">MATCH(O5777,Lists!$S$2:$S$640,1)</f>
        <v>#N/A</v>
      </c>
      <c r="Q5777" s="36" t="e">
        <f ca="1">MATCH(LEFT(OFFSET(Lists!$Q$2,MATCH(E5777,Lists!$R$3:$R$19,0)+1,0),4),Lists!$S$3:$S$640,1)</f>
        <v>#N/A</v>
      </c>
      <c r="R5777" s="36" t="e">
        <f ca="1">LEFT(OFFSET(Lists!$S$2,P5777-1+MATCH(F5777,OFFSET(Lists!$T$3,P5777-1,0,Q5777-P5777+1),0),0),6)</f>
        <v>#N/A</v>
      </c>
      <c r="S5777" s="36" t="e">
        <f ca="1">VLOOKUP(R5777,Lists!B:D,3,FALSE)</f>
        <v>#N/A</v>
      </c>
      <c r="T5777" s="36" t="str">
        <f>IF(F5777&lt;&gt;"",MATCH(R5777,'Maximum minutes'!B:B,0),"")</f>
        <v/>
      </c>
      <c r="U5777" s="36">
        <f ca="1">IF(F5777&lt;&gt;"",COUNTA(OFFSET('Maximum minutes'!$C$1,'Annexe A1 Cours'!T5777,0,1,50)),0)</f>
        <v>0</v>
      </c>
      <c r="V5777" s="37">
        <f ca="1">IFERROR(OFFSET('Maximum minutes'!$C$1,T5777+1,-1+MATCH(G5777,OFFSET('Maximum minutes'!$C$1,T5777-1,0,1,50),0)),0)</f>
        <v>0</v>
      </c>
      <c r="W5777" s="38">
        <f t="shared" ca="1" si="180"/>
        <v>0</v>
      </c>
    </row>
    <row r="5778" spans="1:23" s="36" customFormat="1" ht="18.75">
      <c r="A5778" s="34"/>
      <c r="B5778" s="39"/>
      <c r="C5778" s="39"/>
      <c r="D5778" s="35"/>
      <c r="E5778" s="40"/>
      <c r="F5778" s="39"/>
      <c r="G5778" s="39"/>
      <c r="H5778" s="39"/>
      <c r="I5778" s="34"/>
      <c r="J5778" s="34"/>
      <c r="K5778" s="34"/>
      <c r="L5778" s="34"/>
      <c r="M5778" s="43" t="str">
        <f ca="1">IFERROR(OFFSET('Maximum minutes'!$C$1,T5778,MATCH(IF(G5778&lt;&gt;"",G5778,F5778),OFFSET('Maximum minutes'!$C$1,T5778-1,0,1,U5778+1),0)-1)*IF(OR(ISNUMBER(J5778),J5778="sans examen"),1,0)*IF(W5778&lt;MinDate,1,0),"")</f>
        <v/>
      </c>
      <c r="N5778" s="36">
        <f t="shared" ca="1" si="181"/>
        <v>0</v>
      </c>
      <c r="O5778" s="36" t="e">
        <f ca="1">LEFT(OFFSET(Lists!$Q$2,MATCH(E5778,Lists!$R$3:$R$19,0),0),4)</f>
        <v>#N/A</v>
      </c>
      <c r="P5778" s="36" t="e">
        <f ca="1">MATCH(O5778,Lists!$S$2:$S$640,1)</f>
        <v>#N/A</v>
      </c>
      <c r="Q5778" s="36" t="e">
        <f ca="1">MATCH(LEFT(OFFSET(Lists!$Q$2,MATCH(E5778,Lists!$R$3:$R$19,0)+1,0),4),Lists!$S$3:$S$640,1)</f>
        <v>#N/A</v>
      </c>
      <c r="R5778" s="36" t="e">
        <f ca="1">LEFT(OFFSET(Lists!$S$2,P5778-1+MATCH(F5778,OFFSET(Lists!$T$3,P5778-1,0,Q5778-P5778+1),0),0),6)</f>
        <v>#N/A</v>
      </c>
      <c r="S5778" s="36" t="e">
        <f ca="1">VLOOKUP(R5778,Lists!B:D,3,FALSE)</f>
        <v>#N/A</v>
      </c>
      <c r="T5778" s="36" t="str">
        <f>IF(F5778&lt;&gt;"",MATCH(R5778,'Maximum minutes'!B:B,0),"")</f>
        <v/>
      </c>
      <c r="U5778" s="36">
        <f ca="1">IF(F5778&lt;&gt;"",COUNTA(OFFSET('Maximum minutes'!$C$1,'Annexe A1 Cours'!T5778,0,1,50)),0)</f>
        <v>0</v>
      </c>
      <c r="V5778" s="37">
        <f ca="1">IFERROR(OFFSET('Maximum minutes'!$C$1,T5778+1,-1+MATCH(G5778,OFFSET('Maximum minutes'!$C$1,T5778-1,0,1,50),0)),0)</f>
        <v>0</v>
      </c>
      <c r="W5778" s="38">
        <f t="shared" ca="1" si="180"/>
        <v>0</v>
      </c>
    </row>
    <row r="5779" spans="1:23" s="36" customFormat="1" ht="18.75">
      <c r="A5779" s="34"/>
      <c r="B5779" s="39"/>
      <c r="C5779" s="39"/>
      <c r="D5779" s="35"/>
      <c r="E5779" s="40"/>
      <c r="F5779" s="39"/>
      <c r="G5779" s="39"/>
      <c r="H5779" s="39"/>
      <c r="I5779" s="34"/>
      <c r="J5779" s="34"/>
      <c r="K5779" s="34"/>
      <c r="L5779" s="34"/>
      <c r="M5779" s="43" t="str">
        <f ca="1">IFERROR(OFFSET('Maximum minutes'!$C$1,T5779,MATCH(IF(G5779&lt;&gt;"",G5779,F5779),OFFSET('Maximum minutes'!$C$1,T5779-1,0,1,U5779+1),0)-1)*IF(OR(ISNUMBER(J5779),J5779="sans examen"),1,0)*IF(W5779&lt;MinDate,1,0),"")</f>
        <v/>
      </c>
      <c r="N5779" s="36">
        <f t="shared" ca="1" si="181"/>
        <v>0</v>
      </c>
      <c r="O5779" s="36" t="e">
        <f ca="1">LEFT(OFFSET(Lists!$Q$2,MATCH(E5779,Lists!$R$3:$R$19,0),0),4)</f>
        <v>#N/A</v>
      </c>
      <c r="P5779" s="36" t="e">
        <f ca="1">MATCH(O5779,Lists!$S$2:$S$640,1)</f>
        <v>#N/A</v>
      </c>
      <c r="Q5779" s="36" t="e">
        <f ca="1">MATCH(LEFT(OFFSET(Lists!$Q$2,MATCH(E5779,Lists!$R$3:$R$19,0)+1,0),4),Lists!$S$3:$S$640,1)</f>
        <v>#N/A</v>
      </c>
      <c r="R5779" s="36" t="e">
        <f ca="1">LEFT(OFFSET(Lists!$S$2,P5779-1+MATCH(F5779,OFFSET(Lists!$T$3,P5779-1,0,Q5779-P5779+1),0),0),6)</f>
        <v>#N/A</v>
      </c>
      <c r="S5779" s="36" t="e">
        <f ca="1">VLOOKUP(R5779,Lists!B:D,3,FALSE)</f>
        <v>#N/A</v>
      </c>
      <c r="T5779" s="36" t="str">
        <f>IF(F5779&lt;&gt;"",MATCH(R5779,'Maximum minutes'!B:B,0),"")</f>
        <v/>
      </c>
      <c r="U5779" s="36">
        <f ca="1">IF(F5779&lt;&gt;"",COUNTA(OFFSET('Maximum minutes'!$C$1,'Annexe A1 Cours'!T5779,0,1,50)),0)</f>
        <v>0</v>
      </c>
      <c r="V5779" s="37">
        <f ca="1">IFERROR(OFFSET('Maximum minutes'!$C$1,T5779+1,-1+MATCH(G5779,OFFSET('Maximum minutes'!$C$1,T5779-1,0,1,50),0)),0)</f>
        <v>0</v>
      </c>
      <c r="W5779" s="38">
        <f t="shared" ca="1" si="180"/>
        <v>0</v>
      </c>
    </row>
    <row r="5780" spans="1:23" s="36" customFormat="1" ht="18.75">
      <c r="A5780" s="34"/>
      <c r="B5780" s="39"/>
      <c r="C5780" s="39"/>
      <c r="D5780" s="35"/>
      <c r="E5780" s="40"/>
      <c r="F5780" s="39"/>
      <c r="G5780" s="39"/>
      <c r="H5780" s="39"/>
      <c r="I5780" s="34"/>
      <c r="J5780" s="34"/>
      <c r="K5780" s="34"/>
      <c r="L5780" s="34"/>
      <c r="M5780" s="43" t="str">
        <f ca="1">IFERROR(OFFSET('Maximum minutes'!$C$1,T5780,MATCH(IF(G5780&lt;&gt;"",G5780,F5780),OFFSET('Maximum minutes'!$C$1,T5780-1,0,1,U5780+1),0)-1)*IF(OR(ISNUMBER(J5780),J5780="sans examen"),1,0)*IF(W5780&lt;MinDate,1,0),"")</f>
        <v/>
      </c>
      <c r="N5780" s="36">
        <f t="shared" ca="1" si="181"/>
        <v>0</v>
      </c>
      <c r="O5780" s="36" t="e">
        <f ca="1">LEFT(OFFSET(Lists!$Q$2,MATCH(E5780,Lists!$R$3:$R$19,0),0),4)</f>
        <v>#N/A</v>
      </c>
      <c r="P5780" s="36" t="e">
        <f ca="1">MATCH(O5780,Lists!$S$2:$S$640,1)</f>
        <v>#N/A</v>
      </c>
      <c r="Q5780" s="36" t="e">
        <f ca="1">MATCH(LEFT(OFFSET(Lists!$Q$2,MATCH(E5780,Lists!$R$3:$R$19,0)+1,0),4),Lists!$S$3:$S$640,1)</f>
        <v>#N/A</v>
      </c>
      <c r="R5780" s="36" t="e">
        <f ca="1">LEFT(OFFSET(Lists!$S$2,P5780-1+MATCH(F5780,OFFSET(Lists!$T$3,P5780-1,0,Q5780-P5780+1),0),0),6)</f>
        <v>#N/A</v>
      </c>
      <c r="S5780" s="36" t="e">
        <f ca="1">VLOOKUP(R5780,Lists!B:D,3,FALSE)</f>
        <v>#N/A</v>
      </c>
      <c r="T5780" s="36" t="str">
        <f>IF(F5780&lt;&gt;"",MATCH(R5780,'Maximum minutes'!B:B,0),"")</f>
        <v/>
      </c>
      <c r="U5780" s="36">
        <f ca="1">IF(F5780&lt;&gt;"",COUNTA(OFFSET('Maximum minutes'!$C$1,'Annexe A1 Cours'!T5780,0,1,50)),0)</f>
        <v>0</v>
      </c>
      <c r="V5780" s="37">
        <f ca="1">IFERROR(OFFSET('Maximum minutes'!$C$1,T5780+1,-1+MATCH(G5780,OFFSET('Maximum minutes'!$C$1,T5780-1,0,1,50),0)),0)</f>
        <v>0</v>
      </c>
      <c r="W5780" s="38">
        <f t="shared" ca="1" si="180"/>
        <v>0</v>
      </c>
    </row>
    <row r="5781" spans="1:23" s="36" customFormat="1" ht="18.75">
      <c r="A5781" s="34"/>
      <c r="B5781" s="39"/>
      <c r="C5781" s="39"/>
      <c r="D5781" s="35"/>
      <c r="E5781" s="40"/>
      <c r="F5781" s="39"/>
      <c r="G5781" s="39"/>
      <c r="H5781" s="39"/>
      <c r="I5781" s="34"/>
      <c r="J5781" s="34"/>
      <c r="K5781" s="34"/>
      <c r="L5781" s="34"/>
      <c r="M5781" s="43" t="str">
        <f ca="1">IFERROR(OFFSET('Maximum minutes'!$C$1,T5781,MATCH(IF(G5781&lt;&gt;"",G5781,F5781),OFFSET('Maximum minutes'!$C$1,T5781-1,0,1,U5781+1),0)-1)*IF(OR(ISNUMBER(J5781),J5781="sans examen"),1,0)*IF(W5781&lt;MinDate,1,0),"")</f>
        <v/>
      </c>
      <c r="N5781" s="36">
        <f t="shared" ca="1" si="181"/>
        <v>0</v>
      </c>
      <c r="O5781" s="36" t="e">
        <f ca="1">LEFT(OFFSET(Lists!$Q$2,MATCH(E5781,Lists!$R$3:$R$19,0),0),4)</f>
        <v>#N/A</v>
      </c>
      <c r="P5781" s="36" t="e">
        <f ca="1">MATCH(O5781,Lists!$S$2:$S$640,1)</f>
        <v>#N/A</v>
      </c>
      <c r="Q5781" s="36" t="e">
        <f ca="1">MATCH(LEFT(OFFSET(Lists!$Q$2,MATCH(E5781,Lists!$R$3:$R$19,0)+1,0),4),Lists!$S$3:$S$640,1)</f>
        <v>#N/A</v>
      </c>
      <c r="R5781" s="36" t="e">
        <f ca="1">LEFT(OFFSET(Lists!$S$2,P5781-1+MATCH(F5781,OFFSET(Lists!$T$3,P5781-1,0,Q5781-P5781+1),0),0),6)</f>
        <v>#N/A</v>
      </c>
      <c r="S5781" s="36" t="e">
        <f ca="1">VLOOKUP(R5781,Lists!B:D,3,FALSE)</f>
        <v>#N/A</v>
      </c>
      <c r="T5781" s="36" t="str">
        <f>IF(F5781&lt;&gt;"",MATCH(R5781,'Maximum minutes'!B:B,0),"")</f>
        <v/>
      </c>
      <c r="U5781" s="36">
        <f ca="1">IF(F5781&lt;&gt;"",COUNTA(OFFSET('Maximum minutes'!$C$1,'Annexe A1 Cours'!T5781,0,1,50)),0)</f>
        <v>0</v>
      </c>
      <c r="V5781" s="37">
        <f ca="1">IFERROR(OFFSET('Maximum minutes'!$C$1,T5781+1,-1+MATCH(G5781,OFFSET('Maximum minutes'!$C$1,T5781-1,0,1,50),0)),0)</f>
        <v>0</v>
      </c>
      <c r="W5781" s="38">
        <f t="shared" ca="1" si="180"/>
        <v>0</v>
      </c>
    </row>
    <row r="5782" spans="1:23" s="36" customFormat="1" ht="18.75">
      <c r="A5782" s="34"/>
      <c r="B5782" s="39"/>
      <c r="C5782" s="39"/>
      <c r="D5782" s="35"/>
      <c r="E5782" s="40"/>
      <c r="F5782" s="39"/>
      <c r="G5782" s="39"/>
      <c r="H5782" s="39"/>
      <c r="I5782" s="34"/>
      <c r="J5782" s="34"/>
      <c r="K5782" s="34"/>
      <c r="L5782" s="34"/>
      <c r="M5782" s="43" t="str">
        <f ca="1">IFERROR(OFFSET('Maximum minutes'!$C$1,T5782,MATCH(IF(G5782&lt;&gt;"",G5782,F5782),OFFSET('Maximum minutes'!$C$1,T5782-1,0,1,U5782+1),0)-1)*IF(OR(ISNUMBER(J5782),J5782="sans examen"),1,0)*IF(W5782&lt;MinDate,1,0),"")</f>
        <v/>
      </c>
      <c r="N5782" s="36">
        <f t="shared" ca="1" si="181"/>
        <v>0</v>
      </c>
      <c r="O5782" s="36" t="e">
        <f ca="1">LEFT(OFFSET(Lists!$Q$2,MATCH(E5782,Lists!$R$3:$R$19,0),0),4)</f>
        <v>#N/A</v>
      </c>
      <c r="P5782" s="36" t="e">
        <f ca="1">MATCH(O5782,Lists!$S$2:$S$640,1)</f>
        <v>#N/A</v>
      </c>
      <c r="Q5782" s="36" t="e">
        <f ca="1">MATCH(LEFT(OFFSET(Lists!$Q$2,MATCH(E5782,Lists!$R$3:$R$19,0)+1,0),4),Lists!$S$3:$S$640,1)</f>
        <v>#N/A</v>
      </c>
      <c r="R5782" s="36" t="e">
        <f ca="1">LEFT(OFFSET(Lists!$S$2,P5782-1+MATCH(F5782,OFFSET(Lists!$T$3,P5782-1,0,Q5782-P5782+1),0),0),6)</f>
        <v>#N/A</v>
      </c>
      <c r="S5782" s="36" t="e">
        <f ca="1">VLOOKUP(R5782,Lists!B:D,3,FALSE)</f>
        <v>#N/A</v>
      </c>
      <c r="T5782" s="36" t="str">
        <f>IF(F5782&lt;&gt;"",MATCH(R5782,'Maximum minutes'!B:B,0),"")</f>
        <v/>
      </c>
      <c r="U5782" s="36">
        <f ca="1">IF(F5782&lt;&gt;"",COUNTA(OFFSET('Maximum minutes'!$C$1,'Annexe A1 Cours'!T5782,0,1,50)),0)</f>
        <v>0</v>
      </c>
      <c r="V5782" s="37">
        <f ca="1">IFERROR(OFFSET('Maximum minutes'!$C$1,T5782+1,-1+MATCH(G5782,OFFSET('Maximum minutes'!$C$1,T5782-1,0,1,50),0)),0)</f>
        <v>0</v>
      </c>
      <c r="W5782" s="38">
        <f t="shared" ca="1" si="180"/>
        <v>0</v>
      </c>
    </row>
    <row r="5783" spans="1:23" s="36" customFormat="1" ht="18.75">
      <c r="A5783" s="34"/>
      <c r="B5783" s="39"/>
      <c r="C5783" s="39"/>
      <c r="D5783" s="35"/>
      <c r="E5783" s="40"/>
      <c r="F5783" s="39"/>
      <c r="G5783" s="39"/>
      <c r="H5783" s="39"/>
      <c r="I5783" s="34"/>
      <c r="J5783" s="34"/>
      <c r="K5783" s="34"/>
      <c r="L5783" s="34"/>
      <c r="M5783" s="43" t="str">
        <f ca="1">IFERROR(OFFSET('Maximum minutes'!$C$1,T5783,MATCH(IF(G5783&lt;&gt;"",G5783,F5783),OFFSET('Maximum minutes'!$C$1,T5783-1,0,1,U5783+1),0)-1)*IF(OR(ISNUMBER(J5783),J5783="sans examen"),1,0)*IF(W5783&lt;MinDate,1,0),"")</f>
        <v/>
      </c>
      <c r="N5783" s="36">
        <f t="shared" ca="1" si="181"/>
        <v>0</v>
      </c>
      <c r="O5783" s="36" t="e">
        <f ca="1">LEFT(OFFSET(Lists!$Q$2,MATCH(E5783,Lists!$R$3:$R$19,0),0),4)</f>
        <v>#N/A</v>
      </c>
      <c r="P5783" s="36" t="e">
        <f ca="1">MATCH(O5783,Lists!$S$2:$S$640,1)</f>
        <v>#N/A</v>
      </c>
      <c r="Q5783" s="36" t="e">
        <f ca="1">MATCH(LEFT(OFFSET(Lists!$Q$2,MATCH(E5783,Lists!$R$3:$R$19,0)+1,0),4),Lists!$S$3:$S$640,1)</f>
        <v>#N/A</v>
      </c>
      <c r="R5783" s="36" t="e">
        <f ca="1">LEFT(OFFSET(Lists!$S$2,P5783-1+MATCH(F5783,OFFSET(Lists!$T$3,P5783-1,0,Q5783-P5783+1),0),0),6)</f>
        <v>#N/A</v>
      </c>
      <c r="S5783" s="36" t="e">
        <f ca="1">VLOOKUP(R5783,Lists!B:D,3,FALSE)</f>
        <v>#N/A</v>
      </c>
      <c r="T5783" s="36" t="str">
        <f>IF(F5783&lt;&gt;"",MATCH(R5783,'Maximum minutes'!B:B,0),"")</f>
        <v/>
      </c>
      <c r="U5783" s="36">
        <f ca="1">IF(F5783&lt;&gt;"",COUNTA(OFFSET('Maximum minutes'!$C$1,'Annexe A1 Cours'!T5783,0,1,50)),0)</f>
        <v>0</v>
      </c>
      <c r="V5783" s="37">
        <f ca="1">IFERROR(OFFSET('Maximum minutes'!$C$1,T5783+1,-1+MATCH(G5783,OFFSET('Maximum minutes'!$C$1,T5783-1,0,1,50),0)),0)</f>
        <v>0</v>
      </c>
      <c r="W5783" s="38">
        <f t="shared" ca="1" si="180"/>
        <v>0</v>
      </c>
    </row>
    <row r="5784" spans="1:23" s="36" customFormat="1" ht="18.75">
      <c r="A5784" s="34"/>
      <c r="B5784" s="39"/>
      <c r="C5784" s="39"/>
      <c r="D5784" s="35"/>
      <c r="E5784" s="40"/>
      <c r="F5784" s="39"/>
      <c r="G5784" s="39"/>
      <c r="H5784" s="39"/>
      <c r="I5784" s="34"/>
      <c r="J5784" s="34"/>
      <c r="K5784" s="34"/>
      <c r="L5784" s="34"/>
      <c r="M5784" s="43" t="str">
        <f ca="1">IFERROR(OFFSET('Maximum minutes'!$C$1,T5784,MATCH(IF(G5784&lt;&gt;"",G5784,F5784),OFFSET('Maximum minutes'!$C$1,T5784-1,0,1,U5784+1),0)-1)*IF(OR(ISNUMBER(J5784),J5784="sans examen"),1,0)*IF(W5784&lt;MinDate,1,0),"")</f>
        <v/>
      </c>
      <c r="N5784" s="36">
        <f t="shared" ca="1" si="181"/>
        <v>0</v>
      </c>
      <c r="O5784" s="36" t="e">
        <f ca="1">LEFT(OFFSET(Lists!$Q$2,MATCH(E5784,Lists!$R$3:$R$19,0),0),4)</f>
        <v>#N/A</v>
      </c>
      <c r="P5784" s="36" t="e">
        <f ca="1">MATCH(O5784,Lists!$S$2:$S$640,1)</f>
        <v>#N/A</v>
      </c>
      <c r="Q5784" s="36" t="e">
        <f ca="1">MATCH(LEFT(OFFSET(Lists!$Q$2,MATCH(E5784,Lists!$R$3:$R$19,0)+1,0),4),Lists!$S$3:$S$640,1)</f>
        <v>#N/A</v>
      </c>
      <c r="R5784" s="36" t="e">
        <f ca="1">LEFT(OFFSET(Lists!$S$2,P5784-1+MATCH(F5784,OFFSET(Lists!$T$3,P5784-1,0,Q5784-P5784+1),0),0),6)</f>
        <v>#N/A</v>
      </c>
      <c r="S5784" s="36" t="e">
        <f ca="1">VLOOKUP(R5784,Lists!B:D,3,FALSE)</f>
        <v>#N/A</v>
      </c>
      <c r="T5784" s="36" t="str">
        <f>IF(F5784&lt;&gt;"",MATCH(R5784,'Maximum minutes'!B:B,0),"")</f>
        <v/>
      </c>
      <c r="U5784" s="36">
        <f ca="1">IF(F5784&lt;&gt;"",COUNTA(OFFSET('Maximum minutes'!$C$1,'Annexe A1 Cours'!T5784,0,1,50)),0)</f>
        <v>0</v>
      </c>
      <c r="V5784" s="37">
        <f ca="1">IFERROR(OFFSET('Maximum minutes'!$C$1,T5784+1,-1+MATCH(G5784,OFFSET('Maximum minutes'!$C$1,T5784-1,0,1,50),0)),0)</f>
        <v>0</v>
      </c>
      <c r="W5784" s="38">
        <f t="shared" ca="1" si="180"/>
        <v>0</v>
      </c>
    </row>
    <row r="5785" spans="1:23" s="36" customFormat="1" ht="18.75">
      <c r="A5785" s="34"/>
      <c r="B5785" s="39"/>
      <c r="C5785" s="39"/>
      <c r="D5785" s="35"/>
      <c r="E5785" s="40"/>
      <c r="F5785" s="39"/>
      <c r="G5785" s="39"/>
      <c r="H5785" s="39"/>
      <c r="I5785" s="34"/>
      <c r="J5785" s="34"/>
      <c r="K5785" s="34"/>
      <c r="L5785" s="34"/>
      <c r="M5785" s="43" t="str">
        <f ca="1">IFERROR(OFFSET('Maximum minutes'!$C$1,T5785,MATCH(IF(G5785&lt;&gt;"",G5785,F5785),OFFSET('Maximum minutes'!$C$1,T5785-1,0,1,U5785+1),0)-1)*IF(OR(ISNUMBER(J5785),J5785="sans examen"),1,0)*IF(W5785&lt;MinDate,1,0),"")</f>
        <v/>
      </c>
      <c r="N5785" s="36">
        <f t="shared" ca="1" si="181"/>
        <v>0</v>
      </c>
      <c r="O5785" s="36" t="e">
        <f ca="1">LEFT(OFFSET(Lists!$Q$2,MATCH(E5785,Lists!$R$3:$R$19,0),0),4)</f>
        <v>#N/A</v>
      </c>
      <c r="P5785" s="36" t="e">
        <f ca="1">MATCH(O5785,Lists!$S$2:$S$640,1)</f>
        <v>#N/A</v>
      </c>
      <c r="Q5785" s="36" t="e">
        <f ca="1">MATCH(LEFT(OFFSET(Lists!$Q$2,MATCH(E5785,Lists!$R$3:$R$19,0)+1,0),4),Lists!$S$3:$S$640,1)</f>
        <v>#N/A</v>
      </c>
      <c r="R5785" s="36" t="e">
        <f ca="1">LEFT(OFFSET(Lists!$S$2,P5785-1+MATCH(F5785,OFFSET(Lists!$T$3,P5785-1,0,Q5785-P5785+1),0),0),6)</f>
        <v>#N/A</v>
      </c>
      <c r="S5785" s="36" t="e">
        <f ca="1">VLOOKUP(R5785,Lists!B:D,3,FALSE)</f>
        <v>#N/A</v>
      </c>
      <c r="T5785" s="36" t="str">
        <f>IF(F5785&lt;&gt;"",MATCH(R5785,'Maximum minutes'!B:B,0),"")</f>
        <v/>
      </c>
      <c r="U5785" s="36">
        <f ca="1">IF(F5785&lt;&gt;"",COUNTA(OFFSET('Maximum minutes'!$C$1,'Annexe A1 Cours'!T5785,0,1,50)),0)</f>
        <v>0</v>
      </c>
      <c r="V5785" s="37">
        <f ca="1">IFERROR(OFFSET('Maximum minutes'!$C$1,T5785+1,-1+MATCH(G5785,OFFSET('Maximum minutes'!$C$1,T5785-1,0,1,50),0)),0)</f>
        <v>0</v>
      </c>
      <c r="W5785" s="38">
        <f t="shared" ca="1" si="180"/>
        <v>0</v>
      </c>
    </row>
    <row r="5786" spans="1:23" s="36" customFormat="1" ht="18.75">
      <c r="A5786" s="34"/>
      <c r="B5786" s="39"/>
      <c r="C5786" s="39"/>
      <c r="D5786" s="35"/>
      <c r="E5786" s="40"/>
      <c r="F5786" s="39"/>
      <c r="G5786" s="39"/>
      <c r="H5786" s="39"/>
      <c r="I5786" s="34"/>
      <c r="J5786" s="34"/>
      <c r="K5786" s="34"/>
      <c r="L5786" s="34"/>
      <c r="M5786" s="43" t="str">
        <f ca="1">IFERROR(OFFSET('Maximum minutes'!$C$1,T5786,MATCH(IF(G5786&lt;&gt;"",G5786,F5786),OFFSET('Maximum minutes'!$C$1,T5786-1,0,1,U5786+1),0)-1)*IF(OR(ISNUMBER(J5786),J5786="sans examen"),1,0)*IF(W5786&lt;MinDate,1,0),"")</f>
        <v/>
      </c>
      <c r="N5786" s="36">
        <f t="shared" ca="1" si="181"/>
        <v>0</v>
      </c>
      <c r="O5786" s="36" t="e">
        <f ca="1">LEFT(OFFSET(Lists!$Q$2,MATCH(E5786,Lists!$R$3:$R$19,0),0),4)</f>
        <v>#N/A</v>
      </c>
      <c r="P5786" s="36" t="e">
        <f ca="1">MATCH(O5786,Lists!$S$2:$S$640,1)</f>
        <v>#N/A</v>
      </c>
      <c r="Q5786" s="36" t="e">
        <f ca="1">MATCH(LEFT(OFFSET(Lists!$Q$2,MATCH(E5786,Lists!$R$3:$R$19,0)+1,0),4),Lists!$S$3:$S$640,1)</f>
        <v>#N/A</v>
      </c>
      <c r="R5786" s="36" t="e">
        <f ca="1">LEFT(OFFSET(Lists!$S$2,P5786-1+MATCH(F5786,OFFSET(Lists!$T$3,P5786-1,0,Q5786-P5786+1),0),0),6)</f>
        <v>#N/A</v>
      </c>
      <c r="S5786" s="36" t="e">
        <f ca="1">VLOOKUP(R5786,Lists!B:D,3,FALSE)</f>
        <v>#N/A</v>
      </c>
      <c r="T5786" s="36" t="str">
        <f>IF(F5786&lt;&gt;"",MATCH(R5786,'Maximum minutes'!B:B,0),"")</f>
        <v/>
      </c>
      <c r="U5786" s="36">
        <f ca="1">IF(F5786&lt;&gt;"",COUNTA(OFFSET('Maximum minutes'!$C$1,'Annexe A1 Cours'!T5786,0,1,50)),0)</f>
        <v>0</v>
      </c>
      <c r="V5786" s="37">
        <f ca="1">IFERROR(OFFSET('Maximum minutes'!$C$1,T5786+1,-1+MATCH(G5786,OFFSET('Maximum minutes'!$C$1,T5786-1,0,1,50),0)),0)</f>
        <v>0</v>
      </c>
      <c r="W5786" s="38">
        <f t="shared" ca="1" si="180"/>
        <v>0</v>
      </c>
    </row>
    <row r="5787" spans="1:23" s="36" customFormat="1" ht="18.75">
      <c r="A5787" s="34"/>
      <c r="B5787" s="39"/>
      <c r="C5787" s="39"/>
      <c r="D5787" s="35"/>
      <c r="E5787" s="40"/>
      <c r="F5787" s="39"/>
      <c r="G5787" s="39"/>
      <c r="H5787" s="39"/>
      <c r="I5787" s="34"/>
      <c r="J5787" s="34"/>
      <c r="K5787" s="34"/>
      <c r="L5787" s="34"/>
      <c r="M5787" s="43" t="str">
        <f ca="1">IFERROR(OFFSET('Maximum minutes'!$C$1,T5787,MATCH(IF(G5787&lt;&gt;"",G5787,F5787),OFFSET('Maximum minutes'!$C$1,T5787-1,0,1,U5787+1),0)-1)*IF(OR(ISNUMBER(J5787),J5787="sans examen"),1,0)*IF(W5787&lt;MinDate,1,0),"")</f>
        <v/>
      </c>
      <c r="N5787" s="36">
        <f t="shared" ca="1" si="181"/>
        <v>0</v>
      </c>
      <c r="O5787" s="36" t="e">
        <f ca="1">LEFT(OFFSET(Lists!$Q$2,MATCH(E5787,Lists!$R$3:$R$19,0),0),4)</f>
        <v>#N/A</v>
      </c>
      <c r="P5787" s="36" t="e">
        <f ca="1">MATCH(O5787,Lists!$S$2:$S$640,1)</f>
        <v>#N/A</v>
      </c>
      <c r="Q5787" s="36" t="e">
        <f ca="1">MATCH(LEFT(OFFSET(Lists!$Q$2,MATCH(E5787,Lists!$R$3:$R$19,0)+1,0),4),Lists!$S$3:$S$640,1)</f>
        <v>#N/A</v>
      </c>
      <c r="R5787" s="36" t="e">
        <f ca="1">LEFT(OFFSET(Lists!$S$2,P5787-1+MATCH(F5787,OFFSET(Lists!$T$3,P5787-1,0,Q5787-P5787+1),0),0),6)</f>
        <v>#N/A</v>
      </c>
      <c r="S5787" s="36" t="e">
        <f ca="1">VLOOKUP(R5787,Lists!B:D,3,FALSE)</f>
        <v>#N/A</v>
      </c>
      <c r="T5787" s="36" t="str">
        <f>IF(F5787&lt;&gt;"",MATCH(R5787,'Maximum minutes'!B:B,0),"")</f>
        <v/>
      </c>
      <c r="U5787" s="36">
        <f ca="1">IF(F5787&lt;&gt;"",COUNTA(OFFSET('Maximum minutes'!$C$1,'Annexe A1 Cours'!T5787,0,1,50)),0)</f>
        <v>0</v>
      </c>
      <c r="V5787" s="37">
        <f ca="1">IFERROR(OFFSET('Maximum minutes'!$C$1,T5787+1,-1+MATCH(G5787,OFFSET('Maximum minutes'!$C$1,T5787-1,0,1,50),0)),0)</f>
        <v>0</v>
      </c>
      <c r="W5787" s="38">
        <f t="shared" ca="1" si="180"/>
        <v>0</v>
      </c>
    </row>
    <row r="5788" spans="1:23" s="36" customFormat="1" ht="18.75">
      <c r="A5788" s="34"/>
      <c r="B5788" s="39"/>
      <c r="C5788" s="39"/>
      <c r="D5788" s="35"/>
      <c r="E5788" s="40"/>
      <c r="F5788" s="39"/>
      <c r="G5788" s="39"/>
      <c r="H5788" s="39"/>
      <c r="I5788" s="34"/>
      <c r="J5788" s="34"/>
      <c r="K5788" s="34"/>
      <c r="L5788" s="34"/>
      <c r="M5788" s="43" t="str">
        <f ca="1">IFERROR(OFFSET('Maximum minutes'!$C$1,T5788,MATCH(IF(G5788&lt;&gt;"",G5788,F5788),OFFSET('Maximum minutes'!$C$1,T5788-1,0,1,U5788+1),0)-1)*IF(OR(ISNUMBER(J5788),J5788="sans examen"),1,0)*IF(W5788&lt;MinDate,1,0),"")</f>
        <v/>
      </c>
      <c r="N5788" s="36">
        <f t="shared" ca="1" si="181"/>
        <v>0</v>
      </c>
      <c r="O5788" s="36" t="e">
        <f ca="1">LEFT(OFFSET(Lists!$Q$2,MATCH(E5788,Lists!$R$3:$R$19,0),0),4)</f>
        <v>#N/A</v>
      </c>
      <c r="P5788" s="36" t="e">
        <f ca="1">MATCH(O5788,Lists!$S$2:$S$640,1)</f>
        <v>#N/A</v>
      </c>
      <c r="Q5788" s="36" t="e">
        <f ca="1">MATCH(LEFT(OFFSET(Lists!$Q$2,MATCH(E5788,Lists!$R$3:$R$19,0)+1,0),4),Lists!$S$3:$S$640,1)</f>
        <v>#N/A</v>
      </c>
      <c r="R5788" s="36" t="e">
        <f ca="1">LEFT(OFFSET(Lists!$S$2,P5788-1+MATCH(F5788,OFFSET(Lists!$T$3,P5788-1,0,Q5788-P5788+1),0),0),6)</f>
        <v>#N/A</v>
      </c>
      <c r="S5788" s="36" t="e">
        <f ca="1">VLOOKUP(R5788,Lists!B:D,3,FALSE)</f>
        <v>#N/A</v>
      </c>
      <c r="T5788" s="36" t="str">
        <f>IF(F5788&lt;&gt;"",MATCH(R5788,'Maximum minutes'!B:B,0),"")</f>
        <v/>
      </c>
      <c r="U5788" s="36">
        <f ca="1">IF(F5788&lt;&gt;"",COUNTA(OFFSET('Maximum minutes'!$C$1,'Annexe A1 Cours'!T5788,0,1,50)),0)</f>
        <v>0</v>
      </c>
      <c r="V5788" s="37">
        <f ca="1">IFERROR(OFFSET('Maximum minutes'!$C$1,T5788+1,-1+MATCH(G5788,OFFSET('Maximum minutes'!$C$1,T5788-1,0,1,50),0)),0)</f>
        <v>0</v>
      </c>
      <c r="W5788" s="38">
        <f t="shared" ca="1" si="180"/>
        <v>0</v>
      </c>
    </row>
    <row r="5789" spans="1:23" s="36" customFormat="1" ht="18.75">
      <c r="A5789" s="34"/>
      <c r="B5789" s="39"/>
      <c r="C5789" s="39"/>
      <c r="D5789" s="35"/>
      <c r="E5789" s="40"/>
      <c r="F5789" s="39"/>
      <c r="G5789" s="39"/>
      <c r="H5789" s="39"/>
      <c r="I5789" s="34"/>
      <c r="J5789" s="34"/>
      <c r="K5789" s="34"/>
      <c r="L5789" s="34"/>
      <c r="M5789" s="43" t="str">
        <f ca="1">IFERROR(OFFSET('Maximum minutes'!$C$1,T5789,MATCH(IF(G5789&lt;&gt;"",G5789,F5789),OFFSET('Maximum minutes'!$C$1,T5789-1,0,1,U5789+1),0)-1)*IF(OR(ISNUMBER(J5789),J5789="sans examen"),1,0)*IF(W5789&lt;MinDate,1,0),"")</f>
        <v/>
      </c>
      <c r="N5789" s="36">
        <f t="shared" ca="1" si="181"/>
        <v>0</v>
      </c>
      <c r="O5789" s="36" t="e">
        <f ca="1">LEFT(OFFSET(Lists!$Q$2,MATCH(E5789,Lists!$R$3:$R$19,0),0),4)</f>
        <v>#N/A</v>
      </c>
      <c r="P5789" s="36" t="e">
        <f ca="1">MATCH(O5789,Lists!$S$2:$S$640,1)</f>
        <v>#N/A</v>
      </c>
      <c r="Q5789" s="36" t="e">
        <f ca="1">MATCH(LEFT(OFFSET(Lists!$Q$2,MATCH(E5789,Lists!$R$3:$R$19,0)+1,0),4),Lists!$S$3:$S$640,1)</f>
        <v>#N/A</v>
      </c>
      <c r="R5789" s="36" t="e">
        <f ca="1">LEFT(OFFSET(Lists!$S$2,P5789-1+MATCH(F5789,OFFSET(Lists!$T$3,P5789-1,0,Q5789-P5789+1),0),0),6)</f>
        <v>#N/A</v>
      </c>
      <c r="S5789" s="36" t="e">
        <f ca="1">VLOOKUP(R5789,Lists!B:D,3,FALSE)</f>
        <v>#N/A</v>
      </c>
      <c r="T5789" s="36" t="str">
        <f>IF(F5789&lt;&gt;"",MATCH(R5789,'Maximum minutes'!B:B,0),"")</f>
        <v/>
      </c>
      <c r="U5789" s="36">
        <f ca="1">IF(F5789&lt;&gt;"",COUNTA(OFFSET('Maximum minutes'!$C$1,'Annexe A1 Cours'!T5789,0,1,50)),0)</f>
        <v>0</v>
      </c>
      <c r="V5789" s="37">
        <f ca="1">IFERROR(OFFSET('Maximum minutes'!$C$1,T5789+1,-1+MATCH(G5789,OFFSET('Maximum minutes'!$C$1,T5789-1,0,1,50),0)),0)</f>
        <v>0</v>
      </c>
      <c r="W5789" s="38">
        <f t="shared" ca="1" si="180"/>
        <v>0</v>
      </c>
    </row>
    <row r="5790" spans="1:23" s="36" customFormat="1" ht="18.75">
      <c r="A5790" s="34"/>
      <c r="B5790" s="39"/>
      <c r="C5790" s="39"/>
      <c r="D5790" s="35"/>
      <c r="E5790" s="40"/>
      <c r="F5790" s="39"/>
      <c r="G5790" s="39"/>
      <c r="H5790" s="39"/>
      <c r="I5790" s="34"/>
      <c r="J5790" s="34"/>
      <c r="K5790" s="34"/>
      <c r="L5790" s="34"/>
      <c r="M5790" s="43" t="str">
        <f ca="1">IFERROR(OFFSET('Maximum minutes'!$C$1,T5790,MATCH(IF(G5790&lt;&gt;"",G5790,F5790),OFFSET('Maximum minutes'!$C$1,T5790-1,0,1,U5790+1),0)-1)*IF(OR(ISNUMBER(J5790),J5790="sans examen"),1,0)*IF(W5790&lt;MinDate,1,0),"")</f>
        <v/>
      </c>
      <c r="N5790" s="36">
        <f t="shared" ca="1" si="181"/>
        <v>0</v>
      </c>
      <c r="O5790" s="36" t="e">
        <f ca="1">LEFT(OFFSET(Lists!$Q$2,MATCH(E5790,Lists!$R$3:$R$19,0),0),4)</f>
        <v>#N/A</v>
      </c>
      <c r="P5790" s="36" t="e">
        <f ca="1">MATCH(O5790,Lists!$S$2:$S$640,1)</f>
        <v>#N/A</v>
      </c>
      <c r="Q5790" s="36" t="e">
        <f ca="1">MATCH(LEFT(OFFSET(Lists!$Q$2,MATCH(E5790,Lists!$R$3:$R$19,0)+1,0),4),Lists!$S$3:$S$640,1)</f>
        <v>#N/A</v>
      </c>
      <c r="R5790" s="36" t="e">
        <f ca="1">LEFT(OFFSET(Lists!$S$2,P5790-1+MATCH(F5790,OFFSET(Lists!$T$3,P5790-1,0,Q5790-P5790+1),0),0),6)</f>
        <v>#N/A</v>
      </c>
      <c r="S5790" s="36" t="e">
        <f ca="1">VLOOKUP(R5790,Lists!B:D,3,FALSE)</f>
        <v>#N/A</v>
      </c>
      <c r="T5790" s="36" t="str">
        <f>IF(F5790&lt;&gt;"",MATCH(R5790,'Maximum minutes'!B:B,0),"")</f>
        <v/>
      </c>
      <c r="U5790" s="36">
        <f ca="1">IF(F5790&lt;&gt;"",COUNTA(OFFSET('Maximum minutes'!$C$1,'Annexe A1 Cours'!T5790,0,1,50)),0)</f>
        <v>0</v>
      </c>
      <c r="V5790" s="37">
        <f ca="1">IFERROR(OFFSET('Maximum minutes'!$C$1,T5790+1,-1+MATCH(G5790,OFFSET('Maximum minutes'!$C$1,T5790-1,0,1,50),0)),0)</f>
        <v>0</v>
      </c>
      <c r="W5790" s="38">
        <f t="shared" ca="1" si="180"/>
        <v>0</v>
      </c>
    </row>
    <row r="5791" spans="1:23" s="36" customFormat="1" ht="18.75">
      <c r="A5791" s="34"/>
      <c r="B5791" s="39"/>
      <c r="C5791" s="39"/>
      <c r="D5791" s="35"/>
      <c r="E5791" s="40"/>
      <c r="F5791" s="39"/>
      <c r="G5791" s="39"/>
      <c r="H5791" s="39"/>
      <c r="I5791" s="34"/>
      <c r="J5791" s="34"/>
      <c r="K5791" s="34"/>
      <c r="L5791" s="34"/>
      <c r="M5791" s="43" t="str">
        <f ca="1">IFERROR(OFFSET('Maximum minutes'!$C$1,T5791,MATCH(IF(G5791&lt;&gt;"",G5791,F5791),OFFSET('Maximum minutes'!$C$1,T5791-1,0,1,U5791+1),0)-1)*IF(OR(ISNUMBER(J5791),J5791="sans examen"),1,0)*IF(W5791&lt;MinDate,1,0),"")</f>
        <v/>
      </c>
      <c r="N5791" s="36">
        <f t="shared" ca="1" si="181"/>
        <v>0</v>
      </c>
      <c r="O5791" s="36" t="e">
        <f ca="1">LEFT(OFFSET(Lists!$Q$2,MATCH(E5791,Lists!$R$3:$R$19,0),0),4)</f>
        <v>#N/A</v>
      </c>
      <c r="P5791" s="36" t="e">
        <f ca="1">MATCH(O5791,Lists!$S$2:$S$640,1)</f>
        <v>#N/A</v>
      </c>
      <c r="Q5791" s="36" t="e">
        <f ca="1">MATCH(LEFT(OFFSET(Lists!$Q$2,MATCH(E5791,Lists!$R$3:$R$19,0)+1,0),4),Lists!$S$3:$S$640,1)</f>
        <v>#N/A</v>
      </c>
      <c r="R5791" s="36" t="e">
        <f ca="1">LEFT(OFFSET(Lists!$S$2,P5791-1+MATCH(F5791,OFFSET(Lists!$T$3,P5791-1,0,Q5791-P5791+1),0),0),6)</f>
        <v>#N/A</v>
      </c>
      <c r="S5791" s="36" t="e">
        <f ca="1">VLOOKUP(R5791,Lists!B:D,3,FALSE)</f>
        <v>#N/A</v>
      </c>
      <c r="T5791" s="36" t="str">
        <f>IF(F5791&lt;&gt;"",MATCH(R5791,'Maximum minutes'!B:B,0),"")</f>
        <v/>
      </c>
      <c r="U5791" s="36">
        <f ca="1">IF(F5791&lt;&gt;"",COUNTA(OFFSET('Maximum minutes'!$C$1,'Annexe A1 Cours'!T5791,0,1,50)),0)</f>
        <v>0</v>
      </c>
      <c r="V5791" s="37">
        <f ca="1">IFERROR(OFFSET('Maximum minutes'!$C$1,T5791+1,-1+MATCH(G5791,OFFSET('Maximum minutes'!$C$1,T5791-1,0,1,50),0)),0)</f>
        <v>0</v>
      </c>
      <c r="W5791" s="38">
        <f t="shared" ca="1" si="180"/>
        <v>0</v>
      </c>
    </row>
    <row r="5792" spans="1:23" s="36" customFormat="1" ht="18.75">
      <c r="A5792" s="34"/>
      <c r="B5792" s="39"/>
      <c r="C5792" s="39"/>
      <c r="D5792" s="35"/>
      <c r="E5792" s="40"/>
      <c r="F5792" s="39"/>
      <c r="G5792" s="39"/>
      <c r="H5792" s="39"/>
      <c r="I5792" s="34"/>
      <c r="J5792" s="34"/>
      <c r="K5792" s="34"/>
      <c r="L5792" s="34"/>
      <c r="M5792" s="43" t="str">
        <f ca="1">IFERROR(OFFSET('Maximum minutes'!$C$1,T5792,MATCH(IF(G5792&lt;&gt;"",G5792,F5792),OFFSET('Maximum minutes'!$C$1,T5792-1,0,1,U5792+1),0)-1)*IF(OR(ISNUMBER(J5792),J5792="sans examen"),1,0)*IF(W5792&lt;MinDate,1,0),"")</f>
        <v/>
      </c>
      <c r="N5792" s="36">
        <f t="shared" ca="1" si="181"/>
        <v>0</v>
      </c>
      <c r="O5792" s="36" t="e">
        <f ca="1">LEFT(OFFSET(Lists!$Q$2,MATCH(E5792,Lists!$R$3:$R$19,0),0),4)</f>
        <v>#N/A</v>
      </c>
      <c r="P5792" s="36" t="e">
        <f ca="1">MATCH(O5792,Lists!$S$2:$S$640,1)</f>
        <v>#N/A</v>
      </c>
      <c r="Q5792" s="36" t="e">
        <f ca="1">MATCH(LEFT(OFFSET(Lists!$Q$2,MATCH(E5792,Lists!$R$3:$R$19,0)+1,0),4),Lists!$S$3:$S$640,1)</f>
        <v>#N/A</v>
      </c>
      <c r="R5792" s="36" t="e">
        <f ca="1">LEFT(OFFSET(Lists!$S$2,P5792-1+MATCH(F5792,OFFSET(Lists!$T$3,P5792-1,0,Q5792-P5792+1),0),0),6)</f>
        <v>#N/A</v>
      </c>
      <c r="S5792" s="36" t="e">
        <f ca="1">VLOOKUP(R5792,Lists!B:D,3,FALSE)</f>
        <v>#N/A</v>
      </c>
      <c r="T5792" s="36" t="str">
        <f>IF(F5792&lt;&gt;"",MATCH(R5792,'Maximum minutes'!B:B,0),"")</f>
        <v/>
      </c>
      <c r="U5792" s="36">
        <f ca="1">IF(F5792&lt;&gt;"",COUNTA(OFFSET('Maximum minutes'!$C$1,'Annexe A1 Cours'!T5792,0,1,50)),0)</f>
        <v>0</v>
      </c>
      <c r="V5792" s="37">
        <f ca="1">IFERROR(OFFSET('Maximum minutes'!$C$1,T5792+1,-1+MATCH(G5792,OFFSET('Maximum minutes'!$C$1,T5792-1,0,1,50),0)),0)</f>
        <v>0</v>
      </c>
      <c r="W5792" s="38">
        <f t="shared" ca="1" si="180"/>
        <v>0</v>
      </c>
    </row>
    <row r="5793" spans="1:23" s="36" customFormat="1" ht="18.75">
      <c r="A5793" s="34"/>
      <c r="B5793" s="39"/>
      <c r="C5793" s="39"/>
      <c r="D5793" s="35"/>
      <c r="E5793" s="40"/>
      <c r="F5793" s="39"/>
      <c r="G5793" s="39"/>
      <c r="H5793" s="39"/>
      <c r="I5793" s="34"/>
      <c r="J5793" s="34"/>
      <c r="K5793" s="34"/>
      <c r="L5793" s="34"/>
      <c r="M5793" s="43" t="str">
        <f ca="1">IFERROR(OFFSET('Maximum minutes'!$C$1,T5793,MATCH(IF(G5793&lt;&gt;"",G5793,F5793),OFFSET('Maximum minutes'!$C$1,T5793-1,0,1,U5793+1),0)-1)*IF(OR(ISNUMBER(J5793),J5793="sans examen"),1,0)*IF(W5793&lt;MinDate,1,0),"")</f>
        <v/>
      </c>
      <c r="N5793" s="36">
        <f t="shared" ca="1" si="181"/>
        <v>0</v>
      </c>
      <c r="O5793" s="36" t="e">
        <f ca="1">LEFT(OFFSET(Lists!$Q$2,MATCH(E5793,Lists!$R$3:$R$19,0),0),4)</f>
        <v>#N/A</v>
      </c>
      <c r="P5793" s="36" t="e">
        <f ca="1">MATCH(O5793,Lists!$S$2:$S$640,1)</f>
        <v>#N/A</v>
      </c>
      <c r="Q5793" s="36" t="e">
        <f ca="1">MATCH(LEFT(OFFSET(Lists!$Q$2,MATCH(E5793,Lists!$R$3:$R$19,0)+1,0),4),Lists!$S$3:$S$640,1)</f>
        <v>#N/A</v>
      </c>
      <c r="R5793" s="36" t="e">
        <f ca="1">LEFT(OFFSET(Lists!$S$2,P5793-1+MATCH(F5793,OFFSET(Lists!$T$3,P5793-1,0,Q5793-P5793+1),0),0),6)</f>
        <v>#N/A</v>
      </c>
      <c r="S5793" s="36" t="e">
        <f ca="1">VLOOKUP(R5793,Lists!B:D,3,FALSE)</f>
        <v>#N/A</v>
      </c>
      <c r="T5793" s="36" t="str">
        <f>IF(F5793&lt;&gt;"",MATCH(R5793,'Maximum minutes'!B:B,0),"")</f>
        <v/>
      </c>
      <c r="U5793" s="36">
        <f ca="1">IF(F5793&lt;&gt;"",COUNTA(OFFSET('Maximum minutes'!$C$1,'Annexe A1 Cours'!T5793,0,1,50)),0)</f>
        <v>0</v>
      </c>
      <c r="V5793" s="37">
        <f ca="1">IFERROR(OFFSET('Maximum minutes'!$C$1,T5793+1,-1+MATCH(G5793,OFFSET('Maximum minutes'!$C$1,T5793-1,0,1,50),0)),0)</f>
        <v>0</v>
      </c>
      <c r="W5793" s="38">
        <f t="shared" ca="1" si="180"/>
        <v>0</v>
      </c>
    </row>
    <row r="5794" spans="1:23" s="36" customFormat="1" ht="18.75">
      <c r="A5794" s="34"/>
      <c r="B5794" s="39"/>
      <c r="C5794" s="39"/>
      <c r="D5794" s="35"/>
      <c r="E5794" s="40"/>
      <c r="F5794" s="39"/>
      <c r="G5794" s="39"/>
      <c r="H5794" s="39"/>
      <c r="I5794" s="34"/>
      <c r="J5794" s="34"/>
      <c r="K5794" s="34"/>
      <c r="L5794" s="34"/>
      <c r="M5794" s="43" t="str">
        <f ca="1">IFERROR(OFFSET('Maximum minutes'!$C$1,T5794,MATCH(IF(G5794&lt;&gt;"",G5794,F5794),OFFSET('Maximum minutes'!$C$1,T5794-1,0,1,U5794+1),0)-1)*IF(OR(ISNUMBER(J5794),J5794="sans examen"),1,0)*IF(W5794&lt;MinDate,1,0),"")</f>
        <v/>
      </c>
      <c r="N5794" s="36">
        <f t="shared" ca="1" si="181"/>
        <v>0</v>
      </c>
      <c r="O5794" s="36" t="e">
        <f ca="1">LEFT(OFFSET(Lists!$Q$2,MATCH(E5794,Lists!$R$3:$R$19,0),0),4)</f>
        <v>#N/A</v>
      </c>
      <c r="P5794" s="36" t="e">
        <f ca="1">MATCH(O5794,Lists!$S$2:$S$640,1)</f>
        <v>#N/A</v>
      </c>
      <c r="Q5794" s="36" t="e">
        <f ca="1">MATCH(LEFT(OFFSET(Lists!$Q$2,MATCH(E5794,Lists!$R$3:$R$19,0)+1,0),4),Lists!$S$3:$S$640,1)</f>
        <v>#N/A</v>
      </c>
      <c r="R5794" s="36" t="e">
        <f ca="1">LEFT(OFFSET(Lists!$S$2,P5794-1+MATCH(F5794,OFFSET(Lists!$T$3,P5794-1,0,Q5794-P5794+1),0),0),6)</f>
        <v>#N/A</v>
      </c>
      <c r="S5794" s="36" t="e">
        <f ca="1">VLOOKUP(R5794,Lists!B:D,3,FALSE)</f>
        <v>#N/A</v>
      </c>
      <c r="T5794" s="36" t="str">
        <f>IF(F5794&lt;&gt;"",MATCH(R5794,'Maximum minutes'!B:B,0),"")</f>
        <v/>
      </c>
      <c r="U5794" s="36">
        <f ca="1">IF(F5794&lt;&gt;"",COUNTA(OFFSET('Maximum minutes'!$C$1,'Annexe A1 Cours'!T5794,0,1,50)),0)</f>
        <v>0</v>
      </c>
      <c r="V5794" s="37">
        <f ca="1">IFERROR(OFFSET('Maximum minutes'!$C$1,T5794+1,-1+MATCH(G5794,OFFSET('Maximum minutes'!$C$1,T5794-1,0,1,50),0)),0)</f>
        <v>0</v>
      </c>
      <c r="W5794" s="38">
        <f t="shared" ca="1" si="180"/>
        <v>0</v>
      </c>
    </row>
    <row r="5795" spans="1:23" s="36" customFormat="1" ht="18.75">
      <c r="A5795" s="34"/>
      <c r="B5795" s="39"/>
      <c r="C5795" s="39"/>
      <c r="D5795" s="35"/>
      <c r="E5795" s="40"/>
      <c r="F5795" s="39"/>
      <c r="G5795" s="39"/>
      <c r="H5795" s="39"/>
      <c r="I5795" s="34"/>
      <c r="J5795" s="34"/>
      <c r="K5795" s="34"/>
      <c r="L5795" s="34"/>
      <c r="M5795" s="43" t="str">
        <f ca="1">IFERROR(OFFSET('Maximum minutes'!$C$1,T5795,MATCH(IF(G5795&lt;&gt;"",G5795,F5795),OFFSET('Maximum minutes'!$C$1,T5795-1,0,1,U5795+1),0)-1)*IF(OR(ISNUMBER(J5795),J5795="sans examen"),1,0)*IF(W5795&lt;MinDate,1,0),"")</f>
        <v/>
      </c>
      <c r="N5795" s="36">
        <f t="shared" ca="1" si="181"/>
        <v>0</v>
      </c>
      <c r="O5795" s="36" t="e">
        <f ca="1">LEFT(OFFSET(Lists!$Q$2,MATCH(E5795,Lists!$R$3:$R$19,0),0),4)</f>
        <v>#N/A</v>
      </c>
      <c r="P5795" s="36" t="e">
        <f ca="1">MATCH(O5795,Lists!$S$2:$S$640,1)</f>
        <v>#N/A</v>
      </c>
      <c r="Q5795" s="36" t="e">
        <f ca="1">MATCH(LEFT(OFFSET(Lists!$Q$2,MATCH(E5795,Lists!$R$3:$R$19,0)+1,0),4),Lists!$S$3:$S$640,1)</f>
        <v>#N/A</v>
      </c>
      <c r="R5795" s="36" t="e">
        <f ca="1">LEFT(OFFSET(Lists!$S$2,P5795-1+MATCH(F5795,OFFSET(Lists!$T$3,P5795-1,0,Q5795-P5795+1),0),0),6)</f>
        <v>#N/A</v>
      </c>
      <c r="S5795" s="36" t="e">
        <f ca="1">VLOOKUP(R5795,Lists!B:D,3,FALSE)</f>
        <v>#N/A</v>
      </c>
      <c r="T5795" s="36" t="str">
        <f>IF(F5795&lt;&gt;"",MATCH(R5795,'Maximum minutes'!B:B,0),"")</f>
        <v/>
      </c>
      <c r="U5795" s="36">
        <f ca="1">IF(F5795&lt;&gt;"",COUNTA(OFFSET('Maximum minutes'!$C$1,'Annexe A1 Cours'!T5795,0,1,50)),0)</f>
        <v>0</v>
      </c>
      <c r="V5795" s="37">
        <f ca="1">IFERROR(OFFSET('Maximum minutes'!$C$1,T5795+1,-1+MATCH(G5795,OFFSET('Maximum minutes'!$C$1,T5795-1,0,1,50),0)),0)</f>
        <v>0</v>
      </c>
      <c r="W5795" s="38">
        <f t="shared" ca="1" si="180"/>
        <v>0</v>
      </c>
    </row>
    <row r="5796" spans="1:23" s="36" customFormat="1" ht="18.75">
      <c r="A5796" s="34"/>
      <c r="B5796" s="39"/>
      <c r="C5796" s="39"/>
      <c r="D5796" s="35"/>
      <c r="E5796" s="40"/>
      <c r="F5796" s="39"/>
      <c r="G5796" s="39"/>
      <c r="H5796" s="39"/>
      <c r="I5796" s="34"/>
      <c r="J5796" s="34"/>
      <c r="K5796" s="34"/>
      <c r="L5796" s="34"/>
      <c r="M5796" s="43" t="str">
        <f ca="1">IFERROR(OFFSET('Maximum minutes'!$C$1,T5796,MATCH(IF(G5796&lt;&gt;"",G5796,F5796),OFFSET('Maximum minutes'!$C$1,T5796-1,0,1,U5796+1),0)-1)*IF(OR(ISNUMBER(J5796),J5796="sans examen"),1,0)*IF(W5796&lt;MinDate,1,0),"")</f>
        <v/>
      </c>
      <c r="N5796" s="36">
        <f t="shared" ca="1" si="181"/>
        <v>0</v>
      </c>
      <c r="O5796" s="36" t="e">
        <f ca="1">LEFT(OFFSET(Lists!$Q$2,MATCH(E5796,Lists!$R$3:$R$19,0),0),4)</f>
        <v>#N/A</v>
      </c>
      <c r="P5796" s="36" t="e">
        <f ca="1">MATCH(O5796,Lists!$S$2:$S$640,1)</f>
        <v>#N/A</v>
      </c>
      <c r="Q5796" s="36" t="e">
        <f ca="1">MATCH(LEFT(OFFSET(Lists!$Q$2,MATCH(E5796,Lists!$R$3:$R$19,0)+1,0),4),Lists!$S$3:$S$640,1)</f>
        <v>#N/A</v>
      </c>
      <c r="R5796" s="36" t="e">
        <f ca="1">LEFT(OFFSET(Lists!$S$2,P5796-1+MATCH(F5796,OFFSET(Lists!$T$3,P5796-1,0,Q5796-P5796+1),0),0),6)</f>
        <v>#N/A</v>
      </c>
      <c r="S5796" s="36" t="e">
        <f ca="1">VLOOKUP(R5796,Lists!B:D,3,FALSE)</f>
        <v>#N/A</v>
      </c>
      <c r="T5796" s="36" t="str">
        <f>IF(F5796&lt;&gt;"",MATCH(R5796,'Maximum minutes'!B:B,0),"")</f>
        <v/>
      </c>
      <c r="U5796" s="36">
        <f ca="1">IF(F5796&lt;&gt;"",COUNTA(OFFSET('Maximum minutes'!$C$1,'Annexe A1 Cours'!T5796,0,1,50)),0)</f>
        <v>0</v>
      </c>
      <c r="V5796" s="37">
        <f ca="1">IFERROR(OFFSET('Maximum minutes'!$C$1,T5796+1,-1+MATCH(G5796,OFFSET('Maximum minutes'!$C$1,T5796-1,0,1,50),0)),0)</f>
        <v>0</v>
      </c>
      <c r="W5796" s="38">
        <f t="shared" ca="1" si="180"/>
        <v>0</v>
      </c>
    </row>
    <row r="5797" spans="1:23" s="36" customFormat="1" ht="18.75">
      <c r="A5797" s="34"/>
      <c r="B5797" s="39"/>
      <c r="C5797" s="39"/>
      <c r="D5797" s="35"/>
      <c r="E5797" s="40"/>
      <c r="F5797" s="39"/>
      <c r="G5797" s="39"/>
      <c r="H5797" s="39"/>
      <c r="I5797" s="34"/>
      <c r="J5797" s="34"/>
      <c r="K5797" s="34"/>
      <c r="L5797" s="34"/>
      <c r="M5797" s="43" t="str">
        <f ca="1">IFERROR(OFFSET('Maximum minutes'!$C$1,T5797,MATCH(IF(G5797&lt;&gt;"",G5797,F5797),OFFSET('Maximum minutes'!$C$1,T5797-1,0,1,U5797+1),0)-1)*IF(OR(ISNUMBER(J5797),J5797="sans examen"),1,0)*IF(W5797&lt;MinDate,1,0),"")</f>
        <v/>
      </c>
      <c r="N5797" s="36">
        <f t="shared" ca="1" si="181"/>
        <v>0</v>
      </c>
      <c r="O5797" s="36" t="e">
        <f ca="1">LEFT(OFFSET(Lists!$Q$2,MATCH(E5797,Lists!$R$3:$R$19,0),0),4)</f>
        <v>#N/A</v>
      </c>
      <c r="P5797" s="36" t="e">
        <f ca="1">MATCH(O5797,Lists!$S$2:$S$640,1)</f>
        <v>#N/A</v>
      </c>
      <c r="Q5797" s="36" t="e">
        <f ca="1">MATCH(LEFT(OFFSET(Lists!$Q$2,MATCH(E5797,Lists!$R$3:$R$19,0)+1,0),4),Lists!$S$3:$S$640,1)</f>
        <v>#N/A</v>
      </c>
      <c r="R5797" s="36" t="e">
        <f ca="1">LEFT(OFFSET(Lists!$S$2,P5797-1+MATCH(F5797,OFFSET(Lists!$T$3,P5797-1,0,Q5797-P5797+1),0),0),6)</f>
        <v>#N/A</v>
      </c>
      <c r="S5797" s="36" t="e">
        <f ca="1">VLOOKUP(R5797,Lists!B:D,3,FALSE)</f>
        <v>#N/A</v>
      </c>
      <c r="T5797" s="36" t="str">
        <f>IF(F5797&lt;&gt;"",MATCH(R5797,'Maximum minutes'!B:B,0),"")</f>
        <v/>
      </c>
      <c r="U5797" s="36">
        <f ca="1">IF(F5797&lt;&gt;"",COUNTA(OFFSET('Maximum minutes'!$C$1,'Annexe A1 Cours'!T5797,0,1,50)),0)</f>
        <v>0</v>
      </c>
      <c r="V5797" s="37">
        <f ca="1">IFERROR(OFFSET('Maximum minutes'!$C$1,T5797+1,-1+MATCH(G5797,OFFSET('Maximum minutes'!$C$1,T5797-1,0,1,50),0)),0)</f>
        <v>0</v>
      </c>
      <c r="W5797" s="38">
        <f t="shared" ca="1" si="180"/>
        <v>0</v>
      </c>
    </row>
    <row r="5798" spans="1:23" s="36" customFormat="1" ht="18.75">
      <c r="A5798" s="34"/>
      <c r="B5798" s="39"/>
      <c r="C5798" s="39"/>
      <c r="D5798" s="35"/>
      <c r="E5798" s="40"/>
      <c r="F5798" s="39"/>
      <c r="G5798" s="39"/>
      <c r="H5798" s="39"/>
      <c r="I5798" s="34"/>
      <c r="J5798" s="34"/>
      <c r="K5798" s="34"/>
      <c r="L5798" s="34"/>
      <c r="M5798" s="43" t="str">
        <f ca="1">IFERROR(OFFSET('Maximum minutes'!$C$1,T5798,MATCH(IF(G5798&lt;&gt;"",G5798,F5798),OFFSET('Maximum minutes'!$C$1,T5798-1,0,1,U5798+1),0)-1)*IF(OR(ISNUMBER(J5798),J5798="sans examen"),1,0)*IF(W5798&lt;MinDate,1,0),"")</f>
        <v/>
      </c>
      <c r="N5798" s="36">
        <f t="shared" ca="1" si="181"/>
        <v>0</v>
      </c>
      <c r="O5798" s="36" t="e">
        <f ca="1">LEFT(OFFSET(Lists!$Q$2,MATCH(E5798,Lists!$R$3:$R$19,0),0),4)</f>
        <v>#N/A</v>
      </c>
      <c r="P5798" s="36" t="e">
        <f ca="1">MATCH(O5798,Lists!$S$2:$S$640,1)</f>
        <v>#N/A</v>
      </c>
      <c r="Q5798" s="36" t="e">
        <f ca="1">MATCH(LEFT(OFFSET(Lists!$Q$2,MATCH(E5798,Lists!$R$3:$R$19,0)+1,0),4),Lists!$S$3:$S$640,1)</f>
        <v>#N/A</v>
      </c>
      <c r="R5798" s="36" t="e">
        <f ca="1">LEFT(OFFSET(Lists!$S$2,P5798-1+MATCH(F5798,OFFSET(Lists!$T$3,P5798-1,0,Q5798-P5798+1),0),0),6)</f>
        <v>#N/A</v>
      </c>
      <c r="S5798" s="36" t="e">
        <f ca="1">VLOOKUP(R5798,Lists!B:D,3,FALSE)</f>
        <v>#N/A</v>
      </c>
      <c r="T5798" s="36" t="str">
        <f>IF(F5798&lt;&gt;"",MATCH(R5798,'Maximum minutes'!B:B,0),"")</f>
        <v/>
      </c>
      <c r="U5798" s="36">
        <f ca="1">IF(F5798&lt;&gt;"",COUNTA(OFFSET('Maximum minutes'!$C$1,'Annexe A1 Cours'!T5798,0,1,50)),0)</f>
        <v>0</v>
      </c>
      <c r="V5798" s="37">
        <f ca="1">IFERROR(OFFSET('Maximum minutes'!$C$1,T5798+1,-1+MATCH(G5798,OFFSET('Maximum minutes'!$C$1,T5798-1,0,1,50),0)),0)</f>
        <v>0</v>
      </c>
      <c r="W5798" s="38">
        <f t="shared" ca="1" si="180"/>
        <v>0</v>
      </c>
    </row>
    <row r="5799" spans="1:23" s="36" customFormat="1" ht="18.75">
      <c r="A5799" s="34"/>
      <c r="B5799" s="39"/>
      <c r="C5799" s="39"/>
      <c r="D5799" s="35"/>
      <c r="E5799" s="40"/>
      <c r="F5799" s="39"/>
      <c r="G5799" s="39"/>
      <c r="H5799" s="39"/>
      <c r="I5799" s="34"/>
      <c r="J5799" s="34"/>
      <c r="K5799" s="34"/>
      <c r="L5799" s="34"/>
      <c r="M5799" s="43" t="str">
        <f ca="1">IFERROR(OFFSET('Maximum minutes'!$C$1,T5799,MATCH(IF(G5799&lt;&gt;"",G5799,F5799),OFFSET('Maximum minutes'!$C$1,T5799-1,0,1,U5799+1),0)-1)*IF(OR(ISNUMBER(J5799),J5799="sans examen"),1,0)*IF(W5799&lt;MinDate,1,0),"")</f>
        <v/>
      </c>
      <c r="N5799" s="36">
        <f t="shared" ca="1" si="181"/>
        <v>0</v>
      </c>
      <c r="O5799" s="36" t="e">
        <f ca="1">LEFT(OFFSET(Lists!$Q$2,MATCH(E5799,Lists!$R$3:$R$19,0),0),4)</f>
        <v>#N/A</v>
      </c>
      <c r="P5799" s="36" t="e">
        <f ca="1">MATCH(O5799,Lists!$S$2:$S$640,1)</f>
        <v>#N/A</v>
      </c>
      <c r="Q5799" s="36" t="e">
        <f ca="1">MATCH(LEFT(OFFSET(Lists!$Q$2,MATCH(E5799,Lists!$R$3:$R$19,0)+1,0),4),Lists!$S$3:$S$640,1)</f>
        <v>#N/A</v>
      </c>
      <c r="R5799" s="36" t="e">
        <f ca="1">LEFT(OFFSET(Lists!$S$2,P5799-1+MATCH(F5799,OFFSET(Lists!$T$3,P5799-1,0,Q5799-P5799+1),0),0),6)</f>
        <v>#N/A</v>
      </c>
      <c r="S5799" s="36" t="e">
        <f ca="1">VLOOKUP(R5799,Lists!B:D,3,FALSE)</f>
        <v>#N/A</v>
      </c>
      <c r="T5799" s="36" t="str">
        <f>IF(F5799&lt;&gt;"",MATCH(R5799,'Maximum minutes'!B:B,0),"")</f>
        <v/>
      </c>
      <c r="U5799" s="36">
        <f ca="1">IF(F5799&lt;&gt;"",COUNTA(OFFSET('Maximum minutes'!$C$1,'Annexe A1 Cours'!T5799,0,1,50)),0)</f>
        <v>0</v>
      </c>
      <c r="V5799" s="37">
        <f ca="1">IFERROR(OFFSET('Maximum minutes'!$C$1,T5799+1,-1+MATCH(G5799,OFFSET('Maximum minutes'!$C$1,T5799-1,0,1,50),0)),0)</f>
        <v>0</v>
      </c>
      <c r="W5799" s="38">
        <f t="shared" ca="1" si="180"/>
        <v>0</v>
      </c>
    </row>
    <row r="5800" spans="1:23" s="36" customFormat="1" ht="18.75">
      <c r="A5800" s="34"/>
      <c r="B5800" s="39"/>
      <c r="C5800" s="39"/>
      <c r="D5800" s="35"/>
      <c r="E5800" s="40"/>
      <c r="F5800" s="39"/>
      <c r="G5800" s="39"/>
      <c r="H5800" s="39"/>
      <c r="I5800" s="34"/>
      <c r="J5800" s="34"/>
      <c r="K5800" s="34"/>
      <c r="L5800" s="34"/>
      <c r="M5800" s="43" t="str">
        <f ca="1">IFERROR(OFFSET('Maximum minutes'!$C$1,T5800,MATCH(IF(G5800&lt;&gt;"",G5800,F5800),OFFSET('Maximum minutes'!$C$1,T5800-1,0,1,U5800+1),0)-1)*IF(OR(ISNUMBER(J5800),J5800="sans examen"),1,0)*IF(W5800&lt;MinDate,1,0),"")</f>
        <v/>
      </c>
      <c r="N5800" s="36">
        <f t="shared" ca="1" si="181"/>
        <v>0</v>
      </c>
      <c r="O5800" s="36" t="e">
        <f ca="1">LEFT(OFFSET(Lists!$Q$2,MATCH(E5800,Lists!$R$3:$R$19,0),0),4)</f>
        <v>#N/A</v>
      </c>
      <c r="P5800" s="36" t="e">
        <f ca="1">MATCH(O5800,Lists!$S$2:$S$640,1)</f>
        <v>#N/A</v>
      </c>
      <c r="Q5800" s="36" t="e">
        <f ca="1">MATCH(LEFT(OFFSET(Lists!$Q$2,MATCH(E5800,Lists!$R$3:$R$19,0)+1,0),4),Lists!$S$3:$S$640,1)</f>
        <v>#N/A</v>
      </c>
      <c r="R5800" s="36" t="e">
        <f ca="1">LEFT(OFFSET(Lists!$S$2,P5800-1+MATCH(F5800,OFFSET(Lists!$T$3,P5800-1,0,Q5800-P5800+1),0),0),6)</f>
        <v>#N/A</v>
      </c>
      <c r="S5800" s="36" t="e">
        <f ca="1">VLOOKUP(R5800,Lists!B:D,3,FALSE)</f>
        <v>#N/A</v>
      </c>
      <c r="T5800" s="36" t="str">
        <f>IF(F5800&lt;&gt;"",MATCH(R5800,'Maximum minutes'!B:B,0),"")</f>
        <v/>
      </c>
      <c r="U5800" s="36">
        <f ca="1">IF(F5800&lt;&gt;"",COUNTA(OFFSET('Maximum minutes'!$C$1,'Annexe A1 Cours'!T5800,0,1,50)),0)</f>
        <v>0</v>
      </c>
      <c r="V5800" s="37">
        <f ca="1">IFERROR(OFFSET('Maximum minutes'!$C$1,T5800+1,-1+MATCH(G5800,OFFSET('Maximum minutes'!$C$1,T5800-1,0,1,50),0)),0)</f>
        <v>0</v>
      </c>
      <c r="W5800" s="38">
        <f t="shared" ca="1" si="180"/>
        <v>0</v>
      </c>
    </row>
    <row r="5801" spans="1:23" s="36" customFormat="1" ht="18.75">
      <c r="A5801" s="34"/>
      <c r="B5801" s="39"/>
      <c r="C5801" s="39"/>
      <c r="D5801" s="35"/>
      <c r="E5801" s="40"/>
      <c r="F5801" s="39"/>
      <c r="G5801" s="39"/>
      <c r="H5801" s="39"/>
      <c r="I5801" s="34"/>
      <c r="J5801" s="34"/>
      <c r="K5801" s="34"/>
      <c r="L5801" s="34"/>
      <c r="M5801" s="43" t="str">
        <f ca="1">IFERROR(OFFSET('Maximum minutes'!$C$1,T5801,MATCH(IF(G5801&lt;&gt;"",G5801,F5801),OFFSET('Maximum minutes'!$C$1,T5801-1,0,1,U5801+1),0)-1)*IF(OR(ISNUMBER(J5801),J5801="sans examen"),1,0)*IF(W5801&lt;MinDate,1,0),"")</f>
        <v/>
      </c>
      <c r="N5801" s="36">
        <f t="shared" ca="1" si="181"/>
        <v>0</v>
      </c>
      <c r="O5801" s="36" t="e">
        <f ca="1">LEFT(OFFSET(Lists!$Q$2,MATCH(E5801,Lists!$R$3:$R$19,0),0),4)</f>
        <v>#N/A</v>
      </c>
      <c r="P5801" s="36" t="e">
        <f ca="1">MATCH(O5801,Lists!$S$2:$S$640,1)</f>
        <v>#N/A</v>
      </c>
      <c r="Q5801" s="36" t="e">
        <f ca="1">MATCH(LEFT(OFFSET(Lists!$Q$2,MATCH(E5801,Lists!$R$3:$R$19,0)+1,0),4),Lists!$S$3:$S$640,1)</f>
        <v>#N/A</v>
      </c>
      <c r="R5801" s="36" t="e">
        <f ca="1">LEFT(OFFSET(Lists!$S$2,P5801-1+MATCH(F5801,OFFSET(Lists!$T$3,P5801-1,0,Q5801-P5801+1),0),0),6)</f>
        <v>#N/A</v>
      </c>
      <c r="S5801" s="36" t="e">
        <f ca="1">VLOOKUP(R5801,Lists!B:D,3,FALSE)</f>
        <v>#N/A</v>
      </c>
      <c r="T5801" s="36" t="str">
        <f>IF(F5801&lt;&gt;"",MATCH(R5801,'Maximum minutes'!B:B,0),"")</f>
        <v/>
      </c>
      <c r="U5801" s="36">
        <f ca="1">IF(F5801&lt;&gt;"",COUNTA(OFFSET('Maximum minutes'!$C$1,'Annexe A1 Cours'!T5801,0,1,50)),0)</f>
        <v>0</v>
      </c>
      <c r="V5801" s="37">
        <f ca="1">IFERROR(OFFSET('Maximum minutes'!$C$1,T5801+1,-1+MATCH(G5801,OFFSET('Maximum minutes'!$C$1,T5801-1,0,1,50),0)),0)</f>
        <v>0</v>
      </c>
      <c r="W5801" s="38">
        <f t="shared" ca="1" si="180"/>
        <v>0</v>
      </c>
    </row>
    <row r="5802" spans="1:23" s="36" customFormat="1" ht="18.75">
      <c r="A5802" s="34"/>
      <c r="B5802" s="39"/>
      <c r="C5802" s="39"/>
      <c r="D5802" s="35"/>
      <c r="E5802" s="40"/>
      <c r="F5802" s="39"/>
      <c r="G5802" s="39"/>
      <c r="H5802" s="39"/>
      <c r="I5802" s="34"/>
      <c r="J5802" s="34"/>
      <c r="K5802" s="34"/>
      <c r="L5802" s="34"/>
      <c r="M5802" s="43" t="str">
        <f ca="1">IFERROR(OFFSET('Maximum minutes'!$C$1,T5802,MATCH(IF(G5802&lt;&gt;"",G5802,F5802),OFFSET('Maximum minutes'!$C$1,T5802-1,0,1,U5802+1),0)-1)*IF(OR(ISNUMBER(J5802),J5802="sans examen"),1,0)*IF(W5802&lt;MinDate,1,0),"")</f>
        <v/>
      </c>
      <c r="N5802" s="36">
        <f t="shared" ca="1" si="181"/>
        <v>0</v>
      </c>
      <c r="O5802" s="36" t="e">
        <f ca="1">LEFT(OFFSET(Lists!$Q$2,MATCH(E5802,Lists!$R$3:$R$19,0),0),4)</f>
        <v>#N/A</v>
      </c>
      <c r="P5802" s="36" t="e">
        <f ca="1">MATCH(O5802,Lists!$S$2:$S$640,1)</f>
        <v>#N/A</v>
      </c>
      <c r="Q5802" s="36" t="e">
        <f ca="1">MATCH(LEFT(OFFSET(Lists!$Q$2,MATCH(E5802,Lists!$R$3:$R$19,0)+1,0),4),Lists!$S$3:$S$640,1)</f>
        <v>#N/A</v>
      </c>
      <c r="R5802" s="36" t="e">
        <f ca="1">LEFT(OFFSET(Lists!$S$2,P5802-1+MATCH(F5802,OFFSET(Lists!$T$3,P5802-1,0,Q5802-P5802+1),0),0),6)</f>
        <v>#N/A</v>
      </c>
      <c r="S5802" s="36" t="e">
        <f ca="1">VLOOKUP(R5802,Lists!B:D,3,FALSE)</f>
        <v>#N/A</v>
      </c>
      <c r="T5802" s="36" t="str">
        <f>IF(F5802&lt;&gt;"",MATCH(R5802,'Maximum minutes'!B:B,0),"")</f>
        <v/>
      </c>
      <c r="U5802" s="36">
        <f ca="1">IF(F5802&lt;&gt;"",COUNTA(OFFSET('Maximum minutes'!$C$1,'Annexe A1 Cours'!T5802,0,1,50)),0)</f>
        <v>0</v>
      </c>
      <c r="V5802" s="37">
        <f ca="1">IFERROR(OFFSET('Maximum minutes'!$C$1,T5802+1,-1+MATCH(G5802,OFFSET('Maximum minutes'!$C$1,T5802-1,0,1,50),0)),0)</f>
        <v>0</v>
      </c>
      <c r="W5802" s="38">
        <f t="shared" ca="1" si="180"/>
        <v>0</v>
      </c>
    </row>
    <row r="5803" spans="1:23" s="36" customFormat="1" ht="18.75">
      <c r="A5803" s="34"/>
      <c r="B5803" s="39"/>
      <c r="C5803" s="39"/>
      <c r="D5803" s="35"/>
      <c r="E5803" s="40"/>
      <c r="F5803" s="39"/>
      <c r="G5803" s="39"/>
      <c r="H5803" s="39"/>
      <c r="I5803" s="34"/>
      <c r="J5803" s="34"/>
      <c r="K5803" s="34"/>
      <c r="L5803" s="34"/>
      <c r="M5803" s="43" t="str">
        <f ca="1">IFERROR(OFFSET('Maximum minutes'!$C$1,T5803,MATCH(IF(G5803&lt;&gt;"",G5803,F5803),OFFSET('Maximum minutes'!$C$1,T5803-1,0,1,U5803+1),0)-1)*IF(OR(ISNUMBER(J5803),J5803="sans examen"),1,0)*IF(W5803&lt;MinDate,1,0),"")</f>
        <v/>
      </c>
      <c r="N5803" s="36">
        <f t="shared" ca="1" si="181"/>
        <v>0</v>
      </c>
      <c r="O5803" s="36" t="e">
        <f ca="1">LEFT(OFFSET(Lists!$Q$2,MATCH(E5803,Lists!$R$3:$R$19,0),0),4)</f>
        <v>#N/A</v>
      </c>
      <c r="P5803" s="36" t="e">
        <f ca="1">MATCH(O5803,Lists!$S$2:$S$640,1)</f>
        <v>#N/A</v>
      </c>
      <c r="Q5803" s="36" t="e">
        <f ca="1">MATCH(LEFT(OFFSET(Lists!$Q$2,MATCH(E5803,Lists!$R$3:$R$19,0)+1,0),4),Lists!$S$3:$S$640,1)</f>
        <v>#N/A</v>
      </c>
      <c r="R5803" s="36" t="e">
        <f ca="1">LEFT(OFFSET(Lists!$S$2,P5803-1+MATCH(F5803,OFFSET(Lists!$T$3,P5803-1,0,Q5803-P5803+1),0),0),6)</f>
        <v>#N/A</v>
      </c>
      <c r="S5803" s="36" t="e">
        <f ca="1">VLOOKUP(R5803,Lists!B:D,3,FALSE)</f>
        <v>#N/A</v>
      </c>
      <c r="T5803" s="36" t="str">
        <f>IF(F5803&lt;&gt;"",MATCH(R5803,'Maximum minutes'!B:B,0),"")</f>
        <v/>
      </c>
      <c r="U5803" s="36">
        <f ca="1">IF(F5803&lt;&gt;"",COUNTA(OFFSET('Maximum minutes'!$C$1,'Annexe A1 Cours'!T5803,0,1,50)),0)</f>
        <v>0</v>
      </c>
      <c r="V5803" s="37">
        <f ca="1">IFERROR(OFFSET('Maximum minutes'!$C$1,T5803+1,-1+MATCH(G5803,OFFSET('Maximum minutes'!$C$1,T5803-1,0,1,50),0)),0)</f>
        <v>0</v>
      </c>
      <c r="W5803" s="38">
        <f t="shared" ca="1" si="180"/>
        <v>0</v>
      </c>
    </row>
    <row r="5804" spans="1:23" s="36" customFormat="1" ht="18.75">
      <c r="A5804" s="34"/>
      <c r="B5804" s="39"/>
      <c r="C5804" s="39"/>
      <c r="D5804" s="35"/>
      <c r="E5804" s="40"/>
      <c r="F5804" s="39"/>
      <c r="G5804" s="39"/>
      <c r="H5804" s="39"/>
      <c r="I5804" s="34"/>
      <c r="J5804" s="34"/>
      <c r="K5804" s="34"/>
      <c r="L5804" s="34"/>
      <c r="M5804" s="43" t="str">
        <f ca="1">IFERROR(OFFSET('Maximum minutes'!$C$1,T5804,MATCH(IF(G5804&lt;&gt;"",G5804,F5804),OFFSET('Maximum minutes'!$C$1,T5804-1,0,1,U5804+1),0)-1)*IF(OR(ISNUMBER(J5804),J5804="sans examen"),1,0)*IF(W5804&lt;MinDate,1,0),"")</f>
        <v/>
      </c>
      <c r="N5804" s="36">
        <f t="shared" ca="1" si="181"/>
        <v>0</v>
      </c>
      <c r="O5804" s="36" t="e">
        <f ca="1">LEFT(OFFSET(Lists!$Q$2,MATCH(E5804,Lists!$R$3:$R$19,0),0),4)</f>
        <v>#N/A</v>
      </c>
      <c r="P5804" s="36" t="e">
        <f ca="1">MATCH(O5804,Lists!$S$2:$S$640,1)</f>
        <v>#N/A</v>
      </c>
      <c r="Q5804" s="36" t="e">
        <f ca="1">MATCH(LEFT(OFFSET(Lists!$Q$2,MATCH(E5804,Lists!$R$3:$R$19,0)+1,0),4),Lists!$S$3:$S$640,1)</f>
        <v>#N/A</v>
      </c>
      <c r="R5804" s="36" t="e">
        <f ca="1">LEFT(OFFSET(Lists!$S$2,P5804-1+MATCH(F5804,OFFSET(Lists!$T$3,P5804-1,0,Q5804-P5804+1),0),0),6)</f>
        <v>#N/A</v>
      </c>
      <c r="S5804" s="36" t="e">
        <f ca="1">VLOOKUP(R5804,Lists!B:D,3,FALSE)</f>
        <v>#N/A</v>
      </c>
      <c r="T5804" s="36" t="str">
        <f>IF(F5804&lt;&gt;"",MATCH(R5804,'Maximum minutes'!B:B,0),"")</f>
        <v/>
      </c>
      <c r="U5804" s="36">
        <f ca="1">IF(F5804&lt;&gt;"",COUNTA(OFFSET('Maximum minutes'!$C$1,'Annexe A1 Cours'!T5804,0,1,50)),0)</f>
        <v>0</v>
      </c>
      <c r="V5804" s="37">
        <f ca="1">IFERROR(OFFSET('Maximum minutes'!$C$1,T5804+1,-1+MATCH(G5804,OFFSET('Maximum minutes'!$C$1,T5804-1,0,1,50),0)),0)</f>
        <v>0</v>
      </c>
      <c r="W5804" s="38">
        <f t="shared" ca="1" si="180"/>
        <v>0</v>
      </c>
    </row>
    <row r="5805" spans="1:23" s="36" customFormat="1" ht="18.75">
      <c r="A5805" s="34"/>
      <c r="B5805" s="39"/>
      <c r="C5805" s="39"/>
      <c r="D5805" s="35"/>
      <c r="E5805" s="40"/>
      <c r="F5805" s="39"/>
      <c r="G5805" s="39"/>
      <c r="H5805" s="39"/>
      <c r="I5805" s="34"/>
      <c r="J5805" s="34"/>
      <c r="K5805" s="34"/>
      <c r="L5805" s="34"/>
      <c r="M5805" s="43" t="str">
        <f ca="1">IFERROR(OFFSET('Maximum minutes'!$C$1,T5805,MATCH(IF(G5805&lt;&gt;"",G5805,F5805),OFFSET('Maximum minutes'!$C$1,T5805-1,0,1,U5805+1),0)-1)*IF(OR(ISNUMBER(J5805),J5805="sans examen"),1,0)*IF(W5805&lt;MinDate,1,0),"")</f>
        <v/>
      </c>
      <c r="N5805" s="36">
        <f t="shared" ca="1" si="181"/>
        <v>0</v>
      </c>
      <c r="O5805" s="36" t="e">
        <f ca="1">LEFT(OFFSET(Lists!$Q$2,MATCH(E5805,Lists!$R$3:$R$19,0),0),4)</f>
        <v>#N/A</v>
      </c>
      <c r="P5805" s="36" t="e">
        <f ca="1">MATCH(O5805,Lists!$S$2:$S$640,1)</f>
        <v>#N/A</v>
      </c>
      <c r="Q5805" s="36" t="e">
        <f ca="1">MATCH(LEFT(OFFSET(Lists!$Q$2,MATCH(E5805,Lists!$R$3:$R$19,0)+1,0),4),Lists!$S$3:$S$640,1)</f>
        <v>#N/A</v>
      </c>
      <c r="R5805" s="36" t="e">
        <f ca="1">LEFT(OFFSET(Lists!$S$2,P5805-1+MATCH(F5805,OFFSET(Lists!$T$3,P5805-1,0,Q5805-P5805+1),0),0),6)</f>
        <v>#N/A</v>
      </c>
      <c r="S5805" s="36" t="e">
        <f ca="1">VLOOKUP(R5805,Lists!B:D,3,FALSE)</f>
        <v>#N/A</v>
      </c>
      <c r="T5805" s="36" t="str">
        <f>IF(F5805&lt;&gt;"",MATCH(R5805,'Maximum minutes'!B:B,0),"")</f>
        <v/>
      </c>
      <c r="U5805" s="36">
        <f ca="1">IF(F5805&lt;&gt;"",COUNTA(OFFSET('Maximum minutes'!$C$1,'Annexe A1 Cours'!T5805,0,1,50)),0)</f>
        <v>0</v>
      </c>
      <c r="V5805" s="37">
        <f ca="1">IFERROR(OFFSET('Maximum minutes'!$C$1,T5805+1,-1+MATCH(G5805,OFFSET('Maximum minutes'!$C$1,T5805-1,0,1,50),0)),0)</f>
        <v>0</v>
      </c>
      <c r="W5805" s="38">
        <f t="shared" ca="1" si="180"/>
        <v>0</v>
      </c>
    </row>
    <row r="5806" spans="1:23" s="36" customFormat="1" ht="18.75">
      <c r="A5806" s="34"/>
      <c r="B5806" s="39"/>
      <c r="C5806" s="39"/>
      <c r="D5806" s="35"/>
      <c r="E5806" s="40"/>
      <c r="F5806" s="39"/>
      <c r="G5806" s="39"/>
      <c r="H5806" s="39"/>
      <c r="I5806" s="34"/>
      <c r="J5806" s="34"/>
      <c r="K5806" s="34"/>
      <c r="L5806" s="34"/>
      <c r="M5806" s="43" t="str">
        <f ca="1">IFERROR(OFFSET('Maximum minutes'!$C$1,T5806,MATCH(IF(G5806&lt;&gt;"",G5806,F5806),OFFSET('Maximum minutes'!$C$1,T5806-1,0,1,U5806+1),0)-1)*IF(OR(ISNUMBER(J5806),J5806="sans examen"),1,0)*IF(W5806&lt;MinDate,1,0),"")</f>
        <v/>
      </c>
      <c r="N5806" s="36">
        <f t="shared" ca="1" si="181"/>
        <v>0</v>
      </c>
      <c r="O5806" s="36" t="e">
        <f ca="1">LEFT(OFFSET(Lists!$Q$2,MATCH(E5806,Lists!$R$3:$R$19,0),0),4)</f>
        <v>#N/A</v>
      </c>
      <c r="P5806" s="36" t="e">
        <f ca="1">MATCH(O5806,Lists!$S$2:$S$640,1)</f>
        <v>#N/A</v>
      </c>
      <c r="Q5806" s="36" t="e">
        <f ca="1">MATCH(LEFT(OFFSET(Lists!$Q$2,MATCH(E5806,Lists!$R$3:$R$19,0)+1,0),4),Lists!$S$3:$S$640,1)</f>
        <v>#N/A</v>
      </c>
      <c r="R5806" s="36" t="e">
        <f ca="1">LEFT(OFFSET(Lists!$S$2,P5806-1+MATCH(F5806,OFFSET(Lists!$T$3,P5806-1,0,Q5806-P5806+1),0),0),6)</f>
        <v>#N/A</v>
      </c>
      <c r="S5806" s="36" t="e">
        <f ca="1">VLOOKUP(R5806,Lists!B:D,3,FALSE)</f>
        <v>#N/A</v>
      </c>
      <c r="T5806" s="36" t="str">
        <f>IF(F5806&lt;&gt;"",MATCH(R5806,'Maximum minutes'!B:B,0),"")</f>
        <v/>
      </c>
      <c r="U5806" s="36">
        <f ca="1">IF(F5806&lt;&gt;"",COUNTA(OFFSET('Maximum minutes'!$C$1,'Annexe A1 Cours'!T5806,0,1,50)),0)</f>
        <v>0</v>
      </c>
      <c r="V5806" s="37">
        <f ca="1">IFERROR(OFFSET('Maximum minutes'!$C$1,T5806+1,-1+MATCH(G5806,OFFSET('Maximum minutes'!$C$1,T5806-1,0,1,50),0)),0)</f>
        <v>0</v>
      </c>
      <c r="W5806" s="38">
        <f t="shared" ca="1" si="180"/>
        <v>0</v>
      </c>
    </row>
    <row r="5807" spans="1:23" s="36" customFormat="1" ht="18.75">
      <c r="A5807" s="34"/>
      <c r="B5807" s="39"/>
      <c r="C5807" s="39"/>
      <c r="D5807" s="35"/>
      <c r="E5807" s="40"/>
      <c r="F5807" s="39"/>
      <c r="G5807" s="39"/>
      <c r="H5807" s="39"/>
      <c r="I5807" s="34"/>
      <c r="J5807" s="34"/>
      <c r="K5807" s="34"/>
      <c r="L5807" s="34"/>
      <c r="M5807" s="43" t="str">
        <f ca="1">IFERROR(OFFSET('Maximum minutes'!$C$1,T5807,MATCH(IF(G5807&lt;&gt;"",G5807,F5807),OFFSET('Maximum minutes'!$C$1,T5807-1,0,1,U5807+1),0)-1)*IF(OR(ISNUMBER(J5807),J5807="sans examen"),1,0)*IF(W5807&lt;MinDate,1,0),"")</f>
        <v/>
      </c>
      <c r="N5807" s="36">
        <f t="shared" ca="1" si="181"/>
        <v>0</v>
      </c>
      <c r="O5807" s="36" t="e">
        <f ca="1">LEFT(OFFSET(Lists!$Q$2,MATCH(E5807,Lists!$R$3:$R$19,0),0),4)</f>
        <v>#N/A</v>
      </c>
      <c r="P5807" s="36" t="e">
        <f ca="1">MATCH(O5807,Lists!$S$2:$S$640,1)</f>
        <v>#N/A</v>
      </c>
      <c r="Q5807" s="36" t="e">
        <f ca="1">MATCH(LEFT(OFFSET(Lists!$Q$2,MATCH(E5807,Lists!$R$3:$R$19,0)+1,0),4),Lists!$S$3:$S$640,1)</f>
        <v>#N/A</v>
      </c>
      <c r="R5807" s="36" t="e">
        <f ca="1">LEFT(OFFSET(Lists!$S$2,P5807-1+MATCH(F5807,OFFSET(Lists!$T$3,P5807-1,0,Q5807-P5807+1),0),0),6)</f>
        <v>#N/A</v>
      </c>
      <c r="S5807" s="36" t="e">
        <f ca="1">VLOOKUP(R5807,Lists!B:D,3,FALSE)</f>
        <v>#N/A</v>
      </c>
      <c r="T5807" s="36" t="str">
        <f>IF(F5807&lt;&gt;"",MATCH(R5807,'Maximum minutes'!B:B,0),"")</f>
        <v/>
      </c>
      <c r="U5807" s="36">
        <f ca="1">IF(F5807&lt;&gt;"",COUNTA(OFFSET('Maximum minutes'!$C$1,'Annexe A1 Cours'!T5807,0,1,50)),0)</f>
        <v>0</v>
      </c>
      <c r="V5807" s="37">
        <f ca="1">IFERROR(OFFSET('Maximum minutes'!$C$1,T5807+1,-1+MATCH(G5807,OFFSET('Maximum minutes'!$C$1,T5807-1,0,1,50),0)),0)</f>
        <v>0</v>
      </c>
      <c r="W5807" s="38">
        <f t="shared" ca="1" si="180"/>
        <v>0</v>
      </c>
    </row>
    <row r="5808" spans="1:23" s="36" customFormat="1" ht="18.75">
      <c r="A5808" s="34"/>
      <c r="B5808" s="39"/>
      <c r="C5808" s="39"/>
      <c r="D5808" s="35"/>
      <c r="E5808" s="40"/>
      <c r="F5808" s="39"/>
      <c r="G5808" s="39"/>
      <c r="H5808" s="39"/>
      <c r="I5808" s="34"/>
      <c r="J5808" s="34"/>
      <c r="K5808" s="34"/>
      <c r="L5808" s="34"/>
      <c r="M5808" s="43" t="str">
        <f ca="1">IFERROR(OFFSET('Maximum minutes'!$C$1,T5808,MATCH(IF(G5808&lt;&gt;"",G5808,F5808),OFFSET('Maximum minutes'!$C$1,T5808-1,0,1,U5808+1),0)-1)*IF(OR(ISNUMBER(J5808),J5808="sans examen"),1,0)*IF(W5808&lt;MinDate,1,0),"")</f>
        <v/>
      </c>
      <c r="N5808" s="36">
        <f t="shared" ca="1" si="181"/>
        <v>0</v>
      </c>
      <c r="O5808" s="36" t="e">
        <f ca="1">LEFT(OFFSET(Lists!$Q$2,MATCH(E5808,Lists!$R$3:$R$19,0),0),4)</f>
        <v>#N/A</v>
      </c>
      <c r="P5808" s="36" t="e">
        <f ca="1">MATCH(O5808,Lists!$S$2:$S$640,1)</f>
        <v>#N/A</v>
      </c>
      <c r="Q5808" s="36" t="e">
        <f ca="1">MATCH(LEFT(OFFSET(Lists!$Q$2,MATCH(E5808,Lists!$R$3:$R$19,0)+1,0),4),Lists!$S$3:$S$640,1)</f>
        <v>#N/A</v>
      </c>
      <c r="R5808" s="36" t="e">
        <f ca="1">LEFT(OFFSET(Lists!$S$2,P5808-1+MATCH(F5808,OFFSET(Lists!$T$3,P5808-1,0,Q5808-P5808+1),0),0),6)</f>
        <v>#N/A</v>
      </c>
      <c r="S5808" s="36" t="e">
        <f ca="1">VLOOKUP(R5808,Lists!B:D,3,FALSE)</f>
        <v>#N/A</v>
      </c>
      <c r="T5808" s="36" t="str">
        <f>IF(F5808&lt;&gt;"",MATCH(R5808,'Maximum minutes'!B:B,0),"")</f>
        <v/>
      </c>
      <c r="U5808" s="36">
        <f ca="1">IF(F5808&lt;&gt;"",COUNTA(OFFSET('Maximum minutes'!$C$1,'Annexe A1 Cours'!T5808,0,1,50)),0)</f>
        <v>0</v>
      </c>
      <c r="V5808" s="37">
        <f ca="1">IFERROR(OFFSET('Maximum minutes'!$C$1,T5808+1,-1+MATCH(G5808,OFFSET('Maximum minutes'!$C$1,T5808-1,0,1,50),0)),0)</f>
        <v>0</v>
      </c>
      <c r="W5808" s="38">
        <f t="shared" ca="1" si="180"/>
        <v>0</v>
      </c>
    </row>
    <row r="5809" spans="1:23" s="36" customFormat="1" ht="18.75">
      <c r="A5809" s="34"/>
      <c r="B5809" s="39"/>
      <c r="C5809" s="39"/>
      <c r="D5809" s="35"/>
      <c r="E5809" s="40"/>
      <c r="F5809" s="39"/>
      <c r="G5809" s="39"/>
      <c r="H5809" s="39"/>
      <c r="I5809" s="34"/>
      <c r="J5809" s="34"/>
      <c r="K5809" s="34"/>
      <c r="L5809" s="34"/>
      <c r="M5809" s="43" t="str">
        <f ca="1">IFERROR(OFFSET('Maximum minutes'!$C$1,T5809,MATCH(IF(G5809&lt;&gt;"",G5809,F5809),OFFSET('Maximum minutes'!$C$1,T5809-1,0,1,U5809+1),0)-1)*IF(OR(ISNUMBER(J5809),J5809="sans examen"),1,0)*IF(W5809&lt;MinDate,1,0),"")</f>
        <v/>
      </c>
      <c r="N5809" s="36">
        <f t="shared" ca="1" si="181"/>
        <v>0</v>
      </c>
      <c r="O5809" s="36" t="e">
        <f ca="1">LEFT(OFFSET(Lists!$Q$2,MATCH(E5809,Lists!$R$3:$R$19,0),0),4)</f>
        <v>#N/A</v>
      </c>
      <c r="P5809" s="36" t="e">
        <f ca="1">MATCH(O5809,Lists!$S$2:$S$640,1)</f>
        <v>#N/A</v>
      </c>
      <c r="Q5809" s="36" t="e">
        <f ca="1">MATCH(LEFT(OFFSET(Lists!$Q$2,MATCH(E5809,Lists!$R$3:$R$19,0)+1,0),4),Lists!$S$3:$S$640,1)</f>
        <v>#N/A</v>
      </c>
      <c r="R5809" s="36" t="e">
        <f ca="1">LEFT(OFFSET(Lists!$S$2,P5809-1+MATCH(F5809,OFFSET(Lists!$T$3,P5809-1,0,Q5809-P5809+1),0),0),6)</f>
        <v>#N/A</v>
      </c>
      <c r="S5809" s="36" t="e">
        <f ca="1">VLOOKUP(R5809,Lists!B:D,3,FALSE)</f>
        <v>#N/A</v>
      </c>
      <c r="T5809" s="36" t="str">
        <f>IF(F5809&lt;&gt;"",MATCH(R5809,'Maximum minutes'!B:B,0),"")</f>
        <v/>
      </c>
      <c r="U5809" s="36">
        <f ca="1">IF(F5809&lt;&gt;"",COUNTA(OFFSET('Maximum minutes'!$C$1,'Annexe A1 Cours'!T5809,0,1,50)),0)</f>
        <v>0</v>
      </c>
      <c r="V5809" s="37">
        <f ca="1">IFERROR(OFFSET('Maximum minutes'!$C$1,T5809+1,-1+MATCH(G5809,OFFSET('Maximum minutes'!$C$1,T5809-1,0,1,50),0)),0)</f>
        <v>0</v>
      </c>
      <c r="W5809" s="38">
        <f t="shared" ca="1" si="180"/>
        <v>0</v>
      </c>
    </row>
    <row r="5810" spans="1:23" s="36" customFormat="1" ht="18.75">
      <c r="A5810" s="34"/>
      <c r="B5810" s="39"/>
      <c r="C5810" s="39"/>
      <c r="D5810" s="35"/>
      <c r="E5810" s="40"/>
      <c r="F5810" s="39"/>
      <c r="G5810" s="39"/>
      <c r="H5810" s="39"/>
      <c r="I5810" s="34"/>
      <c r="J5810" s="34"/>
      <c r="K5810" s="34"/>
      <c r="L5810" s="34"/>
      <c r="M5810" s="43" t="str">
        <f ca="1">IFERROR(OFFSET('Maximum minutes'!$C$1,T5810,MATCH(IF(G5810&lt;&gt;"",G5810,F5810),OFFSET('Maximum minutes'!$C$1,T5810-1,0,1,U5810+1),0)-1)*IF(OR(ISNUMBER(J5810),J5810="sans examen"),1,0)*IF(W5810&lt;MinDate,1,0),"")</f>
        <v/>
      </c>
      <c r="N5810" s="36">
        <f t="shared" ca="1" si="181"/>
        <v>0</v>
      </c>
      <c r="O5810" s="36" t="e">
        <f ca="1">LEFT(OFFSET(Lists!$Q$2,MATCH(E5810,Lists!$R$3:$R$19,0),0),4)</f>
        <v>#N/A</v>
      </c>
      <c r="P5810" s="36" t="e">
        <f ca="1">MATCH(O5810,Lists!$S$2:$S$640,1)</f>
        <v>#N/A</v>
      </c>
      <c r="Q5810" s="36" t="e">
        <f ca="1">MATCH(LEFT(OFFSET(Lists!$Q$2,MATCH(E5810,Lists!$R$3:$R$19,0)+1,0),4),Lists!$S$3:$S$640,1)</f>
        <v>#N/A</v>
      </c>
      <c r="R5810" s="36" t="e">
        <f ca="1">LEFT(OFFSET(Lists!$S$2,P5810-1+MATCH(F5810,OFFSET(Lists!$T$3,P5810-1,0,Q5810-P5810+1),0),0),6)</f>
        <v>#N/A</v>
      </c>
      <c r="S5810" s="36" t="e">
        <f ca="1">VLOOKUP(R5810,Lists!B:D,3,FALSE)</f>
        <v>#N/A</v>
      </c>
      <c r="T5810" s="36" t="str">
        <f>IF(F5810&lt;&gt;"",MATCH(R5810,'Maximum minutes'!B:B,0),"")</f>
        <v/>
      </c>
      <c r="U5810" s="36">
        <f ca="1">IF(F5810&lt;&gt;"",COUNTA(OFFSET('Maximum minutes'!$C$1,'Annexe A1 Cours'!T5810,0,1,50)),0)</f>
        <v>0</v>
      </c>
      <c r="V5810" s="37">
        <f ca="1">IFERROR(OFFSET('Maximum minutes'!$C$1,T5810+1,-1+MATCH(G5810,OFFSET('Maximum minutes'!$C$1,T5810-1,0,1,50),0)),0)</f>
        <v>0</v>
      </c>
      <c r="W5810" s="38">
        <f t="shared" ca="1" si="180"/>
        <v>0</v>
      </c>
    </row>
    <row r="5811" spans="1:23" s="36" customFormat="1" ht="18.75">
      <c r="A5811" s="34"/>
      <c r="B5811" s="39"/>
      <c r="C5811" s="39"/>
      <c r="D5811" s="35"/>
      <c r="E5811" s="40"/>
      <c r="F5811" s="39"/>
      <c r="G5811" s="39"/>
      <c r="H5811" s="39"/>
      <c r="I5811" s="34"/>
      <c r="J5811" s="34"/>
      <c r="K5811" s="34"/>
      <c r="L5811" s="34"/>
      <c r="M5811" s="43" t="str">
        <f ca="1">IFERROR(OFFSET('Maximum minutes'!$C$1,T5811,MATCH(IF(G5811&lt;&gt;"",G5811,F5811),OFFSET('Maximum minutes'!$C$1,T5811-1,0,1,U5811+1),0)-1)*IF(OR(ISNUMBER(J5811),J5811="sans examen"),1,0)*IF(W5811&lt;MinDate,1,0),"")</f>
        <v/>
      </c>
      <c r="N5811" s="36">
        <f t="shared" ca="1" si="181"/>
        <v>0</v>
      </c>
      <c r="O5811" s="36" t="e">
        <f ca="1">LEFT(OFFSET(Lists!$Q$2,MATCH(E5811,Lists!$R$3:$R$19,0),0),4)</f>
        <v>#N/A</v>
      </c>
      <c r="P5811" s="36" t="e">
        <f ca="1">MATCH(O5811,Lists!$S$2:$S$640,1)</f>
        <v>#N/A</v>
      </c>
      <c r="Q5811" s="36" t="e">
        <f ca="1">MATCH(LEFT(OFFSET(Lists!$Q$2,MATCH(E5811,Lists!$R$3:$R$19,0)+1,0),4),Lists!$S$3:$S$640,1)</f>
        <v>#N/A</v>
      </c>
      <c r="R5811" s="36" t="e">
        <f ca="1">LEFT(OFFSET(Lists!$S$2,P5811-1+MATCH(F5811,OFFSET(Lists!$T$3,P5811-1,0,Q5811-P5811+1),0),0),6)</f>
        <v>#N/A</v>
      </c>
      <c r="S5811" s="36" t="e">
        <f ca="1">VLOOKUP(R5811,Lists!B:D,3,FALSE)</f>
        <v>#N/A</v>
      </c>
      <c r="T5811" s="36" t="str">
        <f>IF(F5811&lt;&gt;"",MATCH(R5811,'Maximum minutes'!B:B,0),"")</f>
        <v/>
      </c>
      <c r="U5811" s="36">
        <f ca="1">IF(F5811&lt;&gt;"",COUNTA(OFFSET('Maximum minutes'!$C$1,'Annexe A1 Cours'!T5811,0,1,50)),0)</f>
        <v>0</v>
      </c>
      <c r="V5811" s="37">
        <f ca="1">IFERROR(OFFSET('Maximum minutes'!$C$1,T5811+1,-1+MATCH(G5811,OFFSET('Maximum minutes'!$C$1,T5811-1,0,1,50),0)),0)</f>
        <v>0</v>
      </c>
      <c r="W5811" s="38">
        <f t="shared" ca="1" si="180"/>
        <v>0</v>
      </c>
    </row>
    <row r="5812" spans="1:23" s="36" customFormat="1" ht="18.75">
      <c r="A5812" s="34"/>
      <c r="B5812" s="39"/>
      <c r="C5812" s="39"/>
      <c r="D5812" s="35"/>
      <c r="E5812" s="40"/>
      <c r="F5812" s="39"/>
      <c r="G5812" s="39"/>
      <c r="H5812" s="39"/>
      <c r="I5812" s="34"/>
      <c r="J5812" s="34"/>
      <c r="K5812" s="34"/>
      <c r="L5812" s="34"/>
      <c r="M5812" s="43" t="str">
        <f ca="1">IFERROR(OFFSET('Maximum minutes'!$C$1,T5812,MATCH(IF(G5812&lt;&gt;"",G5812,F5812),OFFSET('Maximum minutes'!$C$1,T5812-1,0,1,U5812+1),0)-1)*IF(OR(ISNUMBER(J5812),J5812="sans examen"),1,0)*IF(W5812&lt;MinDate,1,0),"")</f>
        <v/>
      </c>
      <c r="N5812" s="36">
        <f t="shared" ca="1" si="181"/>
        <v>0</v>
      </c>
      <c r="O5812" s="36" t="e">
        <f ca="1">LEFT(OFFSET(Lists!$Q$2,MATCH(E5812,Lists!$R$3:$R$19,0),0),4)</f>
        <v>#N/A</v>
      </c>
      <c r="P5812" s="36" t="e">
        <f ca="1">MATCH(O5812,Lists!$S$2:$S$640,1)</f>
        <v>#N/A</v>
      </c>
      <c r="Q5812" s="36" t="e">
        <f ca="1">MATCH(LEFT(OFFSET(Lists!$Q$2,MATCH(E5812,Lists!$R$3:$R$19,0)+1,0),4),Lists!$S$3:$S$640,1)</f>
        <v>#N/A</v>
      </c>
      <c r="R5812" s="36" t="e">
        <f ca="1">LEFT(OFFSET(Lists!$S$2,P5812-1+MATCH(F5812,OFFSET(Lists!$T$3,P5812-1,0,Q5812-P5812+1),0),0),6)</f>
        <v>#N/A</v>
      </c>
      <c r="S5812" s="36" t="e">
        <f ca="1">VLOOKUP(R5812,Lists!B:D,3,FALSE)</f>
        <v>#N/A</v>
      </c>
      <c r="T5812" s="36" t="str">
        <f>IF(F5812&lt;&gt;"",MATCH(R5812,'Maximum minutes'!B:B,0),"")</f>
        <v/>
      </c>
      <c r="U5812" s="36">
        <f ca="1">IF(F5812&lt;&gt;"",COUNTA(OFFSET('Maximum minutes'!$C$1,'Annexe A1 Cours'!T5812,0,1,50)),0)</f>
        <v>0</v>
      </c>
      <c r="V5812" s="37">
        <f ca="1">IFERROR(OFFSET('Maximum minutes'!$C$1,T5812+1,-1+MATCH(G5812,OFFSET('Maximum minutes'!$C$1,T5812-1,0,1,50),0)),0)</f>
        <v>0</v>
      </c>
      <c r="W5812" s="38">
        <f t="shared" ca="1" si="180"/>
        <v>0</v>
      </c>
    </row>
    <row r="5813" spans="1:23" s="36" customFormat="1" ht="18.75">
      <c r="A5813" s="34"/>
      <c r="B5813" s="39"/>
      <c r="C5813" s="39"/>
      <c r="D5813" s="35"/>
      <c r="E5813" s="40"/>
      <c r="F5813" s="39"/>
      <c r="G5813" s="39"/>
      <c r="H5813" s="39"/>
      <c r="I5813" s="34"/>
      <c r="J5813" s="34"/>
      <c r="K5813" s="34"/>
      <c r="L5813" s="34"/>
      <c r="M5813" s="43" t="str">
        <f ca="1">IFERROR(OFFSET('Maximum minutes'!$C$1,T5813,MATCH(IF(G5813&lt;&gt;"",G5813,F5813),OFFSET('Maximum minutes'!$C$1,T5813-1,0,1,U5813+1),0)-1)*IF(OR(ISNUMBER(J5813),J5813="sans examen"),1,0)*IF(W5813&lt;MinDate,1,0),"")</f>
        <v/>
      </c>
      <c r="N5813" s="36">
        <f t="shared" ca="1" si="181"/>
        <v>0</v>
      </c>
      <c r="O5813" s="36" t="e">
        <f ca="1">LEFT(OFFSET(Lists!$Q$2,MATCH(E5813,Lists!$R$3:$R$19,0),0),4)</f>
        <v>#N/A</v>
      </c>
      <c r="P5813" s="36" t="e">
        <f ca="1">MATCH(O5813,Lists!$S$2:$S$640,1)</f>
        <v>#N/A</v>
      </c>
      <c r="Q5813" s="36" t="e">
        <f ca="1">MATCH(LEFT(OFFSET(Lists!$Q$2,MATCH(E5813,Lists!$R$3:$R$19,0)+1,0),4),Lists!$S$3:$S$640,1)</f>
        <v>#N/A</v>
      </c>
      <c r="R5813" s="36" t="e">
        <f ca="1">LEFT(OFFSET(Lists!$S$2,P5813-1+MATCH(F5813,OFFSET(Lists!$T$3,P5813-1,0,Q5813-P5813+1),0),0),6)</f>
        <v>#N/A</v>
      </c>
      <c r="S5813" s="36" t="e">
        <f ca="1">VLOOKUP(R5813,Lists!B:D,3,FALSE)</f>
        <v>#N/A</v>
      </c>
      <c r="T5813" s="36" t="str">
        <f>IF(F5813&lt;&gt;"",MATCH(R5813,'Maximum minutes'!B:B,0),"")</f>
        <v/>
      </c>
      <c r="U5813" s="36">
        <f ca="1">IF(F5813&lt;&gt;"",COUNTA(OFFSET('Maximum minutes'!$C$1,'Annexe A1 Cours'!T5813,0,1,50)),0)</f>
        <v>0</v>
      </c>
      <c r="V5813" s="37">
        <f ca="1">IFERROR(OFFSET('Maximum minutes'!$C$1,T5813+1,-1+MATCH(G5813,OFFSET('Maximum minutes'!$C$1,T5813-1,0,1,50),0)),0)</f>
        <v>0</v>
      </c>
      <c r="W5813" s="38">
        <f t="shared" ca="1" si="180"/>
        <v>0</v>
      </c>
    </row>
    <row r="5814" spans="1:23" s="36" customFormat="1" ht="18.75">
      <c r="A5814" s="34"/>
      <c r="B5814" s="39"/>
      <c r="C5814" s="39"/>
      <c r="D5814" s="35"/>
      <c r="E5814" s="40"/>
      <c r="F5814" s="39"/>
      <c r="G5814" s="39"/>
      <c r="H5814" s="39"/>
      <c r="I5814" s="34"/>
      <c r="J5814" s="34"/>
      <c r="K5814" s="34"/>
      <c r="L5814" s="34"/>
      <c r="M5814" s="43" t="str">
        <f ca="1">IFERROR(OFFSET('Maximum minutes'!$C$1,T5814,MATCH(IF(G5814&lt;&gt;"",G5814,F5814),OFFSET('Maximum minutes'!$C$1,T5814-1,0,1,U5814+1),0)-1)*IF(OR(ISNUMBER(J5814),J5814="sans examen"),1,0)*IF(W5814&lt;MinDate,1,0),"")</f>
        <v/>
      </c>
      <c r="N5814" s="36">
        <f t="shared" ca="1" si="181"/>
        <v>0</v>
      </c>
      <c r="O5814" s="36" t="e">
        <f ca="1">LEFT(OFFSET(Lists!$Q$2,MATCH(E5814,Lists!$R$3:$R$19,0),0),4)</f>
        <v>#N/A</v>
      </c>
      <c r="P5814" s="36" t="e">
        <f ca="1">MATCH(O5814,Lists!$S$2:$S$640,1)</f>
        <v>#N/A</v>
      </c>
      <c r="Q5814" s="36" t="e">
        <f ca="1">MATCH(LEFT(OFFSET(Lists!$Q$2,MATCH(E5814,Lists!$R$3:$R$19,0)+1,0),4),Lists!$S$3:$S$640,1)</f>
        <v>#N/A</v>
      </c>
      <c r="R5814" s="36" t="e">
        <f ca="1">LEFT(OFFSET(Lists!$S$2,P5814-1+MATCH(F5814,OFFSET(Lists!$T$3,P5814-1,0,Q5814-P5814+1),0),0),6)</f>
        <v>#N/A</v>
      </c>
      <c r="S5814" s="36" t="e">
        <f ca="1">VLOOKUP(R5814,Lists!B:D,3,FALSE)</f>
        <v>#N/A</v>
      </c>
      <c r="T5814" s="36" t="str">
        <f>IF(F5814&lt;&gt;"",MATCH(R5814,'Maximum minutes'!B:B,0),"")</f>
        <v/>
      </c>
      <c r="U5814" s="36">
        <f ca="1">IF(F5814&lt;&gt;"",COUNTA(OFFSET('Maximum minutes'!$C$1,'Annexe A1 Cours'!T5814,0,1,50)),0)</f>
        <v>0</v>
      </c>
      <c r="V5814" s="37">
        <f ca="1">IFERROR(OFFSET('Maximum minutes'!$C$1,T5814+1,-1+MATCH(G5814,OFFSET('Maximum minutes'!$C$1,T5814-1,0,1,50),0)),0)</f>
        <v>0</v>
      </c>
      <c r="W5814" s="38">
        <f t="shared" ca="1" si="180"/>
        <v>0</v>
      </c>
    </row>
    <row r="5815" spans="1:23" s="36" customFormat="1" ht="18.75">
      <c r="A5815" s="34"/>
      <c r="B5815" s="39"/>
      <c r="C5815" s="39"/>
      <c r="D5815" s="35"/>
      <c r="E5815" s="40"/>
      <c r="F5815" s="39"/>
      <c r="G5815" s="39"/>
      <c r="H5815" s="39"/>
      <c r="I5815" s="34"/>
      <c r="J5815" s="34"/>
      <c r="K5815" s="34"/>
      <c r="L5815" s="34"/>
      <c r="M5815" s="43" t="str">
        <f ca="1">IFERROR(OFFSET('Maximum minutes'!$C$1,T5815,MATCH(IF(G5815&lt;&gt;"",G5815,F5815),OFFSET('Maximum minutes'!$C$1,T5815-1,0,1,U5815+1),0)-1)*IF(OR(ISNUMBER(J5815),J5815="sans examen"),1,0)*IF(W5815&lt;MinDate,1,0),"")</f>
        <v/>
      </c>
      <c r="N5815" s="36">
        <f t="shared" ca="1" si="181"/>
        <v>0</v>
      </c>
      <c r="O5815" s="36" t="e">
        <f ca="1">LEFT(OFFSET(Lists!$Q$2,MATCH(E5815,Lists!$R$3:$R$19,0),0),4)</f>
        <v>#N/A</v>
      </c>
      <c r="P5815" s="36" t="e">
        <f ca="1">MATCH(O5815,Lists!$S$2:$S$640,1)</f>
        <v>#N/A</v>
      </c>
      <c r="Q5815" s="36" t="e">
        <f ca="1">MATCH(LEFT(OFFSET(Lists!$Q$2,MATCH(E5815,Lists!$R$3:$R$19,0)+1,0),4),Lists!$S$3:$S$640,1)</f>
        <v>#N/A</v>
      </c>
      <c r="R5815" s="36" t="e">
        <f ca="1">LEFT(OFFSET(Lists!$S$2,P5815-1+MATCH(F5815,OFFSET(Lists!$T$3,P5815-1,0,Q5815-P5815+1),0),0),6)</f>
        <v>#N/A</v>
      </c>
      <c r="S5815" s="36" t="e">
        <f ca="1">VLOOKUP(R5815,Lists!B:D,3,FALSE)</f>
        <v>#N/A</v>
      </c>
      <c r="T5815" s="36" t="str">
        <f>IF(F5815&lt;&gt;"",MATCH(R5815,'Maximum minutes'!B:B,0),"")</f>
        <v/>
      </c>
      <c r="U5815" s="36">
        <f ca="1">IF(F5815&lt;&gt;"",COUNTA(OFFSET('Maximum minutes'!$C$1,'Annexe A1 Cours'!T5815,0,1,50)),0)</f>
        <v>0</v>
      </c>
      <c r="V5815" s="37">
        <f ca="1">IFERROR(OFFSET('Maximum minutes'!$C$1,T5815+1,-1+MATCH(G5815,OFFSET('Maximum minutes'!$C$1,T5815-1,0,1,50),0)),0)</f>
        <v>0</v>
      </c>
      <c r="W5815" s="38">
        <f t="shared" ca="1" si="180"/>
        <v>0</v>
      </c>
    </row>
    <row r="5816" spans="1:23" s="36" customFormat="1" ht="18.75">
      <c r="A5816" s="34"/>
      <c r="B5816" s="39"/>
      <c r="C5816" s="39"/>
      <c r="D5816" s="35"/>
      <c r="E5816" s="40"/>
      <c r="F5816" s="39"/>
      <c r="G5816" s="39"/>
      <c r="H5816" s="39"/>
      <c r="I5816" s="34"/>
      <c r="J5816" s="34"/>
      <c r="K5816" s="34"/>
      <c r="L5816" s="34"/>
      <c r="M5816" s="43" t="str">
        <f ca="1">IFERROR(OFFSET('Maximum minutes'!$C$1,T5816,MATCH(IF(G5816&lt;&gt;"",G5816,F5816),OFFSET('Maximum minutes'!$C$1,T5816-1,0,1,U5816+1),0)-1)*IF(OR(ISNUMBER(J5816),J5816="sans examen"),1,0)*IF(W5816&lt;MinDate,1,0),"")</f>
        <v/>
      </c>
      <c r="N5816" s="36">
        <f t="shared" ca="1" si="181"/>
        <v>0</v>
      </c>
      <c r="O5816" s="36" t="e">
        <f ca="1">LEFT(OFFSET(Lists!$Q$2,MATCH(E5816,Lists!$R$3:$R$19,0),0),4)</f>
        <v>#N/A</v>
      </c>
      <c r="P5816" s="36" t="e">
        <f ca="1">MATCH(O5816,Lists!$S$2:$S$640,1)</f>
        <v>#N/A</v>
      </c>
      <c r="Q5816" s="36" t="e">
        <f ca="1">MATCH(LEFT(OFFSET(Lists!$Q$2,MATCH(E5816,Lists!$R$3:$R$19,0)+1,0),4),Lists!$S$3:$S$640,1)</f>
        <v>#N/A</v>
      </c>
      <c r="R5816" s="36" t="e">
        <f ca="1">LEFT(OFFSET(Lists!$S$2,P5816-1+MATCH(F5816,OFFSET(Lists!$T$3,P5816-1,0,Q5816-P5816+1),0),0),6)</f>
        <v>#N/A</v>
      </c>
      <c r="S5816" s="36" t="e">
        <f ca="1">VLOOKUP(R5816,Lists!B:D,3,FALSE)</f>
        <v>#N/A</v>
      </c>
      <c r="T5816" s="36" t="str">
        <f>IF(F5816&lt;&gt;"",MATCH(R5816,'Maximum minutes'!B:B,0),"")</f>
        <v/>
      </c>
      <c r="U5816" s="36">
        <f ca="1">IF(F5816&lt;&gt;"",COUNTA(OFFSET('Maximum minutes'!$C$1,'Annexe A1 Cours'!T5816,0,1,50)),0)</f>
        <v>0</v>
      </c>
      <c r="V5816" s="37">
        <f ca="1">IFERROR(OFFSET('Maximum minutes'!$C$1,T5816+1,-1+MATCH(G5816,OFFSET('Maximum minutes'!$C$1,T5816-1,0,1,50),0)),0)</f>
        <v>0</v>
      </c>
      <c r="W5816" s="38">
        <f t="shared" ca="1" si="180"/>
        <v>0</v>
      </c>
    </row>
    <row r="5817" spans="1:23" s="36" customFormat="1" ht="18.75">
      <c r="A5817" s="34"/>
      <c r="B5817" s="39"/>
      <c r="C5817" s="39"/>
      <c r="D5817" s="35"/>
      <c r="E5817" s="40"/>
      <c r="F5817" s="39"/>
      <c r="G5817" s="39"/>
      <c r="H5817" s="39"/>
      <c r="I5817" s="34"/>
      <c r="J5817" s="34"/>
      <c r="K5817" s="34"/>
      <c r="L5817" s="34"/>
      <c r="M5817" s="43" t="str">
        <f ca="1">IFERROR(OFFSET('Maximum minutes'!$C$1,T5817,MATCH(IF(G5817&lt;&gt;"",G5817,F5817),OFFSET('Maximum minutes'!$C$1,T5817-1,0,1,U5817+1),0)-1)*IF(OR(ISNUMBER(J5817),J5817="sans examen"),1,0)*IF(W5817&lt;MinDate,1,0),"")</f>
        <v/>
      </c>
      <c r="N5817" s="36">
        <f t="shared" ca="1" si="181"/>
        <v>0</v>
      </c>
      <c r="O5817" s="36" t="e">
        <f ca="1">LEFT(OFFSET(Lists!$Q$2,MATCH(E5817,Lists!$R$3:$R$19,0),0),4)</f>
        <v>#N/A</v>
      </c>
      <c r="P5817" s="36" t="e">
        <f ca="1">MATCH(O5817,Lists!$S$2:$S$640,1)</f>
        <v>#N/A</v>
      </c>
      <c r="Q5817" s="36" t="e">
        <f ca="1">MATCH(LEFT(OFFSET(Lists!$Q$2,MATCH(E5817,Lists!$R$3:$R$19,0)+1,0),4),Lists!$S$3:$S$640,1)</f>
        <v>#N/A</v>
      </c>
      <c r="R5817" s="36" t="e">
        <f ca="1">LEFT(OFFSET(Lists!$S$2,P5817-1+MATCH(F5817,OFFSET(Lists!$T$3,P5817-1,0,Q5817-P5817+1),0),0),6)</f>
        <v>#N/A</v>
      </c>
      <c r="S5817" s="36" t="e">
        <f ca="1">VLOOKUP(R5817,Lists!B:D,3,FALSE)</f>
        <v>#N/A</v>
      </c>
      <c r="T5817" s="36" t="str">
        <f>IF(F5817&lt;&gt;"",MATCH(R5817,'Maximum minutes'!B:B,0),"")</f>
        <v/>
      </c>
      <c r="U5817" s="36">
        <f ca="1">IF(F5817&lt;&gt;"",COUNTA(OFFSET('Maximum minutes'!$C$1,'Annexe A1 Cours'!T5817,0,1,50)),0)</f>
        <v>0</v>
      </c>
      <c r="V5817" s="37">
        <f ca="1">IFERROR(OFFSET('Maximum minutes'!$C$1,T5817+1,-1+MATCH(G5817,OFFSET('Maximum minutes'!$C$1,T5817-1,0,1,50),0)),0)</f>
        <v>0</v>
      </c>
      <c r="W5817" s="38">
        <f t="shared" ca="1" si="180"/>
        <v>0</v>
      </c>
    </row>
    <row r="5818" spans="1:23" s="36" customFormat="1" ht="18.75">
      <c r="A5818" s="34"/>
      <c r="B5818" s="39"/>
      <c r="C5818" s="39"/>
      <c r="D5818" s="35"/>
      <c r="E5818" s="40"/>
      <c r="F5818" s="39"/>
      <c r="G5818" s="39"/>
      <c r="H5818" s="39"/>
      <c r="I5818" s="34"/>
      <c r="J5818" s="34"/>
      <c r="K5818" s="34"/>
      <c r="L5818" s="34"/>
      <c r="M5818" s="43" t="str">
        <f ca="1">IFERROR(OFFSET('Maximum minutes'!$C$1,T5818,MATCH(IF(G5818&lt;&gt;"",G5818,F5818),OFFSET('Maximum minutes'!$C$1,T5818-1,0,1,U5818+1),0)-1)*IF(OR(ISNUMBER(J5818),J5818="sans examen"),1,0)*IF(W5818&lt;MinDate,1,0),"")</f>
        <v/>
      </c>
      <c r="N5818" s="36">
        <f t="shared" ca="1" si="181"/>
        <v>0</v>
      </c>
      <c r="O5818" s="36" t="e">
        <f ca="1">LEFT(OFFSET(Lists!$Q$2,MATCH(E5818,Lists!$R$3:$R$19,0),0),4)</f>
        <v>#N/A</v>
      </c>
      <c r="P5818" s="36" t="e">
        <f ca="1">MATCH(O5818,Lists!$S$2:$S$640,1)</f>
        <v>#N/A</v>
      </c>
      <c r="Q5818" s="36" t="e">
        <f ca="1">MATCH(LEFT(OFFSET(Lists!$Q$2,MATCH(E5818,Lists!$R$3:$R$19,0)+1,0),4),Lists!$S$3:$S$640,1)</f>
        <v>#N/A</v>
      </c>
      <c r="R5818" s="36" t="e">
        <f ca="1">LEFT(OFFSET(Lists!$S$2,P5818-1+MATCH(F5818,OFFSET(Lists!$T$3,P5818-1,0,Q5818-P5818+1),0),0),6)</f>
        <v>#N/A</v>
      </c>
      <c r="S5818" s="36" t="e">
        <f ca="1">VLOOKUP(R5818,Lists!B:D,3,FALSE)</f>
        <v>#N/A</v>
      </c>
      <c r="T5818" s="36" t="str">
        <f>IF(F5818&lt;&gt;"",MATCH(R5818,'Maximum minutes'!B:B,0),"")</f>
        <v/>
      </c>
      <c r="U5818" s="36">
        <f ca="1">IF(F5818&lt;&gt;"",COUNTA(OFFSET('Maximum minutes'!$C$1,'Annexe A1 Cours'!T5818,0,1,50)),0)</f>
        <v>0</v>
      </c>
      <c r="V5818" s="37">
        <f ca="1">IFERROR(OFFSET('Maximum minutes'!$C$1,T5818+1,-1+MATCH(G5818,OFFSET('Maximum minutes'!$C$1,T5818-1,0,1,50),0)),0)</f>
        <v>0</v>
      </c>
      <c r="W5818" s="38">
        <f t="shared" ca="1" si="180"/>
        <v>0</v>
      </c>
    </row>
    <row r="5819" spans="1:23" s="36" customFormat="1" ht="18.75">
      <c r="A5819" s="34"/>
      <c r="B5819" s="39"/>
      <c r="C5819" s="39"/>
      <c r="D5819" s="35"/>
      <c r="E5819" s="40"/>
      <c r="F5819" s="39"/>
      <c r="G5819" s="39"/>
      <c r="H5819" s="39"/>
      <c r="I5819" s="34"/>
      <c r="J5819" s="34"/>
      <c r="K5819" s="34"/>
      <c r="L5819" s="34"/>
      <c r="M5819" s="43" t="str">
        <f ca="1">IFERROR(OFFSET('Maximum minutes'!$C$1,T5819,MATCH(IF(G5819&lt;&gt;"",G5819,F5819),OFFSET('Maximum minutes'!$C$1,T5819-1,0,1,U5819+1),0)-1)*IF(OR(ISNUMBER(J5819),J5819="sans examen"),1,0)*IF(W5819&lt;MinDate,1,0),"")</f>
        <v/>
      </c>
      <c r="N5819" s="36">
        <f t="shared" ca="1" si="181"/>
        <v>0</v>
      </c>
      <c r="O5819" s="36" t="e">
        <f ca="1">LEFT(OFFSET(Lists!$Q$2,MATCH(E5819,Lists!$R$3:$R$19,0),0),4)</f>
        <v>#N/A</v>
      </c>
      <c r="P5819" s="36" t="e">
        <f ca="1">MATCH(O5819,Lists!$S$2:$S$640,1)</f>
        <v>#N/A</v>
      </c>
      <c r="Q5819" s="36" t="e">
        <f ca="1">MATCH(LEFT(OFFSET(Lists!$Q$2,MATCH(E5819,Lists!$R$3:$R$19,0)+1,0),4),Lists!$S$3:$S$640,1)</f>
        <v>#N/A</v>
      </c>
      <c r="R5819" s="36" t="e">
        <f ca="1">LEFT(OFFSET(Lists!$S$2,P5819-1+MATCH(F5819,OFFSET(Lists!$T$3,P5819-1,0,Q5819-P5819+1),0),0),6)</f>
        <v>#N/A</v>
      </c>
      <c r="S5819" s="36" t="e">
        <f ca="1">VLOOKUP(R5819,Lists!B:D,3,FALSE)</f>
        <v>#N/A</v>
      </c>
      <c r="T5819" s="36" t="str">
        <f>IF(F5819&lt;&gt;"",MATCH(R5819,'Maximum minutes'!B:B,0),"")</f>
        <v/>
      </c>
      <c r="U5819" s="36">
        <f ca="1">IF(F5819&lt;&gt;"",COUNTA(OFFSET('Maximum minutes'!$C$1,'Annexe A1 Cours'!T5819,0,1,50)),0)</f>
        <v>0</v>
      </c>
      <c r="V5819" s="37">
        <f ca="1">IFERROR(OFFSET('Maximum minutes'!$C$1,T5819+1,-1+MATCH(G5819,OFFSET('Maximum minutes'!$C$1,T5819-1,0,1,50),0)),0)</f>
        <v>0</v>
      </c>
      <c r="W5819" s="38">
        <f t="shared" ca="1" si="180"/>
        <v>0</v>
      </c>
    </row>
    <row r="5820" spans="1:23" s="36" customFormat="1" ht="18.75">
      <c r="A5820" s="34"/>
      <c r="B5820" s="39"/>
      <c r="C5820" s="39"/>
      <c r="D5820" s="35"/>
      <c r="E5820" s="40"/>
      <c r="F5820" s="39"/>
      <c r="G5820" s="39"/>
      <c r="H5820" s="39"/>
      <c r="I5820" s="34"/>
      <c r="J5820" s="34"/>
      <c r="K5820" s="34"/>
      <c r="L5820" s="34"/>
      <c r="M5820" s="43" t="str">
        <f ca="1">IFERROR(OFFSET('Maximum minutes'!$C$1,T5820,MATCH(IF(G5820&lt;&gt;"",G5820,F5820),OFFSET('Maximum minutes'!$C$1,T5820-1,0,1,U5820+1),0)-1)*IF(OR(ISNUMBER(J5820),J5820="sans examen"),1,0)*IF(W5820&lt;MinDate,1,0),"")</f>
        <v/>
      </c>
      <c r="N5820" s="36">
        <f t="shared" ca="1" si="181"/>
        <v>0</v>
      </c>
      <c r="O5820" s="36" t="e">
        <f ca="1">LEFT(OFFSET(Lists!$Q$2,MATCH(E5820,Lists!$R$3:$R$19,0),0),4)</f>
        <v>#N/A</v>
      </c>
      <c r="P5820" s="36" t="e">
        <f ca="1">MATCH(O5820,Lists!$S$2:$S$640,1)</f>
        <v>#N/A</v>
      </c>
      <c r="Q5820" s="36" t="e">
        <f ca="1">MATCH(LEFT(OFFSET(Lists!$Q$2,MATCH(E5820,Lists!$R$3:$R$19,0)+1,0),4),Lists!$S$3:$S$640,1)</f>
        <v>#N/A</v>
      </c>
      <c r="R5820" s="36" t="e">
        <f ca="1">LEFT(OFFSET(Lists!$S$2,P5820-1+MATCH(F5820,OFFSET(Lists!$T$3,P5820-1,0,Q5820-P5820+1),0),0),6)</f>
        <v>#N/A</v>
      </c>
      <c r="S5820" s="36" t="e">
        <f ca="1">VLOOKUP(R5820,Lists!B:D,3,FALSE)</f>
        <v>#N/A</v>
      </c>
      <c r="T5820" s="36" t="str">
        <f>IF(F5820&lt;&gt;"",MATCH(R5820,'Maximum minutes'!B:B,0),"")</f>
        <v/>
      </c>
      <c r="U5820" s="36">
        <f ca="1">IF(F5820&lt;&gt;"",COUNTA(OFFSET('Maximum minutes'!$C$1,'Annexe A1 Cours'!T5820,0,1,50)),0)</f>
        <v>0</v>
      </c>
      <c r="V5820" s="37">
        <f ca="1">IFERROR(OFFSET('Maximum minutes'!$C$1,T5820+1,-1+MATCH(G5820,OFFSET('Maximum minutes'!$C$1,T5820-1,0,1,50),0)),0)</f>
        <v>0</v>
      </c>
      <c r="W5820" s="38">
        <f t="shared" ca="1" si="180"/>
        <v>0</v>
      </c>
    </row>
    <row r="5821" spans="1:23" s="36" customFormat="1" ht="18.75">
      <c r="A5821" s="34"/>
      <c r="B5821" s="39"/>
      <c r="C5821" s="39"/>
      <c r="D5821" s="35"/>
      <c r="E5821" s="40"/>
      <c r="F5821" s="39"/>
      <c r="G5821" s="39"/>
      <c r="H5821" s="39"/>
      <c r="I5821" s="34"/>
      <c r="J5821" s="34"/>
      <c r="K5821" s="34"/>
      <c r="L5821" s="34"/>
      <c r="M5821" s="43" t="str">
        <f ca="1">IFERROR(OFFSET('Maximum minutes'!$C$1,T5821,MATCH(IF(G5821&lt;&gt;"",G5821,F5821),OFFSET('Maximum minutes'!$C$1,T5821-1,0,1,U5821+1),0)-1)*IF(OR(ISNUMBER(J5821),J5821="sans examen"),1,0)*IF(W5821&lt;MinDate,1,0),"")</f>
        <v/>
      </c>
      <c r="N5821" s="36">
        <f t="shared" ca="1" si="181"/>
        <v>0</v>
      </c>
      <c r="O5821" s="36" t="e">
        <f ca="1">LEFT(OFFSET(Lists!$Q$2,MATCH(E5821,Lists!$R$3:$R$19,0),0),4)</f>
        <v>#N/A</v>
      </c>
      <c r="P5821" s="36" t="e">
        <f ca="1">MATCH(O5821,Lists!$S$2:$S$640,1)</f>
        <v>#N/A</v>
      </c>
      <c r="Q5821" s="36" t="e">
        <f ca="1">MATCH(LEFT(OFFSET(Lists!$Q$2,MATCH(E5821,Lists!$R$3:$R$19,0)+1,0),4),Lists!$S$3:$S$640,1)</f>
        <v>#N/A</v>
      </c>
      <c r="R5821" s="36" t="e">
        <f ca="1">LEFT(OFFSET(Lists!$S$2,P5821-1+MATCH(F5821,OFFSET(Lists!$T$3,P5821-1,0,Q5821-P5821+1),0),0),6)</f>
        <v>#N/A</v>
      </c>
      <c r="S5821" s="36" t="e">
        <f ca="1">VLOOKUP(R5821,Lists!B:D,3,FALSE)</f>
        <v>#N/A</v>
      </c>
      <c r="T5821" s="36" t="str">
        <f>IF(F5821&lt;&gt;"",MATCH(R5821,'Maximum minutes'!B:B,0),"")</f>
        <v/>
      </c>
      <c r="U5821" s="36">
        <f ca="1">IF(F5821&lt;&gt;"",COUNTA(OFFSET('Maximum minutes'!$C$1,'Annexe A1 Cours'!T5821,0,1,50)),0)</f>
        <v>0</v>
      </c>
      <c r="V5821" s="37">
        <f ca="1">IFERROR(OFFSET('Maximum minutes'!$C$1,T5821+1,-1+MATCH(G5821,OFFSET('Maximum minutes'!$C$1,T5821-1,0,1,50),0)),0)</f>
        <v>0</v>
      </c>
      <c r="W5821" s="38">
        <f t="shared" ca="1" si="180"/>
        <v>0</v>
      </c>
    </row>
    <row r="5822" spans="1:23" s="36" customFormat="1" ht="18.75">
      <c r="A5822" s="34"/>
      <c r="B5822" s="39"/>
      <c r="C5822" s="39"/>
      <c r="D5822" s="35"/>
      <c r="E5822" s="40"/>
      <c r="F5822" s="39"/>
      <c r="G5822" s="39"/>
      <c r="H5822" s="39"/>
      <c r="I5822" s="34"/>
      <c r="J5822" s="34"/>
      <c r="K5822" s="34"/>
      <c r="L5822" s="34"/>
      <c r="M5822" s="43" t="str">
        <f ca="1">IFERROR(OFFSET('Maximum minutes'!$C$1,T5822,MATCH(IF(G5822&lt;&gt;"",G5822,F5822),OFFSET('Maximum minutes'!$C$1,T5822-1,0,1,U5822+1),0)-1)*IF(OR(ISNUMBER(J5822),J5822="sans examen"),1,0)*IF(W5822&lt;MinDate,1,0),"")</f>
        <v/>
      </c>
      <c r="N5822" s="36">
        <f t="shared" ca="1" si="181"/>
        <v>0</v>
      </c>
      <c r="O5822" s="36" t="e">
        <f ca="1">LEFT(OFFSET(Lists!$Q$2,MATCH(E5822,Lists!$R$3:$R$19,0),0),4)</f>
        <v>#N/A</v>
      </c>
      <c r="P5822" s="36" t="e">
        <f ca="1">MATCH(O5822,Lists!$S$2:$S$640,1)</f>
        <v>#N/A</v>
      </c>
      <c r="Q5822" s="36" t="e">
        <f ca="1">MATCH(LEFT(OFFSET(Lists!$Q$2,MATCH(E5822,Lists!$R$3:$R$19,0)+1,0),4),Lists!$S$3:$S$640,1)</f>
        <v>#N/A</v>
      </c>
      <c r="R5822" s="36" t="e">
        <f ca="1">LEFT(OFFSET(Lists!$S$2,P5822-1+MATCH(F5822,OFFSET(Lists!$T$3,P5822-1,0,Q5822-P5822+1),0),0),6)</f>
        <v>#N/A</v>
      </c>
      <c r="S5822" s="36" t="e">
        <f ca="1">VLOOKUP(R5822,Lists!B:D,3,FALSE)</f>
        <v>#N/A</v>
      </c>
      <c r="T5822" s="36" t="str">
        <f>IF(F5822&lt;&gt;"",MATCH(R5822,'Maximum minutes'!B:B,0),"")</f>
        <v/>
      </c>
      <c r="U5822" s="36">
        <f ca="1">IF(F5822&lt;&gt;"",COUNTA(OFFSET('Maximum minutes'!$C$1,'Annexe A1 Cours'!T5822,0,1,50)),0)</f>
        <v>0</v>
      </c>
      <c r="V5822" s="37">
        <f ca="1">IFERROR(OFFSET('Maximum minutes'!$C$1,T5822+1,-1+MATCH(G5822,OFFSET('Maximum minutes'!$C$1,T5822-1,0,1,50),0)),0)</f>
        <v>0</v>
      </c>
      <c r="W5822" s="38">
        <f t="shared" ca="1" si="180"/>
        <v>0</v>
      </c>
    </row>
    <row r="5823" spans="1:23" s="36" customFormat="1" ht="18.75">
      <c r="A5823" s="34"/>
      <c r="B5823" s="39"/>
      <c r="C5823" s="39"/>
      <c r="D5823" s="35"/>
      <c r="E5823" s="40"/>
      <c r="F5823" s="39"/>
      <c r="G5823" s="39"/>
      <c r="H5823" s="39"/>
      <c r="I5823" s="34"/>
      <c r="J5823" s="34"/>
      <c r="K5823" s="34"/>
      <c r="L5823" s="34"/>
      <c r="M5823" s="43" t="str">
        <f ca="1">IFERROR(OFFSET('Maximum minutes'!$C$1,T5823,MATCH(IF(G5823&lt;&gt;"",G5823,F5823),OFFSET('Maximum minutes'!$C$1,T5823-1,0,1,U5823+1),0)-1)*IF(OR(ISNUMBER(J5823),J5823="sans examen"),1,0)*IF(W5823&lt;MinDate,1,0),"")</f>
        <v/>
      </c>
      <c r="N5823" s="36">
        <f t="shared" ca="1" si="181"/>
        <v>0</v>
      </c>
      <c r="O5823" s="36" t="e">
        <f ca="1">LEFT(OFFSET(Lists!$Q$2,MATCH(E5823,Lists!$R$3:$R$19,0),0),4)</f>
        <v>#N/A</v>
      </c>
      <c r="P5823" s="36" t="e">
        <f ca="1">MATCH(O5823,Lists!$S$2:$S$640,1)</f>
        <v>#N/A</v>
      </c>
      <c r="Q5823" s="36" t="e">
        <f ca="1">MATCH(LEFT(OFFSET(Lists!$Q$2,MATCH(E5823,Lists!$R$3:$R$19,0)+1,0),4),Lists!$S$3:$S$640,1)</f>
        <v>#N/A</v>
      </c>
      <c r="R5823" s="36" t="e">
        <f ca="1">LEFT(OFFSET(Lists!$S$2,P5823-1+MATCH(F5823,OFFSET(Lists!$T$3,P5823-1,0,Q5823-P5823+1),0),0),6)</f>
        <v>#N/A</v>
      </c>
      <c r="S5823" s="36" t="e">
        <f ca="1">VLOOKUP(R5823,Lists!B:D,3,FALSE)</f>
        <v>#N/A</v>
      </c>
      <c r="T5823" s="36" t="str">
        <f>IF(F5823&lt;&gt;"",MATCH(R5823,'Maximum minutes'!B:B,0),"")</f>
        <v/>
      </c>
      <c r="U5823" s="36">
        <f ca="1">IF(F5823&lt;&gt;"",COUNTA(OFFSET('Maximum minutes'!$C$1,'Annexe A1 Cours'!T5823,0,1,50)),0)</f>
        <v>0</v>
      </c>
      <c r="V5823" s="37">
        <f ca="1">IFERROR(OFFSET('Maximum minutes'!$C$1,T5823+1,-1+MATCH(G5823,OFFSET('Maximum minutes'!$C$1,T5823-1,0,1,50),0)),0)</f>
        <v>0</v>
      </c>
      <c r="W5823" s="38">
        <f t="shared" ca="1" si="180"/>
        <v>0</v>
      </c>
    </row>
    <row r="5824" spans="1:23" s="36" customFormat="1" ht="18.75">
      <c r="A5824" s="34"/>
      <c r="B5824" s="39"/>
      <c r="C5824" s="39"/>
      <c r="D5824" s="35"/>
      <c r="E5824" s="40"/>
      <c r="F5824" s="39"/>
      <c r="G5824" s="39"/>
      <c r="H5824" s="39"/>
      <c r="I5824" s="34"/>
      <c r="J5824" s="34"/>
      <c r="K5824" s="34"/>
      <c r="L5824" s="34"/>
      <c r="M5824" s="43" t="str">
        <f ca="1">IFERROR(OFFSET('Maximum minutes'!$C$1,T5824,MATCH(IF(G5824&lt;&gt;"",G5824,F5824),OFFSET('Maximum minutes'!$C$1,T5824-1,0,1,U5824+1),0)-1)*IF(OR(ISNUMBER(J5824),J5824="sans examen"),1,0)*IF(W5824&lt;MinDate,1,0),"")</f>
        <v/>
      </c>
      <c r="N5824" s="36">
        <f t="shared" ca="1" si="181"/>
        <v>0</v>
      </c>
      <c r="O5824" s="36" t="e">
        <f ca="1">LEFT(OFFSET(Lists!$Q$2,MATCH(E5824,Lists!$R$3:$R$19,0),0),4)</f>
        <v>#N/A</v>
      </c>
      <c r="P5824" s="36" t="e">
        <f ca="1">MATCH(O5824,Lists!$S$2:$S$640,1)</f>
        <v>#N/A</v>
      </c>
      <c r="Q5824" s="36" t="e">
        <f ca="1">MATCH(LEFT(OFFSET(Lists!$Q$2,MATCH(E5824,Lists!$R$3:$R$19,0)+1,0),4),Lists!$S$3:$S$640,1)</f>
        <v>#N/A</v>
      </c>
      <c r="R5824" s="36" t="e">
        <f ca="1">LEFT(OFFSET(Lists!$S$2,P5824-1+MATCH(F5824,OFFSET(Lists!$T$3,P5824-1,0,Q5824-P5824+1),0),0),6)</f>
        <v>#N/A</v>
      </c>
      <c r="S5824" s="36" t="e">
        <f ca="1">VLOOKUP(R5824,Lists!B:D,3,FALSE)</f>
        <v>#N/A</v>
      </c>
      <c r="T5824" s="36" t="str">
        <f>IF(F5824&lt;&gt;"",MATCH(R5824,'Maximum minutes'!B:B,0),"")</f>
        <v/>
      </c>
      <c r="U5824" s="36">
        <f ca="1">IF(F5824&lt;&gt;"",COUNTA(OFFSET('Maximum minutes'!$C$1,'Annexe A1 Cours'!T5824,0,1,50)),0)</f>
        <v>0</v>
      </c>
      <c r="V5824" s="37">
        <f ca="1">IFERROR(OFFSET('Maximum minutes'!$C$1,T5824+1,-1+MATCH(G5824,OFFSET('Maximum minutes'!$C$1,T5824-1,0,1,50),0)),0)</f>
        <v>0</v>
      </c>
      <c r="W5824" s="38">
        <f t="shared" ca="1" si="180"/>
        <v>0</v>
      </c>
    </row>
    <row r="5825" spans="1:23" s="36" customFormat="1" ht="18.75">
      <c r="A5825" s="34"/>
      <c r="B5825" s="39"/>
      <c r="C5825" s="39"/>
      <c r="D5825" s="35"/>
      <c r="E5825" s="40"/>
      <c r="F5825" s="39"/>
      <c r="G5825" s="39"/>
      <c r="H5825" s="39"/>
      <c r="I5825" s="34"/>
      <c r="J5825" s="34"/>
      <c r="K5825" s="34"/>
      <c r="L5825" s="34"/>
      <c r="M5825" s="43" t="str">
        <f ca="1">IFERROR(OFFSET('Maximum minutes'!$C$1,T5825,MATCH(IF(G5825&lt;&gt;"",G5825,F5825),OFFSET('Maximum minutes'!$C$1,T5825-1,0,1,U5825+1),0)-1)*IF(OR(ISNUMBER(J5825),J5825="sans examen"),1,0)*IF(W5825&lt;MinDate,1,0),"")</f>
        <v/>
      </c>
      <c r="N5825" s="36">
        <f t="shared" ca="1" si="181"/>
        <v>0</v>
      </c>
      <c r="O5825" s="36" t="e">
        <f ca="1">LEFT(OFFSET(Lists!$Q$2,MATCH(E5825,Lists!$R$3:$R$19,0),0),4)</f>
        <v>#N/A</v>
      </c>
      <c r="P5825" s="36" t="e">
        <f ca="1">MATCH(O5825,Lists!$S$2:$S$640,1)</f>
        <v>#N/A</v>
      </c>
      <c r="Q5825" s="36" t="e">
        <f ca="1">MATCH(LEFT(OFFSET(Lists!$Q$2,MATCH(E5825,Lists!$R$3:$R$19,0)+1,0),4),Lists!$S$3:$S$640,1)</f>
        <v>#N/A</v>
      </c>
      <c r="R5825" s="36" t="e">
        <f ca="1">LEFT(OFFSET(Lists!$S$2,P5825-1+MATCH(F5825,OFFSET(Lists!$T$3,P5825-1,0,Q5825-P5825+1),0),0),6)</f>
        <v>#N/A</v>
      </c>
      <c r="S5825" s="36" t="e">
        <f ca="1">VLOOKUP(R5825,Lists!B:D,3,FALSE)</f>
        <v>#N/A</v>
      </c>
      <c r="T5825" s="36" t="str">
        <f>IF(F5825&lt;&gt;"",MATCH(R5825,'Maximum minutes'!B:B,0),"")</f>
        <v/>
      </c>
      <c r="U5825" s="36">
        <f ca="1">IF(F5825&lt;&gt;"",COUNTA(OFFSET('Maximum minutes'!$C$1,'Annexe A1 Cours'!T5825,0,1,50)),0)</f>
        <v>0</v>
      </c>
      <c r="V5825" s="37">
        <f ca="1">IFERROR(OFFSET('Maximum minutes'!$C$1,T5825+1,-1+MATCH(G5825,OFFSET('Maximum minutes'!$C$1,T5825-1,0,1,50),0)),0)</f>
        <v>0</v>
      </c>
      <c r="W5825" s="38">
        <f t="shared" ca="1" si="180"/>
        <v>0</v>
      </c>
    </row>
    <row r="5826" spans="1:23" s="36" customFormat="1" ht="18.75">
      <c r="A5826" s="34"/>
      <c r="B5826" s="39"/>
      <c r="C5826" s="39"/>
      <c r="D5826" s="35"/>
      <c r="E5826" s="40"/>
      <c r="F5826" s="39"/>
      <c r="G5826" s="39"/>
      <c r="H5826" s="39"/>
      <c r="I5826" s="34"/>
      <c r="J5826" s="34"/>
      <c r="K5826" s="34"/>
      <c r="L5826" s="34"/>
      <c r="M5826" s="43" t="str">
        <f ca="1">IFERROR(OFFSET('Maximum minutes'!$C$1,T5826,MATCH(IF(G5826&lt;&gt;"",G5826,F5826),OFFSET('Maximum minutes'!$C$1,T5826-1,0,1,U5826+1),0)-1)*IF(OR(ISNUMBER(J5826),J5826="sans examen"),1,0)*IF(W5826&lt;MinDate,1,0),"")</f>
        <v/>
      </c>
      <c r="N5826" s="36">
        <f t="shared" ca="1" si="181"/>
        <v>0</v>
      </c>
      <c r="O5826" s="36" t="e">
        <f ca="1">LEFT(OFFSET(Lists!$Q$2,MATCH(E5826,Lists!$R$3:$R$19,0),0),4)</f>
        <v>#N/A</v>
      </c>
      <c r="P5826" s="36" t="e">
        <f ca="1">MATCH(O5826,Lists!$S$2:$S$640,1)</f>
        <v>#N/A</v>
      </c>
      <c r="Q5826" s="36" t="e">
        <f ca="1">MATCH(LEFT(OFFSET(Lists!$Q$2,MATCH(E5826,Lists!$R$3:$R$19,0)+1,0),4),Lists!$S$3:$S$640,1)</f>
        <v>#N/A</v>
      </c>
      <c r="R5826" s="36" t="e">
        <f ca="1">LEFT(OFFSET(Lists!$S$2,P5826-1+MATCH(F5826,OFFSET(Lists!$T$3,P5826-1,0,Q5826-P5826+1),0),0),6)</f>
        <v>#N/A</v>
      </c>
      <c r="S5826" s="36" t="e">
        <f ca="1">VLOOKUP(R5826,Lists!B:D,3,FALSE)</f>
        <v>#N/A</v>
      </c>
      <c r="T5826" s="36" t="str">
        <f>IF(F5826&lt;&gt;"",MATCH(R5826,'Maximum minutes'!B:B,0),"")</f>
        <v/>
      </c>
      <c r="U5826" s="36">
        <f ca="1">IF(F5826&lt;&gt;"",COUNTA(OFFSET('Maximum minutes'!$C$1,'Annexe A1 Cours'!T5826,0,1,50)),0)</f>
        <v>0</v>
      </c>
      <c r="V5826" s="37">
        <f ca="1">IFERROR(OFFSET('Maximum minutes'!$C$1,T5826+1,-1+MATCH(G5826,OFFSET('Maximum minutes'!$C$1,T5826-1,0,1,50),0)),0)</f>
        <v>0</v>
      </c>
      <c r="W5826" s="38">
        <f t="shared" ca="1" si="180"/>
        <v>0</v>
      </c>
    </row>
    <row r="5827" spans="1:23" s="36" customFormat="1" ht="18.75">
      <c r="A5827" s="34"/>
      <c r="B5827" s="39"/>
      <c r="C5827" s="39"/>
      <c r="D5827" s="35"/>
      <c r="E5827" s="40"/>
      <c r="F5827" s="39"/>
      <c r="G5827" s="39"/>
      <c r="H5827" s="39"/>
      <c r="I5827" s="34"/>
      <c r="J5827" s="34"/>
      <c r="K5827" s="34"/>
      <c r="L5827" s="34"/>
      <c r="M5827" s="43" t="str">
        <f ca="1">IFERROR(OFFSET('Maximum minutes'!$C$1,T5827,MATCH(IF(G5827&lt;&gt;"",G5827,F5827),OFFSET('Maximum minutes'!$C$1,T5827-1,0,1,U5827+1),0)-1)*IF(OR(ISNUMBER(J5827),J5827="sans examen"),1,0)*IF(W5827&lt;MinDate,1,0),"")</f>
        <v/>
      </c>
      <c r="N5827" s="36">
        <f t="shared" ca="1" si="181"/>
        <v>0</v>
      </c>
      <c r="O5827" s="36" t="e">
        <f ca="1">LEFT(OFFSET(Lists!$Q$2,MATCH(E5827,Lists!$R$3:$R$19,0),0),4)</f>
        <v>#N/A</v>
      </c>
      <c r="P5827" s="36" t="e">
        <f ca="1">MATCH(O5827,Lists!$S$2:$S$640,1)</f>
        <v>#N/A</v>
      </c>
      <c r="Q5827" s="36" t="e">
        <f ca="1">MATCH(LEFT(OFFSET(Lists!$Q$2,MATCH(E5827,Lists!$R$3:$R$19,0)+1,0),4),Lists!$S$3:$S$640,1)</f>
        <v>#N/A</v>
      </c>
      <c r="R5827" s="36" t="e">
        <f ca="1">LEFT(OFFSET(Lists!$S$2,P5827-1+MATCH(F5827,OFFSET(Lists!$T$3,P5827-1,0,Q5827-P5827+1),0),0),6)</f>
        <v>#N/A</v>
      </c>
      <c r="S5827" s="36" t="e">
        <f ca="1">VLOOKUP(R5827,Lists!B:D,3,FALSE)</f>
        <v>#N/A</v>
      </c>
      <c r="T5827" s="36" t="str">
        <f>IF(F5827&lt;&gt;"",MATCH(R5827,'Maximum minutes'!B:B,0),"")</f>
        <v/>
      </c>
      <c r="U5827" s="36">
        <f ca="1">IF(F5827&lt;&gt;"",COUNTA(OFFSET('Maximum minutes'!$C$1,'Annexe A1 Cours'!T5827,0,1,50)),0)</f>
        <v>0</v>
      </c>
      <c r="V5827" s="37">
        <f ca="1">IFERROR(OFFSET('Maximum minutes'!$C$1,T5827+1,-1+MATCH(G5827,OFFSET('Maximum minutes'!$C$1,T5827-1,0,1,50),0)),0)</f>
        <v>0</v>
      </c>
      <c r="W5827" s="38">
        <f t="shared" ca="1" si="180"/>
        <v>0</v>
      </c>
    </row>
    <row r="5828" spans="1:23" s="36" customFormat="1" ht="18.75">
      <c r="A5828" s="34"/>
      <c r="B5828" s="39"/>
      <c r="C5828" s="39"/>
      <c r="D5828" s="35"/>
      <c r="E5828" s="40"/>
      <c r="F5828" s="39"/>
      <c r="G5828" s="39"/>
      <c r="H5828" s="39"/>
      <c r="I5828" s="34"/>
      <c r="J5828" s="34"/>
      <c r="K5828" s="34"/>
      <c r="L5828" s="34"/>
      <c r="M5828" s="43" t="str">
        <f ca="1">IFERROR(OFFSET('Maximum minutes'!$C$1,T5828,MATCH(IF(G5828&lt;&gt;"",G5828,F5828),OFFSET('Maximum minutes'!$C$1,T5828-1,0,1,U5828+1),0)-1)*IF(OR(ISNUMBER(J5828),J5828="sans examen"),1,0)*IF(W5828&lt;MinDate,1,0),"")</f>
        <v/>
      </c>
      <c r="N5828" s="36">
        <f t="shared" ca="1" si="181"/>
        <v>0</v>
      </c>
      <c r="O5828" s="36" t="e">
        <f ca="1">LEFT(OFFSET(Lists!$Q$2,MATCH(E5828,Lists!$R$3:$R$19,0),0),4)</f>
        <v>#N/A</v>
      </c>
      <c r="P5828" s="36" t="e">
        <f ca="1">MATCH(O5828,Lists!$S$2:$S$640,1)</f>
        <v>#N/A</v>
      </c>
      <c r="Q5828" s="36" t="e">
        <f ca="1">MATCH(LEFT(OFFSET(Lists!$Q$2,MATCH(E5828,Lists!$R$3:$R$19,0)+1,0),4),Lists!$S$3:$S$640,1)</f>
        <v>#N/A</v>
      </c>
      <c r="R5828" s="36" t="e">
        <f ca="1">LEFT(OFFSET(Lists!$S$2,P5828-1+MATCH(F5828,OFFSET(Lists!$T$3,P5828-1,0,Q5828-P5828+1),0),0),6)</f>
        <v>#N/A</v>
      </c>
      <c r="S5828" s="36" t="e">
        <f ca="1">VLOOKUP(R5828,Lists!B:D,3,FALSE)</f>
        <v>#N/A</v>
      </c>
      <c r="T5828" s="36" t="str">
        <f>IF(F5828&lt;&gt;"",MATCH(R5828,'Maximum minutes'!B:B,0),"")</f>
        <v/>
      </c>
      <c r="U5828" s="36">
        <f ca="1">IF(F5828&lt;&gt;"",COUNTA(OFFSET('Maximum minutes'!$C$1,'Annexe A1 Cours'!T5828,0,1,50)),0)</f>
        <v>0</v>
      </c>
      <c r="V5828" s="37">
        <f ca="1">IFERROR(OFFSET('Maximum minutes'!$C$1,T5828+1,-1+MATCH(G5828,OFFSET('Maximum minutes'!$C$1,T5828-1,0,1,50),0)),0)</f>
        <v>0</v>
      </c>
      <c r="W5828" s="38">
        <f t="shared" ca="1" si="180"/>
        <v>0</v>
      </c>
    </row>
    <row r="5829" spans="1:23" s="36" customFormat="1" ht="18.75">
      <c r="A5829" s="34"/>
      <c r="B5829" s="39"/>
      <c r="C5829" s="39"/>
      <c r="D5829" s="35"/>
      <c r="E5829" s="40"/>
      <c r="F5829" s="39"/>
      <c r="G5829" s="39"/>
      <c r="H5829" s="39"/>
      <c r="I5829" s="34"/>
      <c r="J5829" s="34"/>
      <c r="K5829" s="34"/>
      <c r="L5829" s="34"/>
      <c r="M5829" s="43" t="str">
        <f ca="1">IFERROR(OFFSET('Maximum minutes'!$C$1,T5829,MATCH(IF(G5829&lt;&gt;"",G5829,F5829),OFFSET('Maximum minutes'!$C$1,T5829-1,0,1,U5829+1),0)-1)*IF(OR(ISNUMBER(J5829),J5829="sans examen"),1,0)*IF(W5829&lt;MinDate,1,0),"")</f>
        <v/>
      </c>
      <c r="N5829" s="36">
        <f t="shared" ca="1" si="181"/>
        <v>0</v>
      </c>
      <c r="O5829" s="36" t="e">
        <f ca="1">LEFT(OFFSET(Lists!$Q$2,MATCH(E5829,Lists!$R$3:$R$19,0),0),4)</f>
        <v>#N/A</v>
      </c>
      <c r="P5829" s="36" t="e">
        <f ca="1">MATCH(O5829,Lists!$S$2:$S$640,1)</f>
        <v>#N/A</v>
      </c>
      <c r="Q5829" s="36" t="e">
        <f ca="1">MATCH(LEFT(OFFSET(Lists!$Q$2,MATCH(E5829,Lists!$R$3:$R$19,0)+1,0),4),Lists!$S$3:$S$640,1)</f>
        <v>#N/A</v>
      </c>
      <c r="R5829" s="36" t="e">
        <f ca="1">LEFT(OFFSET(Lists!$S$2,P5829-1+MATCH(F5829,OFFSET(Lists!$T$3,P5829-1,0,Q5829-P5829+1),0),0),6)</f>
        <v>#N/A</v>
      </c>
      <c r="S5829" s="36" t="e">
        <f ca="1">VLOOKUP(R5829,Lists!B:D,3,FALSE)</f>
        <v>#N/A</v>
      </c>
      <c r="T5829" s="36" t="str">
        <f>IF(F5829&lt;&gt;"",MATCH(R5829,'Maximum minutes'!B:B,0),"")</f>
        <v/>
      </c>
      <c r="U5829" s="36">
        <f ca="1">IF(F5829&lt;&gt;"",COUNTA(OFFSET('Maximum minutes'!$C$1,'Annexe A1 Cours'!T5829,0,1,50)),0)</f>
        <v>0</v>
      </c>
      <c r="V5829" s="37">
        <f ca="1">IFERROR(OFFSET('Maximum minutes'!$C$1,T5829+1,-1+MATCH(G5829,OFFSET('Maximum minutes'!$C$1,T5829-1,0,1,50),0)),0)</f>
        <v>0</v>
      </c>
      <c r="W5829" s="38">
        <f t="shared" ca="1" si="180"/>
        <v>0</v>
      </c>
    </row>
    <row r="5830" spans="1:23" s="36" customFormat="1" ht="18.75">
      <c r="A5830" s="34"/>
      <c r="B5830" s="39"/>
      <c r="C5830" s="39"/>
      <c r="D5830" s="35"/>
      <c r="E5830" s="40"/>
      <c r="F5830" s="39"/>
      <c r="G5830" s="39"/>
      <c r="H5830" s="39"/>
      <c r="I5830" s="34"/>
      <c r="J5830" s="34"/>
      <c r="K5830" s="34"/>
      <c r="L5830" s="34"/>
      <c r="M5830" s="43" t="str">
        <f ca="1">IFERROR(OFFSET('Maximum minutes'!$C$1,T5830,MATCH(IF(G5830&lt;&gt;"",G5830,F5830),OFFSET('Maximum minutes'!$C$1,T5830-1,0,1,U5830+1),0)-1)*IF(OR(ISNUMBER(J5830),J5830="sans examen"),1,0)*IF(W5830&lt;MinDate,1,0),"")</f>
        <v/>
      </c>
      <c r="N5830" s="36">
        <f t="shared" ca="1" si="181"/>
        <v>0</v>
      </c>
      <c r="O5830" s="36" t="e">
        <f ca="1">LEFT(OFFSET(Lists!$Q$2,MATCH(E5830,Lists!$R$3:$R$19,0),0),4)</f>
        <v>#N/A</v>
      </c>
      <c r="P5830" s="36" t="e">
        <f ca="1">MATCH(O5830,Lists!$S$2:$S$640,1)</f>
        <v>#N/A</v>
      </c>
      <c r="Q5830" s="36" t="e">
        <f ca="1">MATCH(LEFT(OFFSET(Lists!$Q$2,MATCH(E5830,Lists!$R$3:$R$19,0)+1,0),4),Lists!$S$3:$S$640,1)</f>
        <v>#N/A</v>
      </c>
      <c r="R5830" s="36" t="e">
        <f ca="1">LEFT(OFFSET(Lists!$S$2,P5830-1+MATCH(F5830,OFFSET(Lists!$T$3,P5830-1,0,Q5830-P5830+1),0),0),6)</f>
        <v>#N/A</v>
      </c>
      <c r="S5830" s="36" t="e">
        <f ca="1">VLOOKUP(R5830,Lists!B:D,3,FALSE)</f>
        <v>#N/A</v>
      </c>
      <c r="T5830" s="36" t="str">
        <f>IF(F5830&lt;&gt;"",MATCH(R5830,'Maximum minutes'!B:B,0),"")</f>
        <v/>
      </c>
      <c r="U5830" s="36">
        <f ca="1">IF(F5830&lt;&gt;"",COUNTA(OFFSET('Maximum minutes'!$C$1,'Annexe A1 Cours'!T5830,0,1,50)),0)</f>
        <v>0</v>
      </c>
      <c r="V5830" s="37">
        <f ca="1">IFERROR(OFFSET('Maximum minutes'!$C$1,T5830+1,-1+MATCH(G5830,OFFSET('Maximum minutes'!$C$1,T5830-1,0,1,50),0)),0)</f>
        <v>0</v>
      </c>
      <c r="W5830" s="38">
        <f t="shared" ca="1" si="180"/>
        <v>0</v>
      </c>
    </row>
    <row r="5831" spans="1:23" s="36" customFormat="1" ht="18.75">
      <c r="A5831" s="34"/>
      <c r="B5831" s="39"/>
      <c r="C5831" s="39"/>
      <c r="D5831" s="35"/>
      <c r="E5831" s="40"/>
      <c r="F5831" s="39"/>
      <c r="G5831" s="39"/>
      <c r="H5831" s="39"/>
      <c r="I5831" s="34"/>
      <c r="J5831" s="34"/>
      <c r="K5831" s="34"/>
      <c r="L5831" s="34"/>
      <c r="M5831" s="43" t="str">
        <f ca="1">IFERROR(OFFSET('Maximum minutes'!$C$1,T5831,MATCH(IF(G5831&lt;&gt;"",G5831,F5831),OFFSET('Maximum minutes'!$C$1,T5831-1,0,1,U5831+1),0)-1)*IF(OR(ISNUMBER(J5831),J5831="sans examen"),1,0)*IF(W5831&lt;MinDate,1,0),"")</f>
        <v/>
      </c>
      <c r="N5831" s="36">
        <f t="shared" ca="1" si="181"/>
        <v>0</v>
      </c>
      <c r="O5831" s="36" t="e">
        <f ca="1">LEFT(OFFSET(Lists!$Q$2,MATCH(E5831,Lists!$R$3:$R$19,0),0),4)</f>
        <v>#N/A</v>
      </c>
      <c r="P5831" s="36" t="e">
        <f ca="1">MATCH(O5831,Lists!$S$2:$S$640,1)</f>
        <v>#N/A</v>
      </c>
      <c r="Q5831" s="36" t="e">
        <f ca="1">MATCH(LEFT(OFFSET(Lists!$Q$2,MATCH(E5831,Lists!$R$3:$R$19,0)+1,0),4),Lists!$S$3:$S$640,1)</f>
        <v>#N/A</v>
      </c>
      <c r="R5831" s="36" t="e">
        <f ca="1">LEFT(OFFSET(Lists!$S$2,P5831-1+MATCH(F5831,OFFSET(Lists!$T$3,P5831-1,0,Q5831-P5831+1),0),0),6)</f>
        <v>#N/A</v>
      </c>
      <c r="S5831" s="36" t="e">
        <f ca="1">VLOOKUP(R5831,Lists!B:D,3,FALSE)</f>
        <v>#N/A</v>
      </c>
      <c r="T5831" s="36" t="str">
        <f>IF(F5831&lt;&gt;"",MATCH(R5831,'Maximum minutes'!B:B,0),"")</f>
        <v/>
      </c>
      <c r="U5831" s="36">
        <f ca="1">IF(F5831&lt;&gt;"",COUNTA(OFFSET('Maximum minutes'!$C$1,'Annexe A1 Cours'!T5831,0,1,50)),0)</f>
        <v>0</v>
      </c>
      <c r="V5831" s="37">
        <f ca="1">IFERROR(OFFSET('Maximum minutes'!$C$1,T5831+1,-1+MATCH(G5831,OFFSET('Maximum minutes'!$C$1,T5831-1,0,1,50),0)),0)</f>
        <v>0</v>
      </c>
      <c r="W5831" s="38">
        <f t="shared" ref="W5831:W5894" ca="1" si="182">IFERROR(DATE(YEAR(D5831)+V5831,MONTH(D5831),DAY(D5831)),"")</f>
        <v>0</v>
      </c>
    </row>
    <row r="5832" spans="1:23" s="36" customFormat="1" ht="18.75">
      <c r="A5832" s="34"/>
      <c r="B5832" s="39"/>
      <c r="C5832" s="39"/>
      <c r="D5832" s="35"/>
      <c r="E5832" s="40"/>
      <c r="F5832" s="39"/>
      <c r="G5832" s="39"/>
      <c r="H5832" s="39"/>
      <c r="I5832" s="34"/>
      <c r="J5832" s="34"/>
      <c r="K5832" s="34"/>
      <c r="L5832" s="34"/>
      <c r="M5832" s="43" t="str">
        <f ca="1">IFERROR(OFFSET('Maximum minutes'!$C$1,T5832,MATCH(IF(G5832&lt;&gt;"",G5832,F5832),OFFSET('Maximum minutes'!$C$1,T5832-1,0,1,U5832+1),0)-1)*IF(OR(ISNUMBER(J5832),J5832="sans examen"),1,0)*IF(W5832&lt;MinDate,1,0),"")</f>
        <v/>
      </c>
      <c r="N5832" s="36">
        <f t="shared" ref="N5832:N5895" ca="1" si="183">IF(K5832&gt;0,MIN(K5832,M5832),0)*IF(M5832="",0,1)</f>
        <v>0</v>
      </c>
      <c r="O5832" s="36" t="e">
        <f ca="1">LEFT(OFFSET(Lists!$Q$2,MATCH(E5832,Lists!$R$3:$R$19,0),0),4)</f>
        <v>#N/A</v>
      </c>
      <c r="P5832" s="36" t="e">
        <f ca="1">MATCH(O5832,Lists!$S$2:$S$640,1)</f>
        <v>#N/A</v>
      </c>
      <c r="Q5832" s="36" t="e">
        <f ca="1">MATCH(LEFT(OFFSET(Lists!$Q$2,MATCH(E5832,Lists!$R$3:$R$19,0)+1,0),4),Lists!$S$3:$S$640,1)</f>
        <v>#N/A</v>
      </c>
      <c r="R5832" s="36" t="e">
        <f ca="1">LEFT(OFFSET(Lists!$S$2,P5832-1+MATCH(F5832,OFFSET(Lists!$T$3,P5832-1,0,Q5832-P5832+1),0),0),6)</f>
        <v>#N/A</v>
      </c>
      <c r="S5832" s="36" t="e">
        <f ca="1">VLOOKUP(R5832,Lists!B:D,3,FALSE)</f>
        <v>#N/A</v>
      </c>
      <c r="T5832" s="36" t="str">
        <f>IF(F5832&lt;&gt;"",MATCH(R5832,'Maximum minutes'!B:B,0),"")</f>
        <v/>
      </c>
      <c r="U5832" s="36">
        <f ca="1">IF(F5832&lt;&gt;"",COUNTA(OFFSET('Maximum minutes'!$C$1,'Annexe A1 Cours'!T5832,0,1,50)),0)</f>
        <v>0</v>
      </c>
      <c r="V5832" s="37">
        <f ca="1">IFERROR(OFFSET('Maximum minutes'!$C$1,T5832+1,-1+MATCH(G5832,OFFSET('Maximum minutes'!$C$1,T5832-1,0,1,50),0)),0)</f>
        <v>0</v>
      </c>
      <c r="W5832" s="38">
        <f t="shared" ca="1" si="182"/>
        <v>0</v>
      </c>
    </row>
    <row r="5833" spans="1:23" s="36" customFormat="1" ht="18.75">
      <c r="A5833" s="34"/>
      <c r="B5833" s="39"/>
      <c r="C5833" s="39"/>
      <c r="D5833" s="35"/>
      <c r="E5833" s="40"/>
      <c r="F5833" s="39"/>
      <c r="G5833" s="39"/>
      <c r="H5833" s="39"/>
      <c r="I5833" s="34"/>
      <c r="J5833" s="34"/>
      <c r="K5833" s="34"/>
      <c r="L5833" s="34"/>
      <c r="M5833" s="43" t="str">
        <f ca="1">IFERROR(OFFSET('Maximum minutes'!$C$1,T5833,MATCH(IF(G5833&lt;&gt;"",G5833,F5833),OFFSET('Maximum minutes'!$C$1,T5833-1,0,1,U5833+1),0)-1)*IF(OR(ISNUMBER(J5833),J5833="sans examen"),1,0)*IF(W5833&lt;MinDate,1,0),"")</f>
        <v/>
      </c>
      <c r="N5833" s="36">
        <f t="shared" ca="1" si="183"/>
        <v>0</v>
      </c>
      <c r="O5833" s="36" t="e">
        <f ca="1">LEFT(OFFSET(Lists!$Q$2,MATCH(E5833,Lists!$R$3:$R$19,0),0),4)</f>
        <v>#N/A</v>
      </c>
      <c r="P5833" s="36" t="e">
        <f ca="1">MATCH(O5833,Lists!$S$2:$S$640,1)</f>
        <v>#N/A</v>
      </c>
      <c r="Q5833" s="36" t="e">
        <f ca="1">MATCH(LEFT(OFFSET(Lists!$Q$2,MATCH(E5833,Lists!$R$3:$R$19,0)+1,0),4),Lists!$S$3:$S$640,1)</f>
        <v>#N/A</v>
      </c>
      <c r="R5833" s="36" t="e">
        <f ca="1">LEFT(OFFSET(Lists!$S$2,P5833-1+MATCH(F5833,OFFSET(Lists!$T$3,P5833-1,0,Q5833-P5833+1),0),0),6)</f>
        <v>#N/A</v>
      </c>
      <c r="S5833" s="36" t="e">
        <f ca="1">VLOOKUP(R5833,Lists!B:D,3,FALSE)</f>
        <v>#N/A</v>
      </c>
      <c r="T5833" s="36" t="str">
        <f>IF(F5833&lt;&gt;"",MATCH(R5833,'Maximum minutes'!B:B,0),"")</f>
        <v/>
      </c>
      <c r="U5833" s="36">
        <f ca="1">IF(F5833&lt;&gt;"",COUNTA(OFFSET('Maximum minutes'!$C$1,'Annexe A1 Cours'!T5833,0,1,50)),0)</f>
        <v>0</v>
      </c>
      <c r="V5833" s="37">
        <f ca="1">IFERROR(OFFSET('Maximum minutes'!$C$1,T5833+1,-1+MATCH(G5833,OFFSET('Maximum minutes'!$C$1,T5833-1,0,1,50),0)),0)</f>
        <v>0</v>
      </c>
      <c r="W5833" s="38">
        <f t="shared" ca="1" si="182"/>
        <v>0</v>
      </c>
    </row>
    <row r="5834" spans="1:23" s="36" customFormat="1" ht="18.75">
      <c r="A5834" s="34"/>
      <c r="B5834" s="39"/>
      <c r="C5834" s="39"/>
      <c r="D5834" s="35"/>
      <c r="E5834" s="40"/>
      <c r="F5834" s="39"/>
      <c r="G5834" s="39"/>
      <c r="H5834" s="39"/>
      <c r="I5834" s="34"/>
      <c r="J5834" s="34"/>
      <c r="K5834" s="34"/>
      <c r="L5834" s="34"/>
      <c r="M5834" s="43" t="str">
        <f ca="1">IFERROR(OFFSET('Maximum minutes'!$C$1,T5834,MATCH(IF(G5834&lt;&gt;"",G5834,F5834),OFFSET('Maximum minutes'!$C$1,T5834-1,0,1,U5834+1),0)-1)*IF(OR(ISNUMBER(J5834),J5834="sans examen"),1,0)*IF(W5834&lt;MinDate,1,0),"")</f>
        <v/>
      </c>
      <c r="N5834" s="36">
        <f t="shared" ca="1" si="183"/>
        <v>0</v>
      </c>
      <c r="O5834" s="36" t="e">
        <f ca="1">LEFT(OFFSET(Lists!$Q$2,MATCH(E5834,Lists!$R$3:$R$19,0),0),4)</f>
        <v>#N/A</v>
      </c>
      <c r="P5834" s="36" t="e">
        <f ca="1">MATCH(O5834,Lists!$S$2:$S$640,1)</f>
        <v>#N/A</v>
      </c>
      <c r="Q5834" s="36" t="e">
        <f ca="1">MATCH(LEFT(OFFSET(Lists!$Q$2,MATCH(E5834,Lists!$R$3:$R$19,0)+1,0),4),Lists!$S$3:$S$640,1)</f>
        <v>#N/A</v>
      </c>
      <c r="R5834" s="36" t="e">
        <f ca="1">LEFT(OFFSET(Lists!$S$2,P5834-1+MATCH(F5834,OFFSET(Lists!$T$3,P5834-1,0,Q5834-P5834+1),0),0),6)</f>
        <v>#N/A</v>
      </c>
      <c r="S5834" s="36" t="e">
        <f ca="1">VLOOKUP(R5834,Lists!B:D,3,FALSE)</f>
        <v>#N/A</v>
      </c>
      <c r="T5834" s="36" t="str">
        <f>IF(F5834&lt;&gt;"",MATCH(R5834,'Maximum minutes'!B:B,0),"")</f>
        <v/>
      </c>
      <c r="U5834" s="36">
        <f ca="1">IF(F5834&lt;&gt;"",COUNTA(OFFSET('Maximum minutes'!$C$1,'Annexe A1 Cours'!T5834,0,1,50)),0)</f>
        <v>0</v>
      </c>
      <c r="V5834" s="37">
        <f ca="1">IFERROR(OFFSET('Maximum minutes'!$C$1,T5834+1,-1+MATCH(G5834,OFFSET('Maximum minutes'!$C$1,T5834-1,0,1,50),0)),0)</f>
        <v>0</v>
      </c>
      <c r="W5834" s="38">
        <f t="shared" ca="1" si="182"/>
        <v>0</v>
      </c>
    </row>
    <row r="5835" spans="1:23" s="36" customFormat="1" ht="18.75">
      <c r="A5835" s="34"/>
      <c r="B5835" s="39"/>
      <c r="C5835" s="39"/>
      <c r="D5835" s="35"/>
      <c r="E5835" s="40"/>
      <c r="F5835" s="39"/>
      <c r="G5835" s="39"/>
      <c r="H5835" s="39"/>
      <c r="I5835" s="34"/>
      <c r="J5835" s="34"/>
      <c r="K5835" s="34"/>
      <c r="L5835" s="34"/>
      <c r="M5835" s="43" t="str">
        <f ca="1">IFERROR(OFFSET('Maximum minutes'!$C$1,T5835,MATCH(IF(G5835&lt;&gt;"",G5835,F5835),OFFSET('Maximum minutes'!$C$1,T5835-1,0,1,U5835+1),0)-1)*IF(OR(ISNUMBER(J5835),J5835="sans examen"),1,0)*IF(W5835&lt;MinDate,1,0),"")</f>
        <v/>
      </c>
      <c r="N5835" s="36">
        <f t="shared" ca="1" si="183"/>
        <v>0</v>
      </c>
      <c r="O5835" s="36" t="e">
        <f ca="1">LEFT(OFFSET(Lists!$Q$2,MATCH(E5835,Lists!$R$3:$R$19,0),0),4)</f>
        <v>#N/A</v>
      </c>
      <c r="P5835" s="36" t="e">
        <f ca="1">MATCH(O5835,Lists!$S$2:$S$640,1)</f>
        <v>#N/A</v>
      </c>
      <c r="Q5835" s="36" t="e">
        <f ca="1">MATCH(LEFT(OFFSET(Lists!$Q$2,MATCH(E5835,Lists!$R$3:$R$19,0)+1,0),4),Lists!$S$3:$S$640,1)</f>
        <v>#N/A</v>
      </c>
      <c r="R5835" s="36" t="e">
        <f ca="1">LEFT(OFFSET(Lists!$S$2,P5835-1+MATCH(F5835,OFFSET(Lists!$T$3,P5835-1,0,Q5835-P5835+1),0),0),6)</f>
        <v>#N/A</v>
      </c>
      <c r="S5835" s="36" t="e">
        <f ca="1">VLOOKUP(R5835,Lists!B:D,3,FALSE)</f>
        <v>#N/A</v>
      </c>
      <c r="T5835" s="36" t="str">
        <f>IF(F5835&lt;&gt;"",MATCH(R5835,'Maximum minutes'!B:B,0),"")</f>
        <v/>
      </c>
      <c r="U5835" s="36">
        <f ca="1">IF(F5835&lt;&gt;"",COUNTA(OFFSET('Maximum minutes'!$C$1,'Annexe A1 Cours'!T5835,0,1,50)),0)</f>
        <v>0</v>
      </c>
      <c r="V5835" s="37">
        <f ca="1">IFERROR(OFFSET('Maximum minutes'!$C$1,T5835+1,-1+MATCH(G5835,OFFSET('Maximum minutes'!$C$1,T5835-1,0,1,50),0)),0)</f>
        <v>0</v>
      </c>
      <c r="W5835" s="38">
        <f t="shared" ca="1" si="182"/>
        <v>0</v>
      </c>
    </row>
    <row r="5836" spans="1:23" s="36" customFormat="1" ht="18.75">
      <c r="A5836" s="34"/>
      <c r="B5836" s="39"/>
      <c r="C5836" s="39"/>
      <c r="D5836" s="35"/>
      <c r="E5836" s="40"/>
      <c r="F5836" s="39"/>
      <c r="G5836" s="39"/>
      <c r="H5836" s="39"/>
      <c r="I5836" s="34"/>
      <c r="J5836" s="34"/>
      <c r="K5836" s="34"/>
      <c r="L5836" s="34"/>
      <c r="M5836" s="43" t="str">
        <f ca="1">IFERROR(OFFSET('Maximum minutes'!$C$1,T5836,MATCH(IF(G5836&lt;&gt;"",G5836,F5836),OFFSET('Maximum minutes'!$C$1,T5836-1,0,1,U5836+1),0)-1)*IF(OR(ISNUMBER(J5836),J5836="sans examen"),1,0)*IF(W5836&lt;MinDate,1,0),"")</f>
        <v/>
      </c>
      <c r="N5836" s="36">
        <f t="shared" ca="1" si="183"/>
        <v>0</v>
      </c>
      <c r="O5836" s="36" t="e">
        <f ca="1">LEFT(OFFSET(Lists!$Q$2,MATCH(E5836,Lists!$R$3:$R$19,0),0),4)</f>
        <v>#N/A</v>
      </c>
      <c r="P5836" s="36" t="e">
        <f ca="1">MATCH(O5836,Lists!$S$2:$S$640,1)</f>
        <v>#N/A</v>
      </c>
      <c r="Q5836" s="36" t="e">
        <f ca="1">MATCH(LEFT(OFFSET(Lists!$Q$2,MATCH(E5836,Lists!$R$3:$R$19,0)+1,0),4),Lists!$S$3:$S$640,1)</f>
        <v>#N/A</v>
      </c>
      <c r="R5836" s="36" t="e">
        <f ca="1">LEFT(OFFSET(Lists!$S$2,P5836-1+MATCH(F5836,OFFSET(Lists!$T$3,P5836-1,0,Q5836-P5836+1),0),0),6)</f>
        <v>#N/A</v>
      </c>
      <c r="S5836" s="36" t="e">
        <f ca="1">VLOOKUP(R5836,Lists!B:D,3,FALSE)</f>
        <v>#N/A</v>
      </c>
      <c r="T5836" s="36" t="str">
        <f>IF(F5836&lt;&gt;"",MATCH(R5836,'Maximum minutes'!B:B,0),"")</f>
        <v/>
      </c>
      <c r="U5836" s="36">
        <f ca="1">IF(F5836&lt;&gt;"",COUNTA(OFFSET('Maximum minutes'!$C$1,'Annexe A1 Cours'!T5836,0,1,50)),0)</f>
        <v>0</v>
      </c>
      <c r="V5836" s="37">
        <f ca="1">IFERROR(OFFSET('Maximum minutes'!$C$1,T5836+1,-1+MATCH(G5836,OFFSET('Maximum minutes'!$C$1,T5836-1,0,1,50),0)),0)</f>
        <v>0</v>
      </c>
      <c r="W5836" s="38">
        <f t="shared" ca="1" si="182"/>
        <v>0</v>
      </c>
    </row>
    <row r="5837" spans="1:23" s="36" customFormat="1" ht="18.75">
      <c r="A5837" s="34"/>
      <c r="B5837" s="39"/>
      <c r="C5837" s="39"/>
      <c r="D5837" s="35"/>
      <c r="E5837" s="40"/>
      <c r="F5837" s="39"/>
      <c r="G5837" s="39"/>
      <c r="H5837" s="39"/>
      <c r="I5837" s="34"/>
      <c r="J5837" s="34"/>
      <c r="K5837" s="34"/>
      <c r="L5837" s="34"/>
      <c r="M5837" s="43" t="str">
        <f ca="1">IFERROR(OFFSET('Maximum minutes'!$C$1,T5837,MATCH(IF(G5837&lt;&gt;"",G5837,F5837),OFFSET('Maximum minutes'!$C$1,T5837-1,0,1,U5837+1),0)-1)*IF(OR(ISNUMBER(J5837),J5837="sans examen"),1,0)*IF(W5837&lt;MinDate,1,0),"")</f>
        <v/>
      </c>
      <c r="N5837" s="36">
        <f t="shared" ca="1" si="183"/>
        <v>0</v>
      </c>
      <c r="O5837" s="36" t="e">
        <f ca="1">LEFT(OFFSET(Lists!$Q$2,MATCH(E5837,Lists!$R$3:$R$19,0),0),4)</f>
        <v>#N/A</v>
      </c>
      <c r="P5837" s="36" t="e">
        <f ca="1">MATCH(O5837,Lists!$S$2:$S$640,1)</f>
        <v>#N/A</v>
      </c>
      <c r="Q5837" s="36" t="e">
        <f ca="1">MATCH(LEFT(OFFSET(Lists!$Q$2,MATCH(E5837,Lists!$R$3:$R$19,0)+1,0),4),Lists!$S$3:$S$640,1)</f>
        <v>#N/A</v>
      </c>
      <c r="R5837" s="36" t="e">
        <f ca="1">LEFT(OFFSET(Lists!$S$2,P5837-1+MATCH(F5837,OFFSET(Lists!$T$3,P5837-1,0,Q5837-P5837+1),0),0),6)</f>
        <v>#N/A</v>
      </c>
      <c r="S5837" s="36" t="e">
        <f ca="1">VLOOKUP(R5837,Lists!B:D,3,FALSE)</f>
        <v>#N/A</v>
      </c>
      <c r="T5837" s="36" t="str">
        <f>IF(F5837&lt;&gt;"",MATCH(R5837,'Maximum minutes'!B:B,0),"")</f>
        <v/>
      </c>
      <c r="U5837" s="36">
        <f ca="1">IF(F5837&lt;&gt;"",COUNTA(OFFSET('Maximum minutes'!$C$1,'Annexe A1 Cours'!T5837,0,1,50)),0)</f>
        <v>0</v>
      </c>
      <c r="V5837" s="37">
        <f ca="1">IFERROR(OFFSET('Maximum minutes'!$C$1,T5837+1,-1+MATCH(G5837,OFFSET('Maximum minutes'!$C$1,T5837-1,0,1,50),0)),0)</f>
        <v>0</v>
      </c>
      <c r="W5837" s="38">
        <f t="shared" ca="1" si="182"/>
        <v>0</v>
      </c>
    </row>
    <row r="5838" spans="1:23" s="36" customFormat="1" ht="18.75">
      <c r="A5838" s="34"/>
      <c r="B5838" s="39"/>
      <c r="C5838" s="39"/>
      <c r="D5838" s="35"/>
      <c r="E5838" s="40"/>
      <c r="F5838" s="39"/>
      <c r="G5838" s="39"/>
      <c r="H5838" s="39"/>
      <c r="I5838" s="34"/>
      <c r="J5838" s="34"/>
      <c r="K5838" s="34"/>
      <c r="L5838" s="34"/>
      <c r="M5838" s="43" t="str">
        <f ca="1">IFERROR(OFFSET('Maximum minutes'!$C$1,T5838,MATCH(IF(G5838&lt;&gt;"",G5838,F5838),OFFSET('Maximum minutes'!$C$1,T5838-1,0,1,U5838+1),0)-1)*IF(OR(ISNUMBER(J5838),J5838="sans examen"),1,0)*IF(W5838&lt;MinDate,1,0),"")</f>
        <v/>
      </c>
      <c r="N5838" s="36">
        <f t="shared" ca="1" si="183"/>
        <v>0</v>
      </c>
      <c r="O5838" s="36" t="e">
        <f ca="1">LEFT(OFFSET(Lists!$Q$2,MATCH(E5838,Lists!$R$3:$R$19,0),0),4)</f>
        <v>#N/A</v>
      </c>
      <c r="P5838" s="36" t="e">
        <f ca="1">MATCH(O5838,Lists!$S$2:$S$640,1)</f>
        <v>#N/A</v>
      </c>
      <c r="Q5838" s="36" t="e">
        <f ca="1">MATCH(LEFT(OFFSET(Lists!$Q$2,MATCH(E5838,Lists!$R$3:$R$19,0)+1,0),4),Lists!$S$3:$S$640,1)</f>
        <v>#N/A</v>
      </c>
      <c r="R5838" s="36" t="e">
        <f ca="1">LEFT(OFFSET(Lists!$S$2,P5838-1+MATCH(F5838,OFFSET(Lists!$T$3,P5838-1,0,Q5838-P5838+1),0),0),6)</f>
        <v>#N/A</v>
      </c>
      <c r="S5838" s="36" t="e">
        <f ca="1">VLOOKUP(R5838,Lists!B:D,3,FALSE)</f>
        <v>#N/A</v>
      </c>
      <c r="T5838" s="36" t="str">
        <f>IF(F5838&lt;&gt;"",MATCH(R5838,'Maximum minutes'!B:B,0),"")</f>
        <v/>
      </c>
      <c r="U5838" s="36">
        <f ca="1">IF(F5838&lt;&gt;"",COUNTA(OFFSET('Maximum minutes'!$C$1,'Annexe A1 Cours'!T5838,0,1,50)),0)</f>
        <v>0</v>
      </c>
      <c r="V5838" s="37">
        <f ca="1">IFERROR(OFFSET('Maximum minutes'!$C$1,T5838+1,-1+MATCH(G5838,OFFSET('Maximum minutes'!$C$1,T5838-1,0,1,50),0)),0)</f>
        <v>0</v>
      </c>
      <c r="W5838" s="38">
        <f t="shared" ca="1" si="182"/>
        <v>0</v>
      </c>
    </row>
    <row r="5839" spans="1:23" s="36" customFormat="1" ht="18.75">
      <c r="A5839" s="34"/>
      <c r="B5839" s="39"/>
      <c r="C5839" s="39"/>
      <c r="D5839" s="35"/>
      <c r="E5839" s="40"/>
      <c r="F5839" s="39"/>
      <c r="G5839" s="39"/>
      <c r="H5839" s="39"/>
      <c r="I5839" s="34"/>
      <c r="J5839" s="34"/>
      <c r="K5839" s="34"/>
      <c r="L5839" s="34"/>
      <c r="M5839" s="43" t="str">
        <f ca="1">IFERROR(OFFSET('Maximum minutes'!$C$1,T5839,MATCH(IF(G5839&lt;&gt;"",G5839,F5839),OFFSET('Maximum minutes'!$C$1,T5839-1,0,1,U5839+1),0)-1)*IF(OR(ISNUMBER(J5839),J5839="sans examen"),1,0)*IF(W5839&lt;MinDate,1,0),"")</f>
        <v/>
      </c>
      <c r="N5839" s="36">
        <f t="shared" ca="1" si="183"/>
        <v>0</v>
      </c>
      <c r="O5839" s="36" t="e">
        <f ca="1">LEFT(OFFSET(Lists!$Q$2,MATCH(E5839,Lists!$R$3:$R$19,0),0),4)</f>
        <v>#N/A</v>
      </c>
      <c r="P5839" s="36" t="e">
        <f ca="1">MATCH(O5839,Lists!$S$2:$S$640,1)</f>
        <v>#N/A</v>
      </c>
      <c r="Q5839" s="36" t="e">
        <f ca="1">MATCH(LEFT(OFFSET(Lists!$Q$2,MATCH(E5839,Lists!$R$3:$R$19,0)+1,0),4),Lists!$S$3:$S$640,1)</f>
        <v>#N/A</v>
      </c>
      <c r="R5839" s="36" t="e">
        <f ca="1">LEFT(OFFSET(Lists!$S$2,P5839-1+MATCH(F5839,OFFSET(Lists!$T$3,P5839-1,0,Q5839-P5839+1),0),0),6)</f>
        <v>#N/A</v>
      </c>
      <c r="S5839" s="36" t="e">
        <f ca="1">VLOOKUP(R5839,Lists!B:D,3,FALSE)</f>
        <v>#N/A</v>
      </c>
      <c r="T5839" s="36" t="str">
        <f>IF(F5839&lt;&gt;"",MATCH(R5839,'Maximum minutes'!B:B,0),"")</f>
        <v/>
      </c>
      <c r="U5839" s="36">
        <f ca="1">IF(F5839&lt;&gt;"",COUNTA(OFFSET('Maximum minutes'!$C$1,'Annexe A1 Cours'!T5839,0,1,50)),0)</f>
        <v>0</v>
      </c>
      <c r="V5839" s="37">
        <f ca="1">IFERROR(OFFSET('Maximum minutes'!$C$1,T5839+1,-1+MATCH(G5839,OFFSET('Maximum minutes'!$C$1,T5839-1,0,1,50),0)),0)</f>
        <v>0</v>
      </c>
      <c r="W5839" s="38">
        <f t="shared" ca="1" si="182"/>
        <v>0</v>
      </c>
    </row>
    <row r="5840" spans="1:23" s="36" customFormat="1" ht="18.75">
      <c r="A5840" s="34"/>
      <c r="B5840" s="39"/>
      <c r="C5840" s="39"/>
      <c r="D5840" s="35"/>
      <c r="E5840" s="40"/>
      <c r="F5840" s="39"/>
      <c r="G5840" s="39"/>
      <c r="H5840" s="39"/>
      <c r="I5840" s="34"/>
      <c r="J5840" s="34"/>
      <c r="K5840" s="34"/>
      <c r="L5840" s="34"/>
      <c r="M5840" s="43" t="str">
        <f ca="1">IFERROR(OFFSET('Maximum minutes'!$C$1,T5840,MATCH(IF(G5840&lt;&gt;"",G5840,F5840),OFFSET('Maximum minutes'!$C$1,T5840-1,0,1,U5840+1),0)-1)*IF(OR(ISNUMBER(J5840),J5840="sans examen"),1,0)*IF(W5840&lt;MinDate,1,0),"")</f>
        <v/>
      </c>
      <c r="N5840" s="36">
        <f t="shared" ca="1" si="183"/>
        <v>0</v>
      </c>
      <c r="O5840" s="36" t="e">
        <f ca="1">LEFT(OFFSET(Lists!$Q$2,MATCH(E5840,Lists!$R$3:$R$19,0),0),4)</f>
        <v>#N/A</v>
      </c>
      <c r="P5840" s="36" t="e">
        <f ca="1">MATCH(O5840,Lists!$S$2:$S$640,1)</f>
        <v>#N/A</v>
      </c>
      <c r="Q5840" s="36" t="e">
        <f ca="1">MATCH(LEFT(OFFSET(Lists!$Q$2,MATCH(E5840,Lists!$R$3:$R$19,0)+1,0),4),Lists!$S$3:$S$640,1)</f>
        <v>#N/A</v>
      </c>
      <c r="R5840" s="36" t="e">
        <f ca="1">LEFT(OFFSET(Lists!$S$2,P5840-1+MATCH(F5840,OFFSET(Lists!$T$3,P5840-1,0,Q5840-P5840+1),0),0),6)</f>
        <v>#N/A</v>
      </c>
      <c r="S5840" s="36" t="e">
        <f ca="1">VLOOKUP(R5840,Lists!B:D,3,FALSE)</f>
        <v>#N/A</v>
      </c>
      <c r="T5840" s="36" t="str">
        <f>IF(F5840&lt;&gt;"",MATCH(R5840,'Maximum minutes'!B:B,0),"")</f>
        <v/>
      </c>
      <c r="U5840" s="36">
        <f ca="1">IF(F5840&lt;&gt;"",COUNTA(OFFSET('Maximum minutes'!$C$1,'Annexe A1 Cours'!T5840,0,1,50)),0)</f>
        <v>0</v>
      </c>
      <c r="V5840" s="37">
        <f ca="1">IFERROR(OFFSET('Maximum minutes'!$C$1,T5840+1,-1+MATCH(G5840,OFFSET('Maximum minutes'!$C$1,T5840-1,0,1,50),0)),0)</f>
        <v>0</v>
      </c>
      <c r="W5840" s="38">
        <f t="shared" ca="1" si="182"/>
        <v>0</v>
      </c>
    </row>
    <row r="5841" spans="1:23" s="36" customFormat="1" ht="18.75">
      <c r="A5841" s="34"/>
      <c r="B5841" s="39"/>
      <c r="C5841" s="39"/>
      <c r="D5841" s="35"/>
      <c r="E5841" s="40"/>
      <c r="F5841" s="39"/>
      <c r="G5841" s="39"/>
      <c r="H5841" s="39"/>
      <c r="I5841" s="34"/>
      <c r="J5841" s="34"/>
      <c r="K5841" s="34"/>
      <c r="L5841" s="34"/>
      <c r="M5841" s="43" t="str">
        <f ca="1">IFERROR(OFFSET('Maximum minutes'!$C$1,T5841,MATCH(IF(G5841&lt;&gt;"",G5841,F5841),OFFSET('Maximum minutes'!$C$1,T5841-1,0,1,U5841+1),0)-1)*IF(OR(ISNUMBER(J5841),J5841="sans examen"),1,0)*IF(W5841&lt;MinDate,1,0),"")</f>
        <v/>
      </c>
      <c r="N5841" s="36">
        <f t="shared" ca="1" si="183"/>
        <v>0</v>
      </c>
      <c r="O5841" s="36" t="e">
        <f ca="1">LEFT(OFFSET(Lists!$Q$2,MATCH(E5841,Lists!$R$3:$R$19,0),0),4)</f>
        <v>#N/A</v>
      </c>
      <c r="P5841" s="36" t="e">
        <f ca="1">MATCH(O5841,Lists!$S$2:$S$640,1)</f>
        <v>#N/A</v>
      </c>
      <c r="Q5841" s="36" t="e">
        <f ca="1">MATCH(LEFT(OFFSET(Lists!$Q$2,MATCH(E5841,Lists!$R$3:$R$19,0)+1,0),4),Lists!$S$3:$S$640,1)</f>
        <v>#N/A</v>
      </c>
      <c r="R5841" s="36" t="e">
        <f ca="1">LEFT(OFFSET(Lists!$S$2,P5841-1+MATCH(F5841,OFFSET(Lists!$T$3,P5841-1,0,Q5841-P5841+1),0),0),6)</f>
        <v>#N/A</v>
      </c>
      <c r="S5841" s="36" t="e">
        <f ca="1">VLOOKUP(R5841,Lists!B:D,3,FALSE)</f>
        <v>#N/A</v>
      </c>
      <c r="T5841" s="36" t="str">
        <f>IF(F5841&lt;&gt;"",MATCH(R5841,'Maximum minutes'!B:B,0),"")</f>
        <v/>
      </c>
      <c r="U5841" s="36">
        <f ca="1">IF(F5841&lt;&gt;"",COUNTA(OFFSET('Maximum minutes'!$C$1,'Annexe A1 Cours'!T5841,0,1,50)),0)</f>
        <v>0</v>
      </c>
      <c r="V5841" s="37">
        <f ca="1">IFERROR(OFFSET('Maximum minutes'!$C$1,T5841+1,-1+MATCH(G5841,OFFSET('Maximum minutes'!$C$1,T5841-1,0,1,50),0)),0)</f>
        <v>0</v>
      </c>
      <c r="W5841" s="38">
        <f t="shared" ca="1" si="182"/>
        <v>0</v>
      </c>
    </row>
    <row r="5842" spans="1:23" s="36" customFormat="1" ht="18.75">
      <c r="A5842" s="34"/>
      <c r="B5842" s="39"/>
      <c r="C5842" s="39"/>
      <c r="D5842" s="35"/>
      <c r="E5842" s="40"/>
      <c r="F5842" s="39"/>
      <c r="G5842" s="39"/>
      <c r="H5842" s="39"/>
      <c r="I5842" s="34"/>
      <c r="J5842" s="34"/>
      <c r="K5842" s="34"/>
      <c r="L5842" s="34"/>
      <c r="M5842" s="43" t="str">
        <f ca="1">IFERROR(OFFSET('Maximum minutes'!$C$1,T5842,MATCH(IF(G5842&lt;&gt;"",G5842,F5842),OFFSET('Maximum minutes'!$C$1,T5842-1,0,1,U5842+1),0)-1)*IF(OR(ISNUMBER(J5842),J5842="sans examen"),1,0)*IF(W5842&lt;MinDate,1,0),"")</f>
        <v/>
      </c>
      <c r="N5842" s="36">
        <f t="shared" ca="1" si="183"/>
        <v>0</v>
      </c>
      <c r="O5842" s="36" t="e">
        <f ca="1">LEFT(OFFSET(Lists!$Q$2,MATCH(E5842,Lists!$R$3:$R$19,0),0),4)</f>
        <v>#N/A</v>
      </c>
      <c r="P5842" s="36" t="e">
        <f ca="1">MATCH(O5842,Lists!$S$2:$S$640,1)</f>
        <v>#N/A</v>
      </c>
      <c r="Q5842" s="36" t="e">
        <f ca="1">MATCH(LEFT(OFFSET(Lists!$Q$2,MATCH(E5842,Lists!$R$3:$R$19,0)+1,0),4),Lists!$S$3:$S$640,1)</f>
        <v>#N/A</v>
      </c>
      <c r="R5842" s="36" t="e">
        <f ca="1">LEFT(OFFSET(Lists!$S$2,P5842-1+MATCH(F5842,OFFSET(Lists!$T$3,P5842-1,0,Q5842-P5842+1),0),0),6)</f>
        <v>#N/A</v>
      </c>
      <c r="S5842" s="36" t="e">
        <f ca="1">VLOOKUP(R5842,Lists!B:D,3,FALSE)</f>
        <v>#N/A</v>
      </c>
      <c r="T5842" s="36" t="str">
        <f>IF(F5842&lt;&gt;"",MATCH(R5842,'Maximum minutes'!B:B,0),"")</f>
        <v/>
      </c>
      <c r="U5842" s="36">
        <f ca="1">IF(F5842&lt;&gt;"",COUNTA(OFFSET('Maximum minutes'!$C$1,'Annexe A1 Cours'!T5842,0,1,50)),0)</f>
        <v>0</v>
      </c>
      <c r="V5842" s="37">
        <f ca="1">IFERROR(OFFSET('Maximum minutes'!$C$1,T5842+1,-1+MATCH(G5842,OFFSET('Maximum minutes'!$C$1,T5842-1,0,1,50),0)),0)</f>
        <v>0</v>
      </c>
      <c r="W5842" s="38">
        <f t="shared" ca="1" si="182"/>
        <v>0</v>
      </c>
    </row>
    <row r="5843" spans="1:23" s="36" customFormat="1" ht="18.75">
      <c r="A5843" s="34"/>
      <c r="B5843" s="39"/>
      <c r="C5843" s="39"/>
      <c r="D5843" s="35"/>
      <c r="E5843" s="40"/>
      <c r="F5843" s="39"/>
      <c r="G5843" s="39"/>
      <c r="H5843" s="39"/>
      <c r="I5843" s="34"/>
      <c r="J5843" s="34"/>
      <c r="K5843" s="34"/>
      <c r="L5843" s="34"/>
      <c r="M5843" s="43" t="str">
        <f ca="1">IFERROR(OFFSET('Maximum minutes'!$C$1,T5843,MATCH(IF(G5843&lt;&gt;"",G5843,F5843),OFFSET('Maximum minutes'!$C$1,T5843-1,0,1,U5843+1),0)-1)*IF(OR(ISNUMBER(J5843),J5843="sans examen"),1,0)*IF(W5843&lt;MinDate,1,0),"")</f>
        <v/>
      </c>
      <c r="N5843" s="36">
        <f t="shared" ca="1" si="183"/>
        <v>0</v>
      </c>
      <c r="O5843" s="36" t="e">
        <f ca="1">LEFT(OFFSET(Lists!$Q$2,MATCH(E5843,Lists!$R$3:$R$19,0),0),4)</f>
        <v>#N/A</v>
      </c>
      <c r="P5843" s="36" t="e">
        <f ca="1">MATCH(O5843,Lists!$S$2:$S$640,1)</f>
        <v>#N/A</v>
      </c>
      <c r="Q5843" s="36" t="e">
        <f ca="1">MATCH(LEFT(OFFSET(Lists!$Q$2,MATCH(E5843,Lists!$R$3:$R$19,0)+1,0),4),Lists!$S$3:$S$640,1)</f>
        <v>#N/A</v>
      </c>
      <c r="R5843" s="36" t="e">
        <f ca="1">LEFT(OFFSET(Lists!$S$2,P5843-1+MATCH(F5843,OFFSET(Lists!$T$3,P5843-1,0,Q5843-P5843+1),0),0),6)</f>
        <v>#N/A</v>
      </c>
      <c r="S5843" s="36" t="e">
        <f ca="1">VLOOKUP(R5843,Lists!B:D,3,FALSE)</f>
        <v>#N/A</v>
      </c>
      <c r="T5843" s="36" t="str">
        <f>IF(F5843&lt;&gt;"",MATCH(R5843,'Maximum minutes'!B:B,0),"")</f>
        <v/>
      </c>
      <c r="U5843" s="36">
        <f ca="1">IF(F5843&lt;&gt;"",COUNTA(OFFSET('Maximum minutes'!$C$1,'Annexe A1 Cours'!T5843,0,1,50)),0)</f>
        <v>0</v>
      </c>
      <c r="V5843" s="37">
        <f ca="1">IFERROR(OFFSET('Maximum minutes'!$C$1,T5843+1,-1+MATCH(G5843,OFFSET('Maximum minutes'!$C$1,T5843-1,0,1,50),0)),0)</f>
        <v>0</v>
      </c>
      <c r="W5843" s="38">
        <f t="shared" ca="1" si="182"/>
        <v>0</v>
      </c>
    </row>
    <row r="5844" spans="1:23" s="36" customFormat="1" ht="18.75">
      <c r="A5844" s="34"/>
      <c r="B5844" s="39"/>
      <c r="C5844" s="39"/>
      <c r="D5844" s="35"/>
      <c r="E5844" s="40"/>
      <c r="F5844" s="39"/>
      <c r="G5844" s="39"/>
      <c r="H5844" s="39"/>
      <c r="I5844" s="34"/>
      <c r="J5844" s="34"/>
      <c r="K5844" s="34"/>
      <c r="L5844" s="34"/>
      <c r="M5844" s="43" t="str">
        <f ca="1">IFERROR(OFFSET('Maximum minutes'!$C$1,T5844,MATCH(IF(G5844&lt;&gt;"",G5844,F5844),OFFSET('Maximum minutes'!$C$1,T5844-1,0,1,U5844+1),0)-1)*IF(OR(ISNUMBER(J5844),J5844="sans examen"),1,0)*IF(W5844&lt;MinDate,1,0),"")</f>
        <v/>
      </c>
      <c r="N5844" s="36">
        <f t="shared" ca="1" si="183"/>
        <v>0</v>
      </c>
      <c r="O5844" s="36" t="e">
        <f ca="1">LEFT(OFFSET(Lists!$Q$2,MATCH(E5844,Lists!$R$3:$R$19,0),0),4)</f>
        <v>#N/A</v>
      </c>
      <c r="P5844" s="36" t="e">
        <f ca="1">MATCH(O5844,Lists!$S$2:$S$640,1)</f>
        <v>#N/A</v>
      </c>
      <c r="Q5844" s="36" t="e">
        <f ca="1">MATCH(LEFT(OFFSET(Lists!$Q$2,MATCH(E5844,Lists!$R$3:$R$19,0)+1,0),4),Lists!$S$3:$S$640,1)</f>
        <v>#N/A</v>
      </c>
      <c r="R5844" s="36" t="e">
        <f ca="1">LEFT(OFFSET(Lists!$S$2,P5844-1+MATCH(F5844,OFFSET(Lists!$T$3,P5844-1,0,Q5844-P5844+1),0),0),6)</f>
        <v>#N/A</v>
      </c>
      <c r="S5844" s="36" t="e">
        <f ca="1">VLOOKUP(R5844,Lists!B:D,3,FALSE)</f>
        <v>#N/A</v>
      </c>
      <c r="T5844" s="36" t="str">
        <f>IF(F5844&lt;&gt;"",MATCH(R5844,'Maximum minutes'!B:B,0),"")</f>
        <v/>
      </c>
      <c r="U5844" s="36">
        <f ca="1">IF(F5844&lt;&gt;"",COUNTA(OFFSET('Maximum minutes'!$C$1,'Annexe A1 Cours'!T5844,0,1,50)),0)</f>
        <v>0</v>
      </c>
      <c r="V5844" s="37">
        <f ca="1">IFERROR(OFFSET('Maximum minutes'!$C$1,T5844+1,-1+MATCH(G5844,OFFSET('Maximum minutes'!$C$1,T5844-1,0,1,50),0)),0)</f>
        <v>0</v>
      </c>
      <c r="W5844" s="38">
        <f t="shared" ca="1" si="182"/>
        <v>0</v>
      </c>
    </row>
    <row r="5845" spans="1:23" s="36" customFormat="1" ht="18.75">
      <c r="A5845" s="34"/>
      <c r="B5845" s="39"/>
      <c r="C5845" s="39"/>
      <c r="D5845" s="35"/>
      <c r="E5845" s="40"/>
      <c r="F5845" s="39"/>
      <c r="G5845" s="39"/>
      <c r="H5845" s="39"/>
      <c r="I5845" s="34"/>
      <c r="J5845" s="34"/>
      <c r="K5845" s="34"/>
      <c r="L5845" s="34"/>
      <c r="M5845" s="43" t="str">
        <f ca="1">IFERROR(OFFSET('Maximum minutes'!$C$1,T5845,MATCH(IF(G5845&lt;&gt;"",G5845,F5845),OFFSET('Maximum minutes'!$C$1,T5845-1,0,1,U5845+1),0)-1)*IF(OR(ISNUMBER(J5845),J5845="sans examen"),1,0)*IF(W5845&lt;MinDate,1,0),"")</f>
        <v/>
      </c>
      <c r="N5845" s="36">
        <f t="shared" ca="1" si="183"/>
        <v>0</v>
      </c>
      <c r="O5845" s="36" t="e">
        <f ca="1">LEFT(OFFSET(Lists!$Q$2,MATCH(E5845,Lists!$R$3:$R$19,0),0),4)</f>
        <v>#N/A</v>
      </c>
      <c r="P5845" s="36" t="e">
        <f ca="1">MATCH(O5845,Lists!$S$2:$S$640,1)</f>
        <v>#N/A</v>
      </c>
      <c r="Q5845" s="36" t="e">
        <f ca="1">MATCH(LEFT(OFFSET(Lists!$Q$2,MATCH(E5845,Lists!$R$3:$R$19,0)+1,0),4),Lists!$S$3:$S$640,1)</f>
        <v>#N/A</v>
      </c>
      <c r="R5845" s="36" t="e">
        <f ca="1">LEFT(OFFSET(Lists!$S$2,P5845-1+MATCH(F5845,OFFSET(Lists!$T$3,P5845-1,0,Q5845-P5845+1),0),0),6)</f>
        <v>#N/A</v>
      </c>
      <c r="S5845" s="36" t="e">
        <f ca="1">VLOOKUP(R5845,Lists!B:D,3,FALSE)</f>
        <v>#N/A</v>
      </c>
      <c r="T5845" s="36" t="str">
        <f>IF(F5845&lt;&gt;"",MATCH(R5845,'Maximum minutes'!B:B,0),"")</f>
        <v/>
      </c>
      <c r="U5845" s="36">
        <f ca="1">IF(F5845&lt;&gt;"",COUNTA(OFFSET('Maximum minutes'!$C$1,'Annexe A1 Cours'!T5845,0,1,50)),0)</f>
        <v>0</v>
      </c>
      <c r="V5845" s="37">
        <f ca="1">IFERROR(OFFSET('Maximum minutes'!$C$1,T5845+1,-1+MATCH(G5845,OFFSET('Maximum minutes'!$C$1,T5845-1,0,1,50),0)),0)</f>
        <v>0</v>
      </c>
      <c r="W5845" s="38">
        <f t="shared" ca="1" si="182"/>
        <v>0</v>
      </c>
    </row>
    <row r="5846" spans="1:23" s="36" customFormat="1" ht="18.75">
      <c r="A5846" s="34"/>
      <c r="B5846" s="39"/>
      <c r="C5846" s="39"/>
      <c r="D5846" s="35"/>
      <c r="E5846" s="40"/>
      <c r="F5846" s="39"/>
      <c r="G5846" s="39"/>
      <c r="H5846" s="39"/>
      <c r="I5846" s="34"/>
      <c r="J5846" s="34"/>
      <c r="K5846" s="34"/>
      <c r="L5846" s="34"/>
      <c r="M5846" s="43" t="str">
        <f ca="1">IFERROR(OFFSET('Maximum minutes'!$C$1,T5846,MATCH(IF(G5846&lt;&gt;"",G5846,F5846),OFFSET('Maximum minutes'!$C$1,T5846-1,0,1,U5846+1),0)-1)*IF(OR(ISNUMBER(J5846),J5846="sans examen"),1,0)*IF(W5846&lt;MinDate,1,0),"")</f>
        <v/>
      </c>
      <c r="N5846" s="36">
        <f t="shared" ca="1" si="183"/>
        <v>0</v>
      </c>
      <c r="O5846" s="36" t="e">
        <f ca="1">LEFT(OFFSET(Lists!$Q$2,MATCH(E5846,Lists!$R$3:$R$19,0),0),4)</f>
        <v>#N/A</v>
      </c>
      <c r="P5846" s="36" t="e">
        <f ca="1">MATCH(O5846,Lists!$S$2:$S$640,1)</f>
        <v>#N/A</v>
      </c>
      <c r="Q5846" s="36" t="e">
        <f ca="1">MATCH(LEFT(OFFSET(Lists!$Q$2,MATCH(E5846,Lists!$R$3:$R$19,0)+1,0),4),Lists!$S$3:$S$640,1)</f>
        <v>#N/A</v>
      </c>
      <c r="R5846" s="36" t="e">
        <f ca="1">LEFT(OFFSET(Lists!$S$2,P5846-1+MATCH(F5846,OFFSET(Lists!$T$3,P5846-1,0,Q5846-P5846+1),0),0),6)</f>
        <v>#N/A</v>
      </c>
      <c r="S5846" s="36" t="e">
        <f ca="1">VLOOKUP(R5846,Lists!B:D,3,FALSE)</f>
        <v>#N/A</v>
      </c>
      <c r="T5846" s="36" t="str">
        <f>IF(F5846&lt;&gt;"",MATCH(R5846,'Maximum minutes'!B:B,0),"")</f>
        <v/>
      </c>
      <c r="U5846" s="36">
        <f ca="1">IF(F5846&lt;&gt;"",COUNTA(OFFSET('Maximum minutes'!$C$1,'Annexe A1 Cours'!T5846,0,1,50)),0)</f>
        <v>0</v>
      </c>
      <c r="V5846" s="37">
        <f ca="1">IFERROR(OFFSET('Maximum minutes'!$C$1,T5846+1,-1+MATCH(G5846,OFFSET('Maximum minutes'!$C$1,T5846-1,0,1,50),0)),0)</f>
        <v>0</v>
      </c>
      <c r="W5846" s="38">
        <f t="shared" ca="1" si="182"/>
        <v>0</v>
      </c>
    </row>
    <row r="5847" spans="1:23" s="36" customFormat="1" ht="18.75">
      <c r="A5847" s="34"/>
      <c r="B5847" s="39"/>
      <c r="C5847" s="39"/>
      <c r="D5847" s="35"/>
      <c r="E5847" s="40"/>
      <c r="F5847" s="39"/>
      <c r="G5847" s="39"/>
      <c r="H5847" s="39"/>
      <c r="I5847" s="34"/>
      <c r="J5847" s="34"/>
      <c r="K5847" s="34"/>
      <c r="L5847" s="34"/>
      <c r="M5847" s="43" t="str">
        <f ca="1">IFERROR(OFFSET('Maximum minutes'!$C$1,T5847,MATCH(IF(G5847&lt;&gt;"",G5847,F5847),OFFSET('Maximum minutes'!$C$1,T5847-1,0,1,U5847+1),0)-1)*IF(OR(ISNUMBER(J5847),J5847="sans examen"),1,0)*IF(W5847&lt;MinDate,1,0),"")</f>
        <v/>
      </c>
      <c r="N5847" s="36">
        <f t="shared" ca="1" si="183"/>
        <v>0</v>
      </c>
      <c r="O5847" s="36" t="e">
        <f ca="1">LEFT(OFFSET(Lists!$Q$2,MATCH(E5847,Lists!$R$3:$R$19,0),0),4)</f>
        <v>#N/A</v>
      </c>
      <c r="P5847" s="36" t="e">
        <f ca="1">MATCH(O5847,Lists!$S$2:$S$640,1)</f>
        <v>#N/A</v>
      </c>
      <c r="Q5847" s="36" t="e">
        <f ca="1">MATCH(LEFT(OFFSET(Lists!$Q$2,MATCH(E5847,Lists!$R$3:$R$19,0)+1,0),4),Lists!$S$3:$S$640,1)</f>
        <v>#N/A</v>
      </c>
      <c r="R5847" s="36" t="e">
        <f ca="1">LEFT(OFFSET(Lists!$S$2,P5847-1+MATCH(F5847,OFFSET(Lists!$T$3,P5847-1,0,Q5847-P5847+1),0),0),6)</f>
        <v>#N/A</v>
      </c>
      <c r="S5847" s="36" t="e">
        <f ca="1">VLOOKUP(R5847,Lists!B:D,3,FALSE)</f>
        <v>#N/A</v>
      </c>
      <c r="T5847" s="36" t="str">
        <f>IF(F5847&lt;&gt;"",MATCH(R5847,'Maximum minutes'!B:B,0),"")</f>
        <v/>
      </c>
      <c r="U5847" s="36">
        <f ca="1">IF(F5847&lt;&gt;"",COUNTA(OFFSET('Maximum minutes'!$C$1,'Annexe A1 Cours'!T5847,0,1,50)),0)</f>
        <v>0</v>
      </c>
      <c r="V5847" s="37">
        <f ca="1">IFERROR(OFFSET('Maximum minutes'!$C$1,T5847+1,-1+MATCH(G5847,OFFSET('Maximum minutes'!$C$1,T5847-1,0,1,50),0)),0)</f>
        <v>0</v>
      </c>
      <c r="W5847" s="38">
        <f t="shared" ca="1" si="182"/>
        <v>0</v>
      </c>
    </row>
    <row r="5848" spans="1:23" s="36" customFormat="1" ht="18.75">
      <c r="A5848" s="34"/>
      <c r="B5848" s="39"/>
      <c r="C5848" s="39"/>
      <c r="D5848" s="35"/>
      <c r="E5848" s="40"/>
      <c r="F5848" s="39"/>
      <c r="G5848" s="39"/>
      <c r="H5848" s="39"/>
      <c r="I5848" s="34"/>
      <c r="J5848" s="34"/>
      <c r="K5848" s="34"/>
      <c r="L5848" s="34"/>
      <c r="M5848" s="43" t="str">
        <f ca="1">IFERROR(OFFSET('Maximum minutes'!$C$1,T5848,MATCH(IF(G5848&lt;&gt;"",G5848,F5848),OFFSET('Maximum minutes'!$C$1,T5848-1,0,1,U5848+1),0)-1)*IF(OR(ISNUMBER(J5848),J5848="sans examen"),1,0)*IF(W5848&lt;MinDate,1,0),"")</f>
        <v/>
      </c>
      <c r="N5848" s="36">
        <f t="shared" ca="1" si="183"/>
        <v>0</v>
      </c>
      <c r="O5848" s="36" t="e">
        <f ca="1">LEFT(OFFSET(Lists!$Q$2,MATCH(E5848,Lists!$R$3:$R$19,0),0),4)</f>
        <v>#N/A</v>
      </c>
      <c r="P5848" s="36" t="e">
        <f ca="1">MATCH(O5848,Lists!$S$2:$S$640,1)</f>
        <v>#N/A</v>
      </c>
      <c r="Q5848" s="36" t="e">
        <f ca="1">MATCH(LEFT(OFFSET(Lists!$Q$2,MATCH(E5848,Lists!$R$3:$R$19,0)+1,0),4),Lists!$S$3:$S$640,1)</f>
        <v>#N/A</v>
      </c>
      <c r="R5848" s="36" t="e">
        <f ca="1">LEFT(OFFSET(Lists!$S$2,P5848-1+MATCH(F5848,OFFSET(Lists!$T$3,P5848-1,0,Q5848-P5848+1),0),0),6)</f>
        <v>#N/A</v>
      </c>
      <c r="S5848" s="36" t="e">
        <f ca="1">VLOOKUP(R5848,Lists!B:D,3,FALSE)</f>
        <v>#N/A</v>
      </c>
      <c r="T5848" s="36" t="str">
        <f>IF(F5848&lt;&gt;"",MATCH(R5848,'Maximum minutes'!B:B,0),"")</f>
        <v/>
      </c>
      <c r="U5848" s="36">
        <f ca="1">IF(F5848&lt;&gt;"",COUNTA(OFFSET('Maximum minutes'!$C$1,'Annexe A1 Cours'!T5848,0,1,50)),0)</f>
        <v>0</v>
      </c>
      <c r="V5848" s="37">
        <f ca="1">IFERROR(OFFSET('Maximum minutes'!$C$1,T5848+1,-1+MATCH(G5848,OFFSET('Maximum minutes'!$C$1,T5848-1,0,1,50),0)),0)</f>
        <v>0</v>
      </c>
      <c r="W5848" s="38">
        <f t="shared" ca="1" si="182"/>
        <v>0</v>
      </c>
    </row>
    <row r="5849" spans="1:23" s="36" customFormat="1" ht="18.75">
      <c r="A5849" s="34"/>
      <c r="B5849" s="39"/>
      <c r="C5849" s="39"/>
      <c r="D5849" s="35"/>
      <c r="E5849" s="40"/>
      <c r="F5849" s="39"/>
      <c r="G5849" s="39"/>
      <c r="H5849" s="39"/>
      <c r="I5849" s="34"/>
      <c r="J5849" s="34"/>
      <c r="K5849" s="34"/>
      <c r="L5849" s="34"/>
      <c r="M5849" s="43" t="str">
        <f ca="1">IFERROR(OFFSET('Maximum minutes'!$C$1,T5849,MATCH(IF(G5849&lt;&gt;"",G5849,F5849),OFFSET('Maximum minutes'!$C$1,T5849-1,0,1,U5849+1),0)-1)*IF(OR(ISNUMBER(J5849),J5849="sans examen"),1,0)*IF(W5849&lt;MinDate,1,0),"")</f>
        <v/>
      </c>
      <c r="N5849" s="36">
        <f t="shared" ca="1" si="183"/>
        <v>0</v>
      </c>
      <c r="O5849" s="36" t="e">
        <f ca="1">LEFT(OFFSET(Lists!$Q$2,MATCH(E5849,Lists!$R$3:$R$19,0),0),4)</f>
        <v>#N/A</v>
      </c>
      <c r="P5849" s="36" t="e">
        <f ca="1">MATCH(O5849,Lists!$S$2:$S$640,1)</f>
        <v>#N/A</v>
      </c>
      <c r="Q5849" s="36" t="e">
        <f ca="1">MATCH(LEFT(OFFSET(Lists!$Q$2,MATCH(E5849,Lists!$R$3:$R$19,0)+1,0),4),Lists!$S$3:$S$640,1)</f>
        <v>#N/A</v>
      </c>
      <c r="R5849" s="36" t="e">
        <f ca="1">LEFT(OFFSET(Lists!$S$2,P5849-1+MATCH(F5849,OFFSET(Lists!$T$3,P5849-1,0,Q5849-P5849+1),0),0),6)</f>
        <v>#N/A</v>
      </c>
      <c r="S5849" s="36" t="e">
        <f ca="1">VLOOKUP(R5849,Lists!B:D,3,FALSE)</f>
        <v>#N/A</v>
      </c>
      <c r="T5849" s="36" t="str">
        <f>IF(F5849&lt;&gt;"",MATCH(R5849,'Maximum minutes'!B:B,0),"")</f>
        <v/>
      </c>
      <c r="U5849" s="36">
        <f ca="1">IF(F5849&lt;&gt;"",COUNTA(OFFSET('Maximum minutes'!$C$1,'Annexe A1 Cours'!T5849,0,1,50)),0)</f>
        <v>0</v>
      </c>
      <c r="V5849" s="37">
        <f ca="1">IFERROR(OFFSET('Maximum minutes'!$C$1,T5849+1,-1+MATCH(G5849,OFFSET('Maximum minutes'!$C$1,T5849-1,0,1,50),0)),0)</f>
        <v>0</v>
      </c>
      <c r="W5849" s="38">
        <f t="shared" ca="1" si="182"/>
        <v>0</v>
      </c>
    </row>
    <row r="5850" spans="1:23" s="36" customFormat="1" ht="18.75">
      <c r="A5850" s="34"/>
      <c r="B5850" s="39"/>
      <c r="C5850" s="39"/>
      <c r="D5850" s="35"/>
      <c r="E5850" s="40"/>
      <c r="F5850" s="39"/>
      <c r="G5850" s="39"/>
      <c r="H5850" s="39"/>
      <c r="I5850" s="34"/>
      <c r="J5850" s="34"/>
      <c r="K5850" s="34"/>
      <c r="L5850" s="34"/>
      <c r="M5850" s="43" t="str">
        <f ca="1">IFERROR(OFFSET('Maximum minutes'!$C$1,T5850,MATCH(IF(G5850&lt;&gt;"",G5850,F5850),OFFSET('Maximum minutes'!$C$1,T5850-1,0,1,U5850+1),0)-1)*IF(OR(ISNUMBER(J5850),J5850="sans examen"),1,0)*IF(W5850&lt;MinDate,1,0),"")</f>
        <v/>
      </c>
      <c r="N5850" s="36">
        <f t="shared" ca="1" si="183"/>
        <v>0</v>
      </c>
      <c r="O5850" s="36" t="e">
        <f ca="1">LEFT(OFFSET(Lists!$Q$2,MATCH(E5850,Lists!$R$3:$R$19,0),0),4)</f>
        <v>#N/A</v>
      </c>
      <c r="P5850" s="36" t="e">
        <f ca="1">MATCH(O5850,Lists!$S$2:$S$640,1)</f>
        <v>#N/A</v>
      </c>
      <c r="Q5850" s="36" t="e">
        <f ca="1">MATCH(LEFT(OFFSET(Lists!$Q$2,MATCH(E5850,Lists!$R$3:$R$19,0)+1,0),4),Lists!$S$3:$S$640,1)</f>
        <v>#N/A</v>
      </c>
      <c r="R5850" s="36" t="e">
        <f ca="1">LEFT(OFFSET(Lists!$S$2,P5850-1+MATCH(F5850,OFFSET(Lists!$T$3,P5850-1,0,Q5850-P5850+1),0),0),6)</f>
        <v>#N/A</v>
      </c>
      <c r="S5850" s="36" t="e">
        <f ca="1">VLOOKUP(R5850,Lists!B:D,3,FALSE)</f>
        <v>#N/A</v>
      </c>
      <c r="T5850" s="36" t="str">
        <f>IF(F5850&lt;&gt;"",MATCH(R5850,'Maximum minutes'!B:B,0),"")</f>
        <v/>
      </c>
      <c r="U5850" s="36">
        <f ca="1">IF(F5850&lt;&gt;"",COUNTA(OFFSET('Maximum minutes'!$C$1,'Annexe A1 Cours'!T5850,0,1,50)),0)</f>
        <v>0</v>
      </c>
      <c r="V5850" s="37">
        <f ca="1">IFERROR(OFFSET('Maximum minutes'!$C$1,T5850+1,-1+MATCH(G5850,OFFSET('Maximum minutes'!$C$1,T5850-1,0,1,50),0)),0)</f>
        <v>0</v>
      </c>
      <c r="W5850" s="38">
        <f t="shared" ca="1" si="182"/>
        <v>0</v>
      </c>
    </row>
    <row r="5851" spans="1:23" s="36" customFormat="1" ht="18.75">
      <c r="A5851" s="34"/>
      <c r="B5851" s="39"/>
      <c r="C5851" s="39"/>
      <c r="D5851" s="35"/>
      <c r="E5851" s="40"/>
      <c r="F5851" s="39"/>
      <c r="G5851" s="39"/>
      <c r="H5851" s="39"/>
      <c r="I5851" s="34"/>
      <c r="J5851" s="34"/>
      <c r="K5851" s="34"/>
      <c r="L5851" s="34"/>
      <c r="M5851" s="43" t="str">
        <f ca="1">IFERROR(OFFSET('Maximum minutes'!$C$1,T5851,MATCH(IF(G5851&lt;&gt;"",G5851,F5851),OFFSET('Maximum minutes'!$C$1,T5851-1,0,1,U5851+1),0)-1)*IF(OR(ISNUMBER(J5851),J5851="sans examen"),1,0)*IF(W5851&lt;MinDate,1,0),"")</f>
        <v/>
      </c>
      <c r="N5851" s="36">
        <f t="shared" ca="1" si="183"/>
        <v>0</v>
      </c>
      <c r="O5851" s="36" t="e">
        <f ca="1">LEFT(OFFSET(Lists!$Q$2,MATCH(E5851,Lists!$R$3:$R$19,0),0),4)</f>
        <v>#N/A</v>
      </c>
      <c r="P5851" s="36" t="e">
        <f ca="1">MATCH(O5851,Lists!$S$2:$S$640,1)</f>
        <v>#N/A</v>
      </c>
      <c r="Q5851" s="36" t="e">
        <f ca="1">MATCH(LEFT(OFFSET(Lists!$Q$2,MATCH(E5851,Lists!$R$3:$R$19,0)+1,0),4),Lists!$S$3:$S$640,1)</f>
        <v>#N/A</v>
      </c>
      <c r="R5851" s="36" t="e">
        <f ca="1">LEFT(OFFSET(Lists!$S$2,P5851-1+MATCH(F5851,OFFSET(Lists!$T$3,P5851-1,0,Q5851-P5851+1),0),0),6)</f>
        <v>#N/A</v>
      </c>
      <c r="S5851" s="36" t="e">
        <f ca="1">VLOOKUP(R5851,Lists!B:D,3,FALSE)</f>
        <v>#N/A</v>
      </c>
      <c r="T5851" s="36" t="str">
        <f>IF(F5851&lt;&gt;"",MATCH(R5851,'Maximum minutes'!B:B,0),"")</f>
        <v/>
      </c>
      <c r="U5851" s="36">
        <f ca="1">IF(F5851&lt;&gt;"",COUNTA(OFFSET('Maximum minutes'!$C$1,'Annexe A1 Cours'!T5851,0,1,50)),0)</f>
        <v>0</v>
      </c>
      <c r="V5851" s="37">
        <f ca="1">IFERROR(OFFSET('Maximum minutes'!$C$1,T5851+1,-1+MATCH(G5851,OFFSET('Maximum minutes'!$C$1,T5851-1,0,1,50),0)),0)</f>
        <v>0</v>
      </c>
      <c r="W5851" s="38">
        <f t="shared" ca="1" si="182"/>
        <v>0</v>
      </c>
    </row>
    <row r="5852" spans="1:23" s="36" customFormat="1" ht="18.75">
      <c r="A5852" s="34"/>
      <c r="B5852" s="39"/>
      <c r="C5852" s="39"/>
      <c r="D5852" s="35"/>
      <c r="E5852" s="40"/>
      <c r="F5852" s="39"/>
      <c r="G5852" s="39"/>
      <c r="H5852" s="39"/>
      <c r="I5852" s="34"/>
      <c r="J5852" s="34"/>
      <c r="K5852" s="34"/>
      <c r="L5852" s="34"/>
      <c r="M5852" s="43" t="str">
        <f ca="1">IFERROR(OFFSET('Maximum minutes'!$C$1,T5852,MATCH(IF(G5852&lt;&gt;"",G5852,F5852),OFFSET('Maximum minutes'!$C$1,T5852-1,0,1,U5852+1),0)-1)*IF(OR(ISNUMBER(J5852),J5852="sans examen"),1,0)*IF(W5852&lt;MinDate,1,0),"")</f>
        <v/>
      </c>
      <c r="N5852" s="36">
        <f t="shared" ca="1" si="183"/>
        <v>0</v>
      </c>
      <c r="O5852" s="36" t="e">
        <f ca="1">LEFT(OFFSET(Lists!$Q$2,MATCH(E5852,Lists!$R$3:$R$19,0),0),4)</f>
        <v>#N/A</v>
      </c>
      <c r="P5852" s="36" t="e">
        <f ca="1">MATCH(O5852,Lists!$S$2:$S$640,1)</f>
        <v>#N/A</v>
      </c>
      <c r="Q5852" s="36" t="e">
        <f ca="1">MATCH(LEFT(OFFSET(Lists!$Q$2,MATCH(E5852,Lists!$R$3:$R$19,0)+1,0),4),Lists!$S$3:$S$640,1)</f>
        <v>#N/A</v>
      </c>
      <c r="R5852" s="36" t="e">
        <f ca="1">LEFT(OFFSET(Lists!$S$2,P5852-1+MATCH(F5852,OFFSET(Lists!$T$3,P5852-1,0,Q5852-P5852+1),0),0),6)</f>
        <v>#N/A</v>
      </c>
      <c r="S5852" s="36" t="e">
        <f ca="1">VLOOKUP(R5852,Lists!B:D,3,FALSE)</f>
        <v>#N/A</v>
      </c>
      <c r="T5852" s="36" t="str">
        <f>IF(F5852&lt;&gt;"",MATCH(R5852,'Maximum minutes'!B:B,0),"")</f>
        <v/>
      </c>
      <c r="U5852" s="36">
        <f ca="1">IF(F5852&lt;&gt;"",COUNTA(OFFSET('Maximum minutes'!$C$1,'Annexe A1 Cours'!T5852,0,1,50)),0)</f>
        <v>0</v>
      </c>
      <c r="V5852" s="37">
        <f ca="1">IFERROR(OFFSET('Maximum minutes'!$C$1,T5852+1,-1+MATCH(G5852,OFFSET('Maximum minutes'!$C$1,T5852-1,0,1,50),0)),0)</f>
        <v>0</v>
      </c>
      <c r="W5852" s="38">
        <f t="shared" ca="1" si="182"/>
        <v>0</v>
      </c>
    </row>
    <row r="5853" spans="1:23" s="36" customFormat="1" ht="18.75">
      <c r="A5853" s="34"/>
      <c r="B5853" s="39"/>
      <c r="C5853" s="39"/>
      <c r="D5853" s="35"/>
      <c r="E5853" s="40"/>
      <c r="F5853" s="39"/>
      <c r="G5853" s="39"/>
      <c r="H5853" s="39"/>
      <c r="I5853" s="34"/>
      <c r="J5853" s="34"/>
      <c r="K5853" s="34"/>
      <c r="L5853" s="34"/>
      <c r="M5853" s="43" t="str">
        <f ca="1">IFERROR(OFFSET('Maximum minutes'!$C$1,T5853,MATCH(IF(G5853&lt;&gt;"",G5853,F5853),OFFSET('Maximum minutes'!$C$1,T5853-1,0,1,U5853+1),0)-1)*IF(OR(ISNUMBER(J5853),J5853="sans examen"),1,0)*IF(W5853&lt;MinDate,1,0),"")</f>
        <v/>
      </c>
      <c r="N5853" s="36">
        <f t="shared" ca="1" si="183"/>
        <v>0</v>
      </c>
      <c r="O5853" s="36" t="e">
        <f ca="1">LEFT(OFFSET(Lists!$Q$2,MATCH(E5853,Lists!$R$3:$R$19,0),0),4)</f>
        <v>#N/A</v>
      </c>
      <c r="P5853" s="36" t="e">
        <f ca="1">MATCH(O5853,Lists!$S$2:$S$640,1)</f>
        <v>#N/A</v>
      </c>
      <c r="Q5853" s="36" t="e">
        <f ca="1">MATCH(LEFT(OFFSET(Lists!$Q$2,MATCH(E5853,Lists!$R$3:$R$19,0)+1,0),4),Lists!$S$3:$S$640,1)</f>
        <v>#N/A</v>
      </c>
      <c r="R5853" s="36" t="e">
        <f ca="1">LEFT(OFFSET(Lists!$S$2,P5853-1+MATCH(F5853,OFFSET(Lists!$T$3,P5853-1,0,Q5853-P5853+1),0),0),6)</f>
        <v>#N/A</v>
      </c>
      <c r="S5853" s="36" t="e">
        <f ca="1">VLOOKUP(R5853,Lists!B:D,3,FALSE)</f>
        <v>#N/A</v>
      </c>
      <c r="T5853" s="36" t="str">
        <f>IF(F5853&lt;&gt;"",MATCH(R5853,'Maximum minutes'!B:B,0),"")</f>
        <v/>
      </c>
      <c r="U5853" s="36">
        <f ca="1">IF(F5853&lt;&gt;"",COUNTA(OFFSET('Maximum minutes'!$C$1,'Annexe A1 Cours'!T5853,0,1,50)),0)</f>
        <v>0</v>
      </c>
      <c r="V5853" s="37">
        <f ca="1">IFERROR(OFFSET('Maximum minutes'!$C$1,T5853+1,-1+MATCH(G5853,OFFSET('Maximum minutes'!$C$1,T5853-1,0,1,50),0)),0)</f>
        <v>0</v>
      </c>
      <c r="W5853" s="38">
        <f t="shared" ca="1" si="182"/>
        <v>0</v>
      </c>
    </row>
    <row r="5854" spans="1:23" s="36" customFormat="1" ht="18.75">
      <c r="A5854" s="34"/>
      <c r="B5854" s="39"/>
      <c r="C5854" s="39"/>
      <c r="D5854" s="35"/>
      <c r="E5854" s="40"/>
      <c r="F5854" s="39"/>
      <c r="G5854" s="39"/>
      <c r="H5854" s="39"/>
      <c r="I5854" s="34"/>
      <c r="J5854" s="34"/>
      <c r="K5854" s="34"/>
      <c r="L5854" s="34"/>
      <c r="M5854" s="43" t="str">
        <f ca="1">IFERROR(OFFSET('Maximum minutes'!$C$1,T5854,MATCH(IF(G5854&lt;&gt;"",G5854,F5854),OFFSET('Maximum minutes'!$C$1,T5854-1,0,1,U5854+1),0)-1)*IF(OR(ISNUMBER(J5854),J5854="sans examen"),1,0)*IF(W5854&lt;MinDate,1,0),"")</f>
        <v/>
      </c>
      <c r="N5854" s="36">
        <f t="shared" ca="1" si="183"/>
        <v>0</v>
      </c>
      <c r="O5854" s="36" t="e">
        <f ca="1">LEFT(OFFSET(Lists!$Q$2,MATCH(E5854,Lists!$R$3:$R$19,0),0),4)</f>
        <v>#N/A</v>
      </c>
      <c r="P5854" s="36" t="e">
        <f ca="1">MATCH(O5854,Lists!$S$2:$S$640,1)</f>
        <v>#N/A</v>
      </c>
      <c r="Q5854" s="36" t="e">
        <f ca="1">MATCH(LEFT(OFFSET(Lists!$Q$2,MATCH(E5854,Lists!$R$3:$R$19,0)+1,0),4),Lists!$S$3:$S$640,1)</f>
        <v>#N/A</v>
      </c>
      <c r="R5854" s="36" t="e">
        <f ca="1">LEFT(OFFSET(Lists!$S$2,P5854-1+MATCH(F5854,OFFSET(Lists!$T$3,P5854-1,0,Q5854-P5854+1),0),0),6)</f>
        <v>#N/A</v>
      </c>
      <c r="S5854" s="36" t="e">
        <f ca="1">VLOOKUP(R5854,Lists!B:D,3,FALSE)</f>
        <v>#N/A</v>
      </c>
      <c r="T5854" s="36" t="str">
        <f>IF(F5854&lt;&gt;"",MATCH(R5854,'Maximum minutes'!B:B,0),"")</f>
        <v/>
      </c>
      <c r="U5854" s="36">
        <f ca="1">IF(F5854&lt;&gt;"",COUNTA(OFFSET('Maximum minutes'!$C$1,'Annexe A1 Cours'!T5854,0,1,50)),0)</f>
        <v>0</v>
      </c>
      <c r="V5854" s="37">
        <f ca="1">IFERROR(OFFSET('Maximum minutes'!$C$1,T5854+1,-1+MATCH(G5854,OFFSET('Maximum minutes'!$C$1,T5854-1,0,1,50),0)),0)</f>
        <v>0</v>
      </c>
      <c r="W5854" s="38">
        <f t="shared" ca="1" si="182"/>
        <v>0</v>
      </c>
    </row>
    <row r="5855" spans="1:23" s="36" customFormat="1" ht="18.75">
      <c r="A5855" s="34"/>
      <c r="B5855" s="39"/>
      <c r="C5855" s="39"/>
      <c r="D5855" s="35"/>
      <c r="E5855" s="40"/>
      <c r="F5855" s="39"/>
      <c r="G5855" s="39"/>
      <c r="H5855" s="39"/>
      <c r="I5855" s="34"/>
      <c r="J5855" s="34"/>
      <c r="K5855" s="34"/>
      <c r="L5855" s="34"/>
      <c r="M5855" s="43" t="str">
        <f ca="1">IFERROR(OFFSET('Maximum minutes'!$C$1,T5855,MATCH(IF(G5855&lt;&gt;"",G5855,F5855),OFFSET('Maximum minutes'!$C$1,T5855-1,0,1,U5855+1),0)-1)*IF(OR(ISNUMBER(J5855),J5855="sans examen"),1,0)*IF(W5855&lt;MinDate,1,0),"")</f>
        <v/>
      </c>
      <c r="N5855" s="36">
        <f t="shared" ca="1" si="183"/>
        <v>0</v>
      </c>
      <c r="O5855" s="36" t="e">
        <f ca="1">LEFT(OFFSET(Lists!$Q$2,MATCH(E5855,Lists!$R$3:$R$19,0),0),4)</f>
        <v>#N/A</v>
      </c>
      <c r="P5855" s="36" t="e">
        <f ca="1">MATCH(O5855,Lists!$S$2:$S$640,1)</f>
        <v>#N/A</v>
      </c>
      <c r="Q5855" s="36" t="e">
        <f ca="1">MATCH(LEFT(OFFSET(Lists!$Q$2,MATCH(E5855,Lists!$R$3:$R$19,0)+1,0),4),Lists!$S$3:$S$640,1)</f>
        <v>#N/A</v>
      </c>
      <c r="R5855" s="36" t="e">
        <f ca="1">LEFT(OFFSET(Lists!$S$2,P5855-1+MATCH(F5855,OFFSET(Lists!$T$3,P5855-1,0,Q5855-P5855+1),0),0),6)</f>
        <v>#N/A</v>
      </c>
      <c r="S5855" s="36" t="e">
        <f ca="1">VLOOKUP(R5855,Lists!B:D,3,FALSE)</f>
        <v>#N/A</v>
      </c>
      <c r="T5855" s="36" t="str">
        <f>IF(F5855&lt;&gt;"",MATCH(R5855,'Maximum minutes'!B:B,0),"")</f>
        <v/>
      </c>
      <c r="U5855" s="36">
        <f ca="1">IF(F5855&lt;&gt;"",COUNTA(OFFSET('Maximum minutes'!$C$1,'Annexe A1 Cours'!T5855,0,1,50)),0)</f>
        <v>0</v>
      </c>
      <c r="V5855" s="37">
        <f ca="1">IFERROR(OFFSET('Maximum minutes'!$C$1,T5855+1,-1+MATCH(G5855,OFFSET('Maximum minutes'!$C$1,T5855-1,0,1,50),0)),0)</f>
        <v>0</v>
      </c>
      <c r="W5855" s="38">
        <f t="shared" ca="1" si="182"/>
        <v>0</v>
      </c>
    </row>
    <row r="5856" spans="1:23" s="36" customFormat="1" ht="18.75">
      <c r="A5856" s="34"/>
      <c r="B5856" s="39"/>
      <c r="C5856" s="39"/>
      <c r="D5856" s="35"/>
      <c r="E5856" s="40"/>
      <c r="F5856" s="39"/>
      <c r="G5856" s="39"/>
      <c r="H5856" s="39"/>
      <c r="I5856" s="34"/>
      <c r="J5856" s="34"/>
      <c r="K5856" s="34"/>
      <c r="L5856" s="34"/>
      <c r="M5856" s="43" t="str">
        <f ca="1">IFERROR(OFFSET('Maximum minutes'!$C$1,T5856,MATCH(IF(G5856&lt;&gt;"",G5856,F5856),OFFSET('Maximum minutes'!$C$1,T5856-1,0,1,U5856+1),0)-1)*IF(OR(ISNUMBER(J5856),J5856="sans examen"),1,0)*IF(W5856&lt;MinDate,1,0),"")</f>
        <v/>
      </c>
      <c r="N5856" s="36">
        <f t="shared" ca="1" si="183"/>
        <v>0</v>
      </c>
      <c r="O5856" s="36" t="e">
        <f ca="1">LEFT(OFFSET(Lists!$Q$2,MATCH(E5856,Lists!$R$3:$R$19,0),0),4)</f>
        <v>#N/A</v>
      </c>
      <c r="P5856" s="36" t="e">
        <f ca="1">MATCH(O5856,Lists!$S$2:$S$640,1)</f>
        <v>#N/A</v>
      </c>
      <c r="Q5856" s="36" t="e">
        <f ca="1">MATCH(LEFT(OFFSET(Lists!$Q$2,MATCH(E5856,Lists!$R$3:$R$19,0)+1,0),4),Lists!$S$3:$S$640,1)</f>
        <v>#N/A</v>
      </c>
      <c r="R5856" s="36" t="e">
        <f ca="1">LEFT(OFFSET(Lists!$S$2,P5856-1+MATCH(F5856,OFFSET(Lists!$T$3,P5856-1,0,Q5856-P5856+1),0),0),6)</f>
        <v>#N/A</v>
      </c>
      <c r="S5856" s="36" t="e">
        <f ca="1">VLOOKUP(R5856,Lists!B:D,3,FALSE)</f>
        <v>#N/A</v>
      </c>
      <c r="T5856" s="36" t="str">
        <f>IF(F5856&lt;&gt;"",MATCH(R5856,'Maximum minutes'!B:B,0),"")</f>
        <v/>
      </c>
      <c r="U5856" s="36">
        <f ca="1">IF(F5856&lt;&gt;"",COUNTA(OFFSET('Maximum minutes'!$C$1,'Annexe A1 Cours'!T5856,0,1,50)),0)</f>
        <v>0</v>
      </c>
      <c r="V5856" s="37">
        <f ca="1">IFERROR(OFFSET('Maximum minutes'!$C$1,T5856+1,-1+MATCH(G5856,OFFSET('Maximum minutes'!$C$1,T5856-1,0,1,50),0)),0)</f>
        <v>0</v>
      </c>
      <c r="W5856" s="38">
        <f t="shared" ca="1" si="182"/>
        <v>0</v>
      </c>
    </row>
    <row r="5857" spans="1:23" s="36" customFormat="1" ht="18.75">
      <c r="A5857" s="34"/>
      <c r="B5857" s="39"/>
      <c r="C5857" s="39"/>
      <c r="D5857" s="35"/>
      <c r="E5857" s="40"/>
      <c r="F5857" s="39"/>
      <c r="G5857" s="39"/>
      <c r="H5857" s="39"/>
      <c r="I5857" s="34"/>
      <c r="J5857" s="34"/>
      <c r="K5857" s="34"/>
      <c r="L5857" s="34"/>
      <c r="M5857" s="43" t="str">
        <f ca="1">IFERROR(OFFSET('Maximum minutes'!$C$1,T5857,MATCH(IF(G5857&lt;&gt;"",G5857,F5857),OFFSET('Maximum minutes'!$C$1,T5857-1,0,1,U5857+1),0)-1)*IF(OR(ISNUMBER(J5857),J5857="sans examen"),1,0)*IF(W5857&lt;MinDate,1,0),"")</f>
        <v/>
      </c>
      <c r="N5857" s="36">
        <f t="shared" ca="1" si="183"/>
        <v>0</v>
      </c>
      <c r="O5857" s="36" t="e">
        <f ca="1">LEFT(OFFSET(Lists!$Q$2,MATCH(E5857,Lists!$R$3:$R$19,0),0),4)</f>
        <v>#N/A</v>
      </c>
      <c r="P5857" s="36" t="e">
        <f ca="1">MATCH(O5857,Lists!$S$2:$S$640,1)</f>
        <v>#N/A</v>
      </c>
      <c r="Q5857" s="36" t="e">
        <f ca="1">MATCH(LEFT(OFFSET(Lists!$Q$2,MATCH(E5857,Lists!$R$3:$R$19,0)+1,0),4),Lists!$S$3:$S$640,1)</f>
        <v>#N/A</v>
      </c>
      <c r="R5857" s="36" t="e">
        <f ca="1">LEFT(OFFSET(Lists!$S$2,P5857-1+MATCH(F5857,OFFSET(Lists!$T$3,P5857-1,0,Q5857-P5857+1),0),0),6)</f>
        <v>#N/A</v>
      </c>
      <c r="S5857" s="36" t="e">
        <f ca="1">VLOOKUP(R5857,Lists!B:D,3,FALSE)</f>
        <v>#N/A</v>
      </c>
      <c r="T5857" s="36" t="str">
        <f>IF(F5857&lt;&gt;"",MATCH(R5857,'Maximum minutes'!B:B,0),"")</f>
        <v/>
      </c>
      <c r="U5857" s="36">
        <f ca="1">IF(F5857&lt;&gt;"",COUNTA(OFFSET('Maximum minutes'!$C$1,'Annexe A1 Cours'!T5857,0,1,50)),0)</f>
        <v>0</v>
      </c>
      <c r="V5857" s="37">
        <f ca="1">IFERROR(OFFSET('Maximum minutes'!$C$1,T5857+1,-1+MATCH(G5857,OFFSET('Maximum minutes'!$C$1,T5857-1,0,1,50),0)),0)</f>
        <v>0</v>
      </c>
      <c r="W5857" s="38">
        <f t="shared" ca="1" si="182"/>
        <v>0</v>
      </c>
    </row>
    <row r="5858" spans="1:23" s="36" customFormat="1" ht="18.75">
      <c r="A5858" s="34"/>
      <c r="B5858" s="39"/>
      <c r="C5858" s="39"/>
      <c r="D5858" s="35"/>
      <c r="E5858" s="40"/>
      <c r="F5858" s="39"/>
      <c r="G5858" s="39"/>
      <c r="H5858" s="39"/>
      <c r="I5858" s="34"/>
      <c r="J5858" s="34"/>
      <c r="K5858" s="34"/>
      <c r="L5858" s="34"/>
      <c r="M5858" s="43" t="str">
        <f ca="1">IFERROR(OFFSET('Maximum minutes'!$C$1,T5858,MATCH(IF(G5858&lt;&gt;"",G5858,F5858),OFFSET('Maximum minutes'!$C$1,T5858-1,0,1,U5858+1),0)-1)*IF(OR(ISNUMBER(J5858),J5858="sans examen"),1,0)*IF(W5858&lt;MinDate,1,0),"")</f>
        <v/>
      </c>
      <c r="N5858" s="36">
        <f t="shared" ca="1" si="183"/>
        <v>0</v>
      </c>
      <c r="O5858" s="36" t="e">
        <f ca="1">LEFT(OFFSET(Lists!$Q$2,MATCH(E5858,Lists!$R$3:$R$19,0),0),4)</f>
        <v>#N/A</v>
      </c>
      <c r="P5858" s="36" t="e">
        <f ca="1">MATCH(O5858,Lists!$S$2:$S$640,1)</f>
        <v>#N/A</v>
      </c>
      <c r="Q5858" s="36" t="e">
        <f ca="1">MATCH(LEFT(OFFSET(Lists!$Q$2,MATCH(E5858,Lists!$R$3:$R$19,0)+1,0),4),Lists!$S$3:$S$640,1)</f>
        <v>#N/A</v>
      </c>
      <c r="R5858" s="36" t="e">
        <f ca="1">LEFT(OFFSET(Lists!$S$2,P5858-1+MATCH(F5858,OFFSET(Lists!$T$3,P5858-1,0,Q5858-P5858+1),0),0),6)</f>
        <v>#N/A</v>
      </c>
      <c r="S5858" s="36" t="e">
        <f ca="1">VLOOKUP(R5858,Lists!B:D,3,FALSE)</f>
        <v>#N/A</v>
      </c>
      <c r="T5858" s="36" t="str">
        <f>IF(F5858&lt;&gt;"",MATCH(R5858,'Maximum minutes'!B:B,0),"")</f>
        <v/>
      </c>
      <c r="U5858" s="36">
        <f ca="1">IF(F5858&lt;&gt;"",COUNTA(OFFSET('Maximum minutes'!$C$1,'Annexe A1 Cours'!T5858,0,1,50)),0)</f>
        <v>0</v>
      </c>
      <c r="V5858" s="37">
        <f ca="1">IFERROR(OFFSET('Maximum minutes'!$C$1,T5858+1,-1+MATCH(G5858,OFFSET('Maximum minutes'!$C$1,T5858-1,0,1,50),0)),0)</f>
        <v>0</v>
      </c>
      <c r="W5858" s="38">
        <f t="shared" ca="1" si="182"/>
        <v>0</v>
      </c>
    </row>
    <row r="5859" spans="1:23" s="36" customFormat="1" ht="18.75">
      <c r="A5859" s="34"/>
      <c r="B5859" s="39"/>
      <c r="C5859" s="39"/>
      <c r="D5859" s="35"/>
      <c r="E5859" s="40"/>
      <c r="F5859" s="39"/>
      <c r="G5859" s="39"/>
      <c r="H5859" s="39"/>
      <c r="I5859" s="34"/>
      <c r="J5859" s="34"/>
      <c r="K5859" s="34"/>
      <c r="L5859" s="34"/>
      <c r="M5859" s="43" t="str">
        <f ca="1">IFERROR(OFFSET('Maximum minutes'!$C$1,T5859,MATCH(IF(G5859&lt;&gt;"",G5859,F5859),OFFSET('Maximum minutes'!$C$1,T5859-1,0,1,U5859+1),0)-1)*IF(OR(ISNUMBER(J5859),J5859="sans examen"),1,0)*IF(W5859&lt;MinDate,1,0),"")</f>
        <v/>
      </c>
      <c r="N5859" s="36">
        <f t="shared" ca="1" si="183"/>
        <v>0</v>
      </c>
      <c r="O5859" s="36" t="e">
        <f ca="1">LEFT(OFFSET(Lists!$Q$2,MATCH(E5859,Lists!$R$3:$R$19,0),0),4)</f>
        <v>#N/A</v>
      </c>
      <c r="P5859" s="36" t="e">
        <f ca="1">MATCH(O5859,Lists!$S$2:$S$640,1)</f>
        <v>#N/A</v>
      </c>
      <c r="Q5859" s="36" t="e">
        <f ca="1">MATCH(LEFT(OFFSET(Lists!$Q$2,MATCH(E5859,Lists!$R$3:$R$19,0)+1,0),4),Lists!$S$3:$S$640,1)</f>
        <v>#N/A</v>
      </c>
      <c r="R5859" s="36" t="e">
        <f ca="1">LEFT(OFFSET(Lists!$S$2,P5859-1+MATCH(F5859,OFFSET(Lists!$T$3,P5859-1,0,Q5859-P5859+1),0),0),6)</f>
        <v>#N/A</v>
      </c>
      <c r="S5859" s="36" t="e">
        <f ca="1">VLOOKUP(R5859,Lists!B:D,3,FALSE)</f>
        <v>#N/A</v>
      </c>
      <c r="T5859" s="36" t="str">
        <f>IF(F5859&lt;&gt;"",MATCH(R5859,'Maximum minutes'!B:B,0),"")</f>
        <v/>
      </c>
      <c r="U5859" s="36">
        <f ca="1">IF(F5859&lt;&gt;"",COUNTA(OFFSET('Maximum minutes'!$C$1,'Annexe A1 Cours'!T5859,0,1,50)),0)</f>
        <v>0</v>
      </c>
      <c r="V5859" s="37">
        <f ca="1">IFERROR(OFFSET('Maximum minutes'!$C$1,T5859+1,-1+MATCH(G5859,OFFSET('Maximum minutes'!$C$1,T5859-1,0,1,50),0)),0)</f>
        <v>0</v>
      </c>
      <c r="W5859" s="38">
        <f t="shared" ca="1" si="182"/>
        <v>0</v>
      </c>
    </row>
    <row r="5860" spans="1:23" s="36" customFormat="1" ht="18.75">
      <c r="A5860" s="34"/>
      <c r="B5860" s="39"/>
      <c r="C5860" s="39"/>
      <c r="D5860" s="35"/>
      <c r="E5860" s="40"/>
      <c r="F5860" s="39"/>
      <c r="G5860" s="39"/>
      <c r="H5860" s="39"/>
      <c r="I5860" s="34"/>
      <c r="J5860" s="34"/>
      <c r="K5860" s="34"/>
      <c r="L5860" s="34"/>
      <c r="M5860" s="43" t="str">
        <f ca="1">IFERROR(OFFSET('Maximum minutes'!$C$1,T5860,MATCH(IF(G5860&lt;&gt;"",G5860,F5860),OFFSET('Maximum minutes'!$C$1,T5860-1,0,1,U5860+1),0)-1)*IF(OR(ISNUMBER(J5860),J5860="sans examen"),1,0)*IF(W5860&lt;MinDate,1,0),"")</f>
        <v/>
      </c>
      <c r="N5860" s="36">
        <f t="shared" ca="1" si="183"/>
        <v>0</v>
      </c>
      <c r="O5860" s="36" t="e">
        <f ca="1">LEFT(OFFSET(Lists!$Q$2,MATCH(E5860,Lists!$R$3:$R$19,0),0),4)</f>
        <v>#N/A</v>
      </c>
      <c r="P5860" s="36" t="e">
        <f ca="1">MATCH(O5860,Lists!$S$2:$S$640,1)</f>
        <v>#N/A</v>
      </c>
      <c r="Q5860" s="36" t="e">
        <f ca="1">MATCH(LEFT(OFFSET(Lists!$Q$2,MATCH(E5860,Lists!$R$3:$R$19,0)+1,0),4),Lists!$S$3:$S$640,1)</f>
        <v>#N/A</v>
      </c>
      <c r="R5860" s="36" t="e">
        <f ca="1">LEFT(OFFSET(Lists!$S$2,P5860-1+MATCH(F5860,OFFSET(Lists!$T$3,P5860-1,0,Q5860-P5860+1),0),0),6)</f>
        <v>#N/A</v>
      </c>
      <c r="S5860" s="36" t="e">
        <f ca="1">VLOOKUP(R5860,Lists!B:D,3,FALSE)</f>
        <v>#N/A</v>
      </c>
      <c r="T5860" s="36" t="str">
        <f>IF(F5860&lt;&gt;"",MATCH(R5860,'Maximum minutes'!B:B,0),"")</f>
        <v/>
      </c>
      <c r="U5860" s="36">
        <f ca="1">IF(F5860&lt;&gt;"",COUNTA(OFFSET('Maximum minutes'!$C$1,'Annexe A1 Cours'!T5860,0,1,50)),0)</f>
        <v>0</v>
      </c>
      <c r="V5860" s="37">
        <f ca="1">IFERROR(OFFSET('Maximum minutes'!$C$1,T5860+1,-1+MATCH(G5860,OFFSET('Maximum minutes'!$C$1,T5860-1,0,1,50),0)),0)</f>
        <v>0</v>
      </c>
      <c r="W5860" s="38">
        <f t="shared" ca="1" si="182"/>
        <v>0</v>
      </c>
    </row>
    <row r="5861" spans="1:23" s="36" customFormat="1" ht="18.75">
      <c r="A5861" s="34"/>
      <c r="B5861" s="39"/>
      <c r="C5861" s="39"/>
      <c r="D5861" s="35"/>
      <c r="E5861" s="40"/>
      <c r="F5861" s="39"/>
      <c r="G5861" s="39"/>
      <c r="H5861" s="39"/>
      <c r="I5861" s="34"/>
      <c r="J5861" s="34"/>
      <c r="K5861" s="34"/>
      <c r="L5861" s="34"/>
      <c r="M5861" s="43" t="str">
        <f ca="1">IFERROR(OFFSET('Maximum minutes'!$C$1,T5861,MATCH(IF(G5861&lt;&gt;"",G5861,F5861),OFFSET('Maximum minutes'!$C$1,T5861-1,0,1,U5861+1),0)-1)*IF(OR(ISNUMBER(J5861),J5861="sans examen"),1,0)*IF(W5861&lt;MinDate,1,0),"")</f>
        <v/>
      </c>
      <c r="N5861" s="36">
        <f t="shared" ca="1" si="183"/>
        <v>0</v>
      </c>
      <c r="O5861" s="36" t="e">
        <f ca="1">LEFT(OFFSET(Lists!$Q$2,MATCH(E5861,Lists!$R$3:$R$19,0),0),4)</f>
        <v>#N/A</v>
      </c>
      <c r="P5861" s="36" t="e">
        <f ca="1">MATCH(O5861,Lists!$S$2:$S$640,1)</f>
        <v>#N/A</v>
      </c>
      <c r="Q5861" s="36" t="e">
        <f ca="1">MATCH(LEFT(OFFSET(Lists!$Q$2,MATCH(E5861,Lists!$R$3:$R$19,0)+1,0),4),Lists!$S$3:$S$640,1)</f>
        <v>#N/A</v>
      </c>
      <c r="R5861" s="36" t="e">
        <f ca="1">LEFT(OFFSET(Lists!$S$2,P5861-1+MATCH(F5861,OFFSET(Lists!$T$3,P5861-1,0,Q5861-P5861+1),0),0),6)</f>
        <v>#N/A</v>
      </c>
      <c r="S5861" s="36" t="e">
        <f ca="1">VLOOKUP(R5861,Lists!B:D,3,FALSE)</f>
        <v>#N/A</v>
      </c>
      <c r="T5861" s="36" t="str">
        <f>IF(F5861&lt;&gt;"",MATCH(R5861,'Maximum minutes'!B:B,0),"")</f>
        <v/>
      </c>
      <c r="U5861" s="36">
        <f ca="1">IF(F5861&lt;&gt;"",COUNTA(OFFSET('Maximum minutes'!$C$1,'Annexe A1 Cours'!T5861,0,1,50)),0)</f>
        <v>0</v>
      </c>
      <c r="V5861" s="37">
        <f ca="1">IFERROR(OFFSET('Maximum minutes'!$C$1,T5861+1,-1+MATCH(G5861,OFFSET('Maximum minutes'!$C$1,T5861-1,0,1,50),0)),0)</f>
        <v>0</v>
      </c>
      <c r="W5861" s="38">
        <f t="shared" ca="1" si="182"/>
        <v>0</v>
      </c>
    </row>
    <row r="5862" spans="1:23" s="36" customFormat="1" ht="18.75">
      <c r="A5862" s="34"/>
      <c r="B5862" s="39"/>
      <c r="C5862" s="39"/>
      <c r="D5862" s="35"/>
      <c r="E5862" s="40"/>
      <c r="F5862" s="39"/>
      <c r="G5862" s="39"/>
      <c r="H5862" s="39"/>
      <c r="I5862" s="34"/>
      <c r="J5862" s="34"/>
      <c r="K5862" s="34"/>
      <c r="L5862" s="34"/>
      <c r="M5862" s="43" t="str">
        <f ca="1">IFERROR(OFFSET('Maximum minutes'!$C$1,T5862,MATCH(IF(G5862&lt;&gt;"",G5862,F5862),OFFSET('Maximum minutes'!$C$1,T5862-1,0,1,U5862+1),0)-1)*IF(OR(ISNUMBER(J5862),J5862="sans examen"),1,0)*IF(W5862&lt;MinDate,1,0),"")</f>
        <v/>
      </c>
      <c r="N5862" s="36">
        <f t="shared" ca="1" si="183"/>
        <v>0</v>
      </c>
      <c r="O5862" s="36" t="e">
        <f ca="1">LEFT(OFFSET(Lists!$Q$2,MATCH(E5862,Lists!$R$3:$R$19,0),0),4)</f>
        <v>#N/A</v>
      </c>
      <c r="P5862" s="36" t="e">
        <f ca="1">MATCH(O5862,Lists!$S$2:$S$640,1)</f>
        <v>#N/A</v>
      </c>
      <c r="Q5862" s="36" t="e">
        <f ca="1">MATCH(LEFT(OFFSET(Lists!$Q$2,MATCH(E5862,Lists!$R$3:$R$19,0)+1,0),4),Lists!$S$3:$S$640,1)</f>
        <v>#N/A</v>
      </c>
      <c r="R5862" s="36" t="e">
        <f ca="1">LEFT(OFFSET(Lists!$S$2,P5862-1+MATCH(F5862,OFFSET(Lists!$T$3,P5862-1,0,Q5862-P5862+1),0),0),6)</f>
        <v>#N/A</v>
      </c>
      <c r="S5862" s="36" t="e">
        <f ca="1">VLOOKUP(R5862,Lists!B:D,3,FALSE)</f>
        <v>#N/A</v>
      </c>
      <c r="T5862" s="36" t="str">
        <f>IF(F5862&lt;&gt;"",MATCH(R5862,'Maximum minutes'!B:B,0),"")</f>
        <v/>
      </c>
      <c r="U5862" s="36">
        <f ca="1">IF(F5862&lt;&gt;"",COUNTA(OFFSET('Maximum minutes'!$C$1,'Annexe A1 Cours'!T5862,0,1,50)),0)</f>
        <v>0</v>
      </c>
      <c r="V5862" s="37">
        <f ca="1">IFERROR(OFFSET('Maximum minutes'!$C$1,T5862+1,-1+MATCH(G5862,OFFSET('Maximum minutes'!$C$1,T5862-1,0,1,50),0)),0)</f>
        <v>0</v>
      </c>
      <c r="W5862" s="38">
        <f t="shared" ca="1" si="182"/>
        <v>0</v>
      </c>
    </row>
    <row r="5863" spans="1:23" s="36" customFormat="1" ht="18.75">
      <c r="A5863" s="34"/>
      <c r="B5863" s="39"/>
      <c r="C5863" s="39"/>
      <c r="D5863" s="35"/>
      <c r="E5863" s="40"/>
      <c r="F5863" s="39"/>
      <c r="G5863" s="39"/>
      <c r="H5863" s="39"/>
      <c r="I5863" s="34"/>
      <c r="J5863" s="34"/>
      <c r="K5863" s="34"/>
      <c r="L5863" s="34"/>
      <c r="M5863" s="43" t="str">
        <f ca="1">IFERROR(OFFSET('Maximum minutes'!$C$1,T5863,MATCH(IF(G5863&lt;&gt;"",G5863,F5863),OFFSET('Maximum minutes'!$C$1,T5863-1,0,1,U5863+1),0)-1)*IF(OR(ISNUMBER(J5863),J5863="sans examen"),1,0)*IF(W5863&lt;MinDate,1,0),"")</f>
        <v/>
      </c>
      <c r="N5863" s="36">
        <f t="shared" ca="1" si="183"/>
        <v>0</v>
      </c>
      <c r="O5863" s="36" t="e">
        <f ca="1">LEFT(OFFSET(Lists!$Q$2,MATCH(E5863,Lists!$R$3:$R$19,0),0),4)</f>
        <v>#N/A</v>
      </c>
      <c r="P5863" s="36" t="e">
        <f ca="1">MATCH(O5863,Lists!$S$2:$S$640,1)</f>
        <v>#N/A</v>
      </c>
      <c r="Q5863" s="36" t="e">
        <f ca="1">MATCH(LEFT(OFFSET(Lists!$Q$2,MATCH(E5863,Lists!$R$3:$R$19,0)+1,0),4),Lists!$S$3:$S$640,1)</f>
        <v>#N/A</v>
      </c>
      <c r="R5863" s="36" t="e">
        <f ca="1">LEFT(OFFSET(Lists!$S$2,P5863-1+MATCH(F5863,OFFSET(Lists!$T$3,P5863-1,0,Q5863-P5863+1),0),0),6)</f>
        <v>#N/A</v>
      </c>
      <c r="S5863" s="36" t="e">
        <f ca="1">VLOOKUP(R5863,Lists!B:D,3,FALSE)</f>
        <v>#N/A</v>
      </c>
      <c r="T5863" s="36" t="str">
        <f>IF(F5863&lt;&gt;"",MATCH(R5863,'Maximum minutes'!B:B,0),"")</f>
        <v/>
      </c>
      <c r="U5863" s="36">
        <f ca="1">IF(F5863&lt;&gt;"",COUNTA(OFFSET('Maximum minutes'!$C$1,'Annexe A1 Cours'!T5863,0,1,50)),0)</f>
        <v>0</v>
      </c>
      <c r="V5863" s="37">
        <f ca="1">IFERROR(OFFSET('Maximum minutes'!$C$1,T5863+1,-1+MATCH(G5863,OFFSET('Maximum minutes'!$C$1,T5863-1,0,1,50),0)),0)</f>
        <v>0</v>
      </c>
      <c r="W5863" s="38">
        <f t="shared" ca="1" si="182"/>
        <v>0</v>
      </c>
    </row>
    <row r="5864" spans="1:23" s="36" customFormat="1" ht="18.75">
      <c r="A5864" s="34"/>
      <c r="B5864" s="39"/>
      <c r="C5864" s="39"/>
      <c r="D5864" s="35"/>
      <c r="E5864" s="40"/>
      <c r="F5864" s="39"/>
      <c r="G5864" s="39"/>
      <c r="H5864" s="39"/>
      <c r="I5864" s="34"/>
      <c r="J5864" s="34"/>
      <c r="K5864" s="34"/>
      <c r="L5864" s="34"/>
      <c r="M5864" s="43" t="str">
        <f ca="1">IFERROR(OFFSET('Maximum minutes'!$C$1,T5864,MATCH(IF(G5864&lt;&gt;"",G5864,F5864),OFFSET('Maximum minutes'!$C$1,T5864-1,0,1,U5864+1),0)-1)*IF(OR(ISNUMBER(J5864),J5864="sans examen"),1,0)*IF(W5864&lt;MinDate,1,0),"")</f>
        <v/>
      </c>
      <c r="N5864" s="36">
        <f t="shared" ca="1" si="183"/>
        <v>0</v>
      </c>
      <c r="O5864" s="36" t="e">
        <f ca="1">LEFT(OFFSET(Lists!$Q$2,MATCH(E5864,Lists!$R$3:$R$19,0),0),4)</f>
        <v>#N/A</v>
      </c>
      <c r="P5864" s="36" t="e">
        <f ca="1">MATCH(O5864,Lists!$S$2:$S$640,1)</f>
        <v>#N/A</v>
      </c>
      <c r="Q5864" s="36" t="e">
        <f ca="1">MATCH(LEFT(OFFSET(Lists!$Q$2,MATCH(E5864,Lists!$R$3:$R$19,0)+1,0),4),Lists!$S$3:$S$640,1)</f>
        <v>#N/A</v>
      </c>
      <c r="R5864" s="36" t="e">
        <f ca="1">LEFT(OFFSET(Lists!$S$2,P5864-1+MATCH(F5864,OFFSET(Lists!$T$3,P5864-1,0,Q5864-P5864+1),0),0),6)</f>
        <v>#N/A</v>
      </c>
      <c r="S5864" s="36" t="e">
        <f ca="1">VLOOKUP(R5864,Lists!B:D,3,FALSE)</f>
        <v>#N/A</v>
      </c>
      <c r="T5864" s="36" t="str">
        <f>IF(F5864&lt;&gt;"",MATCH(R5864,'Maximum minutes'!B:B,0),"")</f>
        <v/>
      </c>
      <c r="U5864" s="36">
        <f ca="1">IF(F5864&lt;&gt;"",COUNTA(OFFSET('Maximum minutes'!$C$1,'Annexe A1 Cours'!T5864,0,1,50)),0)</f>
        <v>0</v>
      </c>
      <c r="V5864" s="37">
        <f ca="1">IFERROR(OFFSET('Maximum minutes'!$C$1,T5864+1,-1+MATCH(G5864,OFFSET('Maximum minutes'!$C$1,T5864-1,0,1,50),0)),0)</f>
        <v>0</v>
      </c>
      <c r="W5864" s="38">
        <f t="shared" ca="1" si="182"/>
        <v>0</v>
      </c>
    </row>
    <row r="5865" spans="1:23" s="36" customFormat="1" ht="18.75">
      <c r="A5865" s="34"/>
      <c r="B5865" s="39"/>
      <c r="C5865" s="39"/>
      <c r="D5865" s="35"/>
      <c r="E5865" s="40"/>
      <c r="F5865" s="39"/>
      <c r="G5865" s="39"/>
      <c r="H5865" s="39"/>
      <c r="I5865" s="34"/>
      <c r="J5865" s="34"/>
      <c r="K5865" s="34"/>
      <c r="L5865" s="34"/>
      <c r="M5865" s="43" t="str">
        <f ca="1">IFERROR(OFFSET('Maximum minutes'!$C$1,T5865,MATCH(IF(G5865&lt;&gt;"",G5865,F5865),OFFSET('Maximum minutes'!$C$1,T5865-1,0,1,U5865+1),0)-1)*IF(OR(ISNUMBER(J5865),J5865="sans examen"),1,0)*IF(W5865&lt;MinDate,1,0),"")</f>
        <v/>
      </c>
      <c r="N5865" s="36">
        <f t="shared" ca="1" si="183"/>
        <v>0</v>
      </c>
      <c r="O5865" s="36" t="e">
        <f ca="1">LEFT(OFFSET(Lists!$Q$2,MATCH(E5865,Lists!$R$3:$R$19,0),0),4)</f>
        <v>#N/A</v>
      </c>
      <c r="P5865" s="36" t="e">
        <f ca="1">MATCH(O5865,Lists!$S$2:$S$640,1)</f>
        <v>#N/A</v>
      </c>
      <c r="Q5865" s="36" t="e">
        <f ca="1">MATCH(LEFT(OFFSET(Lists!$Q$2,MATCH(E5865,Lists!$R$3:$R$19,0)+1,0),4),Lists!$S$3:$S$640,1)</f>
        <v>#N/A</v>
      </c>
      <c r="R5865" s="36" t="e">
        <f ca="1">LEFT(OFFSET(Lists!$S$2,P5865-1+MATCH(F5865,OFFSET(Lists!$T$3,P5865-1,0,Q5865-P5865+1),0),0),6)</f>
        <v>#N/A</v>
      </c>
      <c r="S5865" s="36" t="e">
        <f ca="1">VLOOKUP(R5865,Lists!B:D,3,FALSE)</f>
        <v>#N/A</v>
      </c>
      <c r="T5865" s="36" t="str">
        <f>IF(F5865&lt;&gt;"",MATCH(R5865,'Maximum minutes'!B:B,0),"")</f>
        <v/>
      </c>
      <c r="U5865" s="36">
        <f ca="1">IF(F5865&lt;&gt;"",COUNTA(OFFSET('Maximum minutes'!$C$1,'Annexe A1 Cours'!T5865,0,1,50)),0)</f>
        <v>0</v>
      </c>
      <c r="V5865" s="37">
        <f ca="1">IFERROR(OFFSET('Maximum minutes'!$C$1,T5865+1,-1+MATCH(G5865,OFFSET('Maximum minutes'!$C$1,T5865-1,0,1,50),0)),0)</f>
        <v>0</v>
      </c>
      <c r="W5865" s="38">
        <f t="shared" ca="1" si="182"/>
        <v>0</v>
      </c>
    </row>
    <row r="5866" spans="1:23" s="36" customFormat="1" ht="18.75">
      <c r="A5866" s="34"/>
      <c r="B5866" s="39"/>
      <c r="C5866" s="39"/>
      <c r="D5866" s="35"/>
      <c r="E5866" s="40"/>
      <c r="F5866" s="39"/>
      <c r="G5866" s="39"/>
      <c r="H5866" s="39"/>
      <c r="I5866" s="34"/>
      <c r="J5866" s="34"/>
      <c r="K5866" s="34"/>
      <c r="L5866" s="34"/>
      <c r="M5866" s="43" t="str">
        <f ca="1">IFERROR(OFFSET('Maximum minutes'!$C$1,T5866,MATCH(IF(G5866&lt;&gt;"",G5866,F5866),OFFSET('Maximum minutes'!$C$1,T5866-1,0,1,U5866+1),0)-1)*IF(OR(ISNUMBER(J5866),J5866="sans examen"),1,0)*IF(W5866&lt;MinDate,1,0),"")</f>
        <v/>
      </c>
      <c r="N5866" s="36">
        <f t="shared" ca="1" si="183"/>
        <v>0</v>
      </c>
      <c r="O5866" s="36" t="e">
        <f ca="1">LEFT(OFFSET(Lists!$Q$2,MATCH(E5866,Lists!$R$3:$R$19,0),0),4)</f>
        <v>#N/A</v>
      </c>
      <c r="P5866" s="36" t="e">
        <f ca="1">MATCH(O5866,Lists!$S$2:$S$640,1)</f>
        <v>#N/A</v>
      </c>
      <c r="Q5866" s="36" t="e">
        <f ca="1">MATCH(LEFT(OFFSET(Lists!$Q$2,MATCH(E5866,Lists!$R$3:$R$19,0)+1,0),4),Lists!$S$3:$S$640,1)</f>
        <v>#N/A</v>
      </c>
      <c r="R5866" s="36" t="e">
        <f ca="1">LEFT(OFFSET(Lists!$S$2,P5866-1+MATCH(F5866,OFFSET(Lists!$T$3,P5866-1,0,Q5866-P5866+1),0),0),6)</f>
        <v>#N/A</v>
      </c>
      <c r="S5866" s="36" t="e">
        <f ca="1">VLOOKUP(R5866,Lists!B:D,3,FALSE)</f>
        <v>#N/A</v>
      </c>
      <c r="T5866" s="36" t="str">
        <f>IF(F5866&lt;&gt;"",MATCH(R5866,'Maximum minutes'!B:B,0),"")</f>
        <v/>
      </c>
      <c r="U5866" s="36">
        <f ca="1">IF(F5866&lt;&gt;"",COUNTA(OFFSET('Maximum minutes'!$C$1,'Annexe A1 Cours'!T5866,0,1,50)),0)</f>
        <v>0</v>
      </c>
      <c r="V5866" s="37">
        <f ca="1">IFERROR(OFFSET('Maximum minutes'!$C$1,T5866+1,-1+MATCH(G5866,OFFSET('Maximum minutes'!$C$1,T5866-1,0,1,50),0)),0)</f>
        <v>0</v>
      </c>
      <c r="W5866" s="38">
        <f t="shared" ca="1" si="182"/>
        <v>0</v>
      </c>
    </row>
    <row r="5867" spans="1:23" s="36" customFormat="1" ht="18.75">
      <c r="A5867" s="34"/>
      <c r="B5867" s="39"/>
      <c r="C5867" s="39"/>
      <c r="D5867" s="35"/>
      <c r="E5867" s="40"/>
      <c r="F5867" s="39"/>
      <c r="G5867" s="39"/>
      <c r="H5867" s="39"/>
      <c r="I5867" s="34"/>
      <c r="J5867" s="34"/>
      <c r="K5867" s="34"/>
      <c r="L5867" s="34"/>
      <c r="M5867" s="43" t="str">
        <f ca="1">IFERROR(OFFSET('Maximum minutes'!$C$1,T5867,MATCH(IF(G5867&lt;&gt;"",G5867,F5867),OFFSET('Maximum minutes'!$C$1,T5867-1,0,1,U5867+1),0)-1)*IF(OR(ISNUMBER(J5867),J5867="sans examen"),1,0)*IF(W5867&lt;MinDate,1,0),"")</f>
        <v/>
      </c>
      <c r="N5867" s="36">
        <f t="shared" ca="1" si="183"/>
        <v>0</v>
      </c>
      <c r="O5867" s="36" t="e">
        <f ca="1">LEFT(OFFSET(Lists!$Q$2,MATCH(E5867,Lists!$R$3:$R$19,0),0),4)</f>
        <v>#N/A</v>
      </c>
      <c r="P5867" s="36" t="e">
        <f ca="1">MATCH(O5867,Lists!$S$2:$S$640,1)</f>
        <v>#N/A</v>
      </c>
      <c r="Q5867" s="36" t="e">
        <f ca="1">MATCH(LEFT(OFFSET(Lists!$Q$2,MATCH(E5867,Lists!$R$3:$R$19,0)+1,0),4),Lists!$S$3:$S$640,1)</f>
        <v>#N/A</v>
      </c>
      <c r="R5867" s="36" t="e">
        <f ca="1">LEFT(OFFSET(Lists!$S$2,P5867-1+MATCH(F5867,OFFSET(Lists!$T$3,P5867-1,0,Q5867-P5867+1),0),0),6)</f>
        <v>#N/A</v>
      </c>
      <c r="S5867" s="36" t="e">
        <f ca="1">VLOOKUP(R5867,Lists!B:D,3,FALSE)</f>
        <v>#N/A</v>
      </c>
      <c r="T5867" s="36" t="str">
        <f>IF(F5867&lt;&gt;"",MATCH(R5867,'Maximum minutes'!B:B,0),"")</f>
        <v/>
      </c>
      <c r="U5867" s="36">
        <f ca="1">IF(F5867&lt;&gt;"",COUNTA(OFFSET('Maximum minutes'!$C$1,'Annexe A1 Cours'!T5867,0,1,50)),0)</f>
        <v>0</v>
      </c>
      <c r="V5867" s="37">
        <f ca="1">IFERROR(OFFSET('Maximum minutes'!$C$1,T5867+1,-1+MATCH(G5867,OFFSET('Maximum minutes'!$C$1,T5867-1,0,1,50),0)),0)</f>
        <v>0</v>
      </c>
      <c r="W5867" s="38">
        <f t="shared" ca="1" si="182"/>
        <v>0</v>
      </c>
    </row>
    <row r="5868" spans="1:23" s="36" customFormat="1" ht="18.75">
      <c r="A5868" s="34"/>
      <c r="B5868" s="39"/>
      <c r="C5868" s="39"/>
      <c r="D5868" s="35"/>
      <c r="E5868" s="40"/>
      <c r="F5868" s="39"/>
      <c r="G5868" s="39"/>
      <c r="H5868" s="39"/>
      <c r="I5868" s="34"/>
      <c r="J5868" s="34"/>
      <c r="K5868" s="34"/>
      <c r="L5868" s="34"/>
      <c r="M5868" s="43" t="str">
        <f ca="1">IFERROR(OFFSET('Maximum minutes'!$C$1,T5868,MATCH(IF(G5868&lt;&gt;"",G5868,F5868),OFFSET('Maximum minutes'!$C$1,T5868-1,0,1,U5868+1),0)-1)*IF(OR(ISNUMBER(J5868),J5868="sans examen"),1,0)*IF(W5868&lt;MinDate,1,0),"")</f>
        <v/>
      </c>
      <c r="N5868" s="36">
        <f t="shared" ca="1" si="183"/>
        <v>0</v>
      </c>
      <c r="O5868" s="36" t="e">
        <f ca="1">LEFT(OFFSET(Lists!$Q$2,MATCH(E5868,Lists!$R$3:$R$19,0),0),4)</f>
        <v>#N/A</v>
      </c>
      <c r="P5868" s="36" t="e">
        <f ca="1">MATCH(O5868,Lists!$S$2:$S$640,1)</f>
        <v>#N/A</v>
      </c>
      <c r="Q5868" s="36" t="e">
        <f ca="1">MATCH(LEFT(OFFSET(Lists!$Q$2,MATCH(E5868,Lists!$R$3:$R$19,0)+1,0),4),Lists!$S$3:$S$640,1)</f>
        <v>#N/A</v>
      </c>
      <c r="R5868" s="36" t="e">
        <f ca="1">LEFT(OFFSET(Lists!$S$2,P5868-1+MATCH(F5868,OFFSET(Lists!$T$3,P5868-1,0,Q5868-P5868+1),0),0),6)</f>
        <v>#N/A</v>
      </c>
      <c r="S5868" s="36" t="e">
        <f ca="1">VLOOKUP(R5868,Lists!B:D,3,FALSE)</f>
        <v>#N/A</v>
      </c>
      <c r="T5868" s="36" t="str">
        <f>IF(F5868&lt;&gt;"",MATCH(R5868,'Maximum minutes'!B:B,0),"")</f>
        <v/>
      </c>
      <c r="U5868" s="36">
        <f ca="1">IF(F5868&lt;&gt;"",COUNTA(OFFSET('Maximum minutes'!$C$1,'Annexe A1 Cours'!T5868,0,1,50)),0)</f>
        <v>0</v>
      </c>
      <c r="V5868" s="37">
        <f ca="1">IFERROR(OFFSET('Maximum minutes'!$C$1,T5868+1,-1+MATCH(G5868,OFFSET('Maximum minutes'!$C$1,T5868-1,0,1,50),0)),0)</f>
        <v>0</v>
      </c>
      <c r="W5868" s="38">
        <f t="shared" ca="1" si="182"/>
        <v>0</v>
      </c>
    </row>
    <row r="5869" spans="1:23" s="36" customFormat="1" ht="18.75">
      <c r="A5869" s="34"/>
      <c r="B5869" s="39"/>
      <c r="C5869" s="39"/>
      <c r="D5869" s="35"/>
      <c r="E5869" s="40"/>
      <c r="F5869" s="39"/>
      <c r="G5869" s="39"/>
      <c r="H5869" s="39"/>
      <c r="I5869" s="34"/>
      <c r="J5869" s="34"/>
      <c r="K5869" s="34"/>
      <c r="L5869" s="34"/>
      <c r="M5869" s="43" t="str">
        <f ca="1">IFERROR(OFFSET('Maximum minutes'!$C$1,T5869,MATCH(IF(G5869&lt;&gt;"",G5869,F5869),OFFSET('Maximum minutes'!$C$1,T5869-1,0,1,U5869+1),0)-1)*IF(OR(ISNUMBER(J5869),J5869="sans examen"),1,0)*IF(W5869&lt;MinDate,1,0),"")</f>
        <v/>
      </c>
      <c r="N5869" s="36">
        <f t="shared" ca="1" si="183"/>
        <v>0</v>
      </c>
      <c r="O5869" s="36" t="e">
        <f ca="1">LEFT(OFFSET(Lists!$Q$2,MATCH(E5869,Lists!$R$3:$R$19,0),0),4)</f>
        <v>#N/A</v>
      </c>
      <c r="P5869" s="36" t="e">
        <f ca="1">MATCH(O5869,Lists!$S$2:$S$640,1)</f>
        <v>#N/A</v>
      </c>
      <c r="Q5869" s="36" t="e">
        <f ca="1">MATCH(LEFT(OFFSET(Lists!$Q$2,MATCH(E5869,Lists!$R$3:$R$19,0)+1,0),4),Lists!$S$3:$S$640,1)</f>
        <v>#N/A</v>
      </c>
      <c r="R5869" s="36" t="e">
        <f ca="1">LEFT(OFFSET(Lists!$S$2,P5869-1+MATCH(F5869,OFFSET(Lists!$T$3,P5869-1,0,Q5869-P5869+1),0),0),6)</f>
        <v>#N/A</v>
      </c>
      <c r="S5869" s="36" t="e">
        <f ca="1">VLOOKUP(R5869,Lists!B:D,3,FALSE)</f>
        <v>#N/A</v>
      </c>
      <c r="T5869" s="36" t="str">
        <f>IF(F5869&lt;&gt;"",MATCH(R5869,'Maximum minutes'!B:B,0),"")</f>
        <v/>
      </c>
      <c r="U5869" s="36">
        <f ca="1">IF(F5869&lt;&gt;"",COUNTA(OFFSET('Maximum minutes'!$C$1,'Annexe A1 Cours'!T5869,0,1,50)),0)</f>
        <v>0</v>
      </c>
      <c r="V5869" s="37">
        <f ca="1">IFERROR(OFFSET('Maximum minutes'!$C$1,T5869+1,-1+MATCH(G5869,OFFSET('Maximum minutes'!$C$1,T5869-1,0,1,50),0)),0)</f>
        <v>0</v>
      </c>
      <c r="W5869" s="38">
        <f t="shared" ca="1" si="182"/>
        <v>0</v>
      </c>
    </row>
    <row r="5870" spans="1:23" s="36" customFormat="1" ht="18.75">
      <c r="A5870" s="34"/>
      <c r="B5870" s="39"/>
      <c r="C5870" s="39"/>
      <c r="D5870" s="35"/>
      <c r="E5870" s="40"/>
      <c r="F5870" s="39"/>
      <c r="G5870" s="39"/>
      <c r="H5870" s="39"/>
      <c r="I5870" s="34"/>
      <c r="J5870" s="34"/>
      <c r="K5870" s="34"/>
      <c r="L5870" s="34"/>
      <c r="M5870" s="43" t="str">
        <f ca="1">IFERROR(OFFSET('Maximum minutes'!$C$1,T5870,MATCH(IF(G5870&lt;&gt;"",G5870,F5870),OFFSET('Maximum minutes'!$C$1,T5870-1,0,1,U5870+1),0)-1)*IF(OR(ISNUMBER(J5870),J5870="sans examen"),1,0)*IF(W5870&lt;MinDate,1,0),"")</f>
        <v/>
      </c>
      <c r="N5870" s="36">
        <f t="shared" ca="1" si="183"/>
        <v>0</v>
      </c>
      <c r="O5870" s="36" t="e">
        <f ca="1">LEFT(OFFSET(Lists!$Q$2,MATCH(E5870,Lists!$R$3:$R$19,0),0),4)</f>
        <v>#N/A</v>
      </c>
      <c r="P5870" s="36" t="e">
        <f ca="1">MATCH(O5870,Lists!$S$2:$S$640,1)</f>
        <v>#N/A</v>
      </c>
      <c r="Q5870" s="36" t="e">
        <f ca="1">MATCH(LEFT(OFFSET(Lists!$Q$2,MATCH(E5870,Lists!$R$3:$R$19,0)+1,0),4),Lists!$S$3:$S$640,1)</f>
        <v>#N/A</v>
      </c>
      <c r="R5870" s="36" t="e">
        <f ca="1">LEFT(OFFSET(Lists!$S$2,P5870-1+MATCH(F5870,OFFSET(Lists!$T$3,P5870-1,0,Q5870-P5870+1),0),0),6)</f>
        <v>#N/A</v>
      </c>
      <c r="S5870" s="36" t="e">
        <f ca="1">VLOOKUP(R5870,Lists!B:D,3,FALSE)</f>
        <v>#N/A</v>
      </c>
      <c r="T5870" s="36" t="str">
        <f>IF(F5870&lt;&gt;"",MATCH(R5870,'Maximum minutes'!B:B,0),"")</f>
        <v/>
      </c>
      <c r="U5870" s="36">
        <f ca="1">IF(F5870&lt;&gt;"",COUNTA(OFFSET('Maximum minutes'!$C$1,'Annexe A1 Cours'!T5870,0,1,50)),0)</f>
        <v>0</v>
      </c>
      <c r="V5870" s="37">
        <f ca="1">IFERROR(OFFSET('Maximum minutes'!$C$1,T5870+1,-1+MATCH(G5870,OFFSET('Maximum minutes'!$C$1,T5870-1,0,1,50),0)),0)</f>
        <v>0</v>
      </c>
      <c r="W5870" s="38">
        <f t="shared" ca="1" si="182"/>
        <v>0</v>
      </c>
    </row>
    <row r="5871" spans="1:23" s="36" customFormat="1" ht="18.75">
      <c r="A5871" s="34"/>
      <c r="B5871" s="39"/>
      <c r="C5871" s="39"/>
      <c r="D5871" s="35"/>
      <c r="E5871" s="40"/>
      <c r="F5871" s="39"/>
      <c r="G5871" s="39"/>
      <c r="H5871" s="39"/>
      <c r="I5871" s="34"/>
      <c r="J5871" s="34"/>
      <c r="K5871" s="34"/>
      <c r="L5871" s="34"/>
      <c r="M5871" s="43" t="str">
        <f ca="1">IFERROR(OFFSET('Maximum minutes'!$C$1,T5871,MATCH(IF(G5871&lt;&gt;"",G5871,F5871),OFFSET('Maximum minutes'!$C$1,T5871-1,0,1,U5871+1),0)-1)*IF(OR(ISNUMBER(J5871),J5871="sans examen"),1,0)*IF(W5871&lt;MinDate,1,0),"")</f>
        <v/>
      </c>
      <c r="N5871" s="36">
        <f t="shared" ca="1" si="183"/>
        <v>0</v>
      </c>
      <c r="O5871" s="36" t="e">
        <f ca="1">LEFT(OFFSET(Lists!$Q$2,MATCH(E5871,Lists!$R$3:$R$19,0),0),4)</f>
        <v>#N/A</v>
      </c>
      <c r="P5871" s="36" t="e">
        <f ca="1">MATCH(O5871,Lists!$S$2:$S$640,1)</f>
        <v>#N/A</v>
      </c>
      <c r="Q5871" s="36" t="e">
        <f ca="1">MATCH(LEFT(OFFSET(Lists!$Q$2,MATCH(E5871,Lists!$R$3:$R$19,0)+1,0),4),Lists!$S$3:$S$640,1)</f>
        <v>#N/A</v>
      </c>
      <c r="R5871" s="36" t="e">
        <f ca="1">LEFT(OFFSET(Lists!$S$2,P5871-1+MATCH(F5871,OFFSET(Lists!$T$3,P5871-1,0,Q5871-P5871+1),0),0),6)</f>
        <v>#N/A</v>
      </c>
      <c r="S5871" s="36" t="e">
        <f ca="1">VLOOKUP(R5871,Lists!B:D,3,FALSE)</f>
        <v>#N/A</v>
      </c>
      <c r="T5871" s="36" t="str">
        <f>IF(F5871&lt;&gt;"",MATCH(R5871,'Maximum minutes'!B:B,0),"")</f>
        <v/>
      </c>
      <c r="U5871" s="36">
        <f ca="1">IF(F5871&lt;&gt;"",COUNTA(OFFSET('Maximum minutes'!$C$1,'Annexe A1 Cours'!T5871,0,1,50)),0)</f>
        <v>0</v>
      </c>
      <c r="V5871" s="37">
        <f ca="1">IFERROR(OFFSET('Maximum minutes'!$C$1,T5871+1,-1+MATCH(G5871,OFFSET('Maximum minutes'!$C$1,T5871-1,0,1,50),0)),0)</f>
        <v>0</v>
      </c>
      <c r="W5871" s="38">
        <f t="shared" ca="1" si="182"/>
        <v>0</v>
      </c>
    </row>
    <row r="5872" spans="1:23" s="36" customFormat="1" ht="18.75">
      <c r="A5872" s="34"/>
      <c r="B5872" s="39"/>
      <c r="C5872" s="39"/>
      <c r="D5872" s="35"/>
      <c r="E5872" s="40"/>
      <c r="F5872" s="39"/>
      <c r="G5872" s="39"/>
      <c r="H5872" s="39"/>
      <c r="I5872" s="34"/>
      <c r="J5872" s="34"/>
      <c r="K5872" s="34"/>
      <c r="L5872" s="34"/>
      <c r="M5872" s="43" t="str">
        <f ca="1">IFERROR(OFFSET('Maximum minutes'!$C$1,T5872,MATCH(IF(G5872&lt;&gt;"",G5872,F5872),OFFSET('Maximum minutes'!$C$1,T5872-1,0,1,U5872+1),0)-1)*IF(OR(ISNUMBER(J5872),J5872="sans examen"),1,0)*IF(W5872&lt;MinDate,1,0),"")</f>
        <v/>
      </c>
      <c r="N5872" s="36">
        <f t="shared" ca="1" si="183"/>
        <v>0</v>
      </c>
      <c r="O5872" s="36" t="e">
        <f ca="1">LEFT(OFFSET(Lists!$Q$2,MATCH(E5872,Lists!$R$3:$R$19,0),0),4)</f>
        <v>#N/A</v>
      </c>
      <c r="P5872" s="36" t="e">
        <f ca="1">MATCH(O5872,Lists!$S$2:$S$640,1)</f>
        <v>#N/A</v>
      </c>
      <c r="Q5872" s="36" t="e">
        <f ca="1">MATCH(LEFT(OFFSET(Lists!$Q$2,MATCH(E5872,Lists!$R$3:$R$19,0)+1,0),4),Lists!$S$3:$S$640,1)</f>
        <v>#N/A</v>
      </c>
      <c r="R5872" s="36" t="e">
        <f ca="1">LEFT(OFFSET(Lists!$S$2,P5872-1+MATCH(F5872,OFFSET(Lists!$T$3,P5872-1,0,Q5872-P5872+1),0),0),6)</f>
        <v>#N/A</v>
      </c>
      <c r="S5872" s="36" t="e">
        <f ca="1">VLOOKUP(R5872,Lists!B:D,3,FALSE)</f>
        <v>#N/A</v>
      </c>
      <c r="T5872" s="36" t="str">
        <f>IF(F5872&lt;&gt;"",MATCH(R5872,'Maximum minutes'!B:B,0),"")</f>
        <v/>
      </c>
      <c r="U5872" s="36">
        <f ca="1">IF(F5872&lt;&gt;"",COUNTA(OFFSET('Maximum minutes'!$C$1,'Annexe A1 Cours'!T5872,0,1,50)),0)</f>
        <v>0</v>
      </c>
      <c r="V5872" s="37">
        <f ca="1">IFERROR(OFFSET('Maximum minutes'!$C$1,T5872+1,-1+MATCH(G5872,OFFSET('Maximum minutes'!$C$1,T5872-1,0,1,50),0)),0)</f>
        <v>0</v>
      </c>
      <c r="W5872" s="38">
        <f t="shared" ca="1" si="182"/>
        <v>0</v>
      </c>
    </row>
    <row r="5873" spans="1:23" s="36" customFormat="1" ht="18.75">
      <c r="A5873" s="34"/>
      <c r="B5873" s="39"/>
      <c r="C5873" s="39"/>
      <c r="D5873" s="35"/>
      <c r="E5873" s="40"/>
      <c r="F5873" s="39"/>
      <c r="G5873" s="39"/>
      <c r="H5873" s="39"/>
      <c r="I5873" s="34"/>
      <c r="J5873" s="34"/>
      <c r="K5873" s="34"/>
      <c r="L5873" s="34"/>
      <c r="M5873" s="43" t="str">
        <f ca="1">IFERROR(OFFSET('Maximum minutes'!$C$1,T5873,MATCH(IF(G5873&lt;&gt;"",G5873,F5873),OFFSET('Maximum minutes'!$C$1,T5873-1,0,1,U5873+1),0)-1)*IF(OR(ISNUMBER(J5873),J5873="sans examen"),1,0)*IF(W5873&lt;MinDate,1,0),"")</f>
        <v/>
      </c>
      <c r="N5873" s="36">
        <f t="shared" ca="1" si="183"/>
        <v>0</v>
      </c>
      <c r="O5873" s="36" t="e">
        <f ca="1">LEFT(OFFSET(Lists!$Q$2,MATCH(E5873,Lists!$R$3:$R$19,0),0),4)</f>
        <v>#N/A</v>
      </c>
      <c r="P5873" s="36" t="e">
        <f ca="1">MATCH(O5873,Lists!$S$2:$S$640,1)</f>
        <v>#N/A</v>
      </c>
      <c r="Q5873" s="36" t="e">
        <f ca="1">MATCH(LEFT(OFFSET(Lists!$Q$2,MATCH(E5873,Lists!$R$3:$R$19,0)+1,0),4),Lists!$S$3:$S$640,1)</f>
        <v>#N/A</v>
      </c>
      <c r="R5873" s="36" t="e">
        <f ca="1">LEFT(OFFSET(Lists!$S$2,P5873-1+MATCH(F5873,OFFSET(Lists!$T$3,P5873-1,0,Q5873-P5873+1),0),0),6)</f>
        <v>#N/A</v>
      </c>
      <c r="S5873" s="36" t="e">
        <f ca="1">VLOOKUP(R5873,Lists!B:D,3,FALSE)</f>
        <v>#N/A</v>
      </c>
      <c r="T5873" s="36" t="str">
        <f>IF(F5873&lt;&gt;"",MATCH(R5873,'Maximum minutes'!B:B,0),"")</f>
        <v/>
      </c>
      <c r="U5873" s="36">
        <f ca="1">IF(F5873&lt;&gt;"",COUNTA(OFFSET('Maximum minutes'!$C$1,'Annexe A1 Cours'!T5873,0,1,50)),0)</f>
        <v>0</v>
      </c>
      <c r="V5873" s="37">
        <f ca="1">IFERROR(OFFSET('Maximum minutes'!$C$1,T5873+1,-1+MATCH(G5873,OFFSET('Maximum minutes'!$C$1,T5873-1,0,1,50),0)),0)</f>
        <v>0</v>
      </c>
      <c r="W5873" s="38">
        <f t="shared" ca="1" si="182"/>
        <v>0</v>
      </c>
    </row>
    <row r="5874" spans="1:23" s="36" customFormat="1" ht="18.75">
      <c r="A5874" s="34"/>
      <c r="B5874" s="39"/>
      <c r="C5874" s="39"/>
      <c r="D5874" s="35"/>
      <c r="E5874" s="40"/>
      <c r="F5874" s="39"/>
      <c r="G5874" s="39"/>
      <c r="H5874" s="39"/>
      <c r="I5874" s="34"/>
      <c r="J5874" s="34"/>
      <c r="K5874" s="34"/>
      <c r="L5874" s="34"/>
      <c r="M5874" s="43" t="str">
        <f ca="1">IFERROR(OFFSET('Maximum minutes'!$C$1,T5874,MATCH(IF(G5874&lt;&gt;"",G5874,F5874),OFFSET('Maximum minutes'!$C$1,T5874-1,0,1,U5874+1),0)-1)*IF(OR(ISNUMBER(J5874),J5874="sans examen"),1,0)*IF(W5874&lt;MinDate,1,0),"")</f>
        <v/>
      </c>
      <c r="N5874" s="36">
        <f t="shared" ca="1" si="183"/>
        <v>0</v>
      </c>
      <c r="O5874" s="36" t="e">
        <f ca="1">LEFT(OFFSET(Lists!$Q$2,MATCH(E5874,Lists!$R$3:$R$19,0),0),4)</f>
        <v>#N/A</v>
      </c>
      <c r="P5874" s="36" t="e">
        <f ca="1">MATCH(O5874,Lists!$S$2:$S$640,1)</f>
        <v>#N/A</v>
      </c>
      <c r="Q5874" s="36" t="e">
        <f ca="1">MATCH(LEFT(OFFSET(Lists!$Q$2,MATCH(E5874,Lists!$R$3:$R$19,0)+1,0),4),Lists!$S$3:$S$640,1)</f>
        <v>#N/A</v>
      </c>
      <c r="R5874" s="36" t="e">
        <f ca="1">LEFT(OFFSET(Lists!$S$2,P5874-1+MATCH(F5874,OFFSET(Lists!$T$3,P5874-1,0,Q5874-P5874+1),0),0),6)</f>
        <v>#N/A</v>
      </c>
      <c r="S5874" s="36" t="e">
        <f ca="1">VLOOKUP(R5874,Lists!B:D,3,FALSE)</f>
        <v>#N/A</v>
      </c>
      <c r="T5874" s="36" t="str">
        <f>IF(F5874&lt;&gt;"",MATCH(R5874,'Maximum minutes'!B:B,0),"")</f>
        <v/>
      </c>
      <c r="U5874" s="36">
        <f ca="1">IF(F5874&lt;&gt;"",COUNTA(OFFSET('Maximum minutes'!$C$1,'Annexe A1 Cours'!T5874,0,1,50)),0)</f>
        <v>0</v>
      </c>
      <c r="V5874" s="37">
        <f ca="1">IFERROR(OFFSET('Maximum minutes'!$C$1,T5874+1,-1+MATCH(G5874,OFFSET('Maximum minutes'!$C$1,T5874-1,0,1,50),0)),0)</f>
        <v>0</v>
      </c>
      <c r="W5874" s="38">
        <f t="shared" ca="1" si="182"/>
        <v>0</v>
      </c>
    </row>
    <row r="5875" spans="1:23" s="36" customFormat="1" ht="18.75">
      <c r="A5875" s="34"/>
      <c r="B5875" s="39"/>
      <c r="C5875" s="39"/>
      <c r="D5875" s="35"/>
      <c r="E5875" s="40"/>
      <c r="F5875" s="39"/>
      <c r="G5875" s="39"/>
      <c r="H5875" s="39"/>
      <c r="I5875" s="34"/>
      <c r="J5875" s="34"/>
      <c r="K5875" s="34"/>
      <c r="L5875" s="34"/>
      <c r="M5875" s="43" t="str">
        <f ca="1">IFERROR(OFFSET('Maximum minutes'!$C$1,T5875,MATCH(IF(G5875&lt;&gt;"",G5875,F5875),OFFSET('Maximum minutes'!$C$1,T5875-1,0,1,U5875+1),0)-1)*IF(OR(ISNUMBER(J5875),J5875="sans examen"),1,0)*IF(W5875&lt;MinDate,1,0),"")</f>
        <v/>
      </c>
      <c r="N5875" s="36">
        <f t="shared" ca="1" si="183"/>
        <v>0</v>
      </c>
      <c r="O5875" s="36" t="e">
        <f ca="1">LEFT(OFFSET(Lists!$Q$2,MATCH(E5875,Lists!$R$3:$R$19,0),0),4)</f>
        <v>#N/A</v>
      </c>
      <c r="P5875" s="36" t="e">
        <f ca="1">MATCH(O5875,Lists!$S$2:$S$640,1)</f>
        <v>#N/A</v>
      </c>
      <c r="Q5875" s="36" t="e">
        <f ca="1">MATCH(LEFT(OFFSET(Lists!$Q$2,MATCH(E5875,Lists!$R$3:$R$19,0)+1,0),4),Lists!$S$3:$S$640,1)</f>
        <v>#N/A</v>
      </c>
      <c r="R5875" s="36" t="e">
        <f ca="1">LEFT(OFFSET(Lists!$S$2,P5875-1+MATCH(F5875,OFFSET(Lists!$T$3,P5875-1,0,Q5875-P5875+1),0),0),6)</f>
        <v>#N/A</v>
      </c>
      <c r="S5875" s="36" t="e">
        <f ca="1">VLOOKUP(R5875,Lists!B:D,3,FALSE)</f>
        <v>#N/A</v>
      </c>
      <c r="T5875" s="36" t="str">
        <f>IF(F5875&lt;&gt;"",MATCH(R5875,'Maximum minutes'!B:B,0),"")</f>
        <v/>
      </c>
      <c r="U5875" s="36">
        <f ca="1">IF(F5875&lt;&gt;"",COUNTA(OFFSET('Maximum minutes'!$C$1,'Annexe A1 Cours'!T5875,0,1,50)),0)</f>
        <v>0</v>
      </c>
      <c r="V5875" s="37">
        <f ca="1">IFERROR(OFFSET('Maximum minutes'!$C$1,T5875+1,-1+MATCH(G5875,OFFSET('Maximum minutes'!$C$1,T5875-1,0,1,50),0)),0)</f>
        <v>0</v>
      </c>
      <c r="W5875" s="38">
        <f t="shared" ca="1" si="182"/>
        <v>0</v>
      </c>
    </row>
    <row r="5876" spans="1:23" s="36" customFormat="1" ht="18.75">
      <c r="A5876" s="34"/>
      <c r="B5876" s="39"/>
      <c r="C5876" s="39"/>
      <c r="D5876" s="35"/>
      <c r="E5876" s="40"/>
      <c r="F5876" s="39"/>
      <c r="G5876" s="39"/>
      <c r="H5876" s="39"/>
      <c r="I5876" s="34"/>
      <c r="J5876" s="34"/>
      <c r="K5876" s="34"/>
      <c r="L5876" s="34"/>
      <c r="M5876" s="43" t="str">
        <f ca="1">IFERROR(OFFSET('Maximum minutes'!$C$1,T5876,MATCH(IF(G5876&lt;&gt;"",G5876,F5876),OFFSET('Maximum minutes'!$C$1,T5876-1,0,1,U5876+1),0)-1)*IF(OR(ISNUMBER(J5876),J5876="sans examen"),1,0)*IF(W5876&lt;MinDate,1,0),"")</f>
        <v/>
      </c>
      <c r="N5876" s="36">
        <f t="shared" ca="1" si="183"/>
        <v>0</v>
      </c>
      <c r="O5876" s="36" t="e">
        <f ca="1">LEFT(OFFSET(Lists!$Q$2,MATCH(E5876,Lists!$R$3:$R$19,0),0),4)</f>
        <v>#N/A</v>
      </c>
      <c r="P5876" s="36" t="e">
        <f ca="1">MATCH(O5876,Lists!$S$2:$S$640,1)</f>
        <v>#N/A</v>
      </c>
      <c r="Q5876" s="36" t="e">
        <f ca="1">MATCH(LEFT(OFFSET(Lists!$Q$2,MATCH(E5876,Lists!$R$3:$R$19,0)+1,0),4),Lists!$S$3:$S$640,1)</f>
        <v>#N/A</v>
      </c>
      <c r="R5876" s="36" t="e">
        <f ca="1">LEFT(OFFSET(Lists!$S$2,P5876-1+MATCH(F5876,OFFSET(Lists!$T$3,P5876-1,0,Q5876-P5876+1),0),0),6)</f>
        <v>#N/A</v>
      </c>
      <c r="S5876" s="36" t="e">
        <f ca="1">VLOOKUP(R5876,Lists!B:D,3,FALSE)</f>
        <v>#N/A</v>
      </c>
      <c r="T5876" s="36" t="str">
        <f>IF(F5876&lt;&gt;"",MATCH(R5876,'Maximum minutes'!B:B,0),"")</f>
        <v/>
      </c>
      <c r="U5876" s="36">
        <f ca="1">IF(F5876&lt;&gt;"",COUNTA(OFFSET('Maximum minutes'!$C$1,'Annexe A1 Cours'!T5876,0,1,50)),0)</f>
        <v>0</v>
      </c>
      <c r="V5876" s="37">
        <f ca="1">IFERROR(OFFSET('Maximum minutes'!$C$1,T5876+1,-1+MATCH(G5876,OFFSET('Maximum minutes'!$C$1,T5876-1,0,1,50),0)),0)</f>
        <v>0</v>
      </c>
      <c r="W5876" s="38">
        <f t="shared" ca="1" si="182"/>
        <v>0</v>
      </c>
    </row>
    <row r="5877" spans="1:23" s="36" customFormat="1" ht="18.75">
      <c r="A5877" s="34"/>
      <c r="B5877" s="39"/>
      <c r="C5877" s="39"/>
      <c r="D5877" s="35"/>
      <c r="E5877" s="40"/>
      <c r="F5877" s="39"/>
      <c r="G5877" s="39"/>
      <c r="H5877" s="39"/>
      <c r="I5877" s="34"/>
      <c r="J5877" s="34"/>
      <c r="K5877" s="34"/>
      <c r="L5877" s="34"/>
      <c r="M5877" s="43" t="str">
        <f ca="1">IFERROR(OFFSET('Maximum minutes'!$C$1,T5877,MATCH(IF(G5877&lt;&gt;"",G5877,F5877),OFFSET('Maximum minutes'!$C$1,T5877-1,0,1,U5877+1),0)-1)*IF(OR(ISNUMBER(J5877),J5877="sans examen"),1,0)*IF(W5877&lt;MinDate,1,0),"")</f>
        <v/>
      </c>
      <c r="N5877" s="36">
        <f t="shared" ca="1" si="183"/>
        <v>0</v>
      </c>
      <c r="O5877" s="36" t="e">
        <f ca="1">LEFT(OFFSET(Lists!$Q$2,MATCH(E5877,Lists!$R$3:$R$19,0),0),4)</f>
        <v>#N/A</v>
      </c>
      <c r="P5877" s="36" t="e">
        <f ca="1">MATCH(O5877,Lists!$S$2:$S$640,1)</f>
        <v>#N/A</v>
      </c>
      <c r="Q5877" s="36" t="e">
        <f ca="1">MATCH(LEFT(OFFSET(Lists!$Q$2,MATCH(E5877,Lists!$R$3:$R$19,0)+1,0),4),Lists!$S$3:$S$640,1)</f>
        <v>#N/A</v>
      </c>
      <c r="R5877" s="36" t="e">
        <f ca="1">LEFT(OFFSET(Lists!$S$2,P5877-1+MATCH(F5877,OFFSET(Lists!$T$3,P5877-1,0,Q5877-P5877+1),0),0),6)</f>
        <v>#N/A</v>
      </c>
      <c r="S5877" s="36" t="e">
        <f ca="1">VLOOKUP(R5877,Lists!B:D,3,FALSE)</f>
        <v>#N/A</v>
      </c>
      <c r="T5877" s="36" t="str">
        <f>IF(F5877&lt;&gt;"",MATCH(R5877,'Maximum minutes'!B:B,0),"")</f>
        <v/>
      </c>
      <c r="U5877" s="36">
        <f ca="1">IF(F5877&lt;&gt;"",COUNTA(OFFSET('Maximum minutes'!$C$1,'Annexe A1 Cours'!T5877,0,1,50)),0)</f>
        <v>0</v>
      </c>
      <c r="V5877" s="37">
        <f ca="1">IFERROR(OFFSET('Maximum minutes'!$C$1,T5877+1,-1+MATCH(G5877,OFFSET('Maximum minutes'!$C$1,T5877-1,0,1,50),0)),0)</f>
        <v>0</v>
      </c>
      <c r="W5877" s="38">
        <f t="shared" ca="1" si="182"/>
        <v>0</v>
      </c>
    </row>
    <row r="5878" spans="1:23" s="36" customFormat="1" ht="18.75">
      <c r="A5878" s="34"/>
      <c r="B5878" s="39"/>
      <c r="C5878" s="39"/>
      <c r="D5878" s="35"/>
      <c r="E5878" s="40"/>
      <c r="F5878" s="39"/>
      <c r="G5878" s="39"/>
      <c r="H5878" s="39"/>
      <c r="I5878" s="34"/>
      <c r="J5878" s="34"/>
      <c r="K5878" s="34"/>
      <c r="L5878" s="34"/>
      <c r="M5878" s="43" t="str">
        <f ca="1">IFERROR(OFFSET('Maximum minutes'!$C$1,T5878,MATCH(IF(G5878&lt;&gt;"",G5878,F5878),OFFSET('Maximum minutes'!$C$1,T5878-1,0,1,U5878+1),0)-1)*IF(OR(ISNUMBER(J5878),J5878="sans examen"),1,0)*IF(W5878&lt;MinDate,1,0),"")</f>
        <v/>
      </c>
      <c r="N5878" s="36">
        <f t="shared" ca="1" si="183"/>
        <v>0</v>
      </c>
      <c r="O5878" s="36" t="e">
        <f ca="1">LEFT(OFFSET(Lists!$Q$2,MATCH(E5878,Lists!$R$3:$R$19,0),0),4)</f>
        <v>#N/A</v>
      </c>
      <c r="P5878" s="36" t="e">
        <f ca="1">MATCH(O5878,Lists!$S$2:$S$640,1)</f>
        <v>#N/A</v>
      </c>
      <c r="Q5878" s="36" t="e">
        <f ca="1">MATCH(LEFT(OFFSET(Lists!$Q$2,MATCH(E5878,Lists!$R$3:$R$19,0)+1,0),4),Lists!$S$3:$S$640,1)</f>
        <v>#N/A</v>
      </c>
      <c r="R5878" s="36" t="e">
        <f ca="1">LEFT(OFFSET(Lists!$S$2,P5878-1+MATCH(F5878,OFFSET(Lists!$T$3,P5878-1,0,Q5878-P5878+1),0),0),6)</f>
        <v>#N/A</v>
      </c>
      <c r="S5878" s="36" t="e">
        <f ca="1">VLOOKUP(R5878,Lists!B:D,3,FALSE)</f>
        <v>#N/A</v>
      </c>
      <c r="T5878" s="36" t="str">
        <f>IF(F5878&lt;&gt;"",MATCH(R5878,'Maximum minutes'!B:B,0),"")</f>
        <v/>
      </c>
      <c r="U5878" s="36">
        <f ca="1">IF(F5878&lt;&gt;"",COUNTA(OFFSET('Maximum minutes'!$C$1,'Annexe A1 Cours'!T5878,0,1,50)),0)</f>
        <v>0</v>
      </c>
      <c r="V5878" s="37">
        <f ca="1">IFERROR(OFFSET('Maximum minutes'!$C$1,T5878+1,-1+MATCH(G5878,OFFSET('Maximum minutes'!$C$1,T5878-1,0,1,50),0)),0)</f>
        <v>0</v>
      </c>
      <c r="W5878" s="38">
        <f t="shared" ca="1" si="182"/>
        <v>0</v>
      </c>
    </row>
    <row r="5879" spans="1:23" s="36" customFormat="1" ht="18.75">
      <c r="A5879" s="34"/>
      <c r="B5879" s="39"/>
      <c r="C5879" s="39"/>
      <c r="D5879" s="35"/>
      <c r="E5879" s="40"/>
      <c r="F5879" s="39"/>
      <c r="G5879" s="39"/>
      <c r="H5879" s="39"/>
      <c r="I5879" s="34"/>
      <c r="J5879" s="34"/>
      <c r="K5879" s="34"/>
      <c r="L5879" s="34"/>
      <c r="M5879" s="43" t="str">
        <f ca="1">IFERROR(OFFSET('Maximum minutes'!$C$1,T5879,MATCH(IF(G5879&lt;&gt;"",G5879,F5879),OFFSET('Maximum minutes'!$C$1,T5879-1,0,1,U5879+1),0)-1)*IF(OR(ISNUMBER(J5879),J5879="sans examen"),1,0)*IF(W5879&lt;MinDate,1,0),"")</f>
        <v/>
      </c>
      <c r="N5879" s="36">
        <f t="shared" ca="1" si="183"/>
        <v>0</v>
      </c>
      <c r="O5879" s="36" t="e">
        <f ca="1">LEFT(OFFSET(Lists!$Q$2,MATCH(E5879,Lists!$R$3:$R$19,0),0),4)</f>
        <v>#N/A</v>
      </c>
      <c r="P5879" s="36" t="e">
        <f ca="1">MATCH(O5879,Lists!$S$2:$S$640,1)</f>
        <v>#N/A</v>
      </c>
      <c r="Q5879" s="36" t="e">
        <f ca="1">MATCH(LEFT(OFFSET(Lists!$Q$2,MATCH(E5879,Lists!$R$3:$R$19,0)+1,0),4),Lists!$S$3:$S$640,1)</f>
        <v>#N/A</v>
      </c>
      <c r="R5879" s="36" t="e">
        <f ca="1">LEFT(OFFSET(Lists!$S$2,P5879-1+MATCH(F5879,OFFSET(Lists!$T$3,P5879-1,0,Q5879-P5879+1),0),0),6)</f>
        <v>#N/A</v>
      </c>
      <c r="S5879" s="36" t="e">
        <f ca="1">VLOOKUP(R5879,Lists!B:D,3,FALSE)</f>
        <v>#N/A</v>
      </c>
      <c r="T5879" s="36" t="str">
        <f>IF(F5879&lt;&gt;"",MATCH(R5879,'Maximum minutes'!B:B,0),"")</f>
        <v/>
      </c>
      <c r="U5879" s="36">
        <f ca="1">IF(F5879&lt;&gt;"",COUNTA(OFFSET('Maximum minutes'!$C$1,'Annexe A1 Cours'!T5879,0,1,50)),0)</f>
        <v>0</v>
      </c>
      <c r="V5879" s="37">
        <f ca="1">IFERROR(OFFSET('Maximum minutes'!$C$1,T5879+1,-1+MATCH(G5879,OFFSET('Maximum minutes'!$C$1,T5879-1,0,1,50),0)),0)</f>
        <v>0</v>
      </c>
      <c r="W5879" s="38">
        <f t="shared" ca="1" si="182"/>
        <v>0</v>
      </c>
    </row>
    <row r="5880" spans="1:23" s="36" customFormat="1" ht="18.75">
      <c r="A5880" s="34"/>
      <c r="B5880" s="39"/>
      <c r="C5880" s="39"/>
      <c r="D5880" s="35"/>
      <c r="E5880" s="40"/>
      <c r="F5880" s="39"/>
      <c r="G5880" s="39"/>
      <c r="H5880" s="39"/>
      <c r="I5880" s="34"/>
      <c r="J5880" s="34"/>
      <c r="K5880" s="34"/>
      <c r="L5880" s="34"/>
      <c r="M5880" s="43" t="str">
        <f ca="1">IFERROR(OFFSET('Maximum minutes'!$C$1,T5880,MATCH(IF(G5880&lt;&gt;"",G5880,F5880),OFFSET('Maximum minutes'!$C$1,T5880-1,0,1,U5880+1),0)-1)*IF(OR(ISNUMBER(J5880),J5880="sans examen"),1,0)*IF(W5880&lt;MinDate,1,0),"")</f>
        <v/>
      </c>
      <c r="N5880" s="36">
        <f t="shared" ca="1" si="183"/>
        <v>0</v>
      </c>
      <c r="O5880" s="36" t="e">
        <f ca="1">LEFT(OFFSET(Lists!$Q$2,MATCH(E5880,Lists!$R$3:$R$19,0),0),4)</f>
        <v>#N/A</v>
      </c>
      <c r="P5880" s="36" t="e">
        <f ca="1">MATCH(O5880,Lists!$S$2:$S$640,1)</f>
        <v>#N/A</v>
      </c>
      <c r="Q5880" s="36" t="e">
        <f ca="1">MATCH(LEFT(OFFSET(Lists!$Q$2,MATCH(E5880,Lists!$R$3:$R$19,0)+1,0),4),Lists!$S$3:$S$640,1)</f>
        <v>#N/A</v>
      </c>
      <c r="R5880" s="36" t="e">
        <f ca="1">LEFT(OFFSET(Lists!$S$2,P5880-1+MATCH(F5880,OFFSET(Lists!$T$3,P5880-1,0,Q5880-P5880+1),0),0),6)</f>
        <v>#N/A</v>
      </c>
      <c r="S5880" s="36" t="e">
        <f ca="1">VLOOKUP(R5880,Lists!B:D,3,FALSE)</f>
        <v>#N/A</v>
      </c>
      <c r="T5880" s="36" t="str">
        <f>IF(F5880&lt;&gt;"",MATCH(R5880,'Maximum minutes'!B:B,0),"")</f>
        <v/>
      </c>
      <c r="U5880" s="36">
        <f ca="1">IF(F5880&lt;&gt;"",COUNTA(OFFSET('Maximum minutes'!$C$1,'Annexe A1 Cours'!T5880,0,1,50)),0)</f>
        <v>0</v>
      </c>
      <c r="V5880" s="37">
        <f ca="1">IFERROR(OFFSET('Maximum minutes'!$C$1,T5880+1,-1+MATCH(G5880,OFFSET('Maximum minutes'!$C$1,T5880-1,0,1,50),0)),0)</f>
        <v>0</v>
      </c>
      <c r="W5880" s="38">
        <f t="shared" ca="1" si="182"/>
        <v>0</v>
      </c>
    </row>
    <row r="5881" spans="1:23" s="36" customFormat="1" ht="18.75">
      <c r="A5881" s="34"/>
      <c r="B5881" s="39"/>
      <c r="C5881" s="39"/>
      <c r="D5881" s="35"/>
      <c r="E5881" s="40"/>
      <c r="F5881" s="39"/>
      <c r="G5881" s="39"/>
      <c r="H5881" s="39"/>
      <c r="I5881" s="34"/>
      <c r="J5881" s="34"/>
      <c r="K5881" s="34"/>
      <c r="L5881" s="34"/>
      <c r="M5881" s="43" t="str">
        <f ca="1">IFERROR(OFFSET('Maximum minutes'!$C$1,T5881,MATCH(IF(G5881&lt;&gt;"",G5881,F5881),OFFSET('Maximum minutes'!$C$1,T5881-1,0,1,U5881+1),0)-1)*IF(OR(ISNUMBER(J5881),J5881="sans examen"),1,0)*IF(W5881&lt;MinDate,1,0),"")</f>
        <v/>
      </c>
      <c r="N5881" s="36">
        <f t="shared" ca="1" si="183"/>
        <v>0</v>
      </c>
      <c r="O5881" s="36" t="e">
        <f ca="1">LEFT(OFFSET(Lists!$Q$2,MATCH(E5881,Lists!$R$3:$R$19,0),0),4)</f>
        <v>#N/A</v>
      </c>
      <c r="P5881" s="36" t="e">
        <f ca="1">MATCH(O5881,Lists!$S$2:$S$640,1)</f>
        <v>#N/A</v>
      </c>
      <c r="Q5881" s="36" t="e">
        <f ca="1">MATCH(LEFT(OFFSET(Lists!$Q$2,MATCH(E5881,Lists!$R$3:$R$19,0)+1,0),4),Lists!$S$3:$S$640,1)</f>
        <v>#N/A</v>
      </c>
      <c r="R5881" s="36" t="e">
        <f ca="1">LEFT(OFFSET(Lists!$S$2,P5881-1+MATCH(F5881,OFFSET(Lists!$T$3,P5881-1,0,Q5881-P5881+1),0),0),6)</f>
        <v>#N/A</v>
      </c>
      <c r="S5881" s="36" t="e">
        <f ca="1">VLOOKUP(R5881,Lists!B:D,3,FALSE)</f>
        <v>#N/A</v>
      </c>
      <c r="T5881" s="36" t="str">
        <f>IF(F5881&lt;&gt;"",MATCH(R5881,'Maximum minutes'!B:B,0),"")</f>
        <v/>
      </c>
      <c r="U5881" s="36">
        <f ca="1">IF(F5881&lt;&gt;"",COUNTA(OFFSET('Maximum minutes'!$C$1,'Annexe A1 Cours'!T5881,0,1,50)),0)</f>
        <v>0</v>
      </c>
      <c r="V5881" s="37">
        <f ca="1">IFERROR(OFFSET('Maximum minutes'!$C$1,T5881+1,-1+MATCH(G5881,OFFSET('Maximum minutes'!$C$1,T5881-1,0,1,50),0)),0)</f>
        <v>0</v>
      </c>
      <c r="W5881" s="38">
        <f t="shared" ca="1" si="182"/>
        <v>0</v>
      </c>
    </row>
    <row r="5882" spans="1:23" s="36" customFormat="1" ht="18.75">
      <c r="A5882" s="34"/>
      <c r="B5882" s="39"/>
      <c r="C5882" s="39"/>
      <c r="D5882" s="35"/>
      <c r="E5882" s="40"/>
      <c r="F5882" s="39"/>
      <c r="G5882" s="39"/>
      <c r="H5882" s="39"/>
      <c r="I5882" s="34"/>
      <c r="J5882" s="34"/>
      <c r="K5882" s="34"/>
      <c r="L5882" s="34"/>
      <c r="M5882" s="43" t="str">
        <f ca="1">IFERROR(OFFSET('Maximum minutes'!$C$1,T5882,MATCH(IF(G5882&lt;&gt;"",G5882,F5882),OFFSET('Maximum minutes'!$C$1,T5882-1,0,1,U5882+1),0)-1)*IF(OR(ISNUMBER(J5882),J5882="sans examen"),1,0)*IF(W5882&lt;MinDate,1,0),"")</f>
        <v/>
      </c>
      <c r="N5882" s="36">
        <f t="shared" ca="1" si="183"/>
        <v>0</v>
      </c>
      <c r="O5882" s="36" t="e">
        <f ca="1">LEFT(OFFSET(Lists!$Q$2,MATCH(E5882,Lists!$R$3:$R$19,0),0),4)</f>
        <v>#N/A</v>
      </c>
      <c r="P5882" s="36" t="e">
        <f ca="1">MATCH(O5882,Lists!$S$2:$S$640,1)</f>
        <v>#N/A</v>
      </c>
      <c r="Q5882" s="36" t="e">
        <f ca="1">MATCH(LEFT(OFFSET(Lists!$Q$2,MATCH(E5882,Lists!$R$3:$R$19,0)+1,0),4),Lists!$S$3:$S$640,1)</f>
        <v>#N/A</v>
      </c>
      <c r="R5882" s="36" t="e">
        <f ca="1">LEFT(OFFSET(Lists!$S$2,P5882-1+MATCH(F5882,OFFSET(Lists!$T$3,P5882-1,0,Q5882-P5882+1),0),0),6)</f>
        <v>#N/A</v>
      </c>
      <c r="S5882" s="36" t="e">
        <f ca="1">VLOOKUP(R5882,Lists!B:D,3,FALSE)</f>
        <v>#N/A</v>
      </c>
      <c r="T5882" s="36" t="str">
        <f>IF(F5882&lt;&gt;"",MATCH(R5882,'Maximum minutes'!B:B,0),"")</f>
        <v/>
      </c>
      <c r="U5882" s="36">
        <f ca="1">IF(F5882&lt;&gt;"",COUNTA(OFFSET('Maximum minutes'!$C$1,'Annexe A1 Cours'!T5882,0,1,50)),0)</f>
        <v>0</v>
      </c>
      <c r="V5882" s="37">
        <f ca="1">IFERROR(OFFSET('Maximum minutes'!$C$1,T5882+1,-1+MATCH(G5882,OFFSET('Maximum minutes'!$C$1,T5882-1,0,1,50),0)),0)</f>
        <v>0</v>
      </c>
      <c r="W5882" s="38">
        <f t="shared" ca="1" si="182"/>
        <v>0</v>
      </c>
    </row>
    <row r="5883" spans="1:23" s="36" customFormat="1" ht="18.75">
      <c r="A5883" s="34"/>
      <c r="B5883" s="39"/>
      <c r="C5883" s="39"/>
      <c r="D5883" s="35"/>
      <c r="E5883" s="40"/>
      <c r="F5883" s="39"/>
      <c r="G5883" s="39"/>
      <c r="H5883" s="39"/>
      <c r="I5883" s="34"/>
      <c r="J5883" s="34"/>
      <c r="K5883" s="34"/>
      <c r="L5883" s="34"/>
      <c r="M5883" s="43" t="str">
        <f ca="1">IFERROR(OFFSET('Maximum minutes'!$C$1,T5883,MATCH(IF(G5883&lt;&gt;"",G5883,F5883),OFFSET('Maximum minutes'!$C$1,T5883-1,0,1,U5883+1),0)-1)*IF(OR(ISNUMBER(J5883),J5883="sans examen"),1,0)*IF(W5883&lt;MinDate,1,0),"")</f>
        <v/>
      </c>
      <c r="N5883" s="36">
        <f t="shared" ca="1" si="183"/>
        <v>0</v>
      </c>
      <c r="O5883" s="36" t="e">
        <f ca="1">LEFT(OFFSET(Lists!$Q$2,MATCH(E5883,Lists!$R$3:$R$19,0),0),4)</f>
        <v>#N/A</v>
      </c>
      <c r="P5883" s="36" t="e">
        <f ca="1">MATCH(O5883,Lists!$S$2:$S$640,1)</f>
        <v>#N/A</v>
      </c>
      <c r="Q5883" s="36" t="e">
        <f ca="1">MATCH(LEFT(OFFSET(Lists!$Q$2,MATCH(E5883,Lists!$R$3:$R$19,0)+1,0),4),Lists!$S$3:$S$640,1)</f>
        <v>#N/A</v>
      </c>
      <c r="R5883" s="36" t="e">
        <f ca="1">LEFT(OFFSET(Lists!$S$2,P5883-1+MATCH(F5883,OFFSET(Lists!$T$3,P5883-1,0,Q5883-P5883+1),0),0),6)</f>
        <v>#N/A</v>
      </c>
      <c r="S5883" s="36" t="e">
        <f ca="1">VLOOKUP(R5883,Lists!B:D,3,FALSE)</f>
        <v>#N/A</v>
      </c>
      <c r="T5883" s="36" t="str">
        <f>IF(F5883&lt;&gt;"",MATCH(R5883,'Maximum minutes'!B:B,0),"")</f>
        <v/>
      </c>
      <c r="U5883" s="36">
        <f ca="1">IF(F5883&lt;&gt;"",COUNTA(OFFSET('Maximum minutes'!$C$1,'Annexe A1 Cours'!T5883,0,1,50)),0)</f>
        <v>0</v>
      </c>
      <c r="V5883" s="37">
        <f ca="1">IFERROR(OFFSET('Maximum minutes'!$C$1,T5883+1,-1+MATCH(G5883,OFFSET('Maximum minutes'!$C$1,T5883-1,0,1,50),0)),0)</f>
        <v>0</v>
      </c>
      <c r="W5883" s="38">
        <f t="shared" ca="1" si="182"/>
        <v>0</v>
      </c>
    </row>
    <row r="5884" spans="1:23" s="36" customFormat="1" ht="18.75">
      <c r="A5884" s="34"/>
      <c r="B5884" s="39"/>
      <c r="C5884" s="39"/>
      <c r="D5884" s="35"/>
      <c r="E5884" s="40"/>
      <c r="F5884" s="39"/>
      <c r="G5884" s="39"/>
      <c r="H5884" s="39"/>
      <c r="I5884" s="34"/>
      <c r="J5884" s="34"/>
      <c r="K5884" s="34"/>
      <c r="L5884" s="34"/>
      <c r="M5884" s="43" t="str">
        <f ca="1">IFERROR(OFFSET('Maximum minutes'!$C$1,T5884,MATCH(IF(G5884&lt;&gt;"",G5884,F5884),OFFSET('Maximum minutes'!$C$1,T5884-1,0,1,U5884+1),0)-1)*IF(OR(ISNUMBER(J5884),J5884="sans examen"),1,0)*IF(W5884&lt;MinDate,1,0),"")</f>
        <v/>
      </c>
      <c r="N5884" s="36">
        <f t="shared" ca="1" si="183"/>
        <v>0</v>
      </c>
      <c r="O5884" s="36" t="e">
        <f ca="1">LEFT(OFFSET(Lists!$Q$2,MATCH(E5884,Lists!$R$3:$R$19,0),0),4)</f>
        <v>#N/A</v>
      </c>
      <c r="P5884" s="36" t="e">
        <f ca="1">MATCH(O5884,Lists!$S$2:$S$640,1)</f>
        <v>#N/A</v>
      </c>
      <c r="Q5884" s="36" t="e">
        <f ca="1">MATCH(LEFT(OFFSET(Lists!$Q$2,MATCH(E5884,Lists!$R$3:$R$19,0)+1,0),4),Lists!$S$3:$S$640,1)</f>
        <v>#N/A</v>
      </c>
      <c r="R5884" s="36" t="e">
        <f ca="1">LEFT(OFFSET(Lists!$S$2,P5884-1+MATCH(F5884,OFFSET(Lists!$T$3,P5884-1,0,Q5884-P5884+1),0),0),6)</f>
        <v>#N/A</v>
      </c>
      <c r="S5884" s="36" t="e">
        <f ca="1">VLOOKUP(R5884,Lists!B:D,3,FALSE)</f>
        <v>#N/A</v>
      </c>
      <c r="T5884" s="36" t="str">
        <f>IF(F5884&lt;&gt;"",MATCH(R5884,'Maximum minutes'!B:B,0),"")</f>
        <v/>
      </c>
      <c r="U5884" s="36">
        <f ca="1">IF(F5884&lt;&gt;"",COUNTA(OFFSET('Maximum minutes'!$C$1,'Annexe A1 Cours'!T5884,0,1,50)),0)</f>
        <v>0</v>
      </c>
      <c r="V5884" s="37">
        <f ca="1">IFERROR(OFFSET('Maximum minutes'!$C$1,T5884+1,-1+MATCH(G5884,OFFSET('Maximum minutes'!$C$1,T5884-1,0,1,50),0)),0)</f>
        <v>0</v>
      </c>
      <c r="W5884" s="38">
        <f t="shared" ca="1" si="182"/>
        <v>0</v>
      </c>
    </row>
    <row r="5885" spans="1:23" s="36" customFormat="1" ht="18.75">
      <c r="A5885" s="34"/>
      <c r="B5885" s="39"/>
      <c r="C5885" s="39"/>
      <c r="D5885" s="35"/>
      <c r="E5885" s="40"/>
      <c r="F5885" s="39"/>
      <c r="G5885" s="39"/>
      <c r="H5885" s="39"/>
      <c r="I5885" s="34"/>
      <c r="J5885" s="34"/>
      <c r="K5885" s="34"/>
      <c r="L5885" s="34"/>
      <c r="M5885" s="43" t="str">
        <f ca="1">IFERROR(OFFSET('Maximum minutes'!$C$1,T5885,MATCH(IF(G5885&lt;&gt;"",G5885,F5885),OFFSET('Maximum minutes'!$C$1,T5885-1,0,1,U5885+1),0)-1)*IF(OR(ISNUMBER(J5885),J5885="sans examen"),1,0)*IF(W5885&lt;MinDate,1,0),"")</f>
        <v/>
      </c>
      <c r="N5885" s="36">
        <f t="shared" ca="1" si="183"/>
        <v>0</v>
      </c>
      <c r="O5885" s="36" t="e">
        <f ca="1">LEFT(OFFSET(Lists!$Q$2,MATCH(E5885,Lists!$R$3:$R$19,0),0),4)</f>
        <v>#N/A</v>
      </c>
      <c r="P5885" s="36" t="e">
        <f ca="1">MATCH(O5885,Lists!$S$2:$S$640,1)</f>
        <v>#N/A</v>
      </c>
      <c r="Q5885" s="36" t="e">
        <f ca="1">MATCH(LEFT(OFFSET(Lists!$Q$2,MATCH(E5885,Lists!$R$3:$R$19,0)+1,0),4),Lists!$S$3:$S$640,1)</f>
        <v>#N/A</v>
      </c>
      <c r="R5885" s="36" t="e">
        <f ca="1">LEFT(OFFSET(Lists!$S$2,P5885-1+MATCH(F5885,OFFSET(Lists!$T$3,P5885-1,0,Q5885-P5885+1),0),0),6)</f>
        <v>#N/A</v>
      </c>
      <c r="S5885" s="36" t="e">
        <f ca="1">VLOOKUP(R5885,Lists!B:D,3,FALSE)</f>
        <v>#N/A</v>
      </c>
      <c r="T5885" s="36" t="str">
        <f>IF(F5885&lt;&gt;"",MATCH(R5885,'Maximum minutes'!B:B,0),"")</f>
        <v/>
      </c>
      <c r="U5885" s="36">
        <f ca="1">IF(F5885&lt;&gt;"",COUNTA(OFFSET('Maximum minutes'!$C$1,'Annexe A1 Cours'!T5885,0,1,50)),0)</f>
        <v>0</v>
      </c>
      <c r="V5885" s="37">
        <f ca="1">IFERROR(OFFSET('Maximum minutes'!$C$1,T5885+1,-1+MATCH(G5885,OFFSET('Maximum minutes'!$C$1,T5885-1,0,1,50),0)),0)</f>
        <v>0</v>
      </c>
      <c r="W5885" s="38">
        <f t="shared" ca="1" si="182"/>
        <v>0</v>
      </c>
    </row>
    <row r="5886" spans="1:23" s="36" customFormat="1" ht="18.75">
      <c r="A5886" s="34"/>
      <c r="B5886" s="39"/>
      <c r="C5886" s="39"/>
      <c r="D5886" s="35"/>
      <c r="E5886" s="40"/>
      <c r="F5886" s="39"/>
      <c r="G5886" s="39"/>
      <c r="H5886" s="39"/>
      <c r="I5886" s="34"/>
      <c r="J5886" s="34"/>
      <c r="K5886" s="34"/>
      <c r="L5886" s="34"/>
      <c r="M5886" s="43" t="str">
        <f ca="1">IFERROR(OFFSET('Maximum minutes'!$C$1,T5886,MATCH(IF(G5886&lt;&gt;"",G5886,F5886),OFFSET('Maximum minutes'!$C$1,T5886-1,0,1,U5886+1),0)-1)*IF(OR(ISNUMBER(J5886),J5886="sans examen"),1,0)*IF(W5886&lt;MinDate,1,0),"")</f>
        <v/>
      </c>
      <c r="N5886" s="36">
        <f t="shared" ca="1" si="183"/>
        <v>0</v>
      </c>
      <c r="O5886" s="36" t="e">
        <f ca="1">LEFT(OFFSET(Lists!$Q$2,MATCH(E5886,Lists!$R$3:$R$19,0),0),4)</f>
        <v>#N/A</v>
      </c>
      <c r="P5886" s="36" t="e">
        <f ca="1">MATCH(O5886,Lists!$S$2:$S$640,1)</f>
        <v>#N/A</v>
      </c>
      <c r="Q5886" s="36" t="e">
        <f ca="1">MATCH(LEFT(OFFSET(Lists!$Q$2,MATCH(E5886,Lists!$R$3:$R$19,0)+1,0),4),Lists!$S$3:$S$640,1)</f>
        <v>#N/A</v>
      </c>
      <c r="R5886" s="36" t="e">
        <f ca="1">LEFT(OFFSET(Lists!$S$2,P5886-1+MATCH(F5886,OFFSET(Lists!$T$3,P5886-1,0,Q5886-P5886+1),0),0),6)</f>
        <v>#N/A</v>
      </c>
      <c r="S5886" s="36" t="e">
        <f ca="1">VLOOKUP(R5886,Lists!B:D,3,FALSE)</f>
        <v>#N/A</v>
      </c>
      <c r="T5886" s="36" t="str">
        <f>IF(F5886&lt;&gt;"",MATCH(R5886,'Maximum minutes'!B:B,0),"")</f>
        <v/>
      </c>
      <c r="U5886" s="36">
        <f ca="1">IF(F5886&lt;&gt;"",COUNTA(OFFSET('Maximum minutes'!$C$1,'Annexe A1 Cours'!T5886,0,1,50)),0)</f>
        <v>0</v>
      </c>
      <c r="V5886" s="37">
        <f ca="1">IFERROR(OFFSET('Maximum minutes'!$C$1,T5886+1,-1+MATCH(G5886,OFFSET('Maximum minutes'!$C$1,T5886-1,0,1,50),0)),0)</f>
        <v>0</v>
      </c>
      <c r="W5886" s="38">
        <f t="shared" ca="1" si="182"/>
        <v>0</v>
      </c>
    </row>
    <row r="5887" spans="1:23" s="36" customFormat="1" ht="18.75">
      <c r="A5887" s="34"/>
      <c r="B5887" s="39"/>
      <c r="C5887" s="39"/>
      <c r="D5887" s="35"/>
      <c r="E5887" s="40"/>
      <c r="F5887" s="39"/>
      <c r="G5887" s="39"/>
      <c r="H5887" s="39"/>
      <c r="I5887" s="34"/>
      <c r="J5887" s="34"/>
      <c r="K5887" s="34"/>
      <c r="L5887" s="34"/>
      <c r="M5887" s="43" t="str">
        <f ca="1">IFERROR(OFFSET('Maximum minutes'!$C$1,T5887,MATCH(IF(G5887&lt;&gt;"",G5887,F5887),OFFSET('Maximum minutes'!$C$1,T5887-1,0,1,U5887+1),0)-1)*IF(OR(ISNUMBER(J5887),J5887="sans examen"),1,0)*IF(W5887&lt;MinDate,1,0),"")</f>
        <v/>
      </c>
      <c r="N5887" s="36">
        <f t="shared" ca="1" si="183"/>
        <v>0</v>
      </c>
      <c r="O5887" s="36" t="e">
        <f ca="1">LEFT(OFFSET(Lists!$Q$2,MATCH(E5887,Lists!$R$3:$R$19,0),0),4)</f>
        <v>#N/A</v>
      </c>
      <c r="P5887" s="36" t="e">
        <f ca="1">MATCH(O5887,Lists!$S$2:$S$640,1)</f>
        <v>#N/A</v>
      </c>
      <c r="Q5887" s="36" t="e">
        <f ca="1">MATCH(LEFT(OFFSET(Lists!$Q$2,MATCH(E5887,Lists!$R$3:$R$19,0)+1,0),4),Lists!$S$3:$S$640,1)</f>
        <v>#N/A</v>
      </c>
      <c r="R5887" s="36" t="e">
        <f ca="1">LEFT(OFFSET(Lists!$S$2,P5887-1+MATCH(F5887,OFFSET(Lists!$T$3,P5887-1,0,Q5887-P5887+1),0),0),6)</f>
        <v>#N/A</v>
      </c>
      <c r="S5887" s="36" t="e">
        <f ca="1">VLOOKUP(R5887,Lists!B:D,3,FALSE)</f>
        <v>#N/A</v>
      </c>
      <c r="T5887" s="36" t="str">
        <f>IF(F5887&lt;&gt;"",MATCH(R5887,'Maximum minutes'!B:B,0),"")</f>
        <v/>
      </c>
      <c r="U5887" s="36">
        <f ca="1">IF(F5887&lt;&gt;"",COUNTA(OFFSET('Maximum minutes'!$C$1,'Annexe A1 Cours'!T5887,0,1,50)),0)</f>
        <v>0</v>
      </c>
      <c r="V5887" s="37">
        <f ca="1">IFERROR(OFFSET('Maximum minutes'!$C$1,T5887+1,-1+MATCH(G5887,OFFSET('Maximum minutes'!$C$1,T5887-1,0,1,50),0)),0)</f>
        <v>0</v>
      </c>
      <c r="W5887" s="38">
        <f t="shared" ca="1" si="182"/>
        <v>0</v>
      </c>
    </row>
    <row r="5888" spans="1:23" s="36" customFormat="1" ht="18.75">
      <c r="A5888" s="34"/>
      <c r="B5888" s="39"/>
      <c r="C5888" s="39"/>
      <c r="D5888" s="35"/>
      <c r="E5888" s="40"/>
      <c r="F5888" s="39"/>
      <c r="G5888" s="39"/>
      <c r="H5888" s="39"/>
      <c r="I5888" s="34"/>
      <c r="J5888" s="34"/>
      <c r="K5888" s="34"/>
      <c r="L5888" s="34"/>
      <c r="M5888" s="43" t="str">
        <f ca="1">IFERROR(OFFSET('Maximum minutes'!$C$1,T5888,MATCH(IF(G5888&lt;&gt;"",G5888,F5888),OFFSET('Maximum minutes'!$C$1,T5888-1,0,1,U5888+1),0)-1)*IF(OR(ISNUMBER(J5888),J5888="sans examen"),1,0)*IF(W5888&lt;MinDate,1,0),"")</f>
        <v/>
      </c>
      <c r="N5888" s="36">
        <f t="shared" ca="1" si="183"/>
        <v>0</v>
      </c>
      <c r="O5888" s="36" t="e">
        <f ca="1">LEFT(OFFSET(Lists!$Q$2,MATCH(E5888,Lists!$R$3:$R$19,0),0),4)</f>
        <v>#N/A</v>
      </c>
      <c r="P5888" s="36" t="e">
        <f ca="1">MATCH(O5888,Lists!$S$2:$S$640,1)</f>
        <v>#N/A</v>
      </c>
      <c r="Q5888" s="36" t="e">
        <f ca="1">MATCH(LEFT(OFFSET(Lists!$Q$2,MATCH(E5888,Lists!$R$3:$R$19,0)+1,0),4),Lists!$S$3:$S$640,1)</f>
        <v>#N/A</v>
      </c>
      <c r="R5888" s="36" t="e">
        <f ca="1">LEFT(OFFSET(Lists!$S$2,P5888-1+MATCH(F5888,OFFSET(Lists!$T$3,P5888-1,0,Q5888-P5888+1),0),0),6)</f>
        <v>#N/A</v>
      </c>
      <c r="S5888" s="36" t="e">
        <f ca="1">VLOOKUP(R5888,Lists!B:D,3,FALSE)</f>
        <v>#N/A</v>
      </c>
      <c r="T5888" s="36" t="str">
        <f>IF(F5888&lt;&gt;"",MATCH(R5888,'Maximum minutes'!B:B,0),"")</f>
        <v/>
      </c>
      <c r="U5888" s="36">
        <f ca="1">IF(F5888&lt;&gt;"",COUNTA(OFFSET('Maximum minutes'!$C$1,'Annexe A1 Cours'!T5888,0,1,50)),0)</f>
        <v>0</v>
      </c>
      <c r="V5888" s="37">
        <f ca="1">IFERROR(OFFSET('Maximum minutes'!$C$1,T5888+1,-1+MATCH(G5888,OFFSET('Maximum minutes'!$C$1,T5888-1,0,1,50),0)),0)</f>
        <v>0</v>
      </c>
      <c r="W5888" s="38">
        <f t="shared" ca="1" si="182"/>
        <v>0</v>
      </c>
    </row>
    <row r="5889" spans="1:23" s="36" customFormat="1" ht="18.75">
      <c r="A5889" s="34"/>
      <c r="B5889" s="39"/>
      <c r="C5889" s="39"/>
      <c r="D5889" s="35"/>
      <c r="E5889" s="40"/>
      <c r="F5889" s="39"/>
      <c r="G5889" s="39"/>
      <c r="H5889" s="39"/>
      <c r="I5889" s="34"/>
      <c r="J5889" s="34"/>
      <c r="K5889" s="34"/>
      <c r="L5889" s="34"/>
      <c r="M5889" s="43" t="str">
        <f ca="1">IFERROR(OFFSET('Maximum minutes'!$C$1,T5889,MATCH(IF(G5889&lt;&gt;"",G5889,F5889),OFFSET('Maximum minutes'!$C$1,T5889-1,0,1,U5889+1),0)-1)*IF(OR(ISNUMBER(J5889),J5889="sans examen"),1,0)*IF(W5889&lt;MinDate,1,0),"")</f>
        <v/>
      </c>
      <c r="N5889" s="36">
        <f t="shared" ca="1" si="183"/>
        <v>0</v>
      </c>
      <c r="O5889" s="36" t="e">
        <f ca="1">LEFT(OFFSET(Lists!$Q$2,MATCH(E5889,Lists!$R$3:$R$19,0),0),4)</f>
        <v>#N/A</v>
      </c>
      <c r="P5889" s="36" t="e">
        <f ca="1">MATCH(O5889,Lists!$S$2:$S$640,1)</f>
        <v>#N/A</v>
      </c>
      <c r="Q5889" s="36" t="e">
        <f ca="1">MATCH(LEFT(OFFSET(Lists!$Q$2,MATCH(E5889,Lists!$R$3:$R$19,0)+1,0),4),Lists!$S$3:$S$640,1)</f>
        <v>#N/A</v>
      </c>
      <c r="R5889" s="36" t="e">
        <f ca="1">LEFT(OFFSET(Lists!$S$2,P5889-1+MATCH(F5889,OFFSET(Lists!$T$3,P5889-1,0,Q5889-P5889+1),0),0),6)</f>
        <v>#N/A</v>
      </c>
      <c r="S5889" s="36" t="e">
        <f ca="1">VLOOKUP(R5889,Lists!B:D,3,FALSE)</f>
        <v>#N/A</v>
      </c>
      <c r="T5889" s="36" t="str">
        <f>IF(F5889&lt;&gt;"",MATCH(R5889,'Maximum minutes'!B:B,0),"")</f>
        <v/>
      </c>
      <c r="U5889" s="36">
        <f ca="1">IF(F5889&lt;&gt;"",COUNTA(OFFSET('Maximum minutes'!$C$1,'Annexe A1 Cours'!T5889,0,1,50)),0)</f>
        <v>0</v>
      </c>
      <c r="V5889" s="37">
        <f ca="1">IFERROR(OFFSET('Maximum minutes'!$C$1,T5889+1,-1+MATCH(G5889,OFFSET('Maximum minutes'!$C$1,T5889-1,0,1,50),0)),0)</f>
        <v>0</v>
      </c>
      <c r="W5889" s="38">
        <f t="shared" ca="1" si="182"/>
        <v>0</v>
      </c>
    </row>
    <row r="5890" spans="1:23" s="36" customFormat="1" ht="18.75">
      <c r="A5890" s="34"/>
      <c r="B5890" s="39"/>
      <c r="C5890" s="39"/>
      <c r="D5890" s="35"/>
      <c r="E5890" s="40"/>
      <c r="F5890" s="39"/>
      <c r="G5890" s="39"/>
      <c r="H5890" s="39"/>
      <c r="I5890" s="34"/>
      <c r="J5890" s="34"/>
      <c r="K5890" s="34"/>
      <c r="L5890" s="34"/>
      <c r="M5890" s="43" t="str">
        <f ca="1">IFERROR(OFFSET('Maximum minutes'!$C$1,T5890,MATCH(IF(G5890&lt;&gt;"",G5890,F5890),OFFSET('Maximum minutes'!$C$1,T5890-1,0,1,U5890+1),0)-1)*IF(OR(ISNUMBER(J5890),J5890="sans examen"),1,0)*IF(W5890&lt;MinDate,1,0),"")</f>
        <v/>
      </c>
      <c r="N5890" s="36">
        <f t="shared" ca="1" si="183"/>
        <v>0</v>
      </c>
      <c r="O5890" s="36" t="e">
        <f ca="1">LEFT(OFFSET(Lists!$Q$2,MATCH(E5890,Lists!$R$3:$R$19,0),0),4)</f>
        <v>#N/A</v>
      </c>
      <c r="P5890" s="36" t="e">
        <f ca="1">MATCH(O5890,Lists!$S$2:$S$640,1)</f>
        <v>#N/A</v>
      </c>
      <c r="Q5890" s="36" t="e">
        <f ca="1">MATCH(LEFT(OFFSET(Lists!$Q$2,MATCH(E5890,Lists!$R$3:$R$19,0)+1,0),4),Lists!$S$3:$S$640,1)</f>
        <v>#N/A</v>
      </c>
      <c r="R5890" s="36" t="e">
        <f ca="1">LEFT(OFFSET(Lists!$S$2,P5890-1+MATCH(F5890,OFFSET(Lists!$T$3,P5890-1,0,Q5890-P5890+1),0),0),6)</f>
        <v>#N/A</v>
      </c>
      <c r="S5890" s="36" t="e">
        <f ca="1">VLOOKUP(R5890,Lists!B:D,3,FALSE)</f>
        <v>#N/A</v>
      </c>
      <c r="T5890" s="36" t="str">
        <f>IF(F5890&lt;&gt;"",MATCH(R5890,'Maximum minutes'!B:B,0),"")</f>
        <v/>
      </c>
      <c r="U5890" s="36">
        <f ca="1">IF(F5890&lt;&gt;"",COUNTA(OFFSET('Maximum minutes'!$C$1,'Annexe A1 Cours'!T5890,0,1,50)),0)</f>
        <v>0</v>
      </c>
      <c r="V5890" s="37">
        <f ca="1">IFERROR(OFFSET('Maximum minutes'!$C$1,T5890+1,-1+MATCH(G5890,OFFSET('Maximum minutes'!$C$1,T5890-1,0,1,50),0)),0)</f>
        <v>0</v>
      </c>
      <c r="W5890" s="38">
        <f t="shared" ca="1" si="182"/>
        <v>0</v>
      </c>
    </row>
    <row r="5891" spans="1:23" s="36" customFormat="1" ht="18.75">
      <c r="A5891" s="34"/>
      <c r="B5891" s="39"/>
      <c r="C5891" s="39"/>
      <c r="D5891" s="35"/>
      <c r="E5891" s="40"/>
      <c r="F5891" s="39"/>
      <c r="G5891" s="39"/>
      <c r="H5891" s="39"/>
      <c r="I5891" s="34"/>
      <c r="J5891" s="34"/>
      <c r="K5891" s="34"/>
      <c r="L5891" s="34"/>
      <c r="M5891" s="43" t="str">
        <f ca="1">IFERROR(OFFSET('Maximum minutes'!$C$1,T5891,MATCH(IF(G5891&lt;&gt;"",G5891,F5891),OFFSET('Maximum minutes'!$C$1,T5891-1,0,1,U5891+1),0)-1)*IF(OR(ISNUMBER(J5891),J5891="sans examen"),1,0)*IF(W5891&lt;MinDate,1,0),"")</f>
        <v/>
      </c>
      <c r="N5891" s="36">
        <f t="shared" ca="1" si="183"/>
        <v>0</v>
      </c>
      <c r="O5891" s="36" t="e">
        <f ca="1">LEFT(OFFSET(Lists!$Q$2,MATCH(E5891,Lists!$R$3:$R$19,0),0),4)</f>
        <v>#N/A</v>
      </c>
      <c r="P5891" s="36" t="e">
        <f ca="1">MATCH(O5891,Lists!$S$2:$S$640,1)</f>
        <v>#N/A</v>
      </c>
      <c r="Q5891" s="36" t="e">
        <f ca="1">MATCH(LEFT(OFFSET(Lists!$Q$2,MATCH(E5891,Lists!$R$3:$R$19,0)+1,0),4),Lists!$S$3:$S$640,1)</f>
        <v>#N/A</v>
      </c>
      <c r="R5891" s="36" t="e">
        <f ca="1">LEFT(OFFSET(Lists!$S$2,P5891-1+MATCH(F5891,OFFSET(Lists!$T$3,P5891-1,0,Q5891-P5891+1),0),0),6)</f>
        <v>#N/A</v>
      </c>
      <c r="S5891" s="36" t="e">
        <f ca="1">VLOOKUP(R5891,Lists!B:D,3,FALSE)</f>
        <v>#N/A</v>
      </c>
      <c r="T5891" s="36" t="str">
        <f>IF(F5891&lt;&gt;"",MATCH(R5891,'Maximum minutes'!B:B,0),"")</f>
        <v/>
      </c>
      <c r="U5891" s="36">
        <f ca="1">IF(F5891&lt;&gt;"",COUNTA(OFFSET('Maximum minutes'!$C$1,'Annexe A1 Cours'!T5891,0,1,50)),0)</f>
        <v>0</v>
      </c>
      <c r="V5891" s="37">
        <f ca="1">IFERROR(OFFSET('Maximum minutes'!$C$1,T5891+1,-1+MATCH(G5891,OFFSET('Maximum minutes'!$C$1,T5891-1,0,1,50),0)),0)</f>
        <v>0</v>
      </c>
      <c r="W5891" s="38">
        <f t="shared" ca="1" si="182"/>
        <v>0</v>
      </c>
    </row>
    <row r="5892" spans="1:23" s="36" customFormat="1" ht="18.75">
      <c r="A5892" s="34"/>
      <c r="B5892" s="39"/>
      <c r="C5892" s="39"/>
      <c r="D5892" s="35"/>
      <c r="E5892" s="40"/>
      <c r="F5892" s="39"/>
      <c r="G5892" s="39"/>
      <c r="H5892" s="39"/>
      <c r="I5892" s="34"/>
      <c r="J5892" s="34"/>
      <c r="K5892" s="34"/>
      <c r="L5892" s="34"/>
      <c r="M5892" s="43" t="str">
        <f ca="1">IFERROR(OFFSET('Maximum minutes'!$C$1,T5892,MATCH(IF(G5892&lt;&gt;"",G5892,F5892),OFFSET('Maximum minutes'!$C$1,T5892-1,0,1,U5892+1),0)-1)*IF(OR(ISNUMBER(J5892),J5892="sans examen"),1,0)*IF(W5892&lt;MinDate,1,0),"")</f>
        <v/>
      </c>
      <c r="N5892" s="36">
        <f t="shared" ca="1" si="183"/>
        <v>0</v>
      </c>
      <c r="O5892" s="36" t="e">
        <f ca="1">LEFT(OFFSET(Lists!$Q$2,MATCH(E5892,Lists!$R$3:$R$19,0),0),4)</f>
        <v>#N/A</v>
      </c>
      <c r="P5892" s="36" t="e">
        <f ca="1">MATCH(O5892,Lists!$S$2:$S$640,1)</f>
        <v>#N/A</v>
      </c>
      <c r="Q5892" s="36" t="e">
        <f ca="1">MATCH(LEFT(OFFSET(Lists!$Q$2,MATCH(E5892,Lists!$R$3:$R$19,0)+1,0),4),Lists!$S$3:$S$640,1)</f>
        <v>#N/A</v>
      </c>
      <c r="R5892" s="36" t="e">
        <f ca="1">LEFT(OFFSET(Lists!$S$2,P5892-1+MATCH(F5892,OFFSET(Lists!$T$3,P5892-1,0,Q5892-P5892+1),0),0),6)</f>
        <v>#N/A</v>
      </c>
      <c r="S5892" s="36" t="e">
        <f ca="1">VLOOKUP(R5892,Lists!B:D,3,FALSE)</f>
        <v>#N/A</v>
      </c>
      <c r="T5892" s="36" t="str">
        <f>IF(F5892&lt;&gt;"",MATCH(R5892,'Maximum minutes'!B:B,0),"")</f>
        <v/>
      </c>
      <c r="U5892" s="36">
        <f ca="1">IF(F5892&lt;&gt;"",COUNTA(OFFSET('Maximum minutes'!$C$1,'Annexe A1 Cours'!T5892,0,1,50)),0)</f>
        <v>0</v>
      </c>
      <c r="V5892" s="37">
        <f ca="1">IFERROR(OFFSET('Maximum minutes'!$C$1,T5892+1,-1+MATCH(G5892,OFFSET('Maximum minutes'!$C$1,T5892-1,0,1,50),0)),0)</f>
        <v>0</v>
      </c>
      <c r="W5892" s="38">
        <f t="shared" ca="1" si="182"/>
        <v>0</v>
      </c>
    </row>
    <row r="5893" spans="1:23" s="36" customFormat="1" ht="18.75">
      <c r="A5893" s="34"/>
      <c r="B5893" s="39"/>
      <c r="C5893" s="39"/>
      <c r="D5893" s="35"/>
      <c r="E5893" s="40"/>
      <c r="F5893" s="39"/>
      <c r="G5893" s="39"/>
      <c r="H5893" s="39"/>
      <c r="I5893" s="34"/>
      <c r="J5893" s="34"/>
      <c r="K5893" s="34"/>
      <c r="L5893" s="34"/>
      <c r="M5893" s="43" t="str">
        <f ca="1">IFERROR(OFFSET('Maximum minutes'!$C$1,T5893,MATCH(IF(G5893&lt;&gt;"",G5893,F5893),OFFSET('Maximum minutes'!$C$1,T5893-1,0,1,U5893+1),0)-1)*IF(OR(ISNUMBER(J5893),J5893="sans examen"),1,0)*IF(W5893&lt;MinDate,1,0),"")</f>
        <v/>
      </c>
      <c r="N5893" s="36">
        <f t="shared" ca="1" si="183"/>
        <v>0</v>
      </c>
      <c r="O5893" s="36" t="e">
        <f ca="1">LEFT(OFFSET(Lists!$Q$2,MATCH(E5893,Lists!$R$3:$R$19,0),0),4)</f>
        <v>#N/A</v>
      </c>
      <c r="P5893" s="36" t="e">
        <f ca="1">MATCH(O5893,Lists!$S$2:$S$640,1)</f>
        <v>#N/A</v>
      </c>
      <c r="Q5893" s="36" t="e">
        <f ca="1">MATCH(LEFT(OFFSET(Lists!$Q$2,MATCH(E5893,Lists!$R$3:$R$19,0)+1,0),4),Lists!$S$3:$S$640,1)</f>
        <v>#N/A</v>
      </c>
      <c r="R5893" s="36" t="e">
        <f ca="1">LEFT(OFFSET(Lists!$S$2,P5893-1+MATCH(F5893,OFFSET(Lists!$T$3,P5893-1,0,Q5893-P5893+1),0),0),6)</f>
        <v>#N/A</v>
      </c>
      <c r="S5893" s="36" t="e">
        <f ca="1">VLOOKUP(R5893,Lists!B:D,3,FALSE)</f>
        <v>#N/A</v>
      </c>
      <c r="T5893" s="36" t="str">
        <f>IF(F5893&lt;&gt;"",MATCH(R5893,'Maximum minutes'!B:B,0),"")</f>
        <v/>
      </c>
      <c r="U5893" s="36">
        <f ca="1">IF(F5893&lt;&gt;"",COUNTA(OFFSET('Maximum minutes'!$C$1,'Annexe A1 Cours'!T5893,0,1,50)),0)</f>
        <v>0</v>
      </c>
      <c r="V5893" s="37">
        <f ca="1">IFERROR(OFFSET('Maximum minutes'!$C$1,T5893+1,-1+MATCH(G5893,OFFSET('Maximum minutes'!$C$1,T5893-1,0,1,50),0)),0)</f>
        <v>0</v>
      </c>
      <c r="W5893" s="38">
        <f t="shared" ca="1" si="182"/>
        <v>0</v>
      </c>
    </row>
    <row r="5894" spans="1:23" s="36" customFormat="1" ht="18.75">
      <c r="A5894" s="34"/>
      <c r="B5894" s="39"/>
      <c r="C5894" s="39"/>
      <c r="D5894" s="35"/>
      <c r="E5894" s="40"/>
      <c r="F5894" s="39"/>
      <c r="G5894" s="39"/>
      <c r="H5894" s="39"/>
      <c r="I5894" s="34"/>
      <c r="J5894" s="34"/>
      <c r="K5894" s="34"/>
      <c r="L5894" s="34"/>
      <c r="M5894" s="43" t="str">
        <f ca="1">IFERROR(OFFSET('Maximum minutes'!$C$1,T5894,MATCH(IF(G5894&lt;&gt;"",G5894,F5894),OFFSET('Maximum minutes'!$C$1,T5894-1,0,1,U5894+1),0)-1)*IF(OR(ISNUMBER(J5894),J5894="sans examen"),1,0)*IF(W5894&lt;MinDate,1,0),"")</f>
        <v/>
      </c>
      <c r="N5894" s="36">
        <f t="shared" ca="1" si="183"/>
        <v>0</v>
      </c>
      <c r="O5894" s="36" t="e">
        <f ca="1">LEFT(OFFSET(Lists!$Q$2,MATCH(E5894,Lists!$R$3:$R$19,0),0),4)</f>
        <v>#N/A</v>
      </c>
      <c r="P5894" s="36" t="e">
        <f ca="1">MATCH(O5894,Lists!$S$2:$S$640,1)</f>
        <v>#N/A</v>
      </c>
      <c r="Q5894" s="36" t="e">
        <f ca="1">MATCH(LEFT(OFFSET(Lists!$Q$2,MATCH(E5894,Lists!$R$3:$R$19,0)+1,0),4),Lists!$S$3:$S$640,1)</f>
        <v>#N/A</v>
      </c>
      <c r="R5894" s="36" t="e">
        <f ca="1">LEFT(OFFSET(Lists!$S$2,P5894-1+MATCH(F5894,OFFSET(Lists!$T$3,P5894-1,0,Q5894-P5894+1),0),0),6)</f>
        <v>#N/A</v>
      </c>
      <c r="S5894" s="36" t="e">
        <f ca="1">VLOOKUP(R5894,Lists!B:D,3,FALSE)</f>
        <v>#N/A</v>
      </c>
      <c r="T5894" s="36" t="str">
        <f>IF(F5894&lt;&gt;"",MATCH(R5894,'Maximum minutes'!B:B,0),"")</f>
        <v/>
      </c>
      <c r="U5894" s="36">
        <f ca="1">IF(F5894&lt;&gt;"",COUNTA(OFFSET('Maximum minutes'!$C$1,'Annexe A1 Cours'!T5894,0,1,50)),0)</f>
        <v>0</v>
      </c>
      <c r="V5894" s="37">
        <f ca="1">IFERROR(OFFSET('Maximum minutes'!$C$1,T5894+1,-1+MATCH(G5894,OFFSET('Maximum minutes'!$C$1,T5894-1,0,1,50),0)),0)</f>
        <v>0</v>
      </c>
      <c r="W5894" s="38">
        <f t="shared" ca="1" si="182"/>
        <v>0</v>
      </c>
    </row>
    <row r="5895" spans="1:23" s="36" customFormat="1" ht="18.75">
      <c r="A5895" s="34"/>
      <c r="B5895" s="39"/>
      <c r="C5895" s="39"/>
      <c r="D5895" s="35"/>
      <c r="E5895" s="40"/>
      <c r="F5895" s="39"/>
      <c r="G5895" s="39"/>
      <c r="H5895" s="39"/>
      <c r="I5895" s="34"/>
      <c r="J5895" s="34"/>
      <c r="K5895" s="34"/>
      <c r="L5895" s="34"/>
      <c r="M5895" s="43" t="str">
        <f ca="1">IFERROR(OFFSET('Maximum minutes'!$C$1,T5895,MATCH(IF(G5895&lt;&gt;"",G5895,F5895),OFFSET('Maximum minutes'!$C$1,T5895-1,0,1,U5895+1),0)-1)*IF(OR(ISNUMBER(J5895),J5895="sans examen"),1,0)*IF(W5895&lt;MinDate,1,0),"")</f>
        <v/>
      </c>
      <c r="N5895" s="36">
        <f t="shared" ca="1" si="183"/>
        <v>0</v>
      </c>
      <c r="O5895" s="36" t="e">
        <f ca="1">LEFT(OFFSET(Lists!$Q$2,MATCH(E5895,Lists!$R$3:$R$19,0),0),4)</f>
        <v>#N/A</v>
      </c>
      <c r="P5895" s="36" t="e">
        <f ca="1">MATCH(O5895,Lists!$S$2:$S$640,1)</f>
        <v>#N/A</v>
      </c>
      <c r="Q5895" s="36" t="e">
        <f ca="1">MATCH(LEFT(OFFSET(Lists!$Q$2,MATCH(E5895,Lists!$R$3:$R$19,0)+1,0),4),Lists!$S$3:$S$640,1)</f>
        <v>#N/A</v>
      </c>
      <c r="R5895" s="36" t="e">
        <f ca="1">LEFT(OFFSET(Lists!$S$2,P5895-1+MATCH(F5895,OFFSET(Lists!$T$3,P5895-1,0,Q5895-P5895+1),0),0),6)</f>
        <v>#N/A</v>
      </c>
      <c r="S5895" s="36" t="e">
        <f ca="1">VLOOKUP(R5895,Lists!B:D,3,FALSE)</f>
        <v>#N/A</v>
      </c>
      <c r="T5895" s="36" t="str">
        <f>IF(F5895&lt;&gt;"",MATCH(R5895,'Maximum minutes'!B:B,0),"")</f>
        <v/>
      </c>
      <c r="U5895" s="36">
        <f ca="1">IF(F5895&lt;&gt;"",COUNTA(OFFSET('Maximum minutes'!$C$1,'Annexe A1 Cours'!T5895,0,1,50)),0)</f>
        <v>0</v>
      </c>
      <c r="V5895" s="37">
        <f ca="1">IFERROR(OFFSET('Maximum minutes'!$C$1,T5895+1,-1+MATCH(G5895,OFFSET('Maximum minutes'!$C$1,T5895-1,0,1,50),0)),0)</f>
        <v>0</v>
      </c>
      <c r="W5895" s="38">
        <f t="shared" ref="W5895:W5958" ca="1" si="184">IFERROR(DATE(YEAR(D5895)+V5895,MONTH(D5895),DAY(D5895)),"")</f>
        <v>0</v>
      </c>
    </row>
    <row r="5896" spans="1:23" s="36" customFormat="1" ht="18.75">
      <c r="A5896" s="34"/>
      <c r="B5896" s="39"/>
      <c r="C5896" s="39"/>
      <c r="D5896" s="35"/>
      <c r="E5896" s="40"/>
      <c r="F5896" s="39"/>
      <c r="G5896" s="39"/>
      <c r="H5896" s="39"/>
      <c r="I5896" s="34"/>
      <c r="J5896" s="34"/>
      <c r="K5896" s="34"/>
      <c r="L5896" s="34"/>
      <c r="M5896" s="43" t="str">
        <f ca="1">IFERROR(OFFSET('Maximum minutes'!$C$1,T5896,MATCH(IF(G5896&lt;&gt;"",G5896,F5896),OFFSET('Maximum minutes'!$C$1,T5896-1,0,1,U5896+1),0)-1)*IF(OR(ISNUMBER(J5896),J5896="sans examen"),1,0)*IF(W5896&lt;MinDate,1,0),"")</f>
        <v/>
      </c>
      <c r="N5896" s="36">
        <f t="shared" ref="N5896:N5959" ca="1" si="185">IF(K5896&gt;0,MIN(K5896,M5896),0)*IF(M5896="",0,1)</f>
        <v>0</v>
      </c>
      <c r="O5896" s="36" t="e">
        <f ca="1">LEFT(OFFSET(Lists!$Q$2,MATCH(E5896,Lists!$R$3:$R$19,0),0),4)</f>
        <v>#N/A</v>
      </c>
      <c r="P5896" s="36" t="e">
        <f ca="1">MATCH(O5896,Lists!$S$2:$S$640,1)</f>
        <v>#N/A</v>
      </c>
      <c r="Q5896" s="36" t="e">
        <f ca="1">MATCH(LEFT(OFFSET(Lists!$Q$2,MATCH(E5896,Lists!$R$3:$R$19,0)+1,0),4),Lists!$S$3:$S$640,1)</f>
        <v>#N/A</v>
      </c>
      <c r="R5896" s="36" t="e">
        <f ca="1">LEFT(OFFSET(Lists!$S$2,P5896-1+MATCH(F5896,OFFSET(Lists!$T$3,P5896-1,0,Q5896-P5896+1),0),0),6)</f>
        <v>#N/A</v>
      </c>
      <c r="S5896" s="36" t="e">
        <f ca="1">VLOOKUP(R5896,Lists!B:D,3,FALSE)</f>
        <v>#N/A</v>
      </c>
      <c r="T5896" s="36" t="str">
        <f>IF(F5896&lt;&gt;"",MATCH(R5896,'Maximum minutes'!B:B,0),"")</f>
        <v/>
      </c>
      <c r="U5896" s="36">
        <f ca="1">IF(F5896&lt;&gt;"",COUNTA(OFFSET('Maximum minutes'!$C$1,'Annexe A1 Cours'!T5896,0,1,50)),0)</f>
        <v>0</v>
      </c>
      <c r="V5896" s="37">
        <f ca="1">IFERROR(OFFSET('Maximum minutes'!$C$1,T5896+1,-1+MATCH(G5896,OFFSET('Maximum minutes'!$C$1,T5896-1,0,1,50),0)),0)</f>
        <v>0</v>
      </c>
      <c r="W5896" s="38">
        <f t="shared" ca="1" si="184"/>
        <v>0</v>
      </c>
    </row>
    <row r="5897" spans="1:23" s="36" customFormat="1" ht="18.75">
      <c r="A5897" s="34"/>
      <c r="B5897" s="39"/>
      <c r="C5897" s="39"/>
      <c r="D5897" s="35"/>
      <c r="E5897" s="40"/>
      <c r="F5897" s="39"/>
      <c r="G5897" s="39"/>
      <c r="H5897" s="39"/>
      <c r="I5897" s="34"/>
      <c r="J5897" s="34"/>
      <c r="K5897" s="34"/>
      <c r="L5897" s="34"/>
      <c r="M5897" s="43" t="str">
        <f ca="1">IFERROR(OFFSET('Maximum minutes'!$C$1,T5897,MATCH(IF(G5897&lt;&gt;"",G5897,F5897),OFFSET('Maximum minutes'!$C$1,T5897-1,0,1,U5897+1),0)-1)*IF(OR(ISNUMBER(J5897),J5897="sans examen"),1,0)*IF(W5897&lt;MinDate,1,0),"")</f>
        <v/>
      </c>
      <c r="N5897" s="36">
        <f t="shared" ca="1" si="185"/>
        <v>0</v>
      </c>
      <c r="O5897" s="36" t="e">
        <f ca="1">LEFT(OFFSET(Lists!$Q$2,MATCH(E5897,Lists!$R$3:$R$19,0),0),4)</f>
        <v>#N/A</v>
      </c>
      <c r="P5897" s="36" t="e">
        <f ca="1">MATCH(O5897,Lists!$S$2:$S$640,1)</f>
        <v>#N/A</v>
      </c>
      <c r="Q5897" s="36" t="e">
        <f ca="1">MATCH(LEFT(OFFSET(Lists!$Q$2,MATCH(E5897,Lists!$R$3:$R$19,0)+1,0),4),Lists!$S$3:$S$640,1)</f>
        <v>#N/A</v>
      </c>
      <c r="R5897" s="36" t="e">
        <f ca="1">LEFT(OFFSET(Lists!$S$2,P5897-1+MATCH(F5897,OFFSET(Lists!$T$3,P5897-1,0,Q5897-P5897+1),0),0),6)</f>
        <v>#N/A</v>
      </c>
      <c r="S5897" s="36" t="e">
        <f ca="1">VLOOKUP(R5897,Lists!B:D,3,FALSE)</f>
        <v>#N/A</v>
      </c>
      <c r="T5897" s="36" t="str">
        <f>IF(F5897&lt;&gt;"",MATCH(R5897,'Maximum minutes'!B:B,0),"")</f>
        <v/>
      </c>
      <c r="U5897" s="36">
        <f ca="1">IF(F5897&lt;&gt;"",COUNTA(OFFSET('Maximum minutes'!$C$1,'Annexe A1 Cours'!T5897,0,1,50)),0)</f>
        <v>0</v>
      </c>
      <c r="V5897" s="37">
        <f ca="1">IFERROR(OFFSET('Maximum minutes'!$C$1,T5897+1,-1+MATCH(G5897,OFFSET('Maximum minutes'!$C$1,T5897-1,0,1,50),0)),0)</f>
        <v>0</v>
      </c>
      <c r="W5897" s="38">
        <f t="shared" ca="1" si="184"/>
        <v>0</v>
      </c>
    </row>
    <row r="5898" spans="1:23" s="36" customFormat="1" ht="18.75">
      <c r="A5898" s="34"/>
      <c r="B5898" s="39"/>
      <c r="C5898" s="39"/>
      <c r="D5898" s="35"/>
      <c r="E5898" s="40"/>
      <c r="F5898" s="39"/>
      <c r="G5898" s="39"/>
      <c r="H5898" s="39"/>
      <c r="I5898" s="34"/>
      <c r="J5898" s="34"/>
      <c r="K5898" s="34"/>
      <c r="L5898" s="34"/>
      <c r="M5898" s="43" t="str">
        <f ca="1">IFERROR(OFFSET('Maximum minutes'!$C$1,T5898,MATCH(IF(G5898&lt;&gt;"",G5898,F5898),OFFSET('Maximum minutes'!$C$1,T5898-1,0,1,U5898+1),0)-1)*IF(OR(ISNUMBER(J5898),J5898="sans examen"),1,0)*IF(W5898&lt;MinDate,1,0),"")</f>
        <v/>
      </c>
      <c r="N5898" s="36">
        <f t="shared" ca="1" si="185"/>
        <v>0</v>
      </c>
      <c r="O5898" s="36" t="e">
        <f ca="1">LEFT(OFFSET(Lists!$Q$2,MATCH(E5898,Lists!$R$3:$R$19,0),0),4)</f>
        <v>#N/A</v>
      </c>
      <c r="P5898" s="36" t="e">
        <f ca="1">MATCH(O5898,Lists!$S$2:$S$640,1)</f>
        <v>#N/A</v>
      </c>
      <c r="Q5898" s="36" t="e">
        <f ca="1">MATCH(LEFT(OFFSET(Lists!$Q$2,MATCH(E5898,Lists!$R$3:$R$19,0)+1,0),4),Lists!$S$3:$S$640,1)</f>
        <v>#N/A</v>
      </c>
      <c r="R5898" s="36" t="e">
        <f ca="1">LEFT(OFFSET(Lists!$S$2,P5898-1+MATCH(F5898,OFFSET(Lists!$T$3,P5898-1,0,Q5898-P5898+1),0),0),6)</f>
        <v>#N/A</v>
      </c>
      <c r="S5898" s="36" t="e">
        <f ca="1">VLOOKUP(R5898,Lists!B:D,3,FALSE)</f>
        <v>#N/A</v>
      </c>
      <c r="T5898" s="36" t="str">
        <f>IF(F5898&lt;&gt;"",MATCH(R5898,'Maximum minutes'!B:B,0),"")</f>
        <v/>
      </c>
      <c r="U5898" s="36">
        <f ca="1">IF(F5898&lt;&gt;"",COUNTA(OFFSET('Maximum minutes'!$C$1,'Annexe A1 Cours'!T5898,0,1,50)),0)</f>
        <v>0</v>
      </c>
      <c r="V5898" s="37">
        <f ca="1">IFERROR(OFFSET('Maximum minutes'!$C$1,T5898+1,-1+MATCH(G5898,OFFSET('Maximum minutes'!$C$1,T5898-1,0,1,50),0)),0)</f>
        <v>0</v>
      </c>
      <c r="W5898" s="38">
        <f t="shared" ca="1" si="184"/>
        <v>0</v>
      </c>
    </row>
    <row r="5899" spans="1:23" s="36" customFormat="1" ht="18.75">
      <c r="A5899" s="34"/>
      <c r="B5899" s="39"/>
      <c r="C5899" s="39"/>
      <c r="D5899" s="35"/>
      <c r="E5899" s="40"/>
      <c r="F5899" s="39"/>
      <c r="G5899" s="39"/>
      <c r="H5899" s="39"/>
      <c r="I5899" s="34"/>
      <c r="J5899" s="34"/>
      <c r="K5899" s="34"/>
      <c r="L5899" s="34"/>
      <c r="M5899" s="43" t="str">
        <f ca="1">IFERROR(OFFSET('Maximum minutes'!$C$1,T5899,MATCH(IF(G5899&lt;&gt;"",G5899,F5899),OFFSET('Maximum minutes'!$C$1,T5899-1,0,1,U5899+1),0)-1)*IF(OR(ISNUMBER(J5899),J5899="sans examen"),1,0)*IF(W5899&lt;MinDate,1,0),"")</f>
        <v/>
      </c>
      <c r="N5899" s="36">
        <f t="shared" ca="1" si="185"/>
        <v>0</v>
      </c>
      <c r="O5899" s="36" t="e">
        <f ca="1">LEFT(OFFSET(Lists!$Q$2,MATCH(E5899,Lists!$R$3:$R$19,0),0),4)</f>
        <v>#N/A</v>
      </c>
      <c r="P5899" s="36" t="e">
        <f ca="1">MATCH(O5899,Lists!$S$2:$S$640,1)</f>
        <v>#N/A</v>
      </c>
      <c r="Q5899" s="36" t="e">
        <f ca="1">MATCH(LEFT(OFFSET(Lists!$Q$2,MATCH(E5899,Lists!$R$3:$R$19,0)+1,0),4),Lists!$S$3:$S$640,1)</f>
        <v>#N/A</v>
      </c>
      <c r="R5899" s="36" t="e">
        <f ca="1">LEFT(OFFSET(Lists!$S$2,P5899-1+MATCH(F5899,OFFSET(Lists!$T$3,P5899-1,0,Q5899-P5899+1),0),0),6)</f>
        <v>#N/A</v>
      </c>
      <c r="S5899" s="36" t="e">
        <f ca="1">VLOOKUP(R5899,Lists!B:D,3,FALSE)</f>
        <v>#N/A</v>
      </c>
      <c r="T5899" s="36" t="str">
        <f>IF(F5899&lt;&gt;"",MATCH(R5899,'Maximum minutes'!B:B,0),"")</f>
        <v/>
      </c>
      <c r="U5899" s="36">
        <f ca="1">IF(F5899&lt;&gt;"",COUNTA(OFFSET('Maximum minutes'!$C$1,'Annexe A1 Cours'!T5899,0,1,50)),0)</f>
        <v>0</v>
      </c>
      <c r="V5899" s="37">
        <f ca="1">IFERROR(OFFSET('Maximum minutes'!$C$1,T5899+1,-1+MATCH(G5899,OFFSET('Maximum minutes'!$C$1,T5899-1,0,1,50),0)),0)</f>
        <v>0</v>
      </c>
      <c r="W5899" s="38">
        <f t="shared" ca="1" si="184"/>
        <v>0</v>
      </c>
    </row>
    <row r="5900" spans="1:23" s="36" customFormat="1" ht="18.75">
      <c r="A5900" s="34"/>
      <c r="B5900" s="39"/>
      <c r="C5900" s="39"/>
      <c r="D5900" s="35"/>
      <c r="E5900" s="40"/>
      <c r="F5900" s="39"/>
      <c r="G5900" s="39"/>
      <c r="H5900" s="39"/>
      <c r="I5900" s="34"/>
      <c r="J5900" s="34"/>
      <c r="K5900" s="34"/>
      <c r="L5900" s="34"/>
      <c r="M5900" s="43" t="str">
        <f ca="1">IFERROR(OFFSET('Maximum minutes'!$C$1,T5900,MATCH(IF(G5900&lt;&gt;"",G5900,F5900),OFFSET('Maximum minutes'!$C$1,T5900-1,0,1,U5900+1),0)-1)*IF(OR(ISNUMBER(J5900),J5900="sans examen"),1,0)*IF(W5900&lt;MinDate,1,0),"")</f>
        <v/>
      </c>
      <c r="N5900" s="36">
        <f t="shared" ca="1" si="185"/>
        <v>0</v>
      </c>
      <c r="O5900" s="36" t="e">
        <f ca="1">LEFT(OFFSET(Lists!$Q$2,MATCH(E5900,Lists!$R$3:$R$19,0),0),4)</f>
        <v>#N/A</v>
      </c>
      <c r="P5900" s="36" t="e">
        <f ca="1">MATCH(O5900,Lists!$S$2:$S$640,1)</f>
        <v>#N/A</v>
      </c>
      <c r="Q5900" s="36" t="e">
        <f ca="1">MATCH(LEFT(OFFSET(Lists!$Q$2,MATCH(E5900,Lists!$R$3:$R$19,0)+1,0),4),Lists!$S$3:$S$640,1)</f>
        <v>#N/A</v>
      </c>
      <c r="R5900" s="36" t="e">
        <f ca="1">LEFT(OFFSET(Lists!$S$2,P5900-1+MATCH(F5900,OFFSET(Lists!$T$3,P5900-1,0,Q5900-P5900+1),0),0),6)</f>
        <v>#N/A</v>
      </c>
      <c r="S5900" s="36" t="e">
        <f ca="1">VLOOKUP(R5900,Lists!B:D,3,FALSE)</f>
        <v>#N/A</v>
      </c>
      <c r="T5900" s="36" t="str">
        <f>IF(F5900&lt;&gt;"",MATCH(R5900,'Maximum minutes'!B:B,0),"")</f>
        <v/>
      </c>
      <c r="U5900" s="36">
        <f ca="1">IF(F5900&lt;&gt;"",COUNTA(OFFSET('Maximum minutes'!$C$1,'Annexe A1 Cours'!T5900,0,1,50)),0)</f>
        <v>0</v>
      </c>
      <c r="V5900" s="37">
        <f ca="1">IFERROR(OFFSET('Maximum minutes'!$C$1,T5900+1,-1+MATCH(G5900,OFFSET('Maximum minutes'!$C$1,T5900-1,0,1,50),0)),0)</f>
        <v>0</v>
      </c>
      <c r="W5900" s="38">
        <f t="shared" ca="1" si="184"/>
        <v>0</v>
      </c>
    </row>
    <row r="5901" spans="1:23" s="36" customFormat="1" ht="18.75">
      <c r="A5901" s="34"/>
      <c r="B5901" s="39"/>
      <c r="C5901" s="39"/>
      <c r="D5901" s="35"/>
      <c r="E5901" s="40"/>
      <c r="F5901" s="39"/>
      <c r="G5901" s="39"/>
      <c r="H5901" s="39"/>
      <c r="I5901" s="34"/>
      <c r="J5901" s="34"/>
      <c r="K5901" s="34"/>
      <c r="L5901" s="34"/>
      <c r="M5901" s="43" t="str">
        <f ca="1">IFERROR(OFFSET('Maximum minutes'!$C$1,T5901,MATCH(IF(G5901&lt;&gt;"",G5901,F5901),OFFSET('Maximum minutes'!$C$1,T5901-1,0,1,U5901+1),0)-1)*IF(OR(ISNUMBER(J5901),J5901="sans examen"),1,0)*IF(W5901&lt;MinDate,1,0),"")</f>
        <v/>
      </c>
      <c r="N5901" s="36">
        <f t="shared" ca="1" si="185"/>
        <v>0</v>
      </c>
      <c r="O5901" s="36" t="e">
        <f ca="1">LEFT(OFFSET(Lists!$Q$2,MATCH(E5901,Lists!$R$3:$R$19,0),0),4)</f>
        <v>#N/A</v>
      </c>
      <c r="P5901" s="36" t="e">
        <f ca="1">MATCH(O5901,Lists!$S$2:$S$640,1)</f>
        <v>#N/A</v>
      </c>
      <c r="Q5901" s="36" t="e">
        <f ca="1">MATCH(LEFT(OFFSET(Lists!$Q$2,MATCH(E5901,Lists!$R$3:$R$19,0)+1,0),4),Lists!$S$3:$S$640,1)</f>
        <v>#N/A</v>
      </c>
      <c r="R5901" s="36" t="e">
        <f ca="1">LEFT(OFFSET(Lists!$S$2,P5901-1+MATCH(F5901,OFFSET(Lists!$T$3,P5901-1,0,Q5901-P5901+1),0),0),6)</f>
        <v>#N/A</v>
      </c>
      <c r="S5901" s="36" t="e">
        <f ca="1">VLOOKUP(R5901,Lists!B:D,3,FALSE)</f>
        <v>#N/A</v>
      </c>
      <c r="T5901" s="36" t="str">
        <f>IF(F5901&lt;&gt;"",MATCH(R5901,'Maximum minutes'!B:B,0),"")</f>
        <v/>
      </c>
      <c r="U5901" s="36">
        <f ca="1">IF(F5901&lt;&gt;"",COUNTA(OFFSET('Maximum minutes'!$C$1,'Annexe A1 Cours'!T5901,0,1,50)),0)</f>
        <v>0</v>
      </c>
      <c r="V5901" s="37">
        <f ca="1">IFERROR(OFFSET('Maximum minutes'!$C$1,T5901+1,-1+MATCH(G5901,OFFSET('Maximum minutes'!$C$1,T5901-1,0,1,50),0)),0)</f>
        <v>0</v>
      </c>
      <c r="W5901" s="38">
        <f t="shared" ca="1" si="184"/>
        <v>0</v>
      </c>
    </row>
    <row r="5902" spans="1:23" s="36" customFormat="1" ht="18.75">
      <c r="A5902" s="34"/>
      <c r="B5902" s="39"/>
      <c r="C5902" s="39"/>
      <c r="D5902" s="35"/>
      <c r="E5902" s="40"/>
      <c r="F5902" s="39"/>
      <c r="G5902" s="39"/>
      <c r="H5902" s="39"/>
      <c r="I5902" s="34"/>
      <c r="J5902" s="34"/>
      <c r="K5902" s="34"/>
      <c r="L5902" s="34"/>
      <c r="M5902" s="43" t="str">
        <f ca="1">IFERROR(OFFSET('Maximum minutes'!$C$1,T5902,MATCH(IF(G5902&lt;&gt;"",G5902,F5902),OFFSET('Maximum minutes'!$C$1,T5902-1,0,1,U5902+1),0)-1)*IF(OR(ISNUMBER(J5902),J5902="sans examen"),1,0)*IF(W5902&lt;MinDate,1,0),"")</f>
        <v/>
      </c>
      <c r="N5902" s="36">
        <f t="shared" ca="1" si="185"/>
        <v>0</v>
      </c>
      <c r="O5902" s="36" t="e">
        <f ca="1">LEFT(OFFSET(Lists!$Q$2,MATCH(E5902,Lists!$R$3:$R$19,0),0),4)</f>
        <v>#N/A</v>
      </c>
      <c r="P5902" s="36" t="e">
        <f ca="1">MATCH(O5902,Lists!$S$2:$S$640,1)</f>
        <v>#N/A</v>
      </c>
      <c r="Q5902" s="36" t="e">
        <f ca="1">MATCH(LEFT(OFFSET(Lists!$Q$2,MATCH(E5902,Lists!$R$3:$R$19,0)+1,0),4),Lists!$S$3:$S$640,1)</f>
        <v>#N/A</v>
      </c>
      <c r="R5902" s="36" t="e">
        <f ca="1">LEFT(OFFSET(Lists!$S$2,P5902-1+MATCH(F5902,OFFSET(Lists!$T$3,P5902-1,0,Q5902-P5902+1),0),0),6)</f>
        <v>#N/A</v>
      </c>
      <c r="S5902" s="36" t="e">
        <f ca="1">VLOOKUP(R5902,Lists!B:D,3,FALSE)</f>
        <v>#N/A</v>
      </c>
      <c r="T5902" s="36" t="str">
        <f>IF(F5902&lt;&gt;"",MATCH(R5902,'Maximum minutes'!B:B,0),"")</f>
        <v/>
      </c>
      <c r="U5902" s="36">
        <f ca="1">IF(F5902&lt;&gt;"",COUNTA(OFFSET('Maximum minutes'!$C$1,'Annexe A1 Cours'!T5902,0,1,50)),0)</f>
        <v>0</v>
      </c>
      <c r="V5902" s="37">
        <f ca="1">IFERROR(OFFSET('Maximum minutes'!$C$1,T5902+1,-1+MATCH(G5902,OFFSET('Maximum minutes'!$C$1,T5902-1,0,1,50),0)),0)</f>
        <v>0</v>
      </c>
      <c r="W5902" s="38">
        <f t="shared" ca="1" si="184"/>
        <v>0</v>
      </c>
    </row>
    <row r="5903" spans="1:23" s="36" customFormat="1" ht="18.75">
      <c r="A5903" s="34"/>
      <c r="B5903" s="39"/>
      <c r="C5903" s="39"/>
      <c r="D5903" s="35"/>
      <c r="E5903" s="40"/>
      <c r="F5903" s="39"/>
      <c r="G5903" s="39"/>
      <c r="H5903" s="39"/>
      <c r="I5903" s="34"/>
      <c r="J5903" s="34"/>
      <c r="K5903" s="34"/>
      <c r="L5903" s="34"/>
      <c r="M5903" s="43" t="str">
        <f ca="1">IFERROR(OFFSET('Maximum minutes'!$C$1,T5903,MATCH(IF(G5903&lt;&gt;"",G5903,F5903),OFFSET('Maximum minutes'!$C$1,T5903-1,0,1,U5903+1),0)-1)*IF(OR(ISNUMBER(J5903),J5903="sans examen"),1,0)*IF(W5903&lt;MinDate,1,0),"")</f>
        <v/>
      </c>
      <c r="N5903" s="36">
        <f t="shared" ca="1" si="185"/>
        <v>0</v>
      </c>
      <c r="O5903" s="36" t="e">
        <f ca="1">LEFT(OFFSET(Lists!$Q$2,MATCH(E5903,Lists!$R$3:$R$19,0),0),4)</f>
        <v>#N/A</v>
      </c>
      <c r="P5903" s="36" t="e">
        <f ca="1">MATCH(O5903,Lists!$S$2:$S$640,1)</f>
        <v>#N/A</v>
      </c>
      <c r="Q5903" s="36" t="e">
        <f ca="1">MATCH(LEFT(OFFSET(Lists!$Q$2,MATCH(E5903,Lists!$R$3:$R$19,0)+1,0),4),Lists!$S$3:$S$640,1)</f>
        <v>#N/A</v>
      </c>
      <c r="R5903" s="36" t="e">
        <f ca="1">LEFT(OFFSET(Lists!$S$2,P5903-1+MATCH(F5903,OFFSET(Lists!$T$3,P5903-1,0,Q5903-P5903+1),0),0),6)</f>
        <v>#N/A</v>
      </c>
      <c r="S5903" s="36" t="e">
        <f ca="1">VLOOKUP(R5903,Lists!B:D,3,FALSE)</f>
        <v>#N/A</v>
      </c>
      <c r="T5903" s="36" t="str">
        <f>IF(F5903&lt;&gt;"",MATCH(R5903,'Maximum minutes'!B:B,0),"")</f>
        <v/>
      </c>
      <c r="U5903" s="36">
        <f ca="1">IF(F5903&lt;&gt;"",COUNTA(OFFSET('Maximum minutes'!$C$1,'Annexe A1 Cours'!T5903,0,1,50)),0)</f>
        <v>0</v>
      </c>
      <c r="V5903" s="37">
        <f ca="1">IFERROR(OFFSET('Maximum minutes'!$C$1,T5903+1,-1+MATCH(G5903,OFFSET('Maximum minutes'!$C$1,T5903-1,0,1,50),0)),0)</f>
        <v>0</v>
      </c>
      <c r="W5903" s="38">
        <f t="shared" ca="1" si="184"/>
        <v>0</v>
      </c>
    </row>
    <row r="5904" spans="1:23" s="36" customFormat="1" ht="18.75">
      <c r="A5904" s="34"/>
      <c r="B5904" s="39"/>
      <c r="C5904" s="39"/>
      <c r="D5904" s="35"/>
      <c r="E5904" s="40"/>
      <c r="F5904" s="39"/>
      <c r="G5904" s="39"/>
      <c r="H5904" s="39"/>
      <c r="I5904" s="34"/>
      <c r="J5904" s="34"/>
      <c r="K5904" s="34"/>
      <c r="L5904" s="34"/>
      <c r="M5904" s="43" t="str">
        <f ca="1">IFERROR(OFFSET('Maximum minutes'!$C$1,T5904,MATCH(IF(G5904&lt;&gt;"",G5904,F5904),OFFSET('Maximum minutes'!$C$1,T5904-1,0,1,U5904+1),0)-1)*IF(OR(ISNUMBER(J5904),J5904="sans examen"),1,0)*IF(W5904&lt;MinDate,1,0),"")</f>
        <v/>
      </c>
      <c r="N5904" s="36">
        <f t="shared" ca="1" si="185"/>
        <v>0</v>
      </c>
      <c r="O5904" s="36" t="e">
        <f ca="1">LEFT(OFFSET(Lists!$Q$2,MATCH(E5904,Lists!$R$3:$R$19,0),0),4)</f>
        <v>#N/A</v>
      </c>
      <c r="P5904" s="36" t="e">
        <f ca="1">MATCH(O5904,Lists!$S$2:$S$640,1)</f>
        <v>#N/A</v>
      </c>
      <c r="Q5904" s="36" t="e">
        <f ca="1">MATCH(LEFT(OFFSET(Lists!$Q$2,MATCH(E5904,Lists!$R$3:$R$19,0)+1,0),4),Lists!$S$3:$S$640,1)</f>
        <v>#N/A</v>
      </c>
      <c r="R5904" s="36" t="e">
        <f ca="1">LEFT(OFFSET(Lists!$S$2,P5904-1+MATCH(F5904,OFFSET(Lists!$T$3,P5904-1,0,Q5904-P5904+1),0),0),6)</f>
        <v>#N/A</v>
      </c>
      <c r="S5904" s="36" t="e">
        <f ca="1">VLOOKUP(R5904,Lists!B:D,3,FALSE)</f>
        <v>#N/A</v>
      </c>
      <c r="T5904" s="36" t="str">
        <f>IF(F5904&lt;&gt;"",MATCH(R5904,'Maximum minutes'!B:B,0),"")</f>
        <v/>
      </c>
      <c r="U5904" s="36">
        <f ca="1">IF(F5904&lt;&gt;"",COUNTA(OFFSET('Maximum minutes'!$C$1,'Annexe A1 Cours'!T5904,0,1,50)),0)</f>
        <v>0</v>
      </c>
      <c r="V5904" s="37">
        <f ca="1">IFERROR(OFFSET('Maximum minutes'!$C$1,T5904+1,-1+MATCH(G5904,OFFSET('Maximum minutes'!$C$1,T5904-1,0,1,50),0)),0)</f>
        <v>0</v>
      </c>
      <c r="W5904" s="38">
        <f t="shared" ca="1" si="184"/>
        <v>0</v>
      </c>
    </row>
    <row r="5905" spans="1:23" s="36" customFormat="1" ht="18.75">
      <c r="A5905" s="34"/>
      <c r="B5905" s="39"/>
      <c r="C5905" s="39"/>
      <c r="D5905" s="35"/>
      <c r="E5905" s="40"/>
      <c r="F5905" s="39"/>
      <c r="G5905" s="39"/>
      <c r="H5905" s="39"/>
      <c r="I5905" s="34"/>
      <c r="J5905" s="34"/>
      <c r="K5905" s="34"/>
      <c r="L5905" s="34"/>
      <c r="M5905" s="43" t="str">
        <f ca="1">IFERROR(OFFSET('Maximum minutes'!$C$1,T5905,MATCH(IF(G5905&lt;&gt;"",G5905,F5905),OFFSET('Maximum minutes'!$C$1,T5905-1,0,1,U5905+1),0)-1)*IF(OR(ISNUMBER(J5905),J5905="sans examen"),1,0)*IF(W5905&lt;MinDate,1,0),"")</f>
        <v/>
      </c>
      <c r="N5905" s="36">
        <f t="shared" ca="1" si="185"/>
        <v>0</v>
      </c>
      <c r="O5905" s="36" t="e">
        <f ca="1">LEFT(OFFSET(Lists!$Q$2,MATCH(E5905,Lists!$R$3:$R$19,0),0),4)</f>
        <v>#N/A</v>
      </c>
      <c r="P5905" s="36" t="e">
        <f ca="1">MATCH(O5905,Lists!$S$2:$S$640,1)</f>
        <v>#N/A</v>
      </c>
      <c r="Q5905" s="36" t="e">
        <f ca="1">MATCH(LEFT(OFFSET(Lists!$Q$2,MATCH(E5905,Lists!$R$3:$R$19,0)+1,0),4),Lists!$S$3:$S$640,1)</f>
        <v>#N/A</v>
      </c>
      <c r="R5905" s="36" t="e">
        <f ca="1">LEFT(OFFSET(Lists!$S$2,P5905-1+MATCH(F5905,OFFSET(Lists!$T$3,P5905-1,0,Q5905-P5905+1),0),0),6)</f>
        <v>#N/A</v>
      </c>
      <c r="S5905" s="36" t="e">
        <f ca="1">VLOOKUP(R5905,Lists!B:D,3,FALSE)</f>
        <v>#N/A</v>
      </c>
      <c r="T5905" s="36" t="str">
        <f>IF(F5905&lt;&gt;"",MATCH(R5905,'Maximum minutes'!B:B,0),"")</f>
        <v/>
      </c>
      <c r="U5905" s="36">
        <f ca="1">IF(F5905&lt;&gt;"",COUNTA(OFFSET('Maximum minutes'!$C$1,'Annexe A1 Cours'!T5905,0,1,50)),0)</f>
        <v>0</v>
      </c>
      <c r="V5905" s="37">
        <f ca="1">IFERROR(OFFSET('Maximum minutes'!$C$1,T5905+1,-1+MATCH(G5905,OFFSET('Maximum minutes'!$C$1,T5905-1,0,1,50),0)),0)</f>
        <v>0</v>
      </c>
      <c r="W5905" s="38">
        <f t="shared" ca="1" si="184"/>
        <v>0</v>
      </c>
    </row>
    <row r="5906" spans="1:23" s="36" customFormat="1" ht="18.75">
      <c r="A5906" s="34"/>
      <c r="B5906" s="39"/>
      <c r="C5906" s="39"/>
      <c r="D5906" s="35"/>
      <c r="E5906" s="40"/>
      <c r="F5906" s="39"/>
      <c r="G5906" s="39"/>
      <c r="H5906" s="39"/>
      <c r="I5906" s="34"/>
      <c r="J5906" s="34"/>
      <c r="K5906" s="34"/>
      <c r="L5906" s="34"/>
      <c r="M5906" s="43" t="str">
        <f ca="1">IFERROR(OFFSET('Maximum minutes'!$C$1,T5906,MATCH(IF(G5906&lt;&gt;"",G5906,F5906),OFFSET('Maximum minutes'!$C$1,T5906-1,0,1,U5906+1),0)-1)*IF(OR(ISNUMBER(J5906),J5906="sans examen"),1,0)*IF(W5906&lt;MinDate,1,0),"")</f>
        <v/>
      </c>
      <c r="N5906" s="36">
        <f t="shared" ca="1" si="185"/>
        <v>0</v>
      </c>
      <c r="O5906" s="36" t="e">
        <f ca="1">LEFT(OFFSET(Lists!$Q$2,MATCH(E5906,Lists!$R$3:$R$19,0),0),4)</f>
        <v>#N/A</v>
      </c>
      <c r="P5906" s="36" t="e">
        <f ca="1">MATCH(O5906,Lists!$S$2:$S$640,1)</f>
        <v>#N/A</v>
      </c>
      <c r="Q5906" s="36" t="e">
        <f ca="1">MATCH(LEFT(OFFSET(Lists!$Q$2,MATCH(E5906,Lists!$R$3:$R$19,0)+1,0),4),Lists!$S$3:$S$640,1)</f>
        <v>#N/A</v>
      </c>
      <c r="R5906" s="36" t="e">
        <f ca="1">LEFT(OFFSET(Lists!$S$2,P5906-1+MATCH(F5906,OFFSET(Lists!$T$3,P5906-1,0,Q5906-P5906+1),0),0),6)</f>
        <v>#N/A</v>
      </c>
      <c r="S5906" s="36" t="e">
        <f ca="1">VLOOKUP(R5906,Lists!B:D,3,FALSE)</f>
        <v>#N/A</v>
      </c>
      <c r="T5906" s="36" t="str">
        <f>IF(F5906&lt;&gt;"",MATCH(R5906,'Maximum minutes'!B:B,0),"")</f>
        <v/>
      </c>
      <c r="U5906" s="36">
        <f ca="1">IF(F5906&lt;&gt;"",COUNTA(OFFSET('Maximum minutes'!$C$1,'Annexe A1 Cours'!T5906,0,1,50)),0)</f>
        <v>0</v>
      </c>
      <c r="V5906" s="37">
        <f ca="1">IFERROR(OFFSET('Maximum minutes'!$C$1,T5906+1,-1+MATCH(G5906,OFFSET('Maximum minutes'!$C$1,T5906-1,0,1,50),0)),0)</f>
        <v>0</v>
      </c>
      <c r="W5906" s="38">
        <f t="shared" ca="1" si="184"/>
        <v>0</v>
      </c>
    </row>
    <row r="5907" spans="1:23" s="36" customFormat="1" ht="18.75">
      <c r="A5907" s="34"/>
      <c r="B5907" s="39"/>
      <c r="C5907" s="39"/>
      <c r="D5907" s="35"/>
      <c r="E5907" s="40"/>
      <c r="F5907" s="39"/>
      <c r="G5907" s="39"/>
      <c r="H5907" s="39"/>
      <c r="I5907" s="34"/>
      <c r="J5907" s="34"/>
      <c r="K5907" s="34"/>
      <c r="L5907" s="34"/>
      <c r="M5907" s="43" t="str">
        <f ca="1">IFERROR(OFFSET('Maximum minutes'!$C$1,T5907,MATCH(IF(G5907&lt;&gt;"",G5907,F5907),OFFSET('Maximum minutes'!$C$1,T5907-1,0,1,U5907+1),0)-1)*IF(OR(ISNUMBER(J5907),J5907="sans examen"),1,0)*IF(W5907&lt;MinDate,1,0),"")</f>
        <v/>
      </c>
      <c r="N5907" s="36">
        <f t="shared" ca="1" si="185"/>
        <v>0</v>
      </c>
      <c r="O5907" s="36" t="e">
        <f ca="1">LEFT(OFFSET(Lists!$Q$2,MATCH(E5907,Lists!$R$3:$R$19,0),0),4)</f>
        <v>#N/A</v>
      </c>
      <c r="P5907" s="36" t="e">
        <f ca="1">MATCH(O5907,Lists!$S$2:$S$640,1)</f>
        <v>#N/A</v>
      </c>
      <c r="Q5907" s="36" t="e">
        <f ca="1">MATCH(LEFT(OFFSET(Lists!$Q$2,MATCH(E5907,Lists!$R$3:$R$19,0)+1,0),4),Lists!$S$3:$S$640,1)</f>
        <v>#N/A</v>
      </c>
      <c r="R5907" s="36" t="e">
        <f ca="1">LEFT(OFFSET(Lists!$S$2,P5907-1+MATCH(F5907,OFFSET(Lists!$T$3,P5907-1,0,Q5907-P5907+1),0),0),6)</f>
        <v>#N/A</v>
      </c>
      <c r="S5907" s="36" t="e">
        <f ca="1">VLOOKUP(R5907,Lists!B:D,3,FALSE)</f>
        <v>#N/A</v>
      </c>
      <c r="T5907" s="36" t="str">
        <f>IF(F5907&lt;&gt;"",MATCH(R5907,'Maximum minutes'!B:B,0),"")</f>
        <v/>
      </c>
      <c r="U5907" s="36">
        <f ca="1">IF(F5907&lt;&gt;"",COUNTA(OFFSET('Maximum minutes'!$C$1,'Annexe A1 Cours'!T5907,0,1,50)),0)</f>
        <v>0</v>
      </c>
      <c r="V5907" s="37">
        <f ca="1">IFERROR(OFFSET('Maximum minutes'!$C$1,T5907+1,-1+MATCH(G5907,OFFSET('Maximum minutes'!$C$1,T5907-1,0,1,50),0)),0)</f>
        <v>0</v>
      </c>
      <c r="W5907" s="38">
        <f t="shared" ca="1" si="184"/>
        <v>0</v>
      </c>
    </row>
    <row r="5908" spans="1:23" s="36" customFormat="1" ht="18.75">
      <c r="A5908" s="34"/>
      <c r="B5908" s="39"/>
      <c r="C5908" s="39"/>
      <c r="D5908" s="35"/>
      <c r="E5908" s="40"/>
      <c r="F5908" s="39"/>
      <c r="G5908" s="39"/>
      <c r="H5908" s="39"/>
      <c r="I5908" s="34"/>
      <c r="J5908" s="34"/>
      <c r="K5908" s="34"/>
      <c r="L5908" s="34"/>
      <c r="M5908" s="43" t="str">
        <f ca="1">IFERROR(OFFSET('Maximum minutes'!$C$1,T5908,MATCH(IF(G5908&lt;&gt;"",G5908,F5908),OFFSET('Maximum minutes'!$C$1,T5908-1,0,1,U5908+1),0)-1)*IF(OR(ISNUMBER(J5908),J5908="sans examen"),1,0)*IF(W5908&lt;MinDate,1,0),"")</f>
        <v/>
      </c>
      <c r="N5908" s="36">
        <f t="shared" ca="1" si="185"/>
        <v>0</v>
      </c>
      <c r="O5908" s="36" t="e">
        <f ca="1">LEFT(OFFSET(Lists!$Q$2,MATCH(E5908,Lists!$R$3:$R$19,0),0),4)</f>
        <v>#N/A</v>
      </c>
      <c r="P5908" s="36" t="e">
        <f ca="1">MATCH(O5908,Lists!$S$2:$S$640,1)</f>
        <v>#N/A</v>
      </c>
      <c r="Q5908" s="36" t="e">
        <f ca="1">MATCH(LEFT(OFFSET(Lists!$Q$2,MATCH(E5908,Lists!$R$3:$R$19,0)+1,0),4),Lists!$S$3:$S$640,1)</f>
        <v>#N/A</v>
      </c>
      <c r="R5908" s="36" t="e">
        <f ca="1">LEFT(OFFSET(Lists!$S$2,P5908-1+MATCH(F5908,OFFSET(Lists!$T$3,P5908-1,0,Q5908-P5908+1),0),0),6)</f>
        <v>#N/A</v>
      </c>
      <c r="S5908" s="36" t="e">
        <f ca="1">VLOOKUP(R5908,Lists!B:D,3,FALSE)</f>
        <v>#N/A</v>
      </c>
      <c r="T5908" s="36" t="str">
        <f>IF(F5908&lt;&gt;"",MATCH(R5908,'Maximum minutes'!B:B,0),"")</f>
        <v/>
      </c>
      <c r="U5908" s="36">
        <f ca="1">IF(F5908&lt;&gt;"",COUNTA(OFFSET('Maximum minutes'!$C$1,'Annexe A1 Cours'!T5908,0,1,50)),0)</f>
        <v>0</v>
      </c>
      <c r="V5908" s="37">
        <f ca="1">IFERROR(OFFSET('Maximum minutes'!$C$1,T5908+1,-1+MATCH(G5908,OFFSET('Maximum minutes'!$C$1,T5908-1,0,1,50),0)),0)</f>
        <v>0</v>
      </c>
      <c r="W5908" s="38">
        <f t="shared" ca="1" si="184"/>
        <v>0</v>
      </c>
    </row>
    <row r="5909" spans="1:23" s="36" customFormat="1" ht="18.75">
      <c r="A5909" s="34"/>
      <c r="B5909" s="39"/>
      <c r="C5909" s="39"/>
      <c r="D5909" s="35"/>
      <c r="E5909" s="40"/>
      <c r="F5909" s="39"/>
      <c r="G5909" s="39"/>
      <c r="H5909" s="39"/>
      <c r="I5909" s="34"/>
      <c r="J5909" s="34"/>
      <c r="K5909" s="34"/>
      <c r="L5909" s="34"/>
      <c r="M5909" s="43" t="str">
        <f ca="1">IFERROR(OFFSET('Maximum minutes'!$C$1,T5909,MATCH(IF(G5909&lt;&gt;"",G5909,F5909),OFFSET('Maximum minutes'!$C$1,T5909-1,0,1,U5909+1),0)-1)*IF(OR(ISNUMBER(J5909),J5909="sans examen"),1,0)*IF(W5909&lt;MinDate,1,0),"")</f>
        <v/>
      </c>
      <c r="N5909" s="36">
        <f t="shared" ca="1" si="185"/>
        <v>0</v>
      </c>
      <c r="O5909" s="36" t="e">
        <f ca="1">LEFT(OFFSET(Lists!$Q$2,MATCH(E5909,Lists!$R$3:$R$19,0),0),4)</f>
        <v>#N/A</v>
      </c>
      <c r="P5909" s="36" t="e">
        <f ca="1">MATCH(O5909,Lists!$S$2:$S$640,1)</f>
        <v>#N/A</v>
      </c>
      <c r="Q5909" s="36" t="e">
        <f ca="1">MATCH(LEFT(OFFSET(Lists!$Q$2,MATCH(E5909,Lists!$R$3:$R$19,0)+1,0),4),Lists!$S$3:$S$640,1)</f>
        <v>#N/A</v>
      </c>
      <c r="R5909" s="36" t="e">
        <f ca="1">LEFT(OFFSET(Lists!$S$2,P5909-1+MATCH(F5909,OFFSET(Lists!$T$3,P5909-1,0,Q5909-P5909+1),0),0),6)</f>
        <v>#N/A</v>
      </c>
      <c r="S5909" s="36" t="e">
        <f ca="1">VLOOKUP(R5909,Lists!B:D,3,FALSE)</f>
        <v>#N/A</v>
      </c>
      <c r="T5909" s="36" t="str">
        <f>IF(F5909&lt;&gt;"",MATCH(R5909,'Maximum minutes'!B:B,0),"")</f>
        <v/>
      </c>
      <c r="U5909" s="36">
        <f ca="1">IF(F5909&lt;&gt;"",COUNTA(OFFSET('Maximum minutes'!$C$1,'Annexe A1 Cours'!T5909,0,1,50)),0)</f>
        <v>0</v>
      </c>
      <c r="V5909" s="37">
        <f ca="1">IFERROR(OFFSET('Maximum minutes'!$C$1,T5909+1,-1+MATCH(G5909,OFFSET('Maximum minutes'!$C$1,T5909-1,0,1,50),0)),0)</f>
        <v>0</v>
      </c>
      <c r="W5909" s="38">
        <f t="shared" ca="1" si="184"/>
        <v>0</v>
      </c>
    </row>
    <row r="5910" spans="1:23" s="36" customFormat="1" ht="18.75">
      <c r="A5910" s="34"/>
      <c r="B5910" s="39"/>
      <c r="C5910" s="39"/>
      <c r="D5910" s="35"/>
      <c r="E5910" s="40"/>
      <c r="F5910" s="39"/>
      <c r="G5910" s="39"/>
      <c r="H5910" s="39"/>
      <c r="I5910" s="34"/>
      <c r="J5910" s="34"/>
      <c r="K5910" s="34"/>
      <c r="L5910" s="34"/>
      <c r="M5910" s="43" t="str">
        <f ca="1">IFERROR(OFFSET('Maximum minutes'!$C$1,T5910,MATCH(IF(G5910&lt;&gt;"",G5910,F5910),OFFSET('Maximum minutes'!$C$1,T5910-1,0,1,U5910+1),0)-1)*IF(OR(ISNUMBER(J5910),J5910="sans examen"),1,0)*IF(W5910&lt;MinDate,1,0),"")</f>
        <v/>
      </c>
      <c r="N5910" s="36">
        <f t="shared" ca="1" si="185"/>
        <v>0</v>
      </c>
      <c r="O5910" s="36" t="e">
        <f ca="1">LEFT(OFFSET(Lists!$Q$2,MATCH(E5910,Lists!$R$3:$R$19,0),0),4)</f>
        <v>#N/A</v>
      </c>
      <c r="P5910" s="36" t="e">
        <f ca="1">MATCH(O5910,Lists!$S$2:$S$640,1)</f>
        <v>#N/A</v>
      </c>
      <c r="Q5910" s="36" t="e">
        <f ca="1">MATCH(LEFT(OFFSET(Lists!$Q$2,MATCH(E5910,Lists!$R$3:$R$19,0)+1,0),4),Lists!$S$3:$S$640,1)</f>
        <v>#N/A</v>
      </c>
      <c r="R5910" s="36" t="e">
        <f ca="1">LEFT(OFFSET(Lists!$S$2,P5910-1+MATCH(F5910,OFFSET(Lists!$T$3,P5910-1,0,Q5910-P5910+1),0),0),6)</f>
        <v>#N/A</v>
      </c>
      <c r="S5910" s="36" t="e">
        <f ca="1">VLOOKUP(R5910,Lists!B:D,3,FALSE)</f>
        <v>#N/A</v>
      </c>
      <c r="T5910" s="36" t="str">
        <f>IF(F5910&lt;&gt;"",MATCH(R5910,'Maximum minutes'!B:B,0),"")</f>
        <v/>
      </c>
      <c r="U5910" s="36">
        <f ca="1">IF(F5910&lt;&gt;"",COUNTA(OFFSET('Maximum minutes'!$C$1,'Annexe A1 Cours'!T5910,0,1,50)),0)</f>
        <v>0</v>
      </c>
      <c r="V5910" s="37">
        <f ca="1">IFERROR(OFFSET('Maximum minutes'!$C$1,T5910+1,-1+MATCH(G5910,OFFSET('Maximum minutes'!$C$1,T5910-1,0,1,50),0)),0)</f>
        <v>0</v>
      </c>
      <c r="W5910" s="38">
        <f t="shared" ca="1" si="184"/>
        <v>0</v>
      </c>
    </row>
    <row r="5911" spans="1:23" s="36" customFormat="1" ht="18.75">
      <c r="A5911" s="34"/>
      <c r="B5911" s="39"/>
      <c r="C5911" s="39"/>
      <c r="D5911" s="35"/>
      <c r="E5911" s="40"/>
      <c r="F5911" s="39"/>
      <c r="G5911" s="39"/>
      <c r="H5911" s="39"/>
      <c r="I5911" s="34"/>
      <c r="J5911" s="34"/>
      <c r="K5911" s="34"/>
      <c r="L5911" s="34"/>
      <c r="M5911" s="43" t="str">
        <f ca="1">IFERROR(OFFSET('Maximum minutes'!$C$1,T5911,MATCH(IF(G5911&lt;&gt;"",G5911,F5911),OFFSET('Maximum minutes'!$C$1,T5911-1,0,1,U5911+1),0)-1)*IF(OR(ISNUMBER(J5911),J5911="sans examen"),1,0)*IF(W5911&lt;MinDate,1,0),"")</f>
        <v/>
      </c>
      <c r="N5911" s="36">
        <f t="shared" ca="1" si="185"/>
        <v>0</v>
      </c>
      <c r="O5911" s="36" t="e">
        <f ca="1">LEFT(OFFSET(Lists!$Q$2,MATCH(E5911,Lists!$R$3:$R$19,0),0),4)</f>
        <v>#N/A</v>
      </c>
      <c r="P5911" s="36" t="e">
        <f ca="1">MATCH(O5911,Lists!$S$2:$S$640,1)</f>
        <v>#N/A</v>
      </c>
      <c r="Q5911" s="36" t="e">
        <f ca="1">MATCH(LEFT(OFFSET(Lists!$Q$2,MATCH(E5911,Lists!$R$3:$R$19,0)+1,0),4),Lists!$S$3:$S$640,1)</f>
        <v>#N/A</v>
      </c>
      <c r="R5911" s="36" t="e">
        <f ca="1">LEFT(OFFSET(Lists!$S$2,P5911-1+MATCH(F5911,OFFSET(Lists!$T$3,P5911-1,0,Q5911-P5911+1),0),0),6)</f>
        <v>#N/A</v>
      </c>
      <c r="S5911" s="36" t="e">
        <f ca="1">VLOOKUP(R5911,Lists!B:D,3,FALSE)</f>
        <v>#N/A</v>
      </c>
      <c r="T5911" s="36" t="str">
        <f>IF(F5911&lt;&gt;"",MATCH(R5911,'Maximum minutes'!B:B,0),"")</f>
        <v/>
      </c>
      <c r="U5911" s="36">
        <f ca="1">IF(F5911&lt;&gt;"",COUNTA(OFFSET('Maximum minutes'!$C$1,'Annexe A1 Cours'!T5911,0,1,50)),0)</f>
        <v>0</v>
      </c>
      <c r="V5911" s="37">
        <f ca="1">IFERROR(OFFSET('Maximum minutes'!$C$1,T5911+1,-1+MATCH(G5911,OFFSET('Maximum minutes'!$C$1,T5911-1,0,1,50),0)),0)</f>
        <v>0</v>
      </c>
      <c r="W5911" s="38">
        <f t="shared" ca="1" si="184"/>
        <v>0</v>
      </c>
    </row>
    <row r="5912" spans="1:23" s="36" customFormat="1" ht="18.75">
      <c r="A5912" s="34"/>
      <c r="B5912" s="39"/>
      <c r="C5912" s="39"/>
      <c r="D5912" s="35"/>
      <c r="E5912" s="40"/>
      <c r="F5912" s="39"/>
      <c r="G5912" s="39"/>
      <c r="H5912" s="39"/>
      <c r="I5912" s="34"/>
      <c r="J5912" s="34"/>
      <c r="K5912" s="34"/>
      <c r="L5912" s="34"/>
      <c r="M5912" s="43" t="str">
        <f ca="1">IFERROR(OFFSET('Maximum minutes'!$C$1,T5912,MATCH(IF(G5912&lt;&gt;"",G5912,F5912),OFFSET('Maximum minutes'!$C$1,T5912-1,0,1,U5912+1),0)-1)*IF(OR(ISNUMBER(J5912),J5912="sans examen"),1,0)*IF(W5912&lt;MinDate,1,0),"")</f>
        <v/>
      </c>
      <c r="N5912" s="36">
        <f t="shared" ca="1" si="185"/>
        <v>0</v>
      </c>
      <c r="O5912" s="36" t="e">
        <f ca="1">LEFT(OFFSET(Lists!$Q$2,MATCH(E5912,Lists!$R$3:$R$19,0),0),4)</f>
        <v>#N/A</v>
      </c>
      <c r="P5912" s="36" t="e">
        <f ca="1">MATCH(O5912,Lists!$S$2:$S$640,1)</f>
        <v>#N/A</v>
      </c>
      <c r="Q5912" s="36" t="e">
        <f ca="1">MATCH(LEFT(OFFSET(Lists!$Q$2,MATCH(E5912,Lists!$R$3:$R$19,0)+1,0),4),Lists!$S$3:$S$640,1)</f>
        <v>#N/A</v>
      </c>
      <c r="R5912" s="36" t="e">
        <f ca="1">LEFT(OFFSET(Lists!$S$2,P5912-1+MATCH(F5912,OFFSET(Lists!$T$3,P5912-1,0,Q5912-P5912+1),0),0),6)</f>
        <v>#N/A</v>
      </c>
      <c r="S5912" s="36" t="e">
        <f ca="1">VLOOKUP(R5912,Lists!B:D,3,FALSE)</f>
        <v>#N/A</v>
      </c>
      <c r="T5912" s="36" t="str">
        <f>IF(F5912&lt;&gt;"",MATCH(R5912,'Maximum minutes'!B:B,0),"")</f>
        <v/>
      </c>
      <c r="U5912" s="36">
        <f ca="1">IF(F5912&lt;&gt;"",COUNTA(OFFSET('Maximum minutes'!$C$1,'Annexe A1 Cours'!T5912,0,1,50)),0)</f>
        <v>0</v>
      </c>
      <c r="V5912" s="37">
        <f ca="1">IFERROR(OFFSET('Maximum minutes'!$C$1,T5912+1,-1+MATCH(G5912,OFFSET('Maximum minutes'!$C$1,T5912-1,0,1,50),0)),0)</f>
        <v>0</v>
      </c>
      <c r="W5912" s="38">
        <f t="shared" ca="1" si="184"/>
        <v>0</v>
      </c>
    </row>
    <row r="5913" spans="1:23" s="36" customFormat="1" ht="18.75">
      <c r="A5913" s="34"/>
      <c r="B5913" s="39"/>
      <c r="C5913" s="39"/>
      <c r="D5913" s="35"/>
      <c r="E5913" s="40"/>
      <c r="F5913" s="39"/>
      <c r="G5913" s="39"/>
      <c r="H5913" s="39"/>
      <c r="I5913" s="34"/>
      <c r="J5913" s="34"/>
      <c r="K5913" s="34"/>
      <c r="L5913" s="34"/>
      <c r="M5913" s="43" t="str">
        <f ca="1">IFERROR(OFFSET('Maximum minutes'!$C$1,T5913,MATCH(IF(G5913&lt;&gt;"",G5913,F5913),OFFSET('Maximum minutes'!$C$1,T5913-1,0,1,U5913+1),0)-1)*IF(OR(ISNUMBER(J5913),J5913="sans examen"),1,0)*IF(W5913&lt;MinDate,1,0),"")</f>
        <v/>
      </c>
      <c r="N5913" s="36">
        <f t="shared" ca="1" si="185"/>
        <v>0</v>
      </c>
      <c r="O5913" s="36" t="e">
        <f ca="1">LEFT(OFFSET(Lists!$Q$2,MATCH(E5913,Lists!$R$3:$R$19,0),0),4)</f>
        <v>#N/A</v>
      </c>
      <c r="P5913" s="36" t="e">
        <f ca="1">MATCH(O5913,Lists!$S$2:$S$640,1)</f>
        <v>#N/A</v>
      </c>
      <c r="Q5913" s="36" t="e">
        <f ca="1">MATCH(LEFT(OFFSET(Lists!$Q$2,MATCH(E5913,Lists!$R$3:$R$19,0)+1,0),4),Lists!$S$3:$S$640,1)</f>
        <v>#N/A</v>
      </c>
      <c r="R5913" s="36" t="e">
        <f ca="1">LEFT(OFFSET(Lists!$S$2,P5913-1+MATCH(F5913,OFFSET(Lists!$T$3,P5913-1,0,Q5913-P5913+1),0),0),6)</f>
        <v>#N/A</v>
      </c>
      <c r="S5913" s="36" t="e">
        <f ca="1">VLOOKUP(R5913,Lists!B:D,3,FALSE)</f>
        <v>#N/A</v>
      </c>
      <c r="T5913" s="36" t="str">
        <f>IF(F5913&lt;&gt;"",MATCH(R5913,'Maximum minutes'!B:B,0),"")</f>
        <v/>
      </c>
      <c r="U5913" s="36">
        <f ca="1">IF(F5913&lt;&gt;"",COUNTA(OFFSET('Maximum minutes'!$C$1,'Annexe A1 Cours'!T5913,0,1,50)),0)</f>
        <v>0</v>
      </c>
      <c r="V5913" s="37">
        <f ca="1">IFERROR(OFFSET('Maximum minutes'!$C$1,T5913+1,-1+MATCH(G5913,OFFSET('Maximum minutes'!$C$1,T5913-1,0,1,50),0)),0)</f>
        <v>0</v>
      </c>
      <c r="W5913" s="38">
        <f t="shared" ca="1" si="184"/>
        <v>0</v>
      </c>
    </row>
    <row r="5914" spans="1:23" s="36" customFormat="1" ht="18.75">
      <c r="A5914" s="34"/>
      <c r="B5914" s="39"/>
      <c r="C5914" s="39"/>
      <c r="D5914" s="35"/>
      <c r="E5914" s="40"/>
      <c r="F5914" s="39"/>
      <c r="G5914" s="39"/>
      <c r="H5914" s="39"/>
      <c r="I5914" s="34"/>
      <c r="J5914" s="34"/>
      <c r="K5914" s="34"/>
      <c r="L5914" s="34"/>
      <c r="M5914" s="43" t="str">
        <f ca="1">IFERROR(OFFSET('Maximum minutes'!$C$1,T5914,MATCH(IF(G5914&lt;&gt;"",G5914,F5914),OFFSET('Maximum minutes'!$C$1,T5914-1,0,1,U5914+1),0)-1)*IF(OR(ISNUMBER(J5914),J5914="sans examen"),1,0)*IF(W5914&lt;MinDate,1,0),"")</f>
        <v/>
      </c>
      <c r="N5914" s="36">
        <f t="shared" ca="1" si="185"/>
        <v>0</v>
      </c>
      <c r="O5914" s="36" t="e">
        <f ca="1">LEFT(OFFSET(Lists!$Q$2,MATCH(E5914,Lists!$R$3:$R$19,0),0),4)</f>
        <v>#N/A</v>
      </c>
      <c r="P5914" s="36" t="e">
        <f ca="1">MATCH(O5914,Lists!$S$2:$S$640,1)</f>
        <v>#N/A</v>
      </c>
      <c r="Q5914" s="36" t="e">
        <f ca="1">MATCH(LEFT(OFFSET(Lists!$Q$2,MATCH(E5914,Lists!$R$3:$R$19,0)+1,0),4),Lists!$S$3:$S$640,1)</f>
        <v>#N/A</v>
      </c>
      <c r="R5914" s="36" t="e">
        <f ca="1">LEFT(OFFSET(Lists!$S$2,P5914-1+MATCH(F5914,OFFSET(Lists!$T$3,P5914-1,0,Q5914-P5914+1),0),0),6)</f>
        <v>#N/A</v>
      </c>
      <c r="S5914" s="36" t="e">
        <f ca="1">VLOOKUP(R5914,Lists!B:D,3,FALSE)</f>
        <v>#N/A</v>
      </c>
      <c r="T5914" s="36" t="str">
        <f>IF(F5914&lt;&gt;"",MATCH(R5914,'Maximum minutes'!B:B,0),"")</f>
        <v/>
      </c>
      <c r="U5914" s="36">
        <f ca="1">IF(F5914&lt;&gt;"",COUNTA(OFFSET('Maximum minutes'!$C$1,'Annexe A1 Cours'!T5914,0,1,50)),0)</f>
        <v>0</v>
      </c>
      <c r="V5914" s="37">
        <f ca="1">IFERROR(OFFSET('Maximum minutes'!$C$1,T5914+1,-1+MATCH(G5914,OFFSET('Maximum minutes'!$C$1,T5914-1,0,1,50),0)),0)</f>
        <v>0</v>
      </c>
      <c r="W5914" s="38">
        <f t="shared" ca="1" si="184"/>
        <v>0</v>
      </c>
    </row>
    <row r="5915" spans="1:23" s="36" customFormat="1" ht="18.75">
      <c r="A5915" s="34"/>
      <c r="B5915" s="39"/>
      <c r="C5915" s="39"/>
      <c r="D5915" s="35"/>
      <c r="E5915" s="40"/>
      <c r="F5915" s="39"/>
      <c r="G5915" s="39"/>
      <c r="H5915" s="39"/>
      <c r="I5915" s="34"/>
      <c r="J5915" s="34"/>
      <c r="K5915" s="34"/>
      <c r="L5915" s="34"/>
      <c r="M5915" s="43" t="str">
        <f ca="1">IFERROR(OFFSET('Maximum minutes'!$C$1,T5915,MATCH(IF(G5915&lt;&gt;"",G5915,F5915),OFFSET('Maximum minutes'!$C$1,T5915-1,0,1,U5915+1),0)-1)*IF(OR(ISNUMBER(J5915),J5915="sans examen"),1,0)*IF(W5915&lt;MinDate,1,0),"")</f>
        <v/>
      </c>
      <c r="N5915" s="36">
        <f t="shared" ca="1" si="185"/>
        <v>0</v>
      </c>
      <c r="O5915" s="36" t="e">
        <f ca="1">LEFT(OFFSET(Lists!$Q$2,MATCH(E5915,Lists!$R$3:$R$19,0),0),4)</f>
        <v>#N/A</v>
      </c>
      <c r="P5915" s="36" t="e">
        <f ca="1">MATCH(O5915,Lists!$S$2:$S$640,1)</f>
        <v>#N/A</v>
      </c>
      <c r="Q5915" s="36" t="e">
        <f ca="1">MATCH(LEFT(OFFSET(Lists!$Q$2,MATCH(E5915,Lists!$R$3:$R$19,0)+1,0),4),Lists!$S$3:$S$640,1)</f>
        <v>#N/A</v>
      </c>
      <c r="R5915" s="36" t="e">
        <f ca="1">LEFT(OFFSET(Lists!$S$2,P5915-1+MATCH(F5915,OFFSET(Lists!$T$3,P5915-1,0,Q5915-P5915+1),0),0),6)</f>
        <v>#N/A</v>
      </c>
      <c r="S5915" s="36" t="e">
        <f ca="1">VLOOKUP(R5915,Lists!B:D,3,FALSE)</f>
        <v>#N/A</v>
      </c>
      <c r="T5915" s="36" t="str">
        <f>IF(F5915&lt;&gt;"",MATCH(R5915,'Maximum minutes'!B:B,0),"")</f>
        <v/>
      </c>
      <c r="U5915" s="36">
        <f ca="1">IF(F5915&lt;&gt;"",COUNTA(OFFSET('Maximum minutes'!$C$1,'Annexe A1 Cours'!T5915,0,1,50)),0)</f>
        <v>0</v>
      </c>
      <c r="V5915" s="37">
        <f ca="1">IFERROR(OFFSET('Maximum minutes'!$C$1,T5915+1,-1+MATCH(G5915,OFFSET('Maximum minutes'!$C$1,T5915-1,0,1,50),0)),0)</f>
        <v>0</v>
      </c>
      <c r="W5915" s="38">
        <f t="shared" ca="1" si="184"/>
        <v>0</v>
      </c>
    </row>
    <row r="5916" spans="1:23" s="36" customFormat="1" ht="18.75">
      <c r="A5916" s="34"/>
      <c r="B5916" s="39"/>
      <c r="C5916" s="39"/>
      <c r="D5916" s="35"/>
      <c r="E5916" s="40"/>
      <c r="F5916" s="39"/>
      <c r="G5916" s="39"/>
      <c r="H5916" s="39"/>
      <c r="I5916" s="34"/>
      <c r="J5916" s="34"/>
      <c r="K5916" s="34"/>
      <c r="L5916" s="34"/>
      <c r="M5916" s="43" t="str">
        <f ca="1">IFERROR(OFFSET('Maximum minutes'!$C$1,T5916,MATCH(IF(G5916&lt;&gt;"",G5916,F5916),OFFSET('Maximum minutes'!$C$1,T5916-1,0,1,U5916+1),0)-1)*IF(OR(ISNUMBER(J5916),J5916="sans examen"),1,0)*IF(W5916&lt;MinDate,1,0),"")</f>
        <v/>
      </c>
      <c r="N5916" s="36">
        <f t="shared" ca="1" si="185"/>
        <v>0</v>
      </c>
      <c r="O5916" s="36" t="e">
        <f ca="1">LEFT(OFFSET(Lists!$Q$2,MATCH(E5916,Lists!$R$3:$R$19,0),0),4)</f>
        <v>#N/A</v>
      </c>
      <c r="P5916" s="36" t="e">
        <f ca="1">MATCH(O5916,Lists!$S$2:$S$640,1)</f>
        <v>#N/A</v>
      </c>
      <c r="Q5916" s="36" t="e">
        <f ca="1">MATCH(LEFT(OFFSET(Lists!$Q$2,MATCH(E5916,Lists!$R$3:$R$19,0)+1,0),4),Lists!$S$3:$S$640,1)</f>
        <v>#N/A</v>
      </c>
      <c r="R5916" s="36" t="e">
        <f ca="1">LEFT(OFFSET(Lists!$S$2,P5916-1+MATCH(F5916,OFFSET(Lists!$T$3,P5916-1,0,Q5916-P5916+1),0),0),6)</f>
        <v>#N/A</v>
      </c>
      <c r="S5916" s="36" t="e">
        <f ca="1">VLOOKUP(R5916,Lists!B:D,3,FALSE)</f>
        <v>#N/A</v>
      </c>
      <c r="T5916" s="36" t="str">
        <f>IF(F5916&lt;&gt;"",MATCH(R5916,'Maximum minutes'!B:B,0),"")</f>
        <v/>
      </c>
      <c r="U5916" s="36">
        <f ca="1">IF(F5916&lt;&gt;"",COUNTA(OFFSET('Maximum minutes'!$C$1,'Annexe A1 Cours'!T5916,0,1,50)),0)</f>
        <v>0</v>
      </c>
      <c r="V5916" s="37">
        <f ca="1">IFERROR(OFFSET('Maximum minutes'!$C$1,T5916+1,-1+MATCH(G5916,OFFSET('Maximum minutes'!$C$1,T5916-1,0,1,50),0)),0)</f>
        <v>0</v>
      </c>
      <c r="W5916" s="38">
        <f t="shared" ca="1" si="184"/>
        <v>0</v>
      </c>
    </row>
    <row r="5917" spans="1:23" s="36" customFormat="1" ht="18.75">
      <c r="A5917" s="34"/>
      <c r="B5917" s="39"/>
      <c r="C5917" s="39"/>
      <c r="D5917" s="35"/>
      <c r="E5917" s="40"/>
      <c r="F5917" s="39"/>
      <c r="G5917" s="39"/>
      <c r="H5917" s="39"/>
      <c r="I5917" s="34"/>
      <c r="J5917" s="34"/>
      <c r="K5917" s="34"/>
      <c r="L5917" s="34"/>
      <c r="M5917" s="43" t="str">
        <f ca="1">IFERROR(OFFSET('Maximum minutes'!$C$1,T5917,MATCH(IF(G5917&lt;&gt;"",G5917,F5917),OFFSET('Maximum minutes'!$C$1,T5917-1,0,1,U5917+1),0)-1)*IF(OR(ISNUMBER(J5917),J5917="sans examen"),1,0)*IF(W5917&lt;MinDate,1,0),"")</f>
        <v/>
      </c>
      <c r="N5917" s="36">
        <f t="shared" ca="1" si="185"/>
        <v>0</v>
      </c>
      <c r="O5917" s="36" t="e">
        <f ca="1">LEFT(OFFSET(Lists!$Q$2,MATCH(E5917,Lists!$R$3:$R$19,0),0),4)</f>
        <v>#N/A</v>
      </c>
      <c r="P5917" s="36" t="e">
        <f ca="1">MATCH(O5917,Lists!$S$2:$S$640,1)</f>
        <v>#N/A</v>
      </c>
      <c r="Q5917" s="36" t="e">
        <f ca="1">MATCH(LEFT(OFFSET(Lists!$Q$2,MATCH(E5917,Lists!$R$3:$R$19,0)+1,0),4),Lists!$S$3:$S$640,1)</f>
        <v>#N/A</v>
      </c>
      <c r="R5917" s="36" t="e">
        <f ca="1">LEFT(OFFSET(Lists!$S$2,P5917-1+MATCH(F5917,OFFSET(Lists!$T$3,P5917-1,0,Q5917-P5917+1),0),0),6)</f>
        <v>#N/A</v>
      </c>
      <c r="S5917" s="36" t="e">
        <f ca="1">VLOOKUP(R5917,Lists!B:D,3,FALSE)</f>
        <v>#N/A</v>
      </c>
      <c r="T5917" s="36" t="str">
        <f>IF(F5917&lt;&gt;"",MATCH(R5917,'Maximum minutes'!B:B,0),"")</f>
        <v/>
      </c>
      <c r="U5917" s="36">
        <f ca="1">IF(F5917&lt;&gt;"",COUNTA(OFFSET('Maximum minutes'!$C$1,'Annexe A1 Cours'!T5917,0,1,50)),0)</f>
        <v>0</v>
      </c>
      <c r="V5917" s="37">
        <f ca="1">IFERROR(OFFSET('Maximum minutes'!$C$1,T5917+1,-1+MATCH(G5917,OFFSET('Maximum minutes'!$C$1,T5917-1,0,1,50),0)),0)</f>
        <v>0</v>
      </c>
      <c r="W5917" s="38">
        <f t="shared" ca="1" si="184"/>
        <v>0</v>
      </c>
    </row>
    <row r="5918" spans="1:23" s="36" customFormat="1" ht="18.75">
      <c r="A5918" s="34"/>
      <c r="B5918" s="39"/>
      <c r="C5918" s="39"/>
      <c r="D5918" s="35"/>
      <c r="E5918" s="40"/>
      <c r="F5918" s="39"/>
      <c r="G5918" s="39"/>
      <c r="H5918" s="39"/>
      <c r="I5918" s="34"/>
      <c r="J5918" s="34"/>
      <c r="K5918" s="34"/>
      <c r="L5918" s="34"/>
      <c r="M5918" s="43" t="str">
        <f ca="1">IFERROR(OFFSET('Maximum minutes'!$C$1,T5918,MATCH(IF(G5918&lt;&gt;"",G5918,F5918),OFFSET('Maximum minutes'!$C$1,T5918-1,0,1,U5918+1),0)-1)*IF(OR(ISNUMBER(J5918),J5918="sans examen"),1,0)*IF(W5918&lt;MinDate,1,0),"")</f>
        <v/>
      </c>
      <c r="N5918" s="36">
        <f t="shared" ca="1" si="185"/>
        <v>0</v>
      </c>
      <c r="O5918" s="36" t="e">
        <f ca="1">LEFT(OFFSET(Lists!$Q$2,MATCH(E5918,Lists!$R$3:$R$19,0),0),4)</f>
        <v>#N/A</v>
      </c>
      <c r="P5918" s="36" t="e">
        <f ca="1">MATCH(O5918,Lists!$S$2:$S$640,1)</f>
        <v>#N/A</v>
      </c>
      <c r="Q5918" s="36" t="e">
        <f ca="1">MATCH(LEFT(OFFSET(Lists!$Q$2,MATCH(E5918,Lists!$R$3:$R$19,0)+1,0),4),Lists!$S$3:$S$640,1)</f>
        <v>#N/A</v>
      </c>
      <c r="R5918" s="36" t="e">
        <f ca="1">LEFT(OFFSET(Lists!$S$2,P5918-1+MATCH(F5918,OFFSET(Lists!$T$3,P5918-1,0,Q5918-P5918+1),0),0),6)</f>
        <v>#N/A</v>
      </c>
      <c r="S5918" s="36" t="e">
        <f ca="1">VLOOKUP(R5918,Lists!B:D,3,FALSE)</f>
        <v>#N/A</v>
      </c>
      <c r="T5918" s="36" t="str">
        <f>IF(F5918&lt;&gt;"",MATCH(R5918,'Maximum minutes'!B:B,0),"")</f>
        <v/>
      </c>
      <c r="U5918" s="36">
        <f ca="1">IF(F5918&lt;&gt;"",COUNTA(OFFSET('Maximum minutes'!$C$1,'Annexe A1 Cours'!T5918,0,1,50)),0)</f>
        <v>0</v>
      </c>
      <c r="V5918" s="37">
        <f ca="1">IFERROR(OFFSET('Maximum minutes'!$C$1,T5918+1,-1+MATCH(G5918,OFFSET('Maximum minutes'!$C$1,T5918-1,0,1,50),0)),0)</f>
        <v>0</v>
      </c>
      <c r="W5918" s="38">
        <f t="shared" ca="1" si="184"/>
        <v>0</v>
      </c>
    </row>
    <row r="5919" spans="1:23" s="36" customFormat="1" ht="18.75">
      <c r="A5919" s="34"/>
      <c r="B5919" s="39"/>
      <c r="C5919" s="39"/>
      <c r="D5919" s="35"/>
      <c r="E5919" s="40"/>
      <c r="F5919" s="39"/>
      <c r="G5919" s="39"/>
      <c r="H5919" s="39"/>
      <c r="I5919" s="34"/>
      <c r="J5919" s="34"/>
      <c r="K5919" s="34"/>
      <c r="L5919" s="34"/>
      <c r="M5919" s="43" t="str">
        <f ca="1">IFERROR(OFFSET('Maximum minutes'!$C$1,T5919,MATCH(IF(G5919&lt;&gt;"",G5919,F5919),OFFSET('Maximum minutes'!$C$1,T5919-1,0,1,U5919+1),0)-1)*IF(OR(ISNUMBER(J5919),J5919="sans examen"),1,0)*IF(W5919&lt;MinDate,1,0),"")</f>
        <v/>
      </c>
      <c r="N5919" s="36">
        <f t="shared" ca="1" si="185"/>
        <v>0</v>
      </c>
      <c r="O5919" s="36" t="e">
        <f ca="1">LEFT(OFFSET(Lists!$Q$2,MATCH(E5919,Lists!$R$3:$R$19,0),0),4)</f>
        <v>#N/A</v>
      </c>
      <c r="P5919" s="36" t="e">
        <f ca="1">MATCH(O5919,Lists!$S$2:$S$640,1)</f>
        <v>#N/A</v>
      </c>
      <c r="Q5919" s="36" t="e">
        <f ca="1">MATCH(LEFT(OFFSET(Lists!$Q$2,MATCH(E5919,Lists!$R$3:$R$19,0)+1,0),4),Lists!$S$3:$S$640,1)</f>
        <v>#N/A</v>
      </c>
      <c r="R5919" s="36" t="e">
        <f ca="1">LEFT(OFFSET(Lists!$S$2,P5919-1+MATCH(F5919,OFFSET(Lists!$T$3,P5919-1,0,Q5919-P5919+1),0),0),6)</f>
        <v>#N/A</v>
      </c>
      <c r="S5919" s="36" t="e">
        <f ca="1">VLOOKUP(R5919,Lists!B:D,3,FALSE)</f>
        <v>#N/A</v>
      </c>
      <c r="T5919" s="36" t="str">
        <f>IF(F5919&lt;&gt;"",MATCH(R5919,'Maximum minutes'!B:B,0),"")</f>
        <v/>
      </c>
      <c r="U5919" s="36">
        <f ca="1">IF(F5919&lt;&gt;"",COUNTA(OFFSET('Maximum minutes'!$C$1,'Annexe A1 Cours'!T5919,0,1,50)),0)</f>
        <v>0</v>
      </c>
      <c r="V5919" s="37">
        <f ca="1">IFERROR(OFFSET('Maximum minutes'!$C$1,T5919+1,-1+MATCH(G5919,OFFSET('Maximum minutes'!$C$1,T5919-1,0,1,50),0)),0)</f>
        <v>0</v>
      </c>
      <c r="W5919" s="38">
        <f t="shared" ca="1" si="184"/>
        <v>0</v>
      </c>
    </row>
    <row r="5920" spans="1:23" s="36" customFormat="1" ht="18.75">
      <c r="A5920" s="34"/>
      <c r="B5920" s="39"/>
      <c r="C5920" s="39"/>
      <c r="D5920" s="35"/>
      <c r="E5920" s="40"/>
      <c r="F5920" s="39"/>
      <c r="G5920" s="39"/>
      <c r="H5920" s="39"/>
      <c r="I5920" s="34"/>
      <c r="J5920" s="34"/>
      <c r="K5920" s="34"/>
      <c r="L5920" s="34"/>
      <c r="M5920" s="43" t="str">
        <f ca="1">IFERROR(OFFSET('Maximum minutes'!$C$1,T5920,MATCH(IF(G5920&lt;&gt;"",G5920,F5920),OFFSET('Maximum minutes'!$C$1,T5920-1,0,1,U5920+1),0)-1)*IF(OR(ISNUMBER(J5920),J5920="sans examen"),1,0)*IF(W5920&lt;MinDate,1,0),"")</f>
        <v/>
      </c>
      <c r="N5920" s="36">
        <f t="shared" ca="1" si="185"/>
        <v>0</v>
      </c>
      <c r="O5920" s="36" t="e">
        <f ca="1">LEFT(OFFSET(Lists!$Q$2,MATCH(E5920,Lists!$R$3:$R$19,0),0),4)</f>
        <v>#N/A</v>
      </c>
      <c r="P5920" s="36" t="e">
        <f ca="1">MATCH(O5920,Lists!$S$2:$S$640,1)</f>
        <v>#N/A</v>
      </c>
      <c r="Q5920" s="36" t="e">
        <f ca="1">MATCH(LEFT(OFFSET(Lists!$Q$2,MATCH(E5920,Lists!$R$3:$R$19,0)+1,0),4),Lists!$S$3:$S$640,1)</f>
        <v>#N/A</v>
      </c>
      <c r="R5920" s="36" t="e">
        <f ca="1">LEFT(OFFSET(Lists!$S$2,P5920-1+MATCH(F5920,OFFSET(Lists!$T$3,P5920-1,0,Q5920-P5920+1),0),0),6)</f>
        <v>#N/A</v>
      </c>
      <c r="S5920" s="36" t="e">
        <f ca="1">VLOOKUP(R5920,Lists!B:D,3,FALSE)</f>
        <v>#N/A</v>
      </c>
      <c r="T5920" s="36" t="str">
        <f>IF(F5920&lt;&gt;"",MATCH(R5920,'Maximum minutes'!B:B,0),"")</f>
        <v/>
      </c>
      <c r="U5920" s="36">
        <f ca="1">IF(F5920&lt;&gt;"",COUNTA(OFFSET('Maximum minutes'!$C$1,'Annexe A1 Cours'!T5920,0,1,50)),0)</f>
        <v>0</v>
      </c>
      <c r="V5920" s="37">
        <f ca="1">IFERROR(OFFSET('Maximum minutes'!$C$1,T5920+1,-1+MATCH(G5920,OFFSET('Maximum minutes'!$C$1,T5920-1,0,1,50),0)),0)</f>
        <v>0</v>
      </c>
      <c r="W5920" s="38">
        <f t="shared" ca="1" si="184"/>
        <v>0</v>
      </c>
    </row>
    <row r="5921" spans="1:23" s="36" customFormat="1" ht="18.75">
      <c r="A5921" s="34"/>
      <c r="B5921" s="39"/>
      <c r="C5921" s="39"/>
      <c r="D5921" s="35"/>
      <c r="E5921" s="40"/>
      <c r="F5921" s="39"/>
      <c r="G5921" s="39"/>
      <c r="H5921" s="39"/>
      <c r="I5921" s="34"/>
      <c r="J5921" s="34"/>
      <c r="K5921" s="34"/>
      <c r="L5921" s="34"/>
      <c r="M5921" s="43" t="str">
        <f ca="1">IFERROR(OFFSET('Maximum minutes'!$C$1,T5921,MATCH(IF(G5921&lt;&gt;"",G5921,F5921),OFFSET('Maximum minutes'!$C$1,T5921-1,0,1,U5921+1),0)-1)*IF(OR(ISNUMBER(J5921),J5921="sans examen"),1,0)*IF(W5921&lt;MinDate,1,0),"")</f>
        <v/>
      </c>
      <c r="N5921" s="36">
        <f t="shared" ca="1" si="185"/>
        <v>0</v>
      </c>
      <c r="O5921" s="36" t="e">
        <f ca="1">LEFT(OFFSET(Lists!$Q$2,MATCH(E5921,Lists!$R$3:$R$19,0),0),4)</f>
        <v>#N/A</v>
      </c>
      <c r="P5921" s="36" t="e">
        <f ca="1">MATCH(O5921,Lists!$S$2:$S$640,1)</f>
        <v>#N/A</v>
      </c>
      <c r="Q5921" s="36" t="e">
        <f ca="1">MATCH(LEFT(OFFSET(Lists!$Q$2,MATCH(E5921,Lists!$R$3:$R$19,0)+1,0),4),Lists!$S$3:$S$640,1)</f>
        <v>#N/A</v>
      </c>
      <c r="R5921" s="36" t="e">
        <f ca="1">LEFT(OFFSET(Lists!$S$2,P5921-1+MATCH(F5921,OFFSET(Lists!$T$3,P5921-1,0,Q5921-P5921+1),0),0),6)</f>
        <v>#N/A</v>
      </c>
      <c r="S5921" s="36" t="e">
        <f ca="1">VLOOKUP(R5921,Lists!B:D,3,FALSE)</f>
        <v>#N/A</v>
      </c>
      <c r="T5921" s="36" t="str">
        <f>IF(F5921&lt;&gt;"",MATCH(R5921,'Maximum minutes'!B:B,0),"")</f>
        <v/>
      </c>
      <c r="U5921" s="36">
        <f ca="1">IF(F5921&lt;&gt;"",COUNTA(OFFSET('Maximum minutes'!$C$1,'Annexe A1 Cours'!T5921,0,1,50)),0)</f>
        <v>0</v>
      </c>
      <c r="V5921" s="37">
        <f ca="1">IFERROR(OFFSET('Maximum minutes'!$C$1,T5921+1,-1+MATCH(G5921,OFFSET('Maximum minutes'!$C$1,T5921-1,0,1,50),0)),0)</f>
        <v>0</v>
      </c>
      <c r="W5921" s="38">
        <f t="shared" ca="1" si="184"/>
        <v>0</v>
      </c>
    </row>
    <row r="5922" spans="1:23" s="36" customFormat="1" ht="18.75">
      <c r="A5922" s="34"/>
      <c r="B5922" s="39"/>
      <c r="C5922" s="39"/>
      <c r="D5922" s="35"/>
      <c r="E5922" s="40"/>
      <c r="F5922" s="39"/>
      <c r="G5922" s="39"/>
      <c r="H5922" s="39"/>
      <c r="I5922" s="34"/>
      <c r="J5922" s="34"/>
      <c r="K5922" s="34"/>
      <c r="L5922" s="34"/>
      <c r="M5922" s="43" t="str">
        <f ca="1">IFERROR(OFFSET('Maximum minutes'!$C$1,T5922,MATCH(IF(G5922&lt;&gt;"",G5922,F5922),OFFSET('Maximum minutes'!$C$1,T5922-1,0,1,U5922+1),0)-1)*IF(OR(ISNUMBER(J5922),J5922="sans examen"),1,0)*IF(W5922&lt;MinDate,1,0),"")</f>
        <v/>
      </c>
      <c r="N5922" s="36">
        <f t="shared" ca="1" si="185"/>
        <v>0</v>
      </c>
      <c r="O5922" s="36" t="e">
        <f ca="1">LEFT(OFFSET(Lists!$Q$2,MATCH(E5922,Lists!$R$3:$R$19,0),0),4)</f>
        <v>#N/A</v>
      </c>
      <c r="P5922" s="36" t="e">
        <f ca="1">MATCH(O5922,Lists!$S$2:$S$640,1)</f>
        <v>#N/A</v>
      </c>
      <c r="Q5922" s="36" t="e">
        <f ca="1">MATCH(LEFT(OFFSET(Lists!$Q$2,MATCH(E5922,Lists!$R$3:$R$19,0)+1,0),4),Lists!$S$3:$S$640,1)</f>
        <v>#N/A</v>
      </c>
      <c r="R5922" s="36" t="e">
        <f ca="1">LEFT(OFFSET(Lists!$S$2,P5922-1+MATCH(F5922,OFFSET(Lists!$T$3,P5922-1,0,Q5922-P5922+1),0),0),6)</f>
        <v>#N/A</v>
      </c>
      <c r="S5922" s="36" t="e">
        <f ca="1">VLOOKUP(R5922,Lists!B:D,3,FALSE)</f>
        <v>#N/A</v>
      </c>
      <c r="T5922" s="36" t="str">
        <f>IF(F5922&lt;&gt;"",MATCH(R5922,'Maximum minutes'!B:B,0),"")</f>
        <v/>
      </c>
      <c r="U5922" s="36">
        <f ca="1">IF(F5922&lt;&gt;"",COUNTA(OFFSET('Maximum minutes'!$C$1,'Annexe A1 Cours'!T5922,0,1,50)),0)</f>
        <v>0</v>
      </c>
      <c r="V5922" s="37">
        <f ca="1">IFERROR(OFFSET('Maximum minutes'!$C$1,T5922+1,-1+MATCH(G5922,OFFSET('Maximum minutes'!$C$1,T5922-1,0,1,50),0)),0)</f>
        <v>0</v>
      </c>
      <c r="W5922" s="38">
        <f t="shared" ca="1" si="184"/>
        <v>0</v>
      </c>
    </row>
    <row r="5923" spans="1:23" s="36" customFormat="1" ht="18.75">
      <c r="A5923" s="34"/>
      <c r="B5923" s="39"/>
      <c r="C5923" s="39"/>
      <c r="D5923" s="35"/>
      <c r="E5923" s="40"/>
      <c r="F5923" s="39"/>
      <c r="G5923" s="39"/>
      <c r="H5923" s="39"/>
      <c r="I5923" s="34"/>
      <c r="J5923" s="34"/>
      <c r="K5923" s="34"/>
      <c r="L5923" s="34"/>
      <c r="M5923" s="43" t="str">
        <f ca="1">IFERROR(OFFSET('Maximum minutes'!$C$1,T5923,MATCH(IF(G5923&lt;&gt;"",G5923,F5923),OFFSET('Maximum minutes'!$C$1,T5923-1,0,1,U5923+1),0)-1)*IF(OR(ISNUMBER(J5923),J5923="sans examen"),1,0)*IF(W5923&lt;MinDate,1,0),"")</f>
        <v/>
      </c>
      <c r="N5923" s="36">
        <f t="shared" ca="1" si="185"/>
        <v>0</v>
      </c>
      <c r="O5923" s="36" t="e">
        <f ca="1">LEFT(OFFSET(Lists!$Q$2,MATCH(E5923,Lists!$R$3:$R$19,0),0),4)</f>
        <v>#N/A</v>
      </c>
      <c r="P5923" s="36" t="e">
        <f ca="1">MATCH(O5923,Lists!$S$2:$S$640,1)</f>
        <v>#N/A</v>
      </c>
      <c r="Q5923" s="36" t="e">
        <f ca="1">MATCH(LEFT(OFFSET(Lists!$Q$2,MATCH(E5923,Lists!$R$3:$R$19,0)+1,0),4),Lists!$S$3:$S$640,1)</f>
        <v>#N/A</v>
      </c>
      <c r="R5923" s="36" t="e">
        <f ca="1">LEFT(OFFSET(Lists!$S$2,P5923-1+MATCH(F5923,OFFSET(Lists!$T$3,P5923-1,0,Q5923-P5923+1),0),0),6)</f>
        <v>#N/A</v>
      </c>
      <c r="S5923" s="36" t="e">
        <f ca="1">VLOOKUP(R5923,Lists!B:D,3,FALSE)</f>
        <v>#N/A</v>
      </c>
      <c r="T5923" s="36" t="str">
        <f>IF(F5923&lt;&gt;"",MATCH(R5923,'Maximum minutes'!B:B,0),"")</f>
        <v/>
      </c>
      <c r="U5923" s="36">
        <f ca="1">IF(F5923&lt;&gt;"",COUNTA(OFFSET('Maximum minutes'!$C$1,'Annexe A1 Cours'!T5923,0,1,50)),0)</f>
        <v>0</v>
      </c>
      <c r="V5923" s="37">
        <f ca="1">IFERROR(OFFSET('Maximum minutes'!$C$1,T5923+1,-1+MATCH(G5923,OFFSET('Maximum minutes'!$C$1,T5923-1,0,1,50),0)),0)</f>
        <v>0</v>
      </c>
      <c r="W5923" s="38">
        <f t="shared" ca="1" si="184"/>
        <v>0</v>
      </c>
    </row>
    <row r="5924" spans="1:23" s="36" customFormat="1" ht="18.75">
      <c r="A5924" s="34"/>
      <c r="B5924" s="39"/>
      <c r="C5924" s="39"/>
      <c r="D5924" s="35"/>
      <c r="E5924" s="40"/>
      <c r="F5924" s="39"/>
      <c r="G5924" s="39"/>
      <c r="H5924" s="39"/>
      <c r="I5924" s="34"/>
      <c r="J5924" s="34"/>
      <c r="K5924" s="34"/>
      <c r="L5924" s="34"/>
      <c r="M5924" s="43" t="str">
        <f ca="1">IFERROR(OFFSET('Maximum minutes'!$C$1,T5924,MATCH(IF(G5924&lt;&gt;"",G5924,F5924),OFFSET('Maximum minutes'!$C$1,T5924-1,0,1,U5924+1),0)-1)*IF(OR(ISNUMBER(J5924),J5924="sans examen"),1,0)*IF(W5924&lt;MinDate,1,0),"")</f>
        <v/>
      </c>
      <c r="N5924" s="36">
        <f t="shared" ca="1" si="185"/>
        <v>0</v>
      </c>
      <c r="O5924" s="36" t="e">
        <f ca="1">LEFT(OFFSET(Lists!$Q$2,MATCH(E5924,Lists!$R$3:$R$19,0),0),4)</f>
        <v>#N/A</v>
      </c>
      <c r="P5924" s="36" t="e">
        <f ca="1">MATCH(O5924,Lists!$S$2:$S$640,1)</f>
        <v>#N/A</v>
      </c>
      <c r="Q5924" s="36" t="e">
        <f ca="1">MATCH(LEFT(OFFSET(Lists!$Q$2,MATCH(E5924,Lists!$R$3:$R$19,0)+1,0),4),Lists!$S$3:$S$640,1)</f>
        <v>#N/A</v>
      </c>
      <c r="R5924" s="36" t="e">
        <f ca="1">LEFT(OFFSET(Lists!$S$2,P5924-1+MATCH(F5924,OFFSET(Lists!$T$3,P5924-1,0,Q5924-P5924+1),0),0),6)</f>
        <v>#N/A</v>
      </c>
      <c r="S5924" s="36" t="e">
        <f ca="1">VLOOKUP(R5924,Lists!B:D,3,FALSE)</f>
        <v>#N/A</v>
      </c>
      <c r="T5924" s="36" t="str">
        <f>IF(F5924&lt;&gt;"",MATCH(R5924,'Maximum minutes'!B:B,0),"")</f>
        <v/>
      </c>
      <c r="U5924" s="36">
        <f ca="1">IF(F5924&lt;&gt;"",COUNTA(OFFSET('Maximum minutes'!$C$1,'Annexe A1 Cours'!T5924,0,1,50)),0)</f>
        <v>0</v>
      </c>
      <c r="V5924" s="37">
        <f ca="1">IFERROR(OFFSET('Maximum minutes'!$C$1,T5924+1,-1+MATCH(G5924,OFFSET('Maximum minutes'!$C$1,T5924-1,0,1,50),0)),0)</f>
        <v>0</v>
      </c>
      <c r="W5924" s="38">
        <f t="shared" ca="1" si="184"/>
        <v>0</v>
      </c>
    </row>
    <row r="5925" spans="1:23" s="36" customFormat="1" ht="18.75">
      <c r="A5925" s="34"/>
      <c r="B5925" s="39"/>
      <c r="C5925" s="39"/>
      <c r="D5925" s="35"/>
      <c r="E5925" s="40"/>
      <c r="F5925" s="39"/>
      <c r="G5925" s="39"/>
      <c r="H5925" s="39"/>
      <c r="I5925" s="34"/>
      <c r="J5925" s="34"/>
      <c r="K5925" s="34"/>
      <c r="L5925" s="34"/>
      <c r="M5925" s="43" t="str">
        <f ca="1">IFERROR(OFFSET('Maximum minutes'!$C$1,T5925,MATCH(IF(G5925&lt;&gt;"",G5925,F5925),OFFSET('Maximum minutes'!$C$1,T5925-1,0,1,U5925+1),0)-1)*IF(OR(ISNUMBER(J5925),J5925="sans examen"),1,0)*IF(W5925&lt;MinDate,1,0),"")</f>
        <v/>
      </c>
      <c r="N5925" s="36">
        <f t="shared" ca="1" si="185"/>
        <v>0</v>
      </c>
      <c r="O5925" s="36" t="e">
        <f ca="1">LEFT(OFFSET(Lists!$Q$2,MATCH(E5925,Lists!$R$3:$R$19,0),0),4)</f>
        <v>#N/A</v>
      </c>
      <c r="P5925" s="36" t="e">
        <f ca="1">MATCH(O5925,Lists!$S$2:$S$640,1)</f>
        <v>#N/A</v>
      </c>
      <c r="Q5925" s="36" t="e">
        <f ca="1">MATCH(LEFT(OFFSET(Lists!$Q$2,MATCH(E5925,Lists!$R$3:$R$19,0)+1,0),4),Lists!$S$3:$S$640,1)</f>
        <v>#N/A</v>
      </c>
      <c r="R5925" s="36" t="e">
        <f ca="1">LEFT(OFFSET(Lists!$S$2,P5925-1+MATCH(F5925,OFFSET(Lists!$T$3,P5925-1,0,Q5925-P5925+1),0),0),6)</f>
        <v>#N/A</v>
      </c>
      <c r="S5925" s="36" t="e">
        <f ca="1">VLOOKUP(R5925,Lists!B:D,3,FALSE)</f>
        <v>#N/A</v>
      </c>
      <c r="T5925" s="36" t="str">
        <f>IF(F5925&lt;&gt;"",MATCH(R5925,'Maximum minutes'!B:B,0),"")</f>
        <v/>
      </c>
      <c r="U5925" s="36">
        <f ca="1">IF(F5925&lt;&gt;"",COUNTA(OFFSET('Maximum minutes'!$C$1,'Annexe A1 Cours'!T5925,0,1,50)),0)</f>
        <v>0</v>
      </c>
      <c r="V5925" s="37">
        <f ca="1">IFERROR(OFFSET('Maximum minutes'!$C$1,T5925+1,-1+MATCH(G5925,OFFSET('Maximum minutes'!$C$1,T5925-1,0,1,50),0)),0)</f>
        <v>0</v>
      </c>
      <c r="W5925" s="38">
        <f t="shared" ca="1" si="184"/>
        <v>0</v>
      </c>
    </row>
    <row r="5926" spans="1:23" s="36" customFormat="1" ht="18.75">
      <c r="A5926" s="34"/>
      <c r="B5926" s="39"/>
      <c r="C5926" s="39"/>
      <c r="D5926" s="35"/>
      <c r="E5926" s="40"/>
      <c r="F5926" s="39"/>
      <c r="G5926" s="39"/>
      <c r="H5926" s="39"/>
      <c r="I5926" s="34"/>
      <c r="J5926" s="34"/>
      <c r="K5926" s="34"/>
      <c r="L5926" s="34"/>
      <c r="M5926" s="43" t="str">
        <f ca="1">IFERROR(OFFSET('Maximum minutes'!$C$1,T5926,MATCH(IF(G5926&lt;&gt;"",G5926,F5926),OFFSET('Maximum minutes'!$C$1,T5926-1,0,1,U5926+1),0)-1)*IF(OR(ISNUMBER(J5926),J5926="sans examen"),1,0)*IF(W5926&lt;MinDate,1,0),"")</f>
        <v/>
      </c>
      <c r="N5926" s="36">
        <f t="shared" ca="1" si="185"/>
        <v>0</v>
      </c>
      <c r="O5926" s="36" t="e">
        <f ca="1">LEFT(OFFSET(Lists!$Q$2,MATCH(E5926,Lists!$R$3:$R$19,0),0),4)</f>
        <v>#N/A</v>
      </c>
      <c r="P5926" s="36" t="e">
        <f ca="1">MATCH(O5926,Lists!$S$2:$S$640,1)</f>
        <v>#N/A</v>
      </c>
      <c r="Q5926" s="36" t="e">
        <f ca="1">MATCH(LEFT(OFFSET(Lists!$Q$2,MATCH(E5926,Lists!$R$3:$R$19,0)+1,0),4),Lists!$S$3:$S$640,1)</f>
        <v>#N/A</v>
      </c>
      <c r="R5926" s="36" t="e">
        <f ca="1">LEFT(OFFSET(Lists!$S$2,P5926-1+MATCH(F5926,OFFSET(Lists!$T$3,P5926-1,0,Q5926-P5926+1),0),0),6)</f>
        <v>#N/A</v>
      </c>
      <c r="S5926" s="36" t="e">
        <f ca="1">VLOOKUP(R5926,Lists!B:D,3,FALSE)</f>
        <v>#N/A</v>
      </c>
      <c r="T5926" s="36" t="str">
        <f>IF(F5926&lt;&gt;"",MATCH(R5926,'Maximum minutes'!B:B,0),"")</f>
        <v/>
      </c>
      <c r="U5926" s="36">
        <f ca="1">IF(F5926&lt;&gt;"",COUNTA(OFFSET('Maximum minutes'!$C$1,'Annexe A1 Cours'!T5926,0,1,50)),0)</f>
        <v>0</v>
      </c>
      <c r="V5926" s="37">
        <f ca="1">IFERROR(OFFSET('Maximum minutes'!$C$1,T5926+1,-1+MATCH(G5926,OFFSET('Maximum minutes'!$C$1,T5926-1,0,1,50),0)),0)</f>
        <v>0</v>
      </c>
      <c r="W5926" s="38">
        <f t="shared" ca="1" si="184"/>
        <v>0</v>
      </c>
    </row>
    <row r="5927" spans="1:23" s="36" customFormat="1" ht="18.75">
      <c r="A5927" s="34"/>
      <c r="B5927" s="39"/>
      <c r="C5927" s="39"/>
      <c r="D5927" s="35"/>
      <c r="E5927" s="40"/>
      <c r="F5927" s="39"/>
      <c r="G5927" s="39"/>
      <c r="H5927" s="39"/>
      <c r="I5927" s="34"/>
      <c r="J5927" s="34"/>
      <c r="K5927" s="34"/>
      <c r="L5927" s="34"/>
      <c r="M5927" s="43" t="str">
        <f ca="1">IFERROR(OFFSET('Maximum minutes'!$C$1,T5927,MATCH(IF(G5927&lt;&gt;"",G5927,F5927),OFFSET('Maximum minutes'!$C$1,T5927-1,0,1,U5927+1),0)-1)*IF(OR(ISNUMBER(J5927),J5927="sans examen"),1,0)*IF(W5927&lt;MinDate,1,0),"")</f>
        <v/>
      </c>
      <c r="N5927" s="36">
        <f t="shared" ca="1" si="185"/>
        <v>0</v>
      </c>
      <c r="O5927" s="36" t="e">
        <f ca="1">LEFT(OFFSET(Lists!$Q$2,MATCH(E5927,Lists!$R$3:$R$19,0),0),4)</f>
        <v>#N/A</v>
      </c>
      <c r="P5927" s="36" t="e">
        <f ca="1">MATCH(O5927,Lists!$S$2:$S$640,1)</f>
        <v>#N/A</v>
      </c>
      <c r="Q5927" s="36" t="e">
        <f ca="1">MATCH(LEFT(OFFSET(Lists!$Q$2,MATCH(E5927,Lists!$R$3:$R$19,0)+1,0),4),Lists!$S$3:$S$640,1)</f>
        <v>#N/A</v>
      </c>
      <c r="R5927" s="36" t="e">
        <f ca="1">LEFT(OFFSET(Lists!$S$2,P5927-1+MATCH(F5927,OFFSET(Lists!$T$3,P5927-1,0,Q5927-P5927+1),0),0),6)</f>
        <v>#N/A</v>
      </c>
      <c r="S5927" s="36" t="e">
        <f ca="1">VLOOKUP(R5927,Lists!B:D,3,FALSE)</f>
        <v>#N/A</v>
      </c>
      <c r="T5927" s="36" t="str">
        <f>IF(F5927&lt;&gt;"",MATCH(R5927,'Maximum minutes'!B:B,0),"")</f>
        <v/>
      </c>
      <c r="U5927" s="36">
        <f ca="1">IF(F5927&lt;&gt;"",COUNTA(OFFSET('Maximum minutes'!$C$1,'Annexe A1 Cours'!T5927,0,1,50)),0)</f>
        <v>0</v>
      </c>
      <c r="V5927" s="37">
        <f ca="1">IFERROR(OFFSET('Maximum minutes'!$C$1,T5927+1,-1+MATCH(G5927,OFFSET('Maximum minutes'!$C$1,T5927-1,0,1,50),0)),0)</f>
        <v>0</v>
      </c>
      <c r="W5927" s="38">
        <f t="shared" ca="1" si="184"/>
        <v>0</v>
      </c>
    </row>
    <row r="5928" spans="1:23" s="36" customFormat="1" ht="18.75">
      <c r="A5928" s="34"/>
      <c r="B5928" s="39"/>
      <c r="C5928" s="39"/>
      <c r="D5928" s="35"/>
      <c r="E5928" s="40"/>
      <c r="F5928" s="39"/>
      <c r="G5928" s="39"/>
      <c r="H5928" s="39"/>
      <c r="I5928" s="34"/>
      <c r="J5928" s="34"/>
      <c r="K5928" s="34"/>
      <c r="L5928" s="34"/>
      <c r="M5928" s="43" t="str">
        <f ca="1">IFERROR(OFFSET('Maximum minutes'!$C$1,T5928,MATCH(IF(G5928&lt;&gt;"",G5928,F5928),OFFSET('Maximum minutes'!$C$1,T5928-1,0,1,U5928+1),0)-1)*IF(OR(ISNUMBER(J5928),J5928="sans examen"),1,0)*IF(W5928&lt;MinDate,1,0),"")</f>
        <v/>
      </c>
      <c r="N5928" s="36">
        <f t="shared" ca="1" si="185"/>
        <v>0</v>
      </c>
      <c r="O5928" s="36" t="e">
        <f ca="1">LEFT(OFFSET(Lists!$Q$2,MATCH(E5928,Lists!$R$3:$R$19,0),0),4)</f>
        <v>#N/A</v>
      </c>
      <c r="P5928" s="36" t="e">
        <f ca="1">MATCH(O5928,Lists!$S$2:$S$640,1)</f>
        <v>#N/A</v>
      </c>
      <c r="Q5928" s="36" t="e">
        <f ca="1">MATCH(LEFT(OFFSET(Lists!$Q$2,MATCH(E5928,Lists!$R$3:$R$19,0)+1,0),4),Lists!$S$3:$S$640,1)</f>
        <v>#N/A</v>
      </c>
      <c r="R5928" s="36" t="e">
        <f ca="1">LEFT(OFFSET(Lists!$S$2,P5928-1+MATCH(F5928,OFFSET(Lists!$T$3,P5928-1,0,Q5928-P5928+1),0),0),6)</f>
        <v>#N/A</v>
      </c>
      <c r="S5928" s="36" t="e">
        <f ca="1">VLOOKUP(R5928,Lists!B:D,3,FALSE)</f>
        <v>#N/A</v>
      </c>
      <c r="T5928" s="36" t="str">
        <f>IF(F5928&lt;&gt;"",MATCH(R5928,'Maximum minutes'!B:B,0),"")</f>
        <v/>
      </c>
      <c r="U5928" s="36">
        <f ca="1">IF(F5928&lt;&gt;"",COUNTA(OFFSET('Maximum minutes'!$C$1,'Annexe A1 Cours'!T5928,0,1,50)),0)</f>
        <v>0</v>
      </c>
      <c r="V5928" s="37">
        <f ca="1">IFERROR(OFFSET('Maximum minutes'!$C$1,T5928+1,-1+MATCH(G5928,OFFSET('Maximum minutes'!$C$1,T5928-1,0,1,50),0)),0)</f>
        <v>0</v>
      </c>
      <c r="W5928" s="38">
        <f t="shared" ca="1" si="184"/>
        <v>0</v>
      </c>
    </row>
    <row r="5929" spans="1:23" s="36" customFormat="1" ht="18.75">
      <c r="A5929" s="34"/>
      <c r="B5929" s="39"/>
      <c r="C5929" s="39"/>
      <c r="D5929" s="35"/>
      <c r="E5929" s="40"/>
      <c r="F5929" s="39"/>
      <c r="G5929" s="39"/>
      <c r="H5929" s="39"/>
      <c r="I5929" s="34"/>
      <c r="J5929" s="34"/>
      <c r="K5929" s="34"/>
      <c r="L5929" s="34"/>
      <c r="M5929" s="43" t="str">
        <f ca="1">IFERROR(OFFSET('Maximum minutes'!$C$1,T5929,MATCH(IF(G5929&lt;&gt;"",G5929,F5929),OFFSET('Maximum minutes'!$C$1,T5929-1,0,1,U5929+1),0)-1)*IF(OR(ISNUMBER(J5929),J5929="sans examen"),1,0)*IF(W5929&lt;MinDate,1,0),"")</f>
        <v/>
      </c>
      <c r="N5929" s="36">
        <f t="shared" ca="1" si="185"/>
        <v>0</v>
      </c>
      <c r="O5929" s="36" t="e">
        <f ca="1">LEFT(OFFSET(Lists!$Q$2,MATCH(E5929,Lists!$R$3:$R$19,0),0),4)</f>
        <v>#N/A</v>
      </c>
      <c r="P5929" s="36" t="e">
        <f ca="1">MATCH(O5929,Lists!$S$2:$S$640,1)</f>
        <v>#N/A</v>
      </c>
      <c r="Q5929" s="36" t="e">
        <f ca="1">MATCH(LEFT(OFFSET(Lists!$Q$2,MATCH(E5929,Lists!$R$3:$R$19,0)+1,0),4),Lists!$S$3:$S$640,1)</f>
        <v>#N/A</v>
      </c>
      <c r="R5929" s="36" t="e">
        <f ca="1">LEFT(OFFSET(Lists!$S$2,P5929-1+MATCH(F5929,OFFSET(Lists!$T$3,P5929-1,0,Q5929-P5929+1),0),0),6)</f>
        <v>#N/A</v>
      </c>
      <c r="S5929" s="36" t="e">
        <f ca="1">VLOOKUP(R5929,Lists!B:D,3,FALSE)</f>
        <v>#N/A</v>
      </c>
      <c r="T5929" s="36" t="str">
        <f>IF(F5929&lt;&gt;"",MATCH(R5929,'Maximum minutes'!B:B,0),"")</f>
        <v/>
      </c>
      <c r="U5929" s="36">
        <f ca="1">IF(F5929&lt;&gt;"",COUNTA(OFFSET('Maximum minutes'!$C$1,'Annexe A1 Cours'!T5929,0,1,50)),0)</f>
        <v>0</v>
      </c>
      <c r="V5929" s="37">
        <f ca="1">IFERROR(OFFSET('Maximum minutes'!$C$1,T5929+1,-1+MATCH(G5929,OFFSET('Maximum minutes'!$C$1,T5929-1,0,1,50),0)),0)</f>
        <v>0</v>
      </c>
      <c r="W5929" s="38">
        <f t="shared" ca="1" si="184"/>
        <v>0</v>
      </c>
    </row>
    <row r="5930" spans="1:23" s="36" customFormat="1" ht="18.75">
      <c r="A5930" s="34"/>
      <c r="B5930" s="39"/>
      <c r="C5930" s="39"/>
      <c r="D5930" s="35"/>
      <c r="E5930" s="40"/>
      <c r="F5930" s="39"/>
      <c r="G5930" s="39"/>
      <c r="H5930" s="39"/>
      <c r="I5930" s="34"/>
      <c r="J5930" s="34"/>
      <c r="K5930" s="34"/>
      <c r="L5930" s="34"/>
      <c r="M5930" s="43" t="str">
        <f ca="1">IFERROR(OFFSET('Maximum minutes'!$C$1,T5930,MATCH(IF(G5930&lt;&gt;"",G5930,F5930),OFFSET('Maximum minutes'!$C$1,T5930-1,0,1,U5930+1),0)-1)*IF(OR(ISNUMBER(J5930),J5930="sans examen"),1,0)*IF(W5930&lt;MinDate,1,0),"")</f>
        <v/>
      </c>
      <c r="N5930" s="36">
        <f t="shared" ca="1" si="185"/>
        <v>0</v>
      </c>
      <c r="O5930" s="36" t="e">
        <f ca="1">LEFT(OFFSET(Lists!$Q$2,MATCH(E5930,Lists!$R$3:$R$19,0),0),4)</f>
        <v>#N/A</v>
      </c>
      <c r="P5930" s="36" t="e">
        <f ca="1">MATCH(O5930,Lists!$S$2:$S$640,1)</f>
        <v>#N/A</v>
      </c>
      <c r="Q5930" s="36" t="e">
        <f ca="1">MATCH(LEFT(OFFSET(Lists!$Q$2,MATCH(E5930,Lists!$R$3:$R$19,0)+1,0),4),Lists!$S$3:$S$640,1)</f>
        <v>#N/A</v>
      </c>
      <c r="R5930" s="36" t="e">
        <f ca="1">LEFT(OFFSET(Lists!$S$2,P5930-1+MATCH(F5930,OFFSET(Lists!$T$3,P5930-1,0,Q5930-P5930+1),0),0),6)</f>
        <v>#N/A</v>
      </c>
      <c r="S5930" s="36" t="e">
        <f ca="1">VLOOKUP(R5930,Lists!B:D,3,FALSE)</f>
        <v>#N/A</v>
      </c>
      <c r="T5930" s="36" t="str">
        <f>IF(F5930&lt;&gt;"",MATCH(R5930,'Maximum minutes'!B:B,0),"")</f>
        <v/>
      </c>
      <c r="U5930" s="36">
        <f ca="1">IF(F5930&lt;&gt;"",COUNTA(OFFSET('Maximum minutes'!$C$1,'Annexe A1 Cours'!T5930,0,1,50)),0)</f>
        <v>0</v>
      </c>
      <c r="V5930" s="37">
        <f ca="1">IFERROR(OFFSET('Maximum minutes'!$C$1,T5930+1,-1+MATCH(G5930,OFFSET('Maximum minutes'!$C$1,T5930-1,0,1,50),0)),0)</f>
        <v>0</v>
      </c>
      <c r="W5930" s="38">
        <f t="shared" ca="1" si="184"/>
        <v>0</v>
      </c>
    </row>
    <row r="5931" spans="1:23" s="36" customFormat="1" ht="18.75">
      <c r="A5931" s="34"/>
      <c r="B5931" s="39"/>
      <c r="C5931" s="39"/>
      <c r="D5931" s="35"/>
      <c r="E5931" s="40"/>
      <c r="F5931" s="39"/>
      <c r="G5931" s="39"/>
      <c r="H5931" s="39"/>
      <c r="I5931" s="34"/>
      <c r="J5931" s="34"/>
      <c r="K5931" s="34"/>
      <c r="L5931" s="34"/>
      <c r="M5931" s="43" t="str">
        <f ca="1">IFERROR(OFFSET('Maximum minutes'!$C$1,T5931,MATCH(IF(G5931&lt;&gt;"",G5931,F5931),OFFSET('Maximum minutes'!$C$1,T5931-1,0,1,U5931+1),0)-1)*IF(OR(ISNUMBER(J5931),J5931="sans examen"),1,0)*IF(W5931&lt;MinDate,1,0),"")</f>
        <v/>
      </c>
      <c r="N5931" s="36">
        <f t="shared" ca="1" si="185"/>
        <v>0</v>
      </c>
      <c r="O5931" s="36" t="e">
        <f ca="1">LEFT(OFFSET(Lists!$Q$2,MATCH(E5931,Lists!$R$3:$R$19,0),0),4)</f>
        <v>#N/A</v>
      </c>
      <c r="P5931" s="36" t="e">
        <f ca="1">MATCH(O5931,Lists!$S$2:$S$640,1)</f>
        <v>#N/A</v>
      </c>
      <c r="Q5931" s="36" t="e">
        <f ca="1">MATCH(LEFT(OFFSET(Lists!$Q$2,MATCH(E5931,Lists!$R$3:$R$19,0)+1,0),4),Lists!$S$3:$S$640,1)</f>
        <v>#N/A</v>
      </c>
      <c r="R5931" s="36" t="e">
        <f ca="1">LEFT(OFFSET(Lists!$S$2,P5931-1+MATCH(F5931,OFFSET(Lists!$T$3,P5931-1,0,Q5931-P5931+1),0),0),6)</f>
        <v>#N/A</v>
      </c>
      <c r="S5931" s="36" t="e">
        <f ca="1">VLOOKUP(R5931,Lists!B:D,3,FALSE)</f>
        <v>#N/A</v>
      </c>
      <c r="T5931" s="36" t="str">
        <f>IF(F5931&lt;&gt;"",MATCH(R5931,'Maximum minutes'!B:B,0),"")</f>
        <v/>
      </c>
      <c r="U5931" s="36">
        <f ca="1">IF(F5931&lt;&gt;"",COUNTA(OFFSET('Maximum minutes'!$C$1,'Annexe A1 Cours'!T5931,0,1,50)),0)</f>
        <v>0</v>
      </c>
      <c r="V5931" s="37">
        <f ca="1">IFERROR(OFFSET('Maximum minutes'!$C$1,T5931+1,-1+MATCH(G5931,OFFSET('Maximum minutes'!$C$1,T5931-1,0,1,50),0)),0)</f>
        <v>0</v>
      </c>
      <c r="W5931" s="38">
        <f t="shared" ca="1" si="184"/>
        <v>0</v>
      </c>
    </row>
    <row r="5932" spans="1:23" s="36" customFormat="1" ht="18.75">
      <c r="A5932" s="34"/>
      <c r="B5932" s="39"/>
      <c r="C5932" s="39"/>
      <c r="D5932" s="35"/>
      <c r="E5932" s="40"/>
      <c r="F5932" s="39"/>
      <c r="G5932" s="39"/>
      <c r="H5932" s="39"/>
      <c r="I5932" s="34"/>
      <c r="J5932" s="34"/>
      <c r="K5932" s="34"/>
      <c r="L5932" s="34"/>
      <c r="M5932" s="43" t="str">
        <f ca="1">IFERROR(OFFSET('Maximum minutes'!$C$1,T5932,MATCH(IF(G5932&lt;&gt;"",G5932,F5932),OFFSET('Maximum minutes'!$C$1,T5932-1,0,1,U5932+1),0)-1)*IF(OR(ISNUMBER(J5932),J5932="sans examen"),1,0)*IF(W5932&lt;MinDate,1,0),"")</f>
        <v/>
      </c>
      <c r="N5932" s="36">
        <f t="shared" ca="1" si="185"/>
        <v>0</v>
      </c>
      <c r="O5932" s="36" t="e">
        <f ca="1">LEFT(OFFSET(Lists!$Q$2,MATCH(E5932,Lists!$R$3:$R$19,0),0),4)</f>
        <v>#N/A</v>
      </c>
      <c r="P5932" s="36" t="e">
        <f ca="1">MATCH(O5932,Lists!$S$2:$S$640,1)</f>
        <v>#N/A</v>
      </c>
      <c r="Q5932" s="36" t="e">
        <f ca="1">MATCH(LEFT(OFFSET(Lists!$Q$2,MATCH(E5932,Lists!$R$3:$R$19,0)+1,0),4),Lists!$S$3:$S$640,1)</f>
        <v>#N/A</v>
      </c>
      <c r="R5932" s="36" t="e">
        <f ca="1">LEFT(OFFSET(Lists!$S$2,P5932-1+MATCH(F5932,OFFSET(Lists!$T$3,P5932-1,0,Q5932-P5932+1),0),0),6)</f>
        <v>#N/A</v>
      </c>
      <c r="S5932" s="36" t="e">
        <f ca="1">VLOOKUP(R5932,Lists!B:D,3,FALSE)</f>
        <v>#N/A</v>
      </c>
      <c r="T5932" s="36" t="str">
        <f>IF(F5932&lt;&gt;"",MATCH(R5932,'Maximum minutes'!B:B,0),"")</f>
        <v/>
      </c>
      <c r="U5932" s="36">
        <f ca="1">IF(F5932&lt;&gt;"",COUNTA(OFFSET('Maximum minutes'!$C$1,'Annexe A1 Cours'!T5932,0,1,50)),0)</f>
        <v>0</v>
      </c>
      <c r="V5932" s="37">
        <f ca="1">IFERROR(OFFSET('Maximum minutes'!$C$1,T5932+1,-1+MATCH(G5932,OFFSET('Maximum minutes'!$C$1,T5932-1,0,1,50),0)),0)</f>
        <v>0</v>
      </c>
      <c r="W5932" s="38">
        <f t="shared" ca="1" si="184"/>
        <v>0</v>
      </c>
    </row>
    <row r="5933" spans="1:23" s="36" customFormat="1" ht="18.75">
      <c r="A5933" s="34"/>
      <c r="B5933" s="39"/>
      <c r="C5933" s="39"/>
      <c r="D5933" s="35"/>
      <c r="E5933" s="40"/>
      <c r="F5933" s="39"/>
      <c r="G5933" s="39"/>
      <c r="H5933" s="39"/>
      <c r="I5933" s="34"/>
      <c r="J5933" s="34"/>
      <c r="K5933" s="34"/>
      <c r="L5933" s="34"/>
      <c r="M5933" s="43" t="str">
        <f ca="1">IFERROR(OFFSET('Maximum minutes'!$C$1,T5933,MATCH(IF(G5933&lt;&gt;"",G5933,F5933),OFFSET('Maximum minutes'!$C$1,T5933-1,0,1,U5933+1),0)-1)*IF(OR(ISNUMBER(J5933),J5933="sans examen"),1,0)*IF(W5933&lt;MinDate,1,0),"")</f>
        <v/>
      </c>
      <c r="N5933" s="36">
        <f t="shared" ca="1" si="185"/>
        <v>0</v>
      </c>
      <c r="O5933" s="36" t="e">
        <f ca="1">LEFT(OFFSET(Lists!$Q$2,MATCH(E5933,Lists!$R$3:$R$19,0),0),4)</f>
        <v>#N/A</v>
      </c>
      <c r="P5933" s="36" t="e">
        <f ca="1">MATCH(O5933,Lists!$S$2:$S$640,1)</f>
        <v>#N/A</v>
      </c>
      <c r="Q5933" s="36" t="e">
        <f ca="1">MATCH(LEFT(OFFSET(Lists!$Q$2,MATCH(E5933,Lists!$R$3:$R$19,0)+1,0),4),Lists!$S$3:$S$640,1)</f>
        <v>#N/A</v>
      </c>
      <c r="R5933" s="36" t="e">
        <f ca="1">LEFT(OFFSET(Lists!$S$2,P5933-1+MATCH(F5933,OFFSET(Lists!$T$3,P5933-1,0,Q5933-P5933+1),0),0),6)</f>
        <v>#N/A</v>
      </c>
      <c r="S5933" s="36" t="e">
        <f ca="1">VLOOKUP(R5933,Lists!B:D,3,FALSE)</f>
        <v>#N/A</v>
      </c>
      <c r="T5933" s="36" t="str">
        <f>IF(F5933&lt;&gt;"",MATCH(R5933,'Maximum minutes'!B:B,0),"")</f>
        <v/>
      </c>
      <c r="U5933" s="36">
        <f ca="1">IF(F5933&lt;&gt;"",COUNTA(OFFSET('Maximum minutes'!$C$1,'Annexe A1 Cours'!T5933,0,1,50)),0)</f>
        <v>0</v>
      </c>
      <c r="V5933" s="37">
        <f ca="1">IFERROR(OFFSET('Maximum minutes'!$C$1,T5933+1,-1+MATCH(G5933,OFFSET('Maximum minutes'!$C$1,T5933-1,0,1,50),0)),0)</f>
        <v>0</v>
      </c>
      <c r="W5933" s="38">
        <f t="shared" ca="1" si="184"/>
        <v>0</v>
      </c>
    </row>
    <row r="5934" spans="1:23" s="36" customFormat="1" ht="18.75">
      <c r="A5934" s="34"/>
      <c r="B5934" s="39"/>
      <c r="C5934" s="39"/>
      <c r="D5934" s="35"/>
      <c r="E5934" s="40"/>
      <c r="F5934" s="39"/>
      <c r="G5934" s="39"/>
      <c r="H5934" s="39"/>
      <c r="I5934" s="34"/>
      <c r="J5934" s="34"/>
      <c r="K5934" s="34"/>
      <c r="L5934" s="34"/>
      <c r="M5934" s="43" t="str">
        <f ca="1">IFERROR(OFFSET('Maximum minutes'!$C$1,T5934,MATCH(IF(G5934&lt;&gt;"",G5934,F5934),OFFSET('Maximum minutes'!$C$1,T5934-1,0,1,U5934+1),0)-1)*IF(OR(ISNUMBER(J5934),J5934="sans examen"),1,0)*IF(W5934&lt;MinDate,1,0),"")</f>
        <v/>
      </c>
      <c r="N5934" s="36">
        <f t="shared" ca="1" si="185"/>
        <v>0</v>
      </c>
      <c r="O5934" s="36" t="e">
        <f ca="1">LEFT(OFFSET(Lists!$Q$2,MATCH(E5934,Lists!$R$3:$R$19,0),0),4)</f>
        <v>#N/A</v>
      </c>
      <c r="P5934" s="36" t="e">
        <f ca="1">MATCH(O5934,Lists!$S$2:$S$640,1)</f>
        <v>#N/A</v>
      </c>
      <c r="Q5934" s="36" t="e">
        <f ca="1">MATCH(LEFT(OFFSET(Lists!$Q$2,MATCH(E5934,Lists!$R$3:$R$19,0)+1,0),4),Lists!$S$3:$S$640,1)</f>
        <v>#N/A</v>
      </c>
      <c r="R5934" s="36" t="e">
        <f ca="1">LEFT(OFFSET(Lists!$S$2,P5934-1+MATCH(F5934,OFFSET(Lists!$T$3,P5934-1,0,Q5934-P5934+1),0),0),6)</f>
        <v>#N/A</v>
      </c>
      <c r="S5934" s="36" t="e">
        <f ca="1">VLOOKUP(R5934,Lists!B:D,3,FALSE)</f>
        <v>#N/A</v>
      </c>
      <c r="T5934" s="36" t="str">
        <f>IF(F5934&lt;&gt;"",MATCH(R5934,'Maximum minutes'!B:B,0),"")</f>
        <v/>
      </c>
      <c r="U5934" s="36">
        <f ca="1">IF(F5934&lt;&gt;"",COUNTA(OFFSET('Maximum minutes'!$C$1,'Annexe A1 Cours'!T5934,0,1,50)),0)</f>
        <v>0</v>
      </c>
      <c r="V5934" s="37">
        <f ca="1">IFERROR(OFFSET('Maximum minutes'!$C$1,T5934+1,-1+MATCH(G5934,OFFSET('Maximum minutes'!$C$1,T5934-1,0,1,50),0)),0)</f>
        <v>0</v>
      </c>
      <c r="W5934" s="38">
        <f t="shared" ca="1" si="184"/>
        <v>0</v>
      </c>
    </row>
    <row r="5935" spans="1:23" s="36" customFormat="1" ht="18.75">
      <c r="A5935" s="34"/>
      <c r="B5935" s="39"/>
      <c r="C5935" s="39"/>
      <c r="D5935" s="35"/>
      <c r="E5935" s="40"/>
      <c r="F5935" s="39"/>
      <c r="G5935" s="39"/>
      <c r="H5935" s="39"/>
      <c r="I5935" s="34"/>
      <c r="J5935" s="34"/>
      <c r="K5935" s="34"/>
      <c r="L5935" s="34"/>
      <c r="M5935" s="43" t="str">
        <f ca="1">IFERROR(OFFSET('Maximum minutes'!$C$1,T5935,MATCH(IF(G5935&lt;&gt;"",G5935,F5935),OFFSET('Maximum minutes'!$C$1,T5935-1,0,1,U5935+1),0)-1)*IF(OR(ISNUMBER(J5935),J5935="sans examen"),1,0)*IF(W5935&lt;MinDate,1,0),"")</f>
        <v/>
      </c>
      <c r="N5935" s="36">
        <f t="shared" ca="1" si="185"/>
        <v>0</v>
      </c>
      <c r="O5935" s="36" t="e">
        <f ca="1">LEFT(OFFSET(Lists!$Q$2,MATCH(E5935,Lists!$R$3:$R$19,0),0),4)</f>
        <v>#N/A</v>
      </c>
      <c r="P5935" s="36" t="e">
        <f ca="1">MATCH(O5935,Lists!$S$2:$S$640,1)</f>
        <v>#N/A</v>
      </c>
      <c r="Q5935" s="36" t="e">
        <f ca="1">MATCH(LEFT(OFFSET(Lists!$Q$2,MATCH(E5935,Lists!$R$3:$R$19,0)+1,0),4),Lists!$S$3:$S$640,1)</f>
        <v>#N/A</v>
      </c>
      <c r="R5935" s="36" t="e">
        <f ca="1">LEFT(OFFSET(Lists!$S$2,P5935-1+MATCH(F5935,OFFSET(Lists!$T$3,P5935-1,0,Q5935-P5935+1),0),0),6)</f>
        <v>#N/A</v>
      </c>
      <c r="S5935" s="36" t="e">
        <f ca="1">VLOOKUP(R5935,Lists!B:D,3,FALSE)</f>
        <v>#N/A</v>
      </c>
      <c r="T5935" s="36" t="str">
        <f>IF(F5935&lt;&gt;"",MATCH(R5935,'Maximum minutes'!B:B,0),"")</f>
        <v/>
      </c>
      <c r="U5935" s="36">
        <f ca="1">IF(F5935&lt;&gt;"",COUNTA(OFFSET('Maximum minutes'!$C$1,'Annexe A1 Cours'!T5935,0,1,50)),0)</f>
        <v>0</v>
      </c>
      <c r="V5935" s="37">
        <f ca="1">IFERROR(OFFSET('Maximum minutes'!$C$1,T5935+1,-1+MATCH(G5935,OFFSET('Maximum minutes'!$C$1,T5935-1,0,1,50),0)),0)</f>
        <v>0</v>
      </c>
      <c r="W5935" s="38">
        <f t="shared" ca="1" si="184"/>
        <v>0</v>
      </c>
    </row>
    <row r="5936" spans="1:23" s="36" customFormat="1" ht="18.75">
      <c r="A5936" s="34"/>
      <c r="B5936" s="39"/>
      <c r="C5936" s="39"/>
      <c r="D5936" s="35"/>
      <c r="E5936" s="40"/>
      <c r="F5936" s="39"/>
      <c r="G5936" s="39"/>
      <c r="H5936" s="39"/>
      <c r="I5936" s="34"/>
      <c r="J5936" s="34"/>
      <c r="K5936" s="34"/>
      <c r="L5936" s="34"/>
      <c r="M5936" s="43" t="str">
        <f ca="1">IFERROR(OFFSET('Maximum minutes'!$C$1,T5936,MATCH(IF(G5936&lt;&gt;"",G5936,F5936),OFFSET('Maximum minutes'!$C$1,T5936-1,0,1,U5936+1),0)-1)*IF(OR(ISNUMBER(J5936),J5936="sans examen"),1,0)*IF(W5936&lt;MinDate,1,0),"")</f>
        <v/>
      </c>
      <c r="N5936" s="36">
        <f t="shared" ca="1" si="185"/>
        <v>0</v>
      </c>
      <c r="O5936" s="36" t="e">
        <f ca="1">LEFT(OFFSET(Lists!$Q$2,MATCH(E5936,Lists!$R$3:$R$19,0),0),4)</f>
        <v>#N/A</v>
      </c>
      <c r="P5936" s="36" t="e">
        <f ca="1">MATCH(O5936,Lists!$S$2:$S$640,1)</f>
        <v>#N/A</v>
      </c>
      <c r="Q5936" s="36" t="e">
        <f ca="1">MATCH(LEFT(OFFSET(Lists!$Q$2,MATCH(E5936,Lists!$R$3:$R$19,0)+1,0),4),Lists!$S$3:$S$640,1)</f>
        <v>#N/A</v>
      </c>
      <c r="R5936" s="36" t="e">
        <f ca="1">LEFT(OFFSET(Lists!$S$2,P5936-1+MATCH(F5936,OFFSET(Lists!$T$3,P5936-1,0,Q5936-P5936+1),0),0),6)</f>
        <v>#N/A</v>
      </c>
      <c r="S5936" s="36" t="e">
        <f ca="1">VLOOKUP(R5936,Lists!B:D,3,FALSE)</f>
        <v>#N/A</v>
      </c>
      <c r="T5936" s="36" t="str">
        <f>IF(F5936&lt;&gt;"",MATCH(R5936,'Maximum minutes'!B:B,0),"")</f>
        <v/>
      </c>
      <c r="U5936" s="36">
        <f ca="1">IF(F5936&lt;&gt;"",COUNTA(OFFSET('Maximum minutes'!$C$1,'Annexe A1 Cours'!T5936,0,1,50)),0)</f>
        <v>0</v>
      </c>
      <c r="V5936" s="37">
        <f ca="1">IFERROR(OFFSET('Maximum minutes'!$C$1,T5936+1,-1+MATCH(G5936,OFFSET('Maximum minutes'!$C$1,T5936-1,0,1,50),0)),0)</f>
        <v>0</v>
      </c>
      <c r="W5936" s="38">
        <f t="shared" ca="1" si="184"/>
        <v>0</v>
      </c>
    </row>
    <row r="5937" spans="1:23" s="36" customFormat="1" ht="18.75">
      <c r="A5937" s="34"/>
      <c r="B5937" s="39"/>
      <c r="C5937" s="39"/>
      <c r="D5937" s="35"/>
      <c r="E5937" s="40"/>
      <c r="F5937" s="39"/>
      <c r="G5937" s="39"/>
      <c r="H5937" s="39"/>
      <c r="I5937" s="34"/>
      <c r="J5937" s="34"/>
      <c r="K5937" s="34"/>
      <c r="L5937" s="34"/>
      <c r="M5937" s="43" t="str">
        <f ca="1">IFERROR(OFFSET('Maximum minutes'!$C$1,T5937,MATCH(IF(G5937&lt;&gt;"",G5937,F5937),OFFSET('Maximum minutes'!$C$1,T5937-1,0,1,U5937+1),0)-1)*IF(OR(ISNUMBER(J5937),J5937="sans examen"),1,0)*IF(W5937&lt;MinDate,1,0),"")</f>
        <v/>
      </c>
      <c r="N5937" s="36">
        <f t="shared" ca="1" si="185"/>
        <v>0</v>
      </c>
      <c r="O5937" s="36" t="e">
        <f ca="1">LEFT(OFFSET(Lists!$Q$2,MATCH(E5937,Lists!$R$3:$R$19,0),0),4)</f>
        <v>#N/A</v>
      </c>
      <c r="P5937" s="36" t="e">
        <f ca="1">MATCH(O5937,Lists!$S$2:$S$640,1)</f>
        <v>#N/A</v>
      </c>
      <c r="Q5937" s="36" t="e">
        <f ca="1">MATCH(LEFT(OFFSET(Lists!$Q$2,MATCH(E5937,Lists!$R$3:$R$19,0)+1,0),4),Lists!$S$3:$S$640,1)</f>
        <v>#N/A</v>
      </c>
      <c r="R5937" s="36" t="e">
        <f ca="1">LEFT(OFFSET(Lists!$S$2,P5937-1+MATCH(F5937,OFFSET(Lists!$T$3,P5937-1,0,Q5937-P5937+1),0),0),6)</f>
        <v>#N/A</v>
      </c>
      <c r="S5937" s="36" t="e">
        <f ca="1">VLOOKUP(R5937,Lists!B:D,3,FALSE)</f>
        <v>#N/A</v>
      </c>
      <c r="T5937" s="36" t="str">
        <f>IF(F5937&lt;&gt;"",MATCH(R5937,'Maximum minutes'!B:B,0),"")</f>
        <v/>
      </c>
      <c r="U5937" s="36">
        <f ca="1">IF(F5937&lt;&gt;"",COUNTA(OFFSET('Maximum minutes'!$C$1,'Annexe A1 Cours'!T5937,0,1,50)),0)</f>
        <v>0</v>
      </c>
      <c r="V5937" s="37">
        <f ca="1">IFERROR(OFFSET('Maximum minutes'!$C$1,T5937+1,-1+MATCH(G5937,OFFSET('Maximum minutes'!$C$1,T5937-1,0,1,50),0)),0)</f>
        <v>0</v>
      </c>
      <c r="W5937" s="38">
        <f t="shared" ca="1" si="184"/>
        <v>0</v>
      </c>
    </row>
    <row r="5938" spans="1:23" s="36" customFormat="1" ht="18.75">
      <c r="A5938" s="34"/>
      <c r="B5938" s="39"/>
      <c r="C5938" s="39"/>
      <c r="D5938" s="35"/>
      <c r="E5938" s="40"/>
      <c r="F5938" s="39"/>
      <c r="G5938" s="39"/>
      <c r="H5938" s="39"/>
      <c r="I5938" s="34"/>
      <c r="J5938" s="34"/>
      <c r="K5938" s="34"/>
      <c r="L5938" s="34"/>
      <c r="M5938" s="43" t="str">
        <f ca="1">IFERROR(OFFSET('Maximum minutes'!$C$1,T5938,MATCH(IF(G5938&lt;&gt;"",G5938,F5938),OFFSET('Maximum minutes'!$C$1,T5938-1,0,1,U5938+1),0)-1)*IF(OR(ISNUMBER(J5938),J5938="sans examen"),1,0)*IF(W5938&lt;MinDate,1,0),"")</f>
        <v/>
      </c>
      <c r="N5938" s="36">
        <f t="shared" ca="1" si="185"/>
        <v>0</v>
      </c>
      <c r="O5938" s="36" t="e">
        <f ca="1">LEFT(OFFSET(Lists!$Q$2,MATCH(E5938,Lists!$R$3:$R$19,0),0),4)</f>
        <v>#N/A</v>
      </c>
      <c r="P5938" s="36" t="e">
        <f ca="1">MATCH(O5938,Lists!$S$2:$S$640,1)</f>
        <v>#N/A</v>
      </c>
      <c r="Q5938" s="36" t="e">
        <f ca="1">MATCH(LEFT(OFFSET(Lists!$Q$2,MATCH(E5938,Lists!$R$3:$R$19,0)+1,0),4),Lists!$S$3:$S$640,1)</f>
        <v>#N/A</v>
      </c>
      <c r="R5938" s="36" t="e">
        <f ca="1">LEFT(OFFSET(Lists!$S$2,P5938-1+MATCH(F5938,OFFSET(Lists!$T$3,P5938-1,0,Q5938-P5938+1),0),0),6)</f>
        <v>#N/A</v>
      </c>
      <c r="S5938" s="36" t="e">
        <f ca="1">VLOOKUP(R5938,Lists!B:D,3,FALSE)</f>
        <v>#N/A</v>
      </c>
      <c r="T5938" s="36" t="str">
        <f>IF(F5938&lt;&gt;"",MATCH(R5938,'Maximum minutes'!B:B,0),"")</f>
        <v/>
      </c>
      <c r="U5938" s="36">
        <f ca="1">IF(F5938&lt;&gt;"",COUNTA(OFFSET('Maximum minutes'!$C$1,'Annexe A1 Cours'!T5938,0,1,50)),0)</f>
        <v>0</v>
      </c>
      <c r="V5938" s="37">
        <f ca="1">IFERROR(OFFSET('Maximum minutes'!$C$1,T5938+1,-1+MATCH(G5938,OFFSET('Maximum minutes'!$C$1,T5938-1,0,1,50),0)),0)</f>
        <v>0</v>
      </c>
      <c r="W5938" s="38">
        <f t="shared" ca="1" si="184"/>
        <v>0</v>
      </c>
    </row>
    <row r="5939" spans="1:23" s="36" customFormat="1" ht="18.75">
      <c r="A5939" s="34"/>
      <c r="B5939" s="39"/>
      <c r="C5939" s="39"/>
      <c r="D5939" s="35"/>
      <c r="E5939" s="40"/>
      <c r="F5939" s="39"/>
      <c r="G5939" s="39"/>
      <c r="H5939" s="39"/>
      <c r="I5939" s="34"/>
      <c r="J5939" s="34"/>
      <c r="K5939" s="34"/>
      <c r="L5939" s="34"/>
      <c r="M5939" s="43" t="str">
        <f ca="1">IFERROR(OFFSET('Maximum minutes'!$C$1,T5939,MATCH(IF(G5939&lt;&gt;"",G5939,F5939),OFFSET('Maximum minutes'!$C$1,T5939-1,0,1,U5939+1),0)-1)*IF(OR(ISNUMBER(J5939),J5939="sans examen"),1,0)*IF(W5939&lt;MinDate,1,0),"")</f>
        <v/>
      </c>
      <c r="N5939" s="36">
        <f t="shared" ca="1" si="185"/>
        <v>0</v>
      </c>
      <c r="O5939" s="36" t="e">
        <f ca="1">LEFT(OFFSET(Lists!$Q$2,MATCH(E5939,Lists!$R$3:$R$19,0),0),4)</f>
        <v>#N/A</v>
      </c>
      <c r="P5939" s="36" t="e">
        <f ca="1">MATCH(O5939,Lists!$S$2:$S$640,1)</f>
        <v>#N/A</v>
      </c>
      <c r="Q5939" s="36" t="e">
        <f ca="1">MATCH(LEFT(OFFSET(Lists!$Q$2,MATCH(E5939,Lists!$R$3:$R$19,0)+1,0),4),Lists!$S$3:$S$640,1)</f>
        <v>#N/A</v>
      </c>
      <c r="R5939" s="36" t="e">
        <f ca="1">LEFT(OFFSET(Lists!$S$2,P5939-1+MATCH(F5939,OFFSET(Lists!$T$3,P5939-1,0,Q5939-P5939+1),0),0),6)</f>
        <v>#N/A</v>
      </c>
      <c r="S5939" s="36" t="e">
        <f ca="1">VLOOKUP(R5939,Lists!B:D,3,FALSE)</f>
        <v>#N/A</v>
      </c>
      <c r="T5939" s="36" t="str">
        <f>IF(F5939&lt;&gt;"",MATCH(R5939,'Maximum minutes'!B:B,0),"")</f>
        <v/>
      </c>
      <c r="U5939" s="36">
        <f ca="1">IF(F5939&lt;&gt;"",COUNTA(OFFSET('Maximum minutes'!$C$1,'Annexe A1 Cours'!T5939,0,1,50)),0)</f>
        <v>0</v>
      </c>
      <c r="V5939" s="37">
        <f ca="1">IFERROR(OFFSET('Maximum minutes'!$C$1,T5939+1,-1+MATCH(G5939,OFFSET('Maximum minutes'!$C$1,T5939-1,0,1,50),0)),0)</f>
        <v>0</v>
      </c>
      <c r="W5939" s="38">
        <f t="shared" ca="1" si="184"/>
        <v>0</v>
      </c>
    </row>
    <row r="5940" spans="1:23" s="36" customFormat="1" ht="18.75">
      <c r="A5940" s="34"/>
      <c r="B5940" s="39"/>
      <c r="C5940" s="39"/>
      <c r="D5940" s="35"/>
      <c r="E5940" s="40"/>
      <c r="F5940" s="39"/>
      <c r="G5940" s="39"/>
      <c r="H5940" s="39"/>
      <c r="I5940" s="34"/>
      <c r="J5940" s="34"/>
      <c r="K5940" s="34"/>
      <c r="L5940" s="34"/>
      <c r="M5940" s="43" t="str">
        <f ca="1">IFERROR(OFFSET('Maximum minutes'!$C$1,T5940,MATCH(IF(G5940&lt;&gt;"",G5940,F5940),OFFSET('Maximum minutes'!$C$1,T5940-1,0,1,U5940+1),0)-1)*IF(OR(ISNUMBER(J5940),J5940="sans examen"),1,0)*IF(W5940&lt;MinDate,1,0),"")</f>
        <v/>
      </c>
      <c r="N5940" s="36">
        <f t="shared" ca="1" si="185"/>
        <v>0</v>
      </c>
      <c r="O5940" s="36" t="e">
        <f ca="1">LEFT(OFFSET(Lists!$Q$2,MATCH(E5940,Lists!$R$3:$R$19,0),0),4)</f>
        <v>#N/A</v>
      </c>
      <c r="P5940" s="36" t="e">
        <f ca="1">MATCH(O5940,Lists!$S$2:$S$640,1)</f>
        <v>#N/A</v>
      </c>
      <c r="Q5940" s="36" t="e">
        <f ca="1">MATCH(LEFT(OFFSET(Lists!$Q$2,MATCH(E5940,Lists!$R$3:$R$19,0)+1,0),4),Lists!$S$3:$S$640,1)</f>
        <v>#N/A</v>
      </c>
      <c r="R5940" s="36" t="e">
        <f ca="1">LEFT(OFFSET(Lists!$S$2,P5940-1+MATCH(F5940,OFFSET(Lists!$T$3,P5940-1,0,Q5940-P5940+1),0),0),6)</f>
        <v>#N/A</v>
      </c>
      <c r="S5940" s="36" t="e">
        <f ca="1">VLOOKUP(R5940,Lists!B:D,3,FALSE)</f>
        <v>#N/A</v>
      </c>
      <c r="T5940" s="36" t="str">
        <f>IF(F5940&lt;&gt;"",MATCH(R5940,'Maximum minutes'!B:B,0),"")</f>
        <v/>
      </c>
      <c r="U5940" s="36">
        <f ca="1">IF(F5940&lt;&gt;"",COUNTA(OFFSET('Maximum minutes'!$C$1,'Annexe A1 Cours'!T5940,0,1,50)),0)</f>
        <v>0</v>
      </c>
      <c r="V5940" s="37">
        <f ca="1">IFERROR(OFFSET('Maximum minutes'!$C$1,T5940+1,-1+MATCH(G5940,OFFSET('Maximum minutes'!$C$1,T5940-1,0,1,50),0)),0)</f>
        <v>0</v>
      </c>
      <c r="W5940" s="38">
        <f t="shared" ca="1" si="184"/>
        <v>0</v>
      </c>
    </row>
    <row r="5941" spans="1:23" s="36" customFormat="1" ht="18.75">
      <c r="A5941" s="34"/>
      <c r="B5941" s="39"/>
      <c r="C5941" s="39"/>
      <c r="D5941" s="35"/>
      <c r="E5941" s="40"/>
      <c r="F5941" s="39"/>
      <c r="G5941" s="39"/>
      <c r="H5941" s="39"/>
      <c r="I5941" s="34"/>
      <c r="J5941" s="34"/>
      <c r="K5941" s="34"/>
      <c r="L5941" s="34"/>
      <c r="M5941" s="43" t="str">
        <f ca="1">IFERROR(OFFSET('Maximum minutes'!$C$1,T5941,MATCH(IF(G5941&lt;&gt;"",G5941,F5941),OFFSET('Maximum minutes'!$C$1,T5941-1,0,1,U5941+1),0)-1)*IF(OR(ISNUMBER(J5941),J5941="sans examen"),1,0)*IF(W5941&lt;MinDate,1,0),"")</f>
        <v/>
      </c>
      <c r="N5941" s="36">
        <f t="shared" ca="1" si="185"/>
        <v>0</v>
      </c>
      <c r="O5941" s="36" t="e">
        <f ca="1">LEFT(OFFSET(Lists!$Q$2,MATCH(E5941,Lists!$R$3:$R$19,0),0),4)</f>
        <v>#N/A</v>
      </c>
      <c r="P5941" s="36" t="e">
        <f ca="1">MATCH(O5941,Lists!$S$2:$S$640,1)</f>
        <v>#N/A</v>
      </c>
      <c r="Q5941" s="36" t="e">
        <f ca="1">MATCH(LEFT(OFFSET(Lists!$Q$2,MATCH(E5941,Lists!$R$3:$R$19,0)+1,0),4),Lists!$S$3:$S$640,1)</f>
        <v>#N/A</v>
      </c>
      <c r="R5941" s="36" t="e">
        <f ca="1">LEFT(OFFSET(Lists!$S$2,P5941-1+MATCH(F5941,OFFSET(Lists!$T$3,P5941-1,0,Q5941-P5941+1),0),0),6)</f>
        <v>#N/A</v>
      </c>
      <c r="S5941" s="36" t="e">
        <f ca="1">VLOOKUP(R5941,Lists!B:D,3,FALSE)</f>
        <v>#N/A</v>
      </c>
      <c r="T5941" s="36" t="str">
        <f>IF(F5941&lt;&gt;"",MATCH(R5941,'Maximum minutes'!B:B,0),"")</f>
        <v/>
      </c>
      <c r="U5941" s="36">
        <f ca="1">IF(F5941&lt;&gt;"",COUNTA(OFFSET('Maximum minutes'!$C$1,'Annexe A1 Cours'!T5941,0,1,50)),0)</f>
        <v>0</v>
      </c>
      <c r="V5941" s="37">
        <f ca="1">IFERROR(OFFSET('Maximum minutes'!$C$1,T5941+1,-1+MATCH(G5941,OFFSET('Maximum minutes'!$C$1,T5941-1,0,1,50),0)),0)</f>
        <v>0</v>
      </c>
      <c r="W5941" s="38">
        <f t="shared" ca="1" si="184"/>
        <v>0</v>
      </c>
    </row>
    <row r="5942" spans="1:23" s="36" customFormat="1" ht="18.75">
      <c r="A5942" s="34"/>
      <c r="B5942" s="39"/>
      <c r="C5942" s="39"/>
      <c r="D5942" s="35"/>
      <c r="E5942" s="40"/>
      <c r="F5942" s="39"/>
      <c r="G5942" s="39"/>
      <c r="H5942" s="39"/>
      <c r="I5942" s="34"/>
      <c r="J5942" s="34"/>
      <c r="K5942" s="34"/>
      <c r="L5942" s="34"/>
      <c r="M5942" s="43" t="str">
        <f ca="1">IFERROR(OFFSET('Maximum minutes'!$C$1,T5942,MATCH(IF(G5942&lt;&gt;"",G5942,F5942),OFFSET('Maximum minutes'!$C$1,T5942-1,0,1,U5942+1),0)-1)*IF(OR(ISNUMBER(J5942),J5942="sans examen"),1,0)*IF(W5942&lt;MinDate,1,0),"")</f>
        <v/>
      </c>
      <c r="N5942" s="36">
        <f t="shared" ca="1" si="185"/>
        <v>0</v>
      </c>
      <c r="O5942" s="36" t="e">
        <f ca="1">LEFT(OFFSET(Lists!$Q$2,MATCH(E5942,Lists!$R$3:$R$19,0),0),4)</f>
        <v>#N/A</v>
      </c>
      <c r="P5942" s="36" t="e">
        <f ca="1">MATCH(O5942,Lists!$S$2:$S$640,1)</f>
        <v>#N/A</v>
      </c>
      <c r="Q5942" s="36" t="e">
        <f ca="1">MATCH(LEFT(OFFSET(Lists!$Q$2,MATCH(E5942,Lists!$R$3:$R$19,0)+1,0),4),Lists!$S$3:$S$640,1)</f>
        <v>#N/A</v>
      </c>
      <c r="R5942" s="36" t="e">
        <f ca="1">LEFT(OFFSET(Lists!$S$2,P5942-1+MATCH(F5942,OFFSET(Lists!$T$3,P5942-1,0,Q5942-P5942+1),0),0),6)</f>
        <v>#N/A</v>
      </c>
      <c r="S5942" s="36" t="e">
        <f ca="1">VLOOKUP(R5942,Lists!B:D,3,FALSE)</f>
        <v>#N/A</v>
      </c>
      <c r="T5942" s="36" t="str">
        <f>IF(F5942&lt;&gt;"",MATCH(R5942,'Maximum minutes'!B:B,0),"")</f>
        <v/>
      </c>
      <c r="U5942" s="36">
        <f ca="1">IF(F5942&lt;&gt;"",COUNTA(OFFSET('Maximum minutes'!$C$1,'Annexe A1 Cours'!T5942,0,1,50)),0)</f>
        <v>0</v>
      </c>
      <c r="V5942" s="37">
        <f ca="1">IFERROR(OFFSET('Maximum minutes'!$C$1,T5942+1,-1+MATCH(G5942,OFFSET('Maximum minutes'!$C$1,T5942-1,0,1,50),0)),0)</f>
        <v>0</v>
      </c>
      <c r="W5942" s="38">
        <f t="shared" ca="1" si="184"/>
        <v>0</v>
      </c>
    </row>
    <row r="5943" spans="1:23" s="36" customFormat="1" ht="18.75">
      <c r="A5943" s="34"/>
      <c r="B5943" s="39"/>
      <c r="C5943" s="39"/>
      <c r="D5943" s="35"/>
      <c r="E5943" s="40"/>
      <c r="F5943" s="39"/>
      <c r="G5943" s="39"/>
      <c r="H5943" s="39"/>
      <c r="I5943" s="34"/>
      <c r="J5943" s="34"/>
      <c r="K5943" s="34"/>
      <c r="L5943" s="34"/>
      <c r="M5943" s="43" t="str">
        <f ca="1">IFERROR(OFFSET('Maximum minutes'!$C$1,T5943,MATCH(IF(G5943&lt;&gt;"",G5943,F5943),OFFSET('Maximum minutes'!$C$1,T5943-1,0,1,U5943+1),0)-1)*IF(OR(ISNUMBER(J5943),J5943="sans examen"),1,0)*IF(W5943&lt;MinDate,1,0),"")</f>
        <v/>
      </c>
      <c r="N5943" s="36">
        <f t="shared" ca="1" si="185"/>
        <v>0</v>
      </c>
      <c r="O5943" s="36" t="e">
        <f ca="1">LEFT(OFFSET(Lists!$Q$2,MATCH(E5943,Lists!$R$3:$R$19,0),0),4)</f>
        <v>#N/A</v>
      </c>
      <c r="P5943" s="36" t="e">
        <f ca="1">MATCH(O5943,Lists!$S$2:$S$640,1)</f>
        <v>#N/A</v>
      </c>
      <c r="Q5943" s="36" t="e">
        <f ca="1">MATCH(LEFT(OFFSET(Lists!$Q$2,MATCH(E5943,Lists!$R$3:$R$19,0)+1,0),4),Lists!$S$3:$S$640,1)</f>
        <v>#N/A</v>
      </c>
      <c r="R5943" s="36" t="e">
        <f ca="1">LEFT(OFFSET(Lists!$S$2,P5943-1+MATCH(F5943,OFFSET(Lists!$T$3,P5943-1,0,Q5943-P5943+1),0),0),6)</f>
        <v>#N/A</v>
      </c>
      <c r="S5943" s="36" t="e">
        <f ca="1">VLOOKUP(R5943,Lists!B:D,3,FALSE)</f>
        <v>#N/A</v>
      </c>
      <c r="T5943" s="36" t="str">
        <f>IF(F5943&lt;&gt;"",MATCH(R5943,'Maximum minutes'!B:B,0),"")</f>
        <v/>
      </c>
      <c r="U5943" s="36">
        <f ca="1">IF(F5943&lt;&gt;"",COUNTA(OFFSET('Maximum minutes'!$C$1,'Annexe A1 Cours'!T5943,0,1,50)),0)</f>
        <v>0</v>
      </c>
      <c r="V5943" s="37">
        <f ca="1">IFERROR(OFFSET('Maximum minutes'!$C$1,T5943+1,-1+MATCH(G5943,OFFSET('Maximum minutes'!$C$1,T5943-1,0,1,50),0)),0)</f>
        <v>0</v>
      </c>
      <c r="W5943" s="38">
        <f t="shared" ca="1" si="184"/>
        <v>0</v>
      </c>
    </row>
    <row r="5944" spans="1:23" s="36" customFormat="1" ht="18.75">
      <c r="A5944" s="34"/>
      <c r="B5944" s="39"/>
      <c r="C5944" s="39"/>
      <c r="D5944" s="35"/>
      <c r="E5944" s="40"/>
      <c r="F5944" s="39"/>
      <c r="G5944" s="39"/>
      <c r="H5944" s="39"/>
      <c r="I5944" s="34"/>
      <c r="J5944" s="34"/>
      <c r="K5944" s="34"/>
      <c r="L5944" s="34"/>
      <c r="M5944" s="43" t="str">
        <f ca="1">IFERROR(OFFSET('Maximum minutes'!$C$1,T5944,MATCH(IF(G5944&lt;&gt;"",G5944,F5944),OFFSET('Maximum minutes'!$C$1,T5944-1,0,1,U5944+1),0)-1)*IF(OR(ISNUMBER(J5944),J5944="sans examen"),1,0)*IF(W5944&lt;MinDate,1,0),"")</f>
        <v/>
      </c>
      <c r="N5944" s="36">
        <f t="shared" ca="1" si="185"/>
        <v>0</v>
      </c>
      <c r="O5944" s="36" t="e">
        <f ca="1">LEFT(OFFSET(Lists!$Q$2,MATCH(E5944,Lists!$R$3:$R$19,0),0),4)</f>
        <v>#N/A</v>
      </c>
      <c r="P5944" s="36" t="e">
        <f ca="1">MATCH(O5944,Lists!$S$2:$S$640,1)</f>
        <v>#N/A</v>
      </c>
      <c r="Q5944" s="36" t="e">
        <f ca="1">MATCH(LEFT(OFFSET(Lists!$Q$2,MATCH(E5944,Lists!$R$3:$R$19,0)+1,0),4),Lists!$S$3:$S$640,1)</f>
        <v>#N/A</v>
      </c>
      <c r="R5944" s="36" t="e">
        <f ca="1">LEFT(OFFSET(Lists!$S$2,P5944-1+MATCH(F5944,OFFSET(Lists!$T$3,P5944-1,0,Q5944-P5944+1),0),0),6)</f>
        <v>#N/A</v>
      </c>
      <c r="S5944" s="36" t="e">
        <f ca="1">VLOOKUP(R5944,Lists!B:D,3,FALSE)</f>
        <v>#N/A</v>
      </c>
      <c r="T5944" s="36" t="str">
        <f>IF(F5944&lt;&gt;"",MATCH(R5944,'Maximum minutes'!B:B,0),"")</f>
        <v/>
      </c>
      <c r="U5944" s="36">
        <f ca="1">IF(F5944&lt;&gt;"",COUNTA(OFFSET('Maximum minutes'!$C$1,'Annexe A1 Cours'!T5944,0,1,50)),0)</f>
        <v>0</v>
      </c>
      <c r="V5944" s="37">
        <f ca="1">IFERROR(OFFSET('Maximum minutes'!$C$1,T5944+1,-1+MATCH(G5944,OFFSET('Maximum minutes'!$C$1,T5944-1,0,1,50),0)),0)</f>
        <v>0</v>
      </c>
      <c r="W5944" s="38">
        <f t="shared" ca="1" si="184"/>
        <v>0</v>
      </c>
    </row>
    <row r="5945" spans="1:23" s="36" customFormat="1" ht="18.75">
      <c r="A5945" s="34"/>
      <c r="B5945" s="39"/>
      <c r="C5945" s="39"/>
      <c r="D5945" s="35"/>
      <c r="E5945" s="40"/>
      <c r="F5945" s="39"/>
      <c r="G5945" s="39"/>
      <c r="H5945" s="39"/>
      <c r="I5945" s="34"/>
      <c r="J5945" s="34"/>
      <c r="K5945" s="34"/>
      <c r="L5945" s="34"/>
      <c r="M5945" s="43" t="str">
        <f ca="1">IFERROR(OFFSET('Maximum minutes'!$C$1,T5945,MATCH(IF(G5945&lt;&gt;"",G5945,F5945),OFFSET('Maximum minutes'!$C$1,T5945-1,0,1,U5945+1),0)-1)*IF(OR(ISNUMBER(J5945),J5945="sans examen"),1,0)*IF(W5945&lt;MinDate,1,0),"")</f>
        <v/>
      </c>
      <c r="N5945" s="36">
        <f t="shared" ca="1" si="185"/>
        <v>0</v>
      </c>
      <c r="O5945" s="36" t="e">
        <f ca="1">LEFT(OFFSET(Lists!$Q$2,MATCH(E5945,Lists!$R$3:$R$19,0),0),4)</f>
        <v>#N/A</v>
      </c>
      <c r="P5945" s="36" t="e">
        <f ca="1">MATCH(O5945,Lists!$S$2:$S$640,1)</f>
        <v>#N/A</v>
      </c>
      <c r="Q5945" s="36" t="e">
        <f ca="1">MATCH(LEFT(OFFSET(Lists!$Q$2,MATCH(E5945,Lists!$R$3:$R$19,0)+1,0),4),Lists!$S$3:$S$640,1)</f>
        <v>#N/A</v>
      </c>
      <c r="R5945" s="36" t="e">
        <f ca="1">LEFT(OFFSET(Lists!$S$2,P5945-1+MATCH(F5945,OFFSET(Lists!$T$3,P5945-1,0,Q5945-P5945+1),0),0),6)</f>
        <v>#N/A</v>
      </c>
      <c r="S5945" s="36" t="e">
        <f ca="1">VLOOKUP(R5945,Lists!B:D,3,FALSE)</f>
        <v>#N/A</v>
      </c>
      <c r="T5945" s="36" t="str">
        <f>IF(F5945&lt;&gt;"",MATCH(R5945,'Maximum minutes'!B:B,0),"")</f>
        <v/>
      </c>
      <c r="U5945" s="36">
        <f ca="1">IF(F5945&lt;&gt;"",COUNTA(OFFSET('Maximum minutes'!$C$1,'Annexe A1 Cours'!T5945,0,1,50)),0)</f>
        <v>0</v>
      </c>
      <c r="V5945" s="37">
        <f ca="1">IFERROR(OFFSET('Maximum minutes'!$C$1,T5945+1,-1+MATCH(G5945,OFFSET('Maximum minutes'!$C$1,T5945-1,0,1,50),0)),0)</f>
        <v>0</v>
      </c>
      <c r="W5945" s="38">
        <f t="shared" ca="1" si="184"/>
        <v>0</v>
      </c>
    </row>
    <row r="5946" spans="1:23" s="36" customFormat="1" ht="18.75">
      <c r="A5946" s="34"/>
      <c r="B5946" s="39"/>
      <c r="C5946" s="39"/>
      <c r="D5946" s="35"/>
      <c r="E5946" s="40"/>
      <c r="F5946" s="39"/>
      <c r="G5946" s="39"/>
      <c r="H5946" s="39"/>
      <c r="I5946" s="34"/>
      <c r="J5946" s="34"/>
      <c r="K5946" s="34"/>
      <c r="L5946" s="34"/>
      <c r="M5946" s="43" t="str">
        <f ca="1">IFERROR(OFFSET('Maximum minutes'!$C$1,T5946,MATCH(IF(G5946&lt;&gt;"",G5946,F5946),OFFSET('Maximum minutes'!$C$1,T5946-1,0,1,U5946+1),0)-1)*IF(OR(ISNUMBER(J5946),J5946="sans examen"),1,0)*IF(W5946&lt;MinDate,1,0),"")</f>
        <v/>
      </c>
      <c r="N5946" s="36">
        <f t="shared" ca="1" si="185"/>
        <v>0</v>
      </c>
      <c r="O5946" s="36" t="e">
        <f ca="1">LEFT(OFFSET(Lists!$Q$2,MATCH(E5946,Lists!$R$3:$R$19,0),0),4)</f>
        <v>#N/A</v>
      </c>
      <c r="P5946" s="36" t="e">
        <f ca="1">MATCH(O5946,Lists!$S$2:$S$640,1)</f>
        <v>#N/A</v>
      </c>
      <c r="Q5946" s="36" t="e">
        <f ca="1">MATCH(LEFT(OFFSET(Lists!$Q$2,MATCH(E5946,Lists!$R$3:$R$19,0)+1,0),4),Lists!$S$3:$S$640,1)</f>
        <v>#N/A</v>
      </c>
      <c r="R5946" s="36" t="e">
        <f ca="1">LEFT(OFFSET(Lists!$S$2,P5946-1+MATCH(F5946,OFFSET(Lists!$T$3,P5946-1,0,Q5946-P5946+1),0),0),6)</f>
        <v>#N/A</v>
      </c>
      <c r="S5946" s="36" t="e">
        <f ca="1">VLOOKUP(R5946,Lists!B:D,3,FALSE)</f>
        <v>#N/A</v>
      </c>
      <c r="T5946" s="36" t="str">
        <f>IF(F5946&lt;&gt;"",MATCH(R5946,'Maximum minutes'!B:B,0),"")</f>
        <v/>
      </c>
      <c r="U5946" s="36">
        <f ca="1">IF(F5946&lt;&gt;"",COUNTA(OFFSET('Maximum minutes'!$C$1,'Annexe A1 Cours'!T5946,0,1,50)),0)</f>
        <v>0</v>
      </c>
      <c r="V5946" s="37">
        <f ca="1">IFERROR(OFFSET('Maximum minutes'!$C$1,T5946+1,-1+MATCH(G5946,OFFSET('Maximum minutes'!$C$1,T5946-1,0,1,50),0)),0)</f>
        <v>0</v>
      </c>
      <c r="W5946" s="38">
        <f t="shared" ca="1" si="184"/>
        <v>0</v>
      </c>
    </row>
    <row r="5947" spans="1:23" s="36" customFormat="1" ht="18.75">
      <c r="A5947" s="34"/>
      <c r="B5947" s="39"/>
      <c r="C5947" s="39"/>
      <c r="D5947" s="35"/>
      <c r="E5947" s="40"/>
      <c r="F5947" s="39"/>
      <c r="G5947" s="39"/>
      <c r="H5947" s="39"/>
      <c r="I5947" s="34"/>
      <c r="J5947" s="34"/>
      <c r="K5947" s="34"/>
      <c r="L5947" s="34"/>
      <c r="M5947" s="43" t="str">
        <f ca="1">IFERROR(OFFSET('Maximum minutes'!$C$1,T5947,MATCH(IF(G5947&lt;&gt;"",G5947,F5947),OFFSET('Maximum minutes'!$C$1,T5947-1,0,1,U5947+1),0)-1)*IF(OR(ISNUMBER(J5947),J5947="sans examen"),1,0)*IF(W5947&lt;MinDate,1,0),"")</f>
        <v/>
      </c>
      <c r="N5947" s="36">
        <f t="shared" ca="1" si="185"/>
        <v>0</v>
      </c>
      <c r="O5947" s="36" t="e">
        <f ca="1">LEFT(OFFSET(Lists!$Q$2,MATCH(E5947,Lists!$R$3:$R$19,0),0),4)</f>
        <v>#N/A</v>
      </c>
      <c r="P5947" s="36" t="e">
        <f ca="1">MATCH(O5947,Lists!$S$2:$S$640,1)</f>
        <v>#N/A</v>
      </c>
      <c r="Q5947" s="36" t="e">
        <f ca="1">MATCH(LEFT(OFFSET(Lists!$Q$2,MATCH(E5947,Lists!$R$3:$R$19,0)+1,0),4),Lists!$S$3:$S$640,1)</f>
        <v>#N/A</v>
      </c>
      <c r="R5947" s="36" t="e">
        <f ca="1">LEFT(OFFSET(Lists!$S$2,P5947-1+MATCH(F5947,OFFSET(Lists!$T$3,P5947-1,0,Q5947-P5947+1),0),0),6)</f>
        <v>#N/A</v>
      </c>
      <c r="S5947" s="36" t="e">
        <f ca="1">VLOOKUP(R5947,Lists!B:D,3,FALSE)</f>
        <v>#N/A</v>
      </c>
      <c r="T5947" s="36" t="str">
        <f>IF(F5947&lt;&gt;"",MATCH(R5947,'Maximum minutes'!B:B,0),"")</f>
        <v/>
      </c>
      <c r="U5947" s="36">
        <f ca="1">IF(F5947&lt;&gt;"",COUNTA(OFFSET('Maximum minutes'!$C$1,'Annexe A1 Cours'!T5947,0,1,50)),0)</f>
        <v>0</v>
      </c>
      <c r="V5947" s="37">
        <f ca="1">IFERROR(OFFSET('Maximum minutes'!$C$1,T5947+1,-1+MATCH(G5947,OFFSET('Maximum minutes'!$C$1,T5947-1,0,1,50),0)),0)</f>
        <v>0</v>
      </c>
      <c r="W5947" s="38">
        <f t="shared" ca="1" si="184"/>
        <v>0</v>
      </c>
    </row>
    <row r="5948" spans="1:23" s="36" customFormat="1" ht="18.75">
      <c r="A5948" s="34"/>
      <c r="B5948" s="39"/>
      <c r="C5948" s="39"/>
      <c r="D5948" s="35"/>
      <c r="E5948" s="40"/>
      <c r="F5948" s="39"/>
      <c r="G5948" s="39"/>
      <c r="H5948" s="39"/>
      <c r="I5948" s="34"/>
      <c r="J5948" s="34"/>
      <c r="K5948" s="34"/>
      <c r="L5948" s="34"/>
      <c r="M5948" s="43" t="str">
        <f ca="1">IFERROR(OFFSET('Maximum minutes'!$C$1,T5948,MATCH(IF(G5948&lt;&gt;"",G5948,F5948),OFFSET('Maximum minutes'!$C$1,T5948-1,0,1,U5948+1),0)-1)*IF(OR(ISNUMBER(J5948),J5948="sans examen"),1,0)*IF(W5948&lt;MinDate,1,0),"")</f>
        <v/>
      </c>
      <c r="N5948" s="36">
        <f t="shared" ca="1" si="185"/>
        <v>0</v>
      </c>
      <c r="O5948" s="36" t="e">
        <f ca="1">LEFT(OFFSET(Lists!$Q$2,MATCH(E5948,Lists!$R$3:$R$19,0),0),4)</f>
        <v>#N/A</v>
      </c>
      <c r="P5948" s="36" t="e">
        <f ca="1">MATCH(O5948,Lists!$S$2:$S$640,1)</f>
        <v>#N/A</v>
      </c>
      <c r="Q5948" s="36" t="e">
        <f ca="1">MATCH(LEFT(OFFSET(Lists!$Q$2,MATCH(E5948,Lists!$R$3:$R$19,0)+1,0),4),Lists!$S$3:$S$640,1)</f>
        <v>#N/A</v>
      </c>
      <c r="R5948" s="36" t="e">
        <f ca="1">LEFT(OFFSET(Lists!$S$2,P5948-1+MATCH(F5948,OFFSET(Lists!$T$3,P5948-1,0,Q5948-P5948+1),0),0),6)</f>
        <v>#N/A</v>
      </c>
      <c r="S5948" s="36" t="e">
        <f ca="1">VLOOKUP(R5948,Lists!B:D,3,FALSE)</f>
        <v>#N/A</v>
      </c>
      <c r="T5948" s="36" t="str">
        <f>IF(F5948&lt;&gt;"",MATCH(R5948,'Maximum minutes'!B:B,0),"")</f>
        <v/>
      </c>
      <c r="U5948" s="36">
        <f ca="1">IF(F5948&lt;&gt;"",COUNTA(OFFSET('Maximum minutes'!$C$1,'Annexe A1 Cours'!T5948,0,1,50)),0)</f>
        <v>0</v>
      </c>
      <c r="V5948" s="37">
        <f ca="1">IFERROR(OFFSET('Maximum minutes'!$C$1,T5948+1,-1+MATCH(G5948,OFFSET('Maximum minutes'!$C$1,T5948-1,0,1,50),0)),0)</f>
        <v>0</v>
      </c>
      <c r="W5948" s="38">
        <f t="shared" ca="1" si="184"/>
        <v>0</v>
      </c>
    </row>
    <row r="5949" spans="1:23" s="36" customFormat="1" ht="18.75">
      <c r="A5949" s="34"/>
      <c r="B5949" s="39"/>
      <c r="C5949" s="39"/>
      <c r="D5949" s="35"/>
      <c r="E5949" s="40"/>
      <c r="F5949" s="39"/>
      <c r="G5949" s="39"/>
      <c r="H5949" s="39"/>
      <c r="I5949" s="34"/>
      <c r="J5949" s="34"/>
      <c r="K5949" s="34"/>
      <c r="L5949" s="34"/>
      <c r="M5949" s="43" t="str">
        <f ca="1">IFERROR(OFFSET('Maximum minutes'!$C$1,T5949,MATCH(IF(G5949&lt;&gt;"",G5949,F5949),OFFSET('Maximum minutes'!$C$1,T5949-1,0,1,U5949+1),0)-1)*IF(OR(ISNUMBER(J5949),J5949="sans examen"),1,0)*IF(W5949&lt;MinDate,1,0),"")</f>
        <v/>
      </c>
      <c r="N5949" s="36">
        <f t="shared" ca="1" si="185"/>
        <v>0</v>
      </c>
      <c r="O5949" s="36" t="e">
        <f ca="1">LEFT(OFFSET(Lists!$Q$2,MATCH(E5949,Lists!$R$3:$R$19,0),0),4)</f>
        <v>#N/A</v>
      </c>
      <c r="P5949" s="36" t="e">
        <f ca="1">MATCH(O5949,Lists!$S$2:$S$640,1)</f>
        <v>#N/A</v>
      </c>
      <c r="Q5949" s="36" t="e">
        <f ca="1">MATCH(LEFT(OFFSET(Lists!$Q$2,MATCH(E5949,Lists!$R$3:$R$19,0)+1,0),4),Lists!$S$3:$S$640,1)</f>
        <v>#N/A</v>
      </c>
      <c r="R5949" s="36" t="e">
        <f ca="1">LEFT(OFFSET(Lists!$S$2,P5949-1+MATCH(F5949,OFFSET(Lists!$T$3,P5949-1,0,Q5949-P5949+1),0),0),6)</f>
        <v>#N/A</v>
      </c>
      <c r="S5949" s="36" t="e">
        <f ca="1">VLOOKUP(R5949,Lists!B:D,3,FALSE)</f>
        <v>#N/A</v>
      </c>
      <c r="T5949" s="36" t="str">
        <f>IF(F5949&lt;&gt;"",MATCH(R5949,'Maximum minutes'!B:B,0),"")</f>
        <v/>
      </c>
      <c r="U5949" s="36">
        <f ca="1">IF(F5949&lt;&gt;"",COUNTA(OFFSET('Maximum minutes'!$C$1,'Annexe A1 Cours'!T5949,0,1,50)),0)</f>
        <v>0</v>
      </c>
      <c r="V5949" s="37">
        <f ca="1">IFERROR(OFFSET('Maximum minutes'!$C$1,T5949+1,-1+MATCH(G5949,OFFSET('Maximum minutes'!$C$1,T5949-1,0,1,50),0)),0)</f>
        <v>0</v>
      </c>
      <c r="W5949" s="38">
        <f t="shared" ca="1" si="184"/>
        <v>0</v>
      </c>
    </row>
    <row r="5950" spans="1:23" s="36" customFormat="1" ht="18.75">
      <c r="A5950" s="34"/>
      <c r="B5950" s="39"/>
      <c r="C5950" s="39"/>
      <c r="D5950" s="35"/>
      <c r="E5950" s="40"/>
      <c r="F5950" s="39"/>
      <c r="G5950" s="39"/>
      <c r="H5950" s="39"/>
      <c r="I5950" s="34"/>
      <c r="J5950" s="34"/>
      <c r="K5950" s="34"/>
      <c r="L5950" s="34"/>
      <c r="M5950" s="43" t="str">
        <f ca="1">IFERROR(OFFSET('Maximum minutes'!$C$1,T5950,MATCH(IF(G5950&lt;&gt;"",G5950,F5950),OFFSET('Maximum minutes'!$C$1,T5950-1,0,1,U5950+1),0)-1)*IF(OR(ISNUMBER(J5950),J5950="sans examen"),1,0)*IF(W5950&lt;MinDate,1,0),"")</f>
        <v/>
      </c>
      <c r="N5950" s="36">
        <f t="shared" ca="1" si="185"/>
        <v>0</v>
      </c>
      <c r="O5950" s="36" t="e">
        <f ca="1">LEFT(OFFSET(Lists!$Q$2,MATCH(E5950,Lists!$R$3:$R$19,0),0),4)</f>
        <v>#N/A</v>
      </c>
      <c r="P5950" s="36" t="e">
        <f ca="1">MATCH(O5950,Lists!$S$2:$S$640,1)</f>
        <v>#N/A</v>
      </c>
      <c r="Q5950" s="36" t="e">
        <f ca="1">MATCH(LEFT(OFFSET(Lists!$Q$2,MATCH(E5950,Lists!$R$3:$R$19,0)+1,0),4),Lists!$S$3:$S$640,1)</f>
        <v>#N/A</v>
      </c>
      <c r="R5950" s="36" t="e">
        <f ca="1">LEFT(OFFSET(Lists!$S$2,P5950-1+MATCH(F5950,OFFSET(Lists!$T$3,P5950-1,0,Q5950-P5950+1),0),0),6)</f>
        <v>#N/A</v>
      </c>
      <c r="S5950" s="36" t="e">
        <f ca="1">VLOOKUP(R5950,Lists!B:D,3,FALSE)</f>
        <v>#N/A</v>
      </c>
      <c r="T5950" s="36" t="str">
        <f>IF(F5950&lt;&gt;"",MATCH(R5950,'Maximum minutes'!B:B,0),"")</f>
        <v/>
      </c>
      <c r="U5950" s="36">
        <f ca="1">IF(F5950&lt;&gt;"",COUNTA(OFFSET('Maximum minutes'!$C$1,'Annexe A1 Cours'!T5950,0,1,50)),0)</f>
        <v>0</v>
      </c>
      <c r="V5950" s="37">
        <f ca="1">IFERROR(OFFSET('Maximum minutes'!$C$1,T5950+1,-1+MATCH(G5950,OFFSET('Maximum minutes'!$C$1,T5950-1,0,1,50),0)),0)</f>
        <v>0</v>
      </c>
      <c r="W5950" s="38">
        <f t="shared" ca="1" si="184"/>
        <v>0</v>
      </c>
    </row>
    <row r="5951" spans="1:23" s="36" customFormat="1" ht="18.75">
      <c r="A5951" s="34"/>
      <c r="B5951" s="39"/>
      <c r="C5951" s="39"/>
      <c r="D5951" s="35"/>
      <c r="E5951" s="40"/>
      <c r="F5951" s="39"/>
      <c r="G5951" s="39"/>
      <c r="H5951" s="39"/>
      <c r="I5951" s="34"/>
      <c r="J5951" s="34"/>
      <c r="K5951" s="34"/>
      <c r="L5951" s="34"/>
      <c r="M5951" s="43" t="str">
        <f ca="1">IFERROR(OFFSET('Maximum minutes'!$C$1,T5951,MATCH(IF(G5951&lt;&gt;"",G5951,F5951),OFFSET('Maximum minutes'!$C$1,T5951-1,0,1,U5951+1),0)-1)*IF(OR(ISNUMBER(J5951),J5951="sans examen"),1,0)*IF(W5951&lt;MinDate,1,0),"")</f>
        <v/>
      </c>
      <c r="N5951" s="36">
        <f t="shared" ca="1" si="185"/>
        <v>0</v>
      </c>
      <c r="O5951" s="36" t="e">
        <f ca="1">LEFT(OFFSET(Lists!$Q$2,MATCH(E5951,Lists!$R$3:$R$19,0),0),4)</f>
        <v>#N/A</v>
      </c>
      <c r="P5951" s="36" t="e">
        <f ca="1">MATCH(O5951,Lists!$S$2:$S$640,1)</f>
        <v>#N/A</v>
      </c>
      <c r="Q5951" s="36" t="e">
        <f ca="1">MATCH(LEFT(OFFSET(Lists!$Q$2,MATCH(E5951,Lists!$R$3:$R$19,0)+1,0),4),Lists!$S$3:$S$640,1)</f>
        <v>#N/A</v>
      </c>
      <c r="R5951" s="36" t="e">
        <f ca="1">LEFT(OFFSET(Lists!$S$2,P5951-1+MATCH(F5951,OFFSET(Lists!$T$3,P5951-1,0,Q5951-P5951+1),0),0),6)</f>
        <v>#N/A</v>
      </c>
      <c r="S5951" s="36" t="e">
        <f ca="1">VLOOKUP(R5951,Lists!B:D,3,FALSE)</f>
        <v>#N/A</v>
      </c>
      <c r="T5951" s="36" t="str">
        <f>IF(F5951&lt;&gt;"",MATCH(R5951,'Maximum minutes'!B:B,0),"")</f>
        <v/>
      </c>
      <c r="U5951" s="36">
        <f ca="1">IF(F5951&lt;&gt;"",COUNTA(OFFSET('Maximum minutes'!$C$1,'Annexe A1 Cours'!T5951,0,1,50)),0)</f>
        <v>0</v>
      </c>
      <c r="V5951" s="37">
        <f ca="1">IFERROR(OFFSET('Maximum minutes'!$C$1,T5951+1,-1+MATCH(G5951,OFFSET('Maximum minutes'!$C$1,T5951-1,0,1,50),0)),0)</f>
        <v>0</v>
      </c>
      <c r="W5951" s="38">
        <f t="shared" ca="1" si="184"/>
        <v>0</v>
      </c>
    </row>
    <row r="5952" spans="1:23" s="36" customFormat="1" ht="18.75">
      <c r="A5952" s="34"/>
      <c r="B5952" s="39"/>
      <c r="C5952" s="39"/>
      <c r="D5952" s="35"/>
      <c r="E5952" s="40"/>
      <c r="F5952" s="39"/>
      <c r="G5952" s="39"/>
      <c r="H5952" s="39"/>
      <c r="I5952" s="34"/>
      <c r="J5952" s="34"/>
      <c r="K5952" s="34"/>
      <c r="L5952" s="34"/>
      <c r="M5952" s="43" t="str">
        <f ca="1">IFERROR(OFFSET('Maximum minutes'!$C$1,T5952,MATCH(IF(G5952&lt;&gt;"",G5952,F5952),OFFSET('Maximum minutes'!$C$1,T5952-1,0,1,U5952+1),0)-1)*IF(OR(ISNUMBER(J5952),J5952="sans examen"),1,0)*IF(W5952&lt;MinDate,1,0),"")</f>
        <v/>
      </c>
      <c r="N5952" s="36">
        <f t="shared" ca="1" si="185"/>
        <v>0</v>
      </c>
      <c r="O5952" s="36" t="e">
        <f ca="1">LEFT(OFFSET(Lists!$Q$2,MATCH(E5952,Lists!$R$3:$R$19,0),0),4)</f>
        <v>#N/A</v>
      </c>
      <c r="P5952" s="36" t="e">
        <f ca="1">MATCH(O5952,Lists!$S$2:$S$640,1)</f>
        <v>#N/A</v>
      </c>
      <c r="Q5952" s="36" t="e">
        <f ca="1">MATCH(LEFT(OFFSET(Lists!$Q$2,MATCH(E5952,Lists!$R$3:$R$19,0)+1,0),4),Lists!$S$3:$S$640,1)</f>
        <v>#N/A</v>
      </c>
      <c r="R5952" s="36" t="e">
        <f ca="1">LEFT(OFFSET(Lists!$S$2,P5952-1+MATCH(F5952,OFFSET(Lists!$T$3,P5952-1,0,Q5952-P5952+1),0),0),6)</f>
        <v>#N/A</v>
      </c>
      <c r="S5952" s="36" t="e">
        <f ca="1">VLOOKUP(R5952,Lists!B:D,3,FALSE)</f>
        <v>#N/A</v>
      </c>
      <c r="T5952" s="36" t="str">
        <f>IF(F5952&lt;&gt;"",MATCH(R5952,'Maximum minutes'!B:B,0),"")</f>
        <v/>
      </c>
      <c r="U5952" s="36">
        <f ca="1">IF(F5952&lt;&gt;"",COUNTA(OFFSET('Maximum minutes'!$C$1,'Annexe A1 Cours'!T5952,0,1,50)),0)</f>
        <v>0</v>
      </c>
      <c r="V5952" s="37">
        <f ca="1">IFERROR(OFFSET('Maximum minutes'!$C$1,T5952+1,-1+MATCH(G5952,OFFSET('Maximum minutes'!$C$1,T5952-1,0,1,50),0)),0)</f>
        <v>0</v>
      </c>
      <c r="W5952" s="38">
        <f t="shared" ca="1" si="184"/>
        <v>0</v>
      </c>
    </row>
    <row r="5953" spans="1:23" s="36" customFormat="1" ht="18.75">
      <c r="A5953" s="34"/>
      <c r="B5953" s="39"/>
      <c r="C5953" s="39"/>
      <c r="D5953" s="35"/>
      <c r="E5953" s="40"/>
      <c r="F5953" s="39"/>
      <c r="G5953" s="39"/>
      <c r="H5953" s="39"/>
      <c r="I5953" s="34"/>
      <c r="J5953" s="34"/>
      <c r="K5953" s="34"/>
      <c r="L5953" s="34"/>
      <c r="M5953" s="43" t="str">
        <f ca="1">IFERROR(OFFSET('Maximum minutes'!$C$1,T5953,MATCH(IF(G5953&lt;&gt;"",G5953,F5953),OFFSET('Maximum minutes'!$C$1,T5953-1,0,1,U5953+1),0)-1)*IF(OR(ISNUMBER(J5953),J5953="sans examen"),1,0)*IF(W5953&lt;MinDate,1,0),"")</f>
        <v/>
      </c>
      <c r="N5953" s="36">
        <f t="shared" ca="1" si="185"/>
        <v>0</v>
      </c>
      <c r="O5953" s="36" t="e">
        <f ca="1">LEFT(OFFSET(Lists!$Q$2,MATCH(E5953,Lists!$R$3:$R$19,0),0),4)</f>
        <v>#N/A</v>
      </c>
      <c r="P5953" s="36" t="e">
        <f ca="1">MATCH(O5953,Lists!$S$2:$S$640,1)</f>
        <v>#N/A</v>
      </c>
      <c r="Q5953" s="36" t="e">
        <f ca="1">MATCH(LEFT(OFFSET(Lists!$Q$2,MATCH(E5953,Lists!$R$3:$R$19,0)+1,0),4),Lists!$S$3:$S$640,1)</f>
        <v>#N/A</v>
      </c>
      <c r="R5953" s="36" t="e">
        <f ca="1">LEFT(OFFSET(Lists!$S$2,P5953-1+MATCH(F5953,OFFSET(Lists!$T$3,P5953-1,0,Q5953-P5953+1),0),0),6)</f>
        <v>#N/A</v>
      </c>
      <c r="S5953" s="36" t="e">
        <f ca="1">VLOOKUP(R5953,Lists!B:D,3,FALSE)</f>
        <v>#N/A</v>
      </c>
      <c r="T5953" s="36" t="str">
        <f>IF(F5953&lt;&gt;"",MATCH(R5953,'Maximum minutes'!B:B,0),"")</f>
        <v/>
      </c>
      <c r="U5953" s="36">
        <f ca="1">IF(F5953&lt;&gt;"",COUNTA(OFFSET('Maximum minutes'!$C$1,'Annexe A1 Cours'!T5953,0,1,50)),0)</f>
        <v>0</v>
      </c>
      <c r="V5953" s="37">
        <f ca="1">IFERROR(OFFSET('Maximum minutes'!$C$1,T5953+1,-1+MATCH(G5953,OFFSET('Maximum minutes'!$C$1,T5953-1,0,1,50),0)),0)</f>
        <v>0</v>
      </c>
      <c r="W5953" s="38">
        <f t="shared" ca="1" si="184"/>
        <v>0</v>
      </c>
    </row>
    <row r="5954" spans="1:23" s="36" customFormat="1" ht="18.75">
      <c r="A5954" s="34"/>
      <c r="B5954" s="39"/>
      <c r="C5954" s="39"/>
      <c r="D5954" s="35"/>
      <c r="E5954" s="40"/>
      <c r="F5954" s="39"/>
      <c r="G5954" s="39"/>
      <c r="H5954" s="39"/>
      <c r="I5954" s="34"/>
      <c r="J5954" s="34"/>
      <c r="K5954" s="34"/>
      <c r="L5954" s="34"/>
      <c r="M5954" s="43" t="str">
        <f ca="1">IFERROR(OFFSET('Maximum minutes'!$C$1,T5954,MATCH(IF(G5954&lt;&gt;"",G5954,F5954),OFFSET('Maximum minutes'!$C$1,T5954-1,0,1,U5954+1),0)-1)*IF(OR(ISNUMBER(J5954),J5954="sans examen"),1,0)*IF(W5954&lt;MinDate,1,0),"")</f>
        <v/>
      </c>
      <c r="N5954" s="36">
        <f t="shared" ca="1" si="185"/>
        <v>0</v>
      </c>
      <c r="O5954" s="36" t="e">
        <f ca="1">LEFT(OFFSET(Lists!$Q$2,MATCH(E5954,Lists!$R$3:$R$19,0),0),4)</f>
        <v>#N/A</v>
      </c>
      <c r="P5954" s="36" t="e">
        <f ca="1">MATCH(O5954,Lists!$S$2:$S$640,1)</f>
        <v>#N/A</v>
      </c>
      <c r="Q5954" s="36" t="e">
        <f ca="1">MATCH(LEFT(OFFSET(Lists!$Q$2,MATCH(E5954,Lists!$R$3:$R$19,0)+1,0),4),Lists!$S$3:$S$640,1)</f>
        <v>#N/A</v>
      </c>
      <c r="R5954" s="36" t="e">
        <f ca="1">LEFT(OFFSET(Lists!$S$2,P5954-1+MATCH(F5954,OFFSET(Lists!$T$3,P5954-1,0,Q5954-P5954+1),0),0),6)</f>
        <v>#N/A</v>
      </c>
      <c r="S5954" s="36" t="e">
        <f ca="1">VLOOKUP(R5954,Lists!B:D,3,FALSE)</f>
        <v>#N/A</v>
      </c>
      <c r="T5954" s="36" t="str">
        <f>IF(F5954&lt;&gt;"",MATCH(R5954,'Maximum minutes'!B:B,0),"")</f>
        <v/>
      </c>
      <c r="U5954" s="36">
        <f ca="1">IF(F5954&lt;&gt;"",COUNTA(OFFSET('Maximum minutes'!$C$1,'Annexe A1 Cours'!T5954,0,1,50)),0)</f>
        <v>0</v>
      </c>
      <c r="V5954" s="37">
        <f ca="1">IFERROR(OFFSET('Maximum minutes'!$C$1,T5954+1,-1+MATCH(G5954,OFFSET('Maximum minutes'!$C$1,T5954-1,0,1,50),0)),0)</f>
        <v>0</v>
      </c>
      <c r="W5954" s="38">
        <f t="shared" ca="1" si="184"/>
        <v>0</v>
      </c>
    </row>
    <row r="5955" spans="1:23" s="36" customFormat="1" ht="18.75">
      <c r="A5955" s="34"/>
      <c r="B5955" s="39"/>
      <c r="C5955" s="39"/>
      <c r="D5955" s="35"/>
      <c r="E5955" s="40"/>
      <c r="F5955" s="39"/>
      <c r="G5955" s="39"/>
      <c r="H5955" s="39"/>
      <c r="I5955" s="34"/>
      <c r="J5955" s="34"/>
      <c r="K5955" s="34"/>
      <c r="L5955" s="34"/>
      <c r="M5955" s="43" t="str">
        <f ca="1">IFERROR(OFFSET('Maximum minutes'!$C$1,T5955,MATCH(IF(G5955&lt;&gt;"",G5955,F5955),OFFSET('Maximum minutes'!$C$1,T5955-1,0,1,U5955+1),0)-1)*IF(OR(ISNUMBER(J5955),J5955="sans examen"),1,0)*IF(W5955&lt;MinDate,1,0),"")</f>
        <v/>
      </c>
      <c r="N5955" s="36">
        <f t="shared" ca="1" si="185"/>
        <v>0</v>
      </c>
      <c r="O5955" s="36" t="e">
        <f ca="1">LEFT(OFFSET(Lists!$Q$2,MATCH(E5955,Lists!$R$3:$R$19,0),0),4)</f>
        <v>#N/A</v>
      </c>
      <c r="P5955" s="36" t="e">
        <f ca="1">MATCH(O5955,Lists!$S$2:$S$640,1)</f>
        <v>#N/A</v>
      </c>
      <c r="Q5955" s="36" t="e">
        <f ca="1">MATCH(LEFT(OFFSET(Lists!$Q$2,MATCH(E5955,Lists!$R$3:$R$19,0)+1,0),4),Lists!$S$3:$S$640,1)</f>
        <v>#N/A</v>
      </c>
      <c r="R5955" s="36" t="e">
        <f ca="1">LEFT(OFFSET(Lists!$S$2,P5955-1+MATCH(F5955,OFFSET(Lists!$T$3,P5955-1,0,Q5955-P5955+1),0),0),6)</f>
        <v>#N/A</v>
      </c>
      <c r="S5955" s="36" t="e">
        <f ca="1">VLOOKUP(R5955,Lists!B:D,3,FALSE)</f>
        <v>#N/A</v>
      </c>
      <c r="T5955" s="36" t="str">
        <f>IF(F5955&lt;&gt;"",MATCH(R5955,'Maximum minutes'!B:B,0),"")</f>
        <v/>
      </c>
      <c r="U5955" s="36">
        <f ca="1">IF(F5955&lt;&gt;"",COUNTA(OFFSET('Maximum minutes'!$C$1,'Annexe A1 Cours'!T5955,0,1,50)),0)</f>
        <v>0</v>
      </c>
      <c r="V5955" s="37">
        <f ca="1">IFERROR(OFFSET('Maximum minutes'!$C$1,T5955+1,-1+MATCH(G5955,OFFSET('Maximum minutes'!$C$1,T5955-1,0,1,50),0)),0)</f>
        <v>0</v>
      </c>
      <c r="W5955" s="38">
        <f t="shared" ca="1" si="184"/>
        <v>0</v>
      </c>
    </row>
    <row r="5956" spans="1:23" s="36" customFormat="1" ht="18.75">
      <c r="A5956" s="34"/>
      <c r="B5956" s="39"/>
      <c r="C5956" s="39"/>
      <c r="D5956" s="35"/>
      <c r="E5956" s="40"/>
      <c r="F5956" s="39"/>
      <c r="G5956" s="39"/>
      <c r="H5956" s="39"/>
      <c r="I5956" s="34"/>
      <c r="J5956" s="34"/>
      <c r="K5956" s="34"/>
      <c r="L5956" s="34"/>
      <c r="M5956" s="43" t="str">
        <f ca="1">IFERROR(OFFSET('Maximum minutes'!$C$1,T5956,MATCH(IF(G5956&lt;&gt;"",G5956,F5956),OFFSET('Maximum minutes'!$C$1,T5956-1,0,1,U5956+1),0)-1)*IF(OR(ISNUMBER(J5956),J5956="sans examen"),1,0)*IF(W5956&lt;MinDate,1,0),"")</f>
        <v/>
      </c>
      <c r="N5956" s="36">
        <f t="shared" ca="1" si="185"/>
        <v>0</v>
      </c>
      <c r="O5956" s="36" t="e">
        <f ca="1">LEFT(OFFSET(Lists!$Q$2,MATCH(E5956,Lists!$R$3:$R$19,0),0),4)</f>
        <v>#N/A</v>
      </c>
      <c r="P5956" s="36" t="e">
        <f ca="1">MATCH(O5956,Lists!$S$2:$S$640,1)</f>
        <v>#N/A</v>
      </c>
      <c r="Q5956" s="36" t="e">
        <f ca="1">MATCH(LEFT(OFFSET(Lists!$Q$2,MATCH(E5956,Lists!$R$3:$R$19,0)+1,0),4),Lists!$S$3:$S$640,1)</f>
        <v>#N/A</v>
      </c>
      <c r="R5956" s="36" t="e">
        <f ca="1">LEFT(OFFSET(Lists!$S$2,P5956-1+MATCH(F5956,OFFSET(Lists!$T$3,P5956-1,0,Q5956-P5956+1),0),0),6)</f>
        <v>#N/A</v>
      </c>
      <c r="S5956" s="36" t="e">
        <f ca="1">VLOOKUP(R5956,Lists!B:D,3,FALSE)</f>
        <v>#N/A</v>
      </c>
      <c r="T5956" s="36" t="str">
        <f>IF(F5956&lt;&gt;"",MATCH(R5956,'Maximum minutes'!B:B,0),"")</f>
        <v/>
      </c>
      <c r="U5956" s="36">
        <f ca="1">IF(F5956&lt;&gt;"",COUNTA(OFFSET('Maximum minutes'!$C$1,'Annexe A1 Cours'!T5956,0,1,50)),0)</f>
        <v>0</v>
      </c>
      <c r="V5956" s="37">
        <f ca="1">IFERROR(OFFSET('Maximum minutes'!$C$1,T5956+1,-1+MATCH(G5956,OFFSET('Maximum minutes'!$C$1,T5956-1,0,1,50),0)),0)</f>
        <v>0</v>
      </c>
      <c r="W5956" s="38">
        <f t="shared" ca="1" si="184"/>
        <v>0</v>
      </c>
    </row>
    <row r="5957" spans="1:23" s="36" customFormat="1" ht="18.75">
      <c r="A5957" s="34"/>
      <c r="B5957" s="39"/>
      <c r="C5957" s="39"/>
      <c r="D5957" s="35"/>
      <c r="E5957" s="40"/>
      <c r="F5957" s="39"/>
      <c r="G5957" s="39"/>
      <c r="H5957" s="39"/>
      <c r="I5957" s="34"/>
      <c r="J5957" s="34"/>
      <c r="K5957" s="34"/>
      <c r="L5957" s="34"/>
      <c r="M5957" s="43" t="str">
        <f ca="1">IFERROR(OFFSET('Maximum minutes'!$C$1,T5957,MATCH(IF(G5957&lt;&gt;"",G5957,F5957),OFFSET('Maximum minutes'!$C$1,T5957-1,0,1,U5957+1),0)-1)*IF(OR(ISNUMBER(J5957),J5957="sans examen"),1,0)*IF(W5957&lt;MinDate,1,0),"")</f>
        <v/>
      </c>
      <c r="N5957" s="36">
        <f t="shared" ca="1" si="185"/>
        <v>0</v>
      </c>
      <c r="O5957" s="36" t="e">
        <f ca="1">LEFT(OFFSET(Lists!$Q$2,MATCH(E5957,Lists!$R$3:$R$19,0),0),4)</f>
        <v>#N/A</v>
      </c>
      <c r="P5957" s="36" t="e">
        <f ca="1">MATCH(O5957,Lists!$S$2:$S$640,1)</f>
        <v>#N/A</v>
      </c>
      <c r="Q5957" s="36" t="e">
        <f ca="1">MATCH(LEFT(OFFSET(Lists!$Q$2,MATCH(E5957,Lists!$R$3:$R$19,0)+1,0),4),Lists!$S$3:$S$640,1)</f>
        <v>#N/A</v>
      </c>
      <c r="R5957" s="36" t="e">
        <f ca="1">LEFT(OFFSET(Lists!$S$2,P5957-1+MATCH(F5957,OFFSET(Lists!$T$3,P5957-1,0,Q5957-P5957+1),0),0),6)</f>
        <v>#N/A</v>
      </c>
      <c r="S5957" s="36" t="e">
        <f ca="1">VLOOKUP(R5957,Lists!B:D,3,FALSE)</f>
        <v>#N/A</v>
      </c>
      <c r="T5957" s="36" t="str">
        <f>IF(F5957&lt;&gt;"",MATCH(R5957,'Maximum minutes'!B:B,0),"")</f>
        <v/>
      </c>
      <c r="U5957" s="36">
        <f ca="1">IF(F5957&lt;&gt;"",COUNTA(OFFSET('Maximum minutes'!$C$1,'Annexe A1 Cours'!T5957,0,1,50)),0)</f>
        <v>0</v>
      </c>
      <c r="V5957" s="37">
        <f ca="1">IFERROR(OFFSET('Maximum minutes'!$C$1,T5957+1,-1+MATCH(G5957,OFFSET('Maximum minutes'!$C$1,T5957-1,0,1,50),0)),0)</f>
        <v>0</v>
      </c>
      <c r="W5957" s="38">
        <f t="shared" ca="1" si="184"/>
        <v>0</v>
      </c>
    </row>
    <row r="5958" spans="1:23" s="36" customFormat="1" ht="18.75">
      <c r="A5958" s="34"/>
      <c r="B5958" s="39"/>
      <c r="C5958" s="39"/>
      <c r="D5958" s="35"/>
      <c r="E5958" s="40"/>
      <c r="F5958" s="39"/>
      <c r="G5958" s="39"/>
      <c r="H5958" s="39"/>
      <c r="I5958" s="34"/>
      <c r="J5958" s="34"/>
      <c r="K5958" s="34"/>
      <c r="L5958" s="34"/>
      <c r="M5958" s="43" t="str">
        <f ca="1">IFERROR(OFFSET('Maximum minutes'!$C$1,T5958,MATCH(IF(G5958&lt;&gt;"",G5958,F5958),OFFSET('Maximum minutes'!$C$1,T5958-1,0,1,U5958+1),0)-1)*IF(OR(ISNUMBER(J5958),J5958="sans examen"),1,0)*IF(W5958&lt;MinDate,1,0),"")</f>
        <v/>
      </c>
      <c r="N5958" s="36">
        <f t="shared" ca="1" si="185"/>
        <v>0</v>
      </c>
      <c r="O5958" s="36" t="e">
        <f ca="1">LEFT(OFFSET(Lists!$Q$2,MATCH(E5958,Lists!$R$3:$R$19,0),0),4)</f>
        <v>#N/A</v>
      </c>
      <c r="P5958" s="36" t="e">
        <f ca="1">MATCH(O5958,Lists!$S$2:$S$640,1)</f>
        <v>#N/A</v>
      </c>
      <c r="Q5958" s="36" t="e">
        <f ca="1">MATCH(LEFT(OFFSET(Lists!$Q$2,MATCH(E5958,Lists!$R$3:$R$19,0)+1,0),4),Lists!$S$3:$S$640,1)</f>
        <v>#N/A</v>
      </c>
      <c r="R5958" s="36" t="e">
        <f ca="1">LEFT(OFFSET(Lists!$S$2,P5958-1+MATCH(F5958,OFFSET(Lists!$T$3,P5958-1,0,Q5958-P5958+1),0),0),6)</f>
        <v>#N/A</v>
      </c>
      <c r="S5958" s="36" t="e">
        <f ca="1">VLOOKUP(R5958,Lists!B:D,3,FALSE)</f>
        <v>#N/A</v>
      </c>
      <c r="T5958" s="36" t="str">
        <f>IF(F5958&lt;&gt;"",MATCH(R5958,'Maximum minutes'!B:B,0),"")</f>
        <v/>
      </c>
      <c r="U5958" s="36">
        <f ca="1">IF(F5958&lt;&gt;"",COUNTA(OFFSET('Maximum minutes'!$C$1,'Annexe A1 Cours'!T5958,0,1,50)),0)</f>
        <v>0</v>
      </c>
      <c r="V5958" s="37">
        <f ca="1">IFERROR(OFFSET('Maximum minutes'!$C$1,T5958+1,-1+MATCH(G5958,OFFSET('Maximum minutes'!$C$1,T5958-1,0,1,50),0)),0)</f>
        <v>0</v>
      </c>
      <c r="W5958" s="38">
        <f t="shared" ca="1" si="184"/>
        <v>0</v>
      </c>
    </row>
    <row r="5959" spans="1:23" s="36" customFormat="1" ht="18.75">
      <c r="A5959" s="34"/>
      <c r="B5959" s="39"/>
      <c r="C5959" s="39"/>
      <c r="D5959" s="35"/>
      <c r="E5959" s="40"/>
      <c r="F5959" s="39"/>
      <c r="G5959" s="39"/>
      <c r="H5959" s="39"/>
      <c r="I5959" s="34"/>
      <c r="J5959" s="34"/>
      <c r="K5959" s="34"/>
      <c r="L5959" s="34"/>
      <c r="M5959" s="43" t="str">
        <f ca="1">IFERROR(OFFSET('Maximum minutes'!$C$1,T5959,MATCH(IF(G5959&lt;&gt;"",G5959,F5959),OFFSET('Maximum minutes'!$C$1,T5959-1,0,1,U5959+1),0)-1)*IF(OR(ISNUMBER(J5959),J5959="sans examen"),1,0)*IF(W5959&lt;MinDate,1,0),"")</f>
        <v/>
      </c>
      <c r="N5959" s="36">
        <f t="shared" ca="1" si="185"/>
        <v>0</v>
      </c>
      <c r="O5959" s="36" t="e">
        <f ca="1">LEFT(OFFSET(Lists!$Q$2,MATCH(E5959,Lists!$R$3:$R$19,0),0),4)</f>
        <v>#N/A</v>
      </c>
      <c r="P5959" s="36" t="e">
        <f ca="1">MATCH(O5959,Lists!$S$2:$S$640,1)</f>
        <v>#N/A</v>
      </c>
      <c r="Q5959" s="36" t="e">
        <f ca="1">MATCH(LEFT(OFFSET(Lists!$Q$2,MATCH(E5959,Lists!$R$3:$R$19,0)+1,0),4),Lists!$S$3:$S$640,1)</f>
        <v>#N/A</v>
      </c>
      <c r="R5959" s="36" t="e">
        <f ca="1">LEFT(OFFSET(Lists!$S$2,P5959-1+MATCH(F5959,OFFSET(Lists!$T$3,P5959-1,0,Q5959-P5959+1),0),0),6)</f>
        <v>#N/A</v>
      </c>
      <c r="S5959" s="36" t="e">
        <f ca="1">VLOOKUP(R5959,Lists!B:D,3,FALSE)</f>
        <v>#N/A</v>
      </c>
      <c r="T5959" s="36" t="str">
        <f>IF(F5959&lt;&gt;"",MATCH(R5959,'Maximum minutes'!B:B,0),"")</f>
        <v/>
      </c>
      <c r="U5959" s="36">
        <f ca="1">IF(F5959&lt;&gt;"",COUNTA(OFFSET('Maximum minutes'!$C$1,'Annexe A1 Cours'!T5959,0,1,50)),0)</f>
        <v>0</v>
      </c>
      <c r="V5959" s="37">
        <f ca="1">IFERROR(OFFSET('Maximum minutes'!$C$1,T5959+1,-1+MATCH(G5959,OFFSET('Maximum minutes'!$C$1,T5959-1,0,1,50),0)),0)</f>
        <v>0</v>
      </c>
      <c r="W5959" s="38">
        <f t="shared" ref="W5959:W6022" ca="1" si="186">IFERROR(DATE(YEAR(D5959)+V5959,MONTH(D5959),DAY(D5959)),"")</f>
        <v>0</v>
      </c>
    </row>
    <row r="5960" spans="1:23" s="36" customFormat="1" ht="18.75">
      <c r="A5960" s="34"/>
      <c r="B5960" s="39"/>
      <c r="C5960" s="39"/>
      <c r="D5960" s="35"/>
      <c r="E5960" s="40"/>
      <c r="F5960" s="39"/>
      <c r="G5960" s="39"/>
      <c r="H5960" s="39"/>
      <c r="I5960" s="34"/>
      <c r="J5960" s="34"/>
      <c r="K5960" s="34"/>
      <c r="L5960" s="34"/>
      <c r="M5960" s="43" t="str">
        <f ca="1">IFERROR(OFFSET('Maximum minutes'!$C$1,T5960,MATCH(IF(G5960&lt;&gt;"",G5960,F5960),OFFSET('Maximum minutes'!$C$1,T5960-1,0,1,U5960+1),0)-1)*IF(OR(ISNUMBER(J5960),J5960="sans examen"),1,0)*IF(W5960&lt;MinDate,1,0),"")</f>
        <v/>
      </c>
      <c r="N5960" s="36">
        <f t="shared" ref="N5960:N6023" ca="1" si="187">IF(K5960&gt;0,MIN(K5960,M5960),0)*IF(M5960="",0,1)</f>
        <v>0</v>
      </c>
      <c r="O5960" s="36" t="e">
        <f ca="1">LEFT(OFFSET(Lists!$Q$2,MATCH(E5960,Lists!$R$3:$R$19,0),0),4)</f>
        <v>#N/A</v>
      </c>
      <c r="P5960" s="36" t="e">
        <f ca="1">MATCH(O5960,Lists!$S$2:$S$640,1)</f>
        <v>#N/A</v>
      </c>
      <c r="Q5960" s="36" t="e">
        <f ca="1">MATCH(LEFT(OFFSET(Lists!$Q$2,MATCH(E5960,Lists!$R$3:$R$19,0)+1,0),4),Lists!$S$3:$S$640,1)</f>
        <v>#N/A</v>
      </c>
      <c r="R5960" s="36" t="e">
        <f ca="1">LEFT(OFFSET(Lists!$S$2,P5960-1+MATCH(F5960,OFFSET(Lists!$T$3,P5960-1,0,Q5960-P5960+1),0),0),6)</f>
        <v>#N/A</v>
      </c>
      <c r="S5960" s="36" t="e">
        <f ca="1">VLOOKUP(R5960,Lists!B:D,3,FALSE)</f>
        <v>#N/A</v>
      </c>
      <c r="T5960" s="36" t="str">
        <f>IF(F5960&lt;&gt;"",MATCH(R5960,'Maximum minutes'!B:B,0),"")</f>
        <v/>
      </c>
      <c r="U5960" s="36">
        <f ca="1">IF(F5960&lt;&gt;"",COUNTA(OFFSET('Maximum minutes'!$C$1,'Annexe A1 Cours'!T5960,0,1,50)),0)</f>
        <v>0</v>
      </c>
      <c r="V5960" s="37">
        <f ca="1">IFERROR(OFFSET('Maximum minutes'!$C$1,T5960+1,-1+MATCH(G5960,OFFSET('Maximum minutes'!$C$1,T5960-1,0,1,50),0)),0)</f>
        <v>0</v>
      </c>
      <c r="W5960" s="38">
        <f t="shared" ca="1" si="186"/>
        <v>0</v>
      </c>
    </row>
    <row r="5961" spans="1:23" s="36" customFormat="1" ht="18.75">
      <c r="A5961" s="34"/>
      <c r="B5961" s="39"/>
      <c r="C5961" s="39"/>
      <c r="D5961" s="35"/>
      <c r="E5961" s="40"/>
      <c r="F5961" s="39"/>
      <c r="G5961" s="39"/>
      <c r="H5961" s="39"/>
      <c r="I5961" s="34"/>
      <c r="J5961" s="34"/>
      <c r="K5961" s="34"/>
      <c r="L5961" s="34"/>
      <c r="M5961" s="43" t="str">
        <f ca="1">IFERROR(OFFSET('Maximum minutes'!$C$1,T5961,MATCH(IF(G5961&lt;&gt;"",G5961,F5961),OFFSET('Maximum minutes'!$C$1,T5961-1,0,1,U5961+1),0)-1)*IF(OR(ISNUMBER(J5961),J5961="sans examen"),1,0)*IF(W5961&lt;MinDate,1,0),"")</f>
        <v/>
      </c>
      <c r="N5961" s="36">
        <f t="shared" ca="1" si="187"/>
        <v>0</v>
      </c>
      <c r="O5961" s="36" t="e">
        <f ca="1">LEFT(OFFSET(Lists!$Q$2,MATCH(E5961,Lists!$R$3:$R$19,0),0),4)</f>
        <v>#N/A</v>
      </c>
      <c r="P5961" s="36" t="e">
        <f ca="1">MATCH(O5961,Lists!$S$2:$S$640,1)</f>
        <v>#N/A</v>
      </c>
      <c r="Q5961" s="36" t="e">
        <f ca="1">MATCH(LEFT(OFFSET(Lists!$Q$2,MATCH(E5961,Lists!$R$3:$R$19,0)+1,0),4),Lists!$S$3:$S$640,1)</f>
        <v>#N/A</v>
      </c>
      <c r="R5961" s="36" t="e">
        <f ca="1">LEFT(OFFSET(Lists!$S$2,P5961-1+MATCH(F5961,OFFSET(Lists!$T$3,P5961-1,0,Q5961-P5961+1),0),0),6)</f>
        <v>#N/A</v>
      </c>
      <c r="S5961" s="36" t="e">
        <f ca="1">VLOOKUP(R5961,Lists!B:D,3,FALSE)</f>
        <v>#N/A</v>
      </c>
      <c r="T5961" s="36" t="str">
        <f>IF(F5961&lt;&gt;"",MATCH(R5961,'Maximum minutes'!B:B,0),"")</f>
        <v/>
      </c>
      <c r="U5961" s="36">
        <f ca="1">IF(F5961&lt;&gt;"",COUNTA(OFFSET('Maximum minutes'!$C$1,'Annexe A1 Cours'!T5961,0,1,50)),0)</f>
        <v>0</v>
      </c>
      <c r="V5961" s="37">
        <f ca="1">IFERROR(OFFSET('Maximum minutes'!$C$1,T5961+1,-1+MATCH(G5961,OFFSET('Maximum minutes'!$C$1,T5961-1,0,1,50),0)),0)</f>
        <v>0</v>
      </c>
      <c r="W5961" s="38">
        <f t="shared" ca="1" si="186"/>
        <v>0</v>
      </c>
    </row>
    <row r="5962" spans="1:23" s="36" customFormat="1" ht="18.75">
      <c r="A5962" s="34"/>
      <c r="B5962" s="39"/>
      <c r="C5962" s="39"/>
      <c r="D5962" s="35"/>
      <c r="E5962" s="40"/>
      <c r="F5962" s="39"/>
      <c r="G5962" s="39"/>
      <c r="H5962" s="39"/>
      <c r="I5962" s="34"/>
      <c r="J5962" s="34"/>
      <c r="K5962" s="34"/>
      <c r="L5962" s="34"/>
      <c r="M5962" s="43" t="str">
        <f ca="1">IFERROR(OFFSET('Maximum minutes'!$C$1,T5962,MATCH(IF(G5962&lt;&gt;"",G5962,F5962),OFFSET('Maximum minutes'!$C$1,T5962-1,0,1,U5962+1),0)-1)*IF(OR(ISNUMBER(J5962),J5962="sans examen"),1,0)*IF(W5962&lt;MinDate,1,0),"")</f>
        <v/>
      </c>
      <c r="N5962" s="36">
        <f t="shared" ca="1" si="187"/>
        <v>0</v>
      </c>
      <c r="O5962" s="36" t="e">
        <f ca="1">LEFT(OFFSET(Lists!$Q$2,MATCH(E5962,Lists!$R$3:$R$19,0),0),4)</f>
        <v>#N/A</v>
      </c>
      <c r="P5962" s="36" t="e">
        <f ca="1">MATCH(O5962,Lists!$S$2:$S$640,1)</f>
        <v>#N/A</v>
      </c>
      <c r="Q5962" s="36" t="e">
        <f ca="1">MATCH(LEFT(OFFSET(Lists!$Q$2,MATCH(E5962,Lists!$R$3:$R$19,0)+1,0),4),Lists!$S$3:$S$640,1)</f>
        <v>#N/A</v>
      </c>
      <c r="R5962" s="36" t="e">
        <f ca="1">LEFT(OFFSET(Lists!$S$2,P5962-1+MATCH(F5962,OFFSET(Lists!$T$3,P5962-1,0,Q5962-P5962+1),0),0),6)</f>
        <v>#N/A</v>
      </c>
      <c r="S5962" s="36" t="e">
        <f ca="1">VLOOKUP(R5962,Lists!B:D,3,FALSE)</f>
        <v>#N/A</v>
      </c>
      <c r="T5962" s="36" t="str">
        <f>IF(F5962&lt;&gt;"",MATCH(R5962,'Maximum minutes'!B:B,0),"")</f>
        <v/>
      </c>
      <c r="U5962" s="36">
        <f ca="1">IF(F5962&lt;&gt;"",COUNTA(OFFSET('Maximum minutes'!$C$1,'Annexe A1 Cours'!T5962,0,1,50)),0)</f>
        <v>0</v>
      </c>
      <c r="V5962" s="37">
        <f ca="1">IFERROR(OFFSET('Maximum minutes'!$C$1,T5962+1,-1+MATCH(G5962,OFFSET('Maximum minutes'!$C$1,T5962-1,0,1,50),0)),0)</f>
        <v>0</v>
      </c>
      <c r="W5962" s="38">
        <f t="shared" ca="1" si="186"/>
        <v>0</v>
      </c>
    </row>
    <row r="5963" spans="1:23" s="36" customFormat="1" ht="18.75">
      <c r="A5963" s="34"/>
      <c r="B5963" s="39"/>
      <c r="C5963" s="39"/>
      <c r="D5963" s="35"/>
      <c r="E5963" s="40"/>
      <c r="F5963" s="39"/>
      <c r="G5963" s="39"/>
      <c r="H5963" s="39"/>
      <c r="I5963" s="34"/>
      <c r="J5963" s="34"/>
      <c r="K5963" s="34"/>
      <c r="L5963" s="34"/>
      <c r="M5963" s="43" t="str">
        <f ca="1">IFERROR(OFFSET('Maximum minutes'!$C$1,T5963,MATCH(IF(G5963&lt;&gt;"",G5963,F5963),OFFSET('Maximum minutes'!$C$1,T5963-1,0,1,U5963+1),0)-1)*IF(OR(ISNUMBER(J5963),J5963="sans examen"),1,0)*IF(W5963&lt;MinDate,1,0),"")</f>
        <v/>
      </c>
      <c r="N5963" s="36">
        <f t="shared" ca="1" si="187"/>
        <v>0</v>
      </c>
      <c r="O5963" s="36" t="e">
        <f ca="1">LEFT(OFFSET(Lists!$Q$2,MATCH(E5963,Lists!$R$3:$R$19,0),0),4)</f>
        <v>#N/A</v>
      </c>
      <c r="P5963" s="36" t="e">
        <f ca="1">MATCH(O5963,Lists!$S$2:$S$640,1)</f>
        <v>#N/A</v>
      </c>
      <c r="Q5963" s="36" t="e">
        <f ca="1">MATCH(LEFT(OFFSET(Lists!$Q$2,MATCH(E5963,Lists!$R$3:$R$19,0)+1,0),4),Lists!$S$3:$S$640,1)</f>
        <v>#N/A</v>
      </c>
      <c r="R5963" s="36" t="e">
        <f ca="1">LEFT(OFFSET(Lists!$S$2,P5963-1+MATCH(F5963,OFFSET(Lists!$T$3,P5963-1,0,Q5963-P5963+1),0),0),6)</f>
        <v>#N/A</v>
      </c>
      <c r="S5963" s="36" t="e">
        <f ca="1">VLOOKUP(R5963,Lists!B:D,3,FALSE)</f>
        <v>#N/A</v>
      </c>
      <c r="T5963" s="36" t="str">
        <f>IF(F5963&lt;&gt;"",MATCH(R5963,'Maximum minutes'!B:B,0),"")</f>
        <v/>
      </c>
      <c r="U5963" s="36">
        <f ca="1">IF(F5963&lt;&gt;"",COUNTA(OFFSET('Maximum minutes'!$C$1,'Annexe A1 Cours'!T5963,0,1,50)),0)</f>
        <v>0</v>
      </c>
      <c r="V5963" s="37">
        <f ca="1">IFERROR(OFFSET('Maximum minutes'!$C$1,T5963+1,-1+MATCH(G5963,OFFSET('Maximum minutes'!$C$1,T5963-1,0,1,50),0)),0)</f>
        <v>0</v>
      </c>
      <c r="W5963" s="38">
        <f t="shared" ca="1" si="186"/>
        <v>0</v>
      </c>
    </row>
    <row r="5964" spans="1:23" s="36" customFormat="1" ht="18.75">
      <c r="A5964" s="34"/>
      <c r="B5964" s="39"/>
      <c r="C5964" s="39"/>
      <c r="D5964" s="35"/>
      <c r="E5964" s="40"/>
      <c r="F5964" s="39"/>
      <c r="G5964" s="39"/>
      <c r="H5964" s="39"/>
      <c r="I5964" s="34"/>
      <c r="J5964" s="34"/>
      <c r="K5964" s="34"/>
      <c r="L5964" s="34"/>
      <c r="M5964" s="43" t="str">
        <f ca="1">IFERROR(OFFSET('Maximum minutes'!$C$1,T5964,MATCH(IF(G5964&lt;&gt;"",G5964,F5964),OFFSET('Maximum minutes'!$C$1,T5964-1,0,1,U5964+1),0)-1)*IF(OR(ISNUMBER(J5964),J5964="sans examen"),1,0)*IF(W5964&lt;MinDate,1,0),"")</f>
        <v/>
      </c>
      <c r="N5964" s="36">
        <f t="shared" ca="1" si="187"/>
        <v>0</v>
      </c>
      <c r="O5964" s="36" t="e">
        <f ca="1">LEFT(OFFSET(Lists!$Q$2,MATCH(E5964,Lists!$R$3:$R$19,0),0),4)</f>
        <v>#N/A</v>
      </c>
      <c r="P5964" s="36" t="e">
        <f ca="1">MATCH(O5964,Lists!$S$2:$S$640,1)</f>
        <v>#N/A</v>
      </c>
      <c r="Q5964" s="36" t="e">
        <f ca="1">MATCH(LEFT(OFFSET(Lists!$Q$2,MATCH(E5964,Lists!$R$3:$R$19,0)+1,0),4),Lists!$S$3:$S$640,1)</f>
        <v>#N/A</v>
      </c>
      <c r="R5964" s="36" t="e">
        <f ca="1">LEFT(OFFSET(Lists!$S$2,P5964-1+MATCH(F5964,OFFSET(Lists!$T$3,P5964-1,0,Q5964-P5964+1),0),0),6)</f>
        <v>#N/A</v>
      </c>
      <c r="S5964" s="36" t="e">
        <f ca="1">VLOOKUP(R5964,Lists!B:D,3,FALSE)</f>
        <v>#N/A</v>
      </c>
      <c r="T5964" s="36" t="str">
        <f>IF(F5964&lt;&gt;"",MATCH(R5964,'Maximum minutes'!B:B,0),"")</f>
        <v/>
      </c>
      <c r="U5964" s="36">
        <f ca="1">IF(F5964&lt;&gt;"",COUNTA(OFFSET('Maximum minutes'!$C$1,'Annexe A1 Cours'!T5964,0,1,50)),0)</f>
        <v>0</v>
      </c>
      <c r="V5964" s="37">
        <f ca="1">IFERROR(OFFSET('Maximum minutes'!$C$1,T5964+1,-1+MATCH(G5964,OFFSET('Maximum minutes'!$C$1,T5964-1,0,1,50),0)),0)</f>
        <v>0</v>
      </c>
      <c r="W5964" s="38">
        <f t="shared" ca="1" si="186"/>
        <v>0</v>
      </c>
    </row>
    <row r="5965" spans="1:23" s="36" customFormat="1" ht="18.75">
      <c r="A5965" s="34"/>
      <c r="B5965" s="39"/>
      <c r="C5965" s="39"/>
      <c r="D5965" s="35"/>
      <c r="E5965" s="40"/>
      <c r="F5965" s="39"/>
      <c r="G5965" s="39"/>
      <c r="H5965" s="39"/>
      <c r="I5965" s="34"/>
      <c r="J5965" s="34"/>
      <c r="K5965" s="34"/>
      <c r="L5965" s="34"/>
      <c r="M5965" s="43" t="str">
        <f ca="1">IFERROR(OFFSET('Maximum minutes'!$C$1,T5965,MATCH(IF(G5965&lt;&gt;"",G5965,F5965),OFFSET('Maximum minutes'!$C$1,T5965-1,0,1,U5965+1),0)-1)*IF(OR(ISNUMBER(J5965),J5965="sans examen"),1,0)*IF(W5965&lt;MinDate,1,0),"")</f>
        <v/>
      </c>
      <c r="N5965" s="36">
        <f t="shared" ca="1" si="187"/>
        <v>0</v>
      </c>
      <c r="O5965" s="36" t="e">
        <f ca="1">LEFT(OFFSET(Lists!$Q$2,MATCH(E5965,Lists!$R$3:$R$19,0),0),4)</f>
        <v>#N/A</v>
      </c>
      <c r="P5965" s="36" t="e">
        <f ca="1">MATCH(O5965,Lists!$S$2:$S$640,1)</f>
        <v>#N/A</v>
      </c>
      <c r="Q5965" s="36" t="e">
        <f ca="1">MATCH(LEFT(OFFSET(Lists!$Q$2,MATCH(E5965,Lists!$R$3:$R$19,0)+1,0),4),Lists!$S$3:$S$640,1)</f>
        <v>#N/A</v>
      </c>
      <c r="R5965" s="36" t="e">
        <f ca="1">LEFT(OFFSET(Lists!$S$2,P5965-1+MATCH(F5965,OFFSET(Lists!$T$3,P5965-1,0,Q5965-P5965+1),0),0),6)</f>
        <v>#N/A</v>
      </c>
      <c r="S5965" s="36" t="e">
        <f ca="1">VLOOKUP(R5965,Lists!B:D,3,FALSE)</f>
        <v>#N/A</v>
      </c>
      <c r="T5965" s="36" t="str">
        <f>IF(F5965&lt;&gt;"",MATCH(R5965,'Maximum minutes'!B:B,0),"")</f>
        <v/>
      </c>
      <c r="U5965" s="36">
        <f ca="1">IF(F5965&lt;&gt;"",COUNTA(OFFSET('Maximum minutes'!$C$1,'Annexe A1 Cours'!T5965,0,1,50)),0)</f>
        <v>0</v>
      </c>
      <c r="V5965" s="37">
        <f ca="1">IFERROR(OFFSET('Maximum minutes'!$C$1,T5965+1,-1+MATCH(G5965,OFFSET('Maximum minutes'!$C$1,T5965-1,0,1,50),0)),0)</f>
        <v>0</v>
      </c>
      <c r="W5965" s="38">
        <f t="shared" ca="1" si="186"/>
        <v>0</v>
      </c>
    </row>
    <row r="5966" spans="1:23" s="36" customFormat="1" ht="18.75">
      <c r="A5966" s="34"/>
      <c r="B5966" s="39"/>
      <c r="C5966" s="39"/>
      <c r="D5966" s="35"/>
      <c r="E5966" s="40"/>
      <c r="F5966" s="39"/>
      <c r="G5966" s="39"/>
      <c r="H5966" s="39"/>
      <c r="I5966" s="34"/>
      <c r="J5966" s="34"/>
      <c r="K5966" s="34"/>
      <c r="L5966" s="34"/>
      <c r="M5966" s="43" t="str">
        <f ca="1">IFERROR(OFFSET('Maximum minutes'!$C$1,T5966,MATCH(IF(G5966&lt;&gt;"",G5966,F5966),OFFSET('Maximum minutes'!$C$1,T5966-1,0,1,U5966+1),0)-1)*IF(OR(ISNUMBER(J5966),J5966="sans examen"),1,0)*IF(W5966&lt;MinDate,1,0),"")</f>
        <v/>
      </c>
      <c r="N5966" s="36">
        <f t="shared" ca="1" si="187"/>
        <v>0</v>
      </c>
      <c r="O5966" s="36" t="e">
        <f ca="1">LEFT(OFFSET(Lists!$Q$2,MATCH(E5966,Lists!$R$3:$R$19,0),0),4)</f>
        <v>#N/A</v>
      </c>
      <c r="P5966" s="36" t="e">
        <f ca="1">MATCH(O5966,Lists!$S$2:$S$640,1)</f>
        <v>#N/A</v>
      </c>
      <c r="Q5966" s="36" t="e">
        <f ca="1">MATCH(LEFT(OFFSET(Lists!$Q$2,MATCH(E5966,Lists!$R$3:$R$19,0)+1,0),4),Lists!$S$3:$S$640,1)</f>
        <v>#N/A</v>
      </c>
      <c r="R5966" s="36" t="e">
        <f ca="1">LEFT(OFFSET(Lists!$S$2,P5966-1+MATCH(F5966,OFFSET(Lists!$T$3,P5966-1,0,Q5966-P5966+1),0),0),6)</f>
        <v>#N/A</v>
      </c>
      <c r="S5966" s="36" t="e">
        <f ca="1">VLOOKUP(R5966,Lists!B:D,3,FALSE)</f>
        <v>#N/A</v>
      </c>
      <c r="T5966" s="36" t="str">
        <f>IF(F5966&lt;&gt;"",MATCH(R5966,'Maximum minutes'!B:B,0),"")</f>
        <v/>
      </c>
      <c r="U5966" s="36">
        <f ca="1">IF(F5966&lt;&gt;"",COUNTA(OFFSET('Maximum minutes'!$C$1,'Annexe A1 Cours'!T5966,0,1,50)),0)</f>
        <v>0</v>
      </c>
      <c r="V5966" s="37">
        <f ca="1">IFERROR(OFFSET('Maximum minutes'!$C$1,T5966+1,-1+MATCH(G5966,OFFSET('Maximum minutes'!$C$1,T5966-1,0,1,50),0)),0)</f>
        <v>0</v>
      </c>
      <c r="W5966" s="38">
        <f t="shared" ca="1" si="186"/>
        <v>0</v>
      </c>
    </row>
    <row r="5967" spans="1:23" s="36" customFormat="1" ht="18.75">
      <c r="A5967" s="34"/>
      <c r="B5967" s="39"/>
      <c r="C5967" s="39"/>
      <c r="D5967" s="35"/>
      <c r="E5967" s="40"/>
      <c r="F5967" s="39"/>
      <c r="G5967" s="39"/>
      <c r="H5967" s="39"/>
      <c r="I5967" s="34"/>
      <c r="J5967" s="34"/>
      <c r="K5967" s="34"/>
      <c r="L5967" s="34"/>
      <c r="M5967" s="43" t="str">
        <f ca="1">IFERROR(OFFSET('Maximum minutes'!$C$1,T5967,MATCH(IF(G5967&lt;&gt;"",G5967,F5967),OFFSET('Maximum minutes'!$C$1,T5967-1,0,1,U5967+1),0)-1)*IF(OR(ISNUMBER(J5967),J5967="sans examen"),1,0)*IF(W5967&lt;MinDate,1,0),"")</f>
        <v/>
      </c>
      <c r="N5967" s="36">
        <f t="shared" ca="1" si="187"/>
        <v>0</v>
      </c>
      <c r="O5967" s="36" t="e">
        <f ca="1">LEFT(OFFSET(Lists!$Q$2,MATCH(E5967,Lists!$R$3:$R$19,0),0),4)</f>
        <v>#N/A</v>
      </c>
      <c r="P5967" s="36" t="e">
        <f ca="1">MATCH(O5967,Lists!$S$2:$S$640,1)</f>
        <v>#N/A</v>
      </c>
      <c r="Q5967" s="36" t="e">
        <f ca="1">MATCH(LEFT(OFFSET(Lists!$Q$2,MATCH(E5967,Lists!$R$3:$R$19,0)+1,0),4),Lists!$S$3:$S$640,1)</f>
        <v>#N/A</v>
      </c>
      <c r="R5967" s="36" t="e">
        <f ca="1">LEFT(OFFSET(Lists!$S$2,P5967-1+MATCH(F5967,OFFSET(Lists!$T$3,P5967-1,0,Q5967-P5967+1),0),0),6)</f>
        <v>#N/A</v>
      </c>
      <c r="S5967" s="36" t="e">
        <f ca="1">VLOOKUP(R5967,Lists!B:D,3,FALSE)</f>
        <v>#N/A</v>
      </c>
      <c r="T5967" s="36" t="str">
        <f>IF(F5967&lt;&gt;"",MATCH(R5967,'Maximum minutes'!B:B,0),"")</f>
        <v/>
      </c>
      <c r="U5967" s="36">
        <f ca="1">IF(F5967&lt;&gt;"",COUNTA(OFFSET('Maximum minutes'!$C$1,'Annexe A1 Cours'!T5967,0,1,50)),0)</f>
        <v>0</v>
      </c>
      <c r="V5967" s="37">
        <f ca="1">IFERROR(OFFSET('Maximum minutes'!$C$1,T5967+1,-1+MATCH(G5967,OFFSET('Maximum minutes'!$C$1,T5967-1,0,1,50),0)),0)</f>
        <v>0</v>
      </c>
      <c r="W5967" s="38">
        <f t="shared" ca="1" si="186"/>
        <v>0</v>
      </c>
    </row>
    <row r="5968" spans="1:23" s="36" customFormat="1" ht="18.75">
      <c r="A5968" s="34"/>
      <c r="B5968" s="39"/>
      <c r="C5968" s="39"/>
      <c r="D5968" s="35"/>
      <c r="E5968" s="40"/>
      <c r="F5968" s="39"/>
      <c r="G5968" s="39"/>
      <c r="H5968" s="39"/>
      <c r="I5968" s="34"/>
      <c r="J5968" s="34"/>
      <c r="K5968" s="34"/>
      <c r="L5968" s="34"/>
      <c r="M5968" s="43" t="str">
        <f ca="1">IFERROR(OFFSET('Maximum minutes'!$C$1,T5968,MATCH(IF(G5968&lt;&gt;"",G5968,F5968),OFFSET('Maximum minutes'!$C$1,T5968-1,0,1,U5968+1),0)-1)*IF(OR(ISNUMBER(J5968),J5968="sans examen"),1,0)*IF(W5968&lt;MinDate,1,0),"")</f>
        <v/>
      </c>
      <c r="N5968" s="36">
        <f t="shared" ca="1" si="187"/>
        <v>0</v>
      </c>
      <c r="O5968" s="36" t="e">
        <f ca="1">LEFT(OFFSET(Lists!$Q$2,MATCH(E5968,Lists!$R$3:$R$19,0),0),4)</f>
        <v>#N/A</v>
      </c>
      <c r="P5968" s="36" t="e">
        <f ca="1">MATCH(O5968,Lists!$S$2:$S$640,1)</f>
        <v>#N/A</v>
      </c>
      <c r="Q5968" s="36" t="e">
        <f ca="1">MATCH(LEFT(OFFSET(Lists!$Q$2,MATCH(E5968,Lists!$R$3:$R$19,0)+1,0),4),Lists!$S$3:$S$640,1)</f>
        <v>#N/A</v>
      </c>
      <c r="R5968" s="36" t="e">
        <f ca="1">LEFT(OFFSET(Lists!$S$2,P5968-1+MATCH(F5968,OFFSET(Lists!$T$3,P5968-1,0,Q5968-P5968+1),0),0),6)</f>
        <v>#N/A</v>
      </c>
      <c r="S5968" s="36" t="e">
        <f ca="1">VLOOKUP(R5968,Lists!B:D,3,FALSE)</f>
        <v>#N/A</v>
      </c>
      <c r="T5968" s="36" t="str">
        <f>IF(F5968&lt;&gt;"",MATCH(R5968,'Maximum minutes'!B:B,0),"")</f>
        <v/>
      </c>
      <c r="U5968" s="36">
        <f ca="1">IF(F5968&lt;&gt;"",COUNTA(OFFSET('Maximum minutes'!$C$1,'Annexe A1 Cours'!T5968,0,1,50)),0)</f>
        <v>0</v>
      </c>
      <c r="V5968" s="37">
        <f ca="1">IFERROR(OFFSET('Maximum minutes'!$C$1,T5968+1,-1+MATCH(G5968,OFFSET('Maximum minutes'!$C$1,T5968-1,0,1,50),0)),0)</f>
        <v>0</v>
      </c>
      <c r="W5968" s="38">
        <f t="shared" ca="1" si="186"/>
        <v>0</v>
      </c>
    </row>
    <row r="5969" spans="1:23" s="36" customFormat="1" ht="18.75">
      <c r="A5969" s="34"/>
      <c r="B5969" s="39"/>
      <c r="C5969" s="39"/>
      <c r="D5969" s="35"/>
      <c r="E5969" s="40"/>
      <c r="F5969" s="39"/>
      <c r="G5969" s="39"/>
      <c r="H5969" s="39"/>
      <c r="I5969" s="34"/>
      <c r="J5969" s="34"/>
      <c r="K5969" s="34"/>
      <c r="L5969" s="34"/>
      <c r="M5969" s="43" t="str">
        <f ca="1">IFERROR(OFFSET('Maximum minutes'!$C$1,T5969,MATCH(IF(G5969&lt;&gt;"",G5969,F5969),OFFSET('Maximum minutes'!$C$1,T5969-1,0,1,U5969+1),0)-1)*IF(OR(ISNUMBER(J5969),J5969="sans examen"),1,0)*IF(W5969&lt;MinDate,1,0),"")</f>
        <v/>
      </c>
      <c r="N5969" s="36">
        <f t="shared" ca="1" si="187"/>
        <v>0</v>
      </c>
      <c r="O5969" s="36" t="e">
        <f ca="1">LEFT(OFFSET(Lists!$Q$2,MATCH(E5969,Lists!$R$3:$R$19,0),0),4)</f>
        <v>#N/A</v>
      </c>
      <c r="P5969" s="36" t="e">
        <f ca="1">MATCH(O5969,Lists!$S$2:$S$640,1)</f>
        <v>#N/A</v>
      </c>
      <c r="Q5969" s="36" t="e">
        <f ca="1">MATCH(LEFT(OFFSET(Lists!$Q$2,MATCH(E5969,Lists!$R$3:$R$19,0)+1,0),4),Lists!$S$3:$S$640,1)</f>
        <v>#N/A</v>
      </c>
      <c r="R5969" s="36" t="e">
        <f ca="1">LEFT(OFFSET(Lists!$S$2,P5969-1+MATCH(F5969,OFFSET(Lists!$T$3,P5969-1,0,Q5969-P5969+1),0),0),6)</f>
        <v>#N/A</v>
      </c>
      <c r="S5969" s="36" t="e">
        <f ca="1">VLOOKUP(R5969,Lists!B:D,3,FALSE)</f>
        <v>#N/A</v>
      </c>
      <c r="T5969" s="36" t="str">
        <f>IF(F5969&lt;&gt;"",MATCH(R5969,'Maximum minutes'!B:B,0),"")</f>
        <v/>
      </c>
      <c r="U5969" s="36">
        <f ca="1">IF(F5969&lt;&gt;"",COUNTA(OFFSET('Maximum minutes'!$C$1,'Annexe A1 Cours'!T5969,0,1,50)),0)</f>
        <v>0</v>
      </c>
      <c r="V5969" s="37">
        <f ca="1">IFERROR(OFFSET('Maximum minutes'!$C$1,T5969+1,-1+MATCH(G5969,OFFSET('Maximum minutes'!$C$1,T5969-1,0,1,50),0)),0)</f>
        <v>0</v>
      </c>
      <c r="W5969" s="38">
        <f t="shared" ca="1" si="186"/>
        <v>0</v>
      </c>
    </row>
    <row r="5970" spans="1:23" s="36" customFormat="1" ht="18.75">
      <c r="A5970" s="34"/>
      <c r="B5970" s="39"/>
      <c r="C5970" s="39"/>
      <c r="D5970" s="35"/>
      <c r="E5970" s="40"/>
      <c r="F5970" s="39"/>
      <c r="G5970" s="39"/>
      <c r="H5970" s="39"/>
      <c r="I5970" s="34"/>
      <c r="J5970" s="34"/>
      <c r="K5970" s="34"/>
      <c r="L5970" s="34"/>
      <c r="M5970" s="43" t="str">
        <f ca="1">IFERROR(OFFSET('Maximum minutes'!$C$1,T5970,MATCH(IF(G5970&lt;&gt;"",G5970,F5970),OFFSET('Maximum minutes'!$C$1,T5970-1,0,1,U5970+1),0)-1)*IF(OR(ISNUMBER(J5970),J5970="sans examen"),1,0)*IF(W5970&lt;MinDate,1,0),"")</f>
        <v/>
      </c>
      <c r="N5970" s="36">
        <f t="shared" ca="1" si="187"/>
        <v>0</v>
      </c>
      <c r="O5970" s="36" t="e">
        <f ca="1">LEFT(OFFSET(Lists!$Q$2,MATCH(E5970,Lists!$R$3:$R$19,0),0),4)</f>
        <v>#N/A</v>
      </c>
      <c r="P5970" s="36" t="e">
        <f ca="1">MATCH(O5970,Lists!$S$2:$S$640,1)</f>
        <v>#N/A</v>
      </c>
      <c r="Q5970" s="36" t="e">
        <f ca="1">MATCH(LEFT(OFFSET(Lists!$Q$2,MATCH(E5970,Lists!$R$3:$R$19,0)+1,0),4),Lists!$S$3:$S$640,1)</f>
        <v>#N/A</v>
      </c>
      <c r="R5970" s="36" t="e">
        <f ca="1">LEFT(OFFSET(Lists!$S$2,P5970-1+MATCH(F5970,OFFSET(Lists!$T$3,P5970-1,0,Q5970-P5970+1),0),0),6)</f>
        <v>#N/A</v>
      </c>
      <c r="S5970" s="36" t="e">
        <f ca="1">VLOOKUP(R5970,Lists!B:D,3,FALSE)</f>
        <v>#N/A</v>
      </c>
      <c r="T5970" s="36" t="str">
        <f>IF(F5970&lt;&gt;"",MATCH(R5970,'Maximum minutes'!B:B,0),"")</f>
        <v/>
      </c>
      <c r="U5970" s="36">
        <f ca="1">IF(F5970&lt;&gt;"",COUNTA(OFFSET('Maximum minutes'!$C$1,'Annexe A1 Cours'!T5970,0,1,50)),0)</f>
        <v>0</v>
      </c>
      <c r="V5970" s="37">
        <f ca="1">IFERROR(OFFSET('Maximum minutes'!$C$1,T5970+1,-1+MATCH(G5970,OFFSET('Maximum minutes'!$C$1,T5970-1,0,1,50),0)),0)</f>
        <v>0</v>
      </c>
      <c r="W5970" s="38">
        <f t="shared" ca="1" si="186"/>
        <v>0</v>
      </c>
    </row>
    <row r="5971" spans="1:23" s="36" customFormat="1" ht="18.75">
      <c r="A5971" s="34"/>
      <c r="B5971" s="39"/>
      <c r="C5971" s="39"/>
      <c r="D5971" s="35"/>
      <c r="E5971" s="40"/>
      <c r="F5971" s="39"/>
      <c r="G5971" s="39"/>
      <c r="H5971" s="39"/>
      <c r="I5971" s="34"/>
      <c r="J5971" s="34"/>
      <c r="K5971" s="34"/>
      <c r="L5971" s="34"/>
      <c r="M5971" s="43" t="str">
        <f ca="1">IFERROR(OFFSET('Maximum minutes'!$C$1,T5971,MATCH(IF(G5971&lt;&gt;"",G5971,F5971),OFFSET('Maximum minutes'!$C$1,T5971-1,0,1,U5971+1),0)-1)*IF(OR(ISNUMBER(J5971),J5971="sans examen"),1,0)*IF(W5971&lt;MinDate,1,0),"")</f>
        <v/>
      </c>
      <c r="N5971" s="36">
        <f t="shared" ca="1" si="187"/>
        <v>0</v>
      </c>
      <c r="O5971" s="36" t="e">
        <f ca="1">LEFT(OFFSET(Lists!$Q$2,MATCH(E5971,Lists!$R$3:$R$19,0),0),4)</f>
        <v>#N/A</v>
      </c>
      <c r="P5971" s="36" t="e">
        <f ca="1">MATCH(O5971,Lists!$S$2:$S$640,1)</f>
        <v>#N/A</v>
      </c>
      <c r="Q5971" s="36" t="e">
        <f ca="1">MATCH(LEFT(OFFSET(Lists!$Q$2,MATCH(E5971,Lists!$R$3:$R$19,0)+1,0),4),Lists!$S$3:$S$640,1)</f>
        <v>#N/A</v>
      </c>
      <c r="R5971" s="36" t="e">
        <f ca="1">LEFT(OFFSET(Lists!$S$2,P5971-1+MATCH(F5971,OFFSET(Lists!$T$3,P5971-1,0,Q5971-P5971+1),0),0),6)</f>
        <v>#N/A</v>
      </c>
      <c r="S5971" s="36" t="e">
        <f ca="1">VLOOKUP(R5971,Lists!B:D,3,FALSE)</f>
        <v>#N/A</v>
      </c>
      <c r="T5971" s="36" t="str">
        <f>IF(F5971&lt;&gt;"",MATCH(R5971,'Maximum minutes'!B:B,0),"")</f>
        <v/>
      </c>
      <c r="U5971" s="36">
        <f ca="1">IF(F5971&lt;&gt;"",COUNTA(OFFSET('Maximum minutes'!$C$1,'Annexe A1 Cours'!T5971,0,1,50)),0)</f>
        <v>0</v>
      </c>
      <c r="V5971" s="37">
        <f ca="1">IFERROR(OFFSET('Maximum minutes'!$C$1,T5971+1,-1+MATCH(G5971,OFFSET('Maximum minutes'!$C$1,T5971-1,0,1,50),0)),0)</f>
        <v>0</v>
      </c>
      <c r="W5971" s="38">
        <f t="shared" ca="1" si="186"/>
        <v>0</v>
      </c>
    </row>
    <row r="5972" spans="1:23" s="36" customFormat="1" ht="18.75">
      <c r="A5972" s="34"/>
      <c r="B5972" s="39"/>
      <c r="C5972" s="39"/>
      <c r="D5972" s="35"/>
      <c r="E5972" s="40"/>
      <c r="F5972" s="39"/>
      <c r="G5972" s="39"/>
      <c r="H5972" s="39"/>
      <c r="I5972" s="34"/>
      <c r="J5972" s="34"/>
      <c r="K5972" s="34"/>
      <c r="L5972" s="34"/>
      <c r="M5972" s="43" t="str">
        <f ca="1">IFERROR(OFFSET('Maximum minutes'!$C$1,T5972,MATCH(IF(G5972&lt;&gt;"",G5972,F5972),OFFSET('Maximum minutes'!$C$1,T5972-1,0,1,U5972+1),0)-1)*IF(OR(ISNUMBER(J5972),J5972="sans examen"),1,0)*IF(W5972&lt;MinDate,1,0),"")</f>
        <v/>
      </c>
      <c r="N5972" s="36">
        <f t="shared" ca="1" si="187"/>
        <v>0</v>
      </c>
      <c r="O5972" s="36" t="e">
        <f ca="1">LEFT(OFFSET(Lists!$Q$2,MATCH(E5972,Lists!$R$3:$R$19,0),0),4)</f>
        <v>#N/A</v>
      </c>
      <c r="P5972" s="36" t="e">
        <f ca="1">MATCH(O5972,Lists!$S$2:$S$640,1)</f>
        <v>#N/A</v>
      </c>
      <c r="Q5972" s="36" t="e">
        <f ca="1">MATCH(LEFT(OFFSET(Lists!$Q$2,MATCH(E5972,Lists!$R$3:$R$19,0)+1,0),4),Lists!$S$3:$S$640,1)</f>
        <v>#N/A</v>
      </c>
      <c r="R5972" s="36" t="e">
        <f ca="1">LEFT(OFFSET(Lists!$S$2,P5972-1+MATCH(F5972,OFFSET(Lists!$T$3,P5972-1,0,Q5972-P5972+1),0),0),6)</f>
        <v>#N/A</v>
      </c>
      <c r="S5972" s="36" t="e">
        <f ca="1">VLOOKUP(R5972,Lists!B:D,3,FALSE)</f>
        <v>#N/A</v>
      </c>
      <c r="T5972" s="36" t="str">
        <f>IF(F5972&lt;&gt;"",MATCH(R5972,'Maximum minutes'!B:B,0),"")</f>
        <v/>
      </c>
      <c r="U5972" s="36">
        <f ca="1">IF(F5972&lt;&gt;"",COUNTA(OFFSET('Maximum minutes'!$C$1,'Annexe A1 Cours'!T5972,0,1,50)),0)</f>
        <v>0</v>
      </c>
      <c r="V5972" s="37">
        <f ca="1">IFERROR(OFFSET('Maximum minutes'!$C$1,T5972+1,-1+MATCH(G5972,OFFSET('Maximum minutes'!$C$1,T5972-1,0,1,50),0)),0)</f>
        <v>0</v>
      </c>
      <c r="W5972" s="38">
        <f t="shared" ca="1" si="186"/>
        <v>0</v>
      </c>
    </row>
    <row r="5973" spans="1:23" s="36" customFormat="1" ht="18.75">
      <c r="A5973" s="34"/>
      <c r="B5973" s="39"/>
      <c r="C5973" s="39"/>
      <c r="D5973" s="35"/>
      <c r="E5973" s="40"/>
      <c r="F5973" s="39"/>
      <c r="G5973" s="39"/>
      <c r="H5973" s="39"/>
      <c r="I5973" s="34"/>
      <c r="J5973" s="34"/>
      <c r="K5973" s="34"/>
      <c r="L5973" s="34"/>
      <c r="M5973" s="43" t="str">
        <f ca="1">IFERROR(OFFSET('Maximum minutes'!$C$1,T5973,MATCH(IF(G5973&lt;&gt;"",G5973,F5973),OFFSET('Maximum minutes'!$C$1,T5973-1,0,1,U5973+1),0)-1)*IF(OR(ISNUMBER(J5973),J5973="sans examen"),1,0)*IF(W5973&lt;MinDate,1,0),"")</f>
        <v/>
      </c>
      <c r="N5973" s="36">
        <f t="shared" ca="1" si="187"/>
        <v>0</v>
      </c>
      <c r="O5973" s="36" t="e">
        <f ca="1">LEFT(OFFSET(Lists!$Q$2,MATCH(E5973,Lists!$R$3:$R$19,0),0),4)</f>
        <v>#N/A</v>
      </c>
      <c r="P5973" s="36" t="e">
        <f ca="1">MATCH(O5973,Lists!$S$2:$S$640,1)</f>
        <v>#N/A</v>
      </c>
      <c r="Q5973" s="36" t="e">
        <f ca="1">MATCH(LEFT(OFFSET(Lists!$Q$2,MATCH(E5973,Lists!$R$3:$R$19,0)+1,0),4),Lists!$S$3:$S$640,1)</f>
        <v>#N/A</v>
      </c>
      <c r="R5973" s="36" t="e">
        <f ca="1">LEFT(OFFSET(Lists!$S$2,P5973-1+MATCH(F5973,OFFSET(Lists!$T$3,P5973-1,0,Q5973-P5973+1),0),0),6)</f>
        <v>#N/A</v>
      </c>
      <c r="S5973" s="36" t="e">
        <f ca="1">VLOOKUP(R5973,Lists!B:D,3,FALSE)</f>
        <v>#N/A</v>
      </c>
      <c r="T5973" s="36" t="str">
        <f>IF(F5973&lt;&gt;"",MATCH(R5973,'Maximum minutes'!B:B,0),"")</f>
        <v/>
      </c>
      <c r="U5973" s="36">
        <f ca="1">IF(F5973&lt;&gt;"",COUNTA(OFFSET('Maximum minutes'!$C$1,'Annexe A1 Cours'!T5973,0,1,50)),0)</f>
        <v>0</v>
      </c>
      <c r="V5973" s="37">
        <f ca="1">IFERROR(OFFSET('Maximum minutes'!$C$1,T5973+1,-1+MATCH(G5973,OFFSET('Maximum minutes'!$C$1,T5973-1,0,1,50),0)),0)</f>
        <v>0</v>
      </c>
      <c r="W5973" s="38">
        <f t="shared" ca="1" si="186"/>
        <v>0</v>
      </c>
    </row>
    <row r="5974" spans="1:23" s="36" customFormat="1" ht="18.75">
      <c r="A5974" s="34"/>
      <c r="B5974" s="39"/>
      <c r="C5974" s="39"/>
      <c r="D5974" s="35"/>
      <c r="E5974" s="40"/>
      <c r="F5974" s="39"/>
      <c r="G5974" s="39"/>
      <c r="H5974" s="39"/>
      <c r="I5974" s="34"/>
      <c r="J5974" s="34"/>
      <c r="K5974" s="34"/>
      <c r="L5974" s="34"/>
      <c r="M5974" s="43" t="str">
        <f ca="1">IFERROR(OFFSET('Maximum minutes'!$C$1,T5974,MATCH(IF(G5974&lt;&gt;"",G5974,F5974),OFFSET('Maximum minutes'!$C$1,T5974-1,0,1,U5974+1),0)-1)*IF(OR(ISNUMBER(J5974),J5974="sans examen"),1,0)*IF(W5974&lt;MinDate,1,0),"")</f>
        <v/>
      </c>
      <c r="N5974" s="36">
        <f t="shared" ca="1" si="187"/>
        <v>0</v>
      </c>
      <c r="O5974" s="36" t="e">
        <f ca="1">LEFT(OFFSET(Lists!$Q$2,MATCH(E5974,Lists!$R$3:$R$19,0),0),4)</f>
        <v>#N/A</v>
      </c>
      <c r="P5974" s="36" t="e">
        <f ca="1">MATCH(O5974,Lists!$S$2:$S$640,1)</f>
        <v>#N/A</v>
      </c>
      <c r="Q5974" s="36" t="e">
        <f ca="1">MATCH(LEFT(OFFSET(Lists!$Q$2,MATCH(E5974,Lists!$R$3:$R$19,0)+1,0),4),Lists!$S$3:$S$640,1)</f>
        <v>#N/A</v>
      </c>
      <c r="R5974" s="36" t="e">
        <f ca="1">LEFT(OFFSET(Lists!$S$2,P5974-1+MATCH(F5974,OFFSET(Lists!$T$3,P5974-1,0,Q5974-P5974+1),0),0),6)</f>
        <v>#N/A</v>
      </c>
      <c r="S5974" s="36" t="e">
        <f ca="1">VLOOKUP(R5974,Lists!B:D,3,FALSE)</f>
        <v>#N/A</v>
      </c>
      <c r="T5974" s="36" t="str">
        <f>IF(F5974&lt;&gt;"",MATCH(R5974,'Maximum minutes'!B:B,0),"")</f>
        <v/>
      </c>
      <c r="U5974" s="36">
        <f ca="1">IF(F5974&lt;&gt;"",COUNTA(OFFSET('Maximum minutes'!$C$1,'Annexe A1 Cours'!T5974,0,1,50)),0)</f>
        <v>0</v>
      </c>
      <c r="V5974" s="37">
        <f ca="1">IFERROR(OFFSET('Maximum minutes'!$C$1,T5974+1,-1+MATCH(G5974,OFFSET('Maximum minutes'!$C$1,T5974-1,0,1,50),0)),0)</f>
        <v>0</v>
      </c>
      <c r="W5974" s="38">
        <f t="shared" ca="1" si="186"/>
        <v>0</v>
      </c>
    </row>
    <row r="5975" spans="1:23" s="36" customFormat="1" ht="18.75">
      <c r="A5975" s="34"/>
      <c r="B5975" s="39"/>
      <c r="C5975" s="39"/>
      <c r="D5975" s="35"/>
      <c r="E5975" s="40"/>
      <c r="F5975" s="39"/>
      <c r="G5975" s="39"/>
      <c r="H5975" s="39"/>
      <c r="I5975" s="34"/>
      <c r="J5975" s="34"/>
      <c r="K5975" s="34"/>
      <c r="L5975" s="34"/>
      <c r="M5975" s="43" t="str">
        <f ca="1">IFERROR(OFFSET('Maximum minutes'!$C$1,T5975,MATCH(IF(G5975&lt;&gt;"",G5975,F5975),OFFSET('Maximum minutes'!$C$1,T5975-1,0,1,U5975+1),0)-1)*IF(OR(ISNUMBER(J5975),J5975="sans examen"),1,0)*IF(W5975&lt;MinDate,1,0),"")</f>
        <v/>
      </c>
      <c r="N5975" s="36">
        <f t="shared" ca="1" si="187"/>
        <v>0</v>
      </c>
      <c r="O5975" s="36" t="e">
        <f ca="1">LEFT(OFFSET(Lists!$Q$2,MATCH(E5975,Lists!$R$3:$R$19,0),0),4)</f>
        <v>#N/A</v>
      </c>
      <c r="P5975" s="36" t="e">
        <f ca="1">MATCH(O5975,Lists!$S$2:$S$640,1)</f>
        <v>#N/A</v>
      </c>
      <c r="Q5975" s="36" t="e">
        <f ca="1">MATCH(LEFT(OFFSET(Lists!$Q$2,MATCH(E5975,Lists!$R$3:$R$19,0)+1,0),4),Lists!$S$3:$S$640,1)</f>
        <v>#N/A</v>
      </c>
      <c r="R5975" s="36" t="e">
        <f ca="1">LEFT(OFFSET(Lists!$S$2,P5975-1+MATCH(F5975,OFFSET(Lists!$T$3,P5975-1,0,Q5975-P5975+1),0),0),6)</f>
        <v>#N/A</v>
      </c>
      <c r="S5975" s="36" t="e">
        <f ca="1">VLOOKUP(R5975,Lists!B:D,3,FALSE)</f>
        <v>#N/A</v>
      </c>
      <c r="T5975" s="36" t="str">
        <f>IF(F5975&lt;&gt;"",MATCH(R5975,'Maximum minutes'!B:B,0),"")</f>
        <v/>
      </c>
      <c r="U5975" s="36">
        <f ca="1">IF(F5975&lt;&gt;"",COUNTA(OFFSET('Maximum minutes'!$C$1,'Annexe A1 Cours'!T5975,0,1,50)),0)</f>
        <v>0</v>
      </c>
      <c r="V5975" s="37">
        <f ca="1">IFERROR(OFFSET('Maximum minutes'!$C$1,T5975+1,-1+MATCH(G5975,OFFSET('Maximum minutes'!$C$1,T5975-1,0,1,50),0)),0)</f>
        <v>0</v>
      </c>
      <c r="W5975" s="38">
        <f t="shared" ca="1" si="186"/>
        <v>0</v>
      </c>
    </row>
    <row r="5976" spans="1:23" s="36" customFormat="1" ht="18.75">
      <c r="A5976" s="34"/>
      <c r="B5976" s="39"/>
      <c r="C5976" s="39"/>
      <c r="D5976" s="35"/>
      <c r="E5976" s="40"/>
      <c r="F5976" s="39"/>
      <c r="G5976" s="39"/>
      <c r="H5976" s="39"/>
      <c r="I5976" s="34"/>
      <c r="J5976" s="34"/>
      <c r="K5976" s="34"/>
      <c r="L5976" s="34"/>
      <c r="M5976" s="43" t="str">
        <f ca="1">IFERROR(OFFSET('Maximum minutes'!$C$1,T5976,MATCH(IF(G5976&lt;&gt;"",G5976,F5976),OFFSET('Maximum minutes'!$C$1,T5976-1,0,1,U5976+1),0)-1)*IF(OR(ISNUMBER(J5976),J5976="sans examen"),1,0)*IF(W5976&lt;MinDate,1,0),"")</f>
        <v/>
      </c>
      <c r="N5976" s="36">
        <f t="shared" ca="1" si="187"/>
        <v>0</v>
      </c>
      <c r="O5976" s="36" t="e">
        <f ca="1">LEFT(OFFSET(Lists!$Q$2,MATCH(E5976,Lists!$R$3:$R$19,0),0),4)</f>
        <v>#N/A</v>
      </c>
      <c r="P5976" s="36" t="e">
        <f ca="1">MATCH(O5976,Lists!$S$2:$S$640,1)</f>
        <v>#N/A</v>
      </c>
      <c r="Q5976" s="36" t="e">
        <f ca="1">MATCH(LEFT(OFFSET(Lists!$Q$2,MATCH(E5976,Lists!$R$3:$R$19,0)+1,0),4),Lists!$S$3:$S$640,1)</f>
        <v>#N/A</v>
      </c>
      <c r="R5976" s="36" t="e">
        <f ca="1">LEFT(OFFSET(Lists!$S$2,P5976-1+MATCH(F5976,OFFSET(Lists!$T$3,P5976-1,0,Q5976-P5976+1),0),0),6)</f>
        <v>#N/A</v>
      </c>
      <c r="S5976" s="36" t="e">
        <f ca="1">VLOOKUP(R5976,Lists!B:D,3,FALSE)</f>
        <v>#N/A</v>
      </c>
      <c r="T5976" s="36" t="str">
        <f>IF(F5976&lt;&gt;"",MATCH(R5976,'Maximum minutes'!B:B,0),"")</f>
        <v/>
      </c>
      <c r="U5976" s="36">
        <f ca="1">IF(F5976&lt;&gt;"",COUNTA(OFFSET('Maximum minutes'!$C$1,'Annexe A1 Cours'!T5976,0,1,50)),0)</f>
        <v>0</v>
      </c>
      <c r="V5976" s="37">
        <f ca="1">IFERROR(OFFSET('Maximum minutes'!$C$1,T5976+1,-1+MATCH(G5976,OFFSET('Maximum minutes'!$C$1,T5976-1,0,1,50),0)),0)</f>
        <v>0</v>
      </c>
      <c r="W5976" s="38">
        <f t="shared" ca="1" si="186"/>
        <v>0</v>
      </c>
    </row>
    <row r="5977" spans="1:23" s="36" customFormat="1" ht="18.75">
      <c r="A5977" s="34"/>
      <c r="B5977" s="39"/>
      <c r="C5977" s="39"/>
      <c r="D5977" s="35"/>
      <c r="E5977" s="40"/>
      <c r="F5977" s="39"/>
      <c r="G5977" s="39"/>
      <c r="H5977" s="39"/>
      <c r="I5977" s="34"/>
      <c r="J5977" s="34"/>
      <c r="K5977" s="34"/>
      <c r="L5977" s="34"/>
      <c r="M5977" s="43" t="str">
        <f ca="1">IFERROR(OFFSET('Maximum minutes'!$C$1,T5977,MATCH(IF(G5977&lt;&gt;"",G5977,F5977),OFFSET('Maximum minutes'!$C$1,T5977-1,0,1,U5977+1),0)-1)*IF(OR(ISNUMBER(J5977),J5977="sans examen"),1,0)*IF(W5977&lt;MinDate,1,0),"")</f>
        <v/>
      </c>
      <c r="N5977" s="36">
        <f t="shared" ca="1" si="187"/>
        <v>0</v>
      </c>
      <c r="O5977" s="36" t="e">
        <f ca="1">LEFT(OFFSET(Lists!$Q$2,MATCH(E5977,Lists!$R$3:$R$19,0),0),4)</f>
        <v>#N/A</v>
      </c>
      <c r="P5977" s="36" t="e">
        <f ca="1">MATCH(O5977,Lists!$S$2:$S$640,1)</f>
        <v>#N/A</v>
      </c>
      <c r="Q5977" s="36" t="e">
        <f ca="1">MATCH(LEFT(OFFSET(Lists!$Q$2,MATCH(E5977,Lists!$R$3:$R$19,0)+1,0),4),Lists!$S$3:$S$640,1)</f>
        <v>#N/A</v>
      </c>
      <c r="R5977" s="36" t="e">
        <f ca="1">LEFT(OFFSET(Lists!$S$2,P5977-1+MATCH(F5977,OFFSET(Lists!$T$3,P5977-1,0,Q5977-P5977+1),0),0),6)</f>
        <v>#N/A</v>
      </c>
      <c r="S5977" s="36" t="e">
        <f ca="1">VLOOKUP(R5977,Lists!B:D,3,FALSE)</f>
        <v>#N/A</v>
      </c>
      <c r="T5977" s="36" t="str">
        <f>IF(F5977&lt;&gt;"",MATCH(R5977,'Maximum minutes'!B:B,0),"")</f>
        <v/>
      </c>
      <c r="U5977" s="36">
        <f ca="1">IF(F5977&lt;&gt;"",COUNTA(OFFSET('Maximum minutes'!$C$1,'Annexe A1 Cours'!T5977,0,1,50)),0)</f>
        <v>0</v>
      </c>
      <c r="V5977" s="37">
        <f ca="1">IFERROR(OFFSET('Maximum minutes'!$C$1,T5977+1,-1+MATCH(G5977,OFFSET('Maximum minutes'!$C$1,T5977-1,0,1,50),0)),0)</f>
        <v>0</v>
      </c>
      <c r="W5977" s="38">
        <f t="shared" ca="1" si="186"/>
        <v>0</v>
      </c>
    </row>
    <row r="5978" spans="1:23" s="36" customFormat="1" ht="18.75">
      <c r="A5978" s="34"/>
      <c r="B5978" s="39"/>
      <c r="C5978" s="39"/>
      <c r="D5978" s="35"/>
      <c r="E5978" s="40"/>
      <c r="F5978" s="39"/>
      <c r="G5978" s="39"/>
      <c r="H5978" s="39"/>
      <c r="I5978" s="34"/>
      <c r="J5978" s="34"/>
      <c r="K5978" s="34"/>
      <c r="L5978" s="34"/>
      <c r="M5978" s="43" t="str">
        <f ca="1">IFERROR(OFFSET('Maximum minutes'!$C$1,T5978,MATCH(IF(G5978&lt;&gt;"",G5978,F5978),OFFSET('Maximum minutes'!$C$1,T5978-1,0,1,U5978+1),0)-1)*IF(OR(ISNUMBER(J5978),J5978="sans examen"),1,0)*IF(W5978&lt;MinDate,1,0),"")</f>
        <v/>
      </c>
      <c r="N5978" s="36">
        <f t="shared" ca="1" si="187"/>
        <v>0</v>
      </c>
      <c r="O5978" s="36" t="e">
        <f ca="1">LEFT(OFFSET(Lists!$Q$2,MATCH(E5978,Lists!$R$3:$R$19,0),0),4)</f>
        <v>#N/A</v>
      </c>
      <c r="P5978" s="36" t="e">
        <f ca="1">MATCH(O5978,Lists!$S$2:$S$640,1)</f>
        <v>#N/A</v>
      </c>
      <c r="Q5978" s="36" t="e">
        <f ca="1">MATCH(LEFT(OFFSET(Lists!$Q$2,MATCH(E5978,Lists!$R$3:$R$19,0)+1,0),4),Lists!$S$3:$S$640,1)</f>
        <v>#N/A</v>
      </c>
      <c r="R5978" s="36" t="e">
        <f ca="1">LEFT(OFFSET(Lists!$S$2,P5978-1+MATCH(F5978,OFFSET(Lists!$T$3,P5978-1,0,Q5978-P5978+1),0),0),6)</f>
        <v>#N/A</v>
      </c>
      <c r="S5978" s="36" t="e">
        <f ca="1">VLOOKUP(R5978,Lists!B:D,3,FALSE)</f>
        <v>#N/A</v>
      </c>
      <c r="T5978" s="36" t="str">
        <f>IF(F5978&lt;&gt;"",MATCH(R5978,'Maximum minutes'!B:B,0),"")</f>
        <v/>
      </c>
      <c r="U5978" s="36">
        <f ca="1">IF(F5978&lt;&gt;"",COUNTA(OFFSET('Maximum minutes'!$C$1,'Annexe A1 Cours'!T5978,0,1,50)),0)</f>
        <v>0</v>
      </c>
      <c r="V5978" s="37">
        <f ca="1">IFERROR(OFFSET('Maximum minutes'!$C$1,T5978+1,-1+MATCH(G5978,OFFSET('Maximum minutes'!$C$1,T5978-1,0,1,50),0)),0)</f>
        <v>0</v>
      </c>
      <c r="W5978" s="38">
        <f t="shared" ca="1" si="186"/>
        <v>0</v>
      </c>
    </row>
    <row r="5979" spans="1:23" s="36" customFormat="1" ht="18.75">
      <c r="A5979" s="34"/>
      <c r="B5979" s="39"/>
      <c r="C5979" s="39"/>
      <c r="D5979" s="35"/>
      <c r="E5979" s="40"/>
      <c r="F5979" s="39"/>
      <c r="G5979" s="39"/>
      <c r="H5979" s="39"/>
      <c r="I5979" s="34"/>
      <c r="J5979" s="34"/>
      <c r="K5979" s="34"/>
      <c r="L5979" s="34"/>
      <c r="M5979" s="43" t="str">
        <f ca="1">IFERROR(OFFSET('Maximum minutes'!$C$1,T5979,MATCH(IF(G5979&lt;&gt;"",G5979,F5979),OFFSET('Maximum minutes'!$C$1,T5979-1,0,1,U5979+1),0)-1)*IF(OR(ISNUMBER(J5979),J5979="sans examen"),1,0)*IF(W5979&lt;MinDate,1,0),"")</f>
        <v/>
      </c>
      <c r="N5979" s="36">
        <f t="shared" ca="1" si="187"/>
        <v>0</v>
      </c>
      <c r="O5979" s="36" t="e">
        <f ca="1">LEFT(OFFSET(Lists!$Q$2,MATCH(E5979,Lists!$R$3:$R$19,0),0),4)</f>
        <v>#N/A</v>
      </c>
      <c r="P5979" s="36" t="e">
        <f ca="1">MATCH(O5979,Lists!$S$2:$S$640,1)</f>
        <v>#N/A</v>
      </c>
      <c r="Q5979" s="36" t="e">
        <f ca="1">MATCH(LEFT(OFFSET(Lists!$Q$2,MATCH(E5979,Lists!$R$3:$R$19,0)+1,0),4),Lists!$S$3:$S$640,1)</f>
        <v>#N/A</v>
      </c>
      <c r="R5979" s="36" t="e">
        <f ca="1">LEFT(OFFSET(Lists!$S$2,P5979-1+MATCH(F5979,OFFSET(Lists!$T$3,P5979-1,0,Q5979-P5979+1),0),0),6)</f>
        <v>#N/A</v>
      </c>
      <c r="S5979" s="36" t="e">
        <f ca="1">VLOOKUP(R5979,Lists!B:D,3,FALSE)</f>
        <v>#N/A</v>
      </c>
      <c r="T5979" s="36" t="str">
        <f>IF(F5979&lt;&gt;"",MATCH(R5979,'Maximum minutes'!B:B,0),"")</f>
        <v/>
      </c>
      <c r="U5979" s="36">
        <f ca="1">IF(F5979&lt;&gt;"",COUNTA(OFFSET('Maximum minutes'!$C$1,'Annexe A1 Cours'!T5979,0,1,50)),0)</f>
        <v>0</v>
      </c>
      <c r="V5979" s="37">
        <f ca="1">IFERROR(OFFSET('Maximum minutes'!$C$1,T5979+1,-1+MATCH(G5979,OFFSET('Maximum minutes'!$C$1,T5979-1,0,1,50),0)),0)</f>
        <v>0</v>
      </c>
      <c r="W5979" s="38">
        <f t="shared" ca="1" si="186"/>
        <v>0</v>
      </c>
    </row>
    <row r="5980" spans="1:23" s="36" customFormat="1" ht="18.75">
      <c r="A5980" s="34"/>
      <c r="B5980" s="39"/>
      <c r="C5980" s="39"/>
      <c r="D5980" s="35"/>
      <c r="E5980" s="40"/>
      <c r="F5980" s="39"/>
      <c r="G5980" s="39"/>
      <c r="H5980" s="39"/>
      <c r="I5980" s="34"/>
      <c r="J5980" s="34"/>
      <c r="K5980" s="34"/>
      <c r="L5980" s="34"/>
      <c r="M5980" s="43" t="str">
        <f ca="1">IFERROR(OFFSET('Maximum minutes'!$C$1,T5980,MATCH(IF(G5980&lt;&gt;"",G5980,F5980),OFFSET('Maximum minutes'!$C$1,T5980-1,0,1,U5980+1),0)-1)*IF(OR(ISNUMBER(J5980),J5980="sans examen"),1,0)*IF(W5980&lt;MinDate,1,0),"")</f>
        <v/>
      </c>
      <c r="N5980" s="36">
        <f t="shared" ca="1" si="187"/>
        <v>0</v>
      </c>
      <c r="O5980" s="36" t="e">
        <f ca="1">LEFT(OFFSET(Lists!$Q$2,MATCH(E5980,Lists!$R$3:$R$19,0),0),4)</f>
        <v>#N/A</v>
      </c>
      <c r="P5980" s="36" t="e">
        <f ca="1">MATCH(O5980,Lists!$S$2:$S$640,1)</f>
        <v>#N/A</v>
      </c>
      <c r="Q5980" s="36" t="e">
        <f ca="1">MATCH(LEFT(OFFSET(Lists!$Q$2,MATCH(E5980,Lists!$R$3:$R$19,0)+1,0),4),Lists!$S$3:$S$640,1)</f>
        <v>#N/A</v>
      </c>
      <c r="R5980" s="36" t="e">
        <f ca="1">LEFT(OFFSET(Lists!$S$2,P5980-1+MATCH(F5980,OFFSET(Lists!$T$3,P5980-1,0,Q5980-P5980+1),0),0),6)</f>
        <v>#N/A</v>
      </c>
      <c r="S5980" s="36" t="e">
        <f ca="1">VLOOKUP(R5980,Lists!B:D,3,FALSE)</f>
        <v>#N/A</v>
      </c>
      <c r="T5980" s="36" t="str">
        <f>IF(F5980&lt;&gt;"",MATCH(R5980,'Maximum minutes'!B:B,0),"")</f>
        <v/>
      </c>
      <c r="U5980" s="36">
        <f ca="1">IF(F5980&lt;&gt;"",COUNTA(OFFSET('Maximum minutes'!$C$1,'Annexe A1 Cours'!T5980,0,1,50)),0)</f>
        <v>0</v>
      </c>
      <c r="V5980" s="37">
        <f ca="1">IFERROR(OFFSET('Maximum minutes'!$C$1,T5980+1,-1+MATCH(G5980,OFFSET('Maximum minutes'!$C$1,T5980-1,0,1,50),0)),0)</f>
        <v>0</v>
      </c>
      <c r="W5980" s="38">
        <f t="shared" ca="1" si="186"/>
        <v>0</v>
      </c>
    </row>
    <row r="5981" spans="1:23" s="36" customFormat="1" ht="18.75">
      <c r="A5981" s="34"/>
      <c r="B5981" s="39"/>
      <c r="C5981" s="39"/>
      <c r="D5981" s="35"/>
      <c r="E5981" s="40"/>
      <c r="F5981" s="39"/>
      <c r="G5981" s="39"/>
      <c r="H5981" s="39"/>
      <c r="I5981" s="34"/>
      <c r="J5981" s="34"/>
      <c r="K5981" s="34"/>
      <c r="L5981" s="34"/>
      <c r="M5981" s="43" t="str">
        <f ca="1">IFERROR(OFFSET('Maximum minutes'!$C$1,T5981,MATCH(IF(G5981&lt;&gt;"",G5981,F5981),OFFSET('Maximum minutes'!$C$1,T5981-1,0,1,U5981+1),0)-1)*IF(OR(ISNUMBER(J5981),J5981="sans examen"),1,0)*IF(W5981&lt;MinDate,1,0),"")</f>
        <v/>
      </c>
      <c r="N5981" s="36">
        <f t="shared" ca="1" si="187"/>
        <v>0</v>
      </c>
      <c r="O5981" s="36" t="e">
        <f ca="1">LEFT(OFFSET(Lists!$Q$2,MATCH(E5981,Lists!$R$3:$R$19,0),0),4)</f>
        <v>#N/A</v>
      </c>
      <c r="P5981" s="36" t="e">
        <f ca="1">MATCH(O5981,Lists!$S$2:$S$640,1)</f>
        <v>#N/A</v>
      </c>
      <c r="Q5981" s="36" t="e">
        <f ca="1">MATCH(LEFT(OFFSET(Lists!$Q$2,MATCH(E5981,Lists!$R$3:$R$19,0)+1,0),4),Lists!$S$3:$S$640,1)</f>
        <v>#N/A</v>
      </c>
      <c r="R5981" s="36" t="e">
        <f ca="1">LEFT(OFFSET(Lists!$S$2,P5981-1+MATCH(F5981,OFFSET(Lists!$T$3,P5981-1,0,Q5981-P5981+1),0),0),6)</f>
        <v>#N/A</v>
      </c>
      <c r="S5981" s="36" t="e">
        <f ca="1">VLOOKUP(R5981,Lists!B:D,3,FALSE)</f>
        <v>#N/A</v>
      </c>
      <c r="T5981" s="36" t="str">
        <f>IF(F5981&lt;&gt;"",MATCH(R5981,'Maximum minutes'!B:B,0),"")</f>
        <v/>
      </c>
      <c r="U5981" s="36">
        <f ca="1">IF(F5981&lt;&gt;"",COUNTA(OFFSET('Maximum minutes'!$C$1,'Annexe A1 Cours'!T5981,0,1,50)),0)</f>
        <v>0</v>
      </c>
      <c r="V5981" s="37">
        <f ca="1">IFERROR(OFFSET('Maximum minutes'!$C$1,T5981+1,-1+MATCH(G5981,OFFSET('Maximum minutes'!$C$1,T5981-1,0,1,50),0)),0)</f>
        <v>0</v>
      </c>
      <c r="W5981" s="38">
        <f t="shared" ca="1" si="186"/>
        <v>0</v>
      </c>
    </row>
    <row r="5982" spans="1:23" s="36" customFormat="1" ht="18.75">
      <c r="A5982" s="34"/>
      <c r="B5982" s="39"/>
      <c r="C5982" s="39"/>
      <c r="D5982" s="35"/>
      <c r="E5982" s="40"/>
      <c r="F5982" s="39"/>
      <c r="G5982" s="39"/>
      <c r="H5982" s="39"/>
      <c r="I5982" s="34"/>
      <c r="J5982" s="34"/>
      <c r="K5982" s="34"/>
      <c r="L5982" s="34"/>
      <c r="M5982" s="43" t="str">
        <f ca="1">IFERROR(OFFSET('Maximum minutes'!$C$1,T5982,MATCH(IF(G5982&lt;&gt;"",G5982,F5982),OFFSET('Maximum minutes'!$C$1,T5982-1,0,1,U5982+1),0)-1)*IF(OR(ISNUMBER(J5982),J5982="sans examen"),1,0)*IF(W5982&lt;MinDate,1,0),"")</f>
        <v/>
      </c>
      <c r="N5982" s="36">
        <f t="shared" ca="1" si="187"/>
        <v>0</v>
      </c>
      <c r="O5982" s="36" t="e">
        <f ca="1">LEFT(OFFSET(Lists!$Q$2,MATCH(E5982,Lists!$R$3:$R$19,0),0),4)</f>
        <v>#N/A</v>
      </c>
      <c r="P5982" s="36" t="e">
        <f ca="1">MATCH(O5982,Lists!$S$2:$S$640,1)</f>
        <v>#N/A</v>
      </c>
      <c r="Q5982" s="36" t="e">
        <f ca="1">MATCH(LEFT(OFFSET(Lists!$Q$2,MATCH(E5982,Lists!$R$3:$R$19,0)+1,0),4),Lists!$S$3:$S$640,1)</f>
        <v>#N/A</v>
      </c>
      <c r="R5982" s="36" t="e">
        <f ca="1">LEFT(OFFSET(Lists!$S$2,P5982-1+MATCH(F5982,OFFSET(Lists!$T$3,P5982-1,0,Q5982-P5982+1),0),0),6)</f>
        <v>#N/A</v>
      </c>
      <c r="S5982" s="36" t="e">
        <f ca="1">VLOOKUP(R5982,Lists!B:D,3,FALSE)</f>
        <v>#N/A</v>
      </c>
      <c r="T5982" s="36" t="str">
        <f>IF(F5982&lt;&gt;"",MATCH(R5982,'Maximum minutes'!B:B,0),"")</f>
        <v/>
      </c>
      <c r="U5982" s="36">
        <f ca="1">IF(F5982&lt;&gt;"",COUNTA(OFFSET('Maximum minutes'!$C$1,'Annexe A1 Cours'!T5982,0,1,50)),0)</f>
        <v>0</v>
      </c>
      <c r="V5982" s="37">
        <f ca="1">IFERROR(OFFSET('Maximum minutes'!$C$1,T5982+1,-1+MATCH(G5982,OFFSET('Maximum minutes'!$C$1,T5982-1,0,1,50),0)),0)</f>
        <v>0</v>
      </c>
      <c r="W5982" s="38">
        <f t="shared" ca="1" si="186"/>
        <v>0</v>
      </c>
    </row>
    <row r="5983" spans="1:23" s="36" customFormat="1" ht="18.75">
      <c r="A5983" s="34"/>
      <c r="B5983" s="39"/>
      <c r="C5983" s="39"/>
      <c r="D5983" s="35"/>
      <c r="E5983" s="40"/>
      <c r="F5983" s="39"/>
      <c r="G5983" s="39"/>
      <c r="H5983" s="39"/>
      <c r="I5983" s="34"/>
      <c r="J5983" s="34"/>
      <c r="K5983" s="34"/>
      <c r="L5983" s="34"/>
      <c r="M5983" s="43" t="str">
        <f ca="1">IFERROR(OFFSET('Maximum minutes'!$C$1,T5983,MATCH(IF(G5983&lt;&gt;"",G5983,F5983),OFFSET('Maximum minutes'!$C$1,T5983-1,0,1,U5983+1),0)-1)*IF(OR(ISNUMBER(J5983),J5983="sans examen"),1,0)*IF(W5983&lt;MinDate,1,0),"")</f>
        <v/>
      </c>
      <c r="N5983" s="36">
        <f t="shared" ca="1" si="187"/>
        <v>0</v>
      </c>
      <c r="O5983" s="36" t="e">
        <f ca="1">LEFT(OFFSET(Lists!$Q$2,MATCH(E5983,Lists!$R$3:$R$19,0),0),4)</f>
        <v>#N/A</v>
      </c>
      <c r="P5983" s="36" t="e">
        <f ca="1">MATCH(O5983,Lists!$S$2:$S$640,1)</f>
        <v>#N/A</v>
      </c>
      <c r="Q5983" s="36" t="e">
        <f ca="1">MATCH(LEFT(OFFSET(Lists!$Q$2,MATCH(E5983,Lists!$R$3:$R$19,0)+1,0),4),Lists!$S$3:$S$640,1)</f>
        <v>#N/A</v>
      </c>
      <c r="R5983" s="36" t="e">
        <f ca="1">LEFT(OFFSET(Lists!$S$2,P5983-1+MATCH(F5983,OFFSET(Lists!$T$3,P5983-1,0,Q5983-P5983+1),0),0),6)</f>
        <v>#N/A</v>
      </c>
      <c r="S5983" s="36" t="e">
        <f ca="1">VLOOKUP(R5983,Lists!B:D,3,FALSE)</f>
        <v>#N/A</v>
      </c>
      <c r="T5983" s="36" t="str">
        <f>IF(F5983&lt;&gt;"",MATCH(R5983,'Maximum minutes'!B:B,0),"")</f>
        <v/>
      </c>
      <c r="U5983" s="36">
        <f ca="1">IF(F5983&lt;&gt;"",COUNTA(OFFSET('Maximum minutes'!$C$1,'Annexe A1 Cours'!T5983,0,1,50)),0)</f>
        <v>0</v>
      </c>
      <c r="V5983" s="37">
        <f ca="1">IFERROR(OFFSET('Maximum minutes'!$C$1,T5983+1,-1+MATCH(G5983,OFFSET('Maximum minutes'!$C$1,T5983-1,0,1,50),0)),0)</f>
        <v>0</v>
      </c>
      <c r="W5983" s="38">
        <f t="shared" ca="1" si="186"/>
        <v>0</v>
      </c>
    </row>
    <row r="5984" spans="1:23" s="36" customFormat="1" ht="18.75">
      <c r="A5984" s="34"/>
      <c r="B5984" s="39"/>
      <c r="C5984" s="39"/>
      <c r="D5984" s="35"/>
      <c r="E5984" s="40"/>
      <c r="F5984" s="39"/>
      <c r="G5984" s="39"/>
      <c r="H5984" s="39"/>
      <c r="I5984" s="34"/>
      <c r="J5984" s="34"/>
      <c r="K5984" s="34"/>
      <c r="L5984" s="34"/>
      <c r="M5984" s="43" t="str">
        <f ca="1">IFERROR(OFFSET('Maximum minutes'!$C$1,T5984,MATCH(IF(G5984&lt;&gt;"",G5984,F5984),OFFSET('Maximum minutes'!$C$1,T5984-1,0,1,U5984+1),0)-1)*IF(OR(ISNUMBER(J5984),J5984="sans examen"),1,0)*IF(W5984&lt;MinDate,1,0),"")</f>
        <v/>
      </c>
      <c r="N5984" s="36">
        <f t="shared" ca="1" si="187"/>
        <v>0</v>
      </c>
      <c r="O5984" s="36" t="e">
        <f ca="1">LEFT(OFFSET(Lists!$Q$2,MATCH(E5984,Lists!$R$3:$R$19,0),0),4)</f>
        <v>#N/A</v>
      </c>
      <c r="P5984" s="36" t="e">
        <f ca="1">MATCH(O5984,Lists!$S$2:$S$640,1)</f>
        <v>#N/A</v>
      </c>
      <c r="Q5984" s="36" t="e">
        <f ca="1">MATCH(LEFT(OFFSET(Lists!$Q$2,MATCH(E5984,Lists!$R$3:$R$19,0)+1,0),4),Lists!$S$3:$S$640,1)</f>
        <v>#N/A</v>
      </c>
      <c r="R5984" s="36" t="e">
        <f ca="1">LEFT(OFFSET(Lists!$S$2,P5984-1+MATCH(F5984,OFFSET(Lists!$T$3,P5984-1,0,Q5984-P5984+1),0),0),6)</f>
        <v>#N/A</v>
      </c>
      <c r="S5984" s="36" t="e">
        <f ca="1">VLOOKUP(R5984,Lists!B:D,3,FALSE)</f>
        <v>#N/A</v>
      </c>
      <c r="T5984" s="36" t="str">
        <f>IF(F5984&lt;&gt;"",MATCH(R5984,'Maximum minutes'!B:B,0),"")</f>
        <v/>
      </c>
      <c r="U5984" s="36">
        <f ca="1">IF(F5984&lt;&gt;"",COUNTA(OFFSET('Maximum minutes'!$C$1,'Annexe A1 Cours'!T5984,0,1,50)),0)</f>
        <v>0</v>
      </c>
      <c r="V5984" s="37">
        <f ca="1">IFERROR(OFFSET('Maximum minutes'!$C$1,T5984+1,-1+MATCH(G5984,OFFSET('Maximum minutes'!$C$1,T5984-1,0,1,50),0)),0)</f>
        <v>0</v>
      </c>
      <c r="W5984" s="38">
        <f t="shared" ca="1" si="186"/>
        <v>0</v>
      </c>
    </row>
    <row r="5985" spans="1:23" s="36" customFormat="1" ht="18.75">
      <c r="A5985" s="34"/>
      <c r="B5985" s="39"/>
      <c r="C5985" s="39"/>
      <c r="D5985" s="35"/>
      <c r="E5985" s="40"/>
      <c r="F5985" s="39"/>
      <c r="G5985" s="39"/>
      <c r="H5985" s="39"/>
      <c r="I5985" s="34"/>
      <c r="J5985" s="34"/>
      <c r="K5985" s="34"/>
      <c r="L5985" s="34"/>
      <c r="M5985" s="43" t="str">
        <f ca="1">IFERROR(OFFSET('Maximum minutes'!$C$1,T5985,MATCH(IF(G5985&lt;&gt;"",G5985,F5985),OFFSET('Maximum minutes'!$C$1,T5985-1,0,1,U5985+1),0)-1)*IF(OR(ISNUMBER(J5985),J5985="sans examen"),1,0)*IF(W5985&lt;MinDate,1,0),"")</f>
        <v/>
      </c>
      <c r="N5985" s="36">
        <f t="shared" ca="1" si="187"/>
        <v>0</v>
      </c>
      <c r="O5985" s="36" t="e">
        <f ca="1">LEFT(OFFSET(Lists!$Q$2,MATCH(E5985,Lists!$R$3:$R$19,0),0),4)</f>
        <v>#N/A</v>
      </c>
      <c r="P5985" s="36" t="e">
        <f ca="1">MATCH(O5985,Lists!$S$2:$S$640,1)</f>
        <v>#N/A</v>
      </c>
      <c r="Q5985" s="36" t="e">
        <f ca="1">MATCH(LEFT(OFFSET(Lists!$Q$2,MATCH(E5985,Lists!$R$3:$R$19,0)+1,0),4),Lists!$S$3:$S$640,1)</f>
        <v>#N/A</v>
      </c>
      <c r="R5985" s="36" t="e">
        <f ca="1">LEFT(OFFSET(Lists!$S$2,P5985-1+MATCH(F5985,OFFSET(Lists!$T$3,P5985-1,0,Q5985-P5985+1),0),0),6)</f>
        <v>#N/A</v>
      </c>
      <c r="S5985" s="36" t="e">
        <f ca="1">VLOOKUP(R5985,Lists!B:D,3,FALSE)</f>
        <v>#N/A</v>
      </c>
      <c r="T5985" s="36" t="str">
        <f>IF(F5985&lt;&gt;"",MATCH(R5985,'Maximum minutes'!B:B,0),"")</f>
        <v/>
      </c>
      <c r="U5985" s="36">
        <f ca="1">IF(F5985&lt;&gt;"",COUNTA(OFFSET('Maximum minutes'!$C$1,'Annexe A1 Cours'!T5985,0,1,50)),0)</f>
        <v>0</v>
      </c>
      <c r="V5985" s="37">
        <f ca="1">IFERROR(OFFSET('Maximum minutes'!$C$1,T5985+1,-1+MATCH(G5985,OFFSET('Maximum minutes'!$C$1,T5985-1,0,1,50),0)),0)</f>
        <v>0</v>
      </c>
      <c r="W5985" s="38">
        <f t="shared" ca="1" si="186"/>
        <v>0</v>
      </c>
    </row>
    <row r="5986" spans="1:23" s="36" customFormat="1" ht="18.75">
      <c r="A5986" s="34"/>
      <c r="B5986" s="39"/>
      <c r="C5986" s="39"/>
      <c r="D5986" s="35"/>
      <c r="E5986" s="40"/>
      <c r="F5986" s="39"/>
      <c r="G5986" s="39"/>
      <c r="H5986" s="39"/>
      <c r="I5986" s="34"/>
      <c r="J5986" s="34"/>
      <c r="K5986" s="34"/>
      <c r="L5986" s="34"/>
      <c r="M5986" s="43" t="str">
        <f ca="1">IFERROR(OFFSET('Maximum minutes'!$C$1,T5986,MATCH(IF(G5986&lt;&gt;"",G5986,F5986),OFFSET('Maximum minutes'!$C$1,T5986-1,0,1,U5986+1),0)-1)*IF(OR(ISNUMBER(J5986),J5986="sans examen"),1,0)*IF(W5986&lt;MinDate,1,0),"")</f>
        <v/>
      </c>
      <c r="N5986" s="36">
        <f t="shared" ca="1" si="187"/>
        <v>0</v>
      </c>
      <c r="O5986" s="36" t="e">
        <f ca="1">LEFT(OFFSET(Lists!$Q$2,MATCH(E5986,Lists!$R$3:$R$19,0),0),4)</f>
        <v>#N/A</v>
      </c>
      <c r="P5986" s="36" t="e">
        <f ca="1">MATCH(O5986,Lists!$S$2:$S$640,1)</f>
        <v>#N/A</v>
      </c>
      <c r="Q5986" s="36" t="e">
        <f ca="1">MATCH(LEFT(OFFSET(Lists!$Q$2,MATCH(E5986,Lists!$R$3:$R$19,0)+1,0),4),Lists!$S$3:$S$640,1)</f>
        <v>#N/A</v>
      </c>
      <c r="R5986" s="36" t="e">
        <f ca="1">LEFT(OFFSET(Lists!$S$2,P5986-1+MATCH(F5986,OFFSET(Lists!$T$3,P5986-1,0,Q5986-P5986+1),0),0),6)</f>
        <v>#N/A</v>
      </c>
      <c r="S5986" s="36" t="e">
        <f ca="1">VLOOKUP(R5986,Lists!B:D,3,FALSE)</f>
        <v>#N/A</v>
      </c>
      <c r="T5986" s="36" t="str">
        <f>IF(F5986&lt;&gt;"",MATCH(R5986,'Maximum minutes'!B:B,0),"")</f>
        <v/>
      </c>
      <c r="U5986" s="36">
        <f ca="1">IF(F5986&lt;&gt;"",COUNTA(OFFSET('Maximum minutes'!$C$1,'Annexe A1 Cours'!T5986,0,1,50)),0)</f>
        <v>0</v>
      </c>
      <c r="V5986" s="37">
        <f ca="1">IFERROR(OFFSET('Maximum minutes'!$C$1,T5986+1,-1+MATCH(G5986,OFFSET('Maximum minutes'!$C$1,T5986-1,0,1,50),0)),0)</f>
        <v>0</v>
      </c>
      <c r="W5986" s="38">
        <f t="shared" ca="1" si="186"/>
        <v>0</v>
      </c>
    </row>
    <row r="5987" spans="1:23" s="36" customFormat="1" ht="18.75">
      <c r="A5987" s="34"/>
      <c r="B5987" s="39"/>
      <c r="C5987" s="39"/>
      <c r="D5987" s="35"/>
      <c r="E5987" s="40"/>
      <c r="F5987" s="39"/>
      <c r="G5987" s="39"/>
      <c r="H5987" s="39"/>
      <c r="I5987" s="34"/>
      <c r="J5987" s="34"/>
      <c r="K5987" s="34"/>
      <c r="L5987" s="34"/>
      <c r="M5987" s="43" t="str">
        <f ca="1">IFERROR(OFFSET('Maximum minutes'!$C$1,T5987,MATCH(IF(G5987&lt;&gt;"",G5987,F5987),OFFSET('Maximum minutes'!$C$1,T5987-1,0,1,U5987+1),0)-1)*IF(OR(ISNUMBER(J5987),J5987="sans examen"),1,0)*IF(W5987&lt;MinDate,1,0),"")</f>
        <v/>
      </c>
      <c r="N5987" s="36">
        <f t="shared" ca="1" si="187"/>
        <v>0</v>
      </c>
      <c r="O5987" s="36" t="e">
        <f ca="1">LEFT(OFFSET(Lists!$Q$2,MATCH(E5987,Lists!$R$3:$R$19,0),0),4)</f>
        <v>#N/A</v>
      </c>
      <c r="P5987" s="36" t="e">
        <f ca="1">MATCH(O5987,Lists!$S$2:$S$640,1)</f>
        <v>#N/A</v>
      </c>
      <c r="Q5987" s="36" t="e">
        <f ca="1">MATCH(LEFT(OFFSET(Lists!$Q$2,MATCH(E5987,Lists!$R$3:$R$19,0)+1,0),4),Lists!$S$3:$S$640,1)</f>
        <v>#N/A</v>
      </c>
      <c r="R5987" s="36" t="e">
        <f ca="1">LEFT(OFFSET(Lists!$S$2,P5987-1+MATCH(F5987,OFFSET(Lists!$T$3,P5987-1,0,Q5987-P5987+1),0),0),6)</f>
        <v>#N/A</v>
      </c>
      <c r="S5987" s="36" t="e">
        <f ca="1">VLOOKUP(R5987,Lists!B:D,3,FALSE)</f>
        <v>#N/A</v>
      </c>
      <c r="T5987" s="36" t="str">
        <f>IF(F5987&lt;&gt;"",MATCH(R5987,'Maximum minutes'!B:B,0),"")</f>
        <v/>
      </c>
      <c r="U5987" s="36">
        <f ca="1">IF(F5987&lt;&gt;"",COUNTA(OFFSET('Maximum minutes'!$C$1,'Annexe A1 Cours'!T5987,0,1,50)),0)</f>
        <v>0</v>
      </c>
      <c r="V5987" s="37">
        <f ca="1">IFERROR(OFFSET('Maximum minutes'!$C$1,T5987+1,-1+MATCH(G5987,OFFSET('Maximum minutes'!$C$1,T5987-1,0,1,50),0)),0)</f>
        <v>0</v>
      </c>
      <c r="W5987" s="38">
        <f t="shared" ca="1" si="186"/>
        <v>0</v>
      </c>
    </row>
    <row r="5988" spans="1:23" s="36" customFormat="1" ht="18.75">
      <c r="A5988" s="34"/>
      <c r="B5988" s="39"/>
      <c r="C5988" s="39"/>
      <c r="D5988" s="35"/>
      <c r="E5988" s="40"/>
      <c r="F5988" s="39"/>
      <c r="G5988" s="39"/>
      <c r="H5988" s="39"/>
      <c r="I5988" s="34"/>
      <c r="J5988" s="34"/>
      <c r="K5988" s="34"/>
      <c r="L5988" s="34"/>
      <c r="M5988" s="43" t="str">
        <f ca="1">IFERROR(OFFSET('Maximum minutes'!$C$1,T5988,MATCH(IF(G5988&lt;&gt;"",G5988,F5988),OFFSET('Maximum minutes'!$C$1,T5988-1,0,1,U5988+1),0)-1)*IF(OR(ISNUMBER(J5988),J5988="sans examen"),1,0)*IF(W5988&lt;MinDate,1,0),"")</f>
        <v/>
      </c>
      <c r="N5988" s="36">
        <f t="shared" ca="1" si="187"/>
        <v>0</v>
      </c>
      <c r="O5988" s="36" t="e">
        <f ca="1">LEFT(OFFSET(Lists!$Q$2,MATCH(E5988,Lists!$R$3:$R$19,0),0),4)</f>
        <v>#N/A</v>
      </c>
      <c r="P5988" s="36" t="e">
        <f ca="1">MATCH(O5988,Lists!$S$2:$S$640,1)</f>
        <v>#N/A</v>
      </c>
      <c r="Q5988" s="36" t="e">
        <f ca="1">MATCH(LEFT(OFFSET(Lists!$Q$2,MATCH(E5988,Lists!$R$3:$R$19,0)+1,0),4),Lists!$S$3:$S$640,1)</f>
        <v>#N/A</v>
      </c>
      <c r="R5988" s="36" t="e">
        <f ca="1">LEFT(OFFSET(Lists!$S$2,P5988-1+MATCH(F5988,OFFSET(Lists!$T$3,P5988-1,0,Q5988-P5988+1),0),0),6)</f>
        <v>#N/A</v>
      </c>
      <c r="S5988" s="36" t="e">
        <f ca="1">VLOOKUP(R5988,Lists!B:D,3,FALSE)</f>
        <v>#N/A</v>
      </c>
      <c r="T5988" s="36" t="str">
        <f>IF(F5988&lt;&gt;"",MATCH(R5988,'Maximum minutes'!B:B,0),"")</f>
        <v/>
      </c>
      <c r="U5988" s="36">
        <f ca="1">IF(F5988&lt;&gt;"",COUNTA(OFFSET('Maximum minutes'!$C$1,'Annexe A1 Cours'!T5988,0,1,50)),0)</f>
        <v>0</v>
      </c>
      <c r="V5988" s="37">
        <f ca="1">IFERROR(OFFSET('Maximum minutes'!$C$1,T5988+1,-1+MATCH(G5988,OFFSET('Maximum minutes'!$C$1,T5988-1,0,1,50),0)),0)</f>
        <v>0</v>
      </c>
      <c r="W5988" s="38">
        <f t="shared" ca="1" si="186"/>
        <v>0</v>
      </c>
    </row>
    <row r="5989" spans="1:23" s="36" customFormat="1" ht="18.75">
      <c r="A5989" s="34"/>
      <c r="B5989" s="39"/>
      <c r="C5989" s="39"/>
      <c r="D5989" s="35"/>
      <c r="E5989" s="40"/>
      <c r="F5989" s="39"/>
      <c r="G5989" s="39"/>
      <c r="H5989" s="39"/>
      <c r="I5989" s="34"/>
      <c r="J5989" s="34"/>
      <c r="K5989" s="34"/>
      <c r="L5989" s="34"/>
      <c r="M5989" s="43" t="str">
        <f ca="1">IFERROR(OFFSET('Maximum minutes'!$C$1,T5989,MATCH(IF(G5989&lt;&gt;"",G5989,F5989),OFFSET('Maximum minutes'!$C$1,T5989-1,0,1,U5989+1),0)-1)*IF(OR(ISNUMBER(J5989),J5989="sans examen"),1,0)*IF(W5989&lt;MinDate,1,0),"")</f>
        <v/>
      </c>
      <c r="N5989" s="36">
        <f t="shared" ca="1" si="187"/>
        <v>0</v>
      </c>
      <c r="O5989" s="36" t="e">
        <f ca="1">LEFT(OFFSET(Lists!$Q$2,MATCH(E5989,Lists!$R$3:$R$19,0),0),4)</f>
        <v>#N/A</v>
      </c>
      <c r="P5989" s="36" t="e">
        <f ca="1">MATCH(O5989,Lists!$S$2:$S$640,1)</f>
        <v>#N/A</v>
      </c>
      <c r="Q5989" s="36" t="e">
        <f ca="1">MATCH(LEFT(OFFSET(Lists!$Q$2,MATCH(E5989,Lists!$R$3:$R$19,0)+1,0),4),Lists!$S$3:$S$640,1)</f>
        <v>#N/A</v>
      </c>
      <c r="R5989" s="36" t="e">
        <f ca="1">LEFT(OFFSET(Lists!$S$2,P5989-1+MATCH(F5989,OFFSET(Lists!$T$3,P5989-1,0,Q5989-P5989+1),0),0),6)</f>
        <v>#N/A</v>
      </c>
      <c r="S5989" s="36" t="e">
        <f ca="1">VLOOKUP(R5989,Lists!B:D,3,FALSE)</f>
        <v>#N/A</v>
      </c>
      <c r="T5989" s="36" t="str">
        <f>IF(F5989&lt;&gt;"",MATCH(R5989,'Maximum minutes'!B:B,0),"")</f>
        <v/>
      </c>
      <c r="U5989" s="36">
        <f ca="1">IF(F5989&lt;&gt;"",COUNTA(OFFSET('Maximum minutes'!$C$1,'Annexe A1 Cours'!T5989,0,1,50)),0)</f>
        <v>0</v>
      </c>
      <c r="V5989" s="37">
        <f ca="1">IFERROR(OFFSET('Maximum minutes'!$C$1,T5989+1,-1+MATCH(G5989,OFFSET('Maximum minutes'!$C$1,T5989-1,0,1,50),0)),0)</f>
        <v>0</v>
      </c>
      <c r="W5989" s="38">
        <f t="shared" ca="1" si="186"/>
        <v>0</v>
      </c>
    </row>
    <row r="5990" spans="1:23" s="36" customFormat="1" ht="18.75">
      <c r="A5990" s="34"/>
      <c r="B5990" s="39"/>
      <c r="C5990" s="39"/>
      <c r="D5990" s="35"/>
      <c r="E5990" s="40"/>
      <c r="F5990" s="39"/>
      <c r="G5990" s="39"/>
      <c r="H5990" s="39"/>
      <c r="I5990" s="34"/>
      <c r="J5990" s="34"/>
      <c r="K5990" s="34"/>
      <c r="L5990" s="34"/>
      <c r="M5990" s="43" t="str">
        <f ca="1">IFERROR(OFFSET('Maximum minutes'!$C$1,T5990,MATCH(IF(G5990&lt;&gt;"",G5990,F5990),OFFSET('Maximum minutes'!$C$1,T5990-1,0,1,U5990+1),0)-1)*IF(OR(ISNUMBER(J5990),J5990="sans examen"),1,0)*IF(W5990&lt;MinDate,1,0),"")</f>
        <v/>
      </c>
      <c r="N5990" s="36">
        <f t="shared" ca="1" si="187"/>
        <v>0</v>
      </c>
      <c r="O5990" s="36" t="e">
        <f ca="1">LEFT(OFFSET(Lists!$Q$2,MATCH(E5990,Lists!$R$3:$R$19,0),0),4)</f>
        <v>#N/A</v>
      </c>
      <c r="P5990" s="36" t="e">
        <f ca="1">MATCH(O5990,Lists!$S$2:$S$640,1)</f>
        <v>#N/A</v>
      </c>
      <c r="Q5990" s="36" t="e">
        <f ca="1">MATCH(LEFT(OFFSET(Lists!$Q$2,MATCH(E5990,Lists!$R$3:$R$19,0)+1,0),4),Lists!$S$3:$S$640,1)</f>
        <v>#N/A</v>
      </c>
      <c r="R5990" s="36" t="e">
        <f ca="1">LEFT(OFFSET(Lists!$S$2,P5990-1+MATCH(F5990,OFFSET(Lists!$T$3,P5990-1,0,Q5990-P5990+1),0),0),6)</f>
        <v>#N/A</v>
      </c>
      <c r="S5990" s="36" t="e">
        <f ca="1">VLOOKUP(R5990,Lists!B:D,3,FALSE)</f>
        <v>#N/A</v>
      </c>
      <c r="T5990" s="36" t="str">
        <f>IF(F5990&lt;&gt;"",MATCH(R5990,'Maximum minutes'!B:B,0),"")</f>
        <v/>
      </c>
      <c r="U5990" s="36">
        <f ca="1">IF(F5990&lt;&gt;"",COUNTA(OFFSET('Maximum minutes'!$C$1,'Annexe A1 Cours'!T5990,0,1,50)),0)</f>
        <v>0</v>
      </c>
      <c r="V5990" s="37">
        <f ca="1">IFERROR(OFFSET('Maximum minutes'!$C$1,T5990+1,-1+MATCH(G5990,OFFSET('Maximum minutes'!$C$1,T5990-1,0,1,50),0)),0)</f>
        <v>0</v>
      </c>
      <c r="W5990" s="38">
        <f t="shared" ca="1" si="186"/>
        <v>0</v>
      </c>
    </row>
    <row r="5991" spans="1:23" s="36" customFormat="1" ht="18.75">
      <c r="A5991" s="34"/>
      <c r="B5991" s="39"/>
      <c r="C5991" s="39"/>
      <c r="D5991" s="35"/>
      <c r="E5991" s="40"/>
      <c r="F5991" s="39"/>
      <c r="G5991" s="39"/>
      <c r="H5991" s="39"/>
      <c r="I5991" s="34"/>
      <c r="J5991" s="34"/>
      <c r="K5991" s="34"/>
      <c r="L5991" s="34"/>
      <c r="M5991" s="43" t="str">
        <f ca="1">IFERROR(OFFSET('Maximum minutes'!$C$1,T5991,MATCH(IF(G5991&lt;&gt;"",G5991,F5991),OFFSET('Maximum minutes'!$C$1,T5991-1,0,1,U5991+1),0)-1)*IF(OR(ISNUMBER(J5991),J5991="sans examen"),1,0)*IF(W5991&lt;MinDate,1,0),"")</f>
        <v/>
      </c>
      <c r="N5991" s="36">
        <f t="shared" ca="1" si="187"/>
        <v>0</v>
      </c>
      <c r="O5991" s="36" t="e">
        <f ca="1">LEFT(OFFSET(Lists!$Q$2,MATCH(E5991,Lists!$R$3:$R$19,0),0),4)</f>
        <v>#N/A</v>
      </c>
      <c r="P5991" s="36" t="e">
        <f ca="1">MATCH(O5991,Lists!$S$2:$S$640,1)</f>
        <v>#N/A</v>
      </c>
      <c r="Q5991" s="36" t="e">
        <f ca="1">MATCH(LEFT(OFFSET(Lists!$Q$2,MATCH(E5991,Lists!$R$3:$R$19,0)+1,0),4),Lists!$S$3:$S$640,1)</f>
        <v>#N/A</v>
      </c>
      <c r="R5991" s="36" t="e">
        <f ca="1">LEFT(OFFSET(Lists!$S$2,P5991-1+MATCH(F5991,OFFSET(Lists!$T$3,P5991-1,0,Q5991-P5991+1),0),0),6)</f>
        <v>#N/A</v>
      </c>
      <c r="S5991" s="36" t="e">
        <f ca="1">VLOOKUP(R5991,Lists!B:D,3,FALSE)</f>
        <v>#N/A</v>
      </c>
      <c r="T5991" s="36" t="str">
        <f>IF(F5991&lt;&gt;"",MATCH(R5991,'Maximum minutes'!B:B,0),"")</f>
        <v/>
      </c>
      <c r="U5991" s="36">
        <f ca="1">IF(F5991&lt;&gt;"",COUNTA(OFFSET('Maximum minutes'!$C$1,'Annexe A1 Cours'!T5991,0,1,50)),0)</f>
        <v>0</v>
      </c>
      <c r="V5991" s="37">
        <f ca="1">IFERROR(OFFSET('Maximum minutes'!$C$1,T5991+1,-1+MATCH(G5991,OFFSET('Maximum minutes'!$C$1,T5991-1,0,1,50),0)),0)</f>
        <v>0</v>
      </c>
      <c r="W5991" s="38">
        <f t="shared" ca="1" si="186"/>
        <v>0</v>
      </c>
    </row>
    <row r="5992" spans="1:23" s="36" customFormat="1" ht="18.75">
      <c r="A5992" s="34"/>
      <c r="B5992" s="39"/>
      <c r="C5992" s="39"/>
      <c r="D5992" s="35"/>
      <c r="E5992" s="40"/>
      <c r="F5992" s="39"/>
      <c r="G5992" s="39"/>
      <c r="H5992" s="39"/>
      <c r="I5992" s="34"/>
      <c r="J5992" s="34"/>
      <c r="K5992" s="34"/>
      <c r="L5992" s="34"/>
      <c r="M5992" s="43" t="str">
        <f ca="1">IFERROR(OFFSET('Maximum minutes'!$C$1,T5992,MATCH(IF(G5992&lt;&gt;"",G5992,F5992),OFFSET('Maximum minutes'!$C$1,T5992-1,0,1,U5992+1),0)-1)*IF(OR(ISNUMBER(J5992),J5992="sans examen"),1,0)*IF(W5992&lt;MinDate,1,0),"")</f>
        <v/>
      </c>
      <c r="N5992" s="36">
        <f t="shared" ca="1" si="187"/>
        <v>0</v>
      </c>
      <c r="O5992" s="36" t="e">
        <f ca="1">LEFT(OFFSET(Lists!$Q$2,MATCH(E5992,Lists!$R$3:$R$19,0),0),4)</f>
        <v>#N/A</v>
      </c>
      <c r="P5992" s="36" t="e">
        <f ca="1">MATCH(O5992,Lists!$S$2:$S$640,1)</f>
        <v>#N/A</v>
      </c>
      <c r="Q5992" s="36" t="e">
        <f ca="1">MATCH(LEFT(OFFSET(Lists!$Q$2,MATCH(E5992,Lists!$R$3:$R$19,0)+1,0),4),Lists!$S$3:$S$640,1)</f>
        <v>#N/A</v>
      </c>
      <c r="R5992" s="36" t="e">
        <f ca="1">LEFT(OFFSET(Lists!$S$2,P5992-1+MATCH(F5992,OFFSET(Lists!$T$3,P5992-1,0,Q5992-P5992+1),0),0),6)</f>
        <v>#N/A</v>
      </c>
      <c r="S5992" s="36" t="e">
        <f ca="1">VLOOKUP(R5992,Lists!B:D,3,FALSE)</f>
        <v>#N/A</v>
      </c>
      <c r="T5992" s="36" t="str">
        <f>IF(F5992&lt;&gt;"",MATCH(R5992,'Maximum minutes'!B:B,0),"")</f>
        <v/>
      </c>
      <c r="U5992" s="36">
        <f ca="1">IF(F5992&lt;&gt;"",COUNTA(OFFSET('Maximum minutes'!$C$1,'Annexe A1 Cours'!T5992,0,1,50)),0)</f>
        <v>0</v>
      </c>
      <c r="V5992" s="37">
        <f ca="1">IFERROR(OFFSET('Maximum minutes'!$C$1,T5992+1,-1+MATCH(G5992,OFFSET('Maximum minutes'!$C$1,T5992-1,0,1,50),0)),0)</f>
        <v>0</v>
      </c>
      <c r="W5992" s="38">
        <f t="shared" ca="1" si="186"/>
        <v>0</v>
      </c>
    </row>
    <row r="5993" spans="1:23" s="36" customFormat="1" ht="18.75">
      <c r="A5993" s="34"/>
      <c r="B5993" s="39"/>
      <c r="C5993" s="39"/>
      <c r="D5993" s="35"/>
      <c r="E5993" s="40"/>
      <c r="F5993" s="39"/>
      <c r="G5993" s="39"/>
      <c r="H5993" s="39"/>
      <c r="I5993" s="34"/>
      <c r="J5993" s="34"/>
      <c r="K5993" s="34"/>
      <c r="L5993" s="34"/>
      <c r="M5993" s="43" t="str">
        <f ca="1">IFERROR(OFFSET('Maximum minutes'!$C$1,T5993,MATCH(IF(G5993&lt;&gt;"",G5993,F5993),OFFSET('Maximum minutes'!$C$1,T5993-1,0,1,U5993+1),0)-1)*IF(OR(ISNUMBER(J5993),J5993="sans examen"),1,0)*IF(W5993&lt;MinDate,1,0),"")</f>
        <v/>
      </c>
      <c r="N5993" s="36">
        <f t="shared" ca="1" si="187"/>
        <v>0</v>
      </c>
      <c r="O5993" s="36" t="e">
        <f ca="1">LEFT(OFFSET(Lists!$Q$2,MATCH(E5993,Lists!$R$3:$R$19,0),0),4)</f>
        <v>#N/A</v>
      </c>
      <c r="P5993" s="36" t="e">
        <f ca="1">MATCH(O5993,Lists!$S$2:$S$640,1)</f>
        <v>#N/A</v>
      </c>
      <c r="Q5993" s="36" t="e">
        <f ca="1">MATCH(LEFT(OFFSET(Lists!$Q$2,MATCH(E5993,Lists!$R$3:$R$19,0)+1,0),4),Lists!$S$3:$S$640,1)</f>
        <v>#N/A</v>
      </c>
      <c r="R5993" s="36" t="e">
        <f ca="1">LEFT(OFFSET(Lists!$S$2,P5993-1+MATCH(F5993,OFFSET(Lists!$T$3,P5993-1,0,Q5993-P5993+1),0),0),6)</f>
        <v>#N/A</v>
      </c>
      <c r="S5993" s="36" t="e">
        <f ca="1">VLOOKUP(R5993,Lists!B:D,3,FALSE)</f>
        <v>#N/A</v>
      </c>
      <c r="T5993" s="36" t="str">
        <f>IF(F5993&lt;&gt;"",MATCH(R5993,'Maximum minutes'!B:B,0),"")</f>
        <v/>
      </c>
      <c r="U5993" s="36">
        <f ca="1">IF(F5993&lt;&gt;"",COUNTA(OFFSET('Maximum minutes'!$C$1,'Annexe A1 Cours'!T5993,0,1,50)),0)</f>
        <v>0</v>
      </c>
      <c r="V5993" s="37">
        <f ca="1">IFERROR(OFFSET('Maximum minutes'!$C$1,T5993+1,-1+MATCH(G5993,OFFSET('Maximum minutes'!$C$1,T5993-1,0,1,50),0)),0)</f>
        <v>0</v>
      </c>
      <c r="W5993" s="38">
        <f t="shared" ca="1" si="186"/>
        <v>0</v>
      </c>
    </row>
    <row r="5994" spans="1:23" s="36" customFormat="1" ht="18.75">
      <c r="A5994" s="34"/>
      <c r="B5994" s="39"/>
      <c r="C5994" s="39"/>
      <c r="D5994" s="35"/>
      <c r="E5994" s="40"/>
      <c r="F5994" s="39"/>
      <c r="G5994" s="39"/>
      <c r="H5994" s="39"/>
      <c r="I5994" s="34"/>
      <c r="J5994" s="34"/>
      <c r="K5994" s="34"/>
      <c r="L5994" s="34"/>
      <c r="M5994" s="43" t="str">
        <f ca="1">IFERROR(OFFSET('Maximum minutes'!$C$1,T5994,MATCH(IF(G5994&lt;&gt;"",G5994,F5994),OFFSET('Maximum minutes'!$C$1,T5994-1,0,1,U5994+1),0)-1)*IF(OR(ISNUMBER(J5994),J5994="sans examen"),1,0)*IF(W5994&lt;MinDate,1,0),"")</f>
        <v/>
      </c>
      <c r="N5994" s="36">
        <f t="shared" ca="1" si="187"/>
        <v>0</v>
      </c>
      <c r="O5994" s="36" t="e">
        <f ca="1">LEFT(OFFSET(Lists!$Q$2,MATCH(E5994,Lists!$R$3:$R$19,0),0),4)</f>
        <v>#N/A</v>
      </c>
      <c r="P5994" s="36" t="e">
        <f ca="1">MATCH(O5994,Lists!$S$2:$S$640,1)</f>
        <v>#N/A</v>
      </c>
      <c r="Q5994" s="36" t="e">
        <f ca="1">MATCH(LEFT(OFFSET(Lists!$Q$2,MATCH(E5994,Lists!$R$3:$R$19,0)+1,0),4),Lists!$S$3:$S$640,1)</f>
        <v>#N/A</v>
      </c>
      <c r="R5994" s="36" t="e">
        <f ca="1">LEFT(OFFSET(Lists!$S$2,P5994-1+MATCH(F5994,OFFSET(Lists!$T$3,P5994-1,0,Q5994-P5994+1),0),0),6)</f>
        <v>#N/A</v>
      </c>
      <c r="S5994" s="36" t="e">
        <f ca="1">VLOOKUP(R5994,Lists!B:D,3,FALSE)</f>
        <v>#N/A</v>
      </c>
      <c r="T5994" s="36" t="str">
        <f>IF(F5994&lt;&gt;"",MATCH(R5994,'Maximum minutes'!B:B,0),"")</f>
        <v/>
      </c>
      <c r="U5994" s="36">
        <f ca="1">IF(F5994&lt;&gt;"",COUNTA(OFFSET('Maximum minutes'!$C$1,'Annexe A1 Cours'!T5994,0,1,50)),0)</f>
        <v>0</v>
      </c>
      <c r="V5994" s="37">
        <f ca="1">IFERROR(OFFSET('Maximum minutes'!$C$1,T5994+1,-1+MATCH(G5994,OFFSET('Maximum minutes'!$C$1,T5994-1,0,1,50),0)),0)</f>
        <v>0</v>
      </c>
      <c r="W5994" s="38">
        <f t="shared" ca="1" si="186"/>
        <v>0</v>
      </c>
    </row>
    <row r="5995" spans="1:23" s="36" customFormat="1" ht="18.75">
      <c r="A5995" s="34"/>
      <c r="B5995" s="39"/>
      <c r="C5995" s="39"/>
      <c r="D5995" s="35"/>
      <c r="E5995" s="40"/>
      <c r="F5995" s="39"/>
      <c r="G5995" s="39"/>
      <c r="H5995" s="39"/>
      <c r="I5995" s="34"/>
      <c r="J5995" s="34"/>
      <c r="K5995" s="34"/>
      <c r="L5995" s="34"/>
      <c r="M5995" s="43" t="str">
        <f ca="1">IFERROR(OFFSET('Maximum minutes'!$C$1,T5995,MATCH(IF(G5995&lt;&gt;"",G5995,F5995),OFFSET('Maximum minutes'!$C$1,T5995-1,0,1,U5995+1),0)-1)*IF(OR(ISNUMBER(J5995),J5995="sans examen"),1,0)*IF(W5995&lt;MinDate,1,0),"")</f>
        <v/>
      </c>
      <c r="N5995" s="36">
        <f t="shared" ca="1" si="187"/>
        <v>0</v>
      </c>
      <c r="O5995" s="36" t="e">
        <f ca="1">LEFT(OFFSET(Lists!$Q$2,MATCH(E5995,Lists!$R$3:$R$19,0),0),4)</f>
        <v>#N/A</v>
      </c>
      <c r="P5995" s="36" t="e">
        <f ca="1">MATCH(O5995,Lists!$S$2:$S$640,1)</f>
        <v>#N/A</v>
      </c>
      <c r="Q5995" s="36" t="e">
        <f ca="1">MATCH(LEFT(OFFSET(Lists!$Q$2,MATCH(E5995,Lists!$R$3:$R$19,0)+1,0),4),Lists!$S$3:$S$640,1)</f>
        <v>#N/A</v>
      </c>
      <c r="R5995" s="36" t="e">
        <f ca="1">LEFT(OFFSET(Lists!$S$2,P5995-1+MATCH(F5995,OFFSET(Lists!$T$3,P5995-1,0,Q5995-P5995+1),0),0),6)</f>
        <v>#N/A</v>
      </c>
      <c r="S5995" s="36" t="e">
        <f ca="1">VLOOKUP(R5995,Lists!B:D,3,FALSE)</f>
        <v>#N/A</v>
      </c>
      <c r="T5995" s="36" t="str">
        <f>IF(F5995&lt;&gt;"",MATCH(R5995,'Maximum minutes'!B:B,0),"")</f>
        <v/>
      </c>
      <c r="U5995" s="36">
        <f ca="1">IF(F5995&lt;&gt;"",COUNTA(OFFSET('Maximum minutes'!$C$1,'Annexe A1 Cours'!T5995,0,1,50)),0)</f>
        <v>0</v>
      </c>
      <c r="V5995" s="37">
        <f ca="1">IFERROR(OFFSET('Maximum minutes'!$C$1,T5995+1,-1+MATCH(G5995,OFFSET('Maximum minutes'!$C$1,T5995-1,0,1,50),0)),0)</f>
        <v>0</v>
      </c>
      <c r="W5995" s="38">
        <f t="shared" ca="1" si="186"/>
        <v>0</v>
      </c>
    </row>
    <row r="5996" spans="1:23" s="36" customFormat="1" ht="18.75">
      <c r="A5996" s="34"/>
      <c r="B5996" s="39"/>
      <c r="C5996" s="39"/>
      <c r="D5996" s="35"/>
      <c r="E5996" s="40"/>
      <c r="F5996" s="39"/>
      <c r="G5996" s="39"/>
      <c r="H5996" s="39"/>
      <c r="I5996" s="34"/>
      <c r="J5996" s="34"/>
      <c r="K5996" s="34"/>
      <c r="L5996" s="34"/>
      <c r="M5996" s="43" t="str">
        <f ca="1">IFERROR(OFFSET('Maximum minutes'!$C$1,T5996,MATCH(IF(G5996&lt;&gt;"",G5996,F5996),OFFSET('Maximum minutes'!$C$1,T5996-1,0,1,U5996+1),0)-1)*IF(OR(ISNUMBER(J5996),J5996="sans examen"),1,0)*IF(W5996&lt;MinDate,1,0),"")</f>
        <v/>
      </c>
      <c r="N5996" s="36">
        <f t="shared" ca="1" si="187"/>
        <v>0</v>
      </c>
      <c r="O5996" s="36" t="e">
        <f ca="1">LEFT(OFFSET(Lists!$Q$2,MATCH(E5996,Lists!$R$3:$R$19,0),0),4)</f>
        <v>#N/A</v>
      </c>
      <c r="P5996" s="36" t="e">
        <f ca="1">MATCH(O5996,Lists!$S$2:$S$640,1)</f>
        <v>#N/A</v>
      </c>
      <c r="Q5996" s="36" t="e">
        <f ca="1">MATCH(LEFT(OFFSET(Lists!$Q$2,MATCH(E5996,Lists!$R$3:$R$19,0)+1,0),4),Lists!$S$3:$S$640,1)</f>
        <v>#N/A</v>
      </c>
      <c r="R5996" s="36" t="e">
        <f ca="1">LEFT(OFFSET(Lists!$S$2,P5996-1+MATCH(F5996,OFFSET(Lists!$T$3,P5996-1,0,Q5996-P5996+1),0),0),6)</f>
        <v>#N/A</v>
      </c>
      <c r="S5996" s="36" t="e">
        <f ca="1">VLOOKUP(R5996,Lists!B:D,3,FALSE)</f>
        <v>#N/A</v>
      </c>
      <c r="T5996" s="36" t="str">
        <f>IF(F5996&lt;&gt;"",MATCH(R5996,'Maximum minutes'!B:B,0),"")</f>
        <v/>
      </c>
      <c r="U5996" s="36">
        <f ca="1">IF(F5996&lt;&gt;"",COUNTA(OFFSET('Maximum minutes'!$C$1,'Annexe A1 Cours'!T5996,0,1,50)),0)</f>
        <v>0</v>
      </c>
      <c r="V5996" s="37">
        <f ca="1">IFERROR(OFFSET('Maximum minutes'!$C$1,T5996+1,-1+MATCH(G5996,OFFSET('Maximum minutes'!$C$1,T5996-1,0,1,50),0)),0)</f>
        <v>0</v>
      </c>
      <c r="W5996" s="38">
        <f t="shared" ca="1" si="186"/>
        <v>0</v>
      </c>
    </row>
    <row r="5997" spans="1:23" s="36" customFormat="1" ht="18.75">
      <c r="A5997" s="34"/>
      <c r="B5997" s="39"/>
      <c r="C5997" s="39"/>
      <c r="D5997" s="35"/>
      <c r="E5997" s="40"/>
      <c r="F5997" s="39"/>
      <c r="G5997" s="39"/>
      <c r="H5997" s="39"/>
      <c r="I5997" s="34"/>
      <c r="J5997" s="34"/>
      <c r="K5997" s="34"/>
      <c r="L5997" s="34"/>
      <c r="M5997" s="43" t="str">
        <f ca="1">IFERROR(OFFSET('Maximum minutes'!$C$1,T5997,MATCH(IF(G5997&lt;&gt;"",G5997,F5997),OFFSET('Maximum minutes'!$C$1,T5997-1,0,1,U5997+1),0)-1)*IF(OR(ISNUMBER(J5997),J5997="sans examen"),1,0)*IF(W5997&lt;MinDate,1,0),"")</f>
        <v/>
      </c>
      <c r="N5997" s="36">
        <f t="shared" ca="1" si="187"/>
        <v>0</v>
      </c>
      <c r="O5997" s="36" t="e">
        <f ca="1">LEFT(OFFSET(Lists!$Q$2,MATCH(E5997,Lists!$R$3:$R$19,0),0),4)</f>
        <v>#N/A</v>
      </c>
      <c r="P5997" s="36" t="e">
        <f ca="1">MATCH(O5997,Lists!$S$2:$S$640,1)</f>
        <v>#N/A</v>
      </c>
      <c r="Q5997" s="36" t="e">
        <f ca="1">MATCH(LEFT(OFFSET(Lists!$Q$2,MATCH(E5997,Lists!$R$3:$R$19,0)+1,0),4),Lists!$S$3:$S$640,1)</f>
        <v>#N/A</v>
      </c>
      <c r="R5997" s="36" t="e">
        <f ca="1">LEFT(OFFSET(Lists!$S$2,P5997-1+MATCH(F5997,OFFSET(Lists!$T$3,P5997-1,0,Q5997-P5997+1),0),0),6)</f>
        <v>#N/A</v>
      </c>
      <c r="S5997" s="36" t="e">
        <f ca="1">VLOOKUP(R5997,Lists!B:D,3,FALSE)</f>
        <v>#N/A</v>
      </c>
      <c r="T5997" s="36" t="str">
        <f>IF(F5997&lt;&gt;"",MATCH(R5997,'Maximum minutes'!B:B,0),"")</f>
        <v/>
      </c>
      <c r="U5997" s="36">
        <f ca="1">IF(F5997&lt;&gt;"",COUNTA(OFFSET('Maximum minutes'!$C$1,'Annexe A1 Cours'!T5997,0,1,50)),0)</f>
        <v>0</v>
      </c>
      <c r="V5997" s="37">
        <f ca="1">IFERROR(OFFSET('Maximum minutes'!$C$1,T5997+1,-1+MATCH(G5997,OFFSET('Maximum minutes'!$C$1,T5997-1,0,1,50),0)),0)</f>
        <v>0</v>
      </c>
      <c r="W5997" s="38">
        <f t="shared" ca="1" si="186"/>
        <v>0</v>
      </c>
    </row>
    <row r="5998" spans="1:23" s="36" customFormat="1" ht="18.75">
      <c r="A5998" s="34"/>
      <c r="B5998" s="39"/>
      <c r="C5998" s="39"/>
      <c r="D5998" s="35"/>
      <c r="E5998" s="40"/>
      <c r="F5998" s="39"/>
      <c r="G5998" s="39"/>
      <c r="H5998" s="39"/>
      <c r="I5998" s="34"/>
      <c r="J5998" s="34"/>
      <c r="K5998" s="34"/>
      <c r="L5998" s="34"/>
      <c r="M5998" s="43" t="str">
        <f ca="1">IFERROR(OFFSET('Maximum minutes'!$C$1,T5998,MATCH(IF(G5998&lt;&gt;"",G5998,F5998),OFFSET('Maximum minutes'!$C$1,T5998-1,0,1,U5998+1),0)-1)*IF(OR(ISNUMBER(J5998),J5998="sans examen"),1,0)*IF(W5998&lt;MinDate,1,0),"")</f>
        <v/>
      </c>
      <c r="N5998" s="36">
        <f t="shared" ca="1" si="187"/>
        <v>0</v>
      </c>
      <c r="O5998" s="36" t="e">
        <f ca="1">LEFT(OFFSET(Lists!$Q$2,MATCH(E5998,Lists!$R$3:$R$19,0),0),4)</f>
        <v>#N/A</v>
      </c>
      <c r="P5998" s="36" t="e">
        <f ca="1">MATCH(O5998,Lists!$S$2:$S$640,1)</f>
        <v>#N/A</v>
      </c>
      <c r="Q5998" s="36" t="e">
        <f ca="1">MATCH(LEFT(OFFSET(Lists!$Q$2,MATCH(E5998,Lists!$R$3:$R$19,0)+1,0),4),Lists!$S$3:$S$640,1)</f>
        <v>#N/A</v>
      </c>
      <c r="R5998" s="36" t="e">
        <f ca="1">LEFT(OFFSET(Lists!$S$2,P5998-1+MATCH(F5998,OFFSET(Lists!$T$3,P5998-1,0,Q5998-P5998+1),0),0),6)</f>
        <v>#N/A</v>
      </c>
      <c r="S5998" s="36" t="e">
        <f ca="1">VLOOKUP(R5998,Lists!B:D,3,FALSE)</f>
        <v>#N/A</v>
      </c>
      <c r="T5998" s="36" t="str">
        <f>IF(F5998&lt;&gt;"",MATCH(R5998,'Maximum minutes'!B:B,0),"")</f>
        <v/>
      </c>
      <c r="U5998" s="36">
        <f ca="1">IF(F5998&lt;&gt;"",COUNTA(OFFSET('Maximum minutes'!$C$1,'Annexe A1 Cours'!T5998,0,1,50)),0)</f>
        <v>0</v>
      </c>
      <c r="V5998" s="37">
        <f ca="1">IFERROR(OFFSET('Maximum minutes'!$C$1,T5998+1,-1+MATCH(G5998,OFFSET('Maximum minutes'!$C$1,T5998-1,0,1,50),0)),0)</f>
        <v>0</v>
      </c>
      <c r="W5998" s="38">
        <f t="shared" ca="1" si="186"/>
        <v>0</v>
      </c>
    </row>
    <row r="5999" spans="1:23" s="36" customFormat="1" ht="18.75">
      <c r="A5999" s="34"/>
      <c r="B5999" s="39"/>
      <c r="C5999" s="39"/>
      <c r="D5999" s="35"/>
      <c r="E5999" s="40"/>
      <c r="F5999" s="39"/>
      <c r="G5999" s="39"/>
      <c r="H5999" s="39"/>
      <c r="I5999" s="34"/>
      <c r="J5999" s="34"/>
      <c r="K5999" s="34"/>
      <c r="L5999" s="34"/>
      <c r="M5999" s="43" t="str">
        <f ca="1">IFERROR(OFFSET('Maximum minutes'!$C$1,T5999,MATCH(IF(G5999&lt;&gt;"",G5999,F5999),OFFSET('Maximum minutes'!$C$1,T5999-1,0,1,U5999+1),0)-1)*IF(OR(ISNUMBER(J5999),J5999="sans examen"),1,0)*IF(W5999&lt;MinDate,1,0),"")</f>
        <v/>
      </c>
      <c r="N5999" s="36">
        <f t="shared" ca="1" si="187"/>
        <v>0</v>
      </c>
      <c r="O5999" s="36" t="e">
        <f ca="1">LEFT(OFFSET(Lists!$Q$2,MATCH(E5999,Lists!$R$3:$R$19,0),0),4)</f>
        <v>#N/A</v>
      </c>
      <c r="P5999" s="36" t="e">
        <f ca="1">MATCH(O5999,Lists!$S$2:$S$640,1)</f>
        <v>#N/A</v>
      </c>
      <c r="Q5999" s="36" t="e">
        <f ca="1">MATCH(LEFT(OFFSET(Lists!$Q$2,MATCH(E5999,Lists!$R$3:$R$19,0)+1,0),4),Lists!$S$3:$S$640,1)</f>
        <v>#N/A</v>
      </c>
      <c r="R5999" s="36" t="e">
        <f ca="1">LEFT(OFFSET(Lists!$S$2,P5999-1+MATCH(F5999,OFFSET(Lists!$T$3,P5999-1,0,Q5999-P5999+1),0),0),6)</f>
        <v>#N/A</v>
      </c>
      <c r="S5999" s="36" t="e">
        <f ca="1">VLOOKUP(R5999,Lists!B:D,3,FALSE)</f>
        <v>#N/A</v>
      </c>
      <c r="T5999" s="36" t="str">
        <f>IF(F5999&lt;&gt;"",MATCH(R5999,'Maximum minutes'!B:B,0),"")</f>
        <v/>
      </c>
      <c r="U5999" s="36">
        <f ca="1">IF(F5999&lt;&gt;"",COUNTA(OFFSET('Maximum minutes'!$C$1,'Annexe A1 Cours'!T5999,0,1,50)),0)</f>
        <v>0</v>
      </c>
      <c r="V5999" s="37">
        <f ca="1">IFERROR(OFFSET('Maximum minutes'!$C$1,T5999+1,-1+MATCH(G5999,OFFSET('Maximum minutes'!$C$1,T5999-1,0,1,50),0)),0)</f>
        <v>0</v>
      </c>
      <c r="W5999" s="38">
        <f t="shared" ca="1" si="186"/>
        <v>0</v>
      </c>
    </row>
    <row r="6000" spans="1:23" s="36" customFormat="1" ht="18.75">
      <c r="A6000" s="34"/>
      <c r="B6000" s="39"/>
      <c r="C6000" s="39"/>
      <c r="D6000" s="35"/>
      <c r="E6000" s="40"/>
      <c r="F6000" s="39"/>
      <c r="G6000" s="39"/>
      <c r="H6000" s="39"/>
      <c r="I6000" s="34"/>
      <c r="J6000" s="34"/>
      <c r="K6000" s="34"/>
      <c r="L6000" s="34"/>
      <c r="M6000" s="43" t="str">
        <f ca="1">IFERROR(OFFSET('Maximum minutes'!$C$1,T6000,MATCH(IF(G6000&lt;&gt;"",G6000,F6000),OFFSET('Maximum minutes'!$C$1,T6000-1,0,1,U6000+1),0)-1)*IF(OR(ISNUMBER(J6000),J6000="sans examen"),1,0)*IF(W6000&lt;MinDate,1,0),"")</f>
        <v/>
      </c>
      <c r="N6000" s="36">
        <f t="shared" ca="1" si="187"/>
        <v>0</v>
      </c>
      <c r="O6000" s="36" t="e">
        <f ca="1">LEFT(OFFSET(Lists!$Q$2,MATCH(E6000,Lists!$R$3:$R$19,0),0),4)</f>
        <v>#N/A</v>
      </c>
      <c r="P6000" s="36" t="e">
        <f ca="1">MATCH(O6000,Lists!$S$2:$S$640,1)</f>
        <v>#N/A</v>
      </c>
      <c r="Q6000" s="36" t="e">
        <f ca="1">MATCH(LEFT(OFFSET(Lists!$Q$2,MATCH(E6000,Lists!$R$3:$R$19,0)+1,0),4),Lists!$S$3:$S$640,1)</f>
        <v>#N/A</v>
      </c>
      <c r="R6000" s="36" t="e">
        <f ca="1">LEFT(OFFSET(Lists!$S$2,P6000-1+MATCH(F6000,OFFSET(Lists!$T$3,P6000-1,0,Q6000-P6000+1),0),0),6)</f>
        <v>#N/A</v>
      </c>
      <c r="S6000" s="36" t="e">
        <f ca="1">VLOOKUP(R6000,Lists!B:D,3,FALSE)</f>
        <v>#N/A</v>
      </c>
      <c r="T6000" s="36" t="str">
        <f>IF(F6000&lt;&gt;"",MATCH(R6000,'Maximum minutes'!B:B,0),"")</f>
        <v/>
      </c>
      <c r="U6000" s="36">
        <f ca="1">IF(F6000&lt;&gt;"",COUNTA(OFFSET('Maximum minutes'!$C$1,'Annexe A1 Cours'!T6000,0,1,50)),0)</f>
        <v>0</v>
      </c>
      <c r="V6000" s="37">
        <f ca="1">IFERROR(OFFSET('Maximum minutes'!$C$1,T6000+1,-1+MATCH(G6000,OFFSET('Maximum minutes'!$C$1,T6000-1,0,1,50),0)),0)</f>
        <v>0</v>
      </c>
      <c r="W6000" s="38">
        <f t="shared" ca="1" si="186"/>
        <v>0</v>
      </c>
    </row>
    <row r="6001" spans="1:23" s="36" customFormat="1" ht="18.75">
      <c r="A6001" s="34"/>
      <c r="B6001" s="39"/>
      <c r="C6001" s="39"/>
      <c r="D6001" s="35"/>
      <c r="E6001" s="40"/>
      <c r="F6001" s="39"/>
      <c r="G6001" s="39"/>
      <c r="H6001" s="39"/>
      <c r="I6001" s="34"/>
      <c r="J6001" s="34"/>
      <c r="K6001" s="34"/>
      <c r="L6001" s="34"/>
      <c r="M6001" s="43" t="str">
        <f ca="1">IFERROR(OFFSET('Maximum minutes'!$C$1,T6001,MATCH(IF(G6001&lt;&gt;"",G6001,F6001),OFFSET('Maximum minutes'!$C$1,T6001-1,0,1,U6001+1),0)-1)*IF(OR(ISNUMBER(J6001),J6001="sans examen"),1,0)*IF(W6001&lt;MinDate,1,0),"")</f>
        <v/>
      </c>
      <c r="N6001" s="36">
        <f t="shared" ca="1" si="187"/>
        <v>0</v>
      </c>
      <c r="O6001" s="36" t="e">
        <f ca="1">LEFT(OFFSET(Lists!$Q$2,MATCH(E6001,Lists!$R$3:$R$19,0),0),4)</f>
        <v>#N/A</v>
      </c>
      <c r="P6001" s="36" t="e">
        <f ca="1">MATCH(O6001,Lists!$S$2:$S$640,1)</f>
        <v>#N/A</v>
      </c>
      <c r="Q6001" s="36" t="e">
        <f ca="1">MATCH(LEFT(OFFSET(Lists!$Q$2,MATCH(E6001,Lists!$R$3:$R$19,0)+1,0),4),Lists!$S$3:$S$640,1)</f>
        <v>#N/A</v>
      </c>
      <c r="R6001" s="36" t="e">
        <f ca="1">LEFT(OFFSET(Lists!$S$2,P6001-1+MATCH(F6001,OFFSET(Lists!$T$3,P6001-1,0,Q6001-P6001+1),0),0),6)</f>
        <v>#N/A</v>
      </c>
      <c r="S6001" s="36" t="e">
        <f ca="1">VLOOKUP(R6001,Lists!B:D,3,FALSE)</f>
        <v>#N/A</v>
      </c>
      <c r="T6001" s="36" t="str">
        <f>IF(F6001&lt;&gt;"",MATCH(R6001,'Maximum minutes'!B:B,0),"")</f>
        <v/>
      </c>
      <c r="U6001" s="36">
        <f ca="1">IF(F6001&lt;&gt;"",COUNTA(OFFSET('Maximum minutes'!$C$1,'Annexe A1 Cours'!T6001,0,1,50)),0)</f>
        <v>0</v>
      </c>
      <c r="V6001" s="37">
        <f ca="1">IFERROR(OFFSET('Maximum minutes'!$C$1,T6001+1,-1+MATCH(G6001,OFFSET('Maximum minutes'!$C$1,T6001-1,0,1,50),0)),0)</f>
        <v>0</v>
      </c>
      <c r="W6001" s="38">
        <f t="shared" ca="1" si="186"/>
        <v>0</v>
      </c>
    </row>
    <row r="6002" spans="1:23" s="36" customFormat="1" ht="18.75">
      <c r="A6002" s="34"/>
      <c r="B6002" s="39"/>
      <c r="C6002" s="39"/>
      <c r="D6002" s="35"/>
      <c r="E6002" s="40"/>
      <c r="F6002" s="39"/>
      <c r="G6002" s="39"/>
      <c r="H6002" s="39"/>
      <c r="I6002" s="34"/>
      <c r="J6002" s="34"/>
      <c r="K6002" s="34"/>
      <c r="L6002" s="34"/>
      <c r="M6002" s="43" t="str">
        <f ca="1">IFERROR(OFFSET('Maximum minutes'!$C$1,T6002,MATCH(IF(G6002&lt;&gt;"",G6002,F6002),OFFSET('Maximum minutes'!$C$1,T6002-1,0,1,U6002+1),0)-1)*IF(OR(ISNUMBER(J6002),J6002="sans examen"),1,0)*IF(W6002&lt;MinDate,1,0),"")</f>
        <v/>
      </c>
      <c r="N6002" s="36">
        <f t="shared" ca="1" si="187"/>
        <v>0</v>
      </c>
      <c r="O6002" s="36" t="e">
        <f ca="1">LEFT(OFFSET(Lists!$Q$2,MATCH(E6002,Lists!$R$3:$R$19,0),0),4)</f>
        <v>#N/A</v>
      </c>
      <c r="P6002" s="36" t="e">
        <f ca="1">MATCH(O6002,Lists!$S$2:$S$640,1)</f>
        <v>#N/A</v>
      </c>
      <c r="Q6002" s="36" t="e">
        <f ca="1">MATCH(LEFT(OFFSET(Lists!$Q$2,MATCH(E6002,Lists!$R$3:$R$19,0)+1,0),4),Lists!$S$3:$S$640,1)</f>
        <v>#N/A</v>
      </c>
      <c r="R6002" s="36" t="e">
        <f ca="1">LEFT(OFFSET(Lists!$S$2,P6002-1+MATCH(F6002,OFFSET(Lists!$T$3,P6002-1,0,Q6002-P6002+1),0),0),6)</f>
        <v>#N/A</v>
      </c>
      <c r="S6002" s="36" t="e">
        <f ca="1">VLOOKUP(R6002,Lists!B:D,3,FALSE)</f>
        <v>#N/A</v>
      </c>
      <c r="T6002" s="36" t="str">
        <f>IF(F6002&lt;&gt;"",MATCH(R6002,'Maximum minutes'!B:B,0),"")</f>
        <v/>
      </c>
      <c r="U6002" s="36">
        <f ca="1">IF(F6002&lt;&gt;"",COUNTA(OFFSET('Maximum minutes'!$C$1,'Annexe A1 Cours'!T6002,0,1,50)),0)</f>
        <v>0</v>
      </c>
      <c r="V6002" s="37">
        <f ca="1">IFERROR(OFFSET('Maximum minutes'!$C$1,T6002+1,-1+MATCH(G6002,OFFSET('Maximum minutes'!$C$1,T6002-1,0,1,50),0)),0)</f>
        <v>0</v>
      </c>
      <c r="W6002" s="38">
        <f t="shared" ca="1" si="186"/>
        <v>0</v>
      </c>
    </row>
    <row r="6003" spans="1:23" s="36" customFormat="1" ht="18.75">
      <c r="A6003" s="34"/>
      <c r="B6003" s="39"/>
      <c r="C6003" s="39"/>
      <c r="D6003" s="35"/>
      <c r="E6003" s="40"/>
      <c r="F6003" s="39"/>
      <c r="G6003" s="39"/>
      <c r="H6003" s="39"/>
      <c r="I6003" s="34"/>
      <c r="J6003" s="34"/>
      <c r="K6003" s="34"/>
      <c r="L6003" s="34"/>
      <c r="M6003" s="43" t="str">
        <f ca="1">IFERROR(OFFSET('Maximum minutes'!$C$1,T6003,MATCH(IF(G6003&lt;&gt;"",G6003,F6003),OFFSET('Maximum minutes'!$C$1,T6003-1,0,1,U6003+1),0)-1)*IF(OR(ISNUMBER(J6003),J6003="sans examen"),1,0)*IF(W6003&lt;MinDate,1,0),"")</f>
        <v/>
      </c>
      <c r="N6003" s="36">
        <f t="shared" ca="1" si="187"/>
        <v>0</v>
      </c>
      <c r="O6003" s="36" t="e">
        <f ca="1">LEFT(OFFSET(Lists!$Q$2,MATCH(E6003,Lists!$R$3:$R$19,0),0),4)</f>
        <v>#N/A</v>
      </c>
      <c r="P6003" s="36" t="e">
        <f ca="1">MATCH(O6003,Lists!$S$2:$S$640,1)</f>
        <v>#N/A</v>
      </c>
      <c r="Q6003" s="36" t="e">
        <f ca="1">MATCH(LEFT(OFFSET(Lists!$Q$2,MATCH(E6003,Lists!$R$3:$R$19,0)+1,0),4),Lists!$S$3:$S$640,1)</f>
        <v>#N/A</v>
      </c>
      <c r="R6003" s="36" t="e">
        <f ca="1">LEFT(OFFSET(Lists!$S$2,P6003-1+MATCH(F6003,OFFSET(Lists!$T$3,P6003-1,0,Q6003-P6003+1),0),0),6)</f>
        <v>#N/A</v>
      </c>
      <c r="S6003" s="36" t="e">
        <f ca="1">VLOOKUP(R6003,Lists!B:D,3,FALSE)</f>
        <v>#N/A</v>
      </c>
      <c r="T6003" s="36" t="str">
        <f>IF(F6003&lt;&gt;"",MATCH(R6003,'Maximum minutes'!B:B,0),"")</f>
        <v/>
      </c>
      <c r="U6003" s="36">
        <f ca="1">IF(F6003&lt;&gt;"",COUNTA(OFFSET('Maximum minutes'!$C$1,'Annexe A1 Cours'!T6003,0,1,50)),0)</f>
        <v>0</v>
      </c>
      <c r="V6003" s="37">
        <f ca="1">IFERROR(OFFSET('Maximum minutes'!$C$1,T6003+1,-1+MATCH(G6003,OFFSET('Maximum minutes'!$C$1,T6003-1,0,1,50),0)),0)</f>
        <v>0</v>
      </c>
      <c r="W6003" s="38">
        <f t="shared" ca="1" si="186"/>
        <v>0</v>
      </c>
    </row>
    <row r="6004" spans="1:23" s="36" customFormat="1" ht="18.75">
      <c r="A6004" s="34"/>
      <c r="B6004" s="39"/>
      <c r="C6004" s="39"/>
      <c r="D6004" s="35"/>
      <c r="E6004" s="40"/>
      <c r="F6004" s="39"/>
      <c r="G6004" s="39"/>
      <c r="H6004" s="39"/>
      <c r="I6004" s="34"/>
      <c r="J6004" s="34"/>
      <c r="K6004" s="34"/>
      <c r="L6004" s="34"/>
      <c r="M6004" s="43" t="str">
        <f ca="1">IFERROR(OFFSET('Maximum minutes'!$C$1,T6004,MATCH(IF(G6004&lt;&gt;"",G6004,F6004),OFFSET('Maximum minutes'!$C$1,T6004-1,0,1,U6004+1),0)-1)*IF(OR(ISNUMBER(J6004),J6004="sans examen"),1,0)*IF(W6004&lt;MinDate,1,0),"")</f>
        <v/>
      </c>
      <c r="N6004" s="36">
        <f t="shared" ca="1" si="187"/>
        <v>0</v>
      </c>
      <c r="O6004" s="36" t="e">
        <f ca="1">LEFT(OFFSET(Lists!$Q$2,MATCH(E6004,Lists!$R$3:$R$19,0),0),4)</f>
        <v>#N/A</v>
      </c>
      <c r="P6004" s="36" t="e">
        <f ca="1">MATCH(O6004,Lists!$S$2:$S$640,1)</f>
        <v>#N/A</v>
      </c>
      <c r="Q6004" s="36" t="e">
        <f ca="1">MATCH(LEFT(OFFSET(Lists!$Q$2,MATCH(E6004,Lists!$R$3:$R$19,0)+1,0),4),Lists!$S$3:$S$640,1)</f>
        <v>#N/A</v>
      </c>
      <c r="R6004" s="36" t="e">
        <f ca="1">LEFT(OFFSET(Lists!$S$2,P6004-1+MATCH(F6004,OFFSET(Lists!$T$3,P6004-1,0,Q6004-P6004+1),0),0),6)</f>
        <v>#N/A</v>
      </c>
      <c r="S6004" s="36" t="e">
        <f ca="1">VLOOKUP(R6004,Lists!B:D,3,FALSE)</f>
        <v>#N/A</v>
      </c>
      <c r="T6004" s="36" t="str">
        <f>IF(F6004&lt;&gt;"",MATCH(R6004,'Maximum minutes'!B:B,0),"")</f>
        <v/>
      </c>
      <c r="U6004" s="36">
        <f ca="1">IF(F6004&lt;&gt;"",COUNTA(OFFSET('Maximum minutes'!$C$1,'Annexe A1 Cours'!T6004,0,1,50)),0)</f>
        <v>0</v>
      </c>
      <c r="V6004" s="37">
        <f ca="1">IFERROR(OFFSET('Maximum minutes'!$C$1,T6004+1,-1+MATCH(G6004,OFFSET('Maximum minutes'!$C$1,T6004-1,0,1,50),0)),0)</f>
        <v>0</v>
      </c>
      <c r="W6004" s="38">
        <f t="shared" ca="1" si="186"/>
        <v>0</v>
      </c>
    </row>
    <row r="6005" spans="1:23" s="36" customFormat="1" ht="18.75">
      <c r="A6005" s="34"/>
      <c r="B6005" s="39"/>
      <c r="C6005" s="39"/>
      <c r="D6005" s="35"/>
      <c r="E6005" s="40"/>
      <c r="F6005" s="39"/>
      <c r="G6005" s="39"/>
      <c r="H6005" s="39"/>
      <c r="I6005" s="34"/>
      <c r="J6005" s="34"/>
      <c r="K6005" s="34"/>
      <c r="L6005" s="34"/>
      <c r="M6005" s="43" t="str">
        <f ca="1">IFERROR(OFFSET('Maximum minutes'!$C$1,T6005,MATCH(IF(G6005&lt;&gt;"",G6005,F6005),OFFSET('Maximum minutes'!$C$1,T6005-1,0,1,U6005+1),0)-1)*IF(OR(ISNUMBER(J6005),J6005="sans examen"),1,0)*IF(W6005&lt;MinDate,1,0),"")</f>
        <v/>
      </c>
      <c r="N6005" s="36">
        <f t="shared" ca="1" si="187"/>
        <v>0</v>
      </c>
      <c r="O6005" s="36" t="e">
        <f ca="1">LEFT(OFFSET(Lists!$Q$2,MATCH(E6005,Lists!$R$3:$R$19,0),0),4)</f>
        <v>#N/A</v>
      </c>
      <c r="P6005" s="36" t="e">
        <f ca="1">MATCH(O6005,Lists!$S$2:$S$640,1)</f>
        <v>#N/A</v>
      </c>
      <c r="Q6005" s="36" t="e">
        <f ca="1">MATCH(LEFT(OFFSET(Lists!$Q$2,MATCH(E6005,Lists!$R$3:$R$19,0)+1,0),4),Lists!$S$3:$S$640,1)</f>
        <v>#N/A</v>
      </c>
      <c r="R6005" s="36" t="e">
        <f ca="1">LEFT(OFFSET(Lists!$S$2,P6005-1+MATCH(F6005,OFFSET(Lists!$T$3,P6005-1,0,Q6005-P6005+1),0),0),6)</f>
        <v>#N/A</v>
      </c>
      <c r="S6005" s="36" t="e">
        <f ca="1">VLOOKUP(R6005,Lists!B:D,3,FALSE)</f>
        <v>#N/A</v>
      </c>
      <c r="T6005" s="36" t="str">
        <f>IF(F6005&lt;&gt;"",MATCH(R6005,'Maximum minutes'!B:B,0),"")</f>
        <v/>
      </c>
      <c r="U6005" s="36">
        <f ca="1">IF(F6005&lt;&gt;"",COUNTA(OFFSET('Maximum minutes'!$C$1,'Annexe A1 Cours'!T6005,0,1,50)),0)</f>
        <v>0</v>
      </c>
      <c r="V6005" s="37">
        <f ca="1">IFERROR(OFFSET('Maximum minutes'!$C$1,T6005+1,-1+MATCH(G6005,OFFSET('Maximum minutes'!$C$1,T6005-1,0,1,50),0)),0)</f>
        <v>0</v>
      </c>
      <c r="W6005" s="38">
        <f t="shared" ca="1" si="186"/>
        <v>0</v>
      </c>
    </row>
    <row r="6006" spans="1:23" s="36" customFormat="1" ht="18.75">
      <c r="A6006" s="34"/>
      <c r="B6006" s="39"/>
      <c r="C6006" s="39"/>
      <c r="D6006" s="35"/>
      <c r="E6006" s="40"/>
      <c r="F6006" s="39"/>
      <c r="G6006" s="39"/>
      <c r="H6006" s="39"/>
      <c r="I6006" s="34"/>
      <c r="J6006" s="34"/>
      <c r="K6006" s="34"/>
      <c r="L6006" s="34"/>
      <c r="M6006" s="43" t="str">
        <f ca="1">IFERROR(OFFSET('Maximum minutes'!$C$1,T6006,MATCH(IF(G6006&lt;&gt;"",G6006,F6006),OFFSET('Maximum minutes'!$C$1,T6006-1,0,1,U6006+1),0)-1)*IF(OR(ISNUMBER(J6006),J6006="sans examen"),1,0)*IF(W6006&lt;MinDate,1,0),"")</f>
        <v/>
      </c>
      <c r="N6006" s="36">
        <f t="shared" ca="1" si="187"/>
        <v>0</v>
      </c>
      <c r="O6006" s="36" t="e">
        <f ca="1">LEFT(OFFSET(Lists!$Q$2,MATCH(E6006,Lists!$R$3:$R$19,0),0),4)</f>
        <v>#N/A</v>
      </c>
      <c r="P6006" s="36" t="e">
        <f ca="1">MATCH(O6006,Lists!$S$2:$S$640,1)</f>
        <v>#N/A</v>
      </c>
      <c r="Q6006" s="36" t="e">
        <f ca="1">MATCH(LEFT(OFFSET(Lists!$Q$2,MATCH(E6006,Lists!$R$3:$R$19,0)+1,0),4),Lists!$S$3:$S$640,1)</f>
        <v>#N/A</v>
      </c>
      <c r="R6006" s="36" t="e">
        <f ca="1">LEFT(OFFSET(Lists!$S$2,P6006-1+MATCH(F6006,OFFSET(Lists!$T$3,P6006-1,0,Q6006-P6006+1),0),0),6)</f>
        <v>#N/A</v>
      </c>
      <c r="S6006" s="36" t="e">
        <f ca="1">VLOOKUP(R6006,Lists!B:D,3,FALSE)</f>
        <v>#N/A</v>
      </c>
      <c r="T6006" s="36" t="str">
        <f>IF(F6006&lt;&gt;"",MATCH(R6006,'Maximum minutes'!B:B,0),"")</f>
        <v/>
      </c>
      <c r="U6006" s="36">
        <f ca="1">IF(F6006&lt;&gt;"",COUNTA(OFFSET('Maximum minutes'!$C$1,'Annexe A1 Cours'!T6006,0,1,50)),0)</f>
        <v>0</v>
      </c>
      <c r="V6006" s="37">
        <f ca="1">IFERROR(OFFSET('Maximum minutes'!$C$1,T6006+1,-1+MATCH(G6006,OFFSET('Maximum minutes'!$C$1,T6006-1,0,1,50),0)),0)</f>
        <v>0</v>
      </c>
      <c r="W6006" s="38">
        <f t="shared" ca="1" si="186"/>
        <v>0</v>
      </c>
    </row>
    <row r="6007" spans="1:23" s="36" customFormat="1" ht="18.75">
      <c r="A6007" s="34"/>
      <c r="B6007" s="39"/>
      <c r="C6007" s="39"/>
      <c r="D6007" s="35"/>
      <c r="E6007" s="40"/>
      <c r="F6007" s="39"/>
      <c r="G6007" s="39"/>
      <c r="H6007" s="39"/>
      <c r="I6007" s="34"/>
      <c r="J6007" s="34"/>
      <c r="K6007" s="34"/>
      <c r="L6007" s="34"/>
      <c r="M6007" s="43" t="str">
        <f ca="1">IFERROR(OFFSET('Maximum minutes'!$C$1,T6007,MATCH(IF(G6007&lt;&gt;"",G6007,F6007),OFFSET('Maximum minutes'!$C$1,T6007-1,0,1,U6007+1),0)-1)*IF(OR(ISNUMBER(J6007),J6007="sans examen"),1,0)*IF(W6007&lt;MinDate,1,0),"")</f>
        <v/>
      </c>
      <c r="N6007" s="36">
        <f t="shared" ca="1" si="187"/>
        <v>0</v>
      </c>
      <c r="O6007" s="36" t="e">
        <f ca="1">LEFT(OFFSET(Lists!$Q$2,MATCH(E6007,Lists!$R$3:$R$19,0),0),4)</f>
        <v>#N/A</v>
      </c>
      <c r="P6007" s="36" t="e">
        <f ca="1">MATCH(O6007,Lists!$S$2:$S$640,1)</f>
        <v>#N/A</v>
      </c>
      <c r="Q6007" s="36" t="e">
        <f ca="1">MATCH(LEFT(OFFSET(Lists!$Q$2,MATCH(E6007,Lists!$R$3:$R$19,0)+1,0),4),Lists!$S$3:$S$640,1)</f>
        <v>#N/A</v>
      </c>
      <c r="R6007" s="36" t="e">
        <f ca="1">LEFT(OFFSET(Lists!$S$2,P6007-1+MATCH(F6007,OFFSET(Lists!$T$3,P6007-1,0,Q6007-P6007+1),0),0),6)</f>
        <v>#N/A</v>
      </c>
      <c r="S6007" s="36" t="e">
        <f ca="1">VLOOKUP(R6007,Lists!B:D,3,FALSE)</f>
        <v>#N/A</v>
      </c>
      <c r="T6007" s="36" t="str">
        <f>IF(F6007&lt;&gt;"",MATCH(R6007,'Maximum minutes'!B:B,0),"")</f>
        <v/>
      </c>
      <c r="U6007" s="36">
        <f ca="1">IF(F6007&lt;&gt;"",COUNTA(OFFSET('Maximum minutes'!$C$1,'Annexe A1 Cours'!T6007,0,1,50)),0)</f>
        <v>0</v>
      </c>
      <c r="V6007" s="37">
        <f ca="1">IFERROR(OFFSET('Maximum minutes'!$C$1,T6007+1,-1+MATCH(G6007,OFFSET('Maximum minutes'!$C$1,T6007-1,0,1,50),0)),0)</f>
        <v>0</v>
      </c>
      <c r="W6007" s="38">
        <f t="shared" ca="1" si="186"/>
        <v>0</v>
      </c>
    </row>
    <row r="6008" spans="1:23" s="36" customFormat="1" ht="18.75">
      <c r="A6008" s="34"/>
      <c r="B6008" s="39"/>
      <c r="C6008" s="39"/>
      <c r="D6008" s="35"/>
      <c r="E6008" s="40"/>
      <c r="F6008" s="39"/>
      <c r="G6008" s="39"/>
      <c r="H6008" s="39"/>
      <c r="I6008" s="34"/>
      <c r="J6008" s="34"/>
      <c r="K6008" s="34"/>
      <c r="L6008" s="34"/>
      <c r="M6008" s="43" t="str">
        <f ca="1">IFERROR(OFFSET('Maximum minutes'!$C$1,T6008,MATCH(IF(G6008&lt;&gt;"",G6008,F6008),OFFSET('Maximum minutes'!$C$1,T6008-1,0,1,U6008+1),0)-1)*IF(OR(ISNUMBER(J6008),J6008="sans examen"),1,0)*IF(W6008&lt;MinDate,1,0),"")</f>
        <v/>
      </c>
      <c r="N6008" s="36">
        <f t="shared" ca="1" si="187"/>
        <v>0</v>
      </c>
      <c r="O6008" s="36" t="e">
        <f ca="1">LEFT(OFFSET(Lists!$Q$2,MATCH(E6008,Lists!$R$3:$R$19,0),0),4)</f>
        <v>#N/A</v>
      </c>
      <c r="P6008" s="36" t="e">
        <f ca="1">MATCH(O6008,Lists!$S$2:$S$640,1)</f>
        <v>#N/A</v>
      </c>
      <c r="Q6008" s="36" t="e">
        <f ca="1">MATCH(LEFT(OFFSET(Lists!$Q$2,MATCH(E6008,Lists!$R$3:$R$19,0)+1,0),4),Lists!$S$3:$S$640,1)</f>
        <v>#N/A</v>
      </c>
      <c r="R6008" s="36" t="e">
        <f ca="1">LEFT(OFFSET(Lists!$S$2,P6008-1+MATCH(F6008,OFFSET(Lists!$T$3,P6008-1,0,Q6008-P6008+1),0),0),6)</f>
        <v>#N/A</v>
      </c>
      <c r="S6008" s="36" t="e">
        <f ca="1">VLOOKUP(R6008,Lists!B:D,3,FALSE)</f>
        <v>#N/A</v>
      </c>
      <c r="T6008" s="36" t="str">
        <f>IF(F6008&lt;&gt;"",MATCH(R6008,'Maximum minutes'!B:B,0),"")</f>
        <v/>
      </c>
      <c r="U6008" s="36">
        <f ca="1">IF(F6008&lt;&gt;"",COUNTA(OFFSET('Maximum minutes'!$C$1,'Annexe A1 Cours'!T6008,0,1,50)),0)</f>
        <v>0</v>
      </c>
      <c r="V6008" s="37">
        <f ca="1">IFERROR(OFFSET('Maximum minutes'!$C$1,T6008+1,-1+MATCH(G6008,OFFSET('Maximum minutes'!$C$1,T6008-1,0,1,50),0)),0)</f>
        <v>0</v>
      </c>
      <c r="W6008" s="38">
        <f t="shared" ca="1" si="186"/>
        <v>0</v>
      </c>
    </row>
    <row r="6009" spans="1:23" s="36" customFormat="1" ht="18.75">
      <c r="A6009" s="34"/>
      <c r="B6009" s="39"/>
      <c r="C6009" s="39"/>
      <c r="D6009" s="35"/>
      <c r="E6009" s="40"/>
      <c r="F6009" s="39"/>
      <c r="G6009" s="39"/>
      <c r="H6009" s="39"/>
      <c r="I6009" s="34"/>
      <c r="J6009" s="34"/>
      <c r="K6009" s="34"/>
      <c r="L6009" s="34"/>
      <c r="M6009" s="43" t="str">
        <f ca="1">IFERROR(OFFSET('Maximum minutes'!$C$1,T6009,MATCH(IF(G6009&lt;&gt;"",G6009,F6009),OFFSET('Maximum minutes'!$C$1,T6009-1,0,1,U6009+1),0)-1)*IF(OR(ISNUMBER(J6009),J6009="sans examen"),1,0)*IF(W6009&lt;MinDate,1,0),"")</f>
        <v/>
      </c>
      <c r="N6009" s="36">
        <f t="shared" ca="1" si="187"/>
        <v>0</v>
      </c>
      <c r="O6009" s="36" t="e">
        <f ca="1">LEFT(OFFSET(Lists!$Q$2,MATCH(E6009,Lists!$R$3:$R$19,0),0),4)</f>
        <v>#N/A</v>
      </c>
      <c r="P6009" s="36" t="e">
        <f ca="1">MATCH(O6009,Lists!$S$2:$S$640,1)</f>
        <v>#N/A</v>
      </c>
      <c r="Q6009" s="36" t="e">
        <f ca="1">MATCH(LEFT(OFFSET(Lists!$Q$2,MATCH(E6009,Lists!$R$3:$R$19,0)+1,0),4),Lists!$S$3:$S$640,1)</f>
        <v>#N/A</v>
      </c>
      <c r="R6009" s="36" t="e">
        <f ca="1">LEFT(OFFSET(Lists!$S$2,P6009-1+MATCH(F6009,OFFSET(Lists!$T$3,P6009-1,0,Q6009-P6009+1),0),0),6)</f>
        <v>#N/A</v>
      </c>
      <c r="S6009" s="36" t="e">
        <f ca="1">VLOOKUP(R6009,Lists!B:D,3,FALSE)</f>
        <v>#N/A</v>
      </c>
      <c r="T6009" s="36" t="str">
        <f>IF(F6009&lt;&gt;"",MATCH(R6009,'Maximum minutes'!B:B,0),"")</f>
        <v/>
      </c>
      <c r="U6009" s="36">
        <f ca="1">IF(F6009&lt;&gt;"",COUNTA(OFFSET('Maximum minutes'!$C$1,'Annexe A1 Cours'!T6009,0,1,50)),0)</f>
        <v>0</v>
      </c>
      <c r="V6009" s="37">
        <f ca="1">IFERROR(OFFSET('Maximum minutes'!$C$1,T6009+1,-1+MATCH(G6009,OFFSET('Maximum minutes'!$C$1,T6009-1,0,1,50),0)),0)</f>
        <v>0</v>
      </c>
      <c r="W6009" s="38">
        <f t="shared" ca="1" si="186"/>
        <v>0</v>
      </c>
    </row>
    <row r="6010" spans="1:23" s="36" customFormat="1" ht="18.75">
      <c r="A6010" s="34"/>
      <c r="B6010" s="39"/>
      <c r="C6010" s="39"/>
      <c r="D6010" s="35"/>
      <c r="E6010" s="40"/>
      <c r="F6010" s="39"/>
      <c r="G6010" s="39"/>
      <c r="H6010" s="39"/>
      <c r="I6010" s="34"/>
      <c r="J6010" s="34"/>
      <c r="K6010" s="34"/>
      <c r="L6010" s="34"/>
      <c r="M6010" s="43" t="str">
        <f ca="1">IFERROR(OFFSET('Maximum minutes'!$C$1,T6010,MATCH(IF(G6010&lt;&gt;"",G6010,F6010),OFFSET('Maximum minutes'!$C$1,T6010-1,0,1,U6010+1),0)-1)*IF(OR(ISNUMBER(J6010),J6010="sans examen"),1,0)*IF(W6010&lt;MinDate,1,0),"")</f>
        <v/>
      </c>
      <c r="N6010" s="36">
        <f t="shared" ca="1" si="187"/>
        <v>0</v>
      </c>
      <c r="O6010" s="36" t="e">
        <f ca="1">LEFT(OFFSET(Lists!$Q$2,MATCH(E6010,Lists!$R$3:$R$19,0),0),4)</f>
        <v>#N/A</v>
      </c>
      <c r="P6010" s="36" t="e">
        <f ca="1">MATCH(O6010,Lists!$S$2:$S$640,1)</f>
        <v>#N/A</v>
      </c>
      <c r="Q6010" s="36" t="e">
        <f ca="1">MATCH(LEFT(OFFSET(Lists!$Q$2,MATCH(E6010,Lists!$R$3:$R$19,0)+1,0),4),Lists!$S$3:$S$640,1)</f>
        <v>#N/A</v>
      </c>
      <c r="R6010" s="36" t="e">
        <f ca="1">LEFT(OFFSET(Lists!$S$2,P6010-1+MATCH(F6010,OFFSET(Lists!$T$3,P6010-1,0,Q6010-P6010+1),0),0),6)</f>
        <v>#N/A</v>
      </c>
      <c r="S6010" s="36" t="e">
        <f ca="1">VLOOKUP(R6010,Lists!B:D,3,FALSE)</f>
        <v>#N/A</v>
      </c>
      <c r="T6010" s="36" t="str">
        <f>IF(F6010&lt;&gt;"",MATCH(R6010,'Maximum minutes'!B:B,0),"")</f>
        <v/>
      </c>
      <c r="U6010" s="36">
        <f ca="1">IF(F6010&lt;&gt;"",COUNTA(OFFSET('Maximum minutes'!$C$1,'Annexe A1 Cours'!T6010,0,1,50)),0)</f>
        <v>0</v>
      </c>
      <c r="V6010" s="37">
        <f ca="1">IFERROR(OFFSET('Maximum minutes'!$C$1,T6010+1,-1+MATCH(G6010,OFFSET('Maximum minutes'!$C$1,T6010-1,0,1,50),0)),0)</f>
        <v>0</v>
      </c>
      <c r="W6010" s="38">
        <f t="shared" ca="1" si="186"/>
        <v>0</v>
      </c>
    </row>
    <row r="6011" spans="1:23" s="36" customFormat="1" ht="18.75">
      <c r="A6011" s="34"/>
      <c r="B6011" s="39"/>
      <c r="C6011" s="39"/>
      <c r="D6011" s="35"/>
      <c r="E6011" s="40"/>
      <c r="F6011" s="39"/>
      <c r="G6011" s="39"/>
      <c r="H6011" s="39"/>
      <c r="I6011" s="34"/>
      <c r="J6011" s="34"/>
      <c r="K6011" s="34"/>
      <c r="L6011" s="34"/>
      <c r="M6011" s="43" t="str">
        <f ca="1">IFERROR(OFFSET('Maximum minutes'!$C$1,T6011,MATCH(IF(G6011&lt;&gt;"",G6011,F6011),OFFSET('Maximum minutes'!$C$1,T6011-1,0,1,U6011+1),0)-1)*IF(OR(ISNUMBER(J6011),J6011="sans examen"),1,0)*IF(W6011&lt;MinDate,1,0),"")</f>
        <v/>
      </c>
      <c r="N6011" s="36">
        <f t="shared" ca="1" si="187"/>
        <v>0</v>
      </c>
      <c r="O6011" s="36" t="e">
        <f ca="1">LEFT(OFFSET(Lists!$Q$2,MATCH(E6011,Lists!$R$3:$R$19,0),0),4)</f>
        <v>#N/A</v>
      </c>
      <c r="P6011" s="36" t="e">
        <f ca="1">MATCH(O6011,Lists!$S$2:$S$640,1)</f>
        <v>#N/A</v>
      </c>
      <c r="Q6011" s="36" t="e">
        <f ca="1">MATCH(LEFT(OFFSET(Lists!$Q$2,MATCH(E6011,Lists!$R$3:$R$19,0)+1,0),4),Lists!$S$3:$S$640,1)</f>
        <v>#N/A</v>
      </c>
      <c r="R6011" s="36" t="e">
        <f ca="1">LEFT(OFFSET(Lists!$S$2,P6011-1+MATCH(F6011,OFFSET(Lists!$T$3,P6011-1,0,Q6011-P6011+1),0),0),6)</f>
        <v>#N/A</v>
      </c>
      <c r="S6011" s="36" t="e">
        <f ca="1">VLOOKUP(R6011,Lists!B:D,3,FALSE)</f>
        <v>#N/A</v>
      </c>
      <c r="T6011" s="36" t="str">
        <f>IF(F6011&lt;&gt;"",MATCH(R6011,'Maximum minutes'!B:B,0),"")</f>
        <v/>
      </c>
      <c r="U6011" s="36">
        <f ca="1">IF(F6011&lt;&gt;"",COUNTA(OFFSET('Maximum minutes'!$C$1,'Annexe A1 Cours'!T6011,0,1,50)),0)</f>
        <v>0</v>
      </c>
      <c r="V6011" s="37">
        <f ca="1">IFERROR(OFFSET('Maximum minutes'!$C$1,T6011+1,-1+MATCH(G6011,OFFSET('Maximum minutes'!$C$1,T6011-1,0,1,50),0)),0)</f>
        <v>0</v>
      </c>
      <c r="W6011" s="38">
        <f t="shared" ca="1" si="186"/>
        <v>0</v>
      </c>
    </row>
    <row r="6012" spans="1:23" s="36" customFormat="1" ht="18.75">
      <c r="A6012" s="34"/>
      <c r="B6012" s="39"/>
      <c r="C6012" s="39"/>
      <c r="D6012" s="35"/>
      <c r="E6012" s="40"/>
      <c r="F6012" s="39"/>
      <c r="G6012" s="39"/>
      <c r="H6012" s="39"/>
      <c r="I6012" s="34"/>
      <c r="J6012" s="34"/>
      <c r="K6012" s="34"/>
      <c r="L6012" s="34"/>
      <c r="M6012" s="43" t="str">
        <f ca="1">IFERROR(OFFSET('Maximum minutes'!$C$1,T6012,MATCH(IF(G6012&lt;&gt;"",G6012,F6012),OFFSET('Maximum minutes'!$C$1,T6012-1,0,1,U6012+1),0)-1)*IF(OR(ISNUMBER(J6012),J6012="sans examen"),1,0)*IF(W6012&lt;MinDate,1,0),"")</f>
        <v/>
      </c>
      <c r="N6012" s="36">
        <f t="shared" ca="1" si="187"/>
        <v>0</v>
      </c>
      <c r="O6012" s="36" t="e">
        <f ca="1">LEFT(OFFSET(Lists!$Q$2,MATCH(E6012,Lists!$R$3:$R$19,0),0),4)</f>
        <v>#N/A</v>
      </c>
      <c r="P6012" s="36" t="e">
        <f ca="1">MATCH(O6012,Lists!$S$2:$S$640,1)</f>
        <v>#N/A</v>
      </c>
      <c r="Q6012" s="36" t="e">
        <f ca="1">MATCH(LEFT(OFFSET(Lists!$Q$2,MATCH(E6012,Lists!$R$3:$R$19,0)+1,0),4),Lists!$S$3:$S$640,1)</f>
        <v>#N/A</v>
      </c>
      <c r="R6012" s="36" t="e">
        <f ca="1">LEFT(OFFSET(Lists!$S$2,P6012-1+MATCH(F6012,OFFSET(Lists!$T$3,P6012-1,0,Q6012-P6012+1),0),0),6)</f>
        <v>#N/A</v>
      </c>
      <c r="S6012" s="36" t="e">
        <f ca="1">VLOOKUP(R6012,Lists!B:D,3,FALSE)</f>
        <v>#N/A</v>
      </c>
      <c r="T6012" s="36" t="str">
        <f>IF(F6012&lt;&gt;"",MATCH(R6012,'Maximum minutes'!B:B,0),"")</f>
        <v/>
      </c>
      <c r="U6012" s="36">
        <f ca="1">IF(F6012&lt;&gt;"",COUNTA(OFFSET('Maximum minutes'!$C$1,'Annexe A1 Cours'!T6012,0,1,50)),0)</f>
        <v>0</v>
      </c>
      <c r="V6012" s="37">
        <f ca="1">IFERROR(OFFSET('Maximum minutes'!$C$1,T6012+1,-1+MATCH(G6012,OFFSET('Maximum minutes'!$C$1,T6012-1,0,1,50),0)),0)</f>
        <v>0</v>
      </c>
      <c r="W6012" s="38">
        <f t="shared" ca="1" si="186"/>
        <v>0</v>
      </c>
    </row>
    <row r="6013" spans="1:23" s="36" customFormat="1" ht="18.75">
      <c r="A6013" s="34"/>
      <c r="B6013" s="39"/>
      <c r="C6013" s="39"/>
      <c r="D6013" s="35"/>
      <c r="E6013" s="40"/>
      <c r="F6013" s="39"/>
      <c r="G6013" s="39"/>
      <c r="H6013" s="39"/>
      <c r="I6013" s="34"/>
      <c r="J6013" s="34"/>
      <c r="K6013" s="34"/>
      <c r="L6013" s="34"/>
      <c r="M6013" s="43" t="str">
        <f ca="1">IFERROR(OFFSET('Maximum minutes'!$C$1,T6013,MATCH(IF(G6013&lt;&gt;"",G6013,F6013),OFFSET('Maximum minutes'!$C$1,T6013-1,0,1,U6013+1),0)-1)*IF(OR(ISNUMBER(J6013),J6013="sans examen"),1,0)*IF(W6013&lt;MinDate,1,0),"")</f>
        <v/>
      </c>
      <c r="N6013" s="36">
        <f t="shared" ca="1" si="187"/>
        <v>0</v>
      </c>
      <c r="O6013" s="36" t="e">
        <f ca="1">LEFT(OFFSET(Lists!$Q$2,MATCH(E6013,Lists!$R$3:$R$19,0),0),4)</f>
        <v>#N/A</v>
      </c>
      <c r="P6013" s="36" t="e">
        <f ca="1">MATCH(O6013,Lists!$S$2:$S$640,1)</f>
        <v>#N/A</v>
      </c>
      <c r="Q6013" s="36" t="e">
        <f ca="1">MATCH(LEFT(OFFSET(Lists!$Q$2,MATCH(E6013,Lists!$R$3:$R$19,0)+1,0),4),Lists!$S$3:$S$640,1)</f>
        <v>#N/A</v>
      </c>
      <c r="R6013" s="36" t="e">
        <f ca="1">LEFT(OFFSET(Lists!$S$2,P6013-1+MATCH(F6013,OFFSET(Lists!$T$3,P6013-1,0,Q6013-P6013+1),0),0),6)</f>
        <v>#N/A</v>
      </c>
      <c r="S6013" s="36" t="e">
        <f ca="1">VLOOKUP(R6013,Lists!B:D,3,FALSE)</f>
        <v>#N/A</v>
      </c>
      <c r="T6013" s="36" t="str">
        <f>IF(F6013&lt;&gt;"",MATCH(R6013,'Maximum minutes'!B:B,0),"")</f>
        <v/>
      </c>
      <c r="U6013" s="36">
        <f ca="1">IF(F6013&lt;&gt;"",COUNTA(OFFSET('Maximum minutes'!$C$1,'Annexe A1 Cours'!T6013,0,1,50)),0)</f>
        <v>0</v>
      </c>
      <c r="V6013" s="37">
        <f ca="1">IFERROR(OFFSET('Maximum minutes'!$C$1,T6013+1,-1+MATCH(G6013,OFFSET('Maximum minutes'!$C$1,T6013-1,0,1,50),0)),0)</f>
        <v>0</v>
      </c>
      <c r="W6013" s="38">
        <f t="shared" ca="1" si="186"/>
        <v>0</v>
      </c>
    </row>
    <row r="6014" spans="1:23" s="36" customFormat="1" ht="18.75">
      <c r="A6014" s="34"/>
      <c r="B6014" s="39"/>
      <c r="C6014" s="39"/>
      <c r="D6014" s="35"/>
      <c r="E6014" s="40"/>
      <c r="F6014" s="39"/>
      <c r="G6014" s="39"/>
      <c r="H6014" s="39"/>
      <c r="I6014" s="34"/>
      <c r="J6014" s="34"/>
      <c r="K6014" s="34"/>
      <c r="L6014" s="34"/>
      <c r="M6014" s="43" t="str">
        <f ca="1">IFERROR(OFFSET('Maximum minutes'!$C$1,T6014,MATCH(IF(G6014&lt;&gt;"",G6014,F6014),OFFSET('Maximum minutes'!$C$1,T6014-1,0,1,U6014+1),0)-1)*IF(OR(ISNUMBER(J6014),J6014="sans examen"),1,0)*IF(W6014&lt;MinDate,1,0),"")</f>
        <v/>
      </c>
      <c r="N6014" s="36">
        <f t="shared" ca="1" si="187"/>
        <v>0</v>
      </c>
      <c r="O6014" s="36" t="e">
        <f ca="1">LEFT(OFFSET(Lists!$Q$2,MATCH(E6014,Lists!$R$3:$R$19,0),0),4)</f>
        <v>#N/A</v>
      </c>
      <c r="P6014" s="36" t="e">
        <f ca="1">MATCH(O6014,Lists!$S$2:$S$640,1)</f>
        <v>#N/A</v>
      </c>
      <c r="Q6014" s="36" t="e">
        <f ca="1">MATCH(LEFT(OFFSET(Lists!$Q$2,MATCH(E6014,Lists!$R$3:$R$19,0)+1,0),4),Lists!$S$3:$S$640,1)</f>
        <v>#N/A</v>
      </c>
      <c r="R6014" s="36" t="e">
        <f ca="1">LEFT(OFFSET(Lists!$S$2,P6014-1+MATCH(F6014,OFFSET(Lists!$T$3,P6014-1,0,Q6014-P6014+1),0),0),6)</f>
        <v>#N/A</v>
      </c>
      <c r="S6014" s="36" t="e">
        <f ca="1">VLOOKUP(R6014,Lists!B:D,3,FALSE)</f>
        <v>#N/A</v>
      </c>
      <c r="T6014" s="36" t="str">
        <f>IF(F6014&lt;&gt;"",MATCH(R6014,'Maximum minutes'!B:B,0),"")</f>
        <v/>
      </c>
      <c r="U6014" s="36">
        <f ca="1">IF(F6014&lt;&gt;"",COUNTA(OFFSET('Maximum minutes'!$C$1,'Annexe A1 Cours'!T6014,0,1,50)),0)</f>
        <v>0</v>
      </c>
      <c r="V6014" s="37">
        <f ca="1">IFERROR(OFFSET('Maximum minutes'!$C$1,T6014+1,-1+MATCH(G6014,OFFSET('Maximum minutes'!$C$1,T6014-1,0,1,50),0)),0)</f>
        <v>0</v>
      </c>
      <c r="W6014" s="38">
        <f t="shared" ca="1" si="186"/>
        <v>0</v>
      </c>
    </row>
    <row r="6015" spans="1:23" s="36" customFormat="1" ht="18.75">
      <c r="A6015" s="34"/>
      <c r="B6015" s="39"/>
      <c r="C6015" s="39"/>
      <c r="D6015" s="35"/>
      <c r="E6015" s="40"/>
      <c r="F6015" s="39"/>
      <c r="G6015" s="39"/>
      <c r="H6015" s="39"/>
      <c r="I6015" s="34"/>
      <c r="J6015" s="34"/>
      <c r="K6015" s="34"/>
      <c r="L6015" s="34"/>
      <c r="M6015" s="43" t="str">
        <f ca="1">IFERROR(OFFSET('Maximum minutes'!$C$1,T6015,MATCH(IF(G6015&lt;&gt;"",G6015,F6015),OFFSET('Maximum minutes'!$C$1,T6015-1,0,1,U6015+1),0)-1)*IF(OR(ISNUMBER(J6015),J6015="sans examen"),1,0)*IF(W6015&lt;MinDate,1,0),"")</f>
        <v/>
      </c>
      <c r="N6015" s="36">
        <f t="shared" ca="1" si="187"/>
        <v>0</v>
      </c>
      <c r="O6015" s="36" t="e">
        <f ca="1">LEFT(OFFSET(Lists!$Q$2,MATCH(E6015,Lists!$R$3:$R$19,0),0),4)</f>
        <v>#N/A</v>
      </c>
      <c r="P6015" s="36" t="e">
        <f ca="1">MATCH(O6015,Lists!$S$2:$S$640,1)</f>
        <v>#N/A</v>
      </c>
      <c r="Q6015" s="36" t="e">
        <f ca="1">MATCH(LEFT(OFFSET(Lists!$Q$2,MATCH(E6015,Lists!$R$3:$R$19,0)+1,0),4),Lists!$S$3:$S$640,1)</f>
        <v>#N/A</v>
      </c>
      <c r="R6015" s="36" t="e">
        <f ca="1">LEFT(OFFSET(Lists!$S$2,P6015-1+MATCH(F6015,OFFSET(Lists!$T$3,P6015-1,0,Q6015-P6015+1),0),0),6)</f>
        <v>#N/A</v>
      </c>
      <c r="S6015" s="36" t="e">
        <f ca="1">VLOOKUP(R6015,Lists!B:D,3,FALSE)</f>
        <v>#N/A</v>
      </c>
      <c r="T6015" s="36" t="str">
        <f>IF(F6015&lt;&gt;"",MATCH(R6015,'Maximum minutes'!B:B,0),"")</f>
        <v/>
      </c>
      <c r="U6015" s="36">
        <f ca="1">IF(F6015&lt;&gt;"",COUNTA(OFFSET('Maximum minutes'!$C$1,'Annexe A1 Cours'!T6015,0,1,50)),0)</f>
        <v>0</v>
      </c>
      <c r="V6015" s="37">
        <f ca="1">IFERROR(OFFSET('Maximum minutes'!$C$1,T6015+1,-1+MATCH(G6015,OFFSET('Maximum minutes'!$C$1,T6015-1,0,1,50),0)),0)</f>
        <v>0</v>
      </c>
      <c r="W6015" s="38">
        <f t="shared" ca="1" si="186"/>
        <v>0</v>
      </c>
    </row>
    <row r="6016" spans="1:23" s="36" customFormat="1" ht="18.75">
      <c r="A6016" s="34"/>
      <c r="B6016" s="39"/>
      <c r="C6016" s="39"/>
      <c r="D6016" s="35"/>
      <c r="E6016" s="40"/>
      <c r="F6016" s="39"/>
      <c r="G6016" s="39"/>
      <c r="H6016" s="39"/>
      <c r="I6016" s="34"/>
      <c r="J6016" s="34"/>
      <c r="K6016" s="34"/>
      <c r="L6016" s="34"/>
      <c r="M6016" s="43" t="str">
        <f ca="1">IFERROR(OFFSET('Maximum minutes'!$C$1,T6016,MATCH(IF(G6016&lt;&gt;"",G6016,F6016),OFFSET('Maximum minutes'!$C$1,T6016-1,0,1,U6016+1),0)-1)*IF(OR(ISNUMBER(J6016),J6016="sans examen"),1,0)*IF(W6016&lt;MinDate,1,0),"")</f>
        <v/>
      </c>
      <c r="N6016" s="36">
        <f t="shared" ca="1" si="187"/>
        <v>0</v>
      </c>
      <c r="O6016" s="36" t="e">
        <f ca="1">LEFT(OFFSET(Lists!$Q$2,MATCH(E6016,Lists!$R$3:$R$19,0),0),4)</f>
        <v>#N/A</v>
      </c>
      <c r="P6016" s="36" t="e">
        <f ca="1">MATCH(O6016,Lists!$S$2:$S$640,1)</f>
        <v>#N/A</v>
      </c>
      <c r="Q6016" s="36" t="e">
        <f ca="1">MATCH(LEFT(OFFSET(Lists!$Q$2,MATCH(E6016,Lists!$R$3:$R$19,0)+1,0),4),Lists!$S$3:$S$640,1)</f>
        <v>#N/A</v>
      </c>
      <c r="R6016" s="36" t="e">
        <f ca="1">LEFT(OFFSET(Lists!$S$2,P6016-1+MATCH(F6016,OFFSET(Lists!$T$3,P6016-1,0,Q6016-P6016+1),0),0),6)</f>
        <v>#N/A</v>
      </c>
      <c r="S6016" s="36" t="e">
        <f ca="1">VLOOKUP(R6016,Lists!B:D,3,FALSE)</f>
        <v>#N/A</v>
      </c>
      <c r="T6016" s="36" t="str">
        <f>IF(F6016&lt;&gt;"",MATCH(R6016,'Maximum minutes'!B:B,0),"")</f>
        <v/>
      </c>
      <c r="U6016" s="36">
        <f ca="1">IF(F6016&lt;&gt;"",COUNTA(OFFSET('Maximum minutes'!$C$1,'Annexe A1 Cours'!T6016,0,1,50)),0)</f>
        <v>0</v>
      </c>
      <c r="V6016" s="37">
        <f ca="1">IFERROR(OFFSET('Maximum minutes'!$C$1,T6016+1,-1+MATCH(G6016,OFFSET('Maximum minutes'!$C$1,T6016-1,0,1,50),0)),0)</f>
        <v>0</v>
      </c>
      <c r="W6016" s="38">
        <f t="shared" ca="1" si="186"/>
        <v>0</v>
      </c>
    </row>
    <row r="6017" spans="1:23" s="36" customFormat="1" ht="18.75">
      <c r="A6017" s="34"/>
      <c r="B6017" s="39"/>
      <c r="C6017" s="39"/>
      <c r="D6017" s="35"/>
      <c r="E6017" s="40"/>
      <c r="F6017" s="39"/>
      <c r="G6017" s="39"/>
      <c r="H6017" s="39"/>
      <c r="I6017" s="34"/>
      <c r="J6017" s="34"/>
      <c r="K6017" s="34"/>
      <c r="L6017" s="34"/>
      <c r="M6017" s="43" t="str">
        <f ca="1">IFERROR(OFFSET('Maximum minutes'!$C$1,T6017,MATCH(IF(G6017&lt;&gt;"",G6017,F6017),OFFSET('Maximum minutes'!$C$1,T6017-1,0,1,U6017+1),0)-1)*IF(OR(ISNUMBER(J6017),J6017="sans examen"),1,0)*IF(W6017&lt;MinDate,1,0),"")</f>
        <v/>
      </c>
      <c r="N6017" s="36">
        <f t="shared" ca="1" si="187"/>
        <v>0</v>
      </c>
      <c r="O6017" s="36" t="e">
        <f ca="1">LEFT(OFFSET(Lists!$Q$2,MATCH(E6017,Lists!$R$3:$R$19,0),0),4)</f>
        <v>#N/A</v>
      </c>
      <c r="P6017" s="36" t="e">
        <f ca="1">MATCH(O6017,Lists!$S$2:$S$640,1)</f>
        <v>#N/A</v>
      </c>
      <c r="Q6017" s="36" t="e">
        <f ca="1">MATCH(LEFT(OFFSET(Lists!$Q$2,MATCH(E6017,Lists!$R$3:$R$19,0)+1,0),4),Lists!$S$3:$S$640,1)</f>
        <v>#N/A</v>
      </c>
      <c r="R6017" s="36" t="e">
        <f ca="1">LEFT(OFFSET(Lists!$S$2,P6017-1+MATCH(F6017,OFFSET(Lists!$T$3,P6017-1,0,Q6017-P6017+1),0),0),6)</f>
        <v>#N/A</v>
      </c>
      <c r="S6017" s="36" t="e">
        <f ca="1">VLOOKUP(R6017,Lists!B:D,3,FALSE)</f>
        <v>#N/A</v>
      </c>
      <c r="T6017" s="36" t="str">
        <f>IF(F6017&lt;&gt;"",MATCH(R6017,'Maximum minutes'!B:B,0),"")</f>
        <v/>
      </c>
      <c r="U6017" s="36">
        <f ca="1">IF(F6017&lt;&gt;"",COUNTA(OFFSET('Maximum minutes'!$C$1,'Annexe A1 Cours'!T6017,0,1,50)),0)</f>
        <v>0</v>
      </c>
      <c r="V6017" s="37">
        <f ca="1">IFERROR(OFFSET('Maximum minutes'!$C$1,T6017+1,-1+MATCH(G6017,OFFSET('Maximum minutes'!$C$1,T6017-1,0,1,50),0)),0)</f>
        <v>0</v>
      </c>
      <c r="W6017" s="38">
        <f t="shared" ca="1" si="186"/>
        <v>0</v>
      </c>
    </row>
    <row r="6018" spans="1:23" s="36" customFormat="1" ht="18.75">
      <c r="A6018" s="34"/>
      <c r="B6018" s="39"/>
      <c r="C6018" s="39"/>
      <c r="D6018" s="35"/>
      <c r="E6018" s="40"/>
      <c r="F6018" s="39"/>
      <c r="G6018" s="39"/>
      <c r="H6018" s="39"/>
      <c r="I6018" s="34"/>
      <c r="J6018" s="34"/>
      <c r="K6018" s="34"/>
      <c r="L6018" s="34"/>
      <c r="M6018" s="43" t="str">
        <f ca="1">IFERROR(OFFSET('Maximum minutes'!$C$1,T6018,MATCH(IF(G6018&lt;&gt;"",G6018,F6018),OFFSET('Maximum minutes'!$C$1,T6018-1,0,1,U6018+1),0)-1)*IF(OR(ISNUMBER(J6018),J6018="sans examen"),1,0)*IF(W6018&lt;MinDate,1,0),"")</f>
        <v/>
      </c>
      <c r="N6018" s="36">
        <f t="shared" ca="1" si="187"/>
        <v>0</v>
      </c>
      <c r="O6018" s="36" t="e">
        <f ca="1">LEFT(OFFSET(Lists!$Q$2,MATCH(E6018,Lists!$R$3:$R$19,0),0),4)</f>
        <v>#N/A</v>
      </c>
      <c r="P6018" s="36" t="e">
        <f ca="1">MATCH(O6018,Lists!$S$2:$S$640,1)</f>
        <v>#N/A</v>
      </c>
      <c r="Q6018" s="36" t="e">
        <f ca="1">MATCH(LEFT(OFFSET(Lists!$Q$2,MATCH(E6018,Lists!$R$3:$R$19,0)+1,0),4),Lists!$S$3:$S$640,1)</f>
        <v>#N/A</v>
      </c>
      <c r="R6018" s="36" t="e">
        <f ca="1">LEFT(OFFSET(Lists!$S$2,P6018-1+MATCH(F6018,OFFSET(Lists!$T$3,P6018-1,0,Q6018-P6018+1),0),0),6)</f>
        <v>#N/A</v>
      </c>
      <c r="S6018" s="36" t="e">
        <f ca="1">VLOOKUP(R6018,Lists!B:D,3,FALSE)</f>
        <v>#N/A</v>
      </c>
      <c r="T6018" s="36" t="str">
        <f>IF(F6018&lt;&gt;"",MATCH(R6018,'Maximum minutes'!B:B,0),"")</f>
        <v/>
      </c>
      <c r="U6018" s="36">
        <f ca="1">IF(F6018&lt;&gt;"",COUNTA(OFFSET('Maximum minutes'!$C$1,'Annexe A1 Cours'!T6018,0,1,50)),0)</f>
        <v>0</v>
      </c>
      <c r="V6018" s="37">
        <f ca="1">IFERROR(OFFSET('Maximum minutes'!$C$1,T6018+1,-1+MATCH(G6018,OFFSET('Maximum minutes'!$C$1,T6018-1,0,1,50),0)),0)</f>
        <v>0</v>
      </c>
      <c r="W6018" s="38">
        <f t="shared" ca="1" si="186"/>
        <v>0</v>
      </c>
    </row>
    <row r="6019" spans="1:23" s="36" customFormat="1" ht="18.75">
      <c r="A6019" s="34"/>
      <c r="B6019" s="39"/>
      <c r="C6019" s="39"/>
      <c r="D6019" s="35"/>
      <c r="E6019" s="40"/>
      <c r="F6019" s="39"/>
      <c r="G6019" s="39"/>
      <c r="H6019" s="39"/>
      <c r="I6019" s="34"/>
      <c r="J6019" s="34"/>
      <c r="K6019" s="34"/>
      <c r="L6019" s="34"/>
      <c r="M6019" s="43" t="str">
        <f ca="1">IFERROR(OFFSET('Maximum minutes'!$C$1,T6019,MATCH(IF(G6019&lt;&gt;"",G6019,F6019),OFFSET('Maximum minutes'!$C$1,T6019-1,0,1,U6019+1),0)-1)*IF(OR(ISNUMBER(J6019),J6019="sans examen"),1,0)*IF(W6019&lt;MinDate,1,0),"")</f>
        <v/>
      </c>
      <c r="N6019" s="36">
        <f t="shared" ca="1" si="187"/>
        <v>0</v>
      </c>
      <c r="O6019" s="36" t="e">
        <f ca="1">LEFT(OFFSET(Lists!$Q$2,MATCH(E6019,Lists!$R$3:$R$19,0),0),4)</f>
        <v>#N/A</v>
      </c>
      <c r="P6019" s="36" t="e">
        <f ca="1">MATCH(O6019,Lists!$S$2:$S$640,1)</f>
        <v>#N/A</v>
      </c>
      <c r="Q6019" s="36" t="e">
        <f ca="1">MATCH(LEFT(OFFSET(Lists!$Q$2,MATCH(E6019,Lists!$R$3:$R$19,0)+1,0),4),Lists!$S$3:$S$640,1)</f>
        <v>#N/A</v>
      </c>
      <c r="R6019" s="36" t="e">
        <f ca="1">LEFT(OFFSET(Lists!$S$2,P6019-1+MATCH(F6019,OFFSET(Lists!$T$3,P6019-1,0,Q6019-P6019+1),0),0),6)</f>
        <v>#N/A</v>
      </c>
      <c r="S6019" s="36" t="e">
        <f ca="1">VLOOKUP(R6019,Lists!B:D,3,FALSE)</f>
        <v>#N/A</v>
      </c>
      <c r="T6019" s="36" t="str">
        <f>IF(F6019&lt;&gt;"",MATCH(R6019,'Maximum minutes'!B:B,0),"")</f>
        <v/>
      </c>
      <c r="U6019" s="36">
        <f ca="1">IF(F6019&lt;&gt;"",COUNTA(OFFSET('Maximum minutes'!$C$1,'Annexe A1 Cours'!T6019,0,1,50)),0)</f>
        <v>0</v>
      </c>
      <c r="V6019" s="37">
        <f ca="1">IFERROR(OFFSET('Maximum minutes'!$C$1,T6019+1,-1+MATCH(G6019,OFFSET('Maximum minutes'!$C$1,T6019-1,0,1,50),0)),0)</f>
        <v>0</v>
      </c>
      <c r="W6019" s="38">
        <f t="shared" ca="1" si="186"/>
        <v>0</v>
      </c>
    </row>
    <row r="6020" spans="1:23" s="36" customFormat="1" ht="18.75">
      <c r="A6020" s="34"/>
      <c r="B6020" s="39"/>
      <c r="C6020" s="39"/>
      <c r="D6020" s="35"/>
      <c r="E6020" s="40"/>
      <c r="F6020" s="39"/>
      <c r="G6020" s="39"/>
      <c r="H6020" s="39"/>
      <c r="I6020" s="34"/>
      <c r="J6020" s="34"/>
      <c r="K6020" s="34"/>
      <c r="L6020" s="34"/>
      <c r="M6020" s="43" t="str">
        <f ca="1">IFERROR(OFFSET('Maximum minutes'!$C$1,T6020,MATCH(IF(G6020&lt;&gt;"",G6020,F6020),OFFSET('Maximum minutes'!$C$1,T6020-1,0,1,U6020+1),0)-1)*IF(OR(ISNUMBER(J6020),J6020="sans examen"),1,0)*IF(W6020&lt;MinDate,1,0),"")</f>
        <v/>
      </c>
      <c r="N6020" s="36">
        <f t="shared" ca="1" si="187"/>
        <v>0</v>
      </c>
      <c r="O6020" s="36" t="e">
        <f ca="1">LEFT(OFFSET(Lists!$Q$2,MATCH(E6020,Lists!$R$3:$R$19,0),0),4)</f>
        <v>#N/A</v>
      </c>
      <c r="P6020" s="36" t="e">
        <f ca="1">MATCH(O6020,Lists!$S$2:$S$640,1)</f>
        <v>#N/A</v>
      </c>
      <c r="Q6020" s="36" t="e">
        <f ca="1">MATCH(LEFT(OFFSET(Lists!$Q$2,MATCH(E6020,Lists!$R$3:$R$19,0)+1,0),4),Lists!$S$3:$S$640,1)</f>
        <v>#N/A</v>
      </c>
      <c r="R6020" s="36" t="e">
        <f ca="1">LEFT(OFFSET(Lists!$S$2,P6020-1+MATCH(F6020,OFFSET(Lists!$T$3,P6020-1,0,Q6020-P6020+1),0),0),6)</f>
        <v>#N/A</v>
      </c>
      <c r="S6020" s="36" t="e">
        <f ca="1">VLOOKUP(R6020,Lists!B:D,3,FALSE)</f>
        <v>#N/A</v>
      </c>
      <c r="T6020" s="36" t="str">
        <f>IF(F6020&lt;&gt;"",MATCH(R6020,'Maximum minutes'!B:B,0),"")</f>
        <v/>
      </c>
      <c r="U6020" s="36">
        <f ca="1">IF(F6020&lt;&gt;"",COUNTA(OFFSET('Maximum minutes'!$C$1,'Annexe A1 Cours'!T6020,0,1,50)),0)</f>
        <v>0</v>
      </c>
      <c r="V6020" s="37">
        <f ca="1">IFERROR(OFFSET('Maximum minutes'!$C$1,T6020+1,-1+MATCH(G6020,OFFSET('Maximum minutes'!$C$1,T6020-1,0,1,50),0)),0)</f>
        <v>0</v>
      </c>
      <c r="W6020" s="38">
        <f t="shared" ca="1" si="186"/>
        <v>0</v>
      </c>
    </row>
    <row r="6021" spans="1:23" s="36" customFormat="1" ht="18.75">
      <c r="A6021" s="34"/>
      <c r="B6021" s="39"/>
      <c r="C6021" s="39"/>
      <c r="D6021" s="35"/>
      <c r="E6021" s="40"/>
      <c r="F6021" s="39"/>
      <c r="G6021" s="39"/>
      <c r="H6021" s="39"/>
      <c r="I6021" s="34"/>
      <c r="J6021" s="34"/>
      <c r="K6021" s="34"/>
      <c r="L6021" s="34"/>
      <c r="M6021" s="43" t="str">
        <f ca="1">IFERROR(OFFSET('Maximum minutes'!$C$1,T6021,MATCH(IF(G6021&lt;&gt;"",G6021,F6021),OFFSET('Maximum minutes'!$C$1,T6021-1,0,1,U6021+1),0)-1)*IF(OR(ISNUMBER(J6021),J6021="sans examen"),1,0)*IF(W6021&lt;MinDate,1,0),"")</f>
        <v/>
      </c>
      <c r="N6021" s="36">
        <f t="shared" ca="1" si="187"/>
        <v>0</v>
      </c>
      <c r="O6021" s="36" t="e">
        <f ca="1">LEFT(OFFSET(Lists!$Q$2,MATCH(E6021,Lists!$R$3:$R$19,0),0),4)</f>
        <v>#N/A</v>
      </c>
      <c r="P6021" s="36" t="e">
        <f ca="1">MATCH(O6021,Lists!$S$2:$S$640,1)</f>
        <v>#N/A</v>
      </c>
      <c r="Q6021" s="36" t="e">
        <f ca="1">MATCH(LEFT(OFFSET(Lists!$Q$2,MATCH(E6021,Lists!$R$3:$R$19,0)+1,0),4),Lists!$S$3:$S$640,1)</f>
        <v>#N/A</v>
      </c>
      <c r="R6021" s="36" t="e">
        <f ca="1">LEFT(OFFSET(Lists!$S$2,P6021-1+MATCH(F6021,OFFSET(Lists!$T$3,P6021-1,0,Q6021-P6021+1),0),0),6)</f>
        <v>#N/A</v>
      </c>
      <c r="S6021" s="36" t="e">
        <f ca="1">VLOOKUP(R6021,Lists!B:D,3,FALSE)</f>
        <v>#N/A</v>
      </c>
      <c r="T6021" s="36" t="str">
        <f>IF(F6021&lt;&gt;"",MATCH(R6021,'Maximum minutes'!B:B,0),"")</f>
        <v/>
      </c>
      <c r="U6021" s="36">
        <f ca="1">IF(F6021&lt;&gt;"",COUNTA(OFFSET('Maximum minutes'!$C$1,'Annexe A1 Cours'!T6021,0,1,50)),0)</f>
        <v>0</v>
      </c>
      <c r="V6021" s="37">
        <f ca="1">IFERROR(OFFSET('Maximum minutes'!$C$1,T6021+1,-1+MATCH(G6021,OFFSET('Maximum minutes'!$C$1,T6021-1,0,1,50),0)),0)</f>
        <v>0</v>
      </c>
      <c r="W6021" s="38">
        <f t="shared" ca="1" si="186"/>
        <v>0</v>
      </c>
    </row>
    <row r="6022" spans="1:23" s="36" customFormat="1" ht="18.75">
      <c r="A6022" s="34"/>
      <c r="B6022" s="39"/>
      <c r="C6022" s="39"/>
      <c r="D6022" s="35"/>
      <c r="E6022" s="40"/>
      <c r="F6022" s="39"/>
      <c r="G6022" s="39"/>
      <c r="H6022" s="39"/>
      <c r="I6022" s="34"/>
      <c r="J6022" s="34"/>
      <c r="K6022" s="34"/>
      <c r="L6022" s="34"/>
      <c r="M6022" s="43" t="str">
        <f ca="1">IFERROR(OFFSET('Maximum minutes'!$C$1,T6022,MATCH(IF(G6022&lt;&gt;"",G6022,F6022),OFFSET('Maximum minutes'!$C$1,T6022-1,0,1,U6022+1),0)-1)*IF(OR(ISNUMBER(J6022),J6022="sans examen"),1,0)*IF(W6022&lt;MinDate,1,0),"")</f>
        <v/>
      </c>
      <c r="N6022" s="36">
        <f t="shared" ca="1" si="187"/>
        <v>0</v>
      </c>
      <c r="O6022" s="36" t="e">
        <f ca="1">LEFT(OFFSET(Lists!$Q$2,MATCH(E6022,Lists!$R$3:$R$19,0),0),4)</f>
        <v>#N/A</v>
      </c>
      <c r="P6022" s="36" t="e">
        <f ca="1">MATCH(O6022,Lists!$S$2:$S$640,1)</f>
        <v>#N/A</v>
      </c>
      <c r="Q6022" s="36" t="e">
        <f ca="1">MATCH(LEFT(OFFSET(Lists!$Q$2,MATCH(E6022,Lists!$R$3:$R$19,0)+1,0),4),Lists!$S$3:$S$640,1)</f>
        <v>#N/A</v>
      </c>
      <c r="R6022" s="36" t="e">
        <f ca="1">LEFT(OFFSET(Lists!$S$2,P6022-1+MATCH(F6022,OFFSET(Lists!$T$3,P6022-1,0,Q6022-P6022+1),0),0),6)</f>
        <v>#N/A</v>
      </c>
      <c r="S6022" s="36" t="e">
        <f ca="1">VLOOKUP(R6022,Lists!B:D,3,FALSE)</f>
        <v>#N/A</v>
      </c>
      <c r="T6022" s="36" t="str">
        <f>IF(F6022&lt;&gt;"",MATCH(R6022,'Maximum minutes'!B:B,0),"")</f>
        <v/>
      </c>
      <c r="U6022" s="36">
        <f ca="1">IF(F6022&lt;&gt;"",COUNTA(OFFSET('Maximum minutes'!$C$1,'Annexe A1 Cours'!T6022,0,1,50)),0)</f>
        <v>0</v>
      </c>
      <c r="V6022" s="37">
        <f ca="1">IFERROR(OFFSET('Maximum minutes'!$C$1,T6022+1,-1+MATCH(G6022,OFFSET('Maximum minutes'!$C$1,T6022-1,0,1,50),0)),0)</f>
        <v>0</v>
      </c>
      <c r="W6022" s="38">
        <f t="shared" ca="1" si="186"/>
        <v>0</v>
      </c>
    </row>
    <row r="6023" spans="1:23" s="36" customFormat="1" ht="18.75">
      <c r="A6023" s="34"/>
      <c r="B6023" s="39"/>
      <c r="C6023" s="39"/>
      <c r="D6023" s="35"/>
      <c r="E6023" s="40"/>
      <c r="F6023" s="39"/>
      <c r="G6023" s="39"/>
      <c r="H6023" s="39"/>
      <c r="I6023" s="34"/>
      <c r="J6023" s="34"/>
      <c r="K6023" s="34"/>
      <c r="L6023" s="34"/>
      <c r="M6023" s="43" t="str">
        <f ca="1">IFERROR(OFFSET('Maximum minutes'!$C$1,T6023,MATCH(IF(G6023&lt;&gt;"",G6023,F6023),OFFSET('Maximum minutes'!$C$1,T6023-1,0,1,U6023+1),0)-1)*IF(OR(ISNUMBER(J6023),J6023="sans examen"),1,0)*IF(W6023&lt;MinDate,1,0),"")</f>
        <v/>
      </c>
      <c r="N6023" s="36">
        <f t="shared" ca="1" si="187"/>
        <v>0</v>
      </c>
      <c r="O6023" s="36" t="e">
        <f ca="1">LEFT(OFFSET(Lists!$Q$2,MATCH(E6023,Lists!$R$3:$R$19,0),0),4)</f>
        <v>#N/A</v>
      </c>
      <c r="P6023" s="36" t="e">
        <f ca="1">MATCH(O6023,Lists!$S$2:$S$640,1)</f>
        <v>#N/A</v>
      </c>
      <c r="Q6023" s="36" t="e">
        <f ca="1">MATCH(LEFT(OFFSET(Lists!$Q$2,MATCH(E6023,Lists!$R$3:$R$19,0)+1,0),4),Lists!$S$3:$S$640,1)</f>
        <v>#N/A</v>
      </c>
      <c r="R6023" s="36" t="e">
        <f ca="1">LEFT(OFFSET(Lists!$S$2,P6023-1+MATCH(F6023,OFFSET(Lists!$T$3,P6023-1,0,Q6023-P6023+1),0),0),6)</f>
        <v>#N/A</v>
      </c>
      <c r="S6023" s="36" t="e">
        <f ca="1">VLOOKUP(R6023,Lists!B:D,3,FALSE)</f>
        <v>#N/A</v>
      </c>
      <c r="T6023" s="36" t="str">
        <f>IF(F6023&lt;&gt;"",MATCH(R6023,'Maximum minutes'!B:B,0),"")</f>
        <v/>
      </c>
      <c r="U6023" s="36">
        <f ca="1">IF(F6023&lt;&gt;"",COUNTA(OFFSET('Maximum minutes'!$C$1,'Annexe A1 Cours'!T6023,0,1,50)),0)</f>
        <v>0</v>
      </c>
      <c r="V6023" s="37">
        <f ca="1">IFERROR(OFFSET('Maximum minutes'!$C$1,T6023+1,-1+MATCH(G6023,OFFSET('Maximum minutes'!$C$1,T6023-1,0,1,50),0)),0)</f>
        <v>0</v>
      </c>
      <c r="W6023" s="38">
        <f t="shared" ref="W6023:W6086" ca="1" si="188">IFERROR(DATE(YEAR(D6023)+V6023,MONTH(D6023),DAY(D6023)),"")</f>
        <v>0</v>
      </c>
    </row>
    <row r="6024" spans="1:23" s="36" customFormat="1" ht="18.75">
      <c r="A6024" s="34"/>
      <c r="B6024" s="39"/>
      <c r="C6024" s="39"/>
      <c r="D6024" s="35"/>
      <c r="E6024" s="40"/>
      <c r="F6024" s="39"/>
      <c r="G6024" s="39"/>
      <c r="H6024" s="39"/>
      <c r="I6024" s="34"/>
      <c r="J6024" s="34"/>
      <c r="K6024" s="34"/>
      <c r="L6024" s="34"/>
      <c r="M6024" s="43" t="str">
        <f ca="1">IFERROR(OFFSET('Maximum minutes'!$C$1,T6024,MATCH(IF(G6024&lt;&gt;"",G6024,F6024),OFFSET('Maximum minutes'!$C$1,T6024-1,0,1,U6024+1),0)-1)*IF(OR(ISNUMBER(J6024),J6024="sans examen"),1,0)*IF(W6024&lt;MinDate,1,0),"")</f>
        <v/>
      </c>
      <c r="N6024" s="36">
        <f t="shared" ref="N6024:N6087" ca="1" si="189">IF(K6024&gt;0,MIN(K6024,M6024),0)*IF(M6024="",0,1)</f>
        <v>0</v>
      </c>
      <c r="O6024" s="36" t="e">
        <f ca="1">LEFT(OFFSET(Lists!$Q$2,MATCH(E6024,Lists!$R$3:$R$19,0),0),4)</f>
        <v>#N/A</v>
      </c>
      <c r="P6024" s="36" t="e">
        <f ca="1">MATCH(O6024,Lists!$S$2:$S$640,1)</f>
        <v>#N/A</v>
      </c>
      <c r="Q6024" s="36" t="e">
        <f ca="1">MATCH(LEFT(OFFSET(Lists!$Q$2,MATCH(E6024,Lists!$R$3:$R$19,0)+1,0),4),Lists!$S$3:$S$640,1)</f>
        <v>#N/A</v>
      </c>
      <c r="R6024" s="36" t="e">
        <f ca="1">LEFT(OFFSET(Lists!$S$2,P6024-1+MATCH(F6024,OFFSET(Lists!$T$3,P6024-1,0,Q6024-P6024+1),0),0),6)</f>
        <v>#N/A</v>
      </c>
      <c r="S6024" s="36" t="e">
        <f ca="1">VLOOKUP(R6024,Lists!B:D,3,FALSE)</f>
        <v>#N/A</v>
      </c>
      <c r="T6024" s="36" t="str">
        <f>IF(F6024&lt;&gt;"",MATCH(R6024,'Maximum minutes'!B:B,0),"")</f>
        <v/>
      </c>
      <c r="U6024" s="36">
        <f ca="1">IF(F6024&lt;&gt;"",COUNTA(OFFSET('Maximum minutes'!$C$1,'Annexe A1 Cours'!T6024,0,1,50)),0)</f>
        <v>0</v>
      </c>
      <c r="V6024" s="37">
        <f ca="1">IFERROR(OFFSET('Maximum minutes'!$C$1,T6024+1,-1+MATCH(G6024,OFFSET('Maximum minutes'!$C$1,T6024-1,0,1,50),0)),0)</f>
        <v>0</v>
      </c>
      <c r="W6024" s="38">
        <f t="shared" ca="1" si="188"/>
        <v>0</v>
      </c>
    </row>
    <row r="6025" spans="1:23" s="36" customFormat="1" ht="18.75">
      <c r="A6025" s="34"/>
      <c r="B6025" s="39"/>
      <c r="C6025" s="39"/>
      <c r="D6025" s="35"/>
      <c r="E6025" s="40"/>
      <c r="F6025" s="39"/>
      <c r="G6025" s="39"/>
      <c r="H6025" s="39"/>
      <c r="I6025" s="34"/>
      <c r="J6025" s="34"/>
      <c r="K6025" s="34"/>
      <c r="L6025" s="34"/>
      <c r="M6025" s="43" t="str">
        <f ca="1">IFERROR(OFFSET('Maximum minutes'!$C$1,T6025,MATCH(IF(G6025&lt;&gt;"",G6025,F6025),OFFSET('Maximum minutes'!$C$1,T6025-1,0,1,U6025+1),0)-1)*IF(OR(ISNUMBER(J6025),J6025="sans examen"),1,0)*IF(W6025&lt;MinDate,1,0),"")</f>
        <v/>
      </c>
      <c r="N6025" s="36">
        <f t="shared" ca="1" si="189"/>
        <v>0</v>
      </c>
      <c r="O6025" s="36" t="e">
        <f ca="1">LEFT(OFFSET(Lists!$Q$2,MATCH(E6025,Lists!$R$3:$R$19,0),0),4)</f>
        <v>#N/A</v>
      </c>
      <c r="P6025" s="36" t="e">
        <f ca="1">MATCH(O6025,Lists!$S$2:$S$640,1)</f>
        <v>#N/A</v>
      </c>
      <c r="Q6025" s="36" t="e">
        <f ca="1">MATCH(LEFT(OFFSET(Lists!$Q$2,MATCH(E6025,Lists!$R$3:$R$19,0)+1,0),4),Lists!$S$3:$S$640,1)</f>
        <v>#N/A</v>
      </c>
      <c r="R6025" s="36" t="e">
        <f ca="1">LEFT(OFFSET(Lists!$S$2,P6025-1+MATCH(F6025,OFFSET(Lists!$T$3,P6025-1,0,Q6025-P6025+1),0),0),6)</f>
        <v>#N/A</v>
      </c>
      <c r="S6025" s="36" t="e">
        <f ca="1">VLOOKUP(R6025,Lists!B:D,3,FALSE)</f>
        <v>#N/A</v>
      </c>
      <c r="T6025" s="36" t="str">
        <f>IF(F6025&lt;&gt;"",MATCH(R6025,'Maximum minutes'!B:B,0),"")</f>
        <v/>
      </c>
      <c r="U6025" s="36">
        <f ca="1">IF(F6025&lt;&gt;"",COUNTA(OFFSET('Maximum minutes'!$C$1,'Annexe A1 Cours'!T6025,0,1,50)),0)</f>
        <v>0</v>
      </c>
      <c r="V6025" s="37">
        <f ca="1">IFERROR(OFFSET('Maximum minutes'!$C$1,T6025+1,-1+MATCH(G6025,OFFSET('Maximum minutes'!$C$1,T6025-1,0,1,50),0)),0)</f>
        <v>0</v>
      </c>
      <c r="W6025" s="38">
        <f t="shared" ca="1" si="188"/>
        <v>0</v>
      </c>
    </row>
    <row r="6026" spans="1:23" s="36" customFormat="1" ht="18.75">
      <c r="A6026" s="34"/>
      <c r="B6026" s="39"/>
      <c r="C6026" s="39"/>
      <c r="D6026" s="35"/>
      <c r="E6026" s="40"/>
      <c r="F6026" s="39"/>
      <c r="G6026" s="39"/>
      <c r="H6026" s="39"/>
      <c r="I6026" s="34"/>
      <c r="J6026" s="34"/>
      <c r="K6026" s="34"/>
      <c r="L6026" s="34"/>
      <c r="M6026" s="43" t="str">
        <f ca="1">IFERROR(OFFSET('Maximum minutes'!$C$1,T6026,MATCH(IF(G6026&lt;&gt;"",G6026,F6026),OFFSET('Maximum minutes'!$C$1,T6026-1,0,1,U6026+1),0)-1)*IF(OR(ISNUMBER(J6026),J6026="sans examen"),1,0)*IF(W6026&lt;MinDate,1,0),"")</f>
        <v/>
      </c>
      <c r="N6026" s="36">
        <f t="shared" ca="1" si="189"/>
        <v>0</v>
      </c>
      <c r="O6026" s="36" t="e">
        <f ca="1">LEFT(OFFSET(Lists!$Q$2,MATCH(E6026,Lists!$R$3:$R$19,0),0),4)</f>
        <v>#N/A</v>
      </c>
      <c r="P6026" s="36" t="e">
        <f ca="1">MATCH(O6026,Lists!$S$2:$S$640,1)</f>
        <v>#N/A</v>
      </c>
      <c r="Q6026" s="36" t="e">
        <f ca="1">MATCH(LEFT(OFFSET(Lists!$Q$2,MATCH(E6026,Lists!$R$3:$R$19,0)+1,0),4),Lists!$S$3:$S$640,1)</f>
        <v>#N/A</v>
      </c>
      <c r="R6026" s="36" t="e">
        <f ca="1">LEFT(OFFSET(Lists!$S$2,P6026-1+MATCH(F6026,OFFSET(Lists!$T$3,P6026-1,0,Q6026-P6026+1),0),0),6)</f>
        <v>#N/A</v>
      </c>
      <c r="S6026" s="36" t="e">
        <f ca="1">VLOOKUP(R6026,Lists!B:D,3,FALSE)</f>
        <v>#N/A</v>
      </c>
      <c r="T6026" s="36" t="str">
        <f>IF(F6026&lt;&gt;"",MATCH(R6026,'Maximum minutes'!B:B,0),"")</f>
        <v/>
      </c>
      <c r="U6026" s="36">
        <f ca="1">IF(F6026&lt;&gt;"",COUNTA(OFFSET('Maximum minutes'!$C$1,'Annexe A1 Cours'!T6026,0,1,50)),0)</f>
        <v>0</v>
      </c>
      <c r="V6026" s="37">
        <f ca="1">IFERROR(OFFSET('Maximum minutes'!$C$1,T6026+1,-1+MATCH(G6026,OFFSET('Maximum minutes'!$C$1,T6026-1,0,1,50),0)),0)</f>
        <v>0</v>
      </c>
      <c r="W6026" s="38">
        <f t="shared" ca="1" si="188"/>
        <v>0</v>
      </c>
    </row>
    <row r="6027" spans="1:23" s="36" customFormat="1" ht="18.75">
      <c r="A6027" s="34"/>
      <c r="B6027" s="39"/>
      <c r="C6027" s="39"/>
      <c r="D6027" s="35"/>
      <c r="E6027" s="40"/>
      <c r="F6027" s="39"/>
      <c r="G6027" s="39"/>
      <c r="H6027" s="39"/>
      <c r="I6027" s="34"/>
      <c r="J6027" s="34"/>
      <c r="K6027" s="34"/>
      <c r="L6027" s="34"/>
      <c r="M6027" s="43" t="str">
        <f ca="1">IFERROR(OFFSET('Maximum minutes'!$C$1,T6027,MATCH(IF(G6027&lt;&gt;"",G6027,F6027),OFFSET('Maximum minutes'!$C$1,T6027-1,0,1,U6027+1),0)-1)*IF(OR(ISNUMBER(J6027),J6027="sans examen"),1,0)*IF(W6027&lt;MinDate,1,0),"")</f>
        <v/>
      </c>
      <c r="N6027" s="36">
        <f t="shared" ca="1" si="189"/>
        <v>0</v>
      </c>
      <c r="O6027" s="36" t="e">
        <f ca="1">LEFT(OFFSET(Lists!$Q$2,MATCH(E6027,Lists!$R$3:$R$19,0),0),4)</f>
        <v>#N/A</v>
      </c>
      <c r="P6027" s="36" t="e">
        <f ca="1">MATCH(O6027,Lists!$S$2:$S$640,1)</f>
        <v>#N/A</v>
      </c>
      <c r="Q6027" s="36" t="e">
        <f ca="1">MATCH(LEFT(OFFSET(Lists!$Q$2,MATCH(E6027,Lists!$R$3:$R$19,0)+1,0),4),Lists!$S$3:$S$640,1)</f>
        <v>#N/A</v>
      </c>
      <c r="R6027" s="36" t="e">
        <f ca="1">LEFT(OFFSET(Lists!$S$2,P6027-1+MATCH(F6027,OFFSET(Lists!$T$3,P6027-1,0,Q6027-P6027+1),0),0),6)</f>
        <v>#N/A</v>
      </c>
      <c r="S6027" s="36" t="e">
        <f ca="1">VLOOKUP(R6027,Lists!B:D,3,FALSE)</f>
        <v>#N/A</v>
      </c>
      <c r="T6027" s="36" t="str">
        <f>IF(F6027&lt;&gt;"",MATCH(R6027,'Maximum minutes'!B:B,0),"")</f>
        <v/>
      </c>
      <c r="U6027" s="36">
        <f ca="1">IF(F6027&lt;&gt;"",COUNTA(OFFSET('Maximum minutes'!$C$1,'Annexe A1 Cours'!T6027,0,1,50)),0)</f>
        <v>0</v>
      </c>
      <c r="V6027" s="37">
        <f ca="1">IFERROR(OFFSET('Maximum minutes'!$C$1,T6027+1,-1+MATCH(G6027,OFFSET('Maximum minutes'!$C$1,T6027-1,0,1,50),0)),0)</f>
        <v>0</v>
      </c>
      <c r="W6027" s="38">
        <f t="shared" ca="1" si="188"/>
        <v>0</v>
      </c>
    </row>
    <row r="6028" spans="1:23" s="36" customFormat="1" ht="18.75">
      <c r="A6028" s="34"/>
      <c r="B6028" s="39"/>
      <c r="C6028" s="39"/>
      <c r="D6028" s="35"/>
      <c r="E6028" s="40"/>
      <c r="F6028" s="39"/>
      <c r="G6028" s="39"/>
      <c r="H6028" s="39"/>
      <c r="I6028" s="34"/>
      <c r="J6028" s="34"/>
      <c r="K6028" s="34"/>
      <c r="L6028" s="34"/>
      <c r="M6028" s="43" t="str">
        <f ca="1">IFERROR(OFFSET('Maximum minutes'!$C$1,T6028,MATCH(IF(G6028&lt;&gt;"",G6028,F6028),OFFSET('Maximum minutes'!$C$1,T6028-1,0,1,U6028+1),0)-1)*IF(OR(ISNUMBER(J6028),J6028="sans examen"),1,0)*IF(W6028&lt;MinDate,1,0),"")</f>
        <v/>
      </c>
      <c r="N6028" s="36">
        <f t="shared" ca="1" si="189"/>
        <v>0</v>
      </c>
      <c r="O6028" s="36" t="e">
        <f ca="1">LEFT(OFFSET(Lists!$Q$2,MATCH(E6028,Lists!$R$3:$R$19,0),0),4)</f>
        <v>#N/A</v>
      </c>
      <c r="P6028" s="36" t="e">
        <f ca="1">MATCH(O6028,Lists!$S$2:$S$640,1)</f>
        <v>#N/A</v>
      </c>
      <c r="Q6028" s="36" t="e">
        <f ca="1">MATCH(LEFT(OFFSET(Lists!$Q$2,MATCH(E6028,Lists!$R$3:$R$19,0)+1,0),4),Lists!$S$3:$S$640,1)</f>
        <v>#N/A</v>
      </c>
      <c r="R6028" s="36" t="e">
        <f ca="1">LEFT(OFFSET(Lists!$S$2,P6028-1+MATCH(F6028,OFFSET(Lists!$T$3,P6028-1,0,Q6028-P6028+1),0),0),6)</f>
        <v>#N/A</v>
      </c>
      <c r="S6028" s="36" t="e">
        <f ca="1">VLOOKUP(R6028,Lists!B:D,3,FALSE)</f>
        <v>#N/A</v>
      </c>
      <c r="T6028" s="36" t="str">
        <f>IF(F6028&lt;&gt;"",MATCH(R6028,'Maximum minutes'!B:B,0),"")</f>
        <v/>
      </c>
      <c r="U6028" s="36">
        <f ca="1">IF(F6028&lt;&gt;"",COUNTA(OFFSET('Maximum minutes'!$C$1,'Annexe A1 Cours'!T6028,0,1,50)),0)</f>
        <v>0</v>
      </c>
      <c r="V6028" s="37">
        <f ca="1">IFERROR(OFFSET('Maximum minutes'!$C$1,T6028+1,-1+MATCH(G6028,OFFSET('Maximum minutes'!$C$1,T6028-1,0,1,50),0)),0)</f>
        <v>0</v>
      </c>
      <c r="W6028" s="38">
        <f t="shared" ca="1" si="188"/>
        <v>0</v>
      </c>
    </row>
    <row r="6029" spans="1:23" s="36" customFormat="1" ht="18.75">
      <c r="A6029" s="34"/>
      <c r="B6029" s="39"/>
      <c r="C6029" s="39"/>
      <c r="D6029" s="35"/>
      <c r="E6029" s="40"/>
      <c r="F6029" s="39"/>
      <c r="G6029" s="39"/>
      <c r="H6029" s="39"/>
      <c r="I6029" s="34"/>
      <c r="J6029" s="34"/>
      <c r="K6029" s="34"/>
      <c r="L6029" s="34"/>
      <c r="M6029" s="43" t="str">
        <f ca="1">IFERROR(OFFSET('Maximum minutes'!$C$1,T6029,MATCH(IF(G6029&lt;&gt;"",G6029,F6029),OFFSET('Maximum minutes'!$C$1,T6029-1,0,1,U6029+1),0)-1)*IF(OR(ISNUMBER(J6029),J6029="sans examen"),1,0)*IF(W6029&lt;MinDate,1,0),"")</f>
        <v/>
      </c>
      <c r="N6029" s="36">
        <f t="shared" ca="1" si="189"/>
        <v>0</v>
      </c>
      <c r="O6029" s="36" t="e">
        <f ca="1">LEFT(OFFSET(Lists!$Q$2,MATCH(E6029,Lists!$R$3:$R$19,0),0),4)</f>
        <v>#N/A</v>
      </c>
      <c r="P6029" s="36" t="e">
        <f ca="1">MATCH(O6029,Lists!$S$2:$S$640,1)</f>
        <v>#N/A</v>
      </c>
      <c r="Q6029" s="36" t="e">
        <f ca="1">MATCH(LEFT(OFFSET(Lists!$Q$2,MATCH(E6029,Lists!$R$3:$R$19,0)+1,0),4),Lists!$S$3:$S$640,1)</f>
        <v>#N/A</v>
      </c>
      <c r="R6029" s="36" t="e">
        <f ca="1">LEFT(OFFSET(Lists!$S$2,P6029-1+MATCH(F6029,OFFSET(Lists!$T$3,P6029-1,0,Q6029-P6029+1),0),0),6)</f>
        <v>#N/A</v>
      </c>
      <c r="S6029" s="36" t="e">
        <f ca="1">VLOOKUP(R6029,Lists!B:D,3,FALSE)</f>
        <v>#N/A</v>
      </c>
      <c r="T6029" s="36" t="str">
        <f>IF(F6029&lt;&gt;"",MATCH(R6029,'Maximum minutes'!B:B,0),"")</f>
        <v/>
      </c>
      <c r="U6029" s="36">
        <f ca="1">IF(F6029&lt;&gt;"",COUNTA(OFFSET('Maximum minutes'!$C$1,'Annexe A1 Cours'!T6029,0,1,50)),0)</f>
        <v>0</v>
      </c>
      <c r="V6029" s="37">
        <f ca="1">IFERROR(OFFSET('Maximum minutes'!$C$1,T6029+1,-1+MATCH(G6029,OFFSET('Maximum minutes'!$C$1,T6029-1,0,1,50),0)),0)</f>
        <v>0</v>
      </c>
      <c r="W6029" s="38">
        <f t="shared" ca="1" si="188"/>
        <v>0</v>
      </c>
    </row>
    <row r="6030" spans="1:23" s="36" customFormat="1" ht="18.75">
      <c r="A6030" s="34"/>
      <c r="B6030" s="39"/>
      <c r="C6030" s="39"/>
      <c r="D6030" s="35"/>
      <c r="E6030" s="40"/>
      <c r="F6030" s="39"/>
      <c r="G6030" s="39"/>
      <c r="H6030" s="39"/>
      <c r="I6030" s="34"/>
      <c r="J6030" s="34"/>
      <c r="K6030" s="34"/>
      <c r="L6030" s="34"/>
      <c r="M6030" s="43" t="str">
        <f ca="1">IFERROR(OFFSET('Maximum minutes'!$C$1,T6030,MATCH(IF(G6030&lt;&gt;"",G6030,F6030),OFFSET('Maximum minutes'!$C$1,T6030-1,0,1,U6030+1),0)-1)*IF(OR(ISNUMBER(J6030),J6030="sans examen"),1,0)*IF(W6030&lt;MinDate,1,0),"")</f>
        <v/>
      </c>
      <c r="N6030" s="36">
        <f t="shared" ca="1" si="189"/>
        <v>0</v>
      </c>
      <c r="O6030" s="36" t="e">
        <f ca="1">LEFT(OFFSET(Lists!$Q$2,MATCH(E6030,Lists!$R$3:$R$19,0),0),4)</f>
        <v>#N/A</v>
      </c>
      <c r="P6030" s="36" t="e">
        <f ca="1">MATCH(O6030,Lists!$S$2:$S$640,1)</f>
        <v>#N/A</v>
      </c>
      <c r="Q6030" s="36" t="e">
        <f ca="1">MATCH(LEFT(OFFSET(Lists!$Q$2,MATCH(E6030,Lists!$R$3:$R$19,0)+1,0),4),Lists!$S$3:$S$640,1)</f>
        <v>#N/A</v>
      </c>
      <c r="R6030" s="36" t="e">
        <f ca="1">LEFT(OFFSET(Lists!$S$2,P6030-1+MATCH(F6030,OFFSET(Lists!$T$3,P6030-1,0,Q6030-P6030+1),0),0),6)</f>
        <v>#N/A</v>
      </c>
      <c r="S6030" s="36" t="e">
        <f ca="1">VLOOKUP(R6030,Lists!B:D,3,FALSE)</f>
        <v>#N/A</v>
      </c>
      <c r="T6030" s="36" t="str">
        <f>IF(F6030&lt;&gt;"",MATCH(R6030,'Maximum minutes'!B:B,0),"")</f>
        <v/>
      </c>
      <c r="U6030" s="36">
        <f ca="1">IF(F6030&lt;&gt;"",COUNTA(OFFSET('Maximum minutes'!$C$1,'Annexe A1 Cours'!T6030,0,1,50)),0)</f>
        <v>0</v>
      </c>
      <c r="V6030" s="37">
        <f ca="1">IFERROR(OFFSET('Maximum minutes'!$C$1,T6030+1,-1+MATCH(G6030,OFFSET('Maximum minutes'!$C$1,T6030-1,0,1,50),0)),0)</f>
        <v>0</v>
      </c>
      <c r="W6030" s="38">
        <f t="shared" ca="1" si="188"/>
        <v>0</v>
      </c>
    </row>
    <row r="6031" spans="1:23" s="36" customFormat="1" ht="18.75">
      <c r="A6031" s="34"/>
      <c r="B6031" s="39"/>
      <c r="C6031" s="39"/>
      <c r="D6031" s="35"/>
      <c r="E6031" s="40"/>
      <c r="F6031" s="39"/>
      <c r="G6031" s="39"/>
      <c r="H6031" s="39"/>
      <c r="I6031" s="34"/>
      <c r="J6031" s="34"/>
      <c r="K6031" s="34"/>
      <c r="L6031" s="34"/>
      <c r="M6031" s="43" t="str">
        <f ca="1">IFERROR(OFFSET('Maximum minutes'!$C$1,T6031,MATCH(IF(G6031&lt;&gt;"",G6031,F6031),OFFSET('Maximum minutes'!$C$1,T6031-1,0,1,U6031+1),0)-1)*IF(OR(ISNUMBER(J6031),J6031="sans examen"),1,0)*IF(W6031&lt;MinDate,1,0),"")</f>
        <v/>
      </c>
      <c r="N6031" s="36">
        <f t="shared" ca="1" si="189"/>
        <v>0</v>
      </c>
      <c r="O6031" s="36" t="e">
        <f ca="1">LEFT(OFFSET(Lists!$Q$2,MATCH(E6031,Lists!$R$3:$R$19,0),0),4)</f>
        <v>#N/A</v>
      </c>
      <c r="P6031" s="36" t="e">
        <f ca="1">MATCH(O6031,Lists!$S$2:$S$640,1)</f>
        <v>#N/A</v>
      </c>
      <c r="Q6031" s="36" t="e">
        <f ca="1">MATCH(LEFT(OFFSET(Lists!$Q$2,MATCH(E6031,Lists!$R$3:$R$19,0)+1,0),4),Lists!$S$3:$S$640,1)</f>
        <v>#N/A</v>
      </c>
      <c r="R6031" s="36" t="e">
        <f ca="1">LEFT(OFFSET(Lists!$S$2,P6031-1+MATCH(F6031,OFFSET(Lists!$T$3,P6031-1,0,Q6031-P6031+1),0),0),6)</f>
        <v>#N/A</v>
      </c>
      <c r="S6031" s="36" t="e">
        <f ca="1">VLOOKUP(R6031,Lists!B:D,3,FALSE)</f>
        <v>#N/A</v>
      </c>
      <c r="T6031" s="36" t="str">
        <f>IF(F6031&lt;&gt;"",MATCH(R6031,'Maximum minutes'!B:B,0),"")</f>
        <v/>
      </c>
      <c r="U6031" s="36">
        <f ca="1">IF(F6031&lt;&gt;"",COUNTA(OFFSET('Maximum minutes'!$C$1,'Annexe A1 Cours'!T6031,0,1,50)),0)</f>
        <v>0</v>
      </c>
      <c r="V6031" s="37">
        <f ca="1">IFERROR(OFFSET('Maximum minutes'!$C$1,T6031+1,-1+MATCH(G6031,OFFSET('Maximum minutes'!$C$1,T6031-1,0,1,50),0)),0)</f>
        <v>0</v>
      </c>
      <c r="W6031" s="38">
        <f t="shared" ca="1" si="188"/>
        <v>0</v>
      </c>
    </row>
    <row r="6032" spans="1:23" s="36" customFormat="1" ht="18.75">
      <c r="A6032" s="34"/>
      <c r="B6032" s="39"/>
      <c r="C6032" s="39"/>
      <c r="D6032" s="35"/>
      <c r="E6032" s="40"/>
      <c r="F6032" s="39"/>
      <c r="G6032" s="39"/>
      <c r="H6032" s="39"/>
      <c r="I6032" s="34"/>
      <c r="J6032" s="34"/>
      <c r="K6032" s="34"/>
      <c r="L6032" s="34"/>
      <c r="M6032" s="43" t="str">
        <f ca="1">IFERROR(OFFSET('Maximum minutes'!$C$1,T6032,MATCH(IF(G6032&lt;&gt;"",G6032,F6032),OFFSET('Maximum minutes'!$C$1,T6032-1,0,1,U6032+1),0)-1)*IF(OR(ISNUMBER(J6032),J6032="sans examen"),1,0)*IF(W6032&lt;MinDate,1,0),"")</f>
        <v/>
      </c>
      <c r="N6032" s="36">
        <f t="shared" ca="1" si="189"/>
        <v>0</v>
      </c>
      <c r="O6032" s="36" t="e">
        <f ca="1">LEFT(OFFSET(Lists!$Q$2,MATCH(E6032,Lists!$R$3:$R$19,0),0),4)</f>
        <v>#N/A</v>
      </c>
      <c r="P6032" s="36" t="e">
        <f ca="1">MATCH(O6032,Lists!$S$2:$S$640,1)</f>
        <v>#N/A</v>
      </c>
      <c r="Q6032" s="36" t="e">
        <f ca="1">MATCH(LEFT(OFFSET(Lists!$Q$2,MATCH(E6032,Lists!$R$3:$R$19,0)+1,0),4),Lists!$S$3:$S$640,1)</f>
        <v>#N/A</v>
      </c>
      <c r="R6032" s="36" t="e">
        <f ca="1">LEFT(OFFSET(Lists!$S$2,P6032-1+MATCH(F6032,OFFSET(Lists!$T$3,P6032-1,0,Q6032-P6032+1),0),0),6)</f>
        <v>#N/A</v>
      </c>
      <c r="S6032" s="36" t="e">
        <f ca="1">VLOOKUP(R6032,Lists!B:D,3,FALSE)</f>
        <v>#N/A</v>
      </c>
      <c r="T6032" s="36" t="str">
        <f>IF(F6032&lt;&gt;"",MATCH(R6032,'Maximum minutes'!B:B,0),"")</f>
        <v/>
      </c>
      <c r="U6032" s="36">
        <f ca="1">IF(F6032&lt;&gt;"",COUNTA(OFFSET('Maximum minutes'!$C$1,'Annexe A1 Cours'!T6032,0,1,50)),0)</f>
        <v>0</v>
      </c>
      <c r="V6032" s="37">
        <f ca="1">IFERROR(OFFSET('Maximum minutes'!$C$1,T6032+1,-1+MATCH(G6032,OFFSET('Maximum minutes'!$C$1,T6032-1,0,1,50),0)),0)</f>
        <v>0</v>
      </c>
      <c r="W6032" s="38">
        <f t="shared" ca="1" si="188"/>
        <v>0</v>
      </c>
    </row>
    <row r="6033" spans="1:23" s="36" customFormat="1" ht="18.75">
      <c r="A6033" s="34"/>
      <c r="B6033" s="39"/>
      <c r="C6033" s="39"/>
      <c r="D6033" s="35"/>
      <c r="E6033" s="40"/>
      <c r="F6033" s="39"/>
      <c r="G6033" s="39"/>
      <c r="H6033" s="39"/>
      <c r="I6033" s="34"/>
      <c r="J6033" s="34"/>
      <c r="K6033" s="34"/>
      <c r="L6033" s="34"/>
      <c r="M6033" s="43" t="str">
        <f ca="1">IFERROR(OFFSET('Maximum minutes'!$C$1,T6033,MATCH(IF(G6033&lt;&gt;"",G6033,F6033),OFFSET('Maximum minutes'!$C$1,T6033-1,0,1,U6033+1),0)-1)*IF(OR(ISNUMBER(J6033),J6033="sans examen"),1,0)*IF(W6033&lt;MinDate,1,0),"")</f>
        <v/>
      </c>
      <c r="N6033" s="36">
        <f t="shared" ca="1" si="189"/>
        <v>0</v>
      </c>
      <c r="O6033" s="36" t="e">
        <f ca="1">LEFT(OFFSET(Lists!$Q$2,MATCH(E6033,Lists!$R$3:$R$19,0),0),4)</f>
        <v>#N/A</v>
      </c>
      <c r="P6033" s="36" t="e">
        <f ca="1">MATCH(O6033,Lists!$S$2:$S$640,1)</f>
        <v>#N/A</v>
      </c>
      <c r="Q6033" s="36" t="e">
        <f ca="1">MATCH(LEFT(OFFSET(Lists!$Q$2,MATCH(E6033,Lists!$R$3:$R$19,0)+1,0),4),Lists!$S$3:$S$640,1)</f>
        <v>#N/A</v>
      </c>
      <c r="R6033" s="36" t="e">
        <f ca="1">LEFT(OFFSET(Lists!$S$2,P6033-1+MATCH(F6033,OFFSET(Lists!$T$3,P6033-1,0,Q6033-P6033+1),0),0),6)</f>
        <v>#N/A</v>
      </c>
      <c r="S6033" s="36" t="e">
        <f ca="1">VLOOKUP(R6033,Lists!B:D,3,FALSE)</f>
        <v>#N/A</v>
      </c>
      <c r="T6033" s="36" t="str">
        <f>IF(F6033&lt;&gt;"",MATCH(R6033,'Maximum minutes'!B:B,0),"")</f>
        <v/>
      </c>
      <c r="U6033" s="36">
        <f ca="1">IF(F6033&lt;&gt;"",COUNTA(OFFSET('Maximum minutes'!$C$1,'Annexe A1 Cours'!T6033,0,1,50)),0)</f>
        <v>0</v>
      </c>
      <c r="V6033" s="37">
        <f ca="1">IFERROR(OFFSET('Maximum minutes'!$C$1,T6033+1,-1+MATCH(G6033,OFFSET('Maximum minutes'!$C$1,T6033-1,0,1,50),0)),0)</f>
        <v>0</v>
      </c>
      <c r="W6033" s="38">
        <f t="shared" ca="1" si="188"/>
        <v>0</v>
      </c>
    </row>
    <row r="6034" spans="1:23" s="36" customFormat="1" ht="18.75">
      <c r="A6034" s="34"/>
      <c r="B6034" s="39"/>
      <c r="C6034" s="39"/>
      <c r="D6034" s="35"/>
      <c r="E6034" s="40"/>
      <c r="F6034" s="39"/>
      <c r="G6034" s="39"/>
      <c r="H6034" s="39"/>
      <c r="I6034" s="34"/>
      <c r="J6034" s="34"/>
      <c r="K6034" s="34"/>
      <c r="L6034" s="34"/>
      <c r="M6034" s="43" t="str">
        <f ca="1">IFERROR(OFFSET('Maximum minutes'!$C$1,T6034,MATCH(IF(G6034&lt;&gt;"",G6034,F6034),OFFSET('Maximum minutes'!$C$1,T6034-1,0,1,U6034+1),0)-1)*IF(OR(ISNUMBER(J6034),J6034="sans examen"),1,0)*IF(W6034&lt;MinDate,1,0),"")</f>
        <v/>
      </c>
      <c r="N6034" s="36">
        <f t="shared" ca="1" si="189"/>
        <v>0</v>
      </c>
      <c r="O6034" s="36" t="e">
        <f ca="1">LEFT(OFFSET(Lists!$Q$2,MATCH(E6034,Lists!$R$3:$R$19,0),0),4)</f>
        <v>#N/A</v>
      </c>
      <c r="P6034" s="36" t="e">
        <f ca="1">MATCH(O6034,Lists!$S$2:$S$640,1)</f>
        <v>#N/A</v>
      </c>
      <c r="Q6034" s="36" t="e">
        <f ca="1">MATCH(LEFT(OFFSET(Lists!$Q$2,MATCH(E6034,Lists!$R$3:$R$19,0)+1,0),4),Lists!$S$3:$S$640,1)</f>
        <v>#N/A</v>
      </c>
      <c r="R6034" s="36" t="e">
        <f ca="1">LEFT(OFFSET(Lists!$S$2,P6034-1+MATCH(F6034,OFFSET(Lists!$T$3,P6034-1,0,Q6034-P6034+1),0),0),6)</f>
        <v>#N/A</v>
      </c>
      <c r="S6034" s="36" t="e">
        <f ca="1">VLOOKUP(R6034,Lists!B:D,3,FALSE)</f>
        <v>#N/A</v>
      </c>
      <c r="T6034" s="36" t="str">
        <f>IF(F6034&lt;&gt;"",MATCH(R6034,'Maximum minutes'!B:B,0),"")</f>
        <v/>
      </c>
      <c r="U6034" s="36">
        <f ca="1">IF(F6034&lt;&gt;"",COUNTA(OFFSET('Maximum minutes'!$C$1,'Annexe A1 Cours'!T6034,0,1,50)),0)</f>
        <v>0</v>
      </c>
      <c r="V6034" s="37">
        <f ca="1">IFERROR(OFFSET('Maximum minutes'!$C$1,T6034+1,-1+MATCH(G6034,OFFSET('Maximum minutes'!$C$1,T6034-1,0,1,50),0)),0)</f>
        <v>0</v>
      </c>
      <c r="W6034" s="38">
        <f t="shared" ca="1" si="188"/>
        <v>0</v>
      </c>
    </row>
    <row r="6035" spans="1:23" s="36" customFormat="1" ht="18.75">
      <c r="A6035" s="34"/>
      <c r="B6035" s="39"/>
      <c r="C6035" s="39"/>
      <c r="D6035" s="35"/>
      <c r="E6035" s="40"/>
      <c r="F6035" s="39"/>
      <c r="G6035" s="39"/>
      <c r="H6035" s="39"/>
      <c r="I6035" s="34"/>
      <c r="J6035" s="34"/>
      <c r="K6035" s="34"/>
      <c r="L6035" s="34"/>
      <c r="M6035" s="43" t="str">
        <f ca="1">IFERROR(OFFSET('Maximum minutes'!$C$1,T6035,MATCH(IF(G6035&lt;&gt;"",G6035,F6035),OFFSET('Maximum minutes'!$C$1,T6035-1,0,1,U6035+1),0)-1)*IF(OR(ISNUMBER(J6035),J6035="sans examen"),1,0)*IF(W6035&lt;MinDate,1,0),"")</f>
        <v/>
      </c>
      <c r="N6035" s="36">
        <f t="shared" ca="1" si="189"/>
        <v>0</v>
      </c>
      <c r="O6035" s="36" t="e">
        <f ca="1">LEFT(OFFSET(Lists!$Q$2,MATCH(E6035,Lists!$R$3:$R$19,0),0),4)</f>
        <v>#N/A</v>
      </c>
      <c r="P6035" s="36" t="e">
        <f ca="1">MATCH(O6035,Lists!$S$2:$S$640,1)</f>
        <v>#N/A</v>
      </c>
      <c r="Q6035" s="36" t="e">
        <f ca="1">MATCH(LEFT(OFFSET(Lists!$Q$2,MATCH(E6035,Lists!$R$3:$R$19,0)+1,0),4),Lists!$S$3:$S$640,1)</f>
        <v>#N/A</v>
      </c>
      <c r="R6035" s="36" t="e">
        <f ca="1">LEFT(OFFSET(Lists!$S$2,P6035-1+MATCH(F6035,OFFSET(Lists!$T$3,P6035-1,0,Q6035-P6035+1),0),0),6)</f>
        <v>#N/A</v>
      </c>
      <c r="S6035" s="36" t="e">
        <f ca="1">VLOOKUP(R6035,Lists!B:D,3,FALSE)</f>
        <v>#N/A</v>
      </c>
      <c r="T6035" s="36" t="str">
        <f>IF(F6035&lt;&gt;"",MATCH(R6035,'Maximum minutes'!B:B,0),"")</f>
        <v/>
      </c>
      <c r="U6035" s="36">
        <f ca="1">IF(F6035&lt;&gt;"",COUNTA(OFFSET('Maximum minutes'!$C$1,'Annexe A1 Cours'!T6035,0,1,50)),0)</f>
        <v>0</v>
      </c>
      <c r="V6035" s="37">
        <f ca="1">IFERROR(OFFSET('Maximum minutes'!$C$1,T6035+1,-1+MATCH(G6035,OFFSET('Maximum minutes'!$C$1,T6035-1,0,1,50),0)),0)</f>
        <v>0</v>
      </c>
      <c r="W6035" s="38">
        <f t="shared" ca="1" si="188"/>
        <v>0</v>
      </c>
    </row>
    <row r="6036" spans="1:23" s="36" customFormat="1" ht="18.75">
      <c r="A6036" s="34"/>
      <c r="B6036" s="39"/>
      <c r="C6036" s="39"/>
      <c r="D6036" s="35"/>
      <c r="E6036" s="40"/>
      <c r="F6036" s="39"/>
      <c r="G6036" s="39"/>
      <c r="H6036" s="39"/>
      <c r="I6036" s="34"/>
      <c r="J6036" s="34"/>
      <c r="K6036" s="34"/>
      <c r="L6036" s="34"/>
      <c r="M6036" s="43" t="str">
        <f ca="1">IFERROR(OFFSET('Maximum minutes'!$C$1,T6036,MATCH(IF(G6036&lt;&gt;"",G6036,F6036),OFFSET('Maximum minutes'!$C$1,T6036-1,0,1,U6036+1),0)-1)*IF(OR(ISNUMBER(J6036),J6036="sans examen"),1,0)*IF(W6036&lt;MinDate,1,0),"")</f>
        <v/>
      </c>
      <c r="N6036" s="36">
        <f t="shared" ca="1" si="189"/>
        <v>0</v>
      </c>
      <c r="O6036" s="36" t="e">
        <f ca="1">LEFT(OFFSET(Lists!$Q$2,MATCH(E6036,Lists!$R$3:$R$19,0),0),4)</f>
        <v>#N/A</v>
      </c>
      <c r="P6036" s="36" t="e">
        <f ca="1">MATCH(O6036,Lists!$S$2:$S$640,1)</f>
        <v>#N/A</v>
      </c>
      <c r="Q6036" s="36" t="e">
        <f ca="1">MATCH(LEFT(OFFSET(Lists!$Q$2,MATCH(E6036,Lists!$R$3:$R$19,0)+1,0),4),Lists!$S$3:$S$640,1)</f>
        <v>#N/A</v>
      </c>
      <c r="R6036" s="36" t="e">
        <f ca="1">LEFT(OFFSET(Lists!$S$2,P6036-1+MATCH(F6036,OFFSET(Lists!$T$3,P6036-1,0,Q6036-P6036+1),0),0),6)</f>
        <v>#N/A</v>
      </c>
      <c r="S6036" s="36" t="e">
        <f ca="1">VLOOKUP(R6036,Lists!B:D,3,FALSE)</f>
        <v>#N/A</v>
      </c>
      <c r="T6036" s="36" t="str">
        <f>IF(F6036&lt;&gt;"",MATCH(R6036,'Maximum minutes'!B:B,0),"")</f>
        <v/>
      </c>
      <c r="U6036" s="36">
        <f ca="1">IF(F6036&lt;&gt;"",COUNTA(OFFSET('Maximum minutes'!$C$1,'Annexe A1 Cours'!T6036,0,1,50)),0)</f>
        <v>0</v>
      </c>
      <c r="V6036" s="37">
        <f ca="1">IFERROR(OFFSET('Maximum minutes'!$C$1,T6036+1,-1+MATCH(G6036,OFFSET('Maximum minutes'!$C$1,T6036-1,0,1,50),0)),0)</f>
        <v>0</v>
      </c>
      <c r="W6036" s="38">
        <f t="shared" ca="1" si="188"/>
        <v>0</v>
      </c>
    </row>
    <row r="6037" spans="1:23" s="36" customFormat="1" ht="18.75">
      <c r="A6037" s="34"/>
      <c r="B6037" s="39"/>
      <c r="C6037" s="39"/>
      <c r="D6037" s="35"/>
      <c r="E6037" s="40"/>
      <c r="F6037" s="39"/>
      <c r="G6037" s="39"/>
      <c r="H6037" s="39"/>
      <c r="I6037" s="34"/>
      <c r="J6037" s="34"/>
      <c r="K6037" s="34"/>
      <c r="L6037" s="34"/>
      <c r="M6037" s="43" t="str">
        <f ca="1">IFERROR(OFFSET('Maximum minutes'!$C$1,T6037,MATCH(IF(G6037&lt;&gt;"",G6037,F6037),OFFSET('Maximum minutes'!$C$1,T6037-1,0,1,U6037+1),0)-1)*IF(OR(ISNUMBER(J6037),J6037="sans examen"),1,0)*IF(W6037&lt;MinDate,1,0),"")</f>
        <v/>
      </c>
      <c r="N6037" s="36">
        <f t="shared" ca="1" si="189"/>
        <v>0</v>
      </c>
      <c r="O6037" s="36" t="e">
        <f ca="1">LEFT(OFFSET(Lists!$Q$2,MATCH(E6037,Lists!$R$3:$R$19,0),0),4)</f>
        <v>#N/A</v>
      </c>
      <c r="P6037" s="36" t="e">
        <f ca="1">MATCH(O6037,Lists!$S$2:$S$640,1)</f>
        <v>#N/A</v>
      </c>
      <c r="Q6037" s="36" t="e">
        <f ca="1">MATCH(LEFT(OFFSET(Lists!$Q$2,MATCH(E6037,Lists!$R$3:$R$19,0)+1,0),4),Lists!$S$3:$S$640,1)</f>
        <v>#N/A</v>
      </c>
      <c r="R6037" s="36" t="e">
        <f ca="1">LEFT(OFFSET(Lists!$S$2,P6037-1+MATCH(F6037,OFFSET(Lists!$T$3,P6037-1,0,Q6037-P6037+1),0),0),6)</f>
        <v>#N/A</v>
      </c>
      <c r="S6037" s="36" t="e">
        <f ca="1">VLOOKUP(R6037,Lists!B:D,3,FALSE)</f>
        <v>#N/A</v>
      </c>
      <c r="T6037" s="36" t="str">
        <f>IF(F6037&lt;&gt;"",MATCH(R6037,'Maximum minutes'!B:B,0),"")</f>
        <v/>
      </c>
      <c r="U6037" s="36">
        <f ca="1">IF(F6037&lt;&gt;"",COUNTA(OFFSET('Maximum minutes'!$C$1,'Annexe A1 Cours'!T6037,0,1,50)),0)</f>
        <v>0</v>
      </c>
      <c r="V6037" s="37">
        <f ca="1">IFERROR(OFFSET('Maximum minutes'!$C$1,T6037+1,-1+MATCH(G6037,OFFSET('Maximum minutes'!$C$1,T6037-1,0,1,50),0)),0)</f>
        <v>0</v>
      </c>
      <c r="W6037" s="38">
        <f t="shared" ca="1" si="188"/>
        <v>0</v>
      </c>
    </row>
    <row r="6038" spans="1:23" s="36" customFormat="1" ht="18.75">
      <c r="A6038" s="34"/>
      <c r="B6038" s="39"/>
      <c r="C6038" s="39"/>
      <c r="D6038" s="35"/>
      <c r="E6038" s="40"/>
      <c r="F6038" s="39"/>
      <c r="G6038" s="39"/>
      <c r="H6038" s="39"/>
      <c r="I6038" s="34"/>
      <c r="J6038" s="34"/>
      <c r="K6038" s="34"/>
      <c r="L6038" s="34"/>
      <c r="M6038" s="43" t="str">
        <f ca="1">IFERROR(OFFSET('Maximum minutes'!$C$1,T6038,MATCH(IF(G6038&lt;&gt;"",G6038,F6038),OFFSET('Maximum minutes'!$C$1,T6038-1,0,1,U6038+1),0)-1)*IF(OR(ISNUMBER(J6038),J6038="sans examen"),1,0)*IF(W6038&lt;MinDate,1,0),"")</f>
        <v/>
      </c>
      <c r="N6038" s="36">
        <f t="shared" ca="1" si="189"/>
        <v>0</v>
      </c>
      <c r="O6038" s="36" t="e">
        <f ca="1">LEFT(OFFSET(Lists!$Q$2,MATCH(E6038,Lists!$R$3:$R$19,0),0),4)</f>
        <v>#N/A</v>
      </c>
      <c r="P6038" s="36" t="e">
        <f ca="1">MATCH(O6038,Lists!$S$2:$S$640,1)</f>
        <v>#N/A</v>
      </c>
      <c r="Q6038" s="36" t="e">
        <f ca="1">MATCH(LEFT(OFFSET(Lists!$Q$2,MATCH(E6038,Lists!$R$3:$R$19,0)+1,0),4),Lists!$S$3:$S$640,1)</f>
        <v>#N/A</v>
      </c>
      <c r="R6038" s="36" t="e">
        <f ca="1">LEFT(OFFSET(Lists!$S$2,P6038-1+MATCH(F6038,OFFSET(Lists!$T$3,P6038-1,0,Q6038-P6038+1),0),0),6)</f>
        <v>#N/A</v>
      </c>
      <c r="S6038" s="36" t="e">
        <f ca="1">VLOOKUP(R6038,Lists!B:D,3,FALSE)</f>
        <v>#N/A</v>
      </c>
      <c r="T6038" s="36" t="str">
        <f>IF(F6038&lt;&gt;"",MATCH(R6038,'Maximum minutes'!B:B,0),"")</f>
        <v/>
      </c>
      <c r="U6038" s="36">
        <f ca="1">IF(F6038&lt;&gt;"",COUNTA(OFFSET('Maximum minutes'!$C$1,'Annexe A1 Cours'!T6038,0,1,50)),0)</f>
        <v>0</v>
      </c>
      <c r="V6038" s="37">
        <f ca="1">IFERROR(OFFSET('Maximum minutes'!$C$1,T6038+1,-1+MATCH(G6038,OFFSET('Maximum minutes'!$C$1,T6038-1,0,1,50),0)),0)</f>
        <v>0</v>
      </c>
      <c r="W6038" s="38">
        <f t="shared" ca="1" si="188"/>
        <v>0</v>
      </c>
    </row>
    <row r="6039" spans="1:23" s="36" customFormat="1" ht="18.75">
      <c r="A6039" s="34"/>
      <c r="B6039" s="39"/>
      <c r="C6039" s="39"/>
      <c r="D6039" s="35"/>
      <c r="E6039" s="40"/>
      <c r="F6039" s="39"/>
      <c r="G6039" s="39"/>
      <c r="H6039" s="39"/>
      <c r="I6039" s="34"/>
      <c r="J6039" s="34"/>
      <c r="K6039" s="34"/>
      <c r="L6039" s="34"/>
      <c r="M6039" s="43" t="str">
        <f ca="1">IFERROR(OFFSET('Maximum minutes'!$C$1,T6039,MATCH(IF(G6039&lt;&gt;"",G6039,F6039),OFFSET('Maximum minutes'!$C$1,T6039-1,0,1,U6039+1),0)-1)*IF(OR(ISNUMBER(J6039),J6039="sans examen"),1,0)*IF(W6039&lt;MinDate,1,0),"")</f>
        <v/>
      </c>
      <c r="N6039" s="36">
        <f t="shared" ca="1" si="189"/>
        <v>0</v>
      </c>
      <c r="O6039" s="36" t="e">
        <f ca="1">LEFT(OFFSET(Lists!$Q$2,MATCH(E6039,Lists!$R$3:$R$19,0),0),4)</f>
        <v>#N/A</v>
      </c>
      <c r="P6039" s="36" t="e">
        <f ca="1">MATCH(O6039,Lists!$S$2:$S$640,1)</f>
        <v>#N/A</v>
      </c>
      <c r="Q6039" s="36" t="e">
        <f ca="1">MATCH(LEFT(OFFSET(Lists!$Q$2,MATCH(E6039,Lists!$R$3:$R$19,0)+1,0),4),Lists!$S$3:$S$640,1)</f>
        <v>#N/A</v>
      </c>
      <c r="R6039" s="36" t="e">
        <f ca="1">LEFT(OFFSET(Lists!$S$2,P6039-1+MATCH(F6039,OFFSET(Lists!$T$3,P6039-1,0,Q6039-P6039+1),0),0),6)</f>
        <v>#N/A</v>
      </c>
      <c r="S6039" s="36" t="e">
        <f ca="1">VLOOKUP(R6039,Lists!B:D,3,FALSE)</f>
        <v>#N/A</v>
      </c>
      <c r="T6039" s="36" t="str">
        <f>IF(F6039&lt;&gt;"",MATCH(R6039,'Maximum minutes'!B:B,0),"")</f>
        <v/>
      </c>
      <c r="U6039" s="36">
        <f ca="1">IF(F6039&lt;&gt;"",COUNTA(OFFSET('Maximum minutes'!$C$1,'Annexe A1 Cours'!T6039,0,1,50)),0)</f>
        <v>0</v>
      </c>
      <c r="V6039" s="37">
        <f ca="1">IFERROR(OFFSET('Maximum minutes'!$C$1,T6039+1,-1+MATCH(G6039,OFFSET('Maximum minutes'!$C$1,T6039-1,0,1,50),0)),0)</f>
        <v>0</v>
      </c>
      <c r="W6039" s="38">
        <f t="shared" ca="1" si="188"/>
        <v>0</v>
      </c>
    </row>
    <row r="6040" spans="1:23" s="36" customFormat="1" ht="18.75">
      <c r="A6040" s="34"/>
      <c r="B6040" s="39"/>
      <c r="C6040" s="39"/>
      <c r="D6040" s="35"/>
      <c r="E6040" s="40"/>
      <c r="F6040" s="39"/>
      <c r="G6040" s="39"/>
      <c r="H6040" s="39"/>
      <c r="I6040" s="34"/>
      <c r="J6040" s="34"/>
      <c r="K6040" s="34"/>
      <c r="L6040" s="34"/>
      <c r="M6040" s="43" t="str">
        <f ca="1">IFERROR(OFFSET('Maximum minutes'!$C$1,T6040,MATCH(IF(G6040&lt;&gt;"",G6040,F6040),OFFSET('Maximum minutes'!$C$1,T6040-1,0,1,U6040+1),0)-1)*IF(OR(ISNUMBER(J6040),J6040="sans examen"),1,0)*IF(W6040&lt;MinDate,1,0),"")</f>
        <v/>
      </c>
      <c r="N6040" s="36">
        <f t="shared" ca="1" si="189"/>
        <v>0</v>
      </c>
      <c r="O6040" s="36" t="e">
        <f ca="1">LEFT(OFFSET(Lists!$Q$2,MATCH(E6040,Lists!$R$3:$R$19,0),0),4)</f>
        <v>#N/A</v>
      </c>
      <c r="P6040" s="36" t="e">
        <f ca="1">MATCH(O6040,Lists!$S$2:$S$640,1)</f>
        <v>#N/A</v>
      </c>
      <c r="Q6040" s="36" t="e">
        <f ca="1">MATCH(LEFT(OFFSET(Lists!$Q$2,MATCH(E6040,Lists!$R$3:$R$19,0)+1,0),4),Lists!$S$3:$S$640,1)</f>
        <v>#N/A</v>
      </c>
      <c r="R6040" s="36" t="e">
        <f ca="1">LEFT(OFFSET(Lists!$S$2,P6040-1+MATCH(F6040,OFFSET(Lists!$T$3,P6040-1,0,Q6040-P6040+1),0),0),6)</f>
        <v>#N/A</v>
      </c>
      <c r="S6040" s="36" t="e">
        <f ca="1">VLOOKUP(R6040,Lists!B:D,3,FALSE)</f>
        <v>#N/A</v>
      </c>
      <c r="T6040" s="36" t="str">
        <f>IF(F6040&lt;&gt;"",MATCH(R6040,'Maximum minutes'!B:B,0),"")</f>
        <v/>
      </c>
      <c r="U6040" s="36">
        <f ca="1">IF(F6040&lt;&gt;"",COUNTA(OFFSET('Maximum minutes'!$C$1,'Annexe A1 Cours'!T6040,0,1,50)),0)</f>
        <v>0</v>
      </c>
      <c r="V6040" s="37">
        <f ca="1">IFERROR(OFFSET('Maximum minutes'!$C$1,T6040+1,-1+MATCH(G6040,OFFSET('Maximum minutes'!$C$1,T6040-1,0,1,50),0)),0)</f>
        <v>0</v>
      </c>
      <c r="W6040" s="38">
        <f t="shared" ca="1" si="188"/>
        <v>0</v>
      </c>
    </row>
    <row r="6041" spans="1:23" s="36" customFormat="1" ht="18.75">
      <c r="A6041" s="34"/>
      <c r="B6041" s="39"/>
      <c r="C6041" s="39"/>
      <c r="D6041" s="35"/>
      <c r="E6041" s="40"/>
      <c r="F6041" s="39"/>
      <c r="G6041" s="39"/>
      <c r="H6041" s="39"/>
      <c r="I6041" s="34"/>
      <c r="J6041" s="34"/>
      <c r="K6041" s="34"/>
      <c r="L6041" s="34"/>
      <c r="M6041" s="43" t="str">
        <f ca="1">IFERROR(OFFSET('Maximum minutes'!$C$1,T6041,MATCH(IF(G6041&lt;&gt;"",G6041,F6041),OFFSET('Maximum minutes'!$C$1,T6041-1,0,1,U6041+1),0)-1)*IF(OR(ISNUMBER(J6041),J6041="sans examen"),1,0)*IF(W6041&lt;MinDate,1,0),"")</f>
        <v/>
      </c>
      <c r="N6041" s="36">
        <f t="shared" ca="1" si="189"/>
        <v>0</v>
      </c>
      <c r="O6041" s="36" t="e">
        <f ca="1">LEFT(OFFSET(Lists!$Q$2,MATCH(E6041,Lists!$R$3:$R$19,0),0),4)</f>
        <v>#N/A</v>
      </c>
      <c r="P6041" s="36" t="e">
        <f ca="1">MATCH(O6041,Lists!$S$2:$S$640,1)</f>
        <v>#N/A</v>
      </c>
      <c r="Q6041" s="36" t="e">
        <f ca="1">MATCH(LEFT(OFFSET(Lists!$Q$2,MATCH(E6041,Lists!$R$3:$R$19,0)+1,0),4),Lists!$S$3:$S$640,1)</f>
        <v>#N/A</v>
      </c>
      <c r="R6041" s="36" t="e">
        <f ca="1">LEFT(OFFSET(Lists!$S$2,P6041-1+MATCH(F6041,OFFSET(Lists!$T$3,P6041-1,0,Q6041-P6041+1),0),0),6)</f>
        <v>#N/A</v>
      </c>
      <c r="S6041" s="36" t="e">
        <f ca="1">VLOOKUP(R6041,Lists!B:D,3,FALSE)</f>
        <v>#N/A</v>
      </c>
      <c r="T6041" s="36" t="str">
        <f>IF(F6041&lt;&gt;"",MATCH(R6041,'Maximum minutes'!B:B,0),"")</f>
        <v/>
      </c>
      <c r="U6041" s="36">
        <f ca="1">IF(F6041&lt;&gt;"",COUNTA(OFFSET('Maximum minutes'!$C$1,'Annexe A1 Cours'!T6041,0,1,50)),0)</f>
        <v>0</v>
      </c>
      <c r="V6041" s="37">
        <f ca="1">IFERROR(OFFSET('Maximum minutes'!$C$1,T6041+1,-1+MATCH(G6041,OFFSET('Maximum minutes'!$C$1,T6041-1,0,1,50),0)),0)</f>
        <v>0</v>
      </c>
      <c r="W6041" s="38">
        <f t="shared" ca="1" si="188"/>
        <v>0</v>
      </c>
    </row>
    <row r="6042" spans="1:23" s="36" customFormat="1" ht="18.75">
      <c r="A6042" s="34"/>
      <c r="B6042" s="39"/>
      <c r="C6042" s="39"/>
      <c r="D6042" s="35"/>
      <c r="E6042" s="40"/>
      <c r="F6042" s="39"/>
      <c r="G6042" s="39"/>
      <c r="H6042" s="39"/>
      <c r="I6042" s="34"/>
      <c r="J6042" s="34"/>
      <c r="K6042" s="34"/>
      <c r="L6042" s="34"/>
      <c r="M6042" s="43" t="str">
        <f ca="1">IFERROR(OFFSET('Maximum minutes'!$C$1,T6042,MATCH(IF(G6042&lt;&gt;"",G6042,F6042),OFFSET('Maximum minutes'!$C$1,T6042-1,0,1,U6042+1),0)-1)*IF(OR(ISNUMBER(J6042),J6042="sans examen"),1,0)*IF(W6042&lt;MinDate,1,0),"")</f>
        <v/>
      </c>
      <c r="N6042" s="36">
        <f t="shared" ca="1" si="189"/>
        <v>0</v>
      </c>
      <c r="O6042" s="36" t="e">
        <f ca="1">LEFT(OFFSET(Lists!$Q$2,MATCH(E6042,Lists!$R$3:$R$19,0),0),4)</f>
        <v>#N/A</v>
      </c>
      <c r="P6042" s="36" t="e">
        <f ca="1">MATCH(O6042,Lists!$S$2:$S$640,1)</f>
        <v>#N/A</v>
      </c>
      <c r="Q6042" s="36" t="e">
        <f ca="1">MATCH(LEFT(OFFSET(Lists!$Q$2,MATCH(E6042,Lists!$R$3:$R$19,0)+1,0),4),Lists!$S$3:$S$640,1)</f>
        <v>#N/A</v>
      </c>
      <c r="R6042" s="36" t="e">
        <f ca="1">LEFT(OFFSET(Lists!$S$2,P6042-1+MATCH(F6042,OFFSET(Lists!$T$3,P6042-1,0,Q6042-P6042+1),0),0),6)</f>
        <v>#N/A</v>
      </c>
      <c r="S6042" s="36" t="e">
        <f ca="1">VLOOKUP(R6042,Lists!B:D,3,FALSE)</f>
        <v>#N/A</v>
      </c>
      <c r="T6042" s="36" t="str">
        <f>IF(F6042&lt;&gt;"",MATCH(R6042,'Maximum minutes'!B:B,0),"")</f>
        <v/>
      </c>
      <c r="U6042" s="36">
        <f ca="1">IF(F6042&lt;&gt;"",COUNTA(OFFSET('Maximum minutes'!$C$1,'Annexe A1 Cours'!T6042,0,1,50)),0)</f>
        <v>0</v>
      </c>
      <c r="V6042" s="37">
        <f ca="1">IFERROR(OFFSET('Maximum minutes'!$C$1,T6042+1,-1+MATCH(G6042,OFFSET('Maximum minutes'!$C$1,T6042-1,0,1,50),0)),0)</f>
        <v>0</v>
      </c>
      <c r="W6042" s="38">
        <f t="shared" ca="1" si="188"/>
        <v>0</v>
      </c>
    </row>
    <row r="6043" spans="1:23" s="36" customFormat="1" ht="18.75">
      <c r="A6043" s="34"/>
      <c r="B6043" s="39"/>
      <c r="C6043" s="39"/>
      <c r="D6043" s="35"/>
      <c r="E6043" s="40"/>
      <c r="F6043" s="39"/>
      <c r="G6043" s="39"/>
      <c r="H6043" s="39"/>
      <c r="I6043" s="34"/>
      <c r="J6043" s="34"/>
      <c r="K6043" s="34"/>
      <c r="L6043" s="34"/>
      <c r="M6043" s="43" t="str">
        <f ca="1">IFERROR(OFFSET('Maximum minutes'!$C$1,T6043,MATCH(IF(G6043&lt;&gt;"",G6043,F6043),OFFSET('Maximum minutes'!$C$1,T6043-1,0,1,U6043+1),0)-1)*IF(OR(ISNUMBER(J6043),J6043="sans examen"),1,0)*IF(W6043&lt;MinDate,1,0),"")</f>
        <v/>
      </c>
      <c r="N6043" s="36">
        <f t="shared" ca="1" si="189"/>
        <v>0</v>
      </c>
      <c r="O6043" s="36" t="e">
        <f ca="1">LEFT(OFFSET(Lists!$Q$2,MATCH(E6043,Lists!$R$3:$R$19,0),0),4)</f>
        <v>#N/A</v>
      </c>
      <c r="P6043" s="36" t="e">
        <f ca="1">MATCH(O6043,Lists!$S$2:$S$640,1)</f>
        <v>#N/A</v>
      </c>
      <c r="Q6043" s="36" t="e">
        <f ca="1">MATCH(LEFT(OFFSET(Lists!$Q$2,MATCH(E6043,Lists!$R$3:$R$19,0)+1,0),4),Lists!$S$3:$S$640,1)</f>
        <v>#N/A</v>
      </c>
      <c r="R6043" s="36" t="e">
        <f ca="1">LEFT(OFFSET(Lists!$S$2,P6043-1+MATCH(F6043,OFFSET(Lists!$T$3,P6043-1,0,Q6043-P6043+1),0),0),6)</f>
        <v>#N/A</v>
      </c>
      <c r="S6043" s="36" t="e">
        <f ca="1">VLOOKUP(R6043,Lists!B:D,3,FALSE)</f>
        <v>#N/A</v>
      </c>
      <c r="T6043" s="36" t="str">
        <f>IF(F6043&lt;&gt;"",MATCH(R6043,'Maximum minutes'!B:B,0),"")</f>
        <v/>
      </c>
      <c r="U6043" s="36">
        <f ca="1">IF(F6043&lt;&gt;"",COUNTA(OFFSET('Maximum minutes'!$C$1,'Annexe A1 Cours'!T6043,0,1,50)),0)</f>
        <v>0</v>
      </c>
      <c r="V6043" s="37">
        <f ca="1">IFERROR(OFFSET('Maximum minutes'!$C$1,T6043+1,-1+MATCH(G6043,OFFSET('Maximum minutes'!$C$1,T6043-1,0,1,50),0)),0)</f>
        <v>0</v>
      </c>
      <c r="W6043" s="38">
        <f t="shared" ca="1" si="188"/>
        <v>0</v>
      </c>
    </row>
    <row r="6044" spans="1:23" s="36" customFormat="1" ht="18.75">
      <c r="A6044" s="34"/>
      <c r="B6044" s="39"/>
      <c r="C6044" s="39"/>
      <c r="D6044" s="35"/>
      <c r="E6044" s="40"/>
      <c r="F6044" s="39"/>
      <c r="G6044" s="39"/>
      <c r="H6044" s="39"/>
      <c r="I6044" s="34"/>
      <c r="J6044" s="34"/>
      <c r="K6044" s="34"/>
      <c r="L6044" s="34"/>
      <c r="M6044" s="43" t="str">
        <f ca="1">IFERROR(OFFSET('Maximum minutes'!$C$1,T6044,MATCH(IF(G6044&lt;&gt;"",G6044,F6044),OFFSET('Maximum minutes'!$C$1,T6044-1,0,1,U6044+1),0)-1)*IF(OR(ISNUMBER(J6044),J6044="sans examen"),1,0)*IF(W6044&lt;MinDate,1,0),"")</f>
        <v/>
      </c>
      <c r="N6044" s="36">
        <f t="shared" ca="1" si="189"/>
        <v>0</v>
      </c>
      <c r="O6044" s="36" t="e">
        <f ca="1">LEFT(OFFSET(Lists!$Q$2,MATCH(E6044,Lists!$R$3:$R$19,0),0),4)</f>
        <v>#N/A</v>
      </c>
      <c r="P6044" s="36" t="e">
        <f ca="1">MATCH(O6044,Lists!$S$2:$S$640,1)</f>
        <v>#N/A</v>
      </c>
      <c r="Q6044" s="36" t="e">
        <f ca="1">MATCH(LEFT(OFFSET(Lists!$Q$2,MATCH(E6044,Lists!$R$3:$R$19,0)+1,0),4),Lists!$S$3:$S$640,1)</f>
        <v>#N/A</v>
      </c>
      <c r="R6044" s="36" t="e">
        <f ca="1">LEFT(OFFSET(Lists!$S$2,P6044-1+MATCH(F6044,OFFSET(Lists!$T$3,P6044-1,0,Q6044-P6044+1),0),0),6)</f>
        <v>#N/A</v>
      </c>
      <c r="S6044" s="36" t="e">
        <f ca="1">VLOOKUP(R6044,Lists!B:D,3,FALSE)</f>
        <v>#N/A</v>
      </c>
      <c r="T6044" s="36" t="str">
        <f>IF(F6044&lt;&gt;"",MATCH(R6044,'Maximum minutes'!B:B,0),"")</f>
        <v/>
      </c>
      <c r="U6044" s="36">
        <f ca="1">IF(F6044&lt;&gt;"",COUNTA(OFFSET('Maximum minutes'!$C$1,'Annexe A1 Cours'!T6044,0,1,50)),0)</f>
        <v>0</v>
      </c>
      <c r="V6044" s="37">
        <f ca="1">IFERROR(OFFSET('Maximum minutes'!$C$1,T6044+1,-1+MATCH(G6044,OFFSET('Maximum minutes'!$C$1,T6044-1,0,1,50),0)),0)</f>
        <v>0</v>
      </c>
      <c r="W6044" s="38">
        <f t="shared" ca="1" si="188"/>
        <v>0</v>
      </c>
    </row>
    <row r="6045" spans="1:23" s="36" customFormat="1" ht="18.75">
      <c r="A6045" s="34"/>
      <c r="B6045" s="39"/>
      <c r="C6045" s="39"/>
      <c r="D6045" s="35"/>
      <c r="E6045" s="40"/>
      <c r="F6045" s="39"/>
      <c r="G6045" s="39"/>
      <c r="H6045" s="39"/>
      <c r="I6045" s="34"/>
      <c r="J6045" s="34"/>
      <c r="K6045" s="34"/>
      <c r="L6045" s="34"/>
      <c r="M6045" s="43" t="str">
        <f ca="1">IFERROR(OFFSET('Maximum minutes'!$C$1,T6045,MATCH(IF(G6045&lt;&gt;"",G6045,F6045),OFFSET('Maximum minutes'!$C$1,T6045-1,0,1,U6045+1),0)-1)*IF(OR(ISNUMBER(J6045),J6045="sans examen"),1,0)*IF(W6045&lt;MinDate,1,0),"")</f>
        <v/>
      </c>
      <c r="N6045" s="36">
        <f t="shared" ca="1" si="189"/>
        <v>0</v>
      </c>
      <c r="O6045" s="36" t="e">
        <f ca="1">LEFT(OFFSET(Lists!$Q$2,MATCH(E6045,Lists!$R$3:$R$19,0),0),4)</f>
        <v>#N/A</v>
      </c>
      <c r="P6045" s="36" t="e">
        <f ca="1">MATCH(O6045,Lists!$S$2:$S$640,1)</f>
        <v>#N/A</v>
      </c>
      <c r="Q6045" s="36" t="e">
        <f ca="1">MATCH(LEFT(OFFSET(Lists!$Q$2,MATCH(E6045,Lists!$R$3:$R$19,0)+1,0),4),Lists!$S$3:$S$640,1)</f>
        <v>#N/A</v>
      </c>
      <c r="R6045" s="36" t="e">
        <f ca="1">LEFT(OFFSET(Lists!$S$2,P6045-1+MATCH(F6045,OFFSET(Lists!$T$3,P6045-1,0,Q6045-P6045+1),0),0),6)</f>
        <v>#N/A</v>
      </c>
      <c r="S6045" s="36" t="e">
        <f ca="1">VLOOKUP(R6045,Lists!B:D,3,FALSE)</f>
        <v>#N/A</v>
      </c>
      <c r="T6045" s="36" t="str">
        <f>IF(F6045&lt;&gt;"",MATCH(R6045,'Maximum minutes'!B:B,0),"")</f>
        <v/>
      </c>
      <c r="U6045" s="36">
        <f ca="1">IF(F6045&lt;&gt;"",COUNTA(OFFSET('Maximum minutes'!$C$1,'Annexe A1 Cours'!T6045,0,1,50)),0)</f>
        <v>0</v>
      </c>
      <c r="V6045" s="37">
        <f ca="1">IFERROR(OFFSET('Maximum minutes'!$C$1,T6045+1,-1+MATCH(G6045,OFFSET('Maximum minutes'!$C$1,T6045-1,0,1,50),0)),0)</f>
        <v>0</v>
      </c>
      <c r="W6045" s="38">
        <f t="shared" ca="1" si="188"/>
        <v>0</v>
      </c>
    </row>
    <row r="6046" spans="1:23" s="36" customFormat="1" ht="18.75">
      <c r="A6046" s="34"/>
      <c r="B6046" s="39"/>
      <c r="C6046" s="39"/>
      <c r="D6046" s="35"/>
      <c r="E6046" s="40"/>
      <c r="F6046" s="39"/>
      <c r="G6046" s="39"/>
      <c r="H6046" s="39"/>
      <c r="I6046" s="34"/>
      <c r="J6046" s="34"/>
      <c r="K6046" s="34"/>
      <c r="L6046" s="34"/>
      <c r="M6046" s="43" t="str">
        <f ca="1">IFERROR(OFFSET('Maximum minutes'!$C$1,T6046,MATCH(IF(G6046&lt;&gt;"",G6046,F6046),OFFSET('Maximum minutes'!$C$1,T6046-1,0,1,U6046+1),0)-1)*IF(OR(ISNUMBER(J6046),J6046="sans examen"),1,0)*IF(W6046&lt;MinDate,1,0),"")</f>
        <v/>
      </c>
      <c r="N6046" s="36">
        <f t="shared" ca="1" si="189"/>
        <v>0</v>
      </c>
      <c r="O6046" s="36" t="e">
        <f ca="1">LEFT(OFFSET(Lists!$Q$2,MATCH(E6046,Lists!$R$3:$R$19,0),0),4)</f>
        <v>#N/A</v>
      </c>
      <c r="P6046" s="36" t="e">
        <f ca="1">MATCH(O6046,Lists!$S$2:$S$640,1)</f>
        <v>#N/A</v>
      </c>
      <c r="Q6046" s="36" t="e">
        <f ca="1">MATCH(LEFT(OFFSET(Lists!$Q$2,MATCH(E6046,Lists!$R$3:$R$19,0)+1,0),4),Lists!$S$3:$S$640,1)</f>
        <v>#N/A</v>
      </c>
      <c r="R6046" s="36" t="e">
        <f ca="1">LEFT(OFFSET(Lists!$S$2,P6046-1+MATCH(F6046,OFFSET(Lists!$T$3,P6046-1,0,Q6046-P6046+1),0),0),6)</f>
        <v>#N/A</v>
      </c>
      <c r="S6046" s="36" t="e">
        <f ca="1">VLOOKUP(R6046,Lists!B:D,3,FALSE)</f>
        <v>#N/A</v>
      </c>
      <c r="T6046" s="36" t="str">
        <f>IF(F6046&lt;&gt;"",MATCH(R6046,'Maximum minutes'!B:B,0),"")</f>
        <v/>
      </c>
      <c r="U6046" s="36">
        <f ca="1">IF(F6046&lt;&gt;"",COUNTA(OFFSET('Maximum minutes'!$C$1,'Annexe A1 Cours'!T6046,0,1,50)),0)</f>
        <v>0</v>
      </c>
      <c r="V6046" s="37">
        <f ca="1">IFERROR(OFFSET('Maximum minutes'!$C$1,T6046+1,-1+MATCH(G6046,OFFSET('Maximum minutes'!$C$1,T6046-1,0,1,50),0)),0)</f>
        <v>0</v>
      </c>
      <c r="W6046" s="38">
        <f t="shared" ca="1" si="188"/>
        <v>0</v>
      </c>
    </row>
    <row r="6047" spans="1:23" s="36" customFormat="1" ht="18.75">
      <c r="A6047" s="34"/>
      <c r="B6047" s="39"/>
      <c r="C6047" s="39"/>
      <c r="D6047" s="35"/>
      <c r="E6047" s="40"/>
      <c r="F6047" s="39"/>
      <c r="G6047" s="39"/>
      <c r="H6047" s="39"/>
      <c r="I6047" s="34"/>
      <c r="J6047" s="34"/>
      <c r="K6047" s="34"/>
      <c r="L6047" s="34"/>
      <c r="M6047" s="43" t="str">
        <f ca="1">IFERROR(OFFSET('Maximum minutes'!$C$1,T6047,MATCH(IF(G6047&lt;&gt;"",G6047,F6047),OFFSET('Maximum minutes'!$C$1,T6047-1,0,1,U6047+1),0)-1)*IF(OR(ISNUMBER(J6047),J6047="sans examen"),1,0)*IF(W6047&lt;MinDate,1,0),"")</f>
        <v/>
      </c>
      <c r="N6047" s="36">
        <f t="shared" ca="1" si="189"/>
        <v>0</v>
      </c>
      <c r="O6047" s="36" t="e">
        <f ca="1">LEFT(OFFSET(Lists!$Q$2,MATCH(E6047,Lists!$R$3:$R$19,0),0),4)</f>
        <v>#N/A</v>
      </c>
      <c r="P6047" s="36" t="e">
        <f ca="1">MATCH(O6047,Lists!$S$2:$S$640,1)</f>
        <v>#N/A</v>
      </c>
      <c r="Q6047" s="36" t="e">
        <f ca="1">MATCH(LEFT(OFFSET(Lists!$Q$2,MATCH(E6047,Lists!$R$3:$R$19,0)+1,0),4),Lists!$S$3:$S$640,1)</f>
        <v>#N/A</v>
      </c>
      <c r="R6047" s="36" t="e">
        <f ca="1">LEFT(OFFSET(Lists!$S$2,P6047-1+MATCH(F6047,OFFSET(Lists!$T$3,P6047-1,0,Q6047-P6047+1),0),0),6)</f>
        <v>#N/A</v>
      </c>
      <c r="S6047" s="36" t="e">
        <f ca="1">VLOOKUP(R6047,Lists!B:D,3,FALSE)</f>
        <v>#N/A</v>
      </c>
      <c r="T6047" s="36" t="str">
        <f>IF(F6047&lt;&gt;"",MATCH(R6047,'Maximum minutes'!B:B,0),"")</f>
        <v/>
      </c>
      <c r="U6047" s="36">
        <f ca="1">IF(F6047&lt;&gt;"",COUNTA(OFFSET('Maximum minutes'!$C$1,'Annexe A1 Cours'!T6047,0,1,50)),0)</f>
        <v>0</v>
      </c>
      <c r="V6047" s="37">
        <f ca="1">IFERROR(OFFSET('Maximum minutes'!$C$1,T6047+1,-1+MATCH(G6047,OFFSET('Maximum minutes'!$C$1,T6047-1,0,1,50),0)),0)</f>
        <v>0</v>
      </c>
      <c r="W6047" s="38">
        <f t="shared" ca="1" si="188"/>
        <v>0</v>
      </c>
    </row>
    <row r="6048" spans="1:23" s="36" customFormat="1" ht="18.75">
      <c r="A6048" s="34"/>
      <c r="B6048" s="39"/>
      <c r="C6048" s="39"/>
      <c r="D6048" s="35"/>
      <c r="E6048" s="40"/>
      <c r="F6048" s="39"/>
      <c r="G6048" s="39"/>
      <c r="H6048" s="39"/>
      <c r="I6048" s="34"/>
      <c r="J6048" s="34"/>
      <c r="K6048" s="34"/>
      <c r="L6048" s="34"/>
      <c r="M6048" s="43" t="str">
        <f ca="1">IFERROR(OFFSET('Maximum minutes'!$C$1,T6048,MATCH(IF(G6048&lt;&gt;"",G6048,F6048),OFFSET('Maximum minutes'!$C$1,T6048-1,0,1,U6048+1),0)-1)*IF(OR(ISNUMBER(J6048),J6048="sans examen"),1,0)*IF(W6048&lt;MinDate,1,0),"")</f>
        <v/>
      </c>
      <c r="N6048" s="36">
        <f t="shared" ca="1" si="189"/>
        <v>0</v>
      </c>
      <c r="O6048" s="36" t="e">
        <f ca="1">LEFT(OFFSET(Lists!$Q$2,MATCH(E6048,Lists!$R$3:$R$19,0),0),4)</f>
        <v>#N/A</v>
      </c>
      <c r="P6048" s="36" t="e">
        <f ca="1">MATCH(O6048,Lists!$S$2:$S$640,1)</f>
        <v>#N/A</v>
      </c>
      <c r="Q6048" s="36" t="e">
        <f ca="1">MATCH(LEFT(OFFSET(Lists!$Q$2,MATCH(E6048,Lists!$R$3:$R$19,0)+1,0),4),Lists!$S$3:$S$640,1)</f>
        <v>#N/A</v>
      </c>
      <c r="R6048" s="36" t="e">
        <f ca="1">LEFT(OFFSET(Lists!$S$2,P6048-1+MATCH(F6048,OFFSET(Lists!$T$3,P6048-1,0,Q6048-P6048+1),0),0),6)</f>
        <v>#N/A</v>
      </c>
      <c r="S6048" s="36" t="e">
        <f ca="1">VLOOKUP(R6048,Lists!B:D,3,FALSE)</f>
        <v>#N/A</v>
      </c>
      <c r="T6048" s="36" t="str">
        <f>IF(F6048&lt;&gt;"",MATCH(R6048,'Maximum minutes'!B:B,0),"")</f>
        <v/>
      </c>
      <c r="U6048" s="36">
        <f ca="1">IF(F6048&lt;&gt;"",COUNTA(OFFSET('Maximum minutes'!$C$1,'Annexe A1 Cours'!T6048,0,1,50)),0)</f>
        <v>0</v>
      </c>
      <c r="V6048" s="37">
        <f ca="1">IFERROR(OFFSET('Maximum minutes'!$C$1,T6048+1,-1+MATCH(G6048,OFFSET('Maximum minutes'!$C$1,T6048-1,0,1,50),0)),0)</f>
        <v>0</v>
      </c>
      <c r="W6048" s="38">
        <f t="shared" ca="1" si="188"/>
        <v>0</v>
      </c>
    </row>
    <row r="6049" spans="1:23" s="36" customFormat="1" ht="18.75">
      <c r="A6049" s="34"/>
      <c r="B6049" s="39"/>
      <c r="C6049" s="39"/>
      <c r="D6049" s="35"/>
      <c r="E6049" s="40"/>
      <c r="F6049" s="39"/>
      <c r="G6049" s="39"/>
      <c r="H6049" s="39"/>
      <c r="I6049" s="34"/>
      <c r="J6049" s="34"/>
      <c r="K6049" s="34"/>
      <c r="L6049" s="34"/>
      <c r="M6049" s="43" t="str">
        <f ca="1">IFERROR(OFFSET('Maximum minutes'!$C$1,T6049,MATCH(IF(G6049&lt;&gt;"",G6049,F6049),OFFSET('Maximum minutes'!$C$1,T6049-1,0,1,U6049+1),0)-1)*IF(OR(ISNUMBER(J6049),J6049="sans examen"),1,0)*IF(W6049&lt;MinDate,1,0),"")</f>
        <v/>
      </c>
      <c r="N6049" s="36">
        <f t="shared" ca="1" si="189"/>
        <v>0</v>
      </c>
      <c r="O6049" s="36" t="e">
        <f ca="1">LEFT(OFFSET(Lists!$Q$2,MATCH(E6049,Lists!$R$3:$R$19,0),0),4)</f>
        <v>#N/A</v>
      </c>
      <c r="P6049" s="36" t="e">
        <f ca="1">MATCH(O6049,Lists!$S$2:$S$640,1)</f>
        <v>#N/A</v>
      </c>
      <c r="Q6049" s="36" t="e">
        <f ca="1">MATCH(LEFT(OFFSET(Lists!$Q$2,MATCH(E6049,Lists!$R$3:$R$19,0)+1,0),4),Lists!$S$3:$S$640,1)</f>
        <v>#N/A</v>
      </c>
      <c r="R6049" s="36" t="e">
        <f ca="1">LEFT(OFFSET(Lists!$S$2,P6049-1+MATCH(F6049,OFFSET(Lists!$T$3,P6049-1,0,Q6049-P6049+1),0),0),6)</f>
        <v>#N/A</v>
      </c>
      <c r="S6049" s="36" t="e">
        <f ca="1">VLOOKUP(R6049,Lists!B:D,3,FALSE)</f>
        <v>#N/A</v>
      </c>
      <c r="T6049" s="36" t="str">
        <f>IF(F6049&lt;&gt;"",MATCH(R6049,'Maximum minutes'!B:B,0),"")</f>
        <v/>
      </c>
      <c r="U6049" s="36">
        <f ca="1">IF(F6049&lt;&gt;"",COUNTA(OFFSET('Maximum minutes'!$C$1,'Annexe A1 Cours'!T6049,0,1,50)),0)</f>
        <v>0</v>
      </c>
      <c r="V6049" s="37">
        <f ca="1">IFERROR(OFFSET('Maximum minutes'!$C$1,T6049+1,-1+MATCH(G6049,OFFSET('Maximum minutes'!$C$1,T6049-1,0,1,50),0)),0)</f>
        <v>0</v>
      </c>
      <c r="W6049" s="38">
        <f t="shared" ca="1" si="188"/>
        <v>0</v>
      </c>
    </row>
    <row r="6050" spans="1:23" s="36" customFormat="1" ht="18.75">
      <c r="A6050" s="34"/>
      <c r="B6050" s="39"/>
      <c r="C6050" s="39"/>
      <c r="D6050" s="35"/>
      <c r="E6050" s="40"/>
      <c r="F6050" s="39"/>
      <c r="G6050" s="39"/>
      <c r="H6050" s="39"/>
      <c r="I6050" s="34"/>
      <c r="J6050" s="34"/>
      <c r="K6050" s="34"/>
      <c r="L6050" s="34"/>
      <c r="M6050" s="43" t="str">
        <f ca="1">IFERROR(OFFSET('Maximum minutes'!$C$1,T6050,MATCH(IF(G6050&lt;&gt;"",G6050,F6050),OFFSET('Maximum minutes'!$C$1,T6050-1,0,1,U6050+1),0)-1)*IF(OR(ISNUMBER(J6050),J6050="sans examen"),1,0)*IF(W6050&lt;MinDate,1,0),"")</f>
        <v/>
      </c>
      <c r="N6050" s="36">
        <f t="shared" ca="1" si="189"/>
        <v>0</v>
      </c>
      <c r="O6050" s="36" t="e">
        <f ca="1">LEFT(OFFSET(Lists!$Q$2,MATCH(E6050,Lists!$R$3:$R$19,0),0),4)</f>
        <v>#N/A</v>
      </c>
      <c r="P6050" s="36" t="e">
        <f ca="1">MATCH(O6050,Lists!$S$2:$S$640,1)</f>
        <v>#N/A</v>
      </c>
      <c r="Q6050" s="36" t="e">
        <f ca="1">MATCH(LEFT(OFFSET(Lists!$Q$2,MATCH(E6050,Lists!$R$3:$R$19,0)+1,0),4),Lists!$S$3:$S$640,1)</f>
        <v>#N/A</v>
      </c>
      <c r="R6050" s="36" t="e">
        <f ca="1">LEFT(OFFSET(Lists!$S$2,P6050-1+MATCH(F6050,OFFSET(Lists!$T$3,P6050-1,0,Q6050-P6050+1),0),0),6)</f>
        <v>#N/A</v>
      </c>
      <c r="S6050" s="36" t="e">
        <f ca="1">VLOOKUP(R6050,Lists!B:D,3,FALSE)</f>
        <v>#N/A</v>
      </c>
      <c r="T6050" s="36" t="str">
        <f>IF(F6050&lt;&gt;"",MATCH(R6050,'Maximum minutes'!B:B,0),"")</f>
        <v/>
      </c>
      <c r="U6050" s="36">
        <f ca="1">IF(F6050&lt;&gt;"",COUNTA(OFFSET('Maximum minutes'!$C$1,'Annexe A1 Cours'!T6050,0,1,50)),0)</f>
        <v>0</v>
      </c>
      <c r="V6050" s="37">
        <f ca="1">IFERROR(OFFSET('Maximum minutes'!$C$1,T6050+1,-1+MATCH(G6050,OFFSET('Maximum minutes'!$C$1,T6050-1,0,1,50),0)),0)</f>
        <v>0</v>
      </c>
      <c r="W6050" s="38">
        <f t="shared" ca="1" si="188"/>
        <v>0</v>
      </c>
    </row>
    <row r="6051" spans="1:23" s="36" customFormat="1" ht="18.75">
      <c r="A6051" s="34"/>
      <c r="B6051" s="39"/>
      <c r="C6051" s="39"/>
      <c r="D6051" s="35"/>
      <c r="E6051" s="40"/>
      <c r="F6051" s="39"/>
      <c r="G6051" s="39"/>
      <c r="H6051" s="39"/>
      <c r="I6051" s="34"/>
      <c r="J6051" s="34"/>
      <c r="K6051" s="34"/>
      <c r="L6051" s="34"/>
      <c r="M6051" s="43" t="str">
        <f ca="1">IFERROR(OFFSET('Maximum minutes'!$C$1,T6051,MATCH(IF(G6051&lt;&gt;"",G6051,F6051),OFFSET('Maximum minutes'!$C$1,T6051-1,0,1,U6051+1),0)-1)*IF(OR(ISNUMBER(J6051),J6051="sans examen"),1,0)*IF(W6051&lt;MinDate,1,0),"")</f>
        <v/>
      </c>
      <c r="N6051" s="36">
        <f t="shared" ca="1" si="189"/>
        <v>0</v>
      </c>
      <c r="O6051" s="36" t="e">
        <f ca="1">LEFT(OFFSET(Lists!$Q$2,MATCH(E6051,Lists!$R$3:$R$19,0),0),4)</f>
        <v>#N/A</v>
      </c>
      <c r="P6051" s="36" t="e">
        <f ca="1">MATCH(O6051,Lists!$S$2:$S$640,1)</f>
        <v>#N/A</v>
      </c>
      <c r="Q6051" s="36" t="e">
        <f ca="1">MATCH(LEFT(OFFSET(Lists!$Q$2,MATCH(E6051,Lists!$R$3:$R$19,0)+1,0),4),Lists!$S$3:$S$640,1)</f>
        <v>#N/A</v>
      </c>
      <c r="R6051" s="36" t="e">
        <f ca="1">LEFT(OFFSET(Lists!$S$2,P6051-1+MATCH(F6051,OFFSET(Lists!$T$3,P6051-1,0,Q6051-P6051+1),0),0),6)</f>
        <v>#N/A</v>
      </c>
      <c r="S6051" s="36" t="e">
        <f ca="1">VLOOKUP(R6051,Lists!B:D,3,FALSE)</f>
        <v>#N/A</v>
      </c>
      <c r="T6051" s="36" t="str">
        <f>IF(F6051&lt;&gt;"",MATCH(R6051,'Maximum minutes'!B:B,0),"")</f>
        <v/>
      </c>
      <c r="U6051" s="36">
        <f ca="1">IF(F6051&lt;&gt;"",COUNTA(OFFSET('Maximum minutes'!$C$1,'Annexe A1 Cours'!T6051,0,1,50)),0)</f>
        <v>0</v>
      </c>
      <c r="V6051" s="37">
        <f ca="1">IFERROR(OFFSET('Maximum minutes'!$C$1,T6051+1,-1+MATCH(G6051,OFFSET('Maximum minutes'!$C$1,T6051-1,0,1,50),0)),0)</f>
        <v>0</v>
      </c>
      <c r="W6051" s="38">
        <f t="shared" ca="1" si="188"/>
        <v>0</v>
      </c>
    </row>
    <row r="6052" spans="1:23" s="36" customFormat="1" ht="18.75">
      <c r="A6052" s="34"/>
      <c r="B6052" s="39"/>
      <c r="C6052" s="39"/>
      <c r="D6052" s="35"/>
      <c r="E6052" s="40"/>
      <c r="F6052" s="39"/>
      <c r="G6052" s="39"/>
      <c r="H6052" s="39"/>
      <c r="I6052" s="34"/>
      <c r="J6052" s="34"/>
      <c r="K6052" s="34"/>
      <c r="L6052" s="34"/>
      <c r="M6052" s="43" t="str">
        <f ca="1">IFERROR(OFFSET('Maximum minutes'!$C$1,T6052,MATCH(IF(G6052&lt;&gt;"",G6052,F6052),OFFSET('Maximum minutes'!$C$1,T6052-1,0,1,U6052+1),0)-1)*IF(OR(ISNUMBER(J6052),J6052="sans examen"),1,0)*IF(W6052&lt;MinDate,1,0),"")</f>
        <v/>
      </c>
      <c r="N6052" s="36">
        <f t="shared" ca="1" si="189"/>
        <v>0</v>
      </c>
      <c r="O6052" s="36" t="e">
        <f ca="1">LEFT(OFFSET(Lists!$Q$2,MATCH(E6052,Lists!$R$3:$R$19,0),0),4)</f>
        <v>#N/A</v>
      </c>
      <c r="P6052" s="36" t="e">
        <f ca="1">MATCH(O6052,Lists!$S$2:$S$640,1)</f>
        <v>#N/A</v>
      </c>
      <c r="Q6052" s="36" t="e">
        <f ca="1">MATCH(LEFT(OFFSET(Lists!$Q$2,MATCH(E6052,Lists!$R$3:$R$19,0)+1,0),4),Lists!$S$3:$S$640,1)</f>
        <v>#N/A</v>
      </c>
      <c r="R6052" s="36" t="e">
        <f ca="1">LEFT(OFFSET(Lists!$S$2,P6052-1+MATCH(F6052,OFFSET(Lists!$T$3,P6052-1,0,Q6052-P6052+1),0),0),6)</f>
        <v>#N/A</v>
      </c>
      <c r="S6052" s="36" t="e">
        <f ca="1">VLOOKUP(R6052,Lists!B:D,3,FALSE)</f>
        <v>#N/A</v>
      </c>
      <c r="T6052" s="36" t="str">
        <f>IF(F6052&lt;&gt;"",MATCH(R6052,'Maximum minutes'!B:B,0),"")</f>
        <v/>
      </c>
      <c r="U6052" s="36">
        <f ca="1">IF(F6052&lt;&gt;"",COUNTA(OFFSET('Maximum minutes'!$C$1,'Annexe A1 Cours'!T6052,0,1,50)),0)</f>
        <v>0</v>
      </c>
      <c r="V6052" s="37">
        <f ca="1">IFERROR(OFFSET('Maximum minutes'!$C$1,T6052+1,-1+MATCH(G6052,OFFSET('Maximum minutes'!$C$1,T6052-1,0,1,50),0)),0)</f>
        <v>0</v>
      </c>
      <c r="W6052" s="38">
        <f t="shared" ca="1" si="188"/>
        <v>0</v>
      </c>
    </row>
    <row r="6053" spans="1:23" s="36" customFormat="1" ht="18.75">
      <c r="A6053" s="34"/>
      <c r="B6053" s="39"/>
      <c r="C6053" s="39"/>
      <c r="D6053" s="35"/>
      <c r="E6053" s="40"/>
      <c r="F6053" s="39"/>
      <c r="G6053" s="39"/>
      <c r="H6053" s="39"/>
      <c r="I6053" s="34"/>
      <c r="J6053" s="34"/>
      <c r="K6053" s="34"/>
      <c r="L6053" s="34"/>
      <c r="M6053" s="43" t="str">
        <f ca="1">IFERROR(OFFSET('Maximum minutes'!$C$1,T6053,MATCH(IF(G6053&lt;&gt;"",G6053,F6053),OFFSET('Maximum minutes'!$C$1,T6053-1,0,1,U6053+1),0)-1)*IF(OR(ISNUMBER(J6053),J6053="sans examen"),1,0)*IF(W6053&lt;MinDate,1,0),"")</f>
        <v/>
      </c>
      <c r="N6053" s="36">
        <f t="shared" ca="1" si="189"/>
        <v>0</v>
      </c>
      <c r="O6053" s="36" t="e">
        <f ca="1">LEFT(OFFSET(Lists!$Q$2,MATCH(E6053,Lists!$R$3:$R$19,0),0),4)</f>
        <v>#N/A</v>
      </c>
      <c r="P6053" s="36" t="e">
        <f ca="1">MATCH(O6053,Lists!$S$2:$S$640,1)</f>
        <v>#N/A</v>
      </c>
      <c r="Q6053" s="36" t="e">
        <f ca="1">MATCH(LEFT(OFFSET(Lists!$Q$2,MATCH(E6053,Lists!$R$3:$R$19,0)+1,0),4),Lists!$S$3:$S$640,1)</f>
        <v>#N/A</v>
      </c>
      <c r="R6053" s="36" t="e">
        <f ca="1">LEFT(OFFSET(Lists!$S$2,P6053-1+MATCH(F6053,OFFSET(Lists!$T$3,P6053-1,0,Q6053-P6053+1),0),0),6)</f>
        <v>#N/A</v>
      </c>
      <c r="S6053" s="36" t="e">
        <f ca="1">VLOOKUP(R6053,Lists!B:D,3,FALSE)</f>
        <v>#N/A</v>
      </c>
      <c r="T6053" s="36" t="str">
        <f>IF(F6053&lt;&gt;"",MATCH(R6053,'Maximum minutes'!B:B,0),"")</f>
        <v/>
      </c>
      <c r="U6053" s="36">
        <f ca="1">IF(F6053&lt;&gt;"",COUNTA(OFFSET('Maximum minutes'!$C$1,'Annexe A1 Cours'!T6053,0,1,50)),0)</f>
        <v>0</v>
      </c>
      <c r="V6053" s="37">
        <f ca="1">IFERROR(OFFSET('Maximum minutes'!$C$1,T6053+1,-1+MATCH(G6053,OFFSET('Maximum minutes'!$C$1,T6053-1,0,1,50),0)),0)</f>
        <v>0</v>
      </c>
      <c r="W6053" s="38">
        <f t="shared" ca="1" si="188"/>
        <v>0</v>
      </c>
    </row>
    <row r="6054" spans="1:23" s="36" customFormat="1" ht="18.75">
      <c r="A6054" s="34"/>
      <c r="B6054" s="39"/>
      <c r="C6054" s="39"/>
      <c r="D6054" s="35"/>
      <c r="E6054" s="40"/>
      <c r="F6054" s="39"/>
      <c r="G6054" s="39"/>
      <c r="H6054" s="39"/>
      <c r="I6054" s="34"/>
      <c r="J6054" s="34"/>
      <c r="K6054" s="34"/>
      <c r="L6054" s="34"/>
      <c r="M6054" s="43" t="str">
        <f ca="1">IFERROR(OFFSET('Maximum minutes'!$C$1,T6054,MATCH(IF(G6054&lt;&gt;"",G6054,F6054),OFFSET('Maximum minutes'!$C$1,T6054-1,0,1,U6054+1),0)-1)*IF(OR(ISNUMBER(J6054),J6054="sans examen"),1,0)*IF(W6054&lt;MinDate,1,0),"")</f>
        <v/>
      </c>
      <c r="N6054" s="36">
        <f t="shared" ca="1" si="189"/>
        <v>0</v>
      </c>
      <c r="O6054" s="36" t="e">
        <f ca="1">LEFT(OFFSET(Lists!$Q$2,MATCH(E6054,Lists!$R$3:$R$19,0),0),4)</f>
        <v>#N/A</v>
      </c>
      <c r="P6054" s="36" t="e">
        <f ca="1">MATCH(O6054,Lists!$S$2:$S$640,1)</f>
        <v>#N/A</v>
      </c>
      <c r="Q6054" s="36" t="e">
        <f ca="1">MATCH(LEFT(OFFSET(Lists!$Q$2,MATCH(E6054,Lists!$R$3:$R$19,0)+1,0),4),Lists!$S$3:$S$640,1)</f>
        <v>#N/A</v>
      </c>
      <c r="R6054" s="36" t="e">
        <f ca="1">LEFT(OFFSET(Lists!$S$2,P6054-1+MATCH(F6054,OFFSET(Lists!$T$3,P6054-1,0,Q6054-P6054+1),0),0),6)</f>
        <v>#N/A</v>
      </c>
      <c r="S6054" s="36" t="e">
        <f ca="1">VLOOKUP(R6054,Lists!B:D,3,FALSE)</f>
        <v>#N/A</v>
      </c>
      <c r="T6054" s="36" t="str">
        <f>IF(F6054&lt;&gt;"",MATCH(R6054,'Maximum minutes'!B:B,0),"")</f>
        <v/>
      </c>
      <c r="U6054" s="36">
        <f ca="1">IF(F6054&lt;&gt;"",COUNTA(OFFSET('Maximum minutes'!$C$1,'Annexe A1 Cours'!T6054,0,1,50)),0)</f>
        <v>0</v>
      </c>
      <c r="V6054" s="37">
        <f ca="1">IFERROR(OFFSET('Maximum minutes'!$C$1,T6054+1,-1+MATCH(G6054,OFFSET('Maximum minutes'!$C$1,T6054-1,0,1,50),0)),0)</f>
        <v>0</v>
      </c>
      <c r="W6054" s="38">
        <f t="shared" ca="1" si="188"/>
        <v>0</v>
      </c>
    </row>
    <row r="6055" spans="1:23" s="36" customFormat="1" ht="18.75">
      <c r="A6055" s="34"/>
      <c r="B6055" s="39"/>
      <c r="C6055" s="39"/>
      <c r="D6055" s="35"/>
      <c r="E6055" s="40"/>
      <c r="F6055" s="39"/>
      <c r="G6055" s="39"/>
      <c r="H6055" s="39"/>
      <c r="I6055" s="34"/>
      <c r="J6055" s="34"/>
      <c r="K6055" s="34"/>
      <c r="L6055" s="34"/>
      <c r="M6055" s="43" t="str">
        <f ca="1">IFERROR(OFFSET('Maximum minutes'!$C$1,T6055,MATCH(IF(G6055&lt;&gt;"",G6055,F6055),OFFSET('Maximum minutes'!$C$1,T6055-1,0,1,U6055+1),0)-1)*IF(OR(ISNUMBER(J6055),J6055="sans examen"),1,0)*IF(W6055&lt;MinDate,1,0),"")</f>
        <v/>
      </c>
      <c r="N6055" s="36">
        <f t="shared" ca="1" si="189"/>
        <v>0</v>
      </c>
      <c r="O6055" s="36" t="e">
        <f ca="1">LEFT(OFFSET(Lists!$Q$2,MATCH(E6055,Lists!$R$3:$R$19,0),0),4)</f>
        <v>#N/A</v>
      </c>
      <c r="P6055" s="36" t="e">
        <f ca="1">MATCH(O6055,Lists!$S$2:$S$640,1)</f>
        <v>#N/A</v>
      </c>
      <c r="Q6055" s="36" t="e">
        <f ca="1">MATCH(LEFT(OFFSET(Lists!$Q$2,MATCH(E6055,Lists!$R$3:$R$19,0)+1,0),4),Lists!$S$3:$S$640,1)</f>
        <v>#N/A</v>
      </c>
      <c r="R6055" s="36" t="e">
        <f ca="1">LEFT(OFFSET(Lists!$S$2,P6055-1+MATCH(F6055,OFFSET(Lists!$T$3,P6055-1,0,Q6055-P6055+1),0),0),6)</f>
        <v>#N/A</v>
      </c>
      <c r="S6055" s="36" t="e">
        <f ca="1">VLOOKUP(R6055,Lists!B:D,3,FALSE)</f>
        <v>#N/A</v>
      </c>
      <c r="T6055" s="36" t="str">
        <f>IF(F6055&lt;&gt;"",MATCH(R6055,'Maximum minutes'!B:B,0),"")</f>
        <v/>
      </c>
      <c r="U6055" s="36">
        <f ca="1">IF(F6055&lt;&gt;"",COUNTA(OFFSET('Maximum minutes'!$C$1,'Annexe A1 Cours'!T6055,0,1,50)),0)</f>
        <v>0</v>
      </c>
      <c r="V6055" s="37">
        <f ca="1">IFERROR(OFFSET('Maximum minutes'!$C$1,T6055+1,-1+MATCH(G6055,OFFSET('Maximum minutes'!$C$1,T6055-1,0,1,50),0)),0)</f>
        <v>0</v>
      </c>
      <c r="W6055" s="38">
        <f t="shared" ca="1" si="188"/>
        <v>0</v>
      </c>
    </row>
    <row r="6056" spans="1:23" s="36" customFormat="1" ht="18.75">
      <c r="A6056" s="34"/>
      <c r="B6056" s="39"/>
      <c r="C6056" s="39"/>
      <c r="D6056" s="35"/>
      <c r="E6056" s="40"/>
      <c r="F6056" s="39"/>
      <c r="G6056" s="39"/>
      <c r="H6056" s="39"/>
      <c r="I6056" s="34"/>
      <c r="J6056" s="34"/>
      <c r="K6056" s="34"/>
      <c r="L6056" s="34"/>
      <c r="M6056" s="43" t="str">
        <f ca="1">IFERROR(OFFSET('Maximum minutes'!$C$1,T6056,MATCH(IF(G6056&lt;&gt;"",G6056,F6056),OFFSET('Maximum minutes'!$C$1,T6056-1,0,1,U6056+1),0)-1)*IF(OR(ISNUMBER(J6056),J6056="sans examen"),1,0)*IF(W6056&lt;MinDate,1,0),"")</f>
        <v/>
      </c>
      <c r="N6056" s="36">
        <f t="shared" ca="1" si="189"/>
        <v>0</v>
      </c>
      <c r="O6056" s="36" t="e">
        <f ca="1">LEFT(OFFSET(Lists!$Q$2,MATCH(E6056,Lists!$R$3:$R$19,0),0),4)</f>
        <v>#N/A</v>
      </c>
      <c r="P6056" s="36" t="e">
        <f ca="1">MATCH(O6056,Lists!$S$2:$S$640,1)</f>
        <v>#N/A</v>
      </c>
      <c r="Q6056" s="36" t="e">
        <f ca="1">MATCH(LEFT(OFFSET(Lists!$Q$2,MATCH(E6056,Lists!$R$3:$R$19,0)+1,0),4),Lists!$S$3:$S$640,1)</f>
        <v>#N/A</v>
      </c>
      <c r="R6056" s="36" t="e">
        <f ca="1">LEFT(OFFSET(Lists!$S$2,P6056-1+MATCH(F6056,OFFSET(Lists!$T$3,P6056-1,0,Q6056-P6056+1),0),0),6)</f>
        <v>#N/A</v>
      </c>
      <c r="S6056" s="36" t="e">
        <f ca="1">VLOOKUP(R6056,Lists!B:D,3,FALSE)</f>
        <v>#N/A</v>
      </c>
      <c r="T6056" s="36" t="str">
        <f>IF(F6056&lt;&gt;"",MATCH(R6056,'Maximum minutes'!B:B,0),"")</f>
        <v/>
      </c>
      <c r="U6056" s="36">
        <f ca="1">IF(F6056&lt;&gt;"",COUNTA(OFFSET('Maximum minutes'!$C$1,'Annexe A1 Cours'!T6056,0,1,50)),0)</f>
        <v>0</v>
      </c>
      <c r="V6056" s="37">
        <f ca="1">IFERROR(OFFSET('Maximum minutes'!$C$1,T6056+1,-1+MATCH(G6056,OFFSET('Maximum minutes'!$C$1,T6056-1,0,1,50),0)),0)</f>
        <v>0</v>
      </c>
      <c r="W6056" s="38">
        <f t="shared" ca="1" si="188"/>
        <v>0</v>
      </c>
    </row>
    <row r="6057" spans="1:23" s="36" customFormat="1" ht="18.75">
      <c r="A6057" s="34"/>
      <c r="B6057" s="39"/>
      <c r="C6057" s="39"/>
      <c r="D6057" s="35"/>
      <c r="E6057" s="40"/>
      <c r="F6057" s="39"/>
      <c r="G6057" s="39"/>
      <c r="H6057" s="39"/>
      <c r="I6057" s="34"/>
      <c r="J6057" s="34"/>
      <c r="K6057" s="34"/>
      <c r="L6057" s="34"/>
      <c r="M6057" s="43" t="str">
        <f ca="1">IFERROR(OFFSET('Maximum minutes'!$C$1,T6057,MATCH(IF(G6057&lt;&gt;"",G6057,F6057),OFFSET('Maximum minutes'!$C$1,T6057-1,0,1,U6057+1),0)-1)*IF(OR(ISNUMBER(J6057),J6057="sans examen"),1,0)*IF(W6057&lt;MinDate,1,0),"")</f>
        <v/>
      </c>
      <c r="N6057" s="36">
        <f t="shared" ca="1" si="189"/>
        <v>0</v>
      </c>
      <c r="O6057" s="36" t="e">
        <f ca="1">LEFT(OFFSET(Lists!$Q$2,MATCH(E6057,Lists!$R$3:$R$19,0),0),4)</f>
        <v>#N/A</v>
      </c>
      <c r="P6057" s="36" t="e">
        <f ca="1">MATCH(O6057,Lists!$S$2:$S$640,1)</f>
        <v>#N/A</v>
      </c>
      <c r="Q6057" s="36" t="e">
        <f ca="1">MATCH(LEFT(OFFSET(Lists!$Q$2,MATCH(E6057,Lists!$R$3:$R$19,0)+1,0),4),Lists!$S$3:$S$640,1)</f>
        <v>#N/A</v>
      </c>
      <c r="R6057" s="36" t="e">
        <f ca="1">LEFT(OFFSET(Lists!$S$2,P6057-1+MATCH(F6057,OFFSET(Lists!$T$3,P6057-1,0,Q6057-P6057+1),0),0),6)</f>
        <v>#N/A</v>
      </c>
      <c r="S6057" s="36" t="e">
        <f ca="1">VLOOKUP(R6057,Lists!B:D,3,FALSE)</f>
        <v>#N/A</v>
      </c>
      <c r="T6057" s="36" t="str">
        <f>IF(F6057&lt;&gt;"",MATCH(R6057,'Maximum minutes'!B:B,0),"")</f>
        <v/>
      </c>
      <c r="U6057" s="36">
        <f ca="1">IF(F6057&lt;&gt;"",COUNTA(OFFSET('Maximum minutes'!$C$1,'Annexe A1 Cours'!T6057,0,1,50)),0)</f>
        <v>0</v>
      </c>
      <c r="V6057" s="37">
        <f ca="1">IFERROR(OFFSET('Maximum minutes'!$C$1,T6057+1,-1+MATCH(G6057,OFFSET('Maximum minutes'!$C$1,T6057-1,0,1,50),0)),0)</f>
        <v>0</v>
      </c>
      <c r="W6057" s="38">
        <f t="shared" ca="1" si="188"/>
        <v>0</v>
      </c>
    </row>
    <row r="6058" spans="1:23" s="36" customFormat="1" ht="18.75">
      <c r="A6058" s="34"/>
      <c r="B6058" s="39"/>
      <c r="C6058" s="39"/>
      <c r="D6058" s="35"/>
      <c r="E6058" s="40"/>
      <c r="F6058" s="39"/>
      <c r="G6058" s="39"/>
      <c r="H6058" s="39"/>
      <c r="I6058" s="34"/>
      <c r="J6058" s="34"/>
      <c r="K6058" s="34"/>
      <c r="L6058" s="34"/>
      <c r="M6058" s="43" t="str">
        <f ca="1">IFERROR(OFFSET('Maximum minutes'!$C$1,T6058,MATCH(IF(G6058&lt;&gt;"",G6058,F6058),OFFSET('Maximum minutes'!$C$1,T6058-1,0,1,U6058+1),0)-1)*IF(OR(ISNUMBER(J6058),J6058="sans examen"),1,0)*IF(W6058&lt;MinDate,1,0),"")</f>
        <v/>
      </c>
      <c r="N6058" s="36">
        <f t="shared" ca="1" si="189"/>
        <v>0</v>
      </c>
      <c r="O6058" s="36" t="e">
        <f ca="1">LEFT(OFFSET(Lists!$Q$2,MATCH(E6058,Lists!$R$3:$R$19,0),0),4)</f>
        <v>#N/A</v>
      </c>
      <c r="P6058" s="36" t="e">
        <f ca="1">MATCH(O6058,Lists!$S$2:$S$640,1)</f>
        <v>#N/A</v>
      </c>
      <c r="Q6058" s="36" t="e">
        <f ca="1">MATCH(LEFT(OFFSET(Lists!$Q$2,MATCH(E6058,Lists!$R$3:$R$19,0)+1,0),4),Lists!$S$3:$S$640,1)</f>
        <v>#N/A</v>
      </c>
      <c r="R6058" s="36" t="e">
        <f ca="1">LEFT(OFFSET(Lists!$S$2,P6058-1+MATCH(F6058,OFFSET(Lists!$T$3,P6058-1,0,Q6058-P6058+1),0),0),6)</f>
        <v>#N/A</v>
      </c>
      <c r="S6058" s="36" t="e">
        <f ca="1">VLOOKUP(R6058,Lists!B:D,3,FALSE)</f>
        <v>#N/A</v>
      </c>
      <c r="T6058" s="36" t="str">
        <f>IF(F6058&lt;&gt;"",MATCH(R6058,'Maximum minutes'!B:B,0),"")</f>
        <v/>
      </c>
      <c r="U6058" s="36">
        <f ca="1">IF(F6058&lt;&gt;"",COUNTA(OFFSET('Maximum minutes'!$C$1,'Annexe A1 Cours'!T6058,0,1,50)),0)</f>
        <v>0</v>
      </c>
      <c r="V6058" s="37">
        <f ca="1">IFERROR(OFFSET('Maximum minutes'!$C$1,T6058+1,-1+MATCH(G6058,OFFSET('Maximum minutes'!$C$1,T6058-1,0,1,50),0)),0)</f>
        <v>0</v>
      </c>
      <c r="W6058" s="38">
        <f t="shared" ca="1" si="188"/>
        <v>0</v>
      </c>
    </row>
    <row r="6059" spans="1:23" s="36" customFormat="1" ht="18.75">
      <c r="A6059" s="34"/>
      <c r="B6059" s="39"/>
      <c r="C6059" s="39"/>
      <c r="D6059" s="35"/>
      <c r="E6059" s="40"/>
      <c r="F6059" s="39"/>
      <c r="G6059" s="39"/>
      <c r="H6059" s="39"/>
      <c r="I6059" s="34"/>
      <c r="J6059" s="34"/>
      <c r="K6059" s="34"/>
      <c r="L6059" s="34"/>
      <c r="M6059" s="43" t="str">
        <f ca="1">IFERROR(OFFSET('Maximum minutes'!$C$1,T6059,MATCH(IF(G6059&lt;&gt;"",G6059,F6059),OFFSET('Maximum minutes'!$C$1,T6059-1,0,1,U6059+1),0)-1)*IF(OR(ISNUMBER(J6059),J6059="sans examen"),1,0)*IF(W6059&lt;MinDate,1,0),"")</f>
        <v/>
      </c>
      <c r="N6059" s="36">
        <f t="shared" ca="1" si="189"/>
        <v>0</v>
      </c>
      <c r="O6059" s="36" t="e">
        <f ca="1">LEFT(OFFSET(Lists!$Q$2,MATCH(E6059,Lists!$R$3:$R$19,0),0),4)</f>
        <v>#N/A</v>
      </c>
      <c r="P6059" s="36" t="e">
        <f ca="1">MATCH(O6059,Lists!$S$2:$S$640,1)</f>
        <v>#N/A</v>
      </c>
      <c r="Q6059" s="36" t="e">
        <f ca="1">MATCH(LEFT(OFFSET(Lists!$Q$2,MATCH(E6059,Lists!$R$3:$R$19,0)+1,0),4),Lists!$S$3:$S$640,1)</f>
        <v>#N/A</v>
      </c>
      <c r="R6059" s="36" t="e">
        <f ca="1">LEFT(OFFSET(Lists!$S$2,P6059-1+MATCH(F6059,OFFSET(Lists!$T$3,P6059-1,0,Q6059-P6059+1),0),0),6)</f>
        <v>#N/A</v>
      </c>
      <c r="S6059" s="36" t="e">
        <f ca="1">VLOOKUP(R6059,Lists!B:D,3,FALSE)</f>
        <v>#N/A</v>
      </c>
      <c r="T6059" s="36" t="str">
        <f>IF(F6059&lt;&gt;"",MATCH(R6059,'Maximum minutes'!B:B,0),"")</f>
        <v/>
      </c>
      <c r="U6059" s="36">
        <f ca="1">IF(F6059&lt;&gt;"",COUNTA(OFFSET('Maximum minutes'!$C$1,'Annexe A1 Cours'!T6059,0,1,50)),0)</f>
        <v>0</v>
      </c>
      <c r="V6059" s="37">
        <f ca="1">IFERROR(OFFSET('Maximum minutes'!$C$1,T6059+1,-1+MATCH(G6059,OFFSET('Maximum minutes'!$C$1,T6059-1,0,1,50),0)),0)</f>
        <v>0</v>
      </c>
      <c r="W6059" s="38">
        <f t="shared" ca="1" si="188"/>
        <v>0</v>
      </c>
    </row>
    <row r="6060" spans="1:23" s="36" customFormat="1" ht="18.75">
      <c r="A6060" s="34"/>
      <c r="B6060" s="39"/>
      <c r="C6060" s="39"/>
      <c r="D6060" s="35"/>
      <c r="E6060" s="40"/>
      <c r="F6060" s="39"/>
      <c r="G6060" s="39"/>
      <c r="H6060" s="39"/>
      <c r="I6060" s="34"/>
      <c r="J6060" s="34"/>
      <c r="K6060" s="34"/>
      <c r="L6060" s="34"/>
      <c r="M6060" s="43" t="str">
        <f ca="1">IFERROR(OFFSET('Maximum minutes'!$C$1,T6060,MATCH(IF(G6060&lt;&gt;"",G6060,F6060),OFFSET('Maximum minutes'!$C$1,T6060-1,0,1,U6060+1),0)-1)*IF(OR(ISNUMBER(J6060),J6060="sans examen"),1,0)*IF(W6060&lt;MinDate,1,0),"")</f>
        <v/>
      </c>
      <c r="N6060" s="36">
        <f t="shared" ca="1" si="189"/>
        <v>0</v>
      </c>
      <c r="O6060" s="36" t="e">
        <f ca="1">LEFT(OFFSET(Lists!$Q$2,MATCH(E6060,Lists!$R$3:$R$19,0),0),4)</f>
        <v>#N/A</v>
      </c>
      <c r="P6060" s="36" t="e">
        <f ca="1">MATCH(O6060,Lists!$S$2:$S$640,1)</f>
        <v>#N/A</v>
      </c>
      <c r="Q6060" s="36" t="e">
        <f ca="1">MATCH(LEFT(OFFSET(Lists!$Q$2,MATCH(E6060,Lists!$R$3:$R$19,0)+1,0),4),Lists!$S$3:$S$640,1)</f>
        <v>#N/A</v>
      </c>
      <c r="R6060" s="36" t="e">
        <f ca="1">LEFT(OFFSET(Lists!$S$2,P6060-1+MATCH(F6060,OFFSET(Lists!$T$3,P6060-1,0,Q6060-P6060+1),0),0),6)</f>
        <v>#N/A</v>
      </c>
      <c r="S6060" s="36" t="e">
        <f ca="1">VLOOKUP(R6060,Lists!B:D,3,FALSE)</f>
        <v>#N/A</v>
      </c>
      <c r="T6060" s="36" t="str">
        <f>IF(F6060&lt;&gt;"",MATCH(R6060,'Maximum minutes'!B:B,0),"")</f>
        <v/>
      </c>
      <c r="U6060" s="36">
        <f ca="1">IF(F6060&lt;&gt;"",COUNTA(OFFSET('Maximum minutes'!$C$1,'Annexe A1 Cours'!T6060,0,1,50)),0)</f>
        <v>0</v>
      </c>
      <c r="V6060" s="37">
        <f ca="1">IFERROR(OFFSET('Maximum minutes'!$C$1,T6060+1,-1+MATCH(G6060,OFFSET('Maximum minutes'!$C$1,T6060-1,0,1,50),0)),0)</f>
        <v>0</v>
      </c>
      <c r="W6060" s="38">
        <f t="shared" ca="1" si="188"/>
        <v>0</v>
      </c>
    </row>
    <row r="6061" spans="1:23" s="36" customFormat="1" ht="18.75">
      <c r="A6061" s="34"/>
      <c r="B6061" s="39"/>
      <c r="C6061" s="39"/>
      <c r="D6061" s="35"/>
      <c r="E6061" s="40"/>
      <c r="F6061" s="39"/>
      <c r="G6061" s="39"/>
      <c r="H6061" s="39"/>
      <c r="I6061" s="34"/>
      <c r="J6061" s="34"/>
      <c r="K6061" s="34"/>
      <c r="L6061" s="34"/>
      <c r="M6061" s="43" t="str">
        <f ca="1">IFERROR(OFFSET('Maximum minutes'!$C$1,T6061,MATCH(IF(G6061&lt;&gt;"",G6061,F6061),OFFSET('Maximum minutes'!$C$1,T6061-1,0,1,U6061+1),0)-1)*IF(OR(ISNUMBER(J6061),J6061="sans examen"),1,0)*IF(W6061&lt;MinDate,1,0),"")</f>
        <v/>
      </c>
      <c r="N6061" s="36">
        <f t="shared" ca="1" si="189"/>
        <v>0</v>
      </c>
      <c r="O6061" s="36" t="e">
        <f ca="1">LEFT(OFFSET(Lists!$Q$2,MATCH(E6061,Lists!$R$3:$R$19,0),0),4)</f>
        <v>#N/A</v>
      </c>
      <c r="P6061" s="36" t="e">
        <f ca="1">MATCH(O6061,Lists!$S$2:$S$640,1)</f>
        <v>#N/A</v>
      </c>
      <c r="Q6061" s="36" t="e">
        <f ca="1">MATCH(LEFT(OFFSET(Lists!$Q$2,MATCH(E6061,Lists!$R$3:$R$19,0)+1,0),4),Lists!$S$3:$S$640,1)</f>
        <v>#N/A</v>
      </c>
      <c r="R6061" s="36" t="e">
        <f ca="1">LEFT(OFFSET(Lists!$S$2,P6061-1+MATCH(F6061,OFFSET(Lists!$T$3,P6061-1,0,Q6061-P6061+1),0),0),6)</f>
        <v>#N/A</v>
      </c>
      <c r="S6061" s="36" t="e">
        <f ca="1">VLOOKUP(R6061,Lists!B:D,3,FALSE)</f>
        <v>#N/A</v>
      </c>
      <c r="T6061" s="36" t="str">
        <f>IF(F6061&lt;&gt;"",MATCH(R6061,'Maximum minutes'!B:B,0),"")</f>
        <v/>
      </c>
      <c r="U6061" s="36">
        <f ca="1">IF(F6061&lt;&gt;"",COUNTA(OFFSET('Maximum minutes'!$C$1,'Annexe A1 Cours'!T6061,0,1,50)),0)</f>
        <v>0</v>
      </c>
      <c r="V6061" s="37">
        <f ca="1">IFERROR(OFFSET('Maximum minutes'!$C$1,T6061+1,-1+MATCH(G6061,OFFSET('Maximum minutes'!$C$1,T6061-1,0,1,50),0)),0)</f>
        <v>0</v>
      </c>
      <c r="W6061" s="38">
        <f t="shared" ca="1" si="188"/>
        <v>0</v>
      </c>
    </row>
    <row r="6062" spans="1:23" s="36" customFormat="1" ht="18.75">
      <c r="A6062" s="34"/>
      <c r="B6062" s="39"/>
      <c r="C6062" s="39"/>
      <c r="D6062" s="35"/>
      <c r="E6062" s="40"/>
      <c r="F6062" s="39"/>
      <c r="G6062" s="39"/>
      <c r="H6062" s="39"/>
      <c r="I6062" s="34"/>
      <c r="J6062" s="34"/>
      <c r="K6062" s="34"/>
      <c r="L6062" s="34"/>
      <c r="M6062" s="43" t="str">
        <f ca="1">IFERROR(OFFSET('Maximum minutes'!$C$1,T6062,MATCH(IF(G6062&lt;&gt;"",G6062,F6062),OFFSET('Maximum minutes'!$C$1,T6062-1,0,1,U6062+1),0)-1)*IF(OR(ISNUMBER(J6062),J6062="sans examen"),1,0)*IF(W6062&lt;MinDate,1,0),"")</f>
        <v/>
      </c>
      <c r="N6062" s="36">
        <f t="shared" ca="1" si="189"/>
        <v>0</v>
      </c>
      <c r="O6062" s="36" t="e">
        <f ca="1">LEFT(OFFSET(Lists!$Q$2,MATCH(E6062,Lists!$R$3:$R$19,0),0),4)</f>
        <v>#N/A</v>
      </c>
      <c r="P6062" s="36" t="e">
        <f ca="1">MATCH(O6062,Lists!$S$2:$S$640,1)</f>
        <v>#N/A</v>
      </c>
      <c r="Q6062" s="36" t="e">
        <f ca="1">MATCH(LEFT(OFFSET(Lists!$Q$2,MATCH(E6062,Lists!$R$3:$R$19,0)+1,0),4),Lists!$S$3:$S$640,1)</f>
        <v>#N/A</v>
      </c>
      <c r="R6062" s="36" t="e">
        <f ca="1">LEFT(OFFSET(Lists!$S$2,P6062-1+MATCH(F6062,OFFSET(Lists!$T$3,P6062-1,0,Q6062-P6062+1),0),0),6)</f>
        <v>#N/A</v>
      </c>
      <c r="S6062" s="36" t="e">
        <f ca="1">VLOOKUP(R6062,Lists!B:D,3,FALSE)</f>
        <v>#N/A</v>
      </c>
      <c r="T6062" s="36" t="str">
        <f>IF(F6062&lt;&gt;"",MATCH(R6062,'Maximum minutes'!B:B,0),"")</f>
        <v/>
      </c>
      <c r="U6062" s="36">
        <f ca="1">IF(F6062&lt;&gt;"",COUNTA(OFFSET('Maximum minutes'!$C$1,'Annexe A1 Cours'!T6062,0,1,50)),0)</f>
        <v>0</v>
      </c>
      <c r="V6062" s="37">
        <f ca="1">IFERROR(OFFSET('Maximum minutes'!$C$1,T6062+1,-1+MATCH(G6062,OFFSET('Maximum minutes'!$C$1,T6062-1,0,1,50),0)),0)</f>
        <v>0</v>
      </c>
      <c r="W6062" s="38">
        <f t="shared" ca="1" si="188"/>
        <v>0</v>
      </c>
    </row>
    <row r="6063" spans="1:23" s="36" customFormat="1" ht="18.75">
      <c r="A6063" s="34"/>
      <c r="B6063" s="39"/>
      <c r="C6063" s="39"/>
      <c r="D6063" s="35"/>
      <c r="E6063" s="40"/>
      <c r="F6063" s="39"/>
      <c r="G6063" s="39"/>
      <c r="H6063" s="39"/>
      <c r="I6063" s="34"/>
      <c r="J6063" s="34"/>
      <c r="K6063" s="34"/>
      <c r="L6063" s="34"/>
      <c r="M6063" s="43" t="str">
        <f ca="1">IFERROR(OFFSET('Maximum minutes'!$C$1,T6063,MATCH(IF(G6063&lt;&gt;"",G6063,F6063),OFFSET('Maximum minutes'!$C$1,T6063-1,0,1,U6063+1),0)-1)*IF(OR(ISNUMBER(J6063),J6063="sans examen"),1,0)*IF(W6063&lt;MinDate,1,0),"")</f>
        <v/>
      </c>
      <c r="N6063" s="36">
        <f t="shared" ca="1" si="189"/>
        <v>0</v>
      </c>
      <c r="O6063" s="36" t="e">
        <f ca="1">LEFT(OFFSET(Lists!$Q$2,MATCH(E6063,Lists!$R$3:$R$19,0),0),4)</f>
        <v>#N/A</v>
      </c>
      <c r="P6063" s="36" t="e">
        <f ca="1">MATCH(O6063,Lists!$S$2:$S$640,1)</f>
        <v>#N/A</v>
      </c>
      <c r="Q6063" s="36" t="e">
        <f ca="1">MATCH(LEFT(OFFSET(Lists!$Q$2,MATCH(E6063,Lists!$R$3:$R$19,0)+1,0),4),Lists!$S$3:$S$640,1)</f>
        <v>#N/A</v>
      </c>
      <c r="R6063" s="36" t="e">
        <f ca="1">LEFT(OFFSET(Lists!$S$2,P6063-1+MATCH(F6063,OFFSET(Lists!$T$3,P6063-1,0,Q6063-P6063+1),0),0),6)</f>
        <v>#N/A</v>
      </c>
      <c r="S6063" s="36" t="e">
        <f ca="1">VLOOKUP(R6063,Lists!B:D,3,FALSE)</f>
        <v>#N/A</v>
      </c>
      <c r="T6063" s="36" t="str">
        <f>IF(F6063&lt;&gt;"",MATCH(R6063,'Maximum minutes'!B:B,0),"")</f>
        <v/>
      </c>
      <c r="U6063" s="36">
        <f ca="1">IF(F6063&lt;&gt;"",COUNTA(OFFSET('Maximum minutes'!$C$1,'Annexe A1 Cours'!T6063,0,1,50)),0)</f>
        <v>0</v>
      </c>
      <c r="V6063" s="37">
        <f ca="1">IFERROR(OFFSET('Maximum minutes'!$C$1,T6063+1,-1+MATCH(G6063,OFFSET('Maximum minutes'!$C$1,T6063-1,0,1,50),0)),0)</f>
        <v>0</v>
      </c>
      <c r="W6063" s="38">
        <f t="shared" ca="1" si="188"/>
        <v>0</v>
      </c>
    </row>
    <row r="6064" spans="1:23" s="36" customFormat="1" ht="18.75">
      <c r="A6064" s="34"/>
      <c r="B6064" s="39"/>
      <c r="C6064" s="39"/>
      <c r="D6064" s="35"/>
      <c r="E6064" s="40"/>
      <c r="F6064" s="39"/>
      <c r="G6064" s="39"/>
      <c r="H6064" s="39"/>
      <c r="I6064" s="34"/>
      <c r="J6064" s="34"/>
      <c r="K6064" s="34"/>
      <c r="L6064" s="34"/>
      <c r="M6064" s="43" t="str">
        <f ca="1">IFERROR(OFFSET('Maximum minutes'!$C$1,T6064,MATCH(IF(G6064&lt;&gt;"",G6064,F6064),OFFSET('Maximum minutes'!$C$1,T6064-1,0,1,U6064+1),0)-1)*IF(OR(ISNUMBER(J6064),J6064="sans examen"),1,0)*IF(W6064&lt;MinDate,1,0),"")</f>
        <v/>
      </c>
      <c r="N6064" s="36">
        <f t="shared" ca="1" si="189"/>
        <v>0</v>
      </c>
      <c r="O6064" s="36" t="e">
        <f ca="1">LEFT(OFFSET(Lists!$Q$2,MATCH(E6064,Lists!$R$3:$R$19,0),0),4)</f>
        <v>#N/A</v>
      </c>
      <c r="P6064" s="36" t="e">
        <f ca="1">MATCH(O6064,Lists!$S$2:$S$640,1)</f>
        <v>#N/A</v>
      </c>
      <c r="Q6064" s="36" t="e">
        <f ca="1">MATCH(LEFT(OFFSET(Lists!$Q$2,MATCH(E6064,Lists!$R$3:$R$19,0)+1,0),4),Lists!$S$3:$S$640,1)</f>
        <v>#N/A</v>
      </c>
      <c r="R6064" s="36" t="e">
        <f ca="1">LEFT(OFFSET(Lists!$S$2,P6064-1+MATCH(F6064,OFFSET(Lists!$T$3,P6064-1,0,Q6064-P6064+1),0),0),6)</f>
        <v>#N/A</v>
      </c>
      <c r="S6064" s="36" t="e">
        <f ca="1">VLOOKUP(R6064,Lists!B:D,3,FALSE)</f>
        <v>#N/A</v>
      </c>
      <c r="T6064" s="36" t="str">
        <f>IF(F6064&lt;&gt;"",MATCH(R6064,'Maximum minutes'!B:B,0),"")</f>
        <v/>
      </c>
      <c r="U6064" s="36">
        <f ca="1">IF(F6064&lt;&gt;"",COUNTA(OFFSET('Maximum minutes'!$C$1,'Annexe A1 Cours'!T6064,0,1,50)),0)</f>
        <v>0</v>
      </c>
      <c r="V6064" s="37">
        <f ca="1">IFERROR(OFFSET('Maximum minutes'!$C$1,T6064+1,-1+MATCH(G6064,OFFSET('Maximum minutes'!$C$1,T6064-1,0,1,50),0)),0)</f>
        <v>0</v>
      </c>
      <c r="W6064" s="38">
        <f t="shared" ca="1" si="188"/>
        <v>0</v>
      </c>
    </row>
    <row r="6065" spans="1:23" s="36" customFormat="1" ht="18.75">
      <c r="A6065" s="34"/>
      <c r="B6065" s="39"/>
      <c r="C6065" s="39"/>
      <c r="D6065" s="35"/>
      <c r="E6065" s="40"/>
      <c r="F6065" s="39"/>
      <c r="G6065" s="39"/>
      <c r="H6065" s="39"/>
      <c r="I6065" s="34"/>
      <c r="J6065" s="34"/>
      <c r="K6065" s="34"/>
      <c r="L6065" s="34"/>
      <c r="M6065" s="43" t="str">
        <f ca="1">IFERROR(OFFSET('Maximum minutes'!$C$1,T6065,MATCH(IF(G6065&lt;&gt;"",G6065,F6065),OFFSET('Maximum minutes'!$C$1,T6065-1,0,1,U6065+1),0)-1)*IF(OR(ISNUMBER(J6065),J6065="sans examen"),1,0)*IF(W6065&lt;MinDate,1,0),"")</f>
        <v/>
      </c>
      <c r="N6065" s="36">
        <f t="shared" ca="1" si="189"/>
        <v>0</v>
      </c>
      <c r="O6065" s="36" t="e">
        <f ca="1">LEFT(OFFSET(Lists!$Q$2,MATCH(E6065,Lists!$R$3:$R$19,0),0),4)</f>
        <v>#N/A</v>
      </c>
      <c r="P6065" s="36" t="e">
        <f ca="1">MATCH(O6065,Lists!$S$2:$S$640,1)</f>
        <v>#N/A</v>
      </c>
      <c r="Q6065" s="36" t="e">
        <f ca="1">MATCH(LEFT(OFFSET(Lists!$Q$2,MATCH(E6065,Lists!$R$3:$R$19,0)+1,0),4),Lists!$S$3:$S$640,1)</f>
        <v>#N/A</v>
      </c>
      <c r="R6065" s="36" t="e">
        <f ca="1">LEFT(OFFSET(Lists!$S$2,P6065-1+MATCH(F6065,OFFSET(Lists!$T$3,P6065-1,0,Q6065-P6065+1),0),0),6)</f>
        <v>#N/A</v>
      </c>
      <c r="S6065" s="36" t="e">
        <f ca="1">VLOOKUP(R6065,Lists!B:D,3,FALSE)</f>
        <v>#N/A</v>
      </c>
      <c r="T6065" s="36" t="str">
        <f>IF(F6065&lt;&gt;"",MATCH(R6065,'Maximum minutes'!B:B,0),"")</f>
        <v/>
      </c>
      <c r="U6065" s="36">
        <f ca="1">IF(F6065&lt;&gt;"",COUNTA(OFFSET('Maximum minutes'!$C$1,'Annexe A1 Cours'!T6065,0,1,50)),0)</f>
        <v>0</v>
      </c>
      <c r="V6065" s="37">
        <f ca="1">IFERROR(OFFSET('Maximum minutes'!$C$1,T6065+1,-1+MATCH(G6065,OFFSET('Maximum minutes'!$C$1,T6065-1,0,1,50),0)),0)</f>
        <v>0</v>
      </c>
      <c r="W6065" s="38">
        <f t="shared" ca="1" si="188"/>
        <v>0</v>
      </c>
    </row>
    <row r="6066" spans="1:23" s="36" customFormat="1" ht="18.75">
      <c r="A6066" s="34"/>
      <c r="B6066" s="39"/>
      <c r="C6066" s="39"/>
      <c r="D6066" s="35"/>
      <c r="E6066" s="40"/>
      <c r="F6066" s="39"/>
      <c r="G6066" s="39"/>
      <c r="H6066" s="39"/>
      <c r="I6066" s="34"/>
      <c r="J6066" s="34"/>
      <c r="K6066" s="34"/>
      <c r="L6066" s="34"/>
      <c r="M6066" s="43" t="str">
        <f ca="1">IFERROR(OFFSET('Maximum minutes'!$C$1,T6066,MATCH(IF(G6066&lt;&gt;"",G6066,F6066),OFFSET('Maximum minutes'!$C$1,T6066-1,0,1,U6066+1),0)-1)*IF(OR(ISNUMBER(J6066),J6066="sans examen"),1,0)*IF(W6066&lt;MinDate,1,0),"")</f>
        <v/>
      </c>
      <c r="N6066" s="36">
        <f t="shared" ca="1" si="189"/>
        <v>0</v>
      </c>
      <c r="O6066" s="36" t="e">
        <f ca="1">LEFT(OFFSET(Lists!$Q$2,MATCH(E6066,Lists!$R$3:$R$19,0),0),4)</f>
        <v>#N/A</v>
      </c>
      <c r="P6066" s="36" t="e">
        <f ca="1">MATCH(O6066,Lists!$S$2:$S$640,1)</f>
        <v>#N/A</v>
      </c>
      <c r="Q6066" s="36" t="e">
        <f ca="1">MATCH(LEFT(OFFSET(Lists!$Q$2,MATCH(E6066,Lists!$R$3:$R$19,0)+1,0),4),Lists!$S$3:$S$640,1)</f>
        <v>#N/A</v>
      </c>
      <c r="R6066" s="36" t="e">
        <f ca="1">LEFT(OFFSET(Lists!$S$2,P6066-1+MATCH(F6066,OFFSET(Lists!$T$3,P6066-1,0,Q6066-P6066+1),0),0),6)</f>
        <v>#N/A</v>
      </c>
      <c r="S6066" s="36" t="e">
        <f ca="1">VLOOKUP(R6066,Lists!B:D,3,FALSE)</f>
        <v>#N/A</v>
      </c>
      <c r="T6066" s="36" t="str">
        <f>IF(F6066&lt;&gt;"",MATCH(R6066,'Maximum minutes'!B:B,0),"")</f>
        <v/>
      </c>
      <c r="U6066" s="36">
        <f ca="1">IF(F6066&lt;&gt;"",COUNTA(OFFSET('Maximum minutes'!$C$1,'Annexe A1 Cours'!T6066,0,1,50)),0)</f>
        <v>0</v>
      </c>
      <c r="V6066" s="37">
        <f ca="1">IFERROR(OFFSET('Maximum minutes'!$C$1,T6066+1,-1+MATCH(G6066,OFFSET('Maximum minutes'!$C$1,T6066-1,0,1,50),0)),0)</f>
        <v>0</v>
      </c>
      <c r="W6066" s="38">
        <f t="shared" ca="1" si="188"/>
        <v>0</v>
      </c>
    </row>
    <row r="6067" spans="1:23" s="36" customFormat="1" ht="18.75">
      <c r="A6067" s="34"/>
      <c r="B6067" s="39"/>
      <c r="C6067" s="39"/>
      <c r="D6067" s="35"/>
      <c r="E6067" s="40"/>
      <c r="F6067" s="39"/>
      <c r="G6067" s="39"/>
      <c r="H6067" s="39"/>
      <c r="I6067" s="34"/>
      <c r="J6067" s="34"/>
      <c r="K6067" s="34"/>
      <c r="L6067" s="34"/>
      <c r="M6067" s="43" t="str">
        <f ca="1">IFERROR(OFFSET('Maximum minutes'!$C$1,T6067,MATCH(IF(G6067&lt;&gt;"",G6067,F6067),OFFSET('Maximum minutes'!$C$1,T6067-1,0,1,U6067+1),0)-1)*IF(OR(ISNUMBER(J6067),J6067="sans examen"),1,0)*IF(W6067&lt;MinDate,1,0),"")</f>
        <v/>
      </c>
      <c r="N6067" s="36">
        <f t="shared" ca="1" si="189"/>
        <v>0</v>
      </c>
      <c r="O6067" s="36" t="e">
        <f ca="1">LEFT(OFFSET(Lists!$Q$2,MATCH(E6067,Lists!$R$3:$R$19,0),0),4)</f>
        <v>#N/A</v>
      </c>
      <c r="P6067" s="36" t="e">
        <f ca="1">MATCH(O6067,Lists!$S$2:$S$640,1)</f>
        <v>#N/A</v>
      </c>
      <c r="Q6067" s="36" t="e">
        <f ca="1">MATCH(LEFT(OFFSET(Lists!$Q$2,MATCH(E6067,Lists!$R$3:$R$19,0)+1,0),4),Lists!$S$3:$S$640,1)</f>
        <v>#N/A</v>
      </c>
      <c r="R6067" s="36" t="e">
        <f ca="1">LEFT(OFFSET(Lists!$S$2,P6067-1+MATCH(F6067,OFFSET(Lists!$T$3,P6067-1,0,Q6067-P6067+1),0),0),6)</f>
        <v>#N/A</v>
      </c>
      <c r="S6067" s="36" t="e">
        <f ca="1">VLOOKUP(R6067,Lists!B:D,3,FALSE)</f>
        <v>#N/A</v>
      </c>
      <c r="T6067" s="36" t="str">
        <f>IF(F6067&lt;&gt;"",MATCH(R6067,'Maximum minutes'!B:B,0),"")</f>
        <v/>
      </c>
      <c r="U6067" s="36">
        <f ca="1">IF(F6067&lt;&gt;"",COUNTA(OFFSET('Maximum minutes'!$C$1,'Annexe A1 Cours'!T6067,0,1,50)),0)</f>
        <v>0</v>
      </c>
      <c r="V6067" s="37">
        <f ca="1">IFERROR(OFFSET('Maximum minutes'!$C$1,T6067+1,-1+MATCH(G6067,OFFSET('Maximum minutes'!$C$1,T6067-1,0,1,50),0)),0)</f>
        <v>0</v>
      </c>
      <c r="W6067" s="38">
        <f t="shared" ca="1" si="188"/>
        <v>0</v>
      </c>
    </row>
    <row r="6068" spans="1:23" s="36" customFormat="1" ht="18.75">
      <c r="A6068" s="34"/>
      <c r="B6068" s="39"/>
      <c r="C6068" s="39"/>
      <c r="D6068" s="35"/>
      <c r="E6068" s="40"/>
      <c r="F6068" s="39"/>
      <c r="G6068" s="39"/>
      <c r="H6068" s="39"/>
      <c r="I6068" s="34"/>
      <c r="J6068" s="34"/>
      <c r="K6068" s="34"/>
      <c r="L6068" s="34"/>
      <c r="M6068" s="43" t="str">
        <f ca="1">IFERROR(OFFSET('Maximum minutes'!$C$1,T6068,MATCH(IF(G6068&lt;&gt;"",G6068,F6068),OFFSET('Maximum minutes'!$C$1,T6068-1,0,1,U6068+1),0)-1)*IF(OR(ISNUMBER(J6068),J6068="sans examen"),1,0)*IF(W6068&lt;MinDate,1,0),"")</f>
        <v/>
      </c>
      <c r="N6068" s="36">
        <f t="shared" ca="1" si="189"/>
        <v>0</v>
      </c>
      <c r="O6068" s="36" t="e">
        <f ca="1">LEFT(OFFSET(Lists!$Q$2,MATCH(E6068,Lists!$R$3:$R$19,0),0),4)</f>
        <v>#N/A</v>
      </c>
      <c r="P6068" s="36" t="e">
        <f ca="1">MATCH(O6068,Lists!$S$2:$S$640,1)</f>
        <v>#N/A</v>
      </c>
      <c r="Q6068" s="36" t="e">
        <f ca="1">MATCH(LEFT(OFFSET(Lists!$Q$2,MATCH(E6068,Lists!$R$3:$R$19,0)+1,0),4),Lists!$S$3:$S$640,1)</f>
        <v>#N/A</v>
      </c>
      <c r="R6068" s="36" t="e">
        <f ca="1">LEFT(OFFSET(Lists!$S$2,P6068-1+MATCH(F6068,OFFSET(Lists!$T$3,P6068-1,0,Q6068-P6068+1),0),0),6)</f>
        <v>#N/A</v>
      </c>
      <c r="S6068" s="36" t="e">
        <f ca="1">VLOOKUP(R6068,Lists!B:D,3,FALSE)</f>
        <v>#N/A</v>
      </c>
      <c r="T6068" s="36" t="str">
        <f>IF(F6068&lt;&gt;"",MATCH(R6068,'Maximum minutes'!B:B,0),"")</f>
        <v/>
      </c>
      <c r="U6068" s="36">
        <f ca="1">IF(F6068&lt;&gt;"",COUNTA(OFFSET('Maximum minutes'!$C$1,'Annexe A1 Cours'!T6068,0,1,50)),0)</f>
        <v>0</v>
      </c>
      <c r="V6068" s="37">
        <f ca="1">IFERROR(OFFSET('Maximum minutes'!$C$1,T6068+1,-1+MATCH(G6068,OFFSET('Maximum minutes'!$C$1,T6068-1,0,1,50),0)),0)</f>
        <v>0</v>
      </c>
      <c r="W6068" s="38">
        <f t="shared" ca="1" si="188"/>
        <v>0</v>
      </c>
    </row>
    <row r="6069" spans="1:23" s="36" customFormat="1" ht="18.75">
      <c r="A6069" s="34"/>
      <c r="B6069" s="39"/>
      <c r="C6069" s="39"/>
      <c r="D6069" s="35"/>
      <c r="E6069" s="40"/>
      <c r="F6069" s="39"/>
      <c r="G6069" s="39"/>
      <c r="H6069" s="39"/>
      <c r="I6069" s="34"/>
      <c r="J6069" s="34"/>
      <c r="K6069" s="34"/>
      <c r="L6069" s="34"/>
      <c r="M6069" s="43" t="str">
        <f ca="1">IFERROR(OFFSET('Maximum minutes'!$C$1,T6069,MATCH(IF(G6069&lt;&gt;"",G6069,F6069),OFFSET('Maximum minutes'!$C$1,T6069-1,0,1,U6069+1),0)-1)*IF(OR(ISNUMBER(J6069),J6069="sans examen"),1,0)*IF(W6069&lt;MinDate,1,0),"")</f>
        <v/>
      </c>
      <c r="N6069" s="36">
        <f t="shared" ca="1" si="189"/>
        <v>0</v>
      </c>
      <c r="O6069" s="36" t="e">
        <f ca="1">LEFT(OFFSET(Lists!$Q$2,MATCH(E6069,Lists!$R$3:$R$19,0),0),4)</f>
        <v>#N/A</v>
      </c>
      <c r="P6069" s="36" t="e">
        <f ca="1">MATCH(O6069,Lists!$S$2:$S$640,1)</f>
        <v>#N/A</v>
      </c>
      <c r="Q6069" s="36" t="e">
        <f ca="1">MATCH(LEFT(OFFSET(Lists!$Q$2,MATCH(E6069,Lists!$R$3:$R$19,0)+1,0),4),Lists!$S$3:$S$640,1)</f>
        <v>#N/A</v>
      </c>
      <c r="R6069" s="36" t="e">
        <f ca="1">LEFT(OFFSET(Lists!$S$2,P6069-1+MATCH(F6069,OFFSET(Lists!$T$3,P6069-1,0,Q6069-P6069+1),0),0),6)</f>
        <v>#N/A</v>
      </c>
      <c r="S6069" s="36" t="e">
        <f ca="1">VLOOKUP(R6069,Lists!B:D,3,FALSE)</f>
        <v>#N/A</v>
      </c>
      <c r="T6069" s="36" t="str">
        <f>IF(F6069&lt;&gt;"",MATCH(R6069,'Maximum minutes'!B:B,0),"")</f>
        <v/>
      </c>
      <c r="U6069" s="36">
        <f ca="1">IF(F6069&lt;&gt;"",COUNTA(OFFSET('Maximum minutes'!$C$1,'Annexe A1 Cours'!T6069,0,1,50)),0)</f>
        <v>0</v>
      </c>
      <c r="V6069" s="37">
        <f ca="1">IFERROR(OFFSET('Maximum minutes'!$C$1,T6069+1,-1+MATCH(G6069,OFFSET('Maximum minutes'!$C$1,T6069-1,0,1,50),0)),0)</f>
        <v>0</v>
      </c>
      <c r="W6069" s="38">
        <f t="shared" ca="1" si="188"/>
        <v>0</v>
      </c>
    </row>
    <row r="6070" spans="1:23" s="36" customFormat="1" ht="18.75">
      <c r="A6070" s="34"/>
      <c r="B6070" s="39"/>
      <c r="C6070" s="39"/>
      <c r="D6070" s="35"/>
      <c r="E6070" s="40"/>
      <c r="F6070" s="39"/>
      <c r="G6070" s="39"/>
      <c r="H6070" s="39"/>
      <c r="I6070" s="34"/>
      <c r="J6070" s="34"/>
      <c r="K6070" s="34"/>
      <c r="L6070" s="34"/>
      <c r="M6070" s="43" t="str">
        <f ca="1">IFERROR(OFFSET('Maximum minutes'!$C$1,T6070,MATCH(IF(G6070&lt;&gt;"",G6070,F6070),OFFSET('Maximum minutes'!$C$1,T6070-1,0,1,U6070+1),0)-1)*IF(OR(ISNUMBER(J6070),J6070="sans examen"),1,0)*IF(W6070&lt;MinDate,1,0),"")</f>
        <v/>
      </c>
      <c r="N6070" s="36">
        <f t="shared" ca="1" si="189"/>
        <v>0</v>
      </c>
      <c r="O6070" s="36" t="e">
        <f ca="1">LEFT(OFFSET(Lists!$Q$2,MATCH(E6070,Lists!$R$3:$R$19,0),0),4)</f>
        <v>#N/A</v>
      </c>
      <c r="P6070" s="36" t="e">
        <f ca="1">MATCH(O6070,Lists!$S$2:$S$640,1)</f>
        <v>#N/A</v>
      </c>
      <c r="Q6070" s="36" t="e">
        <f ca="1">MATCH(LEFT(OFFSET(Lists!$Q$2,MATCH(E6070,Lists!$R$3:$R$19,0)+1,0),4),Lists!$S$3:$S$640,1)</f>
        <v>#N/A</v>
      </c>
      <c r="R6070" s="36" t="e">
        <f ca="1">LEFT(OFFSET(Lists!$S$2,P6070-1+MATCH(F6070,OFFSET(Lists!$T$3,P6070-1,0,Q6070-P6070+1),0),0),6)</f>
        <v>#N/A</v>
      </c>
      <c r="S6070" s="36" t="e">
        <f ca="1">VLOOKUP(R6070,Lists!B:D,3,FALSE)</f>
        <v>#N/A</v>
      </c>
      <c r="T6070" s="36" t="str">
        <f>IF(F6070&lt;&gt;"",MATCH(R6070,'Maximum minutes'!B:B,0),"")</f>
        <v/>
      </c>
      <c r="U6070" s="36">
        <f ca="1">IF(F6070&lt;&gt;"",COUNTA(OFFSET('Maximum minutes'!$C$1,'Annexe A1 Cours'!T6070,0,1,50)),0)</f>
        <v>0</v>
      </c>
      <c r="V6070" s="37">
        <f ca="1">IFERROR(OFFSET('Maximum minutes'!$C$1,T6070+1,-1+MATCH(G6070,OFFSET('Maximum minutes'!$C$1,T6070-1,0,1,50),0)),0)</f>
        <v>0</v>
      </c>
      <c r="W6070" s="38">
        <f t="shared" ca="1" si="188"/>
        <v>0</v>
      </c>
    </row>
    <row r="6071" spans="1:23" s="36" customFormat="1" ht="18.75">
      <c r="A6071" s="34"/>
      <c r="B6071" s="39"/>
      <c r="C6071" s="39"/>
      <c r="D6071" s="35"/>
      <c r="E6071" s="40"/>
      <c r="F6071" s="39"/>
      <c r="G6071" s="39"/>
      <c r="H6071" s="39"/>
      <c r="I6071" s="34"/>
      <c r="J6071" s="34"/>
      <c r="K6071" s="34"/>
      <c r="L6071" s="34"/>
      <c r="M6071" s="43" t="str">
        <f ca="1">IFERROR(OFFSET('Maximum minutes'!$C$1,T6071,MATCH(IF(G6071&lt;&gt;"",G6071,F6071),OFFSET('Maximum minutes'!$C$1,T6071-1,0,1,U6071+1),0)-1)*IF(OR(ISNUMBER(J6071),J6071="sans examen"),1,0)*IF(W6071&lt;MinDate,1,0),"")</f>
        <v/>
      </c>
      <c r="N6071" s="36">
        <f t="shared" ca="1" si="189"/>
        <v>0</v>
      </c>
      <c r="O6071" s="36" t="e">
        <f ca="1">LEFT(OFFSET(Lists!$Q$2,MATCH(E6071,Lists!$R$3:$R$19,0),0),4)</f>
        <v>#N/A</v>
      </c>
      <c r="P6071" s="36" t="e">
        <f ca="1">MATCH(O6071,Lists!$S$2:$S$640,1)</f>
        <v>#N/A</v>
      </c>
      <c r="Q6071" s="36" t="e">
        <f ca="1">MATCH(LEFT(OFFSET(Lists!$Q$2,MATCH(E6071,Lists!$R$3:$R$19,0)+1,0),4),Lists!$S$3:$S$640,1)</f>
        <v>#N/A</v>
      </c>
      <c r="R6071" s="36" t="e">
        <f ca="1">LEFT(OFFSET(Lists!$S$2,P6071-1+MATCH(F6071,OFFSET(Lists!$T$3,P6071-1,0,Q6071-P6071+1),0),0),6)</f>
        <v>#N/A</v>
      </c>
      <c r="S6071" s="36" t="e">
        <f ca="1">VLOOKUP(R6071,Lists!B:D,3,FALSE)</f>
        <v>#N/A</v>
      </c>
      <c r="T6071" s="36" t="str">
        <f>IF(F6071&lt;&gt;"",MATCH(R6071,'Maximum minutes'!B:B,0),"")</f>
        <v/>
      </c>
      <c r="U6071" s="36">
        <f ca="1">IF(F6071&lt;&gt;"",COUNTA(OFFSET('Maximum minutes'!$C$1,'Annexe A1 Cours'!T6071,0,1,50)),0)</f>
        <v>0</v>
      </c>
      <c r="V6071" s="37">
        <f ca="1">IFERROR(OFFSET('Maximum minutes'!$C$1,T6071+1,-1+MATCH(G6071,OFFSET('Maximum minutes'!$C$1,T6071-1,0,1,50),0)),0)</f>
        <v>0</v>
      </c>
      <c r="W6071" s="38">
        <f t="shared" ca="1" si="188"/>
        <v>0</v>
      </c>
    </row>
    <row r="6072" spans="1:23" s="36" customFormat="1" ht="18.75">
      <c r="A6072" s="34"/>
      <c r="B6072" s="39"/>
      <c r="C6072" s="39"/>
      <c r="D6072" s="35"/>
      <c r="E6072" s="40"/>
      <c r="F6072" s="39"/>
      <c r="G6072" s="39"/>
      <c r="H6072" s="39"/>
      <c r="I6072" s="34"/>
      <c r="J6072" s="34"/>
      <c r="K6072" s="34"/>
      <c r="L6072" s="34"/>
      <c r="M6072" s="43" t="str">
        <f ca="1">IFERROR(OFFSET('Maximum minutes'!$C$1,T6072,MATCH(IF(G6072&lt;&gt;"",G6072,F6072),OFFSET('Maximum minutes'!$C$1,T6072-1,0,1,U6072+1),0)-1)*IF(OR(ISNUMBER(J6072),J6072="sans examen"),1,0)*IF(W6072&lt;MinDate,1,0),"")</f>
        <v/>
      </c>
      <c r="N6072" s="36">
        <f t="shared" ca="1" si="189"/>
        <v>0</v>
      </c>
      <c r="O6072" s="36" t="e">
        <f ca="1">LEFT(OFFSET(Lists!$Q$2,MATCH(E6072,Lists!$R$3:$R$19,0),0),4)</f>
        <v>#N/A</v>
      </c>
      <c r="P6072" s="36" t="e">
        <f ca="1">MATCH(O6072,Lists!$S$2:$S$640,1)</f>
        <v>#N/A</v>
      </c>
      <c r="Q6072" s="36" t="e">
        <f ca="1">MATCH(LEFT(OFFSET(Lists!$Q$2,MATCH(E6072,Lists!$R$3:$R$19,0)+1,0),4),Lists!$S$3:$S$640,1)</f>
        <v>#N/A</v>
      </c>
      <c r="R6072" s="36" t="e">
        <f ca="1">LEFT(OFFSET(Lists!$S$2,P6072-1+MATCH(F6072,OFFSET(Lists!$T$3,P6072-1,0,Q6072-P6072+1),0),0),6)</f>
        <v>#N/A</v>
      </c>
      <c r="S6072" s="36" t="e">
        <f ca="1">VLOOKUP(R6072,Lists!B:D,3,FALSE)</f>
        <v>#N/A</v>
      </c>
      <c r="T6072" s="36" t="str">
        <f>IF(F6072&lt;&gt;"",MATCH(R6072,'Maximum minutes'!B:B,0),"")</f>
        <v/>
      </c>
      <c r="U6072" s="36">
        <f ca="1">IF(F6072&lt;&gt;"",COUNTA(OFFSET('Maximum minutes'!$C$1,'Annexe A1 Cours'!T6072,0,1,50)),0)</f>
        <v>0</v>
      </c>
      <c r="V6072" s="37">
        <f ca="1">IFERROR(OFFSET('Maximum minutes'!$C$1,T6072+1,-1+MATCH(G6072,OFFSET('Maximum minutes'!$C$1,T6072-1,0,1,50),0)),0)</f>
        <v>0</v>
      </c>
      <c r="W6072" s="38">
        <f t="shared" ca="1" si="188"/>
        <v>0</v>
      </c>
    </row>
    <row r="6073" spans="1:23" s="36" customFormat="1" ht="18.75">
      <c r="A6073" s="34"/>
      <c r="B6073" s="39"/>
      <c r="C6073" s="39"/>
      <c r="D6073" s="35"/>
      <c r="E6073" s="40"/>
      <c r="F6073" s="39"/>
      <c r="G6073" s="39"/>
      <c r="H6073" s="39"/>
      <c r="I6073" s="34"/>
      <c r="J6073" s="34"/>
      <c r="K6073" s="34"/>
      <c r="L6073" s="34"/>
      <c r="M6073" s="43" t="str">
        <f ca="1">IFERROR(OFFSET('Maximum minutes'!$C$1,T6073,MATCH(IF(G6073&lt;&gt;"",G6073,F6073),OFFSET('Maximum minutes'!$C$1,T6073-1,0,1,U6073+1),0)-1)*IF(OR(ISNUMBER(J6073),J6073="sans examen"),1,0)*IF(W6073&lt;MinDate,1,0),"")</f>
        <v/>
      </c>
      <c r="N6073" s="36">
        <f t="shared" ca="1" si="189"/>
        <v>0</v>
      </c>
      <c r="O6073" s="36" t="e">
        <f ca="1">LEFT(OFFSET(Lists!$Q$2,MATCH(E6073,Lists!$R$3:$R$19,0),0),4)</f>
        <v>#N/A</v>
      </c>
      <c r="P6073" s="36" t="e">
        <f ca="1">MATCH(O6073,Lists!$S$2:$S$640,1)</f>
        <v>#N/A</v>
      </c>
      <c r="Q6073" s="36" t="e">
        <f ca="1">MATCH(LEFT(OFFSET(Lists!$Q$2,MATCH(E6073,Lists!$R$3:$R$19,0)+1,0),4),Lists!$S$3:$S$640,1)</f>
        <v>#N/A</v>
      </c>
      <c r="R6073" s="36" t="e">
        <f ca="1">LEFT(OFFSET(Lists!$S$2,P6073-1+MATCH(F6073,OFFSET(Lists!$T$3,P6073-1,0,Q6073-P6073+1),0),0),6)</f>
        <v>#N/A</v>
      </c>
      <c r="S6073" s="36" t="e">
        <f ca="1">VLOOKUP(R6073,Lists!B:D,3,FALSE)</f>
        <v>#N/A</v>
      </c>
      <c r="T6073" s="36" t="str">
        <f>IF(F6073&lt;&gt;"",MATCH(R6073,'Maximum minutes'!B:B,0),"")</f>
        <v/>
      </c>
      <c r="U6073" s="36">
        <f ca="1">IF(F6073&lt;&gt;"",COUNTA(OFFSET('Maximum minutes'!$C$1,'Annexe A1 Cours'!T6073,0,1,50)),0)</f>
        <v>0</v>
      </c>
      <c r="V6073" s="37">
        <f ca="1">IFERROR(OFFSET('Maximum minutes'!$C$1,T6073+1,-1+MATCH(G6073,OFFSET('Maximum minutes'!$C$1,T6073-1,0,1,50),0)),0)</f>
        <v>0</v>
      </c>
      <c r="W6073" s="38">
        <f t="shared" ca="1" si="188"/>
        <v>0</v>
      </c>
    </row>
    <row r="6074" spans="1:23" s="36" customFormat="1" ht="18.75">
      <c r="A6074" s="34"/>
      <c r="B6074" s="39"/>
      <c r="C6074" s="39"/>
      <c r="D6074" s="35"/>
      <c r="E6074" s="40"/>
      <c r="F6074" s="39"/>
      <c r="G6074" s="39"/>
      <c r="H6074" s="39"/>
      <c r="I6074" s="34"/>
      <c r="J6074" s="34"/>
      <c r="K6074" s="34"/>
      <c r="L6074" s="34"/>
      <c r="M6074" s="43" t="str">
        <f ca="1">IFERROR(OFFSET('Maximum minutes'!$C$1,T6074,MATCH(IF(G6074&lt;&gt;"",G6074,F6074),OFFSET('Maximum minutes'!$C$1,T6074-1,0,1,U6074+1),0)-1)*IF(OR(ISNUMBER(J6074),J6074="sans examen"),1,0)*IF(W6074&lt;MinDate,1,0),"")</f>
        <v/>
      </c>
      <c r="N6074" s="36">
        <f t="shared" ca="1" si="189"/>
        <v>0</v>
      </c>
      <c r="O6074" s="36" t="e">
        <f ca="1">LEFT(OFFSET(Lists!$Q$2,MATCH(E6074,Lists!$R$3:$R$19,0),0),4)</f>
        <v>#N/A</v>
      </c>
      <c r="P6074" s="36" t="e">
        <f ca="1">MATCH(O6074,Lists!$S$2:$S$640,1)</f>
        <v>#N/A</v>
      </c>
      <c r="Q6074" s="36" t="e">
        <f ca="1">MATCH(LEFT(OFFSET(Lists!$Q$2,MATCH(E6074,Lists!$R$3:$R$19,0)+1,0),4),Lists!$S$3:$S$640,1)</f>
        <v>#N/A</v>
      </c>
      <c r="R6074" s="36" t="e">
        <f ca="1">LEFT(OFFSET(Lists!$S$2,P6074-1+MATCH(F6074,OFFSET(Lists!$T$3,P6074-1,0,Q6074-P6074+1),0),0),6)</f>
        <v>#N/A</v>
      </c>
      <c r="S6074" s="36" t="e">
        <f ca="1">VLOOKUP(R6074,Lists!B:D,3,FALSE)</f>
        <v>#N/A</v>
      </c>
      <c r="T6074" s="36" t="str">
        <f>IF(F6074&lt;&gt;"",MATCH(R6074,'Maximum minutes'!B:B,0),"")</f>
        <v/>
      </c>
      <c r="U6074" s="36">
        <f ca="1">IF(F6074&lt;&gt;"",COUNTA(OFFSET('Maximum minutes'!$C$1,'Annexe A1 Cours'!T6074,0,1,50)),0)</f>
        <v>0</v>
      </c>
      <c r="V6074" s="37">
        <f ca="1">IFERROR(OFFSET('Maximum minutes'!$C$1,T6074+1,-1+MATCH(G6074,OFFSET('Maximum minutes'!$C$1,T6074-1,0,1,50),0)),0)</f>
        <v>0</v>
      </c>
      <c r="W6074" s="38">
        <f t="shared" ca="1" si="188"/>
        <v>0</v>
      </c>
    </row>
    <row r="6075" spans="1:23" s="36" customFormat="1" ht="18.75">
      <c r="A6075" s="34"/>
      <c r="B6075" s="39"/>
      <c r="C6075" s="39"/>
      <c r="D6075" s="35"/>
      <c r="E6075" s="40"/>
      <c r="F6075" s="39"/>
      <c r="G6075" s="39"/>
      <c r="H6075" s="39"/>
      <c r="I6075" s="34"/>
      <c r="J6075" s="34"/>
      <c r="K6075" s="34"/>
      <c r="L6075" s="34"/>
      <c r="M6075" s="43" t="str">
        <f ca="1">IFERROR(OFFSET('Maximum minutes'!$C$1,T6075,MATCH(IF(G6075&lt;&gt;"",G6075,F6075),OFFSET('Maximum minutes'!$C$1,T6075-1,0,1,U6075+1),0)-1)*IF(OR(ISNUMBER(J6075),J6075="sans examen"),1,0)*IF(W6075&lt;MinDate,1,0),"")</f>
        <v/>
      </c>
      <c r="N6075" s="36">
        <f t="shared" ca="1" si="189"/>
        <v>0</v>
      </c>
      <c r="O6075" s="36" t="e">
        <f ca="1">LEFT(OFFSET(Lists!$Q$2,MATCH(E6075,Lists!$R$3:$R$19,0),0),4)</f>
        <v>#N/A</v>
      </c>
      <c r="P6075" s="36" t="e">
        <f ca="1">MATCH(O6075,Lists!$S$2:$S$640,1)</f>
        <v>#N/A</v>
      </c>
      <c r="Q6075" s="36" t="e">
        <f ca="1">MATCH(LEFT(OFFSET(Lists!$Q$2,MATCH(E6075,Lists!$R$3:$R$19,0)+1,0),4),Lists!$S$3:$S$640,1)</f>
        <v>#N/A</v>
      </c>
      <c r="R6075" s="36" t="e">
        <f ca="1">LEFT(OFFSET(Lists!$S$2,P6075-1+MATCH(F6075,OFFSET(Lists!$T$3,P6075-1,0,Q6075-P6075+1),0),0),6)</f>
        <v>#N/A</v>
      </c>
      <c r="S6075" s="36" t="e">
        <f ca="1">VLOOKUP(R6075,Lists!B:D,3,FALSE)</f>
        <v>#N/A</v>
      </c>
      <c r="T6075" s="36" t="str">
        <f>IF(F6075&lt;&gt;"",MATCH(R6075,'Maximum minutes'!B:B,0),"")</f>
        <v/>
      </c>
      <c r="U6075" s="36">
        <f ca="1">IF(F6075&lt;&gt;"",COUNTA(OFFSET('Maximum minutes'!$C$1,'Annexe A1 Cours'!T6075,0,1,50)),0)</f>
        <v>0</v>
      </c>
      <c r="V6075" s="37">
        <f ca="1">IFERROR(OFFSET('Maximum minutes'!$C$1,T6075+1,-1+MATCH(G6075,OFFSET('Maximum minutes'!$C$1,T6075-1,0,1,50),0)),0)</f>
        <v>0</v>
      </c>
      <c r="W6075" s="38">
        <f t="shared" ca="1" si="188"/>
        <v>0</v>
      </c>
    </row>
    <row r="6076" spans="1:23" s="36" customFormat="1" ht="18.75">
      <c r="A6076" s="34"/>
      <c r="B6076" s="39"/>
      <c r="C6076" s="39"/>
      <c r="D6076" s="35"/>
      <c r="E6076" s="40"/>
      <c r="F6076" s="39"/>
      <c r="G6076" s="39"/>
      <c r="H6076" s="39"/>
      <c r="I6076" s="34"/>
      <c r="J6076" s="34"/>
      <c r="K6076" s="34"/>
      <c r="L6076" s="34"/>
      <c r="M6076" s="43" t="str">
        <f ca="1">IFERROR(OFFSET('Maximum minutes'!$C$1,T6076,MATCH(IF(G6076&lt;&gt;"",G6076,F6076),OFFSET('Maximum minutes'!$C$1,T6076-1,0,1,U6076+1),0)-1)*IF(OR(ISNUMBER(J6076),J6076="sans examen"),1,0)*IF(W6076&lt;MinDate,1,0),"")</f>
        <v/>
      </c>
      <c r="N6076" s="36">
        <f t="shared" ca="1" si="189"/>
        <v>0</v>
      </c>
      <c r="O6076" s="36" t="e">
        <f ca="1">LEFT(OFFSET(Lists!$Q$2,MATCH(E6076,Lists!$R$3:$R$19,0),0),4)</f>
        <v>#N/A</v>
      </c>
      <c r="P6076" s="36" t="e">
        <f ca="1">MATCH(O6076,Lists!$S$2:$S$640,1)</f>
        <v>#N/A</v>
      </c>
      <c r="Q6076" s="36" t="e">
        <f ca="1">MATCH(LEFT(OFFSET(Lists!$Q$2,MATCH(E6076,Lists!$R$3:$R$19,0)+1,0),4),Lists!$S$3:$S$640,1)</f>
        <v>#N/A</v>
      </c>
      <c r="R6076" s="36" t="e">
        <f ca="1">LEFT(OFFSET(Lists!$S$2,P6076-1+MATCH(F6076,OFFSET(Lists!$T$3,P6076-1,0,Q6076-P6076+1),0),0),6)</f>
        <v>#N/A</v>
      </c>
      <c r="S6076" s="36" t="e">
        <f ca="1">VLOOKUP(R6076,Lists!B:D,3,FALSE)</f>
        <v>#N/A</v>
      </c>
      <c r="T6076" s="36" t="str">
        <f>IF(F6076&lt;&gt;"",MATCH(R6076,'Maximum minutes'!B:B,0),"")</f>
        <v/>
      </c>
      <c r="U6076" s="36">
        <f ca="1">IF(F6076&lt;&gt;"",COUNTA(OFFSET('Maximum minutes'!$C$1,'Annexe A1 Cours'!T6076,0,1,50)),0)</f>
        <v>0</v>
      </c>
      <c r="V6076" s="37">
        <f ca="1">IFERROR(OFFSET('Maximum minutes'!$C$1,T6076+1,-1+MATCH(G6076,OFFSET('Maximum minutes'!$C$1,T6076-1,0,1,50),0)),0)</f>
        <v>0</v>
      </c>
      <c r="W6076" s="38">
        <f t="shared" ca="1" si="188"/>
        <v>0</v>
      </c>
    </row>
    <row r="6077" spans="1:23" s="36" customFormat="1" ht="18.75">
      <c r="A6077" s="34"/>
      <c r="B6077" s="39"/>
      <c r="C6077" s="39"/>
      <c r="D6077" s="35"/>
      <c r="E6077" s="40"/>
      <c r="F6077" s="39"/>
      <c r="G6077" s="39"/>
      <c r="H6077" s="39"/>
      <c r="I6077" s="34"/>
      <c r="J6077" s="34"/>
      <c r="K6077" s="34"/>
      <c r="L6077" s="34"/>
      <c r="M6077" s="43" t="str">
        <f ca="1">IFERROR(OFFSET('Maximum minutes'!$C$1,T6077,MATCH(IF(G6077&lt;&gt;"",G6077,F6077),OFFSET('Maximum minutes'!$C$1,T6077-1,0,1,U6077+1),0)-1)*IF(OR(ISNUMBER(J6077),J6077="sans examen"),1,0)*IF(W6077&lt;MinDate,1,0),"")</f>
        <v/>
      </c>
      <c r="N6077" s="36">
        <f t="shared" ca="1" si="189"/>
        <v>0</v>
      </c>
      <c r="O6077" s="36" t="e">
        <f ca="1">LEFT(OFFSET(Lists!$Q$2,MATCH(E6077,Lists!$R$3:$R$19,0),0),4)</f>
        <v>#N/A</v>
      </c>
      <c r="P6077" s="36" t="e">
        <f ca="1">MATCH(O6077,Lists!$S$2:$S$640,1)</f>
        <v>#N/A</v>
      </c>
      <c r="Q6077" s="36" t="e">
        <f ca="1">MATCH(LEFT(OFFSET(Lists!$Q$2,MATCH(E6077,Lists!$R$3:$R$19,0)+1,0),4),Lists!$S$3:$S$640,1)</f>
        <v>#N/A</v>
      </c>
      <c r="R6077" s="36" t="e">
        <f ca="1">LEFT(OFFSET(Lists!$S$2,P6077-1+MATCH(F6077,OFFSET(Lists!$T$3,P6077-1,0,Q6077-P6077+1),0),0),6)</f>
        <v>#N/A</v>
      </c>
      <c r="S6077" s="36" t="e">
        <f ca="1">VLOOKUP(R6077,Lists!B:D,3,FALSE)</f>
        <v>#N/A</v>
      </c>
      <c r="T6077" s="36" t="str">
        <f>IF(F6077&lt;&gt;"",MATCH(R6077,'Maximum minutes'!B:B,0),"")</f>
        <v/>
      </c>
      <c r="U6077" s="36">
        <f ca="1">IF(F6077&lt;&gt;"",COUNTA(OFFSET('Maximum minutes'!$C$1,'Annexe A1 Cours'!T6077,0,1,50)),0)</f>
        <v>0</v>
      </c>
      <c r="V6077" s="37">
        <f ca="1">IFERROR(OFFSET('Maximum minutes'!$C$1,T6077+1,-1+MATCH(G6077,OFFSET('Maximum minutes'!$C$1,T6077-1,0,1,50),0)),0)</f>
        <v>0</v>
      </c>
      <c r="W6077" s="38">
        <f t="shared" ca="1" si="188"/>
        <v>0</v>
      </c>
    </row>
    <row r="6078" spans="1:23" s="36" customFormat="1" ht="18.75">
      <c r="A6078" s="34"/>
      <c r="B6078" s="39"/>
      <c r="C6078" s="39"/>
      <c r="D6078" s="35"/>
      <c r="E6078" s="40"/>
      <c r="F6078" s="39"/>
      <c r="G6078" s="39"/>
      <c r="H6078" s="39"/>
      <c r="I6078" s="34"/>
      <c r="J6078" s="34"/>
      <c r="K6078" s="34"/>
      <c r="L6078" s="34"/>
      <c r="M6078" s="43" t="str">
        <f ca="1">IFERROR(OFFSET('Maximum minutes'!$C$1,T6078,MATCH(IF(G6078&lt;&gt;"",G6078,F6078),OFFSET('Maximum minutes'!$C$1,T6078-1,0,1,U6078+1),0)-1)*IF(OR(ISNUMBER(J6078),J6078="sans examen"),1,0)*IF(W6078&lt;MinDate,1,0),"")</f>
        <v/>
      </c>
      <c r="N6078" s="36">
        <f t="shared" ca="1" si="189"/>
        <v>0</v>
      </c>
      <c r="O6078" s="36" t="e">
        <f ca="1">LEFT(OFFSET(Lists!$Q$2,MATCH(E6078,Lists!$R$3:$R$19,0),0),4)</f>
        <v>#N/A</v>
      </c>
      <c r="P6078" s="36" t="e">
        <f ca="1">MATCH(O6078,Lists!$S$2:$S$640,1)</f>
        <v>#N/A</v>
      </c>
      <c r="Q6078" s="36" t="e">
        <f ca="1">MATCH(LEFT(OFFSET(Lists!$Q$2,MATCH(E6078,Lists!$R$3:$R$19,0)+1,0),4),Lists!$S$3:$S$640,1)</f>
        <v>#N/A</v>
      </c>
      <c r="R6078" s="36" t="e">
        <f ca="1">LEFT(OFFSET(Lists!$S$2,P6078-1+MATCH(F6078,OFFSET(Lists!$T$3,P6078-1,0,Q6078-P6078+1),0),0),6)</f>
        <v>#N/A</v>
      </c>
      <c r="S6078" s="36" t="e">
        <f ca="1">VLOOKUP(R6078,Lists!B:D,3,FALSE)</f>
        <v>#N/A</v>
      </c>
      <c r="T6078" s="36" t="str">
        <f>IF(F6078&lt;&gt;"",MATCH(R6078,'Maximum minutes'!B:B,0),"")</f>
        <v/>
      </c>
      <c r="U6078" s="36">
        <f ca="1">IF(F6078&lt;&gt;"",COUNTA(OFFSET('Maximum minutes'!$C$1,'Annexe A1 Cours'!T6078,0,1,50)),0)</f>
        <v>0</v>
      </c>
      <c r="V6078" s="37">
        <f ca="1">IFERROR(OFFSET('Maximum minutes'!$C$1,T6078+1,-1+MATCH(G6078,OFFSET('Maximum minutes'!$C$1,T6078-1,0,1,50),0)),0)</f>
        <v>0</v>
      </c>
      <c r="W6078" s="38">
        <f t="shared" ca="1" si="188"/>
        <v>0</v>
      </c>
    </row>
    <row r="6079" spans="1:23" s="36" customFormat="1" ht="18.75">
      <c r="A6079" s="34"/>
      <c r="B6079" s="39"/>
      <c r="C6079" s="39"/>
      <c r="D6079" s="35"/>
      <c r="E6079" s="40"/>
      <c r="F6079" s="39"/>
      <c r="G6079" s="39"/>
      <c r="H6079" s="39"/>
      <c r="I6079" s="34"/>
      <c r="J6079" s="34"/>
      <c r="K6079" s="34"/>
      <c r="L6079" s="34"/>
      <c r="M6079" s="43" t="str">
        <f ca="1">IFERROR(OFFSET('Maximum minutes'!$C$1,T6079,MATCH(IF(G6079&lt;&gt;"",G6079,F6079),OFFSET('Maximum minutes'!$C$1,T6079-1,0,1,U6079+1),0)-1)*IF(OR(ISNUMBER(J6079),J6079="sans examen"),1,0)*IF(W6079&lt;MinDate,1,0),"")</f>
        <v/>
      </c>
      <c r="N6079" s="36">
        <f t="shared" ca="1" si="189"/>
        <v>0</v>
      </c>
      <c r="O6079" s="36" t="e">
        <f ca="1">LEFT(OFFSET(Lists!$Q$2,MATCH(E6079,Lists!$R$3:$R$19,0),0),4)</f>
        <v>#N/A</v>
      </c>
      <c r="P6079" s="36" t="e">
        <f ca="1">MATCH(O6079,Lists!$S$2:$S$640,1)</f>
        <v>#N/A</v>
      </c>
      <c r="Q6079" s="36" t="e">
        <f ca="1">MATCH(LEFT(OFFSET(Lists!$Q$2,MATCH(E6079,Lists!$R$3:$R$19,0)+1,0),4),Lists!$S$3:$S$640,1)</f>
        <v>#N/A</v>
      </c>
      <c r="R6079" s="36" t="e">
        <f ca="1">LEFT(OFFSET(Lists!$S$2,P6079-1+MATCH(F6079,OFFSET(Lists!$T$3,P6079-1,0,Q6079-P6079+1),0),0),6)</f>
        <v>#N/A</v>
      </c>
      <c r="S6079" s="36" t="e">
        <f ca="1">VLOOKUP(R6079,Lists!B:D,3,FALSE)</f>
        <v>#N/A</v>
      </c>
      <c r="T6079" s="36" t="str">
        <f>IF(F6079&lt;&gt;"",MATCH(R6079,'Maximum minutes'!B:B,0),"")</f>
        <v/>
      </c>
      <c r="U6079" s="36">
        <f ca="1">IF(F6079&lt;&gt;"",COUNTA(OFFSET('Maximum minutes'!$C$1,'Annexe A1 Cours'!T6079,0,1,50)),0)</f>
        <v>0</v>
      </c>
      <c r="V6079" s="37">
        <f ca="1">IFERROR(OFFSET('Maximum minutes'!$C$1,T6079+1,-1+MATCH(G6079,OFFSET('Maximum minutes'!$C$1,T6079-1,0,1,50),0)),0)</f>
        <v>0</v>
      </c>
      <c r="W6079" s="38">
        <f t="shared" ca="1" si="188"/>
        <v>0</v>
      </c>
    </row>
    <row r="6080" spans="1:23" s="36" customFormat="1" ht="18.75">
      <c r="A6080" s="34"/>
      <c r="B6080" s="39"/>
      <c r="C6080" s="39"/>
      <c r="D6080" s="35"/>
      <c r="E6080" s="40"/>
      <c r="F6080" s="39"/>
      <c r="G6080" s="39"/>
      <c r="H6080" s="39"/>
      <c r="I6080" s="34"/>
      <c r="J6080" s="34"/>
      <c r="K6080" s="34"/>
      <c r="L6080" s="34"/>
      <c r="M6080" s="43" t="str">
        <f ca="1">IFERROR(OFFSET('Maximum minutes'!$C$1,T6080,MATCH(IF(G6080&lt;&gt;"",G6080,F6080),OFFSET('Maximum minutes'!$C$1,T6080-1,0,1,U6080+1),0)-1)*IF(OR(ISNUMBER(J6080),J6080="sans examen"),1,0)*IF(W6080&lt;MinDate,1,0),"")</f>
        <v/>
      </c>
      <c r="N6080" s="36">
        <f t="shared" ca="1" si="189"/>
        <v>0</v>
      </c>
      <c r="O6080" s="36" t="e">
        <f ca="1">LEFT(OFFSET(Lists!$Q$2,MATCH(E6080,Lists!$R$3:$R$19,0),0),4)</f>
        <v>#N/A</v>
      </c>
      <c r="P6080" s="36" t="e">
        <f ca="1">MATCH(O6080,Lists!$S$2:$S$640,1)</f>
        <v>#N/A</v>
      </c>
      <c r="Q6080" s="36" t="e">
        <f ca="1">MATCH(LEFT(OFFSET(Lists!$Q$2,MATCH(E6080,Lists!$R$3:$R$19,0)+1,0),4),Lists!$S$3:$S$640,1)</f>
        <v>#N/A</v>
      </c>
      <c r="R6080" s="36" t="e">
        <f ca="1">LEFT(OFFSET(Lists!$S$2,P6080-1+MATCH(F6080,OFFSET(Lists!$T$3,P6080-1,0,Q6080-P6080+1),0),0),6)</f>
        <v>#N/A</v>
      </c>
      <c r="S6080" s="36" t="e">
        <f ca="1">VLOOKUP(R6080,Lists!B:D,3,FALSE)</f>
        <v>#N/A</v>
      </c>
      <c r="T6080" s="36" t="str">
        <f>IF(F6080&lt;&gt;"",MATCH(R6080,'Maximum minutes'!B:B,0),"")</f>
        <v/>
      </c>
      <c r="U6080" s="36">
        <f ca="1">IF(F6080&lt;&gt;"",COUNTA(OFFSET('Maximum minutes'!$C$1,'Annexe A1 Cours'!T6080,0,1,50)),0)</f>
        <v>0</v>
      </c>
      <c r="V6080" s="37">
        <f ca="1">IFERROR(OFFSET('Maximum minutes'!$C$1,T6080+1,-1+MATCH(G6080,OFFSET('Maximum minutes'!$C$1,T6080-1,0,1,50),0)),0)</f>
        <v>0</v>
      </c>
      <c r="W6080" s="38">
        <f t="shared" ca="1" si="188"/>
        <v>0</v>
      </c>
    </row>
    <row r="6081" spans="1:23" s="36" customFormat="1" ht="18.75">
      <c r="A6081" s="34"/>
      <c r="B6081" s="39"/>
      <c r="C6081" s="39"/>
      <c r="D6081" s="35"/>
      <c r="E6081" s="40"/>
      <c r="F6081" s="39"/>
      <c r="G6081" s="39"/>
      <c r="H6081" s="39"/>
      <c r="I6081" s="34"/>
      <c r="J6081" s="34"/>
      <c r="K6081" s="34"/>
      <c r="L6081" s="34"/>
      <c r="M6081" s="43" t="str">
        <f ca="1">IFERROR(OFFSET('Maximum minutes'!$C$1,T6081,MATCH(IF(G6081&lt;&gt;"",G6081,F6081),OFFSET('Maximum minutes'!$C$1,T6081-1,0,1,U6081+1),0)-1)*IF(OR(ISNUMBER(J6081),J6081="sans examen"),1,0)*IF(W6081&lt;MinDate,1,0),"")</f>
        <v/>
      </c>
      <c r="N6081" s="36">
        <f t="shared" ca="1" si="189"/>
        <v>0</v>
      </c>
      <c r="O6081" s="36" t="e">
        <f ca="1">LEFT(OFFSET(Lists!$Q$2,MATCH(E6081,Lists!$R$3:$R$19,0),0),4)</f>
        <v>#N/A</v>
      </c>
      <c r="P6081" s="36" t="e">
        <f ca="1">MATCH(O6081,Lists!$S$2:$S$640,1)</f>
        <v>#N/A</v>
      </c>
      <c r="Q6081" s="36" t="e">
        <f ca="1">MATCH(LEFT(OFFSET(Lists!$Q$2,MATCH(E6081,Lists!$R$3:$R$19,0)+1,0),4),Lists!$S$3:$S$640,1)</f>
        <v>#N/A</v>
      </c>
      <c r="R6081" s="36" t="e">
        <f ca="1">LEFT(OFFSET(Lists!$S$2,P6081-1+MATCH(F6081,OFFSET(Lists!$T$3,P6081-1,0,Q6081-P6081+1),0),0),6)</f>
        <v>#N/A</v>
      </c>
      <c r="S6081" s="36" t="e">
        <f ca="1">VLOOKUP(R6081,Lists!B:D,3,FALSE)</f>
        <v>#N/A</v>
      </c>
      <c r="T6081" s="36" t="str">
        <f>IF(F6081&lt;&gt;"",MATCH(R6081,'Maximum minutes'!B:B,0),"")</f>
        <v/>
      </c>
      <c r="U6081" s="36">
        <f ca="1">IF(F6081&lt;&gt;"",COUNTA(OFFSET('Maximum minutes'!$C$1,'Annexe A1 Cours'!T6081,0,1,50)),0)</f>
        <v>0</v>
      </c>
      <c r="V6081" s="37">
        <f ca="1">IFERROR(OFFSET('Maximum minutes'!$C$1,T6081+1,-1+MATCH(G6081,OFFSET('Maximum minutes'!$C$1,T6081-1,0,1,50),0)),0)</f>
        <v>0</v>
      </c>
      <c r="W6081" s="38">
        <f t="shared" ca="1" si="188"/>
        <v>0</v>
      </c>
    </row>
    <row r="6082" spans="1:23" s="36" customFormat="1" ht="18.75">
      <c r="A6082" s="34"/>
      <c r="B6082" s="39"/>
      <c r="C6082" s="39"/>
      <c r="D6082" s="35"/>
      <c r="E6082" s="40"/>
      <c r="F6082" s="39"/>
      <c r="G6082" s="39"/>
      <c r="H6082" s="39"/>
      <c r="I6082" s="34"/>
      <c r="J6082" s="34"/>
      <c r="K6082" s="34"/>
      <c r="L6082" s="34"/>
      <c r="M6082" s="43" t="str">
        <f ca="1">IFERROR(OFFSET('Maximum minutes'!$C$1,T6082,MATCH(IF(G6082&lt;&gt;"",G6082,F6082),OFFSET('Maximum minutes'!$C$1,T6082-1,0,1,U6082+1),0)-1)*IF(OR(ISNUMBER(J6082),J6082="sans examen"),1,0)*IF(W6082&lt;MinDate,1,0),"")</f>
        <v/>
      </c>
      <c r="N6082" s="36">
        <f t="shared" ca="1" si="189"/>
        <v>0</v>
      </c>
      <c r="O6082" s="36" t="e">
        <f ca="1">LEFT(OFFSET(Lists!$Q$2,MATCH(E6082,Lists!$R$3:$R$19,0),0),4)</f>
        <v>#N/A</v>
      </c>
      <c r="P6082" s="36" t="e">
        <f ca="1">MATCH(O6082,Lists!$S$2:$S$640,1)</f>
        <v>#N/A</v>
      </c>
      <c r="Q6082" s="36" t="e">
        <f ca="1">MATCH(LEFT(OFFSET(Lists!$Q$2,MATCH(E6082,Lists!$R$3:$R$19,0)+1,0),4),Lists!$S$3:$S$640,1)</f>
        <v>#N/A</v>
      </c>
      <c r="R6082" s="36" t="e">
        <f ca="1">LEFT(OFFSET(Lists!$S$2,P6082-1+MATCH(F6082,OFFSET(Lists!$T$3,P6082-1,0,Q6082-P6082+1),0),0),6)</f>
        <v>#N/A</v>
      </c>
      <c r="S6082" s="36" t="e">
        <f ca="1">VLOOKUP(R6082,Lists!B:D,3,FALSE)</f>
        <v>#N/A</v>
      </c>
      <c r="T6082" s="36" t="str">
        <f>IF(F6082&lt;&gt;"",MATCH(R6082,'Maximum minutes'!B:B,0),"")</f>
        <v/>
      </c>
      <c r="U6082" s="36">
        <f ca="1">IF(F6082&lt;&gt;"",COUNTA(OFFSET('Maximum minutes'!$C$1,'Annexe A1 Cours'!T6082,0,1,50)),0)</f>
        <v>0</v>
      </c>
      <c r="V6082" s="37">
        <f ca="1">IFERROR(OFFSET('Maximum minutes'!$C$1,T6082+1,-1+MATCH(G6082,OFFSET('Maximum minutes'!$C$1,T6082-1,0,1,50),0)),0)</f>
        <v>0</v>
      </c>
      <c r="W6082" s="38">
        <f t="shared" ca="1" si="188"/>
        <v>0</v>
      </c>
    </row>
    <row r="6083" spans="1:23" s="36" customFormat="1" ht="18.75">
      <c r="A6083" s="34"/>
      <c r="B6083" s="39"/>
      <c r="C6083" s="39"/>
      <c r="D6083" s="35"/>
      <c r="E6083" s="40"/>
      <c r="F6083" s="39"/>
      <c r="G6083" s="39"/>
      <c r="H6083" s="39"/>
      <c r="I6083" s="34"/>
      <c r="J6083" s="34"/>
      <c r="K6083" s="34"/>
      <c r="L6083" s="34"/>
      <c r="M6083" s="43" t="str">
        <f ca="1">IFERROR(OFFSET('Maximum minutes'!$C$1,T6083,MATCH(IF(G6083&lt;&gt;"",G6083,F6083),OFFSET('Maximum minutes'!$C$1,T6083-1,0,1,U6083+1),0)-1)*IF(OR(ISNUMBER(J6083),J6083="sans examen"),1,0)*IF(W6083&lt;MinDate,1,0),"")</f>
        <v/>
      </c>
      <c r="N6083" s="36">
        <f t="shared" ca="1" si="189"/>
        <v>0</v>
      </c>
      <c r="O6083" s="36" t="e">
        <f ca="1">LEFT(OFFSET(Lists!$Q$2,MATCH(E6083,Lists!$R$3:$R$19,0),0),4)</f>
        <v>#N/A</v>
      </c>
      <c r="P6083" s="36" t="e">
        <f ca="1">MATCH(O6083,Lists!$S$2:$S$640,1)</f>
        <v>#N/A</v>
      </c>
      <c r="Q6083" s="36" t="e">
        <f ca="1">MATCH(LEFT(OFFSET(Lists!$Q$2,MATCH(E6083,Lists!$R$3:$R$19,0)+1,0),4),Lists!$S$3:$S$640,1)</f>
        <v>#N/A</v>
      </c>
      <c r="R6083" s="36" t="e">
        <f ca="1">LEFT(OFFSET(Lists!$S$2,P6083-1+MATCH(F6083,OFFSET(Lists!$T$3,P6083-1,0,Q6083-P6083+1),0),0),6)</f>
        <v>#N/A</v>
      </c>
      <c r="S6083" s="36" t="e">
        <f ca="1">VLOOKUP(R6083,Lists!B:D,3,FALSE)</f>
        <v>#N/A</v>
      </c>
      <c r="T6083" s="36" t="str">
        <f>IF(F6083&lt;&gt;"",MATCH(R6083,'Maximum minutes'!B:B,0),"")</f>
        <v/>
      </c>
      <c r="U6083" s="36">
        <f ca="1">IF(F6083&lt;&gt;"",COUNTA(OFFSET('Maximum minutes'!$C$1,'Annexe A1 Cours'!T6083,0,1,50)),0)</f>
        <v>0</v>
      </c>
      <c r="V6083" s="37">
        <f ca="1">IFERROR(OFFSET('Maximum minutes'!$C$1,T6083+1,-1+MATCH(G6083,OFFSET('Maximum minutes'!$C$1,T6083-1,0,1,50),0)),0)</f>
        <v>0</v>
      </c>
      <c r="W6083" s="38">
        <f t="shared" ca="1" si="188"/>
        <v>0</v>
      </c>
    </row>
    <row r="6084" spans="1:23" s="36" customFormat="1" ht="18.75">
      <c r="A6084" s="34"/>
      <c r="B6084" s="39"/>
      <c r="C6084" s="39"/>
      <c r="D6084" s="35"/>
      <c r="E6084" s="40"/>
      <c r="F6084" s="39"/>
      <c r="G6084" s="39"/>
      <c r="H6084" s="39"/>
      <c r="I6084" s="34"/>
      <c r="J6084" s="34"/>
      <c r="K6084" s="34"/>
      <c r="L6084" s="34"/>
      <c r="M6084" s="43" t="str">
        <f ca="1">IFERROR(OFFSET('Maximum minutes'!$C$1,T6084,MATCH(IF(G6084&lt;&gt;"",G6084,F6084),OFFSET('Maximum minutes'!$C$1,T6084-1,0,1,U6084+1),0)-1)*IF(OR(ISNUMBER(J6084),J6084="sans examen"),1,0)*IF(W6084&lt;MinDate,1,0),"")</f>
        <v/>
      </c>
      <c r="N6084" s="36">
        <f t="shared" ca="1" si="189"/>
        <v>0</v>
      </c>
      <c r="O6084" s="36" t="e">
        <f ca="1">LEFT(OFFSET(Lists!$Q$2,MATCH(E6084,Lists!$R$3:$R$19,0),0),4)</f>
        <v>#N/A</v>
      </c>
      <c r="P6084" s="36" t="e">
        <f ca="1">MATCH(O6084,Lists!$S$2:$S$640,1)</f>
        <v>#N/A</v>
      </c>
      <c r="Q6084" s="36" t="e">
        <f ca="1">MATCH(LEFT(OFFSET(Lists!$Q$2,MATCH(E6084,Lists!$R$3:$R$19,0)+1,0),4),Lists!$S$3:$S$640,1)</f>
        <v>#N/A</v>
      </c>
      <c r="R6084" s="36" t="e">
        <f ca="1">LEFT(OFFSET(Lists!$S$2,P6084-1+MATCH(F6084,OFFSET(Lists!$T$3,P6084-1,0,Q6084-P6084+1),0),0),6)</f>
        <v>#N/A</v>
      </c>
      <c r="S6084" s="36" t="e">
        <f ca="1">VLOOKUP(R6084,Lists!B:D,3,FALSE)</f>
        <v>#N/A</v>
      </c>
      <c r="T6084" s="36" t="str">
        <f>IF(F6084&lt;&gt;"",MATCH(R6084,'Maximum minutes'!B:B,0),"")</f>
        <v/>
      </c>
      <c r="U6084" s="36">
        <f ca="1">IF(F6084&lt;&gt;"",COUNTA(OFFSET('Maximum minutes'!$C$1,'Annexe A1 Cours'!T6084,0,1,50)),0)</f>
        <v>0</v>
      </c>
      <c r="V6084" s="37">
        <f ca="1">IFERROR(OFFSET('Maximum minutes'!$C$1,T6084+1,-1+MATCH(G6084,OFFSET('Maximum minutes'!$C$1,T6084-1,0,1,50),0)),0)</f>
        <v>0</v>
      </c>
      <c r="W6084" s="38">
        <f t="shared" ca="1" si="188"/>
        <v>0</v>
      </c>
    </row>
    <row r="6085" spans="1:23" s="36" customFormat="1" ht="18.75">
      <c r="A6085" s="34"/>
      <c r="B6085" s="39"/>
      <c r="C6085" s="39"/>
      <c r="D6085" s="35"/>
      <c r="E6085" s="40"/>
      <c r="F6085" s="39"/>
      <c r="G6085" s="39"/>
      <c r="H6085" s="39"/>
      <c r="I6085" s="34"/>
      <c r="J6085" s="34"/>
      <c r="K6085" s="34"/>
      <c r="L6085" s="34"/>
      <c r="M6085" s="43" t="str">
        <f ca="1">IFERROR(OFFSET('Maximum minutes'!$C$1,T6085,MATCH(IF(G6085&lt;&gt;"",G6085,F6085),OFFSET('Maximum minutes'!$C$1,T6085-1,0,1,U6085+1),0)-1)*IF(OR(ISNUMBER(J6085),J6085="sans examen"),1,0)*IF(W6085&lt;MinDate,1,0),"")</f>
        <v/>
      </c>
      <c r="N6085" s="36">
        <f t="shared" ca="1" si="189"/>
        <v>0</v>
      </c>
      <c r="O6085" s="36" t="e">
        <f ca="1">LEFT(OFFSET(Lists!$Q$2,MATCH(E6085,Lists!$R$3:$R$19,0),0),4)</f>
        <v>#N/A</v>
      </c>
      <c r="P6085" s="36" t="e">
        <f ca="1">MATCH(O6085,Lists!$S$2:$S$640,1)</f>
        <v>#N/A</v>
      </c>
      <c r="Q6085" s="36" t="e">
        <f ca="1">MATCH(LEFT(OFFSET(Lists!$Q$2,MATCH(E6085,Lists!$R$3:$R$19,0)+1,0),4),Lists!$S$3:$S$640,1)</f>
        <v>#N/A</v>
      </c>
      <c r="R6085" s="36" t="e">
        <f ca="1">LEFT(OFFSET(Lists!$S$2,P6085-1+MATCH(F6085,OFFSET(Lists!$T$3,P6085-1,0,Q6085-P6085+1),0),0),6)</f>
        <v>#N/A</v>
      </c>
      <c r="S6085" s="36" t="e">
        <f ca="1">VLOOKUP(R6085,Lists!B:D,3,FALSE)</f>
        <v>#N/A</v>
      </c>
      <c r="T6085" s="36" t="str">
        <f>IF(F6085&lt;&gt;"",MATCH(R6085,'Maximum minutes'!B:B,0),"")</f>
        <v/>
      </c>
      <c r="U6085" s="36">
        <f ca="1">IF(F6085&lt;&gt;"",COUNTA(OFFSET('Maximum minutes'!$C$1,'Annexe A1 Cours'!T6085,0,1,50)),0)</f>
        <v>0</v>
      </c>
      <c r="V6085" s="37">
        <f ca="1">IFERROR(OFFSET('Maximum minutes'!$C$1,T6085+1,-1+MATCH(G6085,OFFSET('Maximum minutes'!$C$1,T6085-1,0,1,50),0)),0)</f>
        <v>0</v>
      </c>
      <c r="W6085" s="38">
        <f t="shared" ca="1" si="188"/>
        <v>0</v>
      </c>
    </row>
    <row r="6086" spans="1:23" s="36" customFormat="1" ht="18.75">
      <c r="A6086" s="34"/>
      <c r="B6086" s="39"/>
      <c r="C6086" s="39"/>
      <c r="D6086" s="35"/>
      <c r="E6086" s="40"/>
      <c r="F6086" s="39"/>
      <c r="G6086" s="39"/>
      <c r="H6086" s="39"/>
      <c r="I6086" s="34"/>
      <c r="J6086" s="34"/>
      <c r="K6086" s="34"/>
      <c r="L6086" s="34"/>
      <c r="M6086" s="43" t="str">
        <f ca="1">IFERROR(OFFSET('Maximum minutes'!$C$1,T6086,MATCH(IF(G6086&lt;&gt;"",G6086,F6086),OFFSET('Maximum minutes'!$C$1,T6086-1,0,1,U6086+1),0)-1)*IF(OR(ISNUMBER(J6086),J6086="sans examen"),1,0)*IF(W6086&lt;MinDate,1,0),"")</f>
        <v/>
      </c>
      <c r="N6086" s="36">
        <f t="shared" ca="1" si="189"/>
        <v>0</v>
      </c>
      <c r="O6086" s="36" t="e">
        <f ca="1">LEFT(OFFSET(Lists!$Q$2,MATCH(E6086,Lists!$R$3:$R$19,0),0),4)</f>
        <v>#N/A</v>
      </c>
      <c r="P6086" s="36" t="e">
        <f ca="1">MATCH(O6086,Lists!$S$2:$S$640,1)</f>
        <v>#N/A</v>
      </c>
      <c r="Q6086" s="36" t="e">
        <f ca="1">MATCH(LEFT(OFFSET(Lists!$Q$2,MATCH(E6086,Lists!$R$3:$R$19,0)+1,0),4),Lists!$S$3:$S$640,1)</f>
        <v>#N/A</v>
      </c>
      <c r="R6086" s="36" t="e">
        <f ca="1">LEFT(OFFSET(Lists!$S$2,P6086-1+MATCH(F6086,OFFSET(Lists!$T$3,P6086-1,0,Q6086-P6086+1),0),0),6)</f>
        <v>#N/A</v>
      </c>
      <c r="S6086" s="36" t="e">
        <f ca="1">VLOOKUP(R6086,Lists!B:D,3,FALSE)</f>
        <v>#N/A</v>
      </c>
      <c r="T6086" s="36" t="str">
        <f>IF(F6086&lt;&gt;"",MATCH(R6086,'Maximum minutes'!B:B,0),"")</f>
        <v/>
      </c>
      <c r="U6086" s="36">
        <f ca="1">IF(F6086&lt;&gt;"",COUNTA(OFFSET('Maximum minutes'!$C$1,'Annexe A1 Cours'!T6086,0,1,50)),0)</f>
        <v>0</v>
      </c>
      <c r="V6086" s="37">
        <f ca="1">IFERROR(OFFSET('Maximum minutes'!$C$1,T6086+1,-1+MATCH(G6086,OFFSET('Maximum minutes'!$C$1,T6086-1,0,1,50),0)),0)</f>
        <v>0</v>
      </c>
      <c r="W6086" s="38">
        <f t="shared" ca="1" si="188"/>
        <v>0</v>
      </c>
    </row>
    <row r="6087" spans="1:23" s="36" customFormat="1" ht="18.75">
      <c r="A6087" s="34"/>
      <c r="B6087" s="39"/>
      <c r="C6087" s="39"/>
      <c r="D6087" s="35"/>
      <c r="E6087" s="40"/>
      <c r="F6087" s="39"/>
      <c r="G6087" s="39"/>
      <c r="H6087" s="39"/>
      <c r="I6087" s="34"/>
      <c r="J6087" s="34"/>
      <c r="K6087" s="34"/>
      <c r="L6087" s="34"/>
      <c r="M6087" s="43" t="str">
        <f ca="1">IFERROR(OFFSET('Maximum minutes'!$C$1,T6087,MATCH(IF(G6087&lt;&gt;"",G6087,F6087),OFFSET('Maximum minutes'!$C$1,T6087-1,0,1,U6087+1),0)-1)*IF(OR(ISNUMBER(J6087),J6087="sans examen"),1,0)*IF(W6087&lt;MinDate,1,0),"")</f>
        <v/>
      </c>
      <c r="N6087" s="36">
        <f t="shared" ca="1" si="189"/>
        <v>0</v>
      </c>
      <c r="O6087" s="36" t="e">
        <f ca="1">LEFT(OFFSET(Lists!$Q$2,MATCH(E6087,Lists!$R$3:$R$19,0),0),4)</f>
        <v>#N/A</v>
      </c>
      <c r="P6087" s="36" t="e">
        <f ca="1">MATCH(O6087,Lists!$S$2:$S$640,1)</f>
        <v>#N/A</v>
      </c>
      <c r="Q6087" s="36" t="e">
        <f ca="1">MATCH(LEFT(OFFSET(Lists!$Q$2,MATCH(E6087,Lists!$R$3:$R$19,0)+1,0),4),Lists!$S$3:$S$640,1)</f>
        <v>#N/A</v>
      </c>
      <c r="R6087" s="36" t="e">
        <f ca="1">LEFT(OFFSET(Lists!$S$2,P6087-1+MATCH(F6087,OFFSET(Lists!$T$3,P6087-1,0,Q6087-P6087+1),0),0),6)</f>
        <v>#N/A</v>
      </c>
      <c r="S6087" s="36" t="e">
        <f ca="1">VLOOKUP(R6087,Lists!B:D,3,FALSE)</f>
        <v>#N/A</v>
      </c>
      <c r="T6087" s="36" t="str">
        <f>IF(F6087&lt;&gt;"",MATCH(R6087,'Maximum minutes'!B:B,0),"")</f>
        <v/>
      </c>
      <c r="U6087" s="36">
        <f ca="1">IF(F6087&lt;&gt;"",COUNTA(OFFSET('Maximum minutes'!$C$1,'Annexe A1 Cours'!T6087,0,1,50)),0)</f>
        <v>0</v>
      </c>
      <c r="V6087" s="37">
        <f ca="1">IFERROR(OFFSET('Maximum minutes'!$C$1,T6087+1,-1+MATCH(G6087,OFFSET('Maximum minutes'!$C$1,T6087-1,0,1,50),0)),0)</f>
        <v>0</v>
      </c>
      <c r="W6087" s="38">
        <f t="shared" ref="W6087:W6150" ca="1" si="190">IFERROR(DATE(YEAR(D6087)+V6087,MONTH(D6087),DAY(D6087)),"")</f>
        <v>0</v>
      </c>
    </row>
    <row r="6088" spans="1:23" s="36" customFormat="1" ht="18.75">
      <c r="A6088" s="34"/>
      <c r="B6088" s="39"/>
      <c r="C6088" s="39"/>
      <c r="D6088" s="35"/>
      <c r="E6088" s="40"/>
      <c r="F6088" s="39"/>
      <c r="G6088" s="39"/>
      <c r="H6088" s="39"/>
      <c r="I6088" s="34"/>
      <c r="J6088" s="34"/>
      <c r="K6088" s="34"/>
      <c r="L6088" s="34"/>
      <c r="M6088" s="43" t="str">
        <f ca="1">IFERROR(OFFSET('Maximum minutes'!$C$1,T6088,MATCH(IF(G6088&lt;&gt;"",G6088,F6088),OFFSET('Maximum minutes'!$C$1,T6088-1,0,1,U6088+1),0)-1)*IF(OR(ISNUMBER(J6088),J6088="sans examen"),1,0)*IF(W6088&lt;MinDate,1,0),"")</f>
        <v/>
      </c>
      <c r="N6088" s="36">
        <f t="shared" ref="N6088:N6151" ca="1" si="191">IF(K6088&gt;0,MIN(K6088,M6088),0)*IF(M6088="",0,1)</f>
        <v>0</v>
      </c>
      <c r="O6088" s="36" t="e">
        <f ca="1">LEFT(OFFSET(Lists!$Q$2,MATCH(E6088,Lists!$R$3:$R$19,0),0),4)</f>
        <v>#N/A</v>
      </c>
      <c r="P6088" s="36" t="e">
        <f ca="1">MATCH(O6088,Lists!$S$2:$S$640,1)</f>
        <v>#N/A</v>
      </c>
      <c r="Q6088" s="36" t="e">
        <f ca="1">MATCH(LEFT(OFFSET(Lists!$Q$2,MATCH(E6088,Lists!$R$3:$R$19,0)+1,0),4),Lists!$S$3:$S$640,1)</f>
        <v>#N/A</v>
      </c>
      <c r="R6088" s="36" t="e">
        <f ca="1">LEFT(OFFSET(Lists!$S$2,P6088-1+MATCH(F6088,OFFSET(Lists!$T$3,P6088-1,0,Q6088-P6088+1),0),0),6)</f>
        <v>#N/A</v>
      </c>
      <c r="S6088" s="36" t="e">
        <f ca="1">VLOOKUP(R6088,Lists!B:D,3,FALSE)</f>
        <v>#N/A</v>
      </c>
      <c r="T6088" s="36" t="str">
        <f>IF(F6088&lt;&gt;"",MATCH(R6088,'Maximum minutes'!B:B,0),"")</f>
        <v/>
      </c>
      <c r="U6088" s="36">
        <f ca="1">IF(F6088&lt;&gt;"",COUNTA(OFFSET('Maximum minutes'!$C$1,'Annexe A1 Cours'!T6088,0,1,50)),0)</f>
        <v>0</v>
      </c>
      <c r="V6088" s="37">
        <f ca="1">IFERROR(OFFSET('Maximum minutes'!$C$1,T6088+1,-1+MATCH(G6088,OFFSET('Maximum minutes'!$C$1,T6088-1,0,1,50),0)),0)</f>
        <v>0</v>
      </c>
      <c r="W6088" s="38">
        <f t="shared" ca="1" si="190"/>
        <v>0</v>
      </c>
    </row>
    <row r="6089" spans="1:23" s="36" customFormat="1" ht="18.75">
      <c r="A6089" s="34"/>
      <c r="B6089" s="39"/>
      <c r="C6089" s="39"/>
      <c r="D6089" s="35"/>
      <c r="E6089" s="40"/>
      <c r="F6089" s="39"/>
      <c r="G6089" s="39"/>
      <c r="H6089" s="39"/>
      <c r="I6089" s="34"/>
      <c r="J6089" s="34"/>
      <c r="K6089" s="34"/>
      <c r="L6089" s="34"/>
      <c r="M6089" s="43" t="str">
        <f ca="1">IFERROR(OFFSET('Maximum minutes'!$C$1,T6089,MATCH(IF(G6089&lt;&gt;"",G6089,F6089),OFFSET('Maximum minutes'!$C$1,T6089-1,0,1,U6089+1),0)-1)*IF(OR(ISNUMBER(J6089),J6089="sans examen"),1,0)*IF(W6089&lt;MinDate,1,0),"")</f>
        <v/>
      </c>
      <c r="N6089" s="36">
        <f t="shared" ca="1" si="191"/>
        <v>0</v>
      </c>
      <c r="O6089" s="36" t="e">
        <f ca="1">LEFT(OFFSET(Lists!$Q$2,MATCH(E6089,Lists!$R$3:$R$19,0),0),4)</f>
        <v>#N/A</v>
      </c>
      <c r="P6089" s="36" t="e">
        <f ca="1">MATCH(O6089,Lists!$S$2:$S$640,1)</f>
        <v>#N/A</v>
      </c>
      <c r="Q6089" s="36" t="e">
        <f ca="1">MATCH(LEFT(OFFSET(Lists!$Q$2,MATCH(E6089,Lists!$R$3:$R$19,0)+1,0),4),Lists!$S$3:$S$640,1)</f>
        <v>#N/A</v>
      </c>
      <c r="R6089" s="36" t="e">
        <f ca="1">LEFT(OFFSET(Lists!$S$2,P6089-1+MATCH(F6089,OFFSET(Lists!$T$3,P6089-1,0,Q6089-P6089+1),0),0),6)</f>
        <v>#N/A</v>
      </c>
      <c r="S6089" s="36" t="e">
        <f ca="1">VLOOKUP(R6089,Lists!B:D,3,FALSE)</f>
        <v>#N/A</v>
      </c>
      <c r="T6089" s="36" t="str">
        <f>IF(F6089&lt;&gt;"",MATCH(R6089,'Maximum minutes'!B:B,0),"")</f>
        <v/>
      </c>
      <c r="U6089" s="36">
        <f ca="1">IF(F6089&lt;&gt;"",COUNTA(OFFSET('Maximum minutes'!$C$1,'Annexe A1 Cours'!T6089,0,1,50)),0)</f>
        <v>0</v>
      </c>
      <c r="V6089" s="37">
        <f ca="1">IFERROR(OFFSET('Maximum minutes'!$C$1,T6089+1,-1+MATCH(G6089,OFFSET('Maximum minutes'!$C$1,T6089-1,0,1,50),0)),0)</f>
        <v>0</v>
      </c>
      <c r="W6089" s="38">
        <f t="shared" ca="1" si="190"/>
        <v>0</v>
      </c>
    </row>
    <row r="6090" spans="1:23" s="36" customFormat="1" ht="18.75">
      <c r="A6090" s="34"/>
      <c r="B6090" s="39"/>
      <c r="C6090" s="39"/>
      <c r="D6090" s="35"/>
      <c r="E6090" s="40"/>
      <c r="F6090" s="39"/>
      <c r="G6090" s="39"/>
      <c r="H6090" s="39"/>
      <c r="I6090" s="34"/>
      <c r="J6090" s="34"/>
      <c r="K6090" s="34"/>
      <c r="L6090" s="34"/>
      <c r="M6090" s="43" t="str">
        <f ca="1">IFERROR(OFFSET('Maximum minutes'!$C$1,T6090,MATCH(IF(G6090&lt;&gt;"",G6090,F6090),OFFSET('Maximum minutes'!$C$1,T6090-1,0,1,U6090+1),0)-1)*IF(OR(ISNUMBER(J6090),J6090="sans examen"),1,0)*IF(W6090&lt;MinDate,1,0),"")</f>
        <v/>
      </c>
      <c r="N6090" s="36">
        <f t="shared" ca="1" si="191"/>
        <v>0</v>
      </c>
      <c r="O6090" s="36" t="e">
        <f ca="1">LEFT(OFFSET(Lists!$Q$2,MATCH(E6090,Lists!$R$3:$R$19,0),0),4)</f>
        <v>#N/A</v>
      </c>
      <c r="P6090" s="36" t="e">
        <f ca="1">MATCH(O6090,Lists!$S$2:$S$640,1)</f>
        <v>#N/A</v>
      </c>
      <c r="Q6090" s="36" t="e">
        <f ca="1">MATCH(LEFT(OFFSET(Lists!$Q$2,MATCH(E6090,Lists!$R$3:$R$19,0)+1,0),4),Lists!$S$3:$S$640,1)</f>
        <v>#N/A</v>
      </c>
      <c r="R6090" s="36" t="e">
        <f ca="1">LEFT(OFFSET(Lists!$S$2,P6090-1+MATCH(F6090,OFFSET(Lists!$T$3,P6090-1,0,Q6090-P6090+1),0),0),6)</f>
        <v>#N/A</v>
      </c>
      <c r="S6090" s="36" t="e">
        <f ca="1">VLOOKUP(R6090,Lists!B:D,3,FALSE)</f>
        <v>#N/A</v>
      </c>
      <c r="T6090" s="36" t="str">
        <f>IF(F6090&lt;&gt;"",MATCH(R6090,'Maximum minutes'!B:B,0),"")</f>
        <v/>
      </c>
      <c r="U6090" s="36">
        <f ca="1">IF(F6090&lt;&gt;"",COUNTA(OFFSET('Maximum minutes'!$C$1,'Annexe A1 Cours'!T6090,0,1,50)),0)</f>
        <v>0</v>
      </c>
      <c r="V6090" s="37">
        <f ca="1">IFERROR(OFFSET('Maximum minutes'!$C$1,T6090+1,-1+MATCH(G6090,OFFSET('Maximum minutes'!$C$1,T6090-1,0,1,50),0)),0)</f>
        <v>0</v>
      </c>
      <c r="W6090" s="38">
        <f t="shared" ca="1" si="190"/>
        <v>0</v>
      </c>
    </row>
    <row r="6091" spans="1:23" s="36" customFormat="1" ht="18.75">
      <c r="A6091" s="34"/>
      <c r="B6091" s="39"/>
      <c r="C6091" s="39"/>
      <c r="D6091" s="35"/>
      <c r="E6091" s="40"/>
      <c r="F6091" s="39"/>
      <c r="G6091" s="39"/>
      <c r="H6091" s="39"/>
      <c r="I6091" s="34"/>
      <c r="J6091" s="34"/>
      <c r="K6091" s="34"/>
      <c r="L6091" s="34"/>
      <c r="M6091" s="43" t="str">
        <f ca="1">IFERROR(OFFSET('Maximum minutes'!$C$1,T6091,MATCH(IF(G6091&lt;&gt;"",G6091,F6091),OFFSET('Maximum minutes'!$C$1,T6091-1,0,1,U6091+1),0)-1)*IF(OR(ISNUMBER(J6091),J6091="sans examen"),1,0)*IF(W6091&lt;MinDate,1,0),"")</f>
        <v/>
      </c>
      <c r="N6091" s="36">
        <f t="shared" ca="1" si="191"/>
        <v>0</v>
      </c>
      <c r="O6091" s="36" t="e">
        <f ca="1">LEFT(OFFSET(Lists!$Q$2,MATCH(E6091,Lists!$R$3:$R$19,0),0),4)</f>
        <v>#N/A</v>
      </c>
      <c r="P6091" s="36" t="e">
        <f ca="1">MATCH(O6091,Lists!$S$2:$S$640,1)</f>
        <v>#N/A</v>
      </c>
      <c r="Q6091" s="36" t="e">
        <f ca="1">MATCH(LEFT(OFFSET(Lists!$Q$2,MATCH(E6091,Lists!$R$3:$R$19,0)+1,0),4),Lists!$S$3:$S$640,1)</f>
        <v>#N/A</v>
      </c>
      <c r="R6091" s="36" t="e">
        <f ca="1">LEFT(OFFSET(Lists!$S$2,P6091-1+MATCH(F6091,OFFSET(Lists!$T$3,P6091-1,0,Q6091-P6091+1),0),0),6)</f>
        <v>#N/A</v>
      </c>
      <c r="S6091" s="36" t="e">
        <f ca="1">VLOOKUP(R6091,Lists!B:D,3,FALSE)</f>
        <v>#N/A</v>
      </c>
      <c r="T6091" s="36" t="str">
        <f>IF(F6091&lt;&gt;"",MATCH(R6091,'Maximum minutes'!B:B,0),"")</f>
        <v/>
      </c>
      <c r="U6091" s="36">
        <f ca="1">IF(F6091&lt;&gt;"",COUNTA(OFFSET('Maximum minutes'!$C$1,'Annexe A1 Cours'!T6091,0,1,50)),0)</f>
        <v>0</v>
      </c>
      <c r="V6091" s="37">
        <f ca="1">IFERROR(OFFSET('Maximum minutes'!$C$1,T6091+1,-1+MATCH(G6091,OFFSET('Maximum minutes'!$C$1,T6091-1,0,1,50),0)),0)</f>
        <v>0</v>
      </c>
      <c r="W6091" s="38">
        <f t="shared" ca="1" si="190"/>
        <v>0</v>
      </c>
    </row>
    <row r="6092" spans="1:23" s="36" customFormat="1" ht="18.75">
      <c r="A6092" s="34"/>
      <c r="B6092" s="39"/>
      <c r="C6092" s="39"/>
      <c r="D6092" s="35"/>
      <c r="E6092" s="40"/>
      <c r="F6092" s="39"/>
      <c r="G6092" s="39"/>
      <c r="H6092" s="39"/>
      <c r="I6092" s="34"/>
      <c r="J6092" s="34"/>
      <c r="K6092" s="34"/>
      <c r="L6092" s="34"/>
      <c r="M6092" s="43" t="str">
        <f ca="1">IFERROR(OFFSET('Maximum minutes'!$C$1,T6092,MATCH(IF(G6092&lt;&gt;"",G6092,F6092),OFFSET('Maximum minutes'!$C$1,T6092-1,0,1,U6092+1),0)-1)*IF(OR(ISNUMBER(J6092),J6092="sans examen"),1,0)*IF(W6092&lt;MinDate,1,0),"")</f>
        <v/>
      </c>
      <c r="N6092" s="36">
        <f t="shared" ca="1" si="191"/>
        <v>0</v>
      </c>
      <c r="O6092" s="36" t="e">
        <f ca="1">LEFT(OFFSET(Lists!$Q$2,MATCH(E6092,Lists!$R$3:$R$19,0),0),4)</f>
        <v>#N/A</v>
      </c>
      <c r="P6092" s="36" t="e">
        <f ca="1">MATCH(O6092,Lists!$S$2:$S$640,1)</f>
        <v>#N/A</v>
      </c>
      <c r="Q6092" s="36" t="e">
        <f ca="1">MATCH(LEFT(OFFSET(Lists!$Q$2,MATCH(E6092,Lists!$R$3:$R$19,0)+1,0),4),Lists!$S$3:$S$640,1)</f>
        <v>#N/A</v>
      </c>
      <c r="R6092" s="36" t="e">
        <f ca="1">LEFT(OFFSET(Lists!$S$2,P6092-1+MATCH(F6092,OFFSET(Lists!$T$3,P6092-1,0,Q6092-P6092+1),0),0),6)</f>
        <v>#N/A</v>
      </c>
      <c r="S6092" s="36" t="e">
        <f ca="1">VLOOKUP(R6092,Lists!B:D,3,FALSE)</f>
        <v>#N/A</v>
      </c>
      <c r="T6092" s="36" t="str">
        <f>IF(F6092&lt;&gt;"",MATCH(R6092,'Maximum minutes'!B:B,0),"")</f>
        <v/>
      </c>
      <c r="U6092" s="36">
        <f ca="1">IF(F6092&lt;&gt;"",COUNTA(OFFSET('Maximum minutes'!$C$1,'Annexe A1 Cours'!T6092,0,1,50)),0)</f>
        <v>0</v>
      </c>
      <c r="V6092" s="37">
        <f ca="1">IFERROR(OFFSET('Maximum minutes'!$C$1,T6092+1,-1+MATCH(G6092,OFFSET('Maximum minutes'!$C$1,T6092-1,0,1,50),0)),0)</f>
        <v>0</v>
      </c>
      <c r="W6092" s="38">
        <f t="shared" ca="1" si="190"/>
        <v>0</v>
      </c>
    </row>
    <row r="6093" spans="1:23" s="36" customFormat="1" ht="18.75">
      <c r="A6093" s="34"/>
      <c r="B6093" s="39"/>
      <c r="C6093" s="39"/>
      <c r="D6093" s="35"/>
      <c r="E6093" s="40"/>
      <c r="F6093" s="39"/>
      <c r="G6093" s="39"/>
      <c r="H6093" s="39"/>
      <c r="I6093" s="34"/>
      <c r="J6093" s="34"/>
      <c r="K6093" s="34"/>
      <c r="L6093" s="34"/>
      <c r="M6093" s="43" t="str">
        <f ca="1">IFERROR(OFFSET('Maximum minutes'!$C$1,T6093,MATCH(IF(G6093&lt;&gt;"",G6093,F6093),OFFSET('Maximum minutes'!$C$1,T6093-1,0,1,U6093+1),0)-1)*IF(OR(ISNUMBER(J6093),J6093="sans examen"),1,0)*IF(W6093&lt;MinDate,1,0),"")</f>
        <v/>
      </c>
      <c r="N6093" s="36">
        <f t="shared" ca="1" si="191"/>
        <v>0</v>
      </c>
      <c r="O6093" s="36" t="e">
        <f ca="1">LEFT(OFFSET(Lists!$Q$2,MATCH(E6093,Lists!$R$3:$R$19,0),0),4)</f>
        <v>#N/A</v>
      </c>
      <c r="P6093" s="36" t="e">
        <f ca="1">MATCH(O6093,Lists!$S$2:$S$640,1)</f>
        <v>#N/A</v>
      </c>
      <c r="Q6093" s="36" t="e">
        <f ca="1">MATCH(LEFT(OFFSET(Lists!$Q$2,MATCH(E6093,Lists!$R$3:$R$19,0)+1,0),4),Lists!$S$3:$S$640,1)</f>
        <v>#N/A</v>
      </c>
      <c r="R6093" s="36" t="e">
        <f ca="1">LEFT(OFFSET(Lists!$S$2,P6093-1+MATCH(F6093,OFFSET(Lists!$T$3,P6093-1,0,Q6093-P6093+1),0),0),6)</f>
        <v>#N/A</v>
      </c>
      <c r="S6093" s="36" t="e">
        <f ca="1">VLOOKUP(R6093,Lists!B:D,3,FALSE)</f>
        <v>#N/A</v>
      </c>
      <c r="T6093" s="36" t="str">
        <f>IF(F6093&lt;&gt;"",MATCH(R6093,'Maximum minutes'!B:B,0),"")</f>
        <v/>
      </c>
      <c r="U6093" s="36">
        <f ca="1">IF(F6093&lt;&gt;"",COUNTA(OFFSET('Maximum minutes'!$C$1,'Annexe A1 Cours'!T6093,0,1,50)),0)</f>
        <v>0</v>
      </c>
      <c r="V6093" s="37">
        <f ca="1">IFERROR(OFFSET('Maximum minutes'!$C$1,T6093+1,-1+MATCH(G6093,OFFSET('Maximum minutes'!$C$1,T6093-1,0,1,50),0)),0)</f>
        <v>0</v>
      </c>
      <c r="W6093" s="38">
        <f t="shared" ca="1" si="190"/>
        <v>0</v>
      </c>
    </row>
    <row r="6094" spans="1:23" s="36" customFormat="1" ht="18.75">
      <c r="A6094" s="34"/>
      <c r="B6094" s="39"/>
      <c r="C6094" s="39"/>
      <c r="D6094" s="35"/>
      <c r="E6094" s="40"/>
      <c r="F6094" s="39"/>
      <c r="G6094" s="39"/>
      <c r="H6094" s="39"/>
      <c r="I6094" s="34"/>
      <c r="J6094" s="34"/>
      <c r="K6094" s="34"/>
      <c r="L6094" s="34"/>
      <c r="M6094" s="43" t="str">
        <f ca="1">IFERROR(OFFSET('Maximum minutes'!$C$1,T6094,MATCH(IF(G6094&lt;&gt;"",G6094,F6094),OFFSET('Maximum minutes'!$C$1,T6094-1,0,1,U6094+1),0)-1)*IF(OR(ISNUMBER(J6094),J6094="sans examen"),1,0)*IF(W6094&lt;MinDate,1,0),"")</f>
        <v/>
      </c>
      <c r="N6094" s="36">
        <f t="shared" ca="1" si="191"/>
        <v>0</v>
      </c>
      <c r="O6094" s="36" t="e">
        <f ca="1">LEFT(OFFSET(Lists!$Q$2,MATCH(E6094,Lists!$R$3:$R$19,0),0),4)</f>
        <v>#N/A</v>
      </c>
      <c r="P6094" s="36" t="e">
        <f ca="1">MATCH(O6094,Lists!$S$2:$S$640,1)</f>
        <v>#N/A</v>
      </c>
      <c r="Q6094" s="36" t="e">
        <f ca="1">MATCH(LEFT(OFFSET(Lists!$Q$2,MATCH(E6094,Lists!$R$3:$R$19,0)+1,0),4),Lists!$S$3:$S$640,1)</f>
        <v>#N/A</v>
      </c>
      <c r="R6094" s="36" t="e">
        <f ca="1">LEFT(OFFSET(Lists!$S$2,P6094-1+MATCH(F6094,OFFSET(Lists!$T$3,P6094-1,0,Q6094-P6094+1),0),0),6)</f>
        <v>#N/A</v>
      </c>
      <c r="S6094" s="36" t="e">
        <f ca="1">VLOOKUP(R6094,Lists!B:D,3,FALSE)</f>
        <v>#N/A</v>
      </c>
      <c r="T6094" s="36" t="str">
        <f>IF(F6094&lt;&gt;"",MATCH(R6094,'Maximum minutes'!B:B,0),"")</f>
        <v/>
      </c>
      <c r="U6094" s="36">
        <f ca="1">IF(F6094&lt;&gt;"",COUNTA(OFFSET('Maximum minutes'!$C$1,'Annexe A1 Cours'!T6094,0,1,50)),0)</f>
        <v>0</v>
      </c>
      <c r="V6094" s="37">
        <f ca="1">IFERROR(OFFSET('Maximum minutes'!$C$1,T6094+1,-1+MATCH(G6094,OFFSET('Maximum minutes'!$C$1,T6094-1,0,1,50),0)),0)</f>
        <v>0</v>
      </c>
      <c r="W6094" s="38">
        <f t="shared" ca="1" si="190"/>
        <v>0</v>
      </c>
    </row>
    <row r="6095" spans="1:23" s="36" customFormat="1" ht="18.75">
      <c r="A6095" s="34"/>
      <c r="B6095" s="39"/>
      <c r="C6095" s="39"/>
      <c r="D6095" s="35"/>
      <c r="E6095" s="40"/>
      <c r="F6095" s="39"/>
      <c r="G6095" s="39"/>
      <c r="H6095" s="39"/>
      <c r="I6095" s="34"/>
      <c r="J6095" s="34"/>
      <c r="K6095" s="34"/>
      <c r="L6095" s="34"/>
      <c r="M6095" s="43" t="str">
        <f ca="1">IFERROR(OFFSET('Maximum minutes'!$C$1,T6095,MATCH(IF(G6095&lt;&gt;"",G6095,F6095),OFFSET('Maximum minutes'!$C$1,T6095-1,0,1,U6095+1),0)-1)*IF(OR(ISNUMBER(J6095),J6095="sans examen"),1,0)*IF(W6095&lt;MinDate,1,0),"")</f>
        <v/>
      </c>
      <c r="N6095" s="36">
        <f t="shared" ca="1" si="191"/>
        <v>0</v>
      </c>
      <c r="O6095" s="36" t="e">
        <f ca="1">LEFT(OFFSET(Lists!$Q$2,MATCH(E6095,Lists!$R$3:$R$19,0),0),4)</f>
        <v>#N/A</v>
      </c>
      <c r="P6095" s="36" t="e">
        <f ca="1">MATCH(O6095,Lists!$S$2:$S$640,1)</f>
        <v>#N/A</v>
      </c>
      <c r="Q6095" s="36" t="e">
        <f ca="1">MATCH(LEFT(OFFSET(Lists!$Q$2,MATCH(E6095,Lists!$R$3:$R$19,0)+1,0),4),Lists!$S$3:$S$640,1)</f>
        <v>#N/A</v>
      </c>
      <c r="R6095" s="36" t="e">
        <f ca="1">LEFT(OFFSET(Lists!$S$2,P6095-1+MATCH(F6095,OFFSET(Lists!$T$3,P6095-1,0,Q6095-P6095+1),0),0),6)</f>
        <v>#N/A</v>
      </c>
      <c r="S6095" s="36" t="e">
        <f ca="1">VLOOKUP(R6095,Lists!B:D,3,FALSE)</f>
        <v>#N/A</v>
      </c>
      <c r="T6095" s="36" t="str">
        <f>IF(F6095&lt;&gt;"",MATCH(R6095,'Maximum minutes'!B:B,0),"")</f>
        <v/>
      </c>
      <c r="U6095" s="36">
        <f ca="1">IF(F6095&lt;&gt;"",COUNTA(OFFSET('Maximum minutes'!$C$1,'Annexe A1 Cours'!T6095,0,1,50)),0)</f>
        <v>0</v>
      </c>
      <c r="V6095" s="37">
        <f ca="1">IFERROR(OFFSET('Maximum minutes'!$C$1,T6095+1,-1+MATCH(G6095,OFFSET('Maximum minutes'!$C$1,T6095-1,0,1,50),0)),0)</f>
        <v>0</v>
      </c>
      <c r="W6095" s="38">
        <f t="shared" ca="1" si="190"/>
        <v>0</v>
      </c>
    </row>
    <row r="6096" spans="1:23" s="36" customFormat="1" ht="18.75">
      <c r="A6096" s="34"/>
      <c r="B6096" s="39"/>
      <c r="C6096" s="39"/>
      <c r="D6096" s="35"/>
      <c r="E6096" s="40"/>
      <c r="F6096" s="39"/>
      <c r="G6096" s="39"/>
      <c r="H6096" s="39"/>
      <c r="I6096" s="34"/>
      <c r="J6096" s="34"/>
      <c r="K6096" s="34"/>
      <c r="L6096" s="34"/>
      <c r="M6096" s="43" t="str">
        <f ca="1">IFERROR(OFFSET('Maximum minutes'!$C$1,T6096,MATCH(IF(G6096&lt;&gt;"",G6096,F6096),OFFSET('Maximum minutes'!$C$1,T6096-1,0,1,U6096+1),0)-1)*IF(OR(ISNUMBER(J6096),J6096="sans examen"),1,0)*IF(W6096&lt;MinDate,1,0),"")</f>
        <v/>
      </c>
      <c r="N6096" s="36">
        <f t="shared" ca="1" si="191"/>
        <v>0</v>
      </c>
      <c r="O6096" s="36" t="e">
        <f ca="1">LEFT(OFFSET(Lists!$Q$2,MATCH(E6096,Lists!$R$3:$R$19,0),0),4)</f>
        <v>#N/A</v>
      </c>
      <c r="P6096" s="36" t="e">
        <f ca="1">MATCH(O6096,Lists!$S$2:$S$640,1)</f>
        <v>#N/A</v>
      </c>
      <c r="Q6096" s="36" t="e">
        <f ca="1">MATCH(LEFT(OFFSET(Lists!$Q$2,MATCH(E6096,Lists!$R$3:$R$19,0)+1,0),4),Lists!$S$3:$S$640,1)</f>
        <v>#N/A</v>
      </c>
      <c r="R6096" s="36" t="e">
        <f ca="1">LEFT(OFFSET(Lists!$S$2,P6096-1+MATCH(F6096,OFFSET(Lists!$T$3,P6096-1,0,Q6096-P6096+1),0),0),6)</f>
        <v>#N/A</v>
      </c>
      <c r="S6096" s="36" t="e">
        <f ca="1">VLOOKUP(R6096,Lists!B:D,3,FALSE)</f>
        <v>#N/A</v>
      </c>
      <c r="T6096" s="36" t="str">
        <f>IF(F6096&lt;&gt;"",MATCH(R6096,'Maximum minutes'!B:B,0),"")</f>
        <v/>
      </c>
      <c r="U6096" s="36">
        <f ca="1">IF(F6096&lt;&gt;"",COUNTA(OFFSET('Maximum minutes'!$C$1,'Annexe A1 Cours'!T6096,0,1,50)),0)</f>
        <v>0</v>
      </c>
      <c r="V6096" s="37">
        <f ca="1">IFERROR(OFFSET('Maximum minutes'!$C$1,T6096+1,-1+MATCH(G6096,OFFSET('Maximum minutes'!$C$1,T6096-1,0,1,50),0)),0)</f>
        <v>0</v>
      </c>
      <c r="W6096" s="38">
        <f t="shared" ca="1" si="190"/>
        <v>0</v>
      </c>
    </row>
    <row r="6097" spans="1:23" s="36" customFormat="1" ht="18.75">
      <c r="A6097" s="34"/>
      <c r="B6097" s="39"/>
      <c r="C6097" s="39"/>
      <c r="D6097" s="35"/>
      <c r="E6097" s="40"/>
      <c r="F6097" s="39"/>
      <c r="G6097" s="39"/>
      <c r="H6097" s="39"/>
      <c r="I6097" s="34"/>
      <c r="J6097" s="34"/>
      <c r="K6097" s="34"/>
      <c r="L6097" s="34"/>
      <c r="M6097" s="43" t="str">
        <f ca="1">IFERROR(OFFSET('Maximum minutes'!$C$1,T6097,MATCH(IF(G6097&lt;&gt;"",G6097,F6097),OFFSET('Maximum minutes'!$C$1,T6097-1,0,1,U6097+1),0)-1)*IF(OR(ISNUMBER(J6097),J6097="sans examen"),1,0)*IF(W6097&lt;MinDate,1,0),"")</f>
        <v/>
      </c>
      <c r="N6097" s="36">
        <f t="shared" ca="1" si="191"/>
        <v>0</v>
      </c>
      <c r="O6097" s="36" t="e">
        <f ca="1">LEFT(OFFSET(Lists!$Q$2,MATCH(E6097,Lists!$R$3:$R$19,0),0),4)</f>
        <v>#N/A</v>
      </c>
      <c r="P6097" s="36" t="e">
        <f ca="1">MATCH(O6097,Lists!$S$2:$S$640,1)</f>
        <v>#N/A</v>
      </c>
      <c r="Q6097" s="36" t="e">
        <f ca="1">MATCH(LEFT(OFFSET(Lists!$Q$2,MATCH(E6097,Lists!$R$3:$R$19,0)+1,0),4),Lists!$S$3:$S$640,1)</f>
        <v>#N/A</v>
      </c>
      <c r="R6097" s="36" t="e">
        <f ca="1">LEFT(OFFSET(Lists!$S$2,P6097-1+MATCH(F6097,OFFSET(Lists!$T$3,P6097-1,0,Q6097-P6097+1),0),0),6)</f>
        <v>#N/A</v>
      </c>
      <c r="S6097" s="36" t="e">
        <f ca="1">VLOOKUP(R6097,Lists!B:D,3,FALSE)</f>
        <v>#N/A</v>
      </c>
      <c r="T6097" s="36" t="str">
        <f>IF(F6097&lt;&gt;"",MATCH(R6097,'Maximum minutes'!B:B,0),"")</f>
        <v/>
      </c>
      <c r="U6097" s="36">
        <f ca="1">IF(F6097&lt;&gt;"",COUNTA(OFFSET('Maximum minutes'!$C$1,'Annexe A1 Cours'!T6097,0,1,50)),0)</f>
        <v>0</v>
      </c>
      <c r="V6097" s="37">
        <f ca="1">IFERROR(OFFSET('Maximum minutes'!$C$1,T6097+1,-1+MATCH(G6097,OFFSET('Maximum minutes'!$C$1,T6097-1,0,1,50),0)),0)</f>
        <v>0</v>
      </c>
      <c r="W6097" s="38">
        <f t="shared" ca="1" si="190"/>
        <v>0</v>
      </c>
    </row>
    <row r="6098" spans="1:23" s="36" customFormat="1" ht="18.75">
      <c r="A6098" s="34"/>
      <c r="B6098" s="39"/>
      <c r="C6098" s="39"/>
      <c r="D6098" s="35"/>
      <c r="E6098" s="40"/>
      <c r="F6098" s="39"/>
      <c r="G6098" s="39"/>
      <c r="H6098" s="39"/>
      <c r="I6098" s="34"/>
      <c r="J6098" s="34"/>
      <c r="K6098" s="34"/>
      <c r="L6098" s="34"/>
      <c r="M6098" s="43" t="str">
        <f ca="1">IFERROR(OFFSET('Maximum minutes'!$C$1,T6098,MATCH(IF(G6098&lt;&gt;"",G6098,F6098),OFFSET('Maximum minutes'!$C$1,T6098-1,0,1,U6098+1),0)-1)*IF(OR(ISNUMBER(J6098),J6098="sans examen"),1,0)*IF(W6098&lt;MinDate,1,0),"")</f>
        <v/>
      </c>
      <c r="N6098" s="36">
        <f t="shared" ca="1" si="191"/>
        <v>0</v>
      </c>
      <c r="O6098" s="36" t="e">
        <f ca="1">LEFT(OFFSET(Lists!$Q$2,MATCH(E6098,Lists!$R$3:$R$19,0),0),4)</f>
        <v>#N/A</v>
      </c>
      <c r="P6098" s="36" t="e">
        <f ca="1">MATCH(O6098,Lists!$S$2:$S$640,1)</f>
        <v>#N/A</v>
      </c>
      <c r="Q6098" s="36" t="e">
        <f ca="1">MATCH(LEFT(OFFSET(Lists!$Q$2,MATCH(E6098,Lists!$R$3:$R$19,0)+1,0),4),Lists!$S$3:$S$640,1)</f>
        <v>#N/A</v>
      </c>
      <c r="R6098" s="36" t="e">
        <f ca="1">LEFT(OFFSET(Lists!$S$2,P6098-1+MATCH(F6098,OFFSET(Lists!$T$3,P6098-1,0,Q6098-P6098+1),0),0),6)</f>
        <v>#N/A</v>
      </c>
      <c r="S6098" s="36" t="e">
        <f ca="1">VLOOKUP(R6098,Lists!B:D,3,FALSE)</f>
        <v>#N/A</v>
      </c>
      <c r="T6098" s="36" t="str">
        <f>IF(F6098&lt;&gt;"",MATCH(R6098,'Maximum minutes'!B:B,0),"")</f>
        <v/>
      </c>
      <c r="U6098" s="36">
        <f ca="1">IF(F6098&lt;&gt;"",COUNTA(OFFSET('Maximum minutes'!$C$1,'Annexe A1 Cours'!T6098,0,1,50)),0)</f>
        <v>0</v>
      </c>
      <c r="V6098" s="37">
        <f ca="1">IFERROR(OFFSET('Maximum minutes'!$C$1,T6098+1,-1+MATCH(G6098,OFFSET('Maximum minutes'!$C$1,T6098-1,0,1,50),0)),0)</f>
        <v>0</v>
      </c>
      <c r="W6098" s="38">
        <f t="shared" ca="1" si="190"/>
        <v>0</v>
      </c>
    </row>
    <row r="6099" spans="1:23" s="36" customFormat="1" ht="18.75">
      <c r="A6099" s="34"/>
      <c r="B6099" s="39"/>
      <c r="C6099" s="39"/>
      <c r="D6099" s="35"/>
      <c r="E6099" s="40"/>
      <c r="F6099" s="39"/>
      <c r="G6099" s="39"/>
      <c r="H6099" s="39"/>
      <c r="I6099" s="34"/>
      <c r="J6099" s="34"/>
      <c r="K6099" s="34"/>
      <c r="L6099" s="34"/>
      <c r="M6099" s="43" t="str">
        <f ca="1">IFERROR(OFFSET('Maximum minutes'!$C$1,T6099,MATCH(IF(G6099&lt;&gt;"",G6099,F6099),OFFSET('Maximum minutes'!$C$1,T6099-1,0,1,U6099+1),0)-1)*IF(OR(ISNUMBER(J6099),J6099="sans examen"),1,0)*IF(W6099&lt;MinDate,1,0),"")</f>
        <v/>
      </c>
      <c r="N6099" s="36">
        <f t="shared" ca="1" si="191"/>
        <v>0</v>
      </c>
      <c r="O6099" s="36" t="e">
        <f ca="1">LEFT(OFFSET(Lists!$Q$2,MATCH(E6099,Lists!$R$3:$R$19,0),0),4)</f>
        <v>#N/A</v>
      </c>
      <c r="P6099" s="36" t="e">
        <f ca="1">MATCH(O6099,Lists!$S$2:$S$640,1)</f>
        <v>#N/A</v>
      </c>
      <c r="Q6099" s="36" t="e">
        <f ca="1">MATCH(LEFT(OFFSET(Lists!$Q$2,MATCH(E6099,Lists!$R$3:$R$19,0)+1,0),4),Lists!$S$3:$S$640,1)</f>
        <v>#N/A</v>
      </c>
      <c r="R6099" s="36" t="e">
        <f ca="1">LEFT(OFFSET(Lists!$S$2,P6099-1+MATCH(F6099,OFFSET(Lists!$T$3,P6099-1,0,Q6099-P6099+1),0),0),6)</f>
        <v>#N/A</v>
      </c>
      <c r="S6099" s="36" t="e">
        <f ca="1">VLOOKUP(R6099,Lists!B:D,3,FALSE)</f>
        <v>#N/A</v>
      </c>
      <c r="T6099" s="36" t="str">
        <f>IF(F6099&lt;&gt;"",MATCH(R6099,'Maximum minutes'!B:B,0),"")</f>
        <v/>
      </c>
      <c r="U6099" s="36">
        <f ca="1">IF(F6099&lt;&gt;"",COUNTA(OFFSET('Maximum minutes'!$C$1,'Annexe A1 Cours'!T6099,0,1,50)),0)</f>
        <v>0</v>
      </c>
      <c r="V6099" s="37">
        <f ca="1">IFERROR(OFFSET('Maximum minutes'!$C$1,T6099+1,-1+MATCH(G6099,OFFSET('Maximum minutes'!$C$1,T6099-1,0,1,50),0)),0)</f>
        <v>0</v>
      </c>
      <c r="W6099" s="38">
        <f t="shared" ca="1" si="190"/>
        <v>0</v>
      </c>
    </row>
    <row r="6100" spans="1:23" s="36" customFormat="1" ht="18.75">
      <c r="A6100" s="34"/>
      <c r="B6100" s="39"/>
      <c r="C6100" s="39"/>
      <c r="D6100" s="35"/>
      <c r="E6100" s="40"/>
      <c r="F6100" s="39"/>
      <c r="G6100" s="39"/>
      <c r="H6100" s="39"/>
      <c r="I6100" s="34"/>
      <c r="J6100" s="34"/>
      <c r="K6100" s="34"/>
      <c r="L6100" s="34"/>
      <c r="M6100" s="43" t="str">
        <f ca="1">IFERROR(OFFSET('Maximum minutes'!$C$1,T6100,MATCH(IF(G6100&lt;&gt;"",G6100,F6100),OFFSET('Maximum minutes'!$C$1,T6100-1,0,1,U6100+1),0)-1)*IF(OR(ISNUMBER(J6100),J6100="sans examen"),1,0)*IF(W6100&lt;MinDate,1,0),"")</f>
        <v/>
      </c>
      <c r="N6100" s="36">
        <f t="shared" ca="1" si="191"/>
        <v>0</v>
      </c>
      <c r="O6100" s="36" t="e">
        <f ca="1">LEFT(OFFSET(Lists!$Q$2,MATCH(E6100,Lists!$R$3:$R$19,0),0),4)</f>
        <v>#N/A</v>
      </c>
      <c r="P6100" s="36" t="e">
        <f ca="1">MATCH(O6100,Lists!$S$2:$S$640,1)</f>
        <v>#N/A</v>
      </c>
      <c r="Q6100" s="36" t="e">
        <f ca="1">MATCH(LEFT(OFFSET(Lists!$Q$2,MATCH(E6100,Lists!$R$3:$R$19,0)+1,0),4),Lists!$S$3:$S$640,1)</f>
        <v>#N/A</v>
      </c>
      <c r="R6100" s="36" t="e">
        <f ca="1">LEFT(OFFSET(Lists!$S$2,P6100-1+MATCH(F6100,OFFSET(Lists!$T$3,P6100-1,0,Q6100-P6100+1),0),0),6)</f>
        <v>#N/A</v>
      </c>
      <c r="S6100" s="36" t="e">
        <f ca="1">VLOOKUP(R6100,Lists!B:D,3,FALSE)</f>
        <v>#N/A</v>
      </c>
      <c r="T6100" s="36" t="str">
        <f>IF(F6100&lt;&gt;"",MATCH(R6100,'Maximum minutes'!B:B,0),"")</f>
        <v/>
      </c>
      <c r="U6100" s="36">
        <f ca="1">IF(F6100&lt;&gt;"",COUNTA(OFFSET('Maximum minutes'!$C$1,'Annexe A1 Cours'!T6100,0,1,50)),0)</f>
        <v>0</v>
      </c>
      <c r="V6100" s="37">
        <f ca="1">IFERROR(OFFSET('Maximum minutes'!$C$1,T6100+1,-1+MATCH(G6100,OFFSET('Maximum minutes'!$C$1,T6100-1,0,1,50),0)),0)</f>
        <v>0</v>
      </c>
      <c r="W6100" s="38">
        <f t="shared" ca="1" si="190"/>
        <v>0</v>
      </c>
    </row>
    <row r="6101" spans="1:23" s="36" customFormat="1" ht="18.75">
      <c r="A6101" s="34"/>
      <c r="B6101" s="39"/>
      <c r="C6101" s="39"/>
      <c r="D6101" s="35"/>
      <c r="E6101" s="40"/>
      <c r="F6101" s="39"/>
      <c r="G6101" s="39"/>
      <c r="H6101" s="39"/>
      <c r="I6101" s="34"/>
      <c r="J6101" s="34"/>
      <c r="K6101" s="34"/>
      <c r="L6101" s="34"/>
      <c r="M6101" s="43" t="str">
        <f ca="1">IFERROR(OFFSET('Maximum minutes'!$C$1,T6101,MATCH(IF(G6101&lt;&gt;"",G6101,F6101),OFFSET('Maximum minutes'!$C$1,T6101-1,0,1,U6101+1),0)-1)*IF(OR(ISNUMBER(J6101),J6101="sans examen"),1,0)*IF(W6101&lt;MinDate,1,0),"")</f>
        <v/>
      </c>
      <c r="N6101" s="36">
        <f t="shared" ca="1" si="191"/>
        <v>0</v>
      </c>
      <c r="O6101" s="36" t="e">
        <f ca="1">LEFT(OFFSET(Lists!$Q$2,MATCH(E6101,Lists!$R$3:$R$19,0),0),4)</f>
        <v>#N/A</v>
      </c>
      <c r="P6101" s="36" t="e">
        <f ca="1">MATCH(O6101,Lists!$S$2:$S$640,1)</f>
        <v>#N/A</v>
      </c>
      <c r="Q6101" s="36" t="e">
        <f ca="1">MATCH(LEFT(OFFSET(Lists!$Q$2,MATCH(E6101,Lists!$R$3:$R$19,0)+1,0),4),Lists!$S$3:$S$640,1)</f>
        <v>#N/A</v>
      </c>
      <c r="R6101" s="36" t="e">
        <f ca="1">LEFT(OFFSET(Lists!$S$2,P6101-1+MATCH(F6101,OFFSET(Lists!$T$3,P6101-1,0,Q6101-P6101+1),0),0),6)</f>
        <v>#N/A</v>
      </c>
      <c r="S6101" s="36" t="e">
        <f ca="1">VLOOKUP(R6101,Lists!B:D,3,FALSE)</f>
        <v>#N/A</v>
      </c>
      <c r="T6101" s="36" t="str">
        <f>IF(F6101&lt;&gt;"",MATCH(R6101,'Maximum minutes'!B:B,0),"")</f>
        <v/>
      </c>
      <c r="U6101" s="36">
        <f ca="1">IF(F6101&lt;&gt;"",COUNTA(OFFSET('Maximum minutes'!$C$1,'Annexe A1 Cours'!T6101,0,1,50)),0)</f>
        <v>0</v>
      </c>
      <c r="V6101" s="37">
        <f ca="1">IFERROR(OFFSET('Maximum minutes'!$C$1,T6101+1,-1+MATCH(G6101,OFFSET('Maximum minutes'!$C$1,T6101-1,0,1,50),0)),0)</f>
        <v>0</v>
      </c>
      <c r="W6101" s="38">
        <f t="shared" ca="1" si="190"/>
        <v>0</v>
      </c>
    </row>
    <row r="6102" spans="1:23" s="36" customFormat="1" ht="18.75">
      <c r="A6102" s="34"/>
      <c r="B6102" s="39"/>
      <c r="C6102" s="39"/>
      <c r="D6102" s="35"/>
      <c r="E6102" s="40"/>
      <c r="F6102" s="39"/>
      <c r="G6102" s="39"/>
      <c r="H6102" s="39"/>
      <c r="I6102" s="34"/>
      <c r="J6102" s="34"/>
      <c r="K6102" s="34"/>
      <c r="L6102" s="34"/>
      <c r="M6102" s="43" t="str">
        <f ca="1">IFERROR(OFFSET('Maximum minutes'!$C$1,T6102,MATCH(IF(G6102&lt;&gt;"",G6102,F6102),OFFSET('Maximum minutes'!$C$1,T6102-1,0,1,U6102+1),0)-1)*IF(OR(ISNUMBER(J6102),J6102="sans examen"),1,0)*IF(W6102&lt;MinDate,1,0),"")</f>
        <v/>
      </c>
      <c r="N6102" s="36">
        <f t="shared" ca="1" si="191"/>
        <v>0</v>
      </c>
      <c r="O6102" s="36" t="e">
        <f ca="1">LEFT(OFFSET(Lists!$Q$2,MATCH(E6102,Lists!$R$3:$R$19,0),0),4)</f>
        <v>#N/A</v>
      </c>
      <c r="P6102" s="36" t="e">
        <f ca="1">MATCH(O6102,Lists!$S$2:$S$640,1)</f>
        <v>#N/A</v>
      </c>
      <c r="Q6102" s="36" t="e">
        <f ca="1">MATCH(LEFT(OFFSET(Lists!$Q$2,MATCH(E6102,Lists!$R$3:$R$19,0)+1,0),4),Lists!$S$3:$S$640,1)</f>
        <v>#N/A</v>
      </c>
      <c r="R6102" s="36" t="e">
        <f ca="1">LEFT(OFFSET(Lists!$S$2,P6102-1+MATCH(F6102,OFFSET(Lists!$T$3,P6102-1,0,Q6102-P6102+1),0),0),6)</f>
        <v>#N/A</v>
      </c>
      <c r="S6102" s="36" t="e">
        <f ca="1">VLOOKUP(R6102,Lists!B:D,3,FALSE)</f>
        <v>#N/A</v>
      </c>
      <c r="T6102" s="36" t="str">
        <f>IF(F6102&lt;&gt;"",MATCH(R6102,'Maximum minutes'!B:B,0),"")</f>
        <v/>
      </c>
      <c r="U6102" s="36">
        <f ca="1">IF(F6102&lt;&gt;"",COUNTA(OFFSET('Maximum minutes'!$C$1,'Annexe A1 Cours'!T6102,0,1,50)),0)</f>
        <v>0</v>
      </c>
      <c r="V6102" s="37">
        <f ca="1">IFERROR(OFFSET('Maximum minutes'!$C$1,T6102+1,-1+MATCH(G6102,OFFSET('Maximum minutes'!$C$1,T6102-1,0,1,50),0)),0)</f>
        <v>0</v>
      </c>
      <c r="W6102" s="38">
        <f t="shared" ca="1" si="190"/>
        <v>0</v>
      </c>
    </row>
    <row r="6103" spans="1:23" s="36" customFormat="1" ht="18.75">
      <c r="A6103" s="34"/>
      <c r="B6103" s="39"/>
      <c r="C6103" s="39"/>
      <c r="D6103" s="35"/>
      <c r="E6103" s="40"/>
      <c r="F6103" s="39"/>
      <c r="G6103" s="39"/>
      <c r="H6103" s="39"/>
      <c r="I6103" s="34"/>
      <c r="J6103" s="34"/>
      <c r="K6103" s="34"/>
      <c r="L6103" s="34"/>
      <c r="M6103" s="43" t="str">
        <f ca="1">IFERROR(OFFSET('Maximum minutes'!$C$1,T6103,MATCH(IF(G6103&lt;&gt;"",G6103,F6103),OFFSET('Maximum minutes'!$C$1,T6103-1,0,1,U6103+1),0)-1)*IF(OR(ISNUMBER(J6103),J6103="sans examen"),1,0)*IF(W6103&lt;MinDate,1,0),"")</f>
        <v/>
      </c>
      <c r="N6103" s="36">
        <f t="shared" ca="1" si="191"/>
        <v>0</v>
      </c>
      <c r="O6103" s="36" t="e">
        <f ca="1">LEFT(OFFSET(Lists!$Q$2,MATCH(E6103,Lists!$R$3:$R$19,0),0),4)</f>
        <v>#N/A</v>
      </c>
      <c r="P6103" s="36" t="e">
        <f ca="1">MATCH(O6103,Lists!$S$2:$S$640,1)</f>
        <v>#N/A</v>
      </c>
      <c r="Q6103" s="36" t="e">
        <f ca="1">MATCH(LEFT(OFFSET(Lists!$Q$2,MATCH(E6103,Lists!$R$3:$R$19,0)+1,0),4),Lists!$S$3:$S$640,1)</f>
        <v>#N/A</v>
      </c>
      <c r="R6103" s="36" t="e">
        <f ca="1">LEFT(OFFSET(Lists!$S$2,P6103-1+MATCH(F6103,OFFSET(Lists!$T$3,P6103-1,0,Q6103-P6103+1),0),0),6)</f>
        <v>#N/A</v>
      </c>
      <c r="S6103" s="36" t="e">
        <f ca="1">VLOOKUP(R6103,Lists!B:D,3,FALSE)</f>
        <v>#N/A</v>
      </c>
      <c r="T6103" s="36" t="str">
        <f>IF(F6103&lt;&gt;"",MATCH(R6103,'Maximum minutes'!B:B,0),"")</f>
        <v/>
      </c>
      <c r="U6103" s="36">
        <f ca="1">IF(F6103&lt;&gt;"",COUNTA(OFFSET('Maximum minutes'!$C$1,'Annexe A1 Cours'!T6103,0,1,50)),0)</f>
        <v>0</v>
      </c>
      <c r="V6103" s="37">
        <f ca="1">IFERROR(OFFSET('Maximum minutes'!$C$1,T6103+1,-1+MATCH(G6103,OFFSET('Maximum minutes'!$C$1,T6103-1,0,1,50),0)),0)</f>
        <v>0</v>
      </c>
      <c r="W6103" s="38">
        <f t="shared" ca="1" si="190"/>
        <v>0</v>
      </c>
    </row>
    <row r="6104" spans="1:23" s="36" customFormat="1" ht="18.75">
      <c r="A6104" s="34"/>
      <c r="B6104" s="39"/>
      <c r="C6104" s="39"/>
      <c r="D6104" s="35"/>
      <c r="E6104" s="40"/>
      <c r="F6104" s="39"/>
      <c r="G6104" s="39"/>
      <c r="H6104" s="39"/>
      <c r="I6104" s="34"/>
      <c r="J6104" s="34"/>
      <c r="K6104" s="34"/>
      <c r="L6104" s="34"/>
      <c r="M6104" s="43" t="str">
        <f ca="1">IFERROR(OFFSET('Maximum minutes'!$C$1,T6104,MATCH(IF(G6104&lt;&gt;"",G6104,F6104),OFFSET('Maximum minutes'!$C$1,T6104-1,0,1,U6104+1),0)-1)*IF(OR(ISNUMBER(J6104),J6104="sans examen"),1,0)*IF(W6104&lt;MinDate,1,0),"")</f>
        <v/>
      </c>
      <c r="N6104" s="36">
        <f t="shared" ca="1" si="191"/>
        <v>0</v>
      </c>
      <c r="O6104" s="36" t="e">
        <f ca="1">LEFT(OFFSET(Lists!$Q$2,MATCH(E6104,Lists!$R$3:$R$19,0),0),4)</f>
        <v>#N/A</v>
      </c>
      <c r="P6104" s="36" t="e">
        <f ca="1">MATCH(O6104,Lists!$S$2:$S$640,1)</f>
        <v>#N/A</v>
      </c>
      <c r="Q6104" s="36" t="e">
        <f ca="1">MATCH(LEFT(OFFSET(Lists!$Q$2,MATCH(E6104,Lists!$R$3:$R$19,0)+1,0),4),Lists!$S$3:$S$640,1)</f>
        <v>#N/A</v>
      </c>
      <c r="R6104" s="36" t="e">
        <f ca="1">LEFT(OFFSET(Lists!$S$2,P6104-1+MATCH(F6104,OFFSET(Lists!$T$3,P6104-1,0,Q6104-P6104+1),0),0),6)</f>
        <v>#N/A</v>
      </c>
      <c r="S6104" s="36" t="e">
        <f ca="1">VLOOKUP(R6104,Lists!B:D,3,FALSE)</f>
        <v>#N/A</v>
      </c>
      <c r="T6104" s="36" t="str">
        <f>IF(F6104&lt;&gt;"",MATCH(R6104,'Maximum minutes'!B:B,0),"")</f>
        <v/>
      </c>
      <c r="U6104" s="36">
        <f ca="1">IF(F6104&lt;&gt;"",COUNTA(OFFSET('Maximum minutes'!$C$1,'Annexe A1 Cours'!T6104,0,1,50)),0)</f>
        <v>0</v>
      </c>
      <c r="V6104" s="37">
        <f ca="1">IFERROR(OFFSET('Maximum minutes'!$C$1,T6104+1,-1+MATCH(G6104,OFFSET('Maximum minutes'!$C$1,T6104-1,0,1,50),0)),0)</f>
        <v>0</v>
      </c>
      <c r="W6104" s="38">
        <f t="shared" ca="1" si="190"/>
        <v>0</v>
      </c>
    </row>
    <row r="6105" spans="1:23" s="36" customFormat="1" ht="18.75">
      <c r="A6105" s="34"/>
      <c r="B6105" s="39"/>
      <c r="C6105" s="39"/>
      <c r="D6105" s="35"/>
      <c r="E6105" s="40"/>
      <c r="F6105" s="39"/>
      <c r="G6105" s="39"/>
      <c r="H6105" s="39"/>
      <c r="I6105" s="34"/>
      <c r="J6105" s="34"/>
      <c r="K6105" s="34"/>
      <c r="L6105" s="34"/>
      <c r="M6105" s="43" t="str">
        <f ca="1">IFERROR(OFFSET('Maximum minutes'!$C$1,T6105,MATCH(IF(G6105&lt;&gt;"",G6105,F6105),OFFSET('Maximum minutes'!$C$1,T6105-1,0,1,U6105+1),0)-1)*IF(OR(ISNUMBER(J6105),J6105="sans examen"),1,0)*IF(W6105&lt;MinDate,1,0),"")</f>
        <v/>
      </c>
      <c r="N6105" s="36">
        <f t="shared" ca="1" si="191"/>
        <v>0</v>
      </c>
      <c r="O6105" s="36" t="e">
        <f ca="1">LEFT(OFFSET(Lists!$Q$2,MATCH(E6105,Lists!$R$3:$R$19,0),0),4)</f>
        <v>#N/A</v>
      </c>
      <c r="P6105" s="36" t="e">
        <f ca="1">MATCH(O6105,Lists!$S$2:$S$640,1)</f>
        <v>#N/A</v>
      </c>
      <c r="Q6105" s="36" t="e">
        <f ca="1">MATCH(LEFT(OFFSET(Lists!$Q$2,MATCH(E6105,Lists!$R$3:$R$19,0)+1,0),4),Lists!$S$3:$S$640,1)</f>
        <v>#N/A</v>
      </c>
      <c r="R6105" s="36" t="e">
        <f ca="1">LEFT(OFFSET(Lists!$S$2,P6105-1+MATCH(F6105,OFFSET(Lists!$T$3,P6105-1,0,Q6105-P6105+1),0),0),6)</f>
        <v>#N/A</v>
      </c>
      <c r="S6105" s="36" t="e">
        <f ca="1">VLOOKUP(R6105,Lists!B:D,3,FALSE)</f>
        <v>#N/A</v>
      </c>
      <c r="T6105" s="36" t="str">
        <f>IF(F6105&lt;&gt;"",MATCH(R6105,'Maximum minutes'!B:B,0),"")</f>
        <v/>
      </c>
      <c r="U6105" s="36">
        <f ca="1">IF(F6105&lt;&gt;"",COUNTA(OFFSET('Maximum minutes'!$C$1,'Annexe A1 Cours'!T6105,0,1,50)),0)</f>
        <v>0</v>
      </c>
      <c r="V6105" s="37">
        <f ca="1">IFERROR(OFFSET('Maximum minutes'!$C$1,T6105+1,-1+MATCH(G6105,OFFSET('Maximum minutes'!$C$1,T6105-1,0,1,50),0)),0)</f>
        <v>0</v>
      </c>
      <c r="W6105" s="38">
        <f t="shared" ca="1" si="190"/>
        <v>0</v>
      </c>
    </row>
    <row r="6106" spans="1:23" s="36" customFormat="1" ht="18.75">
      <c r="A6106" s="34"/>
      <c r="B6106" s="39"/>
      <c r="C6106" s="39"/>
      <c r="D6106" s="35"/>
      <c r="E6106" s="40"/>
      <c r="F6106" s="39"/>
      <c r="G6106" s="39"/>
      <c r="H6106" s="39"/>
      <c r="I6106" s="34"/>
      <c r="J6106" s="34"/>
      <c r="K6106" s="34"/>
      <c r="L6106" s="34"/>
      <c r="M6106" s="43" t="str">
        <f ca="1">IFERROR(OFFSET('Maximum minutes'!$C$1,T6106,MATCH(IF(G6106&lt;&gt;"",G6106,F6106),OFFSET('Maximum minutes'!$C$1,T6106-1,0,1,U6106+1),0)-1)*IF(OR(ISNUMBER(J6106),J6106="sans examen"),1,0)*IF(W6106&lt;MinDate,1,0),"")</f>
        <v/>
      </c>
      <c r="N6106" s="36">
        <f t="shared" ca="1" si="191"/>
        <v>0</v>
      </c>
      <c r="O6106" s="36" t="e">
        <f ca="1">LEFT(OFFSET(Lists!$Q$2,MATCH(E6106,Lists!$R$3:$R$19,0),0),4)</f>
        <v>#N/A</v>
      </c>
      <c r="P6106" s="36" t="e">
        <f ca="1">MATCH(O6106,Lists!$S$2:$S$640,1)</f>
        <v>#N/A</v>
      </c>
      <c r="Q6106" s="36" t="e">
        <f ca="1">MATCH(LEFT(OFFSET(Lists!$Q$2,MATCH(E6106,Lists!$R$3:$R$19,0)+1,0),4),Lists!$S$3:$S$640,1)</f>
        <v>#N/A</v>
      </c>
      <c r="R6106" s="36" t="e">
        <f ca="1">LEFT(OFFSET(Lists!$S$2,P6106-1+MATCH(F6106,OFFSET(Lists!$T$3,P6106-1,0,Q6106-P6106+1),0),0),6)</f>
        <v>#N/A</v>
      </c>
      <c r="S6106" s="36" t="e">
        <f ca="1">VLOOKUP(R6106,Lists!B:D,3,FALSE)</f>
        <v>#N/A</v>
      </c>
      <c r="T6106" s="36" t="str">
        <f>IF(F6106&lt;&gt;"",MATCH(R6106,'Maximum minutes'!B:B,0),"")</f>
        <v/>
      </c>
      <c r="U6106" s="36">
        <f ca="1">IF(F6106&lt;&gt;"",COUNTA(OFFSET('Maximum minutes'!$C$1,'Annexe A1 Cours'!T6106,0,1,50)),0)</f>
        <v>0</v>
      </c>
      <c r="V6106" s="37">
        <f ca="1">IFERROR(OFFSET('Maximum minutes'!$C$1,T6106+1,-1+MATCH(G6106,OFFSET('Maximum minutes'!$C$1,T6106-1,0,1,50),0)),0)</f>
        <v>0</v>
      </c>
      <c r="W6106" s="38">
        <f t="shared" ca="1" si="190"/>
        <v>0</v>
      </c>
    </row>
    <row r="6107" spans="1:23" s="36" customFormat="1" ht="18.75">
      <c r="A6107" s="34"/>
      <c r="B6107" s="39"/>
      <c r="C6107" s="39"/>
      <c r="D6107" s="35"/>
      <c r="E6107" s="40"/>
      <c r="F6107" s="39"/>
      <c r="G6107" s="39"/>
      <c r="H6107" s="39"/>
      <c r="I6107" s="34"/>
      <c r="J6107" s="34"/>
      <c r="K6107" s="34"/>
      <c r="L6107" s="34"/>
      <c r="M6107" s="43" t="str">
        <f ca="1">IFERROR(OFFSET('Maximum minutes'!$C$1,T6107,MATCH(IF(G6107&lt;&gt;"",G6107,F6107),OFFSET('Maximum minutes'!$C$1,T6107-1,0,1,U6107+1),0)-1)*IF(OR(ISNUMBER(J6107),J6107="sans examen"),1,0)*IF(W6107&lt;MinDate,1,0),"")</f>
        <v/>
      </c>
      <c r="N6107" s="36">
        <f t="shared" ca="1" si="191"/>
        <v>0</v>
      </c>
      <c r="O6107" s="36" t="e">
        <f ca="1">LEFT(OFFSET(Lists!$Q$2,MATCH(E6107,Lists!$R$3:$R$19,0),0),4)</f>
        <v>#N/A</v>
      </c>
      <c r="P6107" s="36" t="e">
        <f ca="1">MATCH(O6107,Lists!$S$2:$S$640,1)</f>
        <v>#N/A</v>
      </c>
      <c r="Q6107" s="36" t="e">
        <f ca="1">MATCH(LEFT(OFFSET(Lists!$Q$2,MATCH(E6107,Lists!$R$3:$R$19,0)+1,0),4),Lists!$S$3:$S$640,1)</f>
        <v>#N/A</v>
      </c>
      <c r="R6107" s="36" t="e">
        <f ca="1">LEFT(OFFSET(Lists!$S$2,P6107-1+MATCH(F6107,OFFSET(Lists!$T$3,P6107-1,0,Q6107-P6107+1),0),0),6)</f>
        <v>#N/A</v>
      </c>
      <c r="S6107" s="36" t="e">
        <f ca="1">VLOOKUP(R6107,Lists!B:D,3,FALSE)</f>
        <v>#N/A</v>
      </c>
      <c r="T6107" s="36" t="str">
        <f>IF(F6107&lt;&gt;"",MATCH(R6107,'Maximum minutes'!B:B,0),"")</f>
        <v/>
      </c>
      <c r="U6107" s="36">
        <f ca="1">IF(F6107&lt;&gt;"",COUNTA(OFFSET('Maximum minutes'!$C$1,'Annexe A1 Cours'!T6107,0,1,50)),0)</f>
        <v>0</v>
      </c>
      <c r="V6107" s="37">
        <f ca="1">IFERROR(OFFSET('Maximum minutes'!$C$1,T6107+1,-1+MATCH(G6107,OFFSET('Maximum minutes'!$C$1,T6107-1,0,1,50),0)),0)</f>
        <v>0</v>
      </c>
      <c r="W6107" s="38">
        <f t="shared" ca="1" si="190"/>
        <v>0</v>
      </c>
    </row>
    <row r="6108" spans="1:23" s="36" customFormat="1" ht="18.75">
      <c r="A6108" s="34"/>
      <c r="B6108" s="39"/>
      <c r="C6108" s="39"/>
      <c r="D6108" s="35"/>
      <c r="E6108" s="40"/>
      <c r="F6108" s="39"/>
      <c r="G6108" s="39"/>
      <c r="H6108" s="39"/>
      <c r="I6108" s="34"/>
      <c r="J6108" s="34"/>
      <c r="K6108" s="34"/>
      <c r="L6108" s="34"/>
      <c r="M6108" s="43" t="str">
        <f ca="1">IFERROR(OFFSET('Maximum minutes'!$C$1,T6108,MATCH(IF(G6108&lt;&gt;"",G6108,F6108),OFFSET('Maximum minutes'!$C$1,T6108-1,0,1,U6108+1),0)-1)*IF(OR(ISNUMBER(J6108),J6108="sans examen"),1,0)*IF(W6108&lt;MinDate,1,0),"")</f>
        <v/>
      </c>
      <c r="N6108" s="36">
        <f t="shared" ca="1" si="191"/>
        <v>0</v>
      </c>
      <c r="O6108" s="36" t="e">
        <f ca="1">LEFT(OFFSET(Lists!$Q$2,MATCH(E6108,Lists!$R$3:$R$19,0),0),4)</f>
        <v>#N/A</v>
      </c>
      <c r="P6108" s="36" t="e">
        <f ca="1">MATCH(O6108,Lists!$S$2:$S$640,1)</f>
        <v>#N/A</v>
      </c>
      <c r="Q6108" s="36" t="e">
        <f ca="1">MATCH(LEFT(OFFSET(Lists!$Q$2,MATCH(E6108,Lists!$R$3:$R$19,0)+1,0),4),Lists!$S$3:$S$640,1)</f>
        <v>#N/A</v>
      </c>
      <c r="R6108" s="36" t="e">
        <f ca="1">LEFT(OFFSET(Lists!$S$2,P6108-1+MATCH(F6108,OFFSET(Lists!$T$3,P6108-1,0,Q6108-P6108+1),0),0),6)</f>
        <v>#N/A</v>
      </c>
      <c r="S6108" s="36" t="e">
        <f ca="1">VLOOKUP(R6108,Lists!B:D,3,FALSE)</f>
        <v>#N/A</v>
      </c>
      <c r="T6108" s="36" t="str">
        <f>IF(F6108&lt;&gt;"",MATCH(R6108,'Maximum minutes'!B:B,0),"")</f>
        <v/>
      </c>
      <c r="U6108" s="36">
        <f ca="1">IF(F6108&lt;&gt;"",COUNTA(OFFSET('Maximum minutes'!$C$1,'Annexe A1 Cours'!T6108,0,1,50)),0)</f>
        <v>0</v>
      </c>
      <c r="V6108" s="37">
        <f ca="1">IFERROR(OFFSET('Maximum minutes'!$C$1,T6108+1,-1+MATCH(G6108,OFFSET('Maximum minutes'!$C$1,T6108-1,0,1,50),0)),0)</f>
        <v>0</v>
      </c>
      <c r="W6108" s="38">
        <f t="shared" ca="1" si="190"/>
        <v>0</v>
      </c>
    </row>
    <row r="6109" spans="1:23" s="36" customFormat="1" ht="18.75">
      <c r="A6109" s="34"/>
      <c r="B6109" s="39"/>
      <c r="C6109" s="39"/>
      <c r="D6109" s="35"/>
      <c r="E6109" s="40"/>
      <c r="F6109" s="39"/>
      <c r="G6109" s="39"/>
      <c r="H6109" s="39"/>
      <c r="I6109" s="34"/>
      <c r="J6109" s="34"/>
      <c r="K6109" s="34"/>
      <c r="L6109" s="34"/>
      <c r="M6109" s="43" t="str">
        <f ca="1">IFERROR(OFFSET('Maximum minutes'!$C$1,T6109,MATCH(IF(G6109&lt;&gt;"",G6109,F6109),OFFSET('Maximum minutes'!$C$1,T6109-1,0,1,U6109+1),0)-1)*IF(OR(ISNUMBER(J6109),J6109="sans examen"),1,0)*IF(W6109&lt;MinDate,1,0),"")</f>
        <v/>
      </c>
      <c r="N6109" s="36">
        <f t="shared" ca="1" si="191"/>
        <v>0</v>
      </c>
      <c r="O6109" s="36" t="e">
        <f ca="1">LEFT(OFFSET(Lists!$Q$2,MATCH(E6109,Lists!$R$3:$R$19,0),0),4)</f>
        <v>#N/A</v>
      </c>
      <c r="P6109" s="36" t="e">
        <f ca="1">MATCH(O6109,Lists!$S$2:$S$640,1)</f>
        <v>#N/A</v>
      </c>
      <c r="Q6109" s="36" t="e">
        <f ca="1">MATCH(LEFT(OFFSET(Lists!$Q$2,MATCH(E6109,Lists!$R$3:$R$19,0)+1,0),4),Lists!$S$3:$S$640,1)</f>
        <v>#N/A</v>
      </c>
      <c r="R6109" s="36" t="e">
        <f ca="1">LEFT(OFFSET(Lists!$S$2,P6109-1+MATCH(F6109,OFFSET(Lists!$T$3,P6109-1,0,Q6109-P6109+1),0),0),6)</f>
        <v>#N/A</v>
      </c>
      <c r="S6109" s="36" t="e">
        <f ca="1">VLOOKUP(R6109,Lists!B:D,3,FALSE)</f>
        <v>#N/A</v>
      </c>
      <c r="T6109" s="36" t="str">
        <f>IF(F6109&lt;&gt;"",MATCH(R6109,'Maximum minutes'!B:B,0),"")</f>
        <v/>
      </c>
      <c r="U6109" s="36">
        <f ca="1">IF(F6109&lt;&gt;"",COUNTA(OFFSET('Maximum minutes'!$C$1,'Annexe A1 Cours'!T6109,0,1,50)),0)</f>
        <v>0</v>
      </c>
      <c r="V6109" s="37">
        <f ca="1">IFERROR(OFFSET('Maximum minutes'!$C$1,T6109+1,-1+MATCH(G6109,OFFSET('Maximum minutes'!$C$1,T6109-1,0,1,50),0)),0)</f>
        <v>0</v>
      </c>
      <c r="W6109" s="38">
        <f t="shared" ca="1" si="190"/>
        <v>0</v>
      </c>
    </row>
    <row r="6110" spans="1:23" s="36" customFormat="1" ht="18.75">
      <c r="A6110" s="34"/>
      <c r="B6110" s="39"/>
      <c r="C6110" s="39"/>
      <c r="D6110" s="35"/>
      <c r="E6110" s="40"/>
      <c r="F6110" s="39"/>
      <c r="G6110" s="39"/>
      <c r="H6110" s="39"/>
      <c r="I6110" s="34"/>
      <c r="J6110" s="34"/>
      <c r="K6110" s="34"/>
      <c r="L6110" s="34"/>
      <c r="M6110" s="43" t="str">
        <f ca="1">IFERROR(OFFSET('Maximum minutes'!$C$1,T6110,MATCH(IF(G6110&lt;&gt;"",G6110,F6110),OFFSET('Maximum minutes'!$C$1,T6110-1,0,1,U6110+1),0)-1)*IF(OR(ISNUMBER(J6110),J6110="sans examen"),1,0)*IF(W6110&lt;MinDate,1,0),"")</f>
        <v/>
      </c>
      <c r="N6110" s="36">
        <f t="shared" ca="1" si="191"/>
        <v>0</v>
      </c>
      <c r="O6110" s="36" t="e">
        <f ca="1">LEFT(OFFSET(Lists!$Q$2,MATCH(E6110,Lists!$R$3:$R$19,0),0),4)</f>
        <v>#N/A</v>
      </c>
      <c r="P6110" s="36" t="e">
        <f ca="1">MATCH(O6110,Lists!$S$2:$S$640,1)</f>
        <v>#N/A</v>
      </c>
      <c r="Q6110" s="36" t="e">
        <f ca="1">MATCH(LEFT(OFFSET(Lists!$Q$2,MATCH(E6110,Lists!$R$3:$R$19,0)+1,0),4),Lists!$S$3:$S$640,1)</f>
        <v>#N/A</v>
      </c>
      <c r="R6110" s="36" t="e">
        <f ca="1">LEFT(OFFSET(Lists!$S$2,P6110-1+MATCH(F6110,OFFSET(Lists!$T$3,P6110-1,0,Q6110-P6110+1),0),0),6)</f>
        <v>#N/A</v>
      </c>
      <c r="S6110" s="36" t="e">
        <f ca="1">VLOOKUP(R6110,Lists!B:D,3,FALSE)</f>
        <v>#N/A</v>
      </c>
      <c r="T6110" s="36" t="str">
        <f>IF(F6110&lt;&gt;"",MATCH(R6110,'Maximum minutes'!B:B,0),"")</f>
        <v/>
      </c>
      <c r="U6110" s="36">
        <f ca="1">IF(F6110&lt;&gt;"",COUNTA(OFFSET('Maximum minutes'!$C$1,'Annexe A1 Cours'!T6110,0,1,50)),0)</f>
        <v>0</v>
      </c>
      <c r="V6110" s="37">
        <f ca="1">IFERROR(OFFSET('Maximum minutes'!$C$1,T6110+1,-1+MATCH(G6110,OFFSET('Maximum minutes'!$C$1,T6110-1,0,1,50),0)),0)</f>
        <v>0</v>
      </c>
      <c r="W6110" s="38">
        <f t="shared" ca="1" si="190"/>
        <v>0</v>
      </c>
    </row>
    <row r="6111" spans="1:23" s="36" customFormat="1" ht="18.75">
      <c r="A6111" s="34"/>
      <c r="B6111" s="39"/>
      <c r="C6111" s="39"/>
      <c r="D6111" s="35"/>
      <c r="E6111" s="40"/>
      <c r="F6111" s="39"/>
      <c r="G6111" s="39"/>
      <c r="H6111" s="39"/>
      <c r="I6111" s="34"/>
      <c r="J6111" s="34"/>
      <c r="K6111" s="34"/>
      <c r="L6111" s="34"/>
      <c r="M6111" s="43" t="str">
        <f ca="1">IFERROR(OFFSET('Maximum minutes'!$C$1,T6111,MATCH(IF(G6111&lt;&gt;"",G6111,F6111),OFFSET('Maximum minutes'!$C$1,T6111-1,0,1,U6111+1),0)-1)*IF(OR(ISNUMBER(J6111),J6111="sans examen"),1,0)*IF(W6111&lt;MinDate,1,0),"")</f>
        <v/>
      </c>
      <c r="N6111" s="36">
        <f t="shared" ca="1" si="191"/>
        <v>0</v>
      </c>
      <c r="O6111" s="36" t="e">
        <f ca="1">LEFT(OFFSET(Lists!$Q$2,MATCH(E6111,Lists!$R$3:$R$19,0),0),4)</f>
        <v>#N/A</v>
      </c>
      <c r="P6111" s="36" t="e">
        <f ca="1">MATCH(O6111,Lists!$S$2:$S$640,1)</f>
        <v>#N/A</v>
      </c>
      <c r="Q6111" s="36" t="e">
        <f ca="1">MATCH(LEFT(OFFSET(Lists!$Q$2,MATCH(E6111,Lists!$R$3:$R$19,0)+1,0),4),Lists!$S$3:$S$640,1)</f>
        <v>#N/A</v>
      </c>
      <c r="R6111" s="36" t="e">
        <f ca="1">LEFT(OFFSET(Lists!$S$2,P6111-1+MATCH(F6111,OFFSET(Lists!$T$3,P6111-1,0,Q6111-P6111+1),0),0),6)</f>
        <v>#N/A</v>
      </c>
      <c r="S6111" s="36" t="e">
        <f ca="1">VLOOKUP(R6111,Lists!B:D,3,FALSE)</f>
        <v>#N/A</v>
      </c>
      <c r="T6111" s="36" t="str">
        <f>IF(F6111&lt;&gt;"",MATCH(R6111,'Maximum minutes'!B:B,0),"")</f>
        <v/>
      </c>
      <c r="U6111" s="36">
        <f ca="1">IF(F6111&lt;&gt;"",COUNTA(OFFSET('Maximum minutes'!$C$1,'Annexe A1 Cours'!T6111,0,1,50)),0)</f>
        <v>0</v>
      </c>
      <c r="V6111" s="37">
        <f ca="1">IFERROR(OFFSET('Maximum minutes'!$C$1,T6111+1,-1+MATCH(G6111,OFFSET('Maximum minutes'!$C$1,T6111-1,0,1,50),0)),0)</f>
        <v>0</v>
      </c>
      <c r="W6111" s="38">
        <f t="shared" ca="1" si="190"/>
        <v>0</v>
      </c>
    </row>
    <row r="6112" spans="1:23" s="36" customFormat="1" ht="18.75">
      <c r="A6112" s="34"/>
      <c r="B6112" s="39"/>
      <c r="C6112" s="39"/>
      <c r="D6112" s="35"/>
      <c r="E6112" s="40"/>
      <c r="F6112" s="39"/>
      <c r="G6112" s="39"/>
      <c r="H6112" s="39"/>
      <c r="I6112" s="34"/>
      <c r="J6112" s="34"/>
      <c r="K6112" s="34"/>
      <c r="L6112" s="34"/>
      <c r="M6112" s="43" t="str">
        <f ca="1">IFERROR(OFFSET('Maximum minutes'!$C$1,T6112,MATCH(IF(G6112&lt;&gt;"",G6112,F6112),OFFSET('Maximum minutes'!$C$1,T6112-1,0,1,U6112+1),0)-1)*IF(OR(ISNUMBER(J6112),J6112="sans examen"),1,0)*IF(W6112&lt;MinDate,1,0),"")</f>
        <v/>
      </c>
      <c r="N6112" s="36">
        <f t="shared" ca="1" si="191"/>
        <v>0</v>
      </c>
      <c r="O6112" s="36" t="e">
        <f ca="1">LEFT(OFFSET(Lists!$Q$2,MATCH(E6112,Lists!$R$3:$R$19,0),0),4)</f>
        <v>#N/A</v>
      </c>
      <c r="P6112" s="36" t="e">
        <f ca="1">MATCH(O6112,Lists!$S$2:$S$640,1)</f>
        <v>#N/A</v>
      </c>
      <c r="Q6112" s="36" t="e">
        <f ca="1">MATCH(LEFT(OFFSET(Lists!$Q$2,MATCH(E6112,Lists!$R$3:$R$19,0)+1,0),4),Lists!$S$3:$S$640,1)</f>
        <v>#N/A</v>
      </c>
      <c r="R6112" s="36" t="e">
        <f ca="1">LEFT(OFFSET(Lists!$S$2,P6112-1+MATCH(F6112,OFFSET(Lists!$T$3,P6112-1,0,Q6112-P6112+1),0),0),6)</f>
        <v>#N/A</v>
      </c>
      <c r="S6112" s="36" t="e">
        <f ca="1">VLOOKUP(R6112,Lists!B:D,3,FALSE)</f>
        <v>#N/A</v>
      </c>
      <c r="T6112" s="36" t="str">
        <f>IF(F6112&lt;&gt;"",MATCH(R6112,'Maximum minutes'!B:B,0),"")</f>
        <v/>
      </c>
      <c r="U6112" s="36">
        <f ca="1">IF(F6112&lt;&gt;"",COUNTA(OFFSET('Maximum minutes'!$C$1,'Annexe A1 Cours'!T6112,0,1,50)),0)</f>
        <v>0</v>
      </c>
      <c r="V6112" s="37">
        <f ca="1">IFERROR(OFFSET('Maximum minutes'!$C$1,T6112+1,-1+MATCH(G6112,OFFSET('Maximum minutes'!$C$1,T6112-1,0,1,50),0)),0)</f>
        <v>0</v>
      </c>
      <c r="W6112" s="38">
        <f t="shared" ca="1" si="190"/>
        <v>0</v>
      </c>
    </row>
    <row r="6113" spans="1:23" s="36" customFormat="1" ht="18.75">
      <c r="A6113" s="34"/>
      <c r="B6113" s="39"/>
      <c r="C6113" s="39"/>
      <c r="D6113" s="35"/>
      <c r="E6113" s="40"/>
      <c r="F6113" s="39"/>
      <c r="G6113" s="39"/>
      <c r="H6113" s="39"/>
      <c r="I6113" s="34"/>
      <c r="J6113" s="34"/>
      <c r="K6113" s="34"/>
      <c r="L6113" s="34"/>
      <c r="M6113" s="43" t="str">
        <f ca="1">IFERROR(OFFSET('Maximum minutes'!$C$1,T6113,MATCH(IF(G6113&lt;&gt;"",G6113,F6113),OFFSET('Maximum minutes'!$C$1,T6113-1,0,1,U6113+1),0)-1)*IF(OR(ISNUMBER(J6113),J6113="sans examen"),1,0)*IF(W6113&lt;MinDate,1,0),"")</f>
        <v/>
      </c>
      <c r="N6113" s="36">
        <f t="shared" ca="1" si="191"/>
        <v>0</v>
      </c>
      <c r="O6113" s="36" t="e">
        <f ca="1">LEFT(OFFSET(Lists!$Q$2,MATCH(E6113,Lists!$R$3:$R$19,0),0),4)</f>
        <v>#N/A</v>
      </c>
      <c r="P6113" s="36" t="e">
        <f ca="1">MATCH(O6113,Lists!$S$2:$S$640,1)</f>
        <v>#N/A</v>
      </c>
      <c r="Q6113" s="36" t="e">
        <f ca="1">MATCH(LEFT(OFFSET(Lists!$Q$2,MATCH(E6113,Lists!$R$3:$R$19,0)+1,0),4),Lists!$S$3:$S$640,1)</f>
        <v>#N/A</v>
      </c>
      <c r="R6113" s="36" t="e">
        <f ca="1">LEFT(OFFSET(Lists!$S$2,P6113-1+MATCH(F6113,OFFSET(Lists!$T$3,P6113-1,0,Q6113-P6113+1),0),0),6)</f>
        <v>#N/A</v>
      </c>
      <c r="S6113" s="36" t="e">
        <f ca="1">VLOOKUP(R6113,Lists!B:D,3,FALSE)</f>
        <v>#N/A</v>
      </c>
      <c r="T6113" s="36" t="str">
        <f>IF(F6113&lt;&gt;"",MATCH(R6113,'Maximum minutes'!B:B,0),"")</f>
        <v/>
      </c>
      <c r="U6113" s="36">
        <f ca="1">IF(F6113&lt;&gt;"",COUNTA(OFFSET('Maximum minutes'!$C$1,'Annexe A1 Cours'!T6113,0,1,50)),0)</f>
        <v>0</v>
      </c>
      <c r="V6113" s="37">
        <f ca="1">IFERROR(OFFSET('Maximum minutes'!$C$1,T6113+1,-1+MATCH(G6113,OFFSET('Maximum minutes'!$C$1,T6113-1,0,1,50),0)),0)</f>
        <v>0</v>
      </c>
      <c r="W6113" s="38">
        <f t="shared" ca="1" si="190"/>
        <v>0</v>
      </c>
    </row>
    <row r="6114" spans="1:23" s="36" customFormat="1" ht="18.75">
      <c r="A6114" s="34"/>
      <c r="B6114" s="39"/>
      <c r="C6114" s="39"/>
      <c r="D6114" s="35"/>
      <c r="E6114" s="40"/>
      <c r="F6114" s="39"/>
      <c r="G6114" s="39"/>
      <c r="H6114" s="39"/>
      <c r="I6114" s="34"/>
      <c r="J6114" s="34"/>
      <c r="K6114" s="34"/>
      <c r="L6114" s="34"/>
      <c r="M6114" s="43" t="str">
        <f ca="1">IFERROR(OFFSET('Maximum minutes'!$C$1,T6114,MATCH(IF(G6114&lt;&gt;"",G6114,F6114),OFFSET('Maximum minutes'!$C$1,T6114-1,0,1,U6114+1),0)-1)*IF(OR(ISNUMBER(J6114),J6114="sans examen"),1,0)*IF(W6114&lt;MinDate,1,0),"")</f>
        <v/>
      </c>
      <c r="N6114" s="36">
        <f t="shared" ca="1" si="191"/>
        <v>0</v>
      </c>
      <c r="O6114" s="36" t="e">
        <f ca="1">LEFT(OFFSET(Lists!$Q$2,MATCH(E6114,Lists!$R$3:$R$19,0),0),4)</f>
        <v>#N/A</v>
      </c>
      <c r="P6114" s="36" t="e">
        <f ca="1">MATCH(O6114,Lists!$S$2:$S$640,1)</f>
        <v>#N/A</v>
      </c>
      <c r="Q6114" s="36" t="e">
        <f ca="1">MATCH(LEFT(OFFSET(Lists!$Q$2,MATCH(E6114,Lists!$R$3:$R$19,0)+1,0),4),Lists!$S$3:$S$640,1)</f>
        <v>#N/A</v>
      </c>
      <c r="R6114" s="36" t="e">
        <f ca="1">LEFT(OFFSET(Lists!$S$2,P6114-1+MATCH(F6114,OFFSET(Lists!$T$3,P6114-1,0,Q6114-P6114+1),0),0),6)</f>
        <v>#N/A</v>
      </c>
      <c r="S6114" s="36" t="e">
        <f ca="1">VLOOKUP(R6114,Lists!B:D,3,FALSE)</f>
        <v>#N/A</v>
      </c>
      <c r="T6114" s="36" t="str">
        <f>IF(F6114&lt;&gt;"",MATCH(R6114,'Maximum minutes'!B:B,0),"")</f>
        <v/>
      </c>
      <c r="U6114" s="36">
        <f ca="1">IF(F6114&lt;&gt;"",COUNTA(OFFSET('Maximum minutes'!$C$1,'Annexe A1 Cours'!T6114,0,1,50)),0)</f>
        <v>0</v>
      </c>
      <c r="V6114" s="37">
        <f ca="1">IFERROR(OFFSET('Maximum minutes'!$C$1,T6114+1,-1+MATCH(G6114,OFFSET('Maximum minutes'!$C$1,T6114-1,0,1,50),0)),0)</f>
        <v>0</v>
      </c>
      <c r="W6114" s="38">
        <f t="shared" ca="1" si="190"/>
        <v>0</v>
      </c>
    </row>
    <row r="6115" spans="1:23" s="36" customFormat="1" ht="18.75">
      <c r="A6115" s="34"/>
      <c r="B6115" s="39"/>
      <c r="C6115" s="39"/>
      <c r="D6115" s="35"/>
      <c r="E6115" s="40"/>
      <c r="F6115" s="39"/>
      <c r="G6115" s="39"/>
      <c r="H6115" s="39"/>
      <c r="I6115" s="34"/>
      <c r="J6115" s="34"/>
      <c r="K6115" s="34"/>
      <c r="L6115" s="34"/>
      <c r="M6115" s="43" t="str">
        <f ca="1">IFERROR(OFFSET('Maximum minutes'!$C$1,T6115,MATCH(IF(G6115&lt;&gt;"",G6115,F6115),OFFSET('Maximum minutes'!$C$1,T6115-1,0,1,U6115+1),0)-1)*IF(OR(ISNUMBER(J6115),J6115="sans examen"),1,0)*IF(W6115&lt;MinDate,1,0),"")</f>
        <v/>
      </c>
      <c r="N6115" s="36">
        <f t="shared" ca="1" si="191"/>
        <v>0</v>
      </c>
      <c r="O6115" s="36" t="e">
        <f ca="1">LEFT(OFFSET(Lists!$Q$2,MATCH(E6115,Lists!$R$3:$R$19,0),0),4)</f>
        <v>#N/A</v>
      </c>
      <c r="P6115" s="36" t="e">
        <f ca="1">MATCH(O6115,Lists!$S$2:$S$640,1)</f>
        <v>#N/A</v>
      </c>
      <c r="Q6115" s="36" t="e">
        <f ca="1">MATCH(LEFT(OFFSET(Lists!$Q$2,MATCH(E6115,Lists!$R$3:$R$19,0)+1,0),4),Lists!$S$3:$S$640,1)</f>
        <v>#N/A</v>
      </c>
      <c r="R6115" s="36" t="e">
        <f ca="1">LEFT(OFFSET(Lists!$S$2,P6115-1+MATCH(F6115,OFFSET(Lists!$T$3,P6115-1,0,Q6115-P6115+1),0),0),6)</f>
        <v>#N/A</v>
      </c>
      <c r="S6115" s="36" t="e">
        <f ca="1">VLOOKUP(R6115,Lists!B:D,3,FALSE)</f>
        <v>#N/A</v>
      </c>
      <c r="T6115" s="36" t="str">
        <f>IF(F6115&lt;&gt;"",MATCH(R6115,'Maximum minutes'!B:B,0),"")</f>
        <v/>
      </c>
      <c r="U6115" s="36">
        <f ca="1">IF(F6115&lt;&gt;"",COUNTA(OFFSET('Maximum minutes'!$C$1,'Annexe A1 Cours'!T6115,0,1,50)),0)</f>
        <v>0</v>
      </c>
      <c r="V6115" s="37">
        <f ca="1">IFERROR(OFFSET('Maximum minutes'!$C$1,T6115+1,-1+MATCH(G6115,OFFSET('Maximum minutes'!$C$1,T6115-1,0,1,50),0)),0)</f>
        <v>0</v>
      </c>
      <c r="W6115" s="38">
        <f t="shared" ca="1" si="190"/>
        <v>0</v>
      </c>
    </row>
    <row r="6116" spans="1:23" s="36" customFormat="1" ht="18.75">
      <c r="A6116" s="34"/>
      <c r="B6116" s="39"/>
      <c r="C6116" s="39"/>
      <c r="D6116" s="35"/>
      <c r="E6116" s="40"/>
      <c r="F6116" s="39"/>
      <c r="G6116" s="39"/>
      <c r="H6116" s="39"/>
      <c r="I6116" s="34"/>
      <c r="J6116" s="34"/>
      <c r="K6116" s="34"/>
      <c r="L6116" s="34"/>
      <c r="M6116" s="43" t="str">
        <f ca="1">IFERROR(OFFSET('Maximum minutes'!$C$1,T6116,MATCH(IF(G6116&lt;&gt;"",G6116,F6116),OFFSET('Maximum minutes'!$C$1,T6116-1,0,1,U6116+1),0)-1)*IF(OR(ISNUMBER(J6116),J6116="sans examen"),1,0)*IF(W6116&lt;MinDate,1,0),"")</f>
        <v/>
      </c>
      <c r="N6116" s="36">
        <f t="shared" ca="1" si="191"/>
        <v>0</v>
      </c>
      <c r="O6116" s="36" t="e">
        <f ca="1">LEFT(OFFSET(Lists!$Q$2,MATCH(E6116,Lists!$R$3:$R$19,0),0),4)</f>
        <v>#N/A</v>
      </c>
      <c r="P6116" s="36" t="e">
        <f ca="1">MATCH(O6116,Lists!$S$2:$S$640,1)</f>
        <v>#N/A</v>
      </c>
      <c r="Q6116" s="36" t="e">
        <f ca="1">MATCH(LEFT(OFFSET(Lists!$Q$2,MATCH(E6116,Lists!$R$3:$R$19,0)+1,0),4),Lists!$S$3:$S$640,1)</f>
        <v>#N/A</v>
      </c>
      <c r="R6116" s="36" t="e">
        <f ca="1">LEFT(OFFSET(Lists!$S$2,P6116-1+MATCH(F6116,OFFSET(Lists!$T$3,P6116-1,0,Q6116-P6116+1),0),0),6)</f>
        <v>#N/A</v>
      </c>
      <c r="S6116" s="36" t="e">
        <f ca="1">VLOOKUP(R6116,Lists!B:D,3,FALSE)</f>
        <v>#N/A</v>
      </c>
      <c r="T6116" s="36" t="str">
        <f>IF(F6116&lt;&gt;"",MATCH(R6116,'Maximum minutes'!B:B,0),"")</f>
        <v/>
      </c>
      <c r="U6116" s="36">
        <f ca="1">IF(F6116&lt;&gt;"",COUNTA(OFFSET('Maximum minutes'!$C$1,'Annexe A1 Cours'!T6116,0,1,50)),0)</f>
        <v>0</v>
      </c>
      <c r="V6116" s="37">
        <f ca="1">IFERROR(OFFSET('Maximum minutes'!$C$1,T6116+1,-1+MATCH(G6116,OFFSET('Maximum minutes'!$C$1,T6116-1,0,1,50),0)),0)</f>
        <v>0</v>
      </c>
      <c r="W6116" s="38">
        <f t="shared" ca="1" si="190"/>
        <v>0</v>
      </c>
    </row>
    <row r="6117" spans="1:23" s="36" customFormat="1" ht="18.75">
      <c r="A6117" s="34"/>
      <c r="B6117" s="39"/>
      <c r="C6117" s="39"/>
      <c r="D6117" s="35"/>
      <c r="E6117" s="40"/>
      <c r="F6117" s="39"/>
      <c r="G6117" s="39"/>
      <c r="H6117" s="39"/>
      <c r="I6117" s="34"/>
      <c r="J6117" s="34"/>
      <c r="K6117" s="34"/>
      <c r="L6117" s="34"/>
      <c r="M6117" s="43" t="str">
        <f ca="1">IFERROR(OFFSET('Maximum minutes'!$C$1,T6117,MATCH(IF(G6117&lt;&gt;"",G6117,F6117),OFFSET('Maximum minutes'!$C$1,T6117-1,0,1,U6117+1),0)-1)*IF(OR(ISNUMBER(J6117),J6117="sans examen"),1,0)*IF(W6117&lt;MinDate,1,0),"")</f>
        <v/>
      </c>
      <c r="N6117" s="36">
        <f t="shared" ca="1" si="191"/>
        <v>0</v>
      </c>
      <c r="O6117" s="36" t="e">
        <f ca="1">LEFT(OFFSET(Lists!$Q$2,MATCH(E6117,Lists!$R$3:$R$19,0),0),4)</f>
        <v>#N/A</v>
      </c>
      <c r="P6117" s="36" t="e">
        <f ca="1">MATCH(O6117,Lists!$S$2:$S$640,1)</f>
        <v>#N/A</v>
      </c>
      <c r="Q6117" s="36" t="e">
        <f ca="1">MATCH(LEFT(OFFSET(Lists!$Q$2,MATCH(E6117,Lists!$R$3:$R$19,0)+1,0),4),Lists!$S$3:$S$640,1)</f>
        <v>#N/A</v>
      </c>
      <c r="R6117" s="36" t="e">
        <f ca="1">LEFT(OFFSET(Lists!$S$2,P6117-1+MATCH(F6117,OFFSET(Lists!$T$3,P6117-1,0,Q6117-P6117+1),0),0),6)</f>
        <v>#N/A</v>
      </c>
      <c r="S6117" s="36" t="e">
        <f ca="1">VLOOKUP(R6117,Lists!B:D,3,FALSE)</f>
        <v>#N/A</v>
      </c>
      <c r="T6117" s="36" t="str">
        <f>IF(F6117&lt;&gt;"",MATCH(R6117,'Maximum minutes'!B:B,0),"")</f>
        <v/>
      </c>
      <c r="U6117" s="36">
        <f ca="1">IF(F6117&lt;&gt;"",COUNTA(OFFSET('Maximum minutes'!$C$1,'Annexe A1 Cours'!T6117,0,1,50)),0)</f>
        <v>0</v>
      </c>
      <c r="V6117" s="37">
        <f ca="1">IFERROR(OFFSET('Maximum minutes'!$C$1,T6117+1,-1+MATCH(G6117,OFFSET('Maximum minutes'!$C$1,T6117-1,0,1,50),0)),0)</f>
        <v>0</v>
      </c>
      <c r="W6117" s="38">
        <f t="shared" ca="1" si="190"/>
        <v>0</v>
      </c>
    </row>
    <row r="6118" spans="1:23" s="36" customFormat="1" ht="18.75">
      <c r="A6118" s="34"/>
      <c r="B6118" s="39"/>
      <c r="C6118" s="39"/>
      <c r="D6118" s="35"/>
      <c r="E6118" s="40"/>
      <c r="F6118" s="39"/>
      <c r="G6118" s="39"/>
      <c r="H6118" s="39"/>
      <c r="I6118" s="34"/>
      <c r="J6118" s="34"/>
      <c r="K6118" s="34"/>
      <c r="L6118" s="34"/>
      <c r="M6118" s="43" t="str">
        <f ca="1">IFERROR(OFFSET('Maximum minutes'!$C$1,T6118,MATCH(IF(G6118&lt;&gt;"",G6118,F6118),OFFSET('Maximum minutes'!$C$1,T6118-1,0,1,U6118+1),0)-1)*IF(OR(ISNUMBER(J6118),J6118="sans examen"),1,0)*IF(W6118&lt;MinDate,1,0),"")</f>
        <v/>
      </c>
      <c r="N6118" s="36">
        <f t="shared" ca="1" si="191"/>
        <v>0</v>
      </c>
      <c r="O6118" s="36" t="e">
        <f ca="1">LEFT(OFFSET(Lists!$Q$2,MATCH(E6118,Lists!$R$3:$R$19,0),0),4)</f>
        <v>#N/A</v>
      </c>
      <c r="P6118" s="36" t="e">
        <f ca="1">MATCH(O6118,Lists!$S$2:$S$640,1)</f>
        <v>#N/A</v>
      </c>
      <c r="Q6118" s="36" t="e">
        <f ca="1">MATCH(LEFT(OFFSET(Lists!$Q$2,MATCH(E6118,Lists!$R$3:$R$19,0)+1,0),4),Lists!$S$3:$S$640,1)</f>
        <v>#N/A</v>
      </c>
      <c r="R6118" s="36" t="e">
        <f ca="1">LEFT(OFFSET(Lists!$S$2,P6118-1+MATCH(F6118,OFFSET(Lists!$T$3,P6118-1,0,Q6118-P6118+1),0),0),6)</f>
        <v>#N/A</v>
      </c>
      <c r="S6118" s="36" t="e">
        <f ca="1">VLOOKUP(R6118,Lists!B:D,3,FALSE)</f>
        <v>#N/A</v>
      </c>
      <c r="T6118" s="36" t="str">
        <f>IF(F6118&lt;&gt;"",MATCH(R6118,'Maximum minutes'!B:B,0),"")</f>
        <v/>
      </c>
      <c r="U6118" s="36">
        <f ca="1">IF(F6118&lt;&gt;"",COUNTA(OFFSET('Maximum minutes'!$C$1,'Annexe A1 Cours'!T6118,0,1,50)),0)</f>
        <v>0</v>
      </c>
      <c r="V6118" s="37">
        <f ca="1">IFERROR(OFFSET('Maximum minutes'!$C$1,T6118+1,-1+MATCH(G6118,OFFSET('Maximum minutes'!$C$1,T6118-1,0,1,50),0)),0)</f>
        <v>0</v>
      </c>
      <c r="W6118" s="38">
        <f t="shared" ca="1" si="190"/>
        <v>0</v>
      </c>
    </row>
    <row r="6119" spans="1:23" s="36" customFormat="1" ht="18.75">
      <c r="A6119" s="34"/>
      <c r="B6119" s="39"/>
      <c r="C6119" s="39"/>
      <c r="D6119" s="35"/>
      <c r="E6119" s="40"/>
      <c r="F6119" s="39"/>
      <c r="G6119" s="39"/>
      <c r="H6119" s="39"/>
      <c r="I6119" s="34"/>
      <c r="J6119" s="34"/>
      <c r="K6119" s="34"/>
      <c r="L6119" s="34"/>
      <c r="M6119" s="43" t="str">
        <f ca="1">IFERROR(OFFSET('Maximum minutes'!$C$1,T6119,MATCH(IF(G6119&lt;&gt;"",G6119,F6119),OFFSET('Maximum minutes'!$C$1,T6119-1,0,1,U6119+1),0)-1)*IF(OR(ISNUMBER(J6119),J6119="sans examen"),1,0)*IF(W6119&lt;MinDate,1,0),"")</f>
        <v/>
      </c>
      <c r="N6119" s="36">
        <f t="shared" ca="1" si="191"/>
        <v>0</v>
      </c>
      <c r="O6119" s="36" t="e">
        <f ca="1">LEFT(OFFSET(Lists!$Q$2,MATCH(E6119,Lists!$R$3:$R$19,0),0),4)</f>
        <v>#N/A</v>
      </c>
      <c r="P6119" s="36" t="e">
        <f ca="1">MATCH(O6119,Lists!$S$2:$S$640,1)</f>
        <v>#N/A</v>
      </c>
      <c r="Q6119" s="36" t="e">
        <f ca="1">MATCH(LEFT(OFFSET(Lists!$Q$2,MATCH(E6119,Lists!$R$3:$R$19,0)+1,0),4),Lists!$S$3:$S$640,1)</f>
        <v>#N/A</v>
      </c>
      <c r="R6119" s="36" t="e">
        <f ca="1">LEFT(OFFSET(Lists!$S$2,P6119-1+MATCH(F6119,OFFSET(Lists!$T$3,P6119-1,0,Q6119-P6119+1),0),0),6)</f>
        <v>#N/A</v>
      </c>
      <c r="S6119" s="36" t="e">
        <f ca="1">VLOOKUP(R6119,Lists!B:D,3,FALSE)</f>
        <v>#N/A</v>
      </c>
      <c r="T6119" s="36" t="str">
        <f>IF(F6119&lt;&gt;"",MATCH(R6119,'Maximum minutes'!B:B,0),"")</f>
        <v/>
      </c>
      <c r="U6119" s="36">
        <f ca="1">IF(F6119&lt;&gt;"",COUNTA(OFFSET('Maximum minutes'!$C$1,'Annexe A1 Cours'!T6119,0,1,50)),0)</f>
        <v>0</v>
      </c>
      <c r="V6119" s="37">
        <f ca="1">IFERROR(OFFSET('Maximum minutes'!$C$1,T6119+1,-1+MATCH(G6119,OFFSET('Maximum minutes'!$C$1,T6119-1,0,1,50),0)),0)</f>
        <v>0</v>
      </c>
      <c r="W6119" s="38">
        <f t="shared" ca="1" si="190"/>
        <v>0</v>
      </c>
    </row>
    <row r="6120" spans="1:23" s="36" customFormat="1" ht="18.75">
      <c r="A6120" s="34"/>
      <c r="B6120" s="39"/>
      <c r="C6120" s="39"/>
      <c r="D6120" s="35"/>
      <c r="E6120" s="40"/>
      <c r="F6120" s="39"/>
      <c r="G6120" s="39"/>
      <c r="H6120" s="39"/>
      <c r="I6120" s="34"/>
      <c r="J6120" s="34"/>
      <c r="K6120" s="34"/>
      <c r="L6120" s="34"/>
      <c r="M6120" s="43" t="str">
        <f ca="1">IFERROR(OFFSET('Maximum minutes'!$C$1,T6120,MATCH(IF(G6120&lt;&gt;"",G6120,F6120),OFFSET('Maximum minutes'!$C$1,T6120-1,0,1,U6120+1),0)-1)*IF(OR(ISNUMBER(J6120),J6120="sans examen"),1,0)*IF(W6120&lt;MinDate,1,0),"")</f>
        <v/>
      </c>
      <c r="N6120" s="36">
        <f t="shared" ca="1" si="191"/>
        <v>0</v>
      </c>
      <c r="O6120" s="36" t="e">
        <f ca="1">LEFT(OFFSET(Lists!$Q$2,MATCH(E6120,Lists!$R$3:$R$19,0),0),4)</f>
        <v>#N/A</v>
      </c>
      <c r="P6120" s="36" t="e">
        <f ca="1">MATCH(O6120,Lists!$S$2:$S$640,1)</f>
        <v>#N/A</v>
      </c>
      <c r="Q6120" s="36" t="e">
        <f ca="1">MATCH(LEFT(OFFSET(Lists!$Q$2,MATCH(E6120,Lists!$R$3:$R$19,0)+1,0),4),Lists!$S$3:$S$640,1)</f>
        <v>#N/A</v>
      </c>
      <c r="R6120" s="36" t="e">
        <f ca="1">LEFT(OFFSET(Lists!$S$2,P6120-1+MATCH(F6120,OFFSET(Lists!$T$3,P6120-1,0,Q6120-P6120+1),0),0),6)</f>
        <v>#N/A</v>
      </c>
      <c r="S6120" s="36" t="e">
        <f ca="1">VLOOKUP(R6120,Lists!B:D,3,FALSE)</f>
        <v>#N/A</v>
      </c>
      <c r="T6120" s="36" t="str">
        <f>IF(F6120&lt;&gt;"",MATCH(R6120,'Maximum minutes'!B:B,0),"")</f>
        <v/>
      </c>
      <c r="U6120" s="36">
        <f ca="1">IF(F6120&lt;&gt;"",COUNTA(OFFSET('Maximum minutes'!$C$1,'Annexe A1 Cours'!T6120,0,1,50)),0)</f>
        <v>0</v>
      </c>
      <c r="V6120" s="37">
        <f ca="1">IFERROR(OFFSET('Maximum minutes'!$C$1,T6120+1,-1+MATCH(G6120,OFFSET('Maximum minutes'!$C$1,T6120-1,0,1,50),0)),0)</f>
        <v>0</v>
      </c>
      <c r="W6120" s="38">
        <f t="shared" ca="1" si="190"/>
        <v>0</v>
      </c>
    </row>
    <row r="6121" spans="1:23" s="36" customFormat="1" ht="18.75">
      <c r="A6121" s="34"/>
      <c r="B6121" s="39"/>
      <c r="C6121" s="39"/>
      <c r="D6121" s="35"/>
      <c r="E6121" s="40"/>
      <c r="F6121" s="39"/>
      <c r="G6121" s="39"/>
      <c r="H6121" s="39"/>
      <c r="I6121" s="34"/>
      <c r="J6121" s="34"/>
      <c r="K6121" s="34"/>
      <c r="L6121" s="34"/>
      <c r="M6121" s="43" t="str">
        <f ca="1">IFERROR(OFFSET('Maximum minutes'!$C$1,T6121,MATCH(IF(G6121&lt;&gt;"",G6121,F6121),OFFSET('Maximum minutes'!$C$1,T6121-1,0,1,U6121+1),0)-1)*IF(OR(ISNUMBER(J6121),J6121="sans examen"),1,0)*IF(W6121&lt;MinDate,1,0),"")</f>
        <v/>
      </c>
      <c r="N6121" s="36">
        <f t="shared" ca="1" si="191"/>
        <v>0</v>
      </c>
      <c r="O6121" s="36" t="e">
        <f ca="1">LEFT(OFFSET(Lists!$Q$2,MATCH(E6121,Lists!$R$3:$R$19,0),0),4)</f>
        <v>#N/A</v>
      </c>
      <c r="P6121" s="36" t="e">
        <f ca="1">MATCH(O6121,Lists!$S$2:$S$640,1)</f>
        <v>#N/A</v>
      </c>
      <c r="Q6121" s="36" t="e">
        <f ca="1">MATCH(LEFT(OFFSET(Lists!$Q$2,MATCH(E6121,Lists!$R$3:$R$19,0)+1,0),4),Lists!$S$3:$S$640,1)</f>
        <v>#N/A</v>
      </c>
      <c r="R6121" s="36" t="e">
        <f ca="1">LEFT(OFFSET(Lists!$S$2,P6121-1+MATCH(F6121,OFFSET(Lists!$T$3,P6121-1,0,Q6121-P6121+1),0),0),6)</f>
        <v>#N/A</v>
      </c>
      <c r="S6121" s="36" t="e">
        <f ca="1">VLOOKUP(R6121,Lists!B:D,3,FALSE)</f>
        <v>#N/A</v>
      </c>
      <c r="T6121" s="36" t="str">
        <f>IF(F6121&lt;&gt;"",MATCH(R6121,'Maximum minutes'!B:B,0),"")</f>
        <v/>
      </c>
      <c r="U6121" s="36">
        <f ca="1">IF(F6121&lt;&gt;"",COUNTA(OFFSET('Maximum minutes'!$C$1,'Annexe A1 Cours'!T6121,0,1,50)),0)</f>
        <v>0</v>
      </c>
      <c r="V6121" s="37">
        <f ca="1">IFERROR(OFFSET('Maximum minutes'!$C$1,T6121+1,-1+MATCH(G6121,OFFSET('Maximum minutes'!$C$1,T6121-1,0,1,50),0)),0)</f>
        <v>0</v>
      </c>
      <c r="W6121" s="38">
        <f t="shared" ca="1" si="190"/>
        <v>0</v>
      </c>
    </row>
    <row r="6122" spans="1:23" s="36" customFormat="1" ht="18.75">
      <c r="A6122" s="34"/>
      <c r="B6122" s="39"/>
      <c r="C6122" s="39"/>
      <c r="D6122" s="35"/>
      <c r="E6122" s="40"/>
      <c r="F6122" s="39"/>
      <c r="G6122" s="39"/>
      <c r="H6122" s="39"/>
      <c r="I6122" s="34"/>
      <c r="J6122" s="34"/>
      <c r="K6122" s="34"/>
      <c r="L6122" s="34"/>
      <c r="M6122" s="43" t="str">
        <f ca="1">IFERROR(OFFSET('Maximum minutes'!$C$1,T6122,MATCH(IF(G6122&lt;&gt;"",G6122,F6122),OFFSET('Maximum minutes'!$C$1,T6122-1,0,1,U6122+1),0)-1)*IF(OR(ISNUMBER(J6122),J6122="sans examen"),1,0)*IF(W6122&lt;MinDate,1,0),"")</f>
        <v/>
      </c>
      <c r="N6122" s="36">
        <f t="shared" ca="1" si="191"/>
        <v>0</v>
      </c>
      <c r="O6122" s="36" t="e">
        <f ca="1">LEFT(OFFSET(Lists!$Q$2,MATCH(E6122,Lists!$R$3:$R$19,0),0),4)</f>
        <v>#N/A</v>
      </c>
      <c r="P6122" s="36" t="e">
        <f ca="1">MATCH(O6122,Lists!$S$2:$S$640,1)</f>
        <v>#N/A</v>
      </c>
      <c r="Q6122" s="36" t="e">
        <f ca="1">MATCH(LEFT(OFFSET(Lists!$Q$2,MATCH(E6122,Lists!$R$3:$R$19,0)+1,0),4),Lists!$S$3:$S$640,1)</f>
        <v>#N/A</v>
      </c>
      <c r="R6122" s="36" t="e">
        <f ca="1">LEFT(OFFSET(Lists!$S$2,P6122-1+MATCH(F6122,OFFSET(Lists!$T$3,P6122-1,0,Q6122-P6122+1),0),0),6)</f>
        <v>#N/A</v>
      </c>
      <c r="S6122" s="36" t="e">
        <f ca="1">VLOOKUP(R6122,Lists!B:D,3,FALSE)</f>
        <v>#N/A</v>
      </c>
      <c r="T6122" s="36" t="str">
        <f>IF(F6122&lt;&gt;"",MATCH(R6122,'Maximum minutes'!B:B,0),"")</f>
        <v/>
      </c>
      <c r="U6122" s="36">
        <f ca="1">IF(F6122&lt;&gt;"",COUNTA(OFFSET('Maximum minutes'!$C$1,'Annexe A1 Cours'!T6122,0,1,50)),0)</f>
        <v>0</v>
      </c>
      <c r="V6122" s="37">
        <f ca="1">IFERROR(OFFSET('Maximum minutes'!$C$1,T6122+1,-1+MATCH(G6122,OFFSET('Maximum minutes'!$C$1,T6122-1,0,1,50),0)),0)</f>
        <v>0</v>
      </c>
      <c r="W6122" s="38">
        <f t="shared" ca="1" si="190"/>
        <v>0</v>
      </c>
    </row>
    <row r="6123" spans="1:23" s="36" customFormat="1" ht="18.75">
      <c r="A6123" s="34"/>
      <c r="B6123" s="39"/>
      <c r="C6123" s="39"/>
      <c r="D6123" s="35"/>
      <c r="E6123" s="40"/>
      <c r="F6123" s="39"/>
      <c r="G6123" s="39"/>
      <c r="H6123" s="39"/>
      <c r="I6123" s="34"/>
      <c r="J6123" s="34"/>
      <c r="K6123" s="34"/>
      <c r="L6123" s="34"/>
      <c r="M6123" s="43" t="str">
        <f ca="1">IFERROR(OFFSET('Maximum minutes'!$C$1,T6123,MATCH(IF(G6123&lt;&gt;"",G6123,F6123),OFFSET('Maximum minutes'!$C$1,T6123-1,0,1,U6123+1),0)-1)*IF(OR(ISNUMBER(J6123),J6123="sans examen"),1,0)*IF(W6123&lt;MinDate,1,0),"")</f>
        <v/>
      </c>
      <c r="N6123" s="36">
        <f t="shared" ca="1" si="191"/>
        <v>0</v>
      </c>
      <c r="O6123" s="36" t="e">
        <f ca="1">LEFT(OFFSET(Lists!$Q$2,MATCH(E6123,Lists!$R$3:$R$19,0),0),4)</f>
        <v>#N/A</v>
      </c>
      <c r="P6123" s="36" t="e">
        <f ca="1">MATCH(O6123,Lists!$S$2:$S$640,1)</f>
        <v>#N/A</v>
      </c>
      <c r="Q6123" s="36" t="e">
        <f ca="1">MATCH(LEFT(OFFSET(Lists!$Q$2,MATCH(E6123,Lists!$R$3:$R$19,0)+1,0),4),Lists!$S$3:$S$640,1)</f>
        <v>#N/A</v>
      </c>
      <c r="R6123" s="36" t="e">
        <f ca="1">LEFT(OFFSET(Lists!$S$2,P6123-1+MATCH(F6123,OFFSET(Lists!$T$3,P6123-1,0,Q6123-P6123+1),0),0),6)</f>
        <v>#N/A</v>
      </c>
      <c r="S6123" s="36" t="e">
        <f ca="1">VLOOKUP(R6123,Lists!B:D,3,FALSE)</f>
        <v>#N/A</v>
      </c>
      <c r="T6123" s="36" t="str">
        <f>IF(F6123&lt;&gt;"",MATCH(R6123,'Maximum minutes'!B:B,0),"")</f>
        <v/>
      </c>
      <c r="U6123" s="36">
        <f ca="1">IF(F6123&lt;&gt;"",COUNTA(OFFSET('Maximum minutes'!$C$1,'Annexe A1 Cours'!T6123,0,1,50)),0)</f>
        <v>0</v>
      </c>
      <c r="V6123" s="37">
        <f ca="1">IFERROR(OFFSET('Maximum minutes'!$C$1,T6123+1,-1+MATCH(G6123,OFFSET('Maximum minutes'!$C$1,T6123-1,0,1,50),0)),0)</f>
        <v>0</v>
      </c>
      <c r="W6123" s="38">
        <f t="shared" ca="1" si="190"/>
        <v>0</v>
      </c>
    </row>
    <row r="6124" spans="1:23" s="36" customFormat="1" ht="18.75">
      <c r="A6124" s="34"/>
      <c r="B6124" s="39"/>
      <c r="C6124" s="39"/>
      <c r="D6124" s="35"/>
      <c r="E6124" s="40"/>
      <c r="F6124" s="39"/>
      <c r="G6124" s="39"/>
      <c r="H6124" s="39"/>
      <c r="I6124" s="34"/>
      <c r="J6124" s="34"/>
      <c r="K6124" s="34"/>
      <c r="L6124" s="34"/>
      <c r="M6124" s="43" t="str">
        <f ca="1">IFERROR(OFFSET('Maximum minutes'!$C$1,T6124,MATCH(IF(G6124&lt;&gt;"",G6124,F6124),OFFSET('Maximum minutes'!$C$1,T6124-1,0,1,U6124+1),0)-1)*IF(OR(ISNUMBER(J6124),J6124="sans examen"),1,0)*IF(W6124&lt;MinDate,1,0),"")</f>
        <v/>
      </c>
      <c r="N6124" s="36">
        <f t="shared" ca="1" si="191"/>
        <v>0</v>
      </c>
      <c r="O6124" s="36" t="e">
        <f ca="1">LEFT(OFFSET(Lists!$Q$2,MATCH(E6124,Lists!$R$3:$R$19,0),0),4)</f>
        <v>#N/A</v>
      </c>
      <c r="P6124" s="36" t="e">
        <f ca="1">MATCH(O6124,Lists!$S$2:$S$640,1)</f>
        <v>#N/A</v>
      </c>
      <c r="Q6124" s="36" t="e">
        <f ca="1">MATCH(LEFT(OFFSET(Lists!$Q$2,MATCH(E6124,Lists!$R$3:$R$19,0)+1,0),4),Lists!$S$3:$S$640,1)</f>
        <v>#N/A</v>
      </c>
      <c r="R6124" s="36" t="e">
        <f ca="1">LEFT(OFFSET(Lists!$S$2,P6124-1+MATCH(F6124,OFFSET(Lists!$T$3,P6124-1,0,Q6124-P6124+1),0),0),6)</f>
        <v>#N/A</v>
      </c>
      <c r="S6124" s="36" t="e">
        <f ca="1">VLOOKUP(R6124,Lists!B:D,3,FALSE)</f>
        <v>#N/A</v>
      </c>
      <c r="T6124" s="36" t="str">
        <f>IF(F6124&lt;&gt;"",MATCH(R6124,'Maximum minutes'!B:B,0),"")</f>
        <v/>
      </c>
      <c r="U6124" s="36">
        <f ca="1">IF(F6124&lt;&gt;"",COUNTA(OFFSET('Maximum minutes'!$C$1,'Annexe A1 Cours'!T6124,0,1,50)),0)</f>
        <v>0</v>
      </c>
      <c r="V6124" s="37">
        <f ca="1">IFERROR(OFFSET('Maximum minutes'!$C$1,T6124+1,-1+MATCH(G6124,OFFSET('Maximum minutes'!$C$1,T6124-1,0,1,50),0)),0)</f>
        <v>0</v>
      </c>
      <c r="W6124" s="38">
        <f t="shared" ca="1" si="190"/>
        <v>0</v>
      </c>
    </row>
    <row r="6125" spans="1:23" s="36" customFormat="1" ht="18.75">
      <c r="A6125" s="34"/>
      <c r="B6125" s="39"/>
      <c r="C6125" s="39"/>
      <c r="D6125" s="35"/>
      <c r="E6125" s="40"/>
      <c r="F6125" s="39"/>
      <c r="G6125" s="39"/>
      <c r="H6125" s="39"/>
      <c r="I6125" s="34"/>
      <c r="J6125" s="34"/>
      <c r="K6125" s="34"/>
      <c r="L6125" s="34"/>
      <c r="M6125" s="43" t="str">
        <f ca="1">IFERROR(OFFSET('Maximum minutes'!$C$1,T6125,MATCH(IF(G6125&lt;&gt;"",G6125,F6125),OFFSET('Maximum minutes'!$C$1,T6125-1,0,1,U6125+1),0)-1)*IF(OR(ISNUMBER(J6125),J6125="sans examen"),1,0)*IF(W6125&lt;MinDate,1,0),"")</f>
        <v/>
      </c>
      <c r="N6125" s="36">
        <f t="shared" ca="1" si="191"/>
        <v>0</v>
      </c>
      <c r="O6125" s="36" t="e">
        <f ca="1">LEFT(OFFSET(Lists!$Q$2,MATCH(E6125,Lists!$R$3:$R$19,0),0),4)</f>
        <v>#N/A</v>
      </c>
      <c r="P6125" s="36" t="e">
        <f ca="1">MATCH(O6125,Lists!$S$2:$S$640,1)</f>
        <v>#N/A</v>
      </c>
      <c r="Q6125" s="36" t="e">
        <f ca="1">MATCH(LEFT(OFFSET(Lists!$Q$2,MATCH(E6125,Lists!$R$3:$R$19,0)+1,0),4),Lists!$S$3:$S$640,1)</f>
        <v>#N/A</v>
      </c>
      <c r="R6125" s="36" t="e">
        <f ca="1">LEFT(OFFSET(Lists!$S$2,P6125-1+MATCH(F6125,OFFSET(Lists!$T$3,P6125-1,0,Q6125-P6125+1),0),0),6)</f>
        <v>#N/A</v>
      </c>
      <c r="S6125" s="36" t="e">
        <f ca="1">VLOOKUP(R6125,Lists!B:D,3,FALSE)</f>
        <v>#N/A</v>
      </c>
      <c r="T6125" s="36" t="str">
        <f>IF(F6125&lt;&gt;"",MATCH(R6125,'Maximum minutes'!B:B,0),"")</f>
        <v/>
      </c>
      <c r="U6125" s="36">
        <f ca="1">IF(F6125&lt;&gt;"",COUNTA(OFFSET('Maximum minutes'!$C$1,'Annexe A1 Cours'!T6125,0,1,50)),0)</f>
        <v>0</v>
      </c>
      <c r="V6125" s="37">
        <f ca="1">IFERROR(OFFSET('Maximum minutes'!$C$1,T6125+1,-1+MATCH(G6125,OFFSET('Maximum minutes'!$C$1,T6125-1,0,1,50),0)),0)</f>
        <v>0</v>
      </c>
      <c r="W6125" s="38">
        <f t="shared" ca="1" si="190"/>
        <v>0</v>
      </c>
    </row>
    <row r="6126" spans="1:23" s="36" customFormat="1" ht="18.75">
      <c r="A6126" s="34"/>
      <c r="B6126" s="39"/>
      <c r="C6126" s="39"/>
      <c r="D6126" s="35"/>
      <c r="E6126" s="40"/>
      <c r="F6126" s="39"/>
      <c r="G6126" s="39"/>
      <c r="H6126" s="39"/>
      <c r="I6126" s="34"/>
      <c r="J6126" s="34"/>
      <c r="K6126" s="34"/>
      <c r="L6126" s="34"/>
      <c r="M6126" s="43" t="str">
        <f ca="1">IFERROR(OFFSET('Maximum minutes'!$C$1,T6126,MATCH(IF(G6126&lt;&gt;"",G6126,F6126),OFFSET('Maximum minutes'!$C$1,T6126-1,0,1,U6126+1),0)-1)*IF(OR(ISNUMBER(J6126),J6126="sans examen"),1,0)*IF(W6126&lt;MinDate,1,0),"")</f>
        <v/>
      </c>
      <c r="N6126" s="36">
        <f t="shared" ca="1" si="191"/>
        <v>0</v>
      </c>
      <c r="O6126" s="36" t="e">
        <f ca="1">LEFT(OFFSET(Lists!$Q$2,MATCH(E6126,Lists!$R$3:$R$19,0),0),4)</f>
        <v>#N/A</v>
      </c>
      <c r="P6126" s="36" t="e">
        <f ca="1">MATCH(O6126,Lists!$S$2:$S$640,1)</f>
        <v>#N/A</v>
      </c>
      <c r="Q6126" s="36" t="e">
        <f ca="1">MATCH(LEFT(OFFSET(Lists!$Q$2,MATCH(E6126,Lists!$R$3:$R$19,0)+1,0),4),Lists!$S$3:$S$640,1)</f>
        <v>#N/A</v>
      </c>
      <c r="R6126" s="36" t="e">
        <f ca="1">LEFT(OFFSET(Lists!$S$2,P6126-1+MATCH(F6126,OFFSET(Lists!$T$3,P6126-1,0,Q6126-P6126+1),0),0),6)</f>
        <v>#N/A</v>
      </c>
      <c r="S6126" s="36" t="e">
        <f ca="1">VLOOKUP(R6126,Lists!B:D,3,FALSE)</f>
        <v>#N/A</v>
      </c>
      <c r="T6126" s="36" t="str">
        <f>IF(F6126&lt;&gt;"",MATCH(R6126,'Maximum minutes'!B:B,0),"")</f>
        <v/>
      </c>
      <c r="U6126" s="36">
        <f ca="1">IF(F6126&lt;&gt;"",COUNTA(OFFSET('Maximum minutes'!$C$1,'Annexe A1 Cours'!T6126,0,1,50)),0)</f>
        <v>0</v>
      </c>
      <c r="V6126" s="37">
        <f ca="1">IFERROR(OFFSET('Maximum minutes'!$C$1,T6126+1,-1+MATCH(G6126,OFFSET('Maximum minutes'!$C$1,T6126-1,0,1,50),0)),0)</f>
        <v>0</v>
      </c>
      <c r="W6126" s="38">
        <f t="shared" ca="1" si="190"/>
        <v>0</v>
      </c>
    </row>
    <row r="6127" spans="1:23" s="36" customFormat="1" ht="18.75">
      <c r="A6127" s="34"/>
      <c r="B6127" s="39"/>
      <c r="C6127" s="39"/>
      <c r="D6127" s="35"/>
      <c r="E6127" s="40"/>
      <c r="F6127" s="39"/>
      <c r="G6127" s="39"/>
      <c r="H6127" s="39"/>
      <c r="I6127" s="34"/>
      <c r="J6127" s="34"/>
      <c r="K6127" s="34"/>
      <c r="L6127" s="34"/>
      <c r="M6127" s="43" t="str">
        <f ca="1">IFERROR(OFFSET('Maximum minutes'!$C$1,T6127,MATCH(IF(G6127&lt;&gt;"",G6127,F6127),OFFSET('Maximum minutes'!$C$1,T6127-1,0,1,U6127+1),0)-1)*IF(OR(ISNUMBER(J6127),J6127="sans examen"),1,0)*IF(W6127&lt;MinDate,1,0),"")</f>
        <v/>
      </c>
      <c r="N6127" s="36">
        <f t="shared" ca="1" si="191"/>
        <v>0</v>
      </c>
      <c r="O6127" s="36" t="e">
        <f ca="1">LEFT(OFFSET(Lists!$Q$2,MATCH(E6127,Lists!$R$3:$R$19,0),0),4)</f>
        <v>#N/A</v>
      </c>
      <c r="P6127" s="36" t="e">
        <f ca="1">MATCH(O6127,Lists!$S$2:$S$640,1)</f>
        <v>#N/A</v>
      </c>
      <c r="Q6127" s="36" t="e">
        <f ca="1">MATCH(LEFT(OFFSET(Lists!$Q$2,MATCH(E6127,Lists!$R$3:$R$19,0)+1,0),4),Lists!$S$3:$S$640,1)</f>
        <v>#N/A</v>
      </c>
      <c r="R6127" s="36" t="e">
        <f ca="1">LEFT(OFFSET(Lists!$S$2,P6127-1+MATCH(F6127,OFFSET(Lists!$T$3,P6127-1,0,Q6127-P6127+1),0),0),6)</f>
        <v>#N/A</v>
      </c>
      <c r="S6127" s="36" t="e">
        <f ca="1">VLOOKUP(R6127,Lists!B:D,3,FALSE)</f>
        <v>#N/A</v>
      </c>
      <c r="T6127" s="36" t="str">
        <f>IF(F6127&lt;&gt;"",MATCH(R6127,'Maximum minutes'!B:B,0),"")</f>
        <v/>
      </c>
      <c r="U6127" s="36">
        <f ca="1">IF(F6127&lt;&gt;"",COUNTA(OFFSET('Maximum minutes'!$C$1,'Annexe A1 Cours'!T6127,0,1,50)),0)</f>
        <v>0</v>
      </c>
      <c r="V6127" s="37">
        <f ca="1">IFERROR(OFFSET('Maximum minutes'!$C$1,T6127+1,-1+MATCH(G6127,OFFSET('Maximum minutes'!$C$1,T6127-1,0,1,50),0)),0)</f>
        <v>0</v>
      </c>
      <c r="W6127" s="38">
        <f t="shared" ca="1" si="190"/>
        <v>0</v>
      </c>
    </row>
    <row r="6128" spans="1:23" s="36" customFormat="1" ht="18.75">
      <c r="A6128" s="34"/>
      <c r="B6128" s="39"/>
      <c r="C6128" s="39"/>
      <c r="D6128" s="35"/>
      <c r="E6128" s="40"/>
      <c r="F6128" s="39"/>
      <c r="G6128" s="39"/>
      <c r="H6128" s="39"/>
      <c r="I6128" s="34"/>
      <c r="J6128" s="34"/>
      <c r="K6128" s="34"/>
      <c r="L6128" s="34"/>
      <c r="M6128" s="43" t="str">
        <f ca="1">IFERROR(OFFSET('Maximum minutes'!$C$1,T6128,MATCH(IF(G6128&lt;&gt;"",G6128,F6128),OFFSET('Maximum minutes'!$C$1,T6128-1,0,1,U6128+1),0)-1)*IF(OR(ISNUMBER(J6128),J6128="sans examen"),1,0)*IF(W6128&lt;MinDate,1,0),"")</f>
        <v/>
      </c>
      <c r="N6128" s="36">
        <f t="shared" ca="1" si="191"/>
        <v>0</v>
      </c>
      <c r="O6128" s="36" t="e">
        <f ca="1">LEFT(OFFSET(Lists!$Q$2,MATCH(E6128,Lists!$R$3:$R$19,0),0),4)</f>
        <v>#N/A</v>
      </c>
      <c r="P6128" s="36" t="e">
        <f ca="1">MATCH(O6128,Lists!$S$2:$S$640,1)</f>
        <v>#N/A</v>
      </c>
      <c r="Q6128" s="36" t="e">
        <f ca="1">MATCH(LEFT(OFFSET(Lists!$Q$2,MATCH(E6128,Lists!$R$3:$R$19,0)+1,0),4),Lists!$S$3:$S$640,1)</f>
        <v>#N/A</v>
      </c>
      <c r="R6128" s="36" t="e">
        <f ca="1">LEFT(OFFSET(Lists!$S$2,P6128-1+MATCH(F6128,OFFSET(Lists!$T$3,P6128-1,0,Q6128-P6128+1),0),0),6)</f>
        <v>#N/A</v>
      </c>
      <c r="S6128" s="36" t="e">
        <f ca="1">VLOOKUP(R6128,Lists!B:D,3,FALSE)</f>
        <v>#N/A</v>
      </c>
      <c r="T6128" s="36" t="str">
        <f>IF(F6128&lt;&gt;"",MATCH(R6128,'Maximum minutes'!B:B,0),"")</f>
        <v/>
      </c>
      <c r="U6128" s="36">
        <f ca="1">IF(F6128&lt;&gt;"",COUNTA(OFFSET('Maximum minutes'!$C$1,'Annexe A1 Cours'!T6128,0,1,50)),0)</f>
        <v>0</v>
      </c>
      <c r="V6128" s="37">
        <f ca="1">IFERROR(OFFSET('Maximum minutes'!$C$1,T6128+1,-1+MATCH(G6128,OFFSET('Maximum minutes'!$C$1,T6128-1,0,1,50),0)),0)</f>
        <v>0</v>
      </c>
      <c r="W6128" s="38">
        <f t="shared" ca="1" si="190"/>
        <v>0</v>
      </c>
    </row>
    <row r="6129" spans="1:23" s="36" customFormat="1" ht="18.75">
      <c r="A6129" s="34"/>
      <c r="B6129" s="39"/>
      <c r="C6129" s="39"/>
      <c r="D6129" s="35"/>
      <c r="E6129" s="40"/>
      <c r="F6129" s="39"/>
      <c r="G6129" s="39"/>
      <c r="H6129" s="39"/>
      <c r="I6129" s="34"/>
      <c r="J6129" s="34"/>
      <c r="K6129" s="34"/>
      <c r="L6129" s="34"/>
      <c r="M6129" s="43" t="str">
        <f ca="1">IFERROR(OFFSET('Maximum minutes'!$C$1,T6129,MATCH(IF(G6129&lt;&gt;"",G6129,F6129),OFFSET('Maximum minutes'!$C$1,T6129-1,0,1,U6129+1),0)-1)*IF(OR(ISNUMBER(J6129),J6129="sans examen"),1,0)*IF(W6129&lt;MinDate,1,0),"")</f>
        <v/>
      </c>
      <c r="N6129" s="36">
        <f t="shared" ca="1" si="191"/>
        <v>0</v>
      </c>
      <c r="O6129" s="36" t="e">
        <f ca="1">LEFT(OFFSET(Lists!$Q$2,MATCH(E6129,Lists!$R$3:$R$19,0),0),4)</f>
        <v>#N/A</v>
      </c>
      <c r="P6129" s="36" t="e">
        <f ca="1">MATCH(O6129,Lists!$S$2:$S$640,1)</f>
        <v>#N/A</v>
      </c>
      <c r="Q6129" s="36" t="e">
        <f ca="1">MATCH(LEFT(OFFSET(Lists!$Q$2,MATCH(E6129,Lists!$R$3:$R$19,0)+1,0),4),Lists!$S$3:$S$640,1)</f>
        <v>#N/A</v>
      </c>
      <c r="R6129" s="36" t="e">
        <f ca="1">LEFT(OFFSET(Lists!$S$2,P6129-1+MATCH(F6129,OFFSET(Lists!$T$3,P6129-1,0,Q6129-P6129+1),0),0),6)</f>
        <v>#N/A</v>
      </c>
      <c r="S6129" s="36" t="e">
        <f ca="1">VLOOKUP(R6129,Lists!B:D,3,FALSE)</f>
        <v>#N/A</v>
      </c>
      <c r="T6129" s="36" t="str">
        <f>IF(F6129&lt;&gt;"",MATCH(R6129,'Maximum minutes'!B:B,0),"")</f>
        <v/>
      </c>
      <c r="U6129" s="36">
        <f ca="1">IF(F6129&lt;&gt;"",COUNTA(OFFSET('Maximum minutes'!$C$1,'Annexe A1 Cours'!T6129,0,1,50)),0)</f>
        <v>0</v>
      </c>
      <c r="V6129" s="37">
        <f ca="1">IFERROR(OFFSET('Maximum minutes'!$C$1,T6129+1,-1+MATCH(G6129,OFFSET('Maximum minutes'!$C$1,T6129-1,0,1,50),0)),0)</f>
        <v>0</v>
      </c>
      <c r="W6129" s="38">
        <f t="shared" ca="1" si="190"/>
        <v>0</v>
      </c>
    </row>
    <row r="6130" spans="1:23" s="36" customFormat="1" ht="18.75">
      <c r="A6130" s="34"/>
      <c r="B6130" s="39"/>
      <c r="C6130" s="39"/>
      <c r="D6130" s="35"/>
      <c r="E6130" s="40"/>
      <c r="F6130" s="39"/>
      <c r="G6130" s="39"/>
      <c r="H6130" s="39"/>
      <c r="I6130" s="34"/>
      <c r="J6130" s="34"/>
      <c r="K6130" s="34"/>
      <c r="L6130" s="34"/>
      <c r="M6130" s="43" t="str">
        <f ca="1">IFERROR(OFFSET('Maximum minutes'!$C$1,T6130,MATCH(IF(G6130&lt;&gt;"",G6130,F6130),OFFSET('Maximum minutes'!$C$1,T6130-1,0,1,U6130+1),0)-1)*IF(OR(ISNUMBER(J6130),J6130="sans examen"),1,0)*IF(W6130&lt;MinDate,1,0),"")</f>
        <v/>
      </c>
      <c r="N6130" s="36">
        <f t="shared" ca="1" si="191"/>
        <v>0</v>
      </c>
      <c r="O6130" s="36" t="e">
        <f ca="1">LEFT(OFFSET(Lists!$Q$2,MATCH(E6130,Lists!$R$3:$R$19,0),0),4)</f>
        <v>#N/A</v>
      </c>
      <c r="P6130" s="36" t="e">
        <f ca="1">MATCH(O6130,Lists!$S$2:$S$640,1)</f>
        <v>#N/A</v>
      </c>
      <c r="Q6130" s="36" t="e">
        <f ca="1">MATCH(LEFT(OFFSET(Lists!$Q$2,MATCH(E6130,Lists!$R$3:$R$19,0)+1,0),4),Lists!$S$3:$S$640,1)</f>
        <v>#N/A</v>
      </c>
      <c r="R6130" s="36" t="e">
        <f ca="1">LEFT(OFFSET(Lists!$S$2,P6130-1+MATCH(F6130,OFFSET(Lists!$T$3,P6130-1,0,Q6130-P6130+1),0),0),6)</f>
        <v>#N/A</v>
      </c>
      <c r="S6130" s="36" t="e">
        <f ca="1">VLOOKUP(R6130,Lists!B:D,3,FALSE)</f>
        <v>#N/A</v>
      </c>
      <c r="T6130" s="36" t="str">
        <f>IF(F6130&lt;&gt;"",MATCH(R6130,'Maximum minutes'!B:B,0),"")</f>
        <v/>
      </c>
      <c r="U6130" s="36">
        <f ca="1">IF(F6130&lt;&gt;"",COUNTA(OFFSET('Maximum minutes'!$C$1,'Annexe A1 Cours'!T6130,0,1,50)),0)</f>
        <v>0</v>
      </c>
      <c r="V6130" s="37">
        <f ca="1">IFERROR(OFFSET('Maximum minutes'!$C$1,T6130+1,-1+MATCH(G6130,OFFSET('Maximum minutes'!$C$1,T6130-1,0,1,50),0)),0)</f>
        <v>0</v>
      </c>
      <c r="W6130" s="38">
        <f t="shared" ca="1" si="190"/>
        <v>0</v>
      </c>
    </row>
    <row r="6131" spans="1:23" s="36" customFormat="1" ht="18.75">
      <c r="A6131" s="34"/>
      <c r="B6131" s="39"/>
      <c r="C6131" s="39"/>
      <c r="D6131" s="35"/>
      <c r="E6131" s="40"/>
      <c r="F6131" s="39"/>
      <c r="G6131" s="39"/>
      <c r="H6131" s="39"/>
      <c r="I6131" s="34"/>
      <c r="J6131" s="34"/>
      <c r="K6131" s="34"/>
      <c r="L6131" s="34"/>
      <c r="M6131" s="43" t="str">
        <f ca="1">IFERROR(OFFSET('Maximum minutes'!$C$1,T6131,MATCH(IF(G6131&lt;&gt;"",G6131,F6131),OFFSET('Maximum minutes'!$C$1,T6131-1,0,1,U6131+1),0)-1)*IF(OR(ISNUMBER(J6131),J6131="sans examen"),1,0)*IF(W6131&lt;MinDate,1,0),"")</f>
        <v/>
      </c>
      <c r="N6131" s="36">
        <f t="shared" ca="1" si="191"/>
        <v>0</v>
      </c>
      <c r="O6131" s="36" t="e">
        <f ca="1">LEFT(OFFSET(Lists!$Q$2,MATCH(E6131,Lists!$R$3:$R$19,0),0),4)</f>
        <v>#N/A</v>
      </c>
      <c r="P6131" s="36" t="e">
        <f ca="1">MATCH(O6131,Lists!$S$2:$S$640,1)</f>
        <v>#N/A</v>
      </c>
      <c r="Q6131" s="36" t="e">
        <f ca="1">MATCH(LEFT(OFFSET(Lists!$Q$2,MATCH(E6131,Lists!$R$3:$R$19,0)+1,0),4),Lists!$S$3:$S$640,1)</f>
        <v>#N/A</v>
      </c>
      <c r="R6131" s="36" t="e">
        <f ca="1">LEFT(OFFSET(Lists!$S$2,P6131-1+MATCH(F6131,OFFSET(Lists!$T$3,P6131-1,0,Q6131-P6131+1),0),0),6)</f>
        <v>#N/A</v>
      </c>
      <c r="S6131" s="36" t="e">
        <f ca="1">VLOOKUP(R6131,Lists!B:D,3,FALSE)</f>
        <v>#N/A</v>
      </c>
      <c r="T6131" s="36" t="str">
        <f>IF(F6131&lt;&gt;"",MATCH(R6131,'Maximum minutes'!B:B,0),"")</f>
        <v/>
      </c>
      <c r="U6131" s="36">
        <f ca="1">IF(F6131&lt;&gt;"",COUNTA(OFFSET('Maximum minutes'!$C$1,'Annexe A1 Cours'!T6131,0,1,50)),0)</f>
        <v>0</v>
      </c>
      <c r="V6131" s="37">
        <f ca="1">IFERROR(OFFSET('Maximum minutes'!$C$1,T6131+1,-1+MATCH(G6131,OFFSET('Maximum minutes'!$C$1,T6131-1,0,1,50),0)),0)</f>
        <v>0</v>
      </c>
      <c r="W6131" s="38">
        <f t="shared" ca="1" si="190"/>
        <v>0</v>
      </c>
    </row>
    <row r="6132" spans="1:23" s="36" customFormat="1" ht="18.75">
      <c r="A6132" s="34"/>
      <c r="B6132" s="39"/>
      <c r="C6132" s="39"/>
      <c r="D6132" s="35"/>
      <c r="E6132" s="40"/>
      <c r="F6132" s="39"/>
      <c r="G6132" s="39"/>
      <c r="H6132" s="39"/>
      <c r="I6132" s="34"/>
      <c r="J6132" s="34"/>
      <c r="K6132" s="34"/>
      <c r="L6132" s="34"/>
      <c r="M6132" s="43" t="str">
        <f ca="1">IFERROR(OFFSET('Maximum minutes'!$C$1,T6132,MATCH(IF(G6132&lt;&gt;"",G6132,F6132),OFFSET('Maximum minutes'!$C$1,T6132-1,0,1,U6132+1),0)-1)*IF(OR(ISNUMBER(J6132),J6132="sans examen"),1,0)*IF(W6132&lt;MinDate,1,0),"")</f>
        <v/>
      </c>
      <c r="N6132" s="36">
        <f t="shared" ca="1" si="191"/>
        <v>0</v>
      </c>
      <c r="O6132" s="36" t="e">
        <f ca="1">LEFT(OFFSET(Lists!$Q$2,MATCH(E6132,Lists!$R$3:$R$19,0),0),4)</f>
        <v>#N/A</v>
      </c>
      <c r="P6132" s="36" t="e">
        <f ca="1">MATCH(O6132,Lists!$S$2:$S$640,1)</f>
        <v>#N/A</v>
      </c>
      <c r="Q6132" s="36" t="e">
        <f ca="1">MATCH(LEFT(OFFSET(Lists!$Q$2,MATCH(E6132,Lists!$R$3:$R$19,0)+1,0),4),Lists!$S$3:$S$640,1)</f>
        <v>#N/A</v>
      </c>
      <c r="R6132" s="36" t="e">
        <f ca="1">LEFT(OFFSET(Lists!$S$2,P6132-1+MATCH(F6132,OFFSET(Lists!$T$3,P6132-1,0,Q6132-P6132+1),0),0),6)</f>
        <v>#N/A</v>
      </c>
      <c r="S6132" s="36" t="e">
        <f ca="1">VLOOKUP(R6132,Lists!B:D,3,FALSE)</f>
        <v>#N/A</v>
      </c>
      <c r="T6132" s="36" t="str">
        <f>IF(F6132&lt;&gt;"",MATCH(R6132,'Maximum minutes'!B:B,0),"")</f>
        <v/>
      </c>
      <c r="U6132" s="36">
        <f ca="1">IF(F6132&lt;&gt;"",COUNTA(OFFSET('Maximum minutes'!$C$1,'Annexe A1 Cours'!T6132,0,1,50)),0)</f>
        <v>0</v>
      </c>
      <c r="V6132" s="37">
        <f ca="1">IFERROR(OFFSET('Maximum minutes'!$C$1,T6132+1,-1+MATCH(G6132,OFFSET('Maximum minutes'!$C$1,T6132-1,0,1,50),0)),0)</f>
        <v>0</v>
      </c>
      <c r="W6132" s="38">
        <f t="shared" ca="1" si="190"/>
        <v>0</v>
      </c>
    </row>
    <row r="6133" spans="1:23" s="36" customFormat="1" ht="18.75">
      <c r="A6133" s="34"/>
      <c r="B6133" s="39"/>
      <c r="C6133" s="39"/>
      <c r="D6133" s="35"/>
      <c r="E6133" s="40"/>
      <c r="F6133" s="39"/>
      <c r="G6133" s="39"/>
      <c r="H6133" s="39"/>
      <c r="I6133" s="34"/>
      <c r="J6133" s="34"/>
      <c r="K6133" s="34"/>
      <c r="L6133" s="34"/>
      <c r="M6133" s="43" t="str">
        <f ca="1">IFERROR(OFFSET('Maximum minutes'!$C$1,T6133,MATCH(IF(G6133&lt;&gt;"",G6133,F6133),OFFSET('Maximum minutes'!$C$1,T6133-1,0,1,U6133+1),0)-1)*IF(OR(ISNUMBER(J6133),J6133="sans examen"),1,0)*IF(W6133&lt;MinDate,1,0),"")</f>
        <v/>
      </c>
      <c r="N6133" s="36">
        <f t="shared" ca="1" si="191"/>
        <v>0</v>
      </c>
      <c r="O6133" s="36" t="e">
        <f ca="1">LEFT(OFFSET(Lists!$Q$2,MATCH(E6133,Lists!$R$3:$R$19,0),0),4)</f>
        <v>#N/A</v>
      </c>
      <c r="P6133" s="36" t="e">
        <f ca="1">MATCH(O6133,Lists!$S$2:$S$640,1)</f>
        <v>#N/A</v>
      </c>
      <c r="Q6133" s="36" t="e">
        <f ca="1">MATCH(LEFT(OFFSET(Lists!$Q$2,MATCH(E6133,Lists!$R$3:$R$19,0)+1,0),4),Lists!$S$3:$S$640,1)</f>
        <v>#N/A</v>
      </c>
      <c r="R6133" s="36" t="e">
        <f ca="1">LEFT(OFFSET(Lists!$S$2,P6133-1+MATCH(F6133,OFFSET(Lists!$T$3,P6133-1,0,Q6133-P6133+1),0),0),6)</f>
        <v>#N/A</v>
      </c>
      <c r="S6133" s="36" t="e">
        <f ca="1">VLOOKUP(R6133,Lists!B:D,3,FALSE)</f>
        <v>#N/A</v>
      </c>
      <c r="T6133" s="36" t="str">
        <f>IF(F6133&lt;&gt;"",MATCH(R6133,'Maximum minutes'!B:B,0),"")</f>
        <v/>
      </c>
      <c r="U6133" s="36">
        <f ca="1">IF(F6133&lt;&gt;"",COUNTA(OFFSET('Maximum minutes'!$C$1,'Annexe A1 Cours'!T6133,0,1,50)),0)</f>
        <v>0</v>
      </c>
      <c r="V6133" s="37">
        <f ca="1">IFERROR(OFFSET('Maximum minutes'!$C$1,T6133+1,-1+MATCH(G6133,OFFSET('Maximum minutes'!$C$1,T6133-1,0,1,50),0)),0)</f>
        <v>0</v>
      </c>
      <c r="W6133" s="38">
        <f t="shared" ca="1" si="190"/>
        <v>0</v>
      </c>
    </row>
    <row r="6134" spans="1:23" s="36" customFormat="1" ht="18.75">
      <c r="A6134" s="34"/>
      <c r="B6134" s="39"/>
      <c r="C6134" s="39"/>
      <c r="D6134" s="35"/>
      <c r="E6134" s="40"/>
      <c r="F6134" s="39"/>
      <c r="G6134" s="39"/>
      <c r="H6134" s="39"/>
      <c r="I6134" s="34"/>
      <c r="J6134" s="34"/>
      <c r="K6134" s="34"/>
      <c r="L6134" s="34"/>
      <c r="M6134" s="43" t="str">
        <f ca="1">IFERROR(OFFSET('Maximum minutes'!$C$1,T6134,MATCH(IF(G6134&lt;&gt;"",G6134,F6134),OFFSET('Maximum minutes'!$C$1,T6134-1,0,1,U6134+1),0)-1)*IF(OR(ISNUMBER(J6134),J6134="sans examen"),1,0)*IF(W6134&lt;MinDate,1,0),"")</f>
        <v/>
      </c>
      <c r="N6134" s="36">
        <f t="shared" ca="1" si="191"/>
        <v>0</v>
      </c>
      <c r="O6134" s="36" t="e">
        <f ca="1">LEFT(OFFSET(Lists!$Q$2,MATCH(E6134,Lists!$R$3:$R$19,0),0),4)</f>
        <v>#N/A</v>
      </c>
      <c r="P6134" s="36" t="e">
        <f ca="1">MATCH(O6134,Lists!$S$2:$S$640,1)</f>
        <v>#N/A</v>
      </c>
      <c r="Q6134" s="36" t="e">
        <f ca="1">MATCH(LEFT(OFFSET(Lists!$Q$2,MATCH(E6134,Lists!$R$3:$R$19,0)+1,0),4),Lists!$S$3:$S$640,1)</f>
        <v>#N/A</v>
      </c>
      <c r="R6134" s="36" t="e">
        <f ca="1">LEFT(OFFSET(Lists!$S$2,P6134-1+MATCH(F6134,OFFSET(Lists!$T$3,P6134-1,0,Q6134-P6134+1),0),0),6)</f>
        <v>#N/A</v>
      </c>
      <c r="S6134" s="36" t="e">
        <f ca="1">VLOOKUP(R6134,Lists!B:D,3,FALSE)</f>
        <v>#N/A</v>
      </c>
      <c r="T6134" s="36" t="str">
        <f>IF(F6134&lt;&gt;"",MATCH(R6134,'Maximum minutes'!B:B,0),"")</f>
        <v/>
      </c>
      <c r="U6134" s="36">
        <f ca="1">IF(F6134&lt;&gt;"",COUNTA(OFFSET('Maximum minutes'!$C$1,'Annexe A1 Cours'!T6134,0,1,50)),0)</f>
        <v>0</v>
      </c>
      <c r="V6134" s="37">
        <f ca="1">IFERROR(OFFSET('Maximum minutes'!$C$1,T6134+1,-1+MATCH(G6134,OFFSET('Maximum minutes'!$C$1,T6134-1,0,1,50),0)),0)</f>
        <v>0</v>
      </c>
      <c r="W6134" s="38">
        <f t="shared" ca="1" si="190"/>
        <v>0</v>
      </c>
    </row>
    <row r="6135" spans="1:23" s="36" customFormat="1" ht="18.75">
      <c r="A6135" s="34"/>
      <c r="B6135" s="39"/>
      <c r="C6135" s="39"/>
      <c r="D6135" s="35"/>
      <c r="E6135" s="40"/>
      <c r="F6135" s="39"/>
      <c r="G6135" s="39"/>
      <c r="H6135" s="39"/>
      <c r="I6135" s="34"/>
      <c r="J6135" s="34"/>
      <c r="K6135" s="34"/>
      <c r="L6135" s="34"/>
      <c r="M6135" s="43" t="str">
        <f ca="1">IFERROR(OFFSET('Maximum minutes'!$C$1,T6135,MATCH(IF(G6135&lt;&gt;"",G6135,F6135),OFFSET('Maximum minutes'!$C$1,T6135-1,0,1,U6135+1),0)-1)*IF(OR(ISNUMBER(J6135),J6135="sans examen"),1,0)*IF(W6135&lt;MinDate,1,0),"")</f>
        <v/>
      </c>
      <c r="N6135" s="36">
        <f t="shared" ca="1" si="191"/>
        <v>0</v>
      </c>
      <c r="O6135" s="36" t="e">
        <f ca="1">LEFT(OFFSET(Lists!$Q$2,MATCH(E6135,Lists!$R$3:$R$19,0),0),4)</f>
        <v>#N/A</v>
      </c>
      <c r="P6135" s="36" t="e">
        <f ca="1">MATCH(O6135,Lists!$S$2:$S$640,1)</f>
        <v>#N/A</v>
      </c>
      <c r="Q6135" s="36" t="e">
        <f ca="1">MATCH(LEFT(OFFSET(Lists!$Q$2,MATCH(E6135,Lists!$R$3:$R$19,0)+1,0),4),Lists!$S$3:$S$640,1)</f>
        <v>#N/A</v>
      </c>
      <c r="R6135" s="36" t="e">
        <f ca="1">LEFT(OFFSET(Lists!$S$2,P6135-1+MATCH(F6135,OFFSET(Lists!$T$3,P6135-1,0,Q6135-P6135+1),0),0),6)</f>
        <v>#N/A</v>
      </c>
      <c r="S6135" s="36" t="e">
        <f ca="1">VLOOKUP(R6135,Lists!B:D,3,FALSE)</f>
        <v>#N/A</v>
      </c>
      <c r="T6135" s="36" t="str">
        <f>IF(F6135&lt;&gt;"",MATCH(R6135,'Maximum minutes'!B:B,0),"")</f>
        <v/>
      </c>
      <c r="U6135" s="36">
        <f ca="1">IF(F6135&lt;&gt;"",COUNTA(OFFSET('Maximum minutes'!$C$1,'Annexe A1 Cours'!T6135,0,1,50)),0)</f>
        <v>0</v>
      </c>
      <c r="V6135" s="37">
        <f ca="1">IFERROR(OFFSET('Maximum minutes'!$C$1,T6135+1,-1+MATCH(G6135,OFFSET('Maximum minutes'!$C$1,T6135-1,0,1,50),0)),0)</f>
        <v>0</v>
      </c>
      <c r="W6135" s="38">
        <f t="shared" ca="1" si="190"/>
        <v>0</v>
      </c>
    </row>
    <row r="6136" spans="1:23" s="36" customFormat="1" ht="18.75">
      <c r="A6136" s="34"/>
      <c r="B6136" s="39"/>
      <c r="C6136" s="39"/>
      <c r="D6136" s="35"/>
      <c r="E6136" s="40"/>
      <c r="F6136" s="39"/>
      <c r="G6136" s="39"/>
      <c r="H6136" s="39"/>
      <c r="I6136" s="34"/>
      <c r="J6136" s="34"/>
      <c r="K6136" s="34"/>
      <c r="L6136" s="34"/>
      <c r="M6136" s="43" t="str">
        <f ca="1">IFERROR(OFFSET('Maximum minutes'!$C$1,T6136,MATCH(IF(G6136&lt;&gt;"",G6136,F6136),OFFSET('Maximum minutes'!$C$1,T6136-1,0,1,U6136+1),0)-1)*IF(OR(ISNUMBER(J6136),J6136="sans examen"),1,0)*IF(W6136&lt;MinDate,1,0),"")</f>
        <v/>
      </c>
      <c r="N6136" s="36">
        <f t="shared" ca="1" si="191"/>
        <v>0</v>
      </c>
      <c r="O6136" s="36" t="e">
        <f ca="1">LEFT(OFFSET(Lists!$Q$2,MATCH(E6136,Lists!$R$3:$R$19,0),0),4)</f>
        <v>#N/A</v>
      </c>
      <c r="P6136" s="36" t="e">
        <f ca="1">MATCH(O6136,Lists!$S$2:$S$640,1)</f>
        <v>#N/A</v>
      </c>
      <c r="Q6136" s="36" t="e">
        <f ca="1">MATCH(LEFT(OFFSET(Lists!$Q$2,MATCH(E6136,Lists!$R$3:$R$19,0)+1,0),4),Lists!$S$3:$S$640,1)</f>
        <v>#N/A</v>
      </c>
      <c r="R6136" s="36" t="e">
        <f ca="1">LEFT(OFFSET(Lists!$S$2,P6136-1+MATCH(F6136,OFFSET(Lists!$T$3,P6136-1,0,Q6136-P6136+1),0),0),6)</f>
        <v>#N/A</v>
      </c>
      <c r="S6136" s="36" t="e">
        <f ca="1">VLOOKUP(R6136,Lists!B:D,3,FALSE)</f>
        <v>#N/A</v>
      </c>
      <c r="T6136" s="36" t="str">
        <f>IF(F6136&lt;&gt;"",MATCH(R6136,'Maximum minutes'!B:B,0),"")</f>
        <v/>
      </c>
      <c r="U6136" s="36">
        <f ca="1">IF(F6136&lt;&gt;"",COUNTA(OFFSET('Maximum minutes'!$C$1,'Annexe A1 Cours'!T6136,0,1,50)),0)</f>
        <v>0</v>
      </c>
      <c r="V6136" s="37">
        <f ca="1">IFERROR(OFFSET('Maximum minutes'!$C$1,T6136+1,-1+MATCH(G6136,OFFSET('Maximum minutes'!$C$1,T6136-1,0,1,50),0)),0)</f>
        <v>0</v>
      </c>
      <c r="W6136" s="38">
        <f t="shared" ca="1" si="190"/>
        <v>0</v>
      </c>
    </row>
    <row r="6137" spans="1:23" s="36" customFormat="1" ht="18.75">
      <c r="A6137" s="34"/>
      <c r="B6137" s="39"/>
      <c r="C6137" s="39"/>
      <c r="D6137" s="35"/>
      <c r="E6137" s="40"/>
      <c r="F6137" s="39"/>
      <c r="G6137" s="39"/>
      <c r="H6137" s="39"/>
      <c r="I6137" s="34"/>
      <c r="J6137" s="34"/>
      <c r="K6137" s="34"/>
      <c r="L6137" s="34"/>
      <c r="M6137" s="43" t="str">
        <f ca="1">IFERROR(OFFSET('Maximum minutes'!$C$1,T6137,MATCH(IF(G6137&lt;&gt;"",G6137,F6137),OFFSET('Maximum minutes'!$C$1,T6137-1,0,1,U6137+1),0)-1)*IF(OR(ISNUMBER(J6137),J6137="sans examen"),1,0)*IF(W6137&lt;MinDate,1,0),"")</f>
        <v/>
      </c>
      <c r="N6137" s="36">
        <f t="shared" ca="1" si="191"/>
        <v>0</v>
      </c>
      <c r="O6137" s="36" t="e">
        <f ca="1">LEFT(OFFSET(Lists!$Q$2,MATCH(E6137,Lists!$R$3:$R$19,0),0),4)</f>
        <v>#N/A</v>
      </c>
      <c r="P6137" s="36" t="e">
        <f ca="1">MATCH(O6137,Lists!$S$2:$S$640,1)</f>
        <v>#N/A</v>
      </c>
      <c r="Q6137" s="36" t="e">
        <f ca="1">MATCH(LEFT(OFFSET(Lists!$Q$2,MATCH(E6137,Lists!$R$3:$R$19,0)+1,0),4),Lists!$S$3:$S$640,1)</f>
        <v>#N/A</v>
      </c>
      <c r="R6137" s="36" t="e">
        <f ca="1">LEFT(OFFSET(Lists!$S$2,P6137-1+MATCH(F6137,OFFSET(Lists!$T$3,P6137-1,0,Q6137-P6137+1),0),0),6)</f>
        <v>#N/A</v>
      </c>
      <c r="S6137" s="36" t="e">
        <f ca="1">VLOOKUP(R6137,Lists!B:D,3,FALSE)</f>
        <v>#N/A</v>
      </c>
      <c r="T6137" s="36" t="str">
        <f>IF(F6137&lt;&gt;"",MATCH(R6137,'Maximum minutes'!B:B,0),"")</f>
        <v/>
      </c>
      <c r="U6137" s="36">
        <f ca="1">IF(F6137&lt;&gt;"",COUNTA(OFFSET('Maximum minutes'!$C$1,'Annexe A1 Cours'!T6137,0,1,50)),0)</f>
        <v>0</v>
      </c>
      <c r="V6137" s="37">
        <f ca="1">IFERROR(OFFSET('Maximum minutes'!$C$1,T6137+1,-1+MATCH(G6137,OFFSET('Maximum minutes'!$C$1,T6137-1,0,1,50),0)),0)</f>
        <v>0</v>
      </c>
      <c r="W6137" s="38">
        <f t="shared" ca="1" si="190"/>
        <v>0</v>
      </c>
    </row>
    <row r="6138" spans="1:23" s="36" customFormat="1" ht="18.75">
      <c r="A6138" s="34"/>
      <c r="B6138" s="39"/>
      <c r="C6138" s="39"/>
      <c r="D6138" s="35"/>
      <c r="E6138" s="40"/>
      <c r="F6138" s="39"/>
      <c r="G6138" s="39"/>
      <c r="H6138" s="39"/>
      <c r="I6138" s="34"/>
      <c r="J6138" s="34"/>
      <c r="K6138" s="34"/>
      <c r="L6138" s="34"/>
      <c r="M6138" s="43" t="str">
        <f ca="1">IFERROR(OFFSET('Maximum minutes'!$C$1,T6138,MATCH(IF(G6138&lt;&gt;"",G6138,F6138),OFFSET('Maximum minutes'!$C$1,T6138-1,0,1,U6138+1),0)-1)*IF(OR(ISNUMBER(J6138),J6138="sans examen"),1,0)*IF(W6138&lt;MinDate,1,0),"")</f>
        <v/>
      </c>
      <c r="N6138" s="36">
        <f t="shared" ca="1" si="191"/>
        <v>0</v>
      </c>
      <c r="O6138" s="36" t="e">
        <f ca="1">LEFT(OFFSET(Lists!$Q$2,MATCH(E6138,Lists!$R$3:$R$19,0),0),4)</f>
        <v>#N/A</v>
      </c>
      <c r="P6138" s="36" t="e">
        <f ca="1">MATCH(O6138,Lists!$S$2:$S$640,1)</f>
        <v>#N/A</v>
      </c>
      <c r="Q6138" s="36" t="e">
        <f ca="1">MATCH(LEFT(OFFSET(Lists!$Q$2,MATCH(E6138,Lists!$R$3:$R$19,0)+1,0),4),Lists!$S$3:$S$640,1)</f>
        <v>#N/A</v>
      </c>
      <c r="R6138" s="36" t="e">
        <f ca="1">LEFT(OFFSET(Lists!$S$2,P6138-1+MATCH(F6138,OFFSET(Lists!$T$3,P6138-1,0,Q6138-P6138+1),0),0),6)</f>
        <v>#N/A</v>
      </c>
      <c r="S6138" s="36" t="e">
        <f ca="1">VLOOKUP(R6138,Lists!B:D,3,FALSE)</f>
        <v>#N/A</v>
      </c>
      <c r="T6138" s="36" t="str">
        <f>IF(F6138&lt;&gt;"",MATCH(R6138,'Maximum minutes'!B:B,0),"")</f>
        <v/>
      </c>
      <c r="U6138" s="36">
        <f ca="1">IF(F6138&lt;&gt;"",COUNTA(OFFSET('Maximum minutes'!$C$1,'Annexe A1 Cours'!T6138,0,1,50)),0)</f>
        <v>0</v>
      </c>
      <c r="V6138" s="37">
        <f ca="1">IFERROR(OFFSET('Maximum minutes'!$C$1,T6138+1,-1+MATCH(G6138,OFFSET('Maximum minutes'!$C$1,T6138-1,0,1,50),0)),0)</f>
        <v>0</v>
      </c>
      <c r="W6138" s="38">
        <f t="shared" ca="1" si="190"/>
        <v>0</v>
      </c>
    </row>
    <row r="6139" spans="1:23" s="36" customFormat="1" ht="18.75">
      <c r="A6139" s="34"/>
      <c r="B6139" s="39"/>
      <c r="C6139" s="39"/>
      <c r="D6139" s="35"/>
      <c r="E6139" s="40"/>
      <c r="F6139" s="39"/>
      <c r="G6139" s="39"/>
      <c r="H6139" s="39"/>
      <c r="I6139" s="34"/>
      <c r="J6139" s="34"/>
      <c r="K6139" s="34"/>
      <c r="L6139" s="34"/>
      <c r="M6139" s="43" t="str">
        <f ca="1">IFERROR(OFFSET('Maximum minutes'!$C$1,T6139,MATCH(IF(G6139&lt;&gt;"",G6139,F6139),OFFSET('Maximum minutes'!$C$1,T6139-1,0,1,U6139+1),0)-1)*IF(OR(ISNUMBER(J6139),J6139="sans examen"),1,0)*IF(W6139&lt;MinDate,1,0),"")</f>
        <v/>
      </c>
      <c r="N6139" s="36">
        <f t="shared" ca="1" si="191"/>
        <v>0</v>
      </c>
      <c r="O6139" s="36" t="e">
        <f ca="1">LEFT(OFFSET(Lists!$Q$2,MATCH(E6139,Lists!$R$3:$R$19,0),0),4)</f>
        <v>#N/A</v>
      </c>
      <c r="P6139" s="36" t="e">
        <f ca="1">MATCH(O6139,Lists!$S$2:$S$640,1)</f>
        <v>#N/A</v>
      </c>
      <c r="Q6139" s="36" t="e">
        <f ca="1">MATCH(LEFT(OFFSET(Lists!$Q$2,MATCH(E6139,Lists!$R$3:$R$19,0)+1,0),4),Lists!$S$3:$S$640,1)</f>
        <v>#N/A</v>
      </c>
      <c r="R6139" s="36" t="e">
        <f ca="1">LEFT(OFFSET(Lists!$S$2,P6139-1+MATCH(F6139,OFFSET(Lists!$T$3,P6139-1,0,Q6139-P6139+1),0),0),6)</f>
        <v>#N/A</v>
      </c>
      <c r="S6139" s="36" t="e">
        <f ca="1">VLOOKUP(R6139,Lists!B:D,3,FALSE)</f>
        <v>#N/A</v>
      </c>
      <c r="T6139" s="36" t="str">
        <f>IF(F6139&lt;&gt;"",MATCH(R6139,'Maximum minutes'!B:B,0),"")</f>
        <v/>
      </c>
      <c r="U6139" s="36">
        <f ca="1">IF(F6139&lt;&gt;"",COUNTA(OFFSET('Maximum minutes'!$C$1,'Annexe A1 Cours'!T6139,0,1,50)),0)</f>
        <v>0</v>
      </c>
      <c r="V6139" s="37">
        <f ca="1">IFERROR(OFFSET('Maximum minutes'!$C$1,T6139+1,-1+MATCH(G6139,OFFSET('Maximum minutes'!$C$1,T6139-1,0,1,50),0)),0)</f>
        <v>0</v>
      </c>
      <c r="W6139" s="38">
        <f t="shared" ca="1" si="190"/>
        <v>0</v>
      </c>
    </row>
    <row r="6140" spans="1:23" s="36" customFormat="1" ht="18.75">
      <c r="A6140" s="34"/>
      <c r="B6140" s="39"/>
      <c r="C6140" s="39"/>
      <c r="D6140" s="35"/>
      <c r="E6140" s="40"/>
      <c r="F6140" s="39"/>
      <c r="G6140" s="39"/>
      <c r="H6140" s="39"/>
      <c r="I6140" s="34"/>
      <c r="J6140" s="34"/>
      <c r="K6140" s="34"/>
      <c r="L6140" s="34"/>
      <c r="M6140" s="43" t="str">
        <f ca="1">IFERROR(OFFSET('Maximum minutes'!$C$1,T6140,MATCH(IF(G6140&lt;&gt;"",G6140,F6140),OFFSET('Maximum minutes'!$C$1,T6140-1,0,1,U6140+1),0)-1)*IF(OR(ISNUMBER(J6140),J6140="sans examen"),1,0)*IF(W6140&lt;MinDate,1,0),"")</f>
        <v/>
      </c>
      <c r="N6140" s="36">
        <f t="shared" ca="1" si="191"/>
        <v>0</v>
      </c>
      <c r="O6140" s="36" t="e">
        <f ca="1">LEFT(OFFSET(Lists!$Q$2,MATCH(E6140,Lists!$R$3:$R$19,0),0),4)</f>
        <v>#N/A</v>
      </c>
      <c r="P6140" s="36" t="e">
        <f ca="1">MATCH(O6140,Lists!$S$2:$S$640,1)</f>
        <v>#N/A</v>
      </c>
      <c r="Q6140" s="36" t="e">
        <f ca="1">MATCH(LEFT(OFFSET(Lists!$Q$2,MATCH(E6140,Lists!$R$3:$R$19,0)+1,0),4),Lists!$S$3:$S$640,1)</f>
        <v>#N/A</v>
      </c>
      <c r="R6140" s="36" t="e">
        <f ca="1">LEFT(OFFSET(Lists!$S$2,P6140-1+MATCH(F6140,OFFSET(Lists!$T$3,P6140-1,0,Q6140-P6140+1),0),0),6)</f>
        <v>#N/A</v>
      </c>
      <c r="S6140" s="36" t="e">
        <f ca="1">VLOOKUP(R6140,Lists!B:D,3,FALSE)</f>
        <v>#N/A</v>
      </c>
      <c r="T6140" s="36" t="str">
        <f>IF(F6140&lt;&gt;"",MATCH(R6140,'Maximum minutes'!B:B,0),"")</f>
        <v/>
      </c>
      <c r="U6140" s="36">
        <f ca="1">IF(F6140&lt;&gt;"",COUNTA(OFFSET('Maximum minutes'!$C$1,'Annexe A1 Cours'!T6140,0,1,50)),0)</f>
        <v>0</v>
      </c>
      <c r="V6140" s="37">
        <f ca="1">IFERROR(OFFSET('Maximum minutes'!$C$1,T6140+1,-1+MATCH(G6140,OFFSET('Maximum minutes'!$C$1,T6140-1,0,1,50),0)),0)</f>
        <v>0</v>
      </c>
      <c r="W6140" s="38">
        <f t="shared" ca="1" si="190"/>
        <v>0</v>
      </c>
    </row>
    <row r="6141" spans="1:23" s="36" customFormat="1" ht="18.75">
      <c r="A6141" s="34"/>
      <c r="B6141" s="39"/>
      <c r="C6141" s="39"/>
      <c r="D6141" s="35"/>
      <c r="E6141" s="40"/>
      <c r="F6141" s="39"/>
      <c r="G6141" s="39"/>
      <c r="H6141" s="39"/>
      <c r="I6141" s="34"/>
      <c r="J6141" s="34"/>
      <c r="K6141" s="34"/>
      <c r="L6141" s="34"/>
      <c r="M6141" s="43" t="str">
        <f ca="1">IFERROR(OFFSET('Maximum minutes'!$C$1,T6141,MATCH(IF(G6141&lt;&gt;"",G6141,F6141),OFFSET('Maximum minutes'!$C$1,T6141-1,0,1,U6141+1),0)-1)*IF(OR(ISNUMBER(J6141),J6141="sans examen"),1,0)*IF(W6141&lt;MinDate,1,0),"")</f>
        <v/>
      </c>
      <c r="N6141" s="36">
        <f t="shared" ca="1" si="191"/>
        <v>0</v>
      </c>
      <c r="O6141" s="36" t="e">
        <f ca="1">LEFT(OFFSET(Lists!$Q$2,MATCH(E6141,Lists!$R$3:$R$19,0),0),4)</f>
        <v>#N/A</v>
      </c>
      <c r="P6141" s="36" t="e">
        <f ca="1">MATCH(O6141,Lists!$S$2:$S$640,1)</f>
        <v>#N/A</v>
      </c>
      <c r="Q6141" s="36" t="e">
        <f ca="1">MATCH(LEFT(OFFSET(Lists!$Q$2,MATCH(E6141,Lists!$R$3:$R$19,0)+1,0),4),Lists!$S$3:$S$640,1)</f>
        <v>#N/A</v>
      </c>
      <c r="R6141" s="36" t="e">
        <f ca="1">LEFT(OFFSET(Lists!$S$2,P6141-1+MATCH(F6141,OFFSET(Lists!$T$3,P6141-1,0,Q6141-P6141+1),0),0),6)</f>
        <v>#N/A</v>
      </c>
      <c r="S6141" s="36" t="e">
        <f ca="1">VLOOKUP(R6141,Lists!B:D,3,FALSE)</f>
        <v>#N/A</v>
      </c>
      <c r="T6141" s="36" t="str">
        <f>IF(F6141&lt;&gt;"",MATCH(R6141,'Maximum minutes'!B:B,0),"")</f>
        <v/>
      </c>
      <c r="U6141" s="36">
        <f ca="1">IF(F6141&lt;&gt;"",COUNTA(OFFSET('Maximum minutes'!$C$1,'Annexe A1 Cours'!T6141,0,1,50)),0)</f>
        <v>0</v>
      </c>
      <c r="V6141" s="37">
        <f ca="1">IFERROR(OFFSET('Maximum minutes'!$C$1,T6141+1,-1+MATCH(G6141,OFFSET('Maximum minutes'!$C$1,T6141-1,0,1,50),0)),0)</f>
        <v>0</v>
      </c>
      <c r="W6141" s="38">
        <f t="shared" ca="1" si="190"/>
        <v>0</v>
      </c>
    </row>
    <row r="6142" spans="1:23" s="36" customFormat="1" ht="18.75">
      <c r="A6142" s="34"/>
      <c r="B6142" s="39"/>
      <c r="C6142" s="39"/>
      <c r="D6142" s="35"/>
      <c r="E6142" s="40"/>
      <c r="F6142" s="39"/>
      <c r="G6142" s="39"/>
      <c r="H6142" s="39"/>
      <c r="I6142" s="34"/>
      <c r="J6142" s="34"/>
      <c r="K6142" s="34"/>
      <c r="L6142" s="34"/>
      <c r="M6142" s="43" t="str">
        <f ca="1">IFERROR(OFFSET('Maximum minutes'!$C$1,T6142,MATCH(IF(G6142&lt;&gt;"",G6142,F6142),OFFSET('Maximum minutes'!$C$1,T6142-1,0,1,U6142+1),0)-1)*IF(OR(ISNUMBER(J6142),J6142="sans examen"),1,0)*IF(W6142&lt;MinDate,1,0),"")</f>
        <v/>
      </c>
      <c r="N6142" s="36">
        <f t="shared" ca="1" si="191"/>
        <v>0</v>
      </c>
      <c r="O6142" s="36" t="e">
        <f ca="1">LEFT(OFFSET(Lists!$Q$2,MATCH(E6142,Lists!$R$3:$R$19,0),0),4)</f>
        <v>#N/A</v>
      </c>
      <c r="P6142" s="36" t="e">
        <f ca="1">MATCH(O6142,Lists!$S$2:$S$640,1)</f>
        <v>#N/A</v>
      </c>
      <c r="Q6142" s="36" t="e">
        <f ca="1">MATCH(LEFT(OFFSET(Lists!$Q$2,MATCH(E6142,Lists!$R$3:$R$19,0)+1,0),4),Lists!$S$3:$S$640,1)</f>
        <v>#N/A</v>
      </c>
      <c r="R6142" s="36" t="e">
        <f ca="1">LEFT(OFFSET(Lists!$S$2,P6142-1+MATCH(F6142,OFFSET(Lists!$T$3,P6142-1,0,Q6142-P6142+1),0),0),6)</f>
        <v>#N/A</v>
      </c>
      <c r="S6142" s="36" t="e">
        <f ca="1">VLOOKUP(R6142,Lists!B:D,3,FALSE)</f>
        <v>#N/A</v>
      </c>
      <c r="T6142" s="36" t="str">
        <f>IF(F6142&lt;&gt;"",MATCH(R6142,'Maximum minutes'!B:B,0),"")</f>
        <v/>
      </c>
      <c r="U6142" s="36">
        <f ca="1">IF(F6142&lt;&gt;"",COUNTA(OFFSET('Maximum minutes'!$C$1,'Annexe A1 Cours'!T6142,0,1,50)),0)</f>
        <v>0</v>
      </c>
      <c r="V6142" s="37">
        <f ca="1">IFERROR(OFFSET('Maximum minutes'!$C$1,T6142+1,-1+MATCH(G6142,OFFSET('Maximum minutes'!$C$1,T6142-1,0,1,50),0)),0)</f>
        <v>0</v>
      </c>
      <c r="W6142" s="38">
        <f t="shared" ca="1" si="190"/>
        <v>0</v>
      </c>
    </row>
    <row r="6143" spans="1:23" s="36" customFormat="1" ht="18.75">
      <c r="A6143" s="34"/>
      <c r="B6143" s="39"/>
      <c r="C6143" s="39"/>
      <c r="D6143" s="35"/>
      <c r="E6143" s="40"/>
      <c r="F6143" s="39"/>
      <c r="G6143" s="39"/>
      <c r="H6143" s="39"/>
      <c r="I6143" s="34"/>
      <c r="J6143" s="34"/>
      <c r="K6143" s="34"/>
      <c r="L6143" s="34"/>
      <c r="M6143" s="43" t="str">
        <f ca="1">IFERROR(OFFSET('Maximum minutes'!$C$1,T6143,MATCH(IF(G6143&lt;&gt;"",G6143,F6143),OFFSET('Maximum minutes'!$C$1,T6143-1,0,1,U6143+1),0)-1)*IF(OR(ISNUMBER(J6143),J6143="sans examen"),1,0)*IF(W6143&lt;MinDate,1,0),"")</f>
        <v/>
      </c>
      <c r="N6143" s="36">
        <f t="shared" ca="1" si="191"/>
        <v>0</v>
      </c>
      <c r="O6143" s="36" t="e">
        <f ca="1">LEFT(OFFSET(Lists!$Q$2,MATCH(E6143,Lists!$R$3:$R$19,0),0),4)</f>
        <v>#N/A</v>
      </c>
      <c r="P6143" s="36" t="e">
        <f ca="1">MATCH(O6143,Lists!$S$2:$S$640,1)</f>
        <v>#N/A</v>
      </c>
      <c r="Q6143" s="36" t="e">
        <f ca="1">MATCH(LEFT(OFFSET(Lists!$Q$2,MATCH(E6143,Lists!$R$3:$R$19,0)+1,0),4),Lists!$S$3:$S$640,1)</f>
        <v>#N/A</v>
      </c>
      <c r="R6143" s="36" t="e">
        <f ca="1">LEFT(OFFSET(Lists!$S$2,P6143-1+MATCH(F6143,OFFSET(Lists!$T$3,P6143-1,0,Q6143-P6143+1),0),0),6)</f>
        <v>#N/A</v>
      </c>
      <c r="S6143" s="36" t="e">
        <f ca="1">VLOOKUP(R6143,Lists!B:D,3,FALSE)</f>
        <v>#N/A</v>
      </c>
      <c r="T6143" s="36" t="str">
        <f>IF(F6143&lt;&gt;"",MATCH(R6143,'Maximum minutes'!B:B,0),"")</f>
        <v/>
      </c>
      <c r="U6143" s="36">
        <f ca="1">IF(F6143&lt;&gt;"",COUNTA(OFFSET('Maximum minutes'!$C$1,'Annexe A1 Cours'!T6143,0,1,50)),0)</f>
        <v>0</v>
      </c>
      <c r="V6143" s="37">
        <f ca="1">IFERROR(OFFSET('Maximum minutes'!$C$1,T6143+1,-1+MATCH(G6143,OFFSET('Maximum minutes'!$C$1,T6143-1,0,1,50),0)),0)</f>
        <v>0</v>
      </c>
      <c r="W6143" s="38">
        <f t="shared" ca="1" si="190"/>
        <v>0</v>
      </c>
    </row>
    <row r="6144" spans="1:23" s="36" customFormat="1" ht="18.75">
      <c r="A6144" s="34"/>
      <c r="B6144" s="39"/>
      <c r="C6144" s="39"/>
      <c r="D6144" s="35"/>
      <c r="E6144" s="40"/>
      <c r="F6144" s="39"/>
      <c r="G6144" s="39"/>
      <c r="H6144" s="39"/>
      <c r="I6144" s="34"/>
      <c r="J6144" s="34"/>
      <c r="K6144" s="34"/>
      <c r="L6144" s="34"/>
      <c r="M6144" s="43" t="str">
        <f ca="1">IFERROR(OFFSET('Maximum minutes'!$C$1,T6144,MATCH(IF(G6144&lt;&gt;"",G6144,F6144),OFFSET('Maximum minutes'!$C$1,T6144-1,0,1,U6144+1),0)-1)*IF(OR(ISNUMBER(J6144),J6144="sans examen"),1,0)*IF(W6144&lt;MinDate,1,0),"")</f>
        <v/>
      </c>
      <c r="N6144" s="36">
        <f t="shared" ca="1" si="191"/>
        <v>0</v>
      </c>
      <c r="O6144" s="36" t="e">
        <f ca="1">LEFT(OFFSET(Lists!$Q$2,MATCH(E6144,Lists!$R$3:$R$19,0),0),4)</f>
        <v>#N/A</v>
      </c>
      <c r="P6144" s="36" t="e">
        <f ca="1">MATCH(O6144,Lists!$S$2:$S$640,1)</f>
        <v>#N/A</v>
      </c>
      <c r="Q6144" s="36" t="e">
        <f ca="1">MATCH(LEFT(OFFSET(Lists!$Q$2,MATCH(E6144,Lists!$R$3:$R$19,0)+1,0),4),Lists!$S$3:$S$640,1)</f>
        <v>#N/A</v>
      </c>
      <c r="R6144" s="36" t="e">
        <f ca="1">LEFT(OFFSET(Lists!$S$2,P6144-1+MATCH(F6144,OFFSET(Lists!$T$3,P6144-1,0,Q6144-P6144+1),0),0),6)</f>
        <v>#N/A</v>
      </c>
      <c r="S6144" s="36" t="e">
        <f ca="1">VLOOKUP(R6144,Lists!B:D,3,FALSE)</f>
        <v>#N/A</v>
      </c>
      <c r="T6144" s="36" t="str">
        <f>IF(F6144&lt;&gt;"",MATCH(R6144,'Maximum minutes'!B:B,0),"")</f>
        <v/>
      </c>
      <c r="U6144" s="36">
        <f ca="1">IF(F6144&lt;&gt;"",COUNTA(OFFSET('Maximum minutes'!$C$1,'Annexe A1 Cours'!T6144,0,1,50)),0)</f>
        <v>0</v>
      </c>
      <c r="V6144" s="37">
        <f ca="1">IFERROR(OFFSET('Maximum minutes'!$C$1,T6144+1,-1+MATCH(G6144,OFFSET('Maximum minutes'!$C$1,T6144-1,0,1,50),0)),0)</f>
        <v>0</v>
      </c>
      <c r="W6144" s="38">
        <f t="shared" ca="1" si="190"/>
        <v>0</v>
      </c>
    </row>
    <row r="6145" spans="1:23" s="36" customFormat="1" ht="18.75">
      <c r="A6145" s="34"/>
      <c r="B6145" s="39"/>
      <c r="C6145" s="39"/>
      <c r="D6145" s="35"/>
      <c r="E6145" s="40"/>
      <c r="F6145" s="39"/>
      <c r="G6145" s="39"/>
      <c r="H6145" s="39"/>
      <c r="I6145" s="34"/>
      <c r="J6145" s="34"/>
      <c r="K6145" s="34"/>
      <c r="L6145" s="34"/>
      <c r="M6145" s="43" t="str">
        <f ca="1">IFERROR(OFFSET('Maximum minutes'!$C$1,T6145,MATCH(IF(G6145&lt;&gt;"",G6145,F6145),OFFSET('Maximum minutes'!$C$1,T6145-1,0,1,U6145+1),0)-1)*IF(OR(ISNUMBER(J6145),J6145="sans examen"),1,0)*IF(W6145&lt;MinDate,1,0),"")</f>
        <v/>
      </c>
      <c r="N6145" s="36">
        <f t="shared" ca="1" si="191"/>
        <v>0</v>
      </c>
      <c r="O6145" s="36" t="e">
        <f ca="1">LEFT(OFFSET(Lists!$Q$2,MATCH(E6145,Lists!$R$3:$R$19,0),0),4)</f>
        <v>#N/A</v>
      </c>
      <c r="P6145" s="36" t="e">
        <f ca="1">MATCH(O6145,Lists!$S$2:$S$640,1)</f>
        <v>#N/A</v>
      </c>
      <c r="Q6145" s="36" t="e">
        <f ca="1">MATCH(LEFT(OFFSET(Lists!$Q$2,MATCH(E6145,Lists!$R$3:$R$19,0)+1,0),4),Lists!$S$3:$S$640,1)</f>
        <v>#N/A</v>
      </c>
      <c r="R6145" s="36" t="e">
        <f ca="1">LEFT(OFFSET(Lists!$S$2,P6145-1+MATCH(F6145,OFFSET(Lists!$T$3,P6145-1,0,Q6145-P6145+1),0),0),6)</f>
        <v>#N/A</v>
      </c>
      <c r="S6145" s="36" t="e">
        <f ca="1">VLOOKUP(R6145,Lists!B:D,3,FALSE)</f>
        <v>#N/A</v>
      </c>
      <c r="T6145" s="36" t="str">
        <f>IF(F6145&lt;&gt;"",MATCH(R6145,'Maximum minutes'!B:B,0),"")</f>
        <v/>
      </c>
      <c r="U6145" s="36">
        <f ca="1">IF(F6145&lt;&gt;"",COUNTA(OFFSET('Maximum minutes'!$C$1,'Annexe A1 Cours'!T6145,0,1,50)),0)</f>
        <v>0</v>
      </c>
      <c r="V6145" s="37">
        <f ca="1">IFERROR(OFFSET('Maximum minutes'!$C$1,T6145+1,-1+MATCH(G6145,OFFSET('Maximum minutes'!$C$1,T6145-1,0,1,50),0)),0)</f>
        <v>0</v>
      </c>
      <c r="W6145" s="38">
        <f t="shared" ca="1" si="190"/>
        <v>0</v>
      </c>
    </row>
    <row r="6146" spans="1:23" s="36" customFormat="1" ht="18.75">
      <c r="A6146" s="34"/>
      <c r="B6146" s="39"/>
      <c r="C6146" s="39"/>
      <c r="D6146" s="35"/>
      <c r="E6146" s="40"/>
      <c r="F6146" s="39"/>
      <c r="G6146" s="39"/>
      <c r="H6146" s="39"/>
      <c r="I6146" s="34"/>
      <c r="J6146" s="34"/>
      <c r="K6146" s="34"/>
      <c r="L6146" s="34"/>
      <c r="M6146" s="43" t="str">
        <f ca="1">IFERROR(OFFSET('Maximum minutes'!$C$1,T6146,MATCH(IF(G6146&lt;&gt;"",G6146,F6146),OFFSET('Maximum minutes'!$C$1,T6146-1,0,1,U6146+1),0)-1)*IF(OR(ISNUMBER(J6146),J6146="sans examen"),1,0)*IF(W6146&lt;MinDate,1,0),"")</f>
        <v/>
      </c>
      <c r="N6146" s="36">
        <f t="shared" ca="1" si="191"/>
        <v>0</v>
      </c>
      <c r="O6146" s="36" t="e">
        <f ca="1">LEFT(OFFSET(Lists!$Q$2,MATCH(E6146,Lists!$R$3:$R$19,0),0),4)</f>
        <v>#N/A</v>
      </c>
      <c r="P6146" s="36" t="e">
        <f ca="1">MATCH(O6146,Lists!$S$2:$S$640,1)</f>
        <v>#N/A</v>
      </c>
      <c r="Q6146" s="36" t="e">
        <f ca="1">MATCH(LEFT(OFFSET(Lists!$Q$2,MATCH(E6146,Lists!$R$3:$R$19,0)+1,0),4),Lists!$S$3:$S$640,1)</f>
        <v>#N/A</v>
      </c>
      <c r="R6146" s="36" t="e">
        <f ca="1">LEFT(OFFSET(Lists!$S$2,P6146-1+MATCH(F6146,OFFSET(Lists!$T$3,P6146-1,0,Q6146-P6146+1),0),0),6)</f>
        <v>#N/A</v>
      </c>
      <c r="S6146" s="36" t="e">
        <f ca="1">VLOOKUP(R6146,Lists!B:D,3,FALSE)</f>
        <v>#N/A</v>
      </c>
      <c r="T6146" s="36" t="str">
        <f>IF(F6146&lt;&gt;"",MATCH(R6146,'Maximum minutes'!B:B,0),"")</f>
        <v/>
      </c>
      <c r="U6146" s="36">
        <f ca="1">IF(F6146&lt;&gt;"",COUNTA(OFFSET('Maximum minutes'!$C$1,'Annexe A1 Cours'!T6146,0,1,50)),0)</f>
        <v>0</v>
      </c>
      <c r="V6146" s="37">
        <f ca="1">IFERROR(OFFSET('Maximum minutes'!$C$1,T6146+1,-1+MATCH(G6146,OFFSET('Maximum minutes'!$C$1,T6146-1,0,1,50),0)),0)</f>
        <v>0</v>
      </c>
      <c r="W6146" s="38">
        <f t="shared" ca="1" si="190"/>
        <v>0</v>
      </c>
    </row>
    <row r="6147" spans="1:23" s="36" customFormat="1" ht="18.75">
      <c r="A6147" s="34"/>
      <c r="B6147" s="39"/>
      <c r="C6147" s="39"/>
      <c r="D6147" s="35"/>
      <c r="E6147" s="40"/>
      <c r="F6147" s="39"/>
      <c r="G6147" s="39"/>
      <c r="H6147" s="39"/>
      <c r="I6147" s="34"/>
      <c r="J6147" s="34"/>
      <c r="K6147" s="34"/>
      <c r="L6147" s="34"/>
      <c r="M6147" s="43" t="str">
        <f ca="1">IFERROR(OFFSET('Maximum minutes'!$C$1,T6147,MATCH(IF(G6147&lt;&gt;"",G6147,F6147),OFFSET('Maximum minutes'!$C$1,T6147-1,0,1,U6147+1),0)-1)*IF(OR(ISNUMBER(J6147),J6147="sans examen"),1,0)*IF(W6147&lt;MinDate,1,0),"")</f>
        <v/>
      </c>
      <c r="N6147" s="36">
        <f t="shared" ca="1" si="191"/>
        <v>0</v>
      </c>
      <c r="O6147" s="36" t="e">
        <f ca="1">LEFT(OFFSET(Lists!$Q$2,MATCH(E6147,Lists!$R$3:$R$19,0),0),4)</f>
        <v>#N/A</v>
      </c>
      <c r="P6147" s="36" t="e">
        <f ca="1">MATCH(O6147,Lists!$S$2:$S$640,1)</f>
        <v>#N/A</v>
      </c>
      <c r="Q6147" s="36" t="e">
        <f ca="1">MATCH(LEFT(OFFSET(Lists!$Q$2,MATCH(E6147,Lists!$R$3:$R$19,0)+1,0),4),Lists!$S$3:$S$640,1)</f>
        <v>#N/A</v>
      </c>
      <c r="R6147" s="36" t="e">
        <f ca="1">LEFT(OFFSET(Lists!$S$2,P6147-1+MATCH(F6147,OFFSET(Lists!$T$3,P6147-1,0,Q6147-P6147+1),0),0),6)</f>
        <v>#N/A</v>
      </c>
      <c r="S6147" s="36" t="e">
        <f ca="1">VLOOKUP(R6147,Lists!B:D,3,FALSE)</f>
        <v>#N/A</v>
      </c>
      <c r="T6147" s="36" t="str">
        <f>IF(F6147&lt;&gt;"",MATCH(R6147,'Maximum minutes'!B:B,0),"")</f>
        <v/>
      </c>
      <c r="U6147" s="36">
        <f ca="1">IF(F6147&lt;&gt;"",COUNTA(OFFSET('Maximum minutes'!$C$1,'Annexe A1 Cours'!T6147,0,1,50)),0)</f>
        <v>0</v>
      </c>
      <c r="V6147" s="37">
        <f ca="1">IFERROR(OFFSET('Maximum minutes'!$C$1,T6147+1,-1+MATCH(G6147,OFFSET('Maximum minutes'!$C$1,T6147-1,0,1,50),0)),0)</f>
        <v>0</v>
      </c>
      <c r="W6147" s="38">
        <f t="shared" ca="1" si="190"/>
        <v>0</v>
      </c>
    </row>
    <row r="6148" spans="1:23" s="36" customFormat="1" ht="18.75">
      <c r="A6148" s="34"/>
      <c r="B6148" s="39"/>
      <c r="C6148" s="39"/>
      <c r="D6148" s="35"/>
      <c r="E6148" s="40"/>
      <c r="F6148" s="39"/>
      <c r="G6148" s="39"/>
      <c r="H6148" s="39"/>
      <c r="I6148" s="34"/>
      <c r="J6148" s="34"/>
      <c r="K6148" s="34"/>
      <c r="L6148" s="34"/>
      <c r="M6148" s="43" t="str">
        <f ca="1">IFERROR(OFFSET('Maximum minutes'!$C$1,T6148,MATCH(IF(G6148&lt;&gt;"",G6148,F6148),OFFSET('Maximum minutes'!$C$1,T6148-1,0,1,U6148+1),0)-1)*IF(OR(ISNUMBER(J6148),J6148="sans examen"),1,0)*IF(W6148&lt;MinDate,1,0),"")</f>
        <v/>
      </c>
      <c r="N6148" s="36">
        <f t="shared" ca="1" si="191"/>
        <v>0</v>
      </c>
      <c r="O6148" s="36" t="e">
        <f ca="1">LEFT(OFFSET(Lists!$Q$2,MATCH(E6148,Lists!$R$3:$R$19,0),0),4)</f>
        <v>#N/A</v>
      </c>
      <c r="P6148" s="36" t="e">
        <f ca="1">MATCH(O6148,Lists!$S$2:$S$640,1)</f>
        <v>#N/A</v>
      </c>
      <c r="Q6148" s="36" t="e">
        <f ca="1">MATCH(LEFT(OFFSET(Lists!$Q$2,MATCH(E6148,Lists!$R$3:$R$19,0)+1,0),4),Lists!$S$3:$S$640,1)</f>
        <v>#N/A</v>
      </c>
      <c r="R6148" s="36" t="e">
        <f ca="1">LEFT(OFFSET(Lists!$S$2,P6148-1+MATCH(F6148,OFFSET(Lists!$T$3,P6148-1,0,Q6148-P6148+1),0),0),6)</f>
        <v>#N/A</v>
      </c>
      <c r="S6148" s="36" t="e">
        <f ca="1">VLOOKUP(R6148,Lists!B:D,3,FALSE)</f>
        <v>#N/A</v>
      </c>
      <c r="T6148" s="36" t="str">
        <f>IF(F6148&lt;&gt;"",MATCH(R6148,'Maximum minutes'!B:B,0),"")</f>
        <v/>
      </c>
      <c r="U6148" s="36">
        <f ca="1">IF(F6148&lt;&gt;"",COUNTA(OFFSET('Maximum minutes'!$C$1,'Annexe A1 Cours'!T6148,0,1,50)),0)</f>
        <v>0</v>
      </c>
      <c r="V6148" s="37">
        <f ca="1">IFERROR(OFFSET('Maximum minutes'!$C$1,T6148+1,-1+MATCH(G6148,OFFSET('Maximum minutes'!$C$1,T6148-1,0,1,50),0)),0)</f>
        <v>0</v>
      </c>
      <c r="W6148" s="38">
        <f t="shared" ca="1" si="190"/>
        <v>0</v>
      </c>
    </row>
    <row r="6149" spans="1:23" s="36" customFormat="1" ht="18.75">
      <c r="A6149" s="34"/>
      <c r="B6149" s="39"/>
      <c r="C6149" s="39"/>
      <c r="D6149" s="35"/>
      <c r="E6149" s="40"/>
      <c r="F6149" s="39"/>
      <c r="G6149" s="39"/>
      <c r="H6149" s="39"/>
      <c r="I6149" s="34"/>
      <c r="J6149" s="34"/>
      <c r="K6149" s="34"/>
      <c r="L6149" s="34"/>
      <c r="M6149" s="43" t="str">
        <f ca="1">IFERROR(OFFSET('Maximum minutes'!$C$1,T6149,MATCH(IF(G6149&lt;&gt;"",G6149,F6149),OFFSET('Maximum minutes'!$C$1,T6149-1,0,1,U6149+1),0)-1)*IF(OR(ISNUMBER(J6149),J6149="sans examen"),1,0)*IF(W6149&lt;MinDate,1,0),"")</f>
        <v/>
      </c>
      <c r="N6149" s="36">
        <f t="shared" ca="1" si="191"/>
        <v>0</v>
      </c>
      <c r="O6149" s="36" t="e">
        <f ca="1">LEFT(OFFSET(Lists!$Q$2,MATCH(E6149,Lists!$R$3:$R$19,0),0),4)</f>
        <v>#N/A</v>
      </c>
      <c r="P6149" s="36" t="e">
        <f ca="1">MATCH(O6149,Lists!$S$2:$S$640,1)</f>
        <v>#N/A</v>
      </c>
      <c r="Q6149" s="36" t="e">
        <f ca="1">MATCH(LEFT(OFFSET(Lists!$Q$2,MATCH(E6149,Lists!$R$3:$R$19,0)+1,0),4),Lists!$S$3:$S$640,1)</f>
        <v>#N/A</v>
      </c>
      <c r="R6149" s="36" t="e">
        <f ca="1">LEFT(OFFSET(Lists!$S$2,P6149-1+MATCH(F6149,OFFSET(Lists!$T$3,P6149-1,0,Q6149-P6149+1),0),0),6)</f>
        <v>#N/A</v>
      </c>
      <c r="S6149" s="36" t="e">
        <f ca="1">VLOOKUP(R6149,Lists!B:D,3,FALSE)</f>
        <v>#N/A</v>
      </c>
      <c r="T6149" s="36" t="str">
        <f>IF(F6149&lt;&gt;"",MATCH(R6149,'Maximum minutes'!B:B,0),"")</f>
        <v/>
      </c>
      <c r="U6149" s="36">
        <f ca="1">IF(F6149&lt;&gt;"",COUNTA(OFFSET('Maximum minutes'!$C$1,'Annexe A1 Cours'!T6149,0,1,50)),0)</f>
        <v>0</v>
      </c>
      <c r="V6149" s="37">
        <f ca="1">IFERROR(OFFSET('Maximum minutes'!$C$1,T6149+1,-1+MATCH(G6149,OFFSET('Maximum minutes'!$C$1,T6149-1,0,1,50),0)),0)</f>
        <v>0</v>
      </c>
      <c r="W6149" s="38">
        <f t="shared" ca="1" si="190"/>
        <v>0</v>
      </c>
    </row>
    <row r="6150" spans="1:23" s="36" customFormat="1" ht="18.75">
      <c r="A6150" s="34"/>
      <c r="B6150" s="39"/>
      <c r="C6150" s="39"/>
      <c r="D6150" s="35"/>
      <c r="E6150" s="40"/>
      <c r="F6150" s="39"/>
      <c r="G6150" s="39"/>
      <c r="H6150" s="39"/>
      <c r="I6150" s="34"/>
      <c r="J6150" s="34"/>
      <c r="K6150" s="34"/>
      <c r="L6150" s="34"/>
      <c r="M6150" s="43" t="str">
        <f ca="1">IFERROR(OFFSET('Maximum minutes'!$C$1,T6150,MATCH(IF(G6150&lt;&gt;"",G6150,F6150),OFFSET('Maximum minutes'!$C$1,T6150-1,0,1,U6150+1),0)-1)*IF(OR(ISNUMBER(J6150),J6150="sans examen"),1,0)*IF(W6150&lt;MinDate,1,0),"")</f>
        <v/>
      </c>
      <c r="N6150" s="36">
        <f t="shared" ca="1" si="191"/>
        <v>0</v>
      </c>
      <c r="O6150" s="36" t="e">
        <f ca="1">LEFT(OFFSET(Lists!$Q$2,MATCH(E6150,Lists!$R$3:$R$19,0),0),4)</f>
        <v>#N/A</v>
      </c>
      <c r="P6150" s="36" t="e">
        <f ca="1">MATCH(O6150,Lists!$S$2:$S$640,1)</f>
        <v>#N/A</v>
      </c>
      <c r="Q6150" s="36" t="e">
        <f ca="1">MATCH(LEFT(OFFSET(Lists!$Q$2,MATCH(E6150,Lists!$R$3:$R$19,0)+1,0),4),Lists!$S$3:$S$640,1)</f>
        <v>#N/A</v>
      </c>
      <c r="R6150" s="36" t="e">
        <f ca="1">LEFT(OFFSET(Lists!$S$2,P6150-1+MATCH(F6150,OFFSET(Lists!$T$3,P6150-1,0,Q6150-P6150+1),0),0),6)</f>
        <v>#N/A</v>
      </c>
      <c r="S6150" s="36" t="e">
        <f ca="1">VLOOKUP(R6150,Lists!B:D,3,FALSE)</f>
        <v>#N/A</v>
      </c>
      <c r="T6150" s="36" t="str">
        <f>IF(F6150&lt;&gt;"",MATCH(R6150,'Maximum minutes'!B:B,0),"")</f>
        <v/>
      </c>
      <c r="U6150" s="36">
        <f ca="1">IF(F6150&lt;&gt;"",COUNTA(OFFSET('Maximum minutes'!$C$1,'Annexe A1 Cours'!T6150,0,1,50)),0)</f>
        <v>0</v>
      </c>
      <c r="V6150" s="37">
        <f ca="1">IFERROR(OFFSET('Maximum minutes'!$C$1,T6150+1,-1+MATCH(G6150,OFFSET('Maximum minutes'!$C$1,T6150-1,0,1,50),0)),0)</f>
        <v>0</v>
      </c>
      <c r="W6150" s="38">
        <f t="shared" ca="1" si="190"/>
        <v>0</v>
      </c>
    </row>
    <row r="6151" spans="1:23" s="36" customFormat="1" ht="18.75">
      <c r="A6151" s="34"/>
      <c r="B6151" s="39"/>
      <c r="C6151" s="39"/>
      <c r="D6151" s="35"/>
      <c r="E6151" s="40"/>
      <c r="F6151" s="39"/>
      <c r="G6151" s="39"/>
      <c r="H6151" s="39"/>
      <c r="I6151" s="34"/>
      <c r="J6151" s="34"/>
      <c r="K6151" s="34"/>
      <c r="L6151" s="34"/>
      <c r="M6151" s="43" t="str">
        <f ca="1">IFERROR(OFFSET('Maximum minutes'!$C$1,T6151,MATCH(IF(G6151&lt;&gt;"",G6151,F6151),OFFSET('Maximum minutes'!$C$1,T6151-1,0,1,U6151+1),0)-1)*IF(OR(ISNUMBER(J6151),J6151="sans examen"),1,0)*IF(W6151&lt;MinDate,1,0),"")</f>
        <v/>
      </c>
      <c r="N6151" s="36">
        <f t="shared" ca="1" si="191"/>
        <v>0</v>
      </c>
      <c r="O6151" s="36" t="e">
        <f ca="1">LEFT(OFFSET(Lists!$Q$2,MATCH(E6151,Lists!$R$3:$R$19,0),0),4)</f>
        <v>#N/A</v>
      </c>
      <c r="P6151" s="36" t="e">
        <f ca="1">MATCH(O6151,Lists!$S$2:$S$640,1)</f>
        <v>#N/A</v>
      </c>
      <c r="Q6151" s="36" t="e">
        <f ca="1">MATCH(LEFT(OFFSET(Lists!$Q$2,MATCH(E6151,Lists!$R$3:$R$19,0)+1,0),4),Lists!$S$3:$S$640,1)</f>
        <v>#N/A</v>
      </c>
      <c r="R6151" s="36" t="e">
        <f ca="1">LEFT(OFFSET(Lists!$S$2,P6151-1+MATCH(F6151,OFFSET(Lists!$T$3,P6151-1,0,Q6151-P6151+1),0),0),6)</f>
        <v>#N/A</v>
      </c>
      <c r="S6151" s="36" t="e">
        <f ca="1">VLOOKUP(R6151,Lists!B:D,3,FALSE)</f>
        <v>#N/A</v>
      </c>
      <c r="T6151" s="36" t="str">
        <f>IF(F6151&lt;&gt;"",MATCH(R6151,'Maximum minutes'!B:B,0),"")</f>
        <v/>
      </c>
      <c r="U6151" s="36">
        <f ca="1">IF(F6151&lt;&gt;"",COUNTA(OFFSET('Maximum minutes'!$C$1,'Annexe A1 Cours'!T6151,0,1,50)),0)</f>
        <v>0</v>
      </c>
      <c r="V6151" s="37">
        <f ca="1">IFERROR(OFFSET('Maximum minutes'!$C$1,T6151+1,-1+MATCH(G6151,OFFSET('Maximum minutes'!$C$1,T6151-1,0,1,50),0)),0)</f>
        <v>0</v>
      </c>
      <c r="W6151" s="38">
        <f t="shared" ref="W6151:W6214" ca="1" si="192">IFERROR(DATE(YEAR(D6151)+V6151,MONTH(D6151),DAY(D6151)),"")</f>
        <v>0</v>
      </c>
    </row>
    <row r="6152" spans="1:23" s="36" customFormat="1" ht="18.75">
      <c r="A6152" s="34"/>
      <c r="B6152" s="39"/>
      <c r="C6152" s="39"/>
      <c r="D6152" s="35"/>
      <c r="E6152" s="40"/>
      <c r="F6152" s="39"/>
      <c r="G6152" s="39"/>
      <c r="H6152" s="39"/>
      <c r="I6152" s="34"/>
      <c r="J6152" s="34"/>
      <c r="K6152" s="34"/>
      <c r="L6152" s="34"/>
      <c r="M6152" s="43" t="str">
        <f ca="1">IFERROR(OFFSET('Maximum minutes'!$C$1,T6152,MATCH(IF(G6152&lt;&gt;"",G6152,F6152),OFFSET('Maximum minutes'!$C$1,T6152-1,0,1,U6152+1),0)-1)*IF(OR(ISNUMBER(J6152),J6152="sans examen"),1,0)*IF(W6152&lt;MinDate,1,0),"")</f>
        <v/>
      </c>
      <c r="N6152" s="36">
        <f t="shared" ref="N6152:N6215" ca="1" si="193">IF(K6152&gt;0,MIN(K6152,M6152),0)*IF(M6152="",0,1)</f>
        <v>0</v>
      </c>
      <c r="O6152" s="36" t="e">
        <f ca="1">LEFT(OFFSET(Lists!$Q$2,MATCH(E6152,Lists!$R$3:$R$19,0),0),4)</f>
        <v>#N/A</v>
      </c>
      <c r="P6152" s="36" t="e">
        <f ca="1">MATCH(O6152,Lists!$S$2:$S$640,1)</f>
        <v>#N/A</v>
      </c>
      <c r="Q6152" s="36" t="e">
        <f ca="1">MATCH(LEFT(OFFSET(Lists!$Q$2,MATCH(E6152,Lists!$R$3:$R$19,0)+1,0),4),Lists!$S$3:$S$640,1)</f>
        <v>#N/A</v>
      </c>
      <c r="R6152" s="36" t="e">
        <f ca="1">LEFT(OFFSET(Lists!$S$2,P6152-1+MATCH(F6152,OFFSET(Lists!$T$3,P6152-1,0,Q6152-P6152+1),0),0),6)</f>
        <v>#N/A</v>
      </c>
      <c r="S6152" s="36" t="e">
        <f ca="1">VLOOKUP(R6152,Lists!B:D,3,FALSE)</f>
        <v>#N/A</v>
      </c>
      <c r="T6152" s="36" t="str">
        <f>IF(F6152&lt;&gt;"",MATCH(R6152,'Maximum minutes'!B:B,0),"")</f>
        <v/>
      </c>
      <c r="U6152" s="36">
        <f ca="1">IF(F6152&lt;&gt;"",COUNTA(OFFSET('Maximum minutes'!$C$1,'Annexe A1 Cours'!T6152,0,1,50)),0)</f>
        <v>0</v>
      </c>
      <c r="V6152" s="37">
        <f ca="1">IFERROR(OFFSET('Maximum minutes'!$C$1,T6152+1,-1+MATCH(G6152,OFFSET('Maximum minutes'!$C$1,T6152-1,0,1,50),0)),0)</f>
        <v>0</v>
      </c>
      <c r="W6152" s="38">
        <f t="shared" ca="1" si="192"/>
        <v>0</v>
      </c>
    </row>
    <row r="6153" spans="1:23" s="36" customFormat="1" ht="18.75">
      <c r="A6153" s="34"/>
      <c r="B6153" s="39"/>
      <c r="C6153" s="39"/>
      <c r="D6153" s="35"/>
      <c r="E6153" s="40"/>
      <c r="F6153" s="39"/>
      <c r="G6153" s="39"/>
      <c r="H6153" s="39"/>
      <c r="I6153" s="34"/>
      <c r="J6153" s="34"/>
      <c r="K6153" s="34"/>
      <c r="L6153" s="34"/>
      <c r="M6153" s="43" t="str">
        <f ca="1">IFERROR(OFFSET('Maximum minutes'!$C$1,T6153,MATCH(IF(G6153&lt;&gt;"",G6153,F6153),OFFSET('Maximum minutes'!$C$1,T6153-1,0,1,U6153+1),0)-1)*IF(OR(ISNUMBER(J6153),J6153="sans examen"),1,0)*IF(W6153&lt;MinDate,1,0),"")</f>
        <v/>
      </c>
      <c r="N6153" s="36">
        <f t="shared" ca="1" si="193"/>
        <v>0</v>
      </c>
      <c r="O6153" s="36" t="e">
        <f ca="1">LEFT(OFFSET(Lists!$Q$2,MATCH(E6153,Lists!$R$3:$R$19,0),0),4)</f>
        <v>#N/A</v>
      </c>
      <c r="P6153" s="36" t="e">
        <f ca="1">MATCH(O6153,Lists!$S$2:$S$640,1)</f>
        <v>#N/A</v>
      </c>
      <c r="Q6153" s="36" t="e">
        <f ca="1">MATCH(LEFT(OFFSET(Lists!$Q$2,MATCH(E6153,Lists!$R$3:$R$19,0)+1,0),4),Lists!$S$3:$S$640,1)</f>
        <v>#N/A</v>
      </c>
      <c r="R6153" s="36" t="e">
        <f ca="1">LEFT(OFFSET(Lists!$S$2,P6153-1+MATCH(F6153,OFFSET(Lists!$T$3,P6153-1,0,Q6153-P6153+1),0),0),6)</f>
        <v>#N/A</v>
      </c>
      <c r="S6153" s="36" t="e">
        <f ca="1">VLOOKUP(R6153,Lists!B:D,3,FALSE)</f>
        <v>#N/A</v>
      </c>
      <c r="T6153" s="36" t="str">
        <f>IF(F6153&lt;&gt;"",MATCH(R6153,'Maximum minutes'!B:B,0),"")</f>
        <v/>
      </c>
      <c r="U6153" s="36">
        <f ca="1">IF(F6153&lt;&gt;"",COUNTA(OFFSET('Maximum minutes'!$C$1,'Annexe A1 Cours'!T6153,0,1,50)),0)</f>
        <v>0</v>
      </c>
      <c r="V6153" s="37">
        <f ca="1">IFERROR(OFFSET('Maximum minutes'!$C$1,T6153+1,-1+MATCH(G6153,OFFSET('Maximum minutes'!$C$1,T6153-1,0,1,50),0)),0)</f>
        <v>0</v>
      </c>
      <c r="W6153" s="38">
        <f t="shared" ca="1" si="192"/>
        <v>0</v>
      </c>
    </row>
    <row r="6154" spans="1:23" s="36" customFormat="1" ht="18.75">
      <c r="A6154" s="34"/>
      <c r="B6154" s="39"/>
      <c r="C6154" s="39"/>
      <c r="D6154" s="35"/>
      <c r="E6154" s="40"/>
      <c r="F6154" s="39"/>
      <c r="G6154" s="39"/>
      <c r="H6154" s="39"/>
      <c r="I6154" s="34"/>
      <c r="J6154" s="34"/>
      <c r="K6154" s="34"/>
      <c r="L6154" s="34"/>
      <c r="M6154" s="43" t="str">
        <f ca="1">IFERROR(OFFSET('Maximum minutes'!$C$1,T6154,MATCH(IF(G6154&lt;&gt;"",G6154,F6154),OFFSET('Maximum minutes'!$C$1,T6154-1,0,1,U6154+1),0)-1)*IF(OR(ISNUMBER(J6154),J6154="sans examen"),1,0)*IF(W6154&lt;MinDate,1,0),"")</f>
        <v/>
      </c>
      <c r="N6154" s="36">
        <f t="shared" ca="1" si="193"/>
        <v>0</v>
      </c>
      <c r="O6154" s="36" t="e">
        <f ca="1">LEFT(OFFSET(Lists!$Q$2,MATCH(E6154,Lists!$R$3:$R$19,0),0),4)</f>
        <v>#N/A</v>
      </c>
      <c r="P6154" s="36" t="e">
        <f ca="1">MATCH(O6154,Lists!$S$2:$S$640,1)</f>
        <v>#N/A</v>
      </c>
      <c r="Q6154" s="36" t="e">
        <f ca="1">MATCH(LEFT(OFFSET(Lists!$Q$2,MATCH(E6154,Lists!$R$3:$R$19,0)+1,0),4),Lists!$S$3:$S$640,1)</f>
        <v>#N/A</v>
      </c>
      <c r="R6154" s="36" t="e">
        <f ca="1">LEFT(OFFSET(Lists!$S$2,P6154-1+MATCH(F6154,OFFSET(Lists!$T$3,P6154-1,0,Q6154-P6154+1),0),0),6)</f>
        <v>#N/A</v>
      </c>
      <c r="S6154" s="36" t="e">
        <f ca="1">VLOOKUP(R6154,Lists!B:D,3,FALSE)</f>
        <v>#N/A</v>
      </c>
      <c r="T6154" s="36" t="str">
        <f>IF(F6154&lt;&gt;"",MATCH(R6154,'Maximum minutes'!B:B,0),"")</f>
        <v/>
      </c>
      <c r="U6154" s="36">
        <f ca="1">IF(F6154&lt;&gt;"",COUNTA(OFFSET('Maximum minutes'!$C$1,'Annexe A1 Cours'!T6154,0,1,50)),0)</f>
        <v>0</v>
      </c>
      <c r="V6154" s="37">
        <f ca="1">IFERROR(OFFSET('Maximum minutes'!$C$1,T6154+1,-1+MATCH(G6154,OFFSET('Maximum minutes'!$C$1,T6154-1,0,1,50),0)),0)</f>
        <v>0</v>
      </c>
      <c r="W6154" s="38">
        <f t="shared" ca="1" si="192"/>
        <v>0</v>
      </c>
    </row>
    <row r="6155" spans="1:23" s="36" customFormat="1" ht="18.75">
      <c r="A6155" s="34"/>
      <c r="B6155" s="39"/>
      <c r="C6155" s="39"/>
      <c r="D6155" s="35"/>
      <c r="E6155" s="40"/>
      <c r="F6155" s="39"/>
      <c r="G6155" s="39"/>
      <c r="H6155" s="39"/>
      <c r="I6155" s="34"/>
      <c r="J6155" s="34"/>
      <c r="K6155" s="34"/>
      <c r="L6155" s="34"/>
      <c r="M6155" s="43" t="str">
        <f ca="1">IFERROR(OFFSET('Maximum minutes'!$C$1,T6155,MATCH(IF(G6155&lt;&gt;"",G6155,F6155),OFFSET('Maximum minutes'!$C$1,T6155-1,0,1,U6155+1),0)-1)*IF(OR(ISNUMBER(J6155),J6155="sans examen"),1,0)*IF(W6155&lt;MinDate,1,0),"")</f>
        <v/>
      </c>
      <c r="N6155" s="36">
        <f t="shared" ca="1" si="193"/>
        <v>0</v>
      </c>
      <c r="O6155" s="36" t="e">
        <f ca="1">LEFT(OFFSET(Lists!$Q$2,MATCH(E6155,Lists!$R$3:$R$19,0),0),4)</f>
        <v>#N/A</v>
      </c>
      <c r="P6155" s="36" t="e">
        <f ca="1">MATCH(O6155,Lists!$S$2:$S$640,1)</f>
        <v>#N/A</v>
      </c>
      <c r="Q6155" s="36" t="e">
        <f ca="1">MATCH(LEFT(OFFSET(Lists!$Q$2,MATCH(E6155,Lists!$R$3:$R$19,0)+1,0),4),Lists!$S$3:$S$640,1)</f>
        <v>#N/A</v>
      </c>
      <c r="R6155" s="36" t="e">
        <f ca="1">LEFT(OFFSET(Lists!$S$2,P6155-1+MATCH(F6155,OFFSET(Lists!$T$3,P6155-1,0,Q6155-P6155+1),0),0),6)</f>
        <v>#N/A</v>
      </c>
      <c r="S6155" s="36" t="e">
        <f ca="1">VLOOKUP(R6155,Lists!B:D,3,FALSE)</f>
        <v>#N/A</v>
      </c>
      <c r="T6155" s="36" t="str">
        <f>IF(F6155&lt;&gt;"",MATCH(R6155,'Maximum minutes'!B:B,0),"")</f>
        <v/>
      </c>
      <c r="U6155" s="36">
        <f ca="1">IF(F6155&lt;&gt;"",COUNTA(OFFSET('Maximum minutes'!$C$1,'Annexe A1 Cours'!T6155,0,1,50)),0)</f>
        <v>0</v>
      </c>
      <c r="V6155" s="37">
        <f ca="1">IFERROR(OFFSET('Maximum minutes'!$C$1,T6155+1,-1+MATCH(G6155,OFFSET('Maximum minutes'!$C$1,T6155-1,0,1,50),0)),0)</f>
        <v>0</v>
      </c>
      <c r="W6155" s="38">
        <f t="shared" ca="1" si="192"/>
        <v>0</v>
      </c>
    </row>
    <row r="6156" spans="1:23" s="36" customFormat="1" ht="18.75">
      <c r="A6156" s="34"/>
      <c r="B6156" s="39"/>
      <c r="C6156" s="39"/>
      <c r="D6156" s="35"/>
      <c r="E6156" s="40"/>
      <c r="F6156" s="39"/>
      <c r="G6156" s="39"/>
      <c r="H6156" s="39"/>
      <c r="I6156" s="34"/>
      <c r="J6156" s="34"/>
      <c r="K6156" s="34"/>
      <c r="L6156" s="34"/>
      <c r="M6156" s="43" t="str">
        <f ca="1">IFERROR(OFFSET('Maximum minutes'!$C$1,T6156,MATCH(IF(G6156&lt;&gt;"",G6156,F6156),OFFSET('Maximum minutes'!$C$1,T6156-1,0,1,U6156+1),0)-1)*IF(OR(ISNUMBER(J6156),J6156="sans examen"),1,0)*IF(W6156&lt;MinDate,1,0),"")</f>
        <v/>
      </c>
      <c r="N6156" s="36">
        <f t="shared" ca="1" si="193"/>
        <v>0</v>
      </c>
      <c r="O6156" s="36" t="e">
        <f ca="1">LEFT(OFFSET(Lists!$Q$2,MATCH(E6156,Lists!$R$3:$R$19,0),0),4)</f>
        <v>#N/A</v>
      </c>
      <c r="P6156" s="36" t="e">
        <f ca="1">MATCH(O6156,Lists!$S$2:$S$640,1)</f>
        <v>#N/A</v>
      </c>
      <c r="Q6156" s="36" t="e">
        <f ca="1">MATCH(LEFT(OFFSET(Lists!$Q$2,MATCH(E6156,Lists!$R$3:$R$19,0)+1,0),4),Lists!$S$3:$S$640,1)</f>
        <v>#N/A</v>
      </c>
      <c r="R6156" s="36" t="e">
        <f ca="1">LEFT(OFFSET(Lists!$S$2,P6156-1+MATCH(F6156,OFFSET(Lists!$T$3,P6156-1,0,Q6156-P6156+1),0),0),6)</f>
        <v>#N/A</v>
      </c>
      <c r="S6156" s="36" t="e">
        <f ca="1">VLOOKUP(R6156,Lists!B:D,3,FALSE)</f>
        <v>#N/A</v>
      </c>
      <c r="T6156" s="36" t="str">
        <f>IF(F6156&lt;&gt;"",MATCH(R6156,'Maximum minutes'!B:B,0),"")</f>
        <v/>
      </c>
      <c r="U6156" s="36">
        <f ca="1">IF(F6156&lt;&gt;"",COUNTA(OFFSET('Maximum minutes'!$C$1,'Annexe A1 Cours'!T6156,0,1,50)),0)</f>
        <v>0</v>
      </c>
      <c r="V6156" s="37">
        <f ca="1">IFERROR(OFFSET('Maximum minutes'!$C$1,T6156+1,-1+MATCH(G6156,OFFSET('Maximum minutes'!$C$1,T6156-1,0,1,50),0)),0)</f>
        <v>0</v>
      </c>
      <c r="W6156" s="38">
        <f t="shared" ca="1" si="192"/>
        <v>0</v>
      </c>
    </row>
    <row r="6157" spans="1:23" s="36" customFormat="1" ht="18.75">
      <c r="A6157" s="34"/>
      <c r="B6157" s="39"/>
      <c r="C6157" s="39"/>
      <c r="D6157" s="35"/>
      <c r="E6157" s="40"/>
      <c r="F6157" s="39"/>
      <c r="G6157" s="39"/>
      <c r="H6157" s="39"/>
      <c r="I6157" s="34"/>
      <c r="J6157" s="34"/>
      <c r="K6157" s="34"/>
      <c r="L6157" s="34"/>
      <c r="M6157" s="43" t="str">
        <f ca="1">IFERROR(OFFSET('Maximum minutes'!$C$1,T6157,MATCH(IF(G6157&lt;&gt;"",G6157,F6157),OFFSET('Maximum minutes'!$C$1,T6157-1,0,1,U6157+1),0)-1)*IF(OR(ISNUMBER(J6157),J6157="sans examen"),1,0)*IF(W6157&lt;MinDate,1,0),"")</f>
        <v/>
      </c>
      <c r="N6157" s="36">
        <f t="shared" ca="1" si="193"/>
        <v>0</v>
      </c>
      <c r="O6157" s="36" t="e">
        <f ca="1">LEFT(OFFSET(Lists!$Q$2,MATCH(E6157,Lists!$R$3:$R$19,0),0),4)</f>
        <v>#N/A</v>
      </c>
      <c r="P6157" s="36" t="e">
        <f ca="1">MATCH(O6157,Lists!$S$2:$S$640,1)</f>
        <v>#N/A</v>
      </c>
      <c r="Q6157" s="36" t="e">
        <f ca="1">MATCH(LEFT(OFFSET(Lists!$Q$2,MATCH(E6157,Lists!$R$3:$R$19,0)+1,0),4),Lists!$S$3:$S$640,1)</f>
        <v>#N/A</v>
      </c>
      <c r="R6157" s="36" t="e">
        <f ca="1">LEFT(OFFSET(Lists!$S$2,P6157-1+MATCH(F6157,OFFSET(Lists!$T$3,P6157-1,0,Q6157-P6157+1),0),0),6)</f>
        <v>#N/A</v>
      </c>
      <c r="S6157" s="36" t="e">
        <f ca="1">VLOOKUP(R6157,Lists!B:D,3,FALSE)</f>
        <v>#N/A</v>
      </c>
      <c r="T6157" s="36" t="str">
        <f>IF(F6157&lt;&gt;"",MATCH(R6157,'Maximum minutes'!B:B,0),"")</f>
        <v/>
      </c>
      <c r="U6157" s="36">
        <f ca="1">IF(F6157&lt;&gt;"",COUNTA(OFFSET('Maximum minutes'!$C$1,'Annexe A1 Cours'!T6157,0,1,50)),0)</f>
        <v>0</v>
      </c>
      <c r="V6157" s="37">
        <f ca="1">IFERROR(OFFSET('Maximum minutes'!$C$1,T6157+1,-1+MATCH(G6157,OFFSET('Maximum minutes'!$C$1,T6157-1,0,1,50),0)),0)</f>
        <v>0</v>
      </c>
      <c r="W6157" s="38">
        <f t="shared" ca="1" si="192"/>
        <v>0</v>
      </c>
    </row>
    <row r="6158" spans="1:23" s="36" customFormat="1" ht="18.75">
      <c r="A6158" s="34"/>
      <c r="B6158" s="39"/>
      <c r="C6158" s="39"/>
      <c r="D6158" s="35"/>
      <c r="E6158" s="40"/>
      <c r="F6158" s="39"/>
      <c r="G6158" s="39"/>
      <c r="H6158" s="39"/>
      <c r="I6158" s="34"/>
      <c r="J6158" s="34"/>
      <c r="K6158" s="34"/>
      <c r="L6158" s="34"/>
      <c r="M6158" s="43" t="str">
        <f ca="1">IFERROR(OFFSET('Maximum minutes'!$C$1,T6158,MATCH(IF(G6158&lt;&gt;"",G6158,F6158),OFFSET('Maximum minutes'!$C$1,T6158-1,0,1,U6158+1),0)-1)*IF(OR(ISNUMBER(J6158),J6158="sans examen"),1,0)*IF(W6158&lt;MinDate,1,0),"")</f>
        <v/>
      </c>
      <c r="N6158" s="36">
        <f t="shared" ca="1" si="193"/>
        <v>0</v>
      </c>
      <c r="O6158" s="36" t="e">
        <f ca="1">LEFT(OFFSET(Lists!$Q$2,MATCH(E6158,Lists!$R$3:$R$19,0),0),4)</f>
        <v>#N/A</v>
      </c>
      <c r="P6158" s="36" t="e">
        <f ca="1">MATCH(O6158,Lists!$S$2:$S$640,1)</f>
        <v>#N/A</v>
      </c>
      <c r="Q6158" s="36" t="e">
        <f ca="1">MATCH(LEFT(OFFSET(Lists!$Q$2,MATCH(E6158,Lists!$R$3:$R$19,0)+1,0),4),Lists!$S$3:$S$640,1)</f>
        <v>#N/A</v>
      </c>
      <c r="R6158" s="36" t="e">
        <f ca="1">LEFT(OFFSET(Lists!$S$2,P6158-1+MATCH(F6158,OFFSET(Lists!$T$3,P6158-1,0,Q6158-P6158+1),0),0),6)</f>
        <v>#N/A</v>
      </c>
      <c r="S6158" s="36" t="e">
        <f ca="1">VLOOKUP(R6158,Lists!B:D,3,FALSE)</f>
        <v>#N/A</v>
      </c>
      <c r="T6158" s="36" t="str">
        <f>IF(F6158&lt;&gt;"",MATCH(R6158,'Maximum minutes'!B:B,0),"")</f>
        <v/>
      </c>
      <c r="U6158" s="36">
        <f ca="1">IF(F6158&lt;&gt;"",COUNTA(OFFSET('Maximum minutes'!$C$1,'Annexe A1 Cours'!T6158,0,1,50)),0)</f>
        <v>0</v>
      </c>
      <c r="V6158" s="37">
        <f ca="1">IFERROR(OFFSET('Maximum minutes'!$C$1,T6158+1,-1+MATCH(G6158,OFFSET('Maximum minutes'!$C$1,T6158-1,0,1,50),0)),0)</f>
        <v>0</v>
      </c>
      <c r="W6158" s="38">
        <f t="shared" ca="1" si="192"/>
        <v>0</v>
      </c>
    </row>
    <row r="6159" spans="1:23" s="36" customFormat="1" ht="18.75">
      <c r="A6159" s="34"/>
      <c r="B6159" s="39"/>
      <c r="C6159" s="39"/>
      <c r="D6159" s="35"/>
      <c r="E6159" s="40"/>
      <c r="F6159" s="39"/>
      <c r="G6159" s="39"/>
      <c r="H6159" s="39"/>
      <c r="I6159" s="34"/>
      <c r="J6159" s="34"/>
      <c r="K6159" s="34"/>
      <c r="L6159" s="34"/>
      <c r="M6159" s="43" t="str">
        <f ca="1">IFERROR(OFFSET('Maximum minutes'!$C$1,T6159,MATCH(IF(G6159&lt;&gt;"",G6159,F6159),OFFSET('Maximum minutes'!$C$1,T6159-1,0,1,U6159+1),0)-1)*IF(OR(ISNUMBER(J6159),J6159="sans examen"),1,0)*IF(W6159&lt;MinDate,1,0),"")</f>
        <v/>
      </c>
      <c r="N6159" s="36">
        <f t="shared" ca="1" si="193"/>
        <v>0</v>
      </c>
      <c r="O6159" s="36" t="e">
        <f ca="1">LEFT(OFFSET(Lists!$Q$2,MATCH(E6159,Lists!$R$3:$R$19,0),0),4)</f>
        <v>#N/A</v>
      </c>
      <c r="P6159" s="36" t="e">
        <f ca="1">MATCH(O6159,Lists!$S$2:$S$640,1)</f>
        <v>#N/A</v>
      </c>
      <c r="Q6159" s="36" t="e">
        <f ca="1">MATCH(LEFT(OFFSET(Lists!$Q$2,MATCH(E6159,Lists!$R$3:$R$19,0)+1,0),4),Lists!$S$3:$S$640,1)</f>
        <v>#N/A</v>
      </c>
      <c r="R6159" s="36" t="e">
        <f ca="1">LEFT(OFFSET(Lists!$S$2,P6159-1+MATCH(F6159,OFFSET(Lists!$T$3,P6159-1,0,Q6159-P6159+1),0),0),6)</f>
        <v>#N/A</v>
      </c>
      <c r="S6159" s="36" t="e">
        <f ca="1">VLOOKUP(R6159,Lists!B:D,3,FALSE)</f>
        <v>#N/A</v>
      </c>
      <c r="T6159" s="36" t="str">
        <f>IF(F6159&lt;&gt;"",MATCH(R6159,'Maximum minutes'!B:B,0),"")</f>
        <v/>
      </c>
      <c r="U6159" s="36">
        <f ca="1">IF(F6159&lt;&gt;"",COUNTA(OFFSET('Maximum minutes'!$C$1,'Annexe A1 Cours'!T6159,0,1,50)),0)</f>
        <v>0</v>
      </c>
      <c r="V6159" s="37">
        <f ca="1">IFERROR(OFFSET('Maximum minutes'!$C$1,T6159+1,-1+MATCH(G6159,OFFSET('Maximum minutes'!$C$1,T6159-1,0,1,50),0)),0)</f>
        <v>0</v>
      </c>
      <c r="W6159" s="38">
        <f t="shared" ca="1" si="192"/>
        <v>0</v>
      </c>
    </row>
    <row r="6160" spans="1:23" s="36" customFormat="1" ht="18.75">
      <c r="A6160" s="34"/>
      <c r="B6160" s="39"/>
      <c r="C6160" s="39"/>
      <c r="D6160" s="35"/>
      <c r="E6160" s="40"/>
      <c r="F6160" s="39"/>
      <c r="G6160" s="39"/>
      <c r="H6160" s="39"/>
      <c r="I6160" s="34"/>
      <c r="J6160" s="34"/>
      <c r="K6160" s="34"/>
      <c r="L6160" s="34"/>
      <c r="M6160" s="43" t="str">
        <f ca="1">IFERROR(OFFSET('Maximum minutes'!$C$1,T6160,MATCH(IF(G6160&lt;&gt;"",G6160,F6160),OFFSET('Maximum minutes'!$C$1,T6160-1,0,1,U6160+1),0)-1)*IF(OR(ISNUMBER(J6160),J6160="sans examen"),1,0)*IF(W6160&lt;MinDate,1,0),"")</f>
        <v/>
      </c>
      <c r="N6160" s="36">
        <f t="shared" ca="1" si="193"/>
        <v>0</v>
      </c>
      <c r="O6160" s="36" t="e">
        <f ca="1">LEFT(OFFSET(Lists!$Q$2,MATCH(E6160,Lists!$R$3:$R$19,0),0),4)</f>
        <v>#N/A</v>
      </c>
      <c r="P6160" s="36" t="e">
        <f ca="1">MATCH(O6160,Lists!$S$2:$S$640,1)</f>
        <v>#N/A</v>
      </c>
      <c r="Q6160" s="36" t="e">
        <f ca="1">MATCH(LEFT(OFFSET(Lists!$Q$2,MATCH(E6160,Lists!$R$3:$R$19,0)+1,0),4),Lists!$S$3:$S$640,1)</f>
        <v>#N/A</v>
      </c>
      <c r="R6160" s="36" t="e">
        <f ca="1">LEFT(OFFSET(Lists!$S$2,P6160-1+MATCH(F6160,OFFSET(Lists!$T$3,P6160-1,0,Q6160-P6160+1),0),0),6)</f>
        <v>#N/A</v>
      </c>
      <c r="S6160" s="36" t="e">
        <f ca="1">VLOOKUP(R6160,Lists!B:D,3,FALSE)</f>
        <v>#N/A</v>
      </c>
      <c r="T6160" s="36" t="str">
        <f>IF(F6160&lt;&gt;"",MATCH(R6160,'Maximum minutes'!B:B,0),"")</f>
        <v/>
      </c>
      <c r="U6160" s="36">
        <f ca="1">IF(F6160&lt;&gt;"",COUNTA(OFFSET('Maximum minutes'!$C$1,'Annexe A1 Cours'!T6160,0,1,50)),0)</f>
        <v>0</v>
      </c>
      <c r="V6160" s="37">
        <f ca="1">IFERROR(OFFSET('Maximum minutes'!$C$1,T6160+1,-1+MATCH(G6160,OFFSET('Maximum minutes'!$C$1,T6160-1,0,1,50),0)),0)</f>
        <v>0</v>
      </c>
      <c r="W6160" s="38">
        <f t="shared" ca="1" si="192"/>
        <v>0</v>
      </c>
    </row>
    <row r="6161" spans="1:23" s="36" customFormat="1" ht="18.75">
      <c r="A6161" s="34"/>
      <c r="B6161" s="39"/>
      <c r="C6161" s="39"/>
      <c r="D6161" s="35"/>
      <c r="E6161" s="40"/>
      <c r="F6161" s="39"/>
      <c r="G6161" s="39"/>
      <c r="H6161" s="39"/>
      <c r="I6161" s="34"/>
      <c r="J6161" s="34"/>
      <c r="K6161" s="34"/>
      <c r="L6161" s="34"/>
      <c r="M6161" s="43" t="str">
        <f ca="1">IFERROR(OFFSET('Maximum minutes'!$C$1,T6161,MATCH(IF(G6161&lt;&gt;"",G6161,F6161),OFFSET('Maximum minutes'!$C$1,T6161-1,0,1,U6161+1),0)-1)*IF(OR(ISNUMBER(J6161),J6161="sans examen"),1,0)*IF(W6161&lt;MinDate,1,0),"")</f>
        <v/>
      </c>
      <c r="N6161" s="36">
        <f t="shared" ca="1" si="193"/>
        <v>0</v>
      </c>
      <c r="O6161" s="36" t="e">
        <f ca="1">LEFT(OFFSET(Lists!$Q$2,MATCH(E6161,Lists!$R$3:$R$19,0),0),4)</f>
        <v>#N/A</v>
      </c>
      <c r="P6161" s="36" t="e">
        <f ca="1">MATCH(O6161,Lists!$S$2:$S$640,1)</f>
        <v>#N/A</v>
      </c>
      <c r="Q6161" s="36" t="e">
        <f ca="1">MATCH(LEFT(OFFSET(Lists!$Q$2,MATCH(E6161,Lists!$R$3:$R$19,0)+1,0),4),Lists!$S$3:$S$640,1)</f>
        <v>#N/A</v>
      </c>
      <c r="R6161" s="36" t="e">
        <f ca="1">LEFT(OFFSET(Lists!$S$2,P6161-1+MATCH(F6161,OFFSET(Lists!$T$3,P6161-1,0,Q6161-P6161+1),0),0),6)</f>
        <v>#N/A</v>
      </c>
      <c r="S6161" s="36" t="e">
        <f ca="1">VLOOKUP(R6161,Lists!B:D,3,FALSE)</f>
        <v>#N/A</v>
      </c>
      <c r="T6161" s="36" t="str">
        <f>IF(F6161&lt;&gt;"",MATCH(R6161,'Maximum minutes'!B:B,0),"")</f>
        <v/>
      </c>
      <c r="U6161" s="36">
        <f ca="1">IF(F6161&lt;&gt;"",COUNTA(OFFSET('Maximum minutes'!$C$1,'Annexe A1 Cours'!T6161,0,1,50)),0)</f>
        <v>0</v>
      </c>
      <c r="V6161" s="37">
        <f ca="1">IFERROR(OFFSET('Maximum minutes'!$C$1,T6161+1,-1+MATCH(G6161,OFFSET('Maximum minutes'!$C$1,T6161-1,0,1,50),0)),0)</f>
        <v>0</v>
      </c>
      <c r="W6161" s="38">
        <f t="shared" ca="1" si="192"/>
        <v>0</v>
      </c>
    </row>
    <row r="6162" spans="1:23" s="36" customFormat="1" ht="18.75">
      <c r="A6162" s="34"/>
      <c r="B6162" s="39"/>
      <c r="C6162" s="39"/>
      <c r="D6162" s="35"/>
      <c r="E6162" s="40"/>
      <c r="F6162" s="39"/>
      <c r="G6162" s="39"/>
      <c r="H6162" s="39"/>
      <c r="I6162" s="34"/>
      <c r="J6162" s="34"/>
      <c r="K6162" s="34"/>
      <c r="L6162" s="34"/>
      <c r="M6162" s="43" t="str">
        <f ca="1">IFERROR(OFFSET('Maximum minutes'!$C$1,T6162,MATCH(IF(G6162&lt;&gt;"",G6162,F6162),OFFSET('Maximum minutes'!$C$1,T6162-1,0,1,U6162+1),0)-1)*IF(OR(ISNUMBER(J6162),J6162="sans examen"),1,0)*IF(W6162&lt;MinDate,1,0),"")</f>
        <v/>
      </c>
      <c r="N6162" s="36">
        <f t="shared" ca="1" si="193"/>
        <v>0</v>
      </c>
      <c r="O6162" s="36" t="e">
        <f ca="1">LEFT(OFFSET(Lists!$Q$2,MATCH(E6162,Lists!$R$3:$R$19,0),0),4)</f>
        <v>#N/A</v>
      </c>
      <c r="P6162" s="36" t="e">
        <f ca="1">MATCH(O6162,Lists!$S$2:$S$640,1)</f>
        <v>#N/A</v>
      </c>
      <c r="Q6162" s="36" t="e">
        <f ca="1">MATCH(LEFT(OFFSET(Lists!$Q$2,MATCH(E6162,Lists!$R$3:$R$19,0)+1,0),4),Lists!$S$3:$S$640,1)</f>
        <v>#N/A</v>
      </c>
      <c r="R6162" s="36" t="e">
        <f ca="1">LEFT(OFFSET(Lists!$S$2,P6162-1+MATCH(F6162,OFFSET(Lists!$T$3,P6162-1,0,Q6162-P6162+1),0),0),6)</f>
        <v>#N/A</v>
      </c>
      <c r="S6162" s="36" t="e">
        <f ca="1">VLOOKUP(R6162,Lists!B:D,3,FALSE)</f>
        <v>#N/A</v>
      </c>
      <c r="T6162" s="36" t="str">
        <f>IF(F6162&lt;&gt;"",MATCH(R6162,'Maximum minutes'!B:B,0),"")</f>
        <v/>
      </c>
      <c r="U6162" s="36">
        <f ca="1">IF(F6162&lt;&gt;"",COUNTA(OFFSET('Maximum minutes'!$C$1,'Annexe A1 Cours'!T6162,0,1,50)),0)</f>
        <v>0</v>
      </c>
      <c r="V6162" s="37">
        <f ca="1">IFERROR(OFFSET('Maximum minutes'!$C$1,T6162+1,-1+MATCH(G6162,OFFSET('Maximum minutes'!$C$1,T6162-1,0,1,50),0)),0)</f>
        <v>0</v>
      </c>
      <c r="W6162" s="38">
        <f t="shared" ca="1" si="192"/>
        <v>0</v>
      </c>
    </row>
    <row r="6163" spans="1:23" s="36" customFormat="1" ht="18.75">
      <c r="A6163" s="34"/>
      <c r="B6163" s="39"/>
      <c r="C6163" s="39"/>
      <c r="D6163" s="35"/>
      <c r="E6163" s="40"/>
      <c r="F6163" s="39"/>
      <c r="G6163" s="39"/>
      <c r="H6163" s="39"/>
      <c r="I6163" s="34"/>
      <c r="J6163" s="34"/>
      <c r="K6163" s="34"/>
      <c r="L6163" s="34"/>
      <c r="M6163" s="43" t="str">
        <f ca="1">IFERROR(OFFSET('Maximum minutes'!$C$1,T6163,MATCH(IF(G6163&lt;&gt;"",G6163,F6163),OFFSET('Maximum minutes'!$C$1,T6163-1,0,1,U6163+1),0)-1)*IF(OR(ISNUMBER(J6163),J6163="sans examen"),1,0)*IF(W6163&lt;MinDate,1,0),"")</f>
        <v/>
      </c>
      <c r="N6163" s="36">
        <f t="shared" ca="1" si="193"/>
        <v>0</v>
      </c>
      <c r="O6163" s="36" t="e">
        <f ca="1">LEFT(OFFSET(Lists!$Q$2,MATCH(E6163,Lists!$R$3:$R$19,0),0),4)</f>
        <v>#N/A</v>
      </c>
      <c r="P6163" s="36" t="e">
        <f ca="1">MATCH(O6163,Lists!$S$2:$S$640,1)</f>
        <v>#N/A</v>
      </c>
      <c r="Q6163" s="36" t="e">
        <f ca="1">MATCH(LEFT(OFFSET(Lists!$Q$2,MATCH(E6163,Lists!$R$3:$R$19,0)+1,0),4),Lists!$S$3:$S$640,1)</f>
        <v>#N/A</v>
      </c>
      <c r="R6163" s="36" t="e">
        <f ca="1">LEFT(OFFSET(Lists!$S$2,P6163-1+MATCH(F6163,OFFSET(Lists!$T$3,P6163-1,0,Q6163-P6163+1),0),0),6)</f>
        <v>#N/A</v>
      </c>
      <c r="S6163" s="36" t="e">
        <f ca="1">VLOOKUP(R6163,Lists!B:D,3,FALSE)</f>
        <v>#N/A</v>
      </c>
      <c r="T6163" s="36" t="str">
        <f>IF(F6163&lt;&gt;"",MATCH(R6163,'Maximum minutes'!B:B,0),"")</f>
        <v/>
      </c>
      <c r="U6163" s="36">
        <f ca="1">IF(F6163&lt;&gt;"",COUNTA(OFFSET('Maximum minutes'!$C$1,'Annexe A1 Cours'!T6163,0,1,50)),0)</f>
        <v>0</v>
      </c>
      <c r="V6163" s="37">
        <f ca="1">IFERROR(OFFSET('Maximum minutes'!$C$1,T6163+1,-1+MATCH(G6163,OFFSET('Maximum minutes'!$C$1,T6163-1,0,1,50),0)),0)</f>
        <v>0</v>
      </c>
      <c r="W6163" s="38">
        <f t="shared" ca="1" si="192"/>
        <v>0</v>
      </c>
    </row>
    <row r="6164" spans="1:23" s="36" customFormat="1" ht="18.75">
      <c r="A6164" s="34"/>
      <c r="B6164" s="39"/>
      <c r="C6164" s="39"/>
      <c r="D6164" s="35"/>
      <c r="E6164" s="40"/>
      <c r="F6164" s="39"/>
      <c r="G6164" s="39"/>
      <c r="H6164" s="39"/>
      <c r="I6164" s="34"/>
      <c r="J6164" s="34"/>
      <c r="K6164" s="34"/>
      <c r="L6164" s="34"/>
      <c r="M6164" s="43" t="str">
        <f ca="1">IFERROR(OFFSET('Maximum minutes'!$C$1,T6164,MATCH(IF(G6164&lt;&gt;"",G6164,F6164),OFFSET('Maximum minutes'!$C$1,T6164-1,0,1,U6164+1),0)-1)*IF(OR(ISNUMBER(J6164),J6164="sans examen"),1,0)*IF(W6164&lt;MinDate,1,0),"")</f>
        <v/>
      </c>
      <c r="N6164" s="36">
        <f t="shared" ca="1" si="193"/>
        <v>0</v>
      </c>
      <c r="O6164" s="36" t="e">
        <f ca="1">LEFT(OFFSET(Lists!$Q$2,MATCH(E6164,Lists!$R$3:$R$19,0),0),4)</f>
        <v>#N/A</v>
      </c>
      <c r="P6164" s="36" t="e">
        <f ca="1">MATCH(O6164,Lists!$S$2:$S$640,1)</f>
        <v>#N/A</v>
      </c>
      <c r="Q6164" s="36" t="e">
        <f ca="1">MATCH(LEFT(OFFSET(Lists!$Q$2,MATCH(E6164,Lists!$R$3:$R$19,0)+1,0),4),Lists!$S$3:$S$640,1)</f>
        <v>#N/A</v>
      </c>
      <c r="R6164" s="36" t="e">
        <f ca="1">LEFT(OFFSET(Lists!$S$2,P6164-1+MATCH(F6164,OFFSET(Lists!$T$3,P6164-1,0,Q6164-P6164+1),0),0),6)</f>
        <v>#N/A</v>
      </c>
      <c r="S6164" s="36" t="e">
        <f ca="1">VLOOKUP(R6164,Lists!B:D,3,FALSE)</f>
        <v>#N/A</v>
      </c>
      <c r="T6164" s="36" t="str">
        <f>IF(F6164&lt;&gt;"",MATCH(R6164,'Maximum minutes'!B:B,0),"")</f>
        <v/>
      </c>
      <c r="U6164" s="36">
        <f ca="1">IF(F6164&lt;&gt;"",COUNTA(OFFSET('Maximum minutes'!$C$1,'Annexe A1 Cours'!T6164,0,1,50)),0)</f>
        <v>0</v>
      </c>
      <c r="V6164" s="37">
        <f ca="1">IFERROR(OFFSET('Maximum minutes'!$C$1,T6164+1,-1+MATCH(G6164,OFFSET('Maximum minutes'!$C$1,T6164-1,0,1,50),0)),0)</f>
        <v>0</v>
      </c>
      <c r="W6164" s="38">
        <f t="shared" ca="1" si="192"/>
        <v>0</v>
      </c>
    </row>
    <row r="6165" spans="1:23" s="36" customFormat="1" ht="18.75">
      <c r="A6165" s="34"/>
      <c r="B6165" s="39"/>
      <c r="C6165" s="39"/>
      <c r="D6165" s="35"/>
      <c r="E6165" s="40"/>
      <c r="F6165" s="39"/>
      <c r="G6165" s="39"/>
      <c r="H6165" s="39"/>
      <c r="I6165" s="34"/>
      <c r="J6165" s="34"/>
      <c r="K6165" s="34"/>
      <c r="L6165" s="34"/>
      <c r="M6165" s="43" t="str">
        <f ca="1">IFERROR(OFFSET('Maximum minutes'!$C$1,T6165,MATCH(IF(G6165&lt;&gt;"",G6165,F6165),OFFSET('Maximum minutes'!$C$1,T6165-1,0,1,U6165+1),0)-1)*IF(OR(ISNUMBER(J6165),J6165="sans examen"),1,0)*IF(W6165&lt;MinDate,1,0),"")</f>
        <v/>
      </c>
      <c r="N6165" s="36">
        <f t="shared" ca="1" si="193"/>
        <v>0</v>
      </c>
      <c r="O6165" s="36" t="e">
        <f ca="1">LEFT(OFFSET(Lists!$Q$2,MATCH(E6165,Lists!$R$3:$R$19,0),0),4)</f>
        <v>#N/A</v>
      </c>
      <c r="P6165" s="36" t="e">
        <f ca="1">MATCH(O6165,Lists!$S$2:$S$640,1)</f>
        <v>#N/A</v>
      </c>
      <c r="Q6165" s="36" t="e">
        <f ca="1">MATCH(LEFT(OFFSET(Lists!$Q$2,MATCH(E6165,Lists!$R$3:$R$19,0)+1,0),4),Lists!$S$3:$S$640,1)</f>
        <v>#N/A</v>
      </c>
      <c r="R6165" s="36" t="e">
        <f ca="1">LEFT(OFFSET(Lists!$S$2,P6165-1+MATCH(F6165,OFFSET(Lists!$T$3,P6165-1,0,Q6165-P6165+1),0),0),6)</f>
        <v>#N/A</v>
      </c>
      <c r="S6165" s="36" t="e">
        <f ca="1">VLOOKUP(R6165,Lists!B:D,3,FALSE)</f>
        <v>#N/A</v>
      </c>
      <c r="T6165" s="36" t="str">
        <f>IF(F6165&lt;&gt;"",MATCH(R6165,'Maximum minutes'!B:B,0),"")</f>
        <v/>
      </c>
      <c r="U6165" s="36">
        <f ca="1">IF(F6165&lt;&gt;"",COUNTA(OFFSET('Maximum minutes'!$C$1,'Annexe A1 Cours'!T6165,0,1,50)),0)</f>
        <v>0</v>
      </c>
      <c r="V6165" s="37">
        <f ca="1">IFERROR(OFFSET('Maximum minutes'!$C$1,T6165+1,-1+MATCH(G6165,OFFSET('Maximum minutes'!$C$1,T6165-1,0,1,50),0)),0)</f>
        <v>0</v>
      </c>
      <c r="W6165" s="38">
        <f t="shared" ca="1" si="192"/>
        <v>0</v>
      </c>
    </row>
    <row r="6166" spans="1:23" s="36" customFormat="1" ht="18.75">
      <c r="A6166" s="34"/>
      <c r="B6166" s="39"/>
      <c r="C6166" s="39"/>
      <c r="D6166" s="35"/>
      <c r="E6166" s="40"/>
      <c r="F6166" s="39"/>
      <c r="G6166" s="39"/>
      <c r="H6166" s="39"/>
      <c r="I6166" s="34"/>
      <c r="J6166" s="34"/>
      <c r="K6166" s="34"/>
      <c r="L6166" s="34"/>
      <c r="M6166" s="43" t="str">
        <f ca="1">IFERROR(OFFSET('Maximum minutes'!$C$1,T6166,MATCH(IF(G6166&lt;&gt;"",G6166,F6166),OFFSET('Maximum minutes'!$C$1,T6166-1,0,1,U6166+1),0)-1)*IF(OR(ISNUMBER(J6166),J6166="sans examen"),1,0)*IF(W6166&lt;MinDate,1,0),"")</f>
        <v/>
      </c>
      <c r="N6166" s="36">
        <f t="shared" ca="1" si="193"/>
        <v>0</v>
      </c>
      <c r="O6166" s="36" t="e">
        <f ca="1">LEFT(OFFSET(Lists!$Q$2,MATCH(E6166,Lists!$R$3:$R$19,0),0),4)</f>
        <v>#N/A</v>
      </c>
      <c r="P6166" s="36" t="e">
        <f ca="1">MATCH(O6166,Lists!$S$2:$S$640,1)</f>
        <v>#N/A</v>
      </c>
      <c r="Q6166" s="36" t="e">
        <f ca="1">MATCH(LEFT(OFFSET(Lists!$Q$2,MATCH(E6166,Lists!$R$3:$R$19,0)+1,0),4),Lists!$S$3:$S$640,1)</f>
        <v>#N/A</v>
      </c>
      <c r="R6166" s="36" t="e">
        <f ca="1">LEFT(OFFSET(Lists!$S$2,P6166-1+MATCH(F6166,OFFSET(Lists!$T$3,P6166-1,0,Q6166-P6166+1),0),0),6)</f>
        <v>#N/A</v>
      </c>
      <c r="S6166" s="36" t="e">
        <f ca="1">VLOOKUP(R6166,Lists!B:D,3,FALSE)</f>
        <v>#N/A</v>
      </c>
      <c r="T6166" s="36" t="str">
        <f>IF(F6166&lt;&gt;"",MATCH(R6166,'Maximum minutes'!B:B,0),"")</f>
        <v/>
      </c>
      <c r="U6166" s="36">
        <f ca="1">IF(F6166&lt;&gt;"",COUNTA(OFFSET('Maximum minutes'!$C$1,'Annexe A1 Cours'!T6166,0,1,50)),0)</f>
        <v>0</v>
      </c>
      <c r="V6166" s="37">
        <f ca="1">IFERROR(OFFSET('Maximum minutes'!$C$1,T6166+1,-1+MATCH(G6166,OFFSET('Maximum minutes'!$C$1,T6166-1,0,1,50),0)),0)</f>
        <v>0</v>
      </c>
      <c r="W6166" s="38">
        <f t="shared" ca="1" si="192"/>
        <v>0</v>
      </c>
    </row>
    <row r="6167" spans="1:23" s="36" customFormat="1" ht="18.75">
      <c r="A6167" s="34"/>
      <c r="B6167" s="39"/>
      <c r="C6167" s="39"/>
      <c r="D6167" s="35"/>
      <c r="E6167" s="40"/>
      <c r="F6167" s="39"/>
      <c r="G6167" s="39"/>
      <c r="H6167" s="39"/>
      <c r="I6167" s="34"/>
      <c r="J6167" s="34"/>
      <c r="K6167" s="34"/>
      <c r="L6167" s="34"/>
      <c r="M6167" s="43" t="str">
        <f ca="1">IFERROR(OFFSET('Maximum minutes'!$C$1,T6167,MATCH(IF(G6167&lt;&gt;"",G6167,F6167),OFFSET('Maximum minutes'!$C$1,T6167-1,0,1,U6167+1),0)-1)*IF(OR(ISNUMBER(J6167),J6167="sans examen"),1,0)*IF(W6167&lt;MinDate,1,0),"")</f>
        <v/>
      </c>
      <c r="N6167" s="36">
        <f t="shared" ca="1" si="193"/>
        <v>0</v>
      </c>
      <c r="O6167" s="36" t="e">
        <f ca="1">LEFT(OFFSET(Lists!$Q$2,MATCH(E6167,Lists!$R$3:$R$19,0),0),4)</f>
        <v>#N/A</v>
      </c>
      <c r="P6167" s="36" t="e">
        <f ca="1">MATCH(O6167,Lists!$S$2:$S$640,1)</f>
        <v>#N/A</v>
      </c>
      <c r="Q6167" s="36" t="e">
        <f ca="1">MATCH(LEFT(OFFSET(Lists!$Q$2,MATCH(E6167,Lists!$R$3:$R$19,0)+1,0),4),Lists!$S$3:$S$640,1)</f>
        <v>#N/A</v>
      </c>
      <c r="R6167" s="36" t="e">
        <f ca="1">LEFT(OFFSET(Lists!$S$2,P6167-1+MATCH(F6167,OFFSET(Lists!$T$3,P6167-1,0,Q6167-P6167+1),0),0),6)</f>
        <v>#N/A</v>
      </c>
      <c r="S6167" s="36" t="e">
        <f ca="1">VLOOKUP(R6167,Lists!B:D,3,FALSE)</f>
        <v>#N/A</v>
      </c>
      <c r="T6167" s="36" t="str">
        <f>IF(F6167&lt;&gt;"",MATCH(R6167,'Maximum minutes'!B:B,0),"")</f>
        <v/>
      </c>
      <c r="U6167" s="36">
        <f ca="1">IF(F6167&lt;&gt;"",COUNTA(OFFSET('Maximum minutes'!$C$1,'Annexe A1 Cours'!T6167,0,1,50)),0)</f>
        <v>0</v>
      </c>
      <c r="V6167" s="37">
        <f ca="1">IFERROR(OFFSET('Maximum minutes'!$C$1,T6167+1,-1+MATCH(G6167,OFFSET('Maximum minutes'!$C$1,T6167-1,0,1,50),0)),0)</f>
        <v>0</v>
      </c>
      <c r="W6167" s="38">
        <f t="shared" ca="1" si="192"/>
        <v>0</v>
      </c>
    </row>
    <row r="6168" spans="1:23" s="36" customFormat="1" ht="18.75">
      <c r="A6168" s="34"/>
      <c r="B6168" s="39"/>
      <c r="C6168" s="39"/>
      <c r="D6168" s="35"/>
      <c r="E6168" s="40"/>
      <c r="F6168" s="39"/>
      <c r="G6168" s="39"/>
      <c r="H6168" s="39"/>
      <c r="I6168" s="34"/>
      <c r="J6168" s="34"/>
      <c r="K6168" s="34"/>
      <c r="L6168" s="34"/>
      <c r="M6168" s="43" t="str">
        <f ca="1">IFERROR(OFFSET('Maximum minutes'!$C$1,T6168,MATCH(IF(G6168&lt;&gt;"",G6168,F6168),OFFSET('Maximum minutes'!$C$1,T6168-1,0,1,U6168+1),0)-1)*IF(OR(ISNUMBER(J6168),J6168="sans examen"),1,0)*IF(W6168&lt;MinDate,1,0),"")</f>
        <v/>
      </c>
      <c r="N6168" s="36">
        <f t="shared" ca="1" si="193"/>
        <v>0</v>
      </c>
      <c r="O6168" s="36" t="e">
        <f ca="1">LEFT(OFFSET(Lists!$Q$2,MATCH(E6168,Lists!$R$3:$R$19,0),0),4)</f>
        <v>#N/A</v>
      </c>
      <c r="P6168" s="36" t="e">
        <f ca="1">MATCH(O6168,Lists!$S$2:$S$640,1)</f>
        <v>#N/A</v>
      </c>
      <c r="Q6168" s="36" t="e">
        <f ca="1">MATCH(LEFT(OFFSET(Lists!$Q$2,MATCH(E6168,Lists!$R$3:$R$19,0)+1,0),4),Lists!$S$3:$S$640,1)</f>
        <v>#N/A</v>
      </c>
      <c r="R6168" s="36" t="e">
        <f ca="1">LEFT(OFFSET(Lists!$S$2,P6168-1+MATCH(F6168,OFFSET(Lists!$T$3,P6168-1,0,Q6168-P6168+1),0),0),6)</f>
        <v>#N/A</v>
      </c>
      <c r="S6168" s="36" t="e">
        <f ca="1">VLOOKUP(R6168,Lists!B:D,3,FALSE)</f>
        <v>#N/A</v>
      </c>
      <c r="T6168" s="36" t="str">
        <f>IF(F6168&lt;&gt;"",MATCH(R6168,'Maximum minutes'!B:B,0),"")</f>
        <v/>
      </c>
      <c r="U6168" s="36">
        <f ca="1">IF(F6168&lt;&gt;"",COUNTA(OFFSET('Maximum minutes'!$C$1,'Annexe A1 Cours'!T6168,0,1,50)),0)</f>
        <v>0</v>
      </c>
      <c r="V6168" s="37">
        <f ca="1">IFERROR(OFFSET('Maximum minutes'!$C$1,T6168+1,-1+MATCH(G6168,OFFSET('Maximum minutes'!$C$1,T6168-1,0,1,50),0)),0)</f>
        <v>0</v>
      </c>
      <c r="W6168" s="38">
        <f t="shared" ca="1" si="192"/>
        <v>0</v>
      </c>
    </row>
    <row r="6169" spans="1:23" s="36" customFormat="1" ht="18.75">
      <c r="A6169" s="34"/>
      <c r="B6169" s="39"/>
      <c r="C6169" s="39"/>
      <c r="D6169" s="35"/>
      <c r="E6169" s="40"/>
      <c r="F6169" s="39"/>
      <c r="G6169" s="39"/>
      <c r="H6169" s="39"/>
      <c r="I6169" s="34"/>
      <c r="J6169" s="34"/>
      <c r="K6169" s="34"/>
      <c r="L6169" s="34"/>
      <c r="M6169" s="43" t="str">
        <f ca="1">IFERROR(OFFSET('Maximum minutes'!$C$1,T6169,MATCH(IF(G6169&lt;&gt;"",G6169,F6169),OFFSET('Maximum minutes'!$C$1,T6169-1,0,1,U6169+1),0)-1)*IF(OR(ISNUMBER(J6169),J6169="sans examen"),1,0)*IF(W6169&lt;MinDate,1,0),"")</f>
        <v/>
      </c>
      <c r="N6169" s="36">
        <f t="shared" ca="1" si="193"/>
        <v>0</v>
      </c>
      <c r="O6169" s="36" t="e">
        <f ca="1">LEFT(OFFSET(Lists!$Q$2,MATCH(E6169,Lists!$R$3:$R$19,0),0),4)</f>
        <v>#N/A</v>
      </c>
      <c r="P6169" s="36" t="e">
        <f ca="1">MATCH(O6169,Lists!$S$2:$S$640,1)</f>
        <v>#N/A</v>
      </c>
      <c r="Q6169" s="36" t="e">
        <f ca="1">MATCH(LEFT(OFFSET(Lists!$Q$2,MATCH(E6169,Lists!$R$3:$R$19,0)+1,0),4),Lists!$S$3:$S$640,1)</f>
        <v>#N/A</v>
      </c>
      <c r="R6169" s="36" t="e">
        <f ca="1">LEFT(OFFSET(Lists!$S$2,P6169-1+MATCH(F6169,OFFSET(Lists!$T$3,P6169-1,0,Q6169-P6169+1),0),0),6)</f>
        <v>#N/A</v>
      </c>
      <c r="S6169" s="36" t="e">
        <f ca="1">VLOOKUP(R6169,Lists!B:D,3,FALSE)</f>
        <v>#N/A</v>
      </c>
      <c r="T6169" s="36" t="str">
        <f>IF(F6169&lt;&gt;"",MATCH(R6169,'Maximum minutes'!B:B,0),"")</f>
        <v/>
      </c>
      <c r="U6169" s="36">
        <f ca="1">IF(F6169&lt;&gt;"",COUNTA(OFFSET('Maximum minutes'!$C$1,'Annexe A1 Cours'!T6169,0,1,50)),0)</f>
        <v>0</v>
      </c>
      <c r="V6169" s="37">
        <f ca="1">IFERROR(OFFSET('Maximum minutes'!$C$1,T6169+1,-1+MATCH(G6169,OFFSET('Maximum minutes'!$C$1,T6169-1,0,1,50),0)),0)</f>
        <v>0</v>
      </c>
      <c r="W6169" s="38">
        <f t="shared" ca="1" si="192"/>
        <v>0</v>
      </c>
    </row>
    <row r="6170" spans="1:23" s="36" customFormat="1" ht="18.75">
      <c r="A6170" s="34"/>
      <c r="B6170" s="39"/>
      <c r="C6170" s="39"/>
      <c r="D6170" s="35"/>
      <c r="E6170" s="40"/>
      <c r="F6170" s="39"/>
      <c r="G6170" s="39"/>
      <c r="H6170" s="39"/>
      <c r="I6170" s="34"/>
      <c r="J6170" s="34"/>
      <c r="K6170" s="34"/>
      <c r="L6170" s="34"/>
      <c r="M6170" s="43" t="str">
        <f ca="1">IFERROR(OFFSET('Maximum minutes'!$C$1,T6170,MATCH(IF(G6170&lt;&gt;"",G6170,F6170),OFFSET('Maximum minutes'!$C$1,T6170-1,0,1,U6170+1),0)-1)*IF(OR(ISNUMBER(J6170),J6170="sans examen"),1,0)*IF(W6170&lt;MinDate,1,0),"")</f>
        <v/>
      </c>
      <c r="N6170" s="36">
        <f t="shared" ca="1" si="193"/>
        <v>0</v>
      </c>
      <c r="O6170" s="36" t="e">
        <f ca="1">LEFT(OFFSET(Lists!$Q$2,MATCH(E6170,Lists!$R$3:$R$19,0),0),4)</f>
        <v>#N/A</v>
      </c>
      <c r="P6170" s="36" t="e">
        <f ca="1">MATCH(O6170,Lists!$S$2:$S$640,1)</f>
        <v>#N/A</v>
      </c>
      <c r="Q6170" s="36" t="e">
        <f ca="1">MATCH(LEFT(OFFSET(Lists!$Q$2,MATCH(E6170,Lists!$R$3:$R$19,0)+1,0),4),Lists!$S$3:$S$640,1)</f>
        <v>#N/A</v>
      </c>
      <c r="R6170" s="36" t="e">
        <f ca="1">LEFT(OFFSET(Lists!$S$2,P6170-1+MATCH(F6170,OFFSET(Lists!$T$3,P6170-1,0,Q6170-P6170+1),0),0),6)</f>
        <v>#N/A</v>
      </c>
      <c r="S6170" s="36" t="e">
        <f ca="1">VLOOKUP(R6170,Lists!B:D,3,FALSE)</f>
        <v>#N/A</v>
      </c>
      <c r="T6170" s="36" t="str">
        <f>IF(F6170&lt;&gt;"",MATCH(R6170,'Maximum minutes'!B:B,0),"")</f>
        <v/>
      </c>
      <c r="U6170" s="36">
        <f ca="1">IF(F6170&lt;&gt;"",COUNTA(OFFSET('Maximum minutes'!$C$1,'Annexe A1 Cours'!T6170,0,1,50)),0)</f>
        <v>0</v>
      </c>
      <c r="V6170" s="37">
        <f ca="1">IFERROR(OFFSET('Maximum minutes'!$C$1,T6170+1,-1+MATCH(G6170,OFFSET('Maximum minutes'!$C$1,T6170-1,0,1,50),0)),0)</f>
        <v>0</v>
      </c>
      <c r="W6170" s="38">
        <f t="shared" ca="1" si="192"/>
        <v>0</v>
      </c>
    </row>
    <row r="6171" spans="1:23" s="36" customFormat="1" ht="18.75">
      <c r="A6171" s="34"/>
      <c r="B6171" s="39"/>
      <c r="C6171" s="39"/>
      <c r="D6171" s="35"/>
      <c r="E6171" s="40"/>
      <c r="F6171" s="39"/>
      <c r="G6171" s="39"/>
      <c r="H6171" s="39"/>
      <c r="I6171" s="34"/>
      <c r="J6171" s="34"/>
      <c r="K6171" s="34"/>
      <c r="L6171" s="34"/>
      <c r="M6171" s="43" t="str">
        <f ca="1">IFERROR(OFFSET('Maximum minutes'!$C$1,T6171,MATCH(IF(G6171&lt;&gt;"",G6171,F6171),OFFSET('Maximum minutes'!$C$1,T6171-1,0,1,U6171+1),0)-1)*IF(OR(ISNUMBER(J6171),J6171="sans examen"),1,0)*IF(W6171&lt;MinDate,1,0),"")</f>
        <v/>
      </c>
      <c r="N6171" s="36">
        <f t="shared" ca="1" si="193"/>
        <v>0</v>
      </c>
      <c r="O6171" s="36" t="e">
        <f ca="1">LEFT(OFFSET(Lists!$Q$2,MATCH(E6171,Lists!$R$3:$R$19,0),0),4)</f>
        <v>#N/A</v>
      </c>
      <c r="P6171" s="36" t="e">
        <f ca="1">MATCH(O6171,Lists!$S$2:$S$640,1)</f>
        <v>#N/A</v>
      </c>
      <c r="Q6171" s="36" t="e">
        <f ca="1">MATCH(LEFT(OFFSET(Lists!$Q$2,MATCH(E6171,Lists!$R$3:$R$19,0)+1,0),4),Lists!$S$3:$S$640,1)</f>
        <v>#N/A</v>
      </c>
      <c r="R6171" s="36" t="e">
        <f ca="1">LEFT(OFFSET(Lists!$S$2,P6171-1+MATCH(F6171,OFFSET(Lists!$T$3,P6171-1,0,Q6171-P6171+1),0),0),6)</f>
        <v>#N/A</v>
      </c>
      <c r="S6171" s="36" t="e">
        <f ca="1">VLOOKUP(R6171,Lists!B:D,3,FALSE)</f>
        <v>#N/A</v>
      </c>
      <c r="T6171" s="36" t="str">
        <f>IF(F6171&lt;&gt;"",MATCH(R6171,'Maximum minutes'!B:B,0),"")</f>
        <v/>
      </c>
      <c r="U6171" s="36">
        <f ca="1">IF(F6171&lt;&gt;"",COUNTA(OFFSET('Maximum minutes'!$C$1,'Annexe A1 Cours'!T6171,0,1,50)),0)</f>
        <v>0</v>
      </c>
      <c r="V6171" s="37">
        <f ca="1">IFERROR(OFFSET('Maximum minutes'!$C$1,T6171+1,-1+MATCH(G6171,OFFSET('Maximum minutes'!$C$1,T6171-1,0,1,50),0)),0)</f>
        <v>0</v>
      </c>
      <c r="W6171" s="38">
        <f t="shared" ca="1" si="192"/>
        <v>0</v>
      </c>
    </row>
    <row r="6172" spans="1:23" s="36" customFormat="1" ht="18.75">
      <c r="A6172" s="34"/>
      <c r="B6172" s="39"/>
      <c r="C6172" s="39"/>
      <c r="D6172" s="35"/>
      <c r="E6172" s="40"/>
      <c r="F6172" s="39"/>
      <c r="G6172" s="39"/>
      <c r="H6172" s="39"/>
      <c r="I6172" s="34"/>
      <c r="J6172" s="34"/>
      <c r="K6172" s="34"/>
      <c r="L6172" s="34"/>
      <c r="M6172" s="43" t="str">
        <f ca="1">IFERROR(OFFSET('Maximum minutes'!$C$1,T6172,MATCH(IF(G6172&lt;&gt;"",G6172,F6172),OFFSET('Maximum minutes'!$C$1,T6172-1,0,1,U6172+1),0)-1)*IF(OR(ISNUMBER(J6172),J6172="sans examen"),1,0)*IF(W6172&lt;MinDate,1,0),"")</f>
        <v/>
      </c>
      <c r="N6172" s="36">
        <f t="shared" ca="1" si="193"/>
        <v>0</v>
      </c>
      <c r="O6172" s="36" t="e">
        <f ca="1">LEFT(OFFSET(Lists!$Q$2,MATCH(E6172,Lists!$R$3:$R$19,0),0),4)</f>
        <v>#N/A</v>
      </c>
      <c r="P6172" s="36" t="e">
        <f ca="1">MATCH(O6172,Lists!$S$2:$S$640,1)</f>
        <v>#N/A</v>
      </c>
      <c r="Q6172" s="36" t="e">
        <f ca="1">MATCH(LEFT(OFFSET(Lists!$Q$2,MATCH(E6172,Lists!$R$3:$R$19,0)+1,0),4),Lists!$S$3:$S$640,1)</f>
        <v>#N/A</v>
      </c>
      <c r="R6172" s="36" t="e">
        <f ca="1">LEFT(OFFSET(Lists!$S$2,P6172-1+MATCH(F6172,OFFSET(Lists!$T$3,P6172-1,0,Q6172-P6172+1),0),0),6)</f>
        <v>#N/A</v>
      </c>
      <c r="S6172" s="36" t="e">
        <f ca="1">VLOOKUP(R6172,Lists!B:D,3,FALSE)</f>
        <v>#N/A</v>
      </c>
      <c r="T6172" s="36" t="str">
        <f>IF(F6172&lt;&gt;"",MATCH(R6172,'Maximum minutes'!B:B,0),"")</f>
        <v/>
      </c>
      <c r="U6172" s="36">
        <f ca="1">IF(F6172&lt;&gt;"",COUNTA(OFFSET('Maximum minutes'!$C$1,'Annexe A1 Cours'!T6172,0,1,50)),0)</f>
        <v>0</v>
      </c>
      <c r="V6172" s="37">
        <f ca="1">IFERROR(OFFSET('Maximum minutes'!$C$1,T6172+1,-1+MATCH(G6172,OFFSET('Maximum minutes'!$C$1,T6172-1,0,1,50),0)),0)</f>
        <v>0</v>
      </c>
      <c r="W6172" s="38">
        <f t="shared" ca="1" si="192"/>
        <v>0</v>
      </c>
    </row>
    <row r="6173" spans="1:23" s="36" customFormat="1" ht="18.75">
      <c r="A6173" s="34"/>
      <c r="B6173" s="39"/>
      <c r="C6173" s="39"/>
      <c r="D6173" s="35"/>
      <c r="E6173" s="40"/>
      <c r="F6173" s="39"/>
      <c r="G6173" s="39"/>
      <c r="H6173" s="39"/>
      <c r="I6173" s="34"/>
      <c r="J6173" s="34"/>
      <c r="K6173" s="34"/>
      <c r="L6173" s="34"/>
      <c r="M6173" s="43" t="str">
        <f ca="1">IFERROR(OFFSET('Maximum minutes'!$C$1,T6173,MATCH(IF(G6173&lt;&gt;"",G6173,F6173),OFFSET('Maximum minutes'!$C$1,T6173-1,0,1,U6173+1),0)-1)*IF(OR(ISNUMBER(J6173),J6173="sans examen"),1,0)*IF(W6173&lt;MinDate,1,0),"")</f>
        <v/>
      </c>
      <c r="N6173" s="36">
        <f t="shared" ca="1" si="193"/>
        <v>0</v>
      </c>
      <c r="O6173" s="36" t="e">
        <f ca="1">LEFT(OFFSET(Lists!$Q$2,MATCH(E6173,Lists!$R$3:$R$19,0),0),4)</f>
        <v>#N/A</v>
      </c>
      <c r="P6173" s="36" t="e">
        <f ca="1">MATCH(O6173,Lists!$S$2:$S$640,1)</f>
        <v>#N/A</v>
      </c>
      <c r="Q6173" s="36" t="e">
        <f ca="1">MATCH(LEFT(OFFSET(Lists!$Q$2,MATCH(E6173,Lists!$R$3:$R$19,0)+1,0),4),Lists!$S$3:$S$640,1)</f>
        <v>#N/A</v>
      </c>
      <c r="R6173" s="36" t="e">
        <f ca="1">LEFT(OFFSET(Lists!$S$2,P6173-1+MATCH(F6173,OFFSET(Lists!$T$3,P6173-1,0,Q6173-P6173+1),0),0),6)</f>
        <v>#N/A</v>
      </c>
      <c r="S6173" s="36" t="e">
        <f ca="1">VLOOKUP(R6173,Lists!B:D,3,FALSE)</f>
        <v>#N/A</v>
      </c>
      <c r="T6173" s="36" t="str">
        <f>IF(F6173&lt;&gt;"",MATCH(R6173,'Maximum minutes'!B:B,0),"")</f>
        <v/>
      </c>
      <c r="U6173" s="36">
        <f ca="1">IF(F6173&lt;&gt;"",COUNTA(OFFSET('Maximum minutes'!$C$1,'Annexe A1 Cours'!T6173,0,1,50)),0)</f>
        <v>0</v>
      </c>
      <c r="V6173" s="37">
        <f ca="1">IFERROR(OFFSET('Maximum minutes'!$C$1,T6173+1,-1+MATCH(G6173,OFFSET('Maximum minutes'!$C$1,T6173-1,0,1,50),0)),0)</f>
        <v>0</v>
      </c>
      <c r="W6173" s="38">
        <f t="shared" ca="1" si="192"/>
        <v>0</v>
      </c>
    </row>
    <row r="6174" spans="1:23" s="36" customFormat="1" ht="18.75">
      <c r="A6174" s="34"/>
      <c r="B6174" s="39"/>
      <c r="C6174" s="39"/>
      <c r="D6174" s="35"/>
      <c r="E6174" s="40"/>
      <c r="F6174" s="39"/>
      <c r="G6174" s="39"/>
      <c r="H6174" s="39"/>
      <c r="I6174" s="34"/>
      <c r="J6174" s="34"/>
      <c r="K6174" s="34"/>
      <c r="L6174" s="34"/>
      <c r="M6174" s="43" t="str">
        <f ca="1">IFERROR(OFFSET('Maximum minutes'!$C$1,T6174,MATCH(IF(G6174&lt;&gt;"",G6174,F6174),OFFSET('Maximum minutes'!$C$1,T6174-1,0,1,U6174+1),0)-1)*IF(OR(ISNUMBER(J6174),J6174="sans examen"),1,0)*IF(W6174&lt;MinDate,1,0),"")</f>
        <v/>
      </c>
      <c r="N6174" s="36">
        <f t="shared" ca="1" si="193"/>
        <v>0</v>
      </c>
      <c r="O6174" s="36" t="e">
        <f ca="1">LEFT(OFFSET(Lists!$Q$2,MATCH(E6174,Lists!$R$3:$R$19,0),0),4)</f>
        <v>#N/A</v>
      </c>
      <c r="P6174" s="36" t="e">
        <f ca="1">MATCH(O6174,Lists!$S$2:$S$640,1)</f>
        <v>#N/A</v>
      </c>
      <c r="Q6174" s="36" t="e">
        <f ca="1">MATCH(LEFT(OFFSET(Lists!$Q$2,MATCH(E6174,Lists!$R$3:$R$19,0)+1,0),4),Lists!$S$3:$S$640,1)</f>
        <v>#N/A</v>
      </c>
      <c r="R6174" s="36" t="e">
        <f ca="1">LEFT(OFFSET(Lists!$S$2,P6174-1+MATCH(F6174,OFFSET(Lists!$T$3,P6174-1,0,Q6174-P6174+1),0),0),6)</f>
        <v>#N/A</v>
      </c>
      <c r="S6174" s="36" t="e">
        <f ca="1">VLOOKUP(R6174,Lists!B:D,3,FALSE)</f>
        <v>#N/A</v>
      </c>
      <c r="T6174" s="36" t="str">
        <f>IF(F6174&lt;&gt;"",MATCH(R6174,'Maximum minutes'!B:B,0),"")</f>
        <v/>
      </c>
      <c r="U6174" s="36">
        <f ca="1">IF(F6174&lt;&gt;"",COUNTA(OFFSET('Maximum minutes'!$C$1,'Annexe A1 Cours'!T6174,0,1,50)),0)</f>
        <v>0</v>
      </c>
      <c r="V6174" s="37">
        <f ca="1">IFERROR(OFFSET('Maximum minutes'!$C$1,T6174+1,-1+MATCH(G6174,OFFSET('Maximum minutes'!$C$1,T6174-1,0,1,50),0)),0)</f>
        <v>0</v>
      </c>
      <c r="W6174" s="38">
        <f t="shared" ca="1" si="192"/>
        <v>0</v>
      </c>
    </row>
    <row r="6175" spans="1:23" s="36" customFormat="1" ht="18.75">
      <c r="A6175" s="34"/>
      <c r="B6175" s="39"/>
      <c r="C6175" s="39"/>
      <c r="D6175" s="35"/>
      <c r="E6175" s="40"/>
      <c r="F6175" s="39"/>
      <c r="G6175" s="39"/>
      <c r="H6175" s="39"/>
      <c r="I6175" s="34"/>
      <c r="J6175" s="34"/>
      <c r="K6175" s="34"/>
      <c r="L6175" s="34"/>
      <c r="M6175" s="43" t="str">
        <f ca="1">IFERROR(OFFSET('Maximum minutes'!$C$1,T6175,MATCH(IF(G6175&lt;&gt;"",G6175,F6175),OFFSET('Maximum minutes'!$C$1,T6175-1,0,1,U6175+1),0)-1)*IF(OR(ISNUMBER(J6175),J6175="sans examen"),1,0)*IF(W6175&lt;MinDate,1,0),"")</f>
        <v/>
      </c>
      <c r="N6175" s="36">
        <f t="shared" ca="1" si="193"/>
        <v>0</v>
      </c>
      <c r="O6175" s="36" t="e">
        <f ca="1">LEFT(OFFSET(Lists!$Q$2,MATCH(E6175,Lists!$R$3:$R$19,0),0),4)</f>
        <v>#N/A</v>
      </c>
      <c r="P6175" s="36" t="e">
        <f ca="1">MATCH(O6175,Lists!$S$2:$S$640,1)</f>
        <v>#N/A</v>
      </c>
      <c r="Q6175" s="36" t="e">
        <f ca="1">MATCH(LEFT(OFFSET(Lists!$Q$2,MATCH(E6175,Lists!$R$3:$R$19,0)+1,0),4),Lists!$S$3:$S$640,1)</f>
        <v>#N/A</v>
      </c>
      <c r="R6175" s="36" t="e">
        <f ca="1">LEFT(OFFSET(Lists!$S$2,P6175-1+MATCH(F6175,OFFSET(Lists!$T$3,P6175-1,0,Q6175-P6175+1),0),0),6)</f>
        <v>#N/A</v>
      </c>
      <c r="S6175" s="36" t="e">
        <f ca="1">VLOOKUP(R6175,Lists!B:D,3,FALSE)</f>
        <v>#N/A</v>
      </c>
      <c r="T6175" s="36" t="str">
        <f>IF(F6175&lt;&gt;"",MATCH(R6175,'Maximum minutes'!B:B,0),"")</f>
        <v/>
      </c>
      <c r="U6175" s="36">
        <f ca="1">IF(F6175&lt;&gt;"",COUNTA(OFFSET('Maximum minutes'!$C$1,'Annexe A1 Cours'!T6175,0,1,50)),0)</f>
        <v>0</v>
      </c>
      <c r="V6175" s="37">
        <f ca="1">IFERROR(OFFSET('Maximum minutes'!$C$1,T6175+1,-1+MATCH(G6175,OFFSET('Maximum minutes'!$C$1,T6175-1,0,1,50),0)),0)</f>
        <v>0</v>
      </c>
      <c r="W6175" s="38">
        <f t="shared" ca="1" si="192"/>
        <v>0</v>
      </c>
    </row>
    <row r="6176" spans="1:23" s="36" customFormat="1" ht="18.75">
      <c r="A6176" s="34"/>
      <c r="B6176" s="39"/>
      <c r="C6176" s="39"/>
      <c r="D6176" s="35"/>
      <c r="E6176" s="40"/>
      <c r="F6176" s="39"/>
      <c r="G6176" s="39"/>
      <c r="H6176" s="39"/>
      <c r="I6176" s="34"/>
      <c r="J6176" s="34"/>
      <c r="K6176" s="34"/>
      <c r="L6176" s="34"/>
      <c r="M6176" s="43" t="str">
        <f ca="1">IFERROR(OFFSET('Maximum minutes'!$C$1,T6176,MATCH(IF(G6176&lt;&gt;"",G6176,F6176),OFFSET('Maximum minutes'!$C$1,T6176-1,0,1,U6176+1),0)-1)*IF(OR(ISNUMBER(J6176),J6176="sans examen"),1,0)*IF(W6176&lt;MinDate,1,0),"")</f>
        <v/>
      </c>
      <c r="N6176" s="36">
        <f t="shared" ca="1" si="193"/>
        <v>0</v>
      </c>
      <c r="O6176" s="36" t="e">
        <f ca="1">LEFT(OFFSET(Lists!$Q$2,MATCH(E6176,Lists!$R$3:$R$19,0),0),4)</f>
        <v>#N/A</v>
      </c>
      <c r="P6176" s="36" t="e">
        <f ca="1">MATCH(O6176,Lists!$S$2:$S$640,1)</f>
        <v>#N/A</v>
      </c>
      <c r="Q6176" s="36" t="e">
        <f ca="1">MATCH(LEFT(OFFSET(Lists!$Q$2,MATCH(E6176,Lists!$R$3:$R$19,0)+1,0),4),Lists!$S$3:$S$640,1)</f>
        <v>#N/A</v>
      </c>
      <c r="R6176" s="36" t="e">
        <f ca="1">LEFT(OFFSET(Lists!$S$2,P6176-1+MATCH(F6176,OFFSET(Lists!$T$3,P6176-1,0,Q6176-P6176+1),0),0),6)</f>
        <v>#N/A</v>
      </c>
      <c r="S6176" s="36" t="e">
        <f ca="1">VLOOKUP(R6176,Lists!B:D,3,FALSE)</f>
        <v>#N/A</v>
      </c>
      <c r="T6176" s="36" t="str">
        <f>IF(F6176&lt;&gt;"",MATCH(R6176,'Maximum minutes'!B:B,0),"")</f>
        <v/>
      </c>
      <c r="U6176" s="36">
        <f ca="1">IF(F6176&lt;&gt;"",COUNTA(OFFSET('Maximum minutes'!$C$1,'Annexe A1 Cours'!T6176,0,1,50)),0)</f>
        <v>0</v>
      </c>
      <c r="V6176" s="37">
        <f ca="1">IFERROR(OFFSET('Maximum minutes'!$C$1,T6176+1,-1+MATCH(G6176,OFFSET('Maximum minutes'!$C$1,T6176-1,0,1,50),0)),0)</f>
        <v>0</v>
      </c>
      <c r="W6176" s="38">
        <f t="shared" ca="1" si="192"/>
        <v>0</v>
      </c>
    </row>
    <row r="6177" spans="1:23" s="36" customFormat="1" ht="18.75">
      <c r="A6177" s="34"/>
      <c r="B6177" s="39"/>
      <c r="C6177" s="39"/>
      <c r="D6177" s="35"/>
      <c r="E6177" s="40"/>
      <c r="F6177" s="39"/>
      <c r="G6177" s="39"/>
      <c r="H6177" s="39"/>
      <c r="I6177" s="34"/>
      <c r="J6177" s="34"/>
      <c r="K6177" s="34"/>
      <c r="L6177" s="34"/>
      <c r="M6177" s="43" t="str">
        <f ca="1">IFERROR(OFFSET('Maximum minutes'!$C$1,T6177,MATCH(IF(G6177&lt;&gt;"",G6177,F6177),OFFSET('Maximum minutes'!$C$1,T6177-1,0,1,U6177+1),0)-1)*IF(OR(ISNUMBER(J6177),J6177="sans examen"),1,0)*IF(W6177&lt;MinDate,1,0),"")</f>
        <v/>
      </c>
      <c r="N6177" s="36">
        <f t="shared" ca="1" si="193"/>
        <v>0</v>
      </c>
      <c r="O6177" s="36" t="e">
        <f ca="1">LEFT(OFFSET(Lists!$Q$2,MATCH(E6177,Lists!$R$3:$R$19,0),0),4)</f>
        <v>#N/A</v>
      </c>
      <c r="P6177" s="36" t="e">
        <f ca="1">MATCH(O6177,Lists!$S$2:$S$640,1)</f>
        <v>#N/A</v>
      </c>
      <c r="Q6177" s="36" t="e">
        <f ca="1">MATCH(LEFT(OFFSET(Lists!$Q$2,MATCH(E6177,Lists!$R$3:$R$19,0)+1,0),4),Lists!$S$3:$S$640,1)</f>
        <v>#N/A</v>
      </c>
      <c r="R6177" s="36" t="e">
        <f ca="1">LEFT(OFFSET(Lists!$S$2,P6177-1+MATCH(F6177,OFFSET(Lists!$T$3,P6177-1,0,Q6177-P6177+1),0),0),6)</f>
        <v>#N/A</v>
      </c>
      <c r="S6177" s="36" t="e">
        <f ca="1">VLOOKUP(R6177,Lists!B:D,3,FALSE)</f>
        <v>#N/A</v>
      </c>
      <c r="T6177" s="36" t="str">
        <f>IF(F6177&lt;&gt;"",MATCH(R6177,'Maximum minutes'!B:B,0),"")</f>
        <v/>
      </c>
      <c r="U6177" s="36">
        <f ca="1">IF(F6177&lt;&gt;"",COUNTA(OFFSET('Maximum minutes'!$C$1,'Annexe A1 Cours'!T6177,0,1,50)),0)</f>
        <v>0</v>
      </c>
      <c r="V6177" s="37">
        <f ca="1">IFERROR(OFFSET('Maximum minutes'!$C$1,T6177+1,-1+MATCH(G6177,OFFSET('Maximum minutes'!$C$1,T6177-1,0,1,50),0)),0)</f>
        <v>0</v>
      </c>
      <c r="W6177" s="38">
        <f t="shared" ca="1" si="192"/>
        <v>0</v>
      </c>
    </row>
    <row r="6178" spans="1:23" s="36" customFormat="1" ht="18.75">
      <c r="A6178" s="34"/>
      <c r="B6178" s="39"/>
      <c r="C6178" s="39"/>
      <c r="D6178" s="35"/>
      <c r="E6178" s="40"/>
      <c r="F6178" s="39"/>
      <c r="G6178" s="39"/>
      <c r="H6178" s="39"/>
      <c r="I6178" s="34"/>
      <c r="J6178" s="34"/>
      <c r="K6178" s="34"/>
      <c r="L6178" s="34"/>
      <c r="M6178" s="43" t="str">
        <f ca="1">IFERROR(OFFSET('Maximum minutes'!$C$1,T6178,MATCH(IF(G6178&lt;&gt;"",G6178,F6178),OFFSET('Maximum minutes'!$C$1,T6178-1,0,1,U6178+1),0)-1)*IF(OR(ISNUMBER(J6178),J6178="sans examen"),1,0)*IF(W6178&lt;MinDate,1,0),"")</f>
        <v/>
      </c>
      <c r="N6178" s="36">
        <f t="shared" ca="1" si="193"/>
        <v>0</v>
      </c>
      <c r="O6178" s="36" t="e">
        <f ca="1">LEFT(OFFSET(Lists!$Q$2,MATCH(E6178,Lists!$R$3:$R$19,0),0),4)</f>
        <v>#N/A</v>
      </c>
      <c r="P6178" s="36" t="e">
        <f ca="1">MATCH(O6178,Lists!$S$2:$S$640,1)</f>
        <v>#N/A</v>
      </c>
      <c r="Q6178" s="36" t="e">
        <f ca="1">MATCH(LEFT(OFFSET(Lists!$Q$2,MATCH(E6178,Lists!$R$3:$R$19,0)+1,0),4),Lists!$S$3:$S$640,1)</f>
        <v>#N/A</v>
      </c>
      <c r="R6178" s="36" t="e">
        <f ca="1">LEFT(OFFSET(Lists!$S$2,P6178-1+MATCH(F6178,OFFSET(Lists!$T$3,P6178-1,0,Q6178-P6178+1),0),0),6)</f>
        <v>#N/A</v>
      </c>
      <c r="S6178" s="36" t="e">
        <f ca="1">VLOOKUP(R6178,Lists!B:D,3,FALSE)</f>
        <v>#N/A</v>
      </c>
      <c r="T6178" s="36" t="str">
        <f>IF(F6178&lt;&gt;"",MATCH(R6178,'Maximum minutes'!B:B,0),"")</f>
        <v/>
      </c>
      <c r="U6178" s="36">
        <f ca="1">IF(F6178&lt;&gt;"",COUNTA(OFFSET('Maximum minutes'!$C$1,'Annexe A1 Cours'!T6178,0,1,50)),0)</f>
        <v>0</v>
      </c>
      <c r="V6178" s="37">
        <f ca="1">IFERROR(OFFSET('Maximum minutes'!$C$1,T6178+1,-1+MATCH(G6178,OFFSET('Maximum minutes'!$C$1,T6178-1,0,1,50),0)),0)</f>
        <v>0</v>
      </c>
      <c r="W6178" s="38">
        <f t="shared" ca="1" si="192"/>
        <v>0</v>
      </c>
    </row>
    <row r="6179" spans="1:23" s="36" customFormat="1" ht="18.75">
      <c r="A6179" s="34"/>
      <c r="B6179" s="39"/>
      <c r="C6179" s="39"/>
      <c r="D6179" s="35"/>
      <c r="E6179" s="40"/>
      <c r="F6179" s="39"/>
      <c r="G6179" s="39"/>
      <c r="H6179" s="39"/>
      <c r="I6179" s="34"/>
      <c r="J6179" s="34"/>
      <c r="K6179" s="34"/>
      <c r="L6179" s="34"/>
      <c r="M6179" s="43" t="str">
        <f ca="1">IFERROR(OFFSET('Maximum minutes'!$C$1,T6179,MATCH(IF(G6179&lt;&gt;"",G6179,F6179),OFFSET('Maximum minutes'!$C$1,T6179-1,0,1,U6179+1),0)-1)*IF(OR(ISNUMBER(J6179),J6179="sans examen"),1,0)*IF(W6179&lt;MinDate,1,0),"")</f>
        <v/>
      </c>
      <c r="N6179" s="36">
        <f t="shared" ca="1" si="193"/>
        <v>0</v>
      </c>
      <c r="O6179" s="36" t="e">
        <f ca="1">LEFT(OFFSET(Lists!$Q$2,MATCH(E6179,Lists!$R$3:$R$19,0),0),4)</f>
        <v>#N/A</v>
      </c>
      <c r="P6179" s="36" t="e">
        <f ca="1">MATCH(O6179,Lists!$S$2:$S$640,1)</f>
        <v>#N/A</v>
      </c>
      <c r="Q6179" s="36" t="e">
        <f ca="1">MATCH(LEFT(OFFSET(Lists!$Q$2,MATCH(E6179,Lists!$R$3:$R$19,0)+1,0),4),Lists!$S$3:$S$640,1)</f>
        <v>#N/A</v>
      </c>
      <c r="R6179" s="36" t="e">
        <f ca="1">LEFT(OFFSET(Lists!$S$2,P6179-1+MATCH(F6179,OFFSET(Lists!$T$3,P6179-1,0,Q6179-P6179+1),0),0),6)</f>
        <v>#N/A</v>
      </c>
      <c r="S6179" s="36" t="e">
        <f ca="1">VLOOKUP(R6179,Lists!B:D,3,FALSE)</f>
        <v>#N/A</v>
      </c>
      <c r="T6179" s="36" t="str">
        <f>IF(F6179&lt;&gt;"",MATCH(R6179,'Maximum minutes'!B:B,0),"")</f>
        <v/>
      </c>
      <c r="U6179" s="36">
        <f ca="1">IF(F6179&lt;&gt;"",COUNTA(OFFSET('Maximum minutes'!$C$1,'Annexe A1 Cours'!T6179,0,1,50)),0)</f>
        <v>0</v>
      </c>
      <c r="V6179" s="37">
        <f ca="1">IFERROR(OFFSET('Maximum minutes'!$C$1,T6179+1,-1+MATCH(G6179,OFFSET('Maximum minutes'!$C$1,T6179-1,0,1,50),0)),0)</f>
        <v>0</v>
      </c>
      <c r="W6179" s="38">
        <f t="shared" ca="1" si="192"/>
        <v>0</v>
      </c>
    </row>
    <row r="6180" spans="1:23" s="36" customFormat="1" ht="18.75">
      <c r="A6180" s="34"/>
      <c r="B6180" s="39"/>
      <c r="C6180" s="39"/>
      <c r="D6180" s="35"/>
      <c r="E6180" s="40"/>
      <c r="F6180" s="39"/>
      <c r="G6180" s="39"/>
      <c r="H6180" s="39"/>
      <c r="I6180" s="34"/>
      <c r="J6180" s="34"/>
      <c r="K6180" s="34"/>
      <c r="L6180" s="34"/>
      <c r="M6180" s="43" t="str">
        <f ca="1">IFERROR(OFFSET('Maximum minutes'!$C$1,T6180,MATCH(IF(G6180&lt;&gt;"",G6180,F6180),OFFSET('Maximum minutes'!$C$1,T6180-1,0,1,U6180+1),0)-1)*IF(OR(ISNUMBER(J6180),J6180="sans examen"),1,0)*IF(W6180&lt;MinDate,1,0),"")</f>
        <v/>
      </c>
      <c r="N6180" s="36">
        <f t="shared" ca="1" si="193"/>
        <v>0</v>
      </c>
      <c r="O6180" s="36" t="e">
        <f ca="1">LEFT(OFFSET(Lists!$Q$2,MATCH(E6180,Lists!$R$3:$R$19,0),0),4)</f>
        <v>#N/A</v>
      </c>
      <c r="P6180" s="36" t="e">
        <f ca="1">MATCH(O6180,Lists!$S$2:$S$640,1)</f>
        <v>#N/A</v>
      </c>
      <c r="Q6180" s="36" t="e">
        <f ca="1">MATCH(LEFT(OFFSET(Lists!$Q$2,MATCH(E6180,Lists!$R$3:$R$19,0)+1,0),4),Lists!$S$3:$S$640,1)</f>
        <v>#N/A</v>
      </c>
      <c r="R6180" s="36" t="e">
        <f ca="1">LEFT(OFFSET(Lists!$S$2,P6180-1+MATCH(F6180,OFFSET(Lists!$T$3,P6180-1,0,Q6180-P6180+1),0),0),6)</f>
        <v>#N/A</v>
      </c>
      <c r="S6180" s="36" t="e">
        <f ca="1">VLOOKUP(R6180,Lists!B:D,3,FALSE)</f>
        <v>#N/A</v>
      </c>
      <c r="T6180" s="36" t="str">
        <f>IF(F6180&lt;&gt;"",MATCH(R6180,'Maximum minutes'!B:B,0),"")</f>
        <v/>
      </c>
      <c r="U6180" s="36">
        <f ca="1">IF(F6180&lt;&gt;"",COUNTA(OFFSET('Maximum minutes'!$C$1,'Annexe A1 Cours'!T6180,0,1,50)),0)</f>
        <v>0</v>
      </c>
      <c r="V6180" s="37">
        <f ca="1">IFERROR(OFFSET('Maximum minutes'!$C$1,T6180+1,-1+MATCH(G6180,OFFSET('Maximum minutes'!$C$1,T6180-1,0,1,50),0)),0)</f>
        <v>0</v>
      </c>
      <c r="W6180" s="38">
        <f t="shared" ca="1" si="192"/>
        <v>0</v>
      </c>
    </row>
    <row r="6181" spans="1:23" s="36" customFormat="1" ht="18.75">
      <c r="A6181" s="34"/>
      <c r="B6181" s="39"/>
      <c r="C6181" s="39"/>
      <c r="D6181" s="35"/>
      <c r="E6181" s="40"/>
      <c r="F6181" s="39"/>
      <c r="G6181" s="39"/>
      <c r="H6181" s="39"/>
      <c r="I6181" s="34"/>
      <c r="J6181" s="34"/>
      <c r="K6181" s="34"/>
      <c r="L6181" s="34"/>
      <c r="M6181" s="43" t="str">
        <f ca="1">IFERROR(OFFSET('Maximum minutes'!$C$1,T6181,MATCH(IF(G6181&lt;&gt;"",G6181,F6181),OFFSET('Maximum minutes'!$C$1,T6181-1,0,1,U6181+1),0)-1)*IF(OR(ISNUMBER(J6181),J6181="sans examen"),1,0)*IF(W6181&lt;MinDate,1,0),"")</f>
        <v/>
      </c>
      <c r="N6181" s="36">
        <f t="shared" ca="1" si="193"/>
        <v>0</v>
      </c>
      <c r="O6181" s="36" t="e">
        <f ca="1">LEFT(OFFSET(Lists!$Q$2,MATCH(E6181,Lists!$R$3:$R$19,0),0),4)</f>
        <v>#N/A</v>
      </c>
      <c r="P6181" s="36" t="e">
        <f ca="1">MATCH(O6181,Lists!$S$2:$S$640,1)</f>
        <v>#N/A</v>
      </c>
      <c r="Q6181" s="36" t="e">
        <f ca="1">MATCH(LEFT(OFFSET(Lists!$Q$2,MATCH(E6181,Lists!$R$3:$R$19,0)+1,0),4),Lists!$S$3:$S$640,1)</f>
        <v>#N/A</v>
      </c>
      <c r="R6181" s="36" t="e">
        <f ca="1">LEFT(OFFSET(Lists!$S$2,P6181-1+MATCH(F6181,OFFSET(Lists!$T$3,P6181-1,0,Q6181-P6181+1),0),0),6)</f>
        <v>#N/A</v>
      </c>
      <c r="S6181" s="36" t="e">
        <f ca="1">VLOOKUP(R6181,Lists!B:D,3,FALSE)</f>
        <v>#N/A</v>
      </c>
      <c r="T6181" s="36" t="str">
        <f>IF(F6181&lt;&gt;"",MATCH(R6181,'Maximum minutes'!B:B,0),"")</f>
        <v/>
      </c>
      <c r="U6181" s="36">
        <f ca="1">IF(F6181&lt;&gt;"",COUNTA(OFFSET('Maximum minutes'!$C$1,'Annexe A1 Cours'!T6181,0,1,50)),0)</f>
        <v>0</v>
      </c>
      <c r="V6181" s="37">
        <f ca="1">IFERROR(OFFSET('Maximum minutes'!$C$1,T6181+1,-1+MATCH(G6181,OFFSET('Maximum minutes'!$C$1,T6181-1,0,1,50),0)),0)</f>
        <v>0</v>
      </c>
      <c r="W6181" s="38">
        <f t="shared" ca="1" si="192"/>
        <v>0</v>
      </c>
    </row>
    <row r="6182" spans="1:23" s="36" customFormat="1" ht="18.75">
      <c r="A6182" s="34"/>
      <c r="B6182" s="39"/>
      <c r="C6182" s="39"/>
      <c r="D6182" s="35"/>
      <c r="E6182" s="40"/>
      <c r="F6182" s="39"/>
      <c r="G6182" s="39"/>
      <c r="H6182" s="39"/>
      <c r="I6182" s="34"/>
      <c r="J6182" s="34"/>
      <c r="K6182" s="34"/>
      <c r="L6182" s="34"/>
      <c r="M6182" s="43" t="str">
        <f ca="1">IFERROR(OFFSET('Maximum minutes'!$C$1,T6182,MATCH(IF(G6182&lt;&gt;"",G6182,F6182),OFFSET('Maximum minutes'!$C$1,T6182-1,0,1,U6182+1),0)-1)*IF(OR(ISNUMBER(J6182),J6182="sans examen"),1,0)*IF(W6182&lt;MinDate,1,0),"")</f>
        <v/>
      </c>
      <c r="N6182" s="36">
        <f t="shared" ca="1" si="193"/>
        <v>0</v>
      </c>
      <c r="O6182" s="36" t="e">
        <f ca="1">LEFT(OFFSET(Lists!$Q$2,MATCH(E6182,Lists!$R$3:$R$19,0),0),4)</f>
        <v>#N/A</v>
      </c>
      <c r="P6182" s="36" t="e">
        <f ca="1">MATCH(O6182,Lists!$S$2:$S$640,1)</f>
        <v>#N/A</v>
      </c>
      <c r="Q6182" s="36" t="e">
        <f ca="1">MATCH(LEFT(OFFSET(Lists!$Q$2,MATCH(E6182,Lists!$R$3:$R$19,0)+1,0),4),Lists!$S$3:$S$640,1)</f>
        <v>#N/A</v>
      </c>
      <c r="R6182" s="36" t="e">
        <f ca="1">LEFT(OFFSET(Lists!$S$2,P6182-1+MATCH(F6182,OFFSET(Lists!$T$3,P6182-1,0,Q6182-P6182+1),0),0),6)</f>
        <v>#N/A</v>
      </c>
      <c r="S6182" s="36" t="e">
        <f ca="1">VLOOKUP(R6182,Lists!B:D,3,FALSE)</f>
        <v>#N/A</v>
      </c>
      <c r="T6182" s="36" t="str">
        <f>IF(F6182&lt;&gt;"",MATCH(R6182,'Maximum minutes'!B:B,0),"")</f>
        <v/>
      </c>
      <c r="U6182" s="36">
        <f ca="1">IF(F6182&lt;&gt;"",COUNTA(OFFSET('Maximum minutes'!$C$1,'Annexe A1 Cours'!T6182,0,1,50)),0)</f>
        <v>0</v>
      </c>
      <c r="V6182" s="37">
        <f ca="1">IFERROR(OFFSET('Maximum minutes'!$C$1,T6182+1,-1+MATCH(G6182,OFFSET('Maximum minutes'!$C$1,T6182-1,0,1,50),0)),0)</f>
        <v>0</v>
      </c>
      <c r="W6182" s="38">
        <f t="shared" ca="1" si="192"/>
        <v>0</v>
      </c>
    </row>
    <row r="6183" spans="1:23" s="36" customFormat="1" ht="18.75">
      <c r="A6183" s="34"/>
      <c r="B6183" s="39"/>
      <c r="C6183" s="39"/>
      <c r="D6183" s="35"/>
      <c r="E6183" s="40"/>
      <c r="F6183" s="39"/>
      <c r="G6183" s="39"/>
      <c r="H6183" s="39"/>
      <c r="I6183" s="34"/>
      <c r="J6183" s="34"/>
      <c r="K6183" s="34"/>
      <c r="L6183" s="34"/>
      <c r="M6183" s="43" t="str">
        <f ca="1">IFERROR(OFFSET('Maximum minutes'!$C$1,T6183,MATCH(IF(G6183&lt;&gt;"",G6183,F6183),OFFSET('Maximum minutes'!$C$1,T6183-1,0,1,U6183+1),0)-1)*IF(OR(ISNUMBER(J6183),J6183="sans examen"),1,0)*IF(W6183&lt;MinDate,1,0),"")</f>
        <v/>
      </c>
      <c r="N6183" s="36">
        <f t="shared" ca="1" si="193"/>
        <v>0</v>
      </c>
      <c r="O6183" s="36" t="e">
        <f ca="1">LEFT(OFFSET(Lists!$Q$2,MATCH(E6183,Lists!$R$3:$R$19,0),0),4)</f>
        <v>#N/A</v>
      </c>
      <c r="P6183" s="36" t="e">
        <f ca="1">MATCH(O6183,Lists!$S$2:$S$640,1)</f>
        <v>#N/A</v>
      </c>
      <c r="Q6183" s="36" t="e">
        <f ca="1">MATCH(LEFT(OFFSET(Lists!$Q$2,MATCH(E6183,Lists!$R$3:$R$19,0)+1,0),4),Lists!$S$3:$S$640,1)</f>
        <v>#N/A</v>
      </c>
      <c r="R6183" s="36" t="e">
        <f ca="1">LEFT(OFFSET(Lists!$S$2,P6183-1+MATCH(F6183,OFFSET(Lists!$T$3,P6183-1,0,Q6183-P6183+1),0),0),6)</f>
        <v>#N/A</v>
      </c>
      <c r="S6183" s="36" t="e">
        <f ca="1">VLOOKUP(R6183,Lists!B:D,3,FALSE)</f>
        <v>#N/A</v>
      </c>
      <c r="T6183" s="36" t="str">
        <f>IF(F6183&lt;&gt;"",MATCH(R6183,'Maximum minutes'!B:B,0),"")</f>
        <v/>
      </c>
      <c r="U6183" s="36">
        <f ca="1">IF(F6183&lt;&gt;"",COUNTA(OFFSET('Maximum minutes'!$C$1,'Annexe A1 Cours'!T6183,0,1,50)),0)</f>
        <v>0</v>
      </c>
      <c r="V6183" s="37">
        <f ca="1">IFERROR(OFFSET('Maximum minutes'!$C$1,T6183+1,-1+MATCH(G6183,OFFSET('Maximum minutes'!$C$1,T6183-1,0,1,50),0)),0)</f>
        <v>0</v>
      </c>
      <c r="W6183" s="38">
        <f t="shared" ca="1" si="192"/>
        <v>0</v>
      </c>
    </row>
    <row r="6184" spans="1:23" s="36" customFormat="1" ht="18.75">
      <c r="A6184" s="34"/>
      <c r="B6184" s="39"/>
      <c r="C6184" s="39"/>
      <c r="D6184" s="35"/>
      <c r="E6184" s="40"/>
      <c r="F6184" s="39"/>
      <c r="G6184" s="39"/>
      <c r="H6184" s="39"/>
      <c r="I6184" s="34"/>
      <c r="J6184" s="34"/>
      <c r="K6184" s="34"/>
      <c r="L6184" s="34"/>
      <c r="M6184" s="43" t="str">
        <f ca="1">IFERROR(OFFSET('Maximum minutes'!$C$1,T6184,MATCH(IF(G6184&lt;&gt;"",G6184,F6184),OFFSET('Maximum minutes'!$C$1,T6184-1,0,1,U6184+1),0)-1)*IF(OR(ISNUMBER(J6184),J6184="sans examen"),1,0)*IF(W6184&lt;MinDate,1,0),"")</f>
        <v/>
      </c>
      <c r="N6184" s="36">
        <f t="shared" ca="1" si="193"/>
        <v>0</v>
      </c>
      <c r="O6184" s="36" t="e">
        <f ca="1">LEFT(OFFSET(Lists!$Q$2,MATCH(E6184,Lists!$R$3:$R$19,0),0),4)</f>
        <v>#N/A</v>
      </c>
      <c r="P6184" s="36" t="e">
        <f ca="1">MATCH(O6184,Lists!$S$2:$S$640,1)</f>
        <v>#N/A</v>
      </c>
      <c r="Q6184" s="36" t="e">
        <f ca="1">MATCH(LEFT(OFFSET(Lists!$Q$2,MATCH(E6184,Lists!$R$3:$R$19,0)+1,0),4),Lists!$S$3:$S$640,1)</f>
        <v>#N/A</v>
      </c>
      <c r="R6184" s="36" t="e">
        <f ca="1">LEFT(OFFSET(Lists!$S$2,P6184-1+MATCH(F6184,OFFSET(Lists!$T$3,P6184-1,0,Q6184-P6184+1),0),0),6)</f>
        <v>#N/A</v>
      </c>
      <c r="S6184" s="36" t="e">
        <f ca="1">VLOOKUP(R6184,Lists!B:D,3,FALSE)</f>
        <v>#N/A</v>
      </c>
      <c r="T6184" s="36" t="str">
        <f>IF(F6184&lt;&gt;"",MATCH(R6184,'Maximum minutes'!B:B,0),"")</f>
        <v/>
      </c>
      <c r="U6184" s="36">
        <f ca="1">IF(F6184&lt;&gt;"",COUNTA(OFFSET('Maximum minutes'!$C$1,'Annexe A1 Cours'!T6184,0,1,50)),0)</f>
        <v>0</v>
      </c>
      <c r="V6184" s="37">
        <f ca="1">IFERROR(OFFSET('Maximum minutes'!$C$1,T6184+1,-1+MATCH(G6184,OFFSET('Maximum minutes'!$C$1,T6184-1,0,1,50),0)),0)</f>
        <v>0</v>
      </c>
      <c r="W6184" s="38">
        <f t="shared" ca="1" si="192"/>
        <v>0</v>
      </c>
    </row>
    <row r="6185" spans="1:23" s="36" customFormat="1" ht="18.75">
      <c r="A6185" s="34"/>
      <c r="B6185" s="39"/>
      <c r="C6185" s="39"/>
      <c r="D6185" s="35"/>
      <c r="E6185" s="40"/>
      <c r="F6185" s="39"/>
      <c r="G6185" s="39"/>
      <c r="H6185" s="39"/>
      <c r="I6185" s="34"/>
      <c r="J6185" s="34"/>
      <c r="K6185" s="34"/>
      <c r="L6185" s="34"/>
      <c r="M6185" s="43" t="str">
        <f ca="1">IFERROR(OFFSET('Maximum minutes'!$C$1,T6185,MATCH(IF(G6185&lt;&gt;"",G6185,F6185),OFFSET('Maximum minutes'!$C$1,T6185-1,0,1,U6185+1),0)-1)*IF(OR(ISNUMBER(J6185),J6185="sans examen"),1,0)*IF(W6185&lt;MinDate,1,0),"")</f>
        <v/>
      </c>
      <c r="N6185" s="36">
        <f t="shared" ca="1" si="193"/>
        <v>0</v>
      </c>
      <c r="O6185" s="36" t="e">
        <f ca="1">LEFT(OFFSET(Lists!$Q$2,MATCH(E6185,Lists!$R$3:$R$19,0),0),4)</f>
        <v>#N/A</v>
      </c>
      <c r="P6185" s="36" t="e">
        <f ca="1">MATCH(O6185,Lists!$S$2:$S$640,1)</f>
        <v>#N/A</v>
      </c>
      <c r="Q6185" s="36" t="e">
        <f ca="1">MATCH(LEFT(OFFSET(Lists!$Q$2,MATCH(E6185,Lists!$R$3:$R$19,0)+1,0),4),Lists!$S$3:$S$640,1)</f>
        <v>#N/A</v>
      </c>
      <c r="R6185" s="36" t="e">
        <f ca="1">LEFT(OFFSET(Lists!$S$2,P6185-1+MATCH(F6185,OFFSET(Lists!$T$3,P6185-1,0,Q6185-P6185+1),0),0),6)</f>
        <v>#N/A</v>
      </c>
      <c r="S6185" s="36" t="e">
        <f ca="1">VLOOKUP(R6185,Lists!B:D,3,FALSE)</f>
        <v>#N/A</v>
      </c>
      <c r="T6185" s="36" t="str">
        <f>IF(F6185&lt;&gt;"",MATCH(R6185,'Maximum minutes'!B:B,0),"")</f>
        <v/>
      </c>
      <c r="U6185" s="36">
        <f ca="1">IF(F6185&lt;&gt;"",COUNTA(OFFSET('Maximum minutes'!$C$1,'Annexe A1 Cours'!T6185,0,1,50)),0)</f>
        <v>0</v>
      </c>
      <c r="V6185" s="37">
        <f ca="1">IFERROR(OFFSET('Maximum minutes'!$C$1,T6185+1,-1+MATCH(G6185,OFFSET('Maximum minutes'!$C$1,T6185-1,0,1,50),0)),0)</f>
        <v>0</v>
      </c>
      <c r="W6185" s="38">
        <f t="shared" ca="1" si="192"/>
        <v>0</v>
      </c>
    </row>
    <row r="6186" spans="1:23" s="36" customFormat="1" ht="18.75">
      <c r="A6186" s="34"/>
      <c r="B6186" s="39"/>
      <c r="C6186" s="39"/>
      <c r="D6186" s="35"/>
      <c r="E6186" s="40"/>
      <c r="F6186" s="39"/>
      <c r="G6186" s="39"/>
      <c r="H6186" s="39"/>
      <c r="I6186" s="34"/>
      <c r="J6186" s="34"/>
      <c r="K6186" s="34"/>
      <c r="L6186" s="34"/>
      <c r="M6186" s="43" t="str">
        <f ca="1">IFERROR(OFFSET('Maximum minutes'!$C$1,T6186,MATCH(IF(G6186&lt;&gt;"",G6186,F6186),OFFSET('Maximum minutes'!$C$1,T6186-1,0,1,U6186+1),0)-1)*IF(OR(ISNUMBER(J6186),J6186="sans examen"),1,0)*IF(W6186&lt;MinDate,1,0),"")</f>
        <v/>
      </c>
      <c r="N6186" s="36">
        <f t="shared" ca="1" si="193"/>
        <v>0</v>
      </c>
      <c r="O6186" s="36" t="e">
        <f ca="1">LEFT(OFFSET(Lists!$Q$2,MATCH(E6186,Lists!$R$3:$R$19,0),0),4)</f>
        <v>#N/A</v>
      </c>
      <c r="P6186" s="36" t="e">
        <f ca="1">MATCH(O6186,Lists!$S$2:$S$640,1)</f>
        <v>#N/A</v>
      </c>
      <c r="Q6186" s="36" t="e">
        <f ca="1">MATCH(LEFT(OFFSET(Lists!$Q$2,MATCH(E6186,Lists!$R$3:$R$19,0)+1,0),4),Lists!$S$3:$S$640,1)</f>
        <v>#N/A</v>
      </c>
      <c r="R6186" s="36" t="e">
        <f ca="1">LEFT(OFFSET(Lists!$S$2,P6186-1+MATCH(F6186,OFFSET(Lists!$T$3,P6186-1,0,Q6186-P6186+1),0),0),6)</f>
        <v>#N/A</v>
      </c>
      <c r="S6186" s="36" t="e">
        <f ca="1">VLOOKUP(R6186,Lists!B:D,3,FALSE)</f>
        <v>#N/A</v>
      </c>
      <c r="T6186" s="36" t="str">
        <f>IF(F6186&lt;&gt;"",MATCH(R6186,'Maximum minutes'!B:B,0),"")</f>
        <v/>
      </c>
      <c r="U6186" s="36">
        <f ca="1">IF(F6186&lt;&gt;"",COUNTA(OFFSET('Maximum minutes'!$C$1,'Annexe A1 Cours'!T6186,0,1,50)),0)</f>
        <v>0</v>
      </c>
      <c r="V6186" s="37">
        <f ca="1">IFERROR(OFFSET('Maximum minutes'!$C$1,T6186+1,-1+MATCH(G6186,OFFSET('Maximum minutes'!$C$1,T6186-1,0,1,50),0)),0)</f>
        <v>0</v>
      </c>
      <c r="W6186" s="38">
        <f t="shared" ca="1" si="192"/>
        <v>0</v>
      </c>
    </row>
    <row r="6187" spans="1:23" s="36" customFormat="1" ht="18.75">
      <c r="A6187" s="34"/>
      <c r="B6187" s="39"/>
      <c r="C6187" s="39"/>
      <c r="D6187" s="35"/>
      <c r="E6187" s="40"/>
      <c r="F6187" s="39"/>
      <c r="G6187" s="39"/>
      <c r="H6187" s="39"/>
      <c r="I6187" s="34"/>
      <c r="J6187" s="34"/>
      <c r="K6187" s="34"/>
      <c r="L6187" s="34"/>
      <c r="M6187" s="43" t="str">
        <f ca="1">IFERROR(OFFSET('Maximum minutes'!$C$1,T6187,MATCH(IF(G6187&lt;&gt;"",G6187,F6187),OFFSET('Maximum minutes'!$C$1,T6187-1,0,1,U6187+1),0)-1)*IF(OR(ISNUMBER(J6187),J6187="sans examen"),1,0)*IF(W6187&lt;MinDate,1,0),"")</f>
        <v/>
      </c>
      <c r="N6187" s="36">
        <f t="shared" ca="1" si="193"/>
        <v>0</v>
      </c>
      <c r="O6187" s="36" t="e">
        <f ca="1">LEFT(OFFSET(Lists!$Q$2,MATCH(E6187,Lists!$R$3:$R$19,0),0),4)</f>
        <v>#N/A</v>
      </c>
      <c r="P6187" s="36" t="e">
        <f ca="1">MATCH(O6187,Lists!$S$2:$S$640,1)</f>
        <v>#N/A</v>
      </c>
      <c r="Q6187" s="36" t="e">
        <f ca="1">MATCH(LEFT(OFFSET(Lists!$Q$2,MATCH(E6187,Lists!$R$3:$R$19,0)+1,0),4),Lists!$S$3:$S$640,1)</f>
        <v>#N/A</v>
      </c>
      <c r="R6187" s="36" t="e">
        <f ca="1">LEFT(OFFSET(Lists!$S$2,P6187-1+MATCH(F6187,OFFSET(Lists!$T$3,P6187-1,0,Q6187-P6187+1),0),0),6)</f>
        <v>#N/A</v>
      </c>
      <c r="S6187" s="36" t="e">
        <f ca="1">VLOOKUP(R6187,Lists!B:D,3,FALSE)</f>
        <v>#N/A</v>
      </c>
      <c r="T6187" s="36" t="str">
        <f>IF(F6187&lt;&gt;"",MATCH(R6187,'Maximum minutes'!B:B,0),"")</f>
        <v/>
      </c>
      <c r="U6187" s="36">
        <f ca="1">IF(F6187&lt;&gt;"",COUNTA(OFFSET('Maximum minutes'!$C$1,'Annexe A1 Cours'!T6187,0,1,50)),0)</f>
        <v>0</v>
      </c>
      <c r="V6187" s="37">
        <f ca="1">IFERROR(OFFSET('Maximum minutes'!$C$1,T6187+1,-1+MATCH(G6187,OFFSET('Maximum minutes'!$C$1,T6187-1,0,1,50),0)),0)</f>
        <v>0</v>
      </c>
      <c r="W6187" s="38">
        <f t="shared" ca="1" si="192"/>
        <v>0</v>
      </c>
    </row>
    <row r="6188" spans="1:23" s="36" customFormat="1" ht="18.75">
      <c r="A6188" s="34"/>
      <c r="B6188" s="39"/>
      <c r="C6188" s="39"/>
      <c r="D6188" s="35"/>
      <c r="E6188" s="40"/>
      <c r="F6188" s="39"/>
      <c r="G6188" s="39"/>
      <c r="H6188" s="39"/>
      <c r="I6188" s="34"/>
      <c r="J6188" s="34"/>
      <c r="K6188" s="34"/>
      <c r="L6188" s="34"/>
      <c r="M6188" s="43" t="str">
        <f ca="1">IFERROR(OFFSET('Maximum minutes'!$C$1,T6188,MATCH(IF(G6188&lt;&gt;"",G6188,F6188),OFFSET('Maximum minutes'!$C$1,T6188-1,0,1,U6188+1),0)-1)*IF(OR(ISNUMBER(J6188),J6188="sans examen"),1,0)*IF(W6188&lt;MinDate,1,0),"")</f>
        <v/>
      </c>
      <c r="N6188" s="36">
        <f t="shared" ca="1" si="193"/>
        <v>0</v>
      </c>
      <c r="O6188" s="36" t="e">
        <f ca="1">LEFT(OFFSET(Lists!$Q$2,MATCH(E6188,Lists!$R$3:$R$19,0),0),4)</f>
        <v>#N/A</v>
      </c>
      <c r="P6188" s="36" t="e">
        <f ca="1">MATCH(O6188,Lists!$S$2:$S$640,1)</f>
        <v>#N/A</v>
      </c>
      <c r="Q6188" s="36" t="e">
        <f ca="1">MATCH(LEFT(OFFSET(Lists!$Q$2,MATCH(E6188,Lists!$R$3:$R$19,0)+1,0),4),Lists!$S$3:$S$640,1)</f>
        <v>#N/A</v>
      </c>
      <c r="R6188" s="36" t="e">
        <f ca="1">LEFT(OFFSET(Lists!$S$2,P6188-1+MATCH(F6188,OFFSET(Lists!$T$3,P6188-1,0,Q6188-P6188+1),0),0),6)</f>
        <v>#N/A</v>
      </c>
      <c r="S6188" s="36" t="e">
        <f ca="1">VLOOKUP(R6188,Lists!B:D,3,FALSE)</f>
        <v>#N/A</v>
      </c>
      <c r="T6188" s="36" t="str">
        <f>IF(F6188&lt;&gt;"",MATCH(R6188,'Maximum minutes'!B:B,0),"")</f>
        <v/>
      </c>
      <c r="U6188" s="36">
        <f ca="1">IF(F6188&lt;&gt;"",COUNTA(OFFSET('Maximum minutes'!$C$1,'Annexe A1 Cours'!T6188,0,1,50)),0)</f>
        <v>0</v>
      </c>
      <c r="V6188" s="37">
        <f ca="1">IFERROR(OFFSET('Maximum minutes'!$C$1,T6188+1,-1+MATCH(G6188,OFFSET('Maximum minutes'!$C$1,T6188-1,0,1,50),0)),0)</f>
        <v>0</v>
      </c>
      <c r="W6188" s="38">
        <f t="shared" ca="1" si="192"/>
        <v>0</v>
      </c>
    </row>
    <row r="6189" spans="1:23" s="36" customFormat="1" ht="18.75">
      <c r="A6189" s="34"/>
      <c r="B6189" s="39"/>
      <c r="C6189" s="39"/>
      <c r="D6189" s="35"/>
      <c r="E6189" s="40"/>
      <c r="F6189" s="39"/>
      <c r="G6189" s="39"/>
      <c r="H6189" s="39"/>
      <c r="I6189" s="34"/>
      <c r="J6189" s="34"/>
      <c r="K6189" s="34"/>
      <c r="L6189" s="34"/>
      <c r="M6189" s="43" t="str">
        <f ca="1">IFERROR(OFFSET('Maximum minutes'!$C$1,T6189,MATCH(IF(G6189&lt;&gt;"",G6189,F6189),OFFSET('Maximum minutes'!$C$1,T6189-1,0,1,U6189+1),0)-1)*IF(OR(ISNUMBER(J6189),J6189="sans examen"),1,0)*IF(W6189&lt;MinDate,1,0),"")</f>
        <v/>
      </c>
      <c r="N6189" s="36">
        <f t="shared" ca="1" si="193"/>
        <v>0</v>
      </c>
      <c r="O6189" s="36" t="e">
        <f ca="1">LEFT(OFFSET(Lists!$Q$2,MATCH(E6189,Lists!$R$3:$R$19,0),0),4)</f>
        <v>#N/A</v>
      </c>
      <c r="P6189" s="36" t="e">
        <f ca="1">MATCH(O6189,Lists!$S$2:$S$640,1)</f>
        <v>#N/A</v>
      </c>
      <c r="Q6189" s="36" t="e">
        <f ca="1">MATCH(LEFT(OFFSET(Lists!$Q$2,MATCH(E6189,Lists!$R$3:$R$19,0)+1,0),4),Lists!$S$3:$S$640,1)</f>
        <v>#N/A</v>
      </c>
      <c r="R6189" s="36" t="e">
        <f ca="1">LEFT(OFFSET(Lists!$S$2,P6189-1+MATCH(F6189,OFFSET(Lists!$T$3,P6189-1,0,Q6189-P6189+1),0),0),6)</f>
        <v>#N/A</v>
      </c>
      <c r="S6189" s="36" t="e">
        <f ca="1">VLOOKUP(R6189,Lists!B:D,3,FALSE)</f>
        <v>#N/A</v>
      </c>
      <c r="T6189" s="36" t="str">
        <f>IF(F6189&lt;&gt;"",MATCH(R6189,'Maximum minutes'!B:B,0),"")</f>
        <v/>
      </c>
      <c r="U6189" s="36">
        <f ca="1">IF(F6189&lt;&gt;"",COUNTA(OFFSET('Maximum minutes'!$C$1,'Annexe A1 Cours'!T6189,0,1,50)),0)</f>
        <v>0</v>
      </c>
      <c r="V6189" s="37">
        <f ca="1">IFERROR(OFFSET('Maximum minutes'!$C$1,T6189+1,-1+MATCH(G6189,OFFSET('Maximum minutes'!$C$1,T6189-1,0,1,50),0)),0)</f>
        <v>0</v>
      </c>
      <c r="W6189" s="38">
        <f t="shared" ca="1" si="192"/>
        <v>0</v>
      </c>
    </row>
    <row r="6190" spans="1:23" s="36" customFormat="1" ht="18.75">
      <c r="A6190" s="34"/>
      <c r="B6190" s="39"/>
      <c r="C6190" s="39"/>
      <c r="D6190" s="35"/>
      <c r="E6190" s="40"/>
      <c r="F6190" s="39"/>
      <c r="G6190" s="39"/>
      <c r="H6190" s="39"/>
      <c r="I6190" s="34"/>
      <c r="J6190" s="34"/>
      <c r="K6190" s="34"/>
      <c r="L6190" s="34"/>
      <c r="M6190" s="43" t="str">
        <f ca="1">IFERROR(OFFSET('Maximum minutes'!$C$1,T6190,MATCH(IF(G6190&lt;&gt;"",G6190,F6190),OFFSET('Maximum minutes'!$C$1,T6190-1,0,1,U6190+1),0)-1)*IF(OR(ISNUMBER(J6190),J6190="sans examen"),1,0)*IF(W6190&lt;MinDate,1,0),"")</f>
        <v/>
      </c>
      <c r="N6190" s="36">
        <f t="shared" ca="1" si="193"/>
        <v>0</v>
      </c>
      <c r="O6190" s="36" t="e">
        <f ca="1">LEFT(OFFSET(Lists!$Q$2,MATCH(E6190,Lists!$R$3:$R$19,0),0),4)</f>
        <v>#N/A</v>
      </c>
      <c r="P6190" s="36" t="e">
        <f ca="1">MATCH(O6190,Lists!$S$2:$S$640,1)</f>
        <v>#N/A</v>
      </c>
      <c r="Q6190" s="36" t="e">
        <f ca="1">MATCH(LEFT(OFFSET(Lists!$Q$2,MATCH(E6190,Lists!$R$3:$R$19,0)+1,0),4),Lists!$S$3:$S$640,1)</f>
        <v>#N/A</v>
      </c>
      <c r="R6190" s="36" t="e">
        <f ca="1">LEFT(OFFSET(Lists!$S$2,P6190-1+MATCH(F6190,OFFSET(Lists!$T$3,P6190-1,0,Q6190-P6190+1),0),0),6)</f>
        <v>#N/A</v>
      </c>
      <c r="S6190" s="36" t="e">
        <f ca="1">VLOOKUP(R6190,Lists!B:D,3,FALSE)</f>
        <v>#N/A</v>
      </c>
      <c r="T6190" s="36" t="str">
        <f>IF(F6190&lt;&gt;"",MATCH(R6190,'Maximum minutes'!B:B,0),"")</f>
        <v/>
      </c>
      <c r="U6190" s="36">
        <f ca="1">IF(F6190&lt;&gt;"",COUNTA(OFFSET('Maximum minutes'!$C$1,'Annexe A1 Cours'!T6190,0,1,50)),0)</f>
        <v>0</v>
      </c>
      <c r="V6190" s="37">
        <f ca="1">IFERROR(OFFSET('Maximum minutes'!$C$1,T6190+1,-1+MATCH(G6190,OFFSET('Maximum minutes'!$C$1,T6190-1,0,1,50),0)),0)</f>
        <v>0</v>
      </c>
      <c r="W6190" s="38">
        <f t="shared" ca="1" si="192"/>
        <v>0</v>
      </c>
    </row>
    <row r="6191" spans="1:23" s="36" customFormat="1" ht="18.75">
      <c r="A6191" s="34"/>
      <c r="B6191" s="39"/>
      <c r="C6191" s="39"/>
      <c r="D6191" s="35"/>
      <c r="E6191" s="40"/>
      <c r="F6191" s="39"/>
      <c r="G6191" s="39"/>
      <c r="H6191" s="39"/>
      <c r="I6191" s="34"/>
      <c r="J6191" s="34"/>
      <c r="K6191" s="34"/>
      <c r="L6191" s="34"/>
      <c r="M6191" s="43" t="str">
        <f ca="1">IFERROR(OFFSET('Maximum minutes'!$C$1,T6191,MATCH(IF(G6191&lt;&gt;"",G6191,F6191),OFFSET('Maximum minutes'!$C$1,T6191-1,0,1,U6191+1),0)-1)*IF(OR(ISNUMBER(J6191),J6191="sans examen"),1,0)*IF(W6191&lt;MinDate,1,0),"")</f>
        <v/>
      </c>
      <c r="N6191" s="36">
        <f t="shared" ca="1" si="193"/>
        <v>0</v>
      </c>
      <c r="O6191" s="36" t="e">
        <f ca="1">LEFT(OFFSET(Lists!$Q$2,MATCH(E6191,Lists!$R$3:$R$19,0),0),4)</f>
        <v>#N/A</v>
      </c>
      <c r="P6191" s="36" t="e">
        <f ca="1">MATCH(O6191,Lists!$S$2:$S$640,1)</f>
        <v>#N/A</v>
      </c>
      <c r="Q6191" s="36" t="e">
        <f ca="1">MATCH(LEFT(OFFSET(Lists!$Q$2,MATCH(E6191,Lists!$R$3:$R$19,0)+1,0),4),Lists!$S$3:$S$640,1)</f>
        <v>#N/A</v>
      </c>
      <c r="R6191" s="36" t="e">
        <f ca="1">LEFT(OFFSET(Lists!$S$2,P6191-1+MATCH(F6191,OFFSET(Lists!$T$3,P6191-1,0,Q6191-P6191+1),0),0),6)</f>
        <v>#N/A</v>
      </c>
      <c r="S6191" s="36" t="e">
        <f ca="1">VLOOKUP(R6191,Lists!B:D,3,FALSE)</f>
        <v>#N/A</v>
      </c>
      <c r="T6191" s="36" t="str">
        <f>IF(F6191&lt;&gt;"",MATCH(R6191,'Maximum minutes'!B:B,0),"")</f>
        <v/>
      </c>
      <c r="U6191" s="36">
        <f ca="1">IF(F6191&lt;&gt;"",COUNTA(OFFSET('Maximum minutes'!$C$1,'Annexe A1 Cours'!T6191,0,1,50)),0)</f>
        <v>0</v>
      </c>
      <c r="V6191" s="37">
        <f ca="1">IFERROR(OFFSET('Maximum minutes'!$C$1,T6191+1,-1+MATCH(G6191,OFFSET('Maximum minutes'!$C$1,T6191-1,0,1,50),0)),0)</f>
        <v>0</v>
      </c>
      <c r="W6191" s="38">
        <f t="shared" ca="1" si="192"/>
        <v>0</v>
      </c>
    </row>
    <row r="6192" spans="1:23" s="36" customFormat="1" ht="18.75">
      <c r="A6192" s="34"/>
      <c r="B6192" s="39"/>
      <c r="C6192" s="39"/>
      <c r="D6192" s="35"/>
      <c r="E6192" s="40"/>
      <c r="F6192" s="39"/>
      <c r="G6192" s="39"/>
      <c r="H6192" s="39"/>
      <c r="I6192" s="34"/>
      <c r="J6192" s="34"/>
      <c r="K6192" s="34"/>
      <c r="L6192" s="34"/>
      <c r="M6192" s="43" t="str">
        <f ca="1">IFERROR(OFFSET('Maximum minutes'!$C$1,T6192,MATCH(IF(G6192&lt;&gt;"",G6192,F6192),OFFSET('Maximum minutes'!$C$1,T6192-1,0,1,U6192+1),0)-1)*IF(OR(ISNUMBER(J6192),J6192="sans examen"),1,0)*IF(W6192&lt;MinDate,1,0),"")</f>
        <v/>
      </c>
      <c r="N6192" s="36">
        <f t="shared" ca="1" si="193"/>
        <v>0</v>
      </c>
      <c r="O6192" s="36" t="e">
        <f ca="1">LEFT(OFFSET(Lists!$Q$2,MATCH(E6192,Lists!$R$3:$R$19,0),0),4)</f>
        <v>#N/A</v>
      </c>
      <c r="P6192" s="36" t="e">
        <f ca="1">MATCH(O6192,Lists!$S$2:$S$640,1)</f>
        <v>#N/A</v>
      </c>
      <c r="Q6192" s="36" t="e">
        <f ca="1">MATCH(LEFT(OFFSET(Lists!$Q$2,MATCH(E6192,Lists!$R$3:$R$19,0)+1,0),4),Lists!$S$3:$S$640,1)</f>
        <v>#N/A</v>
      </c>
      <c r="R6192" s="36" t="e">
        <f ca="1">LEFT(OFFSET(Lists!$S$2,P6192-1+MATCH(F6192,OFFSET(Lists!$T$3,P6192-1,0,Q6192-P6192+1),0),0),6)</f>
        <v>#N/A</v>
      </c>
      <c r="S6192" s="36" t="e">
        <f ca="1">VLOOKUP(R6192,Lists!B:D,3,FALSE)</f>
        <v>#N/A</v>
      </c>
      <c r="T6192" s="36" t="str">
        <f>IF(F6192&lt;&gt;"",MATCH(R6192,'Maximum minutes'!B:B,0),"")</f>
        <v/>
      </c>
      <c r="U6192" s="36">
        <f ca="1">IF(F6192&lt;&gt;"",COUNTA(OFFSET('Maximum minutes'!$C$1,'Annexe A1 Cours'!T6192,0,1,50)),0)</f>
        <v>0</v>
      </c>
      <c r="V6192" s="37">
        <f ca="1">IFERROR(OFFSET('Maximum minutes'!$C$1,T6192+1,-1+MATCH(G6192,OFFSET('Maximum minutes'!$C$1,T6192-1,0,1,50),0)),0)</f>
        <v>0</v>
      </c>
      <c r="W6192" s="38">
        <f t="shared" ca="1" si="192"/>
        <v>0</v>
      </c>
    </row>
    <row r="6193" spans="1:23" s="36" customFormat="1" ht="18.75">
      <c r="A6193" s="34"/>
      <c r="B6193" s="39"/>
      <c r="C6193" s="39"/>
      <c r="D6193" s="35"/>
      <c r="E6193" s="40"/>
      <c r="F6193" s="39"/>
      <c r="G6193" s="39"/>
      <c r="H6193" s="39"/>
      <c r="I6193" s="34"/>
      <c r="J6193" s="34"/>
      <c r="K6193" s="34"/>
      <c r="L6193" s="34"/>
      <c r="M6193" s="43" t="str">
        <f ca="1">IFERROR(OFFSET('Maximum minutes'!$C$1,T6193,MATCH(IF(G6193&lt;&gt;"",G6193,F6193),OFFSET('Maximum minutes'!$C$1,T6193-1,0,1,U6193+1),0)-1)*IF(OR(ISNUMBER(J6193),J6193="sans examen"),1,0)*IF(W6193&lt;MinDate,1,0),"")</f>
        <v/>
      </c>
      <c r="N6193" s="36">
        <f t="shared" ca="1" si="193"/>
        <v>0</v>
      </c>
      <c r="O6193" s="36" t="e">
        <f ca="1">LEFT(OFFSET(Lists!$Q$2,MATCH(E6193,Lists!$R$3:$R$19,0),0),4)</f>
        <v>#N/A</v>
      </c>
      <c r="P6193" s="36" t="e">
        <f ca="1">MATCH(O6193,Lists!$S$2:$S$640,1)</f>
        <v>#N/A</v>
      </c>
      <c r="Q6193" s="36" t="e">
        <f ca="1">MATCH(LEFT(OFFSET(Lists!$Q$2,MATCH(E6193,Lists!$R$3:$R$19,0)+1,0),4),Lists!$S$3:$S$640,1)</f>
        <v>#N/A</v>
      </c>
      <c r="R6193" s="36" t="e">
        <f ca="1">LEFT(OFFSET(Lists!$S$2,P6193-1+MATCH(F6193,OFFSET(Lists!$T$3,P6193-1,0,Q6193-P6193+1),0),0),6)</f>
        <v>#N/A</v>
      </c>
      <c r="S6193" s="36" t="e">
        <f ca="1">VLOOKUP(R6193,Lists!B:D,3,FALSE)</f>
        <v>#N/A</v>
      </c>
      <c r="T6193" s="36" t="str">
        <f>IF(F6193&lt;&gt;"",MATCH(R6193,'Maximum minutes'!B:B,0),"")</f>
        <v/>
      </c>
      <c r="U6193" s="36">
        <f ca="1">IF(F6193&lt;&gt;"",COUNTA(OFFSET('Maximum minutes'!$C$1,'Annexe A1 Cours'!T6193,0,1,50)),0)</f>
        <v>0</v>
      </c>
      <c r="V6193" s="37">
        <f ca="1">IFERROR(OFFSET('Maximum minutes'!$C$1,T6193+1,-1+MATCH(G6193,OFFSET('Maximum minutes'!$C$1,T6193-1,0,1,50),0)),0)</f>
        <v>0</v>
      </c>
      <c r="W6193" s="38">
        <f t="shared" ca="1" si="192"/>
        <v>0</v>
      </c>
    </row>
    <row r="6194" spans="1:23" s="36" customFormat="1" ht="18.75">
      <c r="A6194" s="34"/>
      <c r="B6194" s="39"/>
      <c r="C6194" s="39"/>
      <c r="D6194" s="35"/>
      <c r="E6194" s="40"/>
      <c r="F6194" s="39"/>
      <c r="G6194" s="39"/>
      <c r="H6194" s="39"/>
      <c r="I6194" s="34"/>
      <c r="J6194" s="34"/>
      <c r="K6194" s="34"/>
      <c r="L6194" s="34"/>
      <c r="M6194" s="43" t="str">
        <f ca="1">IFERROR(OFFSET('Maximum minutes'!$C$1,T6194,MATCH(IF(G6194&lt;&gt;"",G6194,F6194),OFFSET('Maximum minutes'!$C$1,T6194-1,0,1,U6194+1),0)-1)*IF(OR(ISNUMBER(J6194),J6194="sans examen"),1,0)*IF(W6194&lt;MinDate,1,0),"")</f>
        <v/>
      </c>
      <c r="N6194" s="36">
        <f t="shared" ca="1" si="193"/>
        <v>0</v>
      </c>
      <c r="O6194" s="36" t="e">
        <f ca="1">LEFT(OFFSET(Lists!$Q$2,MATCH(E6194,Lists!$R$3:$R$19,0),0),4)</f>
        <v>#N/A</v>
      </c>
      <c r="P6194" s="36" t="e">
        <f ca="1">MATCH(O6194,Lists!$S$2:$S$640,1)</f>
        <v>#N/A</v>
      </c>
      <c r="Q6194" s="36" t="e">
        <f ca="1">MATCH(LEFT(OFFSET(Lists!$Q$2,MATCH(E6194,Lists!$R$3:$R$19,0)+1,0),4),Lists!$S$3:$S$640,1)</f>
        <v>#N/A</v>
      </c>
      <c r="R6194" s="36" t="e">
        <f ca="1">LEFT(OFFSET(Lists!$S$2,P6194-1+MATCH(F6194,OFFSET(Lists!$T$3,P6194-1,0,Q6194-P6194+1),0),0),6)</f>
        <v>#N/A</v>
      </c>
      <c r="S6194" s="36" t="e">
        <f ca="1">VLOOKUP(R6194,Lists!B:D,3,FALSE)</f>
        <v>#N/A</v>
      </c>
      <c r="T6194" s="36" t="str">
        <f>IF(F6194&lt;&gt;"",MATCH(R6194,'Maximum minutes'!B:B,0),"")</f>
        <v/>
      </c>
      <c r="U6194" s="36">
        <f ca="1">IF(F6194&lt;&gt;"",COUNTA(OFFSET('Maximum minutes'!$C$1,'Annexe A1 Cours'!T6194,0,1,50)),0)</f>
        <v>0</v>
      </c>
      <c r="V6194" s="37">
        <f ca="1">IFERROR(OFFSET('Maximum minutes'!$C$1,T6194+1,-1+MATCH(G6194,OFFSET('Maximum minutes'!$C$1,T6194-1,0,1,50),0)),0)</f>
        <v>0</v>
      </c>
      <c r="W6194" s="38">
        <f t="shared" ca="1" si="192"/>
        <v>0</v>
      </c>
    </row>
    <row r="6195" spans="1:23" s="36" customFormat="1" ht="18.75">
      <c r="A6195" s="34"/>
      <c r="B6195" s="39"/>
      <c r="C6195" s="39"/>
      <c r="D6195" s="35"/>
      <c r="E6195" s="40"/>
      <c r="F6195" s="39"/>
      <c r="G6195" s="39"/>
      <c r="H6195" s="39"/>
      <c r="I6195" s="34"/>
      <c r="J6195" s="34"/>
      <c r="K6195" s="34"/>
      <c r="L6195" s="34"/>
      <c r="M6195" s="43" t="str">
        <f ca="1">IFERROR(OFFSET('Maximum minutes'!$C$1,T6195,MATCH(IF(G6195&lt;&gt;"",G6195,F6195),OFFSET('Maximum minutes'!$C$1,T6195-1,0,1,U6195+1),0)-1)*IF(OR(ISNUMBER(J6195),J6195="sans examen"),1,0)*IF(W6195&lt;MinDate,1,0),"")</f>
        <v/>
      </c>
      <c r="N6195" s="36">
        <f t="shared" ca="1" si="193"/>
        <v>0</v>
      </c>
      <c r="O6195" s="36" t="e">
        <f ca="1">LEFT(OFFSET(Lists!$Q$2,MATCH(E6195,Lists!$R$3:$R$19,0),0),4)</f>
        <v>#N/A</v>
      </c>
      <c r="P6195" s="36" t="e">
        <f ca="1">MATCH(O6195,Lists!$S$2:$S$640,1)</f>
        <v>#N/A</v>
      </c>
      <c r="Q6195" s="36" t="e">
        <f ca="1">MATCH(LEFT(OFFSET(Lists!$Q$2,MATCH(E6195,Lists!$R$3:$R$19,0)+1,0),4),Lists!$S$3:$S$640,1)</f>
        <v>#N/A</v>
      </c>
      <c r="R6195" s="36" t="e">
        <f ca="1">LEFT(OFFSET(Lists!$S$2,P6195-1+MATCH(F6195,OFFSET(Lists!$T$3,P6195-1,0,Q6195-P6195+1),0),0),6)</f>
        <v>#N/A</v>
      </c>
      <c r="S6195" s="36" t="e">
        <f ca="1">VLOOKUP(R6195,Lists!B:D,3,FALSE)</f>
        <v>#N/A</v>
      </c>
      <c r="T6195" s="36" t="str">
        <f>IF(F6195&lt;&gt;"",MATCH(R6195,'Maximum minutes'!B:B,0),"")</f>
        <v/>
      </c>
      <c r="U6195" s="36">
        <f ca="1">IF(F6195&lt;&gt;"",COUNTA(OFFSET('Maximum minutes'!$C$1,'Annexe A1 Cours'!T6195,0,1,50)),0)</f>
        <v>0</v>
      </c>
      <c r="V6195" s="37">
        <f ca="1">IFERROR(OFFSET('Maximum minutes'!$C$1,T6195+1,-1+MATCH(G6195,OFFSET('Maximum minutes'!$C$1,T6195-1,0,1,50),0)),0)</f>
        <v>0</v>
      </c>
      <c r="W6195" s="38">
        <f t="shared" ca="1" si="192"/>
        <v>0</v>
      </c>
    </row>
    <row r="6196" spans="1:23" s="36" customFormat="1" ht="18.75">
      <c r="A6196" s="34"/>
      <c r="B6196" s="39"/>
      <c r="C6196" s="39"/>
      <c r="D6196" s="35"/>
      <c r="E6196" s="40"/>
      <c r="F6196" s="39"/>
      <c r="G6196" s="39"/>
      <c r="H6196" s="39"/>
      <c r="I6196" s="34"/>
      <c r="J6196" s="34"/>
      <c r="K6196" s="34"/>
      <c r="L6196" s="34"/>
      <c r="M6196" s="43" t="str">
        <f ca="1">IFERROR(OFFSET('Maximum minutes'!$C$1,T6196,MATCH(IF(G6196&lt;&gt;"",G6196,F6196),OFFSET('Maximum minutes'!$C$1,T6196-1,0,1,U6196+1),0)-1)*IF(OR(ISNUMBER(J6196),J6196="sans examen"),1,0)*IF(W6196&lt;MinDate,1,0),"")</f>
        <v/>
      </c>
      <c r="N6196" s="36">
        <f t="shared" ca="1" si="193"/>
        <v>0</v>
      </c>
      <c r="O6196" s="36" t="e">
        <f ca="1">LEFT(OFFSET(Lists!$Q$2,MATCH(E6196,Lists!$R$3:$R$19,0),0),4)</f>
        <v>#N/A</v>
      </c>
      <c r="P6196" s="36" t="e">
        <f ca="1">MATCH(O6196,Lists!$S$2:$S$640,1)</f>
        <v>#N/A</v>
      </c>
      <c r="Q6196" s="36" t="e">
        <f ca="1">MATCH(LEFT(OFFSET(Lists!$Q$2,MATCH(E6196,Lists!$R$3:$R$19,0)+1,0),4),Lists!$S$3:$S$640,1)</f>
        <v>#N/A</v>
      </c>
      <c r="R6196" s="36" t="e">
        <f ca="1">LEFT(OFFSET(Lists!$S$2,P6196-1+MATCH(F6196,OFFSET(Lists!$T$3,P6196-1,0,Q6196-P6196+1),0),0),6)</f>
        <v>#N/A</v>
      </c>
      <c r="S6196" s="36" t="e">
        <f ca="1">VLOOKUP(R6196,Lists!B:D,3,FALSE)</f>
        <v>#N/A</v>
      </c>
      <c r="T6196" s="36" t="str">
        <f>IF(F6196&lt;&gt;"",MATCH(R6196,'Maximum minutes'!B:B,0),"")</f>
        <v/>
      </c>
      <c r="U6196" s="36">
        <f ca="1">IF(F6196&lt;&gt;"",COUNTA(OFFSET('Maximum minutes'!$C$1,'Annexe A1 Cours'!T6196,0,1,50)),0)</f>
        <v>0</v>
      </c>
      <c r="V6196" s="37">
        <f ca="1">IFERROR(OFFSET('Maximum minutes'!$C$1,T6196+1,-1+MATCH(G6196,OFFSET('Maximum minutes'!$C$1,T6196-1,0,1,50),0)),0)</f>
        <v>0</v>
      </c>
      <c r="W6196" s="38">
        <f t="shared" ca="1" si="192"/>
        <v>0</v>
      </c>
    </row>
    <row r="6197" spans="1:23" s="36" customFormat="1" ht="18.75">
      <c r="A6197" s="34"/>
      <c r="B6197" s="39"/>
      <c r="C6197" s="39"/>
      <c r="D6197" s="35"/>
      <c r="E6197" s="40"/>
      <c r="F6197" s="39"/>
      <c r="G6197" s="39"/>
      <c r="H6197" s="39"/>
      <c r="I6197" s="34"/>
      <c r="J6197" s="34"/>
      <c r="K6197" s="34"/>
      <c r="L6197" s="34"/>
      <c r="M6197" s="43" t="str">
        <f ca="1">IFERROR(OFFSET('Maximum minutes'!$C$1,T6197,MATCH(IF(G6197&lt;&gt;"",G6197,F6197),OFFSET('Maximum minutes'!$C$1,T6197-1,0,1,U6197+1),0)-1)*IF(OR(ISNUMBER(J6197),J6197="sans examen"),1,0)*IF(W6197&lt;MinDate,1,0),"")</f>
        <v/>
      </c>
      <c r="N6197" s="36">
        <f t="shared" ca="1" si="193"/>
        <v>0</v>
      </c>
      <c r="O6197" s="36" t="e">
        <f ca="1">LEFT(OFFSET(Lists!$Q$2,MATCH(E6197,Lists!$R$3:$R$19,0),0),4)</f>
        <v>#N/A</v>
      </c>
      <c r="P6197" s="36" t="e">
        <f ca="1">MATCH(O6197,Lists!$S$2:$S$640,1)</f>
        <v>#N/A</v>
      </c>
      <c r="Q6197" s="36" t="e">
        <f ca="1">MATCH(LEFT(OFFSET(Lists!$Q$2,MATCH(E6197,Lists!$R$3:$R$19,0)+1,0),4),Lists!$S$3:$S$640,1)</f>
        <v>#N/A</v>
      </c>
      <c r="R6197" s="36" t="e">
        <f ca="1">LEFT(OFFSET(Lists!$S$2,P6197-1+MATCH(F6197,OFFSET(Lists!$T$3,P6197-1,0,Q6197-P6197+1),0),0),6)</f>
        <v>#N/A</v>
      </c>
      <c r="S6197" s="36" t="e">
        <f ca="1">VLOOKUP(R6197,Lists!B:D,3,FALSE)</f>
        <v>#N/A</v>
      </c>
      <c r="T6197" s="36" t="str">
        <f>IF(F6197&lt;&gt;"",MATCH(R6197,'Maximum minutes'!B:B,0),"")</f>
        <v/>
      </c>
      <c r="U6197" s="36">
        <f ca="1">IF(F6197&lt;&gt;"",COUNTA(OFFSET('Maximum minutes'!$C$1,'Annexe A1 Cours'!T6197,0,1,50)),0)</f>
        <v>0</v>
      </c>
      <c r="V6197" s="37">
        <f ca="1">IFERROR(OFFSET('Maximum minutes'!$C$1,T6197+1,-1+MATCH(G6197,OFFSET('Maximum minutes'!$C$1,T6197-1,0,1,50),0)),0)</f>
        <v>0</v>
      </c>
      <c r="W6197" s="38">
        <f t="shared" ca="1" si="192"/>
        <v>0</v>
      </c>
    </row>
    <row r="6198" spans="1:23" s="36" customFormat="1" ht="18.75">
      <c r="A6198" s="34"/>
      <c r="B6198" s="39"/>
      <c r="C6198" s="39"/>
      <c r="D6198" s="35"/>
      <c r="E6198" s="40"/>
      <c r="F6198" s="39"/>
      <c r="G6198" s="39"/>
      <c r="H6198" s="39"/>
      <c r="I6198" s="34"/>
      <c r="J6198" s="34"/>
      <c r="K6198" s="34"/>
      <c r="L6198" s="34"/>
      <c r="M6198" s="43" t="str">
        <f ca="1">IFERROR(OFFSET('Maximum minutes'!$C$1,T6198,MATCH(IF(G6198&lt;&gt;"",G6198,F6198),OFFSET('Maximum minutes'!$C$1,T6198-1,0,1,U6198+1),0)-1)*IF(OR(ISNUMBER(J6198),J6198="sans examen"),1,0)*IF(W6198&lt;MinDate,1,0),"")</f>
        <v/>
      </c>
      <c r="N6198" s="36">
        <f t="shared" ca="1" si="193"/>
        <v>0</v>
      </c>
      <c r="O6198" s="36" t="e">
        <f ca="1">LEFT(OFFSET(Lists!$Q$2,MATCH(E6198,Lists!$R$3:$R$19,0),0),4)</f>
        <v>#N/A</v>
      </c>
      <c r="P6198" s="36" t="e">
        <f ca="1">MATCH(O6198,Lists!$S$2:$S$640,1)</f>
        <v>#N/A</v>
      </c>
      <c r="Q6198" s="36" t="e">
        <f ca="1">MATCH(LEFT(OFFSET(Lists!$Q$2,MATCH(E6198,Lists!$R$3:$R$19,0)+1,0),4),Lists!$S$3:$S$640,1)</f>
        <v>#N/A</v>
      </c>
      <c r="R6198" s="36" t="e">
        <f ca="1">LEFT(OFFSET(Lists!$S$2,P6198-1+MATCH(F6198,OFFSET(Lists!$T$3,P6198-1,0,Q6198-P6198+1),0),0),6)</f>
        <v>#N/A</v>
      </c>
      <c r="S6198" s="36" t="e">
        <f ca="1">VLOOKUP(R6198,Lists!B:D,3,FALSE)</f>
        <v>#N/A</v>
      </c>
      <c r="T6198" s="36" t="str">
        <f>IF(F6198&lt;&gt;"",MATCH(R6198,'Maximum minutes'!B:B,0),"")</f>
        <v/>
      </c>
      <c r="U6198" s="36">
        <f ca="1">IF(F6198&lt;&gt;"",COUNTA(OFFSET('Maximum minutes'!$C$1,'Annexe A1 Cours'!T6198,0,1,50)),0)</f>
        <v>0</v>
      </c>
      <c r="V6198" s="37">
        <f ca="1">IFERROR(OFFSET('Maximum minutes'!$C$1,T6198+1,-1+MATCH(G6198,OFFSET('Maximum minutes'!$C$1,T6198-1,0,1,50),0)),0)</f>
        <v>0</v>
      </c>
      <c r="W6198" s="38">
        <f t="shared" ca="1" si="192"/>
        <v>0</v>
      </c>
    </row>
    <row r="6199" spans="1:23" s="36" customFormat="1" ht="18.75">
      <c r="A6199" s="34"/>
      <c r="B6199" s="39"/>
      <c r="C6199" s="39"/>
      <c r="D6199" s="35"/>
      <c r="E6199" s="40"/>
      <c r="F6199" s="39"/>
      <c r="G6199" s="39"/>
      <c r="H6199" s="39"/>
      <c r="I6199" s="34"/>
      <c r="J6199" s="34"/>
      <c r="K6199" s="34"/>
      <c r="L6199" s="34"/>
      <c r="M6199" s="43" t="str">
        <f ca="1">IFERROR(OFFSET('Maximum minutes'!$C$1,T6199,MATCH(IF(G6199&lt;&gt;"",G6199,F6199),OFFSET('Maximum minutes'!$C$1,T6199-1,0,1,U6199+1),0)-1)*IF(OR(ISNUMBER(J6199),J6199="sans examen"),1,0)*IF(W6199&lt;MinDate,1,0),"")</f>
        <v/>
      </c>
      <c r="N6199" s="36">
        <f t="shared" ca="1" si="193"/>
        <v>0</v>
      </c>
      <c r="O6199" s="36" t="e">
        <f ca="1">LEFT(OFFSET(Lists!$Q$2,MATCH(E6199,Lists!$R$3:$R$19,0),0),4)</f>
        <v>#N/A</v>
      </c>
      <c r="P6199" s="36" t="e">
        <f ca="1">MATCH(O6199,Lists!$S$2:$S$640,1)</f>
        <v>#N/A</v>
      </c>
      <c r="Q6199" s="36" t="e">
        <f ca="1">MATCH(LEFT(OFFSET(Lists!$Q$2,MATCH(E6199,Lists!$R$3:$R$19,0)+1,0),4),Lists!$S$3:$S$640,1)</f>
        <v>#N/A</v>
      </c>
      <c r="R6199" s="36" t="e">
        <f ca="1">LEFT(OFFSET(Lists!$S$2,P6199-1+MATCH(F6199,OFFSET(Lists!$T$3,P6199-1,0,Q6199-P6199+1),0),0),6)</f>
        <v>#N/A</v>
      </c>
      <c r="S6199" s="36" t="e">
        <f ca="1">VLOOKUP(R6199,Lists!B:D,3,FALSE)</f>
        <v>#N/A</v>
      </c>
      <c r="T6199" s="36" t="str">
        <f>IF(F6199&lt;&gt;"",MATCH(R6199,'Maximum minutes'!B:B,0),"")</f>
        <v/>
      </c>
      <c r="U6199" s="36">
        <f ca="1">IF(F6199&lt;&gt;"",COUNTA(OFFSET('Maximum minutes'!$C$1,'Annexe A1 Cours'!T6199,0,1,50)),0)</f>
        <v>0</v>
      </c>
      <c r="V6199" s="37">
        <f ca="1">IFERROR(OFFSET('Maximum minutes'!$C$1,T6199+1,-1+MATCH(G6199,OFFSET('Maximum minutes'!$C$1,T6199-1,0,1,50),0)),0)</f>
        <v>0</v>
      </c>
      <c r="W6199" s="38">
        <f t="shared" ca="1" si="192"/>
        <v>0</v>
      </c>
    </row>
    <row r="6200" spans="1:23" s="36" customFormat="1" ht="18.75">
      <c r="A6200" s="34"/>
      <c r="B6200" s="39"/>
      <c r="C6200" s="39"/>
      <c r="D6200" s="35"/>
      <c r="E6200" s="40"/>
      <c r="F6200" s="39"/>
      <c r="G6200" s="39"/>
      <c r="H6200" s="39"/>
      <c r="I6200" s="34"/>
      <c r="J6200" s="34"/>
      <c r="K6200" s="34"/>
      <c r="L6200" s="34"/>
      <c r="M6200" s="43" t="str">
        <f ca="1">IFERROR(OFFSET('Maximum minutes'!$C$1,T6200,MATCH(IF(G6200&lt;&gt;"",G6200,F6200),OFFSET('Maximum minutes'!$C$1,T6200-1,0,1,U6200+1),0)-1)*IF(OR(ISNUMBER(J6200),J6200="sans examen"),1,0)*IF(W6200&lt;MinDate,1,0),"")</f>
        <v/>
      </c>
      <c r="N6200" s="36">
        <f t="shared" ca="1" si="193"/>
        <v>0</v>
      </c>
      <c r="O6200" s="36" t="e">
        <f ca="1">LEFT(OFFSET(Lists!$Q$2,MATCH(E6200,Lists!$R$3:$R$19,0),0),4)</f>
        <v>#N/A</v>
      </c>
      <c r="P6200" s="36" t="e">
        <f ca="1">MATCH(O6200,Lists!$S$2:$S$640,1)</f>
        <v>#N/A</v>
      </c>
      <c r="Q6200" s="36" t="e">
        <f ca="1">MATCH(LEFT(OFFSET(Lists!$Q$2,MATCH(E6200,Lists!$R$3:$R$19,0)+1,0),4),Lists!$S$3:$S$640,1)</f>
        <v>#N/A</v>
      </c>
      <c r="R6200" s="36" t="e">
        <f ca="1">LEFT(OFFSET(Lists!$S$2,P6200-1+MATCH(F6200,OFFSET(Lists!$T$3,P6200-1,0,Q6200-P6200+1),0),0),6)</f>
        <v>#N/A</v>
      </c>
      <c r="S6200" s="36" t="e">
        <f ca="1">VLOOKUP(R6200,Lists!B:D,3,FALSE)</f>
        <v>#N/A</v>
      </c>
      <c r="T6200" s="36" t="str">
        <f>IF(F6200&lt;&gt;"",MATCH(R6200,'Maximum minutes'!B:B,0),"")</f>
        <v/>
      </c>
      <c r="U6200" s="36">
        <f ca="1">IF(F6200&lt;&gt;"",COUNTA(OFFSET('Maximum minutes'!$C$1,'Annexe A1 Cours'!T6200,0,1,50)),0)</f>
        <v>0</v>
      </c>
      <c r="V6200" s="37">
        <f ca="1">IFERROR(OFFSET('Maximum minutes'!$C$1,T6200+1,-1+MATCH(G6200,OFFSET('Maximum minutes'!$C$1,T6200-1,0,1,50),0)),0)</f>
        <v>0</v>
      </c>
      <c r="W6200" s="38">
        <f t="shared" ca="1" si="192"/>
        <v>0</v>
      </c>
    </row>
    <row r="6201" spans="1:23" s="36" customFormat="1" ht="18.75">
      <c r="A6201" s="34"/>
      <c r="B6201" s="39"/>
      <c r="C6201" s="39"/>
      <c r="D6201" s="35"/>
      <c r="E6201" s="40"/>
      <c r="F6201" s="39"/>
      <c r="G6201" s="39"/>
      <c r="H6201" s="39"/>
      <c r="I6201" s="34"/>
      <c r="J6201" s="34"/>
      <c r="K6201" s="34"/>
      <c r="L6201" s="34"/>
      <c r="M6201" s="43" t="str">
        <f ca="1">IFERROR(OFFSET('Maximum minutes'!$C$1,T6201,MATCH(IF(G6201&lt;&gt;"",G6201,F6201),OFFSET('Maximum minutes'!$C$1,T6201-1,0,1,U6201+1),0)-1)*IF(OR(ISNUMBER(J6201),J6201="sans examen"),1,0)*IF(W6201&lt;MinDate,1,0),"")</f>
        <v/>
      </c>
      <c r="N6201" s="36">
        <f t="shared" ca="1" si="193"/>
        <v>0</v>
      </c>
      <c r="O6201" s="36" t="e">
        <f ca="1">LEFT(OFFSET(Lists!$Q$2,MATCH(E6201,Lists!$R$3:$R$19,0),0),4)</f>
        <v>#N/A</v>
      </c>
      <c r="P6201" s="36" t="e">
        <f ca="1">MATCH(O6201,Lists!$S$2:$S$640,1)</f>
        <v>#N/A</v>
      </c>
      <c r="Q6201" s="36" t="e">
        <f ca="1">MATCH(LEFT(OFFSET(Lists!$Q$2,MATCH(E6201,Lists!$R$3:$R$19,0)+1,0),4),Lists!$S$3:$S$640,1)</f>
        <v>#N/A</v>
      </c>
      <c r="R6201" s="36" t="e">
        <f ca="1">LEFT(OFFSET(Lists!$S$2,P6201-1+MATCH(F6201,OFFSET(Lists!$T$3,P6201-1,0,Q6201-P6201+1),0),0),6)</f>
        <v>#N/A</v>
      </c>
      <c r="S6201" s="36" t="e">
        <f ca="1">VLOOKUP(R6201,Lists!B:D,3,FALSE)</f>
        <v>#N/A</v>
      </c>
      <c r="T6201" s="36" t="str">
        <f>IF(F6201&lt;&gt;"",MATCH(R6201,'Maximum minutes'!B:B,0),"")</f>
        <v/>
      </c>
      <c r="U6201" s="36">
        <f ca="1">IF(F6201&lt;&gt;"",COUNTA(OFFSET('Maximum minutes'!$C$1,'Annexe A1 Cours'!T6201,0,1,50)),0)</f>
        <v>0</v>
      </c>
      <c r="V6201" s="37">
        <f ca="1">IFERROR(OFFSET('Maximum minutes'!$C$1,T6201+1,-1+MATCH(G6201,OFFSET('Maximum minutes'!$C$1,T6201-1,0,1,50),0)),0)</f>
        <v>0</v>
      </c>
      <c r="W6201" s="38">
        <f t="shared" ca="1" si="192"/>
        <v>0</v>
      </c>
    </row>
    <row r="6202" spans="1:23" s="36" customFormat="1" ht="18.75">
      <c r="A6202" s="34"/>
      <c r="B6202" s="39"/>
      <c r="C6202" s="39"/>
      <c r="D6202" s="35"/>
      <c r="E6202" s="40"/>
      <c r="F6202" s="39"/>
      <c r="G6202" s="39"/>
      <c r="H6202" s="39"/>
      <c r="I6202" s="34"/>
      <c r="J6202" s="34"/>
      <c r="K6202" s="34"/>
      <c r="L6202" s="34"/>
      <c r="M6202" s="43" t="str">
        <f ca="1">IFERROR(OFFSET('Maximum minutes'!$C$1,T6202,MATCH(IF(G6202&lt;&gt;"",G6202,F6202),OFFSET('Maximum minutes'!$C$1,T6202-1,0,1,U6202+1),0)-1)*IF(OR(ISNUMBER(J6202),J6202="sans examen"),1,0)*IF(W6202&lt;MinDate,1,0),"")</f>
        <v/>
      </c>
      <c r="N6202" s="36">
        <f t="shared" ca="1" si="193"/>
        <v>0</v>
      </c>
      <c r="O6202" s="36" t="e">
        <f ca="1">LEFT(OFFSET(Lists!$Q$2,MATCH(E6202,Lists!$R$3:$R$19,0),0),4)</f>
        <v>#N/A</v>
      </c>
      <c r="P6202" s="36" t="e">
        <f ca="1">MATCH(O6202,Lists!$S$2:$S$640,1)</f>
        <v>#N/A</v>
      </c>
      <c r="Q6202" s="36" t="e">
        <f ca="1">MATCH(LEFT(OFFSET(Lists!$Q$2,MATCH(E6202,Lists!$R$3:$R$19,0)+1,0),4),Lists!$S$3:$S$640,1)</f>
        <v>#N/A</v>
      </c>
      <c r="R6202" s="36" t="e">
        <f ca="1">LEFT(OFFSET(Lists!$S$2,P6202-1+MATCH(F6202,OFFSET(Lists!$T$3,P6202-1,0,Q6202-P6202+1),0),0),6)</f>
        <v>#N/A</v>
      </c>
      <c r="S6202" s="36" t="e">
        <f ca="1">VLOOKUP(R6202,Lists!B:D,3,FALSE)</f>
        <v>#N/A</v>
      </c>
      <c r="T6202" s="36" t="str">
        <f>IF(F6202&lt;&gt;"",MATCH(R6202,'Maximum minutes'!B:B,0),"")</f>
        <v/>
      </c>
      <c r="U6202" s="36">
        <f ca="1">IF(F6202&lt;&gt;"",COUNTA(OFFSET('Maximum minutes'!$C$1,'Annexe A1 Cours'!T6202,0,1,50)),0)</f>
        <v>0</v>
      </c>
      <c r="V6202" s="37">
        <f ca="1">IFERROR(OFFSET('Maximum minutes'!$C$1,T6202+1,-1+MATCH(G6202,OFFSET('Maximum minutes'!$C$1,T6202-1,0,1,50),0)),0)</f>
        <v>0</v>
      </c>
      <c r="W6202" s="38">
        <f t="shared" ca="1" si="192"/>
        <v>0</v>
      </c>
    </row>
    <row r="6203" spans="1:23" s="36" customFormat="1" ht="18.75">
      <c r="A6203" s="34"/>
      <c r="B6203" s="39"/>
      <c r="C6203" s="39"/>
      <c r="D6203" s="35"/>
      <c r="E6203" s="40"/>
      <c r="F6203" s="39"/>
      <c r="G6203" s="39"/>
      <c r="H6203" s="39"/>
      <c r="I6203" s="34"/>
      <c r="J6203" s="34"/>
      <c r="K6203" s="34"/>
      <c r="L6203" s="34"/>
      <c r="M6203" s="43" t="str">
        <f ca="1">IFERROR(OFFSET('Maximum minutes'!$C$1,T6203,MATCH(IF(G6203&lt;&gt;"",G6203,F6203),OFFSET('Maximum minutes'!$C$1,T6203-1,0,1,U6203+1),0)-1)*IF(OR(ISNUMBER(J6203),J6203="sans examen"),1,0)*IF(W6203&lt;MinDate,1,0),"")</f>
        <v/>
      </c>
      <c r="N6203" s="36">
        <f t="shared" ca="1" si="193"/>
        <v>0</v>
      </c>
      <c r="O6203" s="36" t="e">
        <f ca="1">LEFT(OFFSET(Lists!$Q$2,MATCH(E6203,Lists!$R$3:$R$19,0),0),4)</f>
        <v>#N/A</v>
      </c>
      <c r="P6203" s="36" t="e">
        <f ca="1">MATCH(O6203,Lists!$S$2:$S$640,1)</f>
        <v>#N/A</v>
      </c>
      <c r="Q6203" s="36" t="e">
        <f ca="1">MATCH(LEFT(OFFSET(Lists!$Q$2,MATCH(E6203,Lists!$R$3:$R$19,0)+1,0),4),Lists!$S$3:$S$640,1)</f>
        <v>#N/A</v>
      </c>
      <c r="R6203" s="36" t="e">
        <f ca="1">LEFT(OFFSET(Lists!$S$2,P6203-1+MATCH(F6203,OFFSET(Lists!$T$3,P6203-1,0,Q6203-P6203+1),0),0),6)</f>
        <v>#N/A</v>
      </c>
      <c r="S6203" s="36" t="e">
        <f ca="1">VLOOKUP(R6203,Lists!B:D,3,FALSE)</f>
        <v>#N/A</v>
      </c>
      <c r="T6203" s="36" t="str">
        <f>IF(F6203&lt;&gt;"",MATCH(R6203,'Maximum minutes'!B:B,0),"")</f>
        <v/>
      </c>
      <c r="U6203" s="36">
        <f ca="1">IF(F6203&lt;&gt;"",COUNTA(OFFSET('Maximum minutes'!$C$1,'Annexe A1 Cours'!T6203,0,1,50)),0)</f>
        <v>0</v>
      </c>
      <c r="V6203" s="37">
        <f ca="1">IFERROR(OFFSET('Maximum minutes'!$C$1,T6203+1,-1+MATCH(G6203,OFFSET('Maximum minutes'!$C$1,T6203-1,0,1,50),0)),0)</f>
        <v>0</v>
      </c>
      <c r="W6203" s="38">
        <f t="shared" ca="1" si="192"/>
        <v>0</v>
      </c>
    </row>
    <row r="6204" spans="1:23" s="36" customFormat="1" ht="18.75">
      <c r="A6204" s="34"/>
      <c r="B6204" s="39"/>
      <c r="C6204" s="39"/>
      <c r="D6204" s="35"/>
      <c r="E6204" s="40"/>
      <c r="F6204" s="39"/>
      <c r="G6204" s="39"/>
      <c r="H6204" s="39"/>
      <c r="I6204" s="34"/>
      <c r="J6204" s="34"/>
      <c r="K6204" s="34"/>
      <c r="L6204" s="34"/>
      <c r="M6204" s="43" t="str">
        <f ca="1">IFERROR(OFFSET('Maximum minutes'!$C$1,T6204,MATCH(IF(G6204&lt;&gt;"",G6204,F6204),OFFSET('Maximum minutes'!$C$1,T6204-1,0,1,U6204+1),0)-1)*IF(OR(ISNUMBER(J6204),J6204="sans examen"),1,0)*IF(W6204&lt;MinDate,1,0),"")</f>
        <v/>
      </c>
      <c r="N6204" s="36">
        <f t="shared" ca="1" si="193"/>
        <v>0</v>
      </c>
      <c r="O6204" s="36" t="e">
        <f ca="1">LEFT(OFFSET(Lists!$Q$2,MATCH(E6204,Lists!$R$3:$R$19,0),0),4)</f>
        <v>#N/A</v>
      </c>
      <c r="P6204" s="36" t="e">
        <f ca="1">MATCH(O6204,Lists!$S$2:$S$640,1)</f>
        <v>#N/A</v>
      </c>
      <c r="Q6204" s="36" t="e">
        <f ca="1">MATCH(LEFT(OFFSET(Lists!$Q$2,MATCH(E6204,Lists!$R$3:$R$19,0)+1,0),4),Lists!$S$3:$S$640,1)</f>
        <v>#N/A</v>
      </c>
      <c r="R6204" s="36" t="e">
        <f ca="1">LEFT(OFFSET(Lists!$S$2,P6204-1+MATCH(F6204,OFFSET(Lists!$T$3,P6204-1,0,Q6204-P6204+1),0),0),6)</f>
        <v>#N/A</v>
      </c>
      <c r="S6204" s="36" t="e">
        <f ca="1">VLOOKUP(R6204,Lists!B:D,3,FALSE)</f>
        <v>#N/A</v>
      </c>
      <c r="T6204" s="36" t="str">
        <f>IF(F6204&lt;&gt;"",MATCH(R6204,'Maximum minutes'!B:B,0),"")</f>
        <v/>
      </c>
      <c r="U6204" s="36">
        <f ca="1">IF(F6204&lt;&gt;"",COUNTA(OFFSET('Maximum minutes'!$C$1,'Annexe A1 Cours'!T6204,0,1,50)),0)</f>
        <v>0</v>
      </c>
      <c r="V6204" s="37">
        <f ca="1">IFERROR(OFFSET('Maximum minutes'!$C$1,T6204+1,-1+MATCH(G6204,OFFSET('Maximum minutes'!$C$1,T6204-1,0,1,50),0)),0)</f>
        <v>0</v>
      </c>
      <c r="W6204" s="38">
        <f t="shared" ca="1" si="192"/>
        <v>0</v>
      </c>
    </row>
    <row r="6205" spans="1:23" s="36" customFormat="1" ht="18.75">
      <c r="A6205" s="34"/>
      <c r="B6205" s="39"/>
      <c r="C6205" s="39"/>
      <c r="D6205" s="35"/>
      <c r="E6205" s="40"/>
      <c r="F6205" s="39"/>
      <c r="G6205" s="39"/>
      <c r="H6205" s="39"/>
      <c r="I6205" s="34"/>
      <c r="J6205" s="34"/>
      <c r="K6205" s="34"/>
      <c r="L6205" s="34"/>
      <c r="M6205" s="43" t="str">
        <f ca="1">IFERROR(OFFSET('Maximum minutes'!$C$1,T6205,MATCH(IF(G6205&lt;&gt;"",G6205,F6205),OFFSET('Maximum minutes'!$C$1,T6205-1,0,1,U6205+1),0)-1)*IF(OR(ISNUMBER(J6205),J6205="sans examen"),1,0)*IF(W6205&lt;MinDate,1,0),"")</f>
        <v/>
      </c>
      <c r="N6205" s="36">
        <f t="shared" ca="1" si="193"/>
        <v>0</v>
      </c>
      <c r="O6205" s="36" t="e">
        <f ca="1">LEFT(OFFSET(Lists!$Q$2,MATCH(E6205,Lists!$R$3:$R$19,0),0),4)</f>
        <v>#N/A</v>
      </c>
      <c r="P6205" s="36" t="e">
        <f ca="1">MATCH(O6205,Lists!$S$2:$S$640,1)</f>
        <v>#N/A</v>
      </c>
      <c r="Q6205" s="36" t="e">
        <f ca="1">MATCH(LEFT(OFFSET(Lists!$Q$2,MATCH(E6205,Lists!$R$3:$R$19,0)+1,0),4),Lists!$S$3:$S$640,1)</f>
        <v>#N/A</v>
      </c>
      <c r="R6205" s="36" t="e">
        <f ca="1">LEFT(OFFSET(Lists!$S$2,P6205-1+MATCH(F6205,OFFSET(Lists!$T$3,P6205-1,0,Q6205-P6205+1),0),0),6)</f>
        <v>#N/A</v>
      </c>
      <c r="S6205" s="36" t="e">
        <f ca="1">VLOOKUP(R6205,Lists!B:D,3,FALSE)</f>
        <v>#N/A</v>
      </c>
      <c r="T6205" s="36" t="str">
        <f>IF(F6205&lt;&gt;"",MATCH(R6205,'Maximum minutes'!B:B,0),"")</f>
        <v/>
      </c>
      <c r="U6205" s="36">
        <f ca="1">IF(F6205&lt;&gt;"",COUNTA(OFFSET('Maximum minutes'!$C$1,'Annexe A1 Cours'!T6205,0,1,50)),0)</f>
        <v>0</v>
      </c>
      <c r="V6205" s="37">
        <f ca="1">IFERROR(OFFSET('Maximum minutes'!$C$1,T6205+1,-1+MATCH(G6205,OFFSET('Maximum minutes'!$C$1,T6205-1,0,1,50),0)),0)</f>
        <v>0</v>
      </c>
      <c r="W6205" s="38">
        <f t="shared" ca="1" si="192"/>
        <v>0</v>
      </c>
    </row>
    <row r="6206" spans="1:23" s="36" customFormat="1" ht="18.75">
      <c r="A6206" s="34"/>
      <c r="B6206" s="39"/>
      <c r="C6206" s="39"/>
      <c r="D6206" s="35"/>
      <c r="E6206" s="40"/>
      <c r="F6206" s="39"/>
      <c r="G6206" s="39"/>
      <c r="H6206" s="39"/>
      <c r="I6206" s="34"/>
      <c r="J6206" s="34"/>
      <c r="K6206" s="34"/>
      <c r="L6206" s="34"/>
      <c r="M6206" s="43" t="str">
        <f ca="1">IFERROR(OFFSET('Maximum minutes'!$C$1,T6206,MATCH(IF(G6206&lt;&gt;"",G6206,F6206),OFFSET('Maximum minutes'!$C$1,T6206-1,0,1,U6206+1),0)-1)*IF(OR(ISNUMBER(J6206),J6206="sans examen"),1,0)*IF(W6206&lt;MinDate,1,0),"")</f>
        <v/>
      </c>
      <c r="N6206" s="36">
        <f t="shared" ca="1" si="193"/>
        <v>0</v>
      </c>
      <c r="O6206" s="36" t="e">
        <f ca="1">LEFT(OFFSET(Lists!$Q$2,MATCH(E6206,Lists!$R$3:$R$19,0),0),4)</f>
        <v>#N/A</v>
      </c>
      <c r="P6206" s="36" t="e">
        <f ca="1">MATCH(O6206,Lists!$S$2:$S$640,1)</f>
        <v>#N/A</v>
      </c>
      <c r="Q6206" s="36" t="e">
        <f ca="1">MATCH(LEFT(OFFSET(Lists!$Q$2,MATCH(E6206,Lists!$R$3:$R$19,0)+1,0),4),Lists!$S$3:$S$640,1)</f>
        <v>#N/A</v>
      </c>
      <c r="R6206" s="36" t="e">
        <f ca="1">LEFT(OFFSET(Lists!$S$2,P6206-1+MATCH(F6206,OFFSET(Lists!$T$3,P6206-1,0,Q6206-P6206+1),0),0),6)</f>
        <v>#N/A</v>
      </c>
      <c r="S6206" s="36" t="e">
        <f ca="1">VLOOKUP(R6206,Lists!B:D,3,FALSE)</f>
        <v>#N/A</v>
      </c>
      <c r="T6206" s="36" t="str">
        <f>IF(F6206&lt;&gt;"",MATCH(R6206,'Maximum minutes'!B:B,0),"")</f>
        <v/>
      </c>
      <c r="U6206" s="36">
        <f ca="1">IF(F6206&lt;&gt;"",COUNTA(OFFSET('Maximum minutes'!$C$1,'Annexe A1 Cours'!T6206,0,1,50)),0)</f>
        <v>0</v>
      </c>
      <c r="V6206" s="37">
        <f ca="1">IFERROR(OFFSET('Maximum minutes'!$C$1,T6206+1,-1+MATCH(G6206,OFFSET('Maximum minutes'!$C$1,T6206-1,0,1,50),0)),0)</f>
        <v>0</v>
      </c>
      <c r="W6206" s="38">
        <f t="shared" ca="1" si="192"/>
        <v>0</v>
      </c>
    </row>
    <row r="6207" spans="1:23" s="36" customFormat="1" ht="18.75">
      <c r="A6207" s="34"/>
      <c r="B6207" s="39"/>
      <c r="C6207" s="39"/>
      <c r="D6207" s="35"/>
      <c r="E6207" s="40"/>
      <c r="F6207" s="39"/>
      <c r="G6207" s="39"/>
      <c r="H6207" s="39"/>
      <c r="I6207" s="34"/>
      <c r="J6207" s="34"/>
      <c r="K6207" s="34"/>
      <c r="L6207" s="34"/>
      <c r="M6207" s="43" t="str">
        <f ca="1">IFERROR(OFFSET('Maximum minutes'!$C$1,T6207,MATCH(IF(G6207&lt;&gt;"",G6207,F6207),OFFSET('Maximum minutes'!$C$1,T6207-1,0,1,U6207+1),0)-1)*IF(OR(ISNUMBER(J6207),J6207="sans examen"),1,0)*IF(W6207&lt;MinDate,1,0),"")</f>
        <v/>
      </c>
      <c r="N6207" s="36">
        <f t="shared" ca="1" si="193"/>
        <v>0</v>
      </c>
      <c r="O6207" s="36" t="e">
        <f ca="1">LEFT(OFFSET(Lists!$Q$2,MATCH(E6207,Lists!$R$3:$R$19,0),0),4)</f>
        <v>#N/A</v>
      </c>
      <c r="P6207" s="36" t="e">
        <f ca="1">MATCH(O6207,Lists!$S$2:$S$640,1)</f>
        <v>#N/A</v>
      </c>
      <c r="Q6207" s="36" t="e">
        <f ca="1">MATCH(LEFT(OFFSET(Lists!$Q$2,MATCH(E6207,Lists!$R$3:$R$19,0)+1,0),4),Lists!$S$3:$S$640,1)</f>
        <v>#N/A</v>
      </c>
      <c r="R6207" s="36" t="e">
        <f ca="1">LEFT(OFFSET(Lists!$S$2,P6207-1+MATCH(F6207,OFFSET(Lists!$T$3,P6207-1,0,Q6207-P6207+1),0),0),6)</f>
        <v>#N/A</v>
      </c>
      <c r="S6207" s="36" t="e">
        <f ca="1">VLOOKUP(R6207,Lists!B:D,3,FALSE)</f>
        <v>#N/A</v>
      </c>
      <c r="T6207" s="36" t="str">
        <f>IF(F6207&lt;&gt;"",MATCH(R6207,'Maximum minutes'!B:B,0),"")</f>
        <v/>
      </c>
      <c r="U6207" s="36">
        <f ca="1">IF(F6207&lt;&gt;"",COUNTA(OFFSET('Maximum minutes'!$C$1,'Annexe A1 Cours'!T6207,0,1,50)),0)</f>
        <v>0</v>
      </c>
      <c r="V6207" s="37">
        <f ca="1">IFERROR(OFFSET('Maximum minutes'!$C$1,T6207+1,-1+MATCH(G6207,OFFSET('Maximum minutes'!$C$1,T6207-1,0,1,50),0)),0)</f>
        <v>0</v>
      </c>
      <c r="W6207" s="38">
        <f t="shared" ca="1" si="192"/>
        <v>0</v>
      </c>
    </row>
    <row r="6208" spans="1:23" s="36" customFormat="1" ht="18.75">
      <c r="A6208" s="34"/>
      <c r="B6208" s="39"/>
      <c r="C6208" s="39"/>
      <c r="D6208" s="35"/>
      <c r="E6208" s="40"/>
      <c r="F6208" s="39"/>
      <c r="G6208" s="39"/>
      <c r="H6208" s="39"/>
      <c r="I6208" s="34"/>
      <c r="J6208" s="34"/>
      <c r="K6208" s="34"/>
      <c r="L6208" s="34"/>
      <c r="M6208" s="43" t="str">
        <f ca="1">IFERROR(OFFSET('Maximum minutes'!$C$1,T6208,MATCH(IF(G6208&lt;&gt;"",G6208,F6208),OFFSET('Maximum minutes'!$C$1,T6208-1,0,1,U6208+1),0)-1)*IF(OR(ISNUMBER(J6208),J6208="sans examen"),1,0)*IF(W6208&lt;MinDate,1,0),"")</f>
        <v/>
      </c>
      <c r="N6208" s="36">
        <f t="shared" ca="1" si="193"/>
        <v>0</v>
      </c>
      <c r="O6208" s="36" t="e">
        <f ca="1">LEFT(OFFSET(Lists!$Q$2,MATCH(E6208,Lists!$R$3:$R$19,0),0),4)</f>
        <v>#N/A</v>
      </c>
      <c r="P6208" s="36" t="e">
        <f ca="1">MATCH(O6208,Lists!$S$2:$S$640,1)</f>
        <v>#N/A</v>
      </c>
      <c r="Q6208" s="36" t="e">
        <f ca="1">MATCH(LEFT(OFFSET(Lists!$Q$2,MATCH(E6208,Lists!$R$3:$R$19,0)+1,0),4),Lists!$S$3:$S$640,1)</f>
        <v>#N/A</v>
      </c>
      <c r="R6208" s="36" t="e">
        <f ca="1">LEFT(OFFSET(Lists!$S$2,P6208-1+MATCH(F6208,OFFSET(Lists!$T$3,P6208-1,0,Q6208-P6208+1),0),0),6)</f>
        <v>#N/A</v>
      </c>
      <c r="S6208" s="36" t="e">
        <f ca="1">VLOOKUP(R6208,Lists!B:D,3,FALSE)</f>
        <v>#N/A</v>
      </c>
      <c r="T6208" s="36" t="str">
        <f>IF(F6208&lt;&gt;"",MATCH(R6208,'Maximum minutes'!B:B,0),"")</f>
        <v/>
      </c>
      <c r="U6208" s="36">
        <f ca="1">IF(F6208&lt;&gt;"",COUNTA(OFFSET('Maximum minutes'!$C$1,'Annexe A1 Cours'!T6208,0,1,50)),0)</f>
        <v>0</v>
      </c>
      <c r="V6208" s="37">
        <f ca="1">IFERROR(OFFSET('Maximum minutes'!$C$1,T6208+1,-1+MATCH(G6208,OFFSET('Maximum minutes'!$C$1,T6208-1,0,1,50),0)),0)</f>
        <v>0</v>
      </c>
      <c r="W6208" s="38">
        <f t="shared" ca="1" si="192"/>
        <v>0</v>
      </c>
    </row>
    <row r="6209" spans="1:23" s="36" customFormat="1" ht="18.75">
      <c r="A6209" s="34"/>
      <c r="B6209" s="39"/>
      <c r="C6209" s="39"/>
      <c r="D6209" s="35"/>
      <c r="E6209" s="40"/>
      <c r="F6209" s="39"/>
      <c r="G6209" s="39"/>
      <c r="H6209" s="39"/>
      <c r="I6209" s="34"/>
      <c r="J6209" s="34"/>
      <c r="K6209" s="34"/>
      <c r="L6209" s="34"/>
      <c r="M6209" s="43" t="str">
        <f ca="1">IFERROR(OFFSET('Maximum minutes'!$C$1,T6209,MATCH(IF(G6209&lt;&gt;"",G6209,F6209),OFFSET('Maximum minutes'!$C$1,T6209-1,0,1,U6209+1),0)-1)*IF(OR(ISNUMBER(J6209),J6209="sans examen"),1,0)*IF(W6209&lt;MinDate,1,0),"")</f>
        <v/>
      </c>
      <c r="N6209" s="36">
        <f t="shared" ca="1" si="193"/>
        <v>0</v>
      </c>
      <c r="O6209" s="36" t="e">
        <f ca="1">LEFT(OFFSET(Lists!$Q$2,MATCH(E6209,Lists!$R$3:$R$19,0),0),4)</f>
        <v>#N/A</v>
      </c>
      <c r="P6209" s="36" t="e">
        <f ca="1">MATCH(O6209,Lists!$S$2:$S$640,1)</f>
        <v>#N/A</v>
      </c>
      <c r="Q6209" s="36" t="e">
        <f ca="1">MATCH(LEFT(OFFSET(Lists!$Q$2,MATCH(E6209,Lists!$R$3:$R$19,0)+1,0),4),Lists!$S$3:$S$640,1)</f>
        <v>#N/A</v>
      </c>
      <c r="R6209" s="36" t="e">
        <f ca="1">LEFT(OFFSET(Lists!$S$2,P6209-1+MATCH(F6209,OFFSET(Lists!$T$3,P6209-1,0,Q6209-P6209+1),0),0),6)</f>
        <v>#N/A</v>
      </c>
      <c r="S6209" s="36" t="e">
        <f ca="1">VLOOKUP(R6209,Lists!B:D,3,FALSE)</f>
        <v>#N/A</v>
      </c>
      <c r="T6209" s="36" t="str">
        <f>IF(F6209&lt;&gt;"",MATCH(R6209,'Maximum minutes'!B:B,0),"")</f>
        <v/>
      </c>
      <c r="U6209" s="36">
        <f ca="1">IF(F6209&lt;&gt;"",COUNTA(OFFSET('Maximum minutes'!$C$1,'Annexe A1 Cours'!T6209,0,1,50)),0)</f>
        <v>0</v>
      </c>
      <c r="V6209" s="37">
        <f ca="1">IFERROR(OFFSET('Maximum minutes'!$C$1,T6209+1,-1+MATCH(G6209,OFFSET('Maximum minutes'!$C$1,T6209-1,0,1,50),0)),0)</f>
        <v>0</v>
      </c>
      <c r="W6209" s="38">
        <f t="shared" ca="1" si="192"/>
        <v>0</v>
      </c>
    </row>
    <row r="6210" spans="1:23" s="36" customFormat="1" ht="18.75">
      <c r="A6210" s="34"/>
      <c r="B6210" s="39"/>
      <c r="C6210" s="39"/>
      <c r="D6210" s="35"/>
      <c r="E6210" s="40"/>
      <c r="F6210" s="39"/>
      <c r="G6210" s="39"/>
      <c r="H6210" s="39"/>
      <c r="I6210" s="34"/>
      <c r="J6210" s="34"/>
      <c r="K6210" s="34"/>
      <c r="L6210" s="34"/>
      <c r="M6210" s="43" t="str">
        <f ca="1">IFERROR(OFFSET('Maximum minutes'!$C$1,T6210,MATCH(IF(G6210&lt;&gt;"",G6210,F6210),OFFSET('Maximum minutes'!$C$1,T6210-1,0,1,U6210+1),0)-1)*IF(OR(ISNUMBER(J6210),J6210="sans examen"),1,0)*IF(W6210&lt;MinDate,1,0),"")</f>
        <v/>
      </c>
      <c r="N6210" s="36">
        <f t="shared" ca="1" si="193"/>
        <v>0</v>
      </c>
      <c r="O6210" s="36" t="e">
        <f ca="1">LEFT(OFFSET(Lists!$Q$2,MATCH(E6210,Lists!$R$3:$R$19,0),0),4)</f>
        <v>#N/A</v>
      </c>
      <c r="P6210" s="36" t="e">
        <f ca="1">MATCH(O6210,Lists!$S$2:$S$640,1)</f>
        <v>#N/A</v>
      </c>
      <c r="Q6210" s="36" t="e">
        <f ca="1">MATCH(LEFT(OFFSET(Lists!$Q$2,MATCH(E6210,Lists!$R$3:$R$19,0)+1,0),4),Lists!$S$3:$S$640,1)</f>
        <v>#N/A</v>
      </c>
      <c r="R6210" s="36" t="e">
        <f ca="1">LEFT(OFFSET(Lists!$S$2,P6210-1+MATCH(F6210,OFFSET(Lists!$T$3,P6210-1,0,Q6210-P6210+1),0),0),6)</f>
        <v>#N/A</v>
      </c>
      <c r="S6210" s="36" t="e">
        <f ca="1">VLOOKUP(R6210,Lists!B:D,3,FALSE)</f>
        <v>#N/A</v>
      </c>
      <c r="T6210" s="36" t="str">
        <f>IF(F6210&lt;&gt;"",MATCH(R6210,'Maximum minutes'!B:B,0),"")</f>
        <v/>
      </c>
      <c r="U6210" s="36">
        <f ca="1">IF(F6210&lt;&gt;"",COUNTA(OFFSET('Maximum minutes'!$C$1,'Annexe A1 Cours'!T6210,0,1,50)),0)</f>
        <v>0</v>
      </c>
      <c r="V6210" s="37">
        <f ca="1">IFERROR(OFFSET('Maximum minutes'!$C$1,T6210+1,-1+MATCH(G6210,OFFSET('Maximum minutes'!$C$1,T6210-1,0,1,50),0)),0)</f>
        <v>0</v>
      </c>
      <c r="W6210" s="38">
        <f t="shared" ca="1" si="192"/>
        <v>0</v>
      </c>
    </row>
    <row r="6211" spans="1:23" s="36" customFormat="1" ht="18.75">
      <c r="A6211" s="34"/>
      <c r="B6211" s="39"/>
      <c r="C6211" s="39"/>
      <c r="D6211" s="35"/>
      <c r="E6211" s="40"/>
      <c r="F6211" s="39"/>
      <c r="G6211" s="39"/>
      <c r="H6211" s="39"/>
      <c r="I6211" s="34"/>
      <c r="J6211" s="34"/>
      <c r="K6211" s="34"/>
      <c r="L6211" s="34"/>
      <c r="M6211" s="43" t="str">
        <f ca="1">IFERROR(OFFSET('Maximum minutes'!$C$1,T6211,MATCH(IF(G6211&lt;&gt;"",G6211,F6211),OFFSET('Maximum minutes'!$C$1,T6211-1,0,1,U6211+1),0)-1)*IF(OR(ISNUMBER(J6211),J6211="sans examen"),1,0)*IF(W6211&lt;MinDate,1,0),"")</f>
        <v/>
      </c>
      <c r="N6211" s="36">
        <f t="shared" ca="1" si="193"/>
        <v>0</v>
      </c>
      <c r="O6211" s="36" t="e">
        <f ca="1">LEFT(OFFSET(Lists!$Q$2,MATCH(E6211,Lists!$R$3:$R$19,0),0),4)</f>
        <v>#N/A</v>
      </c>
      <c r="P6211" s="36" t="e">
        <f ca="1">MATCH(O6211,Lists!$S$2:$S$640,1)</f>
        <v>#N/A</v>
      </c>
      <c r="Q6211" s="36" t="e">
        <f ca="1">MATCH(LEFT(OFFSET(Lists!$Q$2,MATCH(E6211,Lists!$R$3:$R$19,0)+1,0),4),Lists!$S$3:$S$640,1)</f>
        <v>#N/A</v>
      </c>
      <c r="R6211" s="36" t="e">
        <f ca="1">LEFT(OFFSET(Lists!$S$2,P6211-1+MATCH(F6211,OFFSET(Lists!$T$3,P6211-1,0,Q6211-P6211+1),0),0),6)</f>
        <v>#N/A</v>
      </c>
      <c r="S6211" s="36" t="e">
        <f ca="1">VLOOKUP(R6211,Lists!B:D,3,FALSE)</f>
        <v>#N/A</v>
      </c>
      <c r="T6211" s="36" t="str">
        <f>IF(F6211&lt;&gt;"",MATCH(R6211,'Maximum minutes'!B:B,0),"")</f>
        <v/>
      </c>
      <c r="U6211" s="36">
        <f ca="1">IF(F6211&lt;&gt;"",COUNTA(OFFSET('Maximum minutes'!$C$1,'Annexe A1 Cours'!T6211,0,1,50)),0)</f>
        <v>0</v>
      </c>
      <c r="V6211" s="37">
        <f ca="1">IFERROR(OFFSET('Maximum minutes'!$C$1,T6211+1,-1+MATCH(G6211,OFFSET('Maximum minutes'!$C$1,T6211-1,0,1,50),0)),0)</f>
        <v>0</v>
      </c>
      <c r="W6211" s="38">
        <f t="shared" ca="1" si="192"/>
        <v>0</v>
      </c>
    </row>
    <row r="6212" spans="1:23" s="36" customFormat="1" ht="18.75">
      <c r="A6212" s="34"/>
      <c r="B6212" s="39"/>
      <c r="C6212" s="39"/>
      <c r="D6212" s="35"/>
      <c r="E6212" s="40"/>
      <c r="F6212" s="39"/>
      <c r="G6212" s="39"/>
      <c r="H6212" s="39"/>
      <c r="I6212" s="34"/>
      <c r="J6212" s="34"/>
      <c r="K6212" s="34"/>
      <c r="L6212" s="34"/>
      <c r="M6212" s="43" t="str">
        <f ca="1">IFERROR(OFFSET('Maximum minutes'!$C$1,T6212,MATCH(IF(G6212&lt;&gt;"",G6212,F6212),OFFSET('Maximum minutes'!$C$1,T6212-1,0,1,U6212+1),0)-1)*IF(OR(ISNUMBER(J6212),J6212="sans examen"),1,0)*IF(W6212&lt;MinDate,1,0),"")</f>
        <v/>
      </c>
      <c r="N6212" s="36">
        <f t="shared" ca="1" si="193"/>
        <v>0</v>
      </c>
      <c r="O6212" s="36" t="e">
        <f ca="1">LEFT(OFFSET(Lists!$Q$2,MATCH(E6212,Lists!$R$3:$R$19,0),0),4)</f>
        <v>#N/A</v>
      </c>
      <c r="P6212" s="36" t="e">
        <f ca="1">MATCH(O6212,Lists!$S$2:$S$640,1)</f>
        <v>#N/A</v>
      </c>
      <c r="Q6212" s="36" t="e">
        <f ca="1">MATCH(LEFT(OFFSET(Lists!$Q$2,MATCH(E6212,Lists!$R$3:$R$19,0)+1,0),4),Lists!$S$3:$S$640,1)</f>
        <v>#N/A</v>
      </c>
      <c r="R6212" s="36" t="e">
        <f ca="1">LEFT(OFFSET(Lists!$S$2,P6212-1+MATCH(F6212,OFFSET(Lists!$T$3,P6212-1,0,Q6212-P6212+1),0),0),6)</f>
        <v>#N/A</v>
      </c>
      <c r="S6212" s="36" t="e">
        <f ca="1">VLOOKUP(R6212,Lists!B:D,3,FALSE)</f>
        <v>#N/A</v>
      </c>
      <c r="T6212" s="36" t="str">
        <f>IF(F6212&lt;&gt;"",MATCH(R6212,'Maximum minutes'!B:B,0),"")</f>
        <v/>
      </c>
      <c r="U6212" s="36">
        <f ca="1">IF(F6212&lt;&gt;"",COUNTA(OFFSET('Maximum minutes'!$C$1,'Annexe A1 Cours'!T6212,0,1,50)),0)</f>
        <v>0</v>
      </c>
      <c r="V6212" s="37">
        <f ca="1">IFERROR(OFFSET('Maximum minutes'!$C$1,T6212+1,-1+MATCH(G6212,OFFSET('Maximum minutes'!$C$1,T6212-1,0,1,50),0)),0)</f>
        <v>0</v>
      </c>
      <c r="W6212" s="38">
        <f t="shared" ca="1" si="192"/>
        <v>0</v>
      </c>
    </row>
    <row r="6213" spans="1:23" s="36" customFormat="1" ht="18.75">
      <c r="A6213" s="34"/>
      <c r="B6213" s="39"/>
      <c r="C6213" s="39"/>
      <c r="D6213" s="35"/>
      <c r="E6213" s="40"/>
      <c r="F6213" s="39"/>
      <c r="G6213" s="39"/>
      <c r="H6213" s="39"/>
      <c r="I6213" s="34"/>
      <c r="J6213" s="34"/>
      <c r="K6213" s="34"/>
      <c r="L6213" s="34"/>
      <c r="M6213" s="43" t="str">
        <f ca="1">IFERROR(OFFSET('Maximum minutes'!$C$1,T6213,MATCH(IF(G6213&lt;&gt;"",G6213,F6213),OFFSET('Maximum minutes'!$C$1,T6213-1,0,1,U6213+1),0)-1)*IF(OR(ISNUMBER(J6213),J6213="sans examen"),1,0)*IF(W6213&lt;MinDate,1,0),"")</f>
        <v/>
      </c>
      <c r="N6213" s="36">
        <f t="shared" ca="1" si="193"/>
        <v>0</v>
      </c>
      <c r="O6213" s="36" t="e">
        <f ca="1">LEFT(OFFSET(Lists!$Q$2,MATCH(E6213,Lists!$R$3:$R$19,0),0),4)</f>
        <v>#N/A</v>
      </c>
      <c r="P6213" s="36" t="e">
        <f ca="1">MATCH(O6213,Lists!$S$2:$S$640,1)</f>
        <v>#N/A</v>
      </c>
      <c r="Q6213" s="36" t="e">
        <f ca="1">MATCH(LEFT(OFFSET(Lists!$Q$2,MATCH(E6213,Lists!$R$3:$R$19,0)+1,0),4),Lists!$S$3:$S$640,1)</f>
        <v>#N/A</v>
      </c>
      <c r="R6213" s="36" t="e">
        <f ca="1">LEFT(OFFSET(Lists!$S$2,P6213-1+MATCH(F6213,OFFSET(Lists!$T$3,P6213-1,0,Q6213-P6213+1),0),0),6)</f>
        <v>#N/A</v>
      </c>
      <c r="S6213" s="36" t="e">
        <f ca="1">VLOOKUP(R6213,Lists!B:D,3,FALSE)</f>
        <v>#N/A</v>
      </c>
      <c r="T6213" s="36" t="str">
        <f>IF(F6213&lt;&gt;"",MATCH(R6213,'Maximum minutes'!B:B,0),"")</f>
        <v/>
      </c>
      <c r="U6213" s="36">
        <f ca="1">IF(F6213&lt;&gt;"",COUNTA(OFFSET('Maximum minutes'!$C$1,'Annexe A1 Cours'!T6213,0,1,50)),0)</f>
        <v>0</v>
      </c>
      <c r="V6213" s="37">
        <f ca="1">IFERROR(OFFSET('Maximum minutes'!$C$1,T6213+1,-1+MATCH(G6213,OFFSET('Maximum minutes'!$C$1,T6213-1,0,1,50),0)),0)</f>
        <v>0</v>
      </c>
      <c r="W6213" s="38">
        <f t="shared" ca="1" si="192"/>
        <v>0</v>
      </c>
    </row>
    <row r="6214" spans="1:23" s="36" customFormat="1" ht="18.75">
      <c r="A6214" s="34"/>
      <c r="B6214" s="39"/>
      <c r="C6214" s="39"/>
      <c r="D6214" s="35"/>
      <c r="E6214" s="40"/>
      <c r="F6214" s="39"/>
      <c r="G6214" s="39"/>
      <c r="H6214" s="39"/>
      <c r="I6214" s="34"/>
      <c r="J6214" s="34"/>
      <c r="K6214" s="34"/>
      <c r="L6214" s="34"/>
      <c r="M6214" s="43" t="str">
        <f ca="1">IFERROR(OFFSET('Maximum minutes'!$C$1,T6214,MATCH(IF(G6214&lt;&gt;"",G6214,F6214),OFFSET('Maximum minutes'!$C$1,T6214-1,0,1,U6214+1),0)-1)*IF(OR(ISNUMBER(J6214),J6214="sans examen"),1,0)*IF(W6214&lt;MinDate,1,0),"")</f>
        <v/>
      </c>
      <c r="N6214" s="36">
        <f t="shared" ca="1" si="193"/>
        <v>0</v>
      </c>
      <c r="O6214" s="36" t="e">
        <f ca="1">LEFT(OFFSET(Lists!$Q$2,MATCH(E6214,Lists!$R$3:$R$19,0),0),4)</f>
        <v>#N/A</v>
      </c>
      <c r="P6214" s="36" t="e">
        <f ca="1">MATCH(O6214,Lists!$S$2:$S$640,1)</f>
        <v>#N/A</v>
      </c>
      <c r="Q6214" s="36" t="e">
        <f ca="1">MATCH(LEFT(OFFSET(Lists!$Q$2,MATCH(E6214,Lists!$R$3:$R$19,0)+1,0),4),Lists!$S$3:$S$640,1)</f>
        <v>#N/A</v>
      </c>
      <c r="R6214" s="36" t="e">
        <f ca="1">LEFT(OFFSET(Lists!$S$2,P6214-1+MATCH(F6214,OFFSET(Lists!$T$3,P6214-1,0,Q6214-P6214+1),0),0),6)</f>
        <v>#N/A</v>
      </c>
      <c r="S6214" s="36" t="e">
        <f ca="1">VLOOKUP(R6214,Lists!B:D,3,FALSE)</f>
        <v>#N/A</v>
      </c>
      <c r="T6214" s="36" t="str">
        <f>IF(F6214&lt;&gt;"",MATCH(R6214,'Maximum minutes'!B:B,0),"")</f>
        <v/>
      </c>
      <c r="U6214" s="36">
        <f ca="1">IF(F6214&lt;&gt;"",COUNTA(OFFSET('Maximum minutes'!$C$1,'Annexe A1 Cours'!T6214,0,1,50)),0)</f>
        <v>0</v>
      </c>
      <c r="V6214" s="37">
        <f ca="1">IFERROR(OFFSET('Maximum minutes'!$C$1,T6214+1,-1+MATCH(G6214,OFFSET('Maximum minutes'!$C$1,T6214-1,0,1,50),0)),0)</f>
        <v>0</v>
      </c>
      <c r="W6214" s="38">
        <f t="shared" ca="1" si="192"/>
        <v>0</v>
      </c>
    </row>
    <row r="6215" spans="1:23" s="36" customFormat="1" ht="18.75">
      <c r="A6215" s="34"/>
      <c r="B6215" s="39"/>
      <c r="C6215" s="39"/>
      <c r="D6215" s="35"/>
      <c r="E6215" s="40"/>
      <c r="F6215" s="39"/>
      <c r="G6215" s="39"/>
      <c r="H6215" s="39"/>
      <c r="I6215" s="34"/>
      <c r="J6215" s="34"/>
      <c r="K6215" s="34"/>
      <c r="L6215" s="34"/>
      <c r="M6215" s="43" t="str">
        <f ca="1">IFERROR(OFFSET('Maximum minutes'!$C$1,T6215,MATCH(IF(G6215&lt;&gt;"",G6215,F6215),OFFSET('Maximum minutes'!$C$1,T6215-1,0,1,U6215+1),0)-1)*IF(OR(ISNUMBER(J6215),J6215="sans examen"),1,0)*IF(W6215&lt;MinDate,1,0),"")</f>
        <v/>
      </c>
      <c r="N6215" s="36">
        <f t="shared" ca="1" si="193"/>
        <v>0</v>
      </c>
      <c r="O6215" s="36" t="e">
        <f ca="1">LEFT(OFFSET(Lists!$Q$2,MATCH(E6215,Lists!$R$3:$R$19,0),0),4)</f>
        <v>#N/A</v>
      </c>
      <c r="P6215" s="36" t="e">
        <f ca="1">MATCH(O6215,Lists!$S$2:$S$640,1)</f>
        <v>#N/A</v>
      </c>
      <c r="Q6215" s="36" t="e">
        <f ca="1">MATCH(LEFT(OFFSET(Lists!$Q$2,MATCH(E6215,Lists!$R$3:$R$19,0)+1,0),4),Lists!$S$3:$S$640,1)</f>
        <v>#N/A</v>
      </c>
      <c r="R6215" s="36" t="e">
        <f ca="1">LEFT(OFFSET(Lists!$S$2,P6215-1+MATCH(F6215,OFFSET(Lists!$T$3,P6215-1,0,Q6215-P6215+1),0),0),6)</f>
        <v>#N/A</v>
      </c>
      <c r="S6215" s="36" t="e">
        <f ca="1">VLOOKUP(R6215,Lists!B:D,3,FALSE)</f>
        <v>#N/A</v>
      </c>
      <c r="T6215" s="36" t="str">
        <f>IF(F6215&lt;&gt;"",MATCH(R6215,'Maximum minutes'!B:B,0),"")</f>
        <v/>
      </c>
      <c r="U6215" s="36">
        <f ca="1">IF(F6215&lt;&gt;"",COUNTA(OFFSET('Maximum minutes'!$C$1,'Annexe A1 Cours'!T6215,0,1,50)),0)</f>
        <v>0</v>
      </c>
      <c r="V6215" s="37">
        <f ca="1">IFERROR(OFFSET('Maximum minutes'!$C$1,T6215+1,-1+MATCH(G6215,OFFSET('Maximum minutes'!$C$1,T6215-1,0,1,50),0)),0)</f>
        <v>0</v>
      </c>
      <c r="W6215" s="38">
        <f t="shared" ref="W6215:W6278" ca="1" si="194">IFERROR(DATE(YEAR(D6215)+V6215,MONTH(D6215),DAY(D6215)),"")</f>
        <v>0</v>
      </c>
    </row>
    <row r="6216" spans="1:23" s="36" customFormat="1" ht="18.75">
      <c r="A6216" s="34"/>
      <c r="B6216" s="39"/>
      <c r="C6216" s="39"/>
      <c r="D6216" s="35"/>
      <c r="E6216" s="40"/>
      <c r="F6216" s="39"/>
      <c r="G6216" s="39"/>
      <c r="H6216" s="39"/>
      <c r="I6216" s="34"/>
      <c r="J6216" s="34"/>
      <c r="K6216" s="34"/>
      <c r="L6216" s="34"/>
      <c r="M6216" s="43" t="str">
        <f ca="1">IFERROR(OFFSET('Maximum minutes'!$C$1,T6216,MATCH(IF(G6216&lt;&gt;"",G6216,F6216),OFFSET('Maximum minutes'!$C$1,T6216-1,0,1,U6216+1),0)-1)*IF(OR(ISNUMBER(J6216),J6216="sans examen"),1,0)*IF(W6216&lt;MinDate,1,0),"")</f>
        <v/>
      </c>
      <c r="N6216" s="36">
        <f t="shared" ref="N6216:N6279" ca="1" si="195">IF(K6216&gt;0,MIN(K6216,M6216),0)*IF(M6216="",0,1)</f>
        <v>0</v>
      </c>
      <c r="O6216" s="36" t="e">
        <f ca="1">LEFT(OFFSET(Lists!$Q$2,MATCH(E6216,Lists!$R$3:$R$19,0),0),4)</f>
        <v>#N/A</v>
      </c>
      <c r="P6216" s="36" t="e">
        <f ca="1">MATCH(O6216,Lists!$S$2:$S$640,1)</f>
        <v>#N/A</v>
      </c>
      <c r="Q6216" s="36" t="e">
        <f ca="1">MATCH(LEFT(OFFSET(Lists!$Q$2,MATCH(E6216,Lists!$R$3:$R$19,0)+1,0),4),Lists!$S$3:$S$640,1)</f>
        <v>#N/A</v>
      </c>
      <c r="R6216" s="36" t="e">
        <f ca="1">LEFT(OFFSET(Lists!$S$2,P6216-1+MATCH(F6216,OFFSET(Lists!$T$3,P6216-1,0,Q6216-P6216+1),0),0),6)</f>
        <v>#N/A</v>
      </c>
      <c r="S6216" s="36" t="e">
        <f ca="1">VLOOKUP(R6216,Lists!B:D,3,FALSE)</f>
        <v>#N/A</v>
      </c>
      <c r="T6216" s="36" t="str">
        <f>IF(F6216&lt;&gt;"",MATCH(R6216,'Maximum minutes'!B:B,0),"")</f>
        <v/>
      </c>
      <c r="U6216" s="36">
        <f ca="1">IF(F6216&lt;&gt;"",COUNTA(OFFSET('Maximum minutes'!$C$1,'Annexe A1 Cours'!T6216,0,1,50)),0)</f>
        <v>0</v>
      </c>
      <c r="V6216" s="37">
        <f ca="1">IFERROR(OFFSET('Maximum minutes'!$C$1,T6216+1,-1+MATCH(G6216,OFFSET('Maximum minutes'!$C$1,T6216-1,0,1,50),0)),0)</f>
        <v>0</v>
      </c>
      <c r="W6216" s="38">
        <f t="shared" ca="1" si="194"/>
        <v>0</v>
      </c>
    </row>
    <row r="6217" spans="1:23" s="36" customFormat="1" ht="18.75">
      <c r="A6217" s="34"/>
      <c r="B6217" s="39"/>
      <c r="C6217" s="39"/>
      <c r="D6217" s="35"/>
      <c r="E6217" s="40"/>
      <c r="F6217" s="39"/>
      <c r="G6217" s="39"/>
      <c r="H6217" s="39"/>
      <c r="I6217" s="34"/>
      <c r="J6217" s="34"/>
      <c r="K6217" s="34"/>
      <c r="L6217" s="34"/>
      <c r="M6217" s="43" t="str">
        <f ca="1">IFERROR(OFFSET('Maximum minutes'!$C$1,T6217,MATCH(IF(G6217&lt;&gt;"",G6217,F6217),OFFSET('Maximum minutes'!$C$1,T6217-1,0,1,U6217+1),0)-1)*IF(OR(ISNUMBER(J6217),J6217="sans examen"),1,0)*IF(W6217&lt;MinDate,1,0),"")</f>
        <v/>
      </c>
      <c r="N6217" s="36">
        <f t="shared" ca="1" si="195"/>
        <v>0</v>
      </c>
      <c r="O6217" s="36" t="e">
        <f ca="1">LEFT(OFFSET(Lists!$Q$2,MATCH(E6217,Lists!$R$3:$R$19,0),0),4)</f>
        <v>#N/A</v>
      </c>
      <c r="P6217" s="36" t="e">
        <f ca="1">MATCH(O6217,Lists!$S$2:$S$640,1)</f>
        <v>#N/A</v>
      </c>
      <c r="Q6217" s="36" t="e">
        <f ca="1">MATCH(LEFT(OFFSET(Lists!$Q$2,MATCH(E6217,Lists!$R$3:$R$19,0)+1,0),4),Lists!$S$3:$S$640,1)</f>
        <v>#N/A</v>
      </c>
      <c r="R6217" s="36" t="e">
        <f ca="1">LEFT(OFFSET(Lists!$S$2,P6217-1+MATCH(F6217,OFFSET(Lists!$T$3,P6217-1,0,Q6217-P6217+1),0),0),6)</f>
        <v>#N/A</v>
      </c>
      <c r="S6217" s="36" t="e">
        <f ca="1">VLOOKUP(R6217,Lists!B:D,3,FALSE)</f>
        <v>#N/A</v>
      </c>
      <c r="T6217" s="36" t="str">
        <f>IF(F6217&lt;&gt;"",MATCH(R6217,'Maximum minutes'!B:B,0),"")</f>
        <v/>
      </c>
      <c r="U6217" s="36">
        <f ca="1">IF(F6217&lt;&gt;"",COUNTA(OFFSET('Maximum minutes'!$C$1,'Annexe A1 Cours'!T6217,0,1,50)),0)</f>
        <v>0</v>
      </c>
      <c r="V6217" s="37">
        <f ca="1">IFERROR(OFFSET('Maximum minutes'!$C$1,T6217+1,-1+MATCH(G6217,OFFSET('Maximum minutes'!$C$1,T6217-1,0,1,50),0)),0)</f>
        <v>0</v>
      </c>
      <c r="W6217" s="38">
        <f t="shared" ca="1" si="194"/>
        <v>0</v>
      </c>
    </row>
    <row r="6218" spans="1:23" s="36" customFormat="1" ht="18.75">
      <c r="A6218" s="34"/>
      <c r="B6218" s="39"/>
      <c r="C6218" s="39"/>
      <c r="D6218" s="35"/>
      <c r="E6218" s="40"/>
      <c r="F6218" s="39"/>
      <c r="G6218" s="39"/>
      <c r="H6218" s="39"/>
      <c r="I6218" s="34"/>
      <c r="J6218" s="34"/>
      <c r="K6218" s="34"/>
      <c r="L6218" s="34"/>
      <c r="M6218" s="43" t="str">
        <f ca="1">IFERROR(OFFSET('Maximum minutes'!$C$1,T6218,MATCH(IF(G6218&lt;&gt;"",G6218,F6218),OFFSET('Maximum minutes'!$C$1,T6218-1,0,1,U6218+1),0)-1)*IF(OR(ISNUMBER(J6218),J6218="sans examen"),1,0)*IF(W6218&lt;MinDate,1,0),"")</f>
        <v/>
      </c>
      <c r="N6218" s="36">
        <f t="shared" ca="1" si="195"/>
        <v>0</v>
      </c>
      <c r="O6218" s="36" t="e">
        <f ca="1">LEFT(OFFSET(Lists!$Q$2,MATCH(E6218,Lists!$R$3:$R$19,0),0),4)</f>
        <v>#N/A</v>
      </c>
      <c r="P6218" s="36" t="e">
        <f ca="1">MATCH(O6218,Lists!$S$2:$S$640,1)</f>
        <v>#N/A</v>
      </c>
      <c r="Q6218" s="36" t="e">
        <f ca="1">MATCH(LEFT(OFFSET(Lists!$Q$2,MATCH(E6218,Lists!$R$3:$R$19,0)+1,0),4),Lists!$S$3:$S$640,1)</f>
        <v>#N/A</v>
      </c>
      <c r="R6218" s="36" t="e">
        <f ca="1">LEFT(OFFSET(Lists!$S$2,P6218-1+MATCH(F6218,OFFSET(Lists!$T$3,P6218-1,0,Q6218-P6218+1),0),0),6)</f>
        <v>#N/A</v>
      </c>
      <c r="S6218" s="36" t="e">
        <f ca="1">VLOOKUP(R6218,Lists!B:D,3,FALSE)</f>
        <v>#N/A</v>
      </c>
      <c r="T6218" s="36" t="str">
        <f>IF(F6218&lt;&gt;"",MATCH(R6218,'Maximum minutes'!B:B,0),"")</f>
        <v/>
      </c>
      <c r="U6218" s="36">
        <f ca="1">IF(F6218&lt;&gt;"",COUNTA(OFFSET('Maximum minutes'!$C$1,'Annexe A1 Cours'!T6218,0,1,50)),0)</f>
        <v>0</v>
      </c>
      <c r="V6218" s="37">
        <f ca="1">IFERROR(OFFSET('Maximum minutes'!$C$1,T6218+1,-1+MATCH(G6218,OFFSET('Maximum minutes'!$C$1,T6218-1,0,1,50),0)),0)</f>
        <v>0</v>
      </c>
      <c r="W6218" s="38">
        <f t="shared" ca="1" si="194"/>
        <v>0</v>
      </c>
    </row>
    <row r="6219" spans="1:23" s="36" customFormat="1" ht="18.75">
      <c r="A6219" s="34"/>
      <c r="B6219" s="39"/>
      <c r="C6219" s="39"/>
      <c r="D6219" s="35"/>
      <c r="E6219" s="40"/>
      <c r="F6219" s="39"/>
      <c r="G6219" s="39"/>
      <c r="H6219" s="39"/>
      <c r="I6219" s="34"/>
      <c r="J6219" s="34"/>
      <c r="K6219" s="34"/>
      <c r="L6219" s="34"/>
      <c r="M6219" s="43" t="str">
        <f ca="1">IFERROR(OFFSET('Maximum minutes'!$C$1,T6219,MATCH(IF(G6219&lt;&gt;"",G6219,F6219),OFFSET('Maximum minutes'!$C$1,T6219-1,0,1,U6219+1),0)-1)*IF(OR(ISNUMBER(J6219),J6219="sans examen"),1,0)*IF(W6219&lt;MinDate,1,0),"")</f>
        <v/>
      </c>
      <c r="N6219" s="36">
        <f t="shared" ca="1" si="195"/>
        <v>0</v>
      </c>
      <c r="O6219" s="36" t="e">
        <f ca="1">LEFT(OFFSET(Lists!$Q$2,MATCH(E6219,Lists!$R$3:$R$19,0),0),4)</f>
        <v>#N/A</v>
      </c>
      <c r="P6219" s="36" t="e">
        <f ca="1">MATCH(O6219,Lists!$S$2:$S$640,1)</f>
        <v>#N/A</v>
      </c>
      <c r="Q6219" s="36" t="e">
        <f ca="1">MATCH(LEFT(OFFSET(Lists!$Q$2,MATCH(E6219,Lists!$R$3:$R$19,0)+1,0),4),Lists!$S$3:$S$640,1)</f>
        <v>#N/A</v>
      </c>
      <c r="R6219" s="36" t="e">
        <f ca="1">LEFT(OFFSET(Lists!$S$2,P6219-1+MATCH(F6219,OFFSET(Lists!$T$3,P6219-1,0,Q6219-P6219+1),0),0),6)</f>
        <v>#N/A</v>
      </c>
      <c r="S6219" s="36" t="e">
        <f ca="1">VLOOKUP(R6219,Lists!B:D,3,FALSE)</f>
        <v>#N/A</v>
      </c>
      <c r="T6219" s="36" t="str">
        <f>IF(F6219&lt;&gt;"",MATCH(R6219,'Maximum minutes'!B:B,0),"")</f>
        <v/>
      </c>
      <c r="U6219" s="36">
        <f ca="1">IF(F6219&lt;&gt;"",COUNTA(OFFSET('Maximum minutes'!$C$1,'Annexe A1 Cours'!T6219,0,1,50)),0)</f>
        <v>0</v>
      </c>
      <c r="V6219" s="37">
        <f ca="1">IFERROR(OFFSET('Maximum minutes'!$C$1,T6219+1,-1+MATCH(G6219,OFFSET('Maximum minutes'!$C$1,T6219-1,0,1,50),0)),0)</f>
        <v>0</v>
      </c>
      <c r="W6219" s="38">
        <f t="shared" ca="1" si="194"/>
        <v>0</v>
      </c>
    </row>
    <row r="6220" spans="1:23" s="36" customFormat="1" ht="18.75">
      <c r="A6220" s="34"/>
      <c r="B6220" s="39"/>
      <c r="C6220" s="39"/>
      <c r="D6220" s="35"/>
      <c r="E6220" s="40"/>
      <c r="F6220" s="39"/>
      <c r="G6220" s="39"/>
      <c r="H6220" s="39"/>
      <c r="I6220" s="34"/>
      <c r="J6220" s="34"/>
      <c r="K6220" s="34"/>
      <c r="L6220" s="34"/>
      <c r="M6220" s="43" t="str">
        <f ca="1">IFERROR(OFFSET('Maximum minutes'!$C$1,T6220,MATCH(IF(G6220&lt;&gt;"",G6220,F6220),OFFSET('Maximum minutes'!$C$1,T6220-1,0,1,U6220+1),0)-1)*IF(OR(ISNUMBER(J6220),J6220="sans examen"),1,0)*IF(W6220&lt;MinDate,1,0),"")</f>
        <v/>
      </c>
      <c r="N6220" s="36">
        <f t="shared" ca="1" si="195"/>
        <v>0</v>
      </c>
      <c r="O6220" s="36" t="e">
        <f ca="1">LEFT(OFFSET(Lists!$Q$2,MATCH(E6220,Lists!$R$3:$R$19,0),0),4)</f>
        <v>#N/A</v>
      </c>
      <c r="P6220" s="36" t="e">
        <f ca="1">MATCH(O6220,Lists!$S$2:$S$640,1)</f>
        <v>#N/A</v>
      </c>
      <c r="Q6220" s="36" t="e">
        <f ca="1">MATCH(LEFT(OFFSET(Lists!$Q$2,MATCH(E6220,Lists!$R$3:$R$19,0)+1,0),4),Lists!$S$3:$S$640,1)</f>
        <v>#N/A</v>
      </c>
      <c r="R6220" s="36" t="e">
        <f ca="1">LEFT(OFFSET(Lists!$S$2,P6220-1+MATCH(F6220,OFFSET(Lists!$T$3,P6220-1,0,Q6220-P6220+1),0),0),6)</f>
        <v>#N/A</v>
      </c>
      <c r="S6220" s="36" t="e">
        <f ca="1">VLOOKUP(R6220,Lists!B:D,3,FALSE)</f>
        <v>#N/A</v>
      </c>
      <c r="T6220" s="36" t="str">
        <f>IF(F6220&lt;&gt;"",MATCH(R6220,'Maximum minutes'!B:B,0),"")</f>
        <v/>
      </c>
      <c r="U6220" s="36">
        <f ca="1">IF(F6220&lt;&gt;"",COUNTA(OFFSET('Maximum minutes'!$C$1,'Annexe A1 Cours'!T6220,0,1,50)),0)</f>
        <v>0</v>
      </c>
      <c r="V6220" s="37">
        <f ca="1">IFERROR(OFFSET('Maximum minutes'!$C$1,T6220+1,-1+MATCH(G6220,OFFSET('Maximum minutes'!$C$1,T6220-1,0,1,50),0)),0)</f>
        <v>0</v>
      </c>
      <c r="W6220" s="38">
        <f t="shared" ca="1" si="194"/>
        <v>0</v>
      </c>
    </row>
    <row r="6221" spans="1:23" s="36" customFormat="1" ht="18.75">
      <c r="A6221" s="34"/>
      <c r="B6221" s="39"/>
      <c r="C6221" s="39"/>
      <c r="D6221" s="35"/>
      <c r="E6221" s="40"/>
      <c r="F6221" s="39"/>
      <c r="G6221" s="39"/>
      <c r="H6221" s="39"/>
      <c r="I6221" s="34"/>
      <c r="J6221" s="34"/>
      <c r="K6221" s="34"/>
      <c r="L6221" s="34"/>
      <c r="M6221" s="43" t="str">
        <f ca="1">IFERROR(OFFSET('Maximum minutes'!$C$1,T6221,MATCH(IF(G6221&lt;&gt;"",G6221,F6221),OFFSET('Maximum minutes'!$C$1,T6221-1,0,1,U6221+1),0)-1)*IF(OR(ISNUMBER(J6221),J6221="sans examen"),1,0)*IF(W6221&lt;MinDate,1,0),"")</f>
        <v/>
      </c>
      <c r="N6221" s="36">
        <f t="shared" ca="1" si="195"/>
        <v>0</v>
      </c>
      <c r="O6221" s="36" t="e">
        <f ca="1">LEFT(OFFSET(Lists!$Q$2,MATCH(E6221,Lists!$R$3:$R$19,0),0),4)</f>
        <v>#N/A</v>
      </c>
      <c r="P6221" s="36" t="e">
        <f ca="1">MATCH(O6221,Lists!$S$2:$S$640,1)</f>
        <v>#N/A</v>
      </c>
      <c r="Q6221" s="36" t="e">
        <f ca="1">MATCH(LEFT(OFFSET(Lists!$Q$2,MATCH(E6221,Lists!$R$3:$R$19,0)+1,0),4),Lists!$S$3:$S$640,1)</f>
        <v>#N/A</v>
      </c>
      <c r="R6221" s="36" t="e">
        <f ca="1">LEFT(OFFSET(Lists!$S$2,P6221-1+MATCH(F6221,OFFSET(Lists!$T$3,P6221-1,0,Q6221-P6221+1),0),0),6)</f>
        <v>#N/A</v>
      </c>
      <c r="S6221" s="36" t="e">
        <f ca="1">VLOOKUP(R6221,Lists!B:D,3,FALSE)</f>
        <v>#N/A</v>
      </c>
      <c r="T6221" s="36" t="str">
        <f>IF(F6221&lt;&gt;"",MATCH(R6221,'Maximum minutes'!B:B,0),"")</f>
        <v/>
      </c>
      <c r="U6221" s="36">
        <f ca="1">IF(F6221&lt;&gt;"",COUNTA(OFFSET('Maximum minutes'!$C$1,'Annexe A1 Cours'!T6221,0,1,50)),0)</f>
        <v>0</v>
      </c>
      <c r="V6221" s="37">
        <f ca="1">IFERROR(OFFSET('Maximum minutes'!$C$1,T6221+1,-1+MATCH(G6221,OFFSET('Maximum minutes'!$C$1,T6221-1,0,1,50),0)),0)</f>
        <v>0</v>
      </c>
      <c r="W6221" s="38">
        <f t="shared" ca="1" si="194"/>
        <v>0</v>
      </c>
    </row>
    <row r="6222" spans="1:23" s="36" customFormat="1" ht="18.75">
      <c r="A6222" s="34"/>
      <c r="B6222" s="39"/>
      <c r="C6222" s="39"/>
      <c r="D6222" s="35"/>
      <c r="E6222" s="40"/>
      <c r="F6222" s="39"/>
      <c r="G6222" s="39"/>
      <c r="H6222" s="39"/>
      <c r="I6222" s="34"/>
      <c r="J6222" s="34"/>
      <c r="K6222" s="34"/>
      <c r="L6222" s="34"/>
      <c r="M6222" s="43" t="str">
        <f ca="1">IFERROR(OFFSET('Maximum minutes'!$C$1,T6222,MATCH(IF(G6222&lt;&gt;"",G6222,F6222),OFFSET('Maximum minutes'!$C$1,T6222-1,0,1,U6222+1),0)-1)*IF(OR(ISNUMBER(J6222),J6222="sans examen"),1,0)*IF(W6222&lt;MinDate,1,0),"")</f>
        <v/>
      </c>
      <c r="N6222" s="36">
        <f t="shared" ca="1" si="195"/>
        <v>0</v>
      </c>
      <c r="O6222" s="36" t="e">
        <f ca="1">LEFT(OFFSET(Lists!$Q$2,MATCH(E6222,Lists!$R$3:$R$19,0),0),4)</f>
        <v>#N/A</v>
      </c>
      <c r="P6222" s="36" t="e">
        <f ca="1">MATCH(O6222,Lists!$S$2:$S$640,1)</f>
        <v>#N/A</v>
      </c>
      <c r="Q6222" s="36" t="e">
        <f ca="1">MATCH(LEFT(OFFSET(Lists!$Q$2,MATCH(E6222,Lists!$R$3:$R$19,0)+1,0),4),Lists!$S$3:$S$640,1)</f>
        <v>#N/A</v>
      </c>
      <c r="R6222" s="36" t="e">
        <f ca="1">LEFT(OFFSET(Lists!$S$2,P6222-1+MATCH(F6222,OFFSET(Lists!$T$3,P6222-1,0,Q6222-P6222+1),0),0),6)</f>
        <v>#N/A</v>
      </c>
      <c r="S6222" s="36" t="e">
        <f ca="1">VLOOKUP(R6222,Lists!B:D,3,FALSE)</f>
        <v>#N/A</v>
      </c>
      <c r="T6222" s="36" t="str">
        <f>IF(F6222&lt;&gt;"",MATCH(R6222,'Maximum minutes'!B:B,0),"")</f>
        <v/>
      </c>
      <c r="U6222" s="36">
        <f ca="1">IF(F6222&lt;&gt;"",COUNTA(OFFSET('Maximum minutes'!$C$1,'Annexe A1 Cours'!T6222,0,1,50)),0)</f>
        <v>0</v>
      </c>
      <c r="V6222" s="37">
        <f ca="1">IFERROR(OFFSET('Maximum minutes'!$C$1,T6222+1,-1+MATCH(G6222,OFFSET('Maximum minutes'!$C$1,T6222-1,0,1,50),0)),0)</f>
        <v>0</v>
      </c>
      <c r="W6222" s="38">
        <f t="shared" ca="1" si="194"/>
        <v>0</v>
      </c>
    </row>
    <row r="6223" spans="1:23" s="36" customFormat="1" ht="18.75">
      <c r="A6223" s="34"/>
      <c r="B6223" s="39"/>
      <c r="C6223" s="39"/>
      <c r="D6223" s="35"/>
      <c r="E6223" s="40"/>
      <c r="F6223" s="39"/>
      <c r="G6223" s="39"/>
      <c r="H6223" s="39"/>
      <c r="I6223" s="34"/>
      <c r="J6223" s="34"/>
      <c r="K6223" s="34"/>
      <c r="L6223" s="34"/>
      <c r="M6223" s="43" t="str">
        <f ca="1">IFERROR(OFFSET('Maximum minutes'!$C$1,T6223,MATCH(IF(G6223&lt;&gt;"",G6223,F6223),OFFSET('Maximum minutes'!$C$1,T6223-1,0,1,U6223+1),0)-1)*IF(OR(ISNUMBER(J6223),J6223="sans examen"),1,0)*IF(W6223&lt;MinDate,1,0),"")</f>
        <v/>
      </c>
      <c r="N6223" s="36">
        <f t="shared" ca="1" si="195"/>
        <v>0</v>
      </c>
      <c r="O6223" s="36" t="e">
        <f ca="1">LEFT(OFFSET(Lists!$Q$2,MATCH(E6223,Lists!$R$3:$R$19,0),0),4)</f>
        <v>#N/A</v>
      </c>
      <c r="P6223" s="36" t="e">
        <f ca="1">MATCH(O6223,Lists!$S$2:$S$640,1)</f>
        <v>#N/A</v>
      </c>
      <c r="Q6223" s="36" t="e">
        <f ca="1">MATCH(LEFT(OFFSET(Lists!$Q$2,MATCH(E6223,Lists!$R$3:$R$19,0)+1,0),4),Lists!$S$3:$S$640,1)</f>
        <v>#N/A</v>
      </c>
      <c r="R6223" s="36" t="e">
        <f ca="1">LEFT(OFFSET(Lists!$S$2,P6223-1+MATCH(F6223,OFFSET(Lists!$T$3,P6223-1,0,Q6223-P6223+1),0),0),6)</f>
        <v>#N/A</v>
      </c>
      <c r="S6223" s="36" t="e">
        <f ca="1">VLOOKUP(R6223,Lists!B:D,3,FALSE)</f>
        <v>#N/A</v>
      </c>
      <c r="T6223" s="36" t="str">
        <f>IF(F6223&lt;&gt;"",MATCH(R6223,'Maximum minutes'!B:B,0),"")</f>
        <v/>
      </c>
      <c r="U6223" s="36">
        <f ca="1">IF(F6223&lt;&gt;"",COUNTA(OFFSET('Maximum minutes'!$C$1,'Annexe A1 Cours'!T6223,0,1,50)),0)</f>
        <v>0</v>
      </c>
      <c r="V6223" s="37">
        <f ca="1">IFERROR(OFFSET('Maximum minutes'!$C$1,T6223+1,-1+MATCH(G6223,OFFSET('Maximum minutes'!$C$1,T6223-1,0,1,50),0)),0)</f>
        <v>0</v>
      </c>
      <c r="W6223" s="38">
        <f t="shared" ca="1" si="194"/>
        <v>0</v>
      </c>
    </row>
    <row r="6224" spans="1:23" s="36" customFormat="1" ht="18.75">
      <c r="A6224" s="34"/>
      <c r="B6224" s="39"/>
      <c r="C6224" s="39"/>
      <c r="D6224" s="35"/>
      <c r="E6224" s="40"/>
      <c r="F6224" s="39"/>
      <c r="G6224" s="39"/>
      <c r="H6224" s="39"/>
      <c r="I6224" s="34"/>
      <c r="J6224" s="34"/>
      <c r="K6224" s="34"/>
      <c r="L6224" s="34"/>
      <c r="M6224" s="43" t="str">
        <f ca="1">IFERROR(OFFSET('Maximum minutes'!$C$1,T6224,MATCH(IF(G6224&lt;&gt;"",G6224,F6224),OFFSET('Maximum minutes'!$C$1,T6224-1,0,1,U6224+1),0)-1)*IF(OR(ISNUMBER(J6224),J6224="sans examen"),1,0)*IF(W6224&lt;MinDate,1,0),"")</f>
        <v/>
      </c>
      <c r="N6224" s="36">
        <f t="shared" ca="1" si="195"/>
        <v>0</v>
      </c>
      <c r="O6224" s="36" t="e">
        <f ca="1">LEFT(OFFSET(Lists!$Q$2,MATCH(E6224,Lists!$R$3:$R$19,0),0),4)</f>
        <v>#N/A</v>
      </c>
      <c r="P6224" s="36" t="e">
        <f ca="1">MATCH(O6224,Lists!$S$2:$S$640,1)</f>
        <v>#N/A</v>
      </c>
      <c r="Q6224" s="36" t="e">
        <f ca="1">MATCH(LEFT(OFFSET(Lists!$Q$2,MATCH(E6224,Lists!$R$3:$R$19,0)+1,0),4),Lists!$S$3:$S$640,1)</f>
        <v>#N/A</v>
      </c>
      <c r="R6224" s="36" t="e">
        <f ca="1">LEFT(OFFSET(Lists!$S$2,P6224-1+MATCH(F6224,OFFSET(Lists!$T$3,P6224-1,0,Q6224-P6224+1),0),0),6)</f>
        <v>#N/A</v>
      </c>
      <c r="S6224" s="36" t="e">
        <f ca="1">VLOOKUP(R6224,Lists!B:D,3,FALSE)</f>
        <v>#N/A</v>
      </c>
      <c r="T6224" s="36" t="str">
        <f>IF(F6224&lt;&gt;"",MATCH(R6224,'Maximum minutes'!B:B,0),"")</f>
        <v/>
      </c>
      <c r="U6224" s="36">
        <f ca="1">IF(F6224&lt;&gt;"",COUNTA(OFFSET('Maximum minutes'!$C$1,'Annexe A1 Cours'!T6224,0,1,50)),0)</f>
        <v>0</v>
      </c>
      <c r="V6224" s="37">
        <f ca="1">IFERROR(OFFSET('Maximum minutes'!$C$1,T6224+1,-1+MATCH(G6224,OFFSET('Maximum minutes'!$C$1,T6224-1,0,1,50),0)),0)</f>
        <v>0</v>
      </c>
      <c r="W6224" s="38">
        <f t="shared" ca="1" si="194"/>
        <v>0</v>
      </c>
    </row>
    <row r="6225" spans="1:23" s="36" customFormat="1" ht="18.75">
      <c r="A6225" s="34"/>
      <c r="B6225" s="39"/>
      <c r="C6225" s="39"/>
      <c r="D6225" s="35"/>
      <c r="E6225" s="40"/>
      <c r="F6225" s="39"/>
      <c r="G6225" s="39"/>
      <c r="H6225" s="39"/>
      <c r="I6225" s="34"/>
      <c r="J6225" s="34"/>
      <c r="K6225" s="34"/>
      <c r="L6225" s="34"/>
      <c r="M6225" s="43" t="str">
        <f ca="1">IFERROR(OFFSET('Maximum minutes'!$C$1,T6225,MATCH(IF(G6225&lt;&gt;"",G6225,F6225),OFFSET('Maximum minutes'!$C$1,T6225-1,0,1,U6225+1),0)-1)*IF(OR(ISNUMBER(J6225),J6225="sans examen"),1,0)*IF(W6225&lt;MinDate,1,0),"")</f>
        <v/>
      </c>
      <c r="N6225" s="36">
        <f t="shared" ca="1" si="195"/>
        <v>0</v>
      </c>
      <c r="O6225" s="36" t="e">
        <f ca="1">LEFT(OFFSET(Lists!$Q$2,MATCH(E6225,Lists!$R$3:$R$19,0),0),4)</f>
        <v>#N/A</v>
      </c>
      <c r="P6225" s="36" t="e">
        <f ca="1">MATCH(O6225,Lists!$S$2:$S$640,1)</f>
        <v>#N/A</v>
      </c>
      <c r="Q6225" s="36" t="e">
        <f ca="1">MATCH(LEFT(OFFSET(Lists!$Q$2,MATCH(E6225,Lists!$R$3:$R$19,0)+1,0),4),Lists!$S$3:$S$640,1)</f>
        <v>#N/A</v>
      </c>
      <c r="R6225" s="36" t="e">
        <f ca="1">LEFT(OFFSET(Lists!$S$2,P6225-1+MATCH(F6225,OFFSET(Lists!$T$3,P6225-1,0,Q6225-P6225+1),0),0),6)</f>
        <v>#N/A</v>
      </c>
      <c r="S6225" s="36" t="e">
        <f ca="1">VLOOKUP(R6225,Lists!B:D,3,FALSE)</f>
        <v>#N/A</v>
      </c>
      <c r="T6225" s="36" t="str">
        <f>IF(F6225&lt;&gt;"",MATCH(R6225,'Maximum minutes'!B:B,0),"")</f>
        <v/>
      </c>
      <c r="U6225" s="36">
        <f ca="1">IF(F6225&lt;&gt;"",COUNTA(OFFSET('Maximum minutes'!$C$1,'Annexe A1 Cours'!T6225,0,1,50)),0)</f>
        <v>0</v>
      </c>
      <c r="V6225" s="37">
        <f ca="1">IFERROR(OFFSET('Maximum minutes'!$C$1,T6225+1,-1+MATCH(G6225,OFFSET('Maximum minutes'!$C$1,T6225-1,0,1,50),0)),0)</f>
        <v>0</v>
      </c>
      <c r="W6225" s="38">
        <f t="shared" ca="1" si="194"/>
        <v>0</v>
      </c>
    </row>
    <row r="6226" spans="1:23" s="36" customFormat="1" ht="18.75">
      <c r="A6226" s="34"/>
      <c r="B6226" s="39"/>
      <c r="C6226" s="39"/>
      <c r="D6226" s="35"/>
      <c r="E6226" s="40"/>
      <c r="F6226" s="39"/>
      <c r="G6226" s="39"/>
      <c r="H6226" s="39"/>
      <c r="I6226" s="34"/>
      <c r="J6226" s="34"/>
      <c r="K6226" s="34"/>
      <c r="L6226" s="34"/>
      <c r="M6226" s="43" t="str">
        <f ca="1">IFERROR(OFFSET('Maximum minutes'!$C$1,T6226,MATCH(IF(G6226&lt;&gt;"",G6226,F6226),OFFSET('Maximum minutes'!$C$1,T6226-1,0,1,U6226+1),0)-1)*IF(OR(ISNUMBER(J6226),J6226="sans examen"),1,0)*IF(W6226&lt;MinDate,1,0),"")</f>
        <v/>
      </c>
      <c r="N6226" s="36">
        <f t="shared" ca="1" si="195"/>
        <v>0</v>
      </c>
      <c r="O6226" s="36" t="e">
        <f ca="1">LEFT(OFFSET(Lists!$Q$2,MATCH(E6226,Lists!$R$3:$R$19,0),0),4)</f>
        <v>#N/A</v>
      </c>
      <c r="P6226" s="36" t="e">
        <f ca="1">MATCH(O6226,Lists!$S$2:$S$640,1)</f>
        <v>#N/A</v>
      </c>
      <c r="Q6226" s="36" t="e">
        <f ca="1">MATCH(LEFT(OFFSET(Lists!$Q$2,MATCH(E6226,Lists!$R$3:$R$19,0)+1,0),4),Lists!$S$3:$S$640,1)</f>
        <v>#N/A</v>
      </c>
      <c r="R6226" s="36" t="e">
        <f ca="1">LEFT(OFFSET(Lists!$S$2,P6226-1+MATCH(F6226,OFFSET(Lists!$T$3,P6226-1,0,Q6226-P6226+1),0),0),6)</f>
        <v>#N/A</v>
      </c>
      <c r="S6226" s="36" t="e">
        <f ca="1">VLOOKUP(R6226,Lists!B:D,3,FALSE)</f>
        <v>#N/A</v>
      </c>
      <c r="T6226" s="36" t="str">
        <f>IF(F6226&lt;&gt;"",MATCH(R6226,'Maximum minutes'!B:B,0),"")</f>
        <v/>
      </c>
      <c r="U6226" s="36">
        <f ca="1">IF(F6226&lt;&gt;"",COUNTA(OFFSET('Maximum minutes'!$C$1,'Annexe A1 Cours'!T6226,0,1,50)),0)</f>
        <v>0</v>
      </c>
      <c r="V6226" s="37">
        <f ca="1">IFERROR(OFFSET('Maximum minutes'!$C$1,T6226+1,-1+MATCH(G6226,OFFSET('Maximum minutes'!$C$1,T6226-1,0,1,50),0)),0)</f>
        <v>0</v>
      </c>
      <c r="W6226" s="38">
        <f t="shared" ca="1" si="194"/>
        <v>0</v>
      </c>
    </row>
    <row r="6227" spans="1:23" s="36" customFormat="1" ht="18.75">
      <c r="A6227" s="34"/>
      <c r="B6227" s="39"/>
      <c r="C6227" s="39"/>
      <c r="D6227" s="35"/>
      <c r="E6227" s="40"/>
      <c r="F6227" s="39"/>
      <c r="G6227" s="39"/>
      <c r="H6227" s="39"/>
      <c r="I6227" s="34"/>
      <c r="J6227" s="34"/>
      <c r="K6227" s="34"/>
      <c r="L6227" s="34"/>
      <c r="M6227" s="43" t="str">
        <f ca="1">IFERROR(OFFSET('Maximum minutes'!$C$1,T6227,MATCH(IF(G6227&lt;&gt;"",G6227,F6227),OFFSET('Maximum minutes'!$C$1,T6227-1,0,1,U6227+1),0)-1)*IF(OR(ISNUMBER(J6227),J6227="sans examen"),1,0)*IF(W6227&lt;MinDate,1,0),"")</f>
        <v/>
      </c>
      <c r="N6227" s="36">
        <f t="shared" ca="1" si="195"/>
        <v>0</v>
      </c>
      <c r="O6227" s="36" t="e">
        <f ca="1">LEFT(OFFSET(Lists!$Q$2,MATCH(E6227,Lists!$R$3:$R$19,0),0),4)</f>
        <v>#N/A</v>
      </c>
      <c r="P6227" s="36" t="e">
        <f ca="1">MATCH(O6227,Lists!$S$2:$S$640,1)</f>
        <v>#N/A</v>
      </c>
      <c r="Q6227" s="36" t="e">
        <f ca="1">MATCH(LEFT(OFFSET(Lists!$Q$2,MATCH(E6227,Lists!$R$3:$R$19,0)+1,0),4),Lists!$S$3:$S$640,1)</f>
        <v>#N/A</v>
      </c>
      <c r="R6227" s="36" t="e">
        <f ca="1">LEFT(OFFSET(Lists!$S$2,P6227-1+MATCH(F6227,OFFSET(Lists!$T$3,P6227-1,0,Q6227-P6227+1),0),0),6)</f>
        <v>#N/A</v>
      </c>
      <c r="S6227" s="36" t="e">
        <f ca="1">VLOOKUP(R6227,Lists!B:D,3,FALSE)</f>
        <v>#N/A</v>
      </c>
      <c r="T6227" s="36" t="str">
        <f>IF(F6227&lt;&gt;"",MATCH(R6227,'Maximum minutes'!B:B,0),"")</f>
        <v/>
      </c>
      <c r="U6227" s="36">
        <f ca="1">IF(F6227&lt;&gt;"",COUNTA(OFFSET('Maximum minutes'!$C$1,'Annexe A1 Cours'!T6227,0,1,50)),0)</f>
        <v>0</v>
      </c>
      <c r="V6227" s="37">
        <f ca="1">IFERROR(OFFSET('Maximum minutes'!$C$1,T6227+1,-1+MATCH(G6227,OFFSET('Maximum minutes'!$C$1,T6227-1,0,1,50),0)),0)</f>
        <v>0</v>
      </c>
      <c r="W6227" s="38">
        <f t="shared" ca="1" si="194"/>
        <v>0</v>
      </c>
    </row>
    <row r="6228" spans="1:23" s="36" customFormat="1" ht="18.75">
      <c r="A6228" s="34"/>
      <c r="B6228" s="39"/>
      <c r="C6228" s="39"/>
      <c r="D6228" s="35"/>
      <c r="E6228" s="40"/>
      <c r="F6228" s="39"/>
      <c r="G6228" s="39"/>
      <c r="H6228" s="39"/>
      <c r="I6228" s="34"/>
      <c r="J6228" s="34"/>
      <c r="K6228" s="34"/>
      <c r="L6228" s="34"/>
      <c r="M6228" s="43" t="str">
        <f ca="1">IFERROR(OFFSET('Maximum minutes'!$C$1,T6228,MATCH(IF(G6228&lt;&gt;"",G6228,F6228),OFFSET('Maximum minutes'!$C$1,T6228-1,0,1,U6228+1),0)-1)*IF(OR(ISNUMBER(J6228),J6228="sans examen"),1,0)*IF(W6228&lt;MinDate,1,0),"")</f>
        <v/>
      </c>
      <c r="N6228" s="36">
        <f t="shared" ca="1" si="195"/>
        <v>0</v>
      </c>
      <c r="O6228" s="36" t="e">
        <f ca="1">LEFT(OFFSET(Lists!$Q$2,MATCH(E6228,Lists!$R$3:$R$19,0),0),4)</f>
        <v>#N/A</v>
      </c>
      <c r="P6228" s="36" t="e">
        <f ca="1">MATCH(O6228,Lists!$S$2:$S$640,1)</f>
        <v>#N/A</v>
      </c>
      <c r="Q6228" s="36" t="e">
        <f ca="1">MATCH(LEFT(OFFSET(Lists!$Q$2,MATCH(E6228,Lists!$R$3:$R$19,0)+1,0),4),Lists!$S$3:$S$640,1)</f>
        <v>#N/A</v>
      </c>
      <c r="R6228" s="36" t="e">
        <f ca="1">LEFT(OFFSET(Lists!$S$2,P6228-1+MATCH(F6228,OFFSET(Lists!$T$3,P6228-1,0,Q6228-P6228+1),0),0),6)</f>
        <v>#N/A</v>
      </c>
      <c r="S6228" s="36" t="e">
        <f ca="1">VLOOKUP(R6228,Lists!B:D,3,FALSE)</f>
        <v>#N/A</v>
      </c>
      <c r="T6228" s="36" t="str">
        <f>IF(F6228&lt;&gt;"",MATCH(R6228,'Maximum minutes'!B:B,0),"")</f>
        <v/>
      </c>
      <c r="U6228" s="36">
        <f ca="1">IF(F6228&lt;&gt;"",COUNTA(OFFSET('Maximum minutes'!$C$1,'Annexe A1 Cours'!T6228,0,1,50)),0)</f>
        <v>0</v>
      </c>
      <c r="V6228" s="37">
        <f ca="1">IFERROR(OFFSET('Maximum minutes'!$C$1,T6228+1,-1+MATCH(G6228,OFFSET('Maximum minutes'!$C$1,T6228-1,0,1,50),0)),0)</f>
        <v>0</v>
      </c>
      <c r="W6228" s="38">
        <f t="shared" ca="1" si="194"/>
        <v>0</v>
      </c>
    </row>
    <row r="6229" spans="1:23" s="36" customFormat="1" ht="18.75">
      <c r="A6229" s="34"/>
      <c r="B6229" s="39"/>
      <c r="C6229" s="39"/>
      <c r="D6229" s="35"/>
      <c r="E6229" s="40"/>
      <c r="F6229" s="39"/>
      <c r="G6229" s="39"/>
      <c r="H6229" s="39"/>
      <c r="I6229" s="34"/>
      <c r="J6229" s="34"/>
      <c r="K6229" s="34"/>
      <c r="L6229" s="34"/>
      <c r="M6229" s="43" t="str">
        <f ca="1">IFERROR(OFFSET('Maximum minutes'!$C$1,T6229,MATCH(IF(G6229&lt;&gt;"",G6229,F6229),OFFSET('Maximum minutes'!$C$1,T6229-1,0,1,U6229+1),0)-1)*IF(OR(ISNUMBER(J6229),J6229="sans examen"),1,0)*IF(W6229&lt;MinDate,1,0),"")</f>
        <v/>
      </c>
      <c r="N6229" s="36">
        <f t="shared" ca="1" si="195"/>
        <v>0</v>
      </c>
      <c r="O6229" s="36" t="e">
        <f ca="1">LEFT(OFFSET(Lists!$Q$2,MATCH(E6229,Lists!$R$3:$R$19,0),0),4)</f>
        <v>#N/A</v>
      </c>
      <c r="P6229" s="36" t="e">
        <f ca="1">MATCH(O6229,Lists!$S$2:$S$640,1)</f>
        <v>#N/A</v>
      </c>
      <c r="Q6229" s="36" t="e">
        <f ca="1">MATCH(LEFT(OFFSET(Lists!$Q$2,MATCH(E6229,Lists!$R$3:$R$19,0)+1,0),4),Lists!$S$3:$S$640,1)</f>
        <v>#N/A</v>
      </c>
      <c r="R6229" s="36" t="e">
        <f ca="1">LEFT(OFFSET(Lists!$S$2,P6229-1+MATCH(F6229,OFFSET(Lists!$T$3,P6229-1,0,Q6229-P6229+1),0),0),6)</f>
        <v>#N/A</v>
      </c>
      <c r="S6229" s="36" t="e">
        <f ca="1">VLOOKUP(R6229,Lists!B:D,3,FALSE)</f>
        <v>#N/A</v>
      </c>
      <c r="T6229" s="36" t="str">
        <f>IF(F6229&lt;&gt;"",MATCH(R6229,'Maximum minutes'!B:B,0),"")</f>
        <v/>
      </c>
      <c r="U6229" s="36">
        <f ca="1">IF(F6229&lt;&gt;"",COUNTA(OFFSET('Maximum minutes'!$C$1,'Annexe A1 Cours'!T6229,0,1,50)),0)</f>
        <v>0</v>
      </c>
      <c r="V6229" s="37">
        <f ca="1">IFERROR(OFFSET('Maximum minutes'!$C$1,T6229+1,-1+MATCH(G6229,OFFSET('Maximum minutes'!$C$1,T6229-1,0,1,50),0)),0)</f>
        <v>0</v>
      </c>
      <c r="W6229" s="38">
        <f t="shared" ca="1" si="194"/>
        <v>0</v>
      </c>
    </row>
    <row r="6230" spans="1:23" s="36" customFormat="1" ht="18.75">
      <c r="A6230" s="34"/>
      <c r="B6230" s="39"/>
      <c r="C6230" s="39"/>
      <c r="D6230" s="35"/>
      <c r="E6230" s="40"/>
      <c r="F6230" s="39"/>
      <c r="G6230" s="39"/>
      <c r="H6230" s="39"/>
      <c r="I6230" s="34"/>
      <c r="J6230" s="34"/>
      <c r="K6230" s="34"/>
      <c r="L6230" s="34"/>
      <c r="M6230" s="43" t="str">
        <f ca="1">IFERROR(OFFSET('Maximum minutes'!$C$1,T6230,MATCH(IF(G6230&lt;&gt;"",G6230,F6230),OFFSET('Maximum minutes'!$C$1,T6230-1,0,1,U6230+1),0)-1)*IF(OR(ISNUMBER(J6230),J6230="sans examen"),1,0)*IF(W6230&lt;MinDate,1,0),"")</f>
        <v/>
      </c>
      <c r="N6230" s="36">
        <f t="shared" ca="1" si="195"/>
        <v>0</v>
      </c>
      <c r="O6230" s="36" t="e">
        <f ca="1">LEFT(OFFSET(Lists!$Q$2,MATCH(E6230,Lists!$R$3:$R$19,0),0),4)</f>
        <v>#N/A</v>
      </c>
      <c r="P6230" s="36" t="e">
        <f ca="1">MATCH(O6230,Lists!$S$2:$S$640,1)</f>
        <v>#N/A</v>
      </c>
      <c r="Q6230" s="36" t="e">
        <f ca="1">MATCH(LEFT(OFFSET(Lists!$Q$2,MATCH(E6230,Lists!$R$3:$R$19,0)+1,0),4),Lists!$S$3:$S$640,1)</f>
        <v>#N/A</v>
      </c>
      <c r="R6230" s="36" t="e">
        <f ca="1">LEFT(OFFSET(Lists!$S$2,P6230-1+MATCH(F6230,OFFSET(Lists!$T$3,P6230-1,0,Q6230-P6230+1),0),0),6)</f>
        <v>#N/A</v>
      </c>
      <c r="S6230" s="36" t="e">
        <f ca="1">VLOOKUP(R6230,Lists!B:D,3,FALSE)</f>
        <v>#N/A</v>
      </c>
      <c r="T6230" s="36" t="str">
        <f>IF(F6230&lt;&gt;"",MATCH(R6230,'Maximum minutes'!B:B,0),"")</f>
        <v/>
      </c>
      <c r="U6230" s="36">
        <f ca="1">IF(F6230&lt;&gt;"",COUNTA(OFFSET('Maximum minutes'!$C$1,'Annexe A1 Cours'!T6230,0,1,50)),0)</f>
        <v>0</v>
      </c>
      <c r="V6230" s="37">
        <f ca="1">IFERROR(OFFSET('Maximum minutes'!$C$1,T6230+1,-1+MATCH(G6230,OFFSET('Maximum minutes'!$C$1,T6230-1,0,1,50),0)),0)</f>
        <v>0</v>
      </c>
      <c r="W6230" s="38">
        <f t="shared" ca="1" si="194"/>
        <v>0</v>
      </c>
    </row>
    <row r="6231" spans="1:23" s="36" customFormat="1" ht="18.75">
      <c r="A6231" s="34"/>
      <c r="B6231" s="39"/>
      <c r="C6231" s="39"/>
      <c r="D6231" s="35"/>
      <c r="E6231" s="40"/>
      <c r="F6231" s="39"/>
      <c r="G6231" s="39"/>
      <c r="H6231" s="39"/>
      <c r="I6231" s="34"/>
      <c r="J6231" s="34"/>
      <c r="K6231" s="34"/>
      <c r="L6231" s="34"/>
      <c r="M6231" s="43" t="str">
        <f ca="1">IFERROR(OFFSET('Maximum minutes'!$C$1,T6231,MATCH(IF(G6231&lt;&gt;"",G6231,F6231),OFFSET('Maximum minutes'!$C$1,T6231-1,0,1,U6231+1),0)-1)*IF(OR(ISNUMBER(J6231),J6231="sans examen"),1,0)*IF(W6231&lt;MinDate,1,0),"")</f>
        <v/>
      </c>
      <c r="N6231" s="36">
        <f t="shared" ca="1" si="195"/>
        <v>0</v>
      </c>
      <c r="O6231" s="36" t="e">
        <f ca="1">LEFT(OFFSET(Lists!$Q$2,MATCH(E6231,Lists!$R$3:$R$19,0),0),4)</f>
        <v>#N/A</v>
      </c>
      <c r="P6231" s="36" t="e">
        <f ca="1">MATCH(O6231,Lists!$S$2:$S$640,1)</f>
        <v>#N/A</v>
      </c>
      <c r="Q6231" s="36" t="e">
        <f ca="1">MATCH(LEFT(OFFSET(Lists!$Q$2,MATCH(E6231,Lists!$R$3:$R$19,0)+1,0),4),Lists!$S$3:$S$640,1)</f>
        <v>#N/A</v>
      </c>
      <c r="R6231" s="36" t="e">
        <f ca="1">LEFT(OFFSET(Lists!$S$2,P6231-1+MATCH(F6231,OFFSET(Lists!$T$3,P6231-1,0,Q6231-P6231+1),0),0),6)</f>
        <v>#N/A</v>
      </c>
      <c r="S6231" s="36" t="e">
        <f ca="1">VLOOKUP(R6231,Lists!B:D,3,FALSE)</f>
        <v>#N/A</v>
      </c>
      <c r="T6231" s="36" t="str">
        <f>IF(F6231&lt;&gt;"",MATCH(R6231,'Maximum minutes'!B:B,0),"")</f>
        <v/>
      </c>
      <c r="U6231" s="36">
        <f ca="1">IF(F6231&lt;&gt;"",COUNTA(OFFSET('Maximum minutes'!$C$1,'Annexe A1 Cours'!T6231,0,1,50)),0)</f>
        <v>0</v>
      </c>
      <c r="V6231" s="37">
        <f ca="1">IFERROR(OFFSET('Maximum minutes'!$C$1,T6231+1,-1+MATCH(G6231,OFFSET('Maximum minutes'!$C$1,T6231-1,0,1,50),0)),0)</f>
        <v>0</v>
      </c>
      <c r="W6231" s="38">
        <f t="shared" ca="1" si="194"/>
        <v>0</v>
      </c>
    </row>
    <row r="6232" spans="1:23" s="36" customFormat="1" ht="18.75">
      <c r="A6232" s="34"/>
      <c r="B6232" s="39"/>
      <c r="C6232" s="39"/>
      <c r="D6232" s="35"/>
      <c r="E6232" s="40"/>
      <c r="F6232" s="39"/>
      <c r="G6232" s="39"/>
      <c r="H6232" s="39"/>
      <c r="I6232" s="34"/>
      <c r="J6232" s="34"/>
      <c r="K6232" s="34"/>
      <c r="L6232" s="34"/>
      <c r="M6232" s="43" t="str">
        <f ca="1">IFERROR(OFFSET('Maximum minutes'!$C$1,T6232,MATCH(IF(G6232&lt;&gt;"",G6232,F6232),OFFSET('Maximum minutes'!$C$1,T6232-1,0,1,U6232+1),0)-1)*IF(OR(ISNUMBER(J6232),J6232="sans examen"),1,0)*IF(W6232&lt;MinDate,1,0),"")</f>
        <v/>
      </c>
      <c r="N6232" s="36">
        <f t="shared" ca="1" si="195"/>
        <v>0</v>
      </c>
      <c r="O6232" s="36" t="e">
        <f ca="1">LEFT(OFFSET(Lists!$Q$2,MATCH(E6232,Lists!$R$3:$R$19,0),0),4)</f>
        <v>#N/A</v>
      </c>
      <c r="P6232" s="36" t="e">
        <f ca="1">MATCH(O6232,Lists!$S$2:$S$640,1)</f>
        <v>#N/A</v>
      </c>
      <c r="Q6232" s="36" t="e">
        <f ca="1">MATCH(LEFT(OFFSET(Lists!$Q$2,MATCH(E6232,Lists!$R$3:$R$19,0)+1,0),4),Lists!$S$3:$S$640,1)</f>
        <v>#N/A</v>
      </c>
      <c r="R6232" s="36" t="e">
        <f ca="1">LEFT(OFFSET(Lists!$S$2,P6232-1+MATCH(F6232,OFFSET(Lists!$T$3,P6232-1,0,Q6232-P6232+1),0),0),6)</f>
        <v>#N/A</v>
      </c>
      <c r="S6232" s="36" t="e">
        <f ca="1">VLOOKUP(R6232,Lists!B:D,3,FALSE)</f>
        <v>#N/A</v>
      </c>
      <c r="T6232" s="36" t="str">
        <f>IF(F6232&lt;&gt;"",MATCH(R6232,'Maximum minutes'!B:B,0),"")</f>
        <v/>
      </c>
      <c r="U6232" s="36">
        <f ca="1">IF(F6232&lt;&gt;"",COUNTA(OFFSET('Maximum minutes'!$C$1,'Annexe A1 Cours'!T6232,0,1,50)),0)</f>
        <v>0</v>
      </c>
      <c r="V6232" s="37">
        <f ca="1">IFERROR(OFFSET('Maximum minutes'!$C$1,T6232+1,-1+MATCH(G6232,OFFSET('Maximum minutes'!$C$1,T6232-1,0,1,50),0)),0)</f>
        <v>0</v>
      </c>
      <c r="W6232" s="38">
        <f t="shared" ca="1" si="194"/>
        <v>0</v>
      </c>
    </row>
    <row r="6233" spans="1:23" s="36" customFormat="1" ht="18.75">
      <c r="A6233" s="34"/>
      <c r="B6233" s="39"/>
      <c r="C6233" s="39"/>
      <c r="D6233" s="35"/>
      <c r="E6233" s="40"/>
      <c r="F6233" s="39"/>
      <c r="G6233" s="39"/>
      <c r="H6233" s="39"/>
      <c r="I6233" s="34"/>
      <c r="J6233" s="34"/>
      <c r="K6233" s="34"/>
      <c r="L6233" s="34"/>
      <c r="M6233" s="43" t="str">
        <f ca="1">IFERROR(OFFSET('Maximum minutes'!$C$1,T6233,MATCH(IF(G6233&lt;&gt;"",G6233,F6233),OFFSET('Maximum minutes'!$C$1,T6233-1,0,1,U6233+1),0)-1)*IF(OR(ISNUMBER(J6233),J6233="sans examen"),1,0)*IF(W6233&lt;MinDate,1,0),"")</f>
        <v/>
      </c>
      <c r="N6233" s="36">
        <f t="shared" ca="1" si="195"/>
        <v>0</v>
      </c>
      <c r="O6233" s="36" t="e">
        <f ca="1">LEFT(OFFSET(Lists!$Q$2,MATCH(E6233,Lists!$R$3:$R$19,0),0),4)</f>
        <v>#N/A</v>
      </c>
      <c r="P6233" s="36" t="e">
        <f ca="1">MATCH(O6233,Lists!$S$2:$S$640,1)</f>
        <v>#N/A</v>
      </c>
      <c r="Q6233" s="36" t="e">
        <f ca="1">MATCH(LEFT(OFFSET(Lists!$Q$2,MATCH(E6233,Lists!$R$3:$R$19,0)+1,0),4),Lists!$S$3:$S$640,1)</f>
        <v>#N/A</v>
      </c>
      <c r="R6233" s="36" t="e">
        <f ca="1">LEFT(OFFSET(Lists!$S$2,P6233-1+MATCH(F6233,OFFSET(Lists!$T$3,P6233-1,0,Q6233-P6233+1),0),0),6)</f>
        <v>#N/A</v>
      </c>
      <c r="S6233" s="36" t="e">
        <f ca="1">VLOOKUP(R6233,Lists!B:D,3,FALSE)</f>
        <v>#N/A</v>
      </c>
      <c r="T6233" s="36" t="str">
        <f>IF(F6233&lt;&gt;"",MATCH(R6233,'Maximum minutes'!B:B,0),"")</f>
        <v/>
      </c>
      <c r="U6233" s="36">
        <f ca="1">IF(F6233&lt;&gt;"",COUNTA(OFFSET('Maximum minutes'!$C$1,'Annexe A1 Cours'!T6233,0,1,50)),0)</f>
        <v>0</v>
      </c>
      <c r="V6233" s="37">
        <f ca="1">IFERROR(OFFSET('Maximum minutes'!$C$1,T6233+1,-1+MATCH(G6233,OFFSET('Maximum minutes'!$C$1,T6233-1,0,1,50),0)),0)</f>
        <v>0</v>
      </c>
      <c r="W6233" s="38">
        <f t="shared" ca="1" si="194"/>
        <v>0</v>
      </c>
    </row>
    <row r="6234" spans="1:23" s="36" customFormat="1" ht="18.75">
      <c r="A6234" s="34"/>
      <c r="B6234" s="39"/>
      <c r="C6234" s="39"/>
      <c r="D6234" s="35"/>
      <c r="E6234" s="40"/>
      <c r="F6234" s="39"/>
      <c r="G6234" s="39"/>
      <c r="H6234" s="39"/>
      <c r="I6234" s="34"/>
      <c r="J6234" s="34"/>
      <c r="K6234" s="34"/>
      <c r="L6234" s="34"/>
      <c r="M6234" s="43" t="str">
        <f ca="1">IFERROR(OFFSET('Maximum minutes'!$C$1,T6234,MATCH(IF(G6234&lt;&gt;"",G6234,F6234),OFFSET('Maximum minutes'!$C$1,T6234-1,0,1,U6234+1),0)-1)*IF(OR(ISNUMBER(J6234),J6234="sans examen"),1,0)*IF(W6234&lt;MinDate,1,0),"")</f>
        <v/>
      </c>
      <c r="N6234" s="36">
        <f t="shared" ca="1" si="195"/>
        <v>0</v>
      </c>
      <c r="O6234" s="36" t="e">
        <f ca="1">LEFT(OFFSET(Lists!$Q$2,MATCH(E6234,Lists!$R$3:$R$19,0),0),4)</f>
        <v>#N/A</v>
      </c>
      <c r="P6234" s="36" t="e">
        <f ca="1">MATCH(O6234,Lists!$S$2:$S$640,1)</f>
        <v>#N/A</v>
      </c>
      <c r="Q6234" s="36" t="e">
        <f ca="1">MATCH(LEFT(OFFSET(Lists!$Q$2,MATCH(E6234,Lists!$R$3:$R$19,0)+1,0),4),Lists!$S$3:$S$640,1)</f>
        <v>#N/A</v>
      </c>
      <c r="R6234" s="36" t="e">
        <f ca="1">LEFT(OFFSET(Lists!$S$2,P6234-1+MATCH(F6234,OFFSET(Lists!$T$3,P6234-1,0,Q6234-P6234+1),0),0),6)</f>
        <v>#N/A</v>
      </c>
      <c r="S6234" s="36" t="e">
        <f ca="1">VLOOKUP(R6234,Lists!B:D,3,FALSE)</f>
        <v>#N/A</v>
      </c>
      <c r="T6234" s="36" t="str">
        <f>IF(F6234&lt;&gt;"",MATCH(R6234,'Maximum minutes'!B:B,0),"")</f>
        <v/>
      </c>
      <c r="U6234" s="36">
        <f ca="1">IF(F6234&lt;&gt;"",COUNTA(OFFSET('Maximum minutes'!$C$1,'Annexe A1 Cours'!T6234,0,1,50)),0)</f>
        <v>0</v>
      </c>
      <c r="V6234" s="37">
        <f ca="1">IFERROR(OFFSET('Maximum minutes'!$C$1,T6234+1,-1+MATCH(G6234,OFFSET('Maximum minutes'!$C$1,T6234-1,0,1,50),0)),0)</f>
        <v>0</v>
      </c>
      <c r="W6234" s="38">
        <f t="shared" ca="1" si="194"/>
        <v>0</v>
      </c>
    </row>
    <row r="6235" spans="1:23" s="36" customFormat="1" ht="18.75">
      <c r="A6235" s="34"/>
      <c r="B6235" s="39"/>
      <c r="C6235" s="39"/>
      <c r="D6235" s="35"/>
      <c r="E6235" s="40"/>
      <c r="F6235" s="39"/>
      <c r="G6235" s="39"/>
      <c r="H6235" s="39"/>
      <c r="I6235" s="34"/>
      <c r="J6235" s="34"/>
      <c r="K6235" s="34"/>
      <c r="L6235" s="34"/>
      <c r="M6235" s="43" t="str">
        <f ca="1">IFERROR(OFFSET('Maximum minutes'!$C$1,T6235,MATCH(IF(G6235&lt;&gt;"",G6235,F6235),OFFSET('Maximum minutes'!$C$1,T6235-1,0,1,U6235+1),0)-1)*IF(OR(ISNUMBER(J6235),J6235="sans examen"),1,0)*IF(W6235&lt;MinDate,1,0),"")</f>
        <v/>
      </c>
      <c r="N6235" s="36">
        <f t="shared" ca="1" si="195"/>
        <v>0</v>
      </c>
      <c r="O6235" s="36" t="e">
        <f ca="1">LEFT(OFFSET(Lists!$Q$2,MATCH(E6235,Lists!$R$3:$R$19,0),0),4)</f>
        <v>#N/A</v>
      </c>
      <c r="P6235" s="36" t="e">
        <f ca="1">MATCH(O6235,Lists!$S$2:$S$640,1)</f>
        <v>#N/A</v>
      </c>
      <c r="Q6235" s="36" t="e">
        <f ca="1">MATCH(LEFT(OFFSET(Lists!$Q$2,MATCH(E6235,Lists!$R$3:$R$19,0)+1,0),4),Lists!$S$3:$S$640,1)</f>
        <v>#N/A</v>
      </c>
      <c r="R6235" s="36" t="e">
        <f ca="1">LEFT(OFFSET(Lists!$S$2,P6235-1+MATCH(F6235,OFFSET(Lists!$T$3,P6235-1,0,Q6235-P6235+1),0),0),6)</f>
        <v>#N/A</v>
      </c>
      <c r="S6235" s="36" t="e">
        <f ca="1">VLOOKUP(R6235,Lists!B:D,3,FALSE)</f>
        <v>#N/A</v>
      </c>
      <c r="T6235" s="36" t="str">
        <f>IF(F6235&lt;&gt;"",MATCH(R6235,'Maximum minutes'!B:B,0),"")</f>
        <v/>
      </c>
      <c r="U6235" s="36">
        <f ca="1">IF(F6235&lt;&gt;"",COUNTA(OFFSET('Maximum minutes'!$C$1,'Annexe A1 Cours'!T6235,0,1,50)),0)</f>
        <v>0</v>
      </c>
      <c r="V6235" s="37">
        <f ca="1">IFERROR(OFFSET('Maximum minutes'!$C$1,T6235+1,-1+MATCH(G6235,OFFSET('Maximum minutes'!$C$1,T6235-1,0,1,50),0)),0)</f>
        <v>0</v>
      </c>
      <c r="W6235" s="38">
        <f t="shared" ca="1" si="194"/>
        <v>0</v>
      </c>
    </row>
    <row r="6236" spans="1:23" s="36" customFormat="1" ht="18.75">
      <c r="A6236" s="34"/>
      <c r="B6236" s="39"/>
      <c r="C6236" s="39"/>
      <c r="D6236" s="35"/>
      <c r="E6236" s="40"/>
      <c r="F6236" s="39"/>
      <c r="G6236" s="39"/>
      <c r="H6236" s="39"/>
      <c r="I6236" s="34"/>
      <c r="J6236" s="34"/>
      <c r="K6236" s="34"/>
      <c r="L6236" s="34"/>
      <c r="M6236" s="43" t="str">
        <f ca="1">IFERROR(OFFSET('Maximum minutes'!$C$1,T6236,MATCH(IF(G6236&lt;&gt;"",G6236,F6236),OFFSET('Maximum minutes'!$C$1,T6236-1,0,1,U6236+1),0)-1)*IF(OR(ISNUMBER(J6236),J6236="sans examen"),1,0)*IF(W6236&lt;MinDate,1,0),"")</f>
        <v/>
      </c>
      <c r="N6236" s="36">
        <f t="shared" ca="1" si="195"/>
        <v>0</v>
      </c>
      <c r="O6236" s="36" t="e">
        <f ca="1">LEFT(OFFSET(Lists!$Q$2,MATCH(E6236,Lists!$R$3:$R$19,0),0),4)</f>
        <v>#N/A</v>
      </c>
      <c r="P6236" s="36" t="e">
        <f ca="1">MATCH(O6236,Lists!$S$2:$S$640,1)</f>
        <v>#N/A</v>
      </c>
      <c r="Q6236" s="36" t="e">
        <f ca="1">MATCH(LEFT(OFFSET(Lists!$Q$2,MATCH(E6236,Lists!$R$3:$R$19,0)+1,0),4),Lists!$S$3:$S$640,1)</f>
        <v>#N/A</v>
      </c>
      <c r="R6236" s="36" t="e">
        <f ca="1">LEFT(OFFSET(Lists!$S$2,P6236-1+MATCH(F6236,OFFSET(Lists!$T$3,P6236-1,0,Q6236-P6236+1),0),0),6)</f>
        <v>#N/A</v>
      </c>
      <c r="S6236" s="36" t="e">
        <f ca="1">VLOOKUP(R6236,Lists!B:D,3,FALSE)</f>
        <v>#N/A</v>
      </c>
      <c r="T6236" s="36" t="str">
        <f>IF(F6236&lt;&gt;"",MATCH(R6236,'Maximum minutes'!B:B,0),"")</f>
        <v/>
      </c>
      <c r="U6236" s="36">
        <f ca="1">IF(F6236&lt;&gt;"",COUNTA(OFFSET('Maximum minutes'!$C$1,'Annexe A1 Cours'!T6236,0,1,50)),0)</f>
        <v>0</v>
      </c>
      <c r="V6236" s="37">
        <f ca="1">IFERROR(OFFSET('Maximum minutes'!$C$1,T6236+1,-1+MATCH(G6236,OFFSET('Maximum minutes'!$C$1,T6236-1,0,1,50),0)),0)</f>
        <v>0</v>
      </c>
      <c r="W6236" s="38">
        <f t="shared" ca="1" si="194"/>
        <v>0</v>
      </c>
    </row>
    <row r="6237" spans="1:23" s="36" customFormat="1" ht="18.75">
      <c r="A6237" s="34"/>
      <c r="B6237" s="39"/>
      <c r="C6237" s="39"/>
      <c r="D6237" s="35"/>
      <c r="E6237" s="40"/>
      <c r="F6237" s="39"/>
      <c r="G6237" s="39"/>
      <c r="H6237" s="39"/>
      <c r="I6237" s="34"/>
      <c r="J6237" s="34"/>
      <c r="K6237" s="34"/>
      <c r="L6237" s="34"/>
      <c r="M6237" s="43" t="str">
        <f ca="1">IFERROR(OFFSET('Maximum minutes'!$C$1,T6237,MATCH(IF(G6237&lt;&gt;"",G6237,F6237),OFFSET('Maximum minutes'!$C$1,T6237-1,0,1,U6237+1),0)-1)*IF(OR(ISNUMBER(J6237),J6237="sans examen"),1,0)*IF(W6237&lt;MinDate,1,0),"")</f>
        <v/>
      </c>
      <c r="N6237" s="36">
        <f t="shared" ca="1" si="195"/>
        <v>0</v>
      </c>
      <c r="O6237" s="36" t="e">
        <f ca="1">LEFT(OFFSET(Lists!$Q$2,MATCH(E6237,Lists!$R$3:$R$19,0),0),4)</f>
        <v>#N/A</v>
      </c>
      <c r="P6237" s="36" t="e">
        <f ca="1">MATCH(O6237,Lists!$S$2:$S$640,1)</f>
        <v>#N/A</v>
      </c>
      <c r="Q6237" s="36" t="e">
        <f ca="1">MATCH(LEFT(OFFSET(Lists!$Q$2,MATCH(E6237,Lists!$R$3:$R$19,0)+1,0),4),Lists!$S$3:$S$640,1)</f>
        <v>#N/A</v>
      </c>
      <c r="R6237" s="36" t="e">
        <f ca="1">LEFT(OFFSET(Lists!$S$2,P6237-1+MATCH(F6237,OFFSET(Lists!$T$3,P6237-1,0,Q6237-P6237+1),0),0),6)</f>
        <v>#N/A</v>
      </c>
      <c r="S6237" s="36" t="e">
        <f ca="1">VLOOKUP(R6237,Lists!B:D,3,FALSE)</f>
        <v>#N/A</v>
      </c>
      <c r="T6237" s="36" t="str">
        <f>IF(F6237&lt;&gt;"",MATCH(R6237,'Maximum minutes'!B:B,0),"")</f>
        <v/>
      </c>
      <c r="U6237" s="36">
        <f ca="1">IF(F6237&lt;&gt;"",COUNTA(OFFSET('Maximum minutes'!$C$1,'Annexe A1 Cours'!T6237,0,1,50)),0)</f>
        <v>0</v>
      </c>
      <c r="V6237" s="37">
        <f ca="1">IFERROR(OFFSET('Maximum minutes'!$C$1,T6237+1,-1+MATCH(G6237,OFFSET('Maximum minutes'!$C$1,T6237-1,0,1,50),0)),0)</f>
        <v>0</v>
      </c>
      <c r="W6237" s="38">
        <f t="shared" ca="1" si="194"/>
        <v>0</v>
      </c>
    </row>
    <row r="6238" spans="1:23" s="36" customFormat="1" ht="18.75">
      <c r="A6238" s="34"/>
      <c r="B6238" s="39"/>
      <c r="C6238" s="39"/>
      <c r="D6238" s="35"/>
      <c r="E6238" s="40"/>
      <c r="F6238" s="39"/>
      <c r="G6238" s="39"/>
      <c r="H6238" s="39"/>
      <c r="I6238" s="34"/>
      <c r="J6238" s="34"/>
      <c r="K6238" s="34"/>
      <c r="L6238" s="34"/>
      <c r="M6238" s="43" t="str">
        <f ca="1">IFERROR(OFFSET('Maximum minutes'!$C$1,T6238,MATCH(IF(G6238&lt;&gt;"",G6238,F6238),OFFSET('Maximum minutes'!$C$1,T6238-1,0,1,U6238+1),0)-1)*IF(OR(ISNUMBER(J6238),J6238="sans examen"),1,0)*IF(W6238&lt;MinDate,1,0),"")</f>
        <v/>
      </c>
      <c r="N6238" s="36">
        <f t="shared" ca="1" si="195"/>
        <v>0</v>
      </c>
      <c r="O6238" s="36" t="e">
        <f ca="1">LEFT(OFFSET(Lists!$Q$2,MATCH(E6238,Lists!$R$3:$R$19,0),0),4)</f>
        <v>#N/A</v>
      </c>
      <c r="P6238" s="36" t="e">
        <f ca="1">MATCH(O6238,Lists!$S$2:$S$640,1)</f>
        <v>#N/A</v>
      </c>
      <c r="Q6238" s="36" t="e">
        <f ca="1">MATCH(LEFT(OFFSET(Lists!$Q$2,MATCH(E6238,Lists!$R$3:$R$19,0)+1,0),4),Lists!$S$3:$S$640,1)</f>
        <v>#N/A</v>
      </c>
      <c r="R6238" s="36" t="e">
        <f ca="1">LEFT(OFFSET(Lists!$S$2,P6238-1+MATCH(F6238,OFFSET(Lists!$T$3,P6238-1,0,Q6238-P6238+1),0),0),6)</f>
        <v>#N/A</v>
      </c>
      <c r="S6238" s="36" t="e">
        <f ca="1">VLOOKUP(R6238,Lists!B:D,3,FALSE)</f>
        <v>#N/A</v>
      </c>
      <c r="T6238" s="36" t="str">
        <f>IF(F6238&lt;&gt;"",MATCH(R6238,'Maximum minutes'!B:B,0),"")</f>
        <v/>
      </c>
      <c r="U6238" s="36">
        <f ca="1">IF(F6238&lt;&gt;"",COUNTA(OFFSET('Maximum minutes'!$C$1,'Annexe A1 Cours'!T6238,0,1,50)),0)</f>
        <v>0</v>
      </c>
      <c r="V6238" s="37">
        <f ca="1">IFERROR(OFFSET('Maximum minutes'!$C$1,T6238+1,-1+MATCH(G6238,OFFSET('Maximum minutes'!$C$1,T6238-1,0,1,50),0)),0)</f>
        <v>0</v>
      </c>
      <c r="W6238" s="38">
        <f t="shared" ca="1" si="194"/>
        <v>0</v>
      </c>
    </row>
    <row r="6239" spans="1:23" s="36" customFormat="1" ht="18.75">
      <c r="A6239" s="34"/>
      <c r="B6239" s="39"/>
      <c r="C6239" s="39"/>
      <c r="D6239" s="35"/>
      <c r="E6239" s="40"/>
      <c r="F6239" s="39"/>
      <c r="G6239" s="39"/>
      <c r="H6239" s="39"/>
      <c r="I6239" s="34"/>
      <c r="J6239" s="34"/>
      <c r="K6239" s="34"/>
      <c r="L6239" s="34"/>
      <c r="M6239" s="43" t="str">
        <f ca="1">IFERROR(OFFSET('Maximum minutes'!$C$1,T6239,MATCH(IF(G6239&lt;&gt;"",G6239,F6239),OFFSET('Maximum minutes'!$C$1,T6239-1,0,1,U6239+1),0)-1)*IF(OR(ISNUMBER(J6239),J6239="sans examen"),1,0)*IF(W6239&lt;MinDate,1,0),"")</f>
        <v/>
      </c>
      <c r="N6239" s="36">
        <f t="shared" ca="1" si="195"/>
        <v>0</v>
      </c>
      <c r="O6239" s="36" t="e">
        <f ca="1">LEFT(OFFSET(Lists!$Q$2,MATCH(E6239,Lists!$R$3:$R$19,0),0),4)</f>
        <v>#N/A</v>
      </c>
      <c r="P6239" s="36" t="e">
        <f ca="1">MATCH(O6239,Lists!$S$2:$S$640,1)</f>
        <v>#N/A</v>
      </c>
      <c r="Q6239" s="36" t="e">
        <f ca="1">MATCH(LEFT(OFFSET(Lists!$Q$2,MATCH(E6239,Lists!$R$3:$R$19,0)+1,0),4),Lists!$S$3:$S$640,1)</f>
        <v>#N/A</v>
      </c>
      <c r="R6239" s="36" t="e">
        <f ca="1">LEFT(OFFSET(Lists!$S$2,P6239-1+MATCH(F6239,OFFSET(Lists!$T$3,P6239-1,0,Q6239-P6239+1),0),0),6)</f>
        <v>#N/A</v>
      </c>
      <c r="S6239" s="36" t="e">
        <f ca="1">VLOOKUP(R6239,Lists!B:D,3,FALSE)</f>
        <v>#N/A</v>
      </c>
      <c r="T6239" s="36" t="str">
        <f>IF(F6239&lt;&gt;"",MATCH(R6239,'Maximum minutes'!B:B,0),"")</f>
        <v/>
      </c>
      <c r="U6239" s="36">
        <f ca="1">IF(F6239&lt;&gt;"",COUNTA(OFFSET('Maximum minutes'!$C$1,'Annexe A1 Cours'!T6239,0,1,50)),0)</f>
        <v>0</v>
      </c>
      <c r="V6239" s="37">
        <f ca="1">IFERROR(OFFSET('Maximum minutes'!$C$1,T6239+1,-1+MATCH(G6239,OFFSET('Maximum minutes'!$C$1,T6239-1,0,1,50),0)),0)</f>
        <v>0</v>
      </c>
      <c r="W6239" s="38">
        <f t="shared" ca="1" si="194"/>
        <v>0</v>
      </c>
    </row>
    <row r="6240" spans="1:23" s="36" customFormat="1" ht="18.75">
      <c r="A6240" s="34"/>
      <c r="B6240" s="39"/>
      <c r="C6240" s="39"/>
      <c r="D6240" s="35"/>
      <c r="E6240" s="40"/>
      <c r="F6240" s="39"/>
      <c r="G6240" s="39"/>
      <c r="H6240" s="39"/>
      <c r="I6240" s="34"/>
      <c r="J6240" s="34"/>
      <c r="K6240" s="34"/>
      <c r="L6240" s="34"/>
      <c r="M6240" s="43" t="str">
        <f ca="1">IFERROR(OFFSET('Maximum minutes'!$C$1,T6240,MATCH(IF(G6240&lt;&gt;"",G6240,F6240),OFFSET('Maximum minutes'!$C$1,T6240-1,0,1,U6240+1),0)-1)*IF(OR(ISNUMBER(J6240),J6240="sans examen"),1,0)*IF(W6240&lt;MinDate,1,0),"")</f>
        <v/>
      </c>
      <c r="N6240" s="36">
        <f t="shared" ca="1" si="195"/>
        <v>0</v>
      </c>
      <c r="O6240" s="36" t="e">
        <f ca="1">LEFT(OFFSET(Lists!$Q$2,MATCH(E6240,Lists!$R$3:$R$19,0),0),4)</f>
        <v>#N/A</v>
      </c>
      <c r="P6240" s="36" t="e">
        <f ca="1">MATCH(O6240,Lists!$S$2:$S$640,1)</f>
        <v>#N/A</v>
      </c>
      <c r="Q6240" s="36" t="e">
        <f ca="1">MATCH(LEFT(OFFSET(Lists!$Q$2,MATCH(E6240,Lists!$R$3:$R$19,0)+1,0),4),Lists!$S$3:$S$640,1)</f>
        <v>#N/A</v>
      </c>
      <c r="R6240" s="36" t="e">
        <f ca="1">LEFT(OFFSET(Lists!$S$2,P6240-1+MATCH(F6240,OFFSET(Lists!$T$3,P6240-1,0,Q6240-P6240+1),0),0),6)</f>
        <v>#N/A</v>
      </c>
      <c r="S6240" s="36" t="e">
        <f ca="1">VLOOKUP(R6240,Lists!B:D,3,FALSE)</f>
        <v>#N/A</v>
      </c>
      <c r="T6240" s="36" t="str">
        <f>IF(F6240&lt;&gt;"",MATCH(R6240,'Maximum minutes'!B:B,0),"")</f>
        <v/>
      </c>
      <c r="U6240" s="36">
        <f ca="1">IF(F6240&lt;&gt;"",COUNTA(OFFSET('Maximum minutes'!$C$1,'Annexe A1 Cours'!T6240,0,1,50)),0)</f>
        <v>0</v>
      </c>
      <c r="V6240" s="37">
        <f ca="1">IFERROR(OFFSET('Maximum minutes'!$C$1,T6240+1,-1+MATCH(G6240,OFFSET('Maximum minutes'!$C$1,T6240-1,0,1,50),0)),0)</f>
        <v>0</v>
      </c>
      <c r="W6240" s="38">
        <f t="shared" ca="1" si="194"/>
        <v>0</v>
      </c>
    </row>
    <row r="6241" spans="1:23" s="36" customFormat="1" ht="18.75">
      <c r="A6241" s="34"/>
      <c r="B6241" s="39"/>
      <c r="C6241" s="39"/>
      <c r="D6241" s="35"/>
      <c r="E6241" s="40"/>
      <c r="F6241" s="39"/>
      <c r="G6241" s="39"/>
      <c r="H6241" s="39"/>
      <c r="I6241" s="34"/>
      <c r="J6241" s="34"/>
      <c r="K6241" s="34"/>
      <c r="L6241" s="34"/>
      <c r="M6241" s="43" t="str">
        <f ca="1">IFERROR(OFFSET('Maximum minutes'!$C$1,T6241,MATCH(IF(G6241&lt;&gt;"",G6241,F6241),OFFSET('Maximum minutes'!$C$1,T6241-1,0,1,U6241+1),0)-1)*IF(OR(ISNUMBER(J6241),J6241="sans examen"),1,0)*IF(W6241&lt;MinDate,1,0),"")</f>
        <v/>
      </c>
      <c r="N6241" s="36">
        <f t="shared" ca="1" si="195"/>
        <v>0</v>
      </c>
      <c r="O6241" s="36" t="e">
        <f ca="1">LEFT(OFFSET(Lists!$Q$2,MATCH(E6241,Lists!$R$3:$R$19,0),0),4)</f>
        <v>#N/A</v>
      </c>
      <c r="P6241" s="36" t="e">
        <f ca="1">MATCH(O6241,Lists!$S$2:$S$640,1)</f>
        <v>#N/A</v>
      </c>
      <c r="Q6241" s="36" t="e">
        <f ca="1">MATCH(LEFT(OFFSET(Lists!$Q$2,MATCH(E6241,Lists!$R$3:$R$19,0)+1,0),4),Lists!$S$3:$S$640,1)</f>
        <v>#N/A</v>
      </c>
      <c r="R6241" s="36" t="e">
        <f ca="1">LEFT(OFFSET(Lists!$S$2,P6241-1+MATCH(F6241,OFFSET(Lists!$T$3,P6241-1,0,Q6241-P6241+1),0),0),6)</f>
        <v>#N/A</v>
      </c>
      <c r="S6241" s="36" t="e">
        <f ca="1">VLOOKUP(R6241,Lists!B:D,3,FALSE)</f>
        <v>#N/A</v>
      </c>
      <c r="T6241" s="36" t="str">
        <f>IF(F6241&lt;&gt;"",MATCH(R6241,'Maximum minutes'!B:B,0),"")</f>
        <v/>
      </c>
      <c r="U6241" s="36">
        <f ca="1">IF(F6241&lt;&gt;"",COUNTA(OFFSET('Maximum minutes'!$C$1,'Annexe A1 Cours'!T6241,0,1,50)),0)</f>
        <v>0</v>
      </c>
      <c r="V6241" s="37">
        <f ca="1">IFERROR(OFFSET('Maximum minutes'!$C$1,T6241+1,-1+MATCH(G6241,OFFSET('Maximum minutes'!$C$1,T6241-1,0,1,50),0)),0)</f>
        <v>0</v>
      </c>
      <c r="W6241" s="38">
        <f t="shared" ca="1" si="194"/>
        <v>0</v>
      </c>
    </row>
    <row r="6242" spans="1:23" s="36" customFormat="1" ht="18.75">
      <c r="A6242" s="34"/>
      <c r="B6242" s="39"/>
      <c r="C6242" s="39"/>
      <c r="D6242" s="35"/>
      <c r="E6242" s="40"/>
      <c r="F6242" s="39"/>
      <c r="G6242" s="39"/>
      <c r="H6242" s="39"/>
      <c r="I6242" s="34"/>
      <c r="J6242" s="34"/>
      <c r="K6242" s="34"/>
      <c r="L6242" s="34"/>
      <c r="M6242" s="43" t="str">
        <f ca="1">IFERROR(OFFSET('Maximum minutes'!$C$1,T6242,MATCH(IF(G6242&lt;&gt;"",G6242,F6242),OFFSET('Maximum minutes'!$C$1,T6242-1,0,1,U6242+1),0)-1)*IF(OR(ISNUMBER(J6242),J6242="sans examen"),1,0)*IF(W6242&lt;MinDate,1,0),"")</f>
        <v/>
      </c>
      <c r="N6242" s="36">
        <f t="shared" ca="1" si="195"/>
        <v>0</v>
      </c>
      <c r="O6242" s="36" t="e">
        <f ca="1">LEFT(OFFSET(Lists!$Q$2,MATCH(E6242,Lists!$R$3:$R$19,0),0),4)</f>
        <v>#N/A</v>
      </c>
      <c r="P6242" s="36" t="e">
        <f ca="1">MATCH(O6242,Lists!$S$2:$S$640,1)</f>
        <v>#N/A</v>
      </c>
      <c r="Q6242" s="36" t="e">
        <f ca="1">MATCH(LEFT(OFFSET(Lists!$Q$2,MATCH(E6242,Lists!$R$3:$R$19,0)+1,0),4),Lists!$S$3:$S$640,1)</f>
        <v>#N/A</v>
      </c>
      <c r="R6242" s="36" t="e">
        <f ca="1">LEFT(OFFSET(Lists!$S$2,P6242-1+MATCH(F6242,OFFSET(Lists!$T$3,P6242-1,0,Q6242-P6242+1),0),0),6)</f>
        <v>#N/A</v>
      </c>
      <c r="S6242" s="36" t="e">
        <f ca="1">VLOOKUP(R6242,Lists!B:D,3,FALSE)</f>
        <v>#N/A</v>
      </c>
      <c r="T6242" s="36" t="str">
        <f>IF(F6242&lt;&gt;"",MATCH(R6242,'Maximum minutes'!B:B,0),"")</f>
        <v/>
      </c>
      <c r="U6242" s="36">
        <f ca="1">IF(F6242&lt;&gt;"",COUNTA(OFFSET('Maximum minutes'!$C$1,'Annexe A1 Cours'!T6242,0,1,50)),0)</f>
        <v>0</v>
      </c>
      <c r="V6242" s="37">
        <f ca="1">IFERROR(OFFSET('Maximum minutes'!$C$1,T6242+1,-1+MATCH(G6242,OFFSET('Maximum minutes'!$C$1,T6242-1,0,1,50),0)),0)</f>
        <v>0</v>
      </c>
      <c r="W6242" s="38">
        <f t="shared" ca="1" si="194"/>
        <v>0</v>
      </c>
    </row>
    <row r="6243" spans="1:23" s="36" customFormat="1" ht="18.75">
      <c r="A6243" s="34"/>
      <c r="B6243" s="39"/>
      <c r="C6243" s="39"/>
      <c r="D6243" s="35"/>
      <c r="E6243" s="40"/>
      <c r="F6243" s="39"/>
      <c r="G6243" s="39"/>
      <c r="H6243" s="39"/>
      <c r="I6243" s="34"/>
      <c r="J6243" s="34"/>
      <c r="K6243" s="34"/>
      <c r="L6243" s="34"/>
      <c r="M6243" s="43" t="str">
        <f ca="1">IFERROR(OFFSET('Maximum minutes'!$C$1,T6243,MATCH(IF(G6243&lt;&gt;"",G6243,F6243),OFFSET('Maximum minutes'!$C$1,T6243-1,0,1,U6243+1),0)-1)*IF(OR(ISNUMBER(J6243),J6243="sans examen"),1,0)*IF(W6243&lt;MinDate,1,0),"")</f>
        <v/>
      </c>
      <c r="N6243" s="36">
        <f t="shared" ca="1" si="195"/>
        <v>0</v>
      </c>
      <c r="O6243" s="36" t="e">
        <f ca="1">LEFT(OFFSET(Lists!$Q$2,MATCH(E6243,Lists!$R$3:$R$19,0),0),4)</f>
        <v>#N/A</v>
      </c>
      <c r="P6243" s="36" t="e">
        <f ca="1">MATCH(O6243,Lists!$S$2:$S$640,1)</f>
        <v>#N/A</v>
      </c>
      <c r="Q6243" s="36" t="e">
        <f ca="1">MATCH(LEFT(OFFSET(Lists!$Q$2,MATCH(E6243,Lists!$R$3:$R$19,0)+1,0),4),Lists!$S$3:$S$640,1)</f>
        <v>#N/A</v>
      </c>
      <c r="R6243" s="36" t="e">
        <f ca="1">LEFT(OFFSET(Lists!$S$2,P6243-1+MATCH(F6243,OFFSET(Lists!$T$3,P6243-1,0,Q6243-P6243+1),0),0),6)</f>
        <v>#N/A</v>
      </c>
      <c r="S6243" s="36" t="e">
        <f ca="1">VLOOKUP(R6243,Lists!B:D,3,FALSE)</f>
        <v>#N/A</v>
      </c>
      <c r="T6243" s="36" t="str">
        <f>IF(F6243&lt;&gt;"",MATCH(R6243,'Maximum minutes'!B:B,0),"")</f>
        <v/>
      </c>
      <c r="U6243" s="36">
        <f ca="1">IF(F6243&lt;&gt;"",COUNTA(OFFSET('Maximum minutes'!$C$1,'Annexe A1 Cours'!T6243,0,1,50)),0)</f>
        <v>0</v>
      </c>
      <c r="V6243" s="37">
        <f ca="1">IFERROR(OFFSET('Maximum minutes'!$C$1,T6243+1,-1+MATCH(G6243,OFFSET('Maximum minutes'!$C$1,T6243-1,0,1,50),0)),0)</f>
        <v>0</v>
      </c>
      <c r="W6243" s="38">
        <f t="shared" ca="1" si="194"/>
        <v>0</v>
      </c>
    </row>
    <row r="6244" spans="1:23" s="36" customFormat="1" ht="18.75">
      <c r="A6244" s="34"/>
      <c r="B6244" s="39"/>
      <c r="C6244" s="39"/>
      <c r="D6244" s="35"/>
      <c r="E6244" s="40"/>
      <c r="F6244" s="39"/>
      <c r="G6244" s="39"/>
      <c r="H6244" s="39"/>
      <c r="I6244" s="34"/>
      <c r="J6244" s="34"/>
      <c r="K6244" s="34"/>
      <c r="L6244" s="34"/>
      <c r="M6244" s="43" t="str">
        <f ca="1">IFERROR(OFFSET('Maximum minutes'!$C$1,T6244,MATCH(IF(G6244&lt;&gt;"",G6244,F6244),OFFSET('Maximum minutes'!$C$1,T6244-1,0,1,U6244+1),0)-1)*IF(OR(ISNUMBER(J6244),J6244="sans examen"),1,0)*IF(W6244&lt;MinDate,1,0),"")</f>
        <v/>
      </c>
      <c r="N6244" s="36">
        <f t="shared" ca="1" si="195"/>
        <v>0</v>
      </c>
      <c r="O6244" s="36" t="e">
        <f ca="1">LEFT(OFFSET(Lists!$Q$2,MATCH(E6244,Lists!$R$3:$R$19,0),0),4)</f>
        <v>#N/A</v>
      </c>
      <c r="P6244" s="36" t="e">
        <f ca="1">MATCH(O6244,Lists!$S$2:$S$640,1)</f>
        <v>#N/A</v>
      </c>
      <c r="Q6244" s="36" t="e">
        <f ca="1">MATCH(LEFT(OFFSET(Lists!$Q$2,MATCH(E6244,Lists!$R$3:$R$19,0)+1,0),4),Lists!$S$3:$S$640,1)</f>
        <v>#N/A</v>
      </c>
      <c r="R6244" s="36" t="e">
        <f ca="1">LEFT(OFFSET(Lists!$S$2,P6244-1+MATCH(F6244,OFFSET(Lists!$T$3,P6244-1,0,Q6244-P6244+1),0),0),6)</f>
        <v>#N/A</v>
      </c>
      <c r="S6244" s="36" t="e">
        <f ca="1">VLOOKUP(R6244,Lists!B:D,3,FALSE)</f>
        <v>#N/A</v>
      </c>
      <c r="T6244" s="36" t="str">
        <f>IF(F6244&lt;&gt;"",MATCH(R6244,'Maximum minutes'!B:B,0),"")</f>
        <v/>
      </c>
      <c r="U6244" s="36">
        <f ca="1">IF(F6244&lt;&gt;"",COUNTA(OFFSET('Maximum minutes'!$C$1,'Annexe A1 Cours'!T6244,0,1,50)),0)</f>
        <v>0</v>
      </c>
      <c r="V6244" s="37">
        <f ca="1">IFERROR(OFFSET('Maximum minutes'!$C$1,T6244+1,-1+MATCH(G6244,OFFSET('Maximum minutes'!$C$1,T6244-1,0,1,50),0)),0)</f>
        <v>0</v>
      </c>
      <c r="W6244" s="38">
        <f t="shared" ca="1" si="194"/>
        <v>0</v>
      </c>
    </row>
    <row r="6245" spans="1:23" s="36" customFormat="1" ht="18.75">
      <c r="A6245" s="34"/>
      <c r="B6245" s="39"/>
      <c r="C6245" s="39"/>
      <c r="D6245" s="35"/>
      <c r="E6245" s="40"/>
      <c r="F6245" s="39"/>
      <c r="G6245" s="39"/>
      <c r="H6245" s="39"/>
      <c r="I6245" s="34"/>
      <c r="J6245" s="34"/>
      <c r="K6245" s="34"/>
      <c r="L6245" s="34"/>
      <c r="M6245" s="43" t="str">
        <f ca="1">IFERROR(OFFSET('Maximum minutes'!$C$1,T6245,MATCH(IF(G6245&lt;&gt;"",G6245,F6245),OFFSET('Maximum minutes'!$C$1,T6245-1,0,1,U6245+1),0)-1)*IF(OR(ISNUMBER(J6245),J6245="sans examen"),1,0)*IF(W6245&lt;MinDate,1,0),"")</f>
        <v/>
      </c>
      <c r="N6245" s="36">
        <f t="shared" ca="1" si="195"/>
        <v>0</v>
      </c>
      <c r="O6245" s="36" t="e">
        <f ca="1">LEFT(OFFSET(Lists!$Q$2,MATCH(E6245,Lists!$R$3:$R$19,0),0),4)</f>
        <v>#N/A</v>
      </c>
      <c r="P6245" s="36" t="e">
        <f ca="1">MATCH(O6245,Lists!$S$2:$S$640,1)</f>
        <v>#N/A</v>
      </c>
      <c r="Q6245" s="36" t="e">
        <f ca="1">MATCH(LEFT(OFFSET(Lists!$Q$2,MATCH(E6245,Lists!$R$3:$R$19,0)+1,0),4),Lists!$S$3:$S$640,1)</f>
        <v>#N/A</v>
      </c>
      <c r="R6245" s="36" t="e">
        <f ca="1">LEFT(OFFSET(Lists!$S$2,P6245-1+MATCH(F6245,OFFSET(Lists!$T$3,P6245-1,0,Q6245-P6245+1),0),0),6)</f>
        <v>#N/A</v>
      </c>
      <c r="S6245" s="36" t="e">
        <f ca="1">VLOOKUP(R6245,Lists!B:D,3,FALSE)</f>
        <v>#N/A</v>
      </c>
      <c r="T6245" s="36" t="str">
        <f>IF(F6245&lt;&gt;"",MATCH(R6245,'Maximum minutes'!B:B,0),"")</f>
        <v/>
      </c>
      <c r="U6245" s="36">
        <f ca="1">IF(F6245&lt;&gt;"",COUNTA(OFFSET('Maximum minutes'!$C$1,'Annexe A1 Cours'!T6245,0,1,50)),0)</f>
        <v>0</v>
      </c>
      <c r="V6245" s="37">
        <f ca="1">IFERROR(OFFSET('Maximum minutes'!$C$1,T6245+1,-1+MATCH(G6245,OFFSET('Maximum minutes'!$C$1,T6245-1,0,1,50),0)),0)</f>
        <v>0</v>
      </c>
      <c r="W6245" s="38">
        <f t="shared" ca="1" si="194"/>
        <v>0</v>
      </c>
    </row>
    <row r="6246" spans="1:23" s="36" customFormat="1" ht="18.75">
      <c r="A6246" s="34"/>
      <c r="B6246" s="39"/>
      <c r="C6246" s="39"/>
      <c r="D6246" s="35"/>
      <c r="E6246" s="40"/>
      <c r="F6246" s="39"/>
      <c r="G6246" s="39"/>
      <c r="H6246" s="39"/>
      <c r="I6246" s="34"/>
      <c r="J6246" s="34"/>
      <c r="K6246" s="34"/>
      <c r="L6246" s="34"/>
      <c r="M6246" s="43" t="str">
        <f ca="1">IFERROR(OFFSET('Maximum minutes'!$C$1,T6246,MATCH(IF(G6246&lt;&gt;"",G6246,F6246),OFFSET('Maximum minutes'!$C$1,T6246-1,0,1,U6246+1),0)-1)*IF(OR(ISNUMBER(J6246),J6246="sans examen"),1,0)*IF(W6246&lt;MinDate,1,0),"")</f>
        <v/>
      </c>
      <c r="N6246" s="36">
        <f t="shared" ca="1" si="195"/>
        <v>0</v>
      </c>
      <c r="O6246" s="36" t="e">
        <f ca="1">LEFT(OFFSET(Lists!$Q$2,MATCH(E6246,Lists!$R$3:$R$19,0),0),4)</f>
        <v>#N/A</v>
      </c>
      <c r="P6246" s="36" t="e">
        <f ca="1">MATCH(O6246,Lists!$S$2:$S$640,1)</f>
        <v>#N/A</v>
      </c>
      <c r="Q6246" s="36" t="e">
        <f ca="1">MATCH(LEFT(OFFSET(Lists!$Q$2,MATCH(E6246,Lists!$R$3:$R$19,0)+1,0),4),Lists!$S$3:$S$640,1)</f>
        <v>#N/A</v>
      </c>
      <c r="R6246" s="36" t="e">
        <f ca="1">LEFT(OFFSET(Lists!$S$2,P6246-1+MATCH(F6246,OFFSET(Lists!$T$3,P6246-1,0,Q6246-P6246+1),0),0),6)</f>
        <v>#N/A</v>
      </c>
      <c r="S6246" s="36" t="e">
        <f ca="1">VLOOKUP(R6246,Lists!B:D,3,FALSE)</f>
        <v>#N/A</v>
      </c>
      <c r="T6246" s="36" t="str">
        <f>IF(F6246&lt;&gt;"",MATCH(R6246,'Maximum minutes'!B:B,0),"")</f>
        <v/>
      </c>
      <c r="U6246" s="36">
        <f ca="1">IF(F6246&lt;&gt;"",COUNTA(OFFSET('Maximum minutes'!$C$1,'Annexe A1 Cours'!T6246,0,1,50)),0)</f>
        <v>0</v>
      </c>
      <c r="V6246" s="37">
        <f ca="1">IFERROR(OFFSET('Maximum minutes'!$C$1,T6246+1,-1+MATCH(G6246,OFFSET('Maximum minutes'!$C$1,T6246-1,0,1,50),0)),0)</f>
        <v>0</v>
      </c>
      <c r="W6246" s="38">
        <f t="shared" ca="1" si="194"/>
        <v>0</v>
      </c>
    </row>
    <row r="6247" spans="1:23" s="36" customFormat="1" ht="18.75">
      <c r="A6247" s="34"/>
      <c r="B6247" s="39"/>
      <c r="C6247" s="39"/>
      <c r="D6247" s="35"/>
      <c r="E6247" s="40"/>
      <c r="F6247" s="39"/>
      <c r="G6247" s="39"/>
      <c r="H6247" s="39"/>
      <c r="I6247" s="34"/>
      <c r="J6247" s="34"/>
      <c r="K6247" s="34"/>
      <c r="L6247" s="34"/>
      <c r="M6247" s="43" t="str">
        <f ca="1">IFERROR(OFFSET('Maximum minutes'!$C$1,T6247,MATCH(IF(G6247&lt;&gt;"",G6247,F6247),OFFSET('Maximum minutes'!$C$1,T6247-1,0,1,U6247+1),0)-1)*IF(OR(ISNUMBER(J6247),J6247="sans examen"),1,0)*IF(W6247&lt;MinDate,1,0),"")</f>
        <v/>
      </c>
      <c r="N6247" s="36">
        <f t="shared" ca="1" si="195"/>
        <v>0</v>
      </c>
      <c r="O6247" s="36" t="e">
        <f ca="1">LEFT(OFFSET(Lists!$Q$2,MATCH(E6247,Lists!$R$3:$R$19,0),0),4)</f>
        <v>#N/A</v>
      </c>
      <c r="P6247" s="36" t="e">
        <f ca="1">MATCH(O6247,Lists!$S$2:$S$640,1)</f>
        <v>#N/A</v>
      </c>
      <c r="Q6247" s="36" t="e">
        <f ca="1">MATCH(LEFT(OFFSET(Lists!$Q$2,MATCH(E6247,Lists!$R$3:$R$19,0)+1,0),4),Lists!$S$3:$S$640,1)</f>
        <v>#N/A</v>
      </c>
      <c r="R6247" s="36" t="e">
        <f ca="1">LEFT(OFFSET(Lists!$S$2,P6247-1+MATCH(F6247,OFFSET(Lists!$T$3,P6247-1,0,Q6247-P6247+1),0),0),6)</f>
        <v>#N/A</v>
      </c>
      <c r="S6247" s="36" t="e">
        <f ca="1">VLOOKUP(R6247,Lists!B:D,3,FALSE)</f>
        <v>#N/A</v>
      </c>
      <c r="T6247" s="36" t="str">
        <f>IF(F6247&lt;&gt;"",MATCH(R6247,'Maximum minutes'!B:B,0),"")</f>
        <v/>
      </c>
      <c r="U6247" s="36">
        <f ca="1">IF(F6247&lt;&gt;"",COUNTA(OFFSET('Maximum minutes'!$C$1,'Annexe A1 Cours'!T6247,0,1,50)),0)</f>
        <v>0</v>
      </c>
      <c r="V6247" s="37">
        <f ca="1">IFERROR(OFFSET('Maximum minutes'!$C$1,T6247+1,-1+MATCH(G6247,OFFSET('Maximum minutes'!$C$1,T6247-1,0,1,50),0)),0)</f>
        <v>0</v>
      </c>
      <c r="W6247" s="38">
        <f t="shared" ca="1" si="194"/>
        <v>0</v>
      </c>
    </row>
    <row r="6248" spans="1:23" s="36" customFormat="1" ht="18.75">
      <c r="A6248" s="34"/>
      <c r="B6248" s="39"/>
      <c r="C6248" s="39"/>
      <c r="D6248" s="35"/>
      <c r="E6248" s="40"/>
      <c r="F6248" s="39"/>
      <c r="G6248" s="39"/>
      <c r="H6248" s="39"/>
      <c r="I6248" s="34"/>
      <c r="J6248" s="34"/>
      <c r="K6248" s="34"/>
      <c r="L6248" s="34"/>
      <c r="M6248" s="43" t="str">
        <f ca="1">IFERROR(OFFSET('Maximum minutes'!$C$1,T6248,MATCH(IF(G6248&lt;&gt;"",G6248,F6248),OFFSET('Maximum minutes'!$C$1,T6248-1,0,1,U6248+1),0)-1)*IF(OR(ISNUMBER(J6248),J6248="sans examen"),1,0)*IF(W6248&lt;MinDate,1,0),"")</f>
        <v/>
      </c>
      <c r="N6248" s="36">
        <f t="shared" ca="1" si="195"/>
        <v>0</v>
      </c>
      <c r="O6248" s="36" t="e">
        <f ca="1">LEFT(OFFSET(Lists!$Q$2,MATCH(E6248,Lists!$R$3:$R$19,0),0),4)</f>
        <v>#N/A</v>
      </c>
      <c r="P6248" s="36" t="e">
        <f ca="1">MATCH(O6248,Lists!$S$2:$S$640,1)</f>
        <v>#N/A</v>
      </c>
      <c r="Q6248" s="36" t="e">
        <f ca="1">MATCH(LEFT(OFFSET(Lists!$Q$2,MATCH(E6248,Lists!$R$3:$R$19,0)+1,0),4),Lists!$S$3:$S$640,1)</f>
        <v>#N/A</v>
      </c>
      <c r="R6248" s="36" t="e">
        <f ca="1">LEFT(OFFSET(Lists!$S$2,P6248-1+MATCH(F6248,OFFSET(Lists!$T$3,P6248-1,0,Q6248-P6248+1),0),0),6)</f>
        <v>#N/A</v>
      </c>
      <c r="S6248" s="36" t="e">
        <f ca="1">VLOOKUP(R6248,Lists!B:D,3,FALSE)</f>
        <v>#N/A</v>
      </c>
      <c r="T6248" s="36" t="str">
        <f>IF(F6248&lt;&gt;"",MATCH(R6248,'Maximum minutes'!B:B,0),"")</f>
        <v/>
      </c>
      <c r="U6248" s="36">
        <f ca="1">IF(F6248&lt;&gt;"",COUNTA(OFFSET('Maximum minutes'!$C$1,'Annexe A1 Cours'!T6248,0,1,50)),0)</f>
        <v>0</v>
      </c>
      <c r="V6248" s="37">
        <f ca="1">IFERROR(OFFSET('Maximum minutes'!$C$1,T6248+1,-1+MATCH(G6248,OFFSET('Maximum minutes'!$C$1,T6248-1,0,1,50),0)),0)</f>
        <v>0</v>
      </c>
      <c r="W6248" s="38">
        <f t="shared" ca="1" si="194"/>
        <v>0</v>
      </c>
    </row>
    <row r="6249" spans="1:23" s="36" customFormat="1" ht="18.75">
      <c r="A6249" s="34"/>
      <c r="B6249" s="39"/>
      <c r="C6249" s="39"/>
      <c r="D6249" s="35"/>
      <c r="E6249" s="40"/>
      <c r="F6249" s="39"/>
      <c r="G6249" s="39"/>
      <c r="H6249" s="39"/>
      <c r="I6249" s="34"/>
      <c r="J6249" s="34"/>
      <c r="K6249" s="34"/>
      <c r="L6249" s="34"/>
      <c r="M6249" s="43" t="str">
        <f ca="1">IFERROR(OFFSET('Maximum minutes'!$C$1,T6249,MATCH(IF(G6249&lt;&gt;"",G6249,F6249),OFFSET('Maximum minutes'!$C$1,T6249-1,0,1,U6249+1),0)-1)*IF(OR(ISNUMBER(J6249),J6249="sans examen"),1,0)*IF(W6249&lt;MinDate,1,0),"")</f>
        <v/>
      </c>
      <c r="N6249" s="36">
        <f t="shared" ca="1" si="195"/>
        <v>0</v>
      </c>
      <c r="O6249" s="36" t="e">
        <f ca="1">LEFT(OFFSET(Lists!$Q$2,MATCH(E6249,Lists!$R$3:$R$19,0),0),4)</f>
        <v>#N/A</v>
      </c>
      <c r="P6249" s="36" t="e">
        <f ca="1">MATCH(O6249,Lists!$S$2:$S$640,1)</f>
        <v>#N/A</v>
      </c>
      <c r="Q6249" s="36" t="e">
        <f ca="1">MATCH(LEFT(OFFSET(Lists!$Q$2,MATCH(E6249,Lists!$R$3:$R$19,0)+1,0),4),Lists!$S$3:$S$640,1)</f>
        <v>#N/A</v>
      </c>
      <c r="R6249" s="36" t="e">
        <f ca="1">LEFT(OFFSET(Lists!$S$2,P6249-1+MATCH(F6249,OFFSET(Lists!$T$3,P6249-1,0,Q6249-P6249+1),0),0),6)</f>
        <v>#N/A</v>
      </c>
      <c r="S6249" s="36" t="e">
        <f ca="1">VLOOKUP(R6249,Lists!B:D,3,FALSE)</f>
        <v>#N/A</v>
      </c>
      <c r="T6249" s="36" t="str">
        <f>IF(F6249&lt;&gt;"",MATCH(R6249,'Maximum minutes'!B:B,0),"")</f>
        <v/>
      </c>
      <c r="U6249" s="36">
        <f ca="1">IF(F6249&lt;&gt;"",COUNTA(OFFSET('Maximum minutes'!$C$1,'Annexe A1 Cours'!T6249,0,1,50)),0)</f>
        <v>0</v>
      </c>
      <c r="V6249" s="37">
        <f ca="1">IFERROR(OFFSET('Maximum minutes'!$C$1,T6249+1,-1+MATCH(G6249,OFFSET('Maximum minutes'!$C$1,T6249-1,0,1,50),0)),0)</f>
        <v>0</v>
      </c>
      <c r="W6249" s="38">
        <f t="shared" ca="1" si="194"/>
        <v>0</v>
      </c>
    </row>
    <row r="6250" spans="1:23" s="36" customFormat="1" ht="18.75">
      <c r="A6250" s="34"/>
      <c r="B6250" s="39"/>
      <c r="C6250" s="39"/>
      <c r="D6250" s="35"/>
      <c r="E6250" s="40"/>
      <c r="F6250" s="39"/>
      <c r="G6250" s="39"/>
      <c r="H6250" s="39"/>
      <c r="I6250" s="34"/>
      <c r="J6250" s="34"/>
      <c r="K6250" s="34"/>
      <c r="L6250" s="34"/>
      <c r="M6250" s="43" t="str">
        <f ca="1">IFERROR(OFFSET('Maximum minutes'!$C$1,T6250,MATCH(IF(G6250&lt;&gt;"",G6250,F6250),OFFSET('Maximum minutes'!$C$1,T6250-1,0,1,U6250+1),0)-1)*IF(OR(ISNUMBER(J6250),J6250="sans examen"),1,0)*IF(W6250&lt;MinDate,1,0),"")</f>
        <v/>
      </c>
      <c r="N6250" s="36">
        <f t="shared" ca="1" si="195"/>
        <v>0</v>
      </c>
      <c r="O6250" s="36" t="e">
        <f ca="1">LEFT(OFFSET(Lists!$Q$2,MATCH(E6250,Lists!$R$3:$R$19,0),0),4)</f>
        <v>#N/A</v>
      </c>
      <c r="P6250" s="36" t="e">
        <f ca="1">MATCH(O6250,Lists!$S$2:$S$640,1)</f>
        <v>#N/A</v>
      </c>
      <c r="Q6250" s="36" t="e">
        <f ca="1">MATCH(LEFT(OFFSET(Lists!$Q$2,MATCH(E6250,Lists!$R$3:$R$19,0)+1,0),4),Lists!$S$3:$S$640,1)</f>
        <v>#N/A</v>
      </c>
      <c r="R6250" s="36" t="e">
        <f ca="1">LEFT(OFFSET(Lists!$S$2,P6250-1+MATCH(F6250,OFFSET(Lists!$T$3,P6250-1,0,Q6250-P6250+1),0),0),6)</f>
        <v>#N/A</v>
      </c>
      <c r="S6250" s="36" t="e">
        <f ca="1">VLOOKUP(R6250,Lists!B:D,3,FALSE)</f>
        <v>#N/A</v>
      </c>
      <c r="T6250" s="36" t="str">
        <f>IF(F6250&lt;&gt;"",MATCH(R6250,'Maximum minutes'!B:B,0),"")</f>
        <v/>
      </c>
      <c r="U6250" s="36">
        <f ca="1">IF(F6250&lt;&gt;"",COUNTA(OFFSET('Maximum minutes'!$C$1,'Annexe A1 Cours'!T6250,0,1,50)),0)</f>
        <v>0</v>
      </c>
      <c r="V6250" s="37">
        <f ca="1">IFERROR(OFFSET('Maximum minutes'!$C$1,T6250+1,-1+MATCH(G6250,OFFSET('Maximum minutes'!$C$1,T6250-1,0,1,50),0)),0)</f>
        <v>0</v>
      </c>
      <c r="W6250" s="38">
        <f t="shared" ca="1" si="194"/>
        <v>0</v>
      </c>
    </row>
    <row r="6251" spans="1:23" s="36" customFormat="1" ht="18.75">
      <c r="A6251" s="34"/>
      <c r="B6251" s="39"/>
      <c r="C6251" s="39"/>
      <c r="D6251" s="35"/>
      <c r="E6251" s="40"/>
      <c r="F6251" s="39"/>
      <c r="G6251" s="39"/>
      <c r="H6251" s="39"/>
      <c r="I6251" s="34"/>
      <c r="J6251" s="34"/>
      <c r="K6251" s="34"/>
      <c r="L6251" s="34"/>
      <c r="M6251" s="43" t="str">
        <f ca="1">IFERROR(OFFSET('Maximum minutes'!$C$1,T6251,MATCH(IF(G6251&lt;&gt;"",G6251,F6251),OFFSET('Maximum minutes'!$C$1,T6251-1,0,1,U6251+1),0)-1)*IF(OR(ISNUMBER(J6251),J6251="sans examen"),1,0)*IF(W6251&lt;MinDate,1,0),"")</f>
        <v/>
      </c>
      <c r="N6251" s="36">
        <f t="shared" ca="1" si="195"/>
        <v>0</v>
      </c>
      <c r="O6251" s="36" t="e">
        <f ca="1">LEFT(OFFSET(Lists!$Q$2,MATCH(E6251,Lists!$R$3:$R$19,0),0),4)</f>
        <v>#N/A</v>
      </c>
      <c r="P6251" s="36" t="e">
        <f ca="1">MATCH(O6251,Lists!$S$2:$S$640,1)</f>
        <v>#N/A</v>
      </c>
      <c r="Q6251" s="36" t="e">
        <f ca="1">MATCH(LEFT(OFFSET(Lists!$Q$2,MATCH(E6251,Lists!$R$3:$R$19,0)+1,0),4),Lists!$S$3:$S$640,1)</f>
        <v>#N/A</v>
      </c>
      <c r="R6251" s="36" t="e">
        <f ca="1">LEFT(OFFSET(Lists!$S$2,P6251-1+MATCH(F6251,OFFSET(Lists!$T$3,P6251-1,0,Q6251-P6251+1),0),0),6)</f>
        <v>#N/A</v>
      </c>
      <c r="S6251" s="36" t="e">
        <f ca="1">VLOOKUP(R6251,Lists!B:D,3,FALSE)</f>
        <v>#N/A</v>
      </c>
      <c r="T6251" s="36" t="str">
        <f>IF(F6251&lt;&gt;"",MATCH(R6251,'Maximum minutes'!B:B,0),"")</f>
        <v/>
      </c>
      <c r="U6251" s="36">
        <f ca="1">IF(F6251&lt;&gt;"",COUNTA(OFFSET('Maximum minutes'!$C$1,'Annexe A1 Cours'!T6251,0,1,50)),0)</f>
        <v>0</v>
      </c>
      <c r="V6251" s="37">
        <f ca="1">IFERROR(OFFSET('Maximum minutes'!$C$1,T6251+1,-1+MATCH(G6251,OFFSET('Maximum minutes'!$C$1,T6251-1,0,1,50),0)),0)</f>
        <v>0</v>
      </c>
      <c r="W6251" s="38">
        <f t="shared" ca="1" si="194"/>
        <v>0</v>
      </c>
    </row>
    <row r="6252" spans="1:23" s="36" customFormat="1" ht="18.75">
      <c r="A6252" s="34"/>
      <c r="B6252" s="39"/>
      <c r="C6252" s="39"/>
      <c r="D6252" s="35"/>
      <c r="E6252" s="40"/>
      <c r="F6252" s="39"/>
      <c r="G6252" s="39"/>
      <c r="H6252" s="39"/>
      <c r="I6252" s="34"/>
      <c r="J6252" s="34"/>
      <c r="K6252" s="34"/>
      <c r="L6252" s="34"/>
      <c r="M6252" s="43" t="str">
        <f ca="1">IFERROR(OFFSET('Maximum minutes'!$C$1,T6252,MATCH(IF(G6252&lt;&gt;"",G6252,F6252),OFFSET('Maximum minutes'!$C$1,T6252-1,0,1,U6252+1),0)-1)*IF(OR(ISNUMBER(J6252),J6252="sans examen"),1,0)*IF(W6252&lt;MinDate,1,0),"")</f>
        <v/>
      </c>
      <c r="N6252" s="36">
        <f t="shared" ca="1" si="195"/>
        <v>0</v>
      </c>
      <c r="O6252" s="36" t="e">
        <f ca="1">LEFT(OFFSET(Lists!$Q$2,MATCH(E6252,Lists!$R$3:$R$19,0),0),4)</f>
        <v>#N/A</v>
      </c>
      <c r="P6252" s="36" t="e">
        <f ca="1">MATCH(O6252,Lists!$S$2:$S$640,1)</f>
        <v>#N/A</v>
      </c>
      <c r="Q6252" s="36" t="e">
        <f ca="1">MATCH(LEFT(OFFSET(Lists!$Q$2,MATCH(E6252,Lists!$R$3:$R$19,0)+1,0),4),Lists!$S$3:$S$640,1)</f>
        <v>#N/A</v>
      </c>
      <c r="R6252" s="36" t="e">
        <f ca="1">LEFT(OFFSET(Lists!$S$2,P6252-1+MATCH(F6252,OFFSET(Lists!$T$3,P6252-1,0,Q6252-P6252+1),0),0),6)</f>
        <v>#N/A</v>
      </c>
      <c r="S6252" s="36" t="e">
        <f ca="1">VLOOKUP(R6252,Lists!B:D,3,FALSE)</f>
        <v>#N/A</v>
      </c>
      <c r="T6252" s="36" t="str">
        <f>IF(F6252&lt;&gt;"",MATCH(R6252,'Maximum minutes'!B:B,0),"")</f>
        <v/>
      </c>
      <c r="U6252" s="36">
        <f ca="1">IF(F6252&lt;&gt;"",COUNTA(OFFSET('Maximum minutes'!$C$1,'Annexe A1 Cours'!T6252,0,1,50)),0)</f>
        <v>0</v>
      </c>
      <c r="V6252" s="37">
        <f ca="1">IFERROR(OFFSET('Maximum minutes'!$C$1,T6252+1,-1+MATCH(G6252,OFFSET('Maximum minutes'!$C$1,T6252-1,0,1,50),0)),0)</f>
        <v>0</v>
      </c>
      <c r="W6252" s="38">
        <f t="shared" ca="1" si="194"/>
        <v>0</v>
      </c>
    </row>
    <row r="6253" spans="1:23" s="36" customFormat="1" ht="18.75">
      <c r="A6253" s="34"/>
      <c r="B6253" s="39"/>
      <c r="C6253" s="39"/>
      <c r="D6253" s="35"/>
      <c r="E6253" s="40"/>
      <c r="F6253" s="39"/>
      <c r="G6253" s="39"/>
      <c r="H6253" s="39"/>
      <c r="I6253" s="34"/>
      <c r="J6253" s="34"/>
      <c r="K6253" s="34"/>
      <c r="L6253" s="34"/>
      <c r="M6253" s="43" t="str">
        <f ca="1">IFERROR(OFFSET('Maximum minutes'!$C$1,T6253,MATCH(IF(G6253&lt;&gt;"",G6253,F6253),OFFSET('Maximum minutes'!$C$1,T6253-1,0,1,U6253+1),0)-1)*IF(OR(ISNUMBER(J6253),J6253="sans examen"),1,0)*IF(W6253&lt;MinDate,1,0),"")</f>
        <v/>
      </c>
      <c r="N6253" s="36">
        <f t="shared" ca="1" si="195"/>
        <v>0</v>
      </c>
      <c r="O6253" s="36" t="e">
        <f ca="1">LEFT(OFFSET(Lists!$Q$2,MATCH(E6253,Lists!$R$3:$R$19,0),0),4)</f>
        <v>#N/A</v>
      </c>
      <c r="P6253" s="36" t="e">
        <f ca="1">MATCH(O6253,Lists!$S$2:$S$640,1)</f>
        <v>#N/A</v>
      </c>
      <c r="Q6253" s="36" t="e">
        <f ca="1">MATCH(LEFT(OFFSET(Lists!$Q$2,MATCH(E6253,Lists!$R$3:$R$19,0)+1,0),4),Lists!$S$3:$S$640,1)</f>
        <v>#N/A</v>
      </c>
      <c r="R6253" s="36" t="e">
        <f ca="1">LEFT(OFFSET(Lists!$S$2,P6253-1+MATCH(F6253,OFFSET(Lists!$T$3,P6253-1,0,Q6253-P6253+1),0),0),6)</f>
        <v>#N/A</v>
      </c>
      <c r="S6253" s="36" t="e">
        <f ca="1">VLOOKUP(R6253,Lists!B:D,3,FALSE)</f>
        <v>#N/A</v>
      </c>
      <c r="T6253" s="36" t="str">
        <f>IF(F6253&lt;&gt;"",MATCH(R6253,'Maximum minutes'!B:B,0),"")</f>
        <v/>
      </c>
      <c r="U6253" s="36">
        <f ca="1">IF(F6253&lt;&gt;"",COUNTA(OFFSET('Maximum minutes'!$C$1,'Annexe A1 Cours'!T6253,0,1,50)),0)</f>
        <v>0</v>
      </c>
      <c r="V6253" s="37">
        <f ca="1">IFERROR(OFFSET('Maximum minutes'!$C$1,T6253+1,-1+MATCH(G6253,OFFSET('Maximum minutes'!$C$1,T6253-1,0,1,50),0)),0)</f>
        <v>0</v>
      </c>
      <c r="W6253" s="38">
        <f t="shared" ca="1" si="194"/>
        <v>0</v>
      </c>
    </row>
    <row r="6254" spans="1:23" s="36" customFormat="1" ht="18.75">
      <c r="A6254" s="34"/>
      <c r="B6254" s="39"/>
      <c r="C6254" s="39"/>
      <c r="D6254" s="35"/>
      <c r="E6254" s="40"/>
      <c r="F6254" s="39"/>
      <c r="G6254" s="39"/>
      <c r="H6254" s="39"/>
      <c r="I6254" s="34"/>
      <c r="J6254" s="34"/>
      <c r="K6254" s="34"/>
      <c r="L6254" s="34"/>
      <c r="M6254" s="43" t="str">
        <f ca="1">IFERROR(OFFSET('Maximum minutes'!$C$1,T6254,MATCH(IF(G6254&lt;&gt;"",G6254,F6254),OFFSET('Maximum minutes'!$C$1,T6254-1,0,1,U6254+1),0)-1)*IF(OR(ISNUMBER(J6254),J6254="sans examen"),1,0)*IF(W6254&lt;MinDate,1,0),"")</f>
        <v/>
      </c>
      <c r="N6254" s="36">
        <f t="shared" ca="1" si="195"/>
        <v>0</v>
      </c>
      <c r="O6254" s="36" t="e">
        <f ca="1">LEFT(OFFSET(Lists!$Q$2,MATCH(E6254,Lists!$R$3:$R$19,0),0),4)</f>
        <v>#N/A</v>
      </c>
      <c r="P6254" s="36" t="e">
        <f ca="1">MATCH(O6254,Lists!$S$2:$S$640,1)</f>
        <v>#N/A</v>
      </c>
      <c r="Q6254" s="36" t="e">
        <f ca="1">MATCH(LEFT(OFFSET(Lists!$Q$2,MATCH(E6254,Lists!$R$3:$R$19,0)+1,0),4),Lists!$S$3:$S$640,1)</f>
        <v>#N/A</v>
      </c>
      <c r="R6254" s="36" t="e">
        <f ca="1">LEFT(OFFSET(Lists!$S$2,P6254-1+MATCH(F6254,OFFSET(Lists!$T$3,P6254-1,0,Q6254-P6254+1),0),0),6)</f>
        <v>#N/A</v>
      </c>
      <c r="S6254" s="36" t="e">
        <f ca="1">VLOOKUP(R6254,Lists!B:D,3,FALSE)</f>
        <v>#N/A</v>
      </c>
      <c r="T6254" s="36" t="str">
        <f>IF(F6254&lt;&gt;"",MATCH(R6254,'Maximum minutes'!B:B,0),"")</f>
        <v/>
      </c>
      <c r="U6254" s="36">
        <f ca="1">IF(F6254&lt;&gt;"",COUNTA(OFFSET('Maximum minutes'!$C$1,'Annexe A1 Cours'!T6254,0,1,50)),0)</f>
        <v>0</v>
      </c>
      <c r="V6254" s="37">
        <f ca="1">IFERROR(OFFSET('Maximum minutes'!$C$1,T6254+1,-1+MATCH(G6254,OFFSET('Maximum minutes'!$C$1,T6254-1,0,1,50),0)),0)</f>
        <v>0</v>
      </c>
      <c r="W6254" s="38">
        <f t="shared" ca="1" si="194"/>
        <v>0</v>
      </c>
    </row>
    <row r="6255" spans="1:23" s="36" customFormat="1" ht="18.75">
      <c r="A6255" s="34"/>
      <c r="B6255" s="39"/>
      <c r="C6255" s="39"/>
      <c r="D6255" s="35"/>
      <c r="E6255" s="40"/>
      <c r="F6255" s="39"/>
      <c r="G6255" s="39"/>
      <c r="H6255" s="39"/>
      <c r="I6255" s="34"/>
      <c r="J6255" s="34"/>
      <c r="K6255" s="34"/>
      <c r="L6255" s="34"/>
      <c r="M6255" s="43" t="str">
        <f ca="1">IFERROR(OFFSET('Maximum minutes'!$C$1,T6255,MATCH(IF(G6255&lt;&gt;"",G6255,F6255),OFFSET('Maximum minutes'!$C$1,T6255-1,0,1,U6255+1),0)-1)*IF(OR(ISNUMBER(J6255),J6255="sans examen"),1,0)*IF(W6255&lt;MinDate,1,0),"")</f>
        <v/>
      </c>
      <c r="N6255" s="36">
        <f t="shared" ca="1" si="195"/>
        <v>0</v>
      </c>
      <c r="O6255" s="36" t="e">
        <f ca="1">LEFT(OFFSET(Lists!$Q$2,MATCH(E6255,Lists!$R$3:$R$19,0),0),4)</f>
        <v>#N/A</v>
      </c>
      <c r="P6255" s="36" t="e">
        <f ca="1">MATCH(O6255,Lists!$S$2:$S$640,1)</f>
        <v>#N/A</v>
      </c>
      <c r="Q6255" s="36" t="e">
        <f ca="1">MATCH(LEFT(OFFSET(Lists!$Q$2,MATCH(E6255,Lists!$R$3:$R$19,0)+1,0),4),Lists!$S$3:$S$640,1)</f>
        <v>#N/A</v>
      </c>
      <c r="R6255" s="36" t="e">
        <f ca="1">LEFT(OFFSET(Lists!$S$2,P6255-1+MATCH(F6255,OFFSET(Lists!$T$3,P6255-1,0,Q6255-P6255+1),0),0),6)</f>
        <v>#N/A</v>
      </c>
      <c r="S6255" s="36" t="e">
        <f ca="1">VLOOKUP(R6255,Lists!B:D,3,FALSE)</f>
        <v>#N/A</v>
      </c>
      <c r="T6255" s="36" t="str">
        <f>IF(F6255&lt;&gt;"",MATCH(R6255,'Maximum minutes'!B:B,0),"")</f>
        <v/>
      </c>
      <c r="U6255" s="36">
        <f ca="1">IF(F6255&lt;&gt;"",COUNTA(OFFSET('Maximum minutes'!$C$1,'Annexe A1 Cours'!T6255,0,1,50)),0)</f>
        <v>0</v>
      </c>
      <c r="V6255" s="37">
        <f ca="1">IFERROR(OFFSET('Maximum minutes'!$C$1,T6255+1,-1+MATCH(G6255,OFFSET('Maximum minutes'!$C$1,T6255-1,0,1,50),0)),0)</f>
        <v>0</v>
      </c>
      <c r="W6255" s="38">
        <f t="shared" ca="1" si="194"/>
        <v>0</v>
      </c>
    </row>
    <row r="6256" spans="1:23" s="36" customFormat="1" ht="18.75">
      <c r="A6256" s="34"/>
      <c r="B6256" s="39"/>
      <c r="C6256" s="39"/>
      <c r="D6256" s="35"/>
      <c r="E6256" s="40"/>
      <c r="F6256" s="39"/>
      <c r="G6256" s="39"/>
      <c r="H6256" s="39"/>
      <c r="I6256" s="34"/>
      <c r="J6256" s="34"/>
      <c r="K6256" s="34"/>
      <c r="L6256" s="34"/>
      <c r="M6256" s="43" t="str">
        <f ca="1">IFERROR(OFFSET('Maximum minutes'!$C$1,T6256,MATCH(IF(G6256&lt;&gt;"",G6256,F6256),OFFSET('Maximum minutes'!$C$1,T6256-1,0,1,U6256+1),0)-1)*IF(OR(ISNUMBER(J6256),J6256="sans examen"),1,0)*IF(W6256&lt;MinDate,1,0),"")</f>
        <v/>
      </c>
      <c r="N6256" s="36">
        <f t="shared" ca="1" si="195"/>
        <v>0</v>
      </c>
      <c r="O6256" s="36" t="e">
        <f ca="1">LEFT(OFFSET(Lists!$Q$2,MATCH(E6256,Lists!$R$3:$R$19,0),0),4)</f>
        <v>#N/A</v>
      </c>
      <c r="P6256" s="36" t="e">
        <f ca="1">MATCH(O6256,Lists!$S$2:$S$640,1)</f>
        <v>#N/A</v>
      </c>
      <c r="Q6256" s="36" t="e">
        <f ca="1">MATCH(LEFT(OFFSET(Lists!$Q$2,MATCH(E6256,Lists!$R$3:$R$19,0)+1,0),4),Lists!$S$3:$S$640,1)</f>
        <v>#N/A</v>
      </c>
      <c r="R6256" s="36" t="e">
        <f ca="1">LEFT(OFFSET(Lists!$S$2,P6256-1+MATCH(F6256,OFFSET(Lists!$T$3,P6256-1,0,Q6256-P6256+1),0),0),6)</f>
        <v>#N/A</v>
      </c>
      <c r="S6256" s="36" t="e">
        <f ca="1">VLOOKUP(R6256,Lists!B:D,3,FALSE)</f>
        <v>#N/A</v>
      </c>
      <c r="T6256" s="36" t="str">
        <f>IF(F6256&lt;&gt;"",MATCH(R6256,'Maximum minutes'!B:B,0),"")</f>
        <v/>
      </c>
      <c r="U6256" s="36">
        <f ca="1">IF(F6256&lt;&gt;"",COUNTA(OFFSET('Maximum minutes'!$C$1,'Annexe A1 Cours'!T6256,0,1,50)),0)</f>
        <v>0</v>
      </c>
      <c r="V6256" s="37">
        <f ca="1">IFERROR(OFFSET('Maximum minutes'!$C$1,T6256+1,-1+MATCH(G6256,OFFSET('Maximum minutes'!$C$1,T6256-1,0,1,50),0)),0)</f>
        <v>0</v>
      </c>
      <c r="W6256" s="38">
        <f t="shared" ca="1" si="194"/>
        <v>0</v>
      </c>
    </row>
    <row r="6257" spans="1:23" s="36" customFormat="1" ht="18.75">
      <c r="A6257" s="34"/>
      <c r="B6257" s="39"/>
      <c r="C6257" s="39"/>
      <c r="D6257" s="35"/>
      <c r="E6257" s="40"/>
      <c r="F6257" s="39"/>
      <c r="G6257" s="39"/>
      <c r="H6257" s="39"/>
      <c r="I6257" s="34"/>
      <c r="J6257" s="34"/>
      <c r="K6257" s="34"/>
      <c r="L6257" s="34"/>
      <c r="M6257" s="43" t="str">
        <f ca="1">IFERROR(OFFSET('Maximum minutes'!$C$1,T6257,MATCH(IF(G6257&lt;&gt;"",G6257,F6257),OFFSET('Maximum minutes'!$C$1,T6257-1,0,1,U6257+1),0)-1)*IF(OR(ISNUMBER(J6257),J6257="sans examen"),1,0)*IF(W6257&lt;MinDate,1,0),"")</f>
        <v/>
      </c>
      <c r="N6257" s="36">
        <f t="shared" ca="1" si="195"/>
        <v>0</v>
      </c>
      <c r="O6257" s="36" t="e">
        <f ca="1">LEFT(OFFSET(Lists!$Q$2,MATCH(E6257,Lists!$R$3:$R$19,0),0),4)</f>
        <v>#N/A</v>
      </c>
      <c r="P6257" s="36" t="e">
        <f ca="1">MATCH(O6257,Lists!$S$2:$S$640,1)</f>
        <v>#N/A</v>
      </c>
      <c r="Q6257" s="36" t="e">
        <f ca="1">MATCH(LEFT(OFFSET(Lists!$Q$2,MATCH(E6257,Lists!$R$3:$R$19,0)+1,0),4),Lists!$S$3:$S$640,1)</f>
        <v>#N/A</v>
      </c>
      <c r="R6257" s="36" t="e">
        <f ca="1">LEFT(OFFSET(Lists!$S$2,P6257-1+MATCH(F6257,OFFSET(Lists!$T$3,P6257-1,0,Q6257-P6257+1),0),0),6)</f>
        <v>#N/A</v>
      </c>
      <c r="S6257" s="36" t="e">
        <f ca="1">VLOOKUP(R6257,Lists!B:D,3,FALSE)</f>
        <v>#N/A</v>
      </c>
      <c r="T6257" s="36" t="str">
        <f>IF(F6257&lt;&gt;"",MATCH(R6257,'Maximum minutes'!B:B,0),"")</f>
        <v/>
      </c>
      <c r="U6257" s="36">
        <f ca="1">IF(F6257&lt;&gt;"",COUNTA(OFFSET('Maximum minutes'!$C$1,'Annexe A1 Cours'!T6257,0,1,50)),0)</f>
        <v>0</v>
      </c>
      <c r="V6257" s="37">
        <f ca="1">IFERROR(OFFSET('Maximum minutes'!$C$1,T6257+1,-1+MATCH(G6257,OFFSET('Maximum minutes'!$C$1,T6257-1,0,1,50),0)),0)</f>
        <v>0</v>
      </c>
      <c r="W6257" s="38">
        <f t="shared" ca="1" si="194"/>
        <v>0</v>
      </c>
    </row>
    <row r="6258" spans="1:23" s="36" customFormat="1" ht="18.75">
      <c r="A6258" s="34"/>
      <c r="B6258" s="39"/>
      <c r="C6258" s="39"/>
      <c r="D6258" s="35"/>
      <c r="E6258" s="40"/>
      <c r="F6258" s="39"/>
      <c r="G6258" s="39"/>
      <c r="H6258" s="39"/>
      <c r="I6258" s="34"/>
      <c r="J6258" s="34"/>
      <c r="K6258" s="34"/>
      <c r="L6258" s="34"/>
      <c r="M6258" s="43" t="str">
        <f ca="1">IFERROR(OFFSET('Maximum minutes'!$C$1,T6258,MATCH(IF(G6258&lt;&gt;"",G6258,F6258),OFFSET('Maximum minutes'!$C$1,T6258-1,0,1,U6258+1),0)-1)*IF(OR(ISNUMBER(J6258),J6258="sans examen"),1,0)*IF(W6258&lt;MinDate,1,0),"")</f>
        <v/>
      </c>
      <c r="N6258" s="36">
        <f t="shared" ca="1" si="195"/>
        <v>0</v>
      </c>
      <c r="O6258" s="36" t="e">
        <f ca="1">LEFT(OFFSET(Lists!$Q$2,MATCH(E6258,Lists!$R$3:$R$19,0),0),4)</f>
        <v>#N/A</v>
      </c>
      <c r="P6258" s="36" t="e">
        <f ca="1">MATCH(O6258,Lists!$S$2:$S$640,1)</f>
        <v>#N/A</v>
      </c>
      <c r="Q6258" s="36" t="e">
        <f ca="1">MATCH(LEFT(OFFSET(Lists!$Q$2,MATCH(E6258,Lists!$R$3:$R$19,0)+1,0),4),Lists!$S$3:$S$640,1)</f>
        <v>#N/A</v>
      </c>
      <c r="R6258" s="36" t="e">
        <f ca="1">LEFT(OFFSET(Lists!$S$2,P6258-1+MATCH(F6258,OFFSET(Lists!$T$3,P6258-1,0,Q6258-P6258+1),0),0),6)</f>
        <v>#N/A</v>
      </c>
      <c r="S6258" s="36" t="e">
        <f ca="1">VLOOKUP(R6258,Lists!B:D,3,FALSE)</f>
        <v>#N/A</v>
      </c>
      <c r="T6258" s="36" t="str">
        <f>IF(F6258&lt;&gt;"",MATCH(R6258,'Maximum minutes'!B:B,0),"")</f>
        <v/>
      </c>
      <c r="U6258" s="36">
        <f ca="1">IF(F6258&lt;&gt;"",COUNTA(OFFSET('Maximum minutes'!$C$1,'Annexe A1 Cours'!T6258,0,1,50)),0)</f>
        <v>0</v>
      </c>
      <c r="V6258" s="37">
        <f ca="1">IFERROR(OFFSET('Maximum minutes'!$C$1,T6258+1,-1+MATCH(G6258,OFFSET('Maximum minutes'!$C$1,T6258-1,0,1,50),0)),0)</f>
        <v>0</v>
      </c>
      <c r="W6258" s="38">
        <f t="shared" ca="1" si="194"/>
        <v>0</v>
      </c>
    </row>
    <row r="6259" spans="1:23" s="36" customFormat="1" ht="18.75">
      <c r="A6259" s="34"/>
      <c r="B6259" s="39"/>
      <c r="C6259" s="39"/>
      <c r="D6259" s="35"/>
      <c r="E6259" s="40"/>
      <c r="F6259" s="39"/>
      <c r="G6259" s="39"/>
      <c r="H6259" s="39"/>
      <c r="I6259" s="34"/>
      <c r="J6259" s="34"/>
      <c r="K6259" s="34"/>
      <c r="L6259" s="34"/>
      <c r="M6259" s="43" t="str">
        <f ca="1">IFERROR(OFFSET('Maximum minutes'!$C$1,T6259,MATCH(IF(G6259&lt;&gt;"",G6259,F6259),OFFSET('Maximum minutes'!$C$1,T6259-1,0,1,U6259+1),0)-1)*IF(OR(ISNUMBER(J6259),J6259="sans examen"),1,0)*IF(W6259&lt;MinDate,1,0),"")</f>
        <v/>
      </c>
      <c r="N6259" s="36">
        <f t="shared" ca="1" si="195"/>
        <v>0</v>
      </c>
      <c r="O6259" s="36" t="e">
        <f ca="1">LEFT(OFFSET(Lists!$Q$2,MATCH(E6259,Lists!$R$3:$R$19,0),0),4)</f>
        <v>#N/A</v>
      </c>
      <c r="P6259" s="36" t="e">
        <f ca="1">MATCH(O6259,Lists!$S$2:$S$640,1)</f>
        <v>#N/A</v>
      </c>
      <c r="Q6259" s="36" t="e">
        <f ca="1">MATCH(LEFT(OFFSET(Lists!$Q$2,MATCH(E6259,Lists!$R$3:$R$19,0)+1,0),4),Lists!$S$3:$S$640,1)</f>
        <v>#N/A</v>
      </c>
      <c r="R6259" s="36" t="e">
        <f ca="1">LEFT(OFFSET(Lists!$S$2,P6259-1+MATCH(F6259,OFFSET(Lists!$T$3,P6259-1,0,Q6259-P6259+1),0),0),6)</f>
        <v>#N/A</v>
      </c>
      <c r="S6259" s="36" t="e">
        <f ca="1">VLOOKUP(R6259,Lists!B:D,3,FALSE)</f>
        <v>#N/A</v>
      </c>
      <c r="T6259" s="36" t="str">
        <f>IF(F6259&lt;&gt;"",MATCH(R6259,'Maximum minutes'!B:B,0),"")</f>
        <v/>
      </c>
      <c r="U6259" s="36">
        <f ca="1">IF(F6259&lt;&gt;"",COUNTA(OFFSET('Maximum minutes'!$C$1,'Annexe A1 Cours'!T6259,0,1,50)),0)</f>
        <v>0</v>
      </c>
      <c r="V6259" s="37">
        <f ca="1">IFERROR(OFFSET('Maximum minutes'!$C$1,T6259+1,-1+MATCH(G6259,OFFSET('Maximum minutes'!$C$1,T6259-1,0,1,50),0)),0)</f>
        <v>0</v>
      </c>
      <c r="W6259" s="38">
        <f t="shared" ca="1" si="194"/>
        <v>0</v>
      </c>
    </row>
    <row r="6260" spans="1:23" s="36" customFormat="1" ht="18.75">
      <c r="A6260" s="34"/>
      <c r="B6260" s="39"/>
      <c r="C6260" s="39"/>
      <c r="D6260" s="35"/>
      <c r="E6260" s="40"/>
      <c r="F6260" s="39"/>
      <c r="G6260" s="39"/>
      <c r="H6260" s="39"/>
      <c r="I6260" s="34"/>
      <c r="J6260" s="34"/>
      <c r="K6260" s="34"/>
      <c r="L6260" s="34"/>
      <c r="M6260" s="43" t="str">
        <f ca="1">IFERROR(OFFSET('Maximum minutes'!$C$1,T6260,MATCH(IF(G6260&lt;&gt;"",G6260,F6260),OFFSET('Maximum minutes'!$C$1,T6260-1,0,1,U6260+1),0)-1)*IF(OR(ISNUMBER(J6260),J6260="sans examen"),1,0)*IF(W6260&lt;MinDate,1,0),"")</f>
        <v/>
      </c>
      <c r="N6260" s="36">
        <f t="shared" ca="1" si="195"/>
        <v>0</v>
      </c>
      <c r="O6260" s="36" t="e">
        <f ca="1">LEFT(OFFSET(Lists!$Q$2,MATCH(E6260,Lists!$R$3:$R$19,0),0),4)</f>
        <v>#N/A</v>
      </c>
      <c r="P6260" s="36" t="e">
        <f ca="1">MATCH(O6260,Lists!$S$2:$S$640,1)</f>
        <v>#N/A</v>
      </c>
      <c r="Q6260" s="36" t="e">
        <f ca="1">MATCH(LEFT(OFFSET(Lists!$Q$2,MATCH(E6260,Lists!$R$3:$R$19,0)+1,0),4),Lists!$S$3:$S$640,1)</f>
        <v>#N/A</v>
      </c>
      <c r="R6260" s="36" t="e">
        <f ca="1">LEFT(OFFSET(Lists!$S$2,P6260-1+MATCH(F6260,OFFSET(Lists!$T$3,P6260-1,0,Q6260-P6260+1),0),0),6)</f>
        <v>#N/A</v>
      </c>
      <c r="S6260" s="36" t="e">
        <f ca="1">VLOOKUP(R6260,Lists!B:D,3,FALSE)</f>
        <v>#N/A</v>
      </c>
      <c r="T6260" s="36" t="str">
        <f>IF(F6260&lt;&gt;"",MATCH(R6260,'Maximum minutes'!B:B,0),"")</f>
        <v/>
      </c>
      <c r="U6260" s="36">
        <f ca="1">IF(F6260&lt;&gt;"",COUNTA(OFFSET('Maximum minutes'!$C$1,'Annexe A1 Cours'!T6260,0,1,50)),0)</f>
        <v>0</v>
      </c>
      <c r="V6260" s="37">
        <f ca="1">IFERROR(OFFSET('Maximum minutes'!$C$1,T6260+1,-1+MATCH(G6260,OFFSET('Maximum minutes'!$C$1,T6260-1,0,1,50),0)),0)</f>
        <v>0</v>
      </c>
      <c r="W6260" s="38">
        <f t="shared" ca="1" si="194"/>
        <v>0</v>
      </c>
    </row>
    <row r="6261" spans="1:23" s="36" customFormat="1" ht="18.75">
      <c r="A6261" s="34"/>
      <c r="B6261" s="39"/>
      <c r="C6261" s="39"/>
      <c r="D6261" s="35"/>
      <c r="E6261" s="40"/>
      <c r="F6261" s="39"/>
      <c r="G6261" s="39"/>
      <c r="H6261" s="39"/>
      <c r="I6261" s="34"/>
      <c r="J6261" s="34"/>
      <c r="K6261" s="34"/>
      <c r="L6261" s="34"/>
      <c r="M6261" s="43" t="str">
        <f ca="1">IFERROR(OFFSET('Maximum minutes'!$C$1,T6261,MATCH(IF(G6261&lt;&gt;"",G6261,F6261),OFFSET('Maximum minutes'!$C$1,T6261-1,0,1,U6261+1),0)-1)*IF(OR(ISNUMBER(J6261),J6261="sans examen"),1,0)*IF(W6261&lt;MinDate,1,0),"")</f>
        <v/>
      </c>
      <c r="N6261" s="36">
        <f t="shared" ca="1" si="195"/>
        <v>0</v>
      </c>
      <c r="O6261" s="36" t="e">
        <f ca="1">LEFT(OFFSET(Lists!$Q$2,MATCH(E6261,Lists!$R$3:$R$19,0),0),4)</f>
        <v>#N/A</v>
      </c>
      <c r="P6261" s="36" t="e">
        <f ca="1">MATCH(O6261,Lists!$S$2:$S$640,1)</f>
        <v>#N/A</v>
      </c>
      <c r="Q6261" s="36" t="e">
        <f ca="1">MATCH(LEFT(OFFSET(Lists!$Q$2,MATCH(E6261,Lists!$R$3:$R$19,0)+1,0),4),Lists!$S$3:$S$640,1)</f>
        <v>#N/A</v>
      </c>
      <c r="R6261" s="36" t="e">
        <f ca="1">LEFT(OFFSET(Lists!$S$2,P6261-1+MATCH(F6261,OFFSET(Lists!$T$3,P6261-1,0,Q6261-P6261+1),0),0),6)</f>
        <v>#N/A</v>
      </c>
      <c r="S6261" s="36" t="e">
        <f ca="1">VLOOKUP(R6261,Lists!B:D,3,FALSE)</f>
        <v>#N/A</v>
      </c>
      <c r="T6261" s="36" t="str">
        <f>IF(F6261&lt;&gt;"",MATCH(R6261,'Maximum minutes'!B:B,0),"")</f>
        <v/>
      </c>
      <c r="U6261" s="36">
        <f ca="1">IF(F6261&lt;&gt;"",COUNTA(OFFSET('Maximum minutes'!$C$1,'Annexe A1 Cours'!T6261,0,1,50)),0)</f>
        <v>0</v>
      </c>
      <c r="V6261" s="37">
        <f ca="1">IFERROR(OFFSET('Maximum minutes'!$C$1,T6261+1,-1+MATCH(G6261,OFFSET('Maximum minutes'!$C$1,T6261-1,0,1,50),0)),0)</f>
        <v>0</v>
      </c>
      <c r="W6261" s="38">
        <f t="shared" ca="1" si="194"/>
        <v>0</v>
      </c>
    </row>
    <row r="6262" spans="1:23" s="36" customFormat="1" ht="18.75">
      <c r="A6262" s="34"/>
      <c r="B6262" s="39"/>
      <c r="C6262" s="39"/>
      <c r="D6262" s="35"/>
      <c r="E6262" s="40"/>
      <c r="F6262" s="39"/>
      <c r="G6262" s="39"/>
      <c r="H6262" s="39"/>
      <c r="I6262" s="34"/>
      <c r="J6262" s="34"/>
      <c r="K6262" s="34"/>
      <c r="L6262" s="34"/>
      <c r="M6262" s="43" t="str">
        <f ca="1">IFERROR(OFFSET('Maximum minutes'!$C$1,T6262,MATCH(IF(G6262&lt;&gt;"",G6262,F6262),OFFSET('Maximum minutes'!$C$1,T6262-1,0,1,U6262+1),0)-1)*IF(OR(ISNUMBER(J6262),J6262="sans examen"),1,0)*IF(W6262&lt;MinDate,1,0),"")</f>
        <v/>
      </c>
      <c r="N6262" s="36">
        <f t="shared" ca="1" si="195"/>
        <v>0</v>
      </c>
      <c r="O6262" s="36" t="e">
        <f ca="1">LEFT(OFFSET(Lists!$Q$2,MATCH(E6262,Lists!$R$3:$R$19,0),0),4)</f>
        <v>#N/A</v>
      </c>
      <c r="P6262" s="36" t="e">
        <f ca="1">MATCH(O6262,Lists!$S$2:$S$640,1)</f>
        <v>#N/A</v>
      </c>
      <c r="Q6262" s="36" t="e">
        <f ca="1">MATCH(LEFT(OFFSET(Lists!$Q$2,MATCH(E6262,Lists!$R$3:$R$19,0)+1,0),4),Lists!$S$3:$S$640,1)</f>
        <v>#N/A</v>
      </c>
      <c r="R6262" s="36" t="e">
        <f ca="1">LEFT(OFFSET(Lists!$S$2,P6262-1+MATCH(F6262,OFFSET(Lists!$T$3,P6262-1,0,Q6262-P6262+1),0),0),6)</f>
        <v>#N/A</v>
      </c>
      <c r="S6262" s="36" t="e">
        <f ca="1">VLOOKUP(R6262,Lists!B:D,3,FALSE)</f>
        <v>#N/A</v>
      </c>
      <c r="T6262" s="36" t="str">
        <f>IF(F6262&lt;&gt;"",MATCH(R6262,'Maximum minutes'!B:B,0),"")</f>
        <v/>
      </c>
      <c r="U6262" s="36">
        <f ca="1">IF(F6262&lt;&gt;"",COUNTA(OFFSET('Maximum minutes'!$C$1,'Annexe A1 Cours'!T6262,0,1,50)),0)</f>
        <v>0</v>
      </c>
      <c r="V6262" s="37">
        <f ca="1">IFERROR(OFFSET('Maximum minutes'!$C$1,T6262+1,-1+MATCH(G6262,OFFSET('Maximum minutes'!$C$1,T6262-1,0,1,50),0)),0)</f>
        <v>0</v>
      </c>
      <c r="W6262" s="38">
        <f t="shared" ca="1" si="194"/>
        <v>0</v>
      </c>
    </row>
    <row r="6263" spans="1:23" s="36" customFormat="1" ht="18.75">
      <c r="A6263" s="34"/>
      <c r="B6263" s="39"/>
      <c r="C6263" s="39"/>
      <c r="D6263" s="35"/>
      <c r="E6263" s="40"/>
      <c r="F6263" s="39"/>
      <c r="G6263" s="39"/>
      <c r="H6263" s="39"/>
      <c r="I6263" s="34"/>
      <c r="J6263" s="34"/>
      <c r="K6263" s="34"/>
      <c r="L6263" s="34"/>
      <c r="M6263" s="43" t="str">
        <f ca="1">IFERROR(OFFSET('Maximum minutes'!$C$1,T6263,MATCH(IF(G6263&lt;&gt;"",G6263,F6263),OFFSET('Maximum minutes'!$C$1,T6263-1,0,1,U6263+1),0)-1)*IF(OR(ISNUMBER(J6263),J6263="sans examen"),1,0)*IF(W6263&lt;MinDate,1,0),"")</f>
        <v/>
      </c>
      <c r="N6263" s="36">
        <f t="shared" ca="1" si="195"/>
        <v>0</v>
      </c>
      <c r="O6263" s="36" t="e">
        <f ca="1">LEFT(OFFSET(Lists!$Q$2,MATCH(E6263,Lists!$R$3:$R$19,0),0),4)</f>
        <v>#N/A</v>
      </c>
      <c r="P6263" s="36" t="e">
        <f ca="1">MATCH(O6263,Lists!$S$2:$S$640,1)</f>
        <v>#N/A</v>
      </c>
      <c r="Q6263" s="36" t="e">
        <f ca="1">MATCH(LEFT(OFFSET(Lists!$Q$2,MATCH(E6263,Lists!$R$3:$R$19,0)+1,0),4),Lists!$S$3:$S$640,1)</f>
        <v>#N/A</v>
      </c>
      <c r="R6263" s="36" t="e">
        <f ca="1">LEFT(OFFSET(Lists!$S$2,P6263-1+MATCH(F6263,OFFSET(Lists!$T$3,P6263-1,0,Q6263-P6263+1),0),0),6)</f>
        <v>#N/A</v>
      </c>
      <c r="S6263" s="36" t="e">
        <f ca="1">VLOOKUP(R6263,Lists!B:D,3,FALSE)</f>
        <v>#N/A</v>
      </c>
      <c r="T6263" s="36" t="str">
        <f>IF(F6263&lt;&gt;"",MATCH(R6263,'Maximum minutes'!B:B,0),"")</f>
        <v/>
      </c>
      <c r="U6263" s="36">
        <f ca="1">IF(F6263&lt;&gt;"",COUNTA(OFFSET('Maximum minutes'!$C$1,'Annexe A1 Cours'!T6263,0,1,50)),0)</f>
        <v>0</v>
      </c>
      <c r="V6263" s="37">
        <f ca="1">IFERROR(OFFSET('Maximum minutes'!$C$1,T6263+1,-1+MATCH(G6263,OFFSET('Maximum minutes'!$C$1,T6263-1,0,1,50),0)),0)</f>
        <v>0</v>
      </c>
      <c r="W6263" s="38">
        <f t="shared" ca="1" si="194"/>
        <v>0</v>
      </c>
    </row>
    <row r="6264" spans="1:23" s="36" customFormat="1" ht="18.75">
      <c r="A6264" s="34"/>
      <c r="B6264" s="39"/>
      <c r="C6264" s="39"/>
      <c r="D6264" s="35"/>
      <c r="E6264" s="40"/>
      <c r="F6264" s="39"/>
      <c r="G6264" s="39"/>
      <c r="H6264" s="39"/>
      <c r="I6264" s="34"/>
      <c r="J6264" s="34"/>
      <c r="K6264" s="34"/>
      <c r="L6264" s="34"/>
      <c r="M6264" s="43" t="str">
        <f ca="1">IFERROR(OFFSET('Maximum minutes'!$C$1,T6264,MATCH(IF(G6264&lt;&gt;"",G6264,F6264),OFFSET('Maximum minutes'!$C$1,T6264-1,0,1,U6264+1),0)-1)*IF(OR(ISNUMBER(J6264),J6264="sans examen"),1,0)*IF(W6264&lt;MinDate,1,0),"")</f>
        <v/>
      </c>
      <c r="N6264" s="36">
        <f t="shared" ca="1" si="195"/>
        <v>0</v>
      </c>
      <c r="O6264" s="36" t="e">
        <f ca="1">LEFT(OFFSET(Lists!$Q$2,MATCH(E6264,Lists!$R$3:$R$19,0),0),4)</f>
        <v>#N/A</v>
      </c>
      <c r="P6264" s="36" t="e">
        <f ca="1">MATCH(O6264,Lists!$S$2:$S$640,1)</f>
        <v>#N/A</v>
      </c>
      <c r="Q6264" s="36" t="e">
        <f ca="1">MATCH(LEFT(OFFSET(Lists!$Q$2,MATCH(E6264,Lists!$R$3:$R$19,0)+1,0),4),Lists!$S$3:$S$640,1)</f>
        <v>#N/A</v>
      </c>
      <c r="R6264" s="36" t="e">
        <f ca="1">LEFT(OFFSET(Lists!$S$2,P6264-1+MATCH(F6264,OFFSET(Lists!$T$3,P6264-1,0,Q6264-P6264+1),0),0),6)</f>
        <v>#N/A</v>
      </c>
      <c r="S6264" s="36" t="e">
        <f ca="1">VLOOKUP(R6264,Lists!B:D,3,FALSE)</f>
        <v>#N/A</v>
      </c>
      <c r="T6264" s="36" t="str">
        <f>IF(F6264&lt;&gt;"",MATCH(R6264,'Maximum minutes'!B:B,0),"")</f>
        <v/>
      </c>
      <c r="U6264" s="36">
        <f ca="1">IF(F6264&lt;&gt;"",COUNTA(OFFSET('Maximum minutes'!$C$1,'Annexe A1 Cours'!T6264,0,1,50)),0)</f>
        <v>0</v>
      </c>
      <c r="V6264" s="37">
        <f ca="1">IFERROR(OFFSET('Maximum minutes'!$C$1,T6264+1,-1+MATCH(G6264,OFFSET('Maximum minutes'!$C$1,T6264-1,0,1,50),0)),0)</f>
        <v>0</v>
      </c>
      <c r="W6264" s="38">
        <f t="shared" ca="1" si="194"/>
        <v>0</v>
      </c>
    </row>
    <row r="6265" spans="1:23" s="36" customFormat="1" ht="18.75">
      <c r="A6265" s="34"/>
      <c r="B6265" s="39"/>
      <c r="C6265" s="39"/>
      <c r="D6265" s="35"/>
      <c r="E6265" s="40"/>
      <c r="F6265" s="39"/>
      <c r="G6265" s="39"/>
      <c r="H6265" s="39"/>
      <c r="I6265" s="34"/>
      <c r="J6265" s="34"/>
      <c r="K6265" s="34"/>
      <c r="L6265" s="34"/>
      <c r="M6265" s="43" t="str">
        <f ca="1">IFERROR(OFFSET('Maximum minutes'!$C$1,T6265,MATCH(IF(G6265&lt;&gt;"",G6265,F6265),OFFSET('Maximum minutes'!$C$1,T6265-1,0,1,U6265+1),0)-1)*IF(OR(ISNUMBER(J6265),J6265="sans examen"),1,0)*IF(W6265&lt;MinDate,1,0),"")</f>
        <v/>
      </c>
      <c r="N6265" s="36">
        <f t="shared" ca="1" si="195"/>
        <v>0</v>
      </c>
      <c r="O6265" s="36" t="e">
        <f ca="1">LEFT(OFFSET(Lists!$Q$2,MATCH(E6265,Lists!$R$3:$R$19,0),0),4)</f>
        <v>#N/A</v>
      </c>
      <c r="P6265" s="36" t="e">
        <f ca="1">MATCH(O6265,Lists!$S$2:$S$640,1)</f>
        <v>#N/A</v>
      </c>
      <c r="Q6265" s="36" t="e">
        <f ca="1">MATCH(LEFT(OFFSET(Lists!$Q$2,MATCH(E6265,Lists!$R$3:$R$19,0)+1,0),4),Lists!$S$3:$S$640,1)</f>
        <v>#N/A</v>
      </c>
      <c r="R6265" s="36" t="e">
        <f ca="1">LEFT(OFFSET(Lists!$S$2,P6265-1+MATCH(F6265,OFFSET(Lists!$T$3,P6265-1,0,Q6265-P6265+1),0),0),6)</f>
        <v>#N/A</v>
      </c>
      <c r="S6265" s="36" t="e">
        <f ca="1">VLOOKUP(R6265,Lists!B:D,3,FALSE)</f>
        <v>#N/A</v>
      </c>
      <c r="T6265" s="36" t="str">
        <f>IF(F6265&lt;&gt;"",MATCH(R6265,'Maximum minutes'!B:B,0),"")</f>
        <v/>
      </c>
      <c r="U6265" s="36">
        <f ca="1">IF(F6265&lt;&gt;"",COUNTA(OFFSET('Maximum minutes'!$C$1,'Annexe A1 Cours'!T6265,0,1,50)),0)</f>
        <v>0</v>
      </c>
      <c r="V6265" s="37">
        <f ca="1">IFERROR(OFFSET('Maximum minutes'!$C$1,T6265+1,-1+MATCH(G6265,OFFSET('Maximum minutes'!$C$1,T6265-1,0,1,50),0)),0)</f>
        <v>0</v>
      </c>
      <c r="W6265" s="38">
        <f t="shared" ca="1" si="194"/>
        <v>0</v>
      </c>
    </row>
    <row r="6266" spans="1:23" s="36" customFormat="1" ht="18.75">
      <c r="A6266" s="34"/>
      <c r="B6266" s="39"/>
      <c r="C6266" s="39"/>
      <c r="D6266" s="35"/>
      <c r="E6266" s="40"/>
      <c r="F6266" s="39"/>
      <c r="G6266" s="39"/>
      <c r="H6266" s="39"/>
      <c r="I6266" s="34"/>
      <c r="J6266" s="34"/>
      <c r="K6266" s="34"/>
      <c r="L6266" s="34"/>
      <c r="M6266" s="43" t="str">
        <f ca="1">IFERROR(OFFSET('Maximum minutes'!$C$1,T6266,MATCH(IF(G6266&lt;&gt;"",G6266,F6266),OFFSET('Maximum minutes'!$C$1,T6266-1,0,1,U6266+1),0)-1)*IF(OR(ISNUMBER(J6266),J6266="sans examen"),1,0)*IF(W6266&lt;MinDate,1,0),"")</f>
        <v/>
      </c>
      <c r="N6266" s="36">
        <f t="shared" ca="1" si="195"/>
        <v>0</v>
      </c>
      <c r="O6266" s="36" t="e">
        <f ca="1">LEFT(OFFSET(Lists!$Q$2,MATCH(E6266,Lists!$R$3:$R$19,0),0),4)</f>
        <v>#N/A</v>
      </c>
      <c r="P6266" s="36" t="e">
        <f ca="1">MATCH(O6266,Lists!$S$2:$S$640,1)</f>
        <v>#N/A</v>
      </c>
      <c r="Q6266" s="36" t="e">
        <f ca="1">MATCH(LEFT(OFFSET(Lists!$Q$2,MATCH(E6266,Lists!$R$3:$R$19,0)+1,0),4),Lists!$S$3:$S$640,1)</f>
        <v>#N/A</v>
      </c>
      <c r="R6266" s="36" t="e">
        <f ca="1">LEFT(OFFSET(Lists!$S$2,P6266-1+MATCH(F6266,OFFSET(Lists!$T$3,P6266-1,0,Q6266-P6266+1),0),0),6)</f>
        <v>#N/A</v>
      </c>
      <c r="S6266" s="36" t="e">
        <f ca="1">VLOOKUP(R6266,Lists!B:D,3,FALSE)</f>
        <v>#N/A</v>
      </c>
      <c r="T6266" s="36" t="str">
        <f>IF(F6266&lt;&gt;"",MATCH(R6266,'Maximum minutes'!B:B,0),"")</f>
        <v/>
      </c>
      <c r="U6266" s="36">
        <f ca="1">IF(F6266&lt;&gt;"",COUNTA(OFFSET('Maximum minutes'!$C$1,'Annexe A1 Cours'!T6266,0,1,50)),0)</f>
        <v>0</v>
      </c>
      <c r="V6266" s="37">
        <f ca="1">IFERROR(OFFSET('Maximum minutes'!$C$1,T6266+1,-1+MATCH(G6266,OFFSET('Maximum minutes'!$C$1,T6266-1,0,1,50),0)),0)</f>
        <v>0</v>
      </c>
      <c r="W6266" s="38">
        <f t="shared" ca="1" si="194"/>
        <v>0</v>
      </c>
    </row>
    <row r="6267" spans="1:23" s="36" customFormat="1" ht="18.75">
      <c r="A6267" s="34"/>
      <c r="B6267" s="39"/>
      <c r="C6267" s="39"/>
      <c r="D6267" s="35"/>
      <c r="E6267" s="40"/>
      <c r="F6267" s="39"/>
      <c r="G6267" s="39"/>
      <c r="H6267" s="39"/>
      <c r="I6267" s="34"/>
      <c r="J6267" s="34"/>
      <c r="K6267" s="34"/>
      <c r="L6267" s="34"/>
      <c r="M6267" s="43" t="str">
        <f ca="1">IFERROR(OFFSET('Maximum minutes'!$C$1,T6267,MATCH(IF(G6267&lt;&gt;"",G6267,F6267),OFFSET('Maximum minutes'!$C$1,T6267-1,0,1,U6267+1),0)-1)*IF(OR(ISNUMBER(J6267),J6267="sans examen"),1,0)*IF(W6267&lt;MinDate,1,0),"")</f>
        <v/>
      </c>
      <c r="N6267" s="36">
        <f t="shared" ca="1" si="195"/>
        <v>0</v>
      </c>
      <c r="O6267" s="36" t="e">
        <f ca="1">LEFT(OFFSET(Lists!$Q$2,MATCH(E6267,Lists!$R$3:$R$19,0),0),4)</f>
        <v>#N/A</v>
      </c>
      <c r="P6267" s="36" t="e">
        <f ca="1">MATCH(O6267,Lists!$S$2:$S$640,1)</f>
        <v>#N/A</v>
      </c>
      <c r="Q6267" s="36" t="e">
        <f ca="1">MATCH(LEFT(OFFSET(Lists!$Q$2,MATCH(E6267,Lists!$R$3:$R$19,0)+1,0),4),Lists!$S$3:$S$640,1)</f>
        <v>#N/A</v>
      </c>
      <c r="R6267" s="36" t="e">
        <f ca="1">LEFT(OFFSET(Lists!$S$2,P6267-1+MATCH(F6267,OFFSET(Lists!$T$3,P6267-1,0,Q6267-P6267+1),0),0),6)</f>
        <v>#N/A</v>
      </c>
      <c r="S6267" s="36" t="e">
        <f ca="1">VLOOKUP(R6267,Lists!B:D,3,FALSE)</f>
        <v>#N/A</v>
      </c>
      <c r="T6267" s="36" t="str">
        <f>IF(F6267&lt;&gt;"",MATCH(R6267,'Maximum minutes'!B:B,0),"")</f>
        <v/>
      </c>
      <c r="U6267" s="36">
        <f ca="1">IF(F6267&lt;&gt;"",COUNTA(OFFSET('Maximum minutes'!$C$1,'Annexe A1 Cours'!T6267,0,1,50)),0)</f>
        <v>0</v>
      </c>
      <c r="V6267" s="37">
        <f ca="1">IFERROR(OFFSET('Maximum minutes'!$C$1,T6267+1,-1+MATCH(G6267,OFFSET('Maximum minutes'!$C$1,T6267-1,0,1,50),0)),0)</f>
        <v>0</v>
      </c>
      <c r="W6267" s="38">
        <f t="shared" ca="1" si="194"/>
        <v>0</v>
      </c>
    </row>
    <row r="6268" spans="1:23" s="36" customFormat="1" ht="18.75">
      <c r="A6268" s="34"/>
      <c r="B6268" s="39"/>
      <c r="C6268" s="39"/>
      <c r="D6268" s="35"/>
      <c r="E6268" s="40"/>
      <c r="F6268" s="39"/>
      <c r="G6268" s="39"/>
      <c r="H6268" s="39"/>
      <c r="I6268" s="34"/>
      <c r="J6268" s="34"/>
      <c r="K6268" s="34"/>
      <c r="L6268" s="34"/>
      <c r="M6268" s="43" t="str">
        <f ca="1">IFERROR(OFFSET('Maximum minutes'!$C$1,T6268,MATCH(IF(G6268&lt;&gt;"",G6268,F6268),OFFSET('Maximum minutes'!$C$1,T6268-1,0,1,U6268+1),0)-1)*IF(OR(ISNUMBER(J6268),J6268="sans examen"),1,0)*IF(W6268&lt;MinDate,1,0),"")</f>
        <v/>
      </c>
      <c r="N6268" s="36">
        <f t="shared" ca="1" si="195"/>
        <v>0</v>
      </c>
      <c r="O6268" s="36" t="e">
        <f ca="1">LEFT(OFFSET(Lists!$Q$2,MATCH(E6268,Lists!$R$3:$R$19,0),0),4)</f>
        <v>#N/A</v>
      </c>
      <c r="P6268" s="36" t="e">
        <f ca="1">MATCH(O6268,Lists!$S$2:$S$640,1)</f>
        <v>#N/A</v>
      </c>
      <c r="Q6268" s="36" t="e">
        <f ca="1">MATCH(LEFT(OFFSET(Lists!$Q$2,MATCH(E6268,Lists!$R$3:$R$19,0)+1,0),4),Lists!$S$3:$S$640,1)</f>
        <v>#N/A</v>
      </c>
      <c r="R6268" s="36" t="e">
        <f ca="1">LEFT(OFFSET(Lists!$S$2,P6268-1+MATCH(F6268,OFFSET(Lists!$T$3,P6268-1,0,Q6268-P6268+1),0),0),6)</f>
        <v>#N/A</v>
      </c>
      <c r="S6268" s="36" t="e">
        <f ca="1">VLOOKUP(R6268,Lists!B:D,3,FALSE)</f>
        <v>#N/A</v>
      </c>
      <c r="T6268" s="36" t="str">
        <f>IF(F6268&lt;&gt;"",MATCH(R6268,'Maximum minutes'!B:B,0),"")</f>
        <v/>
      </c>
      <c r="U6268" s="36">
        <f ca="1">IF(F6268&lt;&gt;"",COUNTA(OFFSET('Maximum minutes'!$C$1,'Annexe A1 Cours'!T6268,0,1,50)),0)</f>
        <v>0</v>
      </c>
      <c r="V6268" s="37">
        <f ca="1">IFERROR(OFFSET('Maximum minutes'!$C$1,T6268+1,-1+MATCH(G6268,OFFSET('Maximum minutes'!$C$1,T6268-1,0,1,50),0)),0)</f>
        <v>0</v>
      </c>
      <c r="W6268" s="38">
        <f t="shared" ca="1" si="194"/>
        <v>0</v>
      </c>
    </row>
    <row r="6269" spans="1:23" s="36" customFormat="1" ht="18.75">
      <c r="A6269" s="34"/>
      <c r="B6269" s="39"/>
      <c r="C6269" s="39"/>
      <c r="D6269" s="35"/>
      <c r="E6269" s="40"/>
      <c r="F6269" s="39"/>
      <c r="G6269" s="39"/>
      <c r="H6269" s="39"/>
      <c r="I6269" s="34"/>
      <c r="J6269" s="34"/>
      <c r="K6269" s="34"/>
      <c r="L6269" s="34"/>
      <c r="M6269" s="43" t="str">
        <f ca="1">IFERROR(OFFSET('Maximum minutes'!$C$1,T6269,MATCH(IF(G6269&lt;&gt;"",G6269,F6269),OFFSET('Maximum minutes'!$C$1,T6269-1,0,1,U6269+1),0)-1)*IF(OR(ISNUMBER(J6269),J6269="sans examen"),1,0)*IF(W6269&lt;MinDate,1,0),"")</f>
        <v/>
      </c>
      <c r="N6269" s="36">
        <f t="shared" ca="1" si="195"/>
        <v>0</v>
      </c>
      <c r="O6269" s="36" t="e">
        <f ca="1">LEFT(OFFSET(Lists!$Q$2,MATCH(E6269,Lists!$R$3:$R$19,0),0),4)</f>
        <v>#N/A</v>
      </c>
      <c r="P6269" s="36" t="e">
        <f ca="1">MATCH(O6269,Lists!$S$2:$S$640,1)</f>
        <v>#N/A</v>
      </c>
      <c r="Q6269" s="36" t="e">
        <f ca="1">MATCH(LEFT(OFFSET(Lists!$Q$2,MATCH(E6269,Lists!$R$3:$R$19,0)+1,0),4),Lists!$S$3:$S$640,1)</f>
        <v>#N/A</v>
      </c>
      <c r="R6269" s="36" t="e">
        <f ca="1">LEFT(OFFSET(Lists!$S$2,P6269-1+MATCH(F6269,OFFSET(Lists!$T$3,P6269-1,0,Q6269-P6269+1),0),0),6)</f>
        <v>#N/A</v>
      </c>
      <c r="S6269" s="36" t="e">
        <f ca="1">VLOOKUP(R6269,Lists!B:D,3,FALSE)</f>
        <v>#N/A</v>
      </c>
      <c r="T6269" s="36" t="str">
        <f>IF(F6269&lt;&gt;"",MATCH(R6269,'Maximum minutes'!B:B,0),"")</f>
        <v/>
      </c>
      <c r="U6269" s="36">
        <f ca="1">IF(F6269&lt;&gt;"",COUNTA(OFFSET('Maximum minutes'!$C$1,'Annexe A1 Cours'!T6269,0,1,50)),0)</f>
        <v>0</v>
      </c>
      <c r="V6269" s="37">
        <f ca="1">IFERROR(OFFSET('Maximum minutes'!$C$1,T6269+1,-1+MATCH(G6269,OFFSET('Maximum minutes'!$C$1,T6269-1,0,1,50),0)),0)</f>
        <v>0</v>
      </c>
      <c r="W6269" s="38">
        <f t="shared" ca="1" si="194"/>
        <v>0</v>
      </c>
    </row>
    <row r="6270" spans="1:23" s="36" customFormat="1" ht="18.75">
      <c r="A6270" s="34"/>
      <c r="B6270" s="39"/>
      <c r="C6270" s="39"/>
      <c r="D6270" s="35"/>
      <c r="E6270" s="40"/>
      <c r="F6270" s="39"/>
      <c r="G6270" s="39"/>
      <c r="H6270" s="39"/>
      <c r="I6270" s="34"/>
      <c r="J6270" s="34"/>
      <c r="K6270" s="34"/>
      <c r="L6270" s="34"/>
      <c r="M6270" s="43" t="str">
        <f ca="1">IFERROR(OFFSET('Maximum minutes'!$C$1,T6270,MATCH(IF(G6270&lt;&gt;"",G6270,F6270),OFFSET('Maximum minutes'!$C$1,T6270-1,0,1,U6270+1),0)-1)*IF(OR(ISNUMBER(J6270),J6270="sans examen"),1,0)*IF(W6270&lt;MinDate,1,0),"")</f>
        <v/>
      </c>
      <c r="N6270" s="36">
        <f t="shared" ca="1" si="195"/>
        <v>0</v>
      </c>
      <c r="O6270" s="36" t="e">
        <f ca="1">LEFT(OFFSET(Lists!$Q$2,MATCH(E6270,Lists!$R$3:$R$19,0),0),4)</f>
        <v>#N/A</v>
      </c>
      <c r="P6270" s="36" t="e">
        <f ca="1">MATCH(O6270,Lists!$S$2:$S$640,1)</f>
        <v>#N/A</v>
      </c>
      <c r="Q6270" s="36" t="e">
        <f ca="1">MATCH(LEFT(OFFSET(Lists!$Q$2,MATCH(E6270,Lists!$R$3:$R$19,0)+1,0),4),Lists!$S$3:$S$640,1)</f>
        <v>#N/A</v>
      </c>
      <c r="R6270" s="36" t="e">
        <f ca="1">LEFT(OFFSET(Lists!$S$2,P6270-1+MATCH(F6270,OFFSET(Lists!$T$3,P6270-1,0,Q6270-P6270+1),0),0),6)</f>
        <v>#N/A</v>
      </c>
      <c r="S6270" s="36" t="e">
        <f ca="1">VLOOKUP(R6270,Lists!B:D,3,FALSE)</f>
        <v>#N/A</v>
      </c>
      <c r="T6270" s="36" t="str">
        <f>IF(F6270&lt;&gt;"",MATCH(R6270,'Maximum minutes'!B:B,0),"")</f>
        <v/>
      </c>
      <c r="U6270" s="36">
        <f ca="1">IF(F6270&lt;&gt;"",COUNTA(OFFSET('Maximum minutes'!$C$1,'Annexe A1 Cours'!T6270,0,1,50)),0)</f>
        <v>0</v>
      </c>
      <c r="V6270" s="37">
        <f ca="1">IFERROR(OFFSET('Maximum minutes'!$C$1,T6270+1,-1+MATCH(G6270,OFFSET('Maximum minutes'!$C$1,T6270-1,0,1,50),0)),0)</f>
        <v>0</v>
      </c>
      <c r="W6270" s="38">
        <f t="shared" ca="1" si="194"/>
        <v>0</v>
      </c>
    </row>
    <row r="6271" spans="1:23" s="36" customFormat="1" ht="18.75">
      <c r="A6271" s="34"/>
      <c r="B6271" s="39"/>
      <c r="C6271" s="39"/>
      <c r="D6271" s="35"/>
      <c r="E6271" s="40"/>
      <c r="F6271" s="39"/>
      <c r="G6271" s="39"/>
      <c r="H6271" s="39"/>
      <c r="I6271" s="34"/>
      <c r="J6271" s="34"/>
      <c r="K6271" s="34"/>
      <c r="L6271" s="34"/>
      <c r="M6271" s="43" t="str">
        <f ca="1">IFERROR(OFFSET('Maximum minutes'!$C$1,T6271,MATCH(IF(G6271&lt;&gt;"",G6271,F6271),OFFSET('Maximum minutes'!$C$1,T6271-1,0,1,U6271+1),0)-1)*IF(OR(ISNUMBER(J6271),J6271="sans examen"),1,0)*IF(W6271&lt;MinDate,1,0),"")</f>
        <v/>
      </c>
      <c r="N6271" s="36">
        <f t="shared" ca="1" si="195"/>
        <v>0</v>
      </c>
      <c r="O6271" s="36" t="e">
        <f ca="1">LEFT(OFFSET(Lists!$Q$2,MATCH(E6271,Lists!$R$3:$R$19,0),0),4)</f>
        <v>#N/A</v>
      </c>
      <c r="P6271" s="36" t="e">
        <f ca="1">MATCH(O6271,Lists!$S$2:$S$640,1)</f>
        <v>#N/A</v>
      </c>
      <c r="Q6271" s="36" t="e">
        <f ca="1">MATCH(LEFT(OFFSET(Lists!$Q$2,MATCH(E6271,Lists!$R$3:$R$19,0)+1,0),4),Lists!$S$3:$S$640,1)</f>
        <v>#N/A</v>
      </c>
      <c r="R6271" s="36" t="e">
        <f ca="1">LEFT(OFFSET(Lists!$S$2,P6271-1+MATCH(F6271,OFFSET(Lists!$T$3,P6271-1,0,Q6271-P6271+1),0),0),6)</f>
        <v>#N/A</v>
      </c>
      <c r="S6271" s="36" t="e">
        <f ca="1">VLOOKUP(R6271,Lists!B:D,3,FALSE)</f>
        <v>#N/A</v>
      </c>
      <c r="T6271" s="36" t="str">
        <f>IF(F6271&lt;&gt;"",MATCH(R6271,'Maximum minutes'!B:B,0),"")</f>
        <v/>
      </c>
      <c r="U6271" s="36">
        <f ca="1">IF(F6271&lt;&gt;"",COUNTA(OFFSET('Maximum minutes'!$C$1,'Annexe A1 Cours'!T6271,0,1,50)),0)</f>
        <v>0</v>
      </c>
      <c r="V6271" s="37">
        <f ca="1">IFERROR(OFFSET('Maximum minutes'!$C$1,T6271+1,-1+MATCH(G6271,OFFSET('Maximum minutes'!$C$1,T6271-1,0,1,50),0)),0)</f>
        <v>0</v>
      </c>
      <c r="W6271" s="38">
        <f t="shared" ca="1" si="194"/>
        <v>0</v>
      </c>
    </row>
    <row r="6272" spans="1:23" s="36" customFormat="1" ht="18.75">
      <c r="A6272" s="34"/>
      <c r="B6272" s="39"/>
      <c r="C6272" s="39"/>
      <c r="D6272" s="35"/>
      <c r="E6272" s="40"/>
      <c r="F6272" s="39"/>
      <c r="G6272" s="39"/>
      <c r="H6272" s="39"/>
      <c r="I6272" s="34"/>
      <c r="J6272" s="34"/>
      <c r="K6272" s="34"/>
      <c r="L6272" s="34"/>
      <c r="M6272" s="43" t="str">
        <f ca="1">IFERROR(OFFSET('Maximum minutes'!$C$1,T6272,MATCH(IF(G6272&lt;&gt;"",G6272,F6272),OFFSET('Maximum minutes'!$C$1,T6272-1,0,1,U6272+1),0)-1)*IF(OR(ISNUMBER(J6272),J6272="sans examen"),1,0)*IF(W6272&lt;MinDate,1,0),"")</f>
        <v/>
      </c>
      <c r="N6272" s="36">
        <f t="shared" ca="1" si="195"/>
        <v>0</v>
      </c>
      <c r="O6272" s="36" t="e">
        <f ca="1">LEFT(OFFSET(Lists!$Q$2,MATCH(E6272,Lists!$R$3:$R$19,0),0),4)</f>
        <v>#N/A</v>
      </c>
      <c r="P6272" s="36" t="e">
        <f ca="1">MATCH(O6272,Lists!$S$2:$S$640,1)</f>
        <v>#N/A</v>
      </c>
      <c r="Q6272" s="36" t="e">
        <f ca="1">MATCH(LEFT(OFFSET(Lists!$Q$2,MATCH(E6272,Lists!$R$3:$R$19,0)+1,0),4),Lists!$S$3:$S$640,1)</f>
        <v>#N/A</v>
      </c>
      <c r="R6272" s="36" t="e">
        <f ca="1">LEFT(OFFSET(Lists!$S$2,P6272-1+MATCH(F6272,OFFSET(Lists!$T$3,P6272-1,0,Q6272-P6272+1),0),0),6)</f>
        <v>#N/A</v>
      </c>
      <c r="S6272" s="36" t="e">
        <f ca="1">VLOOKUP(R6272,Lists!B:D,3,FALSE)</f>
        <v>#N/A</v>
      </c>
      <c r="T6272" s="36" t="str">
        <f>IF(F6272&lt;&gt;"",MATCH(R6272,'Maximum minutes'!B:B,0),"")</f>
        <v/>
      </c>
      <c r="U6272" s="36">
        <f ca="1">IF(F6272&lt;&gt;"",COUNTA(OFFSET('Maximum minutes'!$C$1,'Annexe A1 Cours'!T6272,0,1,50)),0)</f>
        <v>0</v>
      </c>
      <c r="V6272" s="37">
        <f ca="1">IFERROR(OFFSET('Maximum minutes'!$C$1,T6272+1,-1+MATCH(G6272,OFFSET('Maximum minutes'!$C$1,T6272-1,0,1,50),0)),0)</f>
        <v>0</v>
      </c>
      <c r="W6272" s="38">
        <f t="shared" ca="1" si="194"/>
        <v>0</v>
      </c>
    </row>
    <row r="6273" spans="1:23" s="36" customFormat="1" ht="18.75">
      <c r="A6273" s="34"/>
      <c r="B6273" s="39"/>
      <c r="C6273" s="39"/>
      <c r="D6273" s="35"/>
      <c r="E6273" s="40"/>
      <c r="F6273" s="39"/>
      <c r="G6273" s="39"/>
      <c r="H6273" s="39"/>
      <c r="I6273" s="34"/>
      <c r="J6273" s="34"/>
      <c r="K6273" s="34"/>
      <c r="L6273" s="34"/>
      <c r="M6273" s="43" t="str">
        <f ca="1">IFERROR(OFFSET('Maximum minutes'!$C$1,T6273,MATCH(IF(G6273&lt;&gt;"",G6273,F6273),OFFSET('Maximum minutes'!$C$1,T6273-1,0,1,U6273+1),0)-1)*IF(OR(ISNUMBER(J6273),J6273="sans examen"),1,0)*IF(W6273&lt;MinDate,1,0),"")</f>
        <v/>
      </c>
      <c r="N6273" s="36">
        <f t="shared" ca="1" si="195"/>
        <v>0</v>
      </c>
      <c r="O6273" s="36" t="e">
        <f ca="1">LEFT(OFFSET(Lists!$Q$2,MATCH(E6273,Lists!$R$3:$R$19,0),0),4)</f>
        <v>#N/A</v>
      </c>
      <c r="P6273" s="36" t="e">
        <f ca="1">MATCH(O6273,Lists!$S$2:$S$640,1)</f>
        <v>#N/A</v>
      </c>
      <c r="Q6273" s="36" t="e">
        <f ca="1">MATCH(LEFT(OFFSET(Lists!$Q$2,MATCH(E6273,Lists!$R$3:$R$19,0)+1,0),4),Lists!$S$3:$S$640,1)</f>
        <v>#N/A</v>
      </c>
      <c r="R6273" s="36" t="e">
        <f ca="1">LEFT(OFFSET(Lists!$S$2,P6273-1+MATCH(F6273,OFFSET(Lists!$T$3,P6273-1,0,Q6273-P6273+1),0),0),6)</f>
        <v>#N/A</v>
      </c>
      <c r="S6273" s="36" t="e">
        <f ca="1">VLOOKUP(R6273,Lists!B:D,3,FALSE)</f>
        <v>#N/A</v>
      </c>
      <c r="T6273" s="36" t="str">
        <f>IF(F6273&lt;&gt;"",MATCH(R6273,'Maximum minutes'!B:B,0),"")</f>
        <v/>
      </c>
      <c r="U6273" s="36">
        <f ca="1">IF(F6273&lt;&gt;"",COUNTA(OFFSET('Maximum minutes'!$C$1,'Annexe A1 Cours'!T6273,0,1,50)),0)</f>
        <v>0</v>
      </c>
      <c r="V6273" s="37">
        <f ca="1">IFERROR(OFFSET('Maximum minutes'!$C$1,T6273+1,-1+MATCH(G6273,OFFSET('Maximum minutes'!$C$1,T6273-1,0,1,50),0)),0)</f>
        <v>0</v>
      </c>
      <c r="W6273" s="38">
        <f t="shared" ca="1" si="194"/>
        <v>0</v>
      </c>
    </row>
    <row r="6274" spans="1:23" s="36" customFormat="1" ht="18.75">
      <c r="A6274" s="34"/>
      <c r="B6274" s="39"/>
      <c r="C6274" s="39"/>
      <c r="D6274" s="35"/>
      <c r="E6274" s="40"/>
      <c r="F6274" s="39"/>
      <c r="G6274" s="39"/>
      <c r="H6274" s="39"/>
      <c r="I6274" s="34"/>
      <c r="J6274" s="34"/>
      <c r="K6274" s="34"/>
      <c r="L6274" s="34"/>
      <c r="M6274" s="43" t="str">
        <f ca="1">IFERROR(OFFSET('Maximum minutes'!$C$1,T6274,MATCH(IF(G6274&lt;&gt;"",G6274,F6274),OFFSET('Maximum minutes'!$C$1,T6274-1,0,1,U6274+1),0)-1)*IF(OR(ISNUMBER(J6274),J6274="sans examen"),1,0)*IF(W6274&lt;MinDate,1,0),"")</f>
        <v/>
      </c>
      <c r="N6274" s="36">
        <f t="shared" ca="1" si="195"/>
        <v>0</v>
      </c>
      <c r="O6274" s="36" t="e">
        <f ca="1">LEFT(OFFSET(Lists!$Q$2,MATCH(E6274,Lists!$R$3:$R$19,0),0),4)</f>
        <v>#N/A</v>
      </c>
      <c r="P6274" s="36" t="e">
        <f ca="1">MATCH(O6274,Lists!$S$2:$S$640,1)</f>
        <v>#N/A</v>
      </c>
      <c r="Q6274" s="36" t="e">
        <f ca="1">MATCH(LEFT(OFFSET(Lists!$Q$2,MATCH(E6274,Lists!$R$3:$R$19,0)+1,0),4),Lists!$S$3:$S$640,1)</f>
        <v>#N/A</v>
      </c>
      <c r="R6274" s="36" t="e">
        <f ca="1">LEFT(OFFSET(Lists!$S$2,P6274-1+MATCH(F6274,OFFSET(Lists!$T$3,P6274-1,0,Q6274-P6274+1),0),0),6)</f>
        <v>#N/A</v>
      </c>
      <c r="S6274" s="36" t="e">
        <f ca="1">VLOOKUP(R6274,Lists!B:D,3,FALSE)</f>
        <v>#N/A</v>
      </c>
      <c r="T6274" s="36" t="str">
        <f>IF(F6274&lt;&gt;"",MATCH(R6274,'Maximum minutes'!B:B,0),"")</f>
        <v/>
      </c>
      <c r="U6274" s="36">
        <f ca="1">IF(F6274&lt;&gt;"",COUNTA(OFFSET('Maximum minutes'!$C$1,'Annexe A1 Cours'!T6274,0,1,50)),0)</f>
        <v>0</v>
      </c>
      <c r="V6274" s="37">
        <f ca="1">IFERROR(OFFSET('Maximum minutes'!$C$1,T6274+1,-1+MATCH(G6274,OFFSET('Maximum minutes'!$C$1,T6274-1,0,1,50),0)),0)</f>
        <v>0</v>
      </c>
      <c r="W6274" s="38">
        <f t="shared" ca="1" si="194"/>
        <v>0</v>
      </c>
    </row>
    <row r="6275" spans="1:23" s="36" customFormat="1" ht="18.75">
      <c r="A6275" s="34"/>
      <c r="B6275" s="39"/>
      <c r="C6275" s="39"/>
      <c r="D6275" s="35"/>
      <c r="E6275" s="40"/>
      <c r="F6275" s="39"/>
      <c r="G6275" s="39"/>
      <c r="H6275" s="39"/>
      <c r="I6275" s="34"/>
      <c r="J6275" s="34"/>
      <c r="K6275" s="34"/>
      <c r="L6275" s="34"/>
      <c r="M6275" s="43" t="str">
        <f ca="1">IFERROR(OFFSET('Maximum minutes'!$C$1,T6275,MATCH(IF(G6275&lt;&gt;"",G6275,F6275),OFFSET('Maximum minutes'!$C$1,T6275-1,0,1,U6275+1),0)-1)*IF(OR(ISNUMBER(J6275),J6275="sans examen"),1,0)*IF(W6275&lt;MinDate,1,0),"")</f>
        <v/>
      </c>
      <c r="N6275" s="36">
        <f t="shared" ca="1" si="195"/>
        <v>0</v>
      </c>
      <c r="O6275" s="36" t="e">
        <f ca="1">LEFT(OFFSET(Lists!$Q$2,MATCH(E6275,Lists!$R$3:$R$19,0),0),4)</f>
        <v>#N/A</v>
      </c>
      <c r="P6275" s="36" t="e">
        <f ca="1">MATCH(O6275,Lists!$S$2:$S$640,1)</f>
        <v>#N/A</v>
      </c>
      <c r="Q6275" s="36" t="e">
        <f ca="1">MATCH(LEFT(OFFSET(Lists!$Q$2,MATCH(E6275,Lists!$R$3:$R$19,0)+1,0),4),Lists!$S$3:$S$640,1)</f>
        <v>#N/A</v>
      </c>
      <c r="R6275" s="36" t="e">
        <f ca="1">LEFT(OFFSET(Lists!$S$2,P6275-1+MATCH(F6275,OFFSET(Lists!$T$3,P6275-1,0,Q6275-P6275+1),0),0),6)</f>
        <v>#N/A</v>
      </c>
      <c r="S6275" s="36" t="e">
        <f ca="1">VLOOKUP(R6275,Lists!B:D,3,FALSE)</f>
        <v>#N/A</v>
      </c>
      <c r="T6275" s="36" t="str">
        <f>IF(F6275&lt;&gt;"",MATCH(R6275,'Maximum minutes'!B:B,0),"")</f>
        <v/>
      </c>
      <c r="U6275" s="36">
        <f ca="1">IF(F6275&lt;&gt;"",COUNTA(OFFSET('Maximum minutes'!$C$1,'Annexe A1 Cours'!T6275,0,1,50)),0)</f>
        <v>0</v>
      </c>
      <c r="V6275" s="37">
        <f ca="1">IFERROR(OFFSET('Maximum minutes'!$C$1,T6275+1,-1+MATCH(G6275,OFFSET('Maximum minutes'!$C$1,T6275-1,0,1,50),0)),0)</f>
        <v>0</v>
      </c>
      <c r="W6275" s="38">
        <f t="shared" ca="1" si="194"/>
        <v>0</v>
      </c>
    </row>
    <row r="6276" spans="1:23" s="36" customFormat="1" ht="18.75">
      <c r="A6276" s="34"/>
      <c r="B6276" s="39"/>
      <c r="C6276" s="39"/>
      <c r="D6276" s="35"/>
      <c r="E6276" s="40"/>
      <c r="F6276" s="39"/>
      <c r="G6276" s="39"/>
      <c r="H6276" s="39"/>
      <c r="I6276" s="34"/>
      <c r="J6276" s="34"/>
      <c r="K6276" s="34"/>
      <c r="L6276" s="34"/>
      <c r="M6276" s="43" t="str">
        <f ca="1">IFERROR(OFFSET('Maximum minutes'!$C$1,T6276,MATCH(IF(G6276&lt;&gt;"",G6276,F6276),OFFSET('Maximum minutes'!$C$1,T6276-1,0,1,U6276+1),0)-1)*IF(OR(ISNUMBER(J6276),J6276="sans examen"),1,0)*IF(W6276&lt;MinDate,1,0),"")</f>
        <v/>
      </c>
      <c r="N6276" s="36">
        <f t="shared" ca="1" si="195"/>
        <v>0</v>
      </c>
      <c r="O6276" s="36" t="e">
        <f ca="1">LEFT(OFFSET(Lists!$Q$2,MATCH(E6276,Lists!$R$3:$R$19,0),0),4)</f>
        <v>#N/A</v>
      </c>
      <c r="P6276" s="36" t="e">
        <f ca="1">MATCH(O6276,Lists!$S$2:$S$640,1)</f>
        <v>#N/A</v>
      </c>
      <c r="Q6276" s="36" t="e">
        <f ca="1">MATCH(LEFT(OFFSET(Lists!$Q$2,MATCH(E6276,Lists!$R$3:$R$19,0)+1,0),4),Lists!$S$3:$S$640,1)</f>
        <v>#N/A</v>
      </c>
      <c r="R6276" s="36" t="e">
        <f ca="1">LEFT(OFFSET(Lists!$S$2,P6276-1+MATCH(F6276,OFFSET(Lists!$T$3,P6276-1,0,Q6276-P6276+1),0),0),6)</f>
        <v>#N/A</v>
      </c>
      <c r="S6276" s="36" t="e">
        <f ca="1">VLOOKUP(R6276,Lists!B:D,3,FALSE)</f>
        <v>#N/A</v>
      </c>
      <c r="T6276" s="36" t="str">
        <f>IF(F6276&lt;&gt;"",MATCH(R6276,'Maximum minutes'!B:B,0),"")</f>
        <v/>
      </c>
      <c r="U6276" s="36">
        <f ca="1">IF(F6276&lt;&gt;"",COUNTA(OFFSET('Maximum minutes'!$C$1,'Annexe A1 Cours'!T6276,0,1,50)),0)</f>
        <v>0</v>
      </c>
      <c r="V6276" s="37">
        <f ca="1">IFERROR(OFFSET('Maximum minutes'!$C$1,T6276+1,-1+MATCH(G6276,OFFSET('Maximum minutes'!$C$1,T6276-1,0,1,50),0)),0)</f>
        <v>0</v>
      </c>
      <c r="W6276" s="38">
        <f t="shared" ca="1" si="194"/>
        <v>0</v>
      </c>
    </row>
    <row r="6277" spans="1:23" s="36" customFormat="1" ht="18.75">
      <c r="A6277" s="34"/>
      <c r="B6277" s="39"/>
      <c r="C6277" s="39"/>
      <c r="D6277" s="35"/>
      <c r="E6277" s="40"/>
      <c r="F6277" s="39"/>
      <c r="G6277" s="39"/>
      <c r="H6277" s="39"/>
      <c r="I6277" s="34"/>
      <c r="J6277" s="34"/>
      <c r="K6277" s="34"/>
      <c r="L6277" s="34"/>
      <c r="M6277" s="43" t="str">
        <f ca="1">IFERROR(OFFSET('Maximum minutes'!$C$1,T6277,MATCH(IF(G6277&lt;&gt;"",G6277,F6277),OFFSET('Maximum minutes'!$C$1,T6277-1,0,1,U6277+1),0)-1)*IF(OR(ISNUMBER(J6277),J6277="sans examen"),1,0)*IF(W6277&lt;MinDate,1,0),"")</f>
        <v/>
      </c>
      <c r="N6277" s="36">
        <f t="shared" ca="1" si="195"/>
        <v>0</v>
      </c>
      <c r="O6277" s="36" t="e">
        <f ca="1">LEFT(OFFSET(Lists!$Q$2,MATCH(E6277,Lists!$R$3:$R$19,0),0),4)</f>
        <v>#N/A</v>
      </c>
      <c r="P6277" s="36" t="e">
        <f ca="1">MATCH(O6277,Lists!$S$2:$S$640,1)</f>
        <v>#N/A</v>
      </c>
      <c r="Q6277" s="36" t="e">
        <f ca="1">MATCH(LEFT(OFFSET(Lists!$Q$2,MATCH(E6277,Lists!$R$3:$R$19,0)+1,0),4),Lists!$S$3:$S$640,1)</f>
        <v>#N/A</v>
      </c>
      <c r="R6277" s="36" t="e">
        <f ca="1">LEFT(OFFSET(Lists!$S$2,P6277-1+MATCH(F6277,OFFSET(Lists!$T$3,P6277-1,0,Q6277-P6277+1),0),0),6)</f>
        <v>#N/A</v>
      </c>
      <c r="S6277" s="36" t="e">
        <f ca="1">VLOOKUP(R6277,Lists!B:D,3,FALSE)</f>
        <v>#N/A</v>
      </c>
      <c r="T6277" s="36" t="str">
        <f>IF(F6277&lt;&gt;"",MATCH(R6277,'Maximum minutes'!B:B,0),"")</f>
        <v/>
      </c>
      <c r="U6277" s="36">
        <f ca="1">IF(F6277&lt;&gt;"",COUNTA(OFFSET('Maximum minutes'!$C$1,'Annexe A1 Cours'!T6277,0,1,50)),0)</f>
        <v>0</v>
      </c>
      <c r="V6277" s="37">
        <f ca="1">IFERROR(OFFSET('Maximum minutes'!$C$1,T6277+1,-1+MATCH(G6277,OFFSET('Maximum minutes'!$C$1,T6277-1,0,1,50),0)),0)</f>
        <v>0</v>
      </c>
      <c r="W6277" s="38">
        <f t="shared" ca="1" si="194"/>
        <v>0</v>
      </c>
    </row>
    <row r="6278" spans="1:23" s="36" customFormat="1" ht="18.75">
      <c r="A6278" s="34"/>
      <c r="B6278" s="39"/>
      <c r="C6278" s="39"/>
      <c r="D6278" s="35"/>
      <c r="E6278" s="40"/>
      <c r="F6278" s="39"/>
      <c r="G6278" s="39"/>
      <c r="H6278" s="39"/>
      <c r="I6278" s="34"/>
      <c r="J6278" s="34"/>
      <c r="K6278" s="34"/>
      <c r="L6278" s="34"/>
      <c r="M6278" s="43" t="str">
        <f ca="1">IFERROR(OFFSET('Maximum minutes'!$C$1,T6278,MATCH(IF(G6278&lt;&gt;"",G6278,F6278),OFFSET('Maximum minutes'!$C$1,T6278-1,0,1,U6278+1),0)-1)*IF(OR(ISNUMBER(J6278),J6278="sans examen"),1,0)*IF(W6278&lt;MinDate,1,0),"")</f>
        <v/>
      </c>
      <c r="N6278" s="36">
        <f t="shared" ca="1" si="195"/>
        <v>0</v>
      </c>
      <c r="O6278" s="36" t="e">
        <f ca="1">LEFT(OFFSET(Lists!$Q$2,MATCH(E6278,Lists!$R$3:$R$19,0),0),4)</f>
        <v>#N/A</v>
      </c>
      <c r="P6278" s="36" t="e">
        <f ca="1">MATCH(O6278,Lists!$S$2:$S$640,1)</f>
        <v>#N/A</v>
      </c>
      <c r="Q6278" s="36" t="e">
        <f ca="1">MATCH(LEFT(OFFSET(Lists!$Q$2,MATCH(E6278,Lists!$R$3:$R$19,0)+1,0),4),Lists!$S$3:$S$640,1)</f>
        <v>#N/A</v>
      </c>
      <c r="R6278" s="36" t="e">
        <f ca="1">LEFT(OFFSET(Lists!$S$2,P6278-1+MATCH(F6278,OFFSET(Lists!$T$3,P6278-1,0,Q6278-P6278+1),0),0),6)</f>
        <v>#N/A</v>
      </c>
      <c r="S6278" s="36" t="e">
        <f ca="1">VLOOKUP(R6278,Lists!B:D,3,FALSE)</f>
        <v>#N/A</v>
      </c>
      <c r="T6278" s="36" t="str">
        <f>IF(F6278&lt;&gt;"",MATCH(R6278,'Maximum minutes'!B:B,0),"")</f>
        <v/>
      </c>
      <c r="U6278" s="36">
        <f ca="1">IF(F6278&lt;&gt;"",COUNTA(OFFSET('Maximum minutes'!$C$1,'Annexe A1 Cours'!T6278,0,1,50)),0)</f>
        <v>0</v>
      </c>
      <c r="V6278" s="37">
        <f ca="1">IFERROR(OFFSET('Maximum minutes'!$C$1,T6278+1,-1+MATCH(G6278,OFFSET('Maximum minutes'!$C$1,T6278-1,0,1,50),0)),0)</f>
        <v>0</v>
      </c>
      <c r="W6278" s="38">
        <f t="shared" ca="1" si="194"/>
        <v>0</v>
      </c>
    </row>
    <row r="6279" spans="1:23" s="36" customFormat="1" ht="18.75">
      <c r="A6279" s="34"/>
      <c r="B6279" s="39"/>
      <c r="C6279" s="39"/>
      <c r="D6279" s="35"/>
      <c r="E6279" s="40"/>
      <c r="F6279" s="39"/>
      <c r="G6279" s="39"/>
      <c r="H6279" s="39"/>
      <c r="I6279" s="34"/>
      <c r="J6279" s="34"/>
      <c r="K6279" s="34"/>
      <c r="L6279" s="34"/>
      <c r="M6279" s="43" t="str">
        <f ca="1">IFERROR(OFFSET('Maximum minutes'!$C$1,T6279,MATCH(IF(G6279&lt;&gt;"",G6279,F6279),OFFSET('Maximum minutes'!$C$1,T6279-1,0,1,U6279+1),0)-1)*IF(OR(ISNUMBER(J6279),J6279="sans examen"),1,0)*IF(W6279&lt;MinDate,1,0),"")</f>
        <v/>
      </c>
      <c r="N6279" s="36">
        <f t="shared" ca="1" si="195"/>
        <v>0</v>
      </c>
      <c r="O6279" s="36" t="e">
        <f ca="1">LEFT(OFFSET(Lists!$Q$2,MATCH(E6279,Lists!$R$3:$R$19,0),0),4)</f>
        <v>#N/A</v>
      </c>
      <c r="P6279" s="36" t="e">
        <f ca="1">MATCH(O6279,Lists!$S$2:$S$640,1)</f>
        <v>#N/A</v>
      </c>
      <c r="Q6279" s="36" t="e">
        <f ca="1">MATCH(LEFT(OFFSET(Lists!$Q$2,MATCH(E6279,Lists!$R$3:$R$19,0)+1,0),4),Lists!$S$3:$S$640,1)</f>
        <v>#N/A</v>
      </c>
      <c r="R6279" s="36" t="e">
        <f ca="1">LEFT(OFFSET(Lists!$S$2,P6279-1+MATCH(F6279,OFFSET(Lists!$T$3,P6279-1,0,Q6279-P6279+1),0),0),6)</f>
        <v>#N/A</v>
      </c>
      <c r="S6279" s="36" t="e">
        <f ca="1">VLOOKUP(R6279,Lists!B:D,3,FALSE)</f>
        <v>#N/A</v>
      </c>
      <c r="T6279" s="36" t="str">
        <f>IF(F6279&lt;&gt;"",MATCH(R6279,'Maximum minutes'!B:B,0),"")</f>
        <v/>
      </c>
      <c r="U6279" s="36">
        <f ca="1">IF(F6279&lt;&gt;"",COUNTA(OFFSET('Maximum minutes'!$C$1,'Annexe A1 Cours'!T6279,0,1,50)),0)</f>
        <v>0</v>
      </c>
      <c r="V6279" s="37">
        <f ca="1">IFERROR(OFFSET('Maximum minutes'!$C$1,T6279+1,-1+MATCH(G6279,OFFSET('Maximum minutes'!$C$1,T6279-1,0,1,50),0)),0)</f>
        <v>0</v>
      </c>
      <c r="W6279" s="38">
        <f t="shared" ref="W6279:W6342" ca="1" si="196">IFERROR(DATE(YEAR(D6279)+V6279,MONTH(D6279),DAY(D6279)),"")</f>
        <v>0</v>
      </c>
    </row>
    <row r="6280" spans="1:23" s="36" customFormat="1" ht="18.75">
      <c r="A6280" s="34"/>
      <c r="B6280" s="39"/>
      <c r="C6280" s="39"/>
      <c r="D6280" s="35"/>
      <c r="E6280" s="40"/>
      <c r="F6280" s="39"/>
      <c r="G6280" s="39"/>
      <c r="H6280" s="39"/>
      <c r="I6280" s="34"/>
      <c r="J6280" s="34"/>
      <c r="K6280" s="34"/>
      <c r="L6280" s="34"/>
      <c r="M6280" s="43" t="str">
        <f ca="1">IFERROR(OFFSET('Maximum minutes'!$C$1,T6280,MATCH(IF(G6280&lt;&gt;"",G6280,F6280),OFFSET('Maximum minutes'!$C$1,T6280-1,0,1,U6280+1),0)-1)*IF(OR(ISNUMBER(J6280),J6280="sans examen"),1,0)*IF(W6280&lt;MinDate,1,0),"")</f>
        <v/>
      </c>
      <c r="N6280" s="36">
        <f t="shared" ref="N6280:N6343" ca="1" si="197">IF(K6280&gt;0,MIN(K6280,M6280),0)*IF(M6280="",0,1)</f>
        <v>0</v>
      </c>
      <c r="O6280" s="36" t="e">
        <f ca="1">LEFT(OFFSET(Lists!$Q$2,MATCH(E6280,Lists!$R$3:$R$19,0),0),4)</f>
        <v>#N/A</v>
      </c>
      <c r="P6280" s="36" t="e">
        <f ca="1">MATCH(O6280,Lists!$S$2:$S$640,1)</f>
        <v>#N/A</v>
      </c>
      <c r="Q6280" s="36" t="e">
        <f ca="1">MATCH(LEFT(OFFSET(Lists!$Q$2,MATCH(E6280,Lists!$R$3:$R$19,0)+1,0),4),Lists!$S$3:$S$640,1)</f>
        <v>#N/A</v>
      </c>
      <c r="R6280" s="36" t="e">
        <f ca="1">LEFT(OFFSET(Lists!$S$2,P6280-1+MATCH(F6280,OFFSET(Lists!$T$3,P6280-1,0,Q6280-P6280+1),0),0),6)</f>
        <v>#N/A</v>
      </c>
      <c r="S6280" s="36" t="e">
        <f ca="1">VLOOKUP(R6280,Lists!B:D,3,FALSE)</f>
        <v>#N/A</v>
      </c>
      <c r="T6280" s="36" t="str">
        <f>IF(F6280&lt;&gt;"",MATCH(R6280,'Maximum minutes'!B:B,0),"")</f>
        <v/>
      </c>
      <c r="U6280" s="36">
        <f ca="1">IF(F6280&lt;&gt;"",COUNTA(OFFSET('Maximum minutes'!$C$1,'Annexe A1 Cours'!T6280,0,1,50)),0)</f>
        <v>0</v>
      </c>
      <c r="V6280" s="37">
        <f ca="1">IFERROR(OFFSET('Maximum minutes'!$C$1,T6280+1,-1+MATCH(G6280,OFFSET('Maximum minutes'!$C$1,T6280-1,0,1,50),0)),0)</f>
        <v>0</v>
      </c>
      <c r="W6280" s="38">
        <f t="shared" ca="1" si="196"/>
        <v>0</v>
      </c>
    </row>
    <row r="6281" spans="1:23" s="36" customFormat="1" ht="18.75">
      <c r="A6281" s="34"/>
      <c r="B6281" s="39"/>
      <c r="C6281" s="39"/>
      <c r="D6281" s="35"/>
      <c r="E6281" s="40"/>
      <c r="F6281" s="39"/>
      <c r="G6281" s="39"/>
      <c r="H6281" s="39"/>
      <c r="I6281" s="34"/>
      <c r="J6281" s="34"/>
      <c r="K6281" s="34"/>
      <c r="L6281" s="34"/>
      <c r="M6281" s="43" t="str">
        <f ca="1">IFERROR(OFFSET('Maximum minutes'!$C$1,T6281,MATCH(IF(G6281&lt;&gt;"",G6281,F6281),OFFSET('Maximum minutes'!$C$1,T6281-1,0,1,U6281+1),0)-1)*IF(OR(ISNUMBER(J6281),J6281="sans examen"),1,0)*IF(W6281&lt;MinDate,1,0),"")</f>
        <v/>
      </c>
      <c r="N6281" s="36">
        <f t="shared" ca="1" si="197"/>
        <v>0</v>
      </c>
      <c r="O6281" s="36" t="e">
        <f ca="1">LEFT(OFFSET(Lists!$Q$2,MATCH(E6281,Lists!$R$3:$R$19,0),0),4)</f>
        <v>#N/A</v>
      </c>
      <c r="P6281" s="36" t="e">
        <f ca="1">MATCH(O6281,Lists!$S$2:$S$640,1)</f>
        <v>#N/A</v>
      </c>
      <c r="Q6281" s="36" t="e">
        <f ca="1">MATCH(LEFT(OFFSET(Lists!$Q$2,MATCH(E6281,Lists!$R$3:$R$19,0)+1,0),4),Lists!$S$3:$S$640,1)</f>
        <v>#N/A</v>
      </c>
      <c r="R6281" s="36" t="e">
        <f ca="1">LEFT(OFFSET(Lists!$S$2,P6281-1+MATCH(F6281,OFFSET(Lists!$T$3,P6281-1,0,Q6281-P6281+1),0),0),6)</f>
        <v>#N/A</v>
      </c>
      <c r="S6281" s="36" t="e">
        <f ca="1">VLOOKUP(R6281,Lists!B:D,3,FALSE)</f>
        <v>#N/A</v>
      </c>
      <c r="T6281" s="36" t="str">
        <f>IF(F6281&lt;&gt;"",MATCH(R6281,'Maximum minutes'!B:B,0),"")</f>
        <v/>
      </c>
      <c r="U6281" s="36">
        <f ca="1">IF(F6281&lt;&gt;"",COUNTA(OFFSET('Maximum minutes'!$C$1,'Annexe A1 Cours'!T6281,0,1,50)),0)</f>
        <v>0</v>
      </c>
      <c r="V6281" s="37">
        <f ca="1">IFERROR(OFFSET('Maximum minutes'!$C$1,T6281+1,-1+MATCH(G6281,OFFSET('Maximum minutes'!$C$1,T6281-1,0,1,50),0)),0)</f>
        <v>0</v>
      </c>
      <c r="W6281" s="38">
        <f t="shared" ca="1" si="196"/>
        <v>0</v>
      </c>
    </row>
    <row r="6282" spans="1:23" s="36" customFormat="1" ht="18.75">
      <c r="A6282" s="34"/>
      <c r="B6282" s="39"/>
      <c r="C6282" s="39"/>
      <c r="D6282" s="35"/>
      <c r="E6282" s="40"/>
      <c r="F6282" s="39"/>
      <c r="G6282" s="39"/>
      <c r="H6282" s="39"/>
      <c r="I6282" s="34"/>
      <c r="J6282" s="34"/>
      <c r="K6282" s="34"/>
      <c r="L6282" s="34"/>
      <c r="M6282" s="43" t="str">
        <f ca="1">IFERROR(OFFSET('Maximum minutes'!$C$1,T6282,MATCH(IF(G6282&lt;&gt;"",G6282,F6282),OFFSET('Maximum minutes'!$C$1,T6282-1,0,1,U6282+1),0)-1)*IF(OR(ISNUMBER(J6282),J6282="sans examen"),1,0)*IF(W6282&lt;MinDate,1,0),"")</f>
        <v/>
      </c>
      <c r="N6282" s="36">
        <f t="shared" ca="1" si="197"/>
        <v>0</v>
      </c>
      <c r="O6282" s="36" t="e">
        <f ca="1">LEFT(OFFSET(Lists!$Q$2,MATCH(E6282,Lists!$R$3:$R$19,0),0),4)</f>
        <v>#N/A</v>
      </c>
      <c r="P6282" s="36" t="e">
        <f ca="1">MATCH(O6282,Lists!$S$2:$S$640,1)</f>
        <v>#N/A</v>
      </c>
      <c r="Q6282" s="36" t="e">
        <f ca="1">MATCH(LEFT(OFFSET(Lists!$Q$2,MATCH(E6282,Lists!$R$3:$R$19,0)+1,0),4),Lists!$S$3:$S$640,1)</f>
        <v>#N/A</v>
      </c>
      <c r="R6282" s="36" t="e">
        <f ca="1">LEFT(OFFSET(Lists!$S$2,P6282-1+MATCH(F6282,OFFSET(Lists!$T$3,P6282-1,0,Q6282-P6282+1),0),0),6)</f>
        <v>#N/A</v>
      </c>
      <c r="S6282" s="36" t="e">
        <f ca="1">VLOOKUP(R6282,Lists!B:D,3,FALSE)</f>
        <v>#N/A</v>
      </c>
      <c r="T6282" s="36" t="str">
        <f>IF(F6282&lt;&gt;"",MATCH(R6282,'Maximum minutes'!B:B,0),"")</f>
        <v/>
      </c>
      <c r="U6282" s="36">
        <f ca="1">IF(F6282&lt;&gt;"",COUNTA(OFFSET('Maximum minutes'!$C$1,'Annexe A1 Cours'!T6282,0,1,50)),0)</f>
        <v>0</v>
      </c>
      <c r="V6282" s="37">
        <f ca="1">IFERROR(OFFSET('Maximum minutes'!$C$1,T6282+1,-1+MATCH(G6282,OFFSET('Maximum minutes'!$C$1,T6282-1,0,1,50),0)),0)</f>
        <v>0</v>
      </c>
      <c r="W6282" s="38">
        <f t="shared" ca="1" si="196"/>
        <v>0</v>
      </c>
    </row>
    <row r="6283" spans="1:23" s="36" customFormat="1" ht="18.75">
      <c r="A6283" s="34"/>
      <c r="B6283" s="39"/>
      <c r="C6283" s="39"/>
      <c r="D6283" s="35"/>
      <c r="E6283" s="40"/>
      <c r="F6283" s="39"/>
      <c r="G6283" s="39"/>
      <c r="H6283" s="39"/>
      <c r="I6283" s="34"/>
      <c r="J6283" s="34"/>
      <c r="K6283" s="34"/>
      <c r="L6283" s="34"/>
      <c r="M6283" s="43" t="str">
        <f ca="1">IFERROR(OFFSET('Maximum minutes'!$C$1,T6283,MATCH(IF(G6283&lt;&gt;"",G6283,F6283),OFFSET('Maximum minutes'!$C$1,T6283-1,0,1,U6283+1),0)-1)*IF(OR(ISNUMBER(J6283),J6283="sans examen"),1,0)*IF(W6283&lt;MinDate,1,0),"")</f>
        <v/>
      </c>
      <c r="N6283" s="36">
        <f t="shared" ca="1" si="197"/>
        <v>0</v>
      </c>
      <c r="O6283" s="36" t="e">
        <f ca="1">LEFT(OFFSET(Lists!$Q$2,MATCH(E6283,Lists!$R$3:$R$19,0),0),4)</f>
        <v>#N/A</v>
      </c>
      <c r="P6283" s="36" t="e">
        <f ca="1">MATCH(O6283,Lists!$S$2:$S$640,1)</f>
        <v>#N/A</v>
      </c>
      <c r="Q6283" s="36" t="e">
        <f ca="1">MATCH(LEFT(OFFSET(Lists!$Q$2,MATCH(E6283,Lists!$R$3:$R$19,0)+1,0),4),Lists!$S$3:$S$640,1)</f>
        <v>#N/A</v>
      </c>
      <c r="R6283" s="36" t="e">
        <f ca="1">LEFT(OFFSET(Lists!$S$2,P6283-1+MATCH(F6283,OFFSET(Lists!$T$3,P6283-1,0,Q6283-P6283+1),0),0),6)</f>
        <v>#N/A</v>
      </c>
      <c r="S6283" s="36" t="e">
        <f ca="1">VLOOKUP(R6283,Lists!B:D,3,FALSE)</f>
        <v>#N/A</v>
      </c>
      <c r="T6283" s="36" t="str">
        <f>IF(F6283&lt;&gt;"",MATCH(R6283,'Maximum minutes'!B:B,0),"")</f>
        <v/>
      </c>
      <c r="U6283" s="36">
        <f ca="1">IF(F6283&lt;&gt;"",COUNTA(OFFSET('Maximum minutes'!$C$1,'Annexe A1 Cours'!T6283,0,1,50)),0)</f>
        <v>0</v>
      </c>
      <c r="V6283" s="37">
        <f ca="1">IFERROR(OFFSET('Maximum minutes'!$C$1,T6283+1,-1+MATCH(G6283,OFFSET('Maximum minutes'!$C$1,T6283-1,0,1,50),0)),0)</f>
        <v>0</v>
      </c>
      <c r="W6283" s="38">
        <f t="shared" ca="1" si="196"/>
        <v>0</v>
      </c>
    </row>
    <row r="6284" spans="1:23" s="36" customFormat="1" ht="18.75">
      <c r="A6284" s="34"/>
      <c r="B6284" s="39"/>
      <c r="C6284" s="39"/>
      <c r="D6284" s="35"/>
      <c r="E6284" s="40"/>
      <c r="F6284" s="39"/>
      <c r="G6284" s="39"/>
      <c r="H6284" s="39"/>
      <c r="I6284" s="34"/>
      <c r="J6284" s="34"/>
      <c r="K6284" s="34"/>
      <c r="L6284" s="34"/>
      <c r="M6284" s="43" t="str">
        <f ca="1">IFERROR(OFFSET('Maximum minutes'!$C$1,T6284,MATCH(IF(G6284&lt;&gt;"",G6284,F6284),OFFSET('Maximum minutes'!$C$1,T6284-1,0,1,U6284+1),0)-1)*IF(OR(ISNUMBER(J6284),J6284="sans examen"),1,0)*IF(W6284&lt;MinDate,1,0),"")</f>
        <v/>
      </c>
      <c r="N6284" s="36">
        <f t="shared" ca="1" si="197"/>
        <v>0</v>
      </c>
      <c r="O6284" s="36" t="e">
        <f ca="1">LEFT(OFFSET(Lists!$Q$2,MATCH(E6284,Lists!$R$3:$R$19,0),0),4)</f>
        <v>#N/A</v>
      </c>
      <c r="P6284" s="36" t="e">
        <f ca="1">MATCH(O6284,Lists!$S$2:$S$640,1)</f>
        <v>#N/A</v>
      </c>
      <c r="Q6284" s="36" t="e">
        <f ca="1">MATCH(LEFT(OFFSET(Lists!$Q$2,MATCH(E6284,Lists!$R$3:$R$19,0)+1,0),4),Lists!$S$3:$S$640,1)</f>
        <v>#N/A</v>
      </c>
      <c r="R6284" s="36" t="e">
        <f ca="1">LEFT(OFFSET(Lists!$S$2,P6284-1+MATCH(F6284,OFFSET(Lists!$T$3,P6284-1,0,Q6284-P6284+1),0),0),6)</f>
        <v>#N/A</v>
      </c>
      <c r="S6284" s="36" t="e">
        <f ca="1">VLOOKUP(R6284,Lists!B:D,3,FALSE)</f>
        <v>#N/A</v>
      </c>
      <c r="T6284" s="36" t="str">
        <f>IF(F6284&lt;&gt;"",MATCH(R6284,'Maximum minutes'!B:B,0),"")</f>
        <v/>
      </c>
      <c r="U6284" s="36">
        <f ca="1">IF(F6284&lt;&gt;"",COUNTA(OFFSET('Maximum minutes'!$C$1,'Annexe A1 Cours'!T6284,0,1,50)),0)</f>
        <v>0</v>
      </c>
      <c r="V6284" s="37">
        <f ca="1">IFERROR(OFFSET('Maximum minutes'!$C$1,T6284+1,-1+MATCH(G6284,OFFSET('Maximum minutes'!$C$1,T6284-1,0,1,50),0)),0)</f>
        <v>0</v>
      </c>
      <c r="W6284" s="38">
        <f t="shared" ca="1" si="196"/>
        <v>0</v>
      </c>
    </row>
    <row r="6285" spans="1:23" s="36" customFormat="1" ht="18.75">
      <c r="A6285" s="34"/>
      <c r="B6285" s="39"/>
      <c r="C6285" s="39"/>
      <c r="D6285" s="35"/>
      <c r="E6285" s="40"/>
      <c r="F6285" s="39"/>
      <c r="G6285" s="39"/>
      <c r="H6285" s="39"/>
      <c r="I6285" s="34"/>
      <c r="J6285" s="34"/>
      <c r="K6285" s="34"/>
      <c r="L6285" s="34"/>
      <c r="M6285" s="43" t="str">
        <f ca="1">IFERROR(OFFSET('Maximum minutes'!$C$1,T6285,MATCH(IF(G6285&lt;&gt;"",G6285,F6285),OFFSET('Maximum minutes'!$C$1,T6285-1,0,1,U6285+1),0)-1)*IF(OR(ISNUMBER(J6285),J6285="sans examen"),1,0)*IF(W6285&lt;MinDate,1,0),"")</f>
        <v/>
      </c>
      <c r="N6285" s="36">
        <f t="shared" ca="1" si="197"/>
        <v>0</v>
      </c>
      <c r="O6285" s="36" t="e">
        <f ca="1">LEFT(OFFSET(Lists!$Q$2,MATCH(E6285,Lists!$R$3:$R$19,0),0),4)</f>
        <v>#N/A</v>
      </c>
      <c r="P6285" s="36" t="e">
        <f ca="1">MATCH(O6285,Lists!$S$2:$S$640,1)</f>
        <v>#N/A</v>
      </c>
      <c r="Q6285" s="36" t="e">
        <f ca="1">MATCH(LEFT(OFFSET(Lists!$Q$2,MATCH(E6285,Lists!$R$3:$R$19,0)+1,0),4),Lists!$S$3:$S$640,1)</f>
        <v>#N/A</v>
      </c>
      <c r="R6285" s="36" t="e">
        <f ca="1">LEFT(OFFSET(Lists!$S$2,P6285-1+MATCH(F6285,OFFSET(Lists!$T$3,P6285-1,0,Q6285-P6285+1),0),0),6)</f>
        <v>#N/A</v>
      </c>
      <c r="S6285" s="36" t="e">
        <f ca="1">VLOOKUP(R6285,Lists!B:D,3,FALSE)</f>
        <v>#N/A</v>
      </c>
      <c r="T6285" s="36" t="str">
        <f>IF(F6285&lt;&gt;"",MATCH(R6285,'Maximum minutes'!B:B,0),"")</f>
        <v/>
      </c>
      <c r="U6285" s="36">
        <f ca="1">IF(F6285&lt;&gt;"",COUNTA(OFFSET('Maximum minutes'!$C$1,'Annexe A1 Cours'!T6285,0,1,50)),0)</f>
        <v>0</v>
      </c>
      <c r="V6285" s="37">
        <f ca="1">IFERROR(OFFSET('Maximum minutes'!$C$1,T6285+1,-1+MATCH(G6285,OFFSET('Maximum minutes'!$C$1,T6285-1,0,1,50),0)),0)</f>
        <v>0</v>
      </c>
      <c r="W6285" s="38">
        <f t="shared" ca="1" si="196"/>
        <v>0</v>
      </c>
    </row>
    <row r="6286" spans="1:23" s="36" customFormat="1" ht="18.75">
      <c r="A6286" s="34"/>
      <c r="B6286" s="39"/>
      <c r="C6286" s="39"/>
      <c r="D6286" s="35"/>
      <c r="E6286" s="40"/>
      <c r="F6286" s="39"/>
      <c r="G6286" s="39"/>
      <c r="H6286" s="39"/>
      <c r="I6286" s="34"/>
      <c r="J6286" s="34"/>
      <c r="K6286" s="34"/>
      <c r="L6286" s="34"/>
      <c r="M6286" s="43" t="str">
        <f ca="1">IFERROR(OFFSET('Maximum minutes'!$C$1,T6286,MATCH(IF(G6286&lt;&gt;"",G6286,F6286),OFFSET('Maximum minutes'!$C$1,T6286-1,0,1,U6286+1),0)-1)*IF(OR(ISNUMBER(J6286),J6286="sans examen"),1,0)*IF(W6286&lt;MinDate,1,0),"")</f>
        <v/>
      </c>
      <c r="N6286" s="36">
        <f t="shared" ca="1" si="197"/>
        <v>0</v>
      </c>
      <c r="O6286" s="36" t="e">
        <f ca="1">LEFT(OFFSET(Lists!$Q$2,MATCH(E6286,Lists!$R$3:$R$19,0),0),4)</f>
        <v>#N/A</v>
      </c>
      <c r="P6286" s="36" t="e">
        <f ca="1">MATCH(O6286,Lists!$S$2:$S$640,1)</f>
        <v>#N/A</v>
      </c>
      <c r="Q6286" s="36" t="e">
        <f ca="1">MATCH(LEFT(OFFSET(Lists!$Q$2,MATCH(E6286,Lists!$R$3:$R$19,0)+1,0),4),Lists!$S$3:$S$640,1)</f>
        <v>#N/A</v>
      </c>
      <c r="R6286" s="36" t="e">
        <f ca="1">LEFT(OFFSET(Lists!$S$2,P6286-1+MATCH(F6286,OFFSET(Lists!$T$3,P6286-1,0,Q6286-P6286+1),0),0),6)</f>
        <v>#N/A</v>
      </c>
      <c r="S6286" s="36" t="e">
        <f ca="1">VLOOKUP(R6286,Lists!B:D,3,FALSE)</f>
        <v>#N/A</v>
      </c>
      <c r="T6286" s="36" t="str">
        <f>IF(F6286&lt;&gt;"",MATCH(R6286,'Maximum minutes'!B:B,0),"")</f>
        <v/>
      </c>
      <c r="U6286" s="36">
        <f ca="1">IF(F6286&lt;&gt;"",COUNTA(OFFSET('Maximum minutes'!$C$1,'Annexe A1 Cours'!T6286,0,1,50)),0)</f>
        <v>0</v>
      </c>
      <c r="V6286" s="37">
        <f ca="1">IFERROR(OFFSET('Maximum minutes'!$C$1,T6286+1,-1+MATCH(G6286,OFFSET('Maximum minutes'!$C$1,T6286-1,0,1,50),0)),0)</f>
        <v>0</v>
      </c>
      <c r="W6286" s="38">
        <f t="shared" ca="1" si="196"/>
        <v>0</v>
      </c>
    </row>
    <row r="6287" spans="1:23" s="36" customFormat="1" ht="18.75">
      <c r="A6287" s="34"/>
      <c r="B6287" s="39"/>
      <c r="C6287" s="39"/>
      <c r="D6287" s="35"/>
      <c r="E6287" s="40"/>
      <c r="F6287" s="39"/>
      <c r="G6287" s="39"/>
      <c r="H6287" s="39"/>
      <c r="I6287" s="34"/>
      <c r="J6287" s="34"/>
      <c r="K6287" s="34"/>
      <c r="L6287" s="34"/>
      <c r="M6287" s="43" t="str">
        <f ca="1">IFERROR(OFFSET('Maximum minutes'!$C$1,T6287,MATCH(IF(G6287&lt;&gt;"",G6287,F6287),OFFSET('Maximum minutes'!$C$1,T6287-1,0,1,U6287+1),0)-1)*IF(OR(ISNUMBER(J6287),J6287="sans examen"),1,0)*IF(W6287&lt;MinDate,1,0),"")</f>
        <v/>
      </c>
      <c r="N6287" s="36">
        <f t="shared" ca="1" si="197"/>
        <v>0</v>
      </c>
      <c r="O6287" s="36" t="e">
        <f ca="1">LEFT(OFFSET(Lists!$Q$2,MATCH(E6287,Lists!$R$3:$R$19,0),0),4)</f>
        <v>#N/A</v>
      </c>
      <c r="P6287" s="36" t="e">
        <f ca="1">MATCH(O6287,Lists!$S$2:$S$640,1)</f>
        <v>#N/A</v>
      </c>
      <c r="Q6287" s="36" t="e">
        <f ca="1">MATCH(LEFT(OFFSET(Lists!$Q$2,MATCH(E6287,Lists!$R$3:$R$19,0)+1,0),4),Lists!$S$3:$S$640,1)</f>
        <v>#N/A</v>
      </c>
      <c r="R6287" s="36" t="e">
        <f ca="1">LEFT(OFFSET(Lists!$S$2,P6287-1+MATCH(F6287,OFFSET(Lists!$T$3,P6287-1,0,Q6287-P6287+1),0),0),6)</f>
        <v>#N/A</v>
      </c>
      <c r="S6287" s="36" t="e">
        <f ca="1">VLOOKUP(R6287,Lists!B:D,3,FALSE)</f>
        <v>#N/A</v>
      </c>
      <c r="T6287" s="36" t="str">
        <f>IF(F6287&lt;&gt;"",MATCH(R6287,'Maximum minutes'!B:B,0),"")</f>
        <v/>
      </c>
      <c r="U6287" s="36">
        <f ca="1">IF(F6287&lt;&gt;"",COUNTA(OFFSET('Maximum minutes'!$C$1,'Annexe A1 Cours'!T6287,0,1,50)),0)</f>
        <v>0</v>
      </c>
      <c r="V6287" s="37">
        <f ca="1">IFERROR(OFFSET('Maximum minutes'!$C$1,T6287+1,-1+MATCH(G6287,OFFSET('Maximum minutes'!$C$1,T6287-1,0,1,50),0)),0)</f>
        <v>0</v>
      </c>
      <c r="W6287" s="38">
        <f t="shared" ca="1" si="196"/>
        <v>0</v>
      </c>
    </row>
    <row r="6288" spans="1:23" s="36" customFormat="1" ht="18.75">
      <c r="A6288" s="34"/>
      <c r="B6288" s="39"/>
      <c r="C6288" s="39"/>
      <c r="D6288" s="35"/>
      <c r="E6288" s="40"/>
      <c r="F6288" s="39"/>
      <c r="G6288" s="39"/>
      <c r="H6288" s="39"/>
      <c r="I6288" s="34"/>
      <c r="J6288" s="34"/>
      <c r="K6288" s="34"/>
      <c r="L6288" s="34"/>
      <c r="M6288" s="43" t="str">
        <f ca="1">IFERROR(OFFSET('Maximum minutes'!$C$1,T6288,MATCH(IF(G6288&lt;&gt;"",G6288,F6288),OFFSET('Maximum minutes'!$C$1,T6288-1,0,1,U6288+1),0)-1)*IF(OR(ISNUMBER(J6288),J6288="sans examen"),1,0)*IF(W6288&lt;MinDate,1,0),"")</f>
        <v/>
      </c>
      <c r="N6288" s="36">
        <f t="shared" ca="1" si="197"/>
        <v>0</v>
      </c>
      <c r="O6288" s="36" t="e">
        <f ca="1">LEFT(OFFSET(Lists!$Q$2,MATCH(E6288,Lists!$R$3:$R$19,0),0),4)</f>
        <v>#N/A</v>
      </c>
      <c r="P6288" s="36" t="e">
        <f ca="1">MATCH(O6288,Lists!$S$2:$S$640,1)</f>
        <v>#N/A</v>
      </c>
      <c r="Q6288" s="36" t="e">
        <f ca="1">MATCH(LEFT(OFFSET(Lists!$Q$2,MATCH(E6288,Lists!$R$3:$R$19,0)+1,0),4),Lists!$S$3:$S$640,1)</f>
        <v>#N/A</v>
      </c>
      <c r="R6288" s="36" t="e">
        <f ca="1">LEFT(OFFSET(Lists!$S$2,P6288-1+MATCH(F6288,OFFSET(Lists!$T$3,P6288-1,0,Q6288-P6288+1),0),0),6)</f>
        <v>#N/A</v>
      </c>
      <c r="S6288" s="36" t="e">
        <f ca="1">VLOOKUP(R6288,Lists!B:D,3,FALSE)</f>
        <v>#N/A</v>
      </c>
      <c r="T6288" s="36" t="str">
        <f>IF(F6288&lt;&gt;"",MATCH(R6288,'Maximum minutes'!B:B,0),"")</f>
        <v/>
      </c>
      <c r="U6288" s="36">
        <f ca="1">IF(F6288&lt;&gt;"",COUNTA(OFFSET('Maximum minutes'!$C$1,'Annexe A1 Cours'!T6288,0,1,50)),0)</f>
        <v>0</v>
      </c>
      <c r="V6288" s="37">
        <f ca="1">IFERROR(OFFSET('Maximum minutes'!$C$1,T6288+1,-1+MATCH(G6288,OFFSET('Maximum minutes'!$C$1,T6288-1,0,1,50),0)),0)</f>
        <v>0</v>
      </c>
      <c r="W6288" s="38">
        <f t="shared" ca="1" si="196"/>
        <v>0</v>
      </c>
    </row>
    <row r="6289" spans="1:23" s="36" customFormat="1" ht="18.75">
      <c r="A6289" s="34"/>
      <c r="B6289" s="39"/>
      <c r="C6289" s="39"/>
      <c r="D6289" s="35"/>
      <c r="E6289" s="40"/>
      <c r="F6289" s="39"/>
      <c r="G6289" s="39"/>
      <c r="H6289" s="39"/>
      <c r="I6289" s="34"/>
      <c r="J6289" s="34"/>
      <c r="K6289" s="34"/>
      <c r="L6289" s="34"/>
      <c r="M6289" s="43" t="str">
        <f ca="1">IFERROR(OFFSET('Maximum minutes'!$C$1,T6289,MATCH(IF(G6289&lt;&gt;"",G6289,F6289),OFFSET('Maximum minutes'!$C$1,T6289-1,0,1,U6289+1),0)-1)*IF(OR(ISNUMBER(J6289),J6289="sans examen"),1,0)*IF(W6289&lt;MinDate,1,0),"")</f>
        <v/>
      </c>
      <c r="N6289" s="36">
        <f t="shared" ca="1" si="197"/>
        <v>0</v>
      </c>
      <c r="O6289" s="36" t="e">
        <f ca="1">LEFT(OFFSET(Lists!$Q$2,MATCH(E6289,Lists!$R$3:$R$19,0),0),4)</f>
        <v>#N/A</v>
      </c>
      <c r="P6289" s="36" t="e">
        <f ca="1">MATCH(O6289,Lists!$S$2:$S$640,1)</f>
        <v>#N/A</v>
      </c>
      <c r="Q6289" s="36" t="e">
        <f ca="1">MATCH(LEFT(OFFSET(Lists!$Q$2,MATCH(E6289,Lists!$R$3:$R$19,0)+1,0),4),Lists!$S$3:$S$640,1)</f>
        <v>#N/A</v>
      </c>
      <c r="R6289" s="36" t="e">
        <f ca="1">LEFT(OFFSET(Lists!$S$2,P6289-1+MATCH(F6289,OFFSET(Lists!$T$3,P6289-1,0,Q6289-P6289+1),0),0),6)</f>
        <v>#N/A</v>
      </c>
      <c r="S6289" s="36" t="e">
        <f ca="1">VLOOKUP(R6289,Lists!B:D,3,FALSE)</f>
        <v>#N/A</v>
      </c>
      <c r="T6289" s="36" t="str">
        <f>IF(F6289&lt;&gt;"",MATCH(R6289,'Maximum minutes'!B:B,0),"")</f>
        <v/>
      </c>
      <c r="U6289" s="36">
        <f ca="1">IF(F6289&lt;&gt;"",COUNTA(OFFSET('Maximum minutes'!$C$1,'Annexe A1 Cours'!T6289,0,1,50)),0)</f>
        <v>0</v>
      </c>
      <c r="V6289" s="37">
        <f ca="1">IFERROR(OFFSET('Maximum minutes'!$C$1,T6289+1,-1+MATCH(G6289,OFFSET('Maximum minutes'!$C$1,T6289-1,0,1,50),0)),0)</f>
        <v>0</v>
      </c>
      <c r="W6289" s="38">
        <f t="shared" ca="1" si="196"/>
        <v>0</v>
      </c>
    </row>
    <row r="6290" spans="1:23" s="36" customFormat="1" ht="18.75">
      <c r="A6290" s="34"/>
      <c r="B6290" s="39"/>
      <c r="C6290" s="39"/>
      <c r="D6290" s="35"/>
      <c r="E6290" s="40"/>
      <c r="F6290" s="39"/>
      <c r="G6290" s="39"/>
      <c r="H6290" s="39"/>
      <c r="I6290" s="34"/>
      <c r="J6290" s="34"/>
      <c r="K6290" s="34"/>
      <c r="L6290" s="34"/>
      <c r="M6290" s="43" t="str">
        <f ca="1">IFERROR(OFFSET('Maximum minutes'!$C$1,T6290,MATCH(IF(G6290&lt;&gt;"",G6290,F6290),OFFSET('Maximum minutes'!$C$1,T6290-1,0,1,U6290+1),0)-1)*IF(OR(ISNUMBER(J6290),J6290="sans examen"),1,0)*IF(W6290&lt;MinDate,1,0),"")</f>
        <v/>
      </c>
      <c r="N6290" s="36">
        <f t="shared" ca="1" si="197"/>
        <v>0</v>
      </c>
      <c r="O6290" s="36" t="e">
        <f ca="1">LEFT(OFFSET(Lists!$Q$2,MATCH(E6290,Lists!$R$3:$R$19,0),0),4)</f>
        <v>#N/A</v>
      </c>
      <c r="P6290" s="36" t="e">
        <f ca="1">MATCH(O6290,Lists!$S$2:$S$640,1)</f>
        <v>#N/A</v>
      </c>
      <c r="Q6290" s="36" t="e">
        <f ca="1">MATCH(LEFT(OFFSET(Lists!$Q$2,MATCH(E6290,Lists!$R$3:$R$19,0)+1,0),4),Lists!$S$3:$S$640,1)</f>
        <v>#N/A</v>
      </c>
      <c r="R6290" s="36" t="e">
        <f ca="1">LEFT(OFFSET(Lists!$S$2,P6290-1+MATCH(F6290,OFFSET(Lists!$T$3,P6290-1,0,Q6290-P6290+1),0),0),6)</f>
        <v>#N/A</v>
      </c>
      <c r="S6290" s="36" t="e">
        <f ca="1">VLOOKUP(R6290,Lists!B:D,3,FALSE)</f>
        <v>#N/A</v>
      </c>
      <c r="T6290" s="36" t="str">
        <f>IF(F6290&lt;&gt;"",MATCH(R6290,'Maximum minutes'!B:B,0),"")</f>
        <v/>
      </c>
      <c r="U6290" s="36">
        <f ca="1">IF(F6290&lt;&gt;"",COUNTA(OFFSET('Maximum minutes'!$C$1,'Annexe A1 Cours'!T6290,0,1,50)),0)</f>
        <v>0</v>
      </c>
      <c r="V6290" s="37">
        <f ca="1">IFERROR(OFFSET('Maximum minutes'!$C$1,T6290+1,-1+MATCH(G6290,OFFSET('Maximum minutes'!$C$1,T6290-1,0,1,50),0)),0)</f>
        <v>0</v>
      </c>
      <c r="W6290" s="38">
        <f t="shared" ca="1" si="196"/>
        <v>0</v>
      </c>
    </row>
    <row r="6291" spans="1:23" s="36" customFormat="1" ht="18.75">
      <c r="A6291" s="34"/>
      <c r="B6291" s="39"/>
      <c r="C6291" s="39"/>
      <c r="D6291" s="35"/>
      <c r="E6291" s="40"/>
      <c r="F6291" s="39"/>
      <c r="G6291" s="39"/>
      <c r="H6291" s="39"/>
      <c r="I6291" s="34"/>
      <c r="J6291" s="34"/>
      <c r="K6291" s="34"/>
      <c r="L6291" s="34"/>
      <c r="M6291" s="43" t="str">
        <f ca="1">IFERROR(OFFSET('Maximum minutes'!$C$1,T6291,MATCH(IF(G6291&lt;&gt;"",G6291,F6291),OFFSET('Maximum minutes'!$C$1,T6291-1,0,1,U6291+1),0)-1)*IF(OR(ISNUMBER(J6291),J6291="sans examen"),1,0)*IF(W6291&lt;MinDate,1,0),"")</f>
        <v/>
      </c>
      <c r="N6291" s="36">
        <f t="shared" ca="1" si="197"/>
        <v>0</v>
      </c>
      <c r="O6291" s="36" t="e">
        <f ca="1">LEFT(OFFSET(Lists!$Q$2,MATCH(E6291,Lists!$R$3:$R$19,0),0),4)</f>
        <v>#N/A</v>
      </c>
      <c r="P6291" s="36" t="e">
        <f ca="1">MATCH(O6291,Lists!$S$2:$S$640,1)</f>
        <v>#N/A</v>
      </c>
      <c r="Q6291" s="36" t="e">
        <f ca="1">MATCH(LEFT(OFFSET(Lists!$Q$2,MATCH(E6291,Lists!$R$3:$R$19,0)+1,0),4),Lists!$S$3:$S$640,1)</f>
        <v>#N/A</v>
      </c>
      <c r="R6291" s="36" t="e">
        <f ca="1">LEFT(OFFSET(Lists!$S$2,P6291-1+MATCH(F6291,OFFSET(Lists!$T$3,P6291-1,0,Q6291-P6291+1),0),0),6)</f>
        <v>#N/A</v>
      </c>
      <c r="S6291" s="36" t="e">
        <f ca="1">VLOOKUP(R6291,Lists!B:D,3,FALSE)</f>
        <v>#N/A</v>
      </c>
      <c r="T6291" s="36" t="str">
        <f>IF(F6291&lt;&gt;"",MATCH(R6291,'Maximum minutes'!B:B,0),"")</f>
        <v/>
      </c>
      <c r="U6291" s="36">
        <f ca="1">IF(F6291&lt;&gt;"",COUNTA(OFFSET('Maximum minutes'!$C$1,'Annexe A1 Cours'!T6291,0,1,50)),0)</f>
        <v>0</v>
      </c>
      <c r="V6291" s="37">
        <f ca="1">IFERROR(OFFSET('Maximum minutes'!$C$1,T6291+1,-1+MATCH(G6291,OFFSET('Maximum minutes'!$C$1,T6291-1,0,1,50),0)),0)</f>
        <v>0</v>
      </c>
      <c r="W6291" s="38">
        <f t="shared" ca="1" si="196"/>
        <v>0</v>
      </c>
    </row>
    <row r="6292" spans="1:23" s="36" customFormat="1" ht="18.75">
      <c r="A6292" s="34"/>
      <c r="B6292" s="39"/>
      <c r="C6292" s="39"/>
      <c r="D6292" s="35"/>
      <c r="E6292" s="40"/>
      <c r="F6292" s="39"/>
      <c r="G6292" s="39"/>
      <c r="H6292" s="39"/>
      <c r="I6292" s="34"/>
      <c r="J6292" s="34"/>
      <c r="K6292" s="34"/>
      <c r="L6292" s="34"/>
      <c r="M6292" s="43" t="str">
        <f ca="1">IFERROR(OFFSET('Maximum minutes'!$C$1,T6292,MATCH(IF(G6292&lt;&gt;"",G6292,F6292),OFFSET('Maximum minutes'!$C$1,T6292-1,0,1,U6292+1),0)-1)*IF(OR(ISNUMBER(J6292),J6292="sans examen"),1,0)*IF(W6292&lt;MinDate,1,0),"")</f>
        <v/>
      </c>
      <c r="N6292" s="36">
        <f t="shared" ca="1" si="197"/>
        <v>0</v>
      </c>
      <c r="O6292" s="36" t="e">
        <f ca="1">LEFT(OFFSET(Lists!$Q$2,MATCH(E6292,Lists!$R$3:$R$19,0),0),4)</f>
        <v>#N/A</v>
      </c>
      <c r="P6292" s="36" t="e">
        <f ca="1">MATCH(O6292,Lists!$S$2:$S$640,1)</f>
        <v>#N/A</v>
      </c>
      <c r="Q6292" s="36" t="e">
        <f ca="1">MATCH(LEFT(OFFSET(Lists!$Q$2,MATCH(E6292,Lists!$R$3:$R$19,0)+1,0),4),Lists!$S$3:$S$640,1)</f>
        <v>#N/A</v>
      </c>
      <c r="R6292" s="36" t="e">
        <f ca="1">LEFT(OFFSET(Lists!$S$2,P6292-1+MATCH(F6292,OFFSET(Lists!$T$3,P6292-1,0,Q6292-P6292+1),0),0),6)</f>
        <v>#N/A</v>
      </c>
      <c r="S6292" s="36" t="e">
        <f ca="1">VLOOKUP(R6292,Lists!B:D,3,FALSE)</f>
        <v>#N/A</v>
      </c>
      <c r="T6292" s="36" t="str">
        <f>IF(F6292&lt;&gt;"",MATCH(R6292,'Maximum minutes'!B:B,0),"")</f>
        <v/>
      </c>
      <c r="U6292" s="36">
        <f ca="1">IF(F6292&lt;&gt;"",COUNTA(OFFSET('Maximum minutes'!$C$1,'Annexe A1 Cours'!T6292,0,1,50)),0)</f>
        <v>0</v>
      </c>
      <c r="V6292" s="37">
        <f ca="1">IFERROR(OFFSET('Maximum minutes'!$C$1,T6292+1,-1+MATCH(G6292,OFFSET('Maximum minutes'!$C$1,T6292-1,0,1,50),0)),0)</f>
        <v>0</v>
      </c>
      <c r="W6292" s="38">
        <f t="shared" ca="1" si="196"/>
        <v>0</v>
      </c>
    </row>
    <row r="6293" spans="1:23" s="36" customFormat="1" ht="18.75">
      <c r="A6293" s="34"/>
      <c r="B6293" s="39"/>
      <c r="C6293" s="39"/>
      <c r="D6293" s="35"/>
      <c r="E6293" s="40"/>
      <c r="F6293" s="39"/>
      <c r="G6293" s="39"/>
      <c r="H6293" s="39"/>
      <c r="I6293" s="34"/>
      <c r="J6293" s="34"/>
      <c r="K6293" s="34"/>
      <c r="L6293" s="34"/>
      <c r="M6293" s="43" t="str">
        <f ca="1">IFERROR(OFFSET('Maximum minutes'!$C$1,T6293,MATCH(IF(G6293&lt;&gt;"",G6293,F6293),OFFSET('Maximum minutes'!$C$1,T6293-1,0,1,U6293+1),0)-1)*IF(OR(ISNUMBER(J6293),J6293="sans examen"),1,0)*IF(W6293&lt;MinDate,1,0),"")</f>
        <v/>
      </c>
      <c r="N6293" s="36">
        <f t="shared" ca="1" si="197"/>
        <v>0</v>
      </c>
      <c r="O6293" s="36" t="e">
        <f ca="1">LEFT(OFFSET(Lists!$Q$2,MATCH(E6293,Lists!$R$3:$R$19,0),0),4)</f>
        <v>#N/A</v>
      </c>
      <c r="P6293" s="36" t="e">
        <f ca="1">MATCH(O6293,Lists!$S$2:$S$640,1)</f>
        <v>#N/A</v>
      </c>
      <c r="Q6293" s="36" t="e">
        <f ca="1">MATCH(LEFT(OFFSET(Lists!$Q$2,MATCH(E6293,Lists!$R$3:$R$19,0)+1,0),4),Lists!$S$3:$S$640,1)</f>
        <v>#N/A</v>
      </c>
      <c r="R6293" s="36" t="e">
        <f ca="1">LEFT(OFFSET(Lists!$S$2,P6293-1+MATCH(F6293,OFFSET(Lists!$T$3,P6293-1,0,Q6293-P6293+1),0),0),6)</f>
        <v>#N/A</v>
      </c>
      <c r="S6293" s="36" t="e">
        <f ca="1">VLOOKUP(R6293,Lists!B:D,3,FALSE)</f>
        <v>#N/A</v>
      </c>
      <c r="T6293" s="36" t="str">
        <f>IF(F6293&lt;&gt;"",MATCH(R6293,'Maximum minutes'!B:B,0),"")</f>
        <v/>
      </c>
      <c r="U6293" s="36">
        <f ca="1">IF(F6293&lt;&gt;"",COUNTA(OFFSET('Maximum minutes'!$C$1,'Annexe A1 Cours'!T6293,0,1,50)),0)</f>
        <v>0</v>
      </c>
      <c r="V6293" s="37">
        <f ca="1">IFERROR(OFFSET('Maximum minutes'!$C$1,T6293+1,-1+MATCH(G6293,OFFSET('Maximum minutes'!$C$1,T6293-1,0,1,50),0)),0)</f>
        <v>0</v>
      </c>
      <c r="W6293" s="38">
        <f t="shared" ca="1" si="196"/>
        <v>0</v>
      </c>
    </row>
    <row r="6294" spans="1:23" s="36" customFormat="1" ht="18.75">
      <c r="A6294" s="34"/>
      <c r="B6294" s="39"/>
      <c r="C6294" s="39"/>
      <c r="D6294" s="35"/>
      <c r="E6294" s="40"/>
      <c r="F6294" s="39"/>
      <c r="G6294" s="39"/>
      <c r="H6294" s="39"/>
      <c r="I6294" s="34"/>
      <c r="J6294" s="34"/>
      <c r="K6294" s="34"/>
      <c r="L6294" s="34"/>
      <c r="M6294" s="43" t="str">
        <f ca="1">IFERROR(OFFSET('Maximum minutes'!$C$1,T6294,MATCH(IF(G6294&lt;&gt;"",G6294,F6294),OFFSET('Maximum minutes'!$C$1,T6294-1,0,1,U6294+1),0)-1)*IF(OR(ISNUMBER(J6294),J6294="sans examen"),1,0)*IF(W6294&lt;MinDate,1,0),"")</f>
        <v/>
      </c>
      <c r="N6294" s="36">
        <f t="shared" ca="1" si="197"/>
        <v>0</v>
      </c>
      <c r="O6294" s="36" t="e">
        <f ca="1">LEFT(OFFSET(Lists!$Q$2,MATCH(E6294,Lists!$R$3:$R$19,0),0),4)</f>
        <v>#N/A</v>
      </c>
      <c r="P6294" s="36" t="e">
        <f ca="1">MATCH(O6294,Lists!$S$2:$S$640,1)</f>
        <v>#N/A</v>
      </c>
      <c r="Q6294" s="36" t="e">
        <f ca="1">MATCH(LEFT(OFFSET(Lists!$Q$2,MATCH(E6294,Lists!$R$3:$R$19,0)+1,0),4),Lists!$S$3:$S$640,1)</f>
        <v>#N/A</v>
      </c>
      <c r="R6294" s="36" t="e">
        <f ca="1">LEFT(OFFSET(Lists!$S$2,P6294-1+MATCH(F6294,OFFSET(Lists!$T$3,P6294-1,0,Q6294-P6294+1),0),0),6)</f>
        <v>#N/A</v>
      </c>
      <c r="S6294" s="36" t="e">
        <f ca="1">VLOOKUP(R6294,Lists!B:D,3,FALSE)</f>
        <v>#N/A</v>
      </c>
      <c r="T6294" s="36" t="str">
        <f>IF(F6294&lt;&gt;"",MATCH(R6294,'Maximum minutes'!B:B,0),"")</f>
        <v/>
      </c>
      <c r="U6294" s="36">
        <f ca="1">IF(F6294&lt;&gt;"",COUNTA(OFFSET('Maximum minutes'!$C$1,'Annexe A1 Cours'!T6294,0,1,50)),0)</f>
        <v>0</v>
      </c>
      <c r="V6294" s="37">
        <f ca="1">IFERROR(OFFSET('Maximum minutes'!$C$1,T6294+1,-1+MATCH(G6294,OFFSET('Maximum minutes'!$C$1,T6294-1,0,1,50),0)),0)</f>
        <v>0</v>
      </c>
      <c r="W6294" s="38">
        <f t="shared" ca="1" si="196"/>
        <v>0</v>
      </c>
    </row>
    <row r="6295" spans="1:23" s="36" customFormat="1" ht="18.75">
      <c r="A6295" s="34"/>
      <c r="B6295" s="39"/>
      <c r="C6295" s="39"/>
      <c r="D6295" s="35"/>
      <c r="E6295" s="40"/>
      <c r="F6295" s="39"/>
      <c r="G6295" s="39"/>
      <c r="H6295" s="39"/>
      <c r="I6295" s="34"/>
      <c r="J6295" s="34"/>
      <c r="K6295" s="34"/>
      <c r="L6295" s="34"/>
      <c r="M6295" s="43" t="str">
        <f ca="1">IFERROR(OFFSET('Maximum minutes'!$C$1,T6295,MATCH(IF(G6295&lt;&gt;"",G6295,F6295),OFFSET('Maximum minutes'!$C$1,T6295-1,0,1,U6295+1),0)-1)*IF(OR(ISNUMBER(J6295),J6295="sans examen"),1,0)*IF(W6295&lt;MinDate,1,0),"")</f>
        <v/>
      </c>
      <c r="N6295" s="36">
        <f t="shared" ca="1" si="197"/>
        <v>0</v>
      </c>
      <c r="O6295" s="36" t="e">
        <f ca="1">LEFT(OFFSET(Lists!$Q$2,MATCH(E6295,Lists!$R$3:$R$19,0),0),4)</f>
        <v>#N/A</v>
      </c>
      <c r="P6295" s="36" t="e">
        <f ca="1">MATCH(O6295,Lists!$S$2:$S$640,1)</f>
        <v>#N/A</v>
      </c>
      <c r="Q6295" s="36" t="e">
        <f ca="1">MATCH(LEFT(OFFSET(Lists!$Q$2,MATCH(E6295,Lists!$R$3:$R$19,0)+1,0),4),Lists!$S$3:$S$640,1)</f>
        <v>#N/A</v>
      </c>
      <c r="R6295" s="36" t="e">
        <f ca="1">LEFT(OFFSET(Lists!$S$2,P6295-1+MATCH(F6295,OFFSET(Lists!$T$3,P6295-1,0,Q6295-P6295+1),0),0),6)</f>
        <v>#N/A</v>
      </c>
      <c r="S6295" s="36" t="e">
        <f ca="1">VLOOKUP(R6295,Lists!B:D,3,FALSE)</f>
        <v>#N/A</v>
      </c>
      <c r="T6295" s="36" t="str">
        <f>IF(F6295&lt;&gt;"",MATCH(R6295,'Maximum minutes'!B:B,0),"")</f>
        <v/>
      </c>
      <c r="U6295" s="36">
        <f ca="1">IF(F6295&lt;&gt;"",COUNTA(OFFSET('Maximum minutes'!$C$1,'Annexe A1 Cours'!T6295,0,1,50)),0)</f>
        <v>0</v>
      </c>
      <c r="V6295" s="37">
        <f ca="1">IFERROR(OFFSET('Maximum minutes'!$C$1,T6295+1,-1+MATCH(G6295,OFFSET('Maximum minutes'!$C$1,T6295-1,0,1,50),0)),0)</f>
        <v>0</v>
      </c>
      <c r="W6295" s="38">
        <f t="shared" ca="1" si="196"/>
        <v>0</v>
      </c>
    </row>
    <row r="6296" spans="1:23" s="36" customFormat="1" ht="18.75">
      <c r="A6296" s="34"/>
      <c r="B6296" s="39"/>
      <c r="C6296" s="39"/>
      <c r="D6296" s="35"/>
      <c r="E6296" s="40"/>
      <c r="F6296" s="39"/>
      <c r="G6296" s="39"/>
      <c r="H6296" s="39"/>
      <c r="I6296" s="34"/>
      <c r="J6296" s="34"/>
      <c r="K6296" s="34"/>
      <c r="L6296" s="34"/>
      <c r="M6296" s="43" t="str">
        <f ca="1">IFERROR(OFFSET('Maximum minutes'!$C$1,T6296,MATCH(IF(G6296&lt;&gt;"",G6296,F6296),OFFSET('Maximum minutes'!$C$1,T6296-1,0,1,U6296+1),0)-1)*IF(OR(ISNUMBER(J6296),J6296="sans examen"),1,0)*IF(W6296&lt;MinDate,1,0),"")</f>
        <v/>
      </c>
      <c r="N6296" s="36">
        <f t="shared" ca="1" si="197"/>
        <v>0</v>
      </c>
      <c r="O6296" s="36" t="e">
        <f ca="1">LEFT(OFFSET(Lists!$Q$2,MATCH(E6296,Lists!$R$3:$R$19,0),0),4)</f>
        <v>#N/A</v>
      </c>
      <c r="P6296" s="36" t="e">
        <f ca="1">MATCH(O6296,Lists!$S$2:$S$640,1)</f>
        <v>#N/A</v>
      </c>
      <c r="Q6296" s="36" t="e">
        <f ca="1">MATCH(LEFT(OFFSET(Lists!$Q$2,MATCH(E6296,Lists!$R$3:$R$19,0)+1,0),4),Lists!$S$3:$S$640,1)</f>
        <v>#N/A</v>
      </c>
      <c r="R6296" s="36" t="e">
        <f ca="1">LEFT(OFFSET(Lists!$S$2,P6296-1+MATCH(F6296,OFFSET(Lists!$T$3,P6296-1,0,Q6296-P6296+1),0),0),6)</f>
        <v>#N/A</v>
      </c>
      <c r="S6296" s="36" t="e">
        <f ca="1">VLOOKUP(R6296,Lists!B:D,3,FALSE)</f>
        <v>#N/A</v>
      </c>
      <c r="T6296" s="36" t="str">
        <f>IF(F6296&lt;&gt;"",MATCH(R6296,'Maximum minutes'!B:B,0),"")</f>
        <v/>
      </c>
      <c r="U6296" s="36">
        <f ca="1">IF(F6296&lt;&gt;"",COUNTA(OFFSET('Maximum minutes'!$C$1,'Annexe A1 Cours'!T6296,0,1,50)),0)</f>
        <v>0</v>
      </c>
      <c r="V6296" s="37">
        <f ca="1">IFERROR(OFFSET('Maximum minutes'!$C$1,T6296+1,-1+MATCH(G6296,OFFSET('Maximum minutes'!$C$1,T6296-1,0,1,50),0)),0)</f>
        <v>0</v>
      </c>
      <c r="W6296" s="38">
        <f t="shared" ca="1" si="196"/>
        <v>0</v>
      </c>
    </row>
    <row r="6297" spans="1:23" s="36" customFormat="1" ht="18.75">
      <c r="A6297" s="34"/>
      <c r="B6297" s="39"/>
      <c r="C6297" s="39"/>
      <c r="D6297" s="35"/>
      <c r="E6297" s="40"/>
      <c r="F6297" s="39"/>
      <c r="G6297" s="39"/>
      <c r="H6297" s="39"/>
      <c r="I6297" s="34"/>
      <c r="J6297" s="34"/>
      <c r="K6297" s="34"/>
      <c r="L6297" s="34"/>
      <c r="M6297" s="43" t="str">
        <f ca="1">IFERROR(OFFSET('Maximum minutes'!$C$1,T6297,MATCH(IF(G6297&lt;&gt;"",G6297,F6297),OFFSET('Maximum minutes'!$C$1,T6297-1,0,1,U6297+1),0)-1)*IF(OR(ISNUMBER(J6297),J6297="sans examen"),1,0)*IF(W6297&lt;MinDate,1,0),"")</f>
        <v/>
      </c>
      <c r="N6297" s="36">
        <f t="shared" ca="1" si="197"/>
        <v>0</v>
      </c>
      <c r="O6297" s="36" t="e">
        <f ca="1">LEFT(OFFSET(Lists!$Q$2,MATCH(E6297,Lists!$R$3:$R$19,0),0),4)</f>
        <v>#N/A</v>
      </c>
      <c r="P6297" s="36" t="e">
        <f ca="1">MATCH(O6297,Lists!$S$2:$S$640,1)</f>
        <v>#N/A</v>
      </c>
      <c r="Q6297" s="36" t="e">
        <f ca="1">MATCH(LEFT(OFFSET(Lists!$Q$2,MATCH(E6297,Lists!$R$3:$R$19,0)+1,0),4),Lists!$S$3:$S$640,1)</f>
        <v>#N/A</v>
      </c>
      <c r="R6297" s="36" t="e">
        <f ca="1">LEFT(OFFSET(Lists!$S$2,P6297-1+MATCH(F6297,OFFSET(Lists!$T$3,P6297-1,0,Q6297-P6297+1),0),0),6)</f>
        <v>#N/A</v>
      </c>
      <c r="S6297" s="36" t="e">
        <f ca="1">VLOOKUP(R6297,Lists!B:D,3,FALSE)</f>
        <v>#N/A</v>
      </c>
      <c r="T6297" s="36" t="str">
        <f>IF(F6297&lt;&gt;"",MATCH(R6297,'Maximum minutes'!B:B,0),"")</f>
        <v/>
      </c>
      <c r="U6297" s="36">
        <f ca="1">IF(F6297&lt;&gt;"",COUNTA(OFFSET('Maximum minutes'!$C$1,'Annexe A1 Cours'!T6297,0,1,50)),0)</f>
        <v>0</v>
      </c>
      <c r="V6297" s="37">
        <f ca="1">IFERROR(OFFSET('Maximum minutes'!$C$1,T6297+1,-1+MATCH(G6297,OFFSET('Maximum minutes'!$C$1,T6297-1,0,1,50),0)),0)</f>
        <v>0</v>
      </c>
      <c r="W6297" s="38">
        <f t="shared" ca="1" si="196"/>
        <v>0</v>
      </c>
    </row>
    <row r="6298" spans="1:23" s="36" customFormat="1" ht="18.75">
      <c r="A6298" s="34"/>
      <c r="B6298" s="39"/>
      <c r="C6298" s="39"/>
      <c r="D6298" s="35"/>
      <c r="E6298" s="40"/>
      <c r="F6298" s="39"/>
      <c r="G6298" s="39"/>
      <c r="H6298" s="39"/>
      <c r="I6298" s="34"/>
      <c r="J6298" s="34"/>
      <c r="K6298" s="34"/>
      <c r="L6298" s="34"/>
      <c r="M6298" s="43" t="str">
        <f ca="1">IFERROR(OFFSET('Maximum minutes'!$C$1,T6298,MATCH(IF(G6298&lt;&gt;"",G6298,F6298),OFFSET('Maximum minutes'!$C$1,T6298-1,0,1,U6298+1),0)-1)*IF(OR(ISNUMBER(J6298),J6298="sans examen"),1,0)*IF(W6298&lt;MinDate,1,0),"")</f>
        <v/>
      </c>
      <c r="N6298" s="36">
        <f t="shared" ca="1" si="197"/>
        <v>0</v>
      </c>
      <c r="O6298" s="36" t="e">
        <f ca="1">LEFT(OFFSET(Lists!$Q$2,MATCH(E6298,Lists!$R$3:$R$19,0),0),4)</f>
        <v>#N/A</v>
      </c>
      <c r="P6298" s="36" t="e">
        <f ca="1">MATCH(O6298,Lists!$S$2:$S$640,1)</f>
        <v>#N/A</v>
      </c>
      <c r="Q6298" s="36" t="e">
        <f ca="1">MATCH(LEFT(OFFSET(Lists!$Q$2,MATCH(E6298,Lists!$R$3:$R$19,0)+1,0),4),Lists!$S$3:$S$640,1)</f>
        <v>#N/A</v>
      </c>
      <c r="R6298" s="36" t="e">
        <f ca="1">LEFT(OFFSET(Lists!$S$2,P6298-1+MATCH(F6298,OFFSET(Lists!$T$3,P6298-1,0,Q6298-P6298+1),0),0),6)</f>
        <v>#N/A</v>
      </c>
      <c r="S6298" s="36" t="e">
        <f ca="1">VLOOKUP(R6298,Lists!B:D,3,FALSE)</f>
        <v>#N/A</v>
      </c>
      <c r="T6298" s="36" t="str">
        <f>IF(F6298&lt;&gt;"",MATCH(R6298,'Maximum minutes'!B:B,0),"")</f>
        <v/>
      </c>
      <c r="U6298" s="36">
        <f ca="1">IF(F6298&lt;&gt;"",COUNTA(OFFSET('Maximum minutes'!$C$1,'Annexe A1 Cours'!T6298,0,1,50)),0)</f>
        <v>0</v>
      </c>
      <c r="V6298" s="37">
        <f ca="1">IFERROR(OFFSET('Maximum minutes'!$C$1,T6298+1,-1+MATCH(G6298,OFFSET('Maximum minutes'!$C$1,T6298-1,0,1,50),0)),0)</f>
        <v>0</v>
      </c>
      <c r="W6298" s="38">
        <f t="shared" ca="1" si="196"/>
        <v>0</v>
      </c>
    </row>
    <row r="6299" spans="1:23" s="36" customFormat="1" ht="18.75">
      <c r="A6299" s="34"/>
      <c r="B6299" s="39"/>
      <c r="C6299" s="39"/>
      <c r="D6299" s="35"/>
      <c r="E6299" s="40"/>
      <c r="F6299" s="39"/>
      <c r="G6299" s="39"/>
      <c r="H6299" s="39"/>
      <c r="I6299" s="34"/>
      <c r="J6299" s="34"/>
      <c r="K6299" s="34"/>
      <c r="L6299" s="34"/>
      <c r="M6299" s="43" t="str">
        <f ca="1">IFERROR(OFFSET('Maximum minutes'!$C$1,T6299,MATCH(IF(G6299&lt;&gt;"",G6299,F6299),OFFSET('Maximum minutes'!$C$1,T6299-1,0,1,U6299+1),0)-1)*IF(OR(ISNUMBER(J6299),J6299="sans examen"),1,0)*IF(W6299&lt;MinDate,1,0),"")</f>
        <v/>
      </c>
      <c r="N6299" s="36">
        <f t="shared" ca="1" si="197"/>
        <v>0</v>
      </c>
      <c r="O6299" s="36" t="e">
        <f ca="1">LEFT(OFFSET(Lists!$Q$2,MATCH(E6299,Lists!$R$3:$R$19,0),0),4)</f>
        <v>#N/A</v>
      </c>
      <c r="P6299" s="36" t="e">
        <f ca="1">MATCH(O6299,Lists!$S$2:$S$640,1)</f>
        <v>#N/A</v>
      </c>
      <c r="Q6299" s="36" t="e">
        <f ca="1">MATCH(LEFT(OFFSET(Lists!$Q$2,MATCH(E6299,Lists!$R$3:$R$19,0)+1,0),4),Lists!$S$3:$S$640,1)</f>
        <v>#N/A</v>
      </c>
      <c r="R6299" s="36" t="e">
        <f ca="1">LEFT(OFFSET(Lists!$S$2,P6299-1+MATCH(F6299,OFFSET(Lists!$T$3,P6299-1,0,Q6299-P6299+1),0),0),6)</f>
        <v>#N/A</v>
      </c>
      <c r="S6299" s="36" t="e">
        <f ca="1">VLOOKUP(R6299,Lists!B:D,3,FALSE)</f>
        <v>#N/A</v>
      </c>
      <c r="T6299" s="36" t="str">
        <f>IF(F6299&lt;&gt;"",MATCH(R6299,'Maximum minutes'!B:B,0),"")</f>
        <v/>
      </c>
      <c r="U6299" s="36">
        <f ca="1">IF(F6299&lt;&gt;"",COUNTA(OFFSET('Maximum minutes'!$C$1,'Annexe A1 Cours'!T6299,0,1,50)),0)</f>
        <v>0</v>
      </c>
      <c r="V6299" s="37">
        <f ca="1">IFERROR(OFFSET('Maximum minutes'!$C$1,T6299+1,-1+MATCH(G6299,OFFSET('Maximum minutes'!$C$1,T6299-1,0,1,50),0)),0)</f>
        <v>0</v>
      </c>
      <c r="W6299" s="38">
        <f t="shared" ca="1" si="196"/>
        <v>0</v>
      </c>
    </row>
    <row r="6300" spans="1:23" s="36" customFormat="1" ht="18.75">
      <c r="A6300" s="34"/>
      <c r="B6300" s="39"/>
      <c r="C6300" s="39"/>
      <c r="D6300" s="35"/>
      <c r="E6300" s="40"/>
      <c r="F6300" s="39"/>
      <c r="G6300" s="39"/>
      <c r="H6300" s="39"/>
      <c r="I6300" s="34"/>
      <c r="J6300" s="34"/>
      <c r="K6300" s="34"/>
      <c r="L6300" s="34"/>
      <c r="M6300" s="43" t="str">
        <f ca="1">IFERROR(OFFSET('Maximum minutes'!$C$1,T6300,MATCH(IF(G6300&lt;&gt;"",G6300,F6300),OFFSET('Maximum minutes'!$C$1,T6300-1,0,1,U6300+1),0)-1)*IF(OR(ISNUMBER(J6300),J6300="sans examen"),1,0)*IF(W6300&lt;MinDate,1,0),"")</f>
        <v/>
      </c>
      <c r="N6300" s="36">
        <f t="shared" ca="1" si="197"/>
        <v>0</v>
      </c>
      <c r="O6300" s="36" t="e">
        <f ca="1">LEFT(OFFSET(Lists!$Q$2,MATCH(E6300,Lists!$R$3:$R$19,0),0),4)</f>
        <v>#N/A</v>
      </c>
      <c r="P6300" s="36" t="e">
        <f ca="1">MATCH(O6300,Lists!$S$2:$S$640,1)</f>
        <v>#N/A</v>
      </c>
      <c r="Q6300" s="36" t="e">
        <f ca="1">MATCH(LEFT(OFFSET(Lists!$Q$2,MATCH(E6300,Lists!$R$3:$R$19,0)+1,0),4),Lists!$S$3:$S$640,1)</f>
        <v>#N/A</v>
      </c>
      <c r="R6300" s="36" t="e">
        <f ca="1">LEFT(OFFSET(Lists!$S$2,P6300-1+MATCH(F6300,OFFSET(Lists!$T$3,P6300-1,0,Q6300-P6300+1),0),0),6)</f>
        <v>#N/A</v>
      </c>
      <c r="S6300" s="36" t="e">
        <f ca="1">VLOOKUP(R6300,Lists!B:D,3,FALSE)</f>
        <v>#N/A</v>
      </c>
      <c r="T6300" s="36" t="str">
        <f>IF(F6300&lt;&gt;"",MATCH(R6300,'Maximum minutes'!B:B,0),"")</f>
        <v/>
      </c>
      <c r="U6300" s="36">
        <f ca="1">IF(F6300&lt;&gt;"",COUNTA(OFFSET('Maximum minutes'!$C$1,'Annexe A1 Cours'!T6300,0,1,50)),0)</f>
        <v>0</v>
      </c>
      <c r="V6300" s="37">
        <f ca="1">IFERROR(OFFSET('Maximum minutes'!$C$1,T6300+1,-1+MATCH(G6300,OFFSET('Maximum minutes'!$C$1,T6300-1,0,1,50),0)),0)</f>
        <v>0</v>
      </c>
      <c r="W6300" s="38">
        <f t="shared" ca="1" si="196"/>
        <v>0</v>
      </c>
    </row>
    <row r="6301" spans="1:23" s="36" customFormat="1" ht="18.75">
      <c r="A6301" s="34"/>
      <c r="B6301" s="39"/>
      <c r="C6301" s="39"/>
      <c r="D6301" s="35"/>
      <c r="E6301" s="40"/>
      <c r="F6301" s="39"/>
      <c r="G6301" s="39"/>
      <c r="H6301" s="39"/>
      <c r="I6301" s="34"/>
      <c r="J6301" s="34"/>
      <c r="K6301" s="34"/>
      <c r="L6301" s="34"/>
      <c r="M6301" s="43" t="str">
        <f ca="1">IFERROR(OFFSET('Maximum minutes'!$C$1,T6301,MATCH(IF(G6301&lt;&gt;"",G6301,F6301),OFFSET('Maximum minutes'!$C$1,T6301-1,0,1,U6301+1),0)-1)*IF(OR(ISNUMBER(J6301),J6301="sans examen"),1,0)*IF(W6301&lt;MinDate,1,0),"")</f>
        <v/>
      </c>
      <c r="N6301" s="36">
        <f t="shared" ca="1" si="197"/>
        <v>0</v>
      </c>
      <c r="O6301" s="36" t="e">
        <f ca="1">LEFT(OFFSET(Lists!$Q$2,MATCH(E6301,Lists!$R$3:$R$19,0),0),4)</f>
        <v>#N/A</v>
      </c>
      <c r="P6301" s="36" t="e">
        <f ca="1">MATCH(O6301,Lists!$S$2:$S$640,1)</f>
        <v>#N/A</v>
      </c>
      <c r="Q6301" s="36" t="e">
        <f ca="1">MATCH(LEFT(OFFSET(Lists!$Q$2,MATCH(E6301,Lists!$R$3:$R$19,0)+1,0),4),Lists!$S$3:$S$640,1)</f>
        <v>#N/A</v>
      </c>
      <c r="R6301" s="36" t="e">
        <f ca="1">LEFT(OFFSET(Lists!$S$2,P6301-1+MATCH(F6301,OFFSET(Lists!$T$3,P6301-1,0,Q6301-P6301+1),0),0),6)</f>
        <v>#N/A</v>
      </c>
      <c r="S6301" s="36" t="e">
        <f ca="1">VLOOKUP(R6301,Lists!B:D,3,FALSE)</f>
        <v>#N/A</v>
      </c>
      <c r="T6301" s="36" t="str">
        <f>IF(F6301&lt;&gt;"",MATCH(R6301,'Maximum minutes'!B:B,0),"")</f>
        <v/>
      </c>
      <c r="U6301" s="36">
        <f ca="1">IF(F6301&lt;&gt;"",COUNTA(OFFSET('Maximum minutes'!$C$1,'Annexe A1 Cours'!T6301,0,1,50)),0)</f>
        <v>0</v>
      </c>
      <c r="V6301" s="37">
        <f ca="1">IFERROR(OFFSET('Maximum minutes'!$C$1,T6301+1,-1+MATCH(G6301,OFFSET('Maximum minutes'!$C$1,T6301-1,0,1,50),0)),0)</f>
        <v>0</v>
      </c>
      <c r="W6301" s="38">
        <f t="shared" ca="1" si="196"/>
        <v>0</v>
      </c>
    </row>
    <row r="6302" spans="1:23" s="36" customFormat="1" ht="18.75">
      <c r="A6302" s="34"/>
      <c r="B6302" s="39"/>
      <c r="C6302" s="39"/>
      <c r="D6302" s="35"/>
      <c r="E6302" s="40"/>
      <c r="F6302" s="39"/>
      <c r="G6302" s="39"/>
      <c r="H6302" s="39"/>
      <c r="I6302" s="34"/>
      <c r="J6302" s="34"/>
      <c r="K6302" s="34"/>
      <c r="L6302" s="34"/>
      <c r="M6302" s="43" t="str">
        <f ca="1">IFERROR(OFFSET('Maximum minutes'!$C$1,T6302,MATCH(IF(G6302&lt;&gt;"",G6302,F6302),OFFSET('Maximum minutes'!$C$1,T6302-1,0,1,U6302+1),0)-1)*IF(OR(ISNUMBER(J6302),J6302="sans examen"),1,0)*IF(W6302&lt;MinDate,1,0),"")</f>
        <v/>
      </c>
      <c r="N6302" s="36">
        <f t="shared" ca="1" si="197"/>
        <v>0</v>
      </c>
      <c r="O6302" s="36" t="e">
        <f ca="1">LEFT(OFFSET(Lists!$Q$2,MATCH(E6302,Lists!$R$3:$R$19,0),0),4)</f>
        <v>#N/A</v>
      </c>
      <c r="P6302" s="36" t="e">
        <f ca="1">MATCH(O6302,Lists!$S$2:$S$640,1)</f>
        <v>#N/A</v>
      </c>
      <c r="Q6302" s="36" t="e">
        <f ca="1">MATCH(LEFT(OFFSET(Lists!$Q$2,MATCH(E6302,Lists!$R$3:$R$19,0)+1,0),4),Lists!$S$3:$S$640,1)</f>
        <v>#N/A</v>
      </c>
      <c r="R6302" s="36" t="e">
        <f ca="1">LEFT(OFFSET(Lists!$S$2,P6302-1+MATCH(F6302,OFFSET(Lists!$T$3,P6302-1,0,Q6302-P6302+1),0),0),6)</f>
        <v>#N/A</v>
      </c>
      <c r="S6302" s="36" t="e">
        <f ca="1">VLOOKUP(R6302,Lists!B:D,3,FALSE)</f>
        <v>#N/A</v>
      </c>
      <c r="T6302" s="36" t="str">
        <f>IF(F6302&lt;&gt;"",MATCH(R6302,'Maximum minutes'!B:B,0),"")</f>
        <v/>
      </c>
      <c r="U6302" s="36">
        <f ca="1">IF(F6302&lt;&gt;"",COUNTA(OFFSET('Maximum minutes'!$C$1,'Annexe A1 Cours'!T6302,0,1,50)),0)</f>
        <v>0</v>
      </c>
      <c r="V6302" s="37">
        <f ca="1">IFERROR(OFFSET('Maximum minutes'!$C$1,T6302+1,-1+MATCH(G6302,OFFSET('Maximum minutes'!$C$1,T6302-1,0,1,50),0)),0)</f>
        <v>0</v>
      </c>
      <c r="W6302" s="38">
        <f t="shared" ca="1" si="196"/>
        <v>0</v>
      </c>
    </row>
    <row r="6303" spans="1:23" s="36" customFormat="1" ht="18.75">
      <c r="A6303" s="34"/>
      <c r="B6303" s="39"/>
      <c r="C6303" s="39"/>
      <c r="D6303" s="35"/>
      <c r="E6303" s="40"/>
      <c r="F6303" s="39"/>
      <c r="G6303" s="39"/>
      <c r="H6303" s="39"/>
      <c r="I6303" s="34"/>
      <c r="J6303" s="34"/>
      <c r="K6303" s="34"/>
      <c r="L6303" s="34"/>
      <c r="M6303" s="43" t="str">
        <f ca="1">IFERROR(OFFSET('Maximum minutes'!$C$1,T6303,MATCH(IF(G6303&lt;&gt;"",G6303,F6303),OFFSET('Maximum minutes'!$C$1,T6303-1,0,1,U6303+1),0)-1)*IF(OR(ISNUMBER(J6303),J6303="sans examen"),1,0)*IF(W6303&lt;MinDate,1,0),"")</f>
        <v/>
      </c>
      <c r="N6303" s="36">
        <f t="shared" ca="1" si="197"/>
        <v>0</v>
      </c>
      <c r="O6303" s="36" t="e">
        <f ca="1">LEFT(OFFSET(Lists!$Q$2,MATCH(E6303,Lists!$R$3:$R$19,0),0),4)</f>
        <v>#N/A</v>
      </c>
      <c r="P6303" s="36" t="e">
        <f ca="1">MATCH(O6303,Lists!$S$2:$S$640,1)</f>
        <v>#N/A</v>
      </c>
      <c r="Q6303" s="36" t="e">
        <f ca="1">MATCH(LEFT(OFFSET(Lists!$Q$2,MATCH(E6303,Lists!$R$3:$R$19,0)+1,0),4),Lists!$S$3:$S$640,1)</f>
        <v>#N/A</v>
      </c>
      <c r="R6303" s="36" t="e">
        <f ca="1">LEFT(OFFSET(Lists!$S$2,P6303-1+MATCH(F6303,OFFSET(Lists!$T$3,P6303-1,0,Q6303-P6303+1),0),0),6)</f>
        <v>#N/A</v>
      </c>
      <c r="S6303" s="36" t="e">
        <f ca="1">VLOOKUP(R6303,Lists!B:D,3,FALSE)</f>
        <v>#N/A</v>
      </c>
      <c r="T6303" s="36" t="str">
        <f>IF(F6303&lt;&gt;"",MATCH(R6303,'Maximum minutes'!B:B,0),"")</f>
        <v/>
      </c>
      <c r="U6303" s="36">
        <f ca="1">IF(F6303&lt;&gt;"",COUNTA(OFFSET('Maximum minutes'!$C$1,'Annexe A1 Cours'!T6303,0,1,50)),0)</f>
        <v>0</v>
      </c>
      <c r="V6303" s="37">
        <f ca="1">IFERROR(OFFSET('Maximum minutes'!$C$1,T6303+1,-1+MATCH(G6303,OFFSET('Maximum minutes'!$C$1,T6303-1,0,1,50),0)),0)</f>
        <v>0</v>
      </c>
      <c r="W6303" s="38">
        <f t="shared" ca="1" si="196"/>
        <v>0</v>
      </c>
    </row>
    <row r="6304" spans="1:23" s="36" customFormat="1" ht="18.75">
      <c r="A6304" s="34"/>
      <c r="B6304" s="39"/>
      <c r="C6304" s="39"/>
      <c r="D6304" s="35"/>
      <c r="E6304" s="40"/>
      <c r="F6304" s="39"/>
      <c r="G6304" s="39"/>
      <c r="H6304" s="39"/>
      <c r="I6304" s="34"/>
      <c r="J6304" s="34"/>
      <c r="K6304" s="34"/>
      <c r="L6304" s="34"/>
      <c r="M6304" s="43" t="str">
        <f ca="1">IFERROR(OFFSET('Maximum minutes'!$C$1,T6304,MATCH(IF(G6304&lt;&gt;"",G6304,F6304),OFFSET('Maximum minutes'!$C$1,T6304-1,0,1,U6304+1),0)-1)*IF(OR(ISNUMBER(J6304),J6304="sans examen"),1,0)*IF(W6304&lt;MinDate,1,0),"")</f>
        <v/>
      </c>
      <c r="N6304" s="36">
        <f t="shared" ca="1" si="197"/>
        <v>0</v>
      </c>
      <c r="O6304" s="36" t="e">
        <f ca="1">LEFT(OFFSET(Lists!$Q$2,MATCH(E6304,Lists!$R$3:$R$19,0),0),4)</f>
        <v>#N/A</v>
      </c>
      <c r="P6304" s="36" t="e">
        <f ca="1">MATCH(O6304,Lists!$S$2:$S$640,1)</f>
        <v>#N/A</v>
      </c>
      <c r="Q6304" s="36" t="e">
        <f ca="1">MATCH(LEFT(OFFSET(Lists!$Q$2,MATCH(E6304,Lists!$R$3:$R$19,0)+1,0),4),Lists!$S$3:$S$640,1)</f>
        <v>#N/A</v>
      </c>
      <c r="R6304" s="36" t="e">
        <f ca="1">LEFT(OFFSET(Lists!$S$2,P6304-1+MATCH(F6304,OFFSET(Lists!$T$3,P6304-1,0,Q6304-P6304+1),0),0),6)</f>
        <v>#N/A</v>
      </c>
      <c r="S6304" s="36" t="e">
        <f ca="1">VLOOKUP(R6304,Lists!B:D,3,FALSE)</f>
        <v>#N/A</v>
      </c>
      <c r="T6304" s="36" t="str">
        <f>IF(F6304&lt;&gt;"",MATCH(R6304,'Maximum minutes'!B:B,0),"")</f>
        <v/>
      </c>
      <c r="U6304" s="36">
        <f ca="1">IF(F6304&lt;&gt;"",COUNTA(OFFSET('Maximum minutes'!$C$1,'Annexe A1 Cours'!T6304,0,1,50)),0)</f>
        <v>0</v>
      </c>
      <c r="V6304" s="37">
        <f ca="1">IFERROR(OFFSET('Maximum minutes'!$C$1,T6304+1,-1+MATCH(G6304,OFFSET('Maximum minutes'!$C$1,T6304-1,0,1,50),0)),0)</f>
        <v>0</v>
      </c>
      <c r="W6304" s="38">
        <f t="shared" ca="1" si="196"/>
        <v>0</v>
      </c>
    </row>
    <row r="6305" spans="1:23" s="36" customFormat="1" ht="18.75">
      <c r="A6305" s="34"/>
      <c r="B6305" s="39"/>
      <c r="C6305" s="39"/>
      <c r="D6305" s="35"/>
      <c r="E6305" s="40"/>
      <c r="F6305" s="39"/>
      <c r="G6305" s="39"/>
      <c r="H6305" s="39"/>
      <c r="I6305" s="34"/>
      <c r="J6305" s="34"/>
      <c r="K6305" s="34"/>
      <c r="L6305" s="34"/>
      <c r="M6305" s="43" t="str">
        <f ca="1">IFERROR(OFFSET('Maximum minutes'!$C$1,T6305,MATCH(IF(G6305&lt;&gt;"",G6305,F6305),OFFSET('Maximum minutes'!$C$1,T6305-1,0,1,U6305+1),0)-1)*IF(OR(ISNUMBER(J6305),J6305="sans examen"),1,0)*IF(W6305&lt;MinDate,1,0),"")</f>
        <v/>
      </c>
      <c r="N6305" s="36">
        <f t="shared" ca="1" si="197"/>
        <v>0</v>
      </c>
      <c r="O6305" s="36" t="e">
        <f ca="1">LEFT(OFFSET(Lists!$Q$2,MATCH(E6305,Lists!$R$3:$R$19,0),0),4)</f>
        <v>#N/A</v>
      </c>
      <c r="P6305" s="36" t="e">
        <f ca="1">MATCH(O6305,Lists!$S$2:$S$640,1)</f>
        <v>#N/A</v>
      </c>
      <c r="Q6305" s="36" t="e">
        <f ca="1">MATCH(LEFT(OFFSET(Lists!$Q$2,MATCH(E6305,Lists!$R$3:$R$19,0)+1,0),4),Lists!$S$3:$S$640,1)</f>
        <v>#N/A</v>
      </c>
      <c r="R6305" s="36" t="e">
        <f ca="1">LEFT(OFFSET(Lists!$S$2,P6305-1+MATCH(F6305,OFFSET(Lists!$T$3,P6305-1,0,Q6305-P6305+1),0),0),6)</f>
        <v>#N/A</v>
      </c>
      <c r="S6305" s="36" t="e">
        <f ca="1">VLOOKUP(R6305,Lists!B:D,3,FALSE)</f>
        <v>#N/A</v>
      </c>
      <c r="T6305" s="36" t="str">
        <f>IF(F6305&lt;&gt;"",MATCH(R6305,'Maximum minutes'!B:B,0),"")</f>
        <v/>
      </c>
      <c r="U6305" s="36">
        <f ca="1">IF(F6305&lt;&gt;"",COUNTA(OFFSET('Maximum minutes'!$C$1,'Annexe A1 Cours'!T6305,0,1,50)),0)</f>
        <v>0</v>
      </c>
      <c r="V6305" s="37">
        <f ca="1">IFERROR(OFFSET('Maximum minutes'!$C$1,T6305+1,-1+MATCH(G6305,OFFSET('Maximum minutes'!$C$1,T6305-1,0,1,50),0)),0)</f>
        <v>0</v>
      </c>
      <c r="W6305" s="38">
        <f t="shared" ca="1" si="196"/>
        <v>0</v>
      </c>
    </row>
    <row r="6306" spans="1:23" s="36" customFormat="1" ht="18.75">
      <c r="A6306" s="34"/>
      <c r="B6306" s="39"/>
      <c r="C6306" s="39"/>
      <c r="D6306" s="35"/>
      <c r="E6306" s="40"/>
      <c r="F6306" s="39"/>
      <c r="G6306" s="39"/>
      <c r="H6306" s="39"/>
      <c r="I6306" s="34"/>
      <c r="J6306" s="34"/>
      <c r="K6306" s="34"/>
      <c r="L6306" s="34"/>
      <c r="M6306" s="43" t="str">
        <f ca="1">IFERROR(OFFSET('Maximum minutes'!$C$1,T6306,MATCH(IF(G6306&lt;&gt;"",G6306,F6306),OFFSET('Maximum minutes'!$C$1,T6306-1,0,1,U6306+1),0)-1)*IF(OR(ISNUMBER(J6306),J6306="sans examen"),1,0)*IF(W6306&lt;MinDate,1,0),"")</f>
        <v/>
      </c>
      <c r="N6306" s="36">
        <f t="shared" ca="1" si="197"/>
        <v>0</v>
      </c>
      <c r="O6306" s="36" t="e">
        <f ca="1">LEFT(OFFSET(Lists!$Q$2,MATCH(E6306,Lists!$R$3:$R$19,0),0),4)</f>
        <v>#N/A</v>
      </c>
      <c r="P6306" s="36" t="e">
        <f ca="1">MATCH(O6306,Lists!$S$2:$S$640,1)</f>
        <v>#N/A</v>
      </c>
      <c r="Q6306" s="36" t="e">
        <f ca="1">MATCH(LEFT(OFFSET(Lists!$Q$2,MATCH(E6306,Lists!$R$3:$R$19,0)+1,0),4),Lists!$S$3:$S$640,1)</f>
        <v>#N/A</v>
      </c>
      <c r="R6306" s="36" t="e">
        <f ca="1">LEFT(OFFSET(Lists!$S$2,P6306-1+MATCH(F6306,OFFSET(Lists!$T$3,P6306-1,0,Q6306-P6306+1),0),0),6)</f>
        <v>#N/A</v>
      </c>
      <c r="S6306" s="36" t="e">
        <f ca="1">VLOOKUP(R6306,Lists!B:D,3,FALSE)</f>
        <v>#N/A</v>
      </c>
      <c r="T6306" s="36" t="str">
        <f>IF(F6306&lt;&gt;"",MATCH(R6306,'Maximum minutes'!B:B,0),"")</f>
        <v/>
      </c>
      <c r="U6306" s="36">
        <f ca="1">IF(F6306&lt;&gt;"",COUNTA(OFFSET('Maximum minutes'!$C$1,'Annexe A1 Cours'!T6306,0,1,50)),0)</f>
        <v>0</v>
      </c>
      <c r="V6306" s="37">
        <f ca="1">IFERROR(OFFSET('Maximum minutes'!$C$1,T6306+1,-1+MATCH(G6306,OFFSET('Maximum minutes'!$C$1,T6306-1,0,1,50),0)),0)</f>
        <v>0</v>
      </c>
      <c r="W6306" s="38">
        <f t="shared" ca="1" si="196"/>
        <v>0</v>
      </c>
    </row>
    <row r="6307" spans="1:23" s="36" customFormat="1" ht="18.75">
      <c r="A6307" s="34"/>
      <c r="B6307" s="39"/>
      <c r="C6307" s="39"/>
      <c r="D6307" s="35"/>
      <c r="E6307" s="40"/>
      <c r="F6307" s="39"/>
      <c r="G6307" s="39"/>
      <c r="H6307" s="39"/>
      <c r="I6307" s="34"/>
      <c r="J6307" s="34"/>
      <c r="K6307" s="34"/>
      <c r="L6307" s="34"/>
      <c r="M6307" s="43" t="str">
        <f ca="1">IFERROR(OFFSET('Maximum minutes'!$C$1,T6307,MATCH(IF(G6307&lt;&gt;"",G6307,F6307),OFFSET('Maximum minutes'!$C$1,T6307-1,0,1,U6307+1),0)-1)*IF(OR(ISNUMBER(J6307),J6307="sans examen"),1,0)*IF(W6307&lt;MinDate,1,0),"")</f>
        <v/>
      </c>
      <c r="N6307" s="36">
        <f t="shared" ca="1" si="197"/>
        <v>0</v>
      </c>
      <c r="O6307" s="36" t="e">
        <f ca="1">LEFT(OFFSET(Lists!$Q$2,MATCH(E6307,Lists!$R$3:$R$19,0),0),4)</f>
        <v>#N/A</v>
      </c>
      <c r="P6307" s="36" t="e">
        <f ca="1">MATCH(O6307,Lists!$S$2:$S$640,1)</f>
        <v>#N/A</v>
      </c>
      <c r="Q6307" s="36" t="e">
        <f ca="1">MATCH(LEFT(OFFSET(Lists!$Q$2,MATCH(E6307,Lists!$R$3:$R$19,0)+1,0),4),Lists!$S$3:$S$640,1)</f>
        <v>#N/A</v>
      </c>
      <c r="R6307" s="36" t="e">
        <f ca="1">LEFT(OFFSET(Lists!$S$2,P6307-1+MATCH(F6307,OFFSET(Lists!$T$3,P6307-1,0,Q6307-P6307+1),0),0),6)</f>
        <v>#N/A</v>
      </c>
      <c r="S6307" s="36" t="e">
        <f ca="1">VLOOKUP(R6307,Lists!B:D,3,FALSE)</f>
        <v>#N/A</v>
      </c>
      <c r="T6307" s="36" t="str">
        <f>IF(F6307&lt;&gt;"",MATCH(R6307,'Maximum minutes'!B:B,0),"")</f>
        <v/>
      </c>
      <c r="U6307" s="36">
        <f ca="1">IF(F6307&lt;&gt;"",COUNTA(OFFSET('Maximum minutes'!$C$1,'Annexe A1 Cours'!T6307,0,1,50)),0)</f>
        <v>0</v>
      </c>
      <c r="V6307" s="37">
        <f ca="1">IFERROR(OFFSET('Maximum minutes'!$C$1,T6307+1,-1+MATCH(G6307,OFFSET('Maximum minutes'!$C$1,T6307-1,0,1,50),0)),0)</f>
        <v>0</v>
      </c>
      <c r="W6307" s="38">
        <f t="shared" ca="1" si="196"/>
        <v>0</v>
      </c>
    </row>
    <row r="6308" spans="1:23" s="36" customFormat="1" ht="18.75">
      <c r="A6308" s="34"/>
      <c r="B6308" s="39"/>
      <c r="C6308" s="39"/>
      <c r="D6308" s="35"/>
      <c r="E6308" s="40"/>
      <c r="F6308" s="39"/>
      <c r="G6308" s="39"/>
      <c r="H6308" s="39"/>
      <c r="I6308" s="34"/>
      <c r="J6308" s="34"/>
      <c r="K6308" s="34"/>
      <c r="L6308" s="34"/>
      <c r="M6308" s="43" t="str">
        <f ca="1">IFERROR(OFFSET('Maximum minutes'!$C$1,T6308,MATCH(IF(G6308&lt;&gt;"",G6308,F6308),OFFSET('Maximum minutes'!$C$1,T6308-1,0,1,U6308+1),0)-1)*IF(OR(ISNUMBER(J6308),J6308="sans examen"),1,0)*IF(W6308&lt;MinDate,1,0),"")</f>
        <v/>
      </c>
      <c r="N6308" s="36">
        <f t="shared" ca="1" si="197"/>
        <v>0</v>
      </c>
      <c r="O6308" s="36" t="e">
        <f ca="1">LEFT(OFFSET(Lists!$Q$2,MATCH(E6308,Lists!$R$3:$R$19,0),0),4)</f>
        <v>#N/A</v>
      </c>
      <c r="P6308" s="36" t="e">
        <f ca="1">MATCH(O6308,Lists!$S$2:$S$640,1)</f>
        <v>#N/A</v>
      </c>
      <c r="Q6308" s="36" t="e">
        <f ca="1">MATCH(LEFT(OFFSET(Lists!$Q$2,MATCH(E6308,Lists!$R$3:$R$19,0)+1,0),4),Lists!$S$3:$S$640,1)</f>
        <v>#N/A</v>
      </c>
      <c r="R6308" s="36" t="e">
        <f ca="1">LEFT(OFFSET(Lists!$S$2,P6308-1+MATCH(F6308,OFFSET(Lists!$T$3,P6308-1,0,Q6308-P6308+1),0),0),6)</f>
        <v>#N/A</v>
      </c>
      <c r="S6308" s="36" t="e">
        <f ca="1">VLOOKUP(R6308,Lists!B:D,3,FALSE)</f>
        <v>#N/A</v>
      </c>
      <c r="T6308" s="36" t="str">
        <f>IF(F6308&lt;&gt;"",MATCH(R6308,'Maximum minutes'!B:B,0),"")</f>
        <v/>
      </c>
      <c r="U6308" s="36">
        <f ca="1">IF(F6308&lt;&gt;"",COUNTA(OFFSET('Maximum minutes'!$C$1,'Annexe A1 Cours'!T6308,0,1,50)),0)</f>
        <v>0</v>
      </c>
      <c r="V6308" s="37">
        <f ca="1">IFERROR(OFFSET('Maximum minutes'!$C$1,T6308+1,-1+MATCH(G6308,OFFSET('Maximum minutes'!$C$1,T6308-1,0,1,50),0)),0)</f>
        <v>0</v>
      </c>
      <c r="W6308" s="38">
        <f t="shared" ca="1" si="196"/>
        <v>0</v>
      </c>
    </row>
    <row r="6309" spans="1:23" s="36" customFormat="1" ht="18.75">
      <c r="A6309" s="34"/>
      <c r="B6309" s="39"/>
      <c r="C6309" s="39"/>
      <c r="D6309" s="35"/>
      <c r="E6309" s="40"/>
      <c r="F6309" s="39"/>
      <c r="G6309" s="39"/>
      <c r="H6309" s="39"/>
      <c r="I6309" s="34"/>
      <c r="J6309" s="34"/>
      <c r="K6309" s="34"/>
      <c r="L6309" s="34"/>
      <c r="M6309" s="43" t="str">
        <f ca="1">IFERROR(OFFSET('Maximum minutes'!$C$1,T6309,MATCH(IF(G6309&lt;&gt;"",G6309,F6309),OFFSET('Maximum minutes'!$C$1,T6309-1,0,1,U6309+1),0)-1)*IF(OR(ISNUMBER(J6309),J6309="sans examen"),1,0)*IF(W6309&lt;MinDate,1,0),"")</f>
        <v/>
      </c>
      <c r="N6309" s="36">
        <f t="shared" ca="1" si="197"/>
        <v>0</v>
      </c>
      <c r="O6309" s="36" t="e">
        <f ca="1">LEFT(OFFSET(Lists!$Q$2,MATCH(E6309,Lists!$R$3:$R$19,0),0),4)</f>
        <v>#N/A</v>
      </c>
      <c r="P6309" s="36" t="e">
        <f ca="1">MATCH(O6309,Lists!$S$2:$S$640,1)</f>
        <v>#N/A</v>
      </c>
      <c r="Q6309" s="36" t="e">
        <f ca="1">MATCH(LEFT(OFFSET(Lists!$Q$2,MATCH(E6309,Lists!$R$3:$R$19,0)+1,0),4),Lists!$S$3:$S$640,1)</f>
        <v>#N/A</v>
      </c>
      <c r="R6309" s="36" t="e">
        <f ca="1">LEFT(OFFSET(Lists!$S$2,P6309-1+MATCH(F6309,OFFSET(Lists!$T$3,P6309-1,0,Q6309-P6309+1),0),0),6)</f>
        <v>#N/A</v>
      </c>
      <c r="S6309" s="36" t="e">
        <f ca="1">VLOOKUP(R6309,Lists!B:D,3,FALSE)</f>
        <v>#N/A</v>
      </c>
      <c r="T6309" s="36" t="str">
        <f>IF(F6309&lt;&gt;"",MATCH(R6309,'Maximum minutes'!B:B,0),"")</f>
        <v/>
      </c>
      <c r="U6309" s="36">
        <f ca="1">IF(F6309&lt;&gt;"",COUNTA(OFFSET('Maximum minutes'!$C$1,'Annexe A1 Cours'!T6309,0,1,50)),0)</f>
        <v>0</v>
      </c>
      <c r="V6309" s="37">
        <f ca="1">IFERROR(OFFSET('Maximum minutes'!$C$1,T6309+1,-1+MATCH(G6309,OFFSET('Maximum minutes'!$C$1,T6309-1,0,1,50),0)),0)</f>
        <v>0</v>
      </c>
      <c r="W6309" s="38">
        <f t="shared" ca="1" si="196"/>
        <v>0</v>
      </c>
    </row>
    <row r="6310" spans="1:23" s="36" customFormat="1" ht="18.75">
      <c r="A6310" s="34"/>
      <c r="B6310" s="39"/>
      <c r="C6310" s="39"/>
      <c r="D6310" s="35"/>
      <c r="E6310" s="40"/>
      <c r="F6310" s="39"/>
      <c r="G6310" s="39"/>
      <c r="H6310" s="39"/>
      <c r="I6310" s="34"/>
      <c r="J6310" s="34"/>
      <c r="K6310" s="34"/>
      <c r="L6310" s="34"/>
      <c r="M6310" s="43" t="str">
        <f ca="1">IFERROR(OFFSET('Maximum minutes'!$C$1,T6310,MATCH(IF(G6310&lt;&gt;"",G6310,F6310),OFFSET('Maximum minutes'!$C$1,T6310-1,0,1,U6310+1),0)-1)*IF(OR(ISNUMBER(J6310),J6310="sans examen"),1,0)*IF(W6310&lt;MinDate,1,0),"")</f>
        <v/>
      </c>
      <c r="N6310" s="36">
        <f t="shared" ca="1" si="197"/>
        <v>0</v>
      </c>
      <c r="O6310" s="36" t="e">
        <f ca="1">LEFT(OFFSET(Lists!$Q$2,MATCH(E6310,Lists!$R$3:$R$19,0),0),4)</f>
        <v>#N/A</v>
      </c>
      <c r="P6310" s="36" t="e">
        <f ca="1">MATCH(O6310,Lists!$S$2:$S$640,1)</f>
        <v>#N/A</v>
      </c>
      <c r="Q6310" s="36" t="e">
        <f ca="1">MATCH(LEFT(OFFSET(Lists!$Q$2,MATCH(E6310,Lists!$R$3:$R$19,0)+1,0),4),Lists!$S$3:$S$640,1)</f>
        <v>#N/A</v>
      </c>
      <c r="R6310" s="36" t="e">
        <f ca="1">LEFT(OFFSET(Lists!$S$2,P6310-1+MATCH(F6310,OFFSET(Lists!$T$3,P6310-1,0,Q6310-P6310+1),0),0),6)</f>
        <v>#N/A</v>
      </c>
      <c r="S6310" s="36" t="e">
        <f ca="1">VLOOKUP(R6310,Lists!B:D,3,FALSE)</f>
        <v>#N/A</v>
      </c>
      <c r="T6310" s="36" t="str">
        <f>IF(F6310&lt;&gt;"",MATCH(R6310,'Maximum minutes'!B:B,0),"")</f>
        <v/>
      </c>
      <c r="U6310" s="36">
        <f ca="1">IF(F6310&lt;&gt;"",COUNTA(OFFSET('Maximum minutes'!$C$1,'Annexe A1 Cours'!T6310,0,1,50)),0)</f>
        <v>0</v>
      </c>
      <c r="V6310" s="37">
        <f ca="1">IFERROR(OFFSET('Maximum minutes'!$C$1,T6310+1,-1+MATCH(G6310,OFFSET('Maximum minutes'!$C$1,T6310-1,0,1,50),0)),0)</f>
        <v>0</v>
      </c>
      <c r="W6310" s="38">
        <f t="shared" ca="1" si="196"/>
        <v>0</v>
      </c>
    </row>
    <row r="6311" spans="1:23" s="36" customFormat="1" ht="18.75">
      <c r="A6311" s="34"/>
      <c r="B6311" s="39"/>
      <c r="C6311" s="39"/>
      <c r="D6311" s="35"/>
      <c r="E6311" s="40"/>
      <c r="F6311" s="39"/>
      <c r="G6311" s="39"/>
      <c r="H6311" s="39"/>
      <c r="I6311" s="34"/>
      <c r="J6311" s="34"/>
      <c r="K6311" s="34"/>
      <c r="L6311" s="34"/>
      <c r="M6311" s="43" t="str">
        <f ca="1">IFERROR(OFFSET('Maximum minutes'!$C$1,T6311,MATCH(IF(G6311&lt;&gt;"",G6311,F6311),OFFSET('Maximum minutes'!$C$1,T6311-1,0,1,U6311+1),0)-1)*IF(OR(ISNUMBER(J6311),J6311="sans examen"),1,0)*IF(W6311&lt;MinDate,1,0),"")</f>
        <v/>
      </c>
      <c r="N6311" s="36">
        <f t="shared" ca="1" si="197"/>
        <v>0</v>
      </c>
      <c r="O6311" s="36" t="e">
        <f ca="1">LEFT(OFFSET(Lists!$Q$2,MATCH(E6311,Lists!$R$3:$R$19,0),0),4)</f>
        <v>#N/A</v>
      </c>
      <c r="P6311" s="36" t="e">
        <f ca="1">MATCH(O6311,Lists!$S$2:$S$640,1)</f>
        <v>#N/A</v>
      </c>
      <c r="Q6311" s="36" t="e">
        <f ca="1">MATCH(LEFT(OFFSET(Lists!$Q$2,MATCH(E6311,Lists!$R$3:$R$19,0)+1,0),4),Lists!$S$3:$S$640,1)</f>
        <v>#N/A</v>
      </c>
      <c r="R6311" s="36" t="e">
        <f ca="1">LEFT(OFFSET(Lists!$S$2,P6311-1+MATCH(F6311,OFFSET(Lists!$T$3,P6311-1,0,Q6311-P6311+1),0),0),6)</f>
        <v>#N/A</v>
      </c>
      <c r="S6311" s="36" t="e">
        <f ca="1">VLOOKUP(R6311,Lists!B:D,3,FALSE)</f>
        <v>#N/A</v>
      </c>
      <c r="T6311" s="36" t="str">
        <f>IF(F6311&lt;&gt;"",MATCH(R6311,'Maximum minutes'!B:B,0),"")</f>
        <v/>
      </c>
      <c r="U6311" s="36">
        <f ca="1">IF(F6311&lt;&gt;"",COUNTA(OFFSET('Maximum minutes'!$C$1,'Annexe A1 Cours'!T6311,0,1,50)),0)</f>
        <v>0</v>
      </c>
      <c r="V6311" s="37">
        <f ca="1">IFERROR(OFFSET('Maximum minutes'!$C$1,T6311+1,-1+MATCH(G6311,OFFSET('Maximum minutes'!$C$1,T6311-1,0,1,50),0)),0)</f>
        <v>0</v>
      </c>
      <c r="W6311" s="38">
        <f t="shared" ca="1" si="196"/>
        <v>0</v>
      </c>
    </row>
    <row r="6312" spans="1:23" s="36" customFormat="1" ht="18.75">
      <c r="A6312" s="34"/>
      <c r="B6312" s="39"/>
      <c r="C6312" s="39"/>
      <c r="D6312" s="35"/>
      <c r="E6312" s="40"/>
      <c r="F6312" s="39"/>
      <c r="G6312" s="39"/>
      <c r="H6312" s="39"/>
      <c r="I6312" s="34"/>
      <c r="J6312" s="34"/>
      <c r="K6312" s="34"/>
      <c r="L6312" s="34"/>
      <c r="M6312" s="43" t="str">
        <f ca="1">IFERROR(OFFSET('Maximum minutes'!$C$1,T6312,MATCH(IF(G6312&lt;&gt;"",G6312,F6312),OFFSET('Maximum minutes'!$C$1,T6312-1,0,1,U6312+1),0)-1)*IF(OR(ISNUMBER(J6312),J6312="sans examen"),1,0)*IF(W6312&lt;MinDate,1,0),"")</f>
        <v/>
      </c>
      <c r="N6312" s="36">
        <f t="shared" ca="1" si="197"/>
        <v>0</v>
      </c>
      <c r="O6312" s="36" t="e">
        <f ca="1">LEFT(OFFSET(Lists!$Q$2,MATCH(E6312,Lists!$R$3:$R$19,0),0),4)</f>
        <v>#N/A</v>
      </c>
      <c r="P6312" s="36" t="e">
        <f ca="1">MATCH(O6312,Lists!$S$2:$S$640,1)</f>
        <v>#N/A</v>
      </c>
      <c r="Q6312" s="36" t="e">
        <f ca="1">MATCH(LEFT(OFFSET(Lists!$Q$2,MATCH(E6312,Lists!$R$3:$R$19,0)+1,0),4),Lists!$S$3:$S$640,1)</f>
        <v>#N/A</v>
      </c>
      <c r="R6312" s="36" t="e">
        <f ca="1">LEFT(OFFSET(Lists!$S$2,P6312-1+MATCH(F6312,OFFSET(Lists!$T$3,P6312-1,0,Q6312-P6312+1),0),0),6)</f>
        <v>#N/A</v>
      </c>
      <c r="S6312" s="36" t="e">
        <f ca="1">VLOOKUP(R6312,Lists!B:D,3,FALSE)</f>
        <v>#N/A</v>
      </c>
      <c r="T6312" s="36" t="str">
        <f>IF(F6312&lt;&gt;"",MATCH(R6312,'Maximum minutes'!B:B,0),"")</f>
        <v/>
      </c>
      <c r="U6312" s="36">
        <f ca="1">IF(F6312&lt;&gt;"",COUNTA(OFFSET('Maximum minutes'!$C$1,'Annexe A1 Cours'!T6312,0,1,50)),0)</f>
        <v>0</v>
      </c>
      <c r="V6312" s="37">
        <f ca="1">IFERROR(OFFSET('Maximum minutes'!$C$1,T6312+1,-1+MATCH(G6312,OFFSET('Maximum minutes'!$C$1,T6312-1,0,1,50),0)),0)</f>
        <v>0</v>
      </c>
      <c r="W6312" s="38">
        <f t="shared" ca="1" si="196"/>
        <v>0</v>
      </c>
    </row>
    <row r="6313" spans="1:23" s="36" customFormat="1" ht="18.75">
      <c r="A6313" s="34"/>
      <c r="B6313" s="39"/>
      <c r="C6313" s="39"/>
      <c r="D6313" s="35"/>
      <c r="E6313" s="40"/>
      <c r="F6313" s="39"/>
      <c r="G6313" s="39"/>
      <c r="H6313" s="39"/>
      <c r="I6313" s="34"/>
      <c r="J6313" s="34"/>
      <c r="K6313" s="34"/>
      <c r="L6313" s="34"/>
      <c r="M6313" s="43" t="str">
        <f ca="1">IFERROR(OFFSET('Maximum minutes'!$C$1,T6313,MATCH(IF(G6313&lt;&gt;"",G6313,F6313),OFFSET('Maximum minutes'!$C$1,T6313-1,0,1,U6313+1),0)-1)*IF(OR(ISNUMBER(J6313),J6313="sans examen"),1,0)*IF(W6313&lt;MinDate,1,0),"")</f>
        <v/>
      </c>
      <c r="N6313" s="36">
        <f t="shared" ca="1" si="197"/>
        <v>0</v>
      </c>
      <c r="O6313" s="36" t="e">
        <f ca="1">LEFT(OFFSET(Lists!$Q$2,MATCH(E6313,Lists!$R$3:$R$19,0),0),4)</f>
        <v>#N/A</v>
      </c>
      <c r="P6313" s="36" t="e">
        <f ca="1">MATCH(O6313,Lists!$S$2:$S$640,1)</f>
        <v>#N/A</v>
      </c>
      <c r="Q6313" s="36" t="e">
        <f ca="1">MATCH(LEFT(OFFSET(Lists!$Q$2,MATCH(E6313,Lists!$R$3:$R$19,0)+1,0),4),Lists!$S$3:$S$640,1)</f>
        <v>#N/A</v>
      </c>
      <c r="R6313" s="36" t="e">
        <f ca="1">LEFT(OFFSET(Lists!$S$2,P6313-1+MATCH(F6313,OFFSET(Lists!$T$3,P6313-1,0,Q6313-P6313+1),0),0),6)</f>
        <v>#N/A</v>
      </c>
      <c r="S6313" s="36" t="e">
        <f ca="1">VLOOKUP(R6313,Lists!B:D,3,FALSE)</f>
        <v>#N/A</v>
      </c>
      <c r="T6313" s="36" t="str">
        <f>IF(F6313&lt;&gt;"",MATCH(R6313,'Maximum minutes'!B:B,0),"")</f>
        <v/>
      </c>
      <c r="U6313" s="36">
        <f ca="1">IF(F6313&lt;&gt;"",COUNTA(OFFSET('Maximum minutes'!$C$1,'Annexe A1 Cours'!T6313,0,1,50)),0)</f>
        <v>0</v>
      </c>
      <c r="V6313" s="37">
        <f ca="1">IFERROR(OFFSET('Maximum minutes'!$C$1,T6313+1,-1+MATCH(G6313,OFFSET('Maximum minutes'!$C$1,T6313-1,0,1,50),0)),0)</f>
        <v>0</v>
      </c>
      <c r="W6313" s="38">
        <f t="shared" ca="1" si="196"/>
        <v>0</v>
      </c>
    </row>
    <row r="6314" spans="1:23" s="36" customFormat="1" ht="18.75">
      <c r="A6314" s="34"/>
      <c r="B6314" s="39"/>
      <c r="C6314" s="39"/>
      <c r="D6314" s="35"/>
      <c r="E6314" s="40"/>
      <c r="F6314" s="39"/>
      <c r="G6314" s="39"/>
      <c r="H6314" s="39"/>
      <c r="I6314" s="34"/>
      <c r="J6314" s="34"/>
      <c r="K6314" s="34"/>
      <c r="L6314" s="34"/>
      <c r="M6314" s="43" t="str">
        <f ca="1">IFERROR(OFFSET('Maximum minutes'!$C$1,T6314,MATCH(IF(G6314&lt;&gt;"",G6314,F6314),OFFSET('Maximum minutes'!$C$1,T6314-1,0,1,U6314+1),0)-1)*IF(OR(ISNUMBER(J6314),J6314="sans examen"),1,0)*IF(W6314&lt;MinDate,1,0),"")</f>
        <v/>
      </c>
      <c r="N6314" s="36">
        <f t="shared" ca="1" si="197"/>
        <v>0</v>
      </c>
      <c r="O6314" s="36" t="e">
        <f ca="1">LEFT(OFFSET(Lists!$Q$2,MATCH(E6314,Lists!$R$3:$R$19,0),0),4)</f>
        <v>#N/A</v>
      </c>
      <c r="P6314" s="36" t="e">
        <f ca="1">MATCH(O6314,Lists!$S$2:$S$640,1)</f>
        <v>#N/A</v>
      </c>
      <c r="Q6314" s="36" t="e">
        <f ca="1">MATCH(LEFT(OFFSET(Lists!$Q$2,MATCH(E6314,Lists!$R$3:$R$19,0)+1,0),4),Lists!$S$3:$S$640,1)</f>
        <v>#N/A</v>
      </c>
      <c r="R6314" s="36" t="e">
        <f ca="1">LEFT(OFFSET(Lists!$S$2,P6314-1+MATCH(F6314,OFFSET(Lists!$T$3,P6314-1,0,Q6314-P6314+1),0),0),6)</f>
        <v>#N/A</v>
      </c>
      <c r="S6314" s="36" t="e">
        <f ca="1">VLOOKUP(R6314,Lists!B:D,3,FALSE)</f>
        <v>#N/A</v>
      </c>
      <c r="T6314" s="36" t="str">
        <f>IF(F6314&lt;&gt;"",MATCH(R6314,'Maximum minutes'!B:B,0),"")</f>
        <v/>
      </c>
      <c r="U6314" s="36">
        <f ca="1">IF(F6314&lt;&gt;"",COUNTA(OFFSET('Maximum minutes'!$C$1,'Annexe A1 Cours'!T6314,0,1,50)),0)</f>
        <v>0</v>
      </c>
      <c r="V6314" s="37">
        <f ca="1">IFERROR(OFFSET('Maximum minutes'!$C$1,T6314+1,-1+MATCH(G6314,OFFSET('Maximum minutes'!$C$1,T6314-1,0,1,50),0)),0)</f>
        <v>0</v>
      </c>
      <c r="W6314" s="38">
        <f t="shared" ca="1" si="196"/>
        <v>0</v>
      </c>
    </row>
    <row r="6315" spans="1:23" s="36" customFormat="1" ht="18.75">
      <c r="A6315" s="34"/>
      <c r="B6315" s="39"/>
      <c r="C6315" s="39"/>
      <c r="D6315" s="35"/>
      <c r="E6315" s="40"/>
      <c r="F6315" s="39"/>
      <c r="G6315" s="39"/>
      <c r="H6315" s="39"/>
      <c r="I6315" s="34"/>
      <c r="J6315" s="34"/>
      <c r="K6315" s="34"/>
      <c r="L6315" s="34"/>
      <c r="M6315" s="43" t="str">
        <f ca="1">IFERROR(OFFSET('Maximum minutes'!$C$1,T6315,MATCH(IF(G6315&lt;&gt;"",G6315,F6315),OFFSET('Maximum minutes'!$C$1,T6315-1,0,1,U6315+1),0)-1)*IF(OR(ISNUMBER(J6315),J6315="sans examen"),1,0)*IF(W6315&lt;MinDate,1,0),"")</f>
        <v/>
      </c>
      <c r="N6315" s="36">
        <f t="shared" ca="1" si="197"/>
        <v>0</v>
      </c>
      <c r="O6315" s="36" t="e">
        <f ca="1">LEFT(OFFSET(Lists!$Q$2,MATCH(E6315,Lists!$R$3:$R$19,0),0),4)</f>
        <v>#N/A</v>
      </c>
      <c r="P6315" s="36" t="e">
        <f ca="1">MATCH(O6315,Lists!$S$2:$S$640,1)</f>
        <v>#N/A</v>
      </c>
      <c r="Q6315" s="36" t="e">
        <f ca="1">MATCH(LEFT(OFFSET(Lists!$Q$2,MATCH(E6315,Lists!$R$3:$R$19,0)+1,0),4),Lists!$S$3:$S$640,1)</f>
        <v>#N/A</v>
      </c>
      <c r="R6315" s="36" t="e">
        <f ca="1">LEFT(OFFSET(Lists!$S$2,P6315-1+MATCH(F6315,OFFSET(Lists!$T$3,P6315-1,0,Q6315-P6315+1),0),0),6)</f>
        <v>#N/A</v>
      </c>
      <c r="S6315" s="36" t="e">
        <f ca="1">VLOOKUP(R6315,Lists!B:D,3,FALSE)</f>
        <v>#N/A</v>
      </c>
      <c r="T6315" s="36" t="str">
        <f>IF(F6315&lt;&gt;"",MATCH(R6315,'Maximum minutes'!B:B,0),"")</f>
        <v/>
      </c>
      <c r="U6315" s="36">
        <f ca="1">IF(F6315&lt;&gt;"",COUNTA(OFFSET('Maximum minutes'!$C$1,'Annexe A1 Cours'!T6315,0,1,50)),0)</f>
        <v>0</v>
      </c>
      <c r="V6315" s="37">
        <f ca="1">IFERROR(OFFSET('Maximum minutes'!$C$1,T6315+1,-1+MATCH(G6315,OFFSET('Maximum minutes'!$C$1,T6315-1,0,1,50),0)),0)</f>
        <v>0</v>
      </c>
      <c r="W6315" s="38">
        <f t="shared" ca="1" si="196"/>
        <v>0</v>
      </c>
    </row>
    <row r="6316" spans="1:23" s="36" customFormat="1" ht="18.75">
      <c r="A6316" s="34"/>
      <c r="B6316" s="39"/>
      <c r="C6316" s="39"/>
      <c r="D6316" s="35"/>
      <c r="E6316" s="40"/>
      <c r="F6316" s="39"/>
      <c r="G6316" s="39"/>
      <c r="H6316" s="39"/>
      <c r="I6316" s="34"/>
      <c r="J6316" s="34"/>
      <c r="K6316" s="34"/>
      <c r="L6316" s="34"/>
      <c r="M6316" s="43" t="str">
        <f ca="1">IFERROR(OFFSET('Maximum minutes'!$C$1,T6316,MATCH(IF(G6316&lt;&gt;"",G6316,F6316),OFFSET('Maximum minutes'!$C$1,T6316-1,0,1,U6316+1),0)-1)*IF(OR(ISNUMBER(J6316),J6316="sans examen"),1,0)*IF(W6316&lt;MinDate,1,0),"")</f>
        <v/>
      </c>
      <c r="N6316" s="36">
        <f t="shared" ca="1" si="197"/>
        <v>0</v>
      </c>
      <c r="O6316" s="36" t="e">
        <f ca="1">LEFT(OFFSET(Lists!$Q$2,MATCH(E6316,Lists!$R$3:$R$19,0),0),4)</f>
        <v>#N/A</v>
      </c>
      <c r="P6316" s="36" t="e">
        <f ca="1">MATCH(O6316,Lists!$S$2:$S$640,1)</f>
        <v>#N/A</v>
      </c>
      <c r="Q6316" s="36" t="e">
        <f ca="1">MATCH(LEFT(OFFSET(Lists!$Q$2,MATCH(E6316,Lists!$R$3:$R$19,0)+1,0),4),Lists!$S$3:$S$640,1)</f>
        <v>#N/A</v>
      </c>
      <c r="R6316" s="36" t="e">
        <f ca="1">LEFT(OFFSET(Lists!$S$2,P6316-1+MATCH(F6316,OFFSET(Lists!$T$3,P6316-1,0,Q6316-P6316+1),0),0),6)</f>
        <v>#N/A</v>
      </c>
      <c r="S6316" s="36" t="e">
        <f ca="1">VLOOKUP(R6316,Lists!B:D,3,FALSE)</f>
        <v>#N/A</v>
      </c>
      <c r="T6316" s="36" t="str">
        <f>IF(F6316&lt;&gt;"",MATCH(R6316,'Maximum minutes'!B:B,0),"")</f>
        <v/>
      </c>
      <c r="U6316" s="36">
        <f ca="1">IF(F6316&lt;&gt;"",COUNTA(OFFSET('Maximum minutes'!$C$1,'Annexe A1 Cours'!T6316,0,1,50)),0)</f>
        <v>0</v>
      </c>
      <c r="V6316" s="37">
        <f ca="1">IFERROR(OFFSET('Maximum minutes'!$C$1,T6316+1,-1+MATCH(G6316,OFFSET('Maximum minutes'!$C$1,T6316-1,0,1,50),0)),0)</f>
        <v>0</v>
      </c>
      <c r="W6316" s="38">
        <f t="shared" ca="1" si="196"/>
        <v>0</v>
      </c>
    </row>
    <row r="6317" spans="1:23" s="36" customFormat="1" ht="18.75">
      <c r="A6317" s="34"/>
      <c r="B6317" s="39"/>
      <c r="C6317" s="39"/>
      <c r="D6317" s="35"/>
      <c r="E6317" s="40"/>
      <c r="F6317" s="39"/>
      <c r="G6317" s="39"/>
      <c r="H6317" s="39"/>
      <c r="I6317" s="34"/>
      <c r="J6317" s="34"/>
      <c r="K6317" s="34"/>
      <c r="L6317" s="34"/>
      <c r="M6317" s="43" t="str">
        <f ca="1">IFERROR(OFFSET('Maximum minutes'!$C$1,T6317,MATCH(IF(G6317&lt;&gt;"",G6317,F6317),OFFSET('Maximum minutes'!$C$1,T6317-1,0,1,U6317+1),0)-1)*IF(OR(ISNUMBER(J6317),J6317="sans examen"),1,0)*IF(W6317&lt;MinDate,1,0),"")</f>
        <v/>
      </c>
      <c r="N6317" s="36">
        <f t="shared" ca="1" si="197"/>
        <v>0</v>
      </c>
      <c r="O6317" s="36" t="e">
        <f ca="1">LEFT(OFFSET(Lists!$Q$2,MATCH(E6317,Lists!$R$3:$R$19,0),0),4)</f>
        <v>#N/A</v>
      </c>
      <c r="P6317" s="36" t="e">
        <f ca="1">MATCH(O6317,Lists!$S$2:$S$640,1)</f>
        <v>#N/A</v>
      </c>
      <c r="Q6317" s="36" t="e">
        <f ca="1">MATCH(LEFT(OFFSET(Lists!$Q$2,MATCH(E6317,Lists!$R$3:$R$19,0)+1,0),4),Lists!$S$3:$S$640,1)</f>
        <v>#N/A</v>
      </c>
      <c r="R6317" s="36" t="e">
        <f ca="1">LEFT(OFFSET(Lists!$S$2,P6317-1+MATCH(F6317,OFFSET(Lists!$T$3,P6317-1,0,Q6317-P6317+1),0),0),6)</f>
        <v>#N/A</v>
      </c>
      <c r="S6317" s="36" t="e">
        <f ca="1">VLOOKUP(R6317,Lists!B:D,3,FALSE)</f>
        <v>#N/A</v>
      </c>
      <c r="T6317" s="36" t="str">
        <f>IF(F6317&lt;&gt;"",MATCH(R6317,'Maximum minutes'!B:B,0),"")</f>
        <v/>
      </c>
      <c r="U6317" s="36">
        <f ca="1">IF(F6317&lt;&gt;"",COUNTA(OFFSET('Maximum minutes'!$C$1,'Annexe A1 Cours'!T6317,0,1,50)),0)</f>
        <v>0</v>
      </c>
      <c r="V6317" s="37">
        <f ca="1">IFERROR(OFFSET('Maximum minutes'!$C$1,T6317+1,-1+MATCH(G6317,OFFSET('Maximum minutes'!$C$1,T6317-1,0,1,50),0)),0)</f>
        <v>0</v>
      </c>
      <c r="W6317" s="38">
        <f t="shared" ca="1" si="196"/>
        <v>0</v>
      </c>
    </row>
    <row r="6318" spans="1:23" s="36" customFormat="1" ht="18.75">
      <c r="A6318" s="34"/>
      <c r="B6318" s="39"/>
      <c r="C6318" s="39"/>
      <c r="D6318" s="35"/>
      <c r="E6318" s="40"/>
      <c r="F6318" s="39"/>
      <c r="G6318" s="39"/>
      <c r="H6318" s="39"/>
      <c r="I6318" s="34"/>
      <c r="J6318" s="34"/>
      <c r="K6318" s="34"/>
      <c r="L6318" s="34"/>
      <c r="M6318" s="43" t="str">
        <f ca="1">IFERROR(OFFSET('Maximum minutes'!$C$1,T6318,MATCH(IF(G6318&lt;&gt;"",G6318,F6318),OFFSET('Maximum minutes'!$C$1,T6318-1,0,1,U6318+1),0)-1)*IF(OR(ISNUMBER(J6318),J6318="sans examen"),1,0)*IF(W6318&lt;MinDate,1,0),"")</f>
        <v/>
      </c>
      <c r="N6318" s="36">
        <f t="shared" ca="1" si="197"/>
        <v>0</v>
      </c>
      <c r="O6318" s="36" t="e">
        <f ca="1">LEFT(OFFSET(Lists!$Q$2,MATCH(E6318,Lists!$R$3:$R$19,0),0),4)</f>
        <v>#N/A</v>
      </c>
      <c r="P6318" s="36" t="e">
        <f ca="1">MATCH(O6318,Lists!$S$2:$S$640,1)</f>
        <v>#N/A</v>
      </c>
      <c r="Q6318" s="36" t="e">
        <f ca="1">MATCH(LEFT(OFFSET(Lists!$Q$2,MATCH(E6318,Lists!$R$3:$R$19,0)+1,0),4),Lists!$S$3:$S$640,1)</f>
        <v>#N/A</v>
      </c>
      <c r="R6318" s="36" t="e">
        <f ca="1">LEFT(OFFSET(Lists!$S$2,P6318-1+MATCH(F6318,OFFSET(Lists!$T$3,P6318-1,0,Q6318-P6318+1),0),0),6)</f>
        <v>#N/A</v>
      </c>
      <c r="S6318" s="36" t="e">
        <f ca="1">VLOOKUP(R6318,Lists!B:D,3,FALSE)</f>
        <v>#N/A</v>
      </c>
      <c r="T6318" s="36" t="str">
        <f>IF(F6318&lt;&gt;"",MATCH(R6318,'Maximum minutes'!B:B,0),"")</f>
        <v/>
      </c>
      <c r="U6318" s="36">
        <f ca="1">IF(F6318&lt;&gt;"",COUNTA(OFFSET('Maximum minutes'!$C$1,'Annexe A1 Cours'!T6318,0,1,50)),0)</f>
        <v>0</v>
      </c>
      <c r="V6318" s="37">
        <f ca="1">IFERROR(OFFSET('Maximum minutes'!$C$1,T6318+1,-1+MATCH(G6318,OFFSET('Maximum minutes'!$C$1,T6318-1,0,1,50),0)),0)</f>
        <v>0</v>
      </c>
      <c r="W6318" s="38">
        <f t="shared" ca="1" si="196"/>
        <v>0</v>
      </c>
    </row>
    <row r="6319" spans="1:23" s="36" customFormat="1" ht="18.75">
      <c r="A6319" s="34"/>
      <c r="B6319" s="39"/>
      <c r="C6319" s="39"/>
      <c r="D6319" s="35"/>
      <c r="E6319" s="40"/>
      <c r="F6319" s="39"/>
      <c r="G6319" s="39"/>
      <c r="H6319" s="39"/>
      <c r="I6319" s="34"/>
      <c r="J6319" s="34"/>
      <c r="K6319" s="34"/>
      <c r="L6319" s="34"/>
      <c r="M6319" s="43" t="str">
        <f ca="1">IFERROR(OFFSET('Maximum minutes'!$C$1,T6319,MATCH(IF(G6319&lt;&gt;"",G6319,F6319),OFFSET('Maximum minutes'!$C$1,T6319-1,0,1,U6319+1),0)-1)*IF(OR(ISNUMBER(J6319),J6319="sans examen"),1,0)*IF(W6319&lt;MinDate,1,0),"")</f>
        <v/>
      </c>
      <c r="N6319" s="36">
        <f t="shared" ca="1" si="197"/>
        <v>0</v>
      </c>
      <c r="O6319" s="36" t="e">
        <f ca="1">LEFT(OFFSET(Lists!$Q$2,MATCH(E6319,Lists!$R$3:$R$19,0),0),4)</f>
        <v>#N/A</v>
      </c>
      <c r="P6319" s="36" t="e">
        <f ca="1">MATCH(O6319,Lists!$S$2:$S$640,1)</f>
        <v>#N/A</v>
      </c>
      <c r="Q6319" s="36" t="e">
        <f ca="1">MATCH(LEFT(OFFSET(Lists!$Q$2,MATCH(E6319,Lists!$R$3:$R$19,0)+1,0),4),Lists!$S$3:$S$640,1)</f>
        <v>#N/A</v>
      </c>
      <c r="R6319" s="36" t="e">
        <f ca="1">LEFT(OFFSET(Lists!$S$2,P6319-1+MATCH(F6319,OFFSET(Lists!$T$3,P6319-1,0,Q6319-P6319+1),0),0),6)</f>
        <v>#N/A</v>
      </c>
      <c r="S6319" s="36" t="e">
        <f ca="1">VLOOKUP(R6319,Lists!B:D,3,FALSE)</f>
        <v>#N/A</v>
      </c>
      <c r="T6319" s="36" t="str">
        <f>IF(F6319&lt;&gt;"",MATCH(R6319,'Maximum minutes'!B:B,0),"")</f>
        <v/>
      </c>
      <c r="U6319" s="36">
        <f ca="1">IF(F6319&lt;&gt;"",COUNTA(OFFSET('Maximum minutes'!$C$1,'Annexe A1 Cours'!T6319,0,1,50)),0)</f>
        <v>0</v>
      </c>
      <c r="V6319" s="37">
        <f ca="1">IFERROR(OFFSET('Maximum minutes'!$C$1,T6319+1,-1+MATCH(G6319,OFFSET('Maximum minutes'!$C$1,T6319-1,0,1,50),0)),0)</f>
        <v>0</v>
      </c>
      <c r="W6319" s="38">
        <f t="shared" ca="1" si="196"/>
        <v>0</v>
      </c>
    </row>
    <row r="6320" spans="1:23" s="36" customFormat="1" ht="18.75">
      <c r="A6320" s="34"/>
      <c r="B6320" s="39"/>
      <c r="C6320" s="39"/>
      <c r="D6320" s="35"/>
      <c r="E6320" s="40"/>
      <c r="F6320" s="39"/>
      <c r="G6320" s="39"/>
      <c r="H6320" s="39"/>
      <c r="I6320" s="34"/>
      <c r="J6320" s="34"/>
      <c r="K6320" s="34"/>
      <c r="L6320" s="34"/>
      <c r="M6320" s="43" t="str">
        <f ca="1">IFERROR(OFFSET('Maximum minutes'!$C$1,T6320,MATCH(IF(G6320&lt;&gt;"",G6320,F6320),OFFSET('Maximum minutes'!$C$1,T6320-1,0,1,U6320+1),0)-1)*IF(OR(ISNUMBER(J6320),J6320="sans examen"),1,0)*IF(W6320&lt;MinDate,1,0),"")</f>
        <v/>
      </c>
      <c r="N6320" s="36">
        <f t="shared" ca="1" si="197"/>
        <v>0</v>
      </c>
      <c r="O6320" s="36" t="e">
        <f ca="1">LEFT(OFFSET(Lists!$Q$2,MATCH(E6320,Lists!$R$3:$R$19,0),0),4)</f>
        <v>#N/A</v>
      </c>
      <c r="P6320" s="36" t="e">
        <f ca="1">MATCH(O6320,Lists!$S$2:$S$640,1)</f>
        <v>#N/A</v>
      </c>
      <c r="Q6320" s="36" t="e">
        <f ca="1">MATCH(LEFT(OFFSET(Lists!$Q$2,MATCH(E6320,Lists!$R$3:$R$19,0)+1,0),4),Lists!$S$3:$S$640,1)</f>
        <v>#N/A</v>
      </c>
      <c r="R6320" s="36" t="e">
        <f ca="1">LEFT(OFFSET(Lists!$S$2,P6320-1+MATCH(F6320,OFFSET(Lists!$T$3,P6320-1,0,Q6320-P6320+1),0),0),6)</f>
        <v>#N/A</v>
      </c>
      <c r="S6320" s="36" t="e">
        <f ca="1">VLOOKUP(R6320,Lists!B:D,3,FALSE)</f>
        <v>#N/A</v>
      </c>
      <c r="T6320" s="36" t="str">
        <f>IF(F6320&lt;&gt;"",MATCH(R6320,'Maximum minutes'!B:B,0),"")</f>
        <v/>
      </c>
      <c r="U6320" s="36">
        <f ca="1">IF(F6320&lt;&gt;"",COUNTA(OFFSET('Maximum minutes'!$C$1,'Annexe A1 Cours'!T6320,0,1,50)),0)</f>
        <v>0</v>
      </c>
      <c r="V6320" s="37">
        <f ca="1">IFERROR(OFFSET('Maximum minutes'!$C$1,T6320+1,-1+MATCH(G6320,OFFSET('Maximum minutes'!$C$1,T6320-1,0,1,50),0)),0)</f>
        <v>0</v>
      </c>
      <c r="W6320" s="38">
        <f t="shared" ca="1" si="196"/>
        <v>0</v>
      </c>
    </row>
    <row r="6321" spans="1:23" s="36" customFormat="1" ht="18.75">
      <c r="A6321" s="34"/>
      <c r="B6321" s="39"/>
      <c r="C6321" s="39"/>
      <c r="D6321" s="35"/>
      <c r="E6321" s="40"/>
      <c r="F6321" s="39"/>
      <c r="G6321" s="39"/>
      <c r="H6321" s="39"/>
      <c r="I6321" s="34"/>
      <c r="J6321" s="34"/>
      <c r="K6321" s="34"/>
      <c r="L6321" s="34"/>
      <c r="M6321" s="43" t="str">
        <f ca="1">IFERROR(OFFSET('Maximum minutes'!$C$1,T6321,MATCH(IF(G6321&lt;&gt;"",G6321,F6321),OFFSET('Maximum minutes'!$C$1,T6321-1,0,1,U6321+1),0)-1)*IF(OR(ISNUMBER(J6321),J6321="sans examen"),1,0)*IF(W6321&lt;MinDate,1,0),"")</f>
        <v/>
      </c>
      <c r="N6321" s="36">
        <f t="shared" ca="1" si="197"/>
        <v>0</v>
      </c>
      <c r="O6321" s="36" t="e">
        <f ca="1">LEFT(OFFSET(Lists!$Q$2,MATCH(E6321,Lists!$R$3:$R$19,0),0),4)</f>
        <v>#N/A</v>
      </c>
      <c r="P6321" s="36" t="e">
        <f ca="1">MATCH(O6321,Lists!$S$2:$S$640,1)</f>
        <v>#N/A</v>
      </c>
      <c r="Q6321" s="36" t="e">
        <f ca="1">MATCH(LEFT(OFFSET(Lists!$Q$2,MATCH(E6321,Lists!$R$3:$R$19,0)+1,0),4),Lists!$S$3:$S$640,1)</f>
        <v>#N/A</v>
      </c>
      <c r="R6321" s="36" t="e">
        <f ca="1">LEFT(OFFSET(Lists!$S$2,P6321-1+MATCH(F6321,OFFSET(Lists!$T$3,P6321-1,0,Q6321-P6321+1),0),0),6)</f>
        <v>#N/A</v>
      </c>
      <c r="S6321" s="36" t="e">
        <f ca="1">VLOOKUP(R6321,Lists!B:D,3,FALSE)</f>
        <v>#N/A</v>
      </c>
      <c r="T6321" s="36" t="str">
        <f>IF(F6321&lt;&gt;"",MATCH(R6321,'Maximum minutes'!B:B,0),"")</f>
        <v/>
      </c>
      <c r="U6321" s="36">
        <f ca="1">IF(F6321&lt;&gt;"",COUNTA(OFFSET('Maximum minutes'!$C$1,'Annexe A1 Cours'!T6321,0,1,50)),0)</f>
        <v>0</v>
      </c>
      <c r="V6321" s="37">
        <f ca="1">IFERROR(OFFSET('Maximum minutes'!$C$1,T6321+1,-1+MATCH(G6321,OFFSET('Maximum minutes'!$C$1,T6321-1,0,1,50),0)),0)</f>
        <v>0</v>
      </c>
      <c r="W6321" s="38">
        <f t="shared" ca="1" si="196"/>
        <v>0</v>
      </c>
    </row>
    <row r="6322" spans="1:23" s="36" customFormat="1" ht="18.75">
      <c r="A6322" s="34"/>
      <c r="B6322" s="39"/>
      <c r="C6322" s="39"/>
      <c r="D6322" s="35"/>
      <c r="E6322" s="40"/>
      <c r="F6322" s="39"/>
      <c r="G6322" s="39"/>
      <c r="H6322" s="39"/>
      <c r="I6322" s="34"/>
      <c r="J6322" s="34"/>
      <c r="K6322" s="34"/>
      <c r="L6322" s="34"/>
      <c r="M6322" s="43" t="str">
        <f ca="1">IFERROR(OFFSET('Maximum minutes'!$C$1,T6322,MATCH(IF(G6322&lt;&gt;"",G6322,F6322),OFFSET('Maximum minutes'!$C$1,T6322-1,0,1,U6322+1),0)-1)*IF(OR(ISNUMBER(J6322),J6322="sans examen"),1,0)*IF(W6322&lt;MinDate,1,0),"")</f>
        <v/>
      </c>
      <c r="N6322" s="36">
        <f t="shared" ca="1" si="197"/>
        <v>0</v>
      </c>
      <c r="O6322" s="36" t="e">
        <f ca="1">LEFT(OFFSET(Lists!$Q$2,MATCH(E6322,Lists!$R$3:$R$19,0),0),4)</f>
        <v>#N/A</v>
      </c>
      <c r="P6322" s="36" t="e">
        <f ca="1">MATCH(O6322,Lists!$S$2:$S$640,1)</f>
        <v>#N/A</v>
      </c>
      <c r="Q6322" s="36" t="e">
        <f ca="1">MATCH(LEFT(OFFSET(Lists!$Q$2,MATCH(E6322,Lists!$R$3:$R$19,0)+1,0),4),Lists!$S$3:$S$640,1)</f>
        <v>#N/A</v>
      </c>
      <c r="R6322" s="36" t="e">
        <f ca="1">LEFT(OFFSET(Lists!$S$2,P6322-1+MATCH(F6322,OFFSET(Lists!$T$3,P6322-1,0,Q6322-P6322+1),0),0),6)</f>
        <v>#N/A</v>
      </c>
      <c r="S6322" s="36" t="e">
        <f ca="1">VLOOKUP(R6322,Lists!B:D,3,FALSE)</f>
        <v>#N/A</v>
      </c>
      <c r="T6322" s="36" t="str">
        <f>IF(F6322&lt;&gt;"",MATCH(R6322,'Maximum minutes'!B:B,0),"")</f>
        <v/>
      </c>
      <c r="U6322" s="36">
        <f ca="1">IF(F6322&lt;&gt;"",COUNTA(OFFSET('Maximum minutes'!$C$1,'Annexe A1 Cours'!T6322,0,1,50)),0)</f>
        <v>0</v>
      </c>
      <c r="V6322" s="37">
        <f ca="1">IFERROR(OFFSET('Maximum minutes'!$C$1,T6322+1,-1+MATCH(G6322,OFFSET('Maximum minutes'!$C$1,T6322-1,0,1,50),0)),0)</f>
        <v>0</v>
      </c>
      <c r="W6322" s="38">
        <f t="shared" ca="1" si="196"/>
        <v>0</v>
      </c>
    </row>
    <row r="6323" spans="1:23" s="36" customFormat="1" ht="18.75">
      <c r="A6323" s="34"/>
      <c r="B6323" s="39"/>
      <c r="C6323" s="39"/>
      <c r="D6323" s="35"/>
      <c r="E6323" s="40"/>
      <c r="F6323" s="39"/>
      <c r="G6323" s="39"/>
      <c r="H6323" s="39"/>
      <c r="I6323" s="34"/>
      <c r="J6323" s="34"/>
      <c r="K6323" s="34"/>
      <c r="L6323" s="34"/>
      <c r="M6323" s="43" t="str">
        <f ca="1">IFERROR(OFFSET('Maximum minutes'!$C$1,T6323,MATCH(IF(G6323&lt;&gt;"",G6323,F6323),OFFSET('Maximum minutes'!$C$1,T6323-1,0,1,U6323+1),0)-1)*IF(OR(ISNUMBER(J6323),J6323="sans examen"),1,0)*IF(W6323&lt;MinDate,1,0),"")</f>
        <v/>
      </c>
      <c r="N6323" s="36">
        <f t="shared" ca="1" si="197"/>
        <v>0</v>
      </c>
      <c r="O6323" s="36" t="e">
        <f ca="1">LEFT(OFFSET(Lists!$Q$2,MATCH(E6323,Lists!$R$3:$R$19,0),0),4)</f>
        <v>#N/A</v>
      </c>
      <c r="P6323" s="36" t="e">
        <f ca="1">MATCH(O6323,Lists!$S$2:$S$640,1)</f>
        <v>#N/A</v>
      </c>
      <c r="Q6323" s="36" t="e">
        <f ca="1">MATCH(LEFT(OFFSET(Lists!$Q$2,MATCH(E6323,Lists!$R$3:$R$19,0)+1,0),4),Lists!$S$3:$S$640,1)</f>
        <v>#N/A</v>
      </c>
      <c r="R6323" s="36" t="e">
        <f ca="1">LEFT(OFFSET(Lists!$S$2,P6323-1+MATCH(F6323,OFFSET(Lists!$T$3,P6323-1,0,Q6323-P6323+1),0),0),6)</f>
        <v>#N/A</v>
      </c>
      <c r="S6323" s="36" t="e">
        <f ca="1">VLOOKUP(R6323,Lists!B:D,3,FALSE)</f>
        <v>#N/A</v>
      </c>
      <c r="T6323" s="36" t="str">
        <f>IF(F6323&lt;&gt;"",MATCH(R6323,'Maximum minutes'!B:B,0),"")</f>
        <v/>
      </c>
      <c r="U6323" s="36">
        <f ca="1">IF(F6323&lt;&gt;"",COUNTA(OFFSET('Maximum minutes'!$C$1,'Annexe A1 Cours'!T6323,0,1,50)),0)</f>
        <v>0</v>
      </c>
      <c r="V6323" s="37">
        <f ca="1">IFERROR(OFFSET('Maximum minutes'!$C$1,T6323+1,-1+MATCH(G6323,OFFSET('Maximum minutes'!$C$1,T6323-1,0,1,50),0)),0)</f>
        <v>0</v>
      </c>
      <c r="W6323" s="38">
        <f t="shared" ca="1" si="196"/>
        <v>0</v>
      </c>
    </row>
    <row r="6324" spans="1:23" s="36" customFormat="1" ht="18.75">
      <c r="A6324" s="34"/>
      <c r="B6324" s="39"/>
      <c r="C6324" s="39"/>
      <c r="D6324" s="35"/>
      <c r="E6324" s="40"/>
      <c r="F6324" s="39"/>
      <c r="G6324" s="39"/>
      <c r="H6324" s="39"/>
      <c r="I6324" s="34"/>
      <c r="J6324" s="34"/>
      <c r="K6324" s="34"/>
      <c r="L6324" s="34"/>
      <c r="M6324" s="43" t="str">
        <f ca="1">IFERROR(OFFSET('Maximum minutes'!$C$1,T6324,MATCH(IF(G6324&lt;&gt;"",G6324,F6324),OFFSET('Maximum minutes'!$C$1,T6324-1,0,1,U6324+1),0)-1)*IF(OR(ISNUMBER(J6324),J6324="sans examen"),1,0)*IF(W6324&lt;MinDate,1,0),"")</f>
        <v/>
      </c>
      <c r="N6324" s="36">
        <f t="shared" ca="1" si="197"/>
        <v>0</v>
      </c>
      <c r="O6324" s="36" t="e">
        <f ca="1">LEFT(OFFSET(Lists!$Q$2,MATCH(E6324,Lists!$R$3:$R$19,0),0),4)</f>
        <v>#N/A</v>
      </c>
      <c r="P6324" s="36" t="e">
        <f ca="1">MATCH(O6324,Lists!$S$2:$S$640,1)</f>
        <v>#N/A</v>
      </c>
      <c r="Q6324" s="36" t="e">
        <f ca="1">MATCH(LEFT(OFFSET(Lists!$Q$2,MATCH(E6324,Lists!$R$3:$R$19,0)+1,0),4),Lists!$S$3:$S$640,1)</f>
        <v>#N/A</v>
      </c>
      <c r="R6324" s="36" t="e">
        <f ca="1">LEFT(OFFSET(Lists!$S$2,P6324-1+MATCH(F6324,OFFSET(Lists!$T$3,P6324-1,0,Q6324-P6324+1),0),0),6)</f>
        <v>#N/A</v>
      </c>
      <c r="S6324" s="36" t="e">
        <f ca="1">VLOOKUP(R6324,Lists!B:D,3,FALSE)</f>
        <v>#N/A</v>
      </c>
      <c r="T6324" s="36" t="str">
        <f>IF(F6324&lt;&gt;"",MATCH(R6324,'Maximum minutes'!B:B,0),"")</f>
        <v/>
      </c>
      <c r="U6324" s="36">
        <f ca="1">IF(F6324&lt;&gt;"",COUNTA(OFFSET('Maximum minutes'!$C$1,'Annexe A1 Cours'!T6324,0,1,50)),0)</f>
        <v>0</v>
      </c>
      <c r="V6324" s="37">
        <f ca="1">IFERROR(OFFSET('Maximum minutes'!$C$1,T6324+1,-1+MATCH(G6324,OFFSET('Maximum minutes'!$C$1,T6324-1,0,1,50),0)),0)</f>
        <v>0</v>
      </c>
      <c r="W6324" s="38">
        <f t="shared" ca="1" si="196"/>
        <v>0</v>
      </c>
    </row>
    <row r="6325" spans="1:23" s="36" customFormat="1" ht="18.75">
      <c r="A6325" s="34"/>
      <c r="B6325" s="39"/>
      <c r="C6325" s="39"/>
      <c r="D6325" s="35"/>
      <c r="E6325" s="40"/>
      <c r="F6325" s="39"/>
      <c r="G6325" s="39"/>
      <c r="H6325" s="39"/>
      <c r="I6325" s="34"/>
      <c r="J6325" s="34"/>
      <c r="K6325" s="34"/>
      <c r="L6325" s="34"/>
      <c r="M6325" s="43" t="str">
        <f ca="1">IFERROR(OFFSET('Maximum minutes'!$C$1,T6325,MATCH(IF(G6325&lt;&gt;"",G6325,F6325),OFFSET('Maximum minutes'!$C$1,T6325-1,0,1,U6325+1),0)-1)*IF(OR(ISNUMBER(J6325),J6325="sans examen"),1,0)*IF(W6325&lt;MinDate,1,0),"")</f>
        <v/>
      </c>
      <c r="N6325" s="36">
        <f t="shared" ca="1" si="197"/>
        <v>0</v>
      </c>
      <c r="O6325" s="36" t="e">
        <f ca="1">LEFT(OFFSET(Lists!$Q$2,MATCH(E6325,Lists!$R$3:$R$19,0),0),4)</f>
        <v>#N/A</v>
      </c>
      <c r="P6325" s="36" t="e">
        <f ca="1">MATCH(O6325,Lists!$S$2:$S$640,1)</f>
        <v>#N/A</v>
      </c>
      <c r="Q6325" s="36" t="e">
        <f ca="1">MATCH(LEFT(OFFSET(Lists!$Q$2,MATCH(E6325,Lists!$R$3:$R$19,0)+1,0),4),Lists!$S$3:$S$640,1)</f>
        <v>#N/A</v>
      </c>
      <c r="R6325" s="36" t="e">
        <f ca="1">LEFT(OFFSET(Lists!$S$2,P6325-1+MATCH(F6325,OFFSET(Lists!$T$3,P6325-1,0,Q6325-P6325+1),0),0),6)</f>
        <v>#N/A</v>
      </c>
      <c r="S6325" s="36" t="e">
        <f ca="1">VLOOKUP(R6325,Lists!B:D,3,FALSE)</f>
        <v>#N/A</v>
      </c>
      <c r="T6325" s="36" t="str">
        <f>IF(F6325&lt;&gt;"",MATCH(R6325,'Maximum minutes'!B:B,0),"")</f>
        <v/>
      </c>
      <c r="U6325" s="36">
        <f ca="1">IF(F6325&lt;&gt;"",COUNTA(OFFSET('Maximum minutes'!$C$1,'Annexe A1 Cours'!T6325,0,1,50)),0)</f>
        <v>0</v>
      </c>
      <c r="V6325" s="37">
        <f ca="1">IFERROR(OFFSET('Maximum minutes'!$C$1,T6325+1,-1+MATCH(G6325,OFFSET('Maximum minutes'!$C$1,T6325-1,0,1,50),0)),0)</f>
        <v>0</v>
      </c>
      <c r="W6325" s="38">
        <f t="shared" ca="1" si="196"/>
        <v>0</v>
      </c>
    </row>
    <row r="6326" spans="1:23" s="36" customFormat="1" ht="18.75">
      <c r="A6326" s="34"/>
      <c r="B6326" s="39"/>
      <c r="C6326" s="39"/>
      <c r="D6326" s="35"/>
      <c r="E6326" s="40"/>
      <c r="F6326" s="39"/>
      <c r="G6326" s="39"/>
      <c r="H6326" s="39"/>
      <c r="I6326" s="34"/>
      <c r="J6326" s="34"/>
      <c r="K6326" s="34"/>
      <c r="L6326" s="34"/>
      <c r="M6326" s="43" t="str">
        <f ca="1">IFERROR(OFFSET('Maximum minutes'!$C$1,T6326,MATCH(IF(G6326&lt;&gt;"",G6326,F6326),OFFSET('Maximum minutes'!$C$1,T6326-1,0,1,U6326+1),0)-1)*IF(OR(ISNUMBER(J6326),J6326="sans examen"),1,0)*IF(W6326&lt;MinDate,1,0),"")</f>
        <v/>
      </c>
      <c r="N6326" s="36">
        <f t="shared" ca="1" si="197"/>
        <v>0</v>
      </c>
      <c r="O6326" s="36" t="e">
        <f ca="1">LEFT(OFFSET(Lists!$Q$2,MATCH(E6326,Lists!$R$3:$R$19,0),0),4)</f>
        <v>#N/A</v>
      </c>
      <c r="P6326" s="36" t="e">
        <f ca="1">MATCH(O6326,Lists!$S$2:$S$640,1)</f>
        <v>#N/A</v>
      </c>
      <c r="Q6326" s="36" t="e">
        <f ca="1">MATCH(LEFT(OFFSET(Lists!$Q$2,MATCH(E6326,Lists!$R$3:$R$19,0)+1,0),4),Lists!$S$3:$S$640,1)</f>
        <v>#N/A</v>
      </c>
      <c r="R6326" s="36" t="e">
        <f ca="1">LEFT(OFFSET(Lists!$S$2,P6326-1+MATCH(F6326,OFFSET(Lists!$T$3,P6326-1,0,Q6326-P6326+1),0),0),6)</f>
        <v>#N/A</v>
      </c>
      <c r="S6326" s="36" t="e">
        <f ca="1">VLOOKUP(R6326,Lists!B:D,3,FALSE)</f>
        <v>#N/A</v>
      </c>
      <c r="T6326" s="36" t="str">
        <f>IF(F6326&lt;&gt;"",MATCH(R6326,'Maximum minutes'!B:B,0),"")</f>
        <v/>
      </c>
      <c r="U6326" s="36">
        <f ca="1">IF(F6326&lt;&gt;"",COUNTA(OFFSET('Maximum minutes'!$C$1,'Annexe A1 Cours'!T6326,0,1,50)),0)</f>
        <v>0</v>
      </c>
      <c r="V6326" s="37">
        <f ca="1">IFERROR(OFFSET('Maximum minutes'!$C$1,T6326+1,-1+MATCH(G6326,OFFSET('Maximum minutes'!$C$1,T6326-1,0,1,50),0)),0)</f>
        <v>0</v>
      </c>
      <c r="W6326" s="38">
        <f t="shared" ca="1" si="196"/>
        <v>0</v>
      </c>
    </row>
    <row r="6327" spans="1:23" s="36" customFormat="1" ht="18.75">
      <c r="A6327" s="34"/>
      <c r="B6327" s="39"/>
      <c r="C6327" s="39"/>
      <c r="D6327" s="35"/>
      <c r="E6327" s="40"/>
      <c r="F6327" s="39"/>
      <c r="G6327" s="39"/>
      <c r="H6327" s="39"/>
      <c r="I6327" s="34"/>
      <c r="J6327" s="34"/>
      <c r="K6327" s="34"/>
      <c r="L6327" s="34"/>
      <c r="M6327" s="43" t="str">
        <f ca="1">IFERROR(OFFSET('Maximum minutes'!$C$1,T6327,MATCH(IF(G6327&lt;&gt;"",G6327,F6327),OFFSET('Maximum minutes'!$C$1,T6327-1,0,1,U6327+1),0)-1)*IF(OR(ISNUMBER(J6327),J6327="sans examen"),1,0)*IF(W6327&lt;MinDate,1,0),"")</f>
        <v/>
      </c>
      <c r="N6327" s="36">
        <f t="shared" ca="1" si="197"/>
        <v>0</v>
      </c>
      <c r="O6327" s="36" t="e">
        <f ca="1">LEFT(OFFSET(Lists!$Q$2,MATCH(E6327,Lists!$R$3:$R$19,0),0),4)</f>
        <v>#N/A</v>
      </c>
      <c r="P6327" s="36" t="e">
        <f ca="1">MATCH(O6327,Lists!$S$2:$S$640,1)</f>
        <v>#N/A</v>
      </c>
      <c r="Q6327" s="36" t="e">
        <f ca="1">MATCH(LEFT(OFFSET(Lists!$Q$2,MATCH(E6327,Lists!$R$3:$R$19,0)+1,0),4),Lists!$S$3:$S$640,1)</f>
        <v>#N/A</v>
      </c>
      <c r="R6327" s="36" t="e">
        <f ca="1">LEFT(OFFSET(Lists!$S$2,P6327-1+MATCH(F6327,OFFSET(Lists!$T$3,P6327-1,0,Q6327-P6327+1),0),0),6)</f>
        <v>#N/A</v>
      </c>
      <c r="S6327" s="36" t="e">
        <f ca="1">VLOOKUP(R6327,Lists!B:D,3,FALSE)</f>
        <v>#N/A</v>
      </c>
      <c r="T6327" s="36" t="str">
        <f>IF(F6327&lt;&gt;"",MATCH(R6327,'Maximum minutes'!B:B,0),"")</f>
        <v/>
      </c>
      <c r="U6327" s="36">
        <f ca="1">IF(F6327&lt;&gt;"",COUNTA(OFFSET('Maximum minutes'!$C$1,'Annexe A1 Cours'!T6327,0,1,50)),0)</f>
        <v>0</v>
      </c>
      <c r="V6327" s="37">
        <f ca="1">IFERROR(OFFSET('Maximum minutes'!$C$1,T6327+1,-1+MATCH(G6327,OFFSET('Maximum minutes'!$C$1,T6327-1,0,1,50),0)),0)</f>
        <v>0</v>
      </c>
      <c r="W6327" s="38">
        <f t="shared" ca="1" si="196"/>
        <v>0</v>
      </c>
    </row>
    <row r="6328" spans="1:23" s="36" customFormat="1" ht="18.75">
      <c r="A6328" s="34"/>
      <c r="B6328" s="39"/>
      <c r="C6328" s="39"/>
      <c r="D6328" s="35"/>
      <c r="E6328" s="40"/>
      <c r="F6328" s="39"/>
      <c r="G6328" s="39"/>
      <c r="H6328" s="39"/>
      <c r="I6328" s="34"/>
      <c r="J6328" s="34"/>
      <c r="K6328" s="34"/>
      <c r="L6328" s="34"/>
      <c r="M6328" s="43" t="str">
        <f ca="1">IFERROR(OFFSET('Maximum minutes'!$C$1,T6328,MATCH(IF(G6328&lt;&gt;"",G6328,F6328),OFFSET('Maximum minutes'!$C$1,T6328-1,0,1,U6328+1),0)-1)*IF(OR(ISNUMBER(J6328),J6328="sans examen"),1,0)*IF(W6328&lt;MinDate,1,0),"")</f>
        <v/>
      </c>
      <c r="N6328" s="36">
        <f t="shared" ca="1" si="197"/>
        <v>0</v>
      </c>
      <c r="O6328" s="36" t="e">
        <f ca="1">LEFT(OFFSET(Lists!$Q$2,MATCH(E6328,Lists!$R$3:$R$19,0),0),4)</f>
        <v>#N/A</v>
      </c>
      <c r="P6328" s="36" t="e">
        <f ca="1">MATCH(O6328,Lists!$S$2:$S$640,1)</f>
        <v>#N/A</v>
      </c>
      <c r="Q6328" s="36" t="e">
        <f ca="1">MATCH(LEFT(OFFSET(Lists!$Q$2,MATCH(E6328,Lists!$R$3:$R$19,0)+1,0),4),Lists!$S$3:$S$640,1)</f>
        <v>#N/A</v>
      </c>
      <c r="R6328" s="36" t="e">
        <f ca="1">LEFT(OFFSET(Lists!$S$2,P6328-1+MATCH(F6328,OFFSET(Lists!$T$3,P6328-1,0,Q6328-P6328+1),0),0),6)</f>
        <v>#N/A</v>
      </c>
      <c r="S6328" s="36" t="e">
        <f ca="1">VLOOKUP(R6328,Lists!B:D,3,FALSE)</f>
        <v>#N/A</v>
      </c>
      <c r="T6328" s="36" t="str">
        <f>IF(F6328&lt;&gt;"",MATCH(R6328,'Maximum minutes'!B:B,0),"")</f>
        <v/>
      </c>
      <c r="U6328" s="36">
        <f ca="1">IF(F6328&lt;&gt;"",COUNTA(OFFSET('Maximum minutes'!$C$1,'Annexe A1 Cours'!T6328,0,1,50)),0)</f>
        <v>0</v>
      </c>
      <c r="V6328" s="37">
        <f ca="1">IFERROR(OFFSET('Maximum minutes'!$C$1,T6328+1,-1+MATCH(G6328,OFFSET('Maximum minutes'!$C$1,T6328-1,0,1,50),0)),0)</f>
        <v>0</v>
      </c>
      <c r="W6328" s="38">
        <f t="shared" ca="1" si="196"/>
        <v>0</v>
      </c>
    </row>
    <row r="6329" spans="1:23" s="36" customFormat="1" ht="18.75">
      <c r="A6329" s="34"/>
      <c r="B6329" s="39"/>
      <c r="C6329" s="39"/>
      <c r="D6329" s="35"/>
      <c r="E6329" s="40"/>
      <c r="F6329" s="39"/>
      <c r="G6329" s="39"/>
      <c r="H6329" s="39"/>
      <c r="I6329" s="34"/>
      <c r="J6329" s="34"/>
      <c r="K6329" s="34"/>
      <c r="L6329" s="34"/>
      <c r="M6329" s="43" t="str">
        <f ca="1">IFERROR(OFFSET('Maximum minutes'!$C$1,T6329,MATCH(IF(G6329&lt;&gt;"",G6329,F6329),OFFSET('Maximum minutes'!$C$1,T6329-1,0,1,U6329+1),0)-1)*IF(OR(ISNUMBER(J6329),J6329="sans examen"),1,0)*IF(W6329&lt;MinDate,1,0),"")</f>
        <v/>
      </c>
      <c r="N6329" s="36">
        <f t="shared" ca="1" si="197"/>
        <v>0</v>
      </c>
      <c r="O6329" s="36" t="e">
        <f ca="1">LEFT(OFFSET(Lists!$Q$2,MATCH(E6329,Lists!$R$3:$R$19,0),0),4)</f>
        <v>#N/A</v>
      </c>
      <c r="P6329" s="36" t="e">
        <f ca="1">MATCH(O6329,Lists!$S$2:$S$640,1)</f>
        <v>#N/A</v>
      </c>
      <c r="Q6329" s="36" t="e">
        <f ca="1">MATCH(LEFT(OFFSET(Lists!$Q$2,MATCH(E6329,Lists!$R$3:$R$19,0)+1,0),4),Lists!$S$3:$S$640,1)</f>
        <v>#N/A</v>
      </c>
      <c r="R6329" s="36" t="e">
        <f ca="1">LEFT(OFFSET(Lists!$S$2,P6329-1+MATCH(F6329,OFFSET(Lists!$T$3,P6329-1,0,Q6329-P6329+1),0),0),6)</f>
        <v>#N/A</v>
      </c>
      <c r="S6329" s="36" t="e">
        <f ca="1">VLOOKUP(R6329,Lists!B:D,3,FALSE)</f>
        <v>#N/A</v>
      </c>
      <c r="T6329" s="36" t="str">
        <f>IF(F6329&lt;&gt;"",MATCH(R6329,'Maximum minutes'!B:B,0),"")</f>
        <v/>
      </c>
      <c r="U6329" s="36">
        <f ca="1">IF(F6329&lt;&gt;"",COUNTA(OFFSET('Maximum minutes'!$C$1,'Annexe A1 Cours'!T6329,0,1,50)),0)</f>
        <v>0</v>
      </c>
      <c r="V6329" s="37">
        <f ca="1">IFERROR(OFFSET('Maximum minutes'!$C$1,T6329+1,-1+MATCH(G6329,OFFSET('Maximum minutes'!$C$1,T6329-1,0,1,50),0)),0)</f>
        <v>0</v>
      </c>
      <c r="W6329" s="38">
        <f t="shared" ca="1" si="196"/>
        <v>0</v>
      </c>
    </row>
    <row r="6330" spans="1:23" s="36" customFormat="1" ht="18.75">
      <c r="A6330" s="34"/>
      <c r="B6330" s="39"/>
      <c r="C6330" s="39"/>
      <c r="D6330" s="35"/>
      <c r="E6330" s="40"/>
      <c r="F6330" s="39"/>
      <c r="G6330" s="39"/>
      <c r="H6330" s="39"/>
      <c r="I6330" s="34"/>
      <c r="J6330" s="34"/>
      <c r="K6330" s="34"/>
      <c r="L6330" s="34"/>
      <c r="M6330" s="43" t="str">
        <f ca="1">IFERROR(OFFSET('Maximum minutes'!$C$1,T6330,MATCH(IF(G6330&lt;&gt;"",G6330,F6330),OFFSET('Maximum minutes'!$C$1,T6330-1,0,1,U6330+1),0)-1)*IF(OR(ISNUMBER(J6330),J6330="sans examen"),1,0)*IF(W6330&lt;MinDate,1,0),"")</f>
        <v/>
      </c>
      <c r="N6330" s="36">
        <f t="shared" ca="1" si="197"/>
        <v>0</v>
      </c>
      <c r="O6330" s="36" t="e">
        <f ca="1">LEFT(OFFSET(Lists!$Q$2,MATCH(E6330,Lists!$R$3:$R$19,0),0),4)</f>
        <v>#N/A</v>
      </c>
      <c r="P6330" s="36" t="e">
        <f ca="1">MATCH(O6330,Lists!$S$2:$S$640,1)</f>
        <v>#N/A</v>
      </c>
      <c r="Q6330" s="36" t="e">
        <f ca="1">MATCH(LEFT(OFFSET(Lists!$Q$2,MATCH(E6330,Lists!$R$3:$R$19,0)+1,0),4),Lists!$S$3:$S$640,1)</f>
        <v>#N/A</v>
      </c>
      <c r="R6330" s="36" t="e">
        <f ca="1">LEFT(OFFSET(Lists!$S$2,P6330-1+MATCH(F6330,OFFSET(Lists!$T$3,P6330-1,0,Q6330-P6330+1),0),0),6)</f>
        <v>#N/A</v>
      </c>
      <c r="S6330" s="36" t="e">
        <f ca="1">VLOOKUP(R6330,Lists!B:D,3,FALSE)</f>
        <v>#N/A</v>
      </c>
      <c r="T6330" s="36" t="str">
        <f>IF(F6330&lt;&gt;"",MATCH(R6330,'Maximum minutes'!B:B,0),"")</f>
        <v/>
      </c>
      <c r="U6330" s="36">
        <f ca="1">IF(F6330&lt;&gt;"",COUNTA(OFFSET('Maximum minutes'!$C$1,'Annexe A1 Cours'!T6330,0,1,50)),0)</f>
        <v>0</v>
      </c>
      <c r="V6330" s="37">
        <f ca="1">IFERROR(OFFSET('Maximum minutes'!$C$1,T6330+1,-1+MATCH(G6330,OFFSET('Maximum minutes'!$C$1,T6330-1,0,1,50),0)),0)</f>
        <v>0</v>
      </c>
      <c r="W6330" s="38">
        <f t="shared" ca="1" si="196"/>
        <v>0</v>
      </c>
    </row>
    <row r="6331" spans="1:23" s="36" customFormat="1" ht="18.75">
      <c r="A6331" s="34"/>
      <c r="B6331" s="39"/>
      <c r="C6331" s="39"/>
      <c r="D6331" s="35"/>
      <c r="E6331" s="40"/>
      <c r="F6331" s="39"/>
      <c r="G6331" s="39"/>
      <c r="H6331" s="39"/>
      <c r="I6331" s="34"/>
      <c r="J6331" s="34"/>
      <c r="K6331" s="34"/>
      <c r="L6331" s="34"/>
      <c r="M6331" s="43" t="str">
        <f ca="1">IFERROR(OFFSET('Maximum minutes'!$C$1,T6331,MATCH(IF(G6331&lt;&gt;"",G6331,F6331),OFFSET('Maximum minutes'!$C$1,T6331-1,0,1,U6331+1),0)-1)*IF(OR(ISNUMBER(J6331),J6331="sans examen"),1,0)*IF(W6331&lt;MinDate,1,0),"")</f>
        <v/>
      </c>
      <c r="N6331" s="36">
        <f t="shared" ca="1" si="197"/>
        <v>0</v>
      </c>
      <c r="O6331" s="36" t="e">
        <f ca="1">LEFT(OFFSET(Lists!$Q$2,MATCH(E6331,Lists!$R$3:$R$19,0),0),4)</f>
        <v>#N/A</v>
      </c>
      <c r="P6331" s="36" t="e">
        <f ca="1">MATCH(O6331,Lists!$S$2:$S$640,1)</f>
        <v>#N/A</v>
      </c>
      <c r="Q6331" s="36" t="e">
        <f ca="1">MATCH(LEFT(OFFSET(Lists!$Q$2,MATCH(E6331,Lists!$R$3:$R$19,0)+1,0),4),Lists!$S$3:$S$640,1)</f>
        <v>#N/A</v>
      </c>
      <c r="R6331" s="36" t="e">
        <f ca="1">LEFT(OFFSET(Lists!$S$2,P6331-1+MATCH(F6331,OFFSET(Lists!$T$3,P6331-1,0,Q6331-P6331+1),0),0),6)</f>
        <v>#N/A</v>
      </c>
      <c r="S6331" s="36" t="e">
        <f ca="1">VLOOKUP(R6331,Lists!B:D,3,FALSE)</f>
        <v>#N/A</v>
      </c>
      <c r="T6331" s="36" t="str">
        <f>IF(F6331&lt;&gt;"",MATCH(R6331,'Maximum minutes'!B:B,0),"")</f>
        <v/>
      </c>
      <c r="U6331" s="36">
        <f ca="1">IF(F6331&lt;&gt;"",COUNTA(OFFSET('Maximum minutes'!$C$1,'Annexe A1 Cours'!T6331,0,1,50)),0)</f>
        <v>0</v>
      </c>
      <c r="V6331" s="37">
        <f ca="1">IFERROR(OFFSET('Maximum minutes'!$C$1,T6331+1,-1+MATCH(G6331,OFFSET('Maximum minutes'!$C$1,T6331-1,0,1,50),0)),0)</f>
        <v>0</v>
      </c>
      <c r="W6331" s="38">
        <f t="shared" ca="1" si="196"/>
        <v>0</v>
      </c>
    </row>
    <row r="6332" spans="1:23" s="36" customFormat="1" ht="18.75">
      <c r="A6332" s="34"/>
      <c r="B6332" s="39"/>
      <c r="C6332" s="39"/>
      <c r="D6332" s="35"/>
      <c r="E6332" s="40"/>
      <c r="F6332" s="39"/>
      <c r="G6332" s="39"/>
      <c r="H6332" s="39"/>
      <c r="I6332" s="34"/>
      <c r="J6332" s="34"/>
      <c r="K6332" s="34"/>
      <c r="L6332" s="34"/>
      <c r="M6332" s="43" t="str">
        <f ca="1">IFERROR(OFFSET('Maximum minutes'!$C$1,T6332,MATCH(IF(G6332&lt;&gt;"",G6332,F6332),OFFSET('Maximum minutes'!$C$1,T6332-1,0,1,U6332+1),0)-1)*IF(OR(ISNUMBER(J6332),J6332="sans examen"),1,0)*IF(W6332&lt;MinDate,1,0),"")</f>
        <v/>
      </c>
      <c r="N6332" s="36">
        <f t="shared" ca="1" si="197"/>
        <v>0</v>
      </c>
      <c r="O6332" s="36" t="e">
        <f ca="1">LEFT(OFFSET(Lists!$Q$2,MATCH(E6332,Lists!$R$3:$R$19,0),0),4)</f>
        <v>#N/A</v>
      </c>
      <c r="P6332" s="36" t="e">
        <f ca="1">MATCH(O6332,Lists!$S$2:$S$640,1)</f>
        <v>#N/A</v>
      </c>
      <c r="Q6332" s="36" t="e">
        <f ca="1">MATCH(LEFT(OFFSET(Lists!$Q$2,MATCH(E6332,Lists!$R$3:$R$19,0)+1,0),4),Lists!$S$3:$S$640,1)</f>
        <v>#N/A</v>
      </c>
      <c r="R6332" s="36" t="e">
        <f ca="1">LEFT(OFFSET(Lists!$S$2,P6332-1+MATCH(F6332,OFFSET(Lists!$T$3,P6332-1,0,Q6332-P6332+1),0),0),6)</f>
        <v>#N/A</v>
      </c>
      <c r="S6332" s="36" t="e">
        <f ca="1">VLOOKUP(R6332,Lists!B:D,3,FALSE)</f>
        <v>#N/A</v>
      </c>
      <c r="T6332" s="36" t="str">
        <f>IF(F6332&lt;&gt;"",MATCH(R6332,'Maximum minutes'!B:B,0),"")</f>
        <v/>
      </c>
      <c r="U6332" s="36">
        <f ca="1">IF(F6332&lt;&gt;"",COUNTA(OFFSET('Maximum minutes'!$C$1,'Annexe A1 Cours'!T6332,0,1,50)),0)</f>
        <v>0</v>
      </c>
      <c r="V6332" s="37">
        <f ca="1">IFERROR(OFFSET('Maximum minutes'!$C$1,T6332+1,-1+MATCH(G6332,OFFSET('Maximum minutes'!$C$1,T6332-1,0,1,50),0)),0)</f>
        <v>0</v>
      </c>
      <c r="W6332" s="38">
        <f t="shared" ca="1" si="196"/>
        <v>0</v>
      </c>
    </row>
    <row r="6333" spans="1:23" s="36" customFormat="1" ht="18.75">
      <c r="A6333" s="34"/>
      <c r="B6333" s="39"/>
      <c r="C6333" s="39"/>
      <c r="D6333" s="35"/>
      <c r="E6333" s="40"/>
      <c r="F6333" s="39"/>
      <c r="G6333" s="39"/>
      <c r="H6333" s="39"/>
      <c r="I6333" s="34"/>
      <c r="J6333" s="34"/>
      <c r="K6333" s="34"/>
      <c r="L6333" s="34"/>
      <c r="M6333" s="43" t="str">
        <f ca="1">IFERROR(OFFSET('Maximum minutes'!$C$1,T6333,MATCH(IF(G6333&lt;&gt;"",G6333,F6333),OFFSET('Maximum minutes'!$C$1,T6333-1,0,1,U6333+1),0)-1)*IF(OR(ISNUMBER(J6333),J6333="sans examen"),1,0)*IF(W6333&lt;MinDate,1,0),"")</f>
        <v/>
      </c>
      <c r="N6333" s="36">
        <f t="shared" ca="1" si="197"/>
        <v>0</v>
      </c>
      <c r="O6333" s="36" t="e">
        <f ca="1">LEFT(OFFSET(Lists!$Q$2,MATCH(E6333,Lists!$R$3:$R$19,0),0),4)</f>
        <v>#N/A</v>
      </c>
      <c r="P6333" s="36" t="e">
        <f ca="1">MATCH(O6333,Lists!$S$2:$S$640,1)</f>
        <v>#N/A</v>
      </c>
      <c r="Q6333" s="36" t="e">
        <f ca="1">MATCH(LEFT(OFFSET(Lists!$Q$2,MATCH(E6333,Lists!$R$3:$R$19,0)+1,0),4),Lists!$S$3:$S$640,1)</f>
        <v>#N/A</v>
      </c>
      <c r="R6333" s="36" t="e">
        <f ca="1">LEFT(OFFSET(Lists!$S$2,P6333-1+MATCH(F6333,OFFSET(Lists!$T$3,P6333-1,0,Q6333-P6333+1),0),0),6)</f>
        <v>#N/A</v>
      </c>
      <c r="S6333" s="36" t="e">
        <f ca="1">VLOOKUP(R6333,Lists!B:D,3,FALSE)</f>
        <v>#N/A</v>
      </c>
      <c r="T6333" s="36" t="str">
        <f>IF(F6333&lt;&gt;"",MATCH(R6333,'Maximum minutes'!B:B,0),"")</f>
        <v/>
      </c>
      <c r="U6333" s="36">
        <f ca="1">IF(F6333&lt;&gt;"",COUNTA(OFFSET('Maximum minutes'!$C$1,'Annexe A1 Cours'!T6333,0,1,50)),0)</f>
        <v>0</v>
      </c>
      <c r="V6333" s="37">
        <f ca="1">IFERROR(OFFSET('Maximum minutes'!$C$1,T6333+1,-1+MATCH(G6333,OFFSET('Maximum minutes'!$C$1,T6333-1,0,1,50),0)),0)</f>
        <v>0</v>
      </c>
      <c r="W6333" s="38">
        <f t="shared" ca="1" si="196"/>
        <v>0</v>
      </c>
    </row>
    <row r="6334" spans="1:23" s="36" customFormat="1" ht="18.75">
      <c r="A6334" s="34"/>
      <c r="B6334" s="39"/>
      <c r="C6334" s="39"/>
      <c r="D6334" s="35"/>
      <c r="E6334" s="40"/>
      <c r="F6334" s="39"/>
      <c r="G6334" s="39"/>
      <c r="H6334" s="39"/>
      <c r="I6334" s="34"/>
      <c r="J6334" s="34"/>
      <c r="K6334" s="34"/>
      <c r="L6334" s="34"/>
      <c r="M6334" s="43" t="str">
        <f ca="1">IFERROR(OFFSET('Maximum minutes'!$C$1,T6334,MATCH(IF(G6334&lt;&gt;"",G6334,F6334),OFFSET('Maximum minutes'!$C$1,T6334-1,0,1,U6334+1),0)-1)*IF(OR(ISNUMBER(J6334),J6334="sans examen"),1,0)*IF(W6334&lt;MinDate,1,0),"")</f>
        <v/>
      </c>
      <c r="N6334" s="36">
        <f t="shared" ca="1" si="197"/>
        <v>0</v>
      </c>
      <c r="O6334" s="36" t="e">
        <f ca="1">LEFT(OFFSET(Lists!$Q$2,MATCH(E6334,Lists!$R$3:$R$19,0),0),4)</f>
        <v>#N/A</v>
      </c>
      <c r="P6334" s="36" t="e">
        <f ca="1">MATCH(O6334,Lists!$S$2:$S$640,1)</f>
        <v>#N/A</v>
      </c>
      <c r="Q6334" s="36" t="e">
        <f ca="1">MATCH(LEFT(OFFSET(Lists!$Q$2,MATCH(E6334,Lists!$R$3:$R$19,0)+1,0),4),Lists!$S$3:$S$640,1)</f>
        <v>#N/A</v>
      </c>
      <c r="R6334" s="36" t="e">
        <f ca="1">LEFT(OFFSET(Lists!$S$2,P6334-1+MATCH(F6334,OFFSET(Lists!$T$3,P6334-1,0,Q6334-P6334+1),0),0),6)</f>
        <v>#N/A</v>
      </c>
      <c r="S6334" s="36" t="e">
        <f ca="1">VLOOKUP(R6334,Lists!B:D,3,FALSE)</f>
        <v>#N/A</v>
      </c>
      <c r="T6334" s="36" t="str">
        <f>IF(F6334&lt;&gt;"",MATCH(R6334,'Maximum minutes'!B:B,0),"")</f>
        <v/>
      </c>
      <c r="U6334" s="36">
        <f ca="1">IF(F6334&lt;&gt;"",COUNTA(OFFSET('Maximum minutes'!$C$1,'Annexe A1 Cours'!T6334,0,1,50)),0)</f>
        <v>0</v>
      </c>
      <c r="V6334" s="37">
        <f ca="1">IFERROR(OFFSET('Maximum minutes'!$C$1,T6334+1,-1+MATCH(G6334,OFFSET('Maximum minutes'!$C$1,T6334-1,0,1,50),0)),0)</f>
        <v>0</v>
      </c>
      <c r="W6334" s="38">
        <f t="shared" ca="1" si="196"/>
        <v>0</v>
      </c>
    </row>
    <row r="6335" spans="1:23" s="36" customFormat="1" ht="18.75">
      <c r="A6335" s="34"/>
      <c r="B6335" s="39"/>
      <c r="C6335" s="39"/>
      <c r="D6335" s="35"/>
      <c r="E6335" s="40"/>
      <c r="F6335" s="39"/>
      <c r="G6335" s="39"/>
      <c r="H6335" s="39"/>
      <c r="I6335" s="34"/>
      <c r="J6335" s="34"/>
      <c r="K6335" s="34"/>
      <c r="L6335" s="34"/>
      <c r="M6335" s="43" t="str">
        <f ca="1">IFERROR(OFFSET('Maximum minutes'!$C$1,T6335,MATCH(IF(G6335&lt;&gt;"",G6335,F6335),OFFSET('Maximum minutes'!$C$1,T6335-1,0,1,U6335+1),0)-1)*IF(OR(ISNUMBER(J6335),J6335="sans examen"),1,0)*IF(W6335&lt;MinDate,1,0),"")</f>
        <v/>
      </c>
      <c r="N6335" s="36">
        <f t="shared" ca="1" si="197"/>
        <v>0</v>
      </c>
      <c r="O6335" s="36" t="e">
        <f ca="1">LEFT(OFFSET(Lists!$Q$2,MATCH(E6335,Lists!$R$3:$R$19,0),0),4)</f>
        <v>#N/A</v>
      </c>
      <c r="P6335" s="36" t="e">
        <f ca="1">MATCH(O6335,Lists!$S$2:$S$640,1)</f>
        <v>#N/A</v>
      </c>
      <c r="Q6335" s="36" t="e">
        <f ca="1">MATCH(LEFT(OFFSET(Lists!$Q$2,MATCH(E6335,Lists!$R$3:$R$19,0)+1,0),4),Lists!$S$3:$S$640,1)</f>
        <v>#N/A</v>
      </c>
      <c r="R6335" s="36" t="e">
        <f ca="1">LEFT(OFFSET(Lists!$S$2,P6335-1+MATCH(F6335,OFFSET(Lists!$T$3,P6335-1,0,Q6335-P6335+1),0),0),6)</f>
        <v>#N/A</v>
      </c>
      <c r="S6335" s="36" t="e">
        <f ca="1">VLOOKUP(R6335,Lists!B:D,3,FALSE)</f>
        <v>#N/A</v>
      </c>
      <c r="T6335" s="36" t="str">
        <f>IF(F6335&lt;&gt;"",MATCH(R6335,'Maximum minutes'!B:B,0),"")</f>
        <v/>
      </c>
      <c r="U6335" s="36">
        <f ca="1">IF(F6335&lt;&gt;"",COUNTA(OFFSET('Maximum minutes'!$C$1,'Annexe A1 Cours'!T6335,0,1,50)),0)</f>
        <v>0</v>
      </c>
      <c r="V6335" s="37">
        <f ca="1">IFERROR(OFFSET('Maximum minutes'!$C$1,T6335+1,-1+MATCH(G6335,OFFSET('Maximum minutes'!$C$1,T6335-1,0,1,50),0)),0)</f>
        <v>0</v>
      </c>
      <c r="W6335" s="38">
        <f t="shared" ca="1" si="196"/>
        <v>0</v>
      </c>
    </row>
    <row r="6336" spans="1:23" s="36" customFormat="1" ht="18.75">
      <c r="A6336" s="34"/>
      <c r="B6336" s="39"/>
      <c r="C6336" s="39"/>
      <c r="D6336" s="35"/>
      <c r="E6336" s="40"/>
      <c r="F6336" s="39"/>
      <c r="G6336" s="39"/>
      <c r="H6336" s="39"/>
      <c r="I6336" s="34"/>
      <c r="J6336" s="34"/>
      <c r="K6336" s="34"/>
      <c r="L6336" s="34"/>
      <c r="M6336" s="43" t="str">
        <f ca="1">IFERROR(OFFSET('Maximum minutes'!$C$1,T6336,MATCH(IF(G6336&lt;&gt;"",G6336,F6336),OFFSET('Maximum minutes'!$C$1,T6336-1,0,1,U6336+1),0)-1)*IF(OR(ISNUMBER(J6336),J6336="sans examen"),1,0)*IF(W6336&lt;MinDate,1,0),"")</f>
        <v/>
      </c>
      <c r="N6336" s="36">
        <f t="shared" ca="1" si="197"/>
        <v>0</v>
      </c>
      <c r="O6336" s="36" t="e">
        <f ca="1">LEFT(OFFSET(Lists!$Q$2,MATCH(E6336,Lists!$R$3:$R$19,0),0),4)</f>
        <v>#N/A</v>
      </c>
      <c r="P6336" s="36" t="e">
        <f ca="1">MATCH(O6336,Lists!$S$2:$S$640,1)</f>
        <v>#N/A</v>
      </c>
      <c r="Q6336" s="36" t="e">
        <f ca="1">MATCH(LEFT(OFFSET(Lists!$Q$2,MATCH(E6336,Lists!$R$3:$R$19,0)+1,0),4),Lists!$S$3:$S$640,1)</f>
        <v>#N/A</v>
      </c>
      <c r="R6336" s="36" t="e">
        <f ca="1">LEFT(OFFSET(Lists!$S$2,P6336-1+MATCH(F6336,OFFSET(Lists!$T$3,P6336-1,0,Q6336-P6336+1),0),0),6)</f>
        <v>#N/A</v>
      </c>
      <c r="S6336" s="36" t="e">
        <f ca="1">VLOOKUP(R6336,Lists!B:D,3,FALSE)</f>
        <v>#N/A</v>
      </c>
      <c r="T6336" s="36" t="str">
        <f>IF(F6336&lt;&gt;"",MATCH(R6336,'Maximum minutes'!B:B,0),"")</f>
        <v/>
      </c>
      <c r="U6336" s="36">
        <f ca="1">IF(F6336&lt;&gt;"",COUNTA(OFFSET('Maximum minutes'!$C$1,'Annexe A1 Cours'!T6336,0,1,50)),0)</f>
        <v>0</v>
      </c>
      <c r="V6336" s="37">
        <f ca="1">IFERROR(OFFSET('Maximum minutes'!$C$1,T6336+1,-1+MATCH(G6336,OFFSET('Maximum minutes'!$C$1,T6336-1,0,1,50),0)),0)</f>
        <v>0</v>
      </c>
      <c r="W6336" s="38">
        <f t="shared" ca="1" si="196"/>
        <v>0</v>
      </c>
    </row>
    <row r="6337" spans="1:23" s="36" customFormat="1" ht="18.75">
      <c r="A6337" s="34"/>
      <c r="B6337" s="39"/>
      <c r="C6337" s="39"/>
      <c r="D6337" s="35"/>
      <c r="E6337" s="40"/>
      <c r="F6337" s="39"/>
      <c r="G6337" s="39"/>
      <c r="H6337" s="39"/>
      <c r="I6337" s="34"/>
      <c r="J6337" s="34"/>
      <c r="K6337" s="34"/>
      <c r="L6337" s="34"/>
      <c r="M6337" s="43" t="str">
        <f ca="1">IFERROR(OFFSET('Maximum minutes'!$C$1,T6337,MATCH(IF(G6337&lt;&gt;"",G6337,F6337),OFFSET('Maximum minutes'!$C$1,T6337-1,0,1,U6337+1),0)-1)*IF(OR(ISNUMBER(J6337),J6337="sans examen"),1,0)*IF(W6337&lt;MinDate,1,0),"")</f>
        <v/>
      </c>
      <c r="N6337" s="36">
        <f t="shared" ca="1" si="197"/>
        <v>0</v>
      </c>
      <c r="O6337" s="36" t="e">
        <f ca="1">LEFT(OFFSET(Lists!$Q$2,MATCH(E6337,Lists!$R$3:$R$19,0),0),4)</f>
        <v>#N/A</v>
      </c>
      <c r="P6337" s="36" t="e">
        <f ca="1">MATCH(O6337,Lists!$S$2:$S$640,1)</f>
        <v>#N/A</v>
      </c>
      <c r="Q6337" s="36" t="e">
        <f ca="1">MATCH(LEFT(OFFSET(Lists!$Q$2,MATCH(E6337,Lists!$R$3:$R$19,0)+1,0),4),Lists!$S$3:$S$640,1)</f>
        <v>#N/A</v>
      </c>
      <c r="R6337" s="36" t="e">
        <f ca="1">LEFT(OFFSET(Lists!$S$2,P6337-1+MATCH(F6337,OFFSET(Lists!$T$3,P6337-1,0,Q6337-P6337+1),0),0),6)</f>
        <v>#N/A</v>
      </c>
      <c r="S6337" s="36" t="e">
        <f ca="1">VLOOKUP(R6337,Lists!B:D,3,FALSE)</f>
        <v>#N/A</v>
      </c>
      <c r="T6337" s="36" t="str">
        <f>IF(F6337&lt;&gt;"",MATCH(R6337,'Maximum minutes'!B:B,0),"")</f>
        <v/>
      </c>
      <c r="U6337" s="36">
        <f ca="1">IF(F6337&lt;&gt;"",COUNTA(OFFSET('Maximum minutes'!$C$1,'Annexe A1 Cours'!T6337,0,1,50)),0)</f>
        <v>0</v>
      </c>
      <c r="V6337" s="37">
        <f ca="1">IFERROR(OFFSET('Maximum minutes'!$C$1,T6337+1,-1+MATCH(G6337,OFFSET('Maximum minutes'!$C$1,T6337-1,0,1,50),0)),0)</f>
        <v>0</v>
      </c>
      <c r="W6337" s="38">
        <f t="shared" ca="1" si="196"/>
        <v>0</v>
      </c>
    </row>
    <row r="6338" spans="1:23" s="36" customFormat="1" ht="18.75">
      <c r="A6338" s="34"/>
      <c r="B6338" s="39"/>
      <c r="C6338" s="39"/>
      <c r="D6338" s="35"/>
      <c r="E6338" s="40"/>
      <c r="F6338" s="39"/>
      <c r="G6338" s="39"/>
      <c r="H6338" s="39"/>
      <c r="I6338" s="34"/>
      <c r="J6338" s="34"/>
      <c r="K6338" s="34"/>
      <c r="L6338" s="34"/>
      <c r="M6338" s="43" t="str">
        <f ca="1">IFERROR(OFFSET('Maximum minutes'!$C$1,T6338,MATCH(IF(G6338&lt;&gt;"",G6338,F6338),OFFSET('Maximum minutes'!$C$1,T6338-1,0,1,U6338+1),0)-1)*IF(OR(ISNUMBER(J6338),J6338="sans examen"),1,0)*IF(W6338&lt;MinDate,1,0),"")</f>
        <v/>
      </c>
      <c r="N6338" s="36">
        <f t="shared" ca="1" si="197"/>
        <v>0</v>
      </c>
      <c r="O6338" s="36" t="e">
        <f ca="1">LEFT(OFFSET(Lists!$Q$2,MATCH(E6338,Lists!$R$3:$R$19,0),0),4)</f>
        <v>#N/A</v>
      </c>
      <c r="P6338" s="36" t="e">
        <f ca="1">MATCH(O6338,Lists!$S$2:$S$640,1)</f>
        <v>#N/A</v>
      </c>
      <c r="Q6338" s="36" t="e">
        <f ca="1">MATCH(LEFT(OFFSET(Lists!$Q$2,MATCH(E6338,Lists!$R$3:$R$19,0)+1,0),4),Lists!$S$3:$S$640,1)</f>
        <v>#N/A</v>
      </c>
      <c r="R6338" s="36" t="e">
        <f ca="1">LEFT(OFFSET(Lists!$S$2,P6338-1+MATCH(F6338,OFFSET(Lists!$T$3,P6338-1,0,Q6338-P6338+1),0),0),6)</f>
        <v>#N/A</v>
      </c>
      <c r="S6338" s="36" t="e">
        <f ca="1">VLOOKUP(R6338,Lists!B:D,3,FALSE)</f>
        <v>#N/A</v>
      </c>
      <c r="T6338" s="36" t="str">
        <f>IF(F6338&lt;&gt;"",MATCH(R6338,'Maximum minutes'!B:B,0),"")</f>
        <v/>
      </c>
      <c r="U6338" s="36">
        <f ca="1">IF(F6338&lt;&gt;"",COUNTA(OFFSET('Maximum minutes'!$C$1,'Annexe A1 Cours'!T6338,0,1,50)),0)</f>
        <v>0</v>
      </c>
      <c r="V6338" s="37">
        <f ca="1">IFERROR(OFFSET('Maximum minutes'!$C$1,T6338+1,-1+MATCH(G6338,OFFSET('Maximum minutes'!$C$1,T6338-1,0,1,50),0)),0)</f>
        <v>0</v>
      </c>
      <c r="W6338" s="38">
        <f t="shared" ca="1" si="196"/>
        <v>0</v>
      </c>
    </row>
    <row r="6339" spans="1:23" s="36" customFormat="1" ht="18.75">
      <c r="A6339" s="34"/>
      <c r="B6339" s="39"/>
      <c r="C6339" s="39"/>
      <c r="D6339" s="35"/>
      <c r="E6339" s="40"/>
      <c r="F6339" s="39"/>
      <c r="G6339" s="39"/>
      <c r="H6339" s="39"/>
      <c r="I6339" s="34"/>
      <c r="J6339" s="34"/>
      <c r="K6339" s="34"/>
      <c r="L6339" s="34"/>
      <c r="M6339" s="43" t="str">
        <f ca="1">IFERROR(OFFSET('Maximum minutes'!$C$1,T6339,MATCH(IF(G6339&lt;&gt;"",G6339,F6339),OFFSET('Maximum minutes'!$C$1,T6339-1,0,1,U6339+1),0)-1)*IF(OR(ISNUMBER(J6339),J6339="sans examen"),1,0)*IF(W6339&lt;MinDate,1,0),"")</f>
        <v/>
      </c>
      <c r="N6339" s="36">
        <f t="shared" ca="1" si="197"/>
        <v>0</v>
      </c>
      <c r="O6339" s="36" t="e">
        <f ca="1">LEFT(OFFSET(Lists!$Q$2,MATCH(E6339,Lists!$R$3:$R$19,0),0),4)</f>
        <v>#N/A</v>
      </c>
      <c r="P6339" s="36" t="e">
        <f ca="1">MATCH(O6339,Lists!$S$2:$S$640,1)</f>
        <v>#N/A</v>
      </c>
      <c r="Q6339" s="36" t="e">
        <f ca="1">MATCH(LEFT(OFFSET(Lists!$Q$2,MATCH(E6339,Lists!$R$3:$R$19,0)+1,0),4),Lists!$S$3:$S$640,1)</f>
        <v>#N/A</v>
      </c>
      <c r="R6339" s="36" t="e">
        <f ca="1">LEFT(OFFSET(Lists!$S$2,P6339-1+MATCH(F6339,OFFSET(Lists!$T$3,P6339-1,0,Q6339-P6339+1),0),0),6)</f>
        <v>#N/A</v>
      </c>
      <c r="S6339" s="36" t="e">
        <f ca="1">VLOOKUP(R6339,Lists!B:D,3,FALSE)</f>
        <v>#N/A</v>
      </c>
      <c r="T6339" s="36" t="str">
        <f>IF(F6339&lt;&gt;"",MATCH(R6339,'Maximum minutes'!B:B,0),"")</f>
        <v/>
      </c>
      <c r="U6339" s="36">
        <f ca="1">IF(F6339&lt;&gt;"",COUNTA(OFFSET('Maximum minutes'!$C$1,'Annexe A1 Cours'!T6339,0,1,50)),0)</f>
        <v>0</v>
      </c>
      <c r="V6339" s="37">
        <f ca="1">IFERROR(OFFSET('Maximum minutes'!$C$1,T6339+1,-1+MATCH(G6339,OFFSET('Maximum minutes'!$C$1,T6339-1,0,1,50),0)),0)</f>
        <v>0</v>
      </c>
      <c r="W6339" s="38">
        <f t="shared" ca="1" si="196"/>
        <v>0</v>
      </c>
    </row>
    <row r="6340" spans="1:23" s="36" customFormat="1" ht="18.75">
      <c r="A6340" s="34"/>
      <c r="B6340" s="39"/>
      <c r="C6340" s="39"/>
      <c r="D6340" s="35"/>
      <c r="E6340" s="40"/>
      <c r="F6340" s="39"/>
      <c r="G6340" s="39"/>
      <c r="H6340" s="39"/>
      <c r="I6340" s="34"/>
      <c r="J6340" s="34"/>
      <c r="K6340" s="34"/>
      <c r="L6340" s="34"/>
      <c r="M6340" s="43" t="str">
        <f ca="1">IFERROR(OFFSET('Maximum minutes'!$C$1,T6340,MATCH(IF(G6340&lt;&gt;"",G6340,F6340),OFFSET('Maximum minutes'!$C$1,T6340-1,0,1,U6340+1),0)-1)*IF(OR(ISNUMBER(J6340),J6340="sans examen"),1,0)*IF(W6340&lt;MinDate,1,0),"")</f>
        <v/>
      </c>
      <c r="N6340" s="36">
        <f t="shared" ca="1" si="197"/>
        <v>0</v>
      </c>
      <c r="O6340" s="36" t="e">
        <f ca="1">LEFT(OFFSET(Lists!$Q$2,MATCH(E6340,Lists!$R$3:$R$19,0),0),4)</f>
        <v>#N/A</v>
      </c>
      <c r="P6340" s="36" t="e">
        <f ca="1">MATCH(O6340,Lists!$S$2:$S$640,1)</f>
        <v>#N/A</v>
      </c>
      <c r="Q6340" s="36" t="e">
        <f ca="1">MATCH(LEFT(OFFSET(Lists!$Q$2,MATCH(E6340,Lists!$R$3:$R$19,0)+1,0),4),Lists!$S$3:$S$640,1)</f>
        <v>#N/A</v>
      </c>
      <c r="R6340" s="36" t="e">
        <f ca="1">LEFT(OFFSET(Lists!$S$2,P6340-1+MATCH(F6340,OFFSET(Lists!$T$3,P6340-1,0,Q6340-P6340+1),0),0),6)</f>
        <v>#N/A</v>
      </c>
      <c r="S6340" s="36" t="e">
        <f ca="1">VLOOKUP(R6340,Lists!B:D,3,FALSE)</f>
        <v>#N/A</v>
      </c>
      <c r="T6340" s="36" t="str">
        <f>IF(F6340&lt;&gt;"",MATCH(R6340,'Maximum minutes'!B:B,0),"")</f>
        <v/>
      </c>
      <c r="U6340" s="36">
        <f ca="1">IF(F6340&lt;&gt;"",COUNTA(OFFSET('Maximum minutes'!$C$1,'Annexe A1 Cours'!T6340,0,1,50)),0)</f>
        <v>0</v>
      </c>
      <c r="V6340" s="37">
        <f ca="1">IFERROR(OFFSET('Maximum minutes'!$C$1,T6340+1,-1+MATCH(G6340,OFFSET('Maximum minutes'!$C$1,T6340-1,0,1,50),0)),0)</f>
        <v>0</v>
      </c>
      <c r="W6340" s="38">
        <f t="shared" ca="1" si="196"/>
        <v>0</v>
      </c>
    </row>
    <row r="6341" spans="1:23" s="36" customFormat="1" ht="18.75">
      <c r="A6341" s="34"/>
      <c r="B6341" s="39"/>
      <c r="C6341" s="39"/>
      <c r="D6341" s="35"/>
      <c r="E6341" s="40"/>
      <c r="F6341" s="39"/>
      <c r="G6341" s="39"/>
      <c r="H6341" s="39"/>
      <c r="I6341" s="34"/>
      <c r="J6341" s="34"/>
      <c r="K6341" s="34"/>
      <c r="L6341" s="34"/>
      <c r="M6341" s="43" t="str">
        <f ca="1">IFERROR(OFFSET('Maximum minutes'!$C$1,T6341,MATCH(IF(G6341&lt;&gt;"",G6341,F6341),OFFSET('Maximum minutes'!$C$1,T6341-1,0,1,U6341+1),0)-1)*IF(OR(ISNUMBER(J6341),J6341="sans examen"),1,0)*IF(W6341&lt;MinDate,1,0),"")</f>
        <v/>
      </c>
      <c r="N6341" s="36">
        <f t="shared" ca="1" si="197"/>
        <v>0</v>
      </c>
      <c r="O6341" s="36" t="e">
        <f ca="1">LEFT(OFFSET(Lists!$Q$2,MATCH(E6341,Lists!$R$3:$R$19,0),0),4)</f>
        <v>#N/A</v>
      </c>
      <c r="P6341" s="36" t="e">
        <f ca="1">MATCH(O6341,Lists!$S$2:$S$640,1)</f>
        <v>#N/A</v>
      </c>
      <c r="Q6341" s="36" t="e">
        <f ca="1">MATCH(LEFT(OFFSET(Lists!$Q$2,MATCH(E6341,Lists!$R$3:$R$19,0)+1,0),4),Lists!$S$3:$S$640,1)</f>
        <v>#N/A</v>
      </c>
      <c r="R6341" s="36" t="e">
        <f ca="1">LEFT(OFFSET(Lists!$S$2,P6341-1+MATCH(F6341,OFFSET(Lists!$T$3,P6341-1,0,Q6341-P6341+1),0),0),6)</f>
        <v>#N/A</v>
      </c>
      <c r="S6341" s="36" t="e">
        <f ca="1">VLOOKUP(R6341,Lists!B:D,3,FALSE)</f>
        <v>#N/A</v>
      </c>
      <c r="T6341" s="36" t="str">
        <f>IF(F6341&lt;&gt;"",MATCH(R6341,'Maximum minutes'!B:B,0),"")</f>
        <v/>
      </c>
      <c r="U6341" s="36">
        <f ca="1">IF(F6341&lt;&gt;"",COUNTA(OFFSET('Maximum minutes'!$C$1,'Annexe A1 Cours'!T6341,0,1,50)),0)</f>
        <v>0</v>
      </c>
      <c r="V6341" s="37">
        <f ca="1">IFERROR(OFFSET('Maximum minutes'!$C$1,T6341+1,-1+MATCH(G6341,OFFSET('Maximum minutes'!$C$1,T6341-1,0,1,50),0)),0)</f>
        <v>0</v>
      </c>
      <c r="W6341" s="38">
        <f t="shared" ca="1" si="196"/>
        <v>0</v>
      </c>
    </row>
    <row r="6342" spans="1:23" s="36" customFormat="1" ht="18.75">
      <c r="A6342" s="34"/>
      <c r="B6342" s="39"/>
      <c r="C6342" s="39"/>
      <c r="D6342" s="35"/>
      <c r="E6342" s="40"/>
      <c r="F6342" s="39"/>
      <c r="G6342" s="39"/>
      <c r="H6342" s="39"/>
      <c r="I6342" s="34"/>
      <c r="J6342" s="34"/>
      <c r="K6342" s="34"/>
      <c r="L6342" s="34"/>
      <c r="M6342" s="43" t="str">
        <f ca="1">IFERROR(OFFSET('Maximum minutes'!$C$1,T6342,MATCH(IF(G6342&lt;&gt;"",G6342,F6342),OFFSET('Maximum minutes'!$C$1,T6342-1,0,1,U6342+1),0)-1)*IF(OR(ISNUMBER(J6342),J6342="sans examen"),1,0)*IF(W6342&lt;MinDate,1,0),"")</f>
        <v/>
      </c>
      <c r="N6342" s="36">
        <f t="shared" ca="1" si="197"/>
        <v>0</v>
      </c>
      <c r="O6342" s="36" t="e">
        <f ca="1">LEFT(OFFSET(Lists!$Q$2,MATCH(E6342,Lists!$R$3:$R$19,0),0),4)</f>
        <v>#N/A</v>
      </c>
      <c r="P6342" s="36" t="e">
        <f ca="1">MATCH(O6342,Lists!$S$2:$S$640,1)</f>
        <v>#N/A</v>
      </c>
      <c r="Q6342" s="36" t="e">
        <f ca="1">MATCH(LEFT(OFFSET(Lists!$Q$2,MATCH(E6342,Lists!$R$3:$R$19,0)+1,0),4),Lists!$S$3:$S$640,1)</f>
        <v>#N/A</v>
      </c>
      <c r="R6342" s="36" t="e">
        <f ca="1">LEFT(OFFSET(Lists!$S$2,P6342-1+MATCH(F6342,OFFSET(Lists!$T$3,P6342-1,0,Q6342-P6342+1),0),0),6)</f>
        <v>#N/A</v>
      </c>
      <c r="S6342" s="36" t="e">
        <f ca="1">VLOOKUP(R6342,Lists!B:D,3,FALSE)</f>
        <v>#N/A</v>
      </c>
      <c r="T6342" s="36" t="str">
        <f>IF(F6342&lt;&gt;"",MATCH(R6342,'Maximum minutes'!B:B,0),"")</f>
        <v/>
      </c>
      <c r="U6342" s="36">
        <f ca="1">IF(F6342&lt;&gt;"",COUNTA(OFFSET('Maximum minutes'!$C$1,'Annexe A1 Cours'!T6342,0,1,50)),0)</f>
        <v>0</v>
      </c>
      <c r="V6342" s="37">
        <f ca="1">IFERROR(OFFSET('Maximum minutes'!$C$1,T6342+1,-1+MATCH(G6342,OFFSET('Maximum minutes'!$C$1,T6342-1,0,1,50),0)),0)</f>
        <v>0</v>
      </c>
      <c r="W6342" s="38">
        <f t="shared" ca="1" si="196"/>
        <v>0</v>
      </c>
    </row>
    <row r="6343" spans="1:23" s="36" customFormat="1" ht="18.75">
      <c r="A6343" s="34"/>
      <c r="B6343" s="39"/>
      <c r="C6343" s="39"/>
      <c r="D6343" s="35"/>
      <c r="E6343" s="40"/>
      <c r="F6343" s="39"/>
      <c r="G6343" s="39"/>
      <c r="H6343" s="39"/>
      <c r="I6343" s="34"/>
      <c r="J6343" s="34"/>
      <c r="K6343" s="34"/>
      <c r="L6343" s="34"/>
      <c r="M6343" s="43" t="str">
        <f ca="1">IFERROR(OFFSET('Maximum minutes'!$C$1,T6343,MATCH(IF(G6343&lt;&gt;"",G6343,F6343),OFFSET('Maximum minutes'!$C$1,T6343-1,0,1,U6343+1),0)-1)*IF(OR(ISNUMBER(J6343),J6343="sans examen"),1,0)*IF(W6343&lt;MinDate,1,0),"")</f>
        <v/>
      </c>
      <c r="N6343" s="36">
        <f t="shared" ca="1" si="197"/>
        <v>0</v>
      </c>
      <c r="O6343" s="36" t="e">
        <f ca="1">LEFT(OFFSET(Lists!$Q$2,MATCH(E6343,Lists!$R$3:$R$19,0),0),4)</f>
        <v>#N/A</v>
      </c>
      <c r="P6343" s="36" t="e">
        <f ca="1">MATCH(O6343,Lists!$S$2:$S$640,1)</f>
        <v>#N/A</v>
      </c>
      <c r="Q6343" s="36" t="e">
        <f ca="1">MATCH(LEFT(OFFSET(Lists!$Q$2,MATCH(E6343,Lists!$R$3:$R$19,0)+1,0),4),Lists!$S$3:$S$640,1)</f>
        <v>#N/A</v>
      </c>
      <c r="R6343" s="36" t="e">
        <f ca="1">LEFT(OFFSET(Lists!$S$2,P6343-1+MATCH(F6343,OFFSET(Lists!$T$3,P6343-1,0,Q6343-P6343+1),0),0),6)</f>
        <v>#N/A</v>
      </c>
      <c r="S6343" s="36" t="e">
        <f ca="1">VLOOKUP(R6343,Lists!B:D,3,FALSE)</f>
        <v>#N/A</v>
      </c>
      <c r="T6343" s="36" t="str">
        <f>IF(F6343&lt;&gt;"",MATCH(R6343,'Maximum minutes'!B:B,0),"")</f>
        <v/>
      </c>
      <c r="U6343" s="36">
        <f ca="1">IF(F6343&lt;&gt;"",COUNTA(OFFSET('Maximum minutes'!$C$1,'Annexe A1 Cours'!T6343,0,1,50)),0)</f>
        <v>0</v>
      </c>
      <c r="V6343" s="37">
        <f ca="1">IFERROR(OFFSET('Maximum minutes'!$C$1,T6343+1,-1+MATCH(G6343,OFFSET('Maximum minutes'!$C$1,T6343-1,0,1,50),0)),0)</f>
        <v>0</v>
      </c>
      <c r="W6343" s="38">
        <f t="shared" ref="W6343:W6406" ca="1" si="198">IFERROR(DATE(YEAR(D6343)+V6343,MONTH(D6343),DAY(D6343)),"")</f>
        <v>0</v>
      </c>
    </row>
    <row r="6344" spans="1:23" s="36" customFormat="1" ht="18.75">
      <c r="A6344" s="34"/>
      <c r="B6344" s="39"/>
      <c r="C6344" s="39"/>
      <c r="D6344" s="35"/>
      <c r="E6344" s="40"/>
      <c r="F6344" s="39"/>
      <c r="G6344" s="39"/>
      <c r="H6344" s="39"/>
      <c r="I6344" s="34"/>
      <c r="J6344" s="34"/>
      <c r="K6344" s="34"/>
      <c r="L6344" s="34"/>
      <c r="M6344" s="43" t="str">
        <f ca="1">IFERROR(OFFSET('Maximum minutes'!$C$1,T6344,MATCH(IF(G6344&lt;&gt;"",G6344,F6344),OFFSET('Maximum minutes'!$C$1,T6344-1,0,1,U6344+1),0)-1)*IF(OR(ISNUMBER(J6344),J6344="sans examen"),1,0)*IF(W6344&lt;MinDate,1,0),"")</f>
        <v/>
      </c>
      <c r="N6344" s="36">
        <f t="shared" ref="N6344:N6407" ca="1" si="199">IF(K6344&gt;0,MIN(K6344,M6344),0)*IF(M6344="",0,1)</f>
        <v>0</v>
      </c>
      <c r="O6344" s="36" t="e">
        <f ca="1">LEFT(OFFSET(Lists!$Q$2,MATCH(E6344,Lists!$R$3:$R$19,0),0),4)</f>
        <v>#N/A</v>
      </c>
      <c r="P6344" s="36" t="e">
        <f ca="1">MATCH(O6344,Lists!$S$2:$S$640,1)</f>
        <v>#N/A</v>
      </c>
      <c r="Q6344" s="36" t="e">
        <f ca="1">MATCH(LEFT(OFFSET(Lists!$Q$2,MATCH(E6344,Lists!$R$3:$R$19,0)+1,0),4),Lists!$S$3:$S$640,1)</f>
        <v>#N/A</v>
      </c>
      <c r="R6344" s="36" t="e">
        <f ca="1">LEFT(OFFSET(Lists!$S$2,P6344-1+MATCH(F6344,OFFSET(Lists!$T$3,P6344-1,0,Q6344-P6344+1),0),0),6)</f>
        <v>#N/A</v>
      </c>
      <c r="S6344" s="36" t="e">
        <f ca="1">VLOOKUP(R6344,Lists!B:D,3,FALSE)</f>
        <v>#N/A</v>
      </c>
      <c r="T6344" s="36" t="str">
        <f>IF(F6344&lt;&gt;"",MATCH(R6344,'Maximum minutes'!B:B,0),"")</f>
        <v/>
      </c>
      <c r="U6344" s="36">
        <f ca="1">IF(F6344&lt;&gt;"",COUNTA(OFFSET('Maximum minutes'!$C$1,'Annexe A1 Cours'!T6344,0,1,50)),0)</f>
        <v>0</v>
      </c>
      <c r="V6344" s="37">
        <f ca="1">IFERROR(OFFSET('Maximum minutes'!$C$1,T6344+1,-1+MATCH(G6344,OFFSET('Maximum minutes'!$C$1,T6344-1,0,1,50),0)),0)</f>
        <v>0</v>
      </c>
      <c r="W6344" s="38">
        <f t="shared" ca="1" si="198"/>
        <v>0</v>
      </c>
    </row>
    <row r="6345" spans="1:23" s="36" customFormat="1" ht="18.75">
      <c r="A6345" s="34"/>
      <c r="B6345" s="39"/>
      <c r="C6345" s="39"/>
      <c r="D6345" s="35"/>
      <c r="E6345" s="40"/>
      <c r="F6345" s="39"/>
      <c r="G6345" s="39"/>
      <c r="H6345" s="39"/>
      <c r="I6345" s="34"/>
      <c r="J6345" s="34"/>
      <c r="K6345" s="34"/>
      <c r="L6345" s="34"/>
      <c r="M6345" s="43" t="str">
        <f ca="1">IFERROR(OFFSET('Maximum minutes'!$C$1,T6345,MATCH(IF(G6345&lt;&gt;"",G6345,F6345),OFFSET('Maximum minutes'!$C$1,T6345-1,0,1,U6345+1),0)-1)*IF(OR(ISNUMBER(J6345),J6345="sans examen"),1,0)*IF(W6345&lt;MinDate,1,0),"")</f>
        <v/>
      </c>
      <c r="N6345" s="36">
        <f t="shared" ca="1" si="199"/>
        <v>0</v>
      </c>
      <c r="O6345" s="36" t="e">
        <f ca="1">LEFT(OFFSET(Lists!$Q$2,MATCH(E6345,Lists!$R$3:$R$19,0),0),4)</f>
        <v>#N/A</v>
      </c>
      <c r="P6345" s="36" t="e">
        <f ca="1">MATCH(O6345,Lists!$S$2:$S$640,1)</f>
        <v>#N/A</v>
      </c>
      <c r="Q6345" s="36" t="e">
        <f ca="1">MATCH(LEFT(OFFSET(Lists!$Q$2,MATCH(E6345,Lists!$R$3:$R$19,0)+1,0),4),Lists!$S$3:$S$640,1)</f>
        <v>#N/A</v>
      </c>
      <c r="R6345" s="36" t="e">
        <f ca="1">LEFT(OFFSET(Lists!$S$2,P6345-1+MATCH(F6345,OFFSET(Lists!$T$3,P6345-1,0,Q6345-P6345+1),0),0),6)</f>
        <v>#N/A</v>
      </c>
      <c r="S6345" s="36" t="e">
        <f ca="1">VLOOKUP(R6345,Lists!B:D,3,FALSE)</f>
        <v>#N/A</v>
      </c>
      <c r="T6345" s="36" t="str">
        <f>IF(F6345&lt;&gt;"",MATCH(R6345,'Maximum minutes'!B:B,0),"")</f>
        <v/>
      </c>
      <c r="U6345" s="36">
        <f ca="1">IF(F6345&lt;&gt;"",COUNTA(OFFSET('Maximum minutes'!$C$1,'Annexe A1 Cours'!T6345,0,1,50)),0)</f>
        <v>0</v>
      </c>
      <c r="V6345" s="37">
        <f ca="1">IFERROR(OFFSET('Maximum minutes'!$C$1,T6345+1,-1+MATCH(G6345,OFFSET('Maximum minutes'!$C$1,T6345-1,0,1,50),0)),0)</f>
        <v>0</v>
      </c>
      <c r="W6345" s="38">
        <f t="shared" ca="1" si="198"/>
        <v>0</v>
      </c>
    </row>
    <row r="6346" spans="1:23" s="36" customFormat="1" ht="18.75">
      <c r="A6346" s="34"/>
      <c r="B6346" s="39"/>
      <c r="C6346" s="39"/>
      <c r="D6346" s="35"/>
      <c r="E6346" s="40"/>
      <c r="F6346" s="39"/>
      <c r="G6346" s="39"/>
      <c r="H6346" s="39"/>
      <c r="I6346" s="34"/>
      <c r="J6346" s="34"/>
      <c r="K6346" s="34"/>
      <c r="L6346" s="34"/>
      <c r="M6346" s="43" t="str">
        <f ca="1">IFERROR(OFFSET('Maximum minutes'!$C$1,T6346,MATCH(IF(G6346&lt;&gt;"",G6346,F6346),OFFSET('Maximum minutes'!$C$1,T6346-1,0,1,U6346+1),0)-1)*IF(OR(ISNUMBER(J6346),J6346="sans examen"),1,0)*IF(W6346&lt;MinDate,1,0),"")</f>
        <v/>
      </c>
      <c r="N6346" s="36">
        <f t="shared" ca="1" si="199"/>
        <v>0</v>
      </c>
      <c r="O6346" s="36" t="e">
        <f ca="1">LEFT(OFFSET(Lists!$Q$2,MATCH(E6346,Lists!$R$3:$R$19,0),0),4)</f>
        <v>#N/A</v>
      </c>
      <c r="P6346" s="36" t="e">
        <f ca="1">MATCH(O6346,Lists!$S$2:$S$640,1)</f>
        <v>#N/A</v>
      </c>
      <c r="Q6346" s="36" t="e">
        <f ca="1">MATCH(LEFT(OFFSET(Lists!$Q$2,MATCH(E6346,Lists!$R$3:$R$19,0)+1,0),4),Lists!$S$3:$S$640,1)</f>
        <v>#N/A</v>
      </c>
      <c r="R6346" s="36" t="e">
        <f ca="1">LEFT(OFFSET(Lists!$S$2,P6346-1+MATCH(F6346,OFFSET(Lists!$T$3,P6346-1,0,Q6346-P6346+1),0),0),6)</f>
        <v>#N/A</v>
      </c>
      <c r="S6346" s="36" t="e">
        <f ca="1">VLOOKUP(R6346,Lists!B:D,3,FALSE)</f>
        <v>#N/A</v>
      </c>
      <c r="T6346" s="36" t="str">
        <f>IF(F6346&lt;&gt;"",MATCH(R6346,'Maximum minutes'!B:B,0),"")</f>
        <v/>
      </c>
      <c r="U6346" s="36">
        <f ca="1">IF(F6346&lt;&gt;"",COUNTA(OFFSET('Maximum minutes'!$C$1,'Annexe A1 Cours'!T6346,0,1,50)),0)</f>
        <v>0</v>
      </c>
      <c r="V6346" s="37">
        <f ca="1">IFERROR(OFFSET('Maximum minutes'!$C$1,T6346+1,-1+MATCH(G6346,OFFSET('Maximum minutes'!$C$1,T6346-1,0,1,50),0)),0)</f>
        <v>0</v>
      </c>
      <c r="W6346" s="38">
        <f t="shared" ca="1" si="198"/>
        <v>0</v>
      </c>
    </row>
    <row r="6347" spans="1:23" s="36" customFormat="1" ht="18.75">
      <c r="A6347" s="34"/>
      <c r="B6347" s="39"/>
      <c r="C6347" s="39"/>
      <c r="D6347" s="35"/>
      <c r="E6347" s="40"/>
      <c r="F6347" s="39"/>
      <c r="G6347" s="39"/>
      <c r="H6347" s="39"/>
      <c r="I6347" s="34"/>
      <c r="J6347" s="34"/>
      <c r="K6347" s="34"/>
      <c r="L6347" s="34"/>
      <c r="M6347" s="43" t="str">
        <f ca="1">IFERROR(OFFSET('Maximum minutes'!$C$1,T6347,MATCH(IF(G6347&lt;&gt;"",G6347,F6347),OFFSET('Maximum minutes'!$C$1,T6347-1,0,1,U6347+1),0)-1)*IF(OR(ISNUMBER(J6347),J6347="sans examen"),1,0)*IF(W6347&lt;MinDate,1,0),"")</f>
        <v/>
      </c>
      <c r="N6347" s="36">
        <f t="shared" ca="1" si="199"/>
        <v>0</v>
      </c>
      <c r="O6347" s="36" t="e">
        <f ca="1">LEFT(OFFSET(Lists!$Q$2,MATCH(E6347,Lists!$R$3:$R$19,0),0),4)</f>
        <v>#N/A</v>
      </c>
      <c r="P6347" s="36" t="e">
        <f ca="1">MATCH(O6347,Lists!$S$2:$S$640,1)</f>
        <v>#N/A</v>
      </c>
      <c r="Q6347" s="36" t="e">
        <f ca="1">MATCH(LEFT(OFFSET(Lists!$Q$2,MATCH(E6347,Lists!$R$3:$R$19,0)+1,0),4),Lists!$S$3:$S$640,1)</f>
        <v>#N/A</v>
      </c>
      <c r="R6347" s="36" t="e">
        <f ca="1">LEFT(OFFSET(Lists!$S$2,P6347-1+MATCH(F6347,OFFSET(Lists!$T$3,P6347-1,0,Q6347-P6347+1),0),0),6)</f>
        <v>#N/A</v>
      </c>
      <c r="S6347" s="36" t="e">
        <f ca="1">VLOOKUP(R6347,Lists!B:D,3,FALSE)</f>
        <v>#N/A</v>
      </c>
      <c r="T6347" s="36" t="str">
        <f>IF(F6347&lt;&gt;"",MATCH(R6347,'Maximum minutes'!B:B,0),"")</f>
        <v/>
      </c>
      <c r="U6347" s="36">
        <f ca="1">IF(F6347&lt;&gt;"",COUNTA(OFFSET('Maximum minutes'!$C$1,'Annexe A1 Cours'!T6347,0,1,50)),0)</f>
        <v>0</v>
      </c>
      <c r="V6347" s="37">
        <f ca="1">IFERROR(OFFSET('Maximum minutes'!$C$1,T6347+1,-1+MATCH(G6347,OFFSET('Maximum minutes'!$C$1,T6347-1,0,1,50),0)),0)</f>
        <v>0</v>
      </c>
      <c r="W6347" s="38">
        <f t="shared" ca="1" si="198"/>
        <v>0</v>
      </c>
    </row>
    <row r="6348" spans="1:23" s="36" customFormat="1" ht="18.75">
      <c r="A6348" s="34"/>
      <c r="B6348" s="39"/>
      <c r="C6348" s="39"/>
      <c r="D6348" s="35"/>
      <c r="E6348" s="40"/>
      <c r="F6348" s="39"/>
      <c r="G6348" s="39"/>
      <c r="H6348" s="39"/>
      <c r="I6348" s="34"/>
      <c r="J6348" s="34"/>
      <c r="K6348" s="34"/>
      <c r="L6348" s="34"/>
      <c r="M6348" s="43" t="str">
        <f ca="1">IFERROR(OFFSET('Maximum minutes'!$C$1,T6348,MATCH(IF(G6348&lt;&gt;"",G6348,F6348),OFFSET('Maximum minutes'!$C$1,T6348-1,0,1,U6348+1),0)-1)*IF(OR(ISNUMBER(J6348),J6348="sans examen"),1,0)*IF(W6348&lt;MinDate,1,0),"")</f>
        <v/>
      </c>
      <c r="N6348" s="36">
        <f t="shared" ca="1" si="199"/>
        <v>0</v>
      </c>
      <c r="O6348" s="36" t="e">
        <f ca="1">LEFT(OFFSET(Lists!$Q$2,MATCH(E6348,Lists!$R$3:$R$19,0),0),4)</f>
        <v>#N/A</v>
      </c>
      <c r="P6348" s="36" t="e">
        <f ca="1">MATCH(O6348,Lists!$S$2:$S$640,1)</f>
        <v>#N/A</v>
      </c>
      <c r="Q6348" s="36" t="e">
        <f ca="1">MATCH(LEFT(OFFSET(Lists!$Q$2,MATCH(E6348,Lists!$R$3:$R$19,0)+1,0),4),Lists!$S$3:$S$640,1)</f>
        <v>#N/A</v>
      </c>
      <c r="R6348" s="36" t="e">
        <f ca="1">LEFT(OFFSET(Lists!$S$2,P6348-1+MATCH(F6348,OFFSET(Lists!$T$3,P6348-1,0,Q6348-P6348+1),0),0),6)</f>
        <v>#N/A</v>
      </c>
      <c r="S6348" s="36" t="e">
        <f ca="1">VLOOKUP(R6348,Lists!B:D,3,FALSE)</f>
        <v>#N/A</v>
      </c>
      <c r="T6348" s="36" t="str">
        <f>IF(F6348&lt;&gt;"",MATCH(R6348,'Maximum minutes'!B:B,0),"")</f>
        <v/>
      </c>
      <c r="U6348" s="36">
        <f ca="1">IF(F6348&lt;&gt;"",COUNTA(OFFSET('Maximum minutes'!$C$1,'Annexe A1 Cours'!T6348,0,1,50)),0)</f>
        <v>0</v>
      </c>
      <c r="V6348" s="37">
        <f ca="1">IFERROR(OFFSET('Maximum minutes'!$C$1,T6348+1,-1+MATCH(G6348,OFFSET('Maximum minutes'!$C$1,T6348-1,0,1,50),0)),0)</f>
        <v>0</v>
      </c>
      <c r="W6348" s="38">
        <f t="shared" ca="1" si="198"/>
        <v>0</v>
      </c>
    </row>
    <row r="6349" spans="1:23" s="36" customFormat="1" ht="18.75">
      <c r="A6349" s="34"/>
      <c r="B6349" s="39"/>
      <c r="C6349" s="39"/>
      <c r="D6349" s="35"/>
      <c r="E6349" s="40"/>
      <c r="F6349" s="39"/>
      <c r="G6349" s="39"/>
      <c r="H6349" s="39"/>
      <c r="I6349" s="34"/>
      <c r="J6349" s="34"/>
      <c r="K6349" s="34"/>
      <c r="L6349" s="34"/>
      <c r="M6349" s="43" t="str">
        <f ca="1">IFERROR(OFFSET('Maximum minutes'!$C$1,T6349,MATCH(IF(G6349&lt;&gt;"",G6349,F6349),OFFSET('Maximum minutes'!$C$1,T6349-1,0,1,U6349+1),0)-1)*IF(OR(ISNUMBER(J6349),J6349="sans examen"),1,0)*IF(W6349&lt;MinDate,1,0),"")</f>
        <v/>
      </c>
      <c r="N6349" s="36">
        <f t="shared" ca="1" si="199"/>
        <v>0</v>
      </c>
      <c r="O6349" s="36" t="e">
        <f ca="1">LEFT(OFFSET(Lists!$Q$2,MATCH(E6349,Lists!$R$3:$R$19,0),0),4)</f>
        <v>#N/A</v>
      </c>
      <c r="P6349" s="36" t="e">
        <f ca="1">MATCH(O6349,Lists!$S$2:$S$640,1)</f>
        <v>#N/A</v>
      </c>
      <c r="Q6349" s="36" t="e">
        <f ca="1">MATCH(LEFT(OFFSET(Lists!$Q$2,MATCH(E6349,Lists!$R$3:$R$19,0)+1,0),4),Lists!$S$3:$S$640,1)</f>
        <v>#N/A</v>
      </c>
      <c r="R6349" s="36" t="e">
        <f ca="1">LEFT(OFFSET(Lists!$S$2,P6349-1+MATCH(F6349,OFFSET(Lists!$T$3,P6349-1,0,Q6349-P6349+1),0),0),6)</f>
        <v>#N/A</v>
      </c>
      <c r="S6349" s="36" t="e">
        <f ca="1">VLOOKUP(R6349,Lists!B:D,3,FALSE)</f>
        <v>#N/A</v>
      </c>
      <c r="T6349" s="36" t="str">
        <f>IF(F6349&lt;&gt;"",MATCH(R6349,'Maximum minutes'!B:B,0),"")</f>
        <v/>
      </c>
      <c r="U6349" s="36">
        <f ca="1">IF(F6349&lt;&gt;"",COUNTA(OFFSET('Maximum minutes'!$C$1,'Annexe A1 Cours'!T6349,0,1,50)),0)</f>
        <v>0</v>
      </c>
      <c r="V6349" s="37">
        <f ca="1">IFERROR(OFFSET('Maximum minutes'!$C$1,T6349+1,-1+MATCH(G6349,OFFSET('Maximum minutes'!$C$1,T6349-1,0,1,50),0)),0)</f>
        <v>0</v>
      </c>
      <c r="W6349" s="38">
        <f t="shared" ca="1" si="198"/>
        <v>0</v>
      </c>
    </row>
    <row r="6350" spans="1:23" s="36" customFormat="1" ht="18.75">
      <c r="A6350" s="34"/>
      <c r="B6350" s="39"/>
      <c r="C6350" s="39"/>
      <c r="D6350" s="35"/>
      <c r="E6350" s="40"/>
      <c r="F6350" s="39"/>
      <c r="G6350" s="39"/>
      <c r="H6350" s="39"/>
      <c r="I6350" s="34"/>
      <c r="J6350" s="34"/>
      <c r="K6350" s="34"/>
      <c r="L6350" s="34"/>
      <c r="M6350" s="43" t="str">
        <f ca="1">IFERROR(OFFSET('Maximum minutes'!$C$1,T6350,MATCH(IF(G6350&lt;&gt;"",G6350,F6350),OFFSET('Maximum minutes'!$C$1,T6350-1,0,1,U6350+1),0)-1)*IF(OR(ISNUMBER(J6350),J6350="sans examen"),1,0)*IF(W6350&lt;MinDate,1,0),"")</f>
        <v/>
      </c>
      <c r="N6350" s="36">
        <f t="shared" ca="1" si="199"/>
        <v>0</v>
      </c>
      <c r="O6350" s="36" t="e">
        <f ca="1">LEFT(OFFSET(Lists!$Q$2,MATCH(E6350,Lists!$R$3:$R$19,0),0),4)</f>
        <v>#N/A</v>
      </c>
      <c r="P6350" s="36" t="e">
        <f ca="1">MATCH(O6350,Lists!$S$2:$S$640,1)</f>
        <v>#N/A</v>
      </c>
      <c r="Q6350" s="36" t="e">
        <f ca="1">MATCH(LEFT(OFFSET(Lists!$Q$2,MATCH(E6350,Lists!$R$3:$R$19,0)+1,0),4),Lists!$S$3:$S$640,1)</f>
        <v>#N/A</v>
      </c>
      <c r="R6350" s="36" t="e">
        <f ca="1">LEFT(OFFSET(Lists!$S$2,P6350-1+MATCH(F6350,OFFSET(Lists!$T$3,P6350-1,0,Q6350-P6350+1),0),0),6)</f>
        <v>#N/A</v>
      </c>
      <c r="S6350" s="36" t="e">
        <f ca="1">VLOOKUP(R6350,Lists!B:D,3,FALSE)</f>
        <v>#N/A</v>
      </c>
      <c r="T6350" s="36" t="str">
        <f>IF(F6350&lt;&gt;"",MATCH(R6350,'Maximum minutes'!B:B,0),"")</f>
        <v/>
      </c>
      <c r="U6350" s="36">
        <f ca="1">IF(F6350&lt;&gt;"",COUNTA(OFFSET('Maximum minutes'!$C$1,'Annexe A1 Cours'!T6350,0,1,50)),0)</f>
        <v>0</v>
      </c>
      <c r="V6350" s="37">
        <f ca="1">IFERROR(OFFSET('Maximum minutes'!$C$1,T6350+1,-1+MATCH(G6350,OFFSET('Maximum minutes'!$C$1,T6350-1,0,1,50),0)),0)</f>
        <v>0</v>
      </c>
      <c r="W6350" s="38">
        <f t="shared" ca="1" si="198"/>
        <v>0</v>
      </c>
    </row>
    <row r="6351" spans="1:23" s="36" customFormat="1" ht="18.75">
      <c r="A6351" s="34"/>
      <c r="B6351" s="39"/>
      <c r="C6351" s="39"/>
      <c r="D6351" s="35"/>
      <c r="E6351" s="40"/>
      <c r="F6351" s="39"/>
      <c r="G6351" s="39"/>
      <c r="H6351" s="39"/>
      <c r="I6351" s="34"/>
      <c r="J6351" s="34"/>
      <c r="K6351" s="34"/>
      <c r="L6351" s="34"/>
      <c r="M6351" s="43" t="str">
        <f ca="1">IFERROR(OFFSET('Maximum minutes'!$C$1,T6351,MATCH(IF(G6351&lt;&gt;"",G6351,F6351),OFFSET('Maximum minutes'!$C$1,T6351-1,0,1,U6351+1),0)-1)*IF(OR(ISNUMBER(J6351),J6351="sans examen"),1,0)*IF(W6351&lt;MinDate,1,0),"")</f>
        <v/>
      </c>
      <c r="N6351" s="36">
        <f t="shared" ca="1" si="199"/>
        <v>0</v>
      </c>
      <c r="O6351" s="36" t="e">
        <f ca="1">LEFT(OFFSET(Lists!$Q$2,MATCH(E6351,Lists!$R$3:$R$19,0),0),4)</f>
        <v>#N/A</v>
      </c>
      <c r="P6351" s="36" t="e">
        <f ca="1">MATCH(O6351,Lists!$S$2:$S$640,1)</f>
        <v>#N/A</v>
      </c>
      <c r="Q6351" s="36" t="e">
        <f ca="1">MATCH(LEFT(OFFSET(Lists!$Q$2,MATCH(E6351,Lists!$R$3:$R$19,0)+1,0),4),Lists!$S$3:$S$640,1)</f>
        <v>#N/A</v>
      </c>
      <c r="R6351" s="36" t="e">
        <f ca="1">LEFT(OFFSET(Lists!$S$2,P6351-1+MATCH(F6351,OFFSET(Lists!$T$3,P6351-1,0,Q6351-P6351+1),0),0),6)</f>
        <v>#N/A</v>
      </c>
      <c r="S6351" s="36" t="e">
        <f ca="1">VLOOKUP(R6351,Lists!B:D,3,FALSE)</f>
        <v>#N/A</v>
      </c>
      <c r="T6351" s="36" t="str">
        <f>IF(F6351&lt;&gt;"",MATCH(R6351,'Maximum minutes'!B:B,0),"")</f>
        <v/>
      </c>
      <c r="U6351" s="36">
        <f ca="1">IF(F6351&lt;&gt;"",COUNTA(OFFSET('Maximum minutes'!$C$1,'Annexe A1 Cours'!T6351,0,1,50)),0)</f>
        <v>0</v>
      </c>
      <c r="V6351" s="37">
        <f ca="1">IFERROR(OFFSET('Maximum minutes'!$C$1,T6351+1,-1+MATCH(G6351,OFFSET('Maximum minutes'!$C$1,T6351-1,0,1,50),0)),0)</f>
        <v>0</v>
      </c>
      <c r="W6351" s="38">
        <f t="shared" ca="1" si="198"/>
        <v>0</v>
      </c>
    </row>
    <row r="6352" spans="1:23" s="36" customFormat="1" ht="18.75">
      <c r="A6352" s="34"/>
      <c r="B6352" s="39"/>
      <c r="C6352" s="39"/>
      <c r="D6352" s="35"/>
      <c r="E6352" s="40"/>
      <c r="F6352" s="39"/>
      <c r="G6352" s="39"/>
      <c r="H6352" s="39"/>
      <c r="I6352" s="34"/>
      <c r="J6352" s="34"/>
      <c r="K6352" s="34"/>
      <c r="L6352" s="34"/>
      <c r="M6352" s="43" t="str">
        <f ca="1">IFERROR(OFFSET('Maximum minutes'!$C$1,T6352,MATCH(IF(G6352&lt;&gt;"",G6352,F6352),OFFSET('Maximum minutes'!$C$1,T6352-1,0,1,U6352+1),0)-1)*IF(OR(ISNUMBER(J6352),J6352="sans examen"),1,0)*IF(W6352&lt;MinDate,1,0),"")</f>
        <v/>
      </c>
      <c r="N6352" s="36">
        <f t="shared" ca="1" si="199"/>
        <v>0</v>
      </c>
      <c r="O6352" s="36" t="e">
        <f ca="1">LEFT(OFFSET(Lists!$Q$2,MATCH(E6352,Lists!$R$3:$R$19,0),0),4)</f>
        <v>#N/A</v>
      </c>
      <c r="P6352" s="36" t="e">
        <f ca="1">MATCH(O6352,Lists!$S$2:$S$640,1)</f>
        <v>#N/A</v>
      </c>
      <c r="Q6352" s="36" t="e">
        <f ca="1">MATCH(LEFT(OFFSET(Lists!$Q$2,MATCH(E6352,Lists!$R$3:$R$19,0)+1,0),4),Lists!$S$3:$S$640,1)</f>
        <v>#N/A</v>
      </c>
      <c r="R6352" s="36" t="e">
        <f ca="1">LEFT(OFFSET(Lists!$S$2,P6352-1+MATCH(F6352,OFFSET(Lists!$T$3,P6352-1,0,Q6352-P6352+1),0),0),6)</f>
        <v>#N/A</v>
      </c>
      <c r="S6352" s="36" t="e">
        <f ca="1">VLOOKUP(R6352,Lists!B:D,3,FALSE)</f>
        <v>#N/A</v>
      </c>
      <c r="T6352" s="36" t="str">
        <f>IF(F6352&lt;&gt;"",MATCH(R6352,'Maximum minutes'!B:B,0),"")</f>
        <v/>
      </c>
      <c r="U6352" s="36">
        <f ca="1">IF(F6352&lt;&gt;"",COUNTA(OFFSET('Maximum minutes'!$C$1,'Annexe A1 Cours'!T6352,0,1,50)),0)</f>
        <v>0</v>
      </c>
      <c r="V6352" s="37">
        <f ca="1">IFERROR(OFFSET('Maximum minutes'!$C$1,T6352+1,-1+MATCH(G6352,OFFSET('Maximum minutes'!$C$1,T6352-1,0,1,50),0)),0)</f>
        <v>0</v>
      </c>
      <c r="W6352" s="38">
        <f t="shared" ca="1" si="198"/>
        <v>0</v>
      </c>
    </row>
    <row r="6353" spans="1:23" s="36" customFormat="1" ht="18.75">
      <c r="A6353" s="34"/>
      <c r="B6353" s="39"/>
      <c r="C6353" s="39"/>
      <c r="D6353" s="35"/>
      <c r="E6353" s="40"/>
      <c r="F6353" s="39"/>
      <c r="G6353" s="39"/>
      <c r="H6353" s="39"/>
      <c r="I6353" s="34"/>
      <c r="J6353" s="34"/>
      <c r="K6353" s="34"/>
      <c r="L6353" s="34"/>
      <c r="M6353" s="43" t="str">
        <f ca="1">IFERROR(OFFSET('Maximum minutes'!$C$1,T6353,MATCH(IF(G6353&lt;&gt;"",G6353,F6353),OFFSET('Maximum minutes'!$C$1,T6353-1,0,1,U6353+1),0)-1)*IF(OR(ISNUMBER(J6353),J6353="sans examen"),1,0)*IF(W6353&lt;MinDate,1,0),"")</f>
        <v/>
      </c>
      <c r="N6353" s="36">
        <f t="shared" ca="1" si="199"/>
        <v>0</v>
      </c>
      <c r="O6353" s="36" t="e">
        <f ca="1">LEFT(OFFSET(Lists!$Q$2,MATCH(E6353,Lists!$R$3:$R$19,0),0),4)</f>
        <v>#N/A</v>
      </c>
      <c r="P6353" s="36" t="e">
        <f ca="1">MATCH(O6353,Lists!$S$2:$S$640,1)</f>
        <v>#N/A</v>
      </c>
      <c r="Q6353" s="36" t="e">
        <f ca="1">MATCH(LEFT(OFFSET(Lists!$Q$2,MATCH(E6353,Lists!$R$3:$R$19,0)+1,0),4),Lists!$S$3:$S$640,1)</f>
        <v>#N/A</v>
      </c>
      <c r="R6353" s="36" t="e">
        <f ca="1">LEFT(OFFSET(Lists!$S$2,P6353-1+MATCH(F6353,OFFSET(Lists!$T$3,P6353-1,0,Q6353-P6353+1),0),0),6)</f>
        <v>#N/A</v>
      </c>
      <c r="S6353" s="36" t="e">
        <f ca="1">VLOOKUP(R6353,Lists!B:D,3,FALSE)</f>
        <v>#N/A</v>
      </c>
      <c r="T6353" s="36" t="str">
        <f>IF(F6353&lt;&gt;"",MATCH(R6353,'Maximum minutes'!B:B,0),"")</f>
        <v/>
      </c>
      <c r="U6353" s="36">
        <f ca="1">IF(F6353&lt;&gt;"",COUNTA(OFFSET('Maximum minutes'!$C$1,'Annexe A1 Cours'!T6353,0,1,50)),0)</f>
        <v>0</v>
      </c>
      <c r="V6353" s="37">
        <f ca="1">IFERROR(OFFSET('Maximum minutes'!$C$1,T6353+1,-1+MATCH(G6353,OFFSET('Maximum minutes'!$C$1,T6353-1,0,1,50),0)),0)</f>
        <v>0</v>
      </c>
      <c r="W6353" s="38">
        <f t="shared" ca="1" si="198"/>
        <v>0</v>
      </c>
    </row>
    <row r="6354" spans="1:23" s="36" customFormat="1" ht="18.75">
      <c r="A6354" s="34"/>
      <c r="B6354" s="39"/>
      <c r="C6354" s="39"/>
      <c r="D6354" s="35"/>
      <c r="E6354" s="40"/>
      <c r="F6354" s="39"/>
      <c r="G6354" s="39"/>
      <c r="H6354" s="39"/>
      <c r="I6354" s="34"/>
      <c r="J6354" s="34"/>
      <c r="K6354" s="34"/>
      <c r="L6354" s="34"/>
      <c r="M6354" s="43" t="str">
        <f ca="1">IFERROR(OFFSET('Maximum minutes'!$C$1,T6354,MATCH(IF(G6354&lt;&gt;"",G6354,F6354),OFFSET('Maximum minutes'!$C$1,T6354-1,0,1,U6354+1),0)-1)*IF(OR(ISNUMBER(J6354),J6354="sans examen"),1,0)*IF(W6354&lt;MinDate,1,0),"")</f>
        <v/>
      </c>
      <c r="N6354" s="36">
        <f t="shared" ca="1" si="199"/>
        <v>0</v>
      </c>
      <c r="O6354" s="36" t="e">
        <f ca="1">LEFT(OFFSET(Lists!$Q$2,MATCH(E6354,Lists!$R$3:$R$19,0),0),4)</f>
        <v>#N/A</v>
      </c>
      <c r="P6354" s="36" t="e">
        <f ca="1">MATCH(O6354,Lists!$S$2:$S$640,1)</f>
        <v>#N/A</v>
      </c>
      <c r="Q6354" s="36" t="e">
        <f ca="1">MATCH(LEFT(OFFSET(Lists!$Q$2,MATCH(E6354,Lists!$R$3:$R$19,0)+1,0),4),Lists!$S$3:$S$640,1)</f>
        <v>#N/A</v>
      </c>
      <c r="R6354" s="36" t="e">
        <f ca="1">LEFT(OFFSET(Lists!$S$2,P6354-1+MATCH(F6354,OFFSET(Lists!$T$3,P6354-1,0,Q6354-P6354+1),0),0),6)</f>
        <v>#N/A</v>
      </c>
      <c r="S6354" s="36" t="e">
        <f ca="1">VLOOKUP(R6354,Lists!B:D,3,FALSE)</f>
        <v>#N/A</v>
      </c>
      <c r="T6354" s="36" t="str">
        <f>IF(F6354&lt;&gt;"",MATCH(R6354,'Maximum minutes'!B:B,0),"")</f>
        <v/>
      </c>
      <c r="U6354" s="36">
        <f ca="1">IF(F6354&lt;&gt;"",COUNTA(OFFSET('Maximum minutes'!$C$1,'Annexe A1 Cours'!T6354,0,1,50)),0)</f>
        <v>0</v>
      </c>
      <c r="V6354" s="37">
        <f ca="1">IFERROR(OFFSET('Maximum minutes'!$C$1,T6354+1,-1+MATCH(G6354,OFFSET('Maximum minutes'!$C$1,T6354-1,0,1,50),0)),0)</f>
        <v>0</v>
      </c>
      <c r="W6354" s="38">
        <f t="shared" ca="1" si="198"/>
        <v>0</v>
      </c>
    </row>
    <row r="6355" spans="1:23" s="36" customFormat="1" ht="18.75">
      <c r="A6355" s="34"/>
      <c r="B6355" s="39"/>
      <c r="C6355" s="39"/>
      <c r="D6355" s="35"/>
      <c r="E6355" s="40"/>
      <c r="F6355" s="39"/>
      <c r="G6355" s="39"/>
      <c r="H6355" s="39"/>
      <c r="I6355" s="34"/>
      <c r="J6355" s="34"/>
      <c r="K6355" s="34"/>
      <c r="L6355" s="34"/>
      <c r="M6355" s="43" t="str">
        <f ca="1">IFERROR(OFFSET('Maximum minutes'!$C$1,T6355,MATCH(IF(G6355&lt;&gt;"",G6355,F6355),OFFSET('Maximum minutes'!$C$1,T6355-1,0,1,U6355+1),0)-1)*IF(OR(ISNUMBER(J6355),J6355="sans examen"),1,0)*IF(W6355&lt;MinDate,1,0),"")</f>
        <v/>
      </c>
      <c r="N6355" s="36">
        <f t="shared" ca="1" si="199"/>
        <v>0</v>
      </c>
      <c r="O6355" s="36" t="e">
        <f ca="1">LEFT(OFFSET(Lists!$Q$2,MATCH(E6355,Lists!$R$3:$R$19,0),0),4)</f>
        <v>#N/A</v>
      </c>
      <c r="P6355" s="36" t="e">
        <f ca="1">MATCH(O6355,Lists!$S$2:$S$640,1)</f>
        <v>#N/A</v>
      </c>
      <c r="Q6355" s="36" t="e">
        <f ca="1">MATCH(LEFT(OFFSET(Lists!$Q$2,MATCH(E6355,Lists!$R$3:$R$19,0)+1,0),4),Lists!$S$3:$S$640,1)</f>
        <v>#N/A</v>
      </c>
      <c r="R6355" s="36" t="e">
        <f ca="1">LEFT(OFFSET(Lists!$S$2,P6355-1+MATCH(F6355,OFFSET(Lists!$T$3,P6355-1,0,Q6355-P6355+1),0),0),6)</f>
        <v>#N/A</v>
      </c>
      <c r="S6355" s="36" t="e">
        <f ca="1">VLOOKUP(R6355,Lists!B:D,3,FALSE)</f>
        <v>#N/A</v>
      </c>
      <c r="T6355" s="36" t="str">
        <f>IF(F6355&lt;&gt;"",MATCH(R6355,'Maximum minutes'!B:B,0),"")</f>
        <v/>
      </c>
      <c r="U6355" s="36">
        <f ca="1">IF(F6355&lt;&gt;"",COUNTA(OFFSET('Maximum minutes'!$C$1,'Annexe A1 Cours'!T6355,0,1,50)),0)</f>
        <v>0</v>
      </c>
      <c r="V6355" s="37">
        <f ca="1">IFERROR(OFFSET('Maximum minutes'!$C$1,T6355+1,-1+MATCH(G6355,OFFSET('Maximum minutes'!$C$1,T6355-1,0,1,50),0)),0)</f>
        <v>0</v>
      </c>
      <c r="W6355" s="38">
        <f t="shared" ca="1" si="198"/>
        <v>0</v>
      </c>
    </row>
    <row r="6356" spans="1:23" s="36" customFormat="1" ht="18.75">
      <c r="A6356" s="34"/>
      <c r="B6356" s="39"/>
      <c r="C6356" s="39"/>
      <c r="D6356" s="35"/>
      <c r="E6356" s="40"/>
      <c r="F6356" s="39"/>
      <c r="G6356" s="39"/>
      <c r="H6356" s="39"/>
      <c r="I6356" s="34"/>
      <c r="J6356" s="34"/>
      <c r="K6356" s="34"/>
      <c r="L6356" s="34"/>
      <c r="M6356" s="43" t="str">
        <f ca="1">IFERROR(OFFSET('Maximum minutes'!$C$1,T6356,MATCH(IF(G6356&lt;&gt;"",G6356,F6356),OFFSET('Maximum minutes'!$C$1,T6356-1,0,1,U6356+1),0)-1)*IF(OR(ISNUMBER(J6356),J6356="sans examen"),1,0)*IF(W6356&lt;MinDate,1,0),"")</f>
        <v/>
      </c>
      <c r="N6356" s="36">
        <f t="shared" ca="1" si="199"/>
        <v>0</v>
      </c>
      <c r="O6356" s="36" t="e">
        <f ca="1">LEFT(OFFSET(Lists!$Q$2,MATCH(E6356,Lists!$R$3:$R$19,0),0),4)</f>
        <v>#N/A</v>
      </c>
      <c r="P6356" s="36" t="e">
        <f ca="1">MATCH(O6356,Lists!$S$2:$S$640,1)</f>
        <v>#N/A</v>
      </c>
      <c r="Q6356" s="36" t="e">
        <f ca="1">MATCH(LEFT(OFFSET(Lists!$Q$2,MATCH(E6356,Lists!$R$3:$R$19,0)+1,0),4),Lists!$S$3:$S$640,1)</f>
        <v>#N/A</v>
      </c>
      <c r="R6356" s="36" t="e">
        <f ca="1">LEFT(OFFSET(Lists!$S$2,P6356-1+MATCH(F6356,OFFSET(Lists!$T$3,P6356-1,0,Q6356-P6356+1),0),0),6)</f>
        <v>#N/A</v>
      </c>
      <c r="S6356" s="36" t="e">
        <f ca="1">VLOOKUP(R6356,Lists!B:D,3,FALSE)</f>
        <v>#N/A</v>
      </c>
      <c r="T6356" s="36" t="str">
        <f>IF(F6356&lt;&gt;"",MATCH(R6356,'Maximum minutes'!B:B,0),"")</f>
        <v/>
      </c>
      <c r="U6356" s="36">
        <f ca="1">IF(F6356&lt;&gt;"",COUNTA(OFFSET('Maximum minutes'!$C$1,'Annexe A1 Cours'!T6356,0,1,50)),0)</f>
        <v>0</v>
      </c>
      <c r="V6356" s="37">
        <f ca="1">IFERROR(OFFSET('Maximum minutes'!$C$1,T6356+1,-1+MATCH(G6356,OFFSET('Maximum minutes'!$C$1,T6356-1,0,1,50),0)),0)</f>
        <v>0</v>
      </c>
      <c r="W6356" s="38">
        <f t="shared" ca="1" si="198"/>
        <v>0</v>
      </c>
    </row>
    <row r="6357" spans="1:23" s="36" customFormat="1" ht="18.75">
      <c r="A6357" s="34"/>
      <c r="B6357" s="39"/>
      <c r="C6357" s="39"/>
      <c r="D6357" s="35"/>
      <c r="E6357" s="40"/>
      <c r="F6357" s="39"/>
      <c r="G6357" s="39"/>
      <c r="H6357" s="39"/>
      <c r="I6357" s="34"/>
      <c r="J6357" s="34"/>
      <c r="K6357" s="34"/>
      <c r="L6357" s="34"/>
      <c r="M6357" s="43" t="str">
        <f ca="1">IFERROR(OFFSET('Maximum minutes'!$C$1,T6357,MATCH(IF(G6357&lt;&gt;"",G6357,F6357),OFFSET('Maximum minutes'!$C$1,T6357-1,0,1,U6357+1),0)-1)*IF(OR(ISNUMBER(J6357),J6357="sans examen"),1,0)*IF(W6357&lt;MinDate,1,0),"")</f>
        <v/>
      </c>
      <c r="N6357" s="36">
        <f t="shared" ca="1" si="199"/>
        <v>0</v>
      </c>
      <c r="O6357" s="36" t="e">
        <f ca="1">LEFT(OFFSET(Lists!$Q$2,MATCH(E6357,Lists!$R$3:$R$19,0),0),4)</f>
        <v>#N/A</v>
      </c>
      <c r="P6357" s="36" t="e">
        <f ca="1">MATCH(O6357,Lists!$S$2:$S$640,1)</f>
        <v>#N/A</v>
      </c>
      <c r="Q6357" s="36" t="e">
        <f ca="1">MATCH(LEFT(OFFSET(Lists!$Q$2,MATCH(E6357,Lists!$R$3:$R$19,0)+1,0),4),Lists!$S$3:$S$640,1)</f>
        <v>#N/A</v>
      </c>
      <c r="R6357" s="36" t="e">
        <f ca="1">LEFT(OFFSET(Lists!$S$2,P6357-1+MATCH(F6357,OFFSET(Lists!$T$3,P6357-1,0,Q6357-P6357+1),0),0),6)</f>
        <v>#N/A</v>
      </c>
      <c r="S6357" s="36" t="e">
        <f ca="1">VLOOKUP(R6357,Lists!B:D,3,FALSE)</f>
        <v>#N/A</v>
      </c>
      <c r="T6357" s="36" t="str">
        <f>IF(F6357&lt;&gt;"",MATCH(R6357,'Maximum minutes'!B:B,0),"")</f>
        <v/>
      </c>
      <c r="U6357" s="36">
        <f ca="1">IF(F6357&lt;&gt;"",COUNTA(OFFSET('Maximum minutes'!$C$1,'Annexe A1 Cours'!T6357,0,1,50)),0)</f>
        <v>0</v>
      </c>
      <c r="V6357" s="37">
        <f ca="1">IFERROR(OFFSET('Maximum minutes'!$C$1,T6357+1,-1+MATCH(G6357,OFFSET('Maximum minutes'!$C$1,T6357-1,0,1,50),0)),0)</f>
        <v>0</v>
      </c>
      <c r="W6357" s="38">
        <f t="shared" ca="1" si="198"/>
        <v>0</v>
      </c>
    </row>
    <row r="6358" spans="1:23" s="36" customFormat="1" ht="18.75">
      <c r="A6358" s="34"/>
      <c r="B6358" s="39"/>
      <c r="C6358" s="39"/>
      <c r="D6358" s="35"/>
      <c r="E6358" s="40"/>
      <c r="F6358" s="39"/>
      <c r="G6358" s="39"/>
      <c r="H6358" s="39"/>
      <c r="I6358" s="34"/>
      <c r="J6358" s="34"/>
      <c r="K6358" s="34"/>
      <c r="L6358" s="34"/>
      <c r="M6358" s="43" t="str">
        <f ca="1">IFERROR(OFFSET('Maximum minutes'!$C$1,T6358,MATCH(IF(G6358&lt;&gt;"",G6358,F6358),OFFSET('Maximum minutes'!$C$1,T6358-1,0,1,U6358+1),0)-1)*IF(OR(ISNUMBER(J6358),J6358="sans examen"),1,0)*IF(W6358&lt;MinDate,1,0),"")</f>
        <v/>
      </c>
      <c r="N6358" s="36">
        <f t="shared" ca="1" si="199"/>
        <v>0</v>
      </c>
      <c r="O6358" s="36" t="e">
        <f ca="1">LEFT(OFFSET(Lists!$Q$2,MATCH(E6358,Lists!$R$3:$R$19,0),0),4)</f>
        <v>#N/A</v>
      </c>
      <c r="P6358" s="36" t="e">
        <f ca="1">MATCH(O6358,Lists!$S$2:$S$640,1)</f>
        <v>#N/A</v>
      </c>
      <c r="Q6358" s="36" t="e">
        <f ca="1">MATCH(LEFT(OFFSET(Lists!$Q$2,MATCH(E6358,Lists!$R$3:$R$19,0)+1,0),4),Lists!$S$3:$S$640,1)</f>
        <v>#N/A</v>
      </c>
      <c r="R6358" s="36" t="e">
        <f ca="1">LEFT(OFFSET(Lists!$S$2,P6358-1+MATCH(F6358,OFFSET(Lists!$T$3,P6358-1,0,Q6358-P6358+1),0),0),6)</f>
        <v>#N/A</v>
      </c>
      <c r="S6358" s="36" t="e">
        <f ca="1">VLOOKUP(R6358,Lists!B:D,3,FALSE)</f>
        <v>#N/A</v>
      </c>
      <c r="T6358" s="36" t="str">
        <f>IF(F6358&lt;&gt;"",MATCH(R6358,'Maximum minutes'!B:B,0),"")</f>
        <v/>
      </c>
      <c r="U6358" s="36">
        <f ca="1">IF(F6358&lt;&gt;"",COUNTA(OFFSET('Maximum minutes'!$C$1,'Annexe A1 Cours'!T6358,0,1,50)),0)</f>
        <v>0</v>
      </c>
      <c r="V6358" s="37">
        <f ca="1">IFERROR(OFFSET('Maximum minutes'!$C$1,T6358+1,-1+MATCH(G6358,OFFSET('Maximum minutes'!$C$1,T6358-1,0,1,50),0)),0)</f>
        <v>0</v>
      </c>
      <c r="W6358" s="38">
        <f t="shared" ca="1" si="198"/>
        <v>0</v>
      </c>
    </row>
    <row r="6359" spans="1:23" s="36" customFormat="1" ht="18.75">
      <c r="A6359" s="34"/>
      <c r="B6359" s="39"/>
      <c r="C6359" s="39"/>
      <c r="D6359" s="35"/>
      <c r="E6359" s="40"/>
      <c r="F6359" s="39"/>
      <c r="G6359" s="39"/>
      <c r="H6359" s="39"/>
      <c r="I6359" s="34"/>
      <c r="J6359" s="34"/>
      <c r="K6359" s="34"/>
      <c r="L6359" s="34"/>
      <c r="M6359" s="43" t="str">
        <f ca="1">IFERROR(OFFSET('Maximum minutes'!$C$1,T6359,MATCH(IF(G6359&lt;&gt;"",G6359,F6359),OFFSET('Maximum minutes'!$C$1,T6359-1,0,1,U6359+1),0)-1)*IF(OR(ISNUMBER(J6359),J6359="sans examen"),1,0)*IF(W6359&lt;MinDate,1,0),"")</f>
        <v/>
      </c>
      <c r="N6359" s="36">
        <f t="shared" ca="1" si="199"/>
        <v>0</v>
      </c>
      <c r="O6359" s="36" t="e">
        <f ca="1">LEFT(OFFSET(Lists!$Q$2,MATCH(E6359,Lists!$R$3:$R$19,0),0),4)</f>
        <v>#N/A</v>
      </c>
      <c r="P6359" s="36" t="e">
        <f ca="1">MATCH(O6359,Lists!$S$2:$S$640,1)</f>
        <v>#N/A</v>
      </c>
      <c r="Q6359" s="36" t="e">
        <f ca="1">MATCH(LEFT(OFFSET(Lists!$Q$2,MATCH(E6359,Lists!$R$3:$R$19,0)+1,0),4),Lists!$S$3:$S$640,1)</f>
        <v>#N/A</v>
      </c>
      <c r="R6359" s="36" t="e">
        <f ca="1">LEFT(OFFSET(Lists!$S$2,P6359-1+MATCH(F6359,OFFSET(Lists!$T$3,P6359-1,0,Q6359-P6359+1),0),0),6)</f>
        <v>#N/A</v>
      </c>
      <c r="S6359" s="36" t="e">
        <f ca="1">VLOOKUP(R6359,Lists!B:D,3,FALSE)</f>
        <v>#N/A</v>
      </c>
      <c r="T6359" s="36" t="str">
        <f>IF(F6359&lt;&gt;"",MATCH(R6359,'Maximum minutes'!B:B,0),"")</f>
        <v/>
      </c>
      <c r="U6359" s="36">
        <f ca="1">IF(F6359&lt;&gt;"",COUNTA(OFFSET('Maximum minutes'!$C$1,'Annexe A1 Cours'!T6359,0,1,50)),0)</f>
        <v>0</v>
      </c>
      <c r="V6359" s="37">
        <f ca="1">IFERROR(OFFSET('Maximum minutes'!$C$1,T6359+1,-1+MATCH(G6359,OFFSET('Maximum minutes'!$C$1,T6359-1,0,1,50),0)),0)</f>
        <v>0</v>
      </c>
      <c r="W6359" s="38">
        <f t="shared" ca="1" si="198"/>
        <v>0</v>
      </c>
    </row>
    <row r="6360" spans="1:23" s="36" customFormat="1" ht="18.75">
      <c r="A6360" s="34"/>
      <c r="B6360" s="39"/>
      <c r="C6360" s="39"/>
      <c r="D6360" s="35"/>
      <c r="E6360" s="40"/>
      <c r="F6360" s="39"/>
      <c r="G6360" s="39"/>
      <c r="H6360" s="39"/>
      <c r="I6360" s="34"/>
      <c r="J6360" s="34"/>
      <c r="K6360" s="34"/>
      <c r="L6360" s="34"/>
      <c r="M6360" s="43" t="str">
        <f ca="1">IFERROR(OFFSET('Maximum minutes'!$C$1,T6360,MATCH(IF(G6360&lt;&gt;"",G6360,F6360),OFFSET('Maximum minutes'!$C$1,T6360-1,0,1,U6360+1),0)-1)*IF(OR(ISNUMBER(J6360),J6360="sans examen"),1,0)*IF(W6360&lt;MinDate,1,0),"")</f>
        <v/>
      </c>
      <c r="N6360" s="36">
        <f t="shared" ca="1" si="199"/>
        <v>0</v>
      </c>
      <c r="O6360" s="36" t="e">
        <f ca="1">LEFT(OFFSET(Lists!$Q$2,MATCH(E6360,Lists!$R$3:$R$19,0),0),4)</f>
        <v>#N/A</v>
      </c>
      <c r="P6360" s="36" t="e">
        <f ca="1">MATCH(O6360,Lists!$S$2:$S$640,1)</f>
        <v>#N/A</v>
      </c>
      <c r="Q6360" s="36" t="e">
        <f ca="1">MATCH(LEFT(OFFSET(Lists!$Q$2,MATCH(E6360,Lists!$R$3:$R$19,0)+1,0),4),Lists!$S$3:$S$640,1)</f>
        <v>#N/A</v>
      </c>
      <c r="R6360" s="36" t="e">
        <f ca="1">LEFT(OFFSET(Lists!$S$2,P6360-1+MATCH(F6360,OFFSET(Lists!$T$3,P6360-1,0,Q6360-P6360+1),0),0),6)</f>
        <v>#N/A</v>
      </c>
      <c r="S6360" s="36" t="e">
        <f ca="1">VLOOKUP(R6360,Lists!B:D,3,FALSE)</f>
        <v>#N/A</v>
      </c>
      <c r="T6360" s="36" t="str">
        <f>IF(F6360&lt;&gt;"",MATCH(R6360,'Maximum minutes'!B:B,0),"")</f>
        <v/>
      </c>
      <c r="U6360" s="36">
        <f ca="1">IF(F6360&lt;&gt;"",COUNTA(OFFSET('Maximum minutes'!$C$1,'Annexe A1 Cours'!T6360,0,1,50)),0)</f>
        <v>0</v>
      </c>
      <c r="V6360" s="37">
        <f ca="1">IFERROR(OFFSET('Maximum minutes'!$C$1,T6360+1,-1+MATCH(G6360,OFFSET('Maximum minutes'!$C$1,T6360-1,0,1,50),0)),0)</f>
        <v>0</v>
      </c>
      <c r="W6360" s="38">
        <f t="shared" ca="1" si="198"/>
        <v>0</v>
      </c>
    </row>
    <row r="6361" spans="1:23" s="36" customFormat="1" ht="18.75">
      <c r="A6361" s="34"/>
      <c r="B6361" s="39"/>
      <c r="C6361" s="39"/>
      <c r="D6361" s="35"/>
      <c r="E6361" s="40"/>
      <c r="F6361" s="39"/>
      <c r="G6361" s="39"/>
      <c r="H6361" s="39"/>
      <c r="I6361" s="34"/>
      <c r="J6361" s="34"/>
      <c r="K6361" s="34"/>
      <c r="L6361" s="34"/>
      <c r="M6361" s="43" t="str">
        <f ca="1">IFERROR(OFFSET('Maximum minutes'!$C$1,T6361,MATCH(IF(G6361&lt;&gt;"",G6361,F6361),OFFSET('Maximum minutes'!$C$1,T6361-1,0,1,U6361+1),0)-1)*IF(OR(ISNUMBER(J6361),J6361="sans examen"),1,0)*IF(W6361&lt;MinDate,1,0),"")</f>
        <v/>
      </c>
      <c r="N6361" s="36">
        <f t="shared" ca="1" si="199"/>
        <v>0</v>
      </c>
      <c r="O6361" s="36" t="e">
        <f ca="1">LEFT(OFFSET(Lists!$Q$2,MATCH(E6361,Lists!$R$3:$R$19,0),0),4)</f>
        <v>#N/A</v>
      </c>
      <c r="P6361" s="36" t="e">
        <f ca="1">MATCH(O6361,Lists!$S$2:$S$640,1)</f>
        <v>#N/A</v>
      </c>
      <c r="Q6361" s="36" t="e">
        <f ca="1">MATCH(LEFT(OFFSET(Lists!$Q$2,MATCH(E6361,Lists!$R$3:$R$19,0)+1,0),4),Lists!$S$3:$S$640,1)</f>
        <v>#N/A</v>
      </c>
      <c r="R6361" s="36" t="e">
        <f ca="1">LEFT(OFFSET(Lists!$S$2,P6361-1+MATCH(F6361,OFFSET(Lists!$T$3,P6361-1,0,Q6361-P6361+1),0),0),6)</f>
        <v>#N/A</v>
      </c>
      <c r="S6361" s="36" t="e">
        <f ca="1">VLOOKUP(R6361,Lists!B:D,3,FALSE)</f>
        <v>#N/A</v>
      </c>
      <c r="T6361" s="36" t="str">
        <f>IF(F6361&lt;&gt;"",MATCH(R6361,'Maximum minutes'!B:B,0),"")</f>
        <v/>
      </c>
      <c r="U6361" s="36">
        <f ca="1">IF(F6361&lt;&gt;"",COUNTA(OFFSET('Maximum minutes'!$C$1,'Annexe A1 Cours'!T6361,0,1,50)),0)</f>
        <v>0</v>
      </c>
      <c r="V6361" s="37">
        <f ca="1">IFERROR(OFFSET('Maximum minutes'!$C$1,T6361+1,-1+MATCH(G6361,OFFSET('Maximum minutes'!$C$1,T6361-1,0,1,50),0)),0)</f>
        <v>0</v>
      </c>
      <c r="W6361" s="38">
        <f t="shared" ca="1" si="198"/>
        <v>0</v>
      </c>
    </row>
    <row r="6362" spans="1:23" s="36" customFormat="1" ht="18.75">
      <c r="A6362" s="34"/>
      <c r="B6362" s="39"/>
      <c r="C6362" s="39"/>
      <c r="D6362" s="35"/>
      <c r="E6362" s="40"/>
      <c r="F6362" s="39"/>
      <c r="G6362" s="39"/>
      <c r="H6362" s="39"/>
      <c r="I6362" s="34"/>
      <c r="J6362" s="34"/>
      <c r="K6362" s="34"/>
      <c r="L6362" s="34"/>
      <c r="M6362" s="43" t="str">
        <f ca="1">IFERROR(OFFSET('Maximum minutes'!$C$1,T6362,MATCH(IF(G6362&lt;&gt;"",G6362,F6362),OFFSET('Maximum minutes'!$C$1,T6362-1,0,1,U6362+1),0)-1)*IF(OR(ISNUMBER(J6362),J6362="sans examen"),1,0)*IF(W6362&lt;MinDate,1,0),"")</f>
        <v/>
      </c>
      <c r="N6362" s="36">
        <f t="shared" ca="1" si="199"/>
        <v>0</v>
      </c>
      <c r="O6362" s="36" t="e">
        <f ca="1">LEFT(OFFSET(Lists!$Q$2,MATCH(E6362,Lists!$R$3:$R$19,0),0),4)</f>
        <v>#N/A</v>
      </c>
      <c r="P6362" s="36" t="e">
        <f ca="1">MATCH(O6362,Lists!$S$2:$S$640,1)</f>
        <v>#N/A</v>
      </c>
      <c r="Q6362" s="36" t="e">
        <f ca="1">MATCH(LEFT(OFFSET(Lists!$Q$2,MATCH(E6362,Lists!$R$3:$R$19,0)+1,0),4),Lists!$S$3:$S$640,1)</f>
        <v>#N/A</v>
      </c>
      <c r="R6362" s="36" t="e">
        <f ca="1">LEFT(OFFSET(Lists!$S$2,P6362-1+MATCH(F6362,OFFSET(Lists!$T$3,P6362-1,0,Q6362-P6362+1),0),0),6)</f>
        <v>#N/A</v>
      </c>
      <c r="S6362" s="36" t="e">
        <f ca="1">VLOOKUP(R6362,Lists!B:D,3,FALSE)</f>
        <v>#N/A</v>
      </c>
      <c r="T6362" s="36" t="str">
        <f>IF(F6362&lt;&gt;"",MATCH(R6362,'Maximum minutes'!B:B,0),"")</f>
        <v/>
      </c>
      <c r="U6362" s="36">
        <f ca="1">IF(F6362&lt;&gt;"",COUNTA(OFFSET('Maximum minutes'!$C$1,'Annexe A1 Cours'!T6362,0,1,50)),0)</f>
        <v>0</v>
      </c>
      <c r="V6362" s="37">
        <f ca="1">IFERROR(OFFSET('Maximum minutes'!$C$1,T6362+1,-1+MATCH(G6362,OFFSET('Maximum minutes'!$C$1,T6362-1,0,1,50),0)),0)</f>
        <v>0</v>
      </c>
      <c r="W6362" s="38">
        <f t="shared" ca="1" si="198"/>
        <v>0</v>
      </c>
    </row>
    <row r="6363" spans="1:23" s="36" customFormat="1" ht="18.75">
      <c r="A6363" s="34"/>
      <c r="B6363" s="39"/>
      <c r="C6363" s="39"/>
      <c r="D6363" s="35"/>
      <c r="E6363" s="40"/>
      <c r="F6363" s="39"/>
      <c r="G6363" s="39"/>
      <c r="H6363" s="39"/>
      <c r="I6363" s="34"/>
      <c r="J6363" s="34"/>
      <c r="K6363" s="34"/>
      <c r="L6363" s="34"/>
      <c r="M6363" s="43" t="str">
        <f ca="1">IFERROR(OFFSET('Maximum minutes'!$C$1,T6363,MATCH(IF(G6363&lt;&gt;"",G6363,F6363),OFFSET('Maximum minutes'!$C$1,T6363-1,0,1,U6363+1),0)-1)*IF(OR(ISNUMBER(J6363),J6363="sans examen"),1,0)*IF(W6363&lt;MinDate,1,0),"")</f>
        <v/>
      </c>
      <c r="N6363" s="36">
        <f t="shared" ca="1" si="199"/>
        <v>0</v>
      </c>
      <c r="O6363" s="36" t="e">
        <f ca="1">LEFT(OFFSET(Lists!$Q$2,MATCH(E6363,Lists!$R$3:$R$19,0),0),4)</f>
        <v>#N/A</v>
      </c>
      <c r="P6363" s="36" t="e">
        <f ca="1">MATCH(O6363,Lists!$S$2:$S$640,1)</f>
        <v>#N/A</v>
      </c>
      <c r="Q6363" s="36" t="e">
        <f ca="1">MATCH(LEFT(OFFSET(Lists!$Q$2,MATCH(E6363,Lists!$R$3:$R$19,0)+1,0),4),Lists!$S$3:$S$640,1)</f>
        <v>#N/A</v>
      </c>
      <c r="R6363" s="36" t="e">
        <f ca="1">LEFT(OFFSET(Lists!$S$2,P6363-1+MATCH(F6363,OFFSET(Lists!$T$3,P6363-1,0,Q6363-P6363+1),0),0),6)</f>
        <v>#N/A</v>
      </c>
      <c r="S6363" s="36" t="e">
        <f ca="1">VLOOKUP(R6363,Lists!B:D,3,FALSE)</f>
        <v>#N/A</v>
      </c>
      <c r="T6363" s="36" t="str">
        <f>IF(F6363&lt;&gt;"",MATCH(R6363,'Maximum minutes'!B:B,0),"")</f>
        <v/>
      </c>
      <c r="U6363" s="36">
        <f ca="1">IF(F6363&lt;&gt;"",COUNTA(OFFSET('Maximum minutes'!$C$1,'Annexe A1 Cours'!T6363,0,1,50)),0)</f>
        <v>0</v>
      </c>
      <c r="V6363" s="37">
        <f ca="1">IFERROR(OFFSET('Maximum minutes'!$C$1,T6363+1,-1+MATCH(G6363,OFFSET('Maximum minutes'!$C$1,T6363-1,0,1,50),0)),0)</f>
        <v>0</v>
      </c>
      <c r="W6363" s="38">
        <f t="shared" ca="1" si="198"/>
        <v>0</v>
      </c>
    </row>
    <row r="6364" spans="1:23" s="36" customFormat="1" ht="18.75">
      <c r="A6364" s="34"/>
      <c r="B6364" s="39"/>
      <c r="C6364" s="39"/>
      <c r="D6364" s="35"/>
      <c r="E6364" s="40"/>
      <c r="F6364" s="39"/>
      <c r="G6364" s="39"/>
      <c r="H6364" s="39"/>
      <c r="I6364" s="34"/>
      <c r="J6364" s="34"/>
      <c r="K6364" s="34"/>
      <c r="L6364" s="34"/>
      <c r="M6364" s="43" t="str">
        <f ca="1">IFERROR(OFFSET('Maximum minutes'!$C$1,T6364,MATCH(IF(G6364&lt;&gt;"",G6364,F6364),OFFSET('Maximum minutes'!$C$1,T6364-1,0,1,U6364+1),0)-1)*IF(OR(ISNUMBER(J6364),J6364="sans examen"),1,0)*IF(W6364&lt;MinDate,1,0),"")</f>
        <v/>
      </c>
      <c r="N6364" s="36">
        <f t="shared" ca="1" si="199"/>
        <v>0</v>
      </c>
      <c r="O6364" s="36" t="e">
        <f ca="1">LEFT(OFFSET(Lists!$Q$2,MATCH(E6364,Lists!$R$3:$R$19,0),0),4)</f>
        <v>#N/A</v>
      </c>
      <c r="P6364" s="36" t="e">
        <f ca="1">MATCH(O6364,Lists!$S$2:$S$640,1)</f>
        <v>#N/A</v>
      </c>
      <c r="Q6364" s="36" t="e">
        <f ca="1">MATCH(LEFT(OFFSET(Lists!$Q$2,MATCH(E6364,Lists!$R$3:$R$19,0)+1,0),4),Lists!$S$3:$S$640,1)</f>
        <v>#N/A</v>
      </c>
      <c r="R6364" s="36" t="e">
        <f ca="1">LEFT(OFFSET(Lists!$S$2,P6364-1+MATCH(F6364,OFFSET(Lists!$T$3,P6364-1,0,Q6364-P6364+1),0),0),6)</f>
        <v>#N/A</v>
      </c>
      <c r="S6364" s="36" t="e">
        <f ca="1">VLOOKUP(R6364,Lists!B:D,3,FALSE)</f>
        <v>#N/A</v>
      </c>
      <c r="T6364" s="36" t="str">
        <f>IF(F6364&lt;&gt;"",MATCH(R6364,'Maximum minutes'!B:B,0),"")</f>
        <v/>
      </c>
      <c r="U6364" s="36">
        <f ca="1">IF(F6364&lt;&gt;"",COUNTA(OFFSET('Maximum minutes'!$C$1,'Annexe A1 Cours'!T6364,0,1,50)),0)</f>
        <v>0</v>
      </c>
      <c r="V6364" s="37">
        <f ca="1">IFERROR(OFFSET('Maximum minutes'!$C$1,T6364+1,-1+MATCH(G6364,OFFSET('Maximum minutes'!$C$1,T6364-1,0,1,50),0)),0)</f>
        <v>0</v>
      </c>
      <c r="W6364" s="38">
        <f t="shared" ca="1" si="198"/>
        <v>0</v>
      </c>
    </row>
    <row r="6365" spans="1:23" s="36" customFormat="1" ht="18.75">
      <c r="A6365" s="34"/>
      <c r="B6365" s="39"/>
      <c r="C6365" s="39"/>
      <c r="D6365" s="35"/>
      <c r="E6365" s="40"/>
      <c r="F6365" s="39"/>
      <c r="G6365" s="39"/>
      <c r="H6365" s="39"/>
      <c r="I6365" s="34"/>
      <c r="J6365" s="34"/>
      <c r="K6365" s="34"/>
      <c r="L6365" s="34"/>
      <c r="M6365" s="43" t="str">
        <f ca="1">IFERROR(OFFSET('Maximum minutes'!$C$1,T6365,MATCH(IF(G6365&lt;&gt;"",G6365,F6365),OFFSET('Maximum minutes'!$C$1,T6365-1,0,1,U6365+1),0)-1)*IF(OR(ISNUMBER(J6365),J6365="sans examen"),1,0)*IF(W6365&lt;MinDate,1,0),"")</f>
        <v/>
      </c>
      <c r="N6365" s="36">
        <f t="shared" ca="1" si="199"/>
        <v>0</v>
      </c>
      <c r="O6365" s="36" t="e">
        <f ca="1">LEFT(OFFSET(Lists!$Q$2,MATCH(E6365,Lists!$R$3:$R$19,0),0),4)</f>
        <v>#N/A</v>
      </c>
      <c r="P6365" s="36" t="e">
        <f ca="1">MATCH(O6365,Lists!$S$2:$S$640,1)</f>
        <v>#N/A</v>
      </c>
      <c r="Q6365" s="36" t="e">
        <f ca="1">MATCH(LEFT(OFFSET(Lists!$Q$2,MATCH(E6365,Lists!$R$3:$R$19,0)+1,0),4),Lists!$S$3:$S$640,1)</f>
        <v>#N/A</v>
      </c>
      <c r="R6365" s="36" t="e">
        <f ca="1">LEFT(OFFSET(Lists!$S$2,P6365-1+MATCH(F6365,OFFSET(Lists!$T$3,P6365-1,0,Q6365-P6365+1),0),0),6)</f>
        <v>#N/A</v>
      </c>
      <c r="S6365" s="36" t="e">
        <f ca="1">VLOOKUP(R6365,Lists!B:D,3,FALSE)</f>
        <v>#N/A</v>
      </c>
      <c r="T6365" s="36" t="str">
        <f>IF(F6365&lt;&gt;"",MATCH(R6365,'Maximum minutes'!B:B,0),"")</f>
        <v/>
      </c>
      <c r="U6365" s="36">
        <f ca="1">IF(F6365&lt;&gt;"",COUNTA(OFFSET('Maximum minutes'!$C$1,'Annexe A1 Cours'!T6365,0,1,50)),0)</f>
        <v>0</v>
      </c>
      <c r="V6365" s="37">
        <f ca="1">IFERROR(OFFSET('Maximum minutes'!$C$1,T6365+1,-1+MATCH(G6365,OFFSET('Maximum minutes'!$C$1,T6365-1,0,1,50),0)),0)</f>
        <v>0</v>
      </c>
      <c r="W6365" s="38">
        <f t="shared" ca="1" si="198"/>
        <v>0</v>
      </c>
    </row>
    <row r="6366" spans="1:23" s="36" customFormat="1" ht="18.75">
      <c r="A6366" s="34"/>
      <c r="B6366" s="39"/>
      <c r="C6366" s="39"/>
      <c r="D6366" s="35"/>
      <c r="E6366" s="40"/>
      <c r="F6366" s="39"/>
      <c r="G6366" s="39"/>
      <c r="H6366" s="39"/>
      <c r="I6366" s="34"/>
      <c r="J6366" s="34"/>
      <c r="K6366" s="34"/>
      <c r="L6366" s="34"/>
      <c r="M6366" s="43" t="str">
        <f ca="1">IFERROR(OFFSET('Maximum minutes'!$C$1,T6366,MATCH(IF(G6366&lt;&gt;"",G6366,F6366),OFFSET('Maximum minutes'!$C$1,T6366-1,0,1,U6366+1),0)-1)*IF(OR(ISNUMBER(J6366),J6366="sans examen"),1,0)*IF(W6366&lt;MinDate,1,0),"")</f>
        <v/>
      </c>
      <c r="N6366" s="36">
        <f t="shared" ca="1" si="199"/>
        <v>0</v>
      </c>
      <c r="O6366" s="36" t="e">
        <f ca="1">LEFT(OFFSET(Lists!$Q$2,MATCH(E6366,Lists!$R$3:$R$19,0),0),4)</f>
        <v>#N/A</v>
      </c>
      <c r="P6366" s="36" t="e">
        <f ca="1">MATCH(O6366,Lists!$S$2:$S$640,1)</f>
        <v>#N/A</v>
      </c>
      <c r="Q6366" s="36" t="e">
        <f ca="1">MATCH(LEFT(OFFSET(Lists!$Q$2,MATCH(E6366,Lists!$R$3:$R$19,0)+1,0),4),Lists!$S$3:$S$640,1)</f>
        <v>#N/A</v>
      </c>
      <c r="R6366" s="36" t="e">
        <f ca="1">LEFT(OFFSET(Lists!$S$2,P6366-1+MATCH(F6366,OFFSET(Lists!$T$3,P6366-1,0,Q6366-P6366+1),0),0),6)</f>
        <v>#N/A</v>
      </c>
      <c r="S6366" s="36" t="e">
        <f ca="1">VLOOKUP(R6366,Lists!B:D,3,FALSE)</f>
        <v>#N/A</v>
      </c>
      <c r="T6366" s="36" t="str">
        <f>IF(F6366&lt;&gt;"",MATCH(R6366,'Maximum minutes'!B:B,0),"")</f>
        <v/>
      </c>
      <c r="U6366" s="36">
        <f ca="1">IF(F6366&lt;&gt;"",COUNTA(OFFSET('Maximum minutes'!$C$1,'Annexe A1 Cours'!T6366,0,1,50)),0)</f>
        <v>0</v>
      </c>
      <c r="V6366" s="37">
        <f ca="1">IFERROR(OFFSET('Maximum minutes'!$C$1,T6366+1,-1+MATCH(G6366,OFFSET('Maximum minutes'!$C$1,T6366-1,0,1,50),0)),0)</f>
        <v>0</v>
      </c>
      <c r="W6366" s="38">
        <f t="shared" ca="1" si="198"/>
        <v>0</v>
      </c>
    </row>
    <row r="6367" spans="1:23" s="36" customFormat="1" ht="18.75">
      <c r="A6367" s="34"/>
      <c r="B6367" s="39"/>
      <c r="C6367" s="39"/>
      <c r="D6367" s="35"/>
      <c r="E6367" s="40"/>
      <c r="F6367" s="39"/>
      <c r="G6367" s="39"/>
      <c r="H6367" s="39"/>
      <c r="I6367" s="34"/>
      <c r="J6367" s="34"/>
      <c r="K6367" s="34"/>
      <c r="L6367" s="34"/>
      <c r="M6367" s="43" t="str">
        <f ca="1">IFERROR(OFFSET('Maximum minutes'!$C$1,T6367,MATCH(IF(G6367&lt;&gt;"",G6367,F6367),OFFSET('Maximum minutes'!$C$1,T6367-1,0,1,U6367+1),0)-1)*IF(OR(ISNUMBER(J6367),J6367="sans examen"),1,0)*IF(W6367&lt;MinDate,1,0),"")</f>
        <v/>
      </c>
      <c r="N6367" s="36">
        <f t="shared" ca="1" si="199"/>
        <v>0</v>
      </c>
      <c r="O6367" s="36" t="e">
        <f ca="1">LEFT(OFFSET(Lists!$Q$2,MATCH(E6367,Lists!$R$3:$R$19,0),0),4)</f>
        <v>#N/A</v>
      </c>
      <c r="P6367" s="36" t="e">
        <f ca="1">MATCH(O6367,Lists!$S$2:$S$640,1)</f>
        <v>#N/A</v>
      </c>
      <c r="Q6367" s="36" t="e">
        <f ca="1">MATCH(LEFT(OFFSET(Lists!$Q$2,MATCH(E6367,Lists!$R$3:$R$19,0)+1,0),4),Lists!$S$3:$S$640,1)</f>
        <v>#N/A</v>
      </c>
      <c r="R6367" s="36" t="e">
        <f ca="1">LEFT(OFFSET(Lists!$S$2,P6367-1+MATCH(F6367,OFFSET(Lists!$T$3,P6367-1,0,Q6367-P6367+1),0),0),6)</f>
        <v>#N/A</v>
      </c>
      <c r="S6367" s="36" t="e">
        <f ca="1">VLOOKUP(R6367,Lists!B:D,3,FALSE)</f>
        <v>#N/A</v>
      </c>
      <c r="T6367" s="36" t="str">
        <f>IF(F6367&lt;&gt;"",MATCH(R6367,'Maximum minutes'!B:B,0),"")</f>
        <v/>
      </c>
      <c r="U6367" s="36">
        <f ca="1">IF(F6367&lt;&gt;"",COUNTA(OFFSET('Maximum minutes'!$C$1,'Annexe A1 Cours'!T6367,0,1,50)),0)</f>
        <v>0</v>
      </c>
      <c r="V6367" s="37">
        <f ca="1">IFERROR(OFFSET('Maximum minutes'!$C$1,T6367+1,-1+MATCH(G6367,OFFSET('Maximum minutes'!$C$1,T6367-1,0,1,50),0)),0)</f>
        <v>0</v>
      </c>
      <c r="W6367" s="38">
        <f t="shared" ca="1" si="198"/>
        <v>0</v>
      </c>
    </row>
    <row r="6368" spans="1:23" s="36" customFormat="1" ht="18.75">
      <c r="A6368" s="34"/>
      <c r="B6368" s="39"/>
      <c r="C6368" s="39"/>
      <c r="D6368" s="35"/>
      <c r="E6368" s="40"/>
      <c r="F6368" s="39"/>
      <c r="G6368" s="39"/>
      <c r="H6368" s="39"/>
      <c r="I6368" s="34"/>
      <c r="J6368" s="34"/>
      <c r="K6368" s="34"/>
      <c r="L6368" s="34"/>
      <c r="M6368" s="43" t="str">
        <f ca="1">IFERROR(OFFSET('Maximum minutes'!$C$1,T6368,MATCH(IF(G6368&lt;&gt;"",G6368,F6368),OFFSET('Maximum minutes'!$C$1,T6368-1,0,1,U6368+1),0)-1)*IF(OR(ISNUMBER(J6368),J6368="sans examen"),1,0)*IF(W6368&lt;MinDate,1,0),"")</f>
        <v/>
      </c>
      <c r="N6368" s="36">
        <f t="shared" ca="1" si="199"/>
        <v>0</v>
      </c>
      <c r="O6368" s="36" t="e">
        <f ca="1">LEFT(OFFSET(Lists!$Q$2,MATCH(E6368,Lists!$R$3:$R$19,0),0),4)</f>
        <v>#N/A</v>
      </c>
      <c r="P6368" s="36" t="e">
        <f ca="1">MATCH(O6368,Lists!$S$2:$S$640,1)</f>
        <v>#N/A</v>
      </c>
      <c r="Q6368" s="36" t="e">
        <f ca="1">MATCH(LEFT(OFFSET(Lists!$Q$2,MATCH(E6368,Lists!$R$3:$R$19,0)+1,0),4),Lists!$S$3:$S$640,1)</f>
        <v>#N/A</v>
      </c>
      <c r="R6368" s="36" t="e">
        <f ca="1">LEFT(OFFSET(Lists!$S$2,P6368-1+MATCH(F6368,OFFSET(Lists!$T$3,P6368-1,0,Q6368-P6368+1),0),0),6)</f>
        <v>#N/A</v>
      </c>
      <c r="S6368" s="36" t="e">
        <f ca="1">VLOOKUP(R6368,Lists!B:D,3,FALSE)</f>
        <v>#N/A</v>
      </c>
      <c r="T6368" s="36" t="str">
        <f>IF(F6368&lt;&gt;"",MATCH(R6368,'Maximum minutes'!B:B,0),"")</f>
        <v/>
      </c>
      <c r="U6368" s="36">
        <f ca="1">IF(F6368&lt;&gt;"",COUNTA(OFFSET('Maximum minutes'!$C$1,'Annexe A1 Cours'!T6368,0,1,50)),0)</f>
        <v>0</v>
      </c>
      <c r="V6368" s="37">
        <f ca="1">IFERROR(OFFSET('Maximum minutes'!$C$1,T6368+1,-1+MATCH(G6368,OFFSET('Maximum minutes'!$C$1,T6368-1,0,1,50),0)),0)</f>
        <v>0</v>
      </c>
      <c r="W6368" s="38">
        <f t="shared" ca="1" si="198"/>
        <v>0</v>
      </c>
    </row>
    <row r="6369" spans="1:23" s="36" customFormat="1" ht="18.75">
      <c r="A6369" s="34"/>
      <c r="B6369" s="39"/>
      <c r="C6369" s="39"/>
      <c r="D6369" s="35"/>
      <c r="E6369" s="40"/>
      <c r="F6369" s="39"/>
      <c r="G6369" s="39"/>
      <c r="H6369" s="39"/>
      <c r="I6369" s="34"/>
      <c r="J6369" s="34"/>
      <c r="K6369" s="34"/>
      <c r="L6369" s="34"/>
      <c r="M6369" s="43" t="str">
        <f ca="1">IFERROR(OFFSET('Maximum minutes'!$C$1,T6369,MATCH(IF(G6369&lt;&gt;"",G6369,F6369),OFFSET('Maximum minutes'!$C$1,T6369-1,0,1,U6369+1),0)-1)*IF(OR(ISNUMBER(J6369),J6369="sans examen"),1,0)*IF(W6369&lt;MinDate,1,0),"")</f>
        <v/>
      </c>
      <c r="N6369" s="36">
        <f t="shared" ca="1" si="199"/>
        <v>0</v>
      </c>
      <c r="O6369" s="36" t="e">
        <f ca="1">LEFT(OFFSET(Lists!$Q$2,MATCH(E6369,Lists!$R$3:$R$19,0),0),4)</f>
        <v>#N/A</v>
      </c>
      <c r="P6369" s="36" t="e">
        <f ca="1">MATCH(O6369,Lists!$S$2:$S$640,1)</f>
        <v>#N/A</v>
      </c>
      <c r="Q6369" s="36" t="e">
        <f ca="1">MATCH(LEFT(OFFSET(Lists!$Q$2,MATCH(E6369,Lists!$R$3:$R$19,0)+1,0),4),Lists!$S$3:$S$640,1)</f>
        <v>#N/A</v>
      </c>
      <c r="R6369" s="36" t="e">
        <f ca="1">LEFT(OFFSET(Lists!$S$2,P6369-1+MATCH(F6369,OFFSET(Lists!$T$3,P6369-1,0,Q6369-P6369+1),0),0),6)</f>
        <v>#N/A</v>
      </c>
      <c r="S6369" s="36" t="e">
        <f ca="1">VLOOKUP(R6369,Lists!B:D,3,FALSE)</f>
        <v>#N/A</v>
      </c>
      <c r="T6369" s="36" t="str">
        <f>IF(F6369&lt;&gt;"",MATCH(R6369,'Maximum minutes'!B:B,0),"")</f>
        <v/>
      </c>
      <c r="U6369" s="36">
        <f ca="1">IF(F6369&lt;&gt;"",COUNTA(OFFSET('Maximum minutes'!$C$1,'Annexe A1 Cours'!T6369,0,1,50)),0)</f>
        <v>0</v>
      </c>
      <c r="V6369" s="37">
        <f ca="1">IFERROR(OFFSET('Maximum minutes'!$C$1,T6369+1,-1+MATCH(G6369,OFFSET('Maximum minutes'!$C$1,T6369-1,0,1,50),0)),0)</f>
        <v>0</v>
      </c>
      <c r="W6369" s="38">
        <f t="shared" ca="1" si="198"/>
        <v>0</v>
      </c>
    </row>
    <row r="6370" spans="1:23" s="36" customFormat="1" ht="18.75">
      <c r="A6370" s="34"/>
      <c r="B6370" s="39"/>
      <c r="C6370" s="39"/>
      <c r="D6370" s="35"/>
      <c r="E6370" s="40"/>
      <c r="F6370" s="39"/>
      <c r="G6370" s="39"/>
      <c r="H6370" s="39"/>
      <c r="I6370" s="34"/>
      <c r="J6370" s="34"/>
      <c r="K6370" s="34"/>
      <c r="L6370" s="34"/>
      <c r="M6370" s="43" t="str">
        <f ca="1">IFERROR(OFFSET('Maximum minutes'!$C$1,T6370,MATCH(IF(G6370&lt;&gt;"",G6370,F6370),OFFSET('Maximum minutes'!$C$1,T6370-1,0,1,U6370+1),0)-1)*IF(OR(ISNUMBER(J6370),J6370="sans examen"),1,0)*IF(W6370&lt;MinDate,1,0),"")</f>
        <v/>
      </c>
      <c r="N6370" s="36">
        <f t="shared" ca="1" si="199"/>
        <v>0</v>
      </c>
      <c r="O6370" s="36" t="e">
        <f ca="1">LEFT(OFFSET(Lists!$Q$2,MATCH(E6370,Lists!$R$3:$R$19,0),0),4)</f>
        <v>#N/A</v>
      </c>
      <c r="P6370" s="36" t="e">
        <f ca="1">MATCH(O6370,Lists!$S$2:$S$640,1)</f>
        <v>#N/A</v>
      </c>
      <c r="Q6370" s="36" t="e">
        <f ca="1">MATCH(LEFT(OFFSET(Lists!$Q$2,MATCH(E6370,Lists!$R$3:$R$19,0)+1,0),4),Lists!$S$3:$S$640,1)</f>
        <v>#N/A</v>
      </c>
      <c r="R6370" s="36" t="e">
        <f ca="1">LEFT(OFFSET(Lists!$S$2,P6370-1+MATCH(F6370,OFFSET(Lists!$T$3,P6370-1,0,Q6370-P6370+1),0),0),6)</f>
        <v>#N/A</v>
      </c>
      <c r="S6370" s="36" t="e">
        <f ca="1">VLOOKUP(R6370,Lists!B:D,3,FALSE)</f>
        <v>#N/A</v>
      </c>
      <c r="T6370" s="36" t="str">
        <f>IF(F6370&lt;&gt;"",MATCH(R6370,'Maximum minutes'!B:B,0),"")</f>
        <v/>
      </c>
      <c r="U6370" s="36">
        <f ca="1">IF(F6370&lt;&gt;"",COUNTA(OFFSET('Maximum minutes'!$C$1,'Annexe A1 Cours'!T6370,0,1,50)),0)</f>
        <v>0</v>
      </c>
      <c r="V6370" s="37">
        <f ca="1">IFERROR(OFFSET('Maximum minutes'!$C$1,T6370+1,-1+MATCH(G6370,OFFSET('Maximum minutes'!$C$1,T6370-1,0,1,50),0)),0)</f>
        <v>0</v>
      </c>
      <c r="W6370" s="38">
        <f t="shared" ca="1" si="198"/>
        <v>0</v>
      </c>
    </row>
    <row r="6371" spans="1:23" s="36" customFormat="1" ht="18.75">
      <c r="A6371" s="34"/>
      <c r="B6371" s="39"/>
      <c r="C6371" s="39"/>
      <c r="D6371" s="35"/>
      <c r="E6371" s="40"/>
      <c r="F6371" s="39"/>
      <c r="G6371" s="39"/>
      <c r="H6371" s="39"/>
      <c r="I6371" s="34"/>
      <c r="J6371" s="34"/>
      <c r="K6371" s="34"/>
      <c r="L6371" s="34"/>
      <c r="M6371" s="43" t="str">
        <f ca="1">IFERROR(OFFSET('Maximum minutes'!$C$1,T6371,MATCH(IF(G6371&lt;&gt;"",G6371,F6371),OFFSET('Maximum minutes'!$C$1,T6371-1,0,1,U6371+1),0)-1)*IF(OR(ISNUMBER(J6371),J6371="sans examen"),1,0)*IF(W6371&lt;MinDate,1,0),"")</f>
        <v/>
      </c>
      <c r="N6371" s="36">
        <f t="shared" ca="1" si="199"/>
        <v>0</v>
      </c>
      <c r="O6371" s="36" t="e">
        <f ca="1">LEFT(OFFSET(Lists!$Q$2,MATCH(E6371,Lists!$R$3:$R$19,0),0),4)</f>
        <v>#N/A</v>
      </c>
      <c r="P6371" s="36" t="e">
        <f ca="1">MATCH(O6371,Lists!$S$2:$S$640,1)</f>
        <v>#N/A</v>
      </c>
      <c r="Q6371" s="36" t="e">
        <f ca="1">MATCH(LEFT(OFFSET(Lists!$Q$2,MATCH(E6371,Lists!$R$3:$R$19,0)+1,0),4),Lists!$S$3:$S$640,1)</f>
        <v>#N/A</v>
      </c>
      <c r="R6371" s="36" t="e">
        <f ca="1">LEFT(OFFSET(Lists!$S$2,P6371-1+MATCH(F6371,OFFSET(Lists!$T$3,P6371-1,0,Q6371-P6371+1),0),0),6)</f>
        <v>#N/A</v>
      </c>
      <c r="S6371" s="36" t="e">
        <f ca="1">VLOOKUP(R6371,Lists!B:D,3,FALSE)</f>
        <v>#N/A</v>
      </c>
      <c r="T6371" s="36" t="str">
        <f>IF(F6371&lt;&gt;"",MATCH(R6371,'Maximum minutes'!B:B,0),"")</f>
        <v/>
      </c>
      <c r="U6371" s="36">
        <f ca="1">IF(F6371&lt;&gt;"",COUNTA(OFFSET('Maximum minutes'!$C$1,'Annexe A1 Cours'!T6371,0,1,50)),0)</f>
        <v>0</v>
      </c>
      <c r="V6371" s="37">
        <f ca="1">IFERROR(OFFSET('Maximum minutes'!$C$1,T6371+1,-1+MATCH(G6371,OFFSET('Maximum minutes'!$C$1,T6371-1,0,1,50),0)),0)</f>
        <v>0</v>
      </c>
      <c r="W6371" s="38">
        <f t="shared" ca="1" si="198"/>
        <v>0</v>
      </c>
    </row>
    <row r="6372" spans="1:23" s="36" customFormat="1" ht="18.75">
      <c r="A6372" s="34"/>
      <c r="B6372" s="39"/>
      <c r="C6372" s="39"/>
      <c r="D6372" s="35"/>
      <c r="E6372" s="40"/>
      <c r="F6372" s="39"/>
      <c r="G6372" s="39"/>
      <c r="H6372" s="39"/>
      <c r="I6372" s="34"/>
      <c r="J6372" s="34"/>
      <c r="K6372" s="34"/>
      <c r="L6372" s="34"/>
      <c r="M6372" s="43" t="str">
        <f ca="1">IFERROR(OFFSET('Maximum minutes'!$C$1,T6372,MATCH(IF(G6372&lt;&gt;"",G6372,F6372),OFFSET('Maximum minutes'!$C$1,T6372-1,0,1,U6372+1),0)-1)*IF(OR(ISNUMBER(J6372),J6372="sans examen"),1,0)*IF(W6372&lt;MinDate,1,0),"")</f>
        <v/>
      </c>
      <c r="N6372" s="36">
        <f t="shared" ca="1" si="199"/>
        <v>0</v>
      </c>
      <c r="O6372" s="36" t="e">
        <f ca="1">LEFT(OFFSET(Lists!$Q$2,MATCH(E6372,Lists!$R$3:$R$19,0),0),4)</f>
        <v>#N/A</v>
      </c>
      <c r="P6372" s="36" t="e">
        <f ca="1">MATCH(O6372,Lists!$S$2:$S$640,1)</f>
        <v>#N/A</v>
      </c>
      <c r="Q6372" s="36" t="e">
        <f ca="1">MATCH(LEFT(OFFSET(Lists!$Q$2,MATCH(E6372,Lists!$R$3:$R$19,0)+1,0),4),Lists!$S$3:$S$640,1)</f>
        <v>#N/A</v>
      </c>
      <c r="R6372" s="36" t="e">
        <f ca="1">LEFT(OFFSET(Lists!$S$2,P6372-1+MATCH(F6372,OFFSET(Lists!$T$3,P6372-1,0,Q6372-P6372+1),0),0),6)</f>
        <v>#N/A</v>
      </c>
      <c r="S6372" s="36" t="e">
        <f ca="1">VLOOKUP(R6372,Lists!B:D,3,FALSE)</f>
        <v>#N/A</v>
      </c>
      <c r="T6372" s="36" t="str">
        <f>IF(F6372&lt;&gt;"",MATCH(R6372,'Maximum minutes'!B:B,0),"")</f>
        <v/>
      </c>
      <c r="U6372" s="36">
        <f ca="1">IF(F6372&lt;&gt;"",COUNTA(OFFSET('Maximum minutes'!$C$1,'Annexe A1 Cours'!T6372,0,1,50)),0)</f>
        <v>0</v>
      </c>
      <c r="V6372" s="37">
        <f ca="1">IFERROR(OFFSET('Maximum minutes'!$C$1,T6372+1,-1+MATCH(G6372,OFFSET('Maximum minutes'!$C$1,T6372-1,0,1,50),0)),0)</f>
        <v>0</v>
      </c>
      <c r="W6372" s="38">
        <f t="shared" ca="1" si="198"/>
        <v>0</v>
      </c>
    </row>
    <row r="6373" spans="1:23" s="36" customFormat="1" ht="18.75">
      <c r="A6373" s="34"/>
      <c r="B6373" s="39"/>
      <c r="C6373" s="39"/>
      <c r="D6373" s="35"/>
      <c r="E6373" s="40"/>
      <c r="F6373" s="39"/>
      <c r="G6373" s="39"/>
      <c r="H6373" s="39"/>
      <c r="I6373" s="34"/>
      <c r="J6373" s="34"/>
      <c r="K6373" s="34"/>
      <c r="L6373" s="34"/>
      <c r="M6373" s="43" t="str">
        <f ca="1">IFERROR(OFFSET('Maximum minutes'!$C$1,T6373,MATCH(IF(G6373&lt;&gt;"",G6373,F6373),OFFSET('Maximum minutes'!$C$1,T6373-1,0,1,U6373+1),0)-1)*IF(OR(ISNUMBER(J6373),J6373="sans examen"),1,0)*IF(W6373&lt;MinDate,1,0),"")</f>
        <v/>
      </c>
      <c r="N6373" s="36">
        <f t="shared" ca="1" si="199"/>
        <v>0</v>
      </c>
      <c r="O6373" s="36" t="e">
        <f ca="1">LEFT(OFFSET(Lists!$Q$2,MATCH(E6373,Lists!$R$3:$R$19,0),0),4)</f>
        <v>#N/A</v>
      </c>
      <c r="P6373" s="36" t="e">
        <f ca="1">MATCH(O6373,Lists!$S$2:$S$640,1)</f>
        <v>#N/A</v>
      </c>
      <c r="Q6373" s="36" t="e">
        <f ca="1">MATCH(LEFT(OFFSET(Lists!$Q$2,MATCH(E6373,Lists!$R$3:$R$19,0)+1,0),4),Lists!$S$3:$S$640,1)</f>
        <v>#N/A</v>
      </c>
      <c r="R6373" s="36" t="e">
        <f ca="1">LEFT(OFFSET(Lists!$S$2,P6373-1+MATCH(F6373,OFFSET(Lists!$T$3,P6373-1,0,Q6373-P6373+1),0),0),6)</f>
        <v>#N/A</v>
      </c>
      <c r="S6373" s="36" t="e">
        <f ca="1">VLOOKUP(R6373,Lists!B:D,3,FALSE)</f>
        <v>#N/A</v>
      </c>
      <c r="T6373" s="36" t="str">
        <f>IF(F6373&lt;&gt;"",MATCH(R6373,'Maximum minutes'!B:B,0),"")</f>
        <v/>
      </c>
      <c r="U6373" s="36">
        <f ca="1">IF(F6373&lt;&gt;"",COUNTA(OFFSET('Maximum minutes'!$C$1,'Annexe A1 Cours'!T6373,0,1,50)),0)</f>
        <v>0</v>
      </c>
      <c r="V6373" s="37">
        <f ca="1">IFERROR(OFFSET('Maximum minutes'!$C$1,T6373+1,-1+MATCH(G6373,OFFSET('Maximum minutes'!$C$1,T6373-1,0,1,50),0)),0)</f>
        <v>0</v>
      </c>
      <c r="W6373" s="38">
        <f t="shared" ca="1" si="198"/>
        <v>0</v>
      </c>
    </row>
    <row r="6374" spans="1:23" s="36" customFormat="1" ht="18.75">
      <c r="A6374" s="34"/>
      <c r="B6374" s="39"/>
      <c r="C6374" s="39"/>
      <c r="D6374" s="35"/>
      <c r="E6374" s="40"/>
      <c r="F6374" s="39"/>
      <c r="G6374" s="39"/>
      <c r="H6374" s="39"/>
      <c r="I6374" s="34"/>
      <c r="J6374" s="34"/>
      <c r="K6374" s="34"/>
      <c r="L6374" s="34"/>
      <c r="M6374" s="43" t="str">
        <f ca="1">IFERROR(OFFSET('Maximum minutes'!$C$1,T6374,MATCH(IF(G6374&lt;&gt;"",G6374,F6374),OFFSET('Maximum minutes'!$C$1,T6374-1,0,1,U6374+1),0)-1)*IF(OR(ISNUMBER(J6374),J6374="sans examen"),1,0)*IF(W6374&lt;MinDate,1,0),"")</f>
        <v/>
      </c>
      <c r="N6374" s="36">
        <f t="shared" ca="1" si="199"/>
        <v>0</v>
      </c>
      <c r="O6374" s="36" t="e">
        <f ca="1">LEFT(OFFSET(Lists!$Q$2,MATCH(E6374,Lists!$R$3:$R$19,0),0),4)</f>
        <v>#N/A</v>
      </c>
      <c r="P6374" s="36" t="e">
        <f ca="1">MATCH(O6374,Lists!$S$2:$S$640,1)</f>
        <v>#N/A</v>
      </c>
      <c r="Q6374" s="36" t="e">
        <f ca="1">MATCH(LEFT(OFFSET(Lists!$Q$2,MATCH(E6374,Lists!$R$3:$R$19,0)+1,0),4),Lists!$S$3:$S$640,1)</f>
        <v>#N/A</v>
      </c>
      <c r="R6374" s="36" t="e">
        <f ca="1">LEFT(OFFSET(Lists!$S$2,P6374-1+MATCH(F6374,OFFSET(Lists!$T$3,P6374-1,0,Q6374-P6374+1),0),0),6)</f>
        <v>#N/A</v>
      </c>
      <c r="S6374" s="36" t="e">
        <f ca="1">VLOOKUP(R6374,Lists!B:D,3,FALSE)</f>
        <v>#N/A</v>
      </c>
      <c r="T6374" s="36" t="str">
        <f>IF(F6374&lt;&gt;"",MATCH(R6374,'Maximum minutes'!B:B,0),"")</f>
        <v/>
      </c>
      <c r="U6374" s="36">
        <f ca="1">IF(F6374&lt;&gt;"",COUNTA(OFFSET('Maximum minutes'!$C$1,'Annexe A1 Cours'!T6374,0,1,50)),0)</f>
        <v>0</v>
      </c>
      <c r="V6374" s="37">
        <f ca="1">IFERROR(OFFSET('Maximum minutes'!$C$1,T6374+1,-1+MATCH(G6374,OFFSET('Maximum minutes'!$C$1,T6374-1,0,1,50),0)),0)</f>
        <v>0</v>
      </c>
      <c r="W6374" s="38">
        <f t="shared" ca="1" si="198"/>
        <v>0</v>
      </c>
    </row>
    <row r="6375" spans="1:23" s="36" customFormat="1" ht="18.75">
      <c r="A6375" s="34"/>
      <c r="B6375" s="39"/>
      <c r="C6375" s="39"/>
      <c r="D6375" s="35"/>
      <c r="E6375" s="40"/>
      <c r="F6375" s="39"/>
      <c r="G6375" s="39"/>
      <c r="H6375" s="39"/>
      <c r="I6375" s="34"/>
      <c r="J6375" s="34"/>
      <c r="K6375" s="34"/>
      <c r="L6375" s="34"/>
      <c r="M6375" s="43" t="str">
        <f ca="1">IFERROR(OFFSET('Maximum minutes'!$C$1,T6375,MATCH(IF(G6375&lt;&gt;"",G6375,F6375),OFFSET('Maximum minutes'!$C$1,T6375-1,0,1,U6375+1),0)-1)*IF(OR(ISNUMBER(J6375),J6375="sans examen"),1,0)*IF(W6375&lt;MinDate,1,0),"")</f>
        <v/>
      </c>
      <c r="N6375" s="36">
        <f t="shared" ca="1" si="199"/>
        <v>0</v>
      </c>
      <c r="O6375" s="36" t="e">
        <f ca="1">LEFT(OFFSET(Lists!$Q$2,MATCH(E6375,Lists!$R$3:$R$19,0),0),4)</f>
        <v>#N/A</v>
      </c>
      <c r="P6375" s="36" t="e">
        <f ca="1">MATCH(O6375,Lists!$S$2:$S$640,1)</f>
        <v>#N/A</v>
      </c>
      <c r="Q6375" s="36" t="e">
        <f ca="1">MATCH(LEFT(OFFSET(Lists!$Q$2,MATCH(E6375,Lists!$R$3:$R$19,0)+1,0),4),Lists!$S$3:$S$640,1)</f>
        <v>#N/A</v>
      </c>
      <c r="R6375" s="36" t="e">
        <f ca="1">LEFT(OFFSET(Lists!$S$2,P6375-1+MATCH(F6375,OFFSET(Lists!$T$3,P6375-1,0,Q6375-P6375+1),0),0),6)</f>
        <v>#N/A</v>
      </c>
      <c r="S6375" s="36" t="e">
        <f ca="1">VLOOKUP(R6375,Lists!B:D,3,FALSE)</f>
        <v>#N/A</v>
      </c>
      <c r="T6375" s="36" t="str">
        <f>IF(F6375&lt;&gt;"",MATCH(R6375,'Maximum minutes'!B:B,0),"")</f>
        <v/>
      </c>
      <c r="U6375" s="36">
        <f ca="1">IF(F6375&lt;&gt;"",COUNTA(OFFSET('Maximum minutes'!$C$1,'Annexe A1 Cours'!T6375,0,1,50)),0)</f>
        <v>0</v>
      </c>
      <c r="V6375" s="37">
        <f ca="1">IFERROR(OFFSET('Maximum minutes'!$C$1,T6375+1,-1+MATCH(G6375,OFFSET('Maximum minutes'!$C$1,T6375-1,0,1,50),0)),0)</f>
        <v>0</v>
      </c>
      <c r="W6375" s="38">
        <f t="shared" ca="1" si="198"/>
        <v>0</v>
      </c>
    </row>
    <row r="6376" spans="1:23" s="36" customFormat="1" ht="18.75">
      <c r="A6376" s="34"/>
      <c r="B6376" s="39"/>
      <c r="C6376" s="39"/>
      <c r="D6376" s="35"/>
      <c r="E6376" s="40"/>
      <c r="F6376" s="39"/>
      <c r="G6376" s="39"/>
      <c r="H6376" s="39"/>
      <c r="I6376" s="34"/>
      <c r="J6376" s="34"/>
      <c r="K6376" s="34"/>
      <c r="L6376" s="34"/>
      <c r="M6376" s="43" t="str">
        <f ca="1">IFERROR(OFFSET('Maximum minutes'!$C$1,T6376,MATCH(IF(G6376&lt;&gt;"",G6376,F6376),OFFSET('Maximum minutes'!$C$1,T6376-1,0,1,U6376+1),0)-1)*IF(OR(ISNUMBER(J6376),J6376="sans examen"),1,0)*IF(W6376&lt;MinDate,1,0),"")</f>
        <v/>
      </c>
      <c r="N6376" s="36">
        <f t="shared" ca="1" si="199"/>
        <v>0</v>
      </c>
      <c r="O6376" s="36" t="e">
        <f ca="1">LEFT(OFFSET(Lists!$Q$2,MATCH(E6376,Lists!$R$3:$R$19,0),0),4)</f>
        <v>#N/A</v>
      </c>
      <c r="P6376" s="36" t="e">
        <f ca="1">MATCH(O6376,Lists!$S$2:$S$640,1)</f>
        <v>#N/A</v>
      </c>
      <c r="Q6376" s="36" t="e">
        <f ca="1">MATCH(LEFT(OFFSET(Lists!$Q$2,MATCH(E6376,Lists!$R$3:$R$19,0)+1,0),4),Lists!$S$3:$S$640,1)</f>
        <v>#N/A</v>
      </c>
      <c r="R6376" s="36" t="e">
        <f ca="1">LEFT(OFFSET(Lists!$S$2,P6376-1+MATCH(F6376,OFFSET(Lists!$T$3,P6376-1,0,Q6376-P6376+1),0),0),6)</f>
        <v>#N/A</v>
      </c>
      <c r="S6376" s="36" t="e">
        <f ca="1">VLOOKUP(R6376,Lists!B:D,3,FALSE)</f>
        <v>#N/A</v>
      </c>
      <c r="T6376" s="36" t="str">
        <f>IF(F6376&lt;&gt;"",MATCH(R6376,'Maximum minutes'!B:B,0),"")</f>
        <v/>
      </c>
      <c r="U6376" s="36">
        <f ca="1">IF(F6376&lt;&gt;"",COUNTA(OFFSET('Maximum minutes'!$C$1,'Annexe A1 Cours'!T6376,0,1,50)),0)</f>
        <v>0</v>
      </c>
      <c r="V6376" s="37">
        <f ca="1">IFERROR(OFFSET('Maximum minutes'!$C$1,T6376+1,-1+MATCH(G6376,OFFSET('Maximum minutes'!$C$1,T6376-1,0,1,50),0)),0)</f>
        <v>0</v>
      </c>
      <c r="W6376" s="38">
        <f t="shared" ca="1" si="198"/>
        <v>0</v>
      </c>
    </row>
    <row r="6377" spans="1:23" s="36" customFormat="1" ht="18.75">
      <c r="A6377" s="34"/>
      <c r="B6377" s="39"/>
      <c r="C6377" s="39"/>
      <c r="D6377" s="35"/>
      <c r="E6377" s="40"/>
      <c r="F6377" s="39"/>
      <c r="G6377" s="39"/>
      <c r="H6377" s="39"/>
      <c r="I6377" s="34"/>
      <c r="J6377" s="34"/>
      <c r="K6377" s="34"/>
      <c r="L6377" s="34"/>
      <c r="M6377" s="43" t="str">
        <f ca="1">IFERROR(OFFSET('Maximum minutes'!$C$1,T6377,MATCH(IF(G6377&lt;&gt;"",G6377,F6377),OFFSET('Maximum minutes'!$C$1,T6377-1,0,1,U6377+1),0)-1)*IF(OR(ISNUMBER(J6377),J6377="sans examen"),1,0)*IF(W6377&lt;MinDate,1,0),"")</f>
        <v/>
      </c>
      <c r="N6377" s="36">
        <f t="shared" ca="1" si="199"/>
        <v>0</v>
      </c>
      <c r="O6377" s="36" t="e">
        <f ca="1">LEFT(OFFSET(Lists!$Q$2,MATCH(E6377,Lists!$R$3:$R$19,0),0),4)</f>
        <v>#N/A</v>
      </c>
      <c r="P6377" s="36" t="e">
        <f ca="1">MATCH(O6377,Lists!$S$2:$S$640,1)</f>
        <v>#N/A</v>
      </c>
      <c r="Q6377" s="36" t="e">
        <f ca="1">MATCH(LEFT(OFFSET(Lists!$Q$2,MATCH(E6377,Lists!$R$3:$R$19,0)+1,0),4),Lists!$S$3:$S$640,1)</f>
        <v>#N/A</v>
      </c>
      <c r="R6377" s="36" t="e">
        <f ca="1">LEFT(OFFSET(Lists!$S$2,P6377-1+MATCH(F6377,OFFSET(Lists!$T$3,P6377-1,0,Q6377-P6377+1),0),0),6)</f>
        <v>#N/A</v>
      </c>
      <c r="S6377" s="36" t="e">
        <f ca="1">VLOOKUP(R6377,Lists!B:D,3,FALSE)</f>
        <v>#N/A</v>
      </c>
      <c r="T6377" s="36" t="str">
        <f>IF(F6377&lt;&gt;"",MATCH(R6377,'Maximum minutes'!B:B,0),"")</f>
        <v/>
      </c>
      <c r="U6377" s="36">
        <f ca="1">IF(F6377&lt;&gt;"",COUNTA(OFFSET('Maximum minutes'!$C$1,'Annexe A1 Cours'!T6377,0,1,50)),0)</f>
        <v>0</v>
      </c>
      <c r="V6377" s="37">
        <f ca="1">IFERROR(OFFSET('Maximum minutes'!$C$1,T6377+1,-1+MATCH(G6377,OFFSET('Maximum minutes'!$C$1,T6377-1,0,1,50),0)),0)</f>
        <v>0</v>
      </c>
      <c r="W6377" s="38">
        <f t="shared" ca="1" si="198"/>
        <v>0</v>
      </c>
    </row>
    <row r="6378" spans="1:23" s="36" customFormat="1" ht="18.75">
      <c r="A6378" s="34"/>
      <c r="B6378" s="39"/>
      <c r="C6378" s="39"/>
      <c r="D6378" s="35"/>
      <c r="E6378" s="40"/>
      <c r="F6378" s="39"/>
      <c r="G6378" s="39"/>
      <c r="H6378" s="39"/>
      <c r="I6378" s="34"/>
      <c r="J6378" s="34"/>
      <c r="K6378" s="34"/>
      <c r="L6378" s="34"/>
      <c r="M6378" s="43" t="str">
        <f ca="1">IFERROR(OFFSET('Maximum minutes'!$C$1,T6378,MATCH(IF(G6378&lt;&gt;"",G6378,F6378),OFFSET('Maximum minutes'!$C$1,T6378-1,0,1,U6378+1),0)-1)*IF(OR(ISNUMBER(J6378),J6378="sans examen"),1,0)*IF(W6378&lt;MinDate,1,0),"")</f>
        <v/>
      </c>
      <c r="N6378" s="36">
        <f t="shared" ca="1" si="199"/>
        <v>0</v>
      </c>
      <c r="O6378" s="36" t="e">
        <f ca="1">LEFT(OFFSET(Lists!$Q$2,MATCH(E6378,Lists!$R$3:$R$19,0),0),4)</f>
        <v>#N/A</v>
      </c>
      <c r="P6378" s="36" t="e">
        <f ca="1">MATCH(O6378,Lists!$S$2:$S$640,1)</f>
        <v>#N/A</v>
      </c>
      <c r="Q6378" s="36" t="e">
        <f ca="1">MATCH(LEFT(OFFSET(Lists!$Q$2,MATCH(E6378,Lists!$R$3:$R$19,0)+1,0),4),Lists!$S$3:$S$640,1)</f>
        <v>#N/A</v>
      </c>
      <c r="R6378" s="36" t="e">
        <f ca="1">LEFT(OFFSET(Lists!$S$2,P6378-1+MATCH(F6378,OFFSET(Lists!$T$3,P6378-1,0,Q6378-P6378+1),0),0),6)</f>
        <v>#N/A</v>
      </c>
      <c r="S6378" s="36" t="e">
        <f ca="1">VLOOKUP(R6378,Lists!B:D,3,FALSE)</f>
        <v>#N/A</v>
      </c>
      <c r="T6378" s="36" t="str">
        <f>IF(F6378&lt;&gt;"",MATCH(R6378,'Maximum minutes'!B:B,0),"")</f>
        <v/>
      </c>
      <c r="U6378" s="36">
        <f ca="1">IF(F6378&lt;&gt;"",COUNTA(OFFSET('Maximum minutes'!$C$1,'Annexe A1 Cours'!T6378,0,1,50)),0)</f>
        <v>0</v>
      </c>
      <c r="V6378" s="37">
        <f ca="1">IFERROR(OFFSET('Maximum minutes'!$C$1,T6378+1,-1+MATCH(G6378,OFFSET('Maximum minutes'!$C$1,T6378-1,0,1,50),0)),0)</f>
        <v>0</v>
      </c>
      <c r="W6378" s="38">
        <f t="shared" ca="1" si="198"/>
        <v>0</v>
      </c>
    </row>
    <row r="6379" spans="1:23" s="36" customFormat="1" ht="18.75">
      <c r="A6379" s="34"/>
      <c r="B6379" s="39"/>
      <c r="C6379" s="39"/>
      <c r="D6379" s="35"/>
      <c r="E6379" s="40"/>
      <c r="F6379" s="39"/>
      <c r="G6379" s="39"/>
      <c r="H6379" s="39"/>
      <c r="I6379" s="34"/>
      <c r="J6379" s="34"/>
      <c r="K6379" s="34"/>
      <c r="L6379" s="34"/>
      <c r="M6379" s="43" t="str">
        <f ca="1">IFERROR(OFFSET('Maximum minutes'!$C$1,T6379,MATCH(IF(G6379&lt;&gt;"",G6379,F6379),OFFSET('Maximum minutes'!$C$1,T6379-1,0,1,U6379+1),0)-1)*IF(OR(ISNUMBER(J6379),J6379="sans examen"),1,0)*IF(W6379&lt;MinDate,1,0),"")</f>
        <v/>
      </c>
      <c r="N6379" s="36">
        <f t="shared" ca="1" si="199"/>
        <v>0</v>
      </c>
      <c r="O6379" s="36" t="e">
        <f ca="1">LEFT(OFFSET(Lists!$Q$2,MATCH(E6379,Lists!$R$3:$R$19,0),0),4)</f>
        <v>#N/A</v>
      </c>
      <c r="P6379" s="36" t="e">
        <f ca="1">MATCH(O6379,Lists!$S$2:$S$640,1)</f>
        <v>#N/A</v>
      </c>
      <c r="Q6379" s="36" t="e">
        <f ca="1">MATCH(LEFT(OFFSET(Lists!$Q$2,MATCH(E6379,Lists!$R$3:$R$19,0)+1,0),4),Lists!$S$3:$S$640,1)</f>
        <v>#N/A</v>
      </c>
      <c r="R6379" s="36" t="e">
        <f ca="1">LEFT(OFFSET(Lists!$S$2,P6379-1+MATCH(F6379,OFFSET(Lists!$T$3,P6379-1,0,Q6379-P6379+1),0),0),6)</f>
        <v>#N/A</v>
      </c>
      <c r="S6379" s="36" t="e">
        <f ca="1">VLOOKUP(R6379,Lists!B:D,3,FALSE)</f>
        <v>#N/A</v>
      </c>
      <c r="T6379" s="36" t="str">
        <f>IF(F6379&lt;&gt;"",MATCH(R6379,'Maximum minutes'!B:B,0),"")</f>
        <v/>
      </c>
      <c r="U6379" s="36">
        <f ca="1">IF(F6379&lt;&gt;"",COUNTA(OFFSET('Maximum minutes'!$C$1,'Annexe A1 Cours'!T6379,0,1,50)),0)</f>
        <v>0</v>
      </c>
      <c r="V6379" s="37">
        <f ca="1">IFERROR(OFFSET('Maximum minutes'!$C$1,T6379+1,-1+MATCH(G6379,OFFSET('Maximum minutes'!$C$1,T6379-1,0,1,50),0)),0)</f>
        <v>0</v>
      </c>
      <c r="W6379" s="38">
        <f t="shared" ca="1" si="198"/>
        <v>0</v>
      </c>
    </row>
    <row r="6380" spans="1:23" s="36" customFormat="1" ht="18.75">
      <c r="A6380" s="34"/>
      <c r="B6380" s="39"/>
      <c r="C6380" s="39"/>
      <c r="D6380" s="35"/>
      <c r="E6380" s="40"/>
      <c r="F6380" s="39"/>
      <c r="G6380" s="39"/>
      <c r="H6380" s="39"/>
      <c r="I6380" s="34"/>
      <c r="J6380" s="34"/>
      <c r="K6380" s="34"/>
      <c r="L6380" s="34"/>
      <c r="M6380" s="43" t="str">
        <f ca="1">IFERROR(OFFSET('Maximum minutes'!$C$1,T6380,MATCH(IF(G6380&lt;&gt;"",G6380,F6380),OFFSET('Maximum minutes'!$C$1,T6380-1,0,1,U6380+1),0)-1)*IF(OR(ISNUMBER(J6380),J6380="sans examen"),1,0)*IF(W6380&lt;MinDate,1,0),"")</f>
        <v/>
      </c>
      <c r="N6380" s="36">
        <f t="shared" ca="1" si="199"/>
        <v>0</v>
      </c>
      <c r="O6380" s="36" t="e">
        <f ca="1">LEFT(OFFSET(Lists!$Q$2,MATCH(E6380,Lists!$R$3:$R$19,0),0),4)</f>
        <v>#N/A</v>
      </c>
      <c r="P6380" s="36" t="e">
        <f ca="1">MATCH(O6380,Lists!$S$2:$S$640,1)</f>
        <v>#N/A</v>
      </c>
      <c r="Q6380" s="36" t="e">
        <f ca="1">MATCH(LEFT(OFFSET(Lists!$Q$2,MATCH(E6380,Lists!$R$3:$R$19,0)+1,0),4),Lists!$S$3:$S$640,1)</f>
        <v>#N/A</v>
      </c>
      <c r="R6380" s="36" t="e">
        <f ca="1">LEFT(OFFSET(Lists!$S$2,P6380-1+MATCH(F6380,OFFSET(Lists!$T$3,P6380-1,0,Q6380-P6380+1),0),0),6)</f>
        <v>#N/A</v>
      </c>
      <c r="S6380" s="36" t="e">
        <f ca="1">VLOOKUP(R6380,Lists!B:D,3,FALSE)</f>
        <v>#N/A</v>
      </c>
      <c r="T6380" s="36" t="str">
        <f>IF(F6380&lt;&gt;"",MATCH(R6380,'Maximum minutes'!B:B,0),"")</f>
        <v/>
      </c>
      <c r="U6380" s="36">
        <f ca="1">IF(F6380&lt;&gt;"",COUNTA(OFFSET('Maximum minutes'!$C$1,'Annexe A1 Cours'!T6380,0,1,50)),0)</f>
        <v>0</v>
      </c>
      <c r="V6380" s="37">
        <f ca="1">IFERROR(OFFSET('Maximum minutes'!$C$1,T6380+1,-1+MATCH(G6380,OFFSET('Maximum minutes'!$C$1,T6380-1,0,1,50),0)),0)</f>
        <v>0</v>
      </c>
      <c r="W6380" s="38">
        <f t="shared" ca="1" si="198"/>
        <v>0</v>
      </c>
    </row>
    <row r="6381" spans="1:23" s="36" customFormat="1" ht="18.75">
      <c r="A6381" s="34"/>
      <c r="B6381" s="39"/>
      <c r="C6381" s="39"/>
      <c r="D6381" s="35"/>
      <c r="E6381" s="40"/>
      <c r="F6381" s="39"/>
      <c r="G6381" s="39"/>
      <c r="H6381" s="39"/>
      <c r="I6381" s="34"/>
      <c r="J6381" s="34"/>
      <c r="K6381" s="34"/>
      <c r="L6381" s="34"/>
      <c r="M6381" s="43" t="str">
        <f ca="1">IFERROR(OFFSET('Maximum minutes'!$C$1,T6381,MATCH(IF(G6381&lt;&gt;"",G6381,F6381),OFFSET('Maximum minutes'!$C$1,T6381-1,0,1,U6381+1),0)-1)*IF(OR(ISNUMBER(J6381),J6381="sans examen"),1,0)*IF(W6381&lt;MinDate,1,0),"")</f>
        <v/>
      </c>
      <c r="N6381" s="36">
        <f t="shared" ca="1" si="199"/>
        <v>0</v>
      </c>
      <c r="O6381" s="36" t="e">
        <f ca="1">LEFT(OFFSET(Lists!$Q$2,MATCH(E6381,Lists!$R$3:$R$19,0),0),4)</f>
        <v>#N/A</v>
      </c>
      <c r="P6381" s="36" t="e">
        <f ca="1">MATCH(O6381,Lists!$S$2:$S$640,1)</f>
        <v>#N/A</v>
      </c>
      <c r="Q6381" s="36" t="e">
        <f ca="1">MATCH(LEFT(OFFSET(Lists!$Q$2,MATCH(E6381,Lists!$R$3:$R$19,0)+1,0),4),Lists!$S$3:$S$640,1)</f>
        <v>#N/A</v>
      </c>
      <c r="R6381" s="36" t="e">
        <f ca="1">LEFT(OFFSET(Lists!$S$2,P6381-1+MATCH(F6381,OFFSET(Lists!$T$3,P6381-1,0,Q6381-P6381+1),0),0),6)</f>
        <v>#N/A</v>
      </c>
      <c r="S6381" s="36" t="e">
        <f ca="1">VLOOKUP(R6381,Lists!B:D,3,FALSE)</f>
        <v>#N/A</v>
      </c>
      <c r="T6381" s="36" t="str">
        <f>IF(F6381&lt;&gt;"",MATCH(R6381,'Maximum minutes'!B:B,0),"")</f>
        <v/>
      </c>
      <c r="U6381" s="36">
        <f ca="1">IF(F6381&lt;&gt;"",COUNTA(OFFSET('Maximum minutes'!$C$1,'Annexe A1 Cours'!T6381,0,1,50)),0)</f>
        <v>0</v>
      </c>
      <c r="V6381" s="37">
        <f ca="1">IFERROR(OFFSET('Maximum minutes'!$C$1,T6381+1,-1+MATCH(G6381,OFFSET('Maximum minutes'!$C$1,T6381-1,0,1,50),0)),0)</f>
        <v>0</v>
      </c>
      <c r="W6381" s="38">
        <f t="shared" ca="1" si="198"/>
        <v>0</v>
      </c>
    </row>
    <row r="6382" spans="1:23" s="36" customFormat="1" ht="18.75">
      <c r="A6382" s="34"/>
      <c r="B6382" s="39"/>
      <c r="C6382" s="39"/>
      <c r="D6382" s="35"/>
      <c r="E6382" s="40"/>
      <c r="F6382" s="39"/>
      <c r="G6382" s="39"/>
      <c r="H6382" s="39"/>
      <c r="I6382" s="34"/>
      <c r="J6382" s="34"/>
      <c r="K6382" s="34"/>
      <c r="L6382" s="34"/>
      <c r="M6382" s="43" t="str">
        <f ca="1">IFERROR(OFFSET('Maximum minutes'!$C$1,T6382,MATCH(IF(G6382&lt;&gt;"",G6382,F6382),OFFSET('Maximum minutes'!$C$1,T6382-1,0,1,U6382+1),0)-1)*IF(OR(ISNUMBER(J6382),J6382="sans examen"),1,0)*IF(W6382&lt;MinDate,1,0),"")</f>
        <v/>
      </c>
      <c r="N6382" s="36">
        <f t="shared" ca="1" si="199"/>
        <v>0</v>
      </c>
      <c r="O6382" s="36" t="e">
        <f ca="1">LEFT(OFFSET(Lists!$Q$2,MATCH(E6382,Lists!$R$3:$R$19,0),0),4)</f>
        <v>#N/A</v>
      </c>
      <c r="P6382" s="36" t="e">
        <f ca="1">MATCH(O6382,Lists!$S$2:$S$640,1)</f>
        <v>#N/A</v>
      </c>
      <c r="Q6382" s="36" t="e">
        <f ca="1">MATCH(LEFT(OFFSET(Lists!$Q$2,MATCH(E6382,Lists!$R$3:$R$19,0)+1,0),4),Lists!$S$3:$S$640,1)</f>
        <v>#N/A</v>
      </c>
      <c r="R6382" s="36" t="e">
        <f ca="1">LEFT(OFFSET(Lists!$S$2,P6382-1+MATCH(F6382,OFFSET(Lists!$T$3,P6382-1,0,Q6382-P6382+1),0),0),6)</f>
        <v>#N/A</v>
      </c>
      <c r="S6382" s="36" t="e">
        <f ca="1">VLOOKUP(R6382,Lists!B:D,3,FALSE)</f>
        <v>#N/A</v>
      </c>
      <c r="T6382" s="36" t="str">
        <f>IF(F6382&lt;&gt;"",MATCH(R6382,'Maximum minutes'!B:B,0),"")</f>
        <v/>
      </c>
      <c r="U6382" s="36">
        <f ca="1">IF(F6382&lt;&gt;"",COUNTA(OFFSET('Maximum minutes'!$C$1,'Annexe A1 Cours'!T6382,0,1,50)),0)</f>
        <v>0</v>
      </c>
      <c r="V6382" s="37">
        <f ca="1">IFERROR(OFFSET('Maximum minutes'!$C$1,T6382+1,-1+MATCH(G6382,OFFSET('Maximum minutes'!$C$1,T6382-1,0,1,50),0)),0)</f>
        <v>0</v>
      </c>
      <c r="W6382" s="38">
        <f t="shared" ca="1" si="198"/>
        <v>0</v>
      </c>
    </row>
    <row r="6383" spans="1:23" s="36" customFormat="1" ht="18.75">
      <c r="A6383" s="34"/>
      <c r="B6383" s="39"/>
      <c r="C6383" s="39"/>
      <c r="D6383" s="35"/>
      <c r="E6383" s="40"/>
      <c r="F6383" s="39"/>
      <c r="G6383" s="39"/>
      <c r="H6383" s="39"/>
      <c r="I6383" s="34"/>
      <c r="J6383" s="34"/>
      <c r="K6383" s="34"/>
      <c r="L6383" s="34"/>
      <c r="M6383" s="43" t="str">
        <f ca="1">IFERROR(OFFSET('Maximum minutes'!$C$1,T6383,MATCH(IF(G6383&lt;&gt;"",G6383,F6383),OFFSET('Maximum minutes'!$C$1,T6383-1,0,1,U6383+1),0)-1)*IF(OR(ISNUMBER(J6383),J6383="sans examen"),1,0)*IF(W6383&lt;MinDate,1,0),"")</f>
        <v/>
      </c>
      <c r="N6383" s="36">
        <f t="shared" ca="1" si="199"/>
        <v>0</v>
      </c>
      <c r="O6383" s="36" t="e">
        <f ca="1">LEFT(OFFSET(Lists!$Q$2,MATCH(E6383,Lists!$R$3:$R$19,0),0),4)</f>
        <v>#N/A</v>
      </c>
      <c r="P6383" s="36" t="e">
        <f ca="1">MATCH(O6383,Lists!$S$2:$S$640,1)</f>
        <v>#N/A</v>
      </c>
      <c r="Q6383" s="36" t="e">
        <f ca="1">MATCH(LEFT(OFFSET(Lists!$Q$2,MATCH(E6383,Lists!$R$3:$R$19,0)+1,0),4),Lists!$S$3:$S$640,1)</f>
        <v>#N/A</v>
      </c>
      <c r="R6383" s="36" t="e">
        <f ca="1">LEFT(OFFSET(Lists!$S$2,P6383-1+MATCH(F6383,OFFSET(Lists!$T$3,P6383-1,0,Q6383-P6383+1),0),0),6)</f>
        <v>#N/A</v>
      </c>
      <c r="S6383" s="36" t="e">
        <f ca="1">VLOOKUP(R6383,Lists!B:D,3,FALSE)</f>
        <v>#N/A</v>
      </c>
      <c r="T6383" s="36" t="str">
        <f>IF(F6383&lt;&gt;"",MATCH(R6383,'Maximum minutes'!B:B,0),"")</f>
        <v/>
      </c>
      <c r="U6383" s="36">
        <f ca="1">IF(F6383&lt;&gt;"",COUNTA(OFFSET('Maximum minutes'!$C$1,'Annexe A1 Cours'!T6383,0,1,50)),0)</f>
        <v>0</v>
      </c>
      <c r="V6383" s="37">
        <f ca="1">IFERROR(OFFSET('Maximum minutes'!$C$1,T6383+1,-1+MATCH(G6383,OFFSET('Maximum minutes'!$C$1,T6383-1,0,1,50),0)),0)</f>
        <v>0</v>
      </c>
      <c r="W6383" s="38">
        <f t="shared" ca="1" si="198"/>
        <v>0</v>
      </c>
    </row>
    <row r="6384" spans="1:23" s="36" customFormat="1" ht="18.75">
      <c r="A6384" s="34"/>
      <c r="B6384" s="39"/>
      <c r="C6384" s="39"/>
      <c r="D6384" s="35"/>
      <c r="E6384" s="40"/>
      <c r="F6384" s="39"/>
      <c r="G6384" s="39"/>
      <c r="H6384" s="39"/>
      <c r="I6384" s="34"/>
      <c r="J6384" s="34"/>
      <c r="K6384" s="34"/>
      <c r="L6384" s="34"/>
      <c r="M6384" s="43" t="str">
        <f ca="1">IFERROR(OFFSET('Maximum minutes'!$C$1,T6384,MATCH(IF(G6384&lt;&gt;"",G6384,F6384),OFFSET('Maximum minutes'!$C$1,T6384-1,0,1,U6384+1),0)-1)*IF(OR(ISNUMBER(J6384),J6384="sans examen"),1,0)*IF(W6384&lt;MinDate,1,0),"")</f>
        <v/>
      </c>
      <c r="N6384" s="36">
        <f t="shared" ca="1" si="199"/>
        <v>0</v>
      </c>
      <c r="O6384" s="36" t="e">
        <f ca="1">LEFT(OFFSET(Lists!$Q$2,MATCH(E6384,Lists!$R$3:$R$19,0),0),4)</f>
        <v>#N/A</v>
      </c>
      <c r="P6384" s="36" t="e">
        <f ca="1">MATCH(O6384,Lists!$S$2:$S$640,1)</f>
        <v>#N/A</v>
      </c>
      <c r="Q6384" s="36" t="e">
        <f ca="1">MATCH(LEFT(OFFSET(Lists!$Q$2,MATCH(E6384,Lists!$R$3:$R$19,0)+1,0),4),Lists!$S$3:$S$640,1)</f>
        <v>#N/A</v>
      </c>
      <c r="R6384" s="36" t="e">
        <f ca="1">LEFT(OFFSET(Lists!$S$2,P6384-1+MATCH(F6384,OFFSET(Lists!$T$3,P6384-1,0,Q6384-P6384+1),0),0),6)</f>
        <v>#N/A</v>
      </c>
      <c r="S6384" s="36" t="e">
        <f ca="1">VLOOKUP(R6384,Lists!B:D,3,FALSE)</f>
        <v>#N/A</v>
      </c>
      <c r="T6384" s="36" t="str">
        <f>IF(F6384&lt;&gt;"",MATCH(R6384,'Maximum minutes'!B:B,0),"")</f>
        <v/>
      </c>
      <c r="U6384" s="36">
        <f ca="1">IF(F6384&lt;&gt;"",COUNTA(OFFSET('Maximum minutes'!$C$1,'Annexe A1 Cours'!T6384,0,1,50)),0)</f>
        <v>0</v>
      </c>
      <c r="V6384" s="37">
        <f ca="1">IFERROR(OFFSET('Maximum minutes'!$C$1,T6384+1,-1+MATCH(G6384,OFFSET('Maximum minutes'!$C$1,T6384-1,0,1,50),0)),0)</f>
        <v>0</v>
      </c>
      <c r="W6384" s="38">
        <f t="shared" ca="1" si="198"/>
        <v>0</v>
      </c>
    </row>
    <row r="6385" spans="1:23" s="36" customFormat="1" ht="18.75">
      <c r="A6385" s="34"/>
      <c r="B6385" s="39"/>
      <c r="C6385" s="39"/>
      <c r="D6385" s="35"/>
      <c r="E6385" s="40"/>
      <c r="F6385" s="39"/>
      <c r="G6385" s="39"/>
      <c r="H6385" s="39"/>
      <c r="I6385" s="34"/>
      <c r="J6385" s="34"/>
      <c r="K6385" s="34"/>
      <c r="L6385" s="34"/>
      <c r="M6385" s="43" t="str">
        <f ca="1">IFERROR(OFFSET('Maximum minutes'!$C$1,T6385,MATCH(IF(G6385&lt;&gt;"",G6385,F6385),OFFSET('Maximum minutes'!$C$1,T6385-1,0,1,U6385+1),0)-1)*IF(OR(ISNUMBER(J6385),J6385="sans examen"),1,0)*IF(W6385&lt;MinDate,1,0),"")</f>
        <v/>
      </c>
      <c r="N6385" s="36">
        <f t="shared" ca="1" si="199"/>
        <v>0</v>
      </c>
      <c r="O6385" s="36" t="e">
        <f ca="1">LEFT(OFFSET(Lists!$Q$2,MATCH(E6385,Lists!$R$3:$R$19,0),0),4)</f>
        <v>#N/A</v>
      </c>
      <c r="P6385" s="36" t="e">
        <f ca="1">MATCH(O6385,Lists!$S$2:$S$640,1)</f>
        <v>#N/A</v>
      </c>
      <c r="Q6385" s="36" t="e">
        <f ca="1">MATCH(LEFT(OFFSET(Lists!$Q$2,MATCH(E6385,Lists!$R$3:$R$19,0)+1,0),4),Lists!$S$3:$S$640,1)</f>
        <v>#N/A</v>
      </c>
      <c r="R6385" s="36" t="e">
        <f ca="1">LEFT(OFFSET(Lists!$S$2,P6385-1+MATCH(F6385,OFFSET(Lists!$T$3,P6385-1,0,Q6385-P6385+1),0),0),6)</f>
        <v>#N/A</v>
      </c>
      <c r="S6385" s="36" t="e">
        <f ca="1">VLOOKUP(R6385,Lists!B:D,3,FALSE)</f>
        <v>#N/A</v>
      </c>
      <c r="T6385" s="36" t="str">
        <f>IF(F6385&lt;&gt;"",MATCH(R6385,'Maximum minutes'!B:B,0),"")</f>
        <v/>
      </c>
      <c r="U6385" s="36">
        <f ca="1">IF(F6385&lt;&gt;"",COUNTA(OFFSET('Maximum minutes'!$C$1,'Annexe A1 Cours'!T6385,0,1,50)),0)</f>
        <v>0</v>
      </c>
      <c r="V6385" s="37">
        <f ca="1">IFERROR(OFFSET('Maximum minutes'!$C$1,T6385+1,-1+MATCH(G6385,OFFSET('Maximum minutes'!$C$1,T6385-1,0,1,50),0)),0)</f>
        <v>0</v>
      </c>
      <c r="W6385" s="38">
        <f t="shared" ca="1" si="198"/>
        <v>0</v>
      </c>
    </row>
    <row r="6386" spans="1:23" s="36" customFormat="1" ht="18.75">
      <c r="A6386" s="34"/>
      <c r="B6386" s="39"/>
      <c r="C6386" s="39"/>
      <c r="D6386" s="35"/>
      <c r="E6386" s="40"/>
      <c r="F6386" s="39"/>
      <c r="G6386" s="39"/>
      <c r="H6386" s="39"/>
      <c r="I6386" s="34"/>
      <c r="J6386" s="34"/>
      <c r="K6386" s="34"/>
      <c r="L6386" s="34"/>
      <c r="M6386" s="43" t="str">
        <f ca="1">IFERROR(OFFSET('Maximum minutes'!$C$1,T6386,MATCH(IF(G6386&lt;&gt;"",G6386,F6386),OFFSET('Maximum minutes'!$C$1,T6386-1,0,1,U6386+1),0)-1)*IF(OR(ISNUMBER(J6386),J6386="sans examen"),1,0)*IF(W6386&lt;MinDate,1,0),"")</f>
        <v/>
      </c>
      <c r="N6386" s="36">
        <f t="shared" ca="1" si="199"/>
        <v>0</v>
      </c>
      <c r="O6386" s="36" t="e">
        <f ca="1">LEFT(OFFSET(Lists!$Q$2,MATCH(E6386,Lists!$R$3:$R$19,0),0),4)</f>
        <v>#N/A</v>
      </c>
      <c r="P6386" s="36" t="e">
        <f ca="1">MATCH(O6386,Lists!$S$2:$S$640,1)</f>
        <v>#N/A</v>
      </c>
      <c r="Q6386" s="36" t="e">
        <f ca="1">MATCH(LEFT(OFFSET(Lists!$Q$2,MATCH(E6386,Lists!$R$3:$R$19,0)+1,0),4),Lists!$S$3:$S$640,1)</f>
        <v>#N/A</v>
      </c>
      <c r="R6386" s="36" t="e">
        <f ca="1">LEFT(OFFSET(Lists!$S$2,P6386-1+MATCH(F6386,OFFSET(Lists!$T$3,P6386-1,0,Q6386-P6386+1),0),0),6)</f>
        <v>#N/A</v>
      </c>
      <c r="S6386" s="36" t="e">
        <f ca="1">VLOOKUP(R6386,Lists!B:D,3,FALSE)</f>
        <v>#N/A</v>
      </c>
      <c r="T6386" s="36" t="str">
        <f>IF(F6386&lt;&gt;"",MATCH(R6386,'Maximum minutes'!B:B,0),"")</f>
        <v/>
      </c>
      <c r="U6386" s="36">
        <f ca="1">IF(F6386&lt;&gt;"",COUNTA(OFFSET('Maximum minutes'!$C$1,'Annexe A1 Cours'!T6386,0,1,50)),0)</f>
        <v>0</v>
      </c>
      <c r="V6386" s="37">
        <f ca="1">IFERROR(OFFSET('Maximum minutes'!$C$1,T6386+1,-1+MATCH(G6386,OFFSET('Maximum minutes'!$C$1,T6386-1,0,1,50),0)),0)</f>
        <v>0</v>
      </c>
      <c r="W6386" s="38">
        <f t="shared" ca="1" si="198"/>
        <v>0</v>
      </c>
    </row>
    <row r="6387" spans="1:23" s="36" customFormat="1" ht="18.75">
      <c r="A6387" s="34"/>
      <c r="B6387" s="39"/>
      <c r="C6387" s="39"/>
      <c r="D6387" s="35"/>
      <c r="E6387" s="40"/>
      <c r="F6387" s="39"/>
      <c r="G6387" s="39"/>
      <c r="H6387" s="39"/>
      <c r="I6387" s="34"/>
      <c r="J6387" s="34"/>
      <c r="K6387" s="34"/>
      <c r="L6387" s="34"/>
      <c r="M6387" s="43" t="str">
        <f ca="1">IFERROR(OFFSET('Maximum minutes'!$C$1,T6387,MATCH(IF(G6387&lt;&gt;"",G6387,F6387),OFFSET('Maximum minutes'!$C$1,T6387-1,0,1,U6387+1),0)-1)*IF(OR(ISNUMBER(J6387),J6387="sans examen"),1,0)*IF(W6387&lt;MinDate,1,0),"")</f>
        <v/>
      </c>
      <c r="N6387" s="36">
        <f t="shared" ca="1" si="199"/>
        <v>0</v>
      </c>
      <c r="O6387" s="36" t="e">
        <f ca="1">LEFT(OFFSET(Lists!$Q$2,MATCH(E6387,Lists!$R$3:$R$19,0),0),4)</f>
        <v>#N/A</v>
      </c>
      <c r="P6387" s="36" t="e">
        <f ca="1">MATCH(O6387,Lists!$S$2:$S$640,1)</f>
        <v>#N/A</v>
      </c>
      <c r="Q6387" s="36" t="e">
        <f ca="1">MATCH(LEFT(OFFSET(Lists!$Q$2,MATCH(E6387,Lists!$R$3:$R$19,0)+1,0),4),Lists!$S$3:$S$640,1)</f>
        <v>#N/A</v>
      </c>
      <c r="R6387" s="36" t="e">
        <f ca="1">LEFT(OFFSET(Lists!$S$2,P6387-1+MATCH(F6387,OFFSET(Lists!$T$3,P6387-1,0,Q6387-P6387+1),0),0),6)</f>
        <v>#N/A</v>
      </c>
      <c r="S6387" s="36" t="e">
        <f ca="1">VLOOKUP(R6387,Lists!B:D,3,FALSE)</f>
        <v>#N/A</v>
      </c>
      <c r="T6387" s="36" t="str">
        <f>IF(F6387&lt;&gt;"",MATCH(R6387,'Maximum minutes'!B:B,0),"")</f>
        <v/>
      </c>
      <c r="U6387" s="36">
        <f ca="1">IF(F6387&lt;&gt;"",COUNTA(OFFSET('Maximum minutes'!$C$1,'Annexe A1 Cours'!T6387,0,1,50)),0)</f>
        <v>0</v>
      </c>
      <c r="V6387" s="37">
        <f ca="1">IFERROR(OFFSET('Maximum minutes'!$C$1,T6387+1,-1+MATCH(G6387,OFFSET('Maximum minutes'!$C$1,T6387-1,0,1,50),0)),0)</f>
        <v>0</v>
      </c>
      <c r="W6387" s="38">
        <f t="shared" ca="1" si="198"/>
        <v>0</v>
      </c>
    </row>
    <row r="6388" spans="1:23" s="36" customFormat="1" ht="18.75">
      <c r="A6388" s="34"/>
      <c r="B6388" s="39"/>
      <c r="C6388" s="39"/>
      <c r="D6388" s="35"/>
      <c r="E6388" s="40"/>
      <c r="F6388" s="39"/>
      <c r="G6388" s="39"/>
      <c r="H6388" s="39"/>
      <c r="I6388" s="34"/>
      <c r="J6388" s="34"/>
      <c r="K6388" s="34"/>
      <c r="L6388" s="34"/>
      <c r="M6388" s="43" t="str">
        <f ca="1">IFERROR(OFFSET('Maximum minutes'!$C$1,T6388,MATCH(IF(G6388&lt;&gt;"",G6388,F6388),OFFSET('Maximum minutes'!$C$1,T6388-1,0,1,U6388+1),0)-1)*IF(OR(ISNUMBER(J6388),J6388="sans examen"),1,0)*IF(W6388&lt;MinDate,1,0),"")</f>
        <v/>
      </c>
      <c r="N6388" s="36">
        <f t="shared" ca="1" si="199"/>
        <v>0</v>
      </c>
      <c r="O6388" s="36" t="e">
        <f ca="1">LEFT(OFFSET(Lists!$Q$2,MATCH(E6388,Lists!$R$3:$R$19,0),0),4)</f>
        <v>#N/A</v>
      </c>
      <c r="P6388" s="36" t="e">
        <f ca="1">MATCH(O6388,Lists!$S$2:$S$640,1)</f>
        <v>#N/A</v>
      </c>
      <c r="Q6388" s="36" t="e">
        <f ca="1">MATCH(LEFT(OFFSET(Lists!$Q$2,MATCH(E6388,Lists!$R$3:$R$19,0)+1,0),4),Lists!$S$3:$S$640,1)</f>
        <v>#N/A</v>
      </c>
      <c r="R6388" s="36" t="e">
        <f ca="1">LEFT(OFFSET(Lists!$S$2,P6388-1+MATCH(F6388,OFFSET(Lists!$T$3,P6388-1,0,Q6388-P6388+1),0),0),6)</f>
        <v>#N/A</v>
      </c>
      <c r="S6388" s="36" t="e">
        <f ca="1">VLOOKUP(R6388,Lists!B:D,3,FALSE)</f>
        <v>#N/A</v>
      </c>
      <c r="T6388" s="36" t="str">
        <f>IF(F6388&lt;&gt;"",MATCH(R6388,'Maximum minutes'!B:B,0),"")</f>
        <v/>
      </c>
      <c r="U6388" s="36">
        <f ca="1">IF(F6388&lt;&gt;"",COUNTA(OFFSET('Maximum minutes'!$C$1,'Annexe A1 Cours'!T6388,0,1,50)),0)</f>
        <v>0</v>
      </c>
      <c r="V6388" s="37">
        <f ca="1">IFERROR(OFFSET('Maximum minutes'!$C$1,T6388+1,-1+MATCH(G6388,OFFSET('Maximum minutes'!$C$1,T6388-1,0,1,50),0)),0)</f>
        <v>0</v>
      </c>
      <c r="W6388" s="38">
        <f t="shared" ca="1" si="198"/>
        <v>0</v>
      </c>
    </row>
    <row r="6389" spans="1:23" s="36" customFormat="1" ht="18.75">
      <c r="A6389" s="34"/>
      <c r="B6389" s="39"/>
      <c r="C6389" s="39"/>
      <c r="D6389" s="35"/>
      <c r="E6389" s="40"/>
      <c r="F6389" s="39"/>
      <c r="G6389" s="39"/>
      <c r="H6389" s="39"/>
      <c r="I6389" s="34"/>
      <c r="J6389" s="34"/>
      <c r="K6389" s="34"/>
      <c r="L6389" s="34"/>
      <c r="M6389" s="43" t="str">
        <f ca="1">IFERROR(OFFSET('Maximum minutes'!$C$1,T6389,MATCH(IF(G6389&lt;&gt;"",G6389,F6389),OFFSET('Maximum minutes'!$C$1,T6389-1,0,1,U6389+1),0)-1)*IF(OR(ISNUMBER(J6389),J6389="sans examen"),1,0)*IF(W6389&lt;MinDate,1,0),"")</f>
        <v/>
      </c>
      <c r="N6389" s="36">
        <f t="shared" ca="1" si="199"/>
        <v>0</v>
      </c>
      <c r="O6389" s="36" t="e">
        <f ca="1">LEFT(OFFSET(Lists!$Q$2,MATCH(E6389,Lists!$R$3:$R$19,0),0),4)</f>
        <v>#N/A</v>
      </c>
      <c r="P6389" s="36" t="e">
        <f ca="1">MATCH(O6389,Lists!$S$2:$S$640,1)</f>
        <v>#N/A</v>
      </c>
      <c r="Q6389" s="36" t="e">
        <f ca="1">MATCH(LEFT(OFFSET(Lists!$Q$2,MATCH(E6389,Lists!$R$3:$R$19,0)+1,0),4),Lists!$S$3:$S$640,1)</f>
        <v>#N/A</v>
      </c>
      <c r="R6389" s="36" t="e">
        <f ca="1">LEFT(OFFSET(Lists!$S$2,P6389-1+MATCH(F6389,OFFSET(Lists!$T$3,P6389-1,0,Q6389-P6389+1),0),0),6)</f>
        <v>#N/A</v>
      </c>
      <c r="S6389" s="36" t="e">
        <f ca="1">VLOOKUP(R6389,Lists!B:D,3,FALSE)</f>
        <v>#N/A</v>
      </c>
      <c r="T6389" s="36" t="str">
        <f>IF(F6389&lt;&gt;"",MATCH(R6389,'Maximum minutes'!B:B,0),"")</f>
        <v/>
      </c>
      <c r="U6389" s="36">
        <f ca="1">IF(F6389&lt;&gt;"",COUNTA(OFFSET('Maximum minutes'!$C$1,'Annexe A1 Cours'!T6389,0,1,50)),0)</f>
        <v>0</v>
      </c>
      <c r="V6389" s="37">
        <f ca="1">IFERROR(OFFSET('Maximum minutes'!$C$1,T6389+1,-1+MATCH(G6389,OFFSET('Maximum minutes'!$C$1,T6389-1,0,1,50),0)),0)</f>
        <v>0</v>
      </c>
      <c r="W6389" s="38">
        <f t="shared" ca="1" si="198"/>
        <v>0</v>
      </c>
    </row>
    <row r="6390" spans="1:23" s="36" customFormat="1" ht="18.75">
      <c r="A6390" s="34"/>
      <c r="B6390" s="39"/>
      <c r="C6390" s="39"/>
      <c r="D6390" s="35"/>
      <c r="E6390" s="40"/>
      <c r="F6390" s="39"/>
      <c r="G6390" s="39"/>
      <c r="H6390" s="39"/>
      <c r="I6390" s="34"/>
      <c r="J6390" s="34"/>
      <c r="K6390" s="34"/>
      <c r="L6390" s="34"/>
      <c r="M6390" s="43" t="str">
        <f ca="1">IFERROR(OFFSET('Maximum minutes'!$C$1,T6390,MATCH(IF(G6390&lt;&gt;"",G6390,F6390),OFFSET('Maximum minutes'!$C$1,T6390-1,0,1,U6390+1),0)-1)*IF(OR(ISNUMBER(J6390),J6390="sans examen"),1,0)*IF(W6390&lt;MinDate,1,0),"")</f>
        <v/>
      </c>
      <c r="N6390" s="36">
        <f t="shared" ca="1" si="199"/>
        <v>0</v>
      </c>
      <c r="O6390" s="36" t="e">
        <f ca="1">LEFT(OFFSET(Lists!$Q$2,MATCH(E6390,Lists!$R$3:$R$19,0),0),4)</f>
        <v>#N/A</v>
      </c>
      <c r="P6390" s="36" t="e">
        <f ca="1">MATCH(O6390,Lists!$S$2:$S$640,1)</f>
        <v>#N/A</v>
      </c>
      <c r="Q6390" s="36" t="e">
        <f ca="1">MATCH(LEFT(OFFSET(Lists!$Q$2,MATCH(E6390,Lists!$R$3:$R$19,0)+1,0),4),Lists!$S$3:$S$640,1)</f>
        <v>#N/A</v>
      </c>
      <c r="R6390" s="36" t="e">
        <f ca="1">LEFT(OFFSET(Lists!$S$2,P6390-1+MATCH(F6390,OFFSET(Lists!$T$3,P6390-1,0,Q6390-P6390+1),0),0),6)</f>
        <v>#N/A</v>
      </c>
      <c r="S6390" s="36" t="e">
        <f ca="1">VLOOKUP(R6390,Lists!B:D,3,FALSE)</f>
        <v>#N/A</v>
      </c>
      <c r="T6390" s="36" t="str">
        <f>IF(F6390&lt;&gt;"",MATCH(R6390,'Maximum minutes'!B:B,0),"")</f>
        <v/>
      </c>
      <c r="U6390" s="36">
        <f ca="1">IF(F6390&lt;&gt;"",COUNTA(OFFSET('Maximum minutes'!$C$1,'Annexe A1 Cours'!T6390,0,1,50)),0)</f>
        <v>0</v>
      </c>
      <c r="V6390" s="37">
        <f ca="1">IFERROR(OFFSET('Maximum minutes'!$C$1,T6390+1,-1+MATCH(G6390,OFFSET('Maximum minutes'!$C$1,T6390-1,0,1,50),0)),0)</f>
        <v>0</v>
      </c>
      <c r="W6390" s="38">
        <f t="shared" ca="1" si="198"/>
        <v>0</v>
      </c>
    </row>
    <row r="6391" spans="1:23" s="36" customFormat="1" ht="18.75">
      <c r="A6391" s="34"/>
      <c r="B6391" s="39"/>
      <c r="C6391" s="39"/>
      <c r="D6391" s="35"/>
      <c r="E6391" s="40"/>
      <c r="F6391" s="39"/>
      <c r="G6391" s="39"/>
      <c r="H6391" s="39"/>
      <c r="I6391" s="34"/>
      <c r="J6391" s="34"/>
      <c r="K6391" s="34"/>
      <c r="L6391" s="34"/>
      <c r="M6391" s="43" t="str">
        <f ca="1">IFERROR(OFFSET('Maximum minutes'!$C$1,T6391,MATCH(IF(G6391&lt;&gt;"",G6391,F6391),OFFSET('Maximum minutes'!$C$1,T6391-1,0,1,U6391+1),0)-1)*IF(OR(ISNUMBER(J6391),J6391="sans examen"),1,0)*IF(W6391&lt;MinDate,1,0),"")</f>
        <v/>
      </c>
      <c r="N6391" s="36">
        <f t="shared" ca="1" si="199"/>
        <v>0</v>
      </c>
      <c r="O6391" s="36" t="e">
        <f ca="1">LEFT(OFFSET(Lists!$Q$2,MATCH(E6391,Lists!$R$3:$R$19,0),0),4)</f>
        <v>#N/A</v>
      </c>
      <c r="P6391" s="36" t="e">
        <f ca="1">MATCH(O6391,Lists!$S$2:$S$640,1)</f>
        <v>#N/A</v>
      </c>
      <c r="Q6391" s="36" t="e">
        <f ca="1">MATCH(LEFT(OFFSET(Lists!$Q$2,MATCH(E6391,Lists!$R$3:$R$19,0)+1,0),4),Lists!$S$3:$S$640,1)</f>
        <v>#N/A</v>
      </c>
      <c r="R6391" s="36" t="e">
        <f ca="1">LEFT(OFFSET(Lists!$S$2,P6391-1+MATCH(F6391,OFFSET(Lists!$T$3,P6391-1,0,Q6391-P6391+1),0),0),6)</f>
        <v>#N/A</v>
      </c>
      <c r="S6391" s="36" t="e">
        <f ca="1">VLOOKUP(R6391,Lists!B:D,3,FALSE)</f>
        <v>#N/A</v>
      </c>
      <c r="T6391" s="36" t="str">
        <f>IF(F6391&lt;&gt;"",MATCH(R6391,'Maximum minutes'!B:B,0),"")</f>
        <v/>
      </c>
      <c r="U6391" s="36">
        <f ca="1">IF(F6391&lt;&gt;"",COUNTA(OFFSET('Maximum minutes'!$C$1,'Annexe A1 Cours'!T6391,0,1,50)),0)</f>
        <v>0</v>
      </c>
      <c r="V6391" s="37">
        <f ca="1">IFERROR(OFFSET('Maximum minutes'!$C$1,T6391+1,-1+MATCH(G6391,OFFSET('Maximum minutes'!$C$1,T6391-1,0,1,50),0)),0)</f>
        <v>0</v>
      </c>
      <c r="W6391" s="38">
        <f t="shared" ca="1" si="198"/>
        <v>0</v>
      </c>
    </row>
    <row r="6392" spans="1:23" s="36" customFormat="1" ht="18.75">
      <c r="A6392" s="34"/>
      <c r="B6392" s="39"/>
      <c r="C6392" s="39"/>
      <c r="D6392" s="35"/>
      <c r="E6392" s="40"/>
      <c r="F6392" s="39"/>
      <c r="G6392" s="39"/>
      <c r="H6392" s="39"/>
      <c r="I6392" s="34"/>
      <c r="J6392" s="34"/>
      <c r="K6392" s="34"/>
      <c r="L6392" s="34"/>
      <c r="M6392" s="43" t="str">
        <f ca="1">IFERROR(OFFSET('Maximum minutes'!$C$1,T6392,MATCH(IF(G6392&lt;&gt;"",G6392,F6392),OFFSET('Maximum minutes'!$C$1,T6392-1,0,1,U6392+1),0)-1)*IF(OR(ISNUMBER(J6392),J6392="sans examen"),1,0)*IF(W6392&lt;MinDate,1,0),"")</f>
        <v/>
      </c>
      <c r="N6392" s="36">
        <f t="shared" ca="1" si="199"/>
        <v>0</v>
      </c>
      <c r="O6392" s="36" t="e">
        <f ca="1">LEFT(OFFSET(Lists!$Q$2,MATCH(E6392,Lists!$R$3:$R$19,0),0),4)</f>
        <v>#N/A</v>
      </c>
      <c r="P6392" s="36" t="e">
        <f ca="1">MATCH(O6392,Lists!$S$2:$S$640,1)</f>
        <v>#N/A</v>
      </c>
      <c r="Q6392" s="36" t="e">
        <f ca="1">MATCH(LEFT(OFFSET(Lists!$Q$2,MATCH(E6392,Lists!$R$3:$R$19,0)+1,0),4),Lists!$S$3:$S$640,1)</f>
        <v>#N/A</v>
      </c>
      <c r="R6392" s="36" t="e">
        <f ca="1">LEFT(OFFSET(Lists!$S$2,P6392-1+MATCH(F6392,OFFSET(Lists!$T$3,P6392-1,0,Q6392-P6392+1),0),0),6)</f>
        <v>#N/A</v>
      </c>
      <c r="S6392" s="36" t="e">
        <f ca="1">VLOOKUP(R6392,Lists!B:D,3,FALSE)</f>
        <v>#N/A</v>
      </c>
      <c r="T6392" s="36" t="str">
        <f>IF(F6392&lt;&gt;"",MATCH(R6392,'Maximum minutes'!B:B,0),"")</f>
        <v/>
      </c>
      <c r="U6392" s="36">
        <f ca="1">IF(F6392&lt;&gt;"",COUNTA(OFFSET('Maximum minutes'!$C$1,'Annexe A1 Cours'!T6392,0,1,50)),0)</f>
        <v>0</v>
      </c>
      <c r="V6392" s="37">
        <f ca="1">IFERROR(OFFSET('Maximum minutes'!$C$1,T6392+1,-1+MATCH(G6392,OFFSET('Maximum minutes'!$C$1,T6392-1,0,1,50),0)),0)</f>
        <v>0</v>
      </c>
      <c r="W6392" s="38">
        <f t="shared" ca="1" si="198"/>
        <v>0</v>
      </c>
    </row>
    <row r="6393" spans="1:23" s="36" customFormat="1" ht="18.75">
      <c r="A6393" s="34"/>
      <c r="B6393" s="39"/>
      <c r="C6393" s="39"/>
      <c r="D6393" s="35"/>
      <c r="E6393" s="40"/>
      <c r="F6393" s="39"/>
      <c r="G6393" s="39"/>
      <c r="H6393" s="39"/>
      <c r="I6393" s="34"/>
      <c r="J6393" s="34"/>
      <c r="K6393" s="34"/>
      <c r="L6393" s="34"/>
      <c r="M6393" s="43" t="str">
        <f ca="1">IFERROR(OFFSET('Maximum minutes'!$C$1,T6393,MATCH(IF(G6393&lt;&gt;"",G6393,F6393),OFFSET('Maximum minutes'!$C$1,T6393-1,0,1,U6393+1),0)-1)*IF(OR(ISNUMBER(J6393),J6393="sans examen"),1,0)*IF(W6393&lt;MinDate,1,0),"")</f>
        <v/>
      </c>
      <c r="N6393" s="36">
        <f t="shared" ca="1" si="199"/>
        <v>0</v>
      </c>
      <c r="O6393" s="36" t="e">
        <f ca="1">LEFT(OFFSET(Lists!$Q$2,MATCH(E6393,Lists!$R$3:$R$19,0),0),4)</f>
        <v>#N/A</v>
      </c>
      <c r="P6393" s="36" t="e">
        <f ca="1">MATCH(O6393,Lists!$S$2:$S$640,1)</f>
        <v>#N/A</v>
      </c>
      <c r="Q6393" s="36" t="e">
        <f ca="1">MATCH(LEFT(OFFSET(Lists!$Q$2,MATCH(E6393,Lists!$R$3:$R$19,0)+1,0),4),Lists!$S$3:$S$640,1)</f>
        <v>#N/A</v>
      </c>
      <c r="R6393" s="36" t="e">
        <f ca="1">LEFT(OFFSET(Lists!$S$2,P6393-1+MATCH(F6393,OFFSET(Lists!$T$3,P6393-1,0,Q6393-P6393+1),0),0),6)</f>
        <v>#N/A</v>
      </c>
      <c r="S6393" s="36" t="e">
        <f ca="1">VLOOKUP(R6393,Lists!B:D,3,FALSE)</f>
        <v>#N/A</v>
      </c>
      <c r="T6393" s="36" t="str">
        <f>IF(F6393&lt;&gt;"",MATCH(R6393,'Maximum minutes'!B:B,0),"")</f>
        <v/>
      </c>
      <c r="U6393" s="36">
        <f ca="1">IF(F6393&lt;&gt;"",COUNTA(OFFSET('Maximum minutes'!$C$1,'Annexe A1 Cours'!T6393,0,1,50)),0)</f>
        <v>0</v>
      </c>
      <c r="V6393" s="37">
        <f ca="1">IFERROR(OFFSET('Maximum minutes'!$C$1,T6393+1,-1+MATCH(G6393,OFFSET('Maximum minutes'!$C$1,T6393-1,0,1,50),0)),0)</f>
        <v>0</v>
      </c>
      <c r="W6393" s="38">
        <f t="shared" ca="1" si="198"/>
        <v>0</v>
      </c>
    </row>
    <row r="6394" spans="1:23" s="36" customFormat="1" ht="18.75">
      <c r="A6394" s="34"/>
      <c r="B6394" s="39"/>
      <c r="C6394" s="39"/>
      <c r="D6394" s="35"/>
      <c r="E6394" s="40"/>
      <c r="F6394" s="39"/>
      <c r="G6394" s="39"/>
      <c r="H6394" s="39"/>
      <c r="I6394" s="34"/>
      <c r="J6394" s="34"/>
      <c r="K6394" s="34"/>
      <c r="L6394" s="34"/>
      <c r="M6394" s="43" t="str">
        <f ca="1">IFERROR(OFFSET('Maximum minutes'!$C$1,T6394,MATCH(IF(G6394&lt;&gt;"",G6394,F6394),OFFSET('Maximum minutes'!$C$1,T6394-1,0,1,U6394+1),0)-1)*IF(OR(ISNUMBER(J6394),J6394="sans examen"),1,0)*IF(W6394&lt;MinDate,1,0),"")</f>
        <v/>
      </c>
      <c r="N6394" s="36">
        <f t="shared" ca="1" si="199"/>
        <v>0</v>
      </c>
      <c r="O6394" s="36" t="e">
        <f ca="1">LEFT(OFFSET(Lists!$Q$2,MATCH(E6394,Lists!$R$3:$R$19,0),0),4)</f>
        <v>#N/A</v>
      </c>
      <c r="P6394" s="36" t="e">
        <f ca="1">MATCH(O6394,Lists!$S$2:$S$640,1)</f>
        <v>#N/A</v>
      </c>
      <c r="Q6394" s="36" t="e">
        <f ca="1">MATCH(LEFT(OFFSET(Lists!$Q$2,MATCH(E6394,Lists!$R$3:$R$19,0)+1,0),4),Lists!$S$3:$S$640,1)</f>
        <v>#N/A</v>
      </c>
      <c r="R6394" s="36" t="e">
        <f ca="1">LEFT(OFFSET(Lists!$S$2,P6394-1+MATCH(F6394,OFFSET(Lists!$T$3,P6394-1,0,Q6394-P6394+1),0),0),6)</f>
        <v>#N/A</v>
      </c>
      <c r="S6394" s="36" t="e">
        <f ca="1">VLOOKUP(R6394,Lists!B:D,3,FALSE)</f>
        <v>#N/A</v>
      </c>
      <c r="T6394" s="36" t="str">
        <f>IF(F6394&lt;&gt;"",MATCH(R6394,'Maximum minutes'!B:B,0),"")</f>
        <v/>
      </c>
      <c r="U6394" s="36">
        <f ca="1">IF(F6394&lt;&gt;"",COUNTA(OFFSET('Maximum minutes'!$C$1,'Annexe A1 Cours'!T6394,0,1,50)),0)</f>
        <v>0</v>
      </c>
      <c r="V6394" s="37">
        <f ca="1">IFERROR(OFFSET('Maximum minutes'!$C$1,T6394+1,-1+MATCH(G6394,OFFSET('Maximum minutes'!$C$1,T6394-1,0,1,50),0)),0)</f>
        <v>0</v>
      </c>
      <c r="W6394" s="38">
        <f t="shared" ca="1" si="198"/>
        <v>0</v>
      </c>
    </row>
    <row r="6395" spans="1:23" s="36" customFormat="1" ht="18.75">
      <c r="A6395" s="34"/>
      <c r="B6395" s="39"/>
      <c r="C6395" s="39"/>
      <c r="D6395" s="35"/>
      <c r="E6395" s="40"/>
      <c r="F6395" s="39"/>
      <c r="G6395" s="39"/>
      <c r="H6395" s="39"/>
      <c r="I6395" s="34"/>
      <c r="J6395" s="34"/>
      <c r="K6395" s="34"/>
      <c r="L6395" s="34"/>
      <c r="M6395" s="43" t="str">
        <f ca="1">IFERROR(OFFSET('Maximum minutes'!$C$1,T6395,MATCH(IF(G6395&lt;&gt;"",G6395,F6395),OFFSET('Maximum minutes'!$C$1,T6395-1,0,1,U6395+1),0)-1)*IF(OR(ISNUMBER(J6395),J6395="sans examen"),1,0)*IF(W6395&lt;MinDate,1,0),"")</f>
        <v/>
      </c>
      <c r="N6395" s="36">
        <f t="shared" ca="1" si="199"/>
        <v>0</v>
      </c>
      <c r="O6395" s="36" t="e">
        <f ca="1">LEFT(OFFSET(Lists!$Q$2,MATCH(E6395,Lists!$R$3:$R$19,0),0),4)</f>
        <v>#N/A</v>
      </c>
      <c r="P6395" s="36" t="e">
        <f ca="1">MATCH(O6395,Lists!$S$2:$S$640,1)</f>
        <v>#N/A</v>
      </c>
      <c r="Q6395" s="36" t="e">
        <f ca="1">MATCH(LEFT(OFFSET(Lists!$Q$2,MATCH(E6395,Lists!$R$3:$R$19,0)+1,0),4),Lists!$S$3:$S$640,1)</f>
        <v>#N/A</v>
      </c>
      <c r="R6395" s="36" t="e">
        <f ca="1">LEFT(OFFSET(Lists!$S$2,P6395-1+MATCH(F6395,OFFSET(Lists!$T$3,P6395-1,0,Q6395-P6395+1),0),0),6)</f>
        <v>#N/A</v>
      </c>
      <c r="S6395" s="36" t="e">
        <f ca="1">VLOOKUP(R6395,Lists!B:D,3,FALSE)</f>
        <v>#N/A</v>
      </c>
      <c r="T6395" s="36" t="str">
        <f>IF(F6395&lt;&gt;"",MATCH(R6395,'Maximum minutes'!B:B,0),"")</f>
        <v/>
      </c>
      <c r="U6395" s="36">
        <f ca="1">IF(F6395&lt;&gt;"",COUNTA(OFFSET('Maximum minutes'!$C$1,'Annexe A1 Cours'!T6395,0,1,50)),0)</f>
        <v>0</v>
      </c>
      <c r="V6395" s="37">
        <f ca="1">IFERROR(OFFSET('Maximum minutes'!$C$1,T6395+1,-1+MATCH(G6395,OFFSET('Maximum minutes'!$C$1,T6395-1,0,1,50),0)),0)</f>
        <v>0</v>
      </c>
      <c r="W6395" s="38">
        <f t="shared" ca="1" si="198"/>
        <v>0</v>
      </c>
    </row>
    <row r="6396" spans="1:23" s="36" customFormat="1" ht="18.75">
      <c r="A6396" s="34"/>
      <c r="B6396" s="39"/>
      <c r="C6396" s="39"/>
      <c r="D6396" s="35"/>
      <c r="E6396" s="40"/>
      <c r="F6396" s="39"/>
      <c r="G6396" s="39"/>
      <c r="H6396" s="39"/>
      <c r="I6396" s="34"/>
      <c r="J6396" s="34"/>
      <c r="K6396" s="34"/>
      <c r="L6396" s="34"/>
      <c r="M6396" s="43" t="str">
        <f ca="1">IFERROR(OFFSET('Maximum minutes'!$C$1,T6396,MATCH(IF(G6396&lt;&gt;"",G6396,F6396),OFFSET('Maximum minutes'!$C$1,T6396-1,0,1,U6396+1),0)-1)*IF(OR(ISNUMBER(J6396),J6396="sans examen"),1,0)*IF(W6396&lt;MinDate,1,0),"")</f>
        <v/>
      </c>
      <c r="N6396" s="36">
        <f t="shared" ca="1" si="199"/>
        <v>0</v>
      </c>
      <c r="O6396" s="36" t="e">
        <f ca="1">LEFT(OFFSET(Lists!$Q$2,MATCH(E6396,Lists!$R$3:$R$19,0),0),4)</f>
        <v>#N/A</v>
      </c>
      <c r="P6396" s="36" t="e">
        <f ca="1">MATCH(O6396,Lists!$S$2:$S$640,1)</f>
        <v>#N/A</v>
      </c>
      <c r="Q6396" s="36" t="e">
        <f ca="1">MATCH(LEFT(OFFSET(Lists!$Q$2,MATCH(E6396,Lists!$R$3:$R$19,0)+1,0),4),Lists!$S$3:$S$640,1)</f>
        <v>#N/A</v>
      </c>
      <c r="R6396" s="36" t="e">
        <f ca="1">LEFT(OFFSET(Lists!$S$2,P6396-1+MATCH(F6396,OFFSET(Lists!$T$3,P6396-1,0,Q6396-P6396+1),0),0),6)</f>
        <v>#N/A</v>
      </c>
      <c r="S6396" s="36" t="e">
        <f ca="1">VLOOKUP(R6396,Lists!B:D,3,FALSE)</f>
        <v>#N/A</v>
      </c>
      <c r="T6396" s="36" t="str">
        <f>IF(F6396&lt;&gt;"",MATCH(R6396,'Maximum minutes'!B:B,0),"")</f>
        <v/>
      </c>
      <c r="U6396" s="36">
        <f ca="1">IF(F6396&lt;&gt;"",COUNTA(OFFSET('Maximum minutes'!$C$1,'Annexe A1 Cours'!T6396,0,1,50)),0)</f>
        <v>0</v>
      </c>
      <c r="V6396" s="37">
        <f ca="1">IFERROR(OFFSET('Maximum minutes'!$C$1,T6396+1,-1+MATCH(G6396,OFFSET('Maximum minutes'!$C$1,T6396-1,0,1,50),0)),0)</f>
        <v>0</v>
      </c>
      <c r="W6396" s="38">
        <f t="shared" ca="1" si="198"/>
        <v>0</v>
      </c>
    </row>
    <row r="6397" spans="1:23" s="36" customFormat="1" ht="18.75">
      <c r="A6397" s="34"/>
      <c r="B6397" s="39"/>
      <c r="C6397" s="39"/>
      <c r="D6397" s="35"/>
      <c r="E6397" s="40"/>
      <c r="F6397" s="39"/>
      <c r="G6397" s="39"/>
      <c r="H6397" s="39"/>
      <c r="I6397" s="34"/>
      <c r="J6397" s="34"/>
      <c r="K6397" s="34"/>
      <c r="L6397" s="34"/>
      <c r="M6397" s="43" t="str">
        <f ca="1">IFERROR(OFFSET('Maximum minutes'!$C$1,T6397,MATCH(IF(G6397&lt;&gt;"",G6397,F6397),OFFSET('Maximum minutes'!$C$1,T6397-1,0,1,U6397+1),0)-1)*IF(OR(ISNUMBER(J6397),J6397="sans examen"),1,0)*IF(W6397&lt;MinDate,1,0),"")</f>
        <v/>
      </c>
      <c r="N6397" s="36">
        <f t="shared" ca="1" si="199"/>
        <v>0</v>
      </c>
      <c r="O6397" s="36" t="e">
        <f ca="1">LEFT(OFFSET(Lists!$Q$2,MATCH(E6397,Lists!$R$3:$R$19,0),0),4)</f>
        <v>#N/A</v>
      </c>
      <c r="P6397" s="36" t="e">
        <f ca="1">MATCH(O6397,Lists!$S$2:$S$640,1)</f>
        <v>#N/A</v>
      </c>
      <c r="Q6397" s="36" t="e">
        <f ca="1">MATCH(LEFT(OFFSET(Lists!$Q$2,MATCH(E6397,Lists!$R$3:$R$19,0)+1,0),4),Lists!$S$3:$S$640,1)</f>
        <v>#N/A</v>
      </c>
      <c r="R6397" s="36" t="e">
        <f ca="1">LEFT(OFFSET(Lists!$S$2,P6397-1+MATCH(F6397,OFFSET(Lists!$T$3,P6397-1,0,Q6397-P6397+1),0),0),6)</f>
        <v>#N/A</v>
      </c>
      <c r="S6397" s="36" t="e">
        <f ca="1">VLOOKUP(R6397,Lists!B:D,3,FALSE)</f>
        <v>#N/A</v>
      </c>
      <c r="T6397" s="36" t="str">
        <f>IF(F6397&lt;&gt;"",MATCH(R6397,'Maximum minutes'!B:B,0),"")</f>
        <v/>
      </c>
      <c r="U6397" s="36">
        <f ca="1">IF(F6397&lt;&gt;"",COUNTA(OFFSET('Maximum minutes'!$C$1,'Annexe A1 Cours'!T6397,0,1,50)),0)</f>
        <v>0</v>
      </c>
      <c r="V6397" s="37">
        <f ca="1">IFERROR(OFFSET('Maximum minutes'!$C$1,T6397+1,-1+MATCH(G6397,OFFSET('Maximum minutes'!$C$1,T6397-1,0,1,50),0)),0)</f>
        <v>0</v>
      </c>
      <c r="W6397" s="38">
        <f t="shared" ca="1" si="198"/>
        <v>0</v>
      </c>
    </row>
    <row r="6398" spans="1:23" s="36" customFormat="1" ht="18.75">
      <c r="A6398" s="34"/>
      <c r="B6398" s="39"/>
      <c r="C6398" s="39"/>
      <c r="D6398" s="35"/>
      <c r="E6398" s="40"/>
      <c r="F6398" s="39"/>
      <c r="G6398" s="39"/>
      <c r="H6398" s="39"/>
      <c r="I6398" s="34"/>
      <c r="J6398" s="34"/>
      <c r="K6398" s="34"/>
      <c r="L6398" s="34"/>
      <c r="M6398" s="43" t="str">
        <f ca="1">IFERROR(OFFSET('Maximum minutes'!$C$1,T6398,MATCH(IF(G6398&lt;&gt;"",G6398,F6398),OFFSET('Maximum minutes'!$C$1,T6398-1,0,1,U6398+1),0)-1)*IF(OR(ISNUMBER(J6398),J6398="sans examen"),1,0)*IF(W6398&lt;MinDate,1,0),"")</f>
        <v/>
      </c>
      <c r="N6398" s="36">
        <f t="shared" ca="1" si="199"/>
        <v>0</v>
      </c>
      <c r="O6398" s="36" t="e">
        <f ca="1">LEFT(OFFSET(Lists!$Q$2,MATCH(E6398,Lists!$R$3:$R$19,0),0),4)</f>
        <v>#N/A</v>
      </c>
      <c r="P6398" s="36" t="e">
        <f ca="1">MATCH(O6398,Lists!$S$2:$S$640,1)</f>
        <v>#N/A</v>
      </c>
      <c r="Q6398" s="36" t="e">
        <f ca="1">MATCH(LEFT(OFFSET(Lists!$Q$2,MATCH(E6398,Lists!$R$3:$R$19,0)+1,0),4),Lists!$S$3:$S$640,1)</f>
        <v>#N/A</v>
      </c>
      <c r="R6398" s="36" t="e">
        <f ca="1">LEFT(OFFSET(Lists!$S$2,P6398-1+MATCH(F6398,OFFSET(Lists!$T$3,P6398-1,0,Q6398-P6398+1),0),0),6)</f>
        <v>#N/A</v>
      </c>
      <c r="S6398" s="36" t="e">
        <f ca="1">VLOOKUP(R6398,Lists!B:D,3,FALSE)</f>
        <v>#N/A</v>
      </c>
      <c r="T6398" s="36" t="str">
        <f>IF(F6398&lt;&gt;"",MATCH(R6398,'Maximum minutes'!B:B,0),"")</f>
        <v/>
      </c>
      <c r="U6398" s="36">
        <f ca="1">IF(F6398&lt;&gt;"",COUNTA(OFFSET('Maximum minutes'!$C$1,'Annexe A1 Cours'!T6398,0,1,50)),0)</f>
        <v>0</v>
      </c>
      <c r="V6398" s="37">
        <f ca="1">IFERROR(OFFSET('Maximum minutes'!$C$1,T6398+1,-1+MATCH(G6398,OFFSET('Maximum minutes'!$C$1,T6398-1,0,1,50),0)),0)</f>
        <v>0</v>
      </c>
      <c r="W6398" s="38">
        <f t="shared" ca="1" si="198"/>
        <v>0</v>
      </c>
    </row>
    <row r="6399" spans="1:23" s="36" customFormat="1" ht="18.75">
      <c r="A6399" s="34"/>
      <c r="B6399" s="39"/>
      <c r="C6399" s="39"/>
      <c r="D6399" s="35"/>
      <c r="E6399" s="40"/>
      <c r="F6399" s="39"/>
      <c r="G6399" s="39"/>
      <c r="H6399" s="39"/>
      <c r="I6399" s="34"/>
      <c r="J6399" s="34"/>
      <c r="K6399" s="34"/>
      <c r="L6399" s="34"/>
      <c r="M6399" s="43" t="str">
        <f ca="1">IFERROR(OFFSET('Maximum minutes'!$C$1,T6399,MATCH(IF(G6399&lt;&gt;"",G6399,F6399),OFFSET('Maximum minutes'!$C$1,T6399-1,0,1,U6399+1),0)-1)*IF(OR(ISNUMBER(J6399),J6399="sans examen"),1,0)*IF(W6399&lt;MinDate,1,0),"")</f>
        <v/>
      </c>
      <c r="N6399" s="36">
        <f t="shared" ca="1" si="199"/>
        <v>0</v>
      </c>
      <c r="O6399" s="36" t="e">
        <f ca="1">LEFT(OFFSET(Lists!$Q$2,MATCH(E6399,Lists!$R$3:$R$19,0),0),4)</f>
        <v>#N/A</v>
      </c>
      <c r="P6399" s="36" t="e">
        <f ca="1">MATCH(O6399,Lists!$S$2:$S$640,1)</f>
        <v>#N/A</v>
      </c>
      <c r="Q6399" s="36" t="e">
        <f ca="1">MATCH(LEFT(OFFSET(Lists!$Q$2,MATCH(E6399,Lists!$R$3:$R$19,0)+1,0),4),Lists!$S$3:$S$640,1)</f>
        <v>#N/A</v>
      </c>
      <c r="R6399" s="36" t="e">
        <f ca="1">LEFT(OFFSET(Lists!$S$2,P6399-1+MATCH(F6399,OFFSET(Lists!$T$3,P6399-1,0,Q6399-P6399+1),0),0),6)</f>
        <v>#N/A</v>
      </c>
      <c r="S6399" s="36" t="e">
        <f ca="1">VLOOKUP(R6399,Lists!B:D,3,FALSE)</f>
        <v>#N/A</v>
      </c>
      <c r="T6399" s="36" t="str">
        <f>IF(F6399&lt;&gt;"",MATCH(R6399,'Maximum minutes'!B:B,0),"")</f>
        <v/>
      </c>
      <c r="U6399" s="36">
        <f ca="1">IF(F6399&lt;&gt;"",COUNTA(OFFSET('Maximum minutes'!$C$1,'Annexe A1 Cours'!T6399,0,1,50)),0)</f>
        <v>0</v>
      </c>
      <c r="V6399" s="37">
        <f ca="1">IFERROR(OFFSET('Maximum minutes'!$C$1,T6399+1,-1+MATCH(G6399,OFFSET('Maximum minutes'!$C$1,T6399-1,0,1,50),0)),0)</f>
        <v>0</v>
      </c>
      <c r="W6399" s="38">
        <f t="shared" ca="1" si="198"/>
        <v>0</v>
      </c>
    </row>
    <row r="6400" spans="1:23" s="36" customFormat="1" ht="18.75">
      <c r="A6400" s="34"/>
      <c r="B6400" s="39"/>
      <c r="C6400" s="39"/>
      <c r="D6400" s="35"/>
      <c r="E6400" s="40"/>
      <c r="F6400" s="39"/>
      <c r="G6400" s="39"/>
      <c r="H6400" s="39"/>
      <c r="I6400" s="34"/>
      <c r="J6400" s="34"/>
      <c r="K6400" s="34"/>
      <c r="L6400" s="34"/>
      <c r="M6400" s="43" t="str">
        <f ca="1">IFERROR(OFFSET('Maximum minutes'!$C$1,T6400,MATCH(IF(G6400&lt;&gt;"",G6400,F6400),OFFSET('Maximum minutes'!$C$1,T6400-1,0,1,U6400+1),0)-1)*IF(OR(ISNUMBER(J6400),J6400="sans examen"),1,0)*IF(W6400&lt;MinDate,1,0),"")</f>
        <v/>
      </c>
      <c r="N6400" s="36">
        <f t="shared" ca="1" si="199"/>
        <v>0</v>
      </c>
      <c r="O6400" s="36" t="e">
        <f ca="1">LEFT(OFFSET(Lists!$Q$2,MATCH(E6400,Lists!$R$3:$R$19,0),0),4)</f>
        <v>#N/A</v>
      </c>
      <c r="P6400" s="36" t="e">
        <f ca="1">MATCH(O6400,Lists!$S$2:$S$640,1)</f>
        <v>#N/A</v>
      </c>
      <c r="Q6400" s="36" t="e">
        <f ca="1">MATCH(LEFT(OFFSET(Lists!$Q$2,MATCH(E6400,Lists!$R$3:$R$19,0)+1,0),4),Lists!$S$3:$S$640,1)</f>
        <v>#N/A</v>
      </c>
      <c r="R6400" s="36" t="e">
        <f ca="1">LEFT(OFFSET(Lists!$S$2,P6400-1+MATCH(F6400,OFFSET(Lists!$T$3,P6400-1,0,Q6400-P6400+1),0),0),6)</f>
        <v>#N/A</v>
      </c>
      <c r="S6400" s="36" t="e">
        <f ca="1">VLOOKUP(R6400,Lists!B:D,3,FALSE)</f>
        <v>#N/A</v>
      </c>
      <c r="T6400" s="36" t="str">
        <f>IF(F6400&lt;&gt;"",MATCH(R6400,'Maximum minutes'!B:B,0),"")</f>
        <v/>
      </c>
      <c r="U6400" s="36">
        <f ca="1">IF(F6400&lt;&gt;"",COUNTA(OFFSET('Maximum minutes'!$C$1,'Annexe A1 Cours'!T6400,0,1,50)),0)</f>
        <v>0</v>
      </c>
      <c r="V6400" s="37">
        <f ca="1">IFERROR(OFFSET('Maximum minutes'!$C$1,T6400+1,-1+MATCH(G6400,OFFSET('Maximum minutes'!$C$1,T6400-1,0,1,50),0)),0)</f>
        <v>0</v>
      </c>
      <c r="W6400" s="38">
        <f t="shared" ca="1" si="198"/>
        <v>0</v>
      </c>
    </row>
    <row r="6401" spans="1:23" s="36" customFormat="1" ht="18.75">
      <c r="A6401" s="34"/>
      <c r="B6401" s="39"/>
      <c r="C6401" s="39"/>
      <c r="D6401" s="35"/>
      <c r="E6401" s="40"/>
      <c r="F6401" s="39"/>
      <c r="G6401" s="39"/>
      <c r="H6401" s="39"/>
      <c r="I6401" s="34"/>
      <c r="J6401" s="34"/>
      <c r="K6401" s="34"/>
      <c r="L6401" s="34"/>
      <c r="M6401" s="43" t="str">
        <f ca="1">IFERROR(OFFSET('Maximum minutes'!$C$1,T6401,MATCH(IF(G6401&lt;&gt;"",G6401,F6401),OFFSET('Maximum minutes'!$C$1,T6401-1,0,1,U6401+1),0)-1)*IF(OR(ISNUMBER(J6401),J6401="sans examen"),1,0)*IF(W6401&lt;MinDate,1,0),"")</f>
        <v/>
      </c>
      <c r="N6401" s="36">
        <f t="shared" ca="1" si="199"/>
        <v>0</v>
      </c>
      <c r="O6401" s="36" t="e">
        <f ca="1">LEFT(OFFSET(Lists!$Q$2,MATCH(E6401,Lists!$R$3:$R$19,0),0),4)</f>
        <v>#N/A</v>
      </c>
      <c r="P6401" s="36" t="e">
        <f ca="1">MATCH(O6401,Lists!$S$2:$S$640,1)</f>
        <v>#N/A</v>
      </c>
      <c r="Q6401" s="36" t="e">
        <f ca="1">MATCH(LEFT(OFFSET(Lists!$Q$2,MATCH(E6401,Lists!$R$3:$R$19,0)+1,0),4),Lists!$S$3:$S$640,1)</f>
        <v>#N/A</v>
      </c>
      <c r="R6401" s="36" t="e">
        <f ca="1">LEFT(OFFSET(Lists!$S$2,P6401-1+MATCH(F6401,OFFSET(Lists!$T$3,P6401-1,0,Q6401-P6401+1),0),0),6)</f>
        <v>#N/A</v>
      </c>
      <c r="S6401" s="36" t="e">
        <f ca="1">VLOOKUP(R6401,Lists!B:D,3,FALSE)</f>
        <v>#N/A</v>
      </c>
      <c r="T6401" s="36" t="str">
        <f>IF(F6401&lt;&gt;"",MATCH(R6401,'Maximum minutes'!B:B,0),"")</f>
        <v/>
      </c>
      <c r="U6401" s="36">
        <f ca="1">IF(F6401&lt;&gt;"",COUNTA(OFFSET('Maximum minutes'!$C$1,'Annexe A1 Cours'!T6401,0,1,50)),0)</f>
        <v>0</v>
      </c>
      <c r="V6401" s="37">
        <f ca="1">IFERROR(OFFSET('Maximum minutes'!$C$1,T6401+1,-1+MATCH(G6401,OFFSET('Maximum minutes'!$C$1,T6401-1,0,1,50),0)),0)</f>
        <v>0</v>
      </c>
      <c r="W6401" s="38">
        <f t="shared" ca="1" si="198"/>
        <v>0</v>
      </c>
    </row>
    <row r="6402" spans="1:23" s="36" customFormat="1" ht="18.75">
      <c r="A6402" s="34"/>
      <c r="B6402" s="39"/>
      <c r="C6402" s="39"/>
      <c r="D6402" s="35"/>
      <c r="E6402" s="40"/>
      <c r="F6402" s="39"/>
      <c r="G6402" s="39"/>
      <c r="H6402" s="39"/>
      <c r="I6402" s="34"/>
      <c r="J6402" s="34"/>
      <c r="K6402" s="34"/>
      <c r="L6402" s="34"/>
      <c r="M6402" s="43" t="str">
        <f ca="1">IFERROR(OFFSET('Maximum minutes'!$C$1,T6402,MATCH(IF(G6402&lt;&gt;"",G6402,F6402),OFFSET('Maximum minutes'!$C$1,T6402-1,0,1,U6402+1),0)-1)*IF(OR(ISNUMBER(J6402),J6402="sans examen"),1,0)*IF(W6402&lt;MinDate,1,0),"")</f>
        <v/>
      </c>
      <c r="N6402" s="36">
        <f t="shared" ca="1" si="199"/>
        <v>0</v>
      </c>
      <c r="O6402" s="36" t="e">
        <f ca="1">LEFT(OFFSET(Lists!$Q$2,MATCH(E6402,Lists!$R$3:$R$19,0),0),4)</f>
        <v>#N/A</v>
      </c>
      <c r="P6402" s="36" t="e">
        <f ca="1">MATCH(O6402,Lists!$S$2:$S$640,1)</f>
        <v>#N/A</v>
      </c>
      <c r="Q6402" s="36" t="e">
        <f ca="1">MATCH(LEFT(OFFSET(Lists!$Q$2,MATCH(E6402,Lists!$R$3:$R$19,0)+1,0),4),Lists!$S$3:$S$640,1)</f>
        <v>#N/A</v>
      </c>
      <c r="R6402" s="36" t="e">
        <f ca="1">LEFT(OFFSET(Lists!$S$2,P6402-1+MATCH(F6402,OFFSET(Lists!$T$3,P6402-1,0,Q6402-P6402+1),0),0),6)</f>
        <v>#N/A</v>
      </c>
      <c r="S6402" s="36" t="e">
        <f ca="1">VLOOKUP(R6402,Lists!B:D,3,FALSE)</f>
        <v>#N/A</v>
      </c>
      <c r="T6402" s="36" t="str">
        <f>IF(F6402&lt;&gt;"",MATCH(R6402,'Maximum minutes'!B:B,0),"")</f>
        <v/>
      </c>
      <c r="U6402" s="36">
        <f ca="1">IF(F6402&lt;&gt;"",COUNTA(OFFSET('Maximum minutes'!$C$1,'Annexe A1 Cours'!T6402,0,1,50)),0)</f>
        <v>0</v>
      </c>
      <c r="V6402" s="37">
        <f ca="1">IFERROR(OFFSET('Maximum minutes'!$C$1,T6402+1,-1+MATCH(G6402,OFFSET('Maximum minutes'!$C$1,T6402-1,0,1,50),0)),0)</f>
        <v>0</v>
      </c>
      <c r="W6402" s="38">
        <f t="shared" ca="1" si="198"/>
        <v>0</v>
      </c>
    </row>
    <row r="6403" spans="1:23" s="36" customFormat="1" ht="18.75">
      <c r="A6403" s="34"/>
      <c r="B6403" s="39"/>
      <c r="C6403" s="39"/>
      <c r="D6403" s="35"/>
      <c r="E6403" s="40"/>
      <c r="F6403" s="39"/>
      <c r="G6403" s="39"/>
      <c r="H6403" s="39"/>
      <c r="I6403" s="34"/>
      <c r="J6403" s="34"/>
      <c r="K6403" s="34"/>
      <c r="L6403" s="34"/>
      <c r="M6403" s="43" t="str">
        <f ca="1">IFERROR(OFFSET('Maximum minutes'!$C$1,T6403,MATCH(IF(G6403&lt;&gt;"",G6403,F6403),OFFSET('Maximum minutes'!$C$1,T6403-1,0,1,U6403+1),0)-1)*IF(OR(ISNUMBER(J6403),J6403="sans examen"),1,0)*IF(W6403&lt;MinDate,1,0),"")</f>
        <v/>
      </c>
      <c r="N6403" s="36">
        <f t="shared" ca="1" si="199"/>
        <v>0</v>
      </c>
      <c r="O6403" s="36" t="e">
        <f ca="1">LEFT(OFFSET(Lists!$Q$2,MATCH(E6403,Lists!$R$3:$R$19,0),0),4)</f>
        <v>#N/A</v>
      </c>
      <c r="P6403" s="36" t="e">
        <f ca="1">MATCH(O6403,Lists!$S$2:$S$640,1)</f>
        <v>#N/A</v>
      </c>
      <c r="Q6403" s="36" t="e">
        <f ca="1">MATCH(LEFT(OFFSET(Lists!$Q$2,MATCH(E6403,Lists!$R$3:$R$19,0)+1,0),4),Lists!$S$3:$S$640,1)</f>
        <v>#N/A</v>
      </c>
      <c r="R6403" s="36" t="e">
        <f ca="1">LEFT(OFFSET(Lists!$S$2,P6403-1+MATCH(F6403,OFFSET(Lists!$T$3,P6403-1,0,Q6403-P6403+1),0),0),6)</f>
        <v>#N/A</v>
      </c>
      <c r="S6403" s="36" t="e">
        <f ca="1">VLOOKUP(R6403,Lists!B:D,3,FALSE)</f>
        <v>#N/A</v>
      </c>
      <c r="T6403" s="36" t="str">
        <f>IF(F6403&lt;&gt;"",MATCH(R6403,'Maximum minutes'!B:B,0),"")</f>
        <v/>
      </c>
      <c r="U6403" s="36">
        <f ca="1">IF(F6403&lt;&gt;"",COUNTA(OFFSET('Maximum minutes'!$C$1,'Annexe A1 Cours'!T6403,0,1,50)),0)</f>
        <v>0</v>
      </c>
      <c r="V6403" s="37">
        <f ca="1">IFERROR(OFFSET('Maximum minutes'!$C$1,T6403+1,-1+MATCH(G6403,OFFSET('Maximum minutes'!$C$1,T6403-1,0,1,50),0)),0)</f>
        <v>0</v>
      </c>
      <c r="W6403" s="38">
        <f t="shared" ca="1" si="198"/>
        <v>0</v>
      </c>
    </row>
    <row r="6404" spans="1:23" s="36" customFormat="1" ht="18.75">
      <c r="A6404" s="34"/>
      <c r="B6404" s="39"/>
      <c r="C6404" s="39"/>
      <c r="D6404" s="35"/>
      <c r="E6404" s="40"/>
      <c r="F6404" s="39"/>
      <c r="G6404" s="39"/>
      <c r="H6404" s="39"/>
      <c r="I6404" s="34"/>
      <c r="J6404" s="34"/>
      <c r="K6404" s="34"/>
      <c r="L6404" s="34"/>
      <c r="M6404" s="43" t="str">
        <f ca="1">IFERROR(OFFSET('Maximum minutes'!$C$1,T6404,MATCH(IF(G6404&lt;&gt;"",G6404,F6404),OFFSET('Maximum minutes'!$C$1,T6404-1,0,1,U6404+1),0)-1)*IF(OR(ISNUMBER(J6404),J6404="sans examen"),1,0)*IF(W6404&lt;MinDate,1,0),"")</f>
        <v/>
      </c>
      <c r="N6404" s="36">
        <f t="shared" ca="1" si="199"/>
        <v>0</v>
      </c>
      <c r="O6404" s="36" t="e">
        <f ca="1">LEFT(OFFSET(Lists!$Q$2,MATCH(E6404,Lists!$R$3:$R$19,0),0),4)</f>
        <v>#N/A</v>
      </c>
      <c r="P6404" s="36" t="e">
        <f ca="1">MATCH(O6404,Lists!$S$2:$S$640,1)</f>
        <v>#N/A</v>
      </c>
      <c r="Q6404" s="36" t="e">
        <f ca="1">MATCH(LEFT(OFFSET(Lists!$Q$2,MATCH(E6404,Lists!$R$3:$R$19,0)+1,0),4),Lists!$S$3:$S$640,1)</f>
        <v>#N/A</v>
      </c>
      <c r="R6404" s="36" t="e">
        <f ca="1">LEFT(OFFSET(Lists!$S$2,P6404-1+MATCH(F6404,OFFSET(Lists!$T$3,P6404-1,0,Q6404-P6404+1),0),0),6)</f>
        <v>#N/A</v>
      </c>
      <c r="S6404" s="36" t="e">
        <f ca="1">VLOOKUP(R6404,Lists!B:D,3,FALSE)</f>
        <v>#N/A</v>
      </c>
      <c r="T6404" s="36" t="str">
        <f>IF(F6404&lt;&gt;"",MATCH(R6404,'Maximum minutes'!B:B,0),"")</f>
        <v/>
      </c>
      <c r="U6404" s="36">
        <f ca="1">IF(F6404&lt;&gt;"",COUNTA(OFFSET('Maximum minutes'!$C$1,'Annexe A1 Cours'!T6404,0,1,50)),0)</f>
        <v>0</v>
      </c>
      <c r="V6404" s="37">
        <f ca="1">IFERROR(OFFSET('Maximum minutes'!$C$1,T6404+1,-1+MATCH(G6404,OFFSET('Maximum minutes'!$C$1,T6404-1,0,1,50),0)),0)</f>
        <v>0</v>
      </c>
      <c r="W6404" s="38">
        <f t="shared" ca="1" si="198"/>
        <v>0</v>
      </c>
    </row>
    <row r="6405" spans="1:23" s="36" customFormat="1" ht="18.75">
      <c r="A6405" s="34"/>
      <c r="B6405" s="39"/>
      <c r="C6405" s="39"/>
      <c r="D6405" s="35"/>
      <c r="E6405" s="40"/>
      <c r="F6405" s="39"/>
      <c r="G6405" s="39"/>
      <c r="H6405" s="39"/>
      <c r="I6405" s="34"/>
      <c r="J6405" s="34"/>
      <c r="K6405" s="34"/>
      <c r="L6405" s="34"/>
      <c r="M6405" s="43" t="str">
        <f ca="1">IFERROR(OFFSET('Maximum minutes'!$C$1,T6405,MATCH(IF(G6405&lt;&gt;"",G6405,F6405),OFFSET('Maximum minutes'!$C$1,T6405-1,0,1,U6405+1),0)-1)*IF(OR(ISNUMBER(J6405),J6405="sans examen"),1,0)*IF(W6405&lt;MinDate,1,0),"")</f>
        <v/>
      </c>
      <c r="N6405" s="36">
        <f t="shared" ca="1" si="199"/>
        <v>0</v>
      </c>
      <c r="O6405" s="36" t="e">
        <f ca="1">LEFT(OFFSET(Lists!$Q$2,MATCH(E6405,Lists!$R$3:$R$19,0),0),4)</f>
        <v>#N/A</v>
      </c>
      <c r="P6405" s="36" t="e">
        <f ca="1">MATCH(O6405,Lists!$S$2:$S$640,1)</f>
        <v>#N/A</v>
      </c>
      <c r="Q6405" s="36" t="e">
        <f ca="1">MATCH(LEFT(OFFSET(Lists!$Q$2,MATCH(E6405,Lists!$R$3:$R$19,0)+1,0),4),Lists!$S$3:$S$640,1)</f>
        <v>#N/A</v>
      </c>
      <c r="R6405" s="36" t="e">
        <f ca="1">LEFT(OFFSET(Lists!$S$2,P6405-1+MATCH(F6405,OFFSET(Lists!$T$3,P6405-1,0,Q6405-P6405+1),0),0),6)</f>
        <v>#N/A</v>
      </c>
      <c r="S6405" s="36" t="e">
        <f ca="1">VLOOKUP(R6405,Lists!B:D,3,FALSE)</f>
        <v>#N/A</v>
      </c>
      <c r="T6405" s="36" t="str">
        <f>IF(F6405&lt;&gt;"",MATCH(R6405,'Maximum minutes'!B:B,0),"")</f>
        <v/>
      </c>
      <c r="U6405" s="36">
        <f ca="1">IF(F6405&lt;&gt;"",COUNTA(OFFSET('Maximum minutes'!$C$1,'Annexe A1 Cours'!T6405,0,1,50)),0)</f>
        <v>0</v>
      </c>
      <c r="V6405" s="37">
        <f ca="1">IFERROR(OFFSET('Maximum minutes'!$C$1,T6405+1,-1+MATCH(G6405,OFFSET('Maximum minutes'!$C$1,T6405-1,0,1,50),0)),0)</f>
        <v>0</v>
      </c>
      <c r="W6405" s="38">
        <f t="shared" ca="1" si="198"/>
        <v>0</v>
      </c>
    </row>
    <row r="6406" spans="1:23" s="36" customFormat="1" ht="18.75">
      <c r="A6406" s="34"/>
      <c r="B6406" s="39"/>
      <c r="C6406" s="39"/>
      <c r="D6406" s="35"/>
      <c r="E6406" s="40"/>
      <c r="F6406" s="39"/>
      <c r="G6406" s="39"/>
      <c r="H6406" s="39"/>
      <c r="I6406" s="34"/>
      <c r="J6406" s="34"/>
      <c r="K6406" s="34"/>
      <c r="L6406" s="34"/>
      <c r="M6406" s="43" t="str">
        <f ca="1">IFERROR(OFFSET('Maximum minutes'!$C$1,T6406,MATCH(IF(G6406&lt;&gt;"",G6406,F6406),OFFSET('Maximum minutes'!$C$1,T6406-1,0,1,U6406+1),0)-1)*IF(OR(ISNUMBER(J6406),J6406="sans examen"),1,0)*IF(W6406&lt;MinDate,1,0),"")</f>
        <v/>
      </c>
      <c r="N6406" s="36">
        <f t="shared" ca="1" si="199"/>
        <v>0</v>
      </c>
      <c r="O6406" s="36" t="e">
        <f ca="1">LEFT(OFFSET(Lists!$Q$2,MATCH(E6406,Lists!$R$3:$R$19,0),0),4)</f>
        <v>#N/A</v>
      </c>
      <c r="P6406" s="36" t="e">
        <f ca="1">MATCH(O6406,Lists!$S$2:$S$640,1)</f>
        <v>#N/A</v>
      </c>
      <c r="Q6406" s="36" t="e">
        <f ca="1">MATCH(LEFT(OFFSET(Lists!$Q$2,MATCH(E6406,Lists!$R$3:$R$19,0)+1,0),4),Lists!$S$3:$S$640,1)</f>
        <v>#N/A</v>
      </c>
      <c r="R6406" s="36" t="e">
        <f ca="1">LEFT(OFFSET(Lists!$S$2,P6406-1+MATCH(F6406,OFFSET(Lists!$T$3,P6406-1,0,Q6406-P6406+1),0),0),6)</f>
        <v>#N/A</v>
      </c>
      <c r="S6406" s="36" t="e">
        <f ca="1">VLOOKUP(R6406,Lists!B:D,3,FALSE)</f>
        <v>#N/A</v>
      </c>
      <c r="T6406" s="36" t="str">
        <f>IF(F6406&lt;&gt;"",MATCH(R6406,'Maximum minutes'!B:B,0),"")</f>
        <v/>
      </c>
      <c r="U6406" s="36">
        <f ca="1">IF(F6406&lt;&gt;"",COUNTA(OFFSET('Maximum minutes'!$C$1,'Annexe A1 Cours'!T6406,0,1,50)),0)</f>
        <v>0</v>
      </c>
      <c r="V6406" s="37">
        <f ca="1">IFERROR(OFFSET('Maximum minutes'!$C$1,T6406+1,-1+MATCH(G6406,OFFSET('Maximum minutes'!$C$1,T6406-1,0,1,50),0)),0)</f>
        <v>0</v>
      </c>
      <c r="W6406" s="38">
        <f t="shared" ca="1" si="198"/>
        <v>0</v>
      </c>
    </row>
    <row r="6407" spans="1:23" s="36" customFormat="1" ht="18.75">
      <c r="A6407" s="34"/>
      <c r="B6407" s="39"/>
      <c r="C6407" s="39"/>
      <c r="D6407" s="35"/>
      <c r="E6407" s="40"/>
      <c r="F6407" s="39"/>
      <c r="G6407" s="39"/>
      <c r="H6407" s="39"/>
      <c r="I6407" s="34"/>
      <c r="J6407" s="34"/>
      <c r="K6407" s="34"/>
      <c r="L6407" s="34"/>
      <c r="M6407" s="43" t="str">
        <f ca="1">IFERROR(OFFSET('Maximum minutes'!$C$1,T6407,MATCH(IF(G6407&lt;&gt;"",G6407,F6407),OFFSET('Maximum minutes'!$C$1,T6407-1,0,1,U6407+1),0)-1)*IF(OR(ISNUMBER(J6407),J6407="sans examen"),1,0)*IF(W6407&lt;MinDate,1,0),"")</f>
        <v/>
      </c>
      <c r="N6407" s="36">
        <f t="shared" ca="1" si="199"/>
        <v>0</v>
      </c>
      <c r="O6407" s="36" t="e">
        <f ca="1">LEFT(OFFSET(Lists!$Q$2,MATCH(E6407,Lists!$R$3:$R$19,0),0),4)</f>
        <v>#N/A</v>
      </c>
      <c r="P6407" s="36" t="e">
        <f ca="1">MATCH(O6407,Lists!$S$2:$S$640,1)</f>
        <v>#N/A</v>
      </c>
      <c r="Q6407" s="36" t="e">
        <f ca="1">MATCH(LEFT(OFFSET(Lists!$Q$2,MATCH(E6407,Lists!$R$3:$R$19,0)+1,0),4),Lists!$S$3:$S$640,1)</f>
        <v>#N/A</v>
      </c>
      <c r="R6407" s="36" t="e">
        <f ca="1">LEFT(OFFSET(Lists!$S$2,P6407-1+MATCH(F6407,OFFSET(Lists!$T$3,P6407-1,0,Q6407-P6407+1),0),0),6)</f>
        <v>#N/A</v>
      </c>
      <c r="S6407" s="36" t="e">
        <f ca="1">VLOOKUP(R6407,Lists!B:D,3,FALSE)</f>
        <v>#N/A</v>
      </c>
      <c r="T6407" s="36" t="str">
        <f>IF(F6407&lt;&gt;"",MATCH(R6407,'Maximum minutes'!B:B,0),"")</f>
        <v/>
      </c>
      <c r="U6407" s="36">
        <f ca="1">IF(F6407&lt;&gt;"",COUNTA(OFFSET('Maximum minutes'!$C$1,'Annexe A1 Cours'!T6407,0,1,50)),0)</f>
        <v>0</v>
      </c>
      <c r="V6407" s="37">
        <f ca="1">IFERROR(OFFSET('Maximum minutes'!$C$1,T6407+1,-1+MATCH(G6407,OFFSET('Maximum minutes'!$C$1,T6407-1,0,1,50),0)),0)</f>
        <v>0</v>
      </c>
      <c r="W6407" s="38">
        <f t="shared" ref="W6407:W6470" ca="1" si="200">IFERROR(DATE(YEAR(D6407)+V6407,MONTH(D6407),DAY(D6407)),"")</f>
        <v>0</v>
      </c>
    </row>
    <row r="6408" spans="1:23" s="36" customFormat="1" ht="18.75">
      <c r="A6408" s="34"/>
      <c r="B6408" s="39"/>
      <c r="C6408" s="39"/>
      <c r="D6408" s="35"/>
      <c r="E6408" s="40"/>
      <c r="F6408" s="39"/>
      <c r="G6408" s="39"/>
      <c r="H6408" s="39"/>
      <c r="I6408" s="34"/>
      <c r="J6408" s="34"/>
      <c r="K6408" s="34"/>
      <c r="L6408" s="34"/>
      <c r="M6408" s="43" t="str">
        <f ca="1">IFERROR(OFFSET('Maximum minutes'!$C$1,T6408,MATCH(IF(G6408&lt;&gt;"",G6408,F6408),OFFSET('Maximum minutes'!$C$1,T6408-1,0,1,U6408+1),0)-1)*IF(OR(ISNUMBER(J6408),J6408="sans examen"),1,0)*IF(W6408&lt;MinDate,1,0),"")</f>
        <v/>
      </c>
      <c r="N6408" s="36">
        <f t="shared" ref="N6408:N6471" ca="1" si="201">IF(K6408&gt;0,MIN(K6408,M6408),0)*IF(M6408="",0,1)</f>
        <v>0</v>
      </c>
      <c r="O6408" s="36" t="e">
        <f ca="1">LEFT(OFFSET(Lists!$Q$2,MATCH(E6408,Lists!$R$3:$R$19,0),0),4)</f>
        <v>#N/A</v>
      </c>
      <c r="P6408" s="36" t="e">
        <f ca="1">MATCH(O6408,Lists!$S$2:$S$640,1)</f>
        <v>#N/A</v>
      </c>
      <c r="Q6408" s="36" t="e">
        <f ca="1">MATCH(LEFT(OFFSET(Lists!$Q$2,MATCH(E6408,Lists!$R$3:$R$19,0)+1,0),4),Lists!$S$3:$S$640,1)</f>
        <v>#N/A</v>
      </c>
      <c r="R6408" s="36" t="e">
        <f ca="1">LEFT(OFFSET(Lists!$S$2,P6408-1+MATCH(F6408,OFFSET(Lists!$T$3,P6408-1,0,Q6408-P6408+1),0),0),6)</f>
        <v>#N/A</v>
      </c>
      <c r="S6408" s="36" t="e">
        <f ca="1">VLOOKUP(R6408,Lists!B:D,3,FALSE)</f>
        <v>#N/A</v>
      </c>
      <c r="T6408" s="36" t="str">
        <f>IF(F6408&lt;&gt;"",MATCH(R6408,'Maximum minutes'!B:B,0),"")</f>
        <v/>
      </c>
      <c r="U6408" s="36">
        <f ca="1">IF(F6408&lt;&gt;"",COUNTA(OFFSET('Maximum minutes'!$C$1,'Annexe A1 Cours'!T6408,0,1,50)),0)</f>
        <v>0</v>
      </c>
      <c r="V6408" s="37">
        <f ca="1">IFERROR(OFFSET('Maximum minutes'!$C$1,T6408+1,-1+MATCH(G6408,OFFSET('Maximum minutes'!$C$1,T6408-1,0,1,50),0)),0)</f>
        <v>0</v>
      </c>
      <c r="W6408" s="38">
        <f t="shared" ca="1" si="200"/>
        <v>0</v>
      </c>
    </row>
    <row r="6409" spans="1:23" s="36" customFormat="1" ht="18.75">
      <c r="A6409" s="34"/>
      <c r="B6409" s="39"/>
      <c r="C6409" s="39"/>
      <c r="D6409" s="35"/>
      <c r="E6409" s="40"/>
      <c r="F6409" s="39"/>
      <c r="G6409" s="39"/>
      <c r="H6409" s="39"/>
      <c r="I6409" s="34"/>
      <c r="J6409" s="34"/>
      <c r="K6409" s="34"/>
      <c r="L6409" s="34"/>
      <c r="M6409" s="43" t="str">
        <f ca="1">IFERROR(OFFSET('Maximum minutes'!$C$1,T6409,MATCH(IF(G6409&lt;&gt;"",G6409,F6409),OFFSET('Maximum minutes'!$C$1,T6409-1,0,1,U6409+1),0)-1)*IF(OR(ISNUMBER(J6409),J6409="sans examen"),1,0)*IF(W6409&lt;MinDate,1,0),"")</f>
        <v/>
      </c>
      <c r="N6409" s="36">
        <f t="shared" ca="1" si="201"/>
        <v>0</v>
      </c>
      <c r="O6409" s="36" t="e">
        <f ca="1">LEFT(OFFSET(Lists!$Q$2,MATCH(E6409,Lists!$R$3:$R$19,0),0),4)</f>
        <v>#N/A</v>
      </c>
      <c r="P6409" s="36" t="e">
        <f ca="1">MATCH(O6409,Lists!$S$2:$S$640,1)</f>
        <v>#N/A</v>
      </c>
      <c r="Q6409" s="36" t="e">
        <f ca="1">MATCH(LEFT(OFFSET(Lists!$Q$2,MATCH(E6409,Lists!$R$3:$R$19,0)+1,0),4),Lists!$S$3:$S$640,1)</f>
        <v>#N/A</v>
      </c>
      <c r="R6409" s="36" t="e">
        <f ca="1">LEFT(OFFSET(Lists!$S$2,P6409-1+MATCH(F6409,OFFSET(Lists!$T$3,P6409-1,0,Q6409-P6409+1),0),0),6)</f>
        <v>#N/A</v>
      </c>
      <c r="S6409" s="36" t="e">
        <f ca="1">VLOOKUP(R6409,Lists!B:D,3,FALSE)</f>
        <v>#N/A</v>
      </c>
      <c r="T6409" s="36" t="str">
        <f>IF(F6409&lt;&gt;"",MATCH(R6409,'Maximum minutes'!B:B,0),"")</f>
        <v/>
      </c>
      <c r="U6409" s="36">
        <f ca="1">IF(F6409&lt;&gt;"",COUNTA(OFFSET('Maximum minutes'!$C$1,'Annexe A1 Cours'!T6409,0,1,50)),0)</f>
        <v>0</v>
      </c>
      <c r="V6409" s="37">
        <f ca="1">IFERROR(OFFSET('Maximum minutes'!$C$1,T6409+1,-1+MATCH(G6409,OFFSET('Maximum minutes'!$C$1,T6409-1,0,1,50),0)),0)</f>
        <v>0</v>
      </c>
      <c r="W6409" s="38">
        <f t="shared" ca="1" si="200"/>
        <v>0</v>
      </c>
    </row>
    <row r="6410" spans="1:23" s="36" customFormat="1" ht="18.75">
      <c r="A6410" s="34"/>
      <c r="B6410" s="39"/>
      <c r="C6410" s="39"/>
      <c r="D6410" s="35"/>
      <c r="E6410" s="40"/>
      <c r="F6410" s="39"/>
      <c r="G6410" s="39"/>
      <c r="H6410" s="39"/>
      <c r="I6410" s="34"/>
      <c r="J6410" s="34"/>
      <c r="K6410" s="34"/>
      <c r="L6410" s="34"/>
      <c r="M6410" s="43" t="str">
        <f ca="1">IFERROR(OFFSET('Maximum minutes'!$C$1,T6410,MATCH(IF(G6410&lt;&gt;"",G6410,F6410),OFFSET('Maximum minutes'!$C$1,T6410-1,0,1,U6410+1),0)-1)*IF(OR(ISNUMBER(J6410),J6410="sans examen"),1,0)*IF(W6410&lt;MinDate,1,0),"")</f>
        <v/>
      </c>
      <c r="N6410" s="36">
        <f t="shared" ca="1" si="201"/>
        <v>0</v>
      </c>
      <c r="O6410" s="36" t="e">
        <f ca="1">LEFT(OFFSET(Lists!$Q$2,MATCH(E6410,Lists!$R$3:$R$19,0),0),4)</f>
        <v>#N/A</v>
      </c>
      <c r="P6410" s="36" t="e">
        <f ca="1">MATCH(O6410,Lists!$S$2:$S$640,1)</f>
        <v>#N/A</v>
      </c>
      <c r="Q6410" s="36" t="e">
        <f ca="1">MATCH(LEFT(OFFSET(Lists!$Q$2,MATCH(E6410,Lists!$R$3:$R$19,0)+1,0),4),Lists!$S$3:$S$640,1)</f>
        <v>#N/A</v>
      </c>
      <c r="R6410" s="36" t="e">
        <f ca="1">LEFT(OFFSET(Lists!$S$2,P6410-1+MATCH(F6410,OFFSET(Lists!$T$3,P6410-1,0,Q6410-P6410+1),0),0),6)</f>
        <v>#N/A</v>
      </c>
      <c r="S6410" s="36" t="e">
        <f ca="1">VLOOKUP(R6410,Lists!B:D,3,FALSE)</f>
        <v>#N/A</v>
      </c>
      <c r="T6410" s="36" t="str">
        <f>IF(F6410&lt;&gt;"",MATCH(R6410,'Maximum minutes'!B:B,0),"")</f>
        <v/>
      </c>
      <c r="U6410" s="36">
        <f ca="1">IF(F6410&lt;&gt;"",COUNTA(OFFSET('Maximum minutes'!$C$1,'Annexe A1 Cours'!T6410,0,1,50)),0)</f>
        <v>0</v>
      </c>
      <c r="V6410" s="37">
        <f ca="1">IFERROR(OFFSET('Maximum minutes'!$C$1,T6410+1,-1+MATCH(G6410,OFFSET('Maximum minutes'!$C$1,T6410-1,0,1,50),0)),0)</f>
        <v>0</v>
      </c>
      <c r="W6410" s="38">
        <f t="shared" ca="1" si="200"/>
        <v>0</v>
      </c>
    </row>
    <row r="6411" spans="1:23" s="36" customFormat="1" ht="18.75">
      <c r="A6411" s="34"/>
      <c r="B6411" s="39"/>
      <c r="C6411" s="39"/>
      <c r="D6411" s="35"/>
      <c r="E6411" s="40"/>
      <c r="F6411" s="39"/>
      <c r="G6411" s="39"/>
      <c r="H6411" s="39"/>
      <c r="I6411" s="34"/>
      <c r="J6411" s="34"/>
      <c r="K6411" s="34"/>
      <c r="L6411" s="34"/>
      <c r="M6411" s="43" t="str">
        <f ca="1">IFERROR(OFFSET('Maximum minutes'!$C$1,T6411,MATCH(IF(G6411&lt;&gt;"",G6411,F6411),OFFSET('Maximum minutes'!$C$1,T6411-1,0,1,U6411+1),0)-1)*IF(OR(ISNUMBER(J6411),J6411="sans examen"),1,0)*IF(W6411&lt;MinDate,1,0),"")</f>
        <v/>
      </c>
      <c r="N6411" s="36">
        <f t="shared" ca="1" si="201"/>
        <v>0</v>
      </c>
      <c r="O6411" s="36" t="e">
        <f ca="1">LEFT(OFFSET(Lists!$Q$2,MATCH(E6411,Lists!$R$3:$R$19,0),0),4)</f>
        <v>#N/A</v>
      </c>
      <c r="P6411" s="36" t="e">
        <f ca="1">MATCH(O6411,Lists!$S$2:$S$640,1)</f>
        <v>#N/A</v>
      </c>
      <c r="Q6411" s="36" t="e">
        <f ca="1">MATCH(LEFT(OFFSET(Lists!$Q$2,MATCH(E6411,Lists!$R$3:$R$19,0)+1,0),4),Lists!$S$3:$S$640,1)</f>
        <v>#N/A</v>
      </c>
      <c r="R6411" s="36" t="e">
        <f ca="1">LEFT(OFFSET(Lists!$S$2,P6411-1+MATCH(F6411,OFFSET(Lists!$T$3,P6411-1,0,Q6411-P6411+1),0),0),6)</f>
        <v>#N/A</v>
      </c>
      <c r="S6411" s="36" t="e">
        <f ca="1">VLOOKUP(R6411,Lists!B:D,3,FALSE)</f>
        <v>#N/A</v>
      </c>
      <c r="T6411" s="36" t="str">
        <f>IF(F6411&lt;&gt;"",MATCH(R6411,'Maximum minutes'!B:B,0),"")</f>
        <v/>
      </c>
      <c r="U6411" s="36">
        <f ca="1">IF(F6411&lt;&gt;"",COUNTA(OFFSET('Maximum minutes'!$C$1,'Annexe A1 Cours'!T6411,0,1,50)),0)</f>
        <v>0</v>
      </c>
      <c r="V6411" s="37">
        <f ca="1">IFERROR(OFFSET('Maximum minutes'!$C$1,T6411+1,-1+MATCH(G6411,OFFSET('Maximum minutes'!$C$1,T6411-1,0,1,50),0)),0)</f>
        <v>0</v>
      </c>
      <c r="W6411" s="38">
        <f t="shared" ca="1" si="200"/>
        <v>0</v>
      </c>
    </row>
    <row r="6412" spans="1:23" s="36" customFormat="1" ht="18.75">
      <c r="A6412" s="34"/>
      <c r="B6412" s="39"/>
      <c r="C6412" s="39"/>
      <c r="D6412" s="35"/>
      <c r="E6412" s="40"/>
      <c r="F6412" s="39"/>
      <c r="G6412" s="39"/>
      <c r="H6412" s="39"/>
      <c r="I6412" s="34"/>
      <c r="J6412" s="34"/>
      <c r="K6412" s="34"/>
      <c r="L6412" s="34"/>
      <c r="M6412" s="43" t="str">
        <f ca="1">IFERROR(OFFSET('Maximum minutes'!$C$1,T6412,MATCH(IF(G6412&lt;&gt;"",G6412,F6412),OFFSET('Maximum minutes'!$C$1,T6412-1,0,1,U6412+1),0)-1)*IF(OR(ISNUMBER(J6412),J6412="sans examen"),1,0)*IF(W6412&lt;MinDate,1,0),"")</f>
        <v/>
      </c>
      <c r="N6412" s="36">
        <f t="shared" ca="1" si="201"/>
        <v>0</v>
      </c>
      <c r="O6412" s="36" t="e">
        <f ca="1">LEFT(OFFSET(Lists!$Q$2,MATCH(E6412,Lists!$R$3:$R$19,0),0),4)</f>
        <v>#N/A</v>
      </c>
      <c r="P6412" s="36" t="e">
        <f ca="1">MATCH(O6412,Lists!$S$2:$S$640,1)</f>
        <v>#N/A</v>
      </c>
      <c r="Q6412" s="36" t="e">
        <f ca="1">MATCH(LEFT(OFFSET(Lists!$Q$2,MATCH(E6412,Lists!$R$3:$R$19,0)+1,0),4),Lists!$S$3:$S$640,1)</f>
        <v>#N/A</v>
      </c>
      <c r="R6412" s="36" t="e">
        <f ca="1">LEFT(OFFSET(Lists!$S$2,P6412-1+MATCH(F6412,OFFSET(Lists!$T$3,P6412-1,0,Q6412-P6412+1),0),0),6)</f>
        <v>#N/A</v>
      </c>
      <c r="S6412" s="36" t="e">
        <f ca="1">VLOOKUP(R6412,Lists!B:D,3,FALSE)</f>
        <v>#N/A</v>
      </c>
      <c r="T6412" s="36" t="str">
        <f>IF(F6412&lt;&gt;"",MATCH(R6412,'Maximum minutes'!B:B,0),"")</f>
        <v/>
      </c>
      <c r="U6412" s="36">
        <f ca="1">IF(F6412&lt;&gt;"",COUNTA(OFFSET('Maximum minutes'!$C$1,'Annexe A1 Cours'!T6412,0,1,50)),0)</f>
        <v>0</v>
      </c>
      <c r="V6412" s="37">
        <f ca="1">IFERROR(OFFSET('Maximum minutes'!$C$1,T6412+1,-1+MATCH(G6412,OFFSET('Maximum minutes'!$C$1,T6412-1,0,1,50),0)),0)</f>
        <v>0</v>
      </c>
      <c r="W6412" s="38">
        <f t="shared" ca="1" si="200"/>
        <v>0</v>
      </c>
    </row>
    <row r="6413" spans="1:23" s="36" customFormat="1" ht="18.75">
      <c r="A6413" s="34"/>
      <c r="B6413" s="39"/>
      <c r="C6413" s="39"/>
      <c r="D6413" s="35"/>
      <c r="E6413" s="40"/>
      <c r="F6413" s="39"/>
      <c r="G6413" s="39"/>
      <c r="H6413" s="39"/>
      <c r="I6413" s="34"/>
      <c r="J6413" s="34"/>
      <c r="K6413" s="34"/>
      <c r="L6413" s="34"/>
      <c r="M6413" s="43" t="str">
        <f ca="1">IFERROR(OFFSET('Maximum minutes'!$C$1,T6413,MATCH(IF(G6413&lt;&gt;"",G6413,F6413),OFFSET('Maximum minutes'!$C$1,T6413-1,0,1,U6413+1),0)-1)*IF(OR(ISNUMBER(J6413),J6413="sans examen"),1,0)*IF(W6413&lt;MinDate,1,0),"")</f>
        <v/>
      </c>
      <c r="N6413" s="36">
        <f t="shared" ca="1" si="201"/>
        <v>0</v>
      </c>
      <c r="O6413" s="36" t="e">
        <f ca="1">LEFT(OFFSET(Lists!$Q$2,MATCH(E6413,Lists!$R$3:$R$19,0),0),4)</f>
        <v>#N/A</v>
      </c>
      <c r="P6413" s="36" t="e">
        <f ca="1">MATCH(O6413,Lists!$S$2:$S$640,1)</f>
        <v>#N/A</v>
      </c>
      <c r="Q6413" s="36" t="e">
        <f ca="1">MATCH(LEFT(OFFSET(Lists!$Q$2,MATCH(E6413,Lists!$R$3:$R$19,0)+1,0),4),Lists!$S$3:$S$640,1)</f>
        <v>#N/A</v>
      </c>
      <c r="R6413" s="36" t="e">
        <f ca="1">LEFT(OFFSET(Lists!$S$2,P6413-1+MATCH(F6413,OFFSET(Lists!$T$3,P6413-1,0,Q6413-P6413+1),0),0),6)</f>
        <v>#N/A</v>
      </c>
      <c r="S6413" s="36" t="e">
        <f ca="1">VLOOKUP(R6413,Lists!B:D,3,FALSE)</f>
        <v>#N/A</v>
      </c>
      <c r="T6413" s="36" t="str">
        <f>IF(F6413&lt;&gt;"",MATCH(R6413,'Maximum minutes'!B:B,0),"")</f>
        <v/>
      </c>
      <c r="U6413" s="36">
        <f ca="1">IF(F6413&lt;&gt;"",COUNTA(OFFSET('Maximum minutes'!$C$1,'Annexe A1 Cours'!T6413,0,1,50)),0)</f>
        <v>0</v>
      </c>
      <c r="V6413" s="37">
        <f ca="1">IFERROR(OFFSET('Maximum minutes'!$C$1,T6413+1,-1+MATCH(G6413,OFFSET('Maximum minutes'!$C$1,T6413-1,0,1,50),0)),0)</f>
        <v>0</v>
      </c>
      <c r="W6413" s="38">
        <f t="shared" ca="1" si="200"/>
        <v>0</v>
      </c>
    </row>
    <row r="6414" spans="1:23" s="36" customFormat="1" ht="18.75">
      <c r="A6414" s="34"/>
      <c r="B6414" s="39"/>
      <c r="C6414" s="39"/>
      <c r="D6414" s="35"/>
      <c r="E6414" s="40"/>
      <c r="F6414" s="39"/>
      <c r="G6414" s="39"/>
      <c r="H6414" s="39"/>
      <c r="I6414" s="34"/>
      <c r="J6414" s="34"/>
      <c r="K6414" s="34"/>
      <c r="L6414" s="34"/>
      <c r="M6414" s="43" t="str">
        <f ca="1">IFERROR(OFFSET('Maximum minutes'!$C$1,T6414,MATCH(IF(G6414&lt;&gt;"",G6414,F6414),OFFSET('Maximum minutes'!$C$1,T6414-1,0,1,U6414+1),0)-1)*IF(OR(ISNUMBER(J6414),J6414="sans examen"),1,0)*IF(W6414&lt;MinDate,1,0),"")</f>
        <v/>
      </c>
      <c r="N6414" s="36">
        <f t="shared" ca="1" si="201"/>
        <v>0</v>
      </c>
      <c r="O6414" s="36" t="e">
        <f ca="1">LEFT(OFFSET(Lists!$Q$2,MATCH(E6414,Lists!$R$3:$R$19,0),0),4)</f>
        <v>#N/A</v>
      </c>
      <c r="P6414" s="36" t="e">
        <f ca="1">MATCH(O6414,Lists!$S$2:$S$640,1)</f>
        <v>#N/A</v>
      </c>
      <c r="Q6414" s="36" t="e">
        <f ca="1">MATCH(LEFT(OFFSET(Lists!$Q$2,MATCH(E6414,Lists!$R$3:$R$19,0)+1,0),4),Lists!$S$3:$S$640,1)</f>
        <v>#N/A</v>
      </c>
      <c r="R6414" s="36" t="e">
        <f ca="1">LEFT(OFFSET(Lists!$S$2,P6414-1+MATCH(F6414,OFFSET(Lists!$T$3,P6414-1,0,Q6414-P6414+1),0),0),6)</f>
        <v>#N/A</v>
      </c>
      <c r="S6414" s="36" t="e">
        <f ca="1">VLOOKUP(R6414,Lists!B:D,3,FALSE)</f>
        <v>#N/A</v>
      </c>
      <c r="T6414" s="36" t="str">
        <f>IF(F6414&lt;&gt;"",MATCH(R6414,'Maximum minutes'!B:B,0),"")</f>
        <v/>
      </c>
      <c r="U6414" s="36">
        <f ca="1">IF(F6414&lt;&gt;"",COUNTA(OFFSET('Maximum minutes'!$C$1,'Annexe A1 Cours'!T6414,0,1,50)),0)</f>
        <v>0</v>
      </c>
      <c r="V6414" s="37">
        <f ca="1">IFERROR(OFFSET('Maximum minutes'!$C$1,T6414+1,-1+MATCH(G6414,OFFSET('Maximum minutes'!$C$1,T6414-1,0,1,50),0)),0)</f>
        <v>0</v>
      </c>
      <c r="W6414" s="38">
        <f t="shared" ca="1" si="200"/>
        <v>0</v>
      </c>
    </row>
    <row r="6415" spans="1:23" s="36" customFormat="1" ht="18.75">
      <c r="A6415" s="34"/>
      <c r="B6415" s="39"/>
      <c r="C6415" s="39"/>
      <c r="D6415" s="35"/>
      <c r="E6415" s="40"/>
      <c r="F6415" s="39"/>
      <c r="G6415" s="39"/>
      <c r="H6415" s="39"/>
      <c r="I6415" s="34"/>
      <c r="J6415" s="34"/>
      <c r="K6415" s="34"/>
      <c r="L6415" s="34"/>
      <c r="M6415" s="43" t="str">
        <f ca="1">IFERROR(OFFSET('Maximum minutes'!$C$1,T6415,MATCH(IF(G6415&lt;&gt;"",G6415,F6415),OFFSET('Maximum minutes'!$C$1,T6415-1,0,1,U6415+1),0)-1)*IF(OR(ISNUMBER(J6415),J6415="sans examen"),1,0)*IF(W6415&lt;MinDate,1,0),"")</f>
        <v/>
      </c>
      <c r="N6415" s="36">
        <f t="shared" ca="1" si="201"/>
        <v>0</v>
      </c>
      <c r="O6415" s="36" t="e">
        <f ca="1">LEFT(OFFSET(Lists!$Q$2,MATCH(E6415,Lists!$R$3:$R$19,0),0),4)</f>
        <v>#N/A</v>
      </c>
      <c r="P6415" s="36" t="e">
        <f ca="1">MATCH(O6415,Lists!$S$2:$S$640,1)</f>
        <v>#N/A</v>
      </c>
      <c r="Q6415" s="36" t="e">
        <f ca="1">MATCH(LEFT(OFFSET(Lists!$Q$2,MATCH(E6415,Lists!$R$3:$R$19,0)+1,0),4),Lists!$S$3:$S$640,1)</f>
        <v>#N/A</v>
      </c>
      <c r="R6415" s="36" t="e">
        <f ca="1">LEFT(OFFSET(Lists!$S$2,P6415-1+MATCH(F6415,OFFSET(Lists!$T$3,P6415-1,0,Q6415-P6415+1),0),0),6)</f>
        <v>#N/A</v>
      </c>
      <c r="S6415" s="36" t="e">
        <f ca="1">VLOOKUP(R6415,Lists!B:D,3,FALSE)</f>
        <v>#N/A</v>
      </c>
      <c r="T6415" s="36" t="str">
        <f>IF(F6415&lt;&gt;"",MATCH(R6415,'Maximum minutes'!B:B,0),"")</f>
        <v/>
      </c>
      <c r="U6415" s="36">
        <f ca="1">IF(F6415&lt;&gt;"",COUNTA(OFFSET('Maximum minutes'!$C$1,'Annexe A1 Cours'!T6415,0,1,50)),0)</f>
        <v>0</v>
      </c>
      <c r="V6415" s="37">
        <f ca="1">IFERROR(OFFSET('Maximum minutes'!$C$1,T6415+1,-1+MATCH(G6415,OFFSET('Maximum minutes'!$C$1,T6415-1,0,1,50),0)),0)</f>
        <v>0</v>
      </c>
      <c r="W6415" s="38">
        <f t="shared" ca="1" si="200"/>
        <v>0</v>
      </c>
    </row>
    <row r="6416" spans="1:23" s="36" customFormat="1" ht="18.75">
      <c r="A6416" s="34"/>
      <c r="B6416" s="39"/>
      <c r="C6416" s="39"/>
      <c r="D6416" s="35"/>
      <c r="E6416" s="40"/>
      <c r="F6416" s="39"/>
      <c r="G6416" s="39"/>
      <c r="H6416" s="39"/>
      <c r="I6416" s="34"/>
      <c r="J6416" s="34"/>
      <c r="K6416" s="34"/>
      <c r="L6416" s="34"/>
      <c r="M6416" s="43" t="str">
        <f ca="1">IFERROR(OFFSET('Maximum minutes'!$C$1,T6416,MATCH(IF(G6416&lt;&gt;"",G6416,F6416),OFFSET('Maximum minutes'!$C$1,T6416-1,0,1,U6416+1),0)-1)*IF(OR(ISNUMBER(J6416),J6416="sans examen"),1,0)*IF(W6416&lt;MinDate,1,0),"")</f>
        <v/>
      </c>
      <c r="N6416" s="36">
        <f t="shared" ca="1" si="201"/>
        <v>0</v>
      </c>
      <c r="O6416" s="36" t="e">
        <f ca="1">LEFT(OFFSET(Lists!$Q$2,MATCH(E6416,Lists!$R$3:$R$19,0),0),4)</f>
        <v>#N/A</v>
      </c>
      <c r="P6416" s="36" t="e">
        <f ca="1">MATCH(O6416,Lists!$S$2:$S$640,1)</f>
        <v>#N/A</v>
      </c>
      <c r="Q6416" s="36" t="e">
        <f ca="1">MATCH(LEFT(OFFSET(Lists!$Q$2,MATCH(E6416,Lists!$R$3:$R$19,0)+1,0),4),Lists!$S$3:$S$640,1)</f>
        <v>#N/A</v>
      </c>
      <c r="R6416" s="36" t="e">
        <f ca="1">LEFT(OFFSET(Lists!$S$2,P6416-1+MATCH(F6416,OFFSET(Lists!$T$3,P6416-1,0,Q6416-P6416+1),0),0),6)</f>
        <v>#N/A</v>
      </c>
      <c r="S6416" s="36" t="e">
        <f ca="1">VLOOKUP(R6416,Lists!B:D,3,FALSE)</f>
        <v>#N/A</v>
      </c>
      <c r="T6416" s="36" t="str">
        <f>IF(F6416&lt;&gt;"",MATCH(R6416,'Maximum minutes'!B:B,0),"")</f>
        <v/>
      </c>
      <c r="U6416" s="36">
        <f ca="1">IF(F6416&lt;&gt;"",COUNTA(OFFSET('Maximum minutes'!$C$1,'Annexe A1 Cours'!T6416,0,1,50)),0)</f>
        <v>0</v>
      </c>
      <c r="V6416" s="37">
        <f ca="1">IFERROR(OFFSET('Maximum minutes'!$C$1,T6416+1,-1+MATCH(G6416,OFFSET('Maximum minutes'!$C$1,T6416-1,0,1,50),0)),0)</f>
        <v>0</v>
      </c>
      <c r="W6416" s="38">
        <f t="shared" ca="1" si="200"/>
        <v>0</v>
      </c>
    </row>
    <row r="6417" spans="1:23" s="36" customFormat="1" ht="18.75">
      <c r="A6417" s="34"/>
      <c r="B6417" s="39"/>
      <c r="C6417" s="39"/>
      <c r="D6417" s="35"/>
      <c r="E6417" s="40"/>
      <c r="F6417" s="39"/>
      <c r="G6417" s="39"/>
      <c r="H6417" s="39"/>
      <c r="I6417" s="34"/>
      <c r="J6417" s="34"/>
      <c r="K6417" s="34"/>
      <c r="L6417" s="34"/>
      <c r="M6417" s="43" t="str">
        <f ca="1">IFERROR(OFFSET('Maximum minutes'!$C$1,T6417,MATCH(IF(G6417&lt;&gt;"",G6417,F6417),OFFSET('Maximum minutes'!$C$1,T6417-1,0,1,U6417+1),0)-1)*IF(OR(ISNUMBER(J6417),J6417="sans examen"),1,0)*IF(W6417&lt;MinDate,1,0),"")</f>
        <v/>
      </c>
      <c r="N6417" s="36">
        <f t="shared" ca="1" si="201"/>
        <v>0</v>
      </c>
      <c r="O6417" s="36" t="e">
        <f ca="1">LEFT(OFFSET(Lists!$Q$2,MATCH(E6417,Lists!$R$3:$R$19,0),0),4)</f>
        <v>#N/A</v>
      </c>
      <c r="P6417" s="36" t="e">
        <f ca="1">MATCH(O6417,Lists!$S$2:$S$640,1)</f>
        <v>#N/A</v>
      </c>
      <c r="Q6417" s="36" t="e">
        <f ca="1">MATCH(LEFT(OFFSET(Lists!$Q$2,MATCH(E6417,Lists!$R$3:$R$19,0)+1,0),4),Lists!$S$3:$S$640,1)</f>
        <v>#N/A</v>
      </c>
      <c r="R6417" s="36" t="e">
        <f ca="1">LEFT(OFFSET(Lists!$S$2,P6417-1+MATCH(F6417,OFFSET(Lists!$T$3,P6417-1,0,Q6417-P6417+1),0),0),6)</f>
        <v>#N/A</v>
      </c>
      <c r="S6417" s="36" t="e">
        <f ca="1">VLOOKUP(R6417,Lists!B:D,3,FALSE)</f>
        <v>#N/A</v>
      </c>
      <c r="T6417" s="36" t="str">
        <f>IF(F6417&lt;&gt;"",MATCH(R6417,'Maximum minutes'!B:B,0),"")</f>
        <v/>
      </c>
      <c r="U6417" s="36">
        <f ca="1">IF(F6417&lt;&gt;"",COUNTA(OFFSET('Maximum minutes'!$C$1,'Annexe A1 Cours'!T6417,0,1,50)),0)</f>
        <v>0</v>
      </c>
      <c r="V6417" s="37">
        <f ca="1">IFERROR(OFFSET('Maximum minutes'!$C$1,T6417+1,-1+MATCH(G6417,OFFSET('Maximum minutes'!$C$1,T6417-1,0,1,50),0)),0)</f>
        <v>0</v>
      </c>
      <c r="W6417" s="38">
        <f t="shared" ca="1" si="200"/>
        <v>0</v>
      </c>
    </row>
    <row r="6418" spans="1:23" s="36" customFormat="1" ht="18.75">
      <c r="A6418" s="34"/>
      <c r="B6418" s="39"/>
      <c r="C6418" s="39"/>
      <c r="D6418" s="35"/>
      <c r="E6418" s="40"/>
      <c r="F6418" s="39"/>
      <c r="G6418" s="39"/>
      <c r="H6418" s="39"/>
      <c r="I6418" s="34"/>
      <c r="J6418" s="34"/>
      <c r="K6418" s="34"/>
      <c r="L6418" s="34"/>
      <c r="M6418" s="43" t="str">
        <f ca="1">IFERROR(OFFSET('Maximum minutes'!$C$1,T6418,MATCH(IF(G6418&lt;&gt;"",G6418,F6418),OFFSET('Maximum minutes'!$C$1,T6418-1,0,1,U6418+1),0)-1)*IF(OR(ISNUMBER(J6418),J6418="sans examen"),1,0)*IF(W6418&lt;MinDate,1,0),"")</f>
        <v/>
      </c>
      <c r="N6418" s="36">
        <f t="shared" ca="1" si="201"/>
        <v>0</v>
      </c>
      <c r="O6418" s="36" t="e">
        <f ca="1">LEFT(OFFSET(Lists!$Q$2,MATCH(E6418,Lists!$R$3:$R$19,0),0),4)</f>
        <v>#N/A</v>
      </c>
      <c r="P6418" s="36" t="e">
        <f ca="1">MATCH(O6418,Lists!$S$2:$S$640,1)</f>
        <v>#N/A</v>
      </c>
      <c r="Q6418" s="36" t="e">
        <f ca="1">MATCH(LEFT(OFFSET(Lists!$Q$2,MATCH(E6418,Lists!$R$3:$R$19,0)+1,0),4),Lists!$S$3:$S$640,1)</f>
        <v>#N/A</v>
      </c>
      <c r="R6418" s="36" t="e">
        <f ca="1">LEFT(OFFSET(Lists!$S$2,P6418-1+MATCH(F6418,OFFSET(Lists!$T$3,P6418-1,0,Q6418-P6418+1),0),0),6)</f>
        <v>#N/A</v>
      </c>
      <c r="S6418" s="36" t="e">
        <f ca="1">VLOOKUP(R6418,Lists!B:D,3,FALSE)</f>
        <v>#N/A</v>
      </c>
      <c r="T6418" s="36" t="str">
        <f>IF(F6418&lt;&gt;"",MATCH(R6418,'Maximum minutes'!B:B,0),"")</f>
        <v/>
      </c>
      <c r="U6418" s="36">
        <f ca="1">IF(F6418&lt;&gt;"",COUNTA(OFFSET('Maximum minutes'!$C$1,'Annexe A1 Cours'!T6418,0,1,50)),0)</f>
        <v>0</v>
      </c>
      <c r="V6418" s="37">
        <f ca="1">IFERROR(OFFSET('Maximum minutes'!$C$1,T6418+1,-1+MATCH(G6418,OFFSET('Maximum minutes'!$C$1,T6418-1,0,1,50),0)),0)</f>
        <v>0</v>
      </c>
      <c r="W6418" s="38">
        <f t="shared" ca="1" si="200"/>
        <v>0</v>
      </c>
    </row>
    <row r="6419" spans="1:23" s="36" customFormat="1" ht="18.75">
      <c r="A6419" s="34"/>
      <c r="B6419" s="39"/>
      <c r="C6419" s="39"/>
      <c r="D6419" s="35"/>
      <c r="E6419" s="40"/>
      <c r="F6419" s="39"/>
      <c r="G6419" s="39"/>
      <c r="H6419" s="39"/>
      <c r="I6419" s="34"/>
      <c r="J6419" s="34"/>
      <c r="K6419" s="34"/>
      <c r="L6419" s="34"/>
      <c r="M6419" s="43" t="str">
        <f ca="1">IFERROR(OFFSET('Maximum minutes'!$C$1,T6419,MATCH(IF(G6419&lt;&gt;"",G6419,F6419),OFFSET('Maximum minutes'!$C$1,T6419-1,0,1,U6419+1),0)-1)*IF(OR(ISNUMBER(J6419),J6419="sans examen"),1,0)*IF(W6419&lt;MinDate,1,0),"")</f>
        <v/>
      </c>
      <c r="N6419" s="36">
        <f t="shared" ca="1" si="201"/>
        <v>0</v>
      </c>
      <c r="O6419" s="36" t="e">
        <f ca="1">LEFT(OFFSET(Lists!$Q$2,MATCH(E6419,Lists!$R$3:$R$19,0),0),4)</f>
        <v>#N/A</v>
      </c>
      <c r="P6419" s="36" t="e">
        <f ca="1">MATCH(O6419,Lists!$S$2:$S$640,1)</f>
        <v>#N/A</v>
      </c>
      <c r="Q6419" s="36" t="e">
        <f ca="1">MATCH(LEFT(OFFSET(Lists!$Q$2,MATCH(E6419,Lists!$R$3:$R$19,0)+1,0),4),Lists!$S$3:$S$640,1)</f>
        <v>#N/A</v>
      </c>
      <c r="R6419" s="36" t="e">
        <f ca="1">LEFT(OFFSET(Lists!$S$2,P6419-1+MATCH(F6419,OFFSET(Lists!$T$3,P6419-1,0,Q6419-P6419+1),0),0),6)</f>
        <v>#N/A</v>
      </c>
      <c r="S6419" s="36" t="e">
        <f ca="1">VLOOKUP(R6419,Lists!B:D,3,FALSE)</f>
        <v>#N/A</v>
      </c>
      <c r="T6419" s="36" t="str">
        <f>IF(F6419&lt;&gt;"",MATCH(R6419,'Maximum minutes'!B:B,0),"")</f>
        <v/>
      </c>
      <c r="U6419" s="36">
        <f ca="1">IF(F6419&lt;&gt;"",COUNTA(OFFSET('Maximum minutes'!$C$1,'Annexe A1 Cours'!T6419,0,1,50)),0)</f>
        <v>0</v>
      </c>
      <c r="V6419" s="37">
        <f ca="1">IFERROR(OFFSET('Maximum minutes'!$C$1,T6419+1,-1+MATCH(G6419,OFFSET('Maximum minutes'!$C$1,T6419-1,0,1,50),0)),0)</f>
        <v>0</v>
      </c>
      <c r="W6419" s="38">
        <f t="shared" ca="1" si="200"/>
        <v>0</v>
      </c>
    </row>
    <row r="6420" spans="1:23" s="36" customFormat="1" ht="18.75">
      <c r="A6420" s="34"/>
      <c r="B6420" s="39"/>
      <c r="C6420" s="39"/>
      <c r="D6420" s="35"/>
      <c r="E6420" s="40"/>
      <c r="F6420" s="39"/>
      <c r="G6420" s="39"/>
      <c r="H6420" s="39"/>
      <c r="I6420" s="34"/>
      <c r="J6420" s="34"/>
      <c r="K6420" s="34"/>
      <c r="L6420" s="34"/>
      <c r="M6420" s="43" t="str">
        <f ca="1">IFERROR(OFFSET('Maximum minutes'!$C$1,T6420,MATCH(IF(G6420&lt;&gt;"",G6420,F6420),OFFSET('Maximum minutes'!$C$1,T6420-1,0,1,U6420+1),0)-1)*IF(OR(ISNUMBER(J6420),J6420="sans examen"),1,0)*IF(W6420&lt;MinDate,1,0),"")</f>
        <v/>
      </c>
      <c r="N6420" s="36">
        <f t="shared" ca="1" si="201"/>
        <v>0</v>
      </c>
      <c r="O6420" s="36" t="e">
        <f ca="1">LEFT(OFFSET(Lists!$Q$2,MATCH(E6420,Lists!$R$3:$R$19,0),0),4)</f>
        <v>#N/A</v>
      </c>
      <c r="P6420" s="36" t="e">
        <f ca="1">MATCH(O6420,Lists!$S$2:$S$640,1)</f>
        <v>#N/A</v>
      </c>
      <c r="Q6420" s="36" t="e">
        <f ca="1">MATCH(LEFT(OFFSET(Lists!$Q$2,MATCH(E6420,Lists!$R$3:$R$19,0)+1,0),4),Lists!$S$3:$S$640,1)</f>
        <v>#N/A</v>
      </c>
      <c r="R6420" s="36" t="e">
        <f ca="1">LEFT(OFFSET(Lists!$S$2,P6420-1+MATCH(F6420,OFFSET(Lists!$T$3,P6420-1,0,Q6420-P6420+1),0),0),6)</f>
        <v>#N/A</v>
      </c>
      <c r="S6420" s="36" t="e">
        <f ca="1">VLOOKUP(R6420,Lists!B:D,3,FALSE)</f>
        <v>#N/A</v>
      </c>
      <c r="T6420" s="36" t="str">
        <f>IF(F6420&lt;&gt;"",MATCH(R6420,'Maximum minutes'!B:B,0),"")</f>
        <v/>
      </c>
      <c r="U6420" s="36">
        <f ca="1">IF(F6420&lt;&gt;"",COUNTA(OFFSET('Maximum minutes'!$C$1,'Annexe A1 Cours'!T6420,0,1,50)),0)</f>
        <v>0</v>
      </c>
      <c r="V6420" s="37">
        <f ca="1">IFERROR(OFFSET('Maximum minutes'!$C$1,T6420+1,-1+MATCH(G6420,OFFSET('Maximum minutes'!$C$1,T6420-1,0,1,50),0)),0)</f>
        <v>0</v>
      </c>
      <c r="W6420" s="38">
        <f t="shared" ca="1" si="200"/>
        <v>0</v>
      </c>
    </row>
    <row r="6421" spans="1:23" s="36" customFormat="1" ht="18.75">
      <c r="A6421" s="34"/>
      <c r="B6421" s="39"/>
      <c r="C6421" s="39"/>
      <c r="D6421" s="35"/>
      <c r="E6421" s="40"/>
      <c r="F6421" s="39"/>
      <c r="G6421" s="39"/>
      <c r="H6421" s="39"/>
      <c r="I6421" s="34"/>
      <c r="J6421" s="34"/>
      <c r="K6421" s="34"/>
      <c r="L6421" s="34"/>
      <c r="M6421" s="43" t="str">
        <f ca="1">IFERROR(OFFSET('Maximum minutes'!$C$1,T6421,MATCH(IF(G6421&lt;&gt;"",G6421,F6421),OFFSET('Maximum minutes'!$C$1,T6421-1,0,1,U6421+1),0)-1)*IF(OR(ISNUMBER(J6421),J6421="sans examen"),1,0)*IF(W6421&lt;MinDate,1,0),"")</f>
        <v/>
      </c>
      <c r="N6421" s="36">
        <f t="shared" ca="1" si="201"/>
        <v>0</v>
      </c>
      <c r="O6421" s="36" t="e">
        <f ca="1">LEFT(OFFSET(Lists!$Q$2,MATCH(E6421,Lists!$R$3:$R$19,0),0),4)</f>
        <v>#N/A</v>
      </c>
      <c r="P6421" s="36" t="e">
        <f ca="1">MATCH(O6421,Lists!$S$2:$S$640,1)</f>
        <v>#N/A</v>
      </c>
      <c r="Q6421" s="36" t="e">
        <f ca="1">MATCH(LEFT(OFFSET(Lists!$Q$2,MATCH(E6421,Lists!$R$3:$R$19,0)+1,0),4),Lists!$S$3:$S$640,1)</f>
        <v>#N/A</v>
      </c>
      <c r="R6421" s="36" t="e">
        <f ca="1">LEFT(OFFSET(Lists!$S$2,P6421-1+MATCH(F6421,OFFSET(Lists!$T$3,P6421-1,0,Q6421-P6421+1),0),0),6)</f>
        <v>#N/A</v>
      </c>
      <c r="S6421" s="36" t="e">
        <f ca="1">VLOOKUP(R6421,Lists!B:D,3,FALSE)</f>
        <v>#N/A</v>
      </c>
      <c r="T6421" s="36" t="str">
        <f>IF(F6421&lt;&gt;"",MATCH(R6421,'Maximum minutes'!B:B,0),"")</f>
        <v/>
      </c>
      <c r="U6421" s="36">
        <f ca="1">IF(F6421&lt;&gt;"",COUNTA(OFFSET('Maximum minutes'!$C$1,'Annexe A1 Cours'!T6421,0,1,50)),0)</f>
        <v>0</v>
      </c>
      <c r="V6421" s="37">
        <f ca="1">IFERROR(OFFSET('Maximum minutes'!$C$1,T6421+1,-1+MATCH(G6421,OFFSET('Maximum minutes'!$C$1,T6421-1,0,1,50),0)),0)</f>
        <v>0</v>
      </c>
      <c r="W6421" s="38">
        <f t="shared" ca="1" si="200"/>
        <v>0</v>
      </c>
    </row>
    <row r="6422" spans="1:23" s="36" customFormat="1" ht="18.75">
      <c r="A6422" s="34"/>
      <c r="B6422" s="39"/>
      <c r="C6422" s="39"/>
      <c r="D6422" s="35"/>
      <c r="E6422" s="40"/>
      <c r="F6422" s="39"/>
      <c r="G6422" s="39"/>
      <c r="H6422" s="39"/>
      <c r="I6422" s="34"/>
      <c r="J6422" s="34"/>
      <c r="K6422" s="34"/>
      <c r="L6422" s="34"/>
      <c r="M6422" s="43" t="str">
        <f ca="1">IFERROR(OFFSET('Maximum minutes'!$C$1,T6422,MATCH(IF(G6422&lt;&gt;"",G6422,F6422),OFFSET('Maximum minutes'!$C$1,T6422-1,0,1,U6422+1),0)-1)*IF(OR(ISNUMBER(J6422),J6422="sans examen"),1,0)*IF(W6422&lt;MinDate,1,0),"")</f>
        <v/>
      </c>
      <c r="N6422" s="36">
        <f t="shared" ca="1" si="201"/>
        <v>0</v>
      </c>
      <c r="O6422" s="36" t="e">
        <f ca="1">LEFT(OFFSET(Lists!$Q$2,MATCH(E6422,Lists!$R$3:$R$19,0),0),4)</f>
        <v>#N/A</v>
      </c>
      <c r="P6422" s="36" t="e">
        <f ca="1">MATCH(O6422,Lists!$S$2:$S$640,1)</f>
        <v>#N/A</v>
      </c>
      <c r="Q6422" s="36" t="e">
        <f ca="1">MATCH(LEFT(OFFSET(Lists!$Q$2,MATCH(E6422,Lists!$R$3:$R$19,0)+1,0),4),Lists!$S$3:$S$640,1)</f>
        <v>#N/A</v>
      </c>
      <c r="R6422" s="36" t="e">
        <f ca="1">LEFT(OFFSET(Lists!$S$2,P6422-1+MATCH(F6422,OFFSET(Lists!$T$3,P6422-1,0,Q6422-P6422+1),0),0),6)</f>
        <v>#N/A</v>
      </c>
      <c r="S6422" s="36" t="e">
        <f ca="1">VLOOKUP(R6422,Lists!B:D,3,FALSE)</f>
        <v>#N/A</v>
      </c>
      <c r="T6422" s="36" t="str">
        <f>IF(F6422&lt;&gt;"",MATCH(R6422,'Maximum minutes'!B:B,0),"")</f>
        <v/>
      </c>
      <c r="U6422" s="36">
        <f ca="1">IF(F6422&lt;&gt;"",COUNTA(OFFSET('Maximum minutes'!$C$1,'Annexe A1 Cours'!T6422,0,1,50)),0)</f>
        <v>0</v>
      </c>
      <c r="V6422" s="37">
        <f ca="1">IFERROR(OFFSET('Maximum minutes'!$C$1,T6422+1,-1+MATCH(G6422,OFFSET('Maximum minutes'!$C$1,T6422-1,0,1,50),0)),0)</f>
        <v>0</v>
      </c>
      <c r="W6422" s="38">
        <f t="shared" ca="1" si="200"/>
        <v>0</v>
      </c>
    </row>
    <row r="6423" spans="1:23" s="36" customFormat="1" ht="18.75">
      <c r="A6423" s="34"/>
      <c r="B6423" s="39"/>
      <c r="C6423" s="39"/>
      <c r="D6423" s="35"/>
      <c r="E6423" s="40"/>
      <c r="F6423" s="39"/>
      <c r="G6423" s="39"/>
      <c r="H6423" s="39"/>
      <c r="I6423" s="34"/>
      <c r="J6423" s="34"/>
      <c r="K6423" s="34"/>
      <c r="L6423" s="34"/>
      <c r="M6423" s="43" t="str">
        <f ca="1">IFERROR(OFFSET('Maximum minutes'!$C$1,T6423,MATCH(IF(G6423&lt;&gt;"",G6423,F6423),OFFSET('Maximum minutes'!$C$1,T6423-1,0,1,U6423+1),0)-1)*IF(OR(ISNUMBER(J6423),J6423="sans examen"),1,0)*IF(W6423&lt;MinDate,1,0),"")</f>
        <v/>
      </c>
      <c r="N6423" s="36">
        <f t="shared" ca="1" si="201"/>
        <v>0</v>
      </c>
      <c r="O6423" s="36" t="e">
        <f ca="1">LEFT(OFFSET(Lists!$Q$2,MATCH(E6423,Lists!$R$3:$R$19,0),0),4)</f>
        <v>#N/A</v>
      </c>
      <c r="P6423" s="36" t="e">
        <f ca="1">MATCH(O6423,Lists!$S$2:$S$640,1)</f>
        <v>#N/A</v>
      </c>
      <c r="Q6423" s="36" t="e">
        <f ca="1">MATCH(LEFT(OFFSET(Lists!$Q$2,MATCH(E6423,Lists!$R$3:$R$19,0)+1,0),4),Lists!$S$3:$S$640,1)</f>
        <v>#N/A</v>
      </c>
      <c r="R6423" s="36" t="e">
        <f ca="1">LEFT(OFFSET(Lists!$S$2,P6423-1+MATCH(F6423,OFFSET(Lists!$T$3,P6423-1,0,Q6423-P6423+1),0),0),6)</f>
        <v>#N/A</v>
      </c>
      <c r="S6423" s="36" t="e">
        <f ca="1">VLOOKUP(R6423,Lists!B:D,3,FALSE)</f>
        <v>#N/A</v>
      </c>
      <c r="T6423" s="36" t="str">
        <f>IF(F6423&lt;&gt;"",MATCH(R6423,'Maximum minutes'!B:B,0),"")</f>
        <v/>
      </c>
      <c r="U6423" s="36">
        <f ca="1">IF(F6423&lt;&gt;"",COUNTA(OFFSET('Maximum minutes'!$C$1,'Annexe A1 Cours'!T6423,0,1,50)),0)</f>
        <v>0</v>
      </c>
      <c r="V6423" s="37">
        <f ca="1">IFERROR(OFFSET('Maximum minutes'!$C$1,T6423+1,-1+MATCH(G6423,OFFSET('Maximum minutes'!$C$1,T6423-1,0,1,50),0)),0)</f>
        <v>0</v>
      </c>
      <c r="W6423" s="38">
        <f t="shared" ca="1" si="200"/>
        <v>0</v>
      </c>
    </row>
    <row r="6424" spans="1:23" s="36" customFormat="1" ht="18.75">
      <c r="A6424" s="34"/>
      <c r="B6424" s="39"/>
      <c r="C6424" s="39"/>
      <c r="D6424" s="35"/>
      <c r="E6424" s="40"/>
      <c r="F6424" s="39"/>
      <c r="G6424" s="39"/>
      <c r="H6424" s="39"/>
      <c r="I6424" s="34"/>
      <c r="J6424" s="34"/>
      <c r="K6424" s="34"/>
      <c r="L6424" s="34"/>
      <c r="M6424" s="43" t="str">
        <f ca="1">IFERROR(OFFSET('Maximum minutes'!$C$1,T6424,MATCH(IF(G6424&lt;&gt;"",G6424,F6424),OFFSET('Maximum minutes'!$C$1,T6424-1,0,1,U6424+1),0)-1)*IF(OR(ISNUMBER(J6424),J6424="sans examen"),1,0)*IF(W6424&lt;MinDate,1,0),"")</f>
        <v/>
      </c>
      <c r="N6424" s="36">
        <f t="shared" ca="1" si="201"/>
        <v>0</v>
      </c>
      <c r="O6424" s="36" t="e">
        <f ca="1">LEFT(OFFSET(Lists!$Q$2,MATCH(E6424,Lists!$R$3:$R$19,0),0),4)</f>
        <v>#N/A</v>
      </c>
      <c r="P6424" s="36" t="e">
        <f ca="1">MATCH(O6424,Lists!$S$2:$S$640,1)</f>
        <v>#N/A</v>
      </c>
      <c r="Q6424" s="36" t="e">
        <f ca="1">MATCH(LEFT(OFFSET(Lists!$Q$2,MATCH(E6424,Lists!$R$3:$R$19,0)+1,0),4),Lists!$S$3:$S$640,1)</f>
        <v>#N/A</v>
      </c>
      <c r="R6424" s="36" t="e">
        <f ca="1">LEFT(OFFSET(Lists!$S$2,P6424-1+MATCH(F6424,OFFSET(Lists!$T$3,P6424-1,0,Q6424-P6424+1),0),0),6)</f>
        <v>#N/A</v>
      </c>
      <c r="S6424" s="36" t="e">
        <f ca="1">VLOOKUP(R6424,Lists!B:D,3,FALSE)</f>
        <v>#N/A</v>
      </c>
      <c r="T6424" s="36" t="str">
        <f>IF(F6424&lt;&gt;"",MATCH(R6424,'Maximum minutes'!B:B,0),"")</f>
        <v/>
      </c>
      <c r="U6424" s="36">
        <f ca="1">IF(F6424&lt;&gt;"",COUNTA(OFFSET('Maximum minutes'!$C$1,'Annexe A1 Cours'!T6424,0,1,50)),0)</f>
        <v>0</v>
      </c>
      <c r="V6424" s="37">
        <f ca="1">IFERROR(OFFSET('Maximum minutes'!$C$1,T6424+1,-1+MATCH(G6424,OFFSET('Maximum minutes'!$C$1,T6424-1,0,1,50),0)),0)</f>
        <v>0</v>
      </c>
      <c r="W6424" s="38">
        <f t="shared" ca="1" si="200"/>
        <v>0</v>
      </c>
    </row>
    <row r="6425" spans="1:23" s="36" customFormat="1" ht="18.75">
      <c r="A6425" s="34"/>
      <c r="B6425" s="39"/>
      <c r="C6425" s="39"/>
      <c r="D6425" s="35"/>
      <c r="E6425" s="40"/>
      <c r="F6425" s="39"/>
      <c r="G6425" s="39"/>
      <c r="H6425" s="39"/>
      <c r="I6425" s="34"/>
      <c r="J6425" s="34"/>
      <c r="K6425" s="34"/>
      <c r="L6425" s="34"/>
      <c r="M6425" s="43" t="str">
        <f ca="1">IFERROR(OFFSET('Maximum minutes'!$C$1,T6425,MATCH(IF(G6425&lt;&gt;"",G6425,F6425),OFFSET('Maximum minutes'!$C$1,T6425-1,0,1,U6425+1),0)-1)*IF(OR(ISNUMBER(J6425),J6425="sans examen"),1,0)*IF(W6425&lt;MinDate,1,0),"")</f>
        <v/>
      </c>
      <c r="N6425" s="36">
        <f t="shared" ca="1" si="201"/>
        <v>0</v>
      </c>
      <c r="O6425" s="36" t="e">
        <f ca="1">LEFT(OFFSET(Lists!$Q$2,MATCH(E6425,Lists!$R$3:$R$19,0),0),4)</f>
        <v>#N/A</v>
      </c>
      <c r="P6425" s="36" t="e">
        <f ca="1">MATCH(O6425,Lists!$S$2:$S$640,1)</f>
        <v>#N/A</v>
      </c>
      <c r="Q6425" s="36" t="e">
        <f ca="1">MATCH(LEFT(OFFSET(Lists!$Q$2,MATCH(E6425,Lists!$R$3:$R$19,0)+1,0),4),Lists!$S$3:$S$640,1)</f>
        <v>#N/A</v>
      </c>
      <c r="R6425" s="36" t="e">
        <f ca="1">LEFT(OFFSET(Lists!$S$2,P6425-1+MATCH(F6425,OFFSET(Lists!$T$3,P6425-1,0,Q6425-P6425+1),0),0),6)</f>
        <v>#N/A</v>
      </c>
      <c r="S6425" s="36" t="e">
        <f ca="1">VLOOKUP(R6425,Lists!B:D,3,FALSE)</f>
        <v>#N/A</v>
      </c>
      <c r="T6425" s="36" t="str">
        <f>IF(F6425&lt;&gt;"",MATCH(R6425,'Maximum minutes'!B:B,0),"")</f>
        <v/>
      </c>
      <c r="U6425" s="36">
        <f ca="1">IF(F6425&lt;&gt;"",COUNTA(OFFSET('Maximum minutes'!$C$1,'Annexe A1 Cours'!T6425,0,1,50)),0)</f>
        <v>0</v>
      </c>
      <c r="V6425" s="37">
        <f ca="1">IFERROR(OFFSET('Maximum minutes'!$C$1,T6425+1,-1+MATCH(G6425,OFFSET('Maximum minutes'!$C$1,T6425-1,0,1,50),0)),0)</f>
        <v>0</v>
      </c>
      <c r="W6425" s="38">
        <f t="shared" ca="1" si="200"/>
        <v>0</v>
      </c>
    </row>
    <row r="6426" spans="1:23" s="36" customFormat="1" ht="18.75">
      <c r="A6426" s="34"/>
      <c r="B6426" s="39"/>
      <c r="C6426" s="39"/>
      <c r="D6426" s="35"/>
      <c r="E6426" s="40"/>
      <c r="F6426" s="39"/>
      <c r="G6426" s="39"/>
      <c r="H6426" s="39"/>
      <c r="I6426" s="34"/>
      <c r="J6426" s="34"/>
      <c r="K6426" s="34"/>
      <c r="L6426" s="34"/>
      <c r="M6426" s="43" t="str">
        <f ca="1">IFERROR(OFFSET('Maximum minutes'!$C$1,T6426,MATCH(IF(G6426&lt;&gt;"",G6426,F6426),OFFSET('Maximum minutes'!$C$1,T6426-1,0,1,U6426+1),0)-1)*IF(OR(ISNUMBER(J6426),J6426="sans examen"),1,0)*IF(W6426&lt;MinDate,1,0),"")</f>
        <v/>
      </c>
      <c r="N6426" s="36">
        <f t="shared" ca="1" si="201"/>
        <v>0</v>
      </c>
      <c r="O6426" s="36" t="e">
        <f ca="1">LEFT(OFFSET(Lists!$Q$2,MATCH(E6426,Lists!$R$3:$R$19,0),0),4)</f>
        <v>#N/A</v>
      </c>
      <c r="P6426" s="36" t="e">
        <f ca="1">MATCH(O6426,Lists!$S$2:$S$640,1)</f>
        <v>#N/A</v>
      </c>
      <c r="Q6426" s="36" t="e">
        <f ca="1">MATCH(LEFT(OFFSET(Lists!$Q$2,MATCH(E6426,Lists!$R$3:$R$19,0)+1,0),4),Lists!$S$3:$S$640,1)</f>
        <v>#N/A</v>
      </c>
      <c r="R6426" s="36" t="e">
        <f ca="1">LEFT(OFFSET(Lists!$S$2,P6426-1+MATCH(F6426,OFFSET(Lists!$T$3,P6426-1,0,Q6426-P6426+1),0),0),6)</f>
        <v>#N/A</v>
      </c>
      <c r="S6426" s="36" t="e">
        <f ca="1">VLOOKUP(R6426,Lists!B:D,3,FALSE)</f>
        <v>#N/A</v>
      </c>
      <c r="T6426" s="36" t="str">
        <f>IF(F6426&lt;&gt;"",MATCH(R6426,'Maximum minutes'!B:B,0),"")</f>
        <v/>
      </c>
      <c r="U6426" s="36">
        <f ca="1">IF(F6426&lt;&gt;"",COUNTA(OFFSET('Maximum minutes'!$C$1,'Annexe A1 Cours'!T6426,0,1,50)),0)</f>
        <v>0</v>
      </c>
      <c r="V6426" s="37">
        <f ca="1">IFERROR(OFFSET('Maximum minutes'!$C$1,T6426+1,-1+MATCH(G6426,OFFSET('Maximum minutes'!$C$1,T6426-1,0,1,50),0)),0)</f>
        <v>0</v>
      </c>
      <c r="W6426" s="38">
        <f t="shared" ca="1" si="200"/>
        <v>0</v>
      </c>
    </row>
    <row r="6427" spans="1:23" s="36" customFormat="1" ht="18.75">
      <c r="A6427" s="34"/>
      <c r="B6427" s="39"/>
      <c r="C6427" s="39"/>
      <c r="D6427" s="35"/>
      <c r="E6427" s="40"/>
      <c r="F6427" s="39"/>
      <c r="G6427" s="39"/>
      <c r="H6427" s="39"/>
      <c r="I6427" s="34"/>
      <c r="J6427" s="34"/>
      <c r="K6427" s="34"/>
      <c r="L6427" s="34"/>
      <c r="M6427" s="43" t="str">
        <f ca="1">IFERROR(OFFSET('Maximum minutes'!$C$1,T6427,MATCH(IF(G6427&lt;&gt;"",G6427,F6427),OFFSET('Maximum minutes'!$C$1,T6427-1,0,1,U6427+1),0)-1)*IF(OR(ISNUMBER(J6427),J6427="sans examen"),1,0)*IF(W6427&lt;MinDate,1,0),"")</f>
        <v/>
      </c>
      <c r="N6427" s="36">
        <f t="shared" ca="1" si="201"/>
        <v>0</v>
      </c>
      <c r="O6427" s="36" t="e">
        <f ca="1">LEFT(OFFSET(Lists!$Q$2,MATCH(E6427,Lists!$R$3:$R$19,0),0),4)</f>
        <v>#N/A</v>
      </c>
      <c r="P6427" s="36" t="e">
        <f ca="1">MATCH(O6427,Lists!$S$2:$S$640,1)</f>
        <v>#N/A</v>
      </c>
      <c r="Q6427" s="36" t="e">
        <f ca="1">MATCH(LEFT(OFFSET(Lists!$Q$2,MATCH(E6427,Lists!$R$3:$R$19,0)+1,0),4),Lists!$S$3:$S$640,1)</f>
        <v>#N/A</v>
      </c>
      <c r="R6427" s="36" t="e">
        <f ca="1">LEFT(OFFSET(Lists!$S$2,P6427-1+MATCH(F6427,OFFSET(Lists!$T$3,P6427-1,0,Q6427-P6427+1),0),0),6)</f>
        <v>#N/A</v>
      </c>
      <c r="S6427" s="36" t="e">
        <f ca="1">VLOOKUP(R6427,Lists!B:D,3,FALSE)</f>
        <v>#N/A</v>
      </c>
      <c r="T6427" s="36" t="str">
        <f>IF(F6427&lt;&gt;"",MATCH(R6427,'Maximum minutes'!B:B,0),"")</f>
        <v/>
      </c>
      <c r="U6427" s="36">
        <f ca="1">IF(F6427&lt;&gt;"",COUNTA(OFFSET('Maximum minutes'!$C$1,'Annexe A1 Cours'!T6427,0,1,50)),0)</f>
        <v>0</v>
      </c>
      <c r="V6427" s="37">
        <f ca="1">IFERROR(OFFSET('Maximum minutes'!$C$1,T6427+1,-1+MATCH(G6427,OFFSET('Maximum minutes'!$C$1,T6427-1,0,1,50),0)),0)</f>
        <v>0</v>
      </c>
      <c r="W6427" s="38">
        <f t="shared" ca="1" si="200"/>
        <v>0</v>
      </c>
    </row>
    <row r="6428" spans="1:23" s="36" customFormat="1" ht="18.75">
      <c r="A6428" s="34"/>
      <c r="B6428" s="39"/>
      <c r="C6428" s="39"/>
      <c r="D6428" s="35"/>
      <c r="E6428" s="40"/>
      <c r="F6428" s="39"/>
      <c r="G6428" s="39"/>
      <c r="H6428" s="39"/>
      <c r="I6428" s="34"/>
      <c r="J6428" s="34"/>
      <c r="K6428" s="34"/>
      <c r="L6428" s="34"/>
      <c r="M6428" s="43" t="str">
        <f ca="1">IFERROR(OFFSET('Maximum minutes'!$C$1,T6428,MATCH(IF(G6428&lt;&gt;"",G6428,F6428),OFFSET('Maximum minutes'!$C$1,T6428-1,0,1,U6428+1),0)-1)*IF(OR(ISNUMBER(J6428),J6428="sans examen"),1,0)*IF(W6428&lt;MinDate,1,0),"")</f>
        <v/>
      </c>
      <c r="N6428" s="36">
        <f t="shared" ca="1" si="201"/>
        <v>0</v>
      </c>
      <c r="O6428" s="36" t="e">
        <f ca="1">LEFT(OFFSET(Lists!$Q$2,MATCH(E6428,Lists!$R$3:$R$19,0),0),4)</f>
        <v>#N/A</v>
      </c>
      <c r="P6428" s="36" t="e">
        <f ca="1">MATCH(O6428,Lists!$S$2:$S$640,1)</f>
        <v>#N/A</v>
      </c>
      <c r="Q6428" s="36" t="e">
        <f ca="1">MATCH(LEFT(OFFSET(Lists!$Q$2,MATCH(E6428,Lists!$R$3:$R$19,0)+1,0),4),Lists!$S$3:$S$640,1)</f>
        <v>#N/A</v>
      </c>
      <c r="R6428" s="36" t="e">
        <f ca="1">LEFT(OFFSET(Lists!$S$2,P6428-1+MATCH(F6428,OFFSET(Lists!$T$3,P6428-1,0,Q6428-P6428+1),0),0),6)</f>
        <v>#N/A</v>
      </c>
      <c r="S6428" s="36" t="e">
        <f ca="1">VLOOKUP(R6428,Lists!B:D,3,FALSE)</f>
        <v>#N/A</v>
      </c>
      <c r="T6428" s="36" t="str">
        <f>IF(F6428&lt;&gt;"",MATCH(R6428,'Maximum minutes'!B:B,0),"")</f>
        <v/>
      </c>
      <c r="U6428" s="36">
        <f ca="1">IF(F6428&lt;&gt;"",COUNTA(OFFSET('Maximum minutes'!$C$1,'Annexe A1 Cours'!T6428,0,1,50)),0)</f>
        <v>0</v>
      </c>
      <c r="V6428" s="37">
        <f ca="1">IFERROR(OFFSET('Maximum minutes'!$C$1,T6428+1,-1+MATCH(G6428,OFFSET('Maximum minutes'!$C$1,T6428-1,0,1,50),0)),0)</f>
        <v>0</v>
      </c>
      <c r="W6428" s="38">
        <f t="shared" ca="1" si="200"/>
        <v>0</v>
      </c>
    </row>
    <row r="6429" spans="1:23" s="36" customFormat="1" ht="18.75">
      <c r="A6429" s="34"/>
      <c r="B6429" s="39"/>
      <c r="C6429" s="39"/>
      <c r="D6429" s="35"/>
      <c r="E6429" s="40"/>
      <c r="F6429" s="39"/>
      <c r="G6429" s="39"/>
      <c r="H6429" s="39"/>
      <c r="I6429" s="34"/>
      <c r="J6429" s="34"/>
      <c r="K6429" s="34"/>
      <c r="L6429" s="34"/>
      <c r="M6429" s="43" t="str">
        <f ca="1">IFERROR(OFFSET('Maximum minutes'!$C$1,T6429,MATCH(IF(G6429&lt;&gt;"",G6429,F6429),OFFSET('Maximum minutes'!$C$1,T6429-1,0,1,U6429+1),0)-1)*IF(OR(ISNUMBER(J6429),J6429="sans examen"),1,0)*IF(W6429&lt;MinDate,1,0),"")</f>
        <v/>
      </c>
      <c r="N6429" s="36">
        <f t="shared" ca="1" si="201"/>
        <v>0</v>
      </c>
      <c r="O6429" s="36" t="e">
        <f ca="1">LEFT(OFFSET(Lists!$Q$2,MATCH(E6429,Lists!$R$3:$R$19,0),0),4)</f>
        <v>#N/A</v>
      </c>
      <c r="P6429" s="36" t="e">
        <f ca="1">MATCH(O6429,Lists!$S$2:$S$640,1)</f>
        <v>#N/A</v>
      </c>
      <c r="Q6429" s="36" t="e">
        <f ca="1">MATCH(LEFT(OFFSET(Lists!$Q$2,MATCH(E6429,Lists!$R$3:$R$19,0)+1,0),4),Lists!$S$3:$S$640,1)</f>
        <v>#N/A</v>
      </c>
      <c r="R6429" s="36" t="e">
        <f ca="1">LEFT(OFFSET(Lists!$S$2,P6429-1+MATCH(F6429,OFFSET(Lists!$T$3,P6429-1,0,Q6429-P6429+1),0),0),6)</f>
        <v>#N/A</v>
      </c>
      <c r="S6429" s="36" t="e">
        <f ca="1">VLOOKUP(R6429,Lists!B:D,3,FALSE)</f>
        <v>#N/A</v>
      </c>
      <c r="T6429" s="36" t="str">
        <f>IF(F6429&lt;&gt;"",MATCH(R6429,'Maximum minutes'!B:B,0),"")</f>
        <v/>
      </c>
      <c r="U6429" s="36">
        <f ca="1">IF(F6429&lt;&gt;"",COUNTA(OFFSET('Maximum minutes'!$C$1,'Annexe A1 Cours'!T6429,0,1,50)),0)</f>
        <v>0</v>
      </c>
      <c r="V6429" s="37">
        <f ca="1">IFERROR(OFFSET('Maximum minutes'!$C$1,T6429+1,-1+MATCH(G6429,OFFSET('Maximum minutes'!$C$1,T6429-1,0,1,50),0)),0)</f>
        <v>0</v>
      </c>
      <c r="W6429" s="38">
        <f t="shared" ca="1" si="200"/>
        <v>0</v>
      </c>
    </row>
    <row r="6430" spans="1:23" s="36" customFormat="1" ht="18.75">
      <c r="A6430" s="34"/>
      <c r="B6430" s="39"/>
      <c r="C6430" s="39"/>
      <c r="D6430" s="35"/>
      <c r="E6430" s="40"/>
      <c r="F6430" s="39"/>
      <c r="G6430" s="39"/>
      <c r="H6430" s="39"/>
      <c r="I6430" s="34"/>
      <c r="J6430" s="34"/>
      <c r="K6430" s="34"/>
      <c r="L6430" s="34"/>
      <c r="M6430" s="43" t="str">
        <f ca="1">IFERROR(OFFSET('Maximum minutes'!$C$1,T6430,MATCH(IF(G6430&lt;&gt;"",G6430,F6430),OFFSET('Maximum minutes'!$C$1,T6430-1,0,1,U6430+1),0)-1)*IF(OR(ISNUMBER(J6430),J6430="sans examen"),1,0)*IF(W6430&lt;MinDate,1,0),"")</f>
        <v/>
      </c>
      <c r="N6430" s="36">
        <f t="shared" ca="1" si="201"/>
        <v>0</v>
      </c>
      <c r="O6430" s="36" t="e">
        <f ca="1">LEFT(OFFSET(Lists!$Q$2,MATCH(E6430,Lists!$R$3:$R$19,0),0),4)</f>
        <v>#N/A</v>
      </c>
      <c r="P6430" s="36" t="e">
        <f ca="1">MATCH(O6430,Lists!$S$2:$S$640,1)</f>
        <v>#N/A</v>
      </c>
      <c r="Q6430" s="36" t="e">
        <f ca="1">MATCH(LEFT(OFFSET(Lists!$Q$2,MATCH(E6430,Lists!$R$3:$R$19,0)+1,0),4),Lists!$S$3:$S$640,1)</f>
        <v>#N/A</v>
      </c>
      <c r="R6430" s="36" t="e">
        <f ca="1">LEFT(OFFSET(Lists!$S$2,P6430-1+MATCH(F6430,OFFSET(Lists!$T$3,P6430-1,0,Q6430-P6430+1),0),0),6)</f>
        <v>#N/A</v>
      </c>
      <c r="S6430" s="36" t="e">
        <f ca="1">VLOOKUP(R6430,Lists!B:D,3,FALSE)</f>
        <v>#N/A</v>
      </c>
      <c r="T6430" s="36" t="str">
        <f>IF(F6430&lt;&gt;"",MATCH(R6430,'Maximum minutes'!B:B,0),"")</f>
        <v/>
      </c>
      <c r="U6430" s="36">
        <f ca="1">IF(F6430&lt;&gt;"",COUNTA(OFFSET('Maximum minutes'!$C$1,'Annexe A1 Cours'!T6430,0,1,50)),0)</f>
        <v>0</v>
      </c>
      <c r="V6430" s="37">
        <f ca="1">IFERROR(OFFSET('Maximum minutes'!$C$1,T6430+1,-1+MATCH(G6430,OFFSET('Maximum minutes'!$C$1,T6430-1,0,1,50),0)),0)</f>
        <v>0</v>
      </c>
      <c r="W6430" s="38">
        <f t="shared" ca="1" si="200"/>
        <v>0</v>
      </c>
    </row>
    <row r="6431" spans="1:23" s="36" customFormat="1" ht="18.75">
      <c r="A6431" s="34"/>
      <c r="B6431" s="39"/>
      <c r="C6431" s="39"/>
      <c r="D6431" s="35"/>
      <c r="E6431" s="40"/>
      <c r="F6431" s="39"/>
      <c r="G6431" s="39"/>
      <c r="H6431" s="39"/>
      <c r="I6431" s="34"/>
      <c r="J6431" s="34"/>
      <c r="K6431" s="34"/>
      <c r="L6431" s="34"/>
      <c r="M6431" s="43" t="str">
        <f ca="1">IFERROR(OFFSET('Maximum minutes'!$C$1,T6431,MATCH(IF(G6431&lt;&gt;"",G6431,F6431),OFFSET('Maximum minutes'!$C$1,T6431-1,0,1,U6431+1),0)-1)*IF(OR(ISNUMBER(J6431),J6431="sans examen"),1,0)*IF(W6431&lt;MinDate,1,0),"")</f>
        <v/>
      </c>
      <c r="N6431" s="36">
        <f t="shared" ca="1" si="201"/>
        <v>0</v>
      </c>
      <c r="O6431" s="36" t="e">
        <f ca="1">LEFT(OFFSET(Lists!$Q$2,MATCH(E6431,Lists!$R$3:$R$19,0),0),4)</f>
        <v>#N/A</v>
      </c>
      <c r="P6431" s="36" t="e">
        <f ca="1">MATCH(O6431,Lists!$S$2:$S$640,1)</f>
        <v>#N/A</v>
      </c>
      <c r="Q6431" s="36" t="e">
        <f ca="1">MATCH(LEFT(OFFSET(Lists!$Q$2,MATCH(E6431,Lists!$R$3:$R$19,0)+1,0),4),Lists!$S$3:$S$640,1)</f>
        <v>#N/A</v>
      </c>
      <c r="R6431" s="36" t="e">
        <f ca="1">LEFT(OFFSET(Lists!$S$2,P6431-1+MATCH(F6431,OFFSET(Lists!$T$3,P6431-1,0,Q6431-P6431+1),0),0),6)</f>
        <v>#N/A</v>
      </c>
      <c r="S6431" s="36" t="e">
        <f ca="1">VLOOKUP(R6431,Lists!B:D,3,FALSE)</f>
        <v>#N/A</v>
      </c>
      <c r="T6431" s="36" t="str">
        <f>IF(F6431&lt;&gt;"",MATCH(R6431,'Maximum minutes'!B:B,0),"")</f>
        <v/>
      </c>
      <c r="U6431" s="36">
        <f ca="1">IF(F6431&lt;&gt;"",COUNTA(OFFSET('Maximum minutes'!$C$1,'Annexe A1 Cours'!T6431,0,1,50)),0)</f>
        <v>0</v>
      </c>
      <c r="V6431" s="37">
        <f ca="1">IFERROR(OFFSET('Maximum minutes'!$C$1,T6431+1,-1+MATCH(G6431,OFFSET('Maximum minutes'!$C$1,T6431-1,0,1,50),0)),0)</f>
        <v>0</v>
      </c>
      <c r="W6431" s="38">
        <f t="shared" ca="1" si="200"/>
        <v>0</v>
      </c>
    </row>
    <row r="6432" spans="1:23" s="36" customFormat="1" ht="18.75">
      <c r="A6432" s="34"/>
      <c r="B6432" s="39"/>
      <c r="C6432" s="39"/>
      <c r="D6432" s="35"/>
      <c r="E6432" s="40"/>
      <c r="F6432" s="39"/>
      <c r="G6432" s="39"/>
      <c r="H6432" s="39"/>
      <c r="I6432" s="34"/>
      <c r="J6432" s="34"/>
      <c r="K6432" s="34"/>
      <c r="L6432" s="34"/>
      <c r="M6432" s="43" t="str">
        <f ca="1">IFERROR(OFFSET('Maximum minutes'!$C$1,T6432,MATCH(IF(G6432&lt;&gt;"",G6432,F6432),OFFSET('Maximum minutes'!$C$1,T6432-1,0,1,U6432+1),0)-1)*IF(OR(ISNUMBER(J6432),J6432="sans examen"),1,0)*IF(W6432&lt;MinDate,1,0),"")</f>
        <v/>
      </c>
      <c r="N6432" s="36">
        <f t="shared" ca="1" si="201"/>
        <v>0</v>
      </c>
      <c r="O6432" s="36" t="e">
        <f ca="1">LEFT(OFFSET(Lists!$Q$2,MATCH(E6432,Lists!$R$3:$R$19,0),0),4)</f>
        <v>#N/A</v>
      </c>
      <c r="P6432" s="36" t="e">
        <f ca="1">MATCH(O6432,Lists!$S$2:$S$640,1)</f>
        <v>#N/A</v>
      </c>
      <c r="Q6432" s="36" t="e">
        <f ca="1">MATCH(LEFT(OFFSET(Lists!$Q$2,MATCH(E6432,Lists!$R$3:$R$19,0)+1,0),4),Lists!$S$3:$S$640,1)</f>
        <v>#N/A</v>
      </c>
      <c r="R6432" s="36" t="e">
        <f ca="1">LEFT(OFFSET(Lists!$S$2,P6432-1+MATCH(F6432,OFFSET(Lists!$T$3,P6432-1,0,Q6432-P6432+1),0),0),6)</f>
        <v>#N/A</v>
      </c>
      <c r="S6432" s="36" t="e">
        <f ca="1">VLOOKUP(R6432,Lists!B:D,3,FALSE)</f>
        <v>#N/A</v>
      </c>
      <c r="T6432" s="36" t="str">
        <f>IF(F6432&lt;&gt;"",MATCH(R6432,'Maximum minutes'!B:B,0),"")</f>
        <v/>
      </c>
      <c r="U6432" s="36">
        <f ca="1">IF(F6432&lt;&gt;"",COUNTA(OFFSET('Maximum minutes'!$C$1,'Annexe A1 Cours'!T6432,0,1,50)),0)</f>
        <v>0</v>
      </c>
      <c r="V6432" s="37">
        <f ca="1">IFERROR(OFFSET('Maximum minutes'!$C$1,T6432+1,-1+MATCH(G6432,OFFSET('Maximum minutes'!$C$1,T6432-1,0,1,50),0)),0)</f>
        <v>0</v>
      </c>
      <c r="W6432" s="38">
        <f t="shared" ca="1" si="200"/>
        <v>0</v>
      </c>
    </row>
    <row r="6433" spans="1:23" s="36" customFormat="1" ht="18.75">
      <c r="A6433" s="34"/>
      <c r="B6433" s="39"/>
      <c r="C6433" s="39"/>
      <c r="D6433" s="35"/>
      <c r="E6433" s="40"/>
      <c r="F6433" s="39"/>
      <c r="G6433" s="39"/>
      <c r="H6433" s="39"/>
      <c r="I6433" s="34"/>
      <c r="J6433" s="34"/>
      <c r="K6433" s="34"/>
      <c r="L6433" s="34"/>
      <c r="M6433" s="43" t="str">
        <f ca="1">IFERROR(OFFSET('Maximum minutes'!$C$1,T6433,MATCH(IF(G6433&lt;&gt;"",G6433,F6433),OFFSET('Maximum minutes'!$C$1,T6433-1,0,1,U6433+1),0)-1)*IF(OR(ISNUMBER(J6433),J6433="sans examen"),1,0)*IF(W6433&lt;MinDate,1,0),"")</f>
        <v/>
      </c>
      <c r="N6433" s="36">
        <f t="shared" ca="1" si="201"/>
        <v>0</v>
      </c>
      <c r="O6433" s="36" t="e">
        <f ca="1">LEFT(OFFSET(Lists!$Q$2,MATCH(E6433,Lists!$R$3:$R$19,0),0),4)</f>
        <v>#N/A</v>
      </c>
      <c r="P6433" s="36" t="e">
        <f ca="1">MATCH(O6433,Lists!$S$2:$S$640,1)</f>
        <v>#N/A</v>
      </c>
      <c r="Q6433" s="36" t="e">
        <f ca="1">MATCH(LEFT(OFFSET(Lists!$Q$2,MATCH(E6433,Lists!$R$3:$R$19,0)+1,0),4),Lists!$S$3:$S$640,1)</f>
        <v>#N/A</v>
      </c>
      <c r="R6433" s="36" t="e">
        <f ca="1">LEFT(OFFSET(Lists!$S$2,P6433-1+MATCH(F6433,OFFSET(Lists!$T$3,P6433-1,0,Q6433-P6433+1),0),0),6)</f>
        <v>#N/A</v>
      </c>
      <c r="S6433" s="36" t="e">
        <f ca="1">VLOOKUP(R6433,Lists!B:D,3,FALSE)</f>
        <v>#N/A</v>
      </c>
      <c r="T6433" s="36" t="str">
        <f>IF(F6433&lt;&gt;"",MATCH(R6433,'Maximum minutes'!B:B,0),"")</f>
        <v/>
      </c>
      <c r="U6433" s="36">
        <f ca="1">IF(F6433&lt;&gt;"",COUNTA(OFFSET('Maximum minutes'!$C$1,'Annexe A1 Cours'!T6433,0,1,50)),0)</f>
        <v>0</v>
      </c>
      <c r="V6433" s="37">
        <f ca="1">IFERROR(OFFSET('Maximum minutes'!$C$1,T6433+1,-1+MATCH(G6433,OFFSET('Maximum minutes'!$C$1,T6433-1,0,1,50),0)),0)</f>
        <v>0</v>
      </c>
      <c r="W6433" s="38">
        <f t="shared" ca="1" si="200"/>
        <v>0</v>
      </c>
    </row>
    <row r="6434" spans="1:23" s="36" customFormat="1" ht="18.75">
      <c r="A6434" s="34"/>
      <c r="B6434" s="39"/>
      <c r="C6434" s="39"/>
      <c r="D6434" s="35"/>
      <c r="E6434" s="40"/>
      <c r="F6434" s="39"/>
      <c r="G6434" s="39"/>
      <c r="H6434" s="39"/>
      <c r="I6434" s="34"/>
      <c r="J6434" s="34"/>
      <c r="K6434" s="34"/>
      <c r="L6434" s="34"/>
      <c r="M6434" s="43" t="str">
        <f ca="1">IFERROR(OFFSET('Maximum minutes'!$C$1,T6434,MATCH(IF(G6434&lt;&gt;"",G6434,F6434),OFFSET('Maximum minutes'!$C$1,T6434-1,0,1,U6434+1),0)-1)*IF(OR(ISNUMBER(J6434),J6434="sans examen"),1,0)*IF(W6434&lt;MinDate,1,0),"")</f>
        <v/>
      </c>
      <c r="N6434" s="36">
        <f t="shared" ca="1" si="201"/>
        <v>0</v>
      </c>
      <c r="O6434" s="36" t="e">
        <f ca="1">LEFT(OFFSET(Lists!$Q$2,MATCH(E6434,Lists!$R$3:$R$19,0),0),4)</f>
        <v>#N/A</v>
      </c>
      <c r="P6434" s="36" t="e">
        <f ca="1">MATCH(O6434,Lists!$S$2:$S$640,1)</f>
        <v>#N/A</v>
      </c>
      <c r="Q6434" s="36" t="e">
        <f ca="1">MATCH(LEFT(OFFSET(Lists!$Q$2,MATCH(E6434,Lists!$R$3:$R$19,0)+1,0),4),Lists!$S$3:$S$640,1)</f>
        <v>#N/A</v>
      </c>
      <c r="R6434" s="36" t="e">
        <f ca="1">LEFT(OFFSET(Lists!$S$2,P6434-1+MATCH(F6434,OFFSET(Lists!$T$3,P6434-1,0,Q6434-P6434+1),0),0),6)</f>
        <v>#N/A</v>
      </c>
      <c r="S6434" s="36" t="e">
        <f ca="1">VLOOKUP(R6434,Lists!B:D,3,FALSE)</f>
        <v>#N/A</v>
      </c>
      <c r="T6434" s="36" t="str">
        <f>IF(F6434&lt;&gt;"",MATCH(R6434,'Maximum minutes'!B:B,0),"")</f>
        <v/>
      </c>
      <c r="U6434" s="36">
        <f ca="1">IF(F6434&lt;&gt;"",COUNTA(OFFSET('Maximum minutes'!$C$1,'Annexe A1 Cours'!T6434,0,1,50)),0)</f>
        <v>0</v>
      </c>
      <c r="V6434" s="37">
        <f ca="1">IFERROR(OFFSET('Maximum minutes'!$C$1,T6434+1,-1+MATCH(G6434,OFFSET('Maximum minutes'!$C$1,T6434-1,0,1,50),0)),0)</f>
        <v>0</v>
      </c>
      <c r="W6434" s="38">
        <f t="shared" ca="1" si="200"/>
        <v>0</v>
      </c>
    </row>
    <row r="6435" spans="1:23" s="36" customFormat="1" ht="18.75">
      <c r="A6435" s="34"/>
      <c r="B6435" s="39"/>
      <c r="C6435" s="39"/>
      <c r="D6435" s="35"/>
      <c r="E6435" s="40"/>
      <c r="F6435" s="39"/>
      <c r="G6435" s="39"/>
      <c r="H6435" s="39"/>
      <c r="I6435" s="34"/>
      <c r="J6435" s="34"/>
      <c r="K6435" s="34"/>
      <c r="L6435" s="34"/>
      <c r="M6435" s="43" t="str">
        <f ca="1">IFERROR(OFFSET('Maximum minutes'!$C$1,T6435,MATCH(IF(G6435&lt;&gt;"",G6435,F6435),OFFSET('Maximum minutes'!$C$1,T6435-1,0,1,U6435+1),0)-1)*IF(OR(ISNUMBER(J6435),J6435="sans examen"),1,0)*IF(W6435&lt;MinDate,1,0),"")</f>
        <v/>
      </c>
      <c r="N6435" s="36">
        <f t="shared" ca="1" si="201"/>
        <v>0</v>
      </c>
      <c r="O6435" s="36" t="e">
        <f ca="1">LEFT(OFFSET(Lists!$Q$2,MATCH(E6435,Lists!$R$3:$R$19,0),0),4)</f>
        <v>#N/A</v>
      </c>
      <c r="P6435" s="36" t="e">
        <f ca="1">MATCH(O6435,Lists!$S$2:$S$640,1)</f>
        <v>#N/A</v>
      </c>
      <c r="Q6435" s="36" t="e">
        <f ca="1">MATCH(LEFT(OFFSET(Lists!$Q$2,MATCH(E6435,Lists!$R$3:$R$19,0)+1,0),4),Lists!$S$3:$S$640,1)</f>
        <v>#N/A</v>
      </c>
      <c r="R6435" s="36" t="e">
        <f ca="1">LEFT(OFFSET(Lists!$S$2,P6435-1+MATCH(F6435,OFFSET(Lists!$T$3,P6435-1,0,Q6435-P6435+1),0),0),6)</f>
        <v>#N/A</v>
      </c>
      <c r="S6435" s="36" t="e">
        <f ca="1">VLOOKUP(R6435,Lists!B:D,3,FALSE)</f>
        <v>#N/A</v>
      </c>
      <c r="T6435" s="36" t="str">
        <f>IF(F6435&lt;&gt;"",MATCH(R6435,'Maximum minutes'!B:B,0),"")</f>
        <v/>
      </c>
      <c r="U6435" s="36">
        <f ca="1">IF(F6435&lt;&gt;"",COUNTA(OFFSET('Maximum minutes'!$C$1,'Annexe A1 Cours'!T6435,0,1,50)),0)</f>
        <v>0</v>
      </c>
      <c r="V6435" s="37">
        <f ca="1">IFERROR(OFFSET('Maximum minutes'!$C$1,T6435+1,-1+MATCH(G6435,OFFSET('Maximum minutes'!$C$1,T6435-1,0,1,50),0)),0)</f>
        <v>0</v>
      </c>
      <c r="W6435" s="38">
        <f t="shared" ca="1" si="200"/>
        <v>0</v>
      </c>
    </row>
    <row r="6436" spans="1:23" s="36" customFormat="1" ht="18.75">
      <c r="A6436" s="34"/>
      <c r="B6436" s="39"/>
      <c r="C6436" s="39"/>
      <c r="D6436" s="35"/>
      <c r="E6436" s="40"/>
      <c r="F6436" s="39"/>
      <c r="G6436" s="39"/>
      <c r="H6436" s="39"/>
      <c r="I6436" s="34"/>
      <c r="J6436" s="34"/>
      <c r="K6436" s="34"/>
      <c r="L6436" s="34"/>
      <c r="M6436" s="43" t="str">
        <f ca="1">IFERROR(OFFSET('Maximum minutes'!$C$1,T6436,MATCH(IF(G6436&lt;&gt;"",G6436,F6436),OFFSET('Maximum minutes'!$C$1,T6436-1,0,1,U6436+1),0)-1)*IF(OR(ISNUMBER(J6436),J6436="sans examen"),1,0)*IF(W6436&lt;MinDate,1,0),"")</f>
        <v/>
      </c>
      <c r="N6436" s="36">
        <f t="shared" ca="1" si="201"/>
        <v>0</v>
      </c>
      <c r="O6436" s="36" t="e">
        <f ca="1">LEFT(OFFSET(Lists!$Q$2,MATCH(E6436,Lists!$R$3:$R$19,0),0),4)</f>
        <v>#N/A</v>
      </c>
      <c r="P6436" s="36" t="e">
        <f ca="1">MATCH(O6436,Lists!$S$2:$S$640,1)</f>
        <v>#N/A</v>
      </c>
      <c r="Q6436" s="36" t="e">
        <f ca="1">MATCH(LEFT(OFFSET(Lists!$Q$2,MATCH(E6436,Lists!$R$3:$R$19,0)+1,0),4),Lists!$S$3:$S$640,1)</f>
        <v>#N/A</v>
      </c>
      <c r="R6436" s="36" t="e">
        <f ca="1">LEFT(OFFSET(Lists!$S$2,P6436-1+MATCH(F6436,OFFSET(Lists!$T$3,P6436-1,0,Q6436-P6436+1),0),0),6)</f>
        <v>#N/A</v>
      </c>
      <c r="S6436" s="36" t="e">
        <f ca="1">VLOOKUP(R6436,Lists!B:D,3,FALSE)</f>
        <v>#N/A</v>
      </c>
      <c r="T6436" s="36" t="str">
        <f>IF(F6436&lt;&gt;"",MATCH(R6436,'Maximum minutes'!B:B,0),"")</f>
        <v/>
      </c>
      <c r="U6436" s="36">
        <f ca="1">IF(F6436&lt;&gt;"",COUNTA(OFFSET('Maximum minutes'!$C$1,'Annexe A1 Cours'!T6436,0,1,50)),0)</f>
        <v>0</v>
      </c>
      <c r="V6436" s="37">
        <f ca="1">IFERROR(OFFSET('Maximum minutes'!$C$1,T6436+1,-1+MATCH(G6436,OFFSET('Maximum minutes'!$C$1,T6436-1,0,1,50),0)),0)</f>
        <v>0</v>
      </c>
      <c r="W6436" s="38">
        <f t="shared" ca="1" si="200"/>
        <v>0</v>
      </c>
    </row>
    <row r="6437" spans="1:23" s="36" customFormat="1" ht="18.75">
      <c r="A6437" s="34"/>
      <c r="B6437" s="39"/>
      <c r="C6437" s="39"/>
      <c r="D6437" s="35"/>
      <c r="E6437" s="40"/>
      <c r="F6437" s="39"/>
      <c r="G6437" s="39"/>
      <c r="H6437" s="39"/>
      <c r="I6437" s="34"/>
      <c r="J6437" s="34"/>
      <c r="K6437" s="34"/>
      <c r="L6437" s="34"/>
      <c r="M6437" s="43" t="str">
        <f ca="1">IFERROR(OFFSET('Maximum minutes'!$C$1,T6437,MATCH(IF(G6437&lt;&gt;"",G6437,F6437),OFFSET('Maximum minutes'!$C$1,T6437-1,0,1,U6437+1),0)-1)*IF(OR(ISNUMBER(J6437),J6437="sans examen"),1,0)*IF(W6437&lt;MinDate,1,0),"")</f>
        <v/>
      </c>
      <c r="N6437" s="36">
        <f t="shared" ca="1" si="201"/>
        <v>0</v>
      </c>
      <c r="O6437" s="36" t="e">
        <f ca="1">LEFT(OFFSET(Lists!$Q$2,MATCH(E6437,Lists!$R$3:$R$19,0),0),4)</f>
        <v>#N/A</v>
      </c>
      <c r="P6437" s="36" t="e">
        <f ca="1">MATCH(O6437,Lists!$S$2:$S$640,1)</f>
        <v>#N/A</v>
      </c>
      <c r="Q6437" s="36" t="e">
        <f ca="1">MATCH(LEFT(OFFSET(Lists!$Q$2,MATCH(E6437,Lists!$R$3:$R$19,0)+1,0),4),Lists!$S$3:$S$640,1)</f>
        <v>#N/A</v>
      </c>
      <c r="R6437" s="36" t="e">
        <f ca="1">LEFT(OFFSET(Lists!$S$2,P6437-1+MATCH(F6437,OFFSET(Lists!$T$3,P6437-1,0,Q6437-P6437+1),0),0),6)</f>
        <v>#N/A</v>
      </c>
      <c r="S6437" s="36" t="e">
        <f ca="1">VLOOKUP(R6437,Lists!B:D,3,FALSE)</f>
        <v>#N/A</v>
      </c>
      <c r="T6437" s="36" t="str">
        <f>IF(F6437&lt;&gt;"",MATCH(R6437,'Maximum minutes'!B:B,0),"")</f>
        <v/>
      </c>
      <c r="U6437" s="36">
        <f ca="1">IF(F6437&lt;&gt;"",COUNTA(OFFSET('Maximum minutes'!$C$1,'Annexe A1 Cours'!T6437,0,1,50)),0)</f>
        <v>0</v>
      </c>
      <c r="V6437" s="37">
        <f ca="1">IFERROR(OFFSET('Maximum minutes'!$C$1,T6437+1,-1+MATCH(G6437,OFFSET('Maximum minutes'!$C$1,T6437-1,0,1,50),0)),0)</f>
        <v>0</v>
      </c>
      <c r="W6437" s="38">
        <f t="shared" ca="1" si="200"/>
        <v>0</v>
      </c>
    </row>
    <row r="6438" spans="1:23" s="36" customFormat="1" ht="18.75">
      <c r="A6438" s="34"/>
      <c r="B6438" s="39"/>
      <c r="C6438" s="39"/>
      <c r="D6438" s="35"/>
      <c r="E6438" s="40"/>
      <c r="F6438" s="39"/>
      <c r="G6438" s="39"/>
      <c r="H6438" s="39"/>
      <c r="I6438" s="34"/>
      <c r="J6438" s="34"/>
      <c r="K6438" s="34"/>
      <c r="L6438" s="34"/>
      <c r="M6438" s="43" t="str">
        <f ca="1">IFERROR(OFFSET('Maximum minutes'!$C$1,T6438,MATCH(IF(G6438&lt;&gt;"",G6438,F6438),OFFSET('Maximum minutes'!$C$1,T6438-1,0,1,U6438+1),0)-1)*IF(OR(ISNUMBER(J6438),J6438="sans examen"),1,0)*IF(W6438&lt;MinDate,1,0),"")</f>
        <v/>
      </c>
      <c r="N6438" s="36">
        <f t="shared" ca="1" si="201"/>
        <v>0</v>
      </c>
      <c r="O6438" s="36" t="e">
        <f ca="1">LEFT(OFFSET(Lists!$Q$2,MATCH(E6438,Lists!$R$3:$R$19,0),0),4)</f>
        <v>#N/A</v>
      </c>
      <c r="P6438" s="36" t="e">
        <f ca="1">MATCH(O6438,Lists!$S$2:$S$640,1)</f>
        <v>#N/A</v>
      </c>
      <c r="Q6438" s="36" t="e">
        <f ca="1">MATCH(LEFT(OFFSET(Lists!$Q$2,MATCH(E6438,Lists!$R$3:$R$19,0)+1,0),4),Lists!$S$3:$S$640,1)</f>
        <v>#N/A</v>
      </c>
      <c r="R6438" s="36" t="e">
        <f ca="1">LEFT(OFFSET(Lists!$S$2,P6438-1+MATCH(F6438,OFFSET(Lists!$T$3,P6438-1,0,Q6438-P6438+1),0),0),6)</f>
        <v>#N/A</v>
      </c>
      <c r="S6438" s="36" t="e">
        <f ca="1">VLOOKUP(R6438,Lists!B:D,3,FALSE)</f>
        <v>#N/A</v>
      </c>
      <c r="T6438" s="36" t="str">
        <f>IF(F6438&lt;&gt;"",MATCH(R6438,'Maximum minutes'!B:B,0),"")</f>
        <v/>
      </c>
      <c r="U6438" s="36">
        <f ca="1">IF(F6438&lt;&gt;"",COUNTA(OFFSET('Maximum minutes'!$C$1,'Annexe A1 Cours'!T6438,0,1,50)),0)</f>
        <v>0</v>
      </c>
      <c r="V6438" s="37">
        <f ca="1">IFERROR(OFFSET('Maximum minutes'!$C$1,T6438+1,-1+MATCH(G6438,OFFSET('Maximum minutes'!$C$1,T6438-1,0,1,50),0)),0)</f>
        <v>0</v>
      </c>
      <c r="W6438" s="38">
        <f t="shared" ca="1" si="200"/>
        <v>0</v>
      </c>
    </row>
    <row r="6439" spans="1:23" s="36" customFormat="1" ht="18.75">
      <c r="A6439" s="34"/>
      <c r="B6439" s="39"/>
      <c r="C6439" s="39"/>
      <c r="D6439" s="35"/>
      <c r="E6439" s="40"/>
      <c r="F6439" s="39"/>
      <c r="G6439" s="39"/>
      <c r="H6439" s="39"/>
      <c r="I6439" s="34"/>
      <c r="J6439" s="34"/>
      <c r="K6439" s="34"/>
      <c r="L6439" s="34"/>
      <c r="M6439" s="43" t="str">
        <f ca="1">IFERROR(OFFSET('Maximum minutes'!$C$1,T6439,MATCH(IF(G6439&lt;&gt;"",G6439,F6439),OFFSET('Maximum minutes'!$C$1,T6439-1,0,1,U6439+1),0)-1)*IF(OR(ISNUMBER(J6439),J6439="sans examen"),1,0)*IF(W6439&lt;MinDate,1,0),"")</f>
        <v/>
      </c>
      <c r="N6439" s="36">
        <f t="shared" ca="1" si="201"/>
        <v>0</v>
      </c>
      <c r="O6439" s="36" t="e">
        <f ca="1">LEFT(OFFSET(Lists!$Q$2,MATCH(E6439,Lists!$R$3:$R$19,0),0),4)</f>
        <v>#N/A</v>
      </c>
      <c r="P6439" s="36" t="e">
        <f ca="1">MATCH(O6439,Lists!$S$2:$S$640,1)</f>
        <v>#N/A</v>
      </c>
      <c r="Q6439" s="36" t="e">
        <f ca="1">MATCH(LEFT(OFFSET(Lists!$Q$2,MATCH(E6439,Lists!$R$3:$R$19,0)+1,0),4),Lists!$S$3:$S$640,1)</f>
        <v>#N/A</v>
      </c>
      <c r="R6439" s="36" t="e">
        <f ca="1">LEFT(OFFSET(Lists!$S$2,P6439-1+MATCH(F6439,OFFSET(Lists!$T$3,P6439-1,0,Q6439-P6439+1),0),0),6)</f>
        <v>#N/A</v>
      </c>
      <c r="S6439" s="36" t="e">
        <f ca="1">VLOOKUP(R6439,Lists!B:D,3,FALSE)</f>
        <v>#N/A</v>
      </c>
      <c r="T6439" s="36" t="str">
        <f>IF(F6439&lt;&gt;"",MATCH(R6439,'Maximum minutes'!B:B,0),"")</f>
        <v/>
      </c>
      <c r="U6439" s="36">
        <f ca="1">IF(F6439&lt;&gt;"",COUNTA(OFFSET('Maximum minutes'!$C$1,'Annexe A1 Cours'!T6439,0,1,50)),0)</f>
        <v>0</v>
      </c>
      <c r="V6439" s="37">
        <f ca="1">IFERROR(OFFSET('Maximum minutes'!$C$1,T6439+1,-1+MATCH(G6439,OFFSET('Maximum minutes'!$C$1,T6439-1,0,1,50),0)),0)</f>
        <v>0</v>
      </c>
      <c r="W6439" s="38">
        <f t="shared" ca="1" si="200"/>
        <v>0</v>
      </c>
    </row>
    <row r="6440" spans="1:23" s="36" customFormat="1" ht="18.75">
      <c r="A6440" s="34"/>
      <c r="B6440" s="39"/>
      <c r="C6440" s="39"/>
      <c r="D6440" s="35"/>
      <c r="E6440" s="40"/>
      <c r="F6440" s="39"/>
      <c r="G6440" s="39"/>
      <c r="H6440" s="39"/>
      <c r="I6440" s="34"/>
      <c r="J6440" s="34"/>
      <c r="K6440" s="34"/>
      <c r="L6440" s="34"/>
      <c r="M6440" s="43" t="str">
        <f ca="1">IFERROR(OFFSET('Maximum minutes'!$C$1,T6440,MATCH(IF(G6440&lt;&gt;"",G6440,F6440),OFFSET('Maximum minutes'!$C$1,T6440-1,0,1,U6440+1),0)-1)*IF(OR(ISNUMBER(J6440),J6440="sans examen"),1,0)*IF(W6440&lt;MinDate,1,0),"")</f>
        <v/>
      </c>
      <c r="N6440" s="36">
        <f t="shared" ca="1" si="201"/>
        <v>0</v>
      </c>
      <c r="O6440" s="36" t="e">
        <f ca="1">LEFT(OFFSET(Lists!$Q$2,MATCH(E6440,Lists!$R$3:$R$19,0),0),4)</f>
        <v>#N/A</v>
      </c>
      <c r="P6440" s="36" t="e">
        <f ca="1">MATCH(O6440,Lists!$S$2:$S$640,1)</f>
        <v>#N/A</v>
      </c>
      <c r="Q6440" s="36" t="e">
        <f ca="1">MATCH(LEFT(OFFSET(Lists!$Q$2,MATCH(E6440,Lists!$R$3:$R$19,0)+1,0),4),Lists!$S$3:$S$640,1)</f>
        <v>#N/A</v>
      </c>
      <c r="R6440" s="36" t="e">
        <f ca="1">LEFT(OFFSET(Lists!$S$2,P6440-1+MATCH(F6440,OFFSET(Lists!$T$3,P6440-1,0,Q6440-P6440+1),0),0),6)</f>
        <v>#N/A</v>
      </c>
      <c r="S6440" s="36" t="e">
        <f ca="1">VLOOKUP(R6440,Lists!B:D,3,FALSE)</f>
        <v>#N/A</v>
      </c>
      <c r="T6440" s="36" t="str">
        <f>IF(F6440&lt;&gt;"",MATCH(R6440,'Maximum minutes'!B:B,0),"")</f>
        <v/>
      </c>
      <c r="U6440" s="36">
        <f ca="1">IF(F6440&lt;&gt;"",COUNTA(OFFSET('Maximum minutes'!$C$1,'Annexe A1 Cours'!T6440,0,1,50)),0)</f>
        <v>0</v>
      </c>
      <c r="V6440" s="37">
        <f ca="1">IFERROR(OFFSET('Maximum minutes'!$C$1,T6440+1,-1+MATCH(G6440,OFFSET('Maximum minutes'!$C$1,T6440-1,0,1,50),0)),0)</f>
        <v>0</v>
      </c>
      <c r="W6440" s="38">
        <f t="shared" ca="1" si="200"/>
        <v>0</v>
      </c>
    </row>
    <row r="6441" spans="1:23" s="36" customFormat="1" ht="18.75">
      <c r="A6441" s="34"/>
      <c r="B6441" s="39"/>
      <c r="C6441" s="39"/>
      <c r="D6441" s="35"/>
      <c r="E6441" s="40"/>
      <c r="F6441" s="39"/>
      <c r="G6441" s="39"/>
      <c r="H6441" s="39"/>
      <c r="I6441" s="34"/>
      <c r="J6441" s="34"/>
      <c r="K6441" s="34"/>
      <c r="L6441" s="34"/>
      <c r="M6441" s="43" t="str">
        <f ca="1">IFERROR(OFFSET('Maximum minutes'!$C$1,T6441,MATCH(IF(G6441&lt;&gt;"",G6441,F6441),OFFSET('Maximum minutes'!$C$1,T6441-1,0,1,U6441+1),0)-1)*IF(OR(ISNUMBER(J6441),J6441="sans examen"),1,0)*IF(W6441&lt;MinDate,1,0),"")</f>
        <v/>
      </c>
      <c r="N6441" s="36">
        <f t="shared" ca="1" si="201"/>
        <v>0</v>
      </c>
      <c r="O6441" s="36" t="e">
        <f ca="1">LEFT(OFFSET(Lists!$Q$2,MATCH(E6441,Lists!$R$3:$R$19,0),0),4)</f>
        <v>#N/A</v>
      </c>
      <c r="P6441" s="36" t="e">
        <f ca="1">MATCH(O6441,Lists!$S$2:$S$640,1)</f>
        <v>#N/A</v>
      </c>
      <c r="Q6441" s="36" t="e">
        <f ca="1">MATCH(LEFT(OFFSET(Lists!$Q$2,MATCH(E6441,Lists!$R$3:$R$19,0)+1,0),4),Lists!$S$3:$S$640,1)</f>
        <v>#N/A</v>
      </c>
      <c r="R6441" s="36" t="e">
        <f ca="1">LEFT(OFFSET(Lists!$S$2,P6441-1+MATCH(F6441,OFFSET(Lists!$T$3,P6441-1,0,Q6441-P6441+1),0),0),6)</f>
        <v>#N/A</v>
      </c>
      <c r="S6441" s="36" t="e">
        <f ca="1">VLOOKUP(R6441,Lists!B:D,3,FALSE)</f>
        <v>#N/A</v>
      </c>
      <c r="T6441" s="36" t="str">
        <f>IF(F6441&lt;&gt;"",MATCH(R6441,'Maximum minutes'!B:B,0),"")</f>
        <v/>
      </c>
      <c r="U6441" s="36">
        <f ca="1">IF(F6441&lt;&gt;"",COUNTA(OFFSET('Maximum minutes'!$C$1,'Annexe A1 Cours'!T6441,0,1,50)),0)</f>
        <v>0</v>
      </c>
      <c r="V6441" s="37">
        <f ca="1">IFERROR(OFFSET('Maximum minutes'!$C$1,T6441+1,-1+MATCH(G6441,OFFSET('Maximum minutes'!$C$1,T6441-1,0,1,50),0)),0)</f>
        <v>0</v>
      </c>
      <c r="W6441" s="38">
        <f t="shared" ca="1" si="200"/>
        <v>0</v>
      </c>
    </row>
    <row r="6442" spans="1:23" s="36" customFormat="1" ht="18.75">
      <c r="A6442" s="34"/>
      <c r="B6442" s="39"/>
      <c r="C6442" s="39"/>
      <c r="D6442" s="35"/>
      <c r="E6442" s="40"/>
      <c r="F6442" s="39"/>
      <c r="G6442" s="39"/>
      <c r="H6442" s="39"/>
      <c r="I6442" s="34"/>
      <c r="J6442" s="34"/>
      <c r="K6442" s="34"/>
      <c r="L6442" s="34"/>
      <c r="M6442" s="43" t="str">
        <f ca="1">IFERROR(OFFSET('Maximum minutes'!$C$1,T6442,MATCH(IF(G6442&lt;&gt;"",G6442,F6442),OFFSET('Maximum minutes'!$C$1,T6442-1,0,1,U6442+1),0)-1)*IF(OR(ISNUMBER(J6442),J6442="sans examen"),1,0)*IF(W6442&lt;MinDate,1,0),"")</f>
        <v/>
      </c>
      <c r="N6442" s="36">
        <f t="shared" ca="1" si="201"/>
        <v>0</v>
      </c>
      <c r="O6442" s="36" t="e">
        <f ca="1">LEFT(OFFSET(Lists!$Q$2,MATCH(E6442,Lists!$R$3:$R$19,0),0),4)</f>
        <v>#N/A</v>
      </c>
      <c r="P6442" s="36" t="e">
        <f ca="1">MATCH(O6442,Lists!$S$2:$S$640,1)</f>
        <v>#N/A</v>
      </c>
      <c r="Q6442" s="36" t="e">
        <f ca="1">MATCH(LEFT(OFFSET(Lists!$Q$2,MATCH(E6442,Lists!$R$3:$R$19,0)+1,0),4),Lists!$S$3:$S$640,1)</f>
        <v>#N/A</v>
      </c>
      <c r="R6442" s="36" t="e">
        <f ca="1">LEFT(OFFSET(Lists!$S$2,P6442-1+MATCH(F6442,OFFSET(Lists!$T$3,P6442-1,0,Q6442-P6442+1),0),0),6)</f>
        <v>#N/A</v>
      </c>
      <c r="S6442" s="36" t="e">
        <f ca="1">VLOOKUP(R6442,Lists!B:D,3,FALSE)</f>
        <v>#N/A</v>
      </c>
      <c r="T6442" s="36" t="str">
        <f>IF(F6442&lt;&gt;"",MATCH(R6442,'Maximum minutes'!B:B,0),"")</f>
        <v/>
      </c>
      <c r="U6442" s="36">
        <f ca="1">IF(F6442&lt;&gt;"",COUNTA(OFFSET('Maximum minutes'!$C$1,'Annexe A1 Cours'!T6442,0,1,50)),0)</f>
        <v>0</v>
      </c>
      <c r="V6442" s="37">
        <f ca="1">IFERROR(OFFSET('Maximum minutes'!$C$1,T6442+1,-1+MATCH(G6442,OFFSET('Maximum minutes'!$C$1,T6442-1,0,1,50),0)),0)</f>
        <v>0</v>
      </c>
      <c r="W6442" s="38">
        <f t="shared" ca="1" si="200"/>
        <v>0</v>
      </c>
    </row>
    <row r="6443" spans="1:23" s="36" customFormat="1" ht="18.75">
      <c r="A6443" s="34"/>
      <c r="B6443" s="39"/>
      <c r="C6443" s="39"/>
      <c r="D6443" s="35"/>
      <c r="E6443" s="40"/>
      <c r="F6443" s="39"/>
      <c r="G6443" s="39"/>
      <c r="H6443" s="39"/>
      <c r="I6443" s="34"/>
      <c r="J6443" s="34"/>
      <c r="K6443" s="34"/>
      <c r="L6443" s="34"/>
      <c r="M6443" s="43" t="str">
        <f ca="1">IFERROR(OFFSET('Maximum minutes'!$C$1,T6443,MATCH(IF(G6443&lt;&gt;"",G6443,F6443),OFFSET('Maximum minutes'!$C$1,T6443-1,0,1,U6443+1),0)-1)*IF(OR(ISNUMBER(J6443),J6443="sans examen"),1,0)*IF(W6443&lt;MinDate,1,0),"")</f>
        <v/>
      </c>
      <c r="N6443" s="36">
        <f t="shared" ca="1" si="201"/>
        <v>0</v>
      </c>
      <c r="O6443" s="36" t="e">
        <f ca="1">LEFT(OFFSET(Lists!$Q$2,MATCH(E6443,Lists!$R$3:$R$19,0),0),4)</f>
        <v>#N/A</v>
      </c>
      <c r="P6443" s="36" t="e">
        <f ca="1">MATCH(O6443,Lists!$S$2:$S$640,1)</f>
        <v>#N/A</v>
      </c>
      <c r="Q6443" s="36" t="e">
        <f ca="1">MATCH(LEFT(OFFSET(Lists!$Q$2,MATCH(E6443,Lists!$R$3:$R$19,0)+1,0),4),Lists!$S$3:$S$640,1)</f>
        <v>#N/A</v>
      </c>
      <c r="R6443" s="36" t="e">
        <f ca="1">LEFT(OFFSET(Lists!$S$2,P6443-1+MATCH(F6443,OFFSET(Lists!$T$3,P6443-1,0,Q6443-P6443+1),0),0),6)</f>
        <v>#N/A</v>
      </c>
      <c r="S6443" s="36" t="e">
        <f ca="1">VLOOKUP(R6443,Lists!B:D,3,FALSE)</f>
        <v>#N/A</v>
      </c>
      <c r="T6443" s="36" t="str">
        <f>IF(F6443&lt;&gt;"",MATCH(R6443,'Maximum minutes'!B:B,0),"")</f>
        <v/>
      </c>
      <c r="U6443" s="36">
        <f ca="1">IF(F6443&lt;&gt;"",COUNTA(OFFSET('Maximum minutes'!$C$1,'Annexe A1 Cours'!T6443,0,1,50)),0)</f>
        <v>0</v>
      </c>
      <c r="V6443" s="37">
        <f ca="1">IFERROR(OFFSET('Maximum minutes'!$C$1,T6443+1,-1+MATCH(G6443,OFFSET('Maximum minutes'!$C$1,T6443-1,0,1,50),0)),0)</f>
        <v>0</v>
      </c>
      <c r="W6443" s="38">
        <f t="shared" ca="1" si="200"/>
        <v>0</v>
      </c>
    </row>
    <row r="6444" spans="1:23" s="36" customFormat="1" ht="18.75">
      <c r="A6444" s="34"/>
      <c r="B6444" s="39"/>
      <c r="C6444" s="39"/>
      <c r="D6444" s="35"/>
      <c r="E6444" s="40"/>
      <c r="F6444" s="39"/>
      <c r="G6444" s="39"/>
      <c r="H6444" s="39"/>
      <c r="I6444" s="34"/>
      <c r="J6444" s="34"/>
      <c r="K6444" s="34"/>
      <c r="L6444" s="34"/>
      <c r="M6444" s="43" t="str">
        <f ca="1">IFERROR(OFFSET('Maximum minutes'!$C$1,T6444,MATCH(IF(G6444&lt;&gt;"",G6444,F6444),OFFSET('Maximum minutes'!$C$1,T6444-1,0,1,U6444+1),0)-1)*IF(OR(ISNUMBER(J6444),J6444="sans examen"),1,0)*IF(W6444&lt;MinDate,1,0),"")</f>
        <v/>
      </c>
      <c r="N6444" s="36">
        <f t="shared" ca="1" si="201"/>
        <v>0</v>
      </c>
      <c r="O6444" s="36" t="e">
        <f ca="1">LEFT(OFFSET(Lists!$Q$2,MATCH(E6444,Lists!$R$3:$R$19,0),0),4)</f>
        <v>#N/A</v>
      </c>
      <c r="P6444" s="36" t="e">
        <f ca="1">MATCH(O6444,Lists!$S$2:$S$640,1)</f>
        <v>#N/A</v>
      </c>
      <c r="Q6444" s="36" t="e">
        <f ca="1">MATCH(LEFT(OFFSET(Lists!$Q$2,MATCH(E6444,Lists!$R$3:$R$19,0)+1,0),4),Lists!$S$3:$S$640,1)</f>
        <v>#N/A</v>
      </c>
      <c r="R6444" s="36" t="e">
        <f ca="1">LEFT(OFFSET(Lists!$S$2,P6444-1+MATCH(F6444,OFFSET(Lists!$T$3,P6444-1,0,Q6444-P6444+1),0),0),6)</f>
        <v>#N/A</v>
      </c>
      <c r="S6444" s="36" t="e">
        <f ca="1">VLOOKUP(R6444,Lists!B:D,3,FALSE)</f>
        <v>#N/A</v>
      </c>
      <c r="T6444" s="36" t="str">
        <f>IF(F6444&lt;&gt;"",MATCH(R6444,'Maximum minutes'!B:B,0),"")</f>
        <v/>
      </c>
      <c r="U6444" s="36">
        <f ca="1">IF(F6444&lt;&gt;"",COUNTA(OFFSET('Maximum minutes'!$C$1,'Annexe A1 Cours'!T6444,0,1,50)),0)</f>
        <v>0</v>
      </c>
      <c r="V6444" s="37">
        <f ca="1">IFERROR(OFFSET('Maximum minutes'!$C$1,T6444+1,-1+MATCH(G6444,OFFSET('Maximum minutes'!$C$1,T6444-1,0,1,50),0)),0)</f>
        <v>0</v>
      </c>
      <c r="W6444" s="38">
        <f t="shared" ca="1" si="200"/>
        <v>0</v>
      </c>
    </row>
    <row r="6445" spans="1:23" s="36" customFormat="1" ht="18.75">
      <c r="A6445" s="34"/>
      <c r="B6445" s="39"/>
      <c r="C6445" s="39"/>
      <c r="D6445" s="35"/>
      <c r="E6445" s="40"/>
      <c r="F6445" s="39"/>
      <c r="G6445" s="39"/>
      <c r="H6445" s="39"/>
      <c r="I6445" s="34"/>
      <c r="J6445" s="34"/>
      <c r="K6445" s="34"/>
      <c r="L6445" s="34"/>
      <c r="M6445" s="43" t="str">
        <f ca="1">IFERROR(OFFSET('Maximum minutes'!$C$1,T6445,MATCH(IF(G6445&lt;&gt;"",G6445,F6445),OFFSET('Maximum minutes'!$C$1,T6445-1,0,1,U6445+1),0)-1)*IF(OR(ISNUMBER(J6445),J6445="sans examen"),1,0)*IF(W6445&lt;MinDate,1,0),"")</f>
        <v/>
      </c>
      <c r="N6445" s="36">
        <f t="shared" ca="1" si="201"/>
        <v>0</v>
      </c>
      <c r="O6445" s="36" t="e">
        <f ca="1">LEFT(OFFSET(Lists!$Q$2,MATCH(E6445,Lists!$R$3:$R$19,0),0),4)</f>
        <v>#N/A</v>
      </c>
      <c r="P6445" s="36" t="e">
        <f ca="1">MATCH(O6445,Lists!$S$2:$S$640,1)</f>
        <v>#N/A</v>
      </c>
      <c r="Q6445" s="36" t="e">
        <f ca="1">MATCH(LEFT(OFFSET(Lists!$Q$2,MATCH(E6445,Lists!$R$3:$R$19,0)+1,0),4),Lists!$S$3:$S$640,1)</f>
        <v>#N/A</v>
      </c>
      <c r="R6445" s="36" t="e">
        <f ca="1">LEFT(OFFSET(Lists!$S$2,P6445-1+MATCH(F6445,OFFSET(Lists!$T$3,P6445-1,0,Q6445-P6445+1),0),0),6)</f>
        <v>#N/A</v>
      </c>
      <c r="S6445" s="36" t="e">
        <f ca="1">VLOOKUP(R6445,Lists!B:D,3,FALSE)</f>
        <v>#N/A</v>
      </c>
      <c r="T6445" s="36" t="str">
        <f>IF(F6445&lt;&gt;"",MATCH(R6445,'Maximum minutes'!B:B,0),"")</f>
        <v/>
      </c>
      <c r="U6445" s="36">
        <f ca="1">IF(F6445&lt;&gt;"",COUNTA(OFFSET('Maximum minutes'!$C$1,'Annexe A1 Cours'!T6445,0,1,50)),0)</f>
        <v>0</v>
      </c>
      <c r="V6445" s="37">
        <f ca="1">IFERROR(OFFSET('Maximum minutes'!$C$1,T6445+1,-1+MATCH(G6445,OFFSET('Maximum minutes'!$C$1,T6445-1,0,1,50),0)),0)</f>
        <v>0</v>
      </c>
      <c r="W6445" s="38">
        <f t="shared" ca="1" si="200"/>
        <v>0</v>
      </c>
    </row>
    <row r="6446" spans="1:23" s="36" customFormat="1" ht="18.75">
      <c r="A6446" s="34"/>
      <c r="B6446" s="39"/>
      <c r="C6446" s="39"/>
      <c r="D6446" s="35"/>
      <c r="E6446" s="40"/>
      <c r="F6446" s="39"/>
      <c r="G6446" s="39"/>
      <c r="H6446" s="39"/>
      <c r="I6446" s="34"/>
      <c r="J6446" s="34"/>
      <c r="K6446" s="34"/>
      <c r="L6446" s="34"/>
      <c r="M6446" s="43" t="str">
        <f ca="1">IFERROR(OFFSET('Maximum minutes'!$C$1,T6446,MATCH(IF(G6446&lt;&gt;"",G6446,F6446),OFFSET('Maximum minutes'!$C$1,T6446-1,0,1,U6446+1),0)-1)*IF(OR(ISNUMBER(J6446),J6446="sans examen"),1,0)*IF(W6446&lt;MinDate,1,0),"")</f>
        <v/>
      </c>
      <c r="N6446" s="36">
        <f t="shared" ca="1" si="201"/>
        <v>0</v>
      </c>
      <c r="O6446" s="36" t="e">
        <f ca="1">LEFT(OFFSET(Lists!$Q$2,MATCH(E6446,Lists!$R$3:$R$19,0),0),4)</f>
        <v>#N/A</v>
      </c>
      <c r="P6446" s="36" t="e">
        <f ca="1">MATCH(O6446,Lists!$S$2:$S$640,1)</f>
        <v>#N/A</v>
      </c>
      <c r="Q6446" s="36" t="e">
        <f ca="1">MATCH(LEFT(OFFSET(Lists!$Q$2,MATCH(E6446,Lists!$R$3:$R$19,0)+1,0),4),Lists!$S$3:$S$640,1)</f>
        <v>#N/A</v>
      </c>
      <c r="R6446" s="36" t="e">
        <f ca="1">LEFT(OFFSET(Lists!$S$2,P6446-1+MATCH(F6446,OFFSET(Lists!$T$3,P6446-1,0,Q6446-P6446+1),0),0),6)</f>
        <v>#N/A</v>
      </c>
      <c r="S6446" s="36" t="e">
        <f ca="1">VLOOKUP(R6446,Lists!B:D,3,FALSE)</f>
        <v>#N/A</v>
      </c>
      <c r="T6446" s="36" t="str">
        <f>IF(F6446&lt;&gt;"",MATCH(R6446,'Maximum minutes'!B:B,0),"")</f>
        <v/>
      </c>
      <c r="U6446" s="36">
        <f ca="1">IF(F6446&lt;&gt;"",COUNTA(OFFSET('Maximum minutes'!$C$1,'Annexe A1 Cours'!T6446,0,1,50)),0)</f>
        <v>0</v>
      </c>
      <c r="V6446" s="37">
        <f ca="1">IFERROR(OFFSET('Maximum minutes'!$C$1,T6446+1,-1+MATCH(G6446,OFFSET('Maximum minutes'!$C$1,T6446-1,0,1,50),0)),0)</f>
        <v>0</v>
      </c>
      <c r="W6446" s="38">
        <f t="shared" ca="1" si="200"/>
        <v>0</v>
      </c>
    </row>
    <row r="6447" spans="1:23" s="36" customFormat="1" ht="18.75">
      <c r="A6447" s="34"/>
      <c r="B6447" s="39"/>
      <c r="C6447" s="39"/>
      <c r="D6447" s="35"/>
      <c r="E6447" s="40"/>
      <c r="F6447" s="39"/>
      <c r="G6447" s="39"/>
      <c r="H6447" s="39"/>
      <c r="I6447" s="34"/>
      <c r="J6447" s="34"/>
      <c r="K6447" s="34"/>
      <c r="L6447" s="34"/>
      <c r="M6447" s="43" t="str">
        <f ca="1">IFERROR(OFFSET('Maximum minutes'!$C$1,T6447,MATCH(IF(G6447&lt;&gt;"",G6447,F6447),OFFSET('Maximum minutes'!$C$1,T6447-1,0,1,U6447+1),0)-1)*IF(OR(ISNUMBER(J6447),J6447="sans examen"),1,0)*IF(W6447&lt;MinDate,1,0),"")</f>
        <v/>
      </c>
      <c r="N6447" s="36">
        <f t="shared" ca="1" si="201"/>
        <v>0</v>
      </c>
      <c r="O6447" s="36" t="e">
        <f ca="1">LEFT(OFFSET(Lists!$Q$2,MATCH(E6447,Lists!$R$3:$R$19,0),0),4)</f>
        <v>#N/A</v>
      </c>
      <c r="P6447" s="36" t="e">
        <f ca="1">MATCH(O6447,Lists!$S$2:$S$640,1)</f>
        <v>#N/A</v>
      </c>
      <c r="Q6447" s="36" t="e">
        <f ca="1">MATCH(LEFT(OFFSET(Lists!$Q$2,MATCH(E6447,Lists!$R$3:$R$19,0)+1,0),4),Lists!$S$3:$S$640,1)</f>
        <v>#N/A</v>
      </c>
      <c r="R6447" s="36" t="e">
        <f ca="1">LEFT(OFFSET(Lists!$S$2,P6447-1+MATCH(F6447,OFFSET(Lists!$T$3,P6447-1,0,Q6447-P6447+1),0),0),6)</f>
        <v>#N/A</v>
      </c>
      <c r="S6447" s="36" t="e">
        <f ca="1">VLOOKUP(R6447,Lists!B:D,3,FALSE)</f>
        <v>#N/A</v>
      </c>
      <c r="T6447" s="36" t="str">
        <f>IF(F6447&lt;&gt;"",MATCH(R6447,'Maximum minutes'!B:B,0),"")</f>
        <v/>
      </c>
      <c r="U6447" s="36">
        <f ca="1">IF(F6447&lt;&gt;"",COUNTA(OFFSET('Maximum minutes'!$C$1,'Annexe A1 Cours'!T6447,0,1,50)),0)</f>
        <v>0</v>
      </c>
      <c r="V6447" s="37">
        <f ca="1">IFERROR(OFFSET('Maximum minutes'!$C$1,T6447+1,-1+MATCH(G6447,OFFSET('Maximum minutes'!$C$1,T6447-1,0,1,50),0)),0)</f>
        <v>0</v>
      </c>
      <c r="W6447" s="38">
        <f t="shared" ca="1" si="200"/>
        <v>0</v>
      </c>
    </row>
    <row r="6448" spans="1:23" s="36" customFormat="1" ht="18.75">
      <c r="A6448" s="34"/>
      <c r="B6448" s="39"/>
      <c r="C6448" s="39"/>
      <c r="D6448" s="35"/>
      <c r="E6448" s="40"/>
      <c r="F6448" s="39"/>
      <c r="G6448" s="39"/>
      <c r="H6448" s="39"/>
      <c r="I6448" s="34"/>
      <c r="J6448" s="34"/>
      <c r="K6448" s="34"/>
      <c r="L6448" s="34"/>
      <c r="M6448" s="43" t="str">
        <f ca="1">IFERROR(OFFSET('Maximum minutes'!$C$1,T6448,MATCH(IF(G6448&lt;&gt;"",G6448,F6448),OFFSET('Maximum minutes'!$C$1,T6448-1,0,1,U6448+1),0)-1)*IF(OR(ISNUMBER(J6448),J6448="sans examen"),1,0)*IF(W6448&lt;MinDate,1,0),"")</f>
        <v/>
      </c>
      <c r="N6448" s="36">
        <f t="shared" ca="1" si="201"/>
        <v>0</v>
      </c>
      <c r="O6448" s="36" t="e">
        <f ca="1">LEFT(OFFSET(Lists!$Q$2,MATCH(E6448,Lists!$R$3:$R$19,0),0),4)</f>
        <v>#N/A</v>
      </c>
      <c r="P6448" s="36" t="e">
        <f ca="1">MATCH(O6448,Lists!$S$2:$S$640,1)</f>
        <v>#N/A</v>
      </c>
      <c r="Q6448" s="36" t="e">
        <f ca="1">MATCH(LEFT(OFFSET(Lists!$Q$2,MATCH(E6448,Lists!$R$3:$R$19,0)+1,0),4),Lists!$S$3:$S$640,1)</f>
        <v>#N/A</v>
      </c>
      <c r="R6448" s="36" t="e">
        <f ca="1">LEFT(OFFSET(Lists!$S$2,P6448-1+MATCH(F6448,OFFSET(Lists!$T$3,P6448-1,0,Q6448-P6448+1),0),0),6)</f>
        <v>#N/A</v>
      </c>
      <c r="S6448" s="36" t="e">
        <f ca="1">VLOOKUP(R6448,Lists!B:D,3,FALSE)</f>
        <v>#N/A</v>
      </c>
      <c r="T6448" s="36" t="str">
        <f>IF(F6448&lt;&gt;"",MATCH(R6448,'Maximum minutes'!B:B,0),"")</f>
        <v/>
      </c>
      <c r="U6448" s="36">
        <f ca="1">IF(F6448&lt;&gt;"",COUNTA(OFFSET('Maximum minutes'!$C$1,'Annexe A1 Cours'!T6448,0,1,50)),0)</f>
        <v>0</v>
      </c>
      <c r="V6448" s="37">
        <f ca="1">IFERROR(OFFSET('Maximum minutes'!$C$1,T6448+1,-1+MATCH(G6448,OFFSET('Maximum minutes'!$C$1,T6448-1,0,1,50),0)),0)</f>
        <v>0</v>
      </c>
      <c r="W6448" s="38">
        <f t="shared" ca="1" si="200"/>
        <v>0</v>
      </c>
    </row>
    <row r="6449" spans="1:23" s="36" customFormat="1" ht="18.75">
      <c r="A6449" s="34"/>
      <c r="B6449" s="39"/>
      <c r="C6449" s="39"/>
      <c r="D6449" s="35"/>
      <c r="E6449" s="40"/>
      <c r="F6449" s="39"/>
      <c r="G6449" s="39"/>
      <c r="H6449" s="39"/>
      <c r="I6449" s="34"/>
      <c r="J6449" s="34"/>
      <c r="K6449" s="34"/>
      <c r="L6449" s="34"/>
      <c r="M6449" s="43" t="str">
        <f ca="1">IFERROR(OFFSET('Maximum minutes'!$C$1,T6449,MATCH(IF(G6449&lt;&gt;"",G6449,F6449),OFFSET('Maximum minutes'!$C$1,T6449-1,0,1,U6449+1),0)-1)*IF(OR(ISNUMBER(J6449),J6449="sans examen"),1,0)*IF(W6449&lt;MinDate,1,0),"")</f>
        <v/>
      </c>
      <c r="N6449" s="36">
        <f t="shared" ca="1" si="201"/>
        <v>0</v>
      </c>
      <c r="O6449" s="36" t="e">
        <f ca="1">LEFT(OFFSET(Lists!$Q$2,MATCH(E6449,Lists!$R$3:$R$19,0),0),4)</f>
        <v>#N/A</v>
      </c>
      <c r="P6449" s="36" t="e">
        <f ca="1">MATCH(O6449,Lists!$S$2:$S$640,1)</f>
        <v>#N/A</v>
      </c>
      <c r="Q6449" s="36" t="e">
        <f ca="1">MATCH(LEFT(OFFSET(Lists!$Q$2,MATCH(E6449,Lists!$R$3:$R$19,0)+1,0),4),Lists!$S$3:$S$640,1)</f>
        <v>#N/A</v>
      </c>
      <c r="R6449" s="36" t="e">
        <f ca="1">LEFT(OFFSET(Lists!$S$2,P6449-1+MATCH(F6449,OFFSET(Lists!$T$3,P6449-1,0,Q6449-P6449+1),0),0),6)</f>
        <v>#N/A</v>
      </c>
      <c r="S6449" s="36" t="e">
        <f ca="1">VLOOKUP(R6449,Lists!B:D,3,FALSE)</f>
        <v>#N/A</v>
      </c>
      <c r="T6449" s="36" t="str">
        <f>IF(F6449&lt;&gt;"",MATCH(R6449,'Maximum minutes'!B:B,0),"")</f>
        <v/>
      </c>
      <c r="U6449" s="36">
        <f ca="1">IF(F6449&lt;&gt;"",COUNTA(OFFSET('Maximum minutes'!$C$1,'Annexe A1 Cours'!T6449,0,1,50)),0)</f>
        <v>0</v>
      </c>
      <c r="V6449" s="37">
        <f ca="1">IFERROR(OFFSET('Maximum minutes'!$C$1,T6449+1,-1+MATCH(G6449,OFFSET('Maximum minutes'!$C$1,T6449-1,0,1,50),0)),0)</f>
        <v>0</v>
      </c>
      <c r="W6449" s="38">
        <f t="shared" ca="1" si="200"/>
        <v>0</v>
      </c>
    </row>
    <row r="6450" spans="1:23" s="36" customFormat="1" ht="18.75">
      <c r="A6450" s="34"/>
      <c r="B6450" s="39"/>
      <c r="C6450" s="39"/>
      <c r="D6450" s="35"/>
      <c r="E6450" s="40"/>
      <c r="F6450" s="39"/>
      <c r="G6450" s="39"/>
      <c r="H6450" s="39"/>
      <c r="I6450" s="34"/>
      <c r="J6450" s="34"/>
      <c r="K6450" s="34"/>
      <c r="L6450" s="34"/>
      <c r="M6450" s="43" t="str">
        <f ca="1">IFERROR(OFFSET('Maximum minutes'!$C$1,T6450,MATCH(IF(G6450&lt;&gt;"",G6450,F6450),OFFSET('Maximum minutes'!$C$1,T6450-1,0,1,U6450+1),0)-1)*IF(OR(ISNUMBER(J6450),J6450="sans examen"),1,0)*IF(W6450&lt;MinDate,1,0),"")</f>
        <v/>
      </c>
      <c r="N6450" s="36">
        <f t="shared" ca="1" si="201"/>
        <v>0</v>
      </c>
      <c r="O6450" s="36" t="e">
        <f ca="1">LEFT(OFFSET(Lists!$Q$2,MATCH(E6450,Lists!$R$3:$R$19,0),0),4)</f>
        <v>#N/A</v>
      </c>
      <c r="P6450" s="36" t="e">
        <f ca="1">MATCH(O6450,Lists!$S$2:$S$640,1)</f>
        <v>#N/A</v>
      </c>
      <c r="Q6450" s="36" t="e">
        <f ca="1">MATCH(LEFT(OFFSET(Lists!$Q$2,MATCH(E6450,Lists!$R$3:$R$19,0)+1,0),4),Lists!$S$3:$S$640,1)</f>
        <v>#N/A</v>
      </c>
      <c r="R6450" s="36" t="e">
        <f ca="1">LEFT(OFFSET(Lists!$S$2,P6450-1+MATCH(F6450,OFFSET(Lists!$T$3,P6450-1,0,Q6450-P6450+1),0),0),6)</f>
        <v>#N/A</v>
      </c>
      <c r="S6450" s="36" t="e">
        <f ca="1">VLOOKUP(R6450,Lists!B:D,3,FALSE)</f>
        <v>#N/A</v>
      </c>
      <c r="T6450" s="36" t="str">
        <f>IF(F6450&lt;&gt;"",MATCH(R6450,'Maximum minutes'!B:B,0),"")</f>
        <v/>
      </c>
      <c r="U6450" s="36">
        <f ca="1">IF(F6450&lt;&gt;"",COUNTA(OFFSET('Maximum minutes'!$C$1,'Annexe A1 Cours'!T6450,0,1,50)),0)</f>
        <v>0</v>
      </c>
      <c r="V6450" s="37">
        <f ca="1">IFERROR(OFFSET('Maximum minutes'!$C$1,T6450+1,-1+MATCH(G6450,OFFSET('Maximum minutes'!$C$1,T6450-1,0,1,50),0)),0)</f>
        <v>0</v>
      </c>
      <c r="W6450" s="38">
        <f t="shared" ca="1" si="200"/>
        <v>0</v>
      </c>
    </row>
    <row r="6451" spans="1:23" s="36" customFormat="1" ht="18.75">
      <c r="A6451" s="34"/>
      <c r="B6451" s="39"/>
      <c r="C6451" s="39"/>
      <c r="D6451" s="35"/>
      <c r="E6451" s="40"/>
      <c r="F6451" s="39"/>
      <c r="G6451" s="39"/>
      <c r="H6451" s="39"/>
      <c r="I6451" s="34"/>
      <c r="J6451" s="34"/>
      <c r="K6451" s="34"/>
      <c r="L6451" s="34"/>
      <c r="M6451" s="43" t="str">
        <f ca="1">IFERROR(OFFSET('Maximum minutes'!$C$1,T6451,MATCH(IF(G6451&lt;&gt;"",G6451,F6451),OFFSET('Maximum minutes'!$C$1,T6451-1,0,1,U6451+1),0)-1)*IF(OR(ISNUMBER(J6451),J6451="sans examen"),1,0)*IF(W6451&lt;MinDate,1,0),"")</f>
        <v/>
      </c>
      <c r="N6451" s="36">
        <f t="shared" ca="1" si="201"/>
        <v>0</v>
      </c>
      <c r="O6451" s="36" t="e">
        <f ca="1">LEFT(OFFSET(Lists!$Q$2,MATCH(E6451,Lists!$R$3:$R$19,0),0),4)</f>
        <v>#N/A</v>
      </c>
      <c r="P6451" s="36" t="e">
        <f ca="1">MATCH(O6451,Lists!$S$2:$S$640,1)</f>
        <v>#N/A</v>
      </c>
      <c r="Q6451" s="36" t="e">
        <f ca="1">MATCH(LEFT(OFFSET(Lists!$Q$2,MATCH(E6451,Lists!$R$3:$R$19,0)+1,0),4),Lists!$S$3:$S$640,1)</f>
        <v>#N/A</v>
      </c>
      <c r="R6451" s="36" t="e">
        <f ca="1">LEFT(OFFSET(Lists!$S$2,P6451-1+MATCH(F6451,OFFSET(Lists!$T$3,P6451-1,0,Q6451-P6451+1),0),0),6)</f>
        <v>#N/A</v>
      </c>
      <c r="S6451" s="36" t="e">
        <f ca="1">VLOOKUP(R6451,Lists!B:D,3,FALSE)</f>
        <v>#N/A</v>
      </c>
      <c r="T6451" s="36" t="str">
        <f>IF(F6451&lt;&gt;"",MATCH(R6451,'Maximum minutes'!B:B,0),"")</f>
        <v/>
      </c>
      <c r="U6451" s="36">
        <f ca="1">IF(F6451&lt;&gt;"",COUNTA(OFFSET('Maximum minutes'!$C$1,'Annexe A1 Cours'!T6451,0,1,50)),0)</f>
        <v>0</v>
      </c>
      <c r="V6451" s="37">
        <f ca="1">IFERROR(OFFSET('Maximum minutes'!$C$1,T6451+1,-1+MATCH(G6451,OFFSET('Maximum minutes'!$C$1,T6451-1,0,1,50),0)),0)</f>
        <v>0</v>
      </c>
      <c r="W6451" s="38">
        <f t="shared" ca="1" si="200"/>
        <v>0</v>
      </c>
    </row>
    <row r="6452" spans="1:23" s="36" customFormat="1" ht="18.75">
      <c r="A6452" s="34"/>
      <c r="B6452" s="39"/>
      <c r="C6452" s="39"/>
      <c r="D6452" s="35"/>
      <c r="E6452" s="40"/>
      <c r="F6452" s="39"/>
      <c r="G6452" s="39"/>
      <c r="H6452" s="39"/>
      <c r="I6452" s="34"/>
      <c r="J6452" s="34"/>
      <c r="K6452" s="34"/>
      <c r="L6452" s="34"/>
      <c r="M6452" s="43" t="str">
        <f ca="1">IFERROR(OFFSET('Maximum minutes'!$C$1,T6452,MATCH(IF(G6452&lt;&gt;"",G6452,F6452),OFFSET('Maximum minutes'!$C$1,T6452-1,0,1,U6452+1),0)-1)*IF(OR(ISNUMBER(J6452),J6452="sans examen"),1,0)*IF(W6452&lt;MinDate,1,0),"")</f>
        <v/>
      </c>
      <c r="N6452" s="36">
        <f t="shared" ca="1" si="201"/>
        <v>0</v>
      </c>
      <c r="O6452" s="36" t="e">
        <f ca="1">LEFT(OFFSET(Lists!$Q$2,MATCH(E6452,Lists!$R$3:$R$19,0),0),4)</f>
        <v>#N/A</v>
      </c>
      <c r="P6452" s="36" t="e">
        <f ca="1">MATCH(O6452,Lists!$S$2:$S$640,1)</f>
        <v>#N/A</v>
      </c>
      <c r="Q6452" s="36" t="e">
        <f ca="1">MATCH(LEFT(OFFSET(Lists!$Q$2,MATCH(E6452,Lists!$R$3:$R$19,0)+1,0),4),Lists!$S$3:$S$640,1)</f>
        <v>#N/A</v>
      </c>
      <c r="R6452" s="36" t="e">
        <f ca="1">LEFT(OFFSET(Lists!$S$2,P6452-1+MATCH(F6452,OFFSET(Lists!$T$3,P6452-1,0,Q6452-P6452+1),0),0),6)</f>
        <v>#N/A</v>
      </c>
      <c r="S6452" s="36" t="e">
        <f ca="1">VLOOKUP(R6452,Lists!B:D,3,FALSE)</f>
        <v>#N/A</v>
      </c>
      <c r="T6452" s="36" t="str">
        <f>IF(F6452&lt;&gt;"",MATCH(R6452,'Maximum minutes'!B:B,0),"")</f>
        <v/>
      </c>
      <c r="U6452" s="36">
        <f ca="1">IF(F6452&lt;&gt;"",COUNTA(OFFSET('Maximum minutes'!$C$1,'Annexe A1 Cours'!T6452,0,1,50)),0)</f>
        <v>0</v>
      </c>
      <c r="V6452" s="37">
        <f ca="1">IFERROR(OFFSET('Maximum minutes'!$C$1,T6452+1,-1+MATCH(G6452,OFFSET('Maximum minutes'!$C$1,T6452-1,0,1,50),0)),0)</f>
        <v>0</v>
      </c>
      <c r="W6452" s="38">
        <f t="shared" ca="1" si="200"/>
        <v>0</v>
      </c>
    </row>
    <row r="6453" spans="1:23" s="36" customFormat="1" ht="18.75">
      <c r="A6453" s="34"/>
      <c r="B6453" s="39"/>
      <c r="C6453" s="39"/>
      <c r="D6453" s="35"/>
      <c r="E6453" s="40"/>
      <c r="F6453" s="39"/>
      <c r="G6453" s="39"/>
      <c r="H6453" s="39"/>
      <c r="I6453" s="34"/>
      <c r="J6453" s="34"/>
      <c r="K6453" s="34"/>
      <c r="L6453" s="34"/>
      <c r="M6453" s="43" t="str">
        <f ca="1">IFERROR(OFFSET('Maximum minutes'!$C$1,T6453,MATCH(IF(G6453&lt;&gt;"",G6453,F6453),OFFSET('Maximum minutes'!$C$1,T6453-1,0,1,U6453+1),0)-1)*IF(OR(ISNUMBER(J6453),J6453="sans examen"),1,0)*IF(W6453&lt;MinDate,1,0),"")</f>
        <v/>
      </c>
      <c r="N6453" s="36">
        <f t="shared" ca="1" si="201"/>
        <v>0</v>
      </c>
      <c r="O6453" s="36" t="e">
        <f ca="1">LEFT(OFFSET(Lists!$Q$2,MATCH(E6453,Lists!$R$3:$R$19,0),0),4)</f>
        <v>#N/A</v>
      </c>
      <c r="P6453" s="36" t="e">
        <f ca="1">MATCH(O6453,Lists!$S$2:$S$640,1)</f>
        <v>#N/A</v>
      </c>
      <c r="Q6453" s="36" t="e">
        <f ca="1">MATCH(LEFT(OFFSET(Lists!$Q$2,MATCH(E6453,Lists!$R$3:$R$19,0)+1,0),4),Lists!$S$3:$S$640,1)</f>
        <v>#N/A</v>
      </c>
      <c r="R6453" s="36" t="e">
        <f ca="1">LEFT(OFFSET(Lists!$S$2,P6453-1+MATCH(F6453,OFFSET(Lists!$T$3,P6453-1,0,Q6453-P6453+1),0),0),6)</f>
        <v>#N/A</v>
      </c>
      <c r="S6453" s="36" t="e">
        <f ca="1">VLOOKUP(R6453,Lists!B:D,3,FALSE)</f>
        <v>#N/A</v>
      </c>
      <c r="T6453" s="36" t="str">
        <f>IF(F6453&lt;&gt;"",MATCH(R6453,'Maximum minutes'!B:B,0),"")</f>
        <v/>
      </c>
      <c r="U6453" s="36">
        <f ca="1">IF(F6453&lt;&gt;"",COUNTA(OFFSET('Maximum minutes'!$C$1,'Annexe A1 Cours'!T6453,0,1,50)),0)</f>
        <v>0</v>
      </c>
      <c r="V6453" s="37">
        <f ca="1">IFERROR(OFFSET('Maximum minutes'!$C$1,T6453+1,-1+MATCH(G6453,OFFSET('Maximum minutes'!$C$1,T6453-1,0,1,50),0)),0)</f>
        <v>0</v>
      </c>
      <c r="W6453" s="38">
        <f t="shared" ca="1" si="200"/>
        <v>0</v>
      </c>
    </row>
    <row r="6454" spans="1:23" s="36" customFormat="1" ht="18.75">
      <c r="A6454" s="34"/>
      <c r="B6454" s="39"/>
      <c r="C6454" s="39"/>
      <c r="D6454" s="35"/>
      <c r="E6454" s="40"/>
      <c r="F6454" s="39"/>
      <c r="G6454" s="39"/>
      <c r="H6454" s="39"/>
      <c r="I6454" s="34"/>
      <c r="J6454" s="34"/>
      <c r="K6454" s="34"/>
      <c r="L6454" s="34"/>
      <c r="M6454" s="43" t="str">
        <f ca="1">IFERROR(OFFSET('Maximum minutes'!$C$1,T6454,MATCH(IF(G6454&lt;&gt;"",G6454,F6454),OFFSET('Maximum minutes'!$C$1,T6454-1,0,1,U6454+1),0)-1)*IF(OR(ISNUMBER(J6454),J6454="sans examen"),1,0)*IF(W6454&lt;MinDate,1,0),"")</f>
        <v/>
      </c>
      <c r="N6454" s="36">
        <f t="shared" ca="1" si="201"/>
        <v>0</v>
      </c>
      <c r="O6454" s="36" t="e">
        <f ca="1">LEFT(OFFSET(Lists!$Q$2,MATCH(E6454,Lists!$R$3:$R$19,0),0),4)</f>
        <v>#N/A</v>
      </c>
      <c r="P6454" s="36" t="e">
        <f ca="1">MATCH(O6454,Lists!$S$2:$S$640,1)</f>
        <v>#N/A</v>
      </c>
      <c r="Q6454" s="36" t="e">
        <f ca="1">MATCH(LEFT(OFFSET(Lists!$Q$2,MATCH(E6454,Lists!$R$3:$R$19,0)+1,0),4),Lists!$S$3:$S$640,1)</f>
        <v>#N/A</v>
      </c>
      <c r="R6454" s="36" t="e">
        <f ca="1">LEFT(OFFSET(Lists!$S$2,P6454-1+MATCH(F6454,OFFSET(Lists!$T$3,P6454-1,0,Q6454-P6454+1),0),0),6)</f>
        <v>#N/A</v>
      </c>
      <c r="S6454" s="36" t="e">
        <f ca="1">VLOOKUP(R6454,Lists!B:D,3,FALSE)</f>
        <v>#N/A</v>
      </c>
      <c r="T6454" s="36" t="str">
        <f>IF(F6454&lt;&gt;"",MATCH(R6454,'Maximum minutes'!B:B,0),"")</f>
        <v/>
      </c>
      <c r="U6454" s="36">
        <f ca="1">IF(F6454&lt;&gt;"",COUNTA(OFFSET('Maximum minutes'!$C$1,'Annexe A1 Cours'!T6454,0,1,50)),0)</f>
        <v>0</v>
      </c>
      <c r="V6454" s="37">
        <f ca="1">IFERROR(OFFSET('Maximum minutes'!$C$1,T6454+1,-1+MATCH(G6454,OFFSET('Maximum minutes'!$C$1,T6454-1,0,1,50),0)),0)</f>
        <v>0</v>
      </c>
      <c r="W6454" s="38">
        <f t="shared" ca="1" si="200"/>
        <v>0</v>
      </c>
    </row>
    <row r="6455" spans="1:23" s="36" customFormat="1" ht="18.75">
      <c r="A6455" s="34"/>
      <c r="B6455" s="39"/>
      <c r="C6455" s="39"/>
      <c r="D6455" s="35"/>
      <c r="E6455" s="40"/>
      <c r="F6455" s="39"/>
      <c r="G6455" s="39"/>
      <c r="H6455" s="39"/>
      <c r="I6455" s="34"/>
      <c r="J6455" s="34"/>
      <c r="K6455" s="34"/>
      <c r="L6455" s="34"/>
      <c r="M6455" s="43" t="str">
        <f ca="1">IFERROR(OFFSET('Maximum minutes'!$C$1,T6455,MATCH(IF(G6455&lt;&gt;"",G6455,F6455),OFFSET('Maximum minutes'!$C$1,T6455-1,0,1,U6455+1),0)-1)*IF(OR(ISNUMBER(J6455),J6455="sans examen"),1,0)*IF(W6455&lt;MinDate,1,0),"")</f>
        <v/>
      </c>
      <c r="N6455" s="36">
        <f t="shared" ca="1" si="201"/>
        <v>0</v>
      </c>
      <c r="O6455" s="36" t="e">
        <f ca="1">LEFT(OFFSET(Lists!$Q$2,MATCH(E6455,Lists!$R$3:$R$19,0),0),4)</f>
        <v>#N/A</v>
      </c>
      <c r="P6455" s="36" t="e">
        <f ca="1">MATCH(O6455,Lists!$S$2:$S$640,1)</f>
        <v>#N/A</v>
      </c>
      <c r="Q6455" s="36" t="e">
        <f ca="1">MATCH(LEFT(OFFSET(Lists!$Q$2,MATCH(E6455,Lists!$R$3:$R$19,0)+1,0),4),Lists!$S$3:$S$640,1)</f>
        <v>#N/A</v>
      </c>
      <c r="R6455" s="36" t="e">
        <f ca="1">LEFT(OFFSET(Lists!$S$2,P6455-1+MATCH(F6455,OFFSET(Lists!$T$3,P6455-1,0,Q6455-P6455+1),0),0),6)</f>
        <v>#N/A</v>
      </c>
      <c r="S6455" s="36" t="e">
        <f ca="1">VLOOKUP(R6455,Lists!B:D,3,FALSE)</f>
        <v>#N/A</v>
      </c>
      <c r="T6455" s="36" t="str">
        <f>IF(F6455&lt;&gt;"",MATCH(R6455,'Maximum minutes'!B:B,0),"")</f>
        <v/>
      </c>
      <c r="U6455" s="36">
        <f ca="1">IF(F6455&lt;&gt;"",COUNTA(OFFSET('Maximum minutes'!$C$1,'Annexe A1 Cours'!T6455,0,1,50)),0)</f>
        <v>0</v>
      </c>
      <c r="V6455" s="37">
        <f ca="1">IFERROR(OFFSET('Maximum minutes'!$C$1,T6455+1,-1+MATCH(G6455,OFFSET('Maximum minutes'!$C$1,T6455-1,0,1,50),0)),0)</f>
        <v>0</v>
      </c>
      <c r="W6455" s="38">
        <f t="shared" ca="1" si="200"/>
        <v>0</v>
      </c>
    </row>
    <row r="6456" spans="1:23" s="36" customFormat="1" ht="18.75">
      <c r="A6456" s="34"/>
      <c r="B6456" s="39"/>
      <c r="C6456" s="39"/>
      <c r="D6456" s="35"/>
      <c r="E6456" s="40"/>
      <c r="F6456" s="39"/>
      <c r="G6456" s="39"/>
      <c r="H6456" s="39"/>
      <c r="I6456" s="34"/>
      <c r="J6456" s="34"/>
      <c r="K6456" s="34"/>
      <c r="L6456" s="34"/>
      <c r="M6456" s="43" t="str">
        <f ca="1">IFERROR(OFFSET('Maximum minutes'!$C$1,T6456,MATCH(IF(G6456&lt;&gt;"",G6456,F6456),OFFSET('Maximum minutes'!$C$1,T6456-1,0,1,U6456+1),0)-1)*IF(OR(ISNUMBER(J6456),J6456="sans examen"),1,0)*IF(W6456&lt;MinDate,1,0),"")</f>
        <v/>
      </c>
      <c r="N6456" s="36">
        <f t="shared" ca="1" si="201"/>
        <v>0</v>
      </c>
      <c r="O6456" s="36" t="e">
        <f ca="1">LEFT(OFFSET(Lists!$Q$2,MATCH(E6456,Lists!$R$3:$R$19,0),0),4)</f>
        <v>#N/A</v>
      </c>
      <c r="P6456" s="36" t="e">
        <f ca="1">MATCH(O6456,Lists!$S$2:$S$640,1)</f>
        <v>#N/A</v>
      </c>
      <c r="Q6456" s="36" t="e">
        <f ca="1">MATCH(LEFT(OFFSET(Lists!$Q$2,MATCH(E6456,Lists!$R$3:$R$19,0)+1,0),4),Lists!$S$3:$S$640,1)</f>
        <v>#N/A</v>
      </c>
      <c r="R6456" s="36" t="e">
        <f ca="1">LEFT(OFFSET(Lists!$S$2,P6456-1+MATCH(F6456,OFFSET(Lists!$T$3,P6456-1,0,Q6456-P6456+1),0),0),6)</f>
        <v>#N/A</v>
      </c>
      <c r="S6456" s="36" t="e">
        <f ca="1">VLOOKUP(R6456,Lists!B:D,3,FALSE)</f>
        <v>#N/A</v>
      </c>
      <c r="T6456" s="36" t="str">
        <f>IF(F6456&lt;&gt;"",MATCH(R6456,'Maximum minutes'!B:B,0),"")</f>
        <v/>
      </c>
      <c r="U6456" s="36">
        <f ca="1">IF(F6456&lt;&gt;"",COUNTA(OFFSET('Maximum minutes'!$C$1,'Annexe A1 Cours'!T6456,0,1,50)),0)</f>
        <v>0</v>
      </c>
      <c r="V6456" s="37">
        <f ca="1">IFERROR(OFFSET('Maximum minutes'!$C$1,T6456+1,-1+MATCH(G6456,OFFSET('Maximum minutes'!$C$1,T6456-1,0,1,50),0)),0)</f>
        <v>0</v>
      </c>
      <c r="W6456" s="38">
        <f t="shared" ca="1" si="200"/>
        <v>0</v>
      </c>
    </row>
    <row r="6457" spans="1:23" s="36" customFormat="1" ht="18.75">
      <c r="A6457" s="34"/>
      <c r="B6457" s="39"/>
      <c r="C6457" s="39"/>
      <c r="D6457" s="35"/>
      <c r="E6457" s="40"/>
      <c r="F6457" s="39"/>
      <c r="G6457" s="39"/>
      <c r="H6457" s="39"/>
      <c r="I6457" s="34"/>
      <c r="J6457" s="34"/>
      <c r="K6457" s="34"/>
      <c r="L6457" s="34"/>
      <c r="M6457" s="43" t="str">
        <f ca="1">IFERROR(OFFSET('Maximum minutes'!$C$1,T6457,MATCH(IF(G6457&lt;&gt;"",G6457,F6457),OFFSET('Maximum minutes'!$C$1,T6457-1,0,1,U6457+1),0)-1)*IF(OR(ISNUMBER(J6457),J6457="sans examen"),1,0)*IF(W6457&lt;MinDate,1,0),"")</f>
        <v/>
      </c>
      <c r="N6457" s="36">
        <f t="shared" ca="1" si="201"/>
        <v>0</v>
      </c>
      <c r="O6457" s="36" t="e">
        <f ca="1">LEFT(OFFSET(Lists!$Q$2,MATCH(E6457,Lists!$R$3:$R$19,0),0),4)</f>
        <v>#N/A</v>
      </c>
      <c r="P6457" s="36" t="e">
        <f ca="1">MATCH(O6457,Lists!$S$2:$S$640,1)</f>
        <v>#N/A</v>
      </c>
      <c r="Q6457" s="36" t="e">
        <f ca="1">MATCH(LEFT(OFFSET(Lists!$Q$2,MATCH(E6457,Lists!$R$3:$R$19,0)+1,0),4),Lists!$S$3:$S$640,1)</f>
        <v>#N/A</v>
      </c>
      <c r="R6457" s="36" t="e">
        <f ca="1">LEFT(OFFSET(Lists!$S$2,P6457-1+MATCH(F6457,OFFSET(Lists!$T$3,P6457-1,0,Q6457-P6457+1),0),0),6)</f>
        <v>#N/A</v>
      </c>
      <c r="S6457" s="36" t="e">
        <f ca="1">VLOOKUP(R6457,Lists!B:D,3,FALSE)</f>
        <v>#N/A</v>
      </c>
      <c r="T6457" s="36" t="str">
        <f>IF(F6457&lt;&gt;"",MATCH(R6457,'Maximum minutes'!B:B,0),"")</f>
        <v/>
      </c>
      <c r="U6457" s="36">
        <f ca="1">IF(F6457&lt;&gt;"",COUNTA(OFFSET('Maximum minutes'!$C$1,'Annexe A1 Cours'!T6457,0,1,50)),0)</f>
        <v>0</v>
      </c>
      <c r="V6457" s="37">
        <f ca="1">IFERROR(OFFSET('Maximum minutes'!$C$1,T6457+1,-1+MATCH(G6457,OFFSET('Maximum minutes'!$C$1,T6457-1,0,1,50),0)),0)</f>
        <v>0</v>
      </c>
      <c r="W6457" s="38">
        <f t="shared" ca="1" si="200"/>
        <v>0</v>
      </c>
    </row>
    <row r="6458" spans="1:23" s="36" customFormat="1" ht="18.75">
      <c r="A6458" s="34"/>
      <c r="B6458" s="39"/>
      <c r="C6458" s="39"/>
      <c r="D6458" s="35"/>
      <c r="E6458" s="40"/>
      <c r="F6458" s="39"/>
      <c r="G6458" s="39"/>
      <c r="H6458" s="39"/>
      <c r="I6458" s="34"/>
      <c r="J6458" s="34"/>
      <c r="K6458" s="34"/>
      <c r="L6458" s="34"/>
      <c r="M6458" s="43" t="str">
        <f ca="1">IFERROR(OFFSET('Maximum minutes'!$C$1,T6458,MATCH(IF(G6458&lt;&gt;"",G6458,F6458),OFFSET('Maximum minutes'!$C$1,T6458-1,0,1,U6458+1),0)-1)*IF(OR(ISNUMBER(J6458),J6458="sans examen"),1,0)*IF(W6458&lt;MinDate,1,0),"")</f>
        <v/>
      </c>
      <c r="N6458" s="36">
        <f t="shared" ca="1" si="201"/>
        <v>0</v>
      </c>
      <c r="O6458" s="36" t="e">
        <f ca="1">LEFT(OFFSET(Lists!$Q$2,MATCH(E6458,Lists!$R$3:$R$19,0),0),4)</f>
        <v>#N/A</v>
      </c>
      <c r="P6458" s="36" t="e">
        <f ca="1">MATCH(O6458,Lists!$S$2:$S$640,1)</f>
        <v>#N/A</v>
      </c>
      <c r="Q6458" s="36" t="e">
        <f ca="1">MATCH(LEFT(OFFSET(Lists!$Q$2,MATCH(E6458,Lists!$R$3:$R$19,0)+1,0),4),Lists!$S$3:$S$640,1)</f>
        <v>#N/A</v>
      </c>
      <c r="R6458" s="36" t="e">
        <f ca="1">LEFT(OFFSET(Lists!$S$2,P6458-1+MATCH(F6458,OFFSET(Lists!$T$3,P6458-1,0,Q6458-P6458+1),0),0),6)</f>
        <v>#N/A</v>
      </c>
      <c r="S6458" s="36" t="e">
        <f ca="1">VLOOKUP(R6458,Lists!B:D,3,FALSE)</f>
        <v>#N/A</v>
      </c>
      <c r="T6458" s="36" t="str">
        <f>IF(F6458&lt;&gt;"",MATCH(R6458,'Maximum minutes'!B:B,0),"")</f>
        <v/>
      </c>
      <c r="U6458" s="36">
        <f ca="1">IF(F6458&lt;&gt;"",COUNTA(OFFSET('Maximum minutes'!$C$1,'Annexe A1 Cours'!T6458,0,1,50)),0)</f>
        <v>0</v>
      </c>
      <c r="V6458" s="37">
        <f ca="1">IFERROR(OFFSET('Maximum minutes'!$C$1,T6458+1,-1+MATCH(G6458,OFFSET('Maximum minutes'!$C$1,T6458-1,0,1,50),0)),0)</f>
        <v>0</v>
      </c>
      <c r="W6458" s="38">
        <f t="shared" ca="1" si="200"/>
        <v>0</v>
      </c>
    </row>
    <row r="6459" spans="1:23" s="36" customFormat="1" ht="18.75">
      <c r="A6459" s="34"/>
      <c r="B6459" s="39"/>
      <c r="C6459" s="39"/>
      <c r="D6459" s="35"/>
      <c r="E6459" s="40"/>
      <c r="F6459" s="39"/>
      <c r="G6459" s="39"/>
      <c r="H6459" s="39"/>
      <c r="I6459" s="34"/>
      <c r="J6459" s="34"/>
      <c r="K6459" s="34"/>
      <c r="L6459" s="34"/>
      <c r="M6459" s="43" t="str">
        <f ca="1">IFERROR(OFFSET('Maximum minutes'!$C$1,T6459,MATCH(IF(G6459&lt;&gt;"",G6459,F6459),OFFSET('Maximum minutes'!$C$1,T6459-1,0,1,U6459+1),0)-1)*IF(OR(ISNUMBER(J6459),J6459="sans examen"),1,0)*IF(W6459&lt;MinDate,1,0),"")</f>
        <v/>
      </c>
      <c r="N6459" s="36">
        <f t="shared" ca="1" si="201"/>
        <v>0</v>
      </c>
      <c r="O6459" s="36" t="e">
        <f ca="1">LEFT(OFFSET(Lists!$Q$2,MATCH(E6459,Lists!$R$3:$R$19,0),0),4)</f>
        <v>#N/A</v>
      </c>
      <c r="P6459" s="36" t="e">
        <f ca="1">MATCH(O6459,Lists!$S$2:$S$640,1)</f>
        <v>#N/A</v>
      </c>
      <c r="Q6459" s="36" t="e">
        <f ca="1">MATCH(LEFT(OFFSET(Lists!$Q$2,MATCH(E6459,Lists!$R$3:$R$19,0)+1,0),4),Lists!$S$3:$S$640,1)</f>
        <v>#N/A</v>
      </c>
      <c r="R6459" s="36" t="e">
        <f ca="1">LEFT(OFFSET(Lists!$S$2,P6459-1+MATCH(F6459,OFFSET(Lists!$T$3,P6459-1,0,Q6459-P6459+1),0),0),6)</f>
        <v>#N/A</v>
      </c>
      <c r="S6459" s="36" t="e">
        <f ca="1">VLOOKUP(R6459,Lists!B:D,3,FALSE)</f>
        <v>#N/A</v>
      </c>
      <c r="T6459" s="36" t="str">
        <f>IF(F6459&lt;&gt;"",MATCH(R6459,'Maximum minutes'!B:B,0),"")</f>
        <v/>
      </c>
      <c r="U6459" s="36">
        <f ca="1">IF(F6459&lt;&gt;"",COUNTA(OFFSET('Maximum minutes'!$C$1,'Annexe A1 Cours'!T6459,0,1,50)),0)</f>
        <v>0</v>
      </c>
      <c r="V6459" s="37">
        <f ca="1">IFERROR(OFFSET('Maximum minutes'!$C$1,T6459+1,-1+MATCH(G6459,OFFSET('Maximum minutes'!$C$1,T6459-1,0,1,50),0)),0)</f>
        <v>0</v>
      </c>
      <c r="W6459" s="38">
        <f t="shared" ca="1" si="200"/>
        <v>0</v>
      </c>
    </row>
    <row r="6460" spans="1:23" s="36" customFormat="1" ht="18.75">
      <c r="A6460" s="34"/>
      <c r="B6460" s="39"/>
      <c r="C6460" s="39"/>
      <c r="D6460" s="35"/>
      <c r="E6460" s="40"/>
      <c r="F6460" s="39"/>
      <c r="G6460" s="39"/>
      <c r="H6460" s="39"/>
      <c r="I6460" s="34"/>
      <c r="J6460" s="34"/>
      <c r="K6460" s="34"/>
      <c r="L6460" s="34"/>
      <c r="M6460" s="43" t="str">
        <f ca="1">IFERROR(OFFSET('Maximum minutes'!$C$1,T6460,MATCH(IF(G6460&lt;&gt;"",G6460,F6460),OFFSET('Maximum minutes'!$C$1,T6460-1,0,1,U6460+1),0)-1)*IF(OR(ISNUMBER(J6460),J6460="sans examen"),1,0)*IF(W6460&lt;MinDate,1,0),"")</f>
        <v/>
      </c>
      <c r="N6460" s="36">
        <f t="shared" ca="1" si="201"/>
        <v>0</v>
      </c>
      <c r="O6460" s="36" t="e">
        <f ca="1">LEFT(OFFSET(Lists!$Q$2,MATCH(E6460,Lists!$R$3:$R$19,0),0),4)</f>
        <v>#N/A</v>
      </c>
      <c r="P6460" s="36" t="e">
        <f ca="1">MATCH(O6460,Lists!$S$2:$S$640,1)</f>
        <v>#N/A</v>
      </c>
      <c r="Q6460" s="36" t="e">
        <f ca="1">MATCH(LEFT(OFFSET(Lists!$Q$2,MATCH(E6460,Lists!$R$3:$R$19,0)+1,0),4),Lists!$S$3:$S$640,1)</f>
        <v>#N/A</v>
      </c>
      <c r="R6460" s="36" t="e">
        <f ca="1">LEFT(OFFSET(Lists!$S$2,P6460-1+MATCH(F6460,OFFSET(Lists!$T$3,P6460-1,0,Q6460-P6460+1),0),0),6)</f>
        <v>#N/A</v>
      </c>
      <c r="S6460" s="36" t="e">
        <f ca="1">VLOOKUP(R6460,Lists!B:D,3,FALSE)</f>
        <v>#N/A</v>
      </c>
      <c r="T6460" s="36" t="str">
        <f>IF(F6460&lt;&gt;"",MATCH(R6460,'Maximum minutes'!B:B,0),"")</f>
        <v/>
      </c>
      <c r="U6460" s="36">
        <f ca="1">IF(F6460&lt;&gt;"",COUNTA(OFFSET('Maximum minutes'!$C$1,'Annexe A1 Cours'!T6460,0,1,50)),0)</f>
        <v>0</v>
      </c>
      <c r="V6460" s="37">
        <f ca="1">IFERROR(OFFSET('Maximum minutes'!$C$1,T6460+1,-1+MATCH(G6460,OFFSET('Maximum minutes'!$C$1,T6460-1,0,1,50),0)),0)</f>
        <v>0</v>
      </c>
      <c r="W6460" s="38">
        <f t="shared" ca="1" si="200"/>
        <v>0</v>
      </c>
    </row>
    <row r="6461" spans="1:23" s="36" customFormat="1" ht="18.75">
      <c r="A6461" s="34"/>
      <c r="B6461" s="39"/>
      <c r="C6461" s="39"/>
      <c r="D6461" s="35"/>
      <c r="E6461" s="40"/>
      <c r="F6461" s="39"/>
      <c r="G6461" s="39"/>
      <c r="H6461" s="39"/>
      <c r="I6461" s="34"/>
      <c r="J6461" s="34"/>
      <c r="K6461" s="34"/>
      <c r="L6461" s="34"/>
      <c r="M6461" s="43" t="str">
        <f ca="1">IFERROR(OFFSET('Maximum minutes'!$C$1,T6461,MATCH(IF(G6461&lt;&gt;"",G6461,F6461),OFFSET('Maximum minutes'!$C$1,T6461-1,0,1,U6461+1),0)-1)*IF(OR(ISNUMBER(J6461),J6461="sans examen"),1,0)*IF(W6461&lt;MinDate,1,0),"")</f>
        <v/>
      </c>
      <c r="N6461" s="36">
        <f t="shared" ca="1" si="201"/>
        <v>0</v>
      </c>
      <c r="O6461" s="36" t="e">
        <f ca="1">LEFT(OFFSET(Lists!$Q$2,MATCH(E6461,Lists!$R$3:$R$19,0),0),4)</f>
        <v>#N/A</v>
      </c>
      <c r="P6461" s="36" t="e">
        <f ca="1">MATCH(O6461,Lists!$S$2:$S$640,1)</f>
        <v>#N/A</v>
      </c>
      <c r="Q6461" s="36" t="e">
        <f ca="1">MATCH(LEFT(OFFSET(Lists!$Q$2,MATCH(E6461,Lists!$R$3:$R$19,0)+1,0),4),Lists!$S$3:$S$640,1)</f>
        <v>#N/A</v>
      </c>
      <c r="R6461" s="36" t="e">
        <f ca="1">LEFT(OFFSET(Lists!$S$2,P6461-1+MATCH(F6461,OFFSET(Lists!$T$3,P6461-1,0,Q6461-P6461+1),0),0),6)</f>
        <v>#N/A</v>
      </c>
      <c r="S6461" s="36" t="e">
        <f ca="1">VLOOKUP(R6461,Lists!B:D,3,FALSE)</f>
        <v>#N/A</v>
      </c>
      <c r="T6461" s="36" t="str">
        <f>IF(F6461&lt;&gt;"",MATCH(R6461,'Maximum minutes'!B:B,0),"")</f>
        <v/>
      </c>
      <c r="U6461" s="36">
        <f ca="1">IF(F6461&lt;&gt;"",COUNTA(OFFSET('Maximum minutes'!$C$1,'Annexe A1 Cours'!T6461,0,1,50)),0)</f>
        <v>0</v>
      </c>
      <c r="V6461" s="37">
        <f ca="1">IFERROR(OFFSET('Maximum minutes'!$C$1,T6461+1,-1+MATCH(G6461,OFFSET('Maximum minutes'!$C$1,T6461-1,0,1,50),0)),0)</f>
        <v>0</v>
      </c>
      <c r="W6461" s="38">
        <f t="shared" ca="1" si="200"/>
        <v>0</v>
      </c>
    </row>
    <row r="6462" spans="1:23" s="36" customFormat="1" ht="18.75">
      <c r="A6462" s="34"/>
      <c r="B6462" s="39"/>
      <c r="C6462" s="39"/>
      <c r="D6462" s="35"/>
      <c r="E6462" s="40"/>
      <c r="F6462" s="39"/>
      <c r="G6462" s="39"/>
      <c r="H6462" s="39"/>
      <c r="I6462" s="34"/>
      <c r="J6462" s="34"/>
      <c r="K6462" s="34"/>
      <c r="L6462" s="34"/>
      <c r="M6462" s="43" t="str">
        <f ca="1">IFERROR(OFFSET('Maximum minutes'!$C$1,T6462,MATCH(IF(G6462&lt;&gt;"",G6462,F6462),OFFSET('Maximum minutes'!$C$1,T6462-1,0,1,U6462+1),0)-1)*IF(OR(ISNUMBER(J6462),J6462="sans examen"),1,0)*IF(W6462&lt;MinDate,1,0),"")</f>
        <v/>
      </c>
      <c r="N6462" s="36">
        <f t="shared" ca="1" si="201"/>
        <v>0</v>
      </c>
      <c r="O6462" s="36" t="e">
        <f ca="1">LEFT(OFFSET(Lists!$Q$2,MATCH(E6462,Lists!$R$3:$R$19,0),0),4)</f>
        <v>#N/A</v>
      </c>
      <c r="P6462" s="36" t="e">
        <f ca="1">MATCH(O6462,Lists!$S$2:$S$640,1)</f>
        <v>#N/A</v>
      </c>
      <c r="Q6462" s="36" t="e">
        <f ca="1">MATCH(LEFT(OFFSET(Lists!$Q$2,MATCH(E6462,Lists!$R$3:$R$19,0)+1,0),4),Lists!$S$3:$S$640,1)</f>
        <v>#N/A</v>
      </c>
      <c r="R6462" s="36" t="e">
        <f ca="1">LEFT(OFFSET(Lists!$S$2,P6462-1+MATCH(F6462,OFFSET(Lists!$T$3,P6462-1,0,Q6462-P6462+1),0),0),6)</f>
        <v>#N/A</v>
      </c>
      <c r="S6462" s="36" t="e">
        <f ca="1">VLOOKUP(R6462,Lists!B:D,3,FALSE)</f>
        <v>#N/A</v>
      </c>
      <c r="T6462" s="36" t="str">
        <f>IF(F6462&lt;&gt;"",MATCH(R6462,'Maximum minutes'!B:B,0),"")</f>
        <v/>
      </c>
      <c r="U6462" s="36">
        <f ca="1">IF(F6462&lt;&gt;"",COUNTA(OFFSET('Maximum minutes'!$C$1,'Annexe A1 Cours'!T6462,0,1,50)),0)</f>
        <v>0</v>
      </c>
      <c r="V6462" s="37">
        <f ca="1">IFERROR(OFFSET('Maximum minutes'!$C$1,T6462+1,-1+MATCH(G6462,OFFSET('Maximum minutes'!$C$1,T6462-1,0,1,50),0)),0)</f>
        <v>0</v>
      </c>
      <c r="W6462" s="38">
        <f t="shared" ca="1" si="200"/>
        <v>0</v>
      </c>
    </row>
    <row r="6463" spans="1:23" s="36" customFormat="1" ht="18.75">
      <c r="A6463" s="34"/>
      <c r="B6463" s="39"/>
      <c r="C6463" s="39"/>
      <c r="D6463" s="35"/>
      <c r="E6463" s="40"/>
      <c r="F6463" s="39"/>
      <c r="G6463" s="39"/>
      <c r="H6463" s="39"/>
      <c r="I6463" s="34"/>
      <c r="J6463" s="34"/>
      <c r="K6463" s="34"/>
      <c r="L6463" s="34"/>
      <c r="M6463" s="43" t="str">
        <f ca="1">IFERROR(OFFSET('Maximum minutes'!$C$1,T6463,MATCH(IF(G6463&lt;&gt;"",G6463,F6463),OFFSET('Maximum minutes'!$C$1,T6463-1,0,1,U6463+1),0)-1)*IF(OR(ISNUMBER(J6463),J6463="sans examen"),1,0)*IF(W6463&lt;MinDate,1,0),"")</f>
        <v/>
      </c>
      <c r="N6463" s="36">
        <f t="shared" ca="1" si="201"/>
        <v>0</v>
      </c>
      <c r="O6463" s="36" t="e">
        <f ca="1">LEFT(OFFSET(Lists!$Q$2,MATCH(E6463,Lists!$R$3:$R$19,0),0),4)</f>
        <v>#N/A</v>
      </c>
      <c r="P6463" s="36" t="e">
        <f ca="1">MATCH(O6463,Lists!$S$2:$S$640,1)</f>
        <v>#N/A</v>
      </c>
      <c r="Q6463" s="36" t="e">
        <f ca="1">MATCH(LEFT(OFFSET(Lists!$Q$2,MATCH(E6463,Lists!$R$3:$R$19,0)+1,0),4),Lists!$S$3:$S$640,1)</f>
        <v>#N/A</v>
      </c>
      <c r="R6463" s="36" t="e">
        <f ca="1">LEFT(OFFSET(Lists!$S$2,P6463-1+MATCH(F6463,OFFSET(Lists!$T$3,P6463-1,0,Q6463-P6463+1),0),0),6)</f>
        <v>#N/A</v>
      </c>
      <c r="S6463" s="36" t="e">
        <f ca="1">VLOOKUP(R6463,Lists!B:D,3,FALSE)</f>
        <v>#N/A</v>
      </c>
      <c r="T6463" s="36" t="str">
        <f>IF(F6463&lt;&gt;"",MATCH(R6463,'Maximum minutes'!B:B,0),"")</f>
        <v/>
      </c>
      <c r="U6463" s="36">
        <f ca="1">IF(F6463&lt;&gt;"",COUNTA(OFFSET('Maximum minutes'!$C$1,'Annexe A1 Cours'!T6463,0,1,50)),0)</f>
        <v>0</v>
      </c>
      <c r="V6463" s="37">
        <f ca="1">IFERROR(OFFSET('Maximum minutes'!$C$1,T6463+1,-1+MATCH(G6463,OFFSET('Maximum minutes'!$C$1,T6463-1,0,1,50),0)),0)</f>
        <v>0</v>
      </c>
      <c r="W6463" s="38">
        <f t="shared" ca="1" si="200"/>
        <v>0</v>
      </c>
    </row>
    <row r="6464" spans="1:23" s="36" customFormat="1" ht="18.75">
      <c r="A6464" s="34"/>
      <c r="B6464" s="39"/>
      <c r="C6464" s="39"/>
      <c r="D6464" s="35"/>
      <c r="E6464" s="40"/>
      <c r="F6464" s="39"/>
      <c r="G6464" s="39"/>
      <c r="H6464" s="39"/>
      <c r="I6464" s="34"/>
      <c r="J6464" s="34"/>
      <c r="K6464" s="34"/>
      <c r="L6464" s="34"/>
      <c r="M6464" s="43" t="str">
        <f ca="1">IFERROR(OFFSET('Maximum minutes'!$C$1,T6464,MATCH(IF(G6464&lt;&gt;"",G6464,F6464),OFFSET('Maximum minutes'!$C$1,T6464-1,0,1,U6464+1),0)-1)*IF(OR(ISNUMBER(J6464),J6464="sans examen"),1,0)*IF(W6464&lt;MinDate,1,0),"")</f>
        <v/>
      </c>
      <c r="N6464" s="36">
        <f t="shared" ca="1" si="201"/>
        <v>0</v>
      </c>
      <c r="O6464" s="36" t="e">
        <f ca="1">LEFT(OFFSET(Lists!$Q$2,MATCH(E6464,Lists!$R$3:$R$19,0),0),4)</f>
        <v>#N/A</v>
      </c>
      <c r="P6464" s="36" t="e">
        <f ca="1">MATCH(O6464,Lists!$S$2:$S$640,1)</f>
        <v>#N/A</v>
      </c>
      <c r="Q6464" s="36" t="e">
        <f ca="1">MATCH(LEFT(OFFSET(Lists!$Q$2,MATCH(E6464,Lists!$R$3:$R$19,0)+1,0),4),Lists!$S$3:$S$640,1)</f>
        <v>#N/A</v>
      </c>
      <c r="R6464" s="36" t="e">
        <f ca="1">LEFT(OFFSET(Lists!$S$2,P6464-1+MATCH(F6464,OFFSET(Lists!$T$3,P6464-1,0,Q6464-P6464+1),0),0),6)</f>
        <v>#N/A</v>
      </c>
      <c r="S6464" s="36" t="e">
        <f ca="1">VLOOKUP(R6464,Lists!B:D,3,FALSE)</f>
        <v>#N/A</v>
      </c>
      <c r="T6464" s="36" t="str">
        <f>IF(F6464&lt;&gt;"",MATCH(R6464,'Maximum minutes'!B:B,0),"")</f>
        <v/>
      </c>
      <c r="U6464" s="36">
        <f ca="1">IF(F6464&lt;&gt;"",COUNTA(OFFSET('Maximum minutes'!$C$1,'Annexe A1 Cours'!T6464,0,1,50)),0)</f>
        <v>0</v>
      </c>
      <c r="V6464" s="37">
        <f ca="1">IFERROR(OFFSET('Maximum minutes'!$C$1,T6464+1,-1+MATCH(G6464,OFFSET('Maximum minutes'!$C$1,T6464-1,0,1,50),0)),0)</f>
        <v>0</v>
      </c>
      <c r="W6464" s="38">
        <f t="shared" ca="1" si="200"/>
        <v>0</v>
      </c>
    </row>
    <row r="6465" spans="1:23" s="36" customFormat="1" ht="18.75">
      <c r="A6465" s="34"/>
      <c r="B6465" s="39"/>
      <c r="C6465" s="39"/>
      <c r="D6465" s="35"/>
      <c r="E6465" s="40"/>
      <c r="F6465" s="39"/>
      <c r="G6465" s="39"/>
      <c r="H6465" s="39"/>
      <c r="I6465" s="34"/>
      <c r="J6465" s="34"/>
      <c r="K6465" s="34"/>
      <c r="L6465" s="34"/>
      <c r="M6465" s="43" t="str">
        <f ca="1">IFERROR(OFFSET('Maximum minutes'!$C$1,T6465,MATCH(IF(G6465&lt;&gt;"",G6465,F6465),OFFSET('Maximum minutes'!$C$1,T6465-1,0,1,U6465+1),0)-1)*IF(OR(ISNUMBER(J6465),J6465="sans examen"),1,0)*IF(W6465&lt;MinDate,1,0),"")</f>
        <v/>
      </c>
      <c r="N6465" s="36">
        <f t="shared" ca="1" si="201"/>
        <v>0</v>
      </c>
      <c r="O6465" s="36" t="e">
        <f ca="1">LEFT(OFFSET(Lists!$Q$2,MATCH(E6465,Lists!$R$3:$R$19,0),0),4)</f>
        <v>#N/A</v>
      </c>
      <c r="P6465" s="36" t="e">
        <f ca="1">MATCH(O6465,Lists!$S$2:$S$640,1)</f>
        <v>#N/A</v>
      </c>
      <c r="Q6465" s="36" t="e">
        <f ca="1">MATCH(LEFT(OFFSET(Lists!$Q$2,MATCH(E6465,Lists!$R$3:$R$19,0)+1,0),4),Lists!$S$3:$S$640,1)</f>
        <v>#N/A</v>
      </c>
      <c r="R6465" s="36" t="e">
        <f ca="1">LEFT(OFFSET(Lists!$S$2,P6465-1+MATCH(F6465,OFFSET(Lists!$T$3,P6465-1,0,Q6465-P6465+1),0),0),6)</f>
        <v>#N/A</v>
      </c>
      <c r="S6465" s="36" t="e">
        <f ca="1">VLOOKUP(R6465,Lists!B:D,3,FALSE)</f>
        <v>#N/A</v>
      </c>
      <c r="T6465" s="36" t="str">
        <f>IF(F6465&lt;&gt;"",MATCH(R6465,'Maximum minutes'!B:B,0),"")</f>
        <v/>
      </c>
      <c r="U6465" s="36">
        <f ca="1">IF(F6465&lt;&gt;"",COUNTA(OFFSET('Maximum minutes'!$C$1,'Annexe A1 Cours'!T6465,0,1,50)),0)</f>
        <v>0</v>
      </c>
      <c r="V6465" s="37">
        <f ca="1">IFERROR(OFFSET('Maximum minutes'!$C$1,T6465+1,-1+MATCH(G6465,OFFSET('Maximum minutes'!$C$1,T6465-1,0,1,50),0)),0)</f>
        <v>0</v>
      </c>
      <c r="W6465" s="38">
        <f t="shared" ca="1" si="200"/>
        <v>0</v>
      </c>
    </row>
    <row r="6466" spans="1:23" s="36" customFormat="1" ht="18.75">
      <c r="A6466" s="34"/>
      <c r="B6466" s="39"/>
      <c r="C6466" s="39"/>
      <c r="D6466" s="35"/>
      <c r="E6466" s="40"/>
      <c r="F6466" s="39"/>
      <c r="G6466" s="39"/>
      <c r="H6466" s="39"/>
      <c r="I6466" s="34"/>
      <c r="J6466" s="34"/>
      <c r="K6466" s="34"/>
      <c r="L6466" s="34"/>
      <c r="M6466" s="43" t="str">
        <f ca="1">IFERROR(OFFSET('Maximum minutes'!$C$1,T6466,MATCH(IF(G6466&lt;&gt;"",G6466,F6466),OFFSET('Maximum minutes'!$C$1,T6466-1,0,1,U6466+1),0)-1)*IF(OR(ISNUMBER(J6466),J6466="sans examen"),1,0)*IF(W6466&lt;MinDate,1,0),"")</f>
        <v/>
      </c>
      <c r="N6466" s="36">
        <f t="shared" ca="1" si="201"/>
        <v>0</v>
      </c>
      <c r="O6466" s="36" t="e">
        <f ca="1">LEFT(OFFSET(Lists!$Q$2,MATCH(E6466,Lists!$R$3:$R$19,0),0),4)</f>
        <v>#N/A</v>
      </c>
      <c r="P6466" s="36" t="e">
        <f ca="1">MATCH(O6466,Lists!$S$2:$S$640,1)</f>
        <v>#N/A</v>
      </c>
      <c r="Q6466" s="36" t="e">
        <f ca="1">MATCH(LEFT(OFFSET(Lists!$Q$2,MATCH(E6466,Lists!$R$3:$R$19,0)+1,0),4),Lists!$S$3:$S$640,1)</f>
        <v>#N/A</v>
      </c>
      <c r="R6466" s="36" t="e">
        <f ca="1">LEFT(OFFSET(Lists!$S$2,P6466-1+MATCH(F6466,OFFSET(Lists!$T$3,P6466-1,0,Q6466-P6466+1),0),0),6)</f>
        <v>#N/A</v>
      </c>
      <c r="S6466" s="36" t="e">
        <f ca="1">VLOOKUP(R6466,Lists!B:D,3,FALSE)</f>
        <v>#N/A</v>
      </c>
      <c r="T6466" s="36" t="str">
        <f>IF(F6466&lt;&gt;"",MATCH(R6466,'Maximum minutes'!B:B,0),"")</f>
        <v/>
      </c>
      <c r="U6466" s="36">
        <f ca="1">IF(F6466&lt;&gt;"",COUNTA(OFFSET('Maximum minutes'!$C$1,'Annexe A1 Cours'!T6466,0,1,50)),0)</f>
        <v>0</v>
      </c>
      <c r="V6466" s="37">
        <f ca="1">IFERROR(OFFSET('Maximum minutes'!$C$1,T6466+1,-1+MATCH(G6466,OFFSET('Maximum minutes'!$C$1,T6466-1,0,1,50),0)),0)</f>
        <v>0</v>
      </c>
      <c r="W6466" s="38">
        <f t="shared" ca="1" si="200"/>
        <v>0</v>
      </c>
    </row>
    <row r="6467" spans="1:23" s="36" customFormat="1" ht="18.75">
      <c r="A6467" s="34"/>
      <c r="B6467" s="39"/>
      <c r="C6467" s="39"/>
      <c r="D6467" s="35"/>
      <c r="E6467" s="40"/>
      <c r="F6467" s="39"/>
      <c r="G6467" s="39"/>
      <c r="H6467" s="39"/>
      <c r="I6467" s="34"/>
      <c r="J6467" s="34"/>
      <c r="K6467" s="34"/>
      <c r="L6467" s="34"/>
      <c r="M6467" s="43" t="str">
        <f ca="1">IFERROR(OFFSET('Maximum minutes'!$C$1,T6467,MATCH(IF(G6467&lt;&gt;"",G6467,F6467),OFFSET('Maximum minutes'!$C$1,T6467-1,0,1,U6467+1),0)-1)*IF(OR(ISNUMBER(J6467),J6467="sans examen"),1,0)*IF(W6467&lt;MinDate,1,0),"")</f>
        <v/>
      </c>
      <c r="N6467" s="36">
        <f t="shared" ca="1" si="201"/>
        <v>0</v>
      </c>
      <c r="O6467" s="36" t="e">
        <f ca="1">LEFT(OFFSET(Lists!$Q$2,MATCH(E6467,Lists!$R$3:$R$19,0),0),4)</f>
        <v>#N/A</v>
      </c>
      <c r="P6467" s="36" t="e">
        <f ca="1">MATCH(O6467,Lists!$S$2:$S$640,1)</f>
        <v>#N/A</v>
      </c>
      <c r="Q6467" s="36" t="e">
        <f ca="1">MATCH(LEFT(OFFSET(Lists!$Q$2,MATCH(E6467,Lists!$R$3:$R$19,0)+1,0),4),Lists!$S$3:$S$640,1)</f>
        <v>#N/A</v>
      </c>
      <c r="R6467" s="36" t="e">
        <f ca="1">LEFT(OFFSET(Lists!$S$2,P6467-1+MATCH(F6467,OFFSET(Lists!$T$3,P6467-1,0,Q6467-P6467+1),0),0),6)</f>
        <v>#N/A</v>
      </c>
      <c r="S6467" s="36" t="e">
        <f ca="1">VLOOKUP(R6467,Lists!B:D,3,FALSE)</f>
        <v>#N/A</v>
      </c>
      <c r="T6467" s="36" t="str">
        <f>IF(F6467&lt;&gt;"",MATCH(R6467,'Maximum minutes'!B:B,0),"")</f>
        <v/>
      </c>
      <c r="U6467" s="36">
        <f ca="1">IF(F6467&lt;&gt;"",COUNTA(OFFSET('Maximum minutes'!$C$1,'Annexe A1 Cours'!T6467,0,1,50)),0)</f>
        <v>0</v>
      </c>
      <c r="V6467" s="37">
        <f ca="1">IFERROR(OFFSET('Maximum minutes'!$C$1,T6467+1,-1+MATCH(G6467,OFFSET('Maximum minutes'!$C$1,T6467-1,0,1,50),0)),0)</f>
        <v>0</v>
      </c>
      <c r="W6467" s="38">
        <f t="shared" ca="1" si="200"/>
        <v>0</v>
      </c>
    </row>
    <row r="6468" spans="1:23" s="36" customFormat="1" ht="18.75">
      <c r="A6468" s="34"/>
      <c r="B6468" s="39"/>
      <c r="C6468" s="39"/>
      <c r="D6468" s="35"/>
      <c r="E6468" s="40"/>
      <c r="F6468" s="39"/>
      <c r="G6468" s="39"/>
      <c r="H6468" s="39"/>
      <c r="I6468" s="34"/>
      <c r="J6468" s="34"/>
      <c r="K6468" s="34"/>
      <c r="L6468" s="34"/>
      <c r="M6468" s="43" t="str">
        <f ca="1">IFERROR(OFFSET('Maximum minutes'!$C$1,T6468,MATCH(IF(G6468&lt;&gt;"",G6468,F6468),OFFSET('Maximum minutes'!$C$1,T6468-1,0,1,U6468+1),0)-1)*IF(OR(ISNUMBER(J6468),J6468="sans examen"),1,0)*IF(W6468&lt;MinDate,1,0),"")</f>
        <v/>
      </c>
      <c r="N6468" s="36">
        <f t="shared" ca="1" si="201"/>
        <v>0</v>
      </c>
      <c r="O6468" s="36" t="e">
        <f ca="1">LEFT(OFFSET(Lists!$Q$2,MATCH(E6468,Lists!$R$3:$R$19,0),0),4)</f>
        <v>#N/A</v>
      </c>
      <c r="P6468" s="36" t="e">
        <f ca="1">MATCH(O6468,Lists!$S$2:$S$640,1)</f>
        <v>#N/A</v>
      </c>
      <c r="Q6468" s="36" t="e">
        <f ca="1">MATCH(LEFT(OFFSET(Lists!$Q$2,MATCH(E6468,Lists!$R$3:$R$19,0)+1,0),4),Lists!$S$3:$S$640,1)</f>
        <v>#N/A</v>
      </c>
      <c r="R6468" s="36" t="e">
        <f ca="1">LEFT(OFFSET(Lists!$S$2,P6468-1+MATCH(F6468,OFFSET(Lists!$T$3,P6468-1,0,Q6468-P6468+1),0),0),6)</f>
        <v>#N/A</v>
      </c>
      <c r="S6468" s="36" t="e">
        <f ca="1">VLOOKUP(R6468,Lists!B:D,3,FALSE)</f>
        <v>#N/A</v>
      </c>
      <c r="T6468" s="36" t="str">
        <f>IF(F6468&lt;&gt;"",MATCH(R6468,'Maximum minutes'!B:B,0),"")</f>
        <v/>
      </c>
      <c r="U6468" s="36">
        <f ca="1">IF(F6468&lt;&gt;"",COUNTA(OFFSET('Maximum minutes'!$C$1,'Annexe A1 Cours'!T6468,0,1,50)),0)</f>
        <v>0</v>
      </c>
      <c r="V6468" s="37">
        <f ca="1">IFERROR(OFFSET('Maximum minutes'!$C$1,T6468+1,-1+MATCH(G6468,OFFSET('Maximum minutes'!$C$1,T6468-1,0,1,50),0)),0)</f>
        <v>0</v>
      </c>
      <c r="W6468" s="38">
        <f t="shared" ca="1" si="200"/>
        <v>0</v>
      </c>
    </row>
    <row r="6469" spans="1:23" s="36" customFormat="1" ht="18.75">
      <c r="A6469" s="34"/>
      <c r="B6469" s="39"/>
      <c r="C6469" s="39"/>
      <c r="D6469" s="35"/>
      <c r="E6469" s="40"/>
      <c r="F6469" s="39"/>
      <c r="G6469" s="39"/>
      <c r="H6469" s="39"/>
      <c r="I6469" s="34"/>
      <c r="J6469" s="34"/>
      <c r="K6469" s="34"/>
      <c r="L6469" s="34"/>
      <c r="M6469" s="43" t="str">
        <f ca="1">IFERROR(OFFSET('Maximum minutes'!$C$1,T6469,MATCH(IF(G6469&lt;&gt;"",G6469,F6469),OFFSET('Maximum minutes'!$C$1,T6469-1,0,1,U6469+1),0)-1)*IF(OR(ISNUMBER(J6469),J6469="sans examen"),1,0)*IF(W6469&lt;MinDate,1,0),"")</f>
        <v/>
      </c>
      <c r="N6469" s="36">
        <f t="shared" ca="1" si="201"/>
        <v>0</v>
      </c>
      <c r="O6469" s="36" t="e">
        <f ca="1">LEFT(OFFSET(Lists!$Q$2,MATCH(E6469,Lists!$R$3:$R$19,0),0),4)</f>
        <v>#N/A</v>
      </c>
      <c r="P6469" s="36" t="e">
        <f ca="1">MATCH(O6469,Lists!$S$2:$S$640,1)</f>
        <v>#N/A</v>
      </c>
      <c r="Q6469" s="36" t="e">
        <f ca="1">MATCH(LEFT(OFFSET(Lists!$Q$2,MATCH(E6469,Lists!$R$3:$R$19,0)+1,0),4),Lists!$S$3:$S$640,1)</f>
        <v>#N/A</v>
      </c>
      <c r="R6469" s="36" t="e">
        <f ca="1">LEFT(OFFSET(Lists!$S$2,P6469-1+MATCH(F6469,OFFSET(Lists!$T$3,P6469-1,0,Q6469-P6469+1),0),0),6)</f>
        <v>#N/A</v>
      </c>
      <c r="S6469" s="36" t="e">
        <f ca="1">VLOOKUP(R6469,Lists!B:D,3,FALSE)</f>
        <v>#N/A</v>
      </c>
      <c r="T6469" s="36" t="str">
        <f>IF(F6469&lt;&gt;"",MATCH(R6469,'Maximum minutes'!B:B,0),"")</f>
        <v/>
      </c>
      <c r="U6469" s="36">
        <f ca="1">IF(F6469&lt;&gt;"",COUNTA(OFFSET('Maximum minutes'!$C$1,'Annexe A1 Cours'!T6469,0,1,50)),0)</f>
        <v>0</v>
      </c>
      <c r="V6469" s="37">
        <f ca="1">IFERROR(OFFSET('Maximum minutes'!$C$1,T6469+1,-1+MATCH(G6469,OFFSET('Maximum minutes'!$C$1,T6469-1,0,1,50),0)),0)</f>
        <v>0</v>
      </c>
      <c r="W6469" s="38">
        <f t="shared" ca="1" si="200"/>
        <v>0</v>
      </c>
    </row>
    <row r="6470" spans="1:23" s="36" customFormat="1" ht="18.75">
      <c r="A6470" s="34"/>
      <c r="B6470" s="39"/>
      <c r="C6470" s="39"/>
      <c r="D6470" s="35"/>
      <c r="E6470" s="40"/>
      <c r="F6470" s="39"/>
      <c r="G6470" s="39"/>
      <c r="H6470" s="39"/>
      <c r="I6470" s="34"/>
      <c r="J6470" s="34"/>
      <c r="K6470" s="34"/>
      <c r="L6470" s="34"/>
      <c r="M6470" s="43" t="str">
        <f ca="1">IFERROR(OFFSET('Maximum minutes'!$C$1,T6470,MATCH(IF(G6470&lt;&gt;"",G6470,F6470),OFFSET('Maximum minutes'!$C$1,T6470-1,0,1,U6470+1),0)-1)*IF(OR(ISNUMBER(J6470),J6470="sans examen"),1,0)*IF(W6470&lt;MinDate,1,0),"")</f>
        <v/>
      </c>
      <c r="N6470" s="36">
        <f t="shared" ca="1" si="201"/>
        <v>0</v>
      </c>
      <c r="O6470" s="36" t="e">
        <f ca="1">LEFT(OFFSET(Lists!$Q$2,MATCH(E6470,Lists!$R$3:$R$19,0),0),4)</f>
        <v>#N/A</v>
      </c>
      <c r="P6470" s="36" t="e">
        <f ca="1">MATCH(O6470,Lists!$S$2:$S$640,1)</f>
        <v>#N/A</v>
      </c>
      <c r="Q6470" s="36" t="e">
        <f ca="1">MATCH(LEFT(OFFSET(Lists!$Q$2,MATCH(E6470,Lists!$R$3:$R$19,0)+1,0),4),Lists!$S$3:$S$640,1)</f>
        <v>#N/A</v>
      </c>
      <c r="R6470" s="36" t="e">
        <f ca="1">LEFT(OFFSET(Lists!$S$2,P6470-1+MATCH(F6470,OFFSET(Lists!$T$3,P6470-1,0,Q6470-P6470+1),0),0),6)</f>
        <v>#N/A</v>
      </c>
      <c r="S6470" s="36" t="e">
        <f ca="1">VLOOKUP(R6470,Lists!B:D,3,FALSE)</f>
        <v>#N/A</v>
      </c>
      <c r="T6470" s="36" t="str">
        <f>IF(F6470&lt;&gt;"",MATCH(R6470,'Maximum minutes'!B:B,0),"")</f>
        <v/>
      </c>
      <c r="U6470" s="36">
        <f ca="1">IF(F6470&lt;&gt;"",COUNTA(OFFSET('Maximum minutes'!$C$1,'Annexe A1 Cours'!T6470,0,1,50)),0)</f>
        <v>0</v>
      </c>
      <c r="V6470" s="37">
        <f ca="1">IFERROR(OFFSET('Maximum minutes'!$C$1,T6470+1,-1+MATCH(G6470,OFFSET('Maximum minutes'!$C$1,T6470-1,0,1,50),0)),0)</f>
        <v>0</v>
      </c>
      <c r="W6470" s="38">
        <f t="shared" ca="1" si="200"/>
        <v>0</v>
      </c>
    </row>
    <row r="6471" spans="1:23" s="36" customFormat="1" ht="18.75">
      <c r="A6471" s="34"/>
      <c r="B6471" s="39"/>
      <c r="C6471" s="39"/>
      <c r="D6471" s="35"/>
      <c r="E6471" s="40"/>
      <c r="F6471" s="39"/>
      <c r="G6471" s="39"/>
      <c r="H6471" s="39"/>
      <c r="I6471" s="34"/>
      <c r="J6471" s="34"/>
      <c r="K6471" s="34"/>
      <c r="L6471" s="34"/>
      <c r="M6471" s="43" t="str">
        <f ca="1">IFERROR(OFFSET('Maximum minutes'!$C$1,T6471,MATCH(IF(G6471&lt;&gt;"",G6471,F6471),OFFSET('Maximum minutes'!$C$1,T6471-1,0,1,U6471+1),0)-1)*IF(OR(ISNUMBER(J6471),J6471="sans examen"),1,0)*IF(W6471&lt;MinDate,1,0),"")</f>
        <v/>
      </c>
      <c r="N6471" s="36">
        <f t="shared" ca="1" si="201"/>
        <v>0</v>
      </c>
      <c r="O6471" s="36" t="e">
        <f ca="1">LEFT(OFFSET(Lists!$Q$2,MATCH(E6471,Lists!$R$3:$R$19,0),0),4)</f>
        <v>#N/A</v>
      </c>
      <c r="P6471" s="36" t="e">
        <f ca="1">MATCH(O6471,Lists!$S$2:$S$640,1)</f>
        <v>#N/A</v>
      </c>
      <c r="Q6471" s="36" t="e">
        <f ca="1">MATCH(LEFT(OFFSET(Lists!$Q$2,MATCH(E6471,Lists!$R$3:$R$19,0)+1,0),4),Lists!$S$3:$S$640,1)</f>
        <v>#N/A</v>
      </c>
      <c r="R6471" s="36" t="e">
        <f ca="1">LEFT(OFFSET(Lists!$S$2,P6471-1+MATCH(F6471,OFFSET(Lists!$T$3,P6471-1,0,Q6471-P6471+1),0),0),6)</f>
        <v>#N/A</v>
      </c>
      <c r="S6471" s="36" t="e">
        <f ca="1">VLOOKUP(R6471,Lists!B:D,3,FALSE)</f>
        <v>#N/A</v>
      </c>
      <c r="T6471" s="36" t="str">
        <f>IF(F6471&lt;&gt;"",MATCH(R6471,'Maximum minutes'!B:B,0),"")</f>
        <v/>
      </c>
      <c r="U6471" s="36">
        <f ca="1">IF(F6471&lt;&gt;"",COUNTA(OFFSET('Maximum minutes'!$C$1,'Annexe A1 Cours'!T6471,0,1,50)),0)</f>
        <v>0</v>
      </c>
      <c r="V6471" s="37">
        <f ca="1">IFERROR(OFFSET('Maximum minutes'!$C$1,T6471+1,-1+MATCH(G6471,OFFSET('Maximum minutes'!$C$1,T6471-1,0,1,50),0)),0)</f>
        <v>0</v>
      </c>
      <c r="W6471" s="38">
        <f t="shared" ref="W6471:W6534" ca="1" si="202">IFERROR(DATE(YEAR(D6471)+V6471,MONTH(D6471),DAY(D6471)),"")</f>
        <v>0</v>
      </c>
    </row>
    <row r="6472" spans="1:23" s="36" customFormat="1" ht="18.75">
      <c r="A6472" s="34"/>
      <c r="B6472" s="39"/>
      <c r="C6472" s="39"/>
      <c r="D6472" s="35"/>
      <c r="E6472" s="40"/>
      <c r="F6472" s="39"/>
      <c r="G6472" s="39"/>
      <c r="H6472" s="39"/>
      <c r="I6472" s="34"/>
      <c r="J6472" s="34"/>
      <c r="K6472" s="34"/>
      <c r="L6472" s="34"/>
      <c r="M6472" s="43" t="str">
        <f ca="1">IFERROR(OFFSET('Maximum minutes'!$C$1,T6472,MATCH(IF(G6472&lt;&gt;"",G6472,F6472),OFFSET('Maximum minutes'!$C$1,T6472-1,0,1,U6472+1),0)-1)*IF(OR(ISNUMBER(J6472),J6472="sans examen"),1,0)*IF(W6472&lt;MinDate,1,0),"")</f>
        <v/>
      </c>
      <c r="N6472" s="36">
        <f t="shared" ref="N6472:N6535" ca="1" si="203">IF(K6472&gt;0,MIN(K6472,M6472),0)*IF(M6472="",0,1)</f>
        <v>0</v>
      </c>
      <c r="O6472" s="36" t="e">
        <f ca="1">LEFT(OFFSET(Lists!$Q$2,MATCH(E6472,Lists!$R$3:$R$19,0),0),4)</f>
        <v>#N/A</v>
      </c>
      <c r="P6472" s="36" t="e">
        <f ca="1">MATCH(O6472,Lists!$S$2:$S$640,1)</f>
        <v>#N/A</v>
      </c>
      <c r="Q6472" s="36" t="e">
        <f ca="1">MATCH(LEFT(OFFSET(Lists!$Q$2,MATCH(E6472,Lists!$R$3:$R$19,0)+1,0),4),Lists!$S$3:$S$640,1)</f>
        <v>#N/A</v>
      </c>
      <c r="R6472" s="36" t="e">
        <f ca="1">LEFT(OFFSET(Lists!$S$2,P6472-1+MATCH(F6472,OFFSET(Lists!$T$3,P6472-1,0,Q6472-P6472+1),0),0),6)</f>
        <v>#N/A</v>
      </c>
      <c r="S6472" s="36" t="e">
        <f ca="1">VLOOKUP(R6472,Lists!B:D,3,FALSE)</f>
        <v>#N/A</v>
      </c>
      <c r="T6472" s="36" t="str">
        <f>IF(F6472&lt;&gt;"",MATCH(R6472,'Maximum minutes'!B:B,0),"")</f>
        <v/>
      </c>
      <c r="U6472" s="36">
        <f ca="1">IF(F6472&lt;&gt;"",COUNTA(OFFSET('Maximum minutes'!$C$1,'Annexe A1 Cours'!T6472,0,1,50)),0)</f>
        <v>0</v>
      </c>
      <c r="V6472" s="37">
        <f ca="1">IFERROR(OFFSET('Maximum minutes'!$C$1,T6472+1,-1+MATCH(G6472,OFFSET('Maximum minutes'!$C$1,T6472-1,0,1,50),0)),0)</f>
        <v>0</v>
      </c>
      <c r="W6472" s="38">
        <f t="shared" ca="1" si="202"/>
        <v>0</v>
      </c>
    </row>
    <row r="6473" spans="1:23" s="36" customFormat="1" ht="18.75">
      <c r="A6473" s="34"/>
      <c r="B6473" s="39"/>
      <c r="C6473" s="39"/>
      <c r="D6473" s="35"/>
      <c r="E6473" s="40"/>
      <c r="F6473" s="39"/>
      <c r="G6473" s="39"/>
      <c r="H6473" s="39"/>
      <c r="I6473" s="34"/>
      <c r="J6473" s="34"/>
      <c r="K6473" s="34"/>
      <c r="L6473" s="34"/>
      <c r="M6473" s="43" t="str">
        <f ca="1">IFERROR(OFFSET('Maximum minutes'!$C$1,T6473,MATCH(IF(G6473&lt;&gt;"",G6473,F6473),OFFSET('Maximum minutes'!$C$1,T6473-1,0,1,U6473+1),0)-1)*IF(OR(ISNUMBER(J6473),J6473="sans examen"),1,0)*IF(W6473&lt;MinDate,1,0),"")</f>
        <v/>
      </c>
      <c r="N6473" s="36">
        <f t="shared" ca="1" si="203"/>
        <v>0</v>
      </c>
      <c r="O6473" s="36" t="e">
        <f ca="1">LEFT(OFFSET(Lists!$Q$2,MATCH(E6473,Lists!$R$3:$R$19,0),0),4)</f>
        <v>#N/A</v>
      </c>
      <c r="P6473" s="36" t="e">
        <f ca="1">MATCH(O6473,Lists!$S$2:$S$640,1)</f>
        <v>#N/A</v>
      </c>
      <c r="Q6473" s="36" t="e">
        <f ca="1">MATCH(LEFT(OFFSET(Lists!$Q$2,MATCH(E6473,Lists!$R$3:$R$19,0)+1,0),4),Lists!$S$3:$S$640,1)</f>
        <v>#N/A</v>
      </c>
      <c r="R6473" s="36" t="e">
        <f ca="1">LEFT(OFFSET(Lists!$S$2,P6473-1+MATCH(F6473,OFFSET(Lists!$T$3,P6473-1,0,Q6473-P6473+1),0),0),6)</f>
        <v>#N/A</v>
      </c>
      <c r="S6473" s="36" t="e">
        <f ca="1">VLOOKUP(R6473,Lists!B:D,3,FALSE)</f>
        <v>#N/A</v>
      </c>
      <c r="T6473" s="36" t="str">
        <f>IF(F6473&lt;&gt;"",MATCH(R6473,'Maximum minutes'!B:B,0),"")</f>
        <v/>
      </c>
      <c r="U6473" s="36">
        <f ca="1">IF(F6473&lt;&gt;"",COUNTA(OFFSET('Maximum minutes'!$C$1,'Annexe A1 Cours'!T6473,0,1,50)),0)</f>
        <v>0</v>
      </c>
      <c r="V6473" s="37">
        <f ca="1">IFERROR(OFFSET('Maximum minutes'!$C$1,T6473+1,-1+MATCH(G6473,OFFSET('Maximum minutes'!$C$1,T6473-1,0,1,50),0)),0)</f>
        <v>0</v>
      </c>
      <c r="W6473" s="38">
        <f t="shared" ca="1" si="202"/>
        <v>0</v>
      </c>
    </row>
    <row r="6474" spans="1:23" s="36" customFormat="1" ht="18.75">
      <c r="A6474" s="34"/>
      <c r="B6474" s="39"/>
      <c r="C6474" s="39"/>
      <c r="D6474" s="35"/>
      <c r="E6474" s="40"/>
      <c r="F6474" s="39"/>
      <c r="G6474" s="39"/>
      <c r="H6474" s="39"/>
      <c r="I6474" s="34"/>
      <c r="J6474" s="34"/>
      <c r="K6474" s="34"/>
      <c r="L6474" s="34"/>
      <c r="M6474" s="43" t="str">
        <f ca="1">IFERROR(OFFSET('Maximum minutes'!$C$1,T6474,MATCH(IF(G6474&lt;&gt;"",G6474,F6474),OFFSET('Maximum minutes'!$C$1,T6474-1,0,1,U6474+1),0)-1)*IF(OR(ISNUMBER(J6474),J6474="sans examen"),1,0)*IF(W6474&lt;MinDate,1,0),"")</f>
        <v/>
      </c>
      <c r="N6474" s="36">
        <f t="shared" ca="1" si="203"/>
        <v>0</v>
      </c>
      <c r="O6474" s="36" t="e">
        <f ca="1">LEFT(OFFSET(Lists!$Q$2,MATCH(E6474,Lists!$R$3:$R$19,0),0),4)</f>
        <v>#N/A</v>
      </c>
      <c r="P6474" s="36" t="e">
        <f ca="1">MATCH(O6474,Lists!$S$2:$S$640,1)</f>
        <v>#N/A</v>
      </c>
      <c r="Q6474" s="36" t="e">
        <f ca="1">MATCH(LEFT(OFFSET(Lists!$Q$2,MATCH(E6474,Lists!$R$3:$R$19,0)+1,0),4),Lists!$S$3:$S$640,1)</f>
        <v>#N/A</v>
      </c>
      <c r="R6474" s="36" t="e">
        <f ca="1">LEFT(OFFSET(Lists!$S$2,P6474-1+MATCH(F6474,OFFSET(Lists!$T$3,P6474-1,0,Q6474-P6474+1),0),0),6)</f>
        <v>#N/A</v>
      </c>
      <c r="S6474" s="36" t="e">
        <f ca="1">VLOOKUP(R6474,Lists!B:D,3,FALSE)</f>
        <v>#N/A</v>
      </c>
      <c r="T6474" s="36" t="str">
        <f>IF(F6474&lt;&gt;"",MATCH(R6474,'Maximum minutes'!B:B,0),"")</f>
        <v/>
      </c>
      <c r="U6474" s="36">
        <f ca="1">IF(F6474&lt;&gt;"",COUNTA(OFFSET('Maximum minutes'!$C$1,'Annexe A1 Cours'!T6474,0,1,50)),0)</f>
        <v>0</v>
      </c>
      <c r="V6474" s="37">
        <f ca="1">IFERROR(OFFSET('Maximum minutes'!$C$1,T6474+1,-1+MATCH(G6474,OFFSET('Maximum minutes'!$C$1,T6474-1,0,1,50),0)),0)</f>
        <v>0</v>
      </c>
      <c r="W6474" s="38">
        <f t="shared" ca="1" si="202"/>
        <v>0</v>
      </c>
    </row>
    <row r="6475" spans="1:23" s="36" customFormat="1" ht="18.75">
      <c r="A6475" s="34"/>
      <c r="B6475" s="39"/>
      <c r="C6475" s="39"/>
      <c r="D6475" s="35"/>
      <c r="E6475" s="40"/>
      <c r="F6475" s="39"/>
      <c r="G6475" s="39"/>
      <c r="H6475" s="39"/>
      <c r="I6475" s="34"/>
      <c r="J6475" s="34"/>
      <c r="K6475" s="34"/>
      <c r="L6475" s="34"/>
      <c r="M6475" s="43" t="str">
        <f ca="1">IFERROR(OFFSET('Maximum minutes'!$C$1,T6475,MATCH(IF(G6475&lt;&gt;"",G6475,F6475),OFFSET('Maximum minutes'!$C$1,T6475-1,0,1,U6475+1),0)-1)*IF(OR(ISNUMBER(J6475),J6475="sans examen"),1,0)*IF(W6475&lt;MinDate,1,0),"")</f>
        <v/>
      </c>
      <c r="N6475" s="36">
        <f t="shared" ca="1" si="203"/>
        <v>0</v>
      </c>
      <c r="O6475" s="36" t="e">
        <f ca="1">LEFT(OFFSET(Lists!$Q$2,MATCH(E6475,Lists!$R$3:$R$19,0),0),4)</f>
        <v>#N/A</v>
      </c>
      <c r="P6475" s="36" t="e">
        <f ca="1">MATCH(O6475,Lists!$S$2:$S$640,1)</f>
        <v>#N/A</v>
      </c>
      <c r="Q6475" s="36" t="e">
        <f ca="1">MATCH(LEFT(OFFSET(Lists!$Q$2,MATCH(E6475,Lists!$R$3:$R$19,0)+1,0),4),Lists!$S$3:$S$640,1)</f>
        <v>#N/A</v>
      </c>
      <c r="R6475" s="36" t="e">
        <f ca="1">LEFT(OFFSET(Lists!$S$2,P6475-1+MATCH(F6475,OFFSET(Lists!$T$3,P6475-1,0,Q6475-P6475+1),0),0),6)</f>
        <v>#N/A</v>
      </c>
      <c r="S6475" s="36" t="e">
        <f ca="1">VLOOKUP(R6475,Lists!B:D,3,FALSE)</f>
        <v>#N/A</v>
      </c>
      <c r="T6475" s="36" t="str">
        <f>IF(F6475&lt;&gt;"",MATCH(R6475,'Maximum minutes'!B:B,0),"")</f>
        <v/>
      </c>
      <c r="U6475" s="36">
        <f ca="1">IF(F6475&lt;&gt;"",COUNTA(OFFSET('Maximum minutes'!$C$1,'Annexe A1 Cours'!T6475,0,1,50)),0)</f>
        <v>0</v>
      </c>
      <c r="V6475" s="37">
        <f ca="1">IFERROR(OFFSET('Maximum minutes'!$C$1,T6475+1,-1+MATCH(G6475,OFFSET('Maximum minutes'!$C$1,T6475-1,0,1,50),0)),0)</f>
        <v>0</v>
      </c>
      <c r="W6475" s="38">
        <f t="shared" ca="1" si="202"/>
        <v>0</v>
      </c>
    </row>
    <row r="6476" spans="1:23" s="36" customFormat="1" ht="18.75">
      <c r="A6476" s="34"/>
      <c r="B6476" s="39"/>
      <c r="C6476" s="39"/>
      <c r="D6476" s="35"/>
      <c r="E6476" s="40"/>
      <c r="F6476" s="39"/>
      <c r="G6476" s="39"/>
      <c r="H6476" s="39"/>
      <c r="I6476" s="34"/>
      <c r="J6476" s="34"/>
      <c r="K6476" s="34"/>
      <c r="L6476" s="34"/>
      <c r="M6476" s="43" t="str">
        <f ca="1">IFERROR(OFFSET('Maximum minutes'!$C$1,T6476,MATCH(IF(G6476&lt;&gt;"",G6476,F6476),OFFSET('Maximum minutes'!$C$1,T6476-1,0,1,U6476+1),0)-1)*IF(OR(ISNUMBER(J6476),J6476="sans examen"),1,0)*IF(W6476&lt;MinDate,1,0),"")</f>
        <v/>
      </c>
      <c r="N6476" s="36">
        <f t="shared" ca="1" si="203"/>
        <v>0</v>
      </c>
      <c r="O6476" s="36" t="e">
        <f ca="1">LEFT(OFFSET(Lists!$Q$2,MATCH(E6476,Lists!$R$3:$R$19,0),0),4)</f>
        <v>#N/A</v>
      </c>
      <c r="P6476" s="36" t="e">
        <f ca="1">MATCH(O6476,Lists!$S$2:$S$640,1)</f>
        <v>#N/A</v>
      </c>
      <c r="Q6476" s="36" t="e">
        <f ca="1">MATCH(LEFT(OFFSET(Lists!$Q$2,MATCH(E6476,Lists!$R$3:$R$19,0)+1,0),4),Lists!$S$3:$S$640,1)</f>
        <v>#N/A</v>
      </c>
      <c r="R6476" s="36" t="e">
        <f ca="1">LEFT(OFFSET(Lists!$S$2,P6476-1+MATCH(F6476,OFFSET(Lists!$T$3,P6476-1,0,Q6476-P6476+1),0),0),6)</f>
        <v>#N/A</v>
      </c>
      <c r="S6476" s="36" t="e">
        <f ca="1">VLOOKUP(R6476,Lists!B:D,3,FALSE)</f>
        <v>#N/A</v>
      </c>
      <c r="T6476" s="36" t="str">
        <f>IF(F6476&lt;&gt;"",MATCH(R6476,'Maximum minutes'!B:B,0),"")</f>
        <v/>
      </c>
      <c r="U6476" s="36">
        <f ca="1">IF(F6476&lt;&gt;"",COUNTA(OFFSET('Maximum minutes'!$C$1,'Annexe A1 Cours'!T6476,0,1,50)),0)</f>
        <v>0</v>
      </c>
      <c r="V6476" s="37">
        <f ca="1">IFERROR(OFFSET('Maximum minutes'!$C$1,T6476+1,-1+MATCH(G6476,OFFSET('Maximum minutes'!$C$1,T6476-1,0,1,50),0)),0)</f>
        <v>0</v>
      </c>
      <c r="W6476" s="38">
        <f t="shared" ca="1" si="202"/>
        <v>0</v>
      </c>
    </row>
    <row r="6477" spans="1:23" s="36" customFormat="1" ht="18.75">
      <c r="A6477" s="34"/>
      <c r="B6477" s="39"/>
      <c r="C6477" s="39"/>
      <c r="D6477" s="35"/>
      <c r="E6477" s="40"/>
      <c r="F6477" s="39"/>
      <c r="G6477" s="39"/>
      <c r="H6477" s="39"/>
      <c r="I6477" s="34"/>
      <c r="J6477" s="34"/>
      <c r="K6477" s="34"/>
      <c r="L6477" s="34"/>
      <c r="M6477" s="43" t="str">
        <f ca="1">IFERROR(OFFSET('Maximum minutes'!$C$1,T6477,MATCH(IF(G6477&lt;&gt;"",G6477,F6477),OFFSET('Maximum minutes'!$C$1,T6477-1,0,1,U6477+1),0)-1)*IF(OR(ISNUMBER(J6477),J6477="sans examen"),1,0)*IF(W6477&lt;MinDate,1,0),"")</f>
        <v/>
      </c>
      <c r="N6477" s="36">
        <f t="shared" ca="1" si="203"/>
        <v>0</v>
      </c>
      <c r="O6477" s="36" t="e">
        <f ca="1">LEFT(OFFSET(Lists!$Q$2,MATCH(E6477,Lists!$R$3:$R$19,0),0),4)</f>
        <v>#N/A</v>
      </c>
      <c r="P6477" s="36" t="e">
        <f ca="1">MATCH(O6477,Lists!$S$2:$S$640,1)</f>
        <v>#N/A</v>
      </c>
      <c r="Q6477" s="36" t="e">
        <f ca="1">MATCH(LEFT(OFFSET(Lists!$Q$2,MATCH(E6477,Lists!$R$3:$R$19,0)+1,0),4),Lists!$S$3:$S$640,1)</f>
        <v>#N/A</v>
      </c>
      <c r="R6477" s="36" t="e">
        <f ca="1">LEFT(OFFSET(Lists!$S$2,P6477-1+MATCH(F6477,OFFSET(Lists!$T$3,P6477-1,0,Q6477-P6477+1),0),0),6)</f>
        <v>#N/A</v>
      </c>
      <c r="S6477" s="36" t="e">
        <f ca="1">VLOOKUP(R6477,Lists!B:D,3,FALSE)</f>
        <v>#N/A</v>
      </c>
      <c r="T6477" s="36" t="str">
        <f>IF(F6477&lt;&gt;"",MATCH(R6477,'Maximum minutes'!B:B,0),"")</f>
        <v/>
      </c>
      <c r="U6477" s="36">
        <f ca="1">IF(F6477&lt;&gt;"",COUNTA(OFFSET('Maximum minutes'!$C$1,'Annexe A1 Cours'!T6477,0,1,50)),0)</f>
        <v>0</v>
      </c>
      <c r="V6477" s="37">
        <f ca="1">IFERROR(OFFSET('Maximum minutes'!$C$1,T6477+1,-1+MATCH(G6477,OFFSET('Maximum minutes'!$C$1,T6477-1,0,1,50),0)),0)</f>
        <v>0</v>
      </c>
      <c r="W6477" s="38">
        <f t="shared" ca="1" si="202"/>
        <v>0</v>
      </c>
    </row>
    <row r="6478" spans="1:23" s="36" customFormat="1" ht="18.75">
      <c r="A6478" s="34"/>
      <c r="B6478" s="39"/>
      <c r="C6478" s="39"/>
      <c r="D6478" s="35"/>
      <c r="E6478" s="40"/>
      <c r="F6478" s="39"/>
      <c r="G6478" s="39"/>
      <c r="H6478" s="39"/>
      <c r="I6478" s="34"/>
      <c r="J6478" s="34"/>
      <c r="K6478" s="34"/>
      <c r="L6478" s="34"/>
      <c r="M6478" s="43" t="str">
        <f ca="1">IFERROR(OFFSET('Maximum minutes'!$C$1,T6478,MATCH(IF(G6478&lt;&gt;"",G6478,F6478),OFFSET('Maximum minutes'!$C$1,T6478-1,0,1,U6478+1),0)-1)*IF(OR(ISNUMBER(J6478),J6478="sans examen"),1,0)*IF(W6478&lt;MinDate,1,0),"")</f>
        <v/>
      </c>
      <c r="N6478" s="36">
        <f t="shared" ca="1" si="203"/>
        <v>0</v>
      </c>
      <c r="O6478" s="36" t="e">
        <f ca="1">LEFT(OFFSET(Lists!$Q$2,MATCH(E6478,Lists!$R$3:$R$19,0),0),4)</f>
        <v>#N/A</v>
      </c>
      <c r="P6478" s="36" t="e">
        <f ca="1">MATCH(O6478,Lists!$S$2:$S$640,1)</f>
        <v>#N/A</v>
      </c>
      <c r="Q6478" s="36" t="e">
        <f ca="1">MATCH(LEFT(OFFSET(Lists!$Q$2,MATCH(E6478,Lists!$R$3:$R$19,0)+1,0),4),Lists!$S$3:$S$640,1)</f>
        <v>#N/A</v>
      </c>
      <c r="R6478" s="36" t="e">
        <f ca="1">LEFT(OFFSET(Lists!$S$2,P6478-1+MATCH(F6478,OFFSET(Lists!$T$3,P6478-1,0,Q6478-P6478+1),0),0),6)</f>
        <v>#N/A</v>
      </c>
      <c r="S6478" s="36" t="e">
        <f ca="1">VLOOKUP(R6478,Lists!B:D,3,FALSE)</f>
        <v>#N/A</v>
      </c>
      <c r="T6478" s="36" t="str">
        <f>IF(F6478&lt;&gt;"",MATCH(R6478,'Maximum minutes'!B:B,0),"")</f>
        <v/>
      </c>
      <c r="U6478" s="36">
        <f ca="1">IF(F6478&lt;&gt;"",COUNTA(OFFSET('Maximum minutes'!$C$1,'Annexe A1 Cours'!T6478,0,1,50)),0)</f>
        <v>0</v>
      </c>
      <c r="V6478" s="37">
        <f ca="1">IFERROR(OFFSET('Maximum minutes'!$C$1,T6478+1,-1+MATCH(G6478,OFFSET('Maximum minutes'!$C$1,T6478-1,0,1,50),0)),0)</f>
        <v>0</v>
      </c>
      <c r="W6478" s="38">
        <f t="shared" ca="1" si="202"/>
        <v>0</v>
      </c>
    </row>
    <row r="6479" spans="1:23" s="36" customFormat="1" ht="18.75">
      <c r="A6479" s="34"/>
      <c r="B6479" s="39"/>
      <c r="C6479" s="39"/>
      <c r="D6479" s="35"/>
      <c r="E6479" s="40"/>
      <c r="F6479" s="39"/>
      <c r="G6479" s="39"/>
      <c r="H6479" s="39"/>
      <c r="I6479" s="34"/>
      <c r="J6479" s="34"/>
      <c r="K6479" s="34"/>
      <c r="L6479" s="34"/>
      <c r="M6479" s="43" t="str">
        <f ca="1">IFERROR(OFFSET('Maximum minutes'!$C$1,T6479,MATCH(IF(G6479&lt;&gt;"",G6479,F6479),OFFSET('Maximum minutes'!$C$1,T6479-1,0,1,U6479+1),0)-1)*IF(OR(ISNUMBER(J6479),J6479="sans examen"),1,0)*IF(W6479&lt;MinDate,1,0),"")</f>
        <v/>
      </c>
      <c r="N6479" s="36">
        <f t="shared" ca="1" si="203"/>
        <v>0</v>
      </c>
      <c r="O6479" s="36" t="e">
        <f ca="1">LEFT(OFFSET(Lists!$Q$2,MATCH(E6479,Lists!$R$3:$R$19,0),0),4)</f>
        <v>#N/A</v>
      </c>
      <c r="P6479" s="36" t="e">
        <f ca="1">MATCH(O6479,Lists!$S$2:$S$640,1)</f>
        <v>#N/A</v>
      </c>
      <c r="Q6479" s="36" t="e">
        <f ca="1">MATCH(LEFT(OFFSET(Lists!$Q$2,MATCH(E6479,Lists!$R$3:$R$19,0)+1,0),4),Lists!$S$3:$S$640,1)</f>
        <v>#N/A</v>
      </c>
      <c r="R6479" s="36" t="e">
        <f ca="1">LEFT(OFFSET(Lists!$S$2,P6479-1+MATCH(F6479,OFFSET(Lists!$T$3,P6479-1,0,Q6479-P6479+1),0),0),6)</f>
        <v>#N/A</v>
      </c>
      <c r="S6479" s="36" t="e">
        <f ca="1">VLOOKUP(R6479,Lists!B:D,3,FALSE)</f>
        <v>#N/A</v>
      </c>
      <c r="T6479" s="36" t="str">
        <f>IF(F6479&lt;&gt;"",MATCH(R6479,'Maximum minutes'!B:B,0),"")</f>
        <v/>
      </c>
      <c r="U6479" s="36">
        <f ca="1">IF(F6479&lt;&gt;"",COUNTA(OFFSET('Maximum minutes'!$C$1,'Annexe A1 Cours'!T6479,0,1,50)),0)</f>
        <v>0</v>
      </c>
      <c r="V6479" s="37">
        <f ca="1">IFERROR(OFFSET('Maximum minutes'!$C$1,T6479+1,-1+MATCH(G6479,OFFSET('Maximum minutes'!$C$1,T6479-1,0,1,50),0)),0)</f>
        <v>0</v>
      </c>
      <c r="W6479" s="38">
        <f t="shared" ca="1" si="202"/>
        <v>0</v>
      </c>
    </row>
    <row r="6480" spans="1:23" s="36" customFormat="1" ht="18.75">
      <c r="A6480" s="34"/>
      <c r="B6480" s="39"/>
      <c r="C6480" s="39"/>
      <c r="D6480" s="35"/>
      <c r="E6480" s="40"/>
      <c r="F6480" s="39"/>
      <c r="G6480" s="39"/>
      <c r="H6480" s="39"/>
      <c r="I6480" s="34"/>
      <c r="J6480" s="34"/>
      <c r="K6480" s="34"/>
      <c r="L6480" s="34"/>
      <c r="M6480" s="43" t="str">
        <f ca="1">IFERROR(OFFSET('Maximum minutes'!$C$1,T6480,MATCH(IF(G6480&lt;&gt;"",G6480,F6480),OFFSET('Maximum minutes'!$C$1,T6480-1,0,1,U6480+1),0)-1)*IF(OR(ISNUMBER(J6480),J6480="sans examen"),1,0)*IF(W6480&lt;MinDate,1,0),"")</f>
        <v/>
      </c>
      <c r="N6480" s="36">
        <f t="shared" ca="1" si="203"/>
        <v>0</v>
      </c>
      <c r="O6480" s="36" t="e">
        <f ca="1">LEFT(OFFSET(Lists!$Q$2,MATCH(E6480,Lists!$R$3:$R$19,0),0),4)</f>
        <v>#N/A</v>
      </c>
      <c r="P6480" s="36" t="e">
        <f ca="1">MATCH(O6480,Lists!$S$2:$S$640,1)</f>
        <v>#N/A</v>
      </c>
      <c r="Q6480" s="36" t="e">
        <f ca="1">MATCH(LEFT(OFFSET(Lists!$Q$2,MATCH(E6480,Lists!$R$3:$R$19,0)+1,0),4),Lists!$S$3:$S$640,1)</f>
        <v>#N/A</v>
      </c>
      <c r="R6480" s="36" t="e">
        <f ca="1">LEFT(OFFSET(Lists!$S$2,P6480-1+MATCH(F6480,OFFSET(Lists!$T$3,P6480-1,0,Q6480-P6480+1),0),0),6)</f>
        <v>#N/A</v>
      </c>
      <c r="S6480" s="36" t="e">
        <f ca="1">VLOOKUP(R6480,Lists!B:D,3,FALSE)</f>
        <v>#N/A</v>
      </c>
      <c r="T6480" s="36" t="str">
        <f>IF(F6480&lt;&gt;"",MATCH(R6480,'Maximum minutes'!B:B,0),"")</f>
        <v/>
      </c>
      <c r="U6480" s="36">
        <f ca="1">IF(F6480&lt;&gt;"",COUNTA(OFFSET('Maximum minutes'!$C$1,'Annexe A1 Cours'!T6480,0,1,50)),0)</f>
        <v>0</v>
      </c>
      <c r="V6480" s="37">
        <f ca="1">IFERROR(OFFSET('Maximum minutes'!$C$1,T6480+1,-1+MATCH(G6480,OFFSET('Maximum minutes'!$C$1,T6480-1,0,1,50),0)),0)</f>
        <v>0</v>
      </c>
      <c r="W6480" s="38">
        <f t="shared" ca="1" si="202"/>
        <v>0</v>
      </c>
    </row>
    <row r="6481" spans="1:23" s="36" customFormat="1" ht="18.75">
      <c r="A6481" s="34"/>
      <c r="B6481" s="39"/>
      <c r="C6481" s="39"/>
      <c r="D6481" s="35"/>
      <c r="E6481" s="40"/>
      <c r="F6481" s="39"/>
      <c r="G6481" s="39"/>
      <c r="H6481" s="39"/>
      <c r="I6481" s="34"/>
      <c r="J6481" s="34"/>
      <c r="K6481" s="34"/>
      <c r="L6481" s="34"/>
      <c r="M6481" s="43" t="str">
        <f ca="1">IFERROR(OFFSET('Maximum minutes'!$C$1,T6481,MATCH(IF(G6481&lt;&gt;"",G6481,F6481),OFFSET('Maximum minutes'!$C$1,T6481-1,0,1,U6481+1),0)-1)*IF(OR(ISNUMBER(J6481),J6481="sans examen"),1,0)*IF(W6481&lt;MinDate,1,0),"")</f>
        <v/>
      </c>
      <c r="N6481" s="36">
        <f t="shared" ca="1" si="203"/>
        <v>0</v>
      </c>
      <c r="O6481" s="36" t="e">
        <f ca="1">LEFT(OFFSET(Lists!$Q$2,MATCH(E6481,Lists!$R$3:$R$19,0),0),4)</f>
        <v>#N/A</v>
      </c>
      <c r="P6481" s="36" t="e">
        <f ca="1">MATCH(O6481,Lists!$S$2:$S$640,1)</f>
        <v>#N/A</v>
      </c>
      <c r="Q6481" s="36" t="e">
        <f ca="1">MATCH(LEFT(OFFSET(Lists!$Q$2,MATCH(E6481,Lists!$R$3:$R$19,0)+1,0),4),Lists!$S$3:$S$640,1)</f>
        <v>#N/A</v>
      </c>
      <c r="R6481" s="36" t="e">
        <f ca="1">LEFT(OFFSET(Lists!$S$2,P6481-1+MATCH(F6481,OFFSET(Lists!$T$3,P6481-1,0,Q6481-P6481+1),0),0),6)</f>
        <v>#N/A</v>
      </c>
      <c r="S6481" s="36" t="e">
        <f ca="1">VLOOKUP(R6481,Lists!B:D,3,FALSE)</f>
        <v>#N/A</v>
      </c>
      <c r="T6481" s="36" t="str">
        <f>IF(F6481&lt;&gt;"",MATCH(R6481,'Maximum minutes'!B:B,0),"")</f>
        <v/>
      </c>
      <c r="U6481" s="36">
        <f ca="1">IF(F6481&lt;&gt;"",COUNTA(OFFSET('Maximum minutes'!$C$1,'Annexe A1 Cours'!T6481,0,1,50)),0)</f>
        <v>0</v>
      </c>
      <c r="V6481" s="37">
        <f ca="1">IFERROR(OFFSET('Maximum minutes'!$C$1,T6481+1,-1+MATCH(G6481,OFFSET('Maximum minutes'!$C$1,T6481-1,0,1,50),0)),0)</f>
        <v>0</v>
      </c>
      <c r="W6481" s="38">
        <f t="shared" ca="1" si="202"/>
        <v>0</v>
      </c>
    </row>
    <row r="6482" spans="1:23" s="36" customFormat="1" ht="18.75">
      <c r="A6482" s="34"/>
      <c r="B6482" s="39"/>
      <c r="C6482" s="39"/>
      <c r="D6482" s="35"/>
      <c r="E6482" s="40"/>
      <c r="F6482" s="39"/>
      <c r="G6482" s="39"/>
      <c r="H6482" s="39"/>
      <c r="I6482" s="34"/>
      <c r="J6482" s="34"/>
      <c r="K6482" s="34"/>
      <c r="L6482" s="34"/>
      <c r="M6482" s="43" t="str">
        <f ca="1">IFERROR(OFFSET('Maximum minutes'!$C$1,T6482,MATCH(IF(G6482&lt;&gt;"",G6482,F6482),OFFSET('Maximum minutes'!$C$1,T6482-1,0,1,U6482+1),0)-1)*IF(OR(ISNUMBER(J6482),J6482="sans examen"),1,0)*IF(W6482&lt;MinDate,1,0),"")</f>
        <v/>
      </c>
      <c r="N6482" s="36">
        <f t="shared" ca="1" si="203"/>
        <v>0</v>
      </c>
      <c r="O6482" s="36" t="e">
        <f ca="1">LEFT(OFFSET(Lists!$Q$2,MATCH(E6482,Lists!$R$3:$R$19,0),0),4)</f>
        <v>#N/A</v>
      </c>
      <c r="P6482" s="36" t="e">
        <f ca="1">MATCH(O6482,Lists!$S$2:$S$640,1)</f>
        <v>#N/A</v>
      </c>
      <c r="Q6482" s="36" t="e">
        <f ca="1">MATCH(LEFT(OFFSET(Lists!$Q$2,MATCH(E6482,Lists!$R$3:$R$19,0)+1,0),4),Lists!$S$3:$S$640,1)</f>
        <v>#N/A</v>
      </c>
      <c r="R6482" s="36" t="e">
        <f ca="1">LEFT(OFFSET(Lists!$S$2,P6482-1+MATCH(F6482,OFFSET(Lists!$T$3,P6482-1,0,Q6482-P6482+1),0),0),6)</f>
        <v>#N/A</v>
      </c>
      <c r="S6482" s="36" t="e">
        <f ca="1">VLOOKUP(R6482,Lists!B:D,3,FALSE)</f>
        <v>#N/A</v>
      </c>
      <c r="T6482" s="36" t="str">
        <f>IF(F6482&lt;&gt;"",MATCH(R6482,'Maximum minutes'!B:B,0),"")</f>
        <v/>
      </c>
      <c r="U6482" s="36">
        <f ca="1">IF(F6482&lt;&gt;"",COUNTA(OFFSET('Maximum minutes'!$C$1,'Annexe A1 Cours'!T6482,0,1,50)),0)</f>
        <v>0</v>
      </c>
      <c r="V6482" s="37">
        <f ca="1">IFERROR(OFFSET('Maximum minutes'!$C$1,T6482+1,-1+MATCH(G6482,OFFSET('Maximum minutes'!$C$1,T6482-1,0,1,50),0)),0)</f>
        <v>0</v>
      </c>
      <c r="W6482" s="38">
        <f t="shared" ca="1" si="202"/>
        <v>0</v>
      </c>
    </row>
    <row r="6483" spans="1:23" s="36" customFormat="1" ht="18.75">
      <c r="A6483" s="34"/>
      <c r="B6483" s="39"/>
      <c r="C6483" s="39"/>
      <c r="D6483" s="35"/>
      <c r="E6483" s="40"/>
      <c r="F6483" s="39"/>
      <c r="G6483" s="39"/>
      <c r="H6483" s="39"/>
      <c r="I6483" s="34"/>
      <c r="J6483" s="34"/>
      <c r="K6483" s="34"/>
      <c r="L6483" s="34"/>
      <c r="M6483" s="43" t="str">
        <f ca="1">IFERROR(OFFSET('Maximum minutes'!$C$1,T6483,MATCH(IF(G6483&lt;&gt;"",G6483,F6483),OFFSET('Maximum minutes'!$C$1,T6483-1,0,1,U6483+1),0)-1)*IF(OR(ISNUMBER(J6483),J6483="sans examen"),1,0)*IF(W6483&lt;MinDate,1,0),"")</f>
        <v/>
      </c>
      <c r="N6483" s="36">
        <f t="shared" ca="1" si="203"/>
        <v>0</v>
      </c>
      <c r="O6483" s="36" t="e">
        <f ca="1">LEFT(OFFSET(Lists!$Q$2,MATCH(E6483,Lists!$R$3:$R$19,0),0),4)</f>
        <v>#N/A</v>
      </c>
      <c r="P6483" s="36" t="e">
        <f ca="1">MATCH(O6483,Lists!$S$2:$S$640,1)</f>
        <v>#N/A</v>
      </c>
      <c r="Q6483" s="36" t="e">
        <f ca="1">MATCH(LEFT(OFFSET(Lists!$Q$2,MATCH(E6483,Lists!$R$3:$R$19,0)+1,0),4),Lists!$S$3:$S$640,1)</f>
        <v>#N/A</v>
      </c>
      <c r="R6483" s="36" t="e">
        <f ca="1">LEFT(OFFSET(Lists!$S$2,P6483-1+MATCH(F6483,OFFSET(Lists!$T$3,P6483-1,0,Q6483-P6483+1),0),0),6)</f>
        <v>#N/A</v>
      </c>
      <c r="S6483" s="36" t="e">
        <f ca="1">VLOOKUP(R6483,Lists!B:D,3,FALSE)</f>
        <v>#N/A</v>
      </c>
      <c r="T6483" s="36" t="str">
        <f>IF(F6483&lt;&gt;"",MATCH(R6483,'Maximum minutes'!B:B,0),"")</f>
        <v/>
      </c>
      <c r="U6483" s="36">
        <f ca="1">IF(F6483&lt;&gt;"",COUNTA(OFFSET('Maximum minutes'!$C$1,'Annexe A1 Cours'!T6483,0,1,50)),0)</f>
        <v>0</v>
      </c>
      <c r="V6483" s="37">
        <f ca="1">IFERROR(OFFSET('Maximum minutes'!$C$1,T6483+1,-1+MATCH(G6483,OFFSET('Maximum minutes'!$C$1,T6483-1,0,1,50),0)),0)</f>
        <v>0</v>
      </c>
      <c r="W6483" s="38">
        <f t="shared" ca="1" si="202"/>
        <v>0</v>
      </c>
    </row>
    <row r="6484" spans="1:23" s="36" customFormat="1" ht="18.75">
      <c r="A6484" s="34"/>
      <c r="B6484" s="39"/>
      <c r="C6484" s="39"/>
      <c r="D6484" s="35"/>
      <c r="E6484" s="40"/>
      <c r="F6484" s="39"/>
      <c r="G6484" s="39"/>
      <c r="H6484" s="39"/>
      <c r="I6484" s="34"/>
      <c r="J6484" s="34"/>
      <c r="K6484" s="34"/>
      <c r="L6484" s="34"/>
      <c r="M6484" s="43" t="str">
        <f ca="1">IFERROR(OFFSET('Maximum minutes'!$C$1,T6484,MATCH(IF(G6484&lt;&gt;"",G6484,F6484),OFFSET('Maximum minutes'!$C$1,T6484-1,0,1,U6484+1),0)-1)*IF(OR(ISNUMBER(J6484),J6484="sans examen"),1,0)*IF(W6484&lt;MinDate,1,0),"")</f>
        <v/>
      </c>
      <c r="N6484" s="36">
        <f t="shared" ca="1" si="203"/>
        <v>0</v>
      </c>
      <c r="O6484" s="36" t="e">
        <f ca="1">LEFT(OFFSET(Lists!$Q$2,MATCH(E6484,Lists!$R$3:$R$19,0),0),4)</f>
        <v>#N/A</v>
      </c>
      <c r="P6484" s="36" t="e">
        <f ca="1">MATCH(O6484,Lists!$S$2:$S$640,1)</f>
        <v>#N/A</v>
      </c>
      <c r="Q6484" s="36" t="e">
        <f ca="1">MATCH(LEFT(OFFSET(Lists!$Q$2,MATCH(E6484,Lists!$R$3:$R$19,0)+1,0),4),Lists!$S$3:$S$640,1)</f>
        <v>#N/A</v>
      </c>
      <c r="R6484" s="36" t="e">
        <f ca="1">LEFT(OFFSET(Lists!$S$2,P6484-1+MATCH(F6484,OFFSET(Lists!$T$3,P6484-1,0,Q6484-P6484+1),0),0),6)</f>
        <v>#N/A</v>
      </c>
      <c r="S6484" s="36" t="e">
        <f ca="1">VLOOKUP(R6484,Lists!B:D,3,FALSE)</f>
        <v>#N/A</v>
      </c>
      <c r="T6484" s="36" t="str">
        <f>IF(F6484&lt;&gt;"",MATCH(R6484,'Maximum minutes'!B:B,0),"")</f>
        <v/>
      </c>
      <c r="U6484" s="36">
        <f ca="1">IF(F6484&lt;&gt;"",COUNTA(OFFSET('Maximum minutes'!$C$1,'Annexe A1 Cours'!T6484,0,1,50)),0)</f>
        <v>0</v>
      </c>
      <c r="V6484" s="37">
        <f ca="1">IFERROR(OFFSET('Maximum minutes'!$C$1,T6484+1,-1+MATCH(G6484,OFFSET('Maximum minutes'!$C$1,T6484-1,0,1,50),0)),0)</f>
        <v>0</v>
      </c>
      <c r="W6484" s="38">
        <f t="shared" ca="1" si="202"/>
        <v>0</v>
      </c>
    </row>
    <row r="6485" spans="1:23" s="36" customFormat="1" ht="18.75">
      <c r="A6485" s="34"/>
      <c r="B6485" s="39"/>
      <c r="C6485" s="39"/>
      <c r="D6485" s="35"/>
      <c r="E6485" s="40"/>
      <c r="F6485" s="39"/>
      <c r="G6485" s="39"/>
      <c r="H6485" s="39"/>
      <c r="I6485" s="34"/>
      <c r="J6485" s="34"/>
      <c r="K6485" s="34"/>
      <c r="L6485" s="34"/>
      <c r="M6485" s="43" t="str">
        <f ca="1">IFERROR(OFFSET('Maximum minutes'!$C$1,T6485,MATCH(IF(G6485&lt;&gt;"",G6485,F6485),OFFSET('Maximum minutes'!$C$1,T6485-1,0,1,U6485+1),0)-1)*IF(OR(ISNUMBER(J6485),J6485="sans examen"),1,0)*IF(W6485&lt;MinDate,1,0),"")</f>
        <v/>
      </c>
      <c r="N6485" s="36">
        <f t="shared" ca="1" si="203"/>
        <v>0</v>
      </c>
      <c r="O6485" s="36" t="e">
        <f ca="1">LEFT(OFFSET(Lists!$Q$2,MATCH(E6485,Lists!$R$3:$R$19,0),0),4)</f>
        <v>#N/A</v>
      </c>
      <c r="P6485" s="36" t="e">
        <f ca="1">MATCH(O6485,Lists!$S$2:$S$640,1)</f>
        <v>#N/A</v>
      </c>
      <c r="Q6485" s="36" t="e">
        <f ca="1">MATCH(LEFT(OFFSET(Lists!$Q$2,MATCH(E6485,Lists!$R$3:$R$19,0)+1,0),4),Lists!$S$3:$S$640,1)</f>
        <v>#N/A</v>
      </c>
      <c r="R6485" s="36" t="e">
        <f ca="1">LEFT(OFFSET(Lists!$S$2,P6485-1+MATCH(F6485,OFFSET(Lists!$T$3,P6485-1,0,Q6485-P6485+1),0),0),6)</f>
        <v>#N/A</v>
      </c>
      <c r="S6485" s="36" t="e">
        <f ca="1">VLOOKUP(R6485,Lists!B:D,3,FALSE)</f>
        <v>#N/A</v>
      </c>
      <c r="T6485" s="36" t="str">
        <f>IF(F6485&lt;&gt;"",MATCH(R6485,'Maximum minutes'!B:B,0),"")</f>
        <v/>
      </c>
      <c r="U6485" s="36">
        <f ca="1">IF(F6485&lt;&gt;"",COUNTA(OFFSET('Maximum minutes'!$C$1,'Annexe A1 Cours'!T6485,0,1,50)),0)</f>
        <v>0</v>
      </c>
      <c r="V6485" s="37">
        <f ca="1">IFERROR(OFFSET('Maximum minutes'!$C$1,T6485+1,-1+MATCH(G6485,OFFSET('Maximum minutes'!$C$1,T6485-1,0,1,50),0)),0)</f>
        <v>0</v>
      </c>
      <c r="W6485" s="38">
        <f t="shared" ca="1" si="202"/>
        <v>0</v>
      </c>
    </row>
    <row r="6486" spans="1:23" s="36" customFormat="1" ht="18.75">
      <c r="A6486" s="34"/>
      <c r="B6486" s="39"/>
      <c r="C6486" s="39"/>
      <c r="D6486" s="35"/>
      <c r="E6486" s="40"/>
      <c r="F6486" s="39"/>
      <c r="G6486" s="39"/>
      <c r="H6486" s="39"/>
      <c r="I6486" s="34"/>
      <c r="J6486" s="34"/>
      <c r="K6486" s="34"/>
      <c r="L6486" s="34"/>
      <c r="M6486" s="43" t="str">
        <f ca="1">IFERROR(OFFSET('Maximum minutes'!$C$1,T6486,MATCH(IF(G6486&lt;&gt;"",G6486,F6486),OFFSET('Maximum minutes'!$C$1,T6486-1,0,1,U6486+1),0)-1)*IF(OR(ISNUMBER(J6486),J6486="sans examen"),1,0)*IF(W6486&lt;MinDate,1,0),"")</f>
        <v/>
      </c>
      <c r="N6486" s="36">
        <f t="shared" ca="1" si="203"/>
        <v>0</v>
      </c>
      <c r="O6486" s="36" t="e">
        <f ca="1">LEFT(OFFSET(Lists!$Q$2,MATCH(E6486,Lists!$R$3:$R$19,0),0),4)</f>
        <v>#N/A</v>
      </c>
      <c r="P6486" s="36" t="e">
        <f ca="1">MATCH(O6486,Lists!$S$2:$S$640,1)</f>
        <v>#N/A</v>
      </c>
      <c r="Q6486" s="36" t="e">
        <f ca="1">MATCH(LEFT(OFFSET(Lists!$Q$2,MATCH(E6486,Lists!$R$3:$R$19,0)+1,0),4),Lists!$S$3:$S$640,1)</f>
        <v>#N/A</v>
      </c>
      <c r="R6486" s="36" t="e">
        <f ca="1">LEFT(OFFSET(Lists!$S$2,P6486-1+MATCH(F6486,OFFSET(Lists!$T$3,P6486-1,0,Q6486-P6486+1),0),0),6)</f>
        <v>#N/A</v>
      </c>
      <c r="S6486" s="36" t="e">
        <f ca="1">VLOOKUP(R6486,Lists!B:D,3,FALSE)</f>
        <v>#N/A</v>
      </c>
      <c r="T6486" s="36" t="str">
        <f>IF(F6486&lt;&gt;"",MATCH(R6486,'Maximum minutes'!B:B,0),"")</f>
        <v/>
      </c>
      <c r="U6486" s="36">
        <f ca="1">IF(F6486&lt;&gt;"",COUNTA(OFFSET('Maximum minutes'!$C$1,'Annexe A1 Cours'!T6486,0,1,50)),0)</f>
        <v>0</v>
      </c>
      <c r="V6486" s="37">
        <f ca="1">IFERROR(OFFSET('Maximum minutes'!$C$1,T6486+1,-1+MATCH(G6486,OFFSET('Maximum minutes'!$C$1,T6486-1,0,1,50),0)),0)</f>
        <v>0</v>
      </c>
      <c r="W6486" s="38">
        <f t="shared" ca="1" si="202"/>
        <v>0</v>
      </c>
    </row>
    <row r="6487" spans="1:23" s="36" customFormat="1" ht="18.75">
      <c r="A6487" s="34"/>
      <c r="B6487" s="39"/>
      <c r="C6487" s="39"/>
      <c r="D6487" s="35"/>
      <c r="E6487" s="40"/>
      <c r="F6487" s="39"/>
      <c r="G6487" s="39"/>
      <c r="H6487" s="39"/>
      <c r="I6487" s="34"/>
      <c r="J6487" s="34"/>
      <c r="K6487" s="34"/>
      <c r="L6487" s="34"/>
      <c r="M6487" s="43" t="str">
        <f ca="1">IFERROR(OFFSET('Maximum minutes'!$C$1,T6487,MATCH(IF(G6487&lt;&gt;"",G6487,F6487),OFFSET('Maximum minutes'!$C$1,T6487-1,0,1,U6487+1),0)-1)*IF(OR(ISNUMBER(J6487),J6487="sans examen"),1,0)*IF(W6487&lt;MinDate,1,0),"")</f>
        <v/>
      </c>
      <c r="N6487" s="36">
        <f t="shared" ca="1" si="203"/>
        <v>0</v>
      </c>
      <c r="O6487" s="36" t="e">
        <f ca="1">LEFT(OFFSET(Lists!$Q$2,MATCH(E6487,Lists!$R$3:$R$19,0),0),4)</f>
        <v>#N/A</v>
      </c>
      <c r="P6487" s="36" t="e">
        <f ca="1">MATCH(O6487,Lists!$S$2:$S$640,1)</f>
        <v>#N/A</v>
      </c>
      <c r="Q6487" s="36" t="e">
        <f ca="1">MATCH(LEFT(OFFSET(Lists!$Q$2,MATCH(E6487,Lists!$R$3:$R$19,0)+1,0),4),Lists!$S$3:$S$640,1)</f>
        <v>#N/A</v>
      </c>
      <c r="R6487" s="36" t="e">
        <f ca="1">LEFT(OFFSET(Lists!$S$2,P6487-1+MATCH(F6487,OFFSET(Lists!$T$3,P6487-1,0,Q6487-P6487+1),0),0),6)</f>
        <v>#N/A</v>
      </c>
      <c r="S6487" s="36" t="e">
        <f ca="1">VLOOKUP(R6487,Lists!B:D,3,FALSE)</f>
        <v>#N/A</v>
      </c>
      <c r="T6487" s="36" t="str">
        <f>IF(F6487&lt;&gt;"",MATCH(R6487,'Maximum minutes'!B:B,0),"")</f>
        <v/>
      </c>
      <c r="U6487" s="36">
        <f ca="1">IF(F6487&lt;&gt;"",COUNTA(OFFSET('Maximum minutes'!$C$1,'Annexe A1 Cours'!T6487,0,1,50)),0)</f>
        <v>0</v>
      </c>
      <c r="V6487" s="37">
        <f ca="1">IFERROR(OFFSET('Maximum minutes'!$C$1,T6487+1,-1+MATCH(G6487,OFFSET('Maximum minutes'!$C$1,T6487-1,0,1,50),0)),0)</f>
        <v>0</v>
      </c>
      <c r="W6487" s="38">
        <f t="shared" ca="1" si="202"/>
        <v>0</v>
      </c>
    </row>
    <row r="6488" spans="1:23" s="36" customFormat="1" ht="18.75">
      <c r="A6488" s="34"/>
      <c r="B6488" s="39"/>
      <c r="C6488" s="39"/>
      <c r="D6488" s="35"/>
      <c r="E6488" s="40"/>
      <c r="F6488" s="39"/>
      <c r="G6488" s="39"/>
      <c r="H6488" s="39"/>
      <c r="I6488" s="34"/>
      <c r="J6488" s="34"/>
      <c r="K6488" s="34"/>
      <c r="L6488" s="34"/>
      <c r="M6488" s="43" t="str">
        <f ca="1">IFERROR(OFFSET('Maximum minutes'!$C$1,T6488,MATCH(IF(G6488&lt;&gt;"",G6488,F6488),OFFSET('Maximum minutes'!$C$1,T6488-1,0,1,U6488+1),0)-1)*IF(OR(ISNUMBER(J6488),J6488="sans examen"),1,0)*IF(W6488&lt;MinDate,1,0),"")</f>
        <v/>
      </c>
      <c r="N6488" s="36">
        <f t="shared" ca="1" si="203"/>
        <v>0</v>
      </c>
      <c r="O6488" s="36" t="e">
        <f ca="1">LEFT(OFFSET(Lists!$Q$2,MATCH(E6488,Lists!$R$3:$R$19,0),0),4)</f>
        <v>#N/A</v>
      </c>
      <c r="P6488" s="36" t="e">
        <f ca="1">MATCH(O6488,Lists!$S$2:$S$640,1)</f>
        <v>#N/A</v>
      </c>
      <c r="Q6488" s="36" t="e">
        <f ca="1">MATCH(LEFT(OFFSET(Lists!$Q$2,MATCH(E6488,Lists!$R$3:$R$19,0)+1,0),4),Lists!$S$3:$S$640,1)</f>
        <v>#N/A</v>
      </c>
      <c r="R6488" s="36" t="e">
        <f ca="1">LEFT(OFFSET(Lists!$S$2,P6488-1+MATCH(F6488,OFFSET(Lists!$T$3,P6488-1,0,Q6488-P6488+1),0),0),6)</f>
        <v>#N/A</v>
      </c>
      <c r="S6488" s="36" t="e">
        <f ca="1">VLOOKUP(R6488,Lists!B:D,3,FALSE)</f>
        <v>#N/A</v>
      </c>
      <c r="T6488" s="36" t="str">
        <f>IF(F6488&lt;&gt;"",MATCH(R6488,'Maximum minutes'!B:B,0),"")</f>
        <v/>
      </c>
      <c r="U6488" s="36">
        <f ca="1">IF(F6488&lt;&gt;"",COUNTA(OFFSET('Maximum minutes'!$C$1,'Annexe A1 Cours'!T6488,0,1,50)),0)</f>
        <v>0</v>
      </c>
      <c r="V6488" s="37">
        <f ca="1">IFERROR(OFFSET('Maximum minutes'!$C$1,T6488+1,-1+MATCH(G6488,OFFSET('Maximum minutes'!$C$1,T6488-1,0,1,50),0)),0)</f>
        <v>0</v>
      </c>
      <c r="W6488" s="38">
        <f t="shared" ca="1" si="202"/>
        <v>0</v>
      </c>
    </row>
    <row r="6489" spans="1:23" s="36" customFormat="1" ht="18.75">
      <c r="A6489" s="34"/>
      <c r="B6489" s="39"/>
      <c r="C6489" s="39"/>
      <c r="D6489" s="35"/>
      <c r="E6489" s="40"/>
      <c r="F6489" s="39"/>
      <c r="G6489" s="39"/>
      <c r="H6489" s="39"/>
      <c r="I6489" s="34"/>
      <c r="J6489" s="34"/>
      <c r="K6489" s="34"/>
      <c r="L6489" s="34"/>
      <c r="M6489" s="43" t="str">
        <f ca="1">IFERROR(OFFSET('Maximum minutes'!$C$1,T6489,MATCH(IF(G6489&lt;&gt;"",G6489,F6489),OFFSET('Maximum minutes'!$C$1,T6489-1,0,1,U6489+1),0)-1)*IF(OR(ISNUMBER(J6489),J6489="sans examen"),1,0)*IF(W6489&lt;MinDate,1,0),"")</f>
        <v/>
      </c>
      <c r="N6489" s="36">
        <f t="shared" ca="1" si="203"/>
        <v>0</v>
      </c>
      <c r="O6489" s="36" t="e">
        <f ca="1">LEFT(OFFSET(Lists!$Q$2,MATCH(E6489,Lists!$R$3:$R$19,0),0),4)</f>
        <v>#N/A</v>
      </c>
      <c r="P6489" s="36" t="e">
        <f ca="1">MATCH(O6489,Lists!$S$2:$S$640,1)</f>
        <v>#N/A</v>
      </c>
      <c r="Q6489" s="36" t="e">
        <f ca="1">MATCH(LEFT(OFFSET(Lists!$Q$2,MATCH(E6489,Lists!$R$3:$R$19,0)+1,0),4),Lists!$S$3:$S$640,1)</f>
        <v>#N/A</v>
      </c>
      <c r="R6489" s="36" t="e">
        <f ca="1">LEFT(OFFSET(Lists!$S$2,P6489-1+MATCH(F6489,OFFSET(Lists!$T$3,P6489-1,0,Q6489-P6489+1),0),0),6)</f>
        <v>#N/A</v>
      </c>
      <c r="S6489" s="36" t="e">
        <f ca="1">VLOOKUP(R6489,Lists!B:D,3,FALSE)</f>
        <v>#N/A</v>
      </c>
      <c r="T6489" s="36" t="str">
        <f>IF(F6489&lt;&gt;"",MATCH(R6489,'Maximum minutes'!B:B,0),"")</f>
        <v/>
      </c>
      <c r="U6489" s="36">
        <f ca="1">IF(F6489&lt;&gt;"",COUNTA(OFFSET('Maximum minutes'!$C$1,'Annexe A1 Cours'!T6489,0,1,50)),0)</f>
        <v>0</v>
      </c>
      <c r="V6489" s="37">
        <f ca="1">IFERROR(OFFSET('Maximum minutes'!$C$1,T6489+1,-1+MATCH(G6489,OFFSET('Maximum minutes'!$C$1,T6489-1,0,1,50),0)),0)</f>
        <v>0</v>
      </c>
      <c r="W6489" s="38">
        <f t="shared" ca="1" si="202"/>
        <v>0</v>
      </c>
    </row>
    <row r="6490" spans="1:23" s="36" customFormat="1" ht="18.75">
      <c r="A6490" s="34"/>
      <c r="B6490" s="39"/>
      <c r="C6490" s="39"/>
      <c r="D6490" s="35"/>
      <c r="E6490" s="40"/>
      <c r="F6490" s="39"/>
      <c r="G6490" s="39"/>
      <c r="H6490" s="39"/>
      <c r="I6490" s="34"/>
      <c r="J6490" s="34"/>
      <c r="K6490" s="34"/>
      <c r="L6490" s="34"/>
      <c r="M6490" s="43" t="str">
        <f ca="1">IFERROR(OFFSET('Maximum minutes'!$C$1,T6490,MATCH(IF(G6490&lt;&gt;"",G6490,F6490),OFFSET('Maximum minutes'!$C$1,T6490-1,0,1,U6490+1),0)-1)*IF(OR(ISNUMBER(J6490),J6490="sans examen"),1,0)*IF(W6490&lt;MinDate,1,0),"")</f>
        <v/>
      </c>
      <c r="N6490" s="36">
        <f t="shared" ca="1" si="203"/>
        <v>0</v>
      </c>
      <c r="O6490" s="36" t="e">
        <f ca="1">LEFT(OFFSET(Lists!$Q$2,MATCH(E6490,Lists!$R$3:$R$19,0),0),4)</f>
        <v>#N/A</v>
      </c>
      <c r="P6490" s="36" t="e">
        <f ca="1">MATCH(O6490,Lists!$S$2:$S$640,1)</f>
        <v>#N/A</v>
      </c>
      <c r="Q6490" s="36" t="e">
        <f ca="1">MATCH(LEFT(OFFSET(Lists!$Q$2,MATCH(E6490,Lists!$R$3:$R$19,0)+1,0),4),Lists!$S$3:$S$640,1)</f>
        <v>#N/A</v>
      </c>
      <c r="R6490" s="36" t="e">
        <f ca="1">LEFT(OFFSET(Lists!$S$2,P6490-1+MATCH(F6490,OFFSET(Lists!$T$3,P6490-1,0,Q6490-P6490+1),0),0),6)</f>
        <v>#N/A</v>
      </c>
      <c r="S6490" s="36" t="e">
        <f ca="1">VLOOKUP(R6490,Lists!B:D,3,FALSE)</f>
        <v>#N/A</v>
      </c>
      <c r="T6490" s="36" t="str">
        <f>IF(F6490&lt;&gt;"",MATCH(R6490,'Maximum minutes'!B:B,0),"")</f>
        <v/>
      </c>
      <c r="U6490" s="36">
        <f ca="1">IF(F6490&lt;&gt;"",COUNTA(OFFSET('Maximum minutes'!$C$1,'Annexe A1 Cours'!T6490,0,1,50)),0)</f>
        <v>0</v>
      </c>
      <c r="V6490" s="37">
        <f ca="1">IFERROR(OFFSET('Maximum minutes'!$C$1,T6490+1,-1+MATCH(G6490,OFFSET('Maximum minutes'!$C$1,T6490-1,0,1,50),0)),0)</f>
        <v>0</v>
      </c>
      <c r="W6490" s="38">
        <f t="shared" ca="1" si="202"/>
        <v>0</v>
      </c>
    </row>
    <row r="6491" spans="1:23" s="36" customFormat="1" ht="18.75">
      <c r="A6491" s="34"/>
      <c r="B6491" s="39"/>
      <c r="C6491" s="39"/>
      <c r="D6491" s="35"/>
      <c r="E6491" s="40"/>
      <c r="F6491" s="39"/>
      <c r="G6491" s="39"/>
      <c r="H6491" s="39"/>
      <c r="I6491" s="34"/>
      <c r="J6491" s="34"/>
      <c r="K6491" s="34"/>
      <c r="L6491" s="34"/>
      <c r="M6491" s="43" t="str">
        <f ca="1">IFERROR(OFFSET('Maximum minutes'!$C$1,T6491,MATCH(IF(G6491&lt;&gt;"",G6491,F6491),OFFSET('Maximum minutes'!$C$1,T6491-1,0,1,U6491+1),0)-1)*IF(OR(ISNUMBER(J6491),J6491="sans examen"),1,0)*IF(W6491&lt;MinDate,1,0),"")</f>
        <v/>
      </c>
      <c r="N6491" s="36">
        <f t="shared" ca="1" si="203"/>
        <v>0</v>
      </c>
      <c r="O6491" s="36" t="e">
        <f ca="1">LEFT(OFFSET(Lists!$Q$2,MATCH(E6491,Lists!$R$3:$R$19,0),0),4)</f>
        <v>#N/A</v>
      </c>
      <c r="P6491" s="36" t="e">
        <f ca="1">MATCH(O6491,Lists!$S$2:$S$640,1)</f>
        <v>#N/A</v>
      </c>
      <c r="Q6491" s="36" t="e">
        <f ca="1">MATCH(LEFT(OFFSET(Lists!$Q$2,MATCH(E6491,Lists!$R$3:$R$19,0)+1,0),4),Lists!$S$3:$S$640,1)</f>
        <v>#N/A</v>
      </c>
      <c r="R6491" s="36" t="e">
        <f ca="1">LEFT(OFFSET(Lists!$S$2,P6491-1+MATCH(F6491,OFFSET(Lists!$T$3,P6491-1,0,Q6491-P6491+1),0),0),6)</f>
        <v>#N/A</v>
      </c>
      <c r="S6491" s="36" t="e">
        <f ca="1">VLOOKUP(R6491,Lists!B:D,3,FALSE)</f>
        <v>#N/A</v>
      </c>
      <c r="T6491" s="36" t="str">
        <f>IF(F6491&lt;&gt;"",MATCH(R6491,'Maximum minutes'!B:B,0),"")</f>
        <v/>
      </c>
      <c r="U6491" s="36">
        <f ca="1">IF(F6491&lt;&gt;"",COUNTA(OFFSET('Maximum minutes'!$C$1,'Annexe A1 Cours'!T6491,0,1,50)),0)</f>
        <v>0</v>
      </c>
      <c r="V6491" s="37">
        <f ca="1">IFERROR(OFFSET('Maximum minutes'!$C$1,T6491+1,-1+MATCH(G6491,OFFSET('Maximum minutes'!$C$1,T6491-1,0,1,50),0)),0)</f>
        <v>0</v>
      </c>
      <c r="W6491" s="38">
        <f t="shared" ca="1" si="202"/>
        <v>0</v>
      </c>
    </row>
    <row r="6492" spans="1:23" s="36" customFormat="1" ht="18.75">
      <c r="A6492" s="34"/>
      <c r="B6492" s="39"/>
      <c r="C6492" s="39"/>
      <c r="D6492" s="35"/>
      <c r="E6492" s="40"/>
      <c r="F6492" s="39"/>
      <c r="G6492" s="39"/>
      <c r="H6492" s="39"/>
      <c r="I6492" s="34"/>
      <c r="J6492" s="34"/>
      <c r="K6492" s="34"/>
      <c r="L6492" s="34"/>
      <c r="M6492" s="43" t="str">
        <f ca="1">IFERROR(OFFSET('Maximum minutes'!$C$1,T6492,MATCH(IF(G6492&lt;&gt;"",G6492,F6492),OFFSET('Maximum minutes'!$C$1,T6492-1,0,1,U6492+1),0)-1)*IF(OR(ISNUMBER(J6492),J6492="sans examen"),1,0)*IF(W6492&lt;MinDate,1,0),"")</f>
        <v/>
      </c>
      <c r="N6492" s="36">
        <f t="shared" ca="1" si="203"/>
        <v>0</v>
      </c>
      <c r="O6492" s="36" t="e">
        <f ca="1">LEFT(OFFSET(Lists!$Q$2,MATCH(E6492,Lists!$R$3:$R$19,0),0),4)</f>
        <v>#N/A</v>
      </c>
      <c r="P6492" s="36" t="e">
        <f ca="1">MATCH(O6492,Lists!$S$2:$S$640,1)</f>
        <v>#N/A</v>
      </c>
      <c r="Q6492" s="36" t="e">
        <f ca="1">MATCH(LEFT(OFFSET(Lists!$Q$2,MATCH(E6492,Lists!$R$3:$R$19,0)+1,0),4),Lists!$S$3:$S$640,1)</f>
        <v>#N/A</v>
      </c>
      <c r="R6492" s="36" t="e">
        <f ca="1">LEFT(OFFSET(Lists!$S$2,P6492-1+MATCH(F6492,OFFSET(Lists!$T$3,P6492-1,0,Q6492-P6492+1),0),0),6)</f>
        <v>#N/A</v>
      </c>
      <c r="S6492" s="36" t="e">
        <f ca="1">VLOOKUP(R6492,Lists!B:D,3,FALSE)</f>
        <v>#N/A</v>
      </c>
      <c r="T6492" s="36" t="str">
        <f>IF(F6492&lt;&gt;"",MATCH(R6492,'Maximum minutes'!B:B,0),"")</f>
        <v/>
      </c>
      <c r="U6492" s="36">
        <f ca="1">IF(F6492&lt;&gt;"",COUNTA(OFFSET('Maximum minutes'!$C$1,'Annexe A1 Cours'!T6492,0,1,50)),0)</f>
        <v>0</v>
      </c>
      <c r="V6492" s="37">
        <f ca="1">IFERROR(OFFSET('Maximum minutes'!$C$1,T6492+1,-1+MATCH(G6492,OFFSET('Maximum minutes'!$C$1,T6492-1,0,1,50),0)),0)</f>
        <v>0</v>
      </c>
      <c r="W6492" s="38">
        <f t="shared" ca="1" si="202"/>
        <v>0</v>
      </c>
    </row>
    <row r="6493" spans="1:23" s="36" customFormat="1" ht="18.75">
      <c r="A6493" s="34"/>
      <c r="B6493" s="39"/>
      <c r="C6493" s="39"/>
      <c r="D6493" s="35"/>
      <c r="E6493" s="40"/>
      <c r="F6493" s="39"/>
      <c r="G6493" s="39"/>
      <c r="H6493" s="39"/>
      <c r="I6493" s="34"/>
      <c r="J6493" s="34"/>
      <c r="K6493" s="34"/>
      <c r="L6493" s="34"/>
      <c r="M6493" s="43" t="str">
        <f ca="1">IFERROR(OFFSET('Maximum minutes'!$C$1,T6493,MATCH(IF(G6493&lt;&gt;"",G6493,F6493),OFFSET('Maximum minutes'!$C$1,T6493-1,0,1,U6493+1),0)-1)*IF(OR(ISNUMBER(J6493),J6493="sans examen"),1,0)*IF(W6493&lt;MinDate,1,0),"")</f>
        <v/>
      </c>
      <c r="N6493" s="36">
        <f t="shared" ca="1" si="203"/>
        <v>0</v>
      </c>
      <c r="O6493" s="36" t="e">
        <f ca="1">LEFT(OFFSET(Lists!$Q$2,MATCH(E6493,Lists!$R$3:$R$19,0),0),4)</f>
        <v>#N/A</v>
      </c>
      <c r="P6493" s="36" t="e">
        <f ca="1">MATCH(O6493,Lists!$S$2:$S$640,1)</f>
        <v>#N/A</v>
      </c>
      <c r="Q6493" s="36" t="e">
        <f ca="1">MATCH(LEFT(OFFSET(Lists!$Q$2,MATCH(E6493,Lists!$R$3:$R$19,0)+1,0),4),Lists!$S$3:$S$640,1)</f>
        <v>#N/A</v>
      </c>
      <c r="R6493" s="36" t="e">
        <f ca="1">LEFT(OFFSET(Lists!$S$2,P6493-1+MATCH(F6493,OFFSET(Lists!$T$3,P6493-1,0,Q6493-P6493+1),0),0),6)</f>
        <v>#N/A</v>
      </c>
      <c r="S6493" s="36" t="e">
        <f ca="1">VLOOKUP(R6493,Lists!B:D,3,FALSE)</f>
        <v>#N/A</v>
      </c>
      <c r="T6493" s="36" t="str">
        <f>IF(F6493&lt;&gt;"",MATCH(R6493,'Maximum minutes'!B:B,0),"")</f>
        <v/>
      </c>
      <c r="U6493" s="36">
        <f ca="1">IF(F6493&lt;&gt;"",COUNTA(OFFSET('Maximum minutes'!$C$1,'Annexe A1 Cours'!T6493,0,1,50)),0)</f>
        <v>0</v>
      </c>
      <c r="V6493" s="37">
        <f ca="1">IFERROR(OFFSET('Maximum minutes'!$C$1,T6493+1,-1+MATCH(G6493,OFFSET('Maximum minutes'!$C$1,T6493-1,0,1,50),0)),0)</f>
        <v>0</v>
      </c>
      <c r="W6493" s="38">
        <f t="shared" ca="1" si="202"/>
        <v>0</v>
      </c>
    </row>
    <row r="6494" spans="1:23" s="36" customFormat="1" ht="18.75">
      <c r="A6494" s="34"/>
      <c r="B6494" s="39"/>
      <c r="C6494" s="39"/>
      <c r="D6494" s="35"/>
      <c r="E6494" s="40"/>
      <c r="F6494" s="39"/>
      <c r="G6494" s="39"/>
      <c r="H6494" s="39"/>
      <c r="I6494" s="34"/>
      <c r="J6494" s="34"/>
      <c r="K6494" s="34"/>
      <c r="L6494" s="34"/>
      <c r="M6494" s="43" t="str">
        <f ca="1">IFERROR(OFFSET('Maximum minutes'!$C$1,T6494,MATCH(IF(G6494&lt;&gt;"",G6494,F6494),OFFSET('Maximum minutes'!$C$1,T6494-1,0,1,U6494+1),0)-1)*IF(OR(ISNUMBER(J6494),J6494="sans examen"),1,0)*IF(W6494&lt;MinDate,1,0),"")</f>
        <v/>
      </c>
      <c r="N6494" s="36">
        <f t="shared" ca="1" si="203"/>
        <v>0</v>
      </c>
      <c r="O6494" s="36" t="e">
        <f ca="1">LEFT(OFFSET(Lists!$Q$2,MATCH(E6494,Lists!$R$3:$R$19,0),0),4)</f>
        <v>#N/A</v>
      </c>
      <c r="P6494" s="36" t="e">
        <f ca="1">MATCH(O6494,Lists!$S$2:$S$640,1)</f>
        <v>#N/A</v>
      </c>
      <c r="Q6494" s="36" t="e">
        <f ca="1">MATCH(LEFT(OFFSET(Lists!$Q$2,MATCH(E6494,Lists!$R$3:$R$19,0)+1,0),4),Lists!$S$3:$S$640,1)</f>
        <v>#N/A</v>
      </c>
      <c r="R6494" s="36" t="e">
        <f ca="1">LEFT(OFFSET(Lists!$S$2,P6494-1+MATCH(F6494,OFFSET(Lists!$T$3,P6494-1,0,Q6494-P6494+1),0),0),6)</f>
        <v>#N/A</v>
      </c>
      <c r="S6494" s="36" t="e">
        <f ca="1">VLOOKUP(R6494,Lists!B:D,3,FALSE)</f>
        <v>#N/A</v>
      </c>
      <c r="T6494" s="36" t="str">
        <f>IF(F6494&lt;&gt;"",MATCH(R6494,'Maximum minutes'!B:B,0),"")</f>
        <v/>
      </c>
      <c r="U6494" s="36">
        <f ca="1">IF(F6494&lt;&gt;"",COUNTA(OFFSET('Maximum minutes'!$C$1,'Annexe A1 Cours'!T6494,0,1,50)),0)</f>
        <v>0</v>
      </c>
      <c r="V6494" s="37">
        <f ca="1">IFERROR(OFFSET('Maximum minutes'!$C$1,T6494+1,-1+MATCH(G6494,OFFSET('Maximum minutes'!$C$1,T6494-1,0,1,50),0)),0)</f>
        <v>0</v>
      </c>
      <c r="W6494" s="38">
        <f t="shared" ca="1" si="202"/>
        <v>0</v>
      </c>
    </row>
    <row r="6495" spans="1:23" s="36" customFormat="1" ht="18.75">
      <c r="A6495" s="34"/>
      <c r="B6495" s="39"/>
      <c r="C6495" s="39"/>
      <c r="D6495" s="35"/>
      <c r="E6495" s="40"/>
      <c r="F6495" s="39"/>
      <c r="G6495" s="39"/>
      <c r="H6495" s="39"/>
      <c r="I6495" s="34"/>
      <c r="J6495" s="34"/>
      <c r="K6495" s="34"/>
      <c r="L6495" s="34"/>
      <c r="M6495" s="43" t="str">
        <f ca="1">IFERROR(OFFSET('Maximum minutes'!$C$1,T6495,MATCH(IF(G6495&lt;&gt;"",G6495,F6495),OFFSET('Maximum minutes'!$C$1,T6495-1,0,1,U6495+1),0)-1)*IF(OR(ISNUMBER(J6495),J6495="sans examen"),1,0)*IF(W6495&lt;MinDate,1,0),"")</f>
        <v/>
      </c>
      <c r="N6495" s="36">
        <f t="shared" ca="1" si="203"/>
        <v>0</v>
      </c>
      <c r="O6495" s="36" t="e">
        <f ca="1">LEFT(OFFSET(Lists!$Q$2,MATCH(E6495,Lists!$R$3:$R$19,0),0),4)</f>
        <v>#N/A</v>
      </c>
      <c r="P6495" s="36" t="e">
        <f ca="1">MATCH(O6495,Lists!$S$2:$S$640,1)</f>
        <v>#N/A</v>
      </c>
      <c r="Q6495" s="36" t="e">
        <f ca="1">MATCH(LEFT(OFFSET(Lists!$Q$2,MATCH(E6495,Lists!$R$3:$R$19,0)+1,0),4),Lists!$S$3:$S$640,1)</f>
        <v>#N/A</v>
      </c>
      <c r="R6495" s="36" t="e">
        <f ca="1">LEFT(OFFSET(Lists!$S$2,P6495-1+MATCH(F6495,OFFSET(Lists!$T$3,P6495-1,0,Q6495-P6495+1),0),0),6)</f>
        <v>#N/A</v>
      </c>
      <c r="S6495" s="36" t="e">
        <f ca="1">VLOOKUP(R6495,Lists!B:D,3,FALSE)</f>
        <v>#N/A</v>
      </c>
      <c r="T6495" s="36" t="str">
        <f>IF(F6495&lt;&gt;"",MATCH(R6495,'Maximum minutes'!B:B,0),"")</f>
        <v/>
      </c>
      <c r="U6495" s="36">
        <f ca="1">IF(F6495&lt;&gt;"",COUNTA(OFFSET('Maximum minutes'!$C$1,'Annexe A1 Cours'!T6495,0,1,50)),0)</f>
        <v>0</v>
      </c>
      <c r="V6495" s="37">
        <f ca="1">IFERROR(OFFSET('Maximum minutes'!$C$1,T6495+1,-1+MATCH(G6495,OFFSET('Maximum minutes'!$C$1,T6495-1,0,1,50),0)),0)</f>
        <v>0</v>
      </c>
      <c r="W6495" s="38">
        <f t="shared" ca="1" si="202"/>
        <v>0</v>
      </c>
    </row>
    <row r="6496" spans="1:23" s="36" customFormat="1" ht="18.75">
      <c r="A6496" s="34"/>
      <c r="B6496" s="39"/>
      <c r="C6496" s="39"/>
      <c r="D6496" s="35"/>
      <c r="E6496" s="40"/>
      <c r="F6496" s="39"/>
      <c r="G6496" s="39"/>
      <c r="H6496" s="39"/>
      <c r="I6496" s="34"/>
      <c r="J6496" s="34"/>
      <c r="K6496" s="34"/>
      <c r="L6496" s="34"/>
      <c r="M6496" s="43" t="str">
        <f ca="1">IFERROR(OFFSET('Maximum minutes'!$C$1,T6496,MATCH(IF(G6496&lt;&gt;"",G6496,F6496),OFFSET('Maximum minutes'!$C$1,T6496-1,0,1,U6496+1),0)-1)*IF(OR(ISNUMBER(J6496),J6496="sans examen"),1,0)*IF(W6496&lt;MinDate,1,0),"")</f>
        <v/>
      </c>
      <c r="N6496" s="36">
        <f t="shared" ca="1" si="203"/>
        <v>0</v>
      </c>
      <c r="O6496" s="36" t="e">
        <f ca="1">LEFT(OFFSET(Lists!$Q$2,MATCH(E6496,Lists!$R$3:$R$19,0),0),4)</f>
        <v>#N/A</v>
      </c>
      <c r="P6496" s="36" t="e">
        <f ca="1">MATCH(O6496,Lists!$S$2:$S$640,1)</f>
        <v>#N/A</v>
      </c>
      <c r="Q6496" s="36" t="e">
        <f ca="1">MATCH(LEFT(OFFSET(Lists!$Q$2,MATCH(E6496,Lists!$R$3:$R$19,0)+1,0),4),Lists!$S$3:$S$640,1)</f>
        <v>#N/A</v>
      </c>
      <c r="R6496" s="36" t="e">
        <f ca="1">LEFT(OFFSET(Lists!$S$2,P6496-1+MATCH(F6496,OFFSET(Lists!$T$3,P6496-1,0,Q6496-P6496+1),0),0),6)</f>
        <v>#N/A</v>
      </c>
      <c r="S6496" s="36" t="e">
        <f ca="1">VLOOKUP(R6496,Lists!B:D,3,FALSE)</f>
        <v>#N/A</v>
      </c>
      <c r="T6496" s="36" t="str">
        <f>IF(F6496&lt;&gt;"",MATCH(R6496,'Maximum minutes'!B:B,0),"")</f>
        <v/>
      </c>
      <c r="U6496" s="36">
        <f ca="1">IF(F6496&lt;&gt;"",COUNTA(OFFSET('Maximum minutes'!$C$1,'Annexe A1 Cours'!T6496,0,1,50)),0)</f>
        <v>0</v>
      </c>
      <c r="V6496" s="37">
        <f ca="1">IFERROR(OFFSET('Maximum minutes'!$C$1,T6496+1,-1+MATCH(G6496,OFFSET('Maximum minutes'!$C$1,T6496-1,0,1,50),0)),0)</f>
        <v>0</v>
      </c>
      <c r="W6496" s="38">
        <f t="shared" ca="1" si="202"/>
        <v>0</v>
      </c>
    </row>
    <row r="6497" spans="1:23" s="36" customFormat="1" ht="18.75">
      <c r="A6497" s="34"/>
      <c r="B6497" s="39"/>
      <c r="C6497" s="39"/>
      <c r="D6497" s="35"/>
      <c r="E6497" s="40"/>
      <c r="F6497" s="39"/>
      <c r="G6497" s="39"/>
      <c r="H6497" s="39"/>
      <c r="I6497" s="34"/>
      <c r="J6497" s="34"/>
      <c r="K6497" s="34"/>
      <c r="L6497" s="34"/>
      <c r="M6497" s="43" t="str">
        <f ca="1">IFERROR(OFFSET('Maximum minutes'!$C$1,T6497,MATCH(IF(G6497&lt;&gt;"",G6497,F6497),OFFSET('Maximum minutes'!$C$1,T6497-1,0,1,U6497+1),0)-1)*IF(OR(ISNUMBER(J6497),J6497="sans examen"),1,0)*IF(W6497&lt;MinDate,1,0),"")</f>
        <v/>
      </c>
      <c r="N6497" s="36">
        <f t="shared" ca="1" si="203"/>
        <v>0</v>
      </c>
      <c r="O6497" s="36" t="e">
        <f ca="1">LEFT(OFFSET(Lists!$Q$2,MATCH(E6497,Lists!$R$3:$R$19,0),0),4)</f>
        <v>#N/A</v>
      </c>
      <c r="P6497" s="36" t="e">
        <f ca="1">MATCH(O6497,Lists!$S$2:$S$640,1)</f>
        <v>#N/A</v>
      </c>
      <c r="Q6497" s="36" t="e">
        <f ca="1">MATCH(LEFT(OFFSET(Lists!$Q$2,MATCH(E6497,Lists!$R$3:$R$19,0)+1,0),4),Lists!$S$3:$S$640,1)</f>
        <v>#N/A</v>
      </c>
      <c r="R6497" s="36" t="e">
        <f ca="1">LEFT(OFFSET(Lists!$S$2,P6497-1+MATCH(F6497,OFFSET(Lists!$T$3,P6497-1,0,Q6497-P6497+1),0),0),6)</f>
        <v>#N/A</v>
      </c>
      <c r="S6497" s="36" t="e">
        <f ca="1">VLOOKUP(R6497,Lists!B:D,3,FALSE)</f>
        <v>#N/A</v>
      </c>
      <c r="T6497" s="36" t="str">
        <f>IF(F6497&lt;&gt;"",MATCH(R6497,'Maximum minutes'!B:B,0),"")</f>
        <v/>
      </c>
      <c r="U6497" s="36">
        <f ca="1">IF(F6497&lt;&gt;"",COUNTA(OFFSET('Maximum minutes'!$C$1,'Annexe A1 Cours'!T6497,0,1,50)),0)</f>
        <v>0</v>
      </c>
      <c r="V6497" s="37">
        <f ca="1">IFERROR(OFFSET('Maximum minutes'!$C$1,T6497+1,-1+MATCH(G6497,OFFSET('Maximum minutes'!$C$1,T6497-1,0,1,50),0)),0)</f>
        <v>0</v>
      </c>
      <c r="W6497" s="38">
        <f t="shared" ca="1" si="202"/>
        <v>0</v>
      </c>
    </row>
    <row r="6498" spans="1:23" s="36" customFormat="1" ht="18.75">
      <c r="A6498" s="34"/>
      <c r="B6498" s="39"/>
      <c r="C6498" s="39"/>
      <c r="D6498" s="35"/>
      <c r="E6498" s="40"/>
      <c r="F6498" s="39"/>
      <c r="G6498" s="39"/>
      <c r="H6498" s="39"/>
      <c r="I6498" s="34"/>
      <c r="J6498" s="34"/>
      <c r="K6498" s="34"/>
      <c r="L6498" s="34"/>
      <c r="M6498" s="43" t="str">
        <f ca="1">IFERROR(OFFSET('Maximum minutes'!$C$1,T6498,MATCH(IF(G6498&lt;&gt;"",G6498,F6498),OFFSET('Maximum minutes'!$C$1,T6498-1,0,1,U6498+1),0)-1)*IF(OR(ISNUMBER(J6498),J6498="sans examen"),1,0)*IF(W6498&lt;MinDate,1,0),"")</f>
        <v/>
      </c>
      <c r="N6498" s="36">
        <f t="shared" ca="1" si="203"/>
        <v>0</v>
      </c>
      <c r="O6498" s="36" t="e">
        <f ca="1">LEFT(OFFSET(Lists!$Q$2,MATCH(E6498,Lists!$R$3:$R$19,0),0),4)</f>
        <v>#N/A</v>
      </c>
      <c r="P6498" s="36" t="e">
        <f ca="1">MATCH(O6498,Lists!$S$2:$S$640,1)</f>
        <v>#N/A</v>
      </c>
      <c r="Q6498" s="36" t="e">
        <f ca="1">MATCH(LEFT(OFFSET(Lists!$Q$2,MATCH(E6498,Lists!$R$3:$R$19,0)+1,0),4),Lists!$S$3:$S$640,1)</f>
        <v>#N/A</v>
      </c>
      <c r="R6498" s="36" t="e">
        <f ca="1">LEFT(OFFSET(Lists!$S$2,P6498-1+MATCH(F6498,OFFSET(Lists!$T$3,P6498-1,0,Q6498-P6498+1),0),0),6)</f>
        <v>#N/A</v>
      </c>
      <c r="S6498" s="36" t="e">
        <f ca="1">VLOOKUP(R6498,Lists!B:D,3,FALSE)</f>
        <v>#N/A</v>
      </c>
      <c r="T6498" s="36" t="str">
        <f>IF(F6498&lt;&gt;"",MATCH(R6498,'Maximum minutes'!B:B,0),"")</f>
        <v/>
      </c>
      <c r="U6498" s="36">
        <f ca="1">IF(F6498&lt;&gt;"",COUNTA(OFFSET('Maximum minutes'!$C$1,'Annexe A1 Cours'!T6498,0,1,50)),0)</f>
        <v>0</v>
      </c>
      <c r="V6498" s="37">
        <f ca="1">IFERROR(OFFSET('Maximum minutes'!$C$1,T6498+1,-1+MATCH(G6498,OFFSET('Maximum minutes'!$C$1,T6498-1,0,1,50),0)),0)</f>
        <v>0</v>
      </c>
      <c r="W6498" s="38">
        <f t="shared" ca="1" si="202"/>
        <v>0</v>
      </c>
    </row>
    <row r="6499" spans="1:23" s="36" customFormat="1" ht="18.75">
      <c r="A6499" s="34"/>
      <c r="B6499" s="39"/>
      <c r="C6499" s="39"/>
      <c r="D6499" s="35"/>
      <c r="E6499" s="40"/>
      <c r="F6499" s="39"/>
      <c r="G6499" s="39"/>
      <c r="H6499" s="39"/>
      <c r="I6499" s="34"/>
      <c r="J6499" s="34"/>
      <c r="K6499" s="34"/>
      <c r="L6499" s="34"/>
      <c r="M6499" s="43" t="str">
        <f ca="1">IFERROR(OFFSET('Maximum minutes'!$C$1,T6499,MATCH(IF(G6499&lt;&gt;"",G6499,F6499),OFFSET('Maximum minutes'!$C$1,T6499-1,0,1,U6499+1),0)-1)*IF(OR(ISNUMBER(J6499),J6499="sans examen"),1,0)*IF(W6499&lt;MinDate,1,0),"")</f>
        <v/>
      </c>
      <c r="N6499" s="36">
        <f t="shared" ca="1" si="203"/>
        <v>0</v>
      </c>
      <c r="O6499" s="36" t="e">
        <f ca="1">LEFT(OFFSET(Lists!$Q$2,MATCH(E6499,Lists!$R$3:$R$19,0),0),4)</f>
        <v>#N/A</v>
      </c>
      <c r="P6499" s="36" t="e">
        <f ca="1">MATCH(O6499,Lists!$S$2:$S$640,1)</f>
        <v>#N/A</v>
      </c>
      <c r="Q6499" s="36" t="e">
        <f ca="1">MATCH(LEFT(OFFSET(Lists!$Q$2,MATCH(E6499,Lists!$R$3:$R$19,0)+1,0),4),Lists!$S$3:$S$640,1)</f>
        <v>#N/A</v>
      </c>
      <c r="R6499" s="36" t="e">
        <f ca="1">LEFT(OFFSET(Lists!$S$2,P6499-1+MATCH(F6499,OFFSET(Lists!$T$3,P6499-1,0,Q6499-P6499+1),0),0),6)</f>
        <v>#N/A</v>
      </c>
      <c r="S6499" s="36" t="e">
        <f ca="1">VLOOKUP(R6499,Lists!B:D,3,FALSE)</f>
        <v>#N/A</v>
      </c>
      <c r="T6499" s="36" t="str">
        <f>IF(F6499&lt;&gt;"",MATCH(R6499,'Maximum minutes'!B:B,0),"")</f>
        <v/>
      </c>
      <c r="U6499" s="36">
        <f ca="1">IF(F6499&lt;&gt;"",COUNTA(OFFSET('Maximum minutes'!$C$1,'Annexe A1 Cours'!T6499,0,1,50)),0)</f>
        <v>0</v>
      </c>
      <c r="V6499" s="37">
        <f ca="1">IFERROR(OFFSET('Maximum minutes'!$C$1,T6499+1,-1+MATCH(G6499,OFFSET('Maximum minutes'!$C$1,T6499-1,0,1,50),0)),0)</f>
        <v>0</v>
      </c>
      <c r="W6499" s="38">
        <f t="shared" ca="1" si="202"/>
        <v>0</v>
      </c>
    </row>
    <row r="6500" spans="1:23" s="36" customFormat="1" ht="18.75">
      <c r="A6500" s="34"/>
      <c r="B6500" s="39"/>
      <c r="C6500" s="39"/>
      <c r="D6500" s="35"/>
      <c r="E6500" s="40"/>
      <c r="F6500" s="39"/>
      <c r="G6500" s="39"/>
      <c r="H6500" s="39"/>
      <c r="I6500" s="34"/>
      <c r="J6500" s="34"/>
      <c r="K6500" s="34"/>
      <c r="L6500" s="34"/>
      <c r="M6500" s="43" t="str">
        <f ca="1">IFERROR(OFFSET('Maximum minutes'!$C$1,T6500,MATCH(IF(G6500&lt;&gt;"",G6500,F6500),OFFSET('Maximum minutes'!$C$1,T6500-1,0,1,U6500+1),0)-1)*IF(OR(ISNUMBER(J6500),J6500="sans examen"),1,0)*IF(W6500&lt;MinDate,1,0),"")</f>
        <v/>
      </c>
      <c r="N6500" s="36">
        <f t="shared" ca="1" si="203"/>
        <v>0</v>
      </c>
      <c r="O6500" s="36" t="e">
        <f ca="1">LEFT(OFFSET(Lists!$Q$2,MATCH(E6500,Lists!$R$3:$R$19,0),0),4)</f>
        <v>#N/A</v>
      </c>
      <c r="P6500" s="36" t="e">
        <f ca="1">MATCH(O6500,Lists!$S$2:$S$640,1)</f>
        <v>#N/A</v>
      </c>
      <c r="Q6500" s="36" t="e">
        <f ca="1">MATCH(LEFT(OFFSET(Lists!$Q$2,MATCH(E6500,Lists!$R$3:$R$19,0)+1,0),4),Lists!$S$3:$S$640,1)</f>
        <v>#N/A</v>
      </c>
      <c r="R6500" s="36" t="e">
        <f ca="1">LEFT(OFFSET(Lists!$S$2,P6500-1+MATCH(F6500,OFFSET(Lists!$T$3,P6500-1,0,Q6500-P6500+1),0),0),6)</f>
        <v>#N/A</v>
      </c>
      <c r="S6500" s="36" t="e">
        <f ca="1">VLOOKUP(R6500,Lists!B:D,3,FALSE)</f>
        <v>#N/A</v>
      </c>
      <c r="T6500" s="36" t="str">
        <f>IF(F6500&lt;&gt;"",MATCH(R6500,'Maximum minutes'!B:B,0),"")</f>
        <v/>
      </c>
      <c r="U6500" s="36">
        <f ca="1">IF(F6500&lt;&gt;"",COUNTA(OFFSET('Maximum minutes'!$C$1,'Annexe A1 Cours'!T6500,0,1,50)),0)</f>
        <v>0</v>
      </c>
      <c r="V6500" s="37">
        <f ca="1">IFERROR(OFFSET('Maximum minutes'!$C$1,T6500+1,-1+MATCH(G6500,OFFSET('Maximum minutes'!$C$1,T6500-1,0,1,50),0)),0)</f>
        <v>0</v>
      </c>
      <c r="W6500" s="38">
        <f t="shared" ca="1" si="202"/>
        <v>0</v>
      </c>
    </row>
    <row r="6501" spans="1:23" s="36" customFormat="1" ht="18.75">
      <c r="A6501" s="34"/>
      <c r="B6501" s="39"/>
      <c r="C6501" s="39"/>
      <c r="D6501" s="35"/>
      <c r="E6501" s="40"/>
      <c r="F6501" s="39"/>
      <c r="G6501" s="39"/>
      <c r="H6501" s="39"/>
      <c r="I6501" s="34"/>
      <c r="J6501" s="34"/>
      <c r="K6501" s="34"/>
      <c r="L6501" s="34"/>
      <c r="M6501" s="43" t="str">
        <f ca="1">IFERROR(OFFSET('Maximum minutes'!$C$1,T6501,MATCH(IF(G6501&lt;&gt;"",G6501,F6501),OFFSET('Maximum minutes'!$C$1,T6501-1,0,1,U6501+1),0)-1)*IF(OR(ISNUMBER(J6501),J6501="sans examen"),1,0)*IF(W6501&lt;MinDate,1,0),"")</f>
        <v/>
      </c>
      <c r="N6501" s="36">
        <f t="shared" ca="1" si="203"/>
        <v>0</v>
      </c>
      <c r="O6501" s="36" t="e">
        <f ca="1">LEFT(OFFSET(Lists!$Q$2,MATCH(E6501,Lists!$R$3:$R$19,0),0),4)</f>
        <v>#N/A</v>
      </c>
      <c r="P6501" s="36" t="e">
        <f ca="1">MATCH(O6501,Lists!$S$2:$S$640,1)</f>
        <v>#N/A</v>
      </c>
      <c r="Q6501" s="36" t="e">
        <f ca="1">MATCH(LEFT(OFFSET(Lists!$Q$2,MATCH(E6501,Lists!$R$3:$R$19,0)+1,0),4),Lists!$S$3:$S$640,1)</f>
        <v>#N/A</v>
      </c>
      <c r="R6501" s="36" t="e">
        <f ca="1">LEFT(OFFSET(Lists!$S$2,P6501-1+MATCH(F6501,OFFSET(Lists!$T$3,P6501-1,0,Q6501-P6501+1),0),0),6)</f>
        <v>#N/A</v>
      </c>
      <c r="S6501" s="36" t="e">
        <f ca="1">VLOOKUP(R6501,Lists!B:D,3,FALSE)</f>
        <v>#N/A</v>
      </c>
      <c r="T6501" s="36" t="str">
        <f>IF(F6501&lt;&gt;"",MATCH(R6501,'Maximum minutes'!B:B,0),"")</f>
        <v/>
      </c>
      <c r="U6501" s="36">
        <f ca="1">IF(F6501&lt;&gt;"",COUNTA(OFFSET('Maximum minutes'!$C$1,'Annexe A1 Cours'!T6501,0,1,50)),0)</f>
        <v>0</v>
      </c>
      <c r="V6501" s="37">
        <f ca="1">IFERROR(OFFSET('Maximum minutes'!$C$1,T6501+1,-1+MATCH(G6501,OFFSET('Maximum minutes'!$C$1,T6501-1,0,1,50),0)),0)</f>
        <v>0</v>
      </c>
      <c r="W6501" s="38">
        <f t="shared" ca="1" si="202"/>
        <v>0</v>
      </c>
    </row>
    <row r="6502" spans="1:23" s="36" customFormat="1" ht="18.75">
      <c r="A6502" s="34"/>
      <c r="B6502" s="39"/>
      <c r="C6502" s="39"/>
      <c r="D6502" s="35"/>
      <c r="E6502" s="40"/>
      <c r="F6502" s="39"/>
      <c r="G6502" s="39"/>
      <c r="H6502" s="39"/>
      <c r="I6502" s="34"/>
      <c r="J6502" s="34"/>
      <c r="K6502" s="34"/>
      <c r="L6502" s="34"/>
      <c r="M6502" s="43" t="str">
        <f ca="1">IFERROR(OFFSET('Maximum minutes'!$C$1,T6502,MATCH(IF(G6502&lt;&gt;"",G6502,F6502),OFFSET('Maximum minutes'!$C$1,T6502-1,0,1,U6502+1),0)-1)*IF(OR(ISNUMBER(J6502),J6502="sans examen"),1,0)*IF(W6502&lt;MinDate,1,0),"")</f>
        <v/>
      </c>
      <c r="N6502" s="36">
        <f t="shared" ca="1" si="203"/>
        <v>0</v>
      </c>
      <c r="O6502" s="36" t="e">
        <f ca="1">LEFT(OFFSET(Lists!$Q$2,MATCH(E6502,Lists!$R$3:$R$19,0),0),4)</f>
        <v>#N/A</v>
      </c>
      <c r="P6502" s="36" t="e">
        <f ca="1">MATCH(O6502,Lists!$S$2:$S$640,1)</f>
        <v>#N/A</v>
      </c>
      <c r="Q6502" s="36" t="e">
        <f ca="1">MATCH(LEFT(OFFSET(Lists!$Q$2,MATCH(E6502,Lists!$R$3:$R$19,0)+1,0),4),Lists!$S$3:$S$640,1)</f>
        <v>#N/A</v>
      </c>
      <c r="R6502" s="36" t="e">
        <f ca="1">LEFT(OFFSET(Lists!$S$2,P6502-1+MATCH(F6502,OFFSET(Lists!$T$3,P6502-1,0,Q6502-P6502+1),0),0),6)</f>
        <v>#N/A</v>
      </c>
      <c r="S6502" s="36" t="e">
        <f ca="1">VLOOKUP(R6502,Lists!B:D,3,FALSE)</f>
        <v>#N/A</v>
      </c>
      <c r="T6502" s="36" t="str">
        <f>IF(F6502&lt;&gt;"",MATCH(R6502,'Maximum minutes'!B:B,0),"")</f>
        <v/>
      </c>
      <c r="U6502" s="36">
        <f ca="1">IF(F6502&lt;&gt;"",COUNTA(OFFSET('Maximum minutes'!$C$1,'Annexe A1 Cours'!T6502,0,1,50)),0)</f>
        <v>0</v>
      </c>
      <c r="V6502" s="37">
        <f ca="1">IFERROR(OFFSET('Maximum minutes'!$C$1,T6502+1,-1+MATCH(G6502,OFFSET('Maximum minutes'!$C$1,T6502-1,0,1,50),0)),0)</f>
        <v>0</v>
      </c>
      <c r="W6502" s="38">
        <f t="shared" ca="1" si="202"/>
        <v>0</v>
      </c>
    </row>
    <row r="6503" spans="1:23" s="36" customFormat="1" ht="18.75">
      <c r="A6503" s="34"/>
      <c r="B6503" s="39"/>
      <c r="C6503" s="39"/>
      <c r="D6503" s="35"/>
      <c r="E6503" s="40"/>
      <c r="F6503" s="39"/>
      <c r="G6503" s="39"/>
      <c r="H6503" s="39"/>
      <c r="I6503" s="34"/>
      <c r="J6503" s="34"/>
      <c r="K6503" s="34"/>
      <c r="L6503" s="34"/>
      <c r="M6503" s="43" t="str">
        <f ca="1">IFERROR(OFFSET('Maximum minutes'!$C$1,T6503,MATCH(IF(G6503&lt;&gt;"",G6503,F6503),OFFSET('Maximum minutes'!$C$1,T6503-1,0,1,U6503+1),0)-1)*IF(OR(ISNUMBER(J6503),J6503="sans examen"),1,0)*IF(W6503&lt;MinDate,1,0),"")</f>
        <v/>
      </c>
      <c r="N6503" s="36">
        <f t="shared" ca="1" si="203"/>
        <v>0</v>
      </c>
      <c r="O6503" s="36" t="e">
        <f ca="1">LEFT(OFFSET(Lists!$Q$2,MATCH(E6503,Lists!$R$3:$R$19,0),0),4)</f>
        <v>#N/A</v>
      </c>
      <c r="P6503" s="36" t="e">
        <f ca="1">MATCH(O6503,Lists!$S$2:$S$640,1)</f>
        <v>#N/A</v>
      </c>
      <c r="Q6503" s="36" t="e">
        <f ca="1">MATCH(LEFT(OFFSET(Lists!$Q$2,MATCH(E6503,Lists!$R$3:$R$19,0)+1,0),4),Lists!$S$3:$S$640,1)</f>
        <v>#N/A</v>
      </c>
      <c r="R6503" s="36" t="e">
        <f ca="1">LEFT(OFFSET(Lists!$S$2,P6503-1+MATCH(F6503,OFFSET(Lists!$T$3,P6503-1,0,Q6503-P6503+1),0),0),6)</f>
        <v>#N/A</v>
      </c>
      <c r="S6503" s="36" t="e">
        <f ca="1">VLOOKUP(R6503,Lists!B:D,3,FALSE)</f>
        <v>#N/A</v>
      </c>
      <c r="T6503" s="36" t="str">
        <f>IF(F6503&lt;&gt;"",MATCH(R6503,'Maximum minutes'!B:B,0),"")</f>
        <v/>
      </c>
      <c r="U6503" s="36">
        <f ca="1">IF(F6503&lt;&gt;"",COUNTA(OFFSET('Maximum minutes'!$C$1,'Annexe A1 Cours'!T6503,0,1,50)),0)</f>
        <v>0</v>
      </c>
      <c r="V6503" s="37">
        <f ca="1">IFERROR(OFFSET('Maximum minutes'!$C$1,T6503+1,-1+MATCH(G6503,OFFSET('Maximum minutes'!$C$1,T6503-1,0,1,50),0)),0)</f>
        <v>0</v>
      </c>
      <c r="W6503" s="38">
        <f t="shared" ca="1" si="202"/>
        <v>0</v>
      </c>
    </row>
    <row r="6504" spans="1:23" s="36" customFormat="1" ht="18.75">
      <c r="A6504" s="34"/>
      <c r="B6504" s="39"/>
      <c r="C6504" s="39"/>
      <c r="D6504" s="35"/>
      <c r="E6504" s="40"/>
      <c r="F6504" s="39"/>
      <c r="G6504" s="39"/>
      <c r="H6504" s="39"/>
      <c r="I6504" s="34"/>
      <c r="J6504" s="34"/>
      <c r="K6504" s="34"/>
      <c r="L6504" s="34"/>
      <c r="M6504" s="43" t="str">
        <f ca="1">IFERROR(OFFSET('Maximum minutes'!$C$1,T6504,MATCH(IF(G6504&lt;&gt;"",G6504,F6504),OFFSET('Maximum minutes'!$C$1,T6504-1,0,1,U6504+1),0)-1)*IF(OR(ISNUMBER(J6504),J6504="sans examen"),1,0)*IF(W6504&lt;MinDate,1,0),"")</f>
        <v/>
      </c>
      <c r="N6504" s="36">
        <f t="shared" ca="1" si="203"/>
        <v>0</v>
      </c>
      <c r="O6504" s="36" t="e">
        <f ca="1">LEFT(OFFSET(Lists!$Q$2,MATCH(E6504,Lists!$R$3:$R$19,0),0),4)</f>
        <v>#N/A</v>
      </c>
      <c r="P6504" s="36" t="e">
        <f ca="1">MATCH(O6504,Lists!$S$2:$S$640,1)</f>
        <v>#N/A</v>
      </c>
      <c r="Q6504" s="36" t="e">
        <f ca="1">MATCH(LEFT(OFFSET(Lists!$Q$2,MATCH(E6504,Lists!$R$3:$R$19,0)+1,0),4),Lists!$S$3:$S$640,1)</f>
        <v>#N/A</v>
      </c>
      <c r="R6504" s="36" t="e">
        <f ca="1">LEFT(OFFSET(Lists!$S$2,P6504-1+MATCH(F6504,OFFSET(Lists!$T$3,P6504-1,0,Q6504-P6504+1),0),0),6)</f>
        <v>#N/A</v>
      </c>
      <c r="S6504" s="36" t="e">
        <f ca="1">VLOOKUP(R6504,Lists!B:D,3,FALSE)</f>
        <v>#N/A</v>
      </c>
      <c r="T6504" s="36" t="str">
        <f>IF(F6504&lt;&gt;"",MATCH(R6504,'Maximum minutes'!B:B,0),"")</f>
        <v/>
      </c>
      <c r="U6504" s="36">
        <f ca="1">IF(F6504&lt;&gt;"",COUNTA(OFFSET('Maximum minutes'!$C$1,'Annexe A1 Cours'!T6504,0,1,50)),0)</f>
        <v>0</v>
      </c>
      <c r="V6504" s="37">
        <f ca="1">IFERROR(OFFSET('Maximum minutes'!$C$1,T6504+1,-1+MATCH(G6504,OFFSET('Maximum minutes'!$C$1,T6504-1,0,1,50),0)),0)</f>
        <v>0</v>
      </c>
      <c r="W6504" s="38">
        <f t="shared" ca="1" si="202"/>
        <v>0</v>
      </c>
    </row>
    <row r="6505" spans="1:23" s="36" customFormat="1" ht="18.75">
      <c r="A6505" s="34"/>
      <c r="B6505" s="39"/>
      <c r="C6505" s="39"/>
      <c r="D6505" s="35"/>
      <c r="E6505" s="40"/>
      <c r="F6505" s="39"/>
      <c r="G6505" s="39"/>
      <c r="H6505" s="39"/>
      <c r="I6505" s="34"/>
      <c r="J6505" s="34"/>
      <c r="K6505" s="34"/>
      <c r="L6505" s="34"/>
      <c r="M6505" s="43" t="str">
        <f ca="1">IFERROR(OFFSET('Maximum minutes'!$C$1,T6505,MATCH(IF(G6505&lt;&gt;"",G6505,F6505),OFFSET('Maximum minutes'!$C$1,T6505-1,0,1,U6505+1),0)-1)*IF(OR(ISNUMBER(J6505),J6505="sans examen"),1,0)*IF(W6505&lt;MinDate,1,0),"")</f>
        <v/>
      </c>
      <c r="N6505" s="36">
        <f t="shared" ca="1" si="203"/>
        <v>0</v>
      </c>
      <c r="O6505" s="36" t="e">
        <f ca="1">LEFT(OFFSET(Lists!$Q$2,MATCH(E6505,Lists!$R$3:$R$19,0),0),4)</f>
        <v>#N/A</v>
      </c>
      <c r="P6505" s="36" t="e">
        <f ca="1">MATCH(O6505,Lists!$S$2:$S$640,1)</f>
        <v>#N/A</v>
      </c>
      <c r="Q6505" s="36" t="e">
        <f ca="1">MATCH(LEFT(OFFSET(Lists!$Q$2,MATCH(E6505,Lists!$R$3:$R$19,0)+1,0),4),Lists!$S$3:$S$640,1)</f>
        <v>#N/A</v>
      </c>
      <c r="R6505" s="36" t="e">
        <f ca="1">LEFT(OFFSET(Lists!$S$2,P6505-1+MATCH(F6505,OFFSET(Lists!$T$3,P6505-1,0,Q6505-P6505+1),0),0),6)</f>
        <v>#N/A</v>
      </c>
      <c r="S6505" s="36" t="e">
        <f ca="1">VLOOKUP(R6505,Lists!B:D,3,FALSE)</f>
        <v>#N/A</v>
      </c>
      <c r="T6505" s="36" t="str">
        <f>IF(F6505&lt;&gt;"",MATCH(R6505,'Maximum minutes'!B:B,0),"")</f>
        <v/>
      </c>
      <c r="U6505" s="36">
        <f ca="1">IF(F6505&lt;&gt;"",COUNTA(OFFSET('Maximum minutes'!$C$1,'Annexe A1 Cours'!T6505,0,1,50)),0)</f>
        <v>0</v>
      </c>
      <c r="V6505" s="37">
        <f ca="1">IFERROR(OFFSET('Maximum minutes'!$C$1,T6505+1,-1+MATCH(G6505,OFFSET('Maximum minutes'!$C$1,T6505-1,0,1,50),0)),0)</f>
        <v>0</v>
      </c>
      <c r="W6505" s="38">
        <f t="shared" ca="1" si="202"/>
        <v>0</v>
      </c>
    </row>
    <row r="6506" spans="1:23" s="36" customFormat="1" ht="18.75">
      <c r="A6506" s="34"/>
      <c r="B6506" s="39"/>
      <c r="C6506" s="39"/>
      <c r="D6506" s="35"/>
      <c r="E6506" s="40"/>
      <c r="F6506" s="39"/>
      <c r="G6506" s="39"/>
      <c r="H6506" s="39"/>
      <c r="I6506" s="34"/>
      <c r="J6506" s="34"/>
      <c r="K6506" s="34"/>
      <c r="L6506" s="34"/>
      <c r="M6506" s="43" t="str">
        <f ca="1">IFERROR(OFFSET('Maximum minutes'!$C$1,T6506,MATCH(IF(G6506&lt;&gt;"",G6506,F6506),OFFSET('Maximum minutes'!$C$1,T6506-1,0,1,U6506+1),0)-1)*IF(OR(ISNUMBER(J6506),J6506="sans examen"),1,0)*IF(W6506&lt;MinDate,1,0),"")</f>
        <v/>
      </c>
      <c r="N6506" s="36">
        <f t="shared" ca="1" si="203"/>
        <v>0</v>
      </c>
      <c r="O6506" s="36" t="e">
        <f ca="1">LEFT(OFFSET(Lists!$Q$2,MATCH(E6506,Lists!$R$3:$R$19,0),0),4)</f>
        <v>#N/A</v>
      </c>
      <c r="P6506" s="36" t="e">
        <f ca="1">MATCH(O6506,Lists!$S$2:$S$640,1)</f>
        <v>#N/A</v>
      </c>
      <c r="Q6506" s="36" t="e">
        <f ca="1">MATCH(LEFT(OFFSET(Lists!$Q$2,MATCH(E6506,Lists!$R$3:$R$19,0)+1,0),4),Lists!$S$3:$S$640,1)</f>
        <v>#N/A</v>
      </c>
      <c r="R6506" s="36" t="e">
        <f ca="1">LEFT(OFFSET(Lists!$S$2,P6506-1+MATCH(F6506,OFFSET(Lists!$T$3,P6506-1,0,Q6506-P6506+1),0),0),6)</f>
        <v>#N/A</v>
      </c>
      <c r="S6506" s="36" t="e">
        <f ca="1">VLOOKUP(R6506,Lists!B:D,3,FALSE)</f>
        <v>#N/A</v>
      </c>
      <c r="T6506" s="36" t="str">
        <f>IF(F6506&lt;&gt;"",MATCH(R6506,'Maximum minutes'!B:B,0),"")</f>
        <v/>
      </c>
      <c r="U6506" s="36">
        <f ca="1">IF(F6506&lt;&gt;"",COUNTA(OFFSET('Maximum minutes'!$C$1,'Annexe A1 Cours'!T6506,0,1,50)),0)</f>
        <v>0</v>
      </c>
      <c r="V6506" s="37">
        <f ca="1">IFERROR(OFFSET('Maximum minutes'!$C$1,T6506+1,-1+MATCH(G6506,OFFSET('Maximum minutes'!$C$1,T6506-1,0,1,50),0)),0)</f>
        <v>0</v>
      </c>
      <c r="W6506" s="38">
        <f t="shared" ca="1" si="202"/>
        <v>0</v>
      </c>
    </row>
    <row r="6507" spans="1:23" s="36" customFormat="1" ht="18.75">
      <c r="A6507" s="34"/>
      <c r="B6507" s="39"/>
      <c r="C6507" s="39"/>
      <c r="D6507" s="35"/>
      <c r="E6507" s="40"/>
      <c r="F6507" s="39"/>
      <c r="G6507" s="39"/>
      <c r="H6507" s="39"/>
      <c r="I6507" s="34"/>
      <c r="J6507" s="34"/>
      <c r="K6507" s="34"/>
      <c r="L6507" s="34"/>
      <c r="M6507" s="43" t="str">
        <f ca="1">IFERROR(OFFSET('Maximum minutes'!$C$1,T6507,MATCH(IF(G6507&lt;&gt;"",G6507,F6507),OFFSET('Maximum minutes'!$C$1,T6507-1,0,1,U6507+1),0)-1)*IF(OR(ISNUMBER(J6507),J6507="sans examen"),1,0)*IF(W6507&lt;MinDate,1,0),"")</f>
        <v/>
      </c>
      <c r="N6507" s="36">
        <f t="shared" ca="1" si="203"/>
        <v>0</v>
      </c>
      <c r="O6507" s="36" t="e">
        <f ca="1">LEFT(OFFSET(Lists!$Q$2,MATCH(E6507,Lists!$R$3:$R$19,0),0),4)</f>
        <v>#N/A</v>
      </c>
      <c r="P6507" s="36" t="e">
        <f ca="1">MATCH(O6507,Lists!$S$2:$S$640,1)</f>
        <v>#N/A</v>
      </c>
      <c r="Q6507" s="36" t="e">
        <f ca="1">MATCH(LEFT(OFFSET(Lists!$Q$2,MATCH(E6507,Lists!$R$3:$R$19,0)+1,0),4),Lists!$S$3:$S$640,1)</f>
        <v>#N/A</v>
      </c>
      <c r="R6507" s="36" t="e">
        <f ca="1">LEFT(OFFSET(Lists!$S$2,P6507-1+MATCH(F6507,OFFSET(Lists!$T$3,P6507-1,0,Q6507-P6507+1),0),0),6)</f>
        <v>#N/A</v>
      </c>
      <c r="S6507" s="36" t="e">
        <f ca="1">VLOOKUP(R6507,Lists!B:D,3,FALSE)</f>
        <v>#N/A</v>
      </c>
      <c r="T6507" s="36" t="str">
        <f>IF(F6507&lt;&gt;"",MATCH(R6507,'Maximum minutes'!B:B,0),"")</f>
        <v/>
      </c>
      <c r="U6507" s="36">
        <f ca="1">IF(F6507&lt;&gt;"",COUNTA(OFFSET('Maximum minutes'!$C$1,'Annexe A1 Cours'!T6507,0,1,50)),0)</f>
        <v>0</v>
      </c>
      <c r="V6507" s="37">
        <f ca="1">IFERROR(OFFSET('Maximum minutes'!$C$1,T6507+1,-1+MATCH(G6507,OFFSET('Maximum minutes'!$C$1,T6507-1,0,1,50),0)),0)</f>
        <v>0</v>
      </c>
      <c r="W6507" s="38">
        <f t="shared" ca="1" si="202"/>
        <v>0</v>
      </c>
    </row>
    <row r="6508" spans="1:23" s="36" customFormat="1" ht="18.75">
      <c r="A6508" s="34"/>
      <c r="B6508" s="39"/>
      <c r="C6508" s="39"/>
      <c r="D6508" s="35"/>
      <c r="E6508" s="40"/>
      <c r="F6508" s="39"/>
      <c r="G6508" s="39"/>
      <c r="H6508" s="39"/>
      <c r="I6508" s="34"/>
      <c r="J6508" s="34"/>
      <c r="K6508" s="34"/>
      <c r="L6508" s="34"/>
      <c r="M6508" s="43" t="str">
        <f ca="1">IFERROR(OFFSET('Maximum minutes'!$C$1,T6508,MATCH(IF(G6508&lt;&gt;"",G6508,F6508),OFFSET('Maximum minutes'!$C$1,T6508-1,0,1,U6508+1),0)-1)*IF(OR(ISNUMBER(J6508),J6508="sans examen"),1,0)*IF(W6508&lt;MinDate,1,0),"")</f>
        <v/>
      </c>
      <c r="N6508" s="36">
        <f t="shared" ca="1" si="203"/>
        <v>0</v>
      </c>
      <c r="O6508" s="36" t="e">
        <f ca="1">LEFT(OFFSET(Lists!$Q$2,MATCH(E6508,Lists!$R$3:$R$19,0),0),4)</f>
        <v>#N/A</v>
      </c>
      <c r="P6508" s="36" t="e">
        <f ca="1">MATCH(O6508,Lists!$S$2:$S$640,1)</f>
        <v>#N/A</v>
      </c>
      <c r="Q6508" s="36" t="e">
        <f ca="1">MATCH(LEFT(OFFSET(Lists!$Q$2,MATCH(E6508,Lists!$R$3:$R$19,0)+1,0),4),Lists!$S$3:$S$640,1)</f>
        <v>#N/A</v>
      </c>
      <c r="R6508" s="36" t="e">
        <f ca="1">LEFT(OFFSET(Lists!$S$2,P6508-1+MATCH(F6508,OFFSET(Lists!$T$3,P6508-1,0,Q6508-P6508+1),0),0),6)</f>
        <v>#N/A</v>
      </c>
      <c r="S6508" s="36" t="e">
        <f ca="1">VLOOKUP(R6508,Lists!B:D,3,FALSE)</f>
        <v>#N/A</v>
      </c>
      <c r="T6508" s="36" t="str">
        <f>IF(F6508&lt;&gt;"",MATCH(R6508,'Maximum minutes'!B:B,0),"")</f>
        <v/>
      </c>
      <c r="U6508" s="36">
        <f ca="1">IF(F6508&lt;&gt;"",COUNTA(OFFSET('Maximum minutes'!$C$1,'Annexe A1 Cours'!T6508,0,1,50)),0)</f>
        <v>0</v>
      </c>
      <c r="V6508" s="37">
        <f ca="1">IFERROR(OFFSET('Maximum minutes'!$C$1,T6508+1,-1+MATCH(G6508,OFFSET('Maximum minutes'!$C$1,T6508-1,0,1,50),0)),0)</f>
        <v>0</v>
      </c>
      <c r="W6508" s="38">
        <f t="shared" ca="1" si="202"/>
        <v>0</v>
      </c>
    </row>
    <row r="6509" spans="1:23" s="36" customFormat="1" ht="18.75">
      <c r="A6509" s="34"/>
      <c r="B6509" s="39"/>
      <c r="C6509" s="39"/>
      <c r="D6509" s="35"/>
      <c r="E6509" s="40"/>
      <c r="F6509" s="39"/>
      <c r="G6509" s="39"/>
      <c r="H6509" s="39"/>
      <c r="I6509" s="34"/>
      <c r="J6509" s="34"/>
      <c r="K6509" s="34"/>
      <c r="L6509" s="34"/>
      <c r="M6509" s="43" t="str">
        <f ca="1">IFERROR(OFFSET('Maximum minutes'!$C$1,T6509,MATCH(IF(G6509&lt;&gt;"",G6509,F6509),OFFSET('Maximum minutes'!$C$1,T6509-1,0,1,U6509+1),0)-1)*IF(OR(ISNUMBER(J6509),J6509="sans examen"),1,0)*IF(W6509&lt;MinDate,1,0),"")</f>
        <v/>
      </c>
      <c r="N6509" s="36">
        <f t="shared" ca="1" si="203"/>
        <v>0</v>
      </c>
      <c r="O6509" s="36" t="e">
        <f ca="1">LEFT(OFFSET(Lists!$Q$2,MATCH(E6509,Lists!$R$3:$R$19,0),0),4)</f>
        <v>#N/A</v>
      </c>
      <c r="P6509" s="36" t="e">
        <f ca="1">MATCH(O6509,Lists!$S$2:$S$640,1)</f>
        <v>#N/A</v>
      </c>
      <c r="Q6509" s="36" t="e">
        <f ca="1">MATCH(LEFT(OFFSET(Lists!$Q$2,MATCH(E6509,Lists!$R$3:$R$19,0)+1,0),4),Lists!$S$3:$S$640,1)</f>
        <v>#N/A</v>
      </c>
      <c r="R6509" s="36" t="e">
        <f ca="1">LEFT(OFFSET(Lists!$S$2,P6509-1+MATCH(F6509,OFFSET(Lists!$T$3,P6509-1,0,Q6509-P6509+1),0),0),6)</f>
        <v>#N/A</v>
      </c>
      <c r="S6509" s="36" t="e">
        <f ca="1">VLOOKUP(R6509,Lists!B:D,3,FALSE)</f>
        <v>#N/A</v>
      </c>
      <c r="T6509" s="36" t="str">
        <f>IF(F6509&lt;&gt;"",MATCH(R6509,'Maximum minutes'!B:B,0),"")</f>
        <v/>
      </c>
      <c r="U6509" s="36">
        <f ca="1">IF(F6509&lt;&gt;"",COUNTA(OFFSET('Maximum minutes'!$C$1,'Annexe A1 Cours'!T6509,0,1,50)),0)</f>
        <v>0</v>
      </c>
      <c r="V6509" s="37">
        <f ca="1">IFERROR(OFFSET('Maximum minutes'!$C$1,T6509+1,-1+MATCH(G6509,OFFSET('Maximum minutes'!$C$1,T6509-1,0,1,50),0)),0)</f>
        <v>0</v>
      </c>
      <c r="W6509" s="38">
        <f t="shared" ca="1" si="202"/>
        <v>0</v>
      </c>
    </row>
    <row r="6510" spans="1:23" s="36" customFormat="1" ht="18.75">
      <c r="A6510" s="34"/>
      <c r="B6510" s="39"/>
      <c r="C6510" s="39"/>
      <c r="D6510" s="35"/>
      <c r="E6510" s="40"/>
      <c r="F6510" s="39"/>
      <c r="G6510" s="39"/>
      <c r="H6510" s="39"/>
      <c r="I6510" s="34"/>
      <c r="J6510" s="34"/>
      <c r="K6510" s="34"/>
      <c r="L6510" s="34"/>
      <c r="M6510" s="43" t="str">
        <f ca="1">IFERROR(OFFSET('Maximum minutes'!$C$1,T6510,MATCH(IF(G6510&lt;&gt;"",G6510,F6510),OFFSET('Maximum minutes'!$C$1,T6510-1,0,1,U6510+1),0)-1)*IF(OR(ISNUMBER(J6510),J6510="sans examen"),1,0)*IF(W6510&lt;MinDate,1,0),"")</f>
        <v/>
      </c>
      <c r="N6510" s="36">
        <f t="shared" ca="1" si="203"/>
        <v>0</v>
      </c>
      <c r="O6510" s="36" t="e">
        <f ca="1">LEFT(OFFSET(Lists!$Q$2,MATCH(E6510,Lists!$R$3:$R$19,0),0),4)</f>
        <v>#N/A</v>
      </c>
      <c r="P6510" s="36" t="e">
        <f ca="1">MATCH(O6510,Lists!$S$2:$S$640,1)</f>
        <v>#N/A</v>
      </c>
      <c r="Q6510" s="36" t="e">
        <f ca="1">MATCH(LEFT(OFFSET(Lists!$Q$2,MATCH(E6510,Lists!$R$3:$R$19,0)+1,0),4),Lists!$S$3:$S$640,1)</f>
        <v>#N/A</v>
      </c>
      <c r="R6510" s="36" t="e">
        <f ca="1">LEFT(OFFSET(Lists!$S$2,P6510-1+MATCH(F6510,OFFSET(Lists!$T$3,P6510-1,0,Q6510-P6510+1),0),0),6)</f>
        <v>#N/A</v>
      </c>
      <c r="S6510" s="36" t="e">
        <f ca="1">VLOOKUP(R6510,Lists!B:D,3,FALSE)</f>
        <v>#N/A</v>
      </c>
      <c r="T6510" s="36" t="str">
        <f>IF(F6510&lt;&gt;"",MATCH(R6510,'Maximum minutes'!B:B,0),"")</f>
        <v/>
      </c>
      <c r="U6510" s="36">
        <f ca="1">IF(F6510&lt;&gt;"",COUNTA(OFFSET('Maximum minutes'!$C$1,'Annexe A1 Cours'!T6510,0,1,50)),0)</f>
        <v>0</v>
      </c>
      <c r="V6510" s="37">
        <f ca="1">IFERROR(OFFSET('Maximum minutes'!$C$1,T6510+1,-1+MATCH(G6510,OFFSET('Maximum minutes'!$C$1,T6510-1,0,1,50),0)),0)</f>
        <v>0</v>
      </c>
      <c r="W6510" s="38">
        <f t="shared" ca="1" si="202"/>
        <v>0</v>
      </c>
    </row>
    <row r="6511" spans="1:23" s="36" customFormat="1" ht="18.75">
      <c r="A6511" s="34"/>
      <c r="B6511" s="39"/>
      <c r="C6511" s="39"/>
      <c r="D6511" s="35"/>
      <c r="E6511" s="40"/>
      <c r="F6511" s="39"/>
      <c r="G6511" s="39"/>
      <c r="H6511" s="39"/>
      <c r="I6511" s="34"/>
      <c r="J6511" s="34"/>
      <c r="K6511" s="34"/>
      <c r="L6511" s="34"/>
      <c r="M6511" s="43" t="str">
        <f ca="1">IFERROR(OFFSET('Maximum minutes'!$C$1,T6511,MATCH(IF(G6511&lt;&gt;"",G6511,F6511),OFFSET('Maximum minutes'!$C$1,T6511-1,0,1,U6511+1),0)-1)*IF(OR(ISNUMBER(J6511),J6511="sans examen"),1,0)*IF(W6511&lt;MinDate,1,0),"")</f>
        <v/>
      </c>
      <c r="N6511" s="36">
        <f t="shared" ca="1" si="203"/>
        <v>0</v>
      </c>
      <c r="O6511" s="36" t="e">
        <f ca="1">LEFT(OFFSET(Lists!$Q$2,MATCH(E6511,Lists!$R$3:$R$19,0),0),4)</f>
        <v>#N/A</v>
      </c>
      <c r="P6511" s="36" t="e">
        <f ca="1">MATCH(O6511,Lists!$S$2:$S$640,1)</f>
        <v>#N/A</v>
      </c>
      <c r="Q6511" s="36" t="e">
        <f ca="1">MATCH(LEFT(OFFSET(Lists!$Q$2,MATCH(E6511,Lists!$R$3:$R$19,0)+1,0),4),Lists!$S$3:$S$640,1)</f>
        <v>#N/A</v>
      </c>
      <c r="R6511" s="36" t="e">
        <f ca="1">LEFT(OFFSET(Lists!$S$2,P6511-1+MATCH(F6511,OFFSET(Lists!$T$3,P6511-1,0,Q6511-P6511+1),0),0),6)</f>
        <v>#N/A</v>
      </c>
      <c r="S6511" s="36" t="e">
        <f ca="1">VLOOKUP(R6511,Lists!B:D,3,FALSE)</f>
        <v>#N/A</v>
      </c>
      <c r="T6511" s="36" t="str">
        <f>IF(F6511&lt;&gt;"",MATCH(R6511,'Maximum minutes'!B:B,0),"")</f>
        <v/>
      </c>
      <c r="U6511" s="36">
        <f ca="1">IF(F6511&lt;&gt;"",COUNTA(OFFSET('Maximum minutes'!$C$1,'Annexe A1 Cours'!T6511,0,1,50)),0)</f>
        <v>0</v>
      </c>
      <c r="V6511" s="37">
        <f ca="1">IFERROR(OFFSET('Maximum minutes'!$C$1,T6511+1,-1+MATCH(G6511,OFFSET('Maximum minutes'!$C$1,T6511-1,0,1,50),0)),0)</f>
        <v>0</v>
      </c>
      <c r="W6511" s="38">
        <f t="shared" ca="1" si="202"/>
        <v>0</v>
      </c>
    </row>
    <row r="6512" spans="1:23" s="36" customFormat="1" ht="18.75">
      <c r="A6512" s="34"/>
      <c r="B6512" s="39"/>
      <c r="C6512" s="39"/>
      <c r="D6512" s="35"/>
      <c r="E6512" s="40"/>
      <c r="F6512" s="39"/>
      <c r="G6512" s="39"/>
      <c r="H6512" s="39"/>
      <c r="I6512" s="34"/>
      <c r="J6512" s="34"/>
      <c r="K6512" s="34"/>
      <c r="L6512" s="34"/>
      <c r="M6512" s="43" t="str">
        <f ca="1">IFERROR(OFFSET('Maximum minutes'!$C$1,T6512,MATCH(IF(G6512&lt;&gt;"",G6512,F6512),OFFSET('Maximum minutes'!$C$1,T6512-1,0,1,U6512+1),0)-1)*IF(OR(ISNUMBER(J6512),J6512="sans examen"),1,0)*IF(W6512&lt;MinDate,1,0),"")</f>
        <v/>
      </c>
      <c r="N6512" s="36">
        <f t="shared" ca="1" si="203"/>
        <v>0</v>
      </c>
      <c r="O6512" s="36" t="e">
        <f ca="1">LEFT(OFFSET(Lists!$Q$2,MATCH(E6512,Lists!$R$3:$R$19,0),0),4)</f>
        <v>#N/A</v>
      </c>
      <c r="P6512" s="36" t="e">
        <f ca="1">MATCH(O6512,Lists!$S$2:$S$640,1)</f>
        <v>#N/A</v>
      </c>
      <c r="Q6512" s="36" t="e">
        <f ca="1">MATCH(LEFT(OFFSET(Lists!$Q$2,MATCH(E6512,Lists!$R$3:$R$19,0)+1,0),4),Lists!$S$3:$S$640,1)</f>
        <v>#N/A</v>
      </c>
      <c r="R6512" s="36" t="e">
        <f ca="1">LEFT(OFFSET(Lists!$S$2,P6512-1+MATCH(F6512,OFFSET(Lists!$T$3,P6512-1,0,Q6512-P6512+1),0),0),6)</f>
        <v>#N/A</v>
      </c>
      <c r="S6512" s="36" t="e">
        <f ca="1">VLOOKUP(R6512,Lists!B:D,3,FALSE)</f>
        <v>#N/A</v>
      </c>
      <c r="T6512" s="36" t="str">
        <f>IF(F6512&lt;&gt;"",MATCH(R6512,'Maximum minutes'!B:B,0),"")</f>
        <v/>
      </c>
      <c r="U6512" s="36">
        <f ca="1">IF(F6512&lt;&gt;"",COUNTA(OFFSET('Maximum minutes'!$C$1,'Annexe A1 Cours'!T6512,0,1,50)),0)</f>
        <v>0</v>
      </c>
      <c r="V6512" s="37">
        <f ca="1">IFERROR(OFFSET('Maximum minutes'!$C$1,T6512+1,-1+MATCH(G6512,OFFSET('Maximum minutes'!$C$1,T6512-1,0,1,50),0)),0)</f>
        <v>0</v>
      </c>
      <c r="W6512" s="38">
        <f t="shared" ca="1" si="202"/>
        <v>0</v>
      </c>
    </row>
    <row r="6513" spans="1:23" s="36" customFormat="1" ht="18.75">
      <c r="A6513" s="34"/>
      <c r="B6513" s="39"/>
      <c r="C6513" s="39"/>
      <c r="D6513" s="35"/>
      <c r="E6513" s="40"/>
      <c r="F6513" s="39"/>
      <c r="G6513" s="39"/>
      <c r="H6513" s="39"/>
      <c r="I6513" s="34"/>
      <c r="J6513" s="34"/>
      <c r="K6513" s="34"/>
      <c r="L6513" s="34"/>
      <c r="M6513" s="43" t="str">
        <f ca="1">IFERROR(OFFSET('Maximum minutes'!$C$1,T6513,MATCH(IF(G6513&lt;&gt;"",G6513,F6513),OFFSET('Maximum minutes'!$C$1,T6513-1,0,1,U6513+1),0)-1)*IF(OR(ISNUMBER(J6513),J6513="sans examen"),1,0)*IF(W6513&lt;MinDate,1,0),"")</f>
        <v/>
      </c>
      <c r="N6513" s="36">
        <f t="shared" ca="1" si="203"/>
        <v>0</v>
      </c>
      <c r="O6513" s="36" t="e">
        <f ca="1">LEFT(OFFSET(Lists!$Q$2,MATCH(E6513,Lists!$R$3:$R$19,0),0),4)</f>
        <v>#N/A</v>
      </c>
      <c r="P6513" s="36" t="e">
        <f ca="1">MATCH(O6513,Lists!$S$2:$S$640,1)</f>
        <v>#N/A</v>
      </c>
      <c r="Q6513" s="36" t="e">
        <f ca="1">MATCH(LEFT(OFFSET(Lists!$Q$2,MATCH(E6513,Lists!$R$3:$R$19,0)+1,0),4),Lists!$S$3:$S$640,1)</f>
        <v>#N/A</v>
      </c>
      <c r="R6513" s="36" t="e">
        <f ca="1">LEFT(OFFSET(Lists!$S$2,P6513-1+MATCH(F6513,OFFSET(Lists!$T$3,P6513-1,0,Q6513-P6513+1),0),0),6)</f>
        <v>#N/A</v>
      </c>
      <c r="S6513" s="36" t="e">
        <f ca="1">VLOOKUP(R6513,Lists!B:D,3,FALSE)</f>
        <v>#N/A</v>
      </c>
      <c r="T6513" s="36" t="str">
        <f>IF(F6513&lt;&gt;"",MATCH(R6513,'Maximum minutes'!B:B,0),"")</f>
        <v/>
      </c>
      <c r="U6513" s="36">
        <f ca="1">IF(F6513&lt;&gt;"",COUNTA(OFFSET('Maximum minutes'!$C$1,'Annexe A1 Cours'!T6513,0,1,50)),0)</f>
        <v>0</v>
      </c>
      <c r="V6513" s="37">
        <f ca="1">IFERROR(OFFSET('Maximum minutes'!$C$1,T6513+1,-1+MATCH(G6513,OFFSET('Maximum minutes'!$C$1,T6513-1,0,1,50),0)),0)</f>
        <v>0</v>
      </c>
      <c r="W6513" s="38">
        <f t="shared" ca="1" si="202"/>
        <v>0</v>
      </c>
    </row>
    <row r="6514" spans="1:23" s="36" customFormat="1" ht="18.75">
      <c r="A6514" s="34"/>
      <c r="B6514" s="39"/>
      <c r="C6514" s="39"/>
      <c r="D6514" s="35"/>
      <c r="E6514" s="40"/>
      <c r="F6514" s="39"/>
      <c r="G6514" s="39"/>
      <c r="H6514" s="39"/>
      <c r="I6514" s="34"/>
      <c r="J6514" s="34"/>
      <c r="K6514" s="34"/>
      <c r="L6514" s="34"/>
      <c r="M6514" s="43" t="str">
        <f ca="1">IFERROR(OFFSET('Maximum minutes'!$C$1,T6514,MATCH(IF(G6514&lt;&gt;"",G6514,F6514),OFFSET('Maximum minutes'!$C$1,T6514-1,0,1,U6514+1),0)-1)*IF(OR(ISNUMBER(J6514),J6514="sans examen"),1,0)*IF(W6514&lt;MinDate,1,0),"")</f>
        <v/>
      </c>
      <c r="N6514" s="36">
        <f t="shared" ca="1" si="203"/>
        <v>0</v>
      </c>
      <c r="O6514" s="36" t="e">
        <f ca="1">LEFT(OFFSET(Lists!$Q$2,MATCH(E6514,Lists!$R$3:$R$19,0),0),4)</f>
        <v>#N/A</v>
      </c>
      <c r="P6514" s="36" t="e">
        <f ca="1">MATCH(O6514,Lists!$S$2:$S$640,1)</f>
        <v>#N/A</v>
      </c>
      <c r="Q6514" s="36" t="e">
        <f ca="1">MATCH(LEFT(OFFSET(Lists!$Q$2,MATCH(E6514,Lists!$R$3:$R$19,0)+1,0),4),Lists!$S$3:$S$640,1)</f>
        <v>#N/A</v>
      </c>
      <c r="R6514" s="36" t="e">
        <f ca="1">LEFT(OFFSET(Lists!$S$2,P6514-1+MATCH(F6514,OFFSET(Lists!$T$3,P6514-1,0,Q6514-P6514+1),0),0),6)</f>
        <v>#N/A</v>
      </c>
      <c r="S6514" s="36" t="e">
        <f ca="1">VLOOKUP(R6514,Lists!B:D,3,FALSE)</f>
        <v>#N/A</v>
      </c>
      <c r="T6514" s="36" t="str">
        <f>IF(F6514&lt;&gt;"",MATCH(R6514,'Maximum minutes'!B:B,0),"")</f>
        <v/>
      </c>
      <c r="U6514" s="36">
        <f ca="1">IF(F6514&lt;&gt;"",COUNTA(OFFSET('Maximum minutes'!$C$1,'Annexe A1 Cours'!T6514,0,1,50)),0)</f>
        <v>0</v>
      </c>
      <c r="V6514" s="37">
        <f ca="1">IFERROR(OFFSET('Maximum minutes'!$C$1,T6514+1,-1+MATCH(G6514,OFFSET('Maximum minutes'!$C$1,T6514-1,0,1,50),0)),0)</f>
        <v>0</v>
      </c>
      <c r="W6514" s="38">
        <f t="shared" ca="1" si="202"/>
        <v>0</v>
      </c>
    </row>
    <row r="6515" spans="1:23" s="36" customFormat="1" ht="18.75">
      <c r="A6515" s="34"/>
      <c r="B6515" s="39"/>
      <c r="C6515" s="39"/>
      <c r="D6515" s="35"/>
      <c r="E6515" s="40"/>
      <c r="F6515" s="39"/>
      <c r="G6515" s="39"/>
      <c r="H6515" s="39"/>
      <c r="I6515" s="34"/>
      <c r="J6515" s="34"/>
      <c r="K6515" s="34"/>
      <c r="L6515" s="34"/>
      <c r="M6515" s="43" t="str">
        <f ca="1">IFERROR(OFFSET('Maximum minutes'!$C$1,T6515,MATCH(IF(G6515&lt;&gt;"",G6515,F6515),OFFSET('Maximum minutes'!$C$1,T6515-1,0,1,U6515+1),0)-1)*IF(OR(ISNUMBER(J6515),J6515="sans examen"),1,0)*IF(W6515&lt;MinDate,1,0),"")</f>
        <v/>
      </c>
      <c r="N6515" s="36">
        <f t="shared" ca="1" si="203"/>
        <v>0</v>
      </c>
      <c r="O6515" s="36" t="e">
        <f ca="1">LEFT(OFFSET(Lists!$Q$2,MATCH(E6515,Lists!$R$3:$R$19,0),0),4)</f>
        <v>#N/A</v>
      </c>
      <c r="P6515" s="36" t="e">
        <f ca="1">MATCH(O6515,Lists!$S$2:$S$640,1)</f>
        <v>#N/A</v>
      </c>
      <c r="Q6515" s="36" t="e">
        <f ca="1">MATCH(LEFT(OFFSET(Lists!$Q$2,MATCH(E6515,Lists!$R$3:$R$19,0)+1,0),4),Lists!$S$3:$S$640,1)</f>
        <v>#N/A</v>
      </c>
      <c r="R6515" s="36" t="e">
        <f ca="1">LEFT(OFFSET(Lists!$S$2,P6515-1+MATCH(F6515,OFFSET(Lists!$T$3,P6515-1,0,Q6515-P6515+1),0),0),6)</f>
        <v>#N/A</v>
      </c>
      <c r="S6515" s="36" t="e">
        <f ca="1">VLOOKUP(R6515,Lists!B:D,3,FALSE)</f>
        <v>#N/A</v>
      </c>
      <c r="T6515" s="36" t="str">
        <f>IF(F6515&lt;&gt;"",MATCH(R6515,'Maximum minutes'!B:B,0),"")</f>
        <v/>
      </c>
      <c r="U6515" s="36">
        <f ca="1">IF(F6515&lt;&gt;"",COUNTA(OFFSET('Maximum minutes'!$C$1,'Annexe A1 Cours'!T6515,0,1,50)),0)</f>
        <v>0</v>
      </c>
      <c r="V6515" s="37">
        <f ca="1">IFERROR(OFFSET('Maximum minutes'!$C$1,T6515+1,-1+MATCH(G6515,OFFSET('Maximum minutes'!$C$1,T6515-1,0,1,50),0)),0)</f>
        <v>0</v>
      </c>
      <c r="W6515" s="38">
        <f t="shared" ca="1" si="202"/>
        <v>0</v>
      </c>
    </row>
    <row r="6516" spans="1:23" s="36" customFormat="1" ht="18.75">
      <c r="A6516" s="34"/>
      <c r="B6516" s="39"/>
      <c r="C6516" s="39"/>
      <c r="D6516" s="35"/>
      <c r="E6516" s="40"/>
      <c r="F6516" s="39"/>
      <c r="G6516" s="39"/>
      <c r="H6516" s="39"/>
      <c r="I6516" s="34"/>
      <c r="J6516" s="34"/>
      <c r="K6516" s="34"/>
      <c r="L6516" s="34"/>
      <c r="M6516" s="43" t="str">
        <f ca="1">IFERROR(OFFSET('Maximum minutes'!$C$1,T6516,MATCH(IF(G6516&lt;&gt;"",G6516,F6516),OFFSET('Maximum minutes'!$C$1,T6516-1,0,1,U6516+1),0)-1)*IF(OR(ISNUMBER(J6516),J6516="sans examen"),1,0)*IF(W6516&lt;MinDate,1,0),"")</f>
        <v/>
      </c>
      <c r="N6516" s="36">
        <f t="shared" ca="1" si="203"/>
        <v>0</v>
      </c>
      <c r="O6516" s="36" t="e">
        <f ca="1">LEFT(OFFSET(Lists!$Q$2,MATCH(E6516,Lists!$R$3:$R$19,0),0),4)</f>
        <v>#N/A</v>
      </c>
      <c r="P6516" s="36" t="e">
        <f ca="1">MATCH(O6516,Lists!$S$2:$S$640,1)</f>
        <v>#N/A</v>
      </c>
      <c r="Q6516" s="36" t="e">
        <f ca="1">MATCH(LEFT(OFFSET(Lists!$Q$2,MATCH(E6516,Lists!$R$3:$R$19,0)+1,0),4),Lists!$S$3:$S$640,1)</f>
        <v>#N/A</v>
      </c>
      <c r="R6516" s="36" t="e">
        <f ca="1">LEFT(OFFSET(Lists!$S$2,P6516-1+MATCH(F6516,OFFSET(Lists!$T$3,P6516-1,0,Q6516-P6516+1),0),0),6)</f>
        <v>#N/A</v>
      </c>
      <c r="S6516" s="36" t="e">
        <f ca="1">VLOOKUP(R6516,Lists!B:D,3,FALSE)</f>
        <v>#N/A</v>
      </c>
      <c r="T6516" s="36" t="str">
        <f>IF(F6516&lt;&gt;"",MATCH(R6516,'Maximum minutes'!B:B,0),"")</f>
        <v/>
      </c>
      <c r="U6516" s="36">
        <f ca="1">IF(F6516&lt;&gt;"",COUNTA(OFFSET('Maximum minutes'!$C$1,'Annexe A1 Cours'!T6516,0,1,50)),0)</f>
        <v>0</v>
      </c>
      <c r="V6516" s="37">
        <f ca="1">IFERROR(OFFSET('Maximum minutes'!$C$1,T6516+1,-1+MATCH(G6516,OFFSET('Maximum minutes'!$C$1,T6516-1,0,1,50),0)),0)</f>
        <v>0</v>
      </c>
      <c r="W6516" s="38">
        <f t="shared" ca="1" si="202"/>
        <v>0</v>
      </c>
    </row>
    <row r="6517" spans="1:23" s="36" customFormat="1" ht="18.75">
      <c r="A6517" s="34"/>
      <c r="B6517" s="39"/>
      <c r="C6517" s="39"/>
      <c r="D6517" s="35"/>
      <c r="E6517" s="40"/>
      <c r="F6517" s="39"/>
      <c r="G6517" s="39"/>
      <c r="H6517" s="39"/>
      <c r="I6517" s="34"/>
      <c r="J6517" s="34"/>
      <c r="K6517" s="34"/>
      <c r="L6517" s="34"/>
      <c r="M6517" s="43" t="str">
        <f ca="1">IFERROR(OFFSET('Maximum minutes'!$C$1,T6517,MATCH(IF(G6517&lt;&gt;"",G6517,F6517),OFFSET('Maximum minutes'!$C$1,T6517-1,0,1,U6517+1),0)-1)*IF(OR(ISNUMBER(J6517),J6517="sans examen"),1,0)*IF(W6517&lt;MinDate,1,0),"")</f>
        <v/>
      </c>
      <c r="N6517" s="36">
        <f t="shared" ca="1" si="203"/>
        <v>0</v>
      </c>
      <c r="O6517" s="36" t="e">
        <f ca="1">LEFT(OFFSET(Lists!$Q$2,MATCH(E6517,Lists!$R$3:$R$19,0),0),4)</f>
        <v>#N/A</v>
      </c>
      <c r="P6517" s="36" t="e">
        <f ca="1">MATCH(O6517,Lists!$S$2:$S$640,1)</f>
        <v>#N/A</v>
      </c>
      <c r="Q6517" s="36" t="e">
        <f ca="1">MATCH(LEFT(OFFSET(Lists!$Q$2,MATCH(E6517,Lists!$R$3:$R$19,0)+1,0),4),Lists!$S$3:$S$640,1)</f>
        <v>#N/A</v>
      </c>
      <c r="R6517" s="36" t="e">
        <f ca="1">LEFT(OFFSET(Lists!$S$2,P6517-1+MATCH(F6517,OFFSET(Lists!$T$3,P6517-1,0,Q6517-P6517+1),0),0),6)</f>
        <v>#N/A</v>
      </c>
      <c r="S6517" s="36" t="e">
        <f ca="1">VLOOKUP(R6517,Lists!B:D,3,FALSE)</f>
        <v>#N/A</v>
      </c>
      <c r="T6517" s="36" t="str">
        <f>IF(F6517&lt;&gt;"",MATCH(R6517,'Maximum minutes'!B:B,0),"")</f>
        <v/>
      </c>
      <c r="U6517" s="36">
        <f ca="1">IF(F6517&lt;&gt;"",COUNTA(OFFSET('Maximum minutes'!$C$1,'Annexe A1 Cours'!T6517,0,1,50)),0)</f>
        <v>0</v>
      </c>
      <c r="V6517" s="37">
        <f ca="1">IFERROR(OFFSET('Maximum minutes'!$C$1,T6517+1,-1+MATCH(G6517,OFFSET('Maximum minutes'!$C$1,T6517-1,0,1,50),0)),0)</f>
        <v>0</v>
      </c>
      <c r="W6517" s="38">
        <f t="shared" ca="1" si="202"/>
        <v>0</v>
      </c>
    </row>
    <row r="6518" spans="1:23" s="36" customFormat="1" ht="18.75">
      <c r="A6518" s="34"/>
      <c r="B6518" s="39"/>
      <c r="C6518" s="39"/>
      <c r="D6518" s="35"/>
      <c r="E6518" s="40"/>
      <c r="F6518" s="39"/>
      <c r="G6518" s="39"/>
      <c r="H6518" s="39"/>
      <c r="I6518" s="34"/>
      <c r="J6518" s="34"/>
      <c r="K6518" s="34"/>
      <c r="L6518" s="34"/>
      <c r="M6518" s="43" t="str">
        <f ca="1">IFERROR(OFFSET('Maximum minutes'!$C$1,T6518,MATCH(IF(G6518&lt;&gt;"",G6518,F6518),OFFSET('Maximum minutes'!$C$1,T6518-1,0,1,U6518+1),0)-1)*IF(OR(ISNUMBER(J6518),J6518="sans examen"),1,0)*IF(W6518&lt;MinDate,1,0),"")</f>
        <v/>
      </c>
      <c r="N6518" s="36">
        <f t="shared" ca="1" si="203"/>
        <v>0</v>
      </c>
      <c r="O6518" s="36" t="e">
        <f ca="1">LEFT(OFFSET(Lists!$Q$2,MATCH(E6518,Lists!$R$3:$R$19,0),0),4)</f>
        <v>#N/A</v>
      </c>
      <c r="P6518" s="36" t="e">
        <f ca="1">MATCH(O6518,Lists!$S$2:$S$640,1)</f>
        <v>#N/A</v>
      </c>
      <c r="Q6518" s="36" t="e">
        <f ca="1">MATCH(LEFT(OFFSET(Lists!$Q$2,MATCH(E6518,Lists!$R$3:$R$19,0)+1,0),4),Lists!$S$3:$S$640,1)</f>
        <v>#N/A</v>
      </c>
      <c r="R6518" s="36" t="e">
        <f ca="1">LEFT(OFFSET(Lists!$S$2,P6518-1+MATCH(F6518,OFFSET(Lists!$T$3,P6518-1,0,Q6518-P6518+1),0),0),6)</f>
        <v>#N/A</v>
      </c>
      <c r="S6518" s="36" t="e">
        <f ca="1">VLOOKUP(R6518,Lists!B:D,3,FALSE)</f>
        <v>#N/A</v>
      </c>
      <c r="T6518" s="36" t="str">
        <f>IF(F6518&lt;&gt;"",MATCH(R6518,'Maximum minutes'!B:B,0),"")</f>
        <v/>
      </c>
      <c r="U6518" s="36">
        <f ca="1">IF(F6518&lt;&gt;"",COUNTA(OFFSET('Maximum minutes'!$C$1,'Annexe A1 Cours'!T6518,0,1,50)),0)</f>
        <v>0</v>
      </c>
      <c r="V6518" s="37">
        <f ca="1">IFERROR(OFFSET('Maximum minutes'!$C$1,T6518+1,-1+MATCH(G6518,OFFSET('Maximum minutes'!$C$1,T6518-1,0,1,50),0)),0)</f>
        <v>0</v>
      </c>
      <c r="W6518" s="38">
        <f t="shared" ca="1" si="202"/>
        <v>0</v>
      </c>
    </row>
    <row r="6519" spans="1:23" s="36" customFormat="1" ht="18.75">
      <c r="A6519" s="34"/>
      <c r="B6519" s="39"/>
      <c r="C6519" s="39"/>
      <c r="D6519" s="35"/>
      <c r="E6519" s="40"/>
      <c r="F6519" s="39"/>
      <c r="G6519" s="39"/>
      <c r="H6519" s="39"/>
      <c r="I6519" s="34"/>
      <c r="J6519" s="34"/>
      <c r="K6519" s="34"/>
      <c r="L6519" s="34"/>
      <c r="M6519" s="43" t="str">
        <f ca="1">IFERROR(OFFSET('Maximum minutes'!$C$1,T6519,MATCH(IF(G6519&lt;&gt;"",G6519,F6519),OFFSET('Maximum minutes'!$C$1,T6519-1,0,1,U6519+1),0)-1)*IF(OR(ISNUMBER(J6519),J6519="sans examen"),1,0)*IF(W6519&lt;MinDate,1,0),"")</f>
        <v/>
      </c>
      <c r="N6519" s="36">
        <f t="shared" ca="1" si="203"/>
        <v>0</v>
      </c>
      <c r="O6519" s="36" t="e">
        <f ca="1">LEFT(OFFSET(Lists!$Q$2,MATCH(E6519,Lists!$R$3:$R$19,0),0),4)</f>
        <v>#N/A</v>
      </c>
      <c r="P6519" s="36" t="e">
        <f ca="1">MATCH(O6519,Lists!$S$2:$S$640,1)</f>
        <v>#N/A</v>
      </c>
      <c r="Q6519" s="36" t="e">
        <f ca="1">MATCH(LEFT(OFFSET(Lists!$Q$2,MATCH(E6519,Lists!$R$3:$R$19,0)+1,0),4),Lists!$S$3:$S$640,1)</f>
        <v>#N/A</v>
      </c>
      <c r="R6519" s="36" t="e">
        <f ca="1">LEFT(OFFSET(Lists!$S$2,P6519-1+MATCH(F6519,OFFSET(Lists!$T$3,P6519-1,0,Q6519-P6519+1),0),0),6)</f>
        <v>#N/A</v>
      </c>
      <c r="S6519" s="36" t="e">
        <f ca="1">VLOOKUP(R6519,Lists!B:D,3,FALSE)</f>
        <v>#N/A</v>
      </c>
      <c r="T6519" s="36" t="str">
        <f>IF(F6519&lt;&gt;"",MATCH(R6519,'Maximum minutes'!B:B,0),"")</f>
        <v/>
      </c>
      <c r="U6519" s="36">
        <f ca="1">IF(F6519&lt;&gt;"",COUNTA(OFFSET('Maximum minutes'!$C$1,'Annexe A1 Cours'!T6519,0,1,50)),0)</f>
        <v>0</v>
      </c>
      <c r="V6519" s="37">
        <f ca="1">IFERROR(OFFSET('Maximum minutes'!$C$1,T6519+1,-1+MATCH(G6519,OFFSET('Maximum minutes'!$C$1,T6519-1,0,1,50),0)),0)</f>
        <v>0</v>
      </c>
      <c r="W6519" s="38">
        <f t="shared" ca="1" si="202"/>
        <v>0</v>
      </c>
    </row>
    <row r="6520" spans="1:23" s="36" customFormat="1" ht="18.75">
      <c r="A6520" s="34"/>
      <c r="B6520" s="39"/>
      <c r="C6520" s="39"/>
      <c r="D6520" s="35"/>
      <c r="E6520" s="40"/>
      <c r="F6520" s="39"/>
      <c r="G6520" s="39"/>
      <c r="H6520" s="39"/>
      <c r="I6520" s="34"/>
      <c r="J6520" s="34"/>
      <c r="K6520" s="34"/>
      <c r="L6520" s="34"/>
      <c r="M6520" s="43" t="str">
        <f ca="1">IFERROR(OFFSET('Maximum minutes'!$C$1,T6520,MATCH(IF(G6520&lt;&gt;"",G6520,F6520),OFFSET('Maximum minutes'!$C$1,T6520-1,0,1,U6520+1),0)-1)*IF(OR(ISNUMBER(J6520),J6520="sans examen"),1,0)*IF(W6520&lt;MinDate,1,0),"")</f>
        <v/>
      </c>
      <c r="N6520" s="36">
        <f t="shared" ca="1" si="203"/>
        <v>0</v>
      </c>
      <c r="O6520" s="36" t="e">
        <f ca="1">LEFT(OFFSET(Lists!$Q$2,MATCH(E6520,Lists!$R$3:$R$19,0),0),4)</f>
        <v>#N/A</v>
      </c>
      <c r="P6520" s="36" t="e">
        <f ca="1">MATCH(O6520,Lists!$S$2:$S$640,1)</f>
        <v>#N/A</v>
      </c>
      <c r="Q6520" s="36" t="e">
        <f ca="1">MATCH(LEFT(OFFSET(Lists!$Q$2,MATCH(E6520,Lists!$R$3:$R$19,0)+1,0),4),Lists!$S$3:$S$640,1)</f>
        <v>#N/A</v>
      </c>
      <c r="R6520" s="36" t="e">
        <f ca="1">LEFT(OFFSET(Lists!$S$2,P6520-1+MATCH(F6520,OFFSET(Lists!$T$3,P6520-1,0,Q6520-P6520+1),0),0),6)</f>
        <v>#N/A</v>
      </c>
      <c r="S6520" s="36" t="e">
        <f ca="1">VLOOKUP(R6520,Lists!B:D,3,FALSE)</f>
        <v>#N/A</v>
      </c>
      <c r="T6520" s="36" t="str">
        <f>IF(F6520&lt;&gt;"",MATCH(R6520,'Maximum minutes'!B:B,0),"")</f>
        <v/>
      </c>
      <c r="U6520" s="36">
        <f ca="1">IF(F6520&lt;&gt;"",COUNTA(OFFSET('Maximum minutes'!$C$1,'Annexe A1 Cours'!T6520,0,1,50)),0)</f>
        <v>0</v>
      </c>
      <c r="V6520" s="37">
        <f ca="1">IFERROR(OFFSET('Maximum minutes'!$C$1,T6520+1,-1+MATCH(G6520,OFFSET('Maximum minutes'!$C$1,T6520-1,0,1,50),0)),0)</f>
        <v>0</v>
      </c>
      <c r="W6520" s="38">
        <f t="shared" ca="1" si="202"/>
        <v>0</v>
      </c>
    </row>
    <row r="6521" spans="1:23" s="36" customFormat="1" ht="18.75">
      <c r="A6521" s="34"/>
      <c r="B6521" s="39"/>
      <c r="C6521" s="39"/>
      <c r="D6521" s="35"/>
      <c r="E6521" s="40"/>
      <c r="F6521" s="39"/>
      <c r="G6521" s="39"/>
      <c r="H6521" s="39"/>
      <c r="I6521" s="34"/>
      <c r="J6521" s="34"/>
      <c r="K6521" s="34"/>
      <c r="L6521" s="34"/>
      <c r="M6521" s="43" t="str">
        <f ca="1">IFERROR(OFFSET('Maximum minutes'!$C$1,T6521,MATCH(IF(G6521&lt;&gt;"",G6521,F6521),OFFSET('Maximum minutes'!$C$1,T6521-1,0,1,U6521+1),0)-1)*IF(OR(ISNUMBER(J6521),J6521="sans examen"),1,0)*IF(W6521&lt;MinDate,1,0),"")</f>
        <v/>
      </c>
      <c r="N6521" s="36">
        <f t="shared" ca="1" si="203"/>
        <v>0</v>
      </c>
      <c r="O6521" s="36" t="e">
        <f ca="1">LEFT(OFFSET(Lists!$Q$2,MATCH(E6521,Lists!$R$3:$R$19,0),0),4)</f>
        <v>#N/A</v>
      </c>
      <c r="P6521" s="36" t="e">
        <f ca="1">MATCH(O6521,Lists!$S$2:$S$640,1)</f>
        <v>#N/A</v>
      </c>
      <c r="Q6521" s="36" t="e">
        <f ca="1">MATCH(LEFT(OFFSET(Lists!$Q$2,MATCH(E6521,Lists!$R$3:$R$19,0)+1,0),4),Lists!$S$3:$S$640,1)</f>
        <v>#N/A</v>
      </c>
      <c r="R6521" s="36" t="e">
        <f ca="1">LEFT(OFFSET(Lists!$S$2,P6521-1+MATCH(F6521,OFFSET(Lists!$T$3,P6521-1,0,Q6521-P6521+1),0),0),6)</f>
        <v>#N/A</v>
      </c>
      <c r="S6521" s="36" t="e">
        <f ca="1">VLOOKUP(R6521,Lists!B:D,3,FALSE)</f>
        <v>#N/A</v>
      </c>
      <c r="T6521" s="36" t="str">
        <f>IF(F6521&lt;&gt;"",MATCH(R6521,'Maximum minutes'!B:B,0),"")</f>
        <v/>
      </c>
      <c r="U6521" s="36">
        <f ca="1">IF(F6521&lt;&gt;"",COUNTA(OFFSET('Maximum minutes'!$C$1,'Annexe A1 Cours'!T6521,0,1,50)),0)</f>
        <v>0</v>
      </c>
      <c r="V6521" s="37">
        <f ca="1">IFERROR(OFFSET('Maximum minutes'!$C$1,T6521+1,-1+MATCH(G6521,OFFSET('Maximum minutes'!$C$1,T6521-1,0,1,50),0)),0)</f>
        <v>0</v>
      </c>
      <c r="W6521" s="38">
        <f t="shared" ca="1" si="202"/>
        <v>0</v>
      </c>
    </row>
    <row r="6522" spans="1:23" s="36" customFormat="1" ht="18.75">
      <c r="A6522" s="34"/>
      <c r="B6522" s="39"/>
      <c r="C6522" s="39"/>
      <c r="D6522" s="35"/>
      <c r="E6522" s="40"/>
      <c r="F6522" s="39"/>
      <c r="G6522" s="39"/>
      <c r="H6522" s="39"/>
      <c r="I6522" s="34"/>
      <c r="J6522" s="34"/>
      <c r="K6522" s="34"/>
      <c r="L6522" s="34"/>
      <c r="M6522" s="43" t="str">
        <f ca="1">IFERROR(OFFSET('Maximum minutes'!$C$1,T6522,MATCH(IF(G6522&lt;&gt;"",G6522,F6522),OFFSET('Maximum minutes'!$C$1,T6522-1,0,1,U6522+1),0)-1)*IF(OR(ISNUMBER(J6522),J6522="sans examen"),1,0)*IF(W6522&lt;MinDate,1,0),"")</f>
        <v/>
      </c>
      <c r="N6522" s="36">
        <f t="shared" ca="1" si="203"/>
        <v>0</v>
      </c>
      <c r="O6522" s="36" t="e">
        <f ca="1">LEFT(OFFSET(Lists!$Q$2,MATCH(E6522,Lists!$R$3:$R$19,0),0),4)</f>
        <v>#N/A</v>
      </c>
      <c r="P6522" s="36" t="e">
        <f ca="1">MATCH(O6522,Lists!$S$2:$S$640,1)</f>
        <v>#N/A</v>
      </c>
      <c r="Q6522" s="36" t="e">
        <f ca="1">MATCH(LEFT(OFFSET(Lists!$Q$2,MATCH(E6522,Lists!$R$3:$R$19,0)+1,0),4),Lists!$S$3:$S$640,1)</f>
        <v>#N/A</v>
      </c>
      <c r="R6522" s="36" t="e">
        <f ca="1">LEFT(OFFSET(Lists!$S$2,P6522-1+MATCH(F6522,OFFSET(Lists!$T$3,P6522-1,0,Q6522-P6522+1),0),0),6)</f>
        <v>#N/A</v>
      </c>
      <c r="S6522" s="36" t="e">
        <f ca="1">VLOOKUP(R6522,Lists!B:D,3,FALSE)</f>
        <v>#N/A</v>
      </c>
      <c r="T6522" s="36" t="str">
        <f>IF(F6522&lt;&gt;"",MATCH(R6522,'Maximum minutes'!B:B,0),"")</f>
        <v/>
      </c>
      <c r="U6522" s="36">
        <f ca="1">IF(F6522&lt;&gt;"",COUNTA(OFFSET('Maximum minutes'!$C$1,'Annexe A1 Cours'!T6522,0,1,50)),0)</f>
        <v>0</v>
      </c>
      <c r="V6522" s="37">
        <f ca="1">IFERROR(OFFSET('Maximum minutes'!$C$1,T6522+1,-1+MATCH(G6522,OFFSET('Maximum minutes'!$C$1,T6522-1,0,1,50),0)),0)</f>
        <v>0</v>
      </c>
      <c r="W6522" s="38">
        <f t="shared" ca="1" si="202"/>
        <v>0</v>
      </c>
    </row>
    <row r="6523" spans="1:23" s="36" customFormat="1" ht="18.75">
      <c r="A6523" s="34"/>
      <c r="B6523" s="39"/>
      <c r="C6523" s="39"/>
      <c r="D6523" s="35"/>
      <c r="E6523" s="40"/>
      <c r="F6523" s="39"/>
      <c r="G6523" s="39"/>
      <c r="H6523" s="39"/>
      <c r="I6523" s="34"/>
      <c r="J6523" s="34"/>
      <c r="K6523" s="34"/>
      <c r="L6523" s="34"/>
      <c r="M6523" s="43" t="str">
        <f ca="1">IFERROR(OFFSET('Maximum minutes'!$C$1,T6523,MATCH(IF(G6523&lt;&gt;"",G6523,F6523),OFFSET('Maximum minutes'!$C$1,T6523-1,0,1,U6523+1),0)-1)*IF(OR(ISNUMBER(J6523),J6523="sans examen"),1,0)*IF(W6523&lt;MinDate,1,0),"")</f>
        <v/>
      </c>
      <c r="N6523" s="36">
        <f t="shared" ca="1" si="203"/>
        <v>0</v>
      </c>
      <c r="O6523" s="36" t="e">
        <f ca="1">LEFT(OFFSET(Lists!$Q$2,MATCH(E6523,Lists!$R$3:$R$19,0),0),4)</f>
        <v>#N/A</v>
      </c>
      <c r="P6523" s="36" t="e">
        <f ca="1">MATCH(O6523,Lists!$S$2:$S$640,1)</f>
        <v>#N/A</v>
      </c>
      <c r="Q6523" s="36" t="e">
        <f ca="1">MATCH(LEFT(OFFSET(Lists!$Q$2,MATCH(E6523,Lists!$R$3:$R$19,0)+1,0),4),Lists!$S$3:$S$640,1)</f>
        <v>#N/A</v>
      </c>
      <c r="R6523" s="36" t="e">
        <f ca="1">LEFT(OFFSET(Lists!$S$2,P6523-1+MATCH(F6523,OFFSET(Lists!$T$3,P6523-1,0,Q6523-P6523+1),0),0),6)</f>
        <v>#N/A</v>
      </c>
      <c r="S6523" s="36" t="e">
        <f ca="1">VLOOKUP(R6523,Lists!B:D,3,FALSE)</f>
        <v>#N/A</v>
      </c>
      <c r="T6523" s="36" t="str">
        <f>IF(F6523&lt;&gt;"",MATCH(R6523,'Maximum minutes'!B:B,0),"")</f>
        <v/>
      </c>
      <c r="U6523" s="36">
        <f ca="1">IF(F6523&lt;&gt;"",COUNTA(OFFSET('Maximum minutes'!$C$1,'Annexe A1 Cours'!T6523,0,1,50)),0)</f>
        <v>0</v>
      </c>
      <c r="V6523" s="37">
        <f ca="1">IFERROR(OFFSET('Maximum minutes'!$C$1,T6523+1,-1+MATCH(G6523,OFFSET('Maximum minutes'!$C$1,T6523-1,0,1,50),0)),0)</f>
        <v>0</v>
      </c>
      <c r="W6523" s="38">
        <f t="shared" ca="1" si="202"/>
        <v>0</v>
      </c>
    </row>
    <row r="6524" spans="1:23" s="36" customFormat="1" ht="18.75">
      <c r="A6524" s="34"/>
      <c r="B6524" s="39"/>
      <c r="C6524" s="39"/>
      <c r="D6524" s="35"/>
      <c r="E6524" s="40"/>
      <c r="F6524" s="39"/>
      <c r="G6524" s="39"/>
      <c r="H6524" s="39"/>
      <c r="I6524" s="34"/>
      <c r="J6524" s="34"/>
      <c r="K6524" s="34"/>
      <c r="L6524" s="34"/>
      <c r="M6524" s="43" t="str">
        <f ca="1">IFERROR(OFFSET('Maximum minutes'!$C$1,T6524,MATCH(IF(G6524&lt;&gt;"",G6524,F6524),OFFSET('Maximum minutes'!$C$1,T6524-1,0,1,U6524+1),0)-1)*IF(OR(ISNUMBER(J6524),J6524="sans examen"),1,0)*IF(W6524&lt;MinDate,1,0),"")</f>
        <v/>
      </c>
      <c r="N6524" s="36">
        <f t="shared" ca="1" si="203"/>
        <v>0</v>
      </c>
      <c r="O6524" s="36" t="e">
        <f ca="1">LEFT(OFFSET(Lists!$Q$2,MATCH(E6524,Lists!$R$3:$R$19,0),0),4)</f>
        <v>#N/A</v>
      </c>
      <c r="P6524" s="36" t="e">
        <f ca="1">MATCH(O6524,Lists!$S$2:$S$640,1)</f>
        <v>#N/A</v>
      </c>
      <c r="Q6524" s="36" t="e">
        <f ca="1">MATCH(LEFT(OFFSET(Lists!$Q$2,MATCH(E6524,Lists!$R$3:$R$19,0)+1,0),4),Lists!$S$3:$S$640,1)</f>
        <v>#N/A</v>
      </c>
      <c r="R6524" s="36" t="e">
        <f ca="1">LEFT(OFFSET(Lists!$S$2,P6524-1+MATCH(F6524,OFFSET(Lists!$T$3,P6524-1,0,Q6524-P6524+1),0),0),6)</f>
        <v>#N/A</v>
      </c>
      <c r="S6524" s="36" t="e">
        <f ca="1">VLOOKUP(R6524,Lists!B:D,3,FALSE)</f>
        <v>#N/A</v>
      </c>
      <c r="T6524" s="36" t="str">
        <f>IF(F6524&lt;&gt;"",MATCH(R6524,'Maximum minutes'!B:B,0),"")</f>
        <v/>
      </c>
      <c r="U6524" s="36">
        <f ca="1">IF(F6524&lt;&gt;"",COUNTA(OFFSET('Maximum minutes'!$C$1,'Annexe A1 Cours'!T6524,0,1,50)),0)</f>
        <v>0</v>
      </c>
      <c r="V6524" s="37">
        <f ca="1">IFERROR(OFFSET('Maximum minutes'!$C$1,T6524+1,-1+MATCH(G6524,OFFSET('Maximum minutes'!$C$1,T6524-1,0,1,50),0)),0)</f>
        <v>0</v>
      </c>
      <c r="W6524" s="38">
        <f t="shared" ca="1" si="202"/>
        <v>0</v>
      </c>
    </row>
    <row r="6525" spans="1:23" s="36" customFormat="1" ht="18.75">
      <c r="A6525" s="34"/>
      <c r="B6525" s="39"/>
      <c r="C6525" s="39"/>
      <c r="D6525" s="35"/>
      <c r="E6525" s="40"/>
      <c r="F6525" s="39"/>
      <c r="G6525" s="39"/>
      <c r="H6525" s="39"/>
      <c r="I6525" s="34"/>
      <c r="J6525" s="34"/>
      <c r="K6525" s="34"/>
      <c r="L6525" s="34"/>
      <c r="M6525" s="43" t="str">
        <f ca="1">IFERROR(OFFSET('Maximum minutes'!$C$1,T6525,MATCH(IF(G6525&lt;&gt;"",G6525,F6525),OFFSET('Maximum minutes'!$C$1,T6525-1,0,1,U6525+1),0)-1)*IF(OR(ISNUMBER(J6525),J6525="sans examen"),1,0)*IF(W6525&lt;MinDate,1,0),"")</f>
        <v/>
      </c>
      <c r="N6525" s="36">
        <f t="shared" ca="1" si="203"/>
        <v>0</v>
      </c>
      <c r="O6525" s="36" t="e">
        <f ca="1">LEFT(OFFSET(Lists!$Q$2,MATCH(E6525,Lists!$R$3:$R$19,0),0),4)</f>
        <v>#N/A</v>
      </c>
      <c r="P6525" s="36" t="e">
        <f ca="1">MATCH(O6525,Lists!$S$2:$S$640,1)</f>
        <v>#N/A</v>
      </c>
      <c r="Q6525" s="36" t="e">
        <f ca="1">MATCH(LEFT(OFFSET(Lists!$Q$2,MATCH(E6525,Lists!$R$3:$R$19,0)+1,0),4),Lists!$S$3:$S$640,1)</f>
        <v>#N/A</v>
      </c>
      <c r="R6525" s="36" t="e">
        <f ca="1">LEFT(OFFSET(Lists!$S$2,P6525-1+MATCH(F6525,OFFSET(Lists!$T$3,P6525-1,0,Q6525-P6525+1),0),0),6)</f>
        <v>#N/A</v>
      </c>
      <c r="S6525" s="36" t="e">
        <f ca="1">VLOOKUP(R6525,Lists!B:D,3,FALSE)</f>
        <v>#N/A</v>
      </c>
      <c r="T6525" s="36" t="str">
        <f>IF(F6525&lt;&gt;"",MATCH(R6525,'Maximum minutes'!B:B,0),"")</f>
        <v/>
      </c>
      <c r="U6525" s="36">
        <f ca="1">IF(F6525&lt;&gt;"",COUNTA(OFFSET('Maximum minutes'!$C$1,'Annexe A1 Cours'!T6525,0,1,50)),0)</f>
        <v>0</v>
      </c>
      <c r="V6525" s="37">
        <f ca="1">IFERROR(OFFSET('Maximum minutes'!$C$1,T6525+1,-1+MATCH(G6525,OFFSET('Maximum minutes'!$C$1,T6525-1,0,1,50),0)),0)</f>
        <v>0</v>
      </c>
      <c r="W6525" s="38">
        <f t="shared" ca="1" si="202"/>
        <v>0</v>
      </c>
    </row>
    <row r="6526" spans="1:23" s="36" customFormat="1" ht="18.75">
      <c r="A6526" s="34"/>
      <c r="B6526" s="39"/>
      <c r="C6526" s="39"/>
      <c r="D6526" s="35"/>
      <c r="E6526" s="40"/>
      <c r="F6526" s="39"/>
      <c r="G6526" s="39"/>
      <c r="H6526" s="39"/>
      <c r="I6526" s="34"/>
      <c r="J6526" s="34"/>
      <c r="K6526" s="34"/>
      <c r="L6526" s="34"/>
      <c r="M6526" s="43" t="str">
        <f ca="1">IFERROR(OFFSET('Maximum minutes'!$C$1,T6526,MATCH(IF(G6526&lt;&gt;"",G6526,F6526),OFFSET('Maximum minutes'!$C$1,T6526-1,0,1,U6526+1),0)-1)*IF(OR(ISNUMBER(J6526),J6526="sans examen"),1,0)*IF(W6526&lt;MinDate,1,0),"")</f>
        <v/>
      </c>
      <c r="N6526" s="36">
        <f t="shared" ca="1" si="203"/>
        <v>0</v>
      </c>
      <c r="O6526" s="36" t="e">
        <f ca="1">LEFT(OFFSET(Lists!$Q$2,MATCH(E6526,Lists!$R$3:$R$19,0),0),4)</f>
        <v>#N/A</v>
      </c>
      <c r="P6526" s="36" t="e">
        <f ca="1">MATCH(O6526,Lists!$S$2:$S$640,1)</f>
        <v>#N/A</v>
      </c>
      <c r="Q6526" s="36" t="e">
        <f ca="1">MATCH(LEFT(OFFSET(Lists!$Q$2,MATCH(E6526,Lists!$R$3:$R$19,0)+1,0),4),Lists!$S$3:$S$640,1)</f>
        <v>#N/A</v>
      </c>
      <c r="R6526" s="36" t="e">
        <f ca="1">LEFT(OFFSET(Lists!$S$2,P6526-1+MATCH(F6526,OFFSET(Lists!$T$3,P6526-1,0,Q6526-P6526+1),0),0),6)</f>
        <v>#N/A</v>
      </c>
      <c r="S6526" s="36" t="e">
        <f ca="1">VLOOKUP(R6526,Lists!B:D,3,FALSE)</f>
        <v>#N/A</v>
      </c>
      <c r="T6526" s="36" t="str">
        <f>IF(F6526&lt;&gt;"",MATCH(R6526,'Maximum minutes'!B:B,0),"")</f>
        <v/>
      </c>
      <c r="U6526" s="36">
        <f ca="1">IF(F6526&lt;&gt;"",COUNTA(OFFSET('Maximum minutes'!$C$1,'Annexe A1 Cours'!T6526,0,1,50)),0)</f>
        <v>0</v>
      </c>
      <c r="V6526" s="37">
        <f ca="1">IFERROR(OFFSET('Maximum minutes'!$C$1,T6526+1,-1+MATCH(G6526,OFFSET('Maximum minutes'!$C$1,T6526-1,0,1,50),0)),0)</f>
        <v>0</v>
      </c>
      <c r="W6526" s="38">
        <f t="shared" ca="1" si="202"/>
        <v>0</v>
      </c>
    </row>
    <row r="6527" spans="1:23" s="36" customFormat="1" ht="18.75">
      <c r="A6527" s="34"/>
      <c r="B6527" s="39"/>
      <c r="C6527" s="39"/>
      <c r="D6527" s="35"/>
      <c r="E6527" s="40"/>
      <c r="F6527" s="39"/>
      <c r="G6527" s="39"/>
      <c r="H6527" s="39"/>
      <c r="I6527" s="34"/>
      <c r="J6527" s="34"/>
      <c r="K6527" s="34"/>
      <c r="L6527" s="34"/>
      <c r="M6527" s="43" t="str">
        <f ca="1">IFERROR(OFFSET('Maximum minutes'!$C$1,T6527,MATCH(IF(G6527&lt;&gt;"",G6527,F6527),OFFSET('Maximum minutes'!$C$1,T6527-1,0,1,U6527+1),0)-1)*IF(OR(ISNUMBER(J6527),J6527="sans examen"),1,0)*IF(W6527&lt;MinDate,1,0),"")</f>
        <v/>
      </c>
      <c r="N6527" s="36">
        <f t="shared" ca="1" si="203"/>
        <v>0</v>
      </c>
      <c r="O6527" s="36" t="e">
        <f ca="1">LEFT(OFFSET(Lists!$Q$2,MATCH(E6527,Lists!$R$3:$R$19,0),0),4)</f>
        <v>#N/A</v>
      </c>
      <c r="P6527" s="36" t="e">
        <f ca="1">MATCH(O6527,Lists!$S$2:$S$640,1)</f>
        <v>#N/A</v>
      </c>
      <c r="Q6527" s="36" t="e">
        <f ca="1">MATCH(LEFT(OFFSET(Lists!$Q$2,MATCH(E6527,Lists!$R$3:$R$19,0)+1,0),4),Lists!$S$3:$S$640,1)</f>
        <v>#N/A</v>
      </c>
      <c r="R6527" s="36" t="e">
        <f ca="1">LEFT(OFFSET(Lists!$S$2,P6527-1+MATCH(F6527,OFFSET(Lists!$T$3,P6527-1,0,Q6527-P6527+1),0),0),6)</f>
        <v>#N/A</v>
      </c>
      <c r="S6527" s="36" t="e">
        <f ca="1">VLOOKUP(R6527,Lists!B:D,3,FALSE)</f>
        <v>#N/A</v>
      </c>
      <c r="T6527" s="36" t="str">
        <f>IF(F6527&lt;&gt;"",MATCH(R6527,'Maximum minutes'!B:B,0),"")</f>
        <v/>
      </c>
      <c r="U6527" s="36">
        <f ca="1">IF(F6527&lt;&gt;"",COUNTA(OFFSET('Maximum minutes'!$C$1,'Annexe A1 Cours'!T6527,0,1,50)),0)</f>
        <v>0</v>
      </c>
      <c r="V6527" s="37">
        <f ca="1">IFERROR(OFFSET('Maximum minutes'!$C$1,T6527+1,-1+MATCH(G6527,OFFSET('Maximum minutes'!$C$1,T6527-1,0,1,50),0)),0)</f>
        <v>0</v>
      </c>
      <c r="W6527" s="38">
        <f t="shared" ca="1" si="202"/>
        <v>0</v>
      </c>
    </row>
    <row r="6528" spans="1:23" s="36" customFormat="1" ht="18.75">
      <c r="A6528" s="34"/>
      <c r="B6528" s="39"/>
      <c r="C6528" s="39"/>
      <c r="D6528" s="35"/>
      <c r="E6528" s="40"/>
      <c r="F6528" s="39"/>
      <c r="G6528" s="39"/>
      <c r="H6528" s="39"/>
      <c r="I6528" s="34"/>
      <c r="J6528" s="34"/>
      <c r="K6528" s="34"/>
      <c r="L6528" s="34"/>
      <c r="M6528" s="43" t="str">
        <f ca="1">IFERROR(OFFSET('Maximum minutes'!$C$1,T6528,MATCH(IF(G6528&lt;&gt;"",G6528,F6528),OFFSET('Maximum minutes'!$C$1,T6528-1,0,1,U6528+1),0)-1)*IF(OR(ISNUMBER(J6528),J6528="sans examen"),1,0)*IF(W6528&lt;MinDate,1,0),"")</f>
        <v/>
      </c>
      <c r="N6528" s="36">
        <f t="shared" ca="1" si="203"/>
        <v>0</v>
      </c>
      <c r="O6528" s="36" t="e">
        <f ca="1">LEFT(OFFSET(Lists!$Q$2,MATCH(E6528,Lists!$R$3:$R$19,0),0),4)</f>
        <v>#N/A</v>
      </c>
      <c r="P6528" s="36" t="e">
        <f ca="1">MATCH(O6528,Lists!$S$2:$S$640,1)</f>
        <v>#N/A</v>
      </c>
      <c r="Q6528" s="36" t="e">
        <f ca="1">MATCH(LEFT(OFFSET(Lists!$Q$2,MATCH(E6528,Lists!$R$3:$R$19,0)+1,0),4),Lists!$S$3:$S$640,1)</f>
        <v>#N/A</v>
      </c>
      <c r="R6528" s="36" t="e">
        <f ca="1">LEFT(OFFSET(Lists!$S$2,P6528-1+MATCH(F6528,OFFSET(Lists!$T$3,P6528-1,0,Q6528-P6528+1),0),0),6)</f>
        <v>#N/A</v>
      </c>
      <c r="S6528" s="36" t="e">
        <f ca="1">VLOOKUP(R6528,Lists!B:D,3,FALSE)</f>
        <v>#N/A</v>
      </c>
      <c r="T6528" s="36" t="str">
        <f>IF(F6528&lt;&gt;"",MATCH(R6528,'Maximum minutes'!B:B,0),"")</f>
        <v/>
      </c>
      <c r="U6528" s="36">
        <f ca="1">IF(F6528&lt;&gt;"",COUNTA(OFFSET('Maximum minutes'!$C$1,'Annexe A1 Cours'!T6528,0,1,50)),0)</f>
        <v>0</v>
      </c>
      <c r="V6528" s="37">
        <f ca="1">IFERROR(OFFSET('Maximum minutes'!$C$1,T6528+1,-1+MATCH(G6528,OFFSET('Maximum minutes'!$C$1,T6528-1,0,1,50),0)),0)</f>
        <v>0</v>
      </c>
      <c r="W6528" s="38">
        <f t="shared" ca="1" si="202"/>
        <v>0</v>
      </c>
    </row>
    <row r="6529" spans="1:23" s="36" customFormat="1" ht="18.75">
      <c r="A6529" s="34"/>
      <c r="B6529" s="39"/>
      <c r="C6529" s="39"/>
      <c r="D6529" s="35"/>
      <c r="E6529" s="40"/>
      <c r="F6529" s="39"/>
      <c r="G6529" s="39"/>
      <c r="H6529" s="39"/>
      <c r="I6529" s="34"/>
      <c r="J6529" s="34"/>
      <c r="K6529" s="34"/>
      <c r="L6529" s="34"/>
      <c r="M6529" s="43" t="str">
        <f ca="1">IFERROR(OFFSET('Maximum minutes'!$C$1,T6529,MATCH(IF(G6529&lt;&gt;"",G6529,F6529),OFFSET('Maximum minutes'!$C$1,T6529-1,0,1,U6529+1),0)-1)*IF(OR(ISNUMBER(J6529),J6529="sans examen"),1,0)*IF(W6529&lt;MinDate,1,0),"")</f>
        <v/>
      </c>
      <c r="N6529" s="36">
        <f t="shared" ca="1" si="203"/>
        <v>0</v>
      </c>
      <c r="O6529" s="36" t="e">
        <f ca="1">LEFT(OFFSET(Lists!$Q$2,MATCH(E6529,Lists!$R$3:$R$19,0),0),4)</f>
        <v>#N/A</v>
      </c>
      <c r="P6529" s="36" t="e">
        <f ca="1">MATCH(O6529,Lists!$S$2:$S$640,1)</f>
        <v>#N/A</v>
      </c>
      <c r="Q6529" s="36" t="e">
        <f ca="1">MATCH(LEFT(OFFSET(Lists!$Q$2,MATCH(E6529,Lists!$R$3:$R$19,0)+1,0),4),Lists!$S$3:$S$640,1)</f>
        <v>#N/A</v>
      </c>
      <c r="R6529" s="36" t="e">
        <f ca="1">LEFT(OFFSET(Lists!$S$2,P6529-1+MATCH(F6529,OFFSET(Lists!$T$3,P6529-1,0,Q6529-P6529+1),0),0),6)</f>
        <v>#N/A</v>
      </c>
      <c r="S6529" s="36" t="e">
        <f ca="1">VLOOKUP(R6529,Lists!B:D,3,FALSE)</f>
        <v>#N/A</v>
      </c>
      <c r="T6529" s="36" t="str">
        <f>IF(F6529&lt;&gt;"",MATCH(R6529,'Maximum minutes'!B:B,0),"")</f>
        <v/>
      </c>
      <c r="U6529" s="36">
        <f ca="1">IF(F6529&lt;&gt;"",COUNTA(OFFSET('Maximum minutes'!$C$1,'Annexe A1 Cours'!T6529,0,1,50)),0)</f>
        <v>0</v>
      </c>
      <c r="V6529" s="37">
        <f ca="1">IFERROR(OFFSET('Maximum minutes'!$C$1,T6529+1,-1+MATCH(G6529,OFFSET('Maximum minutes'!$C$1,T6529-1,0,1,50),0)),0)</f>
        <v>0</v>
      </c>
      <c r="W6529" s="38">
        <f t="shared" ca="1" si="202"/>
        <v>0</v>
      </c>
    </row>
    <row r="6530" spans="1:23" s="36" customFormat="1" ht="18.75">
      <c r="A6530" s="34"/>
      <c r="B6530" s="39"/>
      <c r="C6530" s="39"/>
      <c r="D6530" s="35"/>
      <c r="E6530" s="40"/>
      <c r="F6530" s="39"/>
      <c r="G6530" s="39"/>
      <c r="H6530" s="39"/>
      <c r="I6530" s="34"/>
      <c r="J6530" s="34"/>
      <c r="K6530" s="34"/>
      <c r="L6530" s="34"/>
      <c r="M6530" s="43" t="str">
        <f ca="1">IFERROR(OFFSET('Maximum minutes'!$C$1,T6530,MATCH(IF(G6530&lt;&gt;"",G6530,F6530),OFFSET('Maximum minutes'!$C$1,T6530-1,0,1,U6530+1),0)-1)*IF(OR(ISNUMBER(J6530),J6530="sans examen"),1,0)*IF(W6530&lt;MinDate,1,0),"")</f>
        <v/>
      </c>
      <c r="N6530" s="36">
        <f t="shared" ca="1" si="203"/>
        <v>0</v>
      </c>
      <c r="O6530" s="36" t="e">
        <f ca="1">LEFT(OFFSET(Lists!$Q$2,MATCH(E6530,Lists!$R$3:$R$19,0),0),4)</f>
        <v>#N/A</v>
      </c>
      <c r="P6530" s="36" t="e">
        <f ca="1">MATCH(O6530,Lists!$S$2:$S$640,1)</f>
        <v>#N/A</v>
      </c>
      <c r="Q6530" s="36" t="e">
        <f ca="1">MATCH(LEFT(OFFSET(Lists!$Q$2,MATCH(E6530,Lists!$R$3:$R$19,0)+1,0),4),Lists!$S$3:$S$640,1)</f>
        <v>#N/A</v>
      </c>
      <c r="R6530" s="36" t="e">
        <f ca="1">LEFT(OFFSET(Lists!$S$2,P6530-1+MATCH(F6530,OFFSET(Lists!$T$3,P6530-1,0,Q6530-P6530+1),0),0),6)</f>
        <v>#N/A</v>
      </c>
      <c r="S6530" s="36" t="e">
        <f ca="1">VLOOKUP(R6530,Lists!B:D,3,FALSE)</f>
        <v>#N/A</v>
      </c>
      <c r="T6530" s="36" t="str">
        <f>IF(F6530&lt;&gt;"",MATCH(R6530,'Maximum minutes'!B:B,0),"")</f>
        <v/>
      </c>
      <c r="U6530" s="36">
        <f ca="1">IF(F6530&lt;&gt;"",COUNTA(OFFSET('Maximum minutes'!$C$1,'Annexe A1 Cours'!T6530,0,1,50)),0)</f>
        <v>0</v>
      </c>
      <c r="V6530" s="37">
        <f ca="1">IFERROR(OFFSET('Maximum minutes'!$C$1,T6530+1,-1+MATCH(G6530,OFFSET('Maximum minutes'!$C$1,T6530-1,0,1,50),0)),0)</f>
        <v>0</v>
      </c>
      <c r="W6530" s="38">
        <f t="shared" ca="1" si="202"/>
        <v>0</v>
      </c>
    </row>
    <row r="6531" spans="1:23" s="36" customFormat="1" ht="18.75">
      <c r="A6531" s="34"/>
      <c r="B6531" s="39"/>
      <c r="C6531" s="39"/>
      <c r="D6531" s="35"/>
      <c r="E6531" s="40"/>
      <c r="F6531" s="39"/>
      <c r="G6531" s="39"/>
      <c r="H6531" s="39"/>
      <c r="I6531" s="34"/>
      <c r="J6531" s="34"/>
      <c r="K6531" s="34"/>
      <c r="L6531" s="34"/>
      <c r="M6531" s="43" t="str">
        <f ca="1">IFERROR(OFFSET('Maximum minutes'!$C$1,T6531,MATCH(IF(G6531&lt;&gt;"",G6531,F6531),OFFSET('Maximum minutes'!$C$1,T6531-1,0,1,U6531+1),0)-1)*IF(OR(ISNUMBER(J6531),J6531="sans examen"),1,0)*IF(W6531&lt;MinDate,1,0),"")</f>
        <v/>
      </c>
      <c r="N6531" s="36">
        <f t="shared" ca="1" si="203"/>
        <v>0</v>
      </c>
      <c r="O6531" s="36" t="e">
        <f ca="1">LEFT(OFFSET(Lists!$Q$2,MATCH(E6531,Lists!$R$3:$R$19,0),0),4)</f>
        <v>#N/A</v>
      </c>
      <c r="P6531" s="36" t="e">
        <f ca="1">MATCH(O6531,Lists!$S$2:$S$640,1)</f>
        <v>#N/A</v>
      </c>
      <c r="Q6531" s="36" t="e">
        <f ca="1">MATCH(LEFT(OFFSET(Lists!$Q$2,MATCH(E6531,Lists!$R$3:$R$19,0)+1,0),4),Lists!$S$3:$S$640,1)</f>
        <v>#N/A</v>
      </c>
      <c r="R6531" s="36" t="e">
        <f ca="1">LEFT(OFFSET(Lists!$S$2,P6531-1+MATCH(F6531,OFFSET(Lists!$T$3,P6531-1,0,Q6531-P6531+1),0),0),6)</f>
        <v>#N/A</v>
      </c>
      <c r="S6531" s="36" t="e">
        <f ca="1">VLOOKUP(R6531,Lists!B:D,3,FALSE)</f>
        <v>#N/A</v>
      </c>
      <c r="T6531" s="36" t="str">
        <f>IF(F6531&lt;&gt;"",MATCH(R6531,'Maximum minutes'!B:B,0),"")</f>
        <v/>
      </c>
      <c r="U6531" s="36">
        <f ca="1">IF(F6531&lt;&gt;"",COUNTA(OFFSET('Maximum minutes'!$C$1,'Annexe A1 Cours'!T6531,0,1,50)),0)</f>
        <v>0</v>
      </c>
      <c r="V6531" s="37">
        <f ca="1">IFERROR(OFFSET('Maximum minutes'!$C$1,T6531+1,-1+MATCH(G6531,OFFSET('Maximum minutes'!$C$1,T6531-1,0,1,50),0)),0)</f>
        <v>0</v>
      </c>
      <c r="W6531" s="38">
        <f t="shared" ca="1" si="202"/>
        <v>0</v>
      </c>
    </row>
    <row r="6532" spans="1:23" s="36" customFormat="1" ht="18.75">
      <c r="A6532" s="34"/>
      <c r="B6532" s="39"/>
      <c r="C6532" s="39"/>
      <c r="D6532" s="35"/>
      <c r="E6532" s="40"/>
      <c r="F6532" s="39"/>
      <c r="G6532" s="39"/>
      <c r="H6532" s="39"/>
      <c r="I6532" s="34"/>
      <c r="J6532" s="34"/>
      <c r="K6532" s="34"/>
      <c r="L6532" s="34"/>
      <c r="M6532" s="43" t="str">
        <f ca="1">IFERROR(OFFSET('Maximum minutes'!$C$1,T6532,MATCH(IF(G6532&lt;&gt;"",G6532,F6532),OFFSET('Maximum minutes'!$C$1,T6532-1,0,1,U6532+1),0)-1)*IF(OR(ISNUMBER(J6532),J6532="sans examen"),1,0)*IF(W6532&lt;MinDate,1,0),"")</f>
        <v/>
      </c>
      <c r="N6532" s="36">
        <f t="shared" ca="1" si="203"/>
        <v>0</v>
      </c>
      <c r="O6532" s="36" t="e">
        <f ca="1">LEFT(OFFSET(Lists!$Q$2,MATCH(E6532,Lists!$R$3:$R$19,0),0),4)</f>
        <v>#N/A</v>
      </c>
      <c r="P6532" s="36" t="e">
        <f ca="1">MATCH(O6532,Lists!$S$2:$S$640,1)</f>
        <v>#N/A</v>
      </c>
      <c r="Q6532" s="36" t="e">
        <f ca="1">MATCH(LEFT(OFFSET(Lists!$Q$2,MATCH(E6532,Lists!$R$3:$R$19,0)+1,0),4),Lists!$S$3:$S$640,1)</f>
        <v>#N/A</v>
      </c>
      <c r="R6532" s="36" t="e">
        <f ca="1">LEFT(OFFSET(Lists!$S$2,P6532-1+MATCH(F6532,OFFSET(Lists!$T$3,P6532-1,0,Q6532-P6532+1),0),0),6)</f>
        <v>#N/A</v>
      </c>
      <c r="S6532" s="36" t="e">
        <f ca="1">VLOOKUP(R6532,Lists!B:D,3,FALSE)</f>
        <v>#N/A</v>
      </c>
      <c r="T6532" s="36" t="str">
        <f>IF(F6532&lt;&gt;"",MATCH(R6532,'Maximum minutes'!B:B,0),"")</f>
        <v/>
      </c>
      <c r="U6532" s="36">
        <f ca="1">IF(F6532&lt;&gt;"",COUNTA(OFFSET('Maximum minutes'!$C$1,'Annexe A1 Cours'!T6532,0,1,50)),0)</f>
        <v>0</v>
      </c>
      <c r="V6532" s="37">
        <f ca="1">IFERROR(OFFSET('Maximum minutes'!$C$1,T6532+1,-1+MATCH(G6532,OFFSET('Maximum minutes'!$C$1,T6532-1,0,1,50),0)),0)</f>
        <v>0</v>
      </c>
      <c r="W6532" s="38">
        <f t="shared" ca="1" si="202"/>
        <v>0</v>
      </c>
    </row>
    <row r="6533" spans="1:23" s="36" customFormat="1" ht="18.75">
      <c r="A6533" s="34"/>
      <c r="B6533" s="39"/>
      <c r="C6533" s="39"/>
      <c r="D6533" s="35"/>
      <c r="E6533" s="40"/>
      <c r="F6533" s="39"/>
      <c r="G6533" s="39"/>
      <c r="H6533" s="39"/>
      <c r="I6533" s="34"/>
      <c r="J6533" s="34"/>
      <c r="K6533" s="34"/>
      <c r="L6533" s="34"/>
      <c r="M6533" s="43" t="str">
        <f ca="1">IFERROR(OFFSET('Maximum minutes'!$C$1,T6533,MATCH(IF(G6533&lt;&gt;"",G6533,F6533),OFFSET('Maximum minutes'!$C$1,T6533-1,0,1,U6533+1),0)-1)*IF(OR(ISNUMBER(J6533),J6533="sans examen"),1,0)*IF(W6533&lt;MinDate,1,0),"")</f>
        <v/>
      </c>
      <c r="N6533" s="36">
        <f t="shared" ca="1" si="203"/>
        <v>0</v>
      </c>
      <c r="O6533" s="36" t="e">
        <f ca="1">LEFT(OFFSET(Lists!$Q$2,MATCH(E6533,Lists!$R$3:$R$19,0),0),4)</f>
        <v>#N/A</v>
      </c>
      <c r="P6533" s="36" t="e">
        <f ca="1">MATCH(O6533,Lists!$S$2:$S$640,1)</f>
        <v>#N/A</v>
      </c>
      <c r="Q6533" s="36" t="e">
        <f ca="1">MATCH(LEFT(OFFSET(Lists!$Q$2,MATCH(E6533,Lists!$R$3:$R$19,0)+1,0),4),Lists!$S$3:$S$640,1)</f>
        <v>#N/A</v>
      </c>
      <c r="R6533" s="36" t="e">
        <f ca="1">LEFT(OFFSET(Lists!$S$2,P6533-1+MATCH(F6533,OFFSET(Lists!$T$3,P6533-1,0,Q6533-P6533+1),0),0),6)</f>
        <v>#N/A</v>
      </c>
      <c r="S6533" s="36" t="e">
        <f ca="1">VLOOKUP(R6533,Lists!B:D,3,FALSE)</f>
        <v>#N/A</v>
      </c>
      <c r="T6533" s="36" t="str">
        <f>IF(F6533&lt;&gt;"",MATCH(R6533,'Maximum minutes'!B:B,0),"")</f>
        <v/>
      </c>
      <c r="U6533" s="36">
        <f ca="1">IF(F6533&lt;&gt;"",COUNTA(OFFSET('Maximum minutes'!$C$1,'Annexe A1 Cours'!T6533,0,1,50)),0)</f>
        <v>0</v>
      </c>
      <c r="V6533" s="37">
        <f ca="1">IFERROR(OFFSET('Maximum minutes'!$C$1,T6533+1,-1+MATCH(G6533,OFFSET('Maximum minutes'!$C$1,T6533-1,0,1,50),0)),0)</f>
        <v>0</v>
      </c>
      <c r="W6533" s="38">
        <f t="shared" ca="1" si="202"/>
        <v>0</v>
      </c>
    </row>
    <row r="6534" spans="1:23" s="36" customFormat="1" ht="18.75">
      <c r="A6534" s="34"/>
      <c r="B6534" s="39"/>
      <c r="C6534" s="39"/>
      <c r="D6534" s="35"/>
      <c r="E6534" s="40"/>
      <c r="F6534" s="39"/>
      <c r="G6534" s="39"/>
      <c r="H6534" s="39"/>
      <c r="I6534" s="34"/>
      <c r="J6534" s="34"/>
      <c r="K6534" s="34"/>
      <c r="L6534" s="34"/>
      <c r="M6534" s="43" t="str">
        <f ca="1">IFERROR(OFFSET('Maximum minutes'!$C$1,T6534,MATCH(IF(G6534&lt;&gt;"",G6534,F6534),OFFSET('Maximum minutes'!$C$1,T6534-1,0,1,U6534+1),0)-1)*IF(OR(ISNUMBER(J6534),J6534="sans examen"),1,0)*IF(W6534&lt;MinDate,1,0),"")</f>
        <v/>
      </c>
      <c r="N6534" s="36">
        <f t="shared" ca="1" si="203"/>
        <v>0</v>
      </c>
      <c r="O6534" s="36" t="e">
        <f ca="1">LEFT(OFFSET(Lists!$Q$2,MATCH(E6534,Lists!$R$3:$R$19,0),0),4)</f>
        <v>#N/A</v>
      </c>
      <c r="P6534" s="36" t="e">
        <f ca="1">MATCH(O6534,Lists!$S$2:$S$640,1)</f>
        <v>#N/A</v>
      </c>
      <c r="Q6534" s="36" t="e">
        <f ca="1">MATCH(LEFT(OFFSET(Lists!$Q$2,MATCH(E6534,Lists!$R$3:$R$19,0)+1,0),4),Lists!$S$3:$S$640,1)</f>
        <v>#N/A</v>
      </c>
      <c r="R6534" s="36" t="e">
        <f ca="1">LEFT(OFFSET(Lists!$S$2,P6534-1+MATCH(F6534,OFFSET(Lists!$T$3,P6534-1,0,Q6534-P6534+1),0),0),6)</f>
        <v>#N/A</v>
      </c>
      <c r="S6534" s="36" t="e">
        <f ca="1">VLOOKUP(R6534,Lists!B:D,3,FALSE)</f>
        <v>#N/A</v>
      </c>
      <c r="T6534" s="36" t="str">
        <f>IF(F6534&lt;&gt;"",MATCH(R6534,'Maximum minutes'!B:B,0),"")</f>
        <v/>
      </c>
      <c r="U6534" s="36">
        <f ca="1">IF(F6534&lt;&gt;"",COUNTA(OFFSET('Maximum minutes'!$C$1,'Annexe A1 Cours'!T6534,0,1,50)),0)</f>
        <v>0</v>
      </c>
      <c r="V6534" s="37">
        <f ca="1">IFERROR(OFFSET('Maximum minutes'!$C$1,T6534+1,-1+MATCH(G6534,OFFSET('Maximum minutes'!$C$1,T6534-1,0,1,50),0)),0)</f>
        <v>0</v>
      </c>
      <c r="W6534" s="38">
        <f t="shared" ca="1" si="202"/>
        <v>0</v>
      </c>
    </row>
    <row r="6535" spans="1:23" s="36" customFormat="1" ht="18.75">
      <c r="A6535" s="34"/>
      <c r="B6535" s="39"/>
      <c r="C6535" s="39"/>
      <c r="D6535" s="35"/>
      <c r="E6535" s="40"/>
      <c r="F6535" s="39"/>
      <c r="G6535" s="39"/>
      <c r="H6535" s="39"/>
      <c r="I6535" s="34"/>
      <c r="J6535" s="34"/>
      <c r="K6535" s="34"/>
      <c r="L6535" s="34"/>
      <c r="M6535" s="43" t="str">
        <f ca="1">IFERROR(OFFSET('Maximum minutes'!$C$1,T6535,MATCH(IF(G6535&lt;&gt;"",G6535,F6535),OFFSET('Maximum minutes'!$C$1,T6535-1,0,1,U6535+1),0)-1)*IF(OR(ISNUMBER(J6535),J6535="sans examen"),1,0)*IF(W6535&lt;MinDate,1,0),"")</f>
        <v/>
      </c>
      <c r="N6535" s="36">
        <f t="shared" ca="1" si="203"/>
        <v>0</v>
      </c>
      <c r="O6535" s="36" t="e">
        <f ca="1">LEFT(OFFSET(Lists!$Q$2,MATCH(E6535,Lists!$R$3:$R$19,0),0),4)</f>
        <v>#N/A</v>
      </c>
      <c r="P6535" s="36" t="e">
        <f ca="1">MATCH(O6535,Lists!$S$2:$S$640,1)</f>
        <v>#N/A</v>
      </c>
      <c r="Q6535" s="36" t="e">
        <f ca="1">MATCH(LEFT(OFFSET(Lists!$Q$2,MATCH(E6535,Lists!$R$3:$R$19,0)+1,0),4),Lists!$S$3:$S$640,1)</f>
        <v>#N/A</v>
      </c>
      <c r="R6535" s="36" t="e">
        <f ca="1">LEFT(OFFSET(Lists!$S$2,P6535-1+MATCH(F6535,OFFSET(Lists!$T$3,P6535-1,0,Q6535-P6535+1),0),0),6)</f>
        <v>#N/A</v>
      </c>
      <c r="S6535" s="36" t="e">
        <f ca="1">VLOOKUP(R6535,Lists!B:D,3,FALSE)</f>
        <v>#N/A</v>
      </c>
      <c r="T6535" s="36" t="str">
        <f>IF(F6535&lt;&gt;"",MATCH(R6535,'Maximum minutes'!B:B,0),"")</f>
        <v/>
      </c>
      <c r="U6535" s="36">
        <f ca="1">IF(F6535&lt;&gt;"",COUNTA(OFFSET('Maximum minutes'!$C$1,'Annexe A1 Cours'!T6535,0,1,50)),0)</f>
        <v>0</v>
      </c>
      <c r="V6535" s="37">
        <f ca="1">IFERROR(OFFSET('Maximum minutes'!$C$1,T6535+1,-1+MATCH(G6535,OFFSET('Maximum minutes'!$C$1,T6535-1,0,1,50),0)),0)</f>
        <v>0</v>
      </c>
      <c r="W6535" s="38">
        <f t="shared" ref="W6535:W6598" ca="1" si="204">IFERROR(DATE(YEAR(D6535)+V6535,MONTH(D6535),DAY(D6535)),"")</f>
        <v>0</v>
      </c>
    </row>
    <row r="6536" spans="1:23" s="36" customFormat="1" ht="18.75">
      <c r="A6536" s="34"/>
      <c r="B6536" s="39"/>
      <c r="C6536" s="39"/>
      <c r="D6536" s="35"/>
      <c r="E6536" s="40"/>
      <c r="F6536" s="39"/>
      <c r="G6536" s="39"/>
      <c r="H6536" s="39"/>
      <c r="I6536" s="34"/>
      <c r="J6536" s="34"/>
      <c r="K6536" s="34"/>
      <c r="L6536" s="34"/>
      <c r="M6536" s="43" t="str">
        <f ca="1">IFERROR(OFFSET('Maximum minutes'!$C$1,T6536,MATCH(IF(G6536&lt;&gt;"",G6536,F6536),OFFSET('Maximum minutes'!$C$1,T6536-1,0,1,U6536+1),0)-1)*IF(OR(ISNUMBER(J6536),J6536="sans examen"),1,0)*IF(W6536&lt;MinDate,1,0),"")</f>
        <v/>
      </c>
      <c r="N6536" s="36">
        <f t="shared" ref="N6536:N6599" ca="1" si="205">IF(K6536&gt;0,MIN(K6536,M6536),0)*IF(M6536="",0,1)</f>
        <v>0</v>
      </c>
      <c r="O6536" s="36" t="e">
        <f ca="1">LEFT(OFFSET(Lists!$Q$2,MATCH(E6536,Lists!$R$3:$R$19,0),0),4)</f>
        <v>#N/A</v>
      </c>
      <c r="P6536" s="36" t="e">
        <f ca="1">MATCH(O6536,Lists!$S$2:$S$640,1)</f>
        <v>#N/A</v>
      </c>
      <c r="Q6536" s="36" t="e">
        <f ca="1">MATCH(LEFT(OFFSET(Lists!$Q$2,MATCH(E6536,Lists!$R$3:$R$19,0)+1,0),4),Lists!$S$3:$S$640,1)</f>
        <v>#N/A</v>
      </c>
      <c r="R6536" s="36" t="e">
        <f ca="1">LEFT(OFFSET(Lists!$S$2,P6536-1+MATCH(F6536,OFFSET(Lists!$T$3,P6536-1,0,Q6536-P6536+1),0),0),6)</f>
        <v>#N/A</v>
      </c>
      <c r="S6536" s="36" t="e">
        <f ca="1">VLOOKUP(R6536,Lists!B:D,3,FALSE)</f>
        <v>#N/A</v>
      </c>
      <c r="T6536" s="36" t="str">
        <f>IF(F6536&lt;&gt;"",MATCH(R6536,'Maximum minutes'!B:B,0),"")</f>
        <v/>
      </c>
      <c r="U6536" s="36">
        <f ca="1">IF(F6536&lt;&gt;"",COUNTA(OFFSET('Maximum minutes'!$C$1,'Annexe A1 Cours'!T6536,0,1,50)),0)</f>
        <v>0</v>
      </c>
      <c r="V6536" s="37">
        <f ca="1">IFERROR(OFFSET('Maximum minutes'!$C$1,T6536+1,-1+MATCH(G6536,OFFSET('Maximum minutes'!$C$1,T6536-1,0,1,50),0)),0)</f>
        <v>0</v>
      </c>
      <c r="W6536" s="38">
        <f t="shared" ca="1" si="204"/>
        <v>0</v>
      </c>
    </row>
    <row r="6537" spans="1:23" s="36" customFormat="1" ht="18.75">
      <c r="A6537" s="34"/>
      <c r="B6537" s="39"/>
      <c r="C6537" s="39"/>
      <c r="D6537" s="35"/>
      <c r="E6537" s="40"/>
      <c r="F6537" s="39"/>
      <c r="G6537" s="39"/>
      <c r="H6537" s="39"/>
      <c r="I6537" s="34"/>
      <c r="J6537" s="34"/>
      <c r="K6537" s="34"/>
      <c r="L6537" s="34"/>
      <c r="M6537" s="43" t="str">
        <f ca="1">IFERROR(OFFSET('Maximum minutes'!$C$1,T6537,MATCH(IF(G6537&lt;&gt;"",G6537,F6537),OFFSET('Maximum minutes'!$C$1,T6537-1,0,1,U6537+1),0)-1)*IF(OR(ISNUMBER(J6537),J6537="sans examen"),1,0)*IF(W6537&lt;MinDate,1,0),"")</f>
        <v/>
      </c>
      <c r="N6537" s="36">
        <f t="shared" ca="1" si="205"/>
        <v>0</v>
      </c>
      <c r="O6537" s="36" t="e">
        <f ca="1">LEFT(OFFSET(Lists!$Q$2,MATCH(E6537,Lists!$R$3:$R$19,0),0),4)</f>
        <v>#N/A</v>
      </c>
      <c r="P6537" s="36" t="e">
        <f ca="1">MATCH(O6537,Lists!$S$2:$S$640,1)</f>
        <v>#N/A</v>
      </c>
      <c r="Q6537" s="36" t="e">
        <f ca="1">MATCH(LEFT(OFFSET(Lists!$Q$2,MATCH(E6537,Lists!$R$3:$R$19,0)+1,0),4),Lists!$S$3:$S$640,1)</f>
        <v>#N/A</v>
      </c>
      <c r="R6537" s="36" t="e">
        <f ca="1">LEFT(OFFSET(Lists!$S$2,P6537-1+MATCH(F6537,OFFSET(Lists!$T$3,P6537-1,0,Q6537-P6537+1),0),0),6)</f>
        <v>#N/A</v>
      </c>
      <c r="S6537" s="36" t="e">
        <f ca="1">VLOOKUP(R6537,Lists!B:D,3,FALSE)</f>
        <v>#N/A</v>
      </c>
      <c r="T6537" s="36" t="str">
        <f>IF(F6537&lt;&gt;"",MATCH(R6537,'Maximum minutes'!B:B,0),"")</f>
        <v/>
      </c>
      <c r="U6537" s="36">
        <f ca="1">IF(F6537&lt;&gt;"",COUNTA(OFFSET('Maximum minutes'!$C$1,'Annexe A1 Cours'!T6537,0,1,50)),0)</f>
        <v>0</v>
      </c>
      <c r="V6537" s="37">
        <f ca="1">IFERROR(OFFSET('Maximum minutes'!$C$1,T6537+1,-1+MATCH(G6537,OFFSET('Maximum minutes'!$C$1,T6537-1,0,1,50),0)),0)</f>
        <v>0</v>
      </c>
      <c r="W6537" s="38">
        <f t="shared" ca="1" si="204"/>
        <v>0</v>
      </c>
    </row>
    <row r="6538" spans="1:23" s="36" customFormat="1" ht="18.75">
      <c r="A6538" s="34"/>
      <c r="B6538" s="39"/>
      <c r="C6538" s="39"/>
      <c r="D6538" s="35"/>
      <c r="E6538" s="40"/>
      <c r="F6538" s="39"/>
      <c r="G6538" s="39"/>
      <c r="H6538" s="39"/>
      <c r="I6538" s="34"/>
      <c r="J6538" s="34"/>
      <c r="K6538" s="34"/>
      <c r="L6538" s="34"/>
      <c r="M6538" s="43" t="str">
        <f ca="1">IFERROR(OFFSET('Maximum minutes'!$C$1,T6538,MATCH(IF(G6538&lt;&gt;"",G6538,F6538),OFFSET('Maximum minutes'!$C$1,T6538-1,0,1,U6538+1),0)-1)*IF(OR(ISNUMBER(J6538),J6538="sans examen"),1,0)*IF(W6538&lt;MinDate,1,0),"")</f>
        <v/>
      </c>
      <c r="N6538" s="36">
        <f t="shared" ca="1" si="205"/>
        <v>0</v>
      </c>
      <c r="O6538" s="36" t="e">
        <f ca="1">LEFT(OFFSET(Lists!$Q$2,MATCH(E6538,Lists!$R$3:$R$19,0),0),4)</f>
        <v>#N/A</v>
      </c>
      <c r="P6538" s="36" t="e">
        <f ca="1">MATCH(O6538,Lists!$S$2:$S$640,1)</f>
        <v>#N/A</v>
      </c>
      <c r="Q6538" s="36" t="e">
        <f ca="1">MATCH(LEFT(OFFSET(Lists!$Q$2,MATCH(E6538,Lists!$R$3:$R$19,0)+1,0),4),Lists!$S$3:$S$640,1)</f>
        <v>#N/A</v>
      </c>
      <c r="R6538" s="36" t="e">
        <f ca="1">LEFT(OFFSET(Lists!$S$2,P6538-1+MATCH(F6538,OFFSET(Lists!$T$3,P6538-1,0,Q6538-P6538+1),0),0),6)</f>
        <v>#N/A</v>
      </c>
      <c r="S6538" s="36" t="e">
        <f ca="1">VLOOKUP(R6538,Lists!B:D,3,FALSE)</f>
        <v>#N/A</v>
      </c>
      <c r="T6538" s="36" t="str">
        <f>IF(F6538&lt;&gt;"",MATCH(R6538,'Maximum minutes'!B:B,0),"")</f>
        <v/>
      </c>
      <c r="U6538" s="36">
        <f ca="1">IF(F6538&lt;&gt;"",COUNTA(OFFSET('Maximum minutes'!$C$1,'Annexe A1 Cours'!T6538,0,1,50)),0)</f>
        <v>0</v>
      </c>
      <c r="V6538" s="37">
        <f ca="1">IFERROR(OFFSET('Maximum minutes'!$C$1,T6538+1,-1+MATCH(G6538,OFFSET('Maximum minutes'!$C$1,T6538-1,0,1,50),0)),0)</f>
        <v>0</v>
      </c>
      <c r="W6538" s="38">
        <f t="shared" ca="1" si="204"/>
        <v>0</v>
      </c>
    </row>
    <row r="6539" spans="1:23" s="36" customFormat="1" ht="18.75">
      <c r="A6539" s="34"/>
      <c r="B6539" s="39"/>
      <c r="C6539" s="39"/>
      <c r="D6539" s="35"/>
      <c r="E6539" s="40"/>
      <c r="F6539" s="39"/>
      <c r="G6539" s="39"/>
      <c r="H6539" s="39"/>
      <c r="I6539" s="34"/>
      <c r="J6539" s="34"/>
      <c r="K6539" s="34"/>
      <c r="L6539" s="34"/>
      <c r="M6539" s="43" t="str">
        <f ca="1">IFERROR(OFFSET('Maximum minutes'!$C$1,T6539,MATCH(IF(G6539&lt;&gt;"",G6539,F6539),OFFSET('Maximum minutes'!$C$1,T6539-1,0,1,U6539+1),0)-1)*IF(OR(ISNUMBER(J6539),J6539="sans examen"),1,0)*IF(W6539&lt;MinDate,1,0),"")</f>
        <v/>
      </c>
      <c r="N6539" s="36">
        <f t="shared" ca="1" si="205"/>
        <v>0</v>
      </c>
      <c r="O6539" s="36" t="e">
        <f ca="1">LEFT(OFFSET(Lists!$Q$2,MATCH(E6539,Lists!$R$3:$R$19,0),0),4)</f>
        <v>#N/A</v>
      </c>
      <c r="P6539" s="36" t="e">
        <f ca="1">MATCH(O6539,Lists!$S$2:$S$640,1)</f>
        <v>#N/A</v>
      </c>
      <c r="Q6539" s="36" t="e">
        <f ca="1">MATCH(LEFT(OFFSET(Lists!$Q$2,MATCH(E6539,Lists!$R$3:$R$19,0)+1,0),4),Lists!$S$3:$S$640,1)</f>
        <v>#N/A</v>
      </c>
      <c r="R6539" s="36" t="e">
        <f ca="1">LEFT(OFFSET(Lists!$S$2,P6539-1+MATCH(F6539,OFFSET(Lists!$T$3,P6539-1,0,Q6539-P6539+1),0),0),6)</f>
        <v>#N/A</v>
      </c>
      <c r="S6539" s="36" t="e">
        <f ca="1">VLOOKUP(R6539,Lists!B:D,3,FALSE)</f>
        <v>#N/A</v>
      </c>
      <c r="T6539" s="36" t="str">
        <f>IF(F6539&lt;&gt;"",MATCH(R6539,'Maximum minutes'!B:B,0),"")</f>
        <v/>
      </c>
      <c r="U6539" s="36">
        <f ca="1">IF(F6539&lt;&gt;"",COUNTA(OFFSET('Maximum minutes'!$C$1,'Annexe A1 Cours'!T6539,0,1,50)),0)</f>
        <v>0</v>
      </c>
      <c r="V6539" s="37">
        <f ca="1">IFERROR(OFFSET('Maximum minutes'!$C$1,T6539+1,-1+MATCH(G6539,OFFSET('Maximum minutes'!$C$1,T6539-1,0,1,50),0)),0)</f>
        <v>0</v>
      </c>
      <c r="W6539" s="38">
        <f t="shared" ca="1" si="204"/>
        <v>0</v>
      </c>
    </row>
    <row r="6540" spans="1:23" s="36" customFormat="1" ht="18.75">
      <c r="A6540" s="34"/>
      <c r="B6540" s="39"/>
      <c r="C6540" s="39"/>
      <c r="D6540" s="35"/>
      <c r="E6540" s="40"/>
      <c r="F6540" s="39"/>
      <c r="G6540" s="39"/>
      <c r="H6540" s="39"/>
      <c r="I6540" s="34"/>
      <c r="J6540" s="34"/>
      <c r="K6540" s="34"/>
      <c r="L6540" s="34"/>
      <c r="M6540" s="43" t="str">
        <f ca="1">IFERROR(OFFSET('Maximum minutes'!$C$1,T6540,MATCH(IF(G6540&lt;&gt;"",G6540,F6540),OFFSET('Maximum minutes'!$C$1,T6540-1,0,1,U6540+1),0)-1)*IF(OR(ISNUMBER(J6540),J6540="sans examen"),1,0)*IF(W6540&lt;MinDate,1,0),"")</f>
        <v/>
      </c>
      <c r="N6540" s="36">
        <f t="shared" ca="1" si="205"/>
        <v>0</v>
      </c>
      <c r="O6540" s="36" t="e">
        <f ca="1">LEFT(OFFSET(Lists!$Q$2,MATCH(E6540,Lists!$R$3:$R$19,0),0),4)</f>
        <v>#N/A</v>
      </c>
      <c r="P6540" s="36" t="e">
        <f ca="1">MATCH(O6540,Lists!$S$2:$S$640,1)</f>
        <v>#N/A</v>
      </c>
      <c r="Q6540" s="36" t="e">
        <f ca="1">MATCH(LEFT(OFFSET(Lists!$Q$2,MATCH(E6540,Lists!$R$3:$R$19,0)+1,0),4),Lists!$S$3:$S$640,1)</f>
        <v>#N/A</v>
      </c>
      <c r="R6540" s="36" t="e">
        <f ca="1">LEFT(OFFSET(Lists!$S$2,P6540-1+MATCH(F6540,OFFSET(Lists!$T$3,P6540-1,0,Q6540-P6540+1),0),0),6)</f>
        <v>#N/A</v>
      </c>
      <c r="S6540" s="36" t="e">
        <f ca="1">VLOOKUP(R6540,Lists!B:D,3,FALSE)</f>
        <v>#N/A</v>
      </c>
      <c r="T6540" s="36" t="str">
        <f>IF(F6540&lt;&gt;"",MATCH(R6540,'Maximum minutes'!B:B,0),"")</f>
        <v/>
      </c>
      <c r="U6540" s="36">
        <f ca="1">IF(F6540&lt;&gt;"",COUNTA(OFFSET('Maximum minutes'!$C$1,'Annexe A1 Cours'!T6540,0,1,50)),0)</f>
        <v>0</v>
      </c>
      <c r="V6540" s="37">
        <f ca="1">IFERROR(OFFSET('Maximum minutes'!$C$1,T6540+1,-1+MATCH(G6540,OFFSET('Maximum minutes'!$C$1,T6540-1,0,1,50),0)),0)</f>
        <v>0</v>
      </c>
      <c r="W6540" s="38">
        <f t="shared" ca="1" si="204"/>
        <v>0</v>
      </c>
    </row>
    <row r="6541" spans="1:23" s="36" customFormat="1" ht="18.75">
      <c r="A6541" s="34"/>
      <c r="B6541" s="39"/>
      <c r="C6541" s="39"/>
      <c r="D6541" s="35"/>
      <c r="E6541" s="40"/>
      <c r="F6541" s="39"/>
      <c r="G6541" s="39"/>
      <c r="H6541" s="39"/>
      <c r="I6541" s="34"/>
      <c r="J6541" s="34"/>
      <c r="K6541" s="34"/>
      <c r="L6541" s="34"/>
      <c r="M6541" s="43" t="str">
        <f ca="1">IFERROR(OFFSET('Maximum minutes'!$C$1,T6541,MATCH(IF(G6541&lt;&gt;"",G6541,F6541),OFFSET('Maximum minutes'!$C$1,T6541-1,0,1,U6541+1),0)-1)*IF(OR(ISNUMBER(J6541),J6541="sans examen"),1,0)*IF(W6541&lt;MinDate,1,0),"")</f>
        <v/>
      </c>
      <c r="N6541" s="36">
        <f t="shared" ca="1" si="205"/>
        <v>0</v>
      </c>
      <c r="O6541" s="36" t="e">
        <f ca="1">LEFT(OFFSET(Lists!$Q$2,MATCH(E6541,Lists!$R$3:$R$19,0),0),4)</f>
        <v>#N/A</v>
      </c>
      <c r="P6541" s="36" t="e">
        <f ca="1">MATCH(O6541,Lists!$S$2:$S$640,1)</f>
        <v>#N/A</v>
      </c>
      <c r="Q6541" s="36" t="e">
        <f ca="1">MATCH(LEFT(OFFSET(Lists!$Q$2,MATCH(E6541,Lists!$R$3:$R$19,0)+1,0),4),Lists!$S$3:$S$640,1)</f>
        <v>#N/A</v>
      </c>
      <c r="R6541" s="36" t="e">
        <f ca="1">LEFT(OFFSET(Lists!$S$2,P6541-1+MATCH(F6541,OFFSET(Lists!$T$3,P6541-1,0,Q6541-P6541+1),0),0),6)</f>
        <v>#N/A</v>
      </c>
      <c r="S6541" s="36" t="e">
        <f ca="1">VLOOKUP(R6541,Lists!B:D,3,FALSE)</f>
        <v>#N/A</v>
      </c>
      <c r="T6541" s="36" t="str">
        <f>IF(F6541&lt;&gt;"",MATCH(R6541,'Maximum minutes'!B:B,0),"")</f>
        <v/>
      </c>
      <c r="U6541" s="36">
        <f ca="1">IF(F6541&lt;&gt;"",COUNTA(OFFSET('Maximum minutes'!$C$1,'Annexe A1 Cours'!T6541,0,1,50)),0)</f>
        <v>0</v>
      </c>
      <c r="V6541" s="37">
        <f ca="1">IFERROR(OFFSET('Maximum minutes'!$C$1,T6541+1,-1+MATCH(G6541,OFFSET('Maximum minutes'!$C$1,T6541-1,0,1,50),0)),0)</f>
        <v>0</v>
      </c>
      <c r="W6541" s="38">
        <f t="shared" ca="1" si="204"/>
        <v>0</v>
      </c>
    </row>
    <row r="6542" spans="1:23" s="36" customFormat="1" ht="18.75">
      <c r="A6542" s="34"/>
      <c r="B6542" s="39"/>
      <c r="C6542" s="39"/>
      <c r="D6542" s="35"/>
      <c r="E6542" s="40"/>
      <c r="F6542" s="39"/>
      <c r="G6542" s="39"/>
      <c r="H6542" s="39"/>
      <c r="I6542" s="34"/>
      <c r="J6542" s="34"/>
      <c r="K6542" s="34"/>
      <c r="L6542" s="34"/>
      <c r="M6542" s="43" t="str">
        <f ca="1">IFERROR(OFFSET('Maximum minutes'!$C$1,T6542,MATCH(IF(G6542&lt;&gt;"",G6542,F6542),OFFSET('Maximum minutes'!$C$1,T6542-1,0,1,U6542+1),0)-1)*IF(OR(ISNUMBER(J6542),J6542="sans examen"),1,0)*IF(W6542&lt;MinDate,1,0),"")</f>
        <v/>
      </c>
      <c r="N6542" s="36">
        <f t="shared" ca="1" si="205"/>
        <v>0</v>
      </c>
      <c r="O6542" s="36" t="e">
        <f ca="1">LEFT(OFFSET(Lists!$Q$2,MATCH(E6542,Lists!$R$3:$R$19,0),0),4)</f>
        <v>#N/A</v>
      </c>
      <c r="P6542" s="36" t="e">
        <f ca="1">MATCH(O6542,Lists!$S$2:$S$640,1)</f>
        <v>#N/A</v>
      </c>
      <c r="Q6542" s="36" t="e">
        <f ca="1">MATCH(LEFT(OFFSET(Lists!$Q$2,MATCH(E6542,Lists!$R$3:$R$19,0)+1,0),4),Lists!$S$3:$S$640,1)</f>
        <v>#N/A</v>
      </c>
      <c r="R6542" s="36" t="e">
        <f ca="1">LEFT(OFFSET(Lists!$S$2,P6542-1+MATCH(F6542,OFFSET(Lists!$T$3,P6542-1,0,Q6542-P6542+1),0),0),6)</f>
        <v>#N/A</v>
      </c>
      <c r="S6542" s="36" t="e">
        <f ca="1">VLOOKUP(R6542,Lists!B:D,3,FALSE)</f>
        <v>#N/A</v>
      </c>
      <c r="T6542" s="36" t="str">
        <f>IF(F6542&lt;&gt;"",MATCH(R6542,'Maximum minutes'!B:B,0),"")</f>
        <v/>
      </c>
      <c r="U6542" s="36">
        <f ca="1">IF(F6542&lt;&gt;"",COUNTA(OFFSET('Maximum minutes'!$C$1,'Annexe A1 Cours'!T6542,0,1,50)),0)</f>
        <v>0</v>
      </c>
      <c r="V6542" s="37">
        <f ca="1">IFERROR(OFFSET('Maximum minutes'!$C$1,T6542+1,-1+MATCH(G6542,OFFSET('Maximum minutes'!$C$1,T6542-1,0,1,50),0)),0)</f>
        <v>0</v>
      </c>
      <c r="W6542" s="38">
        <f t="shared" ca="1" si="204"/>
        <v>0</v>
      </c>
    </row>
    <row r="6543" spans="1:23" s="36" customFormat="1" ht="18.75">
      <c r="A6543" s="34"/>
      <c r="B6543" s="39"/>
      <c r="C6543" s="39"/>
      <c r="D6543" s="35"/>
      <c r="E6543" s="40"/>
      <c r="F6543" s="39"/>
      <c r="G6543" s="39"/>
      <c r="H6543" s="39"/>
      <c r="I6543" s="34"/>
      <c r="J6543" s="34"/>
      <c r="K6543" s="34"/>
      <c r="L6543" s="34"/>
      <c r="M6543" s="43" t="str">
        <f ca="1">IFERROR(OFFSET('Maximum minutes'!$C$1,T6543,MATCH(IF(G6543&lt;&gt;"",G6543,F6543),OFFSET('Maximum minutes'!$C$1,T6543-1,0,1,U6543+1),0)-1)*IF(OR(ISNUMBER(J6543),J6543="sans examen"),1,0)*IF(W6543&lt;MinDate,1,0),"")</f>
        <v/>
      </c>
      <c r="N6543" s="36">
        <f t="shared" ca="1" si="205"/>
        <v>0</v>
      </c>
      <c r="O6543" s="36" t="e">
        <f ca="1">LEFT(OFFSET(Lists!$Q$2,MATCH(E6543,Lists!$R$3:$R$19,0),0),4)</f>
        <v>#N/A</v>
      </c>
      <c r="P6543" s="36" t="e">
        <f ca="1">MATCH(O6543,Lists!$S$2:$S$640,1)</f>
        <v>#N/A</v>
      </c>
      <c r="Q6543" s="36" t="e">
        <f ca="1">MATCH(LEFT(OFFSET(Lists!$Q$2,MATCH(E6543,Lists!$R$3:$R$19,0)+1,0),4),Lists!$S$3:$S$640,1)</f>
        <v>#N/A</v>
      </c>
      <c r="R6543" s="36" t="e">
        <f ca="1">LEFT(OFFSET(Lists!$S$2,P6543-1+MATCH(F6543,OFFSET(Lists!$T$3,P6543-1,0,Q6543-P6543+1),0),0),6)</f>
        <v>#N/A</v>
      </c>
      <c r="S6543" s="36" t="e">
        <f ca="1">VLOOKUP(R6543,Lists!B:D,3,FALSE)</f>
        <v>#N/A</v>
      </c>
      <c r="T6543" s="36" t="str">
        <f>IF(F6543&lt;&gt;"",MATCH(R6543,'Maximum minutes'!B:B,0),"")</f>
        <v/>
      </c>
      <c r="U6543" s="36">
        <f ca="1">IF(F6543&lt;&gt;"",COUNTA(OFFSET('Maximum minutes'!$C$1,'Annexe A1 Cours'!T6543,0,1,50)),0)</f>
        <v>0</v>
      </c>
      <c r="V6543" s="37">
        <f ca="1">IFERROR(OFFSET('Maximum minutes'!$C$1,T6543+1,-1+MATCH(G6543,OFFSET('Maximum minutes'!$C$1,T6543-1,0,1,50),0)),0)</f>
        <v>0</v>
      </c>
      <c r="W6543" s="38">
        <f t="shared" ca="1" si="204"/>
        <v>0</v>
      </c>
    </row>
    <row r="6544" spans="1:23" s="36" customFormat="1" ht="18.75">
      <c r="A6544" s="34"/>
      <c r="B6544" s="39"/>
      <c r="C6544" s="39"/>
      <c r="D6544" s="35"/>
      <c r="E6544" s="40"/>
      <c r="F6544" s="39"/>
      <c r="G6544" s="39"/>
      <c r="H6544" s="39"/>
      <c r="I6544" s="34"/>
      <c r="J6544" s="34"/>
      <c r="K6544" s="34"/>
      <c r="L6544" s="34"/>
      <c r="M6544" s="43" t="str">
        <f ca="1">IFERROR(OFFSET('Maximum minutes'!$C$1,T6544,MATCH(IF(G6544&lt;&gt;"",G6544,F6544),OFFSET('Maximum minutes'!$C$1,T6544-1,0,1,U6544+1),0)-1)*IF(OR(ISNUMBER(J6544),J6544="sans examen"),1,0)*IF(W6544&lt;MinDate,1,0),"")</f>
        <v/>
      </c>
      <c r="N6544" s="36">
        <f t="shared" ca="1" si="205"/>
        <v>0</v>
      </c>
      <c r="O6544" s="36" t="e">
        <f ca="1">LEFT(OFFSET(Lists!$Q$2,MATCH(E6544,Lists!$R$3:$R$19,0),0),4)</f>
        <v>#N/A</v>
      </c>
      <c r="P6544" s="36" t="e">
        <f ca="1">MATCH(O6544,Lists!$S$2:$S$640,1)</f>
        <v>#N/A</v>
      </c>
      <c r="Q6544" s="36" t="e">
        <f ca="1">MATCH(LEFT(OFFSET(Lists!$Q$2,MATCH(E6544,Lists!$R$3:$R$19,0)+1,0),4),Lists!$S$3:$S$640,1)</f>
        <v>#N/A</v>
      </c>
      <c r="R6544" s="36" t="e">
        <f ca="1">LEFT(OFFSET(Lists!$S$2,P6544-1+MATCH(F6544,OFFSET(Lists!$T$3,P6544-1,0,Q6544-P6544+1),0),0),6)</f>
        <v>#N/A</v>
      </c>
      <c r="S6544" s="36" t="e">
        <f ca="1">VLOOKUP(R6544,Lists!B:D,3,FALSE)</f>
        <v>#N/A</v>
      </c>
      <c r="T6544" s="36" t="str">
        <f>IF(F6544&lt;&gt;"",MATCH(R6544,'Maximum minutes'!B:B,0),"")</f>
        <v/>
      </c>
      <c r="U6544" s="36">
        <f ca="1">IF(F6544&lt;&gt;"",COUNTA(OFFSET('Maximum minutes'!$C$1,'Annexe A1 Cours'!T6544,0,1,50)),0)</f>
        <v>0</v>
      </c>
      <c r="V6544" s="37">
        <f ca="1">IFERROR(OFFSET('Maximum minutes'!$C$1,T6544+1,-1+MATCH(G6544,OFFSET('Maximum minutes'!$C$1,T6544-1,0,1,50),0)),0)</f>
        <v>0</v>
      </c>
      <c r="W6544" s="38">
        <f t="shared" ca="1" si="204"/>
        <v>0</v>
      </c>
    </row>
    <row r="6545" spans="1:23" s="36" customFormat="1" ht="18.75">
      <c r="A6545" s="34"/>
      <c r="B6545" s="39"/>
      <c r="C6545" s="39"/>
      <c r="D6545" s="35"/>
      <c r="E6545" s="40"/>
      <c r="F6545" s="39"/>
      <c r="G6545" s="39"/>
      <c r="H6545" s="39"/>
      <c r="I6545" s="34"/>
      <c r="J6545" s="34"/>
      <c r="K6545" s="34"/>
      <c r="L6545" s="34"/>
      <c r="M6545" s="43" t="str">
        <f ca="1">IFERROR(OFFSET('Maximum minutes'!$C$1,T6545,MATCH(IF(G6545&lt;&gt;"",G6545,F6545),OFFSET('Maximum minutes'!$C$1,T6545-1,0,1,U6545+1),0)-1)*IF(OR(ISNUMBER(J6545),J6545="sans examen"),1,0)*IF(W6545&lt;MinDate,1,0),"")</f>
        <v/>
      </c>
      <c r="N6545" s="36">
        <f t="shared" ca="1" si="205"/>
        <v>0</v>
      </c>
      <c r="O6545" s="36" t="e">
        <f ca="1">LEFT(OFFSET(Lists!$Q$2,MATCH(E6545,Lists!$R$3:$R$19,0),0),4)</f>
        <v>#N/A</v>
      </c>
      <c r="P6545" s="36" t="e">
        <f ca="1">MATCH(O6545,Lists!$S$2:$S$640,1)</f>
        <v>#N/A</v>
      </c>
      <c r="Q6545" s="36" t="e">
        <f ca="1">MATCH(LEFT(OFFSET(Lists!$Q$2,MATCH(E6545,Lists!$R$3:$R$19,0)+1,0),4),Lists!$S$3:$S$640,1)</f>
        <v>#N/A</v>
      </c>
      <c r="R6545" s="36" t="e">
        <f ca="1">LEFT(OFFSET(Lists!$S$2,P6545-1+MATCH(F6545,OFFSET(Lists!$T$3,P6545-1,0,Q6545-P6545+1),0),0),6)</f>
        <v>#N/A</v>
      </c>
      <c r="S6545" s="36" t="e">
        <f ca="1">VLOOKUP(R6545,Lists!B:D,3,FALSE)</f>
        <v>#N/A</v>
      </c>
      <c r="T6545" s="36" t="str">
        <f>IF(F6545&lt;&gt;"",MATCH(R6545,'Maximum minutes'!B:B,0),"")</f>
        <v/>
      </c>
      <c r="U6545" s="36">
        <f ca="1">IF(F6545&lt;&gt;"",COUNTA(OFFSET('Maximum minutes'!$C$1,'Annexe A1 Cours'!T6545,0,1,50)),0)</f>
        <v>0</v>
      </c>
      <c r="V6545" s="37">
        <f ca="1">IFERROR(OFFSET('Maximum minutes'!$C$1,T6545+1,-1+MATCH(G6545,OFFSET('Maximum minutes'!$C$1,T6545-1,0,1,50),0)),0)</f>
        <v>0</v>
      </c>
      <c r="W6545" s="38">
        <f t="shared" ca="1" si="204"/>
        <v>0</v>
      </c>
    </row>
    <row r="6546" spans="1:23" s="36" customFormat="1" ht="18.75">
      <c r="A6546" s="34"/>
      <c r="B6546" s="39"/>
      <c r="C6546" s="39"/>
      <c r="D6546" s="35"/>
      <c r="E6546" s="40"/>
      <c r="F6546" s="39"/>
      <c r="G6546" s="39"/>
      <c r="H6546" s="39"/>
      <c r="I6546" s="34"/>
      <c r="J6546" s="34"/>
      <c r="K6546" s="34"/>
      <c r="L6546" s="34"/>
      <c r="M6546" s="43" t="str">
        <f ca="1">IFERROR(OFFSET('Maximum minutes'!$C$1,T6546,MATCH(IF(G6546&lt;&gt;"",G6546,F6546),OFFSET('Maximum minutes'!$C$1,T6546-1,0,1,U6546+1),0)-1)*IF(OR(ISNUMBER(J6546),J6546="sans examen"),1,0)*IF(W6546&lt;MinDate,1,0),"")</f>
        <v/>
      </c>
      <c r="N6546" s="36">
        <f t="shared" ca="1" si="205"/>
        <v>0</v>
      </c>
      <c r="O6546" s="36" t="e">
        <f ca="1">LEFT(OFFSET(Lists!$Q$2,MATCH(E6546,Lists!$R$3:$R$19,0),0),4)</f>
        <v>#N/A</v>
      </c>
      <c r="P6546" s="36" t="e">
        <f ca="1">MATCH(O6546,Lists!$S$2:$S$640,1)</f>
        <v>#N/A</v>
      </c>
      <c r="Q6546" s="36" t="e">
        <f ca="1">MATCH(LEFT(OFFSET(Lists!$Q$2,MATCH(E6546,Lists!$R$3:$R$19,0)+1,0),4),Lists!$S$3:$S$640,1)</f>
        <v>#N/A</v>
      </c>
      <c r="R6546" s="36" t="e">
        <f ca="1">LEFT(OFFSET(Lists!$S$2,P6546-1+MATCH(F6546,OFFSET(Lists!$T$3,P6546-1,0,Q6546-P6546+1),0),0),6)</f>
        <v>#N/A</v>
      </c>
      <c r="S6546" s="36" t="e">
        <f ca="1">VLOOKUP(R6546,Lists!B:D,3,FALSE)</f>
        <v>#N/A</v>
      </c>
      <c r="T6546" s="36" t="str">
        <f>IF(F6546&lt;&gt;"",MATCH(R6546,'Maximum minutes'!B:B,0),"")</f>
        <v/>
      </c>
      <c r="U6546" s="36">
        <f ca="1">IF(F6546&lt;&gt;"",COUNTA(OFFSET('Maximum minutes'!$C$1,'Annexe A1 Cours'!T6546,0,1,50)),0)</f>
        <v>0</v>
      </c>
      <c r="V6546" s="37">
        <f ca="1">IFERROR(OFFSET('Maximum minutes'!$C$1,T6546+1,-1+MATCH(G6546,OFFSET('Maximum minutes'!$C$1,T6546-1,0,1,50),0)),0)</f>
        <v>0</v>
      </c>
      <c r="W6546" s="38">
        <f t="shared" ca="1" si="204"/>
        <v>0</v>
      </c>
    </row>
    <row r="6547" spans="1:23" s="36" customFormat="1" ht="18.75">
      <c r="A6547" s="34"/>
      <c r="B6547" s="39"/>
      <c r="C6547" s="39"/>
      <c r="D6547" s="35"/>
      <c r="E6547" s="40"/>
      <c r="F6547" s="39"/>
      <c r="G6547" s="39"/>
      <c r="H6547" s="39"/>
      <c r="I6547" s="34"/>
      <c r="J6547" s="34"/>
      <c r="K6547" s="34"/>
      <c r="L6547" s="34"/>
      <c r="M6547" s="43" t="str">
        <f ca="1">IFERROR(OFFSET('Maximum minutes'!$C$1,T6547,MATCH(IF(G6547&lt;&gt;"",G6547,F6547),OFFSET('Maximum minutes'!$C$1,T6547-1,0,1,U6547+1),0)-1)*IF(OR(ISNUMBER(J6547),J6547="sans examen"),1,0)*IF(W6547&lt;MinDate,1,0),"")</f>
        <v/>
      </c>
      <c r="N6547" s="36">
        <f t="shared" ca="1" si="205"/>
        <v>0</v>
      </c>
      <c r="O6547" s="36" t="e">
        <f ca="1">LEFT(OFFSET(Lists!$Q$2,MATCH(E6547,Lists!$R$3:$R$19,0),0),4)</f>
        <v>#N/A</v>
      </c>
      <c r="P6547" s="36" t="e">
        <f ca="1">MATCH(O6547,Lists!$S$2:$S$640,1)</f>
        <v>#N/A</v>
      </c>
      <c r="Q6547" s="36" t="e">
        <f ca="1">MATCH(LEFT(OFFSET(Lists!$Q$2,MATCH(E6547,Lists!$R$3:$R$19,0)+1,0),4),Lists!$S$3:$S$640,1)</f>
        <v>#N/A</v>
      </c>
      <c r="R6547" s="36" t="e">
        <f ca="1">LEFT(OFFSET(Lists!$S$2,P6547-1+MATCH(F6547,OFFSET(Lists!$T$3,P6547-1,0,Q6547-P6547+1),0),0),6)</f>
        <v>#N/A</v>
      </c>
      <c r="S6547" s="36" t="e">
        <f ca="1">VLOOKUP(R6547,Lists!B:D,3,FALSE)</f>
        <v>#N/A</v>
      </c>
      <c r="T6547" s="36" t="str">
        <f>IF(F6547&lt;&gt;"",MATCH(R6547,'Maximum minutes'!B:B,0),"")</f>
        <v/>
      </c>
      <c r="U6547" s="36">
        <f ca="1">IF(F6547&lt;&gt;"",COUNTA(OFFSET('Maximum minutes'!$C$1,'Annexe A1 Cours'!T6547,0,1,50)),0)</f>
        <v>0</v>
      </c>
      <c r="V6547" s="37">
        <f ca="1">IFERROR(OFFSET('Maximum minutes'!$C$1,T6547+1,-1+MATCH(G6547,OFFSET('Maximum minutes'!$C$1,T6547-1,0,1,50),0)),0)</f>
        <v>0</v>
      </c>
      <c r="W6547" s="38">
        <f t="shared" ca="1" si="204"/>
        <v>0</v>
      </c>
    </row>
    <row r="6548" spans="1:23" s="36" customFormat="1" ht="18.75">
      <c r="A6548" s="34"/>
      <c r="B6548" s="39"/>
      <c r="C6548" s="39"/>
      <c r="D6548" s="35"/>
      <c r="E6548" s="40"/>
      <c r="F6548" s="39"/>
      <c r="G6548" s="39"/>
      <c r="H6548" s="39"/>
      <c r="I6548" s="34"/>
      <c r="J6548" s="34"/>
      <c r="K6548" s="34"/>
      <c r="L6548" s="34"/>
      <c r="M6548" s="43" t="str">
        <f ca="1">IFERROR(OFFSET('Maximum minutes'!$C$1,T6548,MATCH(IF(G6548&lt;&gt;"",G6548,F6548),OFFSET('Maximum minutes'!$C$1,T6548-1,0,1,U6548+1),0)-1)*IF(OR(ISNUMBER(J6548),J6548="sans examen"),1,0)*IF(W6548&lt;MinDate,1,0),"")</f>
        <v/>
      </c>
      <c r="N6548" s="36">
        <f t="shared" ca="1" si="205"/>
        <v>0</v>
      </c>
      <c r="O6548" s="36" t="e">
        <f ca="1">LEFT(OFFSET(Lists!$Q$2,MATCH(E6548,Lists!$R$3:$R$19,0),0),4)</f>
        <v>#N/A</v>
      </c>
      <c r="P6548" s="36" t="e">
        <f ca="1">MATCH(O6548,Lists!$S$2:$S$640,1)</f>
        <v>#N/A</v>
      </c>
      <c r="Q6548" s="36" t="e">
        <f ca="1">MATCH(LEFT(OFFSET(Lists!$Q$2,MATCH(E6548,Lists!$R$3:$R$19,0)+1,0),4),Lists!$S$3:$S$640,1)</f>
        <v>#N/A</v>
      </c>
      <c r="R6548" s="36" t="e">
        <f ca="1">LEFT(OFFSET(Lists!$S$2,P6548-1+MATCH(F6548,OFFSET(Lists!$T$3,P6548-1,0,Q6548-P6548+1),0),0),6)</f>
        <v>#N/A</v>
      </c>
      <c r="S6548" s="36" t="e">
        <f ca="1">VLOOKUP(R6548,Lists!B:D,3,FALSE)</f>
        <v>#N/A</v>
      </c>
      <c r="T6548" s="36" t="str">
        <f>IF(F6548&lt;&gt;"",MATCH(R6548,'Maximum minutes'!B:B,0),"")</f>
        <v/>
      </c>
      <c r="U6548" s="36">
        <f ca="1">IF(F6548&lt;&gt;"",COUNTA(OFFSET('Maximum minutes'!$C$1,'Annexe A1 Cours'!T6548,0,1,50)),0)</f>
        <v>0</v>
      </c>
      <c r="V6548" s="37">
        <f ca="1">IFERROR(OFFSET('Maximum minutes'!$C$1,T6548+1,-1+MATCH(G6548,OFFSET('Maximum minutes'!$C$1,T6548-1,0,1,50),0)),0)</f>
        <v>0</v>
      </c>
      <c r="W6548" s="38">
        <f t="shared" ca="1" si="204"/>
        <v>0</v>
      </c>
    </row>
    <row r="6549" spans="1:23" s="36" customFormat="1" ht="18.75">
      <c r="A6549" s="34"/>
      <c r="B6549" s="39"/>
      <c r="C6549" s="39"/>
      <c r="D6549" s="35"/>
      <c r="E6549" s="40"/>
      <c r="F6549" s="39"/>
      <c r="G6549" s="39"/>
      <c r="H6549" s="39"/>
      <c r="I6549" s="34"/>
      <c r="J6549" s="34"/>
      <c r="K6549" s="34"/>
      <c r="L6549" s="34"/>
      <c r="M6549" s="43" t="str">
        <f ca="1">IFERROR(OFFSET('Maximum minutes'!$C$1,T6549,MATCH(IF(G6549&lt;&gt;"",G6549,F6549),OFFSET('Maximum minutes'!$C$1,T6549-1,0,1,U6549+1),0)-1)*IF(OR(ISNUMBER(J6549),J6549="sans examen"),1,0)*IF(W6549&lt;MinDate,1,0),"")</f>
        <v/>
      </c>
      <c r="N6549" s="36">
        <f t="shared" ca="1" si="205"/>
        <v>0</v>
      </c>
      <c r="O6549" s="36" t="e">
        <f ca="1">LEFT(OFFSET(Lists!$Q$2,MATCH(E6549,Lists!$R$3:$R$19,0),0),4)</f>
        <v>#N/A</v>
      </c>
      <c r="P6549" s="36" t="e">
        <f ca="1">MATCH(O6549,Lists!$S$2:$S$640,1)</f>
        <v>#N/A</v>
      </c>
      <c r="Q6549" s="36" t="e">
        <f ca="1">MATCH(LEFT(OFFSET(Lists!$Q$2,MATCH(E6549,Lists!$R$3:$R$19,0)+1,0),4),Lists!$S$3:$S$640,1)</f>
        <v>#N/A</v>
      </c>
      <c r="R6549" s="36" t="e">
        <f ca="1">LEFT(OFFSET(Lists!$S$2,P6549-1+MATCH(F6549,OFFSET(Lists!$T$3,P6549-1,0,Q6549-P6549+1),0),0),6)</f>
        <v>#N/A</v>
      </c>
      <c r="S6549" s="36" t="e">
        <f ca="1">VLOOKUP(R6549,Lists!B:D,3,FALSE)</f>
        <v>#N/A</v>
      </c>
      <c r="T6549" s="36" t="str">
        <f>IF(F6549&lt;&gt;"",MATCH(R6549,'Maximum minutes'!B:B,0),"")</f>
        <v/>
      </c>
      <c r="U6549" s="36">
        <f ca="1">IF(F6549&lt;&gt;"",COUNTA(OFFSET('Maximum minutes'!$C$1,'Annexe A1 Cours'!T6549,0,1,50)),0)</f>
        <v>0</v>
      </c>
      <c r="V6549" s="37">
        <f ca="1">IFERROR(OFFSET('Maximum minutes'!$C$1,T6549+1,-1+MATCH(G6549,OFFSET('Maximum minutes'!$C$1,T6549-1,0,1,50),0)),0)</f>
        <v>0</v>
      </c>
      <c r="W6549" s="38">
        <f t="shared" ca="1" si="204"/>
        <v>0</v>
      </c>
    </row>
    <row r="6550" spans="1:23" s="36" customFormat="1" ht="18.75">
      <c r="A6550" s="34"/>
      <c r="B6550" s="39"/>
      <c r="C6550" s="39"/>
      <c r="D6550" s="35"/>
      <c r="E6550" s="40"/>
      <c r="F6550" s="39"/>
      <c r="G6550" s="39"/>
      <c r="H6550" s="39"/>
      <c r="I6550" s="34"/>
      <c r="J6550" s="34"/>
      <c r="K6550" s="34"/>
      <c r="L6550" s="34"/>
      <c r="M6550" s="43" t="str">
        <f ca="1">IFERROR(OFFSET('Maximum minutes'!$C$1,T6550,MATCH(IF(G6550&lt;&gt;"",G6550,F6550),OFFSET('Maximum minutes'!$C$1,T6550-1,0,1,U6550+1),0)-1)*IF(OR(ISNUMBER(J6550),J6550="sans examen"),1,0)*IF(W6550&lt;MinDate,1,0),"")</f>
        <v/>
      </c>
      <c r="N6550" s="36">
        <f t="shared" ca="1" si="205"/>
        <v>0</v>
      </c>
      <c r="O6550" s="36" t="e">
        <f ca="1">LEFT(OFFSET(Lists!$Q$2,MATCH(E6550,Lists!$R$3:$R$19,0),0),4)</f>
        <v>#N/A</v>
      </c>
      <c r="P6550" s="36" t="e">
        <f ca="1">MATCH(O6550,Lists!$S$2:$S$640,1)</f>
        <v>#N/A</v>
      </c>
      <c r="Q6550" s="36" t="e">
        <f ca="1">MATCH(LEFT(OFFSET(Lists!$Q$2,MATCH(E6550,Lists!$R$3:$R$19,0)+1,0),4),Lists!$S$3:$S$640,1)</f>
        <v>#N/A</v>
      </c>
      <c r="R6550" s="36" t="e">
        <f ca="1">LEFT(OFFSET(Lists!$S$2,P6550-1+MATCH(F6550,OFFSET(Lists!$T$3,P6550-1,0,Q6550-P6550+1),0),0),6)</f>
        <v>#N/A</v>
      </c>
      <c r="S6550" s="36" t="e">
        <f ca="1">VLOOKUP(R6550,Lists!B:D,3,FALSE)</f>
        <v>#N/A</v>
      </c>
      <c r="T6550" s="36" t="str">
        <f>IF(F6550&lt;&gt;"",MATCH(R6550,'Maximum minutes'!B:B,0),"")</f>
        <v/>
      </c>
      <c r="U6550" s="36">
        <f ca="1">IF(F6550&lt;&gt;"",COUNTA(OFFSET('Maximum minutes'!$C$1,'Annexe A1 Cours'!T6550,0,1,50)),0)</f>
        <v>0</v>
      </c>
      <c r="V6550" s="37">
        <f ca="1">IFERROR(OFFSET('Maximum minutes'!$C$1,T6550+1,-1+MATCH(G6550,OFFSET('Maximum minutes'!$C$1,T6550-1,0,1,50),0)),0)</f>
        <v>0</v>
      </c>
      <c r="W6550" s="38">
        <f t="shared" ca="1" si="204"/>
        <v>0</v>
      </c>
    </row>
    <row r="6551" spans="1:23" s="36" customFormat="1" ht="18.75">
      <c r="A6551" s="34"/>
      <c r="B6551" s="39"/>
      <c r="C6551" s="39"/>
      <c r="D6551" s="35"/>
      <c r="E6551" s="40"/>
      <c r="F6551" s="39"/>
      <c r="G6551" s="39"/>
      <c r="H6551" s="39"/>
      <c r="I6551" s="34"/>
      <c r="J6551" s="34"/>
      <c r="K6551" s="34"/>
      <c r="L6551" s="34"/>
      <c r="M6551" s="43" t="str">
        <f ca="1">IFERROR(OFFSET('Maximum minutes'!$C$1,T6551,MATCH(IF(G6551&lt;&gt;"",G6551,F6551),OFFSET('Maximum minutes'!$C$1,T6551-1,0,1,U6551+1),0)-1)*IF(OR(ISNUMBER(J6551),J6551="sans examen"),1,0)*IF(W6551&lt;MinDate,1,0),"")</f>
        <v/>
      </c>
      <c r="N6551" s="36">
        <f t="shared" ca="1" si="205"/>
        <v>0</v>
      </c>
      <c r="O6551" s="36" t="e">
        <f ca="1">LEFT(OFFSET(Lists!$Q$2,MATCH(E6551,Lists!$R$3:$R$19,0),0),4)</f>
        <v>#N/A</v>
      </c>
      <c r="P6551" s="36" t="e">
        <f ca="1">MATCH(O6551,Lists!$S$2:$S$640,1)</f>
        <v>#N/A</v>
      </c>
      <c r="Q6551" s="36" t="e">
        <f ca="1">MATCH(LEFT(OFFSET(Lists!$Q$2,MATCH(E6551,Lists!$R$3:$R$19,0)+1,0),4),Lists!$S$3:$S$640,1)</f>
        <v>#N/A</v>
      </c>
      <c r="R6551" s="36" t="e">
        <f ca="1">LEFT(OFFSET(Lists!$S$2,P6551-1+MATCH(F6551,OFFSET(Lists!$T$3,P6551-1,0,Q6551-P6551+1),0),0),6)</f>
        <v>#N/A</v>
      </c>
      <c r="S6551" s="36" t="e">
        <f ca="1">VLOOKUP(R6551,Lists!B:D,3,FALSE)</f>
        <v>#N/A</v>
      </c>
      <c r="T6551" s="36" t="str">
        <f>IF(F6551&lt;&gt;"",MATCH(R6551,'Maximum minutes'!B:B,0),"")</f>
        <v/>
      </c>
      <c r="U6551" s="36">
        <f ca="1">IF(F6551&lt;&gt;"",COUNTA(OFFSET('Maximum minutes'!$C$1,'Annexe A1 Cours'!T6551,0,1,50)),0)</f>
        <v>0</v>
      </c>
      <c r="V6551" s="37">
        <f ca="1">IFERROR(OFFSET('Maximum minutes'!$C$1,T6551+1,-1+MATCH(G6551,OFFSET('Maximum minutes'!$C$1,T6551-1,0,1,50),0)),0)</f>
        <v>0</v>
      </c>
      <c r="W6551" s="38">
        <f t="shared" ca="1" si="204"/>
        <v>0</v>
      </c>
    </row>
    <row r="6552" spans="1:23" s="36" customFormat="1" ht="18.75">
      <c r="A6552" s="34"/>
      <c r="B6552" s="39"/>
      <c r="C6552" s="39"/>
      <c r="D6552" s="35"/>
      <c r="E6552" s="40"/>
      <c r="F6552" s="39"/>
      <c r="G6552" s="39"/>
      <c r="H6552" s="39"/>
      <c r="I6552" s="34"/>
      <c r="J6552" s="34"/>
      <c r="K6552" s="34"/>
      <c r="L6552" s="34"/>
      <c r="M6552" s="43" t="str">
        <f ca="1">IFERROR(OFFSET('Maximum minutes'!$C$1,T6552,MATCH(IF(G6552&lt;&gt;"",G6552,F6552),OFFSET('Maximum minutes'!$C$1,T6552-1,0,1,U6552+1),0)-1)*IF(OR(ISNUMBER(J6552),J6552="sans examen"),1,0)*IF(W6552&lt;MinDate,1,0),"")</f>
        <v/>
      </c>
      <c r="N6552" s="36">
        <f t="shared" ca="1" si="205"/>
        <v>0</v>
      </c>
      <c r="O6552" s="36" t="e">
        <f ca="1">LEFT(OFFSET(Lists!$Q$2,MATCH(E6552,Lists!$R$3:$R$19,0),0),4)</f>
        <v>#N/A</v>
      </c>
      <c r="P6552" s="36" t="e">
        <f ca="1">MATCH(O6552,Lists!$S$2:$S$640,1)</f>
        <v>#N/A</v>
      </c>
      <c r="Q6552" s="36" t="e">
        <f ca="1">MATCH(LEFT(OFFSET(Lists!$Q$2,MATCH(E6552,Lists!$R$3:$R$19,0)+1,0),4),Lists!$S$3:$S$640,1)</f>
        <v>#N/A</v>
      </c>
      <c r="R6552" s="36" t="e">
        <f ca="1">LEFT(OFFSET(Lists!$S$2,P6552-1+MATCH(F6552,OFFSET(Lists!$T$3,P6552-1,0,Q6552-P6552+1),0),0),6)</f>
        <v>#N/A</v>
      </c>
      <c r="S6552" s="36" t="e">
        <f ca="1">VLOOKUP(R6552,Lists!B:D,3,FALSE)</f>
        <v>#N/A</v>
      </c>
      <c r="T6552" s="36" t="str">
        <f>IF(F6552&lt;&gt;"",MATCH(R6552,'Maximum minutes'!B:B,0),"")</f>
        <v/>
      </c>
      <c r="U6552" s="36">
        <f ca="1">IF(F6552&lt;&gt;"",COUNTA(OFFSET('Maximum minutes'!$C$1,'Annexe A1 Cours'!T6552,0,1,50)),0)</f>
        <v>0</v>
      </c>
      <c r="V6552" s="37">
        <f ca="1">IFERROR(OFFSET('Maximum minutes'!$C$1,T6552+1,-1+MATCH(G6552,OFFSET('Maximum minutes'!$C$1,T6552-1,0,1,50),0)),0)</f>
        <v>0</v>
      </c>
      <c r="W6552" s="38">
        <f t="shared" ca="1" si="204"/>
        <v>0</v>
      </c>
    </row>
    <row r="6553" spans="1:23" s="36" customFormat="1" ht="18.75">
      <c r="A6553" s="34"/>
      <c r="B6553" s="39"/>
      <c r="C6553" s="39"/>
      <c r="D6553" s="35"/>
      <c r="E6553" s="40"/>
      <c r="F6553" s="39"/>
      <c r="G6553" s="39"/>
      <c r="H6553" s="39"/>
      <c r="I6553" s="34"/>
      <c r="J6553" s="34"/>
      <c r="K6553" s="34"/>
      <c r="L6553" s="34"/>
      <c r="M6553" s="43" t="str">
        <f ca="1">IFERROR(OFFSET('Maximum minutes'!$C$1,T6553,MATCH(IF(G6553&lt;&gt;"",G6553,F6553),OFFSET('Maximum minutes'!$C$1,T6553-1,0,1,U6553+1),0)-1)*IF(OR(ISNUMBER(J6553),J6553="sans examen"),1,0)*IF(W6553&lt;MinDate,1,0),"")</f>
        <v/>
      </c>
      <c r="N6553" s="36">
        <f t="shared" ca="1" si="205"/>
        <v>0</v>
      </c>
      <c r="O6553" s="36" t="e">
        <f ca="1">LEFT(OFFSET(Lists!$Q$2,MATCH(E6553,Lists!$R$3:$R$19,0),0),4)</f>
        <v>#N/A</v>
      </c>
      <c r="P6553" s="36" t="e">
        <f ca="1">MATCH(O6553,Lists!$S$2:$S$640,1)</f>
        <v>#N/A</v>
      </c>
      <c r="Q6553" s="36" t="e">
        <f ca="1">MATCH(LEFT(OFFSET(Lists!$Q$2,MATCH(E6553,Lists!$R$3:$R$19,0)+1,0),4),Lists!$S$3:$S$640,1)</f>
        <v>#N/A</v>
      </c>
      <c r="R6553" s="36" t="e">
        <f ca="1">LEFT(OFFSET(Lists!$S$2,P6553-1+MATCH(F6553,OFFSET(Lists!$T$3,P6553-1,0,Q6553-P6553+1),0),0),6)</f>
        <v>#N/A</v>
      </c>
      <c r="S6553" s="36" t="e">
        <f ca="1">VLOOKUP(R6553,Lists!B:D,3,FALSE)</f>
        <v>#N/A</v>
      </c>
      <c r="T6553" s="36" t="str">
        <f>IF(F6553&lt;&gt;"",MATCH(R6553,'Maximum minutes'!B:B,0),"")</f>
        <v/>
      </c>
      <c r="U6553" s="36">
        <f ca="1">IF(F6553&lt;&gt;"",COUNTA(OFFSET('Maximum minutes'!$C$1,'Annexe A1 Cours'!T6553,0,1,50)),0)</f>
        <v>0</v>
      </c>
      <c r="V6553" s="37">
        <f ca="1">IFERROR(OFFSET('Maximum minutes'!$C$1,T6553+1,-1+MATCH(G6553,OFFSET('Maximum minutes'!$C$1,T6553-1,0,1,50),0)),0)</f>
        <v>0</v>
      </c>
      <c r="W6553" s="38">
        <f t="shared" ca="1" si="204"/>
        <v>0</v>
      </c>
    </row>
    <row r="6554" spans="1:23" s="36" customFormat="1" ht="18.75">
      <c r="A6554" s="34"/>
      <c r="B6554" s="39"/>
      <c r="C6554" s="39"/>
      <c r="D6554" s="35"/>
      <c r="E6554" s="40"/>
      <c r="F6554" s="39"/>
      <c r="G6554" s="39"/>
      <c r="H6554" s="39"/>
      <c r="I6554" s="34"/>
      <c r="J6554" s="34"/>
      <c r="K6554" s="34"/>
      <c r="L6554" s="34"/>
      <c r="M6554" s="43" t="str">
        <f ca="1">IFERROR(OFFSET('Maximum minutes'!$C$1,T6554,MATCH(IF(G6554&lt;&gt;"",G6554,F6554),OFFSET('Maximum minutes'!$C$1,T6554-1,0,1,U6554+1),0)-1)*IF(OR(ISNUMBER(J6554),J6554="sans examen"),1,0)*IF(W6554&lt;MinDate,1,0),"")</f>
        <v/>
      </c>
      <c r="N6554" s="36">
        <f t="shared" ca="1" si="205"/>
        <v>0</v>
      </c>
      <c r="O6554" s="36" t="e">
        <f ca="1">LEFT(OFFSET(Lists!$Q$2,MATCH(E6554,Lists!$R$3:$R$19,0),0),4)</f>
        <v>#N/A</v>
      </c>
      <c r="P6554" s="36" t="e">
        <f ca="1">MATCH(O6554,Lists!$S$2:$S$640,1)</f>
        <v>#N/A</v>
      </c>
      <c r="Q6554" s="36" t="e">
        <f ca="1">MATCH(LEFT(OFFSET(Lists!$Q$2,MATCH(E6554,Lists!$R$3:$R$19,0)+1,0),4),Lists!$S$3:$S$640,1)</f>
        <v>#N/A</v>
      </c>
      <c r="R6554" s="36" t="e">
        <f ca="1">LEFT(OFFSET(Lists!$S$2,P6554-1+MATCH(F6554,OFFSET(Lists!$T$3,P6554-1,0,Q6554-P6554+1),0),0),6)</f>
        <v>#N/A</v>
      </c>
      <c r="S6554" s="36" t="e">
        <f ca="1">VLOOKUP(R6554,Lists!B:D,3,FALSE)</f>
        <v>#N/A</v>
      </c>
      <c r="T6554" s="36" t="str">
        <f>IF(F6554&lt;&gt;"",MATCH(R6554,'Maximum minutes'!B:B,0),"")</f>
        <v/>
      </c>
      <c r="U6554" s="36">
        <f ca="1">IF(F6554&lt;&gt;"",COUNTA(OFFSET('Maximum minutes'!$C$1,'Annexe A1 Cours'!T6554,0,1,50)),0)</f>
        <v>0</v>
      </c>
      <c r="V6554" s="37">
        <f ca="1">IFERROR(OFFSET('Maximum minutes'!$C$1,T6554+1,-1+MATCH(G6554,OFFSET('Maximum minutes'!$C$1,T6554-1,0,1,50),0)),0)</f>
        <v>0</v>
      </c>
      <c r="W6554" s="38">
        <f t="shared" ca="1" si="204"/>
        <v>0</v>
      </c>
    </row>
    <row r="6555" spans="1:23" s="36" customFormat="1" ht="18.75">
      <c r="A6555" s="34"/>
      <c r="B6555" s="39"/>
      <c r="C6555" s="39"/>
      <c r="D6555" s="35"/>
      <c r="E6555" s="40"/>
      <c r="F6555" s="39"/>
      <c r="G6555" s="39"/>
      <c r="H6555" s="39"/>
      <c r="I6555" s="34"/>
      <c r="J6555" s="34"/>
      <c r="K6555" s="34"/>
      <c r="L6555" s="34"/>
      <c r="M6555" s="43" t="str">
        <f ca="1">IFERROR(OFFSET('Maximum minutes'!$C$1,T6555,MATCH(IF(G6555&lt;&gt;"",G6555,F6555),OFFSET('Maximum minutes'!$C$1,T6555-1,0,1,U6555+1),0)-1)*IF(OR(ISNUMBER(J6555),J6555="sans examen"),1,0)*IF(W6555&lt;MinDate,1,0),"")</f>
        <v/>
      </c>
      <c r="N6555" s="36">
        <f t="shared" ca="1" si="205"/>
        <v>0</v>
      </c>
      <c r="O6555" s="36" t="e">
        <f ca="1">LEFT(OFFSET(Lists!$Q$2,MATCH(E6555,Lists!$R$3:$R$19,0),0),4)</f>
        <v>#N/A</v>
      </c>
      <c r="P6555" s="36" t="e">
        <f ca="1">MATCH(O6555,Lists!$S$2:$S$640,1)</f>
        <v>#N/A</v>
      </c>
      <c r="Q6555" s="36" t="e">
        <f ca="1">MATCH(LEFT(OFFSET(Lists!$Q$2,MATCH(E6555,Lists!$R$3:$R$19,0)+1,0),4),Lists!$S$3:$S$640,1)</f>
        <v>#N/A</v>
      </c>
      <c r="R6555" s="36" t="e">
        <f ca="1">LEFT(OFFSET(Lists!$S$2,P6555-1+MATCH(F6555,OFFSET(Lists!$T$3,P6555-1,0,Q6555-P6555+1),0),0),6)</f>
        <v>#N/A</v>
      </c>
      <c r="S6555" s="36" t="e">
        <f ca="1">VLOOKUP(R6555,Lists!B:D,3,FALSE)</f>
        <v>#N/A</v>
      </c>
      <c r="T6555" s="36" t="str">
        <f>IF(F6555&lt;&gt;"",MATCH(R6555,'Maximum minutes'!B:B,0),"")</f>
        <v/>
      </c>
      <c r="U6555" s="36">
        <f ca="1">IF(F6555&lt;&gt;"",COUNTA(OFFSET('Maximum minutes'!$C$1,'Annexe A1 Cours'!T6555,0,1,50)),0)</f>
        <v>0</v>
      </c>
      <c r="V6555" s="37">
        <f ca="1">IFERROR(OFFSET('Maximum minutes'!$C$1,T6555+1,-1+MATCH(G6555,OFFSET('Maximum minutes'!$C$1,T6555-1,0,1,50),0)),0)</f>
        <v>0</v>
      </c>
      <c r="W6555" s="38">
        <f t="shared" ca="1" si="204"/>
        <v>0</v>
      </c>
    </row>
    <row r="6556" spans="1:23" s="36" customFormat="1" ht="18.75">
      <c r="A6556" s="34"/>
      <c r="B6556" s="39"/>
      <c r="C6556" s="39"/>
      <c r="D6556" s="35"/>
      <c r="E6556" s="40"/>
      <c r="F6556" s="39"/>
      <c r="G6556" s="39"/>
      <c r="H6556" s="39"/>
      <c r="I6556" s="34"/>
      <c r="J6556" s="34"/>
      <c r="K6556" s="34"/>
      <c r="L6556" s="34"/>
      <c r="M6556" s="43" t="str">
        <f ca="1">IFERROR(OFFSET('Maximum minutes'!$C$1,T6556,MATCH(IF(G6556&lt;&gt;"",G6556,F6556),OFFSET('Maximum minutes'!$C$1,T6556-1,0,1,U6556+1),0)-1)*IF(OR(ISNUMBER(J6556),J6556="sans examen"),1,0)*IF(W6556&lt;MinDate,1,0),"")</f>
        <v/>
      </c>
      <c r="N6556" s="36">
        <f t="shared" ca="1" si="205"/>
        <v>0</v>
      </c>
      <c r="O6556" s="36" t="e">
        <f ca="1">LEFT(OFFSET(Lists!$Q$2,MATCH(E6556,Lists!$R$3:$R$19,0),0),4)</f>
        <v>#N/A</v>
      </c>
      <c r="P6556" s="36" t="e">
        <f ca="1">MATCH(O6556,Lists!$S$2:$S$640,1)</f>
        <v>#N/A</v>
      </c>
      <c r="Q6556" s="36" t="e">
        <f ca="1">MATCH(LEFT(OFFSET(Lists!$Q$2,MATCH(E6556,Lists!$R$3:$R$19,0)+1,0),4),Lists!$S$3:$S$640,1)</f>
        <v>#N/A</v>
      </c>
      <c r="R6556" s="36" t="e">
        <f ca="1">LEFT(OFFSET(Lists!$S$2,P6556-1+MATCH(F6556,OFFSET(Lists!$T$3,P6556-1,0,Q6556-P6556+1),0),0),6)</f>
        <v>#N/A</v>
      </c>
      <c r="S6556" s="36" t="e">
        <f ca="1">VLOOKUP(R6556,Lists!B:D,3,FALSE)</f>
        <v>#N/A</v>
      </c>
      <c r="T6556" s="36" t="str">
        <f>IF(F6556&lt;&gt;"",MATCH(R6556,'Maximum minutes'!B:B,0),"")</f>
        <v/>
      </c>
      <c r="U6556" s="36">
        <f ca="1">IF(F6556&lt;&gt;"",COUNTA(OFFSET('Maximum minutes'!$C$1,'Annexe A1 Cours'!T6556,0,1,50)),0)</f>
        <v>0</v>
      </c>
      <c r="V6556" s="37">
        <f ca="1">IFERROR(OFFSET('Maximum minutes'!$C$1,T6556+1,-1+MATCH(G6556,OFFSET('Maximum minutes'!$C$1,T6556-1,0,1,50),0)),0)</f>
        <v>0</v>
      </c>
      <c r="W6556" s="38">
        <f t="shared" ca="1" si="204"/>
        <v>0</v>
      </c>
    </row>
    <row r="6557" spans="1:23" s="36" customFormat="1" ht="18.75">
      <c r="A6557" s="34"/>
      <c r="B6557" s="39"/>
      <c r="C6557" s="39"/>
      <c r="D6557" s="35"/>
      <c r="E6557" s="40"/>
      <c r="F6557" s="39"/>
      <c r="G6557" s="39"/>
      <c r="H6557" s="39"/>
      <c r="I6557" s="34"/>
      <c r="J6557" s="34"/>
      <c r="K6557" s="34"/>
      <c r="L6557" s="34"/>
      <c r="M6557" s="43" t="str">
        <f ca="1">IFERROR(OFFSET('Maximum minutes'!$C$1,T6557,MATCH(IF(G6557&lt;&gt;"",G6557,F6557),OFFSET('Maximum minutes'!$C$1,T6557-1,0,1,U6557+1),0)-1)*IF(OR(ISNUMBER(J6557),J6557="sans examen"),1,0)*IF(W6557&lt;MinDate,1,0),"")</f>
        <v/>
      </c>
      <c r="N6557" s="36">
        <f t="shared" ca="1" si="205"/>
        <v>0</v>
      </c>
      <c r="O6557" s="36" t="e">
        <f ca="1">LEFT(OFFSET(Lists!$Q$2,MATCH(E6557,Lists!$R$3:$R$19,0),0),4)</f>
        <v>#N/A</v>
      </c>
      <c r="P6557" s="36" t="e">
        <f ca="1">MATCH(O6557,Lists!$S$2:$S$640,1)</f>
        <v>#N/A</v>
      </c>
      <c r="Q6557" s="36" t="e">
        <f ca="1">MATCH(LEFT(OFFSET(Lists!$Q$2,MATCH(E6557,Lists!$R$3:$R$19,0)+1,0),4),Lists!$S$3:$S$640,1)</f>
        <v>#N/A</v>
      </c>
      <c r="R6557" s="36" t="e">
        <f ca="1">LEFT(OFFSET(Lists!$S$2,P6557-1+MATCH(F6557,OFFSET(Lists!$T$3,P6557-1,0,Q6557-P6557+1),0),0),6)</f>
        <v>#N/A</v>
      </c>
      <c r="S6557" s="36" t="e">
        <f ca="1">VLOOKUP(R6557,Lists!B:D,3,FALSE)</f>
        <v>#N/A</v>
      </c>
      <c r="T6557" s="36" t="str">
        <f>IF(F6557&lt;&gt;"",MATCH(R6557,'Maximum minutes'!B:B,0),"")</f>
        <v/>
      </c>
      <c r="U6557" s="36">
        <f ca="1">IF(F6557&lt;&gt;"",COUNTA(OFFSET('Maximum minutes'!$C$1,'Annexe A1 Cours'!T6557,0,1,50)),0)</f>
        <v>0</v>
      </c>
      <c r="V6557" s="37">
        <f ca="1">IFERROR(OFFSET('Maximum minutes'!$C$1,T6557+1,-1+MATCH(G6557,OFFSET('Maximum minutes'!$C$1,T6557-1,0,1,50),0)),0)</f>
        <v>0</v>
      </c>
      <c r="W6557" s="38">
        <f t="shared" ca="1" si="204"/>
        <v>0</v>
      </c>
    </row>
    <row r="6558" spans="1:23" s="36" customFormat="1" ht="18.75">
      <c r="A6558" s="34"/>
      <c r="B6558" s="39"/>
      <c r="C6558" s="39"/>
      <c r="D6558" s="35"/>
      <c r="E6558" s="40"/>
      <c r="F6558" s="39"/>
      <c r="G6558" s="39"/>
      <c r="H6558" s="39"/>
      <c r="I6558" s="34"/>
      <c r="J6558" s="34"/>
      <c r="K6558" s="34"/>
      <c r="L6558" s="34"/>
      <c r="M6558" s="43" t="str">
        <f ca="1">IFERROR(OFFSET('Maximum minutes'!$C$1,T6558,MATCH(IF(G6558&lt;&gt;"",G6558,F6558),OFFSET('Maximum minutes'!$C$1,T6558-1,0,1,U6558+1),0)-1)*IF(OR(ISNUMBER(J6558),J6558="sans examen"),1,0)*IF(W6558&lt;MinDate,1,0),"")</f>
        <v/>
      </c>
      <c r="N6558" s="36">
        <f t="shared" ca="1" si="205"/>
        <v>0</v>
      </c>
      <c r="O6558" s="36" t="e">
        <f ca="1">LEFT(OFFSET(Lists!$Q$2,MATCH(E6558,Lists!$R$3:$R$19,0),0),4)</f>
        <v>#N/A</v>
      </c>
      <c r="P6558" s="36" t="e">
        <f ca="1">MATCH(O6558,Lists!$S$2:$S$640,1)</f>
        <v>#N/A</v>
      </c>
      <c r="Q6558" s="36" t="e">
        <f ca="1">MATCH(LEFT(OFFSET(Lists!$Q$2,MATCH(E6558,Lists!$R$3:$R$19,0)+1,0),4),Lists!$S$3:$S$640,1)</f>
        <v>#N/A</v>
      </c>
      <c r="R6558" s="36" t="e">
        <f ca="1">LEFT(OFFSET(Lists!$S$2,P6558-1+MATCH(F6558,OFFSET(Lists!$T$3,P6558-1,0,Q6558-P6558+1),0),0),6)</f>
        <v>#N/A</v>
      </c>
      <c r="S6558" s="36" t="e">
        <f ca="1">VLOOKUP(R6558,Lists!B:D,3,FALSE)</f>
        <v>#N/A</v>
      </c>
      <c r="T6558" s="36" t="str">
        <f>IF(F6558&lt;&gt;"",MATCH(R6558,'Maximum minutes'!B:B,0),"")</f>
        <v/>
      </c>
      <c r="U6558" s="36">
        <f ca="1">IF(F6558&lt;&gt;"",COUNTA(OFFSET('Maximum minutes'!$C$1,'Annexe A1 Cours'!T6558,0,1,50)),0)</f>
        <v>0</v>
      </c>
      <c r="V6558" s="37">
        <f ca="1">IFERROR(OFFSET('Maximum minutes'!$C$1,T6558+1,-1+MATCH(G6558,OFFSET('Maximum minutes'!$C$1,T6558-1,0,1,50),0)),0)</f>
        <v>0</v>
      </c>
      <c r="W6558" s="38">
        <f t="shared" ca="1" si="204"/>
        <v>0</v>
      </c>
    </row>
    <row r="6559" spans="1:23" s="36" customFormat="1" ht="18.75">
      <c r="A6559" s="34"/>
      <c r="B6559" s="39"/>
      <c r="C6559" s="39"/>
      <c r="D6559" s="35"/>
      <c r="E6559" s="40"/>
      <c r="F6559" s="39"/>
      <c r="G6559" s="39"/>
      <c r="H6559" s="39"/>
      <c r="I6559" s="34"/>
      <c r="J6559" s="34"/>
      <c r="K6559" s="34"/>
      <c r="L6559" s="34"/>
      <c r="M6559" s="43" t="str">
        <f ca="1">IFERROR(OFFSET('Maximum minutes'!$C$1,T6559,MATCH(IF(G6559&lt;&gt;"",G6559,F6559),OFFSET('Maximum minutes'!$C$1,T6559-1,0,1,U6559+1),0)-1)*IF(OR(ISNUMBER(J6559),J6559="sans examen"),1,0)*IF(W6559&lt;MinDate,1,0),"")</f>
        <v/>
      </c>
      <c r="N6559" s="36">
        <f t="shared" ca="1" si="205"/>
        <v>0</v>
      </c>
      <c r="O6559" s="36" t="e">
        <f ca="1">LEFT(OFFSET(Lists!$Q$2,MATCH(E6559,Lists!$R$3:$R$19,0),0),4)</f>
        <v>#N/A</v>
      </c>
      <c r="P6559" s="36" t="e">
        <f ca="1">MATCH(O6559,Lists!$S$2:$S$640,1)</f>
        <v>#N/A</v>
      </c>
      <c r="Q6559" s="36" t="e">
        <f ca="1">MATCH(LEFT(OFFSET(Lists!$Q$2,MATCH(E6559,Lists!$R$3:$R$19,0)+1,0),4),Lists!$S$3:$S$640,1)</f>
        <v>#N/A</v>
      </c>
      <c r="R6559" s="36" t="e">
        <f ca="1">LEFT(OFFSET(Lists!$S$2,P6559-1+MATCH(F6559,OFFSET(Lists!$T$3,P6559-1,0,Q6559-P6559+1),0),0),6)</f>
        <v>#N/A</v>
      </c>
      <c r="S6559" s="36" t="e">
        <f ca="1">VLOOKUP(R6559,Lists!B:D,3,FALSE)</f>
        <v>#N/A</v>
      </c>
      <c r="T6559" s="36" t="str">
        <f>IF(F6559&lt;&gt;"",MATCH(R6559,'Maximum minutes'!B:B,0),"")</f>
        <v/>
      </c>
      <c r="U6559" s="36">
        <f ca="1">IF(F6559&lt;&gt;"",COUNTA(OFFSET('Maximum minutes'!$C$1,'Annexe A1 Cours'!T6559,0,1,50)),0)</f>
        <v>0</v>
      </c>
      <c r="V6559" s="37">
        <f ca="1">IFERROR(OFFSET('Maximum minutes'!$C$1,T6559+1,-1+MATCH(G6559,OFFSET('Maximum minutes'!$C$1,T6559-1,0,1,50),0)),0)</f>
        <v>0</v>
      </c>
      <c r="W6559" s="38">
        <f t="shared" ca="1" si="204"/>
        <v>0</v>
      </c>
    </row>
    <row r="6560" spans="1:23" s="36" customFormat="1" ht="18.75">
      <c r="A6560" s="34"/>
      <c r="B6560" s="39"/>
      <c r="C6560" s="39"/>
      <c r="D6560" s="35"/>
      <c r="E6560" s="40"/>
      <c r="F6560" s="39"/>
      <c r="G6560" s="39"/>
      <c r="H6560" s="39"/>
      <c r="I6560" s="34"/>
      <c r="J6560" s="34"/>
      <c r="K6560" s="34"/>
      <c r="L6560" s="34"/>
      <c r="M6560" s="43" t="str">
        <f ca="1">IFERROR(OFFSET('Maximum minutes'!$C$1,T6560,MATCH(IF(G6560&lt;&gt;"",G6560,F6560),OFFSET('Maximum minutes'!$C$1,T6560-1,0,1,U6560+1),0)-1)*IF(OR(ISNUMBER(J6560),J6560="sans examen"),1,0)*IF(W6560&lt;MinDate,1,0),"")</f>
        <v/>
      </c>
      <c r="N6560" s="36">
        <f t="shared" ca="1" si="205"/>
        <v>0</v>
      </c>
      <c r="O6560" s="36" t="e">
        <f ca="1">LEFT(OFFSET(Lists!$Q$2,MATCH(E6560,Lists!$R$3:$R$19,0),0),4)</f>
        <v>#N/A</v>
      </c>
      <c r="P6560" s="36" t="e">
        <f ca="1">MATCH(O6560,Lists!$S$2:$S$640,1)</f>
        <v>#N/A</v>
      </c>
      <c r="Q6560" s="36" t="e">
        <f ca="1">MATCH(LEFT(OFFSET(Lists!$Q$2,MATCH(E6560,Lists!$R$3:$R$19,0)+1,0),4),Lists!$S$3:$S$640,1)</f>
        <v>#N/A</v>
      </c>
      <c r="R6560" s="36" t="e">
        <f ca="1">LEFT(OFFSET(Lists!$S$2,P6560-1+MATCH(F6560,OFFSET(Lists!$T$3,P6560-1,0,Q6560-P6560+1),0),0),6)</f>
        <v>#N/A</v>
      </c>
      <c r="S6560" s="36" t="e">
        <f ca="1">VLOOKUP(R6560,Lists!B:D,3,FALSE)</f>
        <v>#N/A</v>
      </c>
      <c r="T6560" s="36" t="str">
        <f>IF(F6560&lt;&gt;"",MATCH(R6560,'Maximum minutes'!B:B,0),"")</f>
        <v/>
      </c>
      <c r="U6560" s="36">
        <f ca="1">IF(F6560&lt;&gt;"",COUNTA(OFFSET('Maximum minutes'!$C$1,'Annexe A1 Cours'!T6560,0,1,50)),0)</f>
        <v>0</v>
      </c>
      <c r="V6560" s="37">
        <f ca="1">IFERROR(OFFSET('Maximum minutes'!$C$1,T6560+1,-1+MATCH(G6560,OFFSET('Maximum minutes'!$C$1,T6560-1,0,1,50),0)),0)</f>
        <v>0</v>
      </c>
      <c r="W6560" s="38">
        <f t="shared" ca="1" si="204"/>
        <v>0</v>
      </c>
    </row>
    <row r="6561" spans="1:23" s="36" customFormat="1" ht="18.75">
      <c r="A6561" s="34"/>
      <c r="B6561" s="39"/>
      <c r="C6561" s="39"/>
      <c r="D6561" s="35"/>
      <c r="E6561" s="40"/>
      <c r="F6561" s="39"/>
      <c r="G6561" s="39"/>
      <c r="H6561" s="39"/>
      <c r="I6561" s="34"/>
      <c r="J6561" s="34"/>
      <c r="K6561" s="34"/>
      <c r="L6561" s="34"/>
      <c r="M6561" s="43" t="str">
        <f ca="1">IFERROR(OFFSET('Maximum minutes'!$C$1,T6561,MATCH(IF(G6561&lt;&gt;"",G6561,F6561),OFFSET('Maximum minutes'!$C$1,T6561-1,0,1,U6561+1),0)-1)*IF(OR(ISNUMBER(J6561),J6561="sans examen"),1,0)*IF(W6561&lt;MinDate,1,0),"")</f>
        <v/>
      </c>
      <c r="N6561" s="36">
        <f t="shared" ca="1" si="205"/>
        <v>0</v>
      </c>
      <c r="O6561" s="36" t="e">
        <f ca="1">LEFT(OFFSET(Lists!$Q$2,MATCH(E6561,Lists!$R$3:$R$19,0),0),4)</f>
        <v>#N/A</v>
      </c>
      <c r="P6561" s="36" t="e">
        <f ca="1">MATCH(O6561,Lists!$S$2:$S$640,1)</f>
        <v>#N/A</v>
      </c>
      <c r="Q6561" s="36" t="e">
        <f ca="1">MATCH(LEFT(OFFSET(Lists!$Q$2,MATCH(E6561,Lists!$R$3:$R$19,0)+1,0),4),Lists!$S$3:$S$640,1)</f>
        <v>#N/A</v>
      </c>
      <c r="R6561" s="36" t="e">
        <f ca="1">LEFT(OFFSET(Lists!$S$2,P6561-1+MATCH(F6561,OFFSET(Lists!$T$3,P6561-1,0,Q6561-P6561+1),0),0),6)</f>
        <v>#N/A</v>
      </c>
      <c r="S6561" s="36" t="e">
        <f ca="1">VLOOKUP(R6561,Lists!B:D,3,FALSE)</f>
        <v>#N/A</v>
      </c>
      <c r="T6561" s="36" t="str">
        <f>IF(F6561&lt;&gt;"",MATCH(R6561,'Maximum minutes'!B:B,0),"")</f>
        <v/>
      </c>
      <c r="U6561" s="36">
        <f ca="1">IF(F6561&lt;&gt;"",COUNTA(OFFSET('Maximum minutes'!$C$1,'Annexe A1 Cours'!T6561,0,1,50)),0)</f>
        <v>0</v>
      </c>
      <c r="V6561" s="37">
        <f ca="1">IFERROR(OFFSET('Maximum minutes'!$C$1,T6561+1,-1+MATCH(G6561,OFFSET('Maximum minutes'!$C$1,T6561-1,0,1,50),0)),0)</f>
        <v>0</v>
      </c>
      <c r="W6561" s="38">
        <f t="shared" ca="1" si="204"/>
        <v>0</v>
      </c>
    </row>
    <row r="6562" spans="1:23" s="36" customFormat="1" ht="18.75">
      <c r="A6562" s="34"/>
      <c r="B6562" s="39"/>
      <c r="C6562" s="39"/>
      <c r="D6562" s="35"/>
      <c r="E6562" s="40"/>
      <c r="F6562" s="39"/>
      <c r="G6562" s="39"/>
      <c r="H6562" s="39"/>
      <c r="I6562" s="34"/>
      <c r="J6562" s="34"/>
      <c r="K6562" s="34"/>
      <c r="L6562" s="34"/>
      <c r="M6562" s="43" t="str">
        <f ca="1">IFERROR(OFFSET('Maximum minutes'!$C$1,T6562,MATCH(IF(G6562&lt;&gt;"",G6562,F6562),OFFSET('Maximum minutes'!$C$1,T6562-1,0,1,U6562+1),0)-1)*IF(OR(ISNUMBER(J6562),J6562="sans examen"),1,0)*IF(W6562&lt;MinDate,1,0),"")</f>
        <v/>
      </c>
      <c r="N6562" s="36">
        <f t="shared" ca="1" si="205"/>
        <v>0</v>
      </c>
      <c r="O6562" s="36" t="e">
        <f ca="1">LEFT(OFFSET(Lists!$Q$2,MATCH(E6562,Lists!$R$3:$R$19,0),0),4)</f>
        <v>#N/A</v>
      </c>
      <c r="P6562" s="36" t="e">
        <f ca="1">MATCH(O6562,Lists!$S$2:$S$640,1)</f>
        <v>#N/A</v>
      </c>
      <c r="Q6562" s="36" t="e">
        <f ca="1">MATCH(LEFT(OFFSET(Lists!$Q$2,MATCH(E6562,Lists!$R$3:$R$19,0)+1,0),4),Lists!$S$3:$S$640,1)</f>
        <v>#N/A</v>
      </c>
      <c r="R6562" s="36" t="e">
        <f ca="1">LEFT(OFFSET(Lists!$S$2,P6562-1+MATCH(F6562,OFFSET(Lists!$T$3,P6562-1,0,Q6562-P6562+1),0),0),6)</f>
        <v>#N/A</v>
      </c>
      <c r="S6562" s="36" t="e">
        <f ca="1">VLOOKUP(R6562,Lists!B:D,3,FALSE)</f>
        <v>#N/A</v>
      </c>
      <c r="T6562" s="36" t="str">
        <f>IF(F6562&lt;&gt;"",MATCH(R6562,'Maximum minutes'!B:B,0),"")</f>
        <v/>
      </c>
      <c r="U6562" s="36">
        <f ca="1">IF(F6562&lt;&gt;"",COUNTA(OFFSET('Maximum minutes'!$C$1,'Annexe A1 Cours'!T6562,0,1,50)),0)</f>
        <v>0</v>
      </c>
      <c r="V6562" s="37">
        <f ca="1">IFERROR(OFFSET('Maximum minutes'!$C$1,T6562+1,-1+MATCH(G6562,OFFSET('Maximum minutes'!$C$1,T6562-1,0,1,50),0)),0)</f>
        <v>0</v>
      </c>
      <c r="W6562" s="38">
        <f t="shared" ca="1" si="204"/>
        <v>0</v>
      </c>
    </row>
    <row r="6563" spans="1:23" s="36" customFormat="1" ht="18.75">
      <c r="A6563" s="34"/>
      <c r="B6563" s="39"/>
      <c r="C6563" s="39"/>
      <c r="D6563" s="35"/>
      <c r="E6563" s="40"/>
      <c r="F6563" s="39"/>
      <c r="G6563" s="39"/>
      <c r="H6563" s="39"/>
      <c r="I6563" s="34"/>
      <c r="J6563" s="34"/>
      <c r="K6563" s="34"/>
      <c r="L6563" s="34"/>
      <c r="M6563" s="43" t="str">
        <f ca="1">IFERROR(OFFSET('Maximum minutes'!$C$1,T6563,MATCH(IF(G6563&lt;&gt;"",G6563,F6563),OFFSET('Maximum minutes'!$C$1,T6563-1,0,1,U6563+1),0)-1)*IF(OR(ISNUMBER(J6563),J6563="sans examen"),1,0)*IF(W6563&lt;MinDate,1,0),"")</f>
        <v/>
      </c>
      <c r="N6563" s="36">
        <f t="shared" ca="1" si="205"/>
        <v>0</v>
      </c>
      <c r="O6563" s="36" t="e">
        <f ca="1">LEFT(OFFSET(Lists!$Q$2,MATCH(E6563,Lists!$R$3:$R$19,0),0),4)</f>
        <v>#N/A</v>
      </c>
      <c r="P6563" s="36" t="e">
        <f ca="1">MATCH(O6563,Lists!$S$2:$S$640,1)</f>
        <v>#N/A</v>
      </c>
      <c r="Q6563" s="36" t="e">
        <f ca="1">MATCH(LEFT(OFFSET(Lists!$Q$2,MATCH(E6563,Lists!$R$3:$R$19,0)+1,0),4),Lists!$S$3:$S$640,1)</f>
        <v>#N/A</v>
      </c>
      <c r="R6563" s="36" t="e">
        <f ca="1">LEFT(OFFSET(Lists!$S$2,P6563-1+MATCH(F6563,OFFSET(Lists!$T$3,P6563-1,0,Q6563-P6563+1),0),0),6)</f>
        <v>#N/A</v>
      </c>
      <c r="S6563" s="36" t="e">
        <f ca="1">VLOOKUP(R6563,Lists!B:D,3,FALSE)</f>
        <v>#N/A</v>
      </c>
      <c r="T6563" s="36" t="str">
        <f>IF(F6563&lt;&gt;"",MATCH(R6563,'Maximum minutes'!B:B,0),"")</f>
        <v/>
      </c>
      <c r="U6563" s="36">
        <f ca="1">IF(F6563&lt;&gt;"",COUNTA(OFFSET('Maximum minutes'!$C$1,'Annexe A1 Cours'!T6563,0,1,50)),0)</f>
        <v>0</v>
      </c>
      <c r="V6563" s="37">
        <f ca="1">IFERROR(OFFSET('Maximum minutes'!$C$1,T6563+1,-1+MATCH(G6563,OFFSET('Maximum minutes'!$C$1,T6563-1,0,1,50),0)),0)</f>
        <v>0</v>
      </c>
      <c r="W6563" s="38">
        <f t="shared" ca="1" si="204"/>
        <v>0</v>
      </c>
    </row>
    <row r="6564" spans="1:23" s="36" customFormat="1" ht="18.75">
      <c r="A6564" s="34"/>
      <c r="B6564" s="39"/>
      <c r="C6564" s="39"/>
      <c r="D6564" s="35"/>
      <c r="E6564" s="40"/>
      <c r="F6564" s="39"/>
      <c r="G6564" s="39"/>
      <c r="H6564" s="39"/>
      <c r="I6564" s="34"/>
      <c r="J6564" s="34"/>
      <c r="K6564" s="34"/>
      <c r="L6564" s="34"/>
      <c r="M6564" s="43" t="str">
        <f ca="1">IFERROR(OFFSET('Maximum minutes'!$C$1,T6564,MATCH(IF(G6564&lt;&gt;"",G6564,F6564),OFFSET('Maximum minutes'!$C$1,T6564-1,0,1,U6564+1),0)-1)*IF(OR(ISNUMBER(J6564),J6564="sans examen"),1,0)*IF(W6564&lt;MinDate,1,0),"")</f>
        <v/>
      </c>
      <c r="N6564" s="36">
        <f t="shared" ca="1" si="205"/>
        <v>0</v>
      </c>
      <c r="O6564" s="36" t="e">
        <f ca="1">LEFT(OFFSET(Lists!$Q$2,MATCH(E6564,Lists!$R$3:$R$19,0),0),4)</f>
        <v>#N/A</v>
      </c>
      <c r="P6564" s="36" t="e">
        <f ca="1">MATCH(O6564,Lists!$S$2:$S$640,1)</f>
        <v>#N/A</v>
      </c>
      <c r="Q6564" s="36" t="e">
        <f ca="1">MATCH(LEFT(OFFSET(Lists!$Q$2,MATCH(E6564,Lists!$R$3:$R$19,0)+1,0),4),Lists!$S$3:$S$640,1)</f>
        <v>#N/A</v>
      </c>
      <c r="R6564" s="36" t="e">
        <f ca="1">LEFT(OFFSET(Lists!$S$2,P6564-1+MATCH(F6564,OFFSET(Lists!$T$3,P6564-1,0,Q6564-P6564+1),0),0),6)</f>
        <v>#N/A</v>
      </c>
      <c r="S6564" s="36" t="e">
        <f ca="1">VLOOKUP(R6564,Lists!B:D,3,FALSE)</f>
        <v>#N/A</v>
      </c>
      <c r="T6564" s="36" t="str">
        <f>IF(F6564&lt;&gt;"",MATCH(R6564,'Maximum minutes'!B:B,0),"")</f>
        <v/>
      </c>
      <c r="U6564" s="36">
        <f ca="1">IF(F6564&lt;&gt;"",COUNTA(OFFSET('Maximum minutes'!$C$1,'Annexe A1 Cours'!T6564,0,1,50)),0)</f>
        <v>0</v>
      </c>
      <c r="V6564" s="37">
        <f ca="1">IFERROR(OFFSET('Maximum minutes'!$C$1,T6564+1,-1+MATCH(G6564,OFFSET('Maximum minutes'!$C$1,T6564-1,0,1,50),0)),0)</f>
        <v>0</v>
      </c>
      <c r="W6564" s="38">
        <f t="shared" ca="1" si="204"/>
        <v>0</v>
      </c>
    </row>
    <row r="6565" spans="1:23" s="36" customFormat="1" ht="18.75">
      <c r="A6565" s="34"/>
      <c r="B6565" s="39"/>
      <c r="C6565" s="39"/>
      <c r="D6565" s="35"/>
      <c r="E6565" s="40"/>
      <c r="F6565" s="39"/>
      <c r="G6565" s="39"/>
      <c r="H6565" s="39"/>
      <c r="I6565" s="34"/>
      <c r="J6565" s="34"/>
      <c r="K6565" s="34"/>
      <c r="L6565" s="34"/>
      <c r="M6565" s="43" t="str">
        <f ca="1">IFERROR(OFFSET('Maximum minutes'!$C$1,T6565,MATCH(IF(G6565&lt;&gt;"",G6565,F6565),OFFSET('Maximum minutes'!$C$1,T6565-1,0,1,U6565+1),0)-1)*IF(OR(ISNUMBER(J6565),J6565="sans examen"),1,0)*IF(W6565&lt;MinDate,1,0),"")</f>
        <v/>
      </c>
      <c r="N6565" s="36">
        <f t="shared" ca="1" si="205"/>
        <v>0</v>
      </c>
      <c r="O6565" s="36" t="e">
        <f ca="1">LEFT(OFFSET(Lists!$Q$2,MATCH(E6565,Lists!$R$3:$R$19,0),0),4)</f>
        <v>#N/A</v>
      </c>
      <c r="P6565" s="36" t="e">
        <f ca="1">MATCH(O6565,Lists!$S$2:$S$640,1)</f>
        <v>#N/A</v>
      </c>
      <c r="Q6565" s="36" t="e">
        <f ca="1">MATCH(LEFT(OFFSET(Lists!$Q$2,MATCH(E6565,Lists!$R$3:$R$19,0)+1,0),4),Lists!$S$3:$S$640,1)</f>
        <v>#N/A</v>
      </c>
      <c r="R6565" s="36" t="e">
        <f ca="1">LEFT(OFFSET(Lists!$S$2,P6565-1+MATCH(F6565,OFFSET(Lists!$T$3,P6565-1,0,Q6565-P6565+1),0),0),6)</f>
        <v>#N/A</v>
      </c>
      <c r="S6565" s="36" t="e">
        <f ca="1">VLOOKUP(R6565,Lists!B:D,3,FALSE)</f>
        <v>#N/A</v>
      </c>
      <c r="T6565" s="36" t="str">
        <f>IF(F6565&lt;&gt;"",MATCH(R6565,'Maximum minutes'!B:B,0),"")</f>
        <v/>
      </c>
      <c r="U6565" s="36">
        <f ca="1">IF(F6565&lt;&gt;"",COUNTA(OFFSET('Maximum minutes'!$C$1,'Annexe A1 Cours'!T6565,0,1,50)),0)</f>
        <v>0</v>
      </c>
      <c r="V6565" s="37">
        <f ca="1">IFERROR(OFFSET('Maximum minutes'!$C$1,T6565+1,-1+MATCH(G6565,OFFSET('Maximum minutes'!$C$1,T6565-1,0,1,50),0)),0)</f>
        <v>0</v>
      </c>
      <c r="W6565" s="38">
        <f t="shared" ca="1" si="204"/>
        <v>0</v>
      </c>
    </row>
    <row r="6566" spans="1:23" s="36" customFormat="1" ht="18.75">
      <c r="A6566" s="34"/>
      <c r="B6566" s="39"/>
      <c r="C6566" s="39"/>
      <c r="D6566" s="35"/>
      <c r="E6566" s="40"/>
      <c r="F6566" s="39"/>
      <c r="G6566" s="39"/>
      <c r="H6566" s="39"/>
      <c r="I6566" s="34"/>
      <c r="J6566" s="34"/>
      <c r="K6566" s="34"/>
      <c r="L6566" s="34"/>
      <c r="M6566" s="43" t="str">
        <f ca="1">IFERROR(OFFSET('Maximum minutes'!$C$1,T6566,MATCH(IF(G6566&lt;&gt;"",G6566,F6566),OFFSET('Maximum minutes'!$C$1,T6566-1,0,1,U6566+1),0)-1)*IF(OR(ISNUMBER(J6566),J6566="sans examen"),1,0)*IF(W6566&lt;MinDate,1,0),"")</f>
        <v/>
      </c>
      <c r="N6566" s="36">
        <f t="shared" ca="1" si="205"/>
        <v>0</v>
      </c>
      <c r="O6566" s="36" t="e">
        <f ca="1">LEFT(OFFSET(Lists!$Q$2,MATCH(E6566,Lists!$R$3:$R$19,0),0),4)</f>
        <v>#N/A</v>
      </c>
      <c r="P6566" s="36" t="e">
        <f ca="1">MATCH(O6566,Lists!$S$2:$S$640,1)</f>
        <v>#N/A</v>
      </c>
      <c r="Q6566" s="36" t="e">
        <f ca="1">MATCH(LEFT(OFFSET(Lists!$Q$2,MATCH(E6566,Lists!$R$3:$R$19,0)+1,0),4),Lists!$S$3:$S$640,1)</f>
        <v>#N/A</v>
      </c>
      <c r="R6566" s="36" t="e">
        <f ca="1">LEFT(OFFSET(Lists!$S$2,P6566-1+MATCH(F6566,OFFSET(Lists!$T$3,P6566-1,0,Q6566-P6566+1),0),0),6)</f>
        <v>#N/A</v>
      </c>
      <c r="S6566" s="36" t="e">
        <f ca="1">VLOOKUP(R6566,Lists!B:D,3,FALSE)</f>
        <v>#N/A</v>
      </c>
      <c r="T6566" s="36" t="str">
        <f>IF(F6566&lt;&gt;"",MATCH(R6566,'Maximum minutes'!B:B,0),"")</f>
        <v/>
      </c>
      <c r="U6566" s="36">
        <f ca="1">IF(F6566&lt;&gt;"",COUNTA(OFFSET('Maximum minutes'!$C$1,'Annexe A1 Cours'!T6566,0,1,50)),0)</f>
        <v>0</v>
      </c>
      <c r="V6566" s="37">
        <f ca="1">IFERROR(OFFSET('Maximum minutes'!$C$1,T6566+1,-1+MATCH(G6566,OFFSET('Maximum minutes'!$C$1,T6566-1,0,1,50),0)),0)</f>
        <v>0</v>
      </c>
      <c r="W6566" s="38">
        <f t="shared" ca="1" si="204"/>
        <v>0</v>
      </c>
    </row>
    <row r="6567" spans="1:23" s="36" customFormat="1" ht="18.75">
      <c r="A6567" s="34"/>
      <c r="B6567" s="39"/>
      <c r="C6567" s="39"/>
      <c r="D6567" s="35"/>
      <c r="E6567" s="40"/>
      <c r="F6567" s="39"/>
      <c r="G6567" s="39"/>
      <c r="H6567" s="39"/>
      <c r="I6567" s="34"/>
      <c r="J6567" s="34"/>
      <c r="K6567" s="34"/>
      <c r="L6567" s="34"/>
      <c r="M6567" s="43" t="str">
        <f ca="1">IFERROR(OFFSET('Maximum minutes'!$C$1,T6567,MATCH(IF(G6567&lt;&gt;"",G6567,F6567),OFFSET('Maximum minutes'!$C$1,T6567-1,0,1,U6567+1),0)-1)*IF(OR(ISNUMBER(J6567),J6567="sans examen"),1,0)*IF(W6567&lt;MinDate,1,0),"")</f>
        <v/>
      </c>
      <c r="N6567" s="36">
        <f t="shared" ca="1" si="205"/>
        <v>0</v>
      </c>
      <c r="O6567" s="36" t="e">
        <f ca="1">LEFT(OFFSET(Lists!$Q$2,MATCH(E6567,Lists!$R$3:$R$19,0),0),4)</f>
        <v>#N/A</v>
      </c>
      <c r="P6567" s="36" t="e">
        <f ca="1">MATCH(O6567,Lists!$S$2:$S$640,1)</f>
        <v>#N/A</v>
      </c>
      <c r="Q6567" s="36" t="e">
        <f ca="1">MATCH(LEFT(OFFSET(Lists!$Q$2,MATCH(E6567,Lists!$R$3:$R$19,0)+1,0),4),Lists!$S$3:$S$640,1)</f>
        <v>#N/A</v>
      </c>
      <c r="R6567" s="36" t="e">
        <f ca="1">LEFT(OFFSET(Lists!$S$2,P6567-1+MATCH(F6567,OFFSET(Lists!$T$3,P6567-1,0,Q6567-P6567+1),0),0),6)</f>
        <v>#N/A</v>
      </c>
      <c r="S6567" s="36" t="e">
        <f ca="1">VLOOKUP(R6567,Lists!B:D,3,FALSE)</f>
        <v>#N/A</v>
      </c>
      <c r="T6567" s="36" t="str">
        <f>IF(F6567&lt;&gt;"",MATCH(R6567,'Maximum minutes'!B:B,0),"")</f>
        <v/>
      </c>
      <c r="U6567" s="36">
        <f ca="1">IF(F6567&lt;&gt;"",COUNTA(OFFSET('Maximum minutes'!$C$1,'Annexe A1 Cours'!T6567,0,1,50)),0)</f>
        <v>0</v>
      </c>
      <c r="V6567" s="37">
        <f ca="1">IFERROR(OFFSET('Maximum minutes'!$C$1,T6567+1,-1+MATCH(G6567,OFFSET('Maximum minutes'!$C$1,T6567-1,0,1,50),0)),0)</f>
        <v>0</v>
      </c>
      <c r="W6567" s="38">
        <f t="shared" ca="1" si="204"/>
        <v>0</v>
      </c>
    </row>
    <row r="6568" spans="1:23" s="36" customFormat="1" ht="18.75">
      <c r="A6568" s="34"/>
      <c r="B6568" s="39"/>
      <c r="C6568" s="39"/>
      <c r="D6568" s="35"/>
      <c r="E6568" s="40"/>
      <c r="F6568" s="39"/>
      <c r="G6568" s="39"/>
      <c r="H6568" s="39"/>
      <c r="I6568" s="34"/>
      <c r="J6568" s="34"/>
      <c r="K6568" s="34"/>
      <c r="L6568" s="34"/>
      <c r="M6568" s="43" t="str">
        <f ca="1">IFERROR(OFFSET('Maximum minutes'!$C$1,T6568,MATCH(IF(G6568&lt;&gt;"",G6568,F6568),OFFSET('Maximum minutes'!$C$1,T6568-1,0,1,U6568+1),0)-1)*IF(OR(ISNUMBER(J6568),J6568="sans examen"),1,0)*IF(W6568&lt;MinDate,1,0),"")</f>
        <v/>
      </c>
      <c r="N6568" s="36">
        <f t="shared" ca="1" si="205"/>
        <v>0</v>
      </c>
      <c r="O6568" s="36" t="e">
        <f ca="1">LEFT(OFFSET(Lists!$Q$2,MATCH(E6568,Lists!$R$3:$R$19,0),0),4)</f>
        <v>#N/A</v>
      </c>
      <c r="P6568" s="36" t="e">
        <f ca="1">MATCH(O6568,Lists!$S$2:$S$640,1)</f>
        <v>#N/A</v>
      </c>
      <c r="Q6568" s="36" t="e">
        <f ca="1">MATCH(LEFT(OFFSET(Lists!$Q$2,MATCH(E6568,Lists!$R$3:$R$19,0)+1,0),4),Lists!$S$3:$S$640,1)</f>
        <v>#N/A</v>
      </c>
      <c r="R6568" s="36" t="e">
        <f ca="1">LEFT(OFFSET(Lists!$S$2,P6568-1+MATCH(F6568,OFFSET(Lists!$T$3,P6568-1,0,Q6568-P6568+1),0),0),6)</f>
        <v>#N/A</v>
      </c>
      <c r="S6568" s="36" t="e">
        <f ca="1">VLOOKUP(R6568,Lists!B:D,3,FALSE)</f>
        <v>#N/A</v>
      </c>
      <c r="T6568" s="36" t="str">
        <f>IF(F6568&lt;&gt;"",MATCH(R6568,'Maximum minutes'!B:B,0),"")</f>
        <v/>
      </c>
      <c r="U6568" s="36">
        <f ca="1">IF(F6568&lt;&gt;"",COUNTA(OFFSET('Maximum minutes'!$C$1,'Annexe A1 Cours'!T6568,0,1,50)),0)</f>
        <v>0</v>
      </c>
      <c r="V6568" s="37">
        <f ca="1">IFERROR(OFFSET('Maximum minutes'!$C$1,T6568+1,-1+MATCH(G6568,OFFSET('Maximum minutes'!$C$1,T6568-1,0,1,50),0)),0)</f>
        <v>0</v>
      </c>
      <c r="W6568" s="38">
        <f t="shared" ca="1" si="204"/>
        <v>0</v>
      </c>
    </row>
    <row r="6569" spans="1:23" s="36" customFormat="1" ht="18.75">
      <c r="A6569" s="34"/>
      <c r="B6569" s="39"/>
      <c r="C6569" s="39"/>
      <c r="D6569" s="35"/>
      <c r="E6569" s="40"/>
      <c r="F6569" s="39"/>
      <c r="G6569" s="39"/>
      <c r="H6569" s="39"/>
      <c r="I6569" s="34"/>
      <c r="J6569" s="34"/>
      <c r="K6569" s="34"/>
      <c r="L6569" s="34"/>
      <c r="M6569" s="43" t="str">
        <f ca="1">IFERROR(OFFSET('Maximum minutes'!$C$1,T6569,MATCH(IF(G6569&lt;&gt;"",G6569,F6569),OFFSET('Maximum minutes'!$C$1,T6569-1,0,1,U6569+1),0)-1)*IF(OR(ISNUMBER(J6569),J6569="sans examen"),1,0)*IF(W6569&lt;MinDate,1,0),"")</f>
        <v/>
      </c>
      <c r="N6569" s="36">
        <f t="shared" ca="1" si="205"/>
        <v>0</v>
      </c>
      <c r="O6569" s="36" t="e">
        <f ca="1">LEFT(OFFSET(Lists!$Q$2,MATCH(E6569,Lists!$R$3:$R$19,0),0),4)</f>
        <v>#N/A</v>
      </c>
      <c r="P6569" s="36" t="e">
        <f ca="1">MATCH(O6569,Lists!$S$2:$S$640,1)</f>
        <v>#N/A</v>
      </c>
      <c r="Q6569" s="36" t="e">
        <f ca="1">MATCH(LEFT(OFFSET(Lists!$Q$2,MATCH(E6569,Lists!$R$3:$R$19,0)+1,0),4),Lists!$S$3:$S$640,1)</f>
        <v>#N/A</v>
      </c>
      <c r="R6569" s="36" t="e">
        <f ca="1">LEFT(OFFSET(Lists!$S$2,P6569-1+MATCH(F6569,OFFSET(Lists!$T$3,P6569-1,0,Q6569-P6569+1),0),0),6)</f>
        <v>#N/A</v>
      </c>
      <c r="S6569" s="36" t="e">
        <f ca="1">VLOOKUP(R6569,Lists!B:D,3,FALSE)</f>
        <v>#N/A</v>
      </c>
      <c r="T6569" s="36" t="str">
        <f>IF(F6569&lt;&gt;"",MATCH(R6569,'Maximum minutes'!B:B,0),"")</f>
        <v/>
      </c>
      <c r="U6569" s="36">
        <f ca="1">IF(F6569&lt;&gt;"",COUNTA(OFFSET('Maximum minutes'!$C$1,'Annexe A1 Cours'!T6569,0,1,50)),0)</f>
        <v>0</v>
      </c>
      <c r="V6569" s="37">
        <f ca="1">IFERROR(OFFSET('Maximum minutes'!$C$1,T6569+1,-1+MATCH(G6569,OFFSET('Maximum minutes'!$C$1,T6569-1,0,1,50),0)),0)</f>
        <v>0</v>
      </c>
      <c r="W6569" s="38">
        <f t="shared" ca="1" si="204"/>
        <v>0</v>
      </c>
    </row>
    <row r="6570" spans="1:23" s="36" customFormat="1" ht="18.75">
      <c r="A6570" s="34"/>
      <c r="B6570" s="39"/>
      <c r="C6570" s="39"/>
      <c r="D6570" s="35"/>
      <c r="E6570" s="40"/>
      <c r="F6570" s="39"/>
      <c r="G6570" s="39"/>
      <c r="H6570" s="39"/>
      <c r="I6570" s="34"/>
      <c r="J6570" s="34"/>
      <c r="K6570" s="34"/>
      <c r="L6570" s="34"/>
      <c r="M6570" s="43" t="str">
        <f ca="1">IFERROR(OFFSET('Maximum minutes'!$C$1,T6570,MATCH(IF(G6570&lt;&gt;"",G6570,F6570),OFFSET('Maximum minutes'!$C$1,T6570-1,0,1,U6570+1),0)-1)*IF(OR(ISNUMBER(J6570),J6570="sans examen"),1,0)*IF(W6570&lt;MinDate,1,0),"")</f>
        <v/>
      </c>
      <c r="N6570" s="36">
        <f t="shared" ca="1" si="205"/>
        <v>0</v>
      </c>
      <c r="O6570" s="36" t="e">
        <f ca="1">LEFT(OFFSET(Lists!$Q$2,MATCH(E6570,Lists!$R$3:$R$19,0),0),4)</f>
        <v>#N/A</v>
      </c>
      <c r="P6570" s="36" t="e">
        <f ca="1">MATCH(O6570,Lists!$S$2:$S$640,1)</f>
        <v>#N/A</v>
      </c>
      <c r="Q6570" s="36" t="e">
        <f ca="1">MATCH(LEFT(OFFSET(Lists!$Q$2,MATCH(E6570,Lists!$R$3:$R$19,0)+1,0),4),Lists!$S$3:$S$640,1)</f>
        <v>#N/A</v>
      </c>
      <c r="R6570" s="36" t="e">
        <f ca="1">LEFT(OFFSET(Lists!$S$2,P6570-1+MATCH(F6570,OFFSET(Lists!$T$3,P6570-1,0,Q6570-P6570+1),0),0),6)</f>
        <v>#N/A</v>
      </c>
      <c r="S6570" s="36" t="e">
        <f ca="1">VLOOKUP(R6570,Lists!B:D,3,FALSE)</f>
        <v>#N/A</v>
      </c>
      <c r="T6570" s="36" t="str">
        <f>IF(F6570&lt;&gt;"",MATCH(R6570,'Maximum minutes'!B:B,0),"")</f>
        <v/>
      </c>
      <c r="U6570" s="36">
        <f ca="1">IF(F6570&lt;&gt;"",COUNTA(OFFSET('Maximum minutes'!$C$1,'Annexe A1 Cours'!T6570,0,1,50)),0)</f>
        <v>0</v>
      </c>
      <c r="V6570" s="37">
        <f ca="1">IFERROR(OFFSET('Maximum minutes'!$C$1,T6570+1,-1+MATCH(G6570,OFFSET('Maximum minutes'!$C$1,T6570-1,0,1,50),0)),0)</f>
        <v>0</v>
      </c>
      <c r="W6570" s="38">
        <f t="shared" ca="1" si="204"/>
        <v>0</v>
      </c>
    </row>
    <row r="6571" spans="1:23" s="36" customFormat="1" ht="18.75">
      <c r="A6571" s="34"/>
      <c r="B6571" s="39"/>
      <c r="C6571" s="39"/>
      <c r="D6571" s="35"/>
      <c r="E6571" s="40"/>
      <c r="F6571" s="39"/>
      <c r="G6571" s="39"/>
      <c r="H6571" s="39"/>
      <c r="I6571" s="34"/>
      <c r="J6571" s="34"/>
      <c r="K6571" s="34"/>
      <c r="L6571" s="34"/>
      <c r="M6571" s="43" t="str">
        <f ca="1">IFERROR(OFFSET('Maximum minutes'!$C$1,T6571,MATCH(IF(G6571&lt;&gt;"",G6571,F6571),OFFSET('Maximum minutes'!$C$1,T6571-1,0,1,U6571+1),0)-1)*IF(OR(ISNUMBER(J6571),J6571="sans examen"),1,0)*IF(W6571&lt;MinDate,1,0),"")</f>
        <v/>
      </c>
      <c r="N6571" s="36">
        <f t="shared" ca="1" si="205"/>
        <v>0</v>
      </c>
      <c r="O6571" s="36" t="e">
        <f ca="1">LEFT(OFFSET(Lists!$Q$2,MATCH(E6571,Lists!$R$3:$R$19,0),0),4)</f>
        <v>#N/A</v>
      </c>
      <c r="P6571" s="36" t="e">
        <f ca="1">MATCH(O6571,Lists!$S$2:$S$640,1)</f>
        <v>#N/A</v>
      </c>
      <c r="Q6571" s="36" t="e">
        <f ca="1">MATCH(LEFT(OFFSET(Lists!$Q$2,MATCH(E6571,Lists!$R$3:$R$19,0)+1,0),4),Lists!$S$3:$S$640,1)</f>
        <v>#N/A</v>
      </c>
      <c r="R6571" s="36" t="e">
        <f ca="1">LEFT(OFFSET(Lists!$S$2,P6571-1+MATCH(F6571,OFFSET(Lists!$T$3,P6571-1,0,Q6571-P6571+1),0),0),6)</f>
        <v>#N/A</v>
      </c>
      <c r="S6571" s="36" t="e">
        <f ca="1">VLOOKUP(R6571,Lists!B:D,3,FALSE)</f>
        <v>#N/A</v>
      </c>
      <c r="T6571" s="36" t="str">
        <f>IF(F6571&lt;&gt;"",MATCH(R6571,'Maximum minutes'!B:B,0),"")</f>
        <v/>
      </c>
      <c r="U6571" s="36">
        <f ca="1">IF(F6571&lt;&gt;"",COUNTA(OFFSET('Maximum minutes'!$C$1,'Annexe A1 Cours'!T6571,0,1,50)),0)</f>
        <v>0</v>
      </c>
      <c r="V6571" s="37">
        <f ca="1">IFERROR(OFFSET('Maximum minutes'!$C$1,T6571+1,-1+MATCH(G6571,OFFSET('Maximum minutes'!$C$1,T6571-1,0,1,50),0)),0)</f>
        <v>0</v>
      </c>
      <c r="W6571" s="38">
        <f t="shared" ca="1" si="204"/>
        <v>0</v>
      </c>
    </row>
    <row r="6572" spans="1:23" s="36" customFormat="1" ht="18.75">
      <c r="A6572" s="34"/>
      <c r="B6572" s="39"/>
      <c r="C6572" s="39"/>
      <c r="D6572" s="35"/>
      <c r="E6572" s="40"/>
      <c r="F6572" s="39"/>
      <c r="G6572" s="39"/>
      <c r="H6572" s="39"/>
      <c r="I6572" s="34"/>
      <c r="J6572" s="34"/>
      <c r="K6572" s="34"/>
      <c r="L6572" s="34"/>
      <c r="M6572" s="43" t="str">
        <f ca="1">IFERROR(OFFSET('Maximum minutes'!$C$1,T6572,MATCH(IF(G6572&lt;&gt;"",G6572,F6572),OFFSET('Maximum minutes'!$C$1,T6572-1,0,1,U6572+1),0)-1)*IF(OR(ISNUMBER(J6572),J6572="sans examen"),1,0)*IF(W6572&lt;MinDate,1,0),"")</f>
        <v/>
      </c>
      <c r="N6572" s="36">
        <f t="shared" ca="1" si="205"/>
        <v>0</v>
      </c>
      <c r="O6572" s="36" t="e">
        <f ca="1">LEFT(OFFSET(Lists!$Q$2,MATCH(E6572,Lists!$R$3:$R$19,0),0),4)</f>
        <v>#N/A</v>
      </c>
      <c r="P6572" s="36" t="e">
        <f ca="1">MATCH(O6572,Lists!$S$2:$S$640,1)</f>
        <v>#N/A</v>
      </c>
      <c r="Q6572" s="36" t="e">
        <f ca="1">MATCH(LEFT(OFFSET(Lists!$Q$2,MATCH(E6572,Lists!$R$3:$R$19,0)+1,0),4),Lists!$S$3:$S$640,1)</f>
        <v>#N/A</v>
      </c>
      <c r="R6572" s="36" t="e">
        <f ca="1">LEFT(OFFSET(Lists!$S$2,P6572-1+MATCH(F6572,OFFSET(Lists!$T$3,P6572-1,0,Q6572-P6572+1),0),0),6)</f>
        <v>#N/A</v>
      </c>
      <c r="S6572" s="36" t="e">
        <f ca="1">VLOOKUP(R6572,Lists!B:D,3,FALSE)</f>
        <v>#N/A</v>
      </c>
      <c r="T6572" s="36" t="str">
        <f>IF(F6572&lt;&gt;"",MATCH(R6572,'Maximum minutes'!B:B,0),"")</f>
        <v/>
      </c>
      <c r="U6572" s="36">
        <f ca="1">IF(F6572&lt;&gt;"",COUNTA(OFFSET('Maximum minutes'!$C$1,'Annexe A1 Cours'!T6572,0,1,50)),0)</f>
        <v>0</v>
      </c>
      <c r="V6572" s="37">
        <f ca="1">IFERROR(OFFSET('Maximum minutes'!$C$1,T6572+1,-1+MATCH(G6572,OFFSET('Maximum minutes'!$C$1,T6572-1,0,1,50),0)),0)</f>
        <v>0</v>
      </c>
      <c r="W6572" s="38">
        <f t="shared" ca="1" si="204"/>
        <v>0</v>
      </c>
    </row>
    <row r="6573" spans="1:23" s="36" customFormat="1" ht="18.75">
      <c r="A6573" s="34"/>
      <c r="B6573" s="39"/>
      <c r="C6573" s="39"/>
      <c r="D6573" s="35"/>
      <c r="E6573" s="40"/>
      <c r="F6573" s="39"/>
      <c r="G6573" s="39"/>
      <c r="H6573" s="39"/>
      <c r="I6573" s="34"/>
      <c r="J6573" s="34"/>
      <c r="K6573" s="34"/>
      <c r="L6573" s="34"/>
      <c r="M6573" s="43" t="str">
        <f ca="1">IFERROR(OFFSET('Maximum minutes'!$C$1,T6573,MATCH(IF(G6573&lt;&gt;"",G6573,F6573),OFFSET('Maximum minutes'!$C$1,T6573-1,0,1,U6573+1),0)-1)*IF(OR(ISNUMBER(J6573),J6573="sans examen"),1,0)*IF(W6573&lt;MinDate,1,0),"")</f>
        <v/>
      </c>
      <c r="N6573" s="36">
        <f t="shared" ca="1" si="205"/>
        <v>0</v>
      </c>
      <c r="O6573" s="36" t="e">
        <f ca="1">LEFT(OFFSET(Lists!$Q$2,MATCH(E6573,Lists!$R$3:$R$19,0),0),4)</f>
        <v>#N/A</v>
      </c>
      <c r="P6573" s="36" t="e">
        <f ca="1">MATCH(O6573,Lists!$S$2:$S$640,1)</f>
        <v>#N/A</v>
      </c>
      <c r="Q6573" s="36" t="e">
        <f ca="1">MATCH(LEFT(OFFSET(Lists!$Q$2,MATCH(E6573,Lists!$R$3:$R$19,0)+1,0),4),Lists!$S$3:$S$640,1)</f>
        <v>#N/A</v>
      </c>
      <c r="R6573" s="36" t="e">
        <f ca="1">LEFT(OFFSET(Lists!$S$2,P6573-1+MATCH(F6573,OFFSET(Lists!$T$3,P6573-1,0,Q6573-P6573+1),0),0),6)</f>
        <v>#N/A</v>
      </c>
      <c r="S6573" s="36" t="e">
        <f ca="1">VLOOKUP(R6573,Lists!B:D,3,FALSE)</f>
        <v>#N/A</v>
      </c>
      <c r="T6573" s="36" t="str">
        <f>IF(F6573&lt;&gt;"",MATCH(R6573,'Maximum minutes'!B:B,0),"")</f>
        <v/>
      </c>
      <c r="U6573" s="36">
        <f ca="1">IF(F6573&lt;&gt;"",COUNTA(OFFSET('Maximum minutes'!$C$1,'Annexe A1 Cours'!T6573,0,1,50)),0)</f>
        <v>0</v>
      </c>
      <c r="V6573" s="37">
        <f ca="1">IFERROR(OFFSET('Maximum minutes'!$C$1,T6573+1,-1+MATCH(G6573,OFFSET('Maximum minutes'!$C$1,T6573-1,0,1,50),0)),0)</f>
        <v>0</v>
      </c>
      <c r="W6573" s="38">
        <f t="shared" ca="1" si="204"/>
        <v>0</v>
      </c>
    </row>
    <row r="6574" spans="1:23" s="36" customFormat="1" ht="18.75">
      <c r="A6574" s="34"/>
      <c r="B6574" s="39"/>
      <c r="C6574" s="39"/>
      <c r="D6574" s="35"/>
      <c r="E6574" s="40"/>
      <c r="F6574" s="39"/>
      <c r="G6574" s="39"/>
      <c r="H6574" s="39"/>
      <c r="I6574" s="34"/>
      <c r="J6574" s="34"/>
      <c r="K6574" s="34"/>
      <c r="L6574" s="34"/>
      <c r="M6574" s="43" t="str">
        <f ca="1">IFERROR(OFFSET('Maximum minutes'!$C$1,T6574,MATCH(IF(G6574&lt;&gt;"",G6574,F6574),OFFSET('Maximum minutes'!$C$1,T6574-1,0,1,U6574+1),0)-1)*IF(OR(ISNUMBER(J6574),J6574="sans examen"),1,0)*IF(W6574&lt;MinDate,1,0),"")</f>
        <v/>
      </c>
      <c r="N6574" s="36">
        <f t="shared" ca="1" si="205"/>
        <v>0</v>
      </c>
      <c r="O6574" s="36" t="e">
        <f ca="1">LEFT(OFFSET(Lists!$Q$2,MATCH(E6574,Lists!$R$3:$R$19,0),0),4)</f>
        <v>#N/A</v>
      </c>
      <c r="P6574" s="36" t="e">
        <f ca="1">MATCH(O6574,Lists!$S$2:$S$640,1)</f>
        <v>#N/A</v>
      </c>
      <c r="Q6574" s="36" t="e">
        <f ca="1">MATCH(LEFT(OFFSET(Lists!$Q$2,MATCH(E6574,Lists!$R$3:$R$19,0)+1,0),4),Lists!$S$3:$S$640,1)</f>
        <v>#N/A</v>
      </c>
      <c r="R6574" s="36" t="e">
        <f ca="1">LEFT(OFFSET(Lists!$S$2,P6574-1+MATCH(F6574,OFFSET(Lists!$T$3,P6574-1,0,Q6574-P6574+1),0),0),6)</f>
        <v>#N/A</v>
      </c>
      <c r="S6574" s="36" t="e">
        <f ca="1">VLOOKUP(R6574,Lists!B:D,3,FALSE)</f>
        <v>#N/A</v>
      </c>
      <c r="T6574" s="36" t="str">
        <f>IF(F6574&lt;&gt;"",MATCH(R6574,'Maximum minutes'!B:B,0),"")</f>
        <v/>
      </c>
      <c r="U6574" s="36">
        <f ca="1">IF(F6574&lt;&gt;"",COUNTA(OFFSET('Maximum minutes'!$C$1,'Annexe A1 Cours'!T6574,0,1,50)),0)</f>
        <v>0</v>
      </c>
      <c r="V6574" s="37">
        <f ca="1">IFERROR(OFFSET('Maximum minutes'!$C$1,T6574+1,-1+MATCH(G6574,OFFSET('Maximum minutes'!$C$1,T6574-1,0,1,50),0)),0)</f>
        <v>0</v>
      </c>
      <c r="W6574" s="38">
        <f t="shared" ca="1" si="204"/>
        <v>0</v>
      </c>
    </row>
    <row r="6575" spans="1:23" s="36" customFormat="1" ht="18.75">
      <c r="A6575" s="34"/>
      <c r="B6575" s="39"/>
      <c r="C6575" s="39"/>
      <c r="D6575" s="35"/>
      <c r="E6575" s="40"/>
      <c r="F6575" s="39"/>
      <c r="G6575" s="39"/>
      <c r="H6575" s="39"/>
      <c r="I6575" s="34"/>
      <c r="J6575" s="34"/>
      <c r="K6575" s="34"/>
      <c r="L6575" s="34"/>
      <c r="M6575" s="43" t="str">
        <f ca="1">IFERROR(OFFSET('Maximum minutes'!$C$1,T6575,MATCH(IF(G6575&lt;&gt;"",G6575,F6575),OFFSET('Maximum minutes'!$C$1,T6575-1,0,1,U6575+1),0)-1)*IF(OR(ISNUMBER(J6575),J6575="sans examen"),1,0)*IF(W6575&lt;MinDate,1,0),"")</f>
        <v/>
      </c>
      <c r="N6575" s="36">
        <f t="shared" ca="1" si="205"/>
        <v>0</v>
      </c>
      <c r="O6575" s="36" t="e">
        <f ca="1">LEFT(OFFSET(Lists!$Q$2,MATCH(E6575,Lists!$R$3:$R$19,0),0),4)</f>
        <v>#N/A</v>
      </c>
      <c r="P6575" s="36" t="e">
        <f ca="1">MATCH(O6575,Lists!$S$2:$S$640,1)</f>
        <v>#N/A</v>
      </c>
      <c r="Q6575" s="36" t="e">
        <f ca="1">MATCH(LEFT(OFFSET(Lists!$Q$2,MATCH(E6575,Lists!$R$3:$R$19,0)+1,0),4),Lists!$S$3:$S$640,1)</f>
        <v>#N/A</v>
      </c>
      <c r="R6575" s="36" t="e">
        <f ca="1">LEFT(OFFSET(Lists!$S$2,P6575-1+MATCH(F6575,OFFSET(Lists!$T$3,P6575-1,0,Q6575-P6575+1),0),0),6)</f>
        <v>#N/A</v>
      </c>
      <c r="S6575" s="36" t="e">
        <f ca="1">VLOOKUP(R6575,Lists!B:D,3,FALSE)</f>
        <v>#N/A</v>
      </c>
      <c r="T6575" s="36" t="str">
        <f>IF(F6575&lt;&gt;"",MATCH(R6575,'Maximum minutes'!B:B,0),"")</f>
        <v/>
      </c>
      <c r="U6575" s="36">
        <f ca="1">IF(F6575&lt;&gt;"",COUNTA(OFFSET('Maximum minutes'!$C$1,'Annexe A1 Cours'!T6575,0,1,50)),0)</f>
        <v>0</v>
      </c>
      <c r="V6575" s="37">
        <f ca="1">IFERROR(OFFSET('Maximum minutes'!$C$1,T6575+1,-1+MATCH(G6575,OFFSET('Maximum minutes'!$C$1,T6575-1,0,1,50),0)),0)</f>
        <v>0</v>
      </c>
      <c r="W6575" s="38">
        <f t="shared" ca="1" si="204"/>
        <v>0</v>
      </c>
    </row>
    <row r="6576" spans="1:23" s="36" customFormat="1" ht="18.75">
      <c r="A6576" s="34"/>
      <c r="B6576" s="39"/>
      <c r="C6576" s="39"/>
      <c r="D6576" s="35"/>
      <c r="E6576" s="40"/>
      <c r="F6576" s="39"/>
      <c r="G6576" s="39"/>
      <c r="H6576" s="39"/>
      <c r="I6576" s="34"/>
      <c r="J6576" s="34"/>
      <c r="K6576" s="34"/>
      <c r="L6576" s="34"/>
      <c r="M6576" s="43" t="str">
        <f ca="1">IFERROR(OFFSET('Maximum minutes'!$C$1,T6576,MATCH(IF(G6576&lt;&gt;"",G6576,F6576),OFFSET('Maximum minutes'!$C$1,T6576-1,0,1,U6576+1),0)-1)*IF(OR(ISNUMBER(J6576),J6576="sans examen"),1,0)*IF(W6576&lt;MinDate,1,0),"")</f>
        <v/>
      </c>
      <c r="N6576" s="36">
        <f t="shared" ca="1" si="205"/>
        <v>0</v>
      </c>
      <c r="O6576" s="36" t="e">
        <f ca="1">LEFT(OFFSET(Lists!$Q$2,MATCH(E6576,Lists!$R$3:$R$19,0),0),4)</f>
        <v>#N/A</v>
      </c>
      <c r="P6576" s="36" t="e">
        <f ca="1">MATCH(O6576,Lists!$S$2:$S$640,1)</f>
        <v>#N/A</v>
      </c>
      <c r="Q6576" s="36" t="e">
        <f ca="1">MATCH(LEFT(OFFSET(Lists!$Q$2,MATCH(E6576,Lists!$R$3:$R$19,0)+1,0),4),Lists!$S$3:$S$640,1)</f>
        <v>#N/A</v>
      </c>
      <c r="R6576" s="36" t="e">
        <f ca="1">LEFT(OFFSET(Lists!$S$2,P6576-1+MATCH(F6576,OFFSET(Lists!$T$3,P6576-1,0,Q6576-P6576+1),0),0),6)</f>
        <v>#N/A</v>
      </c>
      <c r="S6576" s="36" t="e">
        <f ca="1">VLOOKUP(R6576,Lists!B:D,3,FALSE)</f>
        <v>#N/A</v>
      </c>
      <c r="T6576" s="36" t="str">
        <f>IF(F6576&lt;&gt;"",MATCH(R6576,'Maximum minutes'!B:B,0),"")</f>
        <v/>
      </c>
      <c r="U6576" s="36">
        <f ca="1">IF(F6576&lt;&gt;"",COUNTA(OFFSET('Maximum minutes'!$C$1,'Annexe A1 Cours'!T6576,0,1,50)),0)</f>
        <v>0</v>
      </c>
      <c r="V6576" s="37">
        <f ca="1">IFERROR(OFFSET('Maximum minutes'!$C$1,T6576+1,-1+MATCH(G6576,OFFSET('Maximum minutes'!$C$1,T6576-1,0,1,50),0)),0)</f>
        <v>0</v>
      </c>
      <c r="W6576" s="38">
        <f t="shared" ca="1" si="204"/>
        <v>0</v>
      </c>
    </row>
    <row r="6577" spans="1:23" s="36" customFormat="1" ht="18.75">
      <c r="A6577" s="34"/>
      <c r="B6577" s="39"/>
      <c r="C6577" s="39"/>
      <c r="D6577" s="35"/>
      <c r="E6577" s="40"/>
      <c r="F6577" s="39"/>
      <c r="G6577" s="39"/>
      <c r="H6577" s="39"/>
      <c r="I6577" s="34"/>
      <c r="J6577" s="34"/>
      <c r="K6577" s="34"/>
      <c r="L6577" s="34"/>
      <c r="M6577" s="43" t="str">
        <f ca="1">IFERROR(OFFSET('Maximum minutes'!$C$1,T6577,MATCH(IF(G6577&lt;&gt;"",G6577,F6577),OFFSET('Maximum minutes'!$C$1,T6577-1,0,1,U6577+1),0)-1)*IF(OR(ISNUMBER(J6577),J6577="sans examen"),1,0)*IF(W6577&lt;MinDate,1,0),"")</f>
        <v/>
      </c>
      <c r="N6577" s="36">
        <f t="shared" ca="1" si="205"/>
        <v>0</v>
      </c>
      <c r="O6577" s="36" t="e">
        <f ca="1">LEFT(OFFSET(Lists!$Q$2,MATCH(E6577,Lists!$R$3:$R$19,0),0),4)</f>
        <v>#N/A</v>
      </c>
      <c r="P6577" s="36" t="e">
        <f ca="1">MATCH(O6577,Lists!$S$2:$S$640,1)</f>
        <v>#N/A</v>
      </c>
      <c r="Q6577" s="36" t="e">
        <f ca="1">MATCH(LEFT(OFFSET(Lists!$Q$2,MATCH(E6577,Lists!$R$3:$R$19,0)+1,0),4),Lists!$S$3:$S$640,1)</f>
        <v>#N/A</v>
      </c>
      <c r="R6577" s="36" t="e">
        <f ca="1">LEFT(OFFSET(Lists!$S$2,P6577-1+MATCH(F6577,OFFSET(Lists!$T$3,P6577-1,0,Q6577-P6577+1),0),0),6)</f>
        <v>#N/A</v>
      </c>
      <c r="S6577" s="36" t="e">
        <f ca="1">VLOOKUP(R6577,Lists!B:D,3,FALSE)</f>
        <v>#N/A</v>
      </c>
      <c r="T6577" s="36" t="str">
        <f>IF(F6577&lt;&gt;"",MATCH(R6577,'Maximum minutes'!B:B,0),"")</f>
        <v/>
      </c>
      <c r="U6577" s="36">
        <f ca="1">IF(F6577&lt;&gt;"",COUNTA(OFFSET('Maximum minutes'!$C$1,'Annexe A1 Cours'!T6577,0,1,50)),0)</f>
        <v>0</v>
      </c>
      <c r="V6577" s="37">
        <f ca="1">IFERROR(OFFSET('Maximum minutes'!$C$1,T6577+1,-1+MATCH(G6577,OFFSET('Maximum minutes'!$C$1,T6577-1,0,1,50),0)),0)</f>
        <v>0</v>
      </c>
      <c r="W6577" s="38">
        <f t="shared" ca="1" si="204"/>
        <v>0</v>
      </c>
    </row>
    <row r="6578" spans="1:23" s="36" customFormat="1" ht="18.75">
      <c r="A6578" s="34"/>
      <c r="B6578" s="39"/>
      <c r="C6578" s="39"/>
      <c r="D6578" s="35"/>
      <c r="E6578" s="40"/>
      <c r="F6578" s="39"/>
      <c r="G6578" s="39"/>
      <c r="H6578" s="39"/>
      <c r="I6578" s="34"/>
      <c r="J6578" s="34"/>
      <c r="K6578" s="34"/>
      <c r="L6578" s="34"/>
      <c r="M6578" s="43" t="str">
        <f ca="1">IFERROR(OFFSET('Maximum minutes'!$C$1,T6578,MATCH(IF(G6578&lt;&gt;"",G6578,F6578),OFFSET('Maximum minutes'!$C$1,T6578-1,0,1,U6578+1),0)-1)*IF(OR(ISNUMBER(J6578),J6578="sans examen"),1,0)*IF(W6578&lt;MinDate,1,0),"")</f>
        <v/>
      </c>
      <c r="N6578" s="36">
        <f t="shared" ca="1" si="205"/>
        <v>0</v>
      </c>
      <c r="O6578" s="36" t="e">
        <f ca="1">LEFT(OFFSET(Lists!$Q$2,MATCH(E6578,Lists!$R$3:$R$19,0),0),4)</f>
        <v>#N/A</v>
      </c>
      <c r="P6578" s="36" t="e">
        <f ca="1">MATCH(O6578,Lists!$S$2:$S$640,1)</f>
        <v>#N/A</v>
      </c>
      <c r="Q6578" s="36" t="e">
        <f ca="1">MATCH(LEFT(OFFSET(Lists!$Q$2,MATCH(E6578,Lists!$R$3:$R$19,0)+1,0),4),Lists!$S$3:$S$640,1)</f>
        <v>#N/A</v>
      </c>
      <c r="R6578" s="36" t="e">
        <f ca="1">LEFT(OFFSET(Lists!$S$2,P6578-1+MATCH(F6578,OFFSET(Lists!$T$3,P6578-1,0,Q6578-P6578+1),0),0),6)</f>
        <v>#N/A</v>
      </c>
      <c r="S6578" s="36" t="e">
        <f ca="1">VLOOKUP(R6578,Lists!B:D,3,FALSE)</f>
        <v>#N/A</v>
      </c>
      <c r="T6578" s="36" t="str">
        <f>IF(F6578&lt;&gt;"",MATCH(R6578,'Maximum minutes'!B:B,0),"")</f>
        <v/>
      </c>
      <c r="U6578" s="36">
        <f ca="1">IF(F6578&lt;&gt;"",COUNTA(OFFSET('Maximum minutes'!$C$1,'Annexe A1 Cours'!T6578,0,1,50)),0)</f>
        <v>0</v>
      </c>
      <c r="V6578" s="37">
        <f ca="1">IFERROR(OFFSET('Maximum minutes'!$C$1,T6578+1,-1+MATCH(G6578,OFFSET('Maximum minutes'!$C$1,T6578-1,0,1,50),0)),0)</f>
        <v>0</v>
      </c>
      <c r="W6578" s="38">
        <f t="shared" ca="1" si="204"/>
        <v>0</v>
      </c>
    </row>
    <row r="6579" spans="1:23" s="36" customFormat="1" ht="18.75">
      <c r="A6579" s="34"/>
      <c r="B6579" s="39"/>
      <c r="C6579" s="39"/>
      <c r="D6579" s="35"/>
      <c r="E6579" s="40"/>
      <c r="F6579" s="39"/>
      <c r="G6579" s="39"/>
      <c r="H6579" s="39"/>
      <c r="I6579" s="34"/>
      <c r="J6579" s="34"/>
      <c r="K6579" s="34"/>
      <c r="L6579" s="34"/>
      <c r="M6579" s="43" t="str">
        <f ca="1">IFERROR(OFFSET('Maximum minutes'!$C$1,T6579,MATCH(IF(G6579&lt;&gt;"",G6579,F6579),OFFSET('Maximum minutes'!$C$1,T6579-1,0,1,U6579+1),0)-1)*IF(OR(ISNUMBER(J6579),J6579="sans examen"),1,0)*IF(W6579&lt;MinDate,1,0),"")</f>
        <v/>
      </c>
      <c r="N6579" s="36">
        <f t="shared" ca="1" si="205"/>
        <v>0</v>
      </c>
      <c r="O6579" s="36" t="e">
        <f ca="1">LEFT(OFFSET(Lists!$Q$2,MATCH(E6579,Lists!$R$3:$R$19,0),0),4)</f>
        <v>#N/A</v>
      </c>
      <c r="P6579" s="36" t="e">
        <f ca="1">MATCH(O6579,Lists!$S$2:$S$640,1)</f>
        <v>#N/A</v>
      </c>
      <c r="Q6579" s="36" t="e">
        <f ca="1">MATCH(LEFT(OFFSET(Lists!$Q$2,MATCH(E6579,Lists!$R$3:$R$19,0)+1,0),4),Lists!$S$3:$S$640,1)</f>
        <v>#N/A</v>
      </c>
      <c r="R6579" s="36" t="e">
        <f ca="1">LEFT(OFFSET(Lists!$S$2,P6579-1+MATCH(F6579,OFFSET(Lists!$T$3,P6579-1,0,Q6579-P6579+1),0),0),6)</f>
        <v>#N/A</v>
      </c>
      <c r="S6579" s="36" t="e">
        <f ca="1">VLOOKUP(R6579,Lists!B:D,3,FALSE)</f>
        <v>#N/A</v>
      </c>
      <c r="T6579" s="36" t="str">
        <f>IF(F6579&lt;&gt;"",MATCH(R6579,'Maximum minutes'!B:B,0),"")</f>
        <v/>
      </c>
      <c r="U6579" s="36">
        <f ca="1">IF(F6579&lt;&gt;"",COUNTA(OFFSET('Maximum minutes'!$C$1,'Annexe A1 Cours'!T6579,0,1,50)),0)</f>
        <v>0</v>
      </c>
      <c r="V6579" s="37">
        <f ca="1">IFERROR(OFFSET('Maximum minutes'!$C$1,T6579+1,-1+MATCH(G6579,OFFSET('Maximum minutes'!$C$1,T6579-1,0,1,50),0)),0)</f>
        <v>0</v>
      </c>
      <c r="W6579" s="38">
        <f t="shared" ca="1" si="204"/>
        <v>0</v>
      </c>
    </row>
    <row r="6580" spans="1:23" s="36" customFormat="1" ht="18.75">
      <c r="A6580" s="34"/>
      <c r="B6580" s="39"/>
      <c r="C6580" s="39"/>
      <c r="D6580" s="35"/>
      <c r="E6580" s="40"/>
      <c r="F6580" s="39"/>
      <c r="G6580" s="39"/>
      <c r="H6580" s="39"/>
      <c r="I6580" s="34"/>
      <c r="J6580" s="34"/>
      <c r="K6580" s="34"/>
      <c r="L6580" s="34"/>
      <c r="M6580" s="43" t="str">
        <f ca="1">IFERROR(OFFSET('Maximum minutes'!$C$1,T6580,MATCH(IF(G6580&lt;&gt;"",G6580,F6580),OFFSET('Maximum minutes'!$C$1,T6580-1,0,1,U6580+1),0)-1)*IF(OR(ISNUMBER(J6580),J6580="sans examen"),1,0)*IF(W6580&lt;MinDate,1,0),"")</f>
        <v/>
      </c>
      <c r="N6580" s="36">
        <f t="shared" ca="1" si="205"/>
        <v>0</v>
      </c>
      <c r="O6580" s="36" t="e">
        <f ca="1">LEFT(OFFSET(Lists!$Q$2,MATCH(E6580,Lists!$R$3:$R$19,0),0),4)</f>
        <v>#N/A</v>
      </c>
      <c r="P6580" s="36" t="e">
        <f ca="1">MATCH(O6580,Lists!$S$2:$S$640,1)</f>
        <v>#N/A</v>
      </c>
      <c r="Q6580" s="36" t="e">
        <f ca="1">MATCH(LEFT(OFFSET(Lists!$Q$2,MATCH(E6580,Lists!$R$3:$R$19,0)+1,0),4),Lists!$S$3:$S$640,1)</f>
        <v>#N/A</v>
      </c>
      <c r="R6580" s="36" t="e">
        <f ca="1">LEFT(OFFSET(Lists!$S$2,P6580-1+MATCH(F6580,OFFSET(Lists!$T$3,P6580-1,0,Q6580-P6580+1),0),0),6)</f>
        <v>#N/A</v>
      </c>
      <c r="S6580" s="36" t="e">
        <f ca="1">VLOOKUP(R6580,Lists!B:D,3,FALSE)</f>
        <v>#N/A</v>
      </c>
      <c r="T6580" s="36" t="str">
        <f>IF(F6580&lt;&gt;"",MATCH(R6580,'Maximum minutes'!B:B,0),"")</f>
        <v/>
      </c>
      <c r="U6580" s="36">
        <f ca="1">IF(F6580&lt;&gt;"",COUNTA(OFFSET('Maximum minutes'!$C$1,'Annexe A1 Cours'!T6580,0,1,50)),0)</f>
        <v>0</v>
      </c>
      <c r="V6580" s="37">
        <f ca="1">IFERROR(OFFSET('Maximum minutes'!$C$1,T6580+1,-1+MATCH(G6580,OFFSET('Maximum minutes'!$C$1,T6580-1,0,1,50),0)),0)</f>
        <v>0</v>
      </c>
      <c r="W6580" s="38">
        <f t="shared" ca="1" si="204"/>
        <v>0</v>
      </c>
    </row>
    <row r="6581" spans="1:23" s="36" customFormat="1" ht="18.75">
      <c r="A6581" s="34"/>
      <c r="B6581" s="39"/>
      <c r="C6581" s="39"/>
      <c r="D6581" s="35"/>
      <c r="E6581" s="40"/>
      <c r="F6581" s="39"/>
      <c r="G6581" s="39"/>
      <c r="H6581" s="39"/>
      <c r="I6581" s="34"/>
      <c r="J6581" s="34"/>
      <c r="K6581" s="34"/>
      <c r="L6581" s="34"/>
      <c r="M6581" s="43" t="str">
        <f ca="1">IFERROR(OFFSET('Maximum minutes'!$C$1,T6581,MATCH(IF(G6581&lt;&gt;"",G6581,F6581),OFFSET('Maximum minutes'!$C$1,T6581-1,0,1,U6581+1),0)-1)*IF(OR(ISNUMBER(J6581),J6581="sans examen"),1,0)*IF(W6581&lt;MinDate,1,0),"")</f>
        <v/>
      </c>
      <c r="N6581" s="36">
        <f t="shared" ca="1" si="205"/>
        <v>0</v>
      </c>
      <c r="O6581" s="36" t="e">
        <f ca="1">LEFT(OFFSET(Lists!$Q$2,MATCH(E6581,Lists!$R$3:$R$19,0),0),4)</f>
        <v>#N/A</v>
      </c>
      <c r="P6581" s="36" t="e">
        <f ca="1">MATCH(O6581,Lists!$S$2:$S$640,1)</f>
        <v>#N/A</v>
      </c>
      <c r="Q6581" s="36" t="e">
        <f ca="1">MATCH(LEFT(OFFSET(Lists!$Q$2,MATCH(E6581,Lists!$R$3:$R$19,0)+1,0),4),Lists!$S$3:$S$640,1)</f>
        <v>#N/A</v>
      </c>
      <c r="R6581" s="36" t="e">
        <f ca="1">LEFT(OFFSET(Lists!$S$2,P6581-1+MATCH(F6581,OFFSET(Lists!$T$3,P6581-1,0,Q6581-P6581+1),0),0),6)</f>
        <v>#N/A</v>
      </c>
      <c r="S6581" s="36" t="e">
        <f ca="1">VLOOKUP(R6581,Lists!B:D,3,FALSE)</f>
        <v>#N/A</v>
      </c>
      <c r="T6581" s="36" t="str">
        <f>IF(F6581&lt;&gt;"",MATCH(R6581,'Maximum minutes'!B:B,0),"")</f>
        <v/>
      </c>
      <c r="U6581" s="36">
        <f ca="1">IF(F6581&lt;&gt;"",COUNTA(OFFSET('Maximum minutes'!$C$1,'Annexe A1 Cours'!T6581,0,1,50)),0)</f>
        <v>0</v>
      </c>
      <c r="V6581" s="37">
        <f ca="1">IFERROR(OFFSET('Maximum minutes'!$C$1,T6581+1,-1+MATCH(G6581,OFFSET('Maximum minutes'!$C$1,T6581-1,0,1,50),0)),0)</f>
        <v>0</v>
      </c>
      <c r="W6581" s="38">
        <f t="shared" ca="1" si="204"/>
        <v>0</v>
      </c>
    </row>
    <row r="6582" spans="1:23" s="36" customFormat="1" ht="18.75">
      <c r="A6582" s="34"/>
      <c r="B6582" s="39"/>
      <c r="C6582" s="39"/>
      <c r="D6582" s="35"/>
      <c r="E6582" s="40"/>
      <c r="F6582" s="39"/>
      <c r="G6582" s="39"/>
      <c r="H6582" s="39"/>
      <c r="I6582" s="34"/>
      <c r="J6582" s="34"/>
      <c r="K6582" s="34"/>
      <c r="L6582" s="34"/>
      <c r="M6582" s="43" t="str">
        <f ca="1">IFERROR(OFFSET('Maximum minutes'!$C$1,T6582,MATCH(IF(G6582&lt;&gt;"",G6582,F6582),OFFSET('Maximum minutes'!$C$1,T6582-1,0,1,U6582+1),0)-1)*IF(OR(ISNUMBER(J6582),J6582="sans examen"),1,0)*IF(W6582&lt;MinDate,1,0),"")</f>
        <v/>
      </c>
      <c r="N6582" s="36">
        <f t="shared" ca="1" si="205"/>
        <v>0</v>
      </c>
      <c r="O6582" s="36" t="e">
        <f ca="1">LEFT(OFFSET(Lists!$Q$2,MATCH(E6582,Lists!$R$3:$R$19,0),0),4)</f>
        <v>#N/A</v>
      </c>
      <c r="P6582" s="36" t="e">
        <f ca="1">MATCH(O6582,Lists!$S$2:$S$640,1)</f>
        <v>#N/A</v>
      </c>
      <c r="Q6582" s="36" t="e">
        <f ca="1">MATCH(LEFT(OFFSET(Lists!$Q$2,MATCH(E6582,Lists!$R$3:$R$19,0)+1,0),4),Lists!$S$3:$S$640,1)</f>
        <v>#N/A</v>
      </c>
      <c r="R6582" s="36" t="e">
        <f ca="1">LEFT(OFFSET(Lists!$S$2,P6582-1+MATCH(F6582,OFFSET(Lists!$T$3,P6582-1,0,Q6582-P6582+1),0),0),6)</f>
        <v>#N/A</v>
      </c>
      <c r="S6582" s="36" t="e">
        <f ca="1">VLOOKUP(R6582,Lists!B:D,3,FALSE)</f>
        <v>#N/A</v>
      </c>
      <c r="T6582" s="36" t="str">
        <f>IF(F6582&lt;&gt;"",MATCH(R6582,'Maximum minutes'!B:B,0),"")</f>
        <v/>
      </c>
      <c r="U6582" s="36">
        <f ca="1">IF(F6582&lt;&gt;"",COUNTA(OFFSET('Maximum minutes'!$C$1,'Annexe A1 Cours'!T6582,0,1,50)),0)</f>
        <v>0</v>
      </c>
      <c r="V6582" s="37">
        <f ca="1">IFERROR(OFFSET('Maximum minutes'!$C$1,T6582+1,-1+MATCH(G6582,OFFSET('Maximum minutes'!$C$1,T6582-1,0,1,50),0)),0)</f>
        <v>0</v>
      </c>
      <c r="W6582" s="38">
        <f t="shared" ca="1" si="204"/>
        <v>0</v>
      </c>
    </row>
    <row r="6583" spans="1:23" s="36" customFormat="1" ht="18.75">
      <c r="A6583" s="34"/>
      <c r="B6583" s="39"/>
      <c r="C6583" s="39"/>
      <c r="D6583" s="35"/>
      <c r="E6583" s="40"/>
      <c r="F6583" s="39"/>
      <c r="G6583" s="39"/>
      <c r="H6583" s="39"/>
      <c r="I6583" s="34"/>
      <c r="J6583" s="34"/>
      <c r="K6583" s="34"/>
      <c r="L6583" s="34"/>
      <c r="M6583" s="43" t="str">
        <f ca="1">IFERROR(OFFSET('Maximum minutes'!$C$1,T6583,MATCH(IF(G6583&lt;&gt;"",G6583,F6583),OFFSET('Maximum minutes'!$C$1,T6583-1,0,1,U6583+1),0)-1)*IF(OR(ISNUMBER(J6583),J6583="sans examen"),1,0)*IF(W6583&lt;MinDate,1,0),"")</f>
        <v/>
      </c>
      <c r="N6583" s="36">
        <f t="shared" ca="1" si="205"/>
        <v>0</v>
      </c>
      <c r="O6583" s="36" t="e">
        <f ca="1">LEFT(OFFSET(Lists!$Q$2,MATCH(E6583,Lists!$R$3:$R$19,0),0),4)</f>
        <v>#N/A</v>
      </c>
      <c r="P6583" s="36" t="e">
        <f ca="1">MATCH(O6583,Lists!$S$2:$S$640,1)</f>
        <v>#N/A</v>
      </c>
      <c r="Q6583" s="36" t="e">
        <f ca="1">MATCH(LEFT(OFFSET(Lists!$Q$2,MATCH(E6583,Lists!$R$3:$R$19,0)+1,0),4),Lists!$S$3:$S$640,1)</f>
        <v>#N/A</v>
      </c>
      <c r="R6583" s="36" t="e">
        <f ca="1">LEFT(OFFSET(Lists!$S$2,P6583-1+MATCH(F6583,OFFSET(Lists!$T$3,P6583-1,0,Q6583-P6583+1),0),0),6)</f>
        <v>#N/A</v>
      </c>
      <c r="S6583" s="36" t="e">
        <f ca="1">VLOOKUP(R6583,Lists!B:D,3,FALSE)</f>
        <v>#N/A</v>
      </c>
      <c r="T6583" s="36" t="str">
        <f>IF(F6583&lt;&gt;"",MATCH(R6583,'Maximum minutes'!B:B,0),"")</f>
        <v/>
      </c>
      <c r="U6583" s="36">
        <f ca="1">IF(F6583&lt;&gt;"",COUNTA(OFFSET('Maximum minutes'!$C$1,'Annexe A1 Cours'!T6583,0,1,50)),0)</f>
        <v>0</v>
      </c>
      <c r="V6583" s="37">
        <f ca="1">IFERROR(OFFSET('Maximum minutes'!$C$1,T6583+1,-1+MATCH(G6583,OFFSET('Maximum minutes'!$C$1,T6583-1,0,1,50),0)),0)</f>
        <v>0</v>
      </c>
      <c r="W6583" s="38">
        <f t="shared" ca="1" si="204"/>
        <v>0</v>
      </c>
    </row>
    <row r="6584" spans="1:23" s="36" customFormat="1" ht="18.75">
      <c r="A6584" s="34"/>
      <c r="B6584" s="39"/>
      <c r="C6584" s="39"/>
      <c r="D6584" s="35"/>
      <c r="E6584" s="40"/>
      <c r="F6584" s="39"/>
      <c r="G6584" s="39"/>
      <c r="H6584" s="39"/>
      <c r="I6584" s="34"/>
      <c r="J6584" s="34"/>
      <c r="K6584" s="34"/>
      <c r="L6584" s="34"/>
      <c r="M6584" s="43" t="str">
        <f ca="1">IFERROR(OFFSET('Maximum minutes'!$C$1,T6584,MATCH(IF(G6584&lt;&gt;"",G6584,F6584),OFFSET('Maximum minutes'!$C$1,T6584-1,0,1,U6584+1),0)-1)*IF(OR(ISNUMBER(J6584),J6584="sans examen"),1,0)*IF(W6584&lt;MinDate,1,0),"")</f>
        <v/>
      </c>
      <c r="N6584" s="36">
        <f t="shared" ca="1" si="205"/>
        <v>0</v>
      </c>
      <c r="O6584" s="36" t="e">
        <f ca="1">LEFT(OFFSET(Lists!$Q$2,MATCH(E6584,Lists!$R$3:$R$19,0),0),4)</f>
        <v>#N/A</v>
      </c>
      <c r="P6584" s="36" t="e">
        <f ca="1">MATCH(O6584,Lists!$S$2:$S$640,1)</f>
        <v>#N/A</v>
      </c>
      <c r="Q6584" s="36" t="e">
        <f ca="1">MATCH(LEFT(OFFSET(Lists!$Q$2,MATCH(E6584,Lists!$R$3:$R$19,0)+1,0),4),Lists!$S$3:$S$640,1)</f>
        <v>#N/A</v>
      </c>
      <c r="R6584" s="36" t="e">
        <f ca="1">LEFT(OFFSET(Lists!$S$2,P6584-1+MATCH(F6584,OFFSET(Lists!$T$3,P6584-1,0,Q6584-P6584+1),0),0),6)</f>
        <v>#N/A</v>
      </c>
      <c r="S6584" s="36" t="e">
        <f ca="1">VLOOKUP(R6584,Lists!B:D,3,FALSE)</f>
        <v>#N/A</v>
      </c>
      <c r="T6584" s="36" t="str">
        <f>IF(F6584&lt;&gt;"",MATCH(R6584,'Maximum minutes'!B:B,0),"")</f>
        <v/>
      </c>
      <c r="U6584" s="36">
        <f ca="1">IF(F6584&lt;&gt;"",COUNTA(OFFSET('Maximum minutes'!$C$1,'Annexe A1 Cours'!T6584,0,1,50)),0)</f>
        <v>0</v>
      </c>
      <c r="V6584" s="37">
        <f ca="1">IFERROR(OFFSET('Maximum minutes'!$C$1,T6584+1,-1+MATCH(G6584,OFFSET('Maximum minutes'!$C$1,T6584-1,0,1,50),0)),0)</f>
        <v>0</v>
      </c>
      <c r="W6584" s="38">
        <f t="shared" ca="1" si="204"/>
        <v>0</v>
      </c>
    </row>
    <row r="6585" spans="1:23" s="36" customFormat="1" ht="18.75">
      <c r="A6585" s="34"/>
      <c r="B6585" s="39"/>
      <c r="C6585" s="39"/>
      <c r="D6585" s="35"/>
      <c r="E6585" s="40"/>
      <c r="F6585" s="39"/>
      <c r="G6585" s="39"/>
      <c r="H6585" s="39"/>
      <c r="I6585" s="34"/>
      <c r="J6585" s="34"/>
      <c r="K6585" s="34"/>
      <c r="L6585" s="34"/>
      <c r="M6585" s="43" t="str">
        <f ca="1">IFERROR(OFFSET('Maximum minutes'!$C$1,T6585,MATCH(IF(G6585&lt;&gt;"",G6585,F6585),OFFSET('Maximum minutes'!$C$1,T6585-1,0,1,U6585+1),0)-1)*IF(OR(ISNUMBER(J6585),J6585="sans examen"),1,0)*IF(W6585&lt;MinDate,1,0),"")</f>
        <v/>
      </c>
      <c r="N6585" s="36">
        <f t="shared" ca="1" si="205"/>
        <v>0</v>
      </c>
      <c r="O6585" s="36" t="e">
        <f ca="1">LEFT(OFFSET(Lists!$Q$2,MATCH(E6585,Lists!$R$3:$R$19,0),0),4)</f>
        <v>#N/A</v>
      </c>
      <c r="P6585" s="36" t="e">
        <f ca="1">MATCH(O6585,Lists!$S$2:$S$640,1)</f>
        <v>#N/A</v>
      </c>
      <c r="Q6585" s="36" t="e">
        <f ca="1">MATCH(LEFT(OFFSET(Lists!$Q$2,MATCH(E6585,Lists!$R$3:$R$19,0)+1,0),4),Lists!$S$3:$S$640,1)</f>
        <v>#N/A</v>
      </c>
      <c r="R6585" s="36" t="e">
        <f ca="1">LEFT(OFFSET(Lists!$S$2,P6585-1+MATCH(F6585,OFFSET(Lists!$T$3,P6585-1,0,Q6585-P6585+1),0),0),6)</f>
        <v>#N/A</v>
      </c>
      <c r="S6585" s="36" t="e">
        <f ca="1">VLOOKUP(R6585,Lists!B:D,3,FALSE)</f>
        <v>#N/A</v>
      </c>
      <c r="T6585" s="36" t="str">
        <f>IF(F6585&lt;&gt;"",MATCH(R6585,'Maximum minutes'!B:B,0),"")</f>
        <v/>
      </c>
      <c r="U6585" s="36">
        <f ca="1">IF(F6585&lt;&gt;"",COUNTA(OFFSET('Maximum minutes'!$C$1,'Annexe A1 Cours'!T6585,0,1,50)),0)</f>
        <v>0</v>
      </c>
      <c r="V6585" s="37">
        <f ca="1">IFERROR(OFFSET('Maximum minutes'!$C$1,T6585+1,-1+MATCH(G6585,OFFSET('Maximum minutes'!$C$1,T6585-1,0,1,50),0)),0)</f>
        <v>0</v>
      </c>
      <c r="W6585" s="38">
        <f t="shared" ca="1" si="204"/>
        <v>0</v>
      </c>
    </row>
    <row r="6586" spans="1:23" s="36" customFormat="1" ht="18.75">
      <c r="A6586" s="34"/>
      <c r="B6586" s="39"/>
      <c r="C6586" s="39"/>
      <c r="D6586" s="35"/>
      <c r="E6586" s="40"/>
      <c r="F6586" s="39"/>
      <c r="G6586" s="39"/>
      <c r="H6586" s="39"/>
      <c r="I6586" s="34"/>
      <c r="J6586" s="34"/>
      <c r="K6586" s="34"/>
      <c r="L6586" s="34"/>
      <c r="M6586" s="43" t="str">
        <f ca="1">IFERROR(OFFSET('Maximum minutes'!$C$1,T6586,MATCH(IF(G6586&lt;&gt;"",G6586,F6586),OFFSET('Maximum minutes'!$C$1,T6586-1,0,1,U6586+1),0)-1)*IF(OR(ISNUMBER(J6586),J6586="sans examen"),1,0)*IF(W6586&lt;MinDate,1,0),"")</f>
        <v/>
      </c>
      <c r="N6586" s="36">
        <f t="shared" ca="1" si="205"/>
        <v>0</v>
      </c>
      <c r="O6586" s="36" t="e">
        <f ca="1">LEFT(OFFSET(Lists!$Q$2,MATCH(E6586,Lists!$R$3:$R$19,0),0),4)</f>
        <v>#N/A</v>
      </c>
      <c r="P6586" s="36" t="e">
        <f ca="1">MATCH(O6586,Lists!$S$2:$S$640,1)</f>
        <v>#N/A</v>
      </c>
      <c r="Q6586" s="36" t="e">
        <f ca="1">MATCH(LEFT(OFFSET(Lists!$Q$2,MATCH(E6586,Lists!$R$3:$R$19,0)+1,0),4),Lists!$S$3:$S$640,1)</f>
        <v>#N/A</v>
      </c>
      <c r="R6586" s="36" t="e">
        <f ca="1">LEFT(OFFSET(Lists!$S$2,P6586-1+MATCH(F6586,OFFSET(Lists!$T$3,P6586-1,0,Q6586-P6586+1),0),0),6)</f>
        <v>#N/A</v>
      </c>
      <c r="S6586" s="36" t="e">
        <f ca="1">VLOOKUP(R6586,Lists!B:D,3,FALSE)</f>
        <v>#N/A</v>
      </c>
      <c r="T6586" s="36" t="str">
        <f>IF(F6586&lt;&gt;"",MATCH(R6586,'Maximum minutes'!B:B,0),"")</f>
        <v/>
      </c>
      <c r="U6586" s="36">
        <f ca="1">IF(F6586&lt;&gt;"",COUNTA(OFFSET('Maximum minutes'!$C$1,'Annexe A1 Cours'!T6586,0,1,50)),0)</f>
        <v>0</v>
      </c>
      <c r="V6586" s="37">
        <f ca="1">IFERROR(OFFSET('Maximum minutes'!$C$1,T6586+1,-1+MATCH(G6586,OFFSET('Maximum minutes'!$C$1,T6586-1,0,1,50),0)),0)</f>
        <v>0</v>
      </c>
      <c r="W6586" s="38">
        <f t="shared" ca="1" si="204"/>
        <v>0</v>
      </c>
    </row>
    <row r="6587" spans="1:23" s="36" customFormat="1" ht="18.75">
      <c r="A6587" s="34"/>
      <c r="B6587" s="39"/>
      <c r="C6587" s="39"/>
      <c r="D6587" s="35"/>
      <c r="E6587" s="40"/>
      <c r="F6587" s="39"/>
      <c r="G6587" s="39"/>
      <c r="H6587" s="39"/>
      <c r="I6587" s="34"/>
      <c r="J6587" s="34"/>
      <c r="K6587" s="34"/>
      <c r="L6587" s="34"/>
      <c r="M6587" s="43" t="str">
        <f ca="1">IFERROR(OFFSET('Maximum minutes'!$C$1,T6587,MATCH(IF(G6587&lt;&gt;"",G6587,F6587),OFFSET('Maximum minutes'!$C$1,T6587-1,0,1,U6587+1),0)-1)*IF(OR(ISNUMBER(J6587),J6587="sans examen"),1,0)*IF(W6587&lt;MinDate,1,0),"")</f>
        <v/>
      </c>
      <c r="N6587" s="36">
        <f t="shared" ca="1" si="205"/>
        <v>0</v>
      </c>
      <c r="O6587" s="36" t="e">
        <f ca="1">LEFT(OFFSET(Lists!$Q$2,MATCH(E6587,Lists!$R$3:$R$19,0),0),4)</f>
        <v>#N/A</v>
      </c>
      <c r="P6587" s="36" t="e">
        <f ca="1">MATCH(O6587,Lists!$S$2:$S$640,1)</f>
        <v>#N/A</v>
      </c>
      <c r="Q6587" s="36" t="e">
        <f ca="1">MATCH(LEFT(OFFSET(Lists!$Q$2,MATCH(E6587,Lists!$R$3:$R$19,0)+1,0),4),Lists!$S$3:$S$640,1)</f>
        <v>#N/A</v>
      </c>
      <c r="R6587" s="36" t="e">
        <f ca="1">LEFT(OFFSET(Lists!$S$2,P6587-1+MATCH(F6587,OFFSET(Lists!$T$3,P6587-1,0,Q6587-P6587+1),0),0),6)</f>
        <v>#N/A</v>
      </c>
      <c r="S6587" s="36" t="e">
        <f ca="1">VLOOKUP(R6587,Lists!B:D,3,FALSE)</f>
        <v>#N/A</v>
      </c>
      <c r="T6587" s="36" t="str">
        <f>IF(F6587&lt;&gt;"",MATCH(R6587,'Maximum minutes'!B:B,0),"")</f>
        <v/>
      </c>
      <c r="U6587" s="36">
        <f ca="1">IF(F6587&lt;&gt;"",COUNTA(OFFSET('Maximum minutes'!$C$1,'Annexe A1 Cours'!T6587,0,1,50)),0)</f>
        <v>0</v>
      </c>
      <c r="V6587" s="37">
        <f ca="1">IFERROR(OFFSET('Maximum minutes'!$C$1,T6587+1,-1+MATCH(G6587,OFFSET('Maximum minutes'!$C$1,T6587-1,0,1,50),0)),0)</f>
        <v>0</v>
      </c>
      <c r="W6587" s="38">
        <f t="shared" ca="1" si="204"/>
        <v>0</v>
      </c>
    </row>
    <row r="6588" spans="1:23" s="36" customFormat="1" ht="18.75">
      <c r="A6588" s="34"/>
      <c r="B6588" s="39"/>
      <c r="C6588" s="39"/>
      <c r="D6588" s="35"/>
      <c r="E6588" s="40"/>
      <c r="F6588" s="39"/>
      <c r="G6588" s="39"/>
      <c r="H6588" s="39"/>
      <c r="I6588" s="34"/>
      <c r="J6588" s="34"/>
      <c r="K6588" s="34"/>
      <c r="L6588" s="34"/>
      <c r="M6588" s="43" t="str">
        <f ca="1">IFERROR(OFFSET('Maximum minutes'!$C$1,T6588,MATCH(IF(G6588&lt;&gt;"",G6588,F6588),OFFSET('Maximum minutes'!$C$1,T6588-1,0,1,U6588+1),0)-1)*IF(OR(ISNUMBER(J6588),J6588="sans examen"),1,0)*IF(W6588&lt;MinDate,1,0),"")</f>
        <v/>
      </c>
      <c r="N6588" s="36">
        <f t="shared" ca="1" si="205"/>
        <v>0</v>
      </c>
      <c r="O6588" s="36" t="e">
        <f ca="1">LEFT(OFFSET(Lists!$Q$2,MATCH(E6588,Lists!$R$3:$R$19,0),0),4)</f>
        <v>#N/A</v>
      </c>
      <c r="P6588" s="36" t="e">
        <f ca="1">MATCH(O6588,Lists!$S$2:$S$640,1)</f>
        <v>#N/A</v>
      </c>
      <c r="Q6588" s="36" t="e">
        <f ca="1">MATCH(LEFT(OFFSET(Lists!$Q$2,MATCH(E6588,Lists!$R$3:$R$19,0)+1,0),4),Lists!$S$3:$S$640,1)</f>
        <v>#N/A</v>
      </c>
      <c r="R6588" s="36" t="e">
        <f ca="1">LEFT(OFFSET(Lists!$S$2,P6588-1+MATCH(F6588,OFFSET(Lists!$T$3,P6588-1,0,Q6588-P6588+1),0),0),6)</f>
        <v>#N/A</v>
      </c>
      <c r="S6588" s="36" t="e">
        <f ca="1">VLOOKUP(R6588,Lists!B:D,3,FALSE)</f>
        <v>#N/A</v>
      </c>
      <c r="T6588" s="36" t="str">
        <f>IF(F6588&lt;&gt;"",MATCH(R6588,'Maximum minutes'!B:B,0),"")</f>
        <v/>
      </c>
      <c r="U6588" s="36">
        <f ca="1">IF(F6588&lt;&gt;"",COUNTA(OFFSET('Maximum minutes'!$C$1,'Annexe A1 Cours'!T6588,0,1,50)),0)</f>
        <v>0</v>
      </c>
      <c r="V6588" s="37">
        <f ca="1">IFERROR(OFFSET('Maximum minutes'!$C$1,T6588+1,-1+MATCH(G6588,OFFSET('Maximum minutes'!$C$1,T6588-1,0,1,50),0)),0)</f>
        <v>0</v>
      </c>
      <c r="W6588" s="38">
        <f t="shared" ca="1" si="204"/>
        <v>0</v>
      </c>
    </row>
    <row r="6589" spans="1:23" s="36" customFormat="1" ht="18.75">
      <c r="A6589" s="34"/>
      <c r="B6589" s="39"/>
      <c r="C6589" s="39"/>
      <c r="D6589" s="35"/>
      <c r="E6589" s="40"/>
      <c r="F6589" s="39"/>
      <c r="G6589" s="39"/>
      <c r="H6589" s="39"/>
      <c r="I6589" s="34"/>
      <c r="J6589" s="34"/>
      <c r="K6589" s="34"/>
      <c r="L6589" s="34"/>
      <c r="M6589" s="43" t="str">
        <f ca="1">IFERROR(OFFSET('Maximum minutes'!$C$1,T6589,MATCH(IF(G6589&lt;&gt;"",G6589,F6589),OFFSET('Maximum minutes'!$C$1,T6589-1,0,1,U6589+1),0)-1)*IF(OR(ISNUMBER(J6589),J6589="sans examen"),1,0)*IF(W6589&lt;MinDate,1,0),"")</f>
        <v/>
      </c>
      <c r="N6589" s="36">
        <f t="shared" ca="1" si="205"/>
        <v>0</v>
      </c>
      <c r="O6589" s="36" t="e">
        <f ca="1">LEFT(OFFSET(Lists!$Q$2,MATCH(E6589,Lists!$R$3:$R$19,0),0),4)</f>
        <v>#N/A</v>
      </c>
      <c r="P6589" s="36" t="e">
        <f ca="1">MATCH(O6589,Lists!$S$2:$S$640,1)</f>
        <v>#N/A</v>
      </c>
      <c r="Q6589" s="36" t="e">
        <f ca="1">MATCH(LEFT(OFFSET(Lists!$Q$2,MATCH(E6589,Lists!$R$3:$R$19,0)+1,0),4),Lists!$S$3:$S$640,1)</f>
        <v>#N/A</v>
      </c>
      <c r="R6589" s="36" t="e">
        <f ca="1">LEFT(OFFSET(Lists!$S$2,P6589-1+MATCH(F6589,OFFSET(Lists!$T$3,P6589-1,0,Q6589-P6589+1),0),0),6)</f>
        <v>#N/A</v>
      </c>
      <c r="S6589" s="36" t="e">
        <f ca="1">VLOOKUP(R6589,Lists!B:D,3,FALSE)</f>
        <v>#N/A</v>
      </c>
      <c r="T6589" s="36" t="str">
        <f>IF(F6589&lt;&gt;"",MATCH(R6589,'Maximum minutes'!B:B,0),"")</f>
        <v/>
      </c>
      <c r="U6589" s="36">
        <f ca="1">IF(F6589&lt;&gt;"",COUNTA(OFFSET('Maximum minutes'!$C$1,'Annexe A1 Cours'!T6589,0,1,50)),0)</f>
        <v>0</v>
      </c>
      <c r="V6589" s="37">
        <f ca="1">IFERROR(OFFSET('Maximum minutes'!$C$1,T6589+1,-1+MATCH(G6589,OFFSET('Maximum minutes'!$C$1,T6589-1,0,1,50),0)),0)</f>
        <v>0</v>
      </c>
      <c r="W6589" s="38">
        <f t="shared" ca="1" si="204"/>
        <v>0</v>
      </c>
    </row>
    <row r="6590" spans="1:23" s="36" customFormat="1" ht="18.75">
      <c r="A6590" s="34"/>
      <c r="B6590" s="39"/>
      <c r="C6590" s="39"/>
      <c r="D6590" s="35"/>
      <c r="E6590" s="40"/>
      <c r="F6590" s="39"/>
      <c r="G6590" s="39"/>
      <c r="H6590" s="39"/>
      <c r="I6590" s="34"/>
      <c r="J6590" s="34"/>
      <c r="K6590" s="34"/>
      <c r="L6590" s="34"/>
      <c r="M6590" s="43" t="str">
        <f ca="1">IFERROR(OFFSET('Maximum minutes'!$C$1,T6590,MATCH(IF(G6590&lt;&gt;"",G6590,F6590),OFFSET('Maximum minutes'!$C$1,T6590-1,0,1,U6590+1),0)-1)*IF(OR(ISNUMBER(J6590),J6590="sans examen"),1,0)*IF(W6590&lt;MinDate,1,0),"")</f>
        <v/>
      </c>
      <c r="N6590" s="36">
        <f t="shared" ca="1" si="205"/>
        <v>0</v>
      </c>
      <c r="O6590" s="36" t="e">
        <f ca="1">LEFT(OFFSET(Lists!$Q$2,MATCH(E6590,Lists!$R$3:$R$19,0),0),4)</f>
        <v>#N/A</v>
      </c>
      <c r="P6590" s="36" t="e">
        <f ca="1">MATCH(O6590,Lists!$S$2:$S$640,1)</f>
        <v>#N/A</v>
      </c>
      <c r="Q6590" s="36" t="e">
        <f ca="1">MATCH(LEFT(OFFSET(Lists!$Q$2,MATCH(E6590,Lists!$R$3:$R$19,0)+1,0),4),Lists!$S$3:$S$640,1)</f>
        <v>#N/A</v>
      </c>
      <c r="R6590" s="36" t="e">
        <f ca="1">LEFT(OFFSET(Lists!$S$2,P6590-1+MATCH(F6590,OFFSET(Lists!$T$3,P6590-1,0,Q6590-P6590+1),0),0),6)</f>
        <v>#N/A</v>
      </c>
      <c r="S6590" s="36" t="e">
        <f ca="1">VLOOKUP(R6590,Lists!B:D,3,FALSE)</f>
        <v>#N/A</v>
      </c>
      <c r="T6590" s="36" t="str">
        <f>IF(F6590&lt;&gt;"",MATCH(R6590,'Maximum minutes'!B:B,0),"")</f>
        <v/>
      </c>
      <c r="U6590" s="36">
        <f ca="1">IF(F6590&lt;&gt;"",COUNTA(OFFSET('Maximum minutes'!$C$1,'Annexe A1 Cours'!T6590,0,1,50)),0)</f>
        <v>0</v>
      </c>
      <c r="V6590" s="37">
        <f ca="1">IFERROR(OFFSET('Maximum minutes'!$C$1,T6590+1,-1+MATCH(G6590,OFFSET('Maximum minutes'!$C$1,T6590-1,0,1,50),0)),0)</f>
        <v>0</v>
      </c>
      <c r="W6590" s="38">
        <f t="shared" ca="1" si="204"/>
        <v>0</v>
      </c>
    </row>
    <row r="6591" spans="1:23" s="36" customFormat="1" ht="18.75">
      <c r="A6591" s="34"/>
      <c r="B6591" s="39"/>
      <c r="C6591" s="39"/>
      <c r="D6591" s="35"/>
      <c r="E6591" s="40"/>
      <c r="F6591" s="39"/>
      <c r="G6591" s="39"/>
      <c r="H6591" s="39"/>
      <c r="I6591" s="34"/>
      <c r="J6591" s="34"/>
      <c r="K6591" s="34"/>
      <c r="L6591" s="34"/>
      <c r="M6591" s="43" t="str">
        <f ca="1">IFERROR(OFFSET('Maximum minutes'!$C$1,T6591,MATCH(IF(G6591&lt;&gt;"",G6591,F6591),OFFSET('Maximum minutes'!$C$1,T6591-1,0,1,U6591+1),0)-1)*IF(OR(ISNUMBER(J6591),J6591="sans examen"),1,0)*IF(W6591&lt;MinDate,1,0),"")</f>
        <v/>
      </c>
      <c r="N6591" s="36">
        <f t="shared" ca="1" si="205"/>
        <v>0</v>
      </c>
      <c r="O6591" s="36" t="e">
        <f ca="1">LEFT(OFFSET(Lists!$Q$2,MATCH(E6591,Lists!$R$3:$R$19,0),0),4)</f>
        <v>#N/A</v>
      </c>
      <c r="P6591" s="36" t="e">
        <f ca="1">MATCH(O6591,Lists!$S$2:$S$640,1)</f>
        <v>#N/A</v>
      </c>
      <c r="Q6591" s="36" t="e">
        <f ca="1">MATCH(LEFT(OFFSET(Lists!$Q$2,MATCH(E6591,Lists!$R$3:$R$19,0)+1,0),4),Lists!$S$3:$S$640,1)</f>
        <v>#N/A</v>
      </c>
      <c r="R6591" s="36" t="e">
        <f ca="1">LEFT(OFFSET(Lists!$S$2,P6591-1+MATCH(F6591,OFFSET(Lists!$T$3,P6591-1,0,Q6591-P6591+1),0),0),6)</f>
        <v>#N/A</v>
      </c>
      <c r="S6591" s="36" t="e">
        <f ca="1">VLOOKUP(R6591,Lists!B:D,3,FALSE)</f>
        <v>#N/A</v>
      </c>
      <c r="T6591" s="36" t="str">
        <f>IF(F6591&lt;&gt;"",MATCH(R6591,'Maximum minutes'!B:B,0),"")</f>
        <v/>
      </c>
      <c r="U6591" s="36">
        <f ca="1">IF(F6591&lt;&gt;"",COUNTA(OFFSET('Maximum minutes'!$C$1,'Annexe A1 Cours'!T6591,0,1,50)),0)</f>
        <v>0</v>
      </c>
      <c r="V6591" s="37">
        <f ca="1">IFERROR(OFFSET('Maximum minutes'!$C$1,T6591+1,-1+MATCH(G6591,OFFSET('Maximum minutes'!$C$1,T6591-1,0,1,50),0)),0)</f>
        <v>0</v>
      </c>
      <c r="W6591" s="38">
        <f t="shared" ca="1" si="204"/>
        <v>0</v>
      </c>
    </row>
    <row r="6592" spans="1:23" s="36" customFormat="1" ht="18.75">
      <c r="A6592" s="34"/>
      <c r="B6592" s="39"/>
      <c r="C6592" s="39"/>
      <c r="D6592" s="35"/>
      <c r="E6592" s="40"/>
      <c r="F6592" s="39"/>
      <c r="G6592" s="39"/>
      <c r="H6592" s="39"/>
      <c r="I6592" s="34"/>
      <c r="J6592" s="34"/>
      <c r="K6592" s="34"/>
      <c r="L6592" s="34"/>
      <c r="M6592" s="43" t="str">
        <f ca="1">IFERROR(OFFSET('Maximum minutes'!$C$1,T6592,MATCH(IF(G6592&lt;&gt;"",G6592,F6592),OFFSET('Maximum minutes'!$C$1,T6592-1,0,1,U6592+1),0)-1)*IF(OR(ISNUMBER(J6592),J6592="sans examen"),1,0)*IF(W6592&lt;MinDate,1,0),"")</f>
        <v/>
      </c>
      <c r="N6592" s="36">
        <f t="shared" ca="1" si="205"/>
        <v>0</v>
      </c>
      <c r="O6592" s="36" t="e">
        <f ca="1">LEFT(OFFSET(Lists!$Q$2,MATCH(E6592,Lists!$R$3:$R$19,0),0),4)</f>
        <v>#N/A</v>
      </c>
      <c r="P6592" s="36" t="e">
        <f ca="1">MATCH(O6592,Lists!$S$2:$S$640,1)</f>
        <v>#N/A</v>
      </c>
      <c r="Q6592" s="36" t="e">
        <f ca="1">MATCH(LEFT(OFFSET(Lists!$Q$2,MATCH(E6592,Lists!$R$3:$R$19,0)+1,0),4),Lists!$S$3:$S$640,1)</f>
        <v>#N/A</v>
      </c>
      <c r="R6592" s="36" t="e">
        <f ca="1">LEFT(OFFSET(Lists!$S$2,P6592-1+MATCH(F6592,OFFSET(Lists!$T$3,P6592-1,0,Q6592-P6592+1),0),0),6)</f>
        <v>#N/A</v>
      </c>
      <c r="S6592" s="36" t="e">
        <f ca="1">VLOOKUP(R6592,Lists!B:D,3,FALSE)</f>
        <v>#N/A</v>
      </c>
      <c r="T6592" s="36" t="str">
        <f>IF(F6592&lt;&gt;"",MATCH(R6592,'Maximum minutes'!B:B,0),"")</f>
        <v/>
      </c>
      <c r="U6592" s="36">
        <f ca="1">IF(F6592&lt;&gt;"",COUNTA(OFFSET('Maximum minutes'!$C$1,'Annexe A1 Cours'!T6592,0,1,50)),0)</f>
        <v>0</v>
      </c>
      <c r="V6592" s="37">
        <f ca="1">IFERROR(OFFSET('Maximum minutes'!$C$1,T6592+1,-1+MATCH(G6592,OFFSET('Maximum minutes'!$C$1,T6592-1,0,1,50),0)),0)</f>
        <v>0</v>
      </c>
      <c r="W6592" s="38">
        <f t="shared" ca="1" si="204"/>
        <v>0</v>
      </c>
    </row>
    <row r="6593" spans="1:23" s="36" customFormat="1" ht="18.75">
      <c r="A6593" s="34"/>
      <c r="B6593" s="39"/>
      <c r="C6593" s="39"/>
      <c r="D6593" s="35"/>
      <c r="E6593" s="40"/>
      <c r="F6593" s="39"/>
      <c r="G6593" s="39"/>
      <c r="H6593" s="39"/>
      <c r="I6593" s="34"/>
      <c r="J6593" s="34"/>
      <c r="K6593" s="34"/>
      <c r="L6593" s="34"/>
      <c r="M6593" s="43" t="str">
        <f ca="1">IFERROR(OFFSET('Maximum minutes'!$C$1,T6593,MATCH(IF(G6593&lt;&gt;"",G6593,F6593),OFFSET('Maximum minutes'!$C$1,T6593-1,0,1,U6593+1),0)-1)*IF(OR(ISNUMBER(J6593),J6593="sans examen"),1,0)*IF(W6593&lt;MinDate,1,0),"")</f>
        <v/>
      </c>
      <c r="N6593" s="36">
        <f t="shared" ca="1" si="205"/>
        <v>0</v>
      </c>
      <c r="O6593" s="36" t="e">
        <f ca="1">LEFT(OFFSET(Lists!$Q$2,MATCH(E6593,Lists!$R$3:$R$19,0),0),4)</f>
        <v>#N/A</v>
      </c>
      <c r="P6593" s="36" t="e">
        <f ca="1">MATCH(O6593,Lists!$S$2:$S$640,1)</f>
        <v>#N/A</v>
      </c>
      <c r="Q6593" s="36" t="e">
        <f ca="1">MATCH(LEFT(OFFSET(Lists!$Q$2,MATCH(E6593,Lists!$R$3:$R$19,0)+1,0),4),Lists!$S$3:$S$640,1)</f>
        <v>#N/A</v>
      </c>
      <c r="R6593" s="36" t="e">
        <f ca="1">LEFT(OFFSET(Lists!$S$2,P6593-1+MATCH(F6593,OFFSET(Lists!$T$3,P6593-1,0,Q6593-P6593+1),0),0),6)</f>
        <v>#N/A</v>
      </c>
      <c r="S6593" s="36" t="e">
        <f ca="1">VLOOKUP(R6593,Lists!B:D,3,FALSE)</f>
        <v>#N/A</v>
      </c>
      <c r="T6593" s="36" t="str">
        <f>IF(F6593&lt;&gt;"",MATCH(R6593,'Maximum minutes'!B:B,0),"")</f>
        <v/>
      </c>
      <c r="U6593" s="36">
        <f ca="1">IF(F6593&lt;&gt;"",COUNTA(OFFSET('Maximum minutes'!$C$1,'Annexe A1 Cours'!T6593,0,1,50)),0)</f>
        <v>0</v>
      </c>
      <c r="V6593" s="37">
        <f ca="1">IFERROR(OFFSET('Maximum minutes'!$C$1,T6593+1,-1+MATCH(G6593,OFFSET('Maximum minutes'!$C$1,T6593-1,0,1,50),0)),0)</f>
        <v>0</v>
      </c>
      <c r="W6593" s="38">
        <f t="shared" ca="1" si="204"/>
        <v>0</v>
      </c>
    </row>
    <row r="6594" spans="1:23" s="36" customFormat="1" ht="18.75">
      <c r="A6594" s="34"/>
      <c r="B6594" s="39"/>
      <c r="C6594" s="39"/>
      <c r="D6594" s="35"/>
      <c r="E6594" s="40"/>
      <c r="F6594" s="39"/>
      <c r="G6594" s="39"/>
      <c r="H6594" s="39"/>
      <c r="I6594" s="34"/>
      <c r="J6594" s="34"/>
      <c r="K6594" s="34"/>
      <c r="L6594" s="34"/>
      <c r="M6594" s="43" t="str">
        <f ca="1">IFERROR(OFFSET('Maximum minutes'!$C$1,T6594,MATCH(IF(G6594&lt;&gt;"",G6594,F6594),OFFSET('Maximum minutes'!$C$1,T6594-1,0,1,U6594+1),0)-1)*IF(OR(ISNUMBER(J6594),J6594="sans examen"),1,0)*IF(W6594&lt;MinDate,1,0),"")</f>
        <v/>
      </c>
      <c r="N6594" s="36">
        <f t="shared" ca="1" si="205"/>
        <v>0</v>
      </c>
      <c r="O6594" s="36" t="e">
        <f ca="1">LEFT(OFFSET(Lists!$Q$2,MATCH(E6594,Lists!$R$3:$R$19,0),0),4)</f>
        <v>#N/A</v>
      </c>
      <c r="P6594" s="36" t="e">
        <f ca="1">MATCH(O6594,Lists!$S$2:$S$640,1)</f>
        <v>#N/A</v>
      </c>
      <c r="Q6594" s="36" t="e">
        <f ca="1">MATCH(LEFT(OFFSET(Lists!$Q$2,MATCH(E6594,Lists!$R$3:$R$19,0)+1,0),4),Lists!$S$3:$S$640,1)</f>
        <v>#N/A</v>
      </c>
      <c r="R6594" s="36" t="e">
        <f ca="1">LEFT(OFFSET(Lists!$S$2,P6594-1+MATCH(F6594,OFFSET(Lists!$T$3,P6594-1,0,Q6594-P6594+1),0),0),6)</f>
        <v>#N/A</v>
      </c>
      <c r="S6594" s="36" t="e">
        <f ca="1">VLOOKUP(R6594,Lists!B:D,3,FALSE)</f>
        <v>#N/A</v>
      </c>
      <c r="T6594" s="36" t="str">
        <f>IF(F6594&lt;&gt;"",MATCH(R6594,'Maximum minutes'!B:B,0),"")</f>
        <v/>
      </c>
      <c r="U6594" s="36">
        <f ca="1">IF(F6594&lt;&gt;"",COUNTA(OFFSET('Maximum minutes'!$C$1,'Annexe A1 Cours'!T6594,0,1,50)),0)</f>
        <v>0</v>
      </c>
      <c r="V6594" s="37">
        <f ca="1">IFERROR(OFFSET('Maximum minutes'!$C$1,T6594+1,-1+MATCH(G6594,OFFSET('Maximum minutes'!$C$1,T6594-1,0,1,50),0)),0)</f>
        <v>0</v>
      </c>
      <c r="W6594" s="38">
        <f t="shared" ca="1" si="204"/>
        <v>0</v>
      </c>
    </row>
    <row r="6595" spans="1:23" s="36" customFormat="1" ht="18.75">
      <c r="A6595" s="34"/>
      <c r="B6595" s="39"/>
      <c r="C6595" s="39"/>
      <c r="D6595" s="35"/>
      <c r="E6595" s="40"/>
      <c r="F6595" s="39"/>
      <c r="G6595" s="39"/>
      <c r="H6595" s="39"/>
      <c r="I6595" s="34"/>
      <c r="J6595" s="34"/>
      <c r="K6595" s="34"/>
      <c r="L6595" s="34"/>
      <c r="M6595" s="43" t="str">
        <f ca="1">IFERROR(OFFSET('Maximum minutes'!$C$1,T6595,MATCH(IF(G6595&lt;&gt;"",G6595,F6595),OFFSET('Maximum minutes'!$C$1,T6595-1,0,1,U6595+1),0)-1)*IF(OR(ISNUMBER(J6595),J6595="sans examen"),1,0)*IF(W6595&lt;MinDate,1,0),"")</f>
        <v/>
      </c>
      <c r="N6595" s="36">
        <f t="shared" ca="1" si="205"/>
        <v>0</v>
      </c>
      <c r="O6595" s="36" t="e">
        <f ca="1">LEFT(OFFSET(Lists!$Q$2,MATCH(E6595,Lists!$R$3:$R$19,0),0),4)</f>
        <v>#N/A</v>
      </c>
      <c r="P6595" s="36" t="e">
        <f ca="1">MATCH(O6595,Lists!$S$2:$S$640,1)</f>
        <v>#N/A</v>
      </c>
      <c r="Q6595" s="36" t="e">
        <f ca="1">MATCH(LEFT(OFFSET(Lists!$Q$2,MATCH(E6595,Lists!$R$3:$R$19,0)+1,0),4),Lists!$S$3:$S$640,1)</f>
        <v>#N/A</v>
      </c>
      <c r="R6595" s="36" t="e">
        <f ca="1">LEFT(OFFSET(Lists!$S$2,P6595-1+MATCH(F6595,OFFSET(Lists!$T$3,P6595-1,0,Q6595-P6595+1),0),0),6)</f>
        <v>#N/A</v>
      </c>
      <c r="S6595" s="36" t="e">
        <f ca="1">VLOOKUP(R6595,Lists!B:D,3,FALSE)</f>
        <v>#N/A</v>
      </c>
      <c r="T6595" s="36" t="str">
        <f>IF(F6595&lt;&gt;"",MATCH(R6595,'Maximum minutes'!B:B,0),"")</f>
        <v/>
      </c>
      <c r="U6595" s="36">
        <f ca="1">IF(F6595&lt;&gt;"",COUNTA(OFFSET('Maximum minutes'!$C$1,'Annexe A1 Cours'!T6595,0,1,50)),0)</f>
        <v>0</v>
      </c>
      <c r="V6595" s="37">
        <f ca="1">IFERROR(OFFSET('Maximum minutes'!$C$1,T6595+1,-1+MATCH(G6595,OFFSET('Maximum minutes'!$C$1,T6595-1,0,1,50),0)),0)</f>
        <v>0</v>
      </c>
      <c r="W6595" s="38">
        <f t="shared" ca="1" si="204"/>
        <v>0</v>
      </c>
    </row>
    <row r="6596" spans="1:23" s="36" customFormat="1" ht="18.75">
      <c r="A6596" s="34"/>
      <c r="B6596" s="39"/>
      <c r="C6596" s="39"/>
      <c r="D6596" s="35"/>
      <c r="E6596" s="40"/>
      <c r="F6596" s="39"/>
      <c r="G6596" s="39"/>
      <c r="H6596" s="39"/>
      <c r="I6596" s="34"/>
      <c r="J6596" s="34"/>
      <c r="K6596" s="34"/>
      <c r="L6596" s="34"/>
      <c r="M6596" s="43" t="str">
        <f ca="1">IFERROR(OFFSET('Maximum minutes'!$C$1,T6596,MATCH(IF(G6596&lt;&gt;"",G6596,F6596),OFFSET('Maximum minutes'!$C$1,T6596-1,0,1,U6596+1),0)-1)*IF(OR(ISNUMBER(J6596),J6596="sans examen"),1,0)*IF(W6596&lt;MinDate,1,0),"")</f>
        <v/>
      </c>
      <c r="N6596" s="36">
        <f t="shared" ca="1" si="205"/>
        <v>0</v>
      </c>
      <c r="O6596" s="36" t="e">
        <f ca="1">LEFT(OFFSET(Lists!$Q$2,MATCH(E6596,Lists!$R$3:$R$19,0),0),4)</f>
        <v>#N/A</v>
      </c>
      <c r="P6596" s="36" t="e">
        <f ca="1">MATCH(O6596,Lists!$S$2:$S$640,1)</f>
        <v>#N/A</v>
      </c>
      <c r="Q6596" s="36" t="e">
        <f ca="1">MATCH(LEFT(OFFSET(Lists!$Q$2,MATCH(E6596,Lists!$R$3:$R$19,0)+1,0),4),Lists!$S$3:$S$640,1)</f>
        <v>#N/A</v>
      </c>
      <c r="R6596" s="36" t="e">
        <f ca="1">LEFT(OFFSET(Lists!$S$2,P6596-1+MATCH(F6596,OFFSET(Lists!$T$3,P6596-1,0,Q6596-P6596+1),0),0),6)</f>
        <v>#N/A</v>
      </c>
      <c r="S6596" s="36" t="e">
        <f ca="1">VLOOKUP(R6596,Lists!B:D,3,FALSE)</f>
        <v>#N/A</v>
      </c>
      <c r="T6596" s="36" t="str">
        <f>IF(F6596&lt;&gt;"",MATCH(R6596,'Maximum minutes'!B:B,0),"")</f>
        <v/>
      </c>
      <c r="U6596" s="36">
        <f ca="1">IF(F6596&lt;&gt;"",COUNTA(OFFSET('Maximum minutes'!$C$1,'Annexe A1 Cours'!T6596,0,1,50)),0)</f>
        <v>0</v>
      </c>
      <c r="V6596" s="37">
        <f ca="1">IFERROR(OFFSET('Maximum minutes'!$C$1,T6596+1,-1+MATCH(G6596,OFFSET('Maximum minutes'!$C$1,T6596-1,0,1,50),0)),0)</f>
        <v>0</v>
      </c>
      <c r="W6596" s="38">
        <f t="shared" ca="1" si="204"/>
        <v>0</v>
      </c>
    </row>
    <row r="6597" spans="1:23" s="36" customFormat="1" ht="18.75">
      <c r="A6597" s="34"/>
      <c r="B6597" s="39"/>
      <c r="C6597" s="39"/>
      <c r="D6597" s="35"/>
      <c r="E6597" s="40"/>
      <c r="F6597" s="39"/>
      <c r="G6597" s="39"/>
      <c r="H6597" s="39"/>
      <c r="I6597" s="34"/>
      <c r="J6597" s="34"/>
      <c r="K6597" s="34"/>
      <c r="L6597" s="34"/>
      <c r="M6597" s="43" t="str">
        <f ca="1">IFERROR(OFFSET('Maximum minutes'!$C$1,T6597,MATCH(IF(G6597&lt;&gt;"",G6597,F6597),OFFSET('Maximum minutes'!$C$1,T6597-1,0,1,U6597+1),0)-1)*IF(OR(ISNUMBER(J6597),J6597="sans examen"),1,0)*IF(W6597&lt;MinDate,1,0),"")</f>
        <v/>
      </c>
      <c r="N6597" s="36">
        <f t="shared" ca="1" si="205"/>
        <v>0</v>
      </c>
      <c r="O6597" s="36" t="e">
        <f ca="1">LEFT(OFFSET(Lists!$Q$2,MATCH(E6597,Lists!$R$3:$R$19,0),0),4)</f>
        <v>#N/A</v>
      </c>
      <c r="P6597" s="36" t="e">
        <f ca="1">MATCH(O6597,Lists!$S$2:$S$640,1)</f>
        <v>#N/A</v>
      </c>
      <c r="Q6597" s="36" t="e">
        <f ca="1">MATCH(LEFT(OFFSET(Lists!$Q$2,MATCH(E6597,Lists!$R$3:$R$19,0)+1,0),4),Lists!$S$3:$S$640,1)</f>
        <v>#N/A</v>
      </c>
      <c r="R6597" s="36" t="e">
        <f ca="1">LEFT(OFFSET(Lists!$S$2,P6597-1+MATCH(F6597,OFFSET(Lists!$T$3,P6597-1,0,Q6597-P6597+1),0),0),6)</f>
        <v>#N/A</v>
      </c>
      <c r="S6597" s="36" t="e">
        <f ca="1">VLOOKUP(R6597,Lists!B:D,3,FALSE)</f>
        <v>#N/A</v>
      </c>
      <c r="T6597" s="36" t="str">
        <f>IF(F6597&lt;&gt;"",MATCH(R6597,'Maximum minutes'!B:B,0),"")</f>
        <v/>
      </c>
      <c r="U6597" s="36">
        <f ca="1">IF(F6597&lt;&gt;"",COUNTA(OFFSET('Maximum minutes'!$C$1,'Annexe A1 Cours'!T6597,0,1,50)),0)</f>
        <v>0</v>
      </c>
      <c r="V6597" s="37">
        <f ca="1">IFERROR(OFFSET('Maximum minutes'!$C$1,T6597+1,-1+MATCH(G6597,OFFSET('Maximum minutes'!$C$1,T6597-1,0,1,50),0)),0)</f>
        <v>0</v>
      </c>
      <c r="W6597" s="38">
        <f t="shared" ca="1" si="204"/>
        <v>0</v>
      </c>
    </row>
    <row r="6598" spans="1:23" s="36" customFormat="1" ht="18.75">
      <c r="A6598" s="34"/>
      <c r="B6598" s="39"/>
      <c r="C6598" s="39"/>
      <c r="D6598" s="35"/>
      <c r="E6598" s="40"/>
      <c r="F6598" s="39"/>
      <c r="G6598" s="39"/>
      <c r="H6598" s="39"/>
      <c r="I6598" s="34"/>
      <c r="J6598" s="34"/>
      <c r="K6598" s="34"/>
      <c r="L6598" s="34"/>
      <c r="M6598" s="43" t="str">
        <f ca="1">IFERROR(OFFSET('Maximum minutes'!$C$1,T6598,MATCH(IF(G6598&lt;&gt;"",G6598,F6598),OFFSET('Maximum minutes'!$C$1,T6598-1,0,1,U6598+1),0)-1)*IF(OR(ISNUMBER(J6598),J6598="sans examen"),1,0)*IF(W6598&lt;MinDate,1,0),"")</f>
        <v/>
      </c>
      <c r="N6598" s="36">
        <f t="shared" ca="1" si="205"/>
        <v>0</v>
      </c>
      <c r="O6598" s="36" t="e">
        <f ca="1">LEFT(OFFSET(Lists!$Q$2,MATCH(E6598,Lists!$R$3:$R$19,0),0),4)</f>
        <v>#N/A</v>
      </c>
      <c r="P6598" s="36" t="e">
        <f ca="1">MATCH(O6598,Lists!$S$2:$S$640,1)</f>
        <v>#N/A</v>
      </c>
      <c r="Q6598" s="36" t="e">
        <f ca="1">MATCH(LEFT(OFFSET(Lists!$Q$2,MATCH(E6598,Lists!$R$3:$R$19,0)+1,0),4),Lists!$S$3:$S$640,1)</f>
        <v>#N/A</v>
      </c>
      <c r="R6598" s="36" t="e">
        <f ca="1">LEFT(OFFSET(Lists!$S$2,P6598-1+MATCH(F6598,OFFSET(Lists!$T$3,P6598-1,0,Q6598-P6598+1),0),0),6)</f>
        <v>#N/A</v>
      </c>
      <c r="S6598" s="36" t="e">
        <f ca="1">VLOOKUP(R6598,Lists!B:D,3,FALSE)</f>
        <v>#N/A</v>
      </c>
      <c r="T6598" s="36" t="str">
        <f>IF(F6598&lt;&gt;"",MATCH(R6598,'Maximum minutes'!B:B,0),"")</f>
        <v/>
      </c>
      <c r="U6598" s="36">
        <f ca="1">IF(F6598&lt;&gt;"",COUNTA(OFFSET('Maximum minutes'!$C$1,'Annexe A1 Cours'!T6598,0,1,50)),0)</f>
        <v>0</v>
      </c>
      <c r="V6598" s="37">
        <f ca="1">IFERROR(OFFSET('Maximum minutes'!$C$1,T6598+1,-1+MATCH(G6598,OFFSET('Maximum minutes'!$C$1,T6598-1,0,1,50),0)),0)</f>
        <v>0</v>
      </c>
      <c r="W6598" s="38">
        <f t="shared" ca="1" si="204"/>
        <v>0</v>
      </c>
    </row>
    <row r="6599" spans="1:23" s="36" customFormat="1" ht="18.75">
      <c r="A6599" s="34"/>
      <c r="B6599" s="39"/>
      <c r="C6599" s="39"/>
      <c r="D6599" s="35"/>
      <c r="E6599" s="40"/>
      <c r="F6599" s="39"/>
      <c r="G6599" s="39"/>
      <c r="H6599" s="39"/>
      <c r="I6599" s="34"/>
      <c r="J6599" s="34"/>
      <c r="K6599" s="34"/>
      <c r="L6599" s="34"/>
      <c r="M6599" s="43" t="str">
        <f ca="1">IFERROR(OFFSET('Maximum minutes'!$C$1,T6599,MATCH(IF(G6599&lt;&gt;"",G6599,F6599),OFFSET('Maximum minutes'!$C$1,T6599-1,0,1,U6599+1),0)-1)*IF(OR(ISNUMBER(J6599),J6599="sans examen"),1,0)*IF(W6599&lt;MinDate,1,0),"")</f>
        <v/>
      </c>
      <c r="N6599" s="36">
        <f t="shared" ca="1" si="205"/>
        <v>0</v>
      </c>
      <c r="O6599" s="36" t="e">
        <f ca="1">LEFT(OFFSET(Lists!$Q$2,MATCH(E6599,Lists!$R$3:$R$19,0),0),4)</f>
        <v>#N/A</v>
      </c>
      <c r="P6599" s="36" t="e">
        <f ca="1">MATCH(O6599,Lists!$S$2:$S$640,1)</f>
        <v>#N/A</v>
      </c>
      <c r="Q6599" s="36" t="e">
        <f ca="1">MATCH(LEFT(OFFSET(Lists!$Q$2,MATCH(E6599,Lists!$R$3:$R$19,0)+1,0),4),Lists!$S$3:$S$640,1)</f>
        <v>#N/A</v>
      </c>
      <c r="R6599" s="36" t="e">
        <f ca="1">LEFT(OFFSET(Lists!$S$2,P6599-1+MATCH(F6599,OFFSET(Lists!$T$3,P6599-1,0,Q6599-P6599+1),0),0),6)</f>
        <v>#N/A</v>
      </c>
      <c r="S6599" s="36" t="e">
        <f ca="1">VLOOKUP(R6599,Lists!B:D,3,FALSE)</f>
        <v>#N/A</v>
      </c>
      <c r="T6599" s="36" t="str">
        <f>IF(F6599&lt;&gt;"",MATCH(R6599,'Maximum minutes'!B:B,0),"")</f>
        <v/>
      </c>
      <c r="U6599" s="36">
        <f ca="1">IF(F6599&lt;&gt;"",COUNTA(OFFSET('Maximum minutes'!$C$1,'Annexe A1 Cours'!T6599,0,1,50)),0)</f>
        <v>0</v>
      </c>
      <c r="V6599" s="37">
        <f ca="1">IFERROR(OFFSET('Maximum minutes'!$C$1,T6599+1,-1+MATCH(G6599,OFFSET('Maximum minutes'!$C$1,T6599-1,0,1,50),0)),0)</f>
        <v>0</v>
      </c>
      <c r="W6599" s="38">
        <f t="shared" ref="W6599:W6662" ca="1" si="206">IFERROR(DATE(YEAR(D6599)+V6599,MONTH(D6599),DAY(D6599)),"")</f>
        <v>0</v>
      </c>
    </row>
    <row r="6600" spans="1:23" s="36" customFormat="1" ht="18.75">
      <c r="A6600" s="34"/>
      <c r="B6600" s="39"/>
      <c r="C6600" s="39"/>
      <c r="D6600" s="35"/>
      <c r="E6600" s="40"/>
      <c r="F6600" s="39"/>
      <c r="G6600" s="39"/>
      <c r="H6600" s="39"/>
      <c r="I6600" s="34"/>
      <c r="J6600" s="34"/>
      <c r="K6600" s="34"/>
      <c r="L6600" s="34"/>
      <c r="M6600" s="43" t="str">
        <f ca="1">IFERROR(OFFSET('Maximum minutes'!$C$1,T6600,MATCH(IF(G6600&lt;&gt;"",G6600,F6600),OFFSET('Maximum minutes'!$C$1,T6600-1,0,1,U6600+1),0)-1)*IF(OR(ISNUMBER(J6600),J6600="sans examen"),1,0)*IF(W6600&lt;MinDate,1,0),"")</f>
        <v/>
      </c>
      <c r="N6600" s="36">
        <f t="shared" ref="N6600:N6663" ca="1" si="207">IF(K6600&gt;0,MIN(K6600,M6600),0)*IF(M6600="",0,1)</f>
        <v>0</v>
      </c>
      <c r="O6600" s="36" t="e">
        <f ca="1">LEFT(OFFSET(Lists!$Q$2,MATCH(E6600,Lists!$R$3:$R$19,0),0),4)</f>
        <v>#N/A</v>
      </c>
      <c r="P6600" s="36" t="e">
        <f ca="1">MATCH(O6600,Lists!$S$2:$S$640,1)</f>
        <v>#N/A</v>
      </c>
      <c r="Q6600" s="36" t="e">
        <f ca="1">MATCH(LEFT(OFFSET(Lists!$Q$2,MATCH(E6600,Lists!$R$3:$R$19,0)+1,0),4),Lists!$S$3:$S$640,1)</f>
        <v>#N/A</v>
      </c>
      <c r="R6600" s="36" t="e">
        <f ca="1">LEFT(OFFSET(Lists!$S$2,P6600-1+MATCH(F6600,OFFSET(Lists!$T$3,P6600-1,0,Q6600-P6600+1),0),0),6)</f>
        <v>#N/A</v>
      </c>
      <c r="S6600" s="36" t="e">
        <f ca="1">VLOOKUP(R6600,Lists!B:D,3,FALSE)</f>
        <v>#N/A</v>
      </c>
      <c r="T6600" s="36" t="str">
        <f>IF(F6600&lt;&gt;"",MATCH(R6600,'Maximum minutes'!B:B,0),"")</f>
        <v/>
      </c>
      <c r="U6600" s="36">
        <f ca="1">IF(F6600&lt;&gt;"",COUNTA(OFFSET('Maximum minutes'!$C$1,'Annexe A1 Cours'!T6600,0,1,50)),0)</f>
        <v>0</v>
      </c>
      <c r="V6600" s="37">
        <f ca="1">IFERROR(OFFSET('Maximum minutes'!$C$1,T6600+1,-1+MATCH(G6600,OFFSET('Maximum minutes'!$C$1,T6600-1,0,1,50),0)),0)</f>
        <v>0</v>
      </c>
      <c r="W6600" s="38">
        <f t="shared" ca="1" si="206"/>
        <v>0</v>
      </c>
    </row>
    <row r="6601" spans="1:23" s="36" customFormat="1" ht="18.75">
      <c r="A6601" s="34"/>
      <c r="B6601" s="39"/>
      <c r="C6601" s="39"/>
      <c r="D6601" s="35"/>
      <c r="E6601" s="40"/>
      <c r="F6601" s="39"/>
      <c r="G6601" s="39"/>
      <c r="H6601" s="39"/>
      <c r="I6601" s="34"/>
      <c r="J6601" s="34"/>
      <c r="K6601" s="34"/>
      <c r="L6601" s="34"/>
      <c r="M6601" s="43" t="str">
        <f ca="1">IFERROR(OFFSET('Maximum minutes'!$C$1,T6601,MATCH(IF(G6601&lt;&gt;"",G6601,F6601),OFFSET('Maximum minutes'!$C$1,T6601-1,0,1,U6601+1),0)-1)*IF(OR(ISNUMBER(J6601),J6601="sans examen"),1,0)*IF(W6601&lt;MinDate,1,0),"")</f>
        <v/>
      </c>
      <c r="N6601" s="36">
        <f t="shared" ca="1" si="207"/>
        <v>0</v>
      </c>
      <c r="O6601" s="36" t="e">
        <f ca="1">LEFT(OFFSET(Lists!$Q$2,MATCH(E6601,Lists!$R$3:$R$19,0),0),4)</f>
        <v>#N/A</v>
      </c>
      <c r="P6601" s="36" t="e">
        <f ca="1">MATCH(O6601,Lists!$S$2:$S$640,1)</f>
        <v>#N/A</v>
      </c>
      <c r="Q6601" s="36" t="e">
        <f ca="1">MATCH(LEFT(OFFSET(Lists!$Q$2,MATCH(E6601,Lists!$R$3:$R$19,0)+1,0),4),Lists!$S$3:$S$640,1)</f>
        <v>#N/A</v>
      </c>
      <c r="R6601" s="36" t="e">
        <f ca="1">LEFT(OFFSET(Lists!$S$2,P6601-1+MATCH(F6601,OFFSET(Lists!$T$3,P6601-1,0,Q6601-P6601+1),0),0),6)</f>
        <v>#N/A</v>
      </c>
      <c r="S6601" s="36" t="e">
        <f ca="1">VLOOKUP(R6601,Lists!B:D,3,FALSE)</f>
        <v>#N/A</v>
      </c>
      <c r="T6601" s="36" t="str">
        <f>IF(F6601&lt;&gt;"",MATCH(R6601,'Maximum minutes'!B:B,0),"")</f>
        <v/>
      </c>
      <c r="U6601" s="36">
        <f ca="1">IF(F6601&lt;&gt;"",COUNTA(OFFSET('Maximum minutes'!$C$1,'Annexe A1 Cours'!T6601,0,1,50)),0)</f>
        <v>0</v>
      </c>
      <c r="V6601" s="37">
        <f ca="1">IFERROR(OFFSET('Maximum minutes'!$C$1,T6601+1,-1+MATCH(G6601,OFFSET('Maximum minutes'!$C$1,T6601-1,0,1,50),0)),0)</f>
        <v>0</v>
      </c>
      <c r="W6601" s="38">
        <f t="shared" ca="1" si="206"/>
        <v>0</v>
      </c>
    </row>
    <row r="6602" spans="1:23" s="36" customFormat="1" ht="18.75">
      <c r="A6602" s="34"/>
      <c r="B6602" s="39"/>
      <c r="C6602" s="39"/>
      <c r="D6602" s="35"/>
      <c r="E6602" s="40"/>
      <c r="F6602" s="39"/>
      <c r="G6602" s="39"/>
      <c r="H6602" s="39"/>
      <c r="I6602" s="34"/>
      <c r="J6602" s="34"/>
      <c r="K6602" s="34"/>
      <c r="L6602" s="34"/>
      <c r="M6602" s="43" t="str">
        <f ca="1">IFERROR(OFFSET('Maximum minutes'!$C$1,T6602,MATCH(IF(G6602&lt;&gt;"",G6602,F6602),OFFSET('Maximum minutes'!$C$1,T6602-1,0,1,U6602+1),0)-1)*IF(OR(ISNUMBER(J6602),J6602="sans examen"),1,0)*IF(W6602&lt;MinDate,1,0),"")</f>
        <v/>
      </c>
      <c r="N6602" s="36">
        <f t="shared" ca="1" si="207"/>
        <v>0</v>
      </c>
      <c r="O6602" s="36" t="e">
        <f ca="1">LEFT(OFFSET(Lists!$Q$2,MATCH(E6602,Lists!$R$3:$R$19,0),0),4)</f>
        <v>#N/A</v>
      </c>
      <c r="P6602" s="36" t="e">
        <f ca="1">MATCH(O6602,Lists!$S$2:$S$640,1)</f>
        <v>#N/A</v>
      </c>
      <c r="Q6602" s="36" t="e">
        <f ca="1">MATCH(LEFT(OFFSET(Lists!$Q$2,MATCH(E6602,Lists!$R$3:$R$19,0)+1,0),4),Lists!$S$3:$S$640,1)</f>
        <v>#N/A</v>
      </c>
      <c r="R6602" s="36" t="e">
        <f ca="1">LEFT(OFFSET(Lists!$S$2,P6602-1+MATCH(F6602,OFFSET(Lists!$T$3,P6602-1,0,Q6602-P6602+1),0),0),6)</f>
        <v>#N/A</v>
      </c>
      <c r="S6602" s="36" t="e">
        <f ca="1">VLOOKUP(R6602,Lists!B:D,3,FALSE)</f>
        <v>#N/A</v>
      </c>
      <c r="T6602" s="36" t="str">
        <f>IF(F6602&lt;&gt;"",MATCH(R6602,'Maximum minutes'!B:B,0),"")</f>
        <v/>
      </c>
      <c r="U6602" s="36">
        <f ca="1">IF(F6602&lt;&gt;"",COUNTA(OFFSET('Maximum minutes'!$C$1,'Annexe A1 Cours'!T6602,0,1,50)),0)</f>
        <v>0</v>
      </c>
      <c r="V6602" s="37">
        <f ca="1">IFERROR(OFFSET('Maximum minutes'!$C$1,T6602+1,-1+MATCH(G6602,OFFSET('Maximum minutes'!$C$1,T6602-1,0,1,50),0)),0)</f>
        <v>0</v>
      </c>
      <c r="W6602" s="38">
        <f t="shared" ca="1" si="206"/>
        <v>0</v>
      </c>
    </row>
    <row r="6603" spans="1:23" s="36" customFormat="1" ht="18.75">
      <c r="A6603" s="34"/>
      <c r="B6603" s="39"/>
      <c r="C6603" s="39"/>
      <c r="D6603" s="35"/>
      <c r="E6603" s="40"/>
      <c r="F6603" s="39"/>
      <c r="G6603" s="39"/>
      <c r="H6603" s="39"/>
      <c r="I6603" s="34"/>
      <c r="J6603" s="34"/>
      <c r="K6603" s="34"/>
      <c r="L6603" s="34"/>
      <c r="M6603" s="43" t="str">
        <f ca="1">IFERROR(OFFSET('Maximum minutes'!$C$1,T6603,MATCH(IF(G6603&lt;&gt;"",G6603,F6603),OFFSET('Maximum minutes'!$C$1,T6603-1,0,1,U6603+1),0)-1)*IF(OR(ISNUMBER(J6603),J6603="sans examen"),1,0)*IF(W6603&lt;MinDate,1,0),"")</f>
        <v/>
      </c>
      <c r="N6603" s="36">
        <f t="shared" ca="1" si="207"/>
        <v>0</v>
      </c>
      <c r="O6603" s="36" t="e">
        <f ca="1">LEFT(OFFSET(Lists!$Q$2,MATCH(E6603,Lists!$R$3:$R$19,0),0),4)</f>
        <v>#N/A</v>
      </c>
      <c r="P6603" s="36" t="e">
        <f ca="1">MATCH(O6603,Lists!$S$2:$S$640,1)</f>
        <v>#N/A</v>
      </c>
      <c r="Q6603" s="36" t="e">
        <f ca="1">MATCH(LEFT(OFFSET(Lists!$Q$2,MATCH(E6603,Lists!$R$3:$R$19,0)+1,0),4),Lists!$S$3:$S$640,1)</f>
        <v>#N/A</v>
      </c>
      <c r="R6603" s="36" t="e">
        <f ca="1">LEFT(OFFSET(Lists!$S$2,P6603-1+MATCH(F6603,OFFSET(Lists!$T$3,P6603-1,0,Q6603-P6603+1),0),0),6)</f>
        <v>#N/A</v>
      </c>
      <c r="S6603" s="36" t="e">
        <f ca="1">VLOOKUP(R6603,Lists!B:D,3,FALSE)</f>
        <v>#N/A</v>
      </c>
      <c r="T6603" s="36" t="str">
        <f>IF(F6603&lt;&gt;"",MATCH(R6603,'Maximum minutes'!B:B,0),"")</f>
        <v/>
      </c>
      <c r="U6603" s="36">
        <f ca="1">IF(F6603&lt;&gt;"",COUNTA(OFFSET('Maximum minutes'!$C$1,'Annexe A1 Cours'!T6603,0,1,50)),0)</f>
        <v>0</v>
      </c>
      <c r="V6603" s="37">
        <f ca="1">IFERROR(OFFSET('Maximum minutes'!$C$1,T6603+1,-1+MATCH(G6603,OFFSET('Maximum minutes'!$C$1,T6603-1,0,1,50),0)),0)</f>
        <v>0</v>
      </c>
      <c r="W6603" s="38">
        <f t="shared" ca="1" si="206"/>
        <v>0</v>
      </c>
    </row>
    <row r="6604" spans="1:23" s="36" customFormat="1" ht="18.75">
      <c r="A6604" s="34"/>
      <c r="B6604" s="39"/>
      <c r="C6604" s="39"/>
      <c r="D6604" s="35"/>
      <c r="E6604" s="40"/>
      <c r="F6604" s="39"/>
      <c r="G6604" s="39"/>
      <c r="H6604" s="39"/>
      <c r="I6604" s="34"/>
      <c r="J6604" s="34"/>
      <c r="K6604" s="34"/>
      <c r="L6604" s="34"/>
      <c r="M6604" s="43" t="str">
        <f ca="1">IFERROR(OFFSET('Maximum minutes'!$C$1,T6604,MATCH(IF(G6604&lt;&gt;"",G6604,F6604),OFFSET('Maximum minutes'!$C$1,T6604-1,0,1,U6604+1),0)-1)*IF(OR(ISNUMBER(J6604),J6604="sans examen"),1,0)*IF(W6604&lt;MinDate,1,0),"")</f>
        <v/>
      </c>
      <c r="N6604" s="36">
        <f t="shared" ca="1" si="207"/>
        <v>0</v>
      </c>
      <c r="O6604" s="36" t="e">
        <f ca="1">LEFT(OFFSET(Lists!$Q$2,MATCH(E6604,Lists!$R$3:$R$19,0),0),4)</f>
        <v>#N/A</v>
      </c>
      <c r="P6604" s="36" t="e">
        <f ca="1">MATCH(O6604,Lists!$S$2:$S$640,1)</f>
        <v>#N/A</v>
      </c>
      <c r="Q6604" s="36" t="e">
        <f ca="1">MATCH(LEFT(OFFSET(Lists!$Q$2,MATCH(E6604,Lists!$R$3:$R$19,0)+1,0),4),Lists!$S$3:$S$640,1)</f>
        <v>#N/A</v>
      </c>
      <c r="R6604" s="36" t="e">
        <f ca="1">LEFT(OFFSET(Lists!$S$2,P6604-1+MATCH(F6604,OFFSET(Lists!$T$3,P6604-1,0,Q6604-P6604+1),0),0),6)</f>
        <v>#N/A</v>
      </c>
      <c r="S6604" s="36" t="e">
        <f ca="1">VLOOKUP(R6604,Lists!B:D,3,FALSE)</f>
        <v>#N/A</v>
      </c>
      <c r="T6604" s="36" t="str">
        <f>IF(F6604&lt;&gt;"",MATCH(R6604,'Maximum minutes'!B:B,0),"")</f>
        <v/>
      </c>
      <c r="U6604" s="36">
        <f ca="1">IF(F6604&lt;&gt;"",COUNTA(OFFSET('Maximum minutes'!$C$1,'Annexe A1 Cours'!T6604,0,1,50)),0)</f>
        <v>0</v>
      </c>
      <c r="V6604" s="37">
        <f ca="1">IFERROR(OFFSET('Maximum minutes'!$C$1,T6604+1,-1+MATCH(G6604,OFFSET('Maximum minutes'!$C$1,T6604-1,0,1,50),0)),0)</f>
        <v>0</v>
      </c>
      <c r="W6604" s="38">
        <f t="shared" ca="1" si="206"/>
        <v>0</v>
      </c>
    </row>
    <row r="6605" spans="1:23" s="36" customFormat="1" ht="18.75">
      <c r="A6605" s="34"/>
      <c r="B6605" s="39"/>
      <c r="C6605" s="39"/>
      <c r="D6605" s="35"/>
      <c r="E6605" s="40"/>
      <c r="F6605" s="39"/>
      <c r="G6605" s="39"/>
      <c r="H6605" s="39"/>
      <c r="I6605" s="34"/>
      <c r="J6605" s="34"/>
      <c r="K6605" s="34"/>
      <c r="L6605" s="34"/>
      <c r="M6605" s="43" t="str">
        <f ca="1">IFERROR(OFFSET('Maximum minutes'!$C$1,T6605,MATCH(IF(G6605&lt;&gt;"",G6605,F6605),OFFSET('Maximum minutes'!$C$1,T6605-1,0,1,U6605+1),0)-1)*IF(OR(ISNUMBER(J6605),J6605="sans examen"),1,0)*IF(W6605&lt;MinDate,1,0),"")</f>
        <v/>
      </c>
      <c r="N6605" s="36">
        <f t="shared" ca="1" si="207"/>
        <v>0</v>
      </c>
      <c r="O6605" s="36" t="e">
        <f ca="1">LEFT(OFFSET(Lists!$Q$2,MATCH(E6605,Lists!$R$3:$R$19,0),0),4)</f>
        <v>#N/A</v>
      </c>
      <c r="P6605" s="36" t="e">
        <f ca="1">MATCH(O6605,Lists!$S$2:$S$640,1)</f>
        <v>#N/A</v>
      </c>
      <c r="Q6605" s="36" t="e">
        <f ca="1">MATCH(LEFT(OFFSET(Lists!$Q$2,MATCH(E6605,Lists!$R$3:$R$19,0)+1,0),4),Lists!$S$3:$S$640,1)</f>
        <v>#N/A</v>
      </c>
      <c r="R6605" s="36" t="e">
        <f ca="1">LEFT(OFFSET(Lists!$S$2,P6605-1+MATCH(F6605,OFFSET(Lists!$T$3,P6605-1,0,Q6605-P6605+1),0),0),6)</f>
        <v>#N/A</v>
      </c>
      <c r="S6605" s="36" t="e">
        <f ca="1">VLOOKUP(R6605,Lists!B:D,3,FALSE)</f>
        <v>#N/A</v>
      </c>
      <c r="T6605" s="36" t="str">
        <f>IF(F6605&lt;&gt;"",MATCH(R6605,'Maximum minutes'!B:B,0),"")</f>
        <v/>
      </c>
      <c r="U6605" s="36">
        <f ca="1">IF(F6605&lt;&gt;"",COUNTA(OFFSET('Maximum minutes'!$C$1,'Annexe A1 Cours'!T6605,0,1,50)),0)</f>
        <v>0</v>
      </c>
      <c r="V6605" s="37">
        <f ca="1">IFERROR(OFFSET('Maximum minutes'!$C$1,T6605+1,-1+MATCH(G6605,OFFSET('Maximum minutes'!$C$1,T6605-1,0,1,50),0)),0)</f>
        <v>0</v>
      </c>
      <c r="W6605" s="38">
        <f t="shared" ca="1" si="206"/>
        <v>0</v>
      </c>
    </row>
    <row r="6606" spans="1:23" s="36" customFormat="1" ht="18.75">
      <c r="A6606" s="34"/>
      <c r="B6606" s="39"/>
      <c r="C6606" s="39"/>
      <c r="D6606" s="35"/>
      <c r="E6606" s="40"/>
      <c r="F6606" s="39"/>
      <c r="G6606" s="39"/>
      <c r="H6606" s="39"/>
      <c r="I6606" s="34"/>
      <c r="J6606" s="34"/>
      <c r="K6606" s="34"/>
      <c r="L6606" s="34"/>
      <c r="M6606" s="43" t="str">
        <f ca="1">IFERROR(OFFSET('Maximum minutes'!$C$1,T6606,MATCH(IF(G6606&lt;&gt;"",G6606,F6606),OFFSET('Maximum minutes'!$C$1,T6606-1,0,1,U6606+1),0)-1)*IF(OR(ISNUMBER(J6606),J6606="sans examen"),1,0)*IF(W6606&lt;MinDate,1,0),"")</f>
        <v/>
      </c>
      <c r="N6606" s="36">
        <f t="shared" ca="1" si="207"/>
        <v>0</v>
      </c>
      <c r="O6606" s="36" t="e">
        <f ca="1">LEFT(OFFSET(Lists!$Q$2,MATCH(E6606,Lists!$R$3:$R$19,0),0),4)</f>
        <v>#N/A</v>
      </c>
      <c r="P6606" s="36" t="e">
        <f ca="1">MATCH(O6606,Lists!$S$2:$S$640,1)</f>
        <v>#N/A</v>
      </c>
      <c r="Q6606" s="36" t="e">
        <f ca="1">MATCH(LEFT(OFFSET(Lists!$Q$2,MATCH(E6606,Lists!$R$3:$R$19,0)+1,0),4),Lists!$S$3:$S$640,1)</f>
        <v>#N/A</v>
      </c>
      <c r="R6606" s="36" t="e">
        <f ca="1">LEFT(OFFSET(Lists!$S$2,P6606-1+MATCH(F6606,OFFSET(Lists!$T$3,P6606-1,0,Q6606-P6606+1),0),0),6)</f>
        <v>#N/A</v>
      </c>
      <c r="S6606" s="36" t="e">
        <f ca="1">VLOOKUP(R6606,Lists!B:D,3,FALSE)</f>
        <v>#N/A</v>
      </c>
      <c r="T6606" s="36" t="str">
        <f>IF(F6606&lt;&gt;"",MATCH(R6606,'Maximum minutes'!B:B,0),"")</f>
        <v/>
      </c>
      <c r="U6606" s="36">
        <f ca="1">IF(F6606&lt;&gt;"",COUNTA(OFFSET('Maximum minutes'!$C$1,'Annexe A1 Cours'!T6606,0,1,50)),0)</f>
        <v>0</v>
      </c>
      <c r="V6606" s="37">
        <f ca="1">IFERROR(OFFSET('Maximum minutes'!$C$1,T6606+1,-1+MATCH(G6606,OFFSET('Maximum minutes'!$C$1,T6606-1,0,1,50),0)),0)</f>
        <v>0</v>
      </c>
      <c r="W6606" s="38">
        <f t="shared" ca="1" si="206"/>
        <v>0</v>
      </c>
    </row>
    <row r="6607" spans="1:23" s="36" customFormat="1" ht="18.75">
      <c r="A6607" s="34"/>
      <c r="B6607" s="39"/>
      <c r="C6607" s="39"/>
      <c r="D6607" s="35"/>
      <c r="E6607" s="40"/>
      <c r="F6607" s="39"/>
      <c r="G6607" s="39"/>
      <c r="H6607" s="39"/>
      <c r="I6607" s="34"/>
      <c r="J6607" s="34"/>
      <c r="K6607" s="34"/>
      <c r="L6607" s="34"/>
      <c r="M6607" s="43" t="str">
        <f ca="1">IFERROR(OFFSET('Maximum minutes'!$C$1,T6607,MATCH(IF(G6607&lt;&gt;"",G6607,F6607),OFFSET('Maximum minutes'!$C$1,T6607-1,0,1,U6607+1),0)-1)*IF(OR(ISNUMBER(J6607),J6607="sans examen"),1,0)*IF(W6607&lt;MinDate,1,0),"")</f>
        <v/>
      </c>
      <c r="N6607" s="36">
        <f t="shared" ca="1" si="207"/>
        <v>0</v>
      </c>
      <c r="O6607" s="36" t="e">
        <f ca="1">LEFT(OFFSET(Lists!$Q$2,MATCH(E6607,Lists!$R$3:$R$19,0),0),4)</f>
        <v>#N/A</v>
      </c>
      <c r="P6607" s="36" t="e">
        <f ca="1">MATCH(O6607,Lists!$S$2:$S$640,1)</f>
        <v>#N/A</v>
      </c>
      <c r="Q6607" s="36" t="e">
        <f ca="1">MATCH(LEFT(OFFSET(Lists!$Q$2,MATCH(E6607,Lists!$R$3:$R$19,0)+1,0),4),Lists!$S$3:$S$640,1)</f>
        <v>#N/A</v>
      </c>
      <c r="R6607" s="36" t="e">
        <f ca="1">LEFT(OFFSET(Lists!$S$2,P6607-1+MATCH(F6607,OFFSET(Lists!$T$3,P6607-1,0,Q6607-P6607+1),0),0),6)</f>
        <v>#N/A</v>
      </c>
      <c r="S6607" s="36" t="e">
        <f ca="1">VLOOKUP(R6607,Lists!B:D,3,FALSE)</f>
        <v>#N/A</v>
      </c>
      <c r="T6607" s="36" t="str">
        <f>IF(F6607&lt;&gt;"",MATCH(R6607,'Maximum minutes'!B:B,0),"")</f>
        <v/>
      </c>
      <c r="U6607" s="36">
        <f ca="1">IF(F6607&lt;&gt;"",COUNTA(OFFSET('Maximum minutes'!$C$1,'Annexe A1 Cours'!T6607,0,1,50)),0)</f>
        <v>0</v>
      </c>
      <c r="V6607" s="37">
        <f ca="1">IFERROR(OFFSET('Maximum minutes'!$C$1,T6607+1,-1+MATCH(G6607,OFFSET('Maximum minutes'!$C$1,T6607-1,0,1,50),0)),0)</f>
        <v>0</v>
      </c>
      <c r="W6607" s="38">
        <f t="shared" ca="1" si="206"/>
        <v>0</v>
      </c>
    </row>
    <row r="6608" spans="1:23" s="36" customFormat="1" ht="18.75">
      <c r="A6608" s="34"/>
      <c r="B6608" s="39"/>
      <c r="C6608" s="39"/>
      <c r="D6608" s="35"/>
      <c r="E6608" s="40"/>
      <c r="F6608" s="39"/>
      <c r="G6608" s="39"/>
      <c r="H6608" s="39"/>
      <c r="I6608" s="34"/>
      <c r="J6608" s="34"/>
      <c r="K6608" s="34"/>
      <c r="L6608" s="34"/>
      <c r="M6608" s="43" t="str">
        <f ca="1">IFERROR(OFFSET('Maximum minutes'!$C$1,T6608,MATCH(IF(G6608&lt;&gt;"",G6608,F6608),OFFSET('Maximum minutes'!$C$1,T6608-1,0,1,U6608+1),0)-1)*IF(OR(ISNUMBER(J6608),J6608="sans examen"),1,0)*IF(W6608&lt;MinDate,1,0),"")</f>
        <v/>
      </c>
      <c r="N6608" s="36">
        <f t="shared" ca="1" si="207"/>
        <v>0</v>
      </c>
      <c r="O6608" s="36" t="e">
        <f ca="1">LEFT(OFFSET(Lists!$Q$2,MATCH(E6608,Lists!$R$3:$R$19,0),0),4)</f>
        <v>#N/A</v>
      </c>
      <c r="P6608" s="36" t="e">
        <f ca="1">MATCH(O6608,Lists!$S$2:$S$640,1)</f>
        <v>#N/A</v>
      </c>
      <c r="Q6608" s="36" t="e">
        <f ca="1">MATCH(LEFT(OFFSET(Lists!$Q$2,MATCH(E6608,Lists!$R$3:$R$19,0)+1,0),4),Lists!$S$3:$S$640,1)</f>
        <v>#N/A</v>
      </c>
      <c r="R6608" s="36" t="e">
        <f ca="1">LEFT(OFFSET(Lists!$S$2,P6608-1+MATCH(F6608,OFFSET(Lists!$T$3,P6608-1,0,Q6608-P6608+1),0),0),6)</f>
        <v>#N/A</v>
      </c>
      <c r="S6608" s="36" t="e">
        <f ca="1">VLOOKUP(R6608,Lists!B:D,3,FALSE)</f>
        <v>#N/A</v>
      </c>
      <c r="T6608" s="36" t="str">
        <f>IF(F6608&lt;&gt;"",MATCH(R6608,'Maximum minutes'!B:B,0),"")</f>
        <v/>
      </c>
      <c r="U6608" s="36">
        <f ca="1">IF(F6608&lt;&gt;"",COUNTA(OFFSET('Maximum minutes'!$C$1,'Annexe A1 Cours'!T6608,0,1,50)),0)</f>
        <v>0</v>
      </c>
      <c r="V6608" s="37">
        <f ca="1">IFERROR(OFFSET('Maximum minutes'!$C$1,T6608+1,-1+MATCH(G6608,OFFSET('Maximum minutes'!$C$1,T6608-1,0,1,50),0)),0)</f>
        <v>0</v>
      </c>
      <c r="W6608" s="38">
        <f t="shared" ca="1" si="206"/>
        <v>0</v>
      </c>
    </row>
    <row r="6609" spans="1:23" s="36" customFormat="1" ht="18.75">
      <c r="A6609" s="34"/>
      <c r="B6609" s="39"/>
      <c r="C6609" s="39"/>
      <c r="D6609" s="35"/>
      <c r="E6609" s="40"/>
      <c r="F6609" s="39"/>
      <c r="G6609" s="39"/>
      <c r="H6609" s="39"/>
      <c r="I6609" s="34"/>
      <c r="J6609" s="34"/>
      <c r="K6609" s="34"/>
      <c r="L6609" s="34"/>
      <c r="M6609" s="43" t="str">
        <f ca="1">IFERROR(OFFSET('Maximum minutes'!$C$1,T6609,MATCH(IF(G6609&lt;&gt;"",G6609,F6609),OFFSET('Maximum minutes'!$C$1,T6609-1,0,1,U6609+1),0)-1)*IF(OR(ISNUMBER(J6609),J6609="sans examen"),1,0)*IF(W6609&lt;MinDate,1,0),"")</f>
        <v/>
      </c>
      <c r="N6609" s="36">
        <f t="shared" ca="1" si="207"/>
        <v>0</v>
      </c>
      <c r="O6609" s="36" t="e">
        <f ca="1">LEFT(OFFSET(Lists!$Q$2,MATCH(E6609,Lists!$R$3:$R$19,0),0),4)</f>
        <v>#N/A</v>
      </c>
      <c r="P6609" s="36" t="e">
        <f ca="1">MATCH(O6609,Lists!$S$2:$S$640,1)</f>
        <v>#N/A</v>
      </c>
      <c r="Q6609" s="36" t="e">
        <f ca="1">MATCH(LEFT(OFFSET(Lists!$Q$2,MATCH(E6609,Lists!$R$3:$R$19,0)+1,0),4),Lists!$S$3:$S$640,1)</f>
        <v>#N/A</v>
      </c>
      <c r="R6609" s="36" t="e">
        <f ca="1">LEFT(OFFSET(Lists!$S$2,P6609-1+MATCH(F6609,OFFSET(Lists!$T$3,P6609-1,0,Q6609-P6609+1),0),0),6)</f>
        <v>#N/A</v>
      </c>
      <c r="S6609" s="36" t="e">
        <f ca="1">VLOOKUP(R6609,Lists!B:D,3,FALSE)</f>
        <v>#N/A</v>
      </c>
      <c r="T6609" s="36" t="str">
        <f>IF(F6609&lt;&gt;"",MATCH(R6609,'Maximum minutes'!B:B,0),"")</f>
        <v/>
      </c>
      <c r="U6609" s="36">
        <f ca="1">IF(F6609&lt;&gt;"",COUNTA(OFFSET('Maximum minutes'!$C$1,'Annexe A1 Cours'!T6609,0,1,50)),0)</f>
        <v>0</v>
      </c>
      <c r="V6609" s="37">
        <f ca="1">IFERROR(OFFSET('Maximum minutes'!$C$1,T6609+1,-1+MATCH(G6609,OFFSET('Maximum minutes'!$C$1,T6609-1,0,1,50),0)),0)</f>
        <v>0</v>
      </c>
      <c r="W6609" s="38">
        <f t="shared" ca="1" si="206"/>
        <v>0</v>
      </c>
    </row>
    <row r="6610" spans="1:23" s="36" customFormat="1" ht="18.75">
      <c r="A6610" s="34"/>
      <c r="B6610" s="39"/>
      <c r="C6610" s="39"/>
      <c r="D6610" s="35"/>
      <c r="E6610" s="40"/>
      <c r="F6610" s="39"/>
      <c r="G6610" s="39"/>
      <c r="H6610" s="39"/>
      <c r="I6610" s="34"/>
      <c r="J6610" s="34"/>
      <c r="K6610" s="34"/>
      <c r="L6610" s="34"/>
      <c r="M6610" s="43" t="str">
        <f ca="1">IFERROR(OFFSET('Maximum minutes'!$C$1,T6610,MATCH(IF(G6610&lt;&gt;"",G6610,F6610),OFFSET('Maximum minutes'!$C$1,T6610-1,0,1,U6610+1),0)-1)*IF(OR(ISNUMBER(J6610),J6610="sans examen"),1,0)*IF(W6610&lt;MinDate,1,0),"")</f>
        <v/>
      </c>
      <c r="N6610" s="36">
        <f t="shared" ca="1" si="207"/>
        <v>0</v>
      </c>
      <c r="O6610" s="36" t="e">
        <f ca="1">LEFT(OFFSET(Lists!$Q$2,MATCH(E6610,Lists!$R$3:$R$19,0),0),4)</f>
        <v>#N/A</v>
      </c>
      <c r="P6610" s="36" t="e">
        <f ca="1">MATCH(O6610,Lists!$S$2:$S$640,1)</f>
        <v>#N/A</v>
      </c>
      <c r="Q6610" s="36" t="e">
        <f ca="1">MATCH(LEFT(OFFSET(Lists!$Q$2,MATCH(E6610,Lists!$R$3:$R$19,0)+1,0),4),Lists!$S$3:$S$640,1)</f>
        <v>#N/A</v>
      </c>
      <c r="R6610" s="36" t="e">
        <f ca="1">LEFT(OFFSET(Lists!$S$2,P6610-1+MATCH(F6610,OFFSET(Lists!$T$3,P6610-1,0,Q6610-P6610+1),0),0),6)</f>
        <v>#N/A</v>
      </c>
      <c r="S6610" s="36" t="e">
        <f ca="1">VLOOKUP(R6610,Lists!B:D,3,FALSE)</f>
        <v>#N/A</v>
      </c>
      <c r="T6610" s="36" t="str">
        <f>IF(F6610&lt;&gt;"",MATCH(R6610,'Maximum minutes'!B:B,0),"")</f>
        <v/>
      </c>
      <c r="U6610" s="36">
        <f ca="1">IF(F6610&lt;&gt;"",COUNTA(OFFSET('Maximum minutes'!$C$1,'Annexe A1 Cours'!T6610,0,1,50)),0)</f>
        <v>0</v>
      </c>
      <c r="V6610" s="37">
        <f ca="1">IFERROR(OFFSET('Maximum minutes'!$C$1,T6610+1,-1+MATCH(G6610,OFFSET('Maximum minutes'!$C$1,T6610-1,0,1,50),0)),0)</f>
        <v>0</v>
      </c>
      <c r="W6610" s="38">
        <f t="shared" ca="1" si="206"/>
        <v>0</v>
      </c>
    </row>
    <row r="6611" spans="1:23" s="36" customFormat="1" ht="18.75">
      <c r="A6611" s="34"/>
      <c r="B6611" s="39"/>
      <c r="C6611" s="39"/>
      <c r="D6611" s="35"/>
      <c r="E6611" s="40"/>
      <c r="F6611" s="39"/>
      <c r="G6611" s="39"/>
      <c r="H6611" s="39"/>
      <c r="I6611" s="34"/>
      <c r="J6611" s="34"/>
      <c r="K6611" s="34"/>
      <c r="L6611" s="34"/>
      <c r="M6611" s="43" t="str">
        <f ca="1">IFERROR(OFFSET('Maximum minutes'!$C$1,T6611,MATCH(IF(G6611&lt;&gt;"",G6611,F6611),OFFSET('Maximum minutes'!$C$1,T6611-1,0,1,U6611+1),0)-1)*IF(OR(ISNUMBER(J6611),J6611="sans examen"),1,0)*IF(W6611&lt;MinDate,1,0),"")</f>
        <v/>
      </c>
      <c r="N6611" s="36">
        <f t="shared" ca="1" si="207"/>
        <v>0</v>
      </c>
      <c r="O6611" s="36" t="e">
        <f ca="1">LEFT(OFFSET(Lists!$Q$2,MATCH(E6611,Lists!$R$3:$R$19,0),0),4)</f>
        <v>#N/A</v>
      </c>
      <c r="P6611" s="36" t="e">
        <f ca="1">MATCH(O6611,Lists!$S$2:$S$640,1)</f>
        <v>#N/A</v>
      </c>
      <c r="Q6611" s="36" t="e">
        <f ca="1">MATCH(LEFT(OFFSET(Lists!$Q$2,MATCH(E6611,Lists!$R$3:$R$19,0)+1,0),4),Lists!$S$3:$S$640,1)</f>
        <v>#N/A</v>
      </c>
      <c r="R6611" s="36" t="e">
        <f ca="1">LEFT(OFFSET(Lists!$S$2,P6611-1+MATCH(F6611,OFFSET(Lists!$T$3,P6611-1,0,Q6611-P6611+1),0),0),6)</f>
        <v>#N/A</v>
      </c>
      <c r="S6611" s="36" t="e">
        <f ca="1">VLOOKUP(R6611,Lists!B:D,3,FALSE)</f>
        <v>#N/A</v>
      </c>
      <c r="T6611" s="36" t="str">
        <f>IF(F6611&lt;&gt;"",MATCH(R6611,'Maximum minutes'!B:B,0),"")</f>
        <v/>
      </c>
      <c r="U6611" s="36">
        <f ca="1">IF(F6611&lt;&gt;"",COUNTA(OFFSET('Maximum minutes'!$C$1,'Annexe A1 Cours'!T6611,0,1,50)),0)</f>
        <v>0</v>
      </c>
      <c r="V6611" s="37">
        <f ca="1">IFERROR(OFFSET('Maximum minutes'!$C$1,T6611+1,-1+MATCH(G6611,OFFSET('Maximum minutes'!$C$1,T6611-1,0,1,50),0)),0)</f>
        <v>0</v>
      </c>
      <c r="W6611" s="38">
        <f t="shared" ca="1" si="206"/>
        <v>0</v>
      </c>
    </row>
    <row r="6612" spans="1:23" s="36" customFormat="1" ht="18.75">
      <c r="A6612" s="34"/>
      <c r="B6612" s="39"/>
      <c r="C6612" s="39"/>
      <c r="D6612" s="35"/>
      <c r="E6612" s="40"/>
      <c r="F6612" s="39"/>
      <c r="G6612" s="39"/>
      <c r="H6612" s="39"/>
      <c r="I6612" s="34"/>
      <c r="J6612" s="34"/>
      <c r="K6612" s="34"/>
      <c r="L6612" s="34"/>
      <c r="M6612" s="43" t="str">
        <f ca="1">IFERROR(OFFSET('Maximum minutes'!$C$1,T6612,MATCH(IF(G6612&lt;&gt;"",G6612,F6612),OFFSET('Maximum minutes'!$C$1,T6612-1,0,1,U6612+1),0)-1)*IF(OR(ISNUMBER(J6612),J6612="sans examen"),1,0)*IF(W6612&lt;MinDate,1,0),"")</f>
        <v/>
      </c>
      <c r="N6612" s="36">
        <f t="shared" ca="1" si="207"/>
        <v>0</v>
      </c>
      <c r="O6612" s="36" t="e">
        <f ca="1">LEFT(OFFSET(Lists!$Q$2,MATCH(E6612,Lists!$R$3:$R$19,0),0),4)</f>
        <v>#N/A</v>
      </c>
      <c r="P6612" s="36" t="e">
        <f ca="1">MATCH(O6612,Lists!$S$2:$S$640,1)</f>
        <v>#N/A</v>
      </c>
      <c r="Q6612" s="36" t="e">
        <f ca="1">MATCH(LEFT(OFFSET(Lists!$Q$2,MATCH(E6612,Lists!$R$3:$R$19,0)+1,0),4),Lists!$S$3:$S$640,1)</f>
        <v>#N/A</v>
      </c>
      <c r="R6612" s="36" t="e">
        <f ca="1">LEFT(OFFSET(Lists!$S$2,P6612-1+MATCH(F6612,OFFSET(Lists!$T$3,P6612-1,0,Q6612-P6612+1),0),0),6)</f>
        <v>#N/A</v>
      </c>
      <c r="S6612" s="36" t="e">
        <f ca="1">VLOOKUP(R6612,Lists!B:D,3,FALSE)</f>
        <v>#N/A</v>
      </c>
      <c r="T6612" s="36" t="str">
        <f>IF(F6612&lt;&gt;"",MATCH(R6612,'Maximum minutes'!B:B,0),"")</f>
        <v/>
      </c>
      <c r="U6612" s="36">
        <f ca="1">IF(F6612&lt;&gt;"",COUNTA(OFFSET('Maximum minutes'!$C$1,'Annexe A1 Cours'!T6612,0,1,50)),0)</f>
        <v>0</v>
      </c>
      <c r="V6612" s="37">
        <f ca="1">IFERROR(OFFSET('Maximum minutes'!$C$1,T6612+1,-1+MATCH(G6612,OFFSET('Maximum minutes'!$C$1,T6612-1,0,1,50),0)),0)</f>
        <v>0</v>
      </c>
      <c r="W6612" s="38">
        <f t="shared" ca="1" si="206"/>
        <v>0</v>
      </c>
    </row>
    <row r="6613" spans="1:23" s="36" customFormat="1" ht="18.75">
      <c r="A6613" s="34"/>
      <c r="B6613" s="39"/>
      <c r="C6613" s="39"/>
      <c r="D6613" s="35"/>
      <c r="E6613" s="40"/>
      <c r="F6613" s="39"/>
      <c r="G6613" s="39"/>
      <c r="H6613" s="39"/>
      <c r="I6613" s="34"/>
      <c r="J6613" s="34"/>
      <c r="K6613" s="34"/>
      <c r="L6613" s="34"/>
      <c r="M6613" s="43" t="str">
        <f ca="1">IFERROR(OFFSET('Maximum minutes'!$C$1,T6613,MATCH(IF(G6613&lt;&gt;"",G6613,F6613),OFFSET('Maximum minutes'!$C$1,T6613-1,0,1,U6613+1),0)-1)*IF(OR(ISNUMBER(J6613),J6613="sans examen"),1,0)*IF(W6613&lt;MinDate,1,0),"")</f>
        <v/>
      </c>
      <c r="N6613" s="36">
        <f t="shared" ca="1" si="207"/>
        <v>0</v>
      </c>
      <c r="O6613" s="36" t="e">
        <f ca="1">LEFT(OFFSET(Lists!$Q$2,MATCH(E6613,Lists!$R$3:$R$19,0),0),4)</f>
        <v>#N/A</v>
      </c>
      <c r="P6613" s="36" t="e">
        <f ca="1">MATCH(O6613,Lists!$S$2:$S$640,1)</f>
        <v>#N/A</v>
      </c>
      <c r="Q6613" s="36" t="e">
        <f ca="1">MATCH(LEFT(OFFSET(Lists!$Q$2,MATCH(E6613,Lists!$R$3:$R$19,0)+1,0),4),Lists!$S$3:$S$640,1)</f>
        <v>#N/A</v>
      </c>
      <c r="R6613" s="36" t="e">
        <f ca="1">LEFT(OFFSET(Lists!$S$2,P6613-1+MATCH(F6613,OFFSET(Lists!$T$3,P6613-1,0,Q6613-P6613+1),0),0),6)</f>
        <v>#N/A</v>
      </c>
      <c r="S6613" s="36" t="e">
        <f ca="1">VLOOKUP(R6613,Lists!B:D,3,FALSE)</f>
        <v>#N/A</v>
      </c>
      <c r="T6613" s="36" t="str">
        <f>IF(F6613&lt;&gt;"",MATCH(R6613,'Maximum minutes'!B:B,0),"")</f>
        <v/>
      </c>
      <c r="U6613" s="36">
        <f ca="1">IF(F6613&lt;&gt;"",COUNTA(OFFSET('Maximum minutes'!$C$1,'Annexe A1 Cours'!T6613,0,1,50)),0)</f>
        <v>0</v>
      </c>
      <c r="V6613" s="37">
        <f ca="1">IFERROR(OFFSET('Maximum minutes'!$C$1,T6613+1,-1+MATCH(G6613,OFFSET('Maximum minutes'!$C$1,T6613-1,0,1,50),0)),0)</f>
        <v>0</v>
      </c>
      <c r="W6613" s="38">
        <f t="shared" ca="1" si="206"/>
        <v>0</v>
      </c>
    </row>
    <row r="6614" spans="1:23" s="36" customFormat="1" ht="18.75">
      <c r="A6614" s="34"/>
      <c r="B6614" s="39"/>
      <c r="C6614" s="39"/>
      <c r="D6614" s="35"/>
      <c r="E6614" s="40"/>
      <c r="F6614" s="39"/>
      <c r="G6614" s="39"/>
      <c r="H6614" s="39"/>
      <c r="I6614" s="34"/>
      <c r="J6614" s="34"/>
      <c r="K6614" s="34"/>
      <c r="L6614" s="34"/>
      <c r="M6614" s="43" t="str">
        <f ca="1">IFERROR(OFFSET('Maximum minutes'!$C$1,T6614,MATCH(IF(G6614&lt;&gt;"",G6614,F6614),OFFSET('Maximum minutes'!$C$1,T6614-1,0,1,U6614+1),0)-1)*IF(OR(ISNUMBER(J6614),J6614="sans examen"),1,0)*IF(W6614&lt;MinDate,1,0),"")</f>
        <v/>
      </c>
      <c r="N6614" s="36">
        <f t="shared" ca="1" si="207"/>
        <v>0</v>
      </c>
      <c r="O6614" s="36" t="e">
        <f ca="1">LEFT(OFFSET(Lists!$Q$2,MATCH(E6614,Lists!$R$3:$R$19,0),0),4)</f>
        <v>#N/A</v>
      </c>
      <c r="P6614" s="36" t="e">
        <f ca="1">MATCH(O6614,Lists!$S$2:$S$640,1)</f>
        <v>#N/A</v>
      </c>
      <c r="Q6614" s="36" t="e">
        <f ca="1">MATCH(LEFT(OFFSET(Lists!$Q$2,MATCH(E6614,Lists!$R$3:$R$19,0)+1,0),4),Lists!$S$3:$S$640,1)</f>
        <v>#N/A</v>
      </c>
      <c r="R6614" s="36" t="e">
        <f ca="1">LEFT(OFFSET(Lists!$S$2,P6614-1+MATCH(F6614,OFFSET(Lists!$T$3,P6614-1,0,Q6614-P6614+1),0),0),6)</f>
        <v>#N/A</v>
      </c>
      <c r="S6614" s="36" t="e">
        <f ca="1">VLOOKUP(R6614,Lists!B:D,3,FALSE)</f>
        <v>#N/A</v>
      </c>
      <c r="T6614" s="36" t="str">
        <f>IF(F6614&lt;&gt;"",MATCH(R6614,'Maximum minutes'!B:B,0),"")</f>
        <v/>
      </c>
      <c r="U6614" s="36">
        <f ca="1">IF(F6614&lt;&gt;"",COUNTA(OFFSET('Maximum minutes'!$C$1,'Annexe A1 Cours'!T6614,0,1,50)),0)</f>
        <v>0</v>
      </c>
      <c r="V6614" s="37">
        <f ca="1">IFERROR(OFFSET('Maximum minutes'!$C$1,T6614+1,-1+MATCH(G6614,OFFSET('Maximum minutes'!$C$1,T6614-1,0,1,50),0)),0)</f>
        <v>0</v>
      </c>
      <c r="W6614" s="38">
        <f t="shared" ca="1" si="206"/>
        <v>0</v>
      </c>
    </row>
    <row r="6615" spans="1:23" s="36" customFormat="1" ht="18.75">
      <c r="A6615" s="34"/>
      <c r="B6615" s="39"/>
      <c r="C6615" s="39"/>
      <c r="D6615" s="35"/>
      <c r="E6615" s="40"/>
      <c r="F6615" s="39"/>
      <c r="G6615" s="39"/>
      <c r="H6615" s="39"/>
      <c r="I6615" s="34"/>
      <c r="J6615" s="34"/>
      <c r="K6615" s="34"/>
      <c r="L6615" s="34"/>
      <c r="M6615" s="43" t="str">
        <f ca="1">IFERROR(OFFSET('Maximum minutes'!$C$1,T6615,MATCH(IF(G6615&lt;&gt;"",G6615,F6615),OFFSET('Maximum minutes'!$C$1,T6615-1,0,1,U6615+1),0)-1)*IF(OR(ISNUMBER(J6615),J6615="sans examen"),1,0)*IF(W6615&lt;MinDate,1,0),"")</f>
        <v/>
      </c>
      <c r="N6615" s="36">
        <f t="shared" ca="1" si="207"/>
        <v>0</v>
      </c>
      <c r="O6615" s="36" t="e">
        <f ca="1">LEFT(OFFSET(Lists!$Q$2,MATCH(E6615,Lists!$R$3:$R$19,0),0),4)</f>
        <v>#N/A</v>
      </c>
      <c r="P6615" s="36" t="e">
        <f ca="1">MATCH(O6615,Lists!$S$2:$S$640,1)</f>
        <v>#N/A</v>
      </c>
      <c r="Q6615" s="36" t="e">
        <f ca="1">MATCH(LEFT(OFFSET(Lists!$Q$2,MATCH(E6615,Lists!$R$3:$R$19,0)+1,0),4),Lists!$S$3:$S$640,1)</f>
        <v>#N/A</v>
      </c>
      <c r="R6615" s="36" t="e">
        <f ca="1">LEFT(OFFSET(Lists!$S$2,P6615-1+MATCH(F6615,OFFSET(Lists!$T$3,P6615-1,0,Q6615-P6615+1),0),0),6)</f>
        <v>#N/A</v>
      </c>
      <c r="S6615" s="36" t="e">
        <f ca="1">VLOOKUP(R6615,Lists!B:D,3,FALSE)</f>
        <v>#N/A</v>
      </c>
      <c r="T6615" s="36" t="str">
        <f>IF(F6615&lt;&gt;"",MATCH(R6615,'Maximum minutes'!B:B,0),"")</f>
        <v/>
      </c>
      <c r="U6615" s="36">
        <f ca="1">IF(F6615&lt;&gt;"",COUNTA(OFFSET('Maximum minutes'!$C$1,'Annexe A1 Cours'!T6615,0,1,50)),0)</f>
        <v>0</v>
      </c>
      <c r="V6615" s="37">
        <f ca="1">IFERROR(OFFSET('Maximum minutes'!$C$1,T6615+1,-1+MATCH(G6615,OFFSET('Maximum minutes'!$C$1,T6615-1,0,1,50),0)),0)</f>
        <v>0</v>
      </c>
      <c r="W6615" s="38">
        <f t="shared" ca="1" si="206"/>
        <v>0</v>
      </c>
    </row>
    <row r="6616" spans="1:23" s="36" customFormat="1" ht="18.75">
      <c r="A6616" s="34"/>
      <c r="B6616" s="39"/>
      <c r="C6616" s="39"/>
      <c r="D6616" s="35"/>
      <c r="E6616" s="40"/>
      <c r="F6616" s="39"/>
      <c r="G6616" s="39"/>
      <c r="H6616" s="39"/>
      <c r="I6616" s="34"/>
      <c r="J6616" s="34"/>
      <c r="K6616" s="34"/>
      <c r="L6616" s="34"/>
      <c r="M6616" s="43" t="str">
        <f ca="1">IFERROR(OFFSET('Maximum minutes'!$C$1,T6616,MATCH(IF(G6616&lt;&gt;"",G6616,F6616),OFFSET('Maximum minutes'!$C$1,T6616-1,0,1,U6616+1),0)-1)*IF(OR(ISNUMBER(J6616),J6616="sans examen"),1,0)*IF(W6616&lt;MinDate,1,0),"")</f>
        <v/>
      </c>
      <c r="N6616" s="36">
        <f t="shared" ca="1" si="207"/>
        <v>0</v>
      </c>
      <c r="O6616" s="36" t="e">
        <f ca="1">LEFT(OFFSET(Lists!$Q$2,MATCH(E6616,Lists!$R$3:$R$19,0),0),4)</f>
        <v>#N/A</v>
      </c>
      <c r="P6616" s="36" t="e">
        <f ca="1">MATCH(O6616,Lists!$S$2:$S$640,1)</f>
        <v>#N/A</v>
      </c>
      <c r="Q6616" s="36" t="e">
        <f ca="1">MATCH(LEFT(OFFSET(Lists!$Q$2,MATCH(E6616,Lists!$R$3:$R$19,0)+1,0),4),Lists!$S$3:$S$640,1)</f>
        <v>#N/A</v>
      </c>
      <c r="R6616" s="36" t="e">
        <f ca="1">LEFT(OFFSET(Lists!$S$2,P6616-1+MATCH(F6616,OFFSET(Lists!$T$3,P6616-1,0,Q6616-P6616+1),0),0),6)</f>
        <v>#N/A</v>
      </c>
      <c r="S6616" s="36" t="e">
        <f ca="1">VLOOKUP(R6616,Lists!B:D,3,FALSE)</f>
        <v>#N/A</v>
      </c>
      <c r="T6616" s="36" t="str">
        <f>IF(F6616&lt;&gt;"",MATCH(R6616,'Maximum minutes'!B:B,0),"")</f>
        <v/>
      </c>
      <c r="U6616" s="36">
        <f ca="1">IF(F6616&lt;&gt;"",COUNTA(OFFSET('Maximum minutes'!$C$1,'Annexe A1 Cours'!T6616,0,1,50)),0)</f>
        <v>0</v>
      </c>
      <c r="V6616" s="37">
        <f ca="1">IFERROR(OFFSET('Maximum minutes'!$C$1,T6616+1,-1+MATCH(G6616,OFFSET('Maximum minutes'!$C$1,T6616-1,0,1,50),0)),0)</f>
        <v>0</v>
      </c>
      <c r="W6616" s="38">
        <f t="shared" ca="1" si="206"/>
        <v>0</v>
      </c>
    </row>
    <row r="6617" spans="1:23" s="36" customFormat="1" ht="18.75">
      <c r="A6617" s="34"/>
      <c r="B6617" s="39"/>
      <c r="C6617" s="39"/>
      <c r="D6617" s="35"/>
      <c r="E6617" s="40"/>
      <c r="F6617" s="39"/>
      <c r="G6617" s="39"/>
      <c r="H6617" s="39"/>
      <c r="I6617" s="34"/>
      <c r="J6617" s="34"/>
      <c r="K6617" s="34"/>
      <c r="L6617" s="34"/>
      <c r="M6617" s="43" t="str">
        <f ca="1">IFERROR(OFFSET('Maximum minutes'!$C$1,T6617,MATCH(IF(G6617&lt;&gt;"",G6617,F6617),OFFSET('Maximum minutes'!$C$1,T6617-1,0,1,U6617+1),0)-1)*IF(OR(ISNUMBER(J6617),J6617="sans examen"),1,0)*IF(W6617&lt;MinDate,1,0),"")</f>
        <v/>
      </c>
      <c r="N6617" s="36">
        <f t="shared" ca="1" si="207"/>
        <v>0</v>
      </c>
      <c r="O6617" s="36" t="e">
        <f ca="1">LEFT(OFFSET(Lists!$Q$2,MATCH(E6617,Lists!$R$3:$R$19,0),0),4)</f>
        <v>#N/A</v>
      </c>
      <c r="P6617" s="36" t="e">
        <f ca="1">MATCH(O6617,Lists!$S$2:$S$640,1)</f>
        <v>#N/A</v>
      </c>
      <c r="Q6617" s="36" t="e">
        <f ca="1">MATCH(LEFT(OFFSET(Lists!$Q$2,MATCH(E6617,Lists!$R$3:$R$19,0)+1,0),4),Lists!$S$3:$S$640,1)</f>
        <v>#N/A</v>
      </c>
      <c r="R6617" s="36" t="e">
        <f ca="1">LEFT(OFFSET(Lists!$S$2,P6617-1+MATCH(F6617,OFFSET(Lists!$T$3,P6617-1,0,Q6617-P6617+1),0),0),6)</f>
        <v>#N/A</v>
      </c>
      <c r="S6617" s="36" t="e">
        <f ca="1">VLOOKUP(R6617,Lists!B:D,3,FALSE)</f>
        <v>#N/A</v>
      </c>
      <c r="T6617" s="36" t="str">
        <f>IF(F6617&lt;&gt;"",MATCH(R6617,'Maximum minutes'!B:B,0),"")</f>
        <v/>
      </c>
      <c r="U6617" s="36">
        <f ca="1">IF(F6617&lt;&gt;"",COUNTA(OFFSET('Maximum minutes'!$C$1,'Annexe A1 Cours'!T6617,0,1,50)),0)</f>
        <v>0</v>
      </c>
      <c r="V6617" s="37">
        <f ca="1">IFERROR(OFFSET('Maximum minutes'!$C$1,T6617+1,-1+MATCH(G6617,OFFSET('Maximum minutes'!$C$1,T6617-1,0,1,50),0)),0)</f>
        <v>0</v>
      </c>
      <c r="W6617" s="38">
        <f t="shared" ca="1" si="206"/>
        <v>0</v>
      </c>
    </row>
    <row r="6618" spans="1:23" s="36" customFormat="1" ht="18.75">
      <c r="A6618" s="34"/>
      <c r="B6618" s="39"/>
      <c r="C6618" s="39"/>
      <c r="D6618" s="35"/>
      <c r="E6618" s="40"/>
      <c r="F6618" s="39"/>
      <c r="G6618" s="39"/>
      <c r="H6618" s="39"/>
      <c r="I6618" s="34"/>
      <c r="J6618" s="34"/>
      <c r="K6618" s="34"/>
      <c r="L6618" s="34"/>
      <c r="M6618" s="43" t="str">
        <f ca="1">IFERROR(OFFSET('Maximum minutes'!$C$1,T6618,MATCH(IF(G6618&lt;&gt;"",G6618,F6618),OFFSET('Maximum minutes'!$C$1,T6618-1,0,1,U6618+1),0)-1)*IF(OR(ISNUMBER(J6618),J6618="sans examen"),1,0)*IF(W6618&lt;MinDate,1,0),"")</f>
        <v/>
      </c>
      <c r="N6618" s="36">
        <f t="shared" ca="1" si="207"/>
        <v>0</v>
      </c>
      <c r="O6618" s="36" t="e">
        <f ca="1">LEFT(OFFSET(Lists!$Q$2,MATCH(E6618,Lists!$R$3:$R$19,0),0),4)</f>
        <v>#N/A</v>
      </c>
      <c r="P6618" s="36" t="e">
        <f ca="1">MATCH(O6618,Lists!$S$2:$S$640,1)</f>
        <v>#N/A</v>
      </c>
      <c r="Q6618" s="36" t="e">
        <f ca="1">MATCH(LEFT(OFFSET(Lists!$Q$2,MATCH(E6618,Lists!$R$3:$R$19,0)+1,0),4),Lists!$S$3:$S$640,1)</f>
        <v>#N/A</v>
      </c>
      <c r="R6618" s="36" t="e">
        <f ca="1">LEFT(OFFSET(Lists!$S$2,P6618-1+MATCH(F6618,OFFSET(Lists!$T$3,P6618-1,0,Q6618-P6618+1),0),0),6)</f>
        <v>#N/A</v>
      </c>
      <c r="S6618" s="36" t="e">
        <f ca="1">VLOOKUP(R6618,Lists!B:D,3,FALSE)</f>
        <v>#N/A</v>
      </c>
      <c r="T6618" s="36" t="str">
        <f>IF(F6618&lt;&gt;"",MATCH(R6618,'Maximum minutes'!B:B,0),"")</f>
        <v/>
      </c>
      <c r="U6618" s="36">
        <f ca="1">IF(F6618&lt;&gt;"",COUNTA(OFFSET('Maximum minutes'!$C$1,'Annexe A1 Cours'!T6618,0,1,50)),0)</f>
        <v>0</v>
      </c>
      <c r="V6618" s="37">
        <f ca="1">IFERROR(OFFSET('Maximum minutes'!$C$1,T6618+1,-1+MATCH(G6618,OFFSET('Maximum minutes'!$C$1,T6618-1,0,1,50),0)),0)</f>
        <v>0</v>
      </c>
      <c r="W6618" s="38">
        <f t="shared" ca="1" si="206"/>
        <v>0</v>
      </c>
    </row>
    <row r="6619" spans="1:23" s="36" customFormat="1" ht="18.75">
      <c r="A6619" s="34"/>
      <c r="B6619" s="39"/>
      <c r="C6619" s="39"/>
      <c r="D6619" s="35"/>
      <c r="E6619" s="40"/>
      <c r="F6619" s="39"/>
      <c r="G6619" s="39"/>
      <c r="H6619" s="39"/>
      <c r="I6619" s="34"/>
      <c r="J6619" s="34"/>
      <c r="K6619" s="34"/>
      <c r="L6619" s="34"/>
      <c r="M6619" s="43" t="str">
        <f ca="1">IFERROR(OFFSET('Maximum minutes'!$C$1,T6619,MATCH(IF(G6619&lt;&gt;"",G6619,F6619),OFFSET('Maximum minutes'!$C$1,T6619-1,0,1,U6619+1),0)-1)*IF(OR(ISNUMBER(J6619),J6619="sans examen"),1,0)*IF(W6619&lt;MinDate,1,0),"")</f>
        <v/>
      </c>
      <c r="N6619" s="36">
        <f t="shared" ca="1" si="207"/>
        <v>0</v>
      </c>
      <c r="O6619" s="36" t="e">
        <f ca="1">LEFT(OFFSET(Lists!$Q$2,MATCH(E6619,Lists!$R$3:$R$19,0),0),4)</f>
        <v>#N/A</v>
      </c>
      <c r="P6619" s="36" t="e">
        <f ca="1">MATCH(O6619,Lists!$S$2:$S$640,1)</f>
        <v>#N/A</v>
      </c>
      <c r="Q6619" s="36" t="e">
        <f ca="1">MATCH(LEFT(OFFSET(Lists!$Q$2,MATCH(E6619,Lists!$R$3:$R$19,0)+1,0),4),Lists!$S$3:$S$640,1)</f>
        <v>#N/A</v>
      </c>
      <c r="R6619" s="36" t="e">
        <f ca="1">LEFT(OFFSET(Lists!$S$2,P6619-1+MATCH(F6619,OFFSET(Lists!$T$3,P6619-1,0,Q6619-P6619+1),0),0),6)</f>
        <v>#N/A</v>
      </c>
      <c r="S6619" s="36" t="e">
        <f ca="1">VLOOKUP(R6619,Lists!B:D,3,FALSE)</f>
        <v>#N/A</v>
      </c>
      <c r="T6619" s="36" t="str">
        <f>IF(F6619&lt;&gt;"",MATCH(R6619,'Maximum minutes'!B:B,0),"")</f>
        <v/>
      </c>
      <c r="U6619" s="36">
        <f ca="1">IF(F6619&lt;&gt;"",COUNTA(OFFSET('Maximum minutes'!$C$1,'Annexe A1 Cours'!T6619,0,1,50)),0)</f>
        <v>0</v>
      </c>
      <c r="V6619" s="37">
        <f ca="1">IFERROR(OFFSET('Maximum minutes'!$C$1,T6619+1,-1+MATCH(G6619,OFFSET('Maximum minutes'!$C$1,T6619-1,0,1,50),0)),0)</f>
        <v>0</v>
      </c>
      <c r="W6619" s="38">
        <f t="shared" ca="1" si="206"/>
        <v>0</v>
      </c>
    </row>
    <row r="6620" spans="1:23" s="36" customFormat="1" ht="18.75">
      <c r="A6620" s="34"/>
      <c r="B6620" s="39"/>
      <c r="C6620" s="39"/>
      <c r="D6620" s="35"/>
      <c r="E6620" s="40"/>
      <c r="F6620" s="39"/>
      <c r="G6620" s="39"/>
      <c r="H6620" s="39"/>
      <c r="I6620" s="34"/>
      <c r="J6620" s="34"/>
      <c r="K6620" s="34"/>
      <c r="L6620" s="34"/>
      <c r="M6620" s="43" t="str">
        <f ca="1">IFERROR(OFFSET('Maximum minutes'!$C$1,T6620,MATCH(IF(G6620&lt;&gt;"",G6620,F6620),OFFSET('Maximum minutes'!$C$1,T6620-1,0,1,U6620+1),0)-1)*IF(OR(ISNUMBER(J6620),J6620="sans examen"),1,0)*IF(W6620&lt;MinDate,1,0),"")</f>
        <v/>
      </c>
      <c r="N6620" s="36">
        <f t="shared" ca="1" si="207"/>
        <v>0</v>
      </c>
      <c r="O6620" s="36" t="e">
        <f ca="1">LEFT(OFFSET(Lists!$Q$2,MATCH(E6620,Lists!$R$3:$R$19,0),0),4)</f>
        <v>#N/A</v>
      </c>
      <c r="P6620" s="36" t="e">
        <f ca="1">MATCH(O6620,Lists!$S$2:$S$640,1)</f>
        <v>#N/A</v>
      </c>
      <c r="Q6620" s="36" t="e">
        <f ca="1">MATCH(LEFT(OFFSET(Lists!$Q$2,MATCH(E6620,Lists!$R$3:$R$19,0)+1,0),4),Lists!$S$3:$S$640,1)</f>
        <v>#N/A</v>
      </c>
      <c r="R6620" s="36" t="e">
        <f ca="1">LEFT(OFFSET(Lists!$S$2,P6620-1+MATCH(F6620,OFFSET(Lists!$T$3,P6620-1,0,Q6620-P6620+1),0),0),6)</f>
        <v>#N/A</v>
      </c>
      <c r="S6620" s="36" t="e">
        <f ca="1">VLOOKUP(R6620,Lists!B:D,3,FALSE)</f>
        <v>#N/A</v>
      </c>
      <c r="T6620" s="36" t="str">
        <f>IF(F6620&lt;&gt;"",MATCH(R6620,'Maximum minutes'!B:B,0),"")</f>
        <v/>
      </c>
      <c r="U6620" s="36">
        <f ca="1">IF(F6620&lt;&gt;"",COUNTA(OFFSET('Maximum minutes'!$C$1,'Annexe A1 Cours'!T6620,0,1,50)),0)</f>
        <v>0</v>
      </c>
      <c r="V6620" s="37">
        <f ca="1">IFERROR(OFFSET('Maximum minutes'!$C$1,T6620+1,-1+MATCH(G6620,OFFSET('Maximum minutes'!$C$1,T6620-1,0,1,50),0)),0)</f>
        <v>0</v>
      </c>
      <c r="W6620" s="38">
        <f t="shared" ca="1" si="206"/>
        <v>0</v>
      </c>
    </row>
    <row r="6621" spans="1:23" s="36" customFormat="1" ht="18.75">
      <c r="A6621" s="34"/>
      <c r="B6621" s="39"/>
      <c r="C6621" s="39"/>
      <c r="D6621" s="35"/>
      <c r="E6621" s="40"/>
      <c r="F6621" s="39"/>
      <c r="G6621" s="39"/>
      <c r="H6621" s="39"/>
      <c r="I6621" s="34"/>
      <c r="J6621" s="34"/>
      <c r="K6621" s="34"/>
      <c r="L6621" s="34"/>
      <c r="M6621" s="43" t="str">
        <f ca="1">IFERROR(OFFSET('Maximum minutes'!$C$1,T6621,MATCH(IF(G6621&lt;&gt;"",G6621,F6621),OFFSET('Maximum minutes'!$C$1,T6621-1,0,1,U6621+1),0)-1)*IF(OR(ISNUMBER(J6621),J6621="sans examen"),1,0)*IF(W6621&lt;MinDate,1,0),"")</f>
        <v/>
      </c>
      <c r="N6621" s="36">
        <f t="shared" ca="1" si="207"/>
        <v>0</v>
      </c>
      <c r="O6621" s="36" t="e">
        <f ca="1">LEFT(OFFSET(Lists!$Q$2,MATCH(E6621,Lists!$R$3:$R$19,0),0),4)</f>
        <v>#N/A</v>
      </c>
      <c r="P6621" s="36" t="e">
        <f ca="1">MATCH(O6621,Lists!$S$2:$S$640,1)</f>
        <v>#N/A</v>
      </c>
      <c r="Q6621" s="36" t="e">
        <f ca="1">MATCH(LEFT(OFFSET(Lists!$Q$2,MATCH(E6621,Lists!$R$3:$R$19,0)+1,0),4),Lists!$S$3:$S$640,1)</f>
        <v>#N/A</v>
      </c>
      <c r="R6621" s="36" t="e">
        <f ca="1">LEFT(OFFSET(Lists!$S$2,P6621-1+MATCH(F6621,OFFSET(Lists!$T$3,P6621-1,0,Q6621-P6621+1),0),0),6)</f>
        <v>#N/A</v>
      </c>
      <c r="S6621" s="36" t="e">
        <f ca="1">VLOOKUP(R6621,Lists!B:D,3,FALSE)</f>
        <v>#N/A</v>
      </c>
      <c r="T6621" s="36" t="str">
        <f>IF(F6621&lt;&gt;"",MATCH(R6621,'Maximum minutes'!B:B,0),"")</f>
        <v/>
      </c>
      <c r="U6621" s="36">
        <f ca="1">IF(F6621&lt;&gt;"",COUNTA(OFFSET('Maximum minutes'!$C$1,'Annexe A1 Cours'!T6621,0,1,50)),0)</f>
        <v>0</v>
      </c>
      <c r="V6621" s="37">
        <f ca="1">IFERROR(OFFSET('Maximum minutes'!$C$1,T6621+1,-1+MATCH(G6621,OFFSET('Maximum minutes'!$C$1,T6621-1,0,1,50),0)),0)</f>
        <v>0</v>
      </c>
      <c r="W6621" s="38">
        <f t="shared" ca="1" si="206"/>
        <v>0</v>
      </c>
    </row>
    <row r="6622" spans="1:23" s="36" customFormat="1" ht="18.75">
      <c r="A6622" s="34"/>
      <c r="B6622" s="39"/>
      <c r="C6622" s="39"/>
      <c r="D6622" s="35"/>
      <c r="E6622" s="40"/>
      <c r="F6622" s="39"/>
      <c r="G6622" s="39"/>
      <c r="H6622" s="39"/>
      <c r="I6622" s="34"/>
      <c r="J6622" s="34"/>
      <c r="K6622" s="34"/>
      <c r="L6622" s="34"/>
      <c r="M6622" s="43" t="str">
        <f ca="1">IFERROR(OFFSET('Maximum minutes'!$C$1,T6622,MATCH(IF(G6622&lt;&gt;"",G6622,F6622),OFFSET('Maximum minutes'!$C$1,T6622-1,0,1,U6622+1),0)-1)*IF(OR(ISNUMBER(J6622),J6622="sans examen"),1,0)*IF(W6622&lt;MinDate,1,0),"")</f>
        <v/>
      </c>
      <c r="N6622" s="36">
        <f t="shared" ca="1" si="207"/>
        <v>0</v>
      </c>
      <c r="O6622" s="36" t="e">
        <f ca="1">LEFT(OFFSET(Lists!$Q$2,MATCH(E6622,Lists!$R$3:$R$19,0),0),4)</f>
        <v>#N/A</v>
      </c>
      <c r="P6622" s="36" t="e">
        <f ca="1">MATCH(O6622,Lists!$S$2:$S$640,1)</f>
        <v>#N/A</v>
      </c>
      <c r="Q6622" s="36" t="e">
        <f ca="1">MATCH(LEFT(OFFSET(Lists!$Q$2,MATCH(E6622,Lists!$R$3:$R$19,0)+1,0),4),Lists!$S$3:$S$640,1)</f>
        <v>#N/A</v>
      </c>
      <c r="R6622" s="36" t="e">
        <f ca="1">LEFT(OFFSET(Lists!$S$2,P6622-1+MATCH(F6622,OFFSET(Lists!$T$3,P6622-1,0,Q6622-P6622+1),0),0),6)</f>
        <v>#N/A</v>
      </c>
      <c r="S6622" s="36" t="e">
        <f ca="1">VLOOKUP(R6622,Lists!B:D,3,FALSE)</f>
        <v>#N/A</v>
      </c>
      <c r="T6622" s="36" t="str">
        <f>IF(F6622&lt;&gt;"",MATCH(R6622,'Maximum minutes'!B:B,0),"")</f>
        <v/>
      </c>
      <c r="U6622" s="36">
        <f ca="1">IF(F6622&lt;&gt;"",COUNTA(OFFSET('Maximum minutes'!$C$1,'Annexe A1 Cours'!T6622,0,1,50)),0)</f>
        <v>0</v>
      </c>
      <c r="V6622" s="37">
        <f ca="1">IFERROR(OFFSET('Maximum minutes'!$C$1,T6622+1,-1+MATCH(G6622,OFFSET('Maximum minutes'!$C$1,T6622-1,0,1,50),0)),0)</f>
        <v>0</v>
      </c>
      <c r="W6622" s="38">
        <f t="shared" ca="1" si="206"/>
        <v>0</v>
      </c>
    </row>
    <row r="6623" spans="1:23" s="36" customFormat="1" ht="18.75">
      <c r="A6623" s="34"/>
      <c r="B6623" s="39"/>
      <c r="C6623" s="39"/>
      <c r="D6623" s="35"/>
      <c r="E6623" s="40"/>
      <c r="F6623" s="39"/>
      <c r="G6623" s="39"/>
      <c r="H6623" s="39"/>
      <c r="I6623" s="34"/>
      <c r="J6623" s="34"/>
      <c r="K6623" s="34"/>
      <c r="L6623" s="34"/>
      <c r="M6623" s="43" t="str">
        <f ca="1">IFERROR(OFFSET('Maximum minutes'!$C$1,T6623,MATCH(IF(G6623&lt;&gt;"",G6623,F6623),OFFSET('Maximum minutes'!$C$1,T6623-1,0,1,U6623+1),0)-1)*IF(OR(ISNUMBER(J6623),J6623="sans examen"),1,0)*IF(W6623&lt;MinDate,1,0),"")</f>
        <v/>
      </c>
      <c r="N6623" s="36">
        <f t="shared" ca="1" si="207"/>
        <v>0</v>
      </c>
      <c r="O6623" s="36" t="e">
        <f ca="1">LEFT(OFFSET(Lists!$Q$2,MATCH(E6623,Lists!$R$3:$R$19,0),0),4)</f>
        <v>#N/A</v>
      </c>
      <c r="P6623" s="36" t="e">
        <f ca="1">MATCH(O6623,Lists!$S$2:$S$640,1)</f>
        <v>#N/A</v>
      </c>
      <c r="Q6623" s="36" t="e">
        <f ca="1">MATCH(LEFT(OFFSET(Lists!$Q$2,MATCH(E6623,Lists!$R$3:$R$19,0)+1,0),4),Lists!$S$3:$S$640,1)</f>
        <v>#N/A</v>
      </c>
      <c r="R6623" s="36" t="e">
        <f ca="1">LEFT(OFFSET(Lists!$S$2,P6623-1+MATCH(F6623,OFFSET(Lists!$T$3,P6623-1,0,Q6623-P6623+1),0),0),6)</f>
        <v>#N/A</v>
      </c>
      <c r="S6623" s="36" t="e">
        <f ca="1">VLOOKUP(R6623,Lists!B:D,3,FALSE)</f>
        <v>#N/A</v>
      </c>
      <c r="T6623" s="36" t="str">
        <f>IF(F6623&lt;&gt;"",MATCH(R6623,'Maximum minutes'!B:B,0),"")</f>
        <v/>
      </c>
      <c r="U6623" s="36">
        <f ca="1">IF(F6623&lt;&gt;"",COUNTA(OFFSET('Maximum minutes'!$C$1,'Annexe A1 Cours'!T6623,0,1,50)),0)</f>
        <v>0</v>
      </c>
      <c r="V6623" s="37">
        <f ca="1">IFERROR(OFFSET('Maximum minutes'!$C$1,T6623+1,-1+MATCH(G6623,OFFSET('Maximum minutes'!$C$1,T6623-1,0,1,50),0)),0)</f>
        <v>0</v>
      </c>
      <c r="W6623" s="38">
        <f t="shared" ca="1" si="206"/>
        <v>0</v>
      </c>
    </row>
    <row r="6624" spans="1:23" s="36" customFormat="1" ht="18.75">
      <c r="A6624" s="34"/>
      <c r="B6624" s="39"/>
      <c r="C6624" s="39"/>
      <c r="D6624" s="35"/>
      <c r="E6624" s="40"/>
      <c r="F6624" s="39"/>
      <c r="G6624" s="39"/>
      <c r="H6624" s="39"/>
      <c r="I6624" s="34"/>
      <c r="J6624" s="34"/>
      <c r="K6624" s="34"/>
      <c r="L6624" s="34"/>
      <c r="M6624" s="43" t="str">
        <f ca="1">IFERROR(OFFSET('Maximum minutes'!$C$1,T6624,MATCH(IF(G6624&lt;&gt;"",G6624,F6624),OFFSET('Maximum minutes'!$C$1,T6624-1,0,1,U6624+1),0)-1)*IF(OR(ISNUMBER(J6624),J6624="sans examen"),1,0)*IF(W6624&lt;MinDate,1,0),"")</f>
        <v/>
      </c>
      <c r="N6624" s="36">
        <f t="shared" ca="1" si="207"/>
        <v>0</v>
      </c>
      <c r="O6624" s="36" t="e">
        <f ca="1">LEFT(OFFSET(Lists!$Q$2,MATCH(E6624,Lists!$R$3:$R$19,0),0),4)</f>
        <v>#N/A</v>
      </c>
      <c r="P6624" s="36" t="e">
        <f ca="1">MATCH(O6624,Lists!$S$2:$S$640,1)</f>
        <v>#N/A</v>
      </c>
      <c r="Q6624" s="36" t="e">
        <f ca="1">MATCH(LEFT(OFFSET(Lists!$Q$2,MATCH(E6624,Lists!$R$3:$R$19,0)+1,0),4),Lists!$S$3:$S$640,1)</f>
        <v>#N/A</v>
      </c>
      <c r="R6624" s="36" t="e">
        <f ca="1">LEFT(OFFSET(Lists!$S$2,P6624-1+MATCH(F6624,OFFSET(Lists!$T$3,P6624-1,0,Q6624-P6624+1),0),0),6)</f>
        <v>#N/A</v>
      </c>
      <c r="S6624" s="36" t="e">
        <f ca="1">VLOOKUP(R6624,Lists!B:D,3,FALSE)</f>
        <v>#N/A</v>
      </c>
      <c r="T6624" s="36" t="str">
        <f>IF(F6624&lt;&gt;"",MATCH(R6624,'Maximum minutes'!B:B,0),"")</f>
        <v/>
      </c>
      <c r="U6624" s="36">
        <f ca="1">IF(F6624&lt;&gt;"",COUNTA(OFFSET('Maximum minutes'!$C$1,'Annexe A1 Cours'!T6624,0,1,50)),0)</f>
        <v>0</v>
      </c>
      <c r="V6624" s="37">
        <f ca="1">IFERROR(OFFSET('Maximum minutes'!$C$1,T6624+1,-1+MATCH(G6624,OFFSET('Maximum minutes'!$C$1,T6624-1,0,1,50),0)),0)</f>
        <v>0</v>
      </c>
      <c r="W6624" s="38">
        <f t="shared" ca="1" si="206"/>
        <v>0</v>
      </c>
    </row>
    <row r="6625" spans="1:23" s="36" customFormat="1" ht="18.75">
      <c r="A6625" s="34"/>
      <c r="B6625" s="39"/>
      <c r="C6625" s="39"/>
      <c r="D6625" s="35"/>
      <c r="E6625" s="40"/>
      <c r="F6625" s="39"/>
      <c r="G6625" s="39"/>
      <c r="H6625" s="39"/>
      <c r="I6625" s="34"/>
      <c r="J6625" s="34"/>
      <c r="K6625" s="34"/>
      <c r="L6625" s="34"/>
      <c r="M6625" s="43" t="str">
        <f ca="1">IFERROR(OFFSET('Maximum minutes'!$C$1,T6625,MATCH(IF(G6625&lt;&gt;"",G6625,F6625),OFFSET('Maximum minutes'!$C$1,T6625-1,0,1,U6625+1),0)-1)*IF(OR(ISNUMBER(J6625),J6625="sans examen"),1,0)*IF(W6625&lt;MinDate,1,0),"")</f>
        <v/>
      </c>
      <c r="N6625" s="36">
        <f t="shared" ca="1" si="207"/>
        <v>0</v>
      </c>
      <c r="O6625" s="36" t="e">
        <f ca="1">LEFT(OFFSET(Lists!$Q$2,MATCH(E6625,Lists!$R$3:$R$19,0),0),4)</f>
        <v>#N/A</v>
      </c>
      <c r="P6625" s="36" t="e">
        <f ca="1">MATCH(O6625,Lists!$S$2:$S$640,1)</f>
        <v>#N/A</v>
      </c>
      <c r="Q6625" s="36" t="e">
        <f ca="1">MATCH(LEFT(OFFSET(Lists!$Q$2,MATCH(E6625,Lists!$R$3:$R$19,0)+1,0),4),Lists!$S$3:$S$640,1)</f>
        <v>#N/A</v>
      </c>
      <c r="R6625" s="36" t="e">
        <f ca="1">LEFT(OFFSET(Lists!$S$2,P6625-1+MATCH(F6625,OFFSET(Lists!$T$3,P6625-1,0,Q6625-P6625+1),0),0),6)</f>
        <v>#N/A</v>
      </c>
      <c r="S6625" s="36" t="e">
        <f ca="1">VLOOKUP(R6625,Lists!B:D,3,FALSE)</f>
        <v>#N/A</v>
      </c>
      <c r="T6625" s="36" t="str">
        <f>IF(F6625&lt;&gt;"",MATCH(R6625,'Maximum minutes'!B:B,0),"")</f>
        <v/>
      </c>
      <c r="U6625" s="36">
        <f ca="1">IF(F6625&lt;&gt;"",COUNTA(OFFSET('Maximum minutes'!$C$1,'Annexe A1 Cours'!T6625,0,1,50)),0)</f>
        <v>0</v>
      </c>
      <c r="V6625" s="37">
        <f ca="1">IFERROR(OFFSET('Maximum minutes'!$C$1,T6625+1,-1+MATCH(G6625,OFFSET('Maximum minutes'!$C$1,T6625-1,0,1,50),0)),0)</f>
        <v>0</v>
      </c>
      <c r="W6625" s="38">
        <f t="shared" ca="1" si="206"/>
        <v>0</v>
      </c>
    </row>
    <row r="6626" spans="1:23" s="36" customFormat="1" ht="18.75">
      <c r="A6626" s="34"/>
      <c r="B6626" s="39"/>
      <c r="C6626" s="39"/>
      <c r="D6626" s="35"/>
      <c r="E6626" s="40"/>
      <c r="F6626" s="39"/>
      <c r="G6626" s="39"/>
      <c r="H6626" s="39"/>
      <c r="I6626" s="34"/>
      <c r="J6626" s="34"/>
      <c r="K6626" s="34"/>
      <c r="L6626" s="34"/>
      <c r="M6626" s="43" t="str">
        <f ca="1">IFERROR(OFFSET('Maximum minutes'!$C$1,T6626,MATCH(IF(G6626&lt;&gt;"",G6626,F6626),OFFSET('Maximum minutes'!$C$1,T6626-1,0,1,U6626+1),0)-1)*IF(OR(ISNUMBER(J6626),J6626="sans examen"),1,0)*IF(W6626&lt;MinDate,1,0),"")</f>
        <v/>
      </c>
      <c r="N6626" s="36">
        <f t="shared" ca="1" si="207"/>
        <v>0</v>
      </c>
      <c r="O6626" s="36" t="e">
        <f ca="1">LEFT(OFFSET(Lists!$Q$2,MATCH(E6626,Lists!$R$3:$R$19,0),0),4)</f>
        <v>#N/A</v>
      </c>
      <c r="P6626" s="36" t="e">
        <f ca="1">MATCH(O6626,Lists!$S$2:$S$640,1)</f>
        <v>#N/A</v>
      </c>
      <c r="Q6626" s="36" t="e">
        <f ca="1">MATCH(LEFT(OFFSET(Lists!$Q$2,MATCH(E6626,Lists!$R$3:$R$19,0)+1,0),4),Lists!$S$3:$S$640,1)</f>
        <v>#N/A</v>
      </c>
      <c r="R6626" s="36" t="e">
        <f ca="1">LEFT(OFFSET(Lists!$S$2,P6626-1+MATCH(F6626,OFFSET(Lists!$T$3,P6626-1,0,Q6626-P6626+1),0),0),6)</f>
        <v>#N/A</v>
      </c>
      <c r="S6626" s="36" t="e">
        <f ca="1">VLOOKUP(R6626,Lists!B:D,3,FALSE)</f>
        <v>#N/A</v>
      </c>
      <c r="T6626" s="36" t="str">
        <f>IF(F6626&lt;&gt;"",MATCH(R6626,'Maximum minutes'!B:B,0),"")</f>
        <v/>
      </c>
      <c r="U6626" s="36">
        <f ca="1">IF(F6626&lt;&gt;"",COUNTA(OFFSET('Maximum minutes'!$C$1,'Annexe A1 Cours'!T6626,0,1,50)),0)</f>
        <v>0</v>
      </c>
      <c r="V6626" s="37">
        <f ca="1">IFERROR(OFFSET('Maximum minutes'!$C$1,T6626+1,-1+MATCH(G6626,OFFSET('Maximum minutes'!$C$1,T6626-1,0,1,50),0)),0)</f>
        <v>0</v>
      </c>
      <c r="W6626" s="38">
        <f t="shared" ca="1" si="206"/>
        <v>0</v>
      </c>
    </row>
    <row r="6627" spans="1:23" s="36" customFormat="1" ht="18.75">
      <c r="A6627" s="34"/>
      <c r="B6627" s="39"/>
      <c r="C6627" s="39"/>
      <c r="D6627" s="35"/>
      <c r="E6627" s="40"/>
      <c r="F6627" s="39"/>
      <c r="G6627" s="39"/>
      <c r="H6627" s="39"/>
      <c r="I6627" s="34"/>
      <c r="J6627" s="34"/>
      <c r="K6627" s="34"/>
      <c r="L6627" s="34"/>
      <c r="M6627" s="43" t="str">
        <f ca="1">IFERROR(OFFSET('Maximum minutes'!$C$1,T6627,MATCH(IF(G6627&lt;&gt;"",G6627,F6627),OFFSET('Maximum minutes'!$C$1,T6627-1,0,1,U6627+1),0)-1)*IF(OR(ISNUMBER(J6627),J6627="sans examen"),1,0)*IF(W6627&lt;MinDate,1,0),"")</f>
        <v/>
      </c>
      <c r="N6627" s="36">
        <f t="shared" ca="1" si="207"/>
        <v>0</v>
      </c>
      <c r="O6627" s="36" t="e">
        <f ca="1">LEFT(OFFSET(Lists!$Q$2,MATCH(E6627,Lists!$R$3:$R$19,0),0),4)</f>
        <v>#N/A</v>
      </c>
      <c r="P6627" s="36" t="e">
        <f ca="1">MATCH(O6627,Lists!$S$2:$S$640,1)</f>
        <v>#N/A</v>
      </c>
      <c r="Q6627" s="36" t="e">
        <f ca="1">MATCH(LEFT(OFFSET(Lists!$Q$2,MATCH(E6627,Lists!$R$3:$R$19,0)+1,0),4),Lists!$S$3:$S$640,1)</f>
        <v>#N/A</v>
      </c>
      <c r="R6627" s="36" t="e">
        <f ca="1">LEFT(OFFSET(Lists!$S$2,P6627-1+MATCH(F6627,OFFSET(Lists!$T$3,P6627-1,0,Q6627-P6627+1),0),0),6)</f>
        <v>#N/A</v>
      </c>
      <c r="S6627" s="36" t="e">
        <f ca="1">VLOOKUP(R6627,Lists!B:D,3,FALSE)</f>
        <v>#N/A</v>
      </c>
      <c r="T6627" s="36" t="str">
        <f>IF(F6627&lt;&gt;"",MATCH(R6627,'Maximum minutes'!B:B,0),"")</f>
        <v/>
      </c>
      <c r="U6627" s="36">
        <f ca="1">IF(F6627&lt;&gt;"",COUNTA(OFFSET('Maximum minutes'!$C$1,'Annexe A1 Cours'!T6627,0,1,50)),0)</f>
        <v>0</v>
      </c>
      <c r="V6627" s="37">
        <f ca="1">IFERROR(OFFSET('Maximum minutes'!$C$1,T6627+1,-1+MATCH(G6627,OFFSET('Maximum minutes'!$C$1,T6627-1,0,1,50),0)),0)</f>
        <v>0</v>
      </c>
      <c r="W6627" s="38">
        <f t="shared" ca="1" si="206"/>
        <v>0</v>
      </c>
    </row>
    <row r="6628" spans="1:23" s="36" customFormat="1" ht="18.75">
      <c r="A6628" s="34"/>
      <c r="B6628" s="39"/>
      <c r="C6628" s="39"/>
      <c r="D6628" s="35"/>
      <c r="E6628" s="40"/>
      <c r="F6628" s="39"/>
      <c r="G6628" s="39"/>
      <c r="H6628" s="39"/>
      <c r="I6628" s="34"/>
      <c r="J6628" s="34"/>
      <c r="K6628" s="34"/>
      <c r="L6628" s="34"/>
      <c r="M6628" s="43" t="str">
        <f ca="1">IFERROR(OFFSET('Maximum minutes'!$C$1,T6628,MATCH(IF(G6628&lt;&gt;"",G6628,F6628),OFFSET('Maximum minutes'!$C$1,T6628-1,0,1,U6628+1),0)-1)*IF(OR(ISNUMBER(J6628),J6628="sans examen"),1,0)*IF(W6628&lt;MinDate,1,0),"")</f>
        <v/>
      </c>
      <c r="N6628" s="36">
        <f t="shared" ca="1" si="207"/>
        <v>0</v>
      </c>
      <c r="O6628" s="36" t="e">
        <f ca="1">LEFT(OFFSET(Lists!$Q$2,MATCH(E6628,Lists!$R$3:$R$19,0),0),4)</f>
        <v>#N/A</v>
      </c>
      <c r="P6628" s="36" t="e">
        <f ca="1">MATCH(O6628,Lists!$S$2:$S$640,1)</f>
        <v>#N/A</v>
      </c>
      <c r="Q6628" s="36" t="e">
        <f ca="1">MATCH(LEFT(OFFSET(Lists!$Q$2,MATCH(E6628,Lists!$R$3:$R$19,0)+1,0),4),Lists!$S$3:$S$640,1)</f>
        <v>#N/A</v>
      </c>
      <c r="R6628" s="36" t="e">
        <f ca="1">LEFT(OFFSET(Lists!$S$2,P6628-1+MATCH(F6628,OFFSET(Lists!$T$3,P6628-1,0,Q6628-P6628+1),0),0),6)</f>
        <v>#N/A</v>
      </c>
      <c r="S6628" s="36" t="e">
        <f ca="1">VLOOKUP(R6628,Lists!B:D,3,FALSE)</f>
        <v>#N/A</v>
      </c>
      <c r="T6628" s="36" t="str">
        <f>IF(F6628&lt;&gt;"",MATCH(R6628,'Maximum minutes'!B:B,0),"")</f>
        <v/>
      </c>
      <c r="U6628" s="36">
        <f ca="1">IF(F6628&lt;&gt;"",COUNTA(OFFSET('Maximum minutes'!$C$1,'Annexe A1 Cours'!T6628,0,1,50)),0)</f>
        <v>0</v>
      </c>
      <c r="V6628" s="37">
        <f ca="1">IFERROR(OFFSET('Maximum minutes'!$C$1,T6628+1,-1+MATCH(G6628,OFFSET('Maximum minutes'!$C$1,T6628-1,0,1,50),0)),0)</f>
        <v>0</v>
      </c>
      <c r="W6628" s="38">
        <f t="shared" ca="1" si="206"/>
        <v>0</v>
      </c>
    </row>
    <row r="6629" spans="1:23" s="36" customFormat="1" ht="18.75">
      <c r="A6629" s="34"/>
      <c r="B6629" s="39"/>
      <c r="C6629" s="39"/>
      <c r="D6629" s="35"/>
      <c r="E6629" s="40"/>
      <c r="F6629" s="39"/>
      <c r="G6629" s="39"/>
      <c r="H6629" s="39"/>
      <c r="I6629" s="34"/>
      <c r="J6629" s="34"/>
      <c r="K6629" s="34"/>
      <c r="L6629" s="34"/>
      <c r="M6629" s="43" t="str">
        <f ca="1">IFERROR(OFFSET('Maximum minutes'!$C$1,T6629,MATCH(IF(G6629&lt;&gt;"",G6629,F6629),OFFSET('Maximum minutes'!$C$1,T6629-1,0,1,U6629+1),0)-1)*IF(OR(ISNUMBER(J6629),J6629="sans examen"),1,0)*IF(W6629&lt;MinDate,1,0),"")</f>
        <v/>
      </c>
      <c r="N6629" s="36">
        <f t="shared" ca="1" si="207"/>
        <v>0</v>
      </c>
      <c r="O6629" s="36" t="e">
        <f ca="1">LEFT(OFFSET(Lists!$Q$2,MATCH(E6629,Lists!$R$3:$R$19,0),0),4)</f>
        <v>#N/A</v>
      </c>
      <c r="P6629" s="36" t="e">
        <f ca="1">MATCH(O6629,Lists!$S$2:$S$640,1)</f>
        <v>#N/A</v>
      </c>
      <c r="Q6629" s="36" t="e">
        <f ca="1">MATCH(LEFT(OFFSET(Lists!$Q$2,MATCH(E6629,Lists!$R$3:$R$19,0)+1,0),4),Lists!$S$3:$S$640,1)</f>
        <v>#N/A</v>
      </c>
      <c r="R6629" s="36" t="e">
        <f ca="1">LEFT(OFFSET(Lists!$S$2,P6629-1+MATCH(F6629,OFFSET(Lists!$T$3,P6629-1,0,Q6629-P6629+1),0),0),6)</f>
        <v>#N/A</v>
      </c>
      <c r="S6629" s="36" t="e">
        <f ca="1">VLOOKUP(R6629,Lists!B:D,3,FALSE)</f>
        <v>#N/A</v>
      </c>
      <c r="T6629" s="36" t="str">
        <f>IF(F6629&lt;&gt;"",MATCH(R6629,'Maximum minutes'!B:B,0),"")</f>
        <v/>
      </c>
      <c r="U6629" s="36">
        <f ca="1">IF(F6629&lt;&gt;"",COUNTA(OFFSET('Maximum minutes'!$C$1,'Annexe A1 Cours'!T6629,0,1,50)),0)</f>
        <v>0</v>
      </c>
      <c r="V6629" s="37">
        <f ca="1">IFERROR(OFFSET('Maximum minutes'!$C$1,T6629+1,-1+MATCH(G6629,OFFSET('Maximum minutes'!$C$1,T6629-1,0,1,50),0)),0)</f>
        <v>0</v>
      </c>
      <c r="W6629" s="38">
        <f t="shared" ca="1" si="206"/>
        <v>0</v>
      </c>
    </row>
    <row r="6630" spans="1:23" s="36" customFormat="1" ht="18.75">
      <c r="A6630" s="34"/>
      <c r="B6630" s="39"/>
      <c r="C6630" s="39"/>
      <c r="D6630" s="35"/>
      <c r="E6630" s="40"/>
      <c r="F6630" s="39"/>
      <c r="G6630" s="39"/>
      <c r="H6630" s="39"/>
      <c r="I6630" s="34"/>
      <c r="J6630" s="34"/>
      <c r="K6630" s="34"/>
      <c r="L6630" s="34"/>
      <c r="M6630" s="43" t="str">
        <f ca="1">IFERROR(OFFSET('Maximum minutes'!$C$1,T6630,MATCH(IF(G6630&lt;&gt;"",G6630,F6630),OFFSET('Maximum minutes'!$C$1,T6630-1,0,1,U6630+1),0)-1)*IF(OR(ISNUMBER(J6630),J6630="sans examen"),1,0)*IF(W6630&lt;MinDate,1,0),"")</f>
        <v/>
      </c>
      <c r="N6630" s="36">
        <f t="shared" ca="1" si="207"/>
        <v>0</v>
      </c>
      <c r="O6630" s="36" t="e">
        <f ca="1">LEFT(OFFSET(Lists!$Q$2,MATCH(E6630,Lists!$R$3:$R$19,0),0),4)</f>
        <v>#N/A</v>
      </c>
      <c r="P6630" s="36" t="e">
        <f ca="1">MATCH(O6630,Lists!$S$2:$S$640,1)</f>
        <v>#N/A</v>
      </c>
      <c r="Q6630" s="36" t="e">
        <f ca="1">MATCH(LEFT(OFFSET(Lists!$Q$2,MATCH(E6630,Lists!$R$3:$R$19,0)+1,0),4),Lists!$S$3:$S$640,1)</f>
        <v>#N/A</v>
      </c>
      <c r="R6630" s="36" t="e">
        <f ca="1">LEFT(OFFSET(Lists!$S$2,P6630-1+MATCH(F6630,OFFSET(Lists!$T$3,P6630-1,0,Q6630-P6630+1),0),0),6)</f>
        <v>#N/A</v>
      </c>
      <c r="S6630" s="36" t="e">
        <f ca="1">VLOOKUP(R6630,Lists!B:D,3,FALSE)</f>
        <v>#N/A</v>
      </c>
      <c r="T6630" s="36" t="str">
        <f>IF(F6630&lt;&gt;"",MATCH(R6630,'Maximum minutes'!B:B,0),"")</f>
        <v/>
      </c>
      <c r="U6630" s="36">
        <f ca="1">IF(F6630&lt;&gt;"",COUNTA(OFFSET('Maximum minutes'!$C$1,'Annexe A1 Cours'!T6630,0,1,50)),0)</f>
        <v>0</v>
      </c>
      <c r="V6630" s="37">
        <f ca="1">IFERROR(OFFSET('Maximum minutes'!$C$1,T6630+1,-1+MATCH(G6630,OFFSET('Maximum minutes'!$C$1,T6630-1,0,1,50),0)),0)</f>
        <v>0</v>
      </c>
      <c r="W6630" s="38">
        <f t="shared" ca="1" si="206"/>
        <v>0</v>
      </c>
    </row>
    <row r="6631" spans="1:23" s="36" customFormat="1" ht="18.75">
      <c r="A6631" s="34"/>
      <c r="B6631" s="39"/>
      <c r="C6631" s="39"/>
      <c r="D6631" s="35"/>
      <c r="E6631" s="40"/>
      <c r="F6631" s="39"/>
      <c r="G6631" s="39"/>
      <c r="H6631" s="39"/>
      <c r="I6631" s="34"/>
      <c r="J6631" s="34"/>
      <c r="K6631" s="34"/>
      <c r="L6631" s="34"/>
      <c r="M6631" s="43" t="str">
        <f ca="1">IFERROR(OFFSET('Maximum minutes'!$C$1,T6631,MATCH(IF(G6631&lt;&gt;"",G6631,F6631),OFFSET('Maximum minutes'!$C$1,T6631-1,0,1,U6631+1),0)-1)*IF(OR(ISNUMBER(J6631),J6631="sans examen"),1,0)*IF(W6631&lt;MinDate,1,0),"")</f>
        <v/>
      </c>
      <c r="N6631" s="36">
        <f t="shared" ca="1" si="207"/>
        <v>0</v>
      </c>
      <c r="O6631" s="36" t="e">
        <f ca="1">LEFT(OFFSET(Lists!$Q$2,MATCH(E6631,Lists!$R$3:$R$19,0),0),4)</f>
        <v>#N/A</v>
      </c>
      <c r="P6631" s="36" t="e">
        <f ca="1">MATCH(O6631,Lists!$S$2:$S$640,1)</f>
        <v>#N/A</v>
      </c>
      <c r="Q6631" s="36" t="e">
        <f ca="1">MATCH(LEFT(OFFSET(Lists!$Q$2,MATCH(E6631,Lists!$R$3:$R$19,0)+1,0),4),Lists!$S$3:$S$640,1)</f>
        <v>#N/A</v>
      </c>
      <c r="R6631" s="36" t="e">
        <f ca="1">LEFT(OFFSET(Lists!$S$2,P6631-1+MATCH(F6631,OFFSET(Lists!$T$3,P6631-1,0,Q6631-P6631+1),0),0),6)</f>
        <v>#N/A</v>
      </c>
      <c r="S6631" s="36" t="e">
        <f ca="1">VLOOKUP(R6631,Lists!B:D,3,FALSE)</f>
        <v>#N/A</v>
      </c>
      <c r="T6631" s="36" t="str">
        <f>IF(F6631&lt;&gt;"",MATCH(R6631,'Maximum minutes'!B:B,0),"")</f>
        <v/>
      </c>
      <c r="U6631" s="36">
        <f ca="1">IF(F6631&lt;&gt;"",COUNTA(OFFSET('Maximum minutes'!$C$1,'Annexe A1 Cours'!T6631,0,1,50)),0)</f>
        <v>0</v>
      </c>
      <c r="V6631" s="37">
        <f ca="1">IFERROR(OFFSET('Maximum minutes'!$C$1,T6631+1,-1+MATCH(G6631,OFFSET('Maximum minutes'!$C$1,T6631-1,0,1,50),0)),0)</f>
        <v>0</v>
      </c>
      <c r="W6631" s="38">
        <f t="shared" ca="1" si="206"/>
        <v>0</v>
      </c>
    </row>
    <row r="6632" spans="1:23" s="36" customFormat="1" ht="18.75">
      <c r="A6632" s="34"/>
      <c r="B6632" s="39"/>
      <c r="C6632" s="39"/>
      <c r="D6632" s="35"/>
      <c r="E6632" s="40"/>
      <c r="F6632" s="39"/>
      <c r="G6632" s="39"/>
      <c r="H6632" s="39"/>
      <c r="I6632" s="34"/>
      <c r="J6632" s="34"/>
      <c r="K6632" s="34"/>
      <c r="L6632" s="34"/>
      <c r="M6632" s="43" t="str">
        <f ca="1">IFERROR(OFFSET('Maximum minutes'!$C$1,T6632,MATCH(IF(G6632&lt;&gt;"",G6632,F6632),OFFSET('Maximum minutes'!$C$1,T6632-1,0,1,U6632+1),0)-1)*IF(OR(ISNUMBER(J6632),J6632="sans examen"),1,0)*IF(W6632&lt;MinDate,1,0),"")</f>
        <v/>
      </c>
      <c r="N6632" s="36">
        <f t="shared" ca="1" si="207"/>
        <v>0</v>
      </c>
      <c r="O6632" s="36" t="e">
        <f ca="1">LEFT(OFFSET(Lists!$Q$2,MATCH(E6632,Lists!$R$3:$R$19,0),0),4)</f>
        <v>#N/A</v>
      </c>
      <c r="P6632" s="36" t="e">
        <f ca="1">MATCH(O6632,Lists!$S$2:$S$640,1)</f>
        <v>#N/A</v>
      </c>
      <c r="Q6632" s="36" t="e">
        <f ca="1">MATCH(LEFT(OFFSET(Lists!$Q$2,MATCH(E6632,Lists!$R$3:$R$19,0)+1,0),4),Lists!$S$3:$S$640,1)</f>
        <v>#N/A</v>
      </c>
      <c r="R6632" s="36" t="e">
        <f ca="1">LEFT(OFFSET(Lists!$S$2,P6632-1+MATCH(F6632,OFFSET(Lists!$T$3,P6632-1,0,Q6632-P6632+1),0),0),6)</f>
        <v>#N/A</v>
      </c>
      <c r="S6632" s="36" t="e">
        <f ca="1">VLOOKUP(R6632,Lists!B:D,3,FALSE)</f>
        <v>#N/A</v>
      </c>
      <c r="T6632" s="36" t="str">
        <f>IF(F6632&lt;&gt;"",MATCH(R6632,'Maximum minutes'!B:B,0),"")</f>
        <v/>
      </c>
      <c r="U6632" s="36">
        <f ca="1">IF(F6632&lt;&gt;"",COUNTA(OFFSET('Maximum minutes'!$C$1,'Annexe A1 Cours'!T6632,0,1,50)),0)</f>
        <v>0</v>
      </c>
      <c r="V6632" s="37">
        <f ca="1">IFERROR(OFFSET('Maximum minutes'!$C$1,T6632+1,-1+MATCH(G6632,OFFSET('Maximum minutes'!$C$1,T6632-1,0,1,50),0)),0)</f>
        <v>0</v>
      </c>
      <c r="W6632" s="38">
        <f t="shared" ca="1" si="206"/>
        <v>0</v>
      </c>
    </row>
    <row r="6633" spans="1:23" s="36" customFormat="1" ht="18.75">
      <c r="A6633" s="34"/>
      <c r="B6633" s="39"/>
      <c r="C6633" s="39"/>
      <c r="D6633" s="35"/>
      <c r="E6633" s="40"/>
      <c r="F6633" s="39"/>
      <c r="G6633" s="39"/>
      <c r="H6633" s="39"/>
      <c r="I6633" s="34"/>
      <c r="J6633" s="34"/>
      <c r="K6633" s="34"/>
      <c r="L6633" s="34"/>
      <c r="M6633" s="43" t="str">
        <f ca="1">IFERROR(OFFSET('Maximum minutes'!$C$1,T6633,MATCH(IF(G6633&lt;&gt;"",G6633,F6633),OFFSET('Maximum minutes'!$C$1,T6633-1,0,1,U6633+1),0)-1)*IF(OR(ISNUMBER(J6633),J6633="sans examen"),1,0)*IF(W6633&lt;MinDate,1,0),"")</f>
        <v/>
      </c>
      <c r="N6633" s="36">
        <f t="shared" ca="1" si="207"/>
        <v>0</v>
      </c>
      <c r="O6633" s="36" t="e">
        <f ca="1">LEFT(OFFSET(Lists!$Q$2,MATCH(E6633,Lists!$R$3:$R$19,0),0),4)</f>
        <v>#N/A</v>
      </c>
      <c r="P6633" s="36" t="e">
        <f ca="1">MATCH(O6633,Lists!$S$2:$S$640,1)</f>
        <v>#N/A</v>
      </c>
      <c r="Q6633" s="36" t="e">
        <f ca="1">MATCH(LEFT(OFFSET(Lists!$Q$2,MATCH(E6633,Lists!$R$3:$R$19,0)+1,0),4),Lists!$S$3:$S$640,1)</f>
        <v>#N/A</v>
      </c>
      <c r="R6633" s="36" t="e">
        <f ca="1">LEFT(OFFSET(Lists!$S$2,P6633-1+MATCH(F6633,OFFSET(Lists!$T$3,P6633-1,0,Q6633-P6633+1),0),0),6)</f>
        <v>#N/A</v>
      </c>
      <c r="S6633" s="36" t="e">
        <f ca="1">VLOOKUP(R6633,Lists!B:D,3,FALSE)</f>
        <v>#N/A</v>
      </c>
      <c r="T6633" s="36" t="str">
        <f>IF(F6633&lt;&gt;"",MATCH(R6633,'Maximum minutes'!B:B,0),"")</f>
        <v/>
      </c>
      <c r="U6633" s="36">
        <f ca="1">IF(F6633&lt;&gt;"",COUNTA(OFFSET('Maximum minutes'!$C$1,'Annexe A1 Cours'!T6633,0,1,50)),0)</f>
        <v>0</v>
      </c>
      <c r="V6633" s="37">
        <f ca="1">IFERROR(OFFSET('Maximum minutes'!$C$1,T6633+1,-1+MATCH(G6633,OFFSET('Maximum minutes'!$C$1,T6633-1,0,1,50),0)),0)</f>
        <v>0</v>
      </c>
      <c r="W6633" s="38">
        <f t="shared" ca="1" si="206"/>
        <v>0</v>
      </c>
    </row>
    <row r="6634" spans="1:23" s="36" customFormat="1" ht="18.75">
      <c r="A6634" s="34"/>
      <c r="B6634" s="39"/>
      <c r="C6634" s="39"/>
      <c r="D6634" s="35"/>
      <c r="E6634" s="40"/>
      <c r="F6634" s="39"/>
      <c r="G6634" s="39"/>
      <c r="H6634" s="39"/>
      <c r="I6634" s="34"/>
      <c r="J6634" s="34"/>
      <c r="K6634" s="34"/>
      <c r="L6634" s="34"/>
      <c r="M6634" s="43" t="str">
        <f ca="1">IFERROR(OFFSET('Maximum minutes'!$C$1,T6634,MATCH(IF(G6634&lt;&gt;"",G6634,F6634),OFFSET('Maximum minutes'!$C$1,T6634-1,0,1,U6634+1),0)-1)*IF(OR(ISNUMBER(J6634),J6634="sans examen"),1,0)*IF(W6634&lt;MinDate,1,0),"")</f>
        <v/>
      </c>
      <c r="N6634" s="36">
        <f t="shared" ca="1" si="207"/>
        <v>0</v>
      </c>
      <c r="O6634" s="36" t="e">
        <f ca="1">LEFT(OFFSET(Lists!$Q$2,MATCH(E6634,Lists!$R$3:$R$19,0),0),4)</f>
        <v>#N/A</v>
      </c>
      <c r="P6634" s="36" t="e">
        <f ca="1">MATCH(O6634,Lists!$S$2:$S$640,1)</f>
        <v>#N/A</v>
      </c>
      <c r="Q6634" s="36" t="e">
        <f ca="1">MATCH(LEFT(OFFSET(Lists!$Q$2,MATCH(E6634,Lists!$R$3:$R$19,0)+1,0),4),Lists!$S$3:$S$640,1)</f>
        <v>#N/A</v>
      </c>
      <c r="R6634" s="36" t="e">
        <f ca="1">LEFT(OFFSET(Lists!$S$2,P6634-1+MATCH(F6634,OFFSET(Lists!$T$3,P6634-1,0,Q6634-P6634+1),0),0),6)</f>
        <v>#N/A</v>
      </c>
      <c r="S6634" s="36" t="e">
        <f ca="1">VLOOKUP(R6634,Lists!B:D,3,FALSE)</f>
        <v>#N/A</v>
      </c>
      <c r="T6634" s="36" t="str">
        <f>IF(F6634&lt;&gt;"",MATCH(R6634,'Maximum minutes'!B:B,0),"")</f>
        <v/>
      </c>
      <c r="U6634" s="36">
        <f ca="1">IF(F6634&lt;&gt;"",COUNTA(OFFSET('Maximum minutes'!$C$1,'Annexe A1 Cours'!T6634,0,1,50)),0)</f>
        <v>0</v>
      </c>
      <c r="V6634" s="37">
        <f ca="1">IFERROR(OFFSET('Maximum minutes'!$C$1,T6634+1,-1+MATCH(G6634,OFFSET('Maximum minutes'!$C$1,T6634-1,0,1,50),0)),0)</f>
        <v>0</v>
      </c>
      <c r="W6634" s="38">
        <f t="shared" ca="1" si="206"/>
        <v>0</v>
      </c>
    </row>
    <row r="6635" spans="1:23" s="36" customFormat="1" ht="18.75">
      <c r="A6635" s="34"/>
      <c r="B6635" s="39"/>
      <c r="C6635" s="39"/>
      <c r="D6635" s="35"/>
      <c r="E6635" s="40"/>
      <c r="F6635" s="39"/>
      <c r="G6635" s="39"/>
      <c r="H6635" s="39"/>
      <c r="I6635" s="34"/>
      <c r="J6635" s="34"/>
      <c r="K6635" s="34"/>
      <c r="L6635" s="34"/>
      <c r="M6635" s="43" t="str">
        <f ca="1">IFERROR(OFFSET('Maximum minutes'!$C$1,T6635,MATCH(IF(G6635&lt;&gt;"",G6635,F6635),OFFSET('Maximum minutes'!$C$1,T6635-1,0,1,U6635+1),0)-1)*IF(OR(ISNUMBER(J6635),J6635="sans examen"),1,0)*IF(W6635&lt;MinDate,1,0),"")</f>
        <v/>
      </c>
      <c r="N6635" s="36">
        <f t="shared" ca="1" si="207"/>
        <v>0</v>
      </c>
      <c r="O6635" s="36" t="e">
        <f ca="1">LEFT(OFFSET(Lists!$Q$2,MATCH(E6635,Lists!$R$3:$R$19,0),0),4)</f>
        <v>#N/A</v>
      </c>
      <c r="P6635" s="36" t="e">
        <f ca="1">MATCH(O6635,Lists!$S$2:$S$640,1)</f>
        <v>#N/A</v>
      </c>
      <c r="Q6635" s="36" t="e">
        <f ca="1">MATCH(LEFT(OFFSET(Lists!$Q$2,MATCH(E6635,Lists!$R$3:$R$19,0)+1,0),4),Lists!$S$3:$S$640,1)</f>
        <v>#N/A</v>
      </c>
      <c r="R6635" s="36" t="e">
        <f ca="1">LEFT(OFFSET(Lists!$S$2,P6635-1+MATCH(F6635,OFFSET(Lists!$T$3,P6635-1,0,Q6635-P6635+1),0),0),6)</f>
        <v>#N/A</v>
      </c>
      <c r="S6635" s="36" t="e">
        <f ca="1">VLOOKUP(R6635,Lists!B:D,3,FALSE)</f>
        <v>#N/A</v>
      </c>
      <c r="T6635" s="36" t="str">
        <f>IF(F6635&lt;&gt;"",MATCH(R6635,'Maximum minutes'!B:B,0),"")</f>
        <v/>
      </c>
      <c r="U6635" s="36">
        <f ca="1">IF(F6635&lt;&gt;"",COUNTA(OFFSET('Maximum minutes'!$C$1,'Annexe A1 Cours'!T6635,0,1,50)),0)</f>
        <v>0</v>
      </c>
      <c r="V6635" s="37">
        <f ca="1">IFERROR(OFFSET('Maximum minutes'!$C$1,T6635+1,-1+MATCH(G6635,OFFSET('Maximum minutes'!$C$1,T6635-1,0,1,50),0)),0)</f>
        <v>0</v>
      </c>
      <c r="W6635" s="38">
        <f t="shared" ca="1" si="206"/>
        <v>0</v>
      </c>
    </row>
    <row r="6636" spans="1:23" s="36" customFormat="1" ht="18.75">
      <c r="A6636" s="34"/>
      <c r="B6636" s="39"/>
      <c r="C6636" s="39"/>
      <c r="D6636" s="35"/>
      <c r="E6636" s="40"/>
      <c r="F6636" s="39"/>
      <c r="G6636" s="39"/>
      <c r="H6636" s="39"/>
      <c r="I6636" s="34"/>
      <c r="J6636" s="34"/>
      <c r="K6636" s="34"/>
      <c r="L6636" s="34"/>
      <c r="M6636" s="43" t="str">
        <f ca="1">IFERROR(OFFSET('Maximum minutes'!$C$1,T6636,MATCH(IF(G6636&lt;&gt;"",G6636,F6636),OFFSET('Maximum minutes'!$C$1,T6636-1,0,1,U6636+1),0)-1)*IF(OR(ISNUMBER(J6636),J6636="sans examen"),1,0)*IF(W6636&lt;MinDate,1,0),"")</f>
        <v/>
      </c>
      <c r="N6636" s="36">
        <f t="shared" ca="1" si="207"/>
        <v>0</v>
      </c>
      <c r="O6636" s="36" t="e">
        <f ca="1">LEFT(OFFSET(Lists!$Q$2,MATCH(E6636,Lists!$R$3:$R$19,0),0),4)</f>
        <v>#N/A</v>
      </c>
      <c r="P6636" s="36" t="e">
        <f ca="1">MATCH(O6636,Lists!$S$2:$S$640,1)</f>
        <v>#N/A</v>
      </c>
      <c r="Q6636" s="36" t="e">
        <f ca="1">MATCH(LEFT(OFFSET(Lists!$Q$2,MATCH(E6636,Lists!$R$3:$R$19,0)+1,0),4),Lists!$S$3:$S$640,1)</f>
        <v>#N/A</v>
      </c>
      <c r="R6636" s="36" t="e">
        <f ca="1">LEFT(OFFSET(Lists!$S$2,P6636-1+MATCH(F6636,OFFSET(Lists!$T$3,P6636-1,0,Q6636-P6636+1),0),0),6)</f>
        <v>#N/A</v>
      </c>
      <c r="S6636" s="36" t="e">
        <f ca="1">VLOOKUP(R6636,Lists!B:D,3,FALSE)</f>
        <v>#N/A</v>
      </c>
      <c r="T6636" s="36" t="str">
        <f>IF(F6636&lt;&gt;"",MATCH(R6636,'Maximum minutes'!B:B,0),"")</f>
        <v/>
      </c>
      <c r="U6636" s="36">
        <f ca="1">IF(F6636&lt;&gt;"",COUNTA(OFFSET('Maximum minutes'!$C$1,'Annexe A1 Cours'!T6636,0,1,50)),0)</f>
        <v>0</v>
      </c>
      <c r="V6636" s="37">
        <f ca="1">IFERROR(OFFSET('Maximum minutes'!$C$1,T6636+1,-1+MATCH(G6636,OFFSET('Maximum minutes'!$C$1,T6636-1,0,1,50),0)),0)</f>
        <v>0</v>
      </c>
      <c r="W6636" s="38">
        <f t="shared" ca="1" si="206"/>
        <v>0</v>
      </c>
    </row>
    <row r="6637" spans="1:23" s="36" customFormat="1" ht="18.75">
      <c r="A6637" s="34"/>
      <c r="B6637" s="39"/>
      <c r="C6637" s="39"/>
      <c r="D6637" s="35"/>
      <c r="E6637" s="40"/>
      <c r="F6637" s="39"/>
      <c r="G6637" s="39"/>
      <c r="H6637" s="39"/>
      <c r="I6637" s="34"/>
      <c r="J6637" s="34"/>
      <c r="K6637" s="34"/>
      <c r="L6637" s="34"/>
      <c r="M6637" s="43" t="str">
        <f ca="1">IFERROR(OFFSET('Maximum minutes'!$C$1,T6637,MATCH(IF(G6637&lt;&gt;"",G6637,F6637),OFFSET('Maximum minutes'!$C$1,T6637-1,0,1,U6637+1),0)-1)*IF(OR(ISNUMBER(J6637),J6637="sans examen"),1,0)*IF(W6637&lt;MinDate,1,0),"")</f>
        <v/>
      </c>
      <c r="N6637" s="36">
        <f t="shared" ca="1" si="207"/>
        <v>0</v>
      </c>
      <c r="O6637" s="36" t="e">
        <f ca="1">LEFT(OFFSET(Lists!$Q$2,MATCH(E6637,Lists!$R$3:$R$19,0),0),4)</f>
        <v>#N/A</v>
      </c>
      <c r="P6637" s="36" t="e">
        <f ca="1">MATCH(O6637,Lists!$S$2:$S$640,1)</f>
        <v>#N/A</v>
      </c>
      <c r="Q6637" s="36" t="e">
        <f ca="1">MATCH(LEFT(OFFSET(Lists!$Q$2,MATCH(E6637,Lists!$R$3:$R$19,0)+1,0),4),Lists!$S$3:$S$640,1)</f>
        <v>#N/A</v>
      </c>
      <c r="R6637" s="36" t="e">
        <f ca="1">LEFT(OFFSET(Lists!$S$2,P6637-1+MATCH(F6637,OFFSET(Lists!$T$3,P6637-1,0,Q6637-P6637+1),0),0),6)</f>
        <v>#N/A</v>
      </c>
      <c r="S6637" s="36" t="e">
        <f ca="1">VLOOKUP(R6637,Lists!B:D,3,FALSE)</f>
        <v>#N/A</v>
      </c>
      <c r="T6637" s="36" t="str">
        <f>IF(F6637&lt;&gt;"",MATCH(R6637,'Maximum minutes'!B:B,0),"")</f>
        <v/>
      </c>
      <c r="U6637" s="36">
        <f ca="1">IF(F6637&lt;&gt;"",COUNTA(OFFSET('Maximum minutes'!$C$1,'Annexe A1 Cours'!T6637,0,1,50)),0)</f>
        <v>0</v>
      </c>
      <c r="V6637" s="37">
        <f ca="1">IFERROR(OFFSET('Maximum minutes'!$C$1,T6637+1,-1+MATCH(G6637,OFFSET('Maximum minutes'!$C$1,T6637-1,0,1,50),0)),0)</f>
        <v>0</v>
      </c>
      <c r="W6637" s="38">
        <f t="shared" ca="1" si="206"/>
        <v>0</v>
      </c>
    </row>
    <row r="6638" spans="1:23" s="36" customFormat="1" ht="18.75">
      <c r="A6638" s="34"/>
      <c r="B6638" s="39"/>
      <c r="C6638" s="39"/>
      <c r="D6638" s="35"/>
      <c r="E6638" s="40"/>
      <c r="F6638" s="39"/>
      <c r="G6638" s="39"/>
      <c r="H6638" s="39"/>
      <c r="I6638" s="34"/>
      <c r="J6638" s="34"/>
      <c r="K6638" s="34"/>
      <c r="L6638" s="34"/>
      <c r="M6638" s="43" t="str">
        <f ca="1">IFERROR(OFFSET('Maximum minutes'!$C$1,T6638,MATCH(IF(G6638&lt;&gt;"",G6638,F6638),OFFSET('Maximum minutes'!$C$1,T6638-1,0,1,U6638+1),0)-1)*IF(OR(ISNUMBER(J6638),J6638="sans examen"),1,0)*IF(W6638&lt;MinDate,1,0),"")</f>
        <v/>
      </c>
      <c r="N6638" s="36">
        <f t="shared" ca="1" si="207"/>
        <v>0</v>
      </c>
      <c r="O6638" s="36" t="e">
        <f ca="1">LEFT(OFFSET(Lists!$Q$2,MATCH(E6638,Lists!$R$3:$R$19,0),0),4)</f>
        <v>#N/A</v>
      </c>
      <c r="P6638" s="36" t="e">
        <f ca="1">MATCH(O6638,Lists!$S$2:$S$640,1)</f>
        <v>#N/A</v>
      </c>
      <c r="Q6638" s="36" t="e">
        <f ca="1">MATCH(LEFT(OFFSET(Lists!$Q$2,MATCH(E6638,Lists!$R$3:$R$19,0)+1,0),4),Lists!$S$3:$S$640,1)</f>
        <v>#N/A</v>
      </c>
      <c r="R6638" s="36" t="e">
        <f ca="1">LEFT(OFFSET(Lists!$S$2,P6638-1+MATCH(F6638,OFFSET(Lists!$T$3,P6638-1,0,Q6638-P6638+1),0),0),6)</f>
        <v>#N/A</v>
      </c>
      <c r="S6638" s="36" t="e">
        <f ca="1">VLOOKUP(R6638,Lists!B:D,3,FALSE)</f>
        <v>#N/A</v>
      </c>
      <c r="T6638" s="36" t="str">
        <f>IF(F6638&lt;&gt;"",MATCH(R6638,'Maximum minutes'!B:B,0),"")</f>
        <v/>
      </c>
      <c r="U6638" s="36">
        <f ca="1">IF(F6638&lt;&gt;"",COUNTA(OFFSET('Maximum minutes'!$C$1,'Annexe A1 Cours'!T6638,0,1,50)),0)</f>
        <v>0</v>
      </c>
      <c r="V6638" s="37">
        <f ca="1">IFERROR(OFFSET('Maximum minutes'!$C$1,T6638+1,-1+MATCH(G6638,OFFSET('Maximum minutes'!$C$1,T6638-1,0,1,50),0)),0)</f>
        <v>0</v>
      </c>
      <c r="W6638" s="38">
        <f t="shared" ca="1" si="206"/>
        <v>0</v>
      </c>
    </row>
    <row r="6639" spans="1:23" s="36" customFormat="1" ht="18.75">
      <c r="A6639" s="34"/>
      <c r="B6639" s="39"/>
      <c r="C6639" s="39"/>
      <c r="D6639" s="35"/>
      <c r="E6639" s="40"/>
      <c r="F6639" s="39"/>
      <c r="G6639" s="39"/>
      <c r="H6639" s="39"/>
      <c r="I6639" s="34"/>
      <c r="J6639" s="34"/>
      <c r="K6639" s="34"/>
      <c r="L6639" s="34"/>
      <c r="M6639" s="43" t="str">
        <f ca="1">IFERROR(OFFSET('Maximum minutes'!$C$1,T6639,MATCH(IF(G6639&lt;&gt;"",G6639,F6639),OFFSET('Maximum minutes'!$C$1,T6639-1,0,1,U6639+1),0)-1)*IF(OR(ISNUMBER(J6639),J6639="sans examen"),1,0)*IF(W6639&lt;MinDate,1,0),"")</f>
        <v/>
      </c>
      <c r="N6639" s="36">
        <f t="shared" ca="1" si="207"/>
        <v>0</v>
      </c>
      <c r="O6639" s="36" t="e">
        <f ca="1">LEFT(OFFSET(Lists!$Q$2,MATCH(E6639,Lists!$R$3:$R$19,0),0),4)</f>
        <v>#N/A</v>
      </c>
      <c r="P6639" s="36" t="e">
        <f ca="1">MATCH(O6639,Lists!$S$2:$S$640,1)</f>
        <v>#N/A</v>
      </c>
      <c r="Q6639" s="36" t="e">
        <f ca="1">MATCH(LEFT(OFFSET(Lists!$Q$2,MATCH(E6639,Lists!$R$3:$R$19,0)+1,0),4),Lists!$S$3:$S$640,1)</f>
        <v>#N/A</v>
      </c>
      <c r="R6639" s="36" t="e">
        <f ca="1">LEFT(OFFSET(Lists!$S$2,P6639-1+MATCH(F6639,OFFSET(Lists!$T$3,P6639-1,0,Q6639-P6639+1),0),0),6)</f>
        <v>#N/A</v>
      </c>
      <c r="S6639" s="36" t="e">
        <f ca="1">VLOOKUP(R6639,Lists!B:D,3,FALSE)</f>
        <v>#N/A</v>
      </c>
      <c r="T6639" s="36" t="str">
        <f>IF(F6639&lt;&gt;"",MATCH(R6639,'Maximum minutes'!B:B,0),"")</f>
        <v/>
      </c>
      <c r="U6639" s="36">
        <f ca="1">IF(F6639&lt;&gt;"",COUNTA(OFFSET('Maximum minutes'!$C$1,'Annexe A1 Cours'!T6639,0,1,50)),0)</f>
        <v>0</v>
      </c>
      <c r="V6639" s="37">
        <f ca="1">IFERROR(OFFSET('Maximum minutes'!$C$1,T6639+1,-1+MATCH(G6639,OFFSET('Maximum minutes'!$C$1,T6639-1,0,1,50),0)),0)</f>
        <v>0</v>
      </c>
      <c r="W6639" s="38">
        <f t="shared" ca="1" si="206"/>
        <v>0</v>
      </c>
    </row>
    <row r="6640" spans="1:23" s="36" customFormat="1" ht="18.75">
      <c r="A6640" s="34"/>
      <c r="B6640" s="39"/>
      <c r="C6640" s="39"/>
      <c r="D6640" s="35"/>
      <c r="E6640" s="40"/>
      <c r="F6640" s="39"/>
      <c r="G6640" s="39"/>
      <c r="H6640" s="39"/>
      <c r="I6640" s="34"/>
      <c r="J6640" s="34"/>
      <c r="K6640" s="34"/>
      <c r="L6640" s="34"/>
      <c r="M6640" s="43" t="str">
        <f ca="1">IFERROR(OFFSET('Maximum minutes'!$C$1,T6640,MATCH(IF(G6640&lt;&gt;"",G6640,F6640),OFFSET('Maximum minutes'!$C$1,T6640-1,0,1,U6640+1),0)-1)*IF(OR(ISNUMBER(J6640),J6640="sans examen"),1,0)*IF(W6640&lt;MinDate,1,0),"")</f>
        <v/>
      </c>
      <c r="N6640" s="36">
        <f t="shared" ca="1" si="207"/>
        <v>0</v>
      </c>
      <c r="O6640" s="36" t="e">
        <f ca="1">LEFT(OFFSET(Lists!$Q$2,MATCH(E6640,Lists!$R$3:$R$19,0),0),4)</f>
        <v>#N/A</v>
      </c>
      <c r="P6640" s="36" t="e">
        <f ca="1">MATCH(O6640,Lists!$S$2:$S$640,1)</f>
        <v>#N/A</v>
      </c>
      <c r="Q6640" s="36" t="e">
        <f ca="1">MATCH(LEFT(OFFSET(Lists!$Q$2,MATCH(E6640,Lists!$R$3:$R$19,0)+1,0),4),Lists!$S$3:$S$640,1)</f>
        <v>#N/A</v>
      </c>
      <c r="R6640" s="36" t="e">
        <f ca="1">LEFT(OFFSET(Lists!$S$2,P6640-1+MATCH(F6640,OFFSET(Lists!$T$3,P6640-1,0,Q6640-P6640+1),0),0),6)</f>
        <v>#N/A</v>
      </c>
      <c r="S6640" s="36" t="e">
        <f ca="1">VLOOKUP(R6640,Lists!B:D,3,FALSE)</f>
        <v>#N/A</v>
      </c>
      <c r="T6640" s="36" t="str">
        <f>IF(F6640&lt;&gt;"",MATCH(R6640,'Maximum minutes'!B:B,0),"")</f>
        <v/>
      </c>
      <c r="U6640" s="36">
        <f ca="1">IF(F6640&lt;&gt;"",COUNTA(OFFSET('Maximum minutes'!$C$1,'Annexe A1 Cours'!T6640,0,1,50)),0)</f>
        <v>0</v>
      </c>
      <c r="V6640" s="37">
        <f ca="1">IFERROR(OFFSET('Maximum minutes'!$C$1,T6640+1,-1+MATCH(G6640,OFFSET('Maximum minutes'!$C$1,T6640-1,0,1,50),0)),0)</f>
        <v>0</v>
      </c>
      <c r="W6640" s="38">
        <f t="shared" ca="1" si="206"/>
        <v>0</v>
      </c>
    </row>
    <row r="6641" spans="1:23" s="36" customFormat="1" ht="18.75">
      <c r="A6641" s="34"/>
      <c r="B6641" s="39"/>
      <c r="C6641" s="39"/>
      <c r="D6641" s="35"/>
      <c r="E6641" s="40"/>
      <c r="F6641" s="39"/>
      <c r="G6641" s="39"/>
      <c r="H6641" s="39"/>
      <c r="I6641" s="34"/>
      <c r="J6641" s="34"/>
      <c r="K6641" s="34"/>
      <c r="L6641" s="34"/>
      <c r="M6641" s="43" t="str">
        <f ca="1">IFERROR(OFFSET('Maximum minutes'!$C$1,T6641,MATCH(IF(G6641&lt;&gt;"",G6641,F6641),OFFSET('Maximum minutes'!$C$1,T6641-1,0,1,U6641+1),0)-1)*IF(OR(ISNUMBER(J6641),J6641="sans examen"),1,0)*IF(W6641&lt;MinDate,1,0),"")</f>
        <v/>
      </c>
      <c r="N6641" s="36">
        <f t="shared" ca="1" si="207"/>
        <v>0</v>
      </c>
      <c r="O6641" s="36" t="e">
        <f ca="1">LEFT(OFFSET(Lists!$Q$2,MATCH(E6641,Lists!$R$3:$R$19,0),0),4)</f>
        <v>#N/A</v>
      </c>
      <c r="P6641" s="36" t="e">
        <f ca="1">MATCH(O6641,Lists!$S$2:$S$640,1)</f>
        <v>#N/A</v>
      </c>
      <c r="Q6641" s="36" t="e">
        <f ca="1">MATCH(LEFT(OFFSET(Lists!$Q$2,MATCH(E6641,Lists!$R$3:$R$19,0)+1,0),4),Lists!$S$3:$S$640,1)</f>
        <v>#N/A</v>
      </c>
      <c r="R6641" s="36" t="e">
        <f ca="1">LEFT(OFFSET(Lists!$S$2,P6641-1+MATCH(F6641,OFFSET(Lists!$T$3,P6641-1,0,Q6641-P6641+1),0),0),6)</f>
        <v>#N/A</v>
      </c>
      <c r="S6641" s="36" t="e">
        <f ca="1">VLOOKUP(R6641,Lists!B:D,3,FALSE)</f>
        <v>#N/A</v>
      </c>
      <c r="T6641" s="36" t="str">
        <f>IF(F6641&lt;&gt;"",MATCH(R6641,'Maximum minutes'!B:B,0),"")</f>
        <v/>
      </c>
      <c r="U6641" s="36">
        <f ca="1">IF(F6641&lt;&gt;"",COUNTA(OFFSET('Maximum minutes'!$C$1,'Annexe A1 Cours'!T6641,0,1,50)),0)</f>
        <v>0</v>
      </c>
      <c r="V6641" s="37">
        <f ca="1">IFERROR(OFFSET('Maximum minutes'!$C$1,T6641+1,-1+MATCH(G6641,OFFSET('Maximum minutes'!$C$1,T6641-1,0,1,50),0)),0)</f>
        <v>0</v>
      </c>
      <c r="W6641" s="38">
        <f t="shared" ca="1" si="206"/>
        <v>0</v>
      </c>
    </row>
    <row r="6642" spans="1:23" s="36" customFormat="1" ht="18.75">
      <c r="A6642" s="34"/>
      <c r="B6642" s="39"/>
      <c r="C6642" s="39"/>
      <c r="D6642" s="35"/>
      <c r="E6642" s="40"/>
      <c r="F6642" s="39"/>
      <c r="G6642" s="39"/>
      <c r="H6642" s="39"/>
      <c r="I6642" s="34"/>
      <c r="J6642" s="34"/>
      <c r="K6642" s="34"/>
      <c r="L6642" s="34"/>
      <c r="M6642" s="43" t="str">
        <f ca="1">IFERROR(OFFSET('Maximum minutes'!$C$1,T6642,MATCH(IF(G6642&lt;&gt;"",G6642,F6642),OFFSET('Maximum minutes'!$C$1,T6642-1,0,1,U6642+1),0)-1)*IF(OR(ISNUMBER(J6642),J6642="sans examen"),1,0)*IF(W6642&lt;MinDate,1,0),"")</f>
        <v/>
      </c>
      <c r="N6642" s="36">
        <f t="shared" ca="1" si="207"/>
        <v>0</v>
      </c>
      <c r="O6642" s="36" t="e">
        <f ca="1">LEFT(OFFSET(Lists!$Q$2,MATCH(E6642,Lists!$R$3:$R$19,0),0),4)</f>
        <v>#N/A</v>
      </c>
      <c r="P6642" s="36" t="e">
        <f ca="1">MATCH(O6642,Lists!$S$2:$S$640,1)</f>
        <v>#N/A</v>
      </c>
      <c r="Q6642" s="36" t="e">
        <f ca="1">MATCH(LEFT(OFFSET(Lists!$Q$2,MATCH(E6642,Lists!$R$3:$R$19,0)+1,0),4),Lists!$S$3:$S$640,1)</f>
        <v>#N/A</v>
      </c>
      <c r="R6642" s="36" t="e">
        <f ca="1">LEFT(OFFSET(Lists!$S$2,P6642-1+MATCH(F6642,OFFSET(Lists!$T$3,P6642-1,0,Q6642-P6642+1),0),0),6)</f>
        <v>#N/A</v>
      </c>
      <c r="S6642" s="36" t="e">
        <f ca="1">VLOOKUP(R6642,Lists!B:D,3,FALSE)</f>
        <v>#N/A</v>
      </c>
      <c r="T6642" s="36" t="str">
        <f>IF(F6642&lt;&gt;"",MATCH(R6642,'Maximum minutes'!B:B,0),"")</f>
        <v/>
      </c>
      <c r="U6642" s="36">
        <f ca="1">IF(F6642&lt;&gt;"",COUNTA(OFFSET('Maximum minutes'!$C$1,'Annexe A1 Cours'!T6642,0,1,50)),0)</f>
        <v>0</v>
      </c>
      <c r="V6642" s="37">
        <f ca="1">IFERROR(OFFSET('Maximum minutes'!$C$1,T6642+1,-1+MATCH(G6642,OFFSET('Maximum minutes'!$C$1,T6642-1,0,1,50),0)),0)</f>
        <v>0</v>
      </c>
      <c r="W6642" s="38">
        <f t="shared" ca="1" si="206"/>
        <v>0</v>
      </c>
    </row>
    <row r="6643" spans="1:23" s="36" customFormat="1" ht="18.75">
      <c r="A6643" s="34"/>
      <c r="B6643" s="39"/>
      <c r="C6643" s="39"/>
      <c r="D6643" s="35"/>
      <c r="E6643" s="40"/>
      <c r="F6643" s="39"/>
      <c r="G6643" s="39"/>
      <c r="H6643" s="39"/>
      <c r="I6643" s="34"/>
      <c r="J6643" s="34"/>
      <c r="K6643" s="34"/>
      <c r="L6643" s="34"/>
      <c r="M6643" s="43" t="str">
        <f ca="1">IFERROR(OFFSET('Maximum minutes'!$C$1,T6643,MATCH(IF(G6643&lt;&gt;"",G6643,F6643),OFFSET('Maximum minutes'!$C$1,T6643-1,0,1,U6643+1),0)-1)*IF(OR(ISNUMBER(J6643),J6643="sans examen"),1,0)*IF(W6643&lt;MinDate,1,0),"")</f>
        <v/>
      </c>
      <c r="N6643" s="36">
        <f t="shared" ca="1" si="207"/>
        <v>0</v>
      </c>
      <c r="O6643" s="36" t="e">
        <f ca="1">LEFT(OFFSET(Lists!$Q$2,MATCH(E6643,Lists!$R$3:$R$19,0),0),4)</f>
        <v>#N/A</v>
      </c>
      <c r="P6643" s="36" t="e">
        <f ca="1">MATCH(O6643,Lists!$S$2:$S$640,1)</f>
        <v>#N/A</v>
      </c>
      <c r="Q6643" s="36" t="e">
        <f ca="1">MATCH(LEFT(OFFSET(Lists!$Q$2,MATCH(E6643,Lists!$R$3:$R$19,0)+1,0),4),Lists!$S$3:$S$640,1)</f>
        <v>#N/A</v>
      </c>
      <c r="R6643" s="36" t="e">
        <f ca="1">LEFT(OFFSET(Lists!$S$2,P6643-1+MATCH(F6643,OFFSET(Lists!$T$3,P6643-1,0,Q6643-P6643+1),0),0),6)</f>
        <v>#N/A</v>
      </c>
      <c r="S6643" s="36" t="e">
        <f ca="1">VLOOKUP(R6643,Lists!B:D,3,FALSE)</f>
        <v>#N/A</v>
      </c>
      <c r="T6643" s="36" t="str">
        <f>IF(F6643&lt;&gt;"",MATCH(R6643,'Maximum minutes'!B:B,0),"")</f>
        <v/>
      </c>
      <c r="U6643" s="36">
        <f ca="1">IF(F6643&lt;&gt;"",COUNTA(OFFSET('Maximum minutes'!$C$1,'Annexe A1 Cours'!T6643,0,1,50)),0)</f>
        <v>0</v>
      </c>
      <c r="V6643" s="37">
        <f ca="1">IFERROR(OFFSET('Maximum minutes'!$C$1,T6643+1,-1+MATCH(G6643,OFFSET('Maximum minutes'!$C$1,T6643-1,0,1,50),0)),0)</f>
        <v>0</v>
      </c>
      <c r="W6643" s="38">
        <f t="shared" ca="1" si="206"/>
        <v>0</v>
      </c>
    </row>
    <row r="6644" spans="1:23" s="36" customFormat="1" ht="18.75">
      <c r="A6644" s="34"/>
      <c r="B6644" s="39"/>
      <c r="C6644" s="39"/>
      <c r="D6644" s="35"/>
      <c r="E6644" s="40"/>
      <c r="F6644" s="39"/>
      <c r="G6644" s="39"/>
      <c r="H6644" s="39"/>
      <c r="I6644" s="34"/>
      <c r="J6644" s="34"/>
      <c r="K6644" s="34"/>
      <c r="L6644" s="34"/>
      <c r="M6644" s="43" t="str">
        <f ca="1">IFERROR(OFFSET('Maximum minutes'!$C$1,T6644,MATCH(IF(G6644&lt;&gt;"",G6644,F6644),OFFSET('Maximum minutes'!$C$1,T6644-1,0,1,U6644+1),0)-1)*IF(OR(ISNUMBER(J6644),J6644="sans examen"),1,0)*IF(W6644&lt;MinDate,1,0),"")</f>
        <v/>
      </c>
      <c r="N6644" s="36">
        <f t="shared" ca="1" si="207"/>
        <v>0</v>
      </c>
      <c r="O6644" s="36" t="e">
        <f ca="1">LEFT(OFFSET(Lists!$Q$2,MATCH(E6644,Lists!$R$3:$R$19,0),0),4)</f>
        <v>#N/A</v>
      </c>
      <c r="P6644" s="36" t="e">
        <f ca="1">MATCH(O6644,Lists!$S$2:$S$640,1)</f>
        <v>#N/A</v>
      </c>
      <c r="Q6644" s="36" t="e">
        <f ca="1">MATCH(LEFT(OFFSET(Lists!$Q$2,MATCH(E6644,Lists!$R$3:$R$19,0)+1,0),4),Lists!$S$3:$S$640,1)</f>
        <v>#N/A</v>
      </c>
      <c r="R6644" s="36" t="e">
        <f ca="1">LEFT(OFFSET(Lists!$S$2,P6644-1+MATCH(F6644,OFFSET(Lists!$T$3,P6644-1,0,Q6644-P6644+1),0),0),6)</f>
        <v>#N/A</v>
      </c>
      <c r="S6644" s="36" t="e">
        <f ca="1">VLOOKUP(R6644,Lists!B:D,3,FALSE)</f>
        <v>#N/A</v>
      </c>
      <c r="T6644" s="36" t="str">
        <f>IF(F6644&lt;&gt;"",MATCH(R6644,'Maximum minutes'!B:B,0),"")</f>
        <v/>
      </c>
      <c r="U6644" s="36">
        <f ca="1">IF(F6644&lt;&gt;"",COUNTA(OFFSET('Maximum minutes'!$C$1,'Annexe A1 Cours'!T6644,0,1,50)),0)</f>
        <v>0</v>
      </c>
      <c r="V6644" s="37">
        <f ca="1">IFERROR(OFFSET('Maximum minutes'!$C$1,T6644+1,-1+MATCH(G6644,OFFSET('Maximum minutes'!$C$1,T6644-1,0,1,50),0)),0)</f>
        <v>0</v>
      </c>
      <c r="W6644" s="38">
        <f t="shared" ca="1" si="206"/>
        <v>0</v>
      </c>
    </row>
    <row r="6645" spans="1:23" s="36" customFormat="1" ht="18.75">
      <c r="A6645" s="34"/>
      <c r="B6645" s="39"/>
      <c r="C6645" s="39"/>
      <c r="D6645" s="35"/>
      <c r="E6645" s="40"/>
      <c r="F6645" s="39"/>
      <c r="G6645" s="39"/>
      <c r="H6645" s="39"/>
      <c r="I6645" s="34"/>
      <c r="J6645" s="34"/>
      <c r="K6645" s="34"/>
      <c r="L6645" s="34"/>
      <c r="M6645" s="43" t="str">
        <f ca="1">IFERROR(OFFSET('Maximum minutes'!$C$1,T6645,MATCH(IF(G6645&lt;&gt;"",G6645,F6645),OFFSET('Maximum minutes'!$C$1,T6645-1,0,1,U6645+1),0)-1)*IF(OR(ISNUMBER(J6645),J6645="sans examen"),1,0)*IF(W6645&lt;MinDate,1,0),"")</f>
        <v/>
      </c>
      <c r="N6645" s="36">
        <f t="shared" ca="1" si="207"/>
        <v>0</v>
      </c>
      <c r="O6645" s="36" t="e">
        <f ca="1">LEFT(OFFSET(Lists!$Q$2,MATCH(E6645,Lists!$R$3:$R$19,0),0),4)</f>
        <v>#N/A</v>
      </c>
      <c r="P6645" s="36" t="e">
        <f ca="1">MATCH(O6645,Lists!$S$2:$S$640,1)</f>
        <v>#N/A</v>
      </c>
      <c r="Q6645" s="36" t="e">
        <f ca="1">MATCH(LEFT(OFFSET(Lists!$Q$2,MATCH(E6645,Lists!$R$3:$R$19,0)+1,0),4),Lists!$S$3:$S$640,1)</f>
        <v>#N/A</v>
      </c>
      <c r="R6645" s="36" t="e">
        <f ca="1">LEFT(OFFSET(Lists!$S$2,P6645-1+MATCH(F6645,OFFSET(Lists!$T$3,P6645-1,0,Q6645-P6645+1),0),0),6)</f>
        <v>#N/A</v>
      </c>
      <c r="S6645" s="36" t="e">
        <f ca="1">VLOOKUP(R6645,Lists!B:D,3,FALSE)</f>
        <v>#N/A</v>
      </c>
      <c r="T6645" s="36" t="str">
        <f>IF(F6645&lt;&gt;"",MATCH(R6645,'Maximum minutes'!B:B,0),"")</f>
        <v/>
      </c>
      <c r="U6645" s="36">
        <f ca="1">IF(F6645&lt;&gt;"",COUNTA(OFFSET('Maximum minutes'!$C$1,'Annexe A1 Cours'!T6645,0,1,50)),0)</f>
        <v>0</v>
      </c>
      <c r="V6645" s="37">
        <f ca="1">IFERROR(OFFSET('Maximum minutes'!$C$1,T6645+1,-1+MATCH(G6645,OFFSET('Maximum minutes'!$C$1,T6645-1,0,1,50),0)),0)</f>
        <v>0</v>
      </c>
      <c r="W6645" s="38">
        <f t="shared" ca="1" si="206"/>
        <v>0</v>
      </c>
    </row>
    <row r="6646" spans="1:23" s="36" customFormat="1" ht="18.75">
      <c r="A6646" s="34"/>
      <c r="B6646" s="39"/>
      <c r="C6646" s="39"/>
      <c r="D6646" s="35"/>
      <c r="E6646" s="40"/>
      <c r="F6646" s="39"/>
      <c r="G6646" s="39"/>
      <c r="H6646" s="39"/>
      <c r="I6646" s="34"/>
      <c r="J6646" s="34"/>
      <c r="K6646" s="34"/>
      <c r="L6646" s="34"/>
      <c r="M6646" s="43" t="str">
        <f ca="1">IFERROR(OFFSET('Maximum minutes'!$C$1,T6646,MATCH(IF(G6646&lt;&gt;"",G6646,F6646),OFFSET('Maximum minutes'!$C$1,T6646-1,0,1,U6646+1),0)-1)*IF(OR(ISNUMBER(J6646),J6646="sans examen"),1,0)*IF(W6646&lt;MinDate,1,0),"")</f>
        <v/>
      </c>
      <c r="N6646" s="36">
        <f t="shared" ca="1" si="207"/>
        <v>0</v>
      </c>
      <c r="O6646" s="36" t="e">
        <f ca="1">LEFT(OFFSET(Lists!$Q$2,MATCH(E6646,Lists!$R$3:$R$19,0),0),4)</f>
        <v>#N/A</v>
      </c>
      <c r="P6646" s="36" t="e">
        <f ca="1">MATCH(O6646,Lists!$S$2:$S$640,1)</f>
        <v>#N/A</v>
      </c>
      <c r="Q6646" s="36" t="e">
        <f ca="1">MATCH(LEFT(OFFSET(Lists!$Q$2,MATCH(E6646,Lists!$R$3:$R$19,0)+1,0),4),Lists!$S$3:$S$640,1)</f>
        <v>#N/A</v>
      </c>
      <c r="R6646" s="36" t="e">
        <f ca="1">LEFT(OFFSET(Lists!$S$2,P6646-1+MATCH(F6646,OFFSET(Lists!$T$3,P6646-1,0,Q6646-P6646+1),0),0),6)</f>
        <v>#N/A</v>
      </c>
      <c r="S6646" s="36" t="e">
        <f ca="1">VLOOKUP(R6646,Lists!B:D,3,FALSE)</f>
        <v>#N/A</v>
      </c>
      <c r="T6646" s="36" t="str">
        <f>IF(F6646&lt;&gt;"",MATCH(R6646,'Maximum minutes'!B:B,0),"")</f>
        <v/>
      </c>
      <c r="U6646" s="36">
        <f ca="1">IF(F6646&lt;&gt;"",COUNTA(OFFSET('Maximum minutes'!$C$1,'Annexe A1 Cours'!T6646,0,1,50)),0)</f>
        <v>0</v>
      </c>
      <c r="V6646" s="37">
        <f ca="1">IFERROR(OFFSET('Maximum minutes'!$C$1,T6646+1,-1+MATCH(G6646,OFFSET('Maximum minutes'!$C$1,T6646-1,0,1,50),0)),0)</f>
        <v>0</v>
      </c>
      <c r="W6646" s="38">
        <f t="shared" ca="1" si="206"/>
        <v>0</v>
      </c>
    </row>
    <row r="6647" spans="1:23" s="36" customFormat="1" ht="18.75">
      <c r="A6647" s="34"/>
      <c r="B6647" s="39"/>
      <c r="C6647" s="39"/>
      <c r="D6647" s="35"/>
      <c r="E6647" s="40"/>
      <c r="F6647" s="39"/>
      <c r="G6647" s="39"/>
      <c r="H6647" s="39"/>
      <c r="I6647" s="34"/>
      <c r="J6647" s="34"/>
      <c r="K6647" s="34"/>
      <c r="L6647" s="34"/>
      <c r="M6647" s="43" t="str">
        <f ca="1">IFERROR(OFFSET('Maximum minutes'!$C$1,T6647,MATCH(IF(G6647&lt;&gt;"",G6647,F6647),OFFSET('Maximum minutes'!$C$1,T6647-1,0,1,U6647+1),0)-1)*IF(OR(ISNUMBER(J6647),J6647="sans examen"),1,0)*IF(W6647&lt;MinDate,1,0),"")</f>
        <v/>
      </c>
      <c r="N6647" s="36">
        <f t="shared" ca="1" si="207"/>
        <v>0</v>
      </c>
      <c r="O6647" s="36" t="e">
        <f ca="1">LEFT(OFFSET(Lists!$Q$2,MATCH(E6647,Lists!$R$3:$R$19,0),0),4)</f>
        <v>#N/A</v>
      </c>
      <c r="P6647" s="36" t="e">
        <f ca="1">MATCH(O6647,Lists!$S$2:$S$640,1)</f>
        <v>#N/A</v>
      </c>
      <c r="Q6647" s="36" t="e">
        <f ca="1">MATCH(LEFT(OFFSET(Lists!$Q$2,MATCH(E6647,Lists!$R$3:$R$19,0)+1,0),4),Lists!$S$3:$S$640,1)</f>
        <v>#N/A</v>
      </c>
      <c r="R6647" s="36" t="e">
        <f ca="1">LEFT(OFFSET(Lists!$S$2,P6647-1+MATCH(F6647,OFFSET(Lists!$T$3,P6647-1,0,Q6647-P6647+1),0),0),6)</f>
        <v>#N/A</v>
      </c>
      <c r="S6647" s="36" t="e">
        <f ca="1">VLOOKUP(R6647,Lists!B:D,3,FALSE)</f>
        <v>#N/A</v>
      </c>
      <c r="T6647" s="36" t="str">
        <f>IF(F6647&lt;&gt;"",MATCH(R6647,'Maximum minutes'!B:B,0),"")</f>
        <v/>
      </c>
      <c r="U6647" s="36">
        <f ca="1">IF(F6647&lt;&gt;"",COUNTA(OFFSET('Maximum minutes'!$C$1,'Annexe A1 Cours'!T6647,0,1,50)),0)</f>
        <v>0</v>
      </c>
      <c r="V6647" s="37">
        <f ca="1">IFERROR(OFFSET('Maximum minutes'!$C$1,T6647+1,-1+MATCH(G6647,OFFSET('Maximum minutes'!$C$1,T6647-1,0,1,50),0)),0)</f>
        <v>0</v>
      </c>
      <c r="W6647" s="38">
        <f t="shared" ca="1" si="206"/>
        <v>0</v>
      </c>
    </row>
    <row r="6648" spans="1:23" s="36" customFormat="1" ht="18.75">
      <c r="A6648" s="34"/>
      <c r="B6648" s="39"/>
      <c r="C6648" s="39"/>
      <c r="D6648" s="35"/>
      <c r="E6648" s="40"/>
      <c r="F6648" s="39"/>
      <c r="G6648" s="39"/>
      <c r="H6648" s="39"/>
      <c r="I6648" s="34"/>
      <c r="J6648" s="34"/>
      <c r="K6648" s="34"/>
      <c r="L6648" s="34"/>
      <c r="M6648" s="43" t="str">
        <f ca="1">IFERROR(OFFSET('Maximum minutes'!$C$1,T6648,MATCH(IF(G6648&lt;&gt;"",G6648,F6648),OFFSET('Maximum minutes'!$C$1,T6648-1,0,1,U6648+1),0)-1)*IF(OR(ISNUMBER(J6648),J6648="sans examen"),1,0)*IF(W6648&lt;MinDate,1,0),"")</f>
        <v/>
      </c>
      <c r="N6648" s="36">
        <f t="shared" ca="1" si="207"/>
        <v>0</v>
      </c>
      <c r="O6648" s="36" t="e">
        <f ca="1">LEFT(OFFSET(Lists!$Q$2,MATCH(E6648,Lists!$R$3:$R$19,0),0),4)</f>
        <v>#N/A</v>
      </c>
      <c r="P6648" s="36" t="e">
        <f ca="1">MATCH(O6648,Lists!$S$2:$S$640,1)</f>
        <v>#N/A</v>
      </c>
      <c r="Q6648" s="36" t="e">
        <f ca="1">MATCH(LEFT(OFFSET(Lists!$Q$2,MATCH(E6648,Lists!$R$3:$R$19,0)+1,0),4),Lists!$S$3:$S$640,1)</f>
        <v>#N/A</v>
      </c>
      <c r="R6648" s="36" t="e">
        <f ca="1">LEFT(OFFSET(Lists!$S$2,P6648-1+MATCH(F6648,OFFSET(Lists!$T$3,P6648-1,0,Q6648-P6648+1),0),0),6)</f>
        <v>#N/A</v>
      </c>
      <c r="S6648" s="36" t="e">
        <f ca="1">VLOOKUP(R6648,Lists!B:D,3,FALSE)</f>
        <v>#N/A</v>
      </c>
      <c r="T6648" s="36" t="str">
        <f>IF(F6648&lt;&gt;"",MATCH(R6648,'Maximum minutes'!B:B,0),"")</f>
        <v/>
      </c>
      <c r="U6648" s="36">
        <f ca="1">IF(F6648&lt;&gt;"",COUNTA(OFFSET('Maximum minutes'!$C$1,'Annexe A1 Cours'!T6648,0,1,50)),0)</f>
        <v>0</v>
      </c>
      <c r="V6648" s="37">
        <f ca="1">IFERROR(OFFSET('Maximum minutes'!$C$1,T6648+1,-1+MATCH(G6648,OFFSET('Maximum minutes'!$C$1,T6648-1,0,1,50),0)),0)</f>
        <v>0</v>
      </c>
      <c r="W6648" s="38">
        <f t="shared" ca="1" si="206"/>
        <v>0</v>
      </c>
    </row>
    <row r="6649" spans="1:23" s="36" customFormat="1" ht="18.75">
      <c r="A6649" s="34"/>
      <c r="B6649" s="39"/>
      <c r="C6649" s="39"/>
      <c r="D6649" s="35"/>
      <c r="E6649" s="40"/>
      <c r="F6649" s="39"/>
      <c r="G6649" s="39"/>
      <c r="H6649" s="39"/>
      <c r="I6649" s="34"/>
      <c r="J6649" s="34"/>
      <c r="K6649" s="34"/>
      <c r="L6649" s="34"/>
      <c r="M6649" s="43" t="str">
        <f ca="1">IFERROR(OFFSET('Maximum minutes'!$C$1,T6649,MATCH(IF(G6649&lt;&gt;"",G6649,F6649),OFFSET('Maximum minutes'!$C$1,T6649-1,0,1,U6649+1),0)-1)*IF(OR(ISNUMBER(J6649),J6649="sans examen"),1,0)*IF(W6649&lt;MinDate,1,0),"")</f>
        <v/>
      </c>
      <c r="N6649" s="36">
        <f t="shared" ca="1" si="207"/>
        <v>0</v>
      </c>
      <c r="O6649" s="36" t="e">
        <f ca="1">LEFT(OFFSET(Lists!$Q$2,MATCH(E6649,Lists!$R$3:$R$19,0),0),4)</f>
        <v>#N/A</v>
      </c>
      <c r="P6649" s="36" t="e">
        <f ca="1">MATCH(O6649,Lists!$S$2:$S$640,1)</f>
        <v>#N/A</v>
      </c>
      <c r="Q6649" s="36" t="e">
        <f ca="1">MATCH(LEFT(OFFSET(Lists!$Q$2,MATCH(E6649,Lists!$R$3:$R$19,0)+1,0),4),Lists!$S$3:$S$640,1)</f>
        <v>#N/A</v>
      </c>
      <c r="R6649" s="36" t="e">
        <f ca="1">LEFT(OFFSET(Lists!$S$2,P6649-1+MATCH(F6649,OFFSET(Lists!$T$3,P6649-1,0,Q6649-P6649+1),0),0),6)</f>
        <v>#N/A</v>
      </c>
      <c r="S6649" s="36" t="e">
        <f ca="1">VLOOKUP(R6649,Lists!B:D,3,FALSE)</f>
        <v>#N/A</v>
      </c>
      <c r="T6649" s="36" t="str">
        <f>IF(F6649&lt;&gt;"",MATCH(R6649,'Maximum minutes'!B:B,0),"")</f>
        <v/>
      </c>
      <c r="U6649" s="36">
        <f ca="1">IF(F6649&lt;&gt;"",COUNTA(OFFSET('Maximum minutes'!$C$1,'Annexe A1 Cours'!T6649,0,1,50)),0)</f>
        <v>0</v>
      </c>
      <c r="V6649" s="37">
        <f ca="1">IFERROR(OFFSET('Maximum minutes'!$C$1,T6649+1,-1+MATCH(G6649,OFFSET('Maximum minutes'!$C$1,T6649-1,0,1,50),0)),0)</f>
        <v>0</v>
      </c>
      <c r="W6649" s="38">
        <f t="shared" ca="1" si="206"/>
        <v>0</v>
      </c>
    </row>
    <row r="6650" spans="1:23" s="36" customFormat="1" ht="18.75">
      <c r="A6650" s="34"/>
      <c r="B6650" s="39"/>
      <c r="C6650" s="39"/>
      <c r="D6650" s="35"/>
      <c r="E6650" s="40"/>
      <c r="F6650" s="39"/>
      <c r="G6650" s="39"/>
      <c r="H6650" s="39"/>
      <c r="I6650" s="34"/>
      <c r="J6650" s="34"/>
      <c r="K6650" s="34"/>
      <c r="L6650" s="34"/>
      <c r="M6650" s="43" t="str">
        <f ca="1">IFERROR(OFFSET('Maximum minutes'!$C$1,T6650,MATCH(IF(G6650&lt;&gt;"",G6650,F6650),OFFSET('Maximum minutes'!$C$1,T6650-1,0,1,U6650+1),0)-1)*IF(OR(ISNUMBER(J6650),J6650="sans examen"),1,0)*IF(W6650&lt;MinDate,1,0),"")</f>
        <v/>
      </c>
      <c r="N6650" s="36">
        <f t="shared" ca="1" si="207"/>
        <v>0</v>
      </c>
      <c r="O6650" s="36" t="e">
        <f ca="1">LEFT(OFFSET(Lists!$Q$2,MATCH(E6650,Lists!$R$3:$R$19,0),0),4)</f>
        <v>#N/A</v>
      </c>
      <c r="P6650" s="36" t="e">
        <f ca="1">MATCH(O6650,Lists!$S$2:$S$640,1)</f>
        <v>#N/A</v>
      </c>
      <c r="Q6650" s="36" t="e">
        <f ca="1">MATCH(LEFT(OFFSET(Lists!$Q$2,MATCH(E6650,Lists!$R$3:$R$19,0)+1,0),4),Lists!$S$3:$S$640,1)</f>
        <v>#N/A</v>
      </c>
      <c r="R6650" s="36" t="e">
        <f ca="1">LEFT(OFFSET(Lists!$S$2,P6650-1+MATCH(F6650,OFFSET(Lists!$T$3,P6650-1,0,Q6650-P6650+1),0),0),6)</f>
        <v>#N/A</v>
      </c>
      <c r="S6650" s="36" t="e">
        <f ca="1">VLOOKUP(R6650,Lists!B:D,3,FALSE)</f>
        <v>#N/A</v>
      </c>
      <c r="T6650" s="36" t="str">
        <f>IF(F6650&lt;&gt;"",MATCH(R6650,'Maximum minutes'!B:B,0),"")</f>
        <v/>
      </c>
      <c r="U6650" s="36">
        <f ca="1">IF(F6650&lt;&gt;"",COUNTA(OFFSET('Maximum minutes'!$C$1,'Annexe A1 Cours'!T6650,0,1,50)),0)</f>
        <v>0</v>
      </c>
      <c r="V6650" s="37">
        <f ca="1">IFERROR(OFFSET('Maximum minutes'!$C$1,T6650+1,-1+MATCH(G6650,OFFSET('Maximum minutes'!$C$1,T6650-1,0,1,50),0)),0)</f>
        <v>0</v>
      </c>
      <c r="W6650" s="38">
        <f t="shared" ca="1" si="206"/>
        <v>0</v>
      </c>
    </row>
    <row r="6651" spans="1:23" s="36" customFormat="1" ht="18.75">
      <c r="A6651" s="34"/>
      <c r="B6651" s="39"/>
      <c r="C6651" s="39"/>
      <c r="D6651" s="35"/>
      <c r="E6651" s="40"/>
      <c r="F6651" s="39"/>
      <c r="G6651" s="39"/>
      <c r="H6651" s="39"/>
      <c r="I6651" s="34"/>
      <c r="J6651" s="34"/>
      <c r="K6651" s="34"/>
      <c r="L6651" s="34"/>
      <c r="M6651" s="43" t="str">
        <f ca="1">IFERROR(OFFSET('Maximum minutes'!$C$1,T6651,MATCH(IF(G6651&lt;&gt;"",G6651,F6651),OFFSET('Maximum minutes'!$C$1,T6651-1,0,1,U6651+1),0)-1)*IF(OR(ISNUMBER(J6651),J6651="sans examen"),1,0)*IF(W6651&lt;MinDate,1,0),"")</f>
        <v/>
      </c>
      <c r="N6651" s="36">
        <f t="shared" ca="1" si="207"/>
        <v>0</v>
      </c>
      <c r="O6651" s="36" t="e">
        <f ca="1">LEFT(OFFSET(Lists!$Q$2,MATCH(E6651,Lists!$R$3:$R$19,0),0),4)</f>
        <v>#N/A</v>
      </c>
      <c r="P6651" s="36" t="e">
        <f ca="1">MATCH(O6651,Lists!$S$2:$S$640,1)</f>
        <v>#N/A</v>
      </c>
      <c r="Q6651" s="36" t="e">
        <f ca="1">MATCH(LEFT(OFFSET(Lists!$Q$2,MATCH(E6651,Lists!$R$3:$R$19,0)+1,0),4),Lists!$S$3:$S$640,1)</f>
        <v>#N/A</v>
      </c>
      <c r="R6651" s="36" t="e">
        <f ca="1">LEFT(OFFSET(Lists!$S$2,P6651-1+MATCH(F6651,OFFSET(Lists!$T$3,P6651-1,0,Q6651-P6651+1),0),0),6)</f>
        <v>#N/A</v>
      </c>
      <c r="S6651" s="36" t="e">
        <f ca="1">VLOOKUP(R6651,Lists!B:D,3,FALSE)</f>
        <v>#N/A</v>
      </c>
      <c r="T6651" s="36" t="str">
        <f>IF(F6651&lt;&gt;"",MATCH(R6651,'Maximum minutes'!B:B,0),"")</f>
        <v/>
      </c>
      <c r="U6651" s="36">
        <f ca="1">IF(F6651&lt;&gt;"",COUNTA(OFFSET('Maximum minutes'!$C$1,'Annexe A1 Cours'!T6651,0,1,50)),0)</f>
        <v>0</v>
      </c>
      <c r="V6651" s="37">
        <f ca="1">IFERROR(OFFSET('Maximum minutes'!$C$1,T6651+1,-1+MATCH(G6651,OFFSET('Maximum minutes'!$C$1,T6651-1,0,1,50),0)),0)</f>
        <v>0</v>
      </c>
      <c r="W6651" s="38">
        <f t="shared" ca="1" si="206"/>
        <v>0</v>
      </c>
    </row>
    <row r="6652" spans="1:23" s="36" customFormat="1" ht="18.75">
      <c r="A6652" s="34"/>
      <c r="B6652" s="39"/>
      <c r="C6652" s="39"/>
      <c r="D6652" s="35"/>
      <c r="E6652" s="40"/>
      <c r="F6652" s="39"/>
      <c r="G6652" s="39"/>
      <c r="H6652" s="39"/>
      <c r="I6652" s="34"/>
      <c r="J6652" s="34"/>
      <c r="K6652" s="34"/>
      <c r="L6652" s="34"/>
      <c r="M6652" s="43" t="str">
        <f ca="1">IFERROR(OFFSET('Maximum minutes'!$C$1,T6652,MATCH(IF(G6652&lt;&gt;"",G6652,F6652),OFFSET('Maximum minutes'!$C$1,T6652-1,0,1,U6652+1),0)-1)*IF(OR(ISNUMBER(J6652),J6652="sans examen"),1,0)*IF(W6652&lt;MinDate,1,0),"")</f>
        <v/>
      </c>
      <c r="N6652" s="36">
        <f t="shared" ca="1" si="207"/>
        <v>0</v>
      </c>
      <c r="O6652" s="36" t="e">
        <f ca="1">LEFT(OFFSET(Lists!$Q$2,MATCH(E6652,Lists!$R$3:$R$19,0),0),4)</f>
        <v>#N/A</v>
      </c>
      <c r="P6652" s="36" t="e">
        <f ca="1">MATCH(O6652,Lists!$S$2:$S$640,1)</f>
        <v>#N/A</v>
      </c>
      <c r="Q6652" s="36" t="e">
        <f ca="1">MATCH(LEFT(OFFSET(Lists!$Q$2,MATCH(E6652,Lists!$R$3:$R$19,0)+1,0),4),Lists!$S$3:$S$640,1)</f>
        <v>#N/A</v>
      </c>
      <c r="R6652" s="36" t="e">
        <f ca="1">LEFT(OFFSET(Lists!$S$2,P6652-1+MATCH(F6652,OFFSET(Lists!$T$3,P6652-1,0,Q6652-P6652+1),0),0),6)</f>
        <v>#N/A</v>
      </c>
      <c r="S6652" s="36" t="e">
        <f ca="1">VLOOKUP(R6652,Lists!B:D,3,FALSE)</f>
        <v>#N/A</v>
      </c>
      <c r="T6652" s="36" t="str">
        <f>IF(F6652&lt;&gt;"",MATCH(R6652,'Maximum minutes'!B:B,0),"")</f>
        <v/>
      </c>
      <c r="U6652" s="36">
        <f ca="1">IF(F6652&lt;&gt;"",COUNTA(OFFSET('Maximum minutes'!$C$1,'Annexe A1 Cours'!T6652,0,1,50)),0)</f>
        <v>0</v>
      </c>
      <c r="V6652" s="37">
        <f ca="1">IFERROR(OFFSET('Maximum minutes'!$C$1,T6652+1,-1+MATCH(G6652,OFFSET('Maximum minutes'!$C$1,T6652-1,0,1,50),0)),0)</f>
        <v>0</v>
      </c>
      <c r="W6652" s="38">
        <f t="shared" ca="1" si="206"/>
        <v>0</v>
      </c>
    </row>
    <row r="6653" spans="1:23" s="36" customFormat="1" ht="18.75">
      <c r="A6653" s="34"/>
      <c r="B6653" s="39"/>
      <c r="C6653" s="39"/>
      <c r="D6653" s="35"/>
      <c r="E6653" s="40"/>
      <c r="F6653" s="39"/>
      <c r="G6653" s="39"/>
      <c r="H6653" s="39"/>
      <c r="I6653" s="34"/>
      <c r="J6653" s="34"/>
      <c r="K6653" s="34"/>
      <c r="L6653" s="34"/>
      <c r="M6653" s="43" t="str">
        <f ca="1">IFERROR(OFFSET('Maximum minutes'!$C$1,T6653,MATCH(IF(G6653&lt;&gt;"",G6653,F6653),OFFSET('Maximum minutes'!$C$1,T6653-1,0,1,U6653+1),0)-1)*IF(OR(ISNUMBER(J6653),J6653="sans examen"),1,0)*IF(W6653&lt;MinDate,1,0),"")</f>
        <v/>
      </c>
      <c r="N6653" s="36">
        <f t="shared" ca="1" si="207"/>
        <v>0</v>
      </c>
      <c r="O6653" s="36" t="e">
        <f ca="1">LEFT(OFFSET(Lists!$Q$2,MATCH(E6653,Lists!$R$3:$R$19,0),0),4)</f>
        <v>#N/A</v>
      </c>
      <c r="P6653" s="36" t="e">
        <f ca="1">MATCH(O6653,Lists!$S$2:$S$640,1)</f>
        <v>#N/A</v>
      </c>
      <c r="Q6653" s="36" t="e">
        <f ca="1">MATCH(LEFT(OFFSET(Lists!$Q$2,MATCH(E6653,Lists!$R$3:$R$19,0)+1,0),4),Lists!$S$3:$S$640,1)</f>
        <v>#N/A</v>
      </c>
      <c r="R6653" s="36" t="e">
        <f ca="1">LEFT(OFFSET(Lists!$S$2,P6653-1+MATCH(F6653,OFFSET(Lists!$T$3,P6653-1,0,Q6653-P6653+1),0),0),6)</f>
        <v>#N/A</v>
      </c>
      <c r="S6653" s="36" t="e">
        <f ca="1">VLOOKUP(R6653,Lists!B:D,3,FALSE)</f>
        <v>#N/A</v>
      </c>
      <c r="T6653" s="36" t="str">
        <f>IF(F6653&lt;&gt;"",MATCH(R6653,'Maximum minutes'!B:B,0),"")</f>
        <v/>
      </c>
      <c r="U6653" s="36">
        <f ca="1">IF(F6653&lt;&gt;"",COUNTA(OFFSET('Maximum minutes'!$C$1,'Annexe A1 Cours'!T6653,0,1,50)),0)</f>
        <v>0</v>
      </c>
      <c r="V6653" s="37">
        <f ca="1">IFERROR(OFFSET('Maximum minutes'!$C$1,T6653+1,-1+MATCH(G6653,OFFSET('Maximum minutes'!$C$1,T6653-1,0,1,50),0)),0)</f>
        <v>0</v>
      </c>
      <c r="W6653" s="38">
        <f t="shared" ca="1" si="206"/>
        <v>0</v>
      </c>
    </row>
    <row r="6654" spans="1:23" s="36" customFormat="1" ht="18.75">
      <c r="A6654" s="34"/>
      <c r="B6654" s="39"/>
      <c r="C6654" s="39"/>
      <c r="D6654" s="35"/>
      <c r="E6654" s="40"/>
      <c r="F6654" s="39"/>
      <c r="G6654" s="39"/>
      <c r="H6654" s="39"/>
      <c r="I6654" s="34"/>
      <c r="J6654" s="34"/>
      <c r="K6654" s="34"/>
      <c r="L6654" s="34"/>
      <c r="M6654" s="43" t="str">
        <f ca="1">IFERROR(OFFSET('Maximum minutes'!$C$1,T6654,MATCH(IF(G6654&lt;&gt;"",G6654,F6654),OFFSET('Maximum minutes'!$C$1,T6654-1,0,1,U6654+1),0)-1)*IF(OR(ISNUMBER(J6654),J6654="sans examen"),1,0)*IF(W6654&lt;MinDate,1,0),"")</f>
        <v/>
      </c>
      <c r="N6654" s="36">
        <f t="shared" ca="1" si="207"/>
        <v>0</v>
      </c>
      <c r="O6654" s="36" t="e">
        <f ca="1">LEFT(OFFSET(Lists!$Q$2,MATCH(E6654,Lists!$R$3:$R$19,0),0),4)</f>
        <v>#N/A</v>
      </c>
      <c r="P6654" s="36" t="e">
        <f ca="1">MATCH(O6654,Lists!$S$2:$S$640,1)</f>
        <v>#N/A</v>
      </c>
      <c r="Q6654" s="36" t="e">
        <f ca="1">MATCH(LEFT(OFFSET(Lists!$Q$2,MATCH(E6654,Lists!$R$3:$R$19,0)+1,0),4),Lists!$S$3:$S$640,1)</f>
        <v>#N/A</v>
      </c>
      <c r="R6654" s="36" t="e">
        <f ca="1">LEFT(OFFSET(Lists!$S$2,P6654-1+MATCH(F6654,OFFSET(Lists!$T$3,P6654-1,0,Q6654-P6654+1),0),0),6)</f>
        <v>#N/A</v>
      </c>
      <c r="S6654" s="36" t="e">
        <f ca="1">VLOOKUP(R6654,Lists!B:D,3,FALSE)</f>
        <v>#N/A</v>
      </c>
      <c r="T6654" s="36" t="str">
        <f>IF(F6654&lt;&gt;"",MATCH(R6654,'Maximum minutes'!B:B,0),"")</f>
        <v/>
      </c>
      <c r="U6654" s="36">
        <f ca="1">IF(F6654&lt;&gt;"",COUNTA(OFFSET('Maximum minutes'!$C$1,'Annexe A1 Cours'!T6654,0,1,50)),0)</f>
        <v>0</v>
      </c>
      <c r="V6654" s="37">
        <f ca="1">IFERROR(OFFSET('Maximum minutes'!$C$1,T6654+1,-1+MATCH(G6654,OFFSET('Maximum minutes'!$C$1,T6654-1,0,1,50),0)),0)</f>
        <v>0</v>
      </c>
      <c r="W6654" s="38">
        <f t="shared" ca="1" si="206"/>
        <v>0</v>
      </c>
    </row>
    <row r="6655" spans="1:23" s="36" customFormat="1" ht="18.75">
      <c r="A6655" s="34"/>
      <c r="B6655" s="39"/>
      <c r="C6655" s="39"/>
      <c r="D6655" s="35"/>
      <c r="E6655" s="40"/>
      <c r="F6655" s="39"/>
      <c r="G6655" s="39"/>
      <c r="H6655" s="39"/>
      <c r="I6655" s="34"/>
      <c r="J6655" s="34"/>
      <c r="K6655" s="34"/>
      <c r="L6655" s="34"/>
      <c r="M6655" s="43" t="str">
        <f ca="1">IFERROR(OFFSET('Maximum minutes'!$C$1,T6655,MATCH(IF(G6655&lt;&gt;"",G6655,F6655),OFFSET('Maximum minutes'!$C$1,T6655-1,0,1,U6655+1),0)-1)*IF(OR(ISNUMBER(J6655),J6655="sans examen"),1,0)*IF(W6655&lt;MinDate,1,0),"")</f>
        <v/>
      </c>
      <c r="N6655" s="36">
        <f t="shared" ca="1" si="207"/>
        <v>0</v>
      </c>
      <c r="O6655" s="36" t="e">
        <f ca="1">LEFT(OFFSET(Lists!$Q$2,MATCH(E6655,Lists!$R$3:$R$19,0),0),4)</f>
        <v>#N/A</v>
      </c>
      <c r="P6655" s="36" t="e">
        <f ca="1">MATCH(O6655,Lists!$S$2:$S$640,1)</f>
        <v>#N/A</v>
      </c>
      <c r="Q6655" s="36" t="e">
        <f ca="1">MATCH(LEFT(OFFSET(Lists!$Q$2,MATCH(E6655,Lists!$R$3:$R$19,0)+1,0),4),Lists!$S$3:$S$640,1)</f>
        <v>#N/A</v>
      </c>
      <c r="R6655" s="36" t="e">
        <f ca="1">LEFT(OFFSET(Lists!$S$2,P6655-1+MATCH(F6655,OFFSET(Lists!$T$3,P6655-1,0,Q6655-P6655+1),0),0),6)</f>
        <v>#N/A</v>
      </c>
      <c r="S6655" s="36" t="e">
        <f ca="1">VLOOKUP(R6655,Lists!B:D,3,FALSE)</f>
        <v>#N/A</v>
      </c>
      <c r="T6655" s="36" t="str">
        <f>IF(F6655&lt;&gt;"",MATCH(R6655,'Maximum minutes'!B:B,0),"")</f>
        <v/>
      </c>
      <c r="U6655" s="36">
        <f ca="1">IF(F6655&lt;&gt;"",COUNTA(OFFSET('Maximum minutes'!$C$1,'Annexe A1 Cours'!T6655,0,1,50)),0)</f>
        <v>0</v>
      </c>
      <c r="V6655" s="37">
        <f ca="1">IFERROR(OFFSET('Maximum minutes'!$C$1,T6655+1,-1+MATCH(G6655,OFFSET('Maximum minutes'!$C$1,T6655-1,0,1,50),0)),0)</f>
        <v>0</v>
      </c>
      <c r="W6655" s="38">
        <f t="shared" ca="1" si="206"/>
        <v>0</v>
      </c>
    </row>
    <row r="6656" spans="1:23" s="36" customFormat="1" ht="18.75">
      <c r="A6656" s="34"/>
      <c r="B6656" s="39"/>
      <c r="C6656" s="39"/>
      <c r="D6656" s="35"/>
      <c r="E6656" s="40"/>
      <c r="F6656" s="39"/>
      <c r="G6656" s="39"/>
      <c r="H6656" s="39"/>
      <c r="I6656" s="34"/>
      <c r="J6656" s="34"/>
      <c r="K6656" s="34"/>
      <c r="L6656" s="34"/>
      <c r="M6656" s="43" t="str">
        <f ca="1">IFERROR(OFFSET('Maximum minutes'!$C$1,T6656,MATCH(IF(G6656&lt;&gt;"",G6656,F6656),OFFSET('Maximum minutes'!$C$1,T6656-1,0,1,U6656+1),0)-1)*IF(OR(ISNUMBER(J6656),J6656="sans examen"),1,0)*IF(W6656&lt;MinDate,1,0),"")</f>
        <v/>
      </c>
      <c r="N6656" s="36">
        <f t="shared" ca="1" si="207"/>
        <v>0</v>
      </c>
      <c r="O6656" s="36" t="e">
        <f ca="1">LEFT(OFFSET(Lists!$Q$2,MATCH(E6656,Lists!$R$3:$R$19,0),0),4)</f>
        <v>#N/A</v>
      </c>
      <c r="P6656" s="36" t="e">
        <f ca="1">MATCH(O6656,Lists!$S$2:$S$640,1)</f>
        <v>#N/A</v>
      </c>
      <c r="Q6656" s="36" t="e">
        <f ca="1">MATCH(LEFT(OFFSET(Lists!$Q$2,MATCH(E6656,Lists!$R$3:$R$19,0)+1,0),4),Lists!$S$3:$S$640,1)</f>
        <v>#N/A</v>
      </c>
      <c r="R6656" s="36" t="e">
        <f ca="1">LEFT(OFFSET(Lists!$S$2,P6656-1+MATCH(F6656,OFFSET(Lists!$T$3,P6656-1,0,Q6656-P6656+1),0),0),6)</f>
        <v>#N/A</v>
      </c>
      <c r="S6656" s="36" t="e">
        <f ca="1">VLOOKUP(R6656,Lists!B:D,3,FALSE)</f>
        <v>#N/A</v>
      </c>
      <c r="T6656" s="36" t="str">
        <f>IF(F6656&lt;&gt;"",MATCH(R6656,'Maximum minutes'!B:B,0),"")</f>
        <v/>
      </c>
      <c r="U6656" s="36">
        <f ca="1">IF(F6656&lt;&gt;"",COUNTA(OFFSET('Maximum minutes'!$C$1,'Annexe A1 Cours'!T6656,0,1,50)),0)</f>
        <v>0</v>
      </c>
      <c r="V6656" s="37">
        <f ca="1">IFERROR(OFFSET('Maximum minutes'!$C$1,T6656+1,-1+MATCH(G6656,OFFSET('Maximum minutes'!$C$1,T6656-1,0,1,50),0)),0)</f>
        <v>0</v>
      </c>
      <c r="W6656" s="38">
        <f t="shared" ca="1" si="206"/>
        <v>0</v>
      </c>
    </row>
    <row r="6657" spans="1:23" s="36" customFormat="1" ht="18.75">
      <c r="A6657" s="34"/>
      <c r="B6657" s="39"/>
      <c r="C6657" s="39"/>
      <c r="D6657" s="35"/>
      <c r="E6657" s="40"/>
      <c r="F6657" s="39"/>
      <c r="G6657" s="39"/>
      <c r="H6657" s="39"/>
      <c r="I6657" s="34"/>
      <c r="J6657" s="34"/>
      <c r="K6657" s="34"/>
      <c r="L6657" s="34"/>
      <c r="M6657" s="43" t="str">
        <f ca="1">IFERROR(OFFSET('Maximum minutes'!$C$1,T6657,MATCH(IF(G6657&lt;&gt;"",G6657,F6657),OFFSET('Maximum minutes'!$C$1,T6657-1,0,1,U6657+1),0)-1)*IF(OR(ISNUMBER(J6657),J6657="sans examen"),1,0)*IF(W6657&lt;MinDate,1,0),"")</f>
        <v/>
      </c>
      <c r="N6657" s="36">
        <f t="shared" ca="1" si="207"/>
        <v>0</v>
      </c>
      <c r="O6657" s="36" t="e">
        <f ca="1">LEFT(OFFSET(Lists!$Q$2,MATCH(E6657,Lists!$R$3:$R$19,0),0),4)</f>
        <v>#N/A</v>
      </c>
      <c r="P6657" s="36" t="e">
        <f ca="1">MATCH(O6657,Lists!$S$2:$S$640,1)</f>
        <v>#N/A</v>
      </c>
      <c r="Q6657" s="36" t="e">
        <f ca="1">MATCH(LEFT(OFFSET(Lists!$Q$2,MATCH(E6657,Lists!$R$3:$R$19,0)+1,0),4),Lists!$S$3:$S$640,1)</f>
        <v>#N/A</v>
      </c>
      <c r="R6657" s="36" t="e">
        <f ca="1">LEFT(OFFSET(Lists!$S$2,P6657-1+MATCH(F6657,OFFSET(Lists!$T$3,P6657-1,0,Q6657-P6657+1),0),0),6)</f>
        <v>#N/A</v>
      </c>
      <c r="S6657" s="36" t="e">
        <f ca="1">VLOOKUP(R6657,Lists!B:D,3,FALSE)</f>
        <v>#N/A</v>
      </c>
      <c r="T6657" s="36" t="str">
        <f>IF(F6657&lt;&gt;"",MATCH(R6657,'Maximum minutes'!B:B,0),"")</f>
        <v/>
      </c>
      <c r="U6657" s="36">
        <f ca="1">IF(F6657&lt;&gt;"",COUNTA(OFFSET('Maximum minutes'!$C$1,'Annexe A1 Cours'!T6657,0,1,50)),0)</f>
        <v>0</v>
      </c>
      <c r="V6657" s="37">
        <f ca="1">IFERROR(OFFSET('Maximum minutes'!$C$1,T6657+1,-1+MATCH(G6657,OFFSET('Maximum minutes'!$C$1,T6657-1,0,1,50),0)),0)</f>
        <v>0</v>
      </c>
      <c r="W6657" s="38">
        <f t="shared" ca="1" si="206"/>
        <v>0</v>
      </c>
    </row>
    <row r="6658" spans="1:23" s="36" customFormat="1" ht="18.75">
      <c r="A6658" s="34"/>
      <c r="B6658" s="39"/>
      <c r="C6658" s="39"/>
      <c r="D6658" s="35"/>
      <c r="E6658" s="40"/>
      <c r="F6658" s="39"/>
      <c r="G6658" s="39"/>
      <c r="H6658" s="39"/>
      <c r="I6658" s="34"/>
      <c r="J6658" s="34"/>
      <c r="K6658" s="34"/>
      <c r="L6658" s="34"/>
      <c r="M6658" s="43" t="str">
        <f ca="1">IFERROR(OFFSET('Maximum minutes'!$C$1,T6658,MATCH(IF(G6658&lt;&gt;"",G6658,F6658),OFFSET('Maximum minutes'!$C$1,T6658-1,0,1,U6658+1),0)-1)*IF(OR(ISNUMBER(J6658),J6658="sans examen"),1,0)*IF(W6658&lt;MinDate,1,0),"")</f>
        <v/>
      </c>
      <c r="N6658" s="36">
        <f t="shared" ca="1" si="207"/>
        <v>0</v>
      </c>
      <c r="O6658" s="36" t="e">
        <f ca="1">LEFT(OFFSET(Lists!$Q$2,MATCH(E6658,Lists!$R$3:$R$19,0),0),4)</f>
        <v>#N/A</v>
      </c>
      <c r="P6658" s="36" t="e">
        <f ca="1">MATCH(O6658,Lists!$S$2:$S$640,1)</f>
        <v>#N/A</v>
      </c>
      <c r="Q6658" s="36" t="e">
        <f ca="1">MATCH(LEFT(OFFSET(Lists!$Q$2,MATCH(E6658,Lists!$R$3:$R$19,0)+1,0),4),Lists!$S$3:$S$640,1)</f>
        <v>#N/A</v>
      </c>
      <c r="R6658" s="36" t="e">
        <f ca="1">LEFT(OFFSET(Lists!$S$2,P6658-1+MATCH(F6658,OFFSET(Lists!$T$3,P6658-1,0,Q6658-P6658+1),0),0),6)</f>
        <v>#N/A</v>
      </c>
      <c r="S6658" s="36" t="e">
        <f ca="1">VLOOKUP(R6658,Lists!B:D,3,FALSE)</f>
        <v>#N/A</v>
      </c>
      <c r="T6658" s="36" t="str">
        <f>IF(F6658&lt;&gt;"",MATCH(R6658,'Maximum minutes'!B:B,0),"")</f>
        <v/>
      </c>
      <c r="U6658" s="36">
        <f ca="1">IF(F6658&lt;&gt;"",COUNTA(OFFSET('Maximum minutes'!$C$1,'Annexe A1 Cours'!T6658,0,1,50)),0)</f>
        <v>0</v>
      </c>
      <c r="V6658" s="37">
        <f ca="1">IFERROR(OFFSET('Maximum minutes'!$C$1,T6658+1,-1+MATCH(G6658,OFFSET('Maximum minutes'!$C$1,T6658-1,0,1,50),0)),0)</f>
        <v>0</v>
      </c>
      <c r="W6658" s="38">
        <f t="shared" ca="1" si="206"/>
        <v>0</v>
      </c>
    </row>
    <row r="6659" spans="1:23" s="36" customFormat="1" ht="18.75">
      <c r="A6659" s="34"/>
      <c r="B6659" s="39"/>
      <c r="C6659" s="39"/>
      <c r="D6659" s="35"/>
      <c r="E6659" s="40"/>
      <c r="F6659" s="39"/>
      <c r="G6659" s="39"/>
      <c r="H6659" s="39"/>
      <c r="I6659" s="34"/>
      <c r="J6659" s="34"/>
      <c r="K6659" s="34"/>
      <c r="L6659" s="34"/>
      <c r="M6659" s="43" t="str">
        <f ca="1">IFERROR(OFFSET('Maximum minutes'!$C$1,T6659,MATCH(IF(G6659&lt;&gt;"",G6659,F6659),OFFSET('Maximum minutes'!$C$1,T6659-1,0,1,U6659+1),0)-1)*IF(OR(ISNUMBER(J6659),J6659="sans examen"),1,0)*IF(W6659&lt;MinDate,1,0),"")</f>
        <v/>
      </c>
      <c r="N6659" s="36">
        <f t="shared" ca="1" si="207"/>
        <v>0</v>
      </c>
      <c r="O6659" s="36" t="e">
        <f ca="1">LEFT(OFFSET(Lists!$Q$2,MATCH(E6659,Lists!$R$3:$R$19,0),0),4)</f>
        <v>#N/A</v>
      </c>
      <c r="P6659" s="36" t="e">
        <f ca="1">MATCH(O6659,Lists!$S$2:$S$640,1)</f>
        <v>#N/A</v>
      </c>
      <c r="Q6659" s="36" t="e">
        <f ca="1">MATCH(LEFT(OFFSET(Lists!$Q$2,MATCH(E6659,Lists!$R$3:$R$19,0)+1,0),4),Lists!$S$3:$S$640,1)</f>
        <v>#N/A</v>
      </c>
      <c r="R6659" s="36" t="e">
        <f ca="1">LEFT(OFFSET(Lists!$S$2,P6659-1+MATCH(F6659,OFFSET(Lists!$T$3,P6659-1,0,Q6659-P6659+1),0),0),6)</f>
        <v>#N/A</v>
      </c>
      <c r="S6659" s="36" t="e">
        <f ca="1">VLOOKUP(R6659,Lists!B:D,3,FALSE)</f>
        <v>#N/A</v>
      </c>
      <c r="T6659" s="36" t="str">
        <f>IF(F6659&lt;&gt;"",MATCH(R6659,'Maximum minutes'!B:B,0),"")</f>
        <v/>
      </c>
      <c r="U6659" s="36">
        <f ca="1">IF(F6659&lt;&gt;"",COUNTA(OFFSET('Maximum minutes'!$C$1,'Annexe A1 Cours'!T6659,0,1,50)),0)</f>
        <v>0</v>
      </c>
      <c r="V6659" s="37">
        <f ca="1">IFERROR(OFFSET('Maximum minutes'!$C$1,T6659+1,-1+MATCH(G6659,OFFSET('Maximum minutes'!$C$1,T6659-1,0,1,50),0)),0)</f>
        <v>0</v>
      </c>
      <c r="W6659" s="38">
        <f t="shared" ca="1" si="206"/>
        <v>0</v>
      </c>
    </row>
    <row r="6660" spans="1:23" s="36" customFormat="1" ht="18.75">
      <c r="A6660" s="34"/>
      <c r="B6660" s="39"/>
      <c r="C6660" s="39"/>
      <c r="D6660" s="35"/>
      <c r="E6660" s="40"/>
      <c r="F6660" s="39"/>
      <c r="G6660" s="39"/>
      <c r="H6660" s="39"/>
      <c r="I6660" s="34"/>
      <c r="J6660" s="34"/>
      <c r="K6660" s="34"/>
      <c r="L6660" s="34"/>
      <c r="M6660" s="43" t="str">
        <f ca="1">IFERROR(OFFSET('Maximum minutes'!$C$1,T6660,MATCH(IF(G6660&lt;&gt;"",G6660,F6660),OFFSET('Maximum minutes'!$C$1,T6660-1,0,1,U6660+1),0)-1)*IF(OR(ISNUMBER(J6660),J6660="sans examen"),1,0)*IF(W6660&lt;MinDate,1,0),"")</f>
        <v/>
      </c>
      <c r="N6660" s="36">
        <f t="shared" ca="1" si="207"/>
        <v>0</v>
      </c>
      <c r="O6660" s="36" t="e">
        <f ca="1">LEFT(OFFSET(Lists!$Q$2,MATCH(E6660,Lists!$R$3:$R$19,0),0),4)</f>
        <v>#N/A</v>
      </c>
      <c r="P6660" s="36" t="e">
        <f ca="1">MATCH(O6660,Lists!$S$2:$S$640,1)</f>
        <v>#N/A</v>
      </c>
      <c r="Q6660" s="36" t="e">
        <f ca="1">MATCH(LEFT(OFFSET(Lists!$Q$2,MATCH(E6660,Lists!$R$3:$R$19,0)+1,0),4),Lists!$S$3:$S$640,1)</f>
        <v>#N/A</v>
      </c>
      <c r="R6660" s="36" t="e">
        <f ca="1">LEFT(OFFSET(Lists!$S$2,P6660-1+MATCH(F6660,OFFSET(Lists!$T$3,P6660-1,0,Q6660-P6660+1),0),0),6)</f>
        <v>#N/A</v>
      </c>
      <c r="S6660" s="36" t="e">
        <f ca="1">VLOOKUP(R6660,Lists!B:D,3,FALSE)</f>
        <v>#N/A</v>
      </c>
      <c r="T6660" s="36" t="str">
        <f>IF(F6660&lt;&gt;"",MATCH(R6660,'Maximum minutes'!B:B,0),"")</f>
        <v/>
      </c>
      <c r="U6660" s="36">
        <f ca="1">IF(F6660&lt;&gt;"",COUNTA(OFFSET('Maximum minutes'!$C$1,'Annexe A1 Cours'!T6660,0,1,50)),0)</f>
        <v>0</v>
      </c>
      <c r="V6660" s="37">
        <f ca="1">IFERROR(OFFSET('Maximum minutes'!$C$1,T6660+1,-1+MATCH(G6660,OFFSET('Maximum minutes'!$C$1,T6660-1,0,1,50),0)),0)</f>
        <v>0</v>
      </c>
      <c r="W6660" s="38">
        <f t="shared" ca="1" si="206"/>
        <v>0</v>
      </c>
    </row>
    <row r="6661" spans="1:23" s="36" customFormat="1" ht="18.75">
      <c r="A6661" s="34"/>
      <c r="B6661" s="39"/>
      <c r="C6661" s="39"/>
      <c r="D6661" s="35"/>
      <c r="E6661" s="40"/>
      <c r="F6661" s="39"/>
      <c r="G6661" s="39"/>
      <c r="H6661" s="39"/>
      <c r="I6661" s="34"/>
      <c r="J6661" s="34"/>
      <c r="K6661" s="34"/>
      <c r="L6661" s="34"/>
      <c r="M6661" s="43" t="str">
        <f ca="1">IFERROR(OFFSET('Maximum minutes'!$C$1,T6661,MATCH(IF(G6661&lt;&gt;"",G6661,F6661),OFFSET('Maximum minutes'!$C$1,T6661-1,0,1,U6661+1),0)-1)*IF(OR(ISNUMBER(J6661),J6661="sans examen"),1,0)*IF(W6661&lt;MinDate,1,0),"")</f>
        <v/>
      </c>
      <c r="N6661" s="36">
        <f t="shared" ca="1" si="207"/>
        <v>0</v>
      </c>
      <c r="O6661" s="36" t="e">
        <f ca="1">LEFT(OFFSET(Lists!$Q$2,MATCH(E6661,Lists!$R$3:$R$19,0),0),4)</f>
        <v>#N/A</v>
      </c>
      <c r="P6661" s="36" t="e">
        <f ca="1">MATCH(O6661,Lists!$S$2:$S$640,1)</f>
        <v>#N/A</v>
      </c>
      <c r="Q6661" s="36" t="e">
        <f ca="1">MATCH(LEFT(OFFSET(Lists!$Q$2,MATCH(E6661,Lists!$R$3:$R$19,0)+1,0),4),Lists!$S$3:$S$640,1)</f>
        <v>#N/A</v>
      </c>
      <c r="R6661" s="36" t="e">
        <f ca="1">LEFT(OFFSET(Lists!$S$2,P6661-1+MATCH(F6661,OFFSET(Lists!$T$3,P6661-1,0,Q6661-P6661+1),0),0),6)</f>
        <v>#N/A</v>
      </c>
      <c r="S6661" s="36" t="e">
        <f ca="1">VLOOKUP(R6661,Lists!B:D,3,FALSE)</f>
        <v>#N/A</v>
      </c>
      <c r="T6661" s="36" t="str">
        <f>IF(F6661&lt;&gt;"",MATCH(R6661,'Maximum minutes'!B:B,0),"")</f>
        <v/>
      </c>
      <c r="U6661" s="36">
        <f ca="1">IF(F6661&lt;&gt;"",COUNTA(OFFSET('Maximum minutes'!$C$1,'Annexe A1 Cours'!T6661,0,1,50)),0)</f>
        <v>0</v>
      </c>
      <c r="V6661" s="37">
        <f ca="1">IFERROR(OFFSET('Maximum minutes'!$C$1,T6661+1,-1+MATCH(G6661,OFFSET('Maximum minutes'!$C$1,T6661-1,0,1,50),0)),0)</f>
        <v>0</v>
      </c>
      <c r="W6661" s="38">
        <f t="shared" ca="1" si="206"/>
        <v>0</v>
      </c>
    </row>
    <row r="6662" spans="1:23" s="36" customFormat="1" ht="18.75">
      <c r="A6662" s="34"/>
      <c r="B6662" s="39"/>
      <c r="C6662" s="39"/>
      <c r="D6662" s="35"/>
      <c r="E6662" s="40"/>
      <c r="F6662" s="39"/>
      <c r="G6662" s="39"/>
      <c r="H6662" s="39"/>
      <c r="I6662" s="34"/>
      <c r="J6662" s="34"/>
      <c r="K6662" s="34"/>
      <c r="L6662" s="34"/>
      <c r="M6662" s="43" t="str">
        <f ca="1">IFERROR(OFFSET('Maximum minutes'!$C$1,T6662,MATCH(IF(G6662&lt;&gt;"",G6662,F6662),OFFSET('Maximum minutes'!$C$1,T6662-1,0,1,U6662+1),0)-1)*IF(OR(ISNUMBER(J6662),J6662="sans examen"),1,0)*IF(W6662&lt;MinDate,1,0),"")</f>
        <v/>
      </c>
      <c r="N6662" s="36">
        <f t="shared" ca="1" si="207"/>
        <v>0</v>
      </c>
      <c r="O6662" s="36" t="e">
        <f ca="1">LEFT(OFFSET(Lists!$Q$2,MATCH(E6662,Lists!$R$3:$R$19,0),0),4)</f>
        <v>#N/A</v>
      </c>
      <c r="P6662" s="36" t="e">
        <f ca="1">MATCH(O6662,Lists!$S$2:$S$640,1)</f>
        <v>#N/A</v>
      </c>
      <c r="Q6662" s="36" t="e">
        <f ca="1">MATCH(LEFT(OFFSET(Lists!$Q$2,MATCH(E6662,Lists!$R$3:$R$19,0)+1,0),4),Lists!$S$3:$S$640,1)</f>
        <v>#N/A</v>
      </c>
      <c r="R6662" s="36" t="e">
        <f ca="1">LEFT(OFFSET(Lists!$S$2,P6662-1+MATCH(F6662,OFFSET(Lists!$T$3,P6662-1,0,Q6662-P6662+1),0),0),6)</f>
        <v>#N/A</v>
      </c>
      <c r="S6662" s="36" t="e">
        <f ca="1">VLOOKUP(R6662,Lists!B:D,3,FALSE)</f>
        <v>#N/A</v>
      </c>
      <c r="T6662" s="36" t="str">
        <f>IF(F6662&lt;&gt;"",MATCH(R6662,'Maximum minutes'!B:B,0),"")</f>
        <v/>
      </c>
      <c r="U6662" s="36">
        <f ca="1">IF(F6662&lt;&gt;"",COUNTA(OFFSET('Maximum minutes'!$C$1,'Annexe A1 Cours'!T6662,0,1,50)),0)</f>
        <v>0</v>
      </c>
      <c r="V6662" s="37">
        <f ca="1">IFERROR(OFFSET('Maximum minutes'!$C$1,T6662+1,-1+MATCH(G6662,OFFSET('Maximum minutes'!$C$1,T6662-1,0,1,50),0)),0)</f>
        <v>0</v>
      </c>
      <c r="W6662" s="38">
        <f t="shared" ca="1" si="206"/>
        <v>0</v>
      </c>
    </row>
    <row r="6663" spans="1:23" s="36" customFormat="1" ht="18.75">
      <c r="A6663" s="34"/>
      <c r="B6663" s="39"/>
      <c r="C6663" s="39"/>
      <c r="D6663" s="35"/>
      <c r="E6663" s="40"/>
      <c r="F6663" s="39"/>
      <c r="G6663" s="39"/>
      <c r="H6663" s="39"/>
      <c r="I6663" s="34"/>
      <c r="J6663" s="34"/>
      <c r="K6663" s="34"/>
      <c r="L6663" s="34"/>
      <c r="M6663" s="43" t="str">
        <f ca="1">IFERROR(OFFSET('Maximum minutes'!$C$1,T6663,MATCH(IF(G6663&lt;&gt;"",G6663,F6663),OFFSET('Maximum minutes'!$C$1,T6663-1,0,1,U6663+1),0)-1)*IF(OR(ISNUMBER(J6663),J6663="sans examen"),1,0)*IF(W6663&lt;MinDate,1,0),"")</f>
        <v/>
      </c>
      <c r="N6663" s="36">
        <f t="shared" ca="1" si="207"/>
        <v>0</v>
      </c>
      <c r="O6663" s="36" t="e">
        <f ca="1">LEFT(OFFSET(Lists!$Q$2,MATCH(E6663,Lists!$R$3:$R$19,0),0),4)</f>
        <v>#N/A</v>
      </c>
      <c r="P6663" s="36" t="e">
        <f ca="1">MATCH(O6663,Lists!$S$2:$S$640,1)</f>
        <v>#N/A</v>
      </c>
      <c r="Q6663" s="36" t="e">
        <f ca="1">MATCH(LEFT(OFFSET(Lists!$Q$2,MATCH(E6663,Lists!$R$3:$R$19,0)+1,0),4),Lists!$S$3:$S$640,1)</f>
        <v>#N/A</v>
      </c>
      <c r="R6663" s="36" t="e">
        <f ca="1">LEFT(OFFSET(Lists!$S$2,P6663-1+MATCH(F6663,OFFSET(Lists!$T$3,P6663-1,0,Q6663-P6663+1),0),0),6)</f>
        <v>#N/A</v>
      </c>
      <c r="S6663" s="36" t="e">
        <f ca="1">VLOOKUP(R6663,Lists!B:D,3,FALSE)</f>
        <v>#N/A</v>
      </c>
      <c r="T6663" s="36" t="str">
        <f>IF(F6663&lt;&gt;"",MATCH(R6663,'Maximum minutes'!B:B,0),"")</f>
        <v/>
      </c>
      <c r="U6663" s="36">
        <f ca="1">IF(F6663&lt;&gt;"",COUNTA(OFFSET('Maximum minutes'!$C$1,'Annexe A1 Cours'!T6663,0,1,50)),0)</f>
        <v>0</v>
      </c>
      <c r="V6663" s="37">
        <f ca="1">IFERROR(OFFSET('Maximum minutes'!$C$1,T6663+1,-1+MATCH(G6663,OFFSET('Maximum minutes'!$C$1,T6663-1,0,1,50),0)),0)</f>
        <v>0</v>
      </c>
      <c r="W6663" s="38">
        <f t="shared" ref="W6663:W6726" ca="1" si="208">IFERROR(DATE(YEAR(D6663)+V6663,MONTH(D6663),DAY(D6663)),"")</f>
        <v>0</v>
      </c>
    </row>
    <row r="6664" spans="1:23" s="36" customFormat="1" ht="18.75">
      <c r="A6664" s="34"/>
      <c r="B6664" s="39"/>
      <c r="C6664" s="39"/>
      <c r="D6664" s="35"/>
      <c r="E6664" s="40"/>
      <c r="F6664" s="39"/>
      <c r="G6664" s="39"/>
      <c r="H6664" s="39"/>
      <c r="I6664" s="34"/>
      <c r="J6664" s="34"/>
      <c r="K6664" s="34"/>
      <c r="L6664" s="34"/>
      <c r="M6664" s="43" t="str">
        <f ca="1">IFERROR(OFFSET('Maximum minutes'!$C$1,T6664,MATCH(IF(G6664&lt;&gt;"",G6664,F6664),OFFSET('Maximum minutes'!$C$1,T6664-1,0,1,U6664+1),0)-1)*IF(OR(ISNUMBER(J6664),J6664="sans examen"),1,0)*IF(W6664&lt;MinDate,1,0),"")</f>
        <v/>
      </c>
      <c r="N6664" s="36">
        <f t="shared" ref="N6664:N6727" ca="1" si="209">IF(K6664&gt;0,MIN(K6664,M6664),0)*IF(M6664="",0,1)</f>
        <v>0</v>
      </c>
      <c r="O6664" s="36" t="e">
        <f ca="1">LEFT(OFFSET(Lists!$Q$2,MATCH(E6664,Lists!$R$3:$R$19,0),0),4)</f>
        <v>#N/A</v>
      </c>
      <c r="P6664" s="36" t="e">
        <f ca="1">MATCH(O6664,Lists!$S$2:$S$640,1)</f>
        <v>#N/A</v>
      </c>
      <c r="Q6664" s="36" t="e">
        <f ca="1">MATCH(LEFT(OFFSET(Lists!$Q$2,MATCH(E6664,Lists!$R$3:$R$19,0)+1,0),4),Lists!$S$3:$S$640,1)</f>
        <v>#N/A</v>
      </c>
      <c r="R6664" s="36" t="e">
        <f ca="1">LEFT(OFFSET(Lists!$S$2,P6664-1+MATCH(F6664,OFFSET(Lists!$T$3,P6664-1,0,Q6664-P6664+1),0),0),6)</f>
        <v>#N/A</v>
      </c>
      <c r="S6664" s="36" t="e">
        <f ca="1">VLOOKUP(R6664,Lists!B:D,3,FALSE)</f>
        <v>#N/A</v>
      </c>
      <c r="T6664" s="36" t="str">
        <f>IF(F6664&lt;&gt;"",MATCH(R6664,'Maximum minutes'!B:B,0),"")</f>
        <v/>
      </c>
      <c r="U6664" s="36">
        <f ca="1">IF(F6664&lt;&gt;"",COUNTA(OFFSET('Maximum minutes'!$C$1,'Annexe A1 Cours'!T6664,0,1,50)),0)</f>
        <v>0</v>
      </c>
      <c r="V6664" s="37">
        <f ca="1">IFERROR(OFFSET('Maximum minutes'!$C$1,T6664+1,-1+MATCH(G6664,OFFSET('Maximum minutes'!$C$1,T6664-1,0,1,50),0)),0)</f>
        <v>0</v>
      </c>
      <c r="W6664" s="38">
        <f t="shared" ca="1" si="208"/>
        <v>0</v>
      </c>
    </row>
    <row r="6665" spans="1:23" s="36" customFormat="1" ht="18.75">
      <c r="A6665" s="34"/>
      <c r="B6665" s="39"/>
      <c r="C6665" s="39"/>
      <c r="D6665" s="35"/>
      <c r="E6665" s="40"/>
      <c r="F6665" s="39"/>
      <c r="G6665" s="39"/>
      <c r="H6665" s="39"/>
      <c r="I6665" s="34"/>
      <c r="J6665" s="34"/>
      <c r="K6665" s="34"/>
      <c r="L6665" s="34"/>
      <c r="M6665" s="43" t="str">
        <f ca="1">IFERROR(OFFSET('Maximum minutes'!$C$1,T6665,MATCH(IF(G6665&lt;&gt;"",G6665,F6665),OFFSET('Maximum minutes'!$C$1,T6665-1,0,1,U6665+1),0)-1)*IF(OR(ISNUMBER(J6665),J6665="sans examen"),1,0)*IF(W6665&lt;MinDate,1,0),"")</f>
        <v/>
      </c>
      <c r="N6665" s="36">
        <f t="shared" ca="1" si="209"/>
        <v>0</v>
      </c>
      <c r="O6665" s="36" t="e">
        <f ca="1">LEFT(OFFSET(Lists!$Q$2,MATCH(E6665,Lists!$R$3:$R$19,0),0),4)</f>
        <v>#N/A</v>
      </c>
      <c r="P6665" s="36" t="e">
        <f ca="1">MATCH(O6665,Lists!$S$2:$S$640,1)</f>
        <v>#N/A</v>
      </c>
      <c r="Q6665" s="36" t="e">
        <f ca="1">MATCH(LEFT(OFFSET(Lists!$Q$2,MATCH(E6665,Lists!$R$3:$R$19,0)+1,0),4),Lists!$S$3:$S$640,1)</f>
        <v>#N/A</v>
      </c>
      <c r="R6665" s="36" t="e">
        <f ca="1">LEFT(OFFSET(Lists!$S$2,P6665-1+MATCH(F6665,OFFSET(Lists!$T$3,P6665-1,0,Q6665-P6665+1),0),0),6)</f>
        <v>#N/A</v>
      </c>
      <c r="S6665" s="36" t="e">
        <f ca="1">VLOOKUP(R6665,Lists!B:D,3,FALSE)</f>
        <v>#N/A</v>
      </c>
      <c r="T6665" s="36" t="str">
        <f>IF(F6665&lt;&gt;"",MATCH(R6665,'Maximum minutes'!B:B,0),"")</f>
        <v/>
      </c>
      <c r="U6665" s="36">
        <f ca="1">IF(F6665&lt;&gt;"",COUNTA(OFFSET('Maximum minutes'!$C$1,'Annexe A1 Cours'!T6665,0,1,50)),0)</f>
        <v>0</v>
      </c>
      <c r="V6665" s="37">
        <f ca="1">IFERROR(OFFSET('Maximum minutes'!$C$1,T6665+1,-1+MATCH(G6665,OFFSET('Maximum minutes'!$C$1,T6665-1,0,1,50),0)),0)</f>
        <v>0</v>
      </c>
      <c r="W6665" s="38">
        <f t="shared" ca="1" si="208"/>
        <v>0</v>
      </c>
    </row>
    <row r="6666" spans="1:23" s="36" customFormat="1" ht="18.75">
      <c r="A6666" s="34"/>
      <c r="B6666" s="39"/>
      <c r="C6666" s="39"/>
      <c r="D6666" s="35"/>
      <c r="E6666" s="40"/>
      <c r="F6666" s="39"/>
      <c r="G6666" s="39"/>
      <c r="H6666" s="39"/>
      <c r="I6666" s="34"/>
      <c r="J6666" s="34"/>
      <c r="K6666" s="34"/>
      <c r="L6666" s="34"/>
      <c r="M6666" s="43" t="str">
        <f ca="1">IFERROR(OFFSET('Maximum minutes'!$C$1,T6666,MATCH(IF(G6666&lt;&gt;"",G6666,F6666),OFFSET('Maximum minutes'!$C$1,T6666-1,0,1,U6666+1),0)-1)*IF(OR(ISNUMBER(J6666),J6666="sans examen"),1,0)*IF(W6666&lt;MinDate,1,0),"")</f>
        <v/>
      </c>
      <c r="N6666" s="36">
        <f t="shared" ca="1" si="209"/>
        <v>0</v>
      </c>
      <c r="O6666" s="36" t="e">
        <f ca="1">LEFT(OFFSET(Lists!$Q$2,MATCH(E6666,Lists!$R$3:$R$19,0),0),4)</f>
        <v>#N/A</v>
      </c>
      <c r="P6666" s="36" t="e">
        <f ca="1">MATCH(O6666,Lists!$S$2:$S$640,1)</f>
        <v>#N/A</v>
      </c>
      <c r="Q6666" s="36" t="e">
        <f ca="1">MATCH(LEFT(OFFSET(Lists!$Q$2,MATCH(E6666,Lists!$R$3:$R$19,0)+1,0),4),Lists!$S$3:$S$640,1)</f>
        <v>#N/A</v>
      </c>
      <c r="R6666" s="36" t="e">
        <f ca="1">LEFT(OFFSET(Lists!$S$2,P6666-1+MATCH(F6666,OFFSET(Lists!$T$3,P6666-1,0,Q6666-P6666+1),0),0),6)</f>
        <v>#N/A</v>
      </c>
      <c r="S6666" s="36" t="e">
        <f ca="1">VLOOKUP(R6666,Lists!B:D,3,FALSE)</f>
        <v>#N/A</v>
      </c>
      <c r="T6666" s="36" t="str">
        <f>IF(F6666&lt;&gt;"",MATCH(R6666,'Maximum minutes'!B:B,0),"")</f>
        <v/>
      </c>
      <c r="U6666" s="36">
        <f ca="1">IF(F6666&lt;&gt;"",COUNTA(OFFSET('Maximum minutes'!$C$1,'Annexe A1 Cours'!T6666,0,1,50)),0)</f>
        <v>0</v>
      </c>
      <c r="V6666" s="37">
        <f ca="1">IFERROR(OFFSET('Maximum minutes'!$C$1,T6666+1,-1+MATCH(G6666,OFFSET('Maximum minutes'!$C$1,T6666-1,0,1,50),0)),0)</f>
        <v>0</v>
      </c>
      <c r="W6666" s="38">
        <f t="shared" ca="1" si="208"/>
        <v>0</v>
      </c>
    </row>
    <row r="6667" spans="1:23" s="36" customFormat="1" ht="18.75">
      <c r="A6667" s="34"/>
      <c r="B6667" s="39"/>
      <c r="C6667" s="39"/>
      <c r="D6667" s="35"/>
      <c r="E6667" s="40"/>
      <c r="F6667" s="39"/>
      <c r="G6667" s="39"/>
      <c r="H6667" s="39"/>
      <c r="I6667" s="34"/>
      <c r="J6667" s="34"/>
      <c r="K6667" s="34"/>
      <c r="L6667" s="34"/>
      <c r="M6667" s="43" t="str">
        <f ca="1">IFERROR(OFFSET('Maximum minutes'!$C$1,T6667,MATCH(IF(G6667&lt;&gt;"",G6667,F6667),OFFSET('Maximum minutes'!$C$1,T6667-1,0,1,U6667+1),0)-1)*IF(OR(ISNUMBER(J6667),J6667="sans examen"),1,0)*IF(W6667&lt;MinDate,1,0),"")</f>
        <v/>
      </c>
      <c r="N6667" s="36">
        <f t="shared" ca="1" si="209"/>
        <v>0</v>
      </c>
      <c r="O6667" s="36" t="e">
        <f ca="1">LEFT(OFFSET(Lists!$Q$2,MATCH(E6667,Lists!$R$3:$R$19,0),0),4)</f>
        <v>#N/A</v>
      </c>
      <c r="P6667" s="36" t="e">
        <f ca="1">MATCH(O6667,Lists!$S$2:$S$640,1)</f>
        <v>#N/A</v>
      </c>
      <c r="Q6667" s="36" t="e">
        <f ca="1">MATCH(LEFT(OFFSET(Lists!$Q$2,MATCH(E6667,Lists!$R$3:$R$19,0)+1,0),4),Lists!$S$3:$S$640,1)</f>
        <v>#N/A</v>
      </c>
      <c r="R6667" s="36" t="e">
        <f ca="1">LEFT(OFFSET(Lists!$S$2,P6667-1+MATCH(F6667,OFFSET(Lists!$T$3,P6667-1,0,Q6667-P6667+1),0),0),6)</f>
        <v>#N/A</v>
      </c>
      <c r="S6667" s="36" t="e">
        <f ca="1">VLOOKUP(R6667,Lists!B:D,3,FALSE)</f>
        <v>#N/A</v>
      </c>
      <c r="T6667" s="36" t="str">
        <f>IF(F6667&lt;&gt;"",MATCH(R6667,'Maximum minutes'!B:B,0),"")</f>
        <v/>
      </c>
      <c r="U6667" s="36">
        <f ca="1">IF(F6667&lt;&gt;"",COUNTA(OFFSET('Maximum minutes'!$C$1,'Annexe A1 Cours'!T6667,0,1,50)),0)</f>
        <v>0</v>
      </c>
      <c r="V6667" s="37">
        <f ca="1">IFERROR(OFFSET('Maximum minutes'!$C$1,T6667+1,-1+MATCH(G6667,OFFSET('Maximum minutes'!$C$1,T6667-1,0,1,50),0)),0)</f>
        <v>0</v>
      </c>
      <c r="W6667" s="38">
        <f t="shared" ca="1" si="208"/>
        <v>0</v>
      </c>
    </row>
    <row r="6668" spans="1:23" s="36" customFormat="1" ht="18.75">
      <c r="A6668" s="34"/>
      <c r="B6668" s="39"/>
      <c r="C6668" s="39"/>
      <c r="D6668" s="35"/>
      <c r="E6668" s="40"/>
      <c r="F6668" s="39"/>
      <c r="G6668" s="39"/>
      <c r="H6668" s="39"/>
      <c r="I6668" s="34"/>
      <c r="J6668" s="34"/>
      <c r="K6668" s="34"/>
      <c r="L6668" s="34"/>
      <c r="M6668" s="43" t="str">
        <f ca="1">IFERROR(OFFSET('Maximum minutes'!$C$1,T6668,MATCH(IF(G6668&lt;&gt;"",G6668,F6668),OFFSET('Maximum minutes'!$C$1,T6668-1,0,1,U6668+1),0)-1)*IF(OR(ISNUMBER(J6668),J6668="sans examen"),1,0)*IF(W6668&lt;MinDate,1,0),"")</f>
        <v/>
      </c>
      <c r="N6668" s="36">
        <f t="shared" ca="1" si="209"/>
        <v>0</v>
      </c>
      <c r="O6668" s="36" t="e">
        <f ca="1">LEFT(OFFSET(Lists!$Q$2,MATCH(E6668,Lists!$R$3:$R$19,0),0),4)</f>
        <v>#N/A</v>
      </c>
      <c r="P6668" s="36" t="e">
        <f ca="1">MATCH(O6668,Lists!$S$2:$S$640,1)</f>
        <v>#N/A</v>
      </c>
      <c r="Q6668" s="36" t="e">
        <f ca="1">MATCH(LEFT(OFFSET(Lists!$Q$2,MATCH(E6668,Lists!$R$3:$R$19,0)+1,0),4),Lists!$S$3:$S$640,1)</f>
        <v>#N/A</v>
      </c>
      <c r="R6668" s="36" t="e">
        <f ca="1">LEFT(OFFSET(Lists!$S$2,P6668-1+MATCH(F6668,OFFSET(Lists!$T$3,P6668-1,0,Q6668-P6668+1),0),0),6)</f>
        <v>#N/A</v>
      </c>
      <c r="S6668" s="36" t="e">
        <f ca="1">VLOOKUP(R6668,Lists!B:D,3,FALSE)</f>
        <v>#N/A</v>
      </c>
      <c r="T6668" s="36" t="str">
        <f>IF(F6668&lt;&gt;"",MATCH(R6668,'Maximum minutes'!B:B,0),"")</f>
        <v/>
      </c>
      <c r="U6668" s="36">
        <f ca="1">IF(F6668&lt;&gt;"",COUNTA(OFFSET('Maximum minutes'!$C$1,'Annexe A1 Cours'!T6668,0,1,50)),0)</f>
        <v>0</v>
      </c>
      <c r="V6668" s="37">
        <f ca="1">IFERROR(OFFSET('Maximum minutes'!$C$1,T6668+1,-1+MATCH(G6668,OFFSET('Maximum minutes'!$C$1,T6668-1,0,1,50),0)),0)</f>
        <v>0</v>
      </c>
      <c r="W6668" s="38">
        <f t="shared" ca="1" si="208"/>
        <v>0</v>
      </c>
    </row>
    <row r="6669" spans="1:23" s="36" customFormat="1" ht="18.75">
      <c r="A6669" s="34"/>
      <c r="B6669" s="39"/>
      <c r="C6669" s="39"/>
      <c r="D6669" s="35"/>
      <c r="E6669" s="40"/>
      <c r="F6669" s="39"/>
      <c r="G6669" s="39"/>
      <c r="H6669" s="39"/>
      <c r="I6669" s="34"/>
      <c r="J6669" s="34"/>
      <c r="K6669" s="34"/>
      <c r="L6669" s="34"/>
      <c r="M6669" s="43" t="str">
        <f ca="1">IFERROR(OFFSET('Maximum minutes'!$C$1,T6669,MATCH(IF(G6669&lt;&gt;"",G6669,F6669),OFFSET('Maximum minutes'!$C$1,T6669-1,0,1,U6669+1),0)-1)*IF(OR(ISNUMBER(J6669),J6669="sans examen"),1,0)*IF(W6669&lt;MinDate,1,0),"")</f>
        <v/>
      </c>
      <c r="N6669" s="36">
        <f t="shared" ca="1" si="209"/>
        <v>0</v>
      </c>
      <c r="O6669" s="36" t="e">
        <f ca="1">LEFT(OFFSET(Lists!$Q$2,MATCH(E6669,Lists!$R$3:$R$19,0),0),4)</f>
        <v>#N/A</v>
      </c>
      <c r="P6669" s="36" t="e">
        <f ca="1">MATCH(O6669,Lists!$S$2:$S$640,1)</f>
        <v>#N/A</v>
      </c>
      <c r="Q6669" s="36" t="e">
        <f ca="1">MATCH(LEFT(OFFSET(Lists!$Q$2,MATCH(E6669,Lists!$R$3:$R$19,0)+1,0),4),Lists!$S$3:$S$640,1)</f>
        <v>#N/A</v>
      </c>
      <c r="R6669" s="36" t="e">
        <f ca="1">LEFT(OFFSET(Lists!$S$2,P6669-1+MATCH(F6669,OFFSET(Lists!$T$3,P6669-1,0,Q6669-P6669+1),0),0),6)</f>
        <v>#N/A</v>
      </c>
      <c r="S6669" s="36" t="e">
        <f ca="1">VLOOKUP(R6669,Lists!B:D,3,FALSE)</f>
        <v>#N/A</v>
      </c>
      <c r="T6669" s="36" t="str">
        <f>IF(F6669&lt;&gt;"",MATCH(R6669,'Maximum minutes'!B:B,0),"")</f>
        <v/>
      </c>
      <c r="U6669" s="36">
        <f ca="1">IF(F6669&lt;&gt;"",COUNTA(OFFSET('Maximum minutes'!$C$1,'Annexe A1 Cours'!T6669,0,1,50)),0)</f>
        <v>0</v>
      </c>
      <c r="V6669" s="37">
        <f ca="1">IFERROR(OFFSET('Maximum minutes'!$C$1,T6669+1,-1+MATCH(G6669,OFFSET('Maximum minutes'!$C$1,T6669-1,0,1,50),0)),0)</f>
        <v>0</v>
      </c>
      <c r="W6669" s="38">
        <f t="shared" ca="1" si="208"/>
        <v>0</v>
      </c>
    </row>
    <row r="6670" spans="1:23" s="36" customFormat="1" ht="18.75">
      <c r="A6670" s="34"/>
      <c r="B6670" s="39"/>
      <c r="C6670" s="39"/>
      <c r="D6670" s="35"/>
      <c r="E6670" s="40"/>
      <c r="F6670" s="39"/>
      <c r="G6670" s="39"/>
      <c r="H6670" s="39"/>
      <c r="I6670" s="34"/>
      <c r="J6670" s="34"/>
      <c r="K6670" s="34"/>
      <c r="L6670" s="34"/>
      <c r="M6670" s="43" t="str">
        <f ca="1">IFERROR(OFFSET('Maximum minutes'!$C$1,T6670,MATCH(IF(G6670&lt;&gt;"",G6670,F6670),OFFSET('Maximum minutes'!$C$1,T6670-1,0,1,U6670+1),0)-1)*IF(OR(ISNUMBER(J6670),J6670="sans examen"),1,0)*IF(W6670&lt;MinDate,1,0),"")</f>
        <v/>
      </c>
      <c r="N6670" s="36">
        <f t="shared" ca="1" si="209"/>
        <v>0</v>
      </c>
      <c r="O6670" s="36" t="e">
        <f ca="1">LEFT(OFFSET(Lists!$Q$2,MATCH(E6670,Lists!$R$3:$R$19,0),0),4)</f>
        <v>#N/A</v>
      </c>
      <c r="P6670" s="36" t="e">
        <f ca="1">MATCH(O6670,Lists!$S$2:$S$640,1)</f>
        <v>#N/A</v>
      </c>
      <c r="Q6670" s="36" t="e">
        <f ca="1">MATCH(LEFT(OFFSET(Lists!$Q$2,MATCH(E6670,Lists!$R$3:$R$19,0)+1,0),4),Lists!$S$3:$S$640,1)</f>
        <v>#N/A</v>
      </c>
      <c r="R6670" s="36" t="e">
        <f ca="1">LEFT(OFFSET(Lists!$S$2,P6670-1+MATCH(F6670,OFFSET(Lists!$T$3,P6670-1,0,Q6670-P6670+1),0),0),6)</f>
        <v>#N/A</v>
      </c>
      <c r="S6670" s="36" t="e">
        <f ca="1">VLOOKUP(R6670,Lists!B:D,3,FALSE)</f>
        <v>#N/A</v>
      </c>
      <c r="T6670" s="36" t="str">
        <f>IF(F6670&lt;&gt;"",MATCH(R6670,'Maximum minutes'!B:B,0),"")</f>
        <v/>
      </c>
      <c r="U6670" s="36">
        <f ca="1">IF(F6670&lt;&gt;"",COUNTA(OFFSET('Maximum minutes'!$C$1,'Annexe A1 Cours'!T6670,0,1,50)),0)</f>
        <v>0</v>
      </c>
      <c r="V6670" s="37">
        <f ca="1">IFERROR(OFFSET('Maximum minutes'!$C$1,T6670+1,-1+MATCH(G6670,OFFSET('Maximum minutes'!$C$1,T6670-1,0,1,50),0)),0)</f>
        <v>0</v>
      </c>
      <c r="W6670" s="38">
        <f t="shared" ca="1" si="208"/>
        <v>0</v>
      </c>
    </row>
    <row r="6671" spans="1:23" s="36" customFormat="1" ht="18.75">
      <c r="A6671" s="34"/>
      <c r="B6671" s="39"/>
      <c r="C6671" s="39"/>
      <c r="D6671" s="35"/>
      <c r="E6671" s="40"/>
      <c r="F6671" s="39"/>
      <c r="G6671" s="39"/>
      <c r="H6671" s="39"/>
      <c r="I6671" s="34"/>
      <c r="J6671" s="34"/>
      <c r="K6671" s="34"/>
      <c r="L6671" s="34"/>
      <c r="M6671" s="43" t="str">
        <f ca="1">IFERROR(OFFSET('Maximum minutes'!$C$1,T6671,MATCH(IF(G6671&lt;&gt;"",G6671,F6671),OFFSET('Maximum minutes'!$C$1,T6671-1,0,1,U6671+1),0)-1)*IF(OR(ISNUMBER(J6671),J6671="sans examen"),1,0)*IF(W6671&lt;MinDate,1,0),"")</f>
        <v/>
      </c>
      <c r="N6671" s="36">
        <f t="shared" ca="1" si="209"/>
        <v>0</v>
      </c>
      <c r="O6671" s="36" t="e">
        <f ca="1">LEFT(OFFSET(Lists!$Q$2,MATCH(E6671,Lists!$R$3:$R$19,0),0),4)</f>
        <v>#N/A</v>
      </c>
      <c r="P6671" s="36" t="e">
        <f ca="1">MATCH(O6671,Lists!$S$2:$S$640,1)</f>
        <v>#N/A</v>
      </c>
      <c r="Q6671" s="36" t="e">
        <f ca="1">MATCH(LEFT(OFFSET(Lists!$Q$2,MATCH(E6671,Lists!$R$3:$R$19,0)+1,0),4),Lists!$S$3:$S$640,1)</f>
        <v>#N/A</v>
      </c>
      <c r="R6671" s="36" t="e">
        <f ca="1">LEFT(OFFSET(Lists!$S$2,P6671-1+MATCH(F6671,OFFSET(Lists!$T$3,P6671-1,0,Q6671-P6671+1),0),0),6)</f>
        <v>#N/A</v>
      </c>
      <c r="S6671" s="36" t="e">
        <f ca="1">VLOOKUP(R6671,Lists!B:D,3,FALSE)</f>
        <v>#N/A</v>
      </c>
      <c r="T6671" s="36" t="str">
        <f>IF(F6671&lt;&gt;"",MATCH(R6671,'Maximum minutes'!B:B,0),"")</f>
        <v/>
      </c>
      <c r="U6671" s="36">
        <f ca="1">IF(F6671&lt;&gt;"",COUNTA(OFFSET('Maximum minutes'!$C$1,'Annexe A1 Cours'!T6671,0,1,50)),0)</f>
        <v>0</v>
      </c>
      <c r="V6671" s="37">
        <f ca="1">IFERROR(OFFSET('Maximum minutes'!$C$1,T6671+1,-1+MATCH(G6671,OFFSET('Maximum minutes'!$C$1,T6671-1,0,1,50),0)),0)</f>
        <v>0</v>
      </c>
      <c r="W6671" s="38">
        <f t="shared" ca="1" si="208"/>
        <v>0</v>
      </c>
    </row>
    <row r="6672" spans="1:23" s="36" customFormat="1" ht="18.75">
      <c r="A6672" s="34"/>
      <c r="B6672" s="39"/>
      <c r="C6672" s="39"/>
      <c r="D6672" s="35"/>
      <c r="E6672" s="40"/>
      <c r="F6672" s="39"/>
      <c r="G6672" s="39"/>
      <c r="H6672" s="39"/>
      <c r="I6672" s="34"/>
      <c r="J6672" s="34"/>
      <c r="K6672" s="34"/>
      <c r="L6672" s="34"/>
      <c r="M6672" s="43" t="str">
        <f ca="1">IFERROR(OFFSET('Maximum minutes'!$C$1,T6672,MATCH(IF(G6672&lt;&gt;"",G6672,F6672),OFFSET('Maximum minutes'!$C$1,T6672-1,0,1,U6672+1),0)-1)*IF(OR(ISNUMBER(J6672),J6672="sans examen"),1,0)*IF(W6672&lt;MinDate,1,0),"")</f>
        <v/>
      </c>
      <c r="N6672" s="36">
        <f t="shared" ca="1" si="209"/>
        <v>0</v>
      </c>
      <c r="O6672" s="36" t="e">
        <f ca="1">LEFT(OFFSET(Lists!$Q$2,MATCH(E6672,Lists!$R$3:$R$19,0),0),4)</f>
        <v>#N/A</v>
      </c>
      <c r="P6672" s="36" t="e">
        <f ca="1">MATCH(O6672,Lists!$S$2:$S$640,1)</f>
        <v>#N/A</v>
      </c>
      <c r="Q6672" s="36" t="e">
        <f ca="1">MATCH(LEFT(OFFSET(Lists!$Q$2,MATCH(E6672,Lists!$R$3:$R$19,0)+1,0),4),Lists!$S$3:$S$640,1)</f>
        <v>#N/A</v>
      </c>
      <c r="R6672" s="36" t="e">
        <f ca="1">LEFT(OFFSET(Lists!$S$2,P6672-1+MATCH(F6672,OFFSET(Lists!$T$3,P6672-1,0,Q6672-P6672+1),0),0),6)</f>
        <v>#N/A</v>
      </c>
      <c r="S6672" s="36" t="e">
        <f ca="1">VLOOKUP(R6672,Lists!B:D,3,FALSE)</f>
        <v>#N/A</v>
      </c>
      <c r="T6672" s="36" t="str">
        <f>IF(F6672&lt;&gt;"",MATCH(R6672,'Maximum minutes'!B:B,0),"")</f>
        <v/>
      </c>
      <c r="U6672" s="36">
        <f ca="1">IF(F6672&lt;&gt;"",COUNTA(OFFSET('Maximum minutes'!$C$1,'Annexe A1 Cours'!T6672,0,1,50)),0)</f>
        <v>0</v>
      </c>
      <c r="V6672" s="37">
        <f ca="1">IFERROR(OFFSET('Maximum minutes'!$C$1,T6672+1,-1+MATCH(G6672,OFFSET('Maximum minutes'!$C$1,T6672-1,0,1,50),0)),0)</f>
        <v>0</v>
      </c>
      <c r="W6672" s="38">
        <f t="shared" ca="1" si="208"/>
        <v>0</v>
      </c>
    </row>
    <row r="6673" spans="1:23" s="36" customFormat="1" ht="18.75">
      <c r="A6673" s="34"/>
      <c r="B6673" s="39"/>
      <c r="C6673" s="39"/>
      <c r="D6673" s="35"/>
      <c r="E6673" s="40"/>
      <c r="F6673" s="39"/>
      <c r="G6673" s="39"/>
      <c r="H6673" s="39"/>
      <c r="I6673" s="34"/>
      <c r="J6673" s="34"/>
      <c r="K6673" s="34"/>
      <c r="L6673" s="34"/>
      <c r="M6673" s="43" t="str">
        <f ca="1">IFERROR(OFFSET('Maximum minutes'!$C$1,T6673,MATCH(IF(G6673&lt;&gt;"",G6673,F6673),OFFSET('Maximum minutes'!$C$1,T6673-1,0,1,U6673+1),0)-1)*IF(OR(ISNUMBER(J6673),J6673="sans examen"),1,0)*IF(W6673&lt;MinDate,1,0),"")</f>
        <v/>
      </c>
      <c r="N6673" s="36">
        <f t="shared" ca="1" si="209"/>
        <v>0</v>
      </c>
      <c r="O6673" s="36" t="e">
        <f ca="1">LEFT(OFFSET(Lists!$Q$2,MATCH(E6673,Lists!$R$3:$R$19,0),0),4)</f>
        <v>#N/A</v>
      </c>
      <c r="P6673" s="36" t="e">
        <f ca="1">MATCH(O6673,Lists!$S$2:$S$640,1)</f>
        <v>#N/A</v>
      </c>
      <c r="Q6673" s="36" t="e">
        <f ca="1">MATCH(LEFT(OFFSET(Lists!$Q$2,MATCH(E6673,Lists!$R$3:$R$19,0)+1,0),4),Lists!$S$3:$S$640,1)</f>
        <v>#N/A</v>
      </c>
      <c r="R6673" s="36" t="e">
        <f ca="1">LEFT(OFFSET(Lists!$S$2,P6673-1+MATCH(F6673,OFFSET(Lists!$T$3,P6673-1,0,Q6673-P6673+1),0),0),6)</f>
        <v>#N/A</v>
      </c>
      <c r="S6673" s="36" t="e">
        <f ca="1">VLOOKUP(R6673,Lists!B:D,3,FALSE)</f>
        <v>#N/A</v>
      </c>
      <c r="T6673" s="36" t="str">
        <f>IF(F6673&lt;&gt;"",MATCH(R6673,'Maximum minutes'!B:B,0),"")</f>
        <v/>
      </c>
      <c r="U6673" s="36">
        <f ca="1">IF(F6673&lt;&gt;"",COUNTA(OFFSET('Maximum minutes'!$C$1,'Annexe A1 Cours'!T6673,0,1,50)),0)</f>
        <v>0</v>
      </c>
      <c r="V6673" s="37">
        <f ca="1">IFERROR(OFFSET('Maximum minutes'!$C$1,T6673+1,-1+MATCH(G6673,OFFSET('Maximum minutes'!$C$1,T6673-1,0,1,50),0)),0)</f>
        <v>0</v>
      </c>
      <c r="W6673" s="38">
        <f t="shared" ca="1" si="208"/>
        <v>0</v>
      </c>
    </row>
    <row r="6674" spans="1:23" s="36" customFormat="1" ht="18.75">
      <c r="A6674" s="34"/>
      <c r="B6674" s="39"/>
      <c r="C6674" s="39"/>
      <c r="D6674" s="35"/>
      <c r="E6674" s="40"/>
      <c r="F6674" s="39"/>
      <c r="G6674" s="39"/>
      <c r="H6674" s="39"/>
      <c r="I6674" s="34"/>
      <c r="J6674" s="34"/>
      <c r="K6674" s="34"/>
      <c r="L6674" s="34"/>
      <c r="M6674" s="43" t="str">
        <f ca="1">IFERROR(OFFSET('Maximum minutes'!$C$1,T6674,MATCH(IF(G6674&lt;&gt;"",G6674,F6674),OFFSET('Maximum minutes'!$C$1,T6674-1,0,1,U6674+1),0)-1)*IF(OR(ISNUMBER(J6674),J6674="sans examen"),1,0)*IF(W6674&lt;MinDate,1,0),"")</f>
        <v/>
      </c>
      <c r="N6674" s="36">
        <f t="shared" ca="1" si="209"/>
        <v>0</v>
      </c>
      <c r="O6674" s="36" t="e">
        <f ca="1">LEFT(OFFSET(Lists!$Q$2,MATCH(E6674,Lists!$R$3:$R$19,0),0),4)</f>
        <v>#N/A</v>
      </c>
      <c r="P6674" s="36" t="e">
        <f ca="1">MATCH(O6674,Lists!$S$2:$S$640,1)</f>
        <v>#N/A</v>
      </c>
      <c r="Q6674" s="36" t="e">
        <f ca="1">MATCH(LEFT(OFFSET(Lists!$Q$2,MATCH(E6674,Lists!$R$3:$R$19,0)+1,0),4),Lists!$S$3:$S$640,1)</f>
        <v>#N/A</v>
      </c>
      <c r="R6674" s="36" t="e">
        <f ca="1">LEFT(OFFSET(Lists!$S$2,P6674-1+MATCH(F6674,OFFSET(Lists!$T$3,P6674-1,0,Q6674-P6674+1),0),0),6)</f>
        <v>#N/A</v>
      </c>
      <c r="S6674" s="36" t="e">
        <f ca="1">VLOOKUP(R6674,Lists!B:D,3,FALSE)</f>
        <v>#N/A</v>
      </c>
      <c r="T6674" s="36" t="str">
        <f>IF(F6674&lt;&gt;"",MATCH(R6674,'Maximum minutes'!B:B,0),"")</f>
        <v/>
      </c>
      <c r="U6674" s="36">
        <f ca="1">IF(F6674&lt;&gt;"",COUNTA(OFFSET('Maximum minutes'!$C$1,'Annexe A1 Cours'!T6674,0,1,50)),0)</f>
        <v>0</v>
      </c>
      <c r="V6674" s="37">
        <f ca="1">IFERROR(OFFSET('Maximum minutes'!$C$1,T6674+1,-1+MATCH(G6674,OFFSET('Maximum minutes'!$C$1,T6674-1,0,1,50),0)),0)</f>
        <v>0</v>
      </c>
      <c r="W6674" s="38">
        <f t="shared" ca="1" si="208"/>
        <v>0</v>
      </c>
    </row>
    <row r="6675" spans="1:23" s="36" customFormat="1" ht="18.75">
      <c r="A6675" s="34"/>
      <c r="B6675" s="39"/>
      <c r="C6675" s="39"/>
      <c r="D6675" s="35"/>
      <c r="E6675" s="40"/>
      <c r="F6675" s="39"/>
      <c r="G6675" s="39"/>
      <c r="H6675" s="39"/>
      <c r="I6675" s="34"/>
      <c r="J6675" s="34"/>
      <c r="K6675" s="34"/>
      <c r="L6675" s="34"/>
      <c r="M6675" s="43" t="str">
        <f ca="1">IFERROR(OFFSET('Maximum minutes'!$C$1,T6675,MATCH(IF(G6675&lt;&gt;"",G6675,F6675),OFFSET('Maximum minutes'!$C$1,T6675-1,0,1,U6675+1),0)-1)*IF(OR(ISNUMBER(J6675),J6675="sans examen"),1,0)*IF(W6675&lt;MinDate,1,0),"")</f>
        <v/>
      </c>
      <c r="N6675" s="36">
        <f t="shared" ca="1" si="209"/>
        <v>0</v>
      </c>
      <c r="O6675" s="36" t="e">
        <f ca="1">LEFT(OFFSET(Lists!$Q$2,MATCH(E6675,Lists!$R$3:$R$19,0),0),4)</f>
        <v>#N/A</v>
      </c>
      <c r="P6675" s="36" t="e">
        <f ca="1">MATCH(O6675,Lists!$S$2:$S$640,1)</f>
        <v>#N/A</v>
      </c>
      <c r="Q6675" s="36" t="e">
        <f ca="1">MATCH(LEFT(OFFSET(Lists!$Q$2,MATCH(E6675,Lists!$R$3:$R$19,0)+1,0),4),Lists!$S$3:$S$640,1)</f>
        <v>#N/A</v>
      </c>
      <c r="R6675" s="36" t="e">
        <f ca="1">LEFT(OFFSET(Lists!$S$2,P6675-1+MATCH(F6675,OFFSET(Lists!$T$3,P6675-1,0,Q6675-P6675+1),0),0),6)</f>
        <v>#N/A</v>
      </c>
      <c r="S6675" s="36" t="e">
        <f ca="1">VLOOKUP(R6675,Lists!B:D,3,FALSE)</f>
        <v>#N/A</v>
      </c>
      <c r="T6675" s="36" t="str">
        <f>IF(F6675&lt;&gt;"",MATCH(R6675,'Maximum minutes'!B:B,0),"")</f>
        <v/>
      </c>
      <c r="U6675" s="36">
        <f ca="1">IF(F6675&lt;&gt;"",COUNTA(OFFSET('Maximum minutes'!$C$1,'Annexe A1 Cours'!T6675,0,1,50)),0)</f>
        <v>0</v>
      </c>
      <c r="V6675" s="37">
        <f ca="1">IFERROR(OFFSET('Maximum minutes'!$C$1,T6675+1,-1+MATCH(G6675,OFFSET('Maximum minutes'!$C$1,T6675-1,0,1,50),0)),0)</f>
        <v>0</v>
      </c>
      <c r="W6675" s="38">
        <f t="shared" ca="1" si="208"/>
        <v>0</v>
      </c>
    </row>
    <row r="6676" spans="1:23" s="36" customFormat="1" ht="18.75">
      <c r="A6676" s="34"/>
      <c r="B6676" s="39"/>
      <c r="C6676" s="39"/>
      <c r="D6676" s="35"/>
      <c r="E6676" s="40"/>
      <c r="F6676" s="39"/>
      <c r="G6676" s="39"/>
      <c r="H6676" s="39"/>
      <c r="I6676" s="34"/>
      <c r="J6676" s="34"/>
      <c r="K6676" s="34"/>
      <c r="L6676" s="34"/>
      <c r="M6676" s="43" t="str">
        <f ca="1">IFERROR(OFFSET('Maximum minutes'!$C$1,T6676,MATCH(IF(G6676&lt;&gt;"",G6676,F6676),OFFSET('Maximum minutes'!$C$1,T6676-1,0,1,U6676+1),0)-1)*IF(OR(ISNUMBER(J6676),J6676="sans examen"),1,0)*IF(W6676&lt;MinDate,1,0),"")</f>
        <v/>
      </c>
      <c r="N6676" s="36">
        <f t="shared" ca="1" si="209"/>
        <v>0</v>
      </c>
      <c r="O6676" s="36" t="e">
        <f ca="1">LEFT(OFFSET(Lists!$Q$2,MATCH(E6676,Lists!$R$3:$R$19,0),0),4)</f>
        <v>#N/A</v>
      </c>
      <c r="P6676" s="36" t="e">
        <f ca="1">MATCH(O6676,Lists!$S$2:$S$640,1)</f>
        <v>#N/A</v>
      </c>
      <c r="Q6676" s="36" t="e">
        <f ca="1">MATCH(LEFT(OFFSET(Lists!$Q$2,MATCH(E6676,Lists!$R$3:$R$19,0)+1,0),4),Lists!$S$3:$S$640,1)</f>
        <v>#N/A</v>
      </c>
      <c r="R6676" s="36" t="e">
        <f ca="1">LEFT(OFFSET(Lists!$S$2,P6676-1+MATCH(F6676,OFFSET(Lists!$T$3,P6676-1,0,Q6676-P6676+1),0),0),6)</f>
        <v>#N/A</v>
      </c>
      <c r="S6676" s="36" t="e">
        <f ca="1">VLOOKUP(R6676,Lists!B:D,3,FALSE)</f>
        <v>#N/A</v>
      </c>
      <c r="T6676" s="36" t="str">
        <f>IF(F6676&lt;&gt;"",MATCH(R6676,'Maximum minutes'!B:B,0),"")</f>
        <v/>
      </c>
      <c r="U6676" s="36">
        <f ca="1">IF(F6676&lt;&gt;"",COUNTA(OFFSET('Maximum minutes'!$C$1,'Annexe A1 Cours'!T6676,0,1,50)),0)</f>
        <v>0</v>
      </c>
      <c r="V6676" s="37">
        <f ca="1">IFERROR(OFFSET('Maximum minutes'!$C$1,T6676+1,-1+MATCH(G6676,OFFSET('Maximum minutes'!$C$1,T6676-1,0,1,50),0)),0)</f>
        <v>0</v>
      </c>
      <c r="W6676" s="38">
        <f t="shared" ca="1" si="208"/>
        <v>0</v>
      </c>
    </row>
    <row r="6677" spans="1:23" s="36" customFormat="1" ht="18.75">
      <c r="A6677" s="34"/>
      <c r="B6677" s="39"/>
      <c r="C6677" s="39"/>
      <c r="D6677" s="35"/>
      <c r="E6677" s="40"/>
      <c r="F6677" s="39"/>
      <c r="G6677" s="39"/>
      <c r="H6677" s="39"/>
      <c r="I6677" s="34"/>
      <c r="J6677" s="34"/>
      <c r="K6677" s="34"/>
      <c r="L6677" s="34"/>
      <c r="M6677" s="43" t="str">
        <f ca="1">IFERROR(OFFSET('Maximum minutes'!$C$1,T6677,MATCH(IF(G6677&lt;&gt;"",G6677,F6677),OFFSET('Maximum minutes'!$C$1,T6677-1,0,1,U6677+1),0)-1)*IF(OR(ISNUMBER(J6677),J6677="sans examen"),1,0)*IF(W6677&lt;MinDate,1,0),"")</f>
        <v/>
      </c>
      <c r="N6677" s="36">
        <f t="shared" ca="1" si="209"/>
        <v>0</v>
      </c>
      <c r="O6677" s="36" t="e">
        <f ca="1">LEFT(OFFSET(Lists!$Q$2,MATCH(E6677,Lists!$R$3:$R$19,0),0),4)</f>
        <v>#N/A</v>
      </c>
      <c r="P6677" s="36" t="e">
        <f ca="1">MATCH(O6677,Lists!$S$2:$S$640,1)</f>
        <v>#N/A</v>
      </c>
      <c r="Q6677" s="36" t="e">
        <f ca="1">MATCH(LEFT(OFFSET(Lists!$Q$2,MATCH(E6677,Lists!$R$3:$R$19,0)+1,0),4),Lists!$S$3:$S$640,1)</f>
        <v>#N/A</v>
      </c>
      <c r="R6677" s="36" t="e">
        <f ca="1">LEFT(OFFSET(Lists!$S$2,P6677-1+MATCH(F6677,OFFSET(Lists!$T$3,P6677-1,0,Q6677-P6677+1),0),0),6)</f>
        <v>#N/A</v>
      </c>
      <c r="S6677" s="36" t="e">
        <f ca="1">VLOOKUP(R6677,Lists!B:D,3,FALSE)</f>
        <v>#N/A</v>
      </c>
      <c r="T6677" s="36" t="str">
        <f>IF(F6677&lt;&gt;"",MATCH(R6677,'Maximum minutes'!B:B,0),"")</f>
        <v/>
      </c>
      <c r="U6677" s="36">
        <f ca="1">IF(F6677&lt;&gt;"",COUNTA(OFFSET('Maximum minutes'!$C$1,'Annexe A1 Cours'!T6677,0,1,50)),0)</f>
        <v>0</v>
      </c>
      <c r="V6677" s="37">
        <f ca="1">IFERROR(OFFSET('Maximum minutes'!$C$1,T6677+1,-1+MATCH(G6677,OFFSET('Maximum minutes'!$C$1,T6677-1,0,1,50),0)),0)</f>
        <v>0</v>
      </c>
      <c r="W6677" s="38">
        <f t="shared" ca="1" si="208"/>
        <v>0</v>
      </c>
    </row>
    <row r="6678" spans="1:23" s="36" customFormat="1" ht="18.75">
      <c r="A6678" s="34"/>
      <c r="B6678" s="39"/>
      <c r="C6678" s="39"/>
      <c r="D6678" s="35"/>
      <c r="E6678" s="40"/>
      <c r="F6678" s="39"/>
      <c r="G6678" s="39"/>
      <c r="H6678" s="39"/>
      <c r="I6678" s="34"/>
      <c r="J6678" s="34"/>
      <c r="K6678" s="34"/>
      <c r="L6678" s="34"/>
      <c r="M6678" s="43" t="str">
        <f ca="1">IFERROR(OFFSET('Maximum minutes'!$C$1,T6678,MATCH(IF(G6678&lt;&gt;"",G6678,F6678),OFFSET('Maximum minutes'!$C$1,T6678-1,0,1,U6678+1),0)-1)*IF(OR(ISNUMBER(J6678),J6678="sans examen"),1,0)*IF(W6678&lt;MinDate,1,0),"")</f>
        <v/>
      </c>
      <c r="N6678" s="36">
        <f t="shared" ca="1" si="209"/>
        <v>0</v>
      </c>
      <c r="O6678" s="36" t="e">
        <f ca="1">LEFT(OFFSET(Lists!$Q$2,MATCH(E6678,Lists!$R$3:$R$19,0),0),4)</f>
        <v>#N/A</v>
      </c>
      <c r="P6678" s="36" t="e">
        <f ca="1">MATCH(O6678,Lists!$S$2:$S$640,1)</f>
        <v>#N/A</v>
      </c>
      <c r="Q6678" s="36" t="e">
        <f ca="1">MATCH(LEFT(OFFSET(Lists!$Q$2,MATCH(E6678,Lists!$R$3:$R$19,0)+1,0),4),Lists!$S$3:$S$640,1)</f>
        <v>#N/A</v>
      </c>
      <c r="R6678" s="36" t="e">
        <f ca="1">LEFT(OFFSET(Lists!$S$2,P6678-1+MATCH(F6678,OFFSET(Lists!$T$3,P6678-1,0,Q6678-P6678+1),0),0),6)</f>
        <v>#N/A</v>
      </c>
      <c r="S6678" s="36" t="e">
        <f ca="1">VLOOKUP(R6678,Lists!B:D,3,FALSE)</f>
        <v>#N/A</v>
      </c>
      <c r="T6678" s="36" t="str">
        <f>IF(F6678&lt;&gt;"",MATCH(R6678,'Maximum minutes'!B:B,0),"")</f>
        <v/>
      </c>
      <c r="U6678" s="36">
        <f ca="1">IF(F6678&lt;&gt;"",COUNTA(OFFSET('Maximum minutes'!$C$1,'Annexe A1 Cours'!T6678,0,1,50)),0)</f>
        <v>0</v>
      </c>
      <c r="V6678" s="37">
        <f ca="1">IFERROR(OFFSET('Maximum minutes'!$C$1,T6678+1,-1+MATCH(G6678,OFFSET('Maximum minutes'!$C$1,T6678-1,0,1,50),0)),0)</f>
        <v>0</v>
      </c>
      <c r="W6678" s="38">
        <f t="shared" ca="1" si="208"/>
        <v>0</v>
      </c>
    </row>
    <row r="6679" spans="1:23" s="36" customFormat="1" ht="18.75">
      <c r="A6679" s="34"/>
      <c r="B6679" s="39"/>
      <c r="C6679" s="39"/>
      <c r="D6679" s="35"/>
      <c r="E6679" s="40"/>
      <c r="F6679" s="39"/>
      <c r="G6679" s="39"/>
      <c r="H6679" s="39"/>
      <c r="I6679" s="34"/>
      <c r="J6679" s="34"/>
      <c r="K6679" s="34"/>
      <c r="L6679" s="34"/>
      <c r="M6679" s="43" t="str">
        <f ca="1">IFERROR(OFFSET('Maximum minutes'!$C$1,T6679,MATCH(IF(G6679&lt;&gt;"",G6679,F6679),OFFSET('Maximum minutes'!$C$1,T6679-1,0,1,U6679+1),0)-1)*IF(OR(ISNUMBER(J6679),J6679="sans examen"),1,0)*IF(W6679&lt;MinDate,1,0),"")</f>
        <v/>
      </c>
      <c r="N6679" s="36">
        <f t="shared" ca="1" si="209"/>
        <v>0</v>
      </c>
      <c r="O6679" s="36" t="e">
        <f ca="1">LEFT(OFFSET(Lists!$Q$2,MATCH(E6679,Lists!$R$3:$R$19,0),0),4)</f>
        <v>#N/A</v>
      </c>
      <c r="P6679" s="36" t="e">
        <f ca="1">MATCH(O6679,Lists!$S$2:$S$640,1)</f>
        <v>#N/A</v>
      </c>
      <c r="Q6679" s="36" t="e">
        <f ca="1">MATCH(LEFT(OFFSET(Lists!$Q$2,MATCH(E6679,Lists!$R$3:$R$19,0)+1,0),4),Lists!$S$3:$S$640,1)</f>
        <v>#N/A</v>
      </c>
      <c r="R6679" s="36" t="e">
        <f ca="1">LEFT(OFFSET(Lists!$S$2,P6679-1+MATCH(F6679,OFFSET(Lists!$T$3,P6679-1,0,Q6679-P6679+1),0),0),6)</f>
        <v>#N/A</v>
      </c>
      <c r="S6679" s="36" t="e">
        <f ca="1">VLOOKUP(R6679,Lists!B:D,3,FALSE)</f>
        <v>#N/A</v>
      </c>
      <c r="T6679" s="36" t="str">
        <f>IF(F6679&lt;&gt;"",MATCH(R6679,'Maximum minutes'!B:B,0),"")</f>
        <v/>
      </c>
      <c r="U6679" s="36">
        <f ca="1">IF(F6679&lt;&gt;"",COUNTA(OFFSET('Maximum minutes'!$C$1,'Annexe A1 Cours'!T6679,0,1,50)),0)</f>
        <v>0</v>
      </c>
      <c r="V6679" s="37">
        <f ca="1">IFERROR(OFFSET('Maximum minutes'!$C$1,T6679+1,-1+MATCH(G6679,OFFSET('Maximum minutes'!$C$1,T6679-1,0,1,50),0)),0)</f>
        <v>0</v>
      </c>
      <c r="W6679" s="38">
        <f t="shared" ca="1" si="208"/>
        <v>0</v>
      </c>
    </row>
    <row r="6680" spans="1:23" s="36" customFormat="1" ht="18.75">
      <c r="A6680" s="34"/>
      <c r="B6680" s="39"/>
      <c r="C6680" s="39"/>
      <c r="D6680" s="35"/>
      <c r="E6680" s="40"/>
      <c r="F6680" s="39"/>
      <c r="G6680" s="39"/>
      <c r="H6680" s="39"/>
      <c r="I6680" s="34"/>
      <c r="J6680" s="34"/>
      <c r="K6680" s="34"/>
      <c r="L6680" s="34"/>
      <c r="M6680" s="43" t="str">
        <f ca="1">IFERROR(OFFSET('Maximum minutes'!$C$1,T6680,MATCH(IF(G6680&lt;&gt;"",G6680,F6680),OFFSET('Maximum minutes'!$C$1,T6680-1,0,1,U6680+1),0)-1)*IF(OR(ISNUMBER(J6680),J6680="sans examen"),1,0)*IF(W6680&lt;MinDate,1,0),"")</f>
        <v/>
      </c>
      <c r="N6680" s="36">
        <f t="shared" ca="1" si="209"/>
        <v>0</v>
      </c>
      <c r="O6680" s="36" t="e">
        <f ca="1">LEFT(OFFSET(Lists!$Q$2,MATCH(E6680,Lists!$R$3:$R$19,0),0),4)</f>
        <v>#N/A</v>
      </c>
      <c r="P6680" s="36" t="e">
        <f ca="1">MATCH(O6680,Lists!$S$2:$S$640,1)</f>
        <v>#N/A</v>
      </c>
      <c r="Q6680" s="36" t="e">
        <f ca="1">MATCH(LEFT(OFFSET(Lists!$Q$2,MATCH(E6680,Lists!$R$3:$R$19,0)+1,0),4),Lists!$S$3:$S$640,1)</f>
        <v>#N/A</v>
      </c>
      <c r="R6680" s="36" t="e">
        <f ca="1">LEFT(OFFSET(Lists!$S$2,P6680-1+MATCH(F6680,OFFSET(Lists!$T$3,P6680-1,0,Q6680-P6680+1),0),0),6)</f>
        <v>#N/A</v>
      </c>
      <c r="S6680" s="36" t="e">
        <f ca="1">VLOOKUP(R6680,Lists!B:D,3,FALSE)</f>
        <v>#N/A</v>
      </c>
      <c r="T6680" s="36" t="str">
        <f>IF(F6680&lt;&gt;"",MATCH(R6680,'Maximum minutes'!B:B,0),"")</f>
        <v/>
      </c>
      <c r="U6680" s="36">
        <f ca="1">IF(F6680&lt;&gt;"",COUNTA(OFFSET('Maximum minutes'!$C$1,'Annexe A1 Cours'!T6680,0,1,50)),0)</f>
        <v>0</v>
      </c>
      <c r="V6680" s="37">
        <f ca="1">IFERROR(OFFSET('Maximum minutes'!$C$1,T6680+1,-1+MATCH(G6680,OFFSET('Maximum minutes'!$C$1,T6680-1,0,1,50),0)),0)</f>
        <v>0</v>
      </c>
      <c r="W6680" s="38">
        <f t="shared" ca="1" si="208"/>
        <v>0</v>
      </c>
    </row>
    <row r="6681" spans="1:23" s="36" customFormat="1" ht="18.75">
      <c r="A6681" s="34"/>
      <c r="B6681" s="39"/>
      <c r="C6681" s="39"/>
      <c r="D6681" s="35"/>
      <c r="E6681" s="40"/>
      <c r="F6681" s="39"/>
      <c r="G6681" s="39"/>
      <c r="H6681" s="39"/>
      <c r="I6681" s="34"/>
      <c r="J6681" s="34"/>
      <c r="K6681" s="34"/>
      <c r="L6681" s="34"/>
      <c r="M6681" s="43" t="str">
        <f ca="1">IFERROR(OFFSET('Maximum minutes'!$C$1,T6681,MATCH(IF(G6681&lt;&gt;"",G6681,F6681),OFFSET('Maximum minutes'!$C$1,T6681-1,0,1,U6681+1),0)-1)*IF(OR(ISNUMBER(J6681),J6681="sans examen"),1,0)*IF(W6681&lt;MinDate,1,0),"")</f>
        <v/>
      </c>
      <c r="N6681" s="36">
        <f t="shared" ca="1" si="209"/>
        <v>0</v>
      </c>
      <c r="O6681" s="36" t="e">
        <f ca="1">LEFT(OFFSET(Lists!$Q$2,MATCH(E6681,Lists!$R$3:$R$19,0),0),4)</f>
        <v>#N/A</v>
      </c>
      <c r="P6681" s="36" t="e">
        <f ca="1">MATCH(O6681,Lists!$S$2:$S$640,1)</f>
        <v>#N/A</v>
      </c>
      <c r="Q6681" s="36" t="e">
        <f ca="1">MATCH(LEFT(OFFSET(Lists!$Q$2,MATCH(E6681,Lists!$R$3:$R$19,0)+1,0),4),Lists!$S$3:$S$640,1)</f>
        <v>#N/A</v>
      </c>
      <c r="R6681" s="36" t="e">
        <f ca="1">LEFT(OFFSET(Lists!$S$2,P6681-1+MATCH(F6681,OFFSET(Lists!$T$3,P6681-1,0,Q6681-P6681+1),0),0),6)</f>
        <v>#N/A</v>
      </c>
      <c r="S6681" s="36" t="e">
        <f ca="1">VLOOKUP(R6681,Lists!B:D,3,FALSE)</f>
        <v>#N/A</v>
      </c>
      <c r="T6681" s="36" t="str">
        <f>IF(F6681&lt;&gt;"",MATCH(R6681,'Maximum minutes'!B:B,0),"")</f>
        <v/>
      </c>
      <c r="U6681" s="36">
        <f ca="1">IF(F6681&lt;&gt;"",COUNTA(OFFSET('Maximum minutes'!$C$1,'Annexe A1 Cours'!T6681,0,1,50)),0)</f>
        <v>0</v>
      </c>
      <c r="V6681" s="37">
        <f ca="1">IFERROR(OFFSET('Maximum minutes'!$C$1,T6681+1,-1+MATCH(G6681,OFFSET('Maximum minutes'!$C$1,T6681-1,0,1,50),0)),0)</f>
        <v>0</v>
      </c>
      <c r="W6681" s="38">
        <f t="shared" ca="1" si="208"/>
        <v>0</v>
      </c>
    </row>
    <row r="6682" spans="1:23" s="36" customFormat="1" ht="18.75">
      <c r="A6682" s="34"/>
      <c r="B6682" s="39"/>
      <c r="C6682" s="39"/>
      <c r="D6682" s="35"/>
      <c r="E6682" s="40"/>
      <c r="F6682" s="39"/>
      <c r="G6682" s="39"/>
      <c r="H6682" s="39"/>
      <c r="I6682" s="34"/>
      <c r="J6682" s="34"/>
      <c r="K6682" s="34"/>
      <c r="L6682" s="34"/>
      <c r="M6682" s="43" t="str">
        <f ca="1">IFERROR(OFFSET('Maximum minutes'!$C$1,T6682,MATCH(IF(G6682&lt;&gt;"",G6682,F6682),OFFSET('Maximum minutes'!$C$1,T6682-1,0,1,U6682+1),0)-1)*IF(OR(ISNUMBER(J6682),J6682="sans examen"),1,0)*IF(W6682&lt;MinDate,1,0),"")</f>
        <v/>
      </c>
      <c r="N6682" s="36">
        <f t="shared" ca="1" si="209"/>
        <v>0</v>
      </c>
      <c r="O6682" s="36" t="e">
        <f ca="1">LEFT(OFFSET(Lists!$Q$2,MATCH(E6682,Lists!$R$3:$R$19,0),0),4)</f>
        <v>#N/A</v>
      </c>
      <c r="P6682" s="36" t="e">
        <f ca="1">MATCH(O6682,Lists!$S$2:$S$640,1)</f>
        <v>#N/A</v>
      </c>
      <c r="Q6682" s="36" t="e">
        <f ca="1">MATCH(LEFT(OFFSET(Lists!$Q$2,MATCH(E6682,Lists!$R$3:$R$19,0)+1,0),4),Lists!$S$3:$S$640,1)</f>
        <v>#N/A</v>
      </c>
      <c r="R6682" s="36" t="e">
        <f ca="1">LEFT(OFFSET(Lists!$S$2,P6682-1+MATCH(F6682,OFFSET(Lists!$T$3,P6682-1,0,Q6682-P6682+1),0),0),6)</f>
        <v>#N/A</v>
      </c>
      <c r="S6682" s="36" t="e">
        <f ca="1">VLOOKUP(R6682,Lists!B:D,3,FALSE)</f>
        <v>#N/A</v>
      </c>
      <c r="T6682" s="36" t="str">
        <f>IF(F6682&lt;&gt;"",MATCH(R6682,'Maximum minutes'!B:B,0),"")</f>
        <v/>
      </c>
      <c r="U6682" s="36">
        <f ca="1">IF(F6682&lt;&gt;"",COUNTA(OFFSET('Maximum minutes'!$C$1,'Annexe A1 Cours'!T6682,0,1,50)),0)</f>
        <v>0</v>
      </c>
      <c r="V6682" s="37">
        <f ca="1">IFERROR(OFFSET('Maximum minutes'!$C$1,T6682+1,-1+MATCH(G6682,OFFSET('Maximum minutes'!$C$1,T6682-1,0,1,50),0)),0)</f>
        <v>0</v>
      </c>
      <c r="W6682" s="38">
        <f t="shared" ca="1" si="208"/>
        <v>0</v>
      </c>
    </row>
    <row r="6683" spans="1:23" s="36" customFormat="1" ht="18.75">
      <c r="A6683" s="34"/>
      <c r="B6683" s="39"/>
      <c r="C6683" s="39"/>
      <c r="D6683" s="35"/>
      <c r="E6683" s="40"/>
      <c r="F6683" s="39"/>
      <c r="G6683" s="39"/>
      <c r="H6683" s="39"/>
      <c r="I6683" s="34"/>
      <c r="J6683" s="34"/>
      <c r="K6683" s="34"/>
      <c r="L6683" s="34"/>
      <c r="M6683" s="43" t="str">
        <f ca="1">IFERROR(OFFSET('Maximum minutes'!$C$1,T6683,MATCH(IF(G6683&lt;&gt;"",G6683,F6683),OFFSET('Maximum minutes'!$C$1,T6683-1,0,1,U6683+1),0)-1)*IF(OR(ISNUMBER(J6683),J6683="sans examen"),1,0)*IF(W6683&lt;MinDate,1,0),"")</f>
        <v/>
      </c>
      <c r="N6683" s="36">
        <f t="shared" ca="1" si="209"/>
        <v>0</v>
      </c>
      <c r="O6683" s="36" t="e">
        <f ca="1">LEFT(OFFSET(Lists!$Q$2,MATCH(E6683,Lists!$R$3:$R$19,0),0),4)</f>
        <v>#N/A</v>
      </c>
      <c r="P6683" s="36" t="e">
        <f ca="1">MATCH(O6683,Lists!$S$2:$S$640,1)</f>
        <v>#N/A</v>
      </c>
      <c r="Q6683" s="36" t="e">
        <f ca="1">MATCH(LEFT(OFFSET(Lists!$Q$2,MATCH(E6683,Lists!$R$3:$R$19,0)+1,0),4),Lists!$S$3:$S$640,1)</f>
        <v>#N/A</v>
      </c>
      <c r="R6683" s="36" t="e">
        <f ca="1">LEFT(OFFSET(Lists!$S$2,P6683-1+MATCH(F6683,OFFSET(Lists!$T$3,P6683-1,0,Q6683-P6683+1),0),0),6)</f>
        <v>#N/A</v>
      </c>
      <c r="S6683" s="36" t="e">
        <f ca="1">VLOOKUP(R6683,Lists!B:D,3,FALSE)</f>
        <v>#N/A</v>
      </c>
      <c r="T6683" s="36" t="str">
        <f>IF(F6683&lt;&gt;"",MATCH(R6683,'Maximum minutes'!B:B,0),"")</f>
        <v/>
      </c>
      <c r="U6683" s="36">
        <f ca="1">IF(F6683&lt;&gt;"",COUNTA(OFFSET('Maximum minutes'!$C$1,'Annexe A1 Cours'!T6683,0,1,50)),0)</f>
        <v>0</v>
      </c>
      <c r="V6683" s="37">
        <f ca="1">IFERROR(OFFSET('Maximum minutes'!$C$1,T6683+1,-1+MATCH(G6683,OFFSET('Maximum minutes'!$C$1,T6683-1,0,1,50),0)),0)</f>
        <v>0</v>
      </c>
      <c r="W6683" s="38">
        <f t="shared" ca="1" si="208"/>
        <v>0</v>
      </c>
    </row>
    <row r="6684" spans="1:23" s="36" customFormat="1" ht="18.75">
      <c r="A6684" s="34"/>
      <c r="B6684" s="39"/>
      <c r="C6684" s="39"/>
      <c r="D6684" s="35"/>
      <c r="E6684" s="40"/>
      <c r="F6684" s="39"/>
      <c r="G6684" s="39"/>
      <c r="H6684" s="39"/>
      <c r="I6684" s="34"/>
      <c r="J6684" s="34"/>
      <c r="K6684" s="34"/>
      <c r="L6684" s="34"/>
      <c r="M6684" s="43" t="str">
        <f ca="1">IFERROR(OFFSET('Maximum minutes'!$C$1,T6684,MATCH(IF(G6684&lt;&gt;"",G6684,F6684),OFFSET('Maximum minutes'!$C$1,T6684-1,0,1,U6684+1),0)-1)*IF(OR(ISNUMBER(J6684),J6684="sans examen"),1,0)*IF(W6684&lt;MinDate,1,0),"")</f>
        <v/>
      </c>
      <c r="N6684" s="36">
        <f t="shared" ca="1" si="209"/>
        <v>0</v>
      </c>
      <c r="O6684" s="36" t="e">
        <f ca="1">LEFT(OFFSET(Lists!$Q$2,MATCH(E6684,Lists!$R$3:$R$19,0),0),4)</f>
        <v>#N/A</v>
      </c>
      <c r="P6684" s="36" t="e">
        <f ca="1">MATCH(O6684,Lists!$S$2:$S$640,1)</f>
        <v>#N/A</v>
      </c>
      <c r="Q6684" s="36" t="e">
        <f ca="1">MATCH(LEFT(OFFSET(Lists!$Q$2,MATCH(E6684,Lists!$R$3:$R$19,0)+1,0),4),Lists!$S$3:$S$640,1)</f>
        <v>#N/A</v>
      </c>
      <c r="R6684" s="36" t="e">
        <f ca="1">LEFT(OFFSET(Lists!$S$2,P6684-1+MATCH(F6684,OFFSET(Lists!$T$3,P6684-1,0,Q6684-P6684+1),0),0),6)</f>
        <v>#N/A</v>
      </c>
      <c r="S6684" s="36" t="e">
        <f ca="1">VLOOKUP(R6684,Lists!B:D,3,FALSE)</f>
        <v>#N/A</v>
      </c>
      <c r="T6684" s="36" t="str">
        <f>IF(F6684&lt;&gt;"",MATCH(R6684,'Maximum minutes'!B:B,0),"")</f>
        <v/>
      </c>
      <c r="U6684" s="36">
        <f ca="1">IF(F6684&lt;&gt;"",COUNTA(OFFSET('Maximum minutes'!$C$1,'Annexe A1 Cours'!T6684,0,1,50)),0)</f>
        <v>0</v>
      </c>
      <c r="V6684" s="37">
        <f ca="1">IFERROR(OFFSET('Maximum minutes'!$C$1,T6684+1,-1+MATCH(G6684,OFFSET('Maximum minutes'!$C$1,T6684-1,0,1,50),0)),0)</f>
        <v>0</v>
      </c>
      <c r="W6684" s="38">
        <f t="shared" ca="1" si="208"/>
        <v>0</v>
      </c>
    </row>
    <row r="6685" spans="1:23" s="36" customFormat="1" ht="18.75">
      <c r="A6685" s="34"/>
      <c r="B6685" s="39"/>
      <c r="C6685" s="39"/>
      <c r="D6685" s="35"/>
      <c r="E6685" s="40"/>
      <c r="F6685" s="39"/>
      <c r="G6685" s="39"/>
      <c r="H6685" s="39"/>
      <c r="I6685" s="34"/>
      <c r="J6685" s="34"/>
      <c r="K6685" s="34"/>
      <c r="L6685" s="34"/>
      <c r="M6685" s="43" t="str">
        <f ca="1">IFERROR(OFFSET('Maximum minutes'!$C$1,T6685,MATCH(IF(G6685&lt;&gt;"",G6685,F6685),OFFSET('Maximum minutes'!$C$1,T6685-1,0,1,U6685+1),0)-1)*IF(OR(ISNUMBER(J6685),J6685="sans examen"),1,0)*IF(W6685&lt;MinDate,1,0),"")</f>
        <v/>
      </c>
      <c r="N6685" s="36">
        <f t="shared" ca="1" si="209"/>
        <v>0</v>
      </c>
      <c r="O6685" s="36" t="e">
        <f ca="1">LEFT(OFFSET(Lists!$Q$2,MATCH(E6685,Lists!$R$3:$R$19,0),0),4)</f>
        <v>#N/A</v>
      </c>
      <c r="P6685" s="36" t="e">
        <f ca="1">MATCH(O6685,Lists!$S$2:$S$640,1)</f>
        <v>#N/A</v>
      </c>
      <c r="Q6685" s="36" t="e">
        <f ca="1">MATCH(LEFT(OFFSET(Lists!$Q$2,MATCH(E6685,Lists!$R$3:$R$19,0)+1,0),4),Lists!$S$3:$S$640,1)</f>
        <v>#N/A</v>
      </c>
      <c r="R6685" s="36" t="e">
        <f ca="1">LEFT(OFFSET(Lists!$S$2,P6685-1+MATCH(F6685,OFFSET(Lists!$T$3,P6685-1,0,Q6685-P6685+1),0),0),6)</f>
        <v>#N/A</v>
      </c>
      <c r="S6685" s="36" t="e">
        <f ca="1">VLOOKUP(R6685,Lists!B:D,3,FALSE)</f>
        <v>#N/A</v>
      </c>
      <c r="T6685" s="36" t="str">
        <f>IF(F6685&lt;&gt;"",MATCH(R6685,'Maximum minutes'!B:B,0),"")</f>
        <v/>
      </c>
      <c r="U6685" s="36">
        <f ca="1">IF(F6685&lt;&gt;"",COUNTA(OFFSET('Maximum minutes'!$C$1,'Annexe A1 Cours'!T6685,0,1,50)),0)</f>
        <v>0</v>
      </c>
      <c r="V6685" s="37">
        <f ca="1">IFERROR(OFFSET('Maximum minutes'!$C$1,T6685+1,-1+MATCH(G6685,OFFSET('Maximum minutes'!$C$1,T6685-1,0,1,50),0)),0)</f>
        <v>0</v>
      </c>
      <c r="W6685" s="38">
        <f t="shared" ca="1" si="208"/>
        <v>0</v>
      </c>
    </row>
    <row r="6686" spans="1:23" s="36" customFormat="1" ht="18.75">
      <c r="A6686" s="34"/>
      <c r="B6686" s="39"/>
      <c r="C6686" s="39"/>
      <c r="D6686" s="35"/>
      <c r="E6686" s="40"/>
      <c r="F6686" s="39"/>
      <c r="G6686" s="39"/>
      <c r="H6686" s="39"/>
      <c r="I6686" s="34"/>
      <c r="J6686" s="34"/>
      <c r="K6686" s="34"/>
      <c r="L6686" s="34"/>
      <c r="M6686" s="43" t="str">
        <f ca="1">IFERROR(OFFSET('Maximum minutes'!$C$1,T6686,MATCH(IF(G6686&lt;&gt;"",G6686,F6686),OFFSET('Maximum minutes'!$C$1,T6686-1,0,1,U6686+1),0)-1)*IF(OR(ISNUMBER(J6686),J6686="sans examen"),1,0)*IF(W6686&lt;MinDate,1,0),"")</f>
        <v/>
      </c>
      <c r="N6686" s="36">
        <f t="shared" ca="1" si="209"/>
        <v>0</v>
      </c>
      <c r="O6686" s="36" t="e">
        <f ca="1">LEFT(OFFSET(Lists!$Q$2,MATCH(E6686,Lists!$R$3:$R$19,0),0),4)</f>
        <v>#N/A</v>
      </c>
      <c r="P6686" s="36" t="e">
        <f ca="1">MATCH(O6686,Lists!$S$2:$S$640,1)</f>
        <v>#N/A</v>
      </c>
      <c r="Q6686" s="36" t="e">
        <f ca="1">MATCH(LEFT(OFFSET(Lists!$Q$2,MATCH(E6686,Lists!$R$3:$R$19,0)+1,0),4),Lists!$S$3:$S$640,1)</f>
        <v>#N/A</v>
      </c>
      <c r="R6686" s="36" t="e">
        <f ca="1">LEFT(OFFSET(Lists!$S$2,P6686-1+MATCH(F6686,OFFSET(Lists!$T$3,P6686-1,0,Q6686-P6686+1),0),0),6)</f>
        <v>#N/A</v>
      </c>
      <c r="S6686" s="36" t="e">
        <f ca="1">VLOOKUP(R6686,Lists!B:D,3,FALSE)</f>
        <v>#N/A</v>
      </c>
      <c r="T6686" s="36" t="str">
        <f>IF(F6686&lt;&gt;"",MATCH(R6686,'Maximum minutes'!B:B,0),"")</f>
        <v/>
      </c>
      <c r="U6686" s="36">
        <f ca="1">IF(F6686&lt;&gt;"",COUNTA(OFFSET('Maximum minutes'!$C$1,'Annexe A1 Cours'!T6686,0,1,50)),0)</f>
        <v>0</v>
      </c>
      <c r="V6686" s="37">
        <f ca="1">IFERROR(OFFSET('Maximum minutes'!$C$1,T6686+1,-1+MATCH(G6686,OFFSET('Maximum minutes'!$C$1,T6686-1,0,1,50),0)),0)</f>
        <v>0</v>
      </c>
      <c r="W6686" s="38">
        <f t="shared" ca="1" si="208"/>
        <v>0</v>
      </c>
    </row>
    <row r="6687" spans="1:23" s="36" customFormat="1" ht="18.75">
      <c r="A6687" s="34"/>
      <c r="B6687" s="39"/>
      <c r="C6687" s="39"/>
      <c r="D6687" s="35"/>
      <c r="E6687" s="40"/>
      <c r="F6687" s="39"/>
      <c r="G6687" s="39"/>
      <c r="H6687" s="39"/>
      <c r="I6687" s="34"/>
      <c r="J6687" s="34"/>
      <c r="K6687" s="34"/>
      <c r="L6687" s="34"/>
      <c r="M6687" s="43" t="str">
        <f ca="1">IFERROR(OFFSET('Maximum minutes'!$C$1,T6687,MATCH(IF(G6687&lt;&gt;"",G6687,F6687),OFFSET('Maximum minutes'!$C$1,T6687-1,0,1,U6687+1),0)-1)*IF(OR(ISNUMBER(J6687),J6687="sans examen"),1,0)*IF(W6687&lt;MinDate,1,0),"")</f>
        <v/>
      </c>
      <c r="N6687" s="36">
        <f t="shared" ca="1" si="209"/>
        <v>0</v>
      </c>
      <c r="O6687" s="36" t="e">
        <f ca="1">LEFT(OFFSET(Lists!$Q$2,MATCH(E6687,Lists!$R$3:$R$19,0),0),4)</f>
        <v>#N/A</v>
      </c>
      <c r="P6687" s="36" t="e">
        <f ca="1">MATCH(O6687,Lists!$S$2:$S$640,1)</f>
        <v>#N/A</v>
      </c>
      <c r="Q6687" s="36" t="e">
        <f ca="1">MATCH(LEFT(OFFSET(Lists!$Q$2,MATCH(E6687,Lists!$R$3:$R$19,0)+1,0),4),Lists!$S$3:$S$640,1)</f>
        <v>#N/A</v>
      </c>
      <c r="R6687" s="36" t="e">
        <f ca="1">LEFT(OFFSET(Lists!$S$2,P6687-1+MATCH(F6687,OFFSET(Lists!$T$3,P6687-1,0,Q6687-P6687+1),0),0),6)</f>
        <v>#N/A</v>
      </c>
      <c r="S6687" s="36" t="e">
        <f ca="1">VLOOKUP(R6687,Lists!B:D,3,FALSE)</f>
        <v>#N/A</v>
      </c>
      <c r="T6687" s="36" t="str">
        <f>IF(F6687&lt;&gt;"",MATCH(R6687,'Maximum minutes'!B:B,0),"")</f>
        <v/>
      </c>
      <c r="U6687" s="36">
        <f ca="1">IF(F6687&lt;&gt;"",COUNTA(OFFSET('Maximum minutes'!$C$1,'Annexe A1 Cours'!T6687,0,1,50)),0)</f>
        <v>0</v>
      </c>
      <c r="V6687" s="37">
        <f ca="1">IFERROR(OFFSET('Maximum minutes'!$C$1,T6687+1,-1+MATCH(G6687,OFFSET('Maximum minutes'!$C$1,T6687-1,0,1,50),0)),0)</f>
        <v>0</v>
      </c>
      <c r="W6687" s="38">
        <f t="shared" ca="1" si="208"/>
        <v>0</v>
      </c>
    </row>
    <row r="6688" spans="1:23" s="36" customFormat="1" ht="18.75">
      <c r="A6688" s="34"/>
      <c r="B6688" s="39"/>
      <c r="C6688" s="39"/>
      <c r="D6688" s="35"/>
      <c r="E6688" s="40"/>
      <c r="F6688" s="39"/>
      <c r="G6688" s="39"/>
      <c r="H6688" s="39"/>
      <c r="I6688" s="34"/>
      <c r="J6688" s="34"/>
      <c r="K6688" s="34"/>
      <c r="L6688" s="34"/>
      <c r="M6688" s="43" t="str">
        <f ca="1">IFERROR(OFFSET('Maximum minutes'!$C$1,T6688,MATCH(IF(G6688&lt;&gt;"",G6688,F6688),OFFSET('Maximum minutes'!$C$1,T6688-1,0,1,U6688+1),0)-1)*IF(OR(ISNUMBER(J6688),J6688="sans examen"),1,0)*IF(W6688&lt;MinDate,1,0),"")</f>
        <v/>
      </c>
      <c r="N6688" s="36">
        <f t="shared" ca="1" si="209"/>
        <v>0</v>
      </c>
      <c r="O6688" s="36" t="e">
        <f ca="1">LEFT(OFFSET(Lists!$Q$2,MATCH(E6688,Lists!$R$3:$R$19,0),0),4)</f>
        <v>#N/A</v>
      </c>
      <c r="P6688" s="36" t="e">
        <f ca="1">MATCH(O6688,Lists!$S$2:$S$640,1)</f>
        <v>#N/A</v>
      </c>
      <c r="Q6688" s="36" t="e">
        <f ca="1">MATCH(LEFT(OFFSET(Lists!$Q$2,MATCH(E6688,Lists!$R$3:$R$19,0)+1,0),4),Lists!$S$3:$S$640,1)</f>
        <v>#N/A</v>
      </c>
      <c r="R6688" s="36" t="e">
        <f ca="1">LEFT(OFFSET(Lists!$S$2,P6688-1+MATCH(F6688,OFFSET(Lists!$T$3,P6688-1,0,Q6688-P6688+1),0),0),6)</f>
        <v>#N/A</v>
      </c>
      <c r="S6688" s="36" t="e">
        <f ca="1">VLOOKUP(R6688,Lists!B:D,3,FALSE)</f>
        <v>#N/A</v>
      </c>
      <c r="T6688" s="36" t="str">
        <f>IF(F6688&lt;&gt;"",MATCH(R6688,'Maximum minutes'!B:B,0),"")</f>
        <v/>
      </c>
      <c r="U6688" s="36">
        <f ca="1">IF(F6688&lt;&gt;"",COUNTA(OFFSET('Maximum minutes'!$C$1,'Annexe A1 Cours'!T6688,0,1,50)),0)</f>
        <v>0</v>
      </c>
      <c r="V6688" s="37">
        <f ca="1">IFERROR(OFFSET('Maximum minutes'!$C$1,T6688+1,-1+MATCH(G6688,OFFSET('Maximum minutes'!$C$1,T6688-1,0,1,50),0)),0)</f>
        <v>0</v>
      </c>
      <c r="W6688" s="38">
        <f t="shared" ca="1" si="208"/>
        <v>0</v>
      </c>
    </row>
    <row r="6689" spans="1:23" s="36" customFormat="1" ht="18.75">
      <c r="A6689" s="34"/>
      <c r="B6689" s="39"/>
      <c r="C6689" s="39"/>
      <c r="D6689" s="35"/>
      <c r="E6689" s="40"/>
      <c r="F6689" s="39"/>
      <c r="G6689" s="39"/>
      <c r="H6689" s="39"/>
      <c r="I6689" s="34"/>
      <c r="J6689" s="34"/>
      <c r="K6689" s="34"/>
      <c r="L6689" s="34"/>
      <c r="M6689" s="43" t="str">
        <f ca="1">IFERROR(OFFSET('Maximum minutes'!$C$1,T6689,MATCH(IF(G6689&lt;&gt;"",G6689,F6689),OFFSET('Maximum minutes'!$C$1,T6689-1,0,1,U6689+1),0)-1)*IF(OR(ISNUMBER(J6689),J6689="sans examen"),1,0)*IF(W6689&lt;MinDate,1,0),"")</f>
        <v/>
      </c>
      <c r="N6689" s="36">
        <f t="shared" ca="1" si="209"/>
        <v>0</v>
      </c>
      <c r="O6689" s="36" t="e">
        <f ca="1">LEFT(OFFSET(Lists!$Q$2,MATCH(E6689,Lists!$R$3:$R$19,0),0),4)</f>
        <v>#N/A</v>
      </c>
      <c r="P6689" s="36" t="e">
        <f ca="1">MATCH(O6689,Lists!$S$2:$S$640,1)</f>
        <v>#N/A</v>
      </c>
      <c r="Q6689" s="36" t="e">
        <f ca="1">MATCH(LEFT(OFFSET(Lists!$Q$2,MATCH(E6689,Lists!$R$3:$R$19,0)+1,0),4),Lists!$S$3:$S$640,1)</f>
        <v>#N/A</v>
      </c>
      <c r="R6689" s="36" t="e">
        <f ca="1">LEFT(OFFSET(Lists!$S$2,P6689-1+MATCH(F6689,OFFSET(Lists!$T$3,P6689-1,0,Q6689-P6689+1),0),0),6)</f>
        <v>#N/A</v>
      </c>
      <c r="S6689" s="36" t="e">
        <f ca="1">VLOOKUP(R6689,Lists!B:D,3,FALSE)</f>
        <v>#N/A</v>
      </c>
      <c r="T6689" s="36" t="str">
        <f>IF(F6689&lt;&gt;"",MATCH(R6689,'Maximum minutes'!B:B,0),"")</f>
        <v/>
      </c>
      <c r="U6689" s="36">
        <f ca="1">IF(F6689&lt;&gt;"",COUNTA(OFFSET('Maximum minutes'!$C$1,'Annexe A1 Cours'!T6689,0,1,50)),0)</f>
        <v>0</v>
      </c>
      <c r="V6689" s="37">
        <f ca="1">IFERROR(OFFSET('Maximum minutes'!$C$1,T6689+1,-1+MATCH(G6689,OFFSET('Maximum minutes'!$C$1,T6689-1,0,1,50),0)),0)</f>
        <v>0</v>
      </c>
      <c r="W6689" s="38">
        <f t="shared" ca="1" si="208"/>
        <v>0</v>
      </c>
    </row>
    <row r="6690" spans="1:23" s="36" customFormat="1" ht="18.75">
      <c r="A6690" s="34"/>
      <c r="B6690" s="39"/>
      <c r="C6690" s="39"/>
      <c r="D6690" s="35"/>
      <c r="E6690" s="40"/>
      <c r="F6690" s="39"/>
      <c r="G6690" s="39"/>
      <c r="H6690" s="39"/>
      <c r="I6690" s="34"/>
      <c r="J6690" s="34"/>
      <c r="K6690" s="34"/>
      <c r="L6690" s="34"/>
      <c r="M6690" s="43" t="str">
        <f ca="1">IFERROR(OFFSET('Maximum minutes'!$C$1,T6690,MATCH(IF(G6690&lt;&gt;"",G6690,F6690),OFFSET('Maximum minutes'!$C$1,T6690-1,0,1,U6690+1),0)-1)*IF(OR(ISNUMBER(J6690),J6690="sans examen"),1,0)*IF(W6690&lt;MinDate,1,0),"")</f>
        <v/>
      </c>
      <c r="N6690" s="36">
        <f t="shared" ca="1" si="209"/>
        <v>0</v>
      </c>
      <c r="O6690" s="36" t="e">
        <f ca="1">LEFT(OFFSET(Lists!$Q$2,MATCH(E6690,Lists!$R$3:$R$19,0),0),4)</f>
        <v>#N/A</v>
      </c>
      <c r="P6690" s="36" t="e">
        <f ca="1">MATCH(O6690,Lists!$S$2:$S$640,1)</f>
        <v>#N/A</v>
      </c>
      <c r="Q6690" s="36" t="e">
        <f ca="1">MATCH(LEFT(OFFSET(Lists!$Q$2,MATCH(E6690,Lists!$R$3:$R$19,0)+1,0),4),Lists!$S$3:$S$640,1)</f>
        <v>#N/A</v>
      </c>
      <c r="R6690" s="36" t="e">
        <f ca="1">LEFT(OFFSET(Lists!$S$2,P6690-1+MATCH(F6690,OFFSET(Lists!$T$3,P6690-1,0,Q6690-P6690+1),0),0),6)</f>
        <v>#N/A</v>
      </c>
      <c r="S6690" s="36" t="e">
        <f ca="1">VLOOKUP(R6690,Lists!B:D,3,FALSE)</f>
        <v>#N/A</v>
      </c>
      <c r="T6690" s="36" t="str">
        <f>IF(F6690&lt;&gt;"",MATCH(R6690,'Maximum minutes'!B:B,0),"")</f>
        <v/>
      </c>
      <c r="U6690" s="36">
        <f ca="1">IF(F6690&lt;&gt;"",COUNTA(OFFSET('Maximum minutes'!$C$1,'Annexe A1 Cours'!T6690,0,1,50)),0)</f>
        <v>0</v>
      </c>
      <c r="V6690" s="37">
        <f ca="1">IFERROR(OFFSET('Maximum minutes'!$C$1,T6690+1,-1+MATCH(G6690,OFFSET('Maximum minutes'!$C$1,T6690-1,0,1,50),0)),0)</f>
        <v>0</v>
      </c>
      <c r="W6690" s="38">
        <f t="shared" ca="1" si="208"/>
        <v>0</v>
      </c>
    </row>
    <row r="6691" spans="1:23" s="36" customFormat="1" ht="18.75">
      <c r="A6691" s="34"/>
      <c r="B6691" s="39"/>
      <c r="C6691" s="39"/>
      <c r="D6691" s="35"/>
      <c r="E6691" s="40"/>
      <c r="F6691" s="39"/>
      <c r="G6691" s="39"/>
      <c r="H6691" s="39"/>
      <c r="I6691" s="34"/>
      <c r="J6691" s="34"/>
      <c r="K6691" s="34"/>
      <c r="L6691" s="34"/>
      <c r="M6691" s="43" t="str">
        <f ca="1">IFERROR(OFFSET('Maximum minutes'!$C$1,T6691,MATCH(IF(G6691&lt;&gt;"",G6691,F6691),OFFSET('Maximum minutes'!$C$1,T6691-1,0,1,U6691+1),0)-1)*IF(OR(ISNUMBER(J6691),J6691="sans examen"),1,0)*IF(W6691&lt;MinDate,1,0),"")</f>
        <v/>
      </c>
      <c r="N6691" s="36">
        <f t="shared" ca="1" si="209"/>
        <v>0</v>
      </c>
      <c r="O6691" s="36" t="e">
        <f ca="1">LEFT(OFFSET(Lists!$Q$2,MATCH(E6691,Lists!$R$3:$R$19,0),0),4)</f>
        <v>#N/A</v>
      </c>
      <c r="P6691" s="36" t="e">
        <f ca="1">MATCH(O6691,Lists!$S$2:$S$640,1)</f>
        <v>#N/A</v>
      </c>
      <c r="Q6691" s="36" t="e">
        <f ca="1">MATCH(LEFT(OFFSET(Lists!$Q$2,MATCH(E6691,Lists!$R$3:$R$19,0)+1,0),4),Lists!$S$3:$S$640,1)</f>
        <v>#N/A</v>
      </c>
      <c r="R6691" s="36" t="e">
        <f ca="1">LEFT(OFFSET(Lists!$S$2,P6691-1+MATCH(F6691,OFFSET(Lists!$T$3,P6691-1,0,Q6691-P6691+1),0),0),6)</f>
        <v>#N/A</v>
      </c>
      <c r="S6691" s="36" t="e">
        <f ca="1">VLOOKUP(R6691,Lists!B:D,3,FALSE)</f>
        <v>#N/A</v>
      </c>
      <c r="T6691" s="36" t="str">
        <f>IF(F6691&lt;&gt;"",MATCH(R6691,'Maximum minutes'!B:B,0),"")</f>
        <v/>
      </c>
      <c r="U6691" s="36">
        <f ca="1">IF(F6691&lt;&gt;"",COUNTA(OFFSET('Maximum minutes'!$C$1,'Annexe A1 Cours'!T6691,0,1,50)),0)</f>
        <v>0</v>
      </c>
      <c r="V6691" s="37">
        <f ca="1">IFERROR(OFFSET('Maximum minutes'!$C$1,T6691+1,-1+MATCH(G6691,OFFSET('Maximum minutes'!$C$1,T6691-1,0,1,50),0)),0)</f>
        <v>0</v>
      </c>
      <c r="W6691" s="38">
        <f t="shared" ca="1" si="208"/>
        <v>0</v>
      </c>
    </row>
    <row r="6692" spans="1:23" s="36" customFormat="1" ht="18.75">
      <c r="A6692" s="34"/>
      <c r="B6692" s="39"/>
      <c r="C6692" s="39"/>
      <c r="D6692" s="35"/>
      <c r="E6692" s="40"/>
      <c r="F6692" s="39"/>
      <c r="G6692" s="39"/>
      <c r="H6692" s="39"/>
      <c r="I6692" s="34"/>
      <c r="J6692" s="34"/>
      <c r="K6692" s="34"/>
      <c r="L6692" s="34"/>
      <c r="M6692" s="43" t="str">
        <f ca="1">IFERROR(OFFSET('Maximum minutes'!$C$1,T6692,MATCH(IF(G6692&lt;&gt;"",G6692,F6692),OFFSET('Maximum minutes'!$C$1,T6692-1,0,1,U6692+1),0)-1)*IF(OR(ISNUMBER(J6692),J6692="sans examen"),1,0)*IF(W6692&lt;MinDate,1,0),"")</f>
        <v/>
      </c>
      <c r="N6692" s="36">
        <f t="shared" ca="1" si="209"/>
        <v>0</v>
      </c>
      <c r="O6692" s="36" t="e">
        <f ca="1">LEFT(OFFSET(Lists!$Q$2,MATCH(E6692,Lists!$R$3:$R$19,0),0),4)</f>
        <v>#N/A</v>
      </c>
      <c r="P6692" s="36" t="e">
        <f ca="1">MATCH(O6692,Lists!$S$2:$S$640,1)</f>
        <v>#N/A</v>
      </c>
      <c r="Q6692" s="36" t="e">
        <f ca="1">MATCH(LEFT(OFFSET(Lists!$Q$2,MATCH(E6692,Lists!$R$3:$R$19,0)+1,0),4),Lists!$S$3:$S$640,1)</f>
        <v>#N/A</v>
      </c>
      <c r="R6692" s="36" t="e">
        <f ca="1">LEFT(OFFSET(Lists!$S$2,P6692-1+MATCH(F6692,OFFSET(Lists!$T$3,P6692-1,0,Q6692-P6692+1),0),0),6)</f>
        <v>#N/A</v>
      </c>
      <c r="S6692" s="36" t="e">
        <f ca="1">VLOOKUP(R6692,Lists!B:D,3,FALSE)</f>
        <v>#N/A</v>
      </c>
      <c r="T6692" s="36" t="str">
        <f>IF(F6692&lt;&gt;"",MATCH(R6692,'Maximum minutes'!B:B,0),"")</f>
        <v/>
      </c>
      <c r="U6692" s="36">
        <f ca="1">IF(F6692&lt;&gt;"",COUNTA(OFFSET('Maximum minutes'!$C$1,'Annexe A1 Cours'!T6692,0,1,50)),0)</f>
        <v>0</v>
      </c>
      <c r="V6692" s="37">
        <f ca="1">IFERROR(OFFSET('Maximum minutes'!$C$1,T6692+1,-1+MATCH(G6692,OFFSET('Maximum minutes'!$C$1,T6692-1,0,1,50),0)),0)</f>
        <v>0</v>
      </c>
      <c r="W6692" s="38">
        <f t="shared" ca="1" si="208"/>
        <v>0</v>
      </c>
    </row>
    <row r="6693" spans="1:23" s="36" customFormat="1" ht="18.75">
      <c r="A6693" s="34"/>
      <c r="B6693" s="39"/>
      <c r="C6693" s="39"/>
      <c r="D6693" s="35"/>
      <c r="E6693" s="40"/>
      <c r="F6693" s="39"/>
      <c r="G6693" s="39"/>
      <c r="H6693" s="39"/>
      <c r="I6693" s="34"/>
      <c r="J6693" s="34"/>
      <c r="K6693" s="34"/>
      <c r="L6693" s="34"/>
      <c r="M6693" s="43" t="str">
        <f ca="1">IFERROR(OFFSET('Maximum minutes'!$C$1,T6693,MATCH(IF(G6693&lt;&gt;"",G6693,F6693),OFFSET('Maximum minutes'!$C$1,T6693-1,0,1,U6693+1),0)-1)*IF(OR(ISNUMBER(J6693),J6693="sans examen"),1,0)*IF(W6693&lt;MinDate,1,0),"")</f>
        <v/>
      </c>
      <c r="N6693" s="36">
        <f t="shared" ca="1" si="209"/>
        <v>0</v>
      </c>
      <c r="O6693" s="36" t="e">
        <f ca="1">LEFT(OFFSET(Lists!$Q$2,MATCH(E6693,Lists!$R$3:$R$19,0),0),4)</f>
        <v>#N/A</v>
      </c>
      <c r="P6693" s="36" t="e">
        <f ca="1">MATCH(O6693,Lists!$S$2:$S$640,1)</f>
        <v>#N/A</v>
      </c>
      <c r="Q6693" s="36" t="e">
        <f ca="1">MATCH(LEFT(OFFSET(Lists!$Q$2,MATCH(E6693,Lists!$R$3:$R$19,0)+1,0),4),Lists!$S$3:$S$640,1)</f>
        <v>#N/A</v>
      </c>
      <c r="R6693" s="36" t="e">
        <f ca="1">LEFT(OFFSET(Lists!$S$2,P6693-1+MATCH(F6693,OFFSET(Lists!$T$3,P6693-1,0,Q6693-P6693+1),0),0),6)</f>
        <v>#N/A</v>
      </c>
      <c r="S6693" s="36" t="e">
        <f ca="1">VLOOKUP(R6693,Lists!B:D,3,FALSE)</f>
        <v>#N/A</v>
      </c>
      <c r="T6693" s="36" t="str">
        <f>IF(F6693&lt;&gt;"",MATCH(R6693,'Maximum minutes'!B:B,0),"")</f>
        <v/>
      </c>
      <c r="U6693" s="36">
        <f ca="1">IF(F6693&lt;&gt;"",COUNTA(OFFSET('Maximum minutes'!$C$1,'Annexe A1 Cours'!T6693,0,1,50)),0)</f>
        <v>0</v>
      </c>
      <c r="V6693" s="37">
        <f ca="1">IFERROR(OFFSET('Maximum minutes'!$C$1,T6693+1,-1+MATCH(G6693,OFFSET('Maximum minutes'!$C$1,T6693-1,0,1,50),0)),0)</f>
        <v>0</v>
      </c>
      <c r="W6693" s="38">
        <f t="shared" ca="1" si="208"/>
        <v>0</v>
      </c>
    </row>
    <row r="6694" spans="1:23" s="36" customFormat="1" ht="18.75">
      <c r="A6694" s="34"/>
      <c r="B6694" s="39"/>
      <c r="C6694" s="39"/>
      <c r="D6694" s="35"/>
      <c r="E6694" s="40"/>
      <c r="F6694" s="39"/>
      <c r="G6694" s="39"/>
      <c r="H6694" s="39"/>
      <c r="I6694" s="34"/>
      <c r="J6694" s="34"/>
      <c r="K6694" s="34"/>
      <c r="L6694" s="34"/>
      <c r="M6694" s="43" t="str">
        <f ca="1">IFERROR(OFFSET('Maximum minutes'!$C$1,T6694,MATCH(IF(G6694&lt;&gt;"",G6694,F6694),OFFSET('Maximum minutes'!$C$1,T6694-1,0,1,U6694+1),0)-1)*IF(OR(ISNUMBER(J6694),J6694="sans examen"),1,0)*IF(W6694&lt;MinDate,1,0),"")</f>
        <v/>
      </c>
      <c r="N6694" s="36">
        <f t="shared" ca="1" si="209"/>
        <v>0</v>
      </c>
      <c r="O6694" s="36" t="e">
        <f ca="1">LEFT(OFFSET(Lists!$Q$2,MATCH(E6694,Lists!$R$3:$R$19,0),0),4)</f>
        <v>#N/A</v>
      </c>
      <c r="P6694" s="36" t="e">
        <f ca="1">MATCH(O6694,Lists!$S$2:$S$640,1)</f>
        <v>#N/A</v>
      </c>
      <c r="Q6694" s="36" t="e">
        <f ca="1">MATCH(LEFT(OFFSET(Lists!$Q$2,MATCH(E6694,Lists!$R$3:$R$19,0)+1,0),4),Lists!$S$3:$S$640,1)</f>
        <v>#N/A</v>
      </c>
      <c r="R6694" s="36" t="e">
        <f ca="1">LEFT(OFFSET(Lists!$S$2,P6694-1+MATCH(F6694,OFFSET(Lists!$T$3,P6694-1,0,Q6694-P6694+1),0),0),6)</f>
        <v>#N/A</v>
      </c>
      <c r="S6694" s="36" t="e">
        <f ca="1">VLOOKUP(R6694,Lists!B:D,3,FALSE)</f>
        <v>#N/A</v>
      </c>
      <c r="T6694" s="36" t="str">
        <f>IF(F6694&lt;&gt;"",MATCH(R6694,'Maximum minutes'!B:B,0),"")</f>
        <v/>
      </c>
      <c r="U6694" s="36">
        <f ca="1">IF(F6694&lt;&gt;"",COUNTA(OFFSET('Maximum minutes'!$C$1,'Annexe A1 Cours'!T6694,0,1,50)),0)</f>
        <v>0</v>
      </c>
      <c r="V6694" s="37">
        <f ca="1">IFERROR(OFFSET('Maximum minutes'!$C$1,T6694+1,-1+MATCH(G6694,OFFSET('Maximum minutes'!$C$1,T6694-1,0,1,50),0)),0)</f>
        <v>0</v>
      </c>
      <c r="W6694" s="38">
        <f t="shared" ca="1" si="208"/>
        <v>0</v>
      </c>
    </row>
    <row r="6695" spans="1:23" s="36" customFormat="1" ht="18.75">
      <c r="A6695" s="34"/>
      <c r="B6695" s="39"/>
      <c r="C6695" s="39"/>
      <c r="D6695" s="35"/>
      <c r="E6695" s="40"/>
      <c r="F6695" s="39"/>
      <c r="G6695" s="39"/>
      <c r="H6695" s="39"/>
      <c r="I6695" s="34"/>
      <c r="J6695" s="34"/>
      <c r="K6695" s="34"/>
      <c r="L6695" s="34"/>
      <c r="M6695" s="43" t="str">
        <f ca="1">IFERROR(OFFSET('Maximum minutes'!$C$1,T6695,MATCH(IF(G6695&lt;&gt;"",G6695,F6695),OFFSET('Maximum minutes'!$C$1,T6695-1,0,1,U6695+1),0)-1)*IF(OR(ISNUMBER(J6695),J6695="sans examen"),1,0)*IF(W6695&lt;MinDate,1,0),"")</f>
        <v/>
      </c>
      <c r="N6695" s="36">
        <f t="shared" ca="1" si="209"/>
        <v>0</v>
      </c>
      <c r="O6695" s="36" t="e">
        <f ca="1">LEFT(OFFSET(Lists!$Q$2,MATCH(E6695,Lists!$R$3:$R$19,0),0),4)</f>
        <v>#N/A</v>
      </c>
      <c r="P6695" s="36" t="e">
        <f ca="1">MATCH(O6695,Lists!$S$2:$S$640,1)</f>
        <v>#N/A</v>
      </c>
      <c r="Q6695" s="36" t="e">
        <f ca="1">MATCH(LEFT(OFFSET(Lists!$Q$2,MATCH(E6695,Lists!$R$3:$R$19,0)+1,0),4),Lists!$S$3:$S$640,1)</f>
        <v>#N/A</v>
      </c>
      <c r="R6695" s="36" t="e">
        <f ca="1">LEFT(OFFSET(Lists!$S$2,P6695-1+MATCH(F6695,OFFSET(Lists!$T$3,P6695-1,0,Q6695-P6695+1),0),0),6)</f>
        <v>#N/A</v>
      </c>
      <c r="S6695" s="36" t="e">
        <f ca="1">VLOOKUP(R6695,Lists!B:D,3,FALSE)</f>
        <v>#N/A</v>
      </c>
      <c r="T6695" s="36" t="str">
        <f>IF(F6695&lt;&gt;"",MATCH(R6695,'Maximum minutes'!B:B,0),"")</f>
        <v/>
      </c>
      <c r="U6695" s="36">
        <f ca="1">IF(F6695&lt;&gt;"",COUNTA(OFFSET('Maximum minutes'!$C$1,'Annexe A1 Cours'!T6695,0,1,50)),0)</f>
        <v>0</v>
      </c>
      <c r="V6695" s="37">
        <f ca="1">IFERROR(OFFSET('Maximum minutes'!$C$1,T6695+1,-1+MATCH(G6695,OFFSET('Maximum minutes'!$C$1,T6695-1,0,1,50),0)),0)</f>
        <v>0</v>
      </c>
      <c r="W6695" s="38">
        <f t="shared" ca="1" si="208"/>
        <v>0</v>
      </c>
    </row>
    <row r="6696" spans="1:23" s="36" customFormat="1" ht="18.75">
      <c r="A6696" s="34"/>
      <c r="B6696" s="39"/>
      <c r="C6696" s="39"/>
      <c r="D6696" s="35"/>
      <c r="E6696" s="40"/>
      <c r="F6696" s="39"/>
      <c r="G6696" s="39"/>
      <c r="H6696" s="39"/>
      <c r="I6696" s="34"/>
      <c r="J6696" s="34"/>
      <c r="K6696" s="34"/>
      <c r="L6696" s="34"/>
      <c r="M6696" s="43" t="str">
        <f ca="1">IFERROR(OFFSET('Maximum minutes'!$C$1,T6696,MATCH(IF(G6696&lt;&gt;"",G6696,F6696),OFFSET('Maximum minutes'!$C$1,T6696-1,0,1,U6696+1),0)-1)*IF(OR(ISNUMBER(J6696),J6696="sans examen"),1,0)*IF(W6696&lt;MinDate,1,0),"")</f>
        <v/>
      </c>
      <c r="N6696" s="36">
        <f t="shared" ca="1" si="209"/>
        <v>0</v>
      </c>
      <c r="O6696" s="36" t="e">
        <f ca="1">LEFT(OFFSET(Lists!$Q$2,MATCH(E6696,Lists!$R$3:$R$19,0),0),4)</f>
        <v>#N/A</v>
      </c>
      <c r="P6696" s="36" t="e">
        <f ca="1">MATCH(O6696,Lists!$S$2:$S$640,1)</f>
        <v>#N/A</v>
      </c>
      <c r="Q6696" s="36" t="e">
        <f ca="1">MATCH(LEFT(OFFSET(Lists!$Q$2,MATCH(E6696,Lists!$R$3:$R$19,0)+1,0),4),Lists!$S$3:$S$640,1)</f>
        <v>#N/A</v>
      </c>
      <c r="R6696" s="36" t="e">
        <f ca="1">LEFT(OFFSET(Lists!$S$2,P6696-1+MATCH(F6696,OFFSET(Lists!$T$3,P6696-1,0,Q6696-P6696+1),0),0),6)</f>
        <v>#N/A</v>
      </c>
      <c r="S6696" s="36" t="e">
        <f ca="1">VLOOKUP(R6696,Lists!B:D,3,FALSE)</f>
        <v>#N/A</v>
      </c>
      <c r="T6696" s="36" t="str">
        <f>IF(F6696&lt;&gt;"",MATCH(R6696,'Maximum minutes'!B:B,0),"")</f>
        <v/>
      </c>
      <c r="U6696" s="36">
        <f ca="1">IF(F6696&lt;&gt;"",COUNTA(OFFSET('Maximum minutes'!$C$1,'Annexe A1 Cours'!T6696,0,1,50)),0)</f>
        <v>0</v>
      </c>
      <c r="V6696" s="37">
        <f ca="1">IFERROR(OFFSET('Maximum minutes'!$C$1,T6696+1,-1+MATCH(G6696,OFFSET('Maximum minutes'!$C$1,T6696-1,0,1,50),0)),0)</f>
        <v>0</v>
      </c>
      <c r="W6696" s="38">
        <f t="shared" ca="1" si="208"/>
        <v>0</v>
      </c>
    </row>
    <row r="6697" spans="1:23" s="36" customFormat="1" ht="18.75">
      <c r="A6697" s="34"/>
      <c r="B6697" s="39"/>
      <c r="C6697" s="39"/>
      <c r="D6697" s="35"/>
      <c r="E6697" s="40"/>
      <c r="F6697" s="39"/>
      <c r="G6697" s="39"/>
      <c r="H6697" s="39"/>
      <c r="I6697" s="34"/>
      <c r="J6697" s="34"/>
      <c r="K6697" s="34"/>
      <c r="L6697" s="34"/>
      <c r="M6697" s="43" t="str">
        <f ca="1">IFERROR(OFFSET('Maximum minutes'!$C$1,T6697,MATCH(IF(G6697&lt;&gt;"",G6697,F6697),OFFSET('Maximum minutes'!$C$1,T6697-1,0,1,U6697+1),0)-1)*IF(OR(ISNUMBER(J6697),J6697="sans examen"),1,0)*IF(W6697&lt;MinDate,1,0),"")</f>
        <v/>
      </c>
      <c r="N6697" s="36">
        <f t="shared" ca="1" si="209"/>
        <v>0</v>
      </c>
      <c r="O6697" s="36" t="e">
        <f ca="1">LEFT(OFFSET(Lists!$Q$2,MATCH(E6697,Lists!$R$3:$R$19,0),0),4)</f>
        <v>#N/A</v>
      </c>
      <c r="P6697" s="36" t="e">
        <f ca="1">MATCH(O6697,Lists!$S$2:$S$640,1)</f>
        <v>#N/A</v>
      </c>
      <c r="Q6697" s="36" t="e">
        <f ca="1">MATCH(LEFT(OFFSET(Lists!$Q$2,MATCH(E6697,Lists!$R$3:$R$19,0)+1,0),4),Lists!$S$3:$S$640,1)</f>
        <v>#N/A</v>
      </c>
      <c r="R6697" s="36" t="e">
        <f ca="1">LEFT(OFFSET(Lists!$S$2,P6697-1+MATCH(F6697,OFFSET(Lists!$T$3,P6697-1,0,Q6697-P6697+1),0),0),6)</f>
        <v>#N/A</v>
      </c>
      <c r="S6697" s="36" t="e">
        <f ca="1">VLOOKUP(R6697,Lists!B:D,3,FALSE)</f>
        <v>#N/A</v>
      </c>
      <c r="T6697" s="36" t="str">
        <f>IF(F6697&lt;&gt;"",MATCH(R6697,'Maximum minutes'!B:B,0),"")</f>
        <v/>
      </c>
      <c r="U6697" s="36">
        <f ca="1">IF(F6697&lt;&gt;"",COUNTA(OFFSET('Maximum minutes'!$C$1,'Annexe A1 Cours'!T6697,0,1,50)),0)</f>
        <v>0</v>
      </c>
      <c r="V6697" s="37">
        <f ca="1">IFERROR(OFFSET('Maximum minutes'!$C$1,T6697+1,-1+MATCH(G6697,OFFSET('Maximum minutes'!$C$1,T6697-1,0,1,50),0)),0)</f>
        <v>0</v>
      </c>
      <c r="W6697" s="38">
        <f t="shared" ca="1" si="208"/>
        <v>0</v>
      </c>
    </row>
    <row r="6698" spans="1:23" s="36" customFormat="1" ht="18.75">
      <c r="A6698" s="34"/>
      <c r="B6698" s="39"/>
      <c r="C6698" s="39"/>
      <c r="D6698" s="35"/>
      <c r="E6698" s="40"/>
      <c r="F6698" s="39"/>
      <c r="G6698" s="39"/>
      <c r="H6698" s="39"/>
      <c r="I6698" s="34"/>
      <c r="J6698" s="34"/>
      <c r="K6698" s="34"/>
      <c r="L6698" s="34"/>
      <c r="M6698" s="43" t="str">
        <f ca="1">IFERROR(OFFSET('Maximum minutes'!$C$1,T6698,MATCH(IF(G6698&lt;&gt;"",G6698,F6698),OFFSET('Maximum minutes'!$C$1,T6698-1,0,1,U6698+1),0)-1)*IF(OR(ISNUMBER(J6698),J6698="sans examen"),1,0)*IF(W6698&lt;MinDate,1,0),"")</f>
        <v/>
      </c>
      <c r="N6698" s="36">
        <f t="shared" ca="1" si="209"/>
        <v>0</v>
      </c>
      <c r="O6698" s="36" t="e">
        <f ca="1">LEFT(OFFSET(Lists!$Q$2,MATCH(E6698,Lists!$R$3:$R$19,0),0),4)</f>
        <v>#N/A</v>
      </c>
      <c r="P6698" s="36" t="e">
        <f ca="1">MATCH(O6698,Lists!$S$2:$S$640,1)</f>
        <v>#N/A</v>
      </c>
      <c r="Q6698" s="36" t="e">
        <f ca="1">MATCH(LEFT(OFFSET(Lists!$Q$2,MATCH(E6698,Lists!$R$3:$R$19,0)+1,0),4),Lists!$S$3:$S$640,1)</f>
        <v>#N/A</v>
      </c>
      <c r="R6698" s="36" t="e">
        <f ca="1">LEFT(OFFSET(Lists!$S$2,P6698-1+MATCH(F6698,OFFSET(Lists!$T$3,P6698-1,0,Q6698-P6698+1),0),0),6)</f>
        <v>#N/A</v>
      </c>
      <c r="S6698" s="36" t="e">
        <f ca="1">VLOOKUP(R6698,Lists!B:D,3,FALSE)</f>
        <v>#N/A</v>
      </c>
      <c r="T6698" s="36" t="str">
        <f>IF(F6698&lt;&gt;"",MATCH(R6698,'Maximum minutes'!B:B,0),"")</f>
        <v/>
      </c>
      <c r="U6698" s="36">
        <f ca="1">IF(F6698&lt;&gt;"",COUNTA(OFFSET('Maximum minutes'!$C$1,'Annexe A1 Cours'!T6698,0,1,50)),0)</f>
        <v>0</v>
      </c>
      <c r="V6698" s="37">
        <f ca="1">IFERROR(OFFSET('Maximum minutes'!$C$1,T6698+1,-1+MATCH(G6698,OFFSET('Maximum minutes'!$C$1,T6698-1,0,1,50),0)),0)</f>
        <v>0</v>
      </c>
      <c r="W6698" s="38">
        <f t="shared" ca="1" si="208"/>
        <v>0</v>
      </c>
    </row>
    <row r="6699" spans="1:23" s="36" customFormat="1" ht="18.75">
      <c r="A6699" s="34"/>
      <c r="B6699" s="39"/>
      <c r="C6699" s="39"/>
      <c r="D6699" s="35"/>
      <c r="E6699" s="40"/>
      <c r="F6699" s="39"/>
      <c r="G6699" s="39"/>
      <c r="H6699" s="39"/>
      <c r="I6699" s="34"/>
      <c r="J6699" s="34"/>
      <c r="K6699" s="34"/>
      <c r="L6699" s="34"/>
      <c r="M6699" s="43" t="str">
        <f ca="1">IFERROR(OFFSET('Maximum minutes'!$C$1,T6699,MATCH(IF(G6699&lt;&gt;"",G6699,F6699),OFFSET('Maximum minutes'!$C$1,T6699-1,0,1,U6699+1),0)-1)*IF(OR(ISNUMBER(J6699),J6699="sans examen"),1,0)*IF(W6699&lt;MinDate,1,0),"")</f>
        <v/>
      </c>
      <c r="N6699" s="36">
        <f t="shared" ca="1" si="209"/>
        <v>0</v>
      </c>
      <c r="O6699" s="36" t="e">
        <f ca="1">LEFT(OFFSET(Lists!$Q$2,MATCH(E6699,Lists!$R$3:$R$19,0),0),4)</f>
        <v>#N/A</v>
      </c>
      <c r="P6699" s="36" t="e">
        <f ca="1">MATCH(O6699,Lists!$S$2:$S$640,1)</f>
        <v>#N/A</v>
      </c>
      <c r="Q6699" s="36" t="e">
        <f ca="1">MATCH(LEFT(OFFSET(Lists!$Q$2,MATCH(E6699,Lists!$R$3:$R$19,0)+1,0),4),Lists!$S$3:$S$640,1)</f>
        <v>#N/A</v>
      </c>
      <c r="R6699" s="36" t="e">
        <f ca="1">LEFT(OFFSET(Lists!$S$2,P6699-1+MATCH(F6699,OFFSET(Lists!$T$3,P6699-1,0,Q6699-P6699+1),0),0),6)</f>
        <v>#N/A</v>
      </c>
      <c r="S6699" s="36" t="e">
        <f ca="1">VLOOKUP(R6699,Lists!B:D,3,FALSE)</f>
        <v>#N/A</v>
      </c>
      <c r="T6699" s="36" t="str">
        <f>IF(F6699&lt;&gt;"",MATCH(R6699,'Maximum minutes'!B:B,0),"")</f>
        <v/>
      </c>
      <c r="U6699" s="36">
        <f ca="1">IF(F6699&lt;&gt;"",COUNTA(OFFSET('Maximum minutes'!$C$1,'Annexe A1 Cours'!T6699,0,1,50)),0)</f>
        <v>0</v>
      </c>
      <c r="V6699" s="37">
        <f ca="1">IFERROR(OFFSET('Maximum minutes'!$C$1,T6699+1,-1+MATCH(G6699,OFFSET('Maximum minutes'!$C$1,T6699-1,0,1,50),0)),0)</f>
        <v>0</v>
      </c>
      <c r="W6699" s="38">
        <f t="shared" ca="1" si="208"/>
        <v>0</v>
      </c>
    </row>
    <row r="6700" spans="1:23" s="36" customFormat="1" ht="18.75">
      <c r="A6700" s="34"/>
      <c r="B6700" s="39"/>
      <c r="C6700" s="39"/>
      <c r="D6700" s="35"/>
      <c r="E6700" s="40"/>
      <c r="F6700" s="39"/>
      <c r="G6700" s="39"/>
      <c r="H6700" s="39"/>
      <c r="I6700" s="34"/>
      <c r="J6700" s="34"/>
      <c r="K6700" s="34"/>
      <c r="L6700" s="34"/>
      <c r="M6700" s="43" t="str">
        <f ca="1">IFERROR(OFFSET('Maximum minutes'!$C$1,T6700,MATCH(IF(G6700&lt;&gt;"",G6700,F6700),OFFSET('Maximum minutes'!$C$1,T6700-1,0,1,U6700+1),0)-1)*IF(OR(ISNUMBER(J6700),J6700="sans examen"),1,0)*IF(W6700&lt;MinDate,1,0),"")</f>
        <v/>
      </c>
      <c r="N6700" s="36">
        <f t="shared" ca="1" si="209"/>
        <v>0</v>
      </c>
      <c r="O6700" s="36" t="e">
        <f ca="1">LEFT(OFFSET(Lists!$Q$2,MATCH(E6700,Lists!$R$3:$R$19,0),0),4)</f>
        <v>#N/A</v>
      </c>
      <c r="P6700" s="36" t="e">
        <f ca="1">MATCH(O6700,Lists!$S$2:$S$640,1)</f>
        <v>#N/A</v>
      </c>
      <c r="Q6700" s="36" t="e">
        <f ca="1">MATCH(LEFT(OFFSET(Lists!$Q$2,MATCH(E6700,Lists!$R$3:$R$19,0)+1,0),4),Lists!$S$3:$S$640,1)</f>
        <v>#N/A</v>
      </c>
      <c r="R6700" s="36" t="e">
        <f ca="1">LEFT(OFFSET(Lists!$S$2,P6700-1+MATCH(F6700,OFFSET(Lists!$T$3,P6700-1,0,Q6700-P6700+1),0),0),6)</f>
        <v>#N/A</v>
      </c>
      <c r="S6700" s="36" t="e">
        <f ca="1">VLOOKUP(R6700,Lists!B:D,3,FALSE)</f>
        <v>#N/A</v>
      </c>
      <c r="T6700" s="36" t="str">
        <f>IF(F6700&lt;&gt;"",MATCH(R6700,'Maximum minutes'!B:B,0),"")</f>
        <v/>
      </c>
      <c r="U6700" s="36">
        <f ca="1">IF(F6700&lt;&gt;"",COUNTA(OFFSET('Maximum minutes'!$C$1,'Annexe A1 Cours'!T6700,0,1,50)),0)</f>
        <v>0</v>
      </c>
      <c r="V6700" s="37">
        <f ca="1">IFERROR(OFFSET('Maximum minutes'!$C$1,T6700+1,-1+MATCH(G6700,OFFSET('Maximum minutes'!$C$1,T6700-1,0,1,50),0)),0)</f>
        <v>0</v>
      </c>
      <c r="W6700" s="38">
        <f t="shared" ca="1" si="208"/>
        <v>0</v>
      </c>
    </row>
    <row r="6701" spans="1:23" s="36" customFormat="1" ht="18.75">
      <c r="A6701" s="34"/>
      <c r="B6701" s="39"/>
      <c r="C6701" s="39"/>
      <c r="D6701" s="35"/>
      <c r="E6701" s="40"/>
      <c r="F6701" s="39"/>
      <c r="G6701" s="39"/>
      <c r="H6701" s="39"/>
      <c r="I6701" s="34"/>
      <c r="J6701" s="34"/>
      <c r="K6701" s="34"/>
      <c r="L6701" s="34"/>
      <c r="M6701" s="43" t="str">
        <f ca="1">IFERROR(OFFSET('Maximum minutes'!$C$1,T6701,MATCH(IF(G6701&lt;&gt;"",G6701,F6701),OFFSET('Maximum minutes'!$C$1,T6701-1,0,1,U6701+1),0)-1)*IF(OR(ISNUMBER(J6701),J6701="sans examen"),1,0)*IF(W6701&lt;MinDate,1,0),"")</f>
        <v/>
      </c>
      <c r="N6701" s="36">
        <f t="shared" ca="1" si="209"/>
        <v>0</v>
      </c>
      <c r="O6701" s="36" t="e">
        <f ca="1">LEFT(OFFSET(Lists!$Q$2,MATCH(E6701,Lists!$R$3:$R$19,0),0),4)</f>
        <v>#N/A</v>
      </c>
      <c r="P6701" s="36" t="e">
        <f ca="1">MATCH(O6701,Lists!$S$2:$S$640,1)</f>
        <v>#N/A</v>
      </c>
      <c r="Q6701" s="36" t="e">
        <f ca="1">MATCH(LEFT(OFFSET(Lists!$Q$2,MATCH(E6701,Lists!$R$3:$R$19,0)+1,0),4),Lists!$S$3:$S$640,1)</f>
        <v>#N/A</v>
      </c>
      <c r="R6701" s="36" t="e">
        <f ca="1">LEFT(OFFSET(Lists!$S$2,P6701-1+MATCH(F6701,OFFSET(Lists!$T$3,P6701-1,0,Q6701-P6701+1),0),0),6)</f>
        <v>#N/A</v>
      </c>
      <c r="S6701" s="36" t="e">
        <f ca="1">VLOOKUP(R6701,Lists!B:D,3,FALSE)</f>
        <v>#N/A</v>
      </c>
      <c r="T6701" s="36" t="str">
        <f>IF(F6701&lt;&gt;"",MATCH(R6701,'Maximum minutes'!B:B,0),"")</f>
        <v/>
      </c>
      <c r="U6701" s="36">
        <f ca="1">IF(F6701&lt;&gt;"",COUNTA(OFFSET('Maximum minutes'!$C$1,'Annexe A1 Cours'!T6701,0,1,50)),0)</f>
        <v>0</v>
      </c>
      <c r="V6701" s="37">
        <f ca="1">IFERROR(OFFSET('Maximum minutes'!$C$1,T6701+1,-1+MATCH(G6701,OFFSET('Maximum minutes'!$C$1,T6701-1,0,1,50),0)),0)</f>
        <v>0</v>
      </c>
      <c r="W6701" s="38">
        <f t="shared" ca="1" si="208"/>
        <v>0</v>
      </c>
    </row>
    <row r="6702" spans="1:23" s="36" customFormat="1" ht="18.75">
      <c r="A6702" s="34"/>
      <c r="B6702" s="39"/>
      <c r="C6702" s="39"/>
      <c r="D6702" s="35"/>
      <c r="E6702" s="40"/>
      <c r="F6702" s="39"/>
      <c r="G6702" s="39"/>
      <c r="H6702" s="39"/>
      <c r="I6702" s="34"/>
      <c r="J6702" s="34"/>
      <c r="K6702" s="34"/>
      <c r="L6702" s="34"/>
      <c r="M6702" s="43" t="str">
        <f ca="1">IFERROR(OFFSET('Maximum minutes'!$C$1,T6702,MATCH(IF(G6702&lt;&gt;"",G6702,F6702),OFFSET('Maximum minutes'!$C$1,T6702-1,0,1,U6702+1),0)-1)*IF(OR(ISNUMBER(J6702),J6702="sans examen"),1,0)*IF(W6702&lt;MinDate,1,0),"")</f>
        <v/>
      </c>
      <c r="N6702" s="36">
        <f t="shared" ca="1" si="209"/>
        <v>0</v>
      </c>
      <c r="O6702" s="36" t="e">
        <f ca="1">LEFT(OFFSET(Lists!$Q$2,MATCH(E6702,Lists!$R$3:$R$19,0),0),4)</f>
        <v>#N/A</v>
      </c>
      <c r="P6702" s="36" t="e">
        <f ca="1">MATCH(O6702,Lists!$S$2:$S$640,1)</f>
        <v>#N/A</v>
      </c>
      <c r="Q6702" s="36" t="e">
        <f ca="1">MATCH(LEFT(OFFSET(Lists!$Q$2,MATCH(E6702,Lists!$R$3:$R$19,0)+1,0),4),Lists!$S$3:$S$640,1)</f>
        <v>#N/A</v>
      </c>
      <c r="R6702" s="36" t="e">
        <f ca="1">LEFT(OFFSET(Lists!$S$2,P6702-1+MATCH(F6702,OFFSET(Lists!$T$3,P6702-1,0,Q6702-P6702+1),0),0),6)</f>
        <v>#N/A</v>
      </c>
      <c r="S6702" s="36" t="e">
        <f ca="1">VLOOKUP(R6702,Lists!B:D,3,FALSE)</f>
        <v>#N/A</v>
      </c>
      <c r="T6702" s="36" t="str">
        <f>IF(F6702&lt;&gt;"",MATCH(R6702,'Maximum minutes'!B:B,0),"")</f>
        <v/>
      </c>
      <c r="U6702" s="36">
        <f ca="1">IF(F6702&lt;&gt;"",COUNTA(OFFSET('Maximum minutes'!$C$1,'Annexe A1 Cours'!T6702,0,1,50)),0)</f>
        <v>0</v>
      </c>
      <c r="V6702" s="37">
        <f ca="1">IFERROR(OFFSET('Maximum minutes'!$C$1,T6702+1,-1+MATCH(G6702,OFFSET('Maximum minutes'!$C$1,T6702-1,0,1,50),0)),0)</f>
        <v>0</v>
      </c>
      <c r="W6702" s="38">
        <f t="shared" ca="1" si="208"/>
        <v>0</v>
      </c>
    </row>
    <row r="6703" spans="1:23" s="36" customFormat="1" ht="18.75">
      <c r="A6703" s="34"/>
      <c r="B6703" s="39"/>
      <c r="C6703" s="39"/>
      <c r="D6703" s="35"/>
      <c r="E6703" s="40"/>
      <c r="F6703" s="39"/>
      <c r="G6703" s="39"/>
      <c r="H6703" s="39"/>
      <c r="I6703" s="34"/>
      <c r="J6703" s="34"/>
      <c r="K6703" s="34"/>
      <c r="L6703" s="34"/>
      <c r="M6703" s="43" t="str">
        <f ca="1">IFERROR(OFFSET('Maximum minutes'!$C$1,T6703,MATCH(IF(G6703&lt;&gt;"",G6703,F6703),OFFSET('Maximum minutes'!$C$1,T6703-1,0,1,U6703+1),0)-1)*IF(OR(ISNUMBER(J6703),J6703="sans examen"),1,0)*IF(W6703&lt;MinDate,1,0),"")</f>
        <v/>
      </c>
      <c r="N6703" s="36">
        <f t="shared" ca="1" si="209"/>
        <v>0</v>
      </c>
      <c r="O6703" s="36" t="e">
        <f ca="1">LEFT(OFFSET(Lists!$Q$2,MATCH(E6703,Lists!$R$3:$R$19,0),0),4)</f>
        <v>#N/A</v>
      </c>
      <c r="P6703" s="36" t="e">
        <f ca="1">MATCH(O6703,Lists!$S$2:$S$640,1)</f>
        <v>#N/A</v>
      </c>
      <c r="Q6703" s="36" t="e">
        <f ca="1">MATCH(LEFT(OFFSET(Lists!$Q$2,MATCH(E6703,Lists!$R$3:$R$19,0)+1,0),4),Lists!$S$3:$S$640,1)</f>
        <v>#N/A</v>
      </c>
      <c r="R6703" s="36" t="e">
        <f ca="1">LEFT(OFFSET(Lists!$S$2,P6703-1+MATCH(F6703,OFFSET(Lists!$T$3,P6703-1,0,Q6703-P6703+1),0),0),6)</f>
        <v>#N/A</v>
      </c>
      <c r="S6703" s="36" t="e">
        <f ca="1">VLOOKUP(R6703,Lists!B:D,3,FALSE)</f>
        <v>#N/A</v>
      </c>
      <c r="T6703" s="36" t="str">
        <f>IF(F6703&lt;&gt;"",MATCH(R6703,'Maximum minutes'!B:B,0),"")</f>
        <v/>
      </c>
      <c r="U6703" s="36">
        <f ca="1">IF(F6703&lt;&gt;"",COUNTA(OFFSET('Maximum minutes'!$C$1,'Annexe A1 Cours'!T6703,0,1,50)),0)</f>
        <v>0</v>
      </c>
      <c r="V6703" s="37">
        <f ca="1">IFERROR(OFFSET('Maximum minutes'!$C$1,T6703+1,-1+MATCH(G6703,OFFSET('Maximum minutes'!$C$1,T6703-1,0,1,50),0)),0)</f>
        <v>0</v>
      </c>
      <c r="W6703" s="38">
        <f t="shared" ca="1" si="208"/>
        <v>0</v>
      </c>
    </row>
    <row r="6704" spans="1:23" s="36" customFormat="1" ht="18.75">
      <c r="A6704" s="34"/>
      <c r="B6704" s="39"/>
      <c r="C6704" s="39"/>
      <c r="D6704" s="35"/>
      <c r="E6704" s="40"/>
      <c r="F6704" s="39"/>
      <c r="G6704" s="39"/>
      <c r="H6704" s="39"/>
      <c r="I6704" s="34"/>
      <c r="J6704" s="34"/>
      <c r="K6704" s="34"/>
      <c r="L6704" s="34"/>
      <c r="M6704" s="43" t="str">
        <f ca="1">IFERROR(OFFSET('Maximum minutes'!$C$1,T6704,MATCH(IF(G6704&lt;&gt;"",G6704,F6704),OFFSET('Maximum minutes'!$C$1,T6704-1,0,1,U6704+1),0)-1)*IF(OR(ISNUMBER(J6704),J6704="sans examen"),1,0)*IF(W6704&lt;MinDate,1,0),"")</f>
        <v/>
      </c>
      <c r="N6704" s="36">
        <f t="shared" ca="1" si="209"/>
        <v>0</v>
      </c>
      <c r="O6704" s="36" t="e">
        <f ca="1">LEFT(OFFSET(Lists!$Q$2,MATCH(E6704,Lists!$R$3:$R$19,0),0),4)</f>
        <v>#N/A</v>
      </c>
      <c r="P6704" s="36" t="e">
        <f ca="1">MATCH(O6704,Lists!$S$2:$S$640,1)</f>
        <v>#N/A</v>
      </c>
      <c r="Q6704" s="36" t="e">
        <f ca="1">MATCH(LEFT(OFFSET(Lists!$Q$2,MATCH(E6704,Lists!$R$3:$R$19,0)+1,0),4),Lists!$S$3:$S$640,1)</f>
        <v>#N/A</v>
      </c>
      <c r="R6704" s="36" t="e">
        <f ca="1">LEFT(OFFSET(Lists!$S$2,P6704-1+MATCH(F6704,OFFSET(Lists!$T$3,P6704-1,0,Q6704-P6704+1),0),0),6)</f>
        <v>#N/A</v>
      </c>
      <c r="S6704" s="36" t="e">
        <f ca="1">VLOOKUP(R6704,Lists!B:D,3,FALSE)</f>
        <v>#N/A</v>
      </c>
      <c r="T6704" s="36" t="str">
        <f>IF(F6704&lt;&gt;"",MATCH(R6704,'Maximum minutes'!B:B,0),"")</f>
        <v/>
      </c>
      <c r="U6704" s="36">
        <f ca="1">IF(F6704&lt;&gt;"",COUNTA(OFFSET('Maximum minutes'!$C$1,'Annexe A1 Cours'!T6704,0,1,50)),0)</f>
        <v>0</v>
      </c>
      <c r="V6704" s="37">
        <f ca="1">IFERROR(OFFSET('Maximum minutes'!$C$1,T6704+1,-1+MATCH(G6704,OFFSET('Maximum minutes'!$C$1,T6704-1,0,1,50),0)),0)</f>
        <v>0</v>
      </c>
      <c r="W6704" s="38">
        <f t="shared" ca="1" si="208"/>
        <v>0</v>
      </c>
    </row>
    <row r="6705" spans="1:23" s="36" customFormat="1" ht="18.75">
      <c r="A6705" s="34"/>
      <c r="B6705" s="39"/>
      <c r="C6705" s="39"/>
      <c r="D6705" s="35"/>
      <c r="E6705" s="40"/>
      <c r="F6705" s="39"/>
      <c r="G6705" s="39"/>
      <c r="H6705" s="39"/>
      <c r="I6705" s="34"/>
      <c r="J6705" s="34"/>
      <c r="K6705" s="34"/>
      <c r="L6705" s="34"/>
      <c r="M6705" s="43" t="str">
        <f ca="1">IFERROR(OFFSET('Maximum minutes'!$C$1,T6705,MATCH(IF(G6705&lt;&gt;"",G6705,F6705),OFFSET('Maximum minutes'!$C$1,T6705-1,0,1,U6705+1),0)-1)*IF(OR(ISNUMBER(J6705),J6705="sans examen"),1,0)*IF(W6705&lt;MinDate,1,0),"")</f>
        <v/>
      </c>
      <c r="N6705" s="36">
        <f t="shared" ca="1" si="209"/>
        <v>0</v>
      </c>
      <c r="O6705" s="36" t="e">
        <f ca="1">LEFT(OFFSET(Lists!$Q$2,MATCH(E6705,Lists!$R$3:$R$19,0),0),4)</f>
        <v>#N/A</v>
      </c>
      <c r="P6705" s="36" t="e">
        <f ca="1">MATCH(O6705,Lists!$S$2:$S$640,1)</f>
        <v>#N/A</v>
      </c>
      <c r="Q6705" s="36" t="e">
        <f ca="1">MATCH(LEFT(OFFSET(Lists!$Q$2,MATCH(E6705,Lists!$R$3:$R$19,0)+1,0),4),Lists!$S$3:$S$640,1)</f>
        <v>#N/A</v>
      </c>
      <c r="R6705" s="36" t="e">
        <f ca="1">LEFT(OFFSET(Lists!$S$2,P6705-1+MATCH(F6705,OFFSET(Lists!$T$3,P6705-1,0,Q6705-P6705+1),0),0),6)</f>
        <v>#N/A</v>
      </c>
      <c r="S6705" s="36" t="e">
        <f ca="1">VLOOKUP(R6705,Lists!B:D,3,FALSE)</f>
        <v>#N/A</v>
      </c>
      <c r="T6705" s="36" t="str">
        <f>IF(F6705&lt;&gt;"",MATCH(R6705,'Maximum minutes'!B:B,0),"")</f>
        <v/>
      </c>
      <c r="U6705" s="36">
        <f ca="1">IF(F6705&lt;&gt;"",COUNTA(OFFSET('Maximum minutes'!$C$1,'Annexe A1 Cours'!T6705,0,1,50)),0)</f>
        <v>0</v>
      </c>
      <c r="V6705" s="37">
        <f ca="1">IFERROR(OFFSET('Maximum minutes'!$C$1,T6705+1,-1+MATCH(G6705,OFFSET('Maximum minutes'!$C$1,T6705-1,0,1,50),0)),0)</f>
        <v>0</v>
      </c>
      <c r="W6705" s="38">
        <f t="shared" ca="1" si="208"/>
        <v>0</v>
      </c>
    </row>
    <row r="6706" spans="1:23" s="36" customFormat="1" ht="18.75">
      <c r="A6706" s="34"/>
      <c r="B6706" s="39"/>
      <c r="C6706" s="39"/>
      <c r="D6706" s="35"/>
      <c r="E6706" s="40"/>
      <c r="F6706" s="39"/>
      <c r="G6706" s="39"/>
      <c r="H6706" s="39"/>
      <c r="I6706" s="34"/>
      <c r="J6706" s="34"/>
      <c r="K6706" s="34"/>
      <c r="L6706" s="34"/>
      <c r="M6706" s="43" t="str">
        <f ca="1">IFERROR(OFFSET('Maximum minutes'!$C$1,T6706,MATCH(IF(G6706&lt;&gt;"",G6706,F6706),OFFSET('Maximum minutes'!$C$1,T6706-1,0,1,U6706+1),0)-1)*IF(OR(ISNUMBER(J6706),J6706="sans examen"),1,0)*IF(W6706&lt;MinDate,1,0),"")</f>
        <v/>
      </c>
      <c r="N6706" s="36">
        <f t="shared" ca="1" si="209"/>
        <v>0</v>
      </c>
      <c r="O6706" s="36" t="e">
        <f ca="1">LEFT(OFFSET(Lists!$Q$2,MATCH(E6706,Lists!$R$3:$R$19,0),0),4)</f>
        <v>#N/A</v>
      </c>
      <c r="P6706" s="36" t="e">
        <f ca="1">MATCH(O6706,Lists!$S$2:$S$640,1)</f>
        <v>#N/A</v>
      </c>
      <c r="Q6706" s="36" t="e">
        <f ca="1">MATCH(LEFT(OFFSET(Lists!$Q$2,MATCH(E6706,Lists!$R$3:$R$19,0)+1,0),4),Lists!$S$3:$S$640,1)</f>
        <v>#N/A</v>
      </c>
      <c r="R6706" s="36" t="e">
        <f ca="1">LEFT(OFFSET(Lists!$S$2,P6706-1+MATCH(F6706,OFFSET(Lists!$T$3,P6706-1,0,Q6706-P6706+1),0),0),6)</f>
        <v>#N/A</v>
      </c>
      <c r="S6706" s="36" t="e">
        <f ca="1">VLOOKUP(R6706,Lists!B:D,3,FALSE)</f>
        <v>#N/A</v>
      </c>
      <c r="T6706" s="36" t="str">
        <f>IF(F6706&lt;&gt;"",MATCH(R6706,'Maximum minutes'!B:B,0),"")</f>
        <v/>
      </c>
      <c r="U6706" s="36">
        <f ca="1">IF(F6706&lt;&gt;"",COUNTA(OFFSET('Maximum minutes'!$C$1,'Annexe A1 Cours'!T6706,0,1,50)),0)</f>
        <v>0</v>
      </c>
      <c r="V6706" s="37">
        <f ca="1">IFERROR(OFFSET('Maximum minutes'!$C$1,T6706+1,-1+MATCH(G6706,OFFSET('Maximum minutes'!$C$1,T6706-1,0,1,50),0)),0)</f>
        <v>0</v>
      </c>
      <c r="W6706" s="38">
        <f t="shared" ca="1" si="208"/>
        <v>0</v>
      </c>
    </row>
    <row r="6707" spans="1:23" s="36" customFormat="1" ht="18.75">
      <c r="A6707" s="34"/>
      <c r="B6707" s="39"/>
      <c r="C6707" s="39"/>
      <c r="D6707" s="35"/>
      <c r="E6707" s="40"/>
      <c r="F6707" s="39"/>
      <c r="G6707" s="39"/>
      <c r="H6707" s="39"/>
      <c r="I6707" s="34"/>
      <c r="J6707" s="34"/>
      <c r="K6707" s="34"/>
      <c r="L6707" s="34"/>
      <c r="M6707" s="43" t="str">
        <f ca="1">IFERROR(OFFSET('Maximum minutes'!$C$1,T6707,MATCH(IF(G6707&lt;&gt;"",G6707,F6707),OFFSET('Maximum minutes'!$C$1,T6707-1,0,1,U6707+1),0)-1)*IF(OR(ISNUMBER(J6707),J6707="sans examen"),1,0)*IF(W6707&lt;MinDate,1,0),"")</f>
        <v/>
      </c>
      <c r="N6707" s="36">
        <f t="shared" ca="1" si="209"/>
        <v>0</v>
      </c>
      <c r="O6707" s="36" t="e">
        <f ca="1">LEFT(OFFSET(Lists!$Q$2,MATCH(E6707,Lists!$R$3:$R$19,0),0),4)</f>
        <v>#N/A</v>
      </c>
      <c r="P6707" s="36" t="e">
        <f ca="1">MATCH(O6707,Lists!$S$2:$S$640,1)</f>
        <v>#N/A</v>
      </c>
      <c r="Q6707" s="36" t="e">
        <f ca="1">MATCH(LEFT(OFFSET(Lists!$Q$2,MATCH(E6707,Lists!$R$3:$R$19,0)+1,0),4),Lists!$S$3:$S$640,1)</f>
        <v>#N/A</v>
      </c>
      <c r="R6707" s="36" t="e">
        <f ca="1">LEFT(OFFSET(Lists!$S$2,P6707-1+MATCH(F6707,OFFSET(Lists!$T$3,P6707-1,0,Q6707-P6707+1),0),0),6)</f>
        <v>#N/A</v>
      </c>
      <c r="S6707" s="36" t="e">
        <f ca="1">VLOOKUP(R6707,Lists!B:D,3,FALSE)</f>
        <v>#N/A</v>
      </c>
      <c r="T6707" s="36" t="str">
        <f>IF(F6707&lt;&gt;"",MATCH(R6707,'Maximum minutes'!B:B,0),"")</f>
        <v/>
      </c>
      <c r="U6707" s="36">
        <f ca="1">IF(F6707&lt;&gt;"",COUNTA(OFFSET('Maximum minutes'!$C$1,'Annexe A1 Cours'!T6707,0,1,50)),0)</f>
        <v>0</v>
      </c>
      <c r="V6707" s="37">
        <f ca="1">IFERROR(OFFSET('Maximum minutes'!$C$1,T6707+1,-1+MATCH(G6707,OFFSET('Maximum minutes'!$C$1,T6707-1,0,1,50),0)),0)</f>
        <v>0</v>
      </c>
      <c r="W6707" s="38">
        <f t="shared" ca="1" si="208"/>
        <v>0</v>
      </c>
    </row>
    <row r="6708" spans="1:23" s="36" customFormat="1" ht="18.75">
      <c r="A6708" s="34"/>
      <c r="B6708" s="39"/>
      <c r="C6708" s="39"/>
      <c r="D6708" s="35"/>
      <c r="E6708" s="40"/>
      <c r="F6708" s="39"/>
      <c r="G6708" s="39"/>
      <c r="H6708" s="39"/>
      <c r="I6708" s="34"/>
      <c r="J6708" s="34"/>
      <c r="K6708" s="34"/>
      <c r="L6708" s="34"/>
      <c r="M6708" s="43" t="str">
        <f ca="1">IFERROR(OFFSET('Maximum minutes'!$C$1,T6708,MATCH(IF(G6708&lt;&gt;"",G6708,F6708),OFFSET('Maximum minutes'!$C$1,T6708-1,0,1,U6708+1),0)-1)*IF(OR(ISNUMBER(J6708),J6708="sans examen"),1,0)*IF(W6708&lt;MinDate,1,0),"")</f>
        <v/>
      </c>
      <c r="N6708" s="36">
        <f t="shared" ca="1" si="209"/>
        <v>0</v>
      </c>
      <c r="O6708" s="36" t="e">
        <f ca="1">LEFT(OFFSET(Lists!$Q$2,MATCH(E6708,Lists!$R$3:$R$19,0),0),4)</f>
        <v>#N/A</v>
      </c>
      <c r="P6708" s="36" t="e">
        <f ca="1">MATCH(O6708,Lists!$S$2:$S$640,1)</f>
        <v>#N/A</v>
      </c>
      <c r="Q6708" s="36" t="e">
        <f ca="1">MATCH(LEFT(OFFSET(Lists!$Q$2,MATCH(E6708,Lists!$R$3:$R$19,0)+1,0),4),Lists!$S$3:$S$640,1)</f>
        <v>#N/A</v>
      </c>
      <c r="R6708" s="36" t="e">
        <f ca="1">LEFT(OFFSET(Lists!$S$2,P6708-1+MATCH(F6708,OFFSET(Lists!$T$3,P6708-1,0,Q6708-P6708+1),0),0),6)</f>
        <v>#N/A</v>
      </c>
      <c r="S6708" s="36" t="e">
        <f ca="1">VLOOKUP(R6708,Lists!B:D,3,FALSE)</f>
        <v>#N/A</v>
      </c>
      <c r="T6708" s="36" t="str">
        <f>IF(F6708&lt;&gt;"",MATCH(R6708,'Maximum minutes'!B:B,0),"")</f>
        <v/>
      </c>
      <c r="U6708" s="36">
        <f ca="1">IF(F6708&lt;&gt;"",COUNTA(OFFSET('Maximum minutes'!$C$1,'Annexe A1 Cours'!T6708,0,1,50)),0)</f>
        <v>0</v>
      </c>
      <c r="V6708" s="37">
        <f ca="1">IFERROR(OFFSET('Maximum minutes'!$C$1,T6708+1,-1+MATCH(G6708,OFFSET('Maximum minutes'!$C$1,T6708-1,0,1,50),0)),0)</f>
        <v>0</v>
      </c>
      <c r="W6708" s="38">
        <f t="shared" ca="1" si="208"/>
        <v>0</v>
      </c>
    </row>
    <row r="6709" spans="1:23" s="36" customFormat="1" ht="18.75">
      <c r="A6709" s="34"/>
      <c r="B6709" s="39"/>
      <c r="C6709" s="39"/>
      <c r="D6709" s="35"/>
      <c r="E6709" s="40"/>
      <c r="F6709" s="39"/>
      <c r="G6709" s="39"/>
      <c r="H6709" s="39"/>
      <c r="I6709" s="34"/>
      <c r="J6709" s="34"/>
      <c r="K6709" s="34"/>
      <c r="L6709" s="34"/>
      <c r="M6709" s="43" t="str">
        <f ca="1">IFERROR(OFFSET('Maximum minutes'!$C$1,T6709,MATCH(IF(G6709&lt;&gt;"",G6709,F6709),OFFSET('Maximum minutes'!$C$1,T6709-1,0,1,U6709+1),0)-1)*IF(OR(ISNUMBER(J6709),J6709="sans examen"),1,0)*IF(W6709&lt;MinDate,1,0),"")</f>
        <v/>
      </c>
      <c r="N6709" s="36">
        <f t="shared" ca="1" si="209"/>
        <v>0</v>
      </c>
      <c r="O6709" s="36" t="e">
        <f ca="1">LEFT(OFFSET(Lists!$Q$2,MATCH(E6709,Lists!$R$3:$R$19,0),0),4)</f>
        <v>#N/A</v>
      </c>
      <c r="P6709" s="36" t="e">
        <f ca="1">MATCH(O6709,Lists!$S$2:$S$640,1)</f>
        <v>#N/A</v>
      </c>
      <c r="Q6709" s="36" t="e">
        <f ca="1">MATCH(LEFT(OFFSET(Lists!$Q$2,MATCH(E6709,Lists!$R$3:$R$19,0)+1,0),4),Lists!$S$3:$S$640,1)</f>
        <v>#N/A</v>
      </c>
      <c r="R6709" s="36" t="e">
        <f ca="1">LEFT(OFFSET(Lists!$S$2,P6709-1+MATCH(F6709,OFFSET(Lists!$T$3,P6709-1,0,Q6709-P6709+1),0),0),6)</f>
        <v>#N/A</v>
      </c>
      <c r="S6709" s="36" t="e">
        <f ca="1">VLOOKUP(R6709,Lists!B:D,3,FALSE)</f>
        <v>#N/A</v>
      </c>
      <c r="T6709" s="36" t="str">
        <f>IF(F6709&lt;&gt;"",MATCH(R6709,'Maximum minutes'!B:B,0),"")</f>
        <v/>
      </c>
      <c r="U6709" s="36">
        <f ca="1">IF(F6709&lt;&gt;"",COUNTA(OFFSET('Maximum minutes'!$C$1,'Annexe A1 Cours'!T6709,0,1,50)),0)</f>
        <v>0</v>
      </c>
      <c r="V6709" s="37">
        <f ca="1">IFERROR(OFFSET('Maximum minutes'!$C$1,T6709+1,-1+MATCH(G6709,OFFSET('Maximum minutes'!$C$1,T6709-1,0,1,50),0)),0)</f>
        <v>0</v>
      </c>
      <c r="W6709" s="38">
        <f t="shared" ca="1" si="208"/>
        <v>0</v>
      </c>
    </row>
    <row r="6710" spans="1:23" s="36" customFormat="1" ht="18.75">
      <c r="A6710" s="34"/>
      <c r="B6710" s="39"/>
      <c r="C6710" s="39"/>
      <c r="D6710" s="35"/>
      <c r="E6710" s="40"/>
      <c r="F6710" s="39"/>
      <c r="G6710" s="39"/>
      <c r="H6710" s="39"/>
      <c r="I6710" s="34"/>
      <c r="J6710" s="34"/>
      <c r="K6710" s="34"/>
      <c r="L6710" s="34"/>
      <c r="M6710" s="43" t="str">
        <f ca="1">IFERROR(OFFSET('Maximum minutes'!$C$1,T6710,MATCH(IF(G6710&lt;&gt;"",G6710,F6710),OFFSET('Maximum minutes'!$C$1,T6710-1,0,1,U6710+1),0)-1)*IF(OR(ISNUMBER(J6710),J6710="sans examen"),1,0)*IF(W6710&lt;MinDate,1,0),"")</f>
        <v/>
      </c>
      <c r="N6710" s="36">
        <f t="shared" ca="1" si="209"/>
        <v>0</v>
      </c>
      <c r="O6710" s="36" t="e">
        <f ca="1">LEFT(OFFSET(Lists!$Q$2,MATCH(E6710,Lists!$R$3:$R$19,0),0),4)</f>
        <v>#N/A</v>
      </c>
      <c r="P6710" s="36" t="e">
        <f ca="1">MATCH(O6710,Lists!$S$2:$S$640,1)</f>
        <v>#N/A</v>
      </c>
      <c r="Q6710" s="36" t="e">
        <f ca="1">MATCH(LEFT(OFFSET(Lists!$Q$2,MATCH(E6710,Lists!$R$3:$R$19,0)+1,0),4),Lists!$S$3:$S$640,1)</f>
        <v>#N/A</v>
      </c>
      <c r="R6710" s="36" t="e">
        <f ca="1">LEFT(OFFSET(Lists!$S$2,P6710-1+MATCH(F6710,OFFSET(Lists!$T$3,P6710-1,0,Q6710-P6710+1),0),0),6)</f>
        <v>#N/A</v>
      </c>
      <c r="S6710" s="36" t="e">
        <f ca="1">VLOOKUP(R6710,Lists!B:D,3,FALSE)</f>
        <v>#N/A</v>
      </c>
      <c r="T6710" s="36" t="str">
        <f>IF(F6710&lt;&gt;"",MATCH(R6710,'Maximum minutes'!B:B,0),"")</f>
        <v/>
      </c>
      <c r="U6710" s="36">
        <f ca="1">IF(F6710&lt;&gt;"",COUNTA(OFFSET('Maximum minutes'!$C$1,'Annexe A1 Cours'!T6710,0,1,50)),0)</f>
        <v>0</v>
      </c>
      <c r="V6710" s="37">
        <f ca="1">IFERROR(OFFSET('Maximum minutes'!$C$1,T6710+1,-1+MATCH(G6710,OFFSET('Maximum minutes'!$C$1,T6710-1,0,1,50),0)),0)</f>
        <v>0</v>
      </c>
      <c r="W6710" s="38">
        <f t="shared" ca="1" si="208"/>
        <v>0</v>
      </c>
    </row>
    <row r="6711" spans="1:23" s="36" customFormat="1" ht="18.75">
      <c r="A6711" s="34"/>
      <c r="B6711" s="39"/>
      <c r="C6711" s="39"/>
      <c r="D6711" s="35"/>
      <c r="E6711" s="40"/>
      <c r="F6711" s="39"/>
      <c r="G6711" s="39"/>
      <c r="H6711" s="39"/>
      <c r="I6711" s="34"/>
      <c r="J6711" s="34"/>
      <c r="K6711" s="34"/>
      <c r="L6711" s="34"/>
      <c r="M6711" s="43" t="str">
        <f ca="1">IFERROR(OFFSET('Maximum minutes'!$C$1,T6711,MATCH(IF(G6711&lt;&gt;"",G6711,F6711),OFFSET('Maximum minutes'!$C$1,T6711-1,0,1,U6711+1),0)-1)*IF(OR(ISNUMBER(J6711),J6711="sans examen"),1,0)*IF(W6711&lt;MinDate,1,0),"")</f>
        <v/>
      </c>
      <c r="N6711" s="36">
        <f t="shared" ca="1" si="209"/>
        <v>0</v>
      </c>
      <c r="O6711" s="36" t="e">
        <f ca="1">LEFT(OFFSET(Lists!$Q$2,MATCH(E6711,Lists!$R$3:$R$19,0),0),4)</f>
        <v>#N/A</v>
      </c>
      <c r="P6711" s="36" t="e">
        <f ca="1">MATCH(O6711,Lists!$S$2:$S$640,1)</f>
        <v>#N/A</v>
      </c>
      <c r="Q6711" s="36" t="e">
        <f ca="1">MATCH(LEFT(OFFSET(Lists!$Q$2,MATCH(E6711,Lists!$R$3:$R$19,0)+1,0),4),Lists!$S$3:$S$640,1)</f>
        <v>#N/A</v>
      </c>
      <c r="R6711" s="36" t="e">
        <f ca="1">LEFT(OFFSET(Lists!$S$2,P6711-1+MATCH(F6711,OFFSET(Lists!$T$3,P6711-1,0,Q6711-P6711+1),0),0),6)</f>
        <v>#N/A</v>
      </c>
      <c r="S6711" s="36" t="e">
        <f ca="1">VLOOKUP(R6711,Lists!B:D,3,FALSE)</f>
        <v>#N/A</v>
      </c>
      <c r="T6711" s="36" t="str">
        <f>IF(F6711&lt;&gt;"",MATCH(R6711,'Maximum minutes'!B:B,0),"")</f>
        <v/>
      </c>
      <c r="U6711" s="36">
        <f ca="1">IF(F6711&lt;&gt;"",COUNTA(OFFSET('Maximum minutes'!$C$1,'Annexe A1 Cours'!T6711,0,1,50)),0)</f>
        <v>0</v>
      </c>
      <c r="V6711" s="37">
        <f ca="1">IFERROR(OFFSET('Maximum minutes'!$C$1,T6711+1,-1+MATCH(G6711,OFFSET('Maximum minutes'!$C$1,T6711-1,0,1,50),0)),0)</f>
        <v>0</v>
      </c>
      <c r="W6711" s="38">
        <f t="shared" ca="1" si="208"/>
        <v>0</v>
      </c>
    </row>
    <row r="6712" spans="1:23" s="36" customFormat="1" ht="18.75">
      <c r="A6712" s="34"/>
      <c r="B6712" s="39"/>
      <c r="C6712" s="39"/>
      <c r="D6712" s="35"/>
      <c r="E6712" s="40"/>
      <c r="F6712" s="39"/>
      <c r="G6712" s="39"/>
      <c r="H6712" s="39"/>
      <c r="I6712" s="34"/>
      <c r="J6712" s="34"/>
      <c r="K6712" s="34"/>
      <c r="L6712" s="34"/>
      <c r="M6712" s="43" t="str">
        <f ca="1">IFERROR(OFFSET('Maximum minutes'!$C$1,T6712,MATCH(IF(G6712&lt;&gt;"",G6712,F6712),OFFSET('Maximum minutes'!$C$1,T6712-1,0,1,U6712+1),0)-1)*IF(OR(ISNUMBER(J6712),J6712="sans examen"),1,0)*IF(W6712&lt;MinDate,1,0),"")</f>
        <v/>
      </c>
      <c r="N6712" s="36">
        <f t="shared" ca="1" si="209"/>
        <v>0</v>
      </c>
      <c r="O6712" s="36" t="e">
        <f ca="1">LEFT(OFFSET(Lists!$Q$2,MATCH(E6712,Lists!$R$3:$R$19,0),0),4)</f>
        <v>#N/A</v>
      </c>
      <c r="P6712" s="36" t="e">
        <f ca="1">MATCH(O6712,Lists!$S$2:$S$640,1)</f>
        <v>#N/A</v>
      </c>
      <c r="Q6712" s="36" t="e">
        <f ca="1">MATCH(LEFT(OFFSET(Lists!$Q$2,MATCH(E6712,Lists!$R$3:$R$19,0)+1,0),4),Lists!$S$3:$S$640,1)</f>
        <v>#N/A</v>
      </c>
      <c r="R6712" s="36" t="e">
        <f ca="1">LEFT(OFFSET(Lists!$S$2,P6712-1+MATCH(F6712,OFFSET(Lists!$T$3,P6712-1,0,Q6712-P6712+1),0),0),6)</f>
        <v>#N/A</v>
      </c>
      <c r="S6712" s="36" t="e">
        <f ca="1">VLOOKUP(R6712,Lists!B:D,3,FALSE)</f>
        <v>#N/A</v>
      </c>
      <c r="T6712" s="36" t="str">
        <f>IF(F6712&lt;&gt;"",MATCH(R6712,'Maximum minutes'!B:B,0),"")</f>
        <v/>
      </c>
      <c r="U6712" s="36">
        <f ca="1">IF(F6712&lt;&gt;"",COUNTA(OFFSET('Maximum minutes'!$C$1,'Annexe A1 Cours'!T6712,0,1,50)),0)</f>
        <v>0</v>
      </c>
      <c r="V6712" s="37">
        <f ca="1">IFERROR(OFFSET('Maximum minutes'!$C$1,T6712+1,-1+MATCH(G6712,OFFSET('Maximum minutes'!$C$1,T6712-1,0,1,50),0)),0)</f>
        <v>0</v>
      </c>
      <c r="W6712" s="38">
        <f t="shared" ca="1" si="208"/>
        <v>0</v>
      </c>
    </row>
    <row r="6713" spans="1:23" s="36" customFormat="1" ht="18.75">
      <c r="A6713" s="34"/>
      <c r="B6713" s="39"/>
      <c r="C6713" s="39"/>
      <c r="D6713" s="35"/>
      <c r="E6713" s="40"/>
      <c r="F6713" s="39"/>
      <c r="G6713" s="39"/>
      <c r="H6713" s="39"/>
      <c r="I6713" s="34"/>
      <c r="J6713" s="34"/>
      <c r="K6713" s="34"/>
      <c r="L6713" s="34"/>
      <c r="M6713" s="43" t="str">
        <f ca="1">IFERROR(OFFSET('Maximum minutes'!$C$1,T6713,MATCH(IF(G6713&lt;&gt;"",G6713,F6713),OFFSET('Maximum minutes'!$C$1,T6713-1,0,1,U6713+1),0)-1)*IF(OR(ISNUMBER(J6713),J6713="sans examen"),1,0)*IF(W6713&lt;MinDate,1,0),"")</f>
        <v/>
      </c>
      <c r="N6713" s="36">
        <f t="shared" ca="1" si="209"/>
        <v>0</v>
      </c>
      <c r="O6713" s="36" t="e">
        <f ca="1">LEFT(OFFSET(Lists!$Q$2,MATCH(E6713,Lists!$R$3:$R$19,0),0),4)</f>
        <v>#N/A</v>
      </c>
      <c r="P6713" s="36" t="e">
        <f ca="1">MATCH(O6713,Lists!$S$2:$S$640,1)</f>
        <v>#N/A</v>
      </c>
      <c r="Q6713" s="36" t="e">
        <f ca="1">MATCH(LEFT(OFFSET(Lists!$Q$2,MATCH(E6713,Lists!$R$3:$R$19,0)+1,0),4),Lists!$S$3:$S$640,1)</f>
        <v>#N/A</v>
      </c>
      <c r="R6713" s="36" t="e">
        <f ca="1">LEFT(OFFSET(Lists!$S$2,P6713-1+MATCH(F6713,OFFSET(Lists!$T$3,P6713-1,0,Q6713-P6713+1),0),0),6)</f>
        <v>#N/A</v>
      </c>
      <c r="S6713" s="36" t="e">
        <f ca="1">VLOOKUP(R6713,Lists!B:D,3,FALSE)</f>
        <v>#N/A</v>
      </c>
      <c r="T6713" s="36" t="str">
        <f>IF(F6713&lt;&gt;"",MATCH(R6713,'Maximum minutes'!B:B,0),"")</f>
        <v/>
      </c>
      <c r="U6713" s="36">
        <f ca="1">IF(F6713&lt;&gt;"",COUNTA(OFFSET('Maximum minutes'!$C$1,'Annexe A1 Cours'!T6713,0,1,50)),0)</f>
        <v>0</v>
      </c>
      <c r="V6713" s="37">
        <f ca="1">IFERROR(OFFSET('Maximum minutes'!$C$1,T6713+1,-1+MATCH(G6713,OFFSET('Maximum minutes'!$C$1,T6713-1,0,1,50),0)),0)</f>
        <v>0</v>
      </c>
      <c r="W6713" s="38">
        <f t="shared" ca="1" si="208"/>
        <v>0</v>
      </c>
    </row>
    <row r="6714" spans="1:23" s="36" customFormat="1" ht="18.75">
      <c r="A6714" s="34"/>
      <c r="B6714" s="39"/>
      <c r="C6714" s="39"/>
      <c r="D6714" s="35"/>
      <c r="E6714" s="40"/>
      <c r="F6714" s="39"/>
      <c r="G6714" s="39"/>
      <c r="H6714" s="39"/>
      <c r="I6714" s="34"/>
      <c r="J6714" s="34"/>
      <c r="K6714" s="34"/>
      <c r="L6714" s="34"/>
      <c r="M6714" s="43" t="str">
        <f ca="1">IFERROR(OFFSET('Maximum minutes'!$C$1,T6714,MATCH(IF(G6714&lt;&gt;"",G6714,F6714),OFFSET('Maximum minutes'!$C$1,T6714-1,0,1,U6714+1),0)-1)*IF(OR(ISNUMBER(J6714),J6714="sans examen"),1,0)*IF(W6714&lt;MinDate,1,0),"")</f>
        <v/>
      </c>
      <c r="N6714" s="36">
        <f t="shared" ca="1" si="209"/>
        <v>0</v>
      </c>
      <c r="O6714" s="36" t="e">
        <f ca="1">LEFT(OFFSET(Lists!$Q$2,MATCH(E6714,Lists!$R$3:$R$19,0),0),4)</f>
        <v>#N/A</v>
      </c>
      <c r="P6714" s="36" t="e">
        <f ca="1">MATCH(O6714,Lists!$S$2:$S$640,1)</f>
        <v>#N/A</v>
      </c>
      <c r="Q6714" s="36" t="e">
        <f ca="1">MATCH(LEFT(OFFSET(Lists!$Q$2,MATCH(E6714,Lists!$R$3:$R$19,0)+1,0),4),Lists!$S$3:$S$640,1)</f>
        <v>#N/A</v>
      </c>
      <c r="R6714" s="36" t="e">
        <f ca="1">LEFT(OFFSET(Lists!$S$2,P6714-1+MATCH(F6714,OFFSET(Lists!$T$3,P6714-1,0,Q6714-P6714+1),0),0),6)</f>
        <v>#N/A</v>
      </c>
      <c r="S6714" s="36" t="e">
        <f ca="1">VLOOKUP(R6714,Lists!B:D,3,FALSE)</f>
        <v>#N/A</v>
      </c>
      <c r="T6714" s="36" t="str">
        <f>IF(F6714&lt;&gt;"",MATCH(R6714,'Maximum minutes'!B:B,0),"")</f>
        <v/>
      </c>
      <c r="U6714" s="36">
        <f ca="1">IF(F6714&lt;&gt;"",COUNTA(OFFSET('Maximum minutes'!$C$1,'Annexe A1 Cours'!T6714,0,1,50)),0)</f>
        <v>0</v>
      </c>
      <c r="V6714" s="37">
        <f ca="1">IFERROR(OFFSET('Maximum minutes'!$C$1,T6714+1,-1+MATCH(G6714,OFFSET('Maximum minutes'!$C$1,T6714-1,0,1,50),0)),0)</f>
        <v>0</v>
      </c>
      <c r="W6714" s="38">
        <f t="shared" ca="1" si="208"/>
        <v>0</v>
      </c>
    </row>
    <row r="6715" spans="1:23" s="36" customFormat="1" ht="18.75">
      <c r="A6715" s="34"/>
      <c r="B6715" s="39"/>
      <c r="C6715" s="39"/>
      <c r="D6715" s="35"/>
      <c r="E6715" s="40"/>
      <c r="F6715" s="39"/>
      <c r="G6715" s="39"/>
      <c r="H6715" s="39"/>
      <c r="I6715" s="34"/>
      <c r="J6715" s="34"/>
      <c r="K6715" s="34"/>
      <c r="L6715" s="34"/>
      <c r="M6715" s="43" t="str">
        <f ca="1">IFERROR(OFFSET('Maximum minutes'!$C$1,T6715,MATCH(IF(G6715&lt;&gt;"",G6715,F6715),OFFSET('Maximum minutes'!$C$1,T6715-1,0,1,U6715+1),0)-1)*IF(OR(ISNUMBER(J6715),J6715="sans examen"),1,0)*IF(W6715&lt;MinDate,1,0),"")</f>
        <v/>
      </c>
      <c r="N6715" s="36">
        <f t="shared" ca="1" si="209"/>
        <v>0</v>
      </c>
      <c r="O6715" s="36" t="e">
        <f ca="1">LEFT(OFFSET(Lists!$Q$2,MATCH(E6715,Lists!$R$3:$R$19,0),0),4)</f>
        <v>#N/A</v>
      </c>
      <c r="P6715" s="36" t="e">
        <f ca="1">MATCH(O6715,Lists!$S$2:$S$640,1)</f>
        <v>#N/A</v>
      </c>
      <c r="Q6715" s="36" t="e">
        <f ca="1">MATCH(LEFT(OFFSET(Lists!$Q$2,MATCH(E6715,Lists!$R$3:$R$19,0)+1,0),4),Lists!$S$3:$S$640,1)</f>
        <v>#N/A</v>
      </c>
      <c r="R6715" s="36" t="e">
        <f ca="1">LEFT(OFFSET(Lists!$S$2,P6715-1+MATCH(F6715,OFFSET(Lists!$T$3,P6715-1,0,Q6715-P6715+1),0),0),6)</f>
        <v>#N/A</v>
      </c>
      <c r="S6715" s="36" t="e">
        <f ca="1">VLOOKUP(R6715,Lists!B:D,3,FALSE)</f>
        <v>#N/A</v>
      </c>
      <c r="T6715" s="36" t="str">
        <f>IF(F6715&lt;&gt;"",MATCH(R6715,'Maximum minutes'!B:B,0),"")</f>
        <v/>
      </c>
      <c r="U6715" s="36">
        <f ca="1">IF(F6715&lt;&gt;"",COUNTA(OFFSET('Maximum minutes'!$C$1,'Annexe A1 Cours'!T6715,0,1,50)),0)</f>
        <v>0</v>
      </c>
      <c r="V6715" s="37">
        <f ca="1">IFERROR(OFFSET('Maximum minutes'!$C$1,T6715+1,-1+MATCH(G6715,OFFSET('Maximum minutes'!$C$1,T6715-1,0,1,50),0)),0)</f>
        <v>0</v>
      </c>
      <c r="W6715" s="38">
        <f t="shared" ca="1" si="208"/>
        <v>0</v>
      </c>
    </row>
    <row r="6716" spans="1:23" s="36" customFormat="1" ht="18.75">
      <c r="A6716" s="34"/>
      <c r="B6716" s="39"/>
      <c r="C6716" s="39"/>
      <c r="D6716" s="35"/>
      <c r="E6716" s="40"/>
      <c r="F6716" s="39"/>
      <c r="G6716" s="39"/>
      <c r="H6716" s="39"/>
      <c r="I6716" s="34"/>
      <c r="J6716" s="34"/>
      <c r="K6716" s="34"/>
      <c r="L6716" s="34"/>
      <c r="M6716" s="43" t="str">
        <f ca="1">IFERROR(OFFSET('Maximum minutes'!$C$1,T6716,MATCH(IF(G6716&lt;&gt;"",G6716,F6716),OFFSET('Maximum minutes'!$C$1,T6716-1,0,1,U6716+1),0)-1)*IF(OR(ISNUMBER(J6716),J6716="sans examen"),1,0)*IF(W6716&lt;MinDate,1,0),"")</f>
        <v/>
      </c>
      <c r="N6716" s="36">
        <f t="shared" ca="1" si="209"/>
        <v>0</v>
      </c>
      <c r="O6716" s="36" t="e">
        <f ca="1">LEFT(OFFSET(Lists!$Q$2,MATCH(E6716,Lists!$R$3:$R$19,0),0),4)</f>
        <v>#N/A</v>
      </c>
      <c r="P6716" s="36" t="e">
        <f ca="1">MATCH(O6716,Lists!$S$2:$S$640,1)</f>
        <v>#N/A</v>
      </c>
      <c r="Q6716" s="36" t="e">
        <f ca="1">MATCH(LEFT(OFFSET(Lists!$Q$2,MATCH(E6716,Lists!$R$3:$R$19,0)+1,0),4),Lists!$S$3:$S$640,1)</f>
        <v>#N/A</v>
      </c>
      <c r="R6716" s="36" t="e">
        <f ca="1">LEFT(OFFSET(Lists!$S$2,P6716-1+MATCH(F6716,OFFSET(Lists!$T$3,P6716-1,0,Q6716-P6716+1),0),0),6)</f>
        <v>#N/A</v>
      </c>
      <c r="S6716" s="36" t="e">
        <f ca="1">VLOOKUP(R6716,Lists!B:D,3,FALSE)</f>
        <v>#N/A</v>
      </c>
      <c r="T6716" s="36" t="str">
        <f>IF(F6716&lt;&gt;"",MATCH(R6716,'Maximum minutes'!B:B,0),"")</f>
        <v/>
      </c>
      <c r="U6716" s="36">
        <f ca="1">IF(F6716&lt;&gt;"",COUNTA(OFFSET('Maximum minutes'!$C$1,'Annexe A1 Cours'!T6716,0,1,50)),0)</f>
        <v>0</v>
      </c>
      <c r="V6716" s="37">
        <f ca="1">IFERROR(OFFSET('Maximum minutes'!$C$1,T6716+1,-1+MATCH(G6716,OFFSET('Maximum minutes'!$C$1,T6716-1,0,1,50),0)),0)</f>
        <v>0</v>
      </c>
      <c r="W6716" s="38">
        <f t="shared" ca="1" si="208"/>
        <v>0</v>
      </c>
    </row>
    <row r="6717" spans="1:23" s="36" customFormat="1" ht="18.75">
      <c r="A6717" s="34"/>
      <c r="B6717" s="39"/>
      <c r="C6717" s="39"/>
      <c r="D6717" s="35"/>
      <c r="E6717" s="40"/>
      <c r="F6717" s="39"/>
      <c r="G6717" s="39"/>
      <c r="H6717" s="39"/>
      <c r="I6717" s="34"/>
      <c r="J6717" s="34"/>
      <c r="K6717" s="34"/>
      <c r="L6717" s="34"/>
      <c r="M6717" s="43" t="str">
        <f ca="1">IFERROR(OFFSET('Maximum minutes'!$C$1,T6717,MATCH(IF(G6717&lt;&gt;"",G6717,F6717),OFFSET('Maximum minutes'!$C$1,T6717-1,0,1,U6717+1),0)-1)*IF(OR(ISNUMBER(J6717),J6717="sans examen"),1,0)*IF(W6717&lt;MinDate,1,0),"")</f>
        <v/>
      </c>
      <c r="N6717" s="36">
        <f t="shared" ca="1" si="209"/>
        <v>0</v>
      </c>
      <c r="O6717" s="36" t="e">
        <f ca="1">LEFT(OFFSET(Lists!$Q$2,MATCH(E6717,Lists!$R$3:$R$19,0),0),4)</f>
        <v>#N/A</v>
      </c>
      <c r="P6717" s="36" t="e">
        <f ca="1">MATCH(O6717,Lists!$S$2:$S$640,1)</f>
        <v>#N/A</v>
      </c>
      <c r="Q6717" s="36" t="e">
        <f ca="1">MATCH(LEFT(OFFSET(Lists!$Q$2,MATCH(E6717,Lists!$R$3:$R$19,0)+1,0),4),Lists!$S$3:$S$640,1)</f>
        <v>#N/A</v>
      </c>
      <c r="R6717" s="36" t="e">
        <f ca="1">LEFT(OFFSET(Lists!$S$2,P6717-1+MATCH(F6717,OFFSET(Lists!$T$3,P6717-1,0,Q6717-P6717+1),0),0),6)</f>
        <v>#N/A</v>
      </c>
      <c r="S6717" s="36" t="e">
        <f ca="1">VLOOKUP(R6717,Lists!B:D,3,FALSE)</f>
        <v>#N/A</v>
      </c>
      <c r="T6717" s="36" t="str">
        <f>IF(F6717&lt;&gt;"",MATCH(R6717,'Maximum minutes'!B:B,0),"")</f>
        <v/>
      </c>
      <c r="U6717" s="36">
        <f ca="1">IF(F6717&lt;&gt;"",COUNTA(OFFSET('Maximum minutes'!$C$1,'Annexe A1 Cours'!T6717,0,1,50)),0)</f>
        <v>0</v>
      </c>
      <c r="V6717" s="37">
        <f ca="1">IFERROR(OFFSET('Maximum minutes'!$C$1,T6717+1,-1+MATCH(G6717,OFFSET('Maximum minutes'!$C$1,T6717-1,0,1,50),0)),0)</f>
        <v>0</v>
      </c>
      <c r="W6717" s="38">
        <f t="shared" ca="1" si="208"/>
        <v>0</v>
      </c>
    </row>
    <row r="6718" spans="1:23" s="36" customFormat="1" ht="18.75">
      <c r="A6718" s="34"/>
      <c r="B6718" s="39"/>
      <c r="C6718" s="39"/>
      <c r="D6718" s="35"/>
      <c r="E6718" s="40"/>
      <c r="F6718" s="39"/>
      <c r="G6718" s="39"/>
      <c r="H6718" s="39"/>
      <c r="I6718" s="34"/>
      <c r="J6718" s="34"/>
      <c r="K6718" s="34"/>
      <c r="L6718" s="34"/>
      <c r="M6718" s="43" t="str">
        <f ca="1">IFERROR(OFFSET('Maximum minutes'!$C$1,T6718,MATCH(IF(G6718&lt;&gt;"",G6718,F6718),OFFSET('Maximum minutes'!$C$1,T6718-1,0,1,U6718+1),0)-1)*IF(OR(ISNUMBER(J6718),J6718="sans examen"),1,0)*IF(W6718&lt;MinDate,1,0),"")</f>
        <v/>
      </c>
      <c r="N6718" s="36">
        <f t="shared" ca="1" si="209"/>
        <v>0</v>
      </c>
      <c r="O6718" s="36" t="e">
        <f ca="1">LEFT(OFFSET(Lists!$Q$2,MATCH(E6718,Lists!$R$3:$R$19,0),0),4)</f>
        <v>#N/A</v>
      </c>
      <c r="P6718" s="36" t="e">
        <f ca="1">MATCH(O6718,Lists!$S$2:$S$640,1)</f>
        <v>#N/A</v>
      </c>
      <c r="Q6718" s="36" t="e">
        <f ca="1">MATCH(LEFT(OFFSET(Lists!$Q$2,MATCH(E6718,Lists!$R$3:$R$19,0)+1,0),4),Lists!$S$3:$S$640,1)</f>
        <v>#N/A</v>
      </c>
      <c r="R6718" s="36" t="e">
        <f ca="1">LEFT(OFFSET(Lists!$S$2,P6718-1+MATCH(F6718,OFFSET(Lists!$T$3,P6718-1,0,Q6718-P6718+1),0),0),6)</f>
        <v>#N/A</v>
      </c>
      <c r="S6718" s="36" t="e">
        <f ca="1">VLOOKUP(R6718,Lists!B:D,3,FALSE)</f>
        <v>#N/A</v>
      </c>
      <c r="T6718" s="36" t="str">
        <f>IF(F6718&lt;&gt;"",MATCH(R6718,'Maximum minutes'!B:B,0),"")</f>
        <v/>
      </c>
      <c r="U6718" s="36">
        <f ca="1">IF(F6718&lt;&gt;"",COUNTA(OFFSET('Maximum minutes'!$C$1,'Annexe A1 Cours'!T6718,0,1,50)),0)</f>
        <v>0</v>
      </c>
      <c r="V6718" s="37">
        <f ca="1">IFERROR(OFFSET('Maximum minutes'!$C$1,T6718+1,-1+MATCH(G6718,OFFSET('Maximum minutes'!$C$1,T6718-1,0,1,50),0)),0)</f>
        <v>0</v>
      </c>
      <c r="W6718" s="38">
        <f t="shared" ca="1" si="208"/>
        <v>0</v>
      </c>
    </row>
    <row r="6719" spans="1:23" s="36" customFormat="1" ht="18.75">
      <c r="A6719" s="34"/>
      <c r="B6719" s="39"/>
      <c r="C6719" s="39"/>
      <c r="D6719" s="35"/>
      <c r="E6719" s="40"/>
      <c r="F6719" s="39"/>
      <c r="G6719" s="39"/>
      <c r="H6719" s="39"/>
      <c r="I6719" s="34"/>
      <c r="J6719" s="34"/>
      <c r="K6719" s="34"/>
      <c r="L6719" s="34"/>
      <c r="M6719" s="43" t="str">
        <f ca="1">IFERROR(OFFSET('Maximum minutes'!$C$1,T6719,MATCH(IF(G6719&lt;&gt;"",G6719,F6719),OFFSET('Maximum minutes'!$C$1,T6719-1,0,1,U6719+1),0)-1)*IF(OR(ISNUMBER(J6719),J6719="sans examen"),1,0)*IF(W6719&lt;MinDate,1,0),"")</f>
        <v/>
      </c>
      <c r="N6719" s="36">
        <f t="shared" ca="1" si="209"/>
        <v>0</v>
      </c>
      <c r="O6719" s="36" t="e">
        <f ca="1">LEFT(OFFSET(Lists!$Q$2,MATCH(E6719,Lists!$R$3:$R$19,0),0),4)</f>
        <v>#N/A</v>
      </c>
      <c r="P6719" s="36" t="e">
        <f ca="1">MATCH(O6719,Lists!$S$2:$S$640,1)</f>
        <v>#N/A</v>
      </c>
      <c r="Q6719" s="36" t="e">
        <f ca="1">MATCH(LEFT(OFFSET(Lists!$Q$2,MATCH(E6719,Lists!$R$3:$R$19,0)+1,0),4),Lists!$S$3:$S$640,1)</f>
        <v>#N/A</v>
      </c>
      <c r="R6719" s="36" t="e">
        <f ca="1">LEFT(OFFSET(Lists!$S$2,P6719-1+MATCH(F6719,OFFSET(Lists!$T$3,P6719-1,0,Q6719-P6719+1),0),0),6)</f>
        <v>#N/A</v>
      </c>
      <c r="S6719" s="36" t="e">
        <f ca="1">VLOOKUP(R6719,Lists!B:D,3,FALSE)</f>
        <v>#N/A</v>
      </c>
      <c r="T6719" s="36" t="str">
        <f>IF(F6719&lt;&gt;"",MATCH(R6719,'Maximum minutes'!B:B,0),"")</f>
        <v/>
      </c>
      <c r="U6719" s="36">
        <f ca="1">IF(F6719&lt;&gt;"",COUNTA(OFFSET('Maximum minutes'!$C$1,'Annexe A1 Cours'!T6719,0,1,50)),0)</f>
        <v>0</v>
      </c>
      <c r="V6719" s="37">
        <f ca="1">IFERROR(OFFSET('Maximum minutes'!$C$1,T6719+1,-1+MATCH(G6719,OFFSET('Maximum minutes'!$C$1,T6719-1,0,1,50),0)),0)</f>
        <v>0</v>
      </c>
      <c r="W6719" s="38">
        <f t="shared" ca="1" si="208"/>
        <v>0</v>
      </c>
    </row>
    <row r="6720" spans="1:23" s="36" customFormat="1" ht="18.75">
      <c r="A6720" s="34"/>
      <c r="B6720" s="39"/>
      <c r="C6720" s="39"/>
      <c r="D6720" s="35"/>
      <c r="E6720" s="40"/>
      <c r="F6720" s="39"/>
      <c r="G6720" s="39"/>
      <c r="H6720" s="39"/>
      <c r="I6720" s="34"/>
      <c r="J6720" s="34"/>
      <c r="K6720" s="34"/>
      <c r="L6720" s="34"/>
      <c r="M6720" s="43" t="str">
        <f ca="1">IFERROR(OFFSET('Maximum minutes'!$C$1,T6720,MATCH(IF(G6720&lt;&gt;"",G6720,F6720),OFFSET('Maximum minutes'!$C$1,T6720-1,0,1,U6720+1),0)-1)*IF(OR(ISNUMBER(J6720),J6720="sans examen"),1,0)*IF(W6720&lt;MinDate,1,0),"")</f>
        <v/>
      </c>
      <c r="N6720" s="36">
        <f t="shared" ca="1" si="209"/>
        <v>0</v>
      </c>
      <c r="O6720" s="36" t="e">
        <f ca="1">LEFT(OFFSET(Lists!$Q$2,MATCH(E6720,Lists!$R$3:$R$19,0),0),4)</f>
        <v>#N/A</v>
      </c>
      <c r="P6720" s="36" t="e">
        <f ca="1">MATCH(O6720,Lists!$S$2:$S$640,1)</f>
        <v>#N/A</v>
      </c>
      <c r="Q6720" s="36" t="e">
        <f ca="1">MATCH(LEFT(OFFSET(Lists!$Q$2,MATCH(E6720,Lists!$R$3:$R$19,0)+1,0),4),Lists!$S$3:$S$640,1)</f>
        <v>#N/A</v>
      </c>
      <c r="R6720" s="36" t="e">
        <f ca="1">LEFT(OFFSET(Lists!$S$2,P6720-1+MATCH(F6720,OFFSET(Lists!$T$3,P6720-1,0,Q6720-P6720+1),0),0),6)</f>
        <v>#N/A</v>
      </c>
      <c r="S6720" s="36" t="e">
        <f ca="1">VLOOKUP(R6720,Lists!B:D,3,FALSE)</f>
        <v>#N/A</v>
      </c>
      <c r="T6720" s="36" t="str">
        <f>IF(F6720&lt;&gt;"",MATCH(R6720,'Maximum minutes'!B:B,0),"")</f>
        <v/>
      </c>
      <c r="U6720" s="36">
        <f ca="1">IF(F6720&lt;&gt;"",COUNTA(OFFSET('Maximum minutes'!$C$1,'Annexe A1 Cours'!T6720,0,1,50)),0)</f>
        <v>0</v>
      </c>
      <c r="V6720" s="37">
        <f ca="1">IFERROR(OFFSET('Maximum minutes'!$C$1,T6720+1,-1+MATCH(G6720,OFFSET('Maximum minutes'!$C$1,T6720-1,0,1,50),0)),0)</f>
        <v>0</v>
      </c>
      <c r="W6720" s="38">
        <f t="shared" ca="1" si="208"/>
        <v>0</v>
      </c>
    </row>
    <row r="6721" spans="1:23" s="36" customFormat="1" ht="18.75">
      <c r="A6721" s="34"/>
      <c r="B6721" s="39"/>
      <c r="C6721" s="39"/>
      <c r="D6721" s="35"/>
      <c r="E6721" s="40"/>
      <c r="F6721" s="39"/>
      <c r="G6721" s="39"/>
      <c r="H6721" s="39"/>
      <c r="I6721" s="34"/>
      <c r="J6721" s="34"/>
      <c r="K6721" s="34"/>
      <c r="L6721" s="34"/>
      <c r="M6721" s="43" t="str">
        <f ca="1">IFERROR(OFFSET('Maximum minutes'!$C$1,T6721,MATCH(IF(G6721&lt;&gt;"",G6721,F6721),OFFSET('Maximum minutes'!$C$1,T6721-1,0,1,U6721+1),0)-1)*IF(OR(ISNUMBER(J6721),J6721="sans examen"),1,0)*IF(W6721&lt;MinDate,1,0),"")</f>
        <v/>
      </c>
      <c r="N6721" s="36">
        <f t="shared" ca="1" si="209"/>
        <v>0</v>
      </c>
      <c r="O6721" s="36" t="e">
        <f ca="1">LEFT(OFFSET(Lists!$Q$2,MATCH(E6721,Lists!$R$3:$R$19,0),0),4)</f>
        <v>#N/A</v>
      </c>
      <c r="P6721" s="36" t="e">
        <f ca="1">MATCH(O6721,Lists!$S$2:$S$640,1)</f>
        <v>#N/A</v>
      </c>
      <c r="Q6721" s="36" t="e">
        <f ca="1">MATCH(LEFT(OFFSET(Lists!$Q$2,MATCH(E6721,Lists!$R$3:$R$19,0)+1,0),4),Lists!$S$3:$S$640,1)</f>
        <v>#N/A</v>
      </c>
      <c r="R6721" s="36" t="e">
        <f ca="1">LEFT(OFFSET(Lists!$S$2,P6721-1+MATCH(F6721,OFFSET(Lists!$T$3,P6721-1,0,Q6721-P6721+1),0),0),6)</f>
        <v>#N/A</v>
      </c>
      <c r="S6721" s="36" t="e">
        <f ca="1">VLOOKUP(R6721,Lists!B:D,3,FALSE)</f>
        <v>#N/A</v>
      </c>
      <c r="T6721" s="36" t="str">
        <f>IF(F6721&lt;&gt;"",MATCH(R6721,'Maximum minutes'!B:B,0),"")</f>
        <v/>
      </c>
      <c r="U6721" s="36">
        <f ca="1">IF(F6721&lt;&gt;"",COUNTA(OFFSET('Maximum minutes'!$C$1,'Annexe A1 Cours'!T6721,0,1,50)),0)</f>
        <v>0</v>
      </c>
      <c r="V6721" s="37">
        <f ca="1">IFERROR(OFFSET('Maximum minutes'!$C$1,T6721+1,-1+MATCH(G6721,OFFSET('Maximum minutes'!$C$1,T6721-1,0,1,50),0)),0)</f>
        <v>0</v>
      </c>
      <c r="W6721" s="38">
        <f t="shared" ca="1" si="208"/>
        <v>0</v>
      </c>
    </row>
    <row r="6722" spans="1:23" s="36" customFormat="1" ht="18.75">
      <c r="A6722" s="34"/>
      <c r="B6722" s="39"/>
      <c r="C6722" s="39"/>
      <c r="D6722" s="35"/>
      <c r="E6722" s="40"/>
      <c r="F6722" s="39"/>
      <c r="G6722" s="39"/>
      <c r="H6722" s="39"/>
      <c r="I6722" s="34"/>
      <c r="J6722" s="34"/>
      <c r="K6722" s="34"/>
      <c r="L6722" s="34"/>
      <c r="M6722" s="43" t="str">
        <f ca="1">IFERROR(OFFSET('Maximum minutes'!$C$1,T6722,MATCH(IF(G6722&lt;&gt;"",G6722,F6722),OFFSET('Maximum minutes'!$C$1,T6722-1,0,1,U6722+1),0)-1)*IF(OR(ISNUMBER(J6722),J6722="sans examen"),1,0)*IF(W6722&lt;MinDate,1,0),"")</f>
        <v/>
      </c>
      <c r="N6722" s="36">
        <f t="shared" ca="1" si="209"/>
        <v>0</v>
      </c>
      <c r="O6722" s="36" t="e">
        <f ca="1">LEFT(OFFSET(Lists!$Q$2,MATCH(E6722,Lists!$R$3:$R$19,0),0),4)</f>
        <v>#N/A</v>
      </c>
      <c r="P6722" s="36" t="e">
        <f ca="1">MATCH(O6722,Lists!$S$2:$S$640,1)</f>
        <v>#N/A</v>
      </c>
      <c r="Q6722" s="36" t="e">
        <f ca="1">MATCH(LEFT(OFFSET(Lists!$Q$2,MATCH(E6722,Lists!$R$3:$R$19,0)+1,0),4),Lists!$S$3:$S$640,1)</f>
        <v>#N/A</v>
      </c>
      <c r="R6722" s="36" t="e">
        <f ca="1">LEFT(OFFSET(Lists!$S$2,P6722-1+MATCH(F6722,OFFSET(Lists!$T$3,P6722-1,0,Q6722-P6722+1),0),0),6)</f>
        <v>#N/A</v>
      </c>
      <c r="S6722" s="36" t="e">
        <f ca="1">VLOOKUP(R6722,Lists!B:D,3,FALSE)</f>
        <v>#N/A</v>
      </c>
      <c r="T6722" s="36" t="str">
        <f>IF(F6722&lt;&gt;"",MATCH(R6722,'Maximum minutes'!B:B,0),"")</f>
        <v/>
      </c>
      <c r="U6722" s="36">
        <f ca="1">IF(F6722&lt;&gt;"",COUNTA(OFFSET('Maximum minutes'!$C$1,'Annexe A1 Cours'!T6722,0,1,50)),0)</f>
        <v>0</v>
      </c>
      <c r="V6722" s="37">
        <f ca="1">IFERROR(OFFSET('Maximum minutes'!$C$1,T6722+1,-1+MATCH(G6722,OFFSET('Maximum minutes'!$C$1,T6722-1,0,1,50),0)),0)</f>
        <v>0</v>
      </c>
      <c r="W6722" s="38">
        <f t="shared" ca="1" si="208"/>
        <v>0</v>
      </c>
    </row>
    <row r="6723" spans="1:23" s="36" customFormat="1" ht="18.75">
      <c r="A6723" s="34"/>
      <c r="B6723" s="39"/>
      <c r="C6723" s="39"/>
      <c r="D6723" s="35"/>
      <c r="E6723" s="40"/>
      <c r="F6723" s="39"/>
      <c r="G6723" s="39"/>
      <c r="H6723" s="39"/>
      <c r="I6723" s="34"/>
      <c r="J6723" s="34"/>
      <c r="K6723" s="34"/>
      <c r="L6723" s="34"/>
      <c r="M6723" s="43" t="str">
        <f ca="1">IFERROR(OFFSET('Maximum minutes'!$C$1,T6723,MATCH(IF(G6723&lt;&gt;"",G6723,F6723),OFFSET('Maximum minutes'!$C$1,T6723-1,0,1,U6723+1),0)-1)*IF(OR(ISNUMBER(J6723),J6723="sans examen"),1,0)*IF(W6723&lt;MinDate,1,0),"")</f>
        <v/>
      </c>
      <c r="N6723" s="36">
        <f t="shared" ca="1" si="209"/>
        <v>0</v>
      </c>
      <c r="O6723" s="36" t="e">
        <f ca="1">LEFT(OFFSET(Lists!$Q$2,MATCH(E6723,Lists!$R$3:$R$19,0),0),4)</f>
        <v>#N/A</v>
      </c>
      <c r="P6723" s="36" t="e">
        <f ca="1">MATCH(O6723,Lists!$S$2:$S$640,1)</f>
        <v>#N/A</v>
      </c>
      <c r="Q6723" s="36" t="e">
        <f ca="1">MATCH(LEFT(OFFSET(Lists!$Q$2,MATCH(E6723,Lists!$R$3:$R$19,0)+1,0),4),Lists!$S$3:$S$640,1)</f>
        <v>#N/A</v>
      </c>
      <c r="R6723" s="36" t="e">
        <f ca="1">LEFT(OFFSET(Lists!$S$2,P6723-1+MATCH(F6723,OFFSET(Lists!$T$3,P6723-1,0,Q6723-P6723+1),0),0),6)</f>
        <v>#N/A</v>
      </c>
      <c r="S6723" s="36" t="e">
        <f ca="1">VLOOKUP(R6723,Lists!B:D,3,FALSE)</f>
        <v>#N/A</v>
      </c>
      <c r="T6723" s="36" t="str">
        <f>IF(F6723&lt;&gt;"",MATCH(R6723,'Maximum minutes'!B:B,0),"")</f>
        <v/>
      </c>
      <c r="U6723" s="36">
        <f ca="1">IF(F6723&lt;&gt;"",COUNTA(OFFSET('Maximum minutes'!$C$1,'Annexe A1 Cours'!T6723,0,1,50)),0)</f>
        <v>0</v>
      </c>
      <c r="V6723" s="37">
        <f ca="1">IFERROR(OFFSET('Maximum minutes'!$C$1,T6723+1,-1+MATCH(G6723,OFFSET('Maximum minutes'!$C$1,T6723-1,0,1,50),0)),0)</f>
        <v>0</v>
      </c>
      <c r="W6723" s="38">
        <f t="shared" ca="1" si="208"/>
        <v>0</v>
      </c>
    </row>
    <row r="6724" spans="1:23" s="36" customFormat="1" ht="18.75">
      <c r="A6724" s="34"/>
      <c r="B6724" s="39"/>
      <c r="C6724" s="39"/>
      <c r="D6724" s="35"/>
      <c r="E6724" s="40"/>
      <c r="F6724" s="39"/>
      <c r="G6724" s="39"/>
      <c r="H6724" s="39"/>
      <c r="I6724" s="34"/>
      <c r="J6724" s="34"/>
      <c r="K6724" s="34"/>
      <c r="L6724" s="34"/>
      <c r="M6724" s="43" t="str">
        <f ca="1">IFERROR(OFFSET('Maximum minutes'!$C$1,T6724,MATCH(IF(G6724&lt;&gt;"",G6724,F6724),OFFSET('Maximum minutes'!$C$1,T6724-1,0,1,U6724+1),0)-1)*IF(OR(ISNUMBER(J6724),J6724="sans examen"),1,0)*IF(W6724&lt;MinDate,1,0),"")</f>
        <v/>
      </c>
      <c r="N6724" s="36">
        <f t="shared" ca="1" si="209"/>
        <v>0</v>
      </c>
      <c r="O6724" s="36" t="e">
        <f ca="1">LEFT(OFFSET(Lists!$Q$2,MATCH(E6724,Lists!$R$3:$R$19,0),0),4)</f>
        <v>#N/A</v>
      </c>
      <c r="P6724" s="36" t="e">
        <f ca="1">MATCH(O6724,Lists!$S$2:$S$640,1)</f>
        <v>#N/A</v>
      </c>
      <c r="Q6724" s="36" t="e">
        <f ca="1">MATCH(LEFT(OFFSET(Lists!$Q$2,MATCH(E6724,Lists!$R$3:$R$19,0)+1,0),4),Lists!$S$3:$S$640,1)</f>
        <v>#N/A</v>
      </c>
      <c r="R6724" s="36" t="e">
        <f ca="1">LEFT(OFFSET(Lists!$S$2,P6724-1+MATCH(F6724,OFFSET(Lists!$T$3,P6724-1,0,Q6724-P6724+1),0),0),6)</f>
        <v>#N/A</v>
      </c>
      <c r="S6724" s="36" t="e">
        <f ca="1">VLOOKUP(R6724,Lists!B:D,3,FALSE)</f>
        <v>#N/A</v>
      </c>
      <c r="T6724" s="36" t="str">
        <f>IF(F6724&lt;&gt;"",MATCH(R6724,'Maximum minutes'!B:B,0),"")</f>
        <v/>
      </c>
      <c r="U6724" s="36">
        <f ca="1">IF(F6724&lt;&gt;"",COUNTA(OFFSET('Maximum minutes'!$C$1,'Annexe A1 Cours'!T6724,0,1,50)),0)</f>
        <v>0</v>
      </c>
      <c r="V6724" s="37">
        <f ca="1">IFERROR(OFFSET('Maximum minutes'!$C$1,T6724+1,-1+MATCH(G6724,OFFSET('Maximum minutes'!$C$1,T6724-1,0,1,50),0)),0)</f>
        <v>0</v>
      </c>
      <c r="W6724" s="38">
        <f t="shared" ca="1" si="208"/>
        <v>0</v>
      </c>
    </row>
    <row r="6725" spans="1:23" s="36" customFormat="1" ht="18.75">
      <c r="A6725" s="34"/>
      <c r="B6725" s="39"/>
      <c r="C6725" s="39"/>
      <c r="D6725" s="35"/>
      <c r="E6725" s="40"/>
      <c r="F6725" s="39"/>
      <c r="G6725" s="39"/>
      <c r="H6725" s="39"/>
      <c r="I6725" s="34"/>
      <c r="J6725" s="34"/>
      <c r="K6725" s="34"/>
      <c r="L6725" s="34"/>
      <c r="M6725" s="43" t="str">
        <f ca="1">IFERROR(OFFSET('Maximum minutes'!$C$1,T6725,MATCH(IF(G6725&lt;&gt;"",G6725,F6725),OFFSET('Maximum minutes'!$C$1,T6725-1,0,1,U6725+1),0)-1)*IF(OR(ISNUMBER(J6725),J6725="sans examen"),1,0)*IF(W6725&lt;MinDate,1,0),"")</f>
        <v/>
      </c>
      <c r="N6725" s="36">
        <f t="shared" ca="1" si="209"/>
        <v>0</v>
      </c>
      <c r="O6725" s="36" t="e">
        <f ca="1">LEFT(OFFSET(Lists!$Q$2,MATCH(E6725,Lists!$R$3:$R$19,0),0),4)</f>
        <v>#N/A</v>
      </c>
      <c r="P6725" s="36" t="e">
        <f ca="1">MATCH(O6725,Lists!$S$2:$S$640,1)</f>
        <v>#N/A</v>
      </c>
      <c r="Q6725" s="36" t="e">
        <f ca="1">MATCH(LEFT(OFFSET(Lists!$Q$2,MATCH(E6725,Lists!$R$3:$R$19,0)+1,0),4),Lists!$S$3:$S$640,1)</f>
        <v>#N/A</v>
      </c>
      <c r="R6725" s="36" t="e">
        <f ca="1">LEFT(OFFSET(Lists!$S$2,P6725-1+MATCH(F6725,OFFSET(Lists!$T$3,P6725-1,0,Q6725-P6725+1),0),0),6)</f>
        <v>#N/A</v>
      </c>
      <c r="S6725" s="36" t="e">
        <f ca="1">VLOOKUP(R6725,Lists!B:D,3,FALSE)</f>
        <v>#N/A</v>
      </c>
      <c r="T6725" s="36" t="str">
        <f>IF(F6725&lt;&gt;"",MATCH(R6725,'Maximum minutes'!B:B,0),"")</f>
        <v/>
      </c>
      <c r="U6725" s="36">
        <f ca="1">IF(F6725&lt;&gt;"",COUNTA(OFFSET('Maximum minutes'!$C$1,'Annexe A1 Cours'!T6725,0,1,50)),0)</f>
        <v>0</v>
      </c>
      <c r="V6725" s="37">
        <f ca="1">IFERROR(OFFSET('Maximum minutes'!$C$1,T6725+1,-1+MATCH(G6725,OFFSET('Maximum minutes'!$C$1,T6725-1,0,1,50),0)),0)</f>
        <v>0</v>
      </c>
      <c r="W6725" s="38">
        <f t="shared" ca="1" si="208"/>
        <v>0</v>
      </c>
    </row>
    <row r="6726" spans="1:23" s="36" customFormat="1" ht="18.75">
      <c r="A6726" s="34"/>
      <c r="B6726" s="39"/>
      <c r="C6726" s="39"/>
      <c r="D6726" s="35"/>
      <c r="E6726" s="40"/>
      <c r="F6726" s="39"/>
      <c r="G6726" s="39"/>
      <c r="H6726" s="39"/>
      <c r="I6726" s="34"/>
      <c r="J6726" s="34"/>
      <c r="K6726" s="34"/>
      <c r="L6726" s="34"/>
      <c r="M6726" s="43" t="str">
        <f ca="1">IFERROR(OFFSET('Maximum minutes'!$C$1,T6726,MATCH(IF(G6726&lt;&gt;"",G6726,F6726),OFFSET('Maximum minutes'!$C$1,T6726-1,0,1,U6726+1),0)-1)*IF(OR(ISNUMBER(J6726),J6726="sans examen"),1,0)*IF(W6726&lt;MinDate,1,0),"")</f>
        <v/>
      </c>
      <c r="N6726" s="36">
        <f t="shared" ca="1" si="209"/>
        <v>0</v>
      </c>
      <c r="O6726" s="36" t="e">
        <f ca="1">LEFT(OFFSET(Lists!$Q$2,MATCH(E6726,Lists!$R$3:$R$19,0),0),4)</f>
        <v>#N/A</v>
      </c>
      <c r="P6726" s="36" t="e">
        <f ca="1">MATCH(O6726,Lists!$S$2:$S$640,1)</f>
        <v>#N/A</v>
      </c>
      <c r="Q6726" s="36" t="e">
        <f ca="1">MATCH(LEFT(OFFSET(Lists!$Q$2,MATCH(E6726,Lists!$R$3:$R$19,0)+1,0),4),Lists!$S$3:$S$640,1)</f>
        <v>#N/A</v>
      </c>
      <c r="R6726" s="36" t="e">
        <f ca="1">LEFT(OFFSET(Lists!$S$2,P6726-1+MATCH(F6726,OFFSET(Lists!$T$3,P6726-1,0,Q6726-P6726+1),0),0),6)</f>
        <v>#N/A</v>
      </c>
      <c r="S6726" s="36" t="e">
        <f ca="1">VLOOKUP(R6726,Lists!B:D,3,FALSE)</f>
        <v>#N/A</v>
      </c>
      <c r="T6726" s="36" t="str">
        <f>IF(F6726&lt;&gt;"",MATCH(R6726,'Maximum minutes'!B:B,0),"")</f>
        <v/>
      </c>
      <c r="U6726" s="36">
        <f ca="1">IF(F6726&lt;&gt;"",COUNTA(OFFSET('Maximum minutes'!$C$1,'Annexe A1 Cours'!T6726,0,1,50)),0)</f>
        <v>0</v>
      </c>
      <c r="V6726" s="37">
        <f ca="1">IFERROR(OFFSET('Maximum minutes'!$C$1,T6726+1,-1+MATCH(G6726,OFFSET('Maximum minutes'!$C$1,T6726-1,0,1,50),0)),0)</f>
        <v>0</v>
      </c>
      <c r="W6726" s="38">
        <f t="shared" ca="1" si="208"/>
        <v>0</v>
      </c>
    </row>
    <row r="6727" spans="1:23" s="36" customFormat="1" ht="18.75">
      <c r="A6727" s="34"/>
      <c r="B6727" s="39"/>
      <c r="C6727" s="39"/>
      <c r="D6727" s="35"/>
      <c r="E6727" s="40"/>
      <c r="F6727" s="39"/>
      <c r="G6727" s="39"/>
      <c r="H6727" s="39"/>
      <c r="I6727" s="34"/>
      <c r="J6727" s="34"/>
      <c r="K6727" s="34"/>
      <c r="L6727" s="34"/>
      <c r="M6727" s="43" t="str">
        <f ca="1">IFERROR(OFFSET('Maximum minutes'!$C$1,T6727,MATCH(IF(G6727&lt;&gt;"",G6727,F6727),OFFSET('Maximum minutes'!$C$1,T6727-1,0,1,U6727+1),0)-1)*IF(OR(ISNUMBER(J6727),J6727="sans examen"),1,0)*IF(W6727&lt;MinDate,1,0),"")</f>
        <v/>
      </c>
      <c r="N6727" s="36">
        <f t="shared" ca="1" si="209"/>
        <v>0</v>
      </c>
      <c r="O6727" s="36" t="e">
        <f ca="1">LEFT(OFFSET(Lists!$Q$2,MATCH(E6727,Lists!$R$3:$R$19,0),0),4)</f>
        <v>#N/A</v>
      </c>
      <c r="P6727" s="36" t="e">
        <f ca="1">MATCH(O6727,Lists!$S$2:$S$640,1)</f>
        <v>#N/A</v>
      </c>
      <c r="Q6727" s="36" t="e">
        <f ca="1">MATCH(LEFT(OFFSET(Lists!$Q$2,MATCH(E6727,Lists!$R$3:$R$19,0)+1,0),4),Lists!$S$3:$S$640,1)</f>
        <v>#N/A</v>
      </c>
      <c r="R6727" s="36" t="e">
        <f ca="1">LEFT(OFFSET(Lists!$S$2,P6727-1+MATCH(F6727,OFFSET(Lists!$T$3,P6727-1,0,Q6727-P6727+1),0),0),6)</f>
        <v>#N/A</v>
      </c>
      <c r="S6727" s="36" t="e">
        <f ca="1">VLOOKUP(R6727,Lists!B:D,3,FALSE)</f>
        <v>#N/A</v>
      </c>
      <c r="T6727" s="36" t="str">
        <f>IF(F6727&lt;&gt;"",MATCH(R6727,'Maximum minutes'!B:B,0),"")</f>
        <v/>
      </c>
      <c r="U6727" s="36">
        <f ca="1">IF(F6727&lt;&gt;"",COUNTA(OFFSET('Maximum minutes'!$C$1,'Annexe A1 Cours'!T6727,0,1,50)),0)</f>
        <v>0</v>
      </c>
      <c r="V6727" s="37">
        <f ca="1">IFERROR(OFFSET('Maximum minutes'!$C$1,T6727+1,-1+MATCH(G6727,OFFSET('Maximum minutes'!$C$1,T6727-1,0,1,50),0)),0)</f>
        <v>0</v>
      </c>
      <c r="W6727" s="38">
        <f t="shared" ref="W6727:W6790" ca="1" si="210">IFERROR(DATE(YEAR(D6727)+V6727,MONTH(D6727),DAY(D6727)),"")</f>
        <v>0</v>
      </c>
    </row>
    <row r="6728" spans="1:23" s="36" customFormat="1" ht="18.75">
      <c r="A6728" s="34"/>
      <c r="B6728" s="39"/>
      <c r="C6728" s="39"/>
      <c r="D6728" s="35"/>
      <c r="E6728" s="40"/>
      <c r="F6728" s="39"/>
      <c r="G6728" s="39"/>
      <c r="H6728" s="39"/>
      <c r="I6728" s="34"/>
      <c r="J6728" s="34"/>
      <c r="K6728" s="34"/>
      <c r="L6728" s="34"/>
      <c r="M6728" s="43" t="str">
        <f ca="1">IFERROR(OFFSET('Maximum minutes'!$C$1,T6728,MATCH(IF(G6728&lt;&gt;"",G6728,F6728),OFFSET('Maximum minutes'!$C$1,T6728-1,0,1,U6728+1),0)-1)*IF(OR(ISNUMBER(J6728),J6728="sans examen"),1,0)*IF(W6728&lt;MinDate,1,0),"")</f>
        <v/>
      </c>
      <c r="N6728" s="36">
        <f t="shared" ref="N6728:N6791" ca="1" si="211">IF(K6728&gt;0,MIN(K6728,M6728),0)*IF(M6728="",0,1)</f>
        <v>0</v>
      </c>
      <c r="O6728" s="36" t="e">
        <f ca="1">LEFT(OFFSET(Lists!$Q$2,MATCH(E6728,Lists!$R$3:$R$19,0),0),4)</f>
        <v>#N/A</v>
      </c>
      <c r="P6728" s="36" t="e">
        <f ca="1">MATCH(O6728,Lists!$S$2:$S$640,1)</f>
        <v>#N/A</v>
      </c>
      <c r="Q6728" s="36" t="e">
        <f ca="1">MATCH(LEFT(OFFSET(Lists!$Q$2,MATCH(E6728,Lists!$R$3:$R$19,0)+1,0),4),Lists!$S$3:$S$640,1)</f>
        <v>#N/A</v>
      </c>
      <c r="R6728" s="36" t="e">
        <f ca="1">LEFT(OFFSET(Lists!$S$2,P6728-1+MATCH(F6728,OFFSET(Lists!$T$3,P6728-1,0,Q6728-P6728+1),0),0),6)</f>
        <v>#N/A</v>
      </c>
      <c r="S6728" s="36" t="e">
        <f ca="1">VLOOKUP(R6728,Lists!B:D,3,FALSE)</f>
        <v>#N/A</v>
      </c>
      <c r="T6728" s="36" t="str">
        <f>IF(F6728&lt;&gt;"",MATCH(R6728,'Maximum minutes'!B:B,0),"")</f>
        <v/>
      </c>
      <c r="U6728" s="36">
        <f ca="1">IF(F6728&lt;&gt;"",COUNTA(OFFSET('Maximum minutes'!$C$1,'Annexe A1 Cours'!T6728,0,1,50)),0)</f>
        <v>0</v>
      </c>
      <c r="V6728" s="37">
        <f ca="1">IFERROR(OFFSET('Maximum minutes'!$C$1,T6728+1,-1+MATCH(G6728,OFFSET('Maximum minutes'!$C$1,T6728-1,0,1,50),0)),0)</f>
        <v>0</v>
      </c>
      <c r="W6728" s="38">
        <f t="shared" ca="1" si="210"/>
        <v>0</v>
      </c>
    </row>
    <row r="6729" spans="1:23" s="36" customFormat="1" ht="18.75">
      <c r="A6729" s="34"/>
      <c r="B6729" s="39"/>
      <c r="C6729" s="39"/>
      <c r="D6729" s="35"/>
      <c r="E6729" s="40"/>
      <c r="F6729" s="39"/>
      <c r="G6729" s="39"/>
      <c r="H6729" s="39"/>
      <c r="I6729" s="34"/>
      <c r="J6729" s="34"/>
      <c r="K6729" s="34"/>
      <c r="L6729" s="34"/>
      <c r="M6729" s="43" t="str">
        <f ca="1">IFERROR(OFFSET('Maximum minutes'!$C$1,T6729,MATCH(IF(G6729&lt;&gt;"",G6729,F6729),OFFSET('Maximum minutes'!$C$1,T6729-1,0,1,U6729+1),0)-1)*IF(OR(ISNUMBER(J6729),J6729="sans examen"),1,0)*IF(W6729&lt;MinDate,1,0),"")</f>
        <v/>
      </c>
      <c r="N6729" s="36">
        <f t="shared" ca="1" si="211"/>
        <v>0</v>
      </c>
      <c r="O6729" s="36" t="e">
        <f ca="1">LEFT(OFFSET(Lists!$Q$2,MATCH(E6729,Lists!$R$3:$R$19,0),0),4)</f>
        <v>#N/A</v>
      </c>
      <c r="P6729" s="36" t="e">
        <f ca="1">MATCH(O6729,Lists!$S$2:$S$640,1)</f>
        <v>#N/A</v>
      </c>
      <c r="Q6729" s="36" t="e">
        <f ca="1">MATCH(LEFT(OFFSET(Lists!$Q$2,MATCH(E6729,Lists!$R$3:$R$19,0)+1,0),4),Lists!$S$3:$S$640,1)</f>
        <v>#N/A</v>
      </c>
      <c r="R6729" s="36" t="e">
        <f ca="1">LEFT(OFFSET(Lists!$S$2,P6729-1+MATCH(F6729,OFFSET(Lists!$T$3,P6729-1,0,Q6729-P6729+1),0),0),6)</f>
        <v>#N/A</v>
      </c>
      <c r="S6729" s="36" t="e">
        <f ca="1">VLOOKUP(R6729,Lists!B:D,3,FALSE)</f>
        <v>#N/A</v>
      </c>
      <c r="T6729" s="36" t="str">
        <f>IF(F6729&lt;&gt;"",MATCH(R6729,'Maximum minutes'!B:B,0),"")</f>
        <v/>
      </c>
      <c r="U6729" s="36">
        <f ca="1">IF(F6729&lt;&gt;"",COUNTA(OFFSET('Maximum minutes'!$C$1,'Annexe A1 Cours'!T6729,0,1,50)),0)</f>
        <v>0</v>
      </c>
      <c r="V6729" s="37">
        <f ca="1">IFERROR(OFFSET('Maximum minutes'!$C$1,T6729+1,-1+MATCH(G6729,OFFSET('Maximum minutes'!$C$1,T6729-1,0,1,50),0)),0)</f>
        <v>0</v>
      </c>
      <c r="W6729" s="38">
        <f t="shared" ca="1" si="210"/>
        <v>0</v>
      </c>
    </row>
    <row r="6730" spans="1:23" s="36" customFormat="1" ht="18.75">
      <c r="A6730" s="34"/>
      <c r="B6730" s="39"/>
      <c r="C6730" s="39"/>
      <c r="D6730" s="35"/>
      <c r="E6730" s="40"/>
      <c r="F6730" s="39"/>
      <c r="G6730" s="39"/>
      <c r="H6730" s="39"/>
      <c r="I6730" s="34"/>
      <c r="J6730" s="34"/>
      <c r="K6730" s="34"/>
      <c r="L6730" s="34"/>
      <c r="M6730" s="43" t="str">
        <f ca="1">IFERROR(OFFSET('Maximum minutes'!$C$1,T6730,MATCH(IF(G6730&lt;&gt;"",G6730,F6730),OFFSET('Maximum minutes'!$C$1,T6730-1,0,1,U6730+1),0)-1)*IF(OR(ISNUMBER(J6730),J6730="sans examen"),1,0)*IF(W6730&lt;MinDate,1,0),"")</f>
        <v/>
      </c>
      <c r="N6730" s="36">
        <f t="shared" ca="1" si="211"/>
        <v>0</v>
      </c>
      <c r="O6730" s="36" t="e">
        <f ca="1">LEFT(OFFSET(Lists!$Q$2,MATCH(E6730,Lists!$R$3:$R$19,0),0),4)</f>
        <v>#N/A</v>
      </c>
      <c r="P6730" s="36" t="e">
        <f ca="1">MATCH(O6730,Lists!$S$2:$S$640,1)</f>
        <v>#N/A</v>
      </c>
      <c r="Q6730" s="36" t="e">
        <f ca="1">MATCH(LEFT(OFFSET(Lists!$Q$2,MATCH(E6730,Lists!$R$3:$R$19,0)+1,0),4),Lists!$S$3:$S$640,1)</f>
        <v>#N/A</v>
      </c>
      <c r="R6730" s="36" t="e">
        <f ca="1">LEFT(OFFSET(Lists!$S$2,P6730-1+MATCH(F6730,OFFSET(Lists!$T$3,P6730-1,0,Q6730-P6730+1),0),0),6)</f>
        <v>#N/A</v>
      </c>
      <c r="S6730" s="36" t="e">
        <f ca="1">VLOOKUP(R6730,Lists!B:D,3,FALSE)</f>
        <v>#N/A</v>
      </c>
      <c r="T6730" s="36" t="str">
        <f>IF(F6730&lt;&gt;"",MATCH(R6730,'Maximum minutes'!B:B,0),"")</f>
        <v/>
      </c>
      <c r="U6730" s="36">
        <f ca="1">IF(F6730&lt;&gt;"",COUNTA(OFFSET('Maximum minutes'!$C$1,'Annexe A1 Cours'!T6730,0,1,50)),0)</f>
        <v>0</v>
      </c>
      <c r="V6730" s="37">
        <f ca="1">IFERROR(OFFSET('Maximum minutes'!$C$1,T6730+1,-1+MATCH(G6730,OFFSET('Maximum minutes'!$C$1,T6730-1,0,1,50),0)),0)</f>
        <v>0</v>
      </c>
      <c r="W6730" s="38">
        <f t="shared" ca="1" si="210"/>
        <v>0</v>
      </c>
    </row>
    <row r="6731" spans="1:23" s="36" customFormat="1" ht="18.75">
      <c r="A6731" s="34"/>
      <c r="B6731" s="39"/>
      <c r="C6731" s="39"/>
      <c r="D6731" s="35"/>
      <c r="E6731" s="40"/>
      <c r="F6731" s="39"/>
      <c r="G6731" s="39"/>
      <c r="H6731" s="39"/>
      <c r="I6731" s="34"/>
      <c r="J6731" s="34"/>
      <c r="K6731" s="34"/>
      <c r="L6731" s="34"/>
      <c r="M6731" s="43" t="str">
        <f ca="1">IFERROR(OFFSET('Maximum minutes'!$C$1,T6731,MATCH(IF(G6731&lt;&gt;"",G6731,F6731),OFFSET('Maximum minutes'!$C$1,T6731-1,0,1,U6731+1),0)-1)*IF(OR(ISNUMBER(J6731),J6731="sans examen"),1,0)*IF(W6731&lt;MinDate,1,0),"")</f>
        <v/>
      </c>
      <c r="N6731" s="36">
        <f t="shared" ca="1" si="211"/>
        <v>0</v>
      </c>
      <c r="O6731" s="36" t="e">
        <f ca="1">LEFT(OFFSET(Lists!$Q$2,MATCH(E6731,Lists!$R$3:$R$19,0),0),4)</f>
        <v>#N/A</v>
      </c>
      <c r="P6731" s="36" t="e">
        <f ca="1">MATCH(O6731,Lists!$S$2:$S$640,1)</f>
        <v>#N/A</v>
      </c>
      <c r="Q6731" s="36" t="e">
        <f ca="1">MATCH(LEFT(OFFSET(Lists!$Q$2,MATCH(E6731,Lists!$R$3:$R$19,0)+1,0),4),Lists!$S$3:$S$640,1)</f>
        <v>#N/A</v>
      </c>
      <c r="R6731" s="36" t="e">
        <f ca="1">LEFT(OFFSET(Lists!$S$2,P6731-1+MATCH(F6731,OFFSET(Lists!$T$3,P6731-1,0,Q6731-P6731+1),0),0),6)</f>
        <v>#N/A</v>
      </c>
      <c r="S6731" s="36" t="e">
        <f ca="1">VLOOKUP(R6731,Lists!B:D,3,FALSE)</f>
        <v>#N/A</v>
      </c>
      <c r="T6731" s="36" t="str">
        <f>IF(F6731&lt;&gt;"",MATCH(R6731,'Maximum minutes'!B:B,0),"")</f>
        <v/>
      </c>
      <c r="U6731" s="36">
        <f ca="1">IF(F6731&lt;&gt;"",COUNTA(OFFSET('Maximum minutes'!$C$1,'Annexe A1 Cours'!T6731,0,1,50)),0)</f>
        <v>0</v>
      </c>
      <c r="V6731" s="37">
        <f ca="1">IFERROR(OFFSET('Maximum minutes'!$C$1,T6731+1,-1+MATCH(G6731,OFFSET('Maximum minutes'!$C$1,T6731-1,0,1,50),0)),0)</f>
        <v>0</v>
      </c>
      <c r="W6731" s="38">
        <f t="shared" ca="1" si="210"/>
        <v>0</v>
      </c>
    </row>
    <row r="6732" spans="1:23" s="36" customFormat="1" ht="18.75">
      <c r="A6732" s="34"/>
      <c r="B6732" s="39"/>
      <c r="C6732" s="39"/>
      <c r="D6732" s="35"/>
      <c r="E6732" s="40"/>
      <c r="F6732" s="39"/>
      <c r="G6732" s="39"/>
      <c r="H6732" s="39"/>
      <c r="I6732" s="34"/>
      <c r="J6732" s="34"/>
      <c r="K6732" s="34"/>
      <c r="L6732" s="34"/>
      <c r="M6732" s="43" t="str">
        <f ca="1">IFERROR(OFFSET('Maximum minutes'!$C$1,T6732,MATCH(IF(G6732&lt;&gt;"",G6732,F6732),OFFSET('Maximum minutes'!$C$1,T6732-1,0,1,U6732+1),0)-1)*IF(OR(ISNUMBER(J6732),J6732="sans examen"),1,0)*IF(W6732&lt;MinDate,1,0),"")</f>
        <v/>
      </c>
      <c r="N6732" s="36">
        <f t="shared" ca="1" si="211"/>
        <v>0</v>
      </c>
      <c r="O6732" s="36" t="e">
        <f ca="1">LEFT(OFFSET(Lists!$Q$2,MATCH(E6732,Lists!$R$3:$R$19,0),0),4)</f>
        <v>#N/A</v>
      </c>
      <c r="P6732" s="36" t="e">
        <f ca="1">MATCH(O6732,Lists!$S$2:$S$640,1)</f>
        <v>#N/A</v>
      </c>
      <c r="Q6732" s="36" t="e">
        <f ca="1">MATCH(LEFT(OFFSET(Lists!$Q$2,MATCH(E6732,Lists!$R$3:$R$19,0)+1,0),4),Lists!$S$3:$S$640,1)</f>
        <v>#N/A</v>
      </c>
      <c r="R6732" s="36" t="e">
        <f ca="1">LEFT(OFFSET(Lists!$S$2,P6732-1+MATCH(F6732,OFFSET(Lists!$T$3,P6732-1,0,Q6732-P6732+1),0),0),6)</f>
        <v>#N/A</v>
      </c>
      <c r="S6732" s="36" t="e">
        <f ca="1">VLOOKUP(R6732,Lists!B:D,3,FALSE)</f>
        <v>#N/A</v>
      </c>
      <c r="T6732" s="36" t="str">
        <f>IF(F6732&lt;&gt;"",MATCH(R6732,'Maximum minutes'!B:B,0),"")</f>
        <v/>
      </c>
      <c r="U6732" s="36">
        <f ca="1">IF(F6732&lt;&gt;"",COUNTA(OFFSET('Maximum minutes'!$C$1,'Annexe A1 Cours'!T6732,0,1,50)),0)</f>
        <v>0</v>
      </c>
      <c r="V6732" s="37">
        <f ca="1">IFERROR(OFFSET('Maximum minutes'!$C$1,T6732+1,-1+MATCH(G6732,OFFSET('Maximum minutes'!$C$1,T6732-1,0,1,50),0)),0)</f>
        <v>0</v>
      </c>
      <c r="W6732" s="38">
        <f t="shared" ca="1" si="210"/>
        <v>0</v>
      </c>
    </row>
    <row r="6733" spans="1:23" s="36" customFormat="1" ht="18.75">
      <c r="A6733" s="34"/>
      <c r="B6733" s="39"/>
      <c r="C6733" s="39"/>
      <c r="D6733" s="35"/>
      <c r="E6733" s="40"/>
      <c r="F6733" s="39"/>
      <c r="G6733" s="39"/>
      <c r="H6733" s="39"/>
      <c r="I6733" s="34"/>
      <c r="J6733" s="34"/>
      <c r="K6733" s="34"/>
      <c r="L6733" s="34"/>
      <c r="M6733" s="43" t="str">
        <f ca="1">IFERROR(OFFSET('Maximum minutes'!$C$1,T6733,MATCH(IF(G6733&lt;&gt;"",G6733,F6733),OFFSET('Maximum minutes'!$C$1,T6733-1,0,1,U6733+1),0)-1)*IF(OR(ISNUMBER(J6733),J6733="sans examen"),1,0)*IF(W6733&lt;MinDate,1,0),"")</f>
        <v/>
      </c>
      <c r="N6733" s="36">
        <f t="shared" ca="1" si="211"/>
        <v>0</v>
      </c>
      <c r="O6733" s="36" t="e">
        <f ca="1">LEFT(OFFSET(Lists!$Q$2,MATCH(E6733,Lists!$R$3:$R$19,0),0),4)</f>
        <v>#N/A</v>
      </c>
      <c r="P6733" s="36" t="e">
        <f ca="1">MATCH(O6733,Lists!$S$2:$S$640,1)</f>
        <v>#N/A</v>
      </c>
      <c r="Q6733" s="36" t="e">
        <f ca="1">MATCH(LEFT(OFFSET(Lists!$Q$2,MATCH(E6733,Lists!$R$3:$R$19,0)+1,0),4),Lists!$S$3:$S$640,1)</f>
        <v>#N/A</v>
      </c>
      <c r="R6733" s="36" t="e">
        <f ca="1">LEFT(OFFSET(Lists!$S$2,P6733-1+MATCH(F6733,OFFSET(Lists!$T$3,P6733-1,0,Q6733-P6733+1),0),0),6)</f>
        <v>#N/A</v>
      </c>
      <c r="S6733" s="36" t="e">
        <f ca="1">VLOOKUP(R6733,Lists!B:D,3,FALSE)</f>
        <v>#N/A</v>
      </c>
      <c r="T6733" s="36" t="str">
        <f>IF(F6733&lt;&gt;"",MATCH(R6733,'Maximum minutes'!B:B,0),"")</f>
        <v/>
      </c>
      <c r="U6733" s="36">
        <f ca="1">IF(F6733&lt;&gt;"",COUNTA(OFFSET('Maximum minutes'!$C$1,'Annexe A1 Cours'!T6733,0,1,50)),0)</f>
        <v>0</v>
      </c>
      <c r="V6733" s="37">
        <f ca="1">IFERROR(OFFSET('Maximum minutes'!$C$1,T6733+1,-1+MATCH(G6733,OFFSET('Maximum minutes'!$C$1,T6733-1,0,1,50),0)),0)</f>
        <v>0</v>
      </c>
      <c r="W6733" s="38">
        <f t="shared" ca="1" si="210"/>
        <v>0</v>
      </c>
    </row>
    <row r="6734" spans="1:23" s="36" customFormat="1" ht="18.75">
      <c r="A6734" s="34"/>
      <c r="B6734" s="39"/>
      <c r="C6734" s="39"/>
      <c r="D6734" s="35"/>
      <c r="E6734" s="40"/>
      <c r="F6734" s="39"/>
      <c r="G6734" s="39"/>
      <c r="H6734" s="39"/>
      <c r="I6734" s="34"/>
      <c r="J6734" s="34"/>
      <c r="K6734" s="34"/>
      <c r="L6734" s="34"/>
      <c r="M6734" s="43" t="str">
        <f ca="1">IFERROR(OFFSET('Maximum minutes'!$C$1,T6734,MATCH(IF(G6734&lt;&gt;"",G6734,F6734),OFFSET('Maximum minutes'!$C$1,T6734-1,0,1,U6734+1),0)-1)*IF(OR(ISNUMBER(J6734),J6734="sans examen"),1,0)*IF(W6734&lt;MinDate,1,0),"")</f>
        <v/>
      </c>
      <c r="N6734" s="36">
        <f t="shared" ca="1" si="211"/>
        <v>0</v>
      </c>
      <c r="O6734" s="36" t="e">
        <f ca="1">LEFT(OFFSET(Lists!$Q$2,MATCH(E6734,Lists!$R$3:$R$19,0),0),4)</f>
        <v>#N/A</v>
      </c>
      <c r="P6734" s="36" t="e">
        <f ca="1">MATCH(O6734,Lists!$S$2:$S$640,1)</f>
        <v>#N/A</v>
      </c>
      <c r="Q6734" s="36" t="e">
        <f ca="1">MATCH(LEFT(OFFSET(Lists!$Q$2,MATCH(E6734,Lists!$R$3:$R$19,0)+1,0),4),Lists!$S$3:$S$640,1)</f>
        <v>#N/A</v>
      </c>
      <c r="R6734" s="36" t="e">
        <f ca="1">LEFT(OFFSET(Lists!$S$2,P6734-1+MATCH(F6734,OFFSET(Lists!$T$3,P6734-1,0,Q6734-P6734+1),0),0),6)</f>
        <v>#N/A</v>
      </c>
      <c r="S6734" s="36" t="e">
        <f ca="1">VLOOKUP(R6734,Lists!B:D,3,FALSE)</f>
        <v>#N/A</v>
      </c>
      <c r="T6734" s="36" t="str">
        <f>IF(F6734&lt;&gt;"",MATCH(R6734,'Maximum minutes'!B:B,0),"")</f>
        <v/>
      </c>
      <c r="U6734" s="36">
        <f ca="1">IF(F6734&lt;&gt;"",COUNTA(OFFSET('Maximum minutes'!$C$1,'Annexe A1 Cours'!T6734,0,1,50)),0)</f>
        <v>0</v>
      </c>
      <c r="V6734" s="37">
        <f ca="1">IFERROR(OFFSET('Maximum minutes'!$C$1,T6734+1,-1+MATCH(G6734,OFFSET('Maximum minutes'!$C$1,T6734-1,0,1,50),0)),0)</f>
        <v>0</v>
      </c>
      <c r="W6734" s="38">
        <f t="shared" ca="1" si="210"/>
        <v>0</v>
      </c>
    </row>
    <row r="6735" spans="1:23" s="36" customFormat="1" ht="18.75">
      <c r="A6735" s="34"/>
      <c r="B6735" s="39"/>
      <c r="C6735" s="39"/>
      <c r="D6735" s="35"/>
      <c r="E6735" s="40"/>
      <c r="F6735" s="39"/>
      <c r="G6735" s="39"/>
      <c r="H6735" s="39"/>
      <c r="I6735" s="34"/>
      <c r="J6735" s="34"/>
      <c r="K6735" s="34"/>
      <c r="L6735" s="34"/>
      <c r="M6735" s="43" t="str">
        <f ca="1">IFERROR(OFFSET('Maximum minutes'!$C$1,T6735,MATCH(IF(G6735&lt;&gt;"",G6735,F6735),OFFSET('Maximum minutes'!$C$1,T6735-1,0,1,U6735+1),0)-1)*IF(OR(ISNUMBER(J6735),J6735="sans examen"),1,0)*IF(W6735&lt;MinDate,1,0),"")</f>
        <v/>
      </c>
      <c r="N6735" s="36">
        <f t="shared" ca="1" si="211"/>
        <v>0</v>
      </c>
      <c r="O6735" s="36" t="e">
        <f ca="1">LEFT(OFFSET(Lists!$Q$2,MATCH(E6735,Lists!$R$3:$R$19,0),0),4)</f>
        <v>#N/A</v>
      </c>
      <c r="P6735" s="36" t="e">
        <f ca="1">MATCH(O6735,Lists!$S$2:$S$640,1)</f>
        <v>#N/A</v>
      </c>
      <c r="Q6735" s="36" t="e">
        <f ca="1">MATCH(LEFT(OFFSET(Lists!$Q$2,MATCH(E6735,Lists!$R$3:$R$19,0)+1,0),4),Lists!$S$3:$S$640,1)</f>
        <v>#N/A</v>
      </c>
      <c r="R6735" s="36" t="e">
        <f ca="1">LEFT(OFFSET(Lists!$S$2,P6735-1+MATCH(F6735,OFFSET(Lists!$T$3,P6735-1,0,Q6735-P6735+1),0),0),6)</f>
        <v>#N/A</v>
      </c>
      <c r="S6735" s="36" t="e">
        <f ca="1">VLOOKUP(R6735,Lists!B:D,3,FALSE)</f>
        <v>#N/A</v>
      </c>
      <c r="T6735" s="36" t="str">
        <f>IF(F6735&lt;&gt;"",MATCH(R6735,'Maximum minutes'!B:B,0),"")</f>
        <v/>
      </c>
      <c r="U6735" s="36">
        <f ca="1">IF(F6735&lt;&gt;"",COUNTA(OFFSET('Maximum minutes'!$C$1,'Annexe A1 Cours'!T6735,0,1,50)),0)</f>
        <v>0</v>
      </c>
      <c r="V6735" s="37">
        <f ca="1">IFERROR(OFFSET('Maximum minutes'!$C$1,T6735+1,-1+MATCH(G6735,OFFSET('Maximum minutes'!$C$1,T6735-1,0,1,50),0)),0)</f>
        <v>0</v>
      </c>
      <c r="W6735" s="38">
        <f t="shared" ca="1" si="210"/>
        <v>0</v>
      </c>
    </row>
    <row r="6736" spans="1:23" s="36" customFormat="1" ht="18.75">
      <c r="A6736" s="34"/>
      <c r="B6736" s="39"/>
      <c r="C6736" s="39"/>
      <c r="D6736" s="35"/>
      <c r="E6736" s="40"/>
      <c r="F6736" s="39"/>
      <c r="G6736" s="39"/>
      <c r="H6736" s="39"/>
      <c r="I6736" s="34"/>
      <c r="J6736" s="34"/>
      <c r="K6736" s="34"/>
      <c r="L6736" s="34"/>
      <c r="M6736" s="43" t="str">
        <f ca="1">IFERROR(OFFSET('Maximum minutes'!$C$1,T6736,MATCH(IF(G6736&lt;&gt;"",G6736,F6736),OFFSET('Maximum minutes'!$C$1,T6736-1,0,1,U6736+1),0)-1)*IF(OR(ISNUMBER(J6736),J6736="sans examen"),1,0)*IF(W6736&lt;MinDate,1,0),"")</f>
        <v/>
      </c>
      <c r="N6736" s="36">
        <f t="shared" ca="1" si="211"/>
        <v>0</v>
      </c>
      <c r="O6736" s="36" t="e">
        <f ca="1">LEFT(OFFSET(Lists!$Q$2,MATCH(E6736,Lists!$R$3:$R$19,0),0),4)</f>
        <v>#N/A</v>
      </c>
      <c r="P6736" s="36" t="e">
        <f ca="1">MATCH(O6736,Lists!$S$2:$S$640,1)</f>
        <v>#N/A</v>
      </c>
      <c r="Q6736" s="36" t="e">
        <f ca="1">MATCH(LEFT(OFFSET(Lists!$Q$2,MATCH(E6736,Lists!$R$3:$R$19,0)+1,0),4),Lists!$S$3:$S$640,1)</f>
        <v>#N/A</v>
      </c>
      <c r="R6736" s="36" t="e">
        <f ca="1">LEFT(OFFSET(Lists!$S$2,P6736-1+MATCH(F6736,OFFSET(Lists!$T$3,P6736-1,0,Q6736-P6736+1),0),0),6)</f>
        <v>#N/A</v>
      </c>
      <c r="S6736" s="36" t="e">
        <f ca="1">VLOOKUP(R6736,Lists!B:D,3,FALSE)</f>
        <v>#N/A</v>
      </c>
      <c r="T6736" s="36" t="str">
        <f>IF(F6736&lt;&gt;"",MATCH(R6736,'Maximum minutes'!B:B,0),"")</f>
        <v/>
      </c>
      <c r="U6736" s="36">
        <f ca="1">IF(F6736&lt;&gt;"",COUNTA(OFFSET('Maximum minutes'!$C$1,'Annexe A1 Cours'!T6736,0,1,50)),0)</f>
        <v>0</v>
      </c>
      <c r="V6736" s="37">
        <f ca="1">IFERROR(OFFSET('Maximum minutes'!$C$1,T6736+1,-1+MATCH(G6736,OFFSET('Maximum minutes'!$C$1,T6736-1,0,1,50),0)),0)</f>
        <v>0</v>
      </c>
      <c r="W6736" s="38">
        <f t="shared" ca="1" si="210"/>
        <v>0</v>
      </c>
    </row>
    <row r="6737" spans="1:23" s="36" customFormat="1" ht="18.75">
      <c r="A6737" s="34"/>
      <c r="B6737" s="39"/>
      <c r="C6737" s="39"/>
      <c r="D6737" s="35"/>
      <c r="E6737" s="40"/>
      <c r="F6737" s="39"/>
      <c r="G6737" s="39"/>
      <c r="H6737" s="39"/>
      <c r="I6737" s="34"/>
      <c r="J6737" s="34"/>
      <c r="K6737" s="34"/>
      <c r="L6737" s="34"/>
      <c r="M6737" s="43" t="str">
        <f ca="1">IFERROR(OFFSET('Maximum minutes'!$C$1,T6737,MATCH(IF(G6737&lt;&gt;"",G6737,F6737),OFFSET('Maximum minutes'!$C$1,T6737-1,0,1,U6737+1),0)-1)*IF(OR(ISNUMBER(J6737),J6737="sans examen"),1,0)*IF(W6737&lt;MinDate,1,0),"")</f>
        <v/>
      </c>
      <c r="N6737" s="36">
        <f t="shared" ca="1" si="211"/>
        <v>0</v>
      </c>
      <c r="O6737" s="36" t="e">
        <f ca="1">LEFT(OFFSET(Lists!$Q$2,MATCH(E6737,Lists!$R$3:$R$19,0),0),4)</f>
        <v>#N/A</v>
      </c>
      <c r="P6737" s="36" t="e">
        <f ca="1">MATCH(O6737,Lists!$S$2:$S$640,1)</f>
        <v>#N/A</v>
      </c>
      <c r="Q6737" s="36" t="e">
        <f ca="1">MATCH(LEFT(OFFSET(Lists!$Q$2,MATCH(E6737,Lists!$R$3:$R$19,0)+1,0),4),Lists!$S$3:$S$640,1)</f>
        <v>#N/A</v>
      </c>
      <c r="R6737" s="36" t="e">
        <f ca="1">LEFT(OFFSET(Lists!$S$2,P6737-1+MATCH(F6737,OFFSET(Lists!$T$3,P6737-1,0,Q6737-P6737+1),0),0),6)</f>
        <v>#N/A</v>
      </c>
      <c r="S6737" s="36" t="e">
        <f ca="1">VLOOKUP(R6737,Lists!B:D,3,FALSE)</f>
        <v>#N/A</v>
      </c>
      <c r="T6737" s="36" t="str">
        <f>IF(F6737&lt;&gt;"",MATCH(R6737,'Maximum minutes'!B:B,0),"")</f>
        <v/>
      </c>
      <c r="U6737" s="36">
        <f ca="1">IF(F6737&lt;&gt;"",COUNTA(OFFSET('Maximum minutes'!$C$1,'Annexe A1 Cours'!T6737,0,1,50)),0)</f>
        <v>0</v>
      </c>
      <c r="V6737" s="37">
        <f ca="1">IFERROR(OFFSET('Maximum minutes'!$C$1,T6737+1,-1+MATCH(G6737,OFFSET('Maximum minutes'!$C$1,T6737-1,0,1,50),0)),0)</f>
        <v>0</v>
      </c>
      <c r="W6737" s="38">
        <f t="shared" ca="1" si="210"/>
        <v>0</v>
      </c>
    </row>
    <row r="6738" spans="1:23" s="36" customFormat="1" ht="18.75">
      <c r="A6738" s="34"/>
      <c r="B6738" s="39"/>
      <c r="C6738" s="39"/>
      <c r="D6738" s="35"/>
      <c r="E6738" s="40"/>
      <c r="F6738" s="39"/>
      <c r="G6738" s="39"/>
      <c r="H6738" s="39"/>
      <c r="I6738" s="34"/>
      <c r="J6738" s="34"/>
      <c r="K6738" s="34"/>
      <c r="L6738" s="34"/>
      <c r="M6738" s="43" t="str">
        <f ca="1">IFERROR(OFFSET('Maximum minutes'!$C$1,T6738,MATCH(IF(G6738&lt;&gt;"",G6738,F6738),OFFSET('Maximum minutes'!$C$1,T6738-1,0,1,U6738+1),0)-1)*IF(OR(ISNUMBER(J6738),J6738="sans examen"),1,0)*IF(W6738&lt;MinDate,1,0),"")</f>
        <v/>
      </c>
      <c r="N6738" s="36">
        <f t="shared" ca="1" si="211"/>
        <v>0</v>
      </c>
      <c r="O6738" s="36" t="e">
        <f ca="1">LEFT(OFFSET(Lists!$Q$2,MATCH(E6738,Lists!$R$3:$R$19,0),0),4)</f>
        <v>#N/A</v>
      </c>
      <c r="P6738" s="36" t="e">
        <f ca="1">MATCH(O6738,Lists!$S$2:$S$640,1)</f>
        <v>#N/A</v>
      </c>
      <c r="Q6738" s="36" t="e">
        <f ca="1">MATCH(LEFT(OFFSET(Lists!$Q$2,MATCH(E6738,Lists!$R$3:$R$19,0)+1,0),4),Lists!$S$3:$S$640,1)</f>
        <v>#N/A</v>
      </c>
      <c r="R6738" s="36" t="e">
        <f ca="1">LEFT(OFFSET(Lists!$S$2,P6738-1+MATCH(F6738,OFFSET(Lists!$T$3,P6738-1,0,Q6738-P6738+1),0),0),6)</f>
        <v>#N/A</v>
      </c>
      <c r="S6738" s="36" t="e">
        <f ca="1">VLOOKUP(R6738,Lists!B:D,3,FALSE)</f>
        <v>#N/A</v>
      </c>
      <c r="T6738" s="36" t="str">
        <f>IF(F6738&lt;&gt;"",MATCH(R6738,'Maximum minutes'!B:B,0),"")</f>
        <v/>
      </c>
      <c r="U6738" s="36">
        <f ca="1">IF(F6738&lt;&gt;"",COUNTA(OFFSET('Maximum minutes'!$C$1,'Annexe A1 Cours'!T6738,0,1,50)),0)</f>
        <v>0</v>
      </c>
      <c r="V6738" s="37">
        <f ca="1">IFERROR(OFFSET('Maximum minutes'!$C$1,T6738+1,-1+MATCH(G6738,OFFSET('Maximum minutes'!$C$1,T6738-1,0,1,50),0)),0)</f>
        <v>0</v>
      </c>
      <c r="W6738" s="38">
        <f t="shared" ca="1" si="210"/>
        <v>0</v>
      </c>
    </row>
    <row r="6739" spans="1:23" s="36" customFormat="1" ht="18.75">
      <c r="A6739" s="34"/>
      <c r="B6739" s="39"/>
      <c r="C6739" s="39"/>
      <c r="D6739" s="35"/>
      <c r="E6739" s="40"/>
      <c r="F6739" s="39"/>
      <c r="G6739" s="39"/>
      <c r="H6739" s="39"/>
      <c r="I6739" s="34"/>
      <c r="J6739" s="34"/>
      <c r="K6739" s="34"/>
      <c r="L6739" s="34"/>
      <c r="M6739" s="43" t="str">
        <f ca="1">IFERROR(OFFSET('Maximum minutes'!$C$1,T6739,MATCH(IF(G6739&lt;&gt;"",G6739,F6739),OFFSET('Maximum minutes'!$C$1,T6739-1,0,1,U6739+1),0)-1)*IF(OR(ISNUMBER(J6739),J6739="sans examen"),1,0)*IF(W6739&lt;MinDate,1,0),"")</f>
        <v/>
      </c>
      <c r="N6739" s="36">
        <f t="shared" ca="1" si="211"/>
        <v>0</v>
      </c>
      <c r="O6739" s="36" t="e">
        <f ca="1">LEFT(OFFSET(Lists!$Q$2,MATCH(E6739,Lists!$R$3:$R$19,0),0),4)</f>
        <v>#N/A</v>
      </c>
      <c r="P6739" s="36" t="e">
        <f ca="1">MATCH(O6739,Lists!$S$2:$S$640,1)</f>
        <v>#N/A</v>
      </c>
      <c r="Q6739" s="36" t="e">
        <f ca="1">MATCH(LEFT(OFFSET(Lists!$Q$2,MATCH(E6739,Lists!$R$3:$R$19,0)+1,0),4),Lists!$S$3:$S$640,1)</f>
        <v>#N/A</v>
      </c>
      <c r="R6739" s="36" t="e">
        <f ca="1">LEFT(OFFSET(Lists!$S$2,P6739-1+MATCH(F6739,OFFSET(Lists!$T$3,P6739-1,0,Q6739-P6739+1),0),0),6)</f>
        <v>#N/A</v>
      </c>
      <c r="S6739" s="36" t="e">
        <f ca="1">VLOOKUP(R6739,Lists!B:D,3,FALSE)</f>
        <v>#N/A</v>
      </c>
      <c r="T6739" s="36" t="str">
        <f>IF(F6739&lt;&gt;"",MATCH(R6739,'Maximum minutes'!B:B,0),"")</f>
        <v/>
      </c>
      <c r="U6739" s="36">
        <f ca="1">IF(F6739&lt;&gt;"",COUNTA(OFFSET('Maximum minutes'!$C$1,'Annexe A1 Cours'!T6739,0,1,50)),0)</f>
        <v>0</v>
      </c>
      <c r="V6739" s="37">
        <f ca="1">IFERROR(OFFSET('Maximum minutes'!$C$1,T6739+1,-1+MATCH(G6739,OFFSET('Maximum minutes'!$C$1,T6739-1,0,1,50),0)),0)</f>
        <v>0</v>
      </c>
      <c r="W6739" s="38">
        <f t="shared" ca="1" si="210"/>
        <v>0</v>
      </c>
    </row>
    <row r="6740" spans="1:23" s="36" customFormat="1" ht="18.75">
      <c r="A6740" s="34"/>
      <c r="B6740" s="39"/>
      <c r="C6740" s="39"/>
      <c r="D6740" s="35"/>
      <c r="E6740" s="40"/>
      <c r="F6740" s="39"/>
      <c r="G6740" s="39"/>
      <c r="H6740" s="39"/>
      <c r="I6740" s="34"/>
      <c r="J6740" s="34"/>
      <c r="K6740" s="34"/>
      <c r="L6740" s="34"/>
      <c r="M6740" s="43" t="str">
        <f ca="1">IFERROR(OFFSET('Maximum minutes'!$C$1,T6740,MATCH(IF(G6740&lt;&gt;"",G6740,F6740),OFFSET('Maximum minutes'!$C$1,T6740-1,0,1,U6740+1),0)-1)*IF(OR(ISNUMBER(J6740),J6740="sans examen"),1,0)*IF(W6740&lt;MinDate,1,0),"")</f>
        <v/>
      </c>
      <c r="N6740" s="36">
        <f t="shared" ca="1" si="211"/>
        <v>0</v>
      </c>
      <c r="O6740" s="36" t="e">
        <f ca="1">LEFT(OFFSET(Lists!$Q$2,MATCH(E6740,Lists!$R$3:$R$19,0),0),4)</f>
        <v>#N/A</v>
      </c>
      <c r="P6740" s="36" t="e">
        <f ca="1">MATCH(O6740,Lists!$S$2:$S$640,1)</f>
        <v>#N/A</v>
      </c>
      <c r="Q6740" s="36" t="e">
        <f ca="1">MATCH(LEFT(OFFSET(Lists!$Q$2,MATCH(E6740,Lists!$R$3:$R$19,0)+1,0),4),Lists!$S$3:$S$640,1)</f>
        <v>#N/A</v>
      </c>
      <c r="R6740" s="36" t="e">
        <f ca="1">LEFT(OFFSET(Lists!$S$2,P6740-1+MATCH(F6740,OFFSET(Lists!$T$3,P6740-1,0,Q6740-P6740+1),0),0),6)</f>
        <v>#N/A</v>
      </c>
      <c r="S6740" s="36" t="e">
        <f ca="1">VLOOKUP(R6740,Lists!B:D,3,FALSE)</f>
        <v>#N/A</v>
      </c>
      <c r="T6740" s="36" t="str">
        <f>IF(F6740&lt;&gt;"",MATCH(R6740,'Maximum minutes'!B:B,0),"")</f>
        <v/>
      </c>
      <c r="U6740" s="36">
        <f ca="1">IF(F6740&lt;&gt;"",COUNTA(OFFSET('Maximum minutes'!$C$1,'Annexe A1 Cours'!T6740,0,1,50)),0)</f>
        <v>0</v>
      </c>
      <c r="V6740" s="37">
        <f ca="1">IFERROR(OFFSET('Maximum minutes'!$C$1,T6740+1,-1+MATCH(G6740,OFFSET('Maximum minutes'!$C$1,T6740-1,0,1,50),0)),0)</f>
        <v>0</v>
      </c>
      <c r="W6740" s="38">
        <f t="shared" ca="1" si="210"/>
        <v>0</v>
      </c>
    </row>
    <row r="6741" spans="1:23" s="36" customFormat="1" ht="18.75">
      <c r="A6741" s="34"/>
      <c r="B6741" s="39"/>
      <c r="C6741" s="39"/>
      <c r="D6741" s="35"/>
      <c r="E6741" s="40"/>
      <c r="F6741" s="39"/>
      <c r="G6741" s="39"/>
      <c r="H6741" s="39"/>
      <c r="I6741" s="34"/>
      <c r="J6741" s="34"/>
      <c r="K6741" s="34"/>
      <c r="L6741" s="34"/>
      <c r="M6741" s="43" t="str">
        <f ca="1">IFERROR(OFFSET('Maximum minutes'!$C$1,T6741,MATCH(IF(G6741&lt;&gt;"",G6741,F6741),OFFSET('Maximum minutes'!$C$1,T6741-1,0,1,U6741+1),0)-1)*IF(OR(ISNUMBER(J6741),J6741="sans examen"),1,0)*IF(W6741&lt;MinDate,1,0),"")</f>
        <v/>
      </c>
      <c r="N6741" s="36">
        <f t="shared" ca="1" si="211"/>
        <v>0</v>
      </c>
      <c r="O6741" s="36" t="e">
        <f ca="1">LEFT(OFFSET(Lists!$Q$2,MATCH(E6741,Lists!$R$3:$R$19,0),0),4)</f>
        <v>#N/A</v>
      </c>
      <c r="P6741" s="36" t="e">
        <f ca="1">MATCH(O6741,Lists!$S$2:$S$640,1)</f>
        <v>#N/A</v>
      </c>
      <c r="Q6741" s="36" t="e">
        <f ca="1">MATCH(LEFT(OFFSET(Lists!$Q$2,MATCH(E6741,Lists!$R$3:$R$19,0)+1,0),4),Lists!$S$3:$S$640,1)</f>
        <v>#N/A</v>
      </c>
      <c r="R6741" s="36" t="e">
        <f ca="1">LEFT(OFFSET(Lists!$S$2,P6741-1+MATCH(F6741,OFFSET(Lists!$T$3,P6741-1,0,Q6741-P6741+1),0),0),6)</f>
        <v>#N/A</v>
      </c>
      <c r="S6741" s="36" t="e">
        <f ca="1">VLOOKUP(R6741,Lists!B:D,3,FALSE)</f>
        <v>#N/A</v>
      </c>
      <c r="T6741" s="36" t="str">
        <f>IF(F6741&lt;&gt;"",MATCH(R6741,'Maximum minutes'!B:B,0),"")</f>
        <v/>
      </c>
      <c r="U6741" s="36">
        <f ca="1">IF(F6741&lt;&gt;"",COUNTA(OFFSET('Maximum minutes'!$C$1,'Annexe A1 Cours'!T6741,0,1,50)),0)</f>
        <v>0</v>
      </c>
      <c r="V6741" s="37">
        <f ca="1">IFERROR(OFFSET('Maximum minutes'!$C$1,T6741+1,-1+MATCH(G6741,OFFSET('Maximum minutes'!$C$1,T6741-1,0,1,50),0)),0)</f>
        <v>0</v>
      </c>
      <c r="W6741" s="38">
        <f t="shared" ca="1" si="210"/>
        <v>0</v>
      </c>
    </row>
    <row r="6742" spans="1:23" s="36" customFormat="1" ht="18.75">
      <c r="A6742" s="34"/>
      <c r="B6742" s="39"/>
      <c r="C6742" s="39"/>
      <c r="D6742" s="35"/>
      <c r="E6742" s="40"/>
      <c r="F6742" s="39"/>
      <c r="G6742" s="39"/>
      <c r="H6742" s="39"/>
      <c r="I6742" s="34"/>
      <c r="J6742" s="34"/>
      <c r="K6742" s="34"/>
      <c r="L6742" s="34"/>
      <c r="M6742" s="43" t="str">
        <f ca="1">IFERROR(OFFSET('Maximum minutes'!$C$1,T6742,MATCH(IF(G6742&lt;&gt;"",G6742,F6742),OFFSET('Maximum minutes'!$C$1,T6742-1,0,1,U6742+1),0)-1)*IF(OR(ISNUMBER(J6742),J6742="sans examen"),1,0)*IF(W6742&lt;MinDate,1,0),"")</f>
        <v/>
      </c>
      <c r="N6742" s="36">
        <f t="shared" ca="1" si="211"/>
        <v>0</v>
      </c>
      <c r="O6742" s="36" t="e">
        <f ca="1">LEFT(OFFSET(Lists!$Q$2,MATCH(E6742,Lists!$R$3:$R$19,0),0),4)</f>
        <v>#N/A</v>
      </c>
      <c r="P6742" s="36" t="e">
        <f ca="1">MATCH(O6742,Lists!$S$2:$S$640,1)</f>
        <v>#N/A</v>
      </c>
      <c r="Q6742" s="36" t="e">
        <f ca="1">MATCH(LEFT(OFFSET(Lists!$Q$2,MATCH(E6742,Lists!$R$3:$R$19,0)+1,0),4),Lists!$S$3:$S$640,1)</f>
        <v>#N/A</v>
      </c>
      <c r="R6742" s="36" t="e">
        <f ca="1">LEFT(OFFSET(Lists!$S$2,P6742-1+MATCH(F6742,OFFSET(Lists!$T$3,P6742-1,0,Q6742-P6742+1),0),0),6)</f>
        <v>#N/A</v>
      </c>
      <c r="S6742" s="36" t="e">
        <f ca="1">VLOOKUP(R6742,Lists!B:D,3,FALSE)</f>
        <v>#N/A</v>
      </c>
      <c r="T6742" s="36" t="str">
        <f>IF(F6742&lt;&gt;"",MATCH(R6742,'Maximum minutes'!B:B,0),"")</f>
        <v/>
      </c>
      <c r="U6742" s="36">
        <f ca="1">IF(F6742&lt;&gt;"",COUNTA(OFFSET('Maximum minutes'!$C$1,'Annexe A1 Cours'!T6742,0,1,50)),0)</f>
        <v>0</v>
      </c>
      <c r="V6742" s="37">
        <f ca="1">IFERROR(OFFSET('Maximum minutes'!$C$1,T6742+1,-1+MATCH(G6742,OFFSET('Maximum minutes'!$C$1,T6742-1,0,1,50),0)),0)</f>
        <v>0</v>
      </c>
      <c r="W6742" s="38">
        <f t="shared" ca="1" si="210"/>
        <v>0</v>
      </c>
    </row>
    <row r="6743" spans="1:23" s="36" customFormat="1" ht="18.75">
      <c r="A6743" s="34"/>
      <c r="B6743" s="39"/>
      <c r="C6743" s="39"/>
      <c r="D6743" s="35"/>
      <c r="E6743" s="40"/>
      <c r="F6743" s="39"/>
      <c r="G6743" s="39"/>
      <c r="H6743" s="39"/>
      <c r="I6743" s="34"/>
      <c r="J6743" s="34"/>
      <c r="K6743" s="34"/>
      <c r="L6743" s="34"/>
      <c r="M6743" s="43" t="str">
        <f ca="1">IFERROR(OFFSET('Maximum minutes'!$C$1,T6743,MATCH(IF(G6743&lt;&gt;"",G6743,F6743),OFFSET('Maximum minutes'!$C$1,T6743-1,0,1,U6743+1),0)-1)*IF(OR(ISNUMBER(J6743),J6743="sans examen"),1,0)*IF(W6743&lt;MinDate,1,0),"")</f>
        <v/>
      </c>
      <c r="N6743" s="36">
        <f t="shared" ca="1" si="211"/>
        <v>0</v>
      </c>
      <c r="O6743" s="36" t="e">
        <f ca="1">LEFT(OFFSET(Lists!$Q$2,MATCH(E6743,Lists!$R$3:$R$19,0),0),4)</f>
        <v>#N/A</v>
      </c>
      <c r="P6743" s="36" t="e">
        <f ca="1">MATCH(O6743,Lists!$S$2:$S$640,1)</f>
        <v>#N/A</v>
      </c>
      <c r="Q6743" s="36" t="e">
        <f ca="1">MATCH(LEFT(OFFSET(Lists!$Q$2,MATCH(E6743,Lists!$R$3:$R$19,0)+1,0),4),Lists!$S$3:$S$640,1)</f>
        <v>#N/A</v>
      </c>
      <c r="R6743" s="36" t="e">
        <f ca="1">LEFT(OFFSET(Lists!$S$2,P6743-1+MATCH(F6743,OFFSET(Lists!$T$3,P6743-1,0,Q6743-P6743+1),0),0),6)</f>
        <v>#N/A</v>
      </c>
      <c r="S6743" s="36" t="e">
        <f ca="1">VLOOKUP(R6743,Lists!B:D,3,FALSE)</f>
        <v>#N/A</v>
      </c>
      <c r="T6743" s="36" t="str">
        <f>IF(F6743&lt;&gt;"",MATCH(R6743,'Maximum minutes'!B:B,0),"")</f>
        <v/>
      </c>
      <c r="U6743" s="36">
        <f ca="1">IF(F6743&lt;&gt;"",COUNTA(OFFSET('Maximum minutes'!$C$1,'Annexe A1 Cours'!T6743,0,1,50)),0)</f>
        <v>0</v>
      </c>
      <c r="V6743" s="37">
        <f ca="1">IFERROR(OFFSET('Maximum minutes'!$C$1,T6743+1,-1+MATCH(G6743,OFFSET('Maximum minutes'!$C$1,T6743-1,0,1,50),0)),0)</f>
        <v>0</v>
      </c>
      <c r="W6743" s="38">
        <f t="shared" ca="1" si="210"/>
        <v>0</v>
      </c>
    </row>
    <row r="6744" spans="1:23" s="36" customFormat="1" ht="18.75">
      <c r="A6744" s="34"/>
      <c r="B6744" s="39"/>
      <c r="C6744" s="39"/>
      <c r="D6744" s="35"/>
      <c r="E6744" s="40"/>
      <c r="F6744" s="39"/>
      <c r="G6744" s="39"/>
      <c r="H6744" s="39"/>
      <c r="I6744" s="34"/>
      <c r="J6744" s="34"/>
      <c r="K6744" s="34"/>
      <c r="L6744" s="34"/>
      <c r="M6744" s="43" t="str">
        <f ca="1">IFERROR(OFFSET('Maximum minutes'!$C$1,T6744,MATCH(IF(G6744&lt;&gt;"",G6744,F6744),OFFSET('Maximum minutes'!$C$1,T6744-1,0,1,U6744+1),0)-1)*IF(OR(ISNUMBER(J6744),J6744="sans examen"),1,0)*IF(W6744&lt;MinDate,1,0),"")</f>
        <v/>
      </c>
      <c r="N6744" s="36">
        <f t="shared" ca="1" si="211"/>
        <v>0</v>
      </c>
      <c r="O6744" s="36" t="e">
        <f ca="1">LEFT(OFFSET(Lists!$Q$2,MATCH(E6744,Lists!$R$3:$R$19,0),0),4)</f>
        <v>#N/A</v>
      </c>
      <c r="P6744" s="36" t="e">
        <f ca="1">MATCH(O6744,Lists!$S$2:$S$640,1)</f>
        <v>#N/A</v>
      </c>
      <c r="Q6744" s="36" t="e">
        <f ca="1">MATCH(LEFT(OFFSET(Lists!$Q$2,MATCH(E6744,Lists!$R$3:$R$19,0)+1,0),4),Lists!$S$3:$S$640,1)</f>
        <v>#N/A</v>
      </c>
      <c r="R6744" s="36" t="e">
        <f ca="1">LEFT(OFFSET(Lists!$S$2,P6744-1+MATCH(F6744,OFFSET(Lists!$T$3,P6744-1,0,Q6744-P6744+1),0),0),6)</f>
        <v>#N/A</v>
      </c>
      <c r="S6744" s="36" t="e">
        <f ca="1">VLOOKUP(R6744,Lists!B:D,3,FALSE)</f>
        <v>#N/A</v>
      </c>
      <c r="T6744" s="36" t="str">
        <f>IF(F6744&lt;&gt;"",MATCH(R6744,'Maximum minutes'!B:B,0),"")</f>
        <v/>
      </c>
      <c r="U6744" s="36">
        <f ca="1">IF(F6744&lt;&gt;"",COUNTA(OFFSET('Maximum minutes'!$C$1,'Annexe A1 Cours'!T6744,0,1,50)),0)</f>
        <v>0</v>
      </c>
      <c r="V6744" s="37">
        <f ca="1">IFERROR(OFFSET('Maximum minutes'!$C$1,T6744+1,-1+MATCH(G6744,OFFSET('Maximum minutes'!$C$1,T6744-1,0,1,50),0)),0)</f>
        <v>0</v>
      </c>
      <c r="W6744" s="38">
        <f t="shared" ca="1" si="210"/>
        <v>0</v>
      </c>
    </row>
    <row r="6745" spans="1:23" s="36" customFormat="1" ht="18.75">
      <c r="A6745" s="34"/>
      <c r="B6745" s="39"/>
      <c r="C6745" s="39"/>
      <c r="D6745" s="35"/>
      <c r="E6745" s="40"/>
      <c r="F6745" s="39"/>
      <c r="G6745" s="39"/>
      <c r="H6745" s="39"/>
      <c r="I6745" s="34"/>
      <c r="J6745" s="34"/>
      <c r="K6745" s="34"/>
      <c r="L6745" s="34"/>
      <c r="M6745" s="43" t="str">
        <f ca="1">IFERROR(OFFSET('Maximum minutes'!$C$1,T6745,MATCH(IF(G6745&lt;&gt;"",G6745,F6745),OFFSET('Maximum minutes'!$C$1,T6745-1,0,1,U6745+1),0)-1)*IF(OR(ISNUMBER(J6745),J6745="sans examen"),1,0)*IF(W6745&lt;MinDate,1,0),"")</f>
        <v/>
      </c>
      <c r="N6745" s="36">
        <f t="shared" ca="1" si="211"/>
        <v>0</v>
      </c>
      <c r="O6745" s="36" t="e">
        <f ca="1">LEFT(OFFSET(Lists!$Q$2,MATCH(E6745,Lists!$R$3:$R$19,0),0),4)</f>
        <v>#N/A</v>
      </c>
      <c r="P6745" s="36" t="e">
        <f ca="1">MATCH(O6745,Lists!$S$2:$S$640,1)</f>
        <v>#N/A</v>
      </c>
      <c r="Q6745" s="36" t="e">
        <f ca="1">MATCH(LEFT(OFFSET(Lists!$Q$2,MATCH(E6745,Lists!$R$3:$R$19,0)+1,0),4),Lists!$S$3:$S$640,1)</f>
        <v>#N/A</v>
      </c>
      <c r="R6745" s="36" t="e">
        <f ca="1">LEFT(OFFSET(Lists!$S$2,P6745-1+MATCH(F6745,OFFSET(Lists!$T$3,P6745-1,0,Q6745-P6745+1),0),0),6)</f>
        <v>#N/A</v>
      </c>
      <c r="S6745" s="36" t="e">
        <f ca="1">VLOOKUP(R6745,Lists!B:D,3,FALSE)</f>
        <v>#N/A</v>
      </c>
      <c r="T6745" s="36" t="str">
        <f>IF(F6745&lt;&gt;"",MATCH(R6745,'Maximum minutes'!B:B,0),"")</f>
        <v/>
      </c>
      <c r="U6745" s="36">
        <f ca="1">IF(F6745&lt;&gt;"",COUNTA(OFFSET('Maximum minutes'!$C$1,'Annexe A1 Cours'!T6745,0,1,50)),0)</f>
        <v>0</v>
      </c>
      <c r="V6745" s="37">
        <f ca="1">IFERROR(OFFSET('Maximum minutes'!$C$1,T6745+1,-1+MATCH(G6745,OFFSET('Maximum minutes'!$C$1,T6745-1,0,1,50),0)),0)</f>
        <v>0</v>
      </c>
      <c r="W6745" s="38">
        <f t="shared" ca="1" si="210"/>
        <v>0</v>
      </c>
    </row>
    <row r="6746" spans="1:23" s="36" customFormat="1" ht="18.75">
      <c r="A6746" s="34"/>
      <c r="B6746" s="39"/>
      <c r="C6746" s="39"/>
      <c r="D6746" s="35"/>
      <c r="E6746" s="40"/>
      <c r="F6746" s="39"/>
      <c r="G6746" s="39"/>
      <c r="H6746" s="39"/>
      <c r="I6746" s="34"/>
      <c r="J6746" s="34"/>
      <c r="K6746" s="34"/>
      <c r="L6746" s="34"/>
      <c r="M6746" s="43" t="str">
        <f ca="1">IFERROR(OFFSET('Maximum minutes'!$C$1,T6746,MATCH(IF(G6746&lt;&gt;"",G6746,F6746),OFFSET('Maximum minutes'!$C$1,T6746-1,0,1,U6746+1),0)-1)*IF(OR(ISNUMBER(J6746),J6746="sans examen"),1,0)*IF(W6746&lt;MinDate,1,0),"")</f>
        <v/>
      </c>
      <c r="N6746" s="36">
        <f t="shared" ca="1" si="211"/>
        <v>0</v>
      </c>
      <c r="O6746" s="36" t="e">
        <f ca="1">LEFT(OFFSET(Lists!$Q$2,MATCH(E6746,Lists!$R$3:$R$19,0),0),4)</f>
        <v>#N/A</v>
      </c>
      <c r="P6746" s="36" t="e">
        <f ca="1">MATCH(O6746,Lists!$S$2:$S$640,1)</f>
        <v>#N/A</v>
      </c>
      <c r="Q6746" s="36" t="e">
        <f ca="1">MATCH(LEFT(OFFSET(Lists!$Q$2,MATCH(E6746,Lists!$R$3:$R$19,0)+1,0),4),Lists!$S$3:$S$640,1)</f>
        <v>#N/A</v>
      </c>
      <c r="R6746" s="36" t="e">
        <f ca="1">LEFT(OFFSET(Lists!$S$2,P6746-1+MATCH(F6746,OFFSET(Lists!$T$3,P6746-1,0,Q6746-P6746+1),0),0),6)</f>
        <v>#N/A</v>
      </c>
      <c r="S6746" s="36" t="e">
        <f ca="1">VLOOKUP(R6746,Lists!B:D,3,FALSE)</f>
        <v>#N/A</v>
      </c>
      <c r="T6746" s="36" t="str">
        <f>IF(F6746&lt;&gt;"",MATCH(R6746,'Maximum minutes'!B:B,0),"")</f>
        <v/>
      </c>
      <c r="U6746" s="36">
        <f ca="1">IF(F6746&lt;&gt;"",COUNTA(OFFSET('Maximum minutes'!$C$1,'Annexe A1 Cours'!T6746,0,1,50)),0)</f>
        <v>0</v>
      </c>
      <c r="V6746" s="37">
        <f ca="1">IFERROR(OFFSET('Maximum minutes'!$C$1,T6746+1,-1+MATCH(G6746,OFFSET('Maximum minutes'!$C$1,T6746-1,0,1,50),0)),0)</f>
        <v>0</v>
      </c>
      <c r="W6746" s="38">
        <f t="shared" ca="1" si="210"/>
        <v>0</v>
      </c>
    </row>
    <row r="6747" spans="1:23" s="36" customFormat="1" ht="18.75">
      <c r="A6747" s="34"/>
      <c r="B6747" s="39"/>
      <c r="C6747" s="39"/>
      <c r="D6747" s="35"/>
      <c r="E6747" s="40"/>
      <c r="F6747" s="39"/>
      <c r="G6747" s="39"/>
      <c r="H6747" s="39"/>
      <c r="I6747" s="34"/>
      <c r="J6747" s="34"/>
      <c r="K6747" s="34"/>
      <c r="L6747" s="34"/>
      <c r="M6747" s="43" t="str">
        <f ca="1">IFERROR(OFFSET('Maximum minutes'!$C$1,T6747,MATCH(IF(G6747&lt;&gt;"",G6747,F6747),OFFSET('Maximum minutes'!$C$1,T6747-1,0,1,U6747+1),0)-1)*IF(OR(ISNUMBER(J6747),J6747="sans examen"),1,0)*IF(W6747&lt;MinDate,1,0),"")</f>
        <v/>
      </c>
      <c r="N6747" s="36">
        <f t="shared" ca="1" si="211"/>
        <v>0</v>
      </c>
      <c r="O6747" s="36" t="e">
        <f ca="1">LEFT(OFFSET(Lists!$Q$2,MATCH(E6747,Lists!$R$3:$R$19,0),0),4)</f>
        <v>#N/A</v>
      </c>
      <c r="P6747" s="36" t="e">
        <f ca="1">MATCH(O6747,Lists!$S$2:$S$640,1)</f>
        <v>#N/A</v>
      </c>
      <c r="Q6747" s="36" t="e">
        <f ca="1">MATCH(LEFT(OFFSET(Lists!$Q$2,MATCH(E6747,Lists!$R$3:$R$19,0)+1,0),4),Lists!$S$3:$S$640,1)</f>
        <v>#N/A</v>
      </c>
      <c r="R6747" s="36" t="e">
        <f ca="1">LEFT(OFFSET(Lists!$S$2,P6747-1+MATCH(F6747,OFFSET(Lists!$T$3,P6747-1,0,Q6747-P6747+1),0),0),6)</f>
        <v>#N/A</v>
      </c>
      <c r="S6747" s="36" t="e">
        <f ca="1">VLOOKUP(R6747,Lists!B:D,3,FALSE)</f>
        <v>#N/A</v>
      </c>
      <c r="T6747" s="36" t="str">
        <f>IF(F6747&lt;&gt;"",MATCH(R6747,'Maximum minutes'!B:B,0),"")</f>
        <v/>
      </c>
      <c r="U6747" s="36">
        <f ca="1">IF(F6747&lt;&gt;"",COUNTA(OFFSET('Maximum minutes'!$C$1,'Annexe A1 Cours'!T6747,0,1,50)),0)</f>
        <v>0</v>
      </c>
      <c r="V6747" s="37">
        <f ca="1">IFERROR(OFFSET('Maximum minutes'!$C$1,T6747+1,-1+MATCH(G6747,OFFSET('Maximum minutes'!$C$1,T6747-1,0,1,50),0)),0)</f>
        <v>0</v>
      </c>
      <c r="W6747" s="38">
        <f t="shared" ca="1" si="210"/>
        <v>0</v>
      </c>
    </row>
    <row r="6748" spans="1:23" s="36" customFormat="1" ht="18.75">
      <c r="A6748" s="34"/>
      <c r="B6748" s="39"/>
      <c r="C6748" s="39"/>
      <c r="D6748" s="35"/>
      <c r="E6748" s="40"/>
      <c r="F6748" s="39"/>
      <c r="G6748" s="39"/>
      <c r="H6748" s="39"/>
      <c r="I6748" s="34"/>
      <c r="J6748" s="34"/>
      <c r="K6748" s="34"/>
      <c r="L6748" s="34"/>
      <c r="M6748" s="43" t="str">
        <f ca="1">IFERROR(OFFSET('Maximum minutes'!$C$1,T6748,MATCH(IF(G6748&lt;&gt;"",G6748,F6748),OFFSET('Maximum minutes'!$C$1,T6748-1,0,1,U6748+1),0)-1)*IF(OR(ISNUMBER(J6748),J6748="sans examen"),1,0)*IF(W6748&lt;MinDate,1,0),"")</f>
        <v/>
      </c>
      <c r="N6748" s="36">
        <f t="shared" ca="1" si="211"/>
        <v>0</v>
      </c>
      <c r="O6748" s="36" t="e">
        <f ca="1">LEFT(OFFSET(Lists!$Q$2,MATCH(E6748,Lists!$R$3:$R$19,0),0),4)</f>
        <v>#N/A</v>
      </c>
      <c r="P6748" s="36" t="e">
        <f ca="1">MATCH(O6748,Lists!$S$2:$S$640,1)</f>
        <v>#N/A</v>
      </c>
      <c r="Q6748" s="36" t="e">
        <f ca="1">MATCH(LEFT(OFFSET(Lists!$Q$2,MATCH(E6748,Lists!$R$3:$R$19,0)+1,0),4),Lists!$S$3:$S$640,1)</f>
        <v>#N/A</v>
      </c>
      <c r="R6748" s="36" t="e">
        <f ca="1">LEFT(OFFSET(Lists!$S$2,P6748-1+MATCH(F6748,OFFSET(Lists!$T$3,P6748-1,0,Q6748-P6748+1),0),0),6)</f>
        <v>#N/A</v>
      </c>
      <c r="S6748" s="36" t="e">
        <f ca="1">VLOOKUP(R6748,Lists!B:D,3,FALSE)</f>
        <v>#N/A</v>
      </c>
      <c r="T6748" s="36" t="str">
        <f>IF(F6748&lt;&gt;"",MATCH(R6748,'Maximum minutes'!B:B,0),"")</f>
        <v/>
      </c>
      <c r="U6748" s="36">
        <f ca="1">IF(F6748&lt;&gt;"",COUNTA(OFFSET('Maximum minutes'!$C$1,'Annexe A1 Cours'!T6748,0,1,50)),0)</f>
        <v>0</v>
      </c>
      <c r="V6748" s="37">
        <f ca="1">IFERROR(OFFSET('Maximum minutes'!$C$1,T6748+1,-1+MATCH(G6748,OFFSET('Maximum minutes'!$C$1,T6748-1,0,1,50),0)),0)</f>
        <v>0</v>
      </c>
      <c r="W6748" s="38">
        <f t="shared" ca="1" si="210"/>
        <v>0</v>
      </c>
    </row>
    <row r="6749" spans="1:23" s="36" customFormat="1" ht="18.75">
      <c r="A6749" s="34"/>
      <c r="B6749" s="39"/>
      <c r="C6749" s="39"/>
      <c r="D6749" s="35"/>
      <c r="E6749" s="40"/>
      <c r="F6749" s="39"/>
      <c r="G6749" s="39"/>
      <c r="H6749" s="39"/>
      <c r="I6749" s="34"/>
      <c r="J6749" s="34"/>
      <c r="K6749" s="34"/>
      <c r="L6749" s="34"/>
      <c r="M6749" s="43" t="str">
        <f ca="1">IFERROR(OFFSET('Maximum minutes'!$C$1,T6749,MATCH(IF(G6749&lt;&gt;"",G6749,F6749),OFFSET('Maximum minutes'!$C$1,T6749-1,0,1,U6749+1),0)-1)*IF(OR(ISNUMBER(J6749),J6749="sans examen"),1,0)*IF(W6749&lt;MinDate,1,0),"")</f>
        <v/>
      </c>
      <c r="N6749" s="36">
        <f t="shared" ca="1" si="211"/>
        <v>0</v>
      </c>
      <c r="O6749" s="36" t="e">
        <f ca="1">LEFT(OFFSET(Lists!$Q$2,MATCH(E6749,Lists!$R$3:$R$19,0),0),4)</f>
        <v>#N/A</v>
      </c>
      <c r="P6749" s="36" t="e">
        <f ca="1">MATCH(O6749,Lists!$S$2:$S$640,1)</f>
        <v>#N/A</v>
      </c>
      <c r="Q6749" s="36" t="e">
        <f ca="1">MATCH(LEFT(OFFSET(Lists!$Q$2,MATCH(E6749,Lists!$R$3:$R$19,0)+1,0),4),Lists!$S$3:$S$640,1)</f>
        <v>#N/A</v>
      </c>
      <c r="R6749" s="36" t="e">
        <f ca="1">LEFT(OFFSET(Lists!$S$2,P6749-1+MATCH(F6749,OFFSET(Lists!$T$3,P6749-1,0,Q6749-P6749+1),0),0),6)</f>
        <v>#N/A</v>
      </c>
      <c r="S6749" s="36" t="e">
        <f ca="1">VLOOKUP(R6749,Lists!B:D,3,FALSE)</f>
        <v>#N/A</v>
      </c>
      <c r="T6749" s="36" t="str">
        <f>IF(F6749&lt;&gt;"",MATCH(R6749,'Maximum minutes'!B:B,0),"")</f>
        <v/>
      </c>
      <c r="U6749" s="36">
        <f ca="1">IF(F6749&lt;&gt;"",COUNTA(OFFSET('Maximum minutes'!$C$1,'Annexe A1 Cours'!T6749,0,1,50)),0)</f>
        <v>0</v>
      </c>
      <c r="V6749" s="37">
        <f ca="1">IFERROR(OFFSET('Maximum minutes'!$C$1,T6749+1,-1+MATCH(G6749,OFFSET('Maximum minutes'!$C$1,T6749-1,0,1,50),0)),0)</f>
        <v>0</v>
      </c>
      <c r="W6749" s="38">
        <f t="shared" ca="1" si="210"/>
        <v>0</v>
      </c>
    </row>
    <row r="6750" spans="1:23" s="36" customFormat="1" ht="18.75">
      <c r="A6750" s="34"/>
      <c r="B6750" s="39"/>
      <c r="C6750" s="39"/>
      <c r="D6750" s="35"/>
      <c r="E6750" s="40"/>
      <c r="F6750" s="39"/>
      <c r="G6750" s="39"/>
      <c r="H6750" s="39"/>
      <c r="I6750" s="34"/>
      <c r="J6750" s="34"/>
      <c r="K6750" s="34"/>
      <c r="L6750" s="34"/>
      <c r="M6750" s="43" t="str">
        <f ca="1">IFERROR(OFFSET('Maximum minutes'!$C$1,T6750,MATCH(IF(G6750&lt;&gt;"",G6750,F6750),OFFSET('Maximum minutes'!$C$1,T6750-1,0,1,U6750+1),0)-1)*IF(OR(ISNUMBER(J6750),J6750="sans examen"),1,0)*IF(W6750&lt;MinDate,1,0),"")</f>
        <v/>
      </c>
      <c r="N6750" s="36">
        <f t="shared" ca="1" si="211"/>
        <v>0</v>
      </c>
      <c r="O6750" s="36" t="e">
        <f ca="1">LEFT(OFFSET(Lists!$Q$2,MATCH(E6750,Lists!$R$3:$R$19,0),0),4)</f>
        <v>#N/A</v>
      </c>
      <c r="P6750" s="36" t="e">
        <f ca="1">MATCH(O6750,Lists!$S$2:$S$640,1)</f>
        <v>#N/A</v>
      </c>
      <c r="Q6750" s="36" t="e">
        <f ca="1">MATCH(LEFT(OFFSET(Lists!$Q$2,MATCH(E6750,Lists!$R$3:$R$19,0)+1,0),4),Lists!$S$3:$S$640,1)</f>
        <v>#N/A</v>
      </c>
      <c r="R6750" s="36" t="e">
        <f ca="1">LEFT(OFFSET(Lists!$S$2,P6750-1+MATCH(F6750,OFFSET(Lists!$T$3,P6750-1,0,Q6750-P6750+1),0),0),6)</f>
        <v>#N/A</v>
      </c>
      <c r="S6750" s="36" t="e">
        <f ca="1">VLOOKUP(R6750,Lists!B:D,3,FALSE)</f>
        <v>#N/A</v>
      </c>
      <c r="T6750" s="36" t="str">
        <f>IF(F6750&lt;&gt;"",MATCH(R6750,'Maximum minutes'!B:B,0),"")</f>
        <v/>
      </c>
      <c r="U6750" s="36">
        <f ca="1">IF(F6750&lt;&gt;"",COUNTA(OFFSET('Maximum minutes'!$C$1,'Annexe A1 Cours'!T6750,0,1,50)),0)</f>
        <v>0</v>
      </c>
      <c r="V6750" s="37">
        <f ca="1">IFERROR(OFFSET('Maximum minutes'!$C$1,T6750+1,-1+MATCH(G6750,OFFSET('Maximum minutes'!$C$1,T6750-1,0,1,50),0)),0)</f>
        <v>0</v>
      </c>
      <c r="W6750" s="38">
        <f t="shared" ca="1" si="210"/>
        <v>0</v>
      </c>
    </row>
    <row r="6751" spans="1:23" s="36" customFormat="1" ht="18.75">
      <c r="A6751" s="34"/>
      <c r="B6751" s="39"/>
      <c r="C6751" s="39"/>
      <c r="D6751" s="35"/>
      <c r="E6751" s="40"/>
      <c r="F6751" s="39"/>
      <c r="G6751" s="39"/>
      <c r="H6751" s="39"/>
      <c r="I6751" s="34"/>
      <c r="J6751" s="34"/>
      <c r="K6751" s="34"/>
      <c r="L6751" s="34"/>
      <c r="M6751" s="43" t="str">
        <f ca="1">IFERROR(OFFSET('Maximum minutes'!$C$1,T6751,MATCH(IF(G6751&lt;&gt;"",G6751,F6751),OFFSET('Maximum minutes'!$C$1,T6751-1,0,1,U6751+1),0)-1)*IF(OR(ISNUMBER(J6751),J6751="sans examen"),1,0)*IF(W6751&lt;MinDate,1,0),"")</f>
        <v/>
      </c>
      <c r="N6751" s="36">
        <f t="shared" ca="1" si="211"/>
        <v>0</v>
      </c>
      <c r="O6751" s="36" t="e">
        <f ca="1">LEFT(OFFSET(Lists!$Q$2,MATCH(E6751,Lists!$R$3:$R$19,0),0),4)</f>
        <v>#N/A</v>
      </c>
      <c r="P6751" s="36" t="e">
        <f ca="1">MATCH(O6751,Lists!$S$2:$S$640,1)</f>
        <v>#N/A</v>
      </c>
      <c r="Q6751" s="36" t="e">
        <f ca="1">MATCH(LEFT(OFFSET(Lists!$Q$2,MATCH(E6751,Lists!$R$3:$R$19,0)+1,0),4),Lists!$S$3:$S$640,1)</f>
        <v>#N/A</v>
      </c>
      <c r="R6751" s="36" t="e">
        <f ca="1">LEFT(OFFSET(Lists!$S$2,P6751-1+MATCH(F6751,OFFSET(Lists!$T$3,P6751-1,0,Q6751-P6751+1),0),0),6)</f>
        <v>#N/A</v>
      </c>
      <c r="S6751" s="36" t="e">
        <f ca="1">VLOOKUP(R6751,Lists!B:D,3,FALSE)</f>
        <v>#N/A</v>
      </c>
      <c r="T6751" s="36" t="str">
        <f>IF(F6751&lt;&gt;"",MATCH(R6751,'Maximum minutes'!B:B,0),"")</f>
        <v/>
      </c>
      <c r="U6751" s="36">
        <f ca="1">IF(F6751&lt;&gt;"",COUNTA(OFFSET('Maximum minutes'!$C$1,'Annexe A1 Cours'!T6751,0,1,50)),0)</f>
        <v>0</v>
      </c>
      <c r="V6751" s="37">
        <f ca="1">IFERROR(OFFSET('Maximum minutes'!$C$1,T6751+1,-1+MATCH(G6751,OFFSET('Maximum minutes'!$C$1,T6751-1,0,1,50),0)),0)</f>
        <v>0</v>
      </c>
      <c r="W6751" s="38">
        <f t="shared" ca="1" si="210"/>
        <v>0</v>
      </c>
    </row>
    <row r="6752" spans="1:23" s="36" customFormat="1" ht="18.75">
      <c r="A6752" s="34"/>
      <c r="B6752" s="39"/>
      <c r="C6752" s="39"/>
      <c r="D6752" s="35"/>
      <c r="E6752" s="40"/>
      <c r="F6752" s="39"/>
      <c r="G6752" s="39"/>
      <c r="H6752" s="39"/>
      <c r="I6752" s="34"/>
      <c r="J6752" s="34"/>
      <c r="K6752" s="34"/>
      <c r="L6752" s="34"/>
      <c r="M6752" s="43" t="str">
        <f ca="1">IFERROR(OFFSET('Maximum minutes'!$C$1,T6752,MATCH(IF(G6752&lt;&gt;"",G6752,F6752),OFFSET('Maximum minutes'!$C$1,T6752-1,0,1,U6752+1),0)-1)*IF(OR(ISNUMBER(J6752),J6752="sans examen"),1,0)*IF(W6752&lt;MinDate,1,0),"")</f>
        <v/>
      </c>
      <c r="N6752" s="36">
        <f t="shared" ca="1" si="211"/>
        <v>0</v>
      </c>
      <c r="O6752" s="36" t="e">
        <f ca="1">LEFT(OFFSET(Lists!$Q$2,MATCH(E6752,Lists!$R$3:$R$19,0),0),4)</f>
        <v>#N/A</v>
      </c>
      <c r="P6752" s="36" t="e">
        <f ca="1">MATCH(O6752,Lists!$S$2:$S$640,1)</f>
        <v>#N/A</v>
      </c>
      <c r="Q6752" s="36" t="e">
        <f ca="1">MATCH(LEFT(OFFSET(Lists!$Q$2,MATCH(E6752,Lists!$R$3:$R$19,0)+1,0),4),Lists!$S$3:$S$640,1)</f>
        <v>#N/A</v>
      </c>
      <c r="R6752" s="36" t="e">
        <f ca="1">LEFT(OFFSET(Lists!$S$2,P6752-1+MATCH(F6752,OFFSET(Lists!$T$3,P6752-1,0,Q6752-P6752+1),0),0),6)</f>
        <v>#N/A</v>
      </c>
      <c r="S6752" s="36" t="e">
        <f ca="1">VLOOKUP(R6752,Lists!B:D,3,FALSE)</f>
        <v>#N/A</v>
      </c>
      <c r="T6752" s="36" t="str">
        <f>IF(F6752&lt;&gt;"",MATCH(R6752,'Maximum minutes'!B:B,0),"")</f>
        <v/>
      </c>
      <c r="U6752" s="36">
        <f ca="1">IF(F6752&lt;&gt;"",COUNTA(OFFSET('Maximum minutes'!$C$1,'Annexe A1 Cours'!T6752,0,1,50)),0)</f>
        <v>0</v>
      </c>
      <c r="V6752" s="37">
        <f ca="1">IFERROR(OFFSET('Maximum minutes'!$C$1,T6752+1,-1+MATCH(G6752,OFFSET('Maximum minutes'!$C$1,T6752-1,0,1,50),0)),0)</f>
        <v>0</v>
      </c>
      <c r="W6752" s="38">
        <f t="shared" ca="1" si="210"/>
        <v>0</v>
      </c>
    </row>
    <row r="6753" spans="1:23" s="36" customFormat="1" ht="18.75">
      <c r="A6753" s="34"/>
      <c r="B6753" s="39"/>
      <c r="C6753" s="39"/>
      <c r="D6753" s="35"/>
      <c r="E6753" s="40"/>
      <c r="F6753" s="39"/>
      <c r="G6753" s="39"/>
      <c r="H6753" s="39"/>
      <c r="I6753" s="34"/>
      <c r="J6753" s="34"/>
      <c r="K6753" s="34"/>
      <c r="L6753" s="34"/>
      <c r="M6753" s="43" t="str">
        <f ca="1">IFERROR(OFFSET('Maximum minutes'!$C$1,T6753,MATCH(IF(G6753&lt;&gt;"",G6753,F6753),OFFSET('Maximum minutes'!$C$1,T6753-1,0,1,U6753+1),0)-1)*IF(OR(ISNUMBER(J6753),J6753="sans examen"),1,0)*IF(W6753&lt;MinDate,1,0),"")</f>
        <v/>
      </c>
      <c r="N6753" s="36">
        <f t="shared" ca="1" si="211"/>
        <v>0</v>
      </c>
      <c r="O6753" s="36" t="e">
        <f ca="1">LEFT(OFFSET(Lists!$Q$2,MATCH(E6753,Lists!$R$3:$R$19,0),0),4)</f>
        <v>#N/A</v>
      </c>
      <c r="P6753" s="36" t="e">
        <f ca="1">MATCH(O6753,Lists!$S$2:$S$640,1)</f>
        <v>#N/A</v>
      </c>
      <c r="Q6753" s="36" t="e">
        <f ca="1">MATCH(LEFT(OFFSET(Lists!$Q$2,MATCH(E6753,Lists!$R$3:$R$19,0)+1,0),4),Lists!$S$3:$S$640,1)</f>
        <v>#N/A</v>
      </c>
      <c r="R6753" s="36" t="e">
        <f ca="1">LEFT(OFFSET(Lists!$S$2,P6753-1+MATCH(F6753,OFFSET(Lists!$T$3,P6753-1,0,Q6753-P6753+1),0),0),6)</f>
        <v>#N/A</v>
      </c>
      <c r="S6753" s="36" t="e">
        <f ca="1">VLOOKUP(R6753,Lists!B:D,3,FALSE)</f>
        <v>#N/A</v>
      </c>
      <c r="T6753" s="36" t="str">
        <f>IF(F6753&lt;&gt;"",MATCH(R6753,'Maximum minutes'!B:B,0),"")</f>
        <v/>
      </c>
      <c r="U6753" s="36">
        <f ca="1">IF(F6753&lt;&gt;"",COUNTA(OFFSET('Maximum minutes'!$C$1,'Annexe A1 Cours'!T6753,0,1,50)),0)</f>
        <v>0</v>
      </c>
      <c r="V6753" s="37">
        <f ca="1">IFERROR(OFFSET('Maximum minutes'!$C$1,T6753+1,-1+MATCH(G6753,OFFSET('Maximum minutes'!$C$1,T6753-1,0,1,50),0)),0)</f>
        <v>0</v>
      </c>
      <c r="W6753" s="38">
        <f t="shared" ca="1" si="210"/>
        <v>0</v>
      </c>
    </row>
    <row r="6754" spans="1:23" s="36" customFormat="1" ht="18.75">
      <c r="A6754" s="34"/>
      <c r="B6754" s="39"/>
      <c r="C6754" s="39"/>
      <c r="D6754" s="35"/>
      <c r="E6754" s="40"/>
      <c r="F6754" s="39"/>
      <c r="G6754" s="39"/>
      <c r="H6754" s="39"/>
      <c r="I6754" s="34"/>
      <c r="J6754" s="34"/>
      <c r="K6754" s="34"/>
      <c r="L6754" s="34"/>
      <c r="M6754" s="43" t="str">
        <f ca="1">IFERROR(OFFSET('Maximum minutes'!$C$1,T6754,MATCH(IF(G6754&lt;&gt;"",G6754,F6754),OFFSET('Maximum minutes'!$C$1,T6754-1,0,1,U6754+1),0)-1)*IF(OR(ISNUMBER(J6754),J6754="sans examen"),1,0)*IF(W6754&lt;MinDate,1,0),"")</f>
        <v/>
      </c>
      <c r="N6754" s="36">
        <f t="shared" ca="1" si="211"/>
        <v>0</v>
      </c>
      <c r="O6754" s="36" t="e">
        <f ca="1">LEFT(OFFSET(Lists!$Q$2,MATCH(E6754,Lists!$R$3:$R$19,0),0),4)</f>
        <v>#N/A</v>
      </c>
      <c r="P6754" s="36" t="e">
        <f ca="1">MATCH(O6754,Lists!$S$2:$S$640,1)</f>
        <v>#N/A</v>
      </c>
      <c r="Q6754" s="36" t="e">
        <f ca="1">MATCH(LEFT(OFFSET(Lists!$Q$2,MATCH(E6754,Lists!$R$3:$R$19,0)+1,0),4),Lists!$S$3:$S$640,1)</f>
        <v>#N/A</v>
      </c>
      <c r="R6754" s="36" t="e">
        <f ca="1">LEFT(OFFSET(Lists!$S$2,P6754-1+MATCH(F6754,OFFSET(Lists!$T$3,P6754-1,0,Q6754-P6754+1),0),0),6)</f>
        <v>#N/A</v>
      </c>
      <c r="S6754" s="36" t="e">
        <f ca="1">VLOOKUP(R6754,Lists!B:D,3,FALSE)</f>
        <v>#N/A</v>
      </c>
      <c r="T6754" s="36" t="str">
        <f>IF(F6754&lt;&gt;"",MATCH(R6754,'Maximum minutes'!B:B,0),"")</f>
        <v/>
      </c>
      <c r="U6754" s="36">
        <f ca="1">IF(F6754&lt;&gt;"",COUNTA(OFFSET('Maximum minutes'!$C$1,'Annexe A1 Cours'!T6754,0,1,50)),0)</f>
        <v>0</v>
      </c>
      <c r="V6754" s="37">
        <f ca="1">IFERROR(OFFSET('Maximum minutes'!$C$1,T6754+1,-1+MATCH(G6754,OFFSET('Maximum minutes'!$C$1,T6754-1,0,1,50),0)),0)</f>
        <v>0</v>
      </c>
      <c r="W6754" s="38">
        <f t="shared" ca="1" si="210"/>
        <v>0</v>
      </c>
    </row>
    <row r="6755" spans="1:23" s="36" customFormat="1" ht="18.75">
      <c r="A6755" s="34"/>
      <c r="B6755" s="39"/>
      <c r="C6755" s="39"/>
      <c r="D6755" s="35"/>
      <c r="E6755" s="40"/>
      <c r="F6755" s="39"/>
      <c r="G6755" s="39"/>
      <c r="H6755" s="39"/>
      <c r="I6755" s="34"/>
      <c r="J6755" s="34"/>
      <c r="K6755" s="34"/>
      <c r="L6755" s="34"/>
      <c r="M6755" s="43" t="str">
        <f ca="1">IFERROR(OFFSET('Maximum minutes'!$C$1,T6755,MATCH(IF(G6755&lt;&gt;"",G6755,F6755),OFFSET('Maximum minutes'!$C$1,T6755-1,0,1,U6755+1),0)-1)*IF(OR(ISNUMBER(J6755),J6755="sans examen"),1,0)*IF(W6755&lt;MinDate,1,0),"")</f>
        <v/>
      </c>
      <c r="N6755" s="36">
        <f t="shared" ca="1" si="211"/>
        <v>0</v>
      </c>
      <c r="O6755" s="36" t="e">
        <f ca="1">LEFT(OFFSET(Lists!$Q$2,MATCH(E6755,Lists!$R$3:$R$19,0),0),4)</f>
        <v>#N/A</v>
      </c>
      <c r="P6755" s="36" t="e">
        <f ca="1">MATCH(O6755,Lists!$S$2:$S$640,1)</f>
        <v>#N/A</v>
      </c>
      <c r="Q6755" s="36" t="e">
        <f ca="1">MATCH(LEFT(OFFSET(Lists!$Q$2,MATCH(E6755,Lists!$R$3:$R$19,0)+1,0),4),Lists!$S$3:$S$640,1)</f>
        <v>#N/A</v>
      </c>
      <c r="R6755" s="36" t="e">
        <f ca="1">LEFT(OFFSET(Lists!$S$2,P6755-1+MATCH(F6755,OFFSET(Lists!$T$3,P6755-1,0,Q6755-P6755+1),0),0),6)</f>
        <v>#N/A</v>
      </c>
      <c r="S6755" s="36" t="e">
        <f ca="1">VLOOKUP(R6755,Lists!B:D,3,FALSE)</f>
        <v>#N/A</v>
      </c>
      <c r="T6755" s="36" t="str">
        <f>IF(F6755&lt;&gt;"",MATCH(R6755,'Maximum minutes'!B:B,0),"")</f>
        <v/>
      </c>
      <c r="U6755" s="36">
        <f ca="1">IF(F6755&lt;&gt;"",COUNTA(OFFSET('Maximum minutes'!$C$1,'Annexe A1 Cours'!T6755,0,1,50)),0)</f>
        <v>0</v>
      </c>
      <c r="V6755" s="37">
        <f ca="1">IFERROR(OFFSET('Maximum minutes'!$C$1,T6755+1,-1+MATCH(G6755,OFFSET('Maximum minutes'!$C$1,T6755-1,0,1,50),0)),0)</f>
        <v>0</v>
      </c>
      <c r="W6755" s="38">
        <f t="shared" ca="1" si="210"/>
        <v>0</v>
      </c>
    </row>
    <row r="6756" spans="1:23" s="36" customFormat="1" ht="18.75">
      <c r="A6756" s="34"/>
      <c r="B6756" s="39"/>
      <c r="C6756" s="39"/>
      <c r="D6756" s="35"/>
      <c r="E6756" s="40"/>
      <c r="F6756" s="39"/>
      <c r="G6756" s="39"/>
      <c r="H6756" s="39"/>
      <c r="I6756" s="34"/>
      <c r="J6756" s="34"/>
      <c r="K6756" s="34"/>
      <c r="L6756" s="34"/>
      <c r="M6756" s="43" t="str">
        <f ca="1">IFERROR(OFFSET('Maximum minutes'!$C$1,T6756,MATCH(IF(G6756&lt;&gt;"",G6756,F6756),OFFSET('Maximum minutes'!$C$1,T6756-1,0,1,U6756+1),0)-1)*IF(OR(ISNUMBER(J6756),J6756="sans examen"),1,0)*IF(W6756&lt;MinDate,1,0),"")</f>
        <v/>
      </c>
      <c r="N6756" s="36">
        <f t="shared" ca="1" si="211"/>
        <v>0</v>
      </c>
      <c r="O6756" s="36" t="e">
        <f ca="1">LEFT(OFFSET(Lists!$Q$2,MATCH(E6756,Lists!$R$3:$R$19,0),0),4)</f>
        <v>#N/A</v>
      </c>
      <c r="P6756" s="36" t="e">
        <f ca="1">MATCH(O6756,Lists!$S$2:$S$640,1)</f>
        <v>#N/A</v>
      </c>
      <c r="Q6756" s="36" t="e">
        <f ca="1">MATCH(LEFT(OFFSET(Lists!$Q$2,MATCH(E6756,Lists!$R$3:$R$19,0)+1,0),4),Lists!$S$3:$S$640,1)</f>
        <v>#N/A</v>
      </c>
      <c r="R6756" s="36" t="e">
        <f ca="1">LEFT(OFFSET(Lists!$S$2,P6756-1+MATCH(F6756,OFFSET(Lists!$T$3,P6756-1,0,Q6756-P6756+1),0),0),6)</f>
        <v>#N/A</v>
      </c>
      <c r="S6756" s="36" t="e">
        <f ca="1">VLOOKUP(R6756,Lists!B:D,3,FALSE)</f>
        <v>#N/A</v>
      </c>
      <c r="T6756" s="36" t="str">
        <f>IF(F6756&lt;&gt;"",MATCH(R6756,'Maximum minutes'!B:B,0),"")</f>
        <v/>
      </c>
      <c r="U6756" s="36">
        <f ca="1">IF(F6756&lt;&gt;"",COUNTA(OFFSET('Maximum minutes'!$C$1,'Annexe A1 Cours'!T6756,0,1,50)),0)</f>
        <v>0</v>
      </c>
      <c r="V6756" s="37">
        <f ca="1">IFERROR(OFFSET('Maximum minutes'!$C$1,T6756+1,-1+MATCH(G6756,OFFSET('Maximum minutes'!$C$1,T6756-1,0,1,50),0)),0)</f>
        <v>0</v>
      </c>
      <c r="W6756" s="38">
        <f t="shared" ca="1" si="210"/>
        <v>0</v>
      </c>
    </row>
    <row r="6757" spans="1:23" s="36" customFormat="1" ht="18.75">
      <c r="A6757" s="34"/>
      <c r="B6757" s="39"/>
      <c r="C6757" s="39"/>
      <c r="D6757" s="35"/>
      <c r="E6757" s="40"/>
      <c r="F6757" s="39"/>
      <c r="G6757" s="39"/>
      <c r="H6757" s="39"/>
      <c r="I6757" s="34"/>
      <c r="J6757" s="34"/>
      <c r="K6757" s="34"/>
      <c r="L6757" s="34"/>
      <c r="M6757" s="43" t="str">
        <f ca="1">IFERROR(OFFSET('Maximum minutes'!$C$1,T6757,MATCH(IF(G6757&lt;&gt;"",G6757,F6757),OFFSET('Maximum minutes'!$C$1,T6757-1,0,1,U6757+1),0)-1)*IF(OR(ISNUMBER(J6757),J6757="sans examen"),1,0)*IF(W6757&lt;MinDate,1,0),"")</f>
        <v/>
      </c>
      <c r="N6757" s="36">
        <f t="shared" ca="1" si="211"/>
        <v>0</v>
      </c>
      <c r="O6757" s="36" t="e">
        <f ca="1">LEFT(OFFSET(Lists!$Q$2,MATCH(E6757,Lists!$R$3:$R$19,0),0),4)</f>
        <v>#N/A</v>
      </c>
      <c r="P6757" s="36" t="e">
        <f ca="1">MATCH(O6757,Lists!$S$2:$S$640,1)</f>
        <v>#N/A</v>
      </c>
      <c r="Q6757" s="36" t="e">
        <f ca="1">MATCH(LEFT(OFFSET(Lists!$Q$2,MATCH(E6757,Lists!$R$3:$R$19,0)+1,0),4),Lists!$S$3:$S$640,1)</f>
        <v>#N/A</v>
      </c>
      <c r="R6757" s="36" t="e">
        <f ca="1">LEFT(OFFSET(Lists!$S$2,P6757-1+MATCH(F6757,OFFSET(Lists!$T$3,P6757-1,0,Q6757-P6757+1),0),0),6)</f>
        <v>#N/A</v>
      </c>
      <c r="S6757" s="36" t="e">
        <f ca="1">VLOOKUP(R6757,Lists!B:D,3,FALSE)</f>
        <v>#N/A</v>
      </c>
      <c r="T6757" s="36" t="str">
        <f>IF(F6757&lt;&gt;"",MATCH(R6757,'Maximum minutes'!B:B,0),"")</f>
        <v/>
      </c>
      <c r="U6757" s="36">
        <f ca="1">IF(F6757&lt;&gt;"",COUNTA(OFFSET('Maximum minutes'!$C$1,'Annexe A1 Cours'!T6757,0,1,50)),0)</f>
        <v>0</v>
      </c>
      <c r="V6757" s="37">
        <f ca="1">IFERROR(OFFSET('Maximum minutes'!$C$1,T6757+1,-1+MATCH(G6757,OFFSET('Maximum minutes'!$C$1,T6757-1,0,1,50),0)),0)</f>
        <v>0</v>
      </c>
      <c r="W6757" s="38">
        <f t="shared" ca="1" si="210"/>
        <v>0</v>
      </c>
    </row>
    <row r="6758" spans="1:23" s="36" customFormat="1" ht="18.75">
      <c r="A6758" s="34"/>
      <c r="B6758" s="39"/>
      <c r="C6758" s="39"/>
      <c r="D6758" s="35"/>
      <c r="E6758" s="40"/>
      <c r="F6758" s="39"/>
      <c r="G6758" s="39"/>
      <c r="H6758" s="39"/>
      <c r="I6758" s="34"/>
      <c r="J6758" s="34"/>
      <c r="K6758" s="34"/>
      <c r="L6758" s="34"/>
      <c r="M6758" s="43" t="str">
        <f ca="1">IFERROR(OFFSET('Maximum minutes'!$C$1,T6758,MATCH(IF(G6758&lt;&gt;"",G6758,F6758),OFFSET('Maximum minutes'!$C$1,T6758-1,0,1,U6758+1),0)-1)*IF(OR(ISNUMBER(J6758),J6758="sans examen"),1,0)*IF(W6758&lt;MinDate,1,0),"")</f>
        <v/>
      </c>
      <c r="N6758" s="36">
        <f t="shared" ca="1" si="211"/>
        <v>0</v>
      </c>
      <c r="O6758" s="36" t="e">
        <f ca="1">LEFT(OFFSET(Lists!$Q$2,MATCH(E6758,Lists!$R$3:$R$19,0),0),4)</f>
        <v>#N/A</v>
      </c>
      <c r="P6758" s="36" t="e">
        <f ca="1">MATCH(O6758,Lists!$S$2:$S$640,1)</f>
        <v>#N/A</v>
      </c>
      <c r="Q6758" s="36" t="e">
        <f ca="1">MATCH(LEFT(OFFSET(Lists!$Q$2,MATCH(E6758,Lists!$R$3:$R$19,0)+1,0),4),Lists!$S$3:$S$640,1)</f>
        <v>#N/A</v>
      </c>
      <c r="R6758" s="36" t="e">
        <f ca="1">LEFT(OFFSET(Lists!$S$2,P6758-1+MATCH(F6758,OFFSET(Lists!$T$3,P6758-1,0,Q6758-P6758+1),0),0),6)</f>
        <v>#N/A</v>
      </c>
      <c r="S6758" s="36" t="e">
        <f ca="1">VLOOKUP(R6758,Lists!B:D,3,FALSE)</f>
        <v>#N/A</v>
      </c>
      <c r="T6758" s="36" t="str">
        <f>IF(F6758&lt;&gt;"",MATCH(R6758,'Maximum minutes'!B:B,0),"")</f>
        <v/>
      </c>
      <c r="U6758" s="36">
        <f ca="1">IF(F6758&lt;&gt;"",COUNTA(OFFSET('Maximum minutes'!$C$1,'Annexe A1 Cours'!T6758,0,1,50)),0)</f>
        <v>0</v>
      </c>
      <c r="V6758" s="37">
        <f ca="1">IFERROR(OFFSET('Maximum minutes'!$C$1,T6758+1,-1+MATCH(G6758,OFFSET('Maximum minutes'!$C$1,T6758-1,0,1,50),0)),0)</f>
        <v>0</v>
      </c>
      <c r="W6758" s="38">
        <f t="shared" ca="1" si="210"/>
        <v>0</v>
      </c>
    </row>
    <row r="6759" spans="1:23" s="36" customFormat="1" ht="18.75">
      <c r="A6759" s="34"/>
      <c r="B6759" s="39"/>
      <c r="C6759" s="39"/>
      <c r="D6759" s="35"/>
      <c r="E6759" s="40"/>
      <c r="F6759" s="39"/>
      <c r="G6759" s="39"/>
      <c r="H6759" s="39"/>
      <c r="I6759" s="34"/>
      <c r="J6759" s="34"/>
      <c r="K6759" s="34"/>
      <c r="L6759" s="34"/>
      <c r="M6759" s="43" t="str">
        <f ca="1">IFERROR(OFFSET('Maximum minutes'!$C$1,T6759,MATCH(IF(G6759&lt;&gt;"",G6759,F6759),OFFSET('Maximum minutes'!$C$1,T6759-1,0,1,U6759+1),0)-1)*IF(OR(ISNUMBER(J6759),J6759="sans examen"),1,0)*IF(W6759&lt;MinDate,1,0),"")</f>
        <v/>
      </c>
      <c r="N6759" s="36">
        <f t="shared" ca="1" si="211"/>
        <v>0</v>
      </c>
      <c r="O6759" s="36" t="e">
        <f ca="1">LEFT(OFFSET(Lists!$Q$2,MATCH(E6759,Lists!$R$3:$R$19,0),0),4)</f>
        <v>#N/A</v>
      </c>
      <c r="P6759" s="36" t="e">
        <f ca="1">MATCH(O6759,Lists!$S$2:$S$640,1)</f>
        <v>#N/A</v>
      </c>
      <c r="Q6759" s="36" t="e">
        <f ca="1">MATCH(LEFT(OFFSET(Lists!$Q$2,MATCH(E6759,Lists!$R$3:$R$19,0)+1,0),4),Lists!$S$3:$S$640,1)</f>
        <v>#N/A</v>
      </c>
      <c r="R6759" s="36" t="e">
        <f ca="1">LEFT(OFFSET(Lists!$S$2,P6759-1+MATCH(F6759,OFFSET(Lists!$T$3,P6759-1,0,Q6759-P6759+1),0),0),6)</f>
        <v>#N/A</v>
      </c>
      <c r="S6759" s="36" t="e">
        <f ca="1">VLOOKUP(R6759,Lists!B:D,3,FALSE)</f>
        <v>#N/A</v>
      </c>
      <c r="T6759" s="36" t="str">
        <f>IF(F6759&lt;&gt;"",MATCH(R6759,'Maximum minutes'!B:B,0),"")</f>
        <v/>
      </c>
      <c r="U6759" s="36">
        <f ca="1">IF(F6759&lt;&gt;"",COUNTA(OFFSET('Maximum minutes'!$C$1,'Annexe A1 Cours'!T6759,0,1,50)),0)</f>
        <v>0</v>
      </c>
      <c r="V6759" s="37">
        <f ca="1">IFERROR(OFFSET('Maximum minutes'!$C$1,T6759+1,-1+MATCH(G6759,OFFSET('Maximum minutes'!$C$1,T6759-1,0,1,50),0)),0)</f>
        <v>0</v>
      </c>
      <c r="W6759" s="38">
        <f t="shared" ca="1" si="210"/>
        <v>0</v>
      </c>
    </row>
    <row r="6760" spans="1:23" s="36" customFormat="1" ht="18.75">
      <c r="A6760" s="34"/>
      <c r="B6760" s="39"/>
      <c r="C6760" s="39"/>
      <c r="D6760" s="35"/>
      <c r="E6760" s="40"/>
      <c r="F6760" s="39"/>
      <c r="G6760" s="39"/>
      <c r="H6760" s="39"/>
      <c r="I6760" s="34"/>
      <c r="J6760" s="34"/>
      <c r="K6760" s="34"/>
      <c r="L6760" s="34"/>
      <c r="M6760" s="43" t="str">
        <f ca="1">IFERROR(OFFSET('Maximum minutes'!$C$1,T6760,MATCH(IF(G6760&lt;&gt;"",G6760,F6760),OFFSET('Maximum minutes'!$C$1,T6760-1,0,1,U6760+1),0)-1)*IF(OR(ISNUMBER(J6760),J6760="sans examen"),1,0)*IF(W6760&lt;MinDate,1,0),"")</f>
        <v/>
      </c>
      <c r="N6760" s="36">
        <f t="shared" ca="1" si="211"/>
        <v>0</v>
      </c>
      <c r="O6760" s="36" t="e">
        <f ca="1">LEFT(OFFSET(Lists!$Q$2,MATCH(E6760,Lists!$R$3:$R$19,0),0),4)</f>
        <v>#N/A</v>
      </c>
      <c r="P6760" s="36" t="e">
        <f ca="1">MATCH(O6760,Lists!$S$2:$S$640,1)</f>
        <v>#N/A</v>
      </c>
      <c r="Q6760" s="36" t="e">
        <f ca="1">MATCH(LEFT(OFFSET(Lists!$Q$2,MATCH(E6760,Lists!$R$3:$R$19,0)+1,0),4),Lists!$S$3:$S$640,1)</f>
        <v>#N/A</v>
      </c>
      <c r="R6760" s="36" t="e">
        <f ca="1">LEFT(OFFSET(Lists!$S$2,P6760-1+MATCH(F6760,OFFSET(Lists!$T$3,P6760-1,0,Q6760-P6760+1),0),0),6)</f>
        <v>#N/A</v>
      </c>
      <c r="S6760" s="36" t="e">
        <f ca="1">VLOOKUP(R6760,Lists!B:D,3,FALSE)</f>
        <v>#N/A</v>
      </c>
      <c r="T6760" s="36" t="str">
        <f>IF(F6760&lt;&gt;"",MATCH(R6760,'Maximum minutes'!B:B,0),"")</f>
        <v/>
      </c>
      <c r="U6760" s="36">
        <f ca="1">IF(F6760&lt;&gt;"",COUNTA(OFFSET('Maximum minutes'!$C$1,'Annexe A1 Cours'!T6760,0,1,50)),0)</f>
        <v>0</v>
      </c>
      <c r="V6760" s="37">
        <f ca="1">IFERROR(OFFSET('Maximum minutes'!$C$1,T6760+1,-1+MATCH(G6760,OFFSET('Maximum minutes'!$C$1,T6760-1,0,1,50),0)),0)</f>
        <v>0</v>
      </c>
      <c r="W6760" s="38">
        <f t="shared" ca="1" si="210"/>
        <v>0</v>
      </c>
    </row>
    <row r="6761" spans="1:23" s="36" customFormat="1" ht="18.75">
      <c r="A6761" s="34"/>
      <c r="B6761" s="39"/>
      <c r="C6761" s="39"/>
      <c r="D6761" s="35"/>
      <c r="E6761" s="40"/>
      <c r="F6761" s="39"/>
      <c r="G6761" s="39"/>
      <c r="H6761" s="39"/>
      <c r="I6761" s="34"/>
      <c r="J6761" s="34"/>
      <c r="K6761" s="34"/>
      <c r="L6761" s="34"/>
      <c r="M6761" s="43" t="str">
        <f ca="1">IFERROR(OFFSET('Maximum minutes'!$C$1,T6761,MATCH(IF(G6761&lt;&gt;"",G6761,F6761),OFFSET('Maximum minutes'!$C$1,T6761-1,0,1,U6761+1),0)-1)*IF(OR(ISNUMBER(J6761),J6761="sans examen"),1,0)*IF(W6761&lt;MinDate,1,0),"")</f>
        <v/>
      </c>
      <c r="N6761" s="36">
        <f t="shared" ca="1" si="211"/>
        <v>0</v>
      </c>
      <c r="O6761" s="36" t="e">
        <f ca="1">LEFT(OFFSET(Lists!$Q$2,MATCH(E6761,Lists!$R$3:$R$19,0),0),4)</f>
        <v>#N/A</v>
      </c>
      <c r="P6761" s="36" t="e">
        <f ca="1">MATCH(O6761,Lists!$S$2:$S$640,1)</f>
        <v>#N/A</v>
      </c>
      <c r="Q6761" s="36" t="e">
        <f ca="1">MATCH(LEFT(OFFSET(Lists!$Q$2,MATCH(E6761,Lists!$R$3:$R$19,0)+1,0),4),Lists!$S$3:$S$640,1)</f>
        <v>#N/A</v>
      </c>
      <c r="R6761" s="36" t="e">
        <f ca="1">LEFT(OFFSET(Lists!$S$2,P6761-1+MATCH(F6761,OFFSET(Lists!$T$3,P6761-1,0,Q6761-P6761+1),0),0),6)</f>
        <v>#N/A</v>
      </c>
      <c r="S6761" s="36" t="e">
        <f ca="1">VLOOKUP(R6761,Lists!B:D,3,FALSE)</f>
        <v>#N/A</v>
      </c>
      <c r="T6761" s="36" t="str">
        <f>IF(F6761&lt;&gt;"",MATCH(R6761,'Maximum minutes'!B:B,0),"")</f>
        <v/>
      </c>
      <c r="U6761" s="36">
        <f ca="1">IF(F6761&lt;&gt;"",COUNTA(OFFSET('Maximum minutes'!$C$1,'Annexe A1 Cours'!T6761,0,1,50)),0)</f>
        <v>0</v>
      </c>
      <c r="V6761" s="37">
        <f ca="1">IFERROR(OFFSET('Maximum minutes'!$C$1,T6761+1,-1+MATCH(G6761,OFFSET('Maximum minutes'!$C$1,T6761-1,0,1,50),0)),0)</f>
        <v>0</v>
      </c>
      <c r="W6761" s="38">
        <f t="shared" ca="1" si="210"/>
        <v>0</v>
      </c>
    </row>
    <row r="6762" spans="1:23" s="36" customFormat="1" ht="18.75">
      <c r="A6762" s="34"/>
      <c r="B6762" s="39"/>
      <c r="C6762" s="39"/>
      <c r="D6762" s="35"/>
      <c r="E6762" s="40"/>
      <c r="F6762" s="39"/>
      <c r="G6762" s="39"/>
      <c r="H6762" s="39"/>
      <c r="I6762" s="34"/>
      <c r="J6762" s="34"/>
      <c r="K6762" s="34"/>
      <c r="L6762" s="34"/>
      <c r="M6762" s="43" t="str">
        <f ca="1">IFERROR(OFFSET('Maximum minutes'!$C$1,T6762,MATCH(IF(G6762&lt;&gt;"",G6762,F6762),OFFSET('Maximum minutes'!$C$1,T6762-1,0,1,U6762+1),0)-1)*IF(OR(ISNUMBER(J6762),J6762="sans examen"),1,0)*IF(W6762&lt;MinDate,1,0),"")</f>
        <v/>
      </c>
      <c r="N6762" s="36">
        <f t="shared" ca="1" si="211"/>
        <v>0</v>
      </c>
      <c r="O6762" s="36" t="e">
        <f ca="1">LEFT(OFFSET(Lists!$Q$2,MATCH(E6762,Lists!$R$3:$R$19,0),0),4)</f>
        <v>#N/A</v>
      </c>
      <c r="P6762" s="36" t="e">
        <f ca="1">MATCH(O6762,Lists!$S$2:$S$640,1)</f>
        <v>#N/A</v>
      </c>
      <c r="Q6762" s="36" t="e">
        <f ca="1">MATCH(LEFT(OFFSET(Lists!$Q$2,MATCH(E6762,Lists!$R$3:$R$19,0)+1,0),4),Lists!$S$3:$S$640,1)</f>
        <v>#N/A</v>
      </c>
      <c r="R6762" s="36" t="e">
        <f ca="1">LEFT(OFFSET(Lists!$S$2,P6762-1+MATCH(F6762,OFFSET(Lists!$T$3,P6762-1,0,Q6762-P6762+1),0),0),6)</f>
        <v>#N/A</v>
      </c>
      <c r="S6762" s="36" t="e">
        <f ca="1">VLOOKUP(R6762,Lists!B:D,3,FALSE)</f>
        <v>#N/A</v>
      </c>
      <c r="T6762" s="36" t="str">
        <f>IF(F6762&lt;&gt;"",MATCH(R6762,'Maximum minutes'!B:B,0),"")</f>
        <v/>
      </c>
      <c r="U6762" s="36">
        <f ca="1">IF(F6762&lt;&gt;"",COUNTA(OFFSET('Maximum minutes'!$C$1,'Annexe A1 Cours'!T6762,0,1,50)),0)</f>
        <v>0</v>
      </c>
      <c r="V6762" s="37">
        <f ca="1">IFERROR(OFFSET('Maximum minutes'!$C$1,T6762+1,-1+MATCH(G6762,OFFSET('Maximum minutes'!$C$1,T6762-1,0,1,50),0)),0)</f>
        <v>0</v>
      </c>
      <c r="W6762" s="38">
        <f t="shared" ca="1" si="210"/>
        <v>0</v>
      </c>
    </row>
    <row r="6763" spans="1:23" s="36" customFormat="1" ht="18.75">
      <c r="A6763" s="34"/>
      <c r="B6763" s="39"/>
      <c r="C6763" s="39"/>
      <c r="D6763" s="35"/>
      <c r="E6763" s="40"/>
      <c r="F6763" s="39"/>
      <c r="G6763" s="39"/>
      <c r="H6763" s="39"/>
      <c r="I6763" s="34"/>
      <c r="J6763" s="34"/>
      <c r="K6763" s="34"/>
      <c r="L6763" s="34"/>
      <c r="M6763" s="43" t="str">
        <f ca="1">IFERROR(OFFSET('Maximum minutes'!$C$1,T6763,MATCH(IF(G6763&lt;&gt;"",G6763,F6763),OFFSET('Maximum minutes'!$C$1,T6763-1,0,1,U6763+1),0)-1)*IF(OR(ISNUMBER(J6763),J6763="sans examen"),1,0)*IF(W6763&lt;MinDate,1,0),"")</f>
        <v/>
      </c>
      <c r="N6763" s="36">
        <f t="shared" ca="1" si="211"/>
        <v>0</v>
      </c>
      <c r="O6763" s="36" t="e">
        <f ca="1">LEFT(OFFSET(Lists!$Q$2,MATCH(E6763,Lists!$R$3:$R$19,0),0),4)</f>
        <v>#N/A</v>
      </c>
      <c r="P6763" s="36" t="e">
        <f ca="1">MATCH(O6763,Lists!$S$2:$S$640,1)</f>
        <v>#N/A</v>
      </c>
      <c r="Q6763" s="36" t="e">
        <f ca="1">MATCH(LEFT(OFFSET(Lists!$Q$2,MATCH(E6763,Lists!$R$3:$R$19,0)+1,0),4),Lists!$S$3:$S$640,1)</f>
        <v>#N/A</v>
      </c>
      <c r="R6763" s="36" t="e">
        <f ca="1">LEFT(OFFSET(Lists!$S$2,P6763-1+MATCH(F6763,OFFSET(Lists!$T$3,P6763-1,0,Q6763-P6763+1),0),0),6)</f>
        <v>#N/A</v>
      </c>
      <c r="S6763" s="36" t="e">
        <f ca="1">VLOOKUP(R6763,Lists!B:D,3,FALSE)</f>
        <v>#N/A</v>
      </c>
      <c r="T6763" s="36" t="str">
        <f>IF(F6763&lt;&gt;"",MATCH(R6763,'Maximum minutes'!B:B,0),"")</f>
        <v/>
      </c>
      <c r="U6763" s="36">
        <f ca="1">IF(F6763&lt;&gt;"",COUNTA(OFFSET('Maximum minutes'!$C$1,'Annexe A1 Cours'!T6763,0,1,50)),0)</f>
        <v>0</v>
      </c>
      <c r="V6763" s="37">
        <f ca="1">IFERROR(OFFSET('Maximum minutes'!$C$1,T6763+1,-1+MATCH(G6763,OFFSET('Maximum minutes'!$C$1,T6763-1,0,1,50),0)),0)</f>
        <v>0</v>
      </c>
      <c r="W6763" s="38">
        <f t="shared" ca="1" si="210"/>
        <v>0</v>
      </c>
    </row>
    <row r="6764" spans="1:23" s="36" customFormat="1" ht="18.75">
      <c r="A6764" s="34"/>
      <c r="B6764" s="39"/>
      <c r="C6764" s="39"/>
      <c r="D6764" s="35"/>
      <c r="E6764" s="40"/>
      <c r="F6764" s="39"/>
      <c r="G6764" s="39"/>
      <c r="H6764" s="39"/>
      <c r="I6764" s="34"/>
      <c r="J6764" s="34"/>
      <c r="K6764" s="34"/>
      <c r="L6764" s="34"/>
      <c r="M6764" s="43" t="str">
        <f ca="1">IFERROR(OFFSET('Maximum minutes'!$C$1,T6764,MATCH(IF(G6764&lt;&gt;"",G6764,F6764),OFFSET('Maximum minutes'!$C$1,T6764-1,0,1,U6764+1),0)-1)*IF(OR(ISNUMBER(J6764),J6764="sans examen"),1,0)*IF(W6764&lt;MinDate,1,0),"")</f>
        <v/>
      </c>
      <c r="N6764" s="36">
        <f t="shared" ca="1" si="211"/>
        <v>0</v>
      </c>
      <c r="O6764" s="36" t="e">
        <f ca="1">LEFT(OFFSET(Lists!$Q$2,MATCH(E6764,Lists!$R$3:$R$19,0),0),4)</f>
        <v>#N/A</v>
      </c>
      <c r="P6764" s="36" t="e">
        <f ca="1">MATCH(O6764,Lists!$S$2:$S$640,1)</f>
        <v>#N/A</v>
      </c>
      <c r="Q6764" s="36" t="e">
        <f ca="1">MATCH(LEFT(OFFSET(Lists!$Q$2,MATCH(E6764,Lists!$R$3:$R$19,0)+1,0),4),Lists!$S$3:$S$640,1)</f>
        <v>#N/A</v>
      </c>
      <c r="R6764" s="36" t="e">
        <f ca="1">LEFT(OFFSET(Lists!$S$2,P6764-1+MATCH(F6764,OFFSET(Lists!$T$3,P6764-1,0,Q6764-P6764+1),0),0),6)</f>
        <v>#N/A</v>
      </c>
      <c r="S6764" s="36" t="e">
        <f ca="1">VLOOKUP(R6764,Lists!B:D,3,FALSE)</f>
        <v>#N/A</v>
      </c>
      <c r="T6764" s="36" t="str">
        <f>IF(F6764&lt;&gt;"",MATCH(R6764,'Maximum minutes'!B:B,0),"")</f>
        <v/>
      </c>
      <c r="U6764" s="36">
        <f ca="1">IF(F6764&lt;&gt;"",COUNTA(OFFSET('Maximum minutes'!$C$1,'Annexe A1 Cours'!T6764,0,1,50)),0)</f>
        <v>0</v>
      </c>
      <c r="V6764" s="37">
        <f ca="1">IFERROR(OFFSET('Maximum minutes'!$C$1,T6764+1,-1+MATCH(G6764,OFFSET('Maximum minutes'!$C$1,T6764-1,0,1,50),0)),0)</f>
        <v>0</v>
      </c>
      <c r="W6764" s="38">
        <f t="shared" ca="1" si="210"/>
        <v>0</v>
      </c>
    </row>
    <row r="6765" spans="1:23" s="36" customFormat="1" ht="18.75">
      <c r="A6765" s="34"/>
      <c r="B6765" s="39"/>
      <c r="C6765" s="39"/>
      <c r="D6765" s="35"/>
      <c r="E6765" s="40"/>
      <c r="F6765" s="39"/>
      <c r="G6765" s="39"/>
      <c r="H6765" s="39"/>
      <c r="I6765" s="34"/>
      <c r="J6765" s="34"/>
      <c r="K6765" s="34"/>
      <c r="L6765" s="34"/>
      <c r="M6765" s="43" t="str">
        <f ca="1">IFERROR(OFFSET('Maximum minutes'!$C$1,T6765,MATCH(IF(G6765&lt;&gt;"",G6765,F6765),OFFSET('Maximum minutes'!$C$1,T6765-1,0,1,U6765+1),0)-1)*IF(OR(ISNUMBER(J6765),J6765="sans examen"),1,0)*IF(W6765&lt;MinDate,1,0),"")</f>
        <v/>
      </c>
      <c r="N6765" s="36">
        <f t="shared" ca="1" si="211"/>
        <v>0</v>
      </c>
      <c r="O6765" s="36" t="e">
        <f ca="1">LEFT(OFFSET(Lists!$Q$2,MATCH(E6765,Lists!$R$3:$R$19,0),0),4)</f>
        <v>#N/A</v>
      </c>
      <c r="P6765" s="36" t="e">
        <f ca="1">MATCH(O6765,Lists!$S$2:$S$640,1)</f>
        <v>#N/A</v>
      </c>
      <c r="Q6765" s="36" t="e">
        <f ca="1">MATCH(LEFT(OFFSET(Lists!$Q$2,MATCH(E6765,Lists!$R$3:$R$19,0)+1,0),4),Lists!$S$3:$S$640,1)</f>
        <v>#N/A</v>
      </c>
      <c r="R6765" s="36" t="e">
        <f ca="1">LEFT(OFFSET(Lists!$S$2,P6765-1+MATCH(F6765,OFFSET(Lists!$T$3,P6765-1,0,Q6765-P6765+1),0),0),6)</f>
        <v>#N/A</v>
      </c>
      <c r="S6765" s="36" t="e">
        <f ca="1">VLOOKUP(R6765,Lists!B:D,3,FALSE)</f>
        <v>#N/A</v>
      </c>
      <c r="T6765" s="36" t="str">
        <f>IF(F6765&lt;&gt;"",MATCH(R6765,'Maximum minutes'!B:B,0),"")</f>
        <v/>
      </c>
      <c r="U6765" s="36">
        <f ca="1">IF(F6765&lt;&gt;"",COUNTA(OFFSET('Maximum minutes'!$C$1,'Annexe A1 Cours'!T6765,0,1,50)),0)</f>
        <v>0</v>
      </c>
      <c r="V6765" s="37">
        <f ca="1">IFERROR(OFFSET('Maximum minutes'!$C$1,T6765+1,-1+MATCH(G6765,OFFSET('Maximum minutes'!$C$1,T6765-1,0,1,50),0)),0)</f>
        <v>0</v>
      </c>
      <c r="W6765" s="38">
        <f t="shared" ca="1" si="210"/>
        <v>0</v>
      </c>
    </row>
    <row r="6766" spans="1:23" s="36" customFormat="1" ht="18.75">
      <c r="A6766" s="34"/>
      <c r="B6766" s="39"/>
      <c r="C6766" s="39"/>
      <c r="D6766" s="35"/>
      <c r="E6766" s="40"/>
      <c r="F6766" s="39"/>
      <c r="G6766" s="39"/>
      <c r="H6766" s="39"/>
      <c r="I6766" s="34"/>
      <c r="J6766" s="34"/>
      <c r="K6766" s="34"/>
      <c r="L6766" s="34"/>
      <c r="M6766" s="43" t="str">
        <f ca="1">IFERROR(OFFSET('Maximum minutes'!$C$1,T6766,MATCH(IF(G6766&lt;&gt;"",G6766,F6766),OFFSET('Maximum minutes'!$C$1,T6766-1,0,1,U6766+1),0)-1)*IF(OR(ISNUMBER(J6766),J6766="sans examen"),1,0)*IF(W6766&lt;MinDate,1,0),"")</f>
        <v/>
      </c>
      <c r="N6766" s="36">
        <f t="shared" ca="1" si="211"/>
        <v>0</v>
      </c>
      <c r="O6766" s="36" t="e">
        <f ca="1">LEFT(OFFSET(Lists!$Q$2,MATCH(E6766,Lists!$R$3:$R$19,0),0),4)</f>
        <v>#N/A</v>
      </c>
      <c r="P6766" s="36" t="e">
        <f ca="1">MATCH(O6766,Lists!$S$2:$S$640,1)</f>
        <v>#N/A</v>
      </c>
      <c r="Q6766" s="36" t="e">
        <f ca="1">MATCH(LEFT(OFFSET(Lists!$Q$2,MATCH(E6766,Lists!$R$3:$R$19,0)+1,0),4),Lists!$S$3:$S$640,1)</f>
        <v>#N/A</v>
      </c>
      <c r="R6766" s="36" t="e">
        <f ca="1">LEFT(OFFSET(Lists!$S$2,P6766-1+MATCH(F6766,OFFSET(Lists!$T$3,P6766-1,0,Q6766-P6766+1),0),0),6)</f>
        <v>#N/A</v>
      </c>
      <c r="S6766" s="36" t="e">
        <f ca="1">VLOOKUP(R6766,Lists!B:D,3,FALSE)</f>
        <v>#N/A</v>
      </c>
      <c r="T6766" s="36" t="str">
        <f>IF(F6766&lt;&gt;"",MATCH(R6766,'Maximum minutes'!B:B,0),"")</f>
        <v/>
      </c>
      <c r="U6766" s="36">
        <f ca="1">IF(F6766&lt;&gt;"",COUNTA(OFFSET('Maximum minutes'!$C$1,'Annexe A1 Cours'!T6766,0,1,50)),0)</f>
        <v>0</v>
      </c>
      <c r="V6766" s="37">
        <f ca="1">IFERROR(OFFSET('Maximum minutes'!$C$1,T6766+1,-1+MATCH(G6766,OFFSET('Maximum minutes'!$C$1,T6766-1,0,1,50),0)),0)</f>
        <v>0</v>
      </c>
      <c r="W6766" s="38">
        <f t="shared" ca="1" si="210"/>
        <v>0</v>
      </c>
    </row>
    <row r="6767" spans="1:23" s="36" customFormat="1" ht="18.75">
      <c r="A6767" s="34"/>
      <c r="B6767" s="39"/>
      <c r="C6767" s="39"/>
      <c r="D6767" s="35"/>
      <c r="E6767" s="40"/>
      <c r="F6767" s="39"/>
      <c r="G6767" s="39"/>
      <c r="H6767" s="39"/>
      <c r="I6767" s="34"/>
      <c r="J6767" s="34"/>
      <c r="K6767" s="34"/>
      <c r="L6767" s="34"/>
      <c r="M6767" s="43" t="str">
        <f ca="1">IFERROR(OFFSET('Maximum minutes'!$C$1,T6767,MATCH(IF(G6767&lt;&gt;"",G6767,F6767),OFFSET('Maximum minutes'!$C$1,T6767-1,0,1,U6767+1),0)-1)*IF(OR(ISNUMBER(J6767),J6767="sans examen"),1,0)*IF(W6767&lt;MinDate,1,0),"")</f>
        <v/>
      </c>
      <c r="N6767" s="36">
        <f t="shared" ca="1" si="211"/>
        <v>0</v>
      </c>
      <c r="O6767" s="36" t="e">
        <f ca="1">LEFT(OFFSET(Lists!$Q$2,MATCH(E6767,Lists!$R$3:$R$19,0),0),4)</f>
        <v>#N/A</v>
      </c>
      <c r="P6767" s="36" t="e">
        <f ca="1">MATCH(O6767,Lists!$S$2:$S$640,1)</f>
        <v>#N/A</v>
      </c>
      <c r="Q6767" s="36" t="e">
        <f ca="1">MATCH(LEFT(OFFSET(Lists!$Q$2,MATCH(E6767,Lists!$R$3:$R$19,0)+1,0),4),Lists!$S$3:$S$640,1)</f>
        <v>#N/A</v>
      </c>
      <c r="R6767" s="36" t="e">
        <f ca="1">LEFT(OFFSET(Lists!$S$2,P6767-1+MATCH(F6767,OFFSET(Lists!$T$3,P6767-1,0,Q6767-P6767+1),0),0),6)</f>
        <v>#N/A</v>
      </c>
      <c r="S6767" s="36" t="e">
        <f ca="1">VLOOKUP(R6767,Lists!B:D,3,FALSE)</f>
        <v>#N/A</v>
      </c>
      <c r="T6767" s="36" t="str">
        <f>IF(F6767&lt;&gt;"",MATCH(R6767,'Maximum minutes'!B:B,0),"")</f>
        <v/>
      </c>
      <c r="U6767" s="36">
        <f ca="1">IF(F6767&lt;&gt;"",COUNTA(OFFSET('Maximum minutes'!$C$1,'Annexe A1 Cours'!T6767,0,1,50)),0)</f>
        <v>0</v>
      </c>
      <c r="V6767" s="37">
        <f ca="1">IFERROR(OFFSET('Maximum minutes'!$C$1,T6767+1,-1+MATCH(G6767,OFFSET('Maximum minutes'!$C$1,T6767-1,0,1,50),0)),0)</f>
        <v>0</v>
      </c>
      <c r="W6767" s="38">
        <f t="shared" ca="1" si="210"/>
        <v>0</v>
      </c>
    </row>
    <row r="6768" spans="1:23" s="36" customFormat="1" ht="18.75">
      <c r="A6768" s="34"/>
      <c r="B6768" s="39"/>
      <c r="C6768" s="39"/>
      <c r="D6768" s="35"/>
      <c r="E6768" s="40"/>
      <c r="F6768" s="39"/>
      <c r="G6768" s="39"/>
      <c r="H6768" s="39"/>
      <c r="I6768" s="34"/>
      <c r="J6768" s="34"/>
      <c r="K6768" s="34"/>
      <c r="L6768" s="34"/>
      <c r="M6768" s="43" t="str">
        <f ca="1">IFERROR(OFFSET('Maximum minutes'!$C$1,T6768,MATCH(IF(G6768&lt;&gt;"",G6768,F6768),OFFSET('Maximum minutes'!$C$1,T6768-1,0,1,U6768+1),0)-1)*IF(OR(ISNUMBER(J6768),J6768="sans examen"),1,0)*IF(W6768&lt;MinDate,1,0),"")</f>
        <v/>
      </c>
      <c r="N6768" s="36">
        <f t="shared" ca="1" si="211"/>
        <v>0</v>
      </c>
      <c r="O6768" s="36" t="e">
        <f ca="1">LEFT(OFFSET(Lists!$Q$2,MATCH(E6768,Lists!$R$3:$R$19,0),0),4)</f>
        <v>#N/A</v>
      </c>
      <c r="P6768" s="36" t="e">
        <f ca="1">MATCH(O6768,Lists!$S$2:$S$640,1)</f>
        <v>#N/A</v>
      </c>
      <c r="Q6768" s="36" t="e">
        <f ca="1">MATCH(LEFT(OFFSET(Lists!$Q$2,MATCH(E6768,Lists!$R$3:$R$19,0)+1,0),4),Lists!$S$3:$S$640,1)</f>
        <v>#N/A</v>
      </c>
      <c r="R6768" s="36" t="e">
        <f ca="1">LEFT(OFFSET(Lists!$S$2,P6768-1+MATCH(F6768,OFFSET(Lists!$T$3,P6768-1,0,Q6768-P6768+1),0),0),6)</f>
        <v>#N/A</v>
      </c>
      <c r="S6768" s="36" t="e">
        <f ca="1">VLOOKUP(R6768,Lists!B:D,3,FALSE)</f>
        <v>#N/A</v>
      </c>
      <c r="T6768" s="36" t="str">
        <f>IF(F6768&lt;&gt;"",MATCH(R6768,'Maximum minutes'!B:B,0),"")</f>
        <v/>
      </c>
      <c r="U6768" s="36">
        <f ca="1">IF(F6768&lt;&gt;"",COUNTA(OFFSET('Maximum minutes'!$C$1,'Annexe A1 Cours'!T6768,0,1,50)),0)</f>
        <v>0</v>
      </c>
      <c r="V6768" s="37">
        <f ca="1">IFERROR(OFFSET('Maximum minutes'!$C$1,T6768+1,-1+MATCH(G6768,OFFSET('Maximum minutes'!$C$1,T6768-1,0,1,50),0)),0)</f>
        <v>0</v>
      </c>
      <c r="W6768" s="38">
        <f t="shared" ca="1" si="210"/>
        <v>0</v>
      </c>
    </row>
    <row r="6769" spans="1:23" s="36" customFormat="1" ht="18.75">
      <c r="A6769" s="34"/>
      <c r="B6769" s="39"/>
      <c r="C6769" s="39"/>
      <c r="D6769" s="35"/>
      <c r="E6769" s="40"/>
      <c r="F6769" s="39"/>
      <c r="G6769" s="39"/>
      <c r="H6769" s="39"/>
      <c r="I6769" s="34"/>
      <c r="J6769" s="34"/>
      <c r="K6769" s="34"/>
      <c r="L6769" s="34"/>
      <c r="M6769" s="43" t="str">
        <f ca="1">IFERROR(OFFSET('Maximum minutes'!$C$1,T6769,MATCH(IF(G6769&lt;&gt;"",G6769,F6769),OFFSET('Maximum minutes'!$C$1,T6769-1,0,1,U6769+1),0)-1)*IF(OR(ISNUMBER(J6769),J6769="sans examen"),1,0)*IF(W6769&lt;MinDate,1,0),"")</f>
        <v/>
      </c>
      <c r="N6769" s="36">
        <f t="shared" ca="1" si="211"/>
        <v>0</v>
      </c>
      <c r="O6769" s="36" t="e">
        <f ca="1">LEFT(OFFSET(Lists!$Q$2,MATCH(E6769,Lists!$R$3:$R$19,0),0),4)</f>
        <v>#N/A</v>
      </c>
      <c r="P6769" s="36" t="e">
        <f ca="1">MATCH(O6769,Lists!$S$2:$S$640,1)</f>
        <v>#N/A</v>
      </c>
      <c r="Q6769" s="36" t="e">
        <f ca="1">MATCH(LEFT(OFFSET(Lists!$Q$2,MATCH(E6769,Lists!$R$3:$R$19,0)+1,0),4),Lists!$S$3:$S$640,1)</f>
        <v>#N/A</v>
      </c>
      <c r="R6769" s="36" t="e">
        <f ca="1">LEFT(OFFSET(Lists!$S$2,P6769-1+MATCH(F6769,OFFSET(Lists!$T$3,P6769-1,0,Q6769-P6769+1),0),0),6)</f>
        <v>#N/A</v>
      </c>
      <c r="S6769" s="36" t="e">
        <f ca="1">VLOOKUP(R6769,Lists!B:D,3,FALSE)</f>
        <v>#N/A</v>
      </c>
      <c r="T6769" s="36" t="str">
        <f>IF(F6769&lt;&gt;"",MATCH(R6769,'Maximum minutes'!B:B,0),"")</f>
        <v/>
      </c>
      <c r="U6769" s="36">
        <f ca="1">IF(F6769&lt;&gt;"",COUNTA(OFFSET('Maximum minutes'!$C$1,'Annexe A1 Cours'!T6769,0,1,50)),0)</f>
        <v>0</v>
      </c>
      <c r="V6769" s="37">
        <f ca="1">IFERROR(OFFSET('Maximum minutes'!$C$1,T6769+1,-1+MATCH(G6769,OFFSET('Maximum minutes'!$C$1,T6769-1,0,1,50),0)),0)</f>
        <v>0</v>
      </c>
      <c r="W6769" s="38">
        <f t="shared" ca="1" si="210"/>
        <v>0</v>
      </c>
    </row>
    <row r="6770" spans="1:23" s="36" customFormat="1" ht="18.75">
      <c r="A6770" s="34"/>
      <c r="B6770" s="39"/>
      <c r="C6770" s="39"/>
      <c r="D6770" s="35"/>
      <c r="E6770" s="40"/>
      <c r="F6770" s="39"/>
      <c r="G6770" s="39"/>
      <c r="H6770" s="39"/>
      <c r="I6770" s="34"/>
      <c r="J6770" s="34"/>
      <c r="K6770" s="34"/>
      <c r="L6770" s="34"/>
      <c r="M6770" s="43" t="str">
        <f ca="1">IFERROR(OFFSET('Maximum minutes'!$C$1,T6770,MATCH(IF(G6770&lt;&gt;"",G6770,F6770),OFFSET('Maximum minutes'!$C$1,T6770-1,0,1,U6770+1),0)-1)*IF(OR(ISNUMBER(J6770),J6770="sans examen"),1,0)*IF(W6770&lt;MinDate,1,0),"")</f>
        <v/>
      </c>
      <c r="N6770" s="36">
        <f t="shared" ca="1" si="211"/>
        <v>0</v>
      </c>
      <c r="O6770" s="36" t="e">
        <f ca="1">LEFT(OFFSET(Lists!$Q$2,MATCH(E6770,Lists!$R$3:$R$19,0),0),4)</f>
        <v>#N/A</v>
      </c>
      <c r="P6770" s="36" t="e">
        <f ca="1">MATCH(O6770,Lists!$S$2:$S$640,1)</f>
        <v>#N/A</v>
      </c>
      <c r="Q6770" s="36" t="e">
        <f ca="1">MATCH(LEFT(OFFSET(Lists!$Q$2,MATCH(E6770,Lists!$R$3:$R$19,0)+1,0),4),Lists!$S$3:$S$640,1)</f>
        <v>#N/A</v>
      </c>
      <c r="R6770" s="36" t="e">
        <f ca="1">LEFT(OFFSET(Lists!$S$2,P6770-1+MATCH(F6770,OFFSET(Lists!$T$3,P6770-1,0,Q6770-P6770+1),0),0),6)</f>
        <v>#N/A</v>
      </c>
      <c r="S6770" s="36" t="e">
        <f ca="1">VLOOKUP(R6770,Lists!B:D,3,FALSE)</f>
        <v>#N/A</v>
      </c>
      <c r="T6770" s="36" t="str">
        <f>IF(F6770&lt;&gt;"",MATCH(R6770,'Maximum minutes'!B:B,0),"")</f>
        <v/>
      </c>
      <c r="U6770" s="36">
        <f ca="1">IF(F6770&lt;&gt;"",COUNTA(OFFSET('Maximum minutes'!$C$1,'Annexe A1 Cours'!T6770,0,1,50)),0)</f>
        <v>0</v>
      </c>
      <c r="V6770" s="37">
        <f ca="1">IFERROR(OFFSET('Maximum minutes'!$C$1,T6770+1,-1+MATCH(G6770,OFFSET('Maximum minutes'!$C$1,T6770-1,0,1,50),0)),0)</f>
        <v>0</v>
      </c>
      <c r="W6770" s="38">
        <f t="shared" ca="1" si="210"/>
        <v>0</v>
      </c>
    </row>
    <row r="6771" spans="1:23" s="36" customFormat="1" ht="18.75">
      <c r="A6771" s="34"/>
      <c r="B6771" s="39"/>
      <c r="C6771" s="39"/>
      <c r="D6771" s="35"/>
      <c r="E6771" s="40"/>
      <c r="F6771" s="39"/>
      <c r="G6771" s="39"/>
      <c r="H6771" s="39"/>
      <c r="I6771" s="34"/>
      <c r="J6771" s="34"/>
      <c r="K6771" s="34"/>
      <c r="L6771" s="34"/>
      <c r="M6771" s="43" t="str">
        <f ca="1">IFERROR(OFFSET('Maximum minutes'!$C$1,T6771,MATCH(IF(G6771&lt;&gt;"",G6771,F6771),OFFSET('Maximum minutes'!$C$1,T6771-1,0,1,U6771+1),0)-1)*IF(OR(ISNUMBER(J6771),J6771="sans examen"),1,0)*IF(W6771&lt;MinDate,1,0),"")</f>
        <v/>
      </c>
      <c r="N6771" s="36">
        <f t="shared" ca="1" si="211"/>
        <v>0</v>
      </c>
      <c r="O6771" s="36" t="e">
        <f ca="1">LEFT(OFFSET(Lists!$Q$2,MATCH(E6771,Lists!$R$3:$R$19,0),0),4)</f>
        <v>#N/A</v>
      </c>
      <c r="P6771" s="36" t="e">
        <f ca="1">MATCH(O6771,Lists!$S$2:$S$640,1)</f>
        <v>#N/A</v>
      </c>
      <c r="Q6771" s="36" t="e">
        <f ca="1">MATCH(LEFT(OFFSET(Lists!$Q$2,MATCH(E6771,Lists!$R$3:$R$19,0)+1,0),4),Lists!$S$3:$S$640,1)</f>
        <v>#N/A</v>
      </c>
      <c r="R6771" s="36" t="e">
        <f ca="1">LEFT(OFFSET(Lists!$S$2,P6771-1+MATCH(F6771,OFFSET(Lists!$T$3,P6771-1,0,Q6771-P6771+1),0),0),6)</f>
        <v>#N/A</v>
      </c>
      <c r="S6771" s="36" t="e">
        <f ca="1">VLOOKUP(R6771,Lists!B:D,3,FALSE)</f>
        <v>#N/A</v>
      </c>
      <c r="T6771" s="36" t="str">
        <f>IF(F6771&lt;&gt;"",MATCH(R6771,'Maximum minutes'!B:B,0),"")</f>
        <v/>
      </c>
      <c r="U6771" s="36">
        <f ca="1">IF(F6771&lt;&gt;"",COUNTA(OFFSET('Maximum minutes'!$C$1,'Annexe A1 Cours'!T6771,0,1,50)),0)</f>
        <v>0</v>
      </c>
      <c r="V6771" s="37">
        <f ca="1">IFERROR(OFFSET('Maximum minutes'!$C$1,T6771+1,-1+MATCH(G6771,OFFSET('Maximum minutes'!$C$1,T6771-1,0,1,50),0)),0)</f>
        <v>0</v>
      </c>
      <c r="W6771" s="38">
        <f t="shared" ca="1" si="210"/>
        <v>0</v>
      </c>
    </row>
    <row r="6772" spans="1:23" s="36" customFormat="1" ht="18.75">
      <c r="A6772" s="34"/>
      <c r="B6772" s="39"/>
      <c r="C6772" s="39"/>
      <c r="D6772" s="35"/>
      <c r="E6772" s="40"/>
      <c r="F6772" s="39"/>
      <c r="G6772" s="39"/>
      <c r="H6772" s="39"/>
      <c r="I6772" s="34"/>
      <c r="J6772" s="34"/>
      <c r="K6772" s="34"/>
      <c r="L6772" s="34"/>
      <c r="M6772" s="43" t="str">
        <f ca="1">IFERROR(OFFSET('Maximum minutes'!$C$1,T6772,MATCH(IF(G6772&lt;&gt;"",G6772,F6772),OFFSET('Maximum minutes'!$C$1,T6772-1,0,1,U6772+1),0)-1)*IF(OR(ISNUMBER(J6772),J6772="sans examen"),1,0)*IF(W6772&lt;MinDate,1,0),"")</f>
        <v/>
      </c>
      <c r="N6772" s="36">
        <f t="shared" ca="1" si="211"/>
        <v>0</v>
      </c>
      <c r="O6772" s="36" t="e">
        <f ca="1">LEFT(OFFSET(Lists!$Q$2,MATCH(E6772,Lists!$R$3:$R$19,0),0),4)</f>
        <v>#N/A</v>
      </c>
      <c r="P6772" s="36" t="e">
        <f ca="1">MATCH(O6772,Lists!$S$2:$S$640,1)</f>
        <v>#N/A</v>
      </c>
      <c r="Q6772" s="36" t="e">
        <f ca="1">MATCH(LEFT(OFFSET(Lists!$Q$2,MATCH(E6772,Lists!$R$3:$R$19,0)+1,0),4),Lists!$S$3:$S$640,1)</f>
        <v>#N/A</v>
      </c>
      <c r="R6772" s="36" t="e">
        <f ca="1">LEFT(OFFSET(Lists!$S$2,P6772-1+MATCH(F6772,OFFSET(Lists!$T$3,P6772-1,0,Q6772-P6772+1),0),0),6)</f>
        <v>#N/A</v>
      </c>
      <c r="S6772" s="36" t="e">
        <f ca="1">VLOOKUP(R6772,Lists!B:D,3,FALSE)</f>
        <v>#N/A</v>
      </c>
      <c r="T6772" s="36" t="str">
        <f>IF(F6772&lt;&gt;"",MATCH(R6772,'Maximum minutes'!B:B,0),"")</f>
        <v/>
      </c>
      <c r="U6772" s="36">
        <f ca="1">IF(F6772&lt;&gt;"",COUNTA(OFFSET('Maximum minutes'!$C$1,'Annexe A1 Cours'!T6772,0,1,50)),0)</f>
        <v>0</v>
      </c>
      <c r="V6772" s="37">
        <f ca="1">IFERROR(OFFSET('Maximum minutes'!$C$1,T6772+1,-1+MATCH(G6772,OFFSET('Maximum minutes'!$C$1,T6772-1,0,1,50),0)),0)</f>
        <v>0</v>
      </c>
      <c r="W6772" s="38">
        <f t="shared" ca="1" si="210"/>
        <v>0</v>
      </c>
    </row>
    <row r="6773" spans="1:23" s="36" customFormat="1" ht="18.75">
      <c r="A6773" s="34"/>
      <c r="B6773" s="39"/>
      <c r="C6773" s="39"/>
      <c r="D6773" s="35"/>
      <c r="E6773" s="40"/>
      <c r="F6773" s="39"/>
      <c r="G6773" s="39"/>
      <c r="H6773" s="39"/>
      <c r="I6773" s="34"/>
      <c r="J6773" s="34"/>
      <c r="K6773" s="34"/>
      <c r="L6773" s="34"/>
      <c r="M6773" s="43" t="str">
        <f ca="1">IFERROR(OFFSET('Maximum minutes'!$C$1,T6773,MATCH(IF(G6773&lt;&gt;"",G6773,F6773),OFFSET('Maximum minutes'!$C$1,T6773-1,0,1,U6773+1),0)-1)*IF(OR(ISNUMBER(J6773),J6773="sans examen"),1,0)*IF(W6773&lt;MinDate,1,0),"")</f>
        <v/>
      </c>
      <c r="N6773" s="36">
        <f t="shared" ca="1" si="211"/>
        <v>0</v>
      </c>
      <c r="O6773" s="36" t="e">
        <f ca="1">LEFT(OFFSET(Lists!$Q$2,MATCH(E6773,Lists!$R$3:$R$19,0),0),4)</f>
        <v>#N/A</v>
      </c>
      <c r="P6773" s="36" t="e">
        <f ca="1">MATCH(O6773,Lists!$S$2:$S$640,1)</f>
        <v>#N/A</v>
      </c>
      <c r="Q6773" s="36" t="e">
        <f ca="1">MATCH(LEFT(OFFSET(Lists!$Q$2,MATCH(E6773,Lists!$R$3:$R$19,0)+1,0),4),Lists!$S$3:$S$640,1)</f>
        <v>#N/A</v>
      </c>
      <c r="R6773" s="36" t="e">
        <f ca="1">LEFT(OFFSET(Lists!$S$2,P6773-1+MATCH(F6773,OFFSET(Lists!$T$3,P6773-1,0,Q6773-P6773+1),0),0),6)</f>
        <v>#N/A</v>
      </c>
      <c r="S6773" s="36" t="e">
        <f ca="1">VLOOKUP(R6773,Lists!B:D,3,FALSE)</f>
        <v>#N/A</v>
      </c>
      <c r="T6773" s="36" t="str">
        <f>IF(F6773&lt;&gt;"",MATCH(R6773,'Maximum minutes'!B:B,0),"")</f>
        <v/>
      </c>
      <c r="U6773" s="36">
        <f ca="1">IF(F6773&lt;&gt;"",COUNTA(OFFSET('Maximum minutes'!$C$1,'Annexe A1 Cours'!T6773,0,1,50)),0)</f>
        <v>0</v>
      </c>
      <c r="V6773" s="37">
        <f ca="1">IFERROR(OFFSET('Maximum minutes'!$C$1,T6773+1,-1+MATCH(G6773,OFFSET('Maximum minutes'!$C$1,T6773-1,0,1,50),0)),0)</f>
        <v>0</v>
      </c>
      <c r="W6773" s="38">
        <f t="shared" ca="1" si="210"/>
        <v>0</v>
      </c>
    </row>
    <row r="6774" spans="1:23" s="36" customFormat="1" ht="18.75">
      <c r="A6774" s="34"/>
      <c r="B6774" s="39"/>
      <c r="C6774" s="39"/>
      <c r="D6774" s="35"/>
      <c r="E6774" s="40"/>
      <c r="F6774" s="39"/>
      <c r="G6774" s="39"/>
      <c r="H6774" s="39"/>
      <c r="I6774" s="34"/>
      <c r="J6774" s="34"/>
      <c r="K6774" s="34"/>
      <c r="L6774" s="34"/>
      <c r="M6774" s="43" t="str">
        <f ca="1">IFERROR(OFFSET('Maximum minutes'!$C$1,T6774,MATCH(IF(G6774&lt;&gt;"",G6774,F6774),OFFSET('Maximum minutes'!$C$1,T6774-1,0,1,U6774+1),0)-1)*IF(OR(ISNUMBER(J6774),J6774="sans examen"),1,0)*IF(W6774&lt;MinDate,1,0),"")</f>
        <v/>
      </c>
      <c r="N6774" s="36">
        <f t="shared" ca="1" si="211"/>
        <v>0</v>
      </c>
      <c r="O6774" s="36" t="e">
        <f ca="1">LEFT(OFFSET(Lists!$Q$2,MATCH(E6774,Lists!$R$3:$R$19,0),0),4)</f>
        <v>#N/A</v>
      </c>
      <c r="P6774" s="36" t="e">
        <f ca="1">MATCH(O6774,Lists!$S$2:$S$640,1)</f>
        <v>#N/A</v>
      </c>
      <c r="Q6774" s="36" t="e">
        <f ca="1">MATCH(LEFT(OFFSET(Lists!$Q$2,MATCH(E6774,Lists!$R$3:$R$19,0)+1,0),4),Lists!$S$3:$S$640,1)</f>
        <v>#N/A</v>
      </c>
      <c r="R6774" s="36" t="e">
        <f ca="1">LEFT(OFFSET(Lists!$S$2,P6774-1+MATCH(F6774,OFFSET(Lists!$T$3,P6774-1,0,Q6774-P6774+1),0),0),6)</f>
        <v>#N/A</v>
      </c>
      <c r="S6774" s="36" t="e">
        <f ca="1">VLOOKUP(R6774,Lists!B:D,3,FALSE)</f>
        <v>#N/A</v>
      </c>
      <c r="T6774" s="36" t="str">
        <f>IF(F6774&lt;&gt;"",MATCH(R6774,'Maximum minutes'!B:B,0),"")</f>
        <v/>
      </c>
      <c r="U6774" s="36">
        <f ca="1">IF(F6774&lt;&gt;"",COUNTA(OFFSET('Maximum minutes'!$C$1,'Annexe A1 Cours'!T6774,0,1,50)),0)</f>
        <v>0</v>
      </c>
      <c r="V6774" s="37">
        <f ca="1">IFERROR(OFFSET('Maximum minutes'!$C$1,T6774+1,-1+MATCH(G6774,OFFSET('Maximum minutes'!$C$1,T6774-1,0,1,50),0)),0)</f>
        <v>0</v>
      </c>
      <c r="W6774" s="38">
        <f t="shared" ca="1" si="210"/>
        <v>0</v>
      </c>
    </row>
    <row r="6775" spans="1:23" s="36" customFormat="1" ht="18.75">
      <c r="A6775" s="34"/>
      <c r="B6775" s="39"/>
      <c r="C6775" s="39"/>
      <c r="D6775" s="35"/>
      <c r="E6775" s="40"/>
      <c r="F6775" s="39"/>
      <c r="G6775" s="39"/>
      <c r="H6775" s="39"/>
      <c r="I6775" s="34"/>
      <c r="J6775" s="34"/>
      <c r="K6775" s="34"/>
      <c r="L6775" s="34"/>
      <c r="M6775" s="43" t="str">
        <f ca="1">IFERROR(OFFSET('Maximum minutes'!$C$1,T6775,MATCH(IF(G6775&lt;&gt;"",G6775,F6775),OFFSET('Maximum minutes'!$C$1,T6775-1,0,1,U6775+1),0)-1)*IF(OR(ISNUMBER(J6775),J6775="sans examen"),1,0)*IF(W6775&lt;MinDate,1,0),"")</f>
        <v/>
      </c>
      <c r="N6775" s="36">
        <f t="shared" ca="1" si="211"/>
        <v>0</v>
      </c>
      <c r="O6775" s="36" t="e">
        <f ca="1">LEFT(OFFSET(Lists!$Q$2,MATCH(E6775,Lists!$R$3:$R$19,0),0),4)</f>
        <v>#N/A</v>
      </c>
      <c r="P6775" s="36" t="e">
        <f ca="1">MATCH(O6775,Lists!$S$2:$S$640,1)</f>
        <v>#N/A</v>
      </c>
      <c r="Q6775" s="36" t="e">
        <f ca="1">MATCH(LEFT(OFFSET(Lists!$Q$2,MATCH(E6775,Lists!$R$3:$R$19,0)+1,0),4),Lists!$S$3:$S$640,1)</f>
        <v>#N/A</v>
      </c>
      <c r="R6775" s="36" t="e">
        <f ca="1">LEFT(OFFSET(Lists!$S$2,P6775-1+MATCH(F6775,OFFSET(Lists!$T$3,P6775-1,0,Q6775-P6775+1),0),0),6)</f>
        <v>#N/A</v>
      </c>
      <c r="S6775" s="36" t="e">
        <f ca="1">VLOOKUP(R6775,Lists!B:D,3,FALSE)</f>
        <v>#N/A</v>
      </c>
      <c r="T6775" s="36" t="str">
        <f>IF(F6775&lt;&gt;"",MATCH(R6775,'Maximum minutes'!B:B,0),"")</f>
        <v/>
      </c>
      <c r="U6775" s="36">
        <f ca="1">IF(F6775&lt;&gt;"",COUNTA(OFFSET('Maximum minutes'!$C$1,'Annexe A1 Cours'!T6775,0,1,50)),0)</f>
        <v>0</v>
      </c>
      <c r="V6775" s="37">
        <f ca="1">IFERROR(OFFSET('Maximum minutes'!$C$1,T6775+1,-1+MATCH(G6775,OFFSET('Maximum minutes'!$C$1,T6775-1,0,1,50),0)),0)</f>
        <v>0</v>
      </c>
      <c r="W6775" s="38">
        <f t="shared" ca="1" si="210"/>
        <v>0</v>
      </c>
    </row>
    <row r="6776" spans="1:23" s="36" customFormat="1" ht="18.75">
      <c r="A6776" s="34"/>
      <c r="B6776" s="39"/>
      <c r="C6776" s="39"/>
      <c r="D6776" s="35"/>
      <c r="E6776" s="40"/>
      <c r="F6776" s="39"/>
      <c r="G6776" s="39"/>
      <c r="H6776" s="39"/>
      <c r="I6776" s="34"/>
      <c r="J6776" s="34"/>
      <c r="K6776" s="34"/>
      <c r="L6776" s="34"/>
      <c r="M6776" s="43" t="str">
        <f ca="1">IFERROR(OFFSET('Maximum minutes'!$C$1,T6776,MATCH(IF(G6776&lt;&gt;"",G6776,F6776),OFFSET('Maximum minutes'!$C$1,T6776-1,0,1,U6776+1),0)-1)*IF(OR(ISNUMBER(J6776),J6776="sans examen"),1,0)*IF(W6776&lt;MinDate,1,0),"")</f>
        <v/>
      </c>
      <c r="N6776" s="36">
        <f t="shared" ca="1" si="211"/>
        <v>0</v>
      </c>
      <c r="O6776" s="36" t="e">
        <f ca="1">LEFT(OFFSET(Lists!$Q$2,MATCH(E6776,Lists!$R$3:$R$19,0),0),4)</f>
        <v>#N/A</v>
      </c>
      <c r="P6776" s="36" t="e">
        <f ca="1">MATCH(O6776,Lists!$S$2:$S$640,1)</f>
        <v>#N/A</v>
      </c>
      <c r="Q6776" s="36" t="e">
        <f ca="1">MATCH(LEFT(OFFSET(Lists!$Q$2,MATCH(E6776,Lists!$R$3:$R$19,0)+1,0),4),Lists!$S$3:$S$640,1)</f>
        <v>#N/A</v>
      </c>
      <c r="R6776" s="36" t="e">
        <f ca="1">LEFT(OFFSET(Lists!$S$2,P6776-1+MATCH(F6776,OFFSET(Lists!$T$3,P6776-1,0,Q6776-P6776+1),0),0),6)</f>
        <v>#N/A</v>
      </c>
      <c r="S6776" s="36" t="e">
        <f ca="1">VLOOKUP(R6776,Lists!B:D,3,FALSE)</f>
        <v>#N/A</v>
      </c>
      <c r="T6776" s="36" t="str">
        <f>IF(F6776&lt;&gt;"",MATCH(R6776,'Maximum minutes'!B:B,0),"")</f>
        <v/>
      </c>
      <c r="U6776" s="36">
        <f ca="1">IF(F6776&lt;&gt;"",COUNTA(OFFSET('Maximum minutes'!$C$1,'Annexe A1 Cours'!T6776,0,1,50)),0)</f>
        <v>0</v>
      </c>
      <c r="V6776" s="37">
        <f ca="1">IFERROR(OFFSET('Maximum minutes'!$C$1,T6776+1,-1+MATCH(G6776,OFFSET('Maximum minutes'!$C$1,T6776-1,0,1,50),0)),0)</f>
        <v>0</v>
      </c>
      <c r="W6776" s="38">
        <f t="shared" ca="1" si="210"/>
        <v>0</v>
      </c>
    </row>
    <row r="6777" spans="1:23" s="36" customFormat="1" ht="18.75">
      <c r="A6777" s="34"/>
      <c r="B6777" s="39"/>
      <c r="C6777" s="39"/>
      <c r="D6777" s="35"/>
      <c r="E6777" s="40"/>
      <c r="F6777" s="39"/>
      <c r="G6777" s="39"/>
      <c r="H6777" s="39"/>
      <c r="I6777" s="34"/>
      <c r="J6777" s="34"/>
      <c r="K6777" s="34"/>
      <c r="L6777" s="34"/>
      <c r="M6777" s="43" t="str">
        <f ca="1">IFERROR(OFFSET('Maximum minutes'!$C$1,T6777,MATCH(IF(G6777&lt;&gt;"",G6777,F6777),OFFSET('Maximum minutes'!$C$1,T6777-1,0,1,U6777+1),0)-1)*IF(OR(ISNUMBER(J6777),J6777="sans examen"),1,0)*IF(W6777&lt;MinDate,1,0),"")</f>
        <v/>
      </c>
      <c r="N6777" s="36">
        <f t="shared" ca="1" si="211"/>
        <v>0</v>
      </c>
      <c r="O6777" s="36" t="e">
        <f ca="1">LEFT(OFFSET(Lists!$Q$2,MATCH(E6777,Lists!$R$3:$R$19,0),0),4)</f>
        <v>#N/A</v>
      </c>
      <c r="P6777" s="36" t="e">
        <f ca="1">MATCH(O6777,Lists!$S$2:$S$640,1)</f>
        <v>#N/A</v>
      </c>
      <c r="Q6777" s="36" t="e">
        <f ca="1">MATCH(LEFT(OFFSET(Lists!$Q$2,MATCH(E6777,Lists!$R$3:$R$19,0)+1,0),4),Lists!$S$3:$S$640,1)</f>
        <v>#N/A</v>
      </c>
      <c r="R6777" s="36" t="e">
        <f ca="1">LEFT(OFFSET(Lists!$S$2,P6777-1+MATCH(F6777,OFFSET(Lists!$T$3,P6777-1,0,Q6777-P6777+1),0),0),6)</f>
        <v>#N/A</v>
      </c>
      <c r="S6777" s="36" t="e">
        <f ca="1">VLOOKUP(R6777,Lists!B:D,3,FALSE)</f>
        <v>#N/A</v>
      </c>
      <c r="T6777" s="36" t="str">
        <f>IF(F6777&lt;&gt;"",MATCH(R6777,'Maximum minutes'!B:B,0),"")</f>
        <v/>
      </c>
      <c r="U6777" s="36">
        <f ca="1">IF(F6777&lt;&gt;"",COUNTA(OFFSET('Maximum minutes'!$C$1,'Annexe A1 Cours'!T6777,0,1,50)),0)</f>
        <v>0</v>
      </c>
      <c r="V6777" s="37">
        <f ca="1">IFERROR(OFFSET('Maximum minutes'!$C$1,T6777+1,-1+MATCH(G6777,OFFSET('Maximum minutes'!$C$1,T6777-1,0,1,50),0)),0)</f>
        <v>0</v>
      </c>
      <c r="W6777" s="38">
        <f t="shared" ca="1" si="210"/>
        <v>0</v>
      </c>
    </row>
    <row r="6778" spans="1:23" s="36" customFormat="1" ht="18.75">
      <c r="A6778" s="34"/>
      <c r="B6778" s="39"/>
      <c r="C6778" s="39"/>
      <c r="D6778" s="35"/>
      <c r="E6778" s="40"/>
      <c r="F6778" s="39"/>
      <c r="G6778" s="39"/>
      <c r="H6778" s="39"/>
      <c r="I6778" s="34"/>
      <c r="J6778" s="34"/>
      <c r="K6778" s="34"/>
      <c r="L6778" s="34"/>
      <c r="M6778" s="43" t="str">
        <f ca="1">IFERROR(OFFSET('Maximum minutes'!$C$1,T6778,MATCH(IF(G6778&lt;&gt;"",G6778,F6778),OFFSET('Maximum minutes'!$C$1,T6778-1,0,1,U6778+1),0)-1)*IF(OR(ISNUMBER(J6778),J6778="sans examen"),1,0)*IF(W6778&lt;MinDate,1,0),"")</f>
        <v/>
      </c>
      <c r="N6778" s="36">
        <f t="shared" ca="1" si="211"/>
        <v>0</v>
      </c>
      <c r="O6778" s="36" t="e">
        <f ca="1">LEFT(OFFSET(Lists!$Q$2,MATCH(E6778,Lists!$R$3:$R$19,0),0),4)</f>
        <v>#N/A</v>
      </c>
      <c r="P6778" s="36" t="e">
        <f ca="1">MATCH(O6778,Lists!$S$2:$S$640,1)</f>
        <v>#N/A</v>
      </c>
      <c r="Q6778" s="36" t="e">
        <f ca="1">MATCH(LEFT(OFFSET(Lists!$Q$2,MATCH(E6778,Lists!$R$3:$R$19,0)+1,0),4),Lists!$S$3:$S$640,1)</f>
        <v>#N/A</v>
      </c>
      <c r="R6778" s="36" t="e">
        <f ca="1">LEFT(OFFSET(Lists!$S$2,P6778-1+MATCH(F6778,OFFSET(Lists!$T$3,P6778-1,0,Q6778-P6778+1),0),0),6)</f>
        <v>#N/A</v>
      </c>
      <c r="S6778" s="36" t="e">
        <f ca="1">VLOOKUP(R6778,Lists!B:D,3,FALSE)</f>
        <v>#N/A</v>
      </c>
      <c r="T6778" s="36" t="str">
        <f>IF(F6778&lt;&gt;"",MATCH(R6778,'Maximum minutes'!B:B,0),"")</f>
        <v/>
      </c>
      <c r="U6778" s="36">
        <f ca="1">IF(F6778&lt;&gt;"",COUNTA(OFFSET('Maximum minutes'!$C$1,'Annexe A1 Cours'!T6778,0,1,50)),0)</f>
        <v>0</v>
      </c>
      <c r="V6778" s="37">
        <f ca="1">IFERROR(OFFSET('Maximum minutes'!$C$1,T6778+1,-1+MATCH(G6778,OFFSET('Maximum minutes'!$C$1,T6778-1,0,1,50),0)),0)</f>
        <v>0</v>
      </c>
      <c r="W6778" s="38">
        <f t="shared" ca="1" si="210"/>
        <v>0</v>
      </c>
    </row>
    <row r="6779" spans="1:23" s="36" customFormat="1" ht="18.75">
      <c r="A6779" s="34"/>
      <c r="B6779" s="39"/>
      <c r="C6779" s="39"/>
      <c r="D6779" s="35"/>
      <c r="E6779" s="40"/>
      <c r="F6779" s="39"/>
      <c r="G6779" s="39"/>
      <c r="H6779" s="39"/>
      <c r="I6779" s="34"/>
      <c r="J6779" s="34"/>
      <c r="K6779" s="34"/>
      <c r="L6779" s="34"/>
      <c r="M6779" s="43" t="str">
        <f ca="1">IFERROR(OFFSET('Maximum minutes'!$C$1,T6779,MATCH(IF(G6779&lt;&gt;"",G6779,F6779),OFFSET('Maximum minutes'!$C$1,T6779-1,0,1,U6779+1),0)-1)*IF(OR(ISNUMBER(J6779),J6779="sans examen"),1,0)*IF(W6779&lt;MinDate,1,0),"")</f>
        <v/>
      </c>
      <c r="N6779" s="36">
        <f t="shared" ca="1" si="211"/>
        <v>0</v>
      </c>
      <c r="O6779" s="36" t="e">
        <f ca="1">LEFT(OFFSET(Lists!$Q$2,MATCH(E6779,Lists!$R$3:$R$19,0),0),4)</f>
        <v>#N/A</v>
      </c>
      <c r="P6779" s="36" t="e">
        <f ca="1">MATCH(O6779,Lists!$S$2:$S$640,1)</f>
        <v>#N/A</v>
      </c>
      <c r="Q6779" s="36" t="e">
        <f ca="1">MATCH(LEFT(OFFSET(Lists!$Q$2,MATCH(E6779,Lists!$R$3:$R$19,0)+1,0),4),Lists!$S$3:$S$640,1)</f>
        <v>#N/A</v>
      </c>
      <c r="R6779" s="36" t="e">
        <f ca="1">LEFT(OFFSET(Lists!$S$2,P6779-1+MATCH(F6779,OFFSET(Lists!$T$3,P6779-1,0,Q6779-P6779+1),0),0),6)</f>
        <v>#N/A</v>
      </c>
      <c r="S6779" s="36" t="e">
        <f ca="1">VLOOKUP(R6779,Lists!B:D,3,FALSE)</f>
        <v>#N/A</v>
      </c>
      <c r="T6779" s="36" t="str">
        <f>IF(F6779&lt;&gt;"",MATCH(R6779,'Maximum minutes'!B:B,0),"")</f>
        <v/>
      </c>
      <c r="U6779" s="36">
        <f ca="1">IF(F6779&lt;&gt;"",COUNTA(OFFSET('Maximum minutes'!$C$1,'Annexe A1 Cours'!T6779,0,1,50)),0)</f>
        <v>0</v>
      </c>
      <c r="V6779" s="37">
        <f ca="1">IFERROR(OFFSET('Maximum minutes'!$C$1,T6779+1,-1+MATCH(G6779,OFFSET('Maximum minutes'!$C$1,T6779-1,0,1,50),0)),0)</f>
        <v>0</v>
      </c>
      <c r="W6779" s="38">
        <f t="shared" ca="1" si="210"/>
        <v>0</v>
      </c>
    </row>
    <row r="6780" spans="1:23" s="36" customFormat="1" ht="18.75">
      <c r="A6780" s="34"/>
      <c r="B6780" s="39"/>
      <c r="C6780" s="39"/>
      <c r="D6780" s="35"/>
      <c r="E6780" s="40"/>
      <c r="F6780" s="39"/>
      <c r="G6780" s="39"/>
      <c r="H6780" s="39"/>
      <c r="I6780" s="34"/>
      <c r="J6780" s="34"/>
      <c r="K6780" s="34"/>
      <c r="L6780" s="34"/>
      <c r="M6780" s="43" t="str">
        <f ca="1">IFERROR(OFFSET('Maximum minutes'!$C$1,T6780,MATCH(IF(G6780&lt;&gt;"",G6780,F6780),OFFSET('Maximum minutes'!$C$1,T6780-1,0,1,U6780+1),0)-1)*IF(OR(ISNUMBER(J6780),J6780="sans examen"),1,0)*IF(W6780&lt;MinDate,1,0),"")</f>
        <v/>
      </c>
      <c r="N6780" s="36">
        <f t="shared" ca="1" si="211"/>
        <v>0</v>
      </c>
      <c r="O6780" s="36" t="e">
        <f ca="1">LEFT(OFFSET(Lists!$Q$2,MATCH(E6780,Lists!$R$3:$R$19,0),0),4)</f>
        <v>#N/A</v>
      </c>
      <c r="P6780" s="36" t="e">
        <f ca="1">MATCH(O6780,Lists!$S$2:$S$640,1)</f>
        <v>#N/A</v>
      </c>
      <c r="Q6780" s="36" t="e">
        <f ca="1">MATCH(LEFT(OFFSET(Lists!$Q$2,MATCH(E6780,Lists!$R$3:$R$19,0)+1,0),4),Lists!$S$3:$S$640,1)</f>
        <v>#N/A</v>
      </c>
      <c r="R6780" s="36" t="e">
        <f ca="1">LEFT(OFFSET(Lists!$S$2,P6780-1+MATCH(F6780,OFFSET(Lists!$T$3,P6780-1,0,Q6780-P6780+1),0),0),6)</f>
        <v>#N/A</v>
      </c>
      <c r="S6780" s="36" t="e">
        <f ca="1">VLOOKUP(R6780,Lists!B:D,3,FALSE)</f>
        <v>#N/A</v>
      </c>
      <c r="T6780" s="36" t="str">
        <f>IF(F6780&lt;&gt;"",MATCH(R6780,'Maximum minutes'!B:B,0),"")</f>
        <v/>
      </c>
      <c r="U6780" s="36">
        <f ca="1">IF(F6780&lt;&gt;"",COUNTA(OFFSET('Maximum minutes'!$C$1,'Annexe A1 Cours'!T6780,0,1,50)),0)</f>
        <v>0</v>
      </c>
      <c r="V6780" s="37">
        <f ca="1">IFERROR(OFFSET('Maximum minutes'!$C$1,T6780+1,-1+MATCH(G6780,OFFSET('Maximum minutes'!$C$1,T6780-1,0,1,50),0)),0)</f>
        <v>0</v>
      </c>
      <c r="W6780" s="38">
        <f t="shared" ca="1" si="210"/>
        <v>0</v>
      </c>
    </row>
    <row r="6781" spans="1:23" s="36" customFormat="1" ht="18.75">
      <c r="A6781" s="34"/>
      <c r="B6781" s="39"/>
      <c r="C6781" s="39"/>
      <c r="D6781" s="35"/>
      <c r="E6781" s="40"/>
      <c r="F6781" s="39"/>
      <c r="G6781" s="39"/>
      <c r="H6781" s="39"/>
      <c r="I6781" s="34"/>
      <c r="J6781" s="34"/>
      <c r="K6781" s="34"/>
      <c r="L6781" s="34"/>
      <c r="M6781" s="43" t="str">
        <f ca="1">IFERROR(OFFSET('Maximum minutes'!$C$1,T6781,MATCH(IF(G6781&lt;&gt;"",G6781,F6781),OFFSET('Maximum minutes'!$C$1,T6781-1,0,1,U6781+1),0)-1)*IF(OR(ISNUMBER(J6781),J6781="sans examen"),1,0)*IF(W6781&lt;MinDate,1,0),"")</f>
        <v/>
      </c>
      <c r="N6781" s="36">
        <f t="shared" ca="1" si="211"/>
        <v>0</v>
      </c>
      <c r="O6781" s="36" t="e">
        <f ca="1">LEFT(OFFSET(Lists!$Q$2,MATCH(E6781,Lists!$R$3:$R$19,0),0),4)</f>
        <v>#N/A</v>
      </c>
      <c r="P6781" s="36" t="e">
        <f ca="1">MATCH(O6781,Lists!$S$2:$S$640,1)</f>
        <v>#N/A</v>
      </c>
      <c r="Q6781" s="36" t="e">
        <f ca="1">MATCH(LEFT(OFFSET(Lists!$Q$2,MATCH(E6781,Lists!$R$3:$R$19,0)+1,0),4),Lists!$S$3:$S$640,1)</f>
        <v>#N/A</v>
      </c>
      <c r="R6781" s="36" t="e">
        <f ca="1">LEFT(OFFSET(Lists!$S$2,P6781-1+MATCH(F6781,OFFSET(Lists!$T$3,P6781-1,0,Q6781-P6781+1),0),0),6)</f>
        <v>#N/A</v>
      </c>
      <c r="S6781" s="36" t="e">
        <f ca="1">VLOOKUP(R6781,Lists!B:D,3,FALSE)</f>
        <v>#N/A</v>
      </c>
      <c r="T6781" s="36" t="str">
        <f>IF(F6781&lt;&gt;"",MATCH(R6781,'Maximum minutes'!B:B,0),"")</f>
        <v/>
      </c>
      <c r="U6781" s="36">
        <f ca="1">IF(F6781&lt;&gt;"",COUNTA(OFFSET('Maximum minutes'!$C$1,'Annexe A1 Cours'!T6781,0,1,50)),0)</f>
        <v>0</v>
      </c>
      <c r="V6781" s="37">
        <f ca="1">IFERROR(OFFSET('Maximum minutes'!$C$1,T6781+1,-1+MATCH(G6781,OFFSET('Maximum minutes'!$C$1,T6781-1,0,1,50),0)),0)</f>
        <v>0</v>
      </c>
      <c r="W6781" s="38">
        <f t="shared" ca="1" si="210"/>
        <v>0</v>
      </c>
    </row>
    <row r="6782" spans="1:23" s="36" customFormat="1" ht="18.75">
      <c r="A6782" s="34"/>
      <c r="B6782" s="39"/>
      <c r="C6782" s="39"/>
      <c r="D6782" s="35"/>
      <c r="E6782" s="40"/>
      <c r="F6782" s="39"/>
      <c r="G6782" s="39"/>
      <c r="H6782" s="39"/>
      <c r="I6782" s="34"/>
      <c r="J6782" s="34"/>
      <c r="K6782" s="34"/>
      <c r="L6782" s="34"/>
      <c r="M6782" s="43" t="str">
        <f ca="1">IFERROR(OFFSET('Maximum minutes'!$C$1,T6782,MATCH(IF(G6782&lt;&gt;"",G6782,F6782),OFFSET('Maximum minutes'!$C$1,T6782-1,0,1,U6782+1),0)-1)*IF(OR(ISNUMBER(J6782),J6782="sans examen"),1,0)*IF(W6782&lt;MinDate,1,0),"")</f>
        <v/>
      </c>
      <c r="N6782" s="36">
        <f t="shared" ca="1" si="211"/>
        <v>0</v>
      </c>
      <c r="O6782" s="36" t="e">
        <f ca="1">LEFT(OFFSET(Lists!$Q$2,MATCH(E6782,Lists!$R$3:$R$19,0),0),4)</f>
        <v>#N/A</v>
      </c>
      <c r="P6782" s="36" t="e">
        <f ca="1">MATCH(O6782,Lists!$S$2:$S$640,1)</f>
        <v>#N/A</v>
      </c>
      <c r="Q6782" s="36" t="e">
        <f ca="1">MATCH(LEFT(OFFSET(Lists!$Q$2,MATCH(E6782,Lists!$R$3:$R$19,0)+1,0),4),Lists!$S$3:$S$640,1)</f>
        <v>#N/A</v>
      </c>
      <c r="R6782" s="36" t="e">
        <f ca="1">LEFT(OFFSET(Lists!$S$2,P6782-1+MATCH(F6782,OFFSET(Lists!$T$3,P6782-1,0,Q6782-P6782+1),0),0),6)</f>
        <v>#N/A</v>
      </c>
      <c r="S6782" s="36" t="e">
        <f ca="1">VLOOKUP(R6782,Lists!B:D,3,FALSE)</f>
        <v>#N/A</v>
      </c>
      <c r="T6782" s="36" t="str">
        <f>IF(F6782&lt;&gt;"",MATCH(R6782,'Maximum minutes'!B:B,0),"")</f>
        <v/>
      </c>
      <c r="U6782" s="36">
        <f ca="1">IF(F6782&lt;&gt;"",COUNTA(OFFSET('Maximum minutes'!$C$1,'Annexe A1 Cours'!T6782,0,1,50)),0)</f>
        <v>0</v>
      </c>
      <c r="V6782" s="37">
        <f ca="1">IFERROR(OFFSET('Maximum minutes'!$C$1,T6782+1,-1+MATCH(G6782,OFFSET('Maximum minutes'!$C$1,T6782-1,0,1,50),0)),0)</f>
        <v>0</v>
      </c>
      <c r="W6782" s="38">
        <f t="shared" ca="1" si="210"/>
        <v>0</v>
      </c>
    </row>
    <row r="6783" spans="1:23" s="36" customFormat="1" ht="18.75">
      <c r="A6783" s="34"/>
      <c r="B6783" s="39"/>
      <c r="C6783" s="39"/>
      <c r="D6783" s="35"/>
      <c r="E6783" s="40"/>
      <c r="F6783" s="39"/>
      <c r="G6783" s="39"/>
      <c r="H6783" s="39"/>
      <c r="I6783" s="34"/>
      <c r="J6783" s="34"/>
      <c r="K6783" s="34"/>
      <c r="L6783" s="34"/>
      <c r="M6783" s="43" t="str">
        <f ca="1">IFERROR(OFFSET('Maximum minutes'!$C$1,T6783,MATCH(IF(G6783&lt;&gt;"",G6783,F6783),OFFSET('Maximum minutes'!$C$1,T6783-1,0,1,U6783+1),0)-1)*IF(OR(ISNUMBER(J6783),J6783="sans examen"),1,0)*IF(W6783&lt;MinDate,1,0),"")</f>
        <v/>
      </c>
      <c r="N6783" s="36">
        <f t="shared" ca="1" si="211"/>
        <v>0</v>
      </c>
      <c r="O6783" s="36" t="e">
        <f ca="1">LEFT(OFFSET(Lists!$Q$2,MATCH(E6783,Lists!$R$3:$R$19,0),0),4)</f>
        <v>#N/A</v>
      </c>
      <c r="P6783" s="36" t="e">
        <f ca="1">MATCH(O6783,Lists!$S$2:$S$640,1)</f>
        <v>#N/A</v>
      </c>
      <c r="Q6783" s="36" t="e">
        <f ca="1">MATCH(LEFT(OFFSET(Lists!$Q$2,MATCH(E6783,Lists!$R$3:$R$19,0)+1,0),4),Lists!$S$3:$S$640,1)</f>
        <v>#N/A</v>
      </c>
      <c r="R6783" s="36" t="e">
        <f ca="1">LEFT(OFFSET(Lists!$S$2,P6783-1+MATCH(F6783,OFFSET(Lists!$T$3,P6783-1,0,Q6783-P6783+1),0),0),6)</f>
        <v>#N/A</v>
      </c>
      <c r="S6783" s="36" t="e">
        <f ca="1">VLOOKUP(R6783,Lists!B:D,3,FALSE)</f>
        <v>#N/A</v>
      </c>
      <c r="T6783" s="36" t="str">
        <f>IF(F6783&lt;&gt;"",MATCH(R6783,'Maximum minutes'!B:B,0),"")</f>
        <v/>
      </c>
      <c r="U6783" s="36">
        <f ca="1">IF(F6783&lt;&gt;"",COUNTA(OFFSET('Maximum minutes'!$C$1,'Annexe A1 Cours'!T6783,0,1,50)),0)</f>
        <v>0</v>
      </c>
      <c r="V6783" s="37">
        <f ca="1">IFERROR(OFFSET('Maximum minutes'!$C$1,T6783+1,-1+MATCH(G6783,OFFSET('Maximum minutes'!$C$1,T6783-1,0,1,50),0)),0)</f>
        <v>0</v>
      </c>
      <c r="W6783" s="38">
        <f t="shared" ca="1" si="210"/>
        <v>0</v>
      </c>
    </row>
    <row r="6784" spans="1:23" s="36" customFormat="1" ht="18.75">
      <c r="A6784" s="34"/>
      <c r="B6784" s="39"/>
      <c r="C6784" s="39"/>
      <c r="D6784" s="35"/>
      <c r="E6784" s="40"/>
      <c r="F6784" s="39"/>
      <c r="G6784" s="39"/>
      <c r="H6784" s="39"/>
      <c r="I6784" s="34"/>
      <c r="J6784" s="34"/>
      <c r="K6784" s="34"/>
      <c r="L6784" s="34"/>
      <c r="M6784" s="43" t="str">
        <f ca="1">IFERROR(OFFSET('Maximum minutes'!$C$1,T6784,MATCH(IF(G6784&lt;&gt;"",G6784,F6784),OFFSET('Maximum minutes'!$C$1,T6784-1,0,1,U6784+1),0)-1)*IF(OR(ISNUMBER(J6784),J6784="sans examen"),1,0)*IF(W6784&lt;MinDate,1,0),"")</f>
        <v/>
      </c>
      <c r="N6784" s="36">
        <f t="shared" ca="1" si="211"/>
        <v>0</v>
      </c>
      <c r="O6784" s="36" t="e">
        <f ca="1">LEFT(OFFSET(Lists!$Q$2,MATCH(E6784,Lists!$R$3:$R$19,0),0),4)</f>
        <v>#N/A</v>
      </c>
      <c r="P6784" s="36" t="e">
        <f ca="1">MATCH(O6784,Lists!$S$2:$S$640,1)</f>
        <v>#N/A</v>
      </c>
      <c r="Q6784" s="36" t="e">
        <f ca="1">MATCH(LEFT(OFFSET(Lists!$Q$2,MATCH(E6784,Lists!$R$3:$R$19,0)+1,0),4),Lists!$S$3:$S$640,1)</f>
        <v>#N/A</v>
      </c>
      <c r="R6784" s="36" t="e">
        <f ca="1">LEFT(OFFSET(Lists!$S$2,P6784-1+MATCH(F6784,OFFSET(Lists!$T$3,P6784-1,0,Q6784-P6784+1),0),0),6)</f>
        <v>#N/A</v>
      </c>
      <c r="S6784" s="36" t="e">
        <f ca="1">VLOOKUP(R6784,Lists!B:D,3,FALSE)</f>
        <v>#N/A</v>
      </c>
      <c r="T6784" s="36" t="str">
        <f>IF(F6784&lt;&gt;"",MATCH(R6784,'Maximum minutes'!B:B,0),"")</f>
        <v/>
      </c>
      <c r="U6784" s="36">
        <f ca="1">IF(F6784&lt;&gt;"",COUNTA(OFFSET('Maximum minutes'!$C$1,'Annexe A1 Cours'!T6784,0,1,50)),0)</f>
        <v>0</v>
      </c>
      <c r="V6784" s="37">
        <f ca="1">IFERROR(OFFSET('Maximum minutes'!$C$1,T6784+1,-1+MATCH(G6784,OFFSET('Maximum minutes'!$C$1,T6784-1,0,1,50),0)),0)</f>
        <v>0</v>
      </c>
      <c r="W6784" s="38">
        <f t="shared" ca="1" si="210"/>
        <v>0</v>
      </c>
    </row>
    <row r="6785" spans="1:23" s="36" customFormat="1" ht="18.75">
      <c r="A6785" s="34"/>
      <c r="B6785" s="39"/>
      <c r="C6785" s="39"/>
      <c r="D6785" s="35"/>
      <c r="E6785" s="40"/>
      <c r="F6785" s="39"/>
      <c r="G6785" s="39"/>
      <c r="H6785" s="39"/>
      <c r="I6785" s="34"/>
      <c r="J6785" s="34"/>
      <c r="K6785" s="34"/>
      <c r="L6785" s="34"/>
      <c r="M6785" s="43" t="str">
        <f ca="1">IFERROR(OFFSET('Maximum minutes'!$C$1,T6785,MATCH(IF(G6785&lt;&gt;"",G6785,F6785),OFFSET('Maximum minutes'!$C$1,T6785-1,0,1,U6785+1),0)-1)*IF(OR(ISNUMBER(J6785),J6785="sans examen"),1,0)*IF(W6785&lt;MinDate,1,0),"")</f>
        <v/>
      </c>
      <c r="N6785" s="36">
        <f t="shared" ca="1" si="211"/>
        <v>0</v>
      </c>
      <c r="O6785" s="36" t="e">
        <f ca="1">LEFT(OFFSET(Lists!$Q$2,MATCH(E6785,Lists!$R$3:$R$19,0),0),4)</f>
        <v>#N/A</v>
      </c>
      <c r="P6785" s="36" t="e">
        <f ca="1">MATCH(O6785,Lists!$S$2:$S$640,1)</f>
        <v>#N/A</v>
      </c>
      <c r="Q6785" s="36" t="e">
        <f ca="1">MATCH(LEFT(OFFSET(Lists!$Q$2,MATCH(E6785,Lists!$R$3:$R$19,0)+1,0),4),Lists!$S$3:$S$640,1)</f>
        <v>#N/A</v>
      </c>
      <c r="R6785" s="36" t="e">
        <f ca="1">LEFT(OFFSET(Lists!$S$2,P6785-1+MATCH(F6785,OFFSET(Lists!$T$3,P6785-1,0,Q6785-P6785+1),0),0),6)</f>
        <v>#N/A</v>
      </c>
      <c r="S6785" s="36" t="e">
        <f ca="1">VLOOKUP(R6785,Lists!B:D,3,FALSE)</f>
        <v>#N/A</v>
      </c>
      <c r="T6785" s="36" t="str">
        <f>IF(F6785&lt;&gt;"",MATCH(R6785,'Maximum minutes'!B:B,0),"")</f>
        <v/>
      </c>
      <c r="U6785" s="36">
        <f ca="1">IF(F6785&lt;&gt;"",COUNTA(OFFSET('Maximum minutes'!$C$1,'Annexe A1 Cours'!T6785,0,1,50)),0)</f>
        <v>0</v>
      </c>
      <c r="V6785" s="37">
        <f ca="1">IFERROR(OFFSET('Maximum minutes'!$C$1,T6785+1,-1+MATCH(G6785,OFFSET('Maximum minutes'!$C$1,T6785-1,0,1,50),0)),0)</f>
        <v>0</v>
      </c>
      <c r="W6785" s="38">
        <f t="shared" ca="1" si="210"/>
        <v>0</v>
      </c>
    </row>
    <row r="6786" spans="1:23" s="36" customFormat="1" ht="18.75">
      <c r="A6786" s="34"/>
      <c r="B6786" s="39"/>
      <c r="C6786" s="39"/>
      <c r="D6786" s="35"/>
      <c r="E6786" s="40"/>
      <c r="F6786" s="39"/>
      <c r="G6786" s="39"/>
      <c r="H6786" s="39"/>
      <c r="I6786" s="34"/>
      <c r="J6786" s="34"/>
      <c r="K6786" s="34"/>
      <c r="L6786" s="34"/>
      <c r="M6786" s="43" t="str">
        <f ca="1">IFERROR(OFFSET('Maximum minutes'!$C$1,T6786,MATCH(IF(G6786&lt;&gt;"",G6786,F6786),OFFSET('Maximum minutes'!$C$1,T6786-1,0,1,U6786+1),0)-1)*IF(OR(ISNUMBER(J6786),J6786="sans examen"),1,0)*IF(W6786&lt;MinDate,1,0),"")</f>
        <v/>
      </c>
      <c r="N6786" s="36">
        <f t="shared" ca="1" si="211"/>
        <v>0</v>
      </c>
      <c r="O6786" s="36" t="e">
        <f ca="1">LEFT(OFFSET(Lists!$Q$2,MATCH(E6786,Lists!$R$3:$R$19,0),0),4)</f>
        <v>#N/A</v>
      </c>
      <c r="P6786" s="36" t="e">
        <f ca="1">MATCH(O6786,Lists!$S$2:$S$640,1)</f>
        <v>#N/A</v>
      </c>
      <c r="Q6786" s="36" t="e">
        <f ca="1">MATCH(LEFT(OFFSET(Lists!$Q$2,MATCH(E6786,Lists!$R$3:$R$19,0)+1,0),4),Lists!$S$3:$S$640,1)</f>
        <v>#N/A</v>
      </c>
      <c r="R6786" s="36" t="e">
        <f ca="1">LEFT(OFFSET(Lists!$S$2,P6786-1+MATCH(F6786,OFFSET(Lists!$T$3,P6786-1,0,Q6786-P6786+1),0),0),6)</f>
        <v>#N/A</v>
      </c>
      <c r="S6786" s="36" t="e">
        <f ca="1">VLOOKUP(R6786,Lists!B:D,3,FALSE)</f>
        <v>#N/A</v>
      </c>
      <c r="T6786" s="36" t="str">
        <f>IF(F6786&lt;&gt;"",MATCH(R6786,'Maximum minutes'!B:B,0),"")</f>
        <v/>
      </c>
      <c r="U6786" s="36">
        <f ca="1">IF(F6786&lt;&gt;"",COUNTA(OFFSET('Maximum minutes'!$C$1,'Annexe A1 Cours'!T6786,0,1,50)),0)</f>
        <v>0</v>
      </c>
      <c r="V6786" s="37">
        <f ca="1">IFERROR(OFFSET('Maximum minutes'!$C$1,T6786+1,-1+MATCH(G6786,OFFSET('Maximum minutes'!$C$1,T6786-1,0,1,50),0)),0)</f>
        <v>0</v>
      </c>
      <c r="W6786" s="38">
        <f t="shared" ca="1" si="210"/>
        <v>0</v>
      </c>
    </row>
    <row r="6787" spans="1:23" s="36" customFormat="1" ht="18.75">
      <c r="A6787" s="34"/>
      <c r="B6787" s="39"/>
      <c r="C6787" s="39"/>
      <c r="D6787" s="35"/>
      <c r="E6787" s="40"/>
      <c r="F6787" s="39"/>
      <c r="G6787" s="39"/>
      <c r="H6787" s="39"/>
      <c r="I6787" s="34"/>
      <c r="J6787" s="34"/>
      <c r="K6787" s="34"/>
      <c r="L6787" s="34"/>
      <c r="M6787" s="43" t="str">
        <f ca="1">IFERROR(OFFSET('Maximum minutes'!$C$1,T6787,MATCH(IF(G6787&lt;&gt;"",G6787,F6787),OFFSET('Maximum minutes'!$C$1,T6787-1,0,1,U6787+1),0)-1)*IF(OR(ISNUMBER(J6787),J6787="sans examen"),1,0)*IF(W6787&lt;MinDate,1,0),"")</f>
        <v/>
      </c>
      <c r="N6787" s="36">
        <f t="shared" ca="1" si="211"/>
        <v>0</v>
      </c>
      <c r="O6787" s="36" t="e">
        <f ca="1">LEFT(OFFSET(Lists!$Q$2,MATCH(E6787,Lists!$R$3:$R$19,0),0),4)</f>
        <v>#N/A</v>
      </c>
      <c r="P6787" s="36" t="e">
        <f ca="1">MATCH(O6787,Lists!$S$2:$S$640,1)</f>
        <v>#N/A</v>
      </c>
      <c r="Q6787" s="36" t="e">
        <f ca="1">MATCH(LEFT(OFFSET(Lists!$Q$2,MATCH(E6787,Lists!$R$3:$R$19,0)+1,0),4),Lists!$S$3:$S$640,1)</f>
        <v>#N/A</v>
      </c>
      <c r="R6787" s="36" t="e">
        <f ca="1">LEFT(OFFSET(Lists!$S$2,P6787-1+MATCH(F6787,OFFSET(Lists!$T$3,P6787-1,0,Q6787-P6787+1),0),0),6)</f>
        <v>#N/A</v>
      </c>
      <c r="S6787" s="36" t="e">
        <f ca="1">VLOOKUP(R6787,Lists!B:D,3,FALSE)</f>
        <v>#N/A</v>
      </c>
      <c r="T6787" s="36" t="str">
        <f>IF(F6787&lt;&gt;"",MATCH(R6787,'Maximum minutes'!B:B,0),"")</f>
        <v/>
      </c>
      <c r="U6787" s="36">
        <f ca="1">IF(F6787&lt;&gt;"",COUNTA(OFFSET('Maximum minutes'!$C$1,'Annexe A1 Cours'!T6787,0,1,50)),0)</f>
        <v>0</v>
      </c>
      <c r="V6787" s="37">
        <f ca="1">IFERROR(OFFSET('Maximum minutes'!$C$1,T6787+1,-1+MATCH(G6787,OFFSET('Maximum minutes'!$C$1,T6787-1,0,1,50),0)),0)</f>
        <v>0</v>
      </c>
      <c r="W6787" s="38">
        <f t="shared" ca="1" si="210"/>
        <v>0</v>
      </c>
    </row>
    <row r="6788" spans="1:23" s="36" customFormat="1" ht="18.75">
      <c r="A6788" s="34"/>
      <c r="B6788" s="39"/>
      <c r="C6788" s="39"/>
      <c r="D6788" s="35"/>
      <c r="E6788" s="40"/>
      <c r="F6788" s="39"/>
      <c r="G6788" s="39"/>
      <c r="H6788" s="39"/>
      <c r="I6788" s="34"/>
      <c r="J6788" s="34"/>
      <c r="K6788" s="34"/>
      <c r="L6788" s="34"/>
      <c r="M6788" s="43" t="str">
        <f ca="1">IFERROR(OFFSET('Maximum minutes'!$C$1,T6788,MATCH(IF(G6788&lt;&gt;"",G6788,F6788),OFFSET('Maximum minutes'!$C$1,T6788-1,0,1,U6788+1),0)-1)*IF(OR(ISNUMBER(J6788),J6788="sans examen"),1,0)*IF(W6788&lt;MinDate,1,0),"")</f>
        <v/>
      </c>
      <c r="N6788" s="36">
        <f t="shared" ca="1" si="211"/>
        <v>0</v>
      </c>
      <c r="O6788" s="36" t="e">
        <f ca="1">LEFT(OFFSET(Lists!$Q$2,MATCH(E6788,Lists!$R$3:$R$19,0),0),4)</f>
        <v>#N/A</v>
      </c>
      <c r="P6788" s="36" t="e">
        <f ca="1">MATCH(O6788,Lists!$S$2:$S$640,1)</f>
        <v>#N/A</v>
      </c>
      <c r="Q6788" s="36" t="e">
        <f ca="1">MATCH(LEFT(OFFSET(Lists!$Q$2,MATCH(E6788,Lists!$R$3:$R$19,0)+1,0),4),Lists!$S$3:$S$640,1)</f>
        <v>#N/A</v>
      </c>
      <c r="R6788" s="36" t="e">
        <f ca="1">LEFT(OFFSET(Lists!$S$2,P6788-1+MATCH(F6788,OFFSET(Lists!$T$3,P6788-1,0,Q6788-P6788+1),0),0),6)</f>
        <v>#N/A</v>
      </c>
      <c r="S6788" s="36" t="e">
        <f ca="1">VLOOKUP(R6788,Lists!B:D,3,FALSE)</f>
        <v>#N/A</v>
      </c>
      <c r="T6788" s="36" t="str">
        <f>IF(F6788&lt;&gt;"",MATCH(R6788,'Maximum minutes'!B:B,0),"")</f>
        <v/>
      </c>
      <c r="U6788" s="36">
        <f ca="1">IF(F6788&lt;&gt;"",COUNTA(OFFSET('Maximum minutes'!$C$1,'Annexe A1 Cours'!T6788,0,1,50)),0)</f>
        <v>0</v>
      </c>
      <c r="V6788" s="37">
        <f ca="1">IFERROR(OFFSET('Maximum minutes'!$C$1,T6788+1,-1+MATCH(G6788,OFFSET('Maximum minutes'!$C$1,T6788-1,0,1,50),0)),0)</f>
        <v>0</v>
      </c>
      <c r="W6788" s="38">
        <f t="shared" ca="1" si="210"/>
        <v>0</v>
      </c>
    </row>
    <row r="6789" spans="1:23" s="36" customFormat="1" ht="18.75">
      <c r="A6789" s="34"/>
      <c r="B6789" s="39"/>
      <c r="C6789" s="39"/>
      <c r="D6789" s="35"/>
      <c r="E6789" s="40"/>
      <c r="F6789" s="39"/>
      <c r="G6789" s="39"/>
      <c r="H6789" s="39"/>
      <c r="I6789" s="34"/>
      <c r="J6789" s="34"/>
      <c r="K6789" s="34"/>
      <c r="L6789" s="34"/>
      <c r="M6789" s="43" t="str">
        <f ca="1">IFERROR(OFFSET('Maximum minutes'!$C$1,T6789,MATCH(IF(G6789&lt;&gt;"",G6789,F6789),OFFSET('Maximum minutes'!$C$1,T6789-1,0,1,U6789+1),0)-1)*IF(OR(ISNUMBER(J6789),J6789="sans examen"),1,0)*IF(W6789&lt;MinDate,1,0),"")</f>
        <v/>
      </c>
      <c r="N6789" s="36">
        <f t="shared" ca="1" si="211"/>
        <v>0</v>
      </c>
      <c r="O6789" s="36" t="e">
        <f ca="1">LEFT(OFFSET(Lists!$Q$2,MATCH(E6789,Lists!$R$3:$R$19,0),0),4)</f>
        <v>#N/A</v>
      </c>
      <c r="P6789" s="36" t="e">
        <f ca="1">MATCH(O6789,Lists!$S$2:$S$640,1)</f>
        <v>#N/A</v>
      </c>
      <c r="Q6789" s="36" t="e">
        <f ca="1">MATCH(LEFT(OFFSET(Lists!$Q$2,MATCH(E6789,Lists!$R$3:$R$19,0)+1,0),4),Lists!$S$3:$S$640,1)</f>
        <v>#N/A</v>
      </c>
      <c r="R6789" s="36" t="e">
        <f ca="1">LEFT(OFFSET(Lists!$S$2,P6789-1+MATCH(F6789,OFFSET(Lists!$T$3,P6789-1,0,Q6789-P6789+1),0),0),6)</f>
        <v>#N/A</v>
      </c>
      <c r="S6789" s="36" t="e">
        <f ca="1">VLOOKUP(R6789,Lists!B:D,3,FALSE)</f>
        <v>#N/A</v>
      </c>
      <c r="T6789" s="36" t="str">
        <f>IF(F6789&lt;&gt;"",MATCH(R6789,'Maximum minutes'!B:B,0),"")</f>
        <v/>
      </c>
      <c r="U6789" s="36">
        <f ca="1">IF(F6789&lt;&gt;"",COUNTA(OFFSET('Maximum minutes'!$C$1,'Annexe A1 Cours'!T6789,0,1,50)),0)</f>
        <v>0</v>
      </c>
      <c r="V6789" s="37">
        <f ca="1">IFERROR(OFFSET('Maximum minutes'!$C$1,T6789+1,-1+MATCH(G6789,OFFSET('Maximum minutes'!$C$1,T6789-1,0,1,50),0)),0)</f>
        <v>0</v>
      </c>
      <c r="W6789" s="38">
        <f t="shared" ca="1" si="210"/>
        <v>0</v>
      </c>
    </row>
    <row r="6790" spans="1:23" s="36" customFormat="1" ht="18.75">
      <c r="A6790" s="34"/>
      <c r="B6790" s="39"/>
      <c r="C6790" s="39"/>
      <c r="D6790" s="35"/>
      <c r="E6790" s="40"/>
      <c r="F6790" s="39"/>
      <c r="G6790" s="39"/>
      <c r="H6790" s="39"/>
      <c r="I6790" s="34"/>
      <c r="J6790" s="34"/>
      <c r="K6790" s="34"/>
      <c r="L6790" s="34"/>
      <c r="M6790" s="43" t="str">
        <f ca="1">IFERROR(OFFSET('Maximum minutes'!$C$1,T6790,MATCH(IF(G6790&lt;&gt;"",G6790,F6790),OFFSET('Maximum minutes'!$C$1,T6790-1,0,1,U6790+1),0)-1)*IF(OR(ISNUMBER(J6790),J6790="sans examen"),1,0)*IF(W6790&lt;MinDate,1,0),"")</f>
        <v/>
      </c>
      <c r="N6790" s="36">
        <f t="shared" ca="1" si="211"/>
        <v>0</v>
      </c>
      <c r="O6790" s="36" t="e">
        <f ca="1">LEFT(OFFSET(Lists!$Q$2,MATCH(E6790,Lists!$R$3:$R$19,0),0),4)</f>
        <v>#N/A</v>
      </c>
      <c r="P6790" s="36" t="e">
        <f ca="1">MATCH(O6790,Lists!$S$2:$S$640,1)</f>
        <v>#N/A</v>
      </c>
      <c r="Q6790" s="36" t="e">
        <f ca="1">MATCH(LEFT(OFFSET(Lists!$Q$2,MATCH(E6790,Lists!$R$3:$R$19,0)+1,0),4),Lists!$S$3:$S$640,1)</f>
        <v>#N/A</v>
      </c>
      <c r="R6790" s="36" t="e">
        <f ca="1">LEFT(OFFSET(Lists!$S$2,P6790-1+MATCH(F6790,OFFSET(Lists!$T$3,P6790-1,0,Q6790-P6790+1),0),0),6)</f>
        <v>#N/A</v>
      </c>
      <c r="S6790" s="36" t="e">
        <f ca="1">VLOOKUP(R6790,Lists!B:D,3,FALSE)</f>
        <v>#N/A</v>
      </c>
      <c r="T6790" s="36" t="str">
        <f>IF(F6790&lt;&gt;"",MATCH(R6790,'Maximum minutes'!B:B,0),"")</f>
        <v/>
      </c>
      <c r="U6790" s="36">
        <f ca="1">IF(F6790&lt;&gt;"",COUNTA(OFFSET('Maximum minutes'!$C$1,'Annexe A1 Cours'!T6790,0,1,50)),0)</f>
        <v>0</v>
      </c>
      <c r="V6790" s="37">
        <f ca="1">IFERROR(OFFSET('Maximum minutes'!$C$1,T6790+1,-1+MATCH(G6790,OFFSET('Maximum minutes'!$C$1,T6790-1,0,1,50),0)),0)</f>
        <v>0</v>
      </c>
      <c r="W6790" s="38">
        <f t="shared" ca="1" si="210"/>
        <v>0</v>
      </c>
    </row>
    <row r="6791" spans="1:23" s="36" customFormat="1" ht="18.75">
      <c r="A6791" s="34"/>
      <c r="B6791" s="39"/>
      <c r="C6791" s="39"/>
      <c r="D6791" s="35"/>
      <c r="E6791" s="40"/>
      <c r="F6791" s="39"/>
      <c r="G6791" s="39"/>
      <c r="H6791" s="39"/>
      <c r="I6791" s="34"/>
      <c r="J6791" s="34"/>
      <c r="K6791" s="34"/>
      <c r="L6791" s="34"/>
      <c r="M6791" s="43" t="str">
        <f ca="1">IFERROR(OFFSET('Maximum minutes'!$C$1,T6791,MATCH(IF(G6791&lt;&gt;"",G6791,F6791),OFFSET('Maximum minutes'!$C$1,T6791-1,0,1,U6791+1),0)-1)*IF(OR(ISNUMBER(J6791),J6791="sans examen"),1,0)*IF(W6791&lt;MinDate,1,0),"")</f>
        <v/>
      </c>
      <c r="N6791" s="36">
        <f t="shared" ca="1" si="211"/>
        <v>0</v>
      </c>
      <c r="O6791" s="36" t="e">
        <f ca="1">LEFT(OFFSET(Lists!$Q$2,MATCH(E6791,Lists!$R$3:$R$19,0),0),4)</f>
        <v>#N/A</v>
      </c>
      <c r="P6791" s="36" t="e">
        <f ca="1">MATCH(O6791,Lists!$S$2:$S$640,1)</f>
        <v>#N/A</v>
      </c>
      <c r="Q6791" s="36" t="e">
        <f ca="1">MATCH(LEFT(OFFSET(Lists!$Q$2,MATCH(E6791,Lists!$R$3:$R$19,0)+1,0),4),Lists!$S$3:$S$640,1)</f>
        <v>#N/A</v>
      </c>
      <c r="R6791" s="36" t="e">
        <f ca="1">LEFT(OFFSET(Lists!$S$2,P6791-1+MATCH(F6791,OFFSET(Lists!$T$3,P6791-1,0,Q6791-P6791+1),0),0),6)</f>
        <v>#N/A</v>
      </c>
      <c r="S6791" s="36" t="e">
        <f ca="1">VLOOKUP(R6791,Lists!B:D,3,FALSE)</f>
        <v>#N/A</v>
      </c>
      <c r="T6791" s="36" t="str">
        <f>IF(F6791&lt;&gt;"",MATCH(R6791,'Maximum minutes'!B:B,0),"")</f>
        <v/>
      </c>
      <c r="U6791" s="36">
        <f ca="1">IF(F6791&lt;&gt;"",COUNTA(OFFSET('Maximum minutes'!$C$1,'Annexe A1 Cours'!T6791,0,1,50)),0)</f>
        <v>0</v>
      </c>
      <c r="V6791" s="37">
        <f ca="1">IFERROR(OFFSET('Maximum minutes'!$C$1,T6791+1,-1+MATCH(G6791,OFFSET('Maximum minutes'!$C$1,T6791-1,0,1,50),0)),0)</f>
        <v>0</v>
      </c>
      <c r="W6791" s="38">
        <f t="shared" ref="W6791:W6854" ca="1" si="212">IFERROR(DATE(YEAR(D6791)+V6791,MONTH(D6791),DAY(D6791)),"")</f>
        <v>0</v>
      </c>
    </row>
    <row r="6792" spans="1:23" s="36" customFormat="1" ht="18.75">
      <c r="A6792" s="34"/>
      <c r="B6792" s="39"/>
      <c r="C6792" s="39"/>
      <c r="D6792" s="35"/>
      <c r="E6792" s="40"/>
      <c r="F6792" s="39"/>
      <c r="G6792" s="39"/>
      <c r="H6792" s="39"/>
      <c r="I6792" s="34"/>
      <c r="J6792" s="34"/>
      <c r="K6792" s="34"/>
      <c r="L6792" s="34"/>
      <c r="M6792" s="43" t="str">
        <f ca="1">IFERROR(OFFSET('Maximum minutes'!$C$1,T6792,MATCH(IF(G6792&lt;&gt;"",G6792,F6792),OFFSET('Maximum minutes'!$C$1,T6792-1,0,1,U6792+1),0)-1)*IF(OR(ISNUMBER(J6792),J6792="sans examen"),1,0)*IF(W6792&lt;MinDate,1,0),"")</f>
        <v/>
      </c>
      <c r="N6792" s="36">
        <f t="shared" ref="N6792:N6855" ca="1" si="213">IF(K6792&gt;0,MIN(K6792,M6792),0)*IF(M6792="",0,1)</f>
        <v>0</v>
      </c>
      <c r="O6792" s="36" t="e">
        <f ca="1">LEFT(OFFSET(Lists!$Q$2,MATCH(E6792,Lists!$R$3:$R$19,0),0),4)</f>
        <v>#N/A</v>
      </c>
      <c r="P6792" s="36" t="e">
        <f ca="1">MATCH(O6792,Lists!$S$2:$S$640,1)</f>
        <v>#N/A</v>
      </c>
      <c r="Q6792" s="36" t="e">
        <f ca="1">MATCH(LEFT(OFFSET(Lists!$Q$2,MATCH(E6792,Lists!$R$3:$R$19,0)+1,0),4),Lists!$S$3:$S$640,1)</f>
        <v>#N/A</v>
      </c>
      <c r="R6792" s="36" t="e">
        <f ca="1">LEFT(OFFSET(Lists!$S$2,P6792-1+MATCH(F6792,OFFSET(Lists!$T$3,P6792-1,0,Q6792-P6792+1),0),0),6)</f>
        <v>#N/A</v>
      </c>
      <c r="S6792" s="36" t="e">
        <f ca="1">VLOOKUP(R6792,Lists!B:D,3,FALSE)</f>
        <v>#N/A</v>
      </c>
      <c r="T6792" s="36" t="str">
        <f>IF(F6792&lt;&gt;"",MATCH(R6792,'Maximum minutes'!B:B,0),"")</f>
        <v/>
      </c>
      <c r="U6792" s="36">
        <f ca="1">IF(F6792&lt;&gt;"",COUNTA(OFFSET('Maximum minutes'!$C$1,'Annexe A1 Cours'!T6792,0,1,50)),0)</f>
        <v>0</v>
      </c>
      <c r="V6792" s="37">
        <f ca="1">IFERROR(OFFSET('Maximum minutes'!$C$1,T6792+1,-1+MATCH(G6792,OFFSET('Maximum minutes'!$C$1,T6792-1,0,1,50),0)),0)</f>
        <v>0</v>
      </c>
      <c r="W6792" s="38">
        <f t="shared" ca="1" si="212"/>
        <v>0</v>
      </c>
    </row>
    <row r="6793" spans="1:23" s="36" customFormat="1" ht="18.75">
      <c r="A6793" s="34"/>
      <c r="B6793" s="39"/>
      <c r="C6793" s="39"/>
      <c r="D6793" s="35"/>
      <c r="E6793" s="40"/>
      <c r="F6793" s="39"/>
      <c r="G6793" s="39"/>
      <c r="H6793" s="39"/>
      <c r="I6793" s="34"/>
      <c r="J6793" s="34"/>
      <c r="K6793" s="34"/>
      <c r="L6793" s="34"/>
      <c r="M6793" s="43" t="str">
        <f ca="1">IFERROR(OFFSET('Maximum minutes'!$C$1,T6793,MATCH(IF(G6793&lt;&gt;"",G6793,F6793),OFFSET('Maximum minutes'!$C$1,T6793-1,0,1,U6793+1),0)-1)*IF(OR(ISNUMBER(J6793),J6793="sans examen"),1,0)*IF(W6793&lt;MinDate,1,0),"")</f>
        <v/>
      </c>
      <c r="N6793" s="36">
        <f t="shared" ca="1" si="213"/>
        <v>0</v>
      </c>
      <c r="O6793" s="36" t="e">
        <f ca="1">LEFT(OFFSET(Lists!$Q$2,MATCH(E6793,Lists!$R$3:$R$19,0),0),4)</f>
        <v>#N/A</v>
      </c>
      <c r="P6793" s="36" t="e">
        <f ca="1">MATCH(O6793,Lists!$S$2:$S$640,1)</f>
        <v>#N/A</v>
      </c>
      <c r="Q6793" s="36" t="e">
        <f ca="1">MATCH(LEFT(OFFSET(Lists!$Q$2,MATCH(E6793,Lists!$R$3:$R$19,0)+1,0),4),Lists!$S$3:$S$640,1)</f>
        <v>#N/A</v>
      </c>
      <c r="R6793" s="36" t="e">
        <f ca="1">LEFT(OFFSET(Lists!$S$2,P6793-1+MATCH(F6793,OFFSET(Lists!$T$3,P6793-1,0,Q6793-P6793+1),0),0),6)</f>
        <v>#N/A</v>
      </c>
      <c r="S6793" s="36" t="e">
        <f ca="1">VLOOKUP(R6793,Lists!B:D,3,FALSE)</f>
        <v>#N/A</v>
      </c>
      <c r="T6793" s="36" t="str">
        <f>IF(F6793&lt;&gt;"",MATCH(R6793,'Maximum minutes'!B:B,0),"")</f>
        <v/>
      </c>
      <c r="U6793" s="36">
        <f ca="1">IF(F6793&lt;&gt;"",COUNTA(OFFSET('Maximum minutes'!$C$1,'Annexe A1 Cours'!T6793,0,1,50)),0)</f>
        <v>0</v>
      </c>
      <c r="V6793" s="37">
        <f ca="1">IFERROR(OFFSET('Maximum minutes'!$C$1,T6793+1,-1+MATCH(G6793,OFFSET('Maximum minutes'!$C$1,T6793-1,0,1,50),0)),0)</f>
        <v>0</v>
      </c>
      <c r="W6793" s="38">
        <f t="shared" ca="1" si="212"/>
        <v>0</v>
      </c>
    </row>
    <row r="6794" spans="1:23" s="36" customFormat="1" ht="18.75">
      <c r="A6794" s="34"/>
      <c r="B6794" s="39"/>
      <c r="C6794" s="39"/>
      <c r="D6794" s="35"/>
      <c r="E6794" s="40"/>
      <c r="F6794" s="39"/>
      <c r="G6794" s="39"/>
      <c r="H6794" s="39"/>
      <c r="I6794" s="34"/>
      <c r="J6794" s="34"/>
      <c r="K6794" s="34"/>
      <c r="L6794" s="34"/>
      <c r="M6794" s="43" t="str">
        <f ca="1">IFERROR(OFFSET('Maximum minutes'!$C$1,T6794,MATCH(IF(G6794&lt;&gt;"",G6794,F6794),OFFSET('Maximum minutes'!$C$1,T6794-1,0,1,U6794+1),0)-1)*IF(OR(ISNUMBER(J6794),J6794="sans examen"),1,0)*IF(W6794&lt;MinDate,1,0),"")</f>
        <v/>
      </c>
      <c r="N6794" s="36">
        <f t="shared" ca="1" si="213"/>
        <v>0</v>
      </c>
      <c r="O6794" s="36" t="e">
        <f ca="1">LEFT(OFFSET(Lists!$Q$2,MATCH(E6794,Lists!$R$3:$R$19,0),0),4)</f>
        <v>#N/A</v>
      </c>
      <c r="P6794" s="36" t="e">
        <f ca="1">MATCH(O6794,Lists!$S$2:$S$640,1)</f>
        <v>#N/A</v>
      </c>
      <c r="Q6794" s="36" t="e">
        <f ca="1">MATCH(LEFT(OFFSET(Lists!$Q$2,MATCH(E6794,Lists!$R$3:$R$19,0)+1,0),4),Lists!$S$3:$S$640,1)</f>
        <v>#N/A</v>
      </c>
      <c r="R6794" s="36" t="e">
        <f ca="1">LEFT(OFFSET(Lists!$S$2,P6794-1+MATCH(F6794,OFFSET(Lists!$T$3,P6794-1,0,Q6794-P6794+1),0),0),6)</f>
        <v>#N/A</v>
      </c>
      <c r="S6794" s="36" t="e">
        <f ca="1">VLOOKUP(R6794,Lists!B:D,3,FALSE)</f>
        <v>#N/A</v>
      </c>
      <c r="T6794" s="36" t="str">
        <f>IF(F6794&lt;&gt;"",MATCH(R6794,'Maximum minutes'!B:B,0),"")</f>
        <v/>
      </c>
      <c r="U6794" s="36">
        <f ca="1">IF(F6794&lt;&gt;"",COUNTA(OFFSET('Maximum minutes'!$C$1,'Annexe A1 Cours'!T6794,0,1,50)),0)</f>
        <v>0</v>
      </c>
      <c r="V6794" s="37">
        <f ca="1">IFERROR(OFFSET('Maximum minutes'!$C$1,T6794+1,-1+MATCH(G6794,OFFSET('Maximum minutes'!$C$1,T6794-1,0,1,50),0)),0)</f>
        <v>0</v>
      </c>
      <c r="W6794" s="38">
        <f t="shared" ca="1" si="212"/>
        <v>0</v>
      </c>
    </row>
    <row r="6795" spans="1:23" s="36" customFormat="1" ht="18.75">
      <c r="A6795" s="34"/>
      <c r="B6795" s="39"/>
      <c r="C6795" s="39"/>
      <c r="D6795" s="35"/>
      <c r="E6795" s="40"/>
      <c r="F6795" s="39"/>
      <c r="G6795" s="39"/>
      <c r="H6795" s="39"/>
      <c r="I6795" s="34"/>
      <c r="J6795" s="34"/>
      <c r="K6795" s="34"/>
      <c r="L6795" s="34"/>
      <c r="M6795" s="43" t="str">
        <f ca="1">IFERROR(OFFSET('Maximum minutes'!$C$1,T6795,MATCH(IF(G6795&lt;&gt;"",G6795,F6795),OFFSET('Maximum minutes'!$C$1,T6795-1,0,1,U6795+1),0)-1)*IF(OR(ISNUMBER(J6795),J6795="sans examen"),1,0)*IF(W6795&lt;MinDate,1,0),"")</f>
        <v/>
      </c>
      <c r="N6795" s="36">
        <f t="shared" ca="1" si="213"/>
        <v>0</v>
      </c>
      <c r="O6795" s="36" t="e">
        <f ca="1">LEFT(OFFSET(Lists!$Q$2,MATCH(E6795,Lists!$R$3:$R$19,0),0),4)</f>
        <v>#N/A</v>
      </c>
      <c r="P6795" s="36" t="e">
        <f ca="1">MATCH(O6795,Lists!$S$2:$S$640,1)</f>
        <v>#N/A</v>
      </c>
      <c r="Q6795" s="36" t="e">
        <f ca="1">MATCH(LEFT(OFFSET(Lists!$Q$2,MATCH(E6795,Lists!$R$3:$R$19,0)+1,0),4),Lists!$S$3:$S$640,1)</f>
        <v>#N/A</v>
      </c>
      <c r="R6795" s="36" t="e">
        <f ca="1">LEFT(OFFSET(Lists!$S$2,P6795-1+MATCH(F6795,OFFSET(Lists!$T$3,P6795-1,0,Q6795-P6795+1),0),0),6)</f>
        <v>#N/A</v>
      </c>
      <c r="S6795" s="36" t="e">
        <f ca="1">VLOOKUP(R6795,Lists!B:D,3,FALSE)</f>
        <v>#N/A</v>
      </c>
      <c r="T6795" s="36" t="str">
        <f>IF(F6795&lt;&gt;"",MATCH(R6795,'Maximum minutes'!B:B,0),"")</f>
        <v/>
      </c>
      <c r="U6795" s="36">
        <f ca="1">IF(F6795&lt;&gt;"",COUNTA(OFFSET('Maximum minutes'!$C$1,'Annexe A1 Cours'!T6795,0,1,50)),0)</f>
        <v>0</v>
      </c>
      <c r="V6795" s="37">
        <f ca="1">IFERROR(OFFSET('Maximum minutes'!$C$1,T6795+1,-1+MATCH(G6795,OFFSET('Maximum minutes'!$C$1,T6795-1,0,1,50),0)),0)</f>
        <v>0</v>
      </c>
      <c r="W6795" s="38">
        <f t="shared" ca="1" si="212"/>
        <v>0</v>
      </c>
    </row>
    <row r="6796" spans="1:23" s="36" customFormat="1" ht="18.75">
      <c r="A6796" s="34"/>
      <c r="B6796" s="39"/>
      <c r="C6796" s="39"/>
      <c r="D6796" s="35"/>
      <c r="E6796" s="40"/>
      <c r="F6796" s="39"/>
      <c r="G6796" s="39"/>
      <c r="H6796" s="39"/>
      <c r="I6796" s="34"/>
      <c r="J6796" s="34"/>
      <c r="K6796" s="34"/>
      <c r="L6796" s="34"/>
      <c r="M6796" s="43" t="str">
        <f ca="1">IFERROR(OFFSET('Maximum minutes'!$C$1,T6796,MATCH(IF(G6796&lt;&gt;"",G6796,F6796),OFFSET('Maximum minutes'!$C$1,T6796-1,0,1,U6796+1),0)-1)*IF(OR(ISNUMBER(J6796),J6796="sans examen"),1,0)*IF(W6796&lt;MinDate,1,0),"")</f>
        <v/>
      </c>
      <c r="N6796" s="36">
        <f t="shared" ca="1" si="213"/>
        <v>0</v>
      </c>
      <c r="O6796" s="36" t="e">
        <f ca="1">LEFT(OFFSET(Lists!$Q$2,MATCH(E6796,Lists!$R$3:$R$19,0),0),4)</f>
        <v>#N/A</v>
      </c>
      <c r="P6796" s="36" t="e">
        <f ca="1">MATCH(O6796,Lists!$S$2:$S$640,1)</f>
        <v>#N/A</v>
      </c>
      <c r="Q6796" s="36" t="e">
        <f ca="1">MATCH(LEFT(OFFSET(Lists!$Q$2,MATCH(E6796,Lists!$R$3:$R$19,0)+1,0),4),Lists!$S$3:$S$640,1)</f>
        <v>#N/A</v>
      </c>
      <c r="R6796" s="36" t="e">
        <f ca="1">LEFT(OFFSET(Lists!$S$2,P6796-1+MATCH(F6796,OFFSET(Lists!$T$3,P6796-1,0,Q6796-P6796+1),0),0),6)</f>
        <v>#N/A</v>
      </c>
      <c r="S6796" s="36" t="e">
        <f ca="1">VLOOKUP(R6796,Lists!B:D,3,FALSE)</f>
        <v>#N/A</v>
      </c>
      <c r="T6796" s="36" t="str">
        <f>IF(F6796&lt;&gt;"",MATCH(R6796,'Maximum minutes'!B:B,0),"")</f>
        <v/>
      </c>
      <c r="U6796" s="36">
        <f ca="1">IF(F6796&lt;&gt;"",COUNTA(OFFSET('Maximum minutes'!$C$1,'Annexe A1 Cours'!T6796,0,1,50)),0)</f>
        <v>0</v>
      </c>
      <c r="V6796" s="37">
        <f ca="1">IFERROR(OFFSET('Maximum minutes'!$C$1,T6796+1,-1+MATCH(G6796,OFFSET('Maximum minutes'!$C$1,T6796-1,0,1,50),0)),0)</f>
        <v>0</v>
      </c>
      <c r="W6796" s="38">
        <f t="shared" ca="1" si="212"/>
        <v>0</v>
      </c>
    </row>
    <row r="6797" spans="1:23" s="36" customFormat="1" ht="18.75">
      <c r="A6797" s="34"/>
      <c r="B6797" s="39"/>
      <c r="C6797" s="39"/>
      <c r="D6797" s="35"/>
      <c r="E6797" s="40"/>
      <c r="F6797" s="39"/>
      <c r="G6797" s="39"/>
      <c r="H6797" s="39"/>
      <c r="I6797" s="34"/>
      <c r="J6797" s="34"/>
      <c r="K6797" s="34"/>
      <c r="L6797" s="34"/>
      <c r="M6797" s="43" t="str">
        <f ca="1">IFERROR(OFFSET('Maximum minutes'!$C$1,T6797,MATCH(IF(G6797&lt;&gt;"",G6797,F6797),OFFSET('Maximum minutes'!$C$1,T6797-1,0,1,U6797+1),0)-1)*IF(OR(ISNUMBER(J6797),J6797="sans examen"),1,0)*IF(W6797&lt;MinDate,1,0),"")</f>
        <v/>
      </c>
      <c r="N6797" s="36">
        <f t="shared" ca="1" si="213"/>
        <v>0</v>
      </c>
      <c r="O6797" s="36" t="e">
        <f ca="1">LEFT(OFFSET(Lists!$Q$2,MATCH(E6797,Lists!$R$3:$R$19,0),0),4)</f>
        <v>#N/A</v>
      </c>
      <c r="P6797" s="36" t="e">
        <f ca="1">MATCH(O6797,Lists!$S$2:$S$640,1)</f>
        <v>#N/A</v>
      </c>
      <c r="Q6797" s="36" t="e">
        <f ca="1">MATCH(LEFT(OFFSET(Lists!$Q$2,MATCH(E6797,Lists!$R$3:$R$19,0)+1,0),4),Lists!$S$3:$S$640,1)</f>
        <v>#N/A</v>
      </c>
      <c r="R6797" s="36" t="e">
        <f ca="1">LEFT(OFFSET(Lists!$S$2,P6797-1+MATCH(F6797,OFFSET(Lists!$T$3,P6797-1,0,Q6797-P6797+1),0),0),6)</f>
        <v>#N/A</v>
      </c>
      <c r="S6797" s="36" t="e">
        <f ca="1">VLOOKUP(R6797,Lists!B:D,3,FALSE)</f>
        <v>#N/A</v>
      </c>
      <c r="T6797" s="36" t="str">
        <f>IF(F6797&lt;&gt;"",MATCH(R6797,'Maximum minutes'!B:B,0),"")</f>
        <v/>
      </c>
      <c r="U6797" s="36">
        <f ca="1">IF(F6797&lt;&gt;"",COUNTA(OFFSET('Maximum minutes'!$C$1,'Annexe A1 Cours'!T6797,0,1,50)),0)</f>
        <v>0</v>
      </c>
      <c r="V6797" s="37">
        <f ca="1">IFERROR(OFFSET('Maximum minutes'!$C$1,T6797+1,-1+MATCH(G6797,OFFSET('Maximum minutes'!$C$1,T6797-1,0,1,50),0)),0)</f>
        <v>0</v>
      </c>
      <c r="W6797" s="38">
        <f t="shared" ca="1" si="212"/>
        <v>0</v>
      </c>
    </row>
    <row r="6798" spans="1:23" s="36" customFormat="1" ht="18.75">
      <c r="A6798" s="34"/>
      <c r="B6798" s="39"/>
      <c r="C6798" s="39"/>
      <c r="D6798" s="35"/>
      <c r="E6798" s="40"/>
      <c r="F6798" s="39"/>
      <c r="G6798" s="39"/>
      <c r="H6798" s="39"/>
      <c r="I6798" s="34"/>
      <c r="J6798" s="34"/>
      <c r="K6798" s="34"/>
      <c r="L6798" s="34"/>
      <c r="M6798" s="43" t="str">
        <f ca="1">IFERROR(OFFSET('Maximum minutes'!$C$1,T6798,MATCH(IF(G6798&lt;&gt;"",G6798,F6798),OFFSET('Maximum minutes'!$C$1,T6798-1,0,1,U6798+1),0)-1)*IF(OR(ISNUMBER(J6798),J6798="sans examen"),1,0)*IF(W6798&lt;MinDate,1,0),"")</f>
        <v/>
      </c>
      <c r="N6798" s="36">
        <f t="shared" ca="1" si="213"/>
        <v>0</v>
      </c>
      <c r="O6798" s="36" t="e">
        <f ca="1">LEFT(OFFSET(Lists!$Q$2,MATCH(E6798,Lists!$R$3:$R$19,0),0),4)</f>
        <v>#N/A</v>
      </c>
      <c r="P6798" s="36" t="e">
        <f ca="1">MATCH(O6798,Lists!$S$2:$S$640,1)</f>
        <v>#N/A</v>
      </c>
      <c r="Q6798" s="36" t="e">
        <f ca="1">MATCH(LEFT(OFFSET(Lists!$Q$2,MATCH(E6798,Lists!$R$3:$R$19,0)+1,0),4),Lists!$S$3:$S$640,1)</f>
        <v>#N/A</v>
      </c>
      <c r="R6798" s="36" t="e">
        <f ca="1">LEFT(OFFSET(Lists!$S$2,P6798-1+MATCH(F6798,OFFSET(Lists!$T$3,P6798-1,0,Q6798-P6798+1),0),0),6)</f>
        <v>#N/A</v>
      </c>
      <c r="S6798" s="36" t="e">
        <f ca="1">VLOOKUP(R6798,Lists!B:D,3,FALSE)</f>
        <v>#N/A</v>
      </c>
      <c r="T6798" s="36" t="str">
        <f>IF(F6798&lt;&gt;"",MATCH(R6798,'Maximum minutes'!B:B,0),"")</f>
        <v/>
      </c>
      <c r="U6798" s="36">
        <f ca="1">IF(F6798&lt;&gt;"",COUNTA(OFFSET('Maximum minutes'!$C$1,'Annexe A1 Cours'!T6798,0,1,50)),0)</f>
        <v>0</v>
      </c>
      <c r="V6798" s="37">
        <f ca="1">IFERROR(OFFSET('Maximum minutes'!$C$1,T6798+1,-1+MATCH(G6798,OFFSET('Maximum minutes'!$C$1,T6798-1,0,1,50),0)),0)</f>
        <v>0</v>
      </c>
      <c r="W6798" s="38">
        <f t="shared" ca="1" si="212"/>
        <v>0</v>
      </c>
    </row>
    <row r="6799" spans="1:23" s="36" customFormat="1" ht="18.75">
      <c r="A6799" s="34"/>
      <c r="B6799" s="39"/>
      <c r="C6799" s="39"/>
      <c r="D6799" s="35"/>
      <c r="E6799" s="40"/>
      <c r="F6799" s="39"/>
      <c r="G6799" s="39"/>
      <c r="H6799" s="39"/>
      <c r="I6799" s="34"/>
      <c r="J6799" s="34"/>
      <c r="K6799" s="34"/>
      <c r="L6799" s="34"/>
      <c r="M6799" s="43" t="str">
        <f ca="1">IFERROR(OFFSET('Maximum minutes'!$C$1,T6799,MATCH(IF(G6799&lt;&gt;"",G6799,F6799),OFFSET('Maximum minutes'!$C$1,T6799-1,0,1,U6799+1),0)-1)*IF(OR(ISNUMBER(J6799),J6799="sans examen"),1,0)*IF(W6799&lt;MinDate,1,0),"")</f>
        <v/>
      </c>
      <c r="N6799" s="36">
        <f t="shared" ca="1" si="213"/>
        <v>0</v>
      </c>
      <c r="O6799" s="36" t="e">
        <f ca="1">LEFT(OFFSET(Lists!$Q$2,MATCH(E6799,Lists!$R$3:$R$19,0),0),4)</f>
        <v>#N/A</v>
      </c>
      <c r="P6799" s="36" t="e">
        <f ca="1">MATCH(O6799,Lists!$S$2:$S$640,1)</f>
        <v>#N/A</v>
      </c>
      <c r="Q6799" s="36" t="e">
        <f ca="1">MATCH(LEFT(OFFSET(Lists!$Q$2,MATCH(E6799,Lists!$R$3:$R$19,0)+1,0),4),Lists!$S$3:$S$640,1)</f>
        <v>#N/A</v>
      </c>
      <c r="R6799" s="36" t="e">
        <f ca="1">LEFT(OFFSET(Lists!$S$2,P6799-1+MATCH(F6799,OFFSET(Lists!$T$3,P6799-1,0,Q6799-P6799+1),0),0),6)</f>
        <v>#N/A</v>
      </c>
      <c r="S6799" s="36" t="e">
        <f ca="1">VLOOKUP(R6799,Lists!B:D,3,FALSE)</f>
        <v>#N/A</v>
      </c>
      <c r="T6799" s="36" t="str">
        <f>IF(F6799&lt;&gt;"",MATCH(R6799,'Maximum minutes'!B:B,0),"")</f>
        <v/>
      </c>
      <c r="U6799" s="36">
        <f ca="1">IF(F6799&lt;&gt;"",COUNTA(OFFSET('Maximum minutes'!$C$1,'Annexe A1 Cours'!T6799,0,1,50)),0)</f>
        <v>0</v>
      </c>
      <c r="V6799" s="37">
        <f ca="1">IFERROR(OFFSET('Maximum minutes'!$C$1,T6799+1,-1+MATCH(G6799,OFFSET('Maximum minutes'!$C$1,T6799-1,0,1,50),0)),0)</f>
        <v>0</v>
      </c>
      <c r="W6799" s="38">
        <f t="shared" ca="1" si="212"/>
        <v>0</v>
      </c>
    </row>
    <row r="6800" spans="1:23" s="36" customFormat="1" ht="18.75">
      <c r="A6800" s="34"/>
      <c r="B6800" s="39"/>
      <c r="C6800" s="39"/>
      <c r="D6800" s="35"/>
      <c r="E6800" s="40"/>
      <c r="F6800" s="39"/>
      <c r="G6800" s="39"/>
      <c r="H6800" s="39"/>
      <c r="I6800" s="34"/>
      <c r="J6800" s="34"/>
      <c r="K6800" s="34"/>
      <c r="L6800" s="34"/>
      <c r="M6800" s="43" t="str">
        <f ca="1">IFERROR(OFFSET('Maximum minutes'!$C$1,T6800,MATCH(IF(G6800&lt;&gt;"",G6800,F6800),OFFSET('Maximum minutes'!$C$1,T6800-1,0,1,U6800+1),0)-1)*IF(OR(ISNUMBER(J6800),J6800="sans examen"),1,0)*IF(W6800&lt;MinDate,1,0),"")</f>
        <v/>
      </c>
      <c r="N6800" s="36">
        <f t="shared" ca="1" si="213"/>
        <v>0</v>
      </c>
      <c r="O6800" s="36" t="e">
        <f ca="1">LEFT(OFFSET(Lists!$Q$2,MATCH(E6800,Lists!$R$3:$R$19,0),0),4)</f>
        <v>#N/A</v>
      </c>
      <c r="P6800" s="36" t="e">
        <f ca="1">MATCH(O6800,Lists!$S$2:$S$640,1)</f>
        <v>#N/A</v>
      </c>
      <c r="Q6800" s="36" t="e">
        <f ca="1">MATCH(LEFT(OFFSET(Lists!$Q$2,MATCH(E6800,Lists!$R$3:$R$19,0)+1,0),4),Lists!$S$3:$S$640,1)</f>
        <v>#N/A</v>
      </c>
      <c r="R6800" s="36" t="e">
        <f ca="1">LEFT(OFFSET(Lists!$S$2,P6800-1+MATCH(F6800,OFFSET(Lists!$T$3,P6800-1,0,Q6800-P6800+1),0),0),6)</f>
        <v>#N/A</v>
      </c>
      <c r="S6800" s="36" t="e">
        <f ca="1">VLOOKUP(R6800,Lists!B:D,3,FALSE)</f>
        <v>#N/A</v>
      </c>
      <c r="T6800" s="36" t="str">
        <f>IF(F6800&lt;&gt;"",MATCH(R6800,'Maximum minutes'!B:B,0),"")</f>
        <v/>
      </c>
      <c r="U6800" s="36">
        <f ca="1">IF(F6800&lt;&gt;"",COUNTA(OFFSET('Maximum minutes'!$C$1,'Annexe A1 Cours'!T6800,0,1,50)),0)</f>
        <v>0</v>
      </c>
      <c r="V6800" s="37">
        <f ca="1">IFERROR(OFFSET('Maximum minutes'!$C$1,T6800+1,-1+MATCH(G6800,OFFSET('Maximum minutes'!$C$1,T6800-1,0,1,50),0)),0)</f>
        <v>0</v>
      </c>
      <c r="W6800" s="38">
        <f t="shared" ca="1" si="212"/>
        <v>0</v>
      </c>
    </row>
    <row r="6801" spans="1:23" s="36" customFormat="1" ht="18.75">
      <c r="A6801" s="34"/>
      <c r="B6801" s="39"/>
      <c r="C6801" s="39"/>
      <c r="D6801" s="35"/>
      <c r="E6801" s="40"/>
      <c r="F6801" s="39"/>
      <c r="G6801" s="39"/>
      <c r="H6801" s="39"/>
      <c r="I6801" s="34"/>
      <c r="J6801" s="34"/>
      <c r="K6801" s="34"/>
      <c r="L6801" s="34"/>
      <c r="M6801" s="43" t="str">
        <f ca="1">IFERROR(OFFSET('Maximum minutes'!$C$1,T6801,MATCH(IF(G6801&lt;&gt;"",G6801,F6801),OFFSET('Maximum minutes'!$C$1,T6801-1,0,1,U6801+1),0)-1)*IF(OR(ISNUMBER(J6801),J6801="sans examen"),1,0)*IF(W6801&lt;MinDate,1,0),"")</f>
        <v/>
      </c>
      <c r="N6801" s="36">
        <f t="shared" ca="1" si="213"/>
        <v>0</v>
      </c>
      <c r="O6801" s="36" t="e">
        <f ca="1">LEFT(OFFSET(Lists!$Q$2,MATCH(E6801,Lists!$R$3:$R$19,0),0),4)</f>
        <v>#N/A</v>
      </c>
      <c r="P6801" s="36" t="e">
        <f ca="1">MATCH(O6801,Lists!$S$2:$S$640,1)</f>
        <v>#N/A</v>
      </c>
      <c r="Q6801" s="36" t="e">
        <f ca="1">MATCH(LEFT(OFFSET(Lists!$Q$2,MATCH(E6801,Lists!$R$3:$R$19,0)+1,0),4),Lists!$S$3:$S$640,1)</f>
        <v>#N/A</v>
      </c>
      <c r="R6801" s="36" t="e">
        <f ca="1">LEFT(OFFSET(Lists!$S$2,P6801-1+MATCH(F6801,OFFSET(Lists!$T$3,P6801-1,0,Q6801-P6801+1),0),0),6)</f>
        <v>#N/A</v>
      </c>
      <c r="S6801" s="36" t="e">
        <f ca="1">VLOOKUP(R6801,Lists!B:D,3,FALSE)</f>
        <v>#N/A</v>
      </c>
      <c r="T6801" s="36" t="str">
        <f>IF(F6801&lt;&gt;"",MATCH(R6801,'Maximum minutes'!B:B,0),"")</f>
        <v/>
      </c>
      <c r="U6801" s="36">
        <f ca="1">IF(F6801&lt;&gt;"",COUNTA(OFFSET('Maximum minutes'!$C$1,'Annexe A1 Cours'!T6801,0,1,50)),0)</f>
        <v>0</v>
      </c>
      <c r="V6801" s="37">
        <f ca="1">IFERROR(OFFSET('Maximum minutes'!$C$1,T6801+1,-1+MATCH(G6801,OFFSET('Maximum minutes'!$C$1,T6801-1,0,1,50),0)),0)</f>
        <v>0</v>
      </c>
      <c r="W6801" s="38">
        <f t="shared" ca="1" si="212"/>
        <v>0</v>
      </c>
    </row>
    <row r="6802" spans="1:23" s="36" customFormat="1" ht="18.75">
      <c r="A6802" s="34"/>
      <c r="B6802" s="39"/>
      <c r="C6802" s="39"/>
      <c r="D6802" s="35"/>
      <c r="E6802" s="40"/>
      <c r="F6802" s="39"/>
      <c r="G6802" s="39"/>
      <c r="H6802" s="39"/>
      <c r="I6802" s="34"/>
      <c r="J6802" s="34"/>
      <c r="K6802" s="34"/>
      <c r="L6802" s="34"/>
      <c r="M6802" s="43" t="str">
        <f ca="1">IFERROR(OFFSET('Maximum minutes'!$C$1,T6802,MATCH(IF(G6802&lt;&gt;"",G6802,F6802),OFFSET('Maximum minutes'!$C$1,T6802-1,0,1,U6802+1),0)-1)*IF(OR(ISNUMBER(J6802),J6802="sans examen"),1,0)*IF(W6802&lt;MinDate,1,0),"")</f>
        <v/>
      </c>
      <c r="N6802" s="36">
        <f t="shared" ca="1" si="213"/>
        <v>0</v>
      </c>
      <c r="O6802" s="36" t="e">
        <f ca="1">LEFT(OFFSET(Lists!$Q$2,MATCH(E6802,Lists!$R$3:$R$19,0),0),4)</f>
        <v>#N/A</v>
      </c>
      <c r="P6802" s="36" t="e">
        <f ca="1">MATCH(O6802,Lists!$S$2:$S$640,1)</f>
        <v>#N/A</v>
      </c>
      <c r="Q6802" s="36" t="e">
        <f ca="1">MATCH(LEFT(OFFSET(Lists!$Q$2,MATCH(E6802,Lists!$R$3:$R$19,0)+1,0),4),Lists!$S$3:$S$640,1)</f>
        <v>#N/A</v>
      </c>
      <c r="R6802" s="36" t="e">
        <f ca="1">LEFT(OFFSET(Lists!$S$2,P6802-1+MATCH(F6802,OFFSET(Lists!$T$3,P6802-1,0,Q6802-P6802+1),0),0),6)</f>
        <v>#N/A</v>
      </c>
      <c r="S6802" s="36" t="e">
        <f ca="1">VLOOKUP(R6802,Lists!B:D,3,FALSE)</f>
        <v>#N/A</v>
      </c>
      <c r="T6802" s="36" t="str">
        <f>IF(F6802&lt;&gt;"",MATCH(R6802,'Maximum minutes'!B:B,0),"")</f>
        <v/>
      </c>
      <c r="U6802" s="36">
        <f ca="1">IF(F6802&lt;&gt;"",COUNTA(OFFSET('Maximum minutes'!$C$1,'Annexe A1 Cours'!T6802,0,1,50)),0)</f>
        <v>0</v>
      </c>
      <c r="V6802" s="37">
        <f ca="1">IFERROR(OFFSET('Maximum minutes'!$C$1,T6802+1,-1+MATCH(G6802,OFFSET('Maximum minutes'!$C$1,T6802-1,0,1,50),0)),0)</f>
        <v>0</v>
      </c>
      <c r="W6802" s="38">
        <f t="shared" ca="1" si="212"/>
        <v>0</v>
      </c>
    </row>
    <row r="6803" spans="1:23" s="36" customFormat="1" ht="18.75">
      <c r="A6803" s="34"/>
      <c r="B6803" s="39"/>
      <c r="C6803" s="39"/>
      <c r="D6803" s="35"/>
      <c r="E6803" s="40"/>
      <c r="F6803" s="39"/>
      <c r="G6803" s="39"/>
      <c r="H6803" s="39"/>
      <c r="I6803" s="34"/>
      <c r="J6803" s="34"/>
      <c r="K6803" s="34"/>
      <c r="L6803" s="34"/>
      <c r="M6803" s="43" t="str">
        <f ca="1">IFERROR(OFFSET('Maximum minutes'!$C$1,T6803,MATCH(IF(G6803&lt;&gt;"",G6803,F6803),OFFSET('Maximum minutes'!$C$1,T6803-1,0,1,U6803+1),0)-1)*IF(OR(ISNUMBER(J6803),J6803="sans examen"),1,0)*IF(W6803&lt;MinDate,1,0),"")</f>
        <v/>
      </c>
      <c r="N6803" s="36">
        <f t="shared" ca="1" si="213"/>
        <v>0</v>
      </c>
      <c r="O6803" s="36" t="e">
        <f ca="1">LEFT(OFFSET(Lists!$Q$2,MATCH(E6803,Lists!$R$3:$R$19,0),0),4)</f>
        <v>#N/A</v>
      </c>
      <c r="P6803" s="36" t="e">
        <f ca="1">MATCH(O6803,Lists!$S$2:$S$640,1)</f>
        <v>#N/A</v>
      </c>
      <c r="Q6803" s="36" t="e">
        <f ca="1">MATCH(LEFT(OFFSET(Lists!$Q$2,MATCH(E6803,Lists!$R$3:$R$19,0)+1,0),4),Lists!$S$3:$S$640,1)</f>
        <v>#N/A</v>
      </c>
      <c r="R6803" s="36" t="e">
        <f ca="1">LEFT(OFFSET(Lists!$S$2,P6803-1+MATCH(F6803,OFFSET(Lists!$T$3,P6803-1,0,Q6803-P6803+1),0),0),6)</f>
        <v>#N/A</v>
      </c>
      <c r="S6803" s="36" t="e">
        <f ca="1">VLOOKUP(R6803,Lists!B:D,3,FALSE)</f>
        <v>#N/A</v>
      </c>
      <c r="T6803" s="36" t="str">
        <f>IF(F6803&lt;&gt;"",MATCH(R6803,'Maximum minutes'!B:B,0),"")</f>
        <v/>
      </c>
      <c r="U6803" s="36">
        <f ca="1">IF(F6803&lt;&gt;"",COUNTA(OFFSET('Maximum minutes'!$C$1,'Annexe A1 Cours'!T6803,0,1,50)),0)</f>
        <v>0</v>
      </c>
      <c r="V6803" s="37">
        <f ca="1">IFERROR(OFFSET('Maximum minutes'!$C$1,T6803+1,-1+MATCH(G6803,OFFSET('Maximum minutes'!$C$1,T6803-1,0,1,50),0)),0)</f>
        <v>0</v>
      </c>
      <c r="W6803" s="38">
        <f t="shared" ca="1" si="212"/>
        <v>0</v>
      </c>
    </row>
    <row r="6804" spans="1:23" s="36" customFormat="1" ht="18.75">
      <c r="A6804" s="34"/>
      <c r="B6804" s="39"/>
      <c r="C6804" s="39"/>
      <c r="D6804" s="35"/>
      <c r="E6804" s="40"/>
      <c r="F6804" s="39"/>
      <c r="G6804" s="39"/>
      <c r="H6804" s="39"/>
      <c r="I6804" s="34"/>
      <c r="J6804" s="34"/>
      <c r="K6804" s="34"/>
      <c r="L6804" s="34"/>
      <c r="M6804" s="43" t="str">
        <f ca="1">IFERROR(OFFSET('Maximum minutes'!$C$1,T6804,MATCH(IF(G6804&lt;&gt;"",G6804,F6804),OFFSET('Maximum minutes'!$C$1,T6804-1,0,1,U6804+1),0)-1)*IF(OR(ISNUMBER(J6804),J6804="sans examen"),1,0)*IF(W6804&lt;MinDate,1,0),"")</f>
        <v/>
      </c>
      <c r="N6804" s="36">
        <f t="shared" ca="1" si="213"/>
        <v>0</v>
      </c>
      <c r="O6804" s="36" t="e">
        <f ca="1">LEFT(OFFSET(Lists!$Q$2,MATCH(E6804,Lists!$R$3:$R$19,0),0),4)</f>
        <v>#N/A</v>
      </c>
      <c r="P6804" s="36" t="e">
        <f ca="1">MATCH(O6804,Lists!$S$2:$S$640,1)</f>
        <v>#N/A</v>
      </c>
      <c r="Q6804" s="36" t="e">
        <f ca="1">MATCH(LEFT(OFFSET(Lists!$Q$2,MATCH(E6804,Lists!$R$3:$R$19,0)+1,0),4),Lists!$S$3:$S$640,1)</f>
        <v>#N/A</v>
      </c>
      <c r="R6804" s="36" t="e">
        <f ca="1">LEFT(OFFSET(Lists!$S$2,P6804-1+MATCH(F6804,OFFSET(Lists!$T$3,P6804-1,0,Q6804-P6804+1),0),0),6)</f>
        <v>#N/A</v>
      </c>
      <c r="S6804" s="36" t="e">
        <f ca="1">VLOOKUP(R6804,Lists!B:D,3,FALSE)</f>
        <v>#N/A</v>
      </c>
      <c r="T6804" s="36" t="str">
        <f>IF(F6804&lt;&gt;"",MATCH(R6804,'Maximum minutes'!B:B,0),"")</f>
        <v/>
      </c>
      <c r="U6804" s="36">
        <f ca="1">IF(F6804&lt;&gt;"",COUNTA(OFFSET('Maximum minutes'!$C$1,'Annexe A1 Cours'!T6804,0,1,50)),0)</f>
        <v>0</v>
      </c>
      <c r="V6804" s="37">
        <f ca="1">IFERROR(OFFSET('Maximum minutes'!$C$1,T6804+1,-1+MATCH(G6804,OFFSET('Maximum minutes'!$C$1,T6804-1,0,1,50),0)),0)</f>
        <v>0</v>
      </c>
      <c r="W6804" s="38">
        <f t="shared" ca="1" si="212"/>
        <v>0</v>
      </c>
    </row>
    <row r="6805" spans="1:23" s="36" customFormat="1" ht="18.75">
      <c r="A6805" s="34"/>
      <c r="B6805" s="39"/>
      <c r="C6805" s="39"/>
      <c r="D6805" s="35"/>
      <c r="E6805" s="40"/>
      <c r="F6805" s="39"/>
      <c r="G6805" s="39"/>
      <c r="H6805" s="39"/>
      <c r="I6805" s="34"/>
      <c r="J6805" s="34"/>
      <c r="K6805" s="34"/>
      <c r="L6805" s="34"/>
      <c r="M6805" s="43" t="str">
        <f ca="1">IFERROR(OFFSET('Maximum minutes'!$C$1,T6805,MATCH(IF(G6805&lt;&gt;"",G6805,F6805),OFFSET('Maximum minutes'!$C$1,T6805-1,0,1,U6805+1),0)-1)*IF(OR(ISNUMBER(J6805),J6805="sans examen"),1,0)*IF(W6805&lt;MinDate,1,0),"")</f>
        <v/>
      </c>
      <c r="N6805" s="36">
        <f t="shared" ca="1" si="213"/>
        <v>0</v>
      </c>
      <c r="O6805" s="36" t="e">
        <f ca="1">LEFT(OFFSET(Lists!$Q$2,MATCH(E6805,Lists!$R$3:$R$19,0),0),4)</f>
        <v>#N/A</v>
      </c>
      <c r="P6805" s="36" t="e">
        <f ca="1">MATCH(O6805,Lists!$S$2:$S$640,1)</f>
        <v>#N/A</v>
      </c>
      <c r="Q6805" s="36" t="e">
        <f ca="1">MATCH(LEFT(OFFSET(Lists!$Q$2,MATCH(E6805,Lists!$R$3:$R$19,0)+1,0),4),Lists!$S$3:$S$640,1)</f>
        <v>#N/A</v>
      </c>
      <c r="R6805" s="36" t="e">
        <f ca="1">LEFT(OFFSET(Lists!$S$2,P6805-1+MATCH(F6805,OFFSET(Lists!$T$3,P6805-1,0,Q6805-P6805+1),0),0),6)</f>
        <v>#N/A</v>
      </c>
      <c r="S6805" s="36" t="e">
        <f ca="1">VLOOKUP(R6805,Lists!B:D,3,FALSE)</f>
        <v>#N/A</v>
      </c>
      <c r="T6805" s="36" t="str">
        <f>IF(F6805&lt;&gt;"",MATCH(R6805,'Maximum minutes'!B:B,0),"")</f>
        <v/>
      </c>
      <c r="U6805" s="36">
        <f ca="1">IF(F6805&lt;&gt;"",COUNTA(OFFSET('Maximum minutes'!$C$1,'Annexe A1 Cours'!T6805,0,1,50)),0)</f>
        <v>0</v>
      </c>
      <c r="V6805" s="37">
        <f ca="1">IFERROR(OFFSET('Maximum minutes'!$C$1,T6805+1,-1+MATCH(G6805,OFFSET('Maximum minutes'!$C$1,T6805-1,0,1,50),0)),0)</f>
        <v>0</v>
      </c>
      <c r="W6805" s="38">
        <f t="shared" ca="1" si="212"/>
        <v>0</v>
      </c>
    </row>
    <row r="6806" spans="1:23" s="36" customFormat="1" ht="18.75">
      <c r="A6806" s="34"/>
      <c r="B6806" s="39"/>
      <c r="C6806" s="39"/>
      <c r="D6806" s="35"/>
      <c r="E6806" s="40"/>
      <c r="F6806" s="39"/>
      <c r="G6806" s="39"/>
      <c r="H6806" s="39"/>
      <c r="I6806" s="34"/>
      <c r="J6806" s="34"/>
      <c r="K6806" s="34"/>
      <c r="L6806" s="34"/>
      <c r="M6806" s="43" t="str">
        <f ca="1">IFERROR(OFFSET('Maximum minutes'!$C$1,T6806,MATCH(IF(G6806&lt;&gt;"",G6806,F6806),OFFSET('Maximum minutes'!$C$1,T6806-1,0,1,U6806+1),0)-1)*IF(OR(ISNUMBER(J6806),J6806="sans examen"),1,0)*IF(W6806&lt;MinDate,1,0),"")</f>
        <v/>
      </c>
      <c r="N6806" s="36">
        <f t="shared" ca="1" si="213"/>
        <v>0</v>
      </c>
      <c r="O6806" s="36" t="e">
        <f ca="1">LEFT(OFFSET(Lists!$Q$2,MATCH(E6806,Lists!$R$3:$R$19,0),0),4)</f>
        <v>#N/A</v>
      </c>
      <c r="P6806" s="36" t="e">
        <f ca="1">MATCH(O6806,Lists!$S$2:$S$640,1)</f>
        <v>#N/A</v>
      </c>
      <c r="Q6806" s="36" t="e">
        <f ca="1">MATCH(LEFT(OFFSET(Lists!$Q$2,MATCH(E6806,Lists!$R$3:$R$19,0)+1,0),4),Lists!$S$3:$S$640,1)</f>
        <v>#N/A</v>
      </c>
      <c r="R6806" s="36" t="e">
        <f ca="1">LEFT(OFFSET(Lists!$S$2,P6806-1+MATCH(F6806,OFFSET(Lists!$T$3,P6806-1,0,Q6806-P6806+1),0),0),6)</f>
        <v>#N/A</v>
      </c>
      <c r="S6806" s="36" t="e">
        <f ca="1">VLOOKUP(R6806,Lists!B:D,3,FALSE)</f>
        <v>#N/A</v>
      </c>
      <c r="T6806" s="36" t="str">
        <f>IF(F6806&lt;&gt;"",MATCH(R6806,'Maximum minutes'!B:B,0),"")</f>
        <v/>
      </c>
      <c r="U6806" s="36">
        <f ca="1">IF(F6806&lt;&gt;"",COUNTA(OFFSET('Maximum minutes'!$C$1,'Annexe A1 Cours'!T6806,0,1,50)),0)</f>
        <v>0</v>
      </c>
      <c r="V6806" s="37">
        <f ca="1">IFERROR(OFFSET('Maximum minutes'!$C$1,T6806+1,-1+MATCH(G6806,OFFSET('Maximum minutes'!$C$1,T6806-1,0,1,50),0)),0)</f>
        <v>0</v>
      </c>
      <c r="W6806" s="38">
        <f t="shared" ca="1" si="212"/>
        <v>0</v>
      </c>
    </row>
    <row r="6807" spans="1:23" s="36" customFormat="1" ht="18.75">
      <c r="A6807" s="34"/>
      <c r="B6807" s="39"/>
      <c r="C6807" s="39"/>
      <c r="D6807" s="35"/>
      <c r="E6807" s="40"/>
      <c r="F6807" s="39"/>
      <c r="G6807" s="39"/>
      <c r="H6807" s="39"/>
      <c r="I6807" s="34"/>
      <c r="J6807" s="34"/>
      <c r="K6807" s="34"/>
      <c r="L6807" s="34"/>
      <c r="M6807" s="43" t="str">
        <f ca="1">IFERROR(OFFSET('Maximum minutes'!$C$1,T6807,MATCH(IF(G6807&lt;&gt;"",G6807,F6807),OFFSET('Maximum minutes'!$C$1,T6807-1,0,1,U6807+1),0)-1)*IF(OR(ISNUMBER(J6807),J6807="sans examen"),1,0)*IF(W6807&lt;MinDate,1,0),"")</f>
        <v/>
      </c>
      <c r="N6807" s="36">
        <f t="shared" ca="1" si="213"/>
        <v>0</v>
      </c>
      <c r="O6807" s="36" t="e">
        <f ca="1">LEFT(OFFSET(Lists!$Q$2,MATCH(E6807,Lists!$R$3:$R$19,0),0),4)</f>
        <v>#N/A</v>
      </c>
      <c r="P6807" s="36" t="e">
        <f ca="1">MATCH(O6807,Lists!$S$2:$S$640,1)</f>
        <v>#N/A</v>
      </c>
      <c r="Q6807" s="36" t="e">
        <f ca="1">MATCH(LEFT(OFFSET(Lists!$Q$2,MATCH(E6807,Lists!$R$3:$R$19,0)+1,0),4),Lists!$S$3:$S$640,1)</f>
        <v>#N/A</v>
      </c>
      <c r="R6807" s="36" t="e">
        <f ca="1">LEFT(OFFSET(Lists!$S$2,P6807-1+MATCH(F6807,OFFSET(Lists!$T$3,P6807-1,0,Q6807-P6807+1),0),0),6)</f>
        <v>#N/A</v>
      </c>
      <c r="S6807" s="36" t="e">
        <f ca="1">VLOOKUP(R6807,Lists!B:D,3,FALSE)</f>
        <v>#N/A</v>
      </c>
      <c r="T6807" s="36" t="str">
        <f>IF(F6807&lt;&gt;"",MATCH(R6807,'Maximum minutes'!B:B,0),"")</f>
        <v/>
      </c>
      <c r="U6807" s="36">
        <f ca="1">IF(F6807&lt;&gt;"",COUNTA(OFFSET('Maximum minutes'!$C$1,'Annexe A1 Cours'!T6807,0,1,50)),0)</f>
        <v>0</v>
      </c>
      <c r="V6807" s="37">
        <f ca="1">IFERROR(OFFSET('Maximum minutes'!$C$1,T6807+1,-1+MATCH(G6807,OFFSET('Maximum minutes'!$C$1,T6807-1,0,1,50),0)),0)</f>
        <v>0</v>
      </c>
      <c r="W6807" s="38">
        <f t="shared" ca="1" si="212"/>
        <v>0</v>
      </c>
    </row>
    <row r="6808" spans="1:23" s="36" customFormat="1" ht="18.75">
      <c r="A6808" s="34"/>
      <c r="B6808" s="39"/>
      <c r="C6808" s="39"/>
      <c r="D6808" s="35"/>
      <c r="E6808" s="40"/>
      <c r="F6808" s="39"/>
      <c r="G6808" s="39"/>
      <c r="H6808" s="39"/>
      <c r="I6808" s="34"/>
      <c r="J6808" s="34"/>
      <c r="K6808" s="34"/>
      <c r="L6808" s="34"/>
      <c r="M6808" s="43" t="str">
        <f ca="1">IFERROR(OFFSET('Maximum minutes'!$C$1,T6808,MATCH(IF(G6808&lt;&gt;"",G6808,F6808),OFFSET('Maximum minutes'!$C$1,T6808-1,0,1,U6808+1),0)-1)*IF(OR(ISNUMBER(J6808),J6808="sans examen"),1,0)*IF(W6808&lt;MinDate,1,0),"")</f>
        <v/>
      </c>
      <c r="N6808" s="36">
        <f t="shared" ca="1" si="213"/>
        <v>0</v>
      </c>
      <c r="O6808" s="36" t="e">
        <f ca="1">LEFT(OFFSET(Lists!$Q$2,MATCH(E6808,Lists!$R$3:$R$19,0),0),4)</f>
        <v>#N/A</v>
      </c>
      <c r="P6808" s="36" t="e">
        <f ca="1">MATCH(O6808,Lists!$S$2:$S$640,1)</f>
        <v>#N/A</v>
      </c>
      <c r="Q6808" s="36" t="e">
        <f ca="1">MATCH(LEFT(OFFSET(Lists!$Q$2,MATCH(E6808,Lists!$R$3:$R$19,0)+1,0),4),Lists!$S$3:$S$640,1)</f>
        <v>#N/A</v>
      </c>
      <c r="R6808" s="36" t="e">
        <f ca="1">LEFT(OFFSET(Lists!$S$2,P6808-1+MATCH(F6808,OFFSET(Lists!$T$3,P6808-1,0,Q6808-P6808+1),0),0),6)</f>
        <v>#N/A</v>
      </c>
      <c r="S6808" s="36" t="e">
        <f ca="1">VLOOKUP(R6808,Lists!B:D,3,FALSE)</f>
        <v>#N/A</v>
      </c>
      <c r="T6808" s="36" t="str">
        <f>IF(F6808&lt;&gt;"",MATCH(R6808,'Maximum minutes'!B:B,0),"")</f>
        <v/>
      </c>
      <c r="U6808" s="36">
        <f ca="1">IF(F6808&lt;&gt;"",COUNTA(OFFSET('Maximum minutes'!$C$1,'Annexe A1 Cours'!T6808,0,1,50)),0)</f>
        <v>0</v>
      </c>
      <c r="V6808" s="37">
        <f ca="1">IFERROR(OFFSET('Maximum minutes'!$C$1,T6808+1,-1+MATCH(G6808,OFFSET('Maximum minutes'!$C$1,T6808-1,0,1,50),0)),0)</f>
        <v>0</v>
      </c>
      <c r="W6808" s="38">
        <f t="shared" ca="1" si="212"/>
        <v>0</v>
      </c>
    </row>
    <row r="6809" spans="1:23" s="36" customFormat="1" ht="18.75">
      <c r="A6809" s="34"/>
      <c r="B6809" s="39"/>
      <c r="C6809" s="39"/>
      <c r="D6809" s="35"/>
      <c r="E6809" s="40"/>
      <c r="F6809" s="39"/>
      <c r="G6809" s="39"/>
      <c r="H6809" s="39"/>
      <c r="I6809" s="34"/>
      <c r="J6809" s="34"/>
      <c r="K6809" s="34"/>
      <c r="L6809" s="34"/>
      <c r="M6809" s="43" t="str">
        <f ca="1">IFERROR(OFFSET('Maximum minutes'!$C$1,T6809,MATCH(IF(G6809&lt;&gt;"",G6809,F6809),OFFSET('Maximum minutes'!$C$1,T6809-1,0,1,U6809+1),0)-1)*IF(OR(ISNUMBER(J6809),J6809="sans examen"),1,0)*IF(W6809&lt;MinDate,1,0),"")</f>
        <v/>
      </c>
      <c r="N6809" s="36">
        <f t="shared" ca="1" si="213"/>
        <v>0</v>
      </c>
      <c r="O6809" s="36" t="e">
        <f ca="1">LEFT(OFFSET(Lists!$Q$2,MATCH(E6809,Lists!$R$3:$R$19,0),0),4)</f>
        <v>#N/A</v>
      </c>
      <c r="P6809" s="36" t="e">
        <f ca="1">MATCH(O6809,Lists!$S$2:$S$640,1)</f>
        <v>#N/A</v>
      </c>
      <c r="Q6809" s="36" t="e">
        <f ca="1">MATCH(LEFT(OFFSET(Lists!$Q$2,MATCH(E6809,Lists!$R$3:$R$19,0)+1,0),4),Lists!$S$3:$S$640,1)</f>
        <v>#N/A</v>
      </c>
      <c r="R6809" s="36" t="e">
        <f ca="1">LEFT(OFFSET(Lists!$S$2,P6809-1+MATCH(F6809,OFFSET(Lists!$T$3,P6809-1,0,Q6809-P6809+1),0),0),6)</f>
        <v>#N/A</v>
      </c>
      <c r="S6809" s="36" t="e">
        <f ca="1">VLOOKUP(R6809,Lists!B:D,3,FALSE)</f>
        <v>#N/A</v>
      </c>
      <c r="T6809" s="36" t="str">
        <f>IF(F6809&lt;&gt;"",MATCH(R6809,'Maximum minutes'!B:B,0),"")</f>
        <v/>
      </c>
      <c r="U6809" s="36">
        <f ca="1">IF(F6809&lt;&gt;"",COUNTA(OFFSET('Maximum minutes'!$C$1,'Annexe A1 Cours'!T6809,0,1,50)),0)</f>
        <v>0</v>
      </c>
      <c r="V6809" s="37">
        <f ca="1">IFERROR(OFFSET('Maximum minutes'!$C$1,T6809+1,-1+MATCH(G6809,OFFSET('Maximum minutes'!$C$1,T6809-1,0,1,50),0)),0)</f>
        <v>0</v>
      </c>
      <c r="W6809" s="38">
        <f t="shared" ca="1" si="212"/>
        <v>0</v>
      </c>
    </row>
    <row r="6810" spans="1:23" s="36" customFormat="1" ht="18.75">
      <c r="A6810" s="34"/>
      <c r="B6810" s="39"/>
      <c r="C6810" s="39"/>
      <c r="D6810" s="35"/>
      <c r="E6810" s="40"/>
      <c r="F6810" s="39"/>
      <c r="G6810" s="39"/>
      <c r="H6810" s="39"/>
      <c r="I6810" s="34"/>
      <c r="J6810" s="34"/>
      <c r="K6810" s="34"/>
      <c r="L6810" s="34"/>
      <c r="M6810" s="43" t="str">
        <f ca="1">IFERROR(OFFSET('Maximum minutes'!$C$1,T6810,MATCH(IF(G6810&lt;&gt;"",G6810,F6810),OFFSET('Maximum minutes'!$C$1,T6810-1,0,1,U6810+1),0)-1)*IF(OR(ISNUMBER(J6810),J6810="sans examen"),1,0)*IF(W6810&lt;MinDate,1,0),"")</f>
        <v/>
      </c>
      <c r="N6810" s="36">
        <f t="shared" ca="1" si="213"/>
        <v>0</v>
      </c>
      <c r="O6810" s="36" t="e">
        <f ca="1">LEFT(OFFSET(Lists!$Q$2,MATCH(E6810,Lists!$R$3:$R$19,0),0),4)</f>
        <v>#N/A</v>
      </c>
      <c r="P6810" s="36" t="e">
        <f ca="1">MATCH(O6810,Lists!$S$2:$S$640,1)</f>
        <v>#N/A</v>
      </c>
      <c r="Q6810" s="36" t="e">
        <f ca="1">MATCH(LEFT(OFFSET(Lists!$Q$2,MATCH(E6810,Lists!$R$3:$R$19,0)+1,0),4),Lists!$S$3:$S$640,1)</f>
        <v>#N/A</v>
      </c>
      <c r="R6810" s="36" t="e">
        <f ca="1">LEFT(OFFSET(Lists!$S$2,P6810-1+MATCH(F6810,OFFSET(Lists!$T$3,P6810-1,0,Q6810-P6810+1),0),0),6)</f>
        <v>#N/A</v>
      </c>
      <c r="S6810" s="36" t="e">
        <f ca="1">VLOOKUP(R6810,Lists!B:D,3,FALSE)</f>
        <v>#N/A</v>
      </c>
      <c r="T6810" s="36" t="str">
        <f>IF(F6810&lt;&gt;"",MATCH(R6810,'Maximum minutes'!B:B,0),"")</f>
        <v/>
      </c>
      <c r="U6810" s="36">
        <f ca="1">IF(F6810&lt;&gt;"",COUNTA(OFFSET('Maximum minutes'!$C$1,'Annexe A1 Cours'!T6810,0,1,50)),0)</f>
        <v>0</v>
      </c>
      <c r="V6810" s="37">
        <f ca="1">IFERROR(OFFSET('Maximum minutes'!$C$1,T6810+1,-1+MATCH(G6810,OFFSET('Maximum minutes'!$C$1,T6810-1,0,1,50),0)),0)</f>
        <v>0</v>
      </c>
      <c r="W6810" s="38">
        <f t="shared" ca="1" si="212"/>
        <v>0</v>
      </c>
    </row>
    <row r="6811" spans="1:23" s="36" customFormat="1" ht="18.75">
      <c r="A6811" s="34"/>
      <c r="B6811" s="39"/>
      <c r="C6811" s="39"/>
      <c r="D6811" s="35"/>
      <c r="E6811" s="40"/>
      <c r="F6811" s="39"/>
      <c r="G6811" s="39"/>
      <c r="H6811" s="39"/>
      <c r="I6811" s="34"/>
      <c r="J6811" s="34"/>
      <c r="K6811" s="34"/>
      <c r="L6811" s="34"/>
      <c r="M6811" s="43" t="str">
        <f ca="1">IFERROR(OFFSET('Maximum minutes'!$C$1,T6811,MATCH(IF(G6811&lt;&gt;"",G6811,F6811),OFFSET('Maximum minutes'!$C$1,T6811-1,0,1,U6811+1),0)-1)*IF(OR(ISNUMBER(J6811),J6811="sans examen"),1,0)*IF(W6811&lt;MinDate,1,0),"")</f>
        <v/>
      </c>
      <c r="N6811" s="36">
        <f t="shared" ca="1" si="213"/>
        <v>0</v>
      </c>
      <c r="O6811" s="36" t="e">
        <f ca="1">LEFT(OFFSET(Lists!$Q$2,MATCH(E6811,Lists!$R$3:$R$19,0),0),4)</f>
        <v>#N/A</v>
      </c>
      <c r="P6811" s="36" t="e">
        <f ca="1">MATCH(O6811,Lists!$S$2:$S$640,1)</f>
        <v>#N/A</v>
      </c>
      <c r="Q6811" s="36" t="e">
        <f ca="1">MATCH(LEFT(OFFSET(Lists!$Q$2,MATCH(E6811,Lists!$R$3:$R$19,0)+1,0),4),Lists!$S$3:$S$640,1)</f>
        <v>#N/A</v>
      </c>
      <c r="R6811" s="36" t="e">
        <f ca="1">LEFT(OFFSET(Lists!$S$2,P6811-1+MATCH(F6811,OFFSET(Lists!$T$3,P6811-1,0,Q6811-P6811+1),0),0),6)</f>
        <v>#N/A</v>
      </c>
      <c r="S6811" s="36" t="e">
        <f ca="1">VLOOKUP(R6811,Lists!B:D,3,FALSE)</f>
        <v>#N/A</v>
      </c>
      <c r="T6811" s="36" t="str">
        <f>IF(F6811&lt;&gt;"",MATCH(R6811,'Maximum minutes'!B:B,0),"")</f>
        <v/>
      </c>
      <c r="U6811" s="36">
        <f ca="1">IF(F6811&lt;&gt;"",COUNTA(OFFSET('Maximum minutes'!$C$1,'Annexe A1 Cours'!T6811,0,1,50)),0)</f>
        <v>0</v>
      </c>
      <c r="V6811" s="37">
        <f ca="1">IFERROR(OFFSET('Maximum minutes'!$C$1,T6811+1,-1+MATCH(G6811,OFFSET('Maximum minutes'!$C$1,T6811-1,0,1,50),0)),0)</f>
        <v>0</v>
      </c>
      <c r="W6811" s="38">
        <f t="shared" ca="1" si="212"/>
        <v>0</v>
      </c>
    </row>
    <row r="6812" spans="1:23" s="36" customFormat="1" ht="18.75">
      <c r="A6812" s="34"/>
      <c r="B6812" s="39"/>
      <c r="C6812" s="39"/>
      <c r="D6812" s="35"/>
      <c r="E6812" s="40"/>
      <c r="F6812" s="39"/>
      <c r="G6812" s="39"/>
      <c r="H6812" s="39"/>
      <c r="I6812" s="34"/>
      <c r="J6812" s="34"/>
      <c r="K6812" s="34"/>
      <c r="L6812" s="34"/>
      <c r="M6812" s="43" t="str">
        <f ca="1">IFERROR(OFFSET('Maximum minutes'!$C$1,T6812,MATCH(IF(G6812&lt;&gt;"",G6812,F6812),OFFSET('Maximum minutes'!$C$1,T6812-1,0,1,U6812+1),0)-1)*IF(OR(ISNUMBER(J6812),J6812="sans examen"),1,0)*IF(W6812&lt;MinDate,1,0),"")</f>
        <v/>
      </c>
      <c r="N6812" s="36">
        <f t="shared" ca="1" si="213"/>
        <v>0</v>
      </c>
      <c r="O6812" s="36" t="e">
        <f ca="1">LEFT(OFFSET(Lists!$Q$2,MATCH(E6812,Lists!$R$3:$R$19,0),0),4)</f>
        <v>#N/A</v>
      </c>
      <c r="P6812" s="36" t="e">
        <f ca="1">MATCH(O6812,Lists!$S$2:$S$640,1)</f>
        <v>#N/A</v>
      </c>
      <c r="Q6812" s="36" t="e">
        <f ca="1">MATCH(LEFT(OFFSET(Lists!$Q$2,MATCH(E6812,Lists!$R$3:$R$19,0)+1,0),4),Lists!$S$3:$S$640,1)</f>
        <v>#N/A</v>
      </c>
      <c r="R6812" s="36" t="e">
        <f ca="1">LEFT(OFFSET(Lists!$S$2,P6812-1+MATCH(F6812,OFFSET(Lists!$T$3,P6812-1,0,Q6812-P6812+1),0),0),6)</f>
        <v>#N/A</v>
      </c>
      <c r="S6812" s="36" t="e">
        <f ca="1">VLOOKUP(R6812,Lists!B:D,3,FALSE)</f>
        <v>#N/A</v>
      </c>
      <c r="T6812" s="36" t="str">
        <f>IF(F6812&lt;&gt;"",MATCH(R6812,'Maximum minutes'!B:B,0),"")</f>
        <v/>
      </c>
      <c r="U6812" s="36">
        <f ca="1">IF(F6812&lt;&gt;"",COUNTA(OFFSET('Maximum minutes'!$C$1,'Annexe A1 Cours'!T6812,0,1,50)),0)</f>
        <v>0</v>
      </c>
      <c r="V6812" s="37">
        <f ca="1">IFERROR(OFFSET('Maximum minutes'!$C$1,T6812+1,-1+MATCH(G6812,OFFSET('Maximum minutes'!$C$1,T6812-1,0,1,50),0)),0)</f>
        <v>0</v>
      </c>
      <c r="W6812" s="38">
        <f t="shared" ca="1" si="212"/>
        <v>0</v>
      </c>
    </row>
    <row r="6813" spans="1:23" s="36" customFormat="1" ht="18.75">
      <c r="A6813" s="34"/>
      <c r="B6813" s="39"/>
      <c r="C6813" s="39"/>
      <c r="D6813" s="35"/>
      <c r="E6813" s="40"/>
      <c r="F6813" s="39"/>
      <c r="G6813" s="39"/>
      <c r="H6813" s="39"/>
      <c r="I6813" s="34"/>
      <c r="J6813" s="34"/>
      <c r="K6813" s="34"/>
      <c r="L6813" s="34"/>
      <c r="M6813" s="43" t="str">
        <f ca="1">IFERROR(OFFSET('Maximum minutes'!$C$1,T6813,MATCH(IF(G6813&lt;&gt;"",G6813,F6813),OFFSET('Maximum minutes'!$C$1,T6813-1,0,1,U6813+1),0)-1)*IF(OR(ISNUMBER(J6813),J6813="sans examen"),1,0)*IF(W6813&lt;MinDate,1,0),"")</f>
        <v/>
      </c>
      <c r="N6813" s="36">
        <f t="shared" ca="1" si="213"/>
        <v>0</v>
      </c>
      <c r="O6813" s="36" t="e">
        <f ca="1">LEFT(OFFSET(Lists!$Q$2,MATCH(E6813,Lists!$R$3:$R$19,0),0),4)</f>
        <v>#N/A</v>
      </c>
      <c r="P6813" s="36" t="e">
        <f ca="1">MATCH(O6813,Lists!$S$2:$S$640,1)</f>
        <v>#N/A</v>
      </c>
      <c r="Q6813" s="36" t="e">
        <f ca="1">MATCH(LEFT(OFFSET(Lists!$Q$2,MATCH(E6813,Lists!$R$3:$R$19,0)+1,0),4),Lists!$S$3:$S$640,1)</f>
        <v>#N/A</v>
      </c>
      <c r="R6813" s="36" t="e">
        <f ca="1">LEFT(OFFSET(Lists!$S$2,P6813-1+MATCH(F6813,OFFSET(Lists!$T$3,P6813-1,0,Q6813-P6813+1),0),0),6)</f>
        <v>#N/A</v>
      </c>
      <c r="S6813" s="36" t="e">
        <f ca="1">VLOOKUP(R6813,Lists!B:D,3,FALSE)</f>
        <v>#N/A</v>
      </c>
      <c r="T6813" s="36" t="str">
        <f>IF(F6813&lt;&gt;"",MATCH(R6813,'Maximum minutes'!B:B,0),"")</f>
        <v/>
      </c>
      <c r="U6813" s="36">
        <f ca="1">IF(F6813&lt;&gt;"",COUNTA(OFFSET('Maximum minutes'!$C$1,'Annexe A1 Cours'!T6813,0,1,50)),0)</f>
        <v>0</v>
      </c>
      <c r="V6813" s="37">
        <f ca="1">IFERROR(OFFSET('Maximum minutes'!$C$1,T6813+1,-1+MATCH(G6813,OFFSET('Maximum minutes'!$C$1,T6813-1,0,1,50),0)),0)</f>
        <v>0</v>
      </c>
      <c r="W6813" s="38">
        <f t="shared" ca="1" si="212"/>
        <v>0</v>
      </c>
    </row>
    <row r="6814" spans="1:23" s="36" customFormat="1" ht="18.75">
      <c r="A6814" s="34"/>
      <c r="B6814" s="39"/>
      <c r="C6814" s="39"/>
      <c r="D6814" s="35"/>
      <c r="E6814" s="40"/>
      <c r="F6814" s="39"/>
      <c r="G6814" s="39"/>
      <c r="H6814" s="39"/>
      <c r="I6814" s="34"/>
      <c r="J6814" s="34"/>
      <c r="K6814" s="34"/>
      <c r="L6814" s="34"/>
      <c r="M6814" s="43" t="str">
        <f ca="1">IFERROR(OFFSET('Maximum minutes'!$C$1,T6814,MATCH(IF(G6814&lt;&gt;"",G6814,F6814),OFFSET('Maximum minutes'!$C$1,T6814-1,0,1,U6814+1),0)-1)*IF(OR(ISNUMBER(J6814),J6814="sans examen"),1,0)*IF(W6814&lt;MinDate,1,0),"")</f>
        <v/>
      </c>
      <c r="N6814" s="36">
        <f t="shared" ca="1" si="213"/>
        <v>0</v>
      </c>
      <c r="O6814" s="36" t="e">
        <f ca="1">LEFT(OFFSET(Lists!$Q$2,MATCH(E6814,Lists!$R$3:$R$19,0),0),4)</f>
        <v>#N/A</v>
      </c>
      <c r="P6814" s="36" t="e">
        <f ca="1">MATCH(O6814,Lists!$S$2:$S$640,1)</f>
        <v>#N/A</v>
      </c>
      <c r="Q6814" s="36" t="e">
        <f ca="1">MATCH(LEFT(OFFSET(Lists!$Q$2,MATCH(E6814,Lists!$R$3:$R$19,0)+1,0),4),Lists!$S$3:$S$640,1)</f>
        <v>#N/A</v>
      </c>
      <c r="R6814" s="36" t="e">
        <f ca="1">LEFT(OFFSET(Lists!$S$2,P6814-1+MATCH(F6814,OFFSET(Lists!$T$3,P6814-1,0,Q6814-P6814+1),0),0),6)</f>
        <v>#N/A</v>
      </c>
      <c r="S6814" s="36" t="e">
        <f ca="1">VLOOKUP(R6814,Lists!B:D,3,FALSE)</f>
        <v>#N/A</v>
      </c>
      <c r="T6814" s="36" t="str">
        <f>IF(F6814&lt;&gt;"",MATCH(R6814,'Maximum minutes'!B:B,0),"")</f>
        <v/>
      </c>
      <c r="U6814" s="36">
        <f ca="1">IF(F6814&lt;&gt;"",COUNTA(OFFSET('Maximum minutes'!$C$1,'Annexe A1 Cours'!T6814,0,1,50)),0)</f>
        <v>0</v>
      </c>
      <c r="V6814" s="37">
        <f ca="1">IFERROR(OFFSET('Maximum minutes'!$C$1,T6814+1,-1+MATCH(G6814,OFFSET('Maximum minutes'!$C$1,T6814-1,0,1,50),0)),0)</f>
        <v>0</v>
      </c>
      <c r="W6814" s="38">
        <f t="shared" ca="1" si="212"/>
        <v>0</v>
      </c>
    </row>
    <row r="6815" spans="1:23" s="36" customFormat="1" ht="18.75">
      <c r="A6815" s="34"/>
      <c r="B6815" s="39"/>
      <c r="C6815" s="39"/>
      <c r="D6815" s="35"/>
      <c r="E6815" s="40"/>
      <c r="F6815" s="39"/>
      <c r="G6815" s="39"/>
      <c r="H6815" s="39"/>
      <c r="I6815" s="34"/>
      <c r="J6815" s="34"/>
      <c r="K6815" s="34"/>
      <c r="L6815" s="34"/>
      <c r="M6815" s="43" t="str">
        <f ca="1">IFERROR(OFFSET('Maximum minutes'!$C$1,T6815,MATCH(IF(G6815&lt;&gt;"",G6815,F6815),OFFSET('Maximum minutes'!$C$1,T6815-1,0,1,U6815+1),0)-1)*IF(OR(ISNUMBER(J6815),J6815="sans examen"),1,0)*IF(W6815&lt;MinDate,1,0),"")</f>
        <v/>
      </c>
      <c r="N6815" s="36">
        <f t="shared" ca="1" si="213"/>
        <v>0</v>
      </c>
      <c r="O6815" s="36" t="e">
        <f ca="1">LEFT(OFFSET(Lists!$Q$2,MATCH(E6815,Lists!$R$3:$R$19,0),0),4)</f>
        <v>#N/A</v>
      </c>
      <c r="P6815" s="36" t="e">
        <f ca="1">MATCH(O6815,Lists!$S$2:$S$640,1)</f>
        <v>#N/A</v>
      </c>
      <c r="Q6815" s="36" t="e">
        <f ca="1">MATCH(LEFT(OFFSET(Lists!$Q$2,MATCH(E6815,Lists!$R$3:$R$19,0)+1,0),4),Lists!$S$3:$S$640,1)</f>
        <v>#N/A</v>
      </c>
      <c r="R6815" s="36" t="e">
        <f ca="1">LEFT(OFFSET(Lists!$S$2,P6815-1+MATCH(F6815,OFFSET(Lists!$T$3,P6815-1,0,Q6815-P6815+1),0),0),6)</f>
        <v>#N/A</v>
      </c>
      <c r="S6815" s="36" t="e">
        <f ca="1">VLOOKUP(R6815,Lists!B:D,3,FALSE)</f>
        <v>#N/A</v>
      </c>
      <c r="T6815" s="36" t="str">
        <f>IF(F6815&lt;&gt;"",MATCH(R6815,'Maximum minutes'!B:B,0),"")</f>
        <v/>
      </c>
      <c r="U6815" s="36">
        <f ca="1">IF(F6815&lt;&gt;"",COUNTA(OFFSET('Maximum minutes'!$C$1,'Annexe A1 Cours'!T6815,0,1,50)),0)</f>
        <v>0</v>
      </c>
      <c r="V6815" s="37">
        <f ca="1">IFERROR(OFFSET('Maximum minutes'!$C$1,T6815+1,-1+MATCH(G6815,OFFSET('Maximum minutes'!$C$1,T6815-1,0,1,50),0)),0)</f>
        <v>0</v>
      </c>
      <c r="W6815" s="38">
        <f t="shared" ca="1" si="212"/>
        <v>0</v>
      </c>
    </row>
    <row r="6816" spans="1:23" s="36" customFormat="1" ht="18.75">
      <c r="A6816" s="34"/>
      <c r="B6816" s="39"/>
      <c r="C6816" s="39"/>
      <c r="D6816" s="35"/>
      <c r="E6816" s="40"/>
      <c r="F6816" s="39"/>
      <c r="G6816" s="39"/>
      <c r="H6816" s="39"/>
      <c r="I6816" s="34"/>
      <c r="J6816" s="34"/>
      <c r="K6816" s="34"/>
      <c r="L6816" s="34"/>
      <c r="M6816" s="43" t="str">
        <f ca="1">IFERROR(OFFSET('Maximum minutes'!$C$1,T6816,MATCH(IF(G6816&lt;&gt;"",G6816,F6816),OFFSET('Maximum minutes'!$C$1,T6816-1,0,1,U6816+1),0)-1)*IF(OR(ISNUMBER(J6816),J6816="sans examen"),1,0)*IF(W6816&lt;MinDate,1,0),"")</f>
        <v/>
      </c>
      <c r="N6816" s="36">
        <f t="shared" ca="1" si="213"/>
        <v>0</v>
      </c>
      <c r="O6816" s="36" t="e">
        <f ca="1">LEFT(OFFSET(Lists!$Q$2,MATCH(E6816,Lists!$R$3:$R$19,0),0),4)</f>
        <v>#N/A</v>
      </c>
      <c r="P6816" s="36" t="e">
        <f ca="1">MATCH(O6816,Lists!$S$2:$S$640,1)</f>
        <v>#N/A</v>
      </c>
      <c r="Q6816" s="36" t="e">
        <f ca="1">MATCH(LEFT(OFFSET(Lists!$Q$2,MATCH(E6816,Lists!$R$3:$R$19,0)+1,0),4),Lists!$S$3:$S$640,1)</f>
        <v>#N/A</v>
      </c>
      <c r="R6816" s="36" t="e">
        <f ca="1">LEFT(OFFSET(Lists!$S$2,P6816-1+MATCH(F6816,OFFSET(Lists!$T$3,P6816-1,0,Q6816-P6816+1),0),0),6)</f>
        <v>#N/A</v>
      </c>
      <c r="S6816" s="36" t="e">
        <f ca="1">VLOOKUP(R6816,Lists!B:D,3,FALSE)</f>
        <v>#N/A</v>
      </c>
      <c r="T6816" s="36" t="str">
        <f>IF(F6816&lt;&gt;"",MATCH(R6816,'Maximum minutes'!B:B,0),"")</f>
        <v/>
      </c>
      <c r="U6816" s="36">
        <f ca="1">IF(F6816&lt;&gt;"",COUNTA(OFFSET('Maximum minutes'!$C$1,'Annexe A1 Cours'!T6816,0,1,50)),0)</f>
        <v>0</v>
      </c>
      <c r="V6816" s="37">
        <f ca="1">IFERROR(OFFSET('Maximum minutes'!$C$1,T6816+1,-1+MATCH(G6816,OFFSET('Maximum minutes'!$C$1,T6816-1,0,1,50),0)),0)</f>
        <v>0</v>
      </c>
      <c r="W6816" s="38">
        <f t="shared" ca="1" si="212"/>
        <v>0</v>
      </c>
    </row>
    <row r="6817" spans="1:23" s="36" customFormat="1" ht="18.75">
      <c r="A6817" s="34"/>
      <c r="B6817" s="39"/>
      <c r="C6817" s="39"/>
      <c r="D6817" s="35"/>
      <c r="E6817" s="40"/>
      <c r="F6817" s="39"/>
      <c r="G6817" s="39"/>
      <c r="H6817" s="39"/>
      <c r="I6817" s="34"/>
      <c r="J6817" s="34"/>
      <c r="K6817" s="34"/>
      <c r="L6817" s="34"/>
      <c r="M6817" s="43" t="str">
        <f ca="1">IFERROR(OFFSET('Maximum minutes'!$C$1,T6817,MATCH(IF(G6817&lt;&gt;"",G6817,F6817),OFFSET('Maximum minutes'!$C$1,T6817-1,0,1,U6817+1),0)-1)*IF(OR(ISNUMBER(J6817),J6817="sans examen"),1,0)*IF(W6817&lt;MinDate,1,0),"")</f>
        <v/>
      </c>
      <c r="N6817" s="36">
        <f t="shared" ca="1" si="213"/>
        <v>0</v>
      </c>
      <c r="O6817" s="36" t="e">
        <f ca="1">LEFT(OFFSET(Lists!$Q$2,MATCH(E6817,Lists!$R$3:$R$19,0),0),4)</f>
        <v>#N/A</v>
      </c>
      <c r="P6817" s="36" t="e">
        <f ca="1">MATCH(O6817,Lists!$S$2:$S$640,1)</f>
        <v>#N/A</v>
      </c>
      <c r="Q6817" s="36" t="e">
        <f ca="1">MATCH(LEFT(OFFSET(Lists!$Q$2,MATCH(E6817,Lists!$R$3:$R$19,0)+1,0),4),Lists!$S$3:$S$640,1)</f>
        <v>#N/A</v>
      </c>
      <c r="R6817" s="36" t="e">
        <f ca="1">LEFT(OFFSET(Lists!$S$2,P6817-1+MATCH(F6817,OFFSET(Lists!$T$3,P6817-1,0,Q6817-P6817+1),0),0),6)</f>
        <v>#N/A</v>
      </c>
      <c r="S6817" s="36" t="e">
        <f ca="1">VLOOKUP(R6817,Lists!B:D,3,FALSE)</f>
        <v>#N/A</v>
      </c>
      <c r="T6817" s="36" t="str">
        <f>IF(F6817&lt;&gt;"",MATCH(R6817,'Maximum minutes'!B:B,0),"")</f>
        <v/>
      </c>
      <c r="U6817" s="36">
        <f ca="1">IF(F6817&lt;&gt;"",COUNTA(OFFSET('Maximum minutes'!$C$1,'Annexe A1 Cours'!T6817,0,1,50)),0)</f>
        <v>0</v>
      </c>
      <c r="V6817" s="37">
        <f ca="1">IFERROR(OFFSET('Maximum minutes'!$C$1,T6817+1,-1+MATCH(G6817,OFFSET('Maximum minutes'!$C$1,T6817-1,0,1,50),0)),0)</f>
        <v>0</v>
      </c>
      <c r="W6817" s="38">
        <f t="shared" ca="1" si="212"/>
        <v>0</v>
      </c>
    </row>
    <row r="6818" spans="1:23" s="36" customFormat="1" ht="18.75">
      <c r="A6818" s="34"/>
      <c r="B6818" s="39"/>
      <c r="C6818" s="39"/>
      <c r="D6818" s="35"/>
      <c r="E6818" s="40"/>
      <c r="F6818" s="39"/>
      <c r="G6818" s="39"/>
      <c r="H6818" s="39"/>
      <c r="I6818" s="34"/>
      <c r="J6818" s="34"/>
      <c r="K6818" s="34"/>
      <c r="L6818" s="34"/>
      <c r="M6818" s="43" t="str">
        <f ca="1">IFERROR(OFFSET('Maximum minutes'!$C$1,T6818,MATCH(IF(G6818&lt;&gt;"",G6818,F6818),OFFSET('Maximum minutes'!$C$1,T6818-1,0,1,U6818+1),0)-1)*IF(OR(ISNUMBER(J6818),J6818="sans examen"),1,0)*IF(W6818&lt;MinDate,1,0),"")</f>
        <v/>
      </c>
      <c r="N6818" s="36">
        <f t="shared" ca="1" si="213"/>
        <v>0</v>
      </c>
      <c r="O6818" s="36" t="e">
        <f ca="1">LEFT(OFFSET(Lists!$Q$2,MATCH(E6818,Lists!$R$3:$R$19,0),0),4)</f>
        <v>#N/A</v>
      </c>
      <c r="P6818" s="36" t="e">
        <f ca="1">MATCH(O6818,Lists!$S$2:$S$640,1)</f>
        <v>#N/A</v>
      </c>
      <c r="Q6818" s="36" t="e">
        <f ca="1">MATCH(LEFT(OFFSET(Lists!$Q$2,MATCH(E6818,Lists!$R$3:$R$19,0)+1,0),4),Lists!$S$3:$S$640,1)</f>
        <v>#N/A</v>
      </c>
      <c r="R6818" s="36" t="e">
        <f ca="1">LEFT(OFFSET(Lists!$S$2,P6818-1+MATCH(F6818,OFFSET(Lists!$T$3,P6818-1,0,Q6818-P6818+1),0),0),6)</f>
        <v>#N/A</v>
      </c>
      <c r="S6818" s="36" t="e">
        <f ca="1">VLOOKUP(R6818,Lists!B:D,3,FALSE)</f>
        <v>#N/A</v>
      </c>
      <c r="T6818" s="36" t="str">
        <f>IF(F6818&lt;&gt;"",MATCH(R6818,'Maximum minutes'!B:B,0),"")</f>
        <v/>
      </c>
      <c r="U6818" s="36">
        <f ca="1">IF(F6818&lt;&gt;"",COUNTA(OFFSET('Maximum minutes'!$C$1,'Annexe A1 Cours'!T6818,0,1,50)),0)</f>
        <v>0</v>
      </c>
      <c r="V6818" s="37">
        <f ca="1">IFERROR(OFFSET('Maximum minutes'!$C$1,T6818+1,-1+MATCH(G6818,OFFSET('Maximum minutes'!$C$1,T6818-1,0,1,50),0)),0)</f>
        <v>0</v>
      </c>
      <c r="W6818" s="38">
        <f t="shared" ca="1" si="212"/>
        <v>0</v>
      </c>
    </row>
    <row r="6819" spans="1:23" s="36" customFormat="1" ht="18.75">
      <c r="A6819" s="34"/>
      <c r="B6819" s="39"/>
      <c r="C6819" s="39"/>
      <c r="D6819" s="35"/>
      <c r="E6819" s="40"/>
      <c r="F6819" s="39"/>
      <c r="G6819" s="39"/>
      <c r="H6819" s="39"/>
      <c r="I6819" s="34"/>
      <c r="J6819" s="34"/>
      <c r="K6819" s="34"/>
      <c r="L6819" s="34"/>
      <c r="M6819" s="43" t="str">
        <f ca="1">IFERROR(OFFSET('Maximum minutes'!$C$1,T6819,MATCH(IF(G6819&lt;&gt;"",G6819,F6819),OFFSET('Maximum minutes'!$C$1,T6819-1,0,1,U6819+1),0)-1)*IF(OR(ISNUMBER(J6819),J6819="sans examen"),1,0)*IF(W6819&lt;MinDate,1,0),"")</f>
        <v/>
      </c>
      <c r="N6819" s="36">
        <f t="shared" ca="1" si="213"/>
        <v>0</v>
      </c>
      <c r="O6819" s="36" t="e">
        <f ca="1">LEFT(OFFSET(Lists!$Q$2,MATCH(E6819,Lists!$R$3:$R$19,0),0),4)</f>
        <v>#N/A</v>
      </c>
      <c r="P6819" s="36" t="e">
        <f ca="1">MATCH(O6819,Lists!$S$2:$S$640,1)</f>
        <v>#N/A</v>
      </c>
      <c r="Q6819" s="36" t="e">
        <f ca="1">MATCH(LEFT(OFFSET(Lists!$Q$2,MATCH(E6819,Lists!$R$3:$R$19,0)+1,0),4),Lists!$S$3:$S$640,1)</f>
        <v>#N/A</v>
      </c>
      <c r="R6819" s="36" t="e">
        <f ca="1">LEFT(OFFSET(Lists!$S$2,P6819-1+MATCH(F6819,OFFSET(Lists!$T$3,P6819-1,0,Q6819-P6819+1),0),0),6)</f>
        <v>#N/A</v>
      </c>
      <c r="S6819" s="36" t="e">
        <f ca="1">VLOOKUP(R6819,Lists!B:D,3,FALSE)</f>
        <v>#N/A</v>
      </c>
      <c r="T6819" s="36" t="str">
        <f>IF(F6819&lt;&gt;"",MATCH(R6819,'Maximum minutes'!B:B,0),"")</f>
        <v/>
      </c>
      <c r="U6819" s="36">
        <f ca="1">IF(F6819&lt;&gt;"",COUNTA(OFFSET('Maximum minutes'!$C$1,'Annexe A1 Cours'!T6819,0,1,50)),0)</f>
        <v>0</v>
      </c>
      <c r="V6819" s="37">
        <f ca="1">IFERROR(OFFSET('Maximum minutes'!$C$1,T6819+1,-1+MATCH(G6819,OFFSET('Maximum minutes'!$C$1,T6819-1,0,1,50),0)),0)</f>
        <v>0</v>
      </c>
      <c r="W6819" s="38">
        <f t="shared" ca="1" si="212"/>
        <v>0</v>
      </c>
    </row>
    <row r="6820" spans="1:23" s="36" customFormat="1" ht="18.75">
      <c r="A6820" s="34"/>
      <c r="B6820" s="39"/>
      <c r="C6820" s="39"/>
      <c r="D6820" s="35"/>
      <c r="E6820" s="40"/>
      <c r="F6820" s="39"/>
      <c r="G6820" s="39"/>
      <c r="H6820" s="39"/>
      <c r="I6820" s="34"/>
      <c r="J6820" s="34"/>
      <c r="K6820" s="34"/>
      <c r="L6820" s="34"/>
      <c r="M6820" s="43" t="str">
        <f ca="1">IFERROR(OFFSET('Maximum minutes'!$C$1,T6820,MATCH(IF(G6820&lt;&gt;"",G6820,F6820),OFFSET('Maximum minutes'!$C$1,T6820-1,0,1,U6820+1),0)-1)*IF(OR(ISNUMBER(J6820),J6820="sans examen"),1,0)*IF(W6820&lt;MinDate,1,0),"")</f>
        <v/>
      </c>
      <c r="N6820" s="36">
        <f t="shared" ca="1" si="213"/>
        <v>0</v>
      </c>
      <c r="O6820" s="36" t="e">
        <f ca="1">LEFT(OFFSET(Lists!$Q$2,MATCH(E6820,Lists!$R$3:$R$19,0),0),4)</f>
        <v>#N/A</v>
      </c>
      <c r="P6820" s="36" t="e">
        <f ca="1">MATCH(O6820,Lists!$S$2:$S$640,1)</f>
        <v>#N/A</v>
      </c>
      <c r="Q6820" s="36" t="e">
        <f ca="1">MATCH(LEFT(OFFSET(Lists!$Q$2,MATCH(E6820,Lists!$R$3:$R$19,0)+1,0),4),Lists!$S$3:$S$640,1)</f>
        <v>#N/A</v>
      </c>
      <c r="R6820" s="36" t="e">
        <f ca="1">LEFT(OFFSET(Lists!$S$2,P6820-1+MATCH(F6820,OFFSET(Lists!$T$3,P6820-1,0,Q6820-P6820+1),0),0),6)</f>
        <v>#N/A</v>
      </c>
      <c r="S6820" s="36" t="e">
        <f ca="1">VLOOKUP(R6820,Lists!B:D,3,FALSE)</f>
        <v>#N/A</v>
      </c>
      <c r="T6820" s="36" t="str">
        <f>IF(F6820&lt;&gt;"",MATCH(R6820,'Maximum minutes'!B:B,0),"")</f>
        <v/>
      </c>
      <c r="U6820" s="36">
        <f ca="1">IF(F6820&lt;&gt;"",COUNTA(OFFSET('Maximum minutes'!$C$1,'Annexe A1 Cours'!T6820,0,1,50)),0)</f>
        <v>0</v>
      </c>
      <c r="V6820" s="37">
        <f ca="1">IFERROR(OFFSET('Maximum minutes'!$C$1,T6820+1,-1+MATCH(G6820,OFFSET('Maximum minutes'!$C$1,T6820-1,0,1,50),0)),0)</f>
        <v>0</v>
      </c>
      <c r="W6820" s="38">
        <f t="shared" ca="1" si="212"/>
        <v>0</v>
      </c>
    </row>
    <row r="6821" spans="1:23" s="36" customFormat="1" ht="18.75">
      <c r="A6821" s="34"/>
      <c r="B6821" s="39"/>
      <c r="C6821" s="39"/>
      <c r="D6821" s="35"/>
      <c r="E6821" s="40"/>
      <c r="F6821" s="39"/>
      <c r="G6821" s="39"/>
      <c r="H6821" s="39"/>
      <c r="I6821" s="34"/>
      <c r="J6821" s="34"/>
      <c r="K6821" s="34"/>
      <c r="L6821" s="34"/>
      <c r="M6821" s="43" t="str">
        <f ca="1">IFERROR(OFFSET('Maximum minutes'!$C$1,T6821,MATCH(IF(G6821&lt;&gt;"",G6821,F6821),OFFSET('Maximum minutes'!$C$1,T6821-1,0,1,U6821+1),0)-1)*IF(OR(ISNUMBER(J6821),J6821="sans examen"),1,0)*IF(W6821&lt;MinDate,1,0),"")</f>
        <v/>
      </c>
      <c r="N6821" s="36">
        <f t="shared" ca="1" si="213"/>
        <v>0</v>
      </c>
      <c r="O6821" s="36" t="e">
        <f ca="1">LEFT(OFFSET(Lists!$Q$2,MATCH(E6821,Lists!$R$3:$R$19,0),0),4)</f>
        <v>#N/A</v>
      </c>
      <c r="P6821" s="36" t="e">
        <f ca="1">MATCH(O6821,Lists!$S$2:$S$640,1)</f>
        <v>#N/A</v>
      </c>
      <c r="Q6821" s="36" t="e">
        <f ca="1">MATCH(LEFT(OFFSET(Lists!$Q$2,MATCH(E6821,Lists!$R$3:$R$19,0)+1,0),4),Lists!$S$3:$S$640,1)</f>
        <v>#N/A</v>
      </c>
      <c r="R6821" s="36" t="e">
        <f ca="1">LEFT(OFFSET(Lists!$S$2,P6821-1+MATCH(F6821,OFFSET(Lists!$T$3,P6821-1,0,Q6821-P6821+1),0),0),6)</f>
        <v>#N/A</v>
      </c>
      <c r="S6821" s="36" t="e">
        <f ca="1">VLOOKUP(R6821,Lists!B:D,3,FALSE)</f>
        <v>#N/A</v>
      </c>
      <c r="T6821" s="36" t="str">
        <f>IF(F6821&lt;&gt;"",MATCH(R6821,'Maximum minutes'!B:B,0),"")</f>
        <v/>
      </c>
      <c r="U6821" s="36">
        <f ca="1">IF(F6821&lt;&gt;"",COUNTA(OFFSET('Maximum minutes'!$C$1,'Annexe A1 Cours'!T6821,0,1,50)),0)</f>
        <v>0</v>
      </c>
      <c r="V6821" s="37">
        <f ca="1">IFERROR(OFFSET('Maximum minutes'!$C$1,T6821+1,-1+MATCH(G6821,OFFSET('Maximum minutes'!$C$1,T6821-1,0,1,50),0)),0)</f>
        <v>0</v>
      </c>
      <c r="W6821" s="38">
        <f t="shared" ca="1" si="212"/>
        <v>0</v>
      </c>
    </row>
    <row r="6822" spans="1:23" s="36" customFormat="1" ht="18.75">
      <c r="A6822" s="34"/>
      <c r="B6822" s="39"/>
      <c r="C6822" s="39"/>
      <c r="D6822" s="35"/>
      <c r="E6822" s="40"/>
      <c r="F6822" s="39"/>
      <c r="G6822" s="39"/>
      <c r="H6822" s="39"/>
      <c r="I6822" s="34"/>
      <c r="J6822" s="34"/>
      <c r="K6822" s="34"/>
      <c r="L6822" s="34"/>
      <c r="M6822" s="43" t="str">
        <f ca="1">IFERROR(OFFSET('Maximum minutes'!$C$1,T6822,MATCH(IF(G6822&lt;&gt;"",G6822,F6822),OFFSET('Maximum minutes'!$C$1,T6822-1,0,1,U6822+1),0)-1)*IF(OR(ISNUMBER(J6822),J6822="sans examen"),1,0)*IF(W6822&lt;MinDate,1,0),"")</f>
        <v/>
      </c>
      <c r="N6822" s="36">
        <f t="shared" ca="1" si="213"/>
        <v>0</v>
      </c>
      <c r="O6822" s="36" t="e">
        <f ca="1">LEFT(OFFSET(Lists!$Q$2,MATCH(E6822,Lists!$R$3:$R$19,0),0),4)</f>
        <v>#N/A</v>
      </c>
      <c r="P6822" s="36" t="e">
        <f ca="1">MATCH(O6822,Lists!$S$2:$S$640,1)</f>
        <v>#N/A</v>
      </c>
      <c r="Q6822" s="36" t="e">
        <f ca="1">MATCH(LEFT(OFFSET(Lists!$Q$2,MATCH(E6822,Lists!$R$3:$R$19,0)+1,0),4),Lists!$S$3:$S$640,1)</f>
        <v>#N/A</v>
      </c>
      <c r="R6822" s="36" t="e">
        <f ca="1">LEFT(OFFSET(Lists!$S$2,P6822-1+MATCH(F6822,OFFSET(Lists!$T$3,P6822-1,0,Q6822-P6822+1),0),0),6)</f>
        <v>#N/A</v>
      </c>
      <c r="S6822" s="36" t="e">
        <f ca="1">VLOOKUP(R6822,Lists!B:D,3,FALSE)</f>
        <v>#N/A</v>
      </c>
      <c r="T6822" s="36" t="str">
        <f>IF(F6822&lt;&gt;"",MATCH(R6822,'Maximum minutes'!B:B,0),"")</f>
        <v/>
      </c>
      <c r="U6822" s="36">
        <f ca="1">IF(F6822&lt;&gt;"",COUNTA(OFFSET('Maximum minutes'!$C$1,'Annexe A1 Cours'!T6822,0,1,50)),0)</f>
        <v>0</v>
      </c>
      <c r="V6822" s="37">
        <f ca="1">IFERROR(OFFSET('Maximum minutes'!$C$1,T6822+1,-1+MATCH(G6822,OFFSET('Maximum minutes'!$C$1,T6822-1,0,1,50),0)),0)</f>
        <v>0</v>
      </c>
      <c r="W6822" s="38">
        <f t="shared" ca="1" si="212"/>
        <v>0</v>
      </c>
    </row>
    <row r="6823" spans="1:23" s="36" customFormat="1" ht="18.75">
      <c r="A6823" s="34"/>
      <c r="B6823" s="39"/>
      <c r="C6823" s="39"/>
      <c r="D6823" s="35"/>
      <c r="E6823" s="40"/>
      <c r="F6823" s="39"/>
      <c r="G6823" s="39"/>
      <c r="H6823" s="39"/>
      <c r="I6823" s="34"/>
      <c r="J6823" s="34"/>
      <c r="K6823" s="34"/>
      <c r="L6823" s="34"/>
      <c r="M6823" s="43" t="str">
        <f ca="1">IFERROR(OFFSET('Maximum minutes'!$C$1,T6823,MATCH(IF(G6823&lt;&gt;"",G6823,F6823),OFFSET('Maximum minutes'!$C$1,T6823-1,0,1,U6823+1),0)-1)*IF(OR(ISNUMBER(J6823),J6823="sans examen"),1,0)*IF(W6823&lt;MinDate,1,0),"")</f>
        <v/>
      </c>
      <c r="N6823" s="36">
        <f t="shared" ca="1" si="213"/>
        <v>0</v>
      </c>
      <c r="O6823" s="36" t="e">
        <f ca="1">LEFT(OFFSET(Lists!$Q$2,MATCH(E6823,Lists!$R$3:$R$19,0),0),4)</f>
        <v>#N/A</v>
      </c>
      <c r="P6823" s="36" t="e">
        <f ca="1">MATCH(O6823,Lists!$S$2:$S$640,1)</f>
        <v>#N/A</v>
      </c>
      <c r="Q6823" s="36" t="e">
        <f ca="1">MATCH(LEFT(OFFSET(Lists!$Q$2,MATCH(E6823,Lists!$R$3:$R$19,0)+1,0),4),Lists!$S$3:$S$640,1)</f>
        <v>#N/A</v>
      </c>
      <c r="R6823" s="36" t="e">
        <f ca="1">LEFT(OFFSET(Lists!$S$2,P6823-1+MATCH(F6823,OFFSET(Lists!$T$3,P6823-1,0,Q6823-P6823+1),0),0),6)</f>
        <v>#N/A</v>
      </c>
      <c r="S6823" s="36" t="e">
        <f ca="1">VLOOKUP(R6823,Lists!B:D,3,FALSE)</f>
        <v>#N/A</v>
      </c>
      <c r="T6823" s="36" t="str">
        <f>IF(F6823&lt;&gt;"",MATCH(R6823,'Maximum minutes'!B:B,0),"")</f>
        <v/>
      </c>
      <c r="U6823" s="36">
        <f ca="1">IF(F6823&lt;&gt;"",COUNTA(OFFSET('Maximum minutes'!$C$1,'Annexe A1 Cours'!T6823,0,1,50)),0)</f>
        <v>0</v>
      </c>
      <c r="V6823" s="37">
        <f ca="1">IFERROR(OFFSET('Maximum minutes'!$C$1,T6823+1,-1+MATCH(G6823,OFFSET('Maximum minutes'!$C$1,T6823-1,0,1,50),0)),0)</f>
        <v>0</v>
      </c>
      <c r="W6823" s="38">
        <f t="shared" ca="1" si="212"/>
        <v>0</v>
      </c>
    </row>
    <row r="6824" spans="1:23" s="36" customFormat="1" ht="18.75">
      <c r="A6824" s="34"/>
      <c r="B6824" s="39"/>
      <c r="C6824" s="39"/>
      <c r="D6824" s="35"/>
      <c r="E6824" s="40"/>
      <c r="F6824" s="39"/>
      <c r="G6824" s="39"/>
      <c r="H6824" s="39"/>
      <c r="I6824" s="34"/>
      <c r="J6824" s="34"/>
      <c r="K6824" s="34"/>
      <c r="L6824" s="34"/>
      <c r="M6824" s="43" t="str">
        <f ca="1">IFERROR(OFFSET('Maximum minutes'!$C$1,T6824,MATCH(IF(G6824&lt;&gt;"",G6824,F6824),OFFSET('Maximum minutes'!$C$1,T6824-1,0,1,U6824+1),0)-1)*IF(OR(ISNUMBER(J6824),J6824="sans examen"),1,0)*IF(W6824&lt;MinDate,1,0),"")</f>
        <v/>
      </c>
      <c r="N6824" s="36">
        <f t="shared" ca="1" si="213"/>
        <v>0</v>
      </c>
      <c r="O6824" s="36" t="e">
        <f ca="1">LEFT(OFFSET(Lists!$Q$2,MATCH(E6824,Lists!$R$3:$R$19,0),0),4)</f>
        <v>#N/A</v>
      </c>
      <c r="P6824" s="36" t="e">
        <f ca="1">MATCH(O6824,Lists!$S$2:$S$640,1)</f>
        <v>#N/A</v>
      </c>
      <c r="Q6824" s="36" t="e">
        <f ca="1">MATCH(LEFT(OFFSET(Lists!$Q$2,MATCH(E6824,Lists!$R$3:$R$19,0)+1,0),4),Lists!$S$3:$S$640,1)</f>
        <v>#N/A</v>
      </c>
      <c r="R6824" s="36" t="e">
        <f ca="1">LEFT(OFFSET(Lists!$S$2,P6824-1+MATCH(F6824,OFFSET(Lists!$T$3,P6824-1,0,Q6824-P6824+1),0),0),6)</f>
        <v>#N/A</v>
      </c>
      <c r="S6824" s="36" t="e">
        <f ca="1">VLOOKUP(R6824,Lists!B:D,3,FALSE)</f>
        <v>#N/A</v>
      </c>
      <c r="T6824" s="36" t="str">
        <f>IF(F6824&lt;&gt;"",MATCH(R6824,'Maximum minutes'!B:B,0),"")</f>
        <v/>
      </c>
      <c r="U6824" s="36">
        <f ca="1">IF(F6824&lt;&gt;"",COUNTA(OFFSET('Maximum minutes'!$C$1,'Annexe A1 Cours'!T6824,0,1,50)),0)</f>
        <v>0</v>
      </c>
      <c r="V6824" s="37">
        <f ca="1">IFERROR(OFFSET('Maximum minutes'!$C$1,T6824+1,-1+MATCH(G6824,OFFSET('Maximum minutes'!$C$1,T6824-1,0,1,50),0)),0)</f>
        <v>0</v>
      </c>
      <c r="W6824" s="38">
        <f t="shared" ca="1" si="212"/>
        <v>0</v>
      </c>
    </row>
    <row r="6825" spans="1:23" s="36" customFormat="1" ht="18.75">
      <c r="A6825" s="34"/>
      <c r="B6825" s="39"/>
      <c r="C6825" s="39"/>
      <c r="D6825" s="35"/>
      <c r="E6825" s="40"/>
      <c r="F6825" s="39"/>
      <c r="G6825" s="39"/>
      <c r="H6825" s="39"/>
      <c r="I6825" s="34"/>
      <c r="J6825" s="34"/>
      <c r="K6825" s="34"/>
      <c r="L6825" s="34"/>
      <c r="M6825" s="43" t="str">
        <f ca="1">IFERROR(OFFSET('Maximum minutes'!$C$1,T6825,MATCH(IF(G6825&lt;&gt;"",G6825,F6825),OFFSET('Maximum minutes'!$C$1,T6825-1,0,1,U6825+1),0)-1)*IF(OR(ISNUMBER(J6825),J6825="sans examen"),1,0)*IF(W6825&lt;MinDate,1,0),"")</f>
        <v/>
      </c>
      <c r="N6825" s="36">
        <f t="shared" ca="1" si="213"/>
        <v>0</v>
      </c>
      <c r="O6825" s="36" t="e">
        <f ca="1">LEFT(OFFSET(Lists!$Q$2,MATCH(E6825,Lists!$R$3:$R$19,0),0),4)</f>
        <v>#N/A</v>
      </c>
      <c r="P6825" s="36" t="e">
        <f ca="1">MATCH(O6825,Lists!$S$2:$S$640,1)</f>
        <v>#N/A</v>
      </c>
      <c r="Q6825" s="36" t="e">
        <f ca="1">MATCH(LEFT(OFFSET(Lists!$Q$2,MATCH(E6825,Lists!$R$3:$R$19,0)+1,0),4),Lists!$S$3:$S$640,1)</f>
        <v>#N/A</v>
      </c>
      <c r="R6825" s="36" t="e">
        <f ca="1">LEFT(OFFSET(Lists!$S$2,P6825-1+MATCH(F6825,OFFSET(Lists!$T$3,P6825-1,0,Q6825-P6825+1),0),0),6)</f>
        <v>#N/A</v>
      </c>
      <c r="S6825" s="36" t="e">
        <f ca="1">VLOOKUP(R6825,Lists!B:D,3,FALSE)</f>
        <v>#N/A</v>
      </c>
      <c r="T6825" s="36" t="str">
        <f>IF(F6825&lt;&gt;"",MATCH(R6825,'Maximum minutes'!B:B,0),"")</f>
        <v/>
      </c>
      <c r="U6825" s="36">
        <f ca="1">IF(F6825&lt;&gt;"",COUNTA(OFFSET('Maximum minutes'!$C$1,'Annexe A1 Cours'!T6825,0,1,50)),0)</f>
        <v>0</v>
      </c>
      <c r="V6825" s="37">
        <f ca="1">IFERROR(OFFSET('Maximum minutes'!$C$1,T6825+1,-1+MATCH(G6825,OFFSET('Maximum minutes'!$C$1,T6825-1,0,1,50),0)),0)</f>
        <v>0</v>
      </c>
      <c r="W6825" s="38">
        <f t="shared" ca="1" si="212"/>
        <v>0</v>
      </c>
    </row>
    <row r="6826" spans="1:23" s="36" customFormat="1" ht="18.75">
      <c r="A6826" s="34"/>
      <c r="B6826" s="39"/>
      <c r="C6826" s="39"/>
      <c r="D6826" s="35"/>
      <c r="E6826" s="40"/>
      <c r="F6826" s="39"/>
      <c r="G6826" s="39"/>
      <c r="H6826" s="39"/>
      <c r="I6826" s="34"/>
      <c r="J6826" s="34"/>
      <c r="K6826" s="34"/>
      <c r="L6826" s="34"/>
      <c r="M6826" s="43" t="str">
        <f ca="1">IFERROR(OFFSET('Maximum minutes'!$C$1,T6826,MATCH(IF(G6826&lt;&gt;"",G6826,F6826),OFFSET('Maximum minutes'!$C$1,T6826-1,0,1,U6826+1),0)-1)*IF(OR(ISNUMBER(J6826),J6826="sans examen"),1,0)*IF(W6826&lt;MinDate,1,0),"")</f>
        <v/>
      </c>
      <c r="N6826" s="36">
        <f t="shared" ca="1" si="213"/>
        <v>0</v>
      </c>
      <c r="O6826" s="36" t="e">
        <f ca="1">LEFT(OFFSET(Lists!$Q$2,MATCH(E6826,Lists!$R$3:$R$19,0),0),4)</f>
        <v>#N/A</v>
      </c>
      <c r="P6826" s="36" t="e">
        <f ca="1">MATCH(O6826,Lists!$S$2:$S$640,1)</f>
        <v>#N/A</v>
      </c>
      <c r="Q6826" s="36" t="e">
        <f ca="1">MATCH(LEFT(OFFSET(Lists!$Q$2,MATCH(E6826,Lists!$R$3:$R$19,0)+1,0),4),Lists!$S$3:$S$640,1)</f>
        <v>#N/A</v>
      </c>
      <c r="R6826" s="36" t="e">
        <f ca="1">LEFT(OFFSET(Lists!$S$2,P6826-1+MATCH(F6826,OFFSET(Lists!$T$3,P6826-1,0,Q6826-P6826+1),0),0),6)</f>
        <v>#N/A</v>
      </c>
      <c r="S6826" s="36" t="e">
        <f ca="1">VLOOKUP(R6826,Lists!B:D,3,FALSE)</f>
        <v>#N/A</v>
      </c>
      <c r="T6826" s="36" t="str">
        <f>IF(F6826&lt;&gt;"",MATCH(R6826,'Maximum minutes'!B:B,0),"")</f>
        <v/>
      </c>
      <c r="U6826" s="36">
        <f ca="1">IF(F6826&lt;&gt;"",COUNTA(OFFSET('Maximum minutes'!$C$1,'Annexe A1 Cours'!T6826,0,1,50)),0)</f>
        <v>0</v>
      </c>
      <c r="V6826" s="37">
        <f ca="1">IFERROR(OFFSET('Maximum minutes'!$C$1,T6826+1,-1+MATCH(G6826,OFFSET('Maximum minutes'!$C$1,T6826-1,0,1,50),0)),0)</f>
        <v>0</v>
      </c>
      <c r="W6826" s="38">
        <f t="shared" ca="1" si="212"/>
        <v>0</v>
      </c>
    </row>
    <row r="6827" spans="1:23" s="36" customFormat="1" ht="18.75">
      <c r="A6827" s="34"/>
      <c r="B6827" s="39"/>
      <c r="C6827" s="39"/>
      <c r="D6827" s="35"/>
      <c r="E6827" s="40"/>
      <c r="F6827" s="39"/>
      <c r="G6827" s="39"/>
      <c r="H6827" s="39"/>
      <c r="I6827" s="34"/>
      <c r="J6827" s="34"/>
      <c r="K6827" s="34"/>
      <c r="L6827" s="34"/>
      <c r="M6827" s="43" t="str">
        <f ca="1">IFERROR(OFFSET('Maximum minutes'!$C$1,T6827,MATCH(IF(G6827&lt;&gt;"",G6827,F6827),OFFSET('Maximum minutes'!$C$1,T6827-1,0,1,U6827+1),0)-1)*IF(OR(ISNUMBER(J6827),J6827="sans examen"),1,0)*IF(W6827&lt;MinDate,1,0),"")</f>
        <v/>
      </c>
      <c r="N6827" s="36">
        <f t="shared" ca="1" si="213"/>
        <v>0</v>
      </c>
      <c r="O6827" s="36" t="e">
        <f ca="1">LEFT(OFFSET(Lists!$Q$2,MATCH(E6827,Lists!$R$3:$R$19,0),0),4)</f>
        <v>#N/A</v>
      </c>
      <c r="P6827" s="36" t="e">
        <f ca="1">MATCH(O6827,Lists!$S$2:$S$640,1)</f>
        <v>#N/A</v>
      </c>
      <c r="Q6827" s="36" t="e">
        <f ca="1">MATCH(LEFT(OFFSET(Lists!$Q$2,MATCH(E6827,Lists!$R$3:$R$19,0)+1,0),4),Lists!$S$3:$S$640,1)</f>
        <v>#N/A</v>
      </c>
      <c r="R6827" s="36" t="e">
        <f ca="1">LEFT(OFFSET(Lists!$S$2,P6827-1+MATCH(F6827,OFFSET(Lists!$T$3,P6827-1,0,Q6827-P6827+1),0),0),6)</f>
        <v>#N/A</v>
      </c>
      <c r="S6827" s="36" t="e">
        <f ca="1">VLOOKUP(R6827,Lists!B:D,3,FALSE)</f>
        <v>#N/A</v>
      </c>
      <c r="T6827" s="36" t="str">
        <f>IF(F6827&lt;&gt;"",MATCH(R6827,'Maximum minutes'!B:B,0),"")</f>
        <v/>
      </c>
      <c r="U6827" s="36">
        <f ca="1">IF(F6827&lt;&gt;"",COUNTA(OFFSET('Maximum minutes'!$C$1,'Annexe A1 Cours'!T6827,0,1,50)),0)</f>
        <v>0</v>
      </c>
      <c r="V6827" s="37">
        <f ca="1">IFERROR(OFFSET('Maximum minutes'!$C$1,T6827+1,-1+MATCH(G6827,OFFSET('Maximum minutes'!$C$1,T6827-1,0,1,50),0)),0)</f>
        <v>0</v>
      </c>
      <c r="W6827" s="38">
        <f t="shared" ca="1" si="212"/>
        <v>0</v>
      </c>
    </row>
    <row r="6828" spans="1:23" s="36" customFormat="1" ht="18.75">
      <c r="A6828" s="34"/>
      <c r="B6828" s="39"/>
      <c r="C6828" s="39"/>
      <c r="D6828" s="35"/>
      <c r="E6828" s="40"/>
      <c r="F6828" s="39"/>
      <c r="G6828" s="39"/>
      <c r="H6828" s="39"/>
      <c r="I6828" s="34"/>
      <c r="J6828" s="34"/>
      <c r="K6828" s="34"/>
      <c r="L6828" s="34"/>
      <c r="M6828" s="43" t="str">
        <f ca="1">IFERROR(OFFSET('Maximum minutes'!$C$1,T6828,MATCH(IF(G6828&lt;&gt;"",G6828,F6828),OFFSET('Maximum minutes'!$C$1,T6828-1,0,1,U6828+1),0)-1)*IF(OR(ISNUMBER(J6828),J6828="sans examen"),1,0)*IF(W6828&lt;MinDate,1,0),"")</f>
        <v/>
      </c>
      <c r="N6828" s="36">
        <f t="shared" ca="1" si="213"/>
        <v>0</v>
      </c>
      <c r="O6828" s="36" t="e">
        <f ca="1">LEFT(OFFSET(Lists!$Q$2,MATCH(E6828,Lists!$R$3:$R$19,0),0),4)</f>
        <v>#N/A</v>
      </c>
      <c r="P6828" s="36" t="e">
        <f ca="1">MATCH(O6828,Lists!$S$2:$S$640,1)</f>
        <v>#N/A</v>
      </c>
      <c r="Q6828" s="36" t="e">
        <f ca="1">MATCH(LEFT(OFFSET(Lists!$Q$2,MATCH(E6828,Lists!$R$3:$R$19,0)+1,0),4),Lists!$S$3:$S$640,1)</f>
        <v>#N/A</v>
      </c>
      <c r="R6828" s="36" t="e">
        <f ca="1">LEFT(OFFSET(Lists!$S$2,P6828-1+MATCH(F6828,OFFSET(Lists!$T$3,P6828-1,0,Q6828-P6828+1),0),0),6)</f>
        <v>#N/A</v>
      </c>
      <c r="S6828" s="36" t="e">
        <f ca="1">VLOOKUP(R6828,Lists!B:D,3,FALSE)</f>
        <v>#N/A</v>
      </c>
      <c r="T6828" s="36" t="str">
        <f>IF(F6828&lt;&gt;"",MATCH(R6828,'Maximum minutes'!B:B,0),"")</f>
        <v/>
      </c>
      <c r="U6828" s="36">
        <f ca="1">IF(F6828&lt;&gt;"",COUNTA(OFFSET('Maximum minutes'!$C$1,'Annexe A1 Cours'!T6828,0,1,50)),0)</f>
        <v>0</v>
      </c>
      <c r="V6828" s="37">
        <f ca="1">IFERROR(OFFSET('Maximum minutes'!$C$1,T6828+1,-1+MATCH(G6828,OFFSET('Maximum minutes'!$C$1,T6828-1,0,1,50),0)),0)</f>
        <v>0</v>
      </c>
      <c r="W6828" s="38">
        <f t="shared" ca="1" si="212"/>
        <v>0</v>
      </c>
    </row>
    <row r="6829" spans="1:23" s="36" customFormat="1" ht="18.75">
      <c r="A6829" s="34"/>
      <c r="B6829" s="39"/>
      <c r="C6829" s="39"/>
      <c r="D6829" s="35"/>
      <c r="E6829" s="40"/>
      <c r="F6829" s="39"/>
      <c r="G6829" s="39"/>
      <c r="H6829" s="39"/>
      <c r="I6829" s="34"/>
      <c r="J6829" s="34"/>
      <c r="K6829" s="34"/>
      <c r="L6829" s="34"/>
      <c r="M6829" s="43" t="str">
        <f ca="1">IFERROR(OFFSET('Maximum minutes'!$C$1,T6829,MATCH(IF(G6829&lt;&gt;"",G6829,F6829),OFFSET('Maximum minutes'!$C$1,T6829-1,0,1,U6829+1),0)-1)*IF(OR(ISNUMBER(J6829),J6829="sans examen"),1,0)*IF(W6829&lt;MinDate,1,0),"")</f>
        <v/>
      </c>
      <c r="N6829" s="36">
        <f t="shared" ca="1" si="213"/>
        <v>0</v>
      </c>
      <c r="O6829" s="36" t="e">
        <f ca="1">LEFT(OFFSET(Lists!$Q$2,MATCH(E6829,Lists!$R$3:$R$19,0),0),4)</f>
        <v>#N/A</v>
      </c>
      <c r="P6829" s="36" t="e">
        <f ca="1">MATCH(O6829,Lists!$S$2:$S$640,1)</f>
        <v>#N/A</v>
      </c>
      <c r="Q6829" s="36" t="e">
        <f ca="1">MATCH(LEFT(OFFSET(Lists!$Q$2,MATCH(E6829,Lists!$R$3:$R$19,0)+1,0),4),Lists!$S$3:$S$640,1)</f>
        <v>#N/A</v>
      </c>
      <c r="R6829" s="36" t="e">
        <f ca="1">LEFT(OFFSET(Lists!$S$2,P6829-1+MATCH(F6829,OFFSET(Lists!$T$3,P6829-1,0,Q6829-P6829+1),0),0),6)</f>
        <v>#N/A</v>
      </c>
      <c r="S6829" s="36" t="e">
        <f ca="1">VLOOKUP(R6829,Lists!B:D,3,FALSE)</f>
        <v>#N/A</v>
      </c>
      <c r="T6829" s="36" t="str">
        <f>IF(F6829&lt;&gt;"",MATCH(R6829,'Maximum minutes'!B:B,0),"")</f>
        <v/>
      </c>
      <c r="U6829" s="36">
        <f ca="1">IF(F6829&lt;&gt;"",COUNTA(OFFSET('Maximum minutes'!$C$1,'Annexe A1 Cours'!T6829,0,1,50)),0)</f>
        <v>0</v>
      </c>
      <c r="V6829" s="37">
        <f ca="1">IFERROR(OFFSET('Maximum minutes'!$C$1,T6829+1,-1+MATCH(G6829,OFFSET('Maximum minutes'!$C$1,T6829-1,0,1,50),0)),0)</f>
        <v>0</v>
      </c>
      <c r="W6829" s="38">
        <f t="shared" ca="1" si="212"/>
        <v>0</v>
      </c>
    </row>
    <row r="6830" spans="1:23" s="36" customFormat="1" ht="18.75">
      <c r="A6830" s="34"/>
      <c r="B6830" s="39"/>
      <c r="C6830" s="39"/>
      <c r="D6830" s="35"/>
      <c r="E6830" s="40"/>
      <c r="F6830" s="39"/>
      <c r="G6830" s="39"/>
      <c r="H6830" s="39"/>
      <c r="I6830" s="34"/>
      <c r="J6830" s="34"/>
      <c r="K6830" s="34"/>
      <c r="L6830" s="34"/>
      <c r="M6830" s="43" t="str">
        <f ca="1">IFERROR(OFFSET('Maximum minutes'!$C$1,T6830,MATCH(IF(G6830&lt;&gt;"",G6830,F6830),OFFSET('Maximum minutes'!$C$1,T6830-1,0,1,U6830+1),0)-1)*IF(OR(ISNUMBER(J6830),J6830="sans examen"),1,0)*IF(W6830&lt;MinDate,1,0),"")</f>
        <v/>
      </c>
      <c r="N6830" s="36">
        <f t="shared" ca="1" si="213"/>
        <v>0</v>
      </c>
      <c r="O6830" s="36" t="e">
        <f ca="1">LEFT(OFFSET(Lists!$Q$2,MATCH(E6830,Lists!$R$3:$R$19,0),0),4)</f>
        <v>#N/A</v>
      </c>
      <c r="P6830" s="36" t="e">
        <f ca="1">MATCH(O6830,Lists!$S$2:$S$640,1)</f>
        <v>#N/A</v>
      </c>
      <c r="Q6830" s="36" t="e">
        <f ca="1">MATCH(LEFT(OFFSET(Lists!$Q$2,MATCH(E6830,Lists!$R$3:$R$19,0)+1,0),4),Lists!$S$3:$S$640,1)</f>
        <v>#N/A</v>
      </c>
      <c r="R6830" s="36" t="e">
        <f ca="1">LEFT(OFFSET(Lists!$S$2,P6830-1+MATCH(F6830,OFFSET(Lists!$T$3,P6830-1,0,Q6830-P6830+1),0),0),6)</f>
        <v>#N/A</v>
      </c>
      <c r="S6830" s="36" t="e">
        <f ca="1">VLOOKUP(R6830,Lists!B:D,3,FALSE)</f>
        <v>#N/A</v>
      </c>
      <c r="T6830" s="36" t="str">
        <f>IF(F6830&lt;&gt;"",MATCH(R6830,'Maximum minutes'!B:B,0),"")</f>
        <v/>
      </c>
      <c r="U6830" s="36">
        <f ca="1">IF(F6830&lt;&gt;"",COUNTA(OFFSET('Maximum minutes'!$C$1,'Annexe A1 Cours'!T6830,0,1,50)),0)</f>
        <v>0</v>
      </c>
      <c r="V6830" s="37">
        <f ca="1">IFERROR(OFFSET('Maximum minutes'!$C$1,T6830+1,-1+MATCH(G6830,OFFSET('Maximum minutes'!$C$1,T6830-1,0,1,50),0)),0)</f>
        <v>0</v>
      </c>
      <c r="W6830" s="38">
        <f t="shared" ca="1" si="212"/>
        <v>0</v>
      </c>
    </row>
    <row r="6831" spans="1:23" s="36" customFormat="1" ht="18.75">
      <c r="A6831" s="34"/>
      <c r="B6831" s="39"/>
      <c r="C6831" s="39"/>
      <c r="D6831" s="35"/>
      <c r="E6831" s="40"/>
      <c r="F6831" s="39"/>
      <c r="G6831" s="39"/>
      <c r="H6831" s="39"/>
      <c r="I6831" s="34"/>
      <c r="J6831" s="34"/>
      <c r="K6831" s="34"/>
      <c r="L6831" s="34"/>
      <c r="M6831" s="43" t="str">
        <f ca="1">IFERROR(OFFSET('Maximum minutes'!$C$1,T6831,MATCH(IF(G6831&lt;&gt;"",G6831,F6831),OFFSET('Maximum minutes'!$C$1,T6831-1,0,1,U6831+1),0)-1)*IF(OR(ISNUMBER(J6831),J6831="sans examen"),1,0)*IF(W6831&lt;MinDate,1,0),"")</f>
        <v/>
      </c>
      <c r="N6831" s="36">
        <f t="shared" ca="1" si="213"/>
        <v>0</v>
      </c>
      <c r="O6831" s="36" t="e">
        <f ca="1">LEFT(OFFSET(Lists!$Q$2,MATCH(E6831,Lists!$R$3:$R$19,0),0),4)</f>
        <v>#N/A</v>
      </c>
      <c r="P6831" s="36" t="e">
        <f ca="1">MATCH(O6831,Lists!$S$2:$S$640,1)</f>
        <v>#N/A</v>
      </c>
      <c r="Q6831" s="36" t="e">
        <f ca="1">MATCH(LEFT(OFFSET(Lists!$Q$2,MATCH(E6831,Lists!$R$3:$R$19,0)+1,0),4),Lists!$S$3:$S$640,1)</f>
        <v>#N/A</v>
      </c>
      <c r="R6831" s="36" t="e">
        <f ca="1">LEFT(OFFSET(Lists!$S$2,P6831-1+MATCH(F6831,OFFSET(Lists!$T$3,P6831-1,0,Q6831-P6831+1),0),0),6)</f>
        <v>#N/A</v>
      </c>
      <c r="S6831" s="36" t="e">
        <f ca="1">VLOOKUP(R6831,Lists!B:D,3,FALSE)</f>
        <v>#N/A</v>
      </c>
      <c r="T6831" s="36" t="str">
        <f>IF(F6831&lt;&gt;"",MATCH(R6831,'Maximum minutes'!B:B,0),"")</f>
        <v/>
      </c>
      <c r="U6831" s="36">
        <f ca="1">IF(F6831&lt;&gt;"",COUNTA(OFFSET('Maximum minutes'!$C$1,'Annexe A1 Cours'!T6831,0,1,50)),0)</f>
        <v>0</v>
      </c>
      <c r="V6831" s="37">
        <f ca="1">IFERROR(OFFSET('Maximum minutes'!$C$1,T6831+1,-1+MATCH(G6831,OFFSET('Maximum minutes'!$C$1,T6831-1,0,1,50),0)),0)</f>
        <v>0</v>
      </c>
      <c r="W6831" s="38">
        <f t="shared" ca="1" si="212"/>
        <v>0</v>
      </c>
    </row>
    <row r="6832" spans="1:23" s="36" customFormat="1" ht="18.75">
      <c r="A6832" s="34"/>
      <c r="B6832" s="39"/>
      <c r="C6832" s="39"/>
      <c r="D6832" s="35"/>
      <c r="E6832" s="40"/>
      <c r="F6832" s="39"/>
      <c r="G6832" s="39"/>
      <c r="H6832" s="39"/>
      <c r="I6832" s="34"/>
      <c r="J6832" s="34"/>
      <c r="K6832" s="34"/>
      <c r="L6832" s="34"/>
      <c r="M6832" s="43" t="str">
        <f ca="1">IFERROR(OFFSET('Maximum minutes'!$C$1,T6832,MATCH(IF(G6832&lt;&gt;"",G6832,F6832),OFFSET('Maximum minutes'!$C$1,T6832-1,0,1,U6832+1),0)-1)*IF(OR(ISNUMBER(J6832),J6832="sans examen"),1,0)*IF(W6832&lt;MinDate,1,0),"")</f>
        <v/>
      </c>
      <c r="N6832" s="36">
        <f t="shared" ca="1" si="213"/>
        <v>0</v>
      </c>
      <c r="O6832" s="36" t="e">
        <f ca="1">LEFT(OFFSET(Lists!$Q$2,MATCH(E6832,Lists!$R$3:$R$19,0),0),4)</f>
        <v>#N/A</v>
      </c>
      <c r="P6832" s="36" t="e">
        <f ca="1">MATCH(O6832,Lists!$S$2:$S$640,1)</f>
        <v>#N/A</v>
      </c>
      <c r="Q6832" s="36" t="e">
        <f ca="1">MATCH(LEFT(OFFSET(Lists!$Q$2,MATCH(E6832,Lists!$R$3:$R$19,0)+1,0),4),Lists!$S$3:$S$640,1)</f>
        <v>#N/A</v>
      </c>
      <c r="R6832" s="36" t="e">
        <f ca="1">LEFT(OFFSET(Lists!$S$2,P6832-1+MATCH(F6832,OFFSET(Lists!$T$3,P6832-1,0,Q6832-P6832+1),0),0),6)</f>
        <v>#N/A</v>
      </c>
      <c r="S6832" s="36" t="e">
        <f ca="1">VLOOKUP(R6832,Lists!B:D,3,FALSE)</f>
        <v>#N/A</v>
      </c>
      <c r="T6832" s="36" t="str">
        <f>IF(F6832&lt;&gt;"",MATCH(R6832,'Maximum minutes'!B:B,0),"")</f>
        <v/>
      </c>
      <c r="U6832" s="36">
        <f ca="1">IF(F6832&lt;&gt;"",COUNTA(OFFSET('Maximum minutes'!$C$1,'Annexe A1 Cours'!T6832,0,1,50)),0)</f>
        <v>0</v>
      </c>
      <c r="V6832" s="37">
        <f ca="1">IFERROR(OFFSET('Maximum minutes'!$C$1,T6832+1,-1+MATCH(G6832,OFFSET('Maximum minutes'!$C$1,T6832-1,0,1,50),0)),0)</f>
        <v>0</v>
      </c>
      <c r="W6832" s="38">
        <f t="shared" ca="1" si="212"/>
        <v>0</v>
      </c>
    </row>
    <row r="6833" spans="1:23" s="36" customFormat="1" ht="18.75">
      <c r="A6833" s="34"/>
      <c r="B6833" s="39"/>
      <c r="C6833" s="39"/>
      <c r="D6833" s="35"/>
      <c r="E6833" s="40"/>
      <c r="F6833" s="39"/>
      <c r="G6833" s="39"/>
      <c r="H6833" s="39"/>
      <c r="I6833" s="34"/>
      <c r="J6833" s="34"/>
      <c r="K6833" s="34"/>
      <c r="L6833" s="34"/>
      <c r="M6833" s="43" t="str">
        <f ca="1">IFERROR(OFFSET('Maximum minutes'!$C$1,T6833,MATCH(IF(G6833&lt;&gt;"",G6833,F6833),OFFSET('Maximum minutes'!$C$1,T6833-1,0,1,U6833+1),0)-1)*IF(OR(ISNUMBER(J6833),J6833="sans examen"),1,0)*IF(W6833&lt;MinDate,1,0),"")</f>
        <v/>
      </c>
      <c r="N6833" s="36">
        <f t="shared" ca="1" si="213"/>
        <v>0</v>
      </c>
      <c r="O6833" s="36" t="e">
        <f ca="1">LEFT(OFFSET(Lists!$Q$2,MATCH(E6833,Lists!$R$3:$R$19,0),0),4)</f>
        <v>#N/A</v>
      </c>
      <c r="P6833" s="36" t="e">
        <f ca="1">MATCH(O6833,Lists!$S$2:$S$640,1)</f>
        <v>#N/A</v>
      </c>
      <c r="Q6833" s="36" t="e">
        <f ca="1">MATCH(LEFT(OFFSET(Lists!$Q$2,MATCH(E6833,Lists!$R$3:$R$19,0)+1,0),4),Lists!$S$3:$S$640,1)</f>
        <v>#N/A</v>
      </c>
      <c r="R6833" s="36" t="e">
        <f ca="1">LEFT(OFFSET(Lists!$S$2,P6833-1+MATCH(F6833,OFFSET(Lists!$T$3,P6833-1,0,Q6833-P6833+1),0),0),6)</f>
        <v>#N/A</v>
      </c>
      <c r="S6833" s="36" t="e">
        <f ca="1">VLOOKUP(R6833,Lists!B:D,3,FALSE)</f>
        <v>#N/A</v>
      </c>
      <c r="T6833" s="36" t="str">
        <f>IF(F6833&lt;&gt;"",MATCH(R6833,'Maximum minutes'!B:B,0),"")</f>
        <v/>
      </c>
      <c r="U6833" s="36">
        <f ca="1">IF(F6833&lt;&gt;"",COUNTA(OFFSET('Maximum minutes'!$C$1,'Annexe A1 Cours'!T6833,0,1,50)),0)</f>
        <v>0</v>
      </c>
      <c r="V6833" s="37">
        <f ca="1">IFERROR(OFFSET('Maximum minutes'!$C$1,T6833+1,-1+MATCH(G6833,OFFSET('Maximum minutes'!$C$1,T6833-1,0,1,50),0)),0)</f>
        <v>0</v>
      </c>
      <c r="W6833" s="38">
        <f t="shared" ca="1" si="212"/>
        <v>0</v>
      </c>
    </row>
    <row r="6834" spans="1:23" s="36" customFormat="1" ht="18.75">
      <c r="A6834" s="34"/>
      <c r="B6834" s="39"/>
      <c r="C6834" s="39"/>
      <c r="D6834" s="35"/>
      <c r="E6834" s="40"/>
      <c r="F6834" s="39"/>
      <c r="G6834" s="39"/>
      <c r="H6834" s="39"/>
      <c r="I6834" s="34"/>
      <c r="J6834" s="34"/>
      <c r="K6834" s="34"/>
      <c r="L6834" s="34"/>
      <c r="M6834" s="43" t="str">
        <f ca="1">IFERROR(OFFSET('Maximum minutes'!$C$1,T6834,MATCH(IF(G6834&lt;&gt;"",G6834,F6834),OFFSET('Maximum minutes'!$C$1,T6834-1,0,1,U6834+1),0)-1)*IF(OR(ISNUMBER(J6834),J6834="sans examen"),1,0)*IF(W6834&lt;MinDate,1,0),"")</f>
        <v/>
      </c>
      <c r="N6834" s="36">
        <f t="shared" ca="1" si="213"/>
        <v>0</v>
      </c>
      <c r="O6834" s="36" t="e">
        <f ca="1">LEFT(OFFSET(Lists!$Q$2,MATCH(E6834,Lists!$R$3:$R$19,0),0),4)</f>
        <v>#N/A</v>
      </c>
      <c r="P6834" s="36" t="e">
        <f ca="1">MATCH(O6834,Lists!$S$2:$S$640,1)</f>
        <v>#N/A</v>
      </c>
      <c r="Q6834" s="36" t="e">
        <f ca="1">MATCH(LEFT(OFFSET(Lists!$Q$2,MATCH(E6834,Lists!$R$3:$R$19,0)+1,0),4),Lists!$S$3:$S$640,1)</f>
        <v>#N/A</v>
      </c>
      <c r="R6834" s="36" t="e">
        <f ca="1">LEFT(OFFSET(Lists!$S$2,P6834-1+MATCH(F6834,OFFSET(Lists!$T$3,P6834-1,0,Q6834-P6834+1),0),0),6)</f>
        <v>#N/A</v>
      </c>
      <c r="S6834" s="36" t="e">
        <f ca="1">VLOOKUP(R6834,Lists!B:D,3,FALSE)</f>
        <v>#N/A</v>
      </c>
      <c r="T6834" s="36" t="str">
        <f>IF(F6834&lt;&gt;"",MATCH(R6834,'Maximum minutes'!B:B,0),"")</f>
        <v/>
      </c>
      <c r="U6834" s="36">
        <f ca="1">IF(F6834&lt;&gt;"",COUNTA(OFFSET('Maximum minutes'!$C$1,'Annexe A1 Cours'!T6834,0,1,50)),0)</f>
        <v>0</v>
      </c>
      <c r="V6834" s="37">
        <f ca="1">IFERROR(OFFSET('Maximum minutes'!$C$1,T6834+1,-1+MATCH(G6834,OFFSET('Maximum minutes'!$C$1,T6834-1,0,1,50),0)),0)</f>
        <v>0</v>
      </c>
      <c r="W6834" s="38">
        <f t="shared" ca="1" si="212"/>
        <v>0</v>
      </c>
    </row>
    <row r="6835" spans="1:23" s="36" customFormat="1" ht="18.75">
      <c r="A6835" s="34"/>
      <c r="B6835" s="39"/>
      <c r="C6835" s="39"/>
      <c r="D6835" s="35"/>
      <c r="E6835" s="40"/>
      <c r="F6835" s="39"/>
      <c r="G6835" s="39"/>
      <c r="H6835" s="39"/>
      <c r="I6835" s="34"/>
      <c r="J6835" s="34"/>
      <c r="K6835" s="34"/>
      <c r="L6835" s="34"/>
      <c r="M6835" s="43" t="str">
        <f ca="1">IFERROR(OFFSET('Maximum minutes'!$C$1,T6835,MATCH(IF(G6835&lt;&gt;"",G6835,F6835),OFFSET('Maximum minutes'!$C$1,T6835-1,0,1,U6835+1),0)-1)*IF(OR(ISNUMBER(J6835),J6835="sans examen"),1,0)*IF(W6835&lt;MinDate,1,0),"")</f>
        <v/>
      </c>
      <c r="N6835" s="36">
        <f t="shared" ca="1" si="213"/>
        <v>0</v>
      </c>
      <c r="O6835" s="36" t="e">
        <f ca="1">LEFT(OFFSET(Lists!$Q$2,MATCH(E6835,Lists!$R$3:$R$19,0),0),4)</f>
        <v>#N/A</v>
      </c>
      <c r="P6835" s="36" t="e">
        <f ca="1">MATCH(O6835,Lists!$S$2:$S$640,1)</f>
        <v>#N/A</v>
      </c>
      <c r="Q6835" s="36" t="e">
        <f ca="1">MATCH(LEFT(OFFSET(Lists!$Q$2,MATCH(E6835,Lists!$R$3:$R$19,0)+1,0),4),Lists!$S$3:$S$640,1)</f>
        <v>#N/A</v>
      </c>
      <c r="R6835" s="36" t="e">
        <f ca="1">LEFT(OFFSET(Lists!$S$2,P6835-1+MATCH(F6835,OFFSET(Lists!$T$3,P6835-1,0,Q6835-P6835+1),0),0),6)</f>
        <v>#N/A</v>
      </c>
      <c r="S6835" s="36" t="e">
        <f ca="1">VLOOKUP(R6835,Lists!B:D,3,FALSE)</f>
        <v>#N/A</v>
      </c>
      <c r="T6835" s="36" t="str">
        <f>IF(F6835&lt;&gt;"",MATCH(R6835,'Maximum minutes'!B:B,0),"")</f>
        <v/>
      </c>
      <c r="U6835" s="36">
        <f ca="1">IF(F6835&lt;&gt;"",COUNTA(OFFSET('Maximum minutes'!$C$1,'Annexe A1 Cours'!T6835,0,1,50)),0)</f>
        <v>0</v>
      </c>
      <c r="V6835" s="37">
        <f ca="1">IFERROR(OFFSET('Maximum minutes'!$C$1,T6835+1,-1+MATCH(G6835,OFFSET('Maximum minutes'!$C$1,T6835-1,0,1,50),0)),0)</f>
        <v>0</v>
      </c>
      <c r="W6835" s="38">
        <f t="shared" ca="1" si="212"/>
        <v>0</v>
      </c>
    </row>
    <row r="6836" spans="1:23" s="36" customFormat="1" ht="18.75">
      <c r="A6836" s="34"/>
      <c r="B6836" s="39"/>
      <c r="C6836" s="39"/>
      <c r="D6836" s="35"/>
      <c r="E6836" s="40"/>
      <c r="F6836" s="39"/>
      <c r="G6836" s="39"/>
      <c r="H6836" s="39"/>
      <c r="I6836" s="34"/>
      <c r="J6836" s="34"/>
      <c r="K6836" s="34"/>
      <c r="L6836" s="34"/>
      <c r="M6836" s="43" t="str">
        <f ca="1">IFERROR(OFFSET('Maximum minutes'!$C$1,T6836,MATCH(IF(G6836&lt;&gt;"",G6836,F6836),OFFSET('Maximum minutes'!$C$1,T6836-1,0,1,U6836+1),0)-1)*IF(OR(ISNUMBER(J6836),J6836="sans examen"),1,0)*IF(W6836&lt;MinDate,1,0),"")</f>
        <v/>
      </c>
      <c r="N6836" s="36">
        <f t="shared" ca="1" si="213"/>
        <v>0</v>
      </c>
      <c r="O6836" s="36" t="e">
        <f ca="1">LEFT(OFFSET(Lists!$Q$2,MATCH(E6836,Lists!$R$3:$R$19,0),0),4)</f>
        <v>#N/A</v>
      </c>
      <c r="P6836" s="36" t="e">
        <f ca="1">MATCH(O6836,Lists!$S$2:$S$640,1)</f>
        <v>#N/A</v>
      </c>
      <c r="Q6836" s="36" t="e">
        <f ca="1">MATCH(LEFT(OFFSET(Lists!$Q$2,MATCH(E6836,Lists!$R$3:$R$19,0)+1,0),4),Lists!$S$3:$S$640,1)</f>
        <v>#N/A</v>
      </c>
      <c r="R6836" s="36" t="e">
        <f ca="1">LEFT(OFFSET(Lists!$S$2,P6836-1+MATCH(F6836,OFFSET(Lists!$T$3,P6836-1,0,Q6836-P6836+1),0),0),6)</f>
        <v>#N/A</v>
      </c>
      <c r="S6836" s="36" t="e">
        <f ca="1">VLOOKUP(R6836,Lists!B:D,3,FALSE)</f>
        <v>#N/A</v>
      </c>
      <c r="T6836" s="36" t="str">
        <f>IF(F6836&lt;&gt;"",MATCH(R6836,'Maximum minutes'!B:B,0),"")</f>
        <v/>
      </c>
      <c r="U6836" s="36">
        <f ca="1">IF(F6836&lt;&gt;"",COUNTA(OFFSET('Maximum minutes'!$C$1,'Annexe A1 Cours'!T6836,0,1,50)),0)</f>
        <v>0</v>
      </c>
      <c r="V6836" s="37">
        <f ca="1">IFERROR(OFFSET('Maximum minutes'!$C$1,T6836+1,-1+MATCH(G6836,OFFSET('Maximum minutes'!$C$1,T6836-1,0,1,50),0)),0)</f>
        <v>0</v>
      </c>
      <c r="W6836" s="38">
        <f t="shared" ca="1" si="212"/>
        <v>0</v>
      </c>
    </row>
    <row r="6837" spans="1:23" s="36" customFormat="1" ht="18.75">
      <c r="A6837" s="34"/>
      <c r="B6837" s="39"/>
      <c r="C6837" s="39"/>
      <c r="D6837" s="35"/>
      <c r="E6837" s="40"/>
      <c r="F6837" s="39"/>
      <c r="G6837" s="39"/>
      <c r="H6837" s="39"/>
      <c r="I6837" s="34"/>
      <c r="J6837" s="34"/>
      <c r="K6837" s="34"/>
      <c r="L6837" s="34"/>
      <c r="M6837" s="43" t="str">
        <f ca="1">IFERROR(OFFSET('Maximum minutes'!$C$1,T6837,MATCH(IF(G6837&lt;&gt;"",G6837,F6837),OFFSET('Maximum minutes'!$C$1,T6837-1,0,1,U6837+1),0)-1)*IF(OR(ISNUMBER(J6837),J6837="sans examen"),1,0)*IF(W6837&lt;MinDate,1,0),"")</f>
        <v/>
      </c>
      <c r="N6837" s="36">
        <f t="shared" ca="1" si="213"/>
        <v>0</v>
      </c>
      <c r="O6837" s="36" t="e">
        <f ca="1">LEFT(OFFSET(Lists!$Q$2,MATCH(E6837,Lists!$R$3:$R$19,0),0),4)</f>
        <v>#N/A</v>
      </c>
      <c r="P6837" s="36" t="e">
        <f ca="1">MATCH(O6837,Lists!$S$2:$S$640,1)</f>
        <v>#N/A</v>
      </c>
      <c r="Q6837" s="36" t="e">
        <f ca="1">MATCH(LEFT(OFFSET(Lists!$Q$2,MATCH(E6837,Lists!$R$3:$R$19,0)+1,0),4),Lists!$S$3:$S$640,1)</f>
        <v>#N/A</v>
      </c>
      <c r="R6837" s="36" t="e">
        <f ca="1">LEFT(OFFSET(Lists!$S$2,P6837-1+MATCH(F6837,OFFSET(Lists!$T$3,P6837-1,0,Q6837-P6837+1),0),0),6)</f>
        <v>#N/A</v>
      </c>
      <c r="S6837" s="36" t="e">
        <f ca="1">VLOOKUP(R6837,Lists!B:D,3,FALSE)</f>
        <v>#N/A</v>
      </c>
      <c r="T6837" s="36" t="str">
        <f>IF(F6837&lt;&gt;"",MATCH(R6837,'Maximum minutes'!B:B,0),"")</f>
        <v/>
      </c>
      <c r="U6837" s="36">
        <f ca="1">IF(F6837&lt;&gt;"",COUNTA(OFFSET('Maximum minutes'!$C$1,'Annexe A1 Cours'!T6837,0,1,50)),0)</f>
        <v>0</v>
      </c>
      <c r="V6837" s="37">
        <f ca="1">IFERROR(OFFSET('Maximum minutes'!$C$1,T6837+1,-1+MATCH(G6837,OFFSET('Maximum minutes'!$C$1,T6837-1,0,1,50),0)),0)</f>
        <v>0</v>
      </c>
      <c r="W6837" s="38">
        <f t="shared" ca="1" si="212"/>
        <v>0</v>
      </c>
    </row>
    <row r="6838" spans="1:23" s="36" customFormat="1" ht="18.75">
      <c r="A6838" s="34"/>
      <c r="B6838" s="39"/>
      <c r="C6838" s="39"/>
      <c r="D6838" s="35"/>
      <c r="E6838" s="40"/>
      <c r="F6838" s="39"/>
      <c r="G6838" s="39"/>
      <c r="H6838" s="39"/>
      <c r="I6838" s="34"/>
      <c r="J6838" s="34"/>
      <c r="K6838" s="34"/>
      <c r="L6838" s="34"/>
      <c r="M6838" s="43" t="str">
        <f ca="1">IFERROR(OFFSET('Maximum minutes'!$C$1,T6838,MATCH(IF(G6838&lt;&gt;"",G6838,F6838),OFFSET('Maximum minutes'!$C$1,T6838-1,0,1,U6838+1),0)-1)*IF(OR(ISNUMBER(J6838),J6838="sans examen"),1,0)*IF(W6838&lt;MinDate,1,0),"")</f>
        <v/>
      </c>
      <c r="N6838" s="36">
        <f t="shared" ca="1" si="213"/>
        <v>0</v>
      </c>
      <c r="O6838" s="36" t="e">
        <f ca="1">LEFT(OFFSET(Lists!$Q$2,MATCH(E6838,Lists!$R$3:$R$19,0),0),4)</f>
        <v>#N/A</v>
      </c>
      <c r="P6838" s="36" t="e">
        <f ca="1">MATCH(O6838,Lists!$S$2:$S$640,1)</f>
        <v>#N/A</v>
      </c>
      <c r="Q6838" s="36" t="e">
        <f ca="1">MATCH(LEFT(OFFSET(Lists!$Q$2,MATCH(E6838,Lists!$R$3:$R$19,0)+1,0),4),Lists!$S$3:$S$640,1)</f>
        <v>#N/A</v>
      </c>
      <c r="R6838" s="36" t="e">
        <f ca="1">LEFT(OFFSET(Lists!$S$2,P6838-1+MATCH(F6838,OFFSET(Lists!$T$3,P6838-1,0,Q6838-P6838+1),0),0),6)</f>
        <v>#N/A</v>
      </c>
      <c r="S6838" s="36" t="e">
        <f ca="1">VLOOKUP(R6838,Lists!B:D,3,FALSE)</f>
        <v>#N/A</v>
      </c>
      <c r="T6838" s="36" t="str">
        <f>IF(F6838&lt;&gt;"",MATCH(R6838,'Maximum minutes'!B:B,0),"")</f>
        <v/>
      </c>
      <c r="U6838" s="36">
        <f ca="1">IF(F6838&lt;&gt;"",COUNTA(OFFSET('Maximum minutes'!$C$1,'Annexe A1 Cours'!T6838,0,1,50)),0)</f>
        <v>0</v>
      </c>
      <c r="V6838" s="37">
        <f ca="1">IFERROR(OFFSET('Maximum minutes'!$C$1,T6838+1,-1+MATCH(G6838,OFFSET('Maximum minutes'!$C$1,T6838-1,0,1,50),0)),0)</f>
        <v>0</v>
      </c>
      <c r="W6838" s="38">
        <f t="shared" ca="1" si="212"/>
        <v>0</v>
      </c>
    </row>
    <row r="6839" spans="1:23" s="36" customFormat="1" ht="18.75">
      <c r="A6839" s="34"/>
      <c r="B6839" s="39"/>
      <c r="C6839" s="39"/>
      <c r="D6839" s="35"/>
      <c r="E6839" s="40"/>
      <c r="F6839" s="39"/>
      <c r="G6839" s="39"/>
      <c r="H6839" s="39"/>
      <c r="I6839" s="34"/>
      <c r="J6839" s="34"/>
      <c r="K6839" s="34"/>
      <c r="L6839" s="34"/>
      <c r="M6839" s="43" t="str">
        <f ca="1">IFERROR(OFFSET('Maximum minutes'!$C$1,T6839,MATCH(IF(G6839&lt;&gt;"",G6839,F6839),OFFSET('Maximum minutes'!$C$1,T6839-1,0,1,U6839+1),0)-1)*IF(OR(ISNUMBER(J6839),J6839="sans examen"),1,0)*IF(W6839&lt;MinDate,1,0),"")</f>
        <v/>
      </c>
      <c r="N6839" s="36">
        <f t="shared" ca="1" si="213"/>
        <v>0</v>
      </c>
      <c r="O6839" s="36" t="e">
        <f ca="1">LEFT(OFFSET(Lists!$Q$2,MATCH(E6839,Lists!$R$3:$R$19,0),0),4)</f>
        <v>#N/A</v>
      </c>
      <c r="P6839" s="36" t="e">
        <f ca="1">MATCH(O6839,Lists!$S$2:$S$640,1)</f>
        <v>#N/A</v>
      </c>
      <c r="Q6839" s="36" t="e">
        <f ca="1">MATCH(LEFT(OFFSET(Lists!$Q$2,MATCH(E6839,Lists!$R$3:$R$19,0)+1,0),4),Lists!$S$3:$S$640,1)</f>
        <v>#N/A</v>
      </c>
      <c r="R6839" s="36" t="e">
        <f ca="1">LEFT(OFFSET(Lists!$S$2,P6839-1+MATCH(F6839,OFFSET(Lists!$T$3,P6839-1,0,Q6839-P6839+1),0),0),6)</f>
        <v>#N/A</v>
      </c>
      <c r="S6839" s="36" t="e">
        <f ca="1">VLOOKUP(R6839,Lists!B:D,3,FALSE)</f>
        <v>#N/A</v>
      </c>
      <c r="T6839" s="36" t="str">
        <f>IF(F6839&lt;&gt;"",MATCH(R6839,'Maximum minutes'!B:B,0),"")</f>
        <v/>
      </c>
      <c r="U6839" s="36">
        <f ca="1">IF(F6839&lt;&gt;"",COUNTA(OFFSET('Maximum minutes'!$C$1,'Annexe A1 Cours'!T6839,0,1,50)),0)</f>
        <v>0</v>
      </c>
      <c r="V6839" s="37">
        <f ca="1">IFERROR(OFFSET('Maximum minutes'!$C$1,T6839+1,-1+MATCH(G6839,OFFSET('Maximum minutes'!$C$1,T6839-1,0,1,50),0)),0)</f>
        <v>0</v>
      </c>
      <c r="W6839" s="38">
        <f t="shared" ca="1" si="212"/>
        <v>0</v>
      </c>
    </row>
    <row r="6840" spans="1:23" s="36" customFormat="1" ht="18.75">
      <c r="A6840" s="34"/>
      <c r="B6840" s="39"/>
      <c r="C6840" s="39"/>
      <c r="D6840" s="35"/>
      <c r="E6840" s="40"/>
      <c r="F6840" s="39"/>
      <c r="G6840" s="39"/>
      <c r="H6840" s="39"/>
      <c r="I6840" s="34"/>
      <c r="J6840" s="34"/>
      <c r="K6840" s="34"/>
      <c r="L6840" s="34"/>
      <c r="M6840" s="43" t="str">
        <f ca="1">IFERROR(OFFSET('Maximum minutes'!$C$1,T6840,MATCH(IF(G6840&lt;&gt;"",G6840,F6840),OFFSET('Maximum minutes'!$C$1,T6840-1,0,1,U6840+1),0)-1)*IF(OR(ISNUMBER(J6840),J6840="sans examen"),1,0)*IF(W6840&lt;MinDate,1,0),"")</f>
        <v/>
      </c>
      <c r="N6840" s="36">
        <f t="shared" ca="1" si="213"/>
        <v>0</v>
      </c>
      <c r="O6840" s="36" t="e">
        <f ca="1">LEFT(OFFSET(Lists!$Q$2,MATCH(E6840,Lists!$R$3:$R$19,0),0),4)</f>
        <v>#N/A</v>
      </c>
      <c r="P6840" s="36" t="e">
        <f ca="1">MATCH(O6840,Lists!$S$2:$S$640,1)</f>
        <v>#N/A</v>
      </c>
      <c r="Q6840" s="36" t="e">
        <f ca="1">MATCH(LEFT(OFFSET(Lists!$Q$2,MATCH(E6840,Lists!$R$3:$R$19,0)+1,0),4),Lists!$S$3:$S$640,1)</f>
        <v>#N/A</v>
      </c>
      <c r="R6840" s="36" t="e">
        <f ca="1">LEFT(OFFSET(Lists!$S$2,P6840-1+MATCH(F6840,OFFSET(Lists!$T$3,P6840-1,0,Q6840-P6840+1),0),0),6)</f>
        <v>#N/A</v>
      </c>
      <c r="S6840" s="36" t="e">
        <f ca="1">VLOOKUP(R6840,Lists!B:D,3,FALSE)</f>
        <v>#N/A</v>
      </c>
      <c r="T6840" s="36" t="str">
        <f>IF(F6840&lt;&gt;"",MATCH(R6840,'Maximum minutes'!B:B,0),"")</f>
        <v/>
      </c>
      <c r="U6840" s="36">
        <f ca="1">IF(F6840&lt;&gt;"",COUNTA(OFFSET('Maximum minutes'!$C$1,'Annexe A1 Cours'!T6840,0,1,50)),0)</f>
        <v>0</v>
      </c>
      <c r="V6840" s="37">
        <f ca="1">IFERROR(OFFSET('Maximum minutes'!$C$1,T6840+1,-1+MATCH(G6840,OFFSET('Maximum minutes'!$C$1,T6840-1,0,1,50),0)),0)</f>
        <v>0</v>
      </c>
      <c r="W6840" s="38">
        <f t="shared" ca="1" si="212"/>
        <v>0</v>
      </c>
    </row>
    <row r="6841" spans="1:23" s="36" customFormat="1" ht="18.75">
      <c r="A6841" s="34"/>
      <c r="B6841" s="39"/>
      <c r="C6841" s="39"/>
      <c r="D6841" s="35"/>
      <c r="E6841" s="40"/>
      <c r="F6841" s="39"/>
      <c r="G6841" s="39"/>
      <c r="H6841" s="39"/>
      <c r="I6841" s="34"/>
      <c r="J6841" s="34"/>
      <c r="K6841" s="34"/>
      <c r="L6841" s="34"/>
      <c r="M6841" s="43" t="str">
        <f ca="1">IFERROR(OFFSET('Maximum minutes'!$C$1,T6841,MATCH(IF(G6841&lt;&gt;"",G6841,F6841),OFFSET('Maximum minutes'!$C$1,T6841-1,0,1,U6841+1),0)-1)*IF(OR(ISNUMBER(J6841),J6841="sans examen"),1,0)*IF(W6841&lt;MinDate,1,0),"")</f>
        <v/>
      </c>
      <c r="N6841" s="36">
        <f t="shared" ca="1" si="213"/>
        <v>0</v>
      </c>
      <c r="O6841" s="36" t="e">
        <f ca="1">LEFT(OFFSET(Lists!$Q$2,MATCH(E6841,Lists!$R$3:$R$19,0),0),4)</f>
        <v>#N/A</v>
      </c>
      <c r="P6841" s="36" t="e">
        <f ca="1">MATCH(O6841,Lists!$S$2:$S$640,1)</f>
        <v>#N/A</v>
      </c>
      <c r="Q6841" s="36" t="e">
        <f ca="1">MATCH(LEFT(OFFSET(Lists!$Q$2,MATCH(E6841,Lists!$R$3:$R$19,0)+1,0),4),Lists!$S$3:$S$640,1)</f>
        <v>#N/A</v>
      </c>
      <c r="R6841" s="36" t="e">
        <f ca="1">LEFT(OFFSET(Lists!$S$2,P6841-1+MATCH(F6841,OFFSET(Lists!$T$3,P6841-1,0,Q6841-P6841+1),0),0),6)</f>
        <v>#N/A</v>
      </c>
      <c r="S6841" s="36" t="e">
        <f ca="1">VLOOKUP(R6841,Lists!B:D,3,FALSE)</f>
        <v>#N/A</v>
      </c>
      <c r="T6841" s="36" t="str">
        <f>IF(F6841&lt;&gt;"",MATCH(R6841,'Maximum minutes'!B:B,0),"")</f>
        <v/>
      </c>
      <c r="U6841" s="36">
        <f ca="1">IF(F6841&lt;&gt;"",COUNTA(OFFSET('Maximum minutes'!$C$1,'Annexe A1 Cours'!T6841,0,1,50)),0)</f>
        <v>0</v>
      </c>
      <c r="V6841" s="37">
        <f ca="1">IFERROR(OFFSET('Maximum minutes'!$C$1,T6841+1,-1+MATCH(G6841,OFFSET('Maximum minutes'!$C$1,T6841-1,0,1,50),0)),0)</f>
        <v>0</v>
      </c>
      <c r="W6841" s="38">
        <f t="shared" ca="1" si="212"/>
        <v>0</v>
      </c>
    </row>
    <row r="6842" spans="1:23" s="36" customFormat="1" ht="18.75">
      <c r="A6842" s="34"/>
      <c r="B6842" s="39"/>
      <c r="C6842" s="39"/>
      <c r="D6842" s="35"/>
      <c r="E6842" s="40"/>
      <c r="F6842" s="39"/>
      <c r="G6842" s="39"/>
      <c r="H6842" s="39"/>
      <c r="I6842" s="34"/>
      <c r="J6842" s="34"/>
      <c r="K6842" s="34"/>
      <c r="L6842" s="34"/>
      <c r="M6842" s="43" t="str">
        <f ca="1">IFERROR(OFFSET('Maximum minutes'!$C$1,T6842,MATCH(IF(G6842&lt;&gt;"",G6842,F6842),OFFSET('Maximum minutes'!$C$1,T6842-1,0,1,U6842+1),0)-1)*IF(OR(ISNUMBER(J6842),J6842="sans examen"),1,0)*IF(W6842&lt;MinDate,1,0),"")</f>
        <v/>
      </c>
      <c r="N6842" s="36">
        <f t="shared" ca="1" si="213"/>
        <v>0</v>
      </c>
      <c r="O6842" s="36" t="e">
        <f ca="1">LEFT(OFFSET(Lists!$Q$2,MATCH(E6842,Lists!$R$3:$R$19,0),0),4)</f>
        <v>#N/A</v>
      </c>
      <c r="P6842" s="36" t="e">
        <f ca="1">MATCH(O6842,Lists!$S$2:$S$640,1)</f>
        <v>#N/A</v>
      </c>
      <c r="Q6842" s="36" t="e">
        <f ca="1">MATCH(LEFT(OFFSET(Lists!$Q$2,MATCH(E6842,Lists!$R$3:$R$19,0)+1,0),4),Lists!$S$3:$S$640,1)</f>
        <v>#N/A</v>
      </c>
      <c r="R6842" s="36" t="e">
        <f ca="1">LEFT(OFFSET(Lists!$S$2,P6842-1+MATCH(F6842,OFFSET(Lists!$T$3,P6842-1,0,Q6842-P6842+1),0),0),6)</f>
        <v>#N/A</v>
      </c>
      <c r="S6842" s="36" t="e">
        <f ca="1">VLOOKUP(R6842,Lists!B:D,3,FALSE)</f>
        <v>#N/A</v>
      </c>
      <c r="T6842" s="36" t="str">
        <f>IF(F6842&lt;&gt;"",MATCH(R6842,'Maximum minutes'!B:B,0),"")</f>
        <v/>
      </c>
      <c r="U6842" s="36">
        <f ca="1">IF(F6842&lt;&gt;"",COUNTA(OFFSET('Maximum minutes'!$C$1,'Annexe A1 Cours'!T6842,0,1,50)),0)</f>
        <v>0</v>
      </c>
      <c r="V6842" s="37">
        <f ca="1">IFERROR(OFFSET('Maximum minutes'!$C$1,T6842+1,-1+MATCH(G6842,OFFSET('Maximum minutes'!$C$1,T6842-1,0,1,50),0)),0)</f>
        <v>0</v>
      </c>
      <c r="W6842" s="38">
        <f t="shared" ca="1" si="212"/>
        <v>0</v>
      </c>
    </row>
    <row r="6843" spans="1:23" s="36" customFormat="1" ht="18.75">
      <c r="A6843" s="34"/>
      <c r="B6843" s="39"/>
      <c r="C6843" s="39"/>
      <c r="D6843" s="35"/>
      <c r="E6843" s="40"/>
      <c r="F6843" s="39"/>
      <c r="G6843" s="39"/>
      <c r="H6843" s="39"/>
      <c r="I6843" s="34"/>
      <c r="J6843" s="34"/>
      <c r="K6843" s="34"/>
      <c r="L6843" s="34"/>
      <c r="M6843" s="43" t="str">
        <f ca="1">IFERROR(OFFSET('Maximum minutes'!$C$1,T6843,MATCH(IF(G6843&lt;&gt;"",G6843,F6843),OFFSET('Maximum minutes'!$C$1,T6843-1,0,1,U6843+1),0)-1)*IF(OR(ISNUMBER(J6843),J6843="sans examen"),1,0)*IF(W6843&lt;MinDate,1,0),"")</f>
        <v/>
      </c>
      <c r="N6843" s="36">
        <f t="shared" ca="1" si="213"/>
        <v>0</v>
      </c>
      <c r="O6843" s="36" t="e">
        <f ca="1">LEFT(OFFSET(Lists!$Q$2,MATCH(E6843,Lists!$R$3:$R$19,0),0),4)</f>
        <v>#N/A</v>
      </c>
      <c r="P6843" s="36" t="e">
        <f ca="1">MATCH(O6843,Lists!$S$2:$S$640,1)</f>
        <v>#N/A</v>
      </c>
      <c r="Q6843" s="36" t="e">
        <f ca="1">MATCH(LEFT(OFFSET(Lists!$Q$2,MATCH(E6843,Lists!$R$3:$R$19,0)+1,0),4),Lists!$S$3:$S$640,1)</f>
        <v>#N/A</v>
      </c>
      <c r="R6843" s="36" t="e">
        <f ca="1">LEFT(OFFSET(Lists!$S$2,P6843-1+MATCH(F6843,OFFSET(Lists!$T$3,P6843-1,0,Q6843-P6843+1),0),0),6)</f>
        <v>#N/A</v>
      </c>
      <c r="S6843" s="36" t="e">
        <f ca="1">VLOOKUP(R6843,Lists!B:D,3,FALSE)</f>
        <v>#N/A</v>
      </c>
      <c r="T6843" s="36" t="str">
        <f>IF(F6843&lt;&gt;"",MATCH(R6843,'Maximum minutes'!B:B,0),"")</f>
        <v/>
      </c>
      <c r="U6843" s="36">
        <f ca="1">IF(F6843&lt;&gt;"",COUNTA(OFFSET('Maximum minutes'!$C$1,'Annexe A1 Cours'!T6843,0,1,50)),0)</f>
        <v>0</v>
      </c>
      <c r="V6843" s="37">
        <f ca="1">IFERROR(OFFSET('Maximum minutes'!$C$1,T6843+1,-1+MATCH(G6843,OFFSET('Maximum minutes'!$C$1,T6843-1,0,1,50),0)),0)</f>
        <v>0</v>
      </c>
      <c r="W6843" s="38">
        <f t="shared" ca="1" si="212"/>
        <v>0</v>
      </c>
    </row>
    <row r="6844" spans="1:23" s="36" customFormat="1" ht="18.75">
      <c r="A6844" s="34"/>
      <c r="B6844" s="39"/>
      <c r="C6844" s="39"/>
      <c r="D6844" s="35"/>
      <c r="E6844" s="40"/>
      <c r="F6844" s="39"/>
      <c r="G6844" s="39"/>
      <c r="H6844" s="39"/>
      <c r="I6844" s="34"/>
      <c r="J6844" s="34"/>
      <c r="K6844" s="34"/>
      <c r="L6844" s="34"/>
      <c r="M6844" s="43" t="str">
        <f ca="1">IFERROR(OFFSET('Maximum minutes'!$C$1,T6844,MATCH(IF(G6844&lt;&gt;"",G6844,F6844),OFFSET('Maximum minutes'!$C$1,T6844-1,0,1,U6844+1),0)-1)*IF(OR(ISNUMBER(J6844),J6844="sans examen"),1,0)*IF(W6844&lt;MinDate,1,0),"")</f>
        <v/>
      </c>
      <c r="N6844" s="36">
        <f t="shared" ca="1" si="213"/>
        <v>0</v>
      </c>
      <c r="O6844" s="36" t="e">
        <f ca="1">LEFT(OFFSET(Lists!$Q$2,MATCH(E6844,Lists!$R$3:$R$19,0),0),4)</f>
        <v>#N/A</v>
      </c>
      <c r="P6844" s="36" t="e">
        <f ca="1">MATCH(O6844,Lists!$S$2:$S$640,1)</f>
        <v>#N/A</v>
      </c>
      <c r="Q6844" s="36" t="e">
        <f ca="1">MATCH(LEFT(OFFSET(Lists!$Q$2,MATCH(E6844,Lists!$R$3:$R$19,0)+1,0),4),Lists!$S$3:$S$640,1)</f>
        <v>#N/A</v>
      </c>
      <c r="R6844" s="36" t="e">
        <f ca="1">LEFT(OFFSET(Lists!$S$2,P6844-1+MATCH(F6844,OFFSET(Lists!$T$3,P6844-1,0,Q6844-P6844+1),0),0),6)</f>
        <v>#N/A</v>
      </c>
      <c r="S6844" s="36" t="e">
        <f ca="1">VLOOKUP(R6844,Lists!B:D,3,FALSE)</f>
        <v>#N/A</v>
      </c>
      <c r="T6844" s="36" t="str">
        <f>IF(F6844&lt;&gt;"",MATCH(R6844,'Maximum minutes'!B:B,0),"")</f>
        <v/>
      </c>
      <c r="U6844" s="36">
        <f ca="1">IF(F6844&lt;&gt;"",COUNTA(OFFSET('Maximum minutes'!$C$1,'Annexe A1 Cours'!T6844,0,1,50)),0)</f>
        <v>0</v>
      </c>
      <c r="V6844" s="37">
        <f ca="1">IFERROR(OFFSET('Maximum minutes'!$C$1,T6844+1,-1+MATCH(G6844,OFFSET('Maximum minutes'!$C$1,T6844-1,0,1,50),0)),0)</f>
        <v>0</v>
      </c>
      <c r="W6844" s="38">
        <f t="shared" ca="1" si="212"/>
        <v>0</v>
      </c>
    </row>
    <row r="6845" spans="1:23" s="36" customFormat="1" ht="18.75">
      <c r="A6845" s="34"/>
      <c r="B6845" s="39"/>
      <c r="C6845" s="39"/>
      <c r="D6845" s="35"/>
      <c r="E6845" s="40"/>
      <c r="F6845" s="39"/>
      <c r="G6845" s="39"/>
      <c r="H6845" s="39"/>
      <c r="I6845" s="34"/>
      <c r="J6845" s="34"/>
      <c r="K6845" s="34"/>
      <c r="L6845" s="34"/>
      <c r="M6845" s="43" t="str">
        <f ca="1">IFERROR(OFFSET('Maximum minutes'!$C$1,T6845,MATCH(IF(G6845&lt;&gt;"",G6845,F6845),OFFSET('Maximum minutes'!$C$1,T6845-1,0,1,U6845+1),0)-1)*IF(OR(ISNUMBER(J6845),J6845="sans examen"),1,0)*IF(W6845&lt;MinDate,1,0),"")</f>
        <v/>
      </c>
      <c r="N6845" s="36">
        <f t="shared" ca="1" si="213"/>
        <v>0</v>
      </c>
      <c r="O6845" s="36" t="e">
        <f ca="1">LEFT(OFFSET(Lists!$Q$2,MATCH(E6845,Lists!$R$3:$R$19,0),0),4)</f>
        <v>#N/A</v>
      </c>
      <c r="P6845" s="36" t="e">
        <f ca="1">MATCH(O6845,Lists!$S$2:$S$640,1)</f>
        <v>#N/A</v>
      </c>
      <c r="Q6845" s="36" t="e">
        <f ca="1">MATCH(LEFT(OFFSET(Lists!$Q$2,MATCH(E6845,Lists!$R$3:$R$19,0)+1,0),4),Lists!$S$3:$S$640,1)</f>
        <v>#N/A</v>
      </c>
      <c r="R6845" s="36" t="e">
        <f ca="1">LEFT(OFFSET(Lists!$S$2,P6845-1+MATCH(F6845,OFFSET(Lists!$T$3,P6845-1,0,Q6845-P6845+1),0),0),6)</f>
        <v>#N/A</v>
      </c>
      <c r="S6845" s="36" t="e">
        <f ca="1">VLOOKUP(R6845,Lists!B:D,3,FALSE)</f>
        <v>#N/A</v>
      </c>
      <c r="T6845" s="36" t="str">
        <f>IF(F6845&lt;&gt;"",MATCH(R6845,'Maximum minutes'!B:B,0),"")</f>
        <v/>
      </c>
      <c r="U6845" s="36">
        <f ca="1">IF(F6845&lt;&gt;"",COUNTA(OFFSET('Maximum minutes'!$C$1,'Annexe A1 Cours'!T6845,0,1,50)),0)</f>
        <v>0</v>
      </c>
      <c r="V6845" s="37">
        <f ca="1">IFERROR(OFFSET('Maximum minutes'!$C$1,T6845+1,-1+MATCH(G6845,OFFSET('Maximum minutes'!$C$1,T6845-1,0,1,50),0)),0)</f>
        <v>0</v>
      </c>
      <c r="W6845" s="38">
        <f t="shared" ca="1" si="212"/>
        <v>0</v>
      </c>
    </row>
    <row r="6846" spans="1:23" s="36" customFormat="1" ht="18.75">
      <c r="A6846" s="34"/>
      <c r="B6846" s="39"/>
      <c r="C6846" s="39"/>
      <c r="D6846" s="35"/>
      <c r="E6846" s="40"/>
      <c r="F6846" s="39"/>
      <c r="G6846" s="39"/>
      <c r="H6846" s="39"/>
      <c r="I6846" s="34"/>
      <c r="J6846" s="34"/>
      <c r="K6846" s="34"/>
      <c r="L6846" s="34"/>
      <c r="M6846" s="43" t="str">
        <f ca="1">IFERROR(OFFSET('Maximum minutes'!$C$1,T6846,MATCH(IF(G6846&lt;&gt;"",G6846,F6846),OFFSET('Maximum minutes'!$C$1,T6846-1,0,1,U6846+1),0)-1)*IF(OR(ISNUMBER(J6846),J6846="sans examen"),1,0)*IF(W6846&lt;MinDate,1,0),"")</f>
        <v/>
      </c>
      <c r="N6846" s="36">
        <f t="shared" ca="1" si="213"/>
        <v>0</v>
      </c>
      <c r="O6846" s="36" t="e">
        <f ca="1">LEFT(OFFSET(Lists!$Q$2,MATCH(E6846,Lists!$R$3:$R$19,0),0),4)</f>
        <v>#N/A</v>
      </c>
      <c r="P6846" s="36" t="e">
        <f ca="1">MATCH(O6846,Lists!$S$2:$S$640,1)</f>
        <v>#N/A</v>
      </c>
      <c r="Q6846" s="36" t="e">
        <f ca="1">MATCH(LEFT(OFFSET(Lists!$Q$2,MATCH(E6846,Lists!$R$3:$R$19,0)+1,0),4),Lists!$S$3:$S$640,1)</f>
        <v>#N/A</v>
      </c>
      <c r="R6846" s="36" t="e">
        <f ca="1">LEFT(OFFSET(Lists!$S$2,P6846-1+MATCH(F6846,OFFSET(Lists!$T$3,P6846-1,0,Q6846-P6846+1),0),0),6)</f>
        <v>#N/A</v>
      </c>
      <c r="S6846" s="36" t="e">
        <f ca="1">VLOOKUP(R6846,Lists!B:D,3,FALSE)</f>
        <v>#N/A</v>
      </c>
      <c r="T6846" s="36" t="str">
        <f>IF(F6846&lt;&gt;"",MATCH(R6846,'Maximum minutes'!B:B,0),"")</f>
        <v/>
      </c>
      <c r="U6846" s="36">
        <f ca="1">IF(F6846&lt;&gt;"",COUNTA(OFFSET('Maximum minutes'!$C$1,'Annexe A1 Cours'!T6846,0,1,50)),0)</f>
        <v>0</v>
      </c>
      <c r="V6846" s="37">
        <f ca="1">IFERROR(OFFSET('Maximum minutes'!$C$1,T6846+1,-1+MATCH(G6846,OFFSET('Maximum minutes'!$C$1,T6846-1,0,1,50),0)),0)</f>
        <v>0</v>
      </c>
      <c r="W6846" s="38">
        <f t="shared" ca="1" si="212"/>
        <v>0</v>
      </c>
    </row>
    <row r="6847" spans="1:23" s="36" customFormat="1" ht="18.75">
      <c r="A6847" s="34"/>
      <c r="B6847" s="39"/>
      <c r="C6847" s="39"/>
      <c r="D6847" s="35"/>
      <c r="E6847" s="40"/>
      <c r="F6847" s="39"/>
      <c r="G6847" s="39"/>
      <c r="H6847" s="39"/>
      <c r="I6847" s="34"/>
      <c r="J6847" s="34"/>
      <c r="K6847" s="34"/>
      <c r="L6847" s="34"/>
      <c r="M6847" s="43" t="str">
        <f ca="1">IFERROR(OFFSET('Maximum minutes'!$C$1,T6847,MATCH(IF(G6847&lt;&gt;"",G6847,F6847),OFFSET('Maximum minutes'!$C$1,T6847-1,0,1,U6847+1),0)-1)*IF(OR(ISNUMBER(J6847),J6847="sans examen"),1,0)*IF(W6847&lt;MinDate,1,0),"")</f>
        <v/>
      </c>
      <c r="N6847" s="36">
        <f t="shared" ca="1" si="213"/>
        <v>0</v>
      </c>
      <c r="O6847" s="36" t="e">
        <f ca="1">LEFT(OFFSET(Lists!$Q$2,MATCH(E6847,Lists!$R$3:$R$19,0),0),4)</f>
        <v>#N/A</v>
      </c>
      <c r="P6847" s="36" t="e">
        <f ca="1">MATCH(O6847,Lists!$S$2:$S$640,1)</f>
        <v>#N/A</v>
      </c>
      <c r="Q6847" s="36" t="e">
        <f ca="1">MATCH(LEFT(OFFSET(Lists!$Q$2,MATCH(E6847,Lists!$R$3:$R$19,0)+1,0),4),Lists!$S$3:$S$640,1)</f>
        <v>#N/A</v>
      </c>
      <c r="R6847" s="36" t="e">
        <f ca="1">LEFT(OFFSET(Lists!$S$2,P6847-1+MATCH(F6847,OFFSET(Lists!$T$3,P6847-1,0,Q6847-P6847+1),0),0),6)</f>
        <v>#N/A</v>
      </c>
      <c r="S6847" s="36" t="e">
        <f ca="1">VLOOKUP(R6847,Lists!B:D,3,FALSE)</f>
        <v>#N/A</v>
      </c>
      <c r="T6847" s="36" t="str">
        <f>IF(F6847&lt;&gt;"",MATCH(R6847,'Maximum minutes'!B:B,0),"")</f>
        <v/>
      </c>
      <c r="U6847" s="36">
        <f ca="1">IF(F6847&lt;&gt;"",COUNTA(OFFSET('Maximum minutes'!$C$1,'Annexe A1 Cours'!T6847,0,1,50)),0)</f>
        <v>0</v>
      </c>
      <c r="V6847" s="37">
        <f ca="1">IFERROR(OFFSET('Maximum minutes'!$C$1,T6847+1,-1+MATCH(G6847,OFFSET('Maximum minutes'!$C$1,T6847-1,0,1,50),0)),0)</f>
        <v>0</v>
      </c>
      <c r="W6847" s="38">
        <f t="shared" ca="1" si="212"/>
        <v>0</v>
      </c>
    </row>
    <row r="6848" spans="1:23" s="36" customFormat="1" ht="18.75">
      <c r="A6848" s="34"/>
      <c r="B6848" s="39"/>
      <c r="C6848" s="39"/>
      <c r="D6848" s="35"/>
      <c r="E6848" s="40"/>
      <c r="F6848" s="39"/>
      <c r="G6848" s="39"/>
      <c r="H6848" s="39"/>
      <c r="I6848" s="34"/>
      <c r="J6848" s="34"/>
      <c r="K6848" s="34"/>
      <c r="L6848" s="34"/>
      <c r="M6848" s="43" t="str">
        <f ca="1">IFERROR(OFFSET('Maximum minutes'!$C$1,T6848,MATCH(IF(G6848&lt;&gt;"",G6848,F6848),OFFSET('Maximum minutes'!$C$1,T6848-1,0,1,U6848+1),0)-1)*IF(OR(ISNUMBER(J6848),J6848="sans examen"),1,0)*IF(W6848&lt;MinDate,1,0),"")</f>
        <v/>
      </c>
      <c r="N6848" s="36">
        <f t="shared" ca="1" si="213"/>
        <v>0</v>
      </c>
      <c r="O6848" s="36" t="e">
        <f ca="1">LEFT(OFFSET(Lists!$Q$2,MATCH(E6848,Lists!$R$3:$R$19,0),0),4)</f>
        <v>#N/A</v>
      </c>
      <c r="P6848" s="36" t="e">
        <f ca="1">MATCH(O6848,Lists!$S$2:$S$640,1)</f>
        <v>#N/A</v>
      </c>
      <c r="Q6848" s="36" t="e">
        <f ca="1">MATCH(LEFT(OFFSET(Lists!$Q$2,MATCH(E6848,Lists!$R$3:$R$19,0)+1,0),4),Lists!$S$3:$S$640,1)</f>
        <v>#N/A</v>
      </c>
      <c r="R6848" s="36" t="e">
        <f ca="1">LEFT(OFFSET(Lists!$S$2,P6848-1+MATCH(F6848,OFFSET(Lists!$T$3,P6848-1,0,Q6848-P6848+1),0),0),6)</f>
        <v>#N/A</v>
      </c>
      <c r="S6848" s="36" t="e">
        <f ca="1">VLOOKUP(R6848,Lists!B:D,3,FALSE)</f>
        <v>#N/A</v>
      </c>
      <c r="T6848" s="36" t="str">
        <f>IF(F6848&lt;&gt;"",MATCH(R6848,'Maximum minutes'!B:B,0),"")</f>
        <v/>
      </c>
      <c r="U6848" s="36">
        <f ca="1">IF(F6848&lt;&gt;"",COUNTA(OFFSET('Maximum minutes'!$C$1,'Annexe A1 Cours'!T6848,0,1,50)),0)</f>
        <v>0</v>
      </c>
      <c r="V6848" s="37">
        <f ca="1">IFERROR(OFFSET('Maximum minutes'!$C$1,T6848+1,-1+MATCH(G6848,OFFSET('Maximum minutes'!$C$1,T6848-1,0,1,50),0)),0)</f>
        <v>0</v>
      </c>
      <c r="W6848" s="38">
        <f t="shared" ca="1" si="212"/>
        <v>0</v>
      </c>
    </row>
    <row r="6849" spans="1:23" s="36" customFormat="1" ht="18.75">
      <c r="A6849" s="34"/>
      <c r="B6849" s="39"/>
      <c r="C6849" s="39"/>
      <c r="D6849" s="35"/>
      <c r="E6849" s="40"/>
      <c r="F6849" s="39"/>
      <c r="G6849" s="39"/>
      <c r="H6849" s="39"/>
      <c r="I6849" s="34"/>
      <c r="J6849" s="34"/>
      <c r="K6849" s="34"/>
      <c r="L6849" s="34"/>
      <c r="M6849" s="43" t="str">
        <f ca="1">IFERROR(OFFSET('Maximum minutes'!$C$1,T6849,MATCH(IF(G6849&lt;&gt;"",G6849,F6849),OFFSET('Maximum minutes'!$C$1,T6849-1,0,1,U6849+1),0)-1)*IF(OR(ISNUMBER(J6849),J6849="sans examen"),1,0)*IF(W6849&lt;MinDate,1,0),"")</f>
        <v/>
      </c>
      <c r="N6849" s="36">
        <f t="shared" ca="1" si="213"/>
        <v>0</v>
      </c>
      <c r="O6849" s="36" t="e">
        <f ca="1">LEFT(OFFSET(Lists!$Q$2,MATCH(E6849,Lists!$R$3:$R$19,0),0),4)</f>
        <v>#N/A</v>
      </c>
      <c r="P6849" s="36" t="e">
        <f ca="1">MATCH(O6849,Lists!$S$2:$S$640,1)</f>
        <v>#N/A</v>
      </c>
      <c r="Q6849" s="36" t="e">
        <f ca="1">MATCH(LEFT(OFFSET(Lists!$Q$2,MATCH(E6849,Lists!$R$3:$R$19,0)+1,0),4),Lists!$S$3:$S$640,1)</f>
        <v>#N/A</v>
      </c>
      <c r="R6849" s="36" t="e">
        <f ca="1">LEFT(OFFSET(Lists!$S$2,P6849-1+MATCH(F6849,OFFSET(Lists!$T$3,P6849-1,0,Q6849-P6849+1),0),0),6)</f>
        <v>#N/A</v>
      </c>
      <c r="S6849" s="36" t="e">
        <f ca="1">VLOOKUP(R6849,Lists!B:D,3,FALSE)</f>
        <v>#N/A</v>
      </c>
      <c r="T6849" s="36" t="str">
        <f>IF(F6849&lt;&gt;"",MATCH(R6849,'Maximum minutes'!B:B,0),"")</f>
        <v/>
      </c>
      <c r="U6849" s="36">
        <f ca="1">IF(F6849&lt;&gt;"",COUNTA(OFFSET('Maximum minutes'!$C$1,'Annexe A1 Cours'!T6849,0,1,50)),0)</f>
        <v>0</v>
      </c>
      <c r="V6849" s="37">
        <f ca="1">IFERROR(OFFSET('Maximum minutes'!$C$1,T6849+1,-1+MATCH(G6849,OFFSET('Maximum minutes'!$C$1,T6849-1,0,1,50),0)),0)</f>
        <v>0</v>
      </c>
      <c r="W6849" s="38">
        <f t="shared" ca="1" si="212"/>
        <v>0</v>
      </c>
    </row>
    <row r="6850" spans="1:23" s="36" customFormat="1" ht="18.75">
      <c r="A6850" s="34"/>
      <c r="B6850" s="39"/>
      <c r="C6850" s="39"/>
      <c r="D6850" s="35"/>
      <c r="E6850" s="40"/>
      <c r="F6850" s="39"/>
      <c r="G6850" s="39"/>
      <c r="H6850" s="39"/>
      <c r="I6850" s="34"/>
      <c r="J6850" s="34"/>
      <c r="K6850" s="34"/>
      <c r="L6850" s="34"/>
      <c r="M6850" s="43" t="str">
        <f ca="1">IFERROR(OFFSET('Maximum minutes'!$C$1,T6850,MATCH(IF(G6850&lt;&gt;"",G6850,F6850),OFFSET('Maximum minutes'!$C$1,T6850-1,0,1,U6850+1),0)-1)*IF(OR(ISNUMBER(J6850),J6850="sans examen"),1,0)*IF(W6850&lt;MinDate,1,0),"")</f>
        <v/>
      </c>
      <c r="N6850" s="36">
        <f t="shared" ca="1" si="213"/>
        <v>0</v>
      </c>
      <c r="O6850" s="36" t="e">
        <f ca="1">LEFT(OFFSET(Lists!$Q$2,MATCH(E6850,Lists!$R$3:$R$19,0),0),4)</f>
        <v>#N/A</v>
      </c>
      <c r="P6850" s="36" t="e">
        <f ca="1">MATCH(O6850,Lists!$S$2:$S$640,1)</f>
        <v>#N/A</v>
      </c>
      <c r="Q6850" s="36" t="e">
        <f ca="1">MATCH(LEFT(OFFSET(Lists!$Q$2,MATCH(E6850,Lists!$R$3:$R$19,0)+1,0),4),Lists!$S$3:$S$640,1)</f>
        <v>#N/A</v>
      </c>
      <c r="R6850" s="36" t="e">
        <f ca="1">LEFT(OFFSET(Lists!$S$2,P6850-1+MATCH(F6850,OFFSET(Lists!$T$3,P6850-1,0,Q6850-P6850+1),0),0),6)</f>
        <v>#N/A</v>
      </c>
      <c r="S6850" s="36" t="e">
        <f ca="1">VLOOKUP(R6850,Lists!B:D,3,FALSE)</f>
        <v>#N/A</v>
      </c>
      <c r="T6850" s="36" t="str">
        <f>IF(F6850&lt;&gt;"",MATCH(R6850,'Maximum minutes'!B:B,0),"")</f>
        <v/>
      </c>
      <c r="U6850" s="36">
        <f ca="1">IF(F6850&lt;&gt;"",COUNTA(OFFSET('Maximum minutes'!$C$1,'Annexe A1 Cours'!T6850,0,1,50)),0)</f>
        <v>0</v>
      </c>
      <c r="V6850" s="37">
        <f ca="1">IFERROR(OFFSET('Maximum minutes'!$C$1,T6850+1,-1+MATCH(G6850,OFFSET('Maximum minutes'!$C$1,T6850-1,0,1,50),0)),0)</f>
        <v>0</v>
      </c>
      <c r="W6850" s="38">
        <f t="shared" ca="1" si="212"/>
        <v>0</v>
      </c>
    </row>
    <row r="6851" spans="1:23" s="36" customFormat="1" ht="18.75">
      <c r="A6851" s="34"/>
      <c r="B6851" s="39"/>
      <c r="C6851" s="39"/>
      <c r="D6851" s="35"/>
      <c r="E6851" s="40"/>
      <c r="F6851" s="39"/>
      <c r="G6851" s="39"/>
      <c r="H6851" s="39"/>
      <c r="I6851" s="34"/>
      <c r="J6851" s="34"/>
      <c r="K6851" s="34"/>
      <c r="L6851" s="34"/>
      <c r="M6851" s="43" t="str">
        <f ca="1">IFERROR(OFFSET('Maximum minutes'!$C$1,T6851,MATCH(IF(G6851&lt;&gt;"",G6851,F6851),OFFSET('Maximum minutes'!$C$1,T6851-1,0,1,U6851+1),0)-1)*IF(OR(ISNUMBER(J6851),J6851="sans examen"),1,0)*IF(W6851&lt;MinDate,1,0),"")</f>
        <v/>
      </c>
      <c r="N6851" s="36">
        <f t="shared" ca="1" si="213"/>
        <v>0</v>
      </c>
      <c r="O6851" s="36" t="e">
        <f ca="1">LEFT(OFFSET(Lists!$Q$2,MATCH(E6851,Lists!$R$3:$R$19,0),0),4)</f>
        <v>#N/A</v>
      </c>
      <c r="P6851" s="36" t="e">
        <f ca="1">MATCH(O6851,Lists!$S$2:$S$640,1)</f>
        <v>#N/A</v>
      </c>
      <c r="Q6851" s="36" t="e">
        <f ca="1">MATCH(LEFT(OFFSET(Lists!$Q$2,MATCH(E6851,Lists!$R$3:$R$19,0)+1,0),4),Lists!$S$3:$S$640,1)</f>
        <v>#N/A</v>
      </c>
      <c r="R6851" s="36" t="e">
        <f ca="1">LEFT(OFFSET(Lists!$S$2,P6851-1+MATCH(F6851,OFFSET(Lists!$T$3,P6851-1,0,Q6851-P6851+1),0),0),6)</f>
        <v>#N/A</v>
      </c>
      <c r="S6851" s="36" t="e">
        <f ca="1">VLOOKUP(R6851,Lists!B:D,3,FALSE)</f>
        <v>#N/A</v>
      </c>
      <c r="T6851" s="36" t="str">
        <f>IF(F6851&lt;&gt;"",MATCH(R6851,'Maximum minutes'!B:B,0),"")</f>
        <v/>
      </c>
      <c r="U6851" s="36">
        <f ca="1">IF(F6851&lt;&gt;"",COUNTA(OFFSET('Maximum minutes'!$C$1,'Annexe A1 Cours'!T6851,0,1,50)),0)</f>
        <v>0</v>
      </c>
      <c r="V6851" s="37">
        <f ca="1">IFERROR(OFFSET('Maximum minutes'!$C$1,T6851+1,-1+MATCH(G6851,OFFSET('Maximum minutes'!$C$1,T6851-1,0,1,50),0)),0)</f>
        <v>0</v>
      </c>
      <c r="W6851" s="38">
        <f t="shared" ca="1" si="212"/>
        <v>0</v>
      </c>
    </row>
    <row r="6852" spans="1:23" s="36" customFormat="1" ht="18.75">
      <c r="A6852" s="34"/>
      <c r="B6852" s="39"/>
      <c r="C6852" s="39"/>
      <c r="D6852" s="35"/>
      <c r="E6852" s="40"/>
      <c r="F6852" s="39"/>
      <c r="G6852" s="39"/>
      <c r="H6852" s="39"/>
      <c r="I6852" s="34"/>
      <c r="J6852" s="34"/>
      <c r="K6852" s="34"/>
      <c r="L6852" s="34"/>
      <c r="M6852" s="43" t="str">
        <f ca="1">IFERROR(OFFSET('Maximum minutes'!$C$1,T6852,MATCH(IF(G6852&lt;&gt;"",G6852,F6852),OFFSET('Maximum minutes'!$C$1,T6852-1,0,1,U6852+1),0)-1)*IF(OR(ISNUMBER(J6852),J6852="sans examen"),1,0)*IF(W6852&lt;MinDate,1,0),"")</f>
        <v/>
      </c>
      <c r="N6852" s="36">
        <f t="shared" ca="1" si="213"/>
        <v>0</v>
      </c>
      <c r="O6852" s="36" t="e">
        <f ca="1">LEFT(OFFSET(Lists!$Q$2,MATCH(E6852,Lists!$R$3:$R$19,0),0),4)</f>
        <v>#N/A</v>
      </c>
      <c r="P6852" s="36" t="e">
        <f ca="1">MATCH(O6852,Lists!$S$2:$S$640,1)</f>
        <v>#N/A</v>
      </c>
      <c r="Q6852" s="36" t="e">
        <f ca="1">MATCH(LEFT(OFFSET(Lists!$Q$2,MATCH(E6852,Lists!$R$3:$R$19,0)+1,0),4),Lists!$S$3:$S$640,1)</f>
        <v>#N/A</v>
      </c>
      <c r="R6852" s="36" t="e">
        <f ca="1">LEFT(OFFSET(Lists!$S$2,P6852-1+MATCH(F6852,OFFSET(Lists!$T$3,P6852-1,0,Q6852-P6852+1),0),0),6)</f>
        <v>#N/A</v>
      </c>
      <c r="S6852" s="36" t="e">
        <f ca="1">VLOOKUP(R6852,Lists!B:D,3,FALSE)</f>
        <v>#N/A</v>
      </c>
      <c r="T6852" s="36" t="str">
        <f>IF(F6852&lt;&gt;"",MATCH(R6852,'Maximum minutes'!B:B,0),"")</f>
        <v/>
      </c>
      <c r="U6852" s="36">
        <f ca="1">IF(F6852&lt;&gt;"",COUNTA(OFFSET('Maximum minutes'!$C$1,'Annexe A1 Cours'!T6852,0,1,50)),0)</f>
        <v>0</v>
      </c>
      <c r="V6852" s="37">
        <f ca="1">IFERROR(OFFSET('Maximum minutes'!$C$1,T6852+1,-1+MATCH(G6852,OFFSET('Maximum minutes'!$C$1,T6852-1,0,1,50),0)),0)</f>
        <v>0</v>
      </c>
      <c r="W6852" s="38">
        <f t="shared" ca="1" si="212"/>
        <v>0</v>
      </c>
    </row>
    <row r="6853" spans="1:23" s="36" customFormat="1" ht="18.75">
      <c r="A6853" s="34"/>
      <c r="B6853" s="39"/>
      <c r="C6853" s="39"/>
      <c r="D6853" s="35"/>
      <c r="E6853" s="40"/>
      <c r="F6853" s="39"/>
      <c r="G6853" s="39"/>
      <c r="H6853" s="39"/>
      <c r="I6853" s="34"/>
      <c r="J6853" s="34"/>
      <c r="K6853" s="34"/>
      <c r="L6853" s="34"/>
      <c r="M6853" s="43" t="str">
        <f ca="1">IFERROR(OFFSET('Maximum minutes'!$C$1,T6853,MATCH(IF(G6853&lt;&gt;"",G6853,F6853),OFFSET('Maximum minutes'!$C$1,T6853-1,0,1,U6853+1),0)-1)*IF(OR(ISNUMBER(J6853),J6853="sans examen"),1,0)*IF(W6853&lt;MinDate,1,0),"")</f>
        <v/>
      </c>
      <c r="N6853" s="36">
        <f t="shared" ca="1" si="213"/>
        <v>0</v>
      </c>
      <c r="O6853" s="36" t="e">
        <f ca="1">LEFT(OFFSET(Lists!$Q$2,MATCH(E6853,Lists!$R$3:$R$19,0),0),4)</f>
        <v>#N/A</v>
      </c>
      <c r="P6853" s="36" t="e">
        <f ca="1">MATCH(O6853,Lists!$S$2:$S$640,1)</f>
        <v>#N/A</v>
      </c>
      <c r="Q6853" s="36" t="e">
        <f ca="1">MATCH(LEFT(OFFSET(Lists!$Q$2,MATCH(E6853,Lists!$R$3:$R$19,0)+1,0),4),Lists!$S$3:$S$640,1)</f>
        <v>#N/A</v>
      </c>
      <c r="R6853" s="36" t="e">
        <f ca="1">LEFT(OFFSET(Lists!$S$2,P6853-1+MATCH(F6853,OFFSET(Lists!$T$3,P6853-1,0,Q6853-P6853+1),0),0),6)</f>
        <v>#N/A</v>
      </c>
      <c r="S6853" s="36" t="e">
        <f ca="1">VLOOKUP(R6853,Lists!B:D,3,FALSE)</f>
        <v>#N/A</v>
      </c>
      <c r="T6853" s="36" t="str">
        <f>IF(F6853&lt;&gt;"",MATCH(R6853,'Maximum minutes'!B:B,0),"")</f>
        <v/>
      </c>
      <c r="U6853" s="36">
        <f ca="1">IF(F6853&lt;&gt;"",COUNTA(OFFSET('Maximum minutes'!$C$1,'Annexe A1 Cours'!T6853,0,1,50)),0)</f>
        <v>0</v>
      </c>
      <c r="V6853" s="37">
        <f ca="1">IFERROR(OFFSET('Maximum minutes'!$C$1,T6853+1,-1+MATCH(G6853,OFFSET('Maximum minutes'!$C$1,T6853-1,0,1,50),0)),0)</f>
        <v>0</v>
      </c>
      <c r="W6853" s="38">
        <f t="shared" ca="1" si="212"/>
        <v>0</v>
      </c>
    </row>
    <row r="6854" spans="1:23" s="36" customFormat="1" ht="18.75">
      <c r="A6854" s="34"/>
      <c r="B6854" s="39"/>
      <c r="C6854" s="39"/>
      <c r="D6854" s="35"/>
      <c r="E6854" s="40"/>
      <c r="F6854" s="39"/>
      <c r="G6854" s="39"/>
      <c r="H6854" s="39"/>
      <c r="I6854" s="34"/>
      <c r="J6854" s="34"/>
      <c r="K6854" s="34"/>
      <c r="L6854" s="34"/>
      <c r="M6854" s="43" t="str">
        <f ca="1">IFERROR(OFFSET('Maximum minutes'!$C$1,T6854,MATCH(IF(G6854&lt;&gt;"",G6854,F6854),OFFSET('Maximum minutes'!$C$1,T6854-1,0,1,U6854+1),0)-1)*IF(OR(ISNUMBER(J6854),J6854="sans examen"),1,0)*IF(W6854&lt;MinDate,1,0),"")</f>
        <v/>
      </c>
      <c r="N6854" s="36">
        <f t="shared" ca="1" si="213"/>
        <v>0</v>
      </c>
      <c r="O6854" s="36" t="e">
        <f ca="1">LEFT(OFFSET(Lists!$Q$2,MATCH(E6854,Lists!$R$3:$R$19,0),0),4)</f>
        <v>#N/A</v>
      </c>
      <c r="P6854" s="36" t="e">
        <f ca="1">MATCH(O6854,Lists!$S$2:$S$640,1)</f>
        <v>#N/A</v>
      </c>
      <c r="Q6854" s="36" t="e">
        <f ca="1">MATCH(LEFT(OFFSET(Lists!$Q$2,MATCH(E6854,Lists!$R$3:$R$19,0)+1,0),4),Lists!$S$3:$S$640,1)</f>
        <v>#N/A</v>
      </c>
      <c r="R6854" s="36" t="e">
        <f ca="1">LEFT(OFFSET(Lists!$S$2,P6854-1+MATCH(F6854,OFFSET(Lists!$T$3,P6854-1,0,Q6854-P6854+1),0),0),6)</f>
        <v>#N/A</v>
      </c>
      <c r="S6854" s="36" t="e">
        <f ca="1">VLOOKUP(R6854,Lists!B:D,3,FALSE)</f>
        <v>#N/A</v>
      </c>
      <c r="T6854" s="36" t="str">
        <f>IF(F6854&lt;&gt;"",MATCH(R6854,'Maximum minutes'!B:B,0),"")</f>
        <v/>
      </c>
      <c r="U6854" s="36">
        <f ca="1">IF(F6854&lt;&gt;"",COUNTA(OFFSET('Maximum minutes'!$C$1,'Annexe A1 Cours'!T6854,0,1,50)),0)</f>
        <v>0</v>
      </c>
      <c r="V6854" s="37">
        <f ca="1">IFERROR(OFFSET('Maximum minutes'!$C$1,T6854+1,-1+MATCH(G6854,OFFSET('Maximum minutes'!$C$1,T6854-1,0,1,50),0)),0)</f>
        <v>0</v>
      </c>
      <c r="W6854" s="38">
        <f t="shared" ca="1" si="212"/>
        <v>0</v>
      </c>
    </row>
    <row r="6855" spans="1:23" s="36" customFormat="1" ht="18.75">
      <c r="A6855" s="34"/>
      <c r="B6855" s="39"/>
      <c r="C6855" s="39"/>
      <c r="D6855" s="35"/>
      <c r="E6855" s="40"/>
      <c r="F6855" s="39"/>
      <c r="G6855" s="39"/>
      <c r="H6855" s="39"/>
      <c r="I6855" s="34"/>
      <c r="J6855" s="34"/>
      <c r="K6855" s="34"/>
      <c r="L6855" s="34"/>
      <c r="M6855" s="43" t="str">
        <f ca="1">IFERROR(OFFSET('Maximum minutes'!$C$1,T6855,MATCH(IF(G6855&lt;&gt;"",G6855,F6855),OFFSET('Maximum minutes'!$C$1,T6855-1,0,1,U6855+1),0)-1)*IF(OR(ISNUMBER(J6855),J6855="sans examen"),1,0)*IF(W6855&lt;MinDate,1,0),"")</f>
        <v/>
      </c>
      <c r="N6855" s="36">
        <f t="shared" ca="1" si="213"/>
        <v>0</v>
      </c>
      <c r="O6855" s="36" t="e">
        <f ca="1">LEFT(OFFSET(Lists!$Q$2,MATCH(E6855,Lists!$R$3:$R$19,0),0),4)</f>
        <v>#N/A</v>
      </c>
      <c r="P6855" s="36" t="e">
        <f ca="1">MATCH(O6855,Lists!$S$2:$S$640,1)</f>
        <v>#N/A</v>
      </c>
      <c r="Q6855" s="36" t="e">
        <f ca="1">MATCH(LEFT(OFFSET(Lists!$Q$2,MATCH(E6855,Lists!$R$3:$R$19,0)+1,0),4),Lists!$S$3:$S$640,1)</f>
        <v>#N/A</v>
      </c>
      <c r="R6855" s="36" t="e">
        <f ca="1">LEFT(OFFSET(Lists!$S$2,P6855-1+MATCH(F6855,OFFSET(Lists!$T$3,P6855-1,0,Q6855-P6855+1),0),0),6)</f>
        <v>#N/A</v>
      </c>
      <c r="S6855" s="36" t="e">
        <f ca="1">VLOOKUP(R6855,Lists!B:D,3,FALSE)</f>
        <v>#N/A</v>
      </c>
      <c r="T6855" s="36" t="str">
        <f>IF(F6855&lt;&gt;"",MATCH(R6855,'Maximum minutes'!B:B,0),"")</f>
        <v/>
      </c>
      <c r="U6855" s="36">
        <f ca="1">IF(F6855&lt;&gt;"",COUNTA(OFFSET('Maximum minutes'!$C$1,'Annexe A1 Cours'!T6855,0,1,50)),0)</f>
        <v>0</v>
      </c>
      <c r="V6855" s="37">
        <f ca="1">IFERROR(OFFSET('Maximum minutes'!$C$1,T6855+1,-1+MATCH(G6855,OFFSET('Maximum minutes'!$C$1,T6855-1,0,1,50),0)),0)</f>
        <v>0</v>
      </c>
      <c r="W6855" s="38">
        <f t="shared" ref="W6855:W6918" ca="1" si="214">IFERROR(DATE(YEAR(D6855)+V6855,MONTH(D6855),DAY(D6855)),"")</f>
        <v>0</v>
      </c>
    </row>
    <row r="6856" spans="1:23" s="36" customFormat="1" ht="18.75">
      <c r="A6856" s="34"/>
      <c r="B6856" s="39"/>
      <c r="C6856" s="39"/>
      <c r="D6856" s="35"/>
      <c r="E6856" s="40"/>
      <c r="F6856" s="39"/>
      <c r="G6856" s="39"/>
      <c r="H6856" s="39"/>
      <c r="I6856" s="34"/>
      <c r="J6856" s="34"/>
      <c r="K6856" s="34"/>
      <c r="L6856" s="34"/>
      <c r="M6856" s="43" t="str">
        <f ca="1">IFERROR(OFFSET('Maximum minutes'!$C$1,T6856,MATCH(IF(G6856&lt;&gt;"",G6856,F6856),OFFSET('Maximum minutes'!$C$1,T6856-1,0,1,U6856+1),0)-1)*IF(OR(ISNUMBER(J6856),J6856="sans examen"),1,0)*IF(W6856&lt;MinDate,1,0),"")</f>
        <v/>
      </c>
      <c r="N6856" s="36">
        <f t="shared" ref="N6856:N6919" ca="1" si="215">IF(K6856&gt;0,MIN(K6856,M6856),0)*IF(M6856="",0,1)</f>
        <v>0</v>
      </c>
      <c r="O6856" s="36" t="e">
        <f ca="1">LEFT(OFFSET(Lists!$Q$2,MATCH(E6856,Lists!$R$3:$R$19,0),0),4)</f>
        <v>#N/A</v>
      </c>
      <c r="P6856" s="36" t="e">
        <f ca="1">MATCH(O6856,Lists!$S$2:$S$640,1)</f>
        <v>#N/A</v>
      </c>
      <c r="Q6856" s="36" t="e">
        <f ca="1">MATCH(LEFT(OFFSET(Lists!$Q$2,MATCH(E6856,Lists!$R$3:$R$19,0)+1,0),4),Lists!$S$3:$S$640,1)</f>
        <v>#N/A</v>
      </c>
      <c r="R6856" s="36" t="e">
        <f ca="1">LEFT(OFFSET(Lists!$S$2,P6856-1+MATCH(F6856,OFFSET(Lists!$T$3,P6856-1,0,Q6856-P6856+1),0),0),6)</f>
        <v>#N/A</v>
      </c>
      <c r="S6856" s="36" t="e">
        <f ca="1">VLOOKUP(R6856,Lists!B:D,3,FALSE)</f>
        <v>#N/A</v>
      </c>
      <c r="T6856" s="36" t="str">
        <f>IF(F6856&lt;&gt;"",MATCH(R6856,'Maximum minutes'!B:B,0),"")</f>
        <v/>
      </c>
      <c r="U6856" s="36">
        <f ca="1">IF(F6856&lt;&gt;"",COUNTA(OFFSET('Maximum minutes'!$C$1,'Annexe A1 Cours'!T6856,0,1,50)),0)</f>
        <v>0</v>
      </c>
      <c r="V6856" s="37">
        <f ca="1">IFERROR(OFFSET('Maximum minutes'!$C$1,T6856+1,-1+MATCH(G6856,OFFSET('Maximum minutes'!$C$1,T6856-1,0,1,50),0)),0)</f>
        <v>0</v>
      </c>
      <c r="W6856" s="38">
        <f t="shared" ca="1" si="214"/>
        <v>0</v>
      </c>
    </row>
    <row r="6857" spans="1:23" s="36" customFormat="1" ht="18.75">
      <c r="A6857" s="34"/>
      <c r="B6857" s="39"/>
      <c r="C6857" s="39"/>
      <c r="D6857" s="35"/>
      <c r="E6857" s="40"/>
      <c r="F6857" s="39"/>
      <c r="G6857" s="39"/>
      <c r="H6857" s="39"/>
      <c r="I6857" s="34"/>
      <c r="J6857" s="34"/>
      <c r="K6857" s="34"/>
      <c r="L6857" s="34"/>
      <c r="M6857" s="43" t="str">
        <f ca="1">IFERROR(OFFSET('Maximum minutes'!$C$1,T6857,MATCH(IF(G6857&lt;&gt;"",G6857,F6857),OFFSET('Maximum minutes'!$C$1,T6857-1,0,1,U6857+1),0)-1)*IF(OR(ISNUMBER(J6857),J6857="sans examen"),1,0)*IF(W6857&lt;MinDate,1,0),"")</f>
        <v/>
      </c>
      <c r="N6857" s="36">
        <f t="shared" ca="1" si="215"/>
        <v>0</v>
      </c>
      <c r="O6857" s="36" t="e">
        <f ca="1">LEFT(OFFSET(Lists!$Q$2,MATCH(E6857,Lists!$R$3:$R$19,0),0),4)</f>
        <v>#N/A</v>
      </c>
      <c r="P6857" s="36" t="e">
        <f ca="1">MATCH(O6857,Lists!$S$2:$S$640,1)</f>
        <v>#N/A</v>
      </c>
      <c r="Q6857" s="36" t="e">
        <f ca="1">MATCH(LEFT(OFFSET(Lists!$Q$2,MATCH(E6857,Lists!$R$3:$R$19,0)+1,0),4),Lists!$S$3:$S$640,1)</f>
        <v>#N/A</v>
      </c>
      <c r="R6857" s="36" t="e">
        <f ca="1">LEFT(OFFSET(Lists!$S$2,P6857-1+MATCH(F6857,OFFSET(Lists!$T$3,P6857-1,0,Q6857-P6857+1),0),0),6)</f>
        <v>#N/A</v>
      </c>
      <c r="S6857" s="36" t="e">
        <f ca="1">VLOOKUP(R6857,Lists!B:D,3,FALSE)</f>
        <v>#N/A</v>
      </c>
      <c r="T6857" s="36" t="str">
        <f>IF(F6857&lt;&gt;"",MATCH(R6857,'Maximum minutes'!B:B,0),"")</f>
        <v/>
      </c>
      <c r="U6857" s="36">
        <f ca="1">IF(F6857&lt;&gt;"",COUNTA(OFFSET('Maximum minutes'!$C$1,'Annexe A1 Cours'!T6857,0,1,50)),0)</f>
        <v>0</v>
      </c>
      <c r="V6857" s="37">
        <f ca="1">IFERROR(OFFSET('Maximum minutes'!$C$1,T6857+1,-1+MATCH(G6857,OFFSET('Maximum minutes'!$C$1,T6857-1,0,1,50),0)),0)</f>
        <v>0</v>
      </c>
      <c r="W6857" s="38">
        <f t="shared" ca="1" si="214"/>
        <v>0</v>
      </c>
    </row>
    <row r="6858" spans="1:23" s="36" customFormat="1" ht="18.75">
      <c r="A6858" s="34"/>
      <c r="B6858" s="39"/>
      <c r="C6858" s="39"/>
      <c r="D6858" s="35"/>
      <c r="E6858" s="40"/>
      <c r="F6858" s="39"/>
      <c r="G6858" s="39"/>
      <c r="H6858" s="39"/>
      <c r="I6858" s="34"/>
      <c r="J6858" s="34"/>
      <c r="K6858" s="34"/>
      <c r="L6858" s="34"/>
      <c r="M6858" s="43" t="str">
        <f ca="1">IFERROR(OFFSET('Maximum minutes'!$C$1,T6858,MATCH(IF(G6858&lt;&gt;"",G6858,F6858),OFFSET('Maximum minutes'!$C$1,T6858-1,0,1,U6858+1),0)-1)*IF(OR(ISNUMBER(J6858),J6858="sans examen"),1,0)*IF(W6858&lt;MinDate,1,0),"")</f>
        <v/>
      </c>
      <c r="N6858" s="36">
        <f t="shared" ca="1" si="215"/>
        <v>0</v>
      </c>
      <c r="O6858" s="36" t="e">
        <f ca="1">LEFT(OFFSET(Lists!$Q$2,MATCH(E6858,Lists!$R$3:$R$19,0),0),4)</f>
        <v>#N/A</v>
      </c>
      <c r="P6858" s="36" t="e">
        <f ca="1">MATCH(O6858,Lists!$S$2:$S$640,1)</f>
        <v>#N/A</v>
      </c>
      <c r="Q6858" s="36" t="e">
        <f ca="1">MATCH(LEFT(OFFSET(Lists!$Q$2,MATCH(E6858,Lists!$R$3:$R$19,0)+1,0),4),Lists!$S$3:$S$640,1)</f>
        <v>#N/A</v>
      </c>
      <c r="R6858" s="36" t="e">
        <f ca="1">LEFT(OFFSET(Lists!$S$2,P6858-1+MATCH(F6858,OFFSET(Lists!$T$3,P6858-1,0,Q6858-P6858+1),0),0),6)</f>
        <v>#N/A</v>
      </c>
      <c r="S6858" s="36" t="e">
        <f ca="1">VLOOKUP(R6858,Lists!B:D,3,FALSE)</f>
        <v>#N/A</v>
      </c>
      <c r="T6858" s="36" t="str">
        <f>IF(F6858&lt;&gt;"",MATCH(R6858,'Maximum minutes'!B:B,0),"")</f>
        <v/>
      </c>
      <c r="U6858" s="36">
        <f ca="1">IF(F6858&lt;&gt;"",COUNTA(OFFSET('Maximum minutes'!$C$1,'Annexe A1 Cours'!T6858,0,1,50)),0)</f>
        <v>0</v>
      </c>
      <c r="V6858" s="37">
        <f ca="1">IFERROR(OFFSET('Maximum minutes'!$C$1,T6858+1,-1+MATCH(G6858,OFFSET('Maximum minutes'!$C$1,T6858-1,0,1,50),0)),0)</f>
        <v>0</v>
      </c>
      <c r="W6858" s="38">
        <f t="shared" ca="1" si="214"/>
        <v>0</v>
      </c>
    </row>
    <row r="6859" spans="1:23" s="36" customFormat="1" ht="18.75">
      <c r="A6859" s="34"/>
      <c r="B6859" s="39"/>
      <c r="C6859" s="39"/>
      <c r="D6859" s="35"/>
      <c r="E6859" s="40"/>
      <c r="F6859" s="39"/>
      <c r="G6859" s="39"/>
      <c r="H6859" s="39"/>
      <c r="I6859" s="34"/>
      <c r="J6859" s="34"/>
      <c r="K6859" s="34"/>
      <c r="L6859" s="34"/>
      <c r="M6859" s="43" t="str">
        <f ca="1">IFERROR(OFFSET('Maximum minutes'!$C$1,T6859,MATCH(IF(G6859&lt;&gt;"",G6859,F6859),OFFSET('Maximum minutes'!$C$1,T6859-1,0,1,U6859+1),0)-1)*IF(OR(ISNUMBER(J6859),J6859="sans examen"),1,0)*IF(W6859&lt;MinDate,1,0),"")</f>
        <v/>
      </c>
      <c r="N6859" s="36">
        <f t="shared" ca="1" si="215"/>
        <v>0</v>
      </c>
      <c r="O6859" s="36" t="e">
        <f ca="1">LEFT(OFFSET(Lists!$Q$2,MATCH(E6859,Lists!$R$3:$R$19,0),0),4)</f>
        <v>#N/A</v>
      </c>
      <c r="P6859" s="36" t="e">
        <f ca="1">MATCH(O6859,Lists!$S$2:$S$640,1)</f>
        <v>#N/A</v>
      </c>
      <c r="Q6859" s="36" t="e">
        <f ca="1">MATCH(LEFT(OFFSET(Lists!$Q$2,MATCH(E6859,Lists!$R$3:$R$19,0)+1,0),4),Lists!$S$3:$S$640,1)</f>
        <v>#N/A</v>
      </c>
      <c r="R6859" s="36" t="e">
        <f ca="1">LEFT(OFFSET(Lists!$S$2,P6859-1+MATCH(F6859,OFFSET(Lists!$T$3,P6859-1,0,Q6859-P6859+1),0),0),6)</f>
        <v>#N/A</v>
      </c>
      <c r="S6859" s="36" t="e">
        <f ca="1">VLOOKUP(R6859,Lists!B:D,3,FALSE)</f>
        <v>#N/A</v>
      </c>
      <c r="T6859" s="36" t="str">
        <f>IF(F6859&lt;&gt;"",MATCH(R6859,'Maximum minutes'!B:B,0),"")</f>
        <v/>
      </c>
      <c r="U6859" s="36">
        <f ca="1">IF(F6859&lt;&gt;"",COUNTA(OFFSET('Maximum minutes'!$C$1,'Annexe A1 Cours'!T6859,0,1,50)),0)</f>
        <v>0</v>
      </c>
      <c r="V6859" s="37">
        <f ca="1">IFERROR(OFFSET('Maximum minutes'!$C$1,T6859+1,-1+MATCH(G6859,OFFSET('Maximum minutes'!$C$1,T6859-1,0,1,50),0)),0)</f>
        <v>0</v>
      </c>
      <c r="W6859" s="38">
        <f t="shared" ca="1" si="214"/>
        <v>0</v>
      </c>
    </row>
    <row r="6860" spans="1:23" s="36" customFormat="1" ht="18.75">
      <c r="A6860" s="34"/>
      <c r="B6860" s="39"/>
      <c r="C6860" s="39"/>
      <c r="D6860" s="35"/>
      <c r="E6860" s="40"/>
      <c r="F6860" s="39"/>
      <c r="G6860" s="39"/>
      <c r="H6860" s="39"/>
      <c r="I6860" s="34"/>
      <c r="J6860" s="34"/>
      <c r="K6860" s="34"/>
      <c r="L6860" s="34"/>
      <c r="M6860" s="43" t="str">
        <f ca="1">IFERROR(OFFSET('Maximum minutes'!$C$1,T6860,MATCH(IF(G6860&lt;&gt;"",G6860,F6860),OFFSET('Maximum minutes'!$C$1,T6860-1,0,1,U6860+1),0)-1)*IF(OR(ISNUMBER(J6860),J6860="sans examen"),1,0)*IF(W6860&lt;MinDate,1,0),"")</f>
        <v/>
      </c>
      <c r="N6860" s="36">
        <f t="shared" ca="1" si="215"/>
        <v>0</v>
      </c>
      <c r="O6860" s="36" t="e">
        <f ca="1">LEFT(OFFSET(Lists!$Q$2,MATCH(E6860,Lists!$R$3:$R$19,0),0),4)</f>
        <v>#N/A</v>
      </c>
      <c r="P6860" s="36" t="e">
        <f ca="1">MATCH(O6860,Lists!$S$2:$S$640,1)</f>
        <v>#N/A</v>
      </c>
      <c r="Q6860" s="36" t="e">
        <f ca="1">MATCH(LEFT(OFFSET(Lists!$Q$2,MATCH(E6860,Lists!$R$3:$R$19,0)+1,0),4),Lists!$S$3:$S$640,1)</f>
        <v>#N/A</v>
      </c>
      <c r="R6860" s="36" t="e">
        <f ca="1">LEFT(OFFSET(Lists!$S$2,P6860-1+MATCH(F6860,OFFSET(Lists!$T$3,P6860-1,0,Q6860-P6860+1),0),0),6)</f>
        <v>#N/A</v>
      </c>
      <c r="S6860" s="36" t="e">
        <f ca="1">VLOOKUP(R6860,Lists!B:D,3,FALSE)</f>
        <v>#N/A</v>
      </c>
      <c r="T6860" s="36" t="str">
        <f>IF(F6860&lt;&gt;"",MATCH(R6860,'Maximum minutes'!B:B,0),"")</f>
        <v/>
      </c>
      <c r="U6860" s="36">
        <f ca="1">IF(F6860&lt;&gt;"",COUNTA(OFFSET('Maximum minutes'!$C$1,'Annexe A1 Cours'!T6860,0,1,50)),0)</f>
        <v>0</v>
      </c>
      <c r="V6860" s="37">
        <f ca="1">IFERROR(OFFSET('Maximum minutes'!$C$1,T6860+1,-1+MATCH(G6860,OFFSET('Maximum minutes'!$C$1,T6860-1,0,1,50),0)),0)</f>
        <v>0</v>
      </c>
      <c r="W6860" s="38">
        <f t="shared" ca="1" si="214"/>
        <v>0</v>
      </c>
    </row>
    <row r="6861" spans="1:23" s="36" customFormat="1" ht="18.75">
      <c r="A6861" s="34"/>
      <c r="B6861" s="39"/>
      <c r="C6861" s="39"/>
      <c r="D6861" s="35"/>
      <c r="E6861" s="40"/>
      <c r="F6861" s="39"/>
      <c r="G6861" s="39"/>
      <c r="H6861" s="39"/>
      <c r="I6861" s="34"/>
      <c r="J6861" s="34"/>
      <c r="K6861" s="34"/>
      <c r="L6861" s="34"/>
      <c r="M6861" s="43" t="str">
        <f ca="1">IFERROR(OFFSET('Maximum minutes'!$C$1,T6861,MATCH(IF(G6861&lt;&gt;"",G6861,F6861),OFFSET('Maximum minutes'!$C$1,T6861-1,0,1,U6861+1),0)-1)*IF(OR(ISNUMBER(J6861),J6861="sans examen"),1,0)*IF(W6861&lt;MinDate,1,0),"")</f>
        <v/>
      </c>
      <c r="N6861" s="36">
        <f t="shared" ca="1" si="215"/>
        <v>0</v>
      </c>
      <c r="O6861" s="36" t="e">
        <f ca="1">LEFT(OFFSET(Lists!$Q$2,MATCH(E6861,Lists!$R$3:$R$19,0),0),4)</f>
        <v>#N/A</v>
      </c>
      <c r="P6861" s="36" t="e">
        <f ca="1">MATCH(O6861,Lists!$S$2:$S$640,1)</f>
        <v>#N/A</v>
      </c>
      <c r="Q6861" s="36" t="e">
        <f ca="1">MATCH(LEFT(OFFSET(Lists!$Q$2,MATCH(E6861,Lists!$R$3:$R$19,0)+1,0),4),Lists!$S$3:$S$640,1)</f>
        <v>#N/A</v>
      </c>
      <c r="R6861" s="36" t="e">
        <f ca="1">LEFT(OFFSET(Lists!$S$2,P6861-1+MATCH(F6861,OFFSET(Lists!$T$3,P6861-1,0,Q6861-P6861+1),0),0),6)</f>
        <v>#N/A</v>
      </c>
      <c r="S6861" s="36" t="e">
        <f ca="1">VLOOKUP(R6861,Lists!B:D,3,FALSE)</f>
        <v>#N/A</v>
      </c>
      <c r="T6861" s="36" t="str">
        <f>IF(F6861&lt;&gt;"",MATCH(R6861,'Maximum minutes'!B:B,0),"")</f>
        <v/>
      </c>
      <c r="U6861" s="36">
        <f ca="1">IF(F6861&lt;&gt;"",COUNTA(OFFSET('Maximum minutes'!$C$1,'Annexe A1 Cours'!T6861,0,1,50)),0)</f>
        <v>0</v>
      </c>
      <c r="V6861" s="37">
        <f ca="1">IFERROR(OFFSET('Maximum minutes'!$C$1,T6861+1,-1+MATCH(G6861,OFFSET('Maximum minutes'!$C$1,T6861-1,0,1,50),0)),0)</f>
        <v>0</v>
      </c>
      <c r="W6861" s="38">
        <f t="shared" ca="1" si="214"/>
        <v>0</v>
      </c>
    </row>
    <row r="6862" spans="1:23" s="36" customFormat="1" ht="18.75">
      <c r="A6862" s="34"/>
      <c r="B6862" s="39"/>
      <c r="C6862" s="39"/>
      <c r="D6862" s="35"/>
      <c r="E6862" s="40"/>
      <c r="F6862" s="39"/>
      <c r="G6862" s="39"/>
      <c r="H6862" s="39"/>
      <c r="I6862" s="34"/>
      <c r="J6862" s="34"/>
      <c r="K6862" s="34"/>
      <c r="L6862" s="34"/>
      <c r="M6862" s="43" t="str">
        <f ca="1">IFERROR(OFFSET('Maximum minutes'!$C$1,T6862,MATCH(IF(G6862&lt;&gt;"",G6862,F6862),OFFSET('Maximum minutes'!$C$1,T6862-1,0,1,U6862+1),0)-1)*IF(OR(ISNUMBER(J6862),J6862="sans examen"),1,0)*IF(W6862&lt;MinDate,1,0),"")</f>
        <v/>
      </c>
      <c r="N6862" s="36">
        <f t="shared" ca="1" si="215"/>
        <v>0</v>
      </c>
      <c r="O6862" s="36" t="e">
        <f ca="1">LEFT(OFFSET(Lists!$Q$2,MATCH(E6862,Lists!$R$3:$R$19,0),0),4)</f>
        <v>#N/A</v>
      </c>
      <c r="P6862" s="36" t="e">
        <f ca="1">MATCH(O6862,Lists!$S$2:$S$640,1)</f>
        <v>#N/A</v>
      </c>
      <c r="Q6862" s="36" t="e">
        <f ca="1">MATCH(LEFT(OFFSET(Lists!$Q$2,MATCH(E6862,Lists!$R$3:$R$19,0)+1,0),4),Lists!$S$3:$S$640,1)</f>
        <v>#N/A</v>
      </c>
      <c r="R6862" s="36" t="e">
        <f ca="1">LEFT(OFFSET(Lists!$S$2,P6862-1+MATCH(F6862,OFFSET(Lists!$T$3,P6862-1,0,Q6862-P6862+1),0),0),6)</f>
        <v>#N/A</v>
      </c>
      <c r="S6862" s="36" t="e">
        <f ca="1">VLOOKUP(R6862,Lists!B:D,3,FALSE)</f>
        <v>#N/A</v>
      </c>
      <c r="T6862" s="36" t="str">
        <f>IF(F6862&lt;&gt;"",MATCH(R6862,'Maximum minutes'!B:B,0),"")</f>
        <v/>
      </c>
      <c r="U6862" s="36">
        <f ca="1">IF(F6862&lt;&gt;"",COUNTA(OFFSET('Maximum minutes'!$C$1,'Annexe A1 Cours'!T6862,0,1,50)),0)</f>
        <v>0</v>
      </c>
      <c r="V6862" s="37">
        <f ca="1">IFERROR(OFFSET('Maximum minutes'!$C$1,T6862+1,-1+MATCH(G6862,OFFSET('Maximum minutes'!$C$1,T6862-1,0,1,50),0)),0)</f>
        <v>0</v>
      </c>
      <c r="W6862" s="38">
        <f t="shared" ca="1" si="214"/>
        <v>0</v>
      </c>
    </row>
    <row r="6863" spans="1:23" s="36" customFormat="1" ht="18.75">
      <c r="A6863" s="34"/>
      <c r="B6863" s="39"/>
      <c r="C6863" s="39"/>
      <c r="D6863" s="35"/>
      <c r="E6863" s="40"/>
      <c r="F6863" s="39"/>
      <c r="G6863" s="39"/>
      <c r="H6863" s="39"/>
      <c r="I6863" s="34"/>
      <c r="J6863" s="34"/>
      <c r="K6863" s="34"/>
      <c r="L6863" s="34"/>
      <c r="M6863" s="43" t="str">
        <f ca="1">IFERROR(OFFSET('Maximum minutes'!$C$1,T6863,MATCH(IF(G6863&lt;&gt;"",G6863,F6863),OFFSET('Maximum minutes'!$C$1,T6863-1,0,1,U6863+1),0)-1)*IF(OR(ISNUMBER(J6863),J6863="sans examen"),1,0)*IF(W6863&lt;MinDate,1,0),"")</f>
        <v/>
      </c>
      <c r="N6863" s="36">
        <f t="shared" ca="1" si="215"/>
        <v>0</v>
      </c>
      <c r="O6863" s="36" t="e">
        <f ca="1">LEFT(OFFSET(Lists!$Q$2,MATCH(E6863,Lists!$R$3:$R$19,0),0),4)</f>
        <v>#N/A</v>
      </c>
      <c r="P6863" s="36" t="e">
        <f ca="1">MATCH(O6863,Lists!$S$2:$S$640,1)</f>
        <v>#N/A</v>
      </c>
      <c r="Q6863" s="36" t="e">
        <f ca="1">MATCH(LEFT(OFFSET(Lists!$Q$2,MATCH(E6863,Lists!$R$3:$R$19,0)+1,0),4),Lists!$S$3:$S$640,1)</f>
        <v>#N/A</v>
      </c>
      <c r="R6863" s="36" t="e">
        <f ca="1">LEFT(OFFSET(Lists!$S$2,P6863-1+MATCH(F6863,OFFSET(Lists!$T$3,P6863-1,0,Q6863-P6863+1),0),0),6)</f>
        <v>#N/A</v>
      </c>
      <c r="S6863" s="36" t="e">
        <f ca="1">VLOOKUP(R6863,Lists!B:D,3,FALSE)</f>
        <v>#N/A</v>
      </c>
      <c r="T6863" s="36" t="str">
        <f>IF(F6863&lt;&gt;"",MATCH(R6863,'Maximum minutes'!B:B,0),"")</f>
        <v/>
      </c>
      <c r="U6863" s="36">
        <f ca="1">IF(F6863&lt;&gt;"",COUNTA(OFFSET('Maximum minutes'!$C$1,'Annexe A1 Cours'!T6863,0,1,50)),0)</f>
        <v>0</v>
      </c>
      <c r="V6863" s="37">
        <f ca="1">IFERROR(OFFSET('Maximum minutes'!$C$1,T6863+1,-1+MATCH(G6863,OFFSET('Maximum minutes'!$C$1,T6863-1,0,1,50),0)),0)</f>
        <v>0</v>
      </c>
      <c r="W6863" s="38">
        <f t="shared" ca="1" si="214"/>
        <v>0</v>
      </c>
    </row>
    <row r="6864" spans="1:23" s="36" customFormat="1" ht="18.75">
      <c r="A6864" s="34"/>
      <c r="B6864" s="39"/>
      <c r="C6864" s="39"/>
      <c r="D6864" s="35"/>
      <c r="E6864" s="40"/>
      <c r="F6864" s="39"/>
      <c r="G6864" s="39"/>
      <c r="H6864" s="39"/>
      <c r="I6864" s="34"/>
      <c r="J6864" s="34"/>
      <c r="K6864" s="34"/>
      <c r="L6864" s="34"/>
      <c r="M6864" s="43" t="str">
        <f ca="1">IFERROR(OFFSET('Maximum minutes'!$C$1,T6864,MATCH(IF(G6864&lt;&gt;"",G6864,F6864),OFFSET('Maximum minutes'!$C$1,T6864-1,0,1,U6864+1),0)-1)*IF(OR(ISNUMBER(J6864),J6864="sans examen"),1,0)*IF(W6864&lt;MinDate,1,0),"")</f>
        <v/>
      </c>
      <c r="N6864" s="36">
        <f t="shared" ca="1" si="215"/>
        <v>0</v>
      </c>
      <c r="O6864" s="36" t="e">
        <f ca="1">LEFT(OFFSET(Lists!$Q$2,MATCH(E6864,Lists!$R$3:$R$19,0),0),4)</f>
        <v>#N/A</v>
      </c>
      <c r="P6864" s="36" t="e">
        <f ca="1">MATCH(O6864,Lists!$S$2:$S$640,1)</f>
        <v>#N/A</v>
      </c>
      <c r="Q6864" s="36" t="e">
        <f ca="1">MATCH(LEFT(OFFSET(Lists!$Q$2,MATCH(E6864,Lists!$R$3:$R$19,0)+1,0),4),Lists!$S$3:$S$640,1)</f>
        <v>#N/A</v>
      </c>
      <c r="R6864" s="36" t="e">
        <f ca="1">LEFT(OFFSET(Lists!$S$2,P6864-1+MATCH(F6864,OFFSET(Lists!$T$3,P6864-1,0,Q6864-P6864+1),0),0),6)</f>
        <v>#N/A</v>
      </c>
      <c r="S6864" s="36" t="e">
        <f ca="1">VLOOKUP(R6864,Lists!B:D,3,FALSE)</f>
        <v>#N/A</v>
      </c>
      <c r="T6864" s="36" t="str">
        <f>IF(F6864&lt;&gt;"",MATCH(R6864,'Maximum minutes'!B:B,0),"")</f>
        <v/>
      </c>
      <c r="U6864" s="36">
        <f ca="1">IF(F6864&lt;&gt;"",COUNTA(OFFSET('Maximum minutes'!$C$1,'Annexe A1 Cours'!T6864,0,1,50)),0)</f>
        <v>0</v>
      </c>
      <c r="V6864" s="37">
        <f ca="1">IFERROR(OFFSET('Maximum minutes'!$C$1,T6864+1,-1+MATCH(G6864,OFFSET('Maximum minutes'!$C$1,T6864-1,0,1,50),0)),0)</f>
        <v>0</v>
      </c>
      <c r="W6864" s="38">
        <f t="shared" ca="1" si="214"/>
        <v>0</v>
      </c>
    </row>
    <row r="6865" spans="1:23" s="36" customFormat="1" ht="18.75">
      <c r="A6865" s="34"/>
      <c r="B6865" s="39"/>
      <c r="C6865" s="39"/>
      <c r="D6865" s="35"/>
      <c r="E6865" s="40"/>
      <c r="F6865" s="39"/>
      <c r="G6865" s="39"/>
      <c r="H6865" s="39"/>
      <c r="I6865" s="34"/>
      <c r="J6865" s="34"/>
      <c r="K6865" s="34"/>
      <c r="L6865" s="34"/>
      <c r="M6865" s="43" t="str">
        <f ca="1">IFERROR(OFFSET('Maximum minutes'!$C$1,T6865,MATCH(IF(G6865&lt;&gt;"",G6865,F6865),OFFSET('Maximum minutes'!$C$1,T6865-1,0,1,U6865+1),0)-1)*IF(OR(ISNUMBER(J6865),J6865="sans examen"),1,0)*IF(W6865&lt;MinDate,1,0),"")</f>
        <v/>
      </c>
      <c r="N6865" s="36">
        <f t="shared" ca="1" si="215"/>
        <v>0</v>
      </c>
      <c r="O6865" s="36" t="e">
        <f ca="1">LEFT(OFFSET(Lists!$Q$2,MATCH(E6865,Lists!$R$3:$R$19,0),0),4)</f>
        <v>#N/A</v>
      </c>
      <c r="P6865" s="36" t="e">
        <f ca="1">MATCH(O6865,Lists!$S$2:$S$640,1)</f>
        <v>#N/A</v>
      </c>
      <c r="Q6865" s="36" t="e">
        <f ca="1">MATCH(LEFT(OFFSET(Lists!$Q$2,MATCH(E6865,Lists!$R$3:$R$19,0)+1,0),4),Lists!$S$3:$S$640,1)</f>
        <v>#N/A</v>
      </c>
      <c r="R6865" s="36" t="e">
        <f ca="1">LEFT(OFFSET(Lists!$S$2,P6865-1+MATCH(F6865,OFFSET(Lists!$T$3,P6865-1,0,Q6865-P6865+1),0),0),6)</f>
        <v>#N/A</v>
      </c>
      <c r="S6865" s="36" t="e">
        <f ca="1">VLOOKUP(R6865,Lists!B:D,3,FALSE)</f>
        <v>#N/A</v>
      </c>
      <c r="T6865" s="36" t="str">
        <f>IF(F6865&lt;&gt;"",MATCH(R6865,'Maximum minutes'!B:B,0),"")</f>
        <v/>
      </c>
      <c r="U6865" s="36">
        <f ca="1">IF(F6865&lt;&gt;"",COUNTA(OFFSET('Maximum minutes'!$C$1,'Annexe A1 Cours'!T6865,0,1,50)),0)</f>
        <v>0</v>
      </c>
      <c r="V6865" s="37">
        <f ca="1">IFERROR(OFFSET('Maximum minutes'!$C$1,T6865+1,-1+MATCH(G6865,OFFSET('Maximum minutes'!$C$1,T6865-1,0,1,50),0)),0)</f>
        <v>0</v>
      </c>
      <c r="W6865" s="38">
        <f t="shared" ca="1" si="214"/>
        <v>0</v>
      </c>
    </row>
    <row r="6866" spans="1:23" s="36" customFormat="1" ht="18.75">
      <c r="A6866" s="34"/>
      <c r="B6866" s="39"/>
      <c r="C6866" s="39"/>
      <c r="D6866" s="35"/>
      <c r="E6866" s="40"/>
      <c r="F6866" s="39"/>
      <c r="G6866" s="39"/>
      <c r="H6866" s="39"/>
      <c r="I6866" s="34"/>
      <c r="J6866" s="34"/>
      <c r="K6866" s="34"/>
      <c r="L6866" s="34"/>
      <c r="M6866" s="43" t="str">
        <f ca="1">IFERROR(OFFSET('Maximum minutes'!$C$1,T6866,MATCH(IF(G6866&lt;&gt;"",G6866,F6866),OFFSET('Maximum minutes'!$C$1,T6866-1,0,1,U6866+1),0)-1)*IF(OR(ISNUMBER(J6866),J6866="sans examen"),1,0)*IF(W6866&lt;MinDate,1,0),"")</f>
        <v/>
      </c>
      <c r="N6866" s="36">
        <f t="shared" ca="1" si="215"/>
        <v>0</v>
      </c>
      <c r="O6866" s="36" t="e">
        <f ca="1">LEFT(OFFSET(Lists!$Q$2,MATCH(E6866,Lists!$R$3:$R$19,0),0),4)</f>
        <v>#N/A</v>
      </c>
      <c r="P6866" s="36" t="e">
        <f ca="1">MATCH(O6866,Lists!$S$2:$S$640,1)</f>
        <v>#N/A</v>
      </c>
      <c r="Q6866" s="36" t="e">
        <f ca="1">MATCH(LEFT(OFFSET(Lists!$Q$2,MATCH(E6866,Lists!$R$3:$R$19,0)+1,0),4),Lists!$S$3:$S$640,1)</f>
        <v>#N/A</v>
      </c>
      <c r="R6866" s="36" t="e">
        <f ca="1">LEFT(OFFSET(Lists!$S$2,P6866-1+MATCH(F6866,OFFSET(Lists!$T$3,P6866-1,0,Q6866-P6866+1),0),0),6)</f>
        <v>#N/A</v>
      </c>
      <c r="S6866" s="36" t="e">
        <f ca="1">VLOOKUP(R6866,Lists!B:D,3,FALSE)</f>
        <v>#N/A</v>
      </c>
      <c r="T6866" s="36" t="str">
        <f>IF(F6866&lt;&gt;"",MATCH(R6866,'Maximum minutes'!B:B,0),"")</f>
        <v/>
      </c>
      <c r="U6866" s="36">
        <f ca="1">IF(F6866&lt;&gt;"",COUNTA(OFFSET('Maximum minutes'!$C$1,'Annexe A1 Cours'!T6866,0,1,50)),0)</f>
        <v>0</v>
      </c>
      <c r="V6866" s="37">
        <f ca="1">IFERROR(OFFSET('Maximum minutes'!$C$1,T6866+1,-1+MATCH(G6866,OFFSET('Maximum minutes'!$C$1,T6866-1,0,1,50),0)),0)</f>
        <v>0</v>
      </c>
      <c r="W6866" s="38">
        <f t="shared" ca="1" si="214"/>
        <v>0</v>
      </c>
    </row>
    <row r="6867" spans="1:23" s="36" customFormat="1" ht="18.75">
      <c r="A6867" s="34"/>
      <c r="B6867" s="39"/>
      <c r="C6867" s="39"/>
      <c r="D6867" s="35"/>
      <c r="E6867" s="40"/>
      <c r="F6867" s="39"/>
      <c r="G6867" s="39"/>
      <c r="H6867" s="39"/>
      <c r="I6867" s="34"/>
      <c r="J6867" s="34"/>
      <c r="K6867" s="34"/>
      <c r="L6867" s="34"/>
      <c r="M6867" s="43" t="str">
        <f ca="1">IFERROR(OFFSET('Maximum minutes'!$C$1,T6867,MATCH(IF(G6867&lt;&gt;"",G6867,F6867),OFFSET('Maximum minutes'!$C$1,T6867-1,0,1,U6867+1),0)-1)*IF(OR(ISNUMBER(J6867),J6867="sans examen"),1,0)*IF(W6867&lt;MinDate,1,0),"")</f>
        <v/>
      </c>
      <c r="N6867" s="36">
        <f t="shared" ca="1" si="215"/>
        <v>0</v>
      </c>
      <c r="O6867" s="36" t="e">
        <f ca="1">LEFT(OFFSET(Lists!$Q$2,MATCH(E6867,Lists!$R$3:$R$19,0),0),4)</f>
        <v>#N/A</v>
      </c>
      <c r="P6867" s="36" t="e">
        <f ca="1">MATCH(O6867,Lists!$S$2:$S$640,1)</f>
        <v>#N/A</v>
      </c>
      <c r="Q6867" s="36" t="e">
        <f ca="1">MATCH(LEFT(OFFSET(Lists!$Q$2,MATCH(E6867,Lists!$R$3:$R$19,0)+1,0),4),Lists!$S$3:$S$640,1)</f>
        <v>#N/A</v>
      </c>
      <c r="R6867" s="36" t="e">
        <f ca="1">LEFT(OFFSET(Lists!$S$2,P6867-1+MATCH(F6867,OFFSET(Lists!$T$3,P6867-1,0,Q6867-P6867+1),0),0),6)</f>
        <v>#N/A</v>
      </c>
      <c r="S6867" s="36" t="e">
        <f ca="1">VLOOKUP(R6867,Lists!B:D,3,FALSE)</f>
        <v>#N/A</v>
      </c>
      <c r="T6867" s="36" t="str">
        <f>IF(F6867&lt;&gt;"",MATCH(R6867,'Maximum minutes'!B:B,0),"")</f>
        <v/>
      </c>
      <c r="U6867" s="36">
        <f ca="1">IF(F6867&lt;&gt;"",COUNTA(OFFSET('Maximum minutes'!$C$1,'Annexe A1 Cours'!T6867,0,1,50)),0)</f>
        <v>0</v>
      </c>
      <c r="V6867" s="37">
        <f ca="1">IFERROR(OFFSET('Maximum minutes'!$C$1,T6867+1,-1+MATCH(G6867,OFFSET('Maximum minutes'!$C$1,T6867-1,0,1,50),0)),0)</f>
        <v>0</v>
      </c>
      <c r="W6867" s="38">
        <f t="shared" ca="1" si="214"/>
        <v>0</v>
      </c>
    </row>
    <row r="6868" spans="1:23" s="36" customFormat="1" ht="18.75">
      <c r="A6868" s="34"/>
      <c r="B6868" s="39"/>
      <c r="C6868" s="39"/>
      <c r="D6868" s="35"/>
      <c r="E6868" s="40"/>
      <c r="F6868" s="39"/>
      <c r="G6868" s="39"/>
      <c r="H6868" s="39"/>
      <c r="I6868" s="34"/>
      <c r="J6868" s="34"/>
      <c r="K6868" s="34"/>
      <c r="L6868" s="34"/>
      <c r="M6868" s="43" t="str">
        <f ca="1">IFERROR(OFFSET('Maximum minutes'!$C$1,T6868,MATCH(IF(G6868&lt;&gt;"",G6868,F6868),OFFSET('Maximum minutes'!$C$1,T6868-1,0,1,U6868+1),0)-1)*IF(OR(ISNUMBER(J6868),J6868="sans examen"),1,0)*IF(W6868&lt;MinDate,1,0),"")</f>
        <v/>
      </c>
      <c r="N6868" s="36">
        <f t="shared" ca="1" si="215"/>
        <v>0</v>
      </c>
      <c r="O6868" s="36" t="e">
        <f ca="1">LEFT(OFFSET(Lists!$Q$2,MATCH(E6868,Lists!$R$3:$R$19,0),0),4)</f>
        <v>#N/A</v>
      </c>
      <c r="P6868" s="36" t="e">
        <f ca="1">MATCH(O6868,Lists!$S$2:$S$640,1)</f>
        <v>#N/A</v>
      </c>
      <c r="Q6868" s="36" t="e">
        <f ca="1">MATCH(LEFT(OFFSET(Lists!$Q$2,MATCH(E6868,Lists!$R$3:$R$19,0)+1,0),4),Lists!$S$3:$S$640,1)</f>
        <v>#N/A</v>
      </c>
      <c r="R6868" s="36" t="e">
        <f ca="1">LEFT(OFFSET(Lists!$S$2,P6868-1+MATCH(F6868,OFFSET(Lists!$T$3,P6868-1,0,Q6868-P6868+1),0),0),6)</f>
        <v>#N/A</v>
      </c>
      <c r="S6868" s="36" t="e">
        <f ca="1">VLOOKUP(R6868,Lists!B:D,3,FALSE)</f>
        <v>#N/A</v>
      </c>
      <c r="T6868" s="36" t="str">
        <f>IF(F6868&lt;&gt;"",MATCH(R6868,'Maximum minutes'!B:B,0),"")</f>
        <v/>
      </c>
      <c r="U6868" s="36">
        <f ca="1">IF(F6868&lt;&gt;"",COUNTA(OFFSET('Maximum minutes'!$C$1,'Annexe A1 Cours'!T6868,0,1,50)),0)</f>
        <v>0</v>
      </c>
      <c r="V6868" s="37">
        <f ca="1">IFERROR(OFFSET('Maximum minutes'!$C$1,T6868+1,-1+MATCH(G6868,OFFSET('Maximum minutes'!$C$1,T6868-1,0,1,50),0)),0)</f>
        <v>0</v>
      </c>
      <c r="W6868" s="38">
        <f t="shared" ca="1" si="214"/>
        <v>0</v>
      </c>
    </row>
    <row r="6869" spans="1:23" s="36" customFormat="1" ht="18.75">
      <c r="A6869" s="34"/>
      <c r="B6869" s="39"/>
      <c r="C6869" s="39"/>
      <c r="D6869" s="35"/>
      <c r="E6869" s="40"/>
      <c r="F6869" s="39"/>
      <c r="G6869" s="39"/>
      <c r="H6869" s="39"/>
      <c r="I6869" s="34"/>
      <c r="J6869" s="34"/>
      <c r="K6869" s="34"/>
      <c r="L6869" s="34"/>
      <c r="M6869" s="43" t="str">
        <f ca="1">IFERROR(OFFSET('Maximum minutes'!$C$1,T6869,MATCH(IF(G6869&lt;&gt;"",G6869,F6869),OFFSET('Maximum minutes'!$C$1,T6869-1,0,1,U6869+1),0)-1)*IF(OR(ISNUMBER(J6869),J6869="sans examen"),1,0)*IF(W6869&lt;MinDate,1,0),"")</f>
        <v/>
      </c>
      <c r="N6869" s="36">
        <f t="shared" ca="1" si="215"/>
        <v>0</v>
      </c>
      <c r="O6869" s="36" t="e">
        <f ca="1">LEFT(OFFSET(Lists!$Q$2,MATCH(E6869,Lists!$R$3:$R$19,0),0),4)</f>
        <v>#N/A</v>
      </c>
      <c r="P6869" s="36" t="e">
        <f ca="1">MATCH(O6869,Lists!$S$2:$S$640,1)</f>
        <v>#N/A</v>
      </c>
      <c r="Q6869" s="36" t="e">
        <f ca="1">MATCH(LEFT(OFFSET(Lists!$Q$2,MATCH(E6869,Lists!$R$3:$R$19,0)+1,0),4),Lists!$S$3:$S$640,1)</f>
        <v>#N/A</v>
      </c>
      <c r="R6869" s="36" t="e">
        <f ca="1">LEFT(OFFSET(Lists!$S$2,P6869-1+MATCH(F6869,OFFSET(Lists!$T$3,P6869-1,0,Q6869-P6869+1),0),0),6)</f>
        <v>#N/A</v>
      </c>
      <c r="S6869" s="36" t="e">
        <f ca="1">VLOOKUP(R6869,Lists!B:D,3,FALSE)</f>
        <v>#N/A</v>
      </c>
      <c r="T6869" s="36" t="str">
        <f>IF(F6869&lt;&gt;"",MATCH(R6869,'Maximum minutes'!B:B,0),"")</f>
        <v/>
      </c>
      <c r="U6869" s="36">
        <f ca="1">IF(F6869&lt;&gt;"",COUNTA(OFFSET('Maximum minutes'!$C$1,'Annexe A1 Cours'!T6869,0,1,50)),0)</f>
        <v>0</v>
      </c>
      <c r="V6869" s="37">
        <f ca="1">IFERROR(OFFSET('Maximum minutes'!$C$1,T6869+1,-1+MATCH(G6869,OFFSET('Maximum minutes'!$C$1,T6869-1,0,1,50),0)),0)</f>
        <v>0</v>
      </c>
      <c r="W6869" s="38">
        <f t="shared" ca="1" si="214"/>
        <v>0</v>
      </c>
    </row>
    <row r="6870" spans="1:23" s="36" customFormat="1" ht="18.75">
      <c r="A6870" s="34"/>
      <c r="B6870" s="39"/>
      <c r="C6870" s="39"/>
      <c r="D6870" s="35"/>
      <c r="E6870" s="40"/>
      <c r="F6870" s="39"/>
      <c r="G6870" s="39"/>
      <c r="H6870" s="39"/>
      <c r="I6870" s="34"/>
      <c r="J6870" s="34"/>
      <c r="K6870" s="34"/>
      <c r="L6870" s="34"/>
      <c r="M6870" s="43" t="str">
        <f ca="1">IFERROR(OFFSET('Maximum minutes'!$C$1,T6870,MATCH(IF(G6870&lt;&gt;"",G6870,F6870),OFFSET('Maximum minutes'!$C$1,T6870-1,0,1,U6870+1),0)-1)*IF(OR(ISNUMBER(J6870),J6870="sans examen"),1,0)*IF(W6870&lt;MinDate,1,0),"")</f>
        <v/>
      </c>
      <c r="N6870" s="36">
        <f t="shared" ca="1" si="215"/>
        <v>0</v>
      </c>
      <c r="O6870" s="36" t="e">
        <f ca="1">LEFT(OFFSET(Lists!$Q$2,MATCH(E6870,Lists!$R$3:$R$19,0),0),4)</f>
        <v>#N/A</v>
      </c>
      <c r="P6870" s="36" t="e">
        <f ca="1">MATCH(O6870,Lists!$S$2:$S$640,1)</f>
        <v>#N/A</v>
      </c>
      <c r="Q6870" s="36" t="e">
        <f ca="1">MATCH(LEFT(OFFSET(Lists!$Q$2,MATCH(E6870,Lists!$R$3:$R$19,0)+1,0),4),Lists!$S$3:$S$640,1)</f>
        <v>#N/A</v>
      </c>
      <c r="R6870" s="36" t="e">
        <f ca="1">LEFT(OFFSET(Lists!$S$2,P6870-1+MATCH(F6870,OFFSET(Lists!$T$3,P6870-1,0,Q6870-P6870+1),0),0),6)</f>
        <v>#N/A</v>
      </c>
      <c r="S6870" s="36" t="e">
        <f ca="1">VLOOKUP(R6870,Lists!B:D,3,FALSE)</f>
        <v>#N/A</v>
      </c>
      <c r="T6870" s="36" t="str">
        <f>IF(F6870&lt;&gt;"",MATCH(R6870,'Maximum minutes'!B:B,0),"")</f>
        <v/>
      </c>
      <c r="U6870" s="36">
        <f ca="1">IF(F6870&lt;&gt;"",COUNTA(OFFSET('Maximum minutes'!$C$1,'Annexe A1 Cours'!T6870,0,1,50)),0)</f>
        <v>0</v>
      </c>
      <c r="V6870" s="37">
        <f ca="1">IFERROR(OFFSET('Maximum minutes'!$C$1,T6870+1,-1+MATCH(G6870,OFFSET('Maximum minutes'!$C$1,T6870-1,0,1,50),0)),0)</f>
        <v>0</v>
      </c>
      <c r="W6870" s="38">
        <f t="shared" ca="1" si="214"/>
        <v>0</v>
      </c>
    </row>
    <row r="6871" spans="1:23" s="36" customFormat="1" ht="18.75">
      <c r="A6871" s="34"/>
      <c r="B6871" s="39"/>
      <c r="C6871" s="39"/>
      <c r="D6871" s="35"/>
      <c r="E6871" s="40"/>
      <c r="F6871" s="39"/>
      <c r="G6871" s="39"/>
      <c r="H6871" s="39"/>
      <c r="I6871" s="34"/>
      <c r="J6871" s="34"/>
      <c r="K6871" s="34"/>
      <c r="L6871" s="34"/>
      <c r="M6871" s="43" t="str">
        <f ca="1">IFERROR(OFFSET('Maximum minutes'!$C$1,T6871,MATCH(IF(G6871&lt;&gt;"",G6871,F6871),OFFSET('Maximum minutes'!$C$1,T6871-1,0,1,U6871+1),0)-1)*IF(OR(ISNUMBER(J6871),J6871="sans examen"),1,0)*IF(W6871&lt;MinDate,1,0),"")</f>
        <v/>
      </c>
      <c r="N6871" s="36">
        <f t="shared" ca="1" si="215"/>
        <v>0</v>
      </c>
      <c r="O6871" s="36" t="e">
        <f ca="1">LEFT(OFFSET(Lists!$Q$2,MATCH(E6871,Lists!$R$3:$R$19,0),0),4)</f>
        <v>#N/A</v>
      </c>
      <c r="P6871" s="36" t="e">
        <f ca="1">MATCH(O6871,Lists!$S$2:$S$640,1)</f>
        <v>#N/A</v>
      </c>
      <c r="Q6871" s="36" t="e">
        <f ca="1">MATCH(LEFT(OFFSET(Lists!$Q$2,MATCH(E6871,Lists!$R$3:$R$19,0)+1,0),4),Lists!$S$3:$S$640,1)</f>
        <v>#N/A</v>
      </c>
      <c r="R6871" s="36" t="e">
        <f ca="1">LEFT(OFFSET(Lists!$S$2,P6871-1+MATCH(F6871,OFFSET(Lists!$T$3,P6871-1,0,Q6871-P6871+1),0),0),6)</f>
        <v>#N/A</v>
      </c>
      <c r="S6871" s="36" t="e">
        <f ca="1">VLOOKUP(R6871,Lists!B:D,3,FALSE)</f>
        <v>#N/A</v>
      </c>
      <c r="T6871" s="36" t="str">
        <f>IF(F6871&lt;&gt;"",MATCH(R6871,'Maximum minutes'!B:B,0),"")</f>
        <v/>
      </c>
      <c r="U6871" s="36">
        <f ca="1">IF(F6871&lt;&gt;"",COUNTA(OFFSET('Maximum minutes'!$C$1,'Annexe A1 Cours'!T6871,0,1,50)),0)</f>
        <v>0</v>
      </c>
      <c r="V6871" s="37">
        <f ca="1">IFERROR(OFFSET('Maximum minutes'!$C$1,T6871+1,-1+MATCH(G6871,OFFSET('Maximum minutes'!$C$1,T6871-1,0,1,50),0)),0)</f>
        <v>0</v>
      </c>
      <c r="W6871" s="38">
        <f t="shared" ca="1" si="214"/>
        <v>0</v>
      </c>
    </row>
    <row r="6872" spans="1:23" s="36" customFormat="1" ht="18.75">
      <c r="A6872" s="34"/>
      <c r="B6872" s="39"/>
      <c r="C6872" s="39"/>
      <c r="D6872" s="35"/>
      <c r="E6872" s="40"/>
      <c r="F6872" s="39"/>
      <c r="G6872" s="39"/>
      <c r="H6872" s="39"/>
      <c r="I6872" s="34"/>
      <c r="J6872" s="34"/>
      <c r="K6872" s="34"/>
      <c r="L6872" s="34"/>
      <c r="M6872" s="43" t="str">
        <f ca="1">IFERROR(OFFSET('Maximum minutes'!$C$1,T6872,MATCH(IF(G6872&lt;&gt;"",G6872,F6872),OFFSET('Maximum minutes'!$C$1,T6872-1,0,1,U6872+1),0)-1)*IF(OR(ISNUMBER(J6872),J6872="sans examen"),1,0)*IF(W6872&lt;MinDate,1,0),"")</f>
        <v/>
      </c>
      <c r="N6872" s="36">
        <f t="shared" ca="1" si="215"/>
        <v>0</v>
      </c>
      <c r="O6872" s="36" t="e">
        <f ca="1">LEFT(OFFSET(Lists!$Q$2,MATCH(E6872,Lists!$R$3:$R$19,0),0),4)</f>
        <v>#N/A</v>
      </c>
      <c r="P6872" s="36" t="e">
        <f ca="1">MATCH(O6872,Lists!$S$2:$S$640,1)</f>
        <v>#N/A</v>
      </c>
      <c r="Q6872" s="36" t="e">
        <f ca="1">MATCH(LEFT(OFFSET(Lists!$Q$2,MATCH(E6872,Lists!$R$3:$R$19,0)+1,0),4),Lists!$S$3:$S$640,1)</f>
        <v>#N/A</v>
      </c>
      <c r="R6872" s="36" t="e">
        <f ca="1">LEFT(OFFSET(Lists!$S$2,P6872-1+MATCH(F6872,OFFSET(Lists!$T$3,P6872-1,0,Q6872-P6872+1),0),0),6)</f>
        <v>#N/A</v>
      </c>
      <c r="S6872" s="36" t="e">
        <f ca="1">VLOOKUP(R6872,Lists!B:D,3,FALSE)</f>
        <v>#N/A</v>
      </c>
      <c r="T6872" s="36" t="str">
        <f>IF(F6872&lt;&gt;"",MATCH(R6872,'Maximum minutes'!B:B,0),"")</f>
        <v/>
      </c>
      <c r="U6872" s="36">
        <f ca="1">IF(F6872&lt;&gt;"",COUNTA(OFFSET('Maximum minutes'!$C$1,'Annexe A1 Cours'!T6872,0,1,50)),0)</f>
        <v>0</v>
      </c>
      <c r="V6872" s="37">
        <f ca="1">IFERROR(OFFSET('Maximum minutes'!$C$1,T6872+1,-1+MATCH(G6872,OFFSET('Maximum minutes'!$C$1,T6872-1,0,1,50),0)),0)</f>
        <v>0</v>
      </c>
      <c r="W6872" s="38">
        <f t="shared" ca="1" si="214"/>
        <v>0</v>
      </c>
    </row>
    <row r="6873" spans="1:23" s="36" customFormat="1" ht="18.75">
      <c r="A6873" s="34"/>
      <c r="B6873" s="39"/>
      <c r="C6873" s="39"/>
      <c r="D6873" s="35"/>
      <c r="E6873" s="40"/>
      <c r="F6873" s="39"/>
      <c r="G6873" s="39"/>
      <c r="H6873" s="39"/>
      <c r="I6873" s="34"/>
      <c r="J6873" s="34"/>
      <c r="K6873" s="34"/>
      <c r="L6873" s="34"/>
      <c r="M6873" s="43" t="str">
        <f ca="1">IFERROR(OFFSET('Maximum minutes'!$C$1,T6873,MATCH(IF(G6873&lt;&gt;"",G6873,F6873),OFFSET('Maximum minutes'!$C$1,T6873-1,0,1,U6873+1),0)-1)*IF(OR(ISNUMBER(J6873),J6873="sans examen"),1,0)*IF(W6873&lt;MinDate,1,0),"")</f>
        <v/>
      </c>
      <c r="N6873" s="36">
        <f t="shared" ca="1" si="215"/>
        <v>0</v>
      </c>
      <c r="O6873" s="36" t="e">
        <f ca="1">LEFT(OFFSET(Lists!$Q$2,MATCH(E6873,Lists!$R$3:$R$19,0),0),4)</f>
        <v>#N/A</v>
      </c>
      <c r="P6873" s="36" t="e">
        <f ca="1">MATCH(O6873,Lists!$S$2:$S$640,1)</f>
        <v>#N/A</v>
      </c>
      <c r="Q6873" s="36" t="e">
        <f ca="1">MATCH(LEFT(OFFSET(Lists!$Q$2,MATCH(E6873,Lists!$R$3:$R$19,0)+1,0),4),Lists!$S$3:$S$640,1)</f>
        <v>#N/A</v>
      </c>
      <c r="R6873" s="36" t="e">
        <f ca="1">LEFT(OFFSET(Lists!$S$2,P6873-1+MATCH(F6873,OFFSET(Lists!$T$3,P6873-1,0,Q6873-P6873+1),0),0),6)</f>
        <v>#N/A</v>
      </c>
      <c r="S6873" s="36" t="e">
        <f ca="1">VLOOKUP(R6873,Lists!B:D,3,FALSE)</f>
        <v>#N/A</v>
      </c>
      <c r="T6873" s="36" t="str">
        <f>IF(F6873&lt;&gt;"",MATCH(R6873,'Maximum minutes'!B:B,0),"")</f>
        <v/>
      </c>
      <c r="U6873" s="36">
        <f ca="1">IF(F6873&lt;&gt;"",COUNTA(OFFSET('Maximum minutes'!$C$1,'Annexe A1 Cours'!T6873,0,1,50)),0)</f>
        <v>0</v>
      </c>
      <c r="V6873" s="37">
        <f ca="1">IFERROR(OFFSET('Maximum minutes'!$C$1,T6873+1,-1+MATCH(G6873,OFFSET('Maximum minutes'!$C$1,T6873-1,0,1,50),0)),0)</f>
        <v>0</v>
      </c>
      <c r="W6873" s="38">
        <f t="shared" ca="1" si="214"/>
        <v>0</v>
      </c>
    </row>
    <row r="6874" spans="1:23" s="36" customFormat="1" ht="18.75">
      <c r="A6874" s="34"/>
      <c r="B6874" s="39"/>
      <c r="C6874" s="39"/>
      <c r="D6874" s="35"/>
      <c r="E6874" s="40"/>
      <c r="F6874" s="39"/>
      <c r="G6874" s="39"/>
      <c r="H6874" s="39"/>
      <c r="I6874" s="34"/>
      <c r="J6874" s="34"/>
      <c r="K6874" s="34"/>
      <c r="L6874" s="34"/>
      <c r="M6874" s="43" t="str">
        <f ca="1">IFERROR(OFFSET('Maximum minutes'!$C$1,T6874,MATCH(IF(G6874&lt;&gt;"",G6874,F6874),OFFSET('Maximum minutes'!$C$1,T6874-1,0,1,U6874+1),0)-1)*IF(OR(ISNUMBER(J6874),J6874="sans examen"),1,0)*IF(W6874&lt;MinDate,1,0),"")</f>
        <v/>
      </c>
      <c r="N6874" s="36">
        <f t="shared" ca="1" si="215"/>
        <v>0</v>
      </c>
      <c r="O6874" s="36" t="e">
        <f ca="1">LEFT(OFFSET(Lists!$Q$2,MATCH(E6874,Lists!$R$3:$R$19,0),0),4)</f>
        <v>#N/A</v>
      </c>
      <c r="P6874" s="36" t="e">
        <f ca="1">MATCH(O6874,Lists!$S$2:$S$640,1)</f>
        <v>#N/A</v>
      </c>
      <c r="Q6874" s="36" t="e">
        <f ca="1">MATCH(LEFT(OFFSET(Lists!$Q$2,MATCH(E6874,Lists!$R$3:$R$19,0)+1,0),4),Lists!$S$3:$S$640,1)</f>
        <v>#N/A</v>
      </c>
      <c r="R6874" s="36" t="e">
        <f ca="1">LEFT(OFFSET(Lists!$S$2,P6874-1+MATCH(F6874,OFFSET(Lists!$T$3,P6874-1,0,Q6874-P6874+1),0),0),6)</f>
        <v>#N/A</v>
      </c>
      <c r="S6874" s="36" t="e">
        <f ca="1">VLOOKUP(R6874,Lists!B:D,3,FALSE)</f>
        <v>#N/A</v>
      </c>
      <c r="T6874" s="36" t="str">
        <f>IF(F6874&lt;&gt;"",MATCH(R6874,'Maximum minutes'!B:B,0),"")</f>
        <v/>
      </c>
      <c r="U6874" s="36">
        <f ca="1">IF(F6874&lt;&gt;"",COUNTA(OFFSET('Maximum minutes'!$C$1,'Annexe A1 Cours'!T6874,0,1,50)),0)</f>
        <v>0</v>
      </c>
      <c r="V6874" s="37">
        <f ca="1">IFERROR(OFFSET('Maximum minutes'!$C$1,T6874+1,-1+MATCH(G6874,OFFSET('Maximum minutes'!$C$1,T6874-1,0,1,50),0)),0)</f>
        <v>0</v>
      </c>
      <c r="W6874" s="38">
        <f t="shared" ca="1" si="214"/>
        <v>0</v>
      </c>
    </row>
    <row r="6875" spans="1:23" s="36" customFormat="1" ht="18.75">
      <c r="A6875" s="34"/>
      <c r="B6875" s="39"/>
      <c r="C6875" s="39"/>
      <c r="D6875" s="35"/>
      <c r="E6875" s="40"/>
      <c r="F6875" s="39"/>
      <c r="G6875" s="39"/>
      <c r="H6875" s="39"/>
      <c r="I6875" s="34"/>
      <c r="J6875" s="34"/>
      <c r="K6875" s="34"/>
      <c r="L6875" s="34"/>
      <c r="M6875" s="43" t="str">
        <f ca="1">IFERROR(OFFSET('Maximum minutes'!$C$1,T6875,MATCH(IF(G6875&lt;&gt;"",G6875,F6875),OFFSET('Maximum minutes'!$C$1,T6875-1,0,1,U6875+1),0)-1)*IF(OR(ISNUMBER(J6875),J6875="sans examen"),1,0)*IF(W6875&lt;MinDate,1,0),"")</f>
        <v/>
      </c>
      <c r="N6875" s="36">
        <f t="shared" ca="1" si="215"/>
        <v>0</v>
      </c>
      <c r="O6875" s="36" t="e">
        <f ca="1">LEFT(OFFSET(Lists!$Q$2,MATCH(E6875,Lists!$R$3:$R$19,0),0),4)</f>
        <v>#N/A</v>
      </c>
      <c r="P6875" s="36" t="e">
        <f ca="1">MATCH(O6875,Lists!$S$2:$S$640,1)</f>
        <v>#N/A</v>
      </c>
      <c r="Q6875" s="36" t="e">
        <f ca="1">MATCH(LEFT(OFFSET(Lists!$Q$2,MATCH(E6875,Lists!$R$3:$R$19,0)+1,0),4),Lists!$S$3:$S$640,1)</f>
        <v>#N/A</v>
      </c>
      <c r="R6875" s="36" t="e">
        <f ca="1">LEFT(OFFSET(Lists!$S$2,P6875-1+MATCH(F6875,OFFSET(Lists!$T$3,P6875-1,0,Q6875-P6875+1),0),0),6)</f>
        <v>#N/A</v>
      </c>
      <c r="S6875" s="36" t="e">
        <f ca="1">VLOOKUP(R6875,Lists!B:D,3,FALSE)</f>
        <v>#N/A</v>
      </c>
      <c r="T6875" s="36" t="str">
        <f>IF(F6875&lt;&gt;"",MATCH(R6875,'Maximum minutes'!B:B,0),"")</f>
        <v/>
      </c>
      <c r="U6875" s="36">
        <f ca="1">IF(F6875&lt;&gt;"",COUNTA(OFFSET('Maximum minutes'!$C$1,'Annexe A1 Cours'!T6875,0,1,50)),0)</f>
        <v>0</v>
      </c>
      <c r="V6875" s="37">
        <f ca="1">IFERROR(OFFSET('Maximum minutes'!$C$1,T6875+1,-1+MATCH(G6875,OFFSET('Maximum minutes'!$C$1,T6875-1,0,1,50),0)),0)</f>
        <v>0</v>
      </c>
      <c r="W6875" s="38">
        <f t="shared" ca="1" si="214"/>
        <v>0</v>
      </c>
    </row>
    <row r="6876" spans="1:23" s="36" customFormat="1" ht="18.75">
      <c r="A6876" s="34"/>
      <c r="B6876" s="39"/>
      <c r="C6876" s="39"/>
      <c r="D6876" s="35"/>
      <c r="E6876" s="40"/>
      <c r="F6876" s="39"/>
      <c r="G6876" s="39"/>
      <c r="H6876" s="39"/>
      <c r="I6876" s="34"/>
      <c r="J6876" s="34"/>
      <c r="K6876" s="34"/>
      <c r="L6876" s="34"/>
      <c r="M6876" s="43" t="str">
        <f ca="1">IFERROR(OFFSET('Maximum minutes'!$C$1,T6876,MATCH(IF(G6876&lt;&gt;"",G6876,F6876),OFFSET('Maximum minutes'!$C$1,T6876-1,0,1,U6876+1),0)-1)*IF(OR(ISNUMBER(J6876),J6876="sans examen"),1,0)*IF(W6876&lt;MinDate,1,0),"")</f>
        <v/>
      </c>
      <c r="N6876" s="36">
        <f t="shared" ca="1" si="215"/>
        <v>0</v>
      </c>
      <c r="O6876" s="36" t="e">
        <f ca="1">LEFT(OFFSET(Lists!$Q$2,MATCH(E6876,Lists!$R$3:$R$19,0),0),4)</f>
        <v>#N/A</v>
      </c>
      <c r="P6876" s="36" t="e">
        <f ca="1">MATCH(O6876,Lists!$S$2:$S$640,1)</f>
        <v>#N/A</v>
      </c>
      <c r="Q6876" s="36" t="e">
        <f ca="1">MATCH(LEFT(OFFSET(Lists!$Q$2,MATCH(E6876,Lists!$R$3:$R$19,0)+1,0),4),Lists!$S$3:$S$640,1)</f>
        <v>#N/A</v>
      </c>
      <c r="R6876" s="36" t="e">
        <f ca="1">LEFT(OFFSET(Lists!$S$2,P6876-1+MATCH(F6876,OFFSET(Lists!$T$3,P6876-1,0,Q6876-P6876+1),0),0),6)</f>
        <v>#N/A</v>
      </c>
      <c r="S6876" s="36" t="e">
        <f ca="1">VLOOKUP(R6876,Lists!B:D,3,FALSE)</f>
        <v>#N/A</v>
      </c>
      <c r="T6876" s="36" t="str">
        <f>IF(F6876&lt;&gt;"",MATCH(R6876,'Maximum minutes'!B:B,0),"")</f>
        <v/>
      </c>
      <c r="U6876" s="36">
        <f ca="1">IF(F6876&lt;&gt;"",COUNTA(OFFSET('Maximum minutes'!$C$1,'Annexe A1 Cours'!T6876,0,1,50)),0)</f>
        <v>0</v>
      </c>
      <c r="V6876" s="37">
        <f ca="1">IFERROR(OFFSET('Maximum minutes'!$C$1,T6876+1,-1+MATCH(G6876,OFFSET('Maximum minutes'!$C$1,T6876-1,0,1,50),0)),0)</f>
        <v>0</v>
      </c>
      <c r="W6876" s="38">
        <f t="shared" ca="1" si="214"/>
        <v>0</v>
      </c>
    </row>
    <row r="6877" spans="1:23" s="36" customFormat="1" ht="18.75">
      <c r="A6877" s="34"/>
      <c r="B6877" s="39"/>
      <c r="C6877" s="39"/>
      <c r="D6877" s="35"/>
      <c r="E6877" s="40"/>
      <c r="F6877" s="39"/>
      <c r="G6877" s="39"/>
      <c r="H6877" s="39"/>
      <c r="I6877" s="34"/>
      <c r="J6877" s="34"/>
      <c r="K6877" s="34"/>
      <c r="L6877" s="34"/>
      <c r="M6877" s="43" t="str">
        <f ca="1">IFERROR(OFFSET('Maximum minutes'!$C$1,T6877,MATCH(IF(G6877&lt;&gt;"",G6877,F6877),OFFSET('Maximum minutes'!$C$1,T6877-1,0,1,U6877+1),0)-1)*IF(OR(ISNUMBER(J6877),J6877="sans examen"),1,0)*IF(W6877&lt;MinDate,1,0),"")</f>
        <v/>
      </c>
      <c r="N6877" s="36">
        <f t="shared" ca="1" si="215"/>
        <v>0</v>
      </c>
      <c r="O6877" s="36" t="e">
        <f ca="1">LEFT(OFFSET(Lists!$Q$2,MATCH(E6877,Lists!$R$3:$R$19,0),0),4)</f>
        <v>#N/A</v>
      </c>
      <c r="P6877" s="36" t="e">
        <f ca="1">MATCH(O6877,Lists!$S$2:$S$640,1)</f>
        <v>#N/A</v>
      </c>
      <c r="Q6877" s="36" t="e">
        <f ca="1">MATCH(LEFT(OFFSET(Lists!$Q$2,MATCH(E6877,Lists!$R$3:$R$19,0)+1,0),4),Lists!$S$3:$S$640,1)</f>
        <v>#N/A</v>
      </c>
      <c r="R6877" s="36" t="e">
        <f ca="1">LEFT(OFFSET(Lists!$S$2,P6877-1+MATCH(F6877,OFFSET(Lists!$T$3,P6877-1,0,Q6877-P6877+1),0),0),6)</f>
        <v>#N/A</v>
      </c>
      <c r="S6877" s="36" t="e">
        <f ca="1">VLOOKUP(R6877,Lists!B:D,3,FALSE)</f>
        <v>#N/A</v>
      </c>
      <c r="T6877" s="36" t="str">
        <f>IF(F6877&lt;&gt;"",MATCH(R6877,'Maximum minutes'!B:B,0),"")</f>
        <v/>
      </c>
      <c r="U6877" s="36">
        <f ca="1">IF(F6877&lt;&gt;"",COUNTA(OFFSET('Maximum minutes'!$C$1,'Annexe A1 Cours'!T6877,0,1,50)),0)</f>
        <v>0</v>
      </c>
      <c r="V6877" s="37">
        <f ca="1">IFERROR(OFFSET('Maximum minutes'!$C$1,T6877+1,-1+MATCH(G6877,OFFSET('Maximum minutes'!$C$1,T6877-1,0,1,50),0)),0)</f>
        <v>0</v>
      </c>
      <c r="W6877" s="38">
        <f t="shared" ca="1" si="214"/>
        <v>0</v>
      </c>
    </row>
    <row r="6878" spans="1:23" s="36" customFormat="1" ht="18.75">
      <c r="A6878" s="34"/>
      <c r="B6878" s="39"/>
      <c r="C6878" s="39"/>
      <c r="D6878" s="35"/>
      <c r="E6878" s="40"/>
      <c r="F6878" s="39"/>
      <c r="G6878" s="39"/>
      <c r="H6878" s="39"/>
      <c r="I6878" s="34"/>
      <c r="J6878" s="34"/>
      <c r="K6878" s="34"/>
      <c r="L6878" s="34"/>
      <c r="M6878" s="43" t="str">
        <f ca="1">IFERROR(OFFSET('Maximum minutes'!$C$1,T6878,MATCH(IF(G6878&lt;&gt;"",G6878,F6878),OFFSET('Maximum minutes'!$C$1,T6878-1,0,1,U6878+1),0)-1)*IF(OR(ISNUMBER(J6878),J6878="sans examen"),1,0)*IF(W6878&lt;MinDate,1,0),"")</f>
        <v/>
      </c>
      <c r="N6878" s="36">
        <f t="shared" ca="1" si="215"/>
        <v>0</v>
      </c>
      <c r="O6878" s="36" t="e">
        <f ca="1">LEFT(OFFSET(Lists!$Q$2,MATCH(E6878,Lists!$R$3:$R$19,0),0),4)</f>
        <v>#N/A</v>
      </c>
      <c r="P6878" s="36" t="e">
        <f ca="1">MATCH(O6878,Lists!$S$2:$S$640,1)</f>
        <v>#N/A</v>
      </c>
      <c r="Q6878" s="36" t="e">
        <f ca="1">MATCH(LEFT(OFFSET(Lists!$Q$2,MATCH(E6878,Lists!$R$3:$R$19,0)+1,0),4),Lists!$S$3:$S$640,1)</f>
        <v>#N/A</v>
      </c>
      <c r="R6878" s="36" t="e">
        <f ca="1">LEFT(OFFSET(Lists!$S$2,P6878-1+MATCH(F6878,OFFSET(Lists!$T$3,P6878-1,0,Q6878-P6878+1),0),0),6)</f>
        <v>#N/A</v>
      </c>
      <c r="S6878" s="36" t="e">
        <f ca="1">VLOOKUP(R6878,Lists!B:D,3,FALSE)</f>
        <v>#N/A</v>
      </c>
      <c r="T6878" s="36" t="str">
        <f>IF(F6878&lt;&gt;"",MATCH(R6878,'Maximum minutes'!B:B,0),"")</f>
        <v/>
      </c>
      <c r="U6878" s="36">
        <f ca="1">IF(F6878&lt;&gt;"",COUNTA(OFFSET('Maximum minutes'!$C$1,'Annexe A1 Cours'!T6878,0,1,50)),0)</f>
        <v>0</v>
      </c>
      <c r="V6878" s="37">
        <f ca="1">IFERROR(OFFSET('Maximum minutes'!$C$1,T6878+1,-1+MATCH(G6878,OFFSET('Maximum minutes'!$C$1,T6878-1,0,1,50),0)),0)</f>
        <v>0</v>
      </c>
      <c r="W6878" s="38">
        <f t="shared" ca="1" si="214"/>
        <v>0</v>
      </c>
    </row>
    <row r="6879" spans="1:23" s="36" customFormat="1" ht="18.75">
      <c r="A6879" s="34"/>
      <c r="B6879" s="39"/>
      <c r="C6879" s="39"/>
      <c r="D6879" s="35"/>
      <c r="E6879" s="40"/>
      <c r="F6879" s="39"/>
      <c r="G6879" s="39"/>
      <c r="H6879" s="39"/>
      <c r="I6879" s="34"/>
      <c r="J6879" s="34"/>
      <c r="K6879" s="34"/>
      <c r="L6879" s="34"/>
      <c r="M6879" s="43" t="str">
        <f ca="1">IFERROR(OFFSET('Maximum minutes'!$C$1,T6879,MATCH(IF(G6879&lt;&gt;"",G6879,F6879),OFFSET('Maximum minutes'!$C$1,T6879-1,0,1,U6879+1),0)-1)*IF(OR(ISNUMBER(J6879),J6879="sans examen"),1,0)*IF(W6879&lt;MinDate,1,0),"")</f>
        <v/>
      </c>
      <c r="N6879" s="36">
        <f t="shared" ca="1" si="215"/>
        <v>0</v>
      </c>
      <c r="O6879" s="36" t="e">
        <f ca="1">LEFT(OFFSET(Lists!$Q$2,MATCH(E6879,Lists!$R$3:$R$19,0),0),4)</f>
        <v>#N/A</v>
      </c>
      <c r="P6879" s="36" t="e">
        <f ca="1">MATCH(O6879,Lists!$S$2:$S$640,1)</f>
        <v>#N/A</v>
      </c>
      <c r="Q6879" s="36" t="e">
        <f ca="1">MATCH(LEFT(OFFSET(Lists!$Q$2,MATCH(E6879,Lists!$R$3:$R$19,0)+1,0),4),Lists!$S$3:$S$640,1)</f>
        <v>#N/A</v>
      </c>
      <c r="R6879" s="36" t="e">
        <f ca="1">LEFT(OFFSET(Lists!$S$2,P6879-1+MATCH(F6879,OFFSET(Lists!$T$3,P6879-1,0,Q6879-P6879+1),0),0),6)</f>
        <v>#N/A</v>
      </c>
      <c r="S6879" s="36" t="e">
        <f ca="1">VLOOKUP(R6879,Lists!B:D,3,FALSE)</f>
        <v>#N/A</v>
      </c>
      <c r="T6879" s="36" t="str">
        <f>IF(F6879&lt;&gt;"",MATCH(R6879,'Maximum minutes'!B:B,0),"")</f>
        <v/>
      </c>
      <c r="U6879" s="36">
        <f ca="1">IF(F6879&lt;&gt;"",COUNTA(OFFSET('Maximum minutes'!$C$1,'Annexe A1 Cours'!T6879,0,1,50)),0)</f>
        <v>0</v>
      </c>
      <c r="V6879" s="37">
        <f ca="1">IFERROR(OFFSET('Maximum minutes'!$C$1,T6879+1,-1+MATCH(G6879,OFFSET('Maximum minutes'!$C$1,T6879-1,0,1,50),0)),0)</f>
        <v>0</v>
      </c>
      <c r="W6879" s="38">
        <f t="shared" ca="1" si="214"/>
        <v>0</v>
      </c>
    </row>
    <row r="6880" spans="1:23" s="36" customFormat="1" ht="18.75">
      <c r="A6880" s="34"/>
      <c r="B6880" s="39"/>
      <c r="C6880" s="39"/>
      <c r="D6880" s="35"/>
      <c r="E6880" s="40"/>
      <c r="F6880" s="39"/>
      <c r="G6880" s="39"/>
      <c r="H6880" s="39"/>
      <c r="I6880" s="34"/>
      <c r="J6880" s="34"/>
      <c r="K6880" s="34"/>
      <c r="L6880" s="34"/>
      <c r="M6880" s="43" t="str">
        <f ca="1">IFERROR(OFFSET('Maximum minutes'!$C$1,T6880,MATCH(IF(G6880&lt;&gt;"",G6880,F6880),OFFSET('Maximum minutes'!$C$1,T6880-1,0,1,U6880+1),0)-1)*IF(OR(ISNUMBER(J6880),J6880="sans examen"),1,0)*IF(W6880&lt;MinDate,1,0),"")</f>
        <v/>
      </c>
      <c r="N6880" s="36">
        <f t="shared" ca="1" si="215"/>
        <v>0</v>
      </c>
      <c r="O6880" s="36" t="e">
        <f ca="1">LEFT(OFFSET(Lists!$Q$2,MATCH(E6880,Lists!$R$3:$R$19,0),0),4)</f>
        <v>#N/A</v>
      </c>
      <c r="P6880" s="36" t="e">
        <f ca="1">MATCH(O6880,Lists!$S$2:$S$640,1)</f>
        <v>#N/A</v>
      </c>
      <c r="Q6880" s="36" t="e">
        <f ca="1">MATCH(LEFT(OFFSET(Lists!$Q$2,MATCH(E6880,Lists!$R$3:$R$19,0)+1,0),4),Lists!$S$3:$S$640,1)</f>
        <v>#N/A</v>
      </c>
      <c r="R6880" s="36" t="e">
        <f ca="1">LEFT(OFFSET(Lists!$S$2,P6880-1+MATCH(F6880,OFFSET(Lists!$T$3,P6880-1,0,Q6880-P6880+1),0),0),6)</f>
        <v>#N/A</v>
      </c>
      <c r="S6880" s="36" t="e">
        <f ca="1">VLOOKUP(R6880,Lists!B:D,3,FALSE)</f>
        <v>#N/A</v>
      </c>
      <c r="T6880" s="36" t="str">
        <f>IF(F6880&lt;&gt;"",MATCH(R6880,'Maximum minutes'!B:B,0),"")</f>
        <v/>
      </c>
      <c r="U6880" s="36">
        <f ca="1">IF(F6880&lt;&gt;"",COUNTA(OFFSET('Maximum minutes'!$C$1,'Annexe A1 Cours'!T6880,0,1,50)),0)</f>
        <v>0</v>
      </c>
      <c r="V6880" s="37">
        <f ca="1">IFERROR(OFFSET('Maximum minutes'!$C$1,T6880+1,-1+MATCH(G6880,OFFSET('Maximum minutes'!$C$1,T6880-1,0,1,50),0)),0)</f>
        <v>0</v>
      </c>
      <c r="W6880" s="38">
        <f t="shared" ca="1" si="214"/>
        <v>0</v>
      </c>
    </row>
    <row r="6881" spans="1:23" s="36" customFormat="1" ht="18.75">
      <c r="A6881" s="34"/>
      <c r="B6881" s="39"/>
      <c r="C6881" s="39"/>
      <c r="D6881" s="35"/>
      <c r="E6881" s="40"/>
      <c r="F6881" s="39"/>
      <c r="G6881" s="39"/>
      <c r="H6881" s="39"/>
      <c r="I6881" s="34"/>
      <c r="J6881" s="34"/>
      <c r="K6881" s="34"/>
      <c r="L6881" s="34"/>
      <c r="M6881" s="43" t="str">
        <f ca="1">IFERROR(OFFSET('Maximum minutes'!$C$1,T6881,MATCH(IF(G6881&lt;&gt;"",G6881,F6881),OFFSET('Maximum minutes'!$C$1,T6881-1,0,1,U6881+1),0)-1)*IF(OR(ISNUMBER(J6881),J6881="sans examen"),1,0)*IF(W6881&lt;MinDate,1,0),"")</f>
        <v/>
      </c>
      <c r="N6881" s="36">
        <f t="shared" ca="1" si="215"/>
        <v>0</v>
      </c>
      <c r="O6881" s="36" t="e">
        <f ca="1">LEFT(OFFSET(Lists!$Q$2,MATCH(E6881,Lists!$R$3:$R$19,0),0),4)</f>
        <v>#N/A</v>
      </c>
      <c r="P6881" s="36" t="e">
        <f ca="1">MATCH(O6881,Lists!$S$2:$S$640,1)</f>
        <v>#N/A</v>
      </c>
      <c r="Q6881" s="36" t="e">
        <f ca="1">MATCH(LEFT(OFFSET(Lists!$Q$2,MATCH(E6881,Lists!$R$3:$R$19,0)+1,0),4),Lists!$S$3:$S$640,1)</f>
        <v>#N/A</v>
      </c>
      <c r="R6881" s="36" t="e">
        <f ca="1">LEFT(OFFSET(Lists!$S$2,P6881-1+MATCH(F6881,OFFSET(Lists!$T$3,P6881-1,0,Q6881-P6881+1),0),0),6)</f>
        <v>#N/A</v>
      </c>
      <c r="S6881" s="36" t="e">
        <f ca="1">VLOOKUP(R6881,Lists!B:D,3,FALSE)</f>
        <v>#N/A</v>
      </c>
      <c r="T6881" s="36" t="str">
        <f>IF(F6881&lt;&gt;"",MATCH(R6881,'Maximum minutes'!B:B,0),"")</f>
        <v/>
      </c>
      <c r="U6881" s="36">
        <f ca="1">IF(F6881&lt;&gt;"",COUNTA(OFFSET('Maximum minutes'!$C$1,'Annexe A1 Cours'!T6881,0,1,50)),0)</f>
        <v>0</v>
      </c>
      <c r="V6881" s="37">
        <f ca="1">IFERROR(OFFSET('Maximum minutes'!$C$1,T6881+1,-1+MATCH(G6881,OFFSET('Maximum minutes'!$C$1,T6881-1,0,1,50),0)),0)</f>
        <v>0</v>
      </c>
      <c r="W6881" s="38">
        <f t="shared" ca="1" si="214"/>
        <v>0</v>
      </c>
    </row>
    <row r="6882" spans="1:23" s="36" customFormat="1" ht="18.75">
      <c r="A6882" s="34"/>
      <c r="B6882" s="39"/>
      <c r="C6882" s="39"/>
      <c r="D6882" s="35"/>
      <c r="E6882" s="40"/>
      <c r="F6882" s="39"/>
      <c r="G6882" s="39"/>
      <c r="H6882" s="39"/>
      <c r="I6882" s="34"/>
      <c r="J6882" s="34"/>
      <c r="K6882" s="34"/>
      <c r="L6882" s="34"/>
      <c r="M6882" s="43" t="str">
        <f ca="1">IFERROR(OFFSET('Maximum minutes'!$C$1,T6882,MATCH(IF(G6882&lt;&gt;"",G6882,F6882),OFFSET('Maximum minutes'!$C$1,T6882-1,0,1,U6882+1),0)-1)*IF(OR(ISNUMBER(J6882),J6882="sans examen"),1,0)*IF(W6882&lt;MinDate,1,0),"")</f>
        <v/>
      </c>
      <c r="N6882" s="36">
        <f t="shared" ca="1" si="215"/>
        <v>0</v>
      </c>
      <c r="O6882" s="36" t="e">
        <f ca="1">LEFT(OFFSET(Lists!$Q$2,MATCH(E6882,Lists!$R$3:$R$19,0),0),4)</f>
        <v>#N/A</v>
      </c>
      <c r="P6882" s="36" t="e">
        <f ca="1">MATCH(O6882,Lists!$S$2:$S$640,1)</f>
        <v>#N/A</v>
      </c>
      <c r="Q6882" s="36" t="e">
        <f ca="1">MATCH(LEFT(OFFSET(Lists!$Q$2,MATCH(E6882,Lists!$R$3:$R$19,0)+1,0),4),Lists!$S$3:$S$640,1)</f>
        <v>#N/A</v>
      </c>
      <c r="R6882" s="36" t="e">
        <f ca="1">LEFT(OFFSET(Lists!$S$2,P6882-1+MATCH(F6882,OFFSET(Lists!$T$3,P6882-1,0,Q6882-P6882+1),0),0),6)</f>
        <v>#N/A</v>
      </c>
      <c r="S6882" s="36" t="e">
        <f ca="1">VLOOKUP(R6882,Lists!B:D,3,FALSE)</f>
        <v>#N/A</v>
      </c>
      <c r="T6882" s="36" t="str">
        <f>IF(F6882&lt;&gt;"",MATCH(R6882,'Maximum minutes'!B:B,0),"")</f>
        <v/>
      </c>
      <c r="U6882" s="36">
        <f ca="1">IF(F6882&lt;&gt;"",COUNTA(OFFSET('Maximum minutes'!$C$1,'Annexe A1 Cours'!T6882,0,1,50)),0)</f>
        <v>0</v>
      </c>
      <c r="V6882" s="37">
        <f ca="1">IFERROR(OFFSET('Maximum minutes'!$C$1,T6882+1,-1+MATCH(G6882,OFFSET('Maximum minutes'!$C$1,T6882-1,0,1,50),0)),0)</f>
        <v>0</v>
      </c>
      <c r="W6882" s="38">
        <f t="shared" ca="1" si="214"/>
        <v>0</v>
      </c>
    </row>
    <row r="6883" spans="1:23" s="36" customFormat="1" ht="18.75">
      <c r="A6883" s="34"/>
      <c r="B6883" s="39"/>
      <c r="C6883" s="39"/>
      <c r="D6883" s="35"/>
      <c r="E6883" s="40"/>
      <c r="F6883" s="39"/>
      <c r="G6883" s="39"/>
      <c r="H6883" s="39"/>
      <c r="I6883" s="34"/>
      <c r="J6883" s="34"/>
      <c r="K6883" s="34"/>
      <c r="L6883" s="34"/>
      <c r="M6883" s="43" t="str">
        <f ca="1">IFERROR(OFFSET('Maximum minutes'!$C$1,T6883,MATCH(IF(G6883&lt;&gt;"",G6883,F6883),OFFSET('Maximum minutes'!$C$1,T6883-1,0,1,U6883+1),0)-1)*IF(OR(ISNUMBER(J6883),J6883="sans examen"),1,0)*IF(W6883&lt;MinDate,1,0),"")</f>
        <v/>
      </c>
      <c r="N6883" s="36">
        <f t="shared" ca="1" si="215"/>
        <v>0</v>
      </c>
      <c r="O6883" s="36" t="e">
        <f ca="1">LEFT(OFFSET(Lists!$Q$2,MATCH(E6883,Lists!$R$3:$R$19,0),0),4)</f>
        <v>#N/A</v>
      </c>
      <c r="P6883" s="36" t="e">
        <f ca="1">MATCH(O6883,Lists!$S$2:$S$640,1)</f>
        <v>#N/A</v>
      </c>
      <c r="Q6883" s="36" t="e">
        <f ca="1">MATCH(LEFT(OFFSET(Lists!$Q$2,MATCH(E6883,Lists!$R$3:$R$19,0)+1,0),4),Lists!$S$3:$S$640,1)</f>
        <v>#N/A</v>
      </c>
      <c r="R6883" s="36" t="e">
        <f ca="1">LEFT(OFFSET(Lists!$S$2,P6883-1+MATCH(F6883,OFFSET(Lists!$T$3,P6883-1,0,Q6883-P6883+1),0),0),6)</f>
        <v>#N/A</v>
      </c>
      <c r="S6883" s="36" t="e">
        <f ca="1">VLOOKUP(R6883,Lists!B:D,3,FALSE)</f>
        <v>#N/A</v>
      </c>
      <c r="T6883" s="36" t="str">
        <f>IF(F6883&lt;&gt;"",MATCH(R6883,'Maximum minutes'!B:B,0),"")</f>
        <v/>
      </c>
      <c r="U6883" s="36">
        <f ca="1">IF(F6883&lt;&gt;"",COUNTA(OFFSET('Maximum minutes'!$C$1,'Annexe A1 Cours'!T6883,0,1,50)),0)</f>
        <v>0</v>
      </c>
      <c r="V6883" s="37">
        <f ca="1">IFERROR(OFFSET('Maximum minutes'!$C$1,T6883+1,-1+MATCH(G6883,OFFSET('Maximum minutes'!$C$1,T6883-1,0,1,50),0)),0)</f>
        <v>0</v>
      </c>
      <c r="W6883" s="38">
        <f t="shared" ca="1" si="214"/>
        <v>0</v>
      </c>
    </row>
    <row r="6884" spans="1:23" s="36" customFormat="1" ht="18.75">
      <c r="A6884" s="34"/>
      <c r="B6884" s="39"/>
      <c r="C6884" s="39"/>
      <c r="D6884" s="35"/>
      <c r="E6884" s="40"/>
      <c r="F6884" s="39"/>
      <c r="G6884" s="39"/>
      <c r="H6884" s="39"/>
      <c r="I6884" s="34"/>
      <c r="J6884" s="34"/>
      <c r="K6884" s="34"/>
      <c r="L6884" s="34"/>
      <c r="M6884" s="43" t="str">
        <f ca="1">IFERROR(OFFSET('Maximum minutes'!$C$1,T6884,MATCH(IF(G6884&lt;&gt;"",G6884,F6884),OFFSET('Maximum minutes'!$C$1,T6884-1,0,1,U6884+1),0)-1)*IF(OR(ISNUMBER(J6884),J6884="sans examen"),1,0)*IF(W6884&lt;MinDate,1,0),"")</f>
        <v/>
      </c>
      <c r="N6884" s="36">
        <f t="shared" ca="1" si="215"/>
        <v>0</v>
      </c>
      <c r="O6884" s="36" t="e">
        <f ca="1">LEFT(OFFSET(Lists!$Q$2,MATCH(E6884,Lists!$R$3:$R$19,0),0),4)</f>
        <v>#N/A</v>
      </c>
      <c r="P6884" s="36" t="e">
        <f ca="1">MATCH(O6884,Lists!$S$2:$S$640,1)</f>
        <v>#N/A</v>
      </c>
      <c r="Q6884" s="36" t="e">
        <f ca="1">MATCH(LEFT(OFFSET(Lists!$Q$2,MATCH(E6884,Lists!$R$3:$R$19,0)+1,0),4),Lists!$S$3:$S$640,1)</f>
        <v>#N/A</v>
      </c>
      <c r="R6884" s="36" t="e">
        <f ca="1">LEFT(OFFSET(Lists!$S$2,P6884-1+MATCH(F6884,OFFSET(Lists!$T$3,P6884-1,0,Q6884-P6884+1),0),0),6)</f>
        <v>#N/A</v>
      </c>
      <c r="S6884" s="36" t="e">
        <f ca="1">VLOOKUP(R6884,Lists!B:D,3,FALSE)</f>
        <v>#N/A</v>
      </c>
      <c r="T6884" s="36" t="str">
        <f>IF(F6884&lt;&gt;"",MATCH(R6884,'Maximum minutes'!B:B,0),"")</f>
        <v/>
      </c>
      <c r="U6884" s="36">
        <f ca="1">IF(F6884&lt;&gt;"",COUNTA(OFFSET('Maximum minutes'!$C$1,'Annexe A1 Cours'!T6884,0,1,50)),0)</f>
        <v>0</v>
      </c>
      <c r="V6884" s="37">
        <f ca="1">IFERROR(OFFSET('Maximum minutes'!$C$1,T6884+1,-1+MATCH(G6884,OFFSET('Maximum minutes'!$C$1,T6884-1,0,1,50),0)),0)</f>
        <v>0</v>
      </c>
      <c r="W6884" s="38">
        <f t="shared" ca="1" si="214"/>
        <v>0</v>
      </c>
    </row>
    <row r="6885" spans="1:23" s="36" customFormat="1" ht="18.75">
      <c r="A6885" s="34"/>
      <c r="B6885" s="39"/>
      <c r="C6885" s="39"/>
      <c r="D6885" s="35"/>
      <c r="E6885" s="40"/>
      <c r="F6885" s="39"/>
      <c r="G6885" s="39"/>
      <c r="H6885" s="39"/>
      <c r="I6885" s="34"/>
      <c r="J6885" s="34"/>
      <c r="K6885" s="34"/>
      <c r="L6885" s="34"/>
      <c r="M6885" s="43" t="str">
        <f ca="1">IFERROR(OFFSET('Maximum minutes'!$C$1,T6885,MATCH(IF(G6885&lt;&gt;"",G6885,F6885),OFFSET('Maximum minutes'!$C$1,T6885-1,0,1,U6885+1),0)-1)*IF(OR(ISNUMBER(J6885),J6885="sans examen"),1,0)*IF(W6885&lt;MinDate,1,0),"")</f>
        <v/>
      </c>
      <c r="N6885" s="36">
        <f t="shared" ca="1" si="215"/>
        <v>0</v>
      </c>
      <c r="O6885" s="36" t="e">
        <f ca="1">LEFT(OFFSET(Lists!$Q$2,MATCH(E6885,Lists!$R$3:$R$19,0),0),4)</f>
        <v>#N/A</v>
      </c>
      <c r="P6885" s="36" t="e">
        <f ca="1">MATCH(O6885,Lists!$S$2:$S$640,1)</f>
        <v>#N/A</v>
      </c>
      <c r="Q6885" s="36" t="e">
        <f ca="1">MATCH(LEFT(OFFSET(Lists!$Q$2,MATCH(E6885,Lists!$R$3:$R$19,0)+1,0),4),Lists!$S$3:$S$640,1)</f>
        <v>#N/A</v>
      </c>
      <c r="R6885" s="36" t="e">
        <f ca="1">LEFT(OFFSET(Lists!$S$2,P6885-1+MATCH(F6885,OFFSET(Lists!$T$3,P6885-1,0,Q6885-P6885+1),0),0),6)</f>
        <v>#N/A</v>
      </c>
      <c r="S6885" s="36" t="e">
        <f ca="1">VLOOKUP(R6885,Lists!B:D,3,FALSE)</f>
        <v>#N/A</v>
      </c>
      <c r="T6885" s="36" t="str">
        <f>IF(F6885&lt;&gt;"",MATCH(R6885,'Maximum minutes'!B:B,0),"")</f>
        <v/>
      </c>
      <c r="U6885" s="36">
        <f ca="1">IF(F6885&lt;&gt;"",COUNTA(OFFSET('Maximum minutes'!$C$1,'Annexe A1 Cours'!T6885,0,1,50)),0)</f>
        <v>0</v>
      </c>
      <c r="V6885" s="37">
        <f ca="1">IFERROR(OFFSET('Maximum minutes'!$C$1,T6885+1,-1+MATCH(G6885,OFFSET('Maximum minutes'!$C$1,T6885-1,0,1,50),0)),0)</f>
        <v>0</v>
      </c>
      <c r="W6885" s="38">
        <f t="shared" ca="1" si="214"/>
        <v>0</v>
      </c>
    </row>
    <row r="6886" spans="1:23" s="36" customFormat="1" ht="18.75">
      <c r="A6886" s="34"/>
      <c r="B6886" s="39"/>
      <c r="C6886" s="39"/>
      <c r="D6886" s="35"/>
      <c r="E6886" s="40"/>
      <c r="F6886" s="39"/>
      <c r="G6886" s="39"/>
      <c r="H6886" s="39"/>
      <c r="I6886" s="34"/>
      <c r="J6886" s="34"/>
      <c r="K6886" s="34"/>
      <c r="L6886" s="34"/>
      <c r="M6886" s="43" t="str">
        <f ca="1">IFERROR(OFFSET('Maximum minutes'!$C$1,T6886,MATCH(IF(G6886&lt;&gt;"",G6886,F6886),OFFSET('Maximum minutes'!$C$1,T6886-1,0,1,U6886+1),0)-1)*IF(OR(ISNUMBER(J6886),J6886="sans examen"),1,0)*IF(W6886&lt;MinDate,1,0),"")</f>
        <v/>
      </c>
      <c r="N6886" s="36">
        <f t="shared" ca="1" si="215"/>
        <v>0</v>
      </c>
      <c r="O6886" s="36" t="e">
        <f ca="1">LEFT(OFFSET(Lists!$Q$2,MATCH(E6886,Lists!$R$3:$R$19,0),0),4)</f>
        <v>#N/A</v>
      </c>
      <c r="P6886" s="36" t="e">
        <f ca="1">MATCH(O6886,Lists!$S$2:$S$640,1)</f>
        <v>#N/A</v>
      </c>
      <c r="Q6886" s="36" t="e">
        <f ca="1">MATCH(LEFT(OFFSET(Lists!$Q$2,MATCH(E6886,Lists!$R$3:$R$19,0)+1,0),4),Lists!$S$3:$S$640,1)</f>
        <v>#N/A</v>
      </c>
      <c r="R6886" s="36" t="e">
        <f ca="1">LEFT(OFFSET(Lists!$S$2,P6886-1+MATCH(F6886,OFFSET(Lists!$T$3,P6886-1,0,Q6886-P6886+1),0),0),6)</f>
        <v>#N/A</v>
      </c>
      <c r="S6886" s="36" t="e">
        <f ca="1">VLOOKUP(R6886,Lists!B:D,3,FALSE)</f>
        <v>#N/A</v>
      </c>
      <c r="T6886" s="36" t="str">
        <f>IF(F6886&lt;&gt;"",MATCH(R6886,'Maximum minutes'!B:B,0),"")</f>
        <v/>
      </c>
      <c r="U6886" s="36">
        <f ca="1">IF(F6886&lt;&gt;"",COUNTA(OFFSET('Maximum minutes'!$C$1,'Annexe A1 Cours'!T6886,0,1,50)),0)</f>
        <v>0</v>
      </c>
      <c r="V6886" s="37">
        <f ca="1">IFERROR(OFFSET('Maximum minutes'!$C$1,T6886+1,-1+MATCH(G6886,OFFSET('Maximum minutes'!$C$1,T6886-1,0,1,50),0)),0)</f>
        <v>0</v>
      </c>
      <c r="W6886" s="38">
        <f t="shared" ca="1" si="214"/>
        <v>0</v>
      </c>
    </row>
    <row r="6887" spans="1:23" s="36" customFormat="1" ht="18.75">
      <c r="A6887" s="34"/>
      <c r="B6887" s="39"/>
      <c r="C6887" s="39"/>
      <c r="D6887" s="35"/>
      <c r="E6887" s="40"/>
      <c r="F6887" s="39"/>
      <c r="G6887" s="39"/>
      <c r="H6887" s="39"/>
      <c r="I6887" s="34"/>
      <c r="J6887" s="34"/>
      <c r="K6887" s="34"/>
      <c r="L6887" s="34"/>
      <c r="M6887" s="43" t="str">
        <f ca="1">IFERROR(OFFSET('Maximum minutes'!$C$1,T6887,MATCH(IF(G6887&lt;&gt;"",G6887,F6887),OFFSET('Maximum minutes'!$C$1,T6887-1,0,1,U6887+1),0)-1)*IF(OR(ISNUMBER(J6887),J6887="sans examen"),1,0)*IF(W6887&lt;MinDate,1,0),"")</f>
        <v/>
      </c>
      <c r="N6887" s="36">
        <f t="shared" ca="1" si="215"/>
        <v>0</v>
      </c>
      <c r="O6887" s="36" t="e">
        <f ca="1">LEFT(OFFSET(Lists!$Q$2,MATCH(E6887,Lists!$R$3:$R$19,0),0),4)</f>
        <v>#N/A</v>
      </c>
      <c r="P6887" s="36" t="e">
        <f ca="1">MATCH(O6887,Lists!$S$2:$S$640,1)</f>
        <v>#N/A</v>
      </c>
      <c r="Q6887" s="36" t="e">
        <f ca="1">MATCH(LEFT(OFFSET(Lists!$Q$2,MATCH(E6887,Lists!$R$3:$R$19,0)+1,0),4),Lists!$S$3:$S$640,1)</f>
        <v>#N/A</v>
      </c>
      <c r="R6887" s="36" t="e">
        <f ca="1">LEFT(OFFSET(Lists!$S$2,P6887-1+MATCH(F6887,OFFSET(Lists!$T$3,P6887-1,0,Q6887-P6887+1),0),0),6)</f>
        <v>#N/A</v>
      </c>
      <c r="S6887" s="36" t="e">
        <f ca="1">VLOOKUP(R6887,Lists!B:D,3,FALSE)</f>
        <v>#N/A</v>
      </c>
      <c r="T6887" s="36" t="str">
        <f>IF(F6887&lt;&gt;"",MATCH(R6887,'Maximum minutes'!B:B,0),"")</f>
        <v/>
      </c>
      <c r="U6887" s="36">
        <f ca="1">IF(F6887&lt;&gt;"",COUNTA(OFFSET('Maximum minutes'!$C$1,'Annexe A1 Cours'!T6887,0,1,50)),0)</f>
        <v>0</v>
      </c>
      <c r="V6887" s="37">
        <f ca="1">IFERROR(OFFSET('Maximum minutes'!$C$1,T6887+1,-1+MATCH(G6887,OFFSET('Maximum minutes'!$C$1,T6887-1,0,1,50),0)),0)</f>
        <v>0</v>
      </c>
      <c r="W6887" s="38">
        <f t="shared" ca="1" si="214"/>
        <v>0</v>
      </c>
    </row>
    <row r="6888" spans="1:23" s="36" customFormat="1" ht="18.75">
      <c r="A6888" s="34"/>
      <c r="B6888" s="39"/>
      <c r="C6888" s="39"/>
      <c r="D6888" s="35"/>
      <c r="E6888" s="40"/>
      <c r="F6888" s="39"/>
      <c r="G6888" s="39"/>
      <c r="H6888" s="39"/>
      <c r="I6888" s="34"/>
      <c r="J6888" s="34"/>
      <c r="K6888" s="34"/>
      <c r="L6888" s="34"/>
      <c r="M6888" s="43" t="str">
        <f ca="1">IFERROR(OFFSET('Maximum minutes'!$C$1,T6888,MATCH(IF(G6888&lt;&gt;"",G6888,F6888),OFFSET('Maximum minutes'!$C$1,T6888-1,0,1,U6888+1),0)-1)*IF(OR(ISNUMBER(J6888),J6888="sans examen"),1,0)*IF(W6888&lt;MinDate,1,0),"")</f>
        <v/>
      </c>
      <c r="N6888" s="36">
        <f t="shared" ca="1" si="215"/>
        <v>0</v>
      </c>
      <c r="O6888" s="36" t="e">
        <f ca="1">LEFT(OFFSET(Lists!$Q$2,MATCH(E6888,Lists!$R$3:$R$19,0),0),4)</f>
        <v>#N/A</v>
      </c>
      <c r="P6888" s="36" t="e">
        <f ca="1">MATCH(O6888,Lists!$S$2:$S$640,1)</f>
        <v>#N/A</v>
      </c>
      <c r="Q6888" s="36" t="e">
        <f ca="1">MATCH(LEFT(OFFSET(Lists!$Q$2,MATCH(E6888,Lists!$R$3:$R$19,0)+1,0),4),Lists!$S$3:$S$640,1)</f>
        <v>#N/A</v>
      </c>
      <c r="R6888" s="36" t="e">
        <f ca="1">LEFT(OFFSET(Lists!$S$2,P6888-1+MATCH(F6888,OFFSET(Lists!$T$3,P6888-1,0,Q6888-P6888+1),0),0),6)</f>
        <v>#N/A</v>
      </c>
      <c r="S6888" s="36" t="e">
        <f ca="1">VLOOKUP(R6888,Lists!B:D,3,FALSE)</f>
        <v>#N/A</v>
      </c>
      <c r="T6888" s="36" t="str">
        <f>IF(F6888&lt;&gt;"",MATCH(R6888,'Maximum minutes'!B:B,0),"")</f>
        <v/>
      </c>
      <c r="U6888" s="36">
        <f ca="1">IF(F6888&lt;&gt;"",COUNTA(OFFSET('Maximum minutes'!$C$1,'Annexe A1 Cours'!T6888,0,1,50)),0)</f>
        <v>0</v>
      </c>
      <c r="V6888" s="37">
        <f ca="1">IFERROR(OFFSET('Maximum minutes'!$C$1,T6888+1,-1+MATCH(G6888,OFFSET('Maximum minutes'!$C$1,T6888-1,0,1,50),0)),0)</f>
        <v>0</v>
      </c>
      <c r="W6888" s="38">
        <f t="shared" ca="1" si="214"/>
        <v>0</v>
      </c>
    </row>
    <row r="6889" spans="1:23" s="36" customFormat="1" ht="18.75">
      <c r="A6889" s="34"/>
      <c r="B6889" s="39"/>
      <c r="C6889" s="39"/>
      <c r="D6889" s="35"/>
      <c r="E6889" s="40"/>
      <c r="F6889" s="39"/>
      <c r="G6889" s="39"/>
      <c r="H6889" s="39"/>
      <c r="I6889" s="34"/>
      <c r="J6889" s="34"/>
      <c r="K6889" s="34"/>
      <c r="L6889" s="34"/>
      <c r="M6889" s="43" t="str">
        <f ca="1">IFERROR(OFFSET('Maximum minutes'!$C$1,T6889,MATCH(IF(G6889&lt;&gt;"",G6889,F6889),OFFSET('Maximum minutes'!$C$1,T6889-1,0,1,U6889+1),0)-1)*IF(OR(ISNUMBER(J6889),J6889="sans examen"),1,0)*IF(W6889&lt;MinDate,1,0),"")</f>
        <v/>
      </c>
      <c r="N6889" s="36">
        <f t="shared" ca="1" si="215"/>
        <v>0</v>
      </c>
      <c r="O6889" s="36" t="e">
        <f ca="1">LEFT(OFFSET(Lists!$Q$2,MATCH(E6889,Lists!$R$3:$R$19,0),0),4)</f>
        <v>#N/A</v>
      </c>
      <c r="P6889" s="36" t="e">
        <f ca="1">MATCH(O6889,Lists!$S$2:$S$640,1)</f>
        <v>#N/A</v>
      </c>
      <c r="Q6889" s="36" t="e">
        <f ca="1">MATCH(LEFT(OFFSET(Lists!$Q$2,MATCH(E6889,Lists!$R$3:$R$19,0)+1,0),4),Lists!$S$3:$S$640,1)</f>
        <v>#N/A</v>
      </c>
      <c r="R6889" s="36" t="e">
        <f ca="1">LEFT(OFFSET(Lists!$S$2,P6889-1+MATCH(F6889,OFFSET(Lists!$T$3,P6889-1,0,Q6889-P6889+1),0),0),6)</f>
        <v>#N/A</v>
      </c>
      <c r="S6889" s="36" t="e">
        <f ca="1">VLOOKUP(R6889,Lists!B:D,3,FALSE)</f>
        <v>#N/A</v>
      </c>
      <c r="T6889" s="36" t="str">
        <f>IF(F6889&lt;&gt;"",MATCH(R6889,'Maximum minutes'!B:B,0),"")</f>
        <v/>
      </c>
      <c r="U6889" s="36">
        <f ca="1">IF(F6889&lt;&gt;"",COUNTA(OFFSET('Maximum minutes'!$C$1,'Annexe A1 Cours'!T6889,0,1,50)),0)</f>
        <v>0</v>
      </c>
      <c r="V6889" s="37">
        <f ca="1">IFERROR(OFFSET('Maximum minutes'!$C$1,T6889+1,-1+MATCH(G6889,OFFSET('Maximum minutes'!$C$1,T6889-1,0,1,50),0)),0)</f>
        <v>0</v>
      </c>
      <c r="W6889" s="38">
        <f t="shared" ca="1" si="214"/>
        <v>0</v>
      </c>
    </row>
    <row r="6890" spans="1:23" s="36" customFormat="1" ht="18.75">
      <c r="A6890" s="34"/>
      <c r="B6890" s="39"/>
      <c r="C6890" s="39"/>
      <c r="D6890" s="35"/>
      <c r="E6890" s="40"/>
      <c r="F6890" s="39"/>
      <c r="G6890" s="39"/>
      <c r="H6890" s="39"/>
      <c r="I6890" s="34"/>
      <c r="J6890" s="34"/>
      <c r="K6890" s="34"/>
      <c r="L6890" s="34"/>
      <c r="M6890" s="43" t="str">
        <f ca="1">IFERROR(OFFSET('Maximum minutes'!$C$1,T6890,MATCH(IF(G6890&lt;&gt;"",G6890,F6890),OFFSET('Maximum minutes'!$C$1,T6890-1,0,1,U6890+1),0)-1)*IF(OR(ISNUMBER(J6890),J6890="sans examen"),1,0)*IF(W6890&lt;MinDate,1,0),"")</f>
        <v/>
      </c>
      <c r="N6890" s="36">
        <f t="shared" ca="1" si="215"/>
        <v>0</v>
      </c>
      <c r="O6890" s="36" t="e">
        <f ca="1">LEFT(OFFSET(Lists!$Q$2,MATCH(E6890,Lists!$R$3:$R$19,0),0),4)</f>
        <v>#N/A</v>
      </c>
      <c r="P6890" s="36" t="e">
        <f ca="1">MATCH(O6890,Lists!$S$2:$S$640,1)</f>
        <v>#N/A</v>
      </c>
      <c r="Q6890" s="36" t="e">
        <f ca="1">MATCH(LEFT(OFFSET(Lists!$Q$2,MATCH(E6890,Lists!$R$3:$R$19,0)+1,0),4),Lists!$S$3:$S$640,1)</f>
        <v>#N/A</v>
      </c>
      <c r="R6890" s="36" t="e">
        <f ca="1">LEFT(OFFSET(Lists!$S$2,P6890-1+MATCH(F6890,OFFSET(Lists!$T$3,P6890-1,0,Q6890-P6890+1),0),0),6)</f>
        <v>#N/A</v>
      </c>
      <c r="S6890" s="36" t="e">
        <f ca="1">VLOOKUP(R6890,Lists!B:D,3,FALSE)</f>
        <v>#N/A</v>
      </c>
      <c r="T6890" s="36" t="str">
        <f>IF(F6890&lt;&gt;"",MATCH(R6890,'Maximum minutes'!B:B,0),"")</f>
        <v/>
      </c>
      <c r="U6890" s="36">
        <f ca="1">IF(F6890&lt;&gt;"",COUNTA(OFFSET('Maximum minutes'!$C$1,'Annexe A1 Cours'!T6890,0,1,50)),0)</f>
        <v>0</v>
      </c>
      <c r="V6890" s="37">
        <f ca="1">IFERROR(OFFSET('Maximum minutes'!$C$1,T6890+1,-1+MATCH(G6890,OFFSET('Maximum minutes'!$C$1,T6890-1,0,1,50),0)),0)</f>
        <v>0</v>
      </c>
      <c r="W6890" s="38">
        <f t="shared" ca="1" si="214"/>
        <v>0</v>
      </c>
    </row>
    <row r="6891" spans="1:23" s="36" customFormat="1" ht="18.75">
      <c r="A6891" s="34"/>
      <c r="B6891" s="39"/>
      <c r="C6891" s="39"/>
      <c r="D6891" s="35"/>
      <c r="E6891" s="40"/>
      <c r="F6891" s="39"/>
      <c r="G6891" s="39"/>
      <c r="H6891" s="39"/>
      <c r="I6891" s="34"/>
      <c r="J6891" s="34"/>
      <c r="K6891" s="34"/>
      <c r="L6891" s="34"/>
      <c r="M6891" s="43" t="str">
        <f ca="1">IFERROR(OFFSET('Maximum minutes'!$C$1,T6891,MATCH(IF(G6891&lt;&gt;"",G6891,F6891),OFFSET('Maximum minutes'!$C$1,T6891-1,0,1,U6891+1),0)-1)*IF(OR(ISNUMBER(J6891),J6891="sans examen"),1,0)*IF(W6891&lt;MinDate,1,0),"")</f>
        <v/>
      </c>
      <c r="N6891" s="36">
        <f t="shared" ca="1" si="215"/>
        <v>0</v>
      </c>
      <c r="O6891" s="36" t="e">
        <f ca="1">LEFT(OFFSET(Lists!$Q$2,MATCH(E6891,Lists!$R$3:$R$19,0),0),4)</f>
        <v>#N/A</v>
      </c>
      <c r="P6891" s="36" t="e">
        <f ca="1">MATCH(O6891,Lists!$S$2:$S$640,1)</f>
        <v>#N/A</v>
      </c>
      <c r="Q6891" s="36" t="e">
        <f ca="1">MATCH(LEFT(OFFSET(Lists!$Q$2,MATCH(E6891,Lists!$R$3:$R$19,0)+1,0),4),Lists!$S$3:$S$640,1)</f>
        <v>#N/A</v>
      </c>
      <c r="R6891" s="36" t="e">
        <f ca="1">LEFT(OFFSET(Lists!$S$2,P6891-1+MATCH(F6891,OFFSET(Lists!$T$3,P6891-1,0,Q6891-P6891+1),0),0),6)</f>
        <v>#N/A</v>
      </c>
      <c r="S6891" s="36" t="e">
        <f ca="1">VLOOKUP(R6891,Lists!B:D,3,FALSE)</f>
        <v>#N/A</v>
      </c>
      <c r="T6891" s="36" t="str">
        <f>IF(F6891&lt;&gt;"",MATCH(R6891,'Maximum minutes'!B:B,0),"")</f>
        <v/>
      </c>
      <c r="U6891" s="36">
        <f ca="1">IF(F6891&lt;&gt;"",COUNTA(OFFSET('Maximum minutes'!$C$1,'Annexe A1 Cours'!T6891,0,1,50)),0)</f>
        <v>0</v>
      </c>
      <c r="V6891" s="37">
        <f ca="1">IFERROR(OFFSET('Maximum minutes'!$C$1,T6891+1,-1+MATCH(G6891,OFFSET('Maximum minutes'!$C$1,T6891-1,0,1,50),0)),0)</f>
        <v>0</v>
      </c>
      <c r="W6891" s="38">
        <f t="shared" ca="1" si="214"/>
        <v>0</v>
      </c>
    </row>
    <row r="6892" spans="1:23" s="36" customFormat="1" ht="18.75">
      <c r="A6892" s="34"/>
      <c r="B6892" s="39"/>
      <c r="C6892" s="39"/>
      <c r="D6892" s="35"/>
      <c r="E6892" s="40"/>
      <c r="F6892" s="39"/>
      <c r="G6892" s="39"/>
      <c r="H6892" s="39"/>
      <c r="I6892" s="34"/>
      <c r="J6892" s="34"/>
      <c r="K6892" s="34"/>
      <c r="L6892" s="34"/>
      <c r="M6892" s="43" t="str">
        <f ca="1">IFERROR(OFFSET('Maximum minutes'!$C$1,T6892,MATCH(IF(G6892&lt;&gt;"",G6892,F6892),OFFSET('Maximum minutes'!$C$1,T6892-1,0,1,U6892+1),0)-1)*IF(OR(ISNUMBER(J6892),J6892="sans examen"),1,0)*IF(W6892&lt;MinDate,1,0),"")</f>
        <v/>
      </c>
      <c r="N6892" s="36">
        <f t="shared" ca="1" si="215"/>
        <v>0</v>
      </c>
      <c r="O6892" s="36" t="e">
        <f ca="1">LEFT(OFFSET(Lists!$Q$2,MATCH(E6892,Lists!$R$3:$R$19,0),0),4)</f>
        <v>#N/A</v>
      </c>
      <c r="P6892" s="36" t="e">
        <f ca="1">MATCH(O6892,Lists!$S$2:$S$640,1)</f>
        <v>#N/A</v>
      </c>
      <c r="Q6892" s="36" t="e">
        <f ca="1">MATCH(LEFT(OFFSET(Lists!$Q$2,MATCH(E6892,Lists!$R$3:$R$19,0)+1,0),4),Lists!$S$3:$S$640,1)</f>
        <v>#N/A</v>
      </c>
      <c r="R6892" s="36" t="e">
        <f ca="1">LEFT(OFFSET(Lists!$S$2,P6892-1+MATCH(F6892,OFFSET(Lists!$T$3,P6892-1,0,Q6892-P6892+1),0),0),6)</f>
        <v>#N/A</v>
      </c>
      <c r="S6892" s="36" t="e">
        <f ca="1">VLOOKUP(R6892,Lists!B:D,3,FALSE)</f>
        <v>#N/A</v>
      </c>
      <c r="T6892" s="36" t="str">
        <f>IF(F6892&lt;&gt;"",MATCH(R6892,'Maximum minutes'!B:B,0),"")</f>
        <v/>
      </c>
      <c r="U6892" s="36">
        <f ca="1">IF(F6892&lt;&gt;"",COUNTA(OFFSET('Maximum minutes'!$C$1,'Annexe A1 Cours'!T6892,0,1,50)),0)</f>
        <v>0</v>
      </c>
      <c r="V6892" s="37">
        <f ca="1">IFERROR(OFFSET('Maximum minutes'!$C$1,T6892+1,-1+MATCH(G6892,OFFSET('Maximum minutes'!$C$1,T6892-1,0,1,50),0)),0)</f>
        <v>0</v>
      </c>
      <c r="W6892" s="38">
        <f t="shared" ca="1" si="214"/>
        <v>0</v>
      </c>
    </row>
    <row r="6893" spans="1:23" s="36" customFormat="1" ht="18.75">
      <c r="A6893" s="34"/>
      <c r="B6893" s="39"/>
      <c r="C6893" s="39"/>
      <c r="D6893" s="35"/>
      <c r="E6893" s="40"/>
      <c r="F6893" s="39"/>
      <c r="G6893" s="39"/>
      <c r="H6893" s="39"/>
      <c r="I6893" s="34"/>
      <c r="J6893" s="34"/>
      <c r="K6893" s="34"/>
      <c r="L6893" s="34"/>
      <c r="M6893" s="43" t="str">
        <f ca="1">IFERROR(OFFSET('Maximum minutes'!$C$1,T6893,MATCH(IF(G6893&lt;&gt;"",G6893,F6893),OFFSET('Maximum minutes'!$C$1,T6893-1,0,1,U6893+1),0)-1)*IF(OR(ISNUMBER(J6893),J6893="sans examen"),1,0)*IF(W6893&lt;MinDate,1,0),"")</f>
        <v/>
      </c>
      <c r="N6893" s="36">
        <f t="shared" ca="1" si="215"/>
        <v>0</v>
      </c>
      <c r="O6893" s="36" t="e">
        <f ca="1">LEFT(OFFSET(Lists!$Q$2,MATCH(E6893,Lists!$R$3:$R$19,0),0),4)</f>
        <v>#N/A</v>
      </c>
      <c r="P6893" s="36" t="e">
        <f ca="1">MATCH(O6893,Lists!$S$2:$S$640,1)</f>
        <v>#N/A</v>
      </c>
      <c r="Q6893" s="36" t="e">
        <f ca="1">MATCH(LEFT(OFFSET(Lists!$Q$2,MATCH(E6893,Lists!$R$3:$R$19,0)+1,0),4),Lists!$S$3:$S$640,1)</f>
        <v>#N/A</v>
      </c>
      <c r="R6893" s="36" t="e">
        <f ca="1">LEFT(OFFSET(Lists!$S$2,P6893-1+MATCH(F6893,OFFSET(Lists!$T$3,P6893-1,0,Q6893-P6893+1),0),0),6)</f>
        <v>#N/A</v>
      </c>
      <c r="S6893" s="36" t="e">
        <f ca="1">VLOOKUP(R6893,Lists!B:D,3,FALSE)</f>
        <v>#N/A</v>
      </c>
      <c r="T6893" s="36" t="str">
        <f>IF(F6893&lt;&gt;"",MATCH(R6893,'Maximum minutes'!B:B,0),"")</f>
        <v/>
      </c>
      <c r="U6893" s="36">
        <f ca="1">IF(F6893&lt;&gt;"",COUNTA(OFFSET('Maximum minutes'!$C$1,'Annexe A1 Cours'!T6893,0,1,50)),0)</f>
        <v>0</v>
      </c>
      <c r="V6893" s="37">
        <f ca="1">IFERROR(OFFSET('Maximum minutes'!$C$1,T6893+1,-1+MATCH(G6893,OFFSET('Maximum minutes'!$C$1,T6893-1,0,1,50),0)),0)</f>
        <v>0</v>
      </c>
      <c r="W6893" s="38">
        <f t="shared" ca="1" si="214"/>
        <v>0</v>
      </c>
    </row>
    <row r="6894" spans="1:23" s="36" customFormat="1" ht="18.75">
      <c r="A6894" s="34"/>
      <c r="B6894" s="39"/>
      <c r="C6894" s="39"/>
      <c r="D6894" s="35"/>
      <c r="E6894" s="40"/>
      <c r="F6894" s="39"/>
      <c r="G6894" s="39"/>
      <c r="H6894" s="39"/>
      <c r="I6894" s="34"/>
      <c r="J6894" s="34"/>
      <c r="K6894" s="34"/>
      <c r="L6894" s="34"/>
      <c r="M6894" s="43" t="str">
        <f ca="1">IFERROR(OFFSET('Maximum minutes'!$C$1,T6894,MATCH(IF(G6894&lt;&gt;"",G6894,F6894),OFFSET('Maximum minutes'!$C$1,T6894-1,0,1,U6894+1),0)-1)*IF(OR(ISNUMBER(J6894),J6894="sans examen"),1,0)*IF(W6894&lt;MinDate,1,0),"")</f>
        <v/>
      </c>
      <c r="N6894" s="36">
        <f t="shared" ca="1" si="215"/>
        <v>0</v>
      </c>
      <c r="O6894" s="36" t="e">
        <f ca="1">LEFT(OFFSET(Lists!$Q$2,MATCH(E6894,Lists!$R$3:$R$19,0),0),4)</f>
        <v>#N/A</v>
      </c>
      <c r="P6894" s="36" t="e">
        <f ca="1">MATCH(O6894,Lists!$S$2:$S$640,1)</f>
        <v>#N/A</v>
      </c>
      <c r="Q6894" s="36" t="e">
        <f ca="1">MATCH(LEFT(OFFSET(Lists!$Q$2,MATCH(E6894,Lists!$R$3:$R$19,0)+1,0),4),Lists!$S$3:$S$640,1)</f>
        <v>#N/A</v>
      </c>
      <c r="R6894" s="36" t="e">
        <f ca="1">LEFT(OFFSET(Lists!$S$2,P6894-1+MATCH(F6894,OFFSET(Lists!$T$3,P6894-1,0,Q6894-P6894+1),0),0),6)</f>
        <v>#N/A</v>
      </c>
      <c r="S6894" s="36" t="e">
        <f ca="1">VLOOKUP(R6894,Lists!B:D,3,FALSE)</f>
        <v>#N/A</v>
      </c>
      <c r="T6894" s="36" t="str">
        <f>IF(F6894&lt;&gt;"",MATCH(R6894,'Maximum minutes'!B:B,0),"")</f>
        <v/>
      </c>
      <c r="U6894" s="36">
        <f ca="1">IF(F6894&lt;&gt;"",COUNTA(OFFSET('Maximum minutes'!$C$1,'Annexe A1 Cours'!T6894,0,1,50)),0)</f>
        <v>0</v>
      </c>
      <c r="V6894" s="37">
        <f ca="1">IFERROR(OFFSET('Maximum minutes'!$C$1,T6894+1,-1+MATCH(G6894,OFFSET('Maximum minutes'!$C$1,T6894-1,0,1,50),0)),0)</f>
        <v>0</v>
      </c>
      <c r="W6894" s="38">
        <f t="shared" ca="1" si="214"/>
        <v>0</v>
      </c>
    </row>
    <row r="6895" spans="1:23" s="36" customFormat="1" ht="18.75">
      <c r="A6895" s="34"/>
      <c r="B6895" s="39"/>
      <c r="C6895" s="39"/>
      <c r="D6895" s="35"/>
      <c r="E6895" s="40"/>
      <c r="F6895" s="39"/>
      <c r="G6895" s="39"/>
      <c r="H6895" s="39"/>
      <c r="I6895" s="34"/>
      <c r="J6895" s="34"/>
      <c r="K6895" s="34"/>
      <c r="L6895" s="34"/>
      <c r="M6895" s="43" t="str">
        <f ca="1">IFERROR(OFFSET('Maximum minutes'!$C$1,T6895,MATCH(IF(G6895&lt;&gt;"",G6895,F6895),OFFSET('Maximum minutes'!$C$1,T6895-1,0,1,U6895+1),0)-1)*IF(OR(ISNUMBER(J6895),J6895="sans examen"),1,0)*IF(W6895&lt;MinDate,1,0),"")</f>
        <v/>
      </c>
      <c r="N6895" s="36">
        <f t="shared" ca="1" si="215"/>
        <v>0</v>
      </c>
      <c r="O6895" s="36" t="e">
        <f ca="1">LEFT(OFFSET(Lists!$Q$2,MATCH(E6895,Lists!$R$3:$R$19,0),0),4)</f>
        <v>#N/A</v>
      </c>
      <c r="P6895" s="36" t="e">
        <f ca="1">MATCH(O6895,Lists!$S$2:$S$640,1)</f>
        <v>#N/A</v>
      </c>
      <c r="Q6895" s="36" t="e">
        <f ca="1">MATCH(LEFT(OFFSET(Lists!$Q$2,MATCH(E6895,Lists!$R$3:$R$19,0)+1,0),4),Lists!$S$3:$S$640,1)</f>
        <v>#N/A</v>
      </c>
      <c r="R6895" s="36" t="e">
        <f ca="1">LEFT(OFFSET(Lists!$S$2,P6895-1+MATCH(F6895,OFFSET(Lists!$T$3,P6895-1,0,Q6895-P6895+1),0),0),6)</f>
        <v>#N/A</v>
      </c>
      <c r="S6895" s="36" t="e">
        <f ca="1">VLOOKUP(R6895,Lists!B:D,3,FALSE)</f>
        <v>#N/A</v>
      </c>
      <c r="T6895" s="36" t="str">
        <f>IF(F6895&lt;&gt;"",MATCH(R6895,'Maximum minutes'!B:B,0),"")</f>
        <v/>
      </c>
      <c r="U6895" s="36">
        <f ca="1">IF(F6895&lt;&gt;"",COUNTA(OFFSET('Maximum minutes'!$C$1,'Annexe A1 Cours'!T6895,0,1,50)),0)</f>
        <v>0</v>
      </c>
      <c r="V6895" s="37">
        <f ca="1">IFERROR(OFFSET('Maximum minutes'!$C$1,T6895+1,-1+MATCH(G6895,OFFSET('Maximum minutes'!$C$1,T6895-1,0,1,50),0)),0)</f>
        <v>0</v>
      </c>
      <c r="W6895" s="38">
        <f t="shared" ca="1" si="214"/>
        <v>0</v>
      </c>
    </row>
    <row r="6896" spans="1:23" s="36" customFormat="1" ht="18.75">
      <c r="A6896" s="34"/>
      <c r="B6896" s="39"/>
      <c r="C6896" s="39"/>
      <c r="D6896" s="35"/>
      <c r="E6896" s="40"/>
      <c r="F6896" s="39"/>
      <c r="G6896" s="39"/>
      <c r="H6896" s="39"/>
      <c r="I6896" s="34"/>
      <c r="J6896" s="34"/>
      <c r="K6896" s="34"/>
      <c r="L6896" s="34"/>
      <c r="M6896" s="43" t="str">
        <f ca="1">IFERROR(OFFSET('Maximum minutes'!$C$1,T6896,MATCH(IF(G6896&lt;&gt;"",G6896,F6896),OFFSET('Maximum minutes'!$C$1,T6896-1,0,1,U6896+1),0)-1)*IF(OR(ISNUMBER(J6896),J6896="sans examen"),1,0)*IF(W6896&lt;MinDate,1,0),"")</f>
        <v/>
      </c>
      <c r="N6896" s="36">
        <f t="shared" ca="1" si="215"/>
        <v>0</v>
      </c>
      <c r="O6896" s="36" t="e">
        <f ca="1">LEFT(OFFSET(Lists!$Q$2,MATCH(E6896,Lists!$R$3:$R$19,0),0),4)</f>
        <v>#N/A</v>
      </c>
      <c r="P6896" s="36" t="e">
        <f ca="1">MATCH(O6896,Lists!$S$2:$S$640,1)</f>
        <v>#N/A</v>
      </c>
      <c r="Q6896" s="36" t="e">
        <f ca="1">MATCH(LEFT(OFFSET(Lists!$Q$2,MATCH(E6896,Lists!$R$3:$R$19,0)+1,0),4),Lists!$S$3:$S$640,1)</f>
        <v>#N/A</v>
      </c>
      <c r="R6896" s="36" t="e">
        <f ca="1">LEFT(OFFSET(Lists!$S$2,P6896-1+MATCH(F6896,OFFSET(Lists!$T$3,P6896-1,0,Q6896-P6896+1),0),0),6)</f>
        <v>#N/A</v>
      </c>
      <c r="S6896" s="36" t="e">
        <f ca="1">VLOOKUP(R6896,Lists!B:D,3,FALSE)</f>
        <v>#N/A</v>
      </c>
      <c r="T6896" s="36" t="str">
        <f>IF(F6896&lt;&gt;"",MATCH(R6896,'Maximum minutes'!B:B,0),"")</f>
        <v/>
      </c>
      <c r="U6896" s="36">
        <f ca="1">IF(F6896&lt;&gt;"",COUNTA(OFFSET('Maximum minutes'!$C$1,'Annexe A1 Cours'!T6896,0,1,50)),0)</f>
        <v>0</v>
      </c>
      <c r="V6896" s="37">
        <f ca="1">IFERROR(OFFSET('Maximum minutes'!$C$1,T6896+1,-1+MATCH(G6896,OFFSET('Maximum minutes'!$C$1,T6896-1,0,1,50),0)),0)</f>
        <v>0</v>
      </c>
      <c r="W6896" s="38">
        <f t="shared" ca="1" si="214"/>
        <v>0</v>
      </c>
    </row>
    <row r="6897" spans="1:23" s="36" customFormat="1" ht="18.75">
      <c r="A6897" s="34"/>
      <c r="B6897" s="39"/>
      <c r="C6897" s="39"/>
      <c r="D6897" s="35"/>
      <c r="E6897" s="40"/>
      <c r="F6897" s="39"/>
      <c r="G6897" s="39"/>
      <c r="H6897" s="39"/>
      <c r="I6897" s="34"/>
      <c r="J6897" s="34"/>
      <c r="K6897" s="34"/>
      <c r="L6897" s="34"/>
      <c r="M6897" s="43" t="str">
        <f ca="1">IFERROR(OFFSET('Maximum minutes'!$C$1,T6897,MATCH(IF(G6897&lt;&gt;"",G6897,F6897),OFFSET('Maximum minutes'!$C$1,T6897-1,0,1,U6897+1),0)-1)*IF(OR(ISNUMBER(J6897),J6897="sans examen"),1,0)*IF(W6897&lt;MinDate,1,0),"")</f>
        <v/>
      </c>
      <c r="N6897" s="36">
        <f t="shared" ca="1" si="215"/>
        <v>0</v>
      </c>
      <c r="O6897" s="36" t="e">
        <f ca="1">LEFT(OFFSET(Lists!$Q$2,MATCH(E6897,Lists!$R$3:$R$19,0),0),4)</f>
        <v>#N/A</v>
      </c>
      <c r="P6897" s="36" t="e">
        <f ca="1">MATCH(O6897,Lists!$S$2:$S$640,1)</f>
        <v>#N/A</v>
      </c>
      <c r="Q6897" s="36" t="e">
        <f ca="1">MATCH(LEFT(OFFSET(Lists!$Q$2,MATCH(E6897,Lists!$R$3:$R$19,0)+1,0),4),Lists!$S$3:$S$640,1)</f>
        <v>#N/A</v>
      </c>
      <c r="R6897" s="36" t="e">
        <f ca="1">LEFT(OFFSET(Lists!$S$2,P6897-1+MATCH(F6897,OFFSET(Lists!$T$3,P6897-1,0,Q6897-P6897+1),0),0),6)</f>
        <v>#N/A</v>
      </c>
      <c r="S6897" s="36" t="e">
        <f ca="1">VLOOKUP(R6897,Lists!B:D,3,FALSE)</f>
        <v>#N/A</v>
      </c>
      <c r="T6897" s="36" t="str">
        <f>IF(F6897&lt;&gt;"",MATCH(R6897,'Maximum minutes'!B:B,0),"")</f>
        <v/>
      </c>
      <c r="U6897" s="36">
        <f ca="1">IF(F6897&lt;&gt;"",COUNTA(OFFSET('Maximum minutes'!$C$1,'Annexe A1 Cours'!T6897,0,1,50)),0)</f>
        <v>0</v>
      </c>
      <c r="V6897" s="37">
        <f ca="1">IFERROR(OFFSET('Maximum minutes'!$C$1,T6897+1,-1+MATCH(G6897,OFFSET('Maximum minutes'!$C$1,T6897-1,0,1,50),0)),0)</f>
        <v>0</v>
      </c>
      <c r="W6897" s="38">
        <f t="shared" ca="1" si="214"/>
        <v>0</v>
      </c>
    </row>
    <row r="6898" spans="1:23" s="36" customFormat="1" ht="18.75">
      <c r="A6898" s="34"/>
      <c r="B6898" s="39"/>
      <c r="C6898" s="39"/>
      <c r="D6898" s="35"/>
      <c r="E6898" s="40"/>
      <c r="F6898" s="39"/>
      <c r="G6898" s="39"/>
      <c r="H6898" s="39"/>
      <c r="I6898" s="34"/>
      <c r="J6898" s="34"/>
      <c r="K6898" s="34"/>
      <c r="L6898" s="34"/>
      <c r="M6898" s="43" t="str">
        <f ca="1">IFERROR(OFFSET('Maximum minutes'!$C$1,T6898,MATCH(IF(G6898&lt;&gt;"",G6898,F6898),OFFSET('Maximum minutes'!$C$1,T6898-1,0,1,U6898+1),0)-1)*IF(OR(ISNUMBER(J6898),J6898="sans examen"),1,0)*IF(W6898&lt;MinDate,1,0),"")</f>
        <v/>
      </c>
      <c r="N6898" s="36">
        <f t="shared" ca="1" si="215"/>
        <v>0</v>
      </c>
      <c r="O6898" s="36" t="e">
        <f ca="1">LEFT(OFFSET(Lists!$Q$2,MATCH(E6898,Lists!$R$3:$R$19,0),0),4)</f>
        <v>#N/A</v>
      </c>
      <c r="P6898" s="36" t="e">
        <f ca="1">MATCH(O6898,Lists!$S$2:$S$640,1)</f>
        <v>#N/A</v>
      </c>
      <c r="Q6898" s="36" t="e">
        <f ca="1">MATCH(LEFT(OFFSET(Lists!$Q$2,MATCH(E6898,Lists!$R$3:$R$19,0)+1,0),4),Lists!$S$3:$S$640,1)</f>
        <v>#N/A</v>
      </c>
      <c r="R6898" s="36" t="e">
        <f ca="1">LEFT(OFFSET(Lists!$S$2,P6898-1+MATCH(F6898,OFFSET(Lists!$T$3,P6898-1,0,Q6898-P6898+1),0),0),6)</f>
        <v>#N/A</v>
      </c>
      <c r="S6898" s="36" t="e">
        <f ca="1">VLOOKUP(R6898,Lists!B:D,3,FALSE)</f>
        <v>#N/A</v>
      </c>
      <c r="T6898" s="36" t="str">
        <f>IF(F6898&lt;&gt;"",MATCH(R6898,'Maximum minutes'!B:B,0),"")</f>
        <v/>
      </c>
      <c r="U6898" s="36">
        <f ca="1">IF(F6898&lt;&gt;"",COUNTA(OFFSET('Maximum minutes'!$C$1,'Annexe A1 Cours'!T6898,0,1,50)),0)</f>
        <v>0</v>
      </c>
      <c r="V6898" s="37">
        <f ca="1">IFERROR(OFFSET('Maximum minutes'!$C$1,T6898+1,-1+MATCH(G6898,OFFSET('Maximum minutes'!$C$1,T6898-1,0,1,50),0)),0)</f>
        <v>0</v>
      </c>
      <c r="W6898" s="38">
        <f t="shared" ca="1" si="214"/>
        <v>0</v>
      </c>
    </row>
    <row r="6899" spans="1:23" s="36" customFormat="1" ht="18.75">
      <c r="A6899" s="34"/>
      <c r="B6899" s="39"/>
      <c r="C6899" s="39"/>
      <c r="D6899" s="35"/>
      <c r="E6899" s="40"/>
      <c r="F6899" s="39"/>
      <c r="G6899" s="39"/>
      <c r="H6899" s="39"/>
      <c r="I6899" s="34"/>
      <c r="J6899" s="34"/>
      <c r="K6899" s="34"/>
      <c r="L6899" s="34"/>
      <c r="M6899" s="43" t="str">
        <f ca="1">IFERROR(OFFSET('Maximum minutes'!$C$1,T6899,MATCH(IF(G6899&lt;&gt;"",G6899,F6899),OFFSET('Maximum minutes'!$C$1,T6899-1,0,1,U6899+1),0)-1)*IF(OR(ISNUMBER(J6899),J6899="sans examen"),1,0)*IF(W6899&lt;MinDate,1,0),"")</f>
        <v/>
      </c>
      <c r="N6899" s="36">
        <f t="shared" ca="1" si="215"/>
        <v>0</v>
      </c>
      <c r="O6899" s="36" t="e">
        <f ca="1">LEFT(OFFSET(Lists!$Q$2,MATCH(E6899,Lists!$R$3:$R$19,0),0),4)</f>
        <v>#N/A</v>
      </c>
      <c r="P6899" s="36" t="e">
        <f ca="1">MATCH(O6899,Lists!$S$2:$S$640,1)</f>
        <v>#N/A</v>
      </c>
      <c r="Q6899" s="36" t="e">
        <f ca="1">MATCH(LEFT(OFFSET(Lists!$Q$2,MATCH(E6899,Lists!$R$3:$R$19,0)+1,0),4),Lists!$S$3:$S$640,1)</f>
        <v>#N/A</v>
      </c>
      <c r="R6899" s="36" t="e">
        <f ca="1">LEFT(OFFSET(Lists!$S$2,P6899-1+MATCH(F6899,OFFSET(Lists!$T$3,P6899-1,0,Q6899-P6899+1),0),0),6)</f>
        <v>#N/A</v>
      </c>
      <c r="S6899" s="36" t="e">
        <f ca="1">VLOOKUP(R6899,Lists!B:D,3,FALSE)</f>
        <v>#N/A</v>
      </c>
      <c r="T6899" s="36" t="str">
        <f>IF(F6899&lt;&gt;"",MATCH(R6899,'Maximum minutes'!B:B,0),"")</f>
        <v/>
      </c>
      <c r="U6899" s="36">
        <f ca="1">IF(F6899&lt;&gt;"",COUNTA(OFFSET('Maximum minutes'!$C$1,'Annexe A1 Cours'!T6899,0,1,50)),0)</f>
        <v>0</v>
      </c>
      <c r="V6899" s="37">
        <f ca="1">IFERROR(OFFSET('Maximum minutes'!$C$1,T6899+1,-1+MATCH(G6899,OFFSET('Maximum minutes'!$C$1,T6899-1,0,1,50),0)),0)</f>
        <v>0</v>
      </c>
      <c r="W6899" s="38">
        <f t="shared" ca="1" si="214"/>
        <v>0</v>
      </c>
    </row>
    <row r="6900" spans="1:23" s="36" customFormat="1" ht="18.75">
      <c r="A6900" s="34"/>
      <c r="B6900" s="39"/>
      <c r="C6900" s="39"/>
      <c r="D6900" s="35"/>
      <c r="E6900" s="40"/>
      <c r="F6900" s="39"/>
      <c r="G6900" s="39"/>
      <c r="H6900" s="39"/>
      <c r="I6900" s="34"/>
      <c r="J6900" s="34"/>
      <c r="K6900" s="34"/>
      <c r="L6900" s="34"/>
      <c r="M6900" s="43" t="str">
        <f ca="1">IFERROR(OFFSET('Maximum minutes'!$C$1,T6900,MATCH(IF(G6900&lt;&gt;"",G6900,F6900),OFFSET('Maximum minutes'!$C$1,T6900-1,0,1,U6900+1),0)-1)*IF(OR(ISNUMBER(J6900),J6900="sans examen"),1,0)*IF(W6900&lt;MinDate,1,0),"")</f>
        <v/>
      </c>
      <c r="N6900" s="36">
        <f t="shared" ca="1" si="215"/>
        <v>0</v>
      </c>
      <c r="O6900" s="36" t="e">
        <f ca="1">LEFT(OFFSET(Lists!$Q$2,MATCH(E6900,Lists!$R$3:$R$19,0),0),4)</f>
        <v>#N/A</v>
      </c>
      <c r="P6900" s="36" t="e">
        <f ca="1">MATCH(O6900,Lists!$S$2:$S$640,1)</f>
        <v>#N/A</v>
      </c>
      <c r="Q6900" s="36" t="e">
        <f ca="1">MATCH(LEFT(OFFSET(Lists!$Q$2,MATCH(E6900,Lists!$R$3:$R$19,0)+1,0),4),Lists!$S$3:$S$640,1)</f>
        <v>#N/A</v>
      </c>
      <c r="R6900" s="36" t="e">
        <f ca="1">LEFT(OFFSET(Lists!$S$2,P6900-1+MATCH(F6900,OFFSET(Lists!$T$3,P6900-1,0,Q6900-P6900+1),0),0),6)</f>
        <v>#N/A</v>
      </c>
      <c r="S6900" s="36" t="e">
        <f ca="1">VLOOKUP(R6900,Lists!B:D,3,FALSE)</f>
        <v>#N/A</v>
      </c>
      <c r="T6900" s="36" t="str">
        <f>IF(F6900&lt;&gt;"",MATCH(R6900,'Maximum minutes'!B:B,0),"")</f>
        <v/>
      </c>
      <c r="U6900" s="36">
        <f ca="1">IF(F6900&lt;&gt;"",COUNTA(OFFSET('Maximum minutes'!$C$1,'Annexe A1 Cours'!T6900,0,1,50)),0)</f>
        <v>0</v>
      </c>
      <c r="V6900" s="37">
        <f ca="1">IFERROR(OFFSET('Maximum minutes'!$C$1,T6900+1,-1+MATCH(G6900,OFFSET('Maximum minutes'!$C$1,T6900-1,0,1,50),0)),0)</f>
        <v>0</v>
      </c>
      <c r="W6900" s="38">
        <f t="shared" ca="1" si="214"/>
        <v>0</v>
      </c>
    </row>
    <row r="6901" spans="1:23" s="36" customFormat="1" ht="18.75">
      <c r="A6901" s="34"/>
      <c r="B6901" s="39"/>
      <c r="C6901" s="39"/>
      <c r="D6901" s="35"/>
      <c r="E6901" s="40"/>
      <c r="F6901" s="39"/>
      <c r="G6901" s="39"/>
      <c r="H6901" s="39"/>
      <c r="I6901" s="34"/>
      <c r="J6901" s="34"/>
      <c r="K6901" s="34"/>
      <c r="L6901" s="34"/>
      <c r="M6901" s="43" t="str">
        <f ca="1">IFERROR(OFFSET('Maximum minutes'!$C$1,T6901,MATCH(IF(G6901&lt;&gt;"",G6901,F6901),OFFSET('Maximum minutes'!$C$1,T6901-1,0,1,U6901+1),0)-1)*IF(OR(ISNUMBER(J6901),J6901="sans examen"),1,0)*IF(W6901&lt;MinDate,1,0),"")</f>
        <v/>
      </c>
      <c r="N6901" s="36">
        <f t="shared" ca="1" si="215"/>
        <v>0</v>
      </c>
      <c r="O6901" s="36" t="e">
        <f ca="1">LEFT(OFFSET(Lists!$Q$2,MATCH(E6901,Lists!$R$3:$R$19,0),0),4)</f>
        <v>#N/A</v>
      </c>
      <c r="P6901" s="36" t="e">
        <f ca="1">MATCH(O6901,Lists!$S$2:$S$640,1)</f>
        <v>#N/A</v>
      </c>
      <c r="Q6901" s="36" t="e">
        <f ca="1">MATCH(LEFT(OFFSET(Lists!$Q$2,MATCH(E6901,Lists!$R$3:$R$19,0)+1,0),4),Lists!$S$3:$S$640,1)</f>
        <v>#N/A</v>
      </c>
      <c r="R6901" s="36" t="e">
        <f ca="1">LEFT(OFFSET(Lists!$S$2,P6901-1+MATCH(F6901,OFFSET(Lists!$T$3,P6901-1,0,Q6901-P6901+1),0),0),6)</f>
        <v>#N/A</v>
      </c>
      <c r="S6901" s="36" t="e">
        <f ca="1">VLOOKUP(R6901,Lists!B:D,3,FALSE)</f>
        <v>#N/A</v>
      </c>
      <c r="T6901" s="36" t="str">
        <f>IF(F6901&lt;&gt;"",MATCH(R6901,'Maximum minutes'!B:B,0),"")</f>
        <v/>
      </c>
      <c r="U6901" s="36">
        <f ca="1">IF(F6901&lt;&gt;"",COUNTA(OFFSET('Maximum minutes'!$C$1,'Annexe A1 Cours'!T6901,0,1,50)),0)</f>
        <v>0</v>
      </c>
      <c r="V6901" s="37">
        <f ca="1">IFERROR(OFFSET('Maximum minutes'!$C$1,T6901+1,-1+MATCH(G6901,OFFSET('Maximum minutes'!$C$1,T6901-1,0,1,50),0)),0)</f>
        <v>0</v>
      </c>
      <c r="W6901" s="38">
        <f t="shared" ca="1" si="214"/>
        <v>0</v>
      </c>
    </row>
    <row r="6902" spans="1:23" s="36" customFormat="1" ht="18.75">
      <c r="A6902" s="34"/>
      <c r="B6902" s="39"/>
      <c r="C6902" s="39"/>
      <c r="D6902" s="35"/>
      <c r="E6902" s="40"/>
      <c r="F6902" s="39"/>
      <c r="G6902" s="39"/>
      <c r="H6902" s="39"/>
      <c r="I6902" s="34"/>
      <c r="J6902" s="34"/>
      <c r="K6902" s="34"/>
      <c r="L6902" s="34"/>
      <c r="M6902" s="43" t="str">
        <f ca="1">IFERROR(OFFSET('Maximum minutes'!$C$1,T6902,MATCH(IF(G6902&lt;&gt;"",G6902,F6902),OFFSET('Maximum minutes'!$C$1,T6902-1,0,1,U6902+1),0)-1)*IF(OR(ISNUMBER(J6902),J6902="sans examen"),1,0)*IF(W6902&lt;MinDate,1,0),"")</f>
        <v/>
      </c>
      <c r="N6902" s="36">
        <f t="shared" ca="1" si="215"/>
        <v>0</v>
      </c>
      <c r="O6902" s="36" t="e">
        <f ca="1">LEFT(OFFSET(Lists!$Q$2,MATCH(E6902,Lists!$R$3:$R$19,0),0),4)</f>
        <v>#N/A</v>
      </c>
      <c r="P6902" s="36" t="e">
        <f ca="1">MATCH(O6902,Lists!$S$2:$S$640,1)</f>
        <v>#N/A</v>
      </c>
      <c r="Q6902" s="36" t="e">
        <f ca="1">MATCH(LEFT(OFFSET(Lists!$Q$2,MATCH(E6902,Lists!$R$3:$R$19,0)+1,0),4),Lists!$S$3:$S$640,1)</f>
        <v>#N/A</v>
      </c>
      <c r="R6902" s="36" t="e">
        <f ca="1">LEFT(OFFSET(Lists!$S$2,P6902-1+MATCH(F6902,OFFSET(Lists!$T$3,P6902-1,0,Q6902-P6902+1),0),0),6)</f>
        <v>#N/A</v>
      </c>
      <c r="S6902" s="36" t="e">
        <f ca="1">VLOOKUP(R6902,Lists!B:D,3,FALSE)</f>
        <v>#N/A</v>
      </c>
      <c r="T6902" s="36" t="str">
        <f>IF(F6902&lt;&gt;"",MATCH(R6902,'Maximum minutes'!B:B,0),"")</f>
        <v/>
      </c>
      <c r="U6902" s="36">
        <f ca="1">IF(F6902&lt;&gt;"",COUNTA(OFFSET('Maximum minutes'!$C$1,'Annexe A1 Cours'!T6902,0,1,50)),0)</f>
        <v>0</v>
      </c>
      <c r="V6902" s="37">
        <f ca="1">IFERROR(OFFSET('Maximum minutes'!$C$1,T6902+1,-1+MATCH(G6902,OFFSET('Maximum minutes'!$C$1,T6902-1,0,1,50),0)),0)</f>
        <v>0</v>
      </c>
      <c r="W6902" s="38">
        <f t="shared" ca="1" si="214"/>
        <v>0</v>
      </c>
    </row>
    <row r="6903" spans="1:23" s="36" customFormat="1" ht="18.75">
      <c r="A6903" s="34"/>
      <c r="B6903" s="39"/>
      <c r="C6903" s="39"/>
      <c r="D6903" s="35"/>
      <c r="E6903" s="40"/>
      <c r="F6903" s="39"/>
      <c r="G6903" s="39"/>
      <c r="H6903" s="39"/>
      <c r="I6903" s="34"/>
      <c r="J6903" s="34"/>
      <c r="K6903" s="34"/>
      <c r="L6903" s="34"/>
      <c r="M6903" s="43" t="str">
        <f ca="1">IFERROR(OFFSET('Maximum minutes'!$C$1,T6903,MATCH(IF(G6903&lt;&gt;"",G6903,F6903),OFFSET('Maximum minutes'!$C$1,T6903-1,0,1,U6903+1),0)-1)*IF(OR(ISNUMBER(J6903),J6903="sans examen"),1,0)*IF(W6903&lt;MinDate,1,0),"")</f>
        <v/>
      </c>
      <c r="N6903" s="36">
        <f t="shared" ca="1" si="215"/>
        <v>0</v>
      </c>
      <c r="O6903" s="36" t="e">
        <f ca="1">LEFT(OFFSET(Lists!$Q$2,MATCH(E6903,Lists!$R$3:$R$19,0),0),4)</f>
        <v>#N/A</v>
      </c>
      <c r="P6903" s="36" t="e">
        <f ca="1">MATCH(O6903,Lists!$S$2:$S$640,1)</f>
        <v>#N/A</v>
      </c>
      <c r="Q6903" s="36" t="e">
        <f ca="1">MATCH(LEFT(OFFSET(Lists!$Q$2,MATCH(E6903,Lists!$R$3:$R$19,0)+1,0),4),Lists!$S$3:$S$640,1)</f>
        <v>#N/A</v>
      </c>
      <c r="R6903" s="36" t="e">
        <f ca="1">LEFT(OFFSET(Lists!$S$2,P6903-1+MATCH(F6903,OFFSET(Lists!$T$3,P6903-1,0,Q6903-P6903+1),0),0),6)</f>
        <v>#N/A</v>
      </c>
      <c r="S6903" s="36" t="e">
        <f ca="1">VLOOKUP(R6903,Lists!B:D,3,FALSE)</f>
        <v>#N/A</v>
      </c>
      <c r="T6903" s="36" t="str">
        <f>IF(F6903&lt;&gt;"",MATCH(R6903,'Maximum minutes'!B:B,0),"")</f>
        <v/>
      </c>
      <c r="U6903" s="36">
        <f ca="1">IF(F6903&lt;&gt;"",COUNTA(OFFSET('Maximum minutes'!$C$1,'Annexe A1 Cours'!T6903,0,1,50)),0)</f>
        <v>0</v>
      </c>
      <c r="V6903" s="37">
        <f ca="1">IFERROR(OFFSET('Maximum minutes'!$C$1,T6903+1,-1+MATCH(G6903,OFFSET('Maximum minutes'!$C$1,T6903-1,0,1,50),0)),0)</f>
        <v>0</v>
      </c>
      <c r="W6903" s="38">
        <f t="shared" ca="1" si="214"/>
        <v>0</v>
      </c>
    </row>
    <row r="6904" spans="1:23" s="36" customFormat="1" ht="18.75">
      <c r="A6904" s="34"/>
      <c r="B6904" s="39"/>
      <c r="C6904" s="39"/>
      <c r="D6904" s="35"/>
      <c r="E6904" s="40"/>
      <c r="F6904" s="39"/>
      <c r="G6904" s="39"/>
      <c r="H6904" s="39"/>
      <c r="I6904" s="34"/>
      <c r="J6904" s="34"/>
      <c r="K6904" s="34"/>
      <c r="L6904" s="34"/>
      <c r="M6904" s="43" t="str">
        <f ca="1">IFERROR(OFFSET('Maximum minutes'!$C$1,T6904,MATCH(IF(G6904&lt;&gt;"",G6904,F6904),OFFSET('Maximum minutes'!$C$1,T6904-1,0,1,U6904+1),0)-1)*IF(OR(ISNUMBER(J6904),J6904="sans examen"),1,0)*IF(W6904&lt;MinDate,1,0),"")</f>
        <v/>
      </c>
      <c r="N6904" s="36">
        <f t="shared" ca="1" si="215"/>
        <v>0</v>
      </c>
      <c r="O6904" s="36" t="e">
        <f ca="1">LEFT(OFFSET(Lists!$Q$2,MATCH(E6904,Lists!$R$3:$R$19,0),0),4)</f>
        <v>#N/A</v>
      </c>
      <c r="P6904" s="36" t="e">
        <f ca="1">MATCH(O6904,Lists!$S$2:$S$640,1)</f>
        <v>#N/A</v>
      </c>
      <c r="Q6904" s="36" t="e">
        <f ca="1">MATCH(LEFT(OFFSET(Lists!$Q$2,MATCH(E6904,Lists!$R$3:$R$19,0)+1,0),4),Lists!$S$3:$S$640,1)</f>
        <v>#N/A</v>
      </c>
      <c r="R6904" s="36" t="e">
        <f ca="1">LEFT(OFFSET(Lists!$S$2,P6904-1+MATCH(F6904,OFFSET(Lists!$T$3,P6904-1,0,Q6904-P6904+1),0),0),6)</f>
        <v>#N/A</v>
      </c>
      <c r="S6904" s="36" t="e">
        <f ca="1">VLOOKUP(R6904,Lists!B:D,3,FALSE)</f>
        <v>#N/A</v>
      </c>
      <c r="T6904" s="36" t="str">
        <f>IF(F6904&lt;&gt;"",MATCH(R6904,'Maximum minutes'!B:B,0),"")</f>
        <v/>
      </c>
      <c r="U6904" s="36">
        <f ca="1">IF(F6904&lt;&gt;"",COUNTA(OFFSET('Maximum minutes'!$C$1,'Annexe A1 Cours'!T6904,0,1,50)),0)</f>
        <v>0</v>
      </c>
      <c r="V6904" s="37">
        <f ca="1">IFERROR(OFFSET('Maximum minutes'!$C$1,T6904+1,-1+MATCH(G6904,OFFSET('Maximum minutes'!$C$1,T6904-1,0,1,50),0)),0)</f>
        <v>0</v>
      </c>
      <c r="W6904" s="38">
        <f t="shared" ca="1" si="214"/>
        <v>0</v>
      </c>
    </row>
    <row r="6905" spans="1:23" s="36" customFormat="1" ht="18.75">
      <c r="A6905" s="34"/>
      <c r="B6905" s="39"/>
      <c r="C6905" s="39"/>
      <c r="D6905" s="35"/>
      <c r="E6905" s="40"/>
      <c r="F6905" s="39"/>
      <c r="G6905" s="39"/>
      <c r="H6905" s="39"/>
      <c r="I6905" s="34"/>
      <c r="J6905" s="34"/>
      <c r="K6905" s="34"/>
      <c r="L6905" s="34"/>
      <c r="M6905" s="43" t="str">
        <f ca="1">IFERROR(OFFSET('Maximum minutes'!$C$1,T6905,MATCH(IF(G6905&lt;&gt;"",G6905,F6905),OFFSET('Maximum minutes'!$C$1,T6905-1,0,1,U6905+1),0)-1)*IF(OR(ISNUMBER(J6905),J6905="sans examen"),1,0)*IF(W6905&lt;MinDate,1,0),"")</f>
        <v/>
      </c>
      <c r="N6905" s="36">
        <f t="shared" ca="1" si="215"/>
        <v>0</v>
      </c>
      <c r="O6905" s="36" t="e">
        <f ca="1">LEFT(OFFSET(Lists!$Q$2,MATCH(E6905,Lists!$R$3:$R$19,0),0),4)</f>
        <v>#N/A</v>
      </c>
      <c r="P6905" s="36" t="e">
        <f ca="1">MATCH(O6905,Lists!$S$2:$S$640,1)</f>
        <v>#N/A</v>
      </c>
      <c r="Q6905" s="36" t="e">
        <f ca="1">MATCH(LEFT(OFFSET(Lists!$Q$2,MATCH(E6905,Lists!$R$3:$R$19,0)+1,0),4),Lists!$S$3:$S$640,1)</f>
        <v>#N/A</v>
      </c>
      <c r="R6905" s="36" t="e">
        <f ca="1">LEFT(OFFSET(Lists!$S$2,P6905-1+MATCH(F6905,OFFSET(Lists!$T$3,P6905-1,0,Q6905-P6905+1),0),0),6)</f>
        <v>#N/A</v>
      </c>
      <c r="S6905" s="36" t="e">
        <f ca="1">VLOOKUP(R6905,Lists!B:D,3,FALSE)</f>
        <v>#N/A</v>
      </c>
      <c r="T6905" s="36" t="str">
        <f>IF(F6905&lt;&gt;"",MATCH(R6905,'Maximum minutes'!B:B,0),"")</f>
        <v/>
      </c>
      <c r="U6905" s="36">
        <f ca="1">IF(F6905&lt;&gt;"",COUNTA(OFFSET('Maximum minutes'!$C$1,'Annexe A1 Cours'!T6905,0,1,50)),0)</f>
        <v>0</v>
      </c>
      <c r="V6905" s="37">
        <f ca="1">IFERROR(OFFSET('Maximum minutes'!$C$1,T6905+1,-1+MATCH(G6905,OFFSET('Maximum minutes'!$C$1,T6905-1,0,1,50),0)),0)</f>
        <v>0</v>
      </c>
      <c r="W6905" s="38">
        <f t="shared" ca="1" si="214"/>
        <v>0</v>
      </c>
    </row>
    <row r="6906" spans="1:23" s="36" customFormat="1" ht="18.75">
      <c r="A6906" s="34"/>
      <c r="B6906" s="39"/>
      <c r="C6906" s="39"/>
      <c r="D6906" s="35"/>
      <c r="E6906" s="40"/>
      <c r="F6906" s="39"/>
      <c r="G6906" s="39"/>
      <c r="H6906" s="39"/>
      <c r="I6906" s="34"/>
      <c r="J6906" s="34"/>
      <c r="K6906" s="34"/>
      <c r="L6906" s="34"/>
      <c r="M6906" s="43" t="str">
        <f ca="1">IFERROR(OFFSET('Maximum minutes'!$C$1,T6906,MATCH(IF(G6906&lt;&gt;"",G6906,F6906),OFFSET('Maximum minutes'!$C$1,T6906-1,0,1,U6906+1),0)-1)*IF(OR(ISNUMBER(J6906),J6906="sans examen"),1,0)*IF(W6906&lt;MinDate,1,0),"")</f>
        <v/>
      </c>
      <c r="N6906" s="36">
        <f t="shared" ca="1" si="215"/>
        <v>0</v>
      </c>
      <c r="O6906" s="36" t="e">
        <f ca="1">LEFT(OFFSET(Lists!$Q$2,MATCH(E6906,Lists!$R$3:$R$19,0),0),4)</f>
        <v>#N/A</v>
      </c>
      <c r="P6906" s="36" t="e">
        <f ca="1">MATCH(O6906,Lists!$S$2:$S$640,1)</f>
        <v>#N/A</v>
      </c>
      <c r="Q6906" s="36" t="e">
        <f ca="1">MATCH(LEFT(OFFSET(Lists!$Q$2,MATCH(E6906,Lists!$R$3:$R$19,0)+1,0),4),Lists!$S$3:$S$640,1)</f>
        <v>#N/A</v>
      </c>
      <c r="R6906" s="36" t="e">
        <f ca="1">LEFT(OFFSET(Lists!$S$2,P6906-1+MATCH(F6906,OFFSET(Lists!$T$3,P6906-1,0,Q6906-P6906+1),0),0),6)</f>
        <v>#N/A</v>
      </c>
      <c r="S6906" s="36" t="e">
        <f ca="1">VLOOKUP(R6906,Lists!B:D,3,FALSE)</f>
        <v>#N/A</v>
      </c>
      <c r="T6906" s="36" t="str">
        <f>IF(F6906&lt;&gt;"",MATCH(R6906,'Maximum minutes'!B:B,0),"")</f>
        <v/>
      </c>
      <c r="U6906" s="36">
        <f ca="1">IF(F6906&lt;&gt;"",COUNTA(OFFSET('Maximum minutes'!$C$1,'Annexe A1 Cours'!T6906,0,1,50)),0)</f>
        <v>0</v>
      </c>
      <c r="V6906" s="37">
        <f ca="1">IFERROR(OFFSET('Maximum minutes'!$C$1,T6906+1,-1+MATCH(G6906,OFFSET('Maximum minutes'!$C$1,T6906-1,0,1,50),0)),0)</f>
        <v>0</v>
      </c>
      <c r="W6906" s="38">
        <f t="shared" ca="1" si="214"/>
        <v>0</v>
      </c>
    </row>
    <row r="6907" spans="1:23" s="36" customFormat="1" ht="18.75">
      <c r="A6907" s="34"/>
      <c r="B6907" s="39"/>
      <c r="C6907" s="39"/>
      <c r="D6907" s="35"/>
      <c r="E6907" s="40"/>
      <c r="F6907" s="39"/>
      <c r="G6907" s="39"/>
      <c r="H6907" s="39"/>
      <c r="I6907" s="34"/>
      <c r="J6907" s="34"/>
      <c r="K6907" s="34"/>
      <c r="L6907" s="34"/>
      <c r="M6907" s="43" t="str">
        <f ca="1">IFERROR(OFFSET('Maximum minutes'!$C$1,T6907,MATCH(IF(G6907&lt;&gt;"",G6907,F6907),OFFSET('Maximum minutes'!$C$1,T6907-1,0,1,U6907+1),0)-1)*IF(OR(ISNUMBER(J6907),J6907="sans examen"),1,0)*IF(W6907&lt;MinDate,1,0),"")</f>
        <v/>
      </c>
      <c r="N6907" s="36">
        <f t="shared" ca="1" si="215"/>
        <v>0</v>
      </c>
      <c r="O6907" s="36" t="e">
        <f ca="1">LEFT(OFFSET(Lists!$Q$2,MATCH(E6907,Lists!$R$3:$R$19,0),0),4)</f>
        <v>#N/A</v>
      </c>
      <c r="P6907" s="36" t="e">
        <f ca="1">MATCH(O6907,Lists!$S$2:$S$640,1)</f>
        <v>#N/A</v>
      </c>
      <c r="Q6907" s="36" t="e">
        <f ca="1">MATCH(LEFT(OFFSET(Lists!$Q$2,MATCH(E6907,Lists!$R$3:$R$19,0)+1,0),4),Lists!$S$3:$S$640,1)</f>
        <v>#N/A</v>
      </c>
      <c r="R6907" s="36" t="e">
        <f ca="1">LEFT(OFFSET(Lists!$S$2,P6907-1+MATCH(F6907,OFFSET(Lists!$T$3,P6907-1,0,Q6907-P6907+1),0),0),6)</f>
        <v>#N/A</v>
      </c>
      <c r="S6907" s="36" t="e">
        <f ca="1">VLOOKUP(R6907,Lists!B:D,3,FALSE)</f>
        <v>#N/A</v>
      </c>
      <c r="T6907" s="36" t="str">
        <f>IF(F6907&lt;&gt;"",MATCH(R6907,'Maximum minutes'!B:B,0),"")</f>
        <v/>
      </c>
      <c r="U6907" s="36">
        <f ca="1">IF(F6907&lt;&gt;"",COUNTA(OFFSET('Maximum minutes'!$C$1,'Annexe A1 Cours'!T6907,0,1,50)),0)</f>
        <v>0</v>
      </c>
      <c r="V6907" s="37">
        <f ca="1">IFERROR(OFFSET('Maximum minutes'!$C$1,T6907+1,-1+MATCH(G6907,OFFSET('Maximum minutes'!$C$1,T6907-1,0,1,50),0)),0)</f>
        <v>0</v>
      </c>
      <c r="W6907" s="38">
        <f t="shared" ca="1" si="214"/>
        <v>0</v>
      </c>
    </row>
    <row r="6908" spans="1:23" s="36" customFormat="1" ht="18.75">
      <c r="A6908" s="34"/>
      <c r="B6908" s="39"/>
      <c r="C6908" s="39"/>
      <c r="D6908" s="35"/>
      <c r="E6908" s="40"/>
      <c r="F6908" s="39"/>
      <c r="G6908" s="39"/>
      <c r="H6908" s="39"/>
      <c r="I6908" s="34"/>
      <c r="J6908" s="34"/>
      <c r="K6908" s="34"/>
      <c r="L6908" s="34"/>
      <c r="M6908" s="43" t="str">
        <f ca="1">IFERROR(OFFSET('Maximum minutes'!$C$1,T6908,MATCH(IF(G6908&lt;&gt;"",G6908,F6908),OFFSET('Maximum minutes'!$C$1,T6908-1,0,1,U6908+1),0)-1)*IF(OR(ISNUMBER(J6908),J6908="sans examen"),1,0)*IF(W6908&lt;MinDate,1,0),"")</f>
        <v/>
      </c>
      <c r="N6908" s="36">
        <f t="shared" ca="1" si="215"/>
        <v>0</v>
      </c>
      <c r="O6908" s="36" t="e">
        <f ca="1">LEFT(OFFSET(Lists!$Q$2,MATCH(E6908,Lists!$R$3:$R$19,0),0),4)</f>
        <v>#N/A</v>
      </c>
      <c r="P6908" s="36" t="e">
        <f ca="1">MATCH(O6908,Lists!$S$2:$S$640,1)</f>
        <v>#N/A</v>
      </c>
      <c r="Q6908" s="36" t="e">
        <f ca="1">MATCH(LEFT(OFFSET(Lists!$Q$2,MATCH(E6908,Lists!$R$3:$R$19,0)+1,0),4),Lists!$S$3:$S$640,1)</f>
        <v>#N/A</v>
      </c>
      <c r="R6908" s="36" t="e">
        <f ca="1">LEFT(OFFSET(Lists!$S$2,P6908-1+MATCH(F6908,OFFSET(Lists!$T$3,P6908-1,0,Q6908-P6908+1),0),0),6)</f>
        <v>#N/A</v>
      </c>
      <c r="S6908" s="36" t="e">
        <f ca="1">VLOOKUP(R6908,Lists!B:D,3,FALSE)</f>
        <v>#N/A</v>
      </c>
      <c r="T6908" s="36" t="str">
        <f>IF(F6908&lt;&gt;"",MATCH(R6908,'Maximum minutes'!B:B,0),"")</f>
        <v/>
      </c>
      <c r="U6908" s="36">
        <f ca="1">IF(F6908&lt;&gt;"",COUNTA(OFFSET('Maximum minutes'!$C$1,'Annexe A1 Cours'!T6908,0,1,50)),0)</f>
        <v>0</v>
      </c>
      <c r="V6908" s="37">
        <f ca="1">IFERROR(OFFSET('Maximum minutes'!$C$1,T6908+1,-1+MATCH(G6908,OFFSET('Maximum minutes'!$C$1,T6908-1,0,1,50),0)),0)</f>
        <v>0</v>
      </c>
      <c r="W6908" s="38">
        <f t="shared" ca="1" si="214"/>
        <v>0</v>
      </c>
    </row>
    <row r="6909" spans="1:23" s="36" customFormat="1" ht="18.75">
      <c r="A6909" s="34"/>
      <c r="B6909" s="39"/>
      <c r="C6909" s="39"/>
      <c r="D6909" s="35"/>
      <c r="E6909" s="40"/>
      <c r="F6909" s="39"/>
      <c r="G6909" s="39"/>
      <c r="H6909" s="39"/>
      <c r="I6909" s="34"/>
      <c r="J6909" s="34"/>
      <c r="K6909" s="34"/>
      <c r="L6909" s="34"/>
      <c r="M6909" s="43" t="str">
        <f ca="1">IFERROR(OFFSET('Maximum minutes'!$C$1,T6909,MATCH(IF(G6909&lt;&gt;"",G6909,F6909),OFFSET('Maximum minutes'!$C$1,T6909-1,0,1,U6909+1),0)-1)*IF(OR(ISNUMBER(J6909),J6909="sans examen"),1,0)*IF(W6909&lt;MinDate,1,0),"")</f>
        <v/>
      </c>
      <c r="N6909" s="36">
        <f t="shared" ca="1" si="215"/>
        <v>0</v>
      </c>
      <c r="O6909" s="36" t="e">
        <f ca="1">LEFT(OFFSET(Lists!$Q$2,MATCH(E6909,Lists!$R$3:$R$19,0),0),4)</f>
        <v>#N/A</v>
      </c>
      <c r="P6909" s="36" t="e">
        <f ca="1">MATCH(O6909,Lists!$S$2:$S$640,1)</f>
        <v>#N/A</v>
      </c>
      <c r="Q6909" s="36" t="e">
        <f ca="1">MATCH(LEFT(OFFSET(Lists!$Q$2,MATCH(E6909,Lists!$R$3:$R$19,0)+1,0),4),Lists!$S$3:$S$640,1)</f>
        <v>#N/A</v>
      </c>
      <c r="R6909" s="36" t="e">
        <f ca="1">LEFT(OFFSET(Lists!$S$2,P6909-1+MATCH(F6909,OFFSET(Lists!$T$3,P6909-1,0,Q6909-P6909+1),0),0),6)</f>
        <v>#N/A</v>
      </c>
      <c r="S6909" s="36" t="e">
        <f ca="1">VLOOKUP(R6909,Lists!B:D,3,FALSE)</f>
        <v>#N/A</v>
      </c>
      <c r="T6909" s="36" t="str">
        <f>IF(F6909&lt;&gt;"",MATCH(R6909,'Maximum minutes'!B:B,0),"")</f>
        <v/>
      </c>
      <c r="U6909" s="36">
        <f ca="1">IF(F6909&lt;&gt;"",COUNTA(OFFSET('Maximum minutes'!$C$1,'Annexe A1 Cours'!T6909,0,1,50)),0)</f>
        <v>0</v>
      </c>
      <c r="V6909" s="37">
        <f ca="1">IFERROR(OFFSET('Maximum minutes'!$C$1,T6909+1,-1+MATCH(G6909,OFFSET('Maximum minutes'!$C$1,T6909-1,0,1,50),0)),0)</f>
        <v>0</v>
      </c>
      <c r="W6909" s="38">
        <f t="shared" ca="1" si="214"/>
        <v>0</v>
      </c>
    </row>
    <row r="6910" spans="1:23" s="36" customFormat="1" ht="18.75">
      <c r="A6910" s="34"/>
      <c r="B6910" s="39"/>
      <c r="C6910" s="39"/>
      <c r="D6910" s="35"/>
      <c r="E6910" s="40"/>
      <c r="F6910" s="39"/>
      <c r="G6910" s="39"/>
      <c r="H6910" s="39"/>
      <c r="I6910" s="34"/>
      <c r="J6910" s="34"/>
      <c r="K6910" s="34"/>
      <c r="L6910" s="34"/>
      <c r="M6910" s="43" t="str">
        <f ca="1">IFERROR(OFFSET('Maximum minutes'!$C$1,T6910,MATCH(IF(G6910&lt;&gt;"",G6910,F6910),OFFSET('Maximum minutes'!$C$1,T6910-1,0,1,U6910+1),0)-1)*IF(OR(ISNUMBER(J6910),J6910="sans examen"),1,0)*IF(W6910&lt;MinDate,1,0),"")</f>
        <v/>
      </c>
      <c r="N6910" s="36">
        <f t="shared" ca="1" si="215"/>
        <v>0</v>
      </c>
      <c r="O6910" s="36" t="e">
        <f ca="1">LEFT(OFFSET(Lists!$Q$2,MATCH(E6910,Lists!$R$3:$R$19,0),0),4)</f>
        <v>#N/A</v>
      </c>
      <c r="P6910" s="36" t="e">
        <f ca="1">MATCH(O6910,Lists!$S$2:$S$640,1)</f>
        <v>#N/A</v>
      </c>
      <c r="Q6910" s="36" t="e">
        <f ca="1">MATCH(LEFT(OFFSET(Lists!$Q$2,MATCH(E6910,Lists!$R$3:$R$19,0)+1,0),4),Lists!$S$3:$S$640,1)</f>
        <v>#N/A</v>
      </c>
      <c r="R6910" s="36" t="e">
        <f ca="1">LEFT(OFFSET(Lists!$S$2,P6910-1+MATCH(F6910,OFFSET(Lists!$T$3,P6910-1,0,Q6910-P6910+1),0),0),6)</f>
        <v>#N/A</v>
      </c>
      <c r="S6910" s="36" t="e">
        <f ca="1">VLOOKUP(R6910,Lists!B:D,3,FALSE)</f>
        <v>#N/A</v>
      </c>
      <c r="T6910" s="36" t="str">
        <f>IF(F6910&lt;&gt;"",MATCH(R6910,'Maximum minutes'!B:B,0),"")</f>
        <v/>
      </c>
      <c r="U6910" s="36">
        <f ca="1">IF(F6910&lt;&gt;"",COUNTA(OFFSET('Maximum minutes'!$C$1,'Annexe A1 Cours'!T6910,0,1,50)),0)</f>
        <v>0</v>
      </c>
      <c r="V6910" s="37">
        <f ca="1">IFERROR(OFFSET('Maximum minutes'!$C$1,T6910+1,-1+MATCH(G6910,OFFSET('Maximum minutes'!$C$1,T6910-1,0,1,50),0)),0)</f>
        <v>0</v>
      </c>
      <c r="W6910" s="38">
        <f t="shared" ca="1" si="214"/>
        <v>0</v>
      </c>
    </row>
    <row r="6911" spans="1:23" s="36" customFormat="1" ht="18.75">
      <c r="A6911" s="34"/>
      <c r="B6911" s="39"/>
      <c r="C6911" s="39"/>
      <c r="D6911" s="35"/>
      <c r="E6911" s="40"/>
      <c r="F6911" s="39"/>
      <c r="G6911" s="39"/>
      <c r="H6911" s="39"/>
      <c r="I6911" s="34"/>
      <c r="J6911" s="34"/>
      <c r="K6911" s="34"/>
      <c r="L6911" s="34"/>
      <c r="M6911" s="43" t="str">
        <f ca="1">IFERROR(OFFSET('Maximum minutes'!$C$1,T6911,MATCH(IF(G6911&lt;&gt;"",G6911,F6911),OFFSET('Maximum minutes'!$C$1,T6911-1,0,1,U6911+1),0)-1)*IF(OR(ISNUMBER(J6911),J6911="sans examen"),1,0)*IF(W6911&lt;MinDate,1,0),"")</f>
        <v/>
      </c>
      <c r="N6911" s="36">
        <f t="shared" ca="1" si="215"/>
        <v>0</v>
      </c>
      <c r="O6911" s="36" t="e">
        <f ca="1">LEFT(OFFSET(Lists!$Q$2,MATCH(E6911,Lists!$R$3:$R$19,0),0),4)</f>
        <v>#N/A</v>
      </c>
      <c r="P6911" s="36" t="e">
        <f ca="1">MATCH(O6911,Lists!$S$2:$S$640,1)</f>
        <v>#N/A</v>
      </c>
      <c r="Q6911" s="36" t="e">
        <f ca="1">MATCH(LEFT(OFFSET(Lists!$Q$2,MATCH(E6911,Lists!$R$3:$R$19,0)+1,0),4),Lists!$S$3:$S$640,1)</f>
        <v>#N/A</v>
      </c>
      <c r="R6911" s="36" t="e">
        <f ca="1">LEFT(OFFSET(Lists!$S$2,P6911-1+MATCH(F6911,OFFSET(Lists!$T$3,P6911-1,0,Q6911-P6911+1),0),0),6)</f>
        <v>#N/A</v>
      </c>
      <c r="S6911" s="36" t="e">
        <f ca="1">VLOOKUP(R6911,Lists!B:D,3,FALSE)</f>
        <v>#N/A</v>
      </c>
      <c r="T6911" s="36" t="str">
        <f>IF(F6911&lt;&gt;"",MATCH(R6911,'Maximum minutes'!B:B,0),"")</f>
        <v/>
      </c>
      <c r="U6911" s="36">
        <f ca="1">IF(F6911&lt;&gt;"",COUNTA(OFFSET('Maximum minutes'!$C$1,'Annexe A1 Cours'!T6911,0,1,50)),0)</f>
        <v>0</v>
      </c>
      <c r="V6911" s="37">
        <f ca="1">IFERROR(OFFSET('Maximum minutes'!$C$1,T6911+1,-1+MATCH(G6911,OFFSET('Maximum minutes'!$C$1,T6911-1,0,1,50),0)),0)</f>
        <v>0</v>
      </c>
      <c r="W6911" s="38">
        <f t="shared" ca="1" si="214"/>
        <v>0</v>
      </c>
    </row>
    <row r="6912" spans="1:23" s="36" customFormat="1" ht="18.75">
      <c r="A6912" s="34"/>
      <c r="B6912" s="39"/>
      <c r="C6912" s="39"/>
      <c r="D6912" s="35"/>
      <c r="E6912" s="40"/>
      <c r="F6912" s="39"/>
      <c r="G6912" s="39"/>
      <c r="H6912" s="39"/>
      <c r="I6912" s="34"/>
      <c r="J6912" s="34"/>
      <c r="K6912" s="34"/>
      <c r="L6912" s="34"/>
      <c r="M6912" s="43" t="str">
        <f ca="1">IFERROR(OFFSET('Maximum minutes'!$C$1,T6912,MATCH(IF(G6912&lt;&gt;"",G6912,F6912),OFFSET('Maximum minutes'!$C$1,T6912-1,0,1,U6912+1),0)-1)*IF(OR(ISNUMBER(J6912),J6912="sans examen"),1,0)*IF(W6912&lt;MinDate,1,0),"")</f>
        <v/>
      </c>
      <c r="N6912" s="36">
        <f t="shared" ca="1" si="215"/>
        <v>0</v>
      </c>
      <c r="O6912" s="36" t="e">
        <f ca="1">LEFT(OFFSET(Lists!$Q$2,MATCH(E6912,Lists!$R$3:$R$19,0),0),4)</f>
        <v>#N/A</v>
      </c>
      <c r="P6912" s="36" t="e">
        <f ca="1">MATCH(O6912,Lists!$S$2:$S$640,1)</f>
        <v>#N/A</v>
      </c>
      <c r="Q6912" s="36" t="e">
        <f ca="1">MATCH(LEFT(OFFSET(Lists!$Q$2,MATCH(E6912,Lists!$R$3:$R$19,0)+1,0),4),Lists!$S$3:$S$640,1)</f>
        <v>#N/A</v>
      </c>
      <c r="R6912" s="36" t="e">
        <f ca="1">LEFT(OFFSET(Lists!$S$2,P6912-1+MATCH(F6912,OFFSET(Lists!$T$3,P6912-1,0,Q6912-P6912+1),0),0),6)</f>
        <v>#N/A</v>
      </c>
      <c r="S6912" s="36" t="e">
        <f ca="1">VLOOKUP(R6912,Lists!B:D,3,FALSE)</f>
        <v>#N/A</v>
      </c>
      <c r="T6912" s="36" t="str">
        <f>IF(F6912&lt;&gt;"",MATCH(R6912,'Maximum minutes'!B:B,0),"")</f>
        <v/>
      </c>
      <c r="U6912" s="36">
        <f ca="1">IF(F6912&lt;&gt;"",COUNTA(OFFSET('Maximum minutes'!$C$1,'Annexe A1 Cours'!T6912,0,1,50)),0)</f>
        <v>0</v>
      </c>
      <c r="V6912" s="37">
        <f ca="1">IFERROR(OFFSET('Maximum minutes'!$C$1,T6912+1,-1+MATCH(G6912,OFFSET('Maximum minutes'!$C$1,T6912-1,0,1,50),0)),0)</f>
        <v>0</v>
      </c>
      <c r="W6912" s="38">
        <f t="shared" ca="1" si="214"/>
        <v>0</v>
      </c>
    </row>
    <row r="6913" spans="1:23" s="36" customFormat="1" ht="18.75">
      <c r="A6913" s="34"/>
      <c r="B6913" s="39"/>
      <c r="C6913" s="39"/>
      <c r="D6913" s="35"/>
      <c r="E6913" s="40"/>
      <c r="F6913" s="39"/>
      <c r="G6913" s="39"/>
      <c r="H6913" s="39"/>
      <c r="I6913" s="34"/>
      <c r="J6913" s="34"/>
      <c r="K6913" s="34"/>
      <c r="L6913" s="34"/>
      <c r="M6913" s="43" t="str">
        <f ca="1">IFERROR(OFFSET('Maximum minutes'!$C$1,T6913,MATCH(IF(G6913&lt;&gt;"",G6913,F6913),OFFSET('Maximum minutes'!$C$1,T6913-1,0,1,U6913+1),0)-1)*IF(OR(ISNUMBER(J6913),J6913="sans examen"),1,0)*IF(W6913&lt;MinDate,1,0),"")</f>
        <v/>
      </c>
      <c r="N6913" s="36">
        <f t="shared" ca="1" si="215"/>
        <v>0</v>
      </c>
      <c r="O6913" s="36" t="e">
        <f ca="1">LEFT(OFFSET(Lists!$Q$2,MATCH(E6913,Lists!$R$3:$R$19,0),0),4)</f>
        <v>#N/A</v>
      </c>
      <c r="P6913" s="36" t="e">
        <f ca="1">MATCH(O6913,Lists!$S$2:$S$640,1)</f>
        <v>#N/A</v>
      </c>
      <c r="Q6913" s="36" t="e">
        <f ca="1">MATCH(LEFT(OFFSET(Lists!$Q$2,MATCH(E6913,Lists!$R$3:$R$19,0)+1,0),4),Lists!$S$3:$S$640,1)</f>
        <v>#N/A</v>
      </c>
      <c r="R6913" s="36" t="e">
        <f ca="1">LEFT(OFFSET(Lists!$S$2,P6913-1+MATCH(F6913,OFFSET(Lists!$T$3,P6913-1,0,Q6913-P6913+1),0),0),6)</f>
        <v>#N/A</v>
      </c>
      <c r="S6913" s="36" t="e">
        <f ca="1">VLOOKUP(R6913,Lists!B:D,3,FALSE)</f>
        <v>#N/A</v>
      </c>
      <c r="T6913" s="36" t="str">
        <f>IF(F6913&lt;&gt;"",MATCH(R6913,'Maximum minutes'!B:B,0),"")</f>
        <v/>
      </c>
      <c r="U6913" s="36">
        <f ca="1">IF(F6913&lt;&gt;"",COUNTA(OFFSET('Maximum minutes'!$C$1,'Annexe A1 Cours'!T6913,0,1,50)),0)</f>
        <v>0</v>
      </c>
      <c r="V6913" s="37">
        <f ca="1">IFERROR(OFFSET('Maximum minutes'!$C$1,T6913+1,-1+MATCH(G6913,OFFSET('Maximum minutes'!$C$1,T6913-1,0,1,50),0)),0)</f>
        <v>0</v>
      </c>
      <c r="W6913" s="38">
        <f t="shared" ca="1" si="214"/>
        <v>0</v>
      </c>
    </row>
    <row r="6914" spans="1:23" s="36" customFormat="1" ht="18.75">
      <c r="A6914" s="34"/>
      <c r="B6914" s="39"/>
      <c r="C6914" s="39"/>
      <c r="D6914" s="35"/>
      <c r="E6914" s="40"/>
      <c r="F6914" s="39"/>
      <c r="G6914" s="39"/>
      <c r="H6914" s="39"/>
      <c r="I6914" s="34"/>
      <c r="J6914" s="34"/>
      <c r="K6914" s="34"/>
      <c r="L6914" s="34"/>
      <c r="M6914" s="43" t="str">
        <f ca="1">IFERROR(OFFSET('Maximum minutes'!$C$1,T6914,MATCH(IF(G6914&lt;&gt;"",G6914,F6914),OFFSET('Maximum minutes'!$C$1,T6914-1,0,1,U6914+1),0)-1)*IF(OR(ISNUMBER(J6914),J6914="sans examen"),1,0)*IF(W6914&lt;MinDate,1,0),"")</f>
        <v/>
      </c>
      <c r="N6914" s="36">
        <f t="shared" ca="1" si="215"/>
        <v>0</v>
      </c>
      <c r="O6914" s="36" t="e">
        <f ca="1">LEFT(OFFSET(Lists!$Q$2,MATCH(E6914,Lists!$R$3:$R$19,0),0),4)</f>
        <v>#N/A</v>
      </c>
      <c r="P6914" s="36" t="e">
        <f ca="1">MATCH(O6914,Lists!$S$2:$S$640,1)</f>
        <v>#N/A</v>
      </c>
      <c r="Q6914" s="36" t="e">
        <f ca="1">MATCH(LEFT(OFFSET(Lists!$Q$2,MATCH(E6914,Lists!$R$3:$R$19,0)+1,0),4),Lists!$S$3:$S$640,1)</f>
        <v>#N/A</v>
      </c>
      <c r="R6914" s="36" t="e">
        <f ca="1">LEFT(OFFSET(Lists!$S$2,P6914-1+MATCH(F6914,OFFSET(Lists!$T$3,P6914-1,0,Q6914-P6914+1),0),0),6)</f>
        <v>#N/A</v>
      </c>
      <c r="S6914" s="36" t="e">
        <f ca="1">VLOOKUP(R6914,Lists!B:D,3,FALSE)</f>
        <v>#N/A</v>
      </c>
      <c r="T6914" s="36" t="str">
        <f>IF(F6914&lt;&gt;"",MATCH(R6914,'Maximum minutes'!B:B,0),"")</f>
        <v/>
      </c>
      <c r="U6914" s="36">
        <f ca="1">IF(F6914&lt;&gt;"",COUNTA(OFFSET('Maximum minutes'!$C$1,'Annexe A1 Cours'!T6914,0,1,50)),0)</f>
        <v>0</v>
      </c>
      <c r="V6914" s="37">
        <f ca="1">IFERROR(OFFSET('Maximum minutes'!$C$1,T6914+1,-1+MATCH(G6914,OFFSET('Maximum minutes'!$C$1,T6914-1,0,1,50),0)),0)</f>
        <v>0</v>
      </c>
      <c r="W6914" s="38">
        <f t="shared" ca="1" si="214"/>
        <v>0</v>
      </c>
    </row>
    <row r="6915" spans="1:23" s="36" customFormat="1" ht="18.75">
      <c r="A6915" s="34"/>
      <c r="B6915" s="39"/>
      <c r="C6915" s="39"/>
      <c r="D6915" s="35"/>
      <c r="E6915" s="40"/>
      <c r="F6915" s="39"/>
      <c r="G6915" s="39"/>
      <c r="H6915" s="39"/>
      <c r="I6915" s="34"/>
      <c r="J6915" s="34"/>
      <c r="K6915" s="34"/>
      <c r="L6915" s="34"/>
      <c r="M6915" s="43" t="str">
        <f ca="1">IFERROR(OFFSET('Maximum minutes'!$C$1,T6915,MATCH(IF(G6915&lt;&gt;"",G6915,F6915),OFFSET('Maximum minutes'!$C$1,T6915-1,0,1,U6915+1),0)-1)*IF(OR(ISNUMBER(J6915),J6915="sans examen"),1,0)*IF(W6915&lt;MinDate,1,0),"")</f>
        <v/>
      </c>
      <c r="N6915" s="36">
        <f t="shared" ca="1" si="215"/>
        <v>0</v>
      </c>
      <c r="O6915" s="36" t="e">
        <f ca="1">LEFT(OFFSET(Lists!$Q$2,MATCH(E6915,Lists!$R$3:$R$19,0),0),4)</f>
        <v>#N/A</v>
      </c>
      <c r="P6915" s="36" t="e">
        <f ca="1">MATCH(O6915,Lists!$S$2:$S$640,1)</f>
        <v>#N/A</v>
      </c>
      <c r="Q6915" s="36" t="e">
        <f ca="1">MATCH(LEFT(OFFSET(Lists!$Q$2,MATCH(E6915,Lists!$R$3:$R$19,0)+1,0),4),Lists!$S$3:$S$640,1)</f>
        <v>#N/A</v>
      </c>
      <c r="R6915" s="36" t="e">
        <f ca="1">LEFT(OFFSET(Lists!$S$2,P6915-1+MATCH(F6915,OFFSET(Lists!$T$3,P6915-1,0,Q6915-P6915+1),0),0),6)</f>
        <v>#N/A</v>
      </c>
      <c r="S6915" s="36" t="e">
        <f ca="1">VLOOKUP(R6915,Lists!B:D,3,FALSE)</f>
        <v>#N/A</v>
      </c>
      <c r="T6915" s="36" t="str">
        <f>IF(F6915&lt;&gt;"",MATCH(R6915,'Maximum minutes'!B:B,0),"")</f>
        <v/>
      </c>
      <c r="U6915" s="36">
        <f ca="1">IF(F6915&lt;&gt;"",COUNTA(OFFSET('Maximum minutes'!$C$1,'Annexe A1 Cours'!T6915,0,1,50)),0)</f>
        <v>0</v>
      </c>
      <c r="V6915" s="37">
        <f ca="1">IFERROR(OFFSET('Maximum minutes'!$C$1,T6915+1,-1+MATCH(G6915,OFFSET('Maximum minutes'!$C$1,T6915-1,0,1,50),0)),0)</f>
        <v>0</v>
      </c>
      <c r="W6915" s="38">
        <f t="shared" ca="1" si="214"/>
        <v>0</v>
      </c>
    </row>
    <row r="6916" spans="1:23" s="36" customFormat="1" ht="18.75">
      <c r="A6916" s="34"/>
      <c r="B6916" s="39"/>
      <c r="C6916" s="39"/>
      <c r="D6916" s="35"/>
      <c r="E6916" s="40"/>
      <c r="F6916" s="39"/>
      <c r="G6916" s="39"/>
      <c r="H6916" s="39"/>
      <c r="I6916" s="34"/>
      <c r="J6916" s="34"/>
      <c r="K6916" s="34"/>
      <c r="L6916" s="34"/>
      <c r="M6916" s="43" t="str">
        <f ca="1">IFERROR(OFFSET('Maximum minutes'!$C$1,T6916,MATCH(IF(G6916&lt;&gt;"",G6916,F6916),OFFSET('Maximum minutes'!$C$1,T6916-1,0,1,U6916+1),0)-1)*IF(OR(ISNUMBER(J6916),J6916="sans examen"),1,0)*IF(W6916&lt;MinDate,1,0),"")</f>
        <v/>
      </c>
      <c r="N6916" s="36">
        <f t="shared" ca="1" si="215"/>
        <v>0</v>
      </c>
      <c r="O6916" s="36" t="e">
        <f ca="1">LEFT(OFFSET(Lists!$Q$2,MATCH(E6916,Lists!$R$3:$R$19,0),0),4)</f>
        <v>#N/A</v>
      </c>
      <c r="P6916" s="36" t="e">
        <f ca="1">MATCH(O6916,Lists!$S$2:$S$640,1)</f>
        <v>#N/A</v>
      </c>
      <c r="Q6916" s="36" t="e">
        <f ca="1">MATCH(LEFT(OFFSET(Lists!$Q$2,MATCH(E6916,Lists!$R$3:$R$19,0)+1,0),4),Lists!$S$3:$S$640,1)</f>
        <v>#N/A</v>
      </c>
      <c r="R6916" s="36" t="e">
        <f ca="1">LEFT(OFFSET(Lists!$S$2,P6916-1+MATCH(F6916,OFFSET(Lists!$T$3,P6916-1,0,Q6916-P6916+1),0),0),6)</f>
        <v>#N/A</v>
      </c>
      <c r="S6916" s="36" t="e">
        <f ca="1">VLOOKUP(R6916,Lists!B:D,3,FALSE)</f>
        <v>#N/A</v>
      </c>
      <c r="T6916" s="36" t="str">
        <f>IF(F6916&lt;&gt;"",MATCH(R6916,'Maximum minutes'!B:B,0),"")</f>
        <v/>
      </c>
      <c r="U6916" s="36">
        <f ca="1">IF(F6916&lt;&gt;"",COUNTA(OFFSET('Maximum minutes'!$C$1,'Annexe A1 Cours'!T6916,0,1,50)),0)</f>
        <v>0</v>
      </c>
      <c r="V6916" s="37">
        <f ca="1">IFERROR(OFFSET('Maximum minutes'!$C$1,T6916+1,-1+MATCH(G6916,OFFSET('Maximum minutes'!$C$1,T6916-1,0,1,50),0)),0)</f>
        <v>0</v>
      </c>
      <c r="W6916" s="38">
        <f t="shared" ca="1" si="214"/>
        <v>0</v>
      </c>
    </row>
    <row r="6917" spans="1:23" s="36" customFormat="1" ht="18.75">
      <c r="A6917" s="34"/>
      <c r="B6917" s="39"/>
      <c r="C6917" s="39"/>
      <c r="D6917" s="35"/>
      <c r="E6917" s="40"/>
      <c r="F6917" s="39"/>
      <c r="G6917" s="39"/>
      <c r="H6917" s="39"/>
      <c r="I6917" s="34"/>
      <c r="J6917" s="34"/>
      <c r="K6917" s="34"/>
      <c r="L6917" s="34"/>
      <c r="M6917" s="43" t="str">
        <f ca="1">IFERROR(OFFSET('Maximum minutes'!$C$1,T6917,MATCH(IF(G6917&lt;&gt;"",G6917,F6917),OFFSET('Maximum minutes'!$C$1,T6917-1,0,1,U6917+1),0)-1)*IF(OR(ISNUMBER(J6917),J6917="sans examen"),1,0)*IF(W6917&lt;MinDate,1,0),"")</f>
        <v/>
      </c>
      <c r="N6917" s="36">
        <f t="shared" ca="1" si="215"/>
        <v>0</v>
      </c>
      <c r="O6917" s="36" t="e">
        <f ca="1">LEFT(OFFSET(Lists!$Q$2,MATCH(E6917,Lists!$R$3:$R$19,0),0),4)</f>
        <v>#N/A</v>
      </c>
      <c r="P6917" s="36" t="e">
        <f ca="1">MATCH(O6917,Lists!$S$2:$S$640,1)</f>
        <v>#N/A</v>
      </c>
      <c r="Q6917" s="36" t="e">
        <f ca="1">MATCH(LEFT(OFFSET(Lists!$Q$2,MATCH(E6917,Lists!$R$3:$R$19,0)+1,0),4),Lists!$S$3:$S$640,1)</f>
        <v>#N/A</v>
      </c>
      <c r="R6917" s="36" t="e">
        <f ca="1">LEFT(OFFSET(Lists!$S$2,P6917-1+MATCH(F6917,OFFSET(Lists!$T$3,P6917-1,0,Q6917-P6917+1),0),0),6)</f>
        <v>#N/A</v>
      </c>
      <c r="S6917" s="36" t="e">
        <f ca="1">VLOOKUP(R6917,Lists!B:D,3,FALSE)</f>
        <v>#N/A</v>
      </c>
      <c r="T6917" s="36" t="str">
        <f>IF(F6917&lt;&gt;"",MATCH(R6917,'Maximum minutes'!B:B,0),"")</f>
        <v/>
      </c>
      <c r="U6917" s="36">
        <f ca="1">IF(F6917&lt;&gt;"",COUNTA(OFFSET('Maximum minutes'!$C$1,'Annexe A1 Cours'!T6917,0,1,50)),0)</f>
        <v>0</v>
      </c>
      <c r="V6917" s="37">
        <f ca="1">IFERROR(OFFSET('Maximum minutes'!$C$1,T6917+1,-1+MATCH(G6917,OFFSET('Maximum minutes'!$C$1,T6917-1,0,1,50),0)),0)</f>
        <v>0</v>
      </c>
      <c r="W6917" s="38">
        <f t="shared" ca="1" si="214"/>
        <v>0</v>
      </c>
    </row>
    <row r="6918" spans="1:23" s="36" customFormat="1" ht="18.75">
      <c r="A6918" s="34"/>
      <c r="B6918" s="39"/>
      <c r="C6918" s="39"/>
      <c r="D6918" s="35"/>
      <c r="E6918" s="40"/>
      <c r="F6918" s="39"/>
      <c r="G6918" s="39"/>
      <c r="H6918" s="39"/>
      <c r="I6918" s="34"/>
      <c r="J6918" s="34"/>
      <c r="K6918" s="34"/>
      <c r="L6918" s="34"/>
      <c r="M6918" s="43" t="str">
        <f ca="1">IFERROR(OFFSET('Maximum minutes'!$C$1,T6918,MATCH(IF(G6918&lt;&gt;"",G6918,F6918),OFFSET('Maximum minutes'!$C$1,T6918-1,0,1,U6918+1),0)-1)*IF(OR(ISNUMBER(J6918),J6918="sans examen"),1,0)*IF(W6918&lt;MinDate,1,0),"")</f>
        <v/>
      </c>
      <c r="N6918" s="36">
        <f t="shared" ca="1" si="215"/>
        <v>0</v>
      </c>
      <c r="O6918" s="36" t="e">
        <f ca="1">LEFT(OFFSET(Lists!$Q$2,MATCH(E6918,Lists!$R$3:$R$19,0),0),4)</f>
        <v>#N/A</v>
      </c>
      <c r="P6918" s="36" t="e">
        <f ca="1">MATCH(O6918,Lists!$S$2:$S$640,1)</f>
        <v>#N/A</v>
      </c>
      <c r="Q6918" s="36" t="e">
        <f ca="1">MATCH(LEFT(OFFSET(Lists!$Q$2,MATCH(E6918,Lists!$R$3:$R$19,0)+1,0),4),Lists!$S$3:$S$640,1)</f>
        <v>#N/A</v>
      </c>
      <c r="R6918" s="36" t="e">
        <f ca="1">LEFT(OFFSET(Lists!$S$2,P6918-1+MATCH(F6918,OFFSET(Lists!$T$3,P6918-1,0,Q6918-P6918+1),0),0),6)</f>
        <v>#N/A</v>
      </c>
      <c r="S6918" s="36" t="e">
        <f ca="1">VLOOKUP(R6918,Lists!B:D,3,FALSE)</f>
        <v>#N/A</v>
      </c>
      <c r="T6918" s="36" t="str">
        <f>IF(F6918&lt;&gt;"",MATCH(R6918,'Maximum minutes'!B:B,0),"")</f>
        <v/>
      </c>
      <c r="U6918" s="36">
        <f ca="1">IF(F6918&lt;&gt;"",COUNTA(OFFSET('Maximum minutes'!$C$1,'Annexe A1 Cours'!T6918,0,1,50)),0)</f>
        <v>0</v>
      </c>
      <c r="V6918" s="37">
        <f ca="1">IFERROR(OFFSET('Maximum minutes'!$C$1,T6918+1,-1+MATCH(G6918,OFFSET('Maximum minutes'!$C$1,T6918-1,0,1,50),0)),0)</f>
        <v>0</v>
      </c>
      <c r="W6918" s="38">
        <f t="shared" ca="1" si="214"/>
        <v>0</v>
      </c>
    </row>
    <row r="6919" spans="1:23" s="36" customFormat="1" ht="18.75">
      <c r="A6919" s="34"/>
      <c r="B6919" s="39"/>
      <c r="C6919" s="39"/>
      <c r="D6919" s="35"/>
      <c r="E6919" s="40"/>
      <c r="F6919" s="39"/>
      <c r="G6919" s="39"/>
      <c r="H6919" s="39"/>
      <c r="I6919" s="34"/>
      <c r="J6919" s="34"/>
      <c r="K6919" s="34"/>
      <c r="L6919" s="34"/>
      <c r="M6919" s="43" t="str">
        <f ca="1">IFERROR(OFFSET('Maximum minutes'!$C$1,T6919,MATCH(IF(G6919&lt;&gt;"",G6919,F6919),OFFSET('Maximum minutes'!$C$1,T6919-1,0,1,U6919+1),0)-1)*IF(OR(ISNUMBER(J6919),J6919="sans examen"),1,0)*IF(W6919&lt;MinDate,1,0),"")</f>
        <v/>
      </c>
      <c r="N6919" s="36">
        <f t="shared" ca="1" si="215"/>
        <v>0</v>
      </c>
      <c r="O6919" s="36" t="e">
        <f ca="1">LEFT(OFFSET(Lists!$Q$2,MATCH(E6919,Lists!$R$3:$R$19,0),0),4)</f>
        <v>#N/A</v>
      </c>
      <c r="P6919" s="36" t="e">
        <f ca="1">MATCH(O6919,Lists!$S$2:$S$640,1)</f>
        <v>#N/A</v>
      </c>
      <c r="Q6919" s="36" t="e">
        <f ca="1">MATCH(LEFT(OFFSET(Lists!$Q$2,MATCH(E6919,Lists!$R$3:$R$19,0)+1,0),4),Lists!$S$3:$S$640,1)</f>
        <v>#N/A</v>
      </c>
      <c r="R6919" s="36" t="e">
        <f ca="1">LEFT(OFFSET(Lists!$S$2,P6919-1+MATCH(F6919,OFFSET(Lists!$T$3,P6919-1,0,Q6919-P6919+1),0),0),6)</f>
        <v>#N/A</v>
      </c>
      <c r="S6919" s="36" t="e">
        <f ca="1">VLOOKUP(R6919,Lists!B:D,3,FALSE)</f>
        <v>#N/A</v>
      </c>
      <c r="T6919" s="36" t="str">
        <f>IF(F6919&lt;&gt;"",MATCH(R6919,'Maximum minutes'!B:B,0),"")</f>
        <v/>
      </c>
      <c r="U6919" s="36">
        <f ca="1">IF(F6919&lt;&gt;"",COUNTA(OFFSET('Maximum minutes'!$C$1,'Annexe A1 Cours'!T6919,0,1,50)),0)</f>
        <v>0</v>
      </c>
      <c r="V6919" s="37">
        <f ca="1">IFERROR(OFFSET('Maximum minutes'!$C$1,T6919+1,-1+MATCH(G6919,OFFSET('Maximum minutes'!$C$1,T6919-1,0,1,50),0)),0)</f>
        <v>0</v>
      </c>
      <c r="W6919" s="38">
        <f t="shared" ref="W6919:W6982" ca="1" si="216">IFERROR(DATE(YEAR(D6919)+V6919,MONTH(D6919),DAY(D6919)),"")</f>
        <v>0</v>
      </c>
    </row>
    <row r="6920" spans="1:23" s="36" customFormat="1" ht="18.75">
      <c r="A6920" s="34"/>
      <c r="B6920" s="39"/>
      <c r="C6920" s="39"/>
      <c r="D6920" s="35"/>
      <c r="E6920" s="40"/>
      <c r="F6920" s="39"/>
      <c r="G6920" s="39"/>
      <c r="H6920" s="39"/>
      <c r="I6920" s="34"/>
      <c r="J6920" s="34"/>
      <c r="K6920" s="34"/>
      <c r="L6920" s="34"/>
      <c r="M6920" s="43" t="str">
        <f ca="1">IFERROR(OFFSET('Maximum minutes'!$C$1,T6920,MATCH(IF(G6920&lt;&gt;"",G6920,F6920),OFFSET('Maximum minutes'!$C$1,T6920-1,0,1,U6920+1),0)-1)*IF(OR(ISNUMBER(J6920),J6920="sans examen"),1,0)*IF(W6920&lt;MinDate,1,0),"")</f>
        <v/>
      </c>
      <c r="N6920" s="36">
        <f t="shared" ref="N6920:N6983" ca="1" si="217">IF(K6920&gt;0,MIN(K6920,M6920),0)*IF(M6920="",0,1)</f>
        <v>0</v>
      </c>
      <c r="O6920" s="36" t="e">
        <f ca="1">LEFT(OFFSET(Lists!$Q$2,MATCH(E6920,Lists!$R$3:$R$19,0),0),4)</f>
        <v>#N/A</v>
      </c>
      <c r="P6920" s="36" t="e">
        <f ca="1">MATCH(O6920,Lists!$S$2:$S$640,1)</f>
        <v>#N/A</v>
      </c>
      <c r="Q6920" s="36" t="e">
        <f ca="1">MATCH(LEFT(OFFSET(Lists!$Q$2,MATCH(E6920,Lists!$R$3:$R$19,0)+1,0),4),Lists!$S$3:$S$640,1)</f>
        <v>#N/A</v>
      </c>
      <c r="R6920" s="36" t="e">
        <f ca="1">LEFT(OFFSET(Lists!$S$2,P6920-1+MATCH(F6920,OFFSET(Lists!$T$3,P6920-1,0,Q6920-P6920+1),0),0),6)</f>
        <v>#N/A</v>
      </c>
      <c r="S6920" s="36" t="e">
        <f ca="1">VLOOKUP(R6920,Lists!B:D,3,FALSE)</f>
        <v>#N/A</v>
      </c>
      <c r="T6920" s="36" t="str">
        <f>IF(F6920&lt;&gt;"",MATCH(R6920,'Maximum minutes'!B:B,0),"")</f>
        <v/>
      </c>
      <c r="U6920" s="36">
        <f ca="1">IF(F6920&lt;&gt;"",COUNTA(OFFSET('Maximum minutes'!$C$1,'Annexe A1 Cours'!T6920,0,1,50)),0)</f>
        <v>0</v>
      </c>
      <c r="V6920" s="37">
        <f ca="1">IFERROR(OFFSET('Maximum minutes'!$C$1,T6920+1,-1+MATCH(G6920,OFFSET('Maximum minutes'!$C$1,T6920-1,0,1,50),0)),0)</f>
        <v>0</v>
      </c>
      <c r="W6920" s="38">
        <f t="shared" ca="1" si="216"/>
        <v>0</v>
      </c>
    </row>
    <row r="6921" spans="1:23" s="36" customFormat="1" ht="18.75">
      <c r="A6921" s="34"/>
      <c r="B6921" s="39"/>
      <c r="C6921" s="39"/>
      <c r="D6921" s="35"/>
      <c r="E6921" s="40"/>
      <c r="F6921" s="39"/>
      <c r="G6921" s="39"/>
      <c r="H6921" s="39"/>
      <c r="I6921" s="34"/>
      <c r="J6921" s="34"/>
      <c r="K6921" s="34"/>
      <c r="L6921" s="34"/>
      <c r="M6921" s="43" t="str">
        <f ca="1">IFERROR(OFFSET('Maximum minutes'!$C$1,T6921,MATCH(IF(G6921&lt;&gt;"",G6921,F6921),OFFSET('Maximum minutes'!$C$1,T6921-1,0,1,U6921+1),0)-1)*IF(OR(ISNUMBER(J6921),J6921="sans examen"),1,0)*IF(W6921&lt;MinDate,1,0),"")</f>
        <v/>
      </c>
      <c r="N6921" s="36">
        <f t="shared" ca="1" si="217"/>
        <v>0</v>
      </c>
      <c r="O6921" s="36" t="e">
        <f ca="1">LEFT(OFFSET(Lists!$Q$2,MATCH(E6921,Lists!$R$3:$R$19,0),0),4)</f>
        <v>#N/A</v>
      </c>
      <c r="P6921" s="36" t="e">
        <f ca="1">MATCH(O6921,Lists!$S$2:$S$640,1)</f>
        <v>#N/A</v>
      </c>
      <c r="Q6921" s="36" t="e">
        <f ca="1">MATCH(LEFT(OFFSET(Lists!$Q$2,MATCH(E6921,Lists!$R$3:$R$19,0)+1,0),4),Lists!$S$3:$S$640,1)</f>
        <v>#N/A</v>
      </c>
      <c r="R6921" s="36" t="e">
        <f ca="1">LEFT(OFFSET(Lists!$S$2,P6921-1+MATCH(F6921,OFFSET(Lists!$T$3,P6921-1,0,Q6921-P6921+1),0),0),6)</f>
        <v>#N/A</v>
      </c>
      <c r="S6921" s="36" t="e">
        <f ca="1">VLOOKUP(R6921,Lists!B:D,3,FALSE)</f>
        <v>#N/A</v>
      </c>
      <c r="T6921" s="36" t="str">
        <f>IF(F6921&lt;&gt;"",MATCH(R6921,'Maximum minutes'!B:B,0),"")</f>
        <v/>
      </c>
      <c r="U6921" s="36">
        <f ca="1">IF(F6921&lt;&gt;"",COUNTA(OFFSET('Maximum minutes'!$C$1,'Annexe A1 Cours'!T6921,0,1,50)),0)</f>
        <v>0</v>
      </c>
      <c r="V6921" s="37">
        <f ca="1">IFERROR(OFFSET('Maximum minutes'!$C$1,T6921+1,-1+MATCH(G6921,OFFSET('Maximum minutes'!$C$1,T6921-1,0,1,50),0)),0)</f>
        <v>0</v>
      </c>
      <c r="W6921" s="38">
        <f t="shared" ca="1" si="216"/>
        <v>0</v>
      </c>
    </row>
    <row r="6922" spans="1:23" s="36" customFormat="1" ht="18.75">
      <c r="A6922" s="34"/>
      <c r="B6922" s="39"/>
      <c r="C6922" s="39"/>
      <c r="D6922" s="35"/>
      <c r="E6922" s="40"/>
      <c r="F6922" s="39"/>
      <c r="G6922" s="39"/>
      <c r="H6922" s="39"/>
      <c r="I6922" s="34"/>
      <c r="J6922" s="34"/>
      <c r="K6922" s="34"/>
      <c r="L6922" s="34"/>
      <c r="M6922" s="43" t="str">
        <f ca="1">IFERROR(OFFSET('Maximum minutes'!$C$1,T6922,MATCH(IF(G6922&lt;&gt;"",G6922,F6922),OFFSET('Maximum minutes'!$C$1,T6922-1,0,1,U6922+1),0)-1)*IF(OR(ISNUMBER(J6922),J6922="sans examen"),1,0)*IF(W6922&lt;MinDate,1,0),"")</f>
        <v/>
      </c>
      <c r="N6922" s="36">
        <f t="shared" ca="1" si="217"/>
        <v>0</v>
      </c>
      <c r="O6922" s="36" t="e">
        <f ca="1">LEFT(OFFSET(Lists!$Q$2,MATCH(E6922,Lists!$R$3:$R$19,0),0),4)</f>
        <v>#N/A</v>
      </c>
      <c r="P6922" s="36" t="e">
        <f ca="1">MATCH(O6922,Lists!$S$2:$S$640,1)</f>
        <v>#N/A</v>
      </c>
      <c r="Q6922" s="36" t="e">
        <f ca="1">MATCH(LEFT(OFFSET(Lists!$Q$2,MATCH(E6922,Lists!$R$3:$R$19,0)+1,0),4),Lists!$S$3:$S$640,1)</f>
        <v>#N/A</v>
      </c>
      <c r="R6922" s="36" t="e">
        <f ca="1">LEFT(OFFSET(Lists!$S$2,P6922-1+MATCH(F6922,OFFSET(Lists!$T$3,P6922-1,0,Q6922-P6922+1),0),0),6)</f>
        <v>#N/A</v>
      </c>
      <c r="S6922" s="36" t="e">
        <f ca="1">VLOOKUP(R6922,Lists!B:D,3,FALSE)</f>
        <v>#N/A</v>
      </c>
      <c r="T6922" s="36" t="str">
        <f>IF(F6922&lt;&gt;"",MATCH(R6922,'Maximum minutes'!B:B,0),"")</f>
        <v/>
      </c>
      <c r="U6922" s="36">
        <f ca="1">IF(F6922&lt;&gt;"",COUNTA(OFFSET('Maximum minutes'!$C$1,'Annexe A1 Cours'!T6922,0,1,50)),0)</f>
        <v>0</v>
      </c>
      <c r="V6922" s="37">
        <f ca="1">IFERROR(OFFSET('Maximum minutes'!$C$1,T6922+1,-1+MATCH(G6922,OFFSET('Maximum minutes'!$C$1,T6922-1,0,1,50),0)),0)</f>
        <v>0</v>
      </c>
      <c r="W6922" s="38">
        <f t="shared" ca="1" si="216"/>
        <v>0</v>
      </c>
    </row>
    <row r="6923" spans="1:23" s="36" customFormat="1" ht="18.75">
      <c r="A6923" s="34"/>
      <c r="B6923" s="39"/>
      <c r="C6923" s="39"/>
      <c r="D6923" s="35"/>
      <c r="E6923" s="40"/>
      <c r="F6923" s="39"/>
      <c r="G6923" s="39"/>
      <c r="H6923" s="39"/>
      <c r="I6923" s="34"/>
      <c r="J6923" s="34"/>
      <c r="K6923" s="34"/>
      <c r="L6923" s="34"/>
      <c r="M6923" s="43" t="str">
        <f ca="1">IFERROR(OFFSET('Maximum minutes'!$C$1,T6923,MATCH(IF(G6923&lt;&gt;"",G6923,F6923),OFFSET('Maximum minutes'!$C$1,T6923-1,0,1,U6923+1),0)-1)*IF(OR(ISNUMBER(J6923),J6923="sans examen"),1,0)*IF(W6923&lt;MinDate,1,0),"")</f>
        <v/>
      </c>
      <c r="N6923" s="36">
        <f t="shared" ca="1" si="217"/>
        <v>0</v>
      </c>
      <c r="O6923" s="36" t="e">
        <f ca="1">LEFT(OFFSET(Lists!$Q$2,MATCH(E6923,Lists!$R$3:$R$19,0),0),4)</f>
        <v>#N/A</v>
      </c>
      <c r="P6923" s="36" t="e">
        <f ca="1">MATCH(O6923,Lists!$S$2:$S$640,1)</f>
        <v>#N/A</v>
      </c>
      <c r="Q6923" s="36" t="e">
        <f ca="1">MATCH(LEFT(OFFSET(Lists!$Q$2,MATCH(E6923,Lists!$R$3:$R$19,0)+1,0),4),Lists!$S$3:$S$640,1)</f>
        <v>#N/A</v>
      </c>
      <c r="R6923" s="36" t="e">
        <f ca="1">LEFT(OFFSET(Lists!$S$2,P6923-1+MATCH(F6923,OFFSET(Lists!$T$3,P6923-1,0,Q6923-P6923+1),0),0),6)</f>
        <v>#N/A</v>
      </c>
      <c r="S6923" s="36" t="e">
        <f ca="1">VLOOKUP(R6923,Lists!B:D,3,FALSE)</f>
        <v>#N/A</v>
      </c>
      <c r="T6923" s="36" t="str">
        <f>IF(F6923&lt;&gt;"",MATCH(R6923,'Maximum minutes'!B:B,0),"")</f>
        <v/>
      </c>
      <c r="U6923" s="36">
        <f ca="1">IF(F6923&lt;&gt;"",COUNTA(OFFSET('Maximum minutes'!$C$1,'Annexe A1 Cours'!T6923,0,1,50)),0)</f>
        <v>0</v>
      </c>
      <c r="V6923" s="37">
        <f ca="1">IFERROR(OFFSET('Maximum minutes'!$C$1,T6923+1,-1+MATCH(G6923,OFFSET('Maximum minutes'!$C$1,T6923-1,0,1,50),0)),0)</f>
        <v>0</v>
      </c>
      <c r="W6923" s="38">
        <f t="shared" ca="1" si="216"/>
        <v>0</v>
      </c>
    </row>
    <row r="6924" spans="1:23" s="36" customFormat="1" ht="18.75">
      <c r="A6924" s="34"/>
      <c r="B6924" s="39"/>
      <c r="C6924" s="39"/>
      <c r="D6924" s="35"/>
      <c r="E6924" s="40"/>
      <c r="F6924" s="39"/>
      <c r="G6924" s="39"/>
      <c r="H6924" s="39"/>
      <c r="I6924" s="34"/>
      <c r="J6924" s="34"/>
      <c r="K6924" s="34"/>
      <c r="L6924" s="34"/>
      <c r="M6924" s="43" t="str">
        <f ca="1">IFERROR(OFFSET('Maximum minutes'!$C$1,T6924,MATCH(IF(G6924&lt;&gt;"",G6924,F6924),OFFSET('Maximum minutes'!$C$1,T6924-1,0,1,U6924+1),0)-1)*IF(OR(ISNUMBER(J6924),J6924="sans examen"),1,0)*IF(W6924&lt;MinDate,1,0),"")</f>
        <v/>
      </c>
      <c r="N6924" s="36">
        <f t="shared" ca="1" si="217"/>
        <v>0</v>
      </c>
      <c r="O6924" s="36" t="e">
        <f ca="1">LEFT(OFFSET(Lists!$Q$2,MATCH(E6924,Lists!$R$3:$R$19,0),0),4)</f>
        <v>#N/A</v>
      </c>
      <c r="P6924" s="36" t="e">
        <f ca="1">MATCH(O6924,Lists!$S$2:$S$640,1)</f>
        <v>#N/A</v>
      </c>
      <c r="Q6924" s="36" t="e">
        <f ca="1">MATCH(LEFT(OFFSET(Lists!$Q$2,MATCH(E6924,Lists!$R$3:$R$19,0)+1,0),4),Lists!$S$3:$S$640,1)</f>
        <v>#N/A</v>
      </c>
      <c r="R6924" s="36" t="e">
        <f ca="1">LEFT(OFFSET(Lists!$S$2,P6924-1+MATCH(F6924,OFFSET(Lists!$T$3,P6924-1,0,Q6924-P6924+1),0),0),6)</f>
        <v>#N/A</v>
      </c>
      <c r="S6924" s="36" t="e">
        <f ca="1">VLOOKUP(R6924,Lists!B:D,3,FALSE)</f>
        <v>#N/A</v>
      </c>
      <c r="T6924" s="36" t="str">
        <f>IF(F6924&lt;&gt;"",MATCH(R6924,'Maximum minutes'!B:B,0),"")</f>
        <v/>
      </c>
      <c r="U6924" s="36">
        <f ca="1">IF(F6924&lt;&gt;"",COUNTA(OFFSET('Maximum minutes'!$C$1,'Annexe A1 Cours'!T6924,0,1,50)),0)</f>
        <v>0</v>
      </c>
      <c r="V6924" s="37">
        <f ca="1">IFERROR(OFFSET('Maximum minutes'!$C$1,T6924+1,-1+MATCH(G6924,OFFSET('Maximum minutes'!$C$1,T6924-1,0,1,50),0)),0)</f>
        <v>0</v>
      </c>
      <c r="W6924" s="38">
        <f t="shared" ca="1" si="216"/>
        <v>0</v>
      </c>
    </row>
    <row r="6925" spans="1:23" s="36" customFormat="1" ht="18.75">
      <c r="A6925" s="34"/>
      <c r="B6925" s="39"/>
      <c r="C6925" s="39"/>
      <c r="D6925" s="35"/>
      <c r="E6925" s="40"/>
      <c r="F6925" s="39"/>
      <c r="G6925" s="39"/>
      <c r="H6925" s="39"/>
      <c r="I6925" s="34"/>
      <c r="J6925" s="34"/>
      <c r="K6925" s="34"/>
      <c r="L6925" s="34"/>
      <c r="M6925" s="43" t="str">
        <f ca="1">IFERROR(OFFSET('Maximum minutes'!$C$1,T6925,MATCH(IF(G6925&lt;&gt;"",G6925,F6925),OFFSET('Maximum minutes'!$C$1,T6925-1,0,1,U6925+1),0)-1)*IF(OR(ISNUMBER(J6925),J6925="sans examen"),1,0)*IF(W6925&lt;MinDate,1,0),"")</f>
        <v/>
      </c>
      <c r="N6925" s="36">
        <f t="shared" ca="1" si="217"/>
        <v>0</v>
      </c>
      <c r="O6925" s="36" t="e">
        <f ca="1">LEFT(OFFSET(Lists!$Q$2,MATCH(E6925,Lists!$R$3:$R$19,0),0),4)</f>
        <v>#N/A</v>
      </c>
      <c r="P6925" s="36" t="e">
        <f ca="1">MATCH(O6925,Lists!$S$2:$S$640,1)</f>
        <v>#N/A</v>
      </c>
      <c r="Q6925" s="36" t="e">
        <f ca="1">MATCH(LEFT(OFFSET(Lists!$Q$2,MATCH(E6925,Lists!$R$3:$R$19,0)+1,0),4),Lists!$S$3:$S$640,1)</f>
        <v>#N/A</v>
      </c>
      <c r="R6925" s="36" t="e">
        <f ca="1">LEFT(OFFSET(Lists!$S$2,P6925-1+MATCH(F6925,OFFSET(Lists!$T$3,P6925-1,0,Q6925-P6925+1),0),0),6)</f>
        <v>#N/A</v>
      </c>
      <c r="S6925" s="36" t="e">
        <f ca="1">VLOOKUP(R6925,Lists!B:D,3,FALSE)</f>
        <v>#N/A</v>
      </c>
      <c r="T6925" s="36" t="str">
        <f>IF(F6925&lt;&gt;"",MATCH(R6925,'Maximum minutes'!B:B,0),"")</f>
        <v/>
      </c>
      <c r="U6925" s="36">
        <f ca="1">IF(F6925&lt;&gt;"",COUNTA(OFFSET('Maximum minutes'!$C$1,'Annexe A1 Cours'!T6925,0,1,50)),0)</f>
        <v>0</v>
      </c>
      <c r="V6925" s="37">
        <f ca="1">IFERROR(OFFSET('Maximum minutes'!$C$1,T6925+1,-1+MATCH(G6925,OFFSET('Maximum minutes'!$C$1,T6925-1,0,1,50),0)),0)</f>
        <v>0</v>
      </c>
      <c r="W6925" s="38">
        <f t="shared" ca="1" si="216"/>
        <v>0</v>
      </c>
    </row>
    <row r="6926" spans="1:23" s="36" customFormat="1" ht="18.75">
      <c r="A6926" s="34"/>
      <c r="B6926" s="39"/>
      <c r="C6926" s="39"/>
      <c r="D6926" s="35"/>
      <c r="E6926" s="40"/>
      <c r="F6926" s="39"/>
      <c r="G6926" s="39"/>
      <c r="H6926" s="39"/>
      <c r="I6926" s="34"/>
      <c r="J6926" s="34"/>
      <c r="K6926" s="34"/>
      <c r="L6926" s="34"/>
      <c r="M6926" s="43" t="str">
        <f ca="1">IFERROR(OFFSET('Maximum minutes'!$C$1,T6926,MATCH(IF(G6926&lt;&gt;"",G6926,F6926),OFFSET('Maximum minutes'!$C$1,T6926-1,0,1,U6926+1),0)-1)*IF(OR(ISNUMBER(J6926),J6926="sans examen"),1,0)*IF(W6926&lt;MinDate,1,0),"")</f>
        <v/>
      </c>
      <c r="N6926" s="36">
        <f t="shared" ca="1" si="217"/>
        <v>0</v>
      </c>
      <c r="O6926" s="36" t="e">
        <f ca="1">LEFT(OFFSET(Lists!$Q$2,MATCH(E6926,Lists!$R$3:$R$19,0),0),4)</f>
        <v>#N/A</v>
      </c>
      <c r="P6926" s="36" t="e">
        <f ca="1">MATCH(O6926,Lists!$S$2:$S$640,1)</f>
        <v>#N/A</v>
      </c>
      <c r="Q6926" s="36" t="e">
        <f ca="1">MATCH(LEFT(OFFSET(Lists!$Q$2,MATCH(E6926,Lists!$R$3:$R$19,0)+1,0),4),Lists!$S$3:$S$640,1)</f>
        <v>#N/A</v>
      </c>
      <c r="R6926" s="36" t="e">
        <f ca="1">LEFT(OFFSET(Lists!$S$2,P6926-1+MATCH(F6926,OFFSET(Lists!$T$3,P6926-1,0,Q6926-P6926+1),0),0),6)</f>
        <v>#N/A</v>
      </c>
      <c r="S6926" s="36" t="e">
        <f ca="1">VLOOKUP(R6926,Lists!B:D,3,FALSE)</f>
        <v>#N/A</v>
      </c>
      <c r="T6926" s="36" t="str">
        <f>IF(F6926&lt;&gt;"",MATCH(R6926,'Maximum minutes'!B:B,0),"")</f>
        <v/>
      </c>
      <c r="U6926" s="36">
        <f ca="1">IF(F6926&lt;&gt;"",COUNTA(OFFSET('Maximum minutes'!$C$1,'Annexe A1 Cours'!T6926,0,1,50)),0)</f>
        <v>0</v>
      </c>
      <c r="V6926" s="37">
        <f ca="1">IFERROR(OFFSET('Maximum minutes'!$C$1,T6926+1,-1+MATCH(G6926,OFFSET('Maximum minutes'!$C$1,T6926-1,0,1,50),0)),0)</f>
        <v>0</v>
      </c>
      <c r="W6926" s="38">
        <f t="shared" ca="1" si="216"/>
        <v>0</v>
      </c>
    </row>
    <row r="6927" spans="1:23" s="36" customFormat="1" ht="18.75">
      <c r="A6927" s="34"/>
      <c r="B6927" s="39"/>
      <c r="C6927" s="39"/>
      <c r="D6927" s="35"/>
      <c r="E6927" s="40"/>
      <c r="F6927" s="39"/>
      <c r="G6927" s="39"/>
      <c r="H6927" s="39"/>
      <c r="I6927" s="34"/>
      <c r="J6927" s="34"/>
      <c r="K6927" s="34"/>
      <c r="L6927" s="34"/>
      <c r="M6927" s="43" t="str">
        <f ca="1">IFERROR(OFFSET('Maximum minutes'!$C$1,T6927,MATCH(IF(G6927&lt;&gt;"",G6927,F6927),OFFSET('Maximum minutes'!$C$1,T6927-1,0,1,U6927+1),0)-1)*IF(OR(ISNUMBER(J6927),J6927="sans examen"),1,0)*IF(W6927&lt;MinDate,1,0),"")</f>
        <v/>
      </c>
      <c r="N6927" s="36">
        <f t="shared" ca="1" si="217"/>
        <v>0</v>
      </c>
      <c r="O6927" s="36" t="e">
        <f ca="1">LEFT(OFFSET(Lists!$Q$2,MATCH(E6927,Lists!$R$3:$R$19,0),0),4)</f>
        <v>#N/A</v>
      </c>
      <c r="P6927" s="36" t="e">
        <f ca="1">MATCH(O6927,Lists!$S$2:$S$640,1)</f>
        <v>#N/A</v>
      </c>
      <c r="Q6927" s="36" t="e">
        <f ca="1">MATCH(LEFT(OFFSET(Lists!$Q$2,MATCH(E6927,Lists!$R$3:$R$19,0)+1,0),4),Lists!$S$3:$S$640,1)</f>
        <v>#N/A</v>
      </c>
      <c r="R6927" s="36" t="e">
        <f ca="1">LEFT(OFFSET(Lists!$S$2,P6927-1+MATCH(F6927,OFFSET(Lists!$T$3,P6927-1,0,Q6927-P6927+1),0),0),6)</f>
        <v>#N/A</v>
      </c>
      <c r="S6927" s="36" t="e">
        <f ca="1">VLOOKUP(R6927,Lists!B:D,3,FALSE)</f>
        <v>#N/A</v>
      </c>
      <c r="T6927" s="36" t="str">
        <f>IF(F6927&lt;&gt;"",MATCH(R6927,'Maximum minutes'!B:B,0),"")</f>
        <v/>
      </c>
      <c r="U6927" s="36">
        <f ca="1">IF(F6927&lt;&gt;"",COUNTA(OFFSET('Maximum minutes'!$C$1,'Annexe A1 Cours'!T6927,0,1,50)),0)</f>
        <v>0</v>
      </c>
      <c r="V6927" s="37">
        <f ca="1">IFERROR(OFFSET('Maximum minutes'!$C$1,T6927+1,-1+MATCH(G6927,OFFSET('Maximum minutes'!$C$1,T6927-1,0,1,50),0)),0)</f>
        <v>0</v>
      </c>
      <c r="W6927" s="38">
        <f t="shared" ca="1" si="216"/>
        <v>0</v>
      </c>
    </row>
    <row r="6928" spans="1:23" s="36" customFormat="1" ht="18.75">
      <c r="A6928" s="34"/>
      <c r="B6928" s="39"/>
      <c r="C6928" s="39"/>
      <c r="D6928" s="35"/>
      <c r="E6928" s="40"/>
      <c r="F6928" s="39"/>
      <c r="G6928" s="39"/>
      <c r="H6928" s="39"/>
      <c r="I6928" s="34"/>
      <c r="J6928" s="34"/>
      <c r="K6928" s="34"/>
      <c r="L6928" s="34"/>
      <c r="M6928" s="43" t="str">
        <f ca="1">IFERROR(OFFSET('Maximum minutes'!$C$1,T6928,MATCH(IF(G6928&lt;&gt;"",G6928,F6928),OFFSET('Maximum minutes'!$C$1,T6928-1,0,1,U6928+1),0)-1)*IF(OR(ISNUMBER(J6928),J6928="sans examen"),1,0)*IF(W6928&lt;MinDate,1,0),"")</f>
        <v/>
      </c>
      <c r="N6928" s="36">
        <f t="shared" ca="1" si="217"/>
        <v>0</v>
      </c>
      <c r="O6928" s="36" t="e">
        <f ca="1">LEFT(OFFSET(Lists!$Q$2,MATCH(E6928,Lists!$R$3:$R$19,0),0),4)</f>
        <v>#N/A</v>
      </c>
      <c r="P6928" s="36" t="e">
        <f ca="1">MATCH(O6928,Lists!$S$2:$S$640,1)</f>
        <v>#N/A</v>
      </c>
      <c r="Q6928" s="36" t="e">
        <f ca="1">MATCH(LEFT(OFFSET(Lists!$Q$2,MATCH(E6928,Lists!$R$3:$R$19,0)+1,0),4),Lists!$S$3:$S$640,1)</f>
        <v>#N/A</v>
      </c>
      <c r="R6928" s="36" t="e">
        <f ca="1">LEFT(OFFSET(Lists!$S$2,P6928-1+MATCH(F6928,OFFSET(Lists!$T$3,P6928-1,0,Q6928-P6928+1),0),0),6)</f>
        <v>#N/A</v>
      </c>
      <c r="S6928" s="36" t="e">
        <f ca="1">VLOOKUP(R6928,Lists!B:D,3,FALSE)</f>
        <v>#N/A</v>
      </c>
      <c r="T6928" s="36" t="str">
        <f>IF(F6928&lt;&gt;"",MATCH(R6928,'Maximum minutes'!B:B,0),"")</f>
        <v/>
      </c>
      <c r="U6928" s="36">
        <f ca="1">IF(F6928&lt;&gt;"",COUNTA(OFFSET('Maximum minutes'!$C$1,'Annexe A1 Cours'!T6928,0,1,50)),0)</f>
        <v>0</v>
      </c>
      <c r="V6928" s="37">
        <f ca="1">IFERROR(OFFSET('Maximum minutes'!$C$1,T6928+1,-1+MATCH(G6928,OFFSET('Maximum minutes'!$C$1,T6928-1,0,1,50),0)),0)</f>
        <v>0</v>
      </c>
      <c r="W6928" s="38">
        <f t="shared" ca="1" si="216"/>
        <v>0</v>
      </c>
    </row>
    <row r="6929" spans="1:23" s="36" customFormat="1" ht="18.75">
      <c r="A6929" s="34"/>
      <c r="B6929" s="39"/>
      <c r="C6929" s="39"/>
      <c r="D6929" s="35"/>
      <c r="E6929" s="40"/>
      <c r="F6929" s="39"/>
      <c r="G6929" s="39"/>
      <c r="H6929" s="39"/>
      <c r="I6929" s="34"/>
      <c r="J6929" s="34"/>
      <c r="K6929" s="34"/>
      <c r="L6929" s="34"/>
      <c r="M6929" s="43" t="str">
        <f ca="1">IFERROR(OFFSET('Maximum minutes'!$C$1,T6929,MATCH(IF(G6929&lt;&gt;"",G6929,F6929),OFFSET('Maximum minutes'!$C$1,T6929-1,0,1,U6929+1),0)-1)*IF(OR(ISNUMBER(J6929),J6929="sans examen"),1,0)*IF(W6929&lt;MinDate,1,0),"")</f>
        <v/>
      </c>
      <c r="N6929" s="36">
        <f t="shared" ca="1" si="217"/>
        <v>0</v>
      </c>
      <c r="O6929" s="36" t="e">
        <f ca="1">LEFT(OFFSET(Lists!$Q$2,MATCH(E6929,Lists!$R$3:$R$19,0),0),4)</f>
        <v>#N/A</v>
      </c>
      <c r="P6929" s="36" t="e">
        <f ca="1">MATCH(O6929,Lists!$S$2:$S$640,1)</f>
        <v>#N/A</v>
      </c>
      <c r="Q6929" s="36" t="e">
        <f ca="1">MATCH(LEFT(OFFSET(Lists!$Q$2,MATCH(E6929,Lists!$R$3:$R$19,0)+1,0),4),Lists!$S$3:$S$640,1)</f>
        <v>#N/A</v>
      </c>
      <c r="R6929" s="36" t="e">
        <f ca="1">LEFT(OFFSET(Lists!$S$2,P6929-1+MATCH(F6929,OFFSET(Lists!$T$3,P6929-1,0,Q6929-P6929+1),0),0),6)</f>
        <v>#N/A</v>
      </c>
      <c r="S6929" s="36" t="e">
        <f ca="1">VLOOKUP(R6929,Lists!B:D,3,FALSE)</f>
        <v>#N/A</v>
      </c>
      <c r="T6929" s="36" t="str">
        <f>IF(F6929&lt;&gt;"",MATCH(R6929,'Maximum minutes'!B:B,0),"")</f>
        <v/>
      </c>
      <c r="U6929" s="36">
        <f ca="1">IF(F6929&lt;&gt;"",COUNTA(OFFSET('Maximum minutes'!$C$1,'Annexe A1 Cours'!T6929,0,1,50)),0)</f>
        <v>0</v>
      </c>
      <c r="V6929" s="37">
        <f ca="1">IFERROR(OFFSET('Maximum minutes'!$C$1,T6929+1,-1+MATCH(G6929,OFFSET('Maximum minutes'!$C$1,T6929-1,0,1,50),0)),0)</f>
        <v>0</v>
      </c>
      <c r="W6929" s="38">
        <f t="shared" ca="1" si="216"/>
        <v>0</v>
      </c>
    </row>
    <row r="6930" spans="1:23" s="36" customFormat="1" ht="18.75">
      <c r="A6930" s="34"/>
      <c r="B6930" s="39"/>
      <c r="C6930" s="39"/>
      <c r="D6930" s="35"/>
      <c r="E6930" s="40"/>
      <c r="F6930" s="39"/>
      <c r="G6930" s="39"/>
      <c r="H6930" s="39"/>
      <c r="I6930" s="34"/>
      <c r="J6930" s="34"/>
      <c r="K6930" s="34"/>
      <c r="L6930" s="34"/>
      <c r="M6930" s="43" t="str">
        <f ca="1">IFERROR(OFFSET('Maximum minutes'!$C$1,T6930,MATCH(IF(G6930&lt;&gt;"",G6930,F6930),OFFSET('Maximum minutes'!$C$1,T6930-1,0,1,U6930+1),0)-1)*IF(OR(ISNUMBER(J6930),J6930="sans examen"),1,0)*IF(W6930&lt;MinDate,1,0),"")</f>
        <v/>
      </c>
      <c r="N6930" s="36">
        <f t="shared" ca="1" si="217"/>
        <v>0</v>
      </c>
      <c r="O6930" s="36" t="e">
        <f ca="1">LEFT(OFFSET(Lists!$Q$2,MATCH(E6930,Lists!$R$3:$R$19,0),0),4)</f>
        <v>#N/A</v>
      </c>
      <c r="P6930" s="36" t="e">
        <f ca="1">MATCH(O6930,Lists!$S$2:$S$640,1)</f>
        <v>#N/A</v>
      </c>
      <c r="Q6930" s="36" t="e">
        <f ca="1">MATCH(LEFT(OFFSET(Lists!$Q$2,MATCH(E6930,Lists!$R$3:$R$19,0)+1,0),4),Lists!$S$3:$S$640,1)</f>
        <v>#N/A</v>
      </c>
      <c r="R6930" s="36" t="e">
        <f ca="1">LEFT(OFFSET(Lists!$S$2,P6930-1+MATCH(F6930,OFFSET(Lists!$T$3,P6930-1,0,Q6930-P6930+1),0),0),6)</f>
        <v>#N/A</v>
      </c>
      <c r="S6930" s="36" t="e">
        <f ca="1">VLOOKUP(R6930,Lists!B:D,3,FALSE)</f>
        <v>#N/A</v>
      </c>
      <c r="T6930" s="36" t="str">
        <f>IF(F6930&lt;&gt;"",MATCH(R6930,'Maximum minutes'!B:B,0),"")</f>
        <v/>
      </c>
      <c r="U6930" s="36">
        <f ca="1">IF(F6930&lt;&gt;"",COUNTA(OFFSET('Maximum minutes'!$C$1,'Annexe A1 Cours'!T6930,0,1,50)),0)</f>
        <v>0</v>
      </c>
      <c r="V6930" s="37">
        <f ca="1">IFERROR(OFFSET('Maximum minutes'!$C$1,T6930+1,-1+MATCH(G6930,OFFSET('Maximum minutes'!$C$1,T6930-1,0,1,50),0)),0)</f>
        <v>0</v>
      </c>
      <c r="W6930" s="38">
        <f t="shared" ca="1" si="216"/>
        <v>0</v>
      </c>
    </row>
    <row r="6931" spans="1:23" s="36" customFormat="1" ht="18.75">
      <c r="A6931" s="34"/>
      <c r="B6931" s="39"/>
      <c r="C6931" s="39"/>
      <c r="D6931" s="35"/>
      <c r="E6931" s="40"/>
      <c r="F6931" s="39"/>
      <c r="G6931" s="39"/>
      <c r="H6931" s="39"/>
      <c r="I6931" s="34"/>
      <c r="J6931" s="34"/>
      <c r="K6931" s="34"/>
      <c r="L6931" s="34"/>
      <c r="M6931" s="43" t="str">
        <f ca="1">IFERROR(OFFSET('Maximum minutes'!$C$1,T6931,MATCH(IF(G6931&lt;&gt;"",G6931,F6931),OFFSET('Maximum minutes'!$C$1,T6931-1,0,1,U6931+1),0)-1)*IF(OR(ISNUMBER(J6931),J6931="sans examen"),1,0)*IF(W6931&lt;MinDate,1,0),"")</f>
        <v/>
      </c>
      <c r="N6931" s="36">
        <f t="shared" ca="1" si="217"/>
        <v>0</v>
      </c>
      <c r="O6931" s="36" t="e">
        <f ca="1">LEFT(OFFSET(Lists!$Q$2,MATCH(E6931,Lists!$R$3:$R$19,0),0),4)</f>
        <v>#N/A</v>
      </c>
      <c r="P6931" s="36" t="e">
        <f ca="1">MATCH(O6931,Lists!$S$2:$S$640,1)</f>
        <v>#N/A</v>
      </c>
      <c r="Q6931" s="36" t="e">
        <f ca="1">MATCH(LEFT(OFFSET(Lists!$Q$2,MATCH(E6931,Lists!$R$3:$R$19,0)+1,0),4),Lists!$S$3:$S$640,1)</f>
        <v>#N/A</v>
      </c>
      <c r="R6931" s="36" t="e">
        <f ca="1">LEFT(OFFSET(Lists!$S$2,P6931-1+MATCH(F6931,OFFSET(Lists!$T$3,P6931-1,0,Q6931-P6931+1),0),0),6)</f>
        <v>#N/A</v>
      </c>
      <c r="S6931" s="36" t="e">
        <f ca="1">VLOOKUP(R6931,Lists!B:D,3,FALSE)</f>
        <v>#N/A</v>
      </c>
      <c r="T6931" s="36" t="str">
        <f>IF(F6931&lt;&gt;"",MATCH(R6931,'Maximum minutes'!B:B,0),"")</f>
        <v/>
      </c>
      <c r="U6931" s="36">
        <f ca="1">IF(F6931&lt;&gt;"",COUNTA(OFFSET('Maximum minutes'!$C$1,'Annexe A1 Cours'!T6931,0,1,50)),0)</f>
        <v>0</v>
      </c>
      <c r="V6931" s="37">
        <f ca="1">IFERROR(OFFSET('Maximum minutes'!$C$1,T6931+1,-1+MATCH(G6931,OFFSET('Maximum minutes'!$C$1,T6931-1,0,1,50),0)),0)</f>
        <v>0</v>
      </c>
      <c r="W6931" s="38">
        <f t="shared" ca="1" si="216"/>
        <v>0</v>
      </c>
    </row>
    <row r="6932" spans="1:23" s="36" customFormat="1" ht="18.75">
      <c r="A6932" s="34"/>
      <c r="B6932" s="39"/>
      <c r="C6932" s="39"/>
      <c r="D6932" s="35"/>
      <c r="E6932" s="40"/>
      <c r="F6932" s="39"/>
      <c r="G6932" s="39"/>
      <c r="H6932" s="39"/>
      <c r="I6932" s="34"/>
      <c r="J6932" s="34"/>
      <c r="K6932" s="34"/>
      <c r="L6932" s="34"/>
      <c r="M6932" s="43" t="str">
        <f ca="1">IFERROR(OFFSET('Maximum minutes'!$C$1,T6932,MATCH(IF(G6932&lt;&gt;"",G6932,F6932),OFFSET('Maximum minutes'!$C$1,T6932-1,0,1,U6932+1),0)-1)*IF(OR(ISNUMBER(J6932),J6932="sans examen"),1,0)*IF(W6932&lt;MinDate,1,0),"")</f>
        <v/>
      </c>
      <c r="N6932" s="36">
        <f t="shared" ca="1" si="217"/>
        <v>0</v>
      </c>
      <c r="O6932" s="36" t="e">
        <f ca="1">LEFT(OFFSET(Lists!$Q$2,MATCH(E6932,Lists!$R$3:$R$19,0),0),4)</f>
        <v>#N/A</v>
      </c>
      <c r="P6932" s="36" t="e">
        <f ca="1">MATCH(O6932,Lists!$S$2:$S$640,1)</f>
        <v>#N/A</v>
      </c>
      <c r="Q6932" s="36" t="e">
        <f ca="1">MATCH(LEFT(OFFSET(Lists!$Q$2,MATCH(E6932,Lists!$R$3:$R$19,0)+1,0),4),Lists!$S$3:$S$640,1)</f>
        <v>#N/A</v>
      </c>
      <c r="R6932" s="36" t="e">
        <f ca="1">LEFT(OFFSET(Lists!$S$2,P6932-1+MATCH(F6932,OFFSET(Lists!$T$3,P6932-1,0,Q6932-P6932+1),0),0),6)</f>
        <v>#N/A</v>
      </c>
      <c r="S6932" s="36" t="e">
        <f ca="1">VLOOKUP(R6932,Lists!B:D,3,FALSE)</f>
        <v>#N/A</v>
      </c>
      <c r="T6932" s="36" t="str">
        <f>IF(F6932&lt;&gt;"",MATCH(R6932,'Maximum minutes'!B:B,0),"")</f>
        <v/>
      </c>
      <c r="U6932" s="36">
        <f ca="1">IF(F6932&lt;&gt;"",COUNTA(OFFSET('Maximum minutes'!$C$1,'Annexe A1 Cours'!T6932,0,1,50)),0)</f>
        <v>0</v>
      </c>
      <c r="V6932" s="37">
        <f ca="1">IFERROR(OFFSET('Maximum minutes'!$C$1,T6932+1,-1+MATCH(G6932,OFFSET('Maximum minutes'!$C$1,T6932-1,0,1,50),0)),0)</f>
        <v>0</v>
      </c>
      <c r="W6932" s="38">
        <f t="shared" ca="1" si="216"/>
        <v>0</v>
      </c>
    </row>
    <row r="6933" spans="1:23" s="36" customFormat="1" ht="18.75">
      <c r="A6933" s="34"/>
      <c r="B6933" s="39"/>
      <c r="C6933" s="39"/>
      <c r="D6933" s="35"/>
      <c r="E6933" s="40"/>
      <c r="F6933" s="39"/>
      <c r="G6933" s="39"/>
      <c r="H6933" s="39"/>
      <c r="I6933" s="34"/>
      <c r="J6933" s="34"/>
      <c r="K6933" s="34"/>
      <c r="L6933" s="34"/>
      <c r="M6933" s="43" t="str">
        <f ca="1">IFERROR(OFFSET('Maximum minutes'!$C$1,T6933,MATCH(IF(G6933&lt;&gt;"",G6933,F6933),OFFSET('Maximum minutes'!$C$1,T6933-1,0,1,U6933+1),0)-1)*IF(OR(ISNUMBER(J6933),J6933="sans examen"),1,0)*IF(W6933&lt;MinDate,1,0),"")</f>
        <v/>
      </c>
      <c r="N6933" s="36">
        <f t="shared" ca="1" si="217"/>
        <v>0</v>
      </c>
      <c r="O6933" s="36" t="e">
        <f ca="1">LEFT(OFFSET(Lists!$Q$2,MATCH(E6933,Lists!$R$3:$R$19,0),0),4)</f>
        <v>#N/A</v>
      </c>
      <c r="P6933" s="36" t="e">
        <f ca="1">MATCH(O6933,Lists!$S$2:$S$640,1)</f>
        <v>#N/A</v>
      </c>
      <c r="Q6933" s="36" t="e">
        <f ca="1">MATCH(LEFT(OFFSET(Lists!$Q$2,MATCH(E6933,Lists!$R$3:$R$19,0)+1,0),4),Lists!$S$3:$S$640,1)</f>
        <v>#N/A</v>
      </c>
      <c r="R6933" s="36" t="e">
        <f ca="1">LEFT(OFFSET(Lists!$S$2,P6933-1+MATCH(F6933,OFFSET(Lists!$T$3,P6933-1,0,Q6933-P6933+1),0),0),6)</f>
        <v>#N/A</v>
      </c>
      <c r="S6933" s="36" t="e">
        <f ca="1">VLOOKUP(R6933,Lists!B:D,3,FALSE)</f>
        <v>#N/A</v>
      </c>
      <c r="T6933" s="36" t="str">
        <f>IF(F6933&lt;&gt;"",MATCH(R6933,'Maximum minutes'!B:B,0),"")</f>
        <v/>
      </c>
      <c r="U6933" s="36">
        <f ca="1">IF(F6933&lt;&gt;"",COUNTA(OFFSET('Maximum minutes'!$C$1,'Annexe A1 Cours'!T6933,0,1,50)),0)</f>
        <v>0</v>
      </c>
      <c r="V6933" s="37">
        <f ca="1">IFERROR(OFFSET('Maximum minutes'!$C$1,T6933+1,-1+MATCH(G6933,OFFSET('Maximum minutes'!$C$1,T6933-1,0,1,50),0)),0)</f>
        <v>0</v>
      </c>
      <c r="W6933" s="38">
        <f t="shared" ca="1" si="216"/>
        <v>0</v>
      </c>
    </row>
    <row r="6934" spans="1:23" s="36" customFormat="1" ht="18.75">
      <c r="A6934" s="34"/>
      <c r="B6934" s="39"/>
      <c r="C6934" s="39"/>
      <c r="D6934" s="35"/>
      <c r="E6934" s="40"/>
      <c r="F6934" s="39"/>
      <c r="G6934" s="39"/>
      <c r="H6934" s="39"/>
      <c r="I6934" s="34"/>
      <c r="J6934" s="34"/>
      <c r="K6934" s="34"/>
      <c r="L6934" s="34"/>
      <c r="M6934" s="43" t="str">
        <f ca="1">IFERROR(OFFSET('Maximum minutes'!$C$1,T6934,MATCH(IF(G6934&lt;&gt;"",G6934,F6934),OFFSET('Maximum minutes'!$C$1,T6934-1,0,1,U6934+1),0)-1)*IF(OR(ISNUMBER(J6934),J6934="sans examen"),1,0)*IF(W6934&lt;MinDate,1,0),"")</f>
        <v/>
      </c>
      <c r="N6934" s="36">
        <f t="shared" ca="1" si="217"/>
        <v>0</v>
      </c>
      <c r="O6934" s="36" t="e">
        <f ca="1">LEFT(OFFSET(Lists!$Q$2,MATCH(E6934,Lists!$R$3:$R$19,0),0),4)</f>
        <v>#N/A</v>
      </c>
      <c r="P6934" s="36" t="e">
        <f ca="1">MATCH(O6934,Lists!$S$2:$S$640,1)</f>
        <v>#N/A</v>
      </c>
      <c r="Q6934" s="36" t="e">
        <f ca="1">MATCH(LEFT(OFFSET(Lists!$Q$2,MATCH(E6934,Lists!$R$3:$R$19,0)+1,0),4),Lists!$S$3:$S$640,1)</f>
        <v>#N/A</v>
      </c>
      <c r="R6934" s="36" t="e">
        <f ca="1">LEFT(OFFSET(Lists!$S$2,P6934-1+MATCH(F6934,OFFSET(Lists!$T$3,P6934-1,0,Q6934-P6934+1),0),0),6)</f>
        <v>#N/A</v>
      </c>
      <c r="S6934" s="36" t="e">
        <f ca="1">VLOOKUP(R6934,Lists!B:D,3,FALSE)</f>
        <v>#N/A</v>
      </c>
      <c r="T6934" s="36" t="str">
        <f>IF(F6934&lt;&gt;"",MATCH(R6934,'Maximum minutes'!B:B,0),"")</f>
        <v/>
      </c>
      <c r="U6934" s="36">
        <f ca="1">IF(F6934&lt;&gt;"",COUNTA(OFFSET('Maximum minutes'!$C$1,'Annexe A1 Cours'!T6934,0,1,50)),0)</f>
        <v>0</v>
      </c>
      <c r="V6934" s="37">
        <f ca="1">IFERROR(OFFSET('Maximum minutes'!$C$1,T6934+1,-1+MATCH(G6934,OFFSET('Maximum minutes'!$C$1,T6934-1,0,1,50),0)),0)</f>
        <v>0</v>
      </c>
      <c r="W6934" s="38">
        <f t="shared" ca="1" si="216"/>
        <v>0</v>
      </c>
    </row>
    <row r="6935" spans="1:23" s="36" customFormat="1" ht="18.75">
      <c r="A6935" s="34"/>
      <c r="B6935" s="39"/>
      <c r="C6935" s="39"/>
      <c r="D6935" s="35"/>
      <c r="E6935" s="40"/>
      <c r="F6935" s="39"/>
      <c r="G6935" s="39"/>
      <c r="H6935" s="39"/>
      <c r="I6935" s="34"/>
      <c r="J6935" s="34"/>
      <c r="K6935" s="34"/>
      <c r="L6935" s="34"/>
      <c r="M6935" s="43" t="str">
        <f ca="1">IFERROR(OFFSET('Maximum minutes'!$C$1,T6935,MATCH(IF(G6935&lt;&gt;"",G6935,F6935),OFFSET('Maximum minutes'!$C$1,T6935-1,0,1,U6935+1),0)-1)*IF(OR(ISNUMBER(J6935),J6935="sans examen"),1,0)*IF(W6935&lt;MinDate,1,0),"")</f>
        <v/>
      </c>
      <c r="N6935" s="36">
        <f t="shared" ca="1" si="217"/>
        <v>0</v>
      </c>
      <c r="O6935" s="36" t="e">
        <f ca="1">LEFT(OFFSET(Lists!$Q$2,MATCH(E6935,Lists!$R$3:$R$19,0),0),4)</f>
        <v>#N/A</v>
      </c>
      <c r="P6935" s="36" t="e">
        <f ca="1">MATCH(O6935,Lists!$S$2:$S$640,1)</f>
        <v>#N/A</v>
      </c>
      <c r="Q6935" s="36" t="e">
        <f ca="1">MATCH(LEFT(OFFSET(Lists!$Q$2,MATCH(E6935,Lists!$R$3:$R$19,0)+1,0),4),Lists!$S$3:$S$640,1)</f>
        <v>#N/A</v>
      </c>
      <c r="R6935" s="36" t="e">
        <f ca="1">LEFT(OFFSET(Lists!$S$2,P6935-1+MATCH(F6935,OFFSET(Lists!$T$3,P6935-1,0,Q6935-P6935+1),0),0),6)</f>
        <v>#N/A</v>
      </c>
      <c r="S6935" s="36" t="e">
        <f ca="1">VLOOKUP(R6935,Lists!B:D,3,FALSE)</f>
        <v>#N/A</v>
      </c>
      <c r="T6935" s="36" t="str">
        <f>IF(F6935&lt;&gt;"",MATCH(R6935,'Maximum minutes'!B:B,0),"")</f>
        <v/>
      </c>
      <c r="U6935" s="36">
        <f ca="1">IF(F6935&lt;&gt;"",COUNTA(OFFSET('Maximum minutes'!$C$1,'Annexe A1 Cours'!T6935,0,1,50)),0)</f>
        <v>0</v>
      </c>
      <c r="V6935" s="37">
        <f ca="1">IFERROR(OFFSET('Maximum minutes'!$C$1,T6935+1,-1+MATCH(G6935,OFFSET('Maximum minutes'!$C$1,T6935-1,0,1,50),0)),0)</f>
        <v>0</v>
      </c>
      <c r="W6935" s="38">
        <f t="shared" ca="1" si="216"/>
        <v>0</v>
      </c>
    </row>
    <row r="6936" spans="1:23" s="36" customFormat="1" ht="18.75">
      <c r="A6936" s="34"/>
      <c r="B6936" s="39"/>
      <c r="C6936" s="39"/>
      <c r="D6936" s="35"/>
      <c r="E6936" s="40"/>
      <c r="F6936" s="39"/>
      <c r="G6936" s="39"/>
      <c r="H6936" s="39"/>
      <c r="I6936" s="34"/>
      <c r="J6936" s="34"/>
      <c r="K6936" s="34"/>
      <c r="L6936" s="34"/>
      <c r="M6936" s="43" t="str">
        <f ca="1">IFERROR(OFFSET('Maximum minutes'!$C$1,T6936,MATCH(IF(G6936&lt;&gt;"",G6936,F6936),OFFSET('Maximum minutes'!$C$1,T6936-1,0,1,U6936+1),0)-1)*IF(OR(ISNUMBER(J6936),J6936="sans examen"),1,0)*IF(W6936&lt;MinDate,1,0),"")</f>
        <v/>
      </c>
      <c r="N6936" s="36">
        <f t="shared" ca="1" si="217"/>
        <v>0</v>
      </c>
      <c r="O6936" s="36" t="e">
        <f ca="1">LEFT(OFFSET(Lists!$Q$2,MATCH(E6936,Lists!$R$3:$R$19,0),0),4)</f>
        <v>#N/A</v>
      </c>
      <c r="P6936" s="36" t="e">
        <f ca="1">MATCH(O6936,Lists!$S$2:$S$640,1)</f>
        <v>#N/A</v>
      </c>
      <c r="Q6936" s="36" t="e">
        <f ca="1">MATCH(LEFT(OFFSET(Lists!$Q$2,MATCH(E6936,Lists!$R$3:$R$19,0)+1,0),4),Lists!$S$3:$S$640,1)</f>
        <v>#N/A</v>
      </c>
      <c r="R6936" s="36" t="e">
        <f ca="1">LEFT(OFFSET(Lists!$S$2,P6936-1+MATCH(F6936,OFFSET(Lists!$T$3,P6936-1,0,Q6936-P6936+1),0),0),6)</f>
        <v>#N/A</v>
      </c>
      <c r="S6936" s="36" t="e">
        <f ca="1">VLOOKUP(R6936,Lists!B:D,3,FALSE)</f>
        <v>#N/A</v>
      </c>
      <c r="T6936" s="36" t="str">
        <f>IF(F6936&lt;&gt;"",MATCH(R6936,'Maximum minutes'!B:B,0),"")</f>
        <v/>
      </c>
      <c r="U6936" s="36">
        <f ca="1">IF(F6936&lt;&gt;"",COUNTA(OFFSET('Maximum minutes'!$C$1,'Annexe A1 Cours'!T6936,0,1,50)),0)</f>
        <v>0</v>
      </c>
      <c r="V6936" s="37">
        <f ca="1">IFERROR(OFFSET('Maximum minutes'!$C$1,T6936+1,-1+MATCH(G6936,OFFSET('Maximum minutes'!$C$1,T6936-1,0,1,50),0)),0)</f>
        <v>0</v>
      </c>
      <c r="W6936" s="38">
        <f t="shared" ca="1" si="216"/>
        <v>0</v>
      </c>
    </row>
    <row r="6937" spans="1:23" s="36" customFormat="1" ht="18.75">
      <c r="A6937" s="34"/>
      <c r="B6937" s="39"/>
      <c r="C6937" s="39"/>
      <c r="D6937" s="35"/>
      <c r="E6937" s="40"/>
      <c r="F6937" s="39"/>
      <c r="G6937" s="39"/>
      <c r="H6937" s="39"/>
      <c r="I6937" s="34"/>
      <c r="J6937" s="34"/>
      <c r="K6937" s="34"/>
      <c r="L6937" s="34"/>
      <c r="M6937" s="43" t="str">
        <f ca="1">IFERROR(OFFSET('Maximum minutes'!$C$1,T6937,MATCH(IF(G6937&lt;&gt;"",G6937,F6937),OFFSET('Maximum minutes'!$C$1,T6937-1,0,1,U6937+1),0)-1)*IF(OR(ISNUMBER(J6937),J6937="sans examen"),1,0)*IF(W6937&lt;MinDate,1,0),"")</f>
        <v/>
      </c>
      <c r="N6937" s="36">
        <f t="shared" ca="1" si="217"/>
        <v>0</v>
      </c>
      <c r="O6937" s="36" t="e">
        <f ca="1">LEFT(OFFSET(Lists!$Q$2,MATCH(E6937,Lists!$R$3:$R$19,0),0),4)</f>
        <v>#N/A</v>
      </c>
      <c r="P6937" s="36" t="e">
        <f ca="1">MATCH(O6937,Lists!$S$2:$S$640,1)</f>
        <v>#N/A</v>
      </c>
      <c r="Q6937" s="36" t="e">
        <f ca="1">MATCH(LEFT(OFFSET(Lists!$Q$2,MATCH(E6937,Lists!$R$3:$R$19,0)+1,0),4),Lists!$S$3:$S$640,1)</f>
        <v>#N/A</v>
      </c>
      <c r="R6937" s="36" t="e">
        <f ca="1">LEFT(OFFSET(Lists!$S$2,P6937-1+MATCH(F6937,OFFSET(Lists!$T$3,P6937-1,0,Q6937-P6937+1),0),0),6)</f>
        <v>#N/A</v>
      </c>
      <c r="S6937" s="36" t="e">
        <f ca="1">VLOOKUP(R6937,Lists!B:D,3,FALSE)</f>
        <v>#N/A</v>
      </c>
      <c r="T6937" s="36" t="str">
        <f>IF(F6937&lt;&gt;"",MATCH(R6937,'Maximum minutes'!B:B,0),"")</f>
        <v/>
      </c>
      <c r="U6937" s="36">
        <f ca="1">IF(F6937&lt;&gt;"",COUNTA(OFFSET('Maximum minutes'!$C$1,'Annexe A1 Cours'!T6937,0,1,50)),0)</f>
        <v>0</v>
      </c>
      <c r="V6937" s="37">
        <f ca="1">IFERROR(OFFSET('Maximum minutes'!$C$1,T6937+1,-1+MATCH(G6937,OFFSET('Maximum minutes'!$C$1,T6937-1,0,1,50),0)),0)</f>
        <v>0</v>
      </c>
      <c r="W6937" s="38">
        <f t="shared" ca="1" si="216"/>
        <v>0</v>
      </c>
    </row>
    <row r="6938" spans="1:23" s="36" customFormat="1" ht="18.75">
      <c r="A6938" s="34"/>
      <c r="B6938" s="39"/>
      <c r="C6938" s="39"/>
      <c r="D6938" s="35"/>
      <c r="E6938" s="40"/>
      <c r="F6938" s="39"/>
      <c r="G6938" s="39"/>
      <c r="H6938" s="39"/>
      <c r="I6938" s="34"/>
      <c r="J6938" s="34"/>
      <c r="K6938" s="34"/>
      <c r="L6938" s="34"/>
      <c r="M6938" s="43" t="str">
        <f ca="1">IFERROR(OFFSET('Maximum minutes'!$C$1,T6938,MATCH(IF(G6938&lt;&gt;"",G6938,F6938),OFFSET('Maximum minutes'!$C$1,T6938-1,0,1,U6938+1),0)-1)*IF(OR(ISNUMBER(J6938),J6938="sans examen"),1,0)*IF(W6938&lt;MinDate,1,0),"")</f>
        <v/>
      </c>
      <c r="N6938" s="36">
        <f t="shared" ca="1" si="217"/>
        <v>0</v>
      </c>
      <c r="O6938" s="36" t="e">
        <f ca="1">LEFT(OFFSET(Lists!$Q$2,MATCH(E6938,Lists!$R$3:$R$19,0),0),4)</f>
        <v>#N/A</v>
      </c>
      <c r="P6938" s="36" t="e">
        <f ca="1">MATCH(O6938,Lists!$S$2:$S$640,1)</f>
        <v>#N/A</v>
      </c>
      <c r="Q6938" s="36" t="e">
        <f ca="1">MATCH(LEFT(OFFSET(Lists!$Q$2,MATCH(E6938,Lists!$R$3:$R$19,0)+1,0),4),Lists!$S$3:$S$640,1)</f>
        <v>#N/A</v>
      </c>
      <c r="R6938" s="36" t="e">
        <f ca="1">LEFT(OFFSET(Lists!$S$2,P6938-1+MATCH(F6938,OFFSET(Lists!$T$3,P6938-1,0,Q6938-P6938+1),0),0),6)</f>
        <v>#N/A</v>
      </c>
      <c r="S6938" s="36" t="e">
        <f ca="1">VLOOKUP(R6938,Lists!B:D,3,FALSE)</f>
        <v>#N/A</v>
      </c>
      <c r="T6938" s="36" t="str">
        <f>IF(F6938&lt;&gt;"",MATCH(R6938,'Maximum minutes'!B:B,0),"")</f>
        <v/>
      </c>
      <c r="U6938" s="36">
        <f ca="1">IF(F6938&lt;&gt;"",COUNTA(OFFSET('Maximum minutes'!$C$1,'Annexe A1 Cours'!T6938,0,1,50)),0)</f>
        <v>0</v>
      </c>
      <c r="V6938" s="37">
        <f ca="1">IFERROR(OFFSET('Maximum minutes'!$C$1,T6938+1,-1+MATCH(G6938,OFFSET('Maximum minutes'!$C$1,T6938-1,0,1,50),0)),0)</f>
        <v>0</v>
      </c>
      <c r="W6938" s="38">
        <f t="shared" ca="1" si="216"/>
        <v>0</v>
      </c>
    </row>
    <row r="6939" spans="1:23" s="36" customFormat="1" ht="18.75">
      <c r="A6939" s="34"/>
      <c r="B6939" s="39"/>
      <c r="C6939" s="39"/>
      <c r="D6939" s="35"/>
      <c r="E6939" s="40"/>
      <c r="F6939" s="39"/>
      <c r="G6939" s="39"/>
      <c r="H6939" s="39"/>
      <c r="I6939" s="34"/>
      <c r="J6939" s="34"/>
      <c r="K6939" s="34"/>
      <c r="L6939" s="34"/>
      <c r="M6939" s="43" t="str">
        <f ca="1">IFERROR(OFFSET('Maximum minutes'!$C$1,T6939,MATCH(IF(G6939&lt;&gt;"",G6939,F6939),OFFSET('Maximum minutes'!$C$1,T6939-1,0,1,U6939+1),0)-1)*IF(OR(ISNUMBER(J6939),J6939="sans examen"),1,0)*IF(W6939&lt;MinDate,1,0),"")</f>
        <v/>
      </c>
      <c r="N6939" s="36">
        <f t="shared" ca="1" si="217"/>
        <v>0</v>
      </c>
      <c r="O6939" s="36" t="e">
        <f ca="1">LEFT(OFFSET(Lists!$Q$2,MATCH(E6939,Lists!$R$3:$R$19,0),0),4)</f>
        <v>#N/A</v>
      </c>
      <c r="P6939" s="36" t="e">
        <f ca="1">MATCH(O6939,Lists!$S$2:$S$640,1)</f>
        <v>#N/A</v>
      </c>
      <c r="Q6939" s="36" t="e">
        <f ca="1">MATCH(LEFT(OFFSET(Lists!$Q$2,MATCH(E6939,Lists!$R$3:$R$19,0)+1,0),4),Lists!$S$3:$S$640,1)</f>
        <v>#N/A</v>
      </c>
      <c r="R6939" s="36" t="e">
        <f ca="1">LEFT(OFFSET(Lists!$S$2,P6939-1+MATCH(F6939,OFFSET(Lists!$T$3,P6939-1,0,Q6939-P6939+1),0),0),6)</f>
        <v>#N/A</v>
      </c>
      <c r="S6939" s="36" t="e">
        <f ca="1">VLOOKUP(R6939,Lists!B:D,3,FALSE)</f>
        <v>#N/A</v>
      </c>
      <c r="T6939" s="36" t="str">
        <f>IF(F6939&lt;&gt;"",MATCH(R6939,'Maximum minutes'!B:B,0),"")</f>
        <v/>
      </c>
      <c r="U6939" s="36">
        <f ca="1">IF(F6939&lt;&gt;"",COUNTA(OFFSET('Maximum minutes'!$C$1,'Annexe A1 Cours'!T6939,0,1,50)),0)</f>
        <v>0</v>
      </c>
      <c r="V6939" s="37">
        <f ca="1">IFERROR(OFFSET('Maximum minutes'!$C$1,T6939+1,-1+MATCH(G6939,OFFSET('Maximum minutes'!$C$1,T6939-1,0,1,50),0)),0)</f>
        <v>0</v>
      </c>
      <c r="W6939" s="38">
        <f t="shared" ca="1" si="216"/>
        <v>0</v>
      </c>
    </row>
    <row r="6940" spans="1:23" s="36" customFormat="1" ht="18.75">
      <c r="A6940" s="34"/>
      <c r="B6940" s="39"/>
      <c r="C6940" s="39"/>
      <c r="D6940" s="35"/>
      <c r="E6940" s="40"/>
      <c r="F6940" s="39"/>
      <c r="G6940" s="39"/>
      <c r="H6940" s="39"/>
      <c r="I6940" s="34"/>
      <c r="J6940" s="34"/>
      <c r="K6940" s="34"/>
      <c r="L6940" s="34"/>
      <c r="M6940" s="43" t="str">
        <f ca="1">IFERROR(OFFSET('Maximum minutes'!$C$1,T6940,MATCH(IF(G6940&lt;&gt;"",G6940,F6940),OFFSET('Maximum minutes'!$C$1,T6940-1,0,1,U6940+1),0)-1)*IF(OR(ISNUMBER(J6940),J6940="sans examen"),1,0)*IF(W6940&lt;MinDate,1,0),"")</f>
        <v/>
      </c>
      <c r="N6940" s="36">
        <f t="shared" ca="1" si="217"/>
        <v>0</v>
      </c>
      <c r="O6940" s="36" t="e">
        <f ca="1">LEFT(OFFSET(Lists!$Q$2,MATCH(E6940,Lists!$R$3:$R$19,0),0),4)</f>
        <v>#N/A</v>
      </c>
      <c r="P6940" s="36" t="e">
        <f ca="1">MATCH(O6940,Lists!$S$2:$S$640,1)</f>
        <v>#N/A</v>
      </c>
      <c r="Q6940" s="36" t="e">
        <f ca="1">MATCH(LEFT(OFFSET(Lists!$Q$2,MATCH(E6940,Lists!$R$3:$R$19,0)+1,0),4),Lists!$S$3:$S$640,1)</f>
        <v>#N/A</v>
      </c>
      <c r="R6940" s="36" t="e">
        <f ca="1">LEFT(OFFSET(Lists!$S$2,P6940-1+MATCH(F6940,OFFSET(Lists!$T$3,P6940-1,0,Q6940-P6940+1),0),0),6)</f>
        <v>#N/A</v>
      </c>
      <c r="S6940" s="36" t="e">
        <f ca="1">VLOOKUP(R6940,Lists!B:D,3,FALSE)</f>
        <v>#N/A</v>
      </c>
      <c r="T6940" s="36" t="str">
        <f>IF(F6940&lt;&gt;"",MATCH(R6940,'Maximum minutes'!B:B,0),"")</f>
        <v/>
      </c>
      <c r="U6940" s="36">
        <f ca="1">IF(F6940&lt;&gt;"",COUNTA(OFFSET('Maximum minutes'!$C$1,'Annexe A1 Cours'!T6940,0,1,50)),0)</f>
        <v>0</v>
      </c>
      <c r="V6940" s="37">
        <f ca="1">IFERROR(OFFSET('Maximum minutes'!$C$1,T6940+1,-1+MATCH(G6940,OFFSET('Maximum minutes'!$C$1,T6940-1,0,1,50),0)),0)</f>
        <v>0</v>
      </c>
      <c r="W6940" s="38">
        <f t="shared" ca="1" si="216"/>
        <v>0</v>
      </c>
    </row>
    <row r="6941" spans="1:23" s="36" customFormat="1" ht="18.75">
      <c r="A6941" s="34"/>
      <c r="B6941" s="39"/>
      <c r="C6941" s="39"/>
      <c r="D6941" s="35"/>
      <c r="E6941" s="40"/>
      <c r="F6941" s="39"/>
      <c r="G6941" s="39"/>
      <c r="H6941" s="39"/>
      <c r="I6941" s="34"/>
      <c r="J6941" s="34"/>
      <c r="K6941" s="34"/>
      <c r="L6941" s="34"/>
      <c r="M6941" s="43" t="str">
        <f ca="1">IFERROR(OFFSET('Maximum minutes'!$C$1,T6941,MATCH(IF(G6941&lt;&gt;"",G6941,F6941),OFFSET('Maximum minutes'!$C$1,T6941-1,0,1,U6941+1),0)-1)*IF(OR(ISNUMBER(J6941),J6941="sans examen"),1,0)*IF(W6941&lt;MinDate,1,0),"")</f>
        <v/>
      </c>
      <c r="N6941" s="36">
        <f t="shared" ca="1" si="217"/>
        <v>0</v>
      </c>
      <c r="O6941" s="36" t="e">
        <f ca="1">LEFT(OFFSET(Lists!$Q$2,MATCH(E6941,Lists!$R$3:$R$19,0),0),4)</f>
        <v>#N/A</v>
      </c>
      <c r="P6941" s="36" t="e">
        <f ca="1">MATCH(O6941,Lists!$S$2:$S$640,1)</f>
        <v>#N/A</v>
      </c>
      <c r="Q6941" s="36" t="e">
        <f ca="1">MATCH(LEFT(OFFSET(Lists!$Q$2,MATCH(E6941,Lists!$R$3:$R$19,0)+1,0),4),Lists!$S$3:$S$640,1)</f>
        <v>#N/A</v>
      </c>
      <c r="R6941" s="36" t="e">
        <f ca="1">LEFT(OFFSET(Lists!$S$2,P6941-1+MATCH(F6941,OFFSET(Lists!$T$3,P6941-1,0,Q6941-P6941+1),0),0),6)</f>
        <v>#N/A</v>
      </c>
      <c r="S6941" s="36" t="e">
        <f ca="1">VLOOKUP(R6941,Lists!B:D,3,FALSE)</f>
        <v>#N/A</v>
      </c>
      <c r="T6941" s="36" t="str">
        <f>IF(F6941&lt;&gt;"",MATCH(R6941,'Maximum minutes'!B:B,0),"")</f>
        <v/>
      </c>
      <c r="U6941" s="36">
        <f ca="1">IF(F6941&lt;&gt;"",COUNTA(OFFSET('Maximum minutes'!$C$1,'Annexe A1 Cours'!T6941,0,1,50)),0)</f>
        <v>0</v>
      </c>
      <c r="V6941" s="37">
        <f ca="1">IFERROR(OFFSET('Maximum minutes'!$C$1,T6941+1,-1+MATCH(G6941,OFFSET('Maximum minutes'!$C$1,T6941-1,0,1,50),0)),0)</f>
        <v>0</v>
      </c>
      <c r="W6941" s="38">
        <f t="shared" ca="1" si="216"/>
        <v>0</v>
      </c>
    </row>
    <row r="6942" spans="1:23" s="36" customFormat="1" ht="18.75">
      <c r="A6942" s="34"/>
      <c r="B6942" s="39"/>
      <c r="C6942" s="39"/>
      <c r="D6942" s="35"/>
      <c r="E6942" s="40"/>
      <c r="F6942" s="39"/>
      <c r="G6942" s="39"/>
      <c r="H6942" s="39"/>
      <c r="I6942" s="34"/>
      <c r="J6942" s="34"/>
      <c r="K6942" s="34"/>
      <c r="L6942" s="34"/>
      <c r="M6942" s="43" t="str">
        <f ca="1">IFERROR(OFFSET('Maximum minutes'!$C$1,T6942,MATCH(IF(G6942&lt;&gt;"",G6942,F6942),OFFSET('Maximum minutes'!$C$1,T6942-1,0,1,U6942+1),0)-1)*IF(OR(ISNUMBER(J6942),J6942="sans examen"),1,0)*IF(W6942&lt;MinDate,1,0),"")</f>
        <v/>
      </c>
      <c r="N6942" s="36">
        <f t="shared" ca="1" si="217"/>
        <v>0</v>
      </c>
      <c r="O6942" s="36" t="e">
        <f ca="1">LEFT(OFFSET(Lists!$Q$2,MATCH(E6942,Lists!$R$3:$R$19,0),0),4)</f>
        <v>#N/A</v>
      </c>
      <c r="P6942" s="36" t="e">
        <f ca="1">MATCH(O6942,Lists!$S$2:$S$640,1)</f>
        <v>#N/A</v>
      </c>
      <c r="Q6942" s="36" t="e">
        <f ca="1">MATCH(LEFT(OFFSET(Lists!$Q$2,MATCH(E6942,Lists!$R$3:$R$19,0)+1,0),4),Lists!$S$3:$S$640,1)</f>
        <v>#N/A</v>
      </c>
      <c r="R6942" s="36" t="e">
        <f ca="1">LEFT(OFFSET(Lists!$S$2,P6942-1+MATCH(F6942,OFFSET(Lists!$T$3,P6942-1,0,Q6942-P6942+1),0),0),6)</f>
        <v>#N/A</v>
      </c>
      <c r="S6942" s="36" t="e">
        <f ca="1">VLOOKUP(R6942,Lists!B:D,3,FALSE)</f>
        <v>#N/A</v>
      </c>
      <c r="T6942" s="36" t="str">
        <f>IF(F6942&lt;&gt;"",MATCH(R6942,'Maximum minutes'!B:B,0),"")</f>
        <v/>
      </c>
      <c r="U6942" s="36">
        <f ca="1">IF(F6942&lt;&gt;"",COUNTA(OFFSET('Maximum minutes'!$C$1,'Annexe A1 Cours'!T6942,0,1,50)),0)</f>
        <v>0</v>
      </c>
      <c r="V6942" s="37">
        <f ca="1">IFERROR(OFFSET('Maximum minutes'!$C$1,T6942+1,-1+MATCH(G6942,OFFSET('Maximum minutes'!$C$1,T6942-1,0,1,50),0)),0)</f>
        <v>0</v>
      </c>
      <c r="W6942" s="38">
        <f t="shared" ca="1" si="216"/>
        <v>0</v>
      </c>
    </row>
    <row r="6943" spans="1:23" s="36" customFormat="1" ht="18.75">
      <c r="A6943" s="34"/>
      <c r="B6943" s="39"/>
      <c r="C6943" s="39"/>
      <c r="D6943" s="35"/>
      <c r="E6943" s="40"/>
      <c r="F6943" s="39"/>
      <c r="G6943" s="39"/>
      <c r="H6943" s="39"/>
      <c r="I6943" s="34"/>
      <c r="J6943" s="34"/>
      <c r="K6943" s="34"/>
      <c r="L6943" s="34"/>
      <c r="M6943" s="43" t="str">
        <f ca="1">IFERROR(OFFSET('Maximum minutes'!$C$1,T6943,MATCH(IF(G6943&lt;&gt;"",G6943,F6943),OFFSET('Maximum minutes'!$C$1,T6943-1,0,1,U6943+1),0)-1)*IF(OR(ISNUMBER(J6943),J6943="sans examen"),1,0)*IF(W6943&lt;MinDate,1,0),"")</f>
        <v/>
      </c>
      <c r="N6943" s="36">
        <f t="shared" ca="1" si="217"/>
        <v>0</v>
      </c>
      <c r="O6943" s="36" t="e">
        <f ca="1">LEFT(OFFSET(Lists!$Q$2,MATCH(E6943,Lists!$R$3:$R$19,0),0),4)</f>
        <v>#N/A</v>
      </c>
      <c r="P6943" s="36" t="e">
        <f ca="1">MATCH(O6943,Lists!$S$2:$S$640,1)</f>
        <v>#N/A</v>
      </c>
      <c r="Q6943" s="36" t="e">
        <f ca="1">MATCH(LEFT(OFFSET(Lists!$Q$2,MATCH(E6943,Lists!$R$3:$R$19,0)+1,0),4),Lists!$S$3:$S$640,1)</f>
        <v>#N/A</v>
      </c>
      <c r="R6943" s="36" t="e">
        <f ca="1">LEFT(OFFSET(Lists!$S$2,P6943-1+MATCH(F6943,OFFSET(Lists!$T$3,P6943-1,0,Q6943-P6943+1),0),0),6)</f>
        <v>#N/A</v>
      </c>
      <c r="S6943" s="36" t="e">
        <f ca="1">VLOOKUP(R6943,Lists!B:D,3,FALSE)</f>
        <v>#N/A</v>
      </c>
      <c r="T6943" s="36" t="str">
        <f>IF(F6943&lt;&gt;"",MATCH(R6943,'Maximum minutes'!B:B,0),"")</f>
        <v/>
      </c>
      <c r="U6943" s="36">
        <f ca="1">IF(F6943&lt;&gt;"",COUNTA(OFFSET('Maximum minutes'!$C$1,'Annexe A1 Cours'!T6943,0,1,50)),0)</f>
        <v>0</v>
      </c>
      <c r="V6943" s="37">
        <f ca="1">IFERROR(OFFSET('Maximum minutes'!$C$1,T6943+1,-1+MATCH(G6943,OFFSET('Maximum minutes'!$C$1,T6943-1,0,1,50),0)),0)</f>
        <v>0</v>
      </c>
      <c r="W6943" s="38">
        <f t="shared" ca="1" si="216"/>
        <v>0</v>
      </c>
    </row>
    <row r="6944" spans="1:23" s="36" customFormat="1" ht="18.75">
      <c r="A6944" s="34"/>
      <c r="B6944" s="39"/>
      <c r="C6944" s="39"/>
      <c r="D6944" s="35"/>
      <c r="E6944" s="40"/>
      <c r="F6944" s="39"/>
      <c r="G6944" s="39"/>
      <c r="H6944" s="39"/>
      <c r="I6944" s="34"/>
      <c r="J6944" s="34"/>
      <c r="K6944" s="34"/>
      <c r="L6944" s="34"/>
      <c r="M6944" s="43" t="str">
        <f ca="1">IFERROR(OFFSET('Maximum minutes'!$C$1,T6944,MATCH(IF(G6944&lt;&gt;"",G6944,F6944),OFFSET('Maximum minutes'!$C$1,T6944-1,0,1,U6944+1),0)-1)*IF(OR(ISNUMBER(J6944),J6944="sans examen"),1,0)*IF(W6944&lt;MinDate,1,0),"")</f>
        <v/>
      </c>
      <c r="N6944" s="36">
        <f t="shared" ca="1" si="217"/>
        <v>0</v>
      </c>
      <c r="O6944" s="36" t="e">
        <f ca="1">LEFT(OFFSET(Lists!$Q$2,MATCH(E6944,Lists!$R$3:$R$19,0),0),4)</f>
        <v>#N/A</v>
      </c>
      <c r="P6944" s="36" t="e">
        <f ca="1">MATCH(O6944,Lists!$S$2:$S$640,1)</f>
        <v>#N/A</v>
      </c>
      <c r="Q6944" s="36" t="e">
        <f ca="1">MATCH(LEFT(OFFSET(Lists!$Q$2,MATCH(E6944,Lists!$R$3:$R$19,0)+1,0),4),Lists!$S$3:$S$640,1)</f>
        <v>#N/A</v>
      </c>
      <c r="R6944" s="36" t="e">
        <f ca="1">LEFT(OFFSET(Lists!$S$2,P6944-1+MATCH(F6944,OFFSET(Lists!$T$3,P6944-1,0,Q6944-P6944+1),0),0),6)</f>
        <v>#N/A</v>
      </c>
      <c r="S6944" s="36" t="e">
        <f ca="1">VLOOKUP(R6944,Lists!B:D,3,FALSE)</f>
        <v>#N/A</v>
      </c>
      <c r="T6944" s="36" t="str">
        <f>IF(F6944&lt;&gt;"",MATCH(R6944,'Maximum minutes'!B:B,0),"")</f>
        <v/>
      </c>
      <c r="U6944" s="36">
        <f ca="1">IF(F6944&lt;&gt;"",COUNTA(OFFSET('Maximum minutes'!$C$1,'Annexe A1 Cours'!T6944,0,1,50)),0)</f>
        <v>0</v>
      </c>
      <c r="V6944" s="37">
        <f ca="1">IFERROR(OFFSET('Maximum minutes'!$C$1,T6944+1,-1+MATCH(G6944,OFFSET('Maximum minutes'!$C$1,T6944-1,0,1,50),0)),0)</f>
        <v>0</v>
      </c>
      <c r="W6944" s="38">
        <f t="shared" ca="1" si="216"/>
        <v>0</v>
      </c>
    </row>
    <row r="6945" spans="1:23" s="36" customFormat="1" ht="18.75">
      <c r="A6945" s="34"/>
      <c r="B6945" s="39"/>
      <c r="C6945" s="39"/>
      <c r="D6945" s="35"/>
      <c r="E6945" s="40"/>
      <c r="F6945" s="39"/>
      <c r="G6945" s="39"/>
      <c r="H6945" s="39"/>
      <c r="I6945" s="34"/>
      <c r="J6945" s="34"/>
      <c r="K6945" s="34"/>
      <c r="L6945" s="34"/>
      <c r="M6945" s="43" t="str">
        <f ca="1">IFERROR(OFFSET('Maximum minutes'!$C$1,T6945,MATCH(IF(G6945&lt;&gt;"",G6945,F6945),OFFSET('Maximum minutes'!$C$1,T6945-1,0,1,U6945+1),0)-1)*IF(OR(ISNUMBER(J6945),J6945="sans examen"),1,0)*IF(W6945&lt;MinDate,1,0),"")</f>
        <v/>
      </c>
      <c r="N6945" s="36">
        <f t="shared" ca="1" si="217"/>
        <v>0</v>
      </c>
      <c r="O6945" s="36" t="e">
        <f ca="1">LEFT(OFFSET(Lists!$Q$2,MATCH(E6945,Lists!$R$3:$R$19,0),0),4)</f>
        <v>#N/A</v>
      </c>
      <c r="P6945" s="36" t="e">
        <f ca="1">MATCH(O6945,Lists!$S$2:$S$640,1)</f>
        <v>#N/A</v>
      </c>
      <c r="Q6945" s="36" t="e">
        <f ca="1">MATCH(LEFT(OFFSET(Lists!$Q$2,MATCH(E6945,Lists!$R$3:$R$19,0)+1,0),4),Lists!$S$3:$S$640,1)</f>
        <v>#N/A</v>
      </c>
      <c r="R6945" s="36" t="e">
        <f ca="1">LEFT(OFFSET(Lists!$S$2,P6945-1+MATCH(F6945,OFFSET(Lists!$T$3,P6945-1,0,Q6945-P6945+1),0),0),6)</f>
        <v>#N/A</v>
      </c>
      <c r="S6945" s="36" t="e">
        <f ca="1">VLOOKUP(R6945,Lists!B:D,3,FALSE)</f>
        <v>#N/A</v>
      </c>
      <c r="T6945" s="36" t="str">
        <f>IF(F6945&lt;&gt;"",MATCH(R6945,'Maximum minutes'!B:B,0),"")</f>
        <v/>
      </c>
      <c r="U6945" s="36">
        <f ca="1">IF(F6945&lt;&gt;"",COUNTA(OFFSET('Maximum minutes'!$C$1,'Annexe A1 Cours'!T6945,0,1,50)),0)</f>
        <v>0</v>
      </c>
      <c r="V6945" s="37">
        <f ca="1">IFERROR(OFFSET('Maximum minutes'!$C$1,T6945+1,-1+MATCH(G6945,OFFSET('Maximum minutes'!$C$1,T6945-1,0,1,50),0)),0)</f>
        <v>0</v>
      </c>
      <c r="W6945" s="38">
        <f t="shared" ca="1" si="216"/>
        <v>0</v>
      </c>
    </row>
    <row r="6946" spans="1:23" s="36" customFormat="1" ht="18.75">
      <c r="A6946" s="34"/>
      <c r="B6946" s="39"/>
      <c r="C6946" s="39"/>
      <c r="D6946" s="35"/>
      <c r="E6946" s="40"/>
      <c r="F6946" s="39"/>
      <c r="G6946" s="39"/>
      <c r="H6946" s="39"/>
      <c r="I6946" s="34"/>
      <c r="J6946" s="34"/>
      <c r="K6946" s="34"/>
      <c r="L6946" s="34"/>
      <c r="M6946" s="43" t="str">
        <f ca="1">IFERROR(OFFSET('Maximum minutes'!$C$1,T6946,MATCH(IF(G6946&lt;&gt;"",G6946,F6946),OFFSET('Maximum minutes'!$C$1,T6946-1,0,1,U6946+1),0)-1)*IF(OR(ISNUMBER(J6946),J6946="sans examen"),1,0)*IF(W6946&lt;MinDate,1,0),"")</f>
        <v/>
      </c>
      <c r="N6946" s="36">
        <f t="shared" ca="1" si="217"/>
        <v>0</v>
      </c>
      <c r="O6946" s="36" t="e">
        <f ca="1">LEFT(OFFSET(Lists!$Q$2,MATCH(E6946,Lists!$R$3:$R$19,0),0),4)</f>
        <v>#N/A</v>
      </c>
      <c r="P6946" s="36" t="e">
        <f ca="1">MATCH(O6946,Lists!$S$2:$S$640,1)</f>
        <v>#N/A</v>
      </c>
      <c r="Q6946" s="36" t="e">
        <f ca="1">MATCH(LEFT(OFFSET(Lists!$Q$2,MATCH(E6946,Lists!$R$3:$R$19,0)+1,0),4),Lists!$S$3:$S$640,1)</f>
        <v>#N/A</v>
      </c>
      <c r="R6946" s="36" t="e">
        <f ca="1">LEFT(OFFSET(Lists!$S$2,P6946-1+MATCH(F6946,OFFSET(Lists!$T$3,P6946-1,0,Q6946-P6946+1),0),0),6)</f>
        <v>#N/A</v>
      </c>
      <c r="S6946" s="36" t="e">
        <f ca="1">VLOOKUP(R6946,Lists!B:D,3,FALSE)</f>
        <v>#N/A</v>
      </c>
      <c r="T6946" s="36" t="str">
        <f>IF(F6946&lt;&gt;"",MATCH(R6946,'Maximum minutes'!B:B,0),"")</f>
        <v/>
      </c>
      <c r="U6946" s="36">
        <f ca="1">IF(F6946&lt;&gt;"",COUNTA(OFFSET('Maximum minutes'!$C$1,'Annexe A1 Cours'!T6946,0,1,50)),0)</f>
        <v>0</v>
      </c>
      <c r="V6946" s="37">
        <f ca="1">IFERROR(OFFSET('Maximum minutes'!$C$1,T6946+1,-1+MATCH(G6946,OFFSET('Maximum minutes'!$C$1,T6946-1,0,1,50),0)),0)</f>
        <v>0</v>
      </c>
      <c r="W6946" s="38">
        <f t="shared" ca="1" si="216"/>
        <v>0</v>
      </c>
    </row>
    <row r="6947" spans="1:23" s="36" customFormat="1" ht="18.75">
      <c r="A6947" s="34"/>
      <c r="B6947" s="39"/>
      <c r="C6947" s="39"/>
      <c r="D6947" s="35"/>
      <c r="E6947" s="40"/>
      <c r="F6947" s="39"/>
      <c r="G6947" s="39"/>
      <c r="H6947" s="39"/>
      <c r="I6947" s="34"/>
      <c r="J6947" s="34"/>
      <c r="K6947" s="34"/>
      <c r="L6947" s="34"/>
      <c r="M6947" s="43" t="str">
        <f ca="1">IFERROR(OFFSET('Maximum minutes'!$C$1,T6947,MATCH(IF(G6947&lt;&gt;"",G6947,F6947),OFFSET('Maximum minutes'!$C$1,T6947-1,0,1,U6947+1),0)-1)*IF(OR(ISNUMBER(J6947),J6947="sans examen"),1,0)*IF(W6947&lt;MinDate,1,0),"")</f>
        <v/>
      </c>
      <c r="N6947" s="36">
        <f t="shared" ca="1" si="217"/>
        <v>0</v>
      </c>
      <c r="O6947" s="36" t="e">
        <f ca="1">LEFT(OFFSET(Lists!$Q$2,MATCH(E6947,Lists!$R$3:$R$19,0),0),4)</f>
        <v>#N/A</v>
      </c>
      <c r="P6947" s="36" t="e">
        <f ca="1">MATCH(O6947,Lists!$S$2:$S$640,1)</f>
        <v>#N/A</v>
      </c>
      <c r="Q6947" s="36" t="e">
        <f ca="1">MATCH(LEFT(OFFSET(Lists!$Q$2,MATCH(E6947,Lists!$R$3:$R$19,0)+1,0),4),Lists!$S$3:$S$640,1)</f>
        <v>#N/A</v>
      </c>
      <c r="R6947" s="36" t="e">
        <f ca="1">LEFT(OFFSET(Lists!$S$2,P6947-1+MATCH(F6947,OFFSET(Lists!$T$3,P6947-1,0,Q6947-P6947+1),0),0),6)</f>
        <v>#N/A</v>
      </c>
      <c r="S6947" s="36" t="e">
        <f ca="1">VLOOKUP(R6947,Lists!B:D,3,FALSE)</f>
        <v>#N/A</v>
      </c>
      <c r="T6947" s="36" t="str">
        <f>IF(F6947&lt;&gt;"",MATCH(R6947,'Maximum minutes'!B:B,0),"")</f>
        <v/>
      </c>
      <c r="U6947" s="36">
        <f ca="1">IF(F6947&lt;&gt;"",COUNTA(OFFSET('Maximum minutes'!$C$1,'Annexe A1 Cours'!T6947,0,1,50)),0)</f>
        <v>0</v>
      </c>
      <c r="V6947" s="37">
        <f ca="1">IFERROR(OFFSET('Maximum minutes'!$C$1,T6947+1,-1+MATCH(G6947,OFFSET('Maximum minutes'!$C$1,T6947-1,0,1,50),0)),0)</f>
        <v>0</v>
      </c>
      <c r="W6947" s="38">
        <f t="shared" ca="1" si="216"/>
        <v>0</v>
      </c>
    </row>
    <row r="6948" spans="1:23" s="36" customFormat="1" ht="18.75">
      <c r="A6948" s="34"/>
      <c r="B6948" s="39"/>
      <c r="C6948" s="39"/>
      <c r="D6948" s="35"/>
      <c r="E6948" s="40"/>
      <c r="F6948" s="39"/>
      <c r="G6948" s="39"/>
      <c r="H6948" s="39"/>
      <c r="I6948" s="34"/>
      <c r="J6948" s="34"/>
      <c r="K6948" s="34"/>
      <c r="L6948" s="34"/>
      <c r="M6948" s="43" t="str">
        <f ca="1">IFERROR(OFFSET('Maximum minutes'!$C$1,T6948,MATCH(IF(G6948&lt;&gt;"",G6948,F6948),OFFSET('Maximum minutes'!$C$1,T6948-1,0,1,U6948+1),0)-1)*IF(OR(ISNUMBER(J6948),J6948="sans examen"),1,0)*IF(W6948&lt;MinDate,1,0),"")</f>
        <v/>
      </c>
      <c r="N6948" s="36">
        <f t="shared" ca="1" si="217"/>
        <v>0</v>
      </c>
      <c r="O6948" s="36" t="e">
        <f ca="1">LEFT(OFFSET(Lists!$Q$2,MATCH(E6948,Lists!$R$3:$R$19,0),0),4)</f>
        <v>#N/A</v>
      </c>
      <c r="P6948" s="36" t="e">
        <f ca="1">MATCH(O6948,Lists!$S$2:$S$640,1)</f>
        <v>#N/A</v>
      </c>
      <c r="Q6948" s="36" t="e">
        <f ca="1">MATCH(LEFT(OFFSET(Lists!$Q$2,MATCH(E6948,Lists!$R$3:$R$19,0)+1,0),4),Lists!$S$3:$S$640,1)</f>
        <v>#N/A</v>
      </c>
      <c r="R6948" s="36" t="e">
        <f ca="1">LEFT(OFFSET(Lists!$S$2,P6948-1+MATCH(F6948,OFFSET(Lists!$T$3,P6948-1,0,Q6948-P6948+1),0),0),6)</f>
        <v>#N/A</v>
      </c>
      <c r="S6948" s="36" t="e">
        <f ca="1">VLOOKUP(R6948,Lists!B:D,3,FALSE)</f>
        <v>#N/A</v>
      </c>
      <c r="T6948" s="36" t="str">
        <f>IF(F6948&lt;&gt;"",MATCH(R6948,'Maximum minutes'!B:B,0),"")</f>
        <v/>
      </c>
      <c r="U6948" s="36">
        <f ca="1">IF(F6948&lt;&gt;"",COUNTA(OFFSET('Maximum minutes'!$C$1,'Annexe A1 Cours'!T6948,0,1,50)),0)</f>
        <v>0</v>
      </c>
      <c r="V6948" s="37">
        <f ca="1">IFERROR(OFFSET('Maximum minutes'!$C$1,T6948+1,-1+MATCH(G6948,OFFSET('Maximum minutes'!$C$1,T6948-1,0,1,50),0)),0)</f>
        <v>0</v>
      </c>
      <c r="W6948" s="38">
        <f t="shared" ca="1" si="216"/>
        <v>0</v>
      </c>
    </row>
    <row r="6949" spans="1:23" s="36" customFormat="1" ht="18.75">
      <c r="A6949" s="34"/>
      <c r="B6949" s="39"/>
      <c r="C6949" s="39"/>
      <c r="D6949" s="35"/>
      <c r="E6949" s="40"/>
      <c r="F6949" s="39"/>
      <c r="G6949" s="39"/>
      <c r="H6949" s="39"/>
      <c r="I6949" s="34"/>
      <c r="J6949" s="34"/>
      <c r="K6949" s="34"/>
      <c r="L6949" s="34"/>
      <c r="M6949" s="43" t="str">
        <f ca="1">IFERROR(OFFSET('Maximum minutes'!$C$1,T6949,MATCH(IF(G6949&lt;&gt;"",G6949,F6949),OFFSET('Maximum minutes'!$C$1,T6949-1,0,1,U6949+1),0)-1)*IF(OR(ISNUMBER(J6949),J6949="sans examen"),1,0)*IF(W6949&lt;MinDate,1,0),"")</f>
        <v/>
      </c>
      <c r="N6949" s="36">
        <f t="shared" ca="1" si="217"/>
        <v>0</v>
      </c>
      <c r="O6949" s="36" t="e">
        <f ca="1">LEFT(OFFSET(Lists!$Q$2,MATCH(E6949,Lists!$R$3:$R$19,0),0),4)</f>
        <v>#N/A</v>
      </c>
      <c r="P6949" s="36" t="e">
        <f ca="1">MATCH(O6949,Lists!$S$2:$S$640,1)</f>
        <v>#N/A</v>
      </c>
      <c r="Q6949" s="36" t="e">
        <f ca="1">MATCH(LEFT(OFFSET(Lists!$Q$2,MATCH(E6949,Lists!$R$3:$R$19,0)+1,0),4),Lists!$S$3:$S$640,1)</f>
        <v>#N/A</v>
      </c>
      <c r="R6949" s="36" t="e">
        <f ca="1">LEFT(OFFSET(Lists!$S$2,P6949-1+MATCH(F6949,OFFSET(Lists!$T$3,P6949-1,0,Q6949-P6949+1),0),0),6)</f>
        <v>#N/A</v>
      </c>
      <c r="S6949" s="36" t="e">
        <f ca="1">VLOOKUP(R6949,Lists!B:D,3,FALSE)</f>
        <v>#N/A</v>
      </c>
      <c r="T6949" s="36" t="str">
        <f>IF(F6949&lt;&gt;"",MATCH(R6949,'Maximum minutes'!B:B,0),"")</f>
        <v/>
      </c>
      <c r="U6949" s="36">
        <f ca="1">IF(F6949&lt;&gt;"",COUNTA(OFFSET('Maximum minutes'!$C$1,'Annexe A1 Cours'!T6949,0,1,50)),0)</f>
        <v>0</v>
      </c>
      <c r="V6949" s="37">
        <f ca="1">IFERROR(OFFSET('Maximum minutes'!$C$1,T6949+1,-1+MATCH(G6949,OFFSET('Maximum minutes'!$C$1,T6949-1,0,1,50),0)),0)</f>
        <v>0</v>
      </c>
      <c r="W6949" s="38">
        <f t="shared" ca="1" si="216"/>
        <v>0</v>
      </c>
    </row>
    <row r="6950" spans="1:23" s="36" customFormat="1" ht="18.75">
      <c r="A6950" s="34"/>
      <c r="B6950" s="39"/>
      <c r="C6950" s="39"/>
      <c r="D6950" s="35"/>
      <c r="E6950" s="40"/>
      <c r="F6950" s="39"/>
      <c r="G6950" s="39"/>
      <c r="H6950" s="39"/>
      <c r="I6950" s="34"/>
      <c r="J6950" s="34"/>
      <c r="K6950" s="34"/>
      <c r="L6950" s="34"/>
      <c r="M6950" s="43" t="str">
        <f ca="1">IFERROR(OFFSET('Maximum minutes'!$C$1,T6950,MATCH(IF(G6950&lt;&gt;"",G6950,F6950),OFFSET('Maximum minutes'!$C$1,T6950-1,0,1,U6950+1),0)-1)*IF(OR(ISNUMBER(J6950),J6950="sans examen"),1,0)*IF(W6950&lt;MinDate,1,0),"")</f>
        <v/>
      </c>
      <c r="N6950" s="36">
        <f t="shared" ca="1" si="217"/>
        <v>0</v>
      </c>
      <c r="O6950" s="36" t="e">
        <f ca="1">LEFT(OFFSET(Lists!$Q$2,MATCH(E6950,Lists!$R$3:$R$19,0),0),4)</f>
        <v>#N/A</v>
      </c>
      <c r="P6950" s="36" t="e">
        <f ca="1">MATCH(O6950,Lists!$S$2:$S$640,1)</f>
        <v>#N/A</v>
      </c>
      <c r="Q6950" s="36" t="e">
        <f ca="1">MATCH(LEFT(OFFSET(Lists!$Q$2,MATCH(E6950,Lists!$R$3:$R$19,0)+1,0),4),Lists!$S$3:$S$640,1)</f>
        <v>#N/A</v>
      </c>
      <c r="R6950" s="36" t="e">
        <f ca="1">LEFT(OFFSET(Lists!$S$2,P6950-1+MATCH(F6950,OFFSET(Lists!$T$3,P6950-1,0,Q6950-P6950+1),0),0),6)</f>
        <v>#N/A</v>
      </c>
      <c r="S6950" s="36" t="e">
        <f ca="1">VLOOKUP(R6950,Lists!B:D,3,FALSE)</f>
        <v>#N/A</v>
      </c>
      <c r="T6950" s="36" t="str">
        <f>IF(F6950&lt;&gt;"",MATCH(R6950,'Maximum minutes'!B:B,0),"")</f>
        <v/>
      </c>
      <c r="U6950" s="36">
        <f ca="1">IF(F6950&lt;&gt;"",COUNTA(OFFSET('Maximum minutes'!$C$1,'Annexe A1 Cours'!T6950,0,1,50)),0)</f>
        <v>0</v>
      </c>
      <c r="V6950" s="37">
        <f ca="1">IFERROR(OFFSET('Maximum minutes'!$C$1,T6950+1,-1+MATCH(G6950,OFFSET('Maximum minutes'!$C$1,T6950-1,0,1,50),0)),0)</f>
        <v>0</v>
      </c>
      <c r="W6950" s="38">
        <f t="shared" ca="1" si="216"/>
        <v>0</v>
      </c>
    </row>
    <row r="6951" spans="1:23" s="36" customFormat="1" ht="18.75">
      <c r="A6951" s="34"/>
      <c r="B6951" s="39"/>
      <c r="C6951" s="39"/>
      <c r="D6951" s="35"/>
      <c r="E6951" s="40"/>
      <c r="F6951" s="39"/>
      <c r="G6951" s="39"/>
      <c r="H6951" s="39"/>
      <c r="I6951" s="34"/>
      <c r="J6951" s="34"/>
      <c r="K6951" s="34"/>
      <c r="L6951" s="34"/>
      <c r="M6951" s="43" t="str">
        <f ca="1">IFERROR(OFFSET('Maximum minutes'!$C$1,T6951,MATCH(IF(G6951&lt;&gt;"",G6951,F6951),OFFSET('Maximum minutes'!$C$1,T6951-1,0,1,U6951+1),0)-1)*IF(OR(ISNUMBER(J6951),J6951="sans examen"),1,0)*IF(W6951&lt;MinDate,1,0),"")</f>
        <v/>
      </c>
      <c r="N6951" s="36">
        <f t="shared" ca="1" si="217"/>
        <v>0</v>
      </c>
      <c r="O6951" s="36" t="e">
        <f ca="1">LEFT(OFFSET(Lists!$Q$2,MATCH(E6951,Lists!$R$3:$R$19,0),0),4)</f>
        <v>#N/A</v>
      </c>
      <c r="P6951" s="36" t="e">
        <f ca="1">MATCH(O6951,Lists!$S$2:$S$640,1)</f>
        <v>#N/A</v>
      </c>
      <c r="Q6951" s="36" t="e">
        <f ca="1">MATCH(LEFT(OFFSET(Lists!$Q$2,MATCH(E6951,Lists!$R$3:$R$19,0)+1,0),4),Lists!$S$3:$S$640,1)</f>
        <v>#N/A</v>
      </c>
      <c r="R6951" s="36" t="e">
        <f ca="1">LEFT(OFFSET(Lists!$S$2,P6951-1+MATCH(F6951,OFFSET(Lists!$T$3,P6951-1,0,Q6951-P6951+1),0),0),6)</f>
        <v>#N/A</v>
      </c>
      <c r="S6951" s="36" t="e">
        <f ca="1">VLOOKUP(R6951,Lists!B:D,3,FALSE)</f>
        <v>#N/A</v>
      </c>
      <c r="T6951" s="36" t="str">
        <f>IF(F6951&lt;&gt;"",MATCH(R6951,'Maximum minutes'!B:B,0),"")</f>
        <v/>
      </c>
      <c r="U6951" s="36">
        <f ca="1">IF(F6951&lt;&gt;"",COUNTA(OFFSET('Maximum minutes'!$C$1,'Annexe A1 Cours'!T6951,0,1,50)),0)</f>
        <v>0</v>
      </c>
      <c r="V6951" s="37">
        <f ca="1">IFERROR(OFFSET('Maximum minutes'!$C$1,T6951+1,-1+MATCH(G6951,OFFSET('Maximum minutes'!$C$1,T6951-1,0,1,50),0)),0)</f>
        <v>0</v>
      </c>
      <c r="W6951" s="38">
        <f t="shared" ca="1" si="216"/>
        <v>0</v>
      </c>
    </row>
    <row r="6952" spans="1:23" s="36" customFormat="1" ht="18.75">
      <c r="A6952" s="34"/>
      <c r="B6952" s="39"/>
      <c r="C6952" s="39"/>
      <c r="D6952" s="35"/>
      <c r="E6952" s="40"/>
      <c r="F6952" s="39"/>
      <c r="G6952" s="39"/>
      <c r="H6952" s="39"/>
      <c r="I6952" s="34"/>
      <c r="J6952" s="34"/>
      <c r="K6952" s="34"/>
      <c r="L6952" s="34"/>
      <c r="M6952" s="43" t="str">
        <f ca="1">IFERROR(OFFSET('Maximum minutes'!$C$1,T6952,MATCH(IF(G6952&lt;&gt;"",G6952,F6952),OFFSET('Maximum minutes'!$C$1,T6952-1,0,1,U6952+1),0)-1)*IF(OR(ISNUMBER(J6952),J6952="sans examen"),1,0)*IF(W6952&lt;MinDate,1,0),"")</f>
        <v/>
      </c>
      <c r="N6952" s="36">
        <f t="shared" ca="1" si="217"/>
        <v>0</v>
      </c>
      <c r="O6952" s="36" t="e">
        <f ca="1">LEFT(OFFSET(Lists!$Q$2,MATCH(E6952,Lists!$R$3:$R$19,0),0),4)</f>
        <v>#N/A</v>
      </c>
      <c r="P6952" s="36" t="e">
        <f ca="1">MATCH(O6952,Lists!$S$2:$S$640,1)</f>
        <v>#N/A</v>
      </c>
      <c r="Q6952" s="36" t="e">
        <f ca="1">MATCH(LEFT(OFFSET(Lists!$Q$2,MATCH(E6952,Lists!$R$3:$R$19,0)+1,0),4),Lists!$S$3:$S$640,1)</f>
        <v>#N/A</v>
      </c>
      <c r="R6952" s="36" t="e">
        <f ca="1">LEFT(OFFSET(Lists!$S$2,P6952-1+MATCH(F6952,OFFSET(Lists!$T$3,P6952-1,0,Q6952-P6952+1),0),0),6)</f>
        <v>#N/A</v>
      </c>
      <c r="S6952" s="36" t="e">
        <f ca="1">VLOOKUP(R6952,Lists!B:D,3,FALSE)</f>
        <v>#N/A</v>
      </c>
      <c r="T6952" s="36" t="str">
        <f>IF(F6952&lt;&gt;"",MATCH(R6952,'Maximum minutes'!B:B,0),"")</f>
        <v/>
      </c>
      <c r="U6952" s="36">
        <f ca="1">IF(F6952&lt;&gt;"",COUNTA(OFFSET('Maximum minutes'!$C$1,'Annexe A1 Cours'!T6952,0,1,50)),0)</f>
        <v>0</v>
      </c>
      <c r="V6952" s="37">
        <f ca="1">IFERROR(OFFSET('Maximum minutes'!$C$1,T6952+1,-1+MATCH(G6952,OFFSET('Maximum minutes'!$C$1,T6952-1,0,1,50),0)),0)</f>
        <v>0</v>
      </c>
      <c r="W6952" s="38">
        <f t="shared" ca="1" si="216"/>
        <v>0</v>
      </c>
    </row>
    <row r="6953" spans="1:23" s="36" customFormat="1" ht="18.75">
      <c r="A6953" s="34"/>
      <c r="B6953" s="39"/>
      <c r="C6953" s="39"/>
      <c r="D6953" s="35"/>
      <c r="E6953" s="40"/>
      <c r="F6953" s="39"/>
      <c r="G6953" s="39"/>
      <c r="H6953" s="39"/>
      <c r="I6953" s="34"/>
      <c r="J6953" s="34"/>
      <c r="K6953" s="34"/>
      <c r="L6953" s="34"/>
      <c r="M6953" s="43" t="str">
        <f ca="1">IFERROR(OFFSET('Maximum minutes'!$C$1,T6953,MATCH(IF(G6953&lt;&gt;"",G6953,F6953),OFFSET('Maximum minutes'!$C$1,T6953-1,0,1,U6953+1),0)-1)*IF(OR(ISNUMBER(J6953),J6953="sans examen"),1,0)*IF(W6953&lt;MinDate,1,0),"")</f>
        <v/>
      </c>
      <c r="N6953" s="36">
        <f t="shared" ca="1" si="217"/>
        <v>0</v>
      </c>
      <c r="O6953" s="36" t="e">
        <f ca="1">LEFT(OFFSET(Lists!$Q$2,MATCH(E6953,Lists!$R$3:$R$19,0),0),4)</f>
        <v>#N/A</v>
      </c>
      <c r="P6953" s="36" t="e">
        <f ca="1">MATCH(O6953,Lists!$S$2:$S$640,1)</f>
        <v>#N/A</v>
      </c>
      <c r="Q6953" s="36" t="e">
        <f ca="1">MATCH(LEFT(OFFSET(Lists!$Q$2,MATCH(E6953,Lists!$R$3:$R$19,0)+1,0),4),Lists!$S$3:$S$640,1)</f>
        <v>#N/A</v>
      </c>
      <c r="R6953" s="36" t="e">
        <f ca="1">LEFT(OFFSET(Lists!$S$2,P6953-1+MATCH(F6953,OFFSET(Lists!$T$3,P6953-1,0,Q6953-P6953+1),0),0),6)</f>
        <v>#N/A</v>
      </c>
      <c r="S6953" s="36" t="e">
        <f ca="1">VLOOKUP(R6953,Lists!B:D,3,FALSE)</f>
        <v>#N/A</v>
      </c>
      <c r="T6953" s="36" t="str">
        <f>IF(F6953&lt;&gt;"",MATCH(R6953,'Maximum minutes'!B:B,0),"")</f>
        <v/>
      </c>
      <c r="U6953" s="36">
        <f ca="1">IF(F6953&lt;&gt;"",COUNTA(OFFSET('Maximum minutes'!$C$1,'Annexe A1 Cours'!T6953,0,1,50)),0)</f>
        <v>0</v>
      </c>
      <c r="V6953" s="37">
        <f ca="1">IFERROR(OFFSET('Maximum minutes'!$C$1,T6953+1,-1+MATCH(G6953,OFFSET('Maximum minutes'!$C$1,T6953-1,0,1,50),0)),0)</f>
        <v>0</v>
      </c>
      <c r="W6953" s="38">
        <f t="shared" ca="1" si="216"/>
        <v>0</v>
      </c>
    </row>
    <row r="6954" spans="1:23" s="36" customFormat="1" ht="18.75">
      <c r="A6954" s="34"/>
      <c r="B6954" s="39"/>
      <c r="C6954" s="39"/>
      <c r="D6954" s="35"/>
      <c r="E6954" s="40"/>
      <c r="F6954" s="39"/>
      <c r="G6954" s="39"/>
      <c r="H6954" s="39"/>
      <c r="I6954" s="34"/>
      <c r="J6954" s="34"/>
      <c r="K6954" s="34"/>
      <c r="L6954" s="34"/>
      <c r="M6954" s="43" t="str">
        <f ca="1">IFERROR(OFFSET('Maximum minutes'!$C$1,T6954,MATCH(IF(G6954&lt;&gt;"",G6954,F6954),OFFSET('Maximum minutes'!$C$1,T6954-1,0,1,U6954+1),0)-1)*IF(OR(ISNUMBER(J6954),J6954="sans examen"),1,0)*IF(W6954&lt;MinDate,1,0),"")</f>
        <v/>
      </c>
      <c r="N6954" s="36">
        <f t="shared" ca="1" si="217"/>
        <v>0</v>
      </c>
      <c r="O6954" s="36" t="e">
        <f ca="1">LEFT(OFFSET(Lists!$Q$2,MATCH(E6954,Lists!$R$3:$R$19,0),0),4)</f>
        <v>#N/A</v>
      </c>
      <c r="P6954" s="36" t="e">
        <f ca="1">MATCH(O6954,Lists!$S$2:$S$640,1)</f>
        <v>#N/A</v>
      </c>
      <c r="Q6954" s="36" t="e">
        <f ca="1">MATCH(LEFT(OFFSET(Lists!$Q$2,MATCH(E6954,Lists!$R$3:$R$19,0)+1,0),4),Lists!$S$3:$S$640,1)</f>
        <v>#N/A</v>
      </c>
      <c r="R6954" s="36" t="e">
        <f ca="1">LEFT(OFFSET(Lists!$S$2,P6954-1+MATCH(F6954,OFFSET(Lists!$T$3,P6954-1,0,Q6954-P6954+1),0),0),6)</f>
        <v>#N/A</v>
      </c>
      <c r="S6954" s="36" t="e">
        <f ca="1">VLOOKUP(R6954,Lists!B:D,3,FALSE)</f>
        <v>#N/A</v>
      </c>
      <c r="T6954" s="36" t="str">
        <f>IF(F6954&lt;&gt;"",MATCH(R6954,'Maximum minutes'!B:B,0),"")</f>
        <v/>
      </c>
      <c r="U6954" s="36">
        <f ca="1">IF(F6954&lt;&gt;"",COUNTA(OFFSET('Maximum minutes'!$C$1,'Annexe A1 Cours'!T6954,0,1,50)),0)</f>
        <v>0</v>
      </c>
      <c r="V6954" s="37">
        <f ca="1">IFERROR(OFFSET('Maximum minutes'!$C$1,T6954+1,-1+MATCH(G6954,OFFSET('Maximum minutes'!$C$1,T6954-1,0,1,50),0)),0)</f>
        <v>0</v>
      </c>
      <c r="W6954" s="38">
        <f t="shared" ca="1" si="216"/>
        <v>0</v>
      </c>
    </row>
    <row r="6955" spans="1:23" s="36" customFormat="1" ht="18.75">
      <c r="A6955" s="34"/>
      <c r="B6955" s="39"/>
      <c r="C6955" s="39"/>
      <c r="D6955" s="35"/>
      <c r="E6955" s="40"/>
      <c r="F6955" s="39"/>
      <c r="G6955" s="39"/>
      <c r="H6955" s="39"/>
      <c r="I6955" s="34"/>
      <c r="J6955" s="34"/>
      <c r="K6955" s="34"/>
      <c r="L6955" s="34"/>
      <c r="M6955" s="43" t="str">
        <f ca="1">IFERROR(OFFSET('Maximum minutes'!$C$1,T6955,MATCH(IF(G6955&lt;&gt;"",G6955,F6955),OFFSET('Maximum minutes'!$C$1,T6955-1,0,1,U6955+1),0)-1)*IF(OR(ISNUMBER(J6955),J6955="sans examen"),1,0)*IF(W6955&lt;MinDate,1,0),"")</f>
        <v/>
      </c>
      <c r="N6955" s="36">
        <f t="shared" ca="1" si="217"/>
        <v>0</v>
      </c>
      <c r="O6955" s="36" t="e">
        <f ca="1">LEFT(OFFSET(Lists!$Q$2,MATCH(E6955,Lists!$R$3:$R$19,0),0),4)</f>
        <v>#N/A</v>
      </c>
      <c r="P6955" s="36" t="e">
        <f ca="1">MATCH(O6955,Lists!$S$2:$S$640,1)</f>
        <v>#N/A</v>
      </c>
      <c r="Q6955" s="36" t="e">
        <f ca="1">MATCH(LEFT(OFFSET(Lists!$Q$2,MATCH(E6955,Lists!$R$3:$R$19,0)+1,0),4),Lists!$S$3:$S$640,1)</f>
        <v>#N/A</v>
      </c>
      <c r="R6955" s="36" t="e">
        <f ca="1">LEFT(OFFSET(Lists!$S$2,P6955-1+MATCH(F6955,OFFSET(Lists!$T$3,P6955-1,0,Q6955-P6955+1),0),0),6)</f>
        <v>#N/A</v>
      </c>
      <c r="S6955" s="36" t="e">
        <f ca="1">VLOOKUP(R6955,Lists!B:D,3,FALSE)</f>
        <v>#N/A</v>
      </c>
      <c r="T6955" s="36" t="str">
        <f>IF(F6955&lt;&gt;"",MATCH(R6955,'Maximum minutes'!B:B,0),"")</f>
        <v/>
      </c>
      <c r="U6955" s="36">
        <f ca="1">IF(F6955&lt;&gt;"",COUNTA(OFFSET('Maximum minutes'!$C$1,'Annexe A1 Cours'!T6955,0,1,50)),0)</f>
        <v>0</v>
      </c>
      <c r="V6955" s="37">
        <f ca="1">IFERROR(OFFSET('Maximum minutes'!$C$1,T6955+1,-1+MATCH(G6955,OFFSET('Maximum minutes'!$C$1,T6955-1,0,1,50),0)),0)</f>
        <v>0</v>
      </c>
      <c r="W6955" s="38">
        <f t="shared" ca="1" si="216"/>
        <v>0</v>
      </c>
    </row>
    <row r="6956" spans="1:23" s="36" customFormat="1" ht="18.75">
      <c r="A6956" s="34"/>
      <c r="B6956" s="39"/>
      <c r="C6956" s="39"/>
      <c r="D6956" s="35"/>
      <c r="E6956" s="40"/>
      <c r="F6956" s="39"/>
      <c r="G6956" s="39"/>
      <c r="H6956" s="39"/>
      <c r="I6956" s="34"/>
      <c r="J6956" s="34"/>
      <c r="K6956" s="34"/>
      <c r="L6956" s="34"/>
      <c r="M6956" s="43" t="str">
        <f ca="1">IFERROR(OFFSET('Maximum minutes'!$C$1,T6956,MATCH(IF(G6956&lt;&gt;"",G6956,F6956),OFFSET('Maximum minutes'!$C$1,T6956-1,0,1,U6956+1),0)-1)*IF(OR(ISNUMBER(J6956),J6956="sans examen"),1,0)*IF(W6956&lt;MinDate,1,0),"")</f>
        <v/>
      </c>
      <c r="N6956" s="36">
        <f t="shared" ca="1" si="217"/>
        <v>0</v>
      </c>
      <c r="O6956" s="36" t="e">
        <f ca="1">LEFT(OFFSET(Lists!$Q$2,MATCH(E6956,Lists!$R$3:$R$19,0),0),4)</f>
        <v>#N/A</v>
      </c>
      <c r="P6956" s="36" t="e">
        <f ca="1">MATCH(O6956,Lists!$S$2:$S$640,1)</f>
        <v>#N/A</v>
      </c>
      <c r="Q6956" s="36" t="e">
        <f ca="1">MATCH(LEFT(OFFSET(Lists!$Q$2,MATCH(E6956,Lists!$R$3:$R$19,0)+1,0),4),Lists!$S$3:$S$640,1)</f>
        <v>#N/A</v>
      </c>
      <c r="R6956" s="36" t="e">
        <f ca="1">LEFT(OFFSET(Lists!$S$2,P6956-1+MATCH(F6956,OFFSET(Lists!$T$3,P6956-1,0,Q6956-P6956+1),0),0),6)</f>
        <v>#N/A</v>
      </c>
      <c r="S6956" s="36" t="e">
        <f ca="1">VLOOKUP(R6956,Lists!B:D,3,FALSE)</f>
        <v>#N/A</v>
      </c>
      <c r="T6956" s="36" t="str">
        <f>IF(F6956&lt;&gt;"",MATCH(R6956,'Maximum minutes'!B:B,0),"")</f>
        <v/>
      </c>
      <c r="U6956" s="36">
        <f ca="1">IF(F6956&lt;&gt;"",COUNTA(OFFSET('Maximum minutes'!$C$1,'Annexe A1 Cours'!T6956,0,1,50)),0)</f>
        <v>0</v>
      </c>
      <c r="V6956" s="37">
        <f ca="1">IFERROR(OFFSET('Maximum minutes'!$C$1,T6956+1,-1+MATCH(G6956,OFFSET('Maximum minutes'!$C$1,T6956-1,0,1,50),0)),0)</f>
        <v>0</v>
      </c>
      <c r="W6956" s="38">
        <f t="shared" ca="1" si="216"/>
        <v>0</v>
      </c>
    </row>
    <row r="6957" spans="1:23" s="36" customFormat="1" ht="18.75">
      <c r="A6957" s="34"/>
      <c r="B6957" s="39"/>
      <c r="C6957" s="39"/>
      <c r="D6957" s="35"/>
      <c r="E6957" s="40"/>
      <c r="F6957" s="39"/>
      <c r="G6957" s="39"/>
      <c r="H6957" s="39"/>
      <c r="I6957" s="34"/>
      <c r="J6957" s="34"/>
      <c r="K6957" s="34"/>
      <c r="L6957" s="34"/>
      <c r="M6957" s="43" t="str">
        <f ca="1">IFERROR(OFFSET('Maximum minutes'!$C$1,T6957,MATCH(IF(G6957&lt;&gt;"",G6957,F6957),OFFSET('Maximum minutes'!$C$1,T6957-1,0,1,U6957+1),0)-1)*IF(OR(ISNUMBER(J6957),J6957="sans examen"),1,0)*IF(W6957&lt;MinDate,1,0),"")</f>
        <v/>
      </c>
      <c r="N6957" s="36">
        <f t="shared" ca="1" si="217"/>
        <v>0</v>
      </c>
      <c r="O6957" s="36" t="e">
        <f ca="1">LEFT(OFFSET(Lists!$Q$2,MATCH(E6957,Lists!$R$3:$R$19,0),0),4)</f>
        <v>#N/A</v>
      </c>
      <c r="P6957" s="36" t="e">
        <f ca="1">MATCH(O6957,Lists!$S$2:$S$640,1)</f>
        <v>#N/A</v>
      </c>
      <c r="Q6957" s="36" t="e">
        <f ca="1">MATCH(LEFT(OFFSET(Lists!$Q$2,MATCH(E6957,Lists!$R$3:$R$19,0)+1,0),4),Lists!$S$3:$S$640,1)</f>
        <v>#N/A</v>
      </c>
      <c r="R6957" s="36" t="e">
        <f ca="1">LEFT(OFFSET(Lists!$S$2,P6957-1+MATCH(F6957,OFFSET(Lists!$T$3,P6957-1,0,Q6957-P6957+1),0),0),6)</f>
        <v>#N/A</v>
      </c>
      <c r="S6957" s="36" t="e">
        <f ca="1">VLOOKUP(R6957,Lists!B:D,3,FALSE)</f>
        <v>#N/A</v>
      </c>
      <c r="T6957" s="36" t="str">
        <f>IF(F6957&lt;&gt;"",MATCH(R6957,'Maximum minutes'!B:B,0),"")</f>
        <v/>
      </c>
      <c r="U6957" s="36">
        <f ca="1">IF(F6957&lt;&gt;"",COUNTA(OFFSET('Maximum minutes'!$C$1,'Annexe A1 Cours'!T6957,0,1,50)),0)</f>
        <v>0</v>
      </c>
      <c r="V6957" s="37">
        <f ca="1">IFERROR(OFFSET('Maximum minutes'!$C$1,T6957+1,-1+MATCH(G6957,OFFSET('Maximum minutes'!$C$1,T6957-1,0,1,50),0)),0)</f>
        <v>0</v>
      </c>
      <c r="W6957" s="38">
        <f t="shared" ca="1" si="216"/>
        <v>0</v>
      </c>
    </row>
    <row r="6958" spans="1:23" s="36" customFormat="1" ht="18.75">
      <c r="A6958" s="34"/>
      <c r="B6958" s="39"/>
      <c r="C6958" s="39"/>
      <c r="D6958" s="35"/>
      <c r="E6958" s="40"/>
      <c r="F6958" s="39"/>
      <c r="G6958" s="39"/>
      <c r="H6958" s="39"/>
      <c r="I6958" s="34"/>
      <c r="J6958" s="34"/>
      <c r="K6958" s="34"/>
      <c r="L6958" s="34"/>
      <c r="M6958" s="43" t="str">
        <f ca="1">IFERROR(OFFSET('Maximum minutes'!$C$1,T6958,MATCH(IF(G6958&lt;&gt;"",G6958,F6958),OFFSET('Maximum minutes'!$C$1,T6958-1,0,1,U6958+1),0)-1)*IF(OR(ISNUMBER(J6958),J6958="sans examen"),1,0)*IF(W6958&lt;MinDate,1,0),"")</f>
        <v/>
      </c>
      <c r="N6958" s="36">
        <f t="shared" ca="1" si="217"/>
        <v>0</v>
      </c>
      <c r="O6958" s="36" t="e">
        <f ca="1">LEFT(OFFSET(Lists!$Q$2,MATCH(E6958,Lists!$R$3:$R$19,0),0),4)</f>
        <v>#N/A</v>
      </c>
      <c r="P6958" s="36" t="e">
        <f ca="1">MATCH(O6958,Lists!$S$2:$S$640,1)</f>
        <v>#N/A</v>
      </c>
      <c r="Q6958" s="36" t="e">
        <f ca="1">MATCH(LEFT(OFFSET(Lists!$Q$2,MATCH(E6958,Lists!$R$3:$R$19,0)+1,0),4),Lists!$S$3:$S$640,1)</f>
        <v>#N/A</v>
      </c>
      <c r="R6958" s="36" t="e">
        <f ca="1">LEFT(OFFSET(Lists!$S$2,P6958-1+MATCH(F6958,OFFSET(Lists!$T$3,P6958-1,0,Q6958-P6958+1),0),0),6)</f>
        <v>#N/A</v>
      </c>
      <c r="S6958" s="36" t="e">
        <f ca="1">VLOOKUP(R6958,Lists!B:D,3,FALSE)</f>
        <v>#N/A</v>
      </c>
      <c r="T6958" s="36" t="str">
        <f>IF(F6958&lt;&gt;"",MATCH(R6958,'Maximum minutes'!B:B,0),"")</f>
        <v/>
      </c>
      <c r="U6958" s="36">
        <f ca="1">IF(F6958&lt;&gt;"",COUNTA(OFFSET('Maximum minutes'!$C$1,'Annexe A1 Cours'!T6958,0,1,50)),0)</f>
        <v>0</v>
      </c>
      <c r="V6958" s="37">
        <f ca="1">IFERROR(OFFSET('Maximum minutes'!$C$1,T6958+1,-1+MATCH(G6958,OFFSET('Maximum minutes'!$C$1,T6958-1,0,1,50),0)),0)</f>
        <v>0</v>
      </c>
      <c r="W6958" s="38">
        <f t="shared" ca="1" si="216"/>
        <v>0</v>
      </c>
    </row>
    <row r="6959" spans="1:23" s="36" customFormat="1" ht="18.75">
      <c r="A6959" s="34"/>
      <c r="B6959" s="39"/>
      <c r="C6959" s="39"/>
      <c r="D6959" s="35"/>
      <c r="E6959" s="40"/>
      <c r="F6959" s="39"/>
      <c r="G6959" s="39"/>
      <c r="H6959" s="39"/>
      <c r="I6959" s="34"/>
      <c r="J6959" s="34"/>
      <c r="K6959" s="34"/>
      <c r="L6959" s="34"/>
      <c r="M6959" s="43" t="str">
        <f ca="1">IFERROR(OFFSET('Maximum minutes'!$C$1,T6959,MATCH(IF(G6959&lt;&gt;"",G6959,F6959),OFFSET('Maximum minutes'!$C$1,T6959-1,0,1,U6959+1),0)-1)*IF(OR(ISNUMBER(J6959),J6959="sans examen"),1,0)*IF(W6959&lt;MinDate,1,0),"")</f>
        <v/>
      </c>
      <c r="N6959" s="36">
        <f t="shared" ca="1" si="217"/>
        <v>0</v>
      </c>
      <c r="O6959" s="36" t="e">
        <f ca="1">LEFT(OFFSET(Lists!$Q$2,MATCH(E6959,Lists!$R$3:$R$19,0),0),4)</f>
        <v>#N/A</v>
      </c>
      <c r="P6959" s="36" t="e">
        <f ca="1">MATCH(O6959,Lists!$S$2:$S$640,1)</f>
        <v>#N/A</v>
      </c>
      <c r="Q6959" s="36" t="e">
        <f ca="1">MATCH(LEFT(OFFSET(Lists!$Q$2,MATCH(E6959,Lists!$R$3:$R$19,0)+1,0),4),Lists!$S$3:$S$640,1)</f>
        <v>#N/A</v>
      </c>
      <c r="R6959" s="36" t="e">
        <f ca="1">LEFT(OFFSET(Lists!$S$2,P6959-1+MATCH(F6959,OFFSET(Lists!$T$3,P6959-1,0,Q6959-P6959+1),0),0),6)</f>
        <v>#N/A</v>
      </c>
      <c r="S6959" s="36" t="e">
        <f ca="1">VLOOKUP(R6959,Lists!B:D,3,FALSE)</f>
        <v>#N/A</v>
      </c>
      <c r="T6959" s="36" t="str">
        <f>IF(F6959&lt;&gt;"",MATCH(R6959,'Maximum minutes'!B:B,0),"")</f>
        <v/>
      </c>
      <c r="U6959" s="36">
        <f ca="1">IF(F6959&lt;&gt;"",COUNTA(OFFSET('Maximum minutes'!$C$1,'Annexe A1 Cours'!T6959,0,1,50)),0)</f>
        <v>0</v>
      </c>
      <c r="V6959" s="37">
        <f ca="1">IFERROR(OFFSET('Maximum minutes'!$C$1,T6959+1,-1+MATCH(G6959,OFFSET('Maximum minutes'!$C$1,T6959-1,0,1,50),0)),0)</f>
        <v>0</v>
      </c>
      <c r="W6959" s="38">
        <f t="shared" ca="1" si="216"/>
        <v>0</v>
      </c>
    </row>
    <row r="6960" spans="1:23" s="36" customFormat="1" ht="18.75">
      <c r="A6960" s="34"/>
      <c r="B6960" s="39"/>
      <c r="C6960" s="39"/>
      <c r="D6960" s="35"/>
      <c r="E6960" s="40"/>
      <c r="F6960" s="39"/>
      <c r="G6960" s="39"/>
      <c r="H6960" s="39"/>
      <c r="I6960" s="34"/>
      <c r="J6960" s="34"/>
      <c r="K6960" s="34"/>
      <c r="L6960" s="34"/>
      <c r="M6960" s="43" t="str">
        <f ca="1">IFERROR(OFFSET('Maximum minutes'!$C$1,T6960,MATCH(IF(G6960&lt;&gt;"",G6960,F6960),OFFSET('Maximum minutes'!$C$1,T6960-1,0,1,U6960+1),0)-1)*IF(OR(ISNUMBER(J6960),J6960="sans examen"),1,0)*IF(W6960&lt;MinDate,1,0),"")</f>
        <v/>
      </c>
      <c r="N6960" s="36">
        <f t="shared" ca="1" si="217"/>
        <v>0</v>
      </c>
      <c r="O6960" s="36" t="e">
        <f ca="1">LEFT(OFFSET(Lists!$Q$2,MATCH(E6960,Lists!$R$3:$R$19,0),0),4)</f>
        <v>#N/A</v>
      </c>
      <c r="P6960" s="36" t="e">
        <f ca="1">MATCH(O6960,Lists!$S$2:$S$640,1)</f>
        <v>#N/A</v>
      </c>
      <c r="Q6960" s="36" t="e">
        <f ca="1">MATCH(LEFT(OFFSET(Lists!$Q$2,MATCH(E6960,Lists!$R$3:$R$19,0)+1,0),4),Lists!$S$3:$S$640,1)</f>
        <v>#N/A</v>
      </c>
      <c r="R6960" s="36" t="e">
        <f ca="1">LEFT(OFFSET(Lists!$S$2,P6960-1+MATCH(F6960,OFFSET(Lists!$T$3,P6960-1,0,Q6960-P6960+1),0),0),6)</f>
        <v>#N/A</v>
      </c>
      <c r="S6960" s="36" t="e">
        <f ca="1">VLOOKUP(R6960,Lists!B:D,3,FALSE)</f>
        <v>#N/A</v>
      </c>
      <c r="T6960" s="36" t="str">
        <f>IF(F6960&lt;&gt;"",MATCH(R6960,'Maximum minutes'!B:B,0),"")</f>
        <v/>
      </c>
      <c r="U6960" s="36">
        <f ca="1">IF(F6960&lt;&gt;"",COUNTA(OFFSET('Maximum minutes'!$C$1,'Annexe A1 Cours'!T6960,0,1,50)),0)</f>
        <v>0</v>
      </c>
      <c r="V6960" s="37">
        <f ca="1">IFERROR(OFFSET('Maximum minutes'!$C$1,T6960+1,-1+MATCH(G6960,OFFSET('Maximum minutes'!$C$1,T6960-1,0,1,50),0)),0)</f>
        <v>0</v>
      </c>
      <c r="W6960" s="38">
        <f t="shared" ca="1" si="216"/>
        <v>0</v>
      </c>
    </row>
    <row r="6961" spans="1:23" s="36" customFormat="1" ht="18.75">
      <c r="A6961" s="34"/>
      <c r="B6961" s="39"/>
      <c r="C6961" s="39"/>
      <c r="D6961" s="35"/>
      <c r="E6961" s="40"/>
      <c r="F6961" s="39"/>
      <c r="G6961" s="39"/>
      <c r="H6961" s="39"/>
      <c r="I6961" s="34"/>
      <c r="J6961" s="34"/>
      <c r="K6961" s="34"/>
      <c r="L6961" s="34"/>
      <c r="M6961" s="43" t="str">
        <f ca="1">IFERROR(OFFSET('Maximum minutes'!$C$1,T6961,MATCH(IF(G6961&lt;&gt;"",G6961,F6961),OFFSET('Maximum minutes'!$C$1,T6961-1,0,1,U6961+1),0)-1)*IF(OR(ISNUMBER(J6961),J6961="sans examen"),1,0)*IF(W6961&lt;MinDate,1,0),"")</f>
        <v/>
      </c>
      <c r="N6961" s="36">
        <f t="shared" ca="1" si="217"/>
        <v>0</v>
      </c>
      <c r="O6961" s="36" t="e">
        <f ca="1">LEFT(OFFSET(Lists!$Q$2,MATCH(E6961,Lists!$R$3:$R$19,0),0),4)</f>
        <v>#N/A</v>
      </c>
      <c r="P6961" s="36" t="e">
        <f ca="1">MATCH(O6961,Lists!$S$2:$S$640,1)</f>
        <v>#N/A</v>
      </c>
      <c r="Q6961" s="36" t="e">
        <f ca="1">MATCH(LEFT(OFFSET(Lists!$Q$2,MATCH(E6961,Lists!$R$3:$R$19,0)+1,0),4),Lists!$S$3:$S$640,1)</f>
        <v>#N/A</v>
      </c>
      <c r="R6961" s="36" t="e">
        <f ca="1">LEFT(OFFSET(Lists!$S$2,P6961-1+MATCH(F6961,OFFSET(Lists!$T$3,P6961-1,0,Q6961-P6961+1),0),0),6)</f>
        <v>#N/A</v>
      </c>
      <c r="S6961" s="36" t="e">
        <f ca="1">VLOOKUP(R6961,Lists!B:D,3,FALSE)</f>
        <v>#N/A</v>
      </c>
      <c r="T6961" s="36" t="str">
        <f>IF(F6961&lt;&gt;"",MATCH(R6961,'Maximum minutes'!B:B,0),"")</f>
        <v/>
      </c>
      <c r="U6961" s="36">
        <f ca="1">IF(F6961&lt;&gt;"",COUNTA(OFFSET('Maximum minutes'!$C$1,'Annexe A1 Cours'!T6961,0,1,50)),0)</f>
        <v>0</v>
      </c>
      <c r="V6961" s="37">
        <f ca="1">IFERROR(OFFSET('Maximum minutes'!$C$1,T6961+1,-1+MATCH(G6961,OFFSET('Maximum minutes'!$C$1,T6961-1,0,1,50),0)),0)</f>
        <v>0</v>
      </c>
      <c r="W6961" s="38">
        <f t="shared" ca="1" si="216"/>
        <v>0</v>
      </c>
    </row>
    <row r="6962" spans="1:23" s="36" customFormat="1" ht="18.75">
      <c r="A6962" s="34"/>
      <c r="B6962" s="39"/>
      <c r="C6962" s="39"/>
      <c r="D6962" s="35"/>
      <c r="E6962" s="40"/>
      <c r="F6962" s="39"/>
      <c r="G6962" s="39"/>
      <c r="H6962" s="39"/>
      <c r="I6962" s="34"/>
      <c r="J6962" s="34"/>
      <c r="K6962" s="34"/>
      <c r="L6962" s="34"/>
      <c r="M6962" s="43" t="str">
        <f ca="1">IFERROR(OFFSET('Maximum minutes'!$C$1,T6962,MATCH(IF(G6962&lt;&gt;"",G6962,F6962),OFFSET('Maximum minutes'!$C$1,T6962-1,0,1,U6962+1),0)-1)*IF(OR(ISNUMBER(J6962),J6962="sans examen"),1,0)*IF(W6962&lt;MinDate,1,0),"")</f>
        <v/>
      </c>
      <c r="N6962" s="36">
        <f t="shared" ca="1" si="217"/>
        <v>0</v>
      </c>
      <c r="O6962" s="36" t="e">
        <f ca="1">LEFT(OFFSET(Lists!$Q$2,MATCH(E6962,Lists!$R$3:$R$19,0),0),4)</f>
        <v>#N/A</v>
      </c>
      <c r="P6962" s="36" t="e">
        <f ca="1">MATCH(O6962,Lists!$S$2:$S$640,1)</f>
        <v>#N/A</v>
      </c>
      <c r="Q6962" s="36" t="e">
        <f ca="1">MATCH(LEFT(OFFSET(Lists!$Q$2,MATCH(E6962,Lists!$R$3:$R$19,0)+1,0),4),Lists!$S$3:$S$640,1)</f>
        <v>#N/A</v>
      </c>
      <c r="R6962" s="36" t="e">
        <f ca="1">LEFT(OFFSET(Lists!$S$2,P6962-1+MATCH(F6962,OFFSET(Lists!$T$3,P6962-1,0,Q6962-P6962+1),0),0),6)</f>
        <v>#N/A</v>
      </c>
      <c r="S6962" s="36" t="e">
        <f ca="1">VLOOKUP(R6962,Lists!B:D,3,FALSE)</f>
        <v>#N/A</v>
      </c>
      <c r="T6962" s="36" t="str">
        <f>IF(F6962&lt;&gt;"",MATCH(R6962,'Maximum minutes'!B:B,0),"")</f>
        <v/>
      </c>
      <c r="U6962" s="36">
        <f ca="1">IF(F6962&lt;&gt;"",COUNTA(OFFSET('Maximum minutes'!$C$1,'Annexe A1 Cours'!T6962,0,1,50)),0)</f>
        <v>0</v>
      </c>
      <c r="V6962" s="37">
        <f ca="1">IFERROR(OFFSET('Maximum minutes'!$C$1,T6962+1,-1+MATCH(G6962,OFFSET('Maximum minutes'!$C$1,T6962-1,0,1,50),0)),0)</f>
        <v>0</v>
      </c>
      <c r="W6962" s="38">
        <f t="shared" ca="1" si="216"/>
        <v>0</v>
      </c>
    </row>
    <row r="6963" spans="1:23" s="36" customFormat="1" ht="18.75">
      <c r="A6963" s="34"/>
      <c r="B6963" s="39"/>
      <c r="C6963" s="39"/>
      <c r="D6963" s="35"/>
      <c r="E6963" s="40"/>
      <c r="F6963" s="39"/>
      <c r="G6963" s="39"/>
      <c r="H6963" s="39"/>
      <c r="I6963" s="34"/>
      <c r="J6963" s="34"/>
      <c r="K6963" s="34"/>
      <c r="L6963" s="34"/>
      <c r="M6963" s="43" t="str">
        <f ca="1">IFERROR(OFFSET('Maximum minutes'!$C$1,T6963,MATCH(IF(G6963&lt;&gt;"",G6963,F6963),OFFSET('Maximum minutes'!$C$1,T6963-1,0,1,U6963+1),0)-1)*IF(OR(ISNUMBER(J6963),J6963="sans examen"),1,0)*IF(W6963&lt;MinDate,1,0),"")</f>
        <v/>
      </c>
      <c r="N6963" s="36">
        <f t="shared" ca="1" si="217"/>
        <v>0</v>
      </c>
      <c r="O6963" s="36" t="e">
        <f ca="1">LEFT(OFFSET(Lists!$Q$2,MATCH(E6963,Lists!$R$3:$R$19,0),0),4)</f>
        <v>#N/A</v>
      </c>
      <c r="P6963" s="36" t="e">
        <f ca="1">MATCH(O6963,Lists!$S$2:$S$640,1)</f>
        <v>#N/A</v>
      </c>
      <c r="Q6963" s="36" t="e">
        <f ca="1">MATCH(LEFT(OFFSET(Lists!$Q$2,MATCH(E6963,Lists!$R$3:$R$19,0)+1,0),4),Lists!$S$3:$S$640,1)</f>
        <v>#N/A</v>
      </c>
      <c r="R6963" s="36" t="e">
        <f ca="1">LEFT(OFFSET(Lists!$S$2,P6963-1+MATCH(F6963,OFFSET(Lists!$T$3,P6963-1,0,Q6963-P6963+1),0),0),6)</f>
        <v>#N/A</v>
      </c>
      <c r="S6963" s="36" t="e">
        <f ca="1">VLOOKUP(R6963,Lists!B:D,3,FALSE)</f>
        <v>#N/A</v>
      </c>
      <c r="T6963" s="36" t="str">
        <f>IF(F6963&lt;&gt;"",MATCH(R6963,'Maximum minutes'!B:B,0),"")</f>
        <v/>
      </c>
      <c r="U6963" s="36">
        <f ca="1">IF(F6963&lt;&gt;"",COUNTA(OFFSET('Maximum minutes'!$C$1,'Annexe A1 Cours'!T6963,0,1,50)),0)</f>
        <v>0</v>
      </c>
      <c r="V6963" s="37">
        <f ca="1">IFERROR(OFFSET('Maximum minutes'!$C$1,T6963+1,-1+MATCH(G6963,OFFSET('Maximum minutes'!$C$1,T6963-1,0,1,50),0)),0)</f>
        <v>0</v>
      </c>
      <c r="W6963" s="38">
        <f t="shared" ca="1" si="216"/>
        <v>0</v>
      </c>
    </row>
    <row r="6964" spans="1:23" s="36" customFormat="1" ht="18.75">
      <c r="A6964" s="34"/>
      <c r="B6964" s="39"/>
      <c r="C6964" s="39"/>
      <c r="D6964" s="35"/>
      <c r="E6964" s="40"/>
      <c r="F6964" s="39"/>
      <c r="G6964" s="39"/>
      <c r="H6964" s="39"/>
      <c r="I6964" s="34"/>
      <c r="J6964" s="34"/>
      <c r="K6964" s="34"/>
      <c r="L6964" s="34"/>
      <c r="M6964" s="43" t="str">
        <f ca="1">IFERROR(OFFSET('Maximum minutes'!$C$1,T6964,MATCH(IF(G6964&lt;&gt;"",G6964,F6964),OFFSET('Maximum minutes'!$C$1,T6964-1,0,1,U6964+1),0)-1)*IF(OR(ISNUMBER(J6964),J6964="sans examen"),1,0)*IF(W6964&lt;MinDate,1,0),"")</f>
        <v/>
      </c>
      <c r="N6964" s="36">
        <f t="shared" ca="1" si="217"/>
        <v>0</v>
      </c>
      <c r="O6964" s="36" t="e">
        <f ca="1">LEFT(OFFSET(Lists!$Q$2,MATCH(E6964,Lists!$R$3:$R$19,0),0),4)</f>
        <v>#N/A</v>
      </c>
      <c r="P6964" s="36" t="e">
        <f ca="1">MATCH(O6964,Lists!$S$2:$S$640,1)</f>
        <v>#N/A</v>
      </c>
      <c r="Q6964" s="36" t="e">
        <f ca="1">MATCH(LEFT(OFFSET(Lists!$Q$2,MATCH(E6964,Lists!$R$3:$R$19,0)+1,0),4),Lists!$S$3:$S$640,1)</f>
        <v>#N/A</v>
      </c>
      <c r="R6964" s="36" t="e">
        <f ca="1">LEFT(OFFSET(Lists!$S$2,P6964-1+MATCH(F6964,OFFSET(Lists!$T$3,P6964-1,0,Q6964-P6964+1),0),0),6)</f>
        <v>#N/A</v>
      </c>
      <c r="S6964" s="36" t="e">
        <f ca="1">VLOOKUP(R6964,Lists!B:D,3,FALSE)</f>
        <v>#N/A</v>
      </c>
      <c r="T6964" s="36" t="str">
        <f>IF(F6964&lt;&gt;"",MATCH(R6964,'Maximum minutes'!B:B,0),"")</f>
        <v/>
      </c>
      <c r="U6964" s="36">
        <f ca="1">IF(F6964&lt;&gt;"",COUNTA(OFFSET('Maximum minutes'!$C$1,'Annexe A1 Cours'!T6964,0,1,50)),0)</f>
        <v>0</v>
      </c>
      <c r="V6964" s="37">
        <f ca="1">IFERROR(OFFSET('Maximum minutes'!$C$1,T6964+1,-1+MATCH(G6964,OFFSET('Maximum minutes'!$C$1,T6964-1,0,1,50),0)),0)</f>
        <v>0</v>
      </c>
      <c r="W6964" s="38">
        <f t="shared" ca="1" si="216"/>
        <v>0</v>
      </c>
    </row>
    <row r="6965" spans="1:23" s="36" customFormat="1" ht="18.75">
      <c r="A6965" s="34"/>
      <c r="B6965" s="39"/>
      <c r="C6965" s="39"/>
      <c r="D6965" s="35"/>
      <c r="E6965" s="40"/>
      <c r="F6965" s="39"/>
      <c r="G6965" s="39"/>
      <c r="H6965" s="39"/>
      <c r="I6965" s="34"/>
      <c r="J6965" s="34"/>
      <c r="K6965" s="34"/>
      <c r="L6965" s="34"/>
      <c r="M6965" s="43" t="str">
        <f ca="1">IFERROR(OFFSET('Maximum minutes'!$C$1,T6965,MATCH(IF(G6965&lt;&gt;"",G6965,F6965),OFFSET('Maximum minutes'!$C$1,T6965-1,0,1,U6965+1),0)-1)*IF(OR(ISNUMBER(J6965),J6965="sans examen"),1,0)*IF(W6965&lt;MinDate,1,0),"")</f>
        <v/>
      </c>
      <c r="N6965" s="36">
        <f t="shared" ca="1" si="217"/>
        <v>0</v>
      </c>
      <c r="O6965" s="36" t="e">
        <f ca="1">LEFT(OFFSET(Lists!$Q$2,MATCH(E6965,Lists!$R$3:$R$19,0),0),4)</f>
        <v>#N/A</v>
      </c>
      <c r="P6965" s="36" t="e">
        <f ca="1">MATCH(O6965,Lists!$S$2:$S$640,1)</f>
        <v>#N/A</v>
      </c>
      <c r="Q6965" s="36" t="e">
        <f ca="1">MATCH(LEFT(OFFSET(Lists!$Q$2,MATCH(E6965,Lists!$R$3:$R$19,0)+1,0),4),Lists!$S$3:$S$640,1)</f>
        <v>#N/A</v>
      </c>
      <c r="R6965" s="36" t="e">
        <f ca="1">LEFT(OFFSET(Lists!$S$2,P6965-1+MATCH(F6965,OFFSET(Lists!$T$3,P6965-1,0,Q6965-P6965+1),0),0),6)</f>
        <v>#N/A</v>
      </c>
      <c r="S6965" s="36" t="e">
        <f ca="1">VLOOKUP(R6965,Lists!B:D,3,FALSE)</f>
        <v>#N/A</v>
      </c>
      <c r="T6965" s="36" t="str">
        <f>IF(F6965&lt;&gt;"",MATCH(R6965,'Maximum minutes'!B:B,0),"")</f>
        <v/>
      </c>
      <c r="U6965" s="36">
        <f ca="1">IF(F6965&lt;&gt;"",COUNTA(OFFSET('Maximum minutes'!$C$1,'Annexe A1 Cours'!T6965,0,1,50)),0)</f>
        <v>0</v>
      </c>
      <c r="V6965" s="37">
        <f ca="1">IFERROR(OFFSET('Maximum minutes'!$C$1,T6965+1,-1+MATCH(G6965,OFFSET('Maximum minutes'!$C$1,T6965-1,0,1,50),0)),0)</f>
        <v>0</v>
      </c>
      <c r="W6965" s="38">
        <f t="shared" ca="1" si="216"/>
        <v>0</v>
      </c>
    </row>
    <row r="6966" spans="1:23" s="36" customFormat="1" ht="18.75">
      <c r="A6966" s="34"/>
      <c r="B6966" s="39"/>
      <c r="C6966" s="39"/>
      <c r="D6966" s="35"/>
      <c r="E6966" s="40"/>
      <c r="F6966" s="39"/>
      <c r="G6966" s="39"/>
      <c r="H6966" s="39"/>
      <c r="I6966" s="34"/>
      <c r="J6966" s="34"/>
      <c r="K6966" s="34"/>
      <c r="L6966" s="34"/>
      <c r="M6966" s="43" t="str">
        <f ca="1">IFERROR(OFFSET('Maximum minutes'!$C$1,T6966,MATCH(IF(G6966&lt;&gt;"",G6966,F6966),OFFSET('Maximum minutes'!$C$1,T6966-1,0,1,U6966+1),0)-1)*IF(OR(ISNUMBER(J6966),J6966="sans examen"),1,0)*IF(W6966&lt;MinDate,1,0),"")</f>
        <v/>
      </c>
      <c r="N6966" s="36">
        <f t="shared" ca="1" si="217"/>
        <v>0</v>
      </c>
      <c r="O6966" s="36" t="e">
        <f ca="1">LEFT(OFFSET(Lists!$Q$2,MATCH(E6966,Lists!$R$3:$R$19,0),0),4)</f>
        <v>#N/A</v>
      </c>
      <c r="P6966" s="36" t="e">
        <f ca="1">MATCH(O6966,Lists!$S$2:$S$640,1)</f>
        <v>#N/A</v>
      </c>
      <c r="Q6966" s="36" t="e">
        <f ca="1">MATCH(LEFT(OFFSET(Lists!$Q$2,MATCH(E6966,Lists!$R$3:$R$19,0)+1,0),4),Lists!$S$3:$S$640,1)</f>
        <v>#N/A</v>
      </c>
      <c r="R6966" s="36" t="e">
        <f ca="1">LEFT(OFFSET(Lists!$S$2,P6966-1+MATCH(F6966,OFFSET(Lists!$T$3,P6966-1,0,Q6966-P6966+1),0),0),6)</f>
        <v>#N/A</v>
      </c>
      <c r="S6966" s="36" t="e">
        <f ca="1">VLOOKUP(R6966,Lists!B:D,3,FALSE)</f>
        <v>#N/A</v>
      </c>
      <c r="T6966" s="36" t="str">
        <f>IF(F6966&lt;&gt;"",MATCH(R6966,'Maximum minutes'!B:B,0),"")</f>
        <v/>
      </c>
      <c r="U6966" s="36">
        <f ca="1">IF(F6966&lt;&gt;"",COUNTA(OFFSET('Maximum minutes'!$C$1,'Annexe A1 Cours'!T6966,0,1,50)),0)</f>
        <v>0</v>
      </c>
      <c r="V6966" s="37">
        <f ca="1">IFERROR(OFFSET('Maximum minutes'!$C$1,T6966+1,-1+MATCH(G6966,OFFSET('Maximum minutes'!$C$1,T6966-1,0,1,50),0)),0)</f>
        <v>0</v>
      </c>
      <c r="W6966" s="38">
        <f t="shared" ca="1" si="216"/>
        <v>0</v>
      </c>
    </row>
    <row r="6967" spans="1:23" s="36" customFormat="1" ht="18.75">
      <c r="A6967" s="34"/>
      <c r="B6967" s="39"/>
      <c r="C6967" s="39"/>
      <c r="D6967" s="35"/>
      <c r="E6967" s="40"/>
      <c r="F6967" s="39"/>
      <c r="G6967" s="39"/>
      <c r="H6967" s="39"/>
      <c r="I6967" s="34"/>
      <c r="J6967" s="34"/>
      <c r="K6967" s="34"/>
      <c r="L6967" s="34"/>
      <c r="M6967" s="43" t="str">
        <f ca="1">IFERROR(OFFSET('Maximum minutes'!$C$1,T6967,MATCH(IF(G6967&lt;&gt;"",G6967,F6967),OFFSET('Maximum minutes'!$C$1,T6967-1,0,1,U6967+1),0)-1)*IF(OR(ISNUMBER(J6967),J6967="sans examen"),1,0)*IF(W6967&lt;MinDate,1,0),"")</f>
        <v/>
      </c>
      <c r="N6967" s="36">
        <f t="shared" ca="1" si="217"/>
        <v>0</v>
      </c>
      <c r="O6967" s="36" t="e">
        <f ca="1">LEFT(OFFSET(Lists!$Q$2,MATCH(E6967,Lists!$R$3:$R$19,0),0),4)</f>
        <v>#N/A</v>
      </c>
      <c r="P6967" s="36" t="e">
        <f ca="1">MATCH(O6967,Lists!$S$2:$S$640,1)</f>
        <v>#N/A</v>
      </c>
      <c r="Q6967" s="36" t="e">
        <f ca="1">MATCH(LEFT(OFFSET(Lists!$Q$2,MATCH(E6967,Lists!$R$3:$R$19,0)+1,0),4),Lists!$S$3:$S$640,1)</f>
        <v>#N/A</v>
      </c>
      <c r="R6967" s="36" t="e">
        <f ca="1">LEFT(OFFSET(Lists!$S$2,P6967-1+MATCH(F6967,OFFSET(Lists!$T$3,P6967-1,0,Q6967-P6967+1),0),0),6)</f>
        <v>#N/A</v>
      </c>
      <c r="S6967" s="36" t="e">
        <f ca="1">VLOOKUP(R6967,Lists!B:D,3,FALSE)</f>
        <v>#N/A</v>
      </c>
      <c r="T6967" s="36" t="str">
        <f>IF(F6967&lt;&gt;"",MATCH(R6967,'Maximum minutes'!B:B,0),"")</f>
        <v/>
      </c>
      <c r="U6967" s="36">
        <f ca="1">IF(F6967&lt;&gt;"",COUNTA(OFFSET('Maximum minutes'!$C$1,'Annexe A1 Cours'!T6967,0,1,50)),0)</f>
        <v>0</v>
      </c>
      <c r="V6967" s="37">
        <f ca="1">IFERROR(OFFSET('Maximum minutes'!$C$1,T6967+1,-1+MATCH(G6967,OFFSET('Maximum minutes'!$C$1,T6967-1,0,1,50),0)),0)</f>
        <v>0</v>
      </c>
      <c r="W6967" s="38">
        <f t="shared" ca="1" si="216"/>
        <v>0</v>
      </c>
    </row>
    <row r="6968" spans="1:23" s="36" customFormat="1" ht="18.75">
      <c r="A6968" s="34"/>
      <c r="B6968" s="39"/>
      <c r="C6968" s="39"/>
      <c r="D6968" s="35"/>
      <c r="E6968" s="40"/>
      <c r="F6968" s="39"/>
      <c r="G6968" s="39"/>
      <c r="H6968" s="39"/>
      <c r="I6968" s="34"/>
      <c r="J6968" s="34"/>
      <c r="K6968" s="34"/>
      <c r="L6968" s="34"/>
      <c r="M6968" s="43" t="str">
        <f ca="1">IFERROR(OFFSET('Maximum minutes'!$C$1,T6968,MATCH(IF(G6968&lt;&gt;"",G6968,F6968),OFFSET('Maximum minutes'!$C$1,T6968-1,0,1,U6968+1),0)-1)*IF(OR(ISNUMBER(J6968),J6968="sans examen"),1,0)*IF(W6968&lt;MinDate,1,0),"")</f>
        <v/>
      </c>
      <c r="N6968" s="36">
        <f t="shared" ca="1" si="217"/>
        <v>0</v>
      </c>
      <c r="O6968" s="36" t="e">
        <f ca="1">LEFT(OFFSET(Lists!$Q$2,MATCH(E6968,Lists!$R$3:$R$19,0),0),4)</f>
        <v>#N/A</v>
      </c>
      <c r="P6968" s="36" t="e">
        <f ca="1">MATCH(O6968,Lists!$S$2:$S$640,1)</f>
        <v>#N/A</v>
      </c>
      <c r="Q6968" s="36" t="e">
        <f ca="1">MATCH(LEFT(OFFSET(Lists!$Q$2,MATCH(E6968,Lists!$R$3:$R$19,0)+1,0),4),Lists!$S$3:$S$640,1)</f>
        <v>#N/A</v>
      </c>
      <c r="R6968" s="36" t="e">
        <f ca="1">LEFT(OFFSET(Lists!$S$2,P6968-1+MATCH(F6968,OFFSET(Lists!$T$3,P6968-1,0,Q6968-P6968+1),0),0),6)</f>
        <v>#N/A</v>
      </c>
      <c r="S6968" s="36" t="e">
        <f ca="1">VLOOKUP(R6968,Lists!B:D,3,FALSE)</f>
        <v>#N/A</v>
      </c>
      <c r="T6968" s="36" t="str">
        <f>IF(F6968&lt;&gt;"",MATCH(R6968,'Maximum minutes'!B:B,0),"")</f>
        <v/>
      </c>
      <c r="U6968" s="36">
        <f ca="1">IF(F6968&lt;&gt;"",COUNTA(OFFSET('Maximum minutes'!$C$1,'Annexe A1 Cours'!T6968,0,1,50)),0)</f>
        <v>0</v>
      </c>
      <c r="V6968" s="37">
        <f ca="1">IFERROR(OFFSET('Maximum minutes'!$C$1,T6968+1,-1+MATCH(G6968,OFFSET('Maximum minutes'!$C$1,T6968-1,0,1,50),0)),0)</f>
        <v>0</v>
      </c>
      <c r="W6968" s="38">
        <f t="shared" ca="1" si="216"/>
        <v>0</v>
      </c>
    </row>
    <row r="6969" spans="1:23" s="36" customFormat="1" ht="18.75">
      <c r="A6969" s="34"/>
      <c r="B6969" s="39"/>
      <c r="C6969" s="39"/>
      <c r="D6969" s="35"/>
      <c r="E6969" s="40"/>
      <c r="F6969" s="39"/>
      <c r="G6969" s="39"/>
      <c r="H6969" s="39"/>
      <c r="I6969" s="34"/>
      <c r="J6969" s="34"/>
      <c r="K6969" s="34"/>
      <c r="L6969" s="34"/>
      <c r="M6969" s="43" t="str">
        <f ca="1">IFERROR(OFFSET('Maximum minutes'!$C$1,T6969,MATCH(IF(G6969&lt;&gt;"",G6969,F6969),OFFSET('Maximum minutes'!$C$1,T6969-1,0,1,U6969+1),0)-1)*IF(OR(ISNUMBER(J6969),J6969="sans examen"),1,0)*IF(W6969&lt;MinDate,1,0),"")</f>
        <v/>
      </c>
      <c r="N6969" s="36">
        <f t="shared" ca="1" si="217"/>
        <v>0</v>
      </c>
      <c r="O6969" s="36" t="e">
        <f ca="1">LEFT(OFFSET(Lists!$Q$2,MATCH(E6969,Lists!$R$3:$R$19,0),0),4)</f>
        <v>#N/A</v>
      </c>
      <c r="P6969" s="36" t="e">
        <f ca="1">MATCH(O6969,Lists!$S$2:$S$640,1)</f>
        <v>#N/A</v>
      </c>
      <c r="Q6969" s="36" t="e">
        <f ca="1">MATCH(LEFT(OFFSET(Lists!$Q$2,MATCH(E6969,Lists!$R$3:$R$19,0)+1,0),4),Lists!$S$3:$S$640,1)</f>
        <v>#N/A</v>
      </c>
      <c r="R6969" s="36" t="e">
        <f ca="1">LEFT(OFFSET(Lists!$S$2,P6969-1+MATCH(F6969,OFFSET(Lists!$T$3,P6969-1,0,Q6969-P6969+1),0),0),6)</f>
        <v>#N/A</v>
      </c>
      <c r="S6969" s="36" t="e">
        <f ca="1">VLOOKUP(R6969,Lists!B:D,3,FALSE)</f>
        <v>#N/A</v>
      </c>
      <c r="T6969" s="36" t="str">
        <f>IF(F6969&lt;&gt;"",MATCH(R6969,'Maximum minutes'!B:B,0),"")</f>
        <v/>
      </c>
      <c r="U6969" s="36">
        <f ca="1">IF(F6969&lt;&gt;"",COUNTA(OFFSET('Maximum minutes'!$C$1,'Annexe A1 Cours'!T6969,0,1,50)),0)</f>
        <v>0</v>
      </c>
      <c r="V6969" s="37">
        <f ca="1">IFERROR(OFFSET('Maximum minutes'!$C$1,T6969+1,-1+MATCH(G6969,OFFSET('Maximum minutes'!$C$1,T6969-1,0,1,50),0)),0)</f>
        <v>0</v>
      </c>
      <c r="W6969" s="38">
        <f t="shared" ca="1" si="216"/>
        <v>0</v>
      </c>
    </row>
    <row r="6970" spans="1:23" s="36" customFormat="1" ht="18.75">
      <c r="A6970" s="34"/>
      <c r="B6970" s="39"/>
      <c r="C6970" s="39"/>
      <c r="D6970" s="35"/>
      <c r="E6970" s="40"/>
      <c r="F6970" s="39"/>
      <c r="G6970" s="39"/>
      <c r="H6970" s="39"/>
      <c r="I6970" s="34"/>
      <c r="J6970" s="34"/>
      <c r="K6970" s="34"/>
      <c r="L6970" s="34"/>
      <c r="M6970" s="43" t="str">
        <f ca="1">IFERROR(OFFSET('Maximum minutes'!$C$1,T6970,MATCH(IF(G6970&lt;&gt;"",G6970,F6970),OFFSET('Maximum minutes'!$C$1,T6970-1,0,1,U6970+1),0)-1)*IF(OR(ISNUMBER(J6970),J6970="sans examen"),1,0)*IF(W6970&lt;MinDate,1,0),"")</f>
        <v/>
      </c>
      <c r="N6970" s="36">
        <f t="shared" ca="1" si="217"/>
        <v>0</v>
      </c>
      <c r="O6970" s="36" t="e">
        <f ca="1">LEFT(OFFSET(Lists!$Q$2,MATCH(E6970,Lists!$R$3:$R$19,0),0),4)</f>
        <v>#N/A</v>
      </c>
      <c r="P6970" s="36" t="e">
        <f ca="1">MATCH(O6970,Lists!$S$2:$S$640,1)</f>
        <v>#N/A</v>
      </c>
      <c r="Q6970" s="36" t="e">
        <f ca="1">MATCH(LEFT(OFFSET(Lists!$Q$2,MATCH(E6970,Lists!$R$3:$R$19,0)+1,0),4),Lists!$S$3:$S$640,1)</f>
        <v>#N/A</v>
      </c>
      <c r="R6970" s="36" t="e">
        <f ca="1">LEFT(OFFSET(Lists!$S$2,P6970-1+MATCH(F6970,OFFSET(Lists!$T$3,P6970-1,0,Q6970-P6970+1),0),0),6)</f>
        <v>#N/A</v>
      </c>
      <c r="S6970" s="36" t="e">
        <f ca="1">VLOOKUP(R6970,Lists!B:D,3,FALSE)</f>
        <v>#N/A</v>
      </c>
      <c r="T6970" s="36" t="str">
        <f>IF(F6970&lt;&gt;"",MATCH(R6970,'Maximum minutes'!B:B,0),"")</f>
        <v/>
      </c>
      <c r="U6970" s="36">
        <f ca="1">IF(F6970&lt;&gt;"",COUNTA(OFFSET('Maximum minutes'!$C$1,'Annexe A1 Cours'!T6970,0,1,50)),0)</f>
        <v>0</v>
      </c>
      <c r="V6970" s="37">
        <f ca="1">IFERROR(OFFSET('Maximum minutes'!$C$1,T6970+1,-1+MATCH(G6970,OFFSET('Maximum minutes'!$C$1,T6970-1,0,1,50),0)),0)</f>
        <v>0</v>
      </c>
      <c r="W6970" s="38">
        <f t="shared" ca="1" si="216"/>
        <v>0</v>
      </c>
    </row>
    <row r="6971" spans="1:23" s="36" customFormat="1" ht="18.75">
      <c r="A6971" s="34"/>
      <c r="B6971" s="39"/>
      <c r="C6971" s="39"/>
      <c r="D6971" s="35"/>
      <c r="E6971" s="40"/>
      <c r="F6971" s="39"/>
      <c r="G6971" s="39"/>
      <c r="H6971" s="39"/>
      <c r="I6971" s="34"/>
      <c r="J6971" s="34"/>
      <c r="K6971" s="34"/>
      <c r="L6971" s="34"/>
      <c r="M6971" s="43" t="str">
        <f ca="1">IFERROR(OFFSET('Maximum minutes'!$C$1,T6971,MATCH(IF(G6971&lt;&gt;"",G6971,F6971),OFFSET('Maximum minutes'!$C$1,T6971-1,0,1,U6971+1),0)-1)*IF(OR(ISNUMBER(J6971),J6971="sans examen"),1,0)*IF(W6971&lt;MinDate,1,0),"")</f>
        <v/>
      </c>
      <c r="N6971" s="36">
        <f t="shared" ca="1" si="217"/>
        <v>0</v>
      </c>
      <c r="O6971" s="36" t="e">
        <f ca="1">LEFT(OFFSET(Lists!$Q$2,MATCH(E6971,Lists!$R$3:$R$19,0),0),4)</f>
        <v>#N/A</v>
      </c>
      <c r="P6971" s="36" t="e">
        <f ca="1">MATCH(O6971,Lists!$S$2:$S$640,1)</f>
        <v>#N/A</v>
      </c>
      <c r="Q6971" s="36" t="e">
        <f ca="1">MATCH(LEFT(OFFSET(Lists!$Q$2,MATCH(E6971,Lists!$R$3:$R$19,0)+1,0),4),Lists!$S$3:$S$640,1)</f>
        <v>#N/A</v>
      </c>
      <c r="R6971" s="36" t="e">
        <f ca="1">LEFT(OFFSET(Lists!$S$2,P6971-1+MATCH(F6971,OFFSET(Lists!$T$3,P6971-1,0,Q6971-P6971+1),0),0),6)</f>
        <v>#N/A</v>
      </c>
      <c r="S6971" s="36" t="e">
        <f ca="1">VLOOKUP(R6971,Lists!B:D,3,FALSE)</f>
        <v>#N/A</v>
      </c>
      <c r="T6971" s="36" t="str">
        <f>IF(F6971&lt;&gt;"",MATCH(R6971,'Maximum minutes'!B:B,0),"")</f>
        <v/>
      </c>
      <c r="U6971" s="36">
        <f ca="1">IF(F6971&lt;&gt;"",COUNTA(OFFSET('Maximum minutes'!$C$1,'Annexe A1 Cours'!T6971,0,1,50)),0)</f>
        <v>0</v>
      </c>
      <c r="V6971" s="37">
        <f ca="1">IFERROR(OFFSET('Maximum minutes'!$C$1,T6971+1,-1+MATCH(G6971,OFFSET('Maximum minutes'!$C$1,T6971-1,0,1,50),0)),0)</f>
        <v>0</v>
      </c>
      <c r="W6971" s="38">
        <f t="shared" ca="1" si="216"/>
        <v>0</v>
      </c>
    </row>
    <row r="6972" spans="1:23" s="36" customFormat="1" ht="18.75">
      <c r="A6972" s="34"/>
      <c r="B6972" s="39"/>
      <c r="C6972" s="39"/>
      <c r="D6972" s="35"/>
      <c r="E6972" s="40"/>
      <c r="F6972" s="39"/>
      <c r="G6972" s="39"/>
      <c r="H6972" s="39"/>
      <c r="I6972" s="34"/>
      <c r="J6972" s="34"/>
      <c r="K6972" s="34"/>
      <c r="L6972" s="34"/>
      <c r="M6972" s="43" t="str">
        <f ca="1">IFERROR(OFFSET('Maximum minutes'!$C$1,T6972,MATCH(IF(G6972&lt;&gt;"",G6972,F6972),OFFSET('Maximum minutes'!$C$1,T6972-1,0,1,U6972+1),0)-1)*IF(OR(ISNUMBER(J6972),J6972="sans examen"),1,0)*IF(W6972&lt;MinDate,1,0),"")</f>
        <v/>
      </c>
      <c r="N6972" s="36">
        <f t="shared" ca="1" si="217"/>
        <v>0</v>
      </c>
      <c r="O6972" s="36" t="e">
        <f ca="1">LEFT(OFFSET(Lists!$Q$2,MATCH(E6972,Lists!$R$3:$R$19,0),0),4)</f>
        <v>#N/A</v>
      </c>
      <c r="P6972" s="36" t="e">
        <f ca="1">MATCH(O6972,Lists!$S$2:$S$640,1)</f>
        <v>#N/A</v>
      </c>
      <c r="Q6972" s="36" t="e">
        <f ca="1">MATCH(LEFT(OFFSET(Lists!$Q$2,MATCH(E6972,Lists!$R$3:$R$19,0)+1,0),4),Lists!$S$3:$S$640,1)</f>
        <v>#N/A</v>
      </c>
      <c r="R6972" s="36" t="e">
        <f ca="1">LEFT(OFFSET(Lists!$S$2,P6972-1+MATCH(F6972,OFFSET(Lists!$T$3,P6972-1,0,Q6972-P6972+1),0),0),6)</f>
        <v>#N/A</v>
      </c>
      <c r="S6972" s="36" t="e">
        <f ca="1">VLOOKUP(R6972,Lists!B:D,3,FALSE)</f>
        <v>#N/A</v>
      </c>
      <c r="T6972" s="36" t="str">
        <f>IF(F6972&lt;&gt;"",MATCH(R6972,'Maximum minutes'!B:B,0),"")</f>
        <v/>
      </c>
      <c r="U6972" s="36">
        <f ca="1">IF(F6972&lt;&gt;"",COUNTA(OFFSET('Maximum minutes'!$C$1,'Annexe A1 Cours'!T6972,0,1,50)),0)</f>
        <v>0</v>
      </c>
      <c r="V6972" s="37">
        <f ca="1">IFERROR(OFFSET('Maximum minutes'!$C$1,T6972+1,-1+MATCH(G6972,OFFSET('Maximum minutes'!$C$1,T6972-1,0,1,50),0)),0)</f>
        <v>0</v>
      </c>
      <c r="W6972" s="38">
        <f t="shared" ca="1" si="216"/>
        <v>0</v>
      </c>
    </row>
    <row r="6973" spans="1:23" s="36" customFormat="1" ht="18.75">
      <c r="A6973" s="34"/>
      <c r="B6973" s="39"/>
      <c r="C6973" s="39"/>
      <c r="D6973" s="35"/>
      <c r="E6973" s="40"/>
      <c r="F6973" s="39"/>
      <c r="G6973" s="39"/>
      <c r="H6973" s="39"/>
      <c r="I6973" s="34"/>
      <c r="J6973" s="34"/>
      <c r="K6973" s="34"/>
      <c r="L6973" s="34"/>
      <c r="M6973" s="43" t="str">
        <f ca="1">IFERROR(OFFSET('Maximum minutes'!$C$1,T6973,MATCH(IF(G6973&lt;&gt;"",G6973,F6973),OFFSET('Maximum minutes'!$C$1,T6973-1,0,1,U6973+1),0)-1)*IF(OR(ISNUMBER(J6973),J6973="sans examen"),1,0)*IF(W6973&lt;MinDate,1,0),"")</f>
        <v/>
      </c>
      <c r="N6973" s="36">
        <f t="shared" ca="1" si="217"/>
        <v>0</v>
      </c>
      <c r="O6973" s="36" t="e">
        <f ca="1">LEFT(OFFSET(Lists!$Q$2,MATCH(E6973,Lists!$R$3:$R$19,0),0),4)</f>
        <v>#N/A</v>
      </c>
      <c r="P6973" s="36" t="e">
        <f ca="1">MATCH(O6973,Lists!$S$2:$S$640,1)</f>
        <v>#N/A</v>
      </c>
      <c r="Q6973" s="36" t="e">
        <f ca="1">MATCH(LEFT(OFFSET(Lists!$Q$2,MATCH(E6973,Lists!$R$3:$R$19,0)+1,0),4),Lists!$S$3:$S$640,1)</f>
        <v>#N/A</v>
      </c>
      <c r="R6973" s="36" t="e">
        <f ca="1">LEFT(OFFSET(Lists!$S$2,P6973-1+MATCH(F6973,OFFSET(Lists!$T$3,P6973-1,0,Q6973-P6973+1),0),0),6)</f>
        <v>#N/A</v>
      </c>
      <c r="S6973" s="36" t="e">
        <f ca="1">VLOOKUP(R6973,Lists!B:D,3,FALSE)</f>
        <v>#N/A</v>
      </c>
      <c r="T6973" s="36" t="str">
        <f>IF(F6973&lt;&gt;"",MATCH(R6973,'Maximum minutes'!B:B,0),"")</f>
        <v/>
      </c>
      <c r="U6973" s="36">
        <f ca="1">IF(F6973&lt;&gt;"",COUNTA(OFFSET('Maximum minutes'!$C$1,'Annexe A1 Cours'!T6973,0,1,50)),0)</f>
        <v>0</v>
      </c>
      <c r="V6973" s="37">
        <f ca="1">IFERROR(OFFSET('Maximum minutes'!$C$1,T6973+1,-1+MATCH(G6973,OFFSET('Maximum minutes'!$C$1,T6973-1,0,1,50),0)),0)</f>
        <v>0</v>
      </c>
      <c r="W6973" s="38">
        <f t="shared" ca="1" si="216"/>
        <v>0</v>
      </c>
    </row>
    <row r="6974" spans="1:23" s="36" customFormat="1" ht="18.75">
      <c r="A6974" s="34"/>
      <c r="B6974" s="39"/>
      <c r="C6974" s="39"/>
      <c r="D6974" s="35"/>
      <c r="E6974" s="40"/>
      <c r="F6974" s="39"/>
      <c r="G6974" s="39"/>
      <c r="H6974" s="39"/>
      <c r="I6974" s="34"/>
      <c r="J6974" s="34"/>
      <c r="K6974" s="34"/>
      <c r="L6974" s="34"/>
      <c r="M6974" s="43" t="str">
        <f ca="1">IFERROR(OFFSET('Maximum minutes'!$C$1,T6974,MATCH(IF(G6974&lt;&gt;"",G6974,F6974),OFFSET('Maximum minutes'!$C$1,T6974-1,0,1,U6974+1),0)-1)*IF(OR(ISNUMBER(J6974),J6974="sans examen"),1,0)*IF(W6974&lt;MinDate,1,0),"")</f>
        <v/>
      </c>
      <c r="N6974" s="36">
        <f t="shared" ca="1" si="217"/>
        <v>0</v>
      </c>
      <c r="O6974" s="36" t="e">
        <f ca="1">LEFT(OFFSET(Lists!$Q$2,MATCH(E6974,Lists!$R$3:$R$19,0),0),4)</f>
        <v>#N/A</v>
      </c>
      <c r="P6974" s="36" t="e">
        <f ca="1">MATCH(O6974,Lists!$S$2:$S$640,1)</f>
        <v>#N/A</v>
      </c>
      <c r="Q6974" s="36" t="e">
        <f ca="1">MATCH(LEFT(OFFSET(Lists!$Q$2,MATCH(E6974,Lists!$R$3:$R$19,0)+1,0),4),Lists!$S$3:$S$640,1)</f>
        <v>#N/A</v>
      </c>
      <c r="R6974" s="36" t="e">
        <f ca="1">LEFT(OFFSET(Lists!$S$2,P6974-1+MATCH(F6974,OFFSET(Lists!$T$3,P6974-1,0,Q6974-P6974+1),0),0),6)</f>
        <v>#N/A</v>
      </c>
      <c r="S6974" s="36" t="e">
        <f ca="1">VLOOKUP(R6974,Lists!B:D,3,FALSE)</f>
        <v>#N/A</v>
      </c>
      <c r="T6974" s="36" t="str">
        <f>IF(F6974&lt;&gt;"",MATCH(R6974,'Maximum minutes'!B:B,0),"")</f>
        <v/>
      </c>
      <c r="U6974" s="36">
        <f ca="1">IF(F6974&lt;&gt;"",COUNTA(OFFSET('Maximum minutes'!$C$1,'Annexe A1 Cours'!T6974,0,1,50)),0)</f>
        <v>0</v>
      </c>
      <c r="V6974" s="37">
        <f ca="1">IFERROR(OFFSET('Maximum minutes'!$C$1,T6974+1,-1+MATCH(G6974,OFFSET('Maximum minutes'!$C$1,T6974-1,0,1,50),0)),0)</f>
        <v>0</v>
      </c>
      <c r="W6974" s="38">
        <f t="shared" ca="1" si="216"/>
        <v>0</v>
      </c>
    </row>
    <row r="6975" spans="1:23" s="36" customFormat="1" ht="18.75">
      <c r="A6975" s="34"/>
      <c r="B6975" s="39"/>
      <c r="C6975" s="39"/>
      <c r="D6975" s="35"/>
      <c r="E6975" s="40"/>
      <c r="F6975" s="39"/>
      <c r="G6975" s="39"/>
      <c r="H6975" s="39"/>
      <c r="I6975" s="34"/>
      <c r="J6975" s="34"/>
      <c r="K6975" s="34"/>
      <c r="L6975" s="34"/>
      <c r="M6975" s="43" t="str">
        <f ca="1">IFERROR(OFFSET('Maximum minutes'!$C$1,T6975,MATCH(IF(G6975&lt;&gt;"",G6975,F6975),OFFSET('Maximum minutes'!$C$1,T6975-1,0,1,U6975+1),0)-1)*IF(OR(ISNUMBER(J6975),J6975="sans examen"),1,0)*IF(W6975&lt;MinDate,1,0),"")</f>
        <v/>
      </c>
      <c r="N6975" s="36">
        <f t="shared" ca="1" si="217"/>
        <v>0</v>
      </c>
      <c r="O6975" s="36" t="e">
        <f ca="1">LEFT(OFFSET(Lists!$Q$2,MATCH(E6975,Lists!$R$3:$R$19,0),0),4)</f>
        <v>#N/A</v>
      </c>
      <c r="P6975" s="36" t="e">
        <f ca="1">MATCH(O6975,Lists!$S$2:$S$640,1)</f>
        <v>#N/A</v>
      </c>
      <c r="Q6975" s="36" t="e">
        <f ca="1">MATCH(LEFT(OFFSET(Lists!$Q$2,MATCH(E6975,Lists!$R$3:$R$19,0)+1,0),4),Lists!$S$3:$S$640,1)</f>
        <v>#N/A</v>
      </c>
      <c r="R6975" s="36" t="e">
        <f ca="1">LEFT(OFFSET(Lists!$S$2,P6975-1+MATCH(F6975,OFFSET(Lists!$T$3,P6975-1,0,Q6975-P6975+1),0),0),6)</f>
        <v>#N/A</v>
      </c>
      <c r="S6975" s="36" t="e">
        <f ca="1">VLOOKUP(R6975,Lists!B:D,3,FALSE)</f>
        <v>#N/A</v>
      </c>
      <c r="T6975" s="36" t="str">
        <f>IF(F6975&lt;&gt;"",MATCH(R6975,'Maximum minutes'!B:B,0),"")</f>
        <v/>
      </c>
      <c r="U6975" s="36">
        <f ca="1">IF(F6975&lt;&gt;"",COUNTA(OFFSET('Maximum minutes'!$C$1,'Annexe A1 Cours'!T6975,0,1,50)),0)</f>
        <v>0</v>
      </c>
      <c r="V6975" s="37">
        <f ca="1">IFERROR(OFFSET('Maximum minutes'!$C$1,T6975+1,-1+MATCH(G6975,OFFSET('Maximum minutes'!$C$1,T6975-1,0,1,50),0)),0)</f>
        <v>0</v>
      </c>
      <c r="W6975" s="38">
        <f t="shared" ca="1" si="216"/>
        <v>0</v>
      </c>
    </row>
    <row r="6976" spans="1:23" s="36" customFormat="1" ht="18.75">
      <c r="A6976" s="34"/>
      <c r="B6976" s="39"/>
      <c r="C6976" s="39"/>
      <c r="D6976" s="35"/>
      <c r="E6976" s="40"/>
      <c r="F6976" s="39"/>
      <c r="G6976" s="39"/>
      <c r="H6976" s="39"/>
      <c r="I6976" s="34"/>
      <c r="J6976" s="34"/>
      <c r="K6976" s="34"/>
      <c r="L6976" s="34"/>
      <c r="M6976" s="43" t="str">
        <f ca="1">IFERROR(OFFSET('Maximum minutes'!$C$1,T6976,MATCH(IF(G6976&lt;&gt;"",G6976,F6976),OFFSET('Maximum minutes'!$C$1,T6976-1,0,1,U6976+1),0)-1)*IF(OR(ISNUMBER(J6976),J6976="sans examen"),1,0)*IF(W6976&lt;MinDate,1,0),"")</f>
        <v/>
      </c>
      <c r="N6976" s="36">
        <f t="shared" ca="1" si="217"/>
        <v>0</v>
      </c>
      <c r="O6976" s="36" t="e">
        <f ca="1">LEFT(OFFSET(Lists!$Q$2,MATCH(E6976,Lists!$R$3:$R$19,0),0),4)</f>
        <v>#N/A</v>
      </c>
      <c r="P6976" s="36" t="e">
        <f ca="1">MATCH(O6976,Lists!$S$2:$S$640,1)</f>
        <v>#N/A</v>
      </c>
      <c r="Q6976" s="36" t="e">
        <f ca="1">MATCH(LEFT(OFFSET(Lists!$Q$2,MATCH(E6976,Lists!$R$3:$R$19,0)+1,0),4),Lists!$S$3:$S$640,1)</f>
        <v>#N/A</v>
      </c>
      <c r="R6976" s="36" t="e">
        <f ca="1">LEFT(OFFSET(Lists!$S$2,P6976-1+MATCH(F6976,OFFSET(Lists!$T$3,P6976-1,0,Q6976-P6976+1),0),0),6)</f>
        <v>#N/A</v>
      </c>
      <c r="S6976" s="36" t="e">
        <f ca="1">VLOOKUP(R6976,Lists!B:D,3,FALSE)</f>
        <v>#N/A</v>
      </c>
      <c r="T6976" s="36" t="str">
        <f>IF(F6976&lt;&gt;"",MATCH(R6976,'Maximum minutes'!B:B,0),"")</f>
        <v/>
      </c>
      <c r="U6976" s="36">
        <f ca="1">IF(F6976&lt;&gt;"",COUNTA(OFFSET('Maximum minutes'!$C$1,'Annexe A1 Cours'!T6976,0,1,50)),0)</f>
        <v>0</v>
      </c>
      <c r="V6976" s="37">
        <f ca="1">IFERROR(OFFSET('Maximum minutes'!$C$1,T6976+1,-1+MATCH(G6976,OFFSET('Maximum minutes'!$C$1,T6976-1,0,1,50),0)),0)</f>
        <v>0</v>
      </c>
      <c r="W6976" s="38">
        <f t="shared" ca="1" si="216"/>
        <v>0</v>
      </c>
    </row>
    <row r="6977" spans="1:23" s="36" customFormat="1" ht="18.75">
      <c r="A6977" s="34"/>
      <c r="B6977" s="39"/>
      <c r="C6977" s="39"/>
      <c r="D6977" s="35"/>
      <c r="E6977" s="40"/>
      <c r="F6977" s="39"/>
      <c r="G6977" s="39"/>
      <c r="H6977" s="39"/>
      <c r="I6977" s="34"/>
      <c r="J6977" s="34"/>
      <c r="K6977" s="34"/>
      <c r="L6977" s="34"/>
      <c r="M6977" s="43" t="str">
        <f ca="1">IFERROR(OFFSET('Maximum minutes'!$C$1,T6977,MATCH(IF(G6977&lt;&gt;"",G6977,F6977),OFFSET('Maximum minutes'!$C$1,T6977-1,0,1,U6977+1),0)-1)*IF(OR(ISNUMBER(J6977),J6977="sans examen"),1,0)*IF(W6977&lt;MinDate,1,0),"")</f>
        <v/>
      </c>
      <c r="N6977" s="36">
        <f t="shared" ca="1" si="217"/>
        <v>0</v>
      </c>
      <c r="O6977" s="36" t="e">
        <f ca="1">LEFT(OFFSET(Lists!$Q$2,MATCH(E6977,Lists!$R$3:$R$19,0),0),4)</f>
        <v>#N/A</v>
      </c>
      <c r="P6977" s="36" t="e">
        <f ca="1">MATCH(O6977,Lists!$S$2:$S$640,1)</f>
        <v>#N/A</v>
      </c>
      <c r="Q6977" s="36" t="e">
        <f ca="1">MATCH(LEFT(OFFSET(Lists!$Q$2,MATCH(E6977,Lists!$R$3:$R$19,0)+1,0),4),Lists!$S$3:$S$640,1)</f>
        <v>#N/A</v>
      </c>
      <c r="R6977" s="36" t="e">
        <f ca="1">LEFT(OFFSET(Lists!$S$2,P6977-1+MATCH(F6977,OFFSET(Lists!$T$3,P6977-1,0,Q6977-P6977+1),0),0),6)</f>
        <v>#N/A</v>
      </c>
      <c r="S6977" s="36" t="e">
        <f ca="1">VLOOKUP(R6977,Lists!B:D,3,FALSE)</f>
        <v>#N/A</v>
      </c>
      <c r="T6977" s="36" t="str">
        <f>IF(F6977&lt;&gt;"",MATCH(R6977,'Maximum minutes'!B:B,0),"")</f>
        <v/>
      </c>
      <c r="U6977" s="36">
        <f ca="1">IF(F6977&lt;&gt;"",COUNTA(OFFSET('Maximum minutes'!$C$1,'Annexe A1 Cours'!T6977,0,1,50)),0)</f>
        <v>0</v>
      </c>
      <c r="V6977" s="37">
        <f ca="1">IFERROR(OFFSET('Maximum minutes'!$C$1,T6977+1,-1+MATCH(G6977,OFFSET('Maximum minutes'!$C$1,T6977-1,0,1,50),0)),0)</f>
        <v>0</v>
      </c>
      <c r="W6977" s="38">
        <f t="shared" ca="1" si="216"/>
        <v>0</v>
      </c>
    </row>
    <row r="6978" spans="1:23" s="36" customFormat="1" ht="18.75">
      <c r="A6978" s="34"/>
      <c r="B6978" s="39"/>
      <c r="C6978" s="39"/>
      <c r="D6978" s="35"/>
      <c r="E6978" s="40"/>
      <c r="F6978" s="39"/>
      <c r="G6978" s="39"/>
      <c r="H6978" s="39"/>
      <c r="I6978" s="34"/>
      <c r="J6978" s="34"/>
      <c r="K6978" s="34"/>
      <c r="L6978" s="34"/>
      <c r="M6978" s="43" t="str">
        <f ca="1">IFERROR(OFFSET('Maximum minutes'!$C$1,T6978,MATCH(IF(G6978&lt;&gt;"",G6978,F6978),OFFSET('Maximum minutes'!$C$1,T6978-1,0,1,U6978+1),0)-1)*IF(OR(ISNUMBER(J6978),J6978="sans examen"),1,0)*IF(W6978&lt;MinDate,1,0),"")</f>
        <v/>
      </c>
      <c r="N6978" s="36">
        <f t="shared" ca="1" si="217"/>
        <v>0</v>
      </c>
      <c r="O6978" s="36" t="e">
        <f ca="1">LEFT(OFFSET(Lists!$Q$2,MATCH(E6978,Lists!$R$3:$R$19,0),0),4)</f>
        <v>#N/A</v>
      </c>
      <c r="P6978" s="36" t="e">
        <f ca="1">MATCH(O6978,Lists!$S$2:$S$640,1)</f>
        <v>#N/A</v>
      </c>
      <c r="Q6978" s="36" t="e">
        <f ca="1">MATCH(LEFT(OFFSET(Lists!$Q$2,MATCH(E6978,Lists!$R$3:$R$19,0)+1,0),4),Lists!$S$3:$S$640,1)</f>
        <v>#N/A</v>
      </c>
      <c r="R6978" s="36" t="e">
        <f ca="1">LEFT(OFFSET(Lists!$S$2,P6978-1+MATCH(F6978,OFFSET(Lists!$T$3,P6978-1,0,Q6978-P6978+1),0),0),6)</f>
        <v>#N/A</v>
      </c>
      <c r="S6978" s="36" t="e">
        <f ca="1">VLOOKUP(R6978,Lists!B:D,3,FALSE)</f>
        <v>#N/A</v>
      </c>
      <c r="T6978" s="36" t="str">
        <f>IF(F6978&lt;&gt;"",MATCH(R6978,'Maximum minutes'!B:B,0),"")</f>
        <v/>
      </c>
      <c r="U6978" s="36">
        <f ca="1">IF(F6978&lt;&gt;"",COUNTA(OFFSET('Maximum minutes'!$C$1,'Annexe A1 Cours'!T6978,0,1,50)),0)</f>
        <v>0</v>
      </c>
      <c r="V6978" s="37">
        <f ca="1">IFERROR(OFFSET('Maximum minutes'!$C$1,T6978+1,-1+MATCH(G6978,OFFSET('Maximum minutes'!$C$1,T6978-1,0,1,50),0)),0)</f>
        <v>0</v>
      </c>
      <c r="W6978" s="38">
        <f t="shared" ca="1" si="216"/>
        <v>0</v>
      </c>
    </row>
    <row r="6979" spans="1:23" s="36" customFormat="1" ht="18.75">
      <c r="A6979" s="34"/>
      <c r="B6979" s="39"/>
      <c r="C6979" s="39"/>
      <c r="D6979" s="35"/>
      <c r="E6979" s="40"/>
      <c r="F6979" s="39"/>
      <c r="G6979" s="39"/>
      <c r="H6979" s="39"/>
      <c r="I6979" s="34"/>
      <c r="J6979" s="34"/>
      <c r="K6979" s="34"/>
      <c r="L6979" s="34"/>
      <c r="M6979" s="43" t="str">
        <f ca="1">IFERROR(OFFSET('Maximum minutes'!$C$1,T6979,MATCH(IF(G6979&lt;&gt;"",G6979,F6979),OFFSET('Maximum minutes'!$C$1,T6979-1,0,1,U6979+1),0)-1)*IF(OR(ISNUMBER(J6979),J6979="sans examen"),1,0)*IF(W6979&lt;MinDate,1,0),"")</f>
        <v/>
      </c>
      <c r="N6979" s="36">
        <f t="shared" ca="1" si="217"/>
        <v>0</v>
      </c>
      <c r="O6979" s="36" t="e">
        <f ca="1">LEFT(OFFSET(Lists!$Q$2,MATCH(E6979,Lists!$R$3:$R$19,0),0),4)</f>
        <v>#N/A</v>
      </c>
      <c r="P6979" s="36" t="e">
        <f ca="1">MATCH(O6979,Lists!$S$2:$S$640,1)</f>
        <v>#N/A</v>
      </c>
      <c r="Q6979" s="36" t="e">
        <f ca="1">MATCH(LEFT(OFFSET(Lists!$Q$2,MATCH(E6979,Lists!$R$3:$R$19,0)+1,0),4),Lists!$S$3:$S$640,1)</f>
        <v>#N/A</v>
      </c>
      <c r="R6979" s="36" t="e">
        <f ca="1">LEFT(OFFSET(Lists!$S$2,P6979-1+MATCH(F6979,OFFSET(Lists!$T$3,P6979-1,0,Q6979-P6979+1),0),0),6)</f>
        <v>#N/A</v>
      </c>
      <c r="S6979" s="36" t="e">
        <f ca="1">VLOOKUP(R6979,Lists!B:D,3,FALSE)</f>
        <v>#N/A</v>
      </c>
      <c r="T6979" s="36" t="str">
        <f>IF(F6979&lt;&gt;"",MATCH(R6979,'Maximum minutes'!B:B,0),"")</f>
        <v/>
      </c>
      <c r="U6979" s="36">
        <f ca="1">IF(F6979&lt;&gt;"",COUNTA(OFFSET('Maximum minutes'!$C$1,'Annexe A1 Cours'!T6979,0,1,50)),0)</f>
        <v>0</v>
      </c>
      <c r="V6979" s="37">
        <f ca="1">IFERROR(OFFSET('Maximum minutes'!$C$1,T6979+1,-1+MATCH(G6979,OFFSET('Maximum minutes'!$C$1,T6979-1,0,1,50),0)),0)</f>
        <v>0</v>
      </c>
      <c r="W6979" s="38">
        <f t="shared" ca="1" si="216"/>
        <v>0</v>
      </c>
    </row>
    <row r="6980" spans="1:23" s="36" customFormat="1" ht="18.75">
      <c r="A6980" s="34"/>
      <c r="B6980" s="39"/>
      <c r="C6980" s="39"/>
      <c r="D6980" s="35"/>
      <c r="E6980" s="40"/>
      <c r="F6980" s="39"/>
      <c r="G6980" s="39"/>
      <c r="H6980" s="39"/>
      <c r="I6980" s="34"/>
      <c r="J6980" s="34"/>
      <c r="K6980" s="34"/>
      <c r="L6980" s="34"/>
      <c r="M6980" s="43" t="str">
        <f ca="1">IFERROR(OFFSET('Maximum minutes'!$C$1,T6980,MATCH(IF(G6980&lt;&gt;"",G6980,F6980),OFFSET('Maximum minutes'!$C$1,T6980-1,0,1,U6980+1),0)-1)*IF(OR(ISNUMBER(J6980),J6980="sans examen"),1,0)*IF(W6980&lt;MinDate,1,0),"")</f>
        <v/>
      </c>
      <c r="N6980" s="36">
        <f t="shared" ca="1" si="217"/>
        <v>0</v>
      </c>
      <c r="O6980" s="36" t="e">
        <f ca="1">LEFT(OFFSET(Lists!$Q$2,MATCH(E6980,Lists!$R$3:$R$19,0),0),4)</f>
        <v>#N/A</v>
      </c>
      <c r="P6980" s="36" t="e">
        <f ca="1">MATCH(O6980,Lists!$S$2:$S$640,1)</f>
        <v>#N/A</v>
      </c>
      <c r="Q6980" s="36" t="e">
        <f ca="1">MATCH(LEFT(OFFSET(Lists!$Q$2,MATCH(E6980,Lists!$R$3:$R$19,0)+1,0),4),Lists!$S$3:$S$640,1)</f>
        <v>#N/A</v>
      </c>
      <c r="R6980" s="36" t="e">
        <f ca="1">LEFT(OFFSET(Lists!$S$2,P6980-1+MATCH(F6980,OFFSET(Lists!$T$3,P6980-1,0,Q6980-P6980+1),0),0),6)</f>
        <v>#N/A</v>
      </c>
      <c r="S6980" s="36" t="e">
        <f ca="1">VLOOKUP(R6980,Lists!B:D,3,FALSE)</f>
        <v>#N/A</v>
      </c>
      <c r="T6980" s="36" t="str">
        <f>IF(F6980&lt;&gt;"",MATCH(R6980,'Maximum minutes'!B:B,0),"")</f>
        <v/>
      </c>
      <c r="U6980" s="36">
        <f ca="1">IF(F6980&lt;&gt;"",COUNTA(OFFSET('Maximum minutes'!$C$1,'Annexe A1 Cours'!T6980,0,1,50)),0)</f>
        <v>0</v>
      </c>
      <c r="V6980" s="37">
        <f ca="1">IFERROR(OFFSET('Maximum minutes'!$C$1,T6980+1,-1+MATCH(G6980,OFFSET('Maximum minutes'!$C$1,T6980-1,0,1,50),0)),0)</f>
        <v>0</v>
      </c>
      <c r="W6980" s="38">
        <f t="shared" ca="1" si="216"/>
        <v>0</v>
      </c>
    </row>
    <row r="6981" spans="1:23" s="36" customFormat="1" ht="18.75">
      <c r="A6981" s="34"/>
      <c r="B6981" s="39"/>
      <c r="C6981" s="39"/>
      <c r="D6981" s="35"/>
      <c r="E6981" s="40"/>
      <c r="F6981" s="39"/>
      <c r="G6981" s="39"/>
      <c r="H6981" s="39"/>
      <c r="I6981" s="34"/>
      <c r="J6981" s="34"/>
      <c r="K6981" s="34"/>
      <c r="L6981" s="34"/>
      <c r="M6981" s="43" t="str">
        <f ca="1">IFERROR(OFFSET('Maximum minutes'!$C$1,T6981,MATCH(IF(G6981&lt;&gt;"",G6981,F6981),OFFSET('Maximum minutes'!$C$1,T6981-1,0,1,U6981+1),0)-1)*IF(OR(ISNUMBER(J6981),J6981="sans examen"),1,0)*IF(W6981&lt;MinDate,1,0),"")</f>
        <v/>
      </c>
      <c r="N6981" s="36">
        <f t="shared" ca="1" si="217"/>
        <v>0</v>
      </c>
      <c r="O6981" s="36" t="e">
        <f ca="1">LEFT(OFFSET(Lists!$Q$2,MATCH(E6981,Lists!$R$3:$R$19,0),0),4)</f>
        <v>#N/A</v>
      </c>
      <c r="P6981" s="36" t="e">
        <f ca="1">MATCH(O6981,Lists!$S$2:$S$640,1)</f>
        <v>#N/A</v>
      </c>
      <c r="Q6981" s="36" t="e">
        <f ca="1">MATCH(LEFT(OFFSET(Lists!$Q$2,MATCH(E6981,Lists!$R$3:$R$19,0)+1,0),4),Lists!$S$3:$S$640,1)</f>
        <v>#N/A</v>
      </c>
      <c r="R6981" s="36" t="e">
        <f ca="1">LEFT(OFFSET(Lists!$S$2,P6981-1+MATCH(F6981,OFFSET(Lists!$T$3,P6981-1,0,Q6981-P6981+1),0),0),6)</f>
        <v>#N/A</v>
      </c>
      <c r="S6981" s="36" t="e">
        <f ca="1">VLOOKUP(R6981,Lists!B:D,3,FALSE)</f>
        <v>#N/A</v>
      </c>
      <c r="T6981" s="36" t="str">
        <f>IF(F6981&lt;&gt;"",MATCH(R6981,'Maximum minutes'!B:B,0),"")</f>
        <v/>
      </c>
      <c r="U6981" s="36">
        <f ca="1">IF(F6981&lt;&gt;"",COUNTA(OFFSET('Maximum minutes'!$C$1,'Annexe A1 Cours'!T6981,0,1,50)),0)</f>
        <v>0</v>
      </c>
      <c r="V6981" s="37">
        <f ca="1">IFERROR(OFFSET('Maximum minutes'!$C$1,T6981+1,-1+MATCH(G6981,OFFSET('Maximum minutes'!$C$1,T6981-1,0,1,50),0)),0)</f>
        <v>0</v>
      </c>
      <c r="W6981" s="38">
        <f t="shared" ca="1" si="216"/>
        <v>0</v>
      </c>
    </row>
    <row r="6982" spans="1:23" s="36" customFormat="1" ht="18.75">
      <c r="A6982" s="34"/>
      <c r="B6982" s="39"/>
      <c r="C6982" s="39"/>
      <c r="D6982" s="35"/>
      <c r="E6982" s="40"/>
      <c r="F6982" s="39"/>
      <c r="G6982" s="39"/>
      <c r="H6982" s="39"/>
      <c r="I6982" s="34"/>
      <c r="J6982" s="34"/>
      <c r="K6982" s="34"/>
      <c r="L6982" s="34"/>
      <c r="M6982" s="43" t="str">
        <f ca="1">IFERROR(OFFSET('Maximum minutes'!$C$1,T6982,MATCH(IF(G6982&lt;&gt;"",G6982,F6982),OFFSET('Maximum minutes'!$C$1,T6982-1,0,1,U6982+1),0)-1)*IF(OR(ISNUMBER(J6982),J6982="sans examen"),1,0)*IF(W6982&lt;MinDate,1,0),"")</f>
        <v/>
      </c>
      <c r="N6982" s="36">
        <f t="shared" ca="1" si="217"/>
        <v>0</v>
      </c>
      <c r="O6982" s="36" t="e">
        <f ca="1">LEFT(OFFSET(Lists!$Q$2,MATCH(E6982,Lists!$R$3:$R$19,0),0),4)</f>
        <v>#N/A</v>
      </c>
      <c r="P6982" s="36" t="e">
        <f ca="1">MATCH(O6982,Lists!$S$2:$S$640,1)</f>
        <v>#N/A</v>
      </c>
      <c r="Q6982" s="36" t="e">
        <f ca="1">MATCH(LEFT(OFFSET(Lists!$Q$2,MATCH(E6982,Lists!$R$3:$R$19,0)+1,0),4),Lists!$S$3:$S$640,1)</f>
        <v>#N/A</v>
      </c>
      <c r="R6982" s="36" t="e">
        <f ca="1">LEFT(OFFSET(Lists!$S$2,P6982-1+MATCH(F6982,OFFSET(Lists!$T$3,P6982-1,0,Q6982-P6982+1),0),0),6)</f>
        <v>#N/A</v>
      </c>
      <c r="S6982" s="36" t="e">
        <f ca="1">VLOOKUP(R6982,Lists!B:D,3,FALSE)</f>
        <v>#N/A</v>
      </c>
      <c r="T6982" s="36" t="str">
        <f>IF(F6982&lt;&gt;"",MATCH(R6982,'Maximum minutes'!B:B,0),"")</f>
        <v/>
      </c>
      <c r="U6982" s="36">
        <f ca="1">IF(F6982&lt;&gt;"",COUNTA(OFFSET('Maximum minutes'!$C$1,'Annexe A1 Cours'!T6982,0,1,50)),0)</f>
        <v>0</v>
      </c>
      <c r="V6982" s="37">
        <f ca="1">IFERROR(OFFSET('Maximum minutes'!$C$1,T6982+1,-1+MATCH(G6982,OFFSET('Maximum minutes'!$C$1,T6982-1,0,1,50),0)),0)</f>
        <v>0</v>
      </c>
      <c r="W6982" s="38">
        <f t="shared" ca="1" si="216"/>
        <v>0</v>
      </c>
    </row>
    <row r="6983" spans="1:23" s="36" customFormat="1" ht="18.75">
      <c r="A6983" s="34"/>
      <c r="B6983" s="39"/>
      <c r="C6983" s="39"/>
      <c r="D6983" s="35"/>
      <c r="E6983" s="40"/>
      <c r="F6983" s="39"/>
      <c r="G6983" s="39"/>
      <c r="H6983" s="39"/>
      <c r="I6983" s="34"/>
      <c r="J6983" s="34"/>
      <c r="K6983" s="34"/>
      <c r="L6983" s="34"/>
      <c r="M6983" s="43" t="str">
        <f ca="1">IFERROR(OFFSET('Maximum minutes'!$C$1,T6983,MATCH(IF(G6983&lt;&gt;"",G6983,F6983),OFFSET('Maximum minutes'!$C$1,T6983-1,0,1,U6983+1),0)-1)*IF(OR(ISNUMBER(J6983),J6983="sans examen"),1,0)*IF(W6983&lt;MinDate,1,0),"")</f>
        <v/>
      </c>
      <c r="N6983" s="36">
        <f t="shared" ca="1" si="217"/>
        <v>0</v>
      </c>
      <c r="O6983" s="36" t="e">
        <f ca="1">LEFT(OFFSET(Lists!$Q$2,MATCH(E6983,Lists!$R$3:$R$19,0),0),4)</f>
        <v>#N/A</v>
      </c>
      <c r="P6983" s="36" t="e">
        <f ca="1">MATCH(O6983,Lists!$S$2:$S$640,1)</f>
        <v>#N/A</v>
      </c>
      <c r="Q6983" s="36" t="e">
        <f ca="1">MATCH(LEFT(OFFSET(Lists!$Q$2,MATCH(E6983,Lists!$R$3:$R$19,0)+1,0),4),Lists!$S$3:$S$640,1)</f>
        <v>#N/A</v>
      </c>
      <c r="R6983" s="36" t="e">
        <f ca="1">LEFT(OFFSET(Lists!$S$2,P6983-1+MATCH(F6983,OFFSET(Lists!$T$3,P6983-1,0,Q6983-P6983+1),0),0),6)</f>
        <v>#N/A</v>
      </c>
      <c r="S6983" s="36" t="e">
        <f ca="1">VLOOKUP(R6983,Lists!B:D,3,FALSE)</f>
        <v>#N/A</v>
      </c>
      <c r="T6983" s="36" t="str">
        <f>IF(F6983&lt;&gt;"",MATCH(R6983,'Maximum minutes'!B:B,0),"")</f>
        <v/>
      </c>
      <c r="U6983" s="36">
        <f ca="1">IF(F6983&lt;&gt;"",COUNTA(OFFSET('Maximum minutes'!$C$1,'Annexe A1 Cours'!T6983,0,1,50)),0)</f>
        <v>0</v>
      </c>
      <c r="V6983" s="37">
        <f ca="1">IFERROR(OFFSET('Maximum minutes'!$C$1,T6983+1,-1+MATCH(G6983,OFFSET('Maximum minutes'!$C$1,T6983-1,0,1,50),0)),0)</f>
        <v>0</v>
      </c>
      <c r="W6983" s="38">
        <f t="shared" ref="W6983:W7046" ca="1" si="218">IFERROR(DATE(YEAR(D6983)+V6983,MONTH(D6983),DAY(D6983)),"")</f>
        <v>0</v>
      </c>
    </row>
    <row r="6984" spans="1:23" s="36" customFormat="1" ht="18.75">
      <c r="A6984" s="34"/>
      <c r="B6984" s="39"/>
      <c r="C6984" s="39"/>
      <c r="D6984" s="35"/>
      <c r="E6984" s="40"/>
      <c r="F6984" s="39"/>
      <c r="G6984" s="39"/>
      <c r="H6984" s="39"/>
      <c r="I6984" s="34"/>
      <c r="J6984" s="34"/>
      <c r="K6984" s="34"/>
      <c r="L6984" s="34"/>
      <c r="M6984" s="43" t="str">
        <f ca="1">IFERROR(OFFSET('Maximum minutes'!$C$1,T6984,MATCH(IF(G6984&lt;&gt;"",G6984,F6984),OFFSET('Maximum minutes'!$C$1,T6984-1,0,1,U6984+1),0)-1)*IF(OR(ISNUMBER(J6984),J6984="sans examen"),1,0)*IF(W6984&lt;MinDate,1,0),"")</f>
        <v/>
      </c>
      <c r="N6984" s="36">
        <f t="shared" ref="N6984:N7047" ca="1" si="219">IF(K6984&gt;0,MIN(K6984,M6984),0)*IF(M6984="",0,1)</f>
        <v>0</v>
      </c>
      <c r="O6984" s="36" t="e">
        <f ca="1">LEFT(OFFSET(Lists!$Q$2,MATCH(E6984,Lists!$R$3:$R$19,0),0),4)</f>
        <v>#N/A</v>
      </c>
      <c r="P6984" s="36" t="e">
        <f ca="1">MATCH(O6984,Lists!$S$2:$S$640,1)</f>
        <v>#N/A</v>
      </c>
      <c r="Q6984" s="36" t="e">
        <f ca="1">MATCH(LEFT(OFFSET(Lists!$Q$2,MATCH(E6984,Lists!$R$3:$R$19,0)+1,0),4),Lists!$S$3:$S$640,1)</f>
        <v>#N/A</v>
      </c>
      <c r="R6984" s="36" t="e">
        <f ca="1">LEFT(OFFSET(Lists!$S$2,P6984-1+MATCH(F6984,OFFSET(Lists!$T$3,P6984-1,0,Q6984-P6984+1),0),0),6)</f>
        <v>#N/A</v>
      </c>
      <c r="S6984" s="36" t="e">
        <f ca="1">VLOOKUP(R6984,Lists!B:D,3,FALSE)</f>
        <v>#N/A</v>
      </c>
      <c r="T6984" s="36" t="str">
        <f>IF(F6984&lt;&gt;"",MATCH(R6984,'Maximum minutes'!B:B,0),"")</f>
        <v/>
      </c>
      <c r="U6984" s="36">
        <f ca="1">IF(F6984&lt;&gt;"",COUNTA(OFFSET('Maximum minutes'!$C$1,'Annexe A1 Cours'!T6984,0,1,50)),0)</f>
        <v>0</v>
      </c>
      <c r="V6984" s="37">
        <f ca="1">IFERROR(OFFSET('Maximum minutes'!$C$1,T6984+1,-1+MATCH(G6984,OFFSET('Maximum minutes'!$C$1,T6984-1,0,1,50),0)),0)</f>
        <v>0</v>
      </c>
      <c r="W6984" s="38">
        <f t="shared" ca="1" si="218"/>
        <v>0</v>
      </c>
    </row>
    <row r="6985" spans="1:23" s="36" customFormat="1" ht="18.75">
      <c r="A6985" s="34"/>
      <c r="B6985" s="39"/>
      <c r="C6985" s="39"/>
      <c r="D6985" s="35"/>
      <c r="E6985" s="40"/>
      <c r="F6985" s="39"/>
      <c r="G6985" s="39"/>
      <c r="H6985" s="39"/>
      <c r="I6985" s="34"/>
      <c r="J6985" s="34"/>
      <c r="K6985" s="34"/>
      <c r="L6985" s="34"/>
      <c r="M6985" s="43" t="str">
        <f ca="1">IFERROR(OFFSET('Maximum minutes'!$C$1,T6985,MATCH(IF(G6985&lt;&gt;"",G6985,F6985),OFFSET('Maximum minutes'!$C$1,T6985-1,0,1,U6985+1),0)-1)*IF(OR(ISNUMBER(J6985),J6985="sans examen"),1,0)*IF(W6985&lt;MinDate,1,0),"")</f>
        <v/>
      </c>
      <c r="N6985" s="36">
        <f t="shared" ca="1" si="219"/>
        <v>0</v>
      </c>
      <c r="O6985" s="36" t="e">
        <f ca="1">LEFT(OFFSET(Lists!$Q$2,MATCH(E6985,Lists!$R$3:$R$19,0),0),4)</f>
        <v>#N/A</v>
      </c>
      <c r="P6985" s="36" t="e">
        <f ca="1">MATCH(O6985,Lists!$S$2:$S$640,1)</f>
        <v>#N/A</v>
      </c>
      <c r="Q6985" s="36" t="e">
        <f ca="1">MATCH(LEFT(OFFSET(Lists!$Q$2,MATCH(E6985,Lists!$R$3:$R$19,0)+1,0),4),Lists!$S$3:$S$640,1)</f>
        <v>#N/A</v>
      </c>
      <c r="R6985" s="36" t="e">
        <f ca="1">LEFT(OFFSET(Lists!$S$2,P6985-1+MATCH(F6985,OFFSET(Lists!$T$3,P6985-1,0,Q6985-P6985+1),0),0),6)</f>
        <v>#N/A</v>
      </c>
      <c r="S6985" s="36" t="e">
        <f ca="1">VLOOKUP(R6985,Lists!B:D,3,FALSE)</f>
        <v>#N/A</v>
      </c>
      <c r="T6985" s="36" t="str">
        <f>IF(F6985&lt;&gt;"",MATCH(R6985,'Maximum minutes'!B:B,0),"")</f>
        <v/>
      </c>
      <c r="U6985" s="36">
        <f ca="1">IF(F6985&lt;&gt;"",COUNTA(OFFSET('Maximum minutes'!$C$1,'Annexe A1 Cours'!T6985,0,1,50)),0)</f>
        <v>0</v>
      </c>
      <c r="V6985" s="37">
        <f ca="1">IFERROR(OFFSET('Maximum minutes'!$C$1,T6985+1,-1+MATCH(G6985,OFFSET('Maximum minutes'!$C$1,T6985-1,0,1,50),0)),0)</f>
        <v>0</v>
      </c>
      <c r="W6985" s="38">
        <f t="shared" ca="1" si="218"/>
        <v>0</v>
      </c>
    </row>
    <row r="6986" spans="1:23" s="36" customFormat="1" ht="18.75">
      <c r="A6986" s="34"/>
      <c r="B6986" s="39"/>
      <c r="C6986" s="39"/>
      <c r="D6986" s="35"/>
      <c r="E6986" s="40"/>
      <c r="F6986" s="39"/>
      <c r="G6986" s="39"/>
      <c r="H6986" s="39"/>
      <c r="I6986" s="34"/>
      <c r="J6986" s="34"/>
      <c r="K6986" s="34"/>
      <c r="L6986" s="34"/>
      <c r="M6986" s="43" t="str">
        <f ca="1">IFERROR(OFFSET('Maximum minutes'!$C$1,T6986,MATCH(IF(G6986&lt;&gt;"",G6986,F6986),OFFSET('Maximum minutes'!$C$1,T6986-1,0,1,U6986+1),0)-1)*IF(OR(ISNUMBER(J6986),J6986="sans examen"),1,0)*IF(W6986&lt;MinDate,1,0),"")</f>
        <v/>
      </c>
      <c r="N6986" s="36">
        <f t="shared" ca="1" si="219"/>
        <v>0</v>
      </c>
      <c r="O6986" s="36" t="e">
        <f ca="1">LEFT(OFFSET(Lists!$Q$2,MATCH(E6986,Lists!$R$3:$R$19,0),0),4)</f>
        <v>#N/A</v>
      </c>
      <c r="P6986" s="36" t="e">
        <f ca="1">MATCH(O6986,Lists!$S$2:$S$640,1)</f>
        <v>#N/A</v>
      </c>
      <c r="Q6986" s="36" t="e">
        <f ca="1">MATCH(LEFT(OFFSET(Lists!$Q$2,MATCH(E6986,Lists!$R$3:$R$19,0)+1,0),4),Lists!$S$3:$S$640,1)</f>
        <v>#N/A</v>
      </c>
      <c r="R6986" s="36" t="e">
        <f ca="1">LEFT(OFFSET(Lists!$S$2,P6986-1+MATCH(F6986,OFFSET(Lists!$T$3,P6986-1,0,Q6986-P6986+1),0),0),6)</f>
        <v>#N/A</v>
      </c>
      <c r="S6986" s="36" t="e">
        <f ca="1">VLOOKUP(R6986,Lists!B:D,3,FALSE)</f>
        <v>#N/A</v>
      </c>
      <c r="T6986" s="36" t="str">
        <f>IF(F6986&lt;&gt;"",MATCH(R6986,'Maximum minutes'!B:B,0),"")</f>
        <v/>
      </c>
      <c r="U6986" s="36">
        <f ca="1">IF(F6986&lt;&gt;"",COUNTA(OFFSET('Maximum minutes'!$C$1,'Annexe A1 Cours'!T6986,0,1,50)),0)</f>
        <v>0</v>
      </c>
      <c r="V6986" s="37">
        <f ca="1">IFERROR(OFFSET('Maximum minutes'!$C$1,T6986+1,-1+MATCH(G6986,OFFSET('Maximum minutes'!$C$1,T6986-1,0,1,50),0)),0)</f>
        <v>0</v>
      </c>
      <c r="W6986" s="38">
        <f t="shared" ca="1" si="218"/>
        <v>0</v>
      </c>
    </row>
    <row r="6987" spans="1:23" s="36" customFormat="1" ht="18.75">
      <c r="A6987" s="34"/>
      <c r="B6987" s="39"/>
      <c r="C6987" s="39"/>
      <c r="D6987" s="35"/>
      <c r="E6987" s="40"/>
      <c r="F6987" s="39"/>
      <c r="G6987" s="39"/>
      <c r="H6987" s="39"/>
      <c r="I6987" s="34"/>
      <c r="J6987" s="34"/>
      <c r="K6987" s="34"/>
      <c r="L6987" s="34"/>
      <c r="M6987" s="43" t="str">
        <f ca="1">IFERROR(OFFSET('Maximum minutes'!$C$1,T6987,MATCH(IF(G6987&lt;&gt;"",G6987,F6987),OFFSET('Maximum minutes'!$C$1,T6987-1,0,1,U6987+1),0)-1)*IF(OR(ISNUMBER(J6987),J6987="sans examen"),1,0)*IF(W6987&lt;MinDate,1,0),"")</f>
        <v/>
      </c>
      <c r="N6987" s="36">
        <f t="shared" ca="1" si="219"/>
        <v>0</v>
      </c>
      <c r="O6987" s="36" t="e">
        <f ca="1">LEFT(OFFSET(Lists!$Q$2,MATCH(E6987,Lists!$R$3:$R$19,0),0),4)</f>
        <v>#N/A</v>
      </c>
      <c r="P6987" s="36" t="e">
        <f ca="1">MATCH(O6987,Lists!$S$2:$S$640,1)</f>
        <v>#N/A</v>
      </c>
      <c r="Q6987" s="36" t="e">
        <f ca="1">MATCH(LEFT(OFFSET(Lists!$Q$2,MATCH(E6987,Lists!$R$3:$R$19,0)+1,0),4),Lists!$S$3:$S$640,1)</f>
        <v>#N/A</v>
      </c>
      <c r="R6987" s="36" t="e">
        <f ca="1">LEFT(OFFSET(Lists!$S$2,P6987-1+MATCH(F6987,OFFSET(Lists!$T$3,P6987-1,0,Q6987-P6987+1),0),0),6)</f>
        <v>#N/A</v>
      </c>
      <c r="S6987" s="36" t="e">
        <f ca="1">VLOOKUP(R6987,Lists!B:D,3,FALSE)</f>
        <v>#N/A</v>
      </c>
      <c r="T6987" s="36" t="str">
        <f>IF(F6987&lt;&gt;"",MATCH(R6987,'Maximum minutes'!B:B,0),"")</f>
        <v/>
      </c>
      <c r="U6987" s="36">
        <f ca="1">IF(F6987&lt;&gt;"",COUNTA(OFFSET('Maximum minutes'!$C$1,'Annexe A1 Cours'!T6987,0,1,50)),0)</f>
        <v>0</v>
      </c>
      <c r="V6987" s="37">
        <f ca="1">IFERROR(OFFSET('Maximum minutes'!$C$1,T6987+1,-1+MATCH(G6987,OFFSET('Maximum minutes'!$C$1,T6987-1,0,1,50),0)),0)</f>
        <v>0</v>
      </c>
      <c r="W6987" s="38">
        <f t="shared" ca="1" si="218"/>
        <v>0</v>
      </c>
    </row>
    <row r="6988" spans="1:23" s="36" customFormat="1" ht="18.75">
      <c r="A6988" s="34"/>
      <c r="B6988" s="39"/>
      <c r="C6988" s="39"/>
      <c r="D6988" s="35"/>
      <c r="E6988" s="40"/>
      <c r="F6988" s="39"/>
      <c r="G6988" s="39"/>
      <c r="H6988" s="39"/>
      <c r="I6988" s="34"/>
      <c r="J6988" s="34"/>
      <c r="K6988" s="34"/>
      <c r="L6988" s="34"/>
      <c r="M6988" s="43" t="str">
        <f ca="1">IFERROR(OFFSET('Maximum minutes'!$C$1,T6988,MATCH(IF(G6988&lt;&gt;"",G6988,F6988),OFFSET('Maximum minutes'!$C$1,T6988-1,0,1,U6988+1),0)-1)*IF(OR(ISNUMBER(J6988),J6988="sans examen"),1,0)*IF(W6988&lt;MinDate,1,0),"")</f>
        <v/>
      </c>
      <c r="N6988" s="36">
        <f t="shared" ca="1" si="219"/>
        <v>0</v>
      </c>
      <c r="O6988" s="36" t="e">
        <f ca="1">LEFT(OFFSET(Lists!$Q$2,MATCH(E6988,Lists!$R$3:$R$19,0),0),4)</f>
        <v>#N/A</v>
      </c>
      <c r="P6988" s="36" t="e">
        <f ca="1">MATCH(O6988,Lists!$S$2:$S$640,1)</f>
        <v>#N/A</v>
      </c>
      <c r="Q6988" s="36" t="e">
        <f ca="1">MATCH(LEFT(OFFSET(Lists!$Q$2,MATCH(E6988,Lists!$R$3:$R$19,0)+1,0),4),Lists!$S$3:$S$640,1)</f>
        <v>#N/A</v>
      </c>
      <c r="R6988" s="36" t="e">
        <f ca="1">LEFT(OFFSET(Lists!$S$2,P6988-1+MATCH(F6988,OFFSET(Lists!$T$3,P6988-1,0,Q6988-P6988+1),0),0),6)</f>
        <v>#N/A</v>
      </c>
      <c r="S6988" s="36" t="e">
        <f ca="1">VLOOKUP(R6988,Lists!B:D,3,FALSE)</f>
        <v>#N/A</v>
      </c>
      <c r="T6988" s="36" t="str">
        <f>IF(F6988&lt;&gt;"",MATCH(R6988,'Maximum minutes'!B:B,0),"")</f>
        <v/>
      </c>
      <c r="U6988" s="36">
        <f ca="1">IF(F6988&lt;&gt;"",COUNTA(OFFSET('Maximum minutes'!$C$1,'Annexe A1 Cours'!T6988,0,1,50)),0)</f>
        <v>0</v>
      </c>
      <c r="V6988" s="37">
        <f ca="1">IFERROR(OFFSET('Maximum minutes'!$C$1,T6988+1,-1+MATCH(G6988,OFFSET('Maximum minutes'!$C$1,T6988-1,0,1,50),0)),0)</f>
        <v>0</v>
      </c>
      <c r="W6988" s="38">
        <f t="shared" ca="1" si="218"/>
        <v>0</v>
      </c>
    </row>
    <row r="6989" spans="1:23" s="36" customFormat="1" ht="18.75">
      <c r="A6989" s="34"/>
      <c r="B6989" s="39"/>
      <c r="C6989" s="39"/>
      <c r="D6989" s="35"/>
      <c r="E6989" s="40"/>
      <c r="F6989" s="39"/>
      <c r="G6989" s="39"/>
      <c r="H6989" s="39"/>
      <c r="I6989" s="34"/>
      <c r="J6989" s="34"/>
      <c r="K6989" s="34"/>
      <c r="L6989" s="34"/>
      <c r="M6989" s="43" t="str">
        <f ca="1">IFERROR(OFFSET('Maximum minutes'!$C$1,T6989,MATCH(IF(G6989&lt;&gt;"",G6989,F6989),OFFSET('Maximum minutes'!$C$1,T6989-1,0,1,U6989+1),0)-1)*IF(OR(ISNUMBER(J6989),J6989="sans examen"),1,0)*IF(W6989&lt;MinDate,1,0),"")</f>
        <v/>
      </c>
      <c r="N6989" s="36">
        <f t="shared" ca="1" si="219"/>
        <v>0</v>
      </c>
      <c r="O6989" s="36" t="e">
        <f ca="1">LEFT(OFFSET(Lists!$Q$2,MATCH(E6989,Lists!$R$3:$R$19,0),0),4)</f>
        <v>#N/A</v>
      </c>
      <c r="P6989" s="36" t="e">
        <f ca="1">MATCH(O6989,Lists!$S$2:$S$640,1)</f>
        <v>#N/A</v>
      </c>
      <c r="Q6989" s="36" t="e">
        <f ca="1">MATCH(LEFT(OFFSET(Lists!$Q$2,MATCH(E6989,Lists!$R$3:$R$19,0)+1,0),4),Lists!$S$3:$S$640,1)</f>
        <v>#N/A</v>
      </c>
      <c r="R6989" s="36" t="e">
        <f ca="1">LEFT(OFFSET(Lists!$S$2,P6989-1+MATCH(F6989,OFFSET(Lists!$T$3,P6989-1,0,Q6989-P6989+1),0),0),6)</f>
        <v>#N/A</v>
      </c>
      <c r="S6989" s="36" t="e">
        <f ca="1">VLOOKUP(R6989,Lists!B:D,3,FALSE)</f>
        <v>#N/A</v>
      </c>
      <c r="T6989" s="36" t="str">
        <f>IF(F6989&lt;&gt;"",MATCH(R6989,'Maximum minutes'!B:B,0),"")</f>
        <v/>
      </c>
      <c r="U6989" s="36">
        <f ca="1">IF(F6989&lt;&gt;"",COUNTA(OFFSET('Maximum minutes'!$C$1,'Annexe A1 Cours'!T6989,0,1,50)),0)</f>
        <v>0</v>
      </c>
      <c r="V6989" s="37">
        <f ca="1">IFERROR(OFFSET('Maximum minutes'!$C$1,T6989+1,-1+MATCH(G6989,OFFSET('Maximum minutes'!$C$1,T6989-1,0,1,50),0)),0)</f>
        <v>0</v>
      </c>
      <c r="W6989" s="38">
        <f t="shared" ca="1" si="218"/>
        <v>0</v>
      </c>
    </row>
    <row r="6990" spans="1:23" s="36" customFormat="1" ht="18.75">
      <c r="A6990" s="34"/>
      <c r="B6990" s="39"/>
      <c r="C6990" s="39"/>
      <c r="D6990" s="35"/>
      <c r="E6990" s="40"/>
      <c r="F6990" s="39"/>
      <c r="G6990" s="39"/>
      <c r="H6990" s="39"/>
      <c r="I6990" s="34"/>
      <c r="J6990" s="34"/>
      <c r="K6990" s="34"/>
      <c r="L6990" s="34"/>
      <c r="M6990" s="43" t="str">
        <f ca="1">IFERROR(OFFSET('Maximum minutes'!$C$1,T6990,MATCH(IF(G6990&lt;&gt;"",G6990,F6990),OFFSET('Maximum minutes'!$C$1,T6990-1,0,1,U6990+1),0)-1)*IF(OR(ISNUMBER(J6990),J6990="sans examen"),1,0)*IF(W6990&lt;MinDate,1,0),"")</f>
        <v/>
      </c>
      <c r="N6990" s="36">
        <f t="shared" ca="1" si="219"/>
        <v>0</v>
      </c>
      <c r="O6990" s="36" t="e">
        <f ca="1">LEFT(OFFSET(Lists!$Q$2,MATCH(E6990,Lists!$R$3:$R$19,0),0),4)</f>
        <v>#N/A</v>
      </c>
      <c r="P6990" s="36" t="e">
        <f ca="1">MATCH(O6990,Lists!$S$2:$S$640,1)</f>
        <v>#N/A</v>
      </c>
      <c r="Q6990" s="36" t="e">
        <f ca="1">MATCH(LEFT(OFFSET(Lists!$Q$2,MATCH(E6990,Lists!$R$3:$R$19,0)+1,0),4),Lists!$S$3:$S$640,1)</f>
        <v>#N/A</v>
      </c>
      <c r="R6990" s="36" t="e">
        <f ca="1">LEFT(OFFSET(Lists!$S$2,P6990-1+MATCH(F6990,OFFSET(Lists!$T$3,P6990-1,0,Q6990-P6990+1),0),0),6)</f>
        <v>#N/A</v>
      </c>
      <c r="S6990" s="36" t="e">
        <f ca="1">VLOOKUP(R6990,Lists!B:D,3,FALSE)</f>
        <v>#N/A</v>
      </c>
      <c r="T6990" s="36" t="str">
        <f>IF(F6990&lt;&gt;"",MATCH(R6990,'Maximum minutes'!B:B,0),"")</f>
        <v/>
      </c>
      <c r="U6990" s="36">
        <f ca="1">IF(F6990&lt;&gt;"",COUNTA(OFFSET('Maximum minutes'!$C$1,'Annexe A1 Cours'!T6990,0,1,50)),0)</f>
        <v>0</v>
      </c>
      <c r="V6990" s="37">
        <f ca="1">IFERROR(OFFSET('Maximum minutes'!$C$1,T6990+1,-1+MATCH(G6990,OFFSET('Maximum minutes'!$C$1,T6990-1,0,1,50),0)),0)</f>
        <v>0</v>
      </c>
      <c r="W6990" s="38">
        <f t="shared" ca="1" si="218"/>
        <v>0</v>
      </c>
    </row>
    <row r="6991" spans="1:23" s="36" customFormat="1" ht="18.75">
      <c r="A6991" s="34"/>
      <c r="B6991" s="39"/>
      <c r="C6991" s="39"/>
      <c r="D6991" s="35"/>
      <c r="E6991" s="40"/>
      <c r="F6991" s="39"/>
      <c r="G6991" s="39"/>
      <c r="H6991" s="39"/>
      <c r="I6991" s="34"/>
      <c r="J6991" s="34"/>
      <c r="K6991" s="34"/>
      <c r="L6991" s="34"/>
      <c r="M6991" s="43" t="str">
        <f ca="1">IFERROR(OFFSET('Maximum minutes'!$C$1,T6991,MATCH(IF(G6991&lt;&gt;"",G6991,F6991),OFFSET('Maximum minutes'!$C$1,T6991-1,0,1,U6991+1),0)-1)*IF(OR(ISNUMBER(J6991),J6991="sans examen"),1,0)*IF(W6991&lt;MinDate,1,0),"")</f>
        <v/>
      </c>
      <c r="N6991" s="36">
        <f t="shared" ca="1" si="219"/>
        <v>0</v>
      </c>
      <c r="O6991" s="36" t="e">
        <f ca="1">LEFT(OFFSET(Lists!$Q$2,MATCH(E6991,Lists!$R$3:$R$19,0),0),4)</f>
        <v>#N/A</v>
      </c>
      <c r="P6991" s="36" t="e">
        <f ca="1">MATCH(O6991,Lists!$S$2:$S$640,1)</f>
        <v>#N/A</v>
      </c>
      <c r="Q6991" s="36" t="e">
        <f ca="1">MATCH(LEFT(OFFSET(Lists!$Q$2,MATCH(E6991,Lists!$R$3:$R$19,0)+1,0),4),Lists!$S$3:$S$640,1)</f>
        <v>#N/A</v>
      </c>
      <c r="R6991" s="36" t="e">
        <f ca="1">LEFT(OFFSET(Lists!$S$2,P6991-1+MATCH(F6991,OFFSET(Lists!$T$3,P6991-1,0,Q6991-P6991+1),0),0),6)</f>
        <v>#N/A</v>
      </c>
      <c r="S6991" s="36" t="e">
        <f ca="1">VLOOKUP(R6991,Lists!B:D,3,FALSE)</f>
        <v>#N/A</v>
      </c>
      <c r="T6991" s="36" t="str">
        <f>IF(F6991&lt;&gt;"",MATCH(R6991,'Maximum minutes'!B:B,0),"")</f>
        <v/>
      </c>
      <c r="U6991" s="36">
        <f ca="1">IF(F6991&lt;&gt;"",COUNTA(OFFSET('Maximum minutes'!$C$1,'Annexe A1 Cours'!T6991,0,1,50)),0)</f>
        <v>0</v>
      </c>
      <c r="V6991" s="37">
        <f ca="1">IFERROR(OFFSET('Maximum minutes'!$C$1,T6991+1,-1+MATCH(G6991,OFFSET('Maximum minutes'!$C$1,T6991-1,0,1,50),0)),0)</f>
        <v>0</v>
      </c>
      <c r="W6991" s="38">
        <f t="shared" ca="1" si="218"/>
        <v>0</v>
      </c>
    </row>
    <row r="6992" spans="1:23" s="36" customFormat="1" ht="18.75">
      <c r="A6992" s="34"/>
      <c r="B6992" s="39"/>
      <c r="C6992" s="39"/>
      <c r="D6992" s="35"/>
      <c r="E6992" s="40"/>
      <c r="F6992" s="39"/>
      <c r="G6992" s="39"/>
      <c r="H6992" s="39"/>
      <c r="I6992" s="34"/>
      <c r="J6992" s="34"/>
      <c r="K6992" s="34"/>
      <c r="L6992" s="34"/>
      <c r="M6992" s="43" t="str">
        <f ca="1">IFERROR(OFFSET('Maximum minutes'!$C$1,T6992,MATCH(IF(G6992&lt;&gt;"",G6992,F6992),OFFSET('Maximum minutes'!$C$1,T6992-1,0,1,U6992+1),0)-1)*IF(OR(ISNUMBER(J6992),J6992="sans examen"),1,0)*IF(W6992&lt;MinDate,1,0),"")</f>
        <v/>
      </c>
      <c r="N6992" s="36">
        <f t="shared" ca="1" si="219"/>
        <v>0</v>
      </c>
      <c r="O6992" s="36" t="e">
        <f ca="1">LEFT(OFFSET(Lists!$Q$2,MATCH(E6992,Lists!$R$3:$R$19,0),0),4)</f>
        <v>#N/A</v>
      </c>
      <c r="P6992" s="36" t="e">
        <f ca="1">MATCH(O6992,Lists!$S$2:$S$640,1)</f>
        <v>#N/A</v>
      </c>
      <c r="Q6992" s="36" t="e">
        <f ca="1">MATCH(LEFT(OFFSET(Lists!$Q$2,MATCH(E6992,Lists!$R$3:$R$19,0)+1,0),4),Lists!$S$3:$S$640,1)</f>
        <v>#N/A</v>
      </c>
      <c r="R6992" s="36" t="e">
        <f ca="1">LEFT(OFFSET(Lists!$S$2,P6992-1+MATCH(F6992,OFFSET(Lists!$T$3,P6992-1,0,Q6992-P6992+1),0),0),6)</f>
        <v>#N/A</v>
      </c>
      <c r="S6992" s="36" t="e">
        <f ca="1">VLOOKUP(R6992,Lists!B:D,3,FALSE)</f>
        <v>#N/A</v>
      </c>
      <c r="T6992" s="36" t="str">
        <f>IF(F6992&lt;&gt;"",MATCH(R6992,'Maximum minutes'!B:B,0),"")</f>
        <v/>
      </c>
      <c r="U6992" s="36">
        <f ca="1">IF(F6992&lt;&gt;"",COUNTA(OFFSET('Maximum minutes'!$C$1,'Annexe A1 Cours'!T6992,0,1,50)),0)</f>
        <v>0</v>
      </c>
      <c r="V6992" s="37">
        <f ca="1">IFERROR(OFFSET('Maximum minutes'!$C$1,T6992+1,-1+MATCH(G6992,OFFSET('Maximum minutes'!$C$1,T6992-1,0,1,50),0)),0)</f>
        <v>0</v>
      </c>
      <c r="W6992" s="38">
        <f t="shared" ca="1" si="218"/>
        <v>0</v>
      </c>
    </row>
    <row r="6993" spans="1:23" s="36" customFormat="1" ht="18.75">
      <c r="A6993" s="34"/>
      <c r="B6993" s="39"/>
      <c r="C6993" s="39"/>
      <c r="D6993" s="35"/>
      <c r="E6993" s="40"/>
      <c r="F6993" s="39"/>
      <c r="G6993" s="39"/>
      <c r="H6993" s="39"/>
      <c r="I6993" s="34"/>
      <c r="J6993" s="34"/>
      <c r="K6993" s="34"/>
      <c r="L6993" s="34"/>
      <c r="M6993" s="43" t="str">
        <f ca="1">IFERROR(OFFSET('Maximum minutes'!$C$1,T6993,MATCH(IF(G6993&lt;&gt;"",G6993,F6993),OFFSET('Maximum minutes'!$C$1,T6993-1,0,1,U6993+1),0)-1)*IF(OR(ISNUMBER(J6993),J6993="sans examen"),1,0)*IF(W6993&lt;MinDate,1,0),"")</f>
        <v/>
      </c>
      <c r="N6993" s="36">
        <f t="shared" ca="1" si="219"/>
        <v>0</v>
      </c>
      <c r="O6993" s="36" t="e">
        <f ca="1">LEFT(OFFSET(Lists!$Q$2,MATCH(E6993,Lists!$R$3:$R$19,0),0),4)</f>
        <v>#N/A</v>
      </c>
      <c r="P6993" s="36" t="e">
        <f ca="1">MATCH(O6993,Lists!$S$2:$S$640,1)</f>
        <v>#N/A</v>
      </c>
      <c r="Q6993" s="36" t="e">
        <f ca="1">MATCH(LEFT(OFFSET(Lists!$Q$2,MATCH(E6993,Lists!$R$3:$R$19,0)+1,0),4),Lists!$S$3:$S$640,1)</f>
        <v>#N/A</v>
      </c>
      <c r="R6993" s="36" t="e">
        <f ca="1">LEFT(OFFSET(Lists!$S$2,P6993-1+MATCH(F6993,OFFSET(Lists!$T$3,P6993-1,0,Q6993-P6993+1),0),0),6)</f>
        <v>#N/A</v>
      </c>
      <c r="S6993" s="36" t="e">
        <f ca="1">VLOOKUP(R6993,Lists!B:D,3,FALSE)</f>
        <v>#N/A</v>
      </c>
      <c r="T6993" s="36" t="str">
        <f>IF(F6993&lt;&gt;"",MATCH(R6993,'Maximum minutes'!B:B,0),"")</f>
        <v/>
      </c>
      <c r="U6993" s="36">
        <f ca="1">IF(F6993&lt;&gt;"",COUNTA(OFFSET('Maximum minutes'!$C$1,'Annexe A1 Cours'!T6993,0,1,50)),0)</f>
        <v>0</v>
      </c>
      <c r="V6993" s="37">
        <f ca="1">IFERROR(OFFSET('Maximum minutes'!$C$1,T6993+1,-1+MATCH(G6993,OFFSET('Maximum minutes'!$C$1,T6993-1,0,1,50),0)),0)</f>
        <v>0</v>
      </c>
      <c r="W6993" s="38">
        <f t="shared" ca="1" si="218"/>
        <v>0</v>
      </c>
    </row>
    <row r="6994" spans="1:23" s="36" customFormat="1" ht="18.75">
      <c r="A6994" s="34"/>
      <c r="B6994" s="39"/>
      <c r="C6994" s="39"/>
      <c r="D6994" s="35"/>
      <c r="E6994" s="40"/>
      <c r="F6994" s="39"/>
      <c r="G6994" s="39"/>
      <c r="H6994" s="39"/>
      <c r="I6994" s="34"/>
      <c r="J6994" s="34"/>
      <c r="K6994" s="34"/>
      <c r="L6994" s="34"/>
      <c r="M6994" s="43" t="str">
        <f ca="1">IFERROR(OFFSET('Maximum minutes'!$C$1,T6994,MATCH(IF(G6994&lt;&gt;"",G6994,F6994),OFFSET('Maximum minutes'!$C$1,T6994-1,0,1,U6994+1),0)-1)*IF(OR(ISNUMBER(J6994),J6994="sans examen"),1,0)*IF(W6994&lt;MinDate,1,0),"")</f>
        <v/>
      </c>
      <c r="N6994" s="36">
        <f t="shared" ca="1" si="219"/>
        <v>0</v>
      </c>
      <c r="O6994" s="36" t="e">
        <f ca="1">LEFT(OFFSET(Lists!$Q$2,MATCH(E6994,Lists!$R$3:$R$19,0),0),4)</f>
        <v>#N/A</v>
      </c>
      <c r="P6994" s="36" t="e">
        <f ca="1">MATCH(O6994,Lists!$S$2:$S$640,1)</f>
        <v>#N/A</v>
      </c>
      <c r="Q6994" s="36" t="e">
        <f ca="1">MATCH(LEFT(OFFSET(Lists!$Q$2,MATCH(E6994,Lists!$R$3:$R$19,0)+1,0),4),Lists!$S$3:$S$640,1)</f>
        <v>#N/A</v>
      </c>
      <c r="R6994" s="36" t="e">
        <f ca="1">LEFT(OFFSET(Lists!$S$2,P6994-1+MATCH(F6994,OFFSET(Lists!$T$3,P6994-1,0,Q6994-P6994+1),0),0),6)</f>
        <v>#N/A</v>
      </c>
      <c r="S6994" s="36" t="e">
        <f ca="1">VLOOKUP(R6994,Lists!B:D,3,FALSE)</f>
        <v>#N/A</v>
      </c>
      <c r="T6994" s="36" t="str">
        <f>IF(F6994&lt;&gt;"",MATCH(R6994,'Maximum minutes'!B:B,0),"")</f>
        <v/>
      </c>
      <c r="U6994" s="36">
        <f ca="1">IF(F6994&lt;&gt;"",COUNTA(OFFSET('Maximum minutes'!$C$1,'Annexe A1 Cours'!T6994,0,1,50)),0)</f>
        <v>0</v>
      </c>
      <c r="V6994" s="37">
        <f ca="1">IFERROR(OFFSET('Maximum minutes'!$C$1,T6994+1,-1+MATCH(G6994,OFFSET('Maximum minutes'!$C$1,T6994-1,0,1,50),0)),0)</f>
        <v>0</v>
      </c>
      <c r="W6994" s="38">
        <f t="shared" ca="1" si="218"/>
        <v>0</v>
      </c>
    </row>
    <row r="6995" spans="1:23" s="36" customFormat="1" ht="18.75">
      <c r="A6995" s="34"/>
      <c r="B6995" s="39"/>
      <c r="C6995" s="39"/>
      <c r="D6995" s="35"/>
      <c r="E6995" s="40"/>
      <c r="F6995" s="39"/>
      <c r="G6995" s="39"/>
      <c r="H6995" s="39"/>
      <c r="I6995" s="34"/>
      <c r="J6995" s="34"/>
      <c r="K6995" s="34"/>
      <c r="L6995" s="34"/>
      <c r="M6995" s="43" t="str">
        <f ca="1">IFERROR(OFFSET('Maximum minutes'!$C$1,T6995,MATCH(IF(G6995&lt;&gt;"",G6995,F6995),OFFSET('Maximum minutes'!$C$1,T6995-1,0,1,U6995+1),0)-1)*IF(OR(ISNUMBER(J6995),J6995="sans examen"),1,0)*IF(W6995&lt;MinDate,1,0),"")</f>
        <v/>
      </c>
      <c r="N6995" s="36">
        <f t="shared" ca="1" si="219"/>
        <v>0</v>
      </c>
      <c r="O6995" s="36" t="e">
        <f ca="1">LEFT(OFFSET(Lists!$Q$2,MATCH(E6995,Lists!$R$3:$R$19,0),0),4)</f>
        <v>#N/A</v>
      </c>
      <c r="P6995" s="36" t="e">
        <f ca="1">MATCH(O6995,Lists!$S$2:$S$640,1)</f>
        <v>#N/A</v>
      </c>
      <c r="Q6995" s="36" t="e">
        <f ca="1">MATCH(LEFT(OFFSET(Lists!$Q$2,MATCH(E6995,Lists!$R$3:$R$19,0)+1,0),4),Lists!$S$3:$S$640,1)</f>
        <v>#N/A</v>
      </c>
      <c r="R6995" s="36" t="e">
        <f ca="1">LEFT(OFFSET(Lists!$S$2,P6995-1+MATCH(F6995,OFFSET(Lists!$T$3,P6995-1,0,Q6995-P6995+1),0),0),6)</f>
        <v>#N/A</v>
      </c>
      <c r="S6995" s="36" t="e">
        <f ca="1">VLOOKUP(R6995,Lists!B:D,3,FALSE)</f>
        <v>#N/A</v>
      </c>
      <c r="T6995" s="36" t="str">
        <f>IF(F6995&lt;&gt;"",MATCH(R6995,'Maximum minutes'!B:B,0),"")</f>
        <v/>
      </c>
      <c r="U6995" s="36">
        <f ca="1">IF(F6995&lt;&gt;"",COUNTA(OFFSET('Maximum minutes'!$C$1,'Annexe A1 Cours'!T6995,0,1,50)),0)</f>
        <v>0</v>
      </c>
      <c r="V6995" s="37">
        <f ca="1">IFERROR(OFFSET('Maximum minutes'!$C$1,T6995+1,-1+MATCH(G6995,OFFSET('Maximum minutes'!$C$1,T6995-1,0,1,50),0)),0)</f>
        <v>0</v>
      </c>
      <c r="W6995" s="38">
        <f t="shared" ca="1" si="218"/>
        <v>0</v>
      </c>
    </row>
    <row r="6996" spans="1:23" s="36" customFormat="1" ht="18.75">
      <c r="A6996" s="34"/>
      <c r="B6996" s="39"/>
      <c r="C6996" s="39"/>
      <c r="D6996" s="35"/>
      <c r="E6996" s="40"/>
      <c r="F6996" s="39"/>
      <c r="G6996" s="39"/>
      <c r="H6996" s="39"/>
      <c r="I6996" s="34"/>
      <c r="J6996" s="34"/>
      <c r="K6996" s="34"/>
      <c r="L6996" s="34"/>
      <c r="M6996" s="43" t="str">
        <f ca="1">IFERROR(OFFSET('Maximum minutes'!$C$1,T6996,MATCH(IF(G6996&lt;&gt;"",G6996,F6996),OFFSET('Maximum minutes'!$C$1,T6996-1,0,1,U6996+1),0)-1)*IF(OR(ISNUMBER(J6996),J6996="sans examen"),1,0)*IF(W6996&lt;MinDate,1,0),"")</f>
        <v/>
      </c>
      <c r="N6996" s="36">
        <f t="shared" ca="1" si="219"/>
        <v>0</v>
      </c>
      <c r="O6996" s="36" t="e">
        <f ca="1">LEFT(OFFSET(Lists!$Q$2,MATCH(E6996,Lists!$R$3:$R$19,0),0),4)</f>
        <v>#N/A</v>
      </c>
      <c r="P6996" s="36" t="e">
        <f ca="1">MATCH(O6996,Lists!$S$2:$S$640,1)</f>
        <v>#N/A</v>
      </c>
      <c r="Q6996" s="36" t="e">
        <f ca="1">MATCH(LEFT(OFFSET(Lists!$Q$2,MATCH(E6996,Lists!$R$3:$R$19,0)+1,0),4),Lists!$S$3:$S$640,1)</f>
        <v>#N/A</v>
      </c>
      <c r="R6996" s="36" t="e">
        <f ca="1">LEFT(OFFSET(Lists!$S$2,P6996-1+MATCH(F6996,OFFSET(Lists!$T$3,P6996-1,0,Q6996-P6996+1),0),0),6)</f>
        <v>#N/A</v>
      </c>
      <c r="S6996" s="36" t="e">
        <f ca="1">VLOOKUP(R6996,Lists!B:D,3,FALSE)</f>
        <v>#N/A</v>
      </c>
      <c r="T6996" s="36" t="str">
        <f>IF(F6996&lt;&gt;"",MATCH(R6996,'Maximum minutes'!B:B,0),"")</f>
        <v/>
      </c>
      <c r="U6996" s="36">
        <f ca="1">IF(F6996&lt;&gt;"",COUNTA(OFFSET('Maximum minutes'!$C$1,'Annexe A1 Cours'!T6996,0,1,50)),0)</f>
        <v>0</v>
      </c>
      <c r="V6996" s="37">
        <f ca="1">IFERROR(OFFSET('Maximum minutes'!$C$1,T6996+1,-1+MATCH(G6996,OFFSET('Maximum minutes'!$C$1,T6996-1,0,1,50),0)),0)</f>
        <v>0</v>
      </c>
      <c r="W6996" s="38">
        <f t="shared" ca="1" si="218"/>
        <v>0</v>
      </c>
    </row>
    <row r="6997" spans="1:23" s="36" customFormat="1" ht="18.75">
      <c r="A6997" s="34"/>
      <c r="B6997" s="39"/>
      <c r="C6997" s="39"/>
      <c r="D6997" s="35"/>
      <c r="E6997" s="40"/>
      <c r="F6997" s="39"/>
      <c r="G6997" s="39"/>
      <c r="H6997" s="39"/>
      <c r="I6997" s="34"/>
      <c r="J6997" s="34"/>
      <c r="K6997" s="34"/>
      <c r="L6997" s="34"/>
      <c r="M6997" s="43" t="str">
        <f ca="1">IFERROR(OFFSET('Maximum minutes'!$C$1,T6997,MATCH(IF(G6997&lt;&gt;"",G6997,F6997),OFFSET('Maximum minutes'!$C$1,T6997-1,0,1,U6997+1),0)-1)*IF(OR(ISNUMBER(J6997),J6997="sans examen"),1,0)*IF(W6997&lt;MinDate,1,0),"")</f>
        <v/>
      </c>
      <c r="N6997" s="36">
        <f t="shared" ca="1" si="219"/>
        <v>0</v>
      </c>
      <c r="O6997" s="36" t="e">
        <f ca="1">LEFT(OFFSET(Lists!$Q$2,MATCH(E6997,Lists!$R$3:$R$19,0),0),4)</f>
        <v>#N/A</v>
      </c>
      <c r="P6997" s="36" t="e">
        <f ca="1">MATCH(O6997,Lists!$S$2:$S$640,1)</f>
        <v>#N/A</v>
      </c>
      <c r="Q6997" s="36" t="e">
        <f ca="1">MATCH(LEFT(OFFSET(Lists!$Q$2,MATCH(E6997,Lists!$R$3:$R$19,0)+1,0),4),Lists!$S$3:$S$640,1)</f>
        <v>#N/A</v>
      </c>
      <c r="R6997" s="36" t="e">
        <f ca="1">LEFT(OFFSET(Lists!$S$2,P6997-1+MATCH(F6997,OFFSET(Lists!$T$3,P6997-1,0,Q6997-P6997+1),0),0),6)</f>
        <v>#N/A</v>
      </c>
      <c r="S6997" s="36" t="e">
        <f ca="1">VLOOKUP(R6997,Lists!B:D,3,FALSE)</f>
        <v>#N/A</v>
      </c>
      <c r="T6997" s="36" t="str">
        <f>IF(F6997&lt;&gt;"",MATCH(R6997,'Maximum minutes'!B:B,0),"")</f>
        <v/>
      </c>
      <c r="U6997" s="36">
        <f ca="1">IF(F6997&lt;&gt;"",COUNTA(OFFSET('Maximum minutes'!$C$1,'Annexe A1 Cours'!T6997,0,1,50)),0)</f>
        <v>0</v>
      </c>
      <c r="V6997" s="37">
        <f ca="1">IFERROR(OFFSET('Maximum minutes'!$C$1,T6997+1,-1+MATCH(G6997,OFFSET('Maximum minutes'!$C$1,T6997-1,0,1,50),0)),0)</f>
        <v>0</v>
      </c>
      <c r="W6997" s="38">
        <f t="shared" ca="1" si="218"/>
        <v>0</v>
      </c>
    </row>
    <row r="6998" spans="1:23" s="36" customFormat="1" ht="18.75">
      <c r="A6998" s="34"/>
      <c r="B6998" s="39"/>
      <c r="C6998" s="39"/>
      <c r="D6998" s="35"/>
      <c r="E6998" s="40"/>
      <c r="F6998" s="39"/>
      <c r="G6998" s="39"/>
      <c r="H6998" s="39"/>
      <c r="I6998" s="34"/>
      <c r="J6998" s="34"/>
      <c r="K6998" s="34"/>
      <c r="L6998" s="34"/>
      <c r="M6998" s="43" t="str">
        <f ca="1">IFERROR(OFFSET('Maximum minutes'!$C$1,T6998,MATCH(IF(G6998&lt;&gt;"",G6998,F6998),OFFSET('Maximum minutes'!$C$1,T6998-1,0,1,U6998+1),0)-1)*IF(OR(ISNUMBER(J6998),J6998="sans examen"),1,0)*IF(W6998&lt;MinDate,1,0),"")</f>
        <v/>
      </c>
      <c r="N6998" s="36">
        <f t="shared" ca="1" si="219"/>
        <v>0</v>
      </c>
      <c r="O6998" s="36" t="e">
        <f ca="1">LEFT(OFFSET(Lists!$Q$2,MATCH(E6998,Lists!$R$3:$R$19,0),0),4)</f>
        <v>#N/A</v>
      </c>
      <c r="P6998" s="36" t="e">
        <f ca="1">MATCH(O6998,Lists!$S$2:$S$640,1)</f>
        <v>#N/A</v>
      </c>
      <c r="Q6998" s="36" t="e">
        <f ca="1">MATCH(LEFT(OFFSET(Lists!$Q$2,MATCH(E6998,Lists!$R$3:$R$19,0)+1,0),4),Lists!$S$3:$S$640,1)</f>
        <v>#N/A</v>
      </c>
      <c r="R6998" s="36" t="e">
        <f ca="1">LEFT(OFFSET(Lists!$S$2,P6998-1+MATCH(F6998,OFFSET(Lists!$T$3,P6998-1,0,Q6998-P6998+1),0),0),6)</f>
        <v>#N/A</v>
      </c>
      <c r="S6998" s="36" t="e">
        <f ca="1">VLOOKUP(R6998,Lists!B:D,3,FALSE)</f>
        <v>#N/A</v>
      </c>
      <c r="T6998" s="36" t="str">
        <f>IF(F6998&lt;&gt;"",MATCH(R6998,'Maximum minutes'!B:B,0),"")</f>
        <v/>
      </c>
      <c r="U6998" s="36">
        <f ca="1">IF(F6998&lt;&gt;"",COUNTA(OFFSET('Maximum minutes'!$C$1,'Annexe A1 Cours'!T6998,0,1,50)),0)</f>
        <v>0</v>
      </c>
      <c r="V6998" s="37">
        <f ca="1">IFERROR(OFFSET('Maximum minutes'!$C$1,T6998+1,-1+MATCH(G6998,OFFSET('Maximum minutes'!$C$1,T6998-1,0,1,50),0)),0)</f>
        <v>0</v>
      </c>
      <c r="W6998" s="38">
        <f t="shared" ca="1" si="218"/>
        <v>0</v>
      </c>
    </row>
    <row r="6999" spans="1:23" s="36" customFormat="1" ht="18.75">
      <c r="A6999" s="34"/>
      <c r="B6999" s="39"/>
      <c r="C6999" s="39"/>
      <c r="D6999" s="35"/>
      <c r="E6999" s="40"/>
      <c r="F6999" s="39"/>
      <c r="G6999" s="39"/>
      <c r="H6999" s="39"/>
      <c r="I6999" s="34"/>
      <c r="J6999" s="34"/>
      <c r="K6999" s="34"/>
      <c r="L6999" s="34"/>
      <c r="M6999" s="43" t="str">
        <f ca="1">IFERROR(OFFSET('Maximum minutes'!$C$1,T6999,MATCH(IF(G6999&lt;&gt;"",G6999,F6999),OFFSET('Maximum minutes'!$C$1,T6999-1,0,1,U6999+1),0)-1)*IF(OR(ISNUMBER(J6999),J6999="sans examen"),1,0)*IF(W6999&lt;MinDate,1,0),"")</f>
        <v/>
      </c>
      <c r="N6999" s="36">
        <f t="shared" ca="1" si="219"/>
        <v>0</v>
      </c>
      <c r="O6999" s="36" t="e">
        <f ca="1">LEFT(OFFSET(Lists!$Q$2,MATCH(E6999,Lists!$R$3:$R$19,0),0),4)</f>
        <v>#N/A</v>
      </c>
      <c r="P6999" s="36" t="e">
        <f ca="1">MATCH(O6999,Lists!$S$2:$S$640,1)</f>
        <v>#N/A</v>
      </c>
      <c r="Q6999" s="36" t="e">
        <f ca="1">MATCH(LEFT(OFFSET(Lists!$Q$2,MATCH(E6999,Lists!$R$3:$R$19,0)+1,0),4),Lists!$S$3:$S$640,1)</f>
        <v>#N/A</v>
      </c>
      <c r="R6999" s="36" t="e">
        <f ca="1">LEFT(OFFSET(Lists!$S$2,P6999-1+MATCH(F6999,OFFSET(Lists!$T$3,P6999-1,0,Q6999-P6999+1),0),0),6)</f>
        <v>#N/A</v>
      </c>
      <c r="S6999" s="36" t="e">
        <f ca="1">VLOOKUP(R6999,Lists!B:D,3,FALSE)</f>
        <v>#N/A</v>
      </c>
      <c r="T6999" s="36" t="str">
        <f>IF(F6999&lt;&gt;"",MATCH(R6999,'Maximum minutes'!B:B,0),"")</f>
        <v/>
      </c>
      <c r="U6999" s="36">
        <f ca="1">IF(F6999&lt;&gt;"",COUNTA(OFFSET('Maximum minutes'!$C$1,'Annexe A1 Cours'!T6999,0,1,50)),0)</f>
        <v>0</v>
      </c>
      <c r="V6999" s="37">
        <f ca="1">IFERROR(OFFSET('Maximum minutes'!$C$1,T6999+1,-1+MATCH(G6999,OFFSET('Maximum minutes'!$C$1,T6999-1,0,1,50),0)),0)</f>
        <v>0</v>
      </c>
      <c r="W6999" s="38">
        <f t="shared" ca="1" si="218"/>
        <v>0</v>
      </c>
    </row>
    <row r="7000" spans="1:23" s="36" customFormat="1" ht="18.75">
      <c r="A7000" s="34"/>
      <c r="B7000" s="39"/>
      <c r="C7000" s="39"/>
      <c r="D7000" s="35"/>
      <c r="E7000" s="40"/>
      <c r="F7000" s="39"/>
      <c r="G7000" s="39"/>
      <c r="H7000" s="39"/>
      <c r="I7000" s="34"/>
      <c r="J7000" s="34"/>
      <c r="K7000" s="34"/>
      <c r="L7000" s="34"/>
      <c r="M7000" s="43" t="str">
        <f ca="1">IFERROR(OFFSET('Maximum minutes'!$C$1,T7000,MATCH(IF(G7000&lt;&gt;"",G7000,F7000),OFFSET('Maximum minutes'!$C$1,T7000-1,0,1,U7000+1),0)-1)*IF(OR(ISNUMBER(J7000),J7000="sans examen"),1,0)*IF(W7000&lt;MinDate,1,0),"")</f>
        <v/>
      </c>
      <c r="N7000" s="36">
        <f t="shared" ca="1" si="219"/>
        <v>0</v>
      </c>
      <c r="O7000" s="36" t="e">
        <f ca="1">LEFT(OFFSET(Lists!$Q$2,MATCH(E7000,Lists!$R$3:$R$19,0),0),4)</f>
        <v>#N/A</v>
      </c>
      <c r="P7000" s="36" t="e">
        <f ca="1">MATCH(O7000,Lists!$S$2:$S$640,1)</f>
        <v>#N/A</v>
      </c>
      <c r="Q7000" s="36" t="e">
        <f ca="1">MATCH(LEFT(OFFSET(Lists!$Q$2,MATCH(E7000,Lists!$R$3:$R$19,0)+1,0),4),Lists!$S$3:$S$640,1)</f>
        <v>#N/A</v>
      </c>
      <c r="R7000" s="36" t="e">
        <f ca="1">LEFT(OFFSET(Lists!$S$2,P7000-1+MATCH(F7000,OFFSET(Lists!$T$3,P7000-1,0,Q7000-P7000+1),0),0),6)</f>
        <v>#N/A</v>
      </c>
      <c r="S7000" s="36" t="e">
        <f ca="1">VLOOKUP(R7000,Lists!B:D,3,FALSE)</f>
        <v>#N/A</v>
      </c>
      <c r="T7000" s="36" t="str">
        <f>IF(F7000&lt;&gt;"",MATCH(R7000,'Maximum minutes'!B:B,0),"")</f>
        <v/>
      </c>
      <c r="U7000" s="36">
        <f ca="1">IF(F7000&lt;&gt;"",COUNTA(OFFSET('Maximum minutes'!$C$1,'Annexe A1 Cours'!T7000,0,1,50)),0)</f>
        <v>0</v>
      </c>
      <c r="V7000" s="37">
        <f ca="1">IFERROR(OFFSET('Maximum minutes'!$C$1,T7000+1,-1+MATCH(G7000,OFFSET('Maximum minutes'!$C$1,T7000-1,0,1,50),0)),0)</f>
        <v>0</v>
      </c>
      <c r="W7000" s="38">
        <f t="shared" ca="1" si="218"/>
        <v>0</v>
      </c>
    </row>
    <row r="7001" spans="1:23" s="36" customFormat="1" ht="18.75">
      <c r="A7001" s="34"/>
      <c r="B7001" s="39"/>
      <c r="C7001" s="39"/>
      <c r="D7001" s="35"/>
      <c r="E7001" s="40"/>
      <c r="F7001" s="39"/>
      <c r="G7001" s="39"/>
      <c r="H7001" s="39"/>
      <c r="I7001" s="34"/>
      <c r="J7001" s="34"/>
      <c r="K7001" s="34"/>
      <c r="L7001" s="34"/>
      <c r="M7001" s="43" t="str">
        <f ca="1">IFERROR(OFFSET('Maximum minutes'!$C$1,T7001,MATCH(IF(G7001&lt;&gt;"",G7001,F7001),OFFSET('Maximum minutes'!$C$1,T7001-1,0,1,U7001+1),0)-1)*IF(OR(ISNUMBER(J7001),J7001="sans examen"),1,0)*IF(W7001&lt;MinDate,1,0),"")</f>
        <v/>
      </c>
      <c r="N7001" s="36">
        <f t="shared" ca="1" si="219"/>
        <v>0</v>
      </c>
      <c r="O7001" s="36" t="e">
        <f ca="1">LEFT(OFFSET(Lists!$Q$2,MATCH(E7001,Lists!$R$3:$R$19,0),0),4)</f>
        <v>#N/A</v>
      </c>
      <c r="P7001" s="36" t="e">
        <f ca="1">MATCH(O7001,Lists!$S$2:$S$640,1)</f>
        <v>#N/A</v>
      </c>
      <c r="Q7001" s="36" t="e">
        <f ca="1">MATCH(LEFT(OFFSET(Lists!$Q$2,MATCH(E7001,Lists!$R$3:$R$19,0)+1,0),4),Lists!$S$3:$S$640,1)</f>
        <v>#N/A</v>
      </c>
      <c r="R7001" s="36" t="e">
        <f ca="1">LEFT(OFFSET(Lists!$S$2,P7001-1+MATCH(F7001,OFFSET(Lists!$T$3,P7001-1,0,Q7001-P7001+1),0),0),6)</f>
        <v>#N/A</v>
      </c>
      <c r="S7001" s="36" t="e">
        <f ca="1">VLOOKUP(R7001,Lists!B:D,3,FALSE)</f>
        <v>#N/A</v>
      </c>
      <c r="T7001" s="36" t="str">
        <f>IF(F7001&lt;&gt;"",MATCH(R7001,'Maximum minutes'!B:B,0),"")</f>
        <v/>
      </c>
      <c r="U7001" s="36">
        <f ca="1">IF(F7001&lt;&gt;"",COUNTA(OFFSET('Maximum minutes'!$C$1,'Annexe A1 Cours'!T7001,0,1,50)),0)</f>
        <v>0</v>
      </c>
      <c r="V7001" s="37">
        <f ca="1">IFERROR(OFFSET('Maximum minutes'!$C$1,T7001+1,-1+MATCH(G7001,OFFSET('Maximum minutes'!$C$1,T7001-1,0,1,50),0)),0)</f>
        <v>0</v>
      </c>
      <c r="W7001" s="38">
        <f t="shared" ca="1" si="218"/>
        <v>0</v>
      </c>
    </row>
    <row r="7002" spans="1:23" s="36" customFormat="1" ht="18.75">
      <c r="A7002" s="34"/>
      <c r="B7002" s="39"/>
      <c r="C7002" s="39"/>
      <c r="D7002" s="35"/>
      <c r="E7002" s="40"/>
      <c r="F7002" s="39"/>
      <c r="G7002" s="39"/>
      <c r="H7002" s="39"/>
      <c r="I7002" s="34"/>
      <c r="J7002" s="34"/>
      <c r="K7002" s="34"/>
      <c r="L7002" s="34"/>
      <c r="M7002" s="43" t="str">
        <f ca="1">IFERROR(OFFSET('Maximum minutes'!$C$1,T7002,MATCH(IF(G7002&lt;&gt;"",G7002,F7002),OFFSET('Maximum minutes'!$C$1,T7002-1,0,1,U7002+1),0)-1)*IF(OR(ISNUMBER(J7002),J7002="sans examen"),1,0)*IF(W7002&lt;MinDate,1,0),"")</f>
        <v/>
      </c>
      <c r="N7002" s="36">
        <f t="shared" ca="1" si="219"/>
        <v>0</v>
      </c>
      <c r="O7002" s="36" t="e">
        <f ca="1">LEFT(OFFSET(Lists!$Q$2,MATCH(E7002,Lists!$R$3:$R$19,0),0),4)</f>
        <v>#N/A</v>
      </c>
      <c r="P7002" s="36" t="e">
        <f ca="1">MATCH(O7002,Lists!$S$2:$S$640,1)</f>
        <v>#N/A</v>
      </c>
      <c r="Q7002" s="36" t="e">
        <f ca="1">MATCH(LEFT(OFFSET(Lists!$Q$2,MATCH(E7002,Lists!$R$3:$R$19,0)+1,0),4),Lists!$S$3:$S$640,1)</f>
        <v>#N/A</v>
      </c>
      <c r="R7002" s="36" t="e">
        <f ca="1">LEFT(OFFSET(Lists!$S$2,P7002-1+MATCH(F7002,OFFSET(Lists!$T$3,P7002-1,0,Q7002-P7002+1),0),0),6)</f>
        <v>#N/A</v>
      </c>
      <c r="S7002" s="36" t="e">
        <f ca="1">VLOOKUP(R7002,Lists!B:D,3,FALSE)</f>
        <v>#N/A</v>
      </c>
      <c r="T7002" s="36" t="str">
        <f>IF(F7002&lt;&gt;"",MATCH(R7002,'Maximum minutes'!B:B,0),"")</f>
        <v/>
      </c>
      <c r="U7002" s="36">
        <f ca="1">IF(F7002&lt;&gt;"",COUNTA(OFFSET('Maximum minutes'!$C$1,'Annexe A1 Cours'!T7002,0,1,50)),0)</f>
        <v>0</v>
      </c>
      <c r="V7002" s="37">
        <f ca="1">IFERROR(OFFSET('Maximum minutes'!$C$1,T7002+1,-1+MATCH(G7002,OFFSET('Maximum minutes'!$C$1,T7002-1,0,1,50),0)),0)</f>
        <v>0</v>
      </c>
      <c r="W7002" s="38">
        <f t="shared" ca="1" si="218"/>
        <v>0</v>
      </c>
    </row>
    <row r="7003" spans="1:23" s="36" customFormat="1" ht="18.75">
      <c r="A7003" s="34"/>
      <c r="B7003" s="39"/>
      <c r="C7003" s="39"/>
      <c r="D7003" s="35"/>
      <c r="E7003" s="40"/>
      <c r="F7003" s="39"/>
      <c r="G7003" s="39"/>
      <c r="H7003" s="39"/>
      <c r="I7003" s="34"/>
      <c r="J7003" s="34"/>
      <c r="K7003" s="34"/>
      <c r="L7003" s="34"/>
      <c r="M7003" s="43" t="str">
        <f ca="1">IFERROR(OFFSET('Maximum minutes'!$C$1,T7003,MATCH(IF(G7003&lt;&gt;"",G7003,F7003),OFFSET('Maximum minutes'!$C$1,T7003-1,0,1,U7003+1),0)-1)*IF(OR(ISNUMBER(J7003),J7003="sans examen"),1,0)*IF(W7003&lt;MinDate,1,0),"")</f>
        <v/>
      </c>
      <c r="N7003" s="36">
        <f t="shared" ca="1" si="219"/>
        <v>0</v>
      </c>
      <c r="O7003" s="36" t="e">
        <f ca="1">LEFT(OFFSET(Lists!$Q$2,MATCH(E7003,Lists!$R$3:$R$19,0),0),4)</f>
        <v>#N/A</v>
      </c>
      <c r="P7003" s="36" t="e">
        <f ca="1">MATCH(O7003,Lists!$S$2:$S$640,1)</f>
        <v>#N/A</v>
      </c>
      <c r="Q7003" s="36" t="e">
        <f ca="1">MATCH(LEFT(OFFSET(Lists!$Q$2,MATCH(E7003,Lists!$R$3:$R$19,0)+1,0),4),Lists!$S$3:$S$640,1)</f>
        <v>#N/A</v>
      </c>
      <c r="R7003" s="36" t="e">
        <f ca="1">LEFT(OFFSET(Lists!$S$2,P7003-1+MATCH(F7003,OFFSET(Lists!$T$3,P7003-1,0,Q7003-P7003+1),0),0),6)</f>
        <v>#N/A</v>
      </c>
      <c r="S7003" s="36" t="e">
        <f ca="1">VLOOKUP(R7003,Lists!B:D,3,FALSE)</f>
        <v>#N/A</v>
      </c>
      <c r="T7003" s="36" t="str">
        <f>IF(F7003&lt;&gt;"",MATCH(R7003,'Maximum minutes'!B:B,0),"")</f>
        <v/>
      </c>
      <c r="U7003" s="36">
        <f ca="1">IF(F7003&lt;&gt;"",COUNTA(OFFSET('Maximum minutes'!$C$1,'Annexe A1 Cours'!T7003,0,1,50)),0)</f>
        <v>0</v>
      </c>
      <c r="V7003" s="37">
        <f ca="1">IFERROR(OFFSET('Maximum minutes'!$C$1,T7003+1,-1+MATCH(G7003,OFFSET('Maximum minutes'!$C$1,T7003-1,0,1,50),0)),0)</f>
        <v>0</v>
      </c>
      <c r="W7003" s="38">
        <f t="shared" ca="1" si="218"/>
        <v>0</v>
      </c>
    </row>
    <row r="7004" spans="1:23" s="36" customFormat="1" ht="18.75">
      <c r="A7004" s="34"/>
      <c r="B7004" s="39"/>
      <c r="C7004" s="39"/>
      <c r="D7004" s="35"/>
      <c r="E7004" s="40"/>
      <c r="F7004" s="39"/>
      <c r="G7004" s="39"/>
      <c r="H7004" s="39"/>
      <c r="I7004" s="34"/>
      <c r="J7004" s="34"/>
      <c r="K7004" s="34"/>
      <c r="L7004" s="34"/>
      <c r="M7004" s="43" t="str">
        <f ca="1">IFERROR(OFFSET('Maximum minutes'!$C$1,T7004,MATCH(IF(G7004&lt;&gt;"",G7004,F7004),OFFSET('Maximum minutes'!$C$1,T7004-1,0,1,U7004+1),0)-1)*IF(OR(ISNUMBER(J7004),J7004="sans examen"),1,0)*IF(W7004&lt;MinDate,1,0),"")</f>
        <v/>
      </c>
      <c r="N7004" s="36">
        <f t="shared" ca="1" si="219"/>
        <v>0</v>
      </c>
      <c r="O7004" s="36" t="e">
        <f ca="1">LEFT(OFFSET(Lists!$Q$2,MATCH(E7004,Lists!$R$3:$R$19,0),0),4)</f>
        <v>#N/A</v>
      </c>
      <c r="P7004" s="36" t="e">
        <f ca="1">MATCH(O7004,Lists!$S$2:$S$640,1)</f>
        <v>#N/A</v>
      </c>
      <c r="Q7004" s="36" t="e">
        <f ca="1">MATCH(LEFT(OFFSET(Lists!$Q$2,MATCH(E7004,Lists!$R$3:$R$19,0)+1,0),4),Lists!$S$3:$S$640,1)</f>
        <v>#N/A</v>
      </c>
      <c r="R7004" s="36" t="e">
        <f ca="1">LEFT(OFFSET(Lists!$S$2,P7004-1+MATCH(F7004,OFFSET(Lists!$T$3,P7004-1,0,Q7004-P7004+1),0),0),6)</f>
        <v>#N/A</v>
      </c>
      <c r="S7004" s="36" t="e">
        <f ca="1">VLOOKUP(R7004,Lists!B:D,3,FALSE)</f>
        <v>#N/A</v>
      </c>
      <c r="T7004" s="36" t="str">
        <f>IF(F7004&lt;&gt;"",MATCH(R7004,'Maximum minutes'!B:B,0),"")</f>
        <v/>
      </c>
      <c r="U7004" s="36">
        <f ca="1">IF(F7004&lt;&gt;"",COUNTA(OFFSET('Maximum minutes'!$C$1,'Annexe A1 Cours'!T7004,0,1,50)),0)</f>
        <v>0</v>
      </c>
      <c r="V7004" s="37">
        <f ca="1">IFERROR(OFFSET('Maximum minutes'!$C$1,T7004+1,-1+MATCH(G7004,OFFSET('Maximum minutes'!$C$1,T7004-1,0,1,50),0)),0)</f>
        <v>0</v>
      </c>
      <c r="W7004" s="38">
        <f t="shared" ca="1" si="218"/>
        <v>0</v>
      </c>
    </row>
    <row r="7005" spans="1:23" s="36" customFormat="1" ht="18.75">
      <c r="A7005" s="34"/>
      <c r="B7005" s="39"/>
      <c r="C7005" s="39"/>
      <c r="D7005" s="35"/>
      <c r="E7005" s="40"/>
      <c r="F7005" s="39"/>
      <c r="G7005" s="39"/>
      <c r="H7005" s="39"/>
      <c r="I7005" s="34"/>
      <c r="J7005" s="34"/>
      <c r="K7005" s="34"/>
      <c r="L7005" s="34"/>
      <c r="M7005" s="43" t="str">
        <f ca="1">IFERROR(OFFSET('Maximum minutes'!$C$1,T7005,MATCH(IF(G7005&lt;&gt;"",G7005,F7005),OFFSET('Maximum minutes'!$C$1,T7005-1,0,1,U7005+1),0)-1)*IF(OR(ISNUMBER(J7005),J7005="sans examen"),1,0)*IF(W7005&lt;MinDate,1,0),"")</f>
        <v/>
      </c>
      <c r="N7005" s="36">
        <f t="shared" ca="1" si="219"/>
        <v>0</v>
      </c>
      <c r="O7005" s="36" t="e">
        <f ca="1">LEFT(OFFSET(Lists!$Q$2,MATCH(E7005,Lists!$R$3:$R$19,0),0),4)</f>
        <v>#N/A</v>
      </c>
      <c r="P7005" s="36" t="e">
        <f ca="1">MATCH(O7005,Lists!$S$2:$S$640,1)</f>
        <v>#N/A</v>
      </c>
      <c r="Q7005" s="36" t="e">
        <f ca="1">MATCH(LEFT(OFFSET(Lists!$Q$2,MATCH(E7005,Lists!$R$3:$R$19,0)+1,0),4),Lists!$S$3:$S$640,1)</f>
        <v>#N/A</v>
      </c>
      <c r="R7005" s="36" t="e">
        <f ca="1">LEFT(OFFSET(Lists!$S$2,P7005-1+MATCH(F7005,OFFSET(Lists!$T$3,P7005-1,0,Q7005-P7005+1),0),0),6)</f>
        <v>#N/A</v>
      </c>
      <c r="S7005" s="36" t="e">
        <f ca="1">VLOOKUP(R7005,Lists!B:D,3,FALSE)</f>
        <v>#N/A</v>
      </c>
      <c r="T7005" s="36" t="str">
        <f>IF(F7005&lt;&gt;"",MATCH(R7005,'Maximum minutes'!B:B,0),"")</f>
        <v/>
      </c>
      <c r="U7005" s="36">
        <f ca="1">IF(F7005&lt;&gt;"",COUNTA(OFFSET('Maximum minutes'!$C$1,'Annexe A1 Cours'!T7005,0,1,50)),0)</f>
        <v>0</v>
      </c>
      <c r="V7005" s="37">
        <f ca="1">IFERROR(OFFSET('Maximum minutes'!$C$1,T7005+1,-1+MATCH(G7005,OFFSET('Maximum minutes'!$C$1,T7005-1,0,1,50),0)),0)</f>
        <v>0</v>
      </c>
      <c r="W7005" s="38">
        <f t="shared" ca="1" si="218"/>
        <v>0</v>
      </c>
    </row>
    <row r="7006" spans="1:23" s="36" customFormat="1" ht="18.75">
      <c r="A7006" s="34"/>
      <c r="B7006" s="39"/>
      <c r="C7006" s="39"/>
      <c r="D7006" s="35"/>
      <c r="E7006" s="40"/>
      <c r="F7006" s="39"/>
      <c r="G7006" s="39"/>
      <c r="H7006" s="39"/>
      <c r="I7006" s="34"/>
      <c r="J7006" s="34"/>
      <c r="K7006" s="34"/>
      <c r="L7006" s="34"/>
      <c r="M7006" s="43" t="str">
        <f ca="1">IFERROR(OFFSET('Maximum minutes'!$C$1,T7006,MATCH(IF(G7006&lt;&gt;"",G7006,F7006),OFFSET('Maximum minutes'!$C$1,T7006-1,0,1,U7006+1),0)-1)*IF(OR(ISNUMBER(J7006),J7006="sans examen"),1,0)*IF(W7006&lt;MinDate,1,0),"")</f>
        <v/>
      </c>
      <c r="N7006" s="36">
        <f t="shared" ca="1" si="219"/>
        <v>0</v>
      </c>
      <c r="O7006" s="36" t="e">
        <f ca="1">LEFT(OFFSET(Lists!$Q$2,MATCH(E7006,Lists!$R$3:$R$19,0),0),4)</f>
        <v>#N/A</v>
      </c>
      <c r="P7006" s="36" t="e">
        <f ca="1">MATCH(O7006,Lists!$S$2:$S$640,1)</f>
        <v>#N/A</v>
      </c>
      <c r="Q7006" s="36" t="e">
        <f ca="1">MATCH(LEFT(OFFSET(Lists!$Q$2,MATCH(E7006,Lists!$R$3:$R$19,0)+1,0),4),Lists!$S$3:$S$640,1)</f>
        <v>#N/A</v>
      </c>
      <c r="R7006" s="36" t="e">
        <f ca="1">LEFT(OFFSET(Lists!$S$2,P7006-1+MATCH(F7006,OFFSET(Lists!$T$3,P7006-1,0,Q7006-P7006+1),0),0),6)</f>
        <v>#N/A</v>
      </c>
      <c r="S7006" s="36" t="e">
        <f ca="1">VLOOKUP(R7006,Lists!B:D,3,FALSE)</f>
        <v>#N/A</v>
      </c>
      <c r="T7006" s="36" t="str">
        <f>IF(F7006&lt;&gt;"",MATCH(R7006,'Maximum minutes'!B:B,0),"")</f>
        <v/>
      </c>
      <c r="U7006" s="36">
        <f ca="1">IF(F7006&lt;&gt;"",COUNTA(OFFSET('Maximum minutes'!$C$1,'Annexe A1 Cours'!T7006,0,1,50)),0)</f>
        <v>0</v>
      </c>
      <c r="V7006" s="37">
        <f ca="1">IFERROR(OFFSET('Maximum minutes'!$C$1,T7006+1,-1+MATCH(G7006,OFFSET('Maximum minutes'!$C$1,T7006-1,0,1,50),0)),0)</f>
        <v>0</v>
      </c>
      <c r="W7006" s="38">
        <f t="shared" ca="1" si="218"/>
        <v>0</v>
      </c>
    </row>
    <row r="7007" spans="1:23" s="36" customFormat="1" ht="18.75">
      <c r="A7007" s="34"/>
      <c r="B7007" s="39"/>
      <c r="C7007" s="39"/>
      <c r="D7007" s="35"/>
      <c r="E7007" s="40"/>
      <c r="F7007" s="39"/>
      <c r="G7007" s="39"/>
      <c r="H7007" s="39"/>
      <c r="I7007" s="34"/>
      <c r="J7007" s="34"/>
      <c r="K7007" s="34"/>
      <c r="L7007" s="34"/>
      <c r="M7007" s="43" t="str">
        <f ca="1">IFERROR(OFFSET('Maximum minutes'!$C$1,T7007,MATCH(IF(G7007&lt;&gt;"",G7007,F7007),OFFSET('Maximum minutes'!$C$1,T7007-1,0,1,U7007+1),0)-1)*IF(OR(ISNUMBER(J7007),J7007="sans examen"),1,0)*IF(W7007&lt;MinDate,1,0),"")</f>
        <v/>
      </c>
      <c r="N7007" s="36">
        <f t="shared" ca="1" si="219"/>
        <v>0</v>
      </c>
      <c r="O7007" s="36" t="e">
        <f ca="1">LEFT(OFFSET(Lists!$Q$2,MATCH(E7007,Lists!$R$3:$R$19,0),0),4)</f>
        <v>#N/A</v>
      </c>
      <c r="P7007" s="36" t="e">
        <f ca="1">MATCH(O7007,Lists!$S$2:$S$640,1)</f>
        <v>#N/A</v>
      </c>
      <c r="Q7007" s="36" t="e">
        <f ca="1">MATCH(LEFT(OFFSET(Lists!$Q$2,MATCH(E7007,Lists!$R$3:$R$19,0)+1,0),4),Lists!$S$3:$S$640,1)</f>
        <v>#N/A</v>
      </c>
      <c r="R7007" s="36" t="e">
        <f ca="1">LEFT(OFFSET(Lists!$S$2,P7007-1+MATCH(F7007,OFFSET(Lists!$T$3,P7007-1,0,Q7007-P7007+1),0),0),6)</f>
        <v>#N/A</v>
      </c>
      <c r="S7007" s="36" t="e">
        <f ca="1">VLOOKUP(R7007,Lists!B:D,3,FALSE)</f>
        <v>#N/A</v>
      </c>
      <c r="T7007" s="36" t="str">
        <f>IF(F7007&lt;&gt;"",MATCH(R7007,'Maximum minutes'!B:B,0),"")</f>
        <v/>
      </c>
      <c r="U7007" s="36">
        <f ca="1">IF(F7007&lt;&gt;"",COUNTA(OFFSET('Maximum minutes'!$C$1,'Annexe A1 Cours'!T7007,0,1,50)),0)</f>
        <v>0</v>
      </c>
      <c r="V7007" s="37">
        <f ca="1">IFERROR(OFFSET('Maximum minutes'!$C$1,T7007+1,-1+MATCH(G7007,OFFSET('Maximum minutes'!$C$1,T7007-1,0,1,50),0)),0)</f>
        <v>0</v>
      </c>
      <c r="W7007" s="38">
        <f t="shared" ca="1" si="218"/>
        <v>0</v>
      </c>
    </row>
    <row r="7008" spans="1:23" s="36" customFormat="1" ht="18.75">
      <c r="A7008" s="34"/>
      <c r="B7008" s="39"/>
      <c r="C7008" s="39"/>
      <c r="D7008" s="35"/>
      <c r="E7008" s="40"/>
      <c r="F7008" s="39"/>
      <c r="G7008" s="39"/>
      <c r="H7008" s="39"/>
      <c r="I7008" s="34"/>
      <c r="J7008" s="34"/>
      <c r="K7008" s="34"/>
      <c r="L7008" s="34"/>
      <c r="M7008" s="43" t="str">
        <f ca="1">IFERROR(OFFSET('Maximum minutes'!$C$1,T7008,MATCH(IF(G7008&lt;&gt;"",G7008,F7008),OFFSET('Maximum minutes'!$C$1,T7008-1,0,1,U7008+1),0)-1)*IF(OR(ISNUMBER(J7008),J7008="sans examen"),1,0)*IF(W7008&lt;MinDate,1,0),"")</f>
        <v/>
      </c>
      <c r="N7008" s="36">
        <f t="shared" ca="1" si="219"/>
        <v>0</v>
      </c>
      <c r="O7008" s="36" t="e">
        <f ca="1">LEFT(OFFSET(Lists!$Q$2,MATCH(E7008,Lists!$R$3:$R$19,0),0),4)</f>
        <v>#N/A</v>
      </c>
      <c r="P7008" s="36" t="e">
        <f ca="1">MATCH(O7008,Lists!$S$2:$S$640,1)</f>
        <v>#N/A</v>
      </c>
      <c r="Q7008" s="36" t="e">
        <f ca="1">MATCH(LEFT(OFFSET(Lists!$Q$2,MATCH(E7008,Lists!$R$3:$R$19,0)+1,0),4),Lists!$S$3:$S$640,1)</f>
        <v>#N/A</v>
      </c>
      <c r="R7008" s="36" t="e">
        <f ca="1">LEFT(OFFSET(Lists!$S$2,P7008-1+MATCH(F7008,OFFSET(Lists!$T$3,P7008-1,0,Q7008-P7008+1),0),0),6)</f>
        <v>#N/A</v>
      </c>
      <c r="S7008" s="36" t="e">
        <f ca="1">VLOOKUP(R7008,Lists!B:D,3,FALSE)</f>
        <v>#N/A</v>
      </c>
      <c r="T7008" s="36" t="str">
        <f>IF(F7008&lt;&gt;"",MATCH(R7008,'Maximum minutes'!B:B,0),"")</f>
        <v/>
      </c>
      <c r="U7008" s="36">
        <f ca="1">IF(F7008&lt;&gt;"",COUNTA(OFFSET('Maximum minutes'!$C$1,'Annexe A1 Cours'!T7008,0,1,50)),0)</f>
        <v>0</v>
      </c>
      <c r="V7008" s="37">
        <f ca="1">IFERROR(OFFSET('Maximum minutes'!$C$1,T7008+1,-1+MATCH(G7008,OFFSET('Maximum minutes'!$C$1,T7008-1,0,1,50),0)),0)</f>
        <v>0</v>
      </c>
      <c r="W7008" s="38">
        <f t="shared" ca="1" si="218"/>
        <v>0</v>
      </c>
    </row>
    <row r="7009" spans="1:23" s="36" customFormat="1" ht="18.75">
      <c r="A7009" s="34"/>
      <c r="B7009" s="39"/>
      <c r="C7009" s="39"/>
      <c r="D7009" s="35"/>
      <c r="E7009" s="40"/>
      <c r="F7009" s="39"/>
      <c r="G7009" s="39"/>
      <c r="H7009" s="39"/>
      <c r="I7009" s="34"/>
      <c r="J7009" s="34"/>
      <c r="K7009" s="34"/>
      <c r="L7009" s="34"/>
      <c r="M7009" s="43" t="str">
        <f ca="1">IFERROR(OFFSET('Maximum minutes'!$C$1,T7009,MATCH(IF(G7009&lt;&gt;"",G7009,F7009),OFFSET('Maximum minutes'!$C$1,T7009-1,0,1,U7009+1),0)-1)*IF(OR(ISNUMBER(J7009),J7009="sans examen"),1,0)*IF(W7009&lt;MinDate,1,0),"")</f>
        <v/>
      </c>
      <c r="N7009" s="36">
        <f t="shared" ca="1" si="219"/>
        <v>0</v>
      </c>
      <c r="O7009" s="36" t="e">
        <f ca="1">LEFT(OFFSET(Lists!$Q$2,MATCH(E7009,Lists!$R$3:$R$19,0),0),4)</f>
        <v>#N/A</v>
      </c>
      <c r="P7009" s="36" t="e">
        <f ca="1">MATCH(O7009,Lists!$S$2:$S$640,1)</f>
        <v>#N/A</v>
      </c>
      <c r="Q7009" s="36" t="e">
        <f ca="1">MATCH(LEFT(OFFSET(Lists!$Q$2,MATCH(E7009,Lists!$R$3:$R$19,0)+1,0),4),Lists!$S$3:$S$640,1)</f>
        <v>#N/A</v>
      </c>
      <c r="R7009" s="36" t="e">
        <f ca="1">LEFT(OFFSET(Lists!$S$2,P7009-1+MATCH(F7009,OFFSET(Lists!$T$3,P7009-1,0,Q7009-P7009+1),0),0),6)</f>
        <v>#N/A</v>
      </c>
      <c r="S7009" s="36" t="e">
        <f ca="1">VLOOKUP(R7009,Lists!B:D,3,FALSE)</f>
        <v>#N/A</v>
      </c>
      <c r="T7009" s="36" t="str">
        <f>IF(F7009&lt;&gt;"",MATCH(R7009,'Maximum minutes'!B:B,0),"")</f>
        <v/>
      </c>
      <c r="U7009" s="36">
        <f ca="1">IF(F7009&lt;&gt;"",COUNTA(OFFSET('Maximum minutes'!$C$1,'Annexe A1 Cours'!T7009,0,1,50)),0)</f>
        <v>0</v>
      </c>
      <c r="V7009" s="37">
        <f ca="1">IFERROR(OFFSET('Maximum minutes'!$C$1,T7009+1,-1+MATCH(G7009,OFFSET('Maximum minutes'!$C$1,T7009-1,0,1,50),0)),0)</f>
        <v>0</v>
      </c>
      <c r="W7009" s="38">
        <f t="shared" ca="1" si="218"/>
        <v>0</v>
      </c>
    </row>
    <row r="7010" spans="1:23" s="36" customFormat="1" ht="18.75">
      <c r="A7010" s="34"/>
      <c r="B7010" s="39"/>
      <c r="C7010" s="39"/>
      <c r="D7010" s="35"/>
      <c r="E7010" s="40"/>
      <c r="F7010" s="39"/>
      <c r="G7010" s="39"/>
      <c r="H7010" s="39"/>
      <c r="I7010" s="34"/>
      <c r="J7010" s="34"/>
      <c r="K7010" s="34"/>
      <c r="L7010" s="34"/>
      <c r="M7010" s="43" t="str">
        <f ca="1">IFERROR(OFFSET('Maximum minutes'!$C$1,T7010,MATCH(IF(G7010&lt;&gt;"",G7010,F7010),OFFSET('Maximum minutes'!$C$1,T7010-1,0,1,U7010+1),0)-1)*IF(OR(ISNUMBER(J7010),J7010="sans examen"),1,0)*IF(W7010&lt;MinDate,1,0),"")</f>
        <v/>
      </c>
      <c r="N7010" s="36">
        <f t="shared" ca="1" si="219"/>
        <v>0</v>
      </c>
      <c r="O7010" s="36" t="e">
        <f ca="1">LEFT(OFFSET(Lists!$Q$2,MATCH(E7010,Lists!$R$3:$R$19,0),0),4)</f>
        <v>#N/A</v>
      </c>
      <c r="P7010" s="36" t="e">
        <f ca="1">MATCH(O7010,Lists!$S$2:$S$640,1)</f>
        <v>#N/A</v>
      </c>
      <c r="Q7010" s="36" t="e">
        <f ca="1">MATCH(LEFT(OFFSET(Lists!$Q$2,MATCH(E7010,Lists!$R$3:$R$19,0)+1,0),4),Lists!$S$3:$S$640,1)</f>
        <v>#N/A</v>
      </c>
      <c r="R7010" s="36" t="e">
        <f ca="1">LEFT(OFFSET(Lists!$S$2,P7010-1+MATCH(F7010,OFFSET(Lists!$T$3,P7010-1,0,Q7010-P7010+1),0),0),6)</f>
        <v>#N/A</v>
      </c>
      <c r="S7010" s="36" t="e">
        <f ca="1">VLOOKUP(R7010,Lists!B:D,3,FALSE)</f>
        <v>#N/A</v>
      </c>
      <c r="T7010" s="36" t="str">
        <f>IF(F7010&lt;&gt;"",MATCH(R7010,'Maximum minutes'!B:B,0),"")</f>
        <v/>
      </c>
      <c r="U7010" s="36">
        <f ca="1">IF(F7010&lt;&gt;"",COUNTA(OFFSET('Maximum minutes'!$C$1,'Annexe A1 Cours'!T7010,0,1,50)),0)</f>
        <v>0</v>
      </c>
      <c r="V7010" s="37">
        <f ca="1">IFERROR(OFFSET('Maximum minutes'!$C$1,T7010+1,-1+MATCH(G7010,OFFSET('Maximum minutes'!$C$1,T7010-1,0,1,50),0)),0)</f>
        <v>0</v>
      </c>
      <c r="W7010" s="38">
        <f t="shared" ca="1" si="218"/>
        <v>0</v>
      </c>
    </row>
    <row r="7011" spans="1:23" s="36" customFormat="1" ht="18.75">
      <c r="A7011" s="34"/>
      <c r="B7011" s="39"/>
      <c r="C7011" s="39"/>
      <c r="D7011" s="35"/>
      <c r="E7011" s="40"/>
      <c r="F7011" s="39"/>
      <c r="G7011" s="39"/>
      <c r="H7011" s="39"/>
      <c r="I7011" s="34"/>
      <c r="J7011" s="34"/>
      <c r="K7011" s="34"/>
      <c r="L7011" s="34"/>
      <c r="M7011" s="43" t="str">
        <f ca="1">IFERROR(OFFSET('Maximum minutes'!$C$1,T7011,MATCH(IF(G7011&lt;&gt;"",G7011,F7011),OFFSET('Maximum minutes'!$C$1,T7011-1,0,1,U7011+1),0)-1)*IF(OR(ISNUMBER(J7011),J7011="sans examen"),1,0)*IF(W7011&lt;MinDate,1,0),"")</f>
        <v/>
      </c>
      <c r="N7011" s="36">
        <f t="shared" ca="1" si="219"/>
        <v>0</v>
      </c>
      <c r="O7011" s="36" t="e">
        <f ca="1">LEFT(OFFSET(Lists!$Q$2,MATCH(E7011,Lists!$R$3:$R$19,0),0),4)</f>
        <v>#N/A</v>
      </c>
      <c r="P7011" s="36" t="e">
        <f ca="1">MATCH(O7011,Lists!$S$2:$S$640,1)</f>
        <v>#N/A</v>
      </c>
      <c r="Q7011" s="36" t="e">
        <f ca="1">MATCH(LEFT(OFFSET(Lists!$Q$2,MATCH(E7011,Lists!$R$3:$R$19,0)+1,0),4),Lists!$S$3:$S$640,1)</f>
        <v>#N/A</v>
      </c>
      <c r="R7011" s="36" t="e">
        <f ca="1">LEFT(OFFSET(Lists!$S$2,P7011-1+MATCH(F7011,OFFSET(Lists!$T$3,P7011-1,0,Q7011-P7011+1),0),0),6)</f>
        <v>#N/A</v>
      </c>
      <c r="S7011" s="36" t="e">
        <f ca="1">VLOOKUP(R7011,Lists!B:D,3,FALSE)</f>
        <v>#N/A</v>
      </c>
      <c r="T7011" s="36" t="str">
        <f>IF(F7011&lt;&gt;"",MATCH(R7011,'Maximum minutes'!B:B,0),"")</f>
        <v/>
      </c>
      <c r="U7011" s="36">
        <f ca="1">IF(F7011&lt;&gt;"",COUNTA(OFFSET('Maximum minutes'!$C$1,'Annexe A1 Cours'!T7011,0,1,50)),0)</f>
        <v>0</v>
      </c>
      <c r="V7011" s="37">
        <f ca="1">IFERROR(OFFSET('Maximum minutes'!$C$1,T7011+1,-1+MATCH(G7011,OFFSET('Maximum minutes'!$C$1,T7011-1,0,1,50),0)),0)</f>
        <v>0</v>
      </c>
      <c r="W7011" s="38">
        <f t="shared" ca="1" si="218"/>
        <v>0</v>
      </c>
    </row>
    <row r="7012" spans="1:23" s="36" customFormat="1" ht="18.75">
      <c r="A7012" s="34"/>
      <c r="B7012" s="39"/>
      <c r="C7012" s="39"/>
      <c r="D7012" s="35"/>
      <c r="E7012" s="40"/>
      <c r="F7012" s="39"/>
      <c r="G7012" s="39"/>
      <c r="H7012" s="39"/>
      <c r="I7012" s="34"/>
      <c r="J7012" s="34"/>
      <c r="K7012" s="34"/>
      <c r="L7012" s="34"/>
      <c r="M7012" s="43" t="str">
        <f ca="1">IFERROR(OFFSET('Maximum minutes'!$C$1,T7012,MATCH(IF(G7012&lt;&gt;"",G7012,F7012),OFFSET('Maximum minutes'!$C$1,T7012-1,0,1,U7012+1),0)-1)*IF(OR(ISNUMBER(J7012),J7012="sans examen"),1,0)*IF(W7012&lt;MinDate,1,0),"")</f>
        <v/>
      </c>
      <c r="N7012" s="36">
        <f t="shared" ca="1" si="219"/>
        <v>0</v>
      </c>
      <c r="O7012" s="36" t="e">
        <f ca="1">LEFT(OFFSET(Lists!$Q$2,MATCH(E7012,Lists!$R$3:$R$19,0),0),4)</f>
        <v>#N/A</v>
      </c>
      <c r="P7012" s="36" t="e">
        <f ca="1">MATCH(O7012,Lists!$S$2:$S$640,1)</f>
        <v>#N/A</v>
      </c>
      <c r="Q7012" s="36" t="e">
        <f ca="1">MATCH(LEFT(OFFSET(Lists!$Q$2,MATCH(E7012,Lists!$R$3:$R$19,0)+1,0),4),Lists!$S$3:$S$640,1)</f>
        <v>#N/A</v>
      </c>
      <c r="R7012" s="36" t="e">
        <f ca="1">LEFT(OFFSET(Lists!$S$2,P7012-1+MATCH(F7012,OFFSET(Lists!$T$3,P7012-1,0,Q7012-P7012+1),0),0),6)</f>
        <v>#N/A</v>
      </c>
      <c r="S7012" s="36" t="e">
        <f ca="1">VLOOKUP(R7012,Lists!B:D,3,FALSE)</f>
        <v>#N/A</v>
      </c>
      <c r="T7012" s="36" t="str">
        <f>IF(F7012&lt;&gt;"",MATCH(R7012,'Maximum minutes'!B:B,0),"")</f>
        <v/>
      </c>
      <c r="U7012" s="36">
        <f ca="1">IF(F7012&lt;&gt;"",COUNTA(OFFSET('Maximum minutes'!$C$1,'Annexe A1 Cours'!T7012,0,1,50)),0)</f>
        <v>0</v>
      </c>
      <c r="V7012" s="37">
        <f ca="1">IFERROR(OFFSET('Maximum minutes'!$C$1,T7012+1,-1+MATCH(G7012,OFFSET('Maximum minutes'!$C$1,T7012-1,0,1,50),0)),0)</f>
        <v>0</v>
      </c>
      <c r="W7012" s="38">
        <f t="shared" ca="1" si="218"/>
        <v>0</v>
      </c>
    </row>
    <row r="7013" spans="1:23" s="36" customFormat="1" ht="18.75">
      <c r="A7013" s="34"/>
      <c r="B7013" s="39"/>
      <c r="C7013" s="39"/>
      <c r="D7013" s="35"/>
      <c r="E7013" s="40"/>
      <c r="F7013" s="39"/>
      <c r="G7013" s="39"/>
      <c r="H7013" s="39"/>
      <c r="I7013" s="34"/>
      <c r="J7013" s="34"/>
      <c r="K7013" s="34"/>
      <c r="L7013" s="34"/>
      <c r="M7013" s="43" t="str">
        <f ca="1">IFERROR(OFFSET('Maximum minutes'!$C$1,T7013,MATCH(IF(G7013&lt;&gt;"",G7013,F7013),OFFSET('Maximum minutes'!$C$1,T7013-1,0,1,U7013+1),0)-1)*IF(OR(ISNUMBER(J7013),J7013="sans examen"),1,0)*IF(W7013&lt;MinDate,1,0),"")</f>
        <v/>
      </c>
      <c r="N7013" s="36">
        <f t="shared" ca="1" si="219"/>
        <v>0</v>
      </c>
      <c r="O7013" s="36" t="e">
        <f ca="1">LEFT(OFFSET(Lists!$Q$2,MATCH(E7013,Lists!$R$3:$R$19,0),0),4)</f>
        <v>#N/A</v>
      </c>
      <c r="P7013" s="36" t="e">
        <f ca="1">MATCH(O7013,Lists!$S$2:$S$640,1)</f>
        <v>#N/A</v>
      </c>
      <c r="Q7013" s="36" t="e">
        <f ca="1">MATCH(LEFT(OFFSET(Lists!$Q$2,MATCH(E7013,Lists!$R$3:$R$19,0)+1,0),4),Lists!$S$3:$S$640,1)</f>
        <v>#N/A</v>
      </c>
      <c r="R7013" s="36" t="e">
        <f ca="1">LEFT(OFFSET(Lists!$S$2,P7013-1+MATCH(F7013,OFFSET(Lists!$T$3,P7013-1,0,Q7013-P7013+1),0),0),6)</f>
        <v>#N/A</v>
      </c>
      <c r="S7013" s="36" t="e">
        <f ca="1">VLOOKUP(R7013,Lists!B:D,3,FALSE)</f>
        <v>#N/A</v>
      </c>
      <c r="T7013" s="36" t="str">
        <f>IF(F7013&lt;&gt;"",MATCH(R7013,'Maximum minutes'!B:B,0),"")</f>
        <v/>
      </c>
      <c r="U7013" s="36">
        <f ca="1">IF(F7013&lt;&gt;"",COUNTA(OFFSET('Maximum minutes'!$C$1,'Annexe A1 Cours'!T7013,0,1,50)),0)</f>
        <v>0</v>
      </c>
      <c r="V7013" s="37">
        <f ca="1">IFERROR(OFFSET('Maximum minutes'!$C$1,T7013+1,-1+MATCH(G7013,OFFSET('Maximum minutes'!$C$1,T7013-1,0,1,50),0)),0)</f>
        <v>0</v>
      </c>
      <c r="W7013" s="38">
        <f t="shared" ca="1" si="218"/>
        <v>0</v>
      </c>
    </row>
    <row r="7014" spans="1:23" s="36" customFormat="1" ht="18.75">
      <c r="A7014" s="34"/>
      <c r="B7014" s="39"/>
      <c r="C7014" s="39"/>
      <c r="D7014" s="35"/>
      <c r="E7014" s="40"/>
      <c r="F7014" s="39"/>
      <c r="G7014" s="39"/>
      <c r="H7014" s="39"/>
      <c r="I7014" s="34"/>
      <c r="J7014" s="34"/>
      <c r="K7014" s="34"/>
      <c r="L7014" s="34"/>
      <c r="M7014" s="43" t="str">
        <f ca="1">IFERROR(OFFSET('Maximum minutes'!$C$1,T7014,MATCH(IF(G7014&lt;&gt;"",G7014,F7014),OFFSET('Maximum minutes'!$C$1,T7014-1,0,1,U7014+1),0)-1)*IF(OR(ISNUMBER(J7014),J7014="sans examen"),1,0)*IF(W7014&lt;MinDate,1,0),"")</f>
        <v/>
      </c>
      <c r="N7014" s="36">
        <f t="shared" ca="1" si="219"/>
        <v>0</v>
      </c>
      <c r="O7014" s="36" t="e">
        <f ca="1">LEFT(OFFSET(Lists!$Q$2,MATCH(E7014,Lists!$R$3:$R$19,0),0),4)</f>
        <v>#N/A</v>
      </c>
      <c r="P7014" s="36" t="e">
        <f ca="1">MATCH(O7014,Lists!$S$2:$S$640,1)</f>
        <v>#N/A</v>
      </c>
      <c r="Q7014" s="36" t="e">
        <f ca="1">MATCH(LEFT(OFFSET(Lists!$Q$2,MATCH(E7014,Lists!$R$3:$R$19,0)+1,0),4),Lists!$S$3:$S$640,1)</f>
        <v>#N/A</v>
      </c>
      <c r="R7014" s="36" t="e">
        <f ca="1">LEFT(OFFSET(Lists!$S$2,P7014-1+MATCH(F7014,OFFSET(Lists!$T$3,P7014-1,0,Q7014-P7014+1),0),0),6)</f>
        <v>#N/A</v>
      </c>
      <c r="S7014" s="36" t="e">
        <f ca="1">VLOOKUP(R7014,Lists!B:D,3,FALSE)</f>
        <v>#N/A</v>
      </c>
      <c r="T7014" s="36" t="str">
        <f>IF(F7014&lt;&gt;"",MATCH(R7014,'Maximum minutes'!B:B,0),"")</f>
        <v/>
      </c>
      <c r="U7014" s="36">
        <f ca="1">IF(F7014&lt;&gt;"",COUNTA(OFFSET('Maximum minutes'!$C$1,'Annexe A1 Cours'!T7014,0,1,50)),0)</f>
        <v>0</v>
      </c>
      <c r="V7014" s="37">
        <f ca="1">IFERROR(OFFSET('Maximum minutes'!$C$1,T7014+1,-1+MATCH(G7014,OFFSET('Maximum minutes'!$C$1,T7014-1,0,1,50),0)),0)</f>
        <v>0</v>
      </c>
      <c r="W7014" s="38">
        <f t="shared" ca="1" si="218"/>
        <v>0</v>
      </c>
    </row>
    <row r="7015" spans="1:23" s="36" customFormat="1" ht="18.75">
      <c r="A7015" s="34"/>
      <c r="B7015" s="39"/>
      <c r="C7015" s="39"/>
      <c r="D7015" s="35"/>
      <c r="E7015" s="40"/>
      <c r="F7015" s="39"/>
      <c r="G7015" s="39"/>
      <c r="H7015" s="39"/>
      <c r="I7015" s="34"/>
      <c r="J7015" s="34"/>
      <c r="K7015" s="34"/>
      <c r="L7015" s="34"/>
      <c r="M7015" s="43" t="str">
        <f ca="1">IFERROR(OFFSET('Maximum minutes'!$C$1,T7015,MATCH(IF(G7015&lt;&gt;"",G7015,F7015),OFFSET('Maximum minutes'!$C$1,T7015-1,0,1,U7015+1),0)-1)*IF(OR(ISNUMBER(J7015),J7015="sans examen"),1,0)*IF(W7015&lt;MinDate,1,0),"")</f>
        <v/>
      </c>
      <c r="N7015" s="36">
        <f t="shared" ca="1" si="219"/>
        <v>0</v>
      </c>
      <c r="O7015" s="36" t="e">
        <f ca="1">LEFT(OFFSET(Lists!$Q$2,MATCH(E7015,Lists!$R$3:$R$19,0),0),4)</f>
        <v>#N/A</v>
      </c>
      <c r="P7015" s="36" t="e">
        <f ca="1">MATCH(O7015,Lists!$S$2:$S$640,1)</f>
        <v>#N/A</v>
      </c>
      <c r="Q7015" s="36" t="e">
        <f ca="1">MATCH(LEFT(OFFSET(Lists!$Q$2,MATCH(E7015,Lists!$R$3:$R$19,0)+1,0),4),Lists!$S$3:$S$640,1)</f>
        <v>#N/A</v>
      </c>
      <c r="R7015" s="36" t="e">
        <f ca="1">LEFT(OFFSET(Lists!$S$2,P7015-1+MATCH(F7015,OFFSET(Lists!$T$3,P7015-1,0,Q7015-P7015+1),0),0),6)</f>
        <v>#N/A</v>
      </c>
      <c r="S7015" s="36" t="e">
        <f ca="1">VLOOKUP(R7015,Lists!B:D,3,FALSE)</f>
        <v>#N/A</v>
      </c>
      <c r="T7015" s="36" t="str">
        <f>IF(F7015&lt;&gt;"",MATCH(R7015,'Maximum minutes'!B:B,0),"")</f>
        <v/>
      </c>
      <c r="U7015" s="36">
        <f ca="1">IF(F7015&lt;&gt;"",COUNTA(OFFSET('Maximum minutes'!$C$1,'Annexe A1 Cours'!T7015,0,1,50)),0)</f>
        <v>0</v>
      </c>
      <c r="V7015" s="37">
        <f ca="1">IFERROR(OFFSET('Maximum minutes'!$C$1,T7015+1,-1+MATCH(G7015,OFFSET('Maximum minutes'!$C$1,T7015-1,0,1,50),0)),0)</f>
        <v>0</v>
      </c>
      <c r="W7015" s="38">
        <f t="shared" ca="1" si="218"/>
        <v>0</v>
      </c>
    </row>
    <row r="7016" spans="1:23" s="36" customFormat="1" ht="18.75">
      <c r="A7016" s="34"/>
      <c r="B7016" s="39"/>
      <c r="C7016" s="39"/>
      <c r="D7016" s="35"/>
      <c r="E7016" s="40"/>
      <c r="F7016" s="39"/>
      <c r="G7016" s="39"/>
      <c r="H7016" s="39"/>
      <c r="I7016" s="34"/>
      <c r="J7016" s="34"/>
      <c r="K7016" s="34"/>
      <c r="L7016" s="34"/>
      <c r="M7016" s="43" t="str">
        <f ca="1">IFERROR(OFFSET('Maximum minutes'!$C$1,T7016,MATCH(IF(G7016&lt;&gt;"",G7016,F7016),OFFSET('Maximum minutes'!$C$1,T7016-1,0,1,U7016+1),0)-1)*IF(OR(ISNUMBER(J7016),J7016="sans examen"),1,0)*IF(W7016&lt;MinDate,1,0),"")</f>
        <v/>
      </c>
      <c r="N7016" s="36">
        <f t="shared" ca="1" si="219"/>
        <v>0</v>
      </c>
      <c r="O7016" s="36" t="e">
        <f ca="1">LEFT(OFFSET(Lists!$Q$2,MATCH(E7016,Lists!$R$3:$R$19,0),0),4)</f>
        <v>#N/A</v>
      </c>
      <c r="P7016" s="36" t="e">
        <f ca="1">MATCH(O7016,Lists!$S$2:$S$640,1)</f>
        <v>#N/A</v>
      </c>
      <c r="Q7016" s="36" t="e">
        <f ca="1">MATCH(LEFT(OFFSET(Lists!$Q$2,MATCH(E7016,Lists!$R$3:$R$19,0)+1,0),4),Lists!$S$3:$S$640,1)</f>
        <v>#N/A</v>
      </c>
      <c r="R7016" s="36" t="e">
        <f ca="1">LEFT(OFFSET(Lists!$S$2,P7016-1+MATCH(F7016,OFFSET(Lists!$T$3,P7016-1,0,Q7016-P7016+1),0),0),6)</f>
        <v>#N/A</v>
      </c>
      <c r="S7016" s="36" t="e">
        <f ca="1">VLOOKUP(R7016,Lists!B:D,3,FALSE)</f>
        <v>#N/A</v>
      </c>
      <c r="T7016" s="36" t="str">
        <f>IF(F7016&lt;&gt;"",MATCH(R7016,'Maximum minutes'!B:B,0),"")</f>
        <v/>
      </c>
      <c r="U7016" s="36">
        <f ca="1">IF(F7016&lt;&gt;"",COUNTA(OFFSET('Maximum minutes'!$C$1,'Annexe A1 Cours'!T7016,0,1,50)),0)</f>
        <v>0</v>
      </c>
      <c r="V7016" s="37">
        <f ca="1">IFERROR(OFFSET('Maximum minutes'!$C$1,T7016+1,-1+MATCH(G7016,OFFSET('Maximum minutes'!$C$1,T7016-1,0,1,50),0)),0)</f>
        <v>0</v>
      </c>
      <c r="W7016" s="38">
        <f t="shared" ca="1" si="218"/>
        <v>0</v>
      </c>
    </row>
    <row r="7017" spans="1:23" s="36" customFormat="1" ht="18.75">
      <c r="A7017" s="34"/>
      <c r="B7017" s="39"/>
      <c r="C7017" s="39"/>
      <c r="D7017" s="35"/>
      <c r="E7017" s="40"/>
      <c r="F7017" s="39"/>
      <c r="G7017" s="39"/>
      <c r="H7017" s="39"/>
      <c r="I7017" s="34"/>
      <c r="J7017" s="34"/>
      <c r="K7017" s="34"/>
      <c r="L7017" s="34"/>
      <c r="M7017" s="43" t="str">
        <f ca="1">IFERROR(OFFSET('Maximum minutes'!$C$1,T7017,MATCH(IF(G7017&lt;&gt;"",G7017,F7017),OFFSET('Maximum minutes'!$C$1,T7017-1,0,1,U7017+1),0)-1)*IF(OR(ISNUMBER(J7017),J7017="sans examen"),1,0)*IF(W7017&lt;MinDate,1,0),"")</f>
        <v/>
      </c>
      <c r="N7017" s="36">
        <f t="shared" ca="1" si="219"/>
        <v>0</v>
      </c>
      <c r="O7017" s="36" t="e">
        <f ca="1">LEFT(OFFSET(Lists!$Q$2,MATCH(E7017,Lists!$R$3:$R$19,0),0),4)</f>
        <v>#N/A</v>
      </c>
      <c r="P7017" s="36" t="e">
        <f ca="1">MATCH(O7017,Lists!$S$2:$S$640,1)</f>
        <v>#N/A</v>
      </c>
      <c r="Q7017" s="36" t="e">
        <f ca="1">MATCH(LEFT(OFFSET(Lists!$Q$2,MATCH(E7017,Lists!$R$3:$R$19,0)+1,0),4),Lists!$S$3:$S$640,1)</f>
        <v>#N/A</v>
      </c>
      <c r="R7017" s="36" t="e">
        <f ca="1">LEFT(OFFSET(Lists!$S$2,P7017-1+MATCH(F7017,OFFSET(Lists!$T$3,P7017-1,0,Q7017-P7017+1),0),0),6)</f>
        <v>#N/A</v>
      </c>
      <c r="S7017" s="36" t="e">
        <f ca="1">VLOOKUP(R7017,Lists!B:D,3,FALSE)</f>
        <v>#N/A</v>
      </c>
      <c r="T7017" s="36" t="str">
        <f>IF(F7017&lt;&gt;"",MATCH(R7017,'Maximum minutes'!B:B,0),"")</f>
        <v/>
      </c>
      <c r="U7017" s="36">
        <f ca="1">IF(F7017&lt;&gt;"",COUNTA(OFFSET('Maximum minutes'!$C$1,'Annexe A1 Cours'!T7017,0,1,50)),0)</f>
        <v>0</v>
      </c>
      <c r="V7017" s="37">
        <f ca="1">IFERROR(OFFSET('Maximum minutes'!$C$1,T7017+1,-1+MATCH(G7017,OFFSET('Maximum minutes'!$C$1,T7017-1,0,1,50),0)),0)</f>
        <v>0</v>
      </c>
      <c r="W7017" s="38">
        <f t="shared" ca="1" si="218"/>
        <v>0</v>
      </c>
    </row>
    <row r="7018" spans="1:23" s="36" customFormat="1" ht="18.75">
      <c r="A7018" s="34"/>
      <c r="B7018" s="39"/>
      <c r="C7018" s="39"/>
      <c r="D7018" s="35"/>
      <c r="E7018" s="40"/>
      <c r="F7018" s="39"/>
      <c r="G7018" s="39"/>
      <c r="H7018" s="39"/>
      <c r="I7018" s="34"/>
      <c r="J7018" s="34"/>
      <c r="K7018" s="34"/>
      <c r="L7018" s="34"/>
      <c r="M7018" s="43" t="str">
        <f ca="1">IFERROR(OFFSET('Maximum minutes'!$C$1,T7018,MATCH(IF(G7018&lt;&gt;"",G7018,F7018),OFFSET('Maximum minutes'!$C$1,T7018-1,0,1,U7018+1),0)-1)*IF(OR(ISNUMBER(J7018),J7018="sans examen"),1,0)*IF(W7018&lt;MinDate,1,0),"")</f>
        <v/>
      </c>
      <c r="N7018" s="36">
        <f t="shared" ca="1" si="219"/>
        <v>0</v>
      </c>
      <c r="O7018" s="36" t="e">
        <f ca="1">LEFT(OFFSET(Lists!$Q$2,MATCH(E7018,Lists!$R$3:$R$19,0),0),4)</f>
        <v>#N/A</v>
      </c>
      <c r="P7018" s="36" t="e">
        <f ca="1">MATCH(O7018,Lists!$S$2:$S$640,1)</f>
        <v>#N/A</v>
      </c>
      <c r="Q7018" s="36" t="e">
        <f ca="1">MATCH(LEFT(OFFSET(Lists!$Q$2,MATCH(E7018,Lists!$R$3:$R$19,0)+1,0),4),Lists!$S$3:$S$640,1)</f>
        <v>#N/A</v>
      </c>
      <c r="R7018" s="36" t="e">
        <f ca="1">LEFT(OFFSET(Lists!$S$2,P7018-1+MATCH(F7018,OFFSET(Lists!$T$3,P7018-1,0,Q7018-P7018+1),0),0),6)</f>
        <v>#N/A</v>
      </c>
      <c r="S7018" s="36" t="e">
        <f ca="1">VLOOKUP(R7018,Lists!B:D,3,FALSE)</f>
        <v>#N/A</v>
      </c>
      <c r="T7018" s="36" t="str">
        <f>IF(F7018&lt;&gt;"",MATCH(R7018,'Maximum minutes'!B:B,0),"")</f>
        <v/>
      </c>
      <c r="U7018" s="36">
        <f ca="1">IF(F7018&lt;&gt;"",COUNTA(OFFSET('Maximum minutes'!$C$1,'Annexe A1 Cours'!T7018,0,1,50)),0)</f>
        <v>0</v>
      </c>
      <c r="V7018" s="37">
        <f ca="1">IFERROR(OFFSET('Maximum minutes'!$C$1,T7018+1,-1+MATCH(G7018,OFFSET('Maximum minutes'!$C$1,T7018-1,0,1,50),0)),0)</f>
        <v>0</v>
      </c>
      <c r="W7018" s="38">
        <f t="shared" ca="1" si="218"/>
        <v>0</v>
      </c>
    </row>
    <row r="7019" spans="1:23" s="36" customFormat="1" ht="18.75">
      <c r="A7019" s="34"/>
      <c r="B7019" s="39"/>
      <c r="C7019" s="39"/>
      <c r="D7019" s="35"/>
      <c r="E7019" s="40"/>
      <c r="F7019" s="39"/>
      <c r="G7019" s="39"/>
      <c r="H7019" s="39"/>
      <c r="I7019" s="34"/>
      <c r="J7019" s="34"/>
      <c r="K7019" s="34"/>
      <c r="L7019" s="34"/>
      <c r="M7019" s="43" t="str">
        <f ca="1">IFERROR(OFFSET('Maximum minutes'!$C$1,T7019,MATCH(IF(G7019&lt;&gt;"",G7019,F7019),OFFSET('Maximum minutes'!$C$1,T7019-1,0,1,U7019+1),0)-1)*IF(OR(ISNUMBER(J7019),J7019="sans examen"),1,0)*IF(W7019&lt;MinDate,1,0),"")</f>
        <v/>
      </c>
      <c r="N7019" s="36">
        <f t="shared" ca="1" si="219"/>
        <v>0</v>
      </c>
      <c r="O7019" s="36" t="e">
        <f ca="1">LEFT(OFFSET(Lists!$Q$2,MATCH(E7019,Lists!$R$3:$R$19,0),0),4)</f>
        <v>#N/A</v>
      </c>
      <c r="P7019" s="36" t="e">
        <f ca="1">MATCH(O7019,Lists!$S$2:$S$640,1)</f>
        <v>#N/A</v>
      </c>
      <c r="Q7019" s="36" t="e">
        <f ca="1">MATCH(LEFT(OFFSET(Lists!$Q$2,MATCH(E7019,Lists!$R$3:$R$19,0)+1,0),4),Lists!$S$3:$S$640,1)</f>
        <v>#N/A</v>
      </c>
      <c r="R7019" s="36" t="e">
        <f ca="1">LEFT(OFFSET(Lists!$S$2,P7019-1+MATCH(F7019,OFFSET(Lists!$T$3,P7019-1,0,Q7019-P7019+1),0),0),6)</f>
        <v>#N/A</v>
      </c>
      <c r="S7019" s="36" t="e">
        <f ca="1">VLOOKUP(R7019,Lists!B:D,3,FALSE)</f>
        <v>#N/A</v>
      </c>
      <c r="T7019" s="36" t="str">
        <f>IF(F7019&lt;&gt;"",MATCH(R7019,'Maximum minutes'!B:B,0),"")</f>
        <v/>
      </c>
      <c r="U7019" s="36">
        <f ca="1">IF(F7019&lt;&gt;"",COUNTA(OFFSET('Maximum minutes'!$C$1,'Annexe A1 Cours'!T7019,0,1,50)),0)</f>
        <v>0</v>
      </c>
      <c r="V7019" s="37">
        <f ca="1">IFERROR(OFFSET('Maximum minutes'!$C$1,T7019+1,-1+MATCH(G7019,OFFSET('Maximum minutes'!$C$1,T7019-1,0,1,50),0)),0)</f>
        <v>0</v>
      </c>
      <c r="W7019" s="38">
        <f t="shared" ca="1" si="218"/>
        <v>0</v>
      </c>
    </row>
    <row r="7020" spans="1:23" s="36" customFormat="1" ht="18.75">
      <c r="A7020" s="34"/>
      <c r="B7020" s="39"/>
      <c r="C7020" s="39"/>
      <c r="D7020" s="35"/>
      <c r="E7020" s="40"/>
      <c r="F7020" s="39"/>
      <c r="G7020" s="39"/>
      <c r="H7020" s="39"/>
      <c r="I7020" s="34"/>
      <c r="J7020" s="34"/>
      <c r="K7020" s="34"/>
      <c r="L7020" s="34"/>
      <c r="M7020" s="43" t="str">
        <f ca="1">IFERROR(OFFSET('Maximum minutes'!$C$1,T7020,MATCH(IF(G7020&lt;&gt;"",G7020,F7020),OFFSET('Maximum minutes'!$C$1,T7020-1,0,1,U7020+1),0)-1)*IF(OR(ISNUMBER(J7020),J7020="sans examen"),1,0)*IF(W7020&lt;MinDate,1,0),"")</f>
        <v/>
      </c>
      <c r="N7020" s="36">
        <f t="shared" ca="1" si="219"/>
        <v>0</v>
      </c>
      <c r="O7020" s="36" t="e">
        <f ca="1">LEFT(OFFSET(Lists!$Q$2,MATCH(E7020,Lists!$R$3:$R$19,0),0),4)</f>
        <v>#N/A</v>
      </c>
      <c r="P7020" s="36" t="e">
        <f ca="1">MATCH(O7020,Lists!$S$2:$S$640,1)</f>
        <v>#N/A</v>
      </c>
      <c r="Q7020" s="36" t="e">
        <f ca="1">MATCH(LEFT(OFFSET(Lists!$Q$2,MATCH(E7020,Lists!$R$3:$R$19,0)+1,0),4),Lists!$S$3:$S$640,1)</f>
        <v>#N/A</v>
      </c>
      <c r="R7020" s="36" t="e">
        <f ca="1">LEFT(OFFSET(Lists!$S$2,P7020-1+MATCH(F7020,OFFSET(Lists!$T$3,P7020-1,0,Q7020-P7020+1),0),0),6)</f>
        <v>#N/A</v>
      </c>
      <c r="S7020" s="36" t="e">
        <f ca="1">VLOOKUP(R7020,Lists!B:D,3,FALSE)</f>
        <v>#N/A</v>
      </c>
      <c r="T7020" s="36" t="str">
        <f>IF(F7020&lt;&gt;"",MATCH(R7020,'Maximum minutes'!B:B,0),"")</f>
        <v/>
      </c>
      <c r="U7020" s="36">
        <f ca="1">IF(F7020&lt;&gt;"",COUNTA(OFFSET('Maximum minutes'!$C$1,'Annexe A1 Cours'!T7020,0,1,50)),0)</f>
        <v>0</v>
      </c>
      <c r="V7020" s="37">
        <f ca="1">IFERROR(OFFSET('Maximum minutes'!$C$1,T7020+1,-1+MATCH(G7020,OFFSET('Maximum minutes'!$C$1,T7020-1,0,1,50),0)),0)</f>
        <v>0</v>
      </c>
      <c r="W7020" s="38">
        <f t="shared" ca="1" si="218"/>
        <v>0</v>
      </c>
    </row>
    <row r="7021" spans="1:23" s="36" customFormat="1" ht="18.75">
      <c r="A7021" s="34"/>
      <c r="B7021" s="39"/>
      <c r="C7021" s="39"/>
      <c r="D7021" s="35"/>
      <c r="E7021" s="40"/>
      <c r="F7021" s="39"/>
      <c r="G7021" s="39"/>
      <c r="H7021" s="39"/>
      <c r="I7021" s="34"/>
      <c r="J7021" s="34"/>
      <c r="K7021" s="34"/>
      <c r="L7021" s="34"/>
      <c r="M7021" s="43" t="str">
        <f ca="1">IFERROR(OFFSET('Maximum minutes'!$C$1,T7021,MATCH(IF(G7021&lt;&gt;"",G7021,F7021),OFFSET('Maximum minutes'!$C$1,T7021-1,0,1,U7021+1),0)-1)*IF(OR(ISNUMBER(J7021),J7021="sans examen"),1,0)*IF(W7021&lt;MinDate,1,0),"")</f>
        <v/>
      </c>
      <c r="N7021" s="36">
        <f t="shared" ca="1" si="219"/>
        <v>0</v>
      </c>
      <c r="O7021" s="36" t="e">
        <f ca="1">LEFT(OFFSET(Lists!$Q$2,MATCH(E7021,Lists!$R$3:$R$19,0),0),4)</f>
        <v>#N/A</v>
      </c>
      <c r="P7021" s="36" t="e">
        <f ca="1">MATCH(O7021,Lists!$S$2:$S$640,1)</f>
        <v>#N/A</v>
      </c>
      <c r="Q7021" s="36" t="e">
        <f ca="1">MATCH(LEFT(OFFSET(Lists!$Q$2,MATCH(E7021,Lists!$R$3:$R$19,0)+1,0),4),Lists!$S$3:$S$640,1)</f>
        <v>#N/A</v>
      </c>
      <c r="R7021" s="36" t="e">
        <f ca="1">LEFT(OFFSET(Lists!$S$2,P7021-1+MATCH(F7021,OFFSET(Lists!$T$3,P7021-1,0,Q7021-P7021+1),0),0),6)</f>
        <v>#N/A</v>
      </c>
      <c r="S7021" s="36" t="e">
        <f ca="1">VLOOKUP(R7021,Lists!B:D,3,FALSE)</f>
        <v>#N/A</v>
      </c>
      <c r="T7021" s="36" t="str">
        <f>IF(F7021&lt;&gt;"",MATCH(R7021,'Maximum minutes'!B:B,0),"")</f>
        <v/>
      </c>
      <c r="U7021" s="36">
        <f ca="1">IF(F7021&lt;&gt;"",COUNTA(OFFSET('Maximum minutes'!$C$1,'Annexe A1 Cours'!T7021,0,1,50)),0)</f>
        <v>0</v>
      </c>
      <c r="V7021" s="37">
        <f ca="1">IFERROR(OFFSET('Maximum minutes'!$C$1,T7021+1,-1+MATCH(G7021,OFFSET('Maximum minutes'!$C$1,T7021-1,0,1,50),0)),0)</f>
        <v>0</v>
      </c>
      <c r="W7021" s="38">
        <f t="shared" ca="1" si="218"/>
        <v>0</v>
      </c>
    </row>
    <row r="7022" spans="1:23" s="36" customFormat="1" ht="18.75">
      <c r="A7022" s="34"/>
      <c r="B7022" s="39"/>
      <c r="C7022" s="39"/>
      <c r="D7022" s="35"/>
      <c r="E7022" s="40"/>
      <c r="F7022" s="39"/>
      <c r="G7022" s="39"/>
      <c r="H7022" s="39"/>
      <c r="I7022" s="34"/>
      <c r="J7022" s="34"/>
      <c r="K7022" s="34"/>
      <c r="L7022" s="34"/>
      <c r="M7022" s="43" t="str">
        <f ca="1">IFERROR(OFFSET('Maximum minutes'!$C$1,T7022,MATCH(IF(G7022&lt;&gt;"",G7022,F7022),OFFSET('Maximum minutes'!$C$1,T7022-1,0,1,U7022+1),0)-1)*IF(OR(ISNUMBER(J7022),J7022="sans examen"),1,0)*IF(W7022&lt;MinDate,1,0),"")</f>
        <v/>
      </c>
      <c r="N7022" s="36">
        <f t="shared" ca="1" si="219"/>
        <v>0</v>
      </c>
      <c r="O7022" s="36" t="e">
        <f ca="1">LEFT(OFFSET(Lists!$Q$2,MATCH(E7022,Lists!$R$3:$R$19,0),0),4)</f>
        <v>#N/A</v>
      </c>
      <c r="P7022" s="36" t="e">
        <f ca="1">MATCH(O7022,Lists!$S$2:$S$640,1)</f>
        <v>#N/A</v>
      </c>
      <c r="Q7022" s="36" t="e">
        <f ca="1">MATCH(LEFT(OFFSET(Lists!$Q$2,MATCH(E7022,Lists!$R$3:$R$19,0)+1,0),4),Lists!$S$3:$S$640,1)</f>
        <v>#N/A</v>
      </c>
      <c r="R7022" s="36" t="e">
        <f ca="1">LEFT(OFFSET(Lists!$S$2,P7022-1+MATCH(F7022,OFFSET(Lists!$T$3,P7022-1,0,Q7022-P7022+1),0),0),6)</f>
        <v>#N/A</v>
      </c>
      <c r="S7022" s="36" t="e">
        <f ca="1">VLOOKUP(R7022,Lists!B:D,3,FALSE)</f>
        <v>#N/A</v>
      </c>
      <c r="T7022" s="36" t="str">
        <f>IF(F7022&lt;&gt;"",MATCH(R7022,'Maximum minutes'!B:B,0),"")</f>
        <v/>
      </c>
      <c r="U7022" s="36">
        <f ca="1">IF(F7022&lt;&gt;"",COUNTA(OFFSET('Maximum minutes'!$C$1,'Annexe A1 Cours'!T7022,0,1,50)),0)</f>
        <v>0</v>
      </c>
      <c r="V7022" s="37">
        <f ca="1">IFERROR(OFFSET('Maximum minutes'!$C$1,T7022+1,-1+MATCH(G7022,OFFSET('Maximum minutes'!$C$1,T7022-1,0,1,50),0)),0)</f>
        <v>0</v>
      </c>
      <c r="W7022" s="38">
        <f t="shared" ca="1" si="218"/>
        <v>0</v>
      </c>
    </row>
    <row r="7023" spans="1:23" s="36" customFormat="1" ht="18.75">
      <c r="A7023" s="34"/>
      <c r="B7023" s="39"/>
      <c r="C7023" s="39"/>
      <c r="D7023" s="35"/>
      <c r="E7023" s="40"/>
      <c r="F7023" s="39"/>
      <c r="G7023" s="39"/>
      <c r="H7023" s="39"/>
      <c r="I7023" s="34"/>
      <c r="J7023" s="34"/>
      <c r="K7023" s="34"/>
      <c r="L7023" s="34"/>
      <c r="M7023" s="43" t="str">
        <f ca="1">IFERROR(OFFSET('Maximum minutes'!$C$1,T7023,MATCH(IF(G7023&lt;&gt;"",G7023,F7023),OFFSET('Maximum minutes'!$C$1,T7023-1,0,1,U7023+1),0)-1)*IF(OR(ISNUMBER(J7023),J7023="sans examen"),1,0)*IF(W7023&lt;MinDate,1,0),"")</f>
        <v/>
      </c>
      <c r="N7023" s="36">
        <f t="shared" ca="1" si="219"/>
        <v>0</v>
      </c>
      <c r="O7023" s="36" t="e">
        <f ca="1">LEFT(OFFSET(Lists!$Q$2,MATCH(E7023,Lists!$R$3:$R$19,0),0),4)</f>
        <v>#N/A</v>
      </c>
      <c r="P7023" s="36" t="e">
        <f ca="1">MATCH(O7023,Lists!$S$2:$S$640,1)</f>
        <v>#N/A</v>
      </c>
      <c r="Q7023" s="36" t="e">
        <f ca="1">MATCH(LEFT(OFFSET(Lists!$Q$2,MATCH(E7023,Lists!$R$3:$R$19,0)+1,0),4),Lists!$S$3:$S$640,1)</f>
        <v>#N/A</v>
      </c>
      <c r="R7023" s="36" t="e">
        <f ca="1">LEFT(OFFSET(Lists!$S$2,P7023-1+MATCH(F7023,OFFSET(Lists!$T$3,P7023-1,0,Q7023-P7023+1),0),0),6)</f>
        <v>#N/A</v>
      </c>
      <c r="S7023" s="36" t="e">
        <f ca="1">VLOOKUP(R7023,Lists!B:D,3,FALSE)</f>
        <v>#N/A</v>
      </c>
      <c r="T7023" s="36" t="str">
        <f>IF(F7023&lt;&gt;"",MATCH(R7023,'Maximum minutes'!B:B,0),"")</f>
        <v/>
      </c>
      <c r="U7023" s="36">
        <f ca="1">IF(F7023&lt;&gt;"",COUNTA(OFFSET('Maximum minutes'!$C$1,'Annexe A1 Cours'!T7023,0,1,50)),0)</f>
        <v>0</v>
      </c>
      <c r="V7023" s="37">
        <f ca="1">IFERROR(OFFSET('Maximum minutes'!$C$1,T7023+1,-1+MATCH(G7023,OFFSET('Maximum minutes'!$C$1,T7023-1,0,1,50),0)),0)</f>
        <v>0</v>
      </c>
      <c r="W7023" s="38">
        <f t="shared" ca="1" si="218"/>
        <v>0</v>
      </c>
    </row>
    <row r="7024" spans="1:23" s="36" customFormat="1" ht="18.75">
      <c r="A7024" s="34"/>
      <c r="B7024" s="39"/>
      <c r="C7024" s="39"/>
      <c r="D7024" s="35"/>
      <c r="E7024" s="40"/>
      <c r="F7024" s="39"/>
      <c r="G7024" s="39"/>
      <c r="H7024" s="39"/>
      <c r="I7024" s="34"/>
      <c r="J7024" s="34"/>
      <c r="K7024" s="34"/>
      <c r="L7024" s="34"/>
      <c r="M7024" s="43" t="str">
        <f ca="1">IFERROR(OFFSET('Maximum minutes'!$C$1,T7024,MATCH(IF(G7024&lt;&gt;"",G7024,F7024),OFFSET('Maximum minutes'!$C$1,T7024-1,0,1,U7024+1),0)-1)*IF(OR(ISNUMBER(J7024),J7024="sans examen"),1,0)*IF(W7024&lt;MinDate,1,0),"")</f>
        <v/>
      </c>
      <c r="N7024" s="36">
        <f t="shared" ca="1" si="219"/>
        <v>0</v>
      </c>
      <c r="O7024" s="36" t="e">
        <f ca="1">LEFT(OFFSET(Lists!$Q$2,MATCH(E7024,Lists!$R$3:$R$19,0),0),4)</f>
        <v>#N/A</v>
      </c>
      <c r="P7024" s="36" t="e">
        <f ca="1">MATCH(O7024,Lists!$S$2:$S$640,1)</f>
        <v>#N/A</v>
      </c>
      <c r="Q7024" s="36" t="e">
        <f ca="1">MATCH(LEFT(OFFSET(Lists!$Q$2,MATCH(E7024,Lists!$R$3:$R$19,0)+1,0),4),Lists!$S$3:$S$640,1)</f>
        <v>#N/A</v>
      </c>
      <c r="R7024" s="36" t="e">
        <f ca="1">LEFT(OFFSET(Lists!$S$2,P7024-1+MATCH(F7024,OFFSET(Lists!$T$3,P7024-1,0,Q7024-P7024+1),0),0),6)</f>
        <v>#N/A</v>
      </c>
      <c r="S7024" s="36" t="e">
        <f ca="1">VLOOKUP(R7024,Lists!B:D,3,FALSE)</f>
        <v>#N/A</v>
      </c>
      <c r="T7024" s="36" t="str">
        <f>IF(F7024&lt;&gt;"",MATCH(R7024,'Maximum minutes'!B:B,0),"")</f>
        <v/>
      </c>
      <c r="U7024" s="36">
        <f ca="1">IF(F7024&lt;&gt;"",COUNTA(OFFSET('Maximum minutes'!$C$1,'Annexe A1 Cours'!T7024,0,1,50)),0)</f>
        <v>0</v>
      </c>
      <c r="V7024" s="37">
        <f ca="1">IFERROR(OFFSET('Maximum minutes'!$C$1,T7024+1,-1+MATCH(G7024,OFFSET('Maximum minutes'!$C$1,T7024-1,0,1,50),0)),0)</f>
        <v>0</v>
      </c>
      <c r="W7024" s="38">
        <f t="shared" ca="1" si="218"/>
        <v>0</v>
      </c>
    </row>
    <row r="7025" spans="1:23" s="36" customFormat="1" ht="18.75">
      <c r="A7025" s="34"/>
      <c r="B7025" s="39"/>
      <c r="C7025" s="39"/>
      <c r="D7025" s="35"/>
      <c r="E7025" s="40"/>
      <c r="F7025" s="39"/>
      <c r="G7025" s="39"/>
      <c r="H7025" s="39"/>
      <c r="I7025" s="34"/>
      <c r="J7025" s="34"/>
      <c r="K7025" s="34"/>
      <c r="L7025" s="34"/>
      <c r="M7025" s="43" t="str">
        <f ca="1">IFERROR(OFFSET('Maximum minutes'!$C$1,T7025,MATCH(IF(G7025&lt;&gt;"",G7025,F7025),OFFSET('Maximum minutes'!$C$1,T7025-1,0,1,U7025+1),0)-1)*IF(OR(ISNUMBER(J7025),J7025="sans examen"),1,0)*IF(W7025&lt;MinDate,1,0),"")</f>
        <v/>
      </c>
      <c r="N7025" s="36">
        <f t="shared" ca="1" si="219"/>
        <v>0</v>
      </c>
      <c r="O7025" s="36" t="e">
        <f ca="1">LEFT(OFFSET(Lists!$Q$2,MATCH(E7025,Lists!$R$3:$R$19,0),0),4)</f>
        <v>#N/A</v>
      </c>
      <c r="P7025" s="36" t="e">
        <f ca="1">MATCH(O7025,Lists!$S$2:$S$640,1)</f>
        <v>#N/A</v>
      </c>
      <c r="Q7025" s="36" t="e">
        <f ca="1">MATCH(LEFT(OFFSET(Lists!$Q$2,MATCH(E7025,Lists!$R$3:$R$19,0)+1,0),4),Lists!$S$3:$S$640,1)</f>
        <v>#N/A</v>
      </c>
      <c r="R7025" s="36" t="e">
        <f ca="1">LEFT(OFFSET(Lists!$S$2,P7025-1+MATCH(F7025,OFFSET(Lists!$T$3,P7025-1,0,Q7025-P7025+1),0),0),6)</f>
        <v>#N/A</v>
      </c>
      <c r="S7025" s="36" t="e">
        <f ca="1">VLOOKUP(R7025,Lists!B:D,3,FALSE)</f>
        <v>#N/A</v>
      </c>
      <c r="T7025" s="36" t="str">
        <f>IF(F7025&lt;&gt;"",MATCH(R7025,'Maximum minutes'!B:B,0),"")</f>
        <v/>
      </c>
      <c r="U7025" s="36">
        <f ca="1">IF(F7025&lt;&gt;"",COUNTA(OFFSET('Maximum minutes'!$C$1,'Annexe A1 Cours'!T7025,0,1,50)),0)</f>
        <v>0</v>
      </c>
      <c r="V7025" s="37">
        <f ca="1">IFERROR(OFFSET('Maximum minutes'!$C$1,T7025+1,-1+MATCH(G7025,OFFSET('Maximum minutes'!$C$1,T7025-1,0,1,50),0)),0)</f>
        <v>0</v>
      </c>
      <c r="W7025" s="38">
        <f t="shared" ca="1" si="218"/>
        <v>0</v>
      </c>
    </row>
    <row r="7026" spans="1:23" s="36" customFormat="1" ht="18.75">
      <c r="A7026" s="34"/>
      <c r="B7026" s="39"/>
      <c r="C7026" s="39"/>
      <c r="D7026" s="35"/>
      <c r="E7026" s="40"/>
      <c r="F7026" s="39"/>
      <c r="G7026" s="39"/>
      <c r="H7026" s="39"/>
      <c r="I7026" s="34"/>
      <c r="J7026" s="34"/>
      <c r="K7026" s="34"/>
      <c r="L7026" s="34"/>
      <c r="M7026" s="43" t="str">
        <f ca="1">IFERROR(OFFSET('Maximum minutes'!$C$1,T7026,MATCH(IF(G7026&lt;&gt;"",G7026,F7026),OFFSET('Maximum minutes'!$C$1,T7026-1,0,1,U7026+1),0)-1)*IF(OR(ISNUMBER(J7026),J7026="sans examen"),1,0)*IF(W7026&lt;MinDate,1,0),"")</f>
        <v/>
      </c>
      <c r="N7026" s="36">
        <f t="shared" ca="1" si="219"/>
        <v>0</v>
      </c>
      <c r="O7026" s="36" t="e">
        <f ca="1">LEFT(OFFSET(Lists!$Q$2,MATCH(E7026,Lists!$R$3:$R$19,0),0),4)</f>
        <v>#N/A</v>
      </c>
      <c r="P7026" s="36" t="e">
        <f ca="1">MATCH(O7026,Lists!$S$2:$S$640,1)</f>
        <v>#N/A</v>
      </c>
      <c r="Q7026" s="36" t="e">
        <f ca="1">MATCH(LEFT(OFFSET(Lists!$Q$2,MATCH(E7026,Lists!$R$3:$R$19,0)+1,0),4),Lists!$S$3:$S$640,1)</f>
        <v>#N/A</v>
      </c>
      <c r="R7026" s="36" t="e">
        <f ca="1">LEFT(OFFSET(Lists!$S$2,P7026-1+MATCH(F7026,OFFSET(Lists!$T$3,P7026-1,0,Q7026-P7026+1),0),0),6)</f>
        <v>#N/A</v>
      </c>
      <c r="S7026" s="36" t="e">
        <f ca="1">VLOOKUP(R7026,Lists!B:D,3,FALSE)</f>
        <v>#N/A</v>
      </c>
      <c r="T7026" s="36" t="str">
        <f>IF(F7026&lt;&gt;"",MATCH(R7026,'Maximum minutes'!B:B,0),"")</f>
        <v/>
      </c>
      <c r="U7026" s="36">
        <f ca="1">IF(F7026&lt;&gt;"",COUNTA(OFFSET('Maximum minutes'!$C$1,'Annexe A1 Cours'!T7026,0,1,50)),0)</f>
        <v>0</v>
      </c>
      <c r="V7026" s="37">
        <f ca="1">IFERROR(OFFSET('Maximum minutes'!$C$1,T7026+1,-1+MATCH(G7026,OFFSET('Maximum minutes'!$C$1,T7026-1,0,1,50),0)),0)</f>
        <v>0</v>
      </c>
      <c r="W7026" s="38">
        <f t="shared" ca="1" si="218"/>
        <v>0</v>
      </c>
    </row>
    <row r="7027" spans="1:23" s="36" customFormat="1" ht="18.75">
      <c r="A7027" s="34"/>
      <c r="B7027" s="39"/>
      <c r="C7027" s="39"/>
      <c r="D7027" s="35"/>
      <c r="E7027" s="40"/>
      <c r="F7027" s="39"/>
      <c r="G7027" s="39"/>
      <c r="H7027" s="39"/>
      <c r="I7027" s="34"/>
      <c r="J7027" s="34"/>
      <c r="K7027" s="34"/>
      <c r="L7027" s="34"/>
      <c r="M7027" s="43" t="str">
        <f ca="1">IFERROR(OFFSET('Maximum minutes'!$C$1,T7027,MATCH(IF(G7027&lt;&gt;"",G7027,F7027),OFFSET('Maximum minutes'!$C$1,T7027-1,0,1,U7027+1),0)-1)*IF(OR(ISNUMBER(J7027),J7027="sans examen"),1,0)*IF(W7027&lt;MinDate,1,0),"")</f>
        <v/>
      </c>
      <c r="N7027" s="36">
        <f t="shared" ca="1" si="219"/>
        <v>0</v>
      </c>
      <c r="O7027" s="36" t="e">
        <f ca="1">LEFT(OFFSET(Lists!$Q$2,MATCH(E7027,Lists!$R$3:$R$19,0),0),4)</f>
        <v>#N/A</v>
      </c>
      <c r="P7027" s="36" t="e">
        <f ca="1">MATCH(O7027,Lists!$S$2:$S$640,1)</f>
        <v>#N/A</v>
      </c>
      <c r="Q7027" s="36" t="e">
        <f ca="1">MATCH(LEFT(OFFSET(Lists!$Q$2,MATCH(E7027,Lists!$R$3:$R$19,0)+1,0),4),Lists!$S$3:$S$640,1)</f>
        <v>#N/A</v>
      </c>
      <c r="R7027" s="36" t="e">
        <f ca="1">LEFT(OFFSET(Lists!$S$2,P7027-1+MATCH(F7027,OFFSET(Lists!$T$3,P7027-1,0,Q7027-P7027+1),0),0),6)</f>
        <v>#N/A</v>
      </c>
      <c r="S7027" s="36" t="e">
        <f ca="1">VLOOKUP(R7027,Lists!B:D,3,FALSE)</f>
        <v>#N/A</v>
      </c>
      <c r="T7027" s="36" t="str">
        <f>IF(F7027&lt;&gt;"",MATCH(R7027,'Maximum minutes'!B:B,0),"")</f>
        <v/>
      </c>
      <c r="U7027" s="36">
        <f ca="1">IF(F7027&lt;&gt;"",COUNTA(OFFSET('Maximum minutes'!$C$1,'Annexe A1 Cours'!T7027,0,1,50)),0)</f>
        <v>0</v>
      </c>
      <c r="V7027" s="37">
        <f ca="1">IFERROR(OFFSET('Maximum minutes'!$C$1,T7027+1,-1+MATCH(G7027,OFFSET('Maximum minutes'!$C$1,T7027-1,0,1,50),0)),0)</f>
        <v>0</v>
      </c>
      <c r="W7027" s="38">
        <f t="shared" ca="1" si="218"/>
        <v>0</v>
      </c>
    </row>
    <row r="7028" spans="1:23" s="36" customFormat="1" ht="18.75">
      <c r="A7028" s="34"/>
      <c r="B7028" s="39"/>
      <c r="C7028" s="39"/>
      <c r="D7028" s="35"/>
      <c r="E7028" s="40"/>
      <c r="F7028" s="39"/>
      <c r="G7028" s="39"/>
      <c r="H7028" s="39"/>
      <c r="I7028" s="34"/>
      <c r="J7028" s="34"/>
      <c r="K7028" s="34"/>
      <c r="L7028" s="34"/>
      <c r="M7028" s="43" t="str">
        <f ca="1">IFERROR(OFFSET('Maximum minutes'!$C$1,T7028,MATCH(IF(G7028&lt;&gt;"",G7028,F7028),OFFSET('Maximum minutes'!$C$1,T7028-1,0,1,U7028+1),0)-1)*IF(OR(ISNUMBER(J7028),J7028="sans examen"),1,0)*IF(W7028&lt;MinDate,1,0),"")</f>
        <v/>
      </c>
      <c r="N7028" s="36">
        <f t="shared" ca="1" si="219"/>
        <v>0</v>
      </c>
      <c r="O7028" s="36" t="e">
        <f ca="1">LEFT(OFFSET(Lists!$Q$2,MATCH(E7028,Lists!$R$3:$R$19,0),0),4)</f>
        <v>#N/A</v>
      </c>
      <c r="P7028" s="36" t="e">
        <f ca="1">MATCH(O7028,Lists!$S$2:$S$640,1)</f>
        <v>#N/A</v>
      </c>
      <c r="Q7028" s="36" t="e">
        <f ca="1">MATCH(LEFT(OFFSET(Lists!$Q$2,MATCH(E7028,Lists!$R$3:$R$19,0)+1,0),4),Lists!$S$3:$S$640,1)</f>
        <v>#N/A</v>
      </c>
      <c r="R7028" s="36" t="e">
        <f ca="1">LEFT(OFFSET(Lists!$S$2,P7028-1+MATCH(F7028,OFFSET(Lists!$T$3,P7028-1,0,Q7028-P7028+1),0),0),6)</f>
        <v>#N/A</v>
      </c>
      <c r="S7028" s="36" t="e">
        <f ca="1">VLOOKUP(R7028,Lists!B:D,3,FALSE)</f>
        <v>#N/A</v>
      </c>
      <c r="T7028" s="36" t="str">
        <f>IF(F7028&lt;&gt;"",MATCH(R7028,'Maximum minutes'!B:B,0),"")</f>
        <v/>
      </c>
      <c r="U7028" s="36">
        <f ca="1">IF(F7028&lt;&gt;"",COUNTA(OFFSET('Maximum minutes'!$C$1,'Annexe A1 Cours'!T7028,0,1,50)),0)</f>
        <v>0</v>
      </c>
      <c r="V7028" s="37">
        <f ca="1">IFERROR(OFFSET('Maximum minutes'!$C$1,T7028+1,-1+MATCH(G7028,OFFSET('Maximum minutes'!$C$1,T7028-1,0,1,50),0)),0)</f>
        <v>0</v>
      </c>
      <c r="W7028" s="38">
        <f t="shared" ca="1" si="218"/>
        <v>0</v>
      </c>
    </row>
    <row r="7029" spans="1:23" s="36" customFormat="1" ht="18.75">
      <c r="A7029" s="34"/>
      <c r="B7029" s="39"/>
      <c r="C7029" s="39"/>
      <c r="D7029" s="35"/>
      <c r="E7029" s="40"/>
      <c r="F7029" s="39"/>
      <c r="G7029" s="39"/>
      <c r="H7029" s="39"/>
      <c r="I7029" s="34"/>
      <c r="J7029" s="34"/>
      <c r="K7029" s="34"/>
      <c r="L7029" s="34"/>
      <c r="M7029" s="43" t="str">
        <f ca="1">IFERROR(OFFSET('Maximum minutes'!$C$1,T7029,MATCH(IF(G7029&lt;&gt;"",G7029,F7029),OFFSET('Maximum minutes'!$C$1,T7029-1,0,1,U7029+1),0)-1)*IF(OR(ISNUMBER(J7029),J7029="sans examen"),1,0)*IF(W7029&lt;MinDate,1,0),"")</f>
        <v/>
      </c>
      <c r="N7029" s="36">
        <f t="shared" ca="1" si="219"/>
        <v>0</v>
      </c>
      <c r="O7029" s="36" t="e">
        <f ca="1">LEFT(OFFSET(Lists!$Q$2,MATCH(E7029,Lists!$R$3:$R$19,0),0),4)</f>
        <v>#N/A</v>
      </c>
      <c r="P7029" s="36" t="e">
        <f ca="1">MATCH(O7029,Lists!$S$2:$S$640,1)</f>
        <v>#N/A</v>
      </c>
      <c r="Q7029" s="36" t="e">
        <f ca="1">MATCH(LEFT(OFFSET(Lists!$Q$2,MATCH(E7029,Lists!$R$3:$R$19,0)+1,0),4),Lists!$S$3:$S$640,1)</f>
        <v>#N/A</v>
      </c>
      <c r="R7029" s="36" t="e">
        <f ca="1">LEFT(OFFSET(Lists!$S$2,P7029-1+MATCH(F7029,OFFSET(Lists!$T$3,P7029-1,0,Q7029-P7029+1),0),0),6)</f>
        <v>#N/A</v>
      </c>
      <c r="S7029" s="36" t="e">
        <f ca="1">VLOOKUP(R7029,Lists!B:D,3,FALSE)</f>
        <v>#N/A</v>
      </c>
      <c r="T7029" s="36" t="str">
        <f>IF(F7029&lt;&gt;"",MATCH(R7029,'Maximum minutes'!B:B,0),"")</f>
        <v/>
      </c>
      <c r="U7029" s="36">
        <f ca="1">IF(F7029&lt;&gt;"",COUNTA(OFFSET('Maximum minutes'!$C$1,'Annexe A1 Cours'!T7029,0,1,50)),0)</f>
        <v>0</v>
      </c>
      <c r="V7029" s="37">
        <f ca="1">IFERROR(OFFSET('Maximum minutes'!$C$1,T7029+1,-1+MATCH(G7029,OFFSET('Maximum minutes'!$C$1,T7029-1,0,1,50),0)),0)</f>
        <v>0</v>
      </c>
      <c r="W7029" s="38">
        <f t="shared" ca="1" si="218"/>
        <v>0</v>
      </c>
    </row>
    <row r="7030" spans="1:23" s="36" customFormat="1" ht="18.75">
      <c r="A7030" s="34"/>
      <c r="B7030" s="39"/>
      <c r="C7030" s="39"/>
      <c r="D7030" s="35"/>
      <c r="E7030" s="40"/>
      <c r="F7030" s="39"/>
      <c r="G7030" s="39"/>
      <c r="H7030" s="39"/>
      <c r="I7030" s="34"/>
      <c r="J7030" s="34"/>
      <c r="K7030" s="34"/>
      <c r="L7030" s="34"/>
      <c r="M7030" s="43" t="str">
        <f ca="1">IFERROR(OFFSET('Maximum minutes'!$C$1,T7030,MATCH(IF(G7030&lt;&gt;"",G7030,F7030),OFFSET('Maximum minutes'!$C$1,T7030-1,0,1,U7030+1),0)-1)*IF(OR(ISNUMBER(J7030),J7030="sans examen"),1,0)*IF(W7030&lt;MinDate,1,0),"")</f>
        <v/>
      </c>
      <c r="N7030" s="36">
        <f t="shared" ca="1" si="219"/>
        <v>0</v>
      </c>
      <c r="O7030" s="36" t="e">
        <f ca="1">LEFT(OFFSET(Lists!$Q$2,MATCH(E7030,Lists!$R$3:$R$19,0),0),4)</f>
        <v>#N/A</v>
      </c>
      <c r="P7030" s="36" t="e">
        <f ca="1">MATCH(O7030,Lists!$S$2:$S$640,1)</f>
        <v>#N/A</v>
      </c>
      <c r="Q7030" s="36" t="e">
        <f ca="1">MATCH(LEFT(OFFSET(Lists!$Q$2,MATCH(E7030,Lists!$R$3:$R$19,0)+1,0),4),Lists!$S$3:$S$640,1)</f>
        <v>#N/A</v>
      </c>
      <c r="R7030" s="36" t="e">
        <f ca="1">LEFT(OFFSET(Lists!$S$2,P7030-1+MATCH(F7030,OFFSET(Lists!$T$3,P7030-1,0,Q7030-P7030+1),0),0),6)</f>
        <v>#N/A</v>
      </c>
      <c r="S7030" s="36" t="e">
        <f ca="1">VLOOKUP(R7030,Lists!B:D,3,FALSE)</f>
        <v>#N/A</v>
      </c>
      <c r="T7030" s="36" t="str">
        <f>IF(F7030&lt;&gt;"",MATCH(R7030,'Maximum minutes'!B:B,0),"")</f>
        <v/>
      </c>
      <c r="U7030" s="36">
        <f ca="1">IF(F7030&lt;&gt;"",COUNTA(OFFSET('Maximum minutes'!$C$1,'Annexe A1 Cours'!T7030,0,1,50)),0)</f>
        <v>0</v>
      </c>
      <c r="V7030" s="37">
        <f ca="1">IFERROR(OFFSET('Maximum minutes'!$C$1,T7030+1,-1+MATCH(G7030,OFFSET('Maximum minutes'!$C$1,T7030-1,0,1,50),0)),0)</f>
        <v>0</v>
      </c>
      <c r="W7030" s="38">
        <f t="shared" ca="1" si="218"/>
        <v>0</v>
      </c>
    </row>
    <row r="7031" spans="1:23" s="36" customFormat="1" ht="18.75">
      <c r="A7031" s="34"/>
      <c r="B7031" s="39"/>
      <c r="C7031" s="39"/>
      <c r="D7031" s="35"/>
      <c r="E7031" s="40"/>
      <c r="F7031" s="39"/>
      <c r="G7031" s="39"/>
      <c r="H7031" s="39"/>
      <c r="I7031" s="34"/>
      <c r="J7031" s="34"/>
      <c r="K7031" s="34"/>
      <c r="L7031" s="34"/>
      <c r="M7031" s="43" t="str">
        <f ca="1">IFERROR(OFFSET('Maximum minutes'!$C$1,T7031,MATCH(IF(G7031&lt;&gt;"",G7031,F7031),OFFSET('Maximum minutes'!$C$1,T7031-1,0,1,U7031+1),0)-1)*IF(OR(ISNUMBER(J7031),J7031="sans examen"),1,0)*IF(W7031&lt;MinDate,1,0),"")</f>
        <v/>
      </c>
      <c r="N7031" s="36">
        <f t="shared" ca="1" si="219"/>
        <v>0</v>
      </c>
      <c r="O7031" s="36" t="e">
        <f ca="1">LEFT(OFFSET(Lists!$Q$2,MATCH(E7031,Lists!$R$3:$R$19,0),0),4)</f>
        <v>#N/A</v>
      </c>
      <c r="P7031" s="36" t="e">
        <f ca="1">MATCH(O7031,Lists!$S$2:$S$640,1)</f>
        <v>#N/A</v>
      </c>
      <c r="Q7031" s="36" t="e">
        <f ca="1">MATCH(LEFT(OFFSET(Lists!$Q$2,MATCH(E7031,Lists!$R$3:$R$19,0)+1,0),4),Lists!$S$3:$S$640,1)</f>
        <v>#N/A</v>
      </c>
      <c r="R7031" s="36" t="e">
        <f ca="1">LEFT(OFFSET(Lists!$S$2,P7031-1+MATCH(F7031,OFFSET(Lists!$T$3,P7031-1,0,Q7031-P7031+1),0),0),6)</f>
        <v>#N/A</v>
      </c>
      <c r="S7031" s="36" t="e">
        <f ca="1">VLOOKUP(R7031,Lists!B:D,3,FALSE)</f>
        <v>#N/A</v>
      </c>
      <c r="T7031" s="36" t="str">
        <f>IF(F7031&lt;&gt;"",MATCH(R7031,'Maximum minutes'!B:B,0),"")</f>
        <v/>
      </c>
      <c r="U7031" s="36">
        <f ca="1">IF(F7031&lt;&gt;"",COUNTA(OFFSET('Maximum minutes'!$C$1,'Annexe A1 Cours'!T7031,0,1,50)),0)</f>
        <v>0</v>
      </c>
      <c r="V7031" s="37">
        <f ca="1">IFERROR(OFFSET('Maximum minutes'!$C$1,T7031+1,-1+MATCH(G7031,OFFSET('Maximum minutes'!$C$1,T7031-1,0,1,50),0)),0)</f>
        <v>0</v>
      </c>
      <c r="W7031" s="38">
        <f t="shared" ca="1" si="218"/>
        <v>0</v>
      </c>
    </row>
    <row r="7032" spans="1:23" s="36" customFormat="1" ht="18.75">
      <c r="A7032" s="34"/>
      <c r="B7032" s="39"/>
      <c r="C7032" s="39"/>
      <c r="D7032" s="35"/>
      <c r="E7032" s="40"/>
      <c r="F7032" s="39"/>
      <c r="G7032" s="39"/>
      <c r="H7032" s="39"/>
      <c r="I7032" s="34"/>
      <c r="J7032" s="34"/>
      <c r="K7032" s="34"/>
      <c r="L7032" s="34"/>
      <c r="M7032" s="43" t="str">
        <f ca="1">IFERROR(OFFSET('Maximum minutes'!$C$1,T7032,MATCH(IF(G7032&lt;&gt;"",G7032,F7032),OFFSET('Maximum minutes'!$C$1,T7032-1,0,1,U7032+1),0)-1)*IF(OR(ISNUMBER(J7032),J7032="sans examen"),1,0)*IF(W7032&lt;MinDate,1,0),"")</f>
        <v/>
      </c>
      <c r="N7032" s="36">
        <f t="shared" ca="1" si="219"/>
        <v>0</v>
      </c>
      <c r="O7032" s="36" t="e">
        <f ca="1">LEFT(OFFSET(Lists!$Q$2,MATCH(E7032,Lists!$R$3:$R$19,0),0),4)</f>
        <v>#N/A</v>
      </c>
      <c r="P7032" s="36" t="e">
        <f ca="1">MATCH(O7032,Lists!$S$2:$S$640,1)</f>
        <v>#N/A</v>
      </c>
      <c r="Q7032" s="36" t="e">
        <f ca="1">MATCH(LEFT(OFFSET(Lists!$Q$2,MATCH(E7032,Lists!$R$3:$R$19,0)+1,0),4),Lists!$S$3:$S$640,1)</f>
        <v>#N/A</v>
      </c>
      <c r="R7032" s="36" t="e">
        <f ca="1">LEFT(OFFSET(Lists!$S$2,P7032-1+MATCH(F7032,OFFSET(Lists!$T$3,P7032-1,0,Q7032-P7032+1),0),0),6)</f>
        <v>#N/A</v>
      </c>
      <c r="S7032" s="36" t="e">
        <f ca="1">VLOOKUP(R7032,Lists!B:D,3,FALSE)</f>
        <v>#N/A</v>
      </c>
      <c r="T7032" s="36" t="str">
        <f>IF(F7032&lt;&gt;"",MATCH(R7032,'Maximum minutes'!B:B,0),"")</f>
        <v/>
      </c>
      <c r="U7032" s="36">
        <f ca="1">IF(F7032&lt;&gt;"",COUNTA(OFFSET('Maximum minutes'!$C$1,'Annexe A1 Cours'!T7032,0,1,50)),0)</f>
        <v>0</v>
      </c>
      <c r="V7032" s="37">
        <f ca="1">IFERROR(OFFSET('Maximum minutes'!$C$1,T7032+1,-1+MATCH(G7032,OFFSET('Maximum minutes'!$C$1,T7032-1,0,1,50),0)),0)</f>
        <v>0</v>
      </c>
      <c r="W7032" s="38">
        <f t="shared" ca="1" si="218"/>
        <v>0</v>
      </c>
    </row>
    <row r="7033" spans="1:23" s="36" customFormat="1" ht="18.75">
      <c r="A7033" s="34"/>
      <c r="B7033" s="39"/>
      <c r="C7033" s="39"/>
      <c r="D7033" s="35"/>
      <c r="E7033" s="40"/>
      <c r="F7033" s="39"/>
      <c r="G7033" s="39"/>
      <c r="H7033" s="39"/>
      <c r="I7033" s="34"/>
      <c r="J7033" s="34"/>
      <c r="K7033" s="34"/>
      <c r="L7033" s="34"/>
      <c r="M7033" s="43" t="str">
        <f ca="1">IFERROR(OFFSET('Maximum minutes'!$C$1,T7033,MATCH(IF(G7033&lt;&gt;"",G7033,F7033),OFFSET('Maximum minutes'!$C$1,T7033-1,0,1,U7033+1),0)-1)*IF(OR(ISNUMBER(J7033),J7033="sans examen"),1,0)*IF(W7033&lt;MinDate,1,0),"")</f>
        <v/>
      </c>
      <c r="N7033" s="36">
        <f t="shared" ca="1" si="219"/>
        <v>0</v>
      </c>
      <c r="O7033" s="36" t="e">
        <f ca="1">LEFT(OFFSET(Lists!$Q$2,MATCH(E7033,Lists!$R$3:$R$19,0),0),4)</f>
        <v>#N/A</v>
      </c>
      <c r="P7033" s="36" t="e">
        <f ca="1">MATCH(O7033,Lists!$S$2:$S$640,1)</f>
        <v>#N/A</v>
      </c>
      <c r="Q7033" s="36" t="e">
        <f ca="1">MATCH(LEFT(OFFSET(Lists!$Q$2,MATCH(E7033,Lists!$R$3:$R$19,0)+1,0),4),Lists!$S$3:$S$640,1)</f>
        <v>#N/A</v>
      </c>
      <c r="R7033" s="36" t="e">
        <f ca="1">LEFT(OFFSET(Lists!$S$2,P7033-1+MATCH(F7033,OFFSET(Lists!$T$3,P7033-1,0,Q7033-P7033+1),0),0),6)</f>
        <v>#N/A</v>
      </c>
      <c r="S7033" s="36" t="e">
        <f ca="1">VLOOKUP(R7033,Lists!B:D,3,FALSE)</f>
        <v>#N/A</v>
      </c>
      <c r="T7033" s="36" t="str">
        <f>IF(F7033&lt;&gt;"",MATCH(R7033,'Maximum minutes'!B:B,0),"")</f>
        <v/>
      </c>
      <c r="U7033" s="36">
        <f ca="1">IF(F7033&lt;&gt;"",COUNTA(OFFSET('Maximum minutes'!$C$1,'Annexe A1 Cours'!T7033,0,1,50)),0)</f>
        <v>0</v>
      </c>
      <c r="V7033" s="37">
        <f ca="1">IFERROR(OFFSET('Maximum minutes'!$C$1,T7033+1,-1+MATCH(G7033,OFFSET('Maximum minutes'!$C$1,T7033-1,0,1,50),0)),0)</f>
        <v>0</v>
      </c>
      <c r="W7033" s="38">
        <f t="shared" ca="1" si="218"/>
        <v>0</v>
      </c>
    </row>
    <row r="7034" spans="1:23" s="36" customFormat="1" ht="18.75">
      <c r="A7034" s="34"/>
      <c r="B7034" s="39"/>
      <c r="C7034" s="39"/>
      <c r="D7034" s="35"/>
      <c r="E7034" s="40"/>
      <c r="F7034" s="39"/>
      <c r="G7034" s="39"/>
      <c r="H7034" s="39"/>
      <c r="I7034" s="34"/>
      <c r="J7034" s="34"/>
      <c r="K7034" s="34"/>
      <c r="L7034" s="34"/>
      <c r="M7034" s="43" t="str">
        <f ca="1">IFERROR(OFFSET('Maximum minutes'!$C$1,T7034,MATCH(IF(G7034&lt;&gt;"",G7034,F7034),OFFSET('Maximum minutes'!$C$1,T7034-1,0,1,U7034+1),0)-1)*IF(OR(ISNUMBER(J7034),J7034="sans examen"),1,0)*IF(W7034&lt;MinDate,1,0),"")</f>
        <v/>
      </c>
      <c r="N7034" s="36">
        <f t="shared" ca="1" si="219"/>
        <v>0</v>
      </c>
      <c r="O7034" s="36" t="e">
        <f ca="1">LEFT(OFFSET(Lists!$Q$2,MATCH(E7034,Lists!$R$3:$R$19,0),0),4)</f>
        <v>#N/A</v>
      </c>
      <c r="P7034" s="36" t="e">
        <f ca="1">MATCH(O7034,Lists!$S$2:$S$640,1)</f>
        <v>#N/A</v>
      </c>
      <c r="Q7034" s="36" t="e">
        <f ca="1">MATCH(LEFT(OFFSET(Lists!$Q$2,MATCH(E7034,Lists!$R$3:$R$19,0)+1,0),4),Lists!$S$3:$S$640,1)</f>
        <v>#N/A</v>
      </c>
      <c r="R7034" s="36" t="e">
        <f ca="1">LEFT(OFFSET(Lists!$S$2,P7034-1+MATCH(F7034,OFFSET(Lists!$T$3,P7034-1,0,Q7034-P7034+1),0),0),6)</f>
        <v>#N/A</v>
      </c>
      <c r="S7034" s="36" t="e">
        <f ca="1">VLOOKUP(R7034,Lists!B:D,3,FALSE)</f>
        <v>#N/A</v>
      </c>
      <c r="T7034" s="36" t="str">
        <f>IF(F7034&lt;&gt;"",MATCH(R7034,'Maximum minutes'!B:B,0),"")</f>
        <v/>
      </c>
      <c r="U7034" s="36">
        <f ca="1">IF(F7034&lt;&gt;"",COUNTA(OFFSET('Maximum minutes'!$C$1,'Annexe A1 Cours'!T7034,0,1,50)),0)</f>
        <v>0</v>
      </c>
      <c r="V7034" s="37">
        <f ca="1">IFERROR(OFFSET('Maximum minutes'!$C$1,T7034+1,-1+MATCH(G7034,OFFSET('Maximum minutes'!$C$1,T7034-1,0,1,50),0)),0)</f>
        <v>0</v>
      </c>
      <c r="W7034" s="38">
        <f t="shared" ca="1" si="218"/>
        <v>0</v>
      </c>
    </row>
    <row r="7035" spans="1:23" s="36" customFormat="1" ht="18.75">
      <c r="A7035" s="34"/>
      <c r="B7035" s="39"/>
      <c r="C7035" s="39"/>
      <c r="D7035" s="35"/>
      <c r="E7035" s="40"/>
      <c r="F7035" s="39"/>
      <c r="G7035" s="39"/>
      <c r="H7035" s="39"/>
      <c r="I7035" s="34"/>
      <c r="J7035" s="34"/>
      <c r="K7035" s="34"/>
      <c r="L7035" s="34"/>
      <c r="M7035" s="43" t="str">
        <f ca="1">IFERROR(OFFSET('Maximum minutes'!$C$1,T7035,MATCH(IF(G7035&lt;&gt;"",G7035,F7035),OFFSET('Maximum minutes'!$C$1,T7035-1,0,1,U7035+1),0)-1)*IF(OR(ISNUMBER(J7035),J7035="sans examen"),1,0)*IF(W7035&lt;MinDate,1,0),"")</f>
        <v/>
      </c>
      <c r="N7035" s="36">
        <f t="shared" ca="1" si="219"/>
        <v>0</v>
      </c>
      <c r="O7035" s="36" t="e">
        <f ca="1">LEFT(OFFSET(Lists!$Q$2,MATCH(E7035,Lists!$R$3:$R$19,0),0),4)</f>
        <v>#N/A</v>
      </c>
      <c r="P7035" s="36" t="e">
        <f ca="1">MATCH(O7035,Lists!$S$2:$S$640,1)</f>
        <v>#N/A</v>
      </c>
      <c r="Q7035" s="36" t="e">
        <f ca="1">MATCH(LEFT(OFFSET(Lists!$Q$2,MATCH(E7035,Lists!$R$3:$R$19,0)+1,0),4),Lists!$S$3:$S$640,1)</f>
        <v>#N/A</v>
      </c>
      <c r="R7035" s="36" t="e">
        <f ca="1">LEFT(OFFSET(Lists!$S$2,P7035-1+MATCH(F7035,OFFSET(Lists!$T$3,P7035-1,0,Q7035-P7035+1),0),0),6)</f>
        <v>#N/A</v>
      </c>
      <c r="S7035" s="36" t="e">
        <f ca="1">VLOOKUP(R7035,Lists!B:D,3,FALSE)</f>
        <v>#N/A</v>
      </c>
      <c r="T7035" s="36" t="str">
        <f>IF(F7035&lt;&gt;"",MATCH(R7035,'Maximum minutes'!B:B,0),"")</f>
        <v/>
      </c>
      <c r="U7035" s="36">
        <f ca="1">IF(F7035&lt;&gt;"",COUNTA(OFFSET('Maximum minutes'!$C$1,'Annexe A1 Cours'!T7035,0,1,50)),0)</f>
        <v>0</v>
      </c>
      <c r="V7035" s="37">
        <f ca="1">IFERROR(OFFSET('Maximum minutes'!$C$1,T7035+1,-1+MATCH(G7035,OFFSET('Maximum minutes'!$C$1,T7035-1,0,1,50),0)),0)</f>
        <v>0</v>
      </c>
      <c r="W7035" s="38">
        <f t="shared" ca="1" si="218"/>
        <v>0</v>
      </c>
    </row>
    <row r="7036" spans="1:23" s="36" customFormat="1" ht="18.75">
      <c r="A7036" s="34"/>
      <c r="B7036" s="39"/>
      <c r="C7036" s="39"/>
      <c r="D7036" s="35"/>
      <c r="E7036" s="40"/>
      <c r="F7036" s="39"/>
      <c r="G7036" s="39"/>
      <c r="H7036" s="39"/>
      <c r="I7036" s="34"/>
      <c r="J7036" s="34"/>
      <c r="K7036" s="34"/>
      <c r="L7036" s="34"/>
      <c r="M7036" s="43" t="str">
        <f ca="1">IFERROR(OFFSET('Maximum minutes'!$C$1,T7036,MATCH(IF(G7036&lt;&gt;"",G7036,F7036),OFFSET('Maximum minutes'!$C$1,T7036-1,0,1,U7036+1),0)-1)*IF(OR(ISNUMBER(J7036),J7036="sans examen"),1,0)*IF(W7036&lt;MinDate,1,0),"")</f>
        <v/>
      </c>
      <c r="N7036" s="36">
        <f t="shared" ca="1" si="219"/>
        <v>0</v>
      </c>
      <c r="O7036" s="36" t="e">
        <f ca="1">LEFT(OFFSET(Lists!$Q$2,MATCH(E7036,Lists!$R$3:$R$19,0),0),4)</f>
        <v>#N/A</v>
      </c>
      <c r="P7036" s="36" t="e">
        <f ca="1">MATCH(O7036,Lists!$S$2:$S$640,1)</f>
        <v>#N/A</v>
      </c>
      <c r="Q7036" s="36" t="e">
        <f ca="1">MATCH(LEFT(OFFSET(Lists!$Q$2,MATCH(E7036,Lists!$R$3:$R$19,0)+1,0),4),Lists!$S$3:$S$640,1)</f>
        <v>#N/A</v>
      </c>
      <c r="R7036" s="36" t="e">
        <f ca="1">LEFT(OFFSET(Lists!$S$2,P7036-1+MATCH(F7036,OFFSET(Lists!$T$3,P7036-1,0,Q7036-P7036+1),0),0),6)</f>
        <v>#N/A</v>
      </c>
      <c r="S7036" s="36" t="e">
        <f ca="1">VLOOKUP(R7036,Lists!B:D,3,FALSE)</f>
        <v>#N/A</v>
      </c>
      <c r="T7036" s="36" t="str">
        <f>IF(F7036&lt;&gt;"",MATCH(R7036,'Maximum minutes'!B:B,0),"")</f>
        <v/>
      </c>
      <c r="U7036" s="36">
        <f ca="1">IF(F7036&lt;&gt;"",COUNTA(OFFSET('Maximum minutes'!$C$1,'Annexe A1 Cours'!T7036,0,1,50)),0)</f>
        <v>0</v>
      </c>
      <c r="V7036" s="37">
        <f ca="1">IFERROR(OFFSET('Maximum minutes'!$C$1,T7036+1,-1+MATCH(G7036,OFFSET('Maximum minutes'!$C$1,T7036-1,0,1,50),0)),0)</f>
        <v>0</v>
      </c>
      <c r="W7036" s="38">
        <f t="shared" ca="1" si="218"/>
        <v>0</v>
      </c>
    </row>
    <row r="7037" spans="1:23" s="36" customFormat="1" ht="18.75">
      <c r="A7037" s="34"/>
      <c r="B7037" s="39"/>
      <c r="C7037" s="39"/>
      <c r="D7037" s="35"/>
      <c r="E7037" s="40"/>
      <c r="F7037" s="39"/>
      <c r="G7037" s="39"/>
      <c r="H7037" s="39"/>
      <c r="I7037" s="34"/>
      <c r="J7037" s="34"/>
      <c r="K7037" s="34"/>
      <c r="L7037" s="34"/>
      <c r="M7037" s="43" t="str">
        <f ca="1">IFERROR(OFFSET('Maximum minutes'!$C$1,T7037,MATCH(IF(G7037&lt;&gt;"",G7037,F7037),OFFSET('Maximum minutes'!$C$1,T7037-1,0,1,U7037+1),0)-1)*IF(OR(ISNUMBER(J7037),J7037="sans examen"),1,0)*IF(W7037&lt;MinDate,1,0),"")</f>
        <v/>
      </c>
      <c r="N7037" s="36">
        <f t="shared" ca="1" si="219"/>
        <v>0</v>
      </c>
      <c r="O7037" s="36" t="e">
        <f ca="1">LEFT(OFFSET(Lists!$Q$2,MATCH(E7037,Lists!$R$3:$R$19,0),0),4)</f>
        <v>#N/A</v>
      </c>
      <c r="P7037" s="36" t="e">
        <f ca="1">MATCH(O7037,Lists!$S$2:$S$640,1)</f>
        <v>#N/A</v>
      </c>
      <c r="Q7037" s="36" t="e">
        <f ca="1">MATCH(LEFT(OFFSET(Lists!$Q$2,MATCH(E7037,Lists!$R$3:$R$19,0)+1,0),4),Lists!$S$3:$S$640,1)</f>
        <v>#N/A</v>
      </c>
      <c r="R7037" s="36" t="e">
        <f ca="1">LEFT(OFFSET(Lists!$S$2,P7037-1+MATCH(F7037,OFFSET(Lists!$T$3,P7037-1,0,Q7037-P7037+1),0),0),6)</f>
        <v>#N/A</v>
      </c>
      <c r="S7037" s="36" t="e">
        <f ca="1">VLOOKUP(R7037,Lists!B:D,3,FALSE)</f>
        <v>#N/A</v>
      </c>
      <c r="T7037" s="36" t="str">
        <f>IF(F7037&lt;&gt;"",MATCH(R7037,'Maximum minutes'!B:B,0),"")</f>
        <v/>
      </c>
      <c r="U7037" s="36">
        <f ca="1">IF(F7037&lt;&gt;"",COUNTA(OFFSET('Maximum minutes'!$C$1,'Annexe A1 Cours'!T7037,0,1,50)),0)</f>
        <v>0</v>
      </c>
      <c r="V7037" s="37">
        <f ca="1">IFERROR(OFFSET('Maximum minutes'!$C$1,T7037+1,-1+MATCH(G7037,OFFSET('Maximum minutes'!$C$1,T7037-1,0,1,50),0)),0)</f>
        <v>0</v>
      </c>
      <c r="W7037" s="38">
        <f t="shared" ca="1" si="218"/>
        <v>0</v>
      </c>
    </row>
    <row r="7038" spans="1:23" s="36" customFormat="1" ht="18.75">
      <c r="A7038" s="34"/>
      <c r="B7038" s="39"/>
      <c r="C7038" s="39"/>
      <c r="D7038" s="35"/>
      <c r="E7038" s="40"/>
      <c r="F7038" s="39"/>
      <c r="G7038" s="39"/>
      <c r="H7038" s="39"/>
      <c r="I7038" s="34"/>
      <c r="J7038" s="34"/>
      <c r="K7038" s="34"/>
      <c r="L7038" s="34"/>
      <c r="M7038" s="43" t="str">
        <f ca="1">IFERROR(OFFSET('Maximum minutes'!$C$1,T7038,MATCH(IF(G7038&lt;&gt;"",G7038,F7038),OFFSET('Maximum minutes'!$C$1,T7038-1,0,1,U7038+1),0)-1)*IF(OR(ISNUMBER(J7038),J7038="sans examen"),1,0)*IF(W7038&lt;MinDate,1,0),"")</f>
        <v/>
      </c>
      <c r="N7038" s="36">
        <f t="shared" ca="1" si="219"/>
        <v>0</v>
      </c>
      <c r="O7038" s="36" t="e">
        <f ca="1">LEFT(OFFSET(Lists!$Q$2,MATCH(E7038,Lists!$R$3:$R$19,0),0),4)</f>
        <v>#N/A</v>
      </c>
      <c r="P7038" s="36" t="e">
        <f ca="1">MATCH(O7038,Lists!$S$2:$S$640,1)</f>
        <v>#N/A</v>
      </c>
      <c r="Q7038" s="36" t="e">
        <f ca="1">MATCH(LEFT(OFFSET(Lists!$Q$2,MATCH(E7038,Lists!$R$3:$R$19,0)+1,0),4),Lists!$S$3:$S$640,1)</f>
        <v>#N/A</v>
      </c>
      <c r="R7038" s="36" t="e">
        <f ca="1">LEFT(OFFSET(Lists!$S$2,P7038-1+MATCH(F7038,OFFSET(Lists!$T$3,P7038-1,0,Q7038-P7038+1),0),0),6)</f>
        <v>#N/A</v>
      </c>
      <c r="S7038" s="36" t="e">
        <f ca="1">VLOOKUP(R7038,Lists!B:D,3,FALSE)</f>
        <v>#N/A</v>
      </c>
      <c r="T7038" s="36" t="str">
        <f>IF(F7038&lt;&gt;"",MATCH(R7038,'Maximum minutes'!B:B,0),"")</f>
        <v/>
      </c>
      <c r="U7038" s="36">
        <f ca="1">IF(F7038&lt;&gt;"",COUNTA(OFFSET('Maximum minutes'!$C$1,'Annexe A1 Cours'!T7038,0,1,50)),0)</f>
        <v>0</v>
      </c>
      <c r="V7038" s="37">
        <f ca="1">IFERROR(OFFSET('Maximum minutes'!$C$1,T7038+1,-1+MATCH(G7038,OFFSET('Maximum minutes'!$C$1,T7038-1,0,1,50),0)),0)</f>
        <v>0</v>
      </c>
      <c r="W7038" s="38">
        <f t="shared" ca="1" si="218"/>
        <v>0</v>
      </c>
    </row>
    <row r="7039" spans="1:23" s="36" customFormat="1" ht="18.75">
      <c r="A7039" s="34"/>
      <c r="B7039" s="39"/>
      <c r="C7039" s="39"/>
      <c r="D7039" s="35"/>
      <c r="E7039" s="40"/>
      <c r="F7039" s="39"/>
      <c r="G7039" s="39"/>
      <c r="H7039" s="39"/>
      <c r="I7039" s="34"/>
      <c r="J7039" s="34"/>
      <c r="K7039" s="34"/>
      <c r="L7039" s="34"/>
      <c r="M7039" s="43" t="str">
        <f ca="1">IFERROR(OFFSET('Maximum minutes'!$C$1,T7039,MATCH(IF(G7039&lt;&gt;"",G7039,F7039),OFFSET('Maximum minutes'!$C$1,T7039-1,0,1,U7039+1),0)-1)*IF(OR(ISNUMBER(J7039),J7039="sans examen"),1,0)*IF(W7039&lt;MinDate,1,0),"")</f>
        <v/>
      </c>
      <c r="N7039" s="36">
        <f t="shared" ca="1" si="219"/>
        <v>0</v>
      </c>
      <c r="O7039" s="36" t="e">
        <f ca="1">LEFT(OFFSET(Lists!$Q$2,MATCH(E7039,Lists!$R$3:$R$19,0),0),4)</f>
        <v>#N/A</v>
      </c>
      <c r="P7039" s="36" t="e">
        <f ca="1">MATCH(O7039,Lists!$S$2:$S$640,1)</f>
        <v>#N/A</v>
      </c>
      <c r="Q7039" s="36" t="e">
        <f ca="1">MATCH(LEFT(OFFSET(Lists!$Q$2,MATCH(E7039,Lists!$R$3:$R$19,0)+1,0),4),Lists!$S$3:$S$640,1)</f>
        <v>#N/A</v>
      </c>
      <c r="R7039" s="36" t="e">
        <f ca="1">LEFT(OFFSET(Lists!$S$2,P7039-1+MATCH(F7039,OFFSET(Lists!$T$3,P7039-1,0,Q7039-P7039+1),0),0),6)</f>
        <v>#N/A</v>
      </c>
      <c r="S7039" s="36" t="e">
        <f ca="1">VLOOKUP(R7039,Lists!B:D,3,FALSE)</f>
        <v>#N/A</v>
      </c>
      <c r="T7039" s="36" t="str">
        <f>IF(F7039&lt;&gt;"",MATCH(R7039,'Maximum minutes'!B:B,0),"")</f>
        <v/>
      </c>
      <c r="U7039" s="36">
        <f ca="1">IF(F7039&lt;&gt;"",COUNTA(OFFSET('Maximum minutes'!$C$1,'Annexe A1 Cours'!T7039,0,1,50)),0)</f>
        <v>0</v>
      </c>
      <c r="V7039" s="37">
        <f ca="1">IFERROR(OFFSET('Maximum minutes'!$C$1,T7039+1,-1+MATCH(G7039,OFFSET('Maximum minutes'!$C$1,T7039-1,0,1,50),0)),0)</f>
        <v>0</v>
      </c>
      <c r="W7039" s="38">
        <f t="shared" ca="1" si="218"/>
        <v>0</v>
      </c>
    </row>
    <row r="7040" spans="1:23" s="36" customFormat="1" ht="18.75">
      <c r="A7040" s="34"/>
      <c r="B7040" s="39"/>
      <c r="C7040" s="39"/>
      <c r="D7040" s="35"/>
      <c r="E7040" s="40"/>
      <c r="F7040" s="39"/>
      <c r="G7040" s="39"/>
      <c r="H7040" s="39"/>
      <c r="I7040" s="34"/>
      <c r="J7040" s="34"/>
      <c r="K7040" s="34"/>
      <c r="L7040" s="34"/>
      <c r="M7040" s="43" t="str">
        <f ca="1">IFERROR(OFFSET('Maximum minutes'!$C$1,T7040,MATCH(IF(G7040&lt;&gt;"",G7040,F7040),OFFSET('Maximum minutes'!$C$1,T7040-1,0,1,U7040+1),0)-1)*IF(OR(ISNUMBER(J7040),J7040="sans examen"),1,0)*IF(W7040&lt;MinDate,1,0),"")</f>
        <v/>
      </c>
      <c r="N7040" s="36">
        <f t="shared" ca="1" si="219"/>
        <v>0</v>
      </c>
      <c r="O7040" s="36" t="e">
        <f ca="1">LEFT(OFFSET(Lists!$Q$2,MATCH(E7040,Lists!$R$3:$R$19,0),0),4)</f>
        <v>#N/A</v>
      </c>
      <c r="P7040" s="36" t="e">
        <f ca="1">MATCH(O7040,Lists!$S$2:$S$640,1)</f>
        <v>#N/A</v>
      </c>
      <c r="Q7040" s="36" t="e">
        <f ca="1">MATCH(LEFT(OFFSET(Lists!$Q$2,MATCH(E7040,Lists!$R$3:$R$19,0)+1,0),4),Lists!$S$3:$S$640,1)</f>
        <v>#N/A</v>
      </c>
      <c r="R7040" s="36" t="e">
        <f ca="1">LEFT(OFFSET(Lists!$S$2,P7040-1+MATCH(F7040,OFFSET(Lists!$T$3,P7040-1,0,Q7040-P7040+1),0),0),6)</f>
        <v>#N/A</v>
      </c>
      <c r="S7040" s="36" t="e">
        <f ca="1">VLOOKUP(R7040,Lists!B:D,3,FALSE)</f>
        <v>#N/A</v>
      </c>
      <c r="T7040" s="36" t="str">
        <f>IF(F7040&lt;&gt;"",MATCH(R7040,'Maximum minutes'!B:B,0),"")</f>
        <v/>
      </c>
      <c r="U7040" s="36">
        <f ca="1">IF(F7040&lt;&gt;"",COUNTA(OFFSET('Maximum minutes'!$C$1,'Annexe A1 Cours'!T7040,0,1,50)),0)</f>
        <v>0</v>
      </c>
      <c r="V7040" s="37">
        <f ca="1">IFERROR(OFFSET('Maximum minutes'!$C$1,T7040+1,-1+MATCH(G7040,OFFSET('Maximum minutes'!$C$1,T7040-1,0,1,50),0)),0)</f>
        <v>0</v>
      </c>
      <c r="W7040" s="38">
        <f t="shared" ca="1" si="218"/>
        <v>0</v>
      </c>
    </row>
    <row r="7041" spans="1:23" s="36" customFormat="1" ht="18.75">
      <c r="A7041" s="34"/>
      <c r="B7041" s="39"/>
      <c r="C7041" s="39"/>
      <c r="D7041" s="35"/>
      <c r="E7041" s="40"/>
      <c r="F7041" s="39"/>
      <c r="G7041" s="39"/>
      <c r="H7041" s="39"/>
      <c r="I7041" s="34"/>
      <c r="J7041" s="34"/>
      <c r="K7041" s="34"/>
      <c r="L7041" s="34"/>
      <c r="M7041" s="43" t="str">
        <f ca="1">IFERROR(OFFSET('Maximum minutes'!$C$1,T7041,MATCH(IF(G7041&lt;&gt;"",G7041,F7041),OFFSET('Maximum minutes'!$C$1,T7041-1,0,1,U7041+1),0)-1)*IF(OR(ISNUMBER(J7041),J7041="sans examen"),1,0)*IF(W7041&lt;MinDate,1,0),"")</f>
        <v/>
      </c>
      <c r="N7041" s="36">
        <f t="shared" ca="1" si="219"/>
        <v>0</v>
      </c>
      <c r="O7041" s="36" t="e">
        <f ca="1">LEFT(OFFSET(Lists!$Q$2,MATCH(E7041,Lists!$R$3:$R$19,0),0),4)</f>
        <v>#N/A</v>
      </c>
      <c r="P7041" s="36" t="e">
        <f ca="1">MATCH(O7041,Lists!$S$2:$S$640,1)</f>
        <v>#N/A</v>
      </c>
      <c r="Q7041" s="36" t="e">
        <f ca="1">MATCH(LEFT(OFFSET(Lists!$Q$2,MATCH(E7041,Lists!$R$3:$R$19,0)+1,0),4),Lists!$S$3:$S$640,1)</f>
        <v>#N/A</v>
      </c>
      <c r="R7041" s="36" t="e">
        <f ca="1">LEFT(OFFSET(Lists!$S$2,P7041-1+MATCH(F7041,OFFSET(Lists!$T$3,P7041-1,0,Q7041-P7041+1),0),0),6)</f>
        <v>#N/A</v>
      </c>
      <c r="S7041" s="36" t="e">
        <f ca="1">VLOOKUP(R7041,Lists!B:D,3,FALSE)</f>
        <v>#N/A</v>
      </c>
      <c r="T7041" s="36" t="str">
        <f>IF(F7041&lt;&gt;"",MATCH(R7041,'Maximum minutes'!B:B,0),"")</f>
        <v/>
      </c>
      <c r="U7041" s="36">
        <f ca="1">IF(F7041&lt;&gt;"",COUNTA(OFFSET('Maximum minutes'!$C$1,'Annexe A1 Cours'!T7041,0,1,50)),0)</f>
        <v>0</v>
      </c>
      <c r="V7041" s="37">
        <f ca="1">IFERROR(OFFSET('Maximum minutes'!$C$1,T7041+1,-1+MATCH(G7041,OFFSET('Maximum minutes'!$C$1,T7041-1,0,1,50),0)),0)</f>
        <v>0</v>
      </c>
      <c r="W7041" s="38">
        <f t="shared" ca="1" si="218"/>
        <v>0</v>
      </c>
    </row>
    <row r="7042" spans="1:23" s="36" customFormat="1" ht="18.75">
      <c r="A7042" s="34"/>
      <c r="B7042" s="39"/>
      <c r="C7042" s="39"/>
      <c r="D7042" s="35"/>
      <c r="E7042" s="40"/>
      <c r="F7042" s="39"/>
      <c r="G7042" s="39"/>
      <c r="H7042" s="39"/>
      <c r="I7042" s="34"/>
      <c r="J7042" s="34"/>
      <c r="K7042" s="34"/>
      <c r="L7042" s="34"/>
      <c r="M7042" s="43" t="str">
        <f ca="1">IFERROR(OFFSET('Maximum minutes'!$C$1,T7042,MATCH(IF(G7042&lt;&gt;"",G7042,F7042),OFFSET('Maximum minutes'!$C$1,T7042-1,0,1,U7042+1),0)-1)*IF(OR(ISNUMBER(J7042),J7042="sans examen"),1,0)*IF(W7042&lt;MinDate,1,0),"")</f>
        <v/>
      </c>
      <c r="N7042" s="36">
        <f t="shared" ca="1" si="219"/>
        <v>0</v>
      </c>
      <c r="O7042" s="36" t="e">
        <f ca="1">LEFT(OFFSET(Lists!$Q$2,MATCH(E7042,Lists!$R$3:$R$19,0),0),4)</f>
        <v>#N/A</v>
      </c>
      <c r="P7042" s="36" t="e">
        <f ca="1">MATCH(O7042,Lists!$S$2:$S$640,1)</f>
        <v>#N/A</v>
      </c>
      <c r="Q7042" s="36" t="e">
        <f ca="1">MATCH(LEFT(OFFSET(Lists!$Q$2,MATCH(E7042,Lists!$R$3:$R$19,0)+1,0),4),Lists!$S$3:$S$640,1)</f>
        <v>#N/A</v>
      </c>
      <c r="R7042" s="36" t="e">
        <f ca="1">LEFT(OFFSET(Lists!$S$2,P7042-1+MATCH(F7042,OFFSET(Lists!$T$3,P7042-1,0,Q7042-P7042+1),0),0),6)</f>
        <v>#N/A</v>
      </c>
      <c r="S7042" s="36" t="e">
        <f ca="1">VLOOKUP(R7042,Lists!B:D,3,FALSE)</f>
        <v>#N/A</v>
      </c>
      <c r="T7042" s="36" t="str">
        <f>IF(F7042&lt;&gt;"",MATCH(R7042,'Maximum minutes'!B:B,0),"")</f>
        <v/>
      </c>
      <c r="U7042" s="36">
        <f ca="1">IF(F7042&lt;&gt;"",COUNTA(OFFSET('Maximum minutes'!$C$1,'Annexe A1 Cours'!T7042,0,1,50)),0)</f>
        <v>0</v>
      </c>
      <c r="V7042" s="37">
        <f ca="1">IFERROR(OFFSET('Maximum minutes'!$C$1,T7042+1,-1+MATCH(G7042,OFFSET('Maximum minutes'!$C$1,T7042-1,0,1,50),0)),0)</f>
        <v>0</v>
      </c>
      <c r="W7042" s="38">
        <f t="shared" ca="1" si="218"/>
        <v>0</v>
      </c>
    </row>
    <row r="7043" spans="1:23" s="36" customFormat="1" ht="18.75">
      <c r="A7043" s="34"/>
      <c r="B7043" s="39"/>
      <c r="C7043" s="39"/>
      <c r="D7043" s="35"/>
      <c r="E7043" s="40"/>
      <c r="F7043" s="39"/>
      <c r="G7043" s="39"/>
      <c r="H7043" s="39"/>
      <c r="I7043" s="34"/>
      <c r="J7043" s="34"/>
      <c r="K7043" s="34"/>
      <c r="L7043" s="34"/>
      <c r="M7043" s="43" t="str">
        <f ca="1">IFERROR(OFFSET('Maximum minutes'!$C$1,T7043,MATCH(IF(G7043&lt;&gt;"",G7043,F7043),OFFSET('Maximum minutes'!$C$1,T7043-1,0,1,U7043+1),0)-1)*IF(OR(ISNUMBER(J7043),J7043="sans examen"),1,0)*IF(W7043&lt;MinDate,1,0),"")</f>
        <v/>
      </c>
      <c r="N7043" s="36">
        <f t="shared" ca="1" si="219"/>
        <v>0</v>
      </c>
      <c r="O7043" s="36" t="e">
        <f ca="1">LEFT(OFFSET(Lists!$Q$2,MATCH(E7043,Lists!$R$3:$R$19,0),0),4)</f>
        <v>#N/A</v>
      </c>
      <c r="P7043" s="36" t="e">
        <f ca="1">MATCH(O7043,Lists!$S$2:$S$640,1)</f>
        <v>#N/A</v>
      </c>
      <c r="Q7043" s="36" t="e">
        <f ca="1">MATCH(LEFT(OFFSET(Lists!$Q$2,MATCH(E7043,Lists!$R$3:$R$19,0)+1,0),4),Lists!$S$3:$S$640,1)</f>
        <v>#N/A</v>
      </c>
      <c r="R7043" s="36" t="e">
        <f ca="1">LEFT(OFFSET(Lists!$S$2,P7043-1+MATCH(F7043,OFFSET(Lists!$T$3,P7043-1,0,Q7043-P7043+1),0),0),6)</f>
        <v>#N/A</v>
      </c>
      <c r="S7043" s="36" t="e">
        <f ca="1">VLOOKUP(R7043,Lists!B:D,3,FALSE)</f>
        <v>#N/A</v>
      </c>
      <c r="T7043" s="36" t="str">
        <f>IF(F7043&lt;&gt;"",MATCH(R7043,'Maximum minutes'!B:B,0),"")</f>
        <v/>
      </c>
      <c r="U7043" s="36">
        <f ca="1">IF(F7043&lt;&gt;"",COUNTA(OFFSET('Maximum minutes'!$C$1,'Annexe A1 Cours'!T7043,0,1,50)),0)</f>
        <v>0</v>
      </c>
      <c r="V7043" s="37">
        <f ca="1">IFERROR(OFFSET('Maximum minutes'!$C$1,T7043+1,-1+MATCH(G7043,OFFSET('Maximum minutes'!$C$1,T7043-1,0,1,50),0)),0)</f>
        <v>0</v>
      </c>
      <c r="W7043" s="38">
        <f t="shared" ca="1" si="218"/>
        <v>0</v>
      </c>
    </row>
    <row r="7044" spans="1:23" s="36" customFormat="1" ht="18.75">
      <c r="A7044" s="34"/>
      <c r="B7044" s="39"/>
      <c r="C7044" s="39"/>
      <c r="D7044" s="35"/>
      <c r="E7044" s="40"/>
      <c r="F7044" s="39"/>
      <c r="G7044" s="39"/>
      <c r="H7044" s="39"/>
      <c r="I7044" s="34"/>
      <c r="J7044" s="34"/>
      <c r="K7044" s="34"/>
      <c r="L7044" s="34"/>
      <c r="M7044" s="43" t="str">
        <f ca="1">IFERROR(OFFSET('Maximum minutes'!$C$1,T7044,MATCH(IF(G7044&lt;&gt;"",G7044,F7044),OFFSET('Maximum minutes'!$C$1,T7044-1,0,1,U7044+1),0)-1)*IF(OR(ISNUMBER(J7044),J7044="sans examen"),1,0)*IF(W7044&lt;MinDate,1,0),"")</f>
        <v/>
      </c>
      <c r="N7044" s="36">
        <f t="shared" ca="1" si="219"/>
        <v>0</v>
      </c>
      <c r="O7044" s="36" t="e">
        <f ca="1">LEFT(OFFSET(Lists!$Q$2,MATCH(E7044,Lists!$R$3:$R$19,0),0),4)</f>
        <v>#N/A</v>
      </c>
      <c r="P7044" s="36" t="e">
        <f ca="1">MATCH(O7044,Lists!$S$2:$S$640,1)</f>
        <v>#N/A</v>
      </c>
      <c r="Q7044" s="36" t="e">
        <f ca="1">MATCH(LEFT(OFFSET(Lists!$Q$2,MATCH(E7044,Lists!$R$3:$R$19,0)+1,0),4),Lists!$S$3:$S$640,1)</f>
        <v>#N/A</v>
      </c>
      <c r="R7044" s="36" t="e">
        <f ca="1">LEFT(OFFSET(Lists!$S$2,P7044-1+MATCH(F7044,OFFSET(Lists!$T$3,P7044-1,0,Q7044-P7044+1),0),0),6)</f>
        <v>#N/A</v>
      </c>
      <c r="S7044" s="36" t="e">
        <f ca="1">VLOOKUP(R7044,Lists!B:D,3,FALSE)</f>
        <v>#N/A</v>
      </c>
      <c r="T7044" s="36" t="str">
        <f>IF(F7044&lt;&gt;"",MATCH(R7044,'Maximum minutes'!B:B,0),"")</f>
        <v/>
      </c>
      <c r="U7044" s="36">
        <f ca="1">IF(F7044&lt;&gt;"",COUNTA(OFFSET('Maximum minutes'!$C$1,'Annexe A1 Cours'!T7044,0,1,50)),0)</f>
        <v>0</v>
      </c>
      <c r="V7044" s="37">
        <f ca="1">IFERROR(OFFSET('Maximum minutes'!$C$1,T7044+1,-1+MATCH(G7044,OFFSET('Maximum minutes'!$C$1,T7044-1,0,1,50),0)),0)</f>
        <v>0</v>
      </c>
      <c r="W7044" s="38">
        <f t="shared" ca="1" si="218"/>
        <v>0</v>
      </c>
    </row>
    <row r="7045" spans="1:23" s="36" customFormat="1" ht="18.75">
      <c r="A7045" s="34"/>
      <c r="B7045" s="39"/>
      <c r="C7045" s="39"/>
      <c r="D7045" s="35"/>
      <c r="E7045" s="40"/>
      <c r="F7045" s="39"/>
      <c r="G7045" s="39"/>
      <c r="H7045" s="39"/>
      <c r="I7045" s="34"/>
      <c r="J7045" s="34"/>
      <c r="K7045" s="34"/>
      <c r="L7045" s="34"/>
      <c r="M7045" s="43" t="str">
        <f ca="1">IFERROR(OFFSET('Maximum minutes'!$C$1,T7045,MATCH(IF(G7045&lt;&gt;"",G7045,F7045),OFFSET('Maximum minutes'!$C$1,T7045-1,0,1,U7045+1),0)-1)*IF(OR(ISNUMBER(J7045),J7045="sans examen"),1,0)*IF(W7045&lt;MinDate,1,0),"")</f>
        <v/>
      </c>
      <c r="N7045" s="36">
        <f t="shared" ca="1" si="219"/>
        <v>0</v>
      </c>
      <c r="O7045" s="36" t="e">
        <f ca="1">LEFT(OFFSET(Lists!$Q$2,MATCH(E7045,Lists!$R$3:$R$19,0),0),4)</f>
        <v>#N/A</v>
      </c>
      <c r="P7045" s="36" t="e">
        <f ca="1">MATCH(O7045,Lists!$S$2:$S$640,1)</f>
        <v>#N/A</v>
      </c>
      <c r="Q7045" s="36" t="e">
        <f ca="1">MATCH(LEFT(OFFSET(Lists!$Q$2,MATCH(E7045,Lists!$R$3:$R$19,0)+1,0),4),Lists!$S$3:$S$640,1)</f>
        <v>#N/A</v>
      </c>
      <c r="R7045" s="36" t="e">
        <f ca="1">LEFT(OFFSET(Lists!$S$2,P7045-1+MATCH(F7045,OFFSET(Lists!$T$3,P7045-1,0,Q7045-P7045+1),0),0),6)</f>
        <v>#N/A</v>
      </c>
      <c r="S7045" s="36" t="e">
        <f ca="1">VLOOKUP(R7045,Lists!B:D,3,FALSE)</f>
        <v>#N/A</v>
      </c>
      <c r="T7045" s="36" t="str">
        <f>IF(F7045&lt;&gt;"",MATCH(R7045,'Maximum minutes'!B:B,0),"")</f>
        <v/>
      </c>
      <c r="U7045" s="36">
        <f ca="1">IF(F7045&lt;&gt;"",COUNTA(OFFSET('Maximum minutes'!$C$1,'Annexe A1 Cours'!T7045,0,1,50)),0)</f>
        <v>0</v>
      </c>
      <c r="V7045" s="37">
        <f ca="1">IFERROR(OFFSET('Maximum minutes'!$C$1,T7045+1,-1+MATCH(G7045,OFFSET('Maximum minutes'!$C$1,T7045-1,0,1,50),0)),0)</f>
        <v>0</v>
      </c>
      <c r="W7045" s="38">
        <f t="shared" ca="1" si="218"/>
        <v>0</v>
      </c>
    </row>
    <row r="7046" spans="1:23" s="36" customFormat="1" ht="18.75">
      <c r="A7046" s="34"/>
      <c r="B7046" s="39"/>
      <c r="C7046" s="39"/>
      <c r="D7046" s="35"/>
      <c r="E7046" s="40"/>
      <c r="F7046" s="39"/>
      <c r="G7046" s="39"/>
      <c r="H7046" s="39"/>
      <c r="I7046" s="34"/>
      <c r="J7046" s="34"/>
      <c r="K7046" s="34"/>
      <c r="L7046" s="34"/>
      <c r="M7046" s="43" t="str">
        <f ca="1">IFERROR(OFFSET('Maximum minutes'!$C$1,T7046,MATCH(IF(G7046&lt;&gt;"",G7046,F7046),OFFSET('Maximum minutes'!$C$1,T7046-1,0,1,U7046+1),0)-1)*IF(OR(ISNUMBER(J7046),J7046="sans examen"),1,0)*IF(W7046&lt;MinDate,1,0),"")</f>
        <v/>
      </c>
      <c r="N7046" s="36">
        <f t="shared" ca="1" si="219"/>
        <v>0</v>
      </c>
      <c r="O7046" s="36" t="e">
        <f ca="1">LEFT(OFFSET(Lists!$Q$2,MATCH(E7046,Lists!$R$3:$R$19,0),0),4)</f>
        <v>#N/A</v>
      </c>
      <c r="P7046" s="36" t="e">
        <f ca="1">MATCH(O7046,Lists!$S$2:$S$640,1)</f>
        <v>#N/A</v>
      </c>
      <c r="Q7046" s="36" t="e">
        <f ca="1">MATCH(LEFT(OFFSET(Lists!$Q$2,MATCH(E7046,Lists!$R$3:$R$19,0)+1,0),4),Lists!$S$3:$S$640,1)</f>
        <v>#N/A</v>
      </c>
      <c r="R7046" s="36" t="e">
        <f ca="1">LEFT(OFFSET(Lists!$S$2,P7046-1+MATCH(F7046,OFFSET(Lists!$T$3,P7046-1,0,Q7046-P7046+1),0),0),6)</f>
        <v>#N/A</v>
      </c>
      <c r="S7046" s="36" t="e">
        <f ca="1">VLOOKUP(R7046,Lists!B:D,3,FALSE)</f>
        <v>#N/A</v>
      </c>
      <c r="T7046" s="36" t="str">
        <f>IF(F7046&lt;&gt;"",MATCH(R7046,'Maximum minutes'!B:B,0),"")</f>
        <v/>
      </c>
      <c r="U7046" s="36">
        <f ca="1">IF(F7046&lt;&gt;"",COUNTA(OFFSET('Maximum minutes'!$C$1,'Annexe A1 Cours'!T7046,0,1,50)),0)</f>
        <v>0</v>
      </c>
      <c r="V7046" s="37">
        <f ca="1">IFERROR(OFFSET('Maximum minutes'!$C$1,T7046+1,-1+MATCH(G7046,OFFSET('Maximum minutes'!$C$1,T7046-1,0,1,50),0)),0)</f>
        <v>0</v>
      </c>
      <c r="W7046" s="38">
        <f t="shared" ca="1" si="218"/>
        <v>0</v>
      </c>
    </row>
    <row r="7047" spans="1:23" s="36" customFormat="1" ht="18.75">
      <c r="A7047" s="34"/>
      <c r="B7047" s="39"/>
      <c r="C7047" s="39"/>
      <c r="D7047" s="35"/>
      <c r="E7047" s="40"/>
      <c r="F7047" s="39"/>
      <c r="G7047" s="39"/>
      <c r="H7047" s="39"/>
      <c r="I7047" s="34"/>
      <c r="J7047" s="34"/>
      <c r="K7047" s="34"/>
      <c r="L7047" s="34"/>
      <c r="M7047" s="43" t="str">
        <f ca="1">IFERROR(OFFSET('Maximum minutes'!$C$1,T7047,MATCH(IF(G7047&lt;&gt;"",G7047,F7047),OFFSET('Maximum minutes'!$C$1,T7047-1,0,1,U7047+1),0)-1)*IF(OR(ISNUMBER(J7047),J7047="sans examen"),1,0)*IF(W7047&lt;MinDate,1,0),"")</f>
        <v/>
      </c>
      <c r="N7047" s="36">
        <f t="shared" ca="1" si="219"/>
        <v>0</v>
      </c>
      <c r="O7047" s="36" t="e">
        <f ca="1">LEFT(OFFSET(Lists!$Q$2,MATCH(E7047,Lists!$R$3:$R$19,0),0),4)</f>
        <v>#N/A</v>
      </c>
      <c r="P7047" s="36" t="e">
        <f ca="1">MATCH(O7047,Lists!$S$2:$S$640,1)</f>
        <v>#N/A</v>
      </c>
      <c r="Q7047" s="36" t="e">
        <f ca="1">MATCH(LEFT(OFFSET(Lists!$Q$2,MATCH(E7047,Lists!$R$3:$R$19,0)+1,0),4),Lists!$S$3:$S$640,1)</f>
        <v>#N/A</v>
      </c>
      <c r="R7047" s="36" t="e">
        <f ca="1">LEFT(OFFSET(Lists!$S$2,P7047-1+MATCH(F7047,OFFSET(Lists!$T$3,P7047-1,0,Q7047-P7047+1),0),0),6)</f>
        <v>#N/A</v>
      </c>
      <c r="S7047" s="36" t="e">
        <f ca="1">VLOOKUP(R7047,Lists!B:D,3,FALSE)</f>
        <v>#N/A</v>
      </c>
      <c r="T7047" s="36" t="str">
        <f>IF(F7047&lt;&gt;"",MATCH(R7047,'Maximum minutes'!B:B,0),"")</f>
        <v/>
      </c>
      <c r="U7047" s="36">
        <f ca="1">IF(F7047&lt;&gt;"",COUNTA(OFFSET('Maximum minutes'!$C$1,'Annexe A1 Cours'!T7047,0,1,50)),0)</f>
        <v>0</v>
      </c>
      <c r="V7047" s="37">
        <f ca="1">IFERROR(OFFSET('Maximum minutes'!$C$1,T7047+1,-1+MATCH(G7047,OFFSET('Maximum minutes'!$C$1,T7047-1,0,1,50),0)),0)</f>
        <v>0</v>
      </c>
      <c r="W7047" s="38">
        <f t="shared" ref="W7047:W7110" ca="1" si="220">IFERROR(DATE(YEAR(D7047)+V7047,MONTH(D7047),DAY(D7047)),"")</f>
        <v>0</v>
      </c>
    </row>
    <row r="7048" spans="1:23" s="36" customFormat="1" ht="18.75">
      <c r="A7048" s="34"/>
      <c r="B7048" s="39"/>
      <c r="C7048" s="39"/>
      <c r="D7048" s="35"/>
      <c r="E7048" s="40"/>
      <c r="F7048" s="39"/>
      <c r="G7048" s="39"/>
      <c r="H7048" s="39"/>
      <c r="I7048" s="34"/>
      <c r="J7048" s="34"/>
      <c r="K7048" s="34"/>
      <c r="L7048" s="34"/>
      <c r="M7048" s="43" t="str">
        <f ca="1">IFERROR(OFFSET('Maximum minutes'!$C$1,T7048,MATCH(IF(G7048&lt;&gt;"",G7048,F7048),OFFSET('Maximum minutes'!$C$1,T7048-1,0,1,U7048+1),0)-1)*IF(OR(ISNUMBER(J7048),J7048="sans examen"),1,0)*IF(W7048&lt;MinDate,1,0),"")</f>
        <v/>
      </c>
      <c r="N7048" s="36">
        <f t="shared" ref="N7048:N7111" ca="1" si="221">IF(K7048&gt;0,MIN(K7048,M7048),0)*IF(M7048="",0,1)</f>
        <v>0</v>
      </c>
      <c r="O7048" s="36" t="e">
        <f ca="1">LEFT(OFFSET(Lists!$Q$2,MATCH(E7048,Lists!$R$3:$R$19,0),0),4)</f>
        <v>#N/A</v>
      </c>
      <c r="P7048" s="36" t="e">
        <f ca="1">MATCH(O7048,Lists!$S$2:$S$640,1)</f>
        <v>#N/A</v>
      </c>
      <c r="Q7048" s="36" t="e">
        <f ca="1">MATCH(LEFT(OFFSET(Lists!$Q$2,MATCH(E7048,Lists!$R$3:$R$19,0)+1,0),4),Lists!$S$3:$S$640,1)</f>
        <v>#N/A</v>
      </c>
      <c r="R7048" s="36" t="e">
        <f ca="1">LEFT(OFFSET(Lists!$S$2,P7048-1+MATCH(F7048,OFFSET(Lists!$T$3,P7048-1,0,Q7048-P7048+1),0),0),6)</f>
        <v>#N/A</v>
      </c>
      <c r="S7048" s="36" t="e">
        <f ca="1">VLOOKUP(R7048,Lists!B:D,3,FALSE)</f>
        <v>#N/A</v>
      </c>
      <c r="T7048" s="36" t="str">
        <f>IF(F7048&lt;&gt;"",MATCH(R7048,'Maximum minutes'!B:B,0),"")</f>
        <v/>
      </c>
      <c r="U7048" s="36">
        <f ca="1">IF(F7048&lt;&gt;"",COUNTA(OFFSET('Maximum minutes'!$C$1,'Annexe A1 Cours'!T7048,0,1,50)),0)</f>
        <v>0</v>
      </c>
      <c r="V7048" s="37">
        <f ca="1">IFERROR(OFFSET('Maximum minutes'!$C$1,T7048+1,-1+MATCH(G7048,OFFSET('Maximum minutes'!$C$1,T7048-1,0,1,50),0)),0)</f>
        <v>0</v>
      </c>
      <c r="W7048" s="38">
        <f t="shared" ca="1" si="220"/>
        <v>0</v>
      </c>
    </row>
    <row r="7049" spans="1:23" s="36" customFormat="1" ht="18.75">
      <c r="A7049" s="34"/>
      <c r="B7049" s="39"/>
      <c r="C7049" s="39"/>
      <c r="D7049" s="35"/>
      <c r="E7049" s="40"/>
      <c r="F7049" s="39"/>
      <c r="G7049" s="39"/>
      <c r="H7049" s="39"/>
      <c r="I7049" s="34"/>
      <c r="J7049" s="34"/>
      <c r="K7049" s="34"/>
      <c r="L7049" s="34"/>
      <c r="M7049" s="43" t="str">
        <f ca="1">IFERROR(OFFSET('Maximum minutes'!$C$1,T7049,MATCH(IF(G7049&lt;&gt;"",G7049,F7049),OFFSET('Maximum minutes'!$C$1,T7049-1,0,1,U7049+1),0)-1)*IF(OR(ISNUMBER(J7049),J7049="sans examen"),1,0)*IF(W7049&lt;MinDate,1,0),"")</f>
        <v/>
      </c>
      <c r="N7049" s="36">
        <f t="shared" ca="1" si="221"/>
        <v>0</v>
      </c>
      <c r="O7049" s="36" t="e">
        <f ca="1">LEFT(OFFSET(Lists!$Q$2,MATCH(E7049,Lists!$R$3:$R$19,0),0),4)</f>
        <v>#N/A</v>
      </c>
      <c r="P7049" s="36" t="e">
        <f ca="1">MATCH(O7049,Lists!$S$2:$S$640,1)</f>
        <v>#N/A</v>
      </c>
      <c r="Q7049" s="36" t="e">
        <f ca="1">MATCH(LEFT(OFFSET(Lists!$Q$2,MATCH(E7049,Lists!$R$3:$R$19,0)+1,0),4),Lists!$S$3:$S$640,1)</f>
        <v>#N/A</v>
      </c>
      <c r="R7049" s="36" t="e">
        <f ca="1">LEFT(OFFSET(Lists!$S$2,P7049-1+MATCH(F7049,OFFSET(Lists!$T$3,P7049-1,0,Q7049-P7049+1),0),0),6)</f>
        <v>#N/A</v>
      </c>
      <c r="S7049" s="36" t="e">
        <f ca="1">VLOOKUP(R7049,Lists!B:D,3,FALSE)</f>
        <v>#N/A</v>
      </c>
      <c r="T7049" s="36" t="str">
        <f>IF(F7049&lt;&gt;"",MATCH(R7049,'Maximum minutes'!B:B,0),"")</f>
        <v/>
      </c>
      <c r="U7049" s="36">
        <f ca="1">IF(F7049&lt;&gt;"",COUNTA(OFFSET('Maximum minutes'!$C$1,'Annexe A1 Cours'!T7049,0,1,50)),0)</f>
        <v>0</v>
      </c>
      <c r="V7049" s="37">
        <f ca="1">IFERROR(OFFSET('Maximum minutes'!$C$1,T7049+1,-1+MATCH(G7049,OFFSET('Maximum minutes'!$C$1,T7049-1,0,1,50),0)),0)</f>
        <v>0</v>
      </c>
      <c r="W7049" s="38">
        <f t="shared" ca="1" si="220"/>
        <v>0</v>
      </c>
    </row>
    <row r="7050" spans="1:23" s="36" customFormat="1" ht="18.75">
      <c r="A7050" s="34"/>
      <c r="B7050" s="39"/>
      <c r="C7050" s="39"/>
      <c r="D7050" s="35"/>
      <c r="E7050" s="40"/>
      <c r="F7050" s="39"/>
      <c r="G7050" s="39"/>
      <c r="H7050" s="39"/>
      <c r="I7050" s="34"/>
      <c r="J7050" s="34"/>
      <c r="K7050" s="34"/>
      <c r="L7050" s="34"/>
      <c r="M7050" s="43" t="str">
        <f ca="1">IFERROR(OFFSET('Maximum minutes'!$C$1,T7050,MATCH(IF(G7050&lt;&gt;"",G7050,F7050),OFFSET('Maximum minutes'!$C$1,T7050-1,0,1,U7050+1),0)-1)*IF(OR(ISNUMBER(J7050),J7050="sans examen"),1,0)*IF(W7050&lt;MinDate,1,0),"")</f>
        <v/>
      </c>
      <c r="N7050" s="36">
        <f t="shared" ca="1" si="221"/>
        <v>0</v>
      </c>
      <c r="O7050" s="36" t="e">
        <f ca="1">LEFT(OFFSET(Lists!$Q$2,MATCH(E7050,Lists!$R$3:$R$19,0),0),4)</f>
        <v>#N/A</v>
      </c>
      <c r="P7050" s="36" t="e">
        <f ca="1">MATCH(O7050,Lists!$S$2:$S$640,1)</f>
        <v>#N/A</v>
      </c>
      <c r="Q7050" s="36" t="e">
        <f ca="1">MATCH(LEFT(OFFSET(Lists!$Q$2,MATCH(E7050,Lists!$R$3:$R$19,0)+1,0),4),Lists!$S$3:$S$640,1)</f>
        <v>#N/A</v>
      </c>
      <c r="R7050" s="36" t="e">
        <f ca="1">LEFT(OFFSET(Lists!$S$2,P7050-1+MATCH(F7050,OFFSET(Lists!$T$3,P7050-1,0,Q7050-P7050+1),0),0),6)</f>
        <v>#N/A</v>
      </c>
      <c r="S7050" s="36" t="e">
        <f ca="1">VLOOKUP(R7050,Lists!B:D,3,FALSE)</f>
        <v>#N/A</v>
      </c>
      <c r="T7050" s="36" t="str">
        <f>IF(F7050&lt;&gt;"",MATCH(R7050,'Maximum minutes'!B:B,0),"")</f>
        <v/>
      </c>
      <c r="U7050" s="36">
        <f ca="1">IF(F7050&lt;&gt;"",COUNTA(OFFSET('Maximum minutes'!$C$1,'Annexe A1 Cours'!T7050,0,1,50)),0)</f>
        <v>0</v>
      </c>
      <c r="V7050" s="37">
        <f ca="1">IFERROR(OFFSET('Maximum minutes'!$C$1,T7050+1,-1+MATCH(G7050,OFFSET('Maximum minutes'!$C$1,T7050-1,0,1,50),0)),0)</f>
        <v>0</v>
      </c>
      <c r="W7050" s="38">
        <f t="shared" ca="1" si="220"/>
        <v>0</v>
      </c>
    </row>
    <row r="7051" spans="1:23" s="36" customFormat="1" ht="18.75">
      <c r="A7051" s="34"/>
      <c r="B7051" s="39"/>
      <c r="C7051" s="39"/>
      <c r="D7051" s="35"/>
      <c r="E7051" s="40"/>
      <c r="F7051" s="39"/>
      <c r="G7051" s="39"/>
      <c r="H7051" s="39"/>
      <c r="I7051" s="34"/>
      <c r="J7051" s="34"/>
      <c r="K7051" s="34"/>
      <c r="L7051" s="34"/>
      <c r="M7051" s="43" t="str">
        <f ca="1">IFERROR(OFFSET('Maximum minutes'!$C$1,T7051,MATCH(IF(G7051&lt;&gt;"",G7051,F7051),OFFSET('Maximum minutes'!$C$1,T7051-1,0,1,U7051+1),0)-1)*IF(OR(ISNUMBER(J7051),J7051="sans examen"),1,0)*IF(W7051&lt;MinDate,1,0),"")</f>
        <v/>
      </c>
      <c r="N7051" s="36">
        <f t="shared" ca="1" si="221"/>
        <v>0</v>
      </c>
      <c r="O7051" s="36" t="e">
        <f ca="1">LEFT(OFFSET(Lists!$Q$2,MATCH(E7051,Lists!$R$3:$R$19,0),0),4)</f>
        <v>#N/A</v>
      </c>
      <c r="P7051" s="36" t="e">
        <f ca="1">MATCH(O7051,Lists!$S$2:$S$640,1)</f>
        <v>#N/A</v>
      </c>
      <c r="Q7051" s="36" t="e">
        <f ca="1">MATCH(LEFT(OFFSET(Lists!$Q$2,MATCH(E7051,Lists!$R$3:$R$19,0)+1,0),4),Lists!$S$3:$S$640,1)</f>
        <v>#N/A</v>
      </c>
      <c r="R7051" s="36" t="e">
        <f ca="1">LEFT(OFFSET(Lists!$S$2,P7051-1+MATCH(F7051,OFFSET(Lists!$T$3,P7051-1,0,Q7051-P7051+1),0),0),6)</f>
        <v>#N/A</v>
      </c>
      <c r="S7051" s="36" t="e">
        <f ca="1">VLOOKUP(R7051,Lists!B:D,3,FALSE)</f>
        <v>#N/A</v>
      </c>
      <c r="T7051" s="36" t="str">
        <f>IF(F7051&lt;&gt;"",MATCH(R7051,'Maximum minutes'!B:B,0),"")</f>
        <v/>
      </c>
      <c r="U7051" s="36">
        <f ca="1">IF(F7051&lt;&gt;"",COUNTA(OFFSET('Maximum minutes'!$C$1,'Annexe A1 Cours'!T7051,0,1,50)),0)</f>
        <v>0</v>
      </c>
      <c r="V7051" s="37">
        <f ca="1">IFERROR(OFFSET('Maximum minutes'!$C$1,T7051+1,-1+MATCH(G7051,OFFSET('Maximum minutes'!$C$1,T7051-1,0,1,50),0)),0)</f>
        <v>0</v>
      </c>
      <c r="W7051" s="38">
        <f t="shared" ca="1" si="220"/>
        <v>0</v>
      </c>
    </row>
    <row r="7052" spans="1:23" s="36" customFormat="1" ht="18.75">
      <c r="A7052" s="34"/>
      <c r="B7052" s="39"/>
      <c r="C7052" s="39"/>
      <c r="D7052" s="35"/>
      <c r="E7052" s="40"/>
      <c r="F7052" s="39"/>
      <c r="G7052" s="39"/>
      <c r="H7052" s="39"/>
      <c r="I7052" s="34"/>
      <c r="J7052" s="34"/>
      <c r="K7052" s="34"/>
      <c r="L7052" s="34"/>
      <c r="M7052" s="43" t="str">
        <f ca="1">IFERROR(OFFSET('Maximum minutes'!$C$1,T7052,MATCH(IF(G7052&lt;&gt;"",G7052,F7052),OFFSET('Maximum minutes'!$C$1,T7052-1,0,1,U7052+1),0)-1)*IF(OR(ISNUMBER(J7052),J7052="sans examen"),1,0)*IF(W7052&lt;MinDate,1,0),"")</f>
        <v/>
      </c>
      <c r="N7052" s="36">
        <f t="shared" ca="1" si="221"/>
        <v>0</v>
      </c>
      <c r="O7052" s="36" t="e">
        <f ca="1">LEFT(OFFSET(Lists!$Q$2,MATCH(E7052,Lists!$R$3:$R$19,0),0),4)</f>
        <v>#N/A</v>
      </c>
      <c r="P7052" s="36" t="e">
        <f ca="1">MATCH(O7052,Lists!$S$2:$S$640,1)</f>
        <v>#N/A</v>
      </c>
      <c r="Q7052" s="36" t="e">
        <f ca="1">MATCH(LEFT(OFFSET(Lists!$Q$2,MATCH(E7052,Lists!$R$3:$R$19,0)+1,0),4),Lists!$S$3:$S$640,1)</f>
        <v>#N/A</v>
      </c>
      <c r="R7052" s="36" t="e">
        <f ca="1">LEFT(OFFSET(Lists!$S$2,P7052-1+MATCH(F7052,OFFSET(Lists!$T$3,P7052-1,0,Q7052-P7052+1),0),0),6)</f>
        <v>#N/A</v>
      </c>
      <c r="S7052" s="36" t="e">
        <f ca="1">VLOOKUP(R7052,Lists!B:D,3,FALSE)</f>
        <v>#N/A</v>
      </c>
      <c r="T7052" s="36" t="str">
        <f>IF(F7052&lt;&gt;"",MATCH(R7052,'Maximum minutes'!B:B,0),"")</f>
        <v/>
      </c>
      <c r="U7052" s="36">
        <f ca="1">IF(F7052&lt;&gt;"",COUNTA(OFFSET('Maximum minutes'!$C$1,'Annexe A1 Cours'!T7052,0,1,50)),0)</f>
        <v>0</v>
      </c>
      <c r="V7052" s="37">
        <f ca="1">IFERROR(OFFSET('Maximum minutes'!$C$1,T7052+1,-1+MATCH(G7052,OFFSET('Maximum minutes'!$C$1,T7052-1,0,1,50),0)),0)</f>
        <v>0</v>
      </c>
      <c r="W7052" s="38">
        <f t="shared" ca="1" si="220"/>
        <v>0</v>
      </c>
    </row>
    <row r="7053" spans="1:23" s="36" customFormat="1" ht="18.75">
      <c r="A7053" s="34"/>
      <c r="B7053" s="39"/>
      <c r="C7053" s="39"/>
      <c r="D7053" s="35"/>
      <c r="E7053" s="40"/>
      <c r="F7053" s="39"/>
      <c r="G7053" s="39"/>
      <c r="H7053" s="39"/>
      <c r="I7053" s="34"/>
      <c r="J7053" s="34"/>
      <c r="K7053" s="34"/>
      <c r="L7053" s="34"/>
      <c r="M7053" s="43" t="str">
        <f ca="1">IFERROR(OFFSET('Maximum minutes'!$C$1,T7053,MATCH(IF(G7053&lt;&gt;"",G7053,F7053),OFFSET('Maximum minutes'!$C$1,T7053-1,0,1,U7053+1),0)-1)*IF(OR(ISNUMBER(J7053),J7053="sans examen"),1,0)*IF(W7053&lt;MinDate,1,0),"")</f>
        <v/>
      </c>
      <c r="N7053" s="36">
        <f t="shared" ca="1" si="221"/>
        <v>0</v>
      </c>
      <c r="O7053" s="36" t="e">
        <f ca="1">LEFT(OFFSET(Lists!$Q$2,MATCH(E7053,Lists!$R$3:$R$19,0),0),4)</f>
        <v>#N/A</v>
      </c>
      <c r="P7053" s="36" t="e">
        <f ca="1">MATCH(O7053,Lists!$S$2:$S$640,1)</f>
        <v>#N/A</v>
      </c>
      <c r="Q7053" s="36" t="e">
        <f ca="1">MATCH(LEFT(OFFSET(Lists!$Q$2,MATCH(E7053,Lists!$R$3:$R$19,0)+1,0),4),Lists!$S$3:$S$640,1)</f>
        <v>#N/A</v>
      </c>
      <c r="R7053" s="36" t="e">
        <f ca="1">LEFT(OFFSET(Lists!$S$2,P7053-1+MATCH(F7053,OFFSET(Lists!$T$3,P7053-1,0,Q7053-P7053+1),0),0),6)</f>
        <v>#N/A</v>
      </c>
      <c r="S7053" s="36" t="e">
        <f ca="1">VLOOKUP(R7053,Lists!B:D,3,FALSE)</f>
        <v>#N/A</v>
      </c>
      <c r="T7053" s="36" t="str">
        <f>IF(F7053&lt;&gt;"",MATCH(R7053,'Maximum minutes'!B:B,0),"")</f>
        <v/>
      </c>
      <c r="U7053" s="36">
        <f ca="1">IF(F7053&lt;&gt;"",COUNTA(OFFSET('Maximum minutes'!$C$1,'Annexe A1 Cours'!T7053,0,1,50)),0)</f>
        <v>0</v>
      </c>
      <c r="V7053" s="37">
        <f ca="1">IFERROR(OFFSET('Maximum minutes'!$C$1,T7053+1,-1+MATCH(G7053,OFFSET('Maximum minutes'!$C$1,T7053-1,0,1,50),0)),0)</f>
        <v>0</v>
      </c>
      <c r="W7053" s="38">
        <f t="shared" ca="1" si="220"/>
        <v>0</v>
      </c>
    </row>
    <row r="7054" spans="1:23" s="36" customFormat="1" ht="18.75">
      <c r="A7054" s="34"/>
      <c r="B7054" s="39"/>
      <c r="C7054" s="39"/>
      <c r="D7054" s="35"/>
      <c r="E7054" s="40"/>
      <c r="F7054" s="39"/>
      <c r="G7054" s="39"/>
      <c r="H7054" s="39"/>
      <c r="I7054" s="34"/>
      <c r="J7054" s="34"/>
      <c r="K7054" s="34"/>
      <c r="L7054" s="34"/>
      <c r="M7054" s="43" t="str">
        <f ca="1">IFERROR(OFFSET('Maximum minutes'!$C$1,T7054,MATCH(IF(G7054&lt;&gt;"",G7054,F7054),OFFSET('Maximum minutes'!$C$1,T7054-1,0,1,U7054+1),0)-1)*IF(OR(ISNUMBER(J7054),J7054="sans examen"),1,0)*IF(W7054&lt;MinDate,1,0),"")</f>
        <v/>
      </c>
      <c r="N7054" s="36">
        <f t="shared" ca="1" si="221"/>
        <v>0</v>
      </c>
      <c r="O7054" s="36" t="e">
        <f ca="1">LEFT(OFFSET(Lists!$Q$2,MATCH(E7054,Lists!$R$3:$R$19,0),0),4)</f>
        <v>#N/A</v>
      </c>
      <c r="P7054" s="36" t="e">
        <f ca="1">MATCH(O7054,Lists!$S$2:$S$640,1)</f>
        <v>#N/A</v>
      </c>
      <c r="Q7054" s="36" t="e">
        <f ca="1">MATCH(LEFT(OFFSET(Lists!$Q$2,MATCH(E7054,Lists!$R$3:$R$19,0)+1,0),4),Lists!$S$3:$S$640,1)</f>
        <v>#N/A</v>
      </c>
      <c r="R7054" s="36" t="e">
        <f ca="1">LEFT(OFFSET(Lists!$S$2,P7054-1+MATCH(F7054,OFFSET(Lists!$T$3,P7054-1,0,Q7054-P7054+1),0),0),6)</f>
        <v>#N/A</v>
      </c>
      <c r="S7054" s="36" t="e">
        <f ca="1">VLOOKUP(R7054,Lists!B:D,3,FALSE)</f>
        <v>#N/A</v>
      </c>
      <c r="T7054" s="36" t="str">
        <f>IF(F7054&lt;&gt;"",MATCH(R7054,'Maximum minutes'!B:B,0),"")</f>
        <v/>
      </c>
      <c r="U7054" s="36">
        <f ca="1">IF(F7054&lt;&gt;"",COUNTA(OFFSET('Maximum minutes'!$C$1,'Annexe A1 Cours'!T7054,0,1,50)),0)</f>
        <v>0</v>
      </c>
      <c r="V7054" s="37">
        <f ca="1">IFERROR(OFFSET('Maximum minutes'!$C$1,T7054+1,-1+MATCH(G7054,OFFSET('Maximum minutes'!$C$1,T7054-1,0,1,50),0)),0)</f>
        <v>0</v>
      </c>
      <c r="W7054" s="38">
        <f t="shared" ca="1" si="220"/>
        <v>0</v>
      </c>
    </row>
    <row r="7055" spans="1:23" s="36" customFormat="1" ht="18.75">
      <c r="A7055" s="34"/>
      <c r="B7055" s="39"/>
      <c r="C7055" s="39"/>
      <c r="D7055" s="35"/>
      <c r="E7055" s="40"/>
      <c r="F7055" s="39"/>
      <c r="G7055" s="39"/>
      <c r="H7055" s="39"/>
      <c r="I7055" s="34"/>
      <c r="J7055" s="34"/>
      <c r="K7055" s="34"/>
      <c r="L7055" s="34"/>
      <c r="M7055" s="43" t="str">
        <f ca="1">IFERROR(OFFSET('Maximum minutes'!$C$1,T7055,MATCH(IF(G7055&lt;&gt;"",G7055,F7055),OFFSET('Maximum minutes'!$C$1,T7055-1,0,1,U7055+1),0)-1)*IF(OR(ISNUMBER(J7055),J7055="sans examen"),1,0)*IF(W7055&lt;MinDate,1,0),"")</f>
        <v/>
      </c>
      <c r="N7055" s="36">
        <f t="shared" ca="1" si="221"/>
        <v>0</v>
      </c>
      <c r="O7055" s="36" t="e">
        <f ca="1">LEFT(OFFSET(Lists!$Q$2,MATCH(E7055,Lists!$R$3:$R$19,0),0),4)</f>
        <v>#N/A</v>
      </c>
      <c r="P7055" s="36" t="e">
        <f ca="1">MATCH(O7055,Lists!$S$2:$S$640,1)</f>
        <v>#N/A</v>
      </c>
      <c r="Q7055" s="36" t="e">
        <f ca="1">MATCH(LEFT(OFFSET(Lists!$Q$2,MATCH(E7055,Lists!$R$3:$R$19,0)+1,0),4),Lists!$S$3:$S$640,1)</f>
        <v>#N/A</v>
      </c>
      <c r="R7055" s="36" t="e">
        <f ca="1">LEFT(OFFSET(Lists!$S$2,P7055-1+MATCH(F7055,OFFSET(Lists!$T$3,P7055-1,0,Q7055-P7055+1),0),0),6)</f>
        <v>#N/A</v>
      </c>
      <c r="S7055" s="36" t="e">
        <f ca="1">VLOOKUP(R7055,Lists!B:D,3,FALSE)</f>
        <v>#N/A</v>
      </c>
      <c r="T7055" s="36" t="str">
        <f>IF(F7055&lt;&gt;"",MATCH(R7055,'Maximum minutes'!B:B,0),"")</f>
        <v/>
      </c>
      <c r="U7055" s="36">
        <f ca="1">IF(F7055&lt;&gt;"",COUNTA(OFFSET('Maximum minutes'!$C$1,'Annexe A1 Cours'!T7055,0,1,50)),0)</f>
        <v>0</v>
      </c>
      <c r="V7055" s="37">
        <f ca="1">IFERROR(OFFSET('Maximum minutes'!$C$1,T7055+1,-1+MATCH(G7055,OFFSET('Maximum minutes'!$C$1,T7055-1,0,1,50),0)),0)</f>
        <v>0</v>
      </c>
      <c r="W7055" s="38">
        <f t="shared" ca="1" si="220"/>
        <v>0</v>
      </c>
    </row>
    <row r="7056" spans="1:23" s="36" customFormat="1" ht="18.75">
      <c r="A7056" s="34"/>
      <c r="B7056" s="39"/>
      <c r="C7056" s="39"/>
      <c r="D7056" s="35"/>
      <c r="E7056" s="40"/>
      <c r="F7056" s="39"/>
      <c r="G7056" s="39"/>
      <c r="H7056" s="39"/>
      <c r="I7056" s="34"/>
      <c r="J7056" s="34"/>
      <c r="K7056" s="34"/>
      <c r="L7056" s="34"/>
      <c r="M7056" s="43" t="str">
        <f ca="1">IFERROR(OFFSET('Maximum minutes'!$C$1,T7056,MATCH(IF(G7056&lt;&gt;"",G7056,F7056),OFFSET('Maximum minutes'!$C$1,T7056-1,0,1,U7056+1),0)-1)*IF(OR(ISNUMBER(J7056),J7056="sans examen"),1,0)*IF(W7056&lt;MinDate,1,0),"")</f>
        <v/>
      </c>
      <c r="N7056" s="36">
        <f t="shared" ca="1" si="221"/>
        <v>0</v>
      </c>
      <c r="O7056" s="36" t="e">
        <f ca="1">LEFT(OFFSET(Lists!$Q$2,MATCH(E7056,Lists!$R$3:$R$19,0),0),4)</f>
        <v>#N/A</v>
      </c>
      <c r="P7056" s="36" t="e">
        <f ca="1">MATCH(O7056,Lists!$S$2:$S$640,1)</f>
        <v>#N/A</v>
      </c>
      <c r="Q7056" s="36" t="e">
        <f ca="1">MATCH(LEFT(OFFSET(Lists!$Q$2,MATCH(E7056,Lists!$R$3:$R$19,0)+1,0),4),Lists!$S$3:$S$640,1)</f>
        <v>#N/A</v>
      </c>
      <c r="R7056" s="36" t="e">
        <f ca="1">LEFT(OFFSET(Lists!$S$2,P7056-1+MATCH(F7056,OFFSET(Lists!$T$3,P7056-1,0,Q7056-P7056+1),0),0),6)</f>
        <v>#N/A</v>
      </c>
      <c r="S7056" s="36" t="e">
        <f ca="1">VLOOKUP(R7056,Lists!B:D,3,FALSE)</f>
        <v>#N/A</v>
      </c>
      <c r="T7056" s="36" t="str">
        <f>IF(F7056&lt;&gt;"",MATCH(R7056,'Maximum minutes'!B:B,0),"")</f>
        <v/>
      </c>
      <c r="U7056" s="36">
        <f ca="1">IF(F7056&lt;&gt;"",COUNTA(OFFSET('Maximum minutes'!$C$1,'Annexe A1 Cours'!T7056,0,1,50)),0)</f>
        <v>0</v>
      </c>
      <c r="V7056" s="37">
        <f ca="1">IFERROR(OFFSET('Maximum minutes'!$C$1,T7056+1,-1+MATCH(G7056,OFFSET('Maximum minutes'!$C$1,T7056-1,0,1,50),0)),0)</f>
        <v>0</v>
      </c>
      <c r="W7056" s="38">
        <f t="shared" ca="1" si="220"/>
        <v>0</v>
      </c>
    </row>
    <row r="7057" spans="1:23" s="36" customFormat="1" ht="18.75">
      <c r="A7057" s="34"/>
      <c r="B7057" s="39"/>
      <c r="C7057" s="39"/>
      <c r="D7057" s="35"/>
      <c r="E7057" s="40"/>
      <c r="F7057" s="39"/>
      <c r="G7057" s="39"/>
      <c r="H7057" s="39"/>
      <c r="I7057" s="34"/>
      <c r="J7057" s="34"/>
      <c r="K7057" s="34"/>
      <c r="L7057" s="34"/>
      <c r="M7057" s="43" t="str">
        <f ca="1">IFERROR(OFFSET('Maximum minutes'!$C$1,T7057,MATCH(IF(G7057&lt;&gt;"",G7057,F7057),OFFSET('Maximum minutes'!$C$1,T7057-1,0,1,U7057+1),0)-1)*IF(OR(ISNUMBER(J7057),J7057="sans examen"),1,0)*IF(W7057&lt;MinDate,1,0),"")</f>
        <v/>
      </c>
      <c r="N7057" s="36">
        <f t="shared" ca="1" si="221"/>
        <v>0</v>
      </c>
      <c r="O7057" s="36" t="e">
        <f ca="1">LEFT(OFFSET(Lists!$Q$2,MATCH(E7057,Lists!$R$3:$R$19,0),0),4)</f>
        <v>#N/A</v>
      </c>
      <c r="P7057" s="36" t="e">
        <f ca="1">MATCH(O7057,Lists!$S$2:$S$640,1)</f>
        <v>#N/A</v>
      </c>
      <c r="Q7057" s="36" t="e">
        <f ca="1">MATCH(LEFT(OFFSET(Lists!$Q$2,MATCH(E7057,Lists!$R$3:$R$19,0)+1,0),4),Lists!$S$3:$S$640,1)</f>
        <v>#N/A</v>
      </c>
      <c r="R7057" s="36" t="e">
        <f ca="1">LEFT(OFFSET(Lists!$S$2,P7057-1+MATCH(F7057,OFFSET(Lists!$T$3,P7057-1,0,Q7057-P7057+1),0),0),6)</f>
        <v>#N/A</v>
      </c>
      <c r="S7057" s="36" t="e">
        <f ca="1">VLOOKUP(R7057,Lists!B:D,3,FALSE)</f>
        <v>#N/A</v>
      </c>
      <c r="T7057" s="36" t="str">
        <f>IF(F7057&lt;&gt;"",MATCH(R7057,'Maximum minutes'!B:B,0),"")</f>
        <v/>
      </c>
      <c r="U7057" s="36">
        <f ca="1">IF(F7057&lt;&gt;"",COUNTA(OFFSET('Maximum minutes'!$C$1,'Annexe A1 Cours'!T7057,0,1,50)),0)</f>
        <v>0</v>
      </c>
      <c r="V7057" s="37">
        <f ca="1">IFERROR(OFFSET('Maximum minutes'!$C$1,T7057+1,-1+MATCH(G7057,OFFSET('Maximum minutes'!$C$1,T7057-1,0,1,50),0)),0)</f>
        <v>0</v>
      </c>
      <c r="W7057" s="38">
        <f t="shared" ca="1" si="220"/>
        <v>0</v>
      </c>
    </row>
    <row r="7058" spans="1:23" s="36" customFormat="1" ht="18.75">
      <c r="A7058" s="34"/>
      <c r="B7058" s="39"/>
      <c r="C7058" s="39"/>
      <c r="D7058" s="35"/>
      <c r="E7058" s="40"/>
      <c r="F7058" s="39"/>
      <c r="G7058" s="39"/>
      <c r="H7058" s="39"/>
      <c r="I7058" s="34"/>
      <c r="J7058" s="34"/>
      <c r="K7058" s="34"/>
      <c r="L7058" s="34"/>
      <c r="M7058" s="43" t="str">
        <f ca="1">IFERROR(OFFSET('Maximum minutes'!$C$1,T7058,MATCH(IF(G7058&lt;&gt;"",G7058,F7058),OFFSET('Maximum minutes'!$C$1,T7058-1,0,1,U7058+1),0)-1)*IF(OR(ISNUMBER(J7058),J7058="sans examen"),1,0)*IF(W7058&lt;MinDate,1,0),"")</f>
        <v/>
      </c>
      <c r="N7058" s="36">
        <f t="shared" ca="1" si="221"/>
        <v>0</v>
      </c>
      <c r="O7058" s="36" t="e">
        <f ca="1">LEFT(OFFSET(Lists!$Q$2,MATCH(E7058,Lists!$R$3:$R$19,0),0),4)</f>
        <v>#N/A</v>
      </c>
      <c r="P7058" s="36" t="e">
        <f ca="1">MATCH(O7058,Lists!$S$2:$S$640,1)</f>
        <v>#N/A</v>
      </c>
      <c r="Q7058" s="36" t="e">
        <f ca="1">MATCH(LEFT(OFFSET(Lists!$Q$2,MATCH(E7058,Lists!$R$3:$R$19,0)+1,0),4),Lists!$S$3:$S$640,1)</f>
        <v>#N/A</v>
      </c>
      <c r="R7058" s="36" t="e">
        <f ca="1">LEFT(OFFSET(Lists!$S$2,P7058-1+MATCH(F7058,OFFSET(Lists!$T$3,P7058-1,0,Q7058-P7058+1),0),0),6)</f>
        <v>#N/A</v>
      </c>
      <c r="S7058" s="36" t="e">
        <f ca="1">VLOOKUP(R7058,Lists!B:D,3,FALSE)</f>
        <v>#N/A</v>
      </c>
      <c r="T7058" s="36" t="str">
        <f>IF(F7058&lt;&gt;"",MATCH(R7058,'Maximum minutes'!B:B,0),"")</f>
        <v/>
      </c>
      <c r="U7058" s="36">
        <f ca="1">IF(F7058&lt;&gt;"",COUNTA(OFFSET('Maximum minutes'!$C$1,'Annexe A1 Cours'!T7058,0,1,50)),0)</f>
        <v>0</v>
      </c>
      <c r="V7058" s="37">
        <f ca="1">IFERROR(OFFSET('Maximum minutes'!$C$1,T7058+1,-1+MATCH(G7058,OFFSET('Maximum minutes'!$C$1,T7058-1,0,1,50),0)),0)</f>
        <v>0</v>
      </c>
      <c r="W7058" s="38">
        <f t="shared" ca="1" si="220"/>
        <v>0</v>
      </c>
    </row>
    <row r="7059" spans="1:23" s="36" customFormat="1" ht="18.75">
      <c r="A7059" s="34"/>
      <c r="B7059" s="39"/>
      <c r="C7059" s="39"/>
      <c r="D7059" s="35"/>
      <c r="E7059" s="40"/>
      <c r="F7059" s="39"/>
      <c r="G7059" s="39"/>
      <c r="H7059" s="39"/>
      <c r="I7059" s="34"/>
      <c r="J7059" s="34"/>
      <c r="K7059" s="34"/>
      <c r="L7059" s="34"/>
      <c r="M7059" s="43" t="str">
        <f ca="1">IFERROR(OFFSET('Maximum minutes'!$C$1,T7059,MATCH(IF(G7059&lt;&gt;"",G7059,F7059),OFFSET('Maximum minutes'!$C$1,T7059-1,0,1,U7059+1),0)-1)*IF(OR(ISNUMBER(J7059),J7059="sans examen"),1,0)*IF(W7059&lt;MinDate,1,0),"")</f>
        <v/>
      </c>
      <c r="N7059" s="36">
        <f t="shared" ca="1" si="221"/>
        <v>0</v>
      </c>
      <c r="O7059" s="36" t="e">
        <f ca="1">LEFT(OFFSET(Lists!$Q$2,MATCH(E7059,Lists!$R$3:$R$19,0),0),4)</f>
        <v>#N/A</v>
      </c>
      <c r="P7059" s="36" t="e">
        <f ca="1">MATCH(O7059,Lists!$S$2:$S$640,1)</f>
        <v>#N/A</v>
      </c>
      <c r="Q7059" s="36" t="e">
        <f ca="1">MATCH(LEFT(OFFSET(Lists!$Q$2,MATCH(E7059,Lists!$R$3:$R$19,0)+1,0),4),Lists!$S$3:$S$640,1)</f>
        <v>#N/A</v>
      </c>
      <c r="R7059" s="36" t="e">
        <f ca="1">LEFT(OFFSET(Lists!$S$2,P7059-1+MATCH(F7059,OFFSET(Lists!$T$3,P7059-1,0,Q7059-P7059+1),0),0),6)</f>
        <v>#N/A</v>
      </c>
      <c r="S7059" s="36" t="e">
        <f ca="1">VLOOKUP(R7059,Lists!B:D,3,FALSE)</f>
        <v>#N/A</v>
      </c>
      <c r="T7059" s="36" t="str">
        <f>IF(F7059&lt;&gt;"",MATCH(R7059,'Maximum minutes'!B:B,0),"")</f>
        <v/>
      </c>
      <c r="U7059" s="36">
        <f ca="1">IF(F7059&lt;&gt;"",COUNTA(OFFSET('Maximum minutes'!$C$1,'Annexe A1 Cours'!T7059,0,1,50)),0)</f>
        <v>0</v>
      </c>
      <c r="V7059" s="37">
        <f ca="1">IFERROR(OFFSET('Maximum minutes'!$C$1,T7059+1,-1+MATCH(G7059,OFFSET('Maximum minutes'!$C$1,T7059-1,0,1,50),0)),0)</f>
        <v>0</v>
      </c>
      <c r="W7059" s="38">
        <f t="shared" ca="1" si="220"/>
        <v>0</v>
      </c>
    </row>
    <row r="7060" spans="1:23" s="36" customFormat="1" ht="18.75">
      <c r="A7060" s="34"/>
      <c r="B7060" s="39"/>
      <c r="C7060" s="39"/>
      <c r="D7060" s="35"/>
      <c r="E7060" s="40"/>
      <c r="F7060" s="39"/>
      <c r="G7060" s="39"/>
      <c r="H7060" s="39"/>
      <c r="I7060" s="34"/>
      <c r="J7060" s="34"/>
      <c r="K7060" s="34"/>
      <c r="L7060" s="34"/>
      <c r="M7060" s="43" t="str">
        <f ca="1">IFERROR(OFFSET('Maximum minutes'!$C$1,T7060,MATCH(IF(G7060&lt;&gt;"",G7060,F7060),OFFSET('Maximum minutes'!$C$1,T7060-1,0,1,U7060+1),0)-1)*IF(OR(ISNUMBER(J7060),J7060="sans examen"),1,0)*IF(W7060&lt;MinDate,1,0),"")</f>
        <v/>
      </c>
      <c r="N7060" s="36">
        <f t="shared" ca="1" si="221"/>
        <v>0</v>
      </c>
      <c r="O7060" s="36" t="e">
        <f ca="1">LEFT(OFFSET(Lists!$Q$2,MATCH(E7060,Lists!$R$3:$R$19,0),0),4)</f>
        <v>#N/A</v>
      </c>
      <c r="P7060" s="36" t="e">
        <f ca="1">MATCH(O7060,Lists!$S$2:$S$640,1)</f>
        <v>#N/A</v>
      </c>
      <c r="Q7060" s="36" t="e">
        <f ca="1">MATCH(LEFT(OFFSET(Lists!$Q$2,MATCH(E7060,Lists!$R$3:$R$19,0)+1,0),4),Lists!$S$3:$S$640,1)</f>
        <v>#N/A</v>
      </c>
      <c r="R7060" s="36" t="e">
        <f ca="1">LEFT(OFFSET(Lists!$S$2,P7060-1+MATCH(F7060,OFFSET(Lists!$T$3,P7060-1,0,Q7060-P7060+1),0),0),6)</f>
        <v>#N/A</v>
      </c>
      <c r="S7060" s="36" t="e">
        <f ca="1">VLOOKUP(R7060,Lists!B:D,3,FALSE)</f>
        <v>#N/A</v>
      </c>
      <c r="T7060" s="36" t="str">
        <f>IF(F7060&lt;&gt;"",MATCH(R7060,'Maximum minutes'!B:B,0),"")</f>
        <v/>
      </c>
      <c r="U7060" s="36">
        <f ca="1">IF(F7060&lt;&gt;"",COUNTA(OFFSET('Maximum minutes'!$C$1,'Annexe A1 Cours'!T7060,0,1,50)),0)</f>
        <v>0</v>
      </c>
      <c r="V7060" s="37">
        <f ca="1">IFERROR(OFFSET('Maximum minutes'!$C$1,T7060+1,-1+MATCH(G7060,OFFSET('Maximum minutes'!$C$1,T7060-1,0,1,50),0)),0)</f>
        <v>0</v>
      </c>
      <c r="W7060" s="38">
        <f t="shared" ca="1" si="220"/>
        <v>0</v>
      </c>
    </row>
    <row r="7061" spans="1:23" s="36" customFormat="1" ht="18.75">
      <c r="A7061" s="34"/>
      <c r="B7061" s="39"/>
      <c r="C7061" s="39"/>
      <c r="D7061" s="35"/>
      <c r="E7061" s="40"/>
      <c r="F7061" s="39"/>
      <c r="G7061" s="39"/>
      <c r="H7061" s="39"/>
      <c r="I7061" s="34"/>
      <c r="J7061" s="34"/>
      <c r="K7061" s="34"/>
      <c r="L7061" s="34"/>
      <c r="M7061" s="43" t="str">
        <f ca="1">IFERROR(OFFSET('Maximum minutes'!$C$1,T7061,MATCH(IF(G7061&lt;&gt;"",G7061,F7061),OFFSET('Maximum minutes'!$C$1,T7061-1,0,1,U7061+1),0)-1)*IF(OR(ISNUMBER(J7061),J7061="sans examen"),1,0)*IF(W7061&lt;MinDate,1,0),"")</f>
        <v/>
      </c>
      <c r="N7061" s="36">
        <f t="shared" ca="1" si="221"/>
        <v>0</v>
      </c>
      <c r="O7061" s="36" t="e">
        <f ca="1">LEFT(OFFSET(Lists!$Q$2,MATCH(E7061,Lists!$R$3:$R$19,0),0),4)</f>
        <v>#N/A</v>
      </c>
      <c r="P7061" s="36" t="e">
        <f ca="1">MATCH(O7061,Lists!$S$2:$S$640,1)</f>
        <v>#N/A</v>
      </c>
      <c r="Q7061" s="36" t="e">
        <f ca="1">MATCH(LEFT(OFFSET(Lists!$Q$2,MATCH(E7061,Lists!$R$3:$R$19,0)+1,0),4),Lists!$S$3:$S$640,1)</f>
        <v>#N/A</v>
      </c>
      <c r="R7061" s="36" t="e">
        <f ca="1">LEFT(OFFSET(Lists!$S$2,P7061-1+MATCH(F7061,OFFSET(Lists!$T$3,P7061-1,0,Q7061-P7061+1),0),0),6)</f>
        <v>#N/A</v>
      </c>
      <c r="S7061" s="36" t="e">
        <f ca="1">VLOOKUP(R7061,Lists!B:D,3,FALSE)</f>
        <v>#N/A</v>
      </c>
      <c r="T7061" s="36" t="str">
        <f>IF(F7061&lt;&gt;"",MATCH(R7061,'Maximum minutes'!B:B,0),"")</f>
        <v/>
      </c>
      <c r="U7061" s="36">
        <f ca="1">IF(F7061&lt;&gt;"",COUNTA(OFFSET('Maximum minutes'!$C$1,'Annexe A1 Cours'!T7061,0,1,50)),0)</f>
        <v>0</v>
      </c>
      <c r="V7061" s="37">
        <f ca="1">IFERROR(OFFSET('Maximum minutes'!$C$1,T7061+1,-1+MATCH(G7061,OFFSET('Maximum minutes'!$C$1,T7061-1,0,1,50),0)),0)</f>
        <v>0</v>
      </c>
      <c r="W7061" s="38">
        <f t="shared" ca="1" si="220"/>
        <v>0</v>
      </c>
    </row>
    <row r="7062" spans="1:23" s="36" customFormat="1" ht="18.75">
      <c r="A7062" s="34"/>
      <c r="B7062" s="39"/>
      <c r="C7062" s="39"/>
      <c r="D7062" s="35"/>
      <c r="E7062" s="40"/>
      <c r="F7062" s="39"/>
      <c r="G7062" s="39"/>
      <c r="H7062" s="39"/>
      <c r="I7062" s="34"/>
      <c r="J7062" s="34"/>
      <c r="K7062" s="34"/>
      <c r="L7062" s="34"/>
      <c r="M7062" s="43" t="str">
        <f ca="1">IFERROR(OFFSET('Maximum minutes'!$C$1,T7062,MATCH(IF(G7062&lt;&gt;"",G7062,F7062),OFFSET('Maximum minutes'!$C$1,T7062-1,0,1,U7062+1),0)-1)*IF(OR(ISNUMBER(J7062),J7062="sans examen"),1,0)*IF(W7062&lt;MinDate,1,0),"")</f>
        <v/>
      </c>
      <c r="N7062" s="36">
        <f t="shared" ca="1" si="221"/>
        <v>0</v>
      </c>
      <c r="O7062" s="36" t="e">
        <f ca="1">LEFT(OFFSET(Lists!$Q$2,MATCH(E7062,Lists!$R$3:$R$19,0),0),4)</f>
        <v>#N/A</v>
      </c>
      <c r="P7062" s="36" t="e">
        <f ca="1">MATCH(O7062,Lists!$S$2:$S$640,1)</f>
        <v>#N/A</v>
      </c>
      <c r="Q7062" s="36" t="e">
        <f ca="1">MATCH(LEFT(OFFSET(Lists!$Q$2,MATCH(E7062,Lists!$R$3:$R$19,0)+1,0),4),Lists!$S$3:$S$640,1)</f>
        <v>#N/A</v>
      </c>
      <c r="R7062" s="36" t="e">
        <f ca="1">LEFT(OFFSET(Lists!$S$2,P7062-1+MATCH(F7062,OFFSET(Lists!$T$3,P7062-1,0,Q7062-P7062+1),0),0),6)</f>
        <v>#N/A</v>
      </c>
      <c r="S7062" s="36" t="e">
        <f ca="1">VLOOKUP(R7062,Lists!B:D,3,FALSE)</f>
        <v>#N/A</v>
      </c>
      <c r="T7062" s="36" t="str">
        <f>IF(F7062&lt;&gt;"",MATCH(R7062,'Maximum minutes'!B:B,0),"")</f>
        <v/>
      </c>
      <c r="U7062" s="36">
        <f ca="1">IF(F7062&lt;&gt;"",COUNTA(OFFSET('Maximum minutes'!$C$1,'Annexe A1 Cours'!T7062,0,1,50)),0)</f>
        <v>0</v>
      </c>
      <c r="V7062" s="37">
        <f ca="1">IFERROR(OFFSET('Maximum minutes'!$C$1,T7062+1,-1+MATCH(G7062,OFFSET('Maximum minutes'!$C$1,T7062-1,0,1,50),0)),0)</f>
        <v>0</v>
      </c>
      <c r="W7062" s="38">
        <f t="shared" ca="1" si="220"/>
        <v>0</v>
      </c>
    </row>
    <row r="7063" spans="1:23" s="36" customFormat="1" ht="18.75">
      <c r="A7063" s="34"/>
      <c r="B7063" s="39"/>
      <c r="C7063" s="39"/>
      <c r="D7063" s="35"/>
      <c r="E7063" s="40"/>
      <c r="F7063" s="39"/>
      <c r="G7063" s="39"/>
      <c r="H7063" s="39"/>
      <c r="I7063" s="34"/>
      <c r="J7063" s="34"/>
      <c r="K7063" s="34"/>
      <c r="L7063" s="34"/>
      <c r="M7063" s="43" t="str">
        <f ca="1">IFERROR(OFFSET('Maximum minutes'!$C$1,T7063,MATCH(IF(G7063&lt;&gt;"",G7063,F7063),OFFSET('Maximum minutes'!$C$1,T7063-1,0,1,U7063+1),0)-1)*IF(OR(ISNUMBER(J7063),J7063="sans examen"),1,0)*IF(W7063&lt;MinDate,1,0),"")</f>
        <v/>
      </c>
      <c r="N7063" s="36">
        <f t="shared" ca="1" si="221"/>
        <v>0</v>
      </c>
      <c r="O7063" s="36" t="e">
        <f ca="1">LEFT(OFFSET(Lists!$Q$2,MATCH(E7063,Lists!$R$3:$R$19,0),0),4)</f>
        <v>#N/A</v>
      </c>
      <c r="P7063" s="36" t="e">
        <f ca="1">MATCH(O7063,Lists!$S$2:$S$640,1)</f>
        <v>#N/A</v>
      </c>
      <c r="Q7063" s="36" t="e">
        <f ca="1">MATCH(LEFT(OFFSET(Lists!$Q$2,MATCH(E7063,Lists!$R$3:$R$19,0)+1,0),4),Lists!$S$3:$S$640,1)</f>
        <v>#N/A</v>
      </c>
      <c r="R7063" s="36" t="e">
        <f ca="1">LEFT(OFFSET(Lists!$S$2,P7063-1+MATCH(F7063,OFFSET(Lists!$T$3,P7063-1,0,Q7063-P7063+1),0),0),6)</f>
        <v>#N/A</v>
      </c>
      <c r="S7063" s="36" t="e">
        <f ca="1">VLOOKUP(R7063,Lists!B:D,3,FALSE)</f>
        <v>#N/A</v>
      </c>
      <c r="T7063" s="36" t="str">
        <f>IF(F7063&lt;&gt;"",MATCH(R7063,'Maximum minutes'!B:B,0),"")</f>
        <v/>
      </c>
      <c r="U7063" s="36">
        <f ca="1">IF(F7063&lt;&gt;"",COUNTA(OFFSET('Maximum minutes'!$C$1,'Annexe A1 Cours'!T7063,0,1,50)),0)</f>
        <v>0</v>
      </c>
      <c r="V7063" s="37">
        <f ca="1">IFERROR(OFFSET('Maximum minutes'!$C$1,T7063+1,-1+MATCH(G7063,OFFSET('Maximum minutes'!$C$1,T7063-1,0,1,50),0)),0)</f>
        <v>0</v>
      </c>
      <c r="W7063" s="38">
        <f t="shared" ca="1" si="220"/>
        <v>0</v>
      </c>
    </row>
    <row r="7064" spans="1:23" s="36" customFormat="1" ht="18.75">
      <c r="A7064" s="34"/>
      <c r="B7064" s="39"/>
      <c r="C7064" s="39"/>
      <c r="D7064" s="35"/>
      <c r="E7064" s="40"/>
      <c r="F7064" s="39"/>
      <c r="G7064" s="39"/>
      <c r="H7064" s="39"/>
      <c r="I7064" s="34"/>
      <c r="J7064" s="34"/>
      <c r="K7064" s="34"/>
      <c r="L7064" s="34"/>
      <c r="M7064" s="43" t="str">
        <f ca="1">IFERROR(OFFSET('Maximum minutes'!$C$1,T7064,MATCH(IF(G7064&lt;&gt;"",G7064,F7064),OFFSET('Maximum minutes'!$C$1,T7064-1,0,1,U7064+1),0)-1)*IF(OR(ISNUMBER(J7064),J7064="sans examen"),1,0)*IF(W7064&lt;MinDate,1,0),"")</f>
        <v/>
      </c>
      <c r="N7064" s="36">
        <f t="shared" ca="1" si="221"/>
        <v>0</v>
      </c>
      <c r="O7064" s="36" t="e">
        <f ca="1">LEFT(OFFSET(Lists!$Q$2,MATCH(E7064,Lists!$R$3:$R$19,0),0),4)</f>
        <v>#N/A</v>
      </c>
      <c r="P7064" s="36" t="e">
        <f ca="1">MATCH(O7064,Lists!$S$2:$S$640,1)</f>
        <v>#N/A</v>
      </c>
      <c r="Q7064" s="36" t="e">
        <f ca="1">MATCH(LEFT(OFFSET(Lists!$Q$2,MATCH(E7064,Lists!$R$3:$R$19,0)+1,0),4),Lists!$S$3:$S$640,1)</f>
        <v>#N/A</v>
      </c>
      <c r="R7064" s="36" t="e">
        <f ca="1">LEFT(OFFSET(Lists!$S$2,P7064-1+MATCH(F7064,OFFSET(Lists!$T$3,P7064-1,0,Q7064-P7064+1),0),0),6)</f>
        <v>#N/A</v>
      </c>
      <c r="S7064" s="36" t="e">
        <f ca="1">VLOOKUP(R7064,Lists!B:D,3,FALSE)</f>
        <v>#N/A</v>
      </c>
      <c r="T7064" s="36" t="str">
        <f>IF(F7064&lt;&gt;"",MATCH(R7064,'Maximum minutes'!B:B,0),"")</f>
        <v/>
      </c>
      <c r="U7064" s="36">
        <f ca="1">IF(F7064&lt;&gt;"",COUNTA(OFFSET('Maximum minutes'!$C$1,'Annexe A1 Cours'!T7064,0,1,50)),0)</f>
        <v>0</v>
      </c>
      <c r="V7064" s="37">
        <f ca="1">IFERROR(OFFSET('Maximum minutes'!$C$1,T7064+1,-1+MATCH(G7064,OFFSET('Maximum minutes'!$C$1,T7064-1,0,1,50),0)),0)</f>
        <v>0</v>
      </c>
      <c r="W7064" s="38">
        <f t="shared" ca="1" si="220"/>
        <v>0</v>
      </c>
    </row>
    <row r="7065" spans="1:23" s="36" customFormat="1" ht="18.75">
      <c r="A7065" s="34"/>
      <c r="B7065" s="39"/>
      <c r="C7065" s="39"/>
      <c r="D7065" s="35"/>
      <c r="E7065" s="40"/>
      <c r="F7065" s="39"/>
      <c r="G7065" s="39"/>
      <c r="H7065" s="39"/>
      <c r="I7065" s="34"/>
      <c r="J7065" s="34"/>
      <c r="K7065" s="34"/>
      <c r="L7065" s="34"/>
      <c r="M7065" s="43" t="str">
        <f ca="1">IFERROR(OFFSET('Maximum minutes'!$C$1,T7065,MATCH(IF(G7065&lt;&gt;"",G7065,F7065),OFFSET('Maximum minutes'!$C$1,T7065-1,0,1,U7065+1),0)-1)*IF(OR(ISNUMBER(J7065),J7065="sans examen"),1,0)*IF(W7065&lt;MinDate,1,0),"")</f>
        <v/>
      </c>
      <c r="N7065" s="36">
        <f t="shared" ca="1" si="221"/>
        <v>0</v>
      </c>
      <c r="O7065" s="36" t="e">
        <f ca="1">LEFT(OFFSET(Lists!$Q$2,MATCH(E7065,Lists!$R$3:$R$19,0),0),4)</f>
        <v>#N/A</v>
      </c>
      <c r="P7065" s="36" t="e">
        <f ca="1">MATCH(O7065,Lists!$S$2:$S$640,1)</f>
        <v>#N/A</v>
      </c>
      <c r="Q7065" s="36" t="e">
        <f ca="1">MATCH(LEFT(OFFSET(Lists!$Q$2,MATCH(E7065,Lists!$R$3:$R$19,0)+1,0),4),Lists!$S$3:$S$640,1)</f>
        <v>#N/A</v>
      </c>
      <c r="R7065" s="36" t="e">
        <f ca="1">LEFT(OFFSET(Lists!$S$2,P7065-1+MATCH(F7065,OFFSET(Lists!$T$3,P7065-1,0,Q7065-P7065+1),0),0),6)</f>
        <v>#N/A</v>
      </c>
      <c r="S7065" s="36" t="e">
        <f ca="1">VLOOKUP(R7065,Lists!B:D,3,FALSE)</f>
        <v>#N/A</v>
      </c>
      <c r="T7065" s="36" t="str">
        <f>IF(F7065&lt;&gt;"",MATCH(R7065,'Maximum minutes'!B:B,0),"")</f>
        <v/>
      </c>
      <c r="U7065" s="36">
        <f ca="1">IF(F7065&lt;&gt;"",COUNTA(OFFSET('Maximum minutes'!$C$1,'Annexe A1 Cours'!T7065,0,1,50)),0)</f>
        <v>0</v>
      </c>
      <c r="V7065" s="37">
        <f ca="1">IFERROR(OFFSET('Maximum minutes'!$C$1,T7065+1,-1+MATCH(G7065,OFFSET('Maximum minutes'!$C$1,T7065-1,0,1,50),0)),0)</f>
        <v>0</v>
      </c>
      <c r="W7065" s="38">
        <f t="shared" ca="1" si="220"/>
        <v>0</v>
      </c>
    </row>
    <row r="7066" spans="1:23" s="36" customFormat="1" ht="18.75">
      <c r="A7066" s="34"/>
      <c r="B7066" s="39"/>
      <c r="C7066" s="39"/>
      <c r="D7066" s="35"/>
      <c r="E7066" s="40"/>
      <c r="F7066" s="39"/>
      <c r="G7066" s="39"/>
      <c r="H7066" s="39"/>
      <c r="I7066" s="34"/>
      <c r="J7066" s="34"/>
      <c r="K7066" s="34"/>
      <c r="L7066" s="34"/>
      <c r="M7066" s="43" t="str">
        <f ca="1">IFERROR(OFFSET('Maximum minutes'!$C$1,T7066,MATCH(IF(G7066&lt;&gt;"",G7066,F7066),OFFSET('Maximum minutes'!$C$1,T7066-1,0,1,U7066+1),0)-1)*IF(OR(ISNUMBER(J7066),J7066="sans examen"),1,0)*IF(W7066&lt;MinDate,1,0),"")</f>
        <v/>
      </c>
      <c r="N7066" s="36">
        <f t="shared" ca="1" si="221"/>
        <v>0</v>
      </c>
      <c r="O7066" s="36" t="e">
        <f ca="1">LEFT(OFFSET(Lists!$Q$2,MATCH(E7066,Lists!$R$3:$R$19,0),0),4)</f>
        <v>#N/A</v>
      </c>
      <c r="P7066" s="36" t="e">
        <f ca="1">MATCH(O7066,Lists!$S$2:$S$640,1)</f>
        <v>#N/A</v>
      </c>
      <c r="Q7066" s="36" t="e">
        <f ca="1">MATCH(LEFT(OFFSET(Lists!$Q$2,MATCH(E7066,Lists!$R$3:$R$19,0)+1,0),4),Lists!$S$3:$S$640,1)</f>
        <v>#N/A</v>
      </c>
      <c r="R7066" s="36" t="e">
        <f ca="1">LEFT(OFFSET(Lists!$S$2,P7066-1+MATCH(F7066,OFFSET(Lists!$T$3,P7066-1,0,Q7066-P7066+1),0),0),6)</f>
        <v>#N/A</v>
      </c>
      <c r="S7066" s="36" t="e">
        <f ca="1">VLOOKUP(R7066,Lists!B:D,3,FALSE)</f>
        <v>#N/A</v>
      </c>
      <c r="T7066" s="36" t="str">
        <f>IF(F7066&lt;&gt;"",MATCH(R7066,'Maximum minutes'!B:B,0),"")</f>
        <v/>
      </c>
      <c r="U7066" s="36">
        <f ca="1">IF(F7066&lt;&gt;"",COUNTA(OFFSET('Maximum minutes'!$C$1,'Annexe A1 Cours'!T7066,0,1,50)),0)</f>
        <v>0</v>
      </c>
      <c r="V7066" s="37">
        <f ca="1">IFERROR(OFFSET('Maximum minutes'!$C$1,T7066+1,-1+MATCH(G7066,OFFSET('Maximum minutes'!$C$1,T7066-1,0,1,50),0)),0)</f>
        <v>0</v>
      </c>
      <c r="W7066" s="38">
        <f t="shared" ca="1" si="220"/>
        <v>0</v>
      </c>
    </row>
    <row r="7067" spans="1:23" s="36" customFormat="1" ht="18.75">
      <c r="A7067" s="34"/>
      <c r="B7067" s="39"/>
      <c r="C7067" s="39"/>
      <c r="D7067" s="35"/>
      <c r="E7067" s="40"/>
      <c r="F7067" s="39"/>
      <c r="G7067" s="39"/>
      <c r="H7067" s="39"/>
      <c r="I7067" s="34"/>
      <c r="J7067" s="34"/>
      <c r="K7067" s="34"/>
      <c r="L7067" s="34"/>
      <c r="M7067" s="43" t="str">
        <f ca="1">IFERROR(OFFSET('Maximum minutes'!$C$1,T7067,MATCH(IF(G7067&lt;&gt;"",G7067,F7067),OFFSET('Maximum minutes'!$C$1,T7067-1,0,1,U7067+1),0)-1)*IF(OR(ISNUMBER(J7067),J7067="sans examen"),1,0)*IF(W7067&lt;MinDate,1,0),"")</f>
        <v/>
      </c>
      <c r="N7067" s="36">
        <f t="shared" ca="1" si="221"/>
        <v>0</v>
      </c>
      <c r="O7067" s="36" t="e">
        <f ca="1">LEFT(OFFSET(Lists!$Q$2,MATCH(E7067,Lists!$R$3:$R$19,0),0),4)</f>
        <v>#N/A</v>
      </c>
      <c r="P7067" s="36" t="e">
        <f ca="1">MATCH(O7067,Lists!$S$2:$S$640,1)</f>
        <v>#N/A</v>
      </c>
      <c r="Q7067" s="36" t="e">
        <f ca="1">MATCH(LEFT(OFFSET(Lists!$Q$2,MATCH(E7067,Lists!$R$3:$R$19,0)+1,0),4),Lists!$S$3:$S$640,1)</f>
        <v>#N/A</v>
      </c>
      <c r="R7067" s="36" t="e">
        <f ca="1">LEFT(OFFSET(Lists!$S$2,P7067-1+MATCH(F7067,OFFSET(Lists!$T$3,P7067-1,0,Q7067-P7067+1),0),0),6)</f>
        <v>#N/A</v>
      </c>
      <c r="S7067" s="36" t="e">
        <f ca="1">VLOOKUP(R7067,Lists!B:D,3,FALSE)</f>
        <v>#N/A</v>
      </c>
      <c r="T7067" s="36" t="str">
        <f>IF(F7067&lt;&gt;"",MATCH(R7067,'Maximum minutes'!B:B,0),"")</f>
        <v/>
      </c>
      <c r="U7067" s="36">
        <f ca="1">IF(F7067&lt;&gt;"",COUNTA(OFFSET('Maximum minutes'!$C$1,'Annexe A1 Cours'!T7067,0,1,50)),0)</f>
        <v>0</v>
      </c>
      <c r="V7067" s="37">
        <f ca="1">IFERROR(OFFSET('Maximum minutes'!$C$1,T7067+1,-1+MATCH(G7067,OFFSET('Maximum minutes'!$C$1,T7067-1,0,1,50),0)),0)</f>
        <v>0</v>
      </c>
      <c r="W7067" s="38">
        <f t="shared" ca="1" si="220"/>
        <v>0</v>
      </c>
    </row>
    <row r="7068" spans="1:23" s="36" customFormat="1" ht="18.75">
      <c r="A7068" s="34"/>
      <c r="B7068" s="39"/>
      <c r="C7068" s="39"/>
      <c r="D7068" s="35"/>
      <c r="E7068" s="40"/>
      <c r="F7068" s="39"/>
      <c r="G7068" s="39"/>
      <c r="H7068" s="39"/>
      <c r="I7068" s="34"/>
      <c r="J7068" s="34"/>
      <c r="K7068" s="34"/>
      <c r="L7068" s="34"/>
      <c r="M7068" s="43" t="str">
        <f ca="1">IFERROR(OFFSET('Maximum minutes'!$C$1,T7068,MATCH(IF(G7068&lt;&gt;"",G7068,F7068),OFFSET('Maximum minutes'!$C$1,T7068-1,0,1,U7068+1),0)-1)*IF(OR(ISNUMBER(J7068),J7068="sans examen"),1,0)*IF(W7068&lt;MinDate,1,0),"")</f>
        <v/>
      </c>
      <c r="N7068" s="36">
        <f t="shared" ca="1" si="221"/>
        <v>0</v>
      </c>
      <c r="O7068" s="36" t="e">
        <f ca="1">LEFT(OFFSET(Lists!$Q$2,MATCH(E7068,Lists!$R$3:$R$19,0),0),4)</f>
        <v>#N/A</v>
      </c>
      <c r="P7068" s="36" t="e">
        <f ca="1">MATCH(O7068,Lists!$S$2:$S$640,1)</f>
        <v>#N/A</v>
      </c>
      <c r="Q7068" s="36" t="e">
        <f ca="1">MATCH(LEFT(OFFSET(Lists!$Q$2,MATCH(E7068,Lists!$R$3:$R$19,0)+1,0),4),Lists!$S$3:$S$640,1)</f>
        <v>#N/A</v>
      </c>
      <c r="R7068" s="36" t="e">
        <f ca="1">LEFT(OFFSET(Lists!$S$2,P7068-1+MATCH(F7068,OFFSET(Lists!$T$3,P7068-1,0,Q7068-P7068+1),0),0),6)</f>
        <v>#N/A</v>
      </c>
      <c r="S7068" s="36" t="e">
        <f ca="1">VLOOKUP(R7068,Lists!B:D,3,FALSE)</f>
        <v>#N/A</v>
      </c>
      <c r="T7068" s="36" t="str">
        <f>IF(F7068&lt;&gt;"",MATCH(R7068,'Maximum minutes'!B:B,0),"")</f>
        <v/>
      </c>
      <c r="U7068" s="36">
        <f ca="1">IF(F7068&lt;&gt;"",COUNTA(OFFSET('Maximum minutes'!$C$1,'Annexe A1 Cours'!T7068,0,1,50)),0)</f>
        <v>0</v>
      </c>
      <c r="V7068" s="37">
        <f ca="1">IFERROR(OFFSET('Maximum minutes'!$C$1,T7068+1,-1+MATCH(G7068,OFFSET('Maximum minutes'!$C$1,T7068-1,0,1,50),0)),0)</f>
        <v>0</v>
      </c>
      <c r="W7068" s="38">
        <f t="shared" ca="1" si="220"/>
        <v>0</v>
      </c>
    </row>
    <row r="7069" spans="1:23" s="36" customFormat="1" ht="18.75">
      <c r="A7069" s="34"/>
      <c r="B7069" s="39"/>
      <c r="C7069" s="39"/>
      <c r="D7069" s="35"/>
      <c r="E7069" s="40"/>
      <c r="F7069" s="39"/>
      <c r="G7069" s="39"/>
      <c r="H7069" s="39"/>
      <c r="I7069" s="34"/>
      <c r="J7069" s="34"/>
      <c r="K7069" s="34"/>
      <c r="L7069" s="34"/>
      <c r="M7069" s="43" t="str">
        <f ca="1">IFERROR(OFFSET('Maximum minutes'!$C$1,T7069,MATCH(IF(G7069&lt;&gt;"",G7069,F7069),OFFSET('Maximum minutes'!$C$1,T7069-1,0,1,U7069+1),0)-1)*IF(OR(ISNUMBER(J7069),J7069="sans examen"),1,0)*IF(W7069&lt;MinDate,1,0),"")</f>
        <v/>
      </c>
      <c r="N7069" s="36">
        <f t="shared" ca="1" si="221"/>
        <v>0</v>
      </c>
      <c r="O7069" s="36" t="e">
        <f ca="1">LEFT(OFFSET(Lists!$Q$2,MATCH(E7069,Lists!$R$3:$R$19,0),0),4)</f>
        <v>#N/A</v>
      </c>
      <c r="P7069" s="36" t="e">
        <f ca="1">MATCH(O7069,Lists!$S$2:$S$640,1)</f>
        <v>#N/A</v>
      </c>
      <c r="Q7069" s="36" t="e">
        <f ca="1">MATCH(LEFT(OFFSET(Lists!$Q$2,MATCH(E7069,Lists!$R$3:$R$19,0)+1,0),4),Lists!$S$3:$S$640,1)</f>
        <v>#N/A</v>
      </c>
      <c r="R7069" s="36" t="e">
        <f ca="1">LEFT(OFFSET(Lists!$S$2,P7069-1+MATCH(F7069,OFFSET(Lists!$T$3,P7069-1,0,Q7069-P7069+1),0),0),6)</f>
        <v>#N/A</v>
      </c>
      <c r="S7069" s="36" t="e">
        <f ca="1">VLOOKUP(R7069,Lists!B:D,3,FALSE)</f>
        <v>#N/A</v>
      </c>
      <c r="T7069" s="36" t="str">
        <f>IF(F7069&lt;&gt;"",MATCH(R7069,'Maximum minutes'!B:B,0),"")</f>
        <v/>
      </c>
      <c r="U7069" s="36">
        <f ca="1">IF(F7069&lt;&gt;"",COUNTA(OFFSET('Maximum minutes'!$C$1,'Annexe A1 Cours'!T7069,0,1,50)),0)</f>
        <v>0</v>
      </c>
      <c r="V7069" s="37">
        <f ca="1">IFERROR(OFFSET('Maximum minutes'!$C$1,T7069+1,-1+MATCH(G7069,OFFSET('Maximum minutes'!$C$1,T7069-1,0,1,50),0)),0)</f>
        <v>0</v>
      </c>
      <c r="W7069" s="38">
        <f t="shared" ca="1" si="220"/>
        <v>0</v>
      </c>
    </row>
    <row r="7070" spans="1:23" s="36" customFormat="1" ht="18.75">
      <c r="A7070" s="34"/>
      <c r="B7070" s="39"/>
      <c r="C7070" s="39"/>
      <c r="D7070" s="35"/>
      <c r="E7070" s="40"/>
      <c r="F7070" s="39"/>
      <c r="G7070" s="39"/>
      <c r="H7070" s="39"/>
      <c r="I7070" s="34"/>
      <c r="J7070" s="34"/>
      <c r="K7070" s="34"/>
      <c r="L7070" s="34"/>
      <c r="M7070" s="43" t="str">
        <f ca="1">IFERROR(OFFSET('Maximum minutes'!$C$1,T7070,MATCH(IF(G7070&lt;&gt;"",G7070,F7070),OFFSET('Maximum minutes'!$C$1,T7070-1,0,1,U7070+1),0)-1)*IF(OR(ISNUMBER(J7070),J7070="sans examen"),1,0)*IF(W7070&lt;MinDate,1,0),"")</f>
        <v/>
      </c>
      <c r="N7070" s="36">
        <f t="shared" ca="1" si="221"/>
        <v>0</v>
      </c>
      <c r="O7070" s="36" t="e">
        <f ca="1">LEFT(OFFSET(Lists!$Q$2,MATCH(E7070,Lists!$R$3:$R$19,0),0),4)</f>
        <v>#N/A</v>
      </c>
      <c r="P7070" s="36" t="e">
        <f ca="1">MATCH(O7070,Lists!$S$2:$S$640,1)</f>
        <v>#N/A</v>
      </c>
      <c r="Q7070" s="36" t="e">
        <f ca="1">MATCH(LEFT(OFFSET(Lists!$Q$2,MATCH(E7070,Lists!$R$3:$R$19,0)+1,0),4),Lists!$S$3:$S$640,1)</f>
        <v>#N/A</v>
      </c>
      <c r="R7070" s="36" t="e">
        <f ca="1">LEFT(OFFSET(Lists!$S$2,P7070-1+MATCH(F7070,OFFSET(Lists!$T$3,P7070-1,0,Q7070-P7070+1),0),0),6)</f>
        <v>#N/A</v>
      </c>
      <c r="S7070" s="36" t="e">
        <f ca="1">VLOOKUP(R7070,Lists!B:D,3,FALSE)</f>
        <v>#N/A</v>
      </c>
      <c r="T7070" s="36" t="str">
        <f>IF(F7070&lt;&gt;"",MATCH(R7070,'Maximum minutes'!B:B,0),"")</f>
        <v/>
      </c>
      <c r="U7070" s="36">
        <f ca="1">IF(F7070&lt;&gt;"",COUNTA(OFFSET('Maximum minutes'!$C$1,'Annexe A1 Cours'!T7070,0,1,50)),0)</f>
        <v>0</v>
      </c>
      <c r="V7070" s="37">
        <f ca="1">IFERROR(OFFSET('Maximum minutes'!$C$1,T7070+1,-1+MATCH(G7070,OFFSET('Maximum minutes'!$C$1,T7070-1,0,1,50),0)),0)</f>
        <v>0</v>
      </c>
      <c r="W7070" s="38">
        <f t="shared" ca="1" si="220"/>
        <v>0</v>
      </c>
    </row>
    <row r="7071" spans="1:23" s="36" customFormat="1" ht="18.75">
      <c r="A7071" s="34"/>
      <c r="B7071" s="39"/>
      <c r="C7071" s="39"/>
      <c r="D7071" s="35"/>
      <c r="E7071" s="40"/>
      <c r="F7071" s="39"/>
      <c r="G7071" s="39"/>
      <c r="H7071" s="39"/>
      <c r="I7071" s="34"/>
      <c r="J7071" s="34"/>
      <c r="K7071" s="34"/>
      <c r="L7071" s="34"/>
      <c r="M7071" s="43" t="str">
        <f ca="1">IFERROR(OFFSET('Maximum minutes'!$C$1,T7071,MATCH(IF(G7071&lt;&gt;"",G7071,F7071),OFFSET('Maximum minutes'!$C$1,T7071-1,0,1,U7071+1),0)-1)*IF(OR(ISNUMBER(J7071),J7071="sans examen"),1,0)*IF(W7071&lt;MinDate,1,0),"")</f>
        <v/>
      </c>
      <c r="N7071" s="36">
        <f t="shared" ca="1" si="221"/>
        <v>0</v>
      </c>
      <c r="O7071" s="36" t="e">
        <f ca="1">LEFT(OFFSET(Lists!$Q$2,MATCH(E7071,Lists!$R$3:$R$19,0),0),4)</f>
        <v>#N/A</v>
      </c>
      <c r="P7071" s="36" t="e">
        <f ca="1">MATCH(O7071,Lists!$S$2:$S$640,1)</f>
        <v>#N/A</v>
      </c>
      <c r="Q7071" s="36" t="e">
        <f ca="1">MATCH(LEFT(OFFSET(Lists!$Q$2,MATCH(E7071,Lists!$R$3:$R$19,0)+1,0),4),Lists!$S$3:$S$640,1)</f>
        <v>#N/A</v>
      </c>
      <c r="R7071" s="36" t="e">
        <f ca="1">LEFT(OFFSET(Lists!$S$2,P7071-1+MATCH(F7071,OFFSET(Lists!$T$3,P7071-1,0,Q7071-P7071+1),0),0),6)</f>
        <v>#N/A</v>
      </c>
      <c r="S7071" s="36" t="e">
        <f ca="1">VLOOKUP(R7071,Lists!B:D,3,FALSE)</f>
        <v>#N/A</v>
      </c>
      <c r="T7071" s="36" t="str">
        <f>IF(F7071&lt;&gt;"",MATCH(R7071,'Maximum minutes'!B:B,0),"")</f>
        <v/>
      </c>
      <c r="U7071" s="36">
        <f ca="1">IF(F7071&lt;&gt;"",COUNTA(OFFSET('Maximum minutes'!$C$1,'Annexe A1 Cours'!T7071,0,1,50)),0)</f>
        <v>0</v>
      </c>
      <c r="V7071" s="37">
        <f ca="1">IFERROR(OFFSET('Maximum minutes'!$C$1,T7071+1,-1+MATCH(G7071,OFFSET('Maximum minutes'!$C$1,T7071-1,0,1,50),0)),0)</f>
        <v>0</v>
      </c>
      <c r="W7071" s="38">
        <f t="shared" ca="1" si="220"/>
        <v>0</v>
      </c>
    </row>
    <row r="7072" spans="1:23" s="36" customFormat="1" ht="18.75">
      <c r="A7072" s="34"/>
      <c r="B7072" s="39"/>
      <c r="C7072" s="39"/>
      <c r="D7072" s="35"/>
      <c r="E7072" s="40"/>
      <c r="F7072" s="39"/>
      <c r="G7072" s="39"/>
      <c r="H7072" s="39"/>
      <c r="I7072" s="34"/>
      <c r="J7072" s="34"/>
      <c r="K7072" s="34"/>
      <c r="L7072" s="34"/>
      <c r="M7072" s="43" t="str">
        <f ca="1">IFERROR(OFFSET('Maximum minutes'!$C$1,T7072,MATCH(IF(G7072&lt;&gt;"",G7072,F7072),OFFSET('Maximum minutes'!$C$1,T7072-1,0,1,U7072+1),0)-1)*IF(OR(ISNUMBER(J7072),J7072="sans examen"),1,0)*IF(W7072&lt;MinDate,1,0),"")</f>
        <v/>
      </c>
      <c r="N7072" s="36">
        <f t="shared" ca="1" si="221"/>
        <v>0</v>
      </c>
      <c r="O7072" s="36" t="e">
        <f ca="1">LEFT(OFFSET(Lists!$Q$2,MATCH(E7072,Lists!$R$3:$R$19,0),0),4)</f>
        <v>#N/A</v>
      </c>
      <c r="P7072" s="36" t="e">
        <f ca="1">MATCH(O7072,Lists!$S$2:$S$640,1)</f>
        <v>#N/A</v>
      </c>
      <c r="Q7072" s="36" t="e">
        <f ca="1">MATCH(LEFT(OFFSET(Lists!$Q$2,MATCH(E7072,Lists!$R$3:$R$19,0)+1,0),4),Lists!$S$3:$S$640,1)</f>
        <v>#N/A</v>
      </c>
      <c r="R7072" s="36" t="e">
        <f ca="1">LEFT(OFFSET(Lists!$S$2,P7072-1+MATCH(F7072,OFFSET(Lists!$T$3,P7072-1,0,Q7072-P7072+1),0),0),6)</f>
        <v>#N/A</v>
      </c>
      <c r="S7072" s="36" t="e">
        <f ca="1">VLOOKUP(R7072,Lists!B:D,3,FALSE)</f>
        <v>#N/A</v>
      </c>
      <c r="T7072" s="36" t="str">
        <f>IF(F7072&lt;&gt;"",MATCH(R7072,'Maximum minutes'!B:B,0),"")</f>
        <v/>
      </c>
      <c r="U7072" s="36">
        <f ca="1">IF(F7072&lt;&gt;"",COUNTA(OFFSET('Maximum minutes'!$C$1,'Annexe A1 Cours'!T7072,0,1,50)),0)</f>
        <v>0</v>
      </c>
      <c r="V7072" s="37">
        <f ca="1">IFERROR(OFFSET('Maximum minutes'!$C$1,T7072+1,-1+MATCH(G7072,OFFSET('Maximum minutes'!$C$1,T7072-1,0,1,50),0)),0)</f>
        <v>0</v>
      </c>
      <c r="W7072" s="38">
        <f t="shared" ca="1" si="220"/>
        <v>0</v>
      </c>
    </row>
    <row r="7073" spans="1:23" s="36" customFormat="1" ht="18.75">
      <c r="A7073" s="34"/>
      <c r="B7073" s="39"/>
      <c r="C7073" s="39"/>
      <c r="D7073" s="35"/>
      <c r="E7073" s="40"/>
      <c r="F7073" s="39"/>
      <c r="G7073" s="39"/>
      <c r="H7073" s="39"/>
      <c r="I7073" s="34"/>
      <c r="J7073" s="34"/>
      <c r="K7073" s="34"/>
      <c r="L7073" s="34"/>
      <c r="M7073" s="43" t="str">
        <f ca="1">IFERROR(OFFSET('Maximum minutes'!$C$1,T7073,MATCH(IF(G7073&lt;&gt;"",G7073,F7073),OFFSET('Maximum minutes'!$C$1,T7073-1,0,1,U7073+1),0)-1)*IF(OR(ISNUMBER(J7073),J7073="sans examen"),1,0)*IF(W7073&lt;MinDate,1,0),"")</f>
        <v/>
      </c>
      <c r="N7073" s="36">
        <f t="shared" ca="1" si="221"/>
        <v>0</v>
      </c>
      <c r="O7073" s="36" t="e">
        <f ca="1">LEFT(OFFSET(Lists!$Q$2,MATCH(E7073,Lists!$R$3:$R$19,0),0),4)</f>
        <v>#N/A</v>
      </c>
      <c r="P7073" s="36" t="e">
        <f ca="1">MATCH(O7073,Lists!$S$2:$S$640,1)</f>
        <v>#N/A</v>
      </c>
      <c r="Q7073" s="36" t="e">
        <f ca="1">MATCH(LEFT(OFFSET(Lists!$Q$2,MATCH(E7073,Lists!$R$3:$R$19,0)+1,0),4),Lists!$S$3:$S$640,1)</f>
        <v>#N/A</v>
      </c>
      <c r="R7073" s="36" t="e">
        <f ca="1">LEFT(OFFSET(Lists!$S$2,P7073-1+MATCH(F7073,OFFSET(Lists!$T$3,P7073-1,0,Q7073-P7073+1),0),0),6)</f>
        <v>#N/A</v>
      </c>
      <c r="S7073" s="36" t="e">
        <f ca="1">VLOOKUP(R7073,Lists!B:D,3,FALSE)</f>
        <v>#N/A</v>
      </c>
      <c r="T7073" s="36" t="str">
        <f>IF(F7073&lt;&gt;"",MATCH(R7073,'Maximum minutes'!B:B,0),"")</f>
        <v/>
      </c>
      <c r="U7073" s="36">
        <f ca="1">IF(F7073&lt;&gt;"",COUNTA(OFFSET('Maximum minutes'!$C$1,'Annexe A1 Cours'!T7073,0,1,50)),0)</f>
        <v>0</v>
      </c>
      <c r="V7073" s="37">
        <f ca="1">IFERROR(OFFSET('Maximum minutes'!$C$1,T7073+1,-1+MATCH(G7073,OFFSET('Maximum minutes'!$C$1,T7073-1,0,1,50),0)),0)</f>
        <v>0</v>
      </c>
      <c r="W7073" s="38">
        <f t="shared" ca="1" si="220"/>
        <v>0</v>
      </c>
    </row>
    <row r="7074" spans="1:23" s="36" customFormat="1" ht="18.75">
      <c r="A7074" s="34"/>
      <c r="B7074" s="39"/>
      <c r="C7074" s="39"/>
      <c r="D7074" s="35"/>
      <c r="E7074" s="40"/>
      <c r="F7074" s="39"/>
      <c r="G7074" s="39"/>
      <c r="H7074" s="39"/>
      <c r="I7074" s="34"/>
      <c r="J7074" s="34"/>
      <c r="K7074" s="34"/>
      <c r="L7074" s="34"/>
      <c r="M7074" s="43" t="str">
        <f ca="1">IFERROR(OFFSET('Maximum minutes'!$C$1,T7074,MATCH(IF(G7074&lt;&gt;"",G7074,F7074),OFFSET('Maximum minutes'!$C$1,T7074-1,0,1,U7074+1),0)-1)*IF(OR(ISNUMBER(J7074),J7074="sans examen"),1,0)*IF(W7074&lt;MinDate,1,0),"")</f>
        <v/>
      </c>
      <c r="N7074" s="36">
        <f t="shared" ca="1" si="221"/>
        <v>0</v>
      </c>
      <c r="O7074" s="36" t="e">
        <f ca="1">LEFT(OFFSET(Lists!$Q$2,MATCH(E7074,Lists!$R$3:$R$19,0),0),4)</f>
        <v>#N/A</v>
      </c>
      <c r="P7074" s="36" t="e">
        <f ca="1">MATCH(O7074,Lists!$S$2:$S$640,1)</f>
        <v>#N/A</v>
      </c>
      <c r="Q7074" s="36" t="e">
        <f ca="1">MATCH(LEFT(OFFSET(Lists!$Q$2,MATCH(E7074,Lists!$R$3:$R$19,0)+1,0),4),Lists!$S$3:$S$640,1)</f>
        <v>#N/A</v>
      </c>
      <c r="R7074" s="36" t="e">
        <f ca="1">LEFT(OFFSET(Lists!$S$2,P7074-1+MATCH(F7074,OFFSET(Lists!$T$3,P7074-1,0,Q7074-P7074+1),0),0),6)</f>
        <v>#N/A</v>
      </c>
      <c r="S7074" s="36" t="e">
        <f ca="1">VLOOKUP(R7074,Lists!B:D,3,FALSE)</f>
        <v>#N/A</v>
      </c>
      <c r="T7074" s="36" t="str">
        <f>IF(F7074&lt;&gt;"",MATCH(R7074,'Maximum minutes'!B:B,0),"")</f>
        <v/>
      </c>
      <c r="U7074" s="36">
        <f ca="1">IF(F7074&lt;&gt;"",COUNTA(OFFSET('Maximum minutes'!$C$1,'Annexe A1 Cours'!T7074,0,1,50)),0)</f>
        <v>0</v>
      </c>
      <c r="V7074" s="37">
        <f ca="1">IFERROR(OFFSET('Maximum minutes'!$C$1,T7074+1,-1+MATCH(G7074,OFFSET('Maximum minutes'!$C$1,T7074-1,0,1,50),0)),0)</f>
        <v>0</v>
      </c>
      <c r="W7074" s="38">
        <f t="shared" ca="1" si="220"/>
        <v>0</v>
      </c>
    </row>
    <row r="7075" spans="1:23" s="36" customFormat="1" ht="18.75">
      <c r="A7075" s="34"/>
      <c r="B7075" s="39"/>
      <c r="C7075" s="39"/>
      <c r="D7075" s="35"/>
      <c r="E7075" s="40"/>
      <c r="F7075" s="39"/>
      <c r="G7075" s="39"/>
      <c r="H7075" s="39"/>
      <c r="I7075" s="34"/>
      <c r="J7075" s="34"/>
      <c r="K7075" s="34"/>
      <c r="L7075" s="34"/>
      <c r="M7075" s="43" t="str">
        <f ca="1">IFERROR(OFFSET('Maximum minutes'!$C$1,T7075,MATCH(IF(G7075&lt;&gt;"",G7075,F7075),OFFSET('Maximum minutes'!$C$1,T7075-1,0,1,U7075+1),0)-1)*IF(OR(ISNUMBER(J7075),J7075="sans examen"),1,0)*IF(W7075&lt;MinDate,1,0),"")</f>
        <v/>
      </c>
      <c r="N7075" s="36">
        <f t="shared" ca="1" si="221"/>
        <v>0</v>
      </c>
      <c r="O7075" s="36" t="e">
        <f ca="1">LEFT(OFFSET(Lists!$Q$2,MATCH(E7075,Lists!$R$3:$R$19,0),0),4)</f>
        <v>#N/A</v>
      </c>
      <c r="P7075" s="36" t="e">
        <f ca="1">MATCH(O7075,Lists!$S$2:$S$640,1)</f>
        <v>#N/A</v>
      </c>
      <c r="Q7075" s="36" t="e">
        <f ca="1">MATCH(LEFT(OFFSET(Lists!$Q$2,MATCH(E7075,Lists!$R$3:$R$19,0)+1,0),4),Lists!$S$3:$S$640,1)</f>
        <v>#N/A</v>
      </c>
      <c r="R7075" s="36" t="e">
        <f ca="1">LEFT(OFFSET(Lists!$S$2,P7075-1+MATCH(F7075,OFFSET(Lists!$T$3,P7075-1,0,Q7075-P7075+1),0),0),6)</f>
        <v>#N/A</v>
      </c>
      <c r="S7075" s="36" t="e">
        <f ca="1">VLOOKUP(R7075,Lists!B:D,3,FALSE)</f>
        <v>#N/A</v>
      </c>
      <c r="T7075" s="36" t="str">
        <f>IF(F7075&lt;&gt;"",MATCH(R7075,'Maximum minutes'!B:B,0),"")</f>
        <v/>
      </c>
      <c r="U7075" s="36">
        <f ca="1">IF(F7075&lt;&gt;"",COUNTA(OFFSET('Maximum minutes'!$C$1,'Annexe A1 Cours'!T7075,0,1,50)),0)</f>
        <v>0</v>
      </c>
      <c r="V7075" s="37">
        <f ca="1">IFERROR(OFFSET('Maximum minutes'!$C$1,T7075+1,-1+MATCH(G7075,OFFSET('Maximum minutes'!$C$1,T7075-1,0,1,50),0)),0)</f>
        <v>0</v>
      </c>
      <c r="W7075" s="38">
        <f t="shared" ca="1" si="220"/>
        <v>0</v>
      </c>
    </row>
    <row r="7076" spans="1:23" s="36" customFormat="1" ht="18.75">
      <c r="A7076" s="34"/>
      <c r="B7076" s="39"/>
      <c r="C7076" s="39"/>
      <c r="D7076" s="35"/>
      <c r="E7076" s="40"/>
      <c r="F7076" s="39"/>
      <c r="G7076" s="39"/>
      <c r="H7076" s="39"/>
      <c r="I7076" s="34"/>
      <c r="J7076" s="34"/>
      <c r="K7076" s="34"/>
      <c r="L7076" s="34"/>
      <c r="M7076" s="43" t="str">
        <f ca="1">IFERROR(OFFSET('Maximum minutes'!$C$1,T7076,MATCH(IF(G7076&lt;&gt;"",G7076,F7076),OFFSET('Maximum minutes'!$C$1,T7076-1,0,1,U7076+1),0)-1)*IF(OR(ISNUMBER(J7076),J7076="sans examen"),1,0)*IF(W7076&lt;MinDate,1,0),"")</f>
        <v/>
      </c>
      <c r="N7076" s="36">
        <f t="shared" ca="1" si="221"/>
        <v>0</v>
      </c>
      <c r="O7076" s="36" t="e">
        <f ca="1">LEFT(OFFSET(Lists!$Q$2,MATCH(E7076,Lists!$R$3:$R$19,0),0),4)</f>
        <v>#N/A</v>
      </c>
      <c r="P7076" s="36" t="e">
        <f ca="1">MATCH(O7076,Lists!$S$2:$S$640,1)</f>
        <v>#N/A</v>
      </c>
      <c r="Q7076" s="36" t="e">
        <f ca="1">MATCH(LEFT(OFFSET(Lists!$Q$2,MATCH(E7076,Lists!$R$3:$R$19,0)+1,0),4),Lists!$S$3:$S$640,1)</f>
        <v>#N/A</v>
      </c>
      <c r="R7076" s="36" t="e">
        <f ca="1">LEFT(OFFSET(Lists!$S$2,P7076-1+MATCH(F7076,OFFSET(Lists!$T$3,P7076-1,0,Q7076-P7076+1),0),0),6)</f>
        <v>#N/A</v>
      </c>
      <c r="S7076" s="36" t="e">
        <f ca="1">VLOOKUP(R7076,Lists!B:D,3,FALSE)</f>
        <v>#N/A</v>
      </c>
      <c r="T7076" s="36" t="str">
        <f>IF(F7076&lt;&gt;"",MATCH(R7076,'Maximum minutes'!B:B,0),"")</f>
        <v/>
      </c>
      <c r="U7076" s="36">
        <f ca="1">IF(F7076&lt;&gt;"",COUNTA(OFFSET('Maximum minutes'!$C$1,'Annexe A1 Cours'!T7076,0,1,50)),0)</f>
        <v>0</v>
      </c>
      <c r="V7076" s="37">
        <f ca="1">IFERROR(OFFSET('Maximum minutes'!$C$1,T7076+1,-1+MATCH(G7076,OFFSET('Maximum minutes'!$C$1,T7076-1,0,1,50),0)),0)</f>
        <v>0</v>
      </c>
      <c r="W7076" s="38">
        <f t="shared" ca="1" si="220"/>
        <v>0</v>
      </c>
    </row>
    <row r="7077" spans="1:23" s="36" customFormat="1" ht="18.75">
      <c r="A7077" s="34"/>
      <c r="B7077" s="39"/>
      <c r="C7077" s="39"/>
      <c r="D7077" s="35"/>
      <c r="E7077" s="40"/>
      <c r="F7077" s="39"/>
      <c r="G7077" s="39"/>
      <c r="H7077" s="39"/>
      <c r="I7077" s="34"/>
      <c r="J7077" s="34"/>
      <c r="K7077" s="34"/>
      <c r="L7077" s="34"/>
      <c r="M7077" s="43" t="str">
        <f ca="1">IFERROR(OFFSET('Maximum minutes'!$C$1,T7077,MATCH(IF(G7077&lt;&gt;"",G7077,F7077),OFFSET('Maximum minutes'!$C$1,T7077-1,0,1,U7077+1),0)-1)*IF(OR(ISNUMBER(J7077),J7077="sans examen"),1,0)*IF(W7077&lt;MinDate,1,0),"")</f>
        <v/>
      </c>
      <c r="N7077" s="36">
        <f t="shared" ca="1" si="221"/>
        <v>0</v>
      </c>
      <c r="O7077" s="36" t="e">
        <f ca="1">LEFT(OFFSET(Lists!$Q$2,MATCH(E7077,Lists!$R$3:$R$19,0),0),4)</f>
        <v>#N/A</v>
      </c>
      <c r="P7077" s="36" t="e">
        <f ca="1">MATCH(O7077,Lists!$S$2:$S$640,1)</f>
        <v>#N/A</v>
      </c>
      <c r="Q7077" s="36" t="e">
        <f ca="1">MATCH(LEFT(OFFSET(Lists!$Q$2,MATCH(E7077,Lists!$R$3:$R$19,0)+1,0),4),Lists!$S$3:$S$640,1)</f>
        <v>#N/A</v>
      </c>
      <c r="R7077" s="36" t="e">
        <f ca="1">LEFT(OFFSET(Lists!$S$2,P7077-1+MATCH(F7077,OFFSET(Lists!$T$3,P7077-1,0,Q7077-P7077+1),0),0),6)</f>
        <v>#N/A</v>
      </c>
      <c r="S7077" s="36" t="e">
        <f ca="1">VLOOKUP(R7077,Lists!B:D,3,FALSE)</f>
        <v>#N/A</v>
      </c>
      <c r="T7077" s="36" t="str">
        <f>IF(F7077&lt;&gt;"",MATCH(R7077,'Maximum minutes'!B:B,0),"")</f>
        <v/>
      </c>
      <c r="U7077" s="36">
        <f ca="1">IF(F7077&lt;&gt;"",COUNTA(OFFSET('Maximum minutes'!$C$1,'Annexe A1 Cours'!T7077,0,1,50)),0)</f>
        <v>0</v>
      </c>
      <c r="V7077" s="37">
        <f ca="1">IFERROR(OFFSET('Maximum minutes'!$C$1,T7077+1,-1+MATCH(G7077,OFFSET('Maximum minutes'!$C$1,T7077-1,0,1,50),0)),0)</f>
        <v>0</v>
      </c>
      <c r="W7077" s="38">
        <f t="shared" ca="1" si="220"/>
        <v>0</v>
      </c>
    </row>
    <row r="7078" spans="1:23" s="36" customFormat="1" ht="18.75">
      <c r="A7078" s="34"/>
      <c r="B7078" s="39"/>
      <c r="C7078" s="39"/>
      <c r="D7078" s="35"/>
      <c r="E7078" s="40"/>
      <c r="F7078" s="39"/>
      <c r="G7078" s="39"/>
      <c r="H7078" s="39"/>
      <c r="I7078" s="34"/>
      <c r="J7078" s="34"/>
      <c r="K7078" s="34"/>
      <c r="L7078" s="34"/>
      <c r="M7078" s="43" t="str">
        <f ca="1">IFERROR(OFFSET('Maximum minutes'!$C$1,T7078,MATCH(IF(G7078&lt;&gt;"",G7078,F7078),OFFSET('Maximum minutes'!$C$1,T7078-1,0,1,U7078+1),0)-1)*IF(OR(ISNUMBER(J7078),J7078="sans examen"),1,0)*IF(W7078&lt;MinDate,1,0),"")</f>
        <v/>
      </c>
      <c r="N7078" s="36">
        <f t="shared" ca="1" si="221"/>
        <v>0</v>
      </c>
      <c r="O7078" s="36" t="e">
        <f ca="1">LEFT(OFFSET(Lists!$Q$2,MATCH(E7078,Lists!$R$3:$R$19,0),0),4)</f>
        <v>#N/A</v>
      </c>
      <c r="P7078" s="36" t="e">
        <f ca="1">MATCH(O7078,Lists!$S$2:$S$640,1)</f>
        <v>#N/A</v>
      </c>
      <c r="Q7078" s="36" t="e">
        <f ca="1">MATCH(LEFT(OFFSET(Lists!$Q$2,MATCH(E7078,Lists!$R$3:$R$19,0)+1,0),4),Lists!$S$3:$S$640,1)</f>
        <v>#N/A</v>
      </c>
      <c r="R7078" s="36" t="e">
        <f ca="1">LEFT(OFFSET(Lists!$S$2,P7078-1+MATCH(F7078,OFFSET(Lists!$T$3,P7078-1,0,Q7078-P7078+1),0),0),6)</f>
        <v>#N/A</v>
      </c>
      <c r="S7078" s="36" t="e">
        <f ca="1">VLOOKUP(R7078,Lists!B:D,3,FALSE)</f>
        <v>#N/A</v>
      </c>
      <c r="T7078" s="36" t="str">
        <f>IF(F7078&lt;&gt;"",MATCH(R7078,'Maximum minutes'!B:B,0),"")</f>
        <v/>
      </c>
      <c r="U7078" s="36">
        <f ca="1">IF(F7078&lt;&gt;"",COUNTA(OFFSET('Maximum minutes'!$C$1,'Annexe A1 Cours'!T7078,0,1,50)),0)</f>
        <v>0</v>
      </c>
      <c r="V7078" s="37">
        <f ca="1">IFERROR(OFFSET('Maximum minutes'!$C$1,T7078+1,-1+MATCH(G7078,OFFSET('Maximum minutes'!$C$1,T7078-1,0,1,50),0)),0)</f>
        <v>0</v>
      </c>
      <c r="W7078" s="38">
        <f t="shared" ca="1" si="220"/>
        <v>0</v>
      </c>
    </row>
    <row r="7079" spans="1:23" s="36" customFormat="1" ht="18.75">
      <c r="A7079" s="34"/>
      <c r="B7079" s="39"/>
      <c r="C7079" s="39"/>
      <c r="D7079" s="35"/>
      <c r="E7079" s="40"/>
      <c r="F7079" s="39"/>
      <c r="G7079" s="39"/>
      <c r="H7079" s="39"/>
      <c r="I7079" s="34"/>
      <c r="J7079" s="34"/>
      <c r="K7079" s="34"/>
      <c r="L7079" s="34"/>
      <c r="M7079" s="43" t="str">
        <f ca="1">IFERROR(OFFSET('Maximum minutes'!$C$1,T7079,MATCH(IF(G7079&lt;&gt;"",G7079,F7079),OFFSET('Maximum minutes'!$C$1,T7079-1,0,1,U7079+1),0)-1)*IF(OR(ISNUMBER(J7079),J7079="sans examen"),1,0)*IF(W7079&lt;MinDate,1,0),"")</f>
        <v/>
      </c>
      <c r="N7079" s="36">
        <f t="shared" ca="1" si="221"/>
        <v>0</v>
      </c>
      <c r="O7079" s="36" t="e">
        <f ca="1">LEFT(OFFSET(Lists!$Q$2,MATCH(E7079,Lists!$R$3:$R$19,0),0),4)</f>
        <v>#N/A</v>
      </c>
      <c r="P7079" s="36" t="e">
        <f ca="1">MATCH(O7079,Lists!$S$2:$S$640,1)</f>
        <v>#N/A</v>
      </c>
      <c r="Q7079" s="36" t="e">
        <f ca="1">MATCH(LEFT(OFFSET(Lists!$Q$2,MATCH(E7079,Lists!$R$3:$R$19,0)+1,0),4),Lists!$S$3:$S$640,1)</f>
        <v>#N/A</v>
      </c>
      <c r="R7079" s="36" t="e">
        <f ca="1">LEFT(OFFSET(Lists!$S$2,P7079-1+MATCH(F7079,OFFSET(Lists!$T$3,P7079-1,0,Q7079-P7079+1),0),0),6)</f>
        <v>#N/A</v>
      </c>
      <c r="S7079" s="36" t="e">
        <f ca="1">VLOOKUP(R7079,Lists!B:D,3,FALSE)</f>
        <v>#N/A</v>
      </c>
      <c r="T7079" s="36" t="str">
        <f>IF(F7079&lt;&gt;"",MATCH(R7079,'Maximum minutes'!B:B,0),"")</f>
        <v/>
      </c>
      <c r="U7079" s="36">
        <f ca="1">IF(F7079&lt;&gt;"",COUNTA(OFFSET('Maximum minutes'!$C$1,'Annexe A1 Cours'!T7079,0,1,50)),0)</f>
        <v>0</v>
      </c>
      <c r="V7079" s="37">
        <f ca="1">IFERROR(OFFSET('Maximum minutes'!$C$1,T7079+1,-1+MATCH(G7079,OFFSET('Maximum minutes'!$C$1,T7079-1,0,1,50),0)),0)</f>
        <v>0</v>
      </c>
      <c r="W7079" s="38">
        <f t="shared" ca="1" si="220"/>
        <v>0</v>
      </c>
    </row>
    <row r="7080" spans="1:23" s="36" customFormat="1" ht="18.75">
      <c r="A7080" s="34"/>
      <c r="B7080" s="39"/>
      <c r="C7080" s="39"/>
      <c r="D7080" s="35"/>
      <c r="E7080" s="40"/>
      <c r="F7080" s="39"/>
      <c r="G7080" s="39"/>
      <c r="H7080" s="39"/>
      <c r="I7080" s="34"/>
      <c r="J7080" s="34"/>
      <c r="K7080" s="34"/>
      <c r="L7080" s="34"/>
      <c r="M7080" s="43" t="str">
        <f ca="1">IFERROR(OFFSET('Maximum minutes'!$C$1,T7080,MATCH(IF(G7080&lt;&gt;"",G7080,F7080),OFFSET('Maximum minutes'!$C$1,T7080-1,0,1,U7080+1),0)-1)*IF(OR(ISNUMBER(J7080),J7080="sans examen"),1,0)*IF(W7080&lt;MinDate,1,0),"")</f>
        <v/>
      </c>
      <c r="N7080" s="36">
        <f t="shared" ca="1" si="221"/>
        <v>0</v>
      </c>
      <c r="O7080" s="36" t="e">
        <f ca="1">LEFT(OFFSET(Lists!$Q$2,MATCH(E7080,Lists!$R$3:$R$19,0),0),4)</f>
        <v>#N/A</v>
      </c>
      <c r="P7080" s="36" t="e">
        <f ca="1">MATCH(O7080,Lists!$S$2:$S$640,1)</f>
        <v>#N/A</v>
      </c>
      <c r="Q7080" s="36" t="e">
        <f ca="1">MATCH(LEFT(OFFSET(Lists!$Q$2,MATCH(E7080,Lists!$R$3:$R$19,0)+1,0),4),Lists!$S$3:$S$640,1)</f>
        <v>#N/A</v>
      </c>
      <c r="R7080" s="36" t="e">
        <f ca="1">LEFT(OFFSET(Lists!$S$2,P7080-1+MATCH(F7080,OFFSET(Lists!$T$3,P7080-1,0,Q7080-P7080+1),0),0),6)</f>
        <v>#N/A</v>
      </c>
      <c r="S7080" s="36" t="e">
        <f ca="1">VLOOKUP(R7080,Lists!B:D,3,FALSE)</f>
        <v>#N/A</v>
      </c>
      <c r="T7080" s="36" t="str">
        <f>IF(F7080&lt;&gt;"",MATCH(R7080,'Maximum minutes'!B:B,0),"")</f>
        <v/>
      </c>
      <c r="U7080" s="36">
        <f ca="1">IF(F7080&lt;&gt;"",COUNTA(OFFSET('Maximum minutes'!$C$1,'Annexe A1 Cours'!T7080,0,1,50)),0)</f>
        <v>0</v>
      </c>
      <c r="V7080" s="37">
        <f ca="1">IFERROR(OFFSET('Maximum minutes'!$C$1,T7080+1,-1+MATCH(G7080,OFFSET('Maximum minutes'!$C$1,T7080-1,0,1,50),0)),0)</f>
        <v>0</v>
      </c>
      <c r="W7080" s="38">
        <f t="shared" ca="1" si="220"/>
        <v>0</v>
      </c>
    </row>
    <row r="7081" spans="1:23" s="36" customFormat="1" ht="18.75">
      <c r="A7081" s="34"/>
      <c r="B7081" s="39"/>
      <c r="C7081" s="39"/>
      <c r="D7081" s="35"/>
      <c r="E7081" s="40"/>
      <c r="F7081" s="39"/>
      <c r="G7081" s="39"/>
      <c r="H7081" s="39"/>
      <c r="I7081" s="34"/>
      <c r="J7081" s="34"/>
      <c r="K7081" s="34"/>
      <c r="L7081" s="34"/>
      <c r="M7081" s="43" t="str">
        <f ca="1">IFERROR(OFFSET('Maximum minutes'!$C$1,T7081,MATCH(IF(G7081&lt;&gt;"",G7081,F7081),OFFSET('Maximum minutes'!$C$1,T7081-1,0,1,U7081+1),0)-1)*IF(OR(ISNUMBER(J7081),J7081="sans examen"),1,0)*IF(W7081&lt;MinDate,1,0),"")</f>
        <v/>
      </c>
      <c r="N7081" s="36">
        <f t="shared" ca="1" si="221"/>
        <v>0</v>
      </c>
      <c r="O7081" s="36" t="e">
        <f ca="1">LEFT(OFFSET(Lists!$Q$2,MATCH(E7081,Lists!$R$3:$R$19,0),0),4)</f>
        <v>#N/A</v>
      </c>
      <c r="P7081" s="36" t="e">
        <f ca="1">MATCH(O7081,Lists!$S$2:$S$640,1)</f>
        <v>#N/A</v>
      </c>
      <c r="Q7081" s="36" t="e">
        <f ca="1">MATCH(LEFT(OFFSET(Lists!$Q$2,MATCH(E7081,Lists!$R$3:$R$19,0)+1,0),4),Lists!$S$3:$S$640,1)</f>
        <v>#N/A</v>
      </c>
      <c r="R7081" s="36" t="e">
        <f ca="1">LEFT(OFFSET(Lists!$S$2,P7081-1+MATCH(F7081,OFFSET(Lists!$T$3,P7081-1,0,Q7081-P7081+1),0),0),6)</f>
        <v>#N/A</v>
      </c>
      <c r="S7081" s="36" t="e">
        <f ca="1">VLOOKUP(R7081,Lists!B:D,3,FALSE)</f>
        <v>#N/A</v>
      </c>
      <c r="T7081" s="36" t="str">
        <f>IF(F7081&lt;&gt;"",MATCH(R7081,'Maximum minutes'!B:B,0),"")</f>
        <v/>
      </c>
      <c r="U7081" s="36">
        <f ca="1">IF(F7081&lt;&gt;"",COUNTA(OFFSET('Maximum minutes'!$C$1,'Annexe A1 Cours'!T7081,0,1,50)),0)</f>
        <v>0</v>
      </c>
      <c r="V7081" s="37">
        <f ca="1">IFERROR(OFFSET('Maximum minutes'!$C$1,T7081+1,-1+MATCH(G7081,OFFSET('Maximum minutes'!$C$1,T7081-1,0,1,50),0)),0)</f>
        <v>0</v>
      </c>
      <c r="W7081" s="38">
        <f t="shared" ca="1" si="220"/>
        <v>0</v>
      </c>
    </row>
    <row r="7082" spans="1:23" s="36" customFormat="1" ht="18.75">
      <c r="A7082" s="34"/>
      <c r="B7082" s="39"/>
      <c r="C7082" s="39"/>
      <c r="D7082" s="35"/>
      <c r="E7082" s="40"/>
      <c r="F7082" s="39"/>
      <c r="G7082" s="39"/>
      <c r="H7082" s="39"/>
      <c r="I7082" s="34"/>
      <c r="J7082" s="34"/>
      <c r="K7082" s="34"/>
      <c r="L7082" s="34"/>
      <c r="M7082" s="43" t="str">
        <f ca="1">IFERROR(OFFSET('Maximum minutes'!$C$1,T7082,MATCH(IF(G7082&lt;&gt;"",G7082,F7082),OFFSET('Maximum minutes'!$C$1,T7082-1,0,1,U7082+1),0)-1)*IF(OR(ISNUMBER(J7082),J7082="sans examen"),1,0)*IF(W7082&lt;MinDate,1,0),"")</f>
        <v/>
      </c>
      <c r="N7082" s="36">
        <f t="shared" ca="1" si="221"/>
        <v>0</v>
      </c>
      <c r="O7082" s="36" t="e">
        <f ca="1">LEFT(OFFSET(Lists!$Q$2,MATCH(E7082,Lists!$R$3:$R$19,0),0),4)</f>
        <v>#N/A</v>
      </c>
      <c r="P7082" s="36" t="e">
        <f ca="1">MATCH(O7082,Lists!$S$2:$S$640,1)</f>
        <v>#N/A</v>
      </c>
      <c r="Q7082" s="36" t="e">
        <f ca="1">MATCH(LEFT(OFFSET(Lists!$Q$2,MATCH(E7082,Lists!$R$3:$R$19,0)+1,0),4),Lists!$S$3:$S$640,1)</f>
        <v>#N/A</v>
      </c>
      <c r="R7082" s="36" t="e">
        <f ca="1">LEFT(OFFSET(Lists!$S$2,P7082-1+MATCH(F7082,OFFSET(Lists!$T$3,P7082-1,0,Q7082-P7082+1),0),0),6)</f>
        <v>#N/A</v>
      </c>
      <c r="S7082" s="36" t="e">
        <f ca="1">VLOOKUP(R7082,Lists!B:D,3,FALSE)</f>
        <v>#N/A</v>
      </c>
      <c r="T7082" s="36" t="str">
        <f>IF(F7082&lt;&gt;"",MATCH(R7082,'Maximum minutes'!B:B,0),"")</f>
        <v/>
      </c>
      <c r="U7082" s="36">
        <f ca="1">IF(F7082&lt;&gt;"",COUNTA(OFFSET('Maximum minutes'!$C$1,'Annexe A1 Cours'!T7082,0,1,50)),0)</f>
        <v>0</v>
      </c>
      <c r="V7082" s="37">
        <f ca="1">IFERROR(OFFSET('Maximum minutes'!$C$1,T7082+1,-1+MATCH(G7082,OFFSET('Maximum minutes'!$C$1,T7082-1,0,1,50),0)),0)</f>
        <v>0</v>
      </c>
      <c r="W7082" s="38">
        <f t="shared" ca="1" si="220"/>
        <v>0</v>
      </c>
    </row>
    <row r="7083" spans="1:23" s="36" customFormat="1" ht="18.75">
      <c r="A7083" s="34"/>
      <c r="B7083" s="39"/>
      <c r="C7083" s="39"/>
      <c r="D7083" s="35"/>
      <c r="E7083" s="40"/>
      <c r="F7083" s="39"/>
      <c r="G7083" s="39"/>
      <c r="H7083" s="39"/>
      <c r="I7083" s="34"/>
      <c r="J7083" s="34"/>
      <c r="K7083" s="34"/>
      <c r="L7083" s="34"/>
      <c r="M7083" s="43" t="str">
        <f ca="1">IFERROR(OFFSET('Maximum minutes'!$C$1,T7083,MATCH(IF(G7083&lt;&gt;"",G7083,F7083),OFFSET('Maximum minutes'!$C$1,T7083-1,0,1,U7083+1),0)-1)*IF(OR(ISNUMBER(J7083),J7083="sans examen"),1,0)*IF(W7083&lt;MinDate,1,0),"")</f>
        <v/>
      </c>
      <c r="N7083" s="36">
        <f t="shared" ca="1" si="221"/>
        <v>0</v>
      </c>
      <c r="O7083" s="36" t="e">
        <f ca="1">LEFT(OFFSET(Lists!$Q$2,MATCH(E7083,Lists!$R$3:$R$19,0),0),4)</f>
        <v>#N/A</v>
      </c>
      <c r="P7083" s="36" t="e">
        <f ca="1">MATCH(O7083,Lists!$S$2:$S$640,1)</f>
        <v>#N/A</v>
      </c>
      <c r="Q7083" s="36" t="e">
        <f ca="1">MATCH(LEFT(OFFSET(Lists!$Q$2,MATCH(E7083,Lists!$R$3:$R$19,0)+1,0),4),Lists!$S$3:$S$640,1)</f>
        <v>#N/A</v>
      </c>
      <c r="R7083" s="36" t="e">
        <f ca="1">LEFT(OFFSET(Lists!$S$2,P7083-1+MATCH(F7083,OFFSET(Lists!$T$3,P7083-1,0,Q7083-P7083+1),0),0),6)</f>
        <v>#N/A</v>
      </c>
      <c r="S7083" s="36" t="e">
        <f ca="1">VLOOKUP(R7083,Lists!B:D,3,FALSE)</f>
        <v>#N/A</v>
      </c>
      <c r="T7083" s="36" t="str">
        <f>IF(F7083&lt;&gt;"",MATCH(R7083,'Maximum minutes'!B:B,0),"")</f>
        <v/>
      </c>
      <c r="U7083" s="36">
        <f ca="1">IF(F7083&lt;&gt;"",COUNTA(OFFSET('Maximum minutes'!$C$1,'Annexe A1 Cours'!T7083,0,1,50)),0)</f>
        <v>0</v>
      </c>
      <c r="V7083" s="37">
        <f ca="1">IFERROR(OFFSET('Maximum minutes'!$C$1,T7083+1,-1+MATCH(G7083,OFFSET('Maximum minutes'!$C$1,T7083-1,0,1,50),0)),0)</f>
        <v>0</v>
      </c>
      <c r="W7083" s="38">
        <f t="shared" ca="1" si="220"/>
        <v>0</v>
      </c>
    </row>
    <row r="7084" spans="1:23" s="36" customFormat="1" ht="18.75">
      <c r="A7084" s="34"/>
      <c r="B7084" s="39"/>
      <c r="C7084" s="39"/>
      <c r="D7084" s="35"/>
      <c r="E7084" s="40"/>
      <c r="F7084" s="39"/>
      <c r="G7084" s="39"/>
      <c r="H7084" s="39"/>
      <c r="I7084" s="34"/>
      <c r="J7084" s="34"/>
      <c r="K7084" s="34"/>
      <c r="L7084" s="34"/>
      <c r="M7084" s="43" t="str">
        <f ca="1">IFERROR(OFFSET('Maximum minutes'!$C$1,T7084,MATCH(IF(G7084&lt;&gt;"",G7084,F7084),OFFSET('Maximum minutes'!$C$1,T7084-1,0,1,U7084+1),0)-1)*IF(OR(ISNUMBER(J7084),J7084="sans examen"),1,0)*IF(W7084&lt;MinDate,1,0),"")</f>
        <v/>
      </c>
      <c r="N7084" s="36">
        <f t="shared" ca="1" si="221"/>
        <v>0</v>
      </c>
      <c r="O7084" s="36" t="e">
        <f ca="1">LEFT(OFFSET(Lists!$Q$2,MATCH(E7084,Lists!$R$3:$R$19,0),0),4)</f>
        <v>#N/A</v>
      </c>
      <c r="P7084" s="36" t="e">
        <f ca="1">MATCH(O7084,Lists!$S$2:$S$640,1)</f>
        <v>#N/A</v>
      </c>
      <c r="Q7084" s="36" t="e">
        <f ca="1">MATCH(LEFT(OFFSET(Lists!$Q$2,MATCH(E7084,Lists!$R$3:$R$19,0)+1,0),4),Lists!$S$3:$S$640,1)</f>
        <v>#N/A</v>
      </c>
      <c r="R7084" s="36" t="e">
        <f ca="1">LEFT(OFFSET(Lists!$S$2,P7084-1+MATCH(F7084,OFFSET(Lists!$T$3,P7084-1,0,Q7084-P7084+1),0),0),6)</f>
        <v>#N/A</v>
      </c>
      <c r="S7084" s="36" t="e">
        <f ca="1">VLOOKUP(R7084,Lists!B:D,3,FALSE)</f>
        <v>#N/A</v>
      </c>
      <c r="T7084" s="36" t="str">
        <f>IF(F7084&lt;&gt;"",MATCH(R7084,'Maximum minutes'!B:B,0),"")</f>
        <v/>
      </c>
      <c r="U7084" s="36">
        <f ca="1">IF(F7084&lt;&gt;"",COUNTA(OFFSET('Maximum minutes'!$C$1,'Annexe A1 Cours'!T7084,0,1,50)),0)</f>
        <v>0</v>
      </c>
      <c r="V7084" s="37">
        <f ca="1">IFERROR(OFFSET('Maximum minutes'!$C$1,T7084+1,-1+MATCH(G7084,OFFSET('Maximum minutes'!$C$1,T7084-1,0,1,50),0)),0)</f>
        <v>0</v>
      </c>
      <c r="W7084" s="38">
        <f t="shared" ca="1" si="220"/>
        <v>0</v>
      </c>
    </row>
    <row r="7085" spans="1:23" s="36" customFormat="1" ht="18.75">
      <c r="A7085" s="34"/>
      <c r="B7085" s="39"/>
      <c r="C7085" s="39"/>
      <c r="D7085" s="35"/>
      <c r="E7085" s="40"/>
      <c r="F7085" s="39"/>
      <c r="G7085" s="39"/>
      <c r="H7085" s="39"/>
      <c r="I7085" s="34"/>
      <c r="J7085" s="34"/>
      <c r="K7085" s="34"/>
      <c r="L7085" s="34"/>
      <c r="M7085" s="43" t="str">
        <f ca="1">IFERROR(OFFSET('Maximum minutes'!$C$1,T7085,MATCH(IF(G7085&lt;&gt;"",G7085,F7085),OFFSET('Maximum minutes'!$C$1,T7085-1,0,1,U7085+1),0)-1)*IF(OR(ISNUMBER(J7085),J7085="sans examen"),1,0)*IF(W7085&lt;MinDate,1,0),"")</f>
        <v/>
      </c>
      <c r="N7085" s="36">
        <f t="shared" ca="1" si="221"/>
        <v>0</v>
      </c>
      <c r="O7085" s="36" t="e">
        <f ca="1">LEFT(OFFSET(Lists!$Q$2,MATCH(E7085,Lists!$R$3:$R$19,0),0),4)</f>
        <v>#N/A</v>
      </c>
      <c r="P7085" s="36" t="e">
        <f ca="1">MATCH(O7085,Lists!$S$2:$S$640,1)</f>
        <v>#N/A</v>
      </c>
      <c r="Q7085" s="36" t="e">
        <f ca="1">MATCH(LEFT(OFFSET(Lists!$Q$2,MATCH(E7085,Lists!$R$3:$R$19,0)+1,0),4),Lists!$S$3:$S$640,1)</f>
        <v>#N/A</v>
      </c>
      <c r="R7085" s="36" t="e">
        <f ca="1">LEFT(OFFSET(Lists!$S$2,P7085-1+MATCH(F7085,OFFSET(Lists!$T$3,P7085-1,0,Q7085-P7085+1),0),0),6)</f>
        <v>#N/A</v>
      </c>
      <c r="S7085" s="36" t="e">
        <f ca="1">VLOOKUP(R7085,Lists!B:D,3,FALSE)</f>
        <v>#N/A</v>
      </c>
      <c r="T7085" s="36" t="str">
        <f>IF(F7085&lt;&gt;"",MATCH(R7085,'Maximum minutes'!B:B,0),"")</f>
        <v/>
      </c>
      <c r="U7085" s="36">
        <f ca="1">IF(F7085&lt;&gt;"",COUNTA(OFFSET('Maximum minutes'!$C$1,'Annexe A1 Cours'!T7085,0,1,50)),0)</f>
        <v>0</v>
      </c>
      <c r="V7085" s="37">
        <f ca="1">IFERROR(OFFSET('Maximum minutes'!$C$1,T7085+1,-1+MATCH(G7085,OFFSET('Maximum minutes'!$C$1,T7085-1,0,1,50),0)),0)</f>
        <v>0</v>
      </c>
      <c r="W7085" s="38">
        <f t="shared" ca="1" si="220"/>
        <v>0</v>
      </c>
    </row>
    <row r="7086" spans="1:23" s="36" customFormat="1" ht="18.75">
      <c r="A7086" s="34"/>
      <c r="B7086" s="39"/>
      <c r="C7086" s="39"/>
      <c r="D7086" s="35"/>
      <c r="E7086" s="40"/>
      <c r="F7086" s="39"/>
      <c r="G7086" s="39"/>
      <c r="H7086" s="39"/>
      <c r="I7086" s="34"/>
      <c r="J7086" s="34"/>
      <c r="K7086" s="34"/>
      <c r="L7086" s="34"/>
      <c r="M7086" s="43" t="str">
        <f ca="1">IFERROR(OFFSET('Maximum minutes'!$C$1,T7086,MATCH(IF(G7086&lt;&gt;"",G7086,F7086),OFFSET('Maximum minutes'!$C$1,T7086-1,0,1,U7086+1),0)-1)*IF(OR(ISNUMBER(J7086),J7086="sans examen"),1,0)*IF(W7086&lt;MinDate,1,0),"")</f>
        <v/>
      </c>
      <c r="N7086" s="36">
        <f t="shared" ca="1" si="221"/>
        <v>0</v>
      </c>
      <c r="O7086" s="36" t="e">
        <f ca="1">LEFT(OFFSET(Lists!$Q$2,MATCH(E7086,Lists!$R$3:$R$19,0),0),4)</f>
        <v>#N/A</v>
      </c>
      <c r="P7086" s="36" t="e">
        <f ca="1">MATCH(O7086,Lists!$S$2:$S$640,1)</f>
        <v>#N/A</v>
      </c>
      <c r="Q7086" s="36" t="e">
        <f ca="1">MATCH(LEFT(OFFSET(Lists!$Q$2,MATCH(E7086,Lists!$R$3:$R$19,0)+1,0),4),Lists!$S$3:$S$640,1)</f>
        <v>#N/A</v>
      </c>
      <c r="R7086" s="36" t="e">
        <f ca="1">LEFT(OFFSET(Lists!$S$2,P7086-1+MATCH(F7086,OFFSET(Lists!$T$3,P7086-1,0,Q7086-P7086+1),0),0),6)</f>
        <v>#N/A</v>
      </c>
      <c r="S7086" s="36" t="e">
        <f ca="1">VLOOKUP(R7086,Lists!B:D,3,FALSE)</f>
        <v>#N/A</v>
      </c>
      <c r="T7086" s="36" t="str">
        <f>IF(F7086&lt;&gt;"",MATCH(R7086,'Maximum minutes'!B:B,0),"")</f>
        <v/>
      </c>
      <c r="U7086" s="36">
        <f ca="1">IF(F7086&lt;&gt;"",COUNTA(OFFSET('Maximum minutes'!$C$1,'Annexe A1 Cours'!T7086,0,1,50)),0)</f>
        <v>0</v>
      </c>
      <c r="V7086" s="37">
        <f ca="1">IFERROR(OFFSET('Maximum minutes'!$C$1,T7086+1,-1+MATCH(G7086,OFFSET('Maximum minutes'!$C$1,T7086-1,0,1,50),0)),0)</f>
        <v>0</v>
      </c>
      <c r="W7086" s="38">
        <f t="shared" ca="1" si="220"/>
        <v>0</v>
      </c>
    </row>
    <row r="7087" spans="1:23" s="36" customFormat="1" ht="18.75">
      <c r="A7087" s="34"/>
      <c r="B7087" s="39"/>
      <c r="C7087" s="39"/>
      <c r="D7087" s="35"/>
      <c r="E7087" s="40"/>
      <c r="F7087" s="39"/>
      <c r="G7087" s="39"/>
      <c r="H7087" s="39"/>
      <c r="I7087" s="34"/>
      <c r="J7087" s="34"/>
      <c r="K7087" s="34"/>
      <c r="L7087" s="34"/>
      <c r="M7087" s="43" t="str">
        <f ca="1">IFERROR(OFFSET('Maximum minutes'!$C$1,T7087,MATCH(IF(G7087&lt;&gt;"",G7087,F7087),OFFSET('Maximum minutes'!$C$1,T7087-1,0,1,U7087+1),0)-1)*IF(OR(ISNUMBER(J7087),J7087="sans examen"),1,0)*IF(W7087&lt;MinDate,1,0),"")</f>
        <v/>
      </c>
      <c r="N7087" s="36">
        <f t="shared" ca="1" si="221"/>
        <v>0</v>
      </c>
      <c r="O7087" s="36" t="e">
        <f ca="1">LEFT(OFFSET(Lists!$Q$2,MATCH(E7087,Lists!$R$3:$R$19,0),0),4)</f>
        <v>#N/A</v>
      </c>
      <c r="P7087" s="36" t="e">
        <f ca="1">MATCH(O7087,Lists!$S$2:$S$640,1)</f>
        <v>#N/A</v>
      </c>
      <c r="Q7087" s="36" t="e">
        <f ca="1">MATCH(LEFT(OFFSET(Lists!$Q$2,MATCH(E7087,Lists!$R$3:$R$19,0)+1,0),4),Lists!$S$3:$S$640,1)</f>
        <v>#N/A</v>
      </c>
      <c r="R7087" s="36" t="e">
        <f ca="1">LEFT(OFFSET(Lists!$S$2,P7087-1+MATCH(F7087,OFFSET(Lists!$T$3,P7087-1,0,Q7087-P7087+1),0),0),6)</f>
        <v>#N/A</v>
      </c>
      <c r="S7087" s="36" t="e">
        <f ca="1">VLOOKUP(R7087,Lists!B:D,3,FALSE)</f>
        <v>#N/A</v>
      </c>
      <c r="T7087" s="36" t="str">
        <f>IF(F7087&lt;&gt;"",MATCH(R7087,'Maximum minutes'!B:B,0),"")</f>
        <v/>
      </c>
      <c r="U7087" s="36">
        <f ca="1">IF(F7087&lt;&gt;"",COUNTA(OFFSET('Maximum minutes'!$C$1,'Annexe A1 Cours'!T7087,0,1,50)),0)</f>
        <v>0</v>
      </c>
      <c r="V7087" s="37">
        <f ca="1">IFERROR(OFFSET('Maximum minutes'!$C$1,T7087+1,-1+MATCH(G7087,OFFSET('Maximum minutes'!$C$1,T7087-1,0,1,50),0)),0)</f>
        <v>0</v>
      </c>
      <c r="W7087" s="38">
        <f t="shared" ca="1" si="220"/>
        <v>0</v>
      </c>
    </row>
    <row r="7088" spans="1:23" s="36" customFormat="1" ht="18.75">
      <c r="A7088" s="34"/>
      <c r="B7088" s="39"/>
      <c r="C7088" s="39"/>
      <c r="D7088" s="35"/>
      <c r="E7088" s="40"/>
      <c r="F7088" s="39"/>
      <c r="G7088" s="39"/>
      <c r="H7088" s="39"/>
      <c r="I7088" s="34"/>
      <c r="J7088" s="34"/>
      <c r="K7088" s="34"/>
      <c r="L7088" s="34"/>
      <c r="M7088" s="43" t="str">
        <f ca="1">IFERROR(OFFSET('Maximum minutes'!$C$1,T7088,MATCH(IF(G7088&lt;&gt;"",G7088,F7088),OFFSET('Maximum minutes'!$C$1,T7088-1,0,1,U7088+1),0)-1)*IF(OR(ISNUMBER(J7088),J7088="sans examen"),1,0)*IF(W7088&lt;MinDate,1,0),"")</f>
        <v/>
      </c>
      <c r="N7088" s="36">
        <f t="shared" ca="1" si="221"/>
        <v>0</v>
      </c>
      <c r="O7088" s="36" t="e">
        <f ca="1">LEFT(OFFSET(Lists!$Q$2,MATCH(E7088,Lists!$R$3:$R$19,0),0),4)</f>
        <v>#N/A</v>
      </c>
      <c r="P7088" s="36" t="e">
        <f ca="1">MATCH(O7088,Lists!$S$2:$S$640,1)</f>
        <v>#N/A</v>
      </c>
      <c r="Q7088" s="36" t="e">
        <f ca="1">MATCH(LEFT(OFFSET(Lists!$Q$2,MATCH(E7088,Lists!$R$3:$R$19,0)+1,0),4),Lists!$S$3:$S$640,1)</f>
        <v>#N/A</v>
      </c>
      <c r="R7088" s="36" t="e">
        <f ca="1">LEFT(OFFSET(Lists!$S$2,P7088-1+MATCH(F7088,OFFSET(Lists!$T$3,P7088-1,0,Q7088-P7088+1),0),0),6)</f>
        <v>#N/A</v>
      </c>
      <c r="S7088" s="36" t="e">
        <f ca="1">VLOOKUP(R7088,Lists!B:D,3,FALSE)</f>
        <v>#N/A</v>
      </c>
      <c r="T7088" s="36" t="str">
        <f>IF(F7088&lt;&gt;"",MATCH(R7088,'Maximum minutes'!B:B,0),"")</f>
        <v/>
      </c>
      <c r="U7088" s="36">
        <f ca="1">IF(F7088&lt;&gt;"",COUNTA(OFFSET('Maximum minutes'!$C$1,'Annexe A1 Cours'!T7088,0,1,50)),0)</f>
        <v>0</v>
      </c>
      <c r="V7088" s="37">
        <f ca="1">IFERROR(OFFSET('Maximum minutes'!$C$1,T7088+1,-1+MATCH(G7088,OFFSET('Maximum minutes'!$C$1,T7088-1,0,1,50),0)),0)</f>
        <v>0</v>
      </c>
      <c r="W7088" s="38">
        <f t="shared" ca="1" si="220"/>
        <v>0</v>
      </c>
    </row>
    <row r="7089" spans="1:23" s="36" customFormat="1" ht="18.75">
      <c r="A7089" s="34"/>
      <c r="B7089" s="39"/>
      <c r="C7089" s="39"/>
      <c r="D7089" s="35"/>
      <c r="E7089" s="40"/>
      <c r="F7089" s="39"/>
      <c r="G7089" s="39"/>
      <c r="H7089" s="39"/>
      <c r="I7089" s="34"/>
      <c r="J7089" s="34"/>
      <c r="K7089" s="34"/>
      <c r="L7089" s="34"/>
      <c r="M7089" s="43" t="str">
        <f ca="1">IFERROR(OFFSET('Maximum minutes'!$C$1,T7089,MATCH(IF(G7089&lt;&gt;"",G7089,F7089),OFFSET('Maximum minutes'!$C$1,T7089-1,0,1,U7089+1),0)-1)*IF(OR(ISNUMBER(J7089),J7089="sans examen"),1,0)*IF(W7089&lt;MinDate,1,0),"")</f>
        <v/>
      </c>
      <c r="N7089" s="36">
        <f t="shared" ca="1" si="221"/>
        <v>0</v>
      </c>
      <c r="O7089" s="36" t="e">
        <f ca="1">LEFT(OFFSET(Lists!$Q$2,MATCH(E7089,Lists!$R$3:$R$19,0),0),4)</f>
        <v>#N/A</v>
      </c>
      <c r="P7089" s="36" t="e">
        <f ca="1">MATCH(O7089,Lists!$S$2:$S$640,1)</f>
        <v>#N/A</v>
      </c>
      <c r="Q7089" s="36" t="e">
        <f ca="1">MATCH(LEFT(OFFSET(Lists!$Q$2,MATCH(E7089,Lists!$R$3:$R$19,0)+1,0),4),Lists!$S$3:$S$640,1)</f>
        <v>#N/A</v>
      </c>
      <c r="R7089" s="36" t="e">
        <f ca="1">LEFT(OFFSET(Lists!$S$2,P7089-1+MATCH(F7089,OFFSET(Lists!$T$3,P7089-1,0,Q7089-P7089+1),0),0),6)</f>
        <v>#N/A</v>
      </c>
      <c r="S7089" s="36" t="e">
        <f ca="1">VLOOKUP(R7089,Lists!B:D,3,FALSE)</f>
        <v>#N/A</v>
      </c>
      <c r="T7089" s="36" t="str">
        <f>IF(F7089&lt;&gt;"",MATCH(R7089,'Maximum minutes'!B:B,0),"")</f>
        <v/>
      </c>
      <c r="U7089" s="36">
        <f ca="1">IF(F7089&lt;&gt;"",COUNTA(OFFSET('Maximum minutes'!$C$1,'Annexe A1 Cours'!T7089,0,1,50)),0)</f>
        <v>0</v>
      </c>
      <c r="V7089" s="37">
        <f ca="1">IFERROR(OFFSET('Maximum minutes'!$C$1,T7089+1,-1+MATCH(G7089,OFFSET('Maximum minutes'!$C$1,T7089-1,0,1,50),0)),0)</f>
        <v>0</v>
      </c>
      <c r="W7089" s="38">
        <f t="shared" ca="1" si="220"/>
        <v>0</v>
      </c>
    </row>
    <row r="7090" spans="1:23" s="36" customFormat="1" ht="18.75">
      <c r="A7090" s="34"/>
      <c r="B7090" s="39"/>
      <c r="C7090" s="39"/>
      <c r="D7090" s="35"/>
      <c r="E7090" s="40"/>
      <c r="F7090" s="39"/>
      <c r="G7090" s="39"/>
      <c r="H7090" s="39"/>
      <c r="I7090" s="34"/>
      <c r="J7090" s="34"/>
      <c r="K7090" s="34"/>
      <c r="L7090" s="34"/>
      <c r="M7090" s="43" t="str">
        <f ca="1">IFERROR(OFFSET('Maximum minutes'!$C$1,T7090,MATCH(IF(G7090&lt;&gt;"",G7090,F7090),OFFSET('Maximum minutes'!$C$1,T7090-1,0,1,U7090+1),0)-1)*IF(OR(ISNUMBER(J7090),J7090="sans examen"),1,0)*IF(W7090&lt;MinDate,1,0),"")</f>
        <v/>
      </c>
      <c r="N7090" s="36">
        <f t="shared" ca="1" si="221"/>
        <v>0</v>
      </c>
      <c r="O7090" s="36" t="e">
        <f ca="1">LEFT(OFFSET(Lists!$Q$2,MATCH(E7090,Lists!$R$3:$R$19,0),0),4)</f>
        <v>#N/A</v>
      </c>
      <c r="P7090" s="36" t="e">
        <f ca="1">MATCH(O7090,Lists!$S$2:$S$640,1)</f>
        <v>#N/A</v>
      </c>
      <c r="Q7090" s="36" t="e">
        <f ca="1">MATCH(LEFT(OFFSET(Lists!$Q$2,MATCH(E7090,Lists!$R$3:$R$19,0)+1,0),4),Lists!$S$3:$S$640,1)</f>
        <v>#N/A</v>
      </c>
      <c r="R7090" s="36" t="e">
        <f ca="1">LEFT(OFFSET(Lists!$S$2,P7090-1+MATCH(F7090,OFFSET(Lists!$T$3,P7090-1,0,Q7090-P7090+1),0),0),6)</f>
        <v>#N/A</v>
      </c>
      <c r="S7090" s="36" t="e">
        <f ca="1">VLOOKUP(R7090,Lists!B:D,3,FALSE)</f>
        <v>#N/A</v>
      </c>
      <c r="T7090" s="36" t="str">
        <f>IF(F7090&lt;&gt;"",MATCH(R7090,'Maximum minutes'!B:B,0),"")</f>
        <v/>
      </c>
      <c r="U7090" s="36">
        <f ca="1">IF(F7090&lt;&gt;"",COUNTA(OFFSET('Maximum minutes'!$C$1,'Annexe A1 Cours'!T7090,0,1,50)),0)</f>
        <v>0</v>
      </c>
      <c r="V7090" s="37">
        <f ca="1">IFERROR(OFFSET('Maximum minutes'!$C$1,T7090+1,-1+MATCH(G7090,OFFSET('Maximum minutes'!$C$1,T7090-1,0,1,50),0)),0)</f>
        <v>0</v>
      </c>
      <c r="W7090" s="38">
        <f t="shared" ca="1" si="220"/>
        <v>0</v>
      </c>
    </row>
    <row r="7091" spans="1:23" s="36" customFormat="1" ht="18.75">
      <c r="A7091" s="34"/>
      <c r="B7091" s="39"/>
      <c r="C7091" s="39"/>
      <c r="D7091" s="35"/>
      <c r="E7091" s="40"/>
      <c r="F7091" s="39"/>
      <c r="G7091" s="39"/>
      <c r="H7091" s="39"/>
      <c r="I7091" s="34"/>
      <c r="J7091" s="34"/>
      <c r="K7091" s="34"/>
      <c r="L7091" s="34"/>
      <c r="M7091" s="43" t="str">
        <f ca="1">IFERROR(OFFSET('Maximum minutes'!$C$1,T7091,MATCH(IF(G7091&lt;&gt;"",G7091,F7091),OFFSET('Maximum minutes'!$C$1,T7091-1,0,1,U7091+1),0)-1)*IF(OR(ISNUMBER(J7091),J7091="sans examen"),1,0)*IF(W7091&lt;MinDate,1,0),"")</f>
        <v/>
      </c>
      <c r="N7091" s="36">
        <f t="shared" ca="1" si="221"/>
        <v>0</v>
      </c>
      <c r="O7091" s="36" t="e">
        <f ca="1">LEFT(OFFSET(Lists!$Q$2,MATCH(E7091,Lists!$R$3:$R$19,0),0),4)</f>
        <v>#N/A</v>
      </c>
      <c r="P7091" s="36" t="e">
        <f ca="1">MATCH(O7091,Lists!$S$2:$S$640,1)</f>
        <v>#N/A</v>
      </c>
      <c r="Q7091" s="36" t="e">
        <f ca="1">MATCH(LEFT(OFFSET(Lists!$Q$2,MATCH(E7091,Lists!$R$3:$R$19,0)+1,0),4),Lists!$S$3:$S$640,1)</f>
        <v>#N/A</v>
      </c>
      <c r="R7091" s="36" t="e">
        <f ca="1">LEFT(OFFSET(Lists!$S$2,P7091-1+MATCH(F7091,OFFSET(Lists!$T$3,P7091-1,0,Q7091-P7091+1),0),0),6)</f>
        <v>#N/A</v>
      </c>
      <c r="S7091" s="36" t="e">
        <f ca="1">VLOOKUP(R7091,Lists!B:D,3,FALSE)</f>
        <v>#N/A</v>
      </c>
      <c r="T7091" s="36" t="str">
        <f>IF(F7091&lt;&gt;"",MATCH(R7091,'Maximum minutes'!B:B,0),"")</f>
        <v/>
      </c>
      <c r="U7091" s="36">
        <f ca="1">IF(F7091&lt;&gt;"",COUNTA(OFFSET('Maximum minutes'!$C$1,'Annexe A1 Cours'!T7091,0,1,50)),0)</f>
        <v>0</v>
      </c>
      <c r="V7091" s="37">
        <f ca="1">IFERROR(OFFSET('Maximum minutes'!$C$1,T7091+1,-1+MATCH(G7091,OFFSET('Maximum minutes'!$C$1,T7091-1,0,1,50),0)),0)</f>
        <v>0</v>
      </c>
      <c r="W7091" s="38">
        <f t="shared" ca="1" si="220"/>
        <v>0</v>
      </c>
    </row>
    <row r="7092" spans="1:23" s="36" customFormat="1" ht="18.75">
      <c r="A7092" s="34"/>
      <c r="B7092" s="39"/>
      <c r="C7092" s="39"/>
      <c r="D7092" s="35"/>
      <c r="E7092" s="40"/>
      <c r="F7092" s="39"/>
      <c r="G7092" s="39"/>
      <c r="H7092" s="39"/>
      <c r="I7092" s="34"/>
      <c r="J7092" s="34"/>
      <c r="K7092" s="34"/>
      <c r="L7092" s="34"/>
      <c r="M7092" s="43" t="str">
        <f ca="1">IFERROR(OFFSET('Maximum minutes'!$C$1,T7092,MATCH(IF(G7092&lt;&gt;"",G7092,F7092),OFFSET('Maximum minutes'!$C$1,T7092-1,0,1,U7092+1),0)-1)*IF(OR(ISNUMBER(J7092),J7092="sans examen"),1,0)*IF(W7092&lt;MinDate,1,0),"")</f>
        <v/>
      </c>
      <c r="N7092" s="36">
        <f t="shared" ca="1" si="221"/>
        <v>0</v>
      </c>
      <c r="O7092" s="36" t="e">
        <f ca="1">LEFT(OFFSET(Lists!$Q$2,MATCH(E7092,Lists!$R$3:$R$19,0),0),4)</f>
        <v>#N/A</v>
      </c>
      <c r="P7092" s="36" t="e">
        <f ca="1">MATCH(O7092,Lists!$S$2:$S$640,1)</f>
        <v>#N/A</v>
      </c>
      <c r="Q7092" s="36" t="e">
        <f ca="1">MATCH(LEFT(OFFSET(Lists!$Q$2,MATCH(E7092,Lists!$R$3:$R$19,0)+1,0),4),Lists!$S$3:$S$640,1)</f>
        <v>#N/A</v>
      </c>
      <c r="R7092" s="36" t="e">
        <f ca="1">LEFT(OFFSET(Lists!$S$2,P7092-1+MATCH(F7092,OFFSET(Lists!$T$3,P7092-1,0,Q7092-P7092+1),0),0),6)</f>
        <v>#N/A</v>
      </c>
      <c r="S7092" s="36" t="e">
        <f ca="1">VLOOKUP(R7092,Lists!B:D,3,FALSE)</f>
        <v>#N/A</v>
      </c>
      <c r="T7092" s="36" t="str">
        <f>IF(F7092&lt;&gt;"",MATCH(R7092,'Maximum minutes'!B:B,0),"")</f>
        <v/>
      </c>
      <c r="U7092" s="36">
        <f ca="1">IF(F7092&lt;&gt;"",COUNTA(OFFSET('Maximum minutes'!$C$1,'Annexe A1 Cours'!T7092,0,1,50)),0)</f>
        <v>0</v>
      </c>
      <c r="V7092" s="37">
        <f ca="1">IFERROR(OFFSET('Maximum minutes'!$C$1,T7092+1,-1+MATCH(G7092,OFFSET('Maximum minutes'!$C$1,T7092-1,0,1,50),0)),0)</f>
        <v>0</v>
      </c>
      <c r="W7092" s="38">
        <f t="shared" ca="1" si="220"/>
        <v>0</v>
      </c>
    </row>
    <row r="7093" spans="1:23" s="36" customFormat="1" ht="18.75">
      <c r="A7093" s="34"/>
      <c r="B7093" s="39"/>
      <c r="C7093" s="39"/>
      <c r="D7093" s="35"/>
      <c r="E7093" s="40"/>
      <c r="F7093" s="39"/>
      <c r="G7093" s="39"/>
      <c r="H7093" s="39"/>
      <c r="I7093" s="34"/>
      <c r="J7093" s="34"/>
      <c r="K7093" s="34"/>
      <c r="L7093" s="34"/>
      <c r="M7093" s="43" t="str">
        <f ca="1">IFERROR(OFFSET('Maximum minutes'!$C$1,T7093,MATCH(IF(G7093&lt;&gt;"",G7093,F7093),OFFSET('Maximum minutes'!$C$1,T7093-1,0,1,U7093+1),0)-1)*IF(OR(ISNUMBER(J7093),J7093="sans examen"),1,0)*IF(W7093&lt;MinDate,1,0),"")</f>
        <v/>
      </c>
      <c r="N7093" s="36">
        <f t="shared" ca="1" si="221"/>
        <v>0</v>
      </c>
      <c r="O7093" s="36" t="e">
        <f ca="1">LEFT(OFFSET(Lists!$Q$2,MATCH(E7093,Lists!$R$3:$R$19,0),0),4)</f>
        <v>#N/A</v>
      </c>
      <c r="P7093" s="36" t="e">
        <f ca="1">MATCH(O7093,Lists!$S$2:$S$640,1)</f>
        <v>#N/A</v>
      </c>
      <c r="Q7093" s="36" t="e">
        <f ca="1">MATCH(LEFT(OFFSET(Lists!$Q$2,MATCH(E7093,Lists!$R$3:$R$19,0)+1,0),4),Lists!$S$3:$S$640,1)</f>
        <v>#N/A</v>
      </c>
      <c r="R7093" s="36" t="e">
        <f ca="1">LEFT(OFFSET(Lists!$S$2,P7093-1+MATCH(F7093,OFFSET(Lists!$T$3,P7093-1,0,Q7093-P7093+1),0),0),6)</f>
        <v>#N/A</v>
      </c>
      <c r="S7093" s="36" t="e">
        <f ca="1">VLOOKUP(R7093,Lists!B:D,3,FALSE)</f>
        <v>#N/A</v>
      </c>
      <c r="T7093" s="36" t="str">
        <f>IF(F7093&lt;&gt;"",MATCH(R7093,'Maximum minutes'!B:B,0),"")</f>
        <v/>
      </c>
      <c r="U7093" s="36">
        <f ca="1">IF(F7093&lt;&gt;"",COUNTA(OFFSET('Maximum minutes'!$C$1,'Annexe A1 Cours'!T7093,0,1,50)),0)</f>
        <v>0</v>
      </c>
      <c r="V7093" s="37">
        <f ca="1">IFERROR(OFFSET('Maximum minutes'!$C$1,T7093+1,-1+MATCH(G7093,OFFSET('Maximum minutes'!$C$1,T7093-1,0,1,50),0)),0)</f>
        <v>0</v>
      </c>
      <c r="W7093" s="38">
        <f t="shared" ca="1" si="220"/>
        <v>0</v>
      </c>
    </row>
    <row r="7094" spans="1:23" s="36" customFormat="1" ht="18.75">
      <c r="A7094" s="34"/>
      <c r="B7094" s="39"/>
      <c r="C7094" s="39"/>
      <c r="D7094" s="35"/>
      <c r="E7094" s="40"/>
      <c r="F7094" s="39"/>
      <c r="G7094" s="39"/>
      <c r="H7094" s="39"/>
      <c r="I7094" s="34"/>
      <c r="J7094" s="34"/>
      <c r="K7094" s="34"/>
      <c r="L7094" s="34"/>
      <c r="M7094" s="43" t="str">
        <f ca="1">IFERROR(OFFSET('Maximum minutes'!$C$1,T7094,MATCH(IF(G7094&lt;&gt;"",G7094,F7094),OFFSET('Maximum minutes'!$C$1,T7094-1,0,1,U7094+1),0)-1)*IF(OR(ISNUMBER(J7094),J7094="sans examen"),1,0)*IF(W7094&lt;MinDate,1,0),"")</f>
        <v/>
      </c>
      <c r="N7094" s="36">
        <f t="shared" ca="1" si="221"/>
        <v>0</v>
      </c>
      <c r="O7094" s="36" t="e">
        <f ca="1">LEFT(OFFSET(Lists!$Q$2,MATCH(E7094,Lists!$R$3:$R$19,0),0),4)</f>
        <v>#N/A</v>
      </c>
      <c r="P7094" s="36" t="e">
        <f ca="1">MATCH(O7094,Lists!$S$2:$S$640,1)</f>
        <v>#N/A</v>
      </c>
      <c r="Q7094" s="36" t="e">
        <f ca="1">MATCH(LEFT(OFFSET(Lists!$Q$2,MATCH(E7094,Lists!$R$3:$R$19,0)+1,0),4),Lists!$S$3:$S$640,1)</f>
        <v>#N/A</v>
      </c>
      <c r="R7094" s="36" t="e">
        <f ca="1">LEFT(OFFSET(Lists!$S$2,P7094-1+MATCH(F7094,OFFSET(Lists!$T$3,P7094-1,0,Q7094-P7094+1),0),0),6)</f>
        <v>#N/A</v>
      </c>
      <c r="S7094" s="36" t="e">
        <f ca="1">VLOOKUP(R7094,Lists!B:D,3,FALSE)</f>
        <v>#N/A</v>
      </c>
      <c r="T7094" s="36" t="str">
        <f>IF(F7094&lt;&gt;"",MATCH(R7094,'Maximum minutes'!B:B,0),"")</f>
        <v/>
      </c>
      <c r="U7094" s="36">
        <f ca="1">IF(F7094&lt;&gt;"",COUNTA(OFFSET('Maximum minutes'!$C$1,'Annexe A1 Cours'!T7094,0,1,50)),0)</f>
        <v>0</v>
      </c>
      <c r="V7094" s="37">
        <f ca="1">IFERROR(OFFSET('Maximum minutes'!$C$1,T7094+1,-1+MATCH(G7094,OFFSET('Maximum minutes'!$C$1,T7094-1,0,1,50),0)),0)</f>
        <v>0</v>
      </c>
      <c r="W7094" s="38">
        <f t="shared" ca="1" si="220"/>
        <v>0</v>
      </c>
    </row>
    <row r="7095" spans="1:23" s="36" customFormat="1" ht="18.75">
      <c r="A7095" s="34"/>
      <c r="B7095" s="39"/>
      <c r="C7095" s="39"/>
      <c r="D7095" s="35"/>
      <c r="E7095" s="40"/>
      <c r="F7095" s="39"/>
      <c r="G7095" s="39"/>
      <c r="H7095" s="39"/>
      <c r="I7095" s="34"/>
      <c r="J7095" s="34"/>
      <c r="K7095" s="34"/>
      <c r="L7095" s="34"/>
      <c r="M7095" s="43" t="str">
        <f ca="1">IFERROR(OFFSET('Maximum minutes'!$C$1,T7095,MATCH(IF(G7095&lt;&gt;"",G7095,F7095),OFFSET('Maximum minutes'!$C$1,T7095-1,0,1,U7095+1),0)-1)*IF(OR(ISNUMBER(J7095),J7095="sans examen"),1,0)*IF(W7095&lt;MinDate,1,0),"")</f>
        <v/>
      </c>
      <c r="N7095" s="36">
        <f t="shared" ca="1" si="221"/>
        <v>0</v>
      </c>
      <c r="O7095" s="36" t="e">
        <f ca="1">LEFT(OFFSET(Lists!$Q$2,MATCH(E7095,Lists!$R$3:$R$19,0),0),4)</f>
        <v>#N/A</v>
      </c>
      <c r="P7095" s="36" t="e">
        <f ca="1">MATCH(O7095,Lists!$S$2:$S$640,1)</f>
        <v>#N/A</v>
      </c>
      <c r="Q7095" s="36" t="e">
        <f ca="1">MATCH(LEFT(OFFSET(Lists!$Q$2,MATCH(E7095,Lists!$R$3:$R$19,0)+1,0),4),Lists!$S$3:$S$640,1)</f>
        <v>#N/A</v>
      </c>
      <c r="R7095" s="36" t="e">
        <f ca="1">LEFT(OFFSET(Lists!$S$2,P7095-1+MATCH(F7095,OFFSET(Lists!$T$3,P7095-1,0,Q7095-P7095+1),0),0),6)</f>
        <v>#N/A</v>
      </c>
      <c r="S7095" s="36" t="e">
        <f ca="1">VLOOKUP(R7095,Lists!B:D,3,FALSE)</f>
        <v>#N/A</v>
      </c>
      <c r="T7095" s="36" t="str">
        <f>IF(F7095&lt;&gt;"",MATCH(R7095,'Maximum minutes'!B:B,0),"")</f>
        <v/>
      </c>
      <c r="U7095" s="36">
        <f ca="1">IF(F7095&lt;&gt;"",COUNTA(OFFSET('Maximum minutes'!$C$1,'Annexe A1 Cours'!T7095,0,1,50)),0)</f>
        <v>0</v>
      </c>
      <c r="V7095" s="37">
        <f ca="1">IFERROR(OFFSET('Maximum minutes'!$C$1,T7095+1,-1+MATCH(G7095,OFFSET('Maximum minutes'!$C$1,T7095-1,0,1,50),0)),0)</f>
        <v>0</v>
      </c>
      <c r="W7095" s="38">
        <f t="shared" ca="1" si="220"/>
        <v>0</v>
      </c>
    </row>
    <row r="7096" spans="1:23" s="36" customFormat="1" ht="18.75">
      <c r="A7096" s="34"/>
      <c r="B7096" s="39"/>
      <c r="C7096" s="39"/>
      <c r="D7096" s="35"/>
      <c r="E7096" s="40"/>
      <c r="F7096" s="39"/>
      <c r="G7096" s="39"/>
      <c r="H7096" s="39"/>
      <c r="I7096" s="34"/>
      <c r="J7096" s="34"/>
      <c r="K7096" s="34"/>
      <c r="L7096" s="34"/>
      <c r="M7096" s="43" t="str">
        <f ca="1">IFERROR(OFFSET('Maximum minutes'!$C$1,T7096,MATCH(IF(G7096&lt;&gt;"",G7096,F7096),OFFSET('Maximum minutes'!$C$1,T7096-1,0,1,U7096+1),0)-1)*IF(OR(ISNUMBER(J7096),J7096="sans examen"),1,0)*IF(W7096&lt;MinDate,1,0),"")</f>
        <v/>
      </c>
      <c r="N7096" s="36">
        <f t="shared" ca="1" si="221"/>
        <v>0</v>
      </c>
      <c r="O7096" s="36" t="e">
        <f ca="1">LEFT(OFFSET(Lists!$Q$2,MATCH(E7096,Lists!$R$3:$R$19,0),0),4)</f>
        <v>#N/A</v>
      </c>
      <c r="P7096" s="36" t="e">
        <f ca="1">MATCH(O7096,Lists!$S$2:$S$640,1)</f>
        <v>#N/A</v>
      </c>
      <c r="Q7096" s="36" t="e">
        <f ca="1">MATCH(LEFT(OFFSET(Lists!$Q$2,MATCH(E7096,Lists!$R$3:$R$19,0)+1,0),4),Lists!$S$3:$S$640,1)</f>
        <v>#N/A</v>
      </c>
      <c r="R7096" s="36" t="e">
        <f ca="1">LEFT(OFFSET(Lists!$S$2,P7096-1+MATCH(F7096,OFFSET(Lists!$T$3,P7096-1,0,Q7096-P7096+1),0),0),6)</f>
        <v>#N/A</v>
      </c>
      <c r="S7096" s="36" t="e">
        <f ca="1">VLOOKUP(R7096,Lists!B:D,3,FALSE)</f>
        <v>#N/A</v>
      </c>
      <c r="T7096" s="36" t="str">
        <f>IF(F7096&lt;&gt;"",MATCH(R7096,'Maximum minutes'!B:B,0),"")</f>
        <v/>
      </c>
      <c r="U7096" s="36">
        <f ca="1">IF(F7096&lt;&gt;"",COUNTA(OFFSET('Maximum minutes'!$C$1,'Annexe A1 Cours'!T7096,0,1,50)),0)</f>
        <v>0</v>
      </c>
      <c r="V7096" s="37">
        <f ca="1">IFERROR(OFFSET('Maximum minutes'!$C$1,T7096+1,-1+MATCH(G7096,OFFSET('Maximum minutes'!$C$1,T7096-1,0,1,50),0)),0)</f>
        <v>0</v>
      </c>
      <c r="W7096" s="38">
        <f t="shared" ca="1" si="220"/>
        <v>0</v>
      </c>
    </row>
    <row r="7097" spans="1:23" s="36" customFormat="1" ht="18.75">
      <c r="A7097" s="34"/>
      <c r="B7097" s="39"/>
      <c r="C7097" s="39"/>
      <c r="D7097" s="35"/>
      <c r="E7097" s="40"/>
      <c r="F7097" s="39"/>
      <c r="G7097" s="39"/>
      <c r="H7097" s="39"/>
      <c r="I7097" s="34"/>
      <c r="J7097" s="34"/>
      <c r="K7097" s="34"/>
      <c r="L7097" s="34"/>
      <c r="M7097" s="43" t="str">
        <f ca="1">IFERROR(OFFSET('Maximum minutes'!$C$1,T7097,MATCH(IF(G7097&lt;&gt;"",G7097,F7097),OFFSET('Maximum minutes'!$C$1,T7097-1,0,1,U7097+1),0)-1)*IF(OR(ISNUMBER(J7097),J7097="sans examen"),1,0)*IF(W7097&lt;MinDate,1,0),"")</f>
        <v/>
      </c>
      <c r="N7097" s="36">
        <f t="shared" ca="1" si="221"/>
        <v>0</v>
      </c>
      <c r="O7097" s="36" t="e">
        <f ca="1">LEFT(OFFSET(Lists!$Q$2,MATCH(E7097,Lists!$R$3:$R$19,0),0),4)</f>
        <v>#N/A</v>
      </c>
      <c r="P7097" s="36" t="e">
        <f ca="1">MATCH(O7097,Lists!$S$2:$S$640,1)</f>
        <v>#N/A</v>
      </c>
      <c r="Q7097" s="36" t="e">
        <f ca="1">MATCH(LEFT(OFFSET(Lists!$Q$2,MATCH(E7097,Lists!$R$3:$R$19,0)+1,0),4),Lists!$S$3:$S$640,1)</f>
        <v>#N/A</v>
      </c>
      <c r="R7097" s="36" t="e">
        <f ca="1">LEFT(OFFSET(Lists!$S$2,P7097-1+MATCH(F7097,OFFSET(Lists!$T$3,P7097-1,0,Q7097-P7097+1),0),0),6)</f>
        <v>#N/A</v>
      </c>
      <c r="S7097" s="36" t="e">
        <f ca="1">VLOOKUP(R7097,Lists!B:D,3,FALSE)</f>
        <v>#N/A</v>
      </c>
      <c r="T7097" s="36" t="str">
        <f>IF(F7097&lt;&gt;"",MATCH(R7097,'Maximum minutes'!B:B,0),"")</f>
        <v/>
      </c>
      <c r="U7097" s="36">
        <f ca="1">IF(F7097&lt;&gt;"",COUNTA(OFFSET('Maximum minutes'!$C$1,'Annexe A1 Cours'!T7097,0,1,50)),0)</f>
        <v>0</v>
      </c>
      <c r="V7097" s="37">
        <f ca="1">IFERROR(OFFSET('Maximum minutes'!$C$1,T7097+1,-1+MATCH(G7097,OFFSET('Maximum minutes'!$C$1,T7097-1,0,1,50),0)),0)</f>
        <v>0</v>
      </c>
      <c r="W7097" s="38">
        <f t="shared" ca="1" si="220"/>
        <v>0</v>
      </c>
    </row>
    <row r="7098" spans="1:23" s="36" customFormat="1" ht="18.75">
      <c r="A7098" s="34"/>
      <c r="B7098" s="39"/>
      <c r="C7098" s="39"/>
      <c r="D7098" s="35"/>
      <c r="E7098" s="40"/>
      <c r="F7098" s="39"/>
      <c r="G7098" s="39"/>
      <c r="H7098" s="39"/>
      <c r="I7098" s="34"/>
      <c r="J7098" s="34"/>
      <c r="K7098" s="34"/>
      <c r="L7098" s="34"/>
      <c r="M7098" s="43" t="str">
        <f ca="1">IFERROR(OFFSET('Maximum minutes'!$C$1,T7098,MATCH(IF(G7098&lt;&gt;"",G7098,F7098),OFFSET('Maximum minutes'!$C$1,T7098-1,0,1,U7098+1),0)-1)*IF(OR(ISNUMBER(J7098),J7098="sans examen"),1,0)*IF(W7098&lt;MinDate,1,0),"")</f>
        <v/>
      </c>
      <c r="N7098" s="36">
        <f t="shared" ca="1" si="221"/>
        <v>0</v>
      </c>
      <c r="O7098" s="36" t="e">
        <f ca="1">LEFT(OFFSET(Lists!$Q$2,MATCH(E7098,Lists!$R$3:$R$19,0),0),4)</f>
        <v>#N/A</v>
      </c>
      <c r="P7098" s="36" t="e">
        <f ca="1">MATCH(O7098,Lists!$S$2:$S$640,1)</f>
        <v>#N/A</v>
      </c>
      <c r="Q7098" s="36" t="e">
        <f ca="1">MATCH(LEFT(OFFSET(Lists!$Q$2,MATCH(E7098,Lists!$R$3:$R$19,0)+1,0),4),Lists!$S$3:$S$640,1)</f>
        <v>#N/A</v>
      </c>
      <c r="R7098" s="36" t="e">
        <f ca="1">LEFT(OFFSET(Lists!$S$2,P7098-1+MATCH(F7098,OFFSET(Lists!$T$3,P7098-1,0,Q7098-P7098+1),0),0),6)</f>
        <v>#N/A</v>
      </c>
      <c r="S7098" s="36" t="e">
        <f ca="1">VLOOKUP(R7098,Lists!B:D,3,FALSE)</f>
        <v>#N/A</v>
      </c>
      <c r="T7098" s="36" t="str">
        <f>IF(F7098&lt;&gt;"",MATCH(R7098,'Maximum minutes'!B:B,0),"")</f>
        <v/>
      </c>
      <c r="U7098" s="36">
        <f ca="1">IF(F7098&lt;&gt;"",COUNTA(OFFSET('Maximum minutes'!$C$1,'Annexe A1 Cours'!T7098,0,1,50)),0)</f>
        <v>0</v>
      </c>
      <c r="V7098" s="37">
        <f ca="1">IFERROR(OFFSET('Maximum minutes'!$C$1,T7098+1,-1+MATCH(G7098,OFFSET('Maximum minutes'!$C$1,T7098-1,0,1,50),0)),0)</f>
        <v>0</v>
      </c>
      <c r="W7098" s="38">
        <f t="shared" ca="1" si="220"/>
        <v>0</v>
      </c>
    </row>
    <row r="7099" spans="1:23" s="36" customFormat="1" ht="18.75">
      <c r="A7099" s="34"/>
      <c r="B7099" s="39"/>
      <c r="C7099" s="39"/>
      <c r="D7099" s="35"/>
      <c r="E7099" s="40"/>
      <c r="F7099" s="39"/>
      <c r="G7099" s="39"/>
      <c r="H7099" s="39"/>
      <c r="I7099" s="34"/>
      <c r="J7099" s="34"/>
      <c r="K7099" s="34"/>
      <c r="L7099" s="34"/>
      <c r="M7099" s="43" t="str">
        <f ca="1">IFERROR(OFFSET('Maximum minutes'!$C$1,T7099,MATCH(IF(G7099&lt;&gt;"",G7099,F7099),OFFSET('Maximum minutes'!$C$1,T7099-1,0,1,U7099+1),0)-1)*IF(OR(ISNUMBER(J7099),J7099="sans examen"),1,0)*IF(W7099&lt;MinDate,1,0),"")</f>
        <v/>
      </c>
      <c r="N7099" s="36">
        <f t="shared" ca="1" si="221"/>
        <v>0</v>
      </c>
      <c r="O7099" s="36" t="e">
        <f ca="1">LEFT(OFFSET(Lists!$Q$2,MATCH(E7099,Lists!$R$3:$R$19,0),0),4)</f>
        <v>#N/A</v>
      </c>
      <c r="P7099" s="36" t="e">
        <f ca="1">MATCH(O7099,Lists!$S$2:$S$640,1)</f>
        <v>#N/A</v>
      </c>
      <c r="Q7099" s="36" t="e">
        <f ca="1">MATCH(LEFT(OFFSET(Lists!$Q$2,MATCH(E7099,Lists!$R$3:$R$19,0)+1,0),4),Lists!$S$3:$S$640,1)</f>
        <v>#N/A</v>
      </c>
      <c r="R7099" s="36" t="e">
        <f ca="1">LEFT(OFFSET(Lists!$S$2,P7099-1+MATCH(F7099,OFFSET(Lists!$T$3,P7099-1,0,Q7099-P7099+1),0),0),6)</f>
        <v>#N/A</v>
      </c>
      <c r="S7099" s="36" t="e">
        <f ca="1">VLOOKUP(R7099,Lists!B:D,3,FALSE)</f>
        <v>#N/A</v>
      </c>
      <c r="T7099" s="36" t="str">
        <f>IF(F7099&lt;&gt;"",MATCH(R7099,'Maximum minutes'!B:B,0),"")</f>
        <v/>
      </c>
      <c r="U7099" s="36">
        <f ca="1">IF(F7099&lt;&gt;"",COUNTA(OFFSET('Maximum minutes'!$C$1,'Annexe A1 Cours'!T7099,0,1,50)),0)</f>
        <v>0</v>
      </c>
      <c r="V7099" s="37">
        <f ca="1">IFERROR(OFFSET('Maximum minutes'!$C$1,T7099+1,-1+MATCH(G7099,OFFSET('Maximum minutes'!$C$1,T7099-1,0,1,50),0)),0)</f>
        <v>0</v>
      </c>
      <c r="W7099" s="38">
        <f t="shared" ca="1" si="220"/>
        <v>0</v>
      </c>
    </row>
    <row r="7100" spans="1:23" s="36" customFormat="1" ht="18.75">
      <c r="A7100" s="34"/>
      <c r="B7100" s="39"/>
      <c r="C7100" s="39"/>
      <c r="D7100" s="35"/>
      <c r="E7100" s="40"/>
      <c r="F7100" s="39"/>
      <c r="G7100" s="39"/>
      <c r="H7100" s="39"/>
      <c r="I7100" s="34"/>
      <c r="J7100" s="34"/>
      <c r="K7100" s="34"/>
      <c r="L7100" s="34"/>
      <c r="M7100" s="43" t="str">
        <f ca="1">IFERROR(OFFSET('Maximum minutes'!$C$1,T7100,MATCH(IF(G7100&lt;&gt;"",G7100,F7100),OFFSET('Maximum minutes'!$C$1,T7100-1,0,1,U7100+1),0)-1)*IF(OR(ISNUMBER(J7100),J7100="sans examen"),1,0)*IF(W7100&lt;MinDate,1,0),"")</f>
        <v/>
      </c>
      <c r="N7100" s="36">
        <f t="shared" ca="1" si="221"/>
        <v>0</v>
      </c>
      <c r="O7100" s="36" t="e">
        <f ca="1">LEFT(OFFSET(Lists!$Q$2,MATCH(E7100,Lists!$R$3:$R$19,0),0),4)</f>
        <v>#N/A</v>
      </c>
      <c r="P7100" s="36" t="e">
        <f ca="1">MATCH(O7100,Lists!$S$2:$S$640,1)</f>
        <v>#N/A</v>
      </c>
      <c r="Q7100" s="36" t="e">
        <f ca="1">MATCH(LEFT(OFFSET(Lists!$Q$2,MATCH(E7100,Lists!$R$3:$R$19,0)+1,0),4),Lists!$S$3:$S$640,1)</f>
        <v>#N/A</v>
      </c>
      <c r="R7100" s="36" t="e">
        <f ca="1">LEFT(OFFSET(Lists!$S$2,P7100-1+MATCH(F7100,OFFSET(Lists!$T$3,P7100-1,0,Q7100-P7100+1),0),0),6)</f>
        <v>#N/A</v>
      </c>
      <c r="S7100" s="36" t="e">
        <f ca="1">VLOOKUP(R7100,Lists!B:D,3,FALSE)</f>
        <v>#N/A</v>
      </c>
      <c r="T7100" s="36" t="str">
        <f>IF(F7100&lt;&gt;"",MATCH(R7100,'Maximum minutes'!B:B,0),"")</f>
        <v/>
      </c>
      <c r="U7100" s="36">
        <f ca="1">IF(F7100&lt;&gt;"",COUNTA(OFFSET('Maximum minutes'!$C$1,'Annexe A1 Cours'!T7100,0,1,50)),0)</f>
        <v>0</v>
      </c>
      <c r="V7100" s="37">
        <f ca="1">IFERROR(OFFSET('Maximum minutes'!$C$1,T7100+1,-1+MATCH(G7100,OFFSET('Maximum minutes'!$C$1,T7100-1,0,1,50),0)),0)</f>
        <v>0</v>
      </c>
      <c r="W7100" s="38">
        <f t="shared" ca="1" si="220"/>
        <v>0</v>
      </c>
    </row>
    <row r="7101" spans="1:23" s="36" customFormat="1" ht="18.75">
      <c r="A7101" s="34"/>
      <c r="B7101" s="39"/>
      <c r="C7101" s="39"/>
      <c r="D7101" s="35"/>
      <c r="E7101" s="40"/>
      <c r="F7101" s="39"/>
      <c r="G7101" s="39"/>
      <c r="H7101" s="39"/>
      <c r="I7101" s="34"/>
      <c r="J7101" s="34"/>
      <c r="K7101" s="34"/>
      <c r="L7101" s="34"/>
      <c r="M7101" s="43" t="str">
        <f ca="1">IFERROR(OFFSET('Maximum minutes'!$C$1,T7101,MATCH(IF(G7101&lt;&gt;"",G7101,F7101),OFFSET('Maximum minutes'!$C$1,T7101-1,0,1,U7101+1),0)-1)*IF(OR(ISNUMBER(J7101),J7101="sans examen"),1,0)*IF(W7101&lt;MinDate,1,0),"")</f>
        <v/>
      </c>
      <c r="N7101" s="36">
        <f t="shared" ca="1" si="221"/>
        <v>0</v>
      </c>
      <c r="O7101" s="36" t="e">
        <f ca="1">LEFT(OFFSET(Lists!$Q$2,MATCH(E7101,Lists!$R$3:$R$19,0),0),4)</f>
        <v>#N/A</v>
      </c>
      <c r="P7101" s="36" t="e">
        <f ca="1">MATCH(O7101,Lists!$S$2:$S$640,1)</f>
        <v>#N/A</v>
      </c>
      <c r="Q7101" s="36" t="e">
        <f ca="1">MATCH(LEFT(OFFSET(Lists!$Q$2,MATCH(E7101,Lists!$R$3:$R$19,0)+1,0),4),Lists!$S$3:$S$640,1)</f>
        <v>#N/A</v>
      </c>
      <c r="R7101" s="36" t="e">
        <f ca="1">LEFT(OFFSET(Lists!$S$2,P7101-1+MATCH(F7101,OFFSET(Lists!$T$3,P7101-1,0,Q7101-P7101+1),0),0),6)</f>
        <v>#N/A</v>
      </c>
      <c r="S7101" s="36" t="e">
        <f ca="1">VLOOKUP(R7101,Lists!B:D,3,FALSE)</f>
        <v>#N/A</v>
      </c>
      <c r="T7101" s="36" t="str">
        <f>IF(F7101&lt;&gt;"",MATCH(R7101,'Maximum minutes'!B:B,0),"")</f>
        <v/>
      </c>
      <c r="U7101" s="36">
        <f ca="1">IF(F7101&lt;&gt;"",COUNTA(OFFSET('Maximum minutes'!$C$1,'Annexe A1 Cours'!T7101,0,1,50)),0)</f>
        <v>0</v>
      </c>
      <c r="V7101" s="37">
        <f ca="1">IFERROR(OFFSET('Maximum minutes'!$C$1,T7101+1,-1+MATCH(G7101,OFFSET('Maximum minutes'!$C$1,T7101-1,0,1,50),0)),0)</f>
        <v>0</v>
      </c>
      <c r="W7101" s="38">
        <f t="shared" ca="1" si="220"/>
        <v>0</v>
      </c>
    </row>
    <row r="7102" spans="1:23" s="36" customFormat="1" ht="18.75">
      <c r="A7102" s="34"/>
      <c r="B7102" s="39"/>
      <c r="C7102" s="39"/>
      <c r="D7102" s="35"/>
      <c r="E7102" s="40"/>
      <c r="F7102" s="39"/>
      <c r="G7102" s="39"/>
      <c r="H7102" s="39"/>
      <c r="I7102" s="34"/>
      <c r="J7102" s="34"/>
      <c r="K7102" s="34"/>
      <c r="L7102" s="34"/>
      <c r="M7102" s="43" t="str">
        <f ca="1">IFERROR(OFFSET('Maximum minutes'!$C$1,T7102,MATCH(IF(G7102&lt;&gt;"",G7102,F7102),OFFSET('Maximum minutes'!$C$1,T7102-1,0,1,U7102+1),0)-1)*IF(OR(ISNUMBER(J7102),J7102="sans examen"),1,0)*IF(W7102&lt;MinDate,1,0),"")</f>
        <v/>
      </c>
      <c r="N7102" s="36">
        <f t="shared" ca="1" si="221"/>
        <v>0</v>
      </c>
      <c r="O7102" s="36" t="e">
        <f ca="1">LEFT(OFFSET(Lists!$Q$2,MATCH(E7102,Lists!$R$3:$R$19,0),0),4)</f>
        <v>#N/A</v>
      </c>
      <c r="P7102" s="36" t="e">
        <f ca="1">MATCH(O7102,Lists!$S$2:$S$640,1)</f>
        <v>#N/A</v>
      </c>
      <c r="Q7102" s="36" t="e">
        <f ca="1">MATCH(LEFT(OFFSET(Lists!$Q$2,MATCH(E7102,Lists!$R$3:$R$19,0)+1,0),4),Lists!$S$3:$S$640,1)</f>
        <v>#N/A</v>
      </c>
      <c r="R7102" s="36" t="e">
        <f ca="1">LEFT(OFFSET(Lists!$S$2,P7102-1+MATCH(F7102,OFFSET(Lists!$T$3,P7102-1,0,Q7102-P7102+1),0),0),6)</f>
        <v>#N/A</v>
      </c>
      <c r="S7102" s="36" t="e">
        <f ca="1">VLOOKUP(R7102,Lists!B:D,3,FALSE)</f>
        <v>#N/A</v>
      </c>
      <c r="T7102" s="36" t="str">
        <f>IF(F7102&lt;&gt;"",MATCH(R7102,'Maximum minutes'!B:B,0),"")</f>
        <v/>
      </c>
      <c r="U7102" s="36">
        <f ca="1">IF(F7102&lt;&gt;"",COUNTA(OFFSET('Maximum minutes'!$C$1,'Annexe A1 Cours'!T7102,0,1,50)),0)</f>
        <v>0</v>
      </c>
      <c r="V7102" s="37">
        <f ca="1">IFERROR(OFFSET('Maximum minutes'!$C$1,T7102+1,-1+MATCH(G7102,OFFSET('Maximum minutes'!$C$1,T7102-1,0,1,50),0)),0)</f>
        <v>0</v>
      </c>
      <c r="W7102" s="38">
        <f t="shared" ca="1" si="220"/>
        <v>0</v>
      </c>
    </row>
    <row r="7103" spans="1:23" s="36" customFormat="1" ht="18.75">
      <c r="A7103" s="34"/>
      <c r="B7103" s="39"/>
      <c r="C7103" s="39"/>
      <c r="D7103" s="35"/>
      <c r="E7103" s="40"/>
      <c r="F7103" s="39"/>
      <c r="G7103" s="39"/>
      <c r="H7103" s="39"/>
      <c r="I7103" s="34"/>
      <c r="J7103" s="34"/>
      <c r="K7103" s="34"/>
      <c r="L7103" s="34"/>
      <c r="M7103" s="43" t="str">
        <f ca="1">IFERROR(OFFSET('Maximum minutes'!$C$1,T7103,MATCH(IF(G7103&lt;&gt;"",G7103,F7103),OFFSET('Maximum minutes'!$C$1,T7103-1,0,1,U7103+1),0)-1)*IF(OR(ISNUMBER(J7103),J7103="sans examen"),1,0)*IF(W7103&lt;MinDate,1,0),"")</f>
        <v/>
      </c>
      <c r="N7103" s="36">
        <f t="shared" ca="1" si="221"/>
        <v>0</v>
      </c>
      <c r="O7103" s="36" t="e">
        <f ca="1">LEFT(OFFSET(Lists!$Q$2,MATCH(E7103,Lists!$R$3:$R$19,0),0),4)</f>
        <v>#N/A</v>
      </c>
      <c r="P7103" s="36" t="e">
        <f ca="1">MATCH(O7103,Lists!$S$2:$S$640,1)</f>
        <v>#N/A</v>
      </c>
      <c r="Q7103" s="36" t="e">
        <f ca="1">MATCH(LEFT(OFFSET(Lists!$Q$2,MATCH(E7103,Lists!$R$3:$R$19,0)+1,0),4),Lists!$S$3:$S$640,1)</f>
        <v>#N/A</v>
      </c>
      <c r="R7103" s="36" t="e">
        <f ca="1">LEFT(OFFSET(Lists!$S$2,P7103-1+MATCH(F7103,OFFSET(Lists!$T$3,P7103-1,0,Q7103-P7103+1),0),0),6)</f>
        <v>#N/A</v>
      </c>
      <c r="S7103" s="36" t="e">
        <f ca="1">VLOOKUP(R7103,Lists!B:D,3,FALSE)</f>
        <v>#N/A</v>
      </c>
      <c r="T7103" s="36" t="str">
        <f>IF(F7103&lt;&gt;"",MATCH(R7103,'Maximum minutes'!B:B,0),"")</f>
        <v/>
      </c>
      <c r="U7103" s="36">
        <f ca="1">IF(F7103&lt;&gt;"",COUNTA(OFFSET('Maximum minutes'!$C$1,'Annexe A1 Cours'!T7103,0,1,50)),0)</f>
        <v>0</v>
      </c>
      <c r="V7103" s="37">
        <f ca="1">IFERROR(OFFSET('Maximum minutes'!$C$1,T7103+1,-1+MATCH(G7103,OFFSET('Maximum minutes'!$C$1,T7103-1,0,1,50),0)),0)</f>
        <v>0</v>
      </c>
      <c r="W7103" s="38">
        <f t="shared" ca="1" si="220"/>
        <v>0</v>
      </c>
    </row>
    <row r="7104" spans="1:23" s="36" customFormat="1" ht="18.75">
      <c r="A7104" s="34"/>
      <c r="B7104" s="39"/>
      <c r="C7104" s="39"/>
      <c r="D7104" s="35"/>
      <c r="E7104" s="40"/>
      <c r="F7104" s="39"/>
      <c r="G7104" s="39"/>
      <c r="H7104" s="39"/>
      <c r="I7104" s="34"/>
      <c r="J7104" s="34"/>
      <c r="K7104" s="34"/>
      <c r="L7104" s="34"/>
      <c r="M7104" s="43" t="str">
        <f ca="1">IFERROR(OFFSET('Maximum minutes'!$C$1,T7104,MATCH(IF(G7104&lt;&gt;"",G7104,F7104),OFFSET('Maximum minutes'!$C$1,T7104-1,0,1,U7104+1),0)-1)*IF(OR(ISNUMBER(J7104),J7104="sans examen"),1,0)*IF(W7104&lt;MinDate,1,0),"")</f>
        <v/>
      </c>
      <c r="N7104" s="36">
        <f t="shared" ca="1" si="221"/>
        <v>0</v>
      </c>
      <c r="O7104" s="36" t="e">
        <f ca="1">LEFT(OFFSET(Lists!$Q$2,MATCH(E7104,Lists!$R$3:$R$19,0),0),4)</f>
        <v>#N/A</v>
      </c>
      <c r="P7104" s="36" t="e">
        <f ca="1">MATCH(O7104,Lists!$S$2:$S$640,1)</f>
        <v>#N/A</v>
      </c>
      <c r="Q7104" s="36" t="e">
        <f ca="1">MATCH(LEFT(OFFSET(Lists!$Q$2,MATCH(E7104,Lists!$R$3:$R$19,0)+1,0),4),Lists!$S$3:$S$640,1)</f>
        <v>#N/A</v>
      </c>
      <c r="R7104" s="36" t="e">
        <f ca="1">LEFT(OFFSET(Lists!$S$2,P7104-1+MATCH(F7104,OFFSET(Lists!$T$3,P7104-1,0,Q7104-P7104+1),0),0),6)</f>
        <v>#N/A</v>
      </c>
      <c r="S7104" s="36" t="e">
        <f ca="1">VLOOKUP(R7104,Lists!B:D,3,FALSE)</f>
        <v>#N/A</v>
      </c>
      <c r="T7104" s="36" t="str">
        <f>IF(F7104&lt;&gt;"",MATCH(R7104,'Maximum minutes'!B:B,0),"")</f>
        <v/>
      </c>
      <c r="U7104" s="36">
        <f ca="1">IF(F7104&lt;&gt;"",COUNTA(OFFSET('Maximum minutes'!$C$1,'Annexe A1 Cours'!T7104,0,1,50)),0)</f>
        <v>0</v>
      </c>
      <c r="V7104" s="37">
        <f ca="1">IFERROR(OFFSET('Maximum minutes'!$C$1,T7104+1,-1+MATCH(G7104,OFFSET('Maximum minutes'!$C$1,T7104-1,0,1,50),0)),0)</f>
        <v>0</v>
      </c>
      <c r="W7104" s="38">
        <f t="shared" ca="1" si="220"/>
        <v>0</v>
      </c>
    </row>
    <row r="7105" spans="1:23" s="36" customFormat="1" ht="18.75">
      <c r="A7105" s="34"/>
      <c r="B7105" s="39"/>
      <c r="C7105" s="39"/>
      <c r="D7105" s="35"/>
      <c r="E7105" s="40"/>
      <c r="F7105" s="39"/>
      <c r="G7105" s="39"/>
      <c r="H7105" s="39"/>
      <c r="I7105" s="34"/>
      <c r="J7105" s="34"/>
      <c r="K7105" s="34"/>
      <c r="L7105" s="34"/>
      <c r="M7105" s="43" t="str">
        <f ca="1">IFERROR(OFFSET('Maximum minutes'!$C$1,T7105,MATCH(IF(G7105&lt;&gt;"",G7105,F7105),OFFSET('Maximum minutes'!$C$1,T7105-1,0,1,U7105+1),0)-1)*IF(OR(ISNUMBER(J7105),J7105="sans examen"),1,0)*IF(W7105&lt;MinDate,1,0),"")</f>
        <v/>
      </c>
      <c r="N7105" s="36">
        <f t="shared" ca="1" si="221"/>
        <v>0</v>
      </c>
      <c r="O7105" s="36" t="e">
        <f ca="1">LEFT(OFFSET(Lists!$Q$2,MATCH(E7105,Lists!$R$3:$R$19,0),0),4)</f>
        <v>#N/A</v>
      </c>
      <c r="P7105" s="36" t="e">
        <f ca="1">MATCH(O7105,Lists!$S$2:$S$640,1)</f>
        <v>#N/A</v>
      </c>
      <c r="Q7105" s="36" t="e">
        <f ca="1">MATCH(LEFT(OFFSET(Lists!$Q$2,MATCH(E7105,Lists!$R$3:$R$19,0)+1,0),4),Lists!$S$3:$S$640,1)</f>
        <v>#N/A</v>
      </c>
      <c r="R7105" s="36" t="e">
        <f ca="1">LEFT(OFFSET(Lists!$S$2,P7105-1+MATCH(F7105,OFFSET(Lists!$T$3,P7105-1,0,Q7105-P7105+1),0),0),6)</f>
        <v>#N/A</v>
      </c>
      <c r="S7105" s="36" t="e">
        <f ca="1">VLOOKUP(R7105,Lists!B:D,3,FALSE)</f>
        <v>#N/A</v>
      </c>
      <c r="T7105" s="36" t="str">
        <f>IF(F7105&lt;&gt;"",MATCH(R7105,'Maximum minutes'!B:B,0),"")</f>
        <v/>
      </c>
      <c r="U7105" s="36">
        <f ca="1">IF(F7105&lt;&gt;"",COUNTA(OFFSET('Maximum minutes'!$C$1,'Annexe A1 Cours'!T7105,0,1,50)),0)</f>
        <v>0</v>
      </c>
      <c r="V7105" s="37">
        <f ca="1">IFERROR(OFFSET('Maximum minutes'!$C$1,T7105+1,-1+MATCH(G7105,OFFSET('Maximum minutes'!$C$1,T7105-1,0,1,50),0)),0)</f>
        <v>0</v>
      </c>
      <c r="W7105" s="38">
        <f t="shared" ca="1" si="220"/>
        <v>0</v>
      </c>
    </row>
    <row r="7106" spans="1:23" s="36" customFormat="1" ht="18.75">
      <c r="A7106" s="34"/>
      <c r="B7106" s="39"/>
      <c r="C7106" s="39"/>
      <c r="D7106" s="35"/>
      <c r="E7106" s="40"/>
      <c r="F7106" s="39"/>
      <c r="G7106" s="39"/>
      <c r="H7106" s="39"/>
      <c r="I7106" s="34"/>
      <c r="J7106" s="34"/>
      <c r="K7106" s="34"/>
      <c r="L7106" s="34"/>
      <c r="M7106" s="43" t="str">
        <f ca="1">IFERROR(OFFSET('Maximum minutes'!$C$1,T7106,MATCH(IF(G7106&lt;&gt;"",G7106,F7106),OFFSET('Maximum minutes'!$C$1,T7106-1,0,1,U7106+1),0)-1)*IF(OR(ISNUMBER(J7106),J7106="sans examen"),1,0)*IF(W7106&lt;MinDate,1,0),"")</f>
        <v/>
      </c>
      <c r="N7106" s="36">
        <f t="shared" ca="1" si="221"/>
        <v>0</v>
      </c>
      <c r="O7106" s="36" t="e">
        <f ca="1">LEFT(OFFSET(Lists!$Q$2,MATCH(E7106,Lists!$R$3:$R$19,0),0),4)</f>
        <v>#N/A</v>
      </c>
      <c r="P7106" s="36" t="e">
        <f ca="1">MATCH(O7106,Lists!$S$2:$S$640,1)</f>
        <v>#N/A</v>
      </c>
      <c r="Q7106" s="36" t="e">
        <f ca="1">MATCH(LEFT(OFFSET(Lists!$Q$2,MATCH(E7106,Lists!$R$3:$R$19,0)+1,0),4),Lists!$S$3:$S$640,1)</f>
        <v>#N/A</v>
      </c>
      <c r="R7106" s="36" t="e">
        <f ca="1">LEFT(OFFSET(Lists!$S$2,P7106-1+MATCH(F7106,OFFSET(Lists!$T$3,P7106-1,0,Q7106-P7106+1),0),0),6)</f>
        <v>#N/A</v>
      </c>
      <c r="S7106" s="36" t="e">
        <f ca="1">VLOOKUP(R7106,Lists!B:D,3,FALSE)</f>
        <v>#N/A</v>
      </c>
      <c r="T7106" s="36" t="str">
        <f>IF(F7106&lt;&gt;"",MATCH(R7106,'Maximum minutes'!B:B,0),"")</f>
        <v/>
      </c>
      <c r="U7106" s="36">
        <f ca="1">IF(F7106&lt;&gt;"",COUNTA(OFFSET('Maximum minutes'!$C$1,'Annexe A1 Cours'!T7106,0,1,50)),0)</f>
        <v>0</v>
      </c>
      <c r="V7106" s="37">
        <f ca="1">IFERROR(OFFSET('Maximum minutes'!$C$1,T7106+1,-1+MATCH(G7106,OFFSET('Maximum minutes'!$C$1,T7106-1,0,1,50),0)),0)</f>
        <v>0</v>
      </c>
      <c r="W7106" s="38">
        <f t="shared" ca="1" si="220"/>
        <v>0</v>
      </c>
    </row>
    <row r="7107" spans="1:23" s="36" customFormat="1" ht="18.75">
      <c r="A7107" s="34"/>
      <c r="B7107" s="39"/>
      <c r="C7107" s="39"/>
      <c r="D7107" s="35"/>
      <c r="E7107" s="40"/>
      <c r="F7107" s="39"/>
      <c r="G7107" s="39"/>
      <c r="H7107" s="39"/>
      <c r="I7107" s="34"/>
      <c r="J7107" s="34"/>
      <c r="K7107" s="34"/>
      <c r="L7107" s="34"/>
      <c r="M7107" s="43" t="str">
        <f ca="1">IFERROR(OFFSET('Maximum minutes'!$C$1,T7107,MATCH(IF(G7107&lt;&gt;"",G7107,F7107),OFFSET('Maximum minutes'!$C$1,T7107-1,0,1,U7107+1),0)-1)*IF(OR(ISNUMBER(J7107),J7107="sans examen"),1,0)*IF(W7107&lt;MinDate,1,0),"")</f>
        <v/>
      </c>
      <c r="N7107" s="36">
        <f t="shared" ca="1" si="221"/>
        <v>0</v>
      </c>
      <c r="O7107" s="36" t="e">
        <f ca="1">LEFT(OFFSET(Lists!$Q$2,MATCH(E7107,Lists!$R$3:$R$19,0),0),4)</f>
        <v>#N/A</v>
      </c>
      <c r="P7107" s="36" t="e">
        <f ca="1">MATCH(O7107,Lists!$S$2:$S$640,1)</f>
        <v>#N/A</v>
      </c>
      <c r="Q7107" s="36" t="e">
        <f ca="1">MATCH(LEFT(OFFSET(Lists!$Q$2,MATCH(E7107,Lists!$R$3:$R$19,0)+1,0),4),Lists!$S$3:$S$640,1)</f>
        <v>#N/A</v>
      </c>
      <c r="R7107" s="36" t="e">
        <f ca="1">LEFT(OFFSET(Lists!$S$2,P7107-1+MATCH(F7107,OFFSET(Lists!$T$3,P7107-1,0,Q7107-P7107+1),0),0),6)</f>
        <v>#N/A</v>
      </c>
      <c r="S7107" s="36" t="e">
        <f ca="1">VLOOKUP(R7107,Lists!B:D,3,FALSE)</f>
        <v>#N/A</v>
      </c>
      <c r="T7107" s="36" t="str">
        <f>IF(F7107&lt;&gt;"",MATCH(R7107,'Maximum minutes'!B:B,0),"")</f>
        <v/>
      </c>
      <c r="U7107" s="36">
        <f ca="1">IF(F7107&lt;&gt;"",COUNTA(OFFSET('Maximum minutes'!$C$1,'Annexe A1 Cours'!T7107,0,1,50)),0)</f>
        <v>0</v>
      </c>
      <c r="V7107" s="37">
        <f ca="1">IFERROR(OFFSET('Maximum minutes'!$C$1,T7107+1,-1+MATCH(G7107,OFFSET('Maximum minutes'!$C$1,T7107-1,0,1,50),0)),0)</f>
        <v>0</v>
      </c>
      <c r="W7107" s="38">
        <f t="shared" ca="1" si="220"/>
        <v>0</v>
      </c>
    </row>
    <row r="7108" spans="1:23" s="36" customFormat="1" ht="18.75">
      <c r="A7108" s="34"/>
      <c r="B7108" s="39"/>
      <c r="C7108" s="39"/>
      <c r="D7108" s="35"/>
      <c r="E7108" s="40"/>
      <c r="F7108" s="39"/>
      <c r="G7108" s="39"/>
      <c r="H7108" s="39"/>
      <c r="I7108" s="34"/>
      <c r="J7108" s="34"/>
      <c r="K7108" s="34"/>
      <c r="L7108" s="34"/>
      <c r="M7108" s="43" t="str">
        <f ca="1">IFERROR(OFFSET('Maximum minutes'!$C$1,T7108,MATCH(IF(G7108&lt;&gt;"",G7108,F7108),OFFSET('Maximum minutes'!$C$1,T7108-1,0,1,U7108+1),0)-1)*IF(OR(ISNUMBER(J7108),J7108="sans examen"),1,0)*IF(W7108&lt;MinDate,1,0),"")</f>
        <v/>
      </c>
      <c r="N7108" s="36">
        <f t="shared" ca="1" si="221"/>
        <v>0</v>
      </c>
      <c r="O7108" s="36" t="e">
        <f ca="1">LEFT(OFFSET(Lists!$Q$2,MATCH(E7108,Lists!$R$3:$R$19,0),0),4)</f>
        <v>#N/A</v>
      </c>
      <c r="P7108" s="36" t="e">
        <f ca="1">MATCH(O7108,Lists!$S$2:$S$640,1)</f>
        <v>#N/A</v>
      </c>
      <c r="Q7108" s="36" t="e">
        <f ca="1">MATCH(LEFT(OFFSET(Lists!$Q$2,MATCH(E7108,Lists!$R$3:$R$19,0)+1,0),4),Lists!$S$3:$S$640,1)</f>
        <v>#N/A</v>
      </c>
      <c r="R7108" s="36" t="e">
        <f ca="1">LEFT(OFFSET(Lists!$S$2,P7108-1+MATCH(F7108,OFFSET(Lists!$T$3,P7108-1,0,Q7108-P7108+1),0),0),6)</f>
        <v>#N/A</v>
      </c>
      <c r="S7108" s="36" t="e">
        <f ca="1">VLOOKUP(R7108,Lists!B:D,3,FALSE)</f>
        <v>#N/A</v>
      </c>
      <c r="T7108" s="36" t="str">
        <f>IF(F7108&lt;&gt;"",MATCH(R7108,'Maximum minutes'!B:B,0),"")</f>
        <v/>
      </c>
      <c r="U7108" s="36">
        <f ca="1">IF(F7108&lt;&gt;"",COUNTA(OFFSET('Maximum minutes'!$C$1,'Annexe A1 Cours'!T7108,0,1,50)),0)</f>
        <v>0</v>
      </c>
      <c r="V7108" s="37">
        <f ca="1">IFERROR(OFFSET('Maximum minutes'!$C$1,T7108+1,-1+MATCH(G7108,OFFSET('Maximum minutes'!$C$1,T7108-1,0,1,50),0)),0)</f>
        <v>0</v>
      </c>
      <c r="W7108" s="38">
        <f t="shared" ca="1" si="220"/>
        <v>0</v>
      </c>
    </row>
    <row r="7109" spans="1:23" s="36" customFormat="1" ht="18.75">
      <c r="A7109" s="34"/>
      <c r="B7109" s="39"/>
      <c r="C7109" s="39"/>
      <c r="D7109" s="35"/>
      <c r="E7109" s="40"/>
      <c r="F7109" s="39"/>
      <c r="G7109" s="39"/>
      <c r="H7109" s="39"/>
      <c r="I7109" s="34"/>
      <c r="J7109" s="34"/>
      <c r="K7109" s="34"/>
      <c r="L7109" s="34"/>
      <c r="M7109" s="43" t="str">
        <f ca="1">IFERROR(OFFSET('Maximum minutes'!$C$1,T7109,MATCH(IF(G7109&lt;&gt;"",G7109,F7109),OFFSET('Maximum minutes'!$C$1,T7109-1,0,1,U7109+1),0)-1)*IF(OR(ISNUMBER(J7109),J7109="sans examen"),1,0)*IF(W7109&lt;MinDate,1,0),"")</f>
        <v/>
      </c>
      <c r="N7109" s="36">
        <f t="shared" ca="1" si="221"/>
        <v>0</v>
      </c>
      <c r="O7109" s="36" t="e">
        <f ca="1">LEFT(OFFSET(Lists!$Q$2,MATCH(E7109,Lists!$R$3:$R$19,0),0),4)</f>
        <v>#N/A</v>
      </c>
      <c r="P7109" s="36" t="e">
        <f ca="1">MATCH(O7109,Lists!$S$2:$S$640,1)</f>
        <v>#N/A</v>
      </c>
      <c r="Q7109" s="36" t="e">
        <f ca="1">MATCH(LEFT(OFFSET(Lists!$Q$2,MATCH(E7109,Lists!$R$3:$R$19,0)+1,0),4),Lists!$S$3:$S$640,1)</f>
        <v>#N/A</v>
      </c>
      <c r="R7109" s="36" t="e">
        <f ca="1">LEFT(OFFSET(Lists!$S$2,P7109-1+MATCH(F7109,OFFSET(Lists!$T$3,P7109-1,0,Q7109-P7109+1),0),0),6)</f>
        <v>#N/A</v>
      </c>
      <c r="S7109" s="36" t="e">
        <f ca="1">VLOOKUP(R7109,Lists!B:D,3,FALSE)</f>
        <v>#N/A</v>
      </c>
      <c r="T7109" s="36" t="str">
        <f>IF(F7109&lt;&gt;"",MATCH(R7109,'Maximum minutes'!B:B,0),"")</f>
        <v/>
      </c>
      <c r="U7109" s="36">
        <f ca="1">IF(F7109&lt;&gt;"",COUNTA(OFFSET('Maximum minutes'!$C$1,'Annexe A1 Cours'!T7109,0,1,50)),0)</f>
        <v>0</v>
      </c>
      <c r="V7109" s="37">
        <f ca="1">IFERROR(OFFSET('Maximum minutes'!$C$1,T7109+1,-1+MATCH(G7109,OFFSET('Maximum minutes'!$C$1,T7109-1,0,1,50),0)),0)</f>
        <v>0</v>
      </c>
      <c r="W7109" s="38">
        <f t="shared" ca="1" si="220"/>
        <v>0</v>
      </c>
    </row>
    <row r="7110" spans="1:23" s="36" customFormat="1" ht="18.75">
      <c r="A7110" s="34"/>
      <c r="B7110" s="39"/>
      <c r="C7110" s="39"/>
      <c r="D7110" s="35"/>
      <c r="E7110" s="40"/>
      <c r="F7110" s="39"/>
      <c r="G7110" s="39"/>
      <c r="H7110" s="39"/>
      <c r="I7110" s="34"/>
      <c r="J7110" s="34"/>
      <c r="K7110" s="34"/>
      <c r="L7110" s="34"/>
      <c r="M7110" s="43" t="str">
        <f ca="1">IFERROR(OFFSET('Maximum minutes'!$C$1,T7110,MATCH(IF(G7110&lt;&gt;"",G7110,F7110),OFFSET('Maximum minutes'!$C$1,T7110-1,0,1,U7110+1),0)-1)*IF(OR(ISNUMBER(J7110),J7110="sans examen"),1,0)*IF(W7110&lt;MinDate,1,0),"")</f>
        <v/>
      </c>
      <c r="N7110" s="36">
        <f t="shared" ca="1" si="221"/>
        <v>0</v>
      </c>
      <c r="O7110" s="36" t="e">
        <f ca="1">LEFT(OFFSET(Lists!$Q$2,MATCH(E7110,Lists!$R$3:$R$19,0),0),4)</f>
        <v>#N/A</v>
      </c>
      <c r="P7110" s="36" t="e">
        <f ca="1">MATCH(O7110,Lists!$S$2:$S$640,1)</f>
        <v>#N/A</v>
      </c>
      <c r="Q7110" s="36" t="e">
        <f ca="1">MATCH(LEFT(OFFSET(Lists!$Q$2,MATCH(E7110,Lists!$R$3:$R$19,0)+1,0),4),Lists!$S$3:$S$640,1)</f>
        <v>#N/A</v>
      </c>
      <c r="R7110" s="36" t="e">
        <f ca="1">LEFT(OFFSET(Lists!$S$2,P7110-1+MATCH(F7110,OFFSET(Lists!$T$3,P7110-1,0,Q7110-P7110+1),0),0),6)</f>
        <v>#N/A</v>
      </c>
      <c r="S7110" s="36" t="e">
        <f ca="1">VLOOKUP(R7110,Lists!B:D,3,FALSE)</f>
        <v>#N/A</v>
      </c>
      <c r="T7110" s="36" t="str">
        <f>IF(F7110&lt;&gt;"",MATCH(R7110,'Maximum minutes'!B:B,0),"")</f>
        <v/>
      </c>
      <c r="U7110" s="36">
        <f ca="1">IF(F7110&lt;&gt;"",COUNTA(OFFSET('Maximum minutes'!$C$1,'Annexe A1 Cours'!T7110,0,1,50)),0)</f>
        <v>0</v>
      </c>
      <c r="V7110" s="37">
        <f ca="1">IFERROR(OFFSET('Maximum minutes'!$C$1,T7110+1,-1+MATCH(G7110,OFFSET('Maximum minutes'!$C$1,T7110-1,0,1,50),0)),0)</f>
        <v>0</v>
      </c>
      <c r="W7110" s="38">
        <f t="shared" ca="1" si="220"/>
        <v>0</v>
      </c>
    </row>
    <row r="7111" spans="1:23" s="36" customFormat="1" ht="18.75">
      <c r="A7111" s="34"/>
      <c r="B7111" s="39"/>
      <c r="C7111" s="39"/>
      <c r="D7111" s="35"/>
      <c r="E7111" s="40"/>
      <c r="F7111" s="39"/>
      <c r="G7111" s="39"/>
      <c r="H7111" s="39"/>
      <c r="I7111" s="34"/>
      <c r="J7111" s="34"/>
      <c r="K7111" s="34"/>
      <c r="L7111" s="34"/>
      <c r="M7111" s="43" t="str">
        <f ca="1">IFERROR(OFFSET('Maximum minutes'!$C$1,T7111,MATCH(IF(G7111&lt;&gt;"",G7111,F7111),OFFSET('Maximum minutes'!$C$1,T7111-1,0,1,U7111+1),0)-1)*IF(OR(ISNUMBER(J7111),J7111="sans examen"),1,0)*IF(W7111&lt;MinDate,1,0),"")</f>
        <v/>
      </c>
      <c r="N7111" s="36">
        <f t="shared" ca="1" si="221"/>
        <v>0</v>
      </c>
      <c r="O7111" s="36" t="e">
        <f ca="1">LEFT(OFFSET(Lists!$Q$2,MATCH(E7111,Lists!$R$3:$R$19,0),0),4)</f>
        <v>#N/A</v>
      </c>
      <c r="P7111" s="36" t="e">
        <f ca="1">MATCH(O7111,Lists!$S$2:$S$640,1)</f>
        <v>#N/A</v>
      </c>
      <c r="Q7111" s="36" t="e">
        <f ca="1">MATCH(LEFT(OFFSET(Lists!$Q$2,MATCH(E7111,Lists!$R$3:$R$19,0)+1,0),4),Lists!$S$3:$S$640,1)</f>
        <v>#N/A</v>
      </c>
      <c r="R7111" s="36" t="e">
        <f ca="1">LEFT(OFFSET(Lists!$S$2,P7111-1+MATCH(F7111,OFFSET(Lists!$T$3,P7111-1,0,Q7111-P7111+1),0),0),6)</f>
        <v>#N/A</v>
      </c>
      <c r="S7111" s="36" t="e">
        <f ca="1">VLOOKUP(R7111,Lists!B:D,3,FALSE)</f>
        <v>#N/A</v>
      </c>
      <c r="T7111" s="36" t="str">
        <f>IF(F7111&lt;&gt;"",MATCH(R7111,'Maximum minutes'!B:B,0),"")</f>
        <v/>
      </c>
      <c r="U7111" s="36">
        <f ca="1">IF(F7111&lt;&gt;"",COUNTA(OFFSET('Maximum minutes'!$C$1,'Annexe A1 Cours'!T7111,0,1,50)),0)</f>
        <v>0</v>
      </c>
      <c r="V7111" s="37">
        <f ca="1">IFERROR(OFFSET('Maximum minutes'!$C$1,T7111+1,-1+MATCH(G7111,OFFSET('Maximum minutes'!$C$1,T7111-1,0,1,50),0)),0)</f>
        <v>0</v>
      </c>
      <c r="W7111" s="38">
        <f t="shared" ref="W7111:W7174" ca="1" si="222">IFERROR(DATE(YEAR(D7111)+V7111,MONTH(D7111),DAY(D7111)),"")</f>
        <v>0</v>
      </c>
    </row>
    <row r="7112" spans="1:23" s="36" customFormat="1" ht="18.75">
      <c r="A7112" s="34"/>
      <c r="B7112" s="39"/>
      <c r="C7112" s="39"/>
      <c r="D7112" s="35"/>
      <c r="E7112" s="40"/>
      <c r="F7112" s="39"/>
      <c r="G7112" s="39"/>
      <c r="H7112" s="39"/>
      <c r="I7112" s="34"/>
      <c r="J7112" s="34"/>
      <c r="K7112" s="34"/>
      <c r="L7112" s="34"/>
      <c r="M7112" s="43" t="str">
        <f ca="1">IFERROR(OFFSET('Maximum minutes'!$C$1,T7112,MATCH(IF(G7112&lt;&gt;"",G7112,F7112),OFFSET('Maximum minutes'!$C$1,T7112-1,0,1,U7112+1),0)-1)*IF(OR(ISNUMBER(J7112),J7112="sans examen"),1,0)*IF(W7112&lt;MinDate,1,0),"")</f>
        <v/>
      </c>
      <c r="N7112" s="36">
        <f t="shared" ref="N7112:N7175" ca="1" si="223">IF(K7112&gt;0,MIN(K7112,M7112),0)*IF(M7112="",0,1)</f>
        <v>0</v>
      </c>
      <c r="O7112" s="36" t="e">
        <f ca="1">LEFT(OFFSET(Lists!$Q$2,MATCH(E7112,Lists!$R$3:$R$19,0),0),4)</f>
        <v>#N/A</v>
      </c>
      <c r="P7112" s="36" t="e">
        <f ca="1">MATCH(O7112,Lists!$S$2:$S$640,1)</f>
        <v>#N/A</v>
      </c>
      <c r="Q7112" s="36" t="e">
        <f ca="1">MATCH(LEFT(OFFSET(Lists!$Q$2,MATCH(E7112,Lists!$R$3:$R$19,0)+1,0),4),Lists!$S$3:$S$640,1)</f>
        <v>#N/A</v>
      </c>
      <c r="R7112" s="36" t="e">
        <f ca="1">LEFT(OFFSET(Lists!$S$2,P7112-1+MATCH(F7112,OFFSET(Lists!$T$3,P7112-1,0,Q7112-P7112+1),0),0),6)</f>
        <v>#N/A</v>
      </c>
      <c r="S7112" s="36" t="e">
        <f ca="1">VLOOKUP(R7112,Lists!B:D,3,FALSE)</f>
        <v>#N/A</v>
      </c>
      <c r="T7112" s="36" t="str">
        <f>IF(F7112&lt;&gt;"",MATCH(R7112,'Maximum minutes'!B:B,0),"")</f>
        <v/>
      </c>
      <c r="U7112" s="36">
        <f ca="1">IF(F7112&lt;&gt;"",COUNTA(OFFSET('Maximum minutes'!$C$1,'Annexe A1 Cours'!T7112,0,1,50)),0)</f>
        <v>0</v>
      </c>
      <c r="V7112" s="37">
        <f ca="1">IFERROR(OFFSET('Maximum minutes'!$C$1,T7112+1,-1+MATCH(G7112,OFFSET('Maximum minutes'!$C$1,T7112-1,0,1,50),0)),0)</f>
        <v>0</v>
      </c>
      <c r="W7112" s="38">
        <f t="shared" ca="1" si="222"/>
        <v>0</v>
      </c>
    </row>
    <row r="7113" spans="1:23" s="36" customFormat="1" ht="18.75">
      <c r="A7113" s="34"/>
      <c r="B7113" s="39"/>
      <c r="C7113" s="39"/>
      <c r="D7113" s="35"/>
      <c r="E7113" s="40"/>
      <c r="F7113" s="39"/>
      <c r="G7113" s="39"/>
      <c r="H7113" s="39"/>
      <c r="I7113" s="34"/>
      <c r="J7113" s="34"/>
      <c r="K7113" s="34"/>
      <c r="L7113" s="34"/>
      <c r="M7113" s="43" t="str">
        <f ca="1">IFERROR(OFFSET('Maximum minutes'!$C$1,T7113,MATCH(IF(G7113&lt;&gt;"",G7113,F7113),OFFSET('Maximum minutes'!$C$1,T7113-1,0,1,U7113+1),0)-1)*IF(OR(ISNUMBER(J7113),J7113="sans examen"),1,0)*IF(W7113&lt;MinDate,1,0),"")</f>
        <v/>
      </c>
      <c r="N7113" s="36">
        <f t="shared" ca="1" si="223"/>
        <v>0</v>
      </c>
      <c r="O7113" s="36" t="e">
        <f ca="1">LEFT(OFFSET(Lists!$Q$2,MATCH(E7113,Lists!$R$3:$R$19,0),0),4)</f>
        <v>#N/A</v>
      </c>
      <c r="P7113" s="36" t="e">
        <f ca="1">MATCH(O7113,Lists!$S$2:$S$640,1)</f>
        <v>#N/A</v>
      </c>
      <c r="Q7113" s="36" t="e">
        <f ca="1">MATCH(LEFT(OFFSET(Lists!$Q$2,MATCH(E7113,Lists!$R$3:$R$19,0)+1,0),4),Lists!$S$3:$S$640,1)</f>
        <v>#N/A</v>
      </c>
      <c r="R7113" s="36" t="e">
        <f ca="1">LEFT(OFFSET(Lists!$S$2,P7113-1+MATCH(F7113,OFFSET(Lists!$T$3,P7113-1,0,Q7113-P7113+1),0),0),6)</f>
        <v>#N/A</v>
      </c>
      <c r="S7113" s="36" t="e">
        <f ca="1">VLOOKUP(R7113,Lists!B:D,3,FALSE)</f>
        <v>#N/A</v>
      </c>
      <c r="T7113" s="36" t="str">
        <f>IF(F7113&lt;&gt;"",MATCH(R7113,'Maximum minutes'!B:B,0),"")</f>
        <v/>
      </c>
      <c r="U7113" s="36">
        <f ca="1">IF(F7113&lt;&gt;"",COUNTA(OFFSET('Maximum minutes'!$C$1,'Annexe A1 Cours'!T7113,0,1,50)),0)</f>
        <v>0</v>
      </c>
      <c r="V7113" s="37">
        <f ca="1">IFERROR(OFFSET('Maximum minutes'!$C$1,T7113+1,-1+MATCH(G7113,OFFSET('Maximum minutes'!$C$1,T7113-1,0,1,50),0)),0)</f>
        <v>0</v>
      </c>
      <c r="W7113" s="38">
        <f t="shared" ca="1" si="222"/>
        <v>0</v>
      </c>
    </row>
    <row r="7114" spans="1:23" s="36" customFormat="1" ht="18.75">
      <c r="A7114" s="34"/>
      <c r="B7114" s="39"/>
      <c r="C7114" s="39"/>
      <c r="D7114" s="35"/>
      <c r="E7114" s="40"/>
      <c r="F7114" s="39"/>
      <c r="G7114" s="39"/>
      <c r="H7114" s="39"/>
      <c r="I7114" s="34"/>
      <c r="J7114" s="34"/>
      <c r="K7114" s="34"/>
      <c r="L7114" s="34"/>
      <c r="M7114" s="43" t="str">
        <f ca="1">IFERROR(OFFSET('Maximum minutes'!$C$1,T7114,MATCH(IF(G7114&lt;&gt;"",G7114,F7114),OFFSET('Maximum minutes'!$C$1,T7114-1,0,1,U7114+1),0)-1)*IF(OR(ISNUMBER(J7114),J7114="sans examen"),1,0)*IF(W7114&lt;MinDate,1,0),"")</f>
        <v/>
      </c>
      <c r="N7114" s="36">
        <f t="shared" ca="1" si="223"/>
        <v>0</v>
      </c>
      <c r="O7114" s="36" t="e">
        <f ca="1">LEFT(OFFSET(Lists!$Q$2,MATCH(E7114,Lists!$R$3:$R$19,0),0),4)</f>
        <v>#N/A</v>
      </c>
      <c r="P7114" s="36" t="e">
        <f ca="1">MATCH(O7114,Lists!$S$2:$S$640,1)</f>
        <v>#N/A</v>
      </c>
      <c r="Q7114" s="36" t="e">
        <f ca="1">MATCH(LEFT(OFFSET(Lists!$Q$2,MATCH(E7114,Lists!$R$3:$R$19,0)+1,0),4),Lists!$S$3:$S$640,1)</f>
        <v>#N/A</v>
      </c>
      <c r="R7114" s="36" t="e">
        <f ca="1">LEFT(OFFSET(Lists!$S$2,P7114-1+MATCH(F7114,OFFSET(Lists!$T$3,P7114-1,0,Q7114-P7114+1),0),0),6)</f>
        <v>#N/A</v>
      </c>
      <c r="S7114" s="36" t="e">
        <f ca="1">VLOOKUP(R7114,Lists!B:D,3,FALSE)</f>
        <v>#N/A</v>
      </c>
      <c r="T7114" s="36" t="str">
        <f>IF(F7114&lt;&gt;"",MATCH(R7114,'Maximum minutes'!B:B,0),"")</f>
        <v/>
      </c>
      <c r="U7114" s="36">
        <f ca="1">IF(F7114&lt;&gt;"",COUNTA(OFFSET('Maximum minutes'!$C$1,'Annexe A1 Cours'!T7114,0,1,50)),0)</f>
        <v>0</v>
      </c>
      <c r="V7114" s="37">
        <f ca="1">IFERROR(OFFSET('Maximum minutes'!$C$1,T7114+1,-1+MATCH(G7114,OFFSET('Maximum minutes'!$C$1,T7114-1,0,1,50),0)),0)</f>
        <v>0</v>
      </c>
      <c r="W7114" s="38">
        <f t="shared" ca="1" si="222"/>
        <v>0</v>
      </c>
    </row>
    <row r="7115" spans="1:23" s="36" customFormat="1" ht="18.75">
      <c r="A7115" s="34"/>
      <c r="B7115" s="39"/>
      <c r="C7115" s="39"/>
      <c r="D7115" s="35"/>
      <c r="E7115" s="40"/>
      <c r="F7115" s="39"/>
      <c r="G7115" s="39"/>
      <c r="H7115" s="39"/>
      <c r="I7115" s="34"/>
      <c r="J7115" s="34"/>
      <c r="K7115" s="34"/>
      <c r="L7115" s="34"/>
      <c r="M7115" s="43" t="str">
        <f ca="1">IFERROR(OFFSET('Maximum minutes'!$C$1,T7115,MATCH(IF(G7115&lt;&gt;"",G7115,F7115),OFFSET('Maximum minutes'!$C$1,T7115-1,0,1,U7115+1),0)-1)*IF(OR(ISNUMBER(J7115),J7115="sans examen"),1,0)*IF(W7115&lt;MinDate,1,0),"")</f>
        <v/>
      </c>
      <c r="N7115" s="36">
        <f t="shared" ca="1" si="223"/>
        <v>0</v>
      </c>
      <c r="O7115" s="36" t="e">
        <f ca="1">LEFT(OFFSET(Lists!$Q$2,MATCH(E7115,Lists!$R$3:$R$19,0),0),4)</f>
        <v>#N/A</v>
      </c>
      <c r="P7115" s="36" t="e">
        <f ca="1">MATCH(O7115,Lists!$S$2:$S$640,1)</f>
        <v>#N/A</v>
      </c>
      <c r="Q7115" s="36" t="e">
        <f ca="1">MATCH(LEFT(OFFSET(Lists!$Q$2,MATCH(E7115,Lists!$R$3:$R$19,0)+1,0),4),Lists!$S$3:$S$640,1)</f>
        <v>#N/A</v>
      </c>
      <c r="R7115" s="36" t="e">
        <f ca="1">LEFT(OFFSET(Lists!$S$2,P7115-1+MATCH(F7115,OFFSET(Lists!$T$3,P7115-1,0,Q7115-P7115+1),0),0),6)</f>
        <v>#N/A</v>
      </c>
      <c r="S7115" s="36" t="e">
        <f ca="1">VLOOKUP(R7115,Lists!B:D,3,FALSE)</f>
        <v>#N/A</v>
      </c>
      <c r="T7115" s="36" t="str">
        <f>IF(F7115&lt;&gt;"",MATCH(R7115,'Maximum minutes'!B:B,0),"")</f>
        <v/>
      </c>
      <c r="U7115" s="36">
        <f ca="1">IF(F7115&lt;&gt;"",COUNTA(OFFSET('Maximum minutes'!$C$1,'Annexe A1 Cours'!T7115,0,1,50)),0)</f>
        <v>0</v>
      </c>
      <c r="V7115" s="37">
        <f ca="1">IFERROR(OFFSET('Maximum minutes'!$C$1,T7115+1,-1+MATCH(G7115,OFFSET('Maximum minutes'!$C$1,T7115-1,0,1,50),0)),0)</f>
        <v>0</v>
      </c>
      <c r="W7115" s="38">
        <f t="shared" ca="1" si="222"/>
        <v>0</v>
      </c>
    </row>
    <row r="7116" spans="1:23" s="36" customFormat="1" ht="18.75">
      <c r="A7116" s="34"/>
      <c r="B7116" s="39"/>
      <c r="C7116" s="39"/>
      <c r="D7116" s="35"/>
      <c r="E7116" s="40"/>
      <c r="F7116" s="39"/>
      <c r="G7116" s="39"/>
      <c r="H7116" s="39"/>
      <c r="I7116" s="34"/>
      <c r="J7116" s="34"/>
      <c r="K7116" s="34"/>
      <c r="L7116" s="34"/>
      <c r="M7116" s="43" t="str">
        <f ca="1">IFERROR(OFFSET('Maximum minutes'!$C$1,T7116,MATCH(IF(G7116&lt;&gt;"",G7116,F7116),OFFSET('Maximum minutes'!$C$1,T7116-1,0,1,U7116+1),0)-1)*IF(OR(ISNUMBER(J7116),J7116="sans examen"),1,0)*IF(W7116&lt;MinDate,1,0),"")</f>
        <v/>
      </c>
      <c r="N7116" s="36">
        <f t="shared" ca="1" si="223"/>
        <v>0</v>
      </c>
      <c r="O7116" s="36" t="e">
        <f ca="1">LEFT(OFFSET(Lists!$Q$2,MATCH(E7116,Lists!$R$3:$R$19,0),0),4)</f>
        <v>#N/A</v>
      </c>
      <c r="P7116" s="36" t="e">
        <f ca="1">MATCH(O7116,Lists!$S$2:$S$640,1)</f>
        <v>#N/A</v>
      </c>
      <c r="Q7116" s="36" t="e">
        <f ca="1">MATCH(LEFT(OFFSET(Lists!$Q$2,MATCH(E7116,Lists!$R$3:$R$19,0)+1,0),4),Lists!$S$3:$S$640,1)</f>
        <v>#N/A</v>
      </c>
      <c r="R7116" s="36" t="e">
        <f ca="1">LEFT(OFFSET(Lists!$S$2,P7116-1+MATCH(F7116,OFFSET(Lists!$T$3,P7116-1,0,Q7116-P7116+1),0),0),6)</f>
        <v>#N/A</v>
      </c>
      <c r="S7116" s="36" t="e">
        <f ca="1">VLOOKUP(R7116,Lists!B:D,3,FALSE)</f>
        <v>#N/A</v>
      </c>
      <c r="T7116" s="36" t="str">
        <f>IF(F7116&lt;&gt;"",MATCH(R7116,'Maximum minutes'!B:B,0),"")</f>
        <v/>
      </c>
      <c r="U7116" s="36">
        <f ca="1">IF(F7116&lt;&gt;"",COUNTA(OFFSET('Maximum minutes'!$C$1,'Annexe A1 Cours'!T7116,0,1,50)),0)</f>
        <v>0</v>
      </c>
      <c r="V7116" s="37">
        <f ca="1">IFERROR(OFFSET('Maximum minutes'!$C$1,T7116+1,-1+MATCH(G7116,OFFSET('Maximum minutes'!$C$1,T7116-1,0,1,50),0)),0)</f>
        <v>0</v>
      </c>
      <c r="W7116" s="38">
        <f t="shared" ca="1" si="222"/>
        <v>0</v>
      </c>
    </row>
    <row r="7117" spans="1:23" s="36" customFormat="1" ht="18.75">
      <c r="A7117" s="34"/>
      <c r="B7117" s="39"/>
      <c r="C7117" s="39"/>
      <c r="D7117" s="35"/>
      <c r="E7117" s="40"/>
      <c r="F7117" s="39"/>
      <c r="G7117" s="39"/>
      <c r="H7117" s="39"/>
      <c r="I7117" s="34"/>
      <c r="J7117" s="34"/>
      <c r="K7117" s="34"/>
      <c r="L7117" s="34"/>
      <c r="M7117" s="43" t="str">
        <f ca="1">IFERROR(OFFSET('Maximum minutes'!$C$1,T7117,MATCH(IF(G7117&lt;&gt;"",G7117,F7117),OFFSET('Maximum minutes'!$C$1,T7117-1,0,1,U7117+1),0)-1)*IF(OR(ISNUMBER(J7117),J7117="sans examen"),1,0)*IF(W7117&lt;MinDate,1,0),"")</f>
        <v/>
      </c>
      <c r="N7117" s="36">
        <f t="shared" ca="1" si="223"/>
        <v>0</v>
      </c>
      <c r="O7117" s="36" t="e">
        <f ca="1">LEFT(OFFSET(Lists!$Q$2,MATCH(E7117,Lists!$R$3:$R$19,0),0),4)</f>
        <v>#N/A</v>
      </c>
      <c r="P7117" s="36" t="e">
        <f ca="1">MATCH(O7117,Lists!$S$2:$S$640,1)</f>
        <v>#N/A</v>
      </c>
      <c r="Q7117" s="36" t="e">
        <f ca="1">MATCH(LEFT(OFFSET(Lists!$Q$2,MATCH(E7117,Lists!$R$3:$R$19,0)+1,0),4),Lists!$S$3:$S$640,1)</f>
        <v>#N/A</v>
      </c>
      <c r="R7117" s="36" t="e">
        <f ca="1">LEFT(OFFSET(Lists!$S$2,P7117-1+MATCH(F7117,OFFSET(Lists!$T$3,P7117-1,0,Q7117-P7117+1),0),0),6)</f>
        <v>#N/A</v>
      </c>
      <c r="S7117" s="36" t="e">
        <f ca="1">VLOOKUP(R7117,Lists!B:D,3,FALSE)</f>
        <v>#N/A</v>
      </c>
      <c r="T7117" s="36" t="str">
        <f>IF(F7117&lt;&gt;"",MATCH(R7117,'Maximum minutes'!B:B,0),"")</f>
        <v/>
      </c>
      <c r="U7117" s="36">
        <f ca="1">IF(F7117&lt;&gt;"",COUNTA(OFFSET('Maximum minutes'!$C$1,'Annexe A1 Cours'!T7117,0,1,50)),0)</f>
        <v>0</v>
      </c>
      <c r="V7117" s="37">
        <f ca="1">IFERROR(OFFSET('Maximum minutes'!$C$1,T7117+1,-1+MATCH(G7117,OFFSET('Maximum minutes'!$C$1,T7117-1,0,1,50),0)),0)</f>
        <v>0</v>
      </c>
      <c r="W7117" s="38">
        <f t="shared" ca="1" si="222"/>
        <v>0</v>
      </c>
    </row>
    <row r="7118" spans="1:23" s="36" customFormat="1" ht="18.75">
      <c r="A7118" s="34"/>
      <c r="B7118" s="39"/>
      <c r="C7118" s="39"/>
      <c r="D7118" s="35"/>
      <c r="E7118" s="40"/>
      <c r="F7118" s="39"/>
      <c r="G7118" s="39"/>
      <c r="H7118" s="39"/>
      <c r="I7118" s="34"/>
      <c r="J7118" s="34"/>
      <c r="K7118" s="34"/>
      <c r="L7118" s="34"/>
      <c r="M7118" s="43" t="str">
        <f ca="1">IFERROR(OFFSET('Maximum minutes'!$C$1,T7118,MATCH(IF(G7118&lt;&gt;"",G7118,F7118),OFFSET('Maximum minutes'!$C$1,T7118-1,0,1,U7118+1),0)-1)*IF(OR(ISNUMBER(J7118),J7118="sans examen"),1,0)*IF(W7118&lt;MinDate,1,0),"")</f>
        <v/>
      </c>
      <c r="N7118" s="36">
        <f t="shared" ca="1" si="223"/>
        <v>0</v>
      </c>
      <c r="O7118" s="36" t="e">
        <f ca="1">LEFT(OFFSET(Lists!$Q$2,MATCH(E7118,Lists!$R$3:$R$19,0),0),4)</f>
        <v>#N/A</v>
      </c>
      <c r="P7118" s="36" t="e">
        <f ca="1">MATCH(O7118,Lists!$S$2:$S$640,1)</f>
        <v>#N/A</v>
      </c>
      <c r="Q7118" s="36" t="e">
        <f ca="1">MATCH(LEFT(OFFSET(Lists!$Q$2,MATCH(E7118,Lists!$R$3:$R$19,0)+1,0),4),Lists!$S$3:$S$640,1)</f>
        <v>#N/A</v>
      </c>
      <c r="R7118" s="36" t="e">
        <f ca="1">LEFT(OFFSET(Lists!$S$2,P7118-1+MATCH(F7118,OFFSET(Lists!$T$3,P7118-1,0,Q7118-P7118+1),0),0),6)</f>
        <v>#N/A</v>
      </c>
      <c r="S7118" s="36" t="e">
        <f ca="1">VLOOKUP(R7118,Lists!B:D,3,FALSE)</f>
        <v>#N/A</v>
      </c>
      <c r="T7118" s="36" t="str">
        <f>IF(F7118&lt;&gt;"",MATCH(R7118,'Maximum minutes'!B:B,0),"")</f>
        <v/>
      </c>
      <c r="U7118" s="36">
        <f ca="1">IF(F7118&lt;&gt;"",COUNTA(OFFSET('Maximum minutes'!$C$1,'Annexe A1 Cours'!T7118,0,1,50)),0)</f>
        <v>0</v>
      </c>
      <c r="V7118" s="37">
        <f ca="1">IFERROR(OFFSET('Maximum minutes'!$C$1,T7118+1,-1+MATCH(G7118,OFFSET('Maximum minutes'!$C$1,T7118-1,0,1,50),0)),0)</f>
        <v>0</v>
      </c>
      <c r="W7118" s="38">
        <f t="shared" ca="1" si="222"/>
        <v>0</v>
      </c>
    </row>
    <row r="7119" spans="1:23" s="36" customFormat="1" ht="18.75">
      <c r="A7119" s="34"/>
      <c r="B7119" s="39"/>
      <c r="C7119" s="39"/>
      <c r="D7119" s="35"/>
      <c r="E7119" s="40"/>
      <c r="F7119" s="39"/>
      <c r="G7119" s="39"/>
      <c r="H7119" s="39"/>
      <c r="I7119" s="34"/>
      <c r="J7119" s="34"/>
      <c r="K7119" s="34"/>
      <c r="L7119" s="34"/>
      <c r="M7119" s="43" t="str">
        <f ca="1">IFERROR(OFFSET('Maximum minutes'!$C$1,T7119,MATCH(IF(G7119&lt;&gt;"",G7119,F7119),OFFSET('Maximum minutes'!$C$1,T7119-1,0,1,U7119+1),0)-1)*IF(OR(ISNUMBER(J7119),J7119="sans examen"),1,0)*IF(W7119&lt;MinDate,1,0),"")</f>
        <v/>
      </c>
      <c r="N7119" s="36">
        <f t="shared" ca="1" si="223"/>
        <v>0</v>
      </c>
      <c r="O7119" s="36" t="e">
        <f ca="1">LEFT(OFFSET(Lists!$Q$2,MATCH(E7119,Lists!$R$3:$R$19,0),0),4)</f>
        <v>#N/A</v>
      </c>
      <c r="P7119" s="36" t="e">
        <f ca="1">MATCH(O7119,Lists!$S$2:$S$640,1)</f>
        <v>#N/A</v>
      </c>
      <c r="Q7119" s="36" t="e">
        <f ca="1">MATCH(LEFT(OFFSET(Lists!$Q$2,MATCH(E7119,Lists!$R$3:$R$19,0)+1,0),4),Lists!$S$3:$S$640,1)</f>
        <v>#N/A</v>
      </c>
      <c r="R7119" s="36" t="e">
        <f ca="1">LEFT(OFFSET(Lists!$S$2,P7119-1+MATCH(F7119,OFFSET(Lists!$T$3,P7119-1,0,Q7119-P7119+1),0),0),6)</f>
        <v>#N/A</v>
      </c>
      <c r="S7119" s="36" t="e">
        <f ca="1">VLOOKUP(R7119,Lists!B:D,3,FALSE)</f>
        <v>#N/A</v>
      </c>
      <c r="T7119" s="36" t="str">
        <f>IF(F7119&lt;&gt;"",MATCH(R7119,'Maximum minutes'!B:B,0),"")</f>
        <v/>
      </c>
      <c r="U7119" s="36">
        <f ca="1">IF(F7119&lt;&gt;"",COUNTA(OFFSET('Maximum minutes'!$C$1,'Annexe A1 Cours'!T7119,0,1,50)),0)</f>
        <v>0</v>
      </c>
      <c r="V7119" s="37">
        <f ca="1">IFERROR(OFFSET('Maximum minutes'!$C$1,T7119+1,-1+MATCH(G7119,OFFSET('Maximum minutes'!$C$1,T7119-1,0,1,50),0)),0)</f>
        <v>0</v>
      </c>
      <c r="W7119" s="38">
        <f t="shared" ca="1" si="222"/>
        <v>0</v>
      </c>
    </row>
    <row r="7120" spans="1:23" s="36" customFormat="1" ht="18.75">
      <c r="A7120" s="34"/>
      <c r="B7120" s="39"/>
      <c r="C7120" s="39"/>
      <c r="D7120" s="35"/>
      <c r="E7120" s="40"/>
      <c r="F7120" s="39"/>
      <c r="G7120" s="39"/>
      <c r="H7120" s="39"/>
      <c r="I7120" s="34"/>
      <c r="J7120" s="34"/>
      <c r="K7120" s="34"/>
      <c r="L7120" s="34"/>
      <c r="M7120" s="43" t="str">
        <f ca="1">IFERROR(OFFSET('Maximum minutes'!$C$1,T7120,MATCH(IF(G7120&lt;&gt;"",G7120,F7120),OFFSET('Maximum minutes'!$C$1,T7120-1,0,1,U7120+1),0)-1)*IF(OR(ISNUMBER(J7120),J7120="sans examen"),1,0)*IF(W7120&lt;MinDate,1,0),"")</f>
        <v/>
      </c>
      <c r="N7120" s="36">
        <f t="shared" ca="1" si="223"/>
        <v>0</v>
      </c>
      <c r="O7120" s="36" t="e">
        <f ca="1">LEFT(OFFSET(Lists!$Q$2,MATCH(E7120,Lists!$R$3:$R$19,0),0),4)</f>
        <v>#N/A</v>
      </c>
      <c r="P7120" s="36" t="e">
        <f ca="1">MATCH(O7120,Lists!$S$2:$S$640,1)</f>
        <v>#N/A</v>
      </c>
      <c r="Q7120" s="36" t="e">
        <f ca="1">MATCH(LEFT(OFFSET(Lists!$Q$2,MATCH(E7120,Lists!$R$3:$R$19,0)+1,0),4),Lists!$S$3:$S$640,1)</f>
        <v>#N/A</v>
      </c>
      <c r="R7120" s="36" t="e">
        <f ca="1">LEFT(OFFSET(Lists!$S$2,P7120-1+MATCH(F7120,OFFSET(Lists!$T$3,P7120-1,0,Q7120-P7120+1),0),0),6)</f>
        <v>#N/A</v>
      </c>
      <c r="S7120" s="36" t="e">
        <f ca="1">VLOOKUP(R7120,Lists!B:D,3,FALSE)</f>
        <v>#N/A</v>
      </c>
      <c r="T7120" s="36" t="str">
        <f>IF(F7120&lt;&gt;"",MATCH(R7120,'Maximum minutes'!B:B,0),"")</f>
        <v/>
      </c>
      <c r="U7120" s="36">
        <f ca="1">IF(F7120&lt;&gt;"",COUNTA(OFFSET('Maximum minutes'!$C$1,'Annexe A1 Cours'!T7120,0,1,50)),0)</f>
        <v>0</v>
      </c>
      <c r="V7120" s="37">
        <f ca="1">IFERROR(OFFSET('Maximum minutes'!$C$1,T7120+1,-1+MATCH(G7120,OFFSET('Maximum minutes'!$C$1,T7120-1,0,1,50),0)),0)</f>
        <v>0</v>
      </c>
      <c r="W7120" s="38">
        <f t="shared" ca="1" si="222"/>
        <v>0</v>
      </c>
    </row>
    <row r="7121" spans="1:23" s="36" customFormat="1" ht="18.75">
      <c r="A7121" s="34"/>
      <c r="B7121" s="39"/>
      <c r="C7121" s="39"/>
      <c r="D7121" s="35"/>
      <c r="E7121" s="40"/>
      <c r="F7121" s="39"/>
      <c r="G7121" s="39"/>
      <c r="H7121" s="39"/>
      <c r="I7121" s="34"/>
      <c r="J7121" s="34"/>
      <c r="K7121" s="34"/>
      <c r="L7121" s="34"/>
      <c r="M7121" s="43" t="str">
        <f ca="1">IFERROR(OFFSET('Maximum minutes'!$C$1,T7121,MATCH(IF(G7121&lt;&gt;"",G7121,F7121),OFFSET('Maximum minutes'!$C$1,T7121-1,0,1,U7121+1),0)-1)*IF(OR(ISNUMBER(J7121),J7121="sans examen"),1,0)*IF(W7121&lt;MinDate,1,0),"")</f>
        <v/>
      </c>
      <c r="N7121" s="36">
        <f t="shared" ca="1" si="223"/>
        <v>0</v>
      </c>
      <c r="O7121" s="36" t="e">
        <f ca="1">LEFT(OFFSET(Lists!$Q$2,MATCH(E7121,Lists!$R$3:$R$19,0),0),4)</f>
        <v>#N/A</v>
      </c>
      <c r="P7121" s="36" t="e">
        <f ca="1">MATCH(O7121,Lists!$S$2:$S$640,1)</f>
        <v>#N/A</v>
      </c>
      <c r="Q7121" s="36" t="e">
        <f ca="1">MATCH(LEFT(OFFSET(Lists!$Q$2,MATCH(E7121,Lists!$R$3:$R$19,0)+1,0),4),Lists!$S$3:$S$640,1)</f>
        <v>#N/A</v>
      </c>
      <c r="R7121" s="36" t="e">
        <f ca="1">LEFT(OFFSET(Lists!$S$2,P7121-1+MATCH(F7121,OFFSET(Lists!$T$3,P7121-1,0,Q7121-P7121+1),0),0),6)</f>
        <v>#N/A</v>
      </c>
      <c r="S7121" s="36" t="e">
        <f ca="1">VLOOKUP(R7121,Lists!B:D,3,FALSE)</f>
        <v>#N/A</v>
      </c>
      <c r="T7121" s="36" t="str">
        <f>IF(F7121&lt;&gt;"",MATCH(R7121,'Maximum minutes'!B:B,0),"")</f>
        <v/>
      </c>
      <c r="U7121" s="36">
        <f ca="1">IF(F7121&lt;&gt;"",COUNTA(OFFSET('Maximum minutes'!$C$1,'Annexe A1 Cours'!T7121,0,1,50)),0)</f>
        <v>0</v>
      </c>
      <c r="V7121" s="37">
        <f ca="1">IFERROR(OFFSET('Maximum minutes'!$C$1,T7121+1,-1+MATCH(G7121,OFFSET('Maximum minutes'!$C$1,T7121-1,0,1,50),0)),0)</f>
        <v>0</v>
      </c>
      <c r="W7121" s="38">
        <f t="shared" ca="1" si="222"/>
        <v>0</v>
      </c>
    </row>
    <row r="7122" spans="1:23" s="36" customFormat="1" ht="18.75">
      <c r="A7122" s="34"/>
      <c r="B7122" s="39"/>
      <c r="C7122" s="39"/>
      <c r="D7122" s="35"/>
      <c r="E7122" s="40"/>
      <c r="F7122" s="39"/>
      <c r="G7122" s="39"/>
      <c r="H7122" s="39"/>
      <c r="I7122" s="34"/>
      <c r="J7122" s="34"/>
      <c r="K7122" s="34"/>
      <c r="L7122" s="34"/>
      <c r="M7122" s="43" t="str">
        <f ca="1">IFERROR(OFFSET('Maximum minutes'!$C$1,T7122,MATCH(IF(G7122&lt;&gt;"",G7122,F7122),OFFSET('Maximum minutes'!$C$1,T7122-1,0,1,U7122+1),0)-1)*IF(OR(ISNUMBER(J7122),J7122="sans examen"),1,0)*IF(W7122&lt;MinDate,1,0),"")</f>
        <v/>
      </c>
      <c r="N7122" s="36">
        <f t="shared" ca="1" si="223"/>
        <v>0</v>
      </c>
      <c r="O7122" s="36" t="e">
        <f ca="1">LEFT(OFFSET(Lists!$Q$2,MATCH(E7122,Lists!$R$3:$R$19,0),0),4)</f>
        <v>#N/A</v>
      </c>
      <c r="P7122" s="36" t="e">
        <f ca="1">MATCH(O7122,Lists!$S$2:$S$640,1)</f>
        <v>#N/A</v>
      </c>
      <c r="Q7122" s="36" t="e">
        <f ca="1">MATCH(LEFT(OFFSET(Lists!$Q$2,MATCH(E7122,Lists!$R$3:$R$19,0)+1,0),4),Lists!$S$3:$S$640,1)</f>
        <v>#N/A</v>
      </c>
      <c r="R7122" s="36" t="e">
        <f ca="1">LEFT(OFFSET(Lists!$S$2,P7122-1+MATCH(F7122,OFFSET(Lists!$T$3,P7122-1,0,Q7122-P7122+1),0),0),6)</f>
        <v>#N/A</v>
      </c>
      <c r="S7122" s="36" t="e">
        <f ca="1">VLOOKUP(R7122,Lists!B:D,3,FALSE)</f>
        <v>#N/A</v>
      </c>
      <c r="T7122" s="36" t="str">
        <f>IF(F7122&lt;&gt;"",MATCH(R7122,'Maximum minutes'!B:B,0),"")</f>
        <v/>
      </c>
      <c r="U7122" s="36">
        <f ca="1">IF(F7122&lt;&gt;"",COUNTA(OFFSET('Maximum minutes'!$C$1,'Annexe A1 Cours'!T7122,0,1,50)),0)</f>
        <v>0</v>
      </c>
      <c r="V7122" s="37">
        <f ca="1">IFERROR(OFFSET('Maximum minutes'!$C$1,T7122+1,-1+MATCH(G7122,OFFSET('Maximum minutes'!$C$1,T7122-1,0,1,50),0)),0)</f>
        <v>0</v>
      </c>
      <c r="W7122" s="38">
        <f t="shared" ca="1" si="222"/>
        <v>0</v>
      </c>
    </row>
    <row r="7123" spans="1:23" s="36" customFormat="1" ht="18.75">
      <c r="A7123" s="34"/>
      <c r="B7123" s="39"/>
      <c r="C7123" s="39"/>
      <c r="D7123" s="35"/>
      <c r="E7123" s="40"/>
      <c r="F7123" s="39"/>
      <c r="G7123" s="39"/>
      <c r="H7123" s="39"/>
      <c r="I7123" s="34"/>
      <c r="J7123" s="34"/>
      <c r="K7123" s="34"/>
      <c r="L7123" s="34"/>
      <c r="M7123" s="43" t="str">
        <f ca="1">IFERROR(OFFSET('Maximum minutes'!$C$1,T7123,MATCH(IF(G7123&lt;&gt;"",G7123,F7123),OFFSET('Maximum minutes'!$C$1,T7123-1,0,1,U7123+1),0)-1)*IF(OR(ISNUMBER(J7123),J7123="sans examen"),1,0)*IF(W7123&lt;MinDate,1,0),"")</f>
        <v/>
      </c>
      <c r="N7123" s="36">
        <f t="shared" ca="1" si="223"/>
        <v>0</v>
      </c>
      <c r="O7123" s="36" t="e">
        <f ca="1">LEFT(OFFSET(Lists!$Q$2,MATCH(E7123,Lists!$R$3:$R$19,0),0),4)</f>
        <v>#N/A</v>
      </c>
      <c r="P7123" s="36" t="e">
        <f ca="1">MATCH(O7123,Lists!$S$2:$S$640,1)</f>
        <v>#N/A</v>
      </c>
      <c r="Q7123" s="36" t="e">
        <f ca="1">MATCH(LEFT(OFFSET(Lists!$Q$2,MATCH(E7123,Lists!$R$3:$R$19,0)+1,0),4),Lists!$S$3:$S$640,1)</f>
        <v>#N/A</v>
      </c>
      <c r="R7123" s="36" t="e">
        <f ca="1">LEFT(OFFSET(Lists!$S$2,P7123-1+MATCH(F7123,OFFSET(Lists!$T$3,P7123-1,0,Q7123-P7123+1),0),0),6)</f>
        <v>#N/A</v>
      </c>
      <c r="S7123" s="36" t="e">
        <f ca="1">VLOOKUP(R7123,Lists!B:D,3,FALSE)</f>
        <v>#N/A</v>
      </c>
      <c r="T7123" s="36" t="str">
        <f>IF(F7123&lt;&gt;"",MATCH(R7123,'Maximum minutes'!B:B,0),"")</f>
        <v/>
      </c>
      <c r="U7123" s="36">
        <f ca="1">IF(F7123&lt;&gt;"",COUNTA(OFFSET('Maximum minutes'!$C$1,'Annexe A1 Cours'!T7123,0,1,50)),0)</f>
        <v>0</v>
      </c>
      <c r="V7123" s="37">
        <f ca="1">IFERROR(OFFSET('Maximum minutes'!$C$1,T7123+1,-1+MATCH(G7123,OFFSET('Maximum minutes'!$C$1,T7123-1,0,1,50),0)),0)</f>
        <v>0</v>
      </c>
      <c r="W7123" s="38">
        <f t="shared" ca="1" si="222"/>
        <v>0</v>
      </c>
    </row>
    <row r="7124" spans="1:23" s="36" customFormat="1" ht="18.75">
      <c r="A7124" s="34"/>
      <c r="B7124" s="39"/>
      <c r="C7124" s="39"/>
      <c r="D7124" s="35"/>
      <c r="E7124" s="40"/>
      <c r="F7124" s="39"/>
      <c r="G7124" s="39"/>
      <c r="H7124" s="39"/>
      <c r="I7124" s="34"/>
      <c r="J7124" s="34"/>
      <c r="K7124" s="34"/>
      <c r="L7124" s="34"/>
      <c r="M7124" s="43" t="str">
        <f ca="1">IFERROR(OFFSET('Maximum minutes'!$C$1,T7124,MATCH(IF(G7124&lt;&gt;"",G7124,F7124),OFFSET('Maximum minutes'!$C$1,T7124-1,0,1,U7124+1),0)-1)*IF(OR(ISNUMBER(J7124),J7124="sans examen"),1,0)*IF(W7124&lt;MinDate,1,0),"")</f>
        <v/>
      </c>
      <c r="N7124" s="36">
        <f t="shared" ca="1" si="223"/>
        <v>0</v>
      </c>
      <c r="O7124" s="36" t="e">
        <f ca="1">LEFT(OFFSET(Lists!$Q$2,MATCH(E7124,Lists!$R$3:$R$19,0),0),4)</f>
        <v>#N/A</v>
      </c>
      <c r="P7124" s="36" t="e">
        <f ca="1">MATCH(O7124,Lists!$S$2:$S$640,1)</f>
        <v>#N/A</v>
      </c>
      <c r="Q7124" s="36" t="e">
        <f ca="1">MATCH(LEFT(OFFSET(Lists!$Q$2,MATCH(E7124,Lists!$R$3:$R$19,0)+1,0),4),Lists!$S$3:$S$640,1)</f>
        <v>#N/A</v>
      </c>
      <c r="R7124" s="36" t="e">
        <f ca="1">LEFT(OFFSET(Lists!$S$2,P7124-1+MATCH(F7124,OFFSET(Lists!$T$3,P7124-1,0,Q7124-P7124+1),0),0),6)</f>
        <v>#N/A</v>
      </c>
      <c r="S7124" s="36" t="e">
        <f ca="1">VLOOKUP(R7124,Lists!B:D,3,FALSE)</f>
        <v>#N/A</v>
      </c>
      <c r="T7124" s="36" t="str">
        <f>IF(F7124&lt;&gt;"",MATCH(R7124,'Maximum minutes'!B:B,0),"")</f>
        <v/>
      </c>
      <c r="U7124" s="36">
        <f ca="1">IF(F7124&lt;&gt;"",COUNTA(OFFSET('Maximum minutes'!$C$1,'Annexe A1 Cours'!T7124,0,1,50)),0)</f>
        <v>0</v>
      </c>
      <c r="V7124" s="37">
        <f ca="1">IFERROR(OFFSET('Maximum minutes'!$C$1,T7124+1,-1+MATCH(G7124,OFFSET('Maximum minutes'!$C$1,T7124-1,0,1,50),0)),0)</f>
        <v>0</v>
      </c>
      <c r="W7124" s="38">
        <f t="shared" ca="1" si="222"/>
        <v>0</v>
      </c>
    </row>
    <row r="7125" spans="1:23" s="36" customFormat="1" ht="18.75">
      <c r="A7125" s="34"/>
      <c r="B7125" s="39"/>
      <c r="C7125" s="39"/>
      <c r="D7125" s="35"/>
      <c r="E7125" s="40"/>
      <c r="F7125" s="39"/>
      <c r="G7125" s="39"/>
      <c r="H7125" s="39"/>
      <c r="I7125" s="34"/>
      <c r="J7125" s="34"/>
      <c r="K7125" s="34"/>
      <c r="L7125" s="34"/>
      <c r="M7125" s="43" t="str">
        <f ca="1">IFERROR(OFFSET('Maximum minutes'!$C$1,T7125,MATCH(IF(G7125&lt;&gt;"",G7125,F7125),OFFSET('Maximum minutes'!$C$1,T7125-1,0,1,U7125+1),0)-1)*IF(OR(ISNUMBER(J7125),J7125="sans examen"),1,0)*IF(W7125&lt;MinDate,1,0),"")</f>
        <v/>
      </c>
      <c r="N7125" s="36">
        <f t="shared" ca="1" si="223"/>
        <v>0</v>
      </c>
      <c r="O7125" s="36" t="e">
        <f ca="1">LEFT(OFFSET(Lists!$Q$2,MATCH(E7125,Lists!$R$3:$R$19,0),0),4)</f>
        <v>#N/A</v>
      </c>
      <c r="P7125" s="36" t="e">
        <f ca="1">MATCH(O7125,Lists!$S$2:$S$640,1)</f>
        <v>#N/A</v>
      </c>
      <c r="Q7125" s="36" t="e">
        <f ca="1">MATCH(LEFT(OFFSET(Lists!$Q$2,MATCH(E7125,Lists!$R$3:$R$19,0)+1,0),4),Lists!$S$3:$S$640,1)</f>
        <v>#N/A</v>
      </c>
      <c r="R7125" s="36" t="e">
        <f ca="1">LEFT(OFFSET(Lists!$S$2,P7125-1+MATCH(F7125,OFFSET(Lists!$T$3,P7125-1,0,Q7125-P7125+1),0),0),6)</f>
        <v>#N/A</v>
      </c>
      <c r="S7125" s="36" t="e">
        <f ca="1">VLOOKUP(R7125,Lists!B:D,3,FALSE)</f>
        <v>#N/A</v>
      </c>
      <c r="T7125" s="36" t="str">
        <f>IF(F7125&lt;&gt;"",MATCH(R7125,'Maximum minutes'!B:B,0),"")</f>
        <v/>
      </c>
      <c r="U7125" s="36">
        <f ca="1">IF(F7125&lt;&gt;"",COUNTA(OFFSET('Maximum minutes'!$C$1,'Annexe A1 Cours'!T7125,0,1,50)),0)</f>
        <v>0</v>
      </c>
      <c r="V7125" s="37">
        <f ca="1">IFERROR(OFFSET('Maximum minutes'!$C$1,T7125+1,-1+MATCH(G7125,OFFSET('Maximum minutes'!$C$1,T7125-1,0,1,50),0)),0)</f>
        <v>0</v>
      </c>
      <c r="W7125" s="38">
        <f t="shared" ca="1" si="222"/>
        <v>0</v>
      </c>
    </row>
    <row r="7126" spans="1:23" s="36" customFormat="1" ht="18.75">
      <c r="A7126" s="34"/>
      <c r="B7126" s="39"/>
      <c r="C7126" s="39"/>
      <c r="D7126" s="35"/>
      <c r="E7126" s="40"/>
      <c r="F7126" s="39"/>
      <c r="G7126" s="39"/>
      <c r="H7126" s="39"/>
      <c r="I7126" s="34"/>
      <c r="J7126" s="34"/>
      <c r="K7126" s="34"/>
      <c r="L7126" s="34"/>
      <c r="M7126" s="43" t="str">
        <f ca="1">IFERROR(OFFSET('Maximum minutes'!$C$1,T7126,MATCH(IF(G7126&lt;&gt;"",G7126,F7126),OFFSET('Maximum minutes'!$C$1,T7126-1,0,1,U7126+1),0)-1)*IF(OR(ISNUMBER(J7126),J7126="sans examen"),1,0)*IF(W7126&lt;MinDate,1,0),"")</f>
        <v/>
      </c>
      <c r="N7126" s="36">
        <f t="shared" ca="1" si="223"/>
        <v>0</v>
      </c>
      <c r="O7126" s="36" t="e">
        <f ca="1">LEFT(OFFSET(Lists!$Q$2,MATCH(E7126,Lists!$R$3:$R$19,0),0),4)</f>
        <v>#N/A</v>
      </c>
      <c r="P7126" s="36" t="e">
        <f ca="1">MATCH(O7126,Lists!$S$2:$S$640,1)</f>
        <v>#N/A</v>
      </c>
      <c r="Q7126" s="36" t="e">
        <f ca="1">MATCH(LEFT(OFFSET(Lists!$Q$2,MATCH(E7126,Lists!$R$3:$R$19,0)+1,0),4),Lists!$S$3:$S$640,1)</f>
        <v>#N/A</v>
      </c>
      <c r="R7126" s="36" t="e">
        <f ca="1">LEFT(OFFSET(Lists!$S$2,P7126-1+MATCH(F7126,OFFSET(Lists!$T$3,P7126-1,0,Q7126-P7126+1),0),0),6)</f>
        <v>#N/A</v>
      </c>
      <c r="S7126" s="36" t="e">
        <f ca="1">VLOOKUP(R7126,Lists!B:D,3,FALSE)</f>
        <v>#N/A</v>
      </c>
      <c r="T7126" s="36" t="str">
        <f>IF(F7126&lt;&gt;"",MATCH(R7126,'Maximum minutes'!B:B,0),"")</f>
        <v/>
      </c>
      <c r="U7126" s="36">
        <f ca="1">IF(F7126&lt;&gt;"",COUNTA(OFFSET('Maximum minutes'!$C$1,'Annexe A1 Cours'!T7126,0,1,50)),0)</f>
        <v>0</v>
      </c>
      <c r="V7126" s="37">
        <f ca="1">IFERROR(OFFSET('Maximum minutes'!$C$1,T7126+1,-1+MATCH(G7126,OFFSET('Maximum minutes'!$C$1,T7126-1,0,1,50),0)),0)</f>
        <v>0</v>
      </c>
      <c r="W7126" s="38">
        <f t="shared" ca="1" si="222"/>
        <v>0</v>
      </c>
    </row>
    <row r="7127" spans="1:23" s="36" customFormat="1" ht="18.75">
      <c r="A7127" s="34"/>
      <c r="B7127" s="39"/>
      <c r="C7127" s="39"/>
      <c r="D7127" s="35"/>
      <c r="E7127" s="40"/>
      <c r="F7127" s="39"/>
      <c r="G7127" s="39"/>
      <c r="H7127" s="39"/>
      <c r="I7127" s="34"/>
      <c r="J7127" s="34"/>
      <c r="K7127" s="34"/>
      <c r="L7127" s="34"/>
      <c r="M7127" s="43" t="str">
        <f ca="1">IFERROR(OFFSET('Maximum minutes'!$C$1,T7127,MATCH(IF(G7127&lt;&gt;"",G7127,F7127),OFFSET('Maximum minutes'!$C$1,T7127-1,0,1,U7127+1),0)-1)*IF(OR(ISNUMBER(J7127),J7127="sans examen"),1,0)*IF(W7127&lt;MinDate,1,0),"")</f>
        <v/>
      </c>
      <c r="N7127" s="36">
        <f t="shared" ca="1" si="223"/>
        <v>0</v>
      </c>
      <c r="O7127" s="36" t="e">
        <f ca="1">LEFT(OFFSET(Lists!$Q$2,MATCH(E7127,Lists!$R$3:$R$19,0),0),4)</f>
        <v>#N/A</v>
      </c>
      <c r="P7127" s="36" t="e">
        <f ca="1">MATCH(O7127,Lists!$S$2:$S$640,1)</f>
        <v>#N/A</v>
      </c>
      <c r="Q7127" s="36" t="e">
        <f ca="1">MATCH(LEFT(OFFSET(Lists!$Q$2,MATCH(E7127,Lists!$R$3:$R$19,0)+1,0),4),Lists!$S$3:$S$640,1)</f>
        <v>#N/A</v>
      </c>
      <c r="R7127" s="36" t="e">
        <f ca="1">LEFT(OFFSET(Lists!$S$2,P7127-1+MATCH(F7127,OFFSET(Lists!$T$3,P7127-1,0,Q7127-P7127+1),0),0),6)</f>
        <v>#N/A</v>
      </c>
      <c r="S7127" s="36" t="e">
        <f ca="1">VLOOKUP(R7127,Lists!B:D,3,FALSE)</f>
        <v>#N/A</v>
      </c>
      <c r="T7127" s="36" t="str">
        <f>IF(F7127&lt;&gt;"",MATCH(R7127,'Maximum minutes'!B:B,0),"")</f>
        <v/>
      </c>
      <c r="U7127" s="36">
        <f ca="1">IF(F7127&lt;&gt;"",COUNTA(OFFSET('Maximum minutes'!$C$1,'Annexe A1 Cours'!T7127,0,1,50)),0)</f>
        <v>0</v>
      </c>
      <c r="V7127" s="37">
        <f ca="1">IFERROR(OFFSET('Maximum minutes'!$C$1,T7127+1,-1+MATCH(G7127,OFFSET('Maximum minutes'!$C$1,T7127-1,0,1,50),0)),0)</f>
        <v>0</v>
      </c>
      <c r="W7127" s="38">
        <f t="shared" ca="1" si="222"/>
        <v>0</v>
      </c>
    </row>
    <row r="7128" spans="1:23" s="36" customFormat="1" ht="18.75">
      <c r="A7128" s="34"/>
      <c r="B7128" s="39"/>
      <c r="C7128" s="39"/>
      <c r="D7128" s="35"/>
      <c r="E7128" s="40"/>
      <c r="F7128" s="39"/>
      <c r="G7128" s="39"/>
      <c r="H7128" s="39"/>
      <c r="I7128" s="34"/>
      <c r="J7128" s="34"/>
      <c r="K7128" s="34"/>
      <c r="L7128" s="34"/>
      <c r="M7128" s="43" t="str">
        <f ca="1">IFERROR(OFFSET('Maximum minutes'!$C$1,T7128,MATCH(IF(G7128&lt;&gt;"",G7128,F7128),OFFSET('Maximum minutes'!$C$1,T7128-1,0,1,U7128+1),0)-1)*IF(OR(ISNUMBER(J7128),J7128="sans examen"),1,0)*IF(W7128&lt;MinDate,1,0),"")</f>
        <v/>
      </c>
      <c r="N7128" s="36">
        <f t="shared" ca="1" si="223"/>
        <v>0</v>
      </c>
      <c r="O7128" s="36" t="e">
        <f ca="1">LEFT(OFFSET(Lists!$Q$2,MATCH(E7128,Lists!$R$3:$R$19,0),0),4)</f>
        <v>#N/A</v>
      </c>
      <c r="P7128" s="36" t="e">
        <f ca="1">MATCH(O7128,Lists!$S$2:$S$640,1)</f>
        <v>#N/A</v>
      </c>
      <c r="Q7128" s="36" t="e">
        <f ca="1">MATCH(LEFT(OFFSET(Lists!$Q$2,MATCH(E7128,Lists!$R$3:$R$19,0)+1,0),4),Lists!$S$3:$S$640,1)</f>
        <v>#N/A</v>
      </c>
      <c r="R7128" s="36" t="e">
        <f ca="1">LEFT(OFFSET(Lists!$S$2,P7128-1+MATCH(F7128,OFFSET(Lists!$T$3,P7128-1,0,Q7128-P7128+1),0),0),6)</f>
        <v>#N/A</v>
      </c>
      <c r="S7128" s="36" t="e">
        <f ca="1">VLOOKUP(R7128,Lists!B:D,3,FALSE)</f>
        <v>#N/A</v>
      </c>
      <c r="T7128" s="36" t="str">
        <f>IF(F7128&lt;&gt;"",MATCH(R7128,'Maximum minutes'!B:B,0),"")</f>
        <v/>
      </c>
      <c r="U7128" s="36">
        <f ca="1">IF(F7128&lt;&gt;"",COUNTA(OFFSET('Maximum minutes'!$C$1,'Annexe A1 Cours'!T7128,0,1,50)),0)</f>
        <v>0</v>
      </c>
      <c r="V7128" s="37">
        <f ca="1">IFERROR(OFFSET('Maximum minutes'!$C$1,T7128+1,-1+MATCH(G7128,OFFSET('Maximum minutes'!$C$1,T7128-1,0,1,50),0)),0)</f>
        <v>0</v>
      </c>
      <c r="W7128" s="38">
        <f t="shared" ca="1" si="222"/>
        <v>0</v>
      </c>
    </row>
    <row r="7129" spans="1:23" s="36" customFormat="1" ht="18.75">
      <c r="A7129" s="34"/>
      <c r="B7129" s="39"/>
      <c r="C7129" s="39"/>
      <c r="D7129" s="35"/>
      <c r="E7129" s="40"/>
      <c r="F7129" s="39"/>
      <c r="G7129" s="39"/>
      <c r="H7129" s="39"/>
      <c r="I7129" s="34"/>
      <c r="J7129" s="34"/>
      <c r="K7129" s="34"/>
      <c r="L7129" s="34"/>
      <c r="M7129" s="43" t="str">
        <f ca="1">IFERROR(OFFSET('Maximum minutes'!$C$1,T7129,MATCH(IF(G7129&lt;&gt;"",G7129,F7129),OFFSET('Maximum minutes'!$C$1,T7129-1,0,1,U7129+1),0)-1)*IF(OR(ISNUMBER(J7129),J7129="sans examen"),1,0)*IF(W7129&lt;MinDate,1,0),"")</f>
        <v/>
      </c>
      <c r="N7129" s="36">
        <f t="shared" ca="1" si="223"/>
        <v>0</v>
      </c>
      <c r="O7129" s="36" t="e">
        <f ca="1">LEFT(OFFSET(Lists!$Q$2,MATCH(E7129,Lists!$R$3:$R$19,0),0),4)</f>
        <v>#N/A</v>
      </c>
      <c r="P7129" s="36" t="e">
        <f ca="1">MATCH(O7129,Lists!$S$2:$S$640,1)</f>
        <v>#N/A</v>
      </c>
      <c r="Q7129" s="36" t="e">
        <f ca="1">MATCH(LEFT(OFFSET(Lists!$Q$2,MATCH(E7129,Lists!$R$3:$R$19,0)+1,0),4),Lists!$S$3:$S$640,1)</f>
        <v>#N/A</v>
      </c>
      <c r="R7129" s="36" t="e">
        <f ca="1">LEFT(OFFSET(Lists!$S$2,P7129-1+MATCH(F7129,OFFSET(Lists!$T$3,P7129-1,0,Q7129-P7129+1),0),0),6)</f>
        <v>#N/A</v>
      </c>
      <c r="S7129" s="36" t="e">
        <f ca="1">VLOOKUP(R7129,Lists!B:D,3,FALSE)</f>
        <v>#N/A</v>
      </c>
      <c r="T7129" s="36" t="str">
        <f>IF(F7129&lt;&gt;"",MATCH(R7129,'Maximum minutes'!B:B,0),"")</f>
        <v/>
      </c>
      <c r="U7129" s="36">
        <f ca="1">IF(F7129&lt;&gt;"",COUNTA(OFFSET('Maximum minutes'!$C$1,'Annexe A1 Cours'!T7129,0,1,50)),0)</f>
        <v>0</v>
      </c>
      <c r="V7129" s="37">
        <f ca="1">IFERROR(OFFSET('Maximum minutes'!$C$1,T7129+1,-1+MATCH(G7129,OFFSET('Maximum minutes'!$C$1,T7129-1,0,1,50),0)),0)</f>
        <v>0</v>
      </c>
      <c r="W7129" s="38">
        <f t="shared" ca="1" si="222"/>
        <v>0</v>
      </c>
    </row>
    <row r="7130" spans="1:23" s="36" customFormat="1" ht="18.75">
      <c r="A7130" s="34"/>
      <c r="B7130" s="39"/>
      <c r="C7130" s="39"/>
      <c r="D7130" s="35"/>
      <c r="E7130" s="40"/>
      <c r="F7130" s="39"/>
      <c r="G7130" s="39"/>
      <c r="H7130" s="39"/>
      <c r="I7130" s="34"/>
      <c r="J7130" s="34"/>
      <c r="K7130" s="34"/>
      <c r="L7130" s="34"/>
      <c r="M7130" s="43" t="str">
        <f ca="1">IFERROR(OFFSET('Maximum minutes'!$C$1,T7130,MATCH(IF(G7130&lt;&gt;"",G7130,F7130),OFFSET('Maximum minutes'!$C$1,T7130-1,0,1,U7130+1),0)-1)*IF(OR(ISNUMBER(J7130),J7130="sans examen"),1,0)*IF(W7130&lt;MinDate,1,0),"")</f>
        <v/>
      </c>
      <c r="N7130" s="36">
        <f t="shared" ca="1" si="223"/>
        <v>0</v>
      </c>
      <c r="O7130" s="36" t="e">
        <f ca="1">LEFT(OFFSET(Lists!$Q$2,MATCH(E7130,Lists!$R$3:$R$19,0),0),4)</f>
        <v>#N/A</v>
      </c>
      <c r="P7130" s="36" t="e">
        <f ca="1">MATCH(O7130,Lists!$S$2:$S$640,1)</f>
        <v>#N/A</v>
      </c>
      <c r="Q7130" s="36" t="e">
        <f ca="1">MATCH(LEFT(OFFSET(Lists!$Q$2,MATCH(E7130,Lists!$R$3:$R$19,0)+1,0),4),Lists!$S$3:$S$640,1)</f>
        <v>#N/A</v>
      </c>
      <c r="R7130" s="36" t="e">
        <f ca="1">LEFT(OFFSET(Lists!$S$2,P7130-1+MATCH(F7130,OFFSET(Lists!$T$3,P7130-1,0,Q7130-P7130+1),0),0),6)</f>
        <v>#N/A</v>
      </c>
      <c r="S7130" s="36" t="e">
        <f ca="1">VLOOKUP(R7130,Lists!B:D,3,FALSE)</f>
        <v>#N/A</v>
      </c>
      <c r="T7130" s="36" t="str">
        <f>IF(F7130&lt;&gt;"",MATCH(R7130,'Maximum minutes'!B:B,0),"")</f>
        <v/>
      </c>
      <c r="U7130" s="36">
        <f ca="1">IF(F7130&lt;&gt;"",COUNTA(OFFSET('Maximum minutes'!$C$1,'Annexe A1 Cours'!T7130,0,1,50)),0)</f>
        <v>0</v>
      </c>
      <c r="V7130" s="37">
        <f ca="1">IFERROR(OFFSET('Maximum minutes'!$C$1,T7130+1,-1+MATCH(G7130,OFFSET('Maximum minutes'!$C$1,T7130-1,0,1,50),0)),0)</f>
        <v>0</v>
      </c>
      <c r="W7130" s="38">
        <f t="shared" ca="1" si="222"/>
        <v>0</v>
      </c>
    </row>
    <row r="7131" spans="1:23" s="36" customFormat="1" ht="18.75">
      <c r="A7131" s="34"/>
      <c r="B7131" s="39"/>
      <c r="C7131" s="39"/>
      <c r="D7131" s="35"/>
      <c r="E7131" s="40"/>
      <c r="F7131" s="39"/>
      <c r="G7131" s="39"/>
      <c r="H7131" s="39"/>
      <c r="I7131" s="34"/>
      <c r="J7131" s="34"/>
      <c r="K7131" s="34"/>
      <c r="L7131" s="34"/>
      <c r="M7131" s="43" t="str">
        <f ca="1">IFERROR(OFFSET('Maximum minutes'!$C$1,T7131,MATCH(IF(G7131&lt;&gt;"",G7131,F7131),OFFSET('Maximum minutes'!$C$1,T7131-1,0,1,U7131+1),0)-1)*IF(OR(ISNUMBER(J7131),J7131="sans examen"),1,0)*IF(W7131&lt;MinDate,1,0),"")</f>
        <v/>
      </c>
      <c r="N7131" s="36">
        <f t="shared" ca="1" si="223"/>
        <v>0</v>
      </c>
      <c r="O7131" s="36" t="e">
        <f ca="1">LEFT(OFFSET(Lists!$Q$2,MATCH(E7131,Lists!$R$3:$R$19,0),0),4)</f>
        <v>#N/A</v>
      </c>
      <c r="P7131" s="36" t="e">
        <f ca="1">MATCH(O7131,Lists!$S$2:$S$640,1)</f>
        <v>#N/A</v>
      </c>
      <c r="Q7131" s="36" t="e">
        <f ca="1">MATCH(LEFT(OFFSET(Lists!$Q$2,MATCH(E7131,Lists!$R$3:$R$19,0)+1,0),4),Lists!$S$3:$S$640,1)</f>
        <v>#N/A</v>
      </c>
      <c r="R7131" s="36" t="e">
        <f ca="1">LEFT(OFFSET(Lists!$S$2,P7131-1+MATCH(F7131,OFFSET(Lists!$T$3,P7131-1,0,Q7131-P7131+1),0),0),6)</f>
        <v>#N/A</v>
      </c>
      <c r="S7131" s="36" t="e">
        <f ca="1">VLOOKUP(R7131,Lists!B:D,3,FALSE)</f>
        <v>#N/A</v>
      </c>
      <c r="T7131" s="36" t="str">
        <f>IF(F7131&lt;&gt;"",MATCH(R7131,'Maximum minutes'!B:B,0),"")</f>
        <v/>
      </c>
      <c r="U7131" s="36">
        <f ca="1">IF(F7131&lt;&gt;"",COUNTA(OFFSET('Maximum minutes'!$C$1,'Annexe A1 Cours'!T7131,0,1,50)),0)</f>
        <v>0</v>
      </c>
      <c r="V7131" s="37">
        <f ca="1">IFERROR(OFFSET('Maximum minutes'!$C$1,T7131+1,-1+MATCH(G7131,OFFSET('Maximum minutes'!$C$1,T7131-1,0,1,50),0)),0)</f>
        <v>0</v>
      </c>
      <c r="W7131" s="38">
        <f t="shared" ca="1" si="222"/>
        <v>0</v>
      </c>
    </row>
    <row r="7132" spans="1:23" s="36" customFormat="1" ht="18.75">
      <c r="A7132" s="34"/>
      <c r="B7132" s="39"/>
      <c r="C7132" s="39"/>
      <c r="D7132" s="35"/>
      <c r="E7132" s="40"/>
      <c r="F7132" s="39"/>
      <c r="G7132" s="39"/>
      <c r="H7132" s="39"/>
      <c r="I7132" s="34"/>
      <c r="J7132" s="34"/>
      <c r="K7132" s="34"/>
      <c r="L7132" s="34"/>
      <c r="M7132" s="43" t="str">
        <f ca="1">IFERROR(OFFSET('Maximum minutes'!$C$1,T7132,MATCH(IF(G7132&lt;&gt;"",G7132,F7132),OFFSET('Maximum minutes'!$C$1,T7132-1,0,1,U7132+1),0)-1)*IF(OR(ISNUMBER(J7132),J7132="sans examen"),1,0)*IF(W7132&lt;MinDate,1,0),"")</f>
        <v/>
      </c>
      <c r="N7132" s="36">
        <f t="shared" ca="1" si="223"/>
        <v>0</v>
      </c>
      <c r="O7132" s="36" t="e">
        <f ca="1">LEFT(OFFSET(Lists!$Q$2,MATCH(E7132,Lists!$R$3:$R$19,0),0),4)</f>
        <v>#N/A</v>
      </c>
      <c r="P7132" s="36" t="e">
        <f ca="1">MATCH(O7132,Lists!$S$2:$S$640,1)</f>
        <v>#N/A</v>
      </c>
      <c r="Q7132" s="36" t="e">
        <f ca="1">MATCH(LEFT(OFFSET(Lists!$Q$2,MATCH(E7132,Lists!$R$3:$R$19,0)+1,0),4),Lists!$S$3:$S$640,1)</f>
        <v>#N/A</v>
      </c>
      <c r="R7132" s="36" t="e">
        <f ca="1">LEFT(OFFSET(Lists!$S$2,P7132-1+MATCH(F7132,OFFSET(Lists!$T$3,P7132-1,0,Q7132-P7132+1),0),0),6)</f>
        <v>#N/A</v>
      </c>
      <c r="S7132" s="36" t="e">
        <f ca="1">VLOOKUP(R7132,Lists!B:D,3,FALSE)</f>
        <v>#N/A</v>
      </c>
      <c r="T7132" s="36" t="str">
        <f>IF(F7132&lt;&gt;"",MATCH(R7132,'Maximum minutes'!B:B,0),"")</f>
        <v/>
      </c>
      <c r="U7132" s="36">
        <f ca="1">IF(F7132&lt;&gt;"",COUNTA(OFFSET('Maximum minutes'!$C$1,'Annexe A1 Cours'!T7132,0,1,50)),0)</f>
        <v>0</v>
      </c>
      <c r="V7132" s="37">
        <f ca="1">IFERROR(OFFSET('Maximum minutes'!$C$1,T7132+1,-1+MATCH(G7132,OFFSET('Maximum minutes'!$C$1,T7132-1,0,1,50),0)),0)</f>
        <v>0</v>
      </c>
      <c r="W7132" s="38">
        <f t="shared" ca="1" si="222"/>
        <v>0</v>
      </c>
    </row>
    <row r="7133" spans="1:23" s="36" customFormat="1" ht="18.75">
      <c r="A7133" s="34"/>
      <c r="B7133" s="39"/>
      <c r="C7133" s="39"/>
      <c r="D7133" s="35"/>
      <c r="E7133" s="40"/>
      <c r="F7133" s="39"/>
      <c r="G7133" s="39"/>
      <c r="H7133" s="39"/>
      <c r="I7133" s="34"/>
      <c r="J7133" s="34"/>
      <c r="K7133" s="34"/>
      <c r="L7133" s="34"/>
      <c r="M7133" s="43" t="str">
        <f ca="1">IFERROR(OFFSET('Maximum minutes'!$C$1,T7133,MATCH(IF(G7133&lt;&gt;"",G7133,F7133),OFFSET('Maximum minutes'!$C$1,T7133-1,0,1,U7133+1),0)-1)*IF(OR(ISNUMBER(J7133),J7133="sans examen"),1,0)*IF(W7133&lt;MinDate,1,0),"")</f>
        <v/>
      </c>
      <c r="N7133" s="36">
        <f t="shared" ca="1" si="223"/>
        <v>0</v>
      </c>
      <c r="O7133" s="36" t="e">
        <f ca="1">LEFT(OFFSET(Lists!$Q$2,MATCH(E7133,Lists!$R$3:$R$19,0),0),4)</f>
        <v>#N/A</v>
      </c>
      <c r="P7133" s="36" t="e">
        <f ca="1">MATCH(O7133,Lists!$S$2:$S$640,1)</f>
        <v>#N/A</v>
      </c>
      <c r="Q7133" s="36" t="e">
        <f ca="1">MATCH(LEFT(OFFSET(Lists!$Q$2,MATCH(E7133,Lists!$R$3:$R$19,0)+1,0),4),Lists!$S$3:$S$640,1)</f>
        <v>#N/A</v>
      </c>
      <c r="R7133" s="36" t="e">
        <f ca="1">LEFT(OFFSET(Lists!$S$2,P7133-1+MATCH(F7133,OFFSET(Lists!$T$3,P7133-1,0,Q7133-P7133+1),0),0),6)</f>
        <v>#N/A</v>
      </c>
      <c r="S7133" s="36" t="e">
        <f ca="1">VLOOKUP(R7133,Lists!B:D,3,FALSE)</f>
        <v>#N/A</v>
      </c>
      <c r="T7133" s="36" t="str">
        <f>IF(F7133&lt;&gt;"",MATCH(R7133,'Maximum minutes'!B:B,0),"")</f>
        <v/>
      </c>
      <c r="U7133" s="36">
        <f ca="1">IF(F7133&lt;&gt;"",COUNTA(OFFSET('Maximum minutes'!$C$1,'Annexe A1 Cours'!T7133,0,1,50)),0)</f>
        <v>0</v>
      </c>
      <c r="V7133" s="37">
        <f ca="1">IFERROR(OFFSET('Maximum minutes'!$C$1,T7133+1,-1+MATCH(G7133,OFFSET('Maximum minutes'!$C$1,T7133-1,0,1,50),0)),0)</f>
        <v>0</v>
      </c>
      <c r="W7133" s="38">
        <f t="shared" ca="1" si="222"/>
        <v>0</v>
      </c>
    </row>
    <row r="7134" spans="1:23" s="36" customFormat="1" ht="18.75">
      <c r="A7134" s="34"/>
      <c r="B7134" s="39"/>
      <c r="C7134" s="39"/>
      <c r="D7134" s="35"/>
      <c r="E7134" s="40"/>
      <c r="F7134" s="39"/>
      <c r="G7134" s="39"/>
      <c r="H7134" s="39"/>
      <c r="I7134" s="34"/>
      <c r="J7134" s="34"/>
      <c r="K7134" s="34"/>
      <c r="L7134" s="34"/>
      <c r="M7134" s="43" t="str">
        <f ca="1">IFERROR(OFFSET('Maximum minutes'!$C$1,T7134,MATCH(IF(G7134&lt;&gt;"",G7134,F7134),OFFSET('Maximum minutes'!$C$1,T7134-1,0,1,U7134+1),0)-1)*IF(OR(ISNUMBER(J7134),J7134="sans examen"),1,0)*IF(W7134&lt;MinDate,1,0),"")</f>
        <v/>
      </c>
      <c r="N7134" s="36">
        <f t="shared" ca="1" si="223"/>
        <v>0</v>
      </c>
      <c r="O7134" s="36" t="e">
        <f ca="1">LEFT(OFFSET(Lists!$Q$2,MATCH(E7134,Lists!$R$3:$R$19,0),0),4)</f>
        <v>#N/A</v>
      </c>
      <c r="P7134" s="36" t="e">
        <f ca="1">MATCH(O7134,Lists!$S$2:$S$640,1)</f>
        <v>#N/A</v>
      </c>
      <c r="Q7134" s="36" t="e">
        <f ca="1">MATCH(LEFT(OFFSET(Lists!$Q$2,MATCH(E7134,Lists!$R$3:$R$19,0)+1,0),4),Lists!$S$3:$S$640,1)</f>
        <v>#N/A</v>
      </c>
      <c r="R7134" s="36" t="e">
        <f ca="1">LEFT(OFFSET(Lists!$S$2,P7134-1+MATCH(F7134,OFFSET(Lists!$T$3,P7134-1,0,Q7134-P7134+1),0),0),6)</f>
        <v>#N/A</v>
      </c>
      <c r="S7134" s="36" t="e">
        <f ca="1">VLOOKUP(R7134,Lists!B:D,3,FALSE)</f>
        <v>#N/A</v>
      </c>
      <c r="T7134" s="36" t="str">
        <f>IF(F7134&lt;&gt;"",MATCH(R7134,'Maximum minutes'!B:B,0),"")</f>
        <v/>
      </c>
      <c r="U7134" s="36">
        <f ca="1">IF(F7134&lt;&gt;"",COUNTA(OFFSET('Maximum minutes'!$C$1,'Annexe A1 Cours'!T7134,0,1,50)),0)</f>
        <v>0</v>
      </c>
      <c r="V7134" s="37">
        <f ca="1">IFERROR(OFFSET('Maximum minutes'!$C$1,T7134+1,-1+MATCH(G7134,OFFSET('Maximum minutes'!$C$1,T7134-1,0,1,50),0)),0)</f>
        <v>0</v>
      </c>
      <c r="W7134" s="38">
        <f t="shared" ca="1" si="222"/>
        <v>0</v>
      </c>
    </row>
    <row r="7135" spans="1:23" s="36" customFormat="1" ht="18.75">
      <c r="A7135" s="34"/>
      <c r="B7135" s="39"/>
      <c r="C7135" s="39"/>
      <c r="D7135" s="35"/>
      <c r="E7135" s="40"/>
      <c r="F7135" s="39"/>
      <c r="G7135" s="39"/>
      <c r="H7135" s="39"/>
      <c r="I7135" s="34"/>
      <c r="J7135" s="34"/>
      <c r="K7135" s="34"/>
      <c r="L7135" s="34"/>
      <c r="M7135" s="43" t="str">
        <f ca="1">IFERROR(OFFSET('Maximum minutes'!$C$1,T7135,MATCH(IF(G7135&lt;&gt;"",G7135,F7135),OFFSET('Maximum minutes'!$C$1,T7135-1,0,1,U7135+1),0)-1)*IF(OR(ISNUMBER(J7135),J7135="sans examen"),1,0)*IF(W7135&lt;MinDate,1,0),"")</f>
        <v/>
      </c>
      <c r="N7135" s="36">
        <f t="shared" ca="1" si="223"/>
        <v>0</v>
      </c>
      <c r="O7135" s="36" t="e">
        <f ca="1">LEFT(OFFSET(Lists!$Q$2,MATCH(E7135,Lists!$R$3:$R$19,0),0),4)</f>
        <v>#N/A</v>
      </c>
      <c r="P7135" s="36" t="e">
        <f ca="1">MATCH(O7135,Lists!$S$2:$S$640,1)</f>
        <v>#N/A</v>
      </c>
      <c r="Q7135" s="36" t="e">
        <f ca="1">MATCH(LEFT(OFFSET(Lists!$Q$2,MATCH(E7135,Lists!$R$3:$R$19,0)+1,0),4),Lists!$S$3:$S$640,1)</f>
        <v>#N/A</v>
      </c>
      <c r="R7135" s="36" t="e">
        <f ca="1">LEFT(OFFSET(Lists!$S$2,P7135-1+MATCH(F7135,OFFSET(Lists!$T$3,P7135-1,0,Q7135-P7135+1),0),0),6)</f>
        <v>#N/A</v>
      </c>
      <c r="S7135" s="36" t="e">
        <f ca="1">VLOOKUP(R7135,Lists!B:D,3,FALSE)</f>
        <v>#N/A</v>
      </c>
      <c r="T7135" s="36" t="str">
        <f>IF(F7135&lt;&gt;"",MATCH(R7135,'Maximum minutes'!B:B,0),"")</f>
        <v/>
      </c>
      <c r="U7135" s="36">
        <f ca="1">IF(F7135&lt;&gt;"",COUNTA(OFFSET('Maximum minutes'!$C$1,'Annexe A1 Cours'!T7135,0,1,50)),0)</f>
        <v>0</v>
      </c>
      <c r="V7135" s="37">
        <f ca="1">IFERROR(OFFSET('Maximum minutes'!$C$1,T7135+1,-1+MATCH(G7135,OFFSET('Maximum minutes'!$C$1,T7135-1,0,1,50),0)),0)</f>
        <v>0</v>
      </c>
      <c r="W7135" s="38">
        <f t="shared" ca="1" si="222"/>
        <v>0</v>
      </c>
    </row>
    <row r="7136" spans="1:23" s="36" customFormat="1" ht="18.75">
      <c r="A7136" s="34"/>
      <c r="B7136" s="39"/>
      <c r="C7136" s="39"/>
      <c r="D7136" s="35"/>
      <c r="E7136" s="40"/>
      <c r="F7136" s="39"/>
      <c r="G7136" s="39"/>
      <c r="H7136" s="39"/>
      <c r="I7136" s="34"/>
      <c r="J7136" s="34"/>
      <c r="K7136" s="34"/>
      <c r="L7136" s="34"/>
      <c r="M7136" s="43" t="str">
        <f ca="1">IFERROR(OFFSET('Maximum minutes'!$C$1,T7136,MATCH(IF(G7136&lt;&gt;"",G7136,F7136),OFFSET('Maximum minutes'!$C$1,T7136-1,0,1,U7136+1),0)-1)*IF(OR(ISNUMBER(J7136),J7136="sans examen"),1,0)*IF(W7136&lt;MinDate,1,0),"")</f>
        <v/>
      </c>
      <c r="N7136" s="36">
        <f t="shared" ca="1" si="223"/>
        <v>0</v>
      </c>
      <c r="O7136" s="36" t="e">
        <f ca="1">LEFT(OFFSET(Lists!$Q$2,MATCH(E7136,Lists!$R$3:$R$19,0),0),4)</f>
        <v>#N/A</v>
      </c>
      <c r="P7136" s="36" t="e">
        <f ca="1">MATCH(O7136,Lists!$S$2:$S$640,1)</f>
        <v>#N/A</v>
      </c>
      <c r="Q7136" s="36" t="e">
        <f ca="1">MATCH(LEFT(OFFSET(Lists!$Q$2,MATCH(E7136,Lists!$R$3:$R$19,0)+1,0),4),Lists!$S$3:$S$640,1)</f>
        <v>#N/A</v>
      </c>
      <c r="R7136" s="36" t="e">
        <f ca="1">LEFT(OFFSET(Lists!$S$2,P7136-1+MATCH(F7136,OFFSET(Lists!$T$3,P7136-1,0,Q7136-P7136+1),0),0),6)</f>
        <v>#N/A</v>
      </c>
      <c r="S7136" s="36" t="e">
        <f ca="1">VLOOKUP(R7136,Lists!B:D,3,FALSE)</f>
        <v>#N/A</v>
      </c>
      <c r="T7136" s="36" t="str">
        <f>IF(F7136&lt;&gt;"",MATCH(R7136,'Maximum minutes'!B:B,0),"")</f>
        <v/>
      </c>
      <c r="U7136" s="36">
        <f ca="1">IF(F7136&lt;&gt;"",COUNTA(OFFSET('Maximum minutes'!$C$1,'Annexe A1 Cours'!T7136,0,1,50)),0)</f>
        <v>0</v>
      </c>
      <c r="V7136" s="37">
        <f ca="1">IFERROR(OFFSET('Maximum minutes'!$C$1,T7136+1,-1+MATCH(G7136,OFFSET('Maximum minutes'!$C$1,T7136-1,0,1,50),0)),0)</f>
        <v>0</v>
      </c>
      <c r="W7136" s="38">
        <f t="shared" ca="1" si="222"/>
        <v>0</v>
      </c>
    </row>
    <row r="7137" spans="1:23" s="36" customFormat="1" ht="18.75">
      <c r="A7137" s="34"/>
      <c r="B7137" s="39"/>
      <c r="C7137" s="39"/>
      <c r="D7137" s="35"/>
      <c r="E7137" s="40"/>
      <c r="F7137" s="39"/>
      <c r="G7137" s="39"/>
      <c r="H7137" s="39"/>
      <c r="I7137" s="34"/>
      <c r="J7137" s="34"/>
      <c r="K7137" s="34"/>
      <c r="L7137" s="34"/>
      <c r="M7137" s="43" t="str">
        <f ca="1">IFERROR(OFFSET('Maximum minutes'!$C$1,T7137,MATCH(IF(G7137&lt;&gt;"",G7137,F7137),OFFSET('Maximum minutes'!$C$1,T7137-1,0,1,U7137+1),0)-1)*IF(OR(ISNUMBER(J7137),J7137="sans examen"),1,0)*IF(W7137&lt;MinDate,1,0),"")</f>
        <v/>
      </c>
      <c r="N7137" s="36">
        <f t="shared" ca="1" si="223"/>
        <v>0</v>
      </c>
      <c r="O7137" s="36" t="e">
        <f ca="1">LEFT(OFFSET(Lists!$Q$2,MATCH(E7137,Lists!$R$3:$R$19,0),0),4)</f>
        <v>#N/A</v>
      </c>
      <c r="P7137" s="36" t="e">
        <f ca="1">MATCH(O7137,Lists!$S$2:$S$640,1)</f>
        <v>#N/A</v>
      </c>
      <c r="Q7137" s="36" t="e">
        <f ca="1">MATCH(LEFT(OFFSET(Lists!$Q$2,MATCH(E7137,Lists!$R$3:$R$19,0)+1,0),4),Lists!$S$3:$S$640,1)</f>
        <v>#N/A</v>
      </c>
      <c r="R7137" s="36" t="e">
        <f ca="1">LEFT(OFFSET(Lists!$S$2,P7137-1+MATCH(F7137,OFFSET(Lists!$T$3,P7137-1,0,Q7137-P7137+1),0),0),6)</f>
        <v>#N/A</v>
      </c>
      <c r="S7137" s="36" t="e">
        <f ca="1">VLOOKUP(R7137,Lists!B:D,3,FALSE)</f>
        <v>#N/A</v>
      </c>
      <c r="T7137" s="36" t="str">
        <f>IF(F7137&lt;&gt;"",MATCH(R7137,'Maximum minutes'!B:B,0),"")</f>
        <v/>
      </c>
      <c r="U7137" s="36">
        <f ca="1">IF(F7137&lt;&gt;"",COUNTA(OFFSET('Maximum minutes'!$C$1,'Annexe A1 Cours'!T7137,0,1,50)),0)</f>
        <v>0</v>
      </c>
      <c r="V7137" s="37">
        <f ca="1">IFERROR(OFFSET('Maximum minutes'!$C$1,T7137+1,-1+MATCH(G7137,OFFSET('Maximum minutes'!$C$1,T7137-1,0,1,50),0)),0)</f>
        <v>0</v>
      </c>
      <c r="W7137" s="38">
        <f t="shared" ca="1" si="222"/>
        <v>0</v>
      </c>
    </row>
    <row r="7138" spans="1:23" s="36" customFormat="1" ht="18.75">
      <c r="A7138" s="34"/>
      <c r="B7138" s="39"/>
      <c r="C7138" s="39"/>
      <c r="D7138" s="35"/>
      <c r="E7138" s="40"/>
      <c r="F7138" s="39"/>
      <c r="G7138" s="39"/>
      <c r="H7138" s="39"/>
      <c r="I7138" s="34"/>
      <c r="J7138" s="34"/>
      <c r="K7138" s="34"/>
      <c r="L7138" s="34"/>
      <c r="M7138" s="43" t="str">
        <f ca="1">IFERROR(OFFSET('Maximum minutes'!$C$1,T7138,MATCH(IF(G7138&lt;&gt;"",G7138,F7138),OFFSET('Maximum minutes'!$C$1,T7138-1,0,1,U7138+1),0)-1)*IF(OR(ISNUMBER(J7138),J7138="sans examen"),1,0)*IF(W7138&lt;MinDate,1,0),"")</f>
        <v/>
      </c>
      <c r="N7138" s="36">
        <f t="shared" ca="1" si="223"/>
        <v>0</v>
      </c>
      <c r="O7138" s="36" t="e">
        <f ca="1">LEFT(OFFSET(Lists!$Q$2,MATCH(E7138,Lists!$R$3:$R$19,0),0),4)</f>
        <v>#N/A</v>
      </c>
      <c r="P7138" s="36" t="e">
        <f ca="1">MATCH(O7138,Lists!$S$2:$S$640,1)</f>
        <v>#N/A</v>
      </c>
      <c r="Q7138" s="36" t="e">
        <f ca="1">MATCH(LEFT(OFFSET(Lists!$Q$2,MATCH(E7138,Lists!$R$3:$R$19,0)+1,0),4),Lists!$S$3:$S$640,1)</f>
        <v>#N/A</v>
      </c>
      <c r="R7138" s="36" t="e">
        <f ca="1">LEFT(OFFSET(Lists!$S$2,P7138-1+MATCH(F7138,OFFSET(Lists!$T$3,P7138-1,0,Q7138-P7138+1),0),0),6)</f>
        <v>#N/A</v>
      </c>
      <c r="S7138" s="36" t="e">
        <f ca="1">VLOOKUP(R7138,Lists!B:D,3,FALSE)</f>
        <v>#N/A</v>
      </c>
      <c r="T7138" s="36" t="str">
        <f>IF(F7138&lt;&gt;"",MATCH(R7138,'Maximum minutes'!B:B,0),"")</f>
        <v/>
      </c>
      <c r="U7138" s="36">
        <f ca="1">IF(F7138&lt;&gt;"",COUNTA(OFFSET('Maximum minutes'!$C$1,'Annexe A1 Cours'!T7138,0,1,50)),0)</f>
        <v>0</v>
      </c>
      <c r="V7138" s="37">
        <f ca="1">IFERROR(OFFSET('Maximum minutes'!$C$1,T7138+1,-1+MATCH(G7138,OFFSET('Maximum minutes'!$C$1,T7138-1,0,1,50),0)),0)</f>
        <v>0</v>
      </c>
      <c r="W7138" s="38">
        <f t="shared" ca="1" si="222"/>
        <v>0</v>
      </c>
    </row>
    <row r="7139" spans="1:23" s="36" customFormat="1" ht="18.75">
      <c r="A7139" s="34"/>
      <c r="B7139" s="39"/>
      <c r="C7139" s="39"/>
      <c r="D7139" s="35"/>
      <c r="E7139" s="40"/>
      <c r="F7139" s="39"/>
      <c r="G7139" s="39"/>
      <c r="H7139" s="39"/>
      <c r="I7139" s="34"/>
      <c r="J7139" s="34"/>
      <c r="K7139" s="34"/>
      <c r="L7139" s="34"/>
      <c r="M7139" s="43" t="str">
        <f ca="1">IFERROR(OFFSET('Maximum minutes'!$C$1,T7139,MATCH(IF(G7139&lt;&gt;"",G7139,F7139),OFFSET('Maximum minutes'!$C$1,T7139-1,0,1,U7139+1),0)-1)*IF(OR(ISNUMBER(J7139),J7139="sans examen"),1,0)*IF(W7139&lt;MinDate,1,0),"")</f>
        <v/>
      </c>
      <c r="N7139" s="36">
        <f t="shared" ca="1" si="223"/>
        <v>0</v>
      </c>
      <c r="O7139" s="36" t="e">
        <f ca="1">LEFT(OFFSET(Lists!$Q$2,MATCH(E7139,Lists!$R$3:$R$19,0),0),4)</f>
        <v>#N/A</v>
      </c>
      <c r="P7139" s="36" t="e">
        <f ca="1">MATCH(O7139,Lists!$S$2:$S$640,1)</f>
        <v>#N/A</v>
      </c>
      <c r="Q7139" s="36" t="e">
        <f ca="1">MATCH(LEFT(OFFSET(Lists!$Q$2,MATCH(E7139,Lists!$R$3:$R$19,0)+1,0),4),Lists!$S$3:$S$640,1)</f>
        <v>#N/A</v>
      </c>
      <c r="R7139" s="36" t="e">
        <f ca="1">LEFT(OFFSET(Lists!$S$2,P7139-1+MATCH(F7139,OFFSET(Lists!$T$3,P7139-1,0,Q7139-P7139+1),0),0),6)</f>
        <v>#N/A</v>
      </c>
      <c r="S7139" s="36" t="e">
        <f ca="1">VLOOKUP(R7139,Lists!B:D,3,FALSE)</f>
        <v>#N/A</v>
      </c>
      <c r="T7139" s="36" t="str">
        <f>IF(F7139&lt;&gt;"",MATCH(R7139,'Maximum minutes'!B:B,0),"")</f>
        <v/>
      </c>
      <c r="U7139" s="36">
        <f ca="1">IF(F7139&lt;&gt;"",COUNTA(OFFSET('Maximum minutes'!$C$1,'Annexe A1 Cours'!T7139,0,1,50)),0)</f>
        <v>0</v>
      </c>
      <c r="V7139" s="37">
        <f ca="1">IFERROR(OFFSET('Maximum minutes'!$C$1,T7139+1,-1+MATCH(G7139,OFFSET('Maximum minutes'!$C$1,T7139-1,0,1,50),0)),0)</f>
        <v>0</v>
      </c>
      <c r="W7139" s="38">
        <f t="shared" ca="1" si="222"/>
        <v>0</v>
      </c>
    </row>
    <row r="7140" spans="1:23" s="36" customFormat="1" ht="18.75">
      <c r="A7140" s="34"/>
      <c r="B7140" s="39"/>
      <c r="C7140" s="39"/>
      <c r="D7140" s="35"/>
      <c r="E7140" s="40"/>
      <c r="F7140" s="39"/>
      <c r="G7140" s="39"/>
      <c r="H7140" s="39"/>
      <c r="I7140" s="34"/>
      <c r="J7140" s="34"/>
      <c r="K7140" s="34"/>
      <c r="L7140" s="34"/>
      <c r="M7140" s="43" t="str">
        <f ca="1">IFERROR(OFFSET('Maximum minutes'!$C$1,T7140,MATCH(IF(G7140&lt;&gt;"",G7140,F7140),OFFSET('Maximum minutes'!$C$1,T7140-1,0,1,U7140+1),0)-1)*IF(OR(ISNUMBER(J7140),J7140="sans examen"),1,0)*IF(W7140&lt;MinDate,1,0),"")</f>
        <v/>
      </c>
      <c r="N7140" s="36">
        <f t="shared" ca="1" si="223"/>
        <v>0</v>
      </c>
      <c r="O7140" s="36" t="e">
        <f ca="1">LEFT(OFFSET(Lists!$Q$2,MATCH(E7140,Lists!$R$3:$R$19,0),0),4)</f>
        <v>#N/A</v>
      </c>
      <c r="P7140" s="36" t="e">
        <f ca="1">MATCH(O7140,Lists!$S$2:$S$640,1)</f>
        <v>#N/A</v>
      </c>
      <c r="Q7140" s="36" t="e">
        <f ca="1">MATCH(LEFT(OFFSET(Lists!$Q$2,MATCH(E7140,Lists!$R$3:$R$19,0)+1,0),4),Lists!$S$3:$S$640,1)</f>
        <v>#N/A</v>
      </c>
      <c r="R7140" s="36" t="e">
        <f ca="1">LEFT(OFFSET(Lists!$S$2,P7140-1+MATCH(F7140,OFFSET(Lists!$T$3,P7140-1,0,Q7140-P7140+1),0),0),6)</f>
        <v>#N/A</v>
      </c>
      <c r="S7140" s="36" t="e">
        <f ca="1">VLOOKUP(R7140,Lists!B:D,3,FALSE)</f>
        <v>#N/A</v>
      </c>
      <c r="T7140" s="36" t="str">
        <f>IF(F7140&lt;&gt;"",MATCH(R7140,'Maximum minutes'!B:B,0),"")</f>
        <v/>
      </c>
      <c r="U7140" s="36">
        <f ca="1">IF(F7140&lt;&gt;"",COUNTA(OFFSET('Maximum minutes'!$C$1,'Annexe A1 Cours'!T7140,0,1,50)),0)</f>
        <v>0</v>
      </c>
      <c r="V7140" s="37">
        <f ca="1">IFERROR(OFFSET('Maximum minutes'!$C$1,T7140+1,-1+MATCH(G7140,OFFSET('Maximum minutes'!$C$1,T7140-1,0,1,50),0)),0)</f>
        <v>0</v>
      </c>
      <c r="W7140" s="38">
        <f t="shared" ca="1" si="222"/>
        <v>0</v>
      </c>
    </row>
    <row r="7141" spans="1:23" s="36" customFormat="1" ht="18.75">
      <c r="A7141" s="34"/>
      <c r="B7141" s="39"/>
      <c r="C7141" s="39"/>
      <c r="D7141" s="35"/>
      <c r="E7141" s="40"/>
      <c r="F7141" s="39"/>
      <c r="G7141" s="39"/>
      <c r="H7141" s="39"/>
      <c r="I7141" s="34"/>
      <c r="J7141" s="34"/>
      <c r="K7141" s="34"/>
      <c r="L7141" s="34"/>
      <c r="M7141" s="43" t="str">
        <f ca="1">IFERROR(OFFSET('Maximum minutes'!$C$1,T7141,MATCH(IF(G7141&lt;&gt;"",G7141,F7141),OFFSET('Maximum minutes'!$C$1,T7141-1,0,1,U7141+1),0)-1)*IF(OR(ISNUMBER(J7141),J7141="sans examen"),1,0)*IF(W7141&lt;MinDate,1,0),"")</f>
        <v/>
      </c>
      <c r="N7141" s="36">
        <f t="shared" ca="1" si="223"/>
        <v>0</v>
      </c>
      <c r="O7141" s="36" t="e">
        <f ca="1">LEFT(OFFSET(Lists!$Q$2,MATCH(E7141,Lists!$R$3:$R$19,0),0),4)</f>
        <v>#N/A</v>
      </c>
      <c r="P7141" s="36" t="e">
        <f ca="1">MATCH(O7141,Lists!$S$2:$S$640,1)</f>
        <v>#N/A</v>
      </c>
      <c r="Q7141" s="36" t="e">
        <f ca="1">MATCH(LEFT(OFFSET(Lists!$Q$2,MATCH(E7141,Lists!$R$3:$R$19,0)+1,0),4),Lists!$S$3:$S$640,1)</f>
        <v>#N/A</v>
      </c>
      <c r="R7141" s="36" t="e">
        <f ca="1">LEFT(OFFSET(Lists!$S$2,P7141-1+MATCH(F7141,OFFSET(Lists!$T$3,P7141-1,0,Q7141-P7141+1),0),0),6)</f>
        <v>#N/A</v>
      </c>
      <c r="S7141" s="36" t="e">
        <f ca="1">VLOOKUP(R7141,Lists!B:D,3,FALSE)</f>
        <v>#N/A</v>
      </c>
      <c r="T7141" s="36" t="str">
        <f>IF(F7141&lt;&gt;"",MATCH(R7141,'Maximum minutes'!B:B,0),"")</f>
        <v/>
      </c>
      <c r="U7141" s="36">
        <f ca="1">IF(F7141&lt;&gt;"",COUNTA(OFFSET('Maximum minutes'!$C$1,'Annexe A1 Cours'!T7141,0,1,50)),0)</f>
        <v>0</v>
      </c>
      <c r="V7141" s="37">
        <f ca="1">IFERROR(OFFSET('Maximum minutes'!$C$1,T7141+1,-1+MATCH(G7141,OFFSET('Maximum minutes'!$C$1,T7141-1,0,1,50),0)),0)</f>
        <v>0</v>
      </c>
      <c r="W7141" s="38">
        <f t="shared" ca="1" si="222"/>
        <v>0</v>
      </c>
    </row>
    <row r="7142" spans="1:23" s="36" customFormat="1" ht="18.75">
      <c r="A7142" s="34"/>
      <c r="B7142" s="39"/>
      <c r="C7142" s="39"/>
      <c r="D7142" s="35"/>
      <c r="E7142" s="40"/>
      <c r="F7142" s="39"/>
      <c r="G7142" s="39"/>
      <c r="H7142" s="39"/>
      <c r="I7142" s="34"/>
      <c r="J7142" s="34"/>
      <c r="K7142" s="34"/>
      <c r="L7142" s="34"/>
      <c r="M7142" s="43" t="str">
        <f ca="1">IFERROR(OFFSET('Maximum minutes'!$C$1,T7142,MATCH(IF(G7142&lt;&gt;"",G7142,F7142),OFFSET('Maximum minutes'!$C$1,T7142-1,0,1,U7142+1),0)-1)*IF(OR(ISNUMBER(J7142),J7142="sans examen"),1,0)*IF(W7142&lt;MinDate,1,0),"")</f>
        <v/>
      </c>
      <c r="N7142" s="36">
        <f t="shared" ca="1" si="223"/>
        <v>0</v>
      </c>
      <c r="O7142" s="36" t="e">
        <f ca="1">LEFT(OFFSET(Lists!$Q$2,MATCH(E7142,Lists!$R$3:$R$19,0),0),4)</f>
        <v>#N/A</v>
      </c>
      <c r="P7142" s="36" t="e">
        <f ca="1">MATCH(O7142,Lists!$S$2:$S$640,1)</f>
        <v>#N/A</v>
      </c>
      <c r="Q7142" s="36" t="e">
        <f ca="1">MATCH(LEFT(OFFSET(Lists!$Q$2,MATCH(E7142,Lists!$R$3:$R$19,0)+1,0),4),Lists!$S$3:$S$640,1)</f>
        <v>#N/A</v>
      </c>
      <c r="R7142" s="36" t="e">
        <f ca="1">LEFT(OFFSET(Lists!$S$2,P7142-1+MATCH(F7142,OFFSET(Lists!$T$3,P7142-1,0,Q7142-P7142+1),0),0),6)</f>
        <v>#N/A</v>
      </c>
      <c r="S7142" s="36" t="e">
        <f ca="1">VLOOKUP(R7142,Lists!B:D,3,FALSE)</f>
        <v>#N/A</v>
      </c>
      <c r="T7142" s="36" t="str">
        <f>IF(F7142&lt;&gt;"",MATCH(R7142,'Maximum minutes'!B:B,0),"")</f>
        <v/>
      </c>
      <c r="U7142" s="36">
        <f ca="1">IF(F7142&lt;&gt;"",COUNTA(OFFSET('Maximum minutes'!$C$1,'Annexe A1 Cours'!T7142,0,1,50)),0)</f>
        <v>0</v>
      </c>
      <c r="V7142" s="37">
        <f ca="1">IFERROR(OFFSET('Maximum minutes'!$C$1,T7142+1,-1+MATCH(G7142,OFFSET('Maximum minutes'!$C$1,T7142-1,0,1,50),0)),0)</f>
        <v>0</v>
      </c>
      <c r="W7142" s="38">
        <f t="shared" ca="1" si="222"/>
        <v>0</v>
      </c>
    </row>
    <row r="7143" spans="1:23" s="36" customFormat="1" ht="18.75">
      <c r="A7143" s="34"/>
      <c r="B7143" s="39"/>
      <c r="C7143" s="39"/>
      <c r="D7143" s="35"/>
      <c r="E7143" s="40"/>
      <c r="F7143" s="39"/>
      <c r="G7143" s="39"/>
      <c r="H7143" s="39"/>
      <c r="I7143" s="34"/>
      <c r="J7143" s="34"/>
      <c r="K7143" s="34"/>
      <c r="L7143" s="34"/>
      <c r="M7143" s="43" t="str">
        <f ca="1">IFERROR(OFFSET('Maximum minutes'!$C$1,T7143,MATCH(IF(G7143&lt;&gt;"",G7143,F7143),OFFSET('Maximum minutes'!$C$1,T7143-1,0,1,U7143+1),0)-1)*IF(OR(ISNUMBER(J7143),J7143="sans examen"),1,0)*IF(W7143&lt;MinDate,1,0),"")</f>
        <v/>
      </c>
      <c r="N7143" s="36">
        <f t="shared" ca="1" si="223"/>
        <v>0</v>
      </c>
      <c r="O7143" s="36" t="e">
        <f ca="1">LEFT(OFFSET(Lists!$Q$2,MATCH(E7143,Lists!$R$3:$R$19,0),0),4)</f>
        <v>#N/A</v>
      </c>
      <c r="P7143" s="36" t="e">
        <f ca="1">MATCH(O7143,Lists!$S$2:$S$640,1)</f>
        <v>#N/A</v>
      </c>
      <c r="Q7143" s="36" t="e">
        <f ca="1">MATCH(LEFT(OFFSET(Lists!$Q$2,MATCH(E7143,Lists!$R$3:$R$19,0)+1,0),4),Lists!$S$3:$S$640,1)</f>
        <v>#N/A</v>
      </c>
      <c r="R7143" s="36" t="e">
        <f ca="1">LEFT(OFFSET(Lists!$S$2,P7143-1+MATCH(F7143,OFFSET(Lists!$T$3,P7143-1,0,Q7143-P7143+1),0),0),6)</f>
        <v>#N/A</v>
      </c>
      <c r="S7143" s="36" t="e">
        <f ca="1">VLOOKUP(R7143,Lists!B:D,3,FALSE)</f>
        <v>#N/A</v>
      </c>
      <c r="T7143" s="36" t="str">
        <f>IF(F7143&lt;&gt;"",MATCH(R7143,'Maximum minutes'!B:B,0),"")</f>
        <v/>
      </c>
      <c r="U7143" s="36">
        <f ca="1">IF(F7143&lt;&gt;"",COUNTA(OFFSET('Maximum minutes'!$C$1,'Annexe A1 Cours'!T7143,0,1,50)),0)</f>
        <v>0</v>
      </c>
      <c r="V7143" s="37">
        <f ca="1">IFERROR(OFFSET('Maximum minutes'!$C$1,T7143+1,-1+MATCH(G7143,OFFSET('Maximum minutes'!$C$1,T7143-1,0,1,50),0)),0)</f>
        <v>0</v>
      </c>
      <c r="W7143" s="38">
        <f t="shared" ca="1" si="222"/>
        <v>0</v>
      </c>
    </row>
    <row r="7144" spans="1:23" s="36" customFormat="1" ht="18.75">
      <c r="A7144" s="34"/>
      <c r="B7144" s="39"/>
      <c r="C7144" s="39"/>
      <c r="D7144" s="35"/>
      <c r="E7144" s="40"/>
      <c r="F7144" s="39"/>
      <c r="G7144" s="39"/>
      <c r="H7144" s="39"/>
      <c r="I7144" s="34"/>
      <c r="J7144" s="34"/>
      <c r="K7144" s="34"/>
      <c r="L7144" s="34"/>
      <c r="M7144" s="43" t="str">
        <f ca="1">IFERROR(OFFSET('Maximum minutes'!$C$1,T7144,MATCH(IF(G7144&lt;&gt;"",G7144,F7144),OFFSET('Maximum minutes'!$C$1,T7144-1,0,1,U7144+1),0)-1)*IF(OR(ISNUMBER(J7144),J7144="sans examen"),1,0)*IF(W7144&lt;MinDate,1,0),"")</f>
        <v/>
      </c>
      <c r="N7144" s="36">
        <f t="shared" ca="1" si="223"/>
        <v>0</v>
      </c>
      <c r="O7144" s="36" t="e">
        <f ca="1">LEFT(OFFSET(Lists!$Q$2,MATCH(E7144,Lists!$R$3:$R$19,0),0),4)</f>
        <v>#N/A</v>
      </c>
      <c r="P7144" s="36" t="e">
        <f ca="1">MATCH(O7144,Lists!$S$2:$S$640,1)</f>
        <v>#N/A</v>
      </c>
      <c r="Q7144" s="36" t="e">
        <f ca="1">MATCH(LEFT(OFFSET(Lists!$Q$2,MATCH(E7144,Lists!$R$3:$R$19,0)+1,0),4),Lists!$S$3:$S$640,1)</f>
        <v>#N/A</v>
      </c>
      <c r="R7144" s="36" t="e">
        <f ca="1">LEFT(OFFSET(Lists!$S$2,P7144-1+MATCH(F7144,OFFSET(Lists!$T$3,P7144-1,0,Q7144-P7144+1),0),0),6)</f>
        <v>#N/A</v>
      </c>
      <c r="S7144" s="36" t="e">
        <f ca="1">VLOOKUP(R7144,Lists!B:D,3,FALSE)</f>
        <v>#N/A</v>
      </c>
      <c r="T7144" s="36" t="str">
        <f>IF(F7144&lt;&gt;"",MATCH(R7144,'Maximum minutes'!B:B,0),"")</f>
        <v/>
      </c>
      <c r="U7144" s="36">
        <f ca="1">IF(F7144&lt;&gt;"",COUNTA(OFFSET('Maximum minutes'!$C$1,'Annexe A1 Cours'!T7144,0,1,50)),0)</f>
        <v>0</v>
      </c>
      <c r="V7144" s="37">
        <f ca="1">IFERROR(OFFSET('Maximum minutes'!$C$1,T7144+1,-1+MATCH(G7144,OFFSET('Maximum minutes'!$C$1,T7144-1,0,1,50),0)),0)</f>
        <v>0</v>
      </c>
      <c r="W7144" s="38">
        <f t="shared" ca="1" si="222"/>
        <v>0</v>
      </c>
    </row>
    <row r="7145" spans="1:23" s="36" customFormat="1" ht="18.75">
      <c r="A7145" s="34"/>
      <c r="B7145" s="39"/>
      <c r="C7145" s="39"/>
      <c r="D7145" s="35"/>
      <c r="E7145" s="40"/>
      <c r="F7145" s="39"/>
      <c r="G7145" s="39"/>
      <c r="H7145" s="39"/>
      <c r="I7145" s="34"/>
      <c r="J7145" s="34"/>
      <c r="K7145" s="34"/>
      <c r="L7145" s="34"/>
      <c r="M7145" s="43" t="str">
        <f ca="1">IFERROR(OFFSET('Maximum minutes'!$C$1,T7145,MATCH(IF(G7145&lt;&gt;"",G7145,F7145),OFFSET('Maximum minutes'!$C$1,T7145-1,0,1,U7145+1),0)-1)*IF(OR(ISNUMBER(J7145),J7145="sans examen"),1,0)*IF(W7145&lt;MinDate,1,0),"")</f>
        <v/>
      </c>
      <c r="N7145" s="36">
        <f t="shared" ca="1" si="223"/>
        <v>0</v>
      </c>
      <c r="O7145" s="36" t="e">
        <f ca="1">LEFT(OFFSET(Lists!$Q$2,MATCH(E7145,Lists!$R$3:$R$19,0),0),4)</f>
        <v>#N/A</v>
      </c>
      <c r="P7145" s="36" t="e">
        <f ca="1">MATCH(O7145,Lists!$S$2:$S$640,1)</f>
        <v>#N/A</v>
      </c>
      <c r="Q7145" s="36" t="e">
        <f ca="1">MATCH(LEFT(OFFSET(Lists!$Q$2,MATCH(E7145,Lists!$R$3:$R$19,0)+1,0),4),Lists!$S$3:$S$640,1)</f>
        <v>#N/A</v>
      </c>
      <c r="R7145" s="36" t="e">
        <f ca="1">LEFT(OFFSET(Lists!$S$2,P7145-1+MATCH(F7145,OFFSET(Lists!$T$3,P7145-1,0,Q7145-P7145+1),0),0),6)</f>
        <v>#N/A</v>
      </c>
      <c r="S7145" s="36" t="e">
        <f ca="1">VLOOKUP(R7145,Lists!B:D,3,FALSE)</f>
        <v>#N/A</v>
      </c>
      <c r="T7145" s="36" t="str">
        <f>IF(F7145&lt;&gt;"",MATCH(R7145,'Maximum minutes'!B:B,0),"")</f>
        <v/>
      </c>
      <c r="U7145" s="36">
        <f ca="1">IF(F7145&lt;&gt;"",COUNTA(OFFSET('Maximum minutes'!$C$1,'Annexe A1 Cours'!T7145,0,1,50)),0)</f>
        <v>0</v>
      </c>
      <c r="V7145" s="37">
        <f ca="1">IFERROR(OFFSET('Maximum minutes'!$C$1,T7145+1,-1+MATCH(G7145,OFFSET('Maximum minutes'!$C$1,T7145-1,0,1,50),0)),0)</f>
        <v>0</v>
      </c>
      <c r="W7145" s="38">
        <f t="shared" ca="1" si="222"/>
        <v>0</v>
      </c>
    </row>
    <row r="7146" spans="1:23" s="36" customFormat="1" ht="18.75">
      <c r="A7146" s="34"/>
      <c r="B7146" s="39"/>
      <c r="C7146" s="39"/>
      <c r="D7146" s="35"/>
      <c r="E7146" s="40"/>
      <c r="F7146" s="39"/>
      <c r="G7146" s="39"/>
      <c r="H7146" s="39"/>
      <c r="I7146" s="34"/>
      <c r="J7146" s="34"/>
      <c r="K7146" s="34"/>
      <c r="L7146" s="34"/>
      <c r="M7146" s="43" t="str">
        <f ca="1">IFERROR(OFFSET('Maximum minutes'!$C$1,T7146,MATCH(IF(G7146&lt;&gt;"",G7146,F7146),OFFSET('Maximum minutes'!$C$1,T7146-1,0,1,U7146+1),0)-1)*IF(OR(ISNUMBER(J7146),J7146="sans examen"),1,0)*IF(W7146&lt;MinDate,1,0),"")</f>
        <v/>
      </c>
      <c r="N7146" s="36">
        <f t="shared" ca="1" si="223"/>
        <v>0</v>
      </c>
      <c r="O7146" s="36" t="e">
        <f ca="1">LEFT(OFFSET(Lists!$Q$2,MATCH(E7146,Lists!$R$3:$R$19,0),0),4)</f>
        <v>#N/A</v>
      </c>
      <c r="P7146" s="36" t="e">
        <f ca="1">MATCH(O7146,Lists!$S$2:$S$640,1)</f>
        <v>#N/A</v>
      </c>
      <c r="Q7146" s="36" t="e">
        <f ca="1">MATCH(LEFT(OFFSET(Lists!$Q$2,MATCH(E7146,Lists!$R$3:$R$19,0)+1,0),4),Lists!$S$3:$S$640,1)</f>
        <v>#N/A</v>
      </c>
      <c r="R7146" s="36" t="e">
        <f ca="1">LEFT(OFFSET(Lists!$S$2,P7146-1+MATCH(F7146,OFFSET(Lists!$T$3,P7146-1,0,Q7146-P7146+1),0),0),6)</f>
        <v>#N/A</v>
      </c>
      <c r="S7146" s="36" t="e">
        <f ca="1">VLOOKUP(R7146,Lists!B:D,3,FALSE)</f>
        <v>#N/A</v>
      </c>
      <c r="T7146" s="36" t="str">
        <f>IF(F7146&lt;&gt;"",MATCH(R7146,'Maximum minutes'!B:B,0),"")</f>
        <v/>
      </c>
      <c r="U7146" s="36">
        <f ca="1">IF(F7146&lt;&gt;"",COUNTA(OFFSET('Maximum minutes'!$C$1,'Annexe A1 Cours'!T7146,0,1,50)),0)</f>
        <v>0</v>
      </c>
      <c r="V7146" s="37">
        <f ca="1">IFERROR(OFFSET('Maximum minutes'!$C$1,T7146+1,-1+MATCH(G7146,OFFSET('Maximum minutes'!$C$1,T7146-1,0,1,50),0)),0)</f>
        <v>0</v>
      </c>
      <c r="W7146" s="38">
        <f t="shared" ca="1" si="222"/>
        <v>0</v>
      </c>
    </row>
    <row r="7147" spans="1:23" s="36" customFormat="1" ht="18.75">
      <c r="A7147" s="34"/>
      <c r="B7147" s="39"/>
      <c r="C7147" s="39"/>
      <c r="D7147" s="35"/>
      <c r="E7147" s="40"/>
      <c r="F7147" s="39"/>
      <c r="G7147" s="39"/>
      <c r="H7147" s="39"/>
      <c r="I7147" s="34"/>
      <c r="J7147" s="34"/>
      <c r="K7147" s="34"/>
      <c r="L7147" s="34"/>
      <c r="M7147" s="43" t="str">
        <f ca="1">IFERROR(OFFSET('Maximum minutes'!$C$1,T7147,MATCH(IF(G7147&lt;&gt;"",G7147,F7147),OFFSET('Maximum minutes'!$C$1,T7147-1,0,1,U7147+1),0)-1)*IF(OR(ISNUMBER(J7147),J7147="sans examen"),1,0)*IF(W7147&lt;MinDate,1,0),"")</f>
        <v/>
      </c>
      <c r="N7147" s="36">
        <f t="shared" ca="1" si="223"/>
        <v>0</v>
      </c>
      <c r="O7147" s="36" t="e">
        <f ca="1">LEFT(OFFSET(Lists!$Q$2,MATCH(E7147,Lists!$R$3:$R$19,0),0),4)</f>
        <v>#N/A</v>
      </c>
      <c r="P7147" s="36" t="e">
        <f ca="1">MATCH(O7147,Lists!$S$2:$S$640,1)</f>
        <v>#N/A</v>
      </c>
      <c r="Q7147" s="36" t="e">
        <f ca="1">MATCH(LEFT(OFFSET(Lists!$Q$2,MATCH(E7147,Lists!$R$3:$R$19,0)+1,0),4),Lists!$S$3:$S$640,1)</f>
        <v>#N/A</v>
      </c>
      <c r="R7147" s="36" t="e">
        <f ca="1">LEFT(OFFSET(Lists!$S$2,P7147-1+MATCH(F7147,OFFSET(Lists!$T$3,P7147-1,0,Q7147-P7147+1),0),0),6)</f>
        <v>#N/A</v>
      </c>
      <c r="S7147" s="36" t="e">
        <f ca="1">VLOOKUP(R7147,Lists!B:D,3,FALSE)</f>
        <v>#N/A</v>
      </c>
      <c r="T7147" s="36" t="str">
        <f>IF(F7147&lt;&gt;"",MATCH(R7147,'Maximum minutes'!B:B,0),"")</f>
        <v/>
      </c>
      <c r="U7147" s="36">
        <f ca="1">IF(F7147&lt;&gt;"",COUNTA(OFFSET('Maximum minutes'!$C$1,'Annexe A1 Cours'!T7147,0,1,50)),0)</f>
        <v>0</v>
      </c>
      <c r="V7147" s="37">
        <f ca="1">IFERROR(OFFSET('Maximum minutes'!$C$1,T7147+1,-1+MATCH(G7147,OFFSET('Maximum minutes'!$C$1,T7147-1,0,1,50),0)),0)</f>
        <v>0</v>
      </c>
      <c r="W7147" s="38">
        <f t="shared" ca="1" si="222"/>
        <v>0</v>
      </c>
    </row>
    <row r="7148" spans="1:23" s="36" customFormat="1" ht="18.75">
      <c r="A7148" s="34"/>
      <c r="B7148" s="39"/>
      <c r="C7148" s="39"/>
      <c r="D7148" s="35"/>
      <c r="E7148" s="40"/>
      <c r="F7148" s="39"/>
      <c r="G7148" s="39"/>
      <c r="H7148" s="39"/>
      <c r="I7148" s="34"/>
      <c r="J7148" s="34"/>
      <c r="K7148" s="34"/>
      <c r="L7148" s="34"/>
      <c r="M7148" s="43" t="str">
        <f ca="1">IFERROR(OFFSET('Maximum minutes'!$C$1,T7148,MATCH(IF(G7148&lt;&gt;"",G7148,F7148),OFFSET('Maximum minutes'!$C$1,T7148-1,0,1,U7148+1),0)-1)*IF(OR(ISNUMBER(J7148),J7148="sans examen"),1,0)*IF(W7148&lt;MinDate,1,0),"")</f>
        <v/>
      </c>
      <c r="N7148" s="36">
        <f t="shared" ca="1" si="223"/>
        <v>0</v>
      </c>
      <c r="O7148" s="36" t="e">
        <f ca="1">LEFT(OFFSET(Lists!$Q$2,MATCH(E7148,Lists!$R$3:$R$19,0),0),4)</f>
        <v>#N/A</v>
      </c>
      <c r="P7148" s="36" t="e">
        <f ca="1">MATCH(O7148,Lists!$S$2:$S$640,1)</f>
        <v>#N/A</v>
      </c>
      <c r="Q7148" s="36" t="e">
        <f ca="1">MATCH(LEFT(OFFSET(Lists!$Q$2,MATCH(E7148,Lists!$R$3:$R$19,0)+1,0),4),Lists!$S$3:$S$640,1)</f>
        <v>#N/A</v>
      </c>
      <c r="R7148" s="36" t="e">
        <f ca="1">LEFT(OFFSET(Lists!$S$2,P7148-1+MATCH(F7148,OFFSET(Lists!$T$3,P7148-1,0,Q7148-P7148+1),0),0),6)</f>
        <v>#N/A</v>
      </c>
      <c r="S7148" s="36" t="e">
        <f ca="1">VLOOKUP(R7148,Lists!B:D,3,FALSE)</f>
        <v>#N/A</v>
      </c>
      <c r="T7148" s="36" t="str">
        <f>IF(F7148&lt;&gt;"",MATCH(R7148,'Maximum minutes'!B:B,0),"")</f>
        <v/>
      </c>
      <c r="U7148" s="36">
        <f ca="1">IF(F7148&lt;&gt;"",COUNTA(OFFSET('Maximum minutes'!$C$1,'Annexe A1 Cours'!T7148,0,1,50)),0)</f>
        <v>0</v>
      </c>
      <c r="V7148" s="37">
        <f ca="1">IFERROR(OFFSET('Maximum minutes'!$C$1,T7148+1,-1+MATCH(G7148,OFFSET('Maximum minutes'!$C$1,T7148-1,0,1,50),0)),0)</f>
        <v>0</v>
      </c>
      <c r="W7148" s="38">
        <f t="shared" ca="1" si="222"/>
        <v>0</v>
      </c>
    </row>
    <row r="7149" spans="1:23" s="36" customFormat="1" ht="18.75">
      <c r="A7149" s="34"/>
      <c r="B7149" s="39"/>
      <c r="C7149" s="39"/>
      <c r="D7149" s="35"/>
      <c r="E7149" s="40"/>
      <c r="F7149" s="39"/>
      <c r="G7149" s="39"/>
      <c r="H7149" s="39"/>
      <c r="I7149" s="34"/>
      <c r="J7149" s="34"/>
      <c r="K7149" s="34"/>
      <c r="L7149" s="34"/>
      <c r="M7149" s="43" t="str">
        <f ca="1">IFERROR(OFFSET('Maximum minutes'!$C$1,T7149,MATCH(IF(G7149&lt;&gt;"",G7149,F7149),OFFSET('Maximum minutes'!$C$1,T7149-1,0,1,U7149+1),0)-1)*IF(OR(ISNUMBER(J7149),J7149="sans examen"),1,0)*IF(W7149&lt;MinDate,1,0),"")</f>
        <v/>
      </c>
      <c r="N7149" s="36">
        <f t="shared" ca="1" si="223"/>
        <v>0</v>
      </c>
      <c r="O7149" s="36" t="e">
        <f ca="1">LEFT(OFFSET(Lists!$Q$2,MATCH(E7149,Lists!$R$3:$R$19,0),0),4)</f>
        <v>#N/A</v>
      </c>
      <c r="P7149" s="36" t="e">
        <f ca="1">MATCH(O7149,Lists!$S$2:$S$640,1)</f>
        <v>#N/A</v>
      </c>
      <c r="Q7149" s="36" t="e">
        <f ca="1">MATCH(LEFT(OFFSET(Lists!$Q$2,MATCH(E7149,Lists!$R$3:$R$19,0)+1,0),4),Lists!$S$3:$S$640,1)</f>
        <v>#N/A</v>
      </c>
      <c r="R7149" s="36" t="e">
        <f ca="1">LEFT(OFFSET(Lists!$S$2,P7149-1+MATCH(F7149,OFFSET(Lists!$T$3,P7149-1,0,Q7149-P7149+1),0),0),6)</f>
        <v>#N/A</v>
      </c>
      <c r="S7149" s="36" t="e">
        <f ca="1">VLOOKUP(R7149,Lists!B:D,3,FALSE)</f>
        <v>#N/A</v>
      </c>
      <c r="T7149" s="36" t="str">
        <f>IF(F7149&lt;&gt;"",MATCH(R7149,'Maximum minutes'!B:B,0),"")</f>
        <v/>
      </c>
      <c r="U7149" s="36">
        <f ca="1">IF(F7149&lt;&gt;"",COUNTA(OFFSET('Maximum minutes'!$C$1,'Annexe A1 Cours'!T7149,0,1,50)),0)</f>
        <v>0</v>
      </c>
      <c r="V7149" s="37">
        <f ca="1">IFERROR(OFFSET('Maximum minutes'!$C$1,T7149+1,-1+MATCH(G7149,OFFSET('Maximum minutes'!$C$1,T7149-1,0,1,50),0)),0)</f>
        <v>0</v>
      </c>
      <c r="W7149" s="38">
        <f t="shared" ca="1" si="222"/>
        <v>0</v>
      </c>
    </row>
    <row r="7150" spans="1:23" s="36" customFormat="1" ht="18.75">
      <c r="A7150" s="34"/>
      <c r="B7150" s="39"/>
      <c r="C7150" s="39"/>
      <c r="D7150" s="35"/>
      <c r="E7150" s="40"/>
      <c r="F7150" s="39"/>
      <c r="G7150" s="39"/>
      <c r="H7150" s="39"/>
      <c r="I7150" s="34"/>
      <c r="J7150" s="34"/>
      <c r="K7150" s="34"/>
      <c r="L7150" s="34"/>
      <c r="M7150" s="43" t="str">
        <f ca="1">IFERROR(OFFSET('Maximum minutes'!$C$1,T7150,MATCH(IF(G7150&lt;&gt;"",G7150,F7150),OFFSET('Maximum minutes'!$C$1,T7150-1,0,1,U7150+1),0)-1)*IF(OR(ISNUMBER(J7150),J7150="sans examen"),1,0)*IF(W7150&lt;MinDate,1,0),"")</f>
        <v/>
      </c>
      <c r="N7150" s="36">
        <f t="shared" ca="1" si="223"/>
        <v>0</v>
      </c>
      <c r="O7150" s="36" t="e">
        <f ca="1">LEFT(OFFSET(Lists!$Q$2,MATCH(E7150,Lists!$R$3:$R$19,0),0),4)</f>
        <v>#N/A</v>
      </c>
      <c r="P7150" s="36" t="e">
        <f ca="1">MATCH(O7150,Lists!$S$2:$S$640,1)</f>
        <v>#N/A</v>
      </c>
      <c r="Q7150" s="36" t="e">
        <f ca="1">MATCH(LEFT(OFFSET(Lists!$Q$2,MATCH(E7150,Lists!$R$3:$R$19,0)+1,0),4),Lists!$S$3:$S$640,1)</f>
        <v>#N/A</v>
      </c>
      <c r="R7150" s="36" t="e">
        <f ca="1">LEFT(OFFSET(Lists!$S$2,P7150-1+MATCH(F7150,OFFSET(Lists!$T$3,P7150-1,0,Q7150-P7150+1),0),0),6)</f>
        <v>#N/A</v>
      </c>
      <c r="S7150" s="36" t="e">
        <f ca="1">VLOOKUP(R7150,Lists!B:D,3,FALSE)</f>
        <v>#N/A</v>
      </c>
      <c r="T7150" s="36" t="str">
        <f>IF(F7150&lt;&gt;"",MATCH(R7150,'Maximum minutes'!B:B,0),"")</f>
        <v/>
      </c>
      <c r="U7150" s="36">
        <f ca="1">IF(F7150&lt;&gt;"",COUNTA(OFFSET('Maximum minutes'!$C$1,'Annexe A1 Cours'!T7150,0,1,50)),0)</f>
        <v>0</v>
      </c>
      <c r="V7150" s="37">
        <f ca="1">IFERROR(OFFSET('Maximum minutes'!$C$1,T7150+1,-1+MATCH(G7150,OFFSET('Maximum minutes'!$C$1,T7150-1,0,1,50),0)),0)</f>
        <v>0</v>
      </c>
      <c r="W7150" s="38">
        <f t="shared" ca="1" si="222"/>
        <v>0</v>
      </c>
    </row>
    <row r="7151" spans="1:23" s="36" customFormat="1" ht="18.75">
      <c r="A7151" s="34"/>
      <c r="B7151" s="39"/>
      <c r="C7151" s="39"/>
      <c r="D7151" s="35"/>
      <c r="E7151" s="40"/>
      <c r="F7151" s="39"/>
      <c r="G7151" s="39"/>
      <c r="H7151" s="39"/>
      <c r="I7151" s="34"/>
      <c r="J7151" s="34"/>
      <c r="K7151" s="34"/>
      <c r="L7151" s="34"/>
      <c r="M7151" s="43" t="str">
        <f ca="1">IFERROR(OFFSET('Maximum minutes'!$C$1,T7151,MATCH(IF(G7151&lt;&gt;"",G7151,F7151),OFFSET('Maximum minutes'!$C$1,T7151-1,0,1,U7151+1),0)-1)*IF(OR(ISNUMBER(J7151),J7151="sans examen"),1,0)*IF(W7151&lt;MinDate,1,0),"")</f>
        <v/>
      </c>
      <c r="N7151" s="36">
        <f t="shared" ca="1" si="223"/>
        <v>0</v>
      </c>
      <c r="O7151" s="36" t="e">
        <f ca="1">LEFT(OFFSET(Lists!$Q$2,MATCH(E7151,Lists!$R$3:$R$19,0),0),4)</f>
        <v>#N/A</v>
      </c>
      <c r="P7151" s="36" t="e">
        <f ca="1">MATCH(O7151,Lists!$S$2:$S$640,1)</f>
        <v>#N/A</v>
      </c>
      <c r="Q7151" s="36" t="e">
        <f ca="1">MATCH(LEFT(OFFSET(Lists!$Q$2,MATCH(E7151,Lists!$R$3:$R$19,0)+1,0),4),Lists!$S$3:$S$640,1)</f>
        <v>#N/A</v>
      </c>
      <c r="R7151" s="36" t="e">
        <f ca="1">LEFT(OFFSET(Lists!$S$2,P7151-1+MATCH(F7151,OFFSET(Lists!$T$3,P7151-1,0,Q7151-P7151+1),0),0),6)</f>
        <v>#N/A</v>
      </c>
      <c r="S7151" s="36" t="e">
        <f ca="1">VLOOKUP(R7151,Lists!B:D,3,FALSE)</f>
        <v>#N/A</v>
      </c>
      <c r="T7151" s="36" t="str">
        <f>IF(F7151&lt;&gt;"",MATCH(R7151,'Maximum minutes'!B:B,0),"")</f>
        <v/>
      </c>
      <c r="U7151" s="36">
        <f ca="1">IF(F7151&lt;&gt;"",COUNTA(OFFSET('Maximum minutes'!$C$1,'Annexe A1 Cours'!T7151,0,1,50)),0)</f>
        <v>0</v>
      </c>
      <c r="V7151" s="37">
        <f ca="1">IFERROR(OFFSET('Maximum minutes'!$C$1,T7151+1,-1+MATCH(G7151,OFFSET('Maximum minutes'!$C$1,T7151-1,0,1,50),0)),0)</f>
        <v>0</v>
      </c>
      <c r="W7151" s="38">
        <f t="shared" ca="1" si="222"/>
        <v>0</v>
      </c>
    </row>
    <row r="7152" spans="1:23" s="36" customFormat="1" ht="18.75">
      <c r="A7152" s="34"/>
      <c r="B7152" s="39"/>
      <c r="C7152" s="39"/>
      <c r="D7152" s="35"/>
      <c r="E7152" s="40"/>
      <c r="F7152" s="39"/>
      <c r="G7152" s="39"/>
      <c r="H7152" s="39"/>
      <c r="I7152" s="34"/>
      <c r="J7152" s="34"/>
      <c r="K7152" s="34"/>
      <c r="L7152" s="34"/>
      <c r="M7152" s="43" t="str">
        <f ca="1">IFERROR(OFFSET('Maximum minutes'!$C$1,T7152,MATCH(IF(G7152&lt;&gt;"",G7152,F7152),OFFSET('Maximum minutes'!$C$1,T7152-1,0,1,U7152+1),0)-1)*IF(OR(ISNUMBER(J7152),J7152="sans examen"),1,0)*IF(W7152&lt;MinDate,1,0),"")</f>
        <v/>
      </c>
      <c r="N7152" s="36">
        <f t="shared" ca="1" si="223"/>
        <v>0</v>
      </c>
      <c r="O7152" s="36" t="e">
        <f ca="1">LEFT(OFFSET(Lists!$Q$2,MATCH(E7152,Lists!$R$3:$R$19,0),0),4)</f>
        <v>#N/A</v>
      </c>
      <c r="P7152" s="36" t="e">
        <f ca="1">MATCH(O7152,Lists!$S$2:$S$640,1)</f>
        <v>#N/A</v>
      </c>
      <c r="Q7152" s="36" t="e">
        <f ca="1">MATCH(LEFT(OFFSET(Lists!$Q$2,MATCH(E7152,Lists!$R$3:$R$19,0)+1,0),4),Lists!$S$3:$S$640,1)</f>
        <v>#N/A</v>
      </c>
      <c r="R7152" s="36" t="e">
        <f ca="1">LEFT(OFFSET(Lists!$S$2,P7152-1+MATCH(F7152,OFFSET(Lists!$T$3,P7152-1,0,Q7152-P7152+1),0),0),6)</f>
        <v>#N/A</v>
      </c>
      <c r="S7152" s="36" t="e">
        <f ca="1">VLOOKUP(R7152,Lists!B:D,3,FALSE)</f>
        <v>#N/A</v>
      </c>
      <c r="T7152" s="36" t="str">
        <f>IF(F7152&lt;&gt;"",MATCH(R7152,'Maximum minutes'!B:B,0),"")</f>
        <v/>
      </c>
      <c r="U7152" s="36">
        <f ca="1">IF(F7152&lt;&gt;"",COUNTA(OFFSET('Maximum minutes'!$C$1,'Annexe A1 Cours'!T7152,0,1,50)),0)</f>
        <v>0</v>
      </c>
      <c r="V7152" s="37">
        <f ca="1">IFERROR(OFFSET('Maximum minutes'!$C$1,T7152+1,-1+MATCH(G7152,OFFSET('Maximum minutes'!$C$1,T7152-1,0,1,50),0)),0)</f>
        <v>0</v>
      </c>
      <c r="W7152" s="38">
        <f t="shared" ca="1" si="222"/>
        <v>0</v>
      </c>
    </row>
    <row r="7153" spans="1:23" s="36" customFormat="1" ht="18.75">
      <c r="A7153" s="34"/>
      <c r="B7153" s="39"/>
      <c r="C7153" s="39"/>
      <c r="D7153" s="35"/>
      <c r="E7153" s="40"/>
      <c r="F7153" s="39"/>
      <c r="G7153" s="39"/>
      <c r="H7153" s="39"/>
      <c r="I7153" s="34"/>
      <c r="J7153" s="34"/>
      <c r="K7153" s="34"/>
      <c r="L7153" s="34"/>
      <c r="M7153" s="43" t="str">
        <f ca="1">IFERROR(OFFSET('Maximum minutes'!$C$1,T7153,MATCH(IF(G7153&lt;&gt;"",G7153,F7153),OFFSET('Maximum minutes'!$C$1,T7153-1,0,1,U7153+1),0)-1)*IF(OR(ISNUMBER(J7153),J7153="sans examen"),1,0)*IF(W7153&lt;MinDate,1,0),"")</f>
        <v/>
      </c>
      <c r="N7153" s="36">
        <f t="shared" ca="1" si="223"/>
        <v>0</v>
      </c>
      <c r="O7153" s="36" t="e">
        <f ca="1">LEFT(OFFSET(Lists!$Q$2,MATCH(E7153,Lists!$R$3:$R$19,0),0),4)</f>
        <v>#N/A</v>
      </c>
      <c r="P7153" s="36" t="e">
        <f ca="1">MATCH(O7153,Lists!$S$2:$S$640,1)</f>
        <v>#N/A</v>
      </c>
      <c r="Q7153" s="36" t="e">
        <f ca="1">MATCH(LEFT(OFFSET(Lists!$Q$2,MATCH(E7153,Lists!$R$3:$R$19,0)+1,0),4),Lists!$S$3:$S$640,1)</f>
        <v>#N/A</v>
      </c>
      <c r="R7153" s="36" t="e">
        <f ca="1">LEFT(OFFSET(Lists!$S$2,P7153-1+MATCH(F7153,OFFSET(Lists!$T$3,P7153-1,0,Q7153-P7153+1),0),0),6)</f>
        <v>#N/A</v>
      </c>
      <c r="S7153" s="36" t="e">
        <f ca="1">VLOOKUP(R7153,Lists!B:D,3,FALSE)</f>
        <v>#N/A</v>
      </c>
      <c r="T7153" s="36" t="str">
        <f>IF(F7153&lt;&gt;"",MATCH(R7153,'Maximum minutes'!B:B,0),"")</f>
        <v/>
      </c>
      <c r="U7153" s="36">
        <f ca="1">IF(F7153&lt;&gt;"",COUNTA(OFFSET('Maximum minutes'!$C$1,'Annexe A1 Cours'!T7153,0,1,50)),0)</f>
        <v>0</v>
      </c>
      <c r="V7153" s="37">
        <f ca="1">IFERROR(OFFSET('Maximum minutes'!$C$1,T7153+1,-1+MATCH(G7153,OFFSET('Maximum minutes'!$C$1,T7153-1,0,1,50),0)),0)</f>
        <v>0</v>
      </c>
      <c r="W7153" s="38">
        <f t="shared" ca="1" si="222"/>
        <v>0</v>
      </c>
    </row>
    <row r="7154" spans="1:23" s="36" customFormat="1" ht="18.75">
      <c r="A7154" s="34"/>
      <c r="B7154" s="39"/>
      <c r="C7154" s="39"/>
      <c r="D7154" s="35"/>
      <c r="E7154" s="40"/>
      <c r="F7154" s="39"/>
      <c r="G7154" s="39"/>
      <c r="H7154" s="39"/>
      <c r="I7154" s="34"/>
      <c r="J7154" s="34"/>
      <c r="K7154" s="34"/>
      <c r="L7154" s="34"/>
      <c r="M7154" s="43" t="str">
        <f ca="1">IFERROR(OFFSET('Maximum minutes'!$C$1,T7154,MATCH(IF(G7154&lt;&gt;"",G7154,F7154),OFFSET('Maximum minutes'!$C$1,T7154-1,0,1,U7154+1),0)-1)*IF(OR(ISNUMBER(J7154),J7154="sans examen"),1,0)*IF(W7154&lt;MinDate,1,0),"")</f>
        <v/>
      </c>
      <c r="N7154" s="36">
        <f t="shared" ca="1" si="223"/>
        <v>0</v>
      </c>
      <c r="O7154" s="36" t="e">
        <f ca="1">LEFT(OFFSET(Lists!$Q$2,MATCH(E7154,Lists!$R$3:$R$19,0),0),4)</f>
        <v>#N/A</v>
      </c>
      <c r="P7154" s="36" t="e">
        <f ca="1">MATCH(O7154,Lists!$S$2:$S$640,1)</f>
        <v>#N/A</v>
      </c>
      <c r="Q7154" s="36" t="e">
        <f ca="1">MATCH(LEFT(OFFSET(Lists!$Q$2,MATCH(E7154,Lists!$R$3:$R$19,0)+1,0),4),Lists!$S$3:$S$640,1)</f>
        <v>#N/A</v>
      </c>
      <c r="R7154" s="36" t="e">
        <f ca="1">LEFT(OFFSET(Lists!$S$2,P7154-1+MATCH(F7154,OFFSET(Lists!$T$3,P7154-1,0,Q7154-P7154+1),0),0),6)</f>
        <v>#N/A</v>
      </c>
      <c r="S7154" s="36" t="e">
        <f ca="1">VLOOKUP(R7154,Lists!B:D,3,FALSE)</f>
        <v>#N/A</v>
      </c>
      <c r="T7154" s="36" t="str">
        <f>IF(F7154&lt;&gt;"",MATCH(R7154,'Maximum minutes'!B:B,0),"")</f>
        <v/>
      </c>
      <c r="U7154" s="36">
        <f ca="1">IF(F7154&lt;&gt;"",COUNTA(OFFSET('Maximum minutes'!$C$1,'Annexe A1 Cours'!T7154,0,1,50)),0)</f>
        <v>0</v>
      </c>
      <c r="V7154" s="37">
        <f ca="1">IFERROR(OFFSET('Maximum minutes'!$C$1,T7154+1,-1+MATCH(G7154,OFFSET('Maximum minutes'!$C$1,T7154-1,0,1,50),0)),0)</f>
        <v>0</v>
      </c>
      <c r="W7154" s="38">
        <f t="shared" ca="1" si="222"/>
        <v>0</v>
      </c>
    </row>
    <row r="7155" spans="1:23" s="36" customFormat="1" ht="18.75">
      <c r="A7155" s="34"/>
      <c r="B7155" s="39"/>
      <c r="C7155" s="39"/>
      <c r="D7155" s="35"/>
      <c r="E7155" s="40"/>
      <c r="F7155" s="39"/>
      <c r="G7155" s="39"/>
      <c r="H7155" s="39"/>
      <c r="I7155" s="34"/>
      <c r="J7155" s="34"/>
      <c r="K7155" s="34"/>
      <c r="L7155" s="34"/>
      <c r="M7155" s="43" t="str">
        <f ca="1">IFERROR(OFFSET('Maximum minutes'!$C$1,T7155,MATCH(IF(G7155&lt;&gt;"",G7155,F7155),OFFSET('Maximum minutes'!$C$1,T7155-1,0,1,U7155+1),0)-1)*IF(OR(ISNUMBER(J7155),J7155="sans examen"),1,0)*IF(W7155&lt;MinDate,1,0),"")</f>
        <v/>
      </c>
      <c r="N7155" s="36">
        <f t="shared" ca="1" si="223"/>
        <v>0</v>
      </c>
      <c r="O7155" s="36" t="e">
        <f ca="1">LEFT(OFFSET(Lists!$Q$2,MATCH(E7155,Lists!$R$3:$R$19,0),0),4)</f>
        <v>#N/A</v>
      </c>
      <c r="P7155" s="36" t="e">
        <f ca="1">MATCH(O7155,Lists!$S$2:$S$640,1)</f>
        <v>#N/A</v>
      </c>
      <c r="Q7155" s="36" t="e">
        <f ca="1">MATCH(LEFT(OFFSET(Lists!$Q$2,MATCH(E7155,Lists!$R$3:$R$19,0)+1,0),4),Lists!$S$3:$S$640,1)</f>
        <v>#N/A</v>
      </c>
      <c r="R7155" s="36" t="e">
        <f ca="1">LEFT(OFFSET(Lists!$S$2,P7155-1+MATCH(F7155,OFFSET(Lists!$T$3,P7155-1,0,Q7155-P7155+1),0),0),6)</f>
        <v>#N/A</v>
      </c>
      <c r="S7155" s="36" t="e">
        <f ca="1">VLOOKUP(R7155,Lists!B:D,3,FALSE)</f>
        <v>#N/A</v>
      </c>
      <c r="T7155" s="36" t="str">
        <f>IF(F7155&lt;&gt;"",MATCH(R7155,'Maximum minutes'!B:B,0),"")</f>
        <v/>
      </c>
      <c r="U7155" s="36">
        <f ca="1">IF(F7155&lt;&gt;"",COUNTA(OFFSET('Maximum minutes'!$C$1,'Annexe A1 Cours'!T7155,0,1,50)),0)</f>
        <v>0</v>
      </c>
      <c r="V7155" s="37">
        <f ca="1">IFERROR(OFFSET('Maximum minutes'!$C$1,T7155+1,-1+MATCH(G7155,OFFSET('Maximum minutes'!$C$1,T7155-1,0,1,50),0)),0)</f>
        <v>0</v>
      </c>
      <c r="W7155" s="38">
        <f t="shared" ca="1" si="222"/>
        <v>0</v>
      </c>
    </row>
    <row r="7156" spans="1:23" s="36" customFormat="1" ht="18.75">
      <c r="A7156" s="34"/>
      <c r="B7156" s="39"/>
      <c r="C7156" s="39"/>
      <c r="D7156" s="35"/>
      <c r="E7156" s="40"/>
      <c r="F7156" s="39"/>
      <c r="G7156" s="39"/>
      <c r="H7156" s="39"/>
      <c r="I7156" s="34"/>
      <c r="J7156" s="34"/>
      <c r="K7156" s="34"/>
      <c r="L7156" s="34"/>
      <c r="M7156" s="43" t="str">
        <f ca="1">IFERROR(OFFSET('Maximum minutes'!$C$1,T7156,MATCH(IF(G7156&lt;&gt;"",G7156,F7156),OFFSET('Maximum minutes'!$C$1,T7156-1,0,1,U7156+1),0)-1)*IF(OR(ISNUMBER(J7156),J7156="sans examen"),1,0)*IF(W7156&lt;MinDate,1,0),"")</f>
        <v/>
      </c>
      <c r="N7156" s="36">
        <f t="shared" ca="1" si="223"/>
        <v>0</v>
      </c>
      <c r="O7156" s="36" t="e">
        <f ca="1">LEFT(OFFSET(Lists!$Q$2,MATCH(E7156,Lists!$R$3:$R$19,0),0),4)</f>
        <v>#N/A</v>
      </c>
      <c r="P7156" s="36" t="e">
        <f ca="1">MATCH(O7156,Lists!$S$2:$S$640,1)</f>
        <v>#N/A</v>
      </c>
      <c r="Q7156" s="36" t="e">
        <f ca="1">MATCH(LEFT(OFFSET(Lists!$Q$2,MATCH(E7156,Lists!$R$3:$R$19,0)+1,0),4),Lists!$S$3:$S$640,1)</f>
        <v>#N/A</v>
      </c>
      <c r="R7156" s="36" t="e">
        <f ca="1">LEFT(OFFSET(Lists!$S$2,P7156-1+MATCH(F7156,OFFSET(Lists!$T$3,P7156-1,0,Q7156-P7156+1),0),0),6)</f>
        <v>#N/A</v>
      </c>
      <c r="S7156" s="36" t="e">
        <f ca="1">VLOOKUP(R7156,Lists!B:D,3,FALSE)</f>
        <v>#N/A</v>
      </c>
      <c r="T7156" s="36" t="str">
        <f>IF(F7156&lt;&gt;"",MATCH(R7156,'Maximum minutes'!B:B,0),"")</f>
        <v/>
      </c>
      <c r="U7156" s="36">
        <f ca="1">IF(F7156&lt;&gt;"",COUNTA(OFFSET('Maximum minutes'!$C$1,'Annexe A1 Cours'!T7156,0,1,50)),0)</f>
        <v>0</v>
      </c>
      <c r="V7156" s="37">
        <f ca="1">IFERROR(OFFSET('Maximum minutes'!$C$1,T7156+1,-1+MATCH(G7156,OFFSET('Maximum minutes'!$C$1,T7156-1,0,1,50),0)),0)</f>
        <v>0</v>
      </c>
      <c r="W7156" s="38">
        <f t="shared" ca="1" si="222"/>
        <v>0</v>
      </c>
    </row>
    <row r="7157" spans="1:23" s="36" customFormat="1" ht="18.75">
      <c r="A7157" s="34"/>
      <c r="B7157" s="39"/>
      <c r="C7157" s="39"/>
      <c r="D7157" s="35"/>
      <c r="E7157" s="40"/>
      <c r="F7157" s="39"/>
      <c r="G7157" s="39"/>
      <c r="H7157" s="39"/>
      <c r="I7157" s="34"/>
      <c r="J7157" s="34"/>
      <c r="K7157" s="34"/>
      <c r="L7157" s="34"/>
      <c r="M7157" s="43" t="str">
        <f ca="1">IFERROR(OFFSET('Maximum minutes'!$C$1,T7157,MATCH(IF(G7157&lt;&gt;"",G7157,F7157),OFFSET('Maximum minutes'!$C$1,T7157-1,0,1,U7157+1),0)-1)*IF(OR(ISNUMBER(J7157),J7157="sans examen"),1,0)*IF(W7157&lt;MinDate,1,0),"")</f>
        <v/>
      </c>
      <c r="N7157" s="36">
        <f t="shared" ca="1" si="223"/>
        <v>0</v>
      </c>
      <c r="O7157" s="36" t="e">
        <f ca="1">LEFT(OFFSET(Lists!$Q$2,MATCH(E7157,Lists!$R$3:$R$19,0),0),4)</f>
        <v>#N/A</v>
      </c>
      <c r="P7157" s="36" t="e">
        <f ca="1">MATCH(O7157,Lists!$S$2:$S$640,1)</f>
        <v>#N/A</v>
      </c>
      <c r="Q7157" s="36" t="e">
        <f ca="1">MATCH(LEFT(OFFSET(Lists!$Q$2,MATCH(E7157,Lists!$R$3:$R$19,0)+1,0),4),Lists!$S$3:$S$640,1)</f>
        <v>#N/A</v>
      </c>
      <c r="R7157" s="36" t="e">
        <f ca="1">LEFT(OFFSET(Lists!$S$2,P7157-1+MATCH(F7157,OFFSET(Lists!$T$3,P7157-1,0,Q7157-P7157+1),0),0),6)</f>
        <v>#N/A</v>
      </c>
      <c r="S7157" s="36" t="e">
        <f ca="1">VLOOKUP(R7157,Lists!B:D,3,FALSE)</f>
        <v>#N/A</v>
      </c>
      <c r="T7157" s="36" t="str">
        <f>IF(F7157&lt;&gt;"",MATCH(R7157,'Maximum minutes'!B:B,0),"")</f>
        <v/>
      </c>
      <c r="U7157" s="36">
        <f ca="1">IF(F7157&lt;&gt;"",COUNTA(OFFSET('Maximum minutes'!$C$1,'Annexe A1 Cours'!T7157,0,1,50)),0)</f>
        <v>0</v>
      </c>
      <c r="V7157" s="37">
        <f ca="1">IFERROR(OFFSET('Maximum minutes'!$C$1,T7157+1,-1+MATCH(G7157,OFFSET('Maximum minutes'!$C$1,T7157-1,0,1,50),0)),0)</f>
        <v>0</v>
      </c>
      <c r="W7157" s="38">
        <f t="shared" ca="1" si="222"/>
        <v>0</v>
      </c>
    </row>
    <row r="7158" spans="1:23" s="36" customFormat="1" ht="18.75">
      <c r="A7158" s="34"/>
      <c r="B7158" s="39"/>
      <c r="C7158" s="39"/>
      <c r="D7158" s="35"/>
      <c r="E7158" s="40"/>
      <c r="F7158" s="39"/>
      <c r="G7158" s="39"/>
      <c r="H7158" s="39"/>
      <c r="I7158" s="34"/>
      <c r="J7158" s="34"/>
      <c r="K7158" s="34"/>
      <c r="L7158" s="34"/>
      <c r="M7158" s="43" t="str">
        <f ca="1">IFERROR(OFFSET('Maximum minutes'!$C$1,T7158,MATCH(IF(G7158&lt;&gt;"",G7158,F7158),OFFSET('Maximum minutes'!$C$1,T7158-1,0,1,U7158+1),0)-1)*IF(OR(ISNUMBER(J7158),J7158="sans examen"),1,0)*IF(W7158&lt;MinDate,1,0),"")</f>
        <v/>
      </c>
      <c r="N7158" s="36">
        <f t="shared" ca="1" si="223"/>
        <v>0</v>
      </c>
      <c r="O7158" s="36" t="e">
        <f ca="1">LEFT(OFFSET(Lists!$Q$2,MATCH(E7158,Lists!$R$3:$R$19,0),0),4)</f>
        <v>#N/A</v>
      </c>
      <c r="P7158" s="36" t="e">
        <f ca="1">MATCH(O7158,Lists!$S$2:$S$640,1)</f>
        <v>#N/A</v>
      </c>
      <c r="Q7158" s="36" t="e">
        <f ca="1">MATCH(LEFT(OFFSET(Lists!$Q$2,MATCH(E7158,Lists!$R$3:$R$19,0)+1,0),4),Lists!$S$3:$S$640,1)</f>
        <v>#N/A</v>
      </c>
      <c r="R7158" s="36" t="e">
        <f ca="1">LEFT(OFFSET(Lists!$S$2,P7158-1+MATCH(F7158,OFFSET(Lists!$T$3,P7158-1,0,Q7158-P7158+1),0),0),6)</f>
        <v>#N/A</v>
      </c>
      <c r="S7158" s="36" t="e">
        <f ca="1">VLOOKUP(R7158,Lists!B:D,3,FALSE)</f>
        <v>#N/A</v>
      </c>
      <c r="T7158" s="36" t="str">
        <f>IF(F7158&lt;&gt;"",MATCH(R7158,'Maximum minutes'!B:B,0),"")</f>
        <v/>
      </c>
      <c r="U7158" s="36">
        <f ca="1">IF(F7158&lt;&gt;"",COUNTA(OFFSET('Maximum minutes'!$C$1,'Annexe A1 Cours'!T7158,0,1,50)),0)</f>
        <v>0</v>
      </c>
      <c r="V7158" s="37">
        <f ca="1">IFERROR(OFFSET('Maximum minutes'!$C$1,T7158+1,-1+MATCH(G7158,OFFSET('Maximum minutes'!$C$1,T7158-1,0,1,50),0)),0)</f>
        <v>0</v>
      </c>
      <c r="W7158" s="38">
        <f t="shared" ca="1" si="222"/>
        <v>0</v>
      </c>
    </row>
    <row r="7159" spans="1:23" s="36" customFormat="1" ht="18.75">
      <c r="A7159" s="34"/>
      <c r="B7159" s="39"/>
      <c r="C7159" s="39"/>
      <c r="D7159" s="35"/>
      <c r="E7159" s="40"/>
      <c r="F7159" s="39"/>
      <c r="G7159" s="39"/>
      <c r="H7159" s="39"/>
      <c r="I7159" s="34"/>
      <c r="J7159" s="34"/>
      <c r="K7159" s="34"/>
      <c r="L7159" s="34"/>
      <c r="M7159" s="43" t="str">
        <f ca="1">IFERROR(OFFSET('Maximum minutes'!$C$1,T7159,MATCH(IF(G7159&lt;&gt;"",G7159,F7159),OFFSET('Maximum minutes'!$C$1,T7159-1,0,1,U7159+1),0)-1)*IF(OR(ISNUMBER(J7159),J7159="sans examen"),1,0)*IF(W7159&lt;MinDate,1,0),"")</f>
        <v/>
      </c>
      <c r="N7159" s="36">
        <f t="shared" ca="1" si="223"/>
        <v>0</v>
      </c>
      <c r="O7159" s="36" t="e">
        <f ca="1">LEFT(OFFSET(Lists!$Q$2,MATCH(E7159,Lists!$R$3:$R$19,0),0),4)</f>
        <v>#N/A</v>
      </c>
      <c r="P7159" s="36" t="e">
        <f ca="1">MATCH(O7159,Lists!$S$2:$S$640,1)</f>
        <v>#N/A</v>
      </c>
      <c r="Q7159" s="36" t="e">
        <f ca="1">MATCH(LEFT(OFFSET(Lists!$Q$2,MATCH(E7159,Lists!$R$3:$R$19,0)+1,0),4),Lists!$S$3:$S$640,1)</f>
        <v>#N/A</v>
      </c>
      <c r="R7159" s="36" t="e">
        <f ca="1">LEFT(OFFSET(Lists!$S$2,P7159-1+MATCH(F7159,OFFSET(Lists!$T$3,P7159-1,0,Q7159-P7159+1),0),0),6)</f>
        <v>#N/A</v>
      </c>
      <c r="S7159" s="36" t="e">
        <f ca="1">VLOOKUP(R7159,Lists!B:D,3,FALSE)</f>
        <v>#N/A</v>
      </c>
      <c r="T7159" s="36" t="str">
        <f>IF(F7159&lt;&gt;"",MATCH(R7159,'Maximum minutes'!B:B,0),"")</f>
        <v/>
      </c>
      <c r="U7159" s="36">
        <f ca="1">IF(F7159&lt;&gt;"",COUNTA(OFFSET('Maximum minutes'!$C$1,'Annexe A1 Cours'!T7159,0,1,50)),0)</f>
        <v>0</v>
      </c>
      <c r="V7159" s="37">
        <f ca="1">IFERROR(OFFSET('Maximum minutes'!$C$1,T7159+1,-1+MATCH(G7159,OFFSET('Maximum minutes'!$C$1,T7159-1,0,1,50),0)),0)</f>
        <v>0</v>
      </c>
      <c r="W7159" s="38">
        <f t="shared" ca="1" si="222"/>
        <v>0</v>
      </c>
    </row>
    <row r="7160" spans="1:23" s="36" customFormat="1" ht="18.75">
      <c r="A7160" s="34"/>
      <c r="B7160" s="39"/>
      <c r="C7160" s="39"/>
      <c r="D7160" s="35"/>
      <c r="E7160" s="40"/>
      <c r="F7160" s="39"/>
      <c r="G7160" s="39"/>
      <c r="H7160" s="39"/>
      <c r="I7160" s="34"/>
      <c r="J7160" s="34"/>
      <c r="K7160" s="34"/>
      <c r="L7160" s="34"/>
      <c r="M7160" s="43" t="str">
        <f ca="1">IFERROR(OFFSET('Maximum minutes'!$C$1,T7160,MATCH(IF(G7160&lt;&gt;"",G7160,F7160),OFFSET('Maximum minutes'!$C$1,T7160-1,0,1,U7160+1),0)-1)*IF(OR(ISNUMBER(J7160),J7160="sans examen"),1,0)*IF(W7160&lt;MinDate,1,0),"")</f>
        <v/>
      </c>
      <c r="N7160" s="36">
        <f t="shared" ca="1" si="223"/>
        <v>0</v>
      </c>
      <c r="O7160" s="36" t="e">
        <f ca="1">LEFT(OFFSET(Lists!$Q$2,MATCH(E7160,Lists!$R$3:$R$19,0),0),4)</f>
        <v>#N/A</v>
      </c>
      <c r="P7160" s="36" t="e">
        <f ca="1">MATCH(O7160,Lists!$S$2:$S$640,1)</f>
        <v>#N/A</v>
      </c>
      <c r="Q7160" s="36" t="e">
        <f ca="1">MATCH(LEFT(OFFSET(Lists!$Q$2,MATCH(E7160,Lists!$R$3:$R$19,0)+1,0),4),Lists!$S$3:$S$640,1)</f>
        <v>#N/A</v>
      </c>
      <c r="R7160" s="36" t="e">
        <f ca="1">LEFT(OFFSET(Lists!$S$2,P7160-1+MATCH(F7160,OFFSET(Lists!$T$3,P7160-1,0,Q7160-P7160+1),0),0),6)</f>
        <v>#N/A</v>
      </c>
      <c r="S7160" s="36" t="e">
        <f ca="1">VLOOKUP(R7160,Lists!B:D,3,FALSE)</f>
        <v>#N/A</v>
      </c>
      <c r="T7160" s="36" t="str">
        <f>IF(F7160&lt;&gt;"",MATCH(R7160,'Maximum minutes'!B:B,0),"")</f>
        <v/>
      </c>
      <c r="U7160" s="36">
        <f ca="1">IF(F7160&lt;&gt;"",COUNTA(OFFSET('Maximum minutes'!$C$1,'Annexe A1 Cours'!T7160,0,1,50)),0)</f>
        <v>0</v>
      </c>
      <c r="V7160" s="37">
        <f ca="1">IFERROR(OFFSET('Maximum minutes'!$C$1,T7160+1,-1+MATCH(G7160,OFFSET('Maximum minutes'!$C$1,T7160-1,0,1,50),0)),0)</f>
        <v>0</v>
      </c>
      <c r="W7160" s="38">
        <f t="shared" ca="1" si="222"/>
        <v>0</v>
      </c>
    </row>
    <row r="7161" spans="1:23" s="36" customFormat="1" ht="18.75">
      <c r="A7161" s="34"/>
      <c r="B7161" s="39"/>
      <c r="C7161" s="39"/>
      <c r="D7161" s="35"/>
      <c r="E7161" s="40"/>
      <c r="F7161" s="39"/>
      <c r="G7161" s="39"/>
      <c r="H7161" s="39"/>
      <c r="I7161" s="34"/>
      <c r="J7161" s="34"/>
      <c r="K7161" s="34"/>
      <c r="L7161" s="34"/>
      <c r="M7161" s="43" t="str">
        <f ca="1">IFERROR(OFFSET('Maximum minutes'!$C$1,T7161,MATCH(IF(G7161&lt;&gt;"",G7161,F7161),OFFSET('Maximum minutes'!$C$1,T7161-1,0,1,U7161+1),0)-1)*IF(OR(ISNUMBER(J7161),J7161="sans examen"),1,0)*IF(W7161&lt;MinDate,1,0),"")</f>
        <v/>
      </c>
      <c r="N7161" s="36">
        <f t="shared" ca="1" si="223"/>
        <v>0</v>
      </c>
      <c r="O7161" s="36" t="e">
        <f ca="1">LEFT(OFFSET(Lists!$Q$2,MATCH(E7161,Lists!$R$3:$R$19,0),0),4)</f>
        <v>#N/A</v>
      </c>
      <c r="P7161" s="36" t="e">
        <f ca="1">MATCH(O7161,Lists!$S$2:$S$640,1)</f>
        <v>#N/A</v>
      </c>
      <c r="Q7161" s="36" t="e">
        <f ca="1">MATCH(LEFT(OFFSET(Lists!$Q$2,MATCH(E7161,Lists!$R$3:$R$19,0)+1,0),4),Lists!$S$3:$S$640,1)</f>
        <v>#N/A</v>
      </c>
      <c r="R7161" s="36" t="e">
        <f ca="1">LEFT(OFFSET(Lists!$S$2,P7161-1+MATCH(F7161,OFFSET(Lists!$T$3,P7161-1,0,Q7161-P7161+1),0),0),6)</f>
        <v>#N/A</v>
      </c>
      <c r="S7161" s="36" t="e">
        <f ca="1">VLOOKUP(R7161,Lists!B:D,3,FALSE)</f>
        <v>#N/A</v>
      </c>
      <c r="T7161" s="36" t="str">
        <f>IF(F7161&lt;&gt;"",MATCH(R7161,'Maximum minutes'!B:B,0),"")</f>
        <v/>
      </c>
      <c r="U7161" s="36">
        <f ca="1">IF(F7161&lt;&gt;"",COUNTA(OFFSET('Maximum minutes'!$C$1,'Annexe A1 Cours'!T7161,0,1,50)),0)</f>
        <v>0</v>
      </c>
      <c r="V7161" s="37">
        <f ca="1">IFERROR(OFFSET('Maximum minutes'!$C$1,T7161+1,-1+MATCH(G7161,OFFSET('Maximum minutes'!$C$1,T7161-1,0,1,50),0)),0)</f>
        <v>0</v>
      </c>
      <c r="W7161" s="38">
        <f t="shared" ca="1" si="222"/>
        <v>0</v>
      </c>
    </row>
    <row r="7162" spans="1:23" s="36" customFormat="1" ht="18.75">
      <c r="A7162" s="34"/>
      <c r="B7162" s="39"/>
      <c r="C7162" s="39"/>
      <c r="D7162" s="35"/>
      <c r="E7162" s="40"/>
      <c r="F7162" s="39"/>
      <c r="G7162" s="39"/>
      <c r="H7162" s="39"/>
      <c r="I7162" s="34"/>
      <c r="J7162" s="34"/>
      <c r="K7162" s="34"/>
      <c r="L7162" s="34"/>
      <c r="M7162" s="43" t="str">
        <f ca="1">IFERROR(OFFSET('Maximum minutes'!$C$1,T7162,MATCH(IF(G7162&lt;&gt;"",G7162,F7162),OFFSET('Maximum minutes'!$C$1,T7162-1,0,1,U7162+1),0)-1)*IF(OR(ISNUMBER(J7162),J7162="sans examen"),1,0)*IF(W7162&lt;MinDate,1,0),"")</f>
        <v/>
      </c>
      <c r="N7162" s="36">
        <f t="shared" ca="1" si="223"/>
        <v>0</v>
      </c>
      <c r="O7162" s="36" t="e">
        <f ca="1">LEFT(OFFSET(Lists!$Q$2,MATCH(E7162,Lists!$R$3:$R$19,0),0),4)</f>
        <v>#N/A</v>
      </c>
      <c r="P7162" s="36" t="e">
        <f ca="1">MATCH(O7162,Lists!$S$2:$S$640,1)</f>
        <v>#N/A</v>
      </c>
      <c r="Q7162" s="36" t="e">
        <f ca="1">MATCH(LEFT(OFFSET(Lists!$Q$2,MATCH(E7162,Lists!$R$3:$R$19,0)+1,0),4),Lists!$S$3:$S$640,1)</f>
        <v>#N/A</v>
      </c>
      <c r="R7162" s="36" t="e">
        <f ca="1">LEFT(OFFSET(Lists!$S$2,P7162-1+MATCH(F7162,OFFSET(Lists!$T$3,P7162-1,0,Q7162-P7162+1),0),0),6)</f>
        <v>#N/A</v>
      </c>
      <c r="S7162" s="36" t="e">
        <f ca="1">VLOOKUP(R7162,Lists!B:D,3,FALSE)</f>
        <v>#N/A</v>
      </c>
      <c r="T7162" s="36" t="str">
        <f>IF(F7162&lt;&gt;"",MATCH(R7162,'Maximum minutes'!B:B,0),"")</f>
        <v/>
      </c>
      <c r="U7162" s="36">
        <f ca="1">IF(F7162&lt;&gt;"",COUNTA(OFFSET('Maximum minutes'!$C$1,'Annexe A1 Cours'!T7162,0,1,50)),0)</f>
        <v>0</v>
      </c>
      <c r="V7162" s="37">
        <f ca="1">IFERROR(OFFSET('Maximum minutes'!$C$1,T7162+1,-1+MATCH(G7162,OFFSET('Maximum minutes'!$C$1,T7162-1,0,1,50),0)),0)</f>
        <v>0</v>
      </c>
      <c r="W7162" s="38">
        <f t="shared" ca="1" si="222"/>
        <v>0</v>
      </c>
    </row>
    <row r="7163" spans="1:23" s="36" customFormat="1" ht="18.75">
      <c r="A7163" s="34"/>
      <c r="B7163" s="39"/>
      <c r="C7163" s="39"/>
      <c r="D7163" s="35"/>
      <c r="E7163" s="40"/>
      <c r="F7163" s="39"/>
      <c r="G7163" s="39"/>
      <c r="H7163" s="39"/>
      <c r="I7163" s="34"/>
      <c r="J7163" s="34"/>
      <c r="K7163" s="34"/>
      <c r="L7163" s="34"/>
      <c r="M7163" s="43" t="str">
        <f ca="1">IFERROR(OFFSET('Maximum minutes'!$C$1,T7163,MATCH(IF(G7163&lt;&gt;"",G7163,F7163),OFFSET('Maximum minutes'!$C$1,T7163-1,0,1,U7163+1),0)-1)*IF(OR(ISNUMBER(J7163),J7163="sans examen"),1,0)*IF(W7163&lt;MinDate,1,0),"")</f>
        <v/>
      </c>
      <c r="N7163" s="36">
        <f t="shared" ca="1" si="223"/>
        <v>0</v>
      </c>
      <c r="O7163" s="36" t="e">
        <f ca="1">LEFT(OFFSET(Lists!$Q$2,MATCH(E7163,Lists!$R$3:$R$19,0),0),4)</f>
        <v>#N/A</v>
      </c>
      <c r="P7163" s="36" t="e">
        <f ca="1">MATCH(O7163,Lists!$S$2:$S$640,1)</f>
        <v>#N/A</v>
      </c>
      <c r="Q7163" s="36" t="e">
        <f ca="1">MATCH(LEFT(OFFSET(Lists!$Q$2,MATCH(E7163,Lists!$R$3:$R$19,0)+1,0),4),Lists!$S$3:$S$640,1)</f>
        <v>#N/A</v>
      </c>
      <c r="R7163" s="36" t="e">
        <f ca="1">LEFT(OFFSET(Lists!$S$2,P7163-1+MATCH(F7163,OFFSET(Lists!$T$3,P7163-1,0,Q7163-P7163+1),0),0),6)</f>
        <v>#N/A</v>
      </c>
      <c r="S7163" s="36" t="e">
        <f ca="1">VLOOKUP(R7163,Lists!B:D,3,FALSE)</f>
        <v>#N/A</v>
      </c>
      <c r="T7163" s="36" t="str">
        <f>IF(F7163&lt;&gt;"",MATCH(R7163,'Maximum minutes'!B:B,0),"")</f>
        <v/>
      </c>
      <c r="U7163" s="36">
        <f ca="1">IF(F7163&lt;&gt;"",COUNTA(OFFSET('Maximum minutes'!$C$1,'Annexe A1 Cours'!T7163,0,1,50)),0)</f>
        <v>0</v>
      </c>
      <c r="V7163" s="37">
        <f ca="1">IFERROR(OFFSET('Maximum minutes'!$C$1,T7163+1,-1+MATCH(G7163,OFFSET('Maximum minutes'!$C$1,T7163-1,0,1,50),0)),0)</f>
        <v>0</v>
      </c>
      <c r="W7163" s="38">
        <f t="shared" ca="1" si="222"/>
        <v>0</v>
      </c>
    </row>
    <row r="7164" spans="1:23" s="36" customFormat="1" ht="18.75">
      <c r="A7164" s="34"/>
      <c r="B7164" s="39"/>
      <c r="C7164" s="39"/>
      <c r="D7164" s="35"/>
      <c r="E7164" s="40"/>
      <c r="F7164" s="39"/>
      <c r="G7164" s="39"/>
      <c r="H7164" s="39"/>
      <c r="I7164" s="34"/>
      <c r="J7164" s="34"/>
      <c r="K7164" s="34"/>
      <c r="L7164" s="34"/>
      <c r="M7164" s="43" t="str">
        <f ca="1">IFERROR(OFFSET('Maximum minutes'!$C$1,T7164,MATCH(IF(G7164&lt;&gt;"",G7164,F7164),OFFSET('Maximum minutes'!$C$1,T7164-1,0,1,U7164+1),0)-1)*IF(OR(ISNUMBER(J7164),J7164="sans examen"),1,0)*IF(W7164&lt;MinDate,1,0),"")</f>
        <v/>
      </c>
      <c r="N7164" s="36">
        <f t="shared" ca="1" si="223"/>
        <v>0</v>
      </c>
      <c r="O7164" s="36" t="e">
        <f ca="1">LEFT(OFFSET(Lists!$Q$2,MATCH(E7164,Lists!$R$3:$R$19,0),0),4)</f>
        <v>#N/A</v>
      </c>
      <c r="P7164" s="36" t="e">
        <f ca="1">MATCH(O7164,Lists!$S$2:$S$640,1)</f>
        <v>#N/A</v>
      </c>
      <c r="Q7164" s="36" t="e">
        <f ca="1">MATCH(LEFT(OFFSET(Lists!$Q$2,MATCH(E7164,Lists!$R$3:$R$19,0)+1,0),4),Lists!$S$3:$S$640,1)</f>
        <v>#N/A</v>
      </c>
      <c r="R7164" s="36" t="e">
        <f ca="1">LEFT(OFFSET(Lists!$S$2,P7164-1+MATCH(F7164,OFFSET(Lists!$T$3,P7164-1,0,Q7164-P7164+1),0),0),6)</f>
        <v>#N/A</v>
      </c>
      <c r="S7164" s="36" t="e">
        <f ca="1">VLOOKUP(R7164,Lists!B:D,3,FALSE)</f>
        <v>#N/A</v>
      </c>
      <c r="T7164" s="36" t="str">
        <f>IF(F7164&lt;&gt;"",MATCH(R7164,'Maximum minutes'!B:B,0),"")</f>
        <v/>
      </c>
      <c r="U7164" s="36">
        <f ca="1">IF(F7164&lt;&gt;"",COUNTA(OFFSET('Maximum minutes'!$C$1,'Annexe A1 Cours'!T7164,0,1,50)),0)</f>
        <v>0</v>
      </c>
      <c r="V7164" s="37">
        <f ca="1">IFERROR(OFFSET('Maximum minutes'!$C$1,T7164+1,-1+MATCH(G7164,OFFSET('Maximum minutes'!$C$1,T7164-1,0,1,50),0)),0)</f>
        <v>0</v>
      </c>
      <c r="W7164" s="38">
        <f t="shared" ca="1" si="222"/>
        <v>0</v>
      </c>
    </row>
    <row r="7165" spans="1:23" s="36" customFormat="1" ht="18.75">
      <c r="A7165" s="34"/>
      <c r="B7165" s="39"/>
      <c r="C7165" s="39"/>
      <c r="D7165" s="35"/>
      <c r="E7165" s="40"/>
      <c r="F7165" s="39"/>
      <c r="G7165" s="39"/>
      <c r="H7165" s="39"/>
      <c r="I7165" s="34"/>
      <c r="J7165" s="34"/>
      <c r="K7165" s="34"/>
      <c r="L7165" s="34"/>
      <c r="M7165" s="43" t="str">
        <f ca="1">IFERROR(OFFSET('Maximum minutes'!$C$1,T7165,MATCH(IF(G7165&lt;&gt;"",G7165,F7165),OFFSET('Maximum minutes'!$C$1,T7165-1,0,1,U7165+1),0)-1)*IF(OR(ISNUMBER(J7165),J7165="sans examen"),1,0)*IF(W7165&lt;MinDate,1,0),"")</f>
        <v/>
      </c>
      <c r="N7165" s="36">
        <f t="shared" ca="1" si="223"/>
        <v>0</v>
      </c>
      <c r="O7165" s="36" t="e">
        <f ca="1">LEFT(OFFSET(Lists!$Q$2,MATCH(E7165,Lists!$R$3:$R$19,0),0),4)</f>
        <v>#N/A</v>
      </c>
      <c r="P7165" s="36" t="e">
        <f ca="1">MATCH(O7165,Lists!$S$2:$S$640,1)</f>
        <v>#N/A</v>
      </c>
      <c r="Q7165" s="36" t="e">
        <f ca="1">MATCH(LEFT(OFFSET(Lists!$Q$2,MATCH(E7165,Lists!$R$3:$R$19,0)+1,0),4),Lists!$S$3:$S$640,1)</f>
        <v>#N/A</v>
      </c>
      <c r="R7165" s="36" t="e">
        <f ca="1">LEFT(OFFSET(Lists!$S$2,P7165-1+MATCH(F7165,OFFSET(Lists!$T$3,P7165-1,0,Q7165-P7165+1),0),0),6)</f>
        <v>#N/A</v>
      </c>
      <c r="S7165" s="36" t="e">
        <f ca="1">VLOOKUP(R7165,Lists!B:D,3,FALSE)</f>
        <v>#N/A</v>
      </c>
      <c r="T7165" s="36" t="str">
        <f>IF(F7165&lt;&gt;"",MATCH(R7165,'Maximum minutes'!B:B,0),"")</f>
        <v/>
      </c>
      <c r="U7165" s="36">
        <f ca="1">IF(F7165&lt;&gt;"",COUNTA(OFFSET('Maximum minutes'!$C$1,'Annexe A1 Cours'!T7165,0,1,50)),0)</f>
        <v>0</v>
      </c>
      <c r="V7165" s="37">
        <f ca="1">IFERROR(OFFSET('Maximum minutes'!$C$1,T7165+1,-1+MATCH(G7165,OFFSET('Maximum minutes'!$C$1,T7165-1,0,1,50),0)),0)</f>
        <v>0</v>
      </c>
      <c r="W7165" s="38">
        <f t="shared" ca="1" si="222"/>
        <v>0</v>
      </c>
    </row>
    <row r="7166" spans="1:23" s="36" customFormat="1" ht="18.75">
      <c r="A7166" s="34"/>
      <c r="B7166" s="39"/>
      <c r="C7166" s="39"/>
      <c r="D7166" s="35"/>
      <c r="E7166" s="40"/>
      <c r="F7166" s="39"/>
      <c r="G7166" s="39"/>
      <c r="H7166" s="39"/>
      <c r="I7166" s="34"/>
      <c r="J7166" s="34"/>
      <c r="K7166" s="34"/>
      <c r="L7166" s="34"/>
      <c r="M7166" s="43" t="str">
        <f ca="1">IFERROR(OFFSET('Maximum minutes'!$C$1,T7166,MATCH(IF(G7166&lt;&gt;"",G7166,F7166),OFFSET('Maximum minutes'!$C$1,T7166-1,0,1,U7166+1),0)-1)*IF(OR(ISNUMBER(J7166),J7166="sans examen"),1,0)*IF(W7166&lt;MinDate,1,0),"")</f>
        <v/>
      </c>
      <c r="N7166" s="36">
        <f t="shared" ca="1" si="223"/>
        <v>0</v>
      </c>
      <c r="O7166" s="36" t="e">
        <f ca="1">LEFT(OFFSET(Lists!$Q$2,MATCH(E7166,Lists!$R$3:$R$19,0),0),4)</f>
        <v>#N/A</v>
      </c>
      <c r="P7166" s="36" t="e">
        <f ca="1">MATCH(O7166,Lists!$S$2:$S$640,1)</f>
        <v>#N/A</v>
      </c>
      <c r="Q7166" s="36" t="e">
        <f ca="1">MATCH(LEFT(OFFSET(Lists!$Q$2,MATCH(E7166,Lists!$R$3:$R$19,0)+1,0),4),Lists!$S$3:$S$640,1)</f>
        <v>#N/A</v>
      </c>
      <c r="R7166" s="36" t="e">
        <f ca="1">LEFT(OFFSET(Lists!$S$2,P7166-1+MATCH(F7166,OFFSET(Lists!$T$3,P7166-1,0,Q7166-P7166+1),0),0),6)</f>
        <v>#N/A</v>
      </c>
      <c r="S7166" s="36" t="e">
        <f ca="1">VLOOKUP(R7166,Lists!B:D,3,FALSE)</f>
        <v>#N/A</v>
      </c>
      <c r="T7166" s="36" t="str">
        <f>IF(F7166&lt;&gt;"",MATCH(R7166,'Maximum minutes'!B:B,0),"")</f>
        <v/>
      </c>
      <c r="U7166" s="36">
        <f ca="1">IF(F7166&lt;&gt;"",COUNTA(OFFSET('Maximum minutes'!$C$1,'Annexe A1 Cours'!T7166,0,1,50)),0)</f>
        <v>0</v>
      </c>
      <c r="V7166" s="37">
        <f ca="1">IFERROR(OFFSET('Maximum minutes'!$C$1,T7166+1,-1+MATCH(G7166,OFFSET('Maximum minutes'!$C$1,T7166-1,0,1,50),0)),0)</f>
        <v>0</v>
      </c>
      <c r="W7166" s="38">
        <f t="shared" ca="1" si="222"/>
        <v>0</v>
      </c>
    </row>
    <row r="7167" spans="1:23" s="36" customFormat="1" ht="18.75">
      <c r="A7167" s="34"/>
      <c r="B7167" s="39"/>
      <c r="C7167" s="39"/>
      <c r="D7167" s="35"/>
      <c r="E7167" s="40"/>
      <c r="F7167" s="39"/>
      <c r="G7167" s="39"/>
      <c r="H7167" s="39"/>
      <c r="I7167" s="34"/>
      <c r="J7167" s="34"/>
      <c r="K7167" s="34"/>
      <c r="L7167" s="34"/>
      <c r="M7167" s="43" t="str">
        <f ca="1">IFERROR(OFFSET('Maximum minutes'!$C$1,T7167,MATCH(IF(G7167&lt;&gt;"",G7167,F7167),OFFSET('Maximum minutes'!$C$1,T7167-1,0,1,U7167+1),0)-1)*IF(OR(ISNUMBER(J7167),J7167="sans examen"),1,0)*IF(W7167&lt;MinDate,1,0),"")</f>
        <v/>
      </c>
      <c r="N7167" s="36">
        <f t="shared" ca="1" si="223"/>
        <v>0</v>
      </c>
      <c r="O7167" s="36" t="e">
        <f ca="1">LEFT(OFFSET(Lists!$Q$2,MATCH(E7167,Lists!$R$3:$R$19,0),0),4)</f>
        <v>#N/A</v>
      </c>
      <c r="P7167" s="36" t="e">
        <f ca="1">MATCH(O7167,Lists!$S$2:$S$640,1)</f>
        <v>#N/A</v>
      </c>
      <c r="Q7167" s="36" t="e">
        <f ca="1">MATCH(LEFT(OFFSET(Lists!$Q$2,MATCH(E7167,Lists!$R$3:$R$19,0)+1,0),4),Lists!$S$3:$S$640,1)</f>
        <v>#N/A</v>
      </c>
      <c r="R7167" s="36" t="e">
        <f ca="1">LEFT(OFFSET(Lists!$S$2,P7167-1+MATCH(F7167,OFFSET(Lists!$T$3,P7167-1,0,Q7167-P7167+1),0),0),6)</f>
        <v>#N/A</v>
      </c>
      <c r="S7167" s="36" t="e">
        <f ca="1">VLOOKUP(R7167,Lists!B:D,3,FALSE)</f>
        <v>#N/A</v>
      </c>
      <c r="T7167" s="36" t="str">
        <f>IF(F7167&lt;&gt;"",MATCH(R7167,'Maximum minutes'!B:B,0),"")</f>
        <v/>
      </c>
      <c r="U7167" s="36">
        <f ca="1">IF(F7167&lt;&gt;"",COUNTA(OFFSET('Maximum minutes'!$C$1,'Annexe A1 Cours'!T7167,0,1,50)),0)</f>
        <v>0</v>
      </c>
      <c r="V7167" s="37">
        <f ca="1">IFERROR(OFFSET('Maximum minutes'!$C$1,T7167+1,-1+MATCH(G7167,OFFSET('Maximum minutes'!$C$1,T7167-1,0,1,50),0)),0)</f>
        <v>0</v>
      </c>
      <c r="W7167" s="38">
        <f t="shared" ca="1" si="222"/>
        <v>0</v>
      </c>
    </row>
    <row r="7168" spans="1:23" s="36" customFormat="1" ht="18.75">
      <c r="A7168" s="34"/>
      <c r="B7168" s="39"/>
      <c r="C7168" s="39"/>
      <c r="D7168" s="35"/>
      <c r="E7168" s="40"/>
      <c r="F7168" s="39"/>
      <c r="G7168" s="39"/>
      <c r="H7168" s="39"/>
      <c r="I7168" s="34"/>
      <c r="J7168" s="34"/>
      <c r="K7168" s="34"/>
      <c r="L7168" s="34"/>
      <c r="M7168" s="43" t="str">
        <f ca="1">IFERROR(OFFSET('Maximum minutes'!$C$1,T7168,MATCH(IF(G7168&lt;&gt;"",G7168,F7168),OFFSET('Maximum minutes'!$C$1,T7168-1,0,1,U7168+1),0)-1)*IF(OR(ISNUMBER(J7168),J7168="sans examen"),1,0)*IF(W7168&lt;MinDate,1,0),"")</f>
        <v/>
      </c>
      <c r="N7168" s="36">
        <f t="shared" ca="1" si="223"/>
        <v>0</v>
      </c>
      <c r="O7168" s="36" t="e">
        <f ca="1">LEFT(OFFSET(Lists!$Q$2,MATCH(E7168,Lists!$R$3:$R$19,0),0),4)</f>
        <v>#N/A</v>
      </c>
      <c r="P7168" s="36" t="e">
        <f ca="1">MATCH(O7168,Lists!$S$2:$S$640,1)</f>
        <v>#N/A</v>
      </c>
      <c r="Q7168" s="36" t="e">
        <f ca="1">MATCH(LEFT(OFFSET(Lists!$Q$2,MATCH(E7168,Lists!$R$3:$R$19,0)+1,0),4),Lists!$S$3:$S$640,1)</f>
        <v>#N/A</v>
      </c>
      <c r="R7168" s="36" t="e">
        <f ca="1">LEFT(OFFSET(Lists!$S$2,P7168-1+MATCH(F7168,OFFSET(Lists!$T$3,P7168-1,0,Q7168-P7168+1),0),0),6)</f>
        <v>#N/A</v>
      </c>
      <c r="S7168" s="36" t="e">
        <f ca="1">VLOOKUP(R7168,Lists!B:D,3,FALSE)</f>
        <v>#N/A</v>
      </c>
      <c r="T7168" s="36" t="str">
        <f>IF(F7168&lt;&gt;"",MATCH(R7168,'Maximum minutes'!B:B,0),"")</f>
        <v/>
      </c>
      <c r="U7168" s="36">
        <f ca="1">IF(F7168&lt;&gt;"",COUNTA(OFFSET('Maximum minutes'!$C$1,'Annexe A1 Cours'!T7168,0,1,50)),0)</f>
        <v>0</v>
      </c>
      <c r="V7168" s="37">
        <f ca="1">IFERROR(OFFSET('Maximum minutes'!$C$1,T7168+1,-1+MATCH(G7168,OFFSET('Maximum minutes'!$C$1,T7168-1,0,1,50),0)),0)</f>
        <v>0</v>
      </c>
      <c r="W7168" s="38">
        <f t="shared" ca="1" si="222"/>
        <v>0</v>
      </c>
    </row>
    <row r="7169" spans="1:23" s="36" customFormat="1" ht="18.75">
      <c r="A7169" s="34"/>
      <c r="B7169" s="39"/>
      <c r="C7169" s="39"/>
      <c r="D7169" s="35"/>
      <c r="E7169" s="40"/>
      <c r="F7169" s="39"/>
      <c r="G7169" s="39"/>
      <c r="H7169" s="39"/>
      <c r="I7169" s="34"/>
      <c r="J7169" s="34"/>
      <c r="K7169" s="34"/>
      <c r="L7169" s="34"/>
      <c r="M7169" s="43" t="str">
        <f ca="1">IFERROR(OFFSET('Maximum minutes'!$C$1,T7169,MATCH(IF(G7169&lt;&gt;"",G7169,F7169),OFFSET('Maximum minutes'!$C$1,T7169-1,0,1,U7169+1),0)-1)*IF(OR(ISNUMBER(J7169),J7169="sans examen"),1,0)*IF(W7169&lt;MinDate,1,0),"")</f>
        <v/>
      </c>
      <c r="N7169" s="36">
        <f t="shared" ca="1" si="223"/>
        <v>0</v>
      </c>
      <c r="O7169" s="36" t="e">
        <f ca="1">LEFT(OFFSET(Lists!$Q$2,MATCH(E7169,Lists!$R$3:$R$19,0),0),4)</f>
        <v>#N/A</v>
      </c>
      <c r="P7169" s="36" t="e">
        <f ca="1">MATCH(O7169,Lists!$S$2:$S$640,1)</f>
        <v>#N/A</v>
      </c>
      <c r="Q7169" s="36" t="e">
        <f ca="1">MATCH(LEFT(OFFSET(Lists!$Q$2,MATCH(E7169,Lists!$R$3:$R$19,0)+1,0),4),Lists!$S$3:$S$640,1)</f>
        <v>#N/A</v>
      </c>
      <c r="R7169" s="36" t="e">
        <f ca="1">LEFT(OFFSET(Lists!$S$2,P7169-1+MATCH(F7169,OFFSET(Lists!$T$3,P7169-1,0,Q7169-P7169+1),0),0),6)</f>
        <v>#N/A</v>
      </c>
      <c r="S7169" s="36" t="e">
        <f ca="1">VLOOKUP(R7169,Lists!B:D,3,FALSE)</f>
        <v>#N/A</v>
      </c>
      <c r="T7169" s="36" t="str">
        <f>IF(F7169&lt;&gt;"",MATCH(R7169,'Maximum minutes'!B:B,0),"")</f>
        <v/>
      </c>
      <c r="U7169" s="36">
        <f ca="1">IF(F7169&lt;&gt;"",COUNTA(OFFSET('Maximum minutes'!$C$1,'Annexe A1 Cours'!T7169,0,1,50)),0)</f>
        <v>0</v>
      </c>
      <c r="V7169" s="37">
        <f ca="1">IFERROR(OFFSET('Maximum minutes'!$C$1,T7169+1,-1+MATCH(G7169,OFFSET('Maximum minutes'!$C$1,T7169-1,0,1,50),0)),0)</f>
        <v>0</v>
      </c>
      <c r="W7169" s="38">
        <f t="shared" ca="1" si="222"/>
        <v>0</v>
      </c>
    </row>
    <row r="7170" spans="1:23" s="36" customFormat="1" ht="18.75">
      <c r="A7170" s="34"/>
      <c r="B7170" s="39"/>
      <c r="C7170" s="39"/>
      <c r="D7170" s="35"/>
      <c r="E7170" s="40"/>
      <c r="F7170" s="39"/>
      <c r="G7170" s="39"/>
      <c r="H7170" s="39"/>
      <c r="I7170" s="34"/>
      <c r="J7170" s="34"/>
      <c r="K7170" s="34"/>
      <c r="L7170" s="34"/>
      <c r="M7170" s="43" t="str">
        <f ca="1">IFERROR(OFFSET('Maximum minutes'!$C$1,T7170,MATCH(IF(G7170&lt;&gt;"",G7170,F7170),OFFSET('Maximum minutes'!$C$1,T7170-1,0,1,U7170+1),0)-1)*IF(OR(ISNUMBER(J7170),J7170="sans examen"),1,0)*IF(W7170&lt;MinDate,1,0),"")</f>
        <v/>
      </c>
      <c r="N7170" s="36">
        <f t="shared" ca="1" si="223"/>
        <v>0</v>
      </c>
      <c r="O7170" s="36" t="e">
        <f ca="1">LEFT(OFFSET(Lists!$Q$2,MATCH(E7170,Lists!$R$3:$R$19,0),0),4)</f>
        <v>#N/A</v>
      </c>
      <c r="P7170" s="36" t="e">
        <f ca="1">MATCH(O7170,Lists!$S$2:$S$640,1)</f>
        <v>#N/A</v>
      </c>
      <c r="Q7170" s="36" t="e">
        <f ca="1">MATCH(LEFT(OFFSET(Lists!$Q$2,MATCH(E7170,Lists!$R$3:$R$19,0)+1,0),4),Lists!$S$3:$S$640,1)</f>
        <v>#N/A</v>
      </c>
      <c r="R7170" s="36" t="e">
        <f ca="1">LEFT(OFFSET(Lists!$S$2,P7170-1+MATCH(F7170,OFFSET(Lists!$T$3,P7170-1,0,Q7170-P7170+1),0),0),6)</f>
        <v>#N/A</v>
      </c>
      <c r="S7170" s="36" t="e">
        <f ca="1">VLOOKUP(R7170,Lists!B:D,3,FALSE)</f>
        <v>#N/A</v>
      </c>
      <c r="T7170" s="36" t="str">
        <f>IF(F7170&lt;&gt;"",MATCH(R7170,'Maximum minutes'!B:B,0),"")</f>
        <v/>
      </c>
      <c r="U7170" s="36">
        <f ca="1">IF(F7170&lt;&gt;"",COUNTA(OFFSET('Maximum minutes'!$C$1,'Annexe A1 Cours'!T7170,0,1,50)),0)</f>
        <v>0</v>
      </c>
      <c r="V7170" s="37">
        <f ca="1">IFERROR(OFFSET('Maximum minutes'!$C$1,T7170+1,-1+MATCH(G7170,OFFSET('Maximum minutes'!$C$1,T7170-1,0,1,50),0)),0)</f>
        <v>0</v>
      </c>
      <c r="W7170" s="38">
        <f t="shared" ca="1" si="222"/>
        <v>0</v>
      </c>
    </row>
    <row r="7171" spans="1:23" s="36" customFormat="1" ht="18.75">
      <c r="A7171" s="34"/>
      <c r="B7171" s="39"/>
      <c r="C7171" s="39"/>
      <c r="D7171" s="35"/>
      <c r="E7171" s="40"/>
      <c r="F7171" s="39"/>
      <c r="G7171" s="39"/>
      <c r="H7171" s="39"/>
      <c r="I7171" s="34"/>
      <c r="J7171" s="34"/>
      <c r="K7171" s="34"/>
      <c r="L7171" s="34"/>
      <c r="M7171" s="43" t="str">
        <f ca="1">IFERROR(OFFSET('Maximum minutes'!$C$1,T7171,MATCH(IF(G7171&lt;&gt;"",G7171,F7171),OFFSET('Maximum minutes'!$C$1,T7171-1,0,1,U7171+1),0)-1)*IF(OR(ISNUMBER(J7171),J7171="sans examen"),1,0)*IF(W7171&lt;MinDate,1,0),"")</f>
        <v/>
      </c>
      <c r="N7171" s="36">
        <f t="shared" ca="1" si="223"/>
        <v>0</v>
      </c>
      <c r="O7171" s="36" t="e">
        <f ca="1">LEFT(OFFSET(Lists!$Q$2,MATCH(E7171,Lists!$R$3:$R$19,0),0),4)</f>
        <v>#N/A</v>
      </c>
      <c r="P7171" s="36" t="e">
        <f ca="1">MATCH(O7171,Lists!$S$2:$S$640,1)</f>
        <v>#N/A</v>
      </c>
      <c r="Q7171" s="36" t="e">
        <f ca="1">MATCH(LEFT(OFFSET(Lists!$Q$2,MATCH(E7171,Lists!$R$3:$R$19,0)+1,0),4),Lists!$S$3:$S$640,1)</f>
        <v>#N/A</v>
      </c>
      <c r="R7171" s="36" t="e">
        <f ca="1">LEFT(OFFSET(Lists!$S$2,P7171-1+MATCH(F7171,OFFSET(Lists!$T$3,P7171-1,0,Q7171-P7171+1),0),0),6)</f>
        <v>#N/A</v>
      </c>
      <c r="S7171" s="36" t="e">
        <f ca="1">VLOOKUP(R7171,Lists!B:D,3,FALSE)</f>
        <v>#N/A</v>
      </c>
      <c r="T7171" s="36" t="str">
        <f>IF(F7171&lt;&gt;"",MATCH(R7171,'Maximum minutes'!B:B,0),"")</f>
        <v/>
      </c>
      <c r="U7171" s="36">
        <f ca="1">IF(F7171&lt;&gt;"",COUNTA(OFFSET('Maximum minutes'!$C$1,'Annexe A1 Cours'!T7171,0,1,50)),0)</f>
        <v>0</v>
      </c>
      <c r="V7171" s="37">
        <f ca="1">IFERROR(OFFSET('Maximum minutes'!$C$1,T7171+1,-1+MATCH(G7171,OFFSET('Maximum minutes'!$C$1,T7171-1,0,1,50),0)),0)</f>
        <v>0</v>
      </c>
      <c r="W7171" s="38">
        <f t="shared" ca="1" si="222"/>
        <v>0</v>
      </c>
    </row>
    <row r="7172" spans="1:23" s="36" customFormat="1" ht="18.75">
      <c r="A7172" s="34"/>
      <c r="B7172" s="39"/>
      <c r="C7172" s="39"/>
      <c r="D7172" s="35"/>
      <c r="E7172" s="40"/>
      <c r="F7172" s="39"/>
      <c r="G7172" s="39"/>
      <c r="H7172" s="39"/>
      <c r="I7172" s="34"/>
      <c r="J7172" s="34"/>
      <c r="K7172" s="34"/>
      <c r="L7172" s="34"/>
      <c r="M7172" s="43" t="str">
        <f ca="1">IFERROR(OFFSET('Maximum minutes'!$C$1,T7172,MATCH(IF(G7172&lt;&gt;"",G7172,F7172),OFFSET('Maximum minutes'!$C$1,T7172-1,0,1,U7172+1),0)-1)*IF(OR(ISNUMBER(J7172),J7172="sans examen"),1,0)*IF(W7172&lt;MinDate,1,0),"")</f>
        <v/>
      </c>
      <c r="N7172" s="36">
        <f t="shared" ca="1" si="223"/>
        <v>0</v>
      </c>
      <c r="O7172" s="36" t="e">
        <f ca="1">LEFT(OFFSET(Lists!$Q$2,MATCH(E7172,Lists!$R$3:$R$19,0),0),4)</f>
        <v>#N/A</v>
      </c>
      <c r="P7172" s="36" t="e">
        <f ca="1">MATCH(O7172,Lists!$S$2:$S$640,1)</f>
        <v>#N/A</v>
      </c>
      <c r="Q7172" s="36" t="e">
        <f ca="1">MATCH(LEFT(OFFSET(Lists!$Q$2,MATCH(E7172,Lists!$R$3:$R$19,0)+1,0),4),Lists!$S$3:$S$640,1)</f>
        <v>#N/A</v>
      </c>
      <c r="R7172" s="36" t="e">
        <f ca="1">LEFT(OFFSET(Lists!$S$2,P7172-1+MATCH(F7172,OFFSET(Lists!$T$3,P7172-1,0,Q7172-P7172+1),0),0),6)</f>
        <v>#N/A</v>
      </c>
      <c r="S7172" s="36" t="e">
        <f ca="1">VLOOKUP(R7172,Lists!B:D,3,FALSE)</f>
        <v>#N/A</v>
      </c>
      <c r="T7172" s="36" t="str">
        <f>IF(F7172&lt;&gt;"",MATCH(R7172,'Maximum minutes'!B:B,0),"")</f>
        <v/>
      </c>
      <c r="U7172" s="36">
        <f ca="1">IF(F7172&lt;&gt;"",COUNTA(OFFSET('Maximum minutes'!$C$1,'Annexe A1 Cours'!T7172,0,1,50)),0)</f>
        <v>0</v>
      </c>
      <c r="V7172" s="37">
        <f ca="1">IFERROR(OFFSET('Maximum minutes'!$C$1,T7172+1,-1+MATCH(G7172,OFFSET('Maximum minutes'!$C$1,T7172-1,0,1,50),0)),0)</f>
        <v>0</v>
      </c>
      <c r="W7172" s="38">
        <f t="shared" ca="1" si="222"/>
        <v>0</v>
      </c>
    </row>
    <row r="7173" spans="1:23" s="36" customFormat="1" ht="18.75">
      <c r="A7173" s="34"/>
      <c r="B7173" s="39"/>
      <c r="C7173" s="39"/>
      <c r="D7173" s="35"/>
      <c r="E7173" s="40"/>
      <c r="F7173" s="39"/>
      <c r="G7173" s="39"/>
      <c r="H7173" s="39"/>
      <c r="I7173" s="34"/>
      <c r="J7173" s="34"/>
      <c r="K7173" s="34"/>
      <c r="L7173" s="34"/>
      <c r="M7173" s="43" t="str">
        <f ca="1">IFERROR(OFFSET('Maximum minutes'!$C$1,T7173,MATCH(IF(G7173&lt;&gt;"",G7173,F7173),OFFSET('Maximum minutes'!$C$1,T7173-1,0,1,U7173+1),0)-1)*IF(OR(ISNUMBER(J7173),J7173="sans examen"),1,0)*IF(W7173&lt;MinDate,1,0),"")</f>
        <v/>
      </c>
      <c r="N7173" s="36">
        <f t="shared" ca="1" si="223"/>
        <v>0</v>
      </c>
      <c r="O7173" s="36" t="e">
        <f ca="1">LEFT(OFFSET(Lists!$Q$2,MATCH(E7173,Lists!$R$3:$R$19,0),0),4)</f>
        <v>#N/A</v>
      </c>
      <c r="P7173" s="36" t="e">
        <f ca="1">MATCH(O7173,Lists!$S$2:$S$640,1)</f>
        <v>#N/A</v>
      </c>
      <c r="Q7173" s="36" t="e">
        <f ca="1">MATCH(LEFT(OFFSET(Lists!$Q$2,MATCH(E7173,Lists!$R$3:$R$19,0)+1,0),4),Lists!$S$3:$S$640,1)</f>
        <v>#N/A</v>
      </c>
      <c r="R7173" s="36" t="e">
        <f ca="1">LEFT(OFFSET(Lists!$S$2,P7173-1+MATCH(F7173,OFFSET(Lists!$T$3,P7173-1,0,Q7173-P7173+1),0),0),6)</f>
        <v>#N/A</v>
      </c>
      <c r="S7173" s="36" t="e">
        <f ca="1">VLOOKUP(R7173,Lists!B:D,3,FALSE)</f>
        <v>#N/A</v>
      </c>
      <c r="T7173" s="36" t="str">
        <f>IF(F7173&lt;&gt;"",MATCH(R7173,'Maximum minutes'!B:B,0),"")</f>
        <v/>
      </c>
      <c r="U7173" s="36">
        <f ca="1">IF(F7173&lt;&gt;"",COUNTA(OFFSET('Maximum minutes'!$C$1,'Annexe A1 Cours'!T7173,0,1,50)),0)</f>
        <v>0</v>
      </c>
      <c r="V7173" s="37">
        <f ca="1">IFERROR(OFFSET('Maximum minutes'!$C$1,T7173+1,-1+MATCH(G7173,OFFSET('Maximum minutes'!$C$1,T7173-1,0,1,50),0)),0)</f>
        <v>0</v>
      </c>
      <c r="W7173" s="38">
        <f t="shared" ca="1" si="222"/>
        <v>0</v>
      </c>
    </row>
    <row r="7174" spans="1:23" s="36" customFormat="1" ht="18.75">
      <c r="A7174" s="34"/>
      <c r="B7174" s="39"/>
      <c r="C7174" s="39"/>
      <c r="D7174" s="35"/>
      <c r="E7174" s="40"/>
      <c r="F7174" s="39"/>
      <c r="G7174" s="39"/>
      <c r="H7174" s="39"/>
      <c r="I7174" s="34"/>
      <c r="J7174" s="34"/>
      <c r="K7174" s="34"/>
      <c r="L7174" s="34"/>
      <c r="M7174" s="43" t="str">
        <f ca="1">IFERROR(OFFSET('Maximum minutes'!$C$1,T7174,MATCH(IF(G7174&lt;&gt;"",G7174,F7174),OFFSET('Maximum minutes'!$C$1,T7174-1,0,1,U7174+1),0)-1)*IF(OR(ISNUMBER(J7174),J7174="sans examen"),1,0)*IF(W7174&lt;MinDate,1,0),"")</f>
        <v/>
      </c>
      <c r="N7174" s="36">
        <f t="shared" ca="1" si="223"/>
        <v>0</v>
      </c>
      <c r="O7174" s="36" t="e">
        <f ca="1">LEFT(OFFSET(Lists!$Q$2,MATCH(E7174,Lists!$R$3:$R$19,0),0),4)</f>
        <v>#N/A</v>
      </c>
      <c r="P7174" s="36" t="e">
        <f ca="1">MATCH(O7174,Lists!$S$2:$S$640,1)</f>
        <v>#N/A</v>
      </c>
      <c r="Q7174" s="36" t="e">
        <f ca="1">MATCH(LEFT(OFFSET(Lists!$Q$2,MATCH(E7174,Lists!$R$3:$R$19,0)+1,0),4),Lists!$S$3:$S$640,1)</f>
        <v>#N/A</v>
      </c>
      <c r="R7174" s="36" t="e">
        <f ca="1">LEFT(OFFSET(Lists!$S$2,P7174-1+MATCH(F7174,OFFSET(Lists!$T$3,P7174-1,0,Q7174-P7174+1),0),0),6)</f>
        <v>#N/A</v>
      </c>
      <c r="S7174" s="36" t="e">
        <f ca="1">VLOOKUP(R7174,Lists!B:D,3,FALSE)</f>
        <v>#N/A</v>
      </c>
      <c r="T7174" s="36" t="str">
        <f>IF(F7174&lt;&gt;"",MATCH(R7174,'Maximum minutes'!B:B,0),"")</f>
        <v/>
      </c>
      <c r="U7174" s="36">
        <f ca="1">IF(F7174&lt;&gt;"",COUNTA(OFFSET('Maximum minutes'!$C$1,'Annexe A1 Cours'!T7174,0,1,50)),0)</f>
        <v>0</v>
      </c>
      <c r="V7174" s="37">
        <f ca="1">IFERROR(OFFSET('Maximum minutes'!$C$1,T7174+1,-1+MATCH(G7174,OFFSET('Maximum minutes'!$C$1,T7174-1,0,1,50),0)),0)</f>
        <v>0</v>
      </c>
      <c r="W7174" s="38">
        <f t="shared" ca="1" si="222"/>
        <v>0</v>
      </c>
    </row>
    <row r="7175" spans="1:23" s="36" customFormat="1" ht="18.75">
      <c r="A7175" s="34"/>
      <c r="B7175" s="39"/>
      <c r="C7175" s="39"/>
      <c r="D7175" s="35"/>
      <c r="E7175" s="40"/>
      <c r="F7175" s="39"/>
      <c r="G7175" s="39"/>
      <c r="H7175" s="39"/>
      <c r="I7175" s="34"/>
      <c r="J7175" s="34"/>
      <c r="K7175" s="34"/>
      <c r="L7175" s="34"/>
      <c r="M7175" s="43" t="str">
        <f ca="1">IFERROR(OFFSET('Maximum minutes'!$C$1,T7175,MATCH(IF(G7175&lt;&gt;"",G7175,F7175),OFFSET('Maximum minutes'!$C$1,T7175-1,0,1,U7175+1),0)-1)*IF(OR(ISNUMBER(J7175),J7175="sans examen"),1,0)*IF(W7175&lt;MinDate,1,0),"")</f>
        <v/>
      </c>
      <c r="N7175" s="36">
        <f t="shared" ca="1" si="223"/>
        <v>0</v>
      </c>
      <c r="O7175" s="36" t="e">
        <f ca="1">LEFT(OFFSET(Lists!$Q$2,MATCH(E7175,Lists!$R$3:$R$19,0),0),4)</f>
        <v>#N/A</v>
      </c>
      <c r="P7175" s="36" t="e">
        <f ca="1">MATCH(O7175,Lists!$S$2:$S$640,1)</f>
        <v>#N/A</v>
      </c>
      <c r="Q7175" s="36" t="e">
        <f ca="1">MATCH(LEFT(OFFSET(Lists!$Q$2,MATCH(E7175,Lists!$R$3:$R$19,0)+1,0),4),Lists!$S$3:$S$640,1)</f>
        <v>#N/A</v>
      </c>
      <c r="R7175" s="36" t="e">
        <f ca="1">LEFT(OFFSET(Lists!$S$2,P7175-1+MATCH(F7175,OFFSET(Lists!$T$3,P7175-1,0,Q7175-P7175+1),0),0),6)</f>
        <v>#N/A</v>
      </c>
      <c r="S7175" s="36" t="e">
        <f ca="1">VLOOKUP(R7175,Lists!B:D,3,FALSE)</f>
        <v>#N/A</v>
      </c>
      <c r="T7175" s="36" t="str">
        <f>IF(F7175&lt;&gt;"",MATCH(R7175,'Maximum minutes'!B:B,0),"")</f>
        <v/>
      </c>
      <c r="U7175" s="36">
        <f ca="1">IF(F7175&lt;&gt;"",COUNTA(OFFSET('Maximum minutes'!$C$1,'Annexe A1 Cours'!T7175,0,1,50)),0)</f>
        <v>0</v>
      </c>
      <c r="V7175" s="37">
        <f ca="1">IFERROR(OFFSET('Maximum minutes'!$C$1,T7175+1,-1+MATCH(G7175,OFFSET('Maximum minutes'!$C$1,T7175-1,0,1,50),0)),0)</f>
        <v>0</v>
      </c>
      <c r="W7175" s="38">
        <f t="shared" ref="W7175:W7238" ca="1" si="224">IFERROR(DATE(YEAR(D7175)+V7175,MONTH(D7175),DAY(D7175)),"")</f>
        <v>0</v>
      </c>
    </row>
    <row r="7176" spans="1:23" s="36" customFormat="1" ht="18.75">
      <c r="A7176" s="34"/>
      <c r="B7176" s="39"/>
      <c r="C7176" s="39"/>
      <c r="D7176" s="35"/>
      <c r="E7176" s="40"/>
      <c r="F7176" s="39"/>
      <c r="G7176" s="39"/>
      <c r="H7176" s="39"/>
      <c r="I7176" s="34"/>
      <c r="J7176" s="34"/>
      <c r="K7176" s="34"/>
      <c r="L7176" s="34"/>
      <c r="M7176" s="43" t="str">
        <f ca="1">IFERROR(OFFSET('Maximum minutes'!$C$1,T7176,MATCH(IF(G7176&lt;&gt;"",G7176,F7176),OFFSET('Maximum minutes'!$C$1,T7176-1,0,1,U7176+1),0)-1)*IF(OR(ISNUMBER(J7176),J7176="sans examen"),1,0)*IF(W7176&lt;MinDate,1,0),"")</f>
        <v/>
      </c>
      <c r="N7176" s="36">
        <f t="shared" ref="N7176:N7239" ca="1" si="225">IF(K7176&gt;0,MIN(K7176,M7176),0)*IF(M7176="",0,1)</f>
        <v>0</v>
      </c>
      <c r="O7176" s="36" t="e">
        <f ca="1">LEFT(OFFSET(Lists!$Q$2,MATCH(E7176,Lists!$R$3:$R$19,0),0),4)</f>
        <v>#N/A</v>
      </c>
      <c r="P7176" s="36" t="e">
        <f ca="1">MATCH(O7176,Lists!$S$2:$S$640,1)</f>
        <v>#N/A</v>
      </c>
      <c r="Q7176" s="36" t="e">
        <f ca="1">MATCH(LEFT(OFFSET(Lists!$Q$2,MATCH(E7176,Lists!$R$3:$R$19,0)+1,0),4),Lists!$S$3:$S$640,1)</f>
        <v>#N/A</v>
      </c>
      <c r="R7176" s="36" t="e">
        <f ca="1">LEFT(OFFSET(Lists!$S$2,P7176-1+MATCH(F7176,OFFSET(Lists!$T$3,P7176-1,0,Q7176-P7176+1),0),0),6)</f>
        <v>#N/A</v>
      </c>
      <c r="S7176" s="36" t="e">
        <f ca="1">VLOOKUP(R7176,Lists!B:D,3,FALSE)</f>
        <v>#N/A</v>
      </c>
      <c r="T7176" s="36" t="str">
        <f>IF(F7176&lt;&gt;"",MATCH(R7176,'Maximum minutes'!B:B,0),"")</f>
        <v/>
      </c>
      <c r="U7176" s="36">
        <f ca="1">IF(F7176&lt;&gt;"",COUNTA(OFFSET('Maximum minutes'!$C$1,'Annexe A1 Cours'!T7176,0,1,50)),0)</f>
        <v>0</v>
      </c>
      <c r="V7176" s="37">
        <f ca="1">IFERROR(OFFSET('Maximum minutes'!$C$1,T7176+1,-1+MATCH(G7176,OFFSET('Maximum minutes'!$C$1,T7176-1,0,1,50),0)),0)</f>
        <v>0</v>
      </c>
      <c r="W7176" s="38">
        <f t="shared" ca="1" si="224"/>
        <v>0</v>
      </c>
    </row>
    <row r="7177" spans="1:23" s="36" customFormat="1" ht="18.75">
      <c r="A7177" s="34"/>
      <c r="B7177" s="39"/>
      <c r="C7177" s="39"/>
      <c r="D7177" s="35"/>
      <c r="E7177" s="40"/>
      <c r="F7177" s="39"/>
      <c r="G7177" s="39"/>
      <c r="H7177" s="39"/>
      <c r="I7177" s="34"/>
      <c r="J7177" s="34"/>
      <c r="K7177" s="34"/>
      <c r="L7177" s="34"/>
      <c r="M7177" s="43" t="str">
        <f ca="1">IFERROR(OFFSET('Maximum minutes'!$C$1,T7177,MATCH(IF(G7177&lt;&gt;"",G7177,F7177),OFFSET('Maximum minutes'!$C$1,T7177-1,0,1,U7177+1),0)-1)*IF(OR(ISNUMBER(J7177),J7177="sans examen"),1,0)*IF(W7177&lt;MinDate,1,0),"")</f>
        <v/>
      </c>
      <c r="N7177" s="36">
        <f t="shared" ca="1" si="225"/>
        <v>0</v>
      </c>
      <c r="O7177" s="36" t="e">
        <f ca="1">LEFT(OFFSET(Lists!$Q$2,MATCH(E7177,Lists!$R$3:$R$19,0),0),4)</f>
        <v>#N/A</v>
      </c>
      <c r="P7177" s="36" t="e">
        <f ca="1">MATCH(O7177,Lists!$S$2:$S$640,1)</f>
        <v>#N/A</v>
      </c>
      <c r="Q7177" s="36" t="e">
        <f ca="1">MATCH(LEFT(OFFSET(Lists!$Q$2,MATCH(E7177,Lists!$R$3:$R$19,0)+1,0),4),Lists!$S$3:$S$640,1)</f>
        <v>#N/A</v>
      </c>
      <c r="R7177" s="36" t="e">
        <f ca="1">LEFT(OFFSET(Lists!$S$2,P7177-1+MATCH(F7177,OFFSET(Lists!$T$3,P7177-1,0,Q7177-P7177+1),0),0),6)</f>
        <v>#N/A</v>
      </c>
      <c r="S7177" s="36" t="e">
        <f ca="1">VLOOKUP(R7177,Lists!B:D,3,FALSE)</f>
        <v>#N/A</v>
      </c>
      <c r="T7177" s="36" t="str">
        <f>IF(F7177&lt;&gt;"",MATCH(R7177,'Maximum minutes'!B:B,0),"")</f>
        <v/>
      </c>
      <c r="U7177" s="36">
        <f ca="1">IF(F7177&lt;&gt;"",COUNTA(OFFSET('Maximum minutes'!$C$1,'Annexe A1 Cours'!T7177,0,1,50)),0)</f>
        <v>0</v>
      </c>
      <c r="V7177" s="37">
        <f ca="1">IFERROR(OFFSET('Maximum minutes'!$C$1,T7177+1,-1+MATCH(G7177,OFFSET('Maximum minutes'!$C$1,T7177-1,0,1,50),0)),0)</f>
        <v>0</v>
      </c>
      <c r="W7177" s="38">
        <f t="shared" ca="1" si="224"/>
        <v>0</v>
      </c>
    </row>
    <row r="7178" spans="1:23" s="36" customFormat="1" ht="18.75">
      <c r="A7178" s="34"/>
      <c r="B7178" s="39"/>
      <c r="C7178" s="39"/>
      <c r="D7178" s="35"/>
      <c r="E7178" s="40"/>
      <c r="F7178" s="39"/>
      <c r="G7178" s="39"/>
      <c r="H7178" s="39"/>
      <c r="I7178" s="34"/>
      <c r="J7178" s="34"/>
      <c r="K7178" s="34"/>
      <c r="L7178" s="34"/>
      <c r="M7178" s="43" t="str">
        <f ca="1">IFERROR(OFFSET('Maximum minutes'!$C$1,T7178,MATCH(IF(G7178&lt;&gt;"",G7178,F7178),OFFSET('Maximum minutes'!$C$1,T7178-1,0,1,U7178+1),0)-1)*IF(OR(ISNUMBER(J7178),J7178="sans examen"),1,0)*IF(W7178&lt;MinDate,1,0),"")</f>
        <v/>
      </c>
      <c r="N7178" s="36">
        <f t="shared" ca="1" si="225"/>
        <v>0</v>
      </c>
      <c r="O7178" s="36" t="e">
        <f ca="1">LEFT(OFFSET(Lists!$Q$2,MATCH(E7178,Lists!$R$3:$R$19,0),0),4)</f>
        <v>#N/A</v>
      </c>
      <c r="P7178" s="36" t="e">
        <f ca="1">MATCH(O7178,Lists!$S$2:$S$640,1)</f>
        <v>#N/A</v>
      </c>
      <c r="Q7178" s="36" t="e">
        <f ca="1">MATCH(LEFT(OFFSET(Lists!$Q$2,MATCH(E7178,Lists!$R$3:$R$19,0)+1,0),4),Lists!$S$3:$S$640,1)</f>
        <v>#N/A</v>
      </c>
      <c r="R7178" s="36" t="e">
        <f ca="1">LEFT(OFFSET(Lists!$S$2,P7178-1+MATCH(F7178,OFFSET(Lists!$T$3,P7178-1,0,Q7178-P7178+1),0),0),6)</f>
        <v>#N/A</v>
      </c>
      <c r="S7178" s="36" t="e">
        <f ca="1">VLOOKUP(R7178,Lists!B:D,3,FALSE)</f>
        <v>#N/A</v>
      </c>
      <c r="T7178" s="36" t="str">
        <f>IF(F7178&lt;&gt;"",MATCH(R7178,'Maximum minutes'!B:B,0),"")</f>
        <v/>
      </c>
      <c r="U7178" s="36">
        <f ca="1">IF(F7178&lt;&gt;"",COUNTA(OFFSET('Maximum minutes'!$C$1,'Annexe A1 Cours'!T7178,0,1,50)),0)</f>
        <v>0</v>
      </c>
      <c r="V7178" s="37">
        <f ca="1">IFERROR(OFFSET('Maximum minutes'!$C$1,T7178+1,-1+MATCH(G7178,OFFSET('Maximum minutes'!$C$1,T7178-1,0,1,50),0)),0)</f>
        <v>0</v>
      </c>
      <c r="W7178" s="38">
        <f t="shared" ca="1" si="224"/>
        <v>0</v>
      </c>
    </row>
    <row r="7179" spans="1:23" s="36" customFormat="1" ht="18.75">
      <c r="A7179" s="34"/>
      <c r="B7179" s="39"/>
      <c r="C7179" s="39"/>
      <c r="D7179" s="35"/>
      <c r="E7179" s="40"/>
      <c r="F7179" s="39"/>
      <c r="G7179" s="39"/>
      <c r="H7179" s="39"/>
      <c r="I7179" s="34"/>
      <c r="J7179" s="34"/>
      <c r="K7179" s="34"/>
      <c r="L7179" s="34"/>
      <c r="M7179" s="43" t="str">
        <f ca="1">IFERROR(OFFSET('Maximum minutes'!$C$1,T7179,MATCH(IF(G7179&lt;&gt;"",G7179,F7179),OFFSET('Maximum minutes'!$C$1,T7179-1,0,1,U7179+1),0)-1)*IF(OR(ISNUMBER(J7179),J7179="sans examen"),1,0)*IF(W7179&lt;MinDate,1,0),"")</f>
        <v/>
      </c>
      <c r="N7179" s="36">
        <f t="shared" ca="1" si="225"/>
        <v>0</v>
      </c>
      <c r="O7179" s="36" t="e">
        <f ca="1">LEFT(OFFSET(Lists!$Q$2,MATCH(E7179,Lists!$R$3:$R$19,0),0),4)</f>
        <v>#N/A</v>
      </c>
      <c r="P7179" s="36" t="e">
        <f ca="1">MATCH(O7179,Lists!$S$2:$S$640,1)</f>
        <v>#N/A</v>
      </c>
      <c r="Q7179" s="36" t="e">
        <f ca="1">MATCH(LEFT(OFFSET(Lists!$Q$2,MATCH(E7179,Lists!$R$3:$R$19,0)+1,0),4),Lists!$S$3:$S$640,1)</f>
        <v>#N/A</v>
      </c>
      <c r="R7179" s="36" t="e">
        <f ca="1">LEFT(OFFSET(Lists!$S$2,P7179-1+MATCH(F7179,OFFSET(Lists!$T$3,P7179-1,0,Q7179-P7179+1),0),0),6)</f>
        <v>#N/A</v>
      </c>
      <c r="S7179" s="36" t="e">
        <f ca="1">VLOOKUP(R7179,Lists!B:D,3,FALSE)</f>
        <v>#N/A</v>
      </c>
      <c r="T7179" s="36" t="str">
        <f>IF(F7179&lt;&gt;"",MATCH(R7179,'Maximum minutes'!B:B,0),"")</f>
        <v/>
      </c>
      <c r="U7179" s="36">
        <f ca="1">IF(F7179&lt;&gt;"",COUNTA(OFFSET('Maximum minutes'!$C$1,'Annexe A1 Cours'!T7179,0,1,50)),0)</f>
        <v>0</v>
      </c>
      <c r="V7179" s="37">
        <f ca="1">IFERROR(OFFSET('Maximum minutes'!$C$1,T7179+1,-1+MATCH(G7179,OFFSET('Maximum minutes'!$C$1,T7179-1,0,1,50),0)),0)</f>
        <v>0</v>
      </c>
      <c r="W7179" s="38">
        <f t="shared" ca="1" si="224"/>
        <v>0</v>
      </c>
    </row>
    <row r="7180" spans="1:23" s="36" customFormat="1" ht="18.75">
      <c r="A7180" s="34"/>
      <c r="B7180" s="39"/>
      <c r="C7180" s="39"/>
      <c r="D7180" s="35"/>
      <c r="E7180" s="40"/>
      <c r="F7180" s="39"/>
      <c r="G7180" s="39"/>
      <c r="H7180" s="39"/>
      <c r="I7180" s="34"/>
      <c r="J7180" s="34"/>
      <c r="K7180" s="34"/>
      <c r="L7180" s="34"/>
      <c r="M7180" s="43" t="str">
        <f ca="1">IFERROR(OFFSET('Maximum minutes'!$C$1,T7180,MATCH(IF(G7180&lt;&gt;"",G7180,F7180),OFFSET('Maximum minutes'!$C$1,T7180-1,0,1,U7180+1),0)-1)*IF(OR(ISNUMBER(J7180),J7180="sans examen"),1,0)*IF(W7180&lt;MinDate,1,0),"")</f>
        <v/>
      </c>
      <c r="N7180" s="36">
        <f t="shared" ca="1" si="225"/>
        <v>0</v>
      </c>
      <c r="O7180" s="36" t="e">
        <f ca="1">LEFT(OFFSET(Lists!$Q$2,MATCH(E7180,Lists!$R$3:$R$19,0),0),4)</f>
        <v>#N/A</v>
      </c>
      <c r="P7180" s="36" t="e">
        <f ca="1">MATCH(O7180,Lists!$S$2:$S$640,1)</f>
        <v>#N/A</v>
      </c>
      <c r="Q7180" s="36" t="e">
        <f ca="1">MATCH(LEFT(OFFSET(Lists!$Q$2,MATCH(E7180,Lists!$R$3:$R$19,0)+1,0),4),Lists!$S$3:$S$640,1)</f>
        <v>#N/A</v>
      </c>
      <c r="R7180" s="36" t="e">
        <f ca="1">LEFT(OFFSET(Lists!$S$2,P7180-1+MATCH(F7180,OFFSET(Lists!$T$3,P7180-1,0,Q7180-P7180+1),0),0),6)</f>
        <v>#N/A</v>
      </c>
      <c r="S7180" s="36" t="e">
        <f ca="1">VLOOKUP(R7180,Lists!B:D,3,FALSE)</f>
        <v>#N/A</v>
      </c>
      <c r="T7180" s="36" t="str">
        <f>IF(F7180&lt;&gt;"",MATCH(R7180,'Maximum minutes'!B:B,0),"")</f>
        <v/>
      </c>
      <c r="U7180" s="36">
        <f ca="1">IF(F7180&lt;&gt;"",COUNTA(OFFSET('Maximum minutes'!$C$1,'Annexe A1 Cours'!T7180,0,1,50)),0)</f>
        <v>0</v>
      </c>
      <c r="V7180" s="37">
        <f ca="1">IFERROR(OFFSET('Maximum minutes'!$C$1,T7180+1,-1+MATCH(G7180,OFFSET('Maximum minutes'!$C$1,T7180-1,0,1,50),0)),0)</f>
        <v>0</v>
      </c>
      <c r="W7180" s="38">
        <f t="shared" ca="1" si="224"/>
        <v>0</v>
      </c>
    </row>
    <row r="7181" spans="1:23" s="36" customFormat="1" ht="18.75">
      <c r="A7181" s="34"/>
      <c r="B7181" s="39"/>
      <c r="C7181" s="39"/>
      <c r="D7181" s="35"/>
      <c r="E7181" s="40"/>
      <c r="F7181" s="39"/>
      <c r="G7181" s="39"/>
      <c r="H7181" s="39"/>
      <c r="I7181" s="34"/>
      <c r="J7181" s="34"/>
      <c r="K7181" s="34"/>
      <c r="L7181" s="34"/>
      <c r="M7181" s="43" t="str">
        <f ca="1">IFERROR(OFFSET('Maximum minutes'!$C$1,T7181,MATCH(IF(G7181&lt;&gt;"",G7181,F7181),OFFSET('Maximum minutes'!$C$1,T7181-1,0,1,U7181+1),0)-1)*IF(OR(ISNUMBER(J7181),J7181="sans examen"),1,0)*IF(W7181&lt;MinDate,1,0),"")</f>
        <v/>
      </c>
      <c r="N7181" s="36">
        <f t="shared" ca="1" si="225"/>
        <v>0</v>
      </c>
      <c r="O7181" s="36" t="e">
        <f ca="1">LEFT(OFFSET(Lists!$Q$2,MATCH(E7181,Lists!$R$3:$R$19,0),0),4)</f>
        <v>#N/A</v>
      </c>
      <c r="P7181" s="36" t="e">
        <f ca="1">MATCH(O7181,Lists!$S$2:$S$640,1)</f>
        <v>#N/A</v>
      </c>
      <c r="Q7181" s="36" t="e">
        <f ca="1">MATCH(LEFT(OFFSET(Lists!$Q$2,MATCH(E7181,Lists!$R$3:$R$19,0)+1,0),4),Lists!$S$3:$S$640,1)</f>
        <v>#N/A</v>
      </c>
      <c r="R7181" s="36" t="e">
        <f ca="1">LEFT(OFFSET(Lists!$S$2,P7181-1+MATCH(F7181,OFFSET(Lists!$T$3,P7181-1,0,Q7181-P7181+1),0),0),6)</f>
        <v>#N/A</v>
      </c>
      <c r="S7181" s="36" t="e">
        <f ca="1">VLOOKUP(R7181,Lists!B:D,3,FALSE)</f>
        <v>#N/A</v>
      </c>
      <c r="T7181" s="36" t="str">
        <f>IF(F7181&lt;&gt;"",MATCH(R7181,'Maximum minutes'!B:B,0),"")</f>
        <v/>
      </c>
      <c r="U7181" s="36">
        <f ca="1">IF(F7181&lt;&gt;"",COUNTA(OFFSET('Maximum minutes'!$C$1,'Annexe A1 Cours'!T7181,0,1,50)),0)</f>
        <v>0</v>
      </c>
      <c r="V7181" s="37">
        <f ca="1">IFERROR(OFFSET('Maximum minutes'!$C$1,T7181+1,-1+MATCH(G7181,OFFSET('Maximum minutes'!$C$1,T7181-1,0,1,50),0)),0)</f>
        <v>0</v>
      </c>
      <c r="W7181" s="38">
        <f t="shared" ca="1" si="224"/>
        <v>0</v>
      </c>
    </row>
    <row r="7182" spans="1:23" s="36" customFormat="1" ht="18.75">
      <c r="A7182" s="34"/>
      <c r="B7182" s="39"/>
      <c r="C7182" s="39"/>
      <c r="D7182" s="35"/>
      <c r="E7182" s="40"/>
      <c r="F7182" s="39"/>
      <c r="G7182" s="39"/>
      <c r="H7182" s="39"/>
      <c r="I7182" s="34"/>
      <c r="J7182" s="34"/>
      <c r="K7182" s="34"/>
      <c r="L7182" s="34"/>
      <c r="M7182" s="43" t="str">
        <f ca="1">IFERROR(OFFSET('Maximum minutes'!$C$1,T7182,MATCH(IF(G7182&lt;&gt;"",G7182,F7182),OFFSET('Maximum minutes'!$C$1,T7182-1,0,1,U7182+1),0)-1)*IF(OR(ISNUMBER(J7182),J7182="sans examen"),1,0)*IF(W7182&lt;MinDate,1,0),"")</f>
        <v/>
      </c>
      <c r="N7182" s="36">
        <f t="shared" ca="1" si="225"/>
        <v>0</v>
      </c>
      <c r="O7182" s="36" t="e">
        <f ca="1">LEFT(OFFSET(Lists!$Q$2,MATCH(E7182,Lists!$R$3:$R$19,0),0),4)</f>
        <v>#N/A</v>
      </c>
      <c r="P7182" s="36" t="e">
        <f ca="1">MATCH(O7182,Lists!$S$2:$S$640,1)</f>
        <v>#N/A</v>
      </c>
      <c r="Q7182" s="36" t="e">
        <f ca="1">MATCH(LEFT(OFFSET(Lists!$Q$2,MATCH(E7182,Lists!$R$3:$R$19,0)+1,0),4),Lists!$S$3:$S$640,1)</f>
        <v>#N/A</v>
      </c>
      <c r="R7182" s="36" t="e">
        <f ca="1">LEFT(OFFSET(Lists!$S$2,P7182-1+MATCH(F7182,OFFSET(Lists!$T$3,P7182-1,0,Q7182-P7182+1),0),0),6)</f>
        <v>#N/A</v>
      </c>
      <c r="S7182" s="36" t="e">
        <f ca="1">VLOOKUP(R7182,Lists!B:D,3,FALSE)</f>
        <v>#N/A</v>
      </c>
      <c r="T7182" s="36" t="str">
        <f>IF(F7182&lt;&gt;"",MATCH(R7182,'Maximum minutes'!B:B,0),"")</f>
        <v/>
      </c>
      <c r="U7182" s="36">
        <f ca="1">IF(F7182&lt;&gt;"",COUNTA(OFFSET('Maximum minutes'!$C$1,'Annexe A1 Cours'!T7182,0,1,50)),0)</f>
        <v>0</v>
      </c>
      <c r="V7182" s="37">
        <f ca="1">IFERROR(OFFSET('Maximum minutes'!$C$1,T7182+1,-1+MATCH(G7182,OFFSET('Maximum minutes'!$C$1,T7182-1,0,1,50),0)),0)</f>
        <v>0</v>
      </c>
      <c r="W7182" s="38">
        <f t="shared" ca="1" si="224"/>
        <v>0</v>
      </c>
    </row>
    <row r="7183" spans="1:23" s="36" customFormat="1" ht="18.75">
      <c r="A7183" s="34"/>
      <c r="B7183" s="39"/>
      <c r="C7183" s="39"/>
      <c r="D7183" s="35"/>
      <c r="E7183" s="40"/>
      <c r="F7183" s="39"/>
      <c r="G7183" s="39"/>
      <c r="H7183" s="39"/>
      <c r="I7183" s="34"/>
      <c r="J7183" s="34"/>
      <c r="K7183" s="34"/>
      <c r="L7183" s="34"/>
      <c r="M7183" s="43" t="str">
        <f ca="1">IFERROR(OFFSET('Maximum minutes'!$C$1,T7183,MATCH(IF(G7183&lt;&gt;"",G7183,F7183),OFFSET('Maximum minutes'!$C$1,T7183-1,0,1,U7183+1),0)-1)*IF(OR(ISNUMBER(J7183),J7183="sans examen"),1,0)*IF(W7183&lt;MinDate,1,0),"")</f>
        <v/>
      </c>
      <c r="N7183" s="36">
        <f t="shared" ca="1" si="225"/>
        <v>0</v>
      </c>
      <c r="O7183" s="36" t="e">
        <f ca="1">LEFT(OFFSET(Lists!$Q$2,MATCH(E7183,Lists!$R$3:$R$19,0),0),4)</f>
        <v>#N/A</v>
      </c>
      <c r="P7183" s="36" t="e">
        <f ca="1">MATCH(O7183,Lists!$S$2:$S$640,1)</f>
        <v>#N/A</v>
      </c>
      <c r="Q7183" s="36" t="e">
        <f ca="1">MATCH(LEFT(OFFSET(Lists!$Q$2,MATCH(E7183,Lists!$R$3:$R$19,0)+1,0),4),Lists!$S$3:$S$640,1)</f>
        <v>#N/A</v>
      </c>
      <c r="R7183" s="36" t="e">
        <f ca="1">LEFT(OFFSET(Lists!$S$2,P7183-1+MATCH(F7183,OFFSET(Lists!$T$3,P7183-1,0,Q7183-P7183+1),0),0),6)</f>
        <v>#N/A</v>
      </c>
      <c r="S7183" s="36" t="e">
        <f ca="1">VLOOKUP(R7183,Lists!B:D,3,FALSE)</f>
        <v>#N/A</v>
      </c>
      <c r="T7183" s="36" t="str">
        <f>IF(F7183&lt;&gt;"",MATCH(R7183,'Maximum minutes'!B:B,0),"")</f>
        <v/>
      </c>
      <c r="U7183" s="36">
        <f ca="1">IF(F7183&lt;&gt;"",COUNTA(OFFSET('Maximum minutes'!$C$1,'Annexe A1 Cours'!T7183,0,1,50)),0)</f>
        <v>0</v>
      </c>
      <c r="V7183" s="37">
        <f ca="1">IFERROR(OFFSET('Maximum minutes'!$C$1,T7183+1,-1+MATCH(G7183,OFFSET('Maximum minutes'!$C$1,T7183-1,0,1,50),0)),0)</f>
        <v>0</v>
      </c>
      <c r="W7183" s="38">
        <f t="shared" ca="1" si="224"/>
        <v>0</v>
      </c>
    </row>
    <row r="7184" spans="1:23" s="36" customFormat="1" ht="18.75">
      <c r="A7184" s="34"/>
      <c r="B7184" s="39"/>
      <c r="C7184" s="39"/>
      <c r="D7184" s="35"/>
      <c r="E7184" s="40"/>
      <c r="F7184" s="39"/>
      <c r="G7184" s="39"/>
      <c r="H7184" s="39"/>
      <c r="I7184" s="34"/>
      <c r="J7184" s="34"/>
      <c r="K7184" s="34"/>
      <c r="L7184" s="34"/>
      <c r="M7184" s="43" t="str">
        <f ca="1">IFERROR(OFFSET('Maximum minutes'!$C$1,T7184,MATCH(IF(G7184&lt;&gt;"",G7184,F7184),OFFSET('Maximum minutes'!$C$1,T7184-1,0,1,U7184+1),0)-1)*IF(OR(ISNUMBER(J7184),J7184="sans examen"),1,0)*IF(W7184&lt;MinDate,1,0),"")</f>
        <v/>
      </c>
      <c r="N7184" s="36">
        <f t="shared" ca="1" si="225"/>
        <v>0</v>
      </c>
      <c r="O7184" s="36" t="e">
        <f ca="1">LEFT(OFFSET(Lists!$Q$2,MATCH(E7184,Lists!$R$3:$R$19,0),0),4)</f>
        <v>#N/A</v>
      </c>
      <c r="P7184" s="36" t="e">
        <f ca="1">MATCH(O7184,Lists!$S$2:$S$640,1)</f>
        <v>#N/A</v>
      </c>
      <c r="Q7184" s="36" t="e">
        <f ca="1">MATCH(LEFT(OFFSET(Lists!$Q$2,MATCH(E7184,Lists!$R$3:$R$19,0)+1,0),4),Lists!$S$3:$S$640,1)</f>
        <v>#N/A</v>
      </c>
      <c r="R7184" s="36" t="e">
        <f ca="1">LEFT(OFFSET(Lists!$S$2,P7184-1+MATCH(F7184,OFFSET(Lists!$T$3,P7184-1,0,Q7184-P7184+1),0),0),6)</f>
        <v>#N/A</v>
      </c>
      <c r="S7184" s="36" t="e">
        <f ca="1">VLOOKUP(R7184,Lists!B:D,3,FALSE)</f>
        <v>#N/A</v>
      </c>
      <c r="T7184" s="36" t="str">
        <f>IF(F7184&lt;&gt;"",MATCH(R7184,'Maximum minutes'!B:B,0),"")</f>
        <v/>
      </c>
      <c r="U7184" s="36">
        <f ca="1">IF(F7184&lt;&gt;"",COUNTA(OFFSET('Maximum minutes'!$C$1,'Annexe A1 Cours'!T7184,0,1,50)),0)</f>
        <v>0</v>
      </c>
      <c r="V7184" s="37">
        <f ca="1">IFERROR(OFFSET('Maximum minutes'!$C$1,T7184+1,-1+MATCH(G7184,OFFSET('Maximum minutes'!$C$1,T7184-1,0,1,50),0)),0)</f>
        <v>0</v>
      </c>
      <c r="W7184" s="38">
        <f t="shared" ca="1" si="224"/>
        <v>0</v>
      </c>
    </row>
    <row r="7185" spans="1:23" s="36" customFormat="1" ht="18.75">
      <c r="A7185" s="34"/>
      <c r="B7185" s="39"/>
      <c r="C7185" s="39"/>
      <c r="D7185" s="35"/>
      <c r="E7185" s="40"/>
      <c r="F7185" s="39"/>
      <c r="G7185" s="39"/>
      <c r="H7185" s="39"/>
      <c r="I7185" s="34"/>
      <c r="J7185" s="34"/>
      <c r="K7185" s="34"/>
      <c r="L7185" s="34"/>
      <c r="M7185" s="43" t="str">
        <f ca="1">IFERROR(OFFSET('Maximum minutes'!$C$1,T7185,MATCH(IF(G7185&lt;&gt;"",G7185,F7185),OFFSET('Maximum minutes'!$C$1,T7185-1,0,1,U7185+1),0)-1)*IF(OR(ISNUMBER(J7185),J7185="sans examen"),1,0)*IF(W7185&lt;MinDate,1,0),"")</f>
        <v/>
      </c>
      <c r="N7185" s="36">
        <f t="shared" ca="1" si="225"/>
        <v>0</v>
      </c>
      <c r="O7185" s="36" t="e">
        <f ca="1">LEFT(OFFSET(Lists!$Q$2,MATCH(E7185,Lists!$R$3:$R$19,0),0),4)</f>
        <v>#N/A</v>
      </c>
      <c r="P7185" s="36" t="e">
        <f ca="1">MATCH(O7185,Lists!$S$2:$S$640,1)</f>
        <v>#N/A</v>
      </c>
      <c r="Q7185" s="36" t="e">
        <f ca="1">MATCH(LEFT(OFFSET(Lists!$Q$2,MATCH(E7185,Lists!$R$3:$R$19,0)+1,0),4),Lists!$S$3:$S$640,1)</f>
        <v>#N/A</v>
      </c>
      <c r="R7185" s="36" t="e">
        <f ca="1">LEFT(OFFSET(Lists!$S$2,P7185-1+MATCH(F7185,OFFSET(Lists!$T$3,P7185-1,0,Q7185-P7185+1),0),0),6)</f>
        <v>#N/A</v>
      </c>
      <c r="S7185" s="36" t="e">
        <f ca="1">VLOOKUP(R7185,Lists!B:D,3,FALSE)</f>
        <v>#N/A</v>
      </c>
      <c r="T7185" s="36" t="str">
        <f>IF(F7185&lt;&gt;"",MATCH(R7185,'Maximum minutes'!B:B,0),"")</f>
        <v/>
      </c>
      <c r="U7185" s="36">
        <f ca="1">IF(F7185&lt;&gt;"",COUNTA(OFFSET('Maximum minutes'!$C$1,'Annexe A1 Cours'!T7185,0,1,50)),0)</f>
        <v>0</v>
      </c>
      <c r="V7185" s="37">
        <f ca="1">IFERROR(OFFSET('Maximum minutes'!$C$1,T7185+1,-1+MATCH(G7185,OFFSET('Maximum minutes'!$C$1,T7185-1,0,1,50),0)),0)</f>
        <v>0</v>
      </c>
      <c r="W7185" s="38">
        <f t="shared" ca="1" si="224"/>
        <v>0</v>
      </c>
    </row>
    <row r="7186" spans="1:23" s="36" customFormat="1" ht="18.75">
      <c r="A7186" s="34"/>
      <c r="B7186" s="39"/>
      <c r="C7186" s="39"/>
      <c r="D7186" s="35"/>
      <c r="E7186" s="40"/>
      <c r="F7186" s="39"/>
      <c r="G7186" s="39"/>
      <c r="H7186" s="39"/>
      <c r="I7186" s="34"/>
      <c r="J7186" s="34"/>
      <c r="K7186" s="34"/>
      <c r="L7186" s="34"/>
      <c r="M7186" s="43" t="str">
        <f ca="1">IFERROR(OFFSET('Maximum minutes'!$C$1,T7186,MATCH(IF(G7186&lt;&gt;"",G7186,F7186),OFFSET('Maximum minutes'!$C$1,T7186-1,0,1,U7186+1),0)-1)*IF(OR(ISNUMBER(J7186),J7186="sans examen"),1,0)*IF(W7186&lt;MinDate,1,0),"")</f>
        <v/>
      </c>
      <c r="N7186" s="36">
        <f t="shared" ca="1" si="225"/>
        <v>0</v>
      </c>
      <c r="O7186" s="36" t="e">
        <f ca="1">LEFT(OFFSET(Lists!$Q$2,MATCH(E7186,Lists!$R$3:$R$19,0),0),4)</f>
        <v>#N/A</v>
      </c>
      <c r="P7186" s="36" t="e">
        <f ca="1">MATCH(O7186,Lists!$S$2:$S$640,1)</f>
        <v>#N/A</v>
      </c>
      <c r="Q7186" s="36" t="e">
        <f ca="1">MATCH(LEFT(OFFSET(Lists!$Q$2,MATCH(E7186,Lists!$R$3:$R$19,0)+1,0),4),Lists!$S$3:$S$640,1)</f>
        <v>#N/A</v>
      </c>
      <c r="R7186" s="36" t="e">
        <f ca="1">LEFT(OFFSET(Lists!$S$2,P7186-1+MATCH(F7186,OFFSET(Lists!$T$3,P7186-1,0,Q7186-P7186+1),0),0),6)</f>
        <v>#N/A</v>
      </c>
      <c r="S7186" s="36" t="e">
        <f ca="1">VLOOKUP(R7186,Lists!B:D,3,FALSE)</f>
        <v>#N/A</v>
      </c>
      <c r="T7186" s="36" t="str">
        <f>IF(F7186&lt;&gt;"",MATCH(R7186,'Maximum minutes'!B:B,0),"")</f>
        <v/>
      </c>
      <c r="U7186" s="36">
        <f ca="1">IF(F7186&lt;&gt;"",COUNTA(OFFSET('Maximum minutes'!$C$1,'Annexe A1 Cours'!T7186,0,1,50)),0)</f>
        <v>0</v>
      </c>
      <c r="V7186" s="37">
        <f ca="1">IFERROR(OFFSET('Maximum minutes'!$C$1,T7186+1,-1+MATCH(G7186,OFFSET('Maximum minutes'!$C$1,T7186-1,0,1,50),0)),0)</f>
        <v>0</v>
      </c>
      <c r="W7186" s="38">
        <f t="shared" ca="1" si="224"/>
        <v>0</v>
      </c>
    </row>
    <row r="7187" spans="1:23" s="36" customFormat="1" ht="18.75">
      <c r="A7187" s="34"/>
      <c r="B7187" s="39"/>
      <c r="C7187" s="39"/>
      <c r="D7187" s="35"/>
      <c r="E7187" s="40"/>
      <c r="F7187" s="39"/>
      <c r="G7187" s="39"/>
      <c r="H7187" s="39"/>
      <c r="I7187" s="34"/>
      <c r="J7187" s="34"/>
      <c r="K7187" s="34"/>
      <c r="L7187" s="34"/>
      <c r="M7187" s="43" t="str">
        <f ca="1">IFERROR(OFFSET('Maximum minutes'!$C$1,T7187,MATCH(IF(G7187&lt;&gt;"",G7187,F7187),OFFSET('Maximum minutes'!$C$1,T7187-1,0,1,U7187+1),0)-1)*IF(OR(ISNUMBER(J7187),J7187="sans examen"),1,0)*IF(W7187&lt;MinDate,1,0),"")</f>
        <v/>
      </c>
      <c r="N7187" s="36">
        <f t="shared" ca="1" si="225"/>
        <v>0</v>
      </c>
      <c r="O7187" s="36" t="e">
        <f ca="1">LEFT(OFFSET(Lists!$Q$2,MATCH(E7187,Lists!$R$3:$R$19,0),0),4)</f>
        <v>#N/A</v>
      </c>
      <c r="P7187" s="36" t="e">
        <f ca="1">MATCH(O7187,Lists!$S$2:$S$640,1)</f>
        <v>#N/A</v>
      </c>
      <c r="Q7187" s="36" t="e">
        <f ca="1">MATCH(LEFT(OFFSET(Lists!$Q$2,MATCH(E7187,Lists!$R$3:$R$19,0)+1,0),4),Lists!$S$3:$S$640,1)</f>
        <v>#N/A</v>
      </c>
      <c r="R7187" s="36" t="e">
        <f ca="1">LEFT(OFFSET(Lists!$S$2,P7187-1+MATCH(F7187,OFFSET(Lists!$T$3,P7187-1,0,Q7187-P7187+1),0),0),6)</f>
        <v>#N/A</v>
      </c>
      <c r="S7187" s="36" t="e">
        <f ca="1">VLOOKUP(R7187,Lists!B:D,3,FALSE)</f>
        <v>#N/A</v>
      </c>
      <c r="T7187" s="36" t="str">
        <f>IF(F7187&lt;&gt;"",MATCH(R7187,'Maximum minutes'!B:B,0),"")</f>
        <v/>
      </c>
      <c r="U7187" s="36">
        <f ca="1">IF(F7187&lt;&gt;"",COUNTA(OFFSET('Maximum minutes'!$C$1,'Annexe A1 Cours'!T7187,0,1,50)),0)</f>
        <v>0</v>
      </c>
      <c r="V7187" s="37">
        <f ca="1">IFERROR(OFFSET('Maximum minutes'!$C$1,T7187+1,-1+MATCH(G7187,OFFSET('Maximum minutes'!$C$1,T7187-1,0,1,50),0)),0)</f>
        <v>0</v>
      </c>
      <c r="W7187" s="38">
        <f t="shared" ca="1" si="224"/>
        <v>0</v>
      </c>
    </row>
    <row r="7188" spans="1:23" s="36" customFormat="1" ht="18.75">
      <c r="A7188" s="34"/>
      <c r="B7188" s="39"/>
      <c r="C7188" s="39"/>
      <c r="D7188" s="35"/>
      <c r="E7188" s="40"/>
      <c r="F7188" s="39"/>
      <c r="G7188" s="39"/>
      <c r="H7188" s="39"/>
      <c r="I7188" s="34"/>
      <c r="J7188" s="34"/>
      <c r="K7188" s="34"/>
      <c r="L7188" s="34"/>
      <c r="M7188" s="43" t="str">
        <f ca="1">IFERROR(OFFSET('Maximum minutes'!$C$1,T7188,MATCH(IF(G7188&lt;&gt;"",G7188,F7188),OFFSET('Maximum minutes'!$C$1,T7188-1,0,1,U7188+1),0)-1)*IF(OR(ISNUMBER(J7188),J7188="sans examen"),1,0)*IF(W7188&lt;MinDate,1,0),"")</f>
        <v/>
      </c>
      <c r="N7188" s="36">
        <f t="shared" ca="1" si="225"/>
        <v>0</v>
      </c>
      <c r="O7188" s="36" t="e">
        <f ca="1">LEFT(OFFSET(Lists!$Q$2,MATCH(E7188,Lists!$R$3:$R$19,0),0),4)</f>
        <v>#N/A</v>
      </c>
      <c r="P7188" s="36" t="e">
        <f ca="1">MATCH(O7188,Lists!$S$2:$S$640,1)</f>
        <v>#N/A</v>
      </c>
      <c r="Q7188" s="36" t="e">
        <f ca="1">MATCH(LEFT(OFFSET(Lists!$Q$2,MATCH(E7188,Lists!$R$3:$R$19,0)+1,0),4),Lists!$S$3:$S$640,1)</f>
        <v>#N/A</v>
      </c>
      <c r="R7188" s="36" t="e">
        <f ca="1">LEFT(OFFSET(Lists!$S$2,P7188-1+MATCH(F7188,OFFSET(Lists!$T$3,P7188-1,0,Q7188-P7188+1),0),0),6)</f>
        <v>#N/A</v>
      </c>
      <c r="S7188" s="36" t="e">
        <f ca="1">VLOOKUP(R7188,Lists!B:D,3,FALSE)</f>
        <v>#N/A</v>
      </c>
      <c r="T7188" s="36" t="str">
        <f>IF(F7188&lt;&gt;"",MATCH(R7188,'Maximum minutes'!B:B,0),"")</f>
        <v/>
      </c>
      <c r="U7188" s="36">
        <f ca="1">IF(F7188&lt;&gt;"",COUNTA(OFFSET('Maximum minutes'!$C$1,'Annexe A1 Cours'!T7188,0,1,50)),0)</f>
        <v>0</v>
      </c>
      <c r="V7188" s="37">
        <f ca="1">IFERROR(OFFSET('Maximum minutes'!$C$1,T7188+1,-1+MATCH(G7188,OFFSET('Maximum minutes'!$C$1,T7188-1,0,1,50),0)),0)</f>
        <v>0</v>
      </c>
      <c r="W7188" s="38">
        <f t="shared" ca="1" si="224"/>
        <v>0</v>
      </c>
    </row>
    <row r="7189" spans="1:23" s="36" customFormat="1" ht="18.75">
      <c r="A7189" s="34"/>
      <c r="B7189" s="39"/>
      <c r="C7189" s="39"/>
      <c r="D7189" s="35"/>
      <c r="E7189" s="40"/>
      <c r="F7189" s="39"/>
      <c r="G7189" s="39"/>
      <c r="H7189" s="39"/>
      <c r="I7189" s="34"/>
      <c r="J7189" s="34"/>
      <c r="K7189" s="34"/>
      <c r="L7189" s="34"/>
      <c r="M7189" s="43" t="str">
        <f ca="1">IFERROR(OFFSET('Maximum minutes'!$C$1,T7189,MATCH(IF(G7189&lt;&gt;"",G7189,F7189),OFFSET('Maximum minutes'!$C$1,T7189-1,0,1,U7189+1),0)-1)*IF(OR(ISNUMBER(J7189),J7189="sans examen"),1,0)*IF(W7189&lt;MinDate,1,0),"")</f>
        <v/>
      </c>
      <c r="N7189" s="36">
        <f t="shared" ca="1" si="225"/>
        <v>0</v>
      </c>
      <c r="O7189" s="36" t="e">
        <f ca="1">LEFT(OFFSET(Lists!$Q$2,MATCH(E7189,Lists!$R$3:$R$19,0),0),4)</f>
        <v>#N/A</v>
      </c>
      <c r="P7189" s="36" t="e">
        <f ca="1">MATCH(O7189,Lists!$S$2:$S$640,1)</f>
        <v>#N/A</v>
      </c>
      <c r="Q7189" s="36" t="e">
        <f ca="1">MATCH(LEFT(OFFSET(Lists!$Q$2,MATCH(E7189,Lists!$R$3:$R$19,0)+1,0),4),Lists!$S$3:$S$640,1)</f>
        <v>#N/A</v>
      </c>
      <c r="R7189" s="36" t="e">
        <f ca="1">LEFT(OFFSET(Lists!$S$2,P7189-1+MATCH(F7189,OFFSET(Lists!$T$3,P7189-1,0,Q7189-P7189+1),0),0),6)</f>
        <v>#N/A</v>
      </c>
      <c r="S7189" s="36" t="e">
        <f ca="1">VLOOKUP(R7189,Lists!B:D,3,FALSE)</f>
        <v>#N/A</v>
      </c>
      <c r="T7189" s="36" t="str">
        <f>IF(F7189&lt;&gt;"",MATCH(R7189,'Maximum minutes'!B:B,0),"")</f>
        <v/>
      </c>
      <c r="U7189" s="36">
        <f ca="1">IF(F7189&lt;&gt;"",COUNTA(OFFSET('Maximum minutes'!$C$1,'Annexe A1 Cours'!T7189,0,1,50)),0)</f>
        <v>0</v>
      </c>
      <c r="V7189" s="37">
        <f ca="1">IFERROR(OFFSET('Maximum minutes'!$C$1,T7189+1,-1+MATCH(G7189,OFFSET('Maximum minutes'!$C$1,T7189-1,0,1,50),0)),0)</f>
        <v>0</v>
      </c>
      <c r="W7189" s="38">
        <f t="shared" ca="1" si="224"/>
        <v>0</v>
      </c>
    </row>
    <row r="7190" spans="1:23" s="36" customFormat="1" ht="18.75">
      <c r="A7190" s="34"/>
      <c r="B7190" s="39"/>
      <c r="C7190" s="39"/>
      <c r="D7190" s="35"/>
      <c r="E7190" s="40"/>
      <c r="F7190" s="39"/>
      <c r="G7190" s="39"/>
      <c r="H7190" s="39"/>
      <c r="I7190" s="34"/>
      <c r="J7190" s="34"/>
      <c r="K7190" s="34"/>
      <c r="L7190" s="34"/>
      <c r="M7190" s="43" t="str">
        <f ca="1">IFERROR(OFFSET('Maximum minutes'!$C$1,T7190,MATCH(IF(G7190&lt;&gt;"",G7190,F7190),OFFSET('Maximum minutes'!$C$1,T7190-1,0,1,U7190+1),0)-1)*IF(OR(ISNUMBER(J7190),J7190="sans examen"),1,0)*IF(W7190&lt;MinDate,1,0),"")</f>
        <v/>
      </c>
      <c r="N7190" s="36">
        <f t="shared" ca="1" si="225"/>
        <v>0</v>
      </c>
      <c r="O7190" s="36" t="e">
        <f ca="1">LEFT(OFFSET(Lists!$Q$2,MATCH(E7190,Lists!$R$3:$R$19,0),0),4)</f>
        <v>#N/A</v>
      </c>
      <c r="P7190" s="36" t="e">
        <f ca="1">MATCH(O7190,Lists!$S$2:$S$640,1)</f>
        <v>#N/A</v>
      </c>
      <c r="Q7190" s="36" t="e">
        <f ca="1">MATCH(LEFT(OFFSET(Lists!$Q$2,MATCH(E7190,Lists!$R$3:$R$19,0)+1,0),4),Lists!$S$3:$S$640,1)</f>
        <v>#N/A</v>
      </c>
      <c r="R7190" s="36" t="e">
        <f ca="1">LEFT(OFFSET(Lists!$S$2,P7190-1+MATCH(F7190,OFFSET(Lists!$T$3,P7190-1,0,Q7190-P7190+1),0),0),6)</f>
        <v>#N/A</v>
      </c>
      <c r="S7190" s="36" t="e">
        <f ca="1">VLOOKUP(R7190,Lists!B:D,3,FALSE)</f>
        <v>#N/A</v>
      </c>
      <c r="T7190" s="36" t="str">
        <f>IF(F7190&lt;&gt;"",MATCH(R7190,'Maximum minutes'!B:B,0),"")</f>
        <v/>
      </c>
      <c r="U7190" s="36">
        <f ca="1">IF(F7190&lt;&gt;"",COUNTA(OFFSET('Maximum minutes'!$C$1,'Annexe A1 Cours'!T7190,0,1,50)),0)</f>
        <v>0</v>
      </c>
      <c r="V7190" s="37">
        <f ca="1">IFERROR(OFFSET('Maximum minutes'!$C$1,T7190+1,-1+MATCH(G7190,OFFSET('Maximum minutes'!$C$1,T7190-1,0,1,50),0)),0)</f>
        <v>0</v>
      </c>
      <c r="W7190" s="38">
        <f t="shared" ca="1" si="224"/>
        <v>0</v>
      </c>
    </row>
    <row r="7191" spans="1:23" s="36" customFormat="1" ht="18.75">
      <c r="A7191" s="34"/>
      <c r="B7191" s="39"/>
      <c r="C7191" s="39"/>
      <c r="D7191" s="35"/>
      <c r="E7191" s="40"/>
      <c r="F7191" s="39"/>
      <c r="G7191" s="39"/>
      <c r="H7191" s="39"/>
      <c r="I7191" s="34"/>
      <c r="J7191" s="34"/>
      <c r="K7191" s="34"/>
      <c r="L7191" s="34"/>
      <c r="M7191" s="43" t="str">
        <f ca="1">IFERROR(OFFSET('Maximum minutes'!$C$1,T7191,MATCH(IF(G7191&lt;&gt;"",G7191,F7191),OFFSET('Maximum minutes'!$C$1,T7191-1,0,1,U7191+1),0)-1)*IF(OR(ISNUMBER(J7191),J7191="sans examen"),1,0)*IF(W7191&lt;MinDate,1,0),"")</f>
        <v/>
      </c>
      <c r="N7191" s="36">
        <f t="shared" ca="1" si="225"/>
        <v>0</v>
      </c>
      <c r="O7191" s="36" t="e">
        <f ca="1">LEFT(OFFSET(Lists!$Q$2,MATCH(E7191,Lists!$R$3:$R$19,0),0),4)</f>
        <v>#N/A</v>
      </c>
      <c r="P7191" s="36" t="e">
        <f ca="1">MATCH(O7191,Lists!$S$2:$S$640,1)</f>
        <v>#N/A</v>
      </c>
      <c r="Q7191" s="36" t="e">
        <f ca="1">MATCH(LEFT(OFFSET(Lists!$Q$2,MATCH(E7191,Lists!$R$3:$R$19,0)+1,0),4),Lists!$S$3:$S$640,1)</f>
        <v>#N/A</v>
      </c>
      <c r="R7191" s="36" t="e">
        <f ca="1">LEFT(OFFSET(Lists!$S$2,P7191-1+MATCH(F7191,OFFSET(Lists!$T$3,P7191-1,0,Q7191-P7191+1),0),0),6)</f>
        <v>#N/A</v>
      </c>
      <c r="S7191" s="36" t="e">
        <f ca="1">VLOOKUP(R7191,Lists!B:D,3,FALSE)</f>
        <v>#N/A</v>
      </c>
      <c r="T7191" s="36" t="str">
        <f>IF(F7191&lt;&gt;"",MATCH(R7191,'Maximum minutes'!B:B,0),"")</f>
        <v/>
      </c>
      <c r="U7191" s="36">
        <f ca="1">IF(F7191&lt;&gt;"",COUNTA(OFFSET('Maximum minutes'!$C$1,'Annexe A1 Cours'!T7191,0,1,50)),0)</f>
        <v>0</v>
      </c>
      <c r="V7191" s="37">
        <f ca="1">IFERROR(OFFSET('Maximum minutes'!$C$1,T7191+1,-1+MATCH(G7191,OFFSET('Maximum minutes'!$C$1,T7191-1,0,1,50),0)),0)</f>
        <v>0</v>
      </c>
      <c r="W7191" s="38">
        <f t="shared" ca="1" si="224"/>
        <v>0</v>
      </c>
    </row>
    <row r="7192" spans="1:23" s="36" customFormat="1" ht="18.75">
      <c r="A7192" s="34"/>
      <c r="B7192" s="39"/>
      <c r="C7192" s="39"/>
      <c r="D7192" s="35"/>
      <c r="E7192" s="40"/>
      <c r="F7192" s="39"/>
      <c r="G7192" s="39"/>
      <c r="H7192" s="39"/>
      <c r="I7192" s="34"/>
      <c r="J7192" s="34"/>
      <c r="K7192" s="34"/>
      <c r="L7192" s="34"/>
      <c r="M7192" s="43" t="str">
        <f ca="1">IFERROR(OFFSET('Maximum minutes'!$C$1,T7192,MATCH(IF(G7192&lt;&gt;"",G7192,F7192),OFFSET('Maximum minutes'!$C$1,T7192-1,0,1,U7192+1),0)-1)*IF(OR(ISNUMBER(J7192),J7192="sans examen"),1,0)*IF(W7192&lt;MinDate,1,0),"")</f>
        <v/>
      </c>
      <c r="N7192" s="36">
        <f t="shared" ca="1" si="225"/>
        <v>0</v>
      </c>
      <c r="O7192" s="36" t="e">
        <f ca="1">LEFT(OFFSET(Lists!$Q$2,MATCH(E7192,Lists!$R$3:$R$19,0),0),4)</f>
        <v>#N/A</v>
      </c>
      <c r="P7192" s="36" t="e">
        <f ca="1">MATCH(O7192,Lists!$S$2:$S$640,1)</f>
        <v>#N/A</v>
      </c>
      <c r="Q7192" s="36" t="e">
        <f ca="1">MATCH(LEFT(OFFSET(Lists!$Q$2,MATCH(E7192,Lists!$R$3:$R$19,0)+1,0),4),Lists!$S$3:$S$640,1)</f>
        <v>#N/A</v>
      </c>
      <c r="R7192" s="36" t="e">
        <f ca="1">LEFT(OFFSET(Lists!$S$2,P7192-1+MATCH(F7192,OFFSET(Lists!$T$3,P7192-1,0,Q7192-P7192+1),0),0),6)</f>
        <v>#N/A</v>
      </c>
      <c r="S7192" s="36" t="e">
        <f ca="1">VLOOKUP(R7192,Lists!B:D,3,FALSE)</f>
        <v>#N/A</v>
      </c>
      <c r="T7192" s="36" t="str">
        <f>IF(F7192&lt;&gt;"",MATCH(R7192,'Maximum minutes'!B:B,0),"")</f>
        <v/>
      </c>
      <c r="U7192" s="36">
        <f ca="1">IF(F7192&lt;&gt;"",COUNTA(OFFSET('Maximum minutes'!$C$1,'Annexe A1 Cours'!T7192,0,1,50)),0)</f>
        <v>0</v>
      </c>
      <c r="V7192" s="37">
        <f ca="1">IFERROR(OFFSET('Maximum minutes'!$C$1,T7192+1,-1+MATCH(G7192,OFFSET('Maximum minutes'!$C$1,T7192-1,0,1,50),0)),0)</f>
        <v>0</v>
      </c>
      <c r="W7192" s="38">
        <f t="shared" ca="1" si="224"/>
        <v>0</v>
      </c>
    </row>
    <row r="7193" spans="1:23" s="36" customFormat="1" ht="18.75">
      <c r="A7193" s="34"/>
      <c r="B7193" s="39"/>
      <c r="C7193" s="39"/>
      <c r="D7193" s="35"/>
      <c r="E7193" s="40"/>
      <c r="F7193" s="39"/>
      <c r="G7193" s="39"/>
      <c r="H7193" s="39"/>
      <c r="I7193" s="34"/>
      <c r="J7193" s="34"/>
      <c r="K7193" s="34"/>
      <c r="L7193" s="34"/>
      <c r="M7193" s="43" t="str">
        <f ca="1">IFERROR(OFFSET('Maximum minutes'!$C$1,T7193,MATCH(IF(G7193&lt;&gt;"",G7193,F7193),OFFSET('Maximum minutes'!$C$1,T7193-1,0,1,U7193+1),0)-1)*IF(OR(ISNUMBER(J7193),J7193="sans examen"),1,0)*IF(W7193&lt;MinDate,1,0),"")</f>
        <v/>
      </c>
      <c r="N7193" s="36">
        <f t="shared" ca="1" si="225"/>
        <v>0</v>
      </c>
      <c r="O7193" s="36" t="e">
        <f ca="1">LEFT(OFFSET(Lists!$Q$2,MATCH(E7193,Lists!$R$3:$R$19,0),0),4)</f>
        <v>#N/A</v>
      </c>
      <c r="P7193" s="36" t="e">
        <f ca="1">MATCH(O7193,Lists!$S$2:$S$640,1)</f>
        <v>#N/A</v>
      </c>
      <c r="Q7193" s="36" t="e">
        <f ca="1">MATCH(LEFT(OFFSET(Lists!$Q$2,MATCH(E7193,Lists!$R$3:$R$19,0)+1,0),4),Lists!$S$3:$S$640,1)</f>
        <v>#N/A</v>
      </c>
      <c r="R7193" s="36" t="e">
        <f ca="1">LEFT(OFFSET(Lists!$S$2,P7193-1+MATCH(F7193,OFFSET(Lists!$T$3,P7193-1,0,Q7193-P7193+1),0),0),6)</f>
        <v>#N/A</v>
      </c>
      <c r="S7193" s="36" t="e">
        <f ca="1">VLOOKUP(R7193,Lists!B:D,3,FALSE)</f>
        <v>#N/A</v>
      </c>
      <c r="T7193" s="36" t="str">
        <f>IF(F7193&lt;&gt;"",MATCH(R7193,'Maximum minutes'!B:B,0),"")</f>
        <v/>
      </c>
      <c r="U7193" s="36">
        <f ca="1">IF(F7193&lt;&gt;"",COUNTA(OFFSET('Maximum minutes'!$C$1,'Annexe A1 Cours'!T7193,0,1,50)),0)</f>
        <v>0</v>
      </c>
      <c r="V7193" s="37">
        <f ca="1">IFERROR(OFFSET('Maximum minutes'!$C$1,T7193+1,-1+MATCH(G7193,OFFSET('Maximum minutes'!$C$1,T7193-1,0,1,50),0)),0)</f>
        <v>0</v>
      </c>
      <c r="W7193" s="38">
        <f t="shared" ca="1" si="224"/>
        <v>0</v>
      </c>
    </row>
    <row r="7194" spans="1:23" s="36" customFormat="1" ht="18.75">
      <c r="A7194" s="34"/>
      <c r="B7194" s="39"/>
      <c r="C7194" s="39"/>
      <c r="D7194" s="35"/>
      <c r="E7194" s="40"/>
      <c r="F7194" s="39"/>
      <c r="G7194" s="39"/>
      <c r="H7194" s="39"/>
      <c r="I7194" s="34"/>
      <c r="J7194" s="34"/>
      <c r="K7194" s="34"/>
      <c r="L7194" s="34"/>
      <c r="M7194" s="43" t="str">
        <f ca="1">IFERROR(OFFSET('Maximum minutes'!$C$1,T7194,MATCH(IF(G7194&lt;&gt;"",G7194,F7194),OFFSET('Maximum minutes'!$C$1,T7194-1,0,1,U7194+1),0)-1)*IF(OR(ISNUMBER(J7194),J7194="sans examen"),1,0)*IF(W7194&lt;MinDate,1,0),"")</f>
        <v/>
      </c>
      <c r="N7194" s="36">
        <f t="shared" ca="1" si="225"/>
        <v>0</v>
      </c>
      <c r="O7194" s="36" t="e">
        <f ca="1">LEFT(OFFSET(Lists!$Q$2,MATCH(E7194,Lists!$R$3:$R$19,0),0),4)</f>
        <v>#N/A</v>
      </c>
      <c r="P7194" s="36" t="e">
        <f ca="1">MATCH(O7194,Lists!$S$2:$S$640,1)</f>
        <v>#N/A</v>
      </c>
      <c r="Q7194" s="36" t="e">
        <f ca="1">MATCH(LEFT(OFFSET(Lists!$Q$2,MATCH(E7194,Lists!$R$3:$R$19,0)+1,0),4),Lists!$S$3:$S$640,1)</f>
        <v>#N/A</v>
      </c>
      <c r="R7194" s="36" t="e">
        <f ca="1">LEFT(OFFSET(Lists!$S$2,P7194-1+MATCH(F7194,OFFSET(Lists!$T$3,P7194-1,0,Q7194-P7194+1),0),0),6)</f>
        <v>#N/A</v>
      </c>
      <c r="S7194" s="36" t="e">
        <f ca="1">VLOOKUP(R7194,Lists!B:D,3,FALSE)</f>
        <v>#N/A</v>
      </c>
      <c r="T7194" s="36" t="str">
        <f>IF(F7194&lt;&gt;"",MATCH(R7194,'Maximum minutes'!B:B,0),"")</f>
        <v/>
      </c>
      <c r="U7194" s="36">
        <f ca="1">IF(F7194&lt;&gt;"",COUNTA(OFFSET('Maximum minutes'!$C$1,'Annexe A1 Cours'!T7194,0,1,50)),0)</f>
        <v>0</v>
      </c>
      <c r="V7194" s="37">
        <f ca="1">IFERROR(OFFSET('Maximum minutes'!$C$1,T7194+1,-1+MATCH(G7194,OFFSET('Maximum minutes'!$C$1,T7194-1,0,1,50),0)),0)</f>
        <v>0</v>
      </c>
      <c r="W7194" s="38">
        <f t="shared" ca="1" si="224"/>
        <v>0</v>
      </c>
    </row>
    <row r="7195" spans="1:23" s="36" customFormat="1" ht="18.75">
      <c r="A7195" s="34"/>
      <c r="B7195" s="39"/>
      <c r="C7195" s="39"/>
      <c r="D7195" s="35"/>
      <c r="E7195" s="40"/>
      <c r="F7195" s="39"/>
      <c r="G7195" s="39"/>
      <c r="H7195" s="39"/>
      <c r="I7195" s="34"/>
      <c r="J7195" s="34"/>
      <c r="K7195" s="34"/>
      <c r="L7195" s="34"/>
      <c r="M7195" s="43" t="str">
        <f ca="1">IFERROR(OFFSET('Maximum minutes'!$C$1,T7195,MATCH(IF(G7195&lt;&gt;"",G7195,F7195),OFFSET('Maximum minutes'!$C$1,T7195-1,0,1,U7195+1),0)-1)*IF(OR(ISNUMBER(J7195),J7195="sans examen"),1,0)*IF(W7195&lt;MinDate,1,0),"")</f>
        <v/>
      </c>
      <c r="N7195" s="36">
        <f t="shared" ca="1" si="225"/>
        <v>0</v>
      </c>
      <c r="O7195" s="36" t="e">
        <f ca="1">LEFT(OFFSET(Lists!$Q$2,MATCH(E7195,Lists!$R$3:$R$19,0),0),4)</f>
        <v>#N/A</v>
      </c>
      <c r="P7195" s="36" t="e">
        <f ca="1">MATCH(O7195,Lists!$S$2:$S$640,1)</f>
        <v>#N/A</v>
      </c>
      <c r="Q7195" s="36" t="e">
        <f ca="1">MATCH(LEFT(OFFSET(Lists!$Q$2,MATCH(E7195,Lists!$R$3:$R$19,0)+1,0),4),Lists!$S$3:$S$640,1)</f>
        <v>#N/A</v>
      </c>
      <c r="R7195" s="36" t="e">
        <f ca="1">LEFT(OFFSET(Lists!$S$2,P7195-1+MATCH(F7195,OFFSET(Lists!$T$3,P7195-1,0,Q7195-P7195+1),0),0),6)</f>
        <v>#N/A</v>
      </c>
      <c r="S7195" s="36" t="e">
        <f ca="1">VLOOKUP(R7195,Lists!B:D,3,FALSE)</f>
        <v>#N/A</v>
      </c>
      <c r="T7195" s="36" t="str">
        <f>IF(F7195&lt;&gt;"",MATCH(R7195,'Maximum minutes'!B:B,0),"")</f>
        <v/>
      </c>
      <c r="U7195" s="36">
        <f ca="1">IF(F7195&lt;&gt;"",COUNTA(OFFSET('Maximum minutes'!$C$1,'Annexe A1 Cours'!T7195,0,1,50)),0)</f>
        <v>0</v>
      </c>
      <c r="V7195" s="37">
        <f ca="1">IFERROR(OFFSET('Maximum minutes'!$C$1,T7195+1,-1+MATCH(G7195,OFFSET('Maximum minutes'!$C$1,T7195-1,0,1,50),0)),0)</f>
        <v>0</v>
      </c>
      <c r="W7195" s="38">
        <f t="shared" ca="1" si="224"/>
        <v>0</v>
      </c>
    </row>
    <row r="7196" spans="1:23" s="36" customFormat="1" ht="18.75">
      <c r="A7196" s="34"/>
      <c r="B7196" s="39"/>
      <c r="C7196" s="39"/>
      <c r="D7196" s="35"/>
      <c r="E7196" s="40"/>
      <c r="F7196" s="39"/>
      <c r="G7196" s="39"/>
      <c r="H7196" s="39"/>
      <c r="I7196" s="34"/>
      <c r="J7196" s="34"/>
      <c r="K7196" s="34"/>
      <c r="L7196" s="34"/>
      <c r="M7196" s="43" t="str">
        <f ca="1">IFERROR(OFFSET('Maximum minutes'!$C$1,T7196,MATCH(IF(G7196&lt;&gt;"",G7196,F7196),OFFSET('Maximum minutes'!$C$1,T7196-1,0,1,U7196+1),0)-1)*IF(OR(ISNUMBER(J7196),J7196="sans examen"),1,0)*IF(W7196&lt;MinDate,1,0),"")</f>
        <v/>
      </c>
      <c r="N7196" s="36">
        <f t="shared" ca="1" si="225"/>
        <v>0</v>
      </c>
      <c r="O7196" s="36" t="e">
        <f ca="1">LEFT(OFFSET(Lists!$Q$2,MATCH(E7196,Lists!$R$3:$R$19,0),0),4)</f>
        <v>#N/A</v>
      </c>
      <c r="P7196" s="36" t="e">
        <f ca="1">MATCH(O7196,Lists!$S$2:$S$640,1)</f>
        <v>#N/A</v>
      </c>
      <c r="Q7196" s="36" t="e">
        <f ca="1">MATCH(LEFT(OFFSET(Lists!$Q$2,MATCH(E7196,Lists!$R$3:$R$19,0)+1,0),4),Lists!$S$3:$S$640,1)</f>
        <v>#N/A</v>
      </c>
      <c r="R7196" s="36" t="e">
        <f ca="1">LEFT(OFFSET(Lists!$S$2,P7196-1+MATCH(F7196,OFFSET(Lists!$T$3,P7196-1,0,Q7196-P7196+1),0),0),6)</f>
        <v>#N/A</v>
      </c>
      <c r="S7196" s="36" t="e">
        <f ca="1">VLOOKUP(R7196,Lists!B:D,3,FALSE)</f>
        <v>#N/A</v>
      </c>
      <c r="T7196" s="36" t="str">
        <f>IF(F7196&lt;&gt;"",MATCH(R7196,'Maximum minutes'!B:B,0),"")</f>
        <v/>
      </c>
      <c r="U7196" s="36">
        <f ca="1">IF(F7196&lt;&gt;"",COUNTA(OFFSET('Maximum minutes'!$C$1,'Annexe A1 Cours'!T7196,0,1,50)),0)</f>
        <v>0</v>
      </c>
      <c r="V7196" s="37">
        <f ca="1">IFERROR(OFFSET('Maximum minutes'!$C$1,T7196+1,-1+MATCH(G7196,OFFSET('Maximum minutes'!$C$1,T7196-1,0,1,50),0)),0)</f>
        <v>0</v>
      </c>
      <c r="W7196" s="38">
        <f t="shared" ca="1" si="224"/>
        <v>0</v>
      </c>
    </row>
    <row r="7197" spans="1:23" s="36" customFormat="1" ht="18.75">
      <c r="A7197" s="34"/>
      <c r="B7197" s="39"/>
      <c r="C7197" s="39"/>
      <c r="D7197" s="35"/>
      <c r="E7197" s="40"/>
      <c r="F7197" s="39"/>
      <c r="G7197" s="39"/>
      <c r="H7197" s="39"/>
      <c r="I7197" s="34"/>
      <c r="J7197" s="34"/>
      <c r="K7197" s="34"/>
      <c r="L7197" s="34"/>
      <c r="M7197" s="43" t="str">
        <f ca="1">IFERROR(OFFSET('Maximum minutes'!$C$1,T7197,MATCH(IF(G7197&lt;&gt;"",G7197,F7197),OFFSET('Maximum minutes'!$C$1,T7197-1,0,1,U7197+1),0)-1)*IF(OR(ISNUMBER(J7197),J7197="sans examen"),1,0)*IF(W7197&lt;MinDate,1,0),"")</f>
        <v/>
      </c>
      <c r="N7197" s="36">
        <f t="shared" ca="1" si="225"/>
        <v>0</v>
      </c>
      <c r="O7197" s="36" t="e">
        <f ca="1">LEFT(OFFSET(Lists!$Q$2,MATCH(E7197,Lists!$R$3:$R$19,0),0),4)</f>
        <v>#N/A</v>
      </c>
      <c r="P7197" s="36" t="e">
        <f ca="1">MATCH(O7197,Lists!$S$2:$S$640,1)</f>
        <v>#N/A</v>
      </c>
      <c r="Q7197" s="36" t="e">
        <f ca="1">MATCH(LEFT(OFFSET(Lists!$Q$2,MATCH(E7197,Lists!$R$3:$R$19,0)+1,0),4),Lists!$S$3:$S$640,1)</f>
        <v>#N/A</v>
      </c>
      <c r="R7197" s="36" t="e">
        <f ca="1">LEFT(OFFSET(Lists!$S$2,P7197-1+MATCH(F7197,OFFSET(Lists!$T$3,P7197-1,0,Q7197-P7197+1),0),0),6)</f>
        <v>#N/A</v>
      </c>
      <c r="S7197" s="36" t="e">
        <f ca="1">VLOOKUP(R7197,Lists!B:D,3,FALSE)</f>
        <v>#N/A</v>
      </c>
      <c r="T7197" s="36" t="str">
        <f>IF(F7197&lt;&gt;"",MATCH(R7197,'Maximum minutes'!B:B,0),"")</f>
        <v/>
      </c>
      <c r="U7197" s="36">
        <f ca="1">IF(F7197&lt;&gt;"",COUNTA(OFFSET('Maximum minutes'!$C$1,'Annexe A1 Cours'!T7197,0,1,50)),0)</f>
        <v>0</v>
      </c>
      <c r="V7197" s="37">
        <f ca="1">IFERROR(OFFSET('Maximum minutes'!$C$1,T7197+1,-1+MATCH(G7197,OFFSET('Maximum minutes'!$C$1,T7197-1,0,1,50),0)),0)</f>
        <v>0</v>
      </c>
      <c r="W7197" s="38">
        <f t="shared" ca="1" si="224"/>
        <v>0</v>
      </c>
    </row>
    <row r="7198" spans="1:23" s="36" customFormat="1" ht="18.75">
      <c r="A7198" s="34"/>
      <c r="B7198" s="39"/>
      <c r="C7198" s="39"/>
      <c r="D7198" s="35"/>
      <c r="E7198" s="40"/>
      <c r="F7198" s="39"/>
      <c r="G7198" s="39"/>
      <c r="H7198" s="39"/>
      <c r="I7198" s="34"/>
      <c r="J7198" s="34"/>
      <c r="K7198" s="34"/>
      <c r="L7198" s="34"/>
      <c r="M7198" s="43" t="str">
        <f ca="1">IFERROR(OFFSET('Maximum minutes'!$C$1,T7198,MATCH(IF(G7198&lt;&gt;"",G7198,F7198),OFFSET('Maximum minutes'!$C$1,T7198-1,0,1,U7198+1),0)-1)*IF(OR(ISNUMBER(J7198),J7198="sans examen"),1,0)*IF(W7198&lt;MinDate,1,0),"")</f>
        <v/>
      </c>
      <c r="N7198" s="36">
        <f t="shared" ca="1" si="225"/>
        <v>0</v>
      </c>
      <c r="O7198" s="36" t="e">
        <f ca="1">LEFT(OFFSET(Lists!$Q$2,MATCH(E7198,Lists!$R$3:$R$19,0),0),4)</f>
        <v>#N/A</v>
      </c>
      <c r="P7198" s="36" t="e">
        <f ca="1">MATCH(O7198,Lists!$S$2:$S$640,1)</f>
        <v>#N/A</v>
      </c>
      <c r="Q7198" s="36" t="e">
        <f ca="1">MATCH(LEFT(OFFSET(Lists!$Q$2,MATCH(E7198,Lists!$R$3:$R$19,0)+1,0),4),Lists!$S$3:$S$640,1)</f>
        <v>#N/A</v>
      </c>
      <c r="R7198" s="36" t="e">
        <f ca="1">LEFT(OFFSET(Lists!$S$2,P7198-1+MATCH(F7198,OFFSET(Lists!$T$3,P7198-1,0,Q7198-P7198+1),0),0),6)</f>
        <v>#N/A</v>
      </c>
      <c r="S7198" s="36" t="e">
        <f ca="1">VLOOKUP(R7198,Lists!B:D,3,FALSE)</f>
        <v>#N/A</v>
      </c>
      <c r="T7198" s="36" t="str">
        <f>IF(F7198&lt;&gt;"",MATCH(R7198,'Maximum minutes'!B:B,0),"")</f>
        <v/>
      </c>
      <c r="U7198" s="36">
        <f ca="1">IF(F7198&lt;&gt;"",COUNTA(OFFSET('Maximum minutes'!$C$1,'Annexe A1 Cours'!T7198,0,1,50)),0)</f>
        <v>0</v>
      </c>
      <c r="V7198" s="37">
        <f ca="1">IFERROR(OFFSET('Maximum minutes'!$C$1,T7198+1,-1+MATCH(G7198,OFFSET('Maximum minutes'!$C$1,T7198-1,0,1,50),0)),0)</f>
        <v>0</v>
      </c>
      <c r="W7198" s="38">
        <f t="shared" ca="1" si="224"/>
        <v>0</v>
      </c>
    </row>
    <row r="7199" spans="1:23" s="36" customFormat="1" ht="18.75">
      <c r="A7199" s="34"/>
      <c r="B7199" s="39"/>
      <c r="C7199" s="39"/>
      <c r="D7199" s="35"/>
      <c r="E7199" s="40"/>
      <c r="F7199" s="39"/>
      <c r="G7199" s="39"/>
      <c r="H7199" s="39"/>
      <c r="I7199" s="34"/>
      <c r="J7199" s="34"/>
      <c r="K7199" s="34"/>
      <c r="L7199" s="34"/>
      <c r="M7199" s="43" t="str">
        <f ca="1">IFERROR(OFFSET('Maximum minutes'!$C$1,T7199,MATCH(IF(G7199&lt;&gt;"",G7199,F7199),OFFSET('Maximum minutes'!$C$1,T7199-1,0,1,U7199+1),0)-1)*IF(OR(ISNUMBER(J7199),J7199="sans examen"),1,0)*IF(W7199&lt;MinDate,1,0),"")</f>
        <v/>
      </c>
      <c r="N7199" s="36">
        <f t="shared" ca="1" si="225"/>
        <v>0</v>
      </c>
      <c r="O7199" s="36" t="e">
        <f ca="1">LEFT(OFFSET(Lists!$Q$2,MATCH(E7199,Lists!$R$3:$R$19,0),0),4)</f>
        <v>#N/A</v>
      </c>
      <c r="P7199" s="36" t="e">
        <f ca="1">MATCH(O7199,Lists!$S$2:$S$640,1)</f>
        <v>#N/A</v>
      </c>
      <c r="Q7199" s="36" t="e">
        <f ca="1">MATCH(LEFT(OFFSET(Lists!$Q$2,MATCH(E7199,Lists!$R$3:$R$19,0)+1,0),4),Lists!$S$3:$S$640,1)</f>
        <v>#N/A</v>
      </c>
      <c r="R7199" s="36" t="e">
        <f ca="1">LEFT(OFFSET(Lists!$S$2,P7199-1+MATCH(F7199,OFFSET(Lists!$T$3,P7199-1,0,Q7199-P7199+1),0),0),6)</f>
        <v>#N/A</v>
      </c>
      <c r="S7199" s="36" t="e">
        <f ca="1">VLOOKUP(R7199,Lists!B:D,3,FALSE)</f>
        <v>#N/A</v>
      </c>
      <c r="T7199" s="36" t="str">
        <f>IF(F7199&lt;&gt;"",MATCH(R7199,'Maximum minutes'!B:B,0),"")</f>
        <v/>
      </c>
      <c r="U7199" s="36">
        <f ca="1">IF(F7199&lt;&gt;"",COUNTA(OFFSET('Maximum minutes'!$C$1,'Annexe A1 Cours'!T7199,0,1,50)),0)</f>
        <v>0</v>
      </c>
      <c r="V7199" s="37">
        <f ca="1">IFERROR(OFFSET('Maximum minutes'!$C$1,T7199+1,-1+MATCH(G7199,OFFSET('Maximum minutes'!$C$1,T7199-1,0,1,50),0)),0)</f>
        <v>0</v>
      </c>
      <c r="W7199" s="38">
        <f t="shared" ca="1" si="224"/>
        <v>0</v>
      </c>
    </row>
    <row r="7200" spans="1:23" s="36" customFormat="1" ht="18.75">
      <c r="A7200" s="34"/>
      <c r="B7200" s="39"/>
      <c r="C7200" s="39"/>
      <c r="D7200" s="35"/>
      <c r="E7200" s="40"/>
      <c r="F7200" s="39"/>
      <c r="G7200" s="39"/>
      <c r="H7200" s="39"/>
      <c r="I7200" s="34"/>
      <c r="J7200" s="34"/>
      <c r="K7200" s="34"/>
      <c r="L7200" s="34"/>
      <c r="M7200" s="43" t="str">
        <f ca="1">IFERROR(OFFSET('Maximum minutes'!$C$1,T7200,MATCH(IF(G7200&lt;&gt;"",G7200,F7200),OFFSET('Maximum minutes'!$C$1,T7200-1,0,1,U7200+1),0)-1)*IF(OR(ISNUMBER(J7200),J7200="sans examen"),1,0)*IF(W7200&lt;MinDate,1,0),"")</f>
        <v/>
      </c>
      <c r="N7200" s="36">
        <f t="shared" ca="1" si="225"/>
        <v>0</v>
      </c>
      <c r="O7200" s="36" t="e">
        <f ca="1">LEFT(OFFSET(Lists!$Q$2,MATCH(E7200,Lists!$R$3:$R$19,0),0),4)</f>
        <v>#N/A</v>
      </c>
      <c r="P7200" s="36" t="e">
        <f ca="1">MATCH(O7200,Lists!$S$2:$S$640,1)</f>
        <v>#N/A</v>
      </c>
      <c r="Q7200" s="36" t="e">
        <f ca="1">MATCH(LEFT(OFFSET(Lists!$Q$2,MATCH(E7200,Lists!$R$3:$R$19,0)+1,0),4),Lists!$S$3:$S$640,1)</f>
        <v>#N/A</v>
      </c>
      <c r="R7200" s="36" t="e">
        <f ca="1">LEFT(OFFSET(Lists!$S$2,P7200-1+MATCH(F7200,OFFSET(Lists!$T$3,P7200-1,0,Q7200-P7200+1),0),0),6)</f>
        <v>#N/A</v>
      </c>
      <c r="S7200" s="36" t="e">
        <f ca="1">VLOOKUP(R7200,Lists!B:D,3,FALSE)</f>
        <v>#N/A</v>
      </c>
      <c r="T7200" s="36" t="str">
        <f>IF(F7200&lt;&gt;"",MATCH(R7200,'Maximum minutes'!B:B,0),"")</f>
        <v/>
      </c>
      <c r="U7200" s="36">
        <f ca="1">IF(F7200&lt;&gt;"",COUNTA(OFFSET('Maximum minutes'!$C$1,'Annexe A1 Cours'!T7200,0,1,50)),0)</f>
        <v>0</v>
      </c>
      <c r="V7200" s="37">
        <f ca="1">IFERROR(OFFSET('Maximum minutes'!$C$1,T7200+1,-1+MATCH(G7200,OFFSET('Maximum minutes'!$C$1,T7200-1,0,1,50),0)),0)</f>
        <v>0</v>
      </c>
      <c r="W7200" s="38">
        <f t="shared" ca="1" si="224"/>
        <v>0</v>
      </c>
    </row>
    <row r="7201" spans="1:23" s="36" customFormat="1" ht="18.75">
      <c r="A7201" s="34"/>
      <c r="B7201" s="39"/>
      <c r="C7201" s="39"/>
      <c r="D7201" s="35"/>
      <c r="E7201" s="40"/>
      <c r="F7201" s="39"/>
      <c r="G7201" s="39"/>
      <c r="H7201" s="39"/>
      <c r="I7201" s="34"/>
      <c r="J7201" s="34"/>
      <c r="K7201" s="34"/>
      <c r="L7201" s="34"/>
      <c r="M7201" s="43" t="str">
        <f ca="1">IFERROR(OFFSET('Maximum minutes'!$C$1,T7201,MATCH(IF(G7201&lt;&gt;"",G7201,F7201),OFFSET('Maximum minutes'!$C$1,T7201-1,0,1,U7201+1),0)-1)*IF(OR(ISNUMBER(J7201),J7201="sans examen"),1,0)*IF(W7201&lt;MinDate,1,0),"")</f>
        <v/>
      </c>
      <c r="N7201" s="36">
        <f t="shared" ca="1" si="225"/>
        <v>0</v>
      </c>
      <c r="O7201" s="36" t="e">
        <f ca="1">LEFT(OFFSET(Lists!$Q$2,MATCH(E7201,Lists!$R$3:$R$19,0),0),4)</f>
        <v>#N/A</v>
      </c>
      <c r="P7201" s="36" t="e">
        <f ca="1">MATCH(O7201,Lists!$S$2:$S$640,1)</f>
        <v>#N/A</v>
      </c>
      <c r="Q7201" s="36" t="e">
        <f ca="1">MATCH(LEFT(OFFSET(Lists!$Q$2,MATCH(E7201,Lists!$R$3:$R$19,0)+1,0),4),Lists!$S$3:$S$640,1)</f>
        <v>#N/A</v>
      </c>
      <c r="R7201" s="36" t="e">
        <f ca="1">LEFT(OFFSET(Lists!$S$2,P7201-1+MATCH(F7201,OFFSET(Lists!$T$3,P7201-1,0,Q7201-P7201+1),0),0),6)</f>
        <v>#N/A</v>
      </c>
      <c r="S7201" s="36" t="e">
        <f ca="1">VLOOKUP(R7201,Lists!B:D,3,FALSE)</f>
        <v>#N/A</v>
      </c>
      <c r="T7201" s="36" t="str">
        <f>IF(F7201&lt;&gt;"",MATCH(R7201,'Maximum minutes'!B:B,0),"")</f>
        <v/>
      </c>
      <c r="U7201" s="36">
        <f ca="1">IF(F7201&lt;&gt;"",COUNTA(OFFSET('Maximum minutes'!$C$1,'Annexe A1 Cours'!T7201,0,1,50)),0)</f>
        <v>0</v>
      </c>
      <c r="V7201" s="37">
        <f ca="1">IFERROR(OFFSET('Maximum minutes'!$C$1,T7201+1,-1+MATCH(G7201,OFFSET('Maximum minutes'!$C$1,T7201-1,0,1,50),0)),0)</f>
        <v>0</v>
      </c>
      <c r="W7201" s="38">
        <f t="shared" ca="1" si="224"/>
        <v>0</v>
      </c>
    </row>
    <row r="7202" spans="1:23" s="36" customFormat="1" ht="18.75">
      <c r="A7202" s="34"/>
      <c r="B7202" s="39"/>
      <c r="C7202" s="39"/>
      <c r="D7202" s="35"/>
      <c r="E7202" s="40"/>
      <c r="F7202" s="39"/>
      <c r="G7202" s="39"/>
      <c r="H7202" s="39"/>
      <c r="I7202" s="34"/>
      <c r="J7202" s="34"/>
      <c r="K7202" s="34"/>
      <c r="L7202" s="34"/>
      <c r="M7202" s="43" t="str">
        <f ca="1">IFERROR(OFFSET('Maximum minutes'!$C$1,T7202,MATCH(IF(G7202&lt;&gt;"",G7202,F7202),OFFSET('Maximum minutes'!$C$1,T7202-1,0,1,U7202+1),0)-1)*IF(OR(ISNUMBER(J7202),J7202="sans examen"),1,0)*IF(W7202&lt;MinDate,1,0),"")</f>
        <v/>
      </c>
      <c r="N7202" s="36">
        <f t="shared" ca="1" si="225"/>
        <v>0</v>
      </c>
      <c r="O7202" s="36" t="e">
        <f ca="1">LEFT(OFFSET(Lists!$Q$2,MATCH(E7202,Lists!$R$3:$R$19,0),0),4)</f>
        <v>#N/A</v>
      </c>
      <c r="P7202" s="36" t="e">
        <f ca="1">MATCH(O7202,Lists!$S$2:$S$640,1)</f>
        <v>#N/A</v>
      </c>
      <c r="Q7202" s="36" t="e">
        <f ca="1">MATCH(LEFT(OFFSET(Lists!$Q$2,MATCH(E7202,Lists!$R$3:$R$19,0)+1,0),4),Lists!$S$3:$S$640,1)</f>
        <v>#N/A</v>
      </c>
      <c r="R7202" s="36" t="e">
        <f ca="1">LEFT(OFFSET(Lists!$S$2,P7202-1+MATCH(F7202,OFFSET(Lists!$T$3,P7202-1,0,Q7202-P7202+1),0),0),6)</f>
        <v>#N/A</v>
      </c>
      <c r="S7202" s="36" t="e">
        <f ca="1">VLOOKUP(R7202,Lists!B:D,3,FALSE)</f>
        <v>#N/A</v>
      </c>
      <c r="T7202" s="36" t="str">
        <f>IF(F7202&lt;&gt;"",MATCH(R7202,'Maximum minutes'!B:B,0),"")</f>
        <v/>
      </c>
      <c r="U7202" s="36">
        <f ca="1">IF(F7202&lt;&gt;"",COUNTA(OFFSET('Maximum minutes'!$C$1,'Annexe A1 Cours'!T7202,0,1,50)),0)</f>
        <v>0</v>
      </c>
      <c r="V7202" s="37">
        <f ca="1">IFERROR(OFFSET('Maximum minutes'!$C$1,T7202+1,-1+MATCH(G7202,OFFSET('Maximum minutes'!$C$1,T7202-1,0,1,50),0)),0)</f>
        <v>0</v>
      </c>
      <c r="W7202" s="38">
        <f t="shared" ca="1" si="224"/>
        <v>0</v>
      </c>
    </row>
    <row r="7203" spans="1:23" s="36" customFormat="1" ht="18.75">
      <c r="A7203" s="34"/>
      <c r="B7203" s="39"/>
      <c r="C7203" s="39"/>
      <c r="D7203" s="35"/>
      <c r="E7203" s="40"/>
      <c r="F7203" s="39"/>
      <c r="G7203" s="39"/>
      <c r="H7203" s="39"/>
      <c r="I7203" s="34"/>
      <c r="J7203" s="34"/>
      <c r="K7203" s="34"/>
      <c r="L7203" s="34"/>
      <c r="M7203" s="43" t="str">
        <f ca="1">IFERROR(OFFSET('Maximum minutes'!$C$1,T7203,MATCH(IF(G7203&lt;&gt;"",G7203,F7203),OFFSET('Maximum minutes'!$C$1,T7203-1,0,1,U7203+1),0)-1)*IF(OR(ISNUMBER(J7203),J7203="sans examen"),1,0)*IF(W7203&lt;MinDate,1,0),"")</f>
        <v/>
      </c>
      <c r="N7203" s="36">
        <f t="shared" ca="1" si="225"/>
        <v>0</v>
      </c>
      <c r="O7203" s="36" t="e">
        <f ca="1">LEFT(OFFSET(Lists!$Q$2,MATCH(E7203,Lists!$R$3:$R$19,0),0),4)</f>
        <v>#N/A</v>
      </c>
      <c r="P7203" s="36" t="e">
        <f ca="1">MATCH(O7203,Lists!$S$2:$S$640,1)</f>
        <v>#N/A</v>
      </c>
      <c r="Q7203" s="36" t="e">
        <f ca="1">MATCH(LEFT(OFFSET(Lists!$Q$2,MATCH(E7203,Lists!$R$3:$R$19,0)+1,0),4),Lists!$S$3:$S$640,1)</f>
        <v>#N/A</v>
      </c>
      <c r="R7203" s="36" t="e">
        <f ca="1">LEFT(OFFSET(Lists!$S$2,P7203-1+MATCH(F7203,OFFSET(Lists!$T$3,P7203-1,0,Q7203-P7203+1),0),0),6)</f>
        <v>#N/A</v>
      </c>
      <c r="S7203" s="36" t="e">
        <f ca="1">VLOOKUP(R7203,Lists!B:D,3,FALSE)</f>
        <v>#N/A</v>
      </c>
      <c r="T7203" s="36" t="str">
        <f>IF(F7203&lt;&gt;"",MATCH(R7203,'Maximum minutes'!B:B,0),"")</f>
        <v/>
      </c>
      <c r="U7203" s="36">
        <f ca="1">IF(F7203&lt;&gt;"",COUNTA(OFFSET('Maximum minutes'!$C$1,'Annexe A1 Cours'!T7203,0,1,50)),0)</f>
        <v>0</v>
      </c>
      <c r="V7203" s="37">
        <f ca="1">IFERROR(OFFSET('Maximum minutes'!$C$1,T7203+1,-1+MATCH(G7203,OFFSET('Maximum minutes'!$C$1,T7203-1,0,1,50),0)),0)</f>
        <v>0</v>
      </c>
      <c r="W7203" s="38">
        <f t="shared" ca="1" si="224"/>
        <v>0</v>
      </c>
    </row>
    <row r="7204" spans="1:23" s="36" customFormat="1" ht="18.75">
      <c r="A7204" s="34"/>
      <c r="B7204" s="39"/>
      <c r="C7204" s="39"/>
      <c r="D7204" s="35"/>
      <c r="E7204" s="40"/>
      <c r="F7204" s="39"/>
      <c r="G7204" s="39"/>
      <c r="H7204" s="39"/>
      <c r="I7204" s="34"/>
      <c r="J7204" s="34"/>
      <c r="K7204" s="34"/>
      <c r="L7204" s="34"/>
      <c r="M7204" s="43" t="str">
        <f ca="1">IFERROR(OFFSET('Maximum minutes'!$C$1,T7204,MATCH(IF(G7204&lt;&gt;"",G7204,F7204),OFFSET('Maximum minutes'!$C$1,T7204-1,0,1,U7204+1),0)-1)*IF(OR(ISNUMBER(J7204),J7204="sans examen"),1,0)*IF(W7204&lt;MinDate,1,0),"")</f>
        <v/>
      </c>
      <c r="N7204" s="36">
        <f t="shared" ca="1" si="225"/>
        <v>0</v>
      </c>
      <c r="O7204" s="36" t="e">
        <f ca="1">LEFT(OFFSET(Lists!$Q$2,MATCH(E7204,Lists!$R$3:$R$19,0),0),4)</f>
        <v>#N/A</v>
      </c>
      <c r="P7204" s="36" t="e">
        <f ca="1">MATCH(O7204,Lists!$S$2:$S$640,1)</f>
        <v>#N/A</v>
      </c>
      <c r="Q7204" s="36" t="e">
        <f ca="1">MATCH(LEFT(OFFSET(Lists!$Q$2,MATCH(E7204,Lists!$R$3:$R$19,0)+1,0),4),Lists!$S$3:$S$640,1)</f>
        <v>#N/A</v>
      </c>
      <c r="R7204" s="36" t="e">
        <f ca="1">LEFT(OFFSET(Lists!$S$2,P7204-1+MATCH(F7204,OFFSET(Lists!$T$3,P7204-1,0,Q7204-P7204+1),0),0),6)</f>
        <v>#N/A</v>
      </c>
      <c r="S7204" s="36" t="e">
        <f ca="1">VLOOKUP(R7204,Lists!B:D,3,FALSE)</f>
        <v>#N/A</v>
      </c>
      <c r="T7204" s="36" t="str">
        <f>IF(F7204&lt;&gt;"",MATCH(R7204,'Maximum minutes'!B:B,0),"")</f>
        <v/>
      </c>
      <c r="U7204" s="36">
        <f ca="1">IF(F7204&lt;&gt;"",COUNTA(OFFSET('Maximum minutes'!$C$1,'Annexe A1 Cours'!T7204,0,1,50)),0)</f>
        <v>0</v>
      </c>
      <c r="V7204" s="37">
        <f ca="1">IFERROR(OFFSET('Maximum minutes'!$C$1,T7204+1,-1+MATCH(G7204,OFFSET('Maximum minutes'!$C$1,T7204-1,0,1,50),0)),0)</f>
        <v>0</v>
      </c>
      <c r="W7204" s="38">
        <f t="shared" ca="1" si="224"/>
        <v>0</v>
      </c>
    </row>
    <row r="7205" spans="1:23" s="36" customFormat="1" ht="18.75">
      <c r="A7205" s="34"/>
      <c r="B7205" s="39"/>
      <c r="C7205" s="39"/>
      <c r="D7205" s="35"/>
      <c r="E7205" s="40"/>
      <c r="F7205" s="39"/>
      <c r="G7205" s="39"/>
      <c r="H7205" s="39"/>
      <c r="I7205" s="34"/>
      <c r="J7205" s="34"/>
      <c r="K7205" s="34"/>
      <c r="L7205" s="34"/>
      <c r="M7205" s="43" t="str">
        <f ca="1">IFERROR(OFFSET('Maximum minutes'!$C$1,T7205,MATCH(IF(G7205&lt;&gt;"",G7205,F7205),OFFSET('Maximum minutes'!$C$1,T7205-1,0,1,U7205+1),0)-1)*IF(OR(ISNUMBER(J7205),J7205="sans examen"),1,0)*IF(W7205&lt;MinDate,1,0),"")</f>
        <v/>
      </c>
      <c r="N7205" s="36">
        <f t="shared" ca="1" si="225"/>
        <v>0</v>
      </c>
      <c r="O7205" s="36" t="e">
        <f ca="1">LEFT(OFFSET(Lists!$Q$2,MATCH(E7205,Lists!$R$3:$R$19,0),0),4)</f>
        <v>#N/A</v>
      </c>
      <c r="P7205" s="36" t="e">
        <f ca="1">MATCH(O7205,Lists!$S$2:$S$640,1)</f>
        <v>#N/A</v>
      </c>
      <c r="Q7205" s="36" t="e">
        <f ca="1">MATCH(LEFT(OFFSET(Lists!$Q$2,MATCH(E7205,Lists!$R$3:$R$19,0)+1,0),4),Lists!$S$3:$S$640,1)</f>
        <v>#N/A</v>
      </c>
      <c r="R7205" s="36" t="e">
        <f ca="1">LEFT(OFFSET(Lists!$S$2,P7205-1+MATCH(F7205,OFFSET(Lists!$T$3,P7205-1,0,Q7205-P7205+1),0),0),6)</f>
        <v>#N/A</v>
      </c>
      <c r="S7205" s="36" t="e">
        <f ca="1">VLOOKUP(R7205,Lists!B:D,3,FALSE)</f>
        <v>#N/A</v>
      </c>
      <c r="T7205" s="36" t="str">
        <f>IF(F7205&lt;&gt;"",MATCH(R7205,'Maximum minutes'!B:B,0),"")</f>
        <v/>
      </c>
      <c r="U7205" s="36">
        <f ca="1">IF(F7205&lt;&gt;"",COUNTA(OFFSET('Maximum minutes'!$C$1,'Annexe A1 Cours'!T7205,0,1,50)),0)</f>
        <v>0</v>
      </c>
      <c r="V7205" s="37">
        <f ca="1">IFERROR(OFFSET('Maximum minutes'!$C$1,T7205+1,-1+MATCH(G7205,OFFSET('Maximum minutes'!$C$1,T7205-1,0,1,50),0)),0)</f>
        <v>0</v>
      </c>
      <c r="W7205" s="38">
        <f t="shared" ca="1" si="224"/>
        <v>0</v>
      </c>
    </row>
    <row r="7206" spans="1:23" s="36" customFormat="1" ht="18.75">
      <c r="A7206" s="34"/>
      <c r="B7206" s="39"/>
      <c r="C7206" s="39"/>
      <c r="D7206" s="35"/>
      <c r="E7206" s="40"/>
      <c r="F7206" s="39"/>
      <c r="G7206" s="39"/>
      <c r="H7206" s="39"/>
      <c r="I7206" s="34"/>
      <c r="J7206" s="34"/>
      <c r="K7206" s="34"/>
      <c r="L7206" s="34"/>
      <c r="M7206" s="43" t="str">
        <f ca="1">IFERROR(OFFSET('Maximum minutes'!$C$1,T7206,MATCH(IF(G7206&lt;&gt;"",G7206,F7206),OFFSET('Maximum minutes'!$C$1,T7206-1,0,1,U7206+1),0)-1)*IF(OR(ISNUMBER(J7206),J7206="sans examen"),1,0)*IF(W7206&lt;MinDate,1,0),"")</f>
        <v/>
      </c>
      <c r="N7206" s="36">
        <f t="shared" ca="1" si="225"/>
        <v>0</v>
      </c>
      <c r="O7206" s="36" t="e">
        <f ca="1">LEFT(OFFSET(Lists!$Q$2,MATCH(E7206,Lists!$R$3:$R$19,0),0),4)</f>
        <v>#N/A</v>
      </c>
      <c r="P7206" s="36" t="e">
        <f ca="1">MATCH(O7206,Lists!$S$2:$S$640,1)</f>
        <v>#N/A</v>
      </c>
      <c r="Q7206" s="36" t="e">
        <f ca="1">MATCH(LEFT(OFFSET(Lists!$Q$2,MATCH(E7206,Lists!$R$3:$R$19,0)+1,0),4),Lists!$S$3:$S$640,1)</f>
        <v>#N/A</v>
      </c>
      <c r="R7206" s="36" t="e">
        <f ca="1">LEFT(OFFSET(Lists!$S$2,P7206-1+MATCH(F7206,OFFSET(Lists!$T$3,P7206-1,0,Q7206-P7206+1),0),0),6)</f>
        <v>#N/A</v>
      </c>
      <c r="S7206" s="36" t="e">
        <f ca="1">VLOOKUP(R7206,Lists!B:D,3,FALSE)</f>
        <v>#N/A</v>
      </c>
      <c r="T7206" s="36" t="str">
        <f>IF(F7206&lt;&gt;"",MATCH(R7206,'Maximum minutes'!B:B,0),"")</f>
        <v/>
      </c>
      <c r="U7206" s="36">
        <f ca="1">IF(F7206&lt;&gt;"",COUNTA(OFFSET('Maximum minutes'!$C$1,'Annexe A1 Cours'!T7206,0,1,50)),0)</f>
        <v>0</v>
      </c>
      <c r="V7206" s="37">
        <f ca="1">IFERROR(OFFSET('Maximum minutes'!$C$1,T7206+1,-1+MATCH(G7206,OFFSET('Maximum minutes'!$C$1,T7206-1,0,1,50),0)),0)</f>
        <v>0</v>
      </c>
      <c r="W7206" s="38">
        <f t="shared" ca="1" si="224"/>
        <v>0</v>
      </c>
    </row>
    <row r="7207" spans="1:23" s="36" customFormat="1" ht="18.75">
      <c r="A7207" s="34"/>
      <c r="B7207" s="39"/>
      <c r="C7207" s="39"/>
      <c r="D7207" s="35"/>
      <c r="E7207" s="40"/>
      <c r="F7207" s="39"/>
      <c r="G7207" s="39"/>
      <c r="H7207" s="39"/>
      <c r="I7207" s="34"/>
      <c r="J7207" s="34"/>
      <c r="K7207" s="34"/>
      <c r="L7207" s="34"/>
      <c r="M7207" s="43" t="str">
        <f ca="1">IFERROR(OFFSET('Maximum minutes'!$C$1,T7207,MATCH(IF(G7207&lt;&gt;"",G7207,F7207),OFFSET('Maximum minutes'!$C$1,T7207-1,0,1,U7207+1),0)-1)*IF(OR(ISNUMBER(J7207),J7207="sans examen"),1,0)*IF(W7207&lt;MinDate,1,0),"")</f>
        <v/>
      </c>
      <c r="N7207" s="36">
        <f t="shared" ca="1" si="225"/>
        <v>0</v>
      </c>
      <c r="O7207" s="36" t="e">
        <f ca="1">LEFT(OFFSET(Lists!$Q$2,MATCH(E7207,Lists!$R$3:$R$19,0),0),4)</f>
        <v>#N/A</v>
      </c>
      <c r="P7207" s="36" t="e">
        <f ca="1">MATCH(O7207,Lists!$S$2:$S$640,1)</f>
        <v>#N/A</v>
      </c>
      <c r="Q7207" s="36" t="e">
        <f ca="1">MATCH(LEFT(OFFSET(Lists!$Q$2,MATCH(E7207,Lists!$R$3:$R$19,0)+1,0),4),Lists!$S$3:$S$640,1)</f>
        <v>#N/A</v>
      </c>
      <c r="R7207" s="36" t="e">
        <f ca="1">LEFT(OFFSET(Lists!$S$2,P7207-1+MATCH(F7207,OFFSET(Lists!$T$3,P7207-1,0,Q7207-P7207+1),0),0),6)</f>
        <v>#N/A</v>
      </c>
      <c r="S7207" s="36" t="e">
        <f ca="1">VLOOKUP(R7207,Lists!B:D,3,FALSE)</f>
        <v>#N/A</v>
      </c>
      <c r="T7207" s="36" t="str">
        <f>IF(F7207&lt;&gt;"",MATCH(R7207,'Maximum minutes'!B:B,0),"")</f>
        <v/>
      </c>
      <c r="U7207" s="36">
        <f ca="1">IF(F7207&lt;&gt;"",COUNTA(OFFSET('Maximum minutes'!$C$1,'Annexe A1 Cours'!T7207,0,1,50)),0)</f>
        <v>0</v>
      </c>
      <c r="V7207" s="37">
        <f ca="1">IFERROR(OFFSET('Maximum minutes'!$C$1,T7207+1,-1+MATCH(G7207,OFFSET('Maximum minutes'!$C$1,T7207-1,0,1,50),0)),0)</f>
        <v>0</v>
      </c>
      <c r="W7207" s="38">
        <f t="shared" ca="1" si="224"/>
        <v>0</v>
      </c>
    </row>
    <row r="7208" spans="1:23" s="36" customFormat="1" ht="18.75">
      <c r="A7208" s="34"/>
      <c r="B7208" s="39"/>
      <c r="C7208" s="39"/>
      <c r="D7208" s="35"/>
      <c r="E7208" s="40"/>
      <c r="F7208" s="39"/>
      <c r="G7208" s="39"/>
      <c r="H7208" s="39"/>
      <c r="I7208" s="34"/>
      <c r="J7208" s="34"/>
      <c r="K7208" s="34"/>
      <c r="L7208" s="34"/>
      <c r="M7208" s="43" t="str">
        <f ca="1">IFERROR(OFFSET('Maximum minutes'!$C$1,T7208,MATCH(IF(G7208&lt;&gt;"",G7208,F7208),OFFSET('Maximum minutes'!$C$1,T7208-1,0,1,U7208+1),0)-1)*IF(OR(ISNUMBER(J7208),J7208="sans examen"),1,0)*IF(W7208&lt;MinDate,1,0),"")</f>
        <v/>
      </c>
      <c r="N7208" s="36">
        <f t="shared" ca="1" si="225"/>
        <v>0</v>
      </c>
      <c r="O7208" s="36" t="e">
        <f ca="1">LEFT(OFFSET(Lists!$Q$2,MATCH(E7208,Lists!$R$3:$R$19,0),0),4)</f>
        <v>#N/A</v>
      </c>
      <c r="P7208" s="36" t="e">
        <f ca="1">MATCH(O7208,Lists!$S$2:$S$640,1)</f>
        <v>#N/A</v>
      </c>
      <c r="Q7208" s="36" t="e">
        <f ca="1">MATCH(LEFT(OFFSET(Lists!$Q$2,MATCH(E7208,Lists!$R$3:$R$19,0)+1,0),4),Lists!$S$3:$S$640,1)</f>
        <v>#N/A</v>
      </c>
      <c r="R7208" s="36" t="e">
        <f ca="1">LEFT(OFFSET(Lists!$S$2,P7208-1+MATCH(F7208,OFFSET(Lists!$T$3,P7208-1,0,Q7208-P7208+1),0),0),6)</f>
        <v>#N/A</v>
      </c>
      <c r="S7208" s="36" t="e">
        <f ca="1">VLOOKUP(R7208,Lists!B:D,3,FALSE)</f>
        <v>#N/A</v>
      </c>
      <c r="T7208" s="36" t="str">
        <f>IF(F7208&lt;&gt;"",MATCH(R7208,'Maximum minutes'!B:B,0),"")</f>
        <v/>
      </c>
      <c r="U7208" s="36">
        <f ca="1">IF(F7208&lt;&gt;"",COUNTA(OFFSET('Maximum minutes'!$C$1,'Annexe A1 Cours'!T7208,0,1,50)),0)</f>
        <v>0</v>
      </c>
      <c r="V7208" s="37">
        <f ca="1">IFERROR(OFFSET('Maximum minutes'!$C$1,T7208+1,-1+MATCH(G7208,OFFSET('Maximum minutes'!$C$1,T7208-1,0,1,50),0)),0)</f>
        <v>0</v>
      </c>
      <c r="W7208" s="38">
        <f t="shared" ca="1" si="224"/>
        <v>0</v>
      </c>
    </row>
    <row r="7209" spans="1:23" s="36" customFormat="1" ht="18.75">
      <c r="A7209" s="34"/>
      <c r="B7209" s="39"/>
      <c r="C7209" s="39"/>
      <c r="D7209" s="35"/>
      <c r="E7209" s="40"/>
      <c r="F7209" s="39"/>
      <c r="G7209" s="39"/>
      <c r="H7209" s="39"/>
      <c r="I7209" s="34"/>
      <c r="J7209" s="34"/>
      <c r="K7209" s="34"/>
      <c r="L7209" s="34"/>
      <c r="M7209" s="43" t="str">
        <f ca="1">IFERROR(OFFSET('Maximum minutes'!$C$1,T7209,MATCH(IF(G7209&lt;&gt;"",G7209,F7209),OFFSET('Maximum minutes'!$C$1,T7209-1,0,1,U7209+1),0)-1)*IF(OR(ISNUMBER(J7209),J7209="sans examen"),1,0)*IF(W7209&lt;MinDate,1,0),"")</f>
        <v/>
      </c>
      <c r="N7209" s="36">
        <f t="shared" ca="1" si="225"/>
        <v>0</v>
      </c>
      <c r="O7209" s="36" t="e">
        <f ca="1">LEFT(OFFSET(Lists!$Q$2,MATCH(E7209,Lists!$R$3:$R$19,0),0),4)</f>
        <v>#N/A</v>
      </c>
      <c r="P7209" s="36" t="e">
        <f ca="1">MATCH(O7209,Lists!$S$2:$S$640,1)</f>
        <v>#N/A</v>
      </c>
      <c r="Q7209" s="36" t="e">
        <f ca="1">MATCH(LEFT(OFFSET(Lists!$Q$2,MATCH(E7209,Lists!$R$3:$R$19,0)+1,0),4),Lists!$S$3:$S$640,1)</f>
        <v>#N/A</v>
      </c>
      <c r="R7209" s="36" t="e">
        <f ca="1">LEFT(OFFSET(Lists!$S$2,P7209-1+MATCH(F7209,OFFSET(Lists!$T$3,P7209-1,0,Q7209-P7209+1),0),0),6)</f>
        <v>#N/A</v>
      </c>
      <c r="S7209" s="36" t="e">
        <f ca="1">VLOOKUP(R7209,Lists!B:D,3,FALSE)</f>
        <v>#N/A</v>
      </c>
      <c r="T7209" s="36" t="str">
        <f>IF(F7209&lt;&gt;"",MATCH(R7209,'Maximum minutes'!B:B,0),"")</f>
        <v/>
      </c>
      <c r="U7209" s="36">
        <f ca="1">IF(F7209&lt;&gt;"",COUNTA(OFFSET('Maximum minutes'!$C$1,'Annexe A1 Cours'!T7209,0,1,50)),0)</f>
        <v>0</v>
      </c>
      <c r="V7209" s="37">
        <f ca="1">IFERROR(OFFSET('Maximum minutes'!$C$1,T7209+1,-1+MATCH(G7209,OFFSET('Maximum minutes'!$C$1,T7209-1,0,1,50),0)),0)</f>
        <v>0</v>
      </c>
      <c r="W7209" s="38">
        <f t="shared" ca="1" si="224"/>
        <v>0</v>
      </c>
    </row>
    <row r="7210" spans="1:23" s="36" customFormat="1" ht="18.75">
      <c r="A7210" s="34"/>
      <c r="B7210" s="39"/>
      <c r="C7210" s="39"/>
      <c r="D7210" s="35"/>
      <c r="E7210" s="40"/>
      <c r="F7210" s="39"/>
      <c r="G7210" s="39"/>
      <c r="H7210" s="39"/>
      <c r="I7210" s="34"/>
      <c r="J7210" s="34"/>
      <c r="K7210" s="34"/>
      <c r="L7210" s="34"/>
      <c r="M7210" s="43" t="str">
        <f ca="1">IFERROR(OFFSET('Maximum minutes'!$C$1,T7210,MATCH(IF(G7210&lt;&gt;"",G7210,F7210),OFFSET('Maximum minutes'!$C$1,T7210-1,0,1,U7210+1),0)-1)*IF(OR(ISNUMBER(J7210),J7210="sans examen"),1,0)*IF(W7210&lt;MinDate,1,0),"")</f>
        <v/>
      </c>
      <c r="N7210" s="36">
        <f t="shared" ca="1" si="225"/>
        <v>0</v>
      </c>
      <c r="O7210" s="36" t="e">
        <f ca="1">LEFT(OFFSET(Lists!$Q$2,MATCH(E7210,Lists!$R$3:$R$19,0),0),4)</f>
        <v>#N/A</v>
      </c>
      <c r="P7210" s="36" t="e">
        <f ca="1">MATCH(O7210,Lists!$S$2:$S$640,1)</f>
        <v>#N/A</v>
      </c>
      <c r="Q7210" s="36" t="e">
        <f ca="1">MATCH(LEFT(OFFSET(Lists!$Q$2,MATCH(E7210,Lists!$R$3:$R$19,0)+1,0),4),Lists!$S$3:$S$640,1)</f>
        <v>#N/A</v>
      </c>
      <c r="R7210" s="36" t="e">
        <f ca="1">LEFT(OFFSET(Lists!$S$2,P7210-1+MATCH(F7210,OFFSET(Lists!$T$3,P7210-1,0,Q7210-P7210+1),0),0),6)</f>
        <v>#N/A</v>
      </c>
      <c r="S7210" s="36" t="e">
        <f ca="1">VLOOKUP(R7210,Lists!B:D,3,FALSE)</f>
        <v>#N/A</v>
      </c>
      <c r="T7210" s="36" t="str">
        <f>IF(F7210&lt;&gt;"",MATCH(R7210,'Maximum minutes'!B:B,0),"")</f>
        <v/>
      </c>
      <c r="U7210" s="36">
        <f ca="1">IF(F7210&lt;&gt;"",COUNTA(OFFSET('Maximum minutes'!$C$1,'Annexe A1 Cours'!T7210,0,1,50)),0)</f>
        <v>0</v>
      </c>
      <c r="V7210" s="37">
        <f ca="1">IFERROR(OFFSET('Maximum minutes'!$C$1,T7210+1,-1+MATCH(G7210,OFFSET('Maximum minutes'!$C$1,T7210-1,0,1,50),0)),0)</f>
        <v>0</v>
      </c>
      <c r="W7210" s="38">
        <f t="shared" ca="1" si="224"/>
        <v>0</v>
      </c>
    </row>
    <row r="7211" spans="1:23" s="36" customFormat="1" ht="18.75">
      <c r="A7211" s="34"/>
      <c r="B7211" s="39"/>
      <c r="C7211" s="39"/>
      <c r="D7211" s="35"/>
      <c r="E7211" s="40"/>
      <c r="F7211" s="39"/>
      <c r="G7211" s="39"/>
      <c r="H7211" s="39"/>
      <c r="I7211" s="34"/>
      <c r="J7211" s="34"/>
      <c r="K7211" s="34"/>
      <c r="L7211" s="34"/>
      <c r="M7211" s="43" t="str">
        <f ca="1">IFERROR(OFFSET('Maximum minutes'!$C$1,T7211,MATCH(IF(G7211&lt;&gt;"",G7211,F7211),OFFSET('Maximum minutes'!$C$1,T7211-1,0,1,U7211+1),0)-1)*IF(OR(ISNUMBER(J7211),J7211="sans examen"),1,0)*IF(W7211&lt;MinDate,1,0),"")</f>
        <v/>
      </c>
      <c r="N7211" s="36">
        <f t="shared" ca="1" si="225"/>
        <v>0</v>
      </c>
      <c r="O7211" s="36" t="e">
        <f ca="1">LEFT(OFFSET(Lists!$Q$2,MATCH(E7211,Lists!$R$3:$R$19,0),0),4)</f>
        <v>#N/A</v>
      </c>
      <c r="P7211" s="36" t="e">
        <f ca="1">MATCH(O7211,Lists!$S$2:$S$640,1)</f>
        <v>#N/A</v>
      </c>
      <c r="Q7211" s="36" t="e">
        <f ca="1">MATCH(LEFT(OFFSET(Lists!$Q$2,MATCH(E7211,Lists!$R$3:$R$19,0)+1,0),4),Lists!$S$3:$S$640,1)</f>
        <v>#N/A</v>
      </c>
      <c r="R7211" s="36" t="e">
        <f ca="1">LEFT(OFFSET(Lists!$S$2,P7211-1+MATCH(F7211,OFFSET(Lists!$T$3,P7211-1,0,Q7211-P7211+1),0),0),6)</f>
        <v>#N/A</v>
      </c>
      <c r="S7211" s="36" t="e">
        <f ca="1">VLOOKUP(R7211,Lists!B:D,3,FALSE)</f>
        <v>#N/A</v>
      </c>
      <c r="T7211" s="36" t="str">
        <f>IF(F7211&lt;&gt;"",MATCH(R7211,'Maximum minutes'!B:B,0),"")</f>
        <v/>
      </c>
      <c r="U7211" s="36">
        <f ca="1">IF(F7211&lt;&gt;"",COUNTA(OFFSET('Maximum minutes'!$C$1,'Annexe A1 Cours'!T7211,0,1,50)),0)</f>
        <v>0</v>
      </c>
      <c r="V7211" s="37">
        <f ca="1">IFERROR(OFFSET('Maximum minutes'!$C$1,T7211+1,-1+MATCH(G7211,OFFSET('Maximum minutes'!$C$1,T7211-1,0,1,50),0)),0)</f>
        <v>0</v>
      </c>
      <c r="W7211" s="38">
        <f t="shared" ca="1" si="224"/>
        <v>0</v>
      </c>
    </row>
    <row r="7212" spans="1:23" s="36" customFormat="1" ht="18.75">
      <c r="A7212" s="34"/>
      <c r="B7212" s="39"/>
      <c r="C7212" s="39"/>
      <c r="D7212" s="35"/>
      <c r="E7212" s="40"/>
      <c r="F7212" s="39"/>
      <c r="G7212" s="39"/>
      <c r="H7212" s="39"/>
      <c r="I7212" s="34"/>
      <c r="J7212" s="34"/>
      <c r="K7212" s="34"/>
      <c r="L7212" s="34"/>
      <c r="M7212" s="43" t="str">
        <f ca="1">IFERROR(OFFSET('Maximum minutes'!$C$1,T7212,MATCH(IF(G7212&lt;&gt;"",G7212,F7212),OFFSET('Maximum minutes'!$C$1,T7212-1,0,1,U7212+1),0)-1)*IF(OR(ISNUMBER(J7212),J7212="sans examen"),1,0)*IF(W7212&lt;MinDate,1,0),"")</f>
        <v/>
      </c>
      <c r="N7212" s="36">
        <f t="shared" ca="1" si="225"/>
        <v>0</v>
      </c>
      <c r="O7212" s="36" t="e">
        <f ca="1">LEFT(OFFSET(Lists!$Q$2,MATCH(E7212,Lists!$R$3:$R$19,0),0),4)</f>
        <v>#N/A</v>
      </c>
      <c r="P7212" s="36" t="e">
        <f ca="1">MATCH(O7212,Lists!$S$2:$S$640,1)</f>
        <v>#N/A</v>
      </c>
      <c r="Q7212" s="36" t="e">
        <f ca="1">MATCH(LEFT(OFFSET(Lists!$Q$2,MATCH(E7212,Lists!$R$3:$R$19,0)+1,0),4),Lists!$S$3:$S$640,1)</f>
        <v>#N/A</v>
      </c>
      <c r="R7212" s="36" t="e">
        <f ca="1">LEFT(OFFSET(Lists!$S$2,P7212-1+MATCH(F7212,OFFSET(Lists!$T$3,P7212-1,0,Q7212-P7212+1),0),0),6)</f>
        <v>#N/A</v>
      </c>
      <c r="S7212" s="36" t="e">
        <f ca="1">VLOOKUP(R7212,Lists!B:D,3,FALSE)</f>
        <v>#N/A</v>
      </c>
      <c r="T7212" s="36" t="str">
        <f>IF(F7212&lt;&gt;"",MATCH(R7212,'Maximum minutes'!B:B,0),"")</f>
        <v/>
      </c>
      <c r="U7212" s="36">
        <f ca="1">IF(F7212&lt;&gt;"",COUNTA(OFFSET('Maximum minutes'!$C$1,'Annexe A1 Cours'!T7212,0,1,50)),0)</f>
        <v>0</v>
      </c>
      <c r="V7212" s="37">
        <f ca="1">IFERROR(OFFSET('Maximum minutes'!$C$1,T7212+1,-1+MATCH(G7212,OFFSET('Maximum minutes'!$C$1,T7212-1,0,1,50),0)),0)</f>
        <v>0</v>
      </c>
      <c r="W7212" s="38">
        <f t="shared" ca="1" si="224"/>
        <v>0</v>
      </c>
    </row>
    <row r="7213" spans="1:23" s="36" customFormat="1" ht="18.75">
      <c r="A7213" s="34"/>
      <c r="B7213" s="39"/>
      <c r="C7213" s="39"/>
      <c r="D7213" s="35"/>
      <c r="E7213" s="40"/>
      <c r="F7213" s="39"/>
      <c r="G7213" s="39"/>
      <c r="H7213" s="39"/>
      <c r="I7213" s="34"/>
      <c r="J7213" s="34"/>
      <c r="K7213" s="34"/>
      <c r="L7213" s="34"/>
      <c r="M7213" s="43" t="str">
        <f ca="1">IFERROR(OFFSET('Maximum minutes'!$C$1,T7213,MATCH(IF(G7213&lt;&gt;"",G7213,F7213),OFFSET('Maximum minutes'!$C$1,T7213-1,0,1,U7213+1),0)-1)*IF(OR(ISNUMBER(J7213),J7213="sans examen"),1,0)*IF(W7213&lt;MinDate,1,0),"")</f>
        <v/>
      </c>
      <c r="N7213" s="36">
        <f t="shared" ca="1" si="225"/>
        <v>0</v>
      </c>
      <c r="O7213" s="36" t="e">
        <f ca="1">LEFT(OFFSET(Lists!$Q$2,MATCH(E7213,Lists!$R$3:$R$19,0),0),4)</f>
        <v>#N/A</v>
      </c>
      <c r="P7213" s="36" t="e">
        <f ca="1">MATCH(O7213,Lists!$S$2:$S$640,1)</f>
        <v>#N/A</v>
      </c>
      <c r="Q7213" s="36" t="e">
        <f ca="1">MATCH(LEFT(OFFSET(Lists!$Q$2,MATCH(E7213,Lists!$R$3:$R$19,0)+1,0),4),Lists!$S$3:$S$640,1)</f>
        <v>#N/A</v>
      </c>
      <c r="R7213" s="36" t="e">
        <f ca="1">LEFT(OFFSET(Lists!$S$2,P7213-1+MATCH(F7213,OFFSET(Lists!$T$3,P7213-1,0,Q7213-P7213+1),0),0),6)</f>
        <v>#N/A</v>
      </c>
      <c r="S7213" s="36" t="e">
        <f ca="1">VLOOKUP(R7213,Lists!B:D,3,FALSE)</f>
        <v>#N/A</v>
      </c>
      <c r="T7213" s="36" t="str">
        <f>IF(F7213&lt;&gt;"",MATCH(R7213,'Maximum minutes'!B:B,0),"")</f>
        <v/>
      </c>
      <c r="U7213" s="36">
        <f ca="1">IF(F7213&lt;&gt;"",COUNTA(OFFSET('Maximum minutes'!$C$1,'Annexe A1 Cours'!T7213,0,1,50)),0)</f>
        <v>0</v>
      </c>
      <c r="V7213" s="37">
        <f ca="1">IFERROR(OFFSET('Maximum minutes'!$C$1,T7213+1,-1+MATCH(G7213,OFFSET('Maximum minutes'!$C$1,T7213-1,0,1,50),0)),0)</f>
        <v>0</v>
      </c>
      <c r="W7213" s="38">
        <f t="shared" ca="1" si="224"/>
        <v>0</v>
      </c>
    </row>
    <row r="7214" spans="1:23" s="36" customFormat="1" ht="18.75">
      <c r="A7214" s="34"/>
      <c r="B7214" s="39"/>
      <c r="C7214" s="39"/>
      <c r="D7214" s="35"/>
      <c r="E7214" s="40"/>
      <c r="F7214" s="39"/>
      <c r="G7214" s="39"/>
      <c r="H7214" s="39"/>
      <c r="I7214" s="34"/>
      <c r="J7214" s="34"/>
      <c r="K7214" s="34"/>
      <c r="L7214" s="34"/>
      <c r="M7214" s="43" t="str">
        <f ca="1">IFERROR(OFFSET('Maximum minutes'!$C$1,T7214,MATCH(IF(G7214&lt;&gt;"",G7214,F7214),OFFSET('Maximum minutes'!$C$1,T7214-1,0,1,U7214+1),0)-1)*IF(OR(ISNUMBER(J7214),J7214="sans examen"),1,0)*IF(W7214&lt;MinDate,1,0),"")</f>
        <v/>
      </c>
      <c r="N7214" s="36">
        <f t="shared" ca="1" si="225"/>
        <v>0</v>
      </c>
      <c r="O7214" s="36" t="e">
        <f ca="1">LEFT(OFFSET(Lists!$Q$2,MATCH(E7214,Lists!$R$3:$R$19,0),0),4)</f>
        <v>#N/A</v>
      </c>
      <c r="P7214" s="36" t="e">
        <f ca="1">MATCH(O7214,Lists!$S$2:$S$640,1)</f>
        <v>#N/A</v>
      </c>
      <c r="Q7214" s="36" t="e">
        <f ca="1">MATCH(LEFT(OFFSET(Lists!$Q$2,MATCH(E7214,Lists!$R$3:$R$19,0)+1,0),4),Lists!$S$3:$S$640,1)</f>
        <v>#N/A</v>
      </c>
      <c r="R7214" s="36" t="e">
        <f ca="1">LEFT(OFFSET(Lists!$S$2,P7214-1+MATCH(F7214,OFFSET(Lists!$T$3,P7214-1,0,Q7214-P7214+1),0),0),6)</f>
        <v>#N/A</v>
      </c>
      <c r="S7214" s="36" t="e">
        <f ca="1">VLOOKUP(R7214,Lists!B:D,3,FALSE)</f>
        <v>#N/A</v>
      </c>
      <c r="T7214" s="36" t="str">
        <f>IF(F7214&lt;&gt;"",MATCH(R7214,'Maximum minutes'!B:B,0),"")</f>
        <v/>
      </c>
      <c r="U7214" s="36">
        <f ca="1">IF(F7214&lt;&gt;"",COUNTA(OFFSET('Maximum minutes'!$C$1,'Annexe A1 Cours'!T7214,0,1,50)),0)</f>
        <v>0</v>
      </c>
      <c r="V7214" s="37">
        <f ca="1">IFERROR(OFFSET('Maximum minutes'!$C$1,T7214+1,-1+MATCH(G7214,OFFSET('Maximum minutes'!$C$1,T7214-1,0,1,50),0)),0)</f>
        <v>0</v>
      </c>
      <c r="W7214" s="38">
        <f t="shared" ca="1" si="224"/>
        <v>0</v>
      </c>
    </row>
    <row r="7215" spans="1:23" s="36" customFormat="1" ht="18.75">
      <c r="A7215" s="34"/>
      <c r="B7215" s="39"/>
      <c r="C7215" s="39"/>
      <c r="D7215" s="35"/>
      <c r="E7215" s="40"/>
      <c r="F7215" s="39"/>
      <c r="G7215" s="39"/>
      <c r="H7215" s="39"/>
      <c r="I7215" s="34"/>
      <c r="J7215" s="34"/>
      <c r="K7215" s="34"/>
      <c r="L7215" s="34"/>
      <c r="M7215" s="43" t="str">
        <f ca="1">IFERROR(OFFSET('Maximum minutes'!$C$1,T7215,MATCH(IF(G7215&lt;&gt;"",G7215,F7215),OFFSET('Maximum minutes'!$C$1,T7215-1,0,1,U7215+1),0)-1)*IF(OR(ISNUMBER(J7215),J7215="sans examen"),1,0)*IF(W7215&lt;MinDate,1,0),"")</f>
        <v/>
      </c>
      <c r="N7215" s="36">
        <f t="shared" ca="1" si="225"/>
        <v>0</v>
      </c>
      <c r="O7215" s="36" t="e">
        <f ca="1">LEFT(OFFSET(Lists!$Q$2,MATCH(E7215,Lists!$R$3:$R$19,0),0),4)</f>
        <v>#N/A</v>
      </c>
      <c r="P7215" s="36" t="e">
        <f ca="1">MATCH(O7215,Lists!$S$2:$S$640,1)</f>
        <v>#N/A</v>
      </c>
      <c r="Q7215" s="36" t="e">
        <f ca="1">MATCH(LEFT(OFFSET(Lists!$Q$2,MATCH(E7215,Lists!$R$3:$R$19,0)+1,0),4),Lists!$S$3:$S$640,1)</f>
        <v>#N/A</v>
      </c>
      <c r="R7215" s="36" t="e">
        <f ca="1">LEFT(OFFSET(Lists!$S$2,P7215-1+MATCH(F7215,OFFSET(Lists!$T$3,P7215-1,0,Q7215-P7215+1),0),0),6)</f>
        <v>#N/A</v>
      </c>
      <c r="S7215" s="36" t="e">
        <f ca="1">VLOOKUP(R7215,Lists!B:D,3,FALSE)</f>
        <v>#N/A</v>
      </c>
      <c r="T7215" s="36" t="str">
        <f>IF(F7215&lt;&gt;"",MATCH(R7215,'Maximum minutes'!B:B,0),"")</f>
        <v/>
      </c>
      <c r="U7215" s="36">
        <f ca="1">IF(F7215&lt;&gt;"",COUNTA(OFFSET('Maximum minutes'!$C$1,'Annexe A1 Cours'!T7215,0,1,50)),0)</f>
        <v>0</v>
      </c>
      <c r="V7215" s="37">
        <f ca="1">IFERROR(OFFSET('Maximum minutes'!$C$1,T7215+1,-1+MATCH(G7215,OFFSET('Maximum minutes'!$C$1,T7215-1,0,1,50),0)),0)</f>
        <v>0</v>
      </c>
      <c r="W7215" s="38">
        <f t="shared" ca="1" si="224"/>
        <v>0</v>
      </c>
    </row>
    <row r="7216" spans="1:23" s="36" customFormat="1" ht="18.75">
      <c r="A7216" s="34"/>
      <c r="B7216" s="39"/>
      <c r="C7216" s="39"/>
      <c r="D7216" s="35"/>
      <c r="E7216" s="40"/>
      <c r="F7216" s="39"/>
      <c r="G7216" s="39"/>
      <c r="H7216" s="39"/>
      <c r="I7216" s="34"/>
      <c r="J7216" s="34"/>
      <c r="K7216" s="34"/>
      <c r="L7216" s="34"/>
      <c r="M7216" s="43" t="str">
        <f ca="1">IFERROR(OFFSET('Maximum minutes'!$C$1,T7216,MATCH(IF(G7216&lt;&gt;"",G7216,F7216),OFFSET('Maximum minutes'!$C$1,T7216-1,0,1,U7216+1),0)-1)*IF(OR(ISNUMBER(J7216),J7216="sans examen"),1,0)*IF(W7216&lt;MinDate,1,0),"")</f>
        <v/>
      </c>
      <c r="N7216" s="36">
        <f t="shared" ca="1" si="225"/>
        <v>0</v>
      </c>
      <c r="O7216" s="36" t="e">
        <f ca="1">LEFT(OFFSET(Lists!$Q$2,MATCH(E7216,Lists!$R$3:$R$19,0),0),4)</f>
        <v>#N/A</v>
      </c>
      <c r="P7216" s="36" t="e">
        <f ca="1">MATCH(O7216,Lists!$S$2:$S$640,1)</f>
        <v>#N/A</v>
      </c>
      <c r="Q7216" s="36" t="e">
        <f ca="1">MATCH(LEFT(OFFSET(Lists!$Q$2,MATCH(E7216,Lists!$R$3:$R$19,0)+1,0),4),Lists!$S$3:$S$640,1)</f>
        <v>#N/A</v>
      </c>
      <c r="R7216" s="36" t="e">
        <f ca="1">LEFT(OFFSET(Lists!$S$2,P7216-1+MATCH(F7216,OFFSET(Lists!$T$3,P7216-1,0,Q7216-P7216+1),0),0),6)</f>
        <v>#N/A</v>
      </c>
      <c r="S7216" s="36" t="e">
        <f ca="1">VLOOKUP(R7216,Lists!B:D,3,FALSE)</f>
        <v>#N/A</v>
      </c>
      <c r="T7216" s="36" t="str">
        <f>IF(F7216&lt;&gt;"",MATCH(R7216,'Maximum minutes'!B:B,0),"")</f>
        <v/>
      </c>
      <c r="U7216" s="36">
        <f ca="1">IF(F7216&lt;&gt;"",COUNTA(OFFSET('Maximum minutes'!$C$1,'Annexe A1 Cours'!T7216,0,1,50)),0)</f>
        <v>0</v>
      </c>
      <c r="V7216" s="37">
        <f ca="1">IFERROR(OFFSET('Maximum minutes'!$C$1,T7216+1,-1+MATCH(G7216,OFFSET('Maximum minutes'!$C$1,T7216-1,0,1,50),0)),0)</f>
        <v>0</v>
      </c>
      <c r="W7216" s="38">
        <f t="shared" ca="1" si="224"/>
        <v>0</v>
      </c>
    </row>
    <row r="7217" spans="1:23" s="36" customFormat="1" ht="18.75">
      <c r="A7217" s="34"/>
      <c r="B7217" s="39"/>
      <c r="C7217" s="39"/>
      <c r="D7217" s="35"/>
      <c r="E7217" s="40"/>
      <c r="F7217" s="39"/>
      <c r="G7217" s="39"/>
      <c r="H7217" s="39"/>
      <c r="I7217" s="34"/>
      <c r="J7217" s="34"/>
      <c r="K7217" s="34"/>
      <c r="L7217" s="34"/>
      <c r="M7217" s="43" t="str">
        <f ca="1">IFERROR(OFFSET('Maximum minutes'!$C$1,T7217,MATCH(IF(G7217&lt;&gt;"",G7217,F7217),OFFSET('Maximum minutes'!$C$1,T7217-1,0,1,U7217+1),0)-1)*IF(OR(ISNUMBER(J7217),J7217="sans examen"),1,0)*IF(W7217&lt;MinDate,1,0),"")</f>
        <v/>
      </c>
      <c r="N7217" s="36">
        <f t="shared" ca="1" si="225"/>
        <v>0</v>
      </c>
      <c r="O7217" s="36" t="e">
        <f ca="1">LEFT(OFFSET(Lists!$Q$2,MATCH(E7217,Lists!$R$3:$R$19,0),0),4)</f>
        <v>#N/A</v>
      </c>
      <c r="P7217" s="36" t="e">
        <f ca="1">MATCH(O7217,Lists!$S$2:$S$640,1)</f>
        <v>#N/A</v>
      </c>
      <c r="Q7217" s="36" t="e">
        <f ca="1">MATCH(LEFT(OFFSET(Lists!$Q$2,MATCH(E7217,Lists!$R$3:$R$19,0)+1,0),4),Lists!$S$3:$S$640,1)</f>
        <v>#N/A</v>
      </c>
      <c r="R7217" s="36" t="e">
        <f ca="1">LEFT(OFFSET(Lists!$S$2,P7217-1+MATCH(F7217,OFFSET(Lists!$T$3,P7217-1,0,Q7217-P7217+1),0),0),6)</f>
        <v>#N/A</v>
      </c>
      <c r="S7217" s="36" t="e">
        <f ca="1">VLOOKUP(R7217,Lists!B:D,3,FALSE)</f>
        <v>#N/A</v>
      </c>
      <c r="T7217" s="36" t="str">
        <f>IF(F7217&lt;&gt;"",MATCH(R7217,'Maximum minutes'!B:B,0),"")</f>
        <v/>
      </c>
      <c r="U7217" s="36">
        <f ca="1">IF(F7217&lt;&gt;"",COUNTA(OFFSET('Maximum minutes'!$C$1,'Annexe A1 Cours'!T7217,0,1,50)),0)</f>
        <v>0</v>
      </c>
      <c r="V7217" s="37">
        <f ca="1">IFERROR(OFFSET('Maximum minutes'!$C$1,T7217+1,-1+MATCH(G7217,OFFSET('Maximum minutes'!$C$1,T7217-1,0,1,50),0)),0)</f>
        <v>0</v>
      </c>
      <c r="W7217" s="38">
        <f t="shared" ca="1" si="224"/>
        <v>0</v>
      </c>
    </row>
    <row r="7218" spans="1:23" s="36" customFormat="1" ht="18.75">
      <c r="A7218" s="34"/>
      <c r="B7218" s="39"/>
      <c r="C7218" s="39"/>
      <c r="D7218" s="35"/>
      <c r="E7218" s="40"/>
      <c r="F7218" s="39"/>
      <c r="G7218" s="39"/>
      <c r="H7218" s="39"/>
      <c r="I7218" s="34"/>
      <c r="J7218" s="34"/>
      <c r="K7218" s="34"/>
      <c r="L7218" s="34"/>
      <c r="M7218" s="43" t="str">
        <f ca="1">IFERROR(OFFSET('Maximum minutes'!$C$1,T7218,MATCH(IF(G7218&lt;&gt;"",G7218,F7218),OFFSET('Maximum minutes'!$C$1,T7218-1,0,1,U7218+1),0)-1)*IF(OR(ISNUMBER(J7218),J7218="sans examen"),1,0)*IF(W7218&lt;MinDate,1,0),"")</f>
        <v/>
      </c>
      <c r="N7218" s="36">
        <f t="shared" ca="1" si="225"/>
        <v>0</v>
      </c>
      <c r="O7218" s="36" t="e">
        <f ca="1">LEFT(OFFSET(Lists!$Q$2,MATCH(E7218,Lists!$R$3:$R$19,0),0),4)</f>
        <v>#N/A</v>
      </c>
      <c r="P7218" s="36" t="e">
        <f ca="1">MATCH(O7218,Lists!$S$2:$S$640,1)</f>
        <v>#N/A</v>
      </c>
      <c r="Q7218" s="36" t="e">
        <f ca="1">MATCH(LEFT(OFFSET(Lists!$Q$2,MATCH(E7218,Lists!$R$3:$R$19,0)+1,0),4),Lists!$S$3:$S$640,1)</f>
        <v>#N/A</v>
      </c>
      <c r="R7218" s="36" t="e">
        <f ca="1">LEFT(OFFSET(Lists!$S$2,P7218-1+MATCH(F7218,OFFSET(Lists!$T$3,P7218-1,0,Q7218-P7218+1),0),0),6)</f>
        <v>#N/A</v>
      </c>
      <c r="S7218" s="36" t="e">
        <f ca="1">VLOOKUP(R7218,Lists!B:D,3,FALSE)</f>
        <v>#N/A</v>
      </c>
      <c r="T7218" s="36" t="str">
        <f>IF(F7218&lt;&gt;"",MATCH(R7218,'Maximum minutes'!B:B,0),"")</f>
        <v/>
      </c>
      <c r="U7218" s="36">
        <f ca="1">IF(F7218&lt;&gt;"",COUNTA(OFFSET('Maximum minutes'!$C$1,'Annexe A1 Cours'!T7218,0,1,50)),0)</f>
        <v>0</v>
      </c>
      <c r="V7218" s="37">
        <f ca="1">IFERROR(OFFSET('Maximum minutes'!$C$1,T7218+1,-1+MATCH(G7218,OFFSET('Maximum minutes'!$C$1,T7218-1,0,1,50),0)),0)</f>
        <v>0</v>
      </c>
      <c r="W7218" s="38">
        <f t="shared" ca="1" si="224"/>
        <v>0</v>
      </c>
    </row>
    <row r="7219" spans="1:23" s="36" customFormat="1" ht="18.75">
      <c r="A7219" s="34"/>
      <c r="B7219" s="39"/>
      <c r="C7219" s="39"/>
      <c r="D7219" s="35"/>
      <c r="E7219" s="40"/>
      <c r="F7219" s="39"/>
      <c r="G7219" s="39"/>
      <c r="H7219" s="39"/>
      <c r="I7219" s="34"/>
      <c r="J7219" s="34"/>
      <c r="K7219" s="34"/>
      <c r="L7219" s="34"/>
      <c r="M7219" s="43" t="str">
        <f ca="1">IFERROR(OFFSET('Maximum minutes'!$C$1,T7219,MATCH(IF(G7219&lt;&gt;"",G7219,F7219),OFFSET('Maximum minutes'!$C$1,T7219-1,0,1,U7219+1),0)-1)*IF(OR(ISNUMBER(J7219),J7219="sans examen"),1,0)*IF(W7219&lt;MinDate,1,0),"")</f>
        <v/>
      </c>
      <c r="N7219" s="36">
        <f t="shared" ca="1" si="225"/>
        <v>0</v>
      </c>
      <c r="O7219" s="36" t="e">
        <f ca="1">LEFT(OFFSET(Lists!$Q$2,MATCH(E7219,Lists!$R$3:$R$19,0),0),4)</f>
        <v>#N/A</v>
      </c>
      <c r="P7219" s="36" t="e">
        <f ca="1">MATCH(O7219,Lists!$S$2:$S$640,1)</f>
        <v>#N/A</v>
      </c>
      <c r="Q7219" s="36" t="e">
        <f ca="1">MATCH(LEFT(OFFSET(Lists!$Q$2,MATCH(E7219,Lists!$R$3:$R$19,0)+1,0),4),Lists!$S$3:$S$640,1)</f>
        <v>#N/A</v>
      </c>
      <c r="R7219" s="36" t="e">
        <f ca="1">LEFT(OFFSET(Lists!$S$2,P7219-1+MATCH(F7219,OFFSET(Lists!$T$3,P7219-1,0,Q7219-P7219+1),0),0),6)</f>
        <v>#N/A</v>
      </c>
      <c r="S7219" s="36" t="e">
        <f ca="1">VLOOKUP(R7219,Lists!B:D,3,FALSE)</f>
        <v>#N/A</v>
      </c>
      <c r="T7219" s="36" t="str">
        <f>IF(F7219&lt;&gt;"",MATCH(R7219,'Maximum minutes'!B:B,0),"")</f>
        <v/>
      </c>
      <c r="U7219" s="36">
        <f ca="1">IF(F7219&lt;&gt;"",COUNTA(OFFSET('Maximum minutes'!$C$1,'Annexe A1 Cours'!T7219,0,1,50)),0)</f>
        <v>0</v>
      </c>
      <c r="V7219" s="37">
        <f ca="1">IFERROR(OFFSET('Maximum minutes'!$C$1,T7219+1,-1+MATCH(G7219,OFFSET('Maximum minutes'!$C$1,T7219-1,0,1,50),0)),0)</f>
        <v>0</v>
      </c>
      <c r="W7219" s="38">
        <f t="shared" ca="1" si="224"/>
        <v>0</v>
      </c>
    </row>
    <row r="7220" spans="1:23" s="36" customFormat="1" ht="18.75">
      <c r="A7220" s="34"/>
      <c r="B7220" s="39"/>
      <c r="C7220" s="39"/>
      <c r="D7220" s="35"/>
      <c r="E7220" s="40"/>
      <c r="F7220" s="39"/>
      <c r="G7220" s="39"/>
      <c r="H7220" s="39"/>
      <c r="I7220" s="34"/>
      <c r="J7220" s="34"/>
      <c r="K7220" s="34"/>
      <c r="L7220" s="34"/>
      <c r="M7220" s="43" t="str">
        <f ca="1">IFERROR(OFFSET('Maximum minutes'!$C$1,T7220,MATCH(IF(G7220&lt;&gt;"",G7220,F7220),OFFSET('Maximum minutes'!$C$1,T7220-1,0,1,U7220+1),0)-1)*IF(OR(ISNUMBER(J7220),J7220="sans examen"),1,0)*IF(W7220&lt;MinDate,1,0),"")</f>
        <v/>
      </c>
      <c r="N7220" s="36">
        <f t="shared" ca="1" si="225"/>
        <v>0</v>
      </c>
      <c r="O7220" s="36" t="e">
        <f ca="1">LEFT(OFFSET(Lists!$Q$2,MATCH(E7220,Lists!$R$3:$R$19,0),0),4)</f>
        <v>#N/A</v>
      </c>
      <c r="P7220" s="36" t="e">
        <f ca="1">MATCH(O7220,Lists!$S$2:$S$640,1)</f>
        <v>#N/A</v>
      </c>
      <c r="Q7220" s="36" t="e">
        <f ca="1">MATCH(LEFT(OFFSET(Lists!$Q$2,MATCH(E7220,Lists!$R$3:$R$19,0)+1,0),4),Lists!$S$3:$S$640,1)</f>
        <v>#N/A</v>
      </c>
      <c r="R7220" s="36" t="e">
        <f ca="1">LEFT(OFFSET(Lists!$S$2,P7220-1+MATCH(F7220,OFFSET(Lists!$T$3,P7220-1,0,Q7220-P7220+1),0),0),6)</f>
        <v>#N/A</v>
      </c>
      <c r="S7220" s="36" t="e">
        <f ca="1">VLOOKUP(R7220,Lists!B:D,3,FALSE)</f>
        <v>#N/A</v>
      </c>
      <c r="T7220" s="36" t="str">
        <f>IF(F7220&lt;&gt;"",MATCH(R7220,'Maximum minutes'!B:B,0),"")</f>
        <v/>
      </c>
      <c r="U7220" s="36">
        <f ca="1">IF(F7220&lt;&gt;"",COUNTA(OFFSET('Maximum minutes'!$C$1,'Annexe A1 Cours'!T7220,0,1,50)),0)</f>
        <v>0</v>
      </c>
      <c r="V7220" s="37">
        <f ca="1">IFERROR(OFFSET('Maximum minutes'!$C$1,T7220+1,-1+MATCH(G7220,OFFSET('Maximum minutes'!$C$1,T7220-1,0,1,50),0)),0)</f>
        <v>0</v>
      </c>
      <c r="W7220" s="38">
        <f t="shared" ca="1" si="224"/>
        <v>0</v>
      </c>
    </row>
    <row r="7221" spans="1:23" s="36" customFormat="1" ht="18.75">
      <c r="A7221" s="34"/>
      <c r="B7221" s="39"/>
      <c r="C7221" s="39"/>
      <c r="D7221" s="35"/>
      <c r="E7221" s="40"/>
      <c r="F7221" s="39"/>
      <c r="G7221" s="39"/>
      <c r="H7221" s="39"/>
      <c r="I7221" s="34"/>
      <c r="J7221" s="34"/>
      <c r="K7221" s="34"/>
      <c r="L7221" s="34"/>
      <c r="M7221" s="43" t="str">
        <f ca="1">IFERROR(OFFSET('Maximum minutes'!$C$1,T7221,MATCH(IF(G7221&lt;&gt;"",G7221,F7221),OFFSET('Maximum minutes'!$C$1,T7221-1,0,1,U7221+1),0)-1)*IF(OR(ISNUMBER(J7221),J7221="sans examen"),1,0)*IF(W7221&lt;MinDate,1,0),"")</f>
        <v/>
      </c>
      <c r="N7221" s="36">
        <f t="shared" ca="1" si="225"/>
        <v>0</v>
      </c>
      <c r="O7221" s="36" t="e">
        <f ca="1">LEFT(OFFSET(Lists!$Q$2,MATCH(E7221,Lists!$R$3:$R$19,0),0),4)</f>
        <v>#N/A</v>
      </c>
      <c r="P7221" s="36" t="e">
        <f ca="1">MATCH(O7221,Lists!$S$2:$S$640,1)</f>
        <v>#N/A</v>
      </c>
      <c r="Q7221" s="36" t="e">
        <f ca="1">MATCH(LEFT(OFFSET(Lists!$Q$2,MATCH(E7221,Lists!$R$3:$R$19,0)+1,0),4),Lists!$S$3:$S$640,1)</f>
        <v>#N/A</v>
      </c>
      <c r="R7221" s="36" t="e">
        <f ca="1">LEFT(OFFSET(Lists!$S$2,P7221-1+MATCH(F7221,OFFSET(Lists!$T$3,P7221-1,0,Q7221-P7221+1),0),0),6)</f>
        <v>#N/A</v>
      </c>
      <c r="S7221" s="36" t="e">
        <f ca="1">VLOOKUP(R7221,Lists!B:D,3,FALSE)</f>
        <v>#N/A</v>
      </c>
      <c r="T7221" s="36" t="str">
        <f>IF(F7221&lt;&gt;"",MATCH(R7221,'Maximum minutes'!B:B,0),"")</f>
        <v/>
      </c>
      <c r="U7221" s="36">
        <f ca="1">IF(F7221&lt;&gt;"",COUNTA(OFFSET('Maximum minutes'!$C$1,'Annexe A1 Cours'!T7221,0,1,50)),0)</f>
        <v>0</v>
      </c>
      <c r="V7221" s="37">
        <f ca="1">IFERROR(OFFSET('Maximum minutes'!$C$1,T7221+1,-1+MATCH(G7221,OFFSET('Maximum minutes'!$C$1,T7221-1,0,1,50),0)),0)</f>
        <v>0</v>
      </c>
      <c r="W7221" s="38">
        <f t="shared" ca="1" si="224"/>
        <v>0</v>
      </c>
    </row>
    <row r="7222" spans="1:23" s="36" customFormat="1" ht="18.75">
      <c r="A7222" s="34"/>
      <c r="B7222" s="39"/>
      <c r="C7222" s="39"/>
      <c r="D7222" s="35"/>
      <c r="E7222" s="40"/>
      <c r="F7222" s="39"/>
      <c r="G7222" s="39"/>
      <c r="H7222" s="39"/>
      <c r="I7222" s="34"/>
      <c r="J7222" s="34"/>
      <c r="K7222" s="34"/>
      <c r="L7222" s="34"/>
      <c r="M7222" s="43" t="str">
        <f ca="1">IFERROR(OFFSET('Maximum minutes'!$C$1,T7222,MATCH(IF(G7222&lt;&gt;"",G7222,F7222),OFFSET('Maximum minutes'!$C$1,T7222-1,0,1,U7222+1),0)-1)*IF(OR(ISNUMBER(J7222),J7222="sans examen"),1,0)*IF(W7222&lt;MinDate,1,0),"")</f>
        <v/>
      </c>
      <c r="N7222" s="36">
        <f t="shared" ca="1" si="225"/>
        <v>0</v>
      </c>
      <c r="O7222" s="36" t="e">
        <f ca="1">LEFT(OFFSET(Lists!$Q$2,MATCH(E7222,Lists!$R$3:$R$19,0),0),4)</f>
        <v>#N/A</v>
      </c>
      <c r="P7222" s="36" t="e">
        <f ca="1">MATCH(O7222,Lists!$S$2:$S$640,1)</f>
        <v>#N/A</v>
      </c>
      <c r="Q7222" s="36" t="e">
        <f ca="1">MATCH(LEFT(OFFSET(Lists!$Q$2,MATCH(E7222,Lists!$R$3:$R$19,0)+1,0),4),Lists!$S$3:$S$640,1)</f>
        <v>#N/A</v>
      </c>
      <c r="R7222" s="36" t="e">
        <f ca="1">LEFT(OFFSET(Lists!$S$2,P7222-1+MATCH(F7222,OFFSET(Lists!$T$3,P7222-1,0,Q7222-P7222+1),0),0),6)</f>
        <v>#N/A</v>
      </c>
      <c r="S7222" s="36" t="e">
        <f ca="1">VLOOKUP(R7222,Lists!B:D,3,FALSE)</f>
        <v>#N/A</v>
      </c>
      <c r="T7222" s="36" t="str">
        <f>IF(F7222&lt;&gt;"",MATCH(R7222,'Maximum minutes'!B:B,0),"")</f>
        <v/>
      </c>
      <c r="U7222" s="36">
        <f ca="1">IF(F7222&lt;&gt;"",COUNTA(OFFSET('Maximum minutes'!$C$1,'Annexe A1 Cours'!T7222,0,1,50)),0)</f>
        <v>0</v>
      </c>
      <c r="V7222" s="37">
        <f ca="1">IFERROR(OFFSET('Maximum minutes'!$C$1,T7222+1,-1+MATCH(G7222,OFFSET('Maximum minutes'!$C$1,T7222-1,0,1,50),0)),0)</f>
        <v>0</v>
      </c>
      <c r="W7222" s="38">
        <f t="shared" ca="1" si="224"/>
        <v>0</v>
      </c>
    </row>
    <row r="7223" spans="1:23" s="36" customFormat="1" ht="18.75">
      <c r="A7223" s="34"/>
      <c r="B7223" s="39"/>
      <c r="C7223" s="39"/>
      <c r="D7223" s="35"/>
      <c r="E7223" s="40"/>
      <c r="F7223" s="39"/>
      <c r="G7223" s="39"/>
      <c r="H7223" s="39"/>
      <c r="I7223" s="34"/>
      <c r="J7223" s="34"/>
      <c r="K7223" s="34"/>
      <c r="L7223" s="34"/>
      <c r="M7223" s="43" t="str">
        <f ca="1">IFERROR(OFFSET('Maximum minutes'!$C$1,T7223,MATCH(IF(G7223&lt;&gt;"",G7223,F7223),OFFSET('Maximum minutes'!$C$1,T7223-1,0,1,U7223+1),0)-1)*IF(OR(ISNUMBER(J7223),J7223="sans examen"),1,0)*IF(W7223&lt;MinDate,1,0),"")</f>
        <v/>
      </c>
      <c r="N7223" s="36">
        <f t="shared" ca="1" si="225"/>
        <v>0</v>
      </c>
      <c r="O7223" s="36" t="e">
        <f ca="1">LEFT(OFFSET(Lists!$Q$2,MATCH(E7223,Lists!$R$3:$R$19,0),0),4)</f>
        <v>#N/A</v>
      </c>
      <c r="P7223" s="36" t="e">
        <f ca="1">MATCH(O7223,Lists!$S$2:$S$640,1)</f>
        <v>#N/A</v>
      </c>
      <c r="Q7223" s="36" t="e">
        <f ca="1">MATCH(LEFT(OFFSET(Lists!$Q$2,MATCH(E7223,Lists!$R$3:$R$19,0)+1,0),4),Lists!$S$3:$S$640,1)</f>
        <v>#N/A</v>
      </c>
      <c r="R7223" s="36" t="e">
        <f ca="1">LEFT(OFFSET(Lists!$S$2,P7223-1+MATCH(F7223,OFFSET(Lists!$T$3,P7223-1,0,Q7223-P7223+1),0),0),6)</f>
        <v>#N/A</v>
      </c>
      <c r="S7223" s="36" t="e">
        <f ca="1">VLOOKUP(R7223,Lists!B:D,3,FALSE)</f>
        <v>#N/A</v>
      </c>
      <c r="T7223" s="36" t="str">
        <f>IF(F7223&lt;&gt;"",MATCH(R7223,'Maximum minutes'!B:B,0),"")</f>
        <v/>
      </c>
      <c r="U7223" s="36">
        <f ca="1">IF(F7223&lt;&gt;"",COUNTA(OFFSET('Maximum minutes'!$C$1,'Annexe A1 Cours'!T7223,0,1,50)),0)</f>
        <v>0</v>
      </c>
      <c r="V7223" s="37">
        <f ca="1">IFERROR(OFFSET('Maximum minutes'!$C$1,T7223+1,-1+MATCH(G7223,OFFSET('Maximum minutes'!$C$1,T7223-1,0,1,50),0)),0)</f>
        <v>0</v>
      </c>
      <c r="W7223" s="38">
        <f t="shared" ca="1" si="224"/>
        <v>0</v>
      </c>
    </row>
    <row r="7224" spans="1:23" s="36" customFormat="1" ht="18.75">
      <c r="A7224" s="34"/>
      <c r="B7224" s="39"/>
      <c r="C7224" s="39"/>
      <c r="D7224" s="35"/>
      <c r="E7224" s="40"/>
      <c r="F7224" s="39"/>
      <c r="G7224" s="39"/>
      <c r="H7224" s="39"/>
      <c r="I7224" s="34"/>
      <c r="J7224" s="34"/>
      <c r="K7224" s="34"/>
      <c r="L7224" s="34"/>
      <c r="M7224" s="43" t="str">
        <f ca="1">IFERROR(OFFSET('Maximum minutes'!$C$1,T7224,MATCH(IF(G7224&lt;&gt;"",G7224,F7224),OFFSET('Maximum minutes'!$C$1,T7224-1,0,1,U7224+1),0)-1)*IF(OR(ISNUMBER(J7224),J7224="sans examen"),1,0)*IF(W7224&lt;MinDate,1,0),"")</f>
        <v/>
      </c>
      <c r="N7224" s="36">
        <f t="shared" ca="1" si="225"/>
        <v>0</v>
      </c>
      <c r="O7224" s="36" t="e">
        <f ca="1">LEFT(OFFSET(Lists!$Q$2,MATCH(E7224,Lists!$R$3:$R$19,0),0),4)</f>
        <v>#N/A</v>
      </c>
      <c r="P7224" s="36" t="e">
        <f ca="1">MATCH(O7224,Lists!$S$2:$S$640,1)</f>
        <v>#N/A</v>
      </c>
      <c r="Q7224" s="36" t="e">
        <f ca="1">MATCH(LEFT(OFFSET(Lists!$Q$2,MATCH(E7224,Lists!$R$3:$R$19,0)+1,0),4),Lists!$S$3:$S$640,1)</f>
        <v>#N/A</v>
      </c>
      <c r="R7224" s="36" t="e">
        <f ca="1">LEFT(OFFSET(Lists!$S$2,P7224-1+MATCH(F7224,OFFSET(Lists!$T$3,P7224-1,0,Q7224-P7224+1),0),0),6)</f>
        <v>#N/A</v>
      </c>
      <c r="S7224" s="36" t="e">
        <f ca="1">VLOOKUP(R7224,Lists!B:D,3,FALSE)</f>
        <v>#N/A</v>
      </c>
      <c r="T7224" s="36" t="str">
        <f>IF(F7224&lt;&gt;"",MATCH(R7224,'Maximum minutes'!B:B,0),"")</f>
        <v/>
      </c>
      <c r="U7224" s="36">
        <f ca="1">IF(F7224&lt;&gt;"",COUNTA(OFFSET('Maximum minutes'!$C$1,'Annexe A1 Cours'!T7224,0,1,50)),0)</f>
        <v>0</v>
      </c>
      <c r="V7224" s="37">
        <f ca="1">IFERROR(OFFSET('Maximum minutes'!$C$1,T7224+1,-1+MATCH(G7224,OFFSET('Maximum minutes'!$C$1,T7224-1,0,1,50),0)),0)</f>
        <v>0</v>
      </c>
      <c r="W7224" s="38">
        <f t="shared" ca="1" si="224"/>
        <v>0</v>
      </c>
    </row>
    <row r="7225" spans="1:23" s="36" customFormat="1" ht="18.75">
      <c r="A7225" s="34"/>
      <c r="B7225" s="39"/>
      <c r="C7225" s="39"/>
      <c r="D7225" s="35"/>
      <c r="E7225" s="40"/>
      <c r="F7225" s="39"/>
      <c r="G7225" s="39"/>
      <c r="H7225" s="39"/>
      <c r="I7225" s="34"/>
      <c r="J7225" s="34"/>
      <c r="K7225" s="34"/>
      <c r="L7225" s="34"/>
      <c r="M7225" s="43" t="str">
        <f ca="1">IFERROR(OFFSET('Maximum minutes'!$C$1,T7225,MATCH(IF(G7225&lt;&gt;"",G7225,F7225),OFFSET('Maximum minutes'!$C$1,T7225-1,0,1,U7225+1),0)-1)*IF(OR(ISNUMBER(J7225),J7225="sans examen"),1,0)*IF(W7225&lt;MinDate,1,0),"")</f>
        <v/>
      </c>
      <c r="N7225" s="36">
        <f t="shared" ca="1" si="225"/>
        <v>0</v>
      </c>
      <c r="O7225" s="36" t="e">
        <f ca="1">LEFT(OFFSET(Lists!$Q$2,MATCH(E7225,Lists!$R$3:$R$19,0),0),4)</f>
        <v>#N/A</v>
      </c>
      <c r="P7225" s="36" t="e">
        <f ca="1">MATCH(O7225,Lists!$S$2:$S$640,1)</f>
        <v>#N/A</v>
      </c>
      <c r="Q7225" s="36" t="e">
        <f ca="1">MATCH(LEFT(OFFSET(Lists!$Q$2,MATCH(E7225,Lists!$R$3:$R$19,0)+1,0),4),Lists!$S$3:$S$640,1)</f>
        <v>#N/A</v>
      </c>
      <c r="R7225" s="36" t="e">
        <f ca="1">LEFT(OFFSET(Lists!$S$2,P7225-1+MATCH(F7225,OFFSET(Lists!$T$3,P7225-1,0,Q7225-P7225+1),0),0),6)</f>
        <v>#N/A</v>
      </c>
      <c r="S7225" s="36" t="e">
        <f ca="1">VLOOKUP(R7225,Lists!B:D,3,FALSE)</f>
        <v>#N/A</v>
      </c>
      <c r="T7225" s="36" t="str">
        <f>IF(F7225&lt;&gt;"",MATCH(R7225,'Maximum minutes'!B:B,0),"")</f>
        <v/>
      </c>
      <c r="U7225" s="36">
        <f ca="1">IF(F7225&lt;&gt;"",COUNTA(OFFSET('Maximum minutes'!$C$1,'Annexe A1 Cours'!T7225,0,1,50)),0)</f>
        <v>0</v>
      </c>
      <c r="V7225" s="37">
        <f ca="1">IFERROR(OFFSET('Maximum minutes'!$C$1,T7225+1,-1+MATCH(G7225,OFFSET('Maximum minutes'!$C$1,T7225-1,0,1,50),0)),0)</f>
        <v>0</v>
      </c>
      <c r="W7225" s="38">
        <f t="shared" ca="1" si="224"/>
        <v>0</v>
      </c>
    </row>
    <row r="7226" spans="1:23" s="36" customFormat="1" ht="18.75">
      <c r="A7226" s="34"/>
      <c r="B7226" s="39"/>
      <c r="C7226" s="39"/>
      <c r="D7226" s="35"/>
      <c r="E7226" s="40"/>
      <c r="F7226" s="39"/>
      <c r="G7226" s="39"/>
      <c r="H7226" s="39"/>
      <c r="I7226" s="34"/>
      <c r="J7226" s="34"/>
      <c r="K7226" s="34"/>
      <c r="L7226" s="34"/>
      <c r="M7226" s="43" t="str">
        <f ca="1">IFERROR(OFFSET('Maximum minutes'!$C$1,T7226,MATCH(IF(G7226&lt;&gt;"",G7226,F7226),OFFSET('Maximum minutes'!$C$1,T7226-1,0,1,U7226+1),0)-1)*IF(OR(ISNUMBER(J7226),J7226="sans examen"),1,0)*IF(W7226&lt;MinDate,1,0),"")</f>
        <v/>
      </c>
      <c r="N7226" s="36">
        <f t="shared" ca="1" si="225"/>
        <v>0</v>
      </c>
      <c r="O7226" s="36" t="e">
        <f ca="1">LEFT(OFFSET(Lists!$Q$2,MATCH(E7226,Lists!$R$3:$R$19,0),0),4)</f>
        <v>#N/A</v>
      </c>
      <c r="P7226" s="36" t="e">
        <f ca="1">MATCH(O7226,Lists!$S$2:$S$640,1)</f>
        <v>#N/A</v>
      </c>
      <c r="Q7226" s="36" t="e">
        <f ca="1">MATCH(LEFT(OFFSET(Lists!$Q$2,MATCH(E7226,Lists!$R$3:$R$19,0)+1,0),4),Lists!$S$3:$S$640,1)</f>
        <v>#N/A</v>
      </c>
      <c r="R7226" s="36" t="e">
        <f ca="1">LEFT(OFFSET(Lists!$S$2,P7226-1+MATCH(F7226,OFFSET(Lists!$T$3,P7226-1,0,Q7226-P7226+1),0),0),6)</f>
        <v>#N/A</v>
      </c>
      <c r="S7226" s="36" t="e">
        <f ca="1">VLOOKUP(R7226,Lists!B:D,3,FALSE)</f>
        <v>#N/A</v>
      </c>
      <c r="T7226" s="36" t="str">
        <f>IF(F7226&lt;&gt;"",MATCH(R7226,'Maximum minutes'!B:B,0),"")</f>
        <v/>
      </c>
      <c r="U7226" s="36">
        <f ca="1">IF(F7226&lt;&gt;"",COUNTA(OFFSET('Maximum minutes'!$C$1,'Annexe A1 Cours'!T7226,0,1,50)),0)</f>
        <v>0</v>
      </c>
      <c r="V7226" s="37">
        <f ca="1">IFERROR(OFFSET('Maximum minutes'!$C$1,T7226+1,-1+MATCH(G7226,OFFSET('Maximum minutes'!$C$1,T7226-1,0,1,50),0)),0)</f>
        <v>0</v>
      </c>
      <c r="W7226" s="38">
        <f t="shared" ca="1" si="224"/>
        <v>0</v>
      </c>
    </row>
    <row r="7227" spans="1:23" s="36" customFormat="1" ht="18.75">
      <c r="A7227" s="34"/>
      <c r="B7227" s="39"/>
      <c r="C7227" s="39"/>
      <c r="D7227" s="35"/>
      <c r="E7227" s="40"/>
      <c r="F7227" s="39"/>
      <c r="G7227" s="39"/>
      <c r="H7227" s="39"/>
      <c r="I7227" s="34"/>
      <c r="J7227" s="34"/>
      <c r="K7227" s="34"/>
      <c r="L7227" s="34"/>
      <c r="M7227" s="43" t="str">
        <f ca="1">IFERROR(OFFSET('Maximum minutes'!$C$1,T7227,MATCH(IF(G7227&lt;&gt;"",G7227,F7227),OFFSET('Maximum minutes'!$C$1,T7227-1,0,1,U7227+1),0)-1)*IF(OR(ISNUMBER(J7227),J7227="sans examen"),1,0)*IF(W7227&lt;MinDate,1,0),"")</f>
        <v/>
      </c>
      <c r="N7227" s="36">
        <f t="shared" ca="1" si="225"/>
        <v>0</v>
      </c>
      <c r="O7227" s="36" t="e">
        <f ca="1">LEFT(OFFSET(Lists!$Q$2,MATCH(E7227,Lists!$R$3:$R$19,0),0),4)</f>
        <v>#N/A</v>
      </c>
      <c r="P7227" s="36" t="e">
        <f ca="1">MATCH(O7227,Lists!$S$2:$S$640,1)</f>
        <v>#N/A</v>
      </c>
      <c r="Q7227" s="36" t="e">
        <f ca="1">MATCH(LEFT(OFFSET(Lists!$Q$2,MATCH(E7227,Lists!$R$3:$R$19,0)+1,0),4),Lists!$S$3:$S$640,1)</f>
        <v>#N/A</v>
      </c>
      <c r="R7227" s="36" t="e">
        <f ca="1">LEFT(OFFSET(Lists!$S$2,P7227-1+MATCH(F7227,OFFSET(Lists!$T$3,P7227-1,0,Q7227-P7227+1),0),0),6)</f>
        <v>#N/A</v>
      </c>
      <c r="S7227" s="36" t="e">
        <f ca="1">VLOOKUP(R7227,Lists!B:D,3,FALSE)</f>
        <v>#N/A</v>
      </c>
      <c r="T7227" s="36" t="str">
        <f>IF(F7227&lt;&gt;"",MATCH(R7227,'Maximum minutes'!B:B,0),"")</f>
        <v/>
      </c>
      <c r="U7227" s="36">
        <f ca="1">IF(F7227&lt;&gt;"",COUNTA(OFFSET('Maximum minutes'!$C$1,'Annexe A1 Cours'!T7227,0,1,50)),0)</f>
        <v>0</v>
      </c>
      <c r="V7227" s="37">
        <f ca="1">IFERROR(OFFSET('Maximum minutes'!$C$1,T7227+1,-1+MATCH(G7227,OFFSET('Maximum minutes'!$C$1,T7227-1,0,1,50),0)),0)</f>
        <v>0</v>
      </c>
      <c r="W7227" s="38">
        <f t="shared" ca="1" si="224"/>
        <v>0</v>
      </c>
    </row>
    <row r="7228" spans="1:23" s="36" customFormat="1" ht="18.75">
      <c r="A7228" s="34"/>
      <c r="B7228" s="39"/>
      <c r="C7228" s="39"/>
      <c r="D7228" s="35"/>
      <c r="E7228" s="40"/>
      <c r="F7228" s="39"/>
      <c r="G7228" s="39"/>
      <c r="H7228" s="39"/>
      <c r="I7228" s="34"/>
      <c r="J7228" s="34"/>
      <c r="K7228" s="34"/>
      <c r="L7228" s="34"/>
      <c r="M7228" s="43" t="str">
        <f ca="1">IFERROR(OFFSET('Maximum minutes'!$C$1,T7228,MATCH(IF(G7228&lt;&gt;"",G7228,F7228),OFFSET('Maximum minutes'!$C$1,T7228-1,0,1,U7228+1),0)-1)*IF(OR(ISNUMBER(J7228),J7228="sans examen"),1,0)*IF(W7228&lt;MinDate,1,0),"")</f>
        <v/>
      </c>
      <c r="N7228" s="36">
        <f t="shared" ca="1" si="225"/>
        <v>0</v>
      </c>
      <c r="O7228" s="36" t="e">
        <f ca="1">LEFT(OFFSET(Lists!$Q$2,MATCH(E7228,Lists!$R$3:$R$19,0),0),4)</f>
        <v>#N/A</v>
      </c>
      <c r="P7228" s="36" t="e">
        <f ca="1">MATCH(O7228,Lists!$S$2:$S$640,1)</f>
        <v>#N/A</v>
      </c>
      <c r="Q7228" s="36" t="e">
        <f ca="1">MATCH(LEFT(OFFSET(Lists!$Q$2,MATCH(E7228,Lists!$R$3:$R$19,0)+1,0),4),Lists!$S$3:$S$640,1)</f>
        <v>#N/A</v>
      </c>
      <c r="R7228" s="36" t="e">
        <f ca="1">LEFT(OFFSET(Lists!$S$2,P7228-1+MATCH(F7228,OFFSET(Lists!$T$3,P7228-1,0,Q7228-P7228+1),0),0),6)</f>
        <v>#N/A</v>
      </c>
      <c r="S7228" s="36" t="e">
        <f ca="1">VLOOKUP(R7228,Lists!B:D,3,FALSE)</f>
        <v>#N/A</v>
      </c>
      <c r="T7228" s="36" t="str">
        <f>IF(F7228&lt;&gt;"",MATCH(R7228,'Maximum minutes'!B:B,0),"")</f>
        <v/>
      </c>
      <c r="U7228" s="36">
        <f ca="1">IF(F7228&lt;&gt;"",COUNTA(OFFSET('Maximum minutes'!$C$1,'Annexe A1 Cours'!T7228,0,1,50)),0)</f>
        <v>0</v>
      </c>
      <c r="V7228" s="37">
        <f ca="1">IFERROR(OFFSET('Maximum minutes'!$C$1,T7228+1,-1+MATCH(G7228,OFFSET('Maximum minutes'!$C$1,T7228-1,0,1,50),0)),0)</f>
        <v>0</v>
      </c>
      <c r="W7228" s="38">
        <f t="shared" ca="1" si="224"/>
        <v>0</v>
      </c>
    </row>
    <row r="7229" spans="1:23" s="36" customFormat="1" ht="18.75">
      <c r="A7229" s="34"/>
      <c r="B7229" s="39"/>
      <c r="C7229" s="39"/>
      <c r="D7229" s="35"/>
      <c r="E7229" s="40"/>
      <c r="F7229" s="39"/>
      <c r="G7229" s="39"/>
      <c r="H7229" s="39"/>
      <c r="I7229" s="34"/>
      <c r="J7229" s="34"/>
      <c r="K7229" s="34"/>
      <c r="L7229" s="34"/>
      <c r="M7229" s="43" t="str">
        <f ca="1">IFERROR(OFFSET('Maximum minutes'!$C$1,T7229,MATCH(IF(G7229&lt;&gt;"",G7229,F7229),OFFSET('Maximum minutes'!$C$1,T7229-1,0,1,U7229+1),0)-1)*IF(OR(ISNUMBER(J7229),J7229="sans examen"),1,0)*IF(W7229&lt;MinDate,1,0),"")</f>
        <v/>
      </c>
      <c r="N7229" s="36">
        <f t="shared" ca="1" si="225"/>
        <v>0</v>
      </c>
      <c r="O7229" s="36" t="e">
        <f ca="1">LEFT(OFFSET(Lists!$Q$2,MATCH(E7229,Lists!$R$3:$R$19,0),0),4)</f>
        <v>#N/A</v>
      </c>
      <c r="P7229" s="36" t="e">
        <f ca="1">MATCH(O7229,Lists!$S$2:$S$640,1)</f>
        <v>#N/A</v>
      </c>
      <c r="Q7229" s="36" t="e">
        <f ca="1">MATCH(LEFT(OFFSET(Lists!$Q$2,MATCH(E7229,Lists!$R$3:$R$19,0)+1,0),4),Lists!$S$3:$S$640,1)</f>
        <v>#N/A</v>
      </c>
      <c r="R7229" s="36" t="e">
        <f ca="1">LEFT(OFFSET(Lists!$S$2,P7229-1+MATCH(F7229,OFFSET(Lists!$T$3,P7229-1,0,Q7229-P7229+1),0),0),6)</f>
        <v>#N/A</v>
      </c>
      <c r="S7229" s="36" t="e">
        <f ca="1">VLOOKUP(R7229,Lists!B:D,3,FALSE)</f>
        <v>#N/A</v>
      </c>
      <c r="T7229" s="36" t="str">
        <f>IF(F7229&lt;&gt;"",MATCH(R7229,'Maximum minutes'!B:B,0),"")</f>
        <v/>
      </c>
      <c r="U7229" s="36">
        <f ca="1">IF(F7229&lt;&gt;"",COUNTA(OFFSET('Maximum minutes'!$C$1,'Annexe A1 Cours'!T7229,0,1,50)),0)</f>
        <v>0</v>
      </c>
      <c r="V7229" s="37">
        <f ca="1">IFERROR(OFFSET('Maximum minutes'!$C$1,T7229+1,-1+MATCH(G7229,OFFSET('Maximum minutes'!$C$1,T7229-1,0,1,50),0)),0)</f>
        <v>0</v>
      </c>
      <c r="W7229" s="38">
        <f t="shared" ca="1" si="224"/>
        <v>0</v>
      </c>
    </row>
    <row r="7230" spans="1:23" s="36" customFormat="1" ht="18.75">
      <c r="A7230" s="34"/>
      <c r="B7230" s="39"/>
      <c r="C7230" s="39"/>
      <c r="D7230" s="35"/>
      <c r="E7230" s="40"/>
      <c r="F7230" s="39"/>
      <c r="G7230" s="39"/>
      <c r="H7230" s="39"/>
      <c r="I7230" s="34"/>
      <c r="J7230" s="34"/>
      <c r="K7230" s="34"/>
      <c r="L7230" s="34"/>
      <c r="M7230" s="43" t="str">
        <f ca="1">IFERROR(OFFSET('Maximum minutes'!$C$1,T7230,MATCH(IF(G7230&lt;&gt;"",G7230,F7230),OFFSET('Maximum minutes'!$C$1,T7230-1,0,1,U7230+1),0)-1)*IF(OR(ISNUMBER(J7230),J7230="sans examen"),1,0)*IF(W7230&lt;MinDate,1,0),"")</f>
        <v/>
      </c>
      <c r="N7230" s="36">
        <f t="shared" ca="1" si="225"/>
        <v>0</v>
      </c>
      <c r="O7230" s="36" t="e">
        <f ca="1">LEFT(OFFSET(Lists!$Q$2,MATCH(E7230,Lists!$R$3:$R$19,0),0),4)</f>
        <v>#N/A</v>
      </c>
      <c r="P7230" s="36" t="e">
        <f ca="1">MATCH(O7230,Lists!$S$2:$S$640,1)</f>
        <v>#N/A</v>
      </c>
      <c r="Q7230" s="36" t="e">
        <f ca="1">MATCH(LEFT(OFFSET(Lists!$Q$2,MATCH(E7230,Lists!$R$3:$R$19,0)+1,0),4),Lists!$S$3:$S$640,1)</f>
        <v>#N/A</v>
      </c>
      <c r="R7230" s="36" t="e">
        <f ca="1">LEFT(OFFSET(Lists!$S$2,P7230-1+MATCH(F7230,OFFSET(Lists!$T$3,P7230-1,0,Q7230-P7230+1),0),0),6)</f>
        <v>#N/A</v>
      </c>
      <c r="S7230" s="36" t="e">
        <f ca="1">VLOOKUP(R7230,Lists!B:D,3,FALSE)</f>
        <v>#N/A</v>
      </c>
      <c r="T7230" s="36" t="str">
        <f>IF(F7230&lt;&gt;"",MATCH(R7230,'Maximum minutes'!B:B,0),"")</f>
        <v/>
      </c>
      <c r="U7230" s="36">
        <f ca="1">IF(F7230&lt;&gt;"",COUNTA(OFFSET('Maximum minutes'!$C$1,'Annexe A1 Cours'!T7230,0,1,50)),0)</f>
        <v>0</v>
      </c>
      <c r="V7230" s="37">
        <f ca="1">IFERROR(OFFSET('Maximum minutes'!$C$1,T7230+1,-1+MATCH(G7230,OFFSET('Maximum minutes'!$C$1,T7230-1,0,1,50),0)),0)</f>
        <v>0</v>
      </c>
      <c r="W7230" s="38">
        <f t="shared" ca="1" si="224"/>
        <v>0</v>
      </c>
    </row>
    <row r="7231" spans="1:23" s="36" customFormat="1" ht="18.75">
      <c r="A7231" s="34"/>
      <c r="B7231" s="39"/>
      <c r="C7231" s="39"/>
      <c r="D7231" s="35"/>
      <c r="E7231" s="40"/>
      <c r="F7231" s="39"/>
      <c r="G7231" s="39"/>
      <c r="H7231" s="39"/>
      <c r="I7231" s="34"/>
      <c r="J7231" s="34"/>
      <c r="K7231" s="34"/>
      <c r="L7231" s="34"/>
      <c r="M7231" s="43" t="str">
        <f ca="1">IFERROR(OFFSET('Maximum minutes'!$C$1,T7231,MATCH(IF(G7231&lt;&gt;"",G7231,F7231),OFFSET('Maximum minutes'!$C$1,T7231-1,0,1,U7231+1),0)-1)*IF(OR(ISNUMBER(J7231),J7231="sans examen"),1,0)*IF(W7231&lt;MinDate,1,0),"")</f>
        <v/>
      </c>
      <c r="N7231" s="36">
        <f t="shared" ca="1" si="225"/>
        <v>0</v>
      </c>
      <c r="O7231" s="36" t="e">
        <f ca="1">LEFT(OFFSET(Lists!$Q$2,MATCH(E7231,Lists!$R$3:$R$19,0),0),4)</f>
        <v>#N/A</v>
      </c>
      <c r="P7231" s="36" t="e">
        <f ca="1">MATCH(O7231,Lists!$S$2:$S$640,1)</f>
        <v>#N/A</v>
      </c>
      <c r="Q7231" s="36" t="e">
        <f ca="1">MATCH(LEFT(OFFSET(Lists!$Q$2,MATCH(E7231,Lists!$R$3:$R$19,0)+1,0),4),Lists!$S$3:$S$640,1)</f>
        <v>#N/A</v>
      </c>
      <c r="R7231" s="36" t="e">
        <f ca="1">LEFT(OFFSET(Lists!$S$2,P7231-1+MATCH(F7231,OFFSET(Lists!$T$3,P7231-1,0,Q7231-P7231+1),0),0),6)</f>
        <v>#N/A</v>
      </c>
      <c r="S7231" s="36" t="e">
        <f ca="1">VLOOKUP(R7231,Lists!B:D,3,FALSE)</f>
        <v>#N/A</v>
      </c>
      <c r="T7231" s="36" t="str">
        <f>IF(F7231&lt;&gt;"",MATCH(R7231,'Maximum minutes'!B:B,0),"")</f>
        <v/>
      </c>
      <c r="U7231" s="36">
        <f ca="1">IF(F7231&lt;&gt;"",COUNTA(OFFSET('Maximum minutes'!$C$1,'Annexe A1 Cours'!T7231,0,1,50)),0)</f>
        <v>0</v>
      </c>
      <c r="V7231" s="37">
        <f ca="1">IFERROR(OFFSET('Maximum minutes'!$C$1,T7231+1,-1+MATCH(G7231,OFFSET('Maximum minutes'!$C$1,T7231-1,0,1,50),0)),0)</f>
        <v>0</v>
      </c>
      <c r="W7231" s="38">
        <f t="shared" ca="1" si="224"/>
        <v>0</v>
      </c>
    </row>
    <row r="7232" spans="1:23" s="36" customFormat="1" ht="18.75">
      <c r="A7232" s="34"/>
      <c r="B7232" s="39"/>
      <c r="C7232" s="39"/>
      <c r="D7232" s="35"/>
      <c r="E7232" s="40"/>
      <c r="F7232" s="39"/>
      <c r="G7232" s="39"/>
      <c r="H7232" s="39"/>
      <c r="I7232" s="34"/>
      <c r="J7232" s="34"/>
      <c r="K7232" s="34"/>
      <c r="L7232" s="34"/>
      <c r="M7232" s="43" t="str">
        <f ca="1">IFERROR(OFFSET('Maximum minutes'!$C$1,T7232,MATCH(IF(G7232&lt;&gt;"",G7232,F7232),OFFSET('Maximum minutes'!$C$1,T7232-1,0,1,U7232+1),0)-1)*IF(OR(ISNUMBER(J7232),J7232="sans examen"),1,0)*IF(W7232&lt;MinDate,1,0),"")</f>
        <v/>
      </c>
      <c r="N7232" s="36">
        <f t="shared" ca="1" si="225"/>
        <v>0</v>
      </c>
      <c r="O7232" s="36" t="e">
        <f ca="1">LEFT(OFFSET(Lists!$Q$2,MATCH(E7232,Lists!$R$3:$R$19,0),0),4)</f>
        <v>#N/A</v>
      </c>
      <c r="P7232" s="36" t="e">
        <f ca="1">MATCH(O7232,Lists!$S$2:$S$640,1)</f>
        <v>#N/A</v>
      </c>
      <c r="Q7232" s="36" t="e">
        <f ca="1">MATCH(LEFT(OFFSET(Lists!$Q$2,MATCH(E7232,Lists!$R$3:$R$19,0)+1,0),4),Lists!$S$3:$S$640,1)</f>
        <v>#N/A</v>
      </c>
      <c r="R7232" s="36" t="e">
        <f ca="1">LEFT(OFFSET(Lists!$S$2,P7232-1+MATCH(F7232,OFFSET(Lists!$T$3,P7232-1,0,Q7232-P7232+1),0),0),6)</f>
        <v>#N/A</v>
      </c>
      <c r="S7232" s="36" t="e">
        <f ca="1">VLOOKUP(R7232,Lists!B:D,3,FALSE)</f>
        <v>#N/A</v>
      </c>
      <c r="T7232" s="36" t="str">
        <f>IF(F7232&lt;&gt;"",MATCH(R7232,'Maximum minutes'!B:B,0),"")</f>
        <v/>
      </c>
      <c r="U7232" s="36">
        <f ca="1">IF(F7232&lt;&gt;"",COUNTA(OFFSET('Maximum minutes'!$C$1,'Annexe A1 Cours'!T7232,0,1,50)),0)</f>
        <v>0</v>
      </c>
      <c r="V7232" s="37">
        <f ca="1">IFERROR(OFFSET('Maximum minutes'!$C$1,T7232+1,-1+MATCH(G7232,OFFSET('Maximum minutes'!$C$1,T7232-1,0,1,50),0)),0)</f>
        <v>0</v>
      </c>
      <c r="W7232" s="38">
        <f t="shared" ca="1" si="224"/>
        <v>0</v>
      </c>
    </row>
    <row r="7233" spans="1:23" s="36" customFormat="1" ht="18.75">
      <c r="A7233" s="34"/>
      <c r="B7233" s="39"/>
      <c r="C7233" s="39"/>
      <c r="D7233" s="35"/>
      <c r="E7233" s="40"/>
      <c r="F7233" s="39"/>
      <c r="G7233" s="39"/>
      <c r="H7233" s="39"/>
      <c r="I7233" s="34"/>
      <c r="J7233" s="34"/>
      <c r="K7233" s="34"/>
      <c r="L7233" s="34"/>
      <c r="M7233" s="43" t="str">
        <f ca="1">IFERROR(OFFSET('Maximum minutes'!$C$1,T7233,MATCH(IF(G7233&lt;&gt;"",G7233,F7233),OFFSET('Maximum minutes'!$C$1,T7233-1,0,1,U7233+1),0)-1)*IF(OR(ISNUMBER(J7233),J7233="sans examen"),1,0)*IF(W7233&lt;MinDate,1,0),"")</f>
        <v/>
      </c>
      <c r="N7233" s="36">
        <f t="shared" ca="1" si="225"/>
        <v>0</v>
      </c>
      <c r="O7233" s="36" t="e">
        <f ca="1">LEFT(OFFSET(Lists!$Q$2,MATCH(E7233,Lists!$R$3:$R$19,0),0),4)</f>
        <v>#N/A</v>
      </c>
      <c r="P7233" s="36" t="e">
        <f ca="1">MATCH(O7233,Lists!$S$2:$S$640,1)</f>
        <v>#N/A</v>
      </c>
      <c r="Q7233" s="36" t="e">
        <f ca="1">MATCH(LEFT(OFFSET(Lists!$Q$2,MATCH(E7233,Lists!$R$3:$R$19,0)+1,0),4),Lists!$S$3:$S$640,1)</f>
        <v>#N/A</v>
      </c>
      <c r="R7233" s="36" t="e">
        <f ca="1">LEFT(OFFSET(Lists!$S$2,P7233-1+MATCH(F7233,OFFSET(Lists!$T$3,P7233-1,0,Q7233-P7233+1),0),0),6)</f>
        <v>#N/A</v>
      </c>
      <c r="S7233" s="36" t="e">
        <f ca="1">VLOOKUP(R7233,Lists!B:D,3,FALSE)</f>
        <v>#N/A</v>
      </c>
      <c r="T7233" s="36" t="str">
        <f>IF(F7233&lt;&gt;"",MATCH(R7233,'Maximum minutes'!B:B,0),"")</f>
        <v/>
      </c>
      <c r="U7233" s="36">
        <f ca="1">IF(F7233&lt;&gt;"",COUNTA(OFFSET('Maximum minutes'!$C$1,'Annexe A1 Cours'!T7233,0,1,50)),0)</f>
        <v>0</v>
      </c>
      <c r="V7233" s="37">
        <f ca="1">IFERROR(OFFSET('Maximum minutes'!$C$1,T7233+1,-1+MATCH(G7233,OFFSET('Maximum minutes'!$C$1,T7233-1,0,1,50),0)),0)</f>
        <v>0</v>
      </c>
      <c r="W7233" s="38">
        <f t="shared" ca="1" si="224"/>
        <v>0</v>
      </c>
    </row>
    <row r="7234" spans="1:23" s="36" customFormat="1" ht="18.75">
      <c r="A7234" s="34"/>
      <c r="B7234" s="39"/>
      <c r="C7234" s="39"/>
      <c r="D7234" s="35"/>
      <c r="E7234" s="40"/>
      <c r="F7234" s="39"/>
      <c r="G7234" s="39"/>
      <c r="H7234" s="39"/>
      <c r="I7234" s="34"/>
      <c r="J7234" s="34"/>
      <c r="K7234" s="34"/>
      <c r="L7234" s="34"/>
      <c r="M7234" s="43" t="str">
        <f ca="1">IFERROR(OFFSET('Maximum minutes'!$C$1,T7234,MATCH(IF(G7234&lt;&gt;"",G7234,F7234),OFFSET('Maximum minutes'!$C$1,T7234-1,0,1,U7234+1),0)-1)*IF(OR(ISNUMBER(J7234),J7234="sans examen"),1,0)*IF(W7234&lt;MinDate,1,0),"")</f>
        <v/>
      </c>
      <c r="N7234" s="36">
        <f t="shared" ca="1" si="225"/>
        <v>0</v>
      </c>
      <c r="O7234" s="36" t="e">
        <f ca="1">LEFT(OFFSET(Lists!$Q$2,MATCH(E7234,Lists!$R$3:$R$19,0),0),4)</f>
        <v>#N/A</v>
      </c>
      <c r="P7234" s="36" t="e">
        <f ca="1">MATCH(O7234,Lists!$S$2:$S$640,1)</f>
        <v>#N/A</v>
      </c>
      <c r="Q7234" s="36" t="e">
        <f ca="1">MATCH(LEFT(OFFSET(Lists!$Q$2,MATCH(E7234,Lists!$R$3:$R$19,0)+1,0),4),Lists!$S$3:$S$640,1)</f>
        <v>#N/A</v>
      </c>
      <c r="R7234" s="36" t="e">
        <f ca="1">LEFT(OFFSET(Lists!$S$2,P7234-1+MATCH(F7234,OFFSET(Lists!$T$3,P7234-1,0,Q7234-P7234+1),0),0),6)</f>
        <v>#N/A</v>
      </c>
      <c r="S7234" s="36" t="e">
        <f ca="1">VLOOKUP(R7234,Lists!B:D,3,FALSE)</f>
        <v>#N/A</v>
      </c>
      <c r="T7234" s="36" t="str">
        <f>IF(F7234&lt;&gt;"",MATCH(R7234,'Maximum minutes'!B:B,0),"")</f>
        <v/>
      </c>
      <c r="U7234" s="36">
        <f ca="1">IF(F7234&lt;&gt;"",COUNTA(OFFSET('Maximum minutes'!$C$1,'Annexe A1 Cours'!T7234,0,1,50)),0)</f>
        <v>0</v>
      </c>
      <c r="V7234" s="37">
        <f ca="1">IFERROR(OFFSET('Maximum minutes'!$C$1,T7234+1,-1+MATCH(G7234,OFFSET('Maximum minutes'!$C$1,T7234-1,0,1,50),0)),0)</f>
        <v>0</v>
      </c>
      <c r="W7234" s="38">
        <f t="shared" ca="1" si="224"/>
        <v>0</v>
      </c>
    </row>
    <row r="7235" spans="1:23" s="36" customFormat="1" ht="18.75">
      <c r="A7235" s="34"/>
      <c r="B7235" s="39"/>
      <c r="C7235" s="39"/>
      <c r="D7235" s="35"/>
      <c r="E7235" s="40"/>
      <c r="F7235" s="39"/>
      <c r="G7235" s="39"/>
      <c r="H7235" s="39"/>
      <c r="I7235" s="34"/>
      <c r="J7235" s="34"/>
      <c r="K7235" s="34"/>
      <c r="L7235" s="34"/>
      <c r="M7235" s="43" t="str">
        <f ca="1">IFERROR(OFFSET('Maximum minutes'!$C$1,T7235,MATCH(IF(G7235&lt;&gt;"",G7235,F7235),OFFSET('Maximum minutes'!$C$1,T7235-1,0,1,U7235+1),0)-1)*IF(OR(ISNUMBER(J7235),J7235="sans examen"),1,0)*IF(W7235&lt;MinDate,1,0),"")</f>
        <v/>
      </c>
      <c r="N7235" s="36">
        <f t="shared" ca="1" si="225"/>
        <v>0</v>
      </c>
      <c r="O7235" s="36" t="e">
        <f ca="1">LEFT(OFFSET(Lists!$Q$2,MATCH(E7235,Lists!$R$3:$R$19,0),0),4)</f>
        <v>#N/A</v>
      </c>
      <c r="P7235" s="36" t="e">
        <f ca="1">MATCH(O7235,Lists!$S$2:$S$640,1)</f>
        <v>#N/A</v>
      </c>
      <c r="Q7235" s="36" t="e">
        <f ca="1">MATCH(LEFT(OFFSET(Lists!$Q$2,MATCH(E7235,Lists!$R$3:$R$19,0)+1,0),4),Lists!$S$3:$S$640,1)</f>
        <v>#N/A</v>
      </c>
      <c r="R7235" s="36" t="e">
        <f ca="1">LEFT(OFFSET(Lists!$S$2,P7235-1+MATCH(F7235,OFFSET(Lists!$T$3,P7235-1,0,Q7235-P7235+1),0),0),6)</f>
        <v>#N/A</v>
      </c>
      <c r="S7235" s="36" t="e">
        <f ca="1">VLOOKUP(R7235,Lists!B:D,3,FALSE)</f>
        <v>#N/A</v>
      </c>
      <c r="T7235" s="36" t="str">
        <f>IF(F7235&lt;&gt;"",MATCH(R7235,'Maximum minutes'!B:B,0),"")</f>
        <v/>
      </c>
      <c r="U7235" s="36">
        <f ca="1">IF(F7235&lt;&gt;"",COUNTA(OFFSET('Maximum minutes'!$C$1,'Annexe A1 Cours'!T7235,0,1,50)),0)</f>
        <v>0</v>
      </c>
      <c r="V7235" s="37">
        <f ca="1">IFERROR(OFFSET('Maximum minutes'!$C$1,T7235+1,-1+MATCH(G7235,OFFSET('Maximum minutes'!$C$1,T7235-1,0,1,50),0)),0)</f>
        <v>0</v>
      </c>
      <c r="W7235" s="38">
        <f t="shared" ca="1" si="224"/>
        <v>0</v>
      </c>
    </row>
    <row r="7236" spans="1:23" s="36" customFormat="1" ht="18.75">
      <c r="A7236" s="34"/>
      <c r="B7236" s="39"/>
      <c r="C7236" s="39"/>
      <c r="D7236" s="35"/>
      <c r="E7236" s="40"/>
      <c r="F7236" s="39"/>
      <c r="G7236" s="39"/>
      <c r="H7236" s="39"/>
      <c r="I7236" s="34"/>
      <c r="J7236" s="34"/>
      <c r="K7236" s="34"/>
      <c r="L7236" s="34"/>
      <c r="M7236" s="43" t="str">
        <f ca="1">IFERROR(OFFSET('Maximum minutes'!$C$1,T7236,MATCH(IF(G7236&lt;&gt;"",G7236,F7236),OFFSET('Maximum minutes'!$C$1,T7236-1,0,1,U7236+1),0)-1)*IF(OR(ISNUMBER(J7236),J7236="sans examen"),1,0)*IF(W7236&lt;MinDate,1,0),"")</f>
        <v/>
      </c>
      <c r="N7236" s="36">
        <f t="shared" ca="1" si="225"/>
        <v>0</v>
      </c>
      <c r="O7236" s="36" t="e">
        <f ca="1">LEFT(OFFSET(Lists!$Q$2,MATCH(E7236,Lists!$R$3:$R$19,0),0),4)</f>
        <v>#N/A</v>
      </c>
      <c r="P7236" s="36" t="e">
        <f ca="1">MATCH(O7236,Lists!$S$2:$S$640,1)</f>
        <v>#N/A</v>
      </c>
      <c r="Q7236" s="36" t="e">
        <f ca="1">MATCH(LEFT(OFFSET(Lists!$Q$2,MATCH(E7236,Lists!$R$3:$R$19,0)+1,0),4),Lists!$S$3:$S$640,1)</f>
        <v>#N/A</v>
      </c>
      <c r="R7236" s="36" t="e">
        <f ca="1">LEFT(OFFSET(Lists!$S$2,P7236-1+MATCH(F7236,OFFSET(Lists!$T$3,P7236-1,0,Q7236-P7236+1),0),0),6)</f>
        <v>#N/A</v>
      </c>
      <c r="S7236" s="36" t="e">
        <f ca="1">VLOOKUP(R7236,Lists!B:D,3,FALSE)</f>
        <v>#N/A</v>
      </c>
      <c r="T7236" s="36" t="str">
        <f>IF(F7236&lt;&gt;"",MATCH(R7236,'Maximum minutes'!B:B,0),"")</f>
        <v/>
      </c>
      <c r="U7236" s="36">
        <f ca="1">IF(F7236&lt;&gt;"",COUNTA(OFFSET('Maximum minutes'!$C$1,'Annexe A1 Cours'!T7236,0,1,50)),0)</f>
        <v>0</v>
      </c>
      <c r="V7236" s="37">
        <f ca="1">IFERROR(OFFSET('Maximum minutes'!$C$1,T7236+1,-1+MATCH(G7236,OFFSET('Maximum minutes'!$C$1,T7236-1,0,1,50),0)),0)</f>
        <v>0</v>
      </c>
      <c r="W7236" s="38">
        <f t="shared" ca="1" si="224"/>
        <v>0</v>
      </c>
    </row>
    <row r="7237" spans="1:23" s="36" customFormat="1" ht="18.75">
      <c r="A7237" s="34"/>
      <c r="B7237" s="39"/>
      <c r="C7237" s="39"/>
      <c r="D7237" s="35"/>
      <c r="E7237" s="40"/>
      <c r="F7237" s="39"/>
      <c r="G7237" s="39"/>
      <c r="H7237" s="39"/>
      <c r="I7237" s="34"/>
      <c r="J7237" s="34"/>
      <c r="K7237" s="34"/>
      <c r="L7237" s="34"/>
      <c r="M7237" s="43" t="str">
        <f ca="1">IFERROR(OFFSET('Maximum minutes'!$C$1,T7237,MATCH(IF(G7237&lt;&gt;"",G7237,F7237),OFFSET('Maximum minutes'!$C$1,T7237-1,0,1,U7237+1),0)-1)*IF(OR(ISNUMBER(J7237),J7237="sans examen"),1,0)*IF(W7237&lt;MinDate,1,0),"")</f>
        <v/>
      </c>
      <c r="N7237" s="36">
        <f t="shared" ca="1" si="225"/>
        <v>0</v>
      </c>
      <c r="O7237" s="36" t="e">
        <f ca="1">LEFT(OFFSET(Lists!$Q$2,MATCH(E7237,Lists!$R$3:$R$19,0),0),4)</f>
        <v>#N/A</v>
      </c>
      <c r="P7237" s="36" t="e">
        <f ca="1">MATCH(O7237,Lists!$S$2:$S$640,1)</f>
        <v>#N/A</v>
      </c>
      <c r="Q7237" s="36" t="e">
        <f ca="1">MATCH(LEFT(OFFSET(Lists!$Q$2,MATCH(E7237,Lists!$R$3:$R$19,0)+1,0),4),Lists!$S$3:$S$640,1)</f>
        <v>#N/A</v>
      </c>
      <c r="R7237" s="36" t="e">
        <f ca="1">LEFT(OFFSET(Lists!$S$2,P7237-1+MATCH(F7237,OFFSET(Lists!$T$3,P7237-1,0,Q7237-P7237+1),0),0),6)</f>
        <v>#N/A</v>
      </c>
      <c r="S7237" s="36" t="e">
        <f ca="1">VLOOKUP(R7237,Lists!B:D,3,FALSE)</f>
        <v>#N/A</v>
      </c>
      <c r="T7237" s="36" t="str">
        <f>IF(F7237&lt;&gt;"",MATCH(R7237,'Maximum minutes'!B:B,0),"")</f>
        <v/>
      </c>
      <c r="U7237" s="36">
        <f ca="1">IF(F7237&lt;&gt;"",COUNTA(OFFSET('Maximum minutes'!$C$1,'Annexe A1 Cours'!T7237,0,1,50)),0)</f>
        <v>0</v>
      </c>
      <c r="V7237" s="37">
        <f ca="1">IFERROR(OFFSET('Maximum minutes'!$C$1,T7237+1,-1+MATCH(G7237,OFFSET('Maximum minutes'!$C$1,T7237-1,0,1,50),0)),0)</f>
        <v>0</v>
      </c>
      <c r="W7237" s="38">
        <f t="shared" ca="1" si="224"/>
        <v>0</v>
      </c>
    </row>
    <row r="7238" spans="1:23" s="36" customFormat="1" ht="18.75">
      <c r="A7238" s="34"/>
      <c r="B7238" s="39"/>
      <c r="C7238" s="39"/>
      <c r="D7238" s="35"/>
      <c r="E7238" s="40"/>
      <c r="F7238" s="39"/>
      <c r="G7238" s="39"/>
      <c r="H7238" s="39"/>
      <c r="I7238" s="34"/>
      <c r="J7238" s="34"/>
      <c r="K7238" s="34"/>
      <c r="L7238" s="34"/>
      <c r="M7238" s="43" t="str">
        <f ca="1">IFERROR(OFFSET('Maximum minutes'!$C$1,T7238,MATCH(IF(G7238&lt;&gt;"",G7238,F7238),OFFSET('Maximum minutes'!$C$1,T7238-1,0,1,U7238+1),0)-1)*IF(OR(ISNUMBER(J7238),J7238="sans examen"),1,0)*IF(W7238&lt;MinDate,1,0),"")</f>
        <v/>
      </c>
      <c r="N7238" s="36">
        <f t="shared" ca="1" si="225"/>
        <v>0</v>
      </c>
      <c r="O7238" s="36" t="e">
        <f ca="1">LEFT(OFFSET(Lists!$Q$2,MATCH(E7238,Lists!$R$3:$R$19,0),0),4)</f>
        <v>#N/A</v>
      </c>
      <c r="P7238" s="36" t="e">
        <f ca="1">MATCH(O7238,Lists!$S$2:$S$640,1)</f>
        <v>#N/A</v>
      </c>
      <c r="Q7238" s="36" t="e">
        <f ca="1">MATCH(LEFT(OFFSET(Lists!$Q$2,MATCH(E7238,Lists!$R$3:$R$19,0)+1,0),4),Lists!$S$3:$S$640,1)</f>
        <v>#N/A</v>
      </c>
      <c r="R7238" s="36" t="e">
        <f ca="1">LEFT(OFFSET(Lists!$S$2,P7238-1+MATCH(F7238,OFFSET(Lists!$T$3,P7238-1,0,Q7238-P7238+1),0),0),6)</f>
        <v>#N/A</v>
      </c>
      <c r="S7238" s="36" t="e">
        <f ca="1">VLOOKUP(R7238,Lists!B:D,3,FALSE)</f>
        <v>#N/A</v>
      </c>
      <c r="T7238" s="36" t="str">
        <f>IF(F7238&lt;&gt;"",MATCH(R7238,'Maximum minutes'!B:B,0),"")</f>
        <v/>
      </c>
      <c r="U7238" s="36">
        <f ca="1">IF(F7238&lt;&gt;"",COUNTA(OFFSET('Maximum minutes'!$C$1,'Annexe A1 Cours'!T7238,0,1,50)),0)</f>
        <v>0</v>
      </c>
      <c r="V7238" s="37">
        <f ca="1">IFERROR(OFFSET('Maximum minutes'!$C$1,T7238+1,-1+MATCH(G7238,OFFSET('Maximum minutes'!$C$1,T7238-1,0,1,50),0)),0)</f>
        <v>0</v>
      </c>
      <c r="W7238" s="38">
        <f t="shared" ca="1" si="224"/>
        <v>0</v>
      </c>
    </row>
    <row r="7239" spans="1:23" s="36" customFormat="1" ht="18.75">
      <c r="A7239" s="34"/>
      <c r="B7239" s="39"/>
      <c r="C7239" s="39"/>
      <c r="D7239" s="35"/>
      <c r="E7239" s="40"/>
      <c r="F7239" s="39"/>
      <c r="G7239" s="39"/>
      <c r="H7239" s="39"/>
      <c r="I7239" s="34"/>
      <c r="J7239" s="34"/>
      <c r="K7239" s="34"/>
      <c r="L7239" s="34"/>
      <c r="M7239" s="43" t="str">
        <f ca="1">IFERROR(OFFSET('Maximum minutes'!$C$1,T7239,MATCH(IF(G7239&lt;&gt;"",G7239,F7239),OFFSET('Maximum minutes'!$C$1,T7239-1,0,1,U7239+1),0)-1)*IF(OR(ISNUMBER(J7239),J7239="sans examen"),1,0)*IF(W7239&lt;MinDate,1,0),"")</f>
        <v/>
      </c>
      <c r="N7239" s="36">
        <f t="shared" ca="1" si="225"/>
        <v>0</v>
      </c>
      <c r="O7239" s="36" t="e">
        <f ca="1">LEFT(OFFSET(Lists!$Q$2,MATCH(E7239,Lists!$R$3:$R$19,0),0),4)</f>
        <v>#N/A</v>
      </c>
      <c r="P7239" s="36" t="e">
        <f ca="1">MATCH(O7239,Lists!$S$2:$S$640,1)</f>
        <v>#N/A</v>
      </c>
      <c r="Q7239" s="36" t="e">
        <f ca="1">MATCH(LEFT(OFFSET(Lists!$Q$2,MATCH(E7239,Lists!$R$3:$R$19,0)+1,0),4),Lists!$S$3:$S$640,1)</f>
        <v>#N/A</v>
      </c>
      <c r="R7239" s="36" t="e">
        <f ca="1">LEFT(OFFSET(Lists!$S$2,P7239-1+MATCH(F7239,OFFSET(Lists!$T$3,P7239-1,0,Q7239-P7239+1),0),0),6)</f>
        <v>#N/A</v>
      </c>
      <c r="S7239" s="36" t="e">
        <f ca="1">VLOOKUP(R7239,Lists!B:D,3,FALSE)</f>
        <v>#N/A</v>
      </c>
      <c r="T7239" s="36" t="str">
        <f>IF(F7239&lt;&gt;"",MATCH(R7239,'Maximum minutes'!B:B,0),"")</f>
        <v/>
      </c>
      <c r="U7239" s="36">
        <f ca="1">IF(F7239&lt;&gt;"",COUNTA(OFFSET('Maximum minutes'!$C$1,'Annexe A1 Cours'!T7239,0,1,50)),0)</f>
        <v>0</v>
      </c>
      <c r="V7239" s="37">
        <f ca="1">IFERROR(OFFSET('Maximum minutes'!$C$1,T7239+1,-1+MATCH(G7239,OFFSET('Maximum minutes'!$C$1,T7239-1,0,1,50),0)),0)</f>
        <v>0</v>
      </c>
      <c r="W7239" s="38">
        <f t="shared" ref="W7239:W7302" ca="1" si="226">IFERROR(DATE(YEAR(D7239)+V7239,MONTH(D7239),DAY(D7239)),"")</f>
        <v>0</v>
      </c>
    </row>
    <row r="7240" spans="1:23" s="36" customFormat="1" ht="18.75">
      <c r="A7240" s="34"/>
      <c r="B7240" s="39"/>
      <c r="C7240" s="39"/>
      <c r="D7240" s="35"/>
      <c r="E7240" s="40"/>
      <c r="F7240" s="39"/>
      <c r="G7240" s="39"/>
      <c r="H7240" s="39"/>
      <c r="I7240" s="34"/>
      <c r="J7240" s="34"/>
      <c r="K7240" s="34"/>
      <c r="L7240" s="34"/>
      <c r="M7240" s="43" t="str">
        <f ca="1">IFERROR(OFFSET('Maximum minutes'!$C$1,T7240,MATCH(IF(G7240&lt;&gt;"",G7240,F7240),OFFSET('Maximum minutes'!$C$1,T7240-1,0,1,U7240+1),0)-1)*IF(OR(ISNUMBER(J7240),J7240="sans examen"),1,0)*IF(W7240&lt;MinDate,1,0),"")</f>
        <v/>
      </c>
      <c r="N7240" s="36">
        <f t="shared" ref="N7240:N7303" ca="1" si="227">IF(K7240&gt;0,MIN(K7240,M7240),0)*IF(M7240="",0,1)</f>
        <v>0</v>
      </c>
      <c r="O7240" s="36" t="e">
        <f ca="1">LEFT(OFFSET(Lists!$Q$2,MATCH(E7240,Lists!$R$3:$R$19,0),0),4)</f>
        <v>#N/A</v>
      </c>
      <c r="P7240" s="36" t="e">
        <f ca="1">MATCH(O7240,Lists!$S$2:$S$640,1)</f>
        <v>#N/A</v>
      </c>
      <c r="Q7240" s="36" t="e">
        <f ca="1">MATCH(LEFT(OFFSET(Lists!$Q$2,MATCH(E7240,Lists!$R$3:$R$19,0)+1,0),4),Lists!$S$3:$S$640,1)</f>
        <v>#N/A</v>
      </c>
      <c r="R7240" s="36" t="e">
        <f ca="1">LEFT(OFFSET(Lists!$S$2,P7240-1+MATCH(F7240,OFFSET(Lists!$T$3,P7240-1,0,Q7240-P7240+1),0),0),6)</f>
        <v>#N/A</v>
      </c>
      <c r="S7240" s="36" t="e">
        <f ca="1">VLOOKUP(R7240,Lists!B:D,3,FALSE)</f>
        <v>#N/A</v>
      </c>
      <c r="T7240" s="36" t="str">
        <f>IF(F7240&lt;&gt;"",MATCH(R7240,'Maximum minutes'!B:B,0),"")</f>
        <v/>
      </c>
      <c r="U7240" s="36">
        <f ca="1">IF(F7240&lt;&gt;"",COUNTA(OFFSET('Maximum minutes'!$C$1,'Annexe A1 Cours'!T7240,0,1,50)),0)</f>
        <v>0</v>
      </c>
      <c r="V7240" s="37">
        <f ca="1">IFERROR(OFFSET('Maximum minutes'!$C$1,T7240+1,-1+MATCH(G7240,OFFSET('Maximum minutes'!$C$1,T7240-1,0,1,50),0)),0)</f>
        <v>0</v>
      </c>
      <c r="W7240" s="38">
        <f t="shared" ca="1" si="226"/>
        <v>0</v>
      </c>
    </row>
    <row r="7241" spans="1:23" s="36" customFormat="1" ht="18.75">
      <c r="A7241" s="34"/>
      <c r="B7241" s="39"/>
      <c r="C7241" s="39"/>
      <c r="D7241" s="35"/>
      <c r="E7241" s="40"/>
      <c r="F7241" s="39"/>
      <c r="G7241" s="39"/>
      <c r="H7241" s="39"/>
      <c r="I7241" s="34"/>
      <c r="J7241" s="34"/>
      <c r="K7241" s="34"/>
      <c r="L7241" s="34"/>
      <c r="M7241" s="43" t="str">
        <f ca="1">IFERROR(OFFSET('Maximum minutes'!$C$1,T7241,MATCH(IF(G7241&lt;&gt;"",G7241,F7241),OFFSET('Maximum minutes'!$C$1,T7241-1,0,1,U7241+1),0)-1)*IF(OR(ISNUMBER(J7241),J7241="sans examen"),1,0)*IF(W7241&lt;MinDate,1,0),"")</f>
        <v/>
      </c>
      <c r="N7241" s="36">
        <f t="shared" ca="1" si="227"/>
        <v>0</v>
      </c>
      <c r="O7241" s="36" t="e">
        <f ca="1">LEFT(OFFSET(Lists!$Q$2,MATCH(E7241,Lists!$R$3:$R$19,0),0),4)</f>
        <v>#N/A</v>
      </c>
      <c r="P7241" s="36" t="e">
        <f ca="1">MATCH(O7241,Lists!$S$2:$S$640,1)</f>
        <v>#N/A</v>
      </c>
      <c r="Q7241" s="36" t="e">
        <f ca="1">MATCH(LEFT(OFFSET(Lists!$Q$2,MATCH(E7241,Lists!$R$3:$R$19,0)+1,0),4),Lists!$S$3:$S$640,1)</f>
        <v>#N/A</v>
      </c>
      <c r="R7241" s="36" t="e">
        <f ca="1">LEFT(OFFSET(Lists!$S$2,P7241-1+MATCH(F7241,OFFSET(Lists!$T$3,P7241-1,0,Q7241-P7241+1),0),0),6)</f>
        <v>#N/A</v>
      </c>
      <c r="S7241" s="36" t="e">
        <f ca="1">VLOOKUP(R7241,Lists!B:D,3,FALSE)</f>
        <v>#N/A</v>
      </c>
      <c r="T7241" s="36" t="str">
        <f>IF(F7241&lt;&gt;"",MATCH(R7241,'Maximum minutes'!B:B,0),"")</f>
        <v/>
      </c>
      <c r="U7241" s="36">
        <f ca="1">IF(F7241&lt;&gt;"",COUNTA(OFFSET('Maximum minutes'!$C$1,'Annexe A1 Cours'!T7241,0,1,50)),0)</f>
        <v>0</v>
      </c>
      <c r="V7241" s="37">
        <f ca="1">IFERROR(OFFSET('Maximum minutes'!$C$1,T7241+1,-1+MATCH(G7241,OFFSET('Maximum minutes'!$C$1,T7241-1,0,1,50),0)),0)</f>
        <v>0</v>
      </c>
      <c r="W7241" s="38">
        <f t="shared" ca="1" si="226"/>
        <v>0</v>
      </c>
    </row>
    <row r="7242" spans="1:23" s="36" customFormat="1" ht="18.75">
      <c r="A7242" s="34"/>
      <c r="B7242" s="39"/>
      <c r="C7242" s="39"/>
      <c r="D7242" s="35"/>
      <c r="E7242" s="40"/>
      <c r="F7242" s="39"/>
      <c r="G7242" s="39"/>
      <c r="H7242" s="39"/>
      <c r="I7242" s="34"/>
      <c r="J7242" s="34"/>
      <c r="K7242" s="34"/>
      <c r="L7242" s="34"/>
      <c r="M7242" s="43" t="str">
        <f ca="1">IFERROR(OFFSET('Maximum minutes'!$C$1,T7242,MATCH(IF(G7242&lt;&gt;"",G7242,F7242),OFFSET('Maximum minutes'!$C$1,T7242-1,0,1,U7242+1),0)-1)*IF(OR(ISNUMBER(J7242),J7242="sans examen"),1,0)*IF(W7242&lt;MinDate,1,0),"")</f>
        <v/>
      </c>
      <c r="N7242" s="36">
        <f t="shared" ca="1" si="227"/>
        <v>0</v>
      </c>
      <c r="O7242" s="36" t="e">
        <f ca="1">LEFT(OFFSET(Lists!$Q$2,MATCH(E7242,Lists!$R$3:$R$19,0),0),4)</f>
        <v>#N/A</v>
      </c>
      <c r="P7242" s="36" t="e">
        <f ca="1">MATCH(O7242,Lists!$S$2:$S$640,1)</f>
        <v>#N/A</v>
      </c>
      <c r="Q7242" s="36" t="e">
        <f ca="1">MATCH(LEFT(OFFSET(Lists!$Q$2,MATCH(E7242,Lists!$R$3:$R$19,0)+1,0),4),Lists!$S$3:$S$640,1)</f>
        <v>#N/A</v>
      </c>
      <c r="R7242" s="36" t="e">
        <f ca="1">LEFT(OFFSET(Lists!$S$2,P7242-1+MATCH(F7242,OFFSET(Lists!$T$3,P7242-1,0,Q7242-P7242+1),0),0),6)</f>
        <v>#N/A</v>
      </c>
      <c r="S7242" s="36" t="e">
        <f ca="1">VLOOKUP(R7242,Lists!B:D,3,FALSE)</f>
        <v>#N/A</v>
      </c>
      <c r="T7242" s="36" t="str">
        <f>IF(F7242&lt;&gt;"",MATCH(R7242,'Maximum minutes'!B:B,0),"")</f>
        <v/>
      </c>
      <c r="U7242" s="36">
        <f ca="1">IF(F7242&lt;&gt;"",COUNTA(OFFSET('Maximum minutes'!$C$1,'Annexe A1 Cours'!T7242,0,1,50)),0)</f>
        <v>0</v>
      </c>
      <c r="V7242" s="37">
        <f ca="1">IFERROR(OFFSET('Maximum minutes'!$C$1,T7242+1,-1+MATCH(G7242,OFFSET('Maximum minutes'!$C$1,T7242-1,0,1,50),0)),0)</f>
        <v>0</v>
      </c>
      <c r="W7242" s="38">
        <f t="shared" ca="1" si="226"/>
        <v>0</v>
      </c>
    </row>
    <row r="7243" spans="1:23" s="36" customFormat="1" ht="18.75">
      <c r="A7243" s="34"/>
      <c r="B7243" s="39"/>
      <c r="C7243" s="39"/>
      <c r="D7243" s="35"/>
      <c r="E7243" s="40"/>
      <c r="F7243" s="39"/>
      <c r="G7243" s="39"/>
      <c r="H7243" s="39"/>
      <c r="I7243" s="34"/>
      <c r="J7243" s="34"/>
      <c r="K7243" s="34"/>
      <c r="L7243" s="34"/>
      <c r="M7243" s="43" t="str">
        <f ca="1">IFERROR(OFFSET('Maximum minutes'!$C$1,T7243,MATCH(IF(G7243&lt;&gt;"",G7243,F7243),OFFSET('Maximum minutes'!$C$1,T7243-1,0,1,U7243+1),0)-1)*IF(OR(ISNUMBER(J7243),J7243="sans examen"),1,0)*IF(W7243&lt;MinDate,1,0),"")</f>
        <v/>
      </c>
      <c r="N7243" s="36">
        <f t="shared" ca="1" si="227"/>
        <v>0</v>
      </c>
      <c r="O7243" s="36" t="e">
        <f ca="1">LEFT(OFFSET(Lists!$Q$2,MATCH(E7243,Lists!$R$3:$R$19,0),0),4)</f>
        <v>#N/A</v>
      </c>
      <c r="P7243" s="36" t="e">
        <f ca="1">MATCH(O7243,Lists!$S$2:$S$640,1)</f>
        <v>#N/A</v>
      </c>
      <c r="Q7243" s="36" t="e">
        <f ca="1">MATCH(LEFT(OFFSET(Lists!$Q$2,MATCH(E7243,Lists!$R$3:$R$19,0)+1,0),4),Lists!$S$3:$S$640,1)</f>
        <v>#N/A</v>
      </c>
      <c r="R7243" s="36" t="e">
        <f ca="1">LEFT(OFFSET(Lists!$S$2,P7243-1+MATCH(F7243,OFFSET(Lists!$T$3,P7243-1,0,Q7243-P7243+1),0),0),6)</f>
        <v>#N/A</v>
      </c>
      <c r="S7243" s="36" t="e">
        <f ca="1">VLOOKUP(R7243,Lists!B:D,3,FALSE)</f>
        <v>#N/A</v>
      </c>
      <c r="T7243" s="36" t="str">
        <f>IF(F7243&lt;&gt;"",MATCH(R7243,'Maximum minutes'!B:B,0),"")</f>
        <v/>
      </c>
      <c r="U7243" s="36">
        <f ca="1">IF(F7243&lt;&gt;"",COUNTA(OFFSET('Maximum minutes'!$C$1,'Annexe A1 Cours'!T7243,0,1,50)),0)</f>
        <v>0</v>
      </c>
      <c r="V7243" s="37">
        <f ca="1">IFERROR(OFFSET('Maximum minutes'!$C$1,T7243+1,-1+MATCH(G7243,OFFSET('Maximum minutes'!$C$1,T7243-1,0,1,50),0)),0)</f>
        <v>0</v>
      </c>
      <c r="W7243" s="38">
        <f t="shared" ca="1" si="226"/>
        <v>0</v>
      </c>
    </row>
    <row r="7244" spans="1:23" s="36" customFormat="1" ht="18.75">
      <c r="A7244" s="34"/>
      <c r="B7244" s="39"/>
      <c r="C7244" s="39"/>
      <c r="D7244" s="35"/>
      <c r="E7244" s="40"/>
      <c r="F7244" s="39"/>
      <c r="G7244" s="39"/>
      <c r="H7244" s="39"/>
      <c r="I7244" s="34"/>
      <c r="J7244" s="34"/>
      <c r="K7244" s="34"/>
      <c r="L7244" s="34"/>
      <c r="M7244" s="43" t="str">
        <f ca="1">IFERROR(OFFSET('Maximum minutes'!$C$1,T7244,MATCH(IF(G7244&lt;&gt;"",G7244,F7244),OFFSET('Maximum minutes'!$C$1,T7244-1,0,1,U7244+1),0)-1)*IF(OR(ISNUMBER(J7244),J7244="sans examen"),1,0)*IF(W7244&lt;MinDate,1,0),"")</f>
        <v/>
      </c>
      <c r="N7244" s="36">
        <f t="shared" ca="1" si="227"/>
        <v>0</v>
      </c>
      <c r="O7244" s="36" t="e">
        <f ca="1">LEFT(OFFSET(Lists!$Q$2,MATCH(E7244,Lists!$R$3:$R$19,0),0),4)</f>
        <v>#N/A</v>
      </c>
      <c r="P7244" s="36" t="e">
        <f ca="1">MATCH(O7244,Lists!$S$2:$S$640,1)</f>
        <v>#N/A</v>
      </c>
      <c r="Q7244" s="36" t="e">
        <f ca="1">MATCH(LEFT(OFFSET(Lists!$Q$2,MATCH(E7244,Lists!$R$3:$R$19,0)+1,0),4),Lists!$S$3:$S$640,1)</f>
        <v>#N/A</v>
      </c>
      <c r="R7244" s="36" t="e">
        <f ca="1">LEFT(OFFSET(Lists!$S$2,P7244-1+MATCH(F7244,OFFSET(Lists!$T$3,P7244-1,0,Q7244-P7244+1),0),0),6)</f>
        <v>#N/A</v>
      </c>
      <c r="S7244" s="36" t="e">
        <f ca="1">VLOOKUP(R7244,Lists!B:D,3,FALSE)</f>
        <v>#N/A</v>
      </c>
      <c r="T7244" s="36" t="str">
        <f>IF(F7244&lt;&gt;"",MATCH(R7244,'Maximum minutes'!B:B,0),"")</f>
        <v/>
      </c>
      <c r="U7244" s="36">
        <f ca="1">IF(F7244&lt;&gt;"",COUNTA(OFFSET('Maximum minutes'!$C$1,'Annexe A1 Cours'!T7244,0,1,50)),0)</f>
        <v>0</v>
      </c>
      <c r="V7244" s="37">
        <f ca="1">IFERROR(OFFSET('Maximum minutes'!$C$1,T7244+1,-1+MATCH(G7244,OFFSET('Maximum minutes'!$C$1,T7244-1,0,1,50),0)),0)</f>
        <v>0</v>
      </c>
      <c r="W7244" s="38">
        <f t="shared" ca="1" si="226"/>
        <v>0</v>
      </c>
    </row>
    <row r="7245" spans="1:23" s="36" customFormat="1" ht="18.75">
      <c r="A7245" s="34"/>
      <c r="B7245" s="39"/>
      <c r="C7245" s="39"/>
      <c r="D7245" s="35"/>
      <c r="E7245" s="40"/>
      <c r="F7245" s="39"/>
      <c r="G7245" s="39"/>
      <c r="H7245" s="39"/>
      <c r="I7245" s="34"/>
      <c r="J7245" s="34"/>
      <c r="K7245" s="34"/>
      <c r="L7245" s="34"/>
      <c r="M7245" s="43" t="str">
        <f ca="1">IFERROR(OFFSET('Maximum minutes'!$C$1,T7245,MATCH(IF(G7245&lt;&gt;"",G7245,F7245),OFFSET('Maximum minutes'!$C$1,T7245-1,0,1,U7245+1),0)-1)*IF(OR(ISNUMBER(J7245),J7245="sans examen"),1,0)*IF(W7245&lt;MinDate,1,0),"")</f>
        <v/>
      </c>
      <c r="N7245" s="36">
        <f t="shared" ca="1" si="227"/>
        <v>0</v>
      </c>
      <c r="O7245" s="36" t="e">
        <f ca="1">LEFT(OFFSET(Lists!$Q$2,MATCH(E7245,Lists!$R$3:$R$19,0),0),4)</f>
        <v>#N/A</v>
      </c>
      <c r="P7245" s="36" t="e">
        <f ca="1">MATCH(O7245,Lists!$S$2:$S$640,1)</f>
        <v>#N/A</v>
      </c>
      <c r="Q7245" s="36" t="e">
        <f ca="1">MATCH(LEFT(OFFSET(Lists!$Q$2,MATCH(E7245,Lists!$R$3:$R$19,0)+1,0),4),Lists!$S$3:$S$640,1)</f>
        <v>#N/A</v>
      </c>
      <c r="R7245" s="36" t="e">
        <f ca="1">LEFT(OFFSET(Lists!$S$2,P7245-1+MATCH(F7245,OFFSET(Lists!$T$3,P7245-1,0,Q7245-P7245+1),0),0),6)</f>
        <v>#N/A</v>
      </c>
      <c r="S7245" s="36" t="e">
        <f ca="1">VLOOKUP(R7245,Lists!B:D,3,FALSE)</f>
        <v>#N/A</v>
      </c>
      <c r="T7245" s="36" t="str">
        <f>IF(F7245&lt;&gt;"",MATCH(R7245,'Maximum minutes'!B:B,0),"")</f>
        <v/>
      </c>
      <c r="U7245" s="36">
        <f ca="1">IF(F7245&lt;&gt;"",COUNTA(OFFSET('Maximum minutes'!$C$1,'Annexe A1 Cours'!T7245,0,1,50)),0)</f>
        <v>0</v>
      </c>
      <c r="V7245" s="37">
        <f ca="1">IFERROR(OFFSET('Maximum minutes'!$C$1,T7245+1,-1+MATCH(G7245,OFFSET('Maximum minutes'!$C$1,T7245-1,0,1,50),0)),0)</f>
        <v>0</v>
      </c>
      <c r="W7245" s="38">
        <f t="shared" ca="1" si="226"/>
        <v>0</v>
      </c>
    </row>
    <row r="7246" spans="1:23" s="36" customFormat="1" ht="18.75">
      <c r="A7246" s="34"/>
      <c r="B7246" s="39"/>
      <c r="C7246" s="39"/>
      <c r="D7246" s="35"/>
      <c r="E7246" s="40"/>
      <c r="F7246" s="39"/>
      <c r="G7246" s="39"/>
      <c r="H7246" s="39"/>
      <c r="I7246" s="34"/>
      <c r="J7246" s="34"/>
      <c r="K7246" s="34"/>
      <c r="L7246" s="34"/>
      <c r="M7246" s="43" t="str">
        <f ca="1">IFERROR(OFFSET('Maximum minutes'!$C$1,T7246,MATCH(IF(G7246&lt;&gt;"",G7246,F7246),OFFSET('Maximum minutes'!$C$1,T7246-1,0,1,U7246+1),0)-1)*IF(OR(ISNUMBER(J7246),J7246="sans examen"),1,0)*IF(W7246&lt;MinDate,1,0),"")</f>
        <v/>
      </c>
      <c r="N7246" s="36">
        <f t="shared" ca="1" si="227"/>
        <v>0</v>
      </c>
      <c r="O7246" s="36" t="e">
        <f ca="1">LEFT(OFFSET(Lists!$Q$2,MATCH(E7246,Lists!$R$3:$R$19,0),0),4)</f>
        <v>#N/A</v>
      </c>
      <c r="P7246" s="36" t="e">
        <f ca="1">MATCH(O7246,Lists!$S$2:$S$640,1)</f>
        <v>#N/A</v>
      </c>
      <c r="Q7246" s="36" t="e">
        <f ca="1">MATCH(LEFT(OFFSET(Lists!$Q$2,MATCH(E7246,Lists!$R$3:$R$19,0)+1,0),4),Lists!$S$3:$S$640,1)</f>
        <v>#N/A</v>
      </c>
      <c r="R7246" s="36" t="e">
        <f ca="1">LEFT(OFFSET(Lists!$S$2,P7246-1+MATCH(F7246,OFFSET(Lists!$T$3,P7246-1,0,Q7246-P7246+1),0),0),6)</f>
        <v>#N/A</v>
      </c>
      <c r="S7246" s="36" t="e">
        <f ca="1">VLOOKUP(R7246,Lists!B:D,3,FALSE)</f>
        <v>#N/A</v>
      </c>
      <c r="T7246" s="36" t="str">
        <f>IF(F7246&lt;&gt;"",MATCH(R7246,'Maximum minutes'!B:B,0),"")</f>
        <v/>
      </c>
      <c r="U7246" s="36">
        <f ca="1">IF(F7246&lt;&gt;"",COUNTA(OFFSET('Maximum minutes'!$C$1,'Annexe A1 Cours'!T7246,0,1,50)),0)</f>
        <v>0</v>
      </c>
      <c r="V7246" s="37">
        <f ca="1">IFERROR(OFFSET('Maximum minutes'!$C$1,T7246+1,-1+MATCH(G7246,OFFSET('Maximum minutes'!$C$1,T7246-1,0,1,50),0)),0)</f>
        <v>0</v>
      </c>
      <c r="W7246" s="38">
        <f t="shared" ca="1" si="226"/>
        <v>0</v>
      </c>
    </row>
    <row r="7247" spans="1:23" s="36" customFormat="1" ht="18.75">
      <c r="A7247" s="34"/>
      <c r="B7247" s="39"/>
      <c r="C7247" s="39"/>
      <c r="D7247" s="35"/>
      <c r="E7247" s="40"/>
      <c r="F7247" s="39"/>
      <c r="G7247" s="39"/>
      <c r="H7247" s="39"/>
      <c r="I7247" s="34"/>
      <c r="J7247" s="34"/>
      <c r="K7247" s="34"/>
      <c r="L7247" s="34"/>
      <c r="M7247" s="43" t="str">
        <f ca="1">IFERROR(OFFSET('Maximum minutes'!$C$1,T7247,MATCH(IF(G7247&lt;&gt;"",G7247,F7247),OFFSET('Maximum minutes'!$C$1,T7247-1,0,1,U7247+1),0)-1)*IF(OR(ISNUMBER(J7247),J7247="sans examen"),1,0)*IF(W7247&lt;MinDate,1,0),"")</f>
        <v/>
      </c>
      <c r="N7247" s="36">
        <f t="shared" ca="1" si="227"/>
        <v>0</v>
      </c>
      <c r="O7247" s="36" t="e">
        <f ca="1">LEFT(OFFSET(Lists!$Q$2,MATCH(E7247,Lists!$R$3:$R$19,0),0),4)</f>
        <v>#N/A</v>
      </c>
      <c r="P7247" s="36" t="e">
        <f ca="1">MATCH(O7247,Lists!$S$2:$S$640,1)</f>
        <v>#N/A</v>
      </c>
      <c r="Q7247" s="36" t="e">
        <f ca="1">MATCH(LEFT(OFFSET(Lists!$Q$2,MATCH(E7247,Lists!$R$3:$R$19,0)+1,0),4),Lists!$S$3:$S$640,1)</f>
        <v>#N/A</v>
      </c>
      <c r="R7247" s="36" t="e">
        <f ca="1">LEFT(OFFSET(Lists!$S$2,P7247-1+MATCH(F7247,OFFSET(Lists!$T$3,P7247-1,0,Q7247-P7247+1),0),0),6)</f>
        <v>#N/A</v>
      </c>
      <c r="S7247" s="36" t="e">
        <f ca="1">VLOOKUP(R7247,Lists!B:D,3,FALSE)</f>
        <v>#N/A</v>
      </c>
      <c r="T7247" s="36" t="str">
        <f>IF(F7247&lt;&gt;"",MATCH(R7247,'Maximum minutes'!B:B,0),"")</f>
        <v/>
      </c>
      <c r="U7247" s="36">
        <f ca="1">IF(F7247&lt;&gt;"",COUNTA(OFFSET('Maximum minutes'!$C$1,'Annexe A1 Cours'!T7247,0,1,50)),0)</f>
        <v>0</v>
      </c>
      <c r="V7247" s="37">
        <f ca="1">IFERROR(OFFSET('Maximum minutes'!$C$1,T7247+1,-1+MATCH(G7247,OFFSET('Maximum minutes'!$C$1,T7247-1,0,1,50),0)),0)</f>
        <v>0</v>
      </c>
      <c r="W7247" s="38">
        <f t="shared" ca="1" si="226"/>
        <v>0</v>
      </c>
    </row>
    <row r="7248" spans="1:23" s="36" customFormat="1" ht="18.75">
      <c r="A7248" s="34"/>
      <c r="B7248" s="39"/>
      <c r="C7248" s="39"/>
      <c r="D7248" s="35"/>
      <c r="E7248" s="40"/>
      <c r="F7248" s="39"/>
      <c r="G7248" s="39"/>
      <c r="H7248" s="39"/>
      <c r="I7248" s="34"/>
      <c r="J7248" s="34"/>
      <c r="K7248" s="34"/>
      <c r="L7248" s="34"/>
      <c r="M7248" s="43" t="str">
        <f ca="1">IFERROR(OFFSET('Maximum minutes'!$C$1,T7248,MATCH(IF(G7248&lt;&gt;"",G7248,F7248),OFFSET('Maximum minutes'!$C$1,T7248-1,0,1,U7248+1),0)-1)*IF(OR(ISNUMBER(J7248),J7248="sans examen"),1,0)*IF(W7248&lt;MinDate,1,0),"")</f>
        <v/>
      </c>
      <c r="N7248" s="36">
        <f t="shared" ca="1" si="227"/>
        <v>0</v>
      </c>
      <c r="O7248" s="36" t="e">
        <f ca="1">LEFT(OFFSET(Lists!$Q$2,MATCH(E7248,Lists!$R$3:$R$19,0),0),4)</f>
        <v>#N/A</v>
      </c>
      <c r="P7248" s="36" t="e">
        <f ca="1">MATCH(O7248,Lists!$S$2:$S$640,1)</f>
        <v>#N/A</v>
      </c>
      <c r="Q7248" s="36" t="e">
        <f ca="1">MATCH(LEFT(OFFSET(Lists!$Q$2,MATCH(E7248,Lists!$R$3:$R$19,0)+1,0),4),Lists!$S$3:$S$640,1)</f>
        <v>#N/A</v>
      </c>
      <c r="R7248" s="36" t="e">
        <f ca="1">LEFT(OFFSET(Lists!$S$2,P7248-1+MATCH(F7248,OFFSET(Lists!$T$3,P7248-1,0,Q7248-P7248+1),0),0),6)</f>
        <v>#N/A</v>
      </c>
      <c r="S7248" s="36" t="e">
        <f ca="1">VLOOKUP(R7248,Lists!B:D,3,FALSE)</f>
        <v>#N/A</v>
      </c>
      <c r="T7248" s="36" t="str">
        <f>IF(F7248&lt;&gt;"",MATCH(R7248,'Maximum minutes'!B:B,0),"")</f>
        <v/>
      </c>
      <c r="U7248" s="36">
        <f ca="1">IF(F7248&lt;&gt;"",COUNTA(OFFSET('Maximum minutes'!$C$1,'Annexe A1 Cours'!T7248,0,1,50)),0)</f>
        <v>0</v>
      </c>
      <c r="V7248" s="37">
        <f ca="1">IFERROR(OFFSET('Maximum minutes'!$C$1,T7248+1,-1+MATCH(G7248,OFFSET('Maximum minutes'!$C$1,T7248-1,0,1,50),0)),0)</f>
        <v>0</v>
      </c>
      <c r="W7248" s="38">
        <f t="shared" ca="1" si="226"/>
        <v>0</v>
      </c>
    </row>
    <row r="7249" spans="1:23" s="36" customFormat="1" ht="18.75">
      <c r="A7249" s="34"/>
      <c r="B7249" s="39"/>
      <c r="C7249" s="39"/>
      <c r="D7249" s="35"/>
      <c r="E7249" s="40"/>
      <c r="F7249" s="39"/>
      <c r="G7249" s="39"/>
      <c r="H7249" s="39"/>
      <c r="I7249" s="34"/>
      <c r="J7249" s="34"/>
      <c r="K7249" s="34"/>
      <c r="L7249" s="34"/>
      <c r="M7249" s="43" t="str">
        <f ca="1">IFERROR(OFFSET('Maximum minutes'!$C$1,T7249,MATCH(IF(G7249&lt;&gt;"",G7249,F7249),OFFSET('Maximum minutes'!$C$1,T7249-1,0,1,U7249+1),0)-1)*IF(OR(ISNUMBER(J7249),J7249="sans examen"),1,0)*IF(W7249&lt;MinDate,1,0),"")</f>
        <v/>
      </c>
      <c r="N7249" s="36">
        <f t="shared" ca="1" si="227"/>
        <v>0</v>
      </c>
      <c r="O7249" s="36" t="e">
        <f ca="1">LEFT(OFFSET(Lists!$Q$2,MATCH(E7249,Lists!$R$3:$R$19,0),0),4)</f>
        <v>#N/A</v>
      </c>
      <c r="P7249" s="36" t="e">
        <f ca="1">MATCH(O7249,Lists!$S$2:$S$640,1)</f>
        <v>#N/A</v>
      </c>
      <c r="Q7249" s="36" t="e">
        <f ca="1">MATCH(LEFT(OFFSET(Lists!$Q$2,MATCH(E7249,Lists!$R$3:$R$19,0)+1,0),4),Lists!$S$3:$S$640,1)</f>
        <v>#N/A</v>
      </c>
      <c r="R7249" s="36" t="e">
        <f ca="1">LEFT(OFFSET(Lists!$S$2,P7249-1+MATCH(F7249,OFFSET(Lists!$T$3,P7249-1,0,Q7249-P7249+1),0),0),6)</f>
        <v>#N/A</v>
      </c>
      <c r="S7249" s="36" t="e">
        <f ca="1">VLOOKUP(R7249,Lists!B:D,3,FALSE)</f>
        <v>#N/A</v>
      </c>
      <c r="T7249" s="36" t="str">
        <f>IF(F7249&lt;&gt;"",MATCH(R7249,'Maximum minutes'!B:B,0),"")</f>
        <v/>
      </c>
      <c r="U7249" s="36">
        <f ca="1">IF(F7249&lt;&gt;"",COUNTA(OFFSET('Maximum minutes'!$C$1,'Annexe A1 Cours'!T7249,0,1,50)),0)</f>
        <v>0</v>
      </c>
      <c r="V7249" s="37">
        <f ca="1">IFERROR(OFFSET('Maximum minutes'!$C$1,T7249+1,-1+MATCH(G7249,OFFSET('Maximum minutes'!$C$1,T7249-1,0,1,50),0)),0)</f>
        <v>0</v>
      </c>
      <c r="W7249" s="38">
        <f t="shared" ca="1" si="226"/>
        <v>0</v>
      </c>
    </row>
    <row r="7250" spans="1:23" s="36" customFormat="1" ht="18.75">
      <c r="A7250" s="34"/>
      <c r="B7250" s="39"/>
      <c r="C7250" s="39"/>
      <c r="D7250" s="35"/>
      <c r="E7250" s="40"/>
      <c r="F7250" s="39"/>
      <c r="G7250" s="39"/>
      <c r="H7250" s="39"/>
      <c r="I7250" s="34"/>
      <c r="J7250" s="34"/>
      <c r="K7250" s="34"/>
      <c r="L7250" s="34"/>
      <c r="M7250" s="43" t="str">
        <f ca="1">IFERROR(OFFSET('Maximum minutes'!$C$1,T7250,MATCH(IF(G7250&lt;&gt;"",G7250,F7250),OFFSET('Maximum minutes'!$C$1,T7250-1,0,1,U7250+1),0)-1)*IF(OR(ISNUMBER(J7250),J7250="sans examen"),1,0)*IF(W7250&lt;MinDate,1,0),"")</f>
        <v/>
      </c>
      <c r="N7250" s="36">
        <f t="shared" ca="1" si="227"/>
        <v>0</v>
      </c>
      <c r="O7250" s="36" t="e">
        <f ca="1">LEFT(OFFSET(Lists!$Q$2,MATCH(E7250,Lists!$R$3:$R$19,0),0),4)</f>
        <v>#N/A</v>
      </c>
      <c r="P7250" s="36" t="e">
        <f ca="1">MATCH(O7250,Lists!$S$2:$S$640,1)</f>
        <v>#N/A</v>
      </c>
      <c r="Q7250" s="36" t="e">
        <f ca="1">MATCH(LEFT(OFFSET(Lists!$Q$2,MATCH(E7250,Lists!$R$3:$R$19,0)+1,0),4),Lists!$S$3:$S$640,1)</f>
        <v>#N/A</v>
      </c>
      <c r="R7250" s="36" t="e">
        <f ca="1">LEFT(OFFSET(Lists!$S$2,P7250-1+MATCH(F7250,OFFSET(Lists!$T$3,P7250-1,0,Q7250-P7250+1),0),0),6)</f>
        <v>#N/A</v>
      </c>
      <c r="S7250" s="36" t="e">
        <f ca="1">VLOOKUP(R7250,Lists!B:D,3,FALSE)</f>
        <v>#N/A</v>
      </c>
      <c r="T7250" s="36" t="str">
        <f>IF(F7250&lt;&gt;"",MATCH(R7250,'Maximum minutes'!B:B,0),"")</f>
        <v/>
      </c>
      <c r="U7250" s="36">
        <f ca="1">IF(F7250&lt;&gt;"",COUNTA(OFFSET('Maximum minutes'!$C$1,'Annexe A1 Cours'!T7250,0,1,50)),0)</f>
        <v>0</v>
      </c>
      <c r="V7250" s="37">
        <f ca="1">IFERROR(OFFSET('Maximum minutes'!$C$1,T7250+1,-1+MATCH(G7250,OFFSET('Maximum minutes'!$C$1,T7250-1,0,1,50),0)),0)</f>
        <v>0</v>
      </c>
      <c r="W7250" s="38">
        <f t="shared" ca="1" si="226"/>
        <v>0</v>
      </c>
    </row>
    <row r="7251" spans="1:23" s="36" customFormat="1" ht="18.75">
      <c r="A7251" s="34"/>
      <c r="B7251" s="39"/>
      <c r="C7251" s="39"/>
      <c r="D7251" s="35"/>
      <c r="E7251" s="40"/>
      <c r="F7251" s="39"/>
      <c r="G7251" s="39"/>
      <c r="H7251" s="39"/>
      <c r="I7251" s="34"/>
      <c r="J7251" s="34"/>
      <c r="K7251" s="34"/>
      <c r="L7251" s="34"/>
      <c r="M7251" s="43" t="str">
        <f ca="1">IFERROR(OFFSET('Maximum minutes'!$C$1,T7251,MATCH(IF(G7251&lt;&gt;"",G7251,F7251),OFFSET('Maximum minutes'!$C$1,T7251-1,0,1,U7251+1),0)-1)*IF(OR(ISNUMBER(J7251),J7251="sans examen"),1,0)*IF(W7251&lt;MinDate,1,0),"")</f>
        <v/>
      </c>
      <c r="N7251" s="36">
        <f t="shared" ca="1" si="227"/>
        <v>0</v>
      </c>
      <c r="O7251" s="36" t="e">
        <f ca="1">LEFT(OFFSET(Lists!$Q$2,MATCH(E7251,Lists!$R$3:$R$19,0),0),4)</f>
        <v>#N/A</v>
      </c>
      <c r="P7251" s="36" t="e">
        <f ca="1">MATCH(O7251,Lists!$S$2:$S$640,1)</f>
        <v>#N/A</v>
      </c>
      <c r="Q7251" s="36" t="e">
        <f ca="1">MATCH(LEFT(OFFSET(Lists!$Q$2,MATCH(E7251,Lists!$R$3:$R$19,0)+1,0),4),Lists!$S$3:$S$640,1)</f>
        <v>#N/A</v>
      </c>
      <c r="R7251" s="36" t="e">
        <f ca="1">LEFT(OFFSET(Lists!$S$2,P7251-1+MATCH(F7251,OFFSET(Lists!$T$3,P7251-1,0,Q7251-P7251+1),0),0),6)</f>
        <v>#N/A</v>
      </c>
      <c r="S7251" s="36" t="e">
        <f ca="1">VLOOKUP(R7251,Lists!B:D,3,FALSE)</f>
        <v>#N/A</v>
      </c>
      <c r="T7251" s="36" t="str">
        <f>IF(F7251&lt;&gt;"",MATCH(R7251,'Maximum minutes'!B:B,0),"")</f>
        <v/>
      </c>
      <c r="U7251" s="36">
        <f ca="1">IF(F7251&lt;&gt;"",COUNTA(OFFSET('Maximum minutes'!$C$1,'Annexe A1 Cours'!T7251,0,1,50)),0)</f>
        <v>0</v>
      </c>
      <c r="V7251" s="37">
        <f ca="1">IFERROR(OFFSET('Maximum minutes'!$C$1,T7251+1,-1+MATCH(G7251,OFFSET('Maximum minutes'!$C$1,T7251-1,0,1,50),0)),0)</f>
        <v>0</v>
      </c>
      <c r="W7251" s="38">
        <f t="shared" ca="1" si="226"/>
        <v>0</v>
      </c>
    </row>
    <row r="7252" spans="1:23" s="36" customFormat="1" ht="18.75">
      <c r="A7252" s="34"/>
      <c r="B7252" s="39"/>
      <c r="C7252" s="39"/>
      <c r="D7252" s="35"/>
      <c r="E7252" s="40"/>
      <c r="F7252" s="39"/>
      <c r="G7252" s="39"/>
      <c r="H7252" s="39"/>
      <c r="I7252" s="34"/>
      <c r="J7252" s="34"/>
      <c r="K7252" s="34"/>
      <c r="L7252" s="34"/>
      <c r="M7252" s="43" t="str">
        <f ca="1">IFERROR(OFFSET('Maximum minutes'!$C$1,T7252,MATCH(IF(G7252&lt;&gt;"",G7252,F7252),OFFSET('Maximum minutes'!$C$1,T7252-1,0,1,U7252+1),0)-1)*IF(OR(ISNUMBER(J7252),J7252="sans examen"),1,0)*IF(W7252&lt;MinDate,1,0),"")</f>
        <v/>
      </c>
      <c r="N7252" s="36">
        <f t="shared" ca="1" si="227"/>
        <v>0</v>
      </c>
      <c r="O7252" s="36" t="e">
        <f ca="1">LEFT(OFFSET(Lists!$Q$2,MATCH(E7252,Lists!$R$3:$R$19,0),0),4)</f>
        <v>#N/A</v>
      </c>
      <c r="P7252" s="36" t="e">
        <f ca="1">MATCH(O7252,Lists!$S$2:$S$640,1)</f>
        <v>#N/A</v>
      </c>
      <c r="Q7252" s="36" t="e">
        <f ca="1">MATCH(LEFT(OFFSET(Lists!$Q$2,MATCH(E7252,Lists!$R$3:$R$19,0)+1,0),4),Lists!$S$3:$S$640,1)</f>
        <v>#N/A</v>
      </c>
      <c r="R7252" s="36" t="e">
        <f ca="1">LEFT(OFFSET(Lists!$S$2,P7252-1+MATCH(F7252,OFFSET(Lists!$T$3,P7252-1,0,Q7252-P7252+1),0),0),6)</f>
        <v>#N/A</v>
      </c>
      <c r="S7252" s="36" t="e">
        <f ca="1">VLOOKUP(R7252,Lists!B:D,3,FALSE)</f>
        <v>#N/A</v>
      </c>
      <c r="T7252" s="36" t="str">
        <f>IF(F7252&lt;&gt;"",MATCH(R7252,'Maximum minutes'!B:B,0),"")</f>
        <v/>
      </c>
      <c r="U7252" s="36">
        <f ca="1">IF(F7252&lt;&gt;"",COUNTA(OFFSET('Maximum minutes'!$C$1,'Annexe A1 Cours'!T7252,0,1,50)),0)</f>
        <v>0</v>
      </c>
      <c r="V7252" s="37">
        <f ca="1">IFERROR(OFFSET('Maximum minutes'!$C$1,T7252+1,-1+MATCH(G7252,OFFSET('Maximum minutes'!$C$1,T7252-1,0,1,50),0)),0)</f>
        <v>0</v>
      </c>
      <c r="W7252" s="38">
        <f t="shared" ca="1" si="226"/>
        <v>0</v>
      </c>
    </row>
    <row r="7253" spans="1:23" s="36" customFormat="1" ht="18.75">
      <c r="A7253" s="34"/>
      <c r="B7253" s="39"/>
      <c r="C7253" s="39"/>
      <c r="D7253" s="35"/>
      <c r="E7253" s="40"/>
      <c r="F7253" s="39"/>
      <c r="G7253" s="39"/>
      <c r="H7253" s="39"/>
      <c r="I7253" s="34"/>
      <c r="J7253" s="34"/>
      <c r="K7253" s="34"/>
      <c r="L7253" s="34"/>
      <c r="M7253" s="43" t="str">
        <f ca="1">IFERROR(OFFSET('Maximum minutes'!$C$1,T7253,MATCH(IF(G7253&lt;&gt;"",G7253,F7253),OFFSET('Maximum minutes'!$C$1,T7253-1,0,1,U7253+1),0)-1)*IF(OR(ISNUMBER(J7253),J7253="sans examen"),1,0)*IF(W7253&lt;MinDate,1,0),"")</f>
        <v/>
      </c>
      <c r="N7253" s="36">
        <f t="shared" ca="1" si="227"/>
        <v>0</v>
      </c>
      <c r="O7253" s="36" t="e">
        <f ca="1">LEFT(OFFSET(Lists!$Q$2,MATCH(E7253,Lists!$R$3:$R$19,0),0),4)</f>
        <v>#N/A</v>
      </c>
      <c r="P7253" s="36" t="e">
        <f ca="1">MATCH(O7253,Lists!$S$2:$S$640,1)</f>
        <v>#N/A</v>
      </c>
      <c r="Q7253" s="36" t="e">
        <f ca="1">MATCH(LEFT(OFFSET(Lists!$Q$2,MATCH(E7253,Lists!$R$3:$R$19,0)+1,0),4),Lists!$S$3:$S$640,1)</f>
        <v>#N/A</v>
      </c>
      <c r="R7253" s="36" t="e">
        <f ca="1">LEFT(OFFSET(Lists!$S$2,P7253-1+MATCH(F7253,OFFSET(Lists!$T$3,P7253-1,0,Q7253-P7253+1),0),0),6)</f>
        <v>#N/A</v>
      </c>
      <c r="S7253" s="36" t="e">
        <f ca="1">VLOOKUP(R7253,Lists!B:D,3,FALSE)</f>
        <v>#N/A</v>
      </c>
      <c r="T7253" s="36" t="str">
        <f>IF(F7253&lt;&gt;"",MATCH(R7253,'Maximum minutes'!B:B,0),"")</f>
        <v/>
      </c>
      <c r="U7253" s="36">
        <f ca="1">IF(F7253&lt;&gt;"",COUNTA(OFFSET('Maximum minutes'!$C$1,'Annexe A1 Cours'!T7253,0,1,50)),0)</f>
        <v>0</v>
      </c>
      <c r="V7253" s="37">
        <f ca="1">IFERROR(OFFSET('Maximum minutes'!$C$1,T7253+1,-1+MATCH(G7253,OFFSET('Maximum minutes'!$C$1,T7253-1,0,1,50),0)),0)</f>
        <v>0</v>
      </c>
      <c r="W7253" s="38">
        <f t="shared" ca="1" si="226"/>
        <v>0</v>
      </c>
    </row>
    <row r="7254" spans="1:23" s="36" customFormat="1" ht="18.75">
      <c r="A7254" s="34"/>
      <c r="B7254" s="39"/>
      <c r="C7254" s="39"/>
      <c r="D7254" s="35"/>
      <c r="E7254" s="40"/>
      <c r="F7254" s="39"/>
      <c r="G7254" s="39"/>
      <c r="H7254" s="39"/>
      <c r="I7254" s="34"/>
      <c r="J7254" s="34"/>
      <c r="K7254" s="34"/>
      <c r="L7254" s="34"/>
      <c r="M7254" s="43" t="str">
        <f ca="1">IFERROR(OFFSET('Maximum minutes'!$C$1,T7254,MATCH(IF(G7254&lt;&gt;"",G7254,F7254),OFFSET('Maximum minutes'!$C$1,T7254-1,0,1,U7254+1),0)-1)*IF(OR(ISNUMBER(J7254),J7254="sans examen"),1,0)*IF(W7254&lt;MinDate,1,0),"")</f>
        <v/>
      </c>
      <c r="N7254" s="36">
        <f t="shared" ca="1" si="227"/>
        <v>0</v>
      </c>
      <c r="O7254" s="36" t="e">
        <f ca="1">LEFT(OFFSET(Lists!$Q$2,MATCH(E7254,Lists!$R$3:$R$19,0),0),4)</f>
        <v>#N/A</v>
      </c>
      <c r="P7254" s="36" t="e">
        <f ca="1">MATCH(O7254,Lists!$S$2:$S$640,1)</f>
        <v>#N/A</v>
      </c>
      <c r="Q7254" s="36" t="e">
        <f ca="1">MATCH(LEFT(OFFSET(Lists!$Q$2,MATCH(E7254,Lists!$R$3:$R$19,0)+1,0),4),Lists!$S$3:$S$640,1)</f>
        <v>#N/A</v>
      </c>
      <c r="R7254" s="36" t="e">
        <f ca="1">LEFT(OFFSET(Lists!$S$2,P7254-1+MATCH(F7254,OFFSET(Lists!$T$3,P7254-1,0,Q7254-P7254+1),0),0),6)</f>
        <v>#N/A</v>
      </c>
      <c r="S7254" s="36" t="e">
        <f ca="1">VLOOKUP(R7254,Lists!B:D,3,FALSE)</f>
        <v>#N/A</v>
      </c>
      <c r="T7254" s="36" t="str">
        <f>IF(F7254&lt;&gt;"",MATCH(R7254,'Maximum minutes'!B:B,0),"")</f>
        <v/>
      </c>
      <c r="U7254" s="36">
        <f ca="1">IF(F7254&lt;&gt;"",COUNTA(OFFSET('Maximum minutes'!$C$1,'Annexe A1 Cours'!T7254,0,1,50)),0)</f>
        <v>0</v>
      </c>
      <c r="V7254" s="37">
        <f ca="1">IFERROR(OFFSET('Maximum minutes'!$C$1,T7254+1,-1+MATCH(G7254,OFFSET('Maximum minutes'!$C$1,T7254-1,0,1,50),0)),0)</f>
        <v>0</v>
      </c>
      <c r="W7254" s="38">
        <f t="shared" ca="1" si="226"/>
        <v>0</v>
      </c>
    </row>
    <row r="7255" spans="1:23" s="36" customFormat="1" ht="18.75">
      <c r="A7255" s="34"/>
      <c r="B7255" s="39"/>
      <c r="C7255" s="39"/>
      <c r="D7255" s="35"/>
      <c r="E7255" s="40"/>
      <c r="F7255" s="39"/>
      <c r="G7255" s="39"/>
      <c r="H7255" s="39"/>
      <c r="I7255" s="34"/>
      <c r="J7255" s="34"/>
      <c r="K7255" s="34"/>
      <c r="L7255" s="34"/>
      <c r="M7255" s="43" t="str">
        <f ca="1">IFERROR(OFFSET('Maximum minutes'!$C$1,T7255,MATCH(IF(G7255&lt;&gt;"",G7255,F7255),OFFSET('Maximum minutes'!$C$1,T7255-1,0,1,U7255+1),0)-1)*IF(OR(ISNUMBER(J7255),J7255="sans examen"),1,0)*IF(W7255&lt;MinDate,1,0),"")</f>
        <v/>
      </c>
      <c r="N7255" s="36">
        <f t="shared" ca="1" si="227"/>
        <v>0</v>
      </c>
      <c r="O7255" s="36" t="e">
        <f ca="1">LEFT(OFFSET(Lists!$Q$2,MATCH(E7255,Lists!$R$3:$R$19,0),0),4)</f>
        <v>#N/A</v>
      </c>
      <c r="P7255" s="36" t="e">
        <f ca="1">MATCH(O7255,Lists!$S$2:$S$640,1)</f>
        <v>#N/A</v>
      </c>
      <c r="Q7255" s="36" t="e">
        <f ca="1">MATCH(LEFT(OFFSET(Lists!$Q$2,MATCH(E7255,Lists!$R$3:$R$19,0)+1,0),4),Lists!$S$3:$S$640,1)</f>
        <v>#N/A</v>
      </c>
      <c r="R7255" s="36" t="e">
        <f ca="1">LEFT(OFFSET(Lists!$S$2,P7255-1+MATCH(F7255,OFFSET(Lists!$T$3,P7255-1,0,Q7255-P7255+1),0),0),6)</f>
        <v>#N/A</v>
      </c>
      <c r="S7255" s="36" t="e">
        <f ca="1">VLOOKUP(R7255,Lists!B:D,3,FALSE)</f>
        <v>#N/A</v>
      </c>
      <c r="T7255" s="36" t="str">
        <f>IF(F7255&lt;&gt;"",MATCH(R7255,'Maximum minutes'!B:B,0),"")</f>
        <v/>
      </c>
      <c r="U7255" s="36">
        <f ca="1">IF(F7255&lt;&gt;"",COUNTA(OFFSET('Maximum minutes'!$C$1,'Annexe A1 Cours'!T7255,0,1,50)),0)</f>
        <v>0</v>
      </c>
      <c r="V7255" s="37">
        <f ca="1">IFERROR(OFFSET('Maximum minutes'!$C$1,T7255+1,-1+MATCH(G7255,OFFSET('Maximum minutes'!$C$1,T7255-1,0,1,50),0)),0)</f>
        <v>0</v>
      </c>
      <c r="W7255" s="38">
        <f t="shared" ca="1" si="226"/>
        <v>0</v>
      </c>
    </row>
    <row r="7256" spans="1:23" s="36" customFormat="1" ht="18.75">
      <c r="A7256" s="34"/>
      <c r="B7256" s="39"/>
      <c r="C7256" s="39"/>
      <c r="D7256" s="35"/>
      <c r="E7256" s="40"/>
      <c r="F7256" s="39"/>
      <c r="G7256" s="39"/>
      <c r="H7256" s="39"/>
      <c r="I7256" s="34"/>
      <c r="J7256" s="34"/>
      <c r="K7256" s="34"/>
      <c r="L7256" s="34"/>
      <c r="M7256" s="43" t="str">
        <f ca="1">IFERROR(OFFSET('Maximum minutes'!$C$1,T7256,MATCH(IF(G7256&lt;&gt;"",G7256,F7256),OFFSET('Maximum minutes'!$C$1,T7256-1,0,1,U7256+1),0)-1)*IF(OR(ISNUMBER(J7256),J7256="sans examen"),1,0)*IF(W7256&lt;MinDate,1,0),"")</f>
        <v/>
      </c>
      <c r="N7256" s="36">
        <f t="shared" ca="1" si="227"/>
        <v>0</v>
      </c>
      <c r="O7256" s="36" t="e">
        <f ca="1">LEFT(OFFSET(Lists!$Q$2,MATCH(E7256,Lists!$R$3:$R$19,0),0),4)</f>
        <v>#N/A</v>
      </c>
      <c r="P7256" s="36" t="e">
        <f ca="1">MATCH(O7256,Lists!$S$2:$S$640,1)</f>
        <v>#N/A</v>
      </c>
      <c r="Q7256" s="36" t="e">
        <f ca="1">MATCH(LEFT(OFFSET(Lists!$Q$2,MATCH(E7256,Lists!$R$3:$R$19,0)+1,0),4),Lists!$S$3:$S$640,1)</f>
        <v>#N/A</v>
      </c>
      <c r="R7256" s="36" t="e">
        <f ca="1">LEFT(OFFSET(Lists!$S$2,P7256-1+MATCH(F7256,OFFSET(Lists!$T$3,P7256-1,0,Q7256-P7256+1),0),0),6)</f>
        <v>#N/A</v>
      </c>
      <c r="S7256" s="36" t="e">
        <f ca="1">VLOOKUP(R7256,Lists!B:D,3,FALSE)</f>
        <v>#N/A</v>
      </c>
      <c r="T7256" s="36" t="str">
        <f>IF(F7256&lt;&gt;"",MATCH(R7256,'Maximum minutes'!B:B,0),"")</f>
        <v/>
      </c>
      <c r="U7256" s="36">
        <f ca="1">IF(F7256&lt;&gt;"",COUNTA(OFFSET('Maximum minutes'!$C$1,'Annexe A1 Cours'!T7256,0,1,50)),0)</f>
        <v>0</v>
      </c>
      <c r="V7256" s="37">
        <f ca="1">IFERROR(OFFSET('Maximum minutes'!$C$1,T7256+1,-1+MATCH(G7256,OFFSET('Maximum minutes'!$C$1,T7256-1,0,1,50),0)),0)</f>
        <v>0</v>
      </c>
      <c r="W7256" s="38">
        <f t="shared" ca="1" si="226"/>
        <v>0</v>
      </c>
    </row>
    <row r="7257" spans="1:23" s="36" customFormat="1" ht="18.75">
      <c r="A7257" s="34"/>
      <c r="B7257" s="39"/>
      <c r="C7257" s="39"/>
      <c r="D7257" s="35"/>
      <c r="E7257" s="40"/>
      <c r="F7257" s="39"/>
      <c r="G7257" s="39"/>
      <c r="H7257" s="39"/>
      <c r="I7257" s="34"/>
      <c r="J7257" s="34"/>
      <c r="K7257" s="34"/>
      <c r="L7257" s="34"/>
      <c r="M7257" s="43" t="str">
        <f ca="1">IFERROR(OFFSET('Maximum minutes'!$C$1,T7257,MATCH(IF(G7257&lt;&gt;"",G7257,F7257),OFFSET('Maximum minutes'!$C$1,T7257-1,0,1,U7257+1),0)-1)*IF(OR(ISNUMBER(J7257),J7257="sans examen"),1,0)*IF(W7257&lt;MinDate,1,0),"")</f>
        <v/>
      </c>
      <c r="N7257" s="36">
        <f t="shared" ca="1" si="227"/>
        <v>0</v>
      </c>
      <c r="O7257" s="36" t="e">
        <f ca="1">LEFT(OFFSET(Lists!$Q$2,MATCH(E7257,Lists!$R$3:$R$19,0),0),4)</f>
        <v>#N/A</v>
      </c>
      <c r="P7257" s="36" t="e">
        <f ca="1">MATCH(O7257,Lists!$S$2:$S$640,1)</f>
        <v>#N/A</v>
      </c>
      <c r="Q7257" s="36" t="e">
        <f ca="1">MATCH(LEFT(OFFSET(Lists!$Q$2,MATCH(E7257,Lists!$R$3:$R$19,0)+1,0),4),Lists!$S$3:$S$640,1)</f>
        <v>#N/A</v>
      </c>
      <c r="R7257" s="36" t="e">
        <f ca="1">LEFT(OFFSET(Lists!$S$2,P7257-1+MATCH(F7257,OFFSET(Lists!$T$3,P7257-1,0,Q7257-P7257+1),0),0),6)</f>
        <v>#N/A</v>
      </c>
      <c r="S7257" s="36" t="e">
        <f ca="1">VLOOKUP(R7257,Lists!B:D,3,FALSE)</f>
        <v>#N/A</v>
      </c>
      <c r="T7257" s="36" t="str">
        <f>IF(F7257&lt;&gt;"",MATCH(R7257,'Maximum minutes'!B:B,0),"")</f>
        <v/>
      </c>
      <c r="U7257" s="36">
        <f ca="1">IF(F7257&lt;&gt;"",COUNTA(OFFSET('Maximum minutes'!$C$1,'Annexe A1 Cours'!T7257,0,1,50)),0)</f>
        <v>0</v>
      </c>
      <c r="V7257" s="37">
        <f ca="1">IFERROR(OFFSET('Maximum minutes'!$C$1,T7257+1,-1+MATCH(G7257,OFFSET('Maximum minutes'!$C$1,T7257-1,0,1,50),0)),0)</f>
        <v>0</v>
      </c>
      <c r="W7257" s="38">
        <f t="shared" ca="1" si="226"/>
        <v>0</v>
      </c>
    </row>
    <row r="7258" spans="1:23" s="36" customFormat="1" ht="18.75">
      <c r="A7258" s="34"/>
      <c r="B7258" s="39"/>
      <c r="C7258" s="39"/>
      <c r="D7258" s="35"/>
      <c r="E7258" s="40"/>
      <c r="F7258" s="39"/>
      <c r="G7258" s="39"/>
      <c r="H7258" s="39"/>
      <c r="I7258" s="34"/>
      <c r="J7258" s="34"/>
      <c r="K7258" s="34"/>
      <c r="L7258" s="34"/>
      <c r="M7258" s="43" t="str">
        <f ca="1">IFERROR(OFFSET('Maximum minutes'!$C$1,T7258,MATCH(IF(G7258&lt;&gt;"",G7258,F7258),OFFSET('Maximum minutes'!$C$1,T7258-1,0,1,U7258+1),0)-1)*IF(OR(ISNUMBER(J7258),J7258="sans examen"),1,0)*IF(W7258&lt;MinDate,1,0),"")</f>
        <v/>
      </c>
      <c r="N7258" s="36">
        <f t="shared" ca="1" si="227"/>
        <v>0</v>
      </c>
      <c r="O7258" s="36" t="e">
        <f ca="1">LEFT(OFFSET(Lists!$Q$2,MATCH(E7258,Lists!$R$3:$R$19,0),0),4)</f>
        <v>#N/A</v>
      </c>
      <c r="P7258" s="36" t="e">
        <f ca="1">MATCH(O7258,Lists!$S$2:$S$640,1)</f>
        <v>#N/A</v>
      </c>
      <c r="Q7258" s="36" t="e">
        <f ca="1">MATCH(LEFT(OFFSET(Lists!$Q$2,MATCH(E7258,Lists!$R$3:$R$19,0)+1,0),4),Lists!$S$3:$S$640,1)</f>
        <v>#N/A</v>
      </c>
      <c r="R7258" s="36" t="e">
        <f ca="1">LEFT(OFFSET(Lists!$S$2,P7258-1+MATCH(F7258,OFFSET(Lists!$T$3,P7258-1,0,Q7258-P7258+1),0),0),6)</f>
        <v>#N/A</v>
      </c>
      <c r="S7258" s="36" t="e">
        <f ca="1">VLOOKUP(R7258,Lists!B:D,3,FALSE)</f>
        <v>#N/A</v>
      </c>
      <c r="T7258" s="36" t="str">
        <f>IF(F7258&lt;&gt;"",MATCH(R7258,'Maximum minutes'!B:B,0),"")</f>
        <v/>
      </c>
      <c r="U7258" s="36">
        <f ca="1">IF(F7258&lt;&gt;"",COUNTA(OFFSET('Maximum minutes'!$C$1,'Annexe A1 Cours'!T7258,0,1,50)),0)</f>
        <v>0</v>
      </c>
      <c r="V7258" s="37">
        <f ca="1">IFERROR(OFFSET('Maximum minutes'!$C$1,T7258+1,-1+MATCH(G7258,OFFSET('Maximum minutes'!$C$1,T7258-1,0,1,50),0)),0)</f>
        <v>0</v>
      </c>
      <c r="W7258" s="38">
        <f t="shared" ca="1" si="226"/>
        <v>0</v>
      </c>
    </row>
    <row r="7259" spans="1:23" s="36" customFormat="1" ht="18.75">
      <c r="A7259" s="34"/>
      <c r="B7259" s="39"/>
      <c r="C7259" s="39"/>
      <c r="D7259" s="35"/>
      <c r="E7259" s="40"/>
      <c r="F7259" s="39"/>
      <c r="G7259" s="39"/>
      <c r="H7259" s="39"/>
      <c r="I7259" s="34"/>
      <c r="J7259" s="34"/>
      <c r="K7259" s="34"/>
      <c r="L7259" s="34"/>
      <c r="M7259" s="43" t="str">
        <f ca="1">IFERROR(OFFSET('Maximum minutes'!$C$1,T7259,MATCH(IF(G7259&lt;&gt;"",G7259,F7259),OFFSET('Maximum minutes'!$C$1,T7259-1,0,1,U7259+1),0)-1)*IF(OR(ISNUMBER(J7259),J7259="sans examen"),1,0)*IF(W7259&lt;MinDate,1,0),"")</f>
        <v/>
      </c>
      <c r="N7259" s="36">
        <f t="shared" ca="1" si="227"/>
        <v>0</v>
      </c>
      <c r="O7259" s="36" t="e">
        <f ca="1">LEFT(OFFSET(Lists!$Q$2,MATCH(E7259,Lists!$R$3:$R$19,0),0),4)</f>
        <v>#N/A</v>
      </c>
      <c r="P7259" s="36" t="e">
        <f ca="1">MATCH(O7259,Lists!$S$2:$S$640,1)</f>
        <v>#N/A</v>
      </c>
      <c r="Q7259" s="36" t="e">
        <f ca="1">MATCH(LEFT(OFFSET(Lists!$Q$2,MATCH(E7259,Lists!$R$3:$R$19,0)+1,0),4),Lists!$S$3:$S$640,1)</f>
        <v>#N/A</v>
      </c>
      <c r="R7259" s="36" t="e">
        <f ca="1">LEFT(OFFSET(Lists!$S$2,P7259-1+MATCH(F7259,OFFSET(Lists!$T$3,P7259-1,0,Q7259-P7259+1),0),0),6)</f>
        <v>#N/A</v>
      </c>
      <c r="S7259" s="36" t="e">
        <f ca="1">VLOOKUP(R7259,Lists!B:D,3,FALSE)</f>
        <v>#N/A</v>
      </c>
      <c r="T7259" s="36" t="str">
        <f>IF(F7259&lt;&gt;"",MATCH(R7259,'Maximum minutes'!B:B,0),"")</f>
        <v/>
      </c>
      <c r="U7259" s="36">
        <f ca="1">IF(F7259&lt;&gt;"",COUNTA(OFFSET('Maximum minutes'!$C$1,'Annexe A1 Cours'!T7259,0,1,50)),0)</f>
        <v>0</v>
      </c>
      <c r="V7259" s="37">
        <f ca="1">IFERROR(OFFSET('Maximum minutes'!$C$1,T7259+1,-1+MATCH(G7259,OFFSET('Maximum minutes'!$C$1,T7259-1,0,1,50),0)),0)</f>
        <v>0</v>
      </c>
      <c r="W7259" s="38">
        <f t="shared" ca="1" si="226"/>
        <v>0</v>
      </c>
    </row>
    <row r="7260" spans="1:23" s="36" customFormat="1" ht="18.75">
      <c r="A7260" s="34"/>
      <c r="B7260" s="39"/>
      <c r="C7260" s="39"/>
      <c r="D7260" s="35"/>
      <c r="E7260" s="40"/>
      <c r="F7260" s="39"/>
      <c r="G7260" s="39"/>
      <c r="H7260" s="39"/>
      <c r="I7260" s="34"/>
      <c r="J7260" s="34"/>
      <c r="K7260" s="34"/>
      <c r="L7260" s="34"/>
      <c r="M7260" s="43" t="str">
        <f ca="1">IFERROR(OFFSET('Maximum minutes'!$C$1,T7260,MATCH(IF(G7260&lt;&gt;"",G7260,F7260),OFFSET('Maximum minutes'!$C$1,T7260-1,0,1,U7260+1),0)-1)*IF(OR(ISNUMBER(J7260),J7260="sans examen"),1,0)*IF(W7260&lt;MinDate,1,0),"")</f>
        <v/>
      </c>
      <c r="N7260" s="36">
        <f t="shared" ca="1" si="227"/>
        <v>0</v>
      </c>
      <c r="O7260" s="36" t="e">
        <f ca="1">LEFT(OFFSET(Lists!$Q$2,MATCH(E7260,Lists!$R$3:$R$19,0),0),4)</f>
        <v>#N/A</v>
      </c>
      <c r="P7260" s="36" t="e">
        <f ca="1">MATCH(O7260,Lists!$S$2:$S$640,1)</f>
        <v>#N/A</v>
      </c>
      <c r="Q7260" s="36" t="e">
        <f ca="1">MATCH(LEFT(OFFSET(Lists!$Q$2,MATCH(E7260,Lists!$R$3:$R$19,0)+1,0),4),Lists!$S$3:$S$640,1)</f>
        <v>#N/A</v>
      </c>
      <c r="R7260" s="36" t="e">
        <f ca="1">LEFT(OFFSET(Lists!$S$2,P7260-1+MATCH(F7260,OFFSET(Lists!$T$3,P7260-1,0,Q7260-P7260+1),0),0),6)</f>
        <v>#N/A</v>
      </c>
      <c r="S7260" s="36" t="e">
        <f ca="1">VLOOKUP(R7260,Lists!B:D,3,FALSE)</f>
        <v>#N/A</v>
      </c>
      <c r="T7260" s="36" t="str">
        <f>IF(F7260&lt;&gt;"",MATCH(R7260,'Maximum minutes'!B:B,0),"")</f>
        <v/>
      </c>
      <c r="U7260" s="36">
        <f ca="1">IF(F7260&lt;&gt;"",COUNTA(OFFSET('Maximum minutes'!$C$1,'Annexe A1 Cours'!T7260,0,1,50)),0)</f>
        <v>0</v>
      </c>
      <c r="V7260" s="37">
        <f ca="1">IFERROR(OFFSET('Maximum minutes'!$C$1,T7260+1,-1+MATCH(G7260,OFFSET('Maximum minutes'!$C$1,T7260-1,0,1,50),0)),0)</f>
        <v>0</v>
      </c>
      <c r="W7260" s="38">
        <f t="shared" ca="1" si="226"/>
        <v>0</v>
      </c>
    </row>
    <row r="7261" spans="1:23" s="36" customFormat="1" ht="18.75">
      <c r="A7261" s="34"/>
      <c r="B7261" s="39"/>
      <c r="C7261" s="39"/>
      <c r="D7261" s="35"/>
      <c r="E7261" s="40"/>
      <c r="F7261" s="39"/>
      <c r="G7261" s="39"/>
      <c r="H7261" s="39"/>
      <c r="I7261" s="34"/>
      <c r="J7261" s="34"/>
      <c r="K7261" s="34"/>
      <c r="L7261" s="34"/>
      <c r="M7261" s="43" t="str">
        <f ca="1">IFERROR(OFFSET('Maximum minutes'!$C$1,T7261,MATCH(IF(G7261&lt;&gt;"",G7261,F7261),OFFSET('Maximum minutes'!$C$1,T7261-1,0,1,U7261+1),0)-1)*IF(OR(ISNUMBER(J7261),J7261="sans examen"),1,0)*IF(W7261&lt;MinDate,1,0),"")</f>
        <v/>
      </c>
      <c r="N7261" s="36">
        <f t="shared" ca="1" si="227"/>
        <v>0</v>
      </c>
      <c r="O7261" s="36" t="e">
        <f ca="1">LEFT(OFFSET(Lists!$Q$2,MATCH(E7261,Lists!$R$3:$R$19,0),0),4)</f>
        <v>#N/A</v>
      </c>
      <c r="P7261" s="36" t="e">
        <f ca="1">MATCH(O7261,Lists!$S$2:$S$640,1)</f>
        <v>#N/A</v>
      </c>
      <c r="Q7261" s="36" t="e">
        <f ca="1">MATCH(LEFT(OFFSET(Lists!$Q$2,MATCH(E7261,Lists!$R$3:$R$19,0)+1,0),4),Lists!$S$3:$S$640,1)</f>
        <v>#N/A</v>
      </c>
      <c r="R7261" s="36" t="e">
        <f ca="1">LEFT(OFFSET(Lists!$S$2,P7261-1+MATCH(F7261,OFFSET(Lists!$T$3,P7261-1,0,Q7261-P7261+1),0),0),6)</f>
        <v>#N/A</v>
      </c>
      <c r="S7261" s="36" t="e">
        <f ca="1">VLOOKUP(R7261,Lists!B:D,3,FALSE)</f>
        <v>#N/A</v>
      </c>
      <c r="T7261" s="36" t="str">
        <f>IF(F7261&lt;&gt;"",MATCH(R7261,'Maximum minutes'!B:B,0),"")</f>
        <v/>
      </c>
      <c r="U7261" s="36">
        <f ca="1">IF(F7261&lt;&gt;"",COUNTA(OFFSET('Maximum minutes'!$C$1,'Annexe A1 Cours'!T7261,0,1,50)),0)</f>
        <v>0</v>
      </c>
      <c r="V7261" s="37">
        <f ca="1">IFERROR(OFFSET('Maximum minutes'!$C$1,T7261+1,-1+MATCH(G7261,OFFSET('Maximum minutes'!$C$1,T7261-1,0,1,50),0)),0)</f>
        <v>0</v>
      </c>
      <c r="W7261" s="38">
        <f t="shared" ca="1" si="226"/>
        <v>0</v>
      </c>
    </row>
    <row r="7262" spans="1:23" s="36" customFormat="1" ht="18.75">
      <c r="A7262" s="34"/>
      <c r="B7262" s="39"/>
      <c r="C7262" s="39"/>
      <c r="D7262" s="35"/>
      <c r="E7262" s="40"/>
      <c r="F7262" s="39"/>
      <c r="G7262" s="39"/>
      <c r="H7262" s="39"/>
      <c r="I7262" s="34"/>
      <c r="J7262" s="34"/>
      <c r="K7262" s="34"/>
      <c r="L7262" s="34"/>
      <c r="M7262" s="43" t="str">
        <f ca="1">IFERROR(OFFSET('Maximum minutes'!$C$1,T7262,MATCH(IF(G7262&lt;&gt;"",G7262,F7262),OFFSET('Maximum minutes'!$C$1,T7262-1,0,1,U7262+1),0)-1)*IF(OR(ISNUMBER(J7262),J7262="sans examen"),1,0)*IF(W7262&lt;MinDate,1,0),"")</f>
        <v/>
      </c>
      <c r="N7262" s="36">
        <f t="shared" ca="1" si="227"/>
        <v>0</v>
      </c>
      <c r="O7262" s="36" t="e">
        <f ca="1">LEFT(OFFSET(Lists!$Q$2,MATCH(E7262,Lists!$R$3:$R$19,0),0),4)</f>
        <v>#N/A</v>
      </c>
      <c r="P7262" s="36" t="e">
        <f ca="1">MATCH(O7262,Lists!$S$2:$S$640,1)</f>
        <v>#N/A</v>
      </c>
      <c r="Q7262" s="36" t="e">
        <f ca="1">MATCH(LEFT(OFFSET(Lists!$Q$2,MATCH(E7262,Lists!$R$3:$R$19,0)+1,0),4),Lists!$S$3:$S$640,1)</f>
        <v>#N/A</v>
      </c>
      <c r="R7262" s="36" t="e">
        <f ca="1">LEFT(OFFSET(Lists!$S$2,P7262-1+MATCH(F7262,OFFSET(Lists!$T$3,P7262-1,0,Q7262-P7262+1),0),0),6)</f>
        <v>#N/A</v>
      </c>
      <c r="S7262" s="36" t="e">
        <f ca="1">VLOOKUP(R7262,Lists!B:D,3,FALSE)</f>
        <v>#N/A</v>
      </c>
      <c r="T7262" s="36" t="str">
        <f>IF(F7262&lt;&gt;"",MATCH(R7262,'Maximum minutes'!B:B,0),"")</f>
        <v/>
      </c>
      <c r="U7262" s="36">
        <f ca="1">IF(F7262&lt;&gt;"",COUNTA(OFFSET('Maximum minutes'!$C$1,'Annexe A1 Cours'!T7262,0,1,50)),0)</f>
        <v>0</v>
      </c>
      <c r="V7262" s="37">
        <f ca="1">IFERROR(OFFSET('Maximum minutes'!$C$1,T7262+1,-1+MATCH(G7262,OFFSET('Maximum minutes'!$C$1,T7262-1,0,1,50),0)),0)</f>
        <v>0</v>
      </c>
      <c r="W7262" s="38">
        <f t="shared" ca="1" si="226"/>
        <v>0</v>
      </c>
    </row>
    <row r="7263" spans="1:23" s="36" customFormat="1" ht="18.75">
      <c r="A7263" s="34"/>
      <c r="B7263" s="39"/>
      <c r="C7263" s="39"/>
      <c r="D7263" s="35"/>
      <c r="E7263" s="40"/>
      <c r="F7263" s="39"/>
      <c r="G7263" s="39"/>
      <c r="H7263" s="39"/>
      <c r="I7263" s="34"/>
      <c r="J7263" s="34"/>
      <c r="K7263" s="34"/>
      <c r="L7263" s="34"/>
      <c r="M7263" s="43" t="str">
        <f ca="1">IFERROR(OFFSET('Maximum minutes'!$C$1,T7263,MATCH(IF(G7263&lt;&gt;"",G7263,F7263),OFFSET('Maximum minutes'!$C$1,T7263-1,0,1,U7263+1),0)-1)*IF(OR(ISNUMBER(J7263),J7263="sans examen"),1,0)*IF(W7263&lt;MinDate,1,0),"")</f>
        <v/>
      </c>
      <c r="N7263" s="36">
        <f t="shared" ca="1" si="227"/>
        <v>0</v>
      </c>
      <c r="O7263" s="36" t="e">
        <f ca="1">LEFT(OFFSET(Lists!$Q$2,MATCH(E7263,Lists!$R$3:$R$19,0),0),4)</f>
        <v>#N/A</v>
      </c>
      <c r="P7263" s="36" t="e">
        <f ca="1">MATCH(O7263,Lists!$S$2:$S$640,1)</f>
        <v>#N/A</v>
      </c>
      <c r="Q7263" s="36" t="e">
        <f ca="1">MATCH(LEFT(OFFSET(Lists!$Q$2,MATCH(E7263,Lists!$R$3:$R$19,0)+1,0),4),Lists!$S$3:$S$640,1)</f>
        <v>#N/A</v>
      </c>
      <c r="R7263" s="36" t="e">
        <f ca="1">LEFT(OFFSET(Lists!$S$2,P7263-1+MATCH(F7263,OFFSET(Lists!$T$3,P7263-1,0,Q7263-P7263+1),0),0),6)</f>
        <v>#N/A</v>
      </c>
      <c r="S7263" s="36" t="e">
        <f ca="1">VLOOKUP(R7263,Lists!B:D,3,FALSE)</f>
        <v>#N/A</v>
      </c>
      <c r="T7263" s="36" t="str">
        <f>IF(F7263&lt;&gt;"",MATCH(R7263,'Maximum minutes'!B:B,0),"")</f>
        <v/>
      </c>
      <c r="U7263" s="36">
        <f ca="1">IF(F7263&lt;&gt;"",COUNTA(OFFSET('Maximum minutes'!$C$1,'Annexe A1 Cours'!T7263,0,1,50)),0)</f>
        <v>0</v>
      </c>
      <c r="V7263" s="37">
        <f ca="1">IFERROR(OFFSET('Maximum minutes'!$C$1,T7263+1,-1+MATCH(G7263,OFFSET('Maximum minutes'!$C$1,T7263-1,0,1,50),0)),0)</f>
        <v>0</v>
      </c>
      <c r="W7263" s="38">
        <f t="shared" ca="1" si="226"/>
        <v>0</v>
      </c>
    </row>
    <row r="7264" spans="1:23" s="36" customFormat="1" ht="18.75">
      <c r="A7264" s="34"/>
      <c r="B7264" s="39"/>
      <c r="C7264" s="39"/>
      <c r="D7264" s="35"/>
      <c r="E7264" s="40"/>
      <c r="F7264" s="39"/>
      <c r="G7264" s="39"/>
      <c r="H7264" s="39"/>
      <c r="I7264" s="34"/>
      <c r="J7264" s="34"/>
      <c r="K7264" s="34"/>
      <c r="L7264" s="34"/>
      <c r="M7264" s="43" t="str">
        <f ca="1">IFERROR(OFFSET('Maximum minutes'!$C$1,T7264,MATCH(IF(G7264&lt;&gt;"",G7264,F7264),OFFSET('Maximum minutes'!$C$1,T7264-1,0,1,U7264+1),0)-1)*IF(OR(ISNUMBER(J7264),J7264="sans examen"),1,0)*IF(W7264&lt;MinDate,1,0),"")</f>
        <v/>
      </c>
      <c r="N7264" s="36">
        <f t="shared" ca="1" si="227"/>
        <v>0</v>
      </c>
      <c r="O7264" s="36" t="e">
        <f ca="1">LEFT(OFFSET(Lists!$Q$2,MATCH(E7264,Lists!$R$3:$R$19,0),0),4)</f>
        <v>#N/A</v>
      </c>
      <c r="P7264" s="36" t="e">
        <f ca="1">MATCH(O7264,Lists!$S$2:$S$640,1)</f>
        <v>#N/A</v>
      </c>
      <c r="Q7264" s="36" t="e">
        <f ca="1">MATCH(LEFT(OFFSET(Lists!$Q$2,MATCH(E7264,Lists!$R$3:$R$19,0)+1,0),4),Lists!$S$3:$S$640,1)</f>
        <v>#N/A</v>
      </c>
      <c r="R7264" s="36" t="e">
        <f ca="1">LEFT(OFFSET(Lists!$S$2,P7264-1+MATCH(F7264,OFFSET(Lists!$T$3,P7264-1,0,Q7264-P7264+1),0),0),6)</f>
        <v>#N/A</v>
      </c>
      <c r="S7264" s="36" t="e">
        <f ca="1">VLOOKUP(R7264,Lists!B:D,3,FALSE)</f>
        <v>#N/A</v>
      </c>
      <c r="T7264" s="36" t="str">
        <f>IF(F7264&lt;&gt;"",MATCH(R7264,'Maximum minutes'!B:B,0),"")</f>
        <v/>
      </c>
      <c r="U7264" s="36">
        <f ca="1">IF(F7264&lt;&gt;"",COUNTA(OFFSET('Maximum minutes'!$C$1,'Annexe A1 Cours'!T7264,0,1,50)),0)</f>
        <v>0</v>
      </c>
      <c r="V7264" s="37">
        <f ca="1">IFERROR(OFFSET('Maximum minutes'!$C$1,T7264+1,-1+MATCH(G7264,OFFSET('Maximum minutes'!$C$1,T7264-1,0,1,50),0)),0)</f>
        <v>0</v>
      </c>
      <c r="W7264" s="38">
        <f t="shared" ca="1" si="226"/>
        <v>0</v>
      </c>
    </row>
    <row r="7265" spans="1:23" s="36" customFormat="1" ht="18.75">
      <c r="A7265" s="34"/>
      <c r="B7265" s="39"/>
      <c r="C7265" s="39"/>
      <c r="D7265" s="35"/>
      <c r="E7265" s="40"/>
      <c r="F7265" s="39"/>
      <c r="G7265" s="39"/>
      <c r="H7265" s="39"/>
      <c r="I7265" s="34"/>
      <c r="J7265" s="34"/>
      <c r="K7265" s="34"/>
      <c r="L7265" s="34"/>
      <c r="M7265" s="43" t="str">
        <f ca="1">IFERROR(OFFSET('Maximum minutes'!$C$1,T7265,MATCH(IF(G7265&lt;&gt;"",G7265,F7265),OFFSET('Maximum minutes'!$C$1,T7265-1,0,1,U7265+1),0)-1)*IF(OR(ISNUMBER(J7265),J7265="sans examen"),1,0)*IF(W7265&lt;MinDate,1,0),"")</f>
        <v/>
      </c>
      <c r="N7265" s="36">
        <f t="shared" ca="1" si="227"/>
        <v>0</v>
      </c>
      <c r="O7265" s="36" t="e">
        <f ca="1">LEFT(OFFSET(Lists!$Q$2,MATCH(E7265,Lists!$R$3:$R$19,0),0),4)</f>
        <v>#N/A</v>
      </c>
      <c r="P7265" s="36" t="e">
        <f ca="1">MATCH(O7265,Lists!$S$2:$S$640,1)</f>
        <v>#N/A</v>
      </c>
      <c r="Q7265" s="36" t="e">
        <f ca="1">MATCH(LEFT(OFFSET(Lists!$Q$2,MATCH(E7265,Lists!$R$3:$R$19,0)+1,0),4),Lists!$S$3:$S$640,1)</f>
        <v>#N/A</v>
      </c>
      <c r="R7265" s="36" t="e">
        <f ca="1">LEFT(OFFSET(Lists!$S$2,P7265-1+MATCH(F7265,OFFSET(Lists!$T$3,P7265-1,0,Q7265-P7265+1),0),0),6)</f>
        <v>#N/A</v>
      </c>
      <c r="S7265" s="36" t="e">
        <f ca="1">VLOOKUP(R7265,Lists!B:D,3,FALSE)</f>
        <v>#N/A</v>
      </c>
      <c r="T7265" s="36" t="str">
        <f>IF(F7265&lt;&gt;"",MATCH(R7265,'Maximum minutes'!B:B,0),"")</f>
        <v/>
      </c>
      <c r="U7265" s="36">
        <f ca="1">IF(F7265&lt;&gt;"",COUNTA(OFFSET('Maximum minutes'!$C$1,'Annexe A1 Cours'!T7265,0,1,50)),0)</f>
        <v>0</v>
      </c>
      <c r="V7265" s="37">
        <f ca="1">IFERROR(OFFSET('Maximum minutes'!$C$1,T7265+1,-1+MATCH(G7265,OFFSET('Maximum minutes'!$C$1,T7265-1,0,1,50),0)),0)</f>
        <v>0</v>
      </c>
      <c r="W7265" s="38">
        <f t="shared" ca="1" si="226"/>
        <v>0</v>
      </c>
    </row>
    <row r="7266" spans="1:23" s="36" customFormat="1" ht="18.75">
      <c r="A7266" s="34"/>
      <c r="B7266" s="39"/>
      <c r="C7266" s="39"/>
      <c r="D7266" s="35"/>
      <c r="E7266" s="40"/>
      <c r="F7266" s="39"/>
      <c r="G7266" s="39"/>
      <c r="H7266" s="39"/>
      <c r="I7266" s="34"/>
      <c r="J7266" s="34"/>
      <c r="K7266" s="34"/>
      <c r="L7266" s="34"/>
      <c r="M7266" s="43" t="str">
        <f ca="1">IFERROR(OFFSET('Maximum minutes'!$C$1,T7266,MATCH(IF(G7266&lt;&gt;"",G7266,F7266),OFFSET('Maximum minutes'!$C$1,T7266-1,0,1,U7266+1),0)-1)*IF(OR(ISNUMBER(J7266),J7266="sans examen"),1,0)*IF(W7266&lt;MinDate,1,0),"")</f>
        <v/>
      </c>
      <c r="N7266" s="36">
        <f t="shared" ca="1" si="227"/>
        <v>0</v>
      </c>
      <c r="O7266" s="36" t="e">
        <f ca="1">LEFT(OFFSET(Lists!$Q$2,MATCH(E7266,Lists!$R$3:$R$19,0),0),4)</f>
        <v>#N/A</v>
      </c>
      <c r="P7266" s="36" t="e">
        <f ca="1">MATCH(O7266,Lists!$S$2:$S$640,1)</f>
        <v>#N/A</v>
      </c>
      <c r="Q7266" s="36" t="e">
        <f ca="1">MATCH(LEFT(OFFSET(Lists!$Q$2,MATCH(E7266,Lists!$R$3:$R$19,0)+1,0),4),Lists!$S$3:$S$640,1)</f>
        <v>#N/A</v>
      </c>
      <c r="R7266" s="36" t="e">
        <f ca="1">LEFT(OFFSET(Lists!$S$2,P7266-1+MATCH(F7266,OFFSET(Lists!$T$3,P7266-1,0,Q7266-P7266+1),0),0),6)</f>
        <v>#N/A</v>
      </c>
      <c r="S7266" s="36" t="e">
        <f ca="1">VLOOKUP(R7266,Lists!B:D,3,FALSE)</f>
        <v>#N/A</v>
      </c>
      <c r="T7266" s="36" t="str">
        <f>IF(F7266&lt;&gt;"",MATCH(R7266,'Maximum minutes'!B:B,0),"")</f>
        <v/>
      </c>
      <c r="U7266" s="36">
        <f ca="1">IF(F7266&lt;&gt;"",COUNTA(OFFSET('Maximum minutes'!$C$1,'Annexe A1 Cours'!T7266,0,1,50)),0)</f>
        <v>0</v>
      </c>
      <c r="V7266" s="37">
        <f ca="1">IFERROR(OFFSET('Maximum minutes'!$C$1,T7266+1,-1+MATCH(G7266,OFFSET('Maximum minutes'!$C$1,T7266-1,0,1,50),0)),0)</f>
        <v>0</v>
      </c>
      <c r="W7266" s="38">
        <f t="shared" ca="1" si="226"/>
        <v>0</v>
      </c>
    </row>
    <row r="7267" spans="1:23" s="36" customFormat="1" ht="18.75">
      <c r="A7267" s="34"/>
      <c r="B7267" s="39"/>
      <c r="C7267" s="39"/>
      <c r="D7267" s="35"/>
      <c r="E7267" s="40"/>
      <c r="F7267" s="39"/>
      <c r="G7267" s="39"/>
      <c r="H7267" s="39"/>
      <c r="I7267" s="34"/>
      <c r="J7267" s="34"/>
      <c r="K7267" s="34"/>
      <c r="L7267" s="34"/>
      <c r="M7267" s="43" t="str">
        <f ca="1">IFERROR(OFFSET('Maximum minutes'!$C$1,T7267,MATCH(IF(G7267&lt;&gt;"",G7267,F7267),OFFSET('Maximum minutes'!$C$1,T7267-1,0,1,U7267+1),0)-1)*IF(OR(ISNUMBER(J7267),J7267="sans examen"),1,0)*IF(W7267&lt;MinDate,1,0),"")</f>
        <v/>
      </c>
      <c r="N7267" s="36">
        <f t="shared" ca="1" si="227"/>
        <v>0</v>
      </c>
      <c r="O7267" s="36" t="e">
        <f ca="1">LEFT(OFFSET(Lists!$Q$2,MATCH(E7267,Lists!$R$3:$R$19,0),0),4)</f>
        <v>#N/A</v>
      </c>
      <c r="P7267" s="36" t="e">
        <f ca="1">MATCH(O7267,Lists!$S$2:$S$640,1)</f>
        <v>#N/A</v>
      </c>
      <c r="Q7267" s="36" t="e">
        <f ca="1">MATCH(LEFT(OFFSET(Lists!$Q$2,MATCH(E7267,Lists!$R$3:$R$19,0)+1,0),4),Lists!$S$3:$S$640,1)</f>
        <v>#N/A</v>
      </c>
      <c r="R7267" s="36" t="e">
        <f ca="1">LEFT(OFFSET(Lists!$S$2,P7267-1+MATCH(F7267,OFFSET(Lists!$T$3,P7267-1,0,Q7267-P7267+1),0),0),6)</f>
        <v>#N/A</v>
      </c>
      <c r="S7267" s="36" t="e">
        <f ca="1">VLOOKUP(R7267,Lists!B:D,3,FALSE)</f>
        <v>#N/A</v>
      </c>
      <c r="T7267" s="36" t="str">
        <f>IF(F7267&lt;&gt;"",MATCH(R7267,'Maximum minutes'!B:B,0),"")</f>
        <v/>
      </c>
      <c r="U7267" s="36">
        <f ca="1">IF(F7267&lt;&gt;"",COUNTA(OFFSET('Maximum minutes'!$C$1,'Annexe A1 Cours'!T7267,0,1,50)),0)</f>
        <v>0</v>
      </c>
      <c r="V7267" s="37">
        <f ca="1">IFERROR(OFFSET('Maximum minutes'!$C$1,T7267+1,-1+MATCH(G7267,OFFSET('Maximum minutes'!$C$1,T7267-1,0,1,50),0)),0)</f>
        <v>0</v>
      </c>
      <c r="W7267" s="38">
        <f t="shared" ca="1" si="226"/>
        <v>0</v>
      </c>
    </row>
    <row r="7268" spans="1:23" s="36" customFormat="1" ht="18.75">
      <c r="A7268" s="34"/>
      <c r="B7268" s="39"/>
      <c r="C7268" s="39"/>
      <c r="D7268" s="35"/>
      <c r="E7268" s="40"/>
      <c r="F7268" s="39"/>
      <c r="G7268" s="39"/>
      <c r="H7268" s="39"/>
      <c r="I7268" s="34"/>
      <c r="J7268" s="34"/>
      <c r="K7268" s="34"/>
      <c r="L7268" s="34"/>
      <c r="M7268" s="43" t="str">
        <f ca="1">IFERROR(OFFSET('Maximum minutes'!$C$1,T7268,MATCH(IF(G7268&lt;&gt;"",G7268,F7268),OFFSET('Maximum minutes'!$C$1,T7268-1,0,1,U7268+1),0)-1)*IF(OR(ISNUMBER(J7268),J7268="sans examen"),1,0)*IF(W7268&lt;MinDate,1,0),"")</f>
        <v/>
      </c>
      <c r="N7268" s="36">
        <f t="shared" ca="1" si="227"/>
        <v>0</v>
      </c>
      <c r="O7268" s="36" t="e">
        <f ca="1">LEFT(OFFSET(Lists!$Q$2,MATCH(E7268,Lists!$R$3:$R$19,0),0),4)</f>
        <v>#N/A</v>
      </c>
      <c r="P7268" s="36" t="e">
        <f ca="1">MATCH(O7268,Lists!$S$2:$S$640,1)</f>
        <v>#N/A</v>
      </c>
      <c r="Q7268" s="36" t="e">
        <f ca="1">MATCH(LEFT(OFFSET(Lists!$Q$2,MATCH(E7268,Lists!$R$3:$R$19,0)+1,0),4),Lists!$S$3:$S$640,1)</f>
        <v>#N/A</v>
      </c>
      <c r="R7268" s="36" t="e">
        <f ca="1">LEFT(OFFSET(Lists!$S$2,P7268-1+MATCH(F7268,OFFSET(Lists!$T$3,P7268-1,0,Q7268-P7268+1),0),0),6)</f>
        <v>#N/A</v>
      </c>
      <c r="S7268" s="36" t="e">
        <f ca="1">VLOOKUP(R7268,Lists!B:D,3,FALSE)</f>
        <v>#N/A</v>
      </c>
      <c r="T7268" s="36" t="str">
        <f>IF(F7268&lt;&gt;"",MATCH(R7268,'Maximum minutes'!B:B,0),"")</f>
        <v/>
      </c>
      <c r="U7268" s="36">
        <f ca="1">IF(F7268&lt;&gt;"",COUNTA(OFFSET('Maximum minutes'!$C$1,'Annexe A1 Cours'!T7268,0,1,50)),0)</f>
        <v>0</v>
      </c>
      <c r="V7268" s="37">
        <f ca="1">IFERROR(OFFSET('Maximum minutes'!$C$1,T7268+1,-1+MATCH(G7268,OFFSET('Maximum minutes'!$C$1,T7268-1,0,1,50),0)),0)</f>
        <v>0</v>
      </c>
      <c r="W7268" s="38">
        <f t="shared" ca="1" si="226"/>
        <v>0</v>
      </c>
    </row>
    <row r="7269" spans="1:23" s="36" customFormat="1" ht="18.75">
      <c r="A7269" s="34"/>
      <c r="B7269" s="39"/>
      <c r="C7269" s="39"/>
      <c r="D7269" s="35"/>
      <c r="E7269" s="40"/>
      <c r="F7269" s="39"/>
      <c r="G7269" s="39"/>
      <c r="H7269" s="39"/>
      <c r="I7269" s="34"/>
      <c r="J7269" s="34"/>
      <c r="K7269" s="34"/>
      <c r="L7269" s="34"/>
      <c r="M7269" s="43" t="str">
        <f ca="1">IFERROR(OFFSET('Maximum minutes'!$C$1,T7269,MATCH(IF(G7269&lt;&gt;"",G7269,F7269),OFFSET('Maximum minutes'!$C$1,T7269-1,0,1,U7269+1),0)-1)*IF(OR(ISNUMBER(J7269),J7269="sans examen"),1,0)*IF(W7269&lt;MinDate,1,0),"")</f>
        <v/>
      </c>
      <c r="N7269" s="36">
        <f t="shared" ca="1" si="227"/>
        <v>0</v>
      </c>
      <c r="O7269" s="36" t="e">
        <f ca="1">LEFT(OFFSET(Lists!$Q$2,MATCH(E7269,Lists!$R$3:$R$19,0),0),4)</f>
        <v>#N/A</v>
      </c>
      <c r="P7269" s="36" t="e">
        <f ca="1">MATCH(O7269,Lists!$S$2:$S$640,1)</f>
        <v>#N/A</v>
      </c>
      <c r="Q7269" s="36" t="e">
        <f ca="1">MATCH(LEFT(OFFSET(Lists!$Q$2,MATCH(E7269,Lists!$R$3:$R$19,0)+1,0),4),Lists!$S$3:$S$640,1)</f>
        <v>#N/A</v>
      </c>
      <c r="R7269" s="36" t="e">
        <f ca="1">LEFT(OFFSET(Lists!$S$2,P7269-1+MATCH(F7269,OFFSET(Lists!$T$3,P7269-1,0,Q7269-P7269+1),0),0),6)</f>
        <v>#N/A</v>
      </c>
      <c r="S7269" s="36" t="e">
        <f ca="1">VLOOKUP(R7269,Lists!B:D,3,FALSE)</f>
        <v>#N/A</v>
      </c>
      <c r="T7269" s="36" t="str">
        <f>IF(F7269&lt;&gt;"",MATCH(R7269,'Maximum minutes'!B:B,0),"")</f>
        <v/>
      </c>
      <c r="U7269" s="36">
        <f ca="1">IF(F7269&lt;&gt;"",COUNTA(OFFSET('Maximum minutes'!$C$1,'Annexe A1 Cours'!T7269,0,1,50)),0)</f>
        <v>0</v>
      </c>
      <c r="V7269" s="37">
        <f ca="1">IFERROR(OFFSET('Maximum minutes'!$C$1,T7269+1,-1+MATCH(G7269,OFFSET('Maximum minutes'!$C$1,T7269-1,0,1,50),0)),0)</f>
        <v>0</v>
      </c>
      <c r="W7269" s="38">
        <f t="shared" ca="1" si="226"/>
        <v>0</v>
      </c>
    </row>
    <row r="7270" spans="1:23" s="36" customFormat="1" ht="18.75">
      <c r="A7270" s="34"/>
      <c r="B7270" s="39"/>
      <c r="C7270" s="39"/>
      <c r="D7270" s="35"/>
      <c r="E7270" s="40"/>
      <c r="F7270" s="39"/>
      <c r="G7270" s="39"/>
      <c r="H7270" s="39"/>
      <c r="I7270" s="34"/>
      <c r="J7270" s="34"/>
      <c r="K7270" s="34"/>
      <c r="L7270" s="34"/>
      <c r="M7270" s="43" t="str">
        <f ca="1">IFERROR(OFFSET('Maximum minutes'!$C$1,T7270,MATCH(IF(G7270&lt;&gt;"",G7270,F7270),OFFSET('Maximum minutes'!$C$1,T7270-1,0,1,U7270+1),0)-1)*IF(OR(ISNUMBER(J7270),J7270="sans examen"),1,0)*IF(W7270&lt;MinDate,1,0),"")</f>
        <v/>
      </c>
      <c r="N7270" s="36">
        <f t="shared" ca="1" si="227"/>
        <v>0</v>
      </c>
      <c r="O7270" s="36" t="e">
        <f ca="1">LEFT(OFFSET(Lists!$Q$2,MATCH(E7270,Lists!$R$3:$R$19,0),0),4)</f>
        <v>#N/A</v>
      </c>
      <c r="P7270" s="36" t="e">
        <f ca="1">MATCH(O7270,Lists!$S$2:$S$640,1)</f>
        <v>#N/A</v>
      </c>
      <c r="Q7270" s="36" t="e">
        <f ca="1">MATCH(LEFT(OFFSET(Lists!$Q$2,MATCH(E7270,Lists!$R$3:$R$19,0)+1,0),4),Lists!$S$3:$S$640,1)</f>
        <v>#N/A</v>
      </c>
      <c r="R7270" s="36" t="e">
        <f ca="1">LEFT(OFFSET(Lists!$S$2,P7270-1+MATCH(F7270,OFFSET(Lists!$T$3,P7270-1,0,Q7270-P7270+1),0),0),6)</f>
        <v>#N/A</v>
      </c>
      <c r="S7270" s="36" t="e">
        <f ca="1">VLOOKUP(R7270,Lists!B:D,3,FALSE)</f>
        <v>#N/A</v>
      </c>
      <c r="T7270" s="36" t="str">
        <f>IF(F7270&lt;&gt;"",MATCH(R7270,'Maximum minutes'!B:B,0),"")</f>
        <v/>
      </c>
      <c r="U7270" s="36">
        <f ca="1">IF(F7270&lt;&gt;"",COUNTA(OFFSET('Maximum minutes'!$C$1,'Annexe A1 Cours'!T7270,0,1,50)),0)</f>
        <v>0</v>
      </c>
      <c r="V7270" s="37">
        <f ca="1">IFERROR(OFFSET('Maximum minutes'!$C$1,T7270+1,-1+MATCH(G7270,OFFSET('Maximum minutes'!$C$1,T7270-1,0,1,50),0)),0)</f>
        <v>0</v>
      </c>
      <c r="W7270" s="38">
        <f t="shared" ca="1" si="226"/>
        <v>0</v>
      </c>
    </row>
    <row r="7271" spans="1:23" s="36" customFormat="1" ht="18.75">
      <c r="A7271" s="34"/>
      <c r="B7271" s="39"/>
      <c r="C7271" s="39"/>
      <c r="D7271" s="35"/>
      <c r="E7271" s="40"/>
      <c r="F7271" s="39"/>
      <c r="G7271" s="39"/>
      <c r="H7271" s="39"/>
      <c r="I7271" s="34"/>
      <c r="J7271" s="34"/>
      <c r="K7271" s="34"/>
      <c r="L7271" s="34"/>
      <c r="M7271" s="43" t="str">
        <f ca="1">IFERROR(OFFSET('Maximum minutes'!$C$1,T7271,MATCH(IF(G7271&lt;&gt;"",G7271,F7271),OFFSET('Maximum minutes'!$C$1,T7271-1,0,1,U7271+1),0)-1)*IF(OR(ISNUMBER(J7271),J7271="sans examen"),1,0)*IF(W7271&lt;MinDate,1,0),"")</f>
        <v/>
      </c>
      <c r="N7271" s="36">
        <f t="shared" ca="1" si="227"/>
        <v>0</v>
      </c>
      <c r="O7271" s="36" t="e">
        <f ca="1">LEFT(OFFSET(Lists!$Q$2,MATCH(E7271,Lists!$R$3:$R$19,0),0),4)</f>
        <v>#N/A</v>
      </c>
      <c r="P7271" s="36" t="e">
        <f ca="1">MATCH(O7271,Lists!$S$2:$S$640,1)</f>
        <v>#N/A</v>
      </c>
      <c r="Q7271" s="36" t="e">
        <f ca="1">MATCH(LEFT(OFFSET(Lists!$Q$2,MATCH(E7271,Lists!$R$3:$R$19,0)+1,0),4),Lists!$S$3:$S$640,1)</f>
        <v>#N/A</v>
      </c>
      <c r="R7271" s="36" t="e">
        <f ca="1">LEFT(OFFSET(Lists!$S$2,P7271-1+MATCH(F7271,OFFSET(Lists!$T$3,P7271-1,0,Q7271-P7271+1),0),0),6)</f>
        <v>#N/A</v>
      </c>
      <c r="S7271" s="36" t="e">
        <f ca="1">VLOOKUP(R7271,Lists!B:D,3,FALSE)</f>
        <v>#N/A</v>
      </c>
      <c r="T7271" s="36" t="str">
        <f>IF(F7271&lt;&gt;"",MATCH(R7271,'Maximum minutes'!B:B,0),"")</f>
        <v/>
      </c>
      <c r="U7271" s="36">
        <f ca="1">IF(F7271&lt;&gt;"",COUNTA(OFFSET('Maximum minutes'!$C$1,'Annexe A1 Cours'!T7271,0,1,50)),0)</f>
        <v>0</v>
      </c>
      <c r="V7271" s="37">
        <f ca="1">IFERROR(OFFSET('Maximum minutes'!$C$1,T7271+1,-1+MATCH(G7271,OFFSET('Maximum minutes'!$C$1,T7271-1,0,1,50),0)),0)</f>
        <v>0</v>
      </c>
      <c r="W7271" s="38">
        <f t="shared" ca="1" si="226"/>
        <v>0</v>
      </c>
    </row>
    <row r="7272" spans="1:23" s="36" customFormat="1" ht="18.75">
      <c r="A7272" s="34"/>
      <c r="B7272" s="39"/>
      <c r="C7272" s="39"/>
      <c r="D7272" s="35"/>
      <c r="E7272" s="40"/>
      <c r="F7272" s="39"/>
      <c r="G7272" s="39"/>
      <c r="H7272" s="39"/>
      <c r="I7272" s="34"/>
      <c r="J7272" s="34"/>
      <c r="K7272" s="34"/>
      <c r="L7272" s="34"/>
      <c r="M7272" s="43" t="str">
        <f ca="1">IFERROR(OFFSET('Maximum minutes'!$C$1,T7272,MATCH(IF(G7272&lt;&gt;"",G7272,F7272),OFFSET('Maximum minutes'!$C$1,T7272-1,0,1,U7272+1),0)-1)*IF(OR(ISNUMBER(J7272),J7272="sans examen"),1,0)*IF(W7272&lt;MinDate,1,0),"")</f>
        <v/>
      </c>
      <c r="N7272" s="36">
        <f t="shared" ca="1" si="227"/>
        <v>0</v>
      </c>
      <c r="O7272" s="36" t="e">
        <f ca="1">LEFT(OFFSET(Lists!$Q$2,MATCH(E7272,Lists!$R$3:$R$19,0),0),4)</f>
        <v>#N/A</v>
      </c>
      <c r="P7272" s="36" t="e">
        <f ca="1">MATCH(O7272,Lists!$S$2:$S$640,1)</f>
        <v>#N/A</v>
      </c>
      <c r="Q7272" s="36" t="e">
        <f ca="1">MATCH(LEFT(OFFSET(Lists!$Q$2,MATCH(E7272,Lists!$R$3:$R$19,0)+1,0),4),Lists!$S$3:$S$640,1)</f>
        <v>#N/A</v>
      </c>
      <c r="R7272" s="36" t="e">
        <f ca="1">LEFT(OFFSET(Lists!$S$2,P7272-1+MATCH(F7272,OFFSET(Lists!$T$3,P7272-1,0,Q7272-P7272+1),0),0),6)</f>
        <v>#N/A</v>
      </c>
      <c r="S7272" s="36" t="e">
        <f ca="1">VLOOKUP(R7272,Lists!B:D,3,FALSE)</f>
        <v>#N/A</v>
      </c>
      <c r="T7272" s="36" t="str">
        <f>IF(F7272&lt;&gt;"",MATCH(R7272,'Maximum minutes'!B:B,0),"")</f>
        <v/>
      </c>
      <c r="U7272" s="36">
        <f ca="1">IF(F7272&lt;&gt;"",COUNTA(OFFSET('Maximum minutes'!$C$1,'Annexe A1 Cours'!T7272,0,1,50)),0)</f>
        <v>0</v>
      </c>
      <c r="V7272" s="37">
        <f ca="1">IFERROR(OFFSET('Maximum minutes'!$C$1,T7272+1,-1+MATCH(G7272,OFFSET('Maximum minutes'!$C$1,T7272-1,0,1,50),0)),0)</f>
        <v>0</v>
      </c>
      <c r="W7272" s="38">
        <f t="shared" ca="1" si="226"/>
        <v>0</v>
      </c>
    </row>
    <row r="7273" spans="1:23" s="36" customFormat="1" ht="18.75">
      <c r="A7273" s="34"/>
      <c r="B7273" s="39"/>
      <c r="C7273" s="39"/>
      <c r="D7273" s="35"/>
      <c r="E7273" s="40"/>
      <c r="F7273" s="39"/>
      <c r="G7273" s="39"/>
      <c r="H7273" s="39"/>
      <c r="I7273" s="34"/>
      <c r="J7273" s="34"/>
      <c r="K7273" s="34"/>
      <c r="L7273" s="34"/>
      <c r="M7273" s="43" t="str">
        <f ca="1">IFERROR(OFFSET('Maximum minutes'!$C$1,T7273,MATCH(IF(G7273&lt;&gt;"",G7273,F7273),OFFSET('Maximum minutes'!$C$1,T7273-1,0,1,U7273+1),0)-1)*IF(OR(ISNUMBER(J7273),J7273="sans examen"),1,0)*IF(W7273&lt;MinDate,1,0),"")</f>
        <v/>
      </c>
      <c r="N7273" s="36">
        <f t="shared" ca="1" si="227"/>
        <v>0</v>
      </c>
      <c r="O7273" s="36" t="e">
        <f ca="1">LEFT(OFFSET(Lists!$Q$2,MATCH(E7273,Lists!$R$3:$R$19,0),0),4)</f>
        <v>#N/A</v>
      </c>
      <c r="P7273" s="36" t="e">
        <f ca="1">MATCH(O7273,Lists!$S$2:$S$640,1)</f>
        <v>#N/A</v>
      </c>
      <c r="Q7273" s="36" t="e">
        <f ca="1">MATCH(LEFT(OFFSET(Lists!$Q$2,MATCH(E7273,Lists!$R$3:$R$19,0)+1,0),4),Lists!$S$3:$S$640,1)</f>
        <v>#N/A</v>
      </c>
      <c r="R7273" s="36" t="e">
        <f ca="1">LEFT(OFFSET(Lists!$S$2,P7273-1+MATCH(F7273,OFFSET(Lists!$T$3,P7273-1,0,Q7273-P7273+1),0),0),6)</f>
        <v>#N/A</v>
      </c>
      <c r="S7273" s="36" t="e">
        <f ca="1">VLOOKUP(R7273,Lists!B:D,3,FALSE)</f>
        <v>#N/A</v>
      </c>
      <c r="T7273" s="36" t="str">
        <f>IF(F7273&lt;&gt;"",MATCH(R7273,'Maximum minutes'!B:B,0),"")</f>
        <v/>
      </c>
      <c r="U7273" s="36">
        <f ca="1">IF(F7273&lt;&gt;"",COUNTA(OFFSET('Maximum minutes'!$C$1,'Annexe A1 Cours'!T7273,0,1,50)),0)</f>
        <v>0</v>
      </c>
      <c r="V7273" s="37">
        <f ca="1">IFERROR(OFFSET('Maximum minutes'!$C$1,T7273+1,-1+MATCH(G7273,OFFSET('Maximum minutes'!$C$1,T7273-1,0,1,50),0)),0)</f>
        <v>0</v>
      </c>
      <c r="W7273" s="38">
        <f t="shared" ca="1" si="226"/>
        <v>0</v>
      </c>
    </row>
    <row r="7274" spans="1:23" s="36" customFormat="1" ht="18.75">
      <c r="A7274" s="34"/>
      <c r="B7274" s="39"/>
      <c r="C7274" s="39"/>
      <c r="D7274" s="35"/>
      <c r="E7274" s="40"/>
      <c r="F7274" s="39"/>
      <c r="G7274" s="39"/>
      <c r="H7274" s="39"/>
      <c r="I7274" s="34"/>
      <c r="J7274" s="34"/>
      <c r="K7274" s="34"/>
      <c r="L7274" s="34"/>
      <c r="M7274" s="43" t="str">
        <f ca="1">IFERROR(OFFSET('Maximum minutes'!$C$1,T7274,MATCH(IF(G7274&lt;&gt;"",G7274,F7274),OFFSET('Maximum minutes'!$C$1,T7274-1,0,1,U7274+1),0)-1)*IF(OR(ISNUMBER(J7274),J7274="sans examen"),1,0)*IF(W7274&lt;MinDate,1,0),"")</f>
        <v/>
      </c>
      <c r="N7274" s="36">
        <f t="shared" ca="1" si="227"/>
        <v>0</v>
      </c>
      <c r="O7274" s="36" t="e">
        <f ca="1">LEFT(OFFSET(Lists!$Q$2,MATCH(E7274,Lists!$R$3:$R$19,0),0),4)</f>
        <v>#N/A</v>
      </c>
      <c r="P7274" s="36" t="e">
        <f ca="1">MATCH(O7274,Lists!$S$2:$S$640,1)</f>
        <v>#N/A</v>
      </c>
      <c r="Q7274" s="36" t="e">
        <f ca="1">MATCH(LEFT(OFFSET(Lists!$Q$2,MATCH(E7274,Lists!$R$3:$R$19,0)+1,0),4),Lists!$S$3:$S$640,1)</f>
        <v>#N/A</v>
      </c>
      <c r="R7274" s="36" t="e">
        <f ca="1">LEFT(OFFSET(Lists!$S$2,P7274-1+MATCH(F7274,OFFSET(Lists!$T$3,P7274-1,0,Q7274-P7274+1),0),0),6)</f>
        <v>#N/A</v>
      </c>
      <c r="S7274" s="36" t="e">
        <f ca="1">VLOOKUP(R7274,Lists!B:D,3,FALSE)</f>
        <v>#N/A</v>
      </c>
      <c r="T7274" s="36" t="str">
        <f>IF(F7274&lt;&gt;"",MATCH(R7274,'Maximum minutes'!B:B,0),"")</f>
        <v/>
      </c>
      <c r="U7274" s="36">
        <f ca="1">IF(F7274&lt;&gt;"",COUNTA(OFFSET('Maximum minutes'!$C$1,'Annexe A1 Cours'!T7274,0,1,50)),0)</f>
        <v>0</v>
      </c>
      <c r="V7274" s="37">
        <f ca="1">IFERROR(OFFSET('Maximum minutes'!$C$1,T7274+1,-1+MATCH(G7274,OFFSET('Maximum minutes'!$C$1,T7274-1,0,1,50),0)),0)</f>
        <v>0</v>
      </c>
      <c r="W7274" s="38">
        <f t="shared" ca="1" si="226"/>
        <v>0</v>
      </c>
    </row>
    <row r="7275" spans="1:23" s="36" customFormat="1" ht="18.75">
      <c r="A7275" s="34"/>
      <c r="B7275" s="39"/>
      <c r="C7275" s="39"/>
      <c r="D7275" s="35"/>
      <c r="E7275" s="40"/>
      <c r="F7275" s="39"/>
      <c r="G7275" s="39"/>
      <c r="H7275" s="39"/>
      <c r="I7275" s="34"/>
      <c r="J7275" s="34"/>
      <c r="K7275" s="34"/>
      <c r="L7275" s="34"/>
      <c r="M7275" s="43" t="str">
        <f ca="1">IFERROR(OFFSET('Maximum minutes'!$C$1,T7275,MATCH(IF(G7275&lt;&gt;"",G7275,F7275),OFFSET('Maximum minutes'!$C$1,T7275-1,0,1,U7275+1),0)-1)*IF(OR(ISNUMBER(J7275),J7275="sans examen"),1,0)*IF(W7275&lt;MinDate,1,0),"")</f>
        <v/>
      </c>
      <c r="N7275" s="36">
        <f t="shared" ca="1" si="227"/>
        <v>0</v>
      </c>
      <c r="O7275" s="36" t="e">
        <f ca="1">LEFT(OFFSET(Lists!$Q$2,MATCH(E7275,Lists!$R$3:$R$19,0),0),4)</f>
        <v>#N/A</v>
      </c>
      <c r="P7275" s="36" t="e">
        <f ca="1">MATCH(O7275,Lists!$S$2:$S$640,1)</f>
        <v>#N/A</v>
      </c>
      <c r="Q7275" s="36" t="e">
        <f ca="1">MATCH(LEFT(OFFSET(Lists!$Q$2,MATCH(E7275,Lists!$R$3:$R$19,0)+1,0),4),Lists!$S$3:$S$640,1)</f>
        <v>#N/A</v>
      </c>
      <c r="R7275" s="36" t="e">
        <f ca="1">LEFT(OFFSET(Lists!$S$2,P7275-1+MATCH(F7275,OFFSET(Lists!$T$3,P7275-1,0,Q7275-P7275+1),0),0),6)</f>
        <v>#N/A</v>
      </c>
      <c r="S7275" s="36" t="e">
        <f ca="1">VLOOKUP(R7275,Lists!B:D,3,FALSE)</f>
        <v>#N/A</v>
      </c>
      <c r="T7275" s="36" t="str">
        <f>IF(F7275&lt;&gt;"",MATCH(R7275,'Maximum minutes'!B:B,0),"")</f>
        <v/>
      </c>
      <c r="U7275" s="36">
        <f ca="1">IF(F7275&lt;&gt;"",COUNTA(OFFSET('Maximum minutes'!$C$1,'Annexe A1 Cours'!T7275,0,1,50)),0)</f>
        <v>0</v>
      </c>
      <c r="V7275" s="37">
        <f ca="1">IFERROR(OFFSET('Maximum minutes'!$C$1,T7275+1,-1+MATCH(G7275,OFFSET('Maximum minutes'!$C$1,T7275-1,0,1,50),0)),0)</f>
        <v>0</v>
      </c>
      <c r="W7275" s="38">
        <f t="shared" ca="1" si="226"/>
        <v>0</v>
      </c>
    </row>
    <row r="7276" spans="1:23" s="36" customFormat="1" ht="18.75">
      <c r="A7276" s="34"/>
      <c r="B7276" s="39"/>
      <c r="C7276" s="39"/>
      <c r="D7276" s="35"/>
      <c r="E7276" s="40"/>
      <c r="F7276" s="39"/>
      <c r="G7276" s="39"/>
      <c r="H7276" s="39"/>
      <c r="I7276" s="34"/>
      <c r="J7276" s="34"/>
      <c r="K7276" s="34"/>
      <c r="L7276" s="34"/>
      <c r="M7276" s="43" t="str">
        <f ca="1">IFERROR(OFFSET('Maximum minutes'!$C$1,T7276,MATCH(IF(G7276&lt;&gt;"",G7276,F7276),OFFSET('Maximum minutes'!$C$1,T7276-1,0,1,U7276+1),0)-1)*IF(OR(ISNUMBER(J7276),J7276="sans examen"),1,0)*IF(W7276&lt;MinDate,1,0),"")</f>
        <v/>
      </c>
      <c r="N7276" s="36">
        <f t="shared" ca="1" si="227"/>
        <v>0</v>
      </c>
      <c r="O7276" s="36" t="e">
        <f ca="1">LEFT(OFFSET(Lists!$Q$2,MATCH(E7276,Lists!$R$3:$R$19,0),0),4)</f>
        <v>#N/A</v>
      </c>
      <c r="P7276" s="36" t="e">
        <f ca="1">MATCH(O7276,Lists!$S$2:$S$640,1)</f>
        <v>#N/A</v>
      </c>
      <c r="Q7276" s="36" t="e">
        <f ca="1">MATCH(LEFT(OFFSET(Lists!$Q$2,MATCH(E7276,Lists!$R$3:$R$19,0)+1,0),4),Lists!$S$3:$S$640,1)</f>
        <v>#N/A</v>
      </c>
      <c r="R7276" s="36" t="e">
        <f ca="1">LEFT(OFFSET(Lists!$S$2,P7276-1+MATCH(F7276,OFFSET(Lists!$T$3,P7276-1,0,Q7276-P7276+1),0),0),6)</f>
        <v>#N/A</v>
      </c>
      <c r="S7276" s="36" t="e">
        <f ca="1">VLOOKUP(R7276,Lists!B:D,3,FALSE)</f>
        <v>#N/A</v>
      </c>
      <c r="T7276" s="36" t="str">
        <f>IF(F7276&lt;&gt;"",MATCH(R7276,'Maximum minutes'!B:B,0),"")</f>
        <v/>
      </c>
      <c r="U7276" s="36">
        <f ca="1">IF(F7276&lt;&gt;"",COUNTA(OFFSET('Maximum minutes'!$C$1,'Annexe A1 Cours'!T7276,0,1,50)),0)</f>
        <v>0</v>
      </c>
      <c r="V7276" s="37">
        <f ca="1">IFERROR(OFFSET('Maximum minutes'!$C$1,T7276+1,-1+MATCH(G7276,OFFSET('Maximum minutes'!$C$1,T7276-1,0,1,50),0)),0)</f>
        <v>0</v>
      </c>
      <c r="W7276" s="38">
        <f t="shared" ca="1" si="226"/>
        <v>0</v>
      </c>
    </row>
    <row r="7277" spans="1:23" s="36" customFormat="1" ht="18.75">
      <c r="A7277" s="34"/>
      <c r="B7277" s="39"/>
      <c r="C7277" s="39"/>
      <c r="D7277" s="35"/>
      <c r="E7277" s="40"/>
      <c r="F7277" s="39"/>
      <c r="G7277" s="39"/>
      <c r="H7277" s="39"/>
      <c r="I7277" s="34"/>
      <c r="J7277" s="34"/>
      <c r="K7277" s="34"/>
      <c r="L7277" s="34"/>
      <c r="M7277" s="43" t="str">
        <f ca="1">IFERROR(OFFSET('Maximum minutes'!$C$1,T7277,MATCH(IF(G7277&lt;&gt;"",G7277,F7277),OFFSET('Maximum minutes'!$C$1,T7277-1,0,1,U7277+1),0)-1)*IF(OR(ISNUMBER(J7277),J7277="sans examen"),1,0)*IF(W7277&lt;MinDate,1,0),"")</f>
        <v/>
      </c>
      <c r="N7277" s="36">
        <f t="shared" ca="1" si="227"/>
        <v>0</v>
      </c>
      <c r="O7277" s="36" t="e">
        <f ca="1">LEFT(OFFSET(Lists!$Q$2,MATCH(E7277,Lists!$R$3:$R$19,0),0),4)</f>
        <v>#N/A</v>
      </c>
      <c r="P7277" s="36" t="e">
        <f ca="1">MATCH(O7277,Lists!$S$2:$S$640,1)</f>
        <v>#N/A</v>
      </c>
      <c r="Q7277" s="36" t="e">
        <f ca="1">MATCH(LEFT(OFFSET(Lists!$Q$2,MATCH(E7277,Lists!$R$3:$R$19,0)+1,0),4),Lists!$S$3:$S$640,1)</f>
        <v>#N/A</v>
      </c>
      <c r="R7277" s="36" t="e">
        <f ca="1">LEFT(OFFSET(Lists!$S$2,P7277-1+MATCH(F7277,OFFSET(Lists!$T$3,P7277-1,0,Q7277-P7277+1),0),0),6)</f>
        <v>#N/A</v>
      </c>
      <c r="S7277" s="36" t="e">
        <f ca="1">VLOOKUP(R7277,Lists!B:D,3,FALSE)</f>
        <v>#N/A</v>
      </c>
      <c r="T7277" s="36" t="str">
        <f>IF(F7277&lt;&gt;"",MATCH(R7277,'Maximum minutes'!B:B,0),"")</f>
        <v/>
      </c>
      <c r="U7277" s="36">
        <f ca="1">IF(F7277&lt;&gt;"",COUNTA(OFFSET('Maximum minutes'!$C$1,'Annexe A1 Cours'!T7277,0,1,50)),0)</f>
        <v>0</v>
      </c>
      <c r="V7277" s="37">
        <f ca="1">IFERROR(OFFSET('Maximum minutes'!$C$1,T7277+1,-1+MATCH(G7277,OFFSET('Maximum minutes'!$C$1,T7277-1,0,1,50),0)),0)</f>
        <v>0</v>
      </c>
      <c r="W7277" s="38">
        <f t="shared" ca="1" si="226"/>
        <v>0</v>
      </c>
    </row>
    <row r="7278" spans="1:23" s="36" customFormat="1" ht="18.75">
      <c r="A7278" s="34"/>
      <c r="B7278" s="39"/>
      <c r="C7278" s="39"/>
      <c r="D7278" s="35"/>
      <c r="E7278" s="40"/>
      <c r="F7278" s="39"/>
      <c r="G7278" s="39"/>
      <c r="H7278" s="39"/>
      <c r="I7278" s="34"/>
      <c r="J7278" s="34"/>
      <c r="K7278" s="34"/>
      <c r="L7278" s="34"/>
      <c r="M7278" s="43" t="str">
        <f ca="1">IFERROR(OFFSET('Maximum minutes'!$C$1,T7278,MATCH(IF(G7278&lt;&gt;"",G7278,F7278),OFFSET('Maximum minutes'!$C$1,T7278-1,0,1,U7278+1),0)-1)*IF(OR(ISNUMBER(J7278),J7278="sans examen"),1,0)*IF(W7278&lt;MinDate,1,0),"")</f>
        <v/>
      </c>
      <c r="N7278" s="36">
        <f t="shared" ca="1" si="227"/>
        <v>0</v>
      </c>
      <c r="O7278" s="36" t="e">
        <f ca="1">LEFT(OFFSET(Lists!$Q$2,MATCH(E7278,Lists!$R$3:$R$19,0),0),4)</f>
        <v>#N/A</v>
      </c>
      <c r="P7278" s="36" t="e">
        <f ca="1">MATCH(O7278,Lists!$S$2:$S$640,1)</f>
        <v>#N/A</v>
      </c>
      <c r="Q7278" s="36" t="e">
        <f ca="1">MATCH(LEFT(OFFSET(Lists!$Q$2,MATCH(E7278,Lists!$R$3:$R$19,0)+1,0),4),Lists!$S$3:$S$640,1)</f>
        <v>#N/A</v>
      </c>
      <c r="R7278" s="36" t="e">
        <f ca="1">LEFT(OFFSET(Lists!$S$2,P7278-1+MATCH(F7278,OFFSET(Lists!$T$3,P7278-1,0,Q7278-P7278+1),0),0),6)</f>
        <v>#N/A</v>
      </c>
      <c r="S7278" s="36" t="e">
        <f ca="1">VLOOKUP(R7278,Lists!B:D,3,FALSE)</f>
        <v>#N/A</v>
      </c>
      <c r="T7278" s="36" t="str">
        <f>IF(F7278&lt;&gt;"",MATCH(R7278,'Maximum minutes'!B:B,0),"")</f>
        <v/>
      </c>
      <c r="U7278" s="36">
        <f ca="1">IF(F7278&lt;&gt;"",COUNTA(OFFSET('Maximum minutes'!$C$1,'Annexe A1 Cours'!T7278,0,1,50)),0)</f>
        <v>0</v>
      </c>
      <c r="V7278" s="37">
        <f ca="1">IFERROR(OFFSET('Maximum minutes'!$C$1,T7278+1,-1+MATCH(G7278,OFFSET('Maximum minutes'!$C$1,T7278-1,0,1,50),0)),0)</f>
        <v>0</v>
      </c>
      <c r="W7278" s="38">
        <f t="shared" ca="1" si="226"/>
        <v>0</v>
      </c>
    </row>
    <row r="7279" spans="1:23" s="36" customFormat="1" ht="18.75">
      <c r="A7279" s="34"/>
      <c r="B7279" s="39"/>
      <c r="C7279" s="39"/>
      <c r="D7279" s="35"/>
      <c r="E7279" s="40"/>
      <c r="F7279" s="39"/>
      <c r="G7279" s="39"/>
      <c r="H7279" s="39"/>
      <c r="I7279" s="34"/>
      <c r="J7279" s="34"/>
      <c r="K7279" s="34"/>
      <c r="L7279" s="34"/>
      <c r="M7279" s="43" t="str">
        <f ca="1">IFERROR(OFFSET('Maximum minutes'!$C$1,T7279,MATCH(IF(G7279&lt;&gt;"",G7279,F7279),OFFSET('Maximum minutes'!$C$1,T7279-1,0,1,U7279+1),0)-1)*IF(OR(ISNUMBER(J7279),J7279="sans examen"),1,0)*IF(W7279&lt;MinDate,1,0),"")</f>
        <v/>
      </c>
      <c r="N7279" s="36">
        <f t="shared" ca="1" si="227"/>
        <v>0</v>
      </c>
      <c r="O7279" s="36" t="e">
        <f ca="1">LEFT(OFFSET(Lists!$Q$2,MATCH(E7279,Lists!$R$3:$R$19,0),0),4)</f>
        <v>#N/A</v>
      </c>
      <c r="P7279" s="36" t="e">
        <f ca="1">MATCH(O7279,Lists!$S$2:$S$640,1)</f>
        <v>#N/A</v>
      </c>
      <c r="Q7279" s="36" t="e">
        <f ca="1">MATCH(LEFT(OFFSET(Lists!$Q$2,MATCH(E7279,Lists!$R$3:$R$19,0)+1,0),4),Lists!$S$3:$S$640,1)</f>
        <v>#N/A</v>
      </c>
      <c r="R7279" s="36" t="e">
        <f ca="1">LEFT(OFFSET(Lists!$S$2,P7279-1+MATCH(F7279,OFFSET(Lists!$T$3,P7279-1,0,Q7279-P7279+1),0),0),6)</f>
        <v>#N/A</v>
      </c>
      <c r="S7279" s="36" t="e">
        <f ca="1">VLOOKUP(R7279,Lists!B:D,3,FALSE)</f>
        <v>#N/A</v>
      </c>
      <c r="T7279" s="36" t="str">
        <f>IF(F7279&lt;&gt;"",MATCH(R7279,'Maximum minutes'!B:B,0),"")</f>
        <v/>
      </c>
      <c r="U7279" s="36">
        <f ca="1">IF(F7279&lt;&gt;"",COUNTA(OFFSET('Maximum minutes'!$C$1,'Annexe A1 Cours'!T7279,0,1,50)),0)</f>
        <v>0</v>
      </c>
      <c r="V7279" s="37">
        <f ca="1">IFERROR(OFFSET('Maximum minutes'!$C$1,T7279+1,-1+MATCH(G7279,OFFSET('Maximum minutes'!$C$1,T7279-1,0,1,50),0)),0)</f>
        <v>0</v>
      </c>
      <c r="W7279" s="38">
        <f t="shared" ca="1" si="226"/>
        <v>0</v>
      </c>
    </row>
    <row r="7280" spans="1:23" s="36" customFormat="1" ht="18.75">
      <c r="A7280" s="34"/>
      <c r="B7280" s="39"/>
      <c r="C7280" s="39"/>
      <c r="D7280" s="35"/>
      <c r="E7280" s="40"/>
      <c r="F7280" s="39"/>
      <c r="G7280" s="39"/>
      <c r="H7280" s="39"/>
      <c r="I7280" s="34"/>
      <c r="J7280" s="34"/>
      <c r="K7280" s="34"/>
      <c r="L7280" s="34"/>
      <c r="M7280" s="43" t="str">
        <f ca="1">IFERROR(OFFSET('Maximum minutes'!$C$1,T7280,MATCH(IF(G7280&lt;&gt;"",G7280,F7280),OFFSET('Maximum minutes'!$C$1,T7280-1,0,1,U7280+1),0)-1)*IF(OR(ISNUMBER(J7280),J7280="sans examen"),1,0)*IF(W7280&lt;MinDate,1,0),"")</f>
        <v/>
      </c>
      <c r="N7280" s="36">
        <f t="shared" ca="1" si="227"/>
        <v>0</v>
      </c>
      <c r="O7280" s="36" t="e">
        <f ca="1">LEFT(OFFSET(Lists!$Q$2,MATCH(E7280,Lists!$R$3:$R$19,0),0),4)</f>
        <v>#N/A</v>
      </c>
      <c r="P7280" s="36" t="e">
        <f ca="1">MATCH(O7280,Lists!$S$2:$S$640,1)</f>
        <v>#N/A</v>
      </c>
      <c r="Q7280" s="36" t="e">
        <f ca="1">MATCH(LEFT(OFFSET(Lists!$Q$2,MATCH(E7280,Lists!$R$3:$R$19,0)+1,0),4),Lists!$S$3:$S$640,1)</f>
        <v>#N/A</v>
      </c>
      <c r="R7280" s="36" t="e">
        <f ca="1">LEFT(OFFSET(Lists!$S$2,P7280-1+MATCH(F7280,OFFSET(Lists!$T$3,P7280-1,0,Q7280-P7280+1),0),0),6)</f>
        <v>#N/A</v>
      </c>
      <c r="S7280" s="36" t="e">
        <f ca="1">VLOOKUP(R7280,Lists!B:D,3,FALSE)</f>
        <v>#N/A</v>
      </c>
      <c r="T7280" s="36" t="str">
        <f>IF(F7280&lt;&gt;"",MATCH(R7280,'Maximum minutes'!B:B,0),"")</f>
        <v/>
      </c>
      <c r="U7280" s="36">
        <f ca="1">IF(F7280&lt;&gt;"",COUNTA(OFFSET('Maximum minutes'!$C$1,'Annexe A1 Cours'!T7280,0,1,50)),0)</f>
        <v>0</v>
      </c>
      <c r="V7280" s="37">
        <f ca="1">IFERROR(OFFSET('Maximum minutes'!$C$1,T7280+1,-1+MATCH(G7280,OFFSET('Maximum minutes'!$C$1,T7280-1,0,1,50),0)),0)</f>
        <v>0</v>
      </c>
      <c r="W7280" s="38">
        <f t="shared" ca="1" si="226"/>
        <v>0</v>
      </c>
    </row>
    <row r="7281" spans="1:23" s="36" customFormat="1" ht="18.75">
      <c r="A7281" s="34"/>
      <c r="B7281" s="39"/>
      <c r="C7281" s="39"/>
      <c r="D7281" s="35"/>
      <c r="E7281" s="40"/>
      <c r="F7281" s="39"/>
      <c r="G7281" s="39"/>
      <c r="H7281" s="39"/>
      <c r="I7281" s="34"/>
      <c r="J7281" s="34"/>
      <c r="K7281" s="34"/>
      <c r="L7281" s="34"/>
      <c r="M7281" s="43" t="str">
        <f ca="1">IFERROR(OFFSET('Maximum minutes'!$C$1,T7281,MATCH(IF(G7281&lt;&gt;"",G7281,F7281),OFFSET('Maximum minutes'!$C$1,T7281-1,0,1,U7281+1),0)-1)*IF(OR(ISNUMBER(J7281),J7281="sans examen"),1,0)*IF(W7281&lt;MinDate,1,0),"")</f>
        <v/>
      </c>
      <c r="N7281" s="36">
        <f t="shared" ca="1" si="227"/>
        <v>0</v>
      </c>
      <c r="O7281" s="36" t="e">
        <f ca="1">LEFT(OFFSET(Lists!$Q$2,MATCH(E7281,Lists!$R$3:$R$19,0),0),4)</f>
        <v>#N/A</v>
      </c>
      <c r="P7281" s="36" t="e">
        <f ca="1">MATCH(O7281,Lists!$S$2:$S$640,1)</f>
        <v>#N/A</v>
      </c>
      <c r="Q7281" s="36" t="e">
        <f ca="1">MATCH(LEFT(OFFSET(Lists!$Q$2,MATCH(E7281,Lists!$R$3:$R$19,0)+1,0),4),Lists!$S$3:$S$640,1)</f>
        <v>#N/A</v>
      </c>
      <c r="R7281" s="36" t="e">
        <f ca="1">LEFT(OFFSET(Lists!$S$2,P7281-1+MATCH(F7281,OFFSET(Lists!$T$3,P7281-1,0,Q7281-P7281+1),0),0),6)</f>
        <v>#N/A</v>
      </c>
      <c r="S7281" s="36" t="e">
        <f ca="1">VLOOKUP(R7281,Lists!B:D,3,FALSE)</f>
        <v>#N/A</v>
      </c>
      <c r="T7281" s="36" t="str">
        <f>IF(F7281&lt;&gt;"",MATCH(R7281,'Maximum minutes'!B:B,0),"")</f>
        <v/>
      </c>
      <c r="U7281" s="36">
        <f ca="1">IF(F7281&lt;&gt;"",COUNTA(OFFSET('Maximum minutes'!$C$1,'Annexe A1 Cours'!T7281,0,1,50)),0)</f>
        <v>0</v>
      </c>
      <c r="V7281" s="37">
        <f ca="1">IFERROR(OFFSET('Maximum minutes'!$C$1,T7281+1,-1+MATCH(G7281,OFFSET('Maximum minutes'!$C$1,T7281-1,0,1,50),0)),0)</f>
        <v>0</v>
      </c>
      <c r="W7281" s="38">
        <f t="shared" ca="1" si="226"/>
        <v>0</v>
      </c>
    </row>
    <row r="7282" spans="1:23" s="36" customFormat="1" ht="18.75">
      <c r="A7282" s="34"/>
      <c r="B7282" s="39"/>
      <c r="C7282" s="39"/>
      <c r="D7282" s="35"/>
      <c r="E7282" s="40"/>
      <c r="F7282" s="39"/>
      <c r="G7282" s="39"/>
      <c r="H7282" s="39"/>
      <c r="I7282" s="34"/>
      <c r="J7282" s="34"/>
      <c r="K7282" s="34"/>
      <c r="L7282" s="34"/>
      <c r="M7282" s="43" t="str">
        <f ca="1">IFERROR(OFFSET('Maximum minutes'!$C$1,T7282,MATCH(IF(G7282&lt;&gt;"",G7282,F7282),OFFSET('Maximum minutes'!$C$1,T7282-1,0,1,U7282+1),0)-1)*IF(OR(ISNUMBER(J7282),J7282="sans examen"),1,0)*IF(W7282&lt;MinDate,1,0),"")</f>
        <v/>
      </c>
      <c r="N7282" s="36">
        <f t="shared" ca="1" si="227"/>
        <v>0</v>
      </c>
      <c r="O7282" s="36" t="e">
        <f ca="1">LEFT(OFFSET(Lists!$Q$2,MATCH(E7282,Lists!$R$3:$R$19,0),0),4)</f>
        <v>#N/A</v>
      </c>
      <c r="P7282" s="36" t="e">
        <f ca="1">MATCH(O7282,Lists!$S$2:$S$640,1)</f>
        <v>#N/A</v>
      </c>
      <c r="Q7282" s="36" t="e">
        <f ca="1">MATCH(LEFT(OFFSET(Lists!$Q$2,MATCH(E7282,Lists!$R$3:$R$19,0)+1,0),4),Lists!$S$3:$S$640,1)</f>
        <v>#N/A</v>
      </c>
      <c r="R7282" s="36" t="e">
        <f ca="1">LEFT(OFFSET(Lists!$S$2,P7282-1+MATCH(F7282,OFFSET(Lists!$T$3,P7282-1,0,Q7282-P7282+1),0),0),6)</f>
        <v>#N/A</v>
      </c>
      <c r="S7282" s="36" t="e">
        <f ca="1">VLOOKUP(R7282,Lists!B:D,3,FALSE)</f>
        <v>#N/A</v>
      </c>
      <c r="T7282" s="36" t="str">
        <f>IF(F7282&lt;&gt;"",MATCH(R7282,'Maximum minutes'!B:B,0),"")</f>
        <v/>
      </c>
      <c r="U7282" s="36">
        <f ca="1">IF(F7282&lt;&gt;"",COUNTA(OFFSET('Maximum minutes'!$C$1,'Annexe A1 Cours'!T7282,0,1,50)),0)</f>
        <v>0</v>
      </c>
      <c r="V7282" s="37">
        <f ca="1">IFERROR(OFFSET('Maximum minutes'!$C$1,T7282+1,-1+MATCH(G7282,OFFSET('Maximum minutes'!$C$1,T7282-1,0,1,50),0)),0)</f>
        <v>0</v>
      </c>
      <c r="W7282" s="38">
        <f t="shared" ca="1" si="226"/>
        <v>0</v>
      </c>
    </row>
    <row r="7283" spans="1:23" s="36" customFormat="1" ht="18.75">
      <c r="A7283" s="34"/>
      <c r="B7283" s="39"/>
      <c r="C7283" s="39"/>
      <c r="D7283" s="35"/>
      <c r="E7283" s="40"/>
      <c r="F7283" s="39"/>
      <c r="G7283" s="39"/>
      <c r="H7283" s="39"/>
      <c r="I7283" s="34"/>
      <c r="J7283" s="34"/>
      <c r="K7283" s="34"/>
      <c r="L7283" s="34"/>
      <c r="M7283" s="43" t="str">
        <f ca="1">IFERROR(OFFSET('Maximum minutes'!$C$1,T7283,MATCH(IF(G7283&lt;&gt;"",G7283,F7283),OFFSET('Maximum minutes'!$C$1,T7283-1,0,1,U7283+1),0)-1)*IF(OR(ISNUMBER(J7283),J7283="sans examen"),1,0)*IF(W7283&lt;MinDate,1,0),"")</f>
        <v/>
      </c>
      <c r="N7283" s="36">
        <f t="shared" ca="1" si="227"/>
        <v>0</v>
      </c>
      <c r="O7283" s="36" t="e">
        <f ca="1">LEFT(OFFSET(Lists!$Q$2,MATCH(E7283,Lists!$R$3:$R$19,0),0),4)</f>
        <v>#N/A</v>
      </c>
      <c r="P7283" s="36" t="e">
        <f ca="1">MATCH(O7283,Lists!$S$2:$S$640,1)</f>
        <v>#N/A</v>
      </c>
      <c r="Q7283" s="36" t="e">
        <f ca="1">MATCH(LEFT(OFFSET(Lists!$Q$2,MATCH(E7283,Lists!$R$3:$R$19,0)+1,0),4),Lists!$S$3:$S$640,1)</f>
        <v>#N/A</v>
      </c>
      <c r="R7283" s="36" t="e">
        <f ca="1">LEFT(OFFSET(Lists!$S$2,P7283-1+MATCH(F7283,OFFSET(Lists!$T$3,P7283-1,0,Q7283-P7283+1),0),0),6)</f>
        <v>#N/A</v>
      </c>
      <c r="S7283" s="36" t="e">
        <f ca="1">VLOOKUP(R7283,Lists!B:D,3,FALSE)</f>
        <v>#N/A</v>
      </c>
      <c r="T7283" s="36" t="str">
        <f>IF(F7283&lt;&gt;"",MATCH(R7283,'Maximum minutes'!B:B,0),"")</f>
        <v/>
      </c>
      <c r="U7283" s="36">
        <f ca="1">IF(F7283&lt;&gt;"",COUNTA(OFFSET('Maximum minutes'!$C$1,'Annexe A1 Cours'!T7283,0,1,50)),0)</f>
        <v>0</v>
      </c>
      <c r="V7283" s="37">
        <f ca="1">IFERROR(OFFSET('Maximum minutes'!$C$1,T7283+1,-1+MATCH(G7283,OFFSET('Maximum minutes'!$C$1,T7283-1,0,1,50),0)),0)</f>
        <v>0</v>
      </c>
      <c r="W7283" s="38">
        <f t="shared" ca="1" si="226"/>
        <v>0</v>
      </c>
    </row>
    <row r="7284" spans="1:23" s="36" customFormat="1" ht="18.75">
      <c r="A7284" s="34"/>
      <c r="B7284" s="39"/>
      <c r="C7284" s="39"/>
      <c r="D7284" s="35"/>
      <c r="E7284" s="40"/>
      <c r="F7284" s="39"/>
      <c r="G7284" s="39"/>
      <c r="H7284" s="39"/>
      <c r="I7284" s="34"/>
      <c r="J7284" s="34"/>
      <c r="K7284" s="34"/>
      <c r="L7284" s="34"/>
      <c r="M7284" s="43" t="str">
        <f ca="1">IFERROR(OFFSET('Maximum minutes'!$C$1,T7284,MATCH(IF(G7284&lt;&gt;"",G7284,F7284),OFFSET('Maximum minutes'!$C$1,T7284-1,0,1,U7284+1),0)-1)*IF(OR(ISNUMBER(J7284),J7284="sans examen"),1,0)*IF(W7284&lt;MinDate,1,0),"")</f>
        <v/>
      </c>
      <c r="N7284" s="36">
        <f t="shared" ca="1" si="227"/>
        <v>0</v>
      </c>
      <c r="O7284" s="36" t="e">
        <f ca="1">LEFT(OFFSET(Lists!$Q$2,MATCH(E7284,Lists!$R$3:$R$19,0),0),4)</f>
        <v>#N/A</v>
      </c>
      <c r="P7284" s="36" t="e">
        <f ca="1">MATCH(O7284,Lists!$S$2:$S$640,1)</f>
        <v>#N/A</v>
      </c>
      <c r="Q7284" s="36" t="e">
        <f ca="1">MATCH(LEFT(OFFSET(Lists!$Q$2,MATCH(E7284,Lists!$R$3:$R$19,0)+1,0),4),Lists!$S$3:$S$640,1)</f>
        <v>#N/A</v>
      </c>
      <c r="R7284" s="36" t="e">
        <f ca="1">LEFT(OFFSET(Lists!$S$2,P7284-1+MATCH(F7284,OFFSET(Lists!$T$3,P7284-1,0,Q7284-P7284+1),0),0),6)</f>
        <v>#N/A</v>
      </c>
      <c r="S7284" s="36" t="e">
        <f ca="1">VLOOKUP(R7284,Lists!B:D,3,FALSE)</f>
        <v>#N/A</v>
      </c>
      <c r="T7284" s="36" t="str">
        <f>IF(F7284&lt;&gt;"",MATCH(R7284,'Maximum minutes'!B:B,0),"")</f>
        <v/>
      </c>
      <c r="U7284" s="36">
        <f ca="1">IF(F7284&lt;&gt;"",COUNTA(OFFSET('Maximum minutes'!$C$1,'Annexe A1 Cours'!T7284,0,1,50)),0)</f>
        <v>0</v>
      </c>
      <c r="V7284" s="37">
        <f ca="1">IFERROR(OFFSET('Maximum minutes'!$C$1,T7284+1,-1+MATCH(G7284,OFFSET('Maximum minutes'!$C$1,T7284-1,0,1,50),0)),0)</f>
        <v>0</v>
      </c>
      <c r="W7284" s="38">
        <f t="shared" ca="1" si="226"/>
        <v>0</v>
      </c>
    </row>
    <row r="7285" spans="1:23" s="36" customFormat="1" ht="18.75">
      <c r="A7285" s="34"/>
      <c r="B7285" s="39"/>
      <c r="C7285" s="39"/>
      <c r="D7285" s="35"/>
      <c r="E7285" s="40"/>
      <c r="F7285" s="39"/>
      <c r="G7285" s="39"/>
      <c r="H7285" s="39"/>
      <c r="I7285" s="34"/>
      <c r="J7285" s="34"/>
      <c r="K7285" s="34"/>
      <c r="L7285" s="34"/>
      <c r="M7285" s="43" t="str">
        <f ca="1">IFERROR(OFFSET('Maximum minutes'!$C$1,T7285,MATCH(IF(G7285&lt;&gt;"",G7285,F7285),OFFSET('Maximum minutes'!$C$1,T7285-1,0,1,U7285+1),0)-1)*IF(OR(ISNUMBER(J7285),J7285="sans examen"),1,0)*IF(W7285&lt;MinDate,1,0),"")</f>
        <v/>
      </c>
      <c r="N7285" s="36">
        <f t="shared" ca="1" si="227"/>
        <v>0</v>
      </c>
      <c r="O7285" s="36" t="e">
        <f ca="1">LEFT(OFFSET(Lists!$Q$2,MATCH(E7285,Lists!$R$3:$R$19,0),0),4)</f>
        <v>#N/A</v>
      </c>
      <c r="P7285" s="36" t="e">
        <f ca="1">MATCH(O7285,Lists!$S$2:$S$640,1)</f>
        <v>#N/A</v>
      </c>
      <c r="Q7285" s="36" t="e">
        <f ca="1">MATCH(LEFT(OFFSET(Lists!$Q$2,MATCH(E7285,Lists!$R$3:$R$19,0)+1,0),4),Lists!$S$3:$S$640,1)</f>
        <v>#N/A</v>
      </c>
      <c r="R7285" s="36" t="e">
        <f ca="1">LEFT(OFFSET(Lists!$S$2,P7285-1+MATCH(F7285,OFFSET(Lists!$T$3,P7285-1,0,Q7285-P7285+1),0),0),6)</f>
        <v>#N/A</v>
      </c>
      <c r="S7285" s="36" t="e">
        <f ca="1">VLOOKUP(R7285,Lists!B:D,3,FALSE)</f>
        <v>#N/A</v>
      </c>
      <c r="T7285" s="36" t="str">
        <f>IF(F7285&lt;&gt;"",MATCH(R7285,'Maximum minutes'!B:B,0),"")</f>
        <v/>
      </c>
      <c r="U7285" s="36">
        <f ca="1">IF(F7285&lt;&gt;"",COUNTA(OFFSET('Maximum minutes'!$C$1,'Annexe A1 Cours'!T7285,0,1,50)),0)</f>
        <v>0</v>
      </c>
      <c r="V7285" s="37">
        <f ca="1">IFERROR(OFFSET('Maximum minutes'!$C$1,T7285+1,-1+MATCH(G7285,OFFSET('Maximum minutes'!$C$1,T7285-1,0,1,50),0)),0)</f>
        <v>0</v>
      </c>
      <c r="W7285" s="38">
        <f t="shared" ca="1" si="226"/>
        <v>0</v>
      </c>
    </row>
    <row r="7286" spans="1:23" s="36" customFormat="1" ht="18.75">
      <c r="A7286" s="34"/>
      <c r="B7286" s="39"/>
      <c r="C7286" s="39"/>
      <c r="D7286" s="35"/>
      <c r="E7286" s="40"/>
      <c r="F7286" s="39"/>
      <c r="G7286" s="39"/>
      <c r="H7286" s="39"/>
      <c r="I7286" s="34"/>
      <c r="J7286" s="34"/>
      <c r="K7286" s="34"/>
      <c r="L7286" s="34"/>
      <c r="M7286" s="43" t="str">
        <f ca="1">IFERROR(OFFSET('Maximum minutes'!$C$1,T7286,MATCH(IF(G7286&lt;&gt;"",G7286,F7286),OFFSET('Maximum minutes'!$C$1,T7286-1,0,1,U7286+1),0)-1)*IF(OR(ISNUMBER(J7286),J7286="sans examen"),1,0)*IF(W7286&lt;MinDate,1,0),"")</f>
        <v/>
      </c>
      <c r="N7286" s="36">
        <f t="shared" ca="1" si="227"/>
        <v>0</v>
      </c>
      <c r="O7286" s="36" t="e">
        <f ca="1">LEFT(OFFSET(Lists!$Q$2,MATCH(E7286,Lists!$R$3:$R$19,0),0),4)</f>
        <v>#N/A</v>
      </c>
      <c r="P7286" s="36" t="e">
        <f ca="1">MATCH(O7286,Lists!$S$2:$S$640,1)</f>
        <v>#N/A</v>
      </c>
      <c r="Q7286" s="36" t="e">
        <f ca="1">MATCH(LEFT(OFFSET(Lists!$Q$2,MATCH(E7286,Lists!$R$3:$R$19,0)+1,0),4),Lists!$S$3:$S$640,1)</f>
        <v>#N/A</v>
      </c>
      <c r="R7286" s="36" t="e">
        <f ca="1">LEFT(OFFSET(Lists!$S$2,P7286-1+MATCH(F7286,OFFSET(Lists!$T$3,P7286-1,0,Q7286-P7286+1),0),0),6)</f>
        <v>#N/A</v>
      </c>
      <c r="S7286" s="36" t="e">
        <f ca="1">VLOOKUP(R7286,Lists!B:D,3,FALSE)</f>
        <v>#N/A</v>
      </c>
      <c r="T7286" s="36" t="str">
        <f>IF(F7286&lt;&gt;"",MATCH(R7286,'Maximum minutes'!B:B,0),"")</f>
        <v/>
      </c>
      <c r="U7286" s="36">
        <f ca="1">IF(F7286&lt;&gt;"",COUNTA(OFFSET('Maximum minutes'!$C$1,'Annexe A1 Cours'!T7286,0,1,50)),0)</f>
        <v>0</v>
      </c>
      <c r="V7286" s="37">
        <f ca="1">IFERROR(OFFSET('Maximum minutes'!$C$1,T7286+1,-1+MATCH(G7286,OFFSET('Maximum minutes'!$C$1,T7286-1,0,1,50),0)),0)</f>
        <v>0</v>
      </c>
      <c r="W7286" s="38">
        <f t="shared" ca="1" si="226"/>
        <v>0</v>
      </c>
    </row>
    <row r="7287" spans="1:23" s="36" customFormat="1" ht="18.75">
      <c r="A7287" s="34"/>
      <c r="B7287" s="39"/>
      <c r="C7287" s="39"/>
      <c r="D7287" s="35"/>
      <c r="E7287" s="40"/>
      <c r="F7287" s="39"/>
      <c r="G7287" s="39"/>
      <c r="H7287" s="39"/>
      <c r="I7287" s="34"/>
      <c r="J7287" s="34"/>
      <c r="K7287" s="34"/>
      <c r="L7287" s="34"/>
      <c r="M7287" s="43" t="str">
        <f ca="1">IFERROR(OFFSET('Maximum minutes'!$C$1,T7287,MATCH(IF(G7287&lt;&gt;"",G7287,F7287),OFFSET('Maximum minutes'!$C$1,T7287-1,0,1,U7287+1),0)-1)*IF(OR(ISNUMBER(J7287),J7287="sans examen"),1,0)*IF(W7287&lt;MinDate,1,0),"")</f>
        <v/>
      </c>
      <c r="N7287" s="36">
        <f t="shared" ca="1" si="227"/>
        <v>0</v>
      </c>
      <c r="O7287" s="36" t="e">
        <f ca="1">LEFT(OFFSET(Lists!$Q$2,MATCH(E7287,Lists!$R$3:$R$19,0),0),4)</f>
        <v>#N/A</v>
      </c>
      <c r="P7287" s="36" t="e">
        <f ca="1">MATCH(O7287,Lists!$S$2:$S$640,1)</f>
        <v>#N/A</v>
      </c>
      <c r="Q7287" s="36" t="e">
        <f ca="1">MATCH(LEFT(OFFSET(Lists!$Q$2,MATCH(E7287,Lists!$R$3:$R$19,0)+1,0),4),Lists!$S$3:$S$640,1)</f>
        <v>#N/A</v>
      </c>
      <c r="R7287" s="36" t="e">
        <f ca="1">LEFT(OFFSET(Lists!$S$2,P7287-1+MATCH(F7287,OFFSET(Lists!$T$3,P7287-1,0,Q7287-P7287+1),0),0),6)</f>
        <v>#N/A</v>
      </c>
      <c r="S7287" s="36" t="e">
        <f ca="1">VLOOKUP(R7287,Lists!B:D,3,FALSE)</f>
        <v>#N/A</v>
      </c>
      <c r="T7287" s="36" t="str">
        <f>IF(F7287&lt;&gt;"",MATCH(R7287,'Maximum minutes'!B:B,0),"")</f>
        <v/>
      </c>
      <c r="U7287" s="36">
        <f ca="1">IF(F7287&lt;&gt;"",COUNTA(OFFSET('Maximum minutes'!$C$1,'Annexe A1 Cours'!T7287,0,1,50)),0)</f>
        <v>0</v>
      </c>
      <c r="V7287" s="37">
        <f ca="1">IFERROR(OFFSET('Maximum minutes'!$C$1,T7287+1,-1+MATCH(G7287,OFFSET('Maximum minutes'!$C$1,T7287-1,0,1,50),0)),0)</f>
        <v>0</v>
      </c>
      <c r="W7287" s="38">
        <f t="shared" ca="1" si="226"/>
        <v>0</v>
      </c>
    </row>
    <row r="7288" spans="1:23" s="36" customFormat="1" ht="18.75">
      <c r="A7288" s="34"/>
      <c r="B7288" s="39"/>
      <c r="C7288" s="39"/>
      <c r="D7288" s="35"/>
      <c r="E7288" s="40"/>
      <c r="F7288" s="39"/>
      <c r="G7288" s="39"/>
      <c r="H7288" s="39"/>
      <c r="I7288" s="34"/>
      <c r="J7288" s="34"/>
      <c r="K7288" s="34"/>
      <c r="L7288" s="34"/>
      <c r="M7288" s="43" t="str">
        <f ca="1">IFERROR(OFFSET('Maximum minutes'!$C$1,T7288,MATCH(IF(G7288&lt;&gt;"",G7288,F7288),OFFSET('Maximum minutes'!$C$1,T7288-1,0,1,U7288+1),0)-1)*IF(OR(ISNUMBER(J7288),J7288="sans examen"),1,0)*IF(W7288&lt;MinDate,1,0),"")</f>
        <v/>
      </c>
      <c r="N7288" s="36">
        <f t="shared" ca="1" si="227"/>
        <v>0</v>
      </c>
      <c r="O7288" s="36" t="e">
        <f ca="1">LEFT(OFFSET(Lists!$Q$2,MATCH(E7288,Lists!$R$3:$R$19,0),0),4)</f>
        <v>#N/A</v>
      </c>
      <c r="P7288" s="36" t="e">
        <f ca="1">MATCH(O7288,Lists!$S$2:$S$640,1)</f>
        <v>#N/A</v>
      </c>
      <c r="Q7288" s="36" t="e">
        <f ca="1">MATCH(LEFT(OFFSET(Lists!$Q$2,MATCH(E7288,Lists!$R$3:$R$19,0)+1,0),4),Lists!$S$3:$S$640,1)</f>
        <v>#N/A</v>
      </c>
      <c r="R7288" s="36" t="e">
        <f ca="1">LEFT(OFFSET(Lists!$S$2,P7288-1+MATCH(F7288,OFFSET(Lists!$T$3,P7288-1,0,Q7288-P7288+1),0),0),6)</f>
        <v>#N/A</v>
      </c>
      <c r="S7288" s="36" t="e">
        <f ca="1">VLOOKUP(R7288,Lists!B:D,3,FALSE)</f>
        <v>#N/A</v>
      </c>
      <c r="T7288" s="36" t="str">
        <f>IF(F7288&lt;&gt;"",MATCH(R7288,'Maximum minutes'!B:B,0),"")</f>
        <v/>
      </c>
      <c r="U7288" s="36">
        <f ca="1">IF(F7288&lt;&gt;"",COUNTA(OFFSET('Maximum minutes'!$C$1,'Annexe A1 Cours'!T7288,0,1,50)),0)</f>
        <v>0</v>
      </c>
      <c r="V7288" s="37">
        <f ca="1">IFERROR(OFFSET('Maximum minutes'!$C$1,T7288+1,-1+MATCH(G7288,OFFSET('Maximum minutes'!$C$1,T7288-1,0,1,50),0)),0)</f>
        <v>0</v>
      </c>
      <c r="W7288" s="38">
        <f t="shared" ca="1" si="226"/>
        <v>0</v>
      </c>
    </row>
    <row r="7289" spans="1:23" s="36" customFormat="1" ht="18.75">
      <c r="A7289" s="34"/>
      <c r="B7289" s="39"/>
      <c r="C7289" s="39"/>
      <c r="D7289" s="35"/>
      <c r="E7289" s="40"/>
      <c r="F7289" s="39"/>
      <c r="G7289" s="39"/>
      <c r="H7289" s="39"/>
      <c r="I7289" s="34"/>
      <c r="J7289" s="34"/>
      <c r="K7289" s="34"/>
      <c r="L7289" s="34"/>
      <c r="M7289" s="43" t="str">
        <f ca="1">IFERROR(OFFSET('Maximum minutes'!$C$1,T7289,MATCH(IF(G7289&lt;&gt;"",G7289,F7289),OFFSET('Maximum minutes'!$C$1,T7289-1,0,1,U7289+1),0)-1)*IF(OR(ISNUMBER(J7289),J7289="sans examen"),1,0)*IF(W7289&lt;MinDate,1,0),"")</f>
        <v/>
      </c>
      <c r="N7289" s="36">
        <f t="shared" ca="1" si="227"/>
        <v>0</v>
      </c>
      <c r="O7289" s="36" t="e">
        <f ca="1">LEFT(OFFSET(Lists!$Q$2,MATCH(E7289,Lists!$R$3:$R$19,0),0),4)</f>
        <v>#N/A</v>
      </c>
      <c r="P7289" s="36" t="e">
        <f ca="1">MATCH(O7289,Lists!$S$2:$S$640,1)</f>
        <v>#N/A</v>
      </c>
      <c r="Q7289" s="36" t="e">
        <f ca="1">MATCH(LEFT(OFFSET(Lists!$Q$2,MATCH(E7289,Lists!$R$3:$R$19,0)+1,0),4),Lists!$S$3:$S$640,1)</f>
        <v>#N/A</v>
      </c>
      <c r="R7289" s="36" t="e">
        <f ca="1">LEFT(OFFSET(Lists!$S$2,P7289-1+MATCH(F7289,OFFSET(Lists!$T$3,P7289-1,0,Q7289-P7289+1),0),0),6)</f>
        <v>#N/A</v>
      </c>
      <c r="S7289" s="36" t="e">
        <f ca="1">VLOOKUP(R7289,Lists!B:D,3,FALSE)</f>
        <v>#N/A</v>
      </c>
      <c r="T7289" s="36" t="str">
        <f>IF(F7289&lt;&gt;"",MATCH(R7289,'Maximum minutes'!B:B,0),"")</f>
        <v/>
      </c>
      <c r="U7289" s="36">
        <f ca="1">IF(F7289&lt;&gt;"",COUNTA(OFFSET('Maximum minutes'!$C$1,'Annexe A1 Cours'!T7289,0,1,50)),0)</f>
        <v>0</v>
      </c>
      <c r="V7289" s="37">
        <f ca="1">IFERROR(OFFSET('Maximum minutes'!$C$1,T7289+1,-1+MATCH(G7289,OFFSET('Maximum minutes'!$C$1,T7289-1,0,1,50),0)),0)</f>
        <v>0</v>
      </c>
      <c r="W7289" s="38">
        <f t="shared" ca="1" si="226"/>
        <v>0</v>
      </c>
    </row>
    <row r="7290" spans="1:23" s="36" customFormat="1" ht="18.75">
      <c r="A7290" s="34"/>
      <c r="B7290" s="39"/>
      <c r="C7290" s="39"/>
      <c r="D7290" s="35"/>
      <c r="E7290" s="40"/>
      <c r="F7290" s="39"/>
      <c r="G7290" s="39"/>
      <c r="H7290" s="39"/>
      <c r="I7290" s="34"/>
      <c r="J7290" s="34"/>
      <c r="K7290" s="34"/>
      <c r="L7290" s="34"/>
      <c r="M7290" s="43" t="str">
        <f ca="1">IFERROR(OFFSET('Maximum minutes'!$C$1,T7290,MATCH(IF(G7290&lt;&gt;"",G7290,F7290),OFFSET('Maximum minutes'!$C$1,T7290-1,0,1,U7290+1),0)-1)*IF(OR(ISNUMBER(J7290),J7290="sans examen"),1,0)*IF(W7290&lt;MinDate,1,0),"")</f>
        <v/>
      </c>
      <c r="N7290" s="36">
        <f t="shared" ca="1" si="227"/>
        <v>0</v>
      </c>
      <c r="O7290" s="36" t="e">
        <f ca="1">LEFT(OFFSET(Lists!$Q$2,MATCH(E7290,Lists!$R$3:$R$19,0),0),4)</f>
        <v>#N/A</v>
      </c>
      <c r="P7290" s="36" t="e">
        <f ca="1">MATCH(O7290,Lists!$S$2:$S$640,1)</f>
        <v>#N/A</v>
      </c>
      <c r="Q7290" s="36" t="e">
        <f ca="1">MATCH(LEFT(OFFSET(Lists!$Q$2,MATCH(E7290,Lists!$R$3:$R$19,0)+1,0),4),Lists!$S$3:$S$640,1)</f>
        <v>#N/A</v>
      </c>
      <c r="R7290" s="36" t="e">
        <f ca="1">LEFT(OFFSET(Lists!$S$2,P7290-1+MATCH(F7290,OFFSET(Lists!$T$3,P7290-1,0,Q7290-P7290+1),0),0),6)</f>
        <v>#N/A</v>
      </c>
      <c r="S7290" s="36" t="e">
        <f ca="1">VLOOKUP(R7290,Lists!B:D,3,FALSE)</f>
        <v>#N/A</v>
      </c>
      <c r="T7290" s="36" t="str">
        <f>IF(F7290&lt;&gt;"",MATCH(R7290,'Maximum minutes'!B:B,0),"")</f>
        <v/>
      </c>
      <c r="U7290" s="36">
        <f ca="1">IF(F7290&lt;&gt;"",COUNTA(OFFSET('Maximum minutes'!$C$1,'Annexe A1 Cours'!T7290,0,1,50)),0)</f>
        <v>0</v>
      </c>
      <c r="V7290" s="37">
        <f ca="1">IFERROR(OFFSET('Maximum minutes'!$C$1,T7290+1,-1+MATCH(G7290,OFFSET('Maximum minutes'!$C$1,T7290-1,0,1,50),0)),0)</f>
        <v>0</v>
      </c>
      <c r="W7290" s="38">
        <f t="shared" ca="1" si="226"/>
        <v>0</v>
      </c>
    </row>
    <row r="7291" spans="1:23" s="36" customFormat="1" ht="18.75">
      <c r="A7291" s="34"/>
      <c r="B7291" s="39"/>
      <c r="C7291" s="39"/>
      <c r="D7291" s="35"/>
      <c r="E7291" s="40"/>
      <c r="F7291" s="39"/>
      <c r="G7291" s="39"/>
      <c r="H7291" s="39"/>
      <c r="I7291" s="34"/>
      <c r="J7291" s="34"/>
      <c r="K7291" s="34"/>
      <c r="L7291" s="34"/>
      <c r="M7291" s="43" t="str">
        <f ca="1">IFERROR(OFFSET('Maximum minutes'!$C$1,T7291,MATCH(IF(G7291&lt;&gt;"",G7291,F7291),OFFSET('Maximum minutes'!$C$1,T7291-1,0,1,U7291+1),0)-1)*IF(OR(ISNUMBER(J7291),J7291="sans examen"),1,0)*IF(W7291&lt;MinDate,1,0),"")</f>
        <v/>
      </c>
      <c r="N7291" s="36">
        <f t="shared" ca="1" si="227"/>
        <v>0</v>
      </c>
      <c r="O7291" s="36" t="e">
        <f ca="1">LEFT(OFFSET(Lists!$Q$2,MATCH(E7291,Lists!$R$3:$R$19,0),0),4)</f>
        <v>#N/A</v>
      </c>
      <c r="P7291" s="36" t="e">
        <f ca="1">MATCH(O7291,Lists!$S$2:$S$640,1)</f>
        <v>#N/A</v>
      </c>
      <c r="Q7291" s="36" t="e">
        <f ca="1">MATCH(LEFT(OFFSET(Lists!$Q$2,MATCH(E7291,Lists!$R$3:$R$19,0)+1,0),4),Lists!$S$3:$S$640,1)</f>
        <v>#N/A</v>
      </c>
      <c r="R7291" s="36" t="e">
        <f ca="1">LEFT(OFFSET(Lists!$S$2,P7291-1+MATCH(F7291,OFFSET(Lists!$T$3,P7291-1,0,Q7291-P7291+1),0),0),6)</f>
        <v>#N/A</v>
      </c>
      <c r="S7291" s="36" t="e">
        <f ca="1">VLOOKUP(R7291,Lists!B:D,3,FALSE)</f>
        <v>#N/A</v>
      </c>
      <c r="T7291" s="36" t="str">
        <f>IF(F7291&lt;&gt;"",MATCH(R7291,'Maximum minutes'!B:B,0),"")</f>
        <v/>
      </c>
      <c r="U7291" s="36">
        <f ca="1">IF(F7291&lt;&gt;"",COUNTA(OFFSET('Maximum minutes'!$C$1,'Annexe A1 Cours'!T7291,0,1,50)),0)</f>
        <v>0</v>
      </c>
      <c r="V7291" s="37">
        <f ca="1">IFERROR(OFFSET('Maximum minutes'!$C$1,T7291+1,-1+MATCH(G7291,OFFSET('Maximum minutes'!$C$1,T7291-1,0,1,50),0)),0)</f>
        <v>0</v>
      </c>
      <c r="W7291" s="38">
        <f t="shared" ca="1" si="226"/>
        <v>0</v>
      </c>
    </row>
    <row r="7292" spans="1:23" s="36" customFormat="1" ht="18.75">
      <c r="A7292" s="34"/>
      <c r="B7292" s="39"/>
      <c r="C7292" s="39"/>
      <c r="D7292" s="35"/>
      <c r="E7292" s="40"/>
      <c r="F7292" s="39"/>
      <c r="G7292" s="39"/>
      <c r="H7292" s="39"/>
      <c r="I7292" s="34"/>
      <c r="J7292" s="34"/>
      <c r="K7292" s="34"/>
      <c r="L7292" s="34"/>
      <c r="M7292" s="43" t="str">
        <f ca="1">IFERROR(OFFSET('Maximum minutes'!$C$1,T7292,MATCH(IF(G7292&lt;&gt;"",G7292,F7292),OFFSET('Maximum minutes'!$C$1,T7292-1,0,1,U7292+1),0)-1)*IF(OR(ISNUMBER(J7292),J7292="sans examen"),1,0)*IF(W7292&lt;MinDate,1,0),"")</f>
        <v/>
      </c>
      <c r="N7292" s="36">
        <f t="shared" ca="1" si="227"/>
        <v>0</v>
      </c>
      <c r="O7292" s="36" t="e">
        <f ca="1">LEFT(OFFSET(Lists!$Q$2,MATCH(E7292,Lists!$R$3:$R$19,0),0),4)</f>
        <v>#N/A</v>
      </c>
      <c r="P7292" s="36" t="e">
        <f ca="1">MATCH(O7292,Lists!$S$2:$S$640,1)</f>
        <v>#N/A</v>
      </c>
      <c r="Q7292" s="36" t="e">
        <f ca="1">MATCH(LEFT(OFFSET(Lists!$Q$2,MATCH(E7292,Lists!$R$3:$R$19,0)+1,0),4),Lists!$S$3:$S$640,1)</f>
        <v>#N/A</v>
      </c>
      <c r="R7292" s="36" t="e">
        <f ca="1">LEFT(OFFSET(Lists!$S$2,P7292-1+MATCH(F7292,OFFSET(Lists!$T$3,P7292-1,0,Q7292-P7292+1),0),0),6)</f>
        <v>#N/A</v>
      </c>
      <c r="S7292" s="36" t="e">
        <f ca="1">VLOOKUP(R7292,Lists!B:D,3,FALSE)</f>
        <v>#N/A</v>
      </c>
      <c r="T7292" s="36" t="str">
        <f>IF(F7292&lt;&gt;"",MATCH(R7292,'Maximum minutes'!B:B,0),"")</f>
        <v/>
      </c>
      <c r="U7292" s="36">
        <f ca="1">IF(F7292&lt;&gt;"",COUNTA(OFFSET('Maximum minutes'!$C$1,'Annexe A1 Cours'!T7292,0,1,50)),0)</f>
        <v>0</v>
      </c>
      <c r="V7292" s="37">
        <f ca="1">IFERROR(OFFSET('Maximum minutes'!$C$1,T7292+1,-1+MATCH(G7292,OFFSET('Maximum minutes'!$C$1,T7292-1,0,1,50),0)),0)</f>
        <v>0</v>
      </c>
      <c r="W7292" s="38">
        <f t="shared" ca="1" si="226"/>
        <v>0</v>
      </c>
    </row>
    <row r="7293" spans="1:23" s="36" customFormat="1" ht="18.75">
      <c r="A7293" s="34"/>
      <c r="B7293" s="39"/>
      <c r="C7293" s="39"/>
      <c r="D7293" s="35"/>
      <c r="E7293" s="40"/>
      <c r="F7293" s="39"/>
      <c r="G7293" s="39"/>
      <c r="H7293" s="39"/>
      <c r="I7293" s="34"/>
      <c r="J7293" s="34"/>
      <c r="K7293" s="34"/>
      <c r="L7293" s="34"/>
      <c r="M7293" s="43" t="str">
        <f ca="1">IFERROR(OFFSET('Maximum minutes'!$C$1,T7293,MATCH(IF(G7293&lt;&gt;"",G7293,F7293),OFFSET('Maximum minutes'!$C$1,T7293-1,0,1,U7293+1),0)-1)*IF(OR(ISNUMBER(J7293),J7293="sans examen"),1,0)*IF(W7293&lt;MinDate,1,0),"")</f>
        <v/>
      </c>
      <c r="N7293" s="36">
        <f t="shared" ca="1" si="227"/>
        <v>0</v>
      </c>
      <c r="O7293" s="36" t="e">
        <f ca="1">LEFT(OFFSET(Lists!$Q$2,MATCH(E7293,Lists!$R$3:$R$19,0),0),4)</f>
        <v>#N/A</v>
      </c>
      <c r="P7293" s="36" t="e">
        <f ca="1">MATCH(O7293,Lists!$S$2:$S$640,1)</f>
        <v>#N/A</v>
      </c>
      <c r="Q7293" s="36" t="e">
        <f ca="1">MATCH(LEFT(OFFSET(Lists!$Q$2,MATCH(E7293,Lists!$R$3:$R$19,0)+1,0),4),Lists!$S$3:$S$640,1)</f>
        <v>#N/A</v>
      </c>
      <c r="R7293" s="36" t="e">
        <f ca="1">LEFT(OFFSET(Lists!$S$2,P7293-1+MATCH(F7293,OFFSET(Lists!$T$3,P7293-1,0,Q7293-P7293+1),0),0),6)</f>
        <v>#N/A</v>
      </c>
      <c r="S7293" s="36" t="e">
        <f ca="1">VLOOKUP(R7293,Lists!B:D,3,FALSE)</f>
        <v>#N/A</v>
      </c>
      <c r="T7293" s="36" t="str">
        <f>IF(F7293&lt;&gt;"",MATCH(R7293,'Maximum minutes'!B:B,0),"")</f>
        <v/>
      </c>
      <c r="U7293" s="36">
        <f ca="1">IF(F7293&lt;&gt;"",COUNTA(OFFSET('Maximum minutes'!$C$1,'Annexe A1 Cours'!T7293,0,1,50)),0)</f>
        <v>0</v>
      </c>
      <c r="V7293" s="37">
        <f ca="1">IFERROR(OFFSET('Maximum minutes'!$C$1,T7293+1,-1+MATCH(G7293,OFFSET('Maximum minutes'!$C$1,T7293-1,0,1,50),0)),0)</f>
        <v>0</v>
      </c>
      <c r="W7293" s="38">
        <f t="shared" ca="1" si="226"/>
        <v>0</v>
      </c>
    </row>
    <row r="7294" spans="1:23" s="36" customFormat="1" ht="18.75">
      <c r="A7294" s="34"/>
      <c r="B7294" s="39"/>
      <c r="C7294" s="39"/>
      <c r="D7294" s="35"/>
      <c r="E7294" s="40"/>
      <c r="F7294" s="39"/>
      <c r="G7294" s="39"/>
      <c r="H7294" s="39"/>
      <c r="I7294" s="34"/>
      <c r="J7294" s="34"/>
      <c r="K7294" s="34"/>
      <c r="L7294" s="34"/>
      <c r="M7294" s="43" t="str">
        <f ca="1">IFERROR(OFFSET('Maximum minutes'!$C$1,T7294,MATCH(IF(G7294&lt;&gt;"",G7294,F7294),OFFSET('Maximum minutes'!$C$1,T7294-1,0,1,U7294+1),0)-1)*IF(OR(ISNUMBER(J7294),J7294="sans examen"),1,0)*IF(W7294&lt;MinDate,1,0),"")</f>
        <v/>
      </c>
      <c r="N7294" s="36">
        <f t="shared" ca="1" si="227"/>
        <v>0</v>
      </c>
      <c r="O7294" s="36" t="e">
        <f ca="1">LEFT(OFFSET(Lists!$Q$2,MATCH(E7294,Lists!$R$3:$R$19,0),0),4)</f>
        <v>#N/A</v>
      </c>
      <c r="P7294" s="36" t="e">
        <f ca="1">MATCH(O7294,Lists!$S$2:$S$640,1)</f>
        <v>#N/A</v>
      </c>
      <c r="Q7294" s="36" t="e">
        <f ca="1">MATCH(LEFT(OFFSET(Lists!$Q$2,MATCH(E7294,Lists!$R$3:$R$19,0)+1,0),4),Lists!$S$3:$S$640,1)</f>
        <v>#N/A</v>
      </c>
      <c r="R7294" s="36" t="e">
        <f ca="1">LEFT(OFFSET(Lists!$S$2,P7294-1+MATCH(F7294,OFFSET(Lists!$T$3,P7294-1,0,Q7294-P7294+1),0),0),6)</f>
        <v>#N/A</v>
      </c>
      <c r="S7294" s="36" t="e">
        <f ca="1">VLOOKUP(R7294,Lists!B:D,3,FALSE)</f>
        <v>#N/A</v>
      </c>
      <c r="T7294" s="36" t="str">
        <f>IF(F7294&lt;&gt;"",MATCH(R7294,'Maximum minutes'!B:B,0),"")</f>
        <v/>
      </c>
      <c r="U7294" s="36">
        <f ca="1">IF(F7294&lt;&gt;"",COUNTA(OFFSET('Maximum minutes'!$C$1,'Annexe A1 Cours'!T7294,0,1,50)),0)</f>
        <v>0</v>
      </c>
      <c r="V7294" s="37">
        <f ca="1">IFERROR(OFFSET('Maximum minutes'!$C$1,T7294+1,-1+MATCH(G7294,OFFSET('Maximum minutes'!$C$1,T7294-1,0,1,50),0)),0)</f>
        <v>0</v>
      </c>
      <c r="W7294" s="38">
        <f t="shared" ca="1" si="226"/>
        <v>0</v>
      </c>
    </row>
    <row r="7295" spans="1:23" s="36" customFormat="1" ht="18.75">
      <c r="A7295" s="34"/>
      <c r="B7295" s="39"/>
      <c r="C7295" s="39"/>
      <c r="D7295" s="35"/>
      <c r="E7295" s="40"/>
      <c r="F7295" s="39"/>
      <c r="G7295" s="39"/>
      <c r="H7295" s="39"/>
      <c r="I7295" s="34"/>
      <c r="J7295" s="34"/>
      <c r="K7295" s="34"/>
      <c r="L7295" s="34"/>
      <c r="M7295" s="43" t="str">
        <f ca="1">IFERROR(OFFSET('Maximum minutes'!$C$1,T7295,MATCH(IF(G7295&lt;&gt;"",G7295,F7295),OFFSET('Maximum minutes'!$C$1,T7295-1,0,1,U7295+1),0)-1)*IF(OR(ISNUMBER(J7295),J7295="sans examen"),1,0)*IF(W7295&lt;MinDate,1,0),"")</f>
        <v/>
      </c>
      <c r="N7295" s="36">
        <f t="shared" ca="1" si="227"/>
        <v>0</v>
      </c>
      <c r="O7295" s="36" t="e">
        <f ca="1">LEFT(OFFSET(Lists!$Q$2,MATCH(E7295,Lists!$R$3:$R$19,0),0),4)</f>
        <v>#N/A</v>
      </c>
      <c r="P7295" s="36" t="e">
        <f ca="1">MATCH(O7295,Lists!$S$2:$S$640,1)</f>
        <v>#N/A</v>
      </c>
      <c r="Q7295" s="36" t="e">
        <f ca="1">MATCH(LEFT(OFFSET(Lists!$Q$2,MATCH(E7295,Lists!$R$3:$R$19,0)+1,0),4),Lists!$S$3:$S$640,1)</f>
        <v>#N/A</v>
      </c>
      <c r="R7295" s="36" t="e">
        <f ca="1">LEFT(OFFSET(Lists!$S$2,P7295-1+MATCH(F7295,OFFSET(Lists!$T$3,P7295-1,0,Q7295-P7295+1),0),0),6)</f>
        <v>#N/A</v>
      </c>
      <c r="S7295" s="36" t="e">
        <f ca="1">VLOOKUP(R7295,Lists!B:D,3,FALSE)</f>
        <v>#N/A</v>
      </c>
      <c r="T7295" s="36" t="str">
        <f>IF(F7295&lt;&gt;"",MATCH(R7295,'Maximum minutes'!B:B,0),"")</f>
        <v/>
      </c>
      <c r="U7295" s="36">
        <f ca="1">IF(F7295&lt;&gt;"",COUNTA(OFFSET('Maximum minutes'!$C$1,'Annexe A1 Cours'!T7295,0,1,50)),0)</f>
        <v>0</v>
      </c>
      <c r="V7295" s="37">
        <f ca="1">IFERROR(OFFSET('Maximum minutes'!$C$1,T7295+1,-1+MATCH(G7295,OFFSET('Maximum minutes'!$C$1,T7295-1,0,1,50),0)),0)</f>
        <v>0</v>
      </c>
      <c r="W7295" s="38">
        <f t="shared" ca="1" si="226"/>
        <v>0</v>
      </c>
    </row>
    <row r="7296" spans="1:23" s="36" customFormat="1" ht="18.75">
      <c r="A7296" s="34"/>
      <c r="B7296" s="39"/>
      <c r="C7296" s="39"/>
      <c r="D7296" s="35"/>
      <c r="E7296" s="40"/>
      <c r="F7296" s="39"/>
      <c r="G7296" s="39"/>
      <c r="H7296" s="39"/>
      <c r="I7296" s="34"/>
      <c r="J7296" s="34"/>
      <c r="K7296" s="34"/>
      <c r="L7296" s="34"/>
      <c r="M7296" s="43" t="str">
        <f ca="1">IFERROR(OFFSET('Maximum minutes'!$C$1,T7296,MATCH(IF(G7296&lt;&gt;"",G7296,F7296),OFFSET('Maximum minutes'!$C$1,T7296-1,0,1,U7296+1),0)-1)*IF(OR(ISNUMBER(J7296),J7296="sans examen"),1,0)*IF(W7296&lt;MinDate,1,0),"")</f>
        <v/>
      </c>
      <c r="N7296" s="36">
        <f t="shared" ca="1" si="227"/>
        <v>0</v>
      </c>
      <c r="O7296" s="36" t="e">
        <f ca="1">LEFT(OFFSET(Lists!$Q$2,MATCH(E7296,Lists!$R$3:$R$19,0),0),4)</f>
        <v>#N/A</v>
      </c>
      <c r="P7296" s="36" t="e">
        <f ca="1">MATCH(O7296,Lists!$S$2:$S$640,1)</f>
        <v>#N/A</v>
      </c>
      <c r="Q7296" s="36" t="e">
        <f ca="1">MATCH(LEFT(OFFSET(Lists!$Q$2,MATCH(E7296,Lists!$R$3:$R$19,0)+1,0),4),Lists!$S$3:$S$640,1)</f>
        <v>#N/A</v>
      </c>
      <c r="R7296" s="36" t="e">
        <f ca="1">LEFT(OFFSET(Lists!$S$2,P7296-1+MATCH(F7296,OFFSET(Lists!$T$3,P7296-1,0,Q7296-P7296+1),0),0),6)</f>
        <v>#N/A</v>
      </c>
      <c r="S7296" s="36" t="e">
        <f ca="1">VLOOKUP(R7296,Lists!B:D,3,FALSE)</f>
        <v>#N/A</v>
      </c>
      <c r="T7296" s="36" t="str">
        <f>IF(F7296&lt;&gt;"",MATCH(R7296,'Maximum minutes'!B:B,0),"")</f>
        <v/>
      </c>
      <c r="U7296" s="36">
        <f ca="1">IF(F7296&lt;&gt;"",COUNTA(OFFSET('Maximum minutes'!$C$1,'Annexe A1 Cours'!T7296,0,1,50)),0)</f>
        <v>0</v>
      </c>
      <c r="V7296" s="37">
        <f ca="1">IFERROR(OFFSET('Maximum minutes'!$C$1,T7296+1,-1+MATCH(G7296,OFFSET('Maximum minutes'!$C$1,T7296-1,0,1,50),0)),0)</f>
        <v>0</v>
      </c>
      <c r="W7296" s="38">
        <f t="shared" ca="1" si="226"/>
        <v>0</v>
      </c>
    </row>
    <row r="7297" spans="1:23" s="36" customFormat="1" ht="18.75">
      <c r="A7297" s="34"/>
      <c r="B7297" s="39"/>
      <c r="C7297" s="39"/>
      <c r="D7297" s="35"/>
      <c r="E7297" s="40"/>
      <c r="F7297" s="39"/>
      <c r="G7297" s="39"/>
      <c r="H7297" s="39"/>
      <c r="I7297" s="34"/>
      <c r="J7297" s="34"/>
      <c r="K7297" s="34"/>
      <c r="L7297" s="34"/>
      <c r="M7297" s="43" t="str">
        <f ca="1">IFERROR(OFFSET('Maximum minutes'!$C$1,T7297,MATCH(IF(G7297&lt;&gt;"",G7297,F7297),OFFSET('Maximum minutes'!$C$1,T7297-1,0,1,U7297+1),0)-1)*IF(OR(ISNUMBER(J7297),J7297="sans examen"),1,0)*IF(W7297&lt;MinDate,1,0),"")</f>
        <v/>
      </c>
      <c r="N7297" s="36">
        <f t="shared" ca="1" si="227"/>
        <v>0</v>
      </c>
      <c r="O7297" s="36" t="e">
        <f ca="1">LEFT(OFFSET(Lists!$Q$2,MATCH(E7297,Lists!$R$3:$R$19,0),0),4)</f>
        <v>#N/A</v>
      </c>
      <c r="P7297" s="36" t="e">
        <f ca="1">MATCH(O7297,Lists!$S$2:$S$640,1)</f>
        <v>#N/A</v>
      </c>
      <c r="Q7297" s="36" t="e">
        <f ca="1">MATCH(LEFT(OFFSET(Lists!$Q$2,MATCH(E7297,Lists!$R$3:$R$19,0)+1,0),4),Lists!$S$3:$S$640,1)</f>
        <v>#N/A</v>
      </c>
      <c r="R7297" s="36" t="e">
        <f ca="1">LEFT(OFFSET(Lists!$S$2,P7297-1+MATCH(F7297,OFFSET(Lists!$T$3,P7297-1,0,Q7297-P7297+1),0),0),6)</f>
        <v>#N/A</v>
      </c>
      <c r="S7297" s="36" t="e">
        <f ca="1">VLOOKUP(R7297,Lists!B:D,3,FALSE)</f>
        <v>#N/A</v>
      </c>
      <c r="T7297" s="36" t="str">
        <f>IF(F7297&lt;&gt;"",MATCH(R7297,'Maximum minutes'!B:B,0),"")</f>
        <v/>
      </c>
      <c r="U7297" s="36">
        <f ca="1">IF(F7297&lt;&gt;"",COUNTA(OFFSET('Maximum minutes'!$C$1,'Annexe A1 Cours'!T7297,0,1,50)),0)</f>
        <v>0</v>
      </c>
      <c r="V7297" s="37">
        <f ca="1">IFERROR(OFFSET('Maximum minutes'!$C$1,T7297+1,-1+MATCH(G7297,OFFSET('Maximum minutes'!$C$1,T7297-1,0,1,50),0)),0)</f>
        <v>0</v>
      </c>
      <c r="W7297" s="38">
        <f t="shared" ca="1" si="226"/>
        <v>0</v>
      </c>
    </row>
    <row r="7298" spans="1:23" s="36" customFormat="1" ht="18.75">
      <c r="A7298" s="34"/>
      <c r="B7298" s="39"/>
      <c r="C7298" s="39"/>
      <c r="D7298" s="35"/>
      <c r="E7298" s="40"/>
      <c r="F7298" s="39"/>
      <c r="G7298" s="39"/>
      <c r="H7298" s="39"/>
      <c r="I7298" s="34"/>
      <c r="J7298" s="34"/>
      <c r="K7298" s="34"/>
      <c r="L7298" s="34"/>
      <c r="M7298" s="43" t="str">
        <f ca="1">IFERROR(OFFSET('Maximum minutes'!$C$1,T7298,MATCH(IF(G7298&lt;&gt;"",G7298,F7298),OFFSET('Maximum minutes'!$C$1,T7298-1,0,1,U7298+1),0)-1)*IF(OR(ISNUMBER(J7298),J7298="sans examen"),1,0)*IF(W7298&lt;MinDate,1,0),"")</f>
        <v/>
      </c>
      <c r="N7298" s="36">
        <f t="shared" ca="1" si="227"/>
        <v>0</v>
      </c>
      <c r="O7298" s="36" t="e">
        <f ca="1">LEFT(OFFSET(Lists!$Q$2,MATCH(E7298,Lists!$R$3:$R$19,0),0),4)</f>
        <v>#N/A</v>
      </c>
      <c r="P7298" s="36" t="e">
        <f ca="1">MATCH(O7298,Lists!$S$2:$S$640,1)</f>
        <v>#N/A</v>
      </c>
      <c r="Q7298" s="36" t="e">
        <f ca="1">MATCH(LEFT(OFFSET(Lists!$Q$2,MATCH(E7298,Lists!$R$3:$R$19,0)+1,0),4),Lists!$S$3:$S$640,1)</f>
        <v>#N/A</v>
      </c>
      <c r="R7298" s="36" t="e">
        <f ca="1">LEFT(OFFSET(Lists!$S$2,P7298-1+MATCH(F7298,OFFSET(Lists!$T$3,P7298-1,0,Q7298-P7298+1),0),0),6)</f>
        <v>#N/A</v>
      </c>
      <c r="S7298" s="36" t="e">
        <f ca="1">VLOOKUP(R7298,Lists!B:D,3,FALSE)</f>
        <v>#N/A</v>
      </c>
      <c r="T7298" s="36" t="str">
        <f>IF(F7298&lt;&gt;"",MATCH(R7298,'Maximum minutes'!B:B,0),"")</f>
        <v/>
      </c>
      <c r="U7298" s="36">
        <f ca="1">IF(F7298&lt;&gt;"",COUNTA(OFFSET('Maximum minutes'!$C$1,'Annexe A1 Cours'!T7298,0,1,50)),0)</f>
        <v>0</v>
      </c>
      <c r="V7298" s="37">
        <f ca="1">IFERROR(OFFSET('Maximum minutes'!$C$1,T7298+1,-1+MATCH(G7298,OFFSET('Maximum minutes'!$C$1,T7298-1,0,1,50),0)),0)</f>
        <v>0</v>
      </c>
      <c r="W7298" s="38">
        <f t="shared" ca="1" si="226"/>
        <v>0</v>
      </c>
    </row>
    <row r="7299" spans="1:23" s="36" customFormat="1" ht="18.75">
      <c r="A7299" s="34"/>
      <c r="B7299" s="39"/>
      <c r="C7299" s="39"/>
      <c r="D7299" s="35"/>
      <c r="E7299" s="40"/>
      <c r="F7299" s="39"/>
      <c r="G7299" s="39"/>
      <c r="H7299" s="39"/>
      <c r="I7299" s="34"/>
      <c r="J7299" s="34"/>
      <c r="K7299" s="34"/>
      <c r="L7299" s="34"/>
      <c r="M7299" s="43" t="str">
        <f ca="1">IFERROR(OFFSET('Maximum minutes'!$C$1,T7299,MATCH(IF(G7299&lt;&gt;"",G7299,F7299),OFFSET('Maximum minutes'!$C$1,T7299-1,0,1,U7299+1),0)-1)*IF(OR(ISNUMBER(J7299),J7299="sans examen"),1,0)*IF(W7299&lt;MinDate,1,0),"")</f>
        <v/>
      </c>
      <c r="N7299" s="36">
        <f t="shared" ca="1" si="227"/>
        <v>0</v>
      </c>
      <c r="O7299" s="36" t="e">
        <f ca="1">LEFT(OFFSET(Lists!$Q$2,MATCH(E7299,Lists!$R$3:$R$19,0),0),4)</f>
        <v>#N/A</v>
      </c>
      <c r="P7299" s="36" t="e">
        <f ca="1">MATCH(O7299,Lists!$S$2:$S$640,1)</f>
        <v>#N/A</v>
      </c>
      <c r="Q7299" s="36" t="e">
        <f ca="1">MATCH(LEFT(OFFSET(Lists!$Q$2,MATCH(E7299,Lists!$R$3:$R$19,0)+1,0),4),Lists!$S$3:$S$640,1)</f>
        <v>#N/A</v>
      </c>
      <c r="R7299" s="36" t="e">
        <f ca="1">LEFT(OFFSET(Lists!$S$2,P7299-1+MATCH(F7299,OFFSET(Lists!$T$3,P7299-1,0,Q7299-P7299+1),0),0),6)</f>
        <v>#N/A</v>
      </c>
      <c r="S7299" s="36" t="e">
        <f ca="1">VLOOKUP(R7299,Lists!B:D,3,FALSE)</f>
        <v>#N/A</v>
      </c>
      <c r="T7299" s="36" t="str">
        <f>IF(F7299&lt;&gt;"",MATCH(R7299,'Maximum minutes'!B:B,0),"")</f>
        <v/>
      </c>
      <c r="U7299" s="36">
        <f ca="1">IF(F7299&lt;&gt;"",COUNTA(OFFSET('Maximum minutes'!$C$1,'Annexe A1 Cours'!T7299,0,1,50)),0)</f>
        <v>0</v>
      </c>
      <c r="V7299" s="37">
        <f ca="1">IFERROR(OFFSET('Maximum minutes'!$C$1,T7299+1,-1+MATCH(G7299,OFFSET('Maximum minutes'!$C$1,T7299-1,0,1,50),0)),0)</f>
        <v>0</v>
      </c>
      <c r="W7299" s="38">
        <f t="shared" ca="1" si="226"/>
        <v>0</v>
      </c>
    </row>
    <row r="7300" spans="1:23" s="36" customFormat="1" ht="18.75">
      <c r="A7300" s="34"/>
      <c r="B7300" s="39"/>
      <c r="C7300" s="39"/>
      <c r="D7300" s="35"/>
      <c r="E7300" s="40"/>
      <c r="F7300" s="39"/>
      <c r="G7300" s="39"/>
      <c r="H7300" s="39"/>
      <c r="I7300" s="34"/>
      <c r="J7300" s="34"/>
      <c r="K7300" s="34"/>
      <c r="L7300" s="34"/>
      <c r="M7300" s="43" t="str">
        <f ca="1">IFERROR(OFFSET('Maximum minutes'!$C$1,T7300,MATCH(IF(G7300&lt;&gt;"",G7300,F7300),OFFSET('Maximum minutes'!$C$1,T7300-1,0,1,U7300+1),0)-1)*IF(OR(ISNUMBER(J7300),J7300="sans examen"),1,0)*IF(W7300&lt;MinDate,1,0),"")</f>
        <v/>
      </c>
      <c r="N7300" s="36">
        <f t="shared" ca="1" si="227"/>
        <v>0</v>
      </c>
      <c r="O7300" s="36" t="e">
        <f ca="1">LEFT(OFFSET(Lists!$Q$2,MATCH(E7300,Lists!$R$3:$R$19,0),0),4)</f>
        <v>#N/A</v>
      </c>
      <c r="P7300" s="36" t="e">
        <f ca="1">MATCH(O7300,Lists!$S$2:$S$640,1)</f>
        <v>#N/A</v>
      </c>
      <c r="Q7300" s="36" t="e">
        <f ca="1">MATCH(LEFT(OFFSET(Lists!$Q$2,MATCH(E7300,Lists!$R$3:$R$19,0)+1,0),4),Lists!$S$3:$S$640,1)</f>
        <v>#N/A</v>
      </c>
      <c r="R7300" s="36" t="e">
        <f ca="1">LEFT(OFFSET(Lists!$S$2,P7300-1+MATCH(F7300,OFFSET(Lists!$T$3,P7300-1,0,Q7300-P7300+1),0),0),6)</f>
        <v>#N/A</v>
      </c>
      <c r="S7300" s="36" t="e">
        <f ca="1">VLOOKUP(R7300,Lists!B:D,3,FALSE)</f>
        <v>#N/A</v>
      </c>
      <c r="T7300" s="36" t="str">
        <f>IF(F7300&lt;&gt;"",MATCH(R7300,'Maximum minutes'!B:B,0),"")</f>
        <v/>
      </c>
      <c r="U7300" s="36">
        <f ca="1">IF(F7300&lt;&gt;"",COUNTA(OFFSET('Maximum minutes'!$C$1,'Annexe A1 Cours'!T7300,0,1,50)),0)</f>
        <v>0</v>
      </c>
      <c r="V7300" s="37">
        <f ca="1">IFERROR(OFFSET('Maximum minutes'!$C$1,T7300+1,-1+MATCH(G7300,OFFSET('Maximum minutes'!$C$1,T7300-1,0,1,50),0)),0)</f>
        <v>0</v>
      </c>
      <c r="W7300" s="38">
        <f t="shared" ca="1" si="226"/>
        <v>0</v>
      </c>
    </row>
    <row r="7301" spans="1:23" s="36" customFormat="1" ht="18.75">
      <c r="A7301" s="34"/>
      <c r="B7301" s="39"/>
      <c r="C7301" s="39"/>
      <c r="D7301" s="35"/>
      <c r="E7301" s="40"/>
      <c r="F7301" s="39"/>
      <c r="G7301" s="39"/>
      <c r="H7301" s="39"/>
      <c r="I7301" s="34"/>
      <c r="J7301" s="34"/>
      <c r="K7301" s="34"/>
      <c r="L7301" s="34"/>
      <c r="M7301" s="43" t="str">
        <f ca="1">IFERROR(OFFSET('Maximum minutes'!$C$1,T7301,MATCH(IF(G7301&lt;&gt;"",G7301,F7301),OFFSET('Maximum minutes'!$C$1,T7301-1,0,1,U7301+1),0)-1)*IF(OR(ISNUMBER(J7301),J7301="sans examen"),1,0)*IF(W7301&lt;MinDate,1,0),"")</f>
        <v/>
      </c>
      <c r="N7301" s="36">
        <f t="shared" ca="1" si="227"/>
        <v>0</v>
      </c>
      <c r="O7301" s="36" t="e">
        <f ca="1">LEFT(OFFSET(Lists!$Q$2,MATCH(E7301,Lists!$R$3:$R$19,0),0),4)</f>
        <v>#N/A</v>
      </c>
      <c r="P7301" s="36" t="e">
        <f ca="1">MATCH(O7301,Lists!$S$2:$S$640,1)</f>
        <v>#N/A</v>
      </c>
      <c r="Q7301" s="36" t="e">
        <f ca="1">MATCH(LEFT(OFFSET(Lists!$Q$2,MATCH(E7301,Lists!$R$3:$R$19,0)+1,0),4),Lists!$S$3:$S$640,1)</f>
        <v>#N/A</v>
      </c>
      <c r="R7301" s="36" t="e">
        <f ca="1">LEFT(OFFSET(Lists!$S$2,P7301-1+MATCH(F7301,OFFSET(Lists!$T$3,P7301-1,0,Q7301-P7301+1),0),0),6)</f>
        <v>#N/A</v>
      </c>
      <c r="S7301" s="36" t="e">
        <f ca="1">VLOOKUP(R7301,Lists!B:D,3,FALSE)</f>
        <v>#N/A</v>
      </c>
      <c r="T7301" s="36" t="str">
        <f>IF(F7301&lt;&gt;"",MATCH(R7301,'Maximum minutes'!B:B,0),"")</f>
        <v/>
      </c>
      <c r="U7301" s="36">
        <f ca="1">IF(F7301&lt;&gt;"",COUNTA(OFFSET('Maximum minutes'!$C$1,'Annexe A1 Cours'!T7301,0,1,50)),0)</f>
        <v>0</v>
      </c>
      <c r="V7301" s="37">
        <f ca="1">IFERROR(OFFSET('Maximum minutes'!$C$1,T7301+1,-1+MATCH(G7301,OFFSET('Maximum minutes'!$C$1,T7301-1,0,1,50),0)),0)</f>
        <v>0</v>
      </c>
      <c r="W7301" s="38">
        <f t="shared" ca="1" si="226"/>
        <v>0</v>
      </c>
    </row>
    <row r="7302" spans="1:23" s="36" customFormat="1" ht="18.75">
      <c r="A7302" s="34"/>
      <c r="B7302" s="39"/>
      <c r="C7302" s="39"/>
      <c r="D7302" s="35"/>
      <c r="E7302" s="40"/>
      <c r="F7302" s="39"/>
      <c r="G7302" s="39"/>
      <c r="H7302" s="39"/>
      <c r="I7302" s="34"/>
      <c r="J7302" s="34"/>
      <c r="K7302" s="34"/>
      <c r="L7302" s="34"/>
      <c r="M7302" s="43" t="str">
        <f ca="1">IFERROR(OFFSET('Maximum minutes'!$C$1,T7302,MATCH(IF(G7302&lt;&gt;"",G7302,F7302),OFFSET('Maximum minutes'!$C$1,T7302-1,0,1,U7302+1),0)-1)*IF(OR(ISNUMBER(J7302),J7302="sans examen"),1,0)*IF(W7302&lt;MinDate,1,0),"")</f>
        <v/>
      </c>
      <c r="N7302" s="36">
        <f t="shared" ca="1" si="227"/>
        <v>0</v>
      </c>
      <c r="O7302" s="36" t="e">
        <f ca="1">LEFT(OFFSET(Lists!$Q$2,MATCH(E7302,Lists!$R$3:$R$19,0),0),4)</f>
        <v>#N/A</v>
      </c>
      <c r="P7302" s="36" t="e">
        <f ca="1">MATCH(O7302,Lists!$S$2:$S$640,1)</f>
        <v>#N/A</v>
      </c>
      <c r="Q7302" s="36" t="e">
        <f ca="1">MATCH(LEFT(OFFSET(Lists!$Q$2,MATCH(E7302,Lists!$R$3:$R$19,0)+1,0),4),Lists!$S$3:$S$640,1)</f>
        <v>#N/A</v>
      </c>
      <c r="R7302" s="36" t="e">
        <f ca="1">LEFT(OFFSET(Lists!$S$2,P7302-1+MATCH(F7302,OFFSET(Lists!$T$3,P7302-1,0,Q7302-P7302+1),0),0),6)</f>
        <v>#N/A</v>
      </c>
      <c r="S7302" s="36" t="e">
        <f ca="1">VLOOKUP(R7302,Lists!B:D,3,FALSE)</f>
        <v>#N/A</v>
      </c>
      <c r="T7302" s="36" t="str">
        <f>IF(F7302&lt;&gt;"",MATCH(R7302,'Maximum minutes'!B:B,0),"")</f>
        <v/>
      </c>
      <c r="U7302" s="36">
        <f ca="1">IF(F7302&lt;&gt;"",COUNTA(OFFSET('Maximum minutes'!$C$1,'Annexe A1 Cours'!T7302,0,1,50)),0)</f>
        <v>0</v>
      </c>
      <c r="V7302" s="37">
        <f ca="1">IFERROR(OFFSET('Maximum minutes'!$C$1,T7302+1,-1+MATCH(G7302,OFFSET('Maximum minutes'!$C$1,T7302-1,0,1,50),0)),0)</f>
        <v>0</v>
      </c>
      <c r="W7302" s="38">
        <f t="shared" ca="1" si="226"/>
        <v>0</v>
      </c>
    </row>
    <row r="7303" spans="1:23" s="36" customFormat="1" ht="18.75">
      <c r="A7303" s="34"/>
      <c r="B7303" s="39"/>
      <c r="C7303" s="39"/>
      <c r="D7303" s="35"/>
      <c r="E7303" s="40"/>
      <c r="F7303" s="39"/>
      <c r="G7303" s="39"/>
      <c r="H7303" s="39"/>
      <c r="I7303" s="34"/>
      <c r="J7303" s="34"/>
      <c r="K7303" s="34"/>
      <c r="L7303" s="34"/>
      <c r="M7303" s="43" t="str">
        <f ca="1">IFERROR(OFFSET('Maximum minutes'!$C$1,T7303,MATCH(IF(G7303&lt;&gt;"",G7303,F7303),OFFSET('Maximum minutes'!$C$1,T7303-1,0,1,U7303+1),0)-1)*IF(OR(ISNUMBER(J7303),J7303="sans examen"),1,0)*IF(W7303&lt;MinDate,1,0),"")</f>
        <v/>
      </c>
      <c r="N7303" s="36">
        <f t="shared" ca="1" si="227"/>
        <v>0</v>
      </c>
      <c r="O7303" s="36" t="e">
        <f ca="1">LEFT(OFFSET(Lists!$Q$2,MATCH(E7303,Lists!$R$3:$R$19,0),0),4)</f>
        <v>#N/A</v>
      </c>
      <c r="P7303" s="36" t="e">
        <f ca="1">MATCH(O7303,Lists!$S$2:$S$640,1)</f>
        <v>#N/A</v>
      </c>
      <c r="Q7303" s="36" t="e">
        <f ca="1">MATCH(LEFT(OFFSET(Lists!$Q$2,MATCH(E7303,Lists!$R$3:$R$19,0)+1,0),4),Lists!$S$3:$S$640,1)</f>
        <v>#N/A</v>
      </c>
      <c r="R7303" s="36" t="e">
        <f ca="1">LEFT(OFFSET(Lists!$S$2,P7303-1+MATCH(F7303,OFFSET(Lists!$T$3,P7303-1,0,Q7303-P7303+1),0),0),6)</f>
        <v>#N/A</v>
      </c>
      <c r="S7303" s="36" t="e">
        <f ca="1">VLOOKUP(R7303,Lists!B:D,3,FALSE)</f>
        <v>#N/A</v>
      </c>
      <c r="T7303" s="36" t="str">
        <f>IF(F7303&lt;&gt;"",MATCH(R7303,'Maximum minutes'!B:B,0),"")</f>
        <v/>
      </c>
      <c r="U7303" s="36">
        <f ca="1">IF(F7303&lt;&gt;"",COUNTA(OFFSET('Maximum minutes'!$C$1,'Annexe A1 Cours'!T7303,0,1,50)),0)</f>
        <v>0</v>
      </c>
      <c r="V7303" s="37">
        <f ca="1">IFERROR(OFFSET('Maximum minutes'!$C$1,T7303+1,-1+MATCH(G7303,OFFSET('Maximum minutes'!$C$1,T7303-1,0,1,50),0)),0)</f>
        <v>0</v>
      </c>
      <c r="W7303" s="38">
        <f t="shared" ref="W7303:W7366" ca="1" si="228">IFERROR(DATE(YEAR(D7303)+V7303,MONTH(D7303),DAY(D7303)),"")</f>
        <v>0</v>
      </c>
    </row>
    <row r="7304" spans="1:23" s="36" customFormat="1" ht="18.75">
      <c r="A7304" s="34"/>
      <c r="B7304" s="39"/>
      <c r="C7304" s="39"/>
      <c r="D7304" s="35"/>
      <c r="E7304" s="40"/>
      <c r="F7304" s="39"/>
      <c r="G7304" s="39"/>
      <c r="H7304" s="39"/>
      <c r="I7304" s="34"/>
      <c r="J7304" s="34"/>
      <c r="K7304" s="34"/>
      <c r="L7304" s="34"/>
      <c r="M7304" s="43" t="str">
        <f ca="1">IFERROR(OFFSET('Maximum minutes'!$C$1,T7304,MATCH(IF(G7304&lt;&gt;"",G7304,F7304),OFFSET('Maximum minutes'!$C$1,T7304-1,0,1,U7304+1),0)-1)*IF(OR(ISNUMBER(J7304),J7304="sans examen"),1,0)*IF(W7304&lt;MinDate,1,0),"")</f>
        <v/>
      </c>
      <c r="N7304" s="36">
        <f t="shared" ref="N7304:N7367" ca="1" si="229">IF(K7304&gt;0,MIN(K7304,M7304),0)*IF(M7304="",0,1)</f>
        <v>0</v>
      </c>
      <c r="O7304" s="36" t="e">
        <f ca="1">LEFT(OFFSET(Lists!$Q$2,MATCH(E7304,Lists!$R$3:$R$19,0),0),4)</f>
        <v>#N/A</v>
      </c>
      <c r="P7304" s="36" t="e">
        <f ca="1">MATCH(O7304,Lists!$S$2:$S$640,1)</f>
        <v>#N/A</v>
      </c>
      <c r="Q7304" s="36" t="e">
        <f ca="1">MATCH(LEFT(OFFSET(Lists!$Q$2,MATCH(E7304,Lists!$R$3:$R$19,0)+1,0),4),Lists!$S$3:$S$640,1)</f>
        <v>#N/A</v>
      </c>
      <c r="R7304" s="36" t="e">
        <f ca="1">LEFT(OFFSET(Lists!$S$2,P7304-1+MATCH(F7304,OFFSET(Lists!$T$3,P7304-1,0,Q7304-P7304+1),0),0),6)</f>
        <v>#N/A</v>
      </c>
      <c r="S7304" s="36" t="e">
        <f ca="1">VLOOKUP(R7304,Lists!B:D,3,FALSE)</f>
        <v>#N/A</v>
      </c>
      <c r="T7304" s="36" t="str">
        <f>IF(F7304&lt;&gt;"",MATCH(R7304,'Maximum minutes'!B:B,0),"")</f>
        <v/>
      </c>
      <c r="U7304" s="36">
        <f ca="1">IF(F7304&lt;&gt;"",COUNTA(OFFSET('Maximum minutes'!$C$1,'Annexe A1 Cours'!T7304,0,1,50)),0)</f>
        <v>0</v>
      </c>
      <c r="V7304" s="37">
        <f ca="1">IFERROR(OFFSET('Maximum minutes'!$C$1,T7304+1,-1+MATCH(G7304,OFFSET('Maximum minutes'!$C$1,T7304-1,0,1,50),0)),0)</f>
        <v>0</v>
      </c>
      <c r="W7304" s="38">
        <f t="shared" ca="1" si="228"/>
        <v>0</v>
      </c>
    </row>
    <row r="7305" spans="1:23" s="36" customFormat="1" ht="18.75">
      <c r="A7305" s="34"/>
      <c r="B7305" s="39"/>
      <c r="C7305" s="39"/>
      <c r="D7305" s="35"/>
      <c r="E7305" s="40"/>
      <c r="F7305" s="39"/>
      <c r="G7305" s="39"/>
      <c r="H7305" s="39"/>
      <c r="I7305" s="34"/>
      <c r="J7305" s="34"/>
      <c r="K7305" s="34"/>
      <c r="L7305" s="34"/>
      <c r="M7305" s="43" t="str">
        <f ca="1">IFERROR(OFFSET('Maximum minutes'!$C$1,T7305,MATCH(IF(G7305&lt;&gt;"",G7305,F7305),OFFSET('Maximum minutes'!$C$1,T7305-1,0,1,U7305+1),0)-1)*IF(OR(ISNUMBER(J7305),J7305="sans examen"),1,0)*IF(W7305&lt;MinDate,1,0),"")</f>
        <v/>
      </c>
      <c r="N7305" s="36">
        <f t="shared" ca="1" si="229"/>
        <v>0</v>
      </c>
      <c r="O7305" s="36" t="e">
        <f ca="1">LEFT(OFFSET(Lists!$Q$2,MATCH(E7305,Lists!$R$3:$R$19,0),0),4)</f>
        <v>#N/A</v>
      </c>
      <c r="P7305" s="36" t="e">
        <f ca="1">MATCH(O7305,Lists!$S$2:$S$640,1)</f>
        <v>#N/A</v>
      </c>
      <c r="Q7305" s="36" t="e">
        <f ca="1">MATCH(LEFT(OFFSET(Lists!$Q$2,MATCH(E7305,Lists!$R$3:$R$19,0)+1,0),4),Lists!$S$3:$S$640,1)</f>
        <v>#N/A</v>
      </c>
      <c r="R7305" s="36" t="e">
        <f ca="1">LEFT(OFFSET(Lists!$S$2,P7305-1+MATCH(F7305,OFFSET(Lists!$T$3,P7305-1,0,Q7305-P7305+1),0),0),6)</f>
        <v>#N/A</v>
      </c>
      <c r="S7305" s="36" t="e">
        <f ca="1">VLOOKUP(R7305,Lists!B:D,3,FALSE)</f>
        <v>#N/A</v>
      </c>
      <c r="T7305" s="36" t="str">
        <f>IF(F7305&lt;&gt;"",MATCH(R7305,'Maximum minutes'!B:B,0),"")</f>
        <v/>
      </c>
      <c r="U7305" s="36">
        <f ca="1">IF(F7305&lt;&gt;"",COUNTA(OFFSET('Maximum minutes'!$C$1,'Annexe A1 Cours'!T7305,0,1,50)),0)</f>
        <v>0</v>
      </c>
      <c r="V7305" s="37">
        <f ca="1">IFERROR(OFFSET('Maximum minutes'!$C$1,T7305+1,-1+MATCH(G7305,OFFSET('Maximum minutes'!$C$1,T7305-1,0,1,50),0)),0)</f>
        <v>0</v>
      </c>
      <c r="W7305" s="38">
        <f t="shared" ca="1" si="228"/>
        <v>0</v>
      </c>
    </row>
    <row r="7306" spans="1:23" s="36" customFormat="1" ht="18.75">
      <c r="A7306" s="34"/>
      <c r="B7306" s="39"/>
      <c r="C7306" s="39"/>
      <c r="D7306" s="35"/>
      <c r="E7306" s="40"/>
      <c r="F7306" s="39"/>
      <c r="G7306" s="39"/>
      <c r="H7306" s="39"/>
      <c r="I7306" s="34"/>
      <c r="J7306" s="34"/>
      <c r="K7306" s="34"/>
      <c r="L7306" s="34"/>
      <c r="M7306" s="43" t="str">
        <f ca="1">IFERROR(OFFSET('Maximum minutes'!$C$1,T7306,MATCH(IF(G7306&lt;&gt;"",G7306,F7306),OFFSET('Maximum minutes'!$C$1,T7306-1,0,1,U7306+1),0)-1)*IF(OR(ISNUMBER(J7306),J7306="sans examen"),1,0)*IF(W7306&lt;MinDate,1,0),"")</f>
        <v/>
      </c>
      <c r="N7306" s="36">
        <f t="shared" ca="1" si="229"/>
        <v>0</v>
      </c>
      <c r="O7306" s="36" t="e">
        <f ca="1">LEFT(OFFSET(Lists!$Q$2,MATCH(E7306,Lists!$R$3:$R$19,0),0),4)</f>
        <v>#N/A</v>
      </c>
      <c r="P7306" s="36" t="e">
        <f ca="1">MATCH(O7306,Lists!$S$2:$S$640,1)</f>
        <v>#N/A</v>
      </c>
      <c r="Q7306" s="36" t="e">
        <f ca="1">MATCH(LEFT(OFFSET(Lists!$Q$2,MATCH(E7306,Lists!$R$3:$R$19,0)+1,0),4),Lists!$S$3:$S$640,1)</f>
        <v>#N/A</v>
      </c>
      <c r="R7306" s="36" t="e">
        <f ca="1">LEFT(OFFSET(Lists!$S$2,P7306-1+MATCH(F7306,OFFSET(Lists!$T$3,P7306-1,0,Q7306-P7306+1),0),0),6)</f>
        <v>#N/A</v>
      </c>
      <c r="S7306" s="36" t="e">
        <f ca="1">VLOOKUP(R7306,Lists!B:D,3,FALSE)</f>
        <v>#N/A</v>
      </c>
      <c r="T7306" s="36" t="str">
        <f>IF(F7306&lt;&gt;"",MATCH(R7306,'Maximum minutes'!B:B,0),"")</f>
        <v/>
      </c>
      <c r="U7306" s="36">
        <f ca="1">IF(F7306&lt;&gt;"",COUNTA(OFFSET('Maximum minutes'!$C$1,'Annexe A1 Cours'!T7306,0,1,50)),0)</f>
        <v>0</v>
      </c>
      <c r="V7306" s="37">
        <f ca="1">IFERROR(OFFSET('Maximum minutes'!$C$1,T7306+1,-1+MATCH(G7306,OFFSET('Maximum minutes'!$C$1,T7306-1,0,1,50),0)),0)</f>
        <v>0</v>
      </c>
      <c r="W7306" s="38">
        <f t="shared" ca="1" si="228"/>
        <v>0</v>
      </c>
    </row>
    <row r="7307" spans="1:23" s="36" customFormat="1" ht="18.75">
      <c r="A7307" s="34"/>
      <c r="B7307" s="39"/>
      <c r="C7307" s="39"/>
      <c r="D7307" s="35"/>
      <c r="E7307" s="40"/>
      <c r="F7307" s="39"/>
      <c r="G7307" s="39"/>
      <c r="H7307" s="39"/>
      <c r="I7307" s="34"/>
      <c r="J7307" s="34"/>
      <c r="K7307" s="34"/>
      <c r="L7307" s="34"/>
      <c r="M7307" s="43" t="str">
        <f ca="1">IFERROR(OFFSET('Maximum minutes'!$C$1,T7307,MATCH(IF(G7307&lt;&gt;"",G7307,F7307),OFFSET('Maximum minutes'!$C$1,T7307-1,0,1,U7307+1),0)-1)*IF(OR(ISNUMBER(J7307),J7307="sans examen"),1,0)*IF(W7307&lt;MinDate,1,0),"")</f>
        <v/>
      </c>
      <c r="N7307" s="36">
        <f t="shared" ca="1" si="229"/>
        <v>0</v>
      </c>
      <c r="O7307" s="36" t="e">
        <f ca="1">LEFT(OFFSET(Lists!$Q$2,MATCH(E7307,Lists!$R$3:$R$19,0),0),4)</f>
        <v>#N/A</v>
      </c>
      <c r="P7307" s="36" t="e">
        <f ca="1">MATCH(O7307,Lists!$S$2:$S$640,1)</f>
        <v>#N/A</v>
      </c>
      <c r="Q7307" s="36" t="e">
        <f ca="1">MATCH(LEFT(OFFSET(Lists!$Q$2,MATCH(E7307,Lists!$R$3:$R$19,0)+1,0),4),Lists!$S$3:$S$640,1)</f>
        <v>#N/A</v>
      </c>
      <c r="R7307" s="36" t="e">
        <f ca="1">LEFT(OFFSET(Lists!$S$2,P7307-1+MATCH(F7307,OFFSET(Lists!$T$3,P7307-1,0,Q7307-P7307+1),0),0),6)</f>
        <v>#N/A</v>
      </c>
      <c r="S7307" s="36" t="e">
        <f ca="1">VLOOKUP(R7307,Lists!B:D,3,FALSE)</f>
        <v>#N/A</v>
      </c>
      <c r="T7307" s="36" t="str">
        <f>IF(F7307&lt;&gt;"",MATCH(R7307,'Maximum minutes'!B:B,0),"")</f>
        <v/>
      </c>
      <c r="U7307" s="36">
        <f ca="1">IF(F7307&lt;&gt;"",COUNTA(OFFSET('Maximum minutes'!$C$1,'Annexe A1 Cours'!T7307,0,1,50)),0)</f>
        <v>0</v>
      </c>
      <c r="V7307" s="37">
        <f ca="1">IFERROR(OFFSET('Maximum minutes'!$C$1,T7307+1,-1+MATCH(G7307,OFFSET('Maximum minutes'!$C$1,T7307-1,0,1,50),0)),0)</f>
        <v>0</v>
      </c>
      <c r="W7307" s="38">
        <f t="shared" ca="1" si="228"/>
        <v>0</v>
      </c>
    </row>
    <row r="7308" spans="1:23" s="36" customFormat="1" ht="18.75">
      <c r="A7308" s="34"/>
      <c r="B7308" s="39"/>
      <c r="C7308" s="39"/>
      <c r="D7308" s="35"/>
      <c r="E7308" s="40"/>
      <c r="F7308" s="39"/>
      <c r="G7308" s="39"/>
      <c r="H7308" s="39"/>
      <c r="I7308" s="34"/>
      <c r="J7308" s="34"/>
      <c r="K7308" s="34"/>
      <c r="L7308" s="34"/>
      <c r="M7308" s="43" t="str">
        <f ca="1">IFERROR(OFFSET('Maximum minutes'!$C$1,T7308,MATCH(IF(G7308&lt;&gt;"",G7308,F7308),OFFSET('Maximum minutes'!$C$1,T7308-1,0,1,U7308+1),0)-1)*IF(OR(ISNUMBER(J7308),J7308="sans examen"),1,0)*IF(W7308&lt;MinDate,1,0),"")</f>
        <v/>
      </c>
      <c r="N7308" s="36">
        <f t="shared" ca="1" si="229"/>
        <v>0</v>
      </c>
      <c r="O7308" s="36" t="e">
        <f ca="1">LEFT(OFFSET(Lists!$Q$2,MATCH(E7308,Lists!$R$3:$R$19,0),0),4)</f>
        <v>#N/A</v>
      </c>
      <c r="P7308" s="36" t="e">
        <f ca="1">MATCH(O7308,Lists!$S$2:$S$640,1)</f>
        <v>#N/A</v>
      </c>
      <c r="Q7308" s="36" t="e">
        <f ca="1">MATCH(LEFT(OFFSET(Lists!$Q$2,MATCH(E7308,Lists!$R$3:$R$19,0)+1,0),4),Lists!$S$3:$S$640,1)</f>
        <v>#N/A</v>
      </c>
      <c r="R7308" s="36" t="e">
        <f ca="1">LEFT(OFFSET(Lists!$S$2,P7308-1+MATCH(F7308,OFFSET(Lists!$T$3,P7308-1,0,Q7308-P7308+1),0),0),6)</f>
        <v>#N/A</v>
      </c>
      <c r="S7308" s="36" t="e">
        <f ca="1">VLOOKUP(R7308,Lists!B:D,3,FALSE)</f>
        <v>#N/A</v>
      </c>
      <c r="T7308" s="36" t="str">
        <f>IF(F7308&lt;&gt;"",MATCH(R7308,'Maximum minutes'!B:B,0),"")</f>
        <v/>
      </c>
      <c r="U7308" s="36">
        <f ca="1">IF(F7308&lt;&gt;"",COUNTA(OFFSET('Maximum minutes'!$C$1,'Annexe A1 Cours'!T7308,0,1,50)),0)</f>
        <v>0</v>
      </c>
      <c r="V7308" s="37">
        <f ca="1">IFERROR(OFFSET('Maximum minutes'!$C$1,T7308+1,-1+MATCH(G7308,OFFSET('Maximum minutes'!$C$1,T7308-1,0,1,50),0)),0)</f>
        <v>0</v>
      </c>
      <c r="W7308" s="38">
        <f t="shared" ca="1" si="228"/>
        <v>0</v>
      </c>
    </row>
    <row r="7309" spans="1:23" s="36" customFormat="1" ht="18.75">
      <c r="A7309" s="34"/>
      <c r="B7309" s="39"/>
      <c r="C7309" s="39"/>
      <c r="D7309" s="35"/>
      <c r="E7309" s="40"/>
      <c r="F7309" s="39"/>
      <c r="G7309" s="39"/>
      <c r="H7309" s="39"/>
      <c r="I7309" s="34"/>
      <c r="J7309" s="34"/>
      <c r="K7309" s="34"/>
      <c r="L7309" s="34"/>
      <c r="M7309" s="43" t="str">
        <f ca="1">IFERROR(OFFSET('Maximum minutes'!$C$1,T7309,MATCH(IF(G7309&lt;&gt;"",G7309,F7309),OFFSET('Maximum minutes'!$C$1,T7309-1,0,1,U7309+1),0)-1)*IF(OR(ISNUMBER(J7309),J7309="sans examen"),1,0)*IF(W7309&lt;MinDate,1,0),"")</f>
        <v/>
      </c>
      <c r="N7309" s="36">
        <f t="shared" ca="1" si="229"/>
        <v>0</v>
      </c>
      <c r="O7309" s="36" t="e">
        <f ca="1">LEFT(OFFSET(Lists!$Q$2,MATCH(E7309,Lists!$R$3:$R$19,0),0),4)</f>
        <v>#N/A</v>
      </c>
      <c r="P7309" s="36" t="e">
        <f ca="1">MATCH(O7309,Lists!$S$2:$S$640,1)</f>
        <v>#N/A</v>
      </c>
      <c r="Q7309" s="36" t="e">
        <f ca="1">MATCH(LEFT(OFFSET(Lists!$Q$2,MATCH(E7309,Lists!$R$3:$R$19,0)+1,0),4),Lists!$S$3:$S$640,1)</f>
        <v>#N/A</v>
      </c>
      <c r="R7309" s="36" t="e">
        <f ca="1">LEFT(OFFSET(Lists!$S$2,P7309-1+MATCH(F7309,OFFSET(Lists!$T$3,P7309-1,0,Q7309-P7309+1),0),0),6)</f>
        <v>#N/A</v>
      </c>
      <c r="S7309" s="36" t="e">
        <f ca="1">VLOOKUP(R7309,Lists!B:D,3,FALSE)</f>
        <v>#N/A</v>
      </c>
      <c r="T7309" s="36" t="str">
        <f>IF(F7309&lt;&gt;"",MATCH(R7309,'Maximum minutes'!B:B,0),"")</f>
        <v/>
      </c>
      <c r="U7309" s="36">
        <f ca="1">IF(F7309&lt;&gt;"",COUNTA(OFFSET('Maximum minutes'!$C$1,'Annexe A1 Cours'!T7309,0,1,50)),0)</f>
        <v>0</v>
      </c>
      <c r="V7309" s="37">
        <f ca="1">IFERROR(OFFSET('Maximum minutes'!$C$1,T7309+1,-1+MATCH(G7309,OFFSET('Maximum minutes'!$C$1,T7309-1,0,1,50),0)),0)</f>
        <v>0</v>
      </c>
      <c r="W7309" s="38">
        <f t="shared" ca="1" si="228"/>
        <v>0</v>
      </c>
    </row>
    <row r="7310" spans="1:23" s="36" customFormat="1" ht="18.75">
      <c r="A7310" s="34"/>
      <c r="B7310" s="39"/>
      <c r="C7310" s="39"/>
      <c r="D7310" s="35"/>
      <c r="E7310" s="40"/>
      <c r="F7310" s="39"/>
      <c r="G7310" s="39"/>
      <c r="H7310" s="39"/>
      <c r="I7310" s="34"/>
      <c r="J7310" s="34"/>
      <c r="K7310" s="34"/>
      <c r="L7310" s="34"/>
      <c r="M7310" s="43" t="str">
        <f ca="1">IFERROR(OFFSET('Maximum minutes'!$C$1,T7310,MATCH(IF(G7310&lt;&gt;"",G7310,F7310),OFFSET('Maximum minutes'!$C$1,T7310-1,0,1,U7310+1),0)-1)*IF(OR(ISNUMBER(J7310),J7310="sans examen"),1,0)*IF(W7310&lt;MinDate,1,0),"")</f>
        <v/>
      </c>
      <c r="N7310" s="36">
        <f t="shared" ca="1" si="229"/>
        <v>0</v>
      </c>
      <c r="O7310" s="36" t="e">
        <f ca="1">LEFT(OFFSET(Lists!$Q$2,MATCH(E7310,Lists!$R$3:$R$19,0),0),4)</f>
        <v>#N/A</v>
      </c>
      <c r="P7310" s="36" t="e">
        <f ca="1">MATCH(O7310,Lists!$S$2:$S$640,1)</f>
        <v>#N/A</v>
      </c>
      <c r="Q7310" s="36" t="e">
        <f ca="1">MATCH(LEFT(OFFSET(Lists!$Q$2,MATCH(E7310,Lists!$R$3:$R$19,0)+1,0),4),Lists!$S$3:$S$640,1)</f>
        <v>#N/A</v>
      </c>
      <c r="R7310" s="36" t="e">
        <f ca="1">LEFT(OFFSET(Lists!$S$2,P7310-1+MATCH(F7310,OFFSET(Lists!$T$3,P7310-1,0,Q7310-P7310+1),0),0),6)</f>
        <v>#N/A</v>
      </c>
      <c r="S7310" s="36" t="e">
        <f ca="1">VLOOKUP(R7310,Lists!B:D,3,FALSE)</f>
        <v>#N/A</v>
      </c>
      <c r="T7310" s="36" t="str">
        <f>IF(F7310&lt;&gt;"",MATCH(R7310,'Maximum minutes'!B:B,0),"")</f>
        <v/>
      </c>
      <c r="U7310" s="36">
        <f ca="1">IF(F7310&lt;&gt;"",COUNTA(OFFSET('Maximum minutes'!$C$1,'Annexe A1 Cours'!T7310,0,1,50)),0)</f>
        <v>0</v>
      </c>
      <c r="V7310" s="37">
        <f ca="1">IFERROR(OFFSET('Maximum minutes'!$C$1,T7310+1,-1+MATCH(G7310,OFFSET('Maximum minutes'!$C$1,T7310-1,0,1,50),0)),0)</f>
        <v>0</v>
      </c>
      <c r="W7310" s="38">
        <f t="shared" ca="1" si="228"/>
        <v>0</v>
      </c>
    </row>
    <row r="7311" spans="1:23" s="36" customFormat="1" ht="18.75">
      <c r="A7311" s="34"/>
      <c r="B7311" s="39"/>
      <c r="C7311" s="39"/>
      <c r="D7311" s="35"/>
      <c r="E7311" s="40"/>
      <c r="F7311" s="39"/>
      <c r="G7311" s="39"/>
      <c r="H7311" s="39"/>
      <c r="I7311" s="34"/>
      <c r="J7311" s="34"/>
      <c r="K7311" s="34"/>
      <c r="L7311" s="34"/>
      <c r="M7311" s="43" t="str">
        <f ca="1">IFERROR(OFFSET('Maximum minutes'!$C$1,T7311,MATCH(IF(G7311&lt;&gt;"",G7311,F7311),OFFSET('Maximum minutes'!$C$1,T7311-1,0,1,U7311+1),0)-1)*IF(OR(ISNUMBER(J7311),J7311="sans examen"),1,0)*IF(W7311&lt;MinDate,1,0),"")</f>
        <v/>
      </c>
      <c r="N7311" s="36">
        <f t="shared" ca="1" si="229"/>
        <v>0</v>
      </c>
      <c r="O7311" s="36" t="e">
        <f ca="1">LEFT(OFFSET(Lists!$Q$2,MATCH(E7311,Lists!$R$3:$R$19,0),0),4)</f>
        <v>#N/A</v>
      </c>
      <c r="P7311" s="36" t="e">
        <f ca="1">MATCH(O7311,Lists!$S$2:$S$640,1)</f>
        <v>#N/A</v>
      </c>
      <c r="Q7311" s="36" t="e">
        <f ca="1">MATCH(LEFT(OFFSET(Lists!$Q$2,MATCH(E7311,Lists!$R$3:$R$19,0)+1,0),4),Lists!$S$3:$S$640,1)</f>
        <v>#N/A</v>
      </c>
      <c r="R7311" s="36" t="e">
        <f ca="1">LEFT(OFFSET(Lists!$S$2,P7311-1+MATCH(F7311,OFFSET(Lists!$T$3,P7311-1,0,Q7311-P7311+1),0),0),6)</f>
        <v>#N/A</v>
      </c>
      <c r="S7311" s="36" t="e">
        <f ca="1">VLOOKUP(R7311,Lists!B:D,3,FALSE)</f>
        <v>#N/A</v>
      </c>
      <c r="T7311" s="36" t="str">
        <f>IF(F7311&lt;&gt;"",MATCH(R7311,'Maximum minutes'!B:B,0),"")</f>
        <v/>
      </c>
      <c r="U7311" s="36">
        <f ca="1">IF(F7311&lt;&gt;"",COUNTA(OFFSET('Maximum minutes'!$C$1,'Annexe A1 Cours'!T7311,0,1,50)),0)</f>
        <v>0</v>
      </c>
      <c r="V7311" s="37">
        <f ca="1">IFERROR(OFFSET('Maximum minutes'!$C$1,T7311+1,-1+MATCH(G7311,OFFSET('Maximum minutes'!$C$1,T7311-1,0,1,50),0)),0)</f>
        <v>0</v>
      </c>
      <c r="W7311" s="38">
        <f t="shared" ca="1" si="228"/>
        <v>0</v>
      </c>
    </row>
    <row r="7312" spans="1:23" s="36" customFormat="1" ht="18.75">
      <c r="A7312" s="34"/>
      <c r="B7312" s="39"/>
      <c r="C7312" s="39"/>
      <c r="D7312" s="35"/>
      <c r="E7312" s="40"/>
      <c r="F7312" s="39"/>
      <c r="G7312" s="39"/>
      <c r="H7312" s="39"/>
      <c r="I7312" s="34"/>
      <c r="J7312" s="34"/>
      <c r="K7312" s="34"/>
      <c r="L7312" s="34"/>
      <c r="M7312" s="43" t="str">
        <f ca="1">IFERROR(OFFSET('Maximum minutes'!$C$1,T7312,MATCH(IF(G7312&lt;&gt;"",G7312,F7312),OFFSET('Maximum minutes'!$C$1,T7312-1,0,1,U7312+1),0)-1)*IF(OR(ISNUMBER(J7312),J7312="sans examen"),1,0)*IF(W7312&lt;MinDate,1,0),"")</f>
        <v/>
      </c>
      <c r="N7312" s="36">
        <f t="shared" ca="1" si="229"/>
        <v>0</v>
      </c>
      <c r="O7312" s="36" t="e">
        <f ca="1">LEFT(OFFSET(Lists!$Q$2,MATCH(E7312,Lists!$R$3:$R$19,0),0),4)</f>
        <v>#N/A</v>
      </c>
      <c r="P7312" s="36" t="e">
        <f ca="1">MATCH(O7312,Lists!$S$2:$S$640,1)</f>
        <v>#N/A</v>
      </c>
      <c r="Q7312" s="36" t="e">
        <f ca="1">MATCH(LEFT(OFFSET(Lists!$Q$2,MATCH(E7312,Lists!$R$3:$R$19,0)+1,0),4),Lists!$S$3:$S$640,1)</f>
        <v>#N/A</v>
      </c>
      <c r="R7312" s="36" t="e">
        <f ca="1">LEFT(OFFSET(Lists!$S$2,P7312-1+MATCH(F7312,OFFSET(Lists!$T$3,P7312-1,0,Q7312-P7312+1),0),0),6)</f>
        <v>#N/A</v>
      </c>
      <c r="S7312" s="36" t="e">
        <f ca="1">VLOOKUP(R7312,Lists!B:D,3,FALSE)</f>
        <v>#N/A</v>
      </c>
      <c r="T7312" s="36" t="str">
        <f>IF(F7312&lt;&gt;"",MATCH(R7312,'Maximum minutes'!B:B,0),"")</f>
        <v/>
      </c>
      <c r="U7312" s="36">
        <f ca="1">IF(F7312&lt;&gt;"",COUNTA(OFFSET('Maximum minutes'!$C$1,'Annexe A1 Cours'!T7312,0,1,50)),0)</f>
        <v>0</v>
      </c>
      <c r="V7312" s="37">
        <f ca="1">IFERROR(OFFSET('Maximum minutes'!$C$1,T7312+1,-1+MATCH(G7312,OFFSET('Maximum minutes'!$C$1,T7312-1,0,1,50),0)),0)</f>
        <v>0</v>
      </c>
      <c r="W7312" s="38">
        <f t="shared" ca="1" si="228"/>
        <v>0</v>
      </c>
    </row>
    <row r="7313" spans="1:23" s="36" customFormat="1" ht="18.75">
      <c r="A7313" s="34"/>
      <c r="B7313" s="39"/>
      <c r="C7313" s="39"/>
      <c r="D7313" s="35"/>
      <c r="E7313" s="40"/>
      <c r="F7313" s="39"/>
      <c r="G7313" s="39"/>
      <c r="H7313" s="39"/>
      <c r="I7313" s="34"/>
      <c r="J7313" s="34"/>
      <c r="K7313" s="34"/>
      <c r="L7313" s="34"/>
      <c r="M7313" s="43" t="str">
        <f ca="1">IFERROR(OFFSET('Maximum minutes'!$C$1,T7313,MATCH(IF(G7313&lt;&gt;"",G7313,F7313),OFFSET('Maximum minutes'!$C$1,T7313-1,0,1,U7313+1),0)-1)*IF(OR(ISNUMBER(J7313),J7313="sans examen"),1,0)*IF(W7313&lt;MinDate,1,0),"")</f>
        <v/>
      </c>
      <c r="N7313" s="36">
        <f t="shared" ca="1" si="229"/>
        <v>0</v>
      </c>
      <c r="O7313" s="36" t="e">
        <f ca="1">LEFT(OFFSET(Lists!$Q$2,MATCH(E7313,Lists!$R$3:$R$19,0),0),4)</f>
        <v>#N/A</v>
      </c>
      <c r="P7313" s="36" t="e">
        <f ca="1">MATCH(O7313,Lists!$S$2:$S$640,1)</f>
        <v>#N/A</v>
      </c>
      <c r="Q7313" s="36" t="e">
        <f ca="1">MATCH(LEFT(OFFSET(Lists!$Q$2,MATCH(E7313,Lists!$R$3:$R$19,0)+1,0),4),Lists!$S$3:$S$640,1)</f>
        <v>#N/A</v>
      </c>
      <c r="R7313" s="36" t="e">
        <f ca="1">LEFT(OFFSET(Lists!$S$2,P7313-1+MATCH(F7313,OFFSET(Lists!$T$3,P7313-1,0,Q7313-P7313+1),0),0),6)</f>
        <v>#N/A</v>
      </c>
      <c r="S7313" s="36" t="e">
        <f ca="1">VLOOKUP(R7313,Lists!B:D,3,FALSE)</f>
        <v>#N/A</v>
      </c>
      <c r="T7313" s="36" t="str">
        <f>IF(F7313&lt;&gt;"",MATCH(R7313,'Maximum minutes'!B:B,0),"")</f>
        <v/>
      </c>
      <c r="U7313" s="36">
        <f ca="1">IF(F7313&lt;&gt;"",COUNTA(OFFSET('Maximum minutes'!$C$1,'Annexe A1 Cours'!T7313,0,1,50)),0)</f>
        <v>0</v>
      </c>
      <c r="V7313" s="37">
        <f ca="1">IFERROR(OFFSET('Maximum minutes'!$C$1,T7313+1,-1+MATCH(G7313,OFFSET('Maximum minutes'!$C$1,T7313-1,0,1,50),0)),0)</f>
        <v>0</v>
      </c>
      <c r="W7313" s="38">
        <f t="shared" ca="1" si="228"/>
        <v>0</v>
      </c>
    </row>
    <row r="7314" spans="1:23" s="36" customFormat="1" ht="18.75">
      <c r="A7314" s="34"/>
      <c r="B7314" s="39"/>
      <c r="C7314" s="39"/>
      <c r="D7314" s="35"/>
      <c r="E7314" s="40"/>
      <c r="F7314" s="39"/>
      <c r="G7314" s="39"/>
      <c r="H7314" s="39"/>
      <c r="I7314" s="34"/>
      <c r="J7314" s="34"/>
      <c r="K7314" s="34"/>
      <c r="L7314" s="34"/>
      <c r="M7314" s="43" t="str">
        <f ca="1">IFERROR(OFFSET('Maximum minutes'!$C$1,T7314,MATCH(IF(G7314&lt;&gt;"",G7314,F7314),OFFSET('Maximum minutes'!$C$1,T7314-1,0,1,U7314+1),0)-1)*IF(OR(ISNUMBER(J7314),J7314="sans examen"),1,0)*IF(W7314&lt;MinDate,1,0),"")</f>
        <v/>
      </c>
      <c r="N7314" s="36">
        <f t="shared" ca="1" si="229"/>
        <v>0</v>
      </c>
      <c r="O7314" s="36" t="e">
        <f ca="1">LEFT(OFFSET(Lists!$Q$2,MATCH(E7314,Lists!$R$3:$R$19,0),0),4)</f>
        <v>#N/A</v>
      </c>
      <c r="P7314" s="36" t="e">
        <f ca="1">MATCH(O7314,Lists!$S$2:$S$640,1)</f>
        <v>#N/A</v>
      </c>
      <c r="Q7314" s="36" t="e">
        <f ca="1">MATCH(LEFT(OFFSET(Lists!$Q$2,MATCH(E7314,Lists!$R$3:$R$19,0)+1,0),4),Lists!$S$3:$S$640,1)</f>
        <v>#N/A</v>
      </c>
      <c r="R7314" s="36" t="e">
        <f ca="1">LEFT(OFFSET(Lists!$S$2,P7314-1+MATCH(F7314,OFFSET(Lists!$T$3,P7314-1,0,Q7314-P7314+1),0),0),6)</f>
        <v>#N/A</v>
      </c>
      <c r="S7314" s="36" t="e">
        <f ca="1">VLOOKUP(R7314,Lists!B:D,3,FALSE)</f>
        <v>#N/A</v>
      </c>
      <c r="T7314" s="36" t="str">
        <f>IF(F7314&lt;&gt;"",MATCH(R7314,'Maximum minutes'!B:B,0),"")</f>
        <v/>
      </c>
      <c r="U7314" s="36">
        <f ca="1">IF(F7314&lt;&gt;"",COUNTA(OFFSET('Maximum minutes'!$C$1,'Annexe A1 Cours'!T7314,0,1,50)),0)</f>
        <v>0</v>
      </c>
      <c r="V7314" s="37">
        <f ca="1">IFERROR(OFFSET('Maximum minutes'!$C$1,T7314+1,-1+MATCH(G7314,OFFSET('Maximum minutes'!$C$1,T7314-1,0,1,50),0)),0)</f>
        <v>0</v>
      </c>
      <c r="W7314" s="38">
        <f t="shared" ca="1" si="228"/>
        <v>0</v>
      </c>
    </row>
    <row r="7315" spans="1:23" s="36" customFormat="1" ht="18.75">
      <c r="A7315" s="34"/>
      <c r="B7315" s="39"/>
      <c r="C7315" s="39"/>
      <c r="D7315" s="35"/>
      <c r="E7315" s="40"/>
      <c r="F7315" s="39"/>
      <c r="G7315" s="39"/>
      <c r="H7315" s="39"/>
      <c r="I7315" s="34"/>
      <c r="J7315" s="34"/>
      <c r="K7315" s="34"/>
      <c r="L7315" s="34"/>
      <c r="M7315" s="43" t="str">
        <f ca="1">IFERROR(OFFSET('Maximum minutes'!$C$1,T7315,MATCH(IF(G7315&lt;&gt;"",G7315,F7315),OFFSET('Maximum minutes'!$C$1,T7315-1,0,1,U7315+1),0)-1)*IF(OR(ISNUMBER(J7315),J7315="sans examen"),1,0)*IF(W7315&lt;MinDate,1,0),"")</f>
        <v/>
      </c>
      <c r="N7315" s="36">
        <f t="shared" ca="1" si="229"/>
        <v>0</v>
      </c>
      <c r="O7315" s="36" t="e">
        <f ca="1">LEFT(OFFSET(Lists!$Q$2,MATCH(E7315,Lists!$R$3:$R$19,0),0),4)</f>
        <v>#N/A</v>
      </c>
      <c r="P7315" s="36" t="e">
        <f ca="1">MATCH(O7315,Lists!$S$2:$S$640,1)</f>
        <v>#N/A</v>
      </c>
      <c r="Q7315" s="36" t="e">
        <f ca="1">MATCH(LEFT(OFFSET(Lists!$Q$2,MATCH(E7315,Lists!$R$3:$R$19,0)+1,0),4),Lists!$S$3:$S$640,1)</f>
        <v>#N/A</v>
      </c>
      <c r="R7315" s="36" t="e">
        <f ca="1">LEFT(OFFSET(Lists!$S$2,P7315-1+MATCH(F7315,OFFSET(Lists!$T$3,P7315-1,0,Q7315-P7315+1),0),0),6)</f>
        <v>#N/A</v>
      </c>
      <c r="S7315" s="36" t="e">
        <f ca="1">VLOOKUP(R7315,Lists!B:D,3,FALSE)</f>
        <v>#N/A</v>
      </c>
      <c r="T7315" s="36" t="str">
        <f>IF(F7315&lt;&gt;"",MATCH(R7315,'Maximum minutes'!B:B,0),"")</f>
        <v/>
      </c>
      <c r="U7315" s="36">
        <f ca="1">IF(F7315&lt;&gt;"",COUNTA(OFFSET('Maximum minutes'!$C$1,'Annexe A1 Cours'!T7315,0,1,50)),0)</f>
        <v>0</v>
      </c>
      <c r="V7315" s="37">
        <f ca="1">IFERROR(OFFSET('Maximum minutes'!$C$1,T7315+1,-1+MATCH(G7315,OFFSET('Maximum minutes'!$C$1,T7315-1,0,1,50),0)),0)</f>
        <v>0</v>
      </c>
      <c r="W7315" s="38">
        <f t="shared" ca="1" si="228"/>
        <v>0</v>
      </c>
    </row>
    <row r="7316" spans="1:23" s="36" customFormat="1" ht="18.75">
      <c r="A7316" s="34"/>
      <c r="B7316" s="39"/>
      <c r="C7316" s="39"/>
      <c r="D7316" s="35"/>
      <c r="E7316" s="40"/>
      <c r="F7316" s="39"/>
      <c r="G7316" s="39"/>
      <c r="H7316" s="39"/>
      <c r="I7316" s="34"/>
      <c r="J7316" s="34"/>
      <c r="K7316" s="34"/>
      <c r="L7316" s="34"/>
      <c r="M7316" s="43" t="str">
        <f ca="1">IFERROR(OFFSET('Maximum minutes'!$C$1,T7316,MATCH(IF(G7316&lt;&gt;"",G7316,F7316),OFFSET('Maximum minutes'!$C$1,T7316-1,0,1,U7316+1),0)-1)*IF(OR(ISNUMBER(J7316),J7316="sans examen"),1,0)*IF(W7316&lt;MinDate,1,0),"")</f>
        <v/>
      </c>
      <c r="N7316" s="36">
        <f t="shared" ca="1" si="229"/>
        <v>0</v>
      </c>
      <c r="O7316" s="36" t="e">
        <f ca="1">LEFT(OFFSET(Lists!$Q$2,MATCH(E7316,Lists!$R$3:$R$19,0),0),4)</f>
        <v>#N/A</v>
      </c>
      <c r="P7316" s="36" t="e">
        <f ca="1">MATCH(O7316,Lists!$S$2:$S$640,1)</f>
        <v>#N/A</v>
      </c>
      <c r="Q7316" s="36" t="e">
        <f ca="1">MATCH(LEFT(OFFSET(Lists!$Q$2,MATCH(E7316,Lists!$R$3:$R$19,0)+1,0),4),Lists!$S$3:$S$640,1)</f>
        <v>#N/A</v>
      </c>
      <c r="R7316" s="36" t="e">
        <f ca="1">LEFT(OFFSET(Lists!$S$2,P7316-1+MATCH(F7316,OFFSET(Lists!$T$3,P7316-1,0,Q7316-P7316+1),0),0),6)</f>
        <v>#N/A</v>
      </c>
      <c r="S7316" s="36" t="e">
        <f ca="1">VLOOKUP(R7316,Lists!B:D,3,FALSE)</f>
        <v>#N/A</v>
      </c>
      <c r="T7316" s="36" t="str">
        <f>IF(F7316&lt;&gt;"",MATCH(R7316,'Maximum minutes'!B:B,0),"")</f>
        <v/>
      </c>
      <c r="U7316" s="36">
        <f ca="1">IF(F7316&lt;&gt;"",COUNTA(OFFSET('Maximum minutes'!$C$1,'Annexe A1 Cours'!T7316,0,1,50)),0)</f>
        <v>0</v>
      </c>
      <c r="V7316" s="37">
        <f ca="1">IFERROR(OFFSET('Maximum minutes'!$C$1,T7316+1,-1+MATCH(G7316,OFFSET('Maximum minutes'!$C$1,T7316-1,0,1,50),0)),0)</f>
        <v>0</v>
      </c>
      <c r="W7316" s="38">
        <f t="shared" ca="1" si="228"/>
        <v>0</v>
      </c>
    </row>
    <row r="7317" spans="1:23" s="36" customFormat="1" ht="18.75">
      <c r="A7317" s="34"/>
      <c r="B7317" s="39"/>
      <c r="C7317" s="39"/>
      <c r="D7317" s="35"/>
      <c r="E7317" s="40"/>
      <c r="F7317" s="39"/>
      <c r="G7317" s="39"/>
      <c r="H7317" s="39"/>
      <c r="I7317" s="34"/>
      <c r="J7317" s="34"/>
      <c r="K7317" s="34"/>
      <c r="L7317" s="34"/>
      <c r="M7317" s="43" t="str">
        <f ca="1">IFERROR(OFFSET('Maximum minutes'!$C$1,T7317,MATCH(IF(G7317&lt;&gt;"",G7317,F7317),OFFSET('Maximum minutes'!$C$1,T7317-1,0,1,U7317+1),0)-1)*IF(OR(ISNUMBER(J7317),J7317="sans examen"),1,0)*IF(W7317&lt;MinDate,1,0),"")</f>
        <v/>
      </c>
      <c r="N7317" s="36">
        <f t="shared" ca="1" si="229"/>
        <v>0</v>
      </c>
      <c r="O7317" s="36" t="e">
        <f ca="1">LEFT(OFFSET(Lists!$Q$2,MATCH(E7317,Lists!$R$3:$R$19,0),0),4)</f>
        <v>#N/A</v>
      </c>
      <c r="P7317" s="36" t="e">
        <f ca="1">MATCH(O7317,Lists!$S$2:$S$640,1)</f>
        <v>#N/A</v>
      </c>
      <c r="Q7317" s="36" t="e">
        <f ca="1">MATCH(LEFT(OFFSET(Lists!$Q$2,MATCH(E7317,Lists!$R$3:$R$19,0)+1,0),4),Lists!$S$3:$S$640,1)</f>
        <v>#N/A</v>
      </c>
      <c r="R7317" s="36" t="e">
        <f ca="1">LEFT(OFFSET(Lists!$S$2,P7317-1+MATCH(F7317,OFFSET(Lists!$T$3,P7317-1,0,Q7317-P7317+1),0),0),6)</f>
        <v>#N/A</v>
      </c>
      <c r="S7317" s="36" t="e">
        <f ca="1">VLOOKUP(R7317,Lists!B:D,3,FALSE)</f>
        <v>#N/A</v>
      </c>
      <c r="T7317" s="36" t="str">
        <f>IF(F7317&lt;&gt;"",MATCH(R7317,'Maximum minutes'!B:B,0),"")</f>
        <v/>
      </c>
      <c r="U7317" s="36">
        <f ca="1">IF(F7317&lt;&gt;"",COUNTA(OFFSET('Maximum minutes'!$C$1,'Annexe A1 Cours'!T7317,0,1,50)),0)</f>
        <v>0</v>
      </c>
      <c r="V7317" s="37">
        <f ca="1">IFERROR(OFFSET('Maximum minutes'!$C$1,T7317+1,-1+MATCH(G7317,OFFSET('Maximum minutes'!$C$1,T7317-1,0,1,50),0)),0)</f>
        <v>0</v>
      </c>
      <c r="W7317" s="38">
        <f t="shared" ca="1" si="228"/>
        <v>0</v>
      </c>
    </row>
    <row r="7318" spans="1:23" s="36" customFormat="1" ht="18.75">
      <c r="A7318" s="34"/>
      <c r="B7318" s="39"/>
      <c r="C7318" s="39"/>
      <c r="D7318" s="35"/>
      <c r="E7318" s="40"/>
      <c r="F7318" s="39"/>
      <c r="G7318" s="39"/>
      <c r="H7318" s="39"/>
      <c r="I7318" s="34"/>
      <c r="J7318" s="34"/>
      <c r="K7318" s="34"/>
      <c r="L7318" s="34"/>
      <c r="M7318" s="43" t="str">
        <f ca="1">IFERROR(OFFSET('Maximum minutes'!$C$1,T7318,MATCH(IF(G7318&lt;&gt;"",G7318,F7318),OFFSET('Maximum minutes'!$C$1,T7318-1,0,1,U7318+1),0)-1)*IF(OR(ISNUMBER(J7318),J7318="sans examen"),1,0)*IF(W7318&lt;MinDate,1,0),"")</f>
        <v/>
      </c>
      <c r="N7318" s="36">
        <f t="shared" ca="1" si="229"/>
        <v>0</v>
      </c>
      <c r="O7318" s="36" t="e">
        <f ca="1">LEFT(OFFSET(Lists!$Q$2,MATCH(E7318,Lists!$R$3:$R$19,0),0),4)</f>
        <v>#N/A</v>
      </c>
      <c r="P7318" s="36" t="e">
        <f ca="1">MATCH(O7318,Lists!$S$2:$S$640,1)</f>
        <v>#N/A</v>
      </c>
      <c r="Q7318" s="36" t="e">
        <f ca="1">MATCH(LEFT(OFFSET(Lists!$Q$2,MATCH(E7318,Lists!$R$3:$R$19,0)+1,0),4),Lists!$S$3:$S$640,1)</f>
        <v>#N/A</v>
      </c>
      <c r="R7318" s="36" t="e">
        <f ca="1">LEFT(OFFSET(Lists!$S$2,P7318-1+MATCH(F7318,OFFSET(Lists!$T$3,P7318-1,0,Q7318-P7318+1),0),0),6)</f>
        <v>#N/A</v>
      </c>
      <c r="S7318" s="36" t="e">
        <f ca="1">VLOOKUP(R7318,Lists!B:D,3,FALSE)</f>
        <v>#N/A</v>
      </c>
      <c r="T7318" s="36" t="str">
        <f>IF(F7318&lt;&gt;"",MATCH(R7318,'Maximum minutes'!B:B,0),"")</f>
        <v/>
      </c>
      <c r="U7318" s="36">
        <f ca="1">IF(F7318&lt;&gt;"",COUNTA(OFFSET('Maximum minutes'!$C$1,'Annexe A1 Cours'!T7318,0,1,50)),0)</f>
        <v>0</v>
      </c>
      <c r="V7318" s="37">
        <f ca="1">IFERROR(OFFSET('Maximum minutes'!$C$1,T7318+1,-1+MATCH(G7318,OFFSET('Maximum minutes'!$C$1,T7318-1,0,1,50),0)),0)</f>
        <v>0</v>
      </c>
      <c r="W7318" s="38">
        <f t="shared" ca="1" si="228"/>
        <v>0</v>
      </c>
    </row>
    <row r="7319" spans="1:23" s="36" customFormat="1" ht="18.75">
      <c r="A7319" s="34"/>
      <c r="B7319" s="39"/>
      <c r="C7319" s="39"/>
      <c r="D7319" s="35"/>
      <c r="E7319" s="40"/>
      <c r="F7319" s="39"/>
      <c r="G7319" s="39"/>
      <c r="H7319" s="39"/>
      <c r="I7319" s="34"/>
      <c r="J7319" s="34"/>
      <c r="K7319" s="34"/>
      <c r="L7319" s="34"/>
      <c r="M7319" s="43" t="str">
        <f ca="1">IFERROR(OFFSET('Maximum minutes'!$C$1,T7319,MATCH(IF(G7319&lt;&gt;"",G7319,F7319),OFFSET('Maximum minutes'!$C$1,T7319-1,0,1,U7319+1),0)-1)*IF(OR(ISNUMBER(J7319),J7319="sans examen"),1,0)*IF(W7319&lt;MinDate,1,0),"")</f>
        <v/>
      </c>
      <c r="N7319" s="36">
        <f t="shared" ca="1" si="229"/>
        <v>0</v>
      </c>
      <c r="O7319" s="36" t="e">
        <f ca="1">LEFT(OFFSET(Lists!$Q$2,MATCH(E7319,Lists!$R$3:$R$19,0),0),4)</f>
        <v>#N/A</v>
      </c>
      <c r="P7319" s="36" t="e">
        <f ca="1">MATCH(O7319,Lists!$S$2:$S$640,1)</f>
        <v>#N/A</v>
      </c>
      <c r="Q7319" s="36" t="e">
        <f ca="1">MATCH(LEFT(OFFSET(Lists!$Q$2,MATCH(E7319,Lists!$R$3:$R$19,0)+1,0),4),Lists!$S$3:$S$640,1)</f>
        <v>#N/A</v>
      </c>
      <c r="R7319" s="36" t="e">
        <f ca="1">LEFT(OFFSET(Lists!$S$2,P7319-1+MATCH(F7319,OFFSET(Lists!$T$3,P7319-1,0,Q7319-P7319+1),0),0),6)</f>
        <v>#N/A</v>
      </c>
      <c r="S7319" s="36" t="e">
        <f ca="1">VLOOKUP(R7319,Lists!B:D,3,FALSE)</f>
        <v>#N/A</v>
      </c>
      <c r="T7319" s="36" t="str">
        <f>IF(F7319&lt;&gt;"",MATCH(R7319,'Maximum minutes'!B:B,0),"")</f>
        <v/>
      </c>
      <c r="U7319" s="36">
        <f ca="1">IF(F7319&lt;&gt;"",COUNTA(OFFSET('Maximum minutes'!$C$1,'Annexe A1 Cours'!T7319,0,1,50)),0)</f>
        <v>0</v>
      </c>
      <c r="V7319" s="37">
        <f ca="1">IFERROR(OFFSET('Maximum minutes'!$C$1,T7319+1,-1+MATCH(G7319,OFFSET('Maximum minutes'!$C$1,T7319-1,0,1,50),0)),0)</f>
        <v>0</v>
      </c>
      <c r="W7319" s="38">
        <f t="shared" ca="1" si="228"/>
        <v>0</v>
      </c>
    </row>
    <row r="7320" spans="1:23" s="36" customFormat="1" ht="18.75">
      <c r="A7320" s="34"/>
      <c r="B7320" s="39"/>
      <c r="C7320" s="39"/>
      <c r="D7320" s="35"/>
      <c r="E7320" s="40"/>
      <c r="F7320" s="39"/>
      <c r="G7320" s="39"/>
      <c r="H7320" s="39"/>
      <c r="I7320" s="34"/>
      <c r="J7320" s="34"/>
      <c r="K7320" s="34"/>
      <c r="L7320" s="34"/>
      <c r="M7320" s="43" t="str">
        <f ca="1">IFERROR(OFFSET('Maximum minutes'!$C$1,T7320,MATCH(IF(G7320&lt;&gt;"",G7320,F7320),OFFSET('Maximum minutes'!$C$1,T7320-1,0,1,U7320+1),0)-1)*IF(OR(ISNUMBER(J7320),J7320="sans examen"),1,0)*IF(W7320&lt;MinDate,1,0),"")</f>
        <v/>
      </c>
      <c r="N7320" s="36">
        <f t="shared" ca="1" si="229"/>
        <v>0</v>
      </c>
      <c r="O7320" s="36" t="e">
        <f ca="1">LEFT(OFFSET(Lists!$Q$2,MATCH(E7320,Lists!$R$3:$R$19,0),0),4)</f>
        <v>#N/A</v>
      </c>
      <c r="P7320" s="36" t="e">
        <f ca="1">MATCH(O7320,Lists!$S$2:$S$640,1)</f>
        <v>#N/A</v>
      </c>
      <c r="Q7320" s="36" t="e">
        <f ca="1">MATCH(LEFT(OFFSET(Lists!$Q$2,MATCH(E7320,Lists!$R$3:$R$19,0)+1,0),4),Lists!$S$3:$S$640,1)</f>
        <v>#N/A</v>
      </c>
      <c r="R7320" s="36" t="e">
        <f ca="1">LEFT(OFFSET(Lists!$S$2,P7320-1+MATCH(F7320,OFFSET(Lists!$T$3,P7320-1,0,Q7320-P7320+1),0),0),6)</f>
        <v>#N/A</v>
      </c>
      <c r="S7320" s="36" t="e">
        <f ca="1">VLOOKUP(R7320,Lists!B:D,3,FALSE)</f>
        <v>#N/A</v>
      </c>
      <c r="T7320" s="36" t="str">
        <f>IF(F7320&lt;&gt;"",MATCH(R7320,'Maximum minutes'!B:B,0),"")</f>
        <v/>
      </c>
      <c r="U7320" s="36">
        <f ca="1">IF(F7320&lt;&gt;"",COUNTA(OFFSET('Maximum minutes'!$C$1,'Annexe A1 Cours'!T7320,0,1,50)),0)</f>
        <v>0</v>
      </c>
      <c r="V7320" s="37">
        <f ca="1">IFERROR(OFFSET('Maximum minutes'!$C$1,T7320+1,-1+MATCH(G7320,OFFSET('Maximum minutes'!$C$1,T7320-1,0,1,50),0)),0)</f>
        <v>0</v>
      </c>
      <c r="W7320" s="38">
        <f t="shared" ca="1" si="228"/>
        <v>0</v>
      </c>
    </row>
    <row r="7321" spans="1:23" s="36" customFormat="1" ht="18.75">
      <c r="A7321" s="34"/>
      <c r="B7321" s="39"/>
      <c r="C7321" s="39"/>
      <c r="D7321" s="35"/>
      <c r="E7321" s="40"/>
      <c r="F7321" s="39"/>
      <c r="G7321" s="39"/>
      <c r="H7321" s="39"/>
      <c r="I7321" s="34"/>
      <c r="J7321" s="34"/>
      <c r="K7321" s="34"/>
      <c r="L7321" s="34"/>
      <c r="M7321" s="43" t="str">
        <f ca="1">IFERROR(OFFSET('Maximum minutes'!$C$1,T7321,MATCH(IF(G7321&lt;&gt;"",G7321,F7321),OFFSET('Maximum minutes'!$C$1,T7321-1,0,1,U7321+1),0)-1)*IF(OR(ISNUMBER(J7321),J7321="sans examen"),1,0)*IF(W7321&lt;MinDate,1,0),"")</f>
        <v/>
      </c>
      <c r="N7321" s="36">
        <f t="shared" ca="1" si="229"/>
        <v>0</v>
      </c>
      <c r="O7321" s="36" t="e">
        <f ca="1">LEFT(OFFSET(Lists!$Q$2,MATCH(E7321,Lists!$R$3:$R$19,0),0),4)</f>
        <v>#N/A</v>
      </c>
      <c r="P7321" s="36" t="e">
        <f ca="1">MATCH(O7321,Lists!$S$2:$S$640,1)</f>
        <v>#N/A</v>
      </c>
      <c r="Q7321" s="36" t="e">
        <f ca="1">MATCH(LEFT(OFFSET(Lists!$Q$2,MATCH(E7321,Lists!$R$3:$R$19,0)+1,0),4),Lists!$S$3:$S$640,1)</f>
        <v>#N/A</v>
      </c>
      <c r="R7321" s="36" t="e">
        <f ca="1">LEFT(OFFSET(Lists!$S$2,P7321-1+MATCH(F7321,OFFSET(Lists!$T$3,P7321-1,0,Q7321-P7321+1),0),0),6)</f>
        <v>#N/A</v>
      </c>
      <c r="S7321" s="36" t="e">
        <f ca="1">VLOOKUP(R7321,Lists!B:D,3,FALSE)</f>
        <v>#N/A</v>
      </c>
      <c r="T7321" s="36" t="str">
        <f>IF(F7321&lt;&gt;"",MATCH(R7321,'Maximum minutes'!B:B,0),"")</f>
        <v/>
      </c>
      <c r="U7321" s="36">
        <f ca="1">IF(F7321&lt;&gt;"",COUNTA(OFFSET('Maximum minutes'!$C$1,'Annexe A1 Cours'!T7321,0,1,50)),0)</f>
        <v>0</v>
      </c>
      <c r="V7321" s="37">
        <f ca="1">IFERROR(OFFSET('Maximum minutes'!$C$1,T7321+1,-1+MATCH(G7321,OFFSET('Maximum minutes'!$C$1,T7321-1,0,1,50),0)),0)</f>
        <v>0</v>
      </c>
      <c r="W7321" s="38">
        <f t="shared" ca="1" si="228"/>
        <v>0</v>
      </c>
    </row>
    <row r="7322" spans="1:23" s="36" customFormat="1" ht="18.75">
      <c r="A7322" s="34"/>
      <c r="B7322" s="39"/>
      <c r="C7322" s="39"/>
      <c r="D7322" s="35"/>
      <c r="E7322" s="40"/>
      <c r="F7322" s="39"/>
      <c r="G7322" s="39"/>
      <c r="H7322" s="39"/>
      <c r="I7322" s="34"/>
      <c r="J7322" s="34"/>
      <c r="K7322" s="34"/>
      <c r="L7322" s="34"/>
      <c r="M7322" s="43" t="str">
        <f ca="1">IFERROR(OFFSET('Maximum minutes'!$C$1,T7322,MATCH(IF(G7322&lt;&gt;"",G7322,F7322),OFFSET('Maximum minutes'!$C$1,T7322-1,0,1,U7322+1),0)-1)*IF(OR(ISNUMBER(J7322),J7322="sans examen"),1,0)*IF(W7322&lt;MinDate,1,0),"")</f>
        <v/>
      </c>
      <c r="N7322" s="36">
        <f t="shared" ca="1" si="229"/>
        <v>0</v>
      </c>
      <c r="O7322" s="36" t="e">
        <f ca="1">LEFT(OFFSET(Lists!$Q$2,MATCH(E7322,Lists!$R$3:$R$19,0),0),4)</f>
        <v>#N/A</v>
      </c>
      <c r="P7322" s="36" t="e">
        <f ca="1">MATCH(O7322,Lists!$S$2:$S$640,1)</f>
        <v>#N/A</v>
      </c>
      <c r="Q7322" s="36" t="e">
        <f ca="1">MATCH(LEFT(OFFSET(Lists!$Q$2,MATCH(E7322,Lists!$R$3:$R$19,0)+1,0),4),Lists!$S$3:$S$640,1)</f>
        <v>#N/A</v>
      </c>
      <c r="R7322" s="36" t="e">
        <f ca="1">LEFT(OFFSET(Lists!$S$2,P7322-1+MATCH(F7322,OFFSET(Lists!$T$3,P7322-1,0,Q7322-P7322+1),0),0),6)</f>
        <v>#N/A</v>
      </c>
      <c r="S7322" s="36" t="e">
        <f ca="1">VLOOKUP(R7322,Lists!B:D,3,FALSE)</f>
        <v>#N/A</v>
      </c>
      <c r="T7322" s="36" t="str">
        <f>IF(F7322&lt;&gt;"",MATCH(R7322,'Maximum minutes'!B:B,0),"")</f>
        <v/>
      </c>
      <c r="U7322" s="36">
        <f ca="1">IF(F7322&lt;&gt;"",COUNTA(OFFSET('Maximum minutes'!$C$1,'Annexe A1 Cours'!T7322,0,1,50)),0)</f>
        <v>0</v>
      </c>
      <c r="V7322" s="37">
        <f ca="1">IFERROR(OFFSET('Maximum minutes'!$C$1,T7322+1,-1+MATCH(G7322,OFFSET('Maximum minutes'!$C$1,T7322-1,0,1,50),0)),0)</f>
        <v>0</v>
      </c>
      <c r="W7322" s="38">
        <f t="shared" ca="1" si="228"/>
        <v>0</v>
      </c>
    </row>
    <row r="7323" spans="1:23" s="36" customFormat="1" ht="18.75">
      <c r="A7323" s="34"/>
      <c r="B7323" s="39"/>
      <c r="C7323" s="39"/>
      <c r="D7323" s="35"/>
      <c r="E7323" s="40"/>
      <c r="F7323" s="39"/>
      <c r="G7323" s="39"/>
      <c r="H7323" s="39"/>
      <c r="I7323" s="34"/>
      <c r="J7323" s="34"/>
      <c r="K7323" s="34"/>
      <c r="L7323" s="34"/>
      <c r="M7323" s="43" t="str">
        <f ca="1">IFERROR(OFFSET('Maximum minutes'!$C$1,T7323,MATCH(IF(G7323&lt;&gt;"",G7323,F7323),OFFSET('Maximum minutes'!$C$1,T7323-1,0,1,U7323+1),0)-1)*IF(OR(ISNUMBER(J7323),J7323="sans examen"),1,0)*IF(W7323&lt;MinDate,1,0),"")</f>
        <v/>
      </c>
      <c r="N7323" s="36">
        <f t="shared" ca="1" si="229"/>
        <v>0</v>
      </c>
      <c r="O7323" s="36" t="e">
        <f ca="1">LEFT(OFFSET(Lists!$Q$2,MATCH(E7323,Lists!$R$3:$R$19,0),0),4)</f>
        <v>#N/A</v>
      </c>
      <c r="P7323" s="36" t="e">
        <f ca="1">MATCH(O7323,Lists!$S$2:$S$640,1)</f>
        <v>#N/A</v>
      </c>
      <c r="Q7323" s="36" t="e">
        <f ca="1">MATCH(LEFT(OFFSET(Lists!$Q$2,MATCH(E7323,Lists!$R$3:$R$19,0)+1,0),4),Lists!$S$3:$S$640,1)</f>
        <v>#N/A</v>
      </c>
      <c r="R7323" s="36" t="e">
        <f ca="1">LEFT(OFFSET(Lists!$S$2,P7323-1+MATCH(F7323,OFFSET(Lists!$T$3,P7323-1,0,Q7323-P7323+1),0),0),6)</f>
        <v>#N/A</v>
      </c>
      <c r="S7323" s="36" t="e">
        <f ca="1">VLOOKUP(R7323,Lists!B:D,3,FALSE)</f>
        <v>#N/A</v>
      </c>
      <c r="T7323" s="36" t="str">
        <f>IF(F7323&lt;&gt;"",MATCH(R7323,'Maximum minutes'!B:B,0),"")</f>
        <v/>
      </c>
      <c r="U7323" s="36">
        <f ca="1">IF(F7323&lt;&gt;"",COUNTA(OFFSET('Maximum minutes'!$C$1,'Annexe A1 Cours'!T7323,0,1,50)),0)</f>
        <v>0</v>
      </c>
      <c r="V7323" s="37">
        <f ca="1">IFERROR(OFFSET('Maximum minutes'!$C$1,T7323+1,-1+MATCH(G7323,OFFSET('Maximum minutes'!$C$1,T7323-1,0,1,50),0)),0)</f>
        <v>0</v>
      </c>
      <c r="W7323" s="38">
        <f t="shared" ca="1" si="228"/>
        <v>0</v>
      </c>
    </row>
    <row r="7324" spans="1:23" s="36" customFormat="1" ht="18.75">
      <c r="A7324" s="34"/>
      <c r="B7324" s="39"/>
      <c r="C7324" s="39"/>
      <c r="D7324" s="35"/>
      <c r="E7324" s="40"/>
      <c r="F7324" s="39"/>
      <c r="G7324" s="39"/>
      <c r="H7324" s="39"/>
      <c r="I7324" s="34"/>
      <c r="J7324" s="34"/>
      <c r="K7324" s="34"/>
      <c r="L7324" s="34"/>
      <c r="M7324" s="43" t="str">
        <f ca="1">IFERROR(OFFSET('Maximum minutes'!$C$1,T7324,MATCH(IF(G7324&lt;&gt;"",G7324,F7324),OFFSET('Maximum minutes'!$C$1,T7324-1,0,1,U7324+1),0)-1)*IF(OR(ISNUMBER(J7324),J7324="sans examen"),1,0)*IF(W7324&lt;MinDate,1,0),"")</f>
        <v/>
      </c>
      <c r="N7324" s="36">
        <f t="shared" ca="1" si="229"/>
        <v>0</v>
      </c>
      <c r="O7324" s="36" t="e">
        <f ca="1">LEFT(OFFSET(Lists!$Q$2,MATCH(E7324,Lists!$R$3:$R$19,0),0),4)</f>
        <v>#N/A</v>
      </c>
      <c r="P7324" s="36" t="e">
        <f ca="1">MATCH(O7324,Lists!$S$2:$S$640,1)</f>
        <v>#N/A</v>
      </c>
      <c r="Q7324" s="36" t="e">
        <f ca="1">MATCH(LEFT(OFFSET(Lists!$Q$2,MATCH(E7324,Lists!$R$3:$R$19,0)+1,0),4),Lists!$S$3:$S$640,1)</f>
        <v>#N/A</v>
      </c>
      <c r="R7324" s="36" t="e">
        <f ca="1">LEFT(OFFSET(Lists!$S$2,P7324-1+MATCH(F7324,OFFSET(Lists!$T$3,P7324-1,0,Q7324-P7324+1),0),0),6)</f>
        <v>#N/A</v>
      </c>
      <c r="S7324" s="36" t="e">
        <f ca="1">VLOOKUP(R7324,Lists!B:D,3,FALSE)</f>
        <v>#N/A</v>
      </c>
      <c r="T7324" s="36" t="str">
        <f>IF(F7324&lt;&gt;"",MATCH(R7324,'Maximum minutes'!B:B,0),"")</f>
        <v/>
      </c>
      <c r="U7324" s="36">
        <f ca="1">IF(F7324&lt;&gt;"",COUNTA(OFFSET('Maximum minutes'!$C$1,'Annexe A1 Cours'!T7324,0,1,50)),0)</f>
        <v>0</v>
      </c>
      <c r="V7324" s="37">
        <f ca="1">IFERROR(OFFSET('Maximum minutes'!$C$1,T7324+1,-1+MATCH(G7324,OFFSET('Maximum minutes'!$C$1,T7324-1,0,1,50),0)),0)</f>
        <v>0</v>
      </c>
      <c r="W7324" s="38">
        <f t="shared" ca="1" si="228"/>
        <v>0</v>
      </c>
    </row>
    <row r="7325" spans="1:23" s="36" customFormat="1" ht="18.75">
      <c r="A7325" s="34"/>
      <c r="B7325" s="39"/>
      <c r="C7325" s="39"/>
      <c r="D7325" s="35"/>
      <c r="E7325" s="40"/>
      <c r="F7325" s="39"/>
      <c r="G7325" s="39"/>
      <c r="H7325" s="39"/>
      <c r="I7325" s="34"/>
      <c r="J7325" s="34"/>
      <c r="K7325" s="34"/>
      <c r="L7325" s="34"/>
      <c r="M7325" s="43" t="str">
        <f ca="1">IFERROR(OFFSET('Maximum minutes'!$C$1,T7325,MATCH(IF(G7325&lt;&gt;"",G7325,F7325),OFFSET('Maximum minutes'!$C$1,T7325-1,0,1,U7325+1),0)-1)*IF(OR(ISNUMBER(J7325),J7325="sans examen"),1,0)*IF(W7325&lt;MinDate,1,0),"")</f>
        <v/>
      </c>
      <c r="N7325" s="36">
        <f t="shared" ca="1" si="229"/>
        <v>0</v>
      </c>
      <c r="O7325" s="36" t="e">
        <f ca="1">LEFT(OFFSET(Lists!$Q$2,MATCH(E7325,Lists!$R$3:$R$19,0),0),4)</f>
        <v>#N/A</v>
      </c>
      <c r="P7325" s="36" t="e">
        <f ca="1">MATCH(O7325,Lists!$S$2:$S$640,1)</f>
        <v>#N/A</v>
      </c>
      <c r="Q7325" s="36" t="e">
        <f ca="1">MATCH(LEFT(OFFSET(Lists!$Q$2,MATCH(E7325,Lists!$R$3:$R$19,0)+1,0),4),Lists!$S$3:$S$640,1)</f>
        <v>#N/A</v>
      </c>
      <c r="R7325" s="36" t="e">
        <f ca="1">LEFT(OFFSET(Lists!$S$2,P7325-1+MATCH(F7325,OFFSET(Lists!$T$3,P7325-1,0,Q7325-P7325+1),0),0),6)</f>
        <v>#N/A</v>
      </c>
      <c r="S7325" s="36" t="e">
        <f ca="1">VLOOKUP(R7325,Lists!B:D,3,FALSE)</f>
        <v>#N/A</v>
      </c>
      <c r="T7325" s="36" t="str">
        <f>IF(F7325&lt;&gt;"",MATCH(R7325,'Maximum minutes'!B:B,0),"")</f>
        <v/>
      </c>
      <c r="U7325" s="36">
        <f ca="1">IF(F7325&lt;&gt;"",COUNTA(OFFSET('Maximum minutes'!$C$1,'Annexe A1 Cours'!T7325,0,1,50)),0)</f>
        <v>0</v>
      </c>
      <c r="V7325" s="37">
        <f ca="1">IFERROR(OFFSET('Maximum minutes'!$C$1,T7325+1,-1+MATCH(G7325,OFFSET('Maximum minutes'!$C$1,T7325-1,0,1,50),0)),0)</f>
        <v>0</v>
      </c>
      <c r="W7325" s="38">
        <f t="shared" ca="1" si="228"/>
        <v>0</v>
      </c>
    </row>
    <row r="7326" spans="1:23" s="36" customFormat="1" ht="18.75">
      <c r="A7326" s="34"/>
      <c r="B7326" s="39"/>
      <c r="C7326" s="39"/>
      <c r="D7326" s="35"/>
      <c r="E7326" s="40"/>
      <c r="F7326" s="39"/>
      <c r="G7326" s="39"/>
      <c r="H7326" s="39"/>
      <c r="I7326" s="34"/>
      <c r="J7326" s="34"/>
      <c r="K7326" s="34"/>
      <c r="L7326" s="34"/>
      <c r="M7326" s="43" t="str">
        <f ca="1">IFERROR(OFFSET('Maximum minutes'!$C$1,T7326,MATCH(IF(G7326&lt;&gt;"",G7326,F7326),OFFSET('Maximum minutes'!$C$1,T7326-1,0,1,U7326+1),0)-1)*IF(OR(ISNUMBER(J7326),J7326="sans examen"),1,0)*IF(W7326&lt;MinDate,1,0),"")</f>
        <v/>
      </c>
      <c r="N7326" s="36">
        <f t="shared" ca="1" si="229"/>
        <v>0</v>
      </c>
      <c r="O7326" s="36" t="e">
        <f ca="1">LEFT(OFFSET(Lists!$Q$2,MATCH(E7326,Lists!$R$3:$R$19,0),0),4)</f>
        <v>#N/A</v>
      </c>
      <c r="P7326" s="36" t="e">
        <f ca="1">MATCH(O7326,Lists!$S$2:$S$640,1)</f>
        <v>#N/A</v>
      </c>
      <c r="Q7326" s="36" t="e">
        <f ca="1">MATCH(LEFT(OFFSET(Lists!$Q$2,MATCH(E7326,Lists!$R$3:$R$19,0)+1,0),4),Lists!$S$3:$S$640,1)</f>
        <v>#N/A</v>
      </c>
      <c r="R7326" s="36" t="e">
        <f ca="1">LEFT(OFFSET(Lists!$S$2,P7326-1+MATCH(F7326,OFFSET(Lists!$T$3,P7326-1,0,Q7326-P7326+1),0),0),6)</f>
        <v>#N/A</v>
      </c>
      <c r="S7326" s="36" t="e">
        <f ca="1">VLOOKUP(R7326,Lists!B:D,3,FALSE)</f>
        <v>#N/A</v>
      </c>
      <c r="T7326" s="36" t="str">
        <f>IF(F7326&lt;&gt;"",MATCH(R7326,'Maximum minutes'!B:B,0),"")</f>
        <v/>
      </c>
      <c r="U7326" s="36">
        <f ca="1">IF(F7326&lt;&gt;"",COUNTA(OFFSET('Maximum minutes'!$C$1,'Annexe A1 Cours'!T7326,0,1,50)),0)</f>
        <v>0</v>
      </c>
      <c r="V7326" s="37">
        <f ca="1">IFERROR(OFFSET('Maximum minutes'!$C$1,T7326+1,-1+MATCH(G7326,OFFSET('Maximum minutes'!$C$1,T7326-1,0,1,50),0)),0)</f>
        <v>0</v>
      </c>
      <c r="W7326" s="38">
        <f t="shared" ca="1" si="228"/>
        <v>0</v>
      </c>
    </row>
    <row r="7327" spans="1:23" s="36" customFormat="1" ht="18.75">
      <c r="A7327" s="34"/>
      <c r="B7327" s="39"/>
      <c r="C7327" s="39"/>
      <c r="D7327" s="35"/>
      <c r="E7327" s="40"/>
      <c r="F7327" s="39"/>
      <c r="G7327" s="39"/>
      <c r="H7327" s="39"/>
      <c r="I7327" s="34"/>
      <c r="J7327" s="34"/>
      <c r="K7327" s="34"/>
      <c r="L7327" s="34"/>
      <c r="M7327" s="43" t="str">
        <f ca="1">IFERROR(OFFSET('Maximum minutes'!$C$1,T7327,MATCH(IF(G7327&lt;&gt;"",G7327,F7327),OFFSET('Maximum minutes'!$C$1,T7327-1,0,1,U7327+1),0)-1)*IF(OR(ISNUMBER(J7327),J7327="sans examen"),1,0)*IF(W7327&lt;MinDate,1,0),"")</f>
        <v/>
      </c>
      <c r="N7327" s="36">
        <f t="shared" ca="1" si="229"/>
        <v>0</v>
      </c>
      <c r="O7327" s="36" t="e">
        <f ca="1">LEFT(OFFSET(Lists!$Q$2,MATCH(E7327,Lists!$R$3:$R$19,0),0),4)</f>
        <v>#N/A</v>
      </c>
      <c r="P7327" s="36" t="e">
        <f ca="1">MATCH(O7327,Lists!$S$2:$S$640,1)</f>
        <v>#N/A</v>
      </c>
      <c r="Q7327" s="36" t="e">
        <f ca="1">MATCH(LEFT(OFFSET(Lists!$Q$2,MATCH(E7327,Lists!$R$3:$R$19,0)+1,0),4),Lists!$S$3:$S$640,1)</f>
        <v>#N/A</v>
      </c>
      <c r="R7327" s="36" t="e">
        <f ca="1">LEFT(OFFSET(Lists!$S$2,P7327-1+MATCH(F7327,OFFSET(Lists!$T$3,P7327-1,0,Q7327-P7327+1),0),0),6)</f>
        <v>#N/A</v>
      </c>
      <c r="S7327" s="36" t="e">
        <f ca="1">VLOOKUP(R7327,Lists!B:D,3,FALSE)</f>
        <v>#N/A</v>
      </c>
      <c r="T7327" s="36" t="str">
        <f>IF(F7327&lt;&gt;"",MATCH(R7327,'Maximum minutes'!B:B,0),"")</f>
        <v/>
      </c>
      <c r="U7327" s="36">
        <f ca="1">IF(F7327&lt;&gt;"",COUNTA(OFFSET('Maximum minutes'!$C$1,'Annexe A1 Cours'!T7327,0,1,50)),0)</f>
        <v>0</v>
      </c>
      <c r="V7327" s="37">
        <f ca="1">IFERROR(OFFSET('Maximum minutes'!$C$1,T7327+1,-1+MATCH(G7327,OFFSET('Maximum minutes'!$C$1,T7327-1,0,1,50),0)),0)</f>
        <v>0</v>
      </c>
      <c r="W7327" s="38">
        <f t="shared" ca="1" si="228"/>
        <v>0</v>
      </c>
    </row>
    <row r="7328" spans="1:23" s="36" customFormat="1" ht="18.75">
      <c r="A7328" s="34"/>
      <c r="B7328" s="39"/>
      <c r="C7328" s="39"/>
      <c r="D7328" s="35"/>
      <c r="E7328" s="40"/>
      <c r="F7328" s="39"/>
      <c r="G7328" s="39"/>
      <c r="H7328" s="39"/>
      <c r="I7328" s="34"/>
      <c r="J7328" s="34"/>
      <c r="K7328" s="34"/>
      <c r="L7328" s="34"/>
      <c r="M7328" s="43" t="str">
        <f ca="1">IFERROR(OFFSET('Maximum minutes'!$C$1,T7328,MATCH(IF(G7328&lt;&gt;"",G7328,F7328),OFFSET('Maximum minutes'!$C$1,T7328-1,0,1,U7328+1),0)-1)*IF(OR(ISNUMBER(J7328),J7328="sans examen"),1,0)*IF(W7328&lt;MinDate,1,0),"")</f>
        <v/>
      </c>
      <c r="N7328" s="36">
        <f t="shared" ca="1" si="229"/>
        <v>0</v>
      </c>
      <c r="O7328" s="36" t="e">
        <f ca="1">LEFT(OFFSET(Lists!$Q$2,MATCH(E7328,Lists!$R$3:$R$19,0),0),4)</f>
        <v>#N/A</v>
      </c>
      <c r="P7328" s="36" t="e">
        <f ca="1">MATCH(O7328,Lists!$S$2:$S$640,1)</f>
        <v>#N/A</v>
      </c>
      <c r="Q7328" s="36" t="e">
        <f ca="1">MATCH(LEFT(OFFSET(Lists!$Q$2,MATCH(E7328,Lists!$R$3:$R$19,0)+1,0),4),Lists!$S$3:$S$640,1)</f>
        <v>#N/A</v>
      </c>
      <c r="R7328" s="36" t="e">
        <f ca="1">LEFT(OFFSET(Lists!$S$2,P7328-1+MATCH(F7328,OFFSET(Lists!$T$3,P7328-1,0,Q7328-P7328+1),0),0),6)</f>
        <v>#N/A</v>
      </c>
      <c r="S7328" s="36" t="e">
        <f ca="1">VLOOKUP(R7328,Lists!B:D,3,FALSE)</f>
        <v>#N/A</v>
      </c>
      <c r="T7328" s="36" t="str">
        <f>IF(F7328&lt;&gt;"",MATCH(R7328,'Maximum minutes'!B:B,0),"")</f>
        <v/>
      </c>
      <c r="U7328" s="36">
        <f ca="1">IF(F7328&lt;&gt;"",COUNTA(OFFSET('Maximum minutes'!$C$1,'Annexe A1 Cours'!T7328,0,1,50)),0)</f>
        <v>0</v>
      </c>
      <c r="V7328" s="37">
        <f ca="1">IFERROR(OFFSET('Maximum minutes'!$C$1,T7328+1,-1+MATCH(G7328,OFFSET('Maximum minutes'!$C$1,T7328-1,0,1,50),0)),0)</f>
        <v>0</v>
      </c>
      <c r="W7328" s="38">
        <f t="shared" ca="1" si="228"/>
        <v>0</v>
      </c>
    </row>
    <row r="7329" spans="1:23" s="36" customFormat="1" ht="18.75">
      <c r="A7329" s="34"/>
      <c r="B7329" s="39"/>
      <c r="C7329" s="39"/>
      <c r="D7329" s="35"/>
      <c r="E7329" s="40"/>
      <c r="F7329" s="39"/>
      <c r="G7329" s="39"/>
      <c r="H7329" s="39"/>
      <c r="I7329" s="34"/>
      <c r="J7329" s="34"/>
      <c r="K7329" s="34"/>
      <c r="L7329" s="34"/>
      <c r="M7329" s="43" t="str">
        <f ca="1">IFERROR(OFFSET('Maximum minutes'!$C$1,T7329,MATCH(IF(G7329&lt;&gt;"",G7329,F7329),OFFSET('Maximum minutes'!$C$1,T7329-1,0,1,U7329+1),0)-1)*IF(OR(ISNUMBER(J7329),J7329="sans examen"),1,0)*IF(W7329&lt;MinDate,1,0),"")</f>
        <v/>
      </c>
      <c r="N7329" s="36">
        <f t="shared" ca="1" si="229"/>
        <v>0</v>
      </c>
      <c r="O7329" s="36" t="e">
        <f ca="1">LEFT(OFFSET(Lists!$Q$2,MATCH(E7329,Lists!$R$3:$R$19,0),0),4)</f>
        <v>#N/A</v>
      </c>
      <c r="P7329" s="36" t="e">
        <f ca="1">MATCH(O7329,Lists!$S$2:$S$640,1)</f>
        <v>#N/A</v>
      </c>
      <c r="Q7329" s="36" t="e">
        <f ca="1">MATCH(LEFT(OFFSET(Lists!$Q$2,MATCH(E7329,Lists!$R$3:$R$19,0)+1,0),4),Lists!$S$3:$S$640,1)</f>
        <v>#N/A</v>
      </c>
      <c r="R7329" s="36" t="e">
        <f ca="1">LEFT(OFFSET(Lists!$S$2,P7329-1+MATCH(F7329,OFFSET(Lists!$T$3,P7329-1,0,Q7329-P7329+1),0),0),6)</f>
        <v>#N/A</v>
      </c>
      <c r="S7329" s="36" t="e">
        <f ca="1">VLOOKUP(R7329,Lists!B:D,3,FALSE)</f>
        <v>#N/A</v>
      </c>
      <c r="T7329" s="36" t="str">
        <f>IF(F7329&lt;&gt;"",MATCH(R7329,'Maximum minutes'!B:B,0),"")</f>
        <v/>
      </c>
      <c r="U7329" s="36">
        <f ca="1">IF(F7329&lt;&gt;"",COUNTA(OFFSET('Maximum minutes'!$C$1,'Annexe A1 Cours'!T7329,0,1,50)),0)</f>
        <v>0</v>
      </c>
      <c r="V7329" s="37">
        <f ca="1">IFERROR(OFFSET('Maximum minutes'!$C$1,T7329+1,-1+MATCH(G7329,OFFSET('Maximum minutes'!$C$1,T7329-1,0,1,50),0)),0)</f>
        <v>0</v>
      </c>
      <c r="W7329" s="38">
        <f t="shared" ca="1" si="228"/>
        <v>0</v>
      </c>
    </row>
    <row r="7330" spans="1:23" s="36" customFormat="1" ht="18.75">
      <c r="A7330" s="34"/>
      <c r="B7330" s="39"/>
      <c r="C7330" s="39"/>
      <c r="D7330" s="35"/>
      <c r="E7330" s="40"/>
      <c r="F7330" s="39"/>
      <c r="G7330" s="39"/>
      <c r="H7330" s="39"/>
      <c r="I7330" s="34"/>
      <c r="J7330" s="34"/>
      <c r="K7330" s="34"/>
      <c r="L7330" s="34"/>
      <c r="M7330" s="43" t="str">
        <f ca="1">IFERROR(OFFSET('Maximum minutes'!$C$1,T7330,MATCH(IF(G7330&lt;&gt;"",G7330,F7330),OFFSET('Maximum minutes'!$C$1,T7330-1,0,1,U7330+1),0)-1)*IF(OR(ISNUMBER(J7330),J7330="sans examen"),1,0)*IF(W7330&lt;MinDate,1,0),"")</f>
        <v/>
      </c>
      <c r="N7330" s="36">
        <f t="shared" ca="1" si="229"/>
        <v>0</v>
      </c>
      <c r="O7330" s="36" t="e">
        <f ca="1">LEFT(OFFSET(Lists!$Q$2,MATCH(E7330,Lists!$R$3:$R$19,0),0),4)</f>
        <v>#N/A</v>
      </c>
      <c r="P7330" s="36" t="e">
        <f ca="1">MATCH(O7330,Lists!$S$2:$S$640,1)</f>
        <v>#N/A</v>
      </c>
      <c r="Q7330" s="36" t="e">
        <f ca="1">MATCH(LEFT(OFFSET(Lists!$Q$2,MATCH(E7330,Lists!$R$3:$R$19,0)+1,0),4),Lists!$S$3:$S$640,1)</f>
        <v>#N/A</v>
      </c>
      <c r="R7330" s="36" t="e">
        <f ca="1">LEFT(OFFSET(Lists!$S$2,P7330-1+MATCH(F7330,OFFSET(Lists!$T$3,P7330-1,0,Q7330-P7330+1),0),0),6)</f>
        <v>#N/A</v>
      </c>
      <c r="S7330" s="36" t="e">
        <f ca="1">VLOOKUP(R7330,Lists!B:D,3,FALSE)</f>
        <v>#N/A</v>
      </c>
      <c r="T7330" s="36" t="str">
        <f>IF(F7330&lt;&gt;"",MATCH(R7330,'Maximum minutes'!B:B,0),"")</f>
        <v/>
      </c>
      <c r="U7330" s="36">
        <f ca="1">IF(F7330&lt;&gt;"",COUNTA(OFFSET('Maximum minutes'!$C$1,'Annexe A1 Cours'!T7330,0,1,50)),0)</f>
        <v>0</v>
      </c>
      <c r="V7330" s="37">
        <f ca="1">IFERROR(OFFSET('Maximum minutes'!$C$1,T7330+1,-1+MATCH(G7330,OFFSET('Maximum minutes'!$C$1,T7330-1,0,1,50),0)),0)</f>
        <v>0</v>
      </c>
      <c r="W7330" s="38">
        <f t="shared" ca="1" si="228"/>
        <v>0</v>
      </c>
    </row>
    <row r="7331" spans="1:23" s="36" customFormat="1" ht="18.75">
      <c r="A7331" s="34"/>
      <c r="B7331" s="39"/>
      <c r="C7331" s="39"/>
      <c r="D7331" s="35"/>
      <c r="E7331" s="40"/>
      <c r="F7331" s="39"/>
      <c r="G7331" s="39"/>
      <c r="H7331" s="39"/>
      <c r="I7331" s="34"/>
      <c r="J7331" s="34"/>
      <c r="K7331" s="34"/>
      <c r="L7331" s="34"/>
      <c r="M7331" s="43" t="str">
        <f ca="1">IFERROR(OFFSET('Maximum minutes'!$C$1,T7331,MATCH(IF(G7331&lt;&gt;"",G7331,F7331),OFFSET('Maximum minutes'!$C$1,T7331-1,0,1,U7331+1),0)-1)*IF(OR(ISNUMBER(J7331),J7331="sans examen"),1,0)*IF(W7331&lt;MinDate,1,0),"")</f>
        <v/>
      </c>
      <c r="N7331" s="36">
        <f t="shared" ca="1" si="229"/>
        <v>0</v>
      </c>
      <c r="O7331" s="36" t="e">
        <f ca="1">LEFT(OFFSET(Lists!$Q$2,MATCH(E7331,Lists!$R$3:$R$19,0),0),4)</f>
        <v>#N/A</v>
      </c>
      <c r="P7331" s="36" t="e">
        <f ca="1">MATCH(O7331,Lists!$S$2:$S$640,1)</f>
        <v>#N/A</v>
      </c>
      <c r="Q7331" s="36" t="e">
        <f ca="1">MATCH(LEFT(OFFSET(Lists!$Q$2,MATCH(E7331,Lists!$R$3:$R$19,0)+1,0),4),Lists!$S$3:$S$640,1)</f>
        <v>#N/A</v>
      </c>
      <c r="R7331" s="36" t="e">
        <f ca="1">LEFT(OFFSET(Lists!$S$2,P7331-1+MATCH(F7331,OFFSET(Lists!$T$3,P7331-1,0,Q7331-P7331+1),0),0),6)</f>
        <v>#N/A</v>
      </c>
      <c r="S7331" s="36" t="e">
        <f ca="1">VLOOKUP(R7331,Lists!B:D,3,FALSE)</f>
        <v>#N/A</v>
      </c>
      <c r="T7331" s="36" t="str">
        <f>IF(F7331&lt;&gt;"",MATCH(R7331,'Maximum minutes'!B:B,0),"")</f>
        <v/>
      </c>
      <c r="U7331" s="36">
        <f ca="1">IF(F7331&lt;&gt;"",COUNTA(OFFSET('Maximum minutes'!$C$1,'Annexe A1 Cours'!T7331,0,1,50)),0)</f>
        <v>0</v>
      </c>
      <c r="V7331" s="37">
        <f ca="1">IFERROR(OFFSET('Maximum minutes'!$C$1,T7331+1,-1+MATCH(G7331,OFFSET('Maximum minutes'!$C$1,T7331-1,0,1,50),0)),0)</f>
        <v>0</v>
      </c>
      <c r="W7331" s="38">
        <f t="shared" ca="1" si="228"/>
        <v>0</v>
      </c>
    </row>
    <row r="7332" spans="1:23" s="36" customFormat="1" ht="18.75">
      <c r="A7332" s="34"/>
      <c r="B7332" s="39"/>
      <c r="C7332" s="39"/>
      <c r="D7332" s="35"/>
      <c r="E7332" s="40"/>
      <c r="F7332" s="39"/>
      <c r="G7332" s="39"/>
      <c r="H7332" s="39"/>
      <c r="I7332" s="34"/>
      <c r="J7332" s="34"/>
      <c r="K7332" s="34"/>
      <c r="L7332" s="34"/>
      <c r="M7332" s="43" t="str">
        <f ca="1">IFERROR(OFFSET('Maximum minutes'!$C$1,T7332,MATCH(IF(G7332&lt;&gt;"",G7332,F7332),OFFSET('Maximum minutes'!$C$1,T7332-1,0,1,U7332+1),0)-1)*IF(OR(ISNUMBER(J7332),J7332="sans examen"),1,0)*IF(W7332&lt;MinDate,1,0),"")</f>
        <v/>
      </c>
      <c r="N7332" s="36">
        <f t="shared" ca="1" si="229"/>
        <v>0</v>
      </c>
      <c r="O7332" s="36" t="e">
        <f ca="1">LEFT(OFFSET(Lists!$Q$2,MATCH(E7332,Lists!$R$3:$R$19,0),0),4)</f>
        <v>#N/A</v>
      </c>
      <c r="P7332" s="36" t="e">
        <f ca="1">MATCH(O7332,Lists!$S$2:$S$640,1)</f>
        <v>#N/A</v>
      </c>
      <c r="Q7332" s="36" t="e">
        <f ca="1">MATCH(LEFT(OFFSET(Lists!$Q$2,MATCH(E7332,Lists!$R$3:$R$19,0)+1,0),4),Lists!$S$3:$S$640,1)</f>
        <v>#N/A</v>
      </c>
      <c r="R7332" s="36" t="e">
        <f ca="1">LEFT(OFFSET(Lists!$S$2,P7332-1+MATCH(F7332,OFFSET(Lists!$T$3,P7332-1,0,Q7332-P7332+1),0),0),6)</f>
        <v>#N/A</v>
      </c>
      <c r="S7332" s="36" t="e">
        <f ca="1">VLOOKUP(R7332,Lists!B:D,3,FALSE)</f>
        <v>#N/A</v>
      </c>
      <c r="T7332" s="36" t="str">
        <f>IF(F7332&lt;&gt;"",MATCH(R7332,'Maximum minutes'!B:B,0),"")</f>
        <v/>
      </c>
      <c r="U7332" s="36">
        <f ca="1">IF(F7332&lt;&gt;"",COUNTA(OFFSET('Maximum minutes'!$C$1,'Annexe A1 Cours'!T7332,0,1,50)),0)</f>
        <v>0</v>
      </c>
      <c r="V7332" s="37">
        <f ca="1">IFERROR(OFFSET('Maximum minutes'!$C$1,T7332+1,-1+MATCH(G7332,OFFSET('Maximum minutes'!$C$1,T7332-1,0,1,50),0)),0)</f>
        <v>0</v>
      </c>
      <c r="W7332" s="38">
        <f t="shared" ca="1" si="228"/>
        <v>0</v>
      </c>
    </row>
    <row r="7333" spans="1:23" s="36" customFormat="1" ht="18.75">
      <c r="A7333" s="34"/>
      <c r="B7333" s="39"/>
      <c r="C7333" s="39"/>
      <c r="D7333" s="35"/>
      <c r="E7333" s="40"/>
      <c r="F7333" s="39"/>
      <c r="G7333" s="39"/>
      <c r="H7333" s="39"/>
      <c r="I7333" s="34"/>
      <c r="J7333" s="34"/>
      <c r="K7333" s="34"/>
      <c r="L7333" s="34"/>
      <c r="M7333" s="43" t="str">
        <f ca="1">IFERROR(OFFSET('Maximum minutes'!$C$1,T7333,MATCH(IF(G7333&lt;&gt;"",G7333,F7333),OFFSET('Maximum minutes'!$C$1,T7333-1,0,1,U7333+1),0)-1)*IF(OR(ISNUMBER(J7333),J7333="sans examen"),1,0)*IF(W7333&lt;MinDate,1,0),"")</f>
        <v/>
      </c>
      <c r="N7333" s="36">
        <f t="shared" ca="1" si="229"/>
        <v>0</v>
      </c>
      <c r="O7333" s="36" t="e">
        <f ca="1">LEFT(OFFSET(Lists!$Q$2,MATCH(E7333,Lists!$R$3:$R$19,0),0),4)</f>
        <v>#N/A</v>
      </c>
      <c r="P7333" s="36" t="e">
        <f ca="1">MATCH(O7333,Lists!$S$2:$S$640,1)</f>
        <v>#N/A</v>
      </c>
      <c r="Q7333" s="36" t="e">
        <f ca="1">MATCH(LEFT(OFFSET(Lists!$Q$2,MATCH(E7333,Lists!$R$3:$R$19,0)+1,0),4),Lists!$S$3:$S$640,1)</f>
        <v>#N/A</v>
      </c>
      <c r="R7333" s="36" t="e">
        <f ca="1">LEFT(OFFSET(Lists!$S$2,P7333-1+MATCH(F7333,OFFSET(Lists!$T$3,P7333-1,0,Q7333-P7333+1),0),0),6)</f>
        <v>#N/A</v>
      </c>
      <c r="S7333" s="36" t="e">
        <f ca="1">VLOOKUP(R7333,Lists!B:D,3,FALSE)</f>
        <v>#N/A</v>
      </c>
      <c r="T7333" s="36" t="str">
        <f>IF(F7333&lt;&gt;"",MATCH(R7333,'Maximum minutes'!B:B,0),"")</f>
        <v/>
      </c>
      <c r="U7333" s="36">
        <f ca="1">IF(F7333&lt;&gt;"",COUNTA(OFFSET('Maximum minutes'!$C$1,'Annexe A1 Cours'!T7333,0,1,50)),0)</f>
        <v>0</v>
      </c>
      <c r="V7333" s="37">
        <f ca="1">IFERROR(OFFSET('Maximum minutes'!$C$1,T7333+1,-1+MATCH(G7333,OFFSET('Maximum minutes'!$C$1,T7333-1,0,1,50),0)),0)</f>
        <v>0</v>
      </c>
      <c r="W7333" s="38">
        <f t="shared" ca="1" si="228"/>
        <v>0</v>
      </c>
    </row>
    <row r="7334" spans="1:23" s="36" customFormat="1" ht="18.75">
      <c r="A7334" s="34"/>
      <c r="B7334" s="39"/>
      <c r="C7334" s="39"/>
      <c r="D7334" s="35"/>
      <c r="E7334" s="40"/>
      <c r="F7334" s="39"/>
      <c r="G7334" s="39"/>
      <c r="H7334" s="39"/>
      <c r="I7334" s="34"/>
      <c r="J7334" s="34"/>
      <c r="K7334" s="34"/>
      <c r="L7334" s="34"/>
      <c r="M7334" s="43" t="str">
        <f ca="1">IFERROR(OFFSET('Maximum minutes'!$C$1,T7334,MATCH(IF(G7334&lt;&gt;"",G7334,F7334),OFFSET('Maximum minutes'!$C$1,T7334-1,0,1,U7334+1),0)-1)*IF(OR(ISNUMBER(J7334),J7334="sans examen"),1,0)*IF(W7334&lt;MinDate,1,0),"")</f>
        <v/>
      </c>
      <c r="N7334" s="36">
        <f t="shared" ca="1" si="229"/>
        <v>0</v>
      </c>
      <c r="O7334" s="36" t="e">
        <f ca="1">LEFT(OFFSET(Lists!$Q$2,MATCH(E7334,Lists!$R$3:$R$19,0),0),4)</f>
        <v>#N/A</v>
      </c>
      <c r="P7334" s="36" t="e">
        <f ca="1">MATCH(O7334,Lists!$S$2:$S$640,1)</f>
        <v>#N/A</v>
      </c>
      <c r="Q7334" s="36" t="e">
        <f ca="1">MATCH(LEFT(OFFSET(Lists!$Q$2,MATCH(E7334,Lists!$R$3:$R$19,0)+1,0),4),Lists!$S$3:$S$640,1)</f>
        <v>#N/A</v>
      </c>
      <c r="R7334" s="36" t="e">
        <f ca="1">LEFT(OFFSET(Lists!$S$2,P7334-1+MATCH(F7334,OFFSET(Lists!$T$3,P7334-1,0,Q7334-P7334+1),0),0),6)</f>
        <v>#N/A</v>
      </c>
      <c r="S7334" s="36" t="e">
        <f ca="1">VLOOKUP(R7334,Lists!B:D,3,FALSE)</f>
        <v>#N/A</v>
      </c>
      <c r="T7334" s="36" t="str">
        <f>IF(F7334&lt;&gt;"",MATCH(R7334,'Maximum minutes'!B:B,0),"")</f>
        <v/>
      </c>
      <c r="U7334" s="36">
        <f ca="1">IF(F7334&lt;&gt;"",COUNTA(OFFSET('Maximum minutes'!$C$1,'Annexe A1 Cours'!T7334,0,1,50)),0)</f>
        <v>0</v>
      </c>
      <c r="V7334" s="37">
        <f ca="1">IFERROR(OFFSET('Maximum minutes'!$C$1,T7334+1,-1+MATCH(G7334,OFFSET('Maximum minutes'!$C$1,T7334-1,0,1,50),0)),0)</f>
        <v>0</v>
      </c>
      <c r="W7334" s="38">
        <f t="shared" ca="1" si="228"/>
        <v>0</v>
      </c>
    </row>
    <row r="7335" spans="1:23" s="36" customFormat="1" ht="18.75">
      <c r="A7335" s="34"/>
      <c r="B7335" s="39"/>
      <c r="C7335" s="39"/>
      <c r="D7335" s="35"/>
      <c r="E7335" s="40"/>
      <c r="F7335" s="39"/>
      <c r="G7335" s="39"/>
      <c r="H7335" s="39"/>
      <c r="I7335" s="34"/>
      <c r="J7335" s="34"/>
      <c r="K7335" s="34"/>
      <c r="L7335" s="34"/>
      <c r="M7335" s="43" t="str">
        <f ca="1">IFERROR(OFFSET('Maximum minutes'!$C$1,T7335,MATCH(IF(G7335&lt;&gt;"",G7335,F7335),OFFSET('Maximum minutes'!$C$1,T7335-1,0,1,U7335+1),0)-1)*IF(OR(ISNUMBER(J7335),J7335="sans examen"),1,0)*IF(W7335&lt;MinDate,1,0),"")</f>
        <v/>
      </c>
      <c r="N7335" s="36">
        <f t="shared" ca="1" si="229"/>
        <v>0</v>
      </c>
      <c r="O7335" s="36" t="e">
        <f ca="1">LEFT(OFFSET(Lists!$Q$2,MATCH(E7335,Lists!$R$3:$R$19,0),0),4)</f>
        <v>#N/A</v>
      </c>
      <c r="P7335" s="36" t="e">
        <f ca="1">MATCH(O7335,Lists!$S$2:$S$640,1)</f>
        <v>#N/A</v>
      </c>
      <c r="Q7335" s="36" t="e">
        <f ca="1">MATCH(LEFT(OFFSET(Lists!$Q$2,MATCH(E7335,Lists!$R$3:$R$19,0)+1,0),4),Lists!$S$3:$S$640,1)</f>
        <v>#N/A</v>
      </c>
      <c r="R7335" s="36" t="e">
        <f ca="1">LEFT(OFFSET(Lists!$S$2,P7335-1+MATCH(F7335,OFFSET(Lists!$T$3,P7335-1,0,Q7335-P7335+1),0),0),6)</f>
        <v>#N/A</v>
      </c>
      <c r="S7335" s="36" t="e">
        <f ca="1">VLOOKUP(R7335,Lists!B:D,3,FALSE)</f>
        <v>#N/A</v>
      </c>
      <c r="T7335" s="36" t="str">
        <f>IF(F7335&lt;&gt;"",MATCH(R7335,'Maximum minutes'!B:B,0),"")</f>
        <v/>
      </c>
      <c r="U7335" s="36">
        <f ca="1">IF(F7335&lt;&gt;"",COUNTA(OFFSET('Maximum minutes'!$C$1,'Annexe A1 Cours'!T7335,0,1,50)),0)</f>
        <v>0</v>
      </c>
      <c r="V7335" s="37">
        <f ca="1">IFERROR(OFFSET('Maximum minutes'!$C$1,T7335+1,-1+MATCH(G7335,OFFSET('Maximum minutes'!$C$1,T7335-1,0,1,50),0)),0)</f>
        <v>0</v>
      </c>
      <c r="W7335" s="38">
        <f t="shared" ca="1" si="228"/>
        <v>0</v>
      </c>
    </row>
    <row r="7336" spans="1:23" s="36" customFormat="1" ht="18.75">
      <c r="A7336" s="34"/>
      <c r="B7336" s="39"/>
      <c r="C7336" s="39"/>
      <c r="D7336" s="35"/>
      <c r="E7336" s="40"/>
      <c r="F7336" s="39"/>
      <c r="G7336" s="39"/>
      <c r="H7336" s="39"/>
      <c r="I7336" s="34"/>
      <c r="J7336" s="34"/>
      <c r="K7336" s="34"/>
      <c r="L7336" s="34"/>
      <c r="M7336" s="43" t="str">
        <f ca="1">IFERROR(OFFSET('Maximum minutes'!$C$1,T7336,MATCH(IF(G7336&lt;&gt;"",G7336,F7336),OFFSET('Maximum minutes'!$C$1,T7336-1,0,1,U7336+1),0)-1)*IF(OR(ISNUMBER(J7336),J7336="sans examen"),1,0)*IF(W7336&lt;MinDate,1,0),"")</f>
        <v/>
      </c>
      <c r="N7336" s="36">
        <f t="shared" ca="1" si="229"/>
        <v>0</v>
      </c>
      <c r="O7336" s="36" t="e">
        <f ca="1">LEFT(OFFSET(Lists!$Q$2,MATCH(E7336,Lists!$R$3:$R$19,0),0),4)</f>
        <v>#N/A</v>
      </c>
      <c r="P7336" s="36" t="e">
        <f ca="1">MATCH(O7336,Lists!$S$2:$S$640,1)</f>
        <v>#N/A</v>
      </c>
      <c r="Q7336" s="36" t="e">
        <f ca="1">MATCH(LEFT(OFFSET(Lists!$Q$2,MATCH(E7336,Lists!$R$3:$R$19,0)+1,0),4),Lists!$S$3:$S$640,1)</f>
        <v>#N/A</v>
      </c>
      <c r="R7336" s="36" t="e">
        <f ca="1">LEFT(OFFSET(Lists!$S$2,P7336-1+MATCH(F7336,OFFSET(Lists!$T$3,P7336-1,0,Q7336-P7336+1),0),0),6)</f>
        <v>#N/A</v>
      </c>
      <c r="S7336" s="36" t="e">
        <f ca="1">VLOOKUP(R7336,Lists!B:D,3,FALSE)</f>
        <v>#N/A</v>
      </c>
      <c r="T7336" s="36" t="str">
        <f>IF(F7336&lt;&gt;"",MATCH(R7336,'Maximum minutes'!B:B,0),"")</f>
        <v/>
      </c>
      <c r="U7336" s="36">
        <f ca="1">IF(F7336&lt;&gt;"",COUNTA(OFFSET('Maximum minutes'!$C$1,'Annexe A1 Cours'!T7336,0,1,50)),0)</f>
        <v>0</v>
      </c>
      <c r="V7336" s="37">
        <f ca="1">IFERROR(OFFSET('Maximum minutes'!$C$1,T7336+1,-1+MATCH(G7336,OFFSET('Maximum minutes'!$C$1,T7336-1,0,1,50),0)),0)</f>
        <v>0</v>
      </c>
      <c r="W7336" s="38">
        <f t="shared" ca="1" si="228"/>
        <v>0</v>
      </c>
    </row>
    <row r="7337" spans="1:23" s="36" customFormat="1" ht="18.75">
      <c r="A7337" s="34"/>
      <c r="B7337" s="39"/>
      <c r="C7337" s="39"/>
      <c r="D7337" s="35"/>
      <c r="E7337" s="40"/>
      <c r="F7337" s="39"/>
      <c r="G7337" s="39"/>
      <c r="H7337" s="39"/>
      <c r="I7337" s="34"/>
      <c r="J7337" s="34"/>
      <c r="K7337" s="34"/>
      <c r="L7337" s="34"/>
      <c r="M7337" s="43" t="str">
        <f ca="1">IFERROR(OFFSET('Maximum minutes'!$C$1,T7337,MATCH(IF(G7337&lt;&gt;"",G7337,F7337),OFFSET('Maximum minutes'!$C$1,T7337-1,0,1,U7337+1),0)-1)*IF(OR(ISNUMBER(J7337),J7337="sans examen"),1,0)*IF(W7337&lt;MinDate,1,0),"")</f>
        <v/>
      </c>
      <c r="N7337" s="36">
        <f t="shared" ca="1" si="229"/>
        <v>0</v>
      </c>
      <c r="O7337" s="36" t="e">
        <f ca="1">LEFT(OFFSET(Lists!$Q$2,MATCH(E7337,Lists!$R$3:$R$19,0),0),4)</f>
        <v>#N/A</v>
      </c>
      <c r="P7337" s="36" t="e">
        <f ca="1">MATCH(O7337,Lists!$S$2:$S$640,1)</f>
        <v>#N/A</v>
      </c>
      <c r="Q7337" s="36" t="e">
        <f ca="1">MATCH(LEFT(OFFSET(Lists!$Q$2,MATCH(E7337,Lists!$R$3:$R$19,0)+1,0),4),Lists!$S$3:$S$640,1)</f>
        <v>#N/A</v>
      </c>
      <c r="R7337" s="36" t="e">
        <f ca="1">LEFT(OFFSET(Lists!$S$2,P7337-1+MATCH(F7337,OFFSET(Lists!$T$3,P7337-1,0,Q7337-P7337+1),0),0),6)</f>
        <v>#N/A</v>
      </c>
      <c r="S7337" s="36" t="e">
        <f ca="1">VLOOKUP(R7337,Lists!B:D,3,FALSE)</f>
        <v>#N/A</v>
      </c>
      <c r="T7337" s="36" t="str">
        <f>IF(F7337&lt;&gt;"",MATCH(R7337,'Maximum minutes'!B:B,0),"")</f>
        <v/>
      </c>
      <c r="U7337" s="36">
        <f ca="1">IF(F7337&lt;&gt;"",COUNTA(OFFSET('Maximum minutes'!$C$1,'Annexe A1 Cours'!T7337,0,1,50)),0)</f>
        <v>0</v>
      </c>
      <c r="V7337" s="37">
        <f ca="1">IFERROR(OFFSET('Maximum minutes'!$C$1,T7337+1,-1+MATCH(G7337,OFFSET('Maximum minutes'!$C$1,T7337-1,0,1,50),0)),0)</f>
        <v>0</v>
      </c>
      <c r="W7337" s="38">
        <f t="shared" ca="1" si="228"/>
        <v>0</v>
      </c>
    </row>
    <row r="7338" spans="1:23" s="36" customFormat="1" ht="18.75">
      <c r="A7338" s="34"/>
      <c r="B7338" s="39"/>
      <c r="C7338" s="39"/>
      <c r="D7338" s="35"/>
      <c r="E7338" s="40"/>
      <c r="F7338" s="39"/>
      <c r="G7338" s="39"/>
      <c r="H7338" s="39"/>
      <c r="I7338" s="34"/>
      <c r="J7338" s="34"/>
      <c r="K7338" s="34"/>
      <c r="L7338" s="34"/>
      <c r="M7338" s="43" t="str">
        <f ca="1">IFERROR(OFFSET('Maximum minutes'!$C$1,T7338,MATCH(IF(G7338&lt;&gt;"",G7338,F7338),OFFSET('Maximum minutes'!$C$1,T7338-1,0,1,U7338+1),0)-1)*IF(OR(ISNUMBER(J7338),J7338="sans examen"),1,0)*IF(W7338&lt;MinDate,1,0),"")</f>
        <v/>
      </c>
      <c r="N7338" s="36">
        <f t="shared" ca="1" si="229"/>
        <v>0</v>
      </c>
      <c r="O7338" s="36" t="e">
        <f ca="1">LEFT(OFFSET(Lists!$Q$2,MATCH(E7338,Lists!$R$3:$R$19,0),0),4)</f>
        <v>#N/A</v>
      </c>
      <c r="P7338" s="36" t="e">
        <f ca="1">MATCH(O7338,Lists!$S$2:$S$640,1)</f>
        <v>#N/A</v>
      </c>
      <c r="Q7338" s="36" t="e">
        <f ca="1">MATCH(LEFT(OFFSET(Lists!$Q$2,MATCH(E7338,Lists!$R$3:$R$19,0)+1,0),4),Lists!$S$3:$S$640,1)</f>
        <v>#N/A</v>
      </c>
      <c r="R7338" s="36" t="e">
        <f ca="1">LEFT(OFFSET(Lists!$S$2,P7338-1+MATCH(F7338,OFFSET(Lists!$T$3,P7338-1,0,Q7338-P7338+1),0),0),6)</f>
        <v>#N/A</v>
      </c>
      <c r="S7338" s="36" t="e">
        <f ca="1">VLOOKUP(R7338,Lists!B:D,3,FALSE)</f>
        <v>#N/A</v>
      </c>
      <c r="T7338" s="36" t="str">
        <f>IF(F7338&lt;&gt;"",MATCH(R7338,'Maximum minutes'!B:B,0),"")</f>
        <v/>
      </c>
      <c r="U7338" s="36">
        <f ca="1">IF(F7338&lt;&gt;"",COUNTA(OFFSET('Maximum minutes'!$C$1,'Annexe A1 Cours'!T7338,0,1,50)),0)</f>
        <v>0</v>
      </c>
      <c r="V7338" s="37">
        <f ca="1">IFERROR(OFFSET('Maximum minutes'!$C$1,T7338+1,-1+MATCH(G7338,OFFSET('Maximum minutes'!$C$1,T7338-1,0,1,50),0)),0)</f>
        <v>0</v>
      </c>
      <c r="W7338" s="38">
        <f t="shared" ca="1" si="228"/>
        <v>0</v>
      </c>
    </row>
    <row r="7339" spans="1:23" s="36" customFormat="1" ht="18.75">
      <c r="A7339" s="34"/>
      <c r="B7339" s="39"/>
      <c r="C7339" s="39"/>
      <c r="D7339" s="35"/>
      <c r="E7339" s="40"/>
      <c r="F7339" s="39"/>
      <c r="G7339" s="39"/>
      <c r="H7339" s="39"/>
      <c r="I7339" s="34"/>
      <c r="J7339" s="34"/>
      <c r="K7339" s="34"/>
      <c r="L7339" s="34"/>
      <c r="M7339" s="43" t="str">
        <f ca="1">IFERROR(OFFSET('Maximum minutes'!$C$1,T7339,MATCH(IF(G7339&lt;&gt;"",G7339,F7339),OFFSET('Maximum minutes'!$C$1,T7339-1,0,1,U7339+1),0)-1)*IF(OR(ISNUMBER(J7339),J7339="sans examen"),1,0)*IF(W7339&lt;MinDate,1,0),"")</f>
        <v/>
      </c>
      <c r="N7339" s="36">
        <f t="shared" ca="1" si="229"/>
        <v>0</v>
      </c>
      <c r="O7339" s="36" t="e">
        <f ca="1">LEFT(OFFSET(Lists!$Q$2,MATCH(E7339,Lists!$R$3:$R$19,0),0),4)</f>
        <v>#N/A</v>
      </c>
      <c r="P7339" s="36" t="e">
        <f ca="1">MATCH(O7339,Lists!$S$2:$S$640,1)</f>
        <v>#N/A</v>
      </c>
      <c r="Q7339" s="36" t="e">
        <f ca="1">MATCH(LEFT(OFFSET(Lists!$Q$2,MATCH(E7339,Lists!$R$3:$R$19,0)+1,0),4),Lists!$S$3:$S$640,1)</f>
        <v>#N/A</v>
      </c>
      <c r="R7339" s="36" t="e">
        <f ca="1">LEFT(OFFSET(Lists!$S$2,P7339-1+MATCH(F7339,OFFSET(Lists!$T$3,P7339-1,0,Q7339-P7339+1),0),0),6)</f>
        <v>#N/A</v>
      </c>
      <c r="S7339" s="36" t="e">
        <f ca="1">VLOOKUP(R7339,Lists!B:D,3,FALSE)</f>
        <v>#N/A</v>
      </c>
      <c r="T7339" s="36" t="str">
        <f>IF(F7339&lt;&gt;"",MATCH(R7339,'Maximum minutes'!B:B,0),"")</f>
        <v/>
      </c>
      <c r="U7339" s="36">
        <f ca="1">IF(F7339&lt;&gt;"",COUNTA(OFFSET('Maximum minutes'!$C$1,'Annexe A1 Cours'!T7339,0,1,50)),0)</f>
        <v>0</v>
      </c>
      <c r="V7339" s="37">
        <f ca="1">IFERROR(OFFSET('Maximum minutes'!$C$1,T7339+1,-1+MATCH(G7339,OFFSET('Maximum minutes'!$C$1,T7339-1,0,1,50),0)),0)</f>
        <v>0</v>
      </c>
      <c r="W7339" s="38">
        <f t="shared" ca="1" si="228"/>
        <v>0</v>
      </c>
    </row>
    <row r="7340" spans="1:23" s="36" customFormat="1" ht="18.75">
      <c r="A7340" s="34"/>
      <c r="B7340" s="39"/>
      <c r="C7340" s="39"/>
      <c r="D7340" s="35"/>
      <c r="E7340" s="40"/>
      <c r="F7340" s="39"/>
      <c r="G7340" s="39"/>
      <c r="H7340" s="39"/>
      <c r="I7340" s="34"/>
      <c r="J7340" s="34"/>
      <c r="K7340" s="34"/>
      <c r="L7340" s="34"/>
      <c r="M7340" s="43" t="str">
        <f ca="1">IFERROR(OFFSET('Maximum minutes'!$C$1,T7340,MATCH(IF(G7340&lt;&gt;"",G7340,F7340),OFFSET('Maximum minutes'!$C$1,T7340-1,0,1,U7340+1),0)-1)*IF(OR(ISNUMBER(J7340),J7340="sans examen"),1,0)*IF(W7340&lt;MinDate,1,0),"")</f>
        <v/>
      </c>
      <c r="N7340" s="36">
        <f t="shared" ca="1" si="229"/>
        <v>0</v>
      </c>
      <c r="O7340" s="36" t="e">
        <f ca="1">LEFT(OFFSET(Lists!$Q$2,MATCH(E7340,Lists!$R$3:$R$19,0),0),4)</f>
        <v>#N/A</v>
      </c>
      <c r="P7340" s="36" t="e">
        <f ca="1">MATCH(O7340,Lists!$S$2:$S$640,1)</f>
        <v>#N/A</v>
      </c>
      <c r="Q7340" s="36" t="e">
        <f ca="1">MATCH(LEFT(OFFSET(Lists!$Q$2,MATCH(E7340,Lists!$R$3:$R$19,0)+1,0),4),Lists!$S$3:$S$640,1)</f>
        <v>#N/A</v>
      </c>
      <c r="R7340" s="36" t="e">
        <f ca="1">LEFT(OFFSET(Lists!$S$2,P7340-1+MATCH(F7340,OFFSET(Lists!$T$3,P7340-1,0,Q7340-P7340+1),0),0),6)</f>
        <v>#N/A</v>
      </c>
      <c r="S7340" s="36" t="e">
        <f ca="1">VLOOKUP(R7340,Lists!B:D,3,FALSE)</f>
        <v>#N/A</v>
      </c>
      <c r="T7340" s="36" t="str">
        <f>IF(F7340&lt;&gt;"",MATCH(R7340,'Maximum minutes'!B:B,0),"")</f>
        <v/>
      </c>
      <c r="U7340" s="36">
        <f ca="1">IF(F7340&lt;&gt;"",COUNTA(OFFSET('Maximum minutes'!$C$1,'Annexe A1 Cours'!T7340,0,1,50)),0)</f>
        <v>0</v>
      </c>
      <c r="V7340" s="37">
        <f ca="1">IFERROR(OFFSET('Maximum minutes'!$C$1,T7340+1,-1+MATCH(G7340,OFFSET('Maximum minutes'!$C$1,T7340-1,0,1,50),0)),0)</f>
        <v>0</v>
      </c>
      <c r="W7340" s="38">
        <f t="shared" ca="1" si="228"/>
        <v>0</v>
      </c>
    </row>
    <row r="7341" spans="1:23" s="36" customFormat="1" ht="18.75">
      <c r="A7341" s="34"/>
      <c r="B7341" s="39"/>
      <c r="C7341" s="39"/>
      <c r="D7341" s="35"/>
      <c r="E7341" s="40"/>
      <c r="F7341" s="39"/>
      <c r="G7341" s="39"/>
      <c r="H7341" s="39"/>
      <c r="I7341" s="34"/>
      <c r="J7341" s="34"/>
      <c r="K7341" s="34"/>
      <c r="L7341" s="34"/>
      <c r="M7341" s="43" t="str">
        <f ca="1">IFERROR(OFFSET('Maximum minutes'!$C$1,T7341,MATCH(IF(G7341&lt;&gt;"",G7341,F7341),OFFSET('Maximum minutes'!$C$1,T7341-1,0,1,U7341+1),0)-1)*IF(OR(ISNUMBER(J7341),J7341="sans examen"),1,0)*IF(W7341&lt;MinDate,1,0),"")</f>
        <v/>
      </c>
      <c r="N7341" s="36">
        <f t="shared" ca="1" si="229"/>
        <v>0</v>
      </c>
      <c r="O7341" s="36" t="e">
        <f ca="1">LEFT(OFFSET(Lists!$Q$2,MATCH(E7341,Lists!$R$3:$R$19,0),0),4)</f>
        <v>#N/A</v>
      </c>
      <c r="P7341" s="36" t="e">
        <f ca="1">MATCH(O7341,Lists!$S$2:$S$640,1)</f>
        <v>#N/A</v>
      </c>
      <c r="Q7341" s="36" t="e">
        <f ca="1">MATCH(LEFT(OFFSET(Lists!$Q$2,MATCH(E7341,Lists!$R$3:$R$19,0)+1,0),4),Lists!$S$3:$S$640,1)</f>
        <v>#N/A</v>
      </c>
      <c r="R7341" s="36" t="e">
        <f ca="1">LEFT(OFFSET(Lists!$S$2,P7341-1+MATCH(F7341,OFFSET(Lists!$T$3,P7341-1,0,Q7341-P7341+1),0),0),6)</f>
        <v>#N/A</v>
      </c>
      <c r="S7341" s="36" t="e">
        <f ca="1">VLOOKUP(R7341,Lists!B:D,3,FALSE)</f>
        <v>#N/A</v>
      </c>
      <c r="T7341" s="36" t="str">
        <f>IF(F7341&lt;&gt;"",MATCH(R7341,'Maximum minutes'!B:B,0),"")</f>
        <v/>
      </c>
      <c r="U7341" s="36">
        <f ca="1">IF(F7341&lt;&gt;"",COUNTA(OFFSET('Maximum minutes'!$C$1,'Annexe A1 Cours'!T7341,0,1,50)),0)</f>
        <v>0</v>
      </c>
      <c r="V7341" s="37">
        <f ca="1">IFERROR(OFFSET('Maximum minutes'!$C$1,T7341+1,-1+MATCH(G7341,OFFSET('Maximum minutes'!$C$1,T7341-1,0,1,50),0)),0)</f>
        <v>0</v>
      </c>
      <c r="W7341" s="38">
        <f t="shared" ca="1" si="228"/>
        <v>0</v>
      </c>
    </row>
    <row r="7342" spans="1:23" s="36" customFormat="1" ht="18.75">
      <c r="A7342" s="34"/>
      <c r="B7342" s="39"/>
      <c r="C7342" s="39"/>
      <c r="D7342" s="35"/>
      <c r="E7342" s="40"/>
      <c r="F7342" s="39"/>
      <c r="G7342" s="39"/>
      <c r="H7342" s="39"/>
      <c r="I7342" s="34"/>
      <c r="J7342" s="34"/>
      <c r="K7342" s="34"/>
      <c r="L7342" s="34"/>
      <c r="M7342" s="43" t="str">
        <f ca="1">IFERROR(OFFSET('Maximum minutes'!$C$1,T7342,MATCH(IF(G7342&lt;&gt;"",G7342,F7342),OFFSET('Maximum minutes'!$C$1,T7342-1,0,1,U7342+1),0)-1)*IF(OR(ISNUMBER(J7342),J7342="sans examen"),1,0)*IF(W7342&lt;MinDate,1,0),"")</f>
        <v/>
      </c>
      <c r="N7342" s="36">
        <f t="shared" ca="1" si="229"/>
        <v>0</v>
      </c>
      <c r="O7342" s="36" t="e">
        <f ca="1">LEFT(OFFSET(Lists!$Q$2,MATCH(E7342,Lists!$R$3:$R$19,0),0),4)</f>
        <v>#N/A</v>
      </c>
      <c r="P7342" s="36" t="e">
        <f ca="1">MATCH(O7342,Lists!$S$2:$S$640,1)</f>
        <v>#N/A</v>
      </c>
      <c r="Q7342" s="36" t="e">
        <f ca="1">MATCH(LEFT(OFFSET(Lists!$Q$2,MATCH(E7342,Lists!$R$3:$R$19,0)+1,0),4),Lists!$S$3:$S$640,1)</f>
        <v>#N/A</v>
      </c>
      <c r="R7342" s="36" t="e">
        <f ca="1">LEFT(OFFSET(Lists!$S$2,P7342-1+MATCH(F7342,OFFSET(Lists!$T$3,P7342-1,0,Q7342-P7342+1),0),0),6)</f>
        <v>#N/A</v>
      </c>
      <c r="S7342" s="36" t="e">
        <f ca="1">VLOOKUP(R7342,Lists!B:D,3,FALSE)</f>
        <v>#N/A</v>
      </c>
      <c r="T7342" s="36" t="str">
        <f>IF(F7342&lt;&gt;"",MATCH(R7342,'Maximum minutes'!B:B,0),"")</f>
        <v/>
      </c>
      <c r="U7342" s="36">
        <f ca="1">IF(F7342&lt;&gt;"",COUNTA(OFFSET('Maximum minutes'!$C$1,'Annexe A1 Cours'!T7342,0,1,50)),0)</f>
        <v>0</v>
      </c>
      <c r="V7342" s="37">
        <f ca="1">IFERROR(OFFSET('Maximum minutes'!$C$1,T7342+1,-1+MATCH(G7342,OFFSET('Maximum minutes'!$C$1,T7342-1,0,1,50),0)),0)</f>
        <v>0</v>
      </c>
      <c r="W7342" s="38">
        <f t="shared" ca="1" si="228"/>
        <v>0</v>
      </c>
    </row>
    <row r="7343" spans="1:23" s="36" customFormat="1" ht="18.75">
      <c r="A7343" s="34"/>
      <c r="B7343" s="39"/>
      <c r="C7343" s="39"/>
      <c r="D7343" s="35"/>
      <c r="E7343" s="40"/>
      <c r="F7343" s="39"/>
      <c r="G7343" s="39"/>
      <c r="H7343" s="39"/>
      <c r="I7343" s="34"/>
      <c r="J7343" s="34"/>
      <c r="K7343" s="34"/>
      <c r="L7343" s="34"/>
      <c r="M7343" s="43" t="str">
        <f ca="1">IFERROR(OFFSET('Maximum minutes'!$C$1,T7343,MATCH(IF(G7343&lt;&gt;"",G7343,F7343),OFFSET('Maximum minutes'!$C$1,T7343-1,0,1,U7343+1),0)-1)*IF(OR(ISNUMBER(J7343),J7343="sans examen"),1,0)*IF(W7343&lt;MinDate,1,0),"")</f>
        <v/>
      </c>
      <c r="N7343" s="36">
        <f t="shared" ca="1" si="229"/>
        <v>0</v>
      </c>
      <c r="O7343" s="36" t="e">
        <f ca="1">LEFT(OFFSET(Lists!$Q$2,MATCH(E7343,Lists!$R$3:$R$19,0),0),4)</f>
        <v>#N/A</v>
      </c>
      <c r="P7343" s="36" t="e">
        <f ca="1">MATCH(O7343,Lists!$S$2:$S$640,1)</f>
        <v>#N/A</v>
      </c>
      <c r="Q7343" s="36" t="e">
        <f ca="1">MATCH(LEFT(OFFSET(Lists!$Q$2,MATCH(E7343,Lists!$R$3:$R$19,0)+1,0),4),Lists!$S$3:$S$640,1)</f>
        <v>#N/A</v>
      </c>
      <c r="R7343" s="36" t="e">
        <f ca="1">LEFT(OFFSET(Lists!$S$2,P7343-1+MATCH(F7343,OFFSET(Lists!$T$3,P7343-1,0,Q7343-P7343+1),0),0),6)</f>
        <v>#N/A</v>
      </c>
      <c r="S7343" s="36" t="e">
        <f ca="1">VLOOKUP(R7343,Lists!B:D,3,FALSE)</f>
        <v>#N/A</v>
      </c>
      <c r="T7343" s="36" t="str">
        <f>IF(F7343&lt;&gt;"",MATCH(R7343,'Maximum minutes'!B:B,0),"")</f>
        <v/>
      </c>
      <c r="U7343" s="36">
        <f ca="1">IF(F7343&lt;&gt;"",COUNTA(OFFSET('Maximum minutes'!$C$1,'Annexe A1 Cours'!T7343,0,1,50)),0)</f>
        <v>0</v>
      </c>
      <c r="V7343" s="37">
        <f ca="1">IFERROR(OFFSET('Maximum minutes'!$C$1,T7343+1,-1+MATCH(G7343,OFFSET('Maximum minutes'!$C$1,T7343-1,0,1,50),0)),0)</f>
        <v>0</v>
      </c>
      <c r="W7343" s="38">
        <f t="shared" ca="1" si="228"/>
        <v>0</v>
      </c>
    </row>
    <row r="7344" spans="1:23" s="36" customFormat="1" ht="18.75">
      <c r="A7344" s="34"/>
      <c r="B7344" s="39"/>
      <c r="C7344" s="39"/>
      <c r="D7344" s="35"/>
      <c r="E7344" s="40"/>
      <c r="F7344" s="39"/>
      <c r="G7344" s="39"/>
      <c r="H7344" s="39"/>
      <c r="I7344" s="34"/>
      <c r="J7344" s="34"/>
      <c r="K7344" s="34"/>
      <c r="L7344" s="34"/>
      <c r="M7344" s="43" t="str">
        <f ca="1">IFERROR(OFFSET('Maximum minutes'!$C$1,T7344,MATCH(IF(G7344&lt;&gt;"",G7344,F7344),OFFSET('Maximum minutes'!$C$1,T7344-1,0,1,U7344+1),0)-1)*IF(OR(ISNUMBER(J7344),J7344="sans examen"),1,0)*IF(W7344&lt;MinDate,1,0),"")</f>
        <v/>
      </c>
      <c r="N7344" s="36">
        <f t="shared" ca="1" si="229"/>
        <v>0</v>
      </c>
      <c r="O7344" s="36" t="e">
        <f ca="1">LEFT(OFFSET(Lists!$Q$2,MATCH(E7344,Lists!$R$3:$R$19,0),0),4)</f>
        <v>#N/A</v>
      </c>
      <c r="P7344" s="36" t="e">
        <f ca="1">MATCH(O7344,Lists!$S$2:$S$640,1)</f>
        <v>#N/A</v>
      </c>
      <c r="Q7344" s="36" t="e">
        <f ca="1">MATCH(LEFT(OFFSET(Lists!$Q$2,MATCH(E7344,Lists!$R$3:$R$19,0)+1,0),4),Lists!$S$3:$S$640,1)</f>
        <v>#N/A</v>
      </c>
      <c r="R7344" s="36" t="e">
        <f ca="1">LEFT(OFFSET(Lists!$S$2,P7344-1+MATCH(F7344,OFFSET(Lists!$T$3,P7344-1,0,Q7344-P7344+1),0),0),6)</f>
        <v>#N/A</v>
      </c>
      <c r="S7344" s="36" t="e">
        <f ca="1">VLOOKUP(R7344,Lists!B:D,3,FALSE)</f>
        <v>#N/A</v>
      </c>
      <c r="T7344" s="36" t="str">
        <f>IF(F7344&lt;&gt;"",MATCH(R7344,'Maximum minutes'!B:B,0),"")</f>
        <v/>
      </c>
      <c r="U7344" s="36">
        <f ca="1">IF(F7344&lt;&gt;"",COUNTA(OFFSET('Maximum minutes'!$C$1,'Annexe A1 Cours'!T7344,0,1,50)),0)</f>
        <v>0</v>
      </c>
      <c r="V7344" s="37">
        <f ca="1">IFERROR(OFFSET('Maximum minutes'!$C$1,T7344+1,-1+MATCH(G7344,OFFSET('Maximum minutes'!$C$1,T7344-1,0,1,50),0)),0)</f>
        <v>0</v>
      </c>
      <c r="W7344" s="38">
        <f t="shared" ca="1" si="228"/>
        <v>0</v>
      </c>
    </row>
    <row r="7345" spans="1:23" s="36" customFormat="1" ht="18.75">
      <c r="A7345" s="34"/>
      <c r="B7345" s="39"/>
      <c r="C7345" s="39"/>
      <c r="D7345" s="35"/>
      <c r="E7345" s="40"/>
      <c r="F7345" s="39"/>
      <c r="G7345" s="39"/>
      <c r="H7345" s="39"/>
      <c r="I7345" s="34"/>
      <c r="J7345" s="34"/>
      <c r="K7345" s="34"/>
      <c r="L7345" s="34"/>
      <c r="M7345" s="43" t="str">
        <f ca="1">IFERROR(OFFSET('Maximum minutes'!$C$1,T7345,MATCH(IF(G7345&lt;&gt;"",G7345,F7345),OFFSET('Maximum minutes'!$C$1,T7345-1,0,1,U7345+1),0)-1)*IF(OR(ISNUMBER(J7345),J7345="sans examen"),1,0)*IF(W7345&lt;MinDate,1,0),"")</f>
        <v/>
      </c>
      <c r="N7345" s="36">
        <f t="shared" ca="1" si="229"/>
        <v>0</v>
      </c>
      <c r="O7345" s="36" t="e">
        <f ca="1">LEFT(OFFSET(Lists!$Q$2,MATCH(E7345,Lists!$R$3:$R$19,0),0),4)</f>
        <v>#N/A</v>
      </c>
      <c r="P7345" s="36" t="e">
        <f ca="1">MATCH(O7345,Lists!$S$2:$S$640,1)</f>
        <v>#N/A</v>
      </c>
      <c r="Q7345" s="36" t="e">
        <f ca="1">MATCH(LEFT(OFFSET(Lists!$Q$2,MATCH(E7345,Lists!$R$3:$R$19,0)+1,0),4),Lists!$S$3:$S$640,1)</f>
        <v>#N/A</v>
      </c>
      <c r="R7345" s="36" t="e">
        <f ca="1">LEFT(OFFSET(Lists!$S$2,P7345-1+MATCH(F7345,OFFSET(Lists!$T$3,P7345-1,0,Q7345-P7345+1),0),0),6)</f>
        <v>#N/A</v>
      </c>
      <c r="S7345" s="36" t="e">
        <f ca="1">VLOOKUP(R7345,Lists!B:D,3,FALSE)</f>
        <v>#N/A</v>
      </c>
      <c r="T7345" s="36" t="str">
        <f>IF(F7345&lt;&gt;"",MATCH(R7345,'Maximum minutes'!B:B,0),"")</f>
        <v/>
      </c>
      <c r="U7345" s="36">
        <f ca="1">IF(F7345&lt;&gt;"",COUNTA(OFFSET('Maximum minutes'!$C$1,'Annexe A1 Cours'!T7345,0,1,50)),0)</f>
        <v>0</v>
      </c>
      <c r="V7345" s="37">
        <f ca="1">IFERROR(OFFSET('Maximum minutes'!$C$1,T7345+1,-1+MATCH(G7345,OFFSET('Maximum minutes'!$C$1,T7345-1,0,1,50),0)),0)</f>
        <v>0</v>
      </c>
      <c r="W7345" s="38">
        <f t="shared" ca="1" si="228"/>
        <v>0</v>
      </c>
    </row>
    <row r="7346" spans="1:23" s="36" customFormat="1" ht="18.75">
      <c r="A7346" s="34"/>
      <c r="B7346" s="39"/>
      <c r="C7346" s="39"/>
      <c r="D7346" s="35"/>
      <c r="E7346" s="40"/>
      <c r="F7346" s="39"/>
      <c r="G7346" s="39"/>
      <c r="H7346" s="39"/>
      <c r="I7346" s="34"/>
      <c r="J7346" s="34"/>
      <c r="K7346" s="34"/>
      <c r="L7346" s="34"/>
      <c r="M7346" s="43" t="str">
        <f ca="1">IFERROR(OFFSET('Maximum minutes'!$C$1,T7346,MATCH(IF(G7346&lt;&gt;"",G7346,F7346),OFFSET('Maximum minutes'!$C$1,T7346-1,0,1,U7346+1),0)-1)*IF(OR(ISNUMBER(J7346),J7346="sans examen"),1,0)*IF(W7346&lt;MinDate,1,0),"")</f>
        <v/>
      </c>
      <c r="N7346" s="36">
        <f t="shared" ca="1" si="229"/>
        <v>0</v>
      </c>
      <c r="O7346" s="36" t="e">
        <f ca="1">LEFT(OFFSET(Lists!$Q$2,MATCH(E7346,Lists!$R$3:$R$19,0),0),4)</f>
        <v>#N/A</v>
      </c>
      <c r="P7346" s="36" t="e">
        <f ca="1">MATCH(O7346,Lists!$S$2:$S$640,1)</f>
        <v>#N/A</v>
      </c>
      <c r="Q7346" s="36" t="e">
        <f ca="1">MATCH(LEFT(OFFSET(Lists!$Q$2,MATCH(E7346,Lists!$R$3:$R$19,0)+1,0),4),Lists!$S$3:$S$640,1)</f>
        <v>#N/A</v>
      </c>
      <c r="R7346" s="36" t="e">
        <f ca="1">LEFT(OFFSET(Lists!$S$2,P7346-1+MATCH(F7346,OFFSET(Lists!$T$3,P7346-1,0,Q7346-P7346+1),0),0),6)</f>
        <v>#N/A</v>
      </c>
      <c r="S7346" s="36" t="e">
        <f ca="1">VLOOKUP(R7346,Lists!B:D,3,FALSE)</f>
        <v>#N/A</v>
      </c>
      <c r="T7346" s="36" t="str">
        <f>IF(F7346&lt;&gt;"",MATCH(R7346,'Maximum minutes'!B:B,0),"")</f>
        <v/>
      </c>
      <c r="U7346" s="36">
        <f ca="1">IF(F7346&lt;&gt;"",COUNTA(OFFSET('Maximum minutes'!$C$1,'Annexe A1 Cours'!T7346,0,1,50)),0)</f>
        <v>0</v>
      </c>
      <c r="V7346" s="37">
        <f ca="1">IFERROR(OFFSET('Maximum minutes'!$C$1,T7346+1,-1+MATCH(G7346,OFFSET('Maximum minutes'!$C$1,T7346-1,0,1,50),0)),0)</f>
        <v>0</v>
      </c>
      <c r="W7346" s="38">
        <f t="shared" ca="1" si="228"/>
        <v>0</v>
      </c>
    </row>
    <row r="7347" spans="1:23" s="36" customFormat="1" ht="18.75">
      <c r="A7347" s="34"/>
      <c r="B7347" s="39"/>
      <c r="C7347" s="39"/>
      <c r="D7347" s="35"/>
      <c r="E7347" s="40"/>
      <c r="F7347" s="39"/>
      <c r="G7347" s="39"/>
      <c r="H7347" s="39"/>
      <c r="I7347" s="34"/>
      <c r="J7347" s="34"/>
      <c r="K7347" s="34"/>
      <c r="L7347" s="34"/>
      <c r="M7347" s="43" t="str">
        <f ca="1">IFERROR(OFFSET('Maximum minutes'!$C$1,T7347,MATCH(IF(G7347&lt;&gt;"",G7347,F7347),OFFSET('Maximum minutes'!$C$1,T7347-1,0,1,U7347+1),0)-1)*IF(OR(ISNUMBER(J7347),J7347="sans examen"),1,0)*IF(W7347&lt;MinDate,1,0),"")</f>
        <v/>
      </c>
      <c r="N7347" s="36">
        <f t="shared" ca="1" si="229"/>
        <v>0</v>
      </c>
      <c r="O7347" s="36" t="e">
        <f ca="1">LEFT(OFFSET(Lists!$Q$2,MATCH(E7347,Lists!$R$3:$R$19,0),0),4)</f>
        <v>#N/A</v>
      </c>
      <c r="P7347" s="36" t="e">
        <f ca="1">MATCH(O7347,Lists!$S$2:$S$640,1)</f>
        <v>#N/A</v>
      </c>
      <c r="Q7347" s="36" t="e">
        <f ca="1">MATCH(LEFT(OFFSET(Lists!$Q$2,MATCH(E7347,Lists!$R$3:$R$19,0)+1,0),4),Lists!$S$3:$S$640,1)</f>
        <v>#N/A</v>
      </c>
      <c r="R7347" s="36" t="e">
        <f ca="1">LEFT(OFFSET(Lists!$S$2,P7347-1+MATCH(F7347,OFFSET(Lists!$T$3,P7347-1,0,Q7347-P7347+1),0),0),6)</f>
        <v>#N/A</v>
      </c>
      <c r="S7347" s="36" t="e">
        <f ca="1">VLOOKUP(R7347,Lists!B:D,3,FALSE)</f>
        <v>#N/A</v>
      </c>
      <c r="T7347" s="36" t="str">
        <f>IF(F7347&lt;&gt;"",MATCH(R7347,'Maximum minutes'!B:B,0),"")</f>
        <v/>
      </c>
      <c r="U7347" s="36">
        <f ca="1">IF(F7347&lt;&gt;"",COUNTA(OFFSET('Maximum minutes'!$C$1,'Annexe A1 Cours'!T7347,0,1,50)),0)</f>
        <v>0</v>
      </c>
      <c r="V7347" s="37">
        <f ca="1">IFERROR(OFFSET('Maximum minutes'!$C$1,T7347+1,-1+MATCH(G7347,OFFSET('Maximum minutes'!$C$1,T7347-1,0,1,50),0)),0)</f>
        <v>0</v>
      </c>
      <c r="W7347" s="38">
        <f t="shared" ca="1" si="228"/>
        <v>0</v>
      </c>
    </row>
    <row r="7348" spans="1:23" s="36" customFormat="1" ht="18.75">
      <c r="A7348" s="34"/>
      <c r="B7348" s="39"/>
      <c r="C7348" s="39"/>
      <c r="D7348" s="35"/>
      <c r="E7348" s="40"/>
      <c r="F7348" s="39"/>
      <c r="G7348" s="39"/>
      <c r="H7348" s="39"/>
      <c r="I7348" s="34"/>
      <c r="J7348" s="34"/>
      <c r="K7348" s="34"/>
      <c r="L7348" s="34"/>
      <c r="M7348" s="43" t="str">
        <f ca="1">IFERROR(OFFSET('Maximum minutes'!$C$1,T7348,MATCH(IF(G7348&lt;&gt;"",G7348,F7348),OFFSET('Maximum minutes'!$C$1,T7348-1,0,1,U7348+1),0)-1)*IF(OR(ISNUMBER(J7348),J7348="sans examen"),1,0)*IF(W7348&lt;MinDate,1,0),"")</f>
        <v/>
      </c>
      <c r="N7348" s="36">
        <f t="shared" ca="1" si="229"/>
        <v>0</v>
      </c>
      <c r="O7348" s="36" t="e">
        <f ca="1">LEFT(OFFSET(Lists!$Q$2,MATCH(E7348,Lists!$R$3:$R$19,0),0),4)</f>
        <v>#N/A</v>
      </c>
      <c r="P7348" s="36" t="e">
        <f ca="1">MATCH(O7348,Lists!$S$2:$S$640,1)</f>
        <v>#N/A</v>
      </c>
      <c r="Q7348" s="36" t="e">
        <f ca="1">MATCH(LEFT(OFFSET(Lists!$Q$2,MATCH(E7348,Lists!$R$3:$R$19,0)+1,0),4),Lists!$S$3:$S$640,1)</f>
        <v>#N/A</v>
      </c>
      <c r="R7348" s="36" t="e">
        <f ca="1">LEFT(OFFSET(Lists!$S$2,P7348-1+MATCH(F7348,OFFSET(Lists!$T$3,P7348-1,0,Q7348-P7348+1),0),0),6)</f>
        <v>#N/A</v>
      </c>
      <c r="S7348" s="36" t="e">
        <f ca="1">VLOOKUP(R7348,Lists!B:D,3,FALSE)</f>
        <v>#N/A</v>
      </c>
      <c r="T7348" s="36" t="str">
        <f>IF(F7348&lt;&gt;"",MATCH(R7348,'Maximum minutes'!B:B,0),"")</f>
        <v/>
      </c>
      <c r="U7348" s="36">
        <f ca="1">IF(F7348&lt;&gt;"",COUNTA(OFFSET('Maximum minutes'!$C$1,'Annexe A1 Cours'!T7348,0,1,50)),0)</f>
        <v>0</v>
      </c>
      <c r="V7348" s="37">
        <f ca="1">IFERROR(OFFSET('Maximum minutes'!$C$1,T7348+1,-1+MATCH(G7348,OFFSET('Maximum minutes'!$C$1,T7348-1,0,1,50),0)),0)</f>
        <v>0</v>
      </c>
      <c r="W7348" s="38">
        <f t="shared" ca="1" si="228"/>
        <v>0</v>
      </c>
    </row>
    <row r="7349" spans="1:23" s="36" customFormat="1" ht="18.75">
      <c r="A7349" s="34"/>
      <c r="B7349" s="39"/>
      <c r="C7349" s="39"/>
      <c r="D7349" s="35"/>
      <c r="E7349" s="40"/>
      <c r="F7349" s="39"/>
      <c r="G7349" s="39"/>
      <c r="H7349" s="39"/>
      <c r="I7349" s="34"/>
      <c r="J7349" s="34"/>
      <c r="K7349" s="34"/>
      <c r="L7349" s="34"/>
      <c r="M7349" s="43" t="str">
        <f ca="1">IFERROR(OFFSET('Maximum minutes'!$C$1,T7349,MATCH(IF(G7349&lt;&gt;"",G7349,F7349),OFFSET('Maximum minutes'!$C$1,T7349-1,0,1,U7349+1),0)-1)*IF(OR(ISNUMBER(J7349),J7349="sans examen"),1,0)*IF(W7349&lt;MinDate,1,0),"")</f>
        <v/>
      </c>
      <c r="N7349" s="36">
        <f t="shared" ca="1" si="229"/>
        <v>0</v>
      </c>
      <c r="O7349" s="36" t="e">
        <f ca="1">LEFT(OFFSET(Lists!$Q$2,MATCH(E7349,Lists!$R$3:$R$19,0),0),4)</f>
        <v>#N/A</v>
      </c>
      <c r="P7349" s="36" t="e">
        <f ca="1">MATCH(O7349,Lists!$S$2:$S$640,1)</f>
        <v>#N/A</v>
      </c>
      <c r="Q7349" s="36" t="e">
        <f ca="1">MATCH(LEFT(OFFSET(Lists!$Q$2,MATCH(E7349,Lists!$R$3:$R$19,0)+1,0),4),Lists!$S$3:$S$640,1)</f>
        <v>#N/A</v>
      </c>
      <c r="R7349" s="36" t="e">
        <f ca="1">LEFT(OFFSET(Lists!$S$2,P7349-1+MATCH(F7349,OFFSET(Lists!$T$3,P7349-1,0,Q7349-P7349+1),0),0),6)</f>
        <v>#N/A</v>
      </c>
      <c r="S7349" s="36" t="e">
        <f ca="1">VLOOKUP(R7349,Lists!B:D,3,FALSE)</f>
        <v>#N/A</v>
      </c>
      <c r="T7349" s="36" t="str">
        <f>IF(F7349&lt;&gt;"",MATCH(R7349,'Maximum minutes'!B:B,0),"")</f>
        <v/>
      </c>
      <c r="U7349" s="36">
        <f ca="1">IF(F7349&lt;&gt;"",COUNTA(OFFSET('Maximum minutes'!$C$1,'Annexe A1 Cours'!T7349,0,1,50)),0)</f>
        <v>0</v>
      </c>
      <c r="V7349" s="37">
        <f ca="1">IFERROR(OFFSET('Maximum minutes'!$C$1,T7349+1,-1+MATCH(G7349,OFFSET('Maximum minutes'!$C$1,T7349-1,0,1,50),0)),0)</f>
        <v>0</v>
      </c>
      <c r="W7349" s="38">
        <f t="shared" ca="1" si="228"/>
        <v>0</v>
      </c>
    </row>
    <row r="7350" spans="1:23" s="36" customFormat="1" ht="18.75">
      <c r="A7350" s="34"/>
      <c r="B7350" s="39"/>
      <c r="C7350" s="39"/>
      <c r="D7350" s="35"/>
      <c r="E7350" s="40"/>
      <c r="F7350" s="39"/>
      <c r="G7350" s="39"/>
      <c r="H7350" s="39"/>
      <c r="I7350" s="34"/>
      <c r="J7350" s="34"/>
      <c r="K7350" s="34"/>
      <c r="L7350" s="34"/>
      <c r="M7350" s="43" t="str">
        <f ca="1">IFERROR(OFFSET('Maximum minutes'!$C$1,T7350,MATCH(IF(G7350&lt;&gt;"",G7350,F7350),OFFSET('Maximum minutes'!$C$1,T7350-1,0,1,U7350+1),0)-1)*IF(OR(ISNUMBER(J7350),J7350="sans examen"),1,0)*IF(W7350&lt;MinDate,1,0),"")</f>
        <v/>
      </c>
      <c r="N7350" s="36">
        <f t="shared" ca="1" si="229"/>
        <v>0</v>
      </c>
      <c r="O7350" s="36" t="e">
        <f ca="1">LEFT(OFFSET(Lists!$Q$2,MATCH(E7350,Lists!$R$3:$R$19,0),0),4)</f>
        <v>#N/A</v>
      </c>
      <c r="P7350" s="36" t="e">
        <f ca="1">MATCH(O7350,Lists!$S$2:$S$640,1)</f>
        <v>#N/A</v>
      </c>
      <c r="Q7350" s="36" t="e">
        <f ca="1">MATCH(LEFT(OFFSET(Lists!$Q$2,MATCH(E7350,Lists!$R$3:$R$19,0)+1,0),4),Lists!$S$3:$S$640,1)</f>
        <v>#N/A</v>
      </c>
      <c r="R7350" s="36" t="e">
        <f ca="1">LEFT(OFFSET(Lists!$S$2,P7350-1+MATCH(F7350,OFFSET(Lists!$T$3,P7350-1,0,Q7350-P7350+1),0),0),6)</f>
        <v>#N/A</v>
      </c>
      <c r="S7350" s="36" t="e">
        <f ca="1">VLOOKUP(R7350,Lists!B:D,3,FALSE)</f>
        <v>#N/A</v>
      </c>
      <c r="T7350" s="36" t="str">
        <f>IF(F7350&lt;&gt;"",MATCH(R7350,'Maximum minutes'!B:B,0),"")</f>
        <v/>
      </c>
      <c r="U7350" s="36">
        <f ca="1">IF(F7350&lt;&gt;"",COUNTA(OFFSET('Maximum minutes'!$C$1,'Annexe A1 Cours'!T7350,0,1,50)),0)</f>
        <v>0</v>
      </c>
      <c r="V7350" s="37">
        <f ca="1">IFERROR(OFFSET('Maximum minutes'!$C$1,T7350+1,-1+MATCH(G7350,OFFSET('Maximum minutes'!$C$1,T7350-1,0,1,50),0)),0)</f>
        <v>0</v>
      </c>
      <c r="W7350" s="38">
        <f t="shared" ca="1" si="228"/>
        <v>0</v>
      </c>
    </row>
    <row r="7351" spans="1:23" s="36" customFormat="1" ht="18.75">
      <c r="A7351" s="34"/>
      <c r="B7351" s="39"/>
      <c r="C7351" s="39"/>
      <c r="D7351" s="35"/>
      <c r="E7351" s="40"/>
      <c r="F7351" s="39"/>
      <c r="G7351" s="39"/>
      <c r="H7351" s="39"/>
      <c r="I7351" s="34"/>
      <c r="J7351" s="34"/>
      <c r="K7351" s="34"/>
      <c r="L7351" s="34"/>
      <c r="M7351" s="43" t="str">
        <f ca="1">IFERROR(OFFSET('Maximum minutes'!$C$1,T7351,MATCH(IF(G7351&lt;&gt;"",G7351,F7351),OFFSET('Maximum minutes'!$C$1,T7351-1,0,1,U7351+1),0)-1)*IF(OR(ISNUMBER(J7351),J7351="sans examen"),1,0)*IF(W7351&lt;MinDate,1,0),"")</f>
        <v/>
      </c>
      <c r="N7351" s="36">
        <f t="shared" ca="1" si="229"/>
        <v>0</v>
      </c>
      <c r="O7351" s="36" t="e">
        <f ca="1">LEFT(OFFSET(Lists!$Q$2,MATCH(E7351,Lists!$R$3:$R$19,0),0),4)</f>
        <v>#N/A</v>
      </c>
      <c r="P7351" s="36" t="e">
        <f ca="1">MATCH(O7351,Lists!$S$2:$S$640,1)</f>
        <v>#N/A</v>
      </c>
      <c r="Q7351" s="36" t="e">
        <f ca="1">MATCH(LEFT(OFFSET(Lists!$Q$2,MATCH(E7351,Lists!$R$3:$R$19,0)+1,0),4),Lists!$S$3:$S$640,1)</f>
        <v>#N/A</v>
      </c>
      <c r="R7351" s="36" t="e">
        <f ca="1">LEFT(OFFSET(Lists!$S$2,P7351-1+MATCH(F7351,OFFSET(Lists!$T$3,P7351-1,0,Q7351-P7351+1),0),0),6)</f>
        <v>#N/A</v>
      </c>
      <c r="S7351" s="36" t="e">
        <f ca="1">VLOOKUP(R7351,Lists!B:D,3,FALSE)</f>
        <v>#N/A</v>
      </c>
      <c r="T7351" s="36" t="str">
        <f>IF(F7351&lt;&gt;"",MATCH(R7351,'Maximum minutes'!B:B,0),"")</f>
        <v/>
      </c>
      <c r="U7351" s="36">
        <f ca="1">IF(F7351&lt;&gt;"",COUNTA(OFFSET('Maximum minutes'!$C$1,'Annexe A1 Cours'!T7351,0,1,50)),0)</f>
        <v>0</v>
      </c>
      <c r="V7351" s="37">
        <f ca="1">IFERROR(OFFSET('Maximum minutes'!$C$1,T7351+1,-1+MATCH(G7351,OFFSET('Maximum minutes'!$C$1,T7351-1,0,1,50),0)),0)</f>
        <v>0</v>
      </c>
      <c r="W7351" s="38">
        <f t="shared" ca="1" si="228"/>
        <v>0</v>
      </c>
    </row>
    <row r="7352" spans="1:23" s="36" customFormat="1" ht="18.75">
      <c r="A7352" s="34"/>
      <c r="B7352" s="39"/>
      <c r="C7352" s="39"/>
      <c r="D7352" s="35"/>
      <c r="E7352" s="40"/>
      <c r="F7352" s="39"/>
      <c r="G7352" s="39"/>
      <c r="H7352" s="39"/>
      <c r="I7352" s="34"/>
      <c r="J7352" s="34"/>
      <c r="K7352" s="34"/>
      <c r="L7352" s="34"/>
      <c r="M7352" s="43" t="str">
        <f ca="1">IFERROR(OFFSET('Maximum minutes'!$C$1,T7352,MATCH(IF(G7352&lt;&gt;"",G7352,F7352),OFFSET('Maximum minutes'!$C$1,T7352-1,0,1,U7352+1),0)-1)*IF(OR(ISNUMBER(J7352),J7352="sans examen"),1,0)*IF(W7352&lt;MinDate,1,0),"")</f>
        <v/>
      </c>
      <c r="N7352" s="36">
        <f t="shared" ca="1" si="229"/>
        <v>0</v>
      </c>
      <c r="O7352" s="36" t="e">
        <f ca="1">LEFT(OFFSET(Lists!$Q$2,MATCH(E7352,Lists!$R$3:$R$19,0),0),4)</f>
        <v>#N/A</v>
      </c>
      <c r="P7352" s="36" t="e">
        <f ca="1">MATCH(O7352,Lists!$S$2:$S$640,1)</f>
        <v>#N/A</v>
      </c>
      <c r="Q7352" s="36" t="e">
        <f ca="1">MATCH(LEFT(OFFSET(Lists!$Q$2,MATCH(E7352,Lists!$R$3:$R$19,0)+1,0),4),Lists!$S$3:$S$640,1)</f>
        <v>#N/A</v>
      </c>
      <c r="R7352" s="36" t="e">
        <f ca="1">LEFT(OFFSET(Lists!$S$2,P7352-1+MATCH(F7352,OFFSET(Lists!$T$3,P7352-1,0,Q7352-P7352+1),0),0),6)</f>
        <v>#N/A</v>
      </c>
      <c r="S7352" s="36" t="e">
        <f ca="1">VLOOKUP(R7352,Lists!B:D,3,FALSE)</f>
        <v>#N/A</v>
      </c>
      <c r="T7352" s="36" t="str">
        <f>IF(F7352&lt;&gt;"",MATCH(R7352,'Maximum minutes'!B:B,0),"")</f>
        <v/>
      </c>
      <c r="U7352" s="36">
        <f ca="1">IF(F7352&lt;&gt;"",COUNTA(OFFSET('Maximum minutes'!$C$1,'Annexe A1 Cours'!T7352,0,1,50)),0)</f>
        <v>0</v>
      </c>
      <c r="V7352" s="37">
        <f ca="1">IFERROR(OFFSET('Maximum minutes'!$C$1,T7352+1,-1+MATCH(G7352,OFFSET('Maximum minutes'!$C$1,T7352-1,0,1,50),0)),0)</f>
        <v>0</v>
      </c>
      <c r="W7352" s="38">
        <f t="shared" ca="1" si="228"/>
        <v>0</v>
      </c>
    </row>
    <row r="7353" spans="1:23" s="36" customFormat="1" ht="18.75">
      <c r="A7353" s="34"/>
      <c r="B7353" s="39"/>
      <c r="C7353" s="39"/>
      <c r="D7353" s="35"/>
      <c r="E7353" s="40"/>
      <c r="F7353" s="39"/>
      <c r="G7353" s="39"/>
      <c r="H7353" s="39"/>
      <c r="I7353" s="34"/>
      <c r="J7353" s="34"/>
      <c r="K7353" s="34"/>
      <c r="L7353" s="34"/>
      <c r="M7353" s="43" t="str">
        <f ca="1">IFERROR(OFFSET('Maximum minutes'!$C$1,T7353,MATCH(IF(G7353&lt;&gt;"",G7353,F7353),OFFSET('Maximum minutes'!$C$1,T7353-1,0,1,U7353+1),0)-1)*IF(OR(ISNUMBER(J7353),J7353="sans examen"),1,0)*IF(W7353&lt;MinDate,1,0),"")</f>
        <v/>
      </c>
      <c r="N7353" s="36">
        <f t="shared" ca="1" si="229"/>
        <v>0</v>
      </c>
      <c r="O7353" s="36" t="e">
        <f ca="1">LEFT(OFFSET(Lists!$Q$2,MATCH(E7353,Lists!$R$3:$R$19,0),0),4)</f>
        <v>#N/A</v>
      </c>
      <c r="P7353" s="36" t="e">
        <f ca="1">MATCH(O7353,Lists!$S$2:$S$640,1)</f>
        <v>#N/A</v>
      </c>
      <c r="Q7353" s="36" t="e">
        <f ca="1">MATCH(LEFT(OFFSET(Lists!$Q$2,MATCH(E7353,Lists!$R$3:$R$19,0)+1,0),4),Lists!$S$3:$S$640,1)</f>
        <v>#N/A</v>
      </c>
      <c r="R7353" s="36" t="e">
        <f ca="1">LEFT(OFFSET(Lists!$S$2,P7353-1+MATCH(F7353,OFFSET(Lists!$T$3,P7353-1,0,Q7353-P7353+1),0),0),6)</f>
        <v>#N/A</v>
      </c>
      <c r="S7353" s="36" t="e">
        <f ca="1">VLOOKUP(R7353,Lists!B:D,3,FALSE)</f>
        <v>#N/A</v>
      </c>
      <c r="T7353" s="36" t="str">
        <f>IF(F7353&lt;&gt;"",MATCH(R7353,'Maximum minutes'!B:B,0),"")</f>
        <v/>
      </c>
      <c r="U7353" s="36">
        <f ca="1">IF(F7353&lt;&gt;"",COUNTA(OFFSET('Maximum minutes'!$C$1,'Annexe A1 Cours'!T7353,0,1,50)),0)</f>
        <v>0</v>
      </c>
      <c r="V7353" s="37">
        <f ca="1">IFERROR(OFFSET('Maximum minutes'!$C$1,T7353+1,-1+MATCH(G7353,OFFSET('Maximum minutes'!$C$1,T7353-1,0,1,50),0)),0)</f>
        <v>0</v>
      </c>
      <c r="W7353" s="38">
        <f t="shared" ca="1" si="228"/>
        <v>0</v>
      </c>
    </row>
    <row r="7354" spans="1:23" s="36" customFormat="1" ht="18.75">
      <c r="A7354" s="34"/>
      <c r="B7354" s="39"/>
      <c r="C7354" s="39"/>
      <c r="D7354" s="35"/>
      <c r="E7354" s="40"/>
      <c r="F7354" s="39"/>
      <c r="G7354" s="39"/>
      <c r="H7354" s="39"/>
      <c r="I7354" s="34"/>
      <c r="J7354" s="34"/>
      <c r="K7354" s="34"/>
      <c r="L7354" s="34"/>
      <c r="M7354" s="43" t="str">
        <f ca="1">IFERROR(OFFSET('Maximum minutes'!$C$1,T7354,MATCH(IF(G7354&lt;&gt;"",G7354,F7354),OFFSET('Maximum minutes'!$C$1,T7354-1,0,1,U7354+1),0)-1)*IF(OR(ISNUMBER(J7354),J7354="sans examen"),1,0)*IF(W7354&lt;MinDate,1,0),"")</f>
        <v/>
      </c>
      <c r="N7354" s="36">
        <f t="shared" ca="1" si="229"/>
        <v>0</v>
      </c>
      <c r="O7354" s="36" t="e">
        <f ca="1">LEFT(OFFSET(Lists!$Q$2,MATCH(E7354,Lists!$R$3:$R$19,0),0),4)</f>
        <v>#N/A</v>
      </c>
      <c r="P7354" s="36" t="e">
        <f ca="1">MATCH(O7354,Lists!$S$2:$S$640,1)</f>
        <v>#N/A</v>
      </c>
      <c r="Q7354" s="36" t="e">
        <f ca="1">MATCH(LEFT(OFFSET(Lists!$Q$2,MATCH(E7354,Lists!$R$3:$R$19,0)+1,0),4),Lists!$S$3:$S$640,1)</f>
        <v>#N/A</v>
      </c>
      <c r="R7354" s="36" t="e">
        <f ca="1">LEFT(OFFSET(Lists!$S$2,P7354-1+MATCH(F7354,OFFSET(Lists!$T$3,P7354-1,0,Q7354-P7354+1),0),0),6)</f>
        <v>#N/A</v>
      </c>
      <c r="S7354" s="36" t="e">
        <f ca="1">VLOOKUP(R7354,Lists!B:D,3,FALSE)</f>
        <v>#N/A</v>
      </c>
      <c r="T7354" s="36" t="str">
        <f>IF(F7354&lt;&gt;"",MATCH(R7354,'Maximum minutes'!B:B,0),"")</f>
        <v/>
      </c>
      <c r="U7354" s="36">
        <f ca="1">IF(F7354&lt;&gt;"",COUNTA(OFFSET('Maximum minutes'!$C$1,'Annexe A1 Cours'!T7354,0,1,50)),0)</f>
        <v>0</v>
      </c>
      <c r="V7354" s="37">
        <f ca="1">IFERROR(OFFSET('Maximum minutes'!$C$1,T7354+1,-1+MATCH(G7354,OFFSET('Maximum minutes'!$C$1,T7354-1,0,1,50),0)),0)</f>
        <v>0</v>
      </c>
      <c r="W7354" s="38">
        <f t="shared" ca="1" si="228"/>
        <v>0</v>
      </c>
    </row>
    <row r="7355" spans="1:23" s="36" customFormat="1" ht="18.75">
      <c r="A7355" s="34"/>
      <c r="B7355" s="39"/>
      <c r="C7355" s="39"/>
      <c r="D7355" s="35"/>
      <c r="E7355" s="40"/>
      <c r="F7355" s="39"/>
      <c r="G7355" s="39"/>
      <c r="H7355" s="39"/>
      <c r="I7355" s="34"/>
      <c r="J7355" s="34"/>
      <c r="K7355" s="34"/>
      <c r="L7355" s="34"/>
      <c r="M7355" s="43" t="str">
        <f ca="1">IFERROR(OFFSET('Maximum minutes'!$C$1,T7355,MATCH(IF(G7355&lt;&gt;"",G7355,F7355),OFFSET('Maximum minutes'!$C$1,T7355-1,0,1,U7355+1),0)-1)*IF(OR(ISNUMBER(J7355),J7355="sans examen"),1,0)*IF(W7355&lt;MinDate,1,0),"")</f>
        <v/>
      </c>
      <c r="N7355" s="36">
        <f t="shared" ca="1" si="229"/>
        <v>0</v>
      </c>
      <c r="O7355" s="36" t="e">
        <f ca="1">LEFT(OFFSET(Lists!$Q$2,MATCH(E7355,Lists!$R$3:$R$19,0),0),4)</f>
        <v>#N/A</v>
      </c>
      <c r="P7355" s="36" t="e">
        <f ca="1">MATCH(O7355,Lists!$S$2:$S$640,1)</f>
        <v>#N/A</v>
      </c>
      <c r="Q7355" s="36" t="e">
        <f ca="1">MATCH(LEFT(OFFSET(Lists!$Q$2,MATCH(E7355,Lists!$R$3:$R$19,0)+1,0),4),Lists!$S$3:$S$640,1)</f>
        <v>#N/A</v>
      </c>
      <c r="R7355" s="36" t="e">
        <f ca="1">LEFT(OFFSET(Lists!$S$2,P7355-1+MATCH(F7355,OFFSET(Lists!$T$3,P7355-1,0,Q7355-P7355+1),0),0),6)</f>
        <v>#N/A</v>
      </c>
      <c r="S7355" s="36" t="e">
        <f ca="1">VLOOKUP(R7355,Lists!B:D,3,FALSE)</f>
        <v>#N/A</v>
      </c>
      <c r="T7355" s="36" t="str">
        <f>IF(F7355&lt;&gt;"",MATCH(R7355,'Maximum minutes'!B:B,0),"")</f>
        <v/>
      </c>
      <c r="U7355" s="36">
        <f ca="1">IF(F7355&lt;&gt;"",COUNTA(OFFSET('Maximum minutes'!$C$1,'Annexe A1 Cours'!T7355,0,1,50)),0)</f>
        <v>0</v>
      </c>
      <c r="V7355" s="37">
        <f ca="1">IFERROR(OFFSET('Maximum minutes'!$C$1,T7355+1,-1+MATCH(G7355,OFFSET('Maximum minutes'!$C$1,T7355-1,0,1,50),0)),0)</f>
        <v>0</v>
      </c>
      <c r="W7355" s="38">
        <f t="shared" ca="1" si="228"/>
        <v>0</v>
      </c>
    </row>
    <row r="7356" spans="1:23" s="36" customFormat="1" ht="18.75">
      <c r="A7356" s="34"/>
      <c r="B7356" s="39"/>
      <c r="C7356" s="39"/>
      <c r="D7356" s="35"/>
      <c r="E7356" s="40"/>
      <c r="F7356" s="39"/>
      <c r="G7356" s="39"/>
      <c r="H7356" s="39"/>
      <c r="I7356" s="34"/>
      <c r="J7356" s="34"/>
      <c r="K7356" s="34"/>
      <c r="L7356" s="34"/>
      <c r="M7356" s="43" t="str">
        <f ca="1">IFERROR(OFFSET('Maximum minutes'!$C$1,T7356,MATCH(IF(G7356&lt;&gt;"",G7356,F7356),OFFSET('Maximum minutes'!$C$1,T7356-1,0,1,U7356+1),0)-1)*IF(OR(ISNUMBER(J7356),J7356="sans examen"),1,0)*IF(W7356&lt;MinDate,1,0),"")</f>
        <v/>
      </c>
      <c r="N7356" s="36">
        <f t="shared" ca="1" si="229"/>
        <v>0</v>
      </c>
      <c r="O7356" s="36" t="e">
        <f ca="1">LEFT(OFFSET(Lists!$Q$2,MATCH(E7356,Lists!$R$3:$R$19,0),0),4)</f>
        <v>#N/A</v>
      </c>
      <c r="P7356" s="36" t="e">
        <f ca="1">MATCH(O7356,Lists!$S$2:$S$640,1)</f>
        <v>#N/A</v>
      </c>
      <c r="Q7356" s="36" t="e">
        <f ca="1">MATCH(LEFT(OFFSET(Lists!$Q$2,MATCH(E7356,Lists!$R$3:$R$19,0)+1,0),4),Lists!$S$3:$S$640,1)</f>
        <v>#N/A</v>
      </c>
      <c r="R7356" s="36" t="e">
        <f ca="1">LEFT(OFFSET(Lists!$S$2,P7356-1+MATCH(F7356,OFFSET(Lists!$T$3,P7356-1,0,Q7356-P7356+1),0),0),6)</f>
        <v>#N/A</v>
      </c>
      <c r="S7356" s="36" t="e">
        <f ca="1">VLOOKUP(R7356,Lists!B:D,3,FALSE)</f>
        <v>#N/A</v>
      </c>
      <c r="T7356" s="36" t="str">
        <f>IF(F7356&lt;&gt;"",MATCH(R7356,'Maximum minutes'!B:B,0),"")</f>
        <v/>
      </c>
      <c r="U7356" s="36">
        <f ca="1">IF(F7356&lt;&gt;"",COUNTA(OFFSET('Maximum minutes'!$C$1,'Annexe A1 Cours'!T7356,0,1,50)),0)</f>
        <v>0</v>
      </c>
      <c r="V7356" s="37">
        <f ca="1">IFERROR(OFFSET('Maximum minutes'!$C$1,T7356+1,-1+MATCH(G7356,OFFSET('Maximum minutes'!$C$1,T7356-1,0,1,50),0)),0)</f>
        <v>0</v>
      </c>
      <c r="W7356" s="38">
        <f t="shared" ca="1" si="228"/>
        <v>0</v>
      </c>
    </row>
    <row r="7357" spans="1:23" s="36" customFormat="1" ht="18.75">
      <c r="A7357" s="34"/>
      <c r="B7357" s="39"/>
      <c r="C7357" s="39"/>
      <c r="D7357" s="35"/>
      <c r="E7357" s="40"/>
      <c r="F7357" s="39"/>
      <c r="G7357" s="39"/>
      <c r="H7357" s="39"/>
      <c r="I7357" s="34"/>
      <c r="J7357" s="34"/>
      <c r="K7357" s="34"/>
      <c r="L7357" s="34"/>
      <c r="M7357" s="43" t="str">
        <f ca="1">IFERROR(OFFSET('Maximum minutes'!$C$1,T7357,MATCH(IF(G7357&lt;&gt;"",G7357,F7357),OFFSET('Maximum minutes'!$C$1,T7357-1,0,1,U7357+1),0)-1)*IF(OR(ISNUMBER(J7357),J7357="sans examen"),1,0)*IF(W7357&lt;MinDate,1,0),"")</f>
        <v/>
      </c>
      <c r="N7357" s="36">
        <f t="shared" ca="1" si="229"/>
        <v>0</v>
      </c>
      <c r="O7357" s="36" t="e">
        <f ca="1">LEFT(OFFSET(Lists!$Q$2,MATCH(E7357,Lists!$R$3:$R$19,0),0),4)</f>
        <v>#N/A</v>
      </c>
      <c r="P7357" s="36" t="e">
        <f ca="1">MATCH(O7357,Lists!$S$2:$S$640,1)</f>
        <v>#N/A</v>
      </c>
      <c r="Q7357" s="36" t="e">
        <f ca="1">MATCH(LEFT(OFFSET(Lists!$Q$2,MATCH(E7357,Lists!$R$3:$R$19,0)+1,0),4),Lists!$S$3:$S$640,1)</f>
        <v>#N/A</v>
      </c>
      <c r="R7357" s="36" t="e">
        <f ca="1">LEFT(OFFSET(Lists!$S$2,P7357-1+MATCH(F7357,OFFSET(Lists!$T$3,P7357-1,0,Q7357-P7357+1),0),0),6)</f>
        <v>#N/A</v>
      </c>
      <c r="S7357" s="36" t="e">
        <f ca="1">VLOOKUP(R7357,Lists!B:D,3,FALSE)</f>
        <v>#N/A</v>
      </c>
      <c r="T7357" s="36" t="str">
        <f>IF(F7357&lt;&gt;"",MATCH(R7357,'Maximum minutes'!B:B,0),"")</f>
        <v/>
      </c>
      <c r="U7357" s="36">
        <f ca="1">IF(F7357&lt;&gt;"",COUNTA(OFFSET('Maximum minutes'!$C$1,'Annexe A1 Cours'!T7357,0,1,50)),0)</f>
        <v>0</v>
      </c>
      <c r="V7357" s="37">
        <f ca="1">IFERROR(OFFSET('Maximum minutes'!$C$1,T7357+1,-1+MATCH(G7357,OFFSET('Maximum minutes'!$C$1,T7357-1,0,1,50),0)),0)</f>
        <v>0</v>
      </c>
      <c r="W7357" s="38">
        <f t="shared" ca="1" si="228"/>
        <v>0</v>
      </c>
    </row>
    <row r="7358" spans="1:23" s="36" customFormat="1" ht="18.75">
      <c r="A7358" s="34"/>
      <c r="B7358" s="39"/>
      <c r="C7358" s="39"/>
      <c r="D7358" s="35"/>
      <c r="E7358" s="40"/>
      <c r="F7358" s="39"/>
      <c r="G7358" s="39"/>
      <c r="H7358" s="39"/>
      <c r="I7358" s="34"/>
      <c r="J7358" s="34"/>
      <c r="K7358" s="34"/>
      <c r="L7358" s="34"/>
      <c r="M7358" s="43" t="str">
        <f ca="1">IFERROR(OFFSET('Maximum minutes'!$C$1,T7358,MATCH(IF(G7358&lt;&gt;"",G7358,F7358),OFFSET('Maximum minutes'!$C$1,T7358-1,0,1,U7358+1),0)-1)*IF(OR(ISNUMBER(J7358),J7358="sans examen"),1,0)*IF(W7358&lt;MinDate,1,0),"")</f>
        <v/>
      </c>
      <c r="N7358" s="36">
        <f t="shared" ca="1" si="229"/>
        <v>0</v>
      </c>
      <c r="O7358" s="36" t="e">
        <f ca="1">LEFT(OFFSET(Lists!$Q$2,MATCH(E7358,Lists!$R$3:$R$19,0),0),4)</f>
        <v>#N/A</v>
      </c>
      <c r="P7358" s="36" t="e">
        <f ca="1">MATCH(O7358,Lists!$S$2:$S$640,1)</f>
        <v>#N/A</v>
      </c>
      <c r="Q7358" s="36" t="e">
        <f ca="1">MATCH(LEFT(OFFSET(Lists!$Q$2,MATCH(E7358,Lists!$R$3:$R$19,0)+1,0),4),Lists!$S$3:$S$640,1)</f>
        <v>#N/A</v>
      </c>
      <c r="R7358" s="36" t="e">
        <f ca="1">LEFT(OFFSET(Lists!$S$2,P7358-1+MATCH(F7358,OFFSET(Lists!$T$3,P7358-1,0,Q7358-P7358+1),0),0),6)</f>
        <v>#N/A</v>
      </c>
      <c r="S7358" s="36" t="e">
        <f ca="1">VLOOKUP(R7358,Lists!B:D,3,FALSE)</f>
        <v>#N/A</v>
      </c>
      <c r="T7358" s="36" t="str">
        <f>IF(F7358&lt;&gt;"",MATCH(R7358,'Maximum minutes'!B:B,0),"")</f>
        <v/>
      </c>
      <c r="U7358" s="36">
        <f ca="1">IF(F7358&lt;&gt;"",COUNTA(OFFSET('Maximum minutes'!$C$1,'Annexe A1 Cours'!T7358,0,1,50)),0)</f>
        <v>0</v>
      </c>
      <c r="V7358" s="37">
        <f ca="1">IFERROR(OFFSET('Maximum minutes'!$C$1,T7358+1,-1+MATCH(G7358,OFFSET('Maximum minutes'!$C$1,T7358-1,0,1,50),0)),0)</f>
        <v>0</v>
      </c>
      <c r="W7358" s="38">
        <f t="shared" ca="1" si="228"/>
        <v>0</v>
      </c>
    </row>
    <row r="7359" spans="1:23" s="36" customFormat="1" ht="18.75">
      <c r="A7359" s="34"/>
      <c r="B7359" s="39"/>
      <c r="C7359" s="39"/>
      <c r="D7359" s="35"/>
      <c r="E7359" s="40"/>
      <c r="F7359" s="39"/>
      <c r="G7359" s="39"/>
      <c r="H7359" s="39"/>
      <c r="I7359" s="34"/>
      <c r="J7359" s="34"/>
      <c r="K7359" s="34"/>
      <c r="L7359" s="34"/>
      <c r="M7359" s="43" t="str">
        <f ca="1">IFERROR(OFFSET('Maximum minutes'!$C$1,T7359,MATCH(IF(G7359&lt;&gt;"",G7359,F7359),OFFSET('Maximum minutes'!$C$1,T7359-1,0,1,U7359+1),0)-1)*IF(OR(ISNUMBER(J7359),J7359="sans examen"),1,0)*IF(W7359&lt;MinDate,1,0),"")</f>
        <v/>
      </c>
      <c r="N7359" s="36">
        <f t="shared" ca="1" si="229"/>
        <v>0</v>
      </c>
      <c r="O7359" s="36" t="e">
        <f ca="1">LEFT(OFFSET(Lists!$Q$2,MATCH(E7359,Lists!$R$3:$R$19,0),0),4)</f>
        <v>#N/A</v>
      </c>
      <c r="P7359" s="36" t="e">
        <f ca="1">MATCH(O7359,Lists!$S$2:$S$640,1)</f>
        <v>#N/A</v>
      </c>
      <c r="Q7359" s="36" t="e">
        <f ca="1">MATCH(LEFT(OFFSET(Lists!$Q$2,MATCH(E7359,Lists!$R$3:$R$19,0)+1,0),4),Lists!$S$3:$S$640,1)</f>
        <v>#N/A</v>
      </c>
      <c r="R7359" s="36" t="e">
        <f ca="1">LEFT(OFFSET(Lists!$S$2,P7359-1+MATCH(F7359,OFFSET(Lists!$T$3,P7359-1,0,Q7359-P7359+1),0),0),6)</f>
        <v>#N/A</v>
      </c>
      <c r="S7359" s="36" t="e">
        <f ca="1">VLOOKUP(R7359,Lists!B:D,3,FALSE)</f>
        <v>#N/A</v>
      </c>
      <c r="T7359" s="36" t="str">
        <f>IF(F7359&lt;&gt;"",MATCH(R7359,'Maximum minutes'!B:B,0),"")</f>
        <v/>
      </c>
      <c r="U7359" s="36">
        <f ca="1">IF(F7359&lt;&gt;"",COUNTA(OFFSET('Maximum minutes'!$C$1,'Annexe A1 Cours'!T7359,0,1,50)),0)</f>
        <v>0</v>
      </c>
      <c r="V7359" s="37">
        <f ca="1">IFERROR(OFFSET('Maximum minutes'!$C$1,T7359+1,-1+MATCH(G7359,OFFSET('Maximum minutes'!$C$1,T7359-1,0,1,50),0)),0)</f>
        <v>0</v>
      </c>
      <c r="W7359" s="38">
        <f t="shared" ca="1" si="228"/>
        <v>0</v>
      </c>
    </row>
    <row r="7360" spans="1:23" s="36" customFormat="1" ht="18.75">
      <c r="A7360" s="34"/>
      <c r="B7360" s="39"/>
      <c r="C7360" s="39"/>
      <c r="D7360" s="35"/>
      <c r="E7360" s="40"/>
      <c r="F7360" s="39"/>
      <c r="G7360" s="39"/>
      <c r="H7360" s="39"/>
      <c r="I7360" s="34"/>
      <c r="J7360" s="34"/>
      <c r="K7360" s="34"/>
      <c r="L7360" s="34"/>
      <c r="M7360" s="43" t="str">
        <f ca="1">IFERROR(OFFSET('Maximum minutes'!$C$1,T7360,MATCH(IF(G7360&lt;&gt;"",G7360,F7360),OFFSET('Maximum minutes'!$C$1,T7360-1,0,1,U7360+1),0)-1)*IF(OR(ISNUMBER(J7360),J7360="sans examen"),1,0)*IF(W7360&lt;MinDate,1,0),"")</f>
        <v/>
      </c>
      <c r="N7360" s="36">
        <f t="shared" ca="1" si="229"/>
        <v>0</v>
      </c>
      <c r="O7360" s="36" t="e">
        <f ca="1">LEFT(OFFSET(Lists!$Q$2,MATCH(E7360,Lists!$R$3:$R$19,0),0),4)</f>
        <v>#N/A</v>
      </c>
      <c r="P7360" s="36" t="e">
        <f ca="1">MATCH(O7360,Lists!$S$2:$S$640,1)</f>
        <v>#N/A</v>
      </c>
      <c r="Q7360" s="36" t="e">
        <f ca="1">MATCH(LEFT(OFFSET(Lists!$Q$2,MATCH(E7360,Lists!$R$3:$R$19,0)+1,0),4),Lists!$S$3:$S$640,1)</f>
        <v>#N/A</v>
      </c>
      <c r="R7360" s="36" t="e">
        <f ca="1">LEFT(OFFSET(Lists!$S$2,P7360-1+MATCH(F7360,OFFSET(Lists!$T$3,P7360-1,0,Q7360-P7360+1),0),0),6)</f>
        <v>#N/A</v>
      </c>
      <c r="S7360" s="36" t="e">
        <f ca="1">VLOOKUP(R7360,Lists!B:D,3,FALSE)</f>
        <v>#N/A</v>
      </c>
      <c r="T7360" s="36" t="str">
        <f>IF(F7360&lt;&gt;"",MATCH(R7360,'Maximum minutes'!B:B,0),"")</f>
        <v/>
      </c>
      <c r="U7360" s="36">
        <f ca="1">IF(F7360&lt;&gt;"",COUNTA(OFFSET('Maximum minutes'!$C$1,'Annexe A1 Cours'!T7360,0,1,50)),0)</f>
        <v>0</v>
      </c>
      <c r="V7360" s="37">
        <f ca="1">IFERROR(OFFSET('Maximum minutes'!$C$1,T7360+1,-1+MATCH(G7360,OFFSET('Maximum minutes'!$C$1,T7360-1,0,1,50),0)),0)</f>
        <v>0</v>
      </c>
      <c r="W7360" s="38">
        <f t="shared" ca="1" si="228"/>
        <v>0</v>
      </c>
    </row>
    <row r="7361" spans="1:23" s="36" customFormat="1" ht="18.75">
      <c r="A7361" s="34"/>
      <c r="B7361" s="39"/>
      <c r="C7361" s="39"/>
      <c r="D7361" s="35"/>
      <c r="E7361" s="40"/>
      <c r="F7361" s="39"/>
      <c r="G7361" s="39"/>
      <c r="H7361" s="39"/>
      <c r="I7361" s="34"/>
      <c r="J7361" s="34"/>
      <c r="K7361" s="34"/>
      <c r="L7361" s="34"/>
      <c r="M7361" s="43" t="str">
        <f ca="1">IFERROR(OFFSET('Maximum minutes'!$C$1,T7361,MATCH(IF(G7361&lt;&gt;"",G7361,F7361),OFFSET('Maximum minutes'!$C$1,T7361-1,0,1,U7361+1),0)-1)*IF(OR(ISNUMBER(J7361),J7361="sans examen"),1,0)*IF(W7361&lt;MinDate,1,0),"")</f>
        <v/>
      </c>
      <c r="N7361" s="36">
        <f t="shared" ca="1" si="229"/>
        <v>0</v>
      </c>
      <c r="O7361" s="36" t="e">
        <f ca="1">LEFT(OFFSET(Lists!$Q$2,MATCH(E7361,Lists!$R$3:$R$19,0),0),4)</f>
        <v>#N/A</v>
      </c>
      <c r="P7361" s="36" t="e">
        <f ca="1">MATCH(O7361,Lists!$S$2:$S$640,1)</f>
        <v>#N/A</v>
      </c>
      <c r="Q7361" s="36" t="e">
        <f ca="1">MATCH(LEFT(OFFSET(Lists!$Q$2,MATCH(E7361,Lists!$R$3:$R$19,0)+1,0),4),Lists!$S$3:$S$640,1)</f>
        <v>#N/A</v>
      </c>
      <c r="R7361" s="36" t="e">
        <f ca="1">LEFT(OFFSET(Lists!$S$2,P7361-1+MATCH(F7361,OFFSET(Lists!$T$3,P7361-1,0,Q7361-P7361+1),0),0),6)</f>
        <v>#N/A</v>
      </c>
      <c r="S7361" s="36" t="e">
        <f ca="1">VLOOKUP(R7361,Lists!B:D,3,FALSE)</f>
        <v>#N/A</v>
      </c>
      <c r="T7361" s="36" t="str">
        <f>IF(F7361&lt;&gt;"",MATCH(R7361,'Maximum minutes'!B:B,0),"")</f>
        <v/>
      </c>
      <c r="U7361" s="36">
        <f ca="1">IF(F7361&lt;&gt;"",COUNTA(OFFSET('Maximum minutes'!$C$1,'Annexe A1 Cours'!T7361,0,1,50)),0)</f>
        <v>0</v>
      </c>
      <c r="V7361" s="37">
        <f ca="1">IFERROR(OFFSET('Maximum minutes'!$C$1,T7361+1,-1+MATCH(G7361,OFFSET('Maximum minutes'!$C$1,T7361-1,0,1,50),0)),0)</f>
        <v>0</v>
      </c>
      <c r="W7361" s="38">
        <f t="shared" ca="1" si="228"/>
        <v>0</v>
      </c>
    </row>
    <row r="7362" spans="1:23" s="36" customFormat="1" ht="18.75">
      <c r="A7362" s="34"/>
      <c r="B7362" s="39"/>
      <c r="C7362" s="39"/>
      <c r="D7362" s="35"/>
      <c r="E7362" s="40"/>
      <c r="F7362" s="39"/>
      <c r="G7362" s="39"/>
      <c r="H7362" s="39"/>
      <c r="I7362" s="34"/>
      <c r="J7362" s="34"/>
      <c r="K7362" s="34"/>
      <c r="L7362" s="34"/>
      <c r="M7362" s="43" t="str">
        <f ca="1">IFERROR(OFFSET('Maximum minutes'!$C$1,T7362,MATCH(IF(G7362&lt;&gt;"",G7362,F7362),OFFSET('Maximum minutes'!$C$1,T7362-1,0,1,U7362+1),0)-1)*IF(OR(ISNUMBER(J7362),J7362="sans examen"),1,0)*IF(W7362&lt;MinDate,1,0),"")</f>
        <v/>
      </c>
      <c r="N7362" s="36">
        <f t="shared" ca="1" si="229"/>
        <v>0</v>
      </c>
      <c r="O7362" s="36" t="e">
        <f ca="1">LEFT(OFFSET(Lists!$Q$2,MATCH(E7362,Lists!$R$3:$R$19,0),0),4)</f>
        <v>#N/A</v>
      </c>
      <c r="P7362" s="36" t="e">
        <f ca="1">MATCH(O7362,Lists!$S$2:$S$640,1)</f>
        <v>#N/A</v>
      </c>
      <c r="Q7362" s="36" t="e">
        <f ca="1">MATCH(LEFT(OFFSET(Lists!$Q$2,MATCH(E7362,Lists!$R$3:$R$19,0)+1,0),4),Lists!$S$3:$S$640,1)</f>
        <v>#N/A</v>
      </c>
      <c r="R7362" s="36" t="e">
        <f ca="1">LEFT(OFFSET(Lists!$S$2,P7362-1+MATCH(F7362,OFFSET(Lists!$T$3,P7362-1,0,Q7362-P7362+1),0),0),6)</f>
        <v>#N/A</v>
      </c>
      <c r="S7362" s="36" t="e">
        <f ca="1">VLOOKUP(R7362,Lists!B:D,3,FALSE)</f>
        <v>#N/A</v>
      </c>
      <c r="T7362" s="36" t="str">
        <f>IF(F7362&lt;&gt;"",MATCH(R7362,'Maximum minutes'!B:B,0),"")</f>
        <v/>
      </c>
      <c r="U7362" s="36">
        <f ca="1">IF(F7362&lt;&gt;"",COUNTA(OFFSET('Maximum minutes'!$C$1,'Annexe A1 Cours'!T7362,0,1,50)),0)</f>
        <v>0</v>
      </c>
      <c r="V7362" s="37">
        <f ca="1">IFERROR(OFFSET('Maximum minutes'!$C$1,T7362+1,-1+MATCH(G7362,OFFSET('Maximum minutes'!$C$1,T7362-1,0,1,50),0)),0)</f>
        <v>0</v>
      </c>
      <c r="W7362" s="38">
        <f t="shared" ca="1" si="228"/>
        <v>0</v>
      </c>
    </row>
    <row r="7363" spans="1:23" s="36" customFormat="1" ht="18.75">
      <c r="A7363" s="34"/>
      <c r="B7363" s="39"/>
      <c r="C7363" s="39"/>
      <c r="D7363" s="35"/>
      <c r="E7363" s="40"/>
      <c r="F7363" s="39"/>
      <c r="G7363" s="39"/>
      <c r="H7363" s="39"/>
      <c r="I7363" s="34"/>
      <c r="J7363" s="34"/>
      <c r="K7363" s="34"/>
      <c r="L7363" s="34"/>
      <c r="M7363" s="43" t="str">
        <f ca="1">IFERROR(OFFSET('Maximum minutes'!$C$1,T7363,MATCH(IF(G7363&lt;&gt;"",G7363,F7363),OFFSET('Maximum minutes'!$C$1,T7363-1,0,1,U7363+1),0)-1)*IF(OR(ISNUMBER(J7363),J7363="sans examen"),1,0)*IF(W7363&lt;MinDate,1,0),"")</f>
        <v/>
      </c>
      <c r="N7363" s="36">
        <f t="shared" ca="1" si="229"/>
        <v>0</v>
      </c>
      <c r="O7363" s="36" t="e">
        <f ca="1">LEFT(OFFSET(Lists!$Q$2,MATCH(E7363,Lists!$R$3:$R$19,0),0),4)</f>
        <v>#N/A</v>
      </c>
      <c r="P7363" s="36" t="e">
        <f ca="1">MATCH(O7363,Lists!$S$2:$S$640,1)</f>
        <v>#N/A</v>
      </c>
      <c r="Q7363" s="36" t="e">
        <f ca="1">MATCH(LEFT(OFFSET(Lists!$Q$2,MATCH(E7363,Lists!$R$3:$R$19,0)+1,0),4),Lists!$S$3:$S$640,1)</f>
        <v>#N/A</v>
      </c>
      <c r="R7363" s="36" t="e">
        <f ca="1">LEFT(OFFSET(Lists!$S$2,P7363-1+MATCH(F7363,OFFSET(Lists!$T$3,P7363-1,0,Q7363-P7363+1),0),0),6)</f>
        <v>#N/A</v>
      </c>
      <c r="S7363" s="36" t="e">
        <f ca="1">VLOOKUP(R7363,Lists!B:D,3,FALSE)</f>
        <v>#N/A</v>
      </c>
      <c r="T7363" s="36" t="str">
        <f>IF(F7363&lt;&gt;"",MATCH(R7363,'Maximum minutes'!B:B,0),"")</f>
        <v/>
      </c>
      <c r="U7363" s="36">
        <f ca="1">IF(F7363&lt;&gt;"",COUNTA(OFFSET('Maximum minutes'!$C$1,'Annexe A1 Cours'!T7363,0,1,50)),0)</f>
        <v>0</v>
      </c>
      <c r="V7363" s="37">
        <f ca="1">IFERROR(OFFSET('Maximum minutes'!$C$1,T7363+1,-1+MATCH(G7363,OFFSET('Maximum minutes'!$C$1,T7363-1,0,1,50),0)),0)</f>
        <v>0</v>
      </c>
      <c r="W7363" s="38">
        <f t="shared" ca="1" si="228"/>
        <v>0</v>
      </c>
    </row>
    <row r="7364" spans="1:23" s="36" customFormat="1" ht="18.75">
      <c r="A7364" s="34"/>
      <c r="B7364" s="39"/>
      <c r="C7364" s="39"/>
      <c r="D7364" s="35"/>
      <c r="E7364" s="40"/>
      <c r="F7364" s="39"/>
      <c r="G7364" s="39"/>
      <c r="H7364" s="39"/>
      <c r="I7364" s="34"/>
      <c r="J7364" s="34"/>
      <c r="K7364" s="34"/>
      <c r="L7364" s="34"/>
      <c r="M7364" s="43" t="str">
        <f ca="1">IFERROR(OFFSET('Maximum minutes'!$C$1,T7364,MATCH(IF(G7364&lt;&gt;"",G7364,F7364),OFFSET('Maximum minutes'!$C$1,T7364-1,0,1,U7364+1),0)-1)*IF(OR(ISNUMBER(J7364),J7364="sans examen"),1,0)*IF(W7364&lt;MinDate,1,0),"")</f>
        <v/>
      </c>
      <c r="N7364" s="36">
        <f t="shared" ca="1" si="229"/>
        <v>0</v>
      </c>
      <c r="O7364" s="36" t="e">
        <f ca="1">LEFT(OFFSET(Lists!$Q$2,MATCH(E7364,Lists!$R$3:$R$19,0),0),4)</f>
        <v>#N/A</v>
      </c>
      <c r="P7364" s="36" t="e">
        <f ca="1">MATCH(O7364,Lists!$S$2:$S$640,1)</f>
        <v>#N/A</v>
      </c>
      <c r="Q7364" s="36" t="e">
        <f ca="1">MATCH(LEFT(OFFSET(Lists!$Q$2,MATCH(E7364,Lists!$R$3:$R$19,0)+1,0),4),Lists!$S$3:$S$640,1)</f>
        <v>#N/A</v>
      </c>
      <c r="R7364" s="36" t="e">
        <f ca="1">LEFT(OFFSET(Lists!$S$2,P7364-1+MATCH(F7364,OFFSET(Lists!$T$3,P7364-1,0,Q7364-P7364+1),0),0),6)</f>
        <v>#N/A</v>
      </c>
      <c r="S7364" s="36" t="e">
        <f ca="1">VLOOKUP(R7364,Lists!B:D,3,FALSE)</f>
        <v>#N/A</v>
      </c>
      <c r="T7364" s="36" t="str">
        <f>IF(F7364&lt;&gt;"",MATCH(R7364,'Maximum minutes'!B:B,0),"")</f>
        <v/>
      </c>
      <c r="U7364" s="36">
        <f ca="1">IF(F7364&lt;&gt;"",COUNTA(OFFSET('Maximum minutes'!$C$1,'Annexe A1 Cours'!T7364,0,1,50)),0)</f>
        <v>0</v>
      </c>
      <c r="V7364" s="37">
        <f ca="1">IFERROR(OFFSET('Maximum minutes'!$C$1,T7364+1,-1+MATCH(G7364,OFFSET('Maximum minutes'!$C$1,T7364-1,0,1,50),0)),0)</f>
        <v>0</v>
      </c>
      <c r="W7364" s="38">
        <f t="shared" ca="1" si="228"/>
        <v>0</v>
      </c>
    </row>
    <row r="7365" spans="1:23" s="36" customFormat="1" ht="18.75">
      <c r="A7365" s="34"/>
      <c r="B7365" s="39"/>
      <c r="C7365" s="39"/>
      <c r="D7365" s="35"/>
      <c r="E7365" s="40"/>
      <c r="F7365" s="39"/>
      <c r="G7365" s="39"/>
      <c r="H7365" s="39"/>
      <c r="I7365" s="34"/>
      <c r="J7365" s="34"/>
      <c r="K7365" s="34"/>
      <c r="L7365" s="34"/>
      <c r="M7365" s="43" t="str">
        <f ca="1">IFERROR(OFFSET('Maximum minutes'!$C$1,T7365,MATCH(IF(G7365&lt;&gt;"",G7365,F7365),OFFSET('Maximum minutes'!$C$1,T7365-1,0,1,U7365+1),0)-1)*IF(OR(ISNUMBER(J7365),J7365="sans examen"),1,0)*IF(W7365&lt;MinDate,1,0),"")</f>
        <v/>
      </c>
      <c r="N7365" s="36">
        <f t="shared" ca="1" si="229"/>
        <v>0</v>
      </c>
      <c r="O7365" s="36" t="e">
        <f ca="1">LEFT(OFFSET(Lists!$Q$2,MATCH(E7365,Lists!$R$3:$R$19,0),0),4)</f>
        <v>#N/A</v>
      </c>
      <c r="P7365" s="36" t="e">
        <f ca="1">MATCH(O7365,Lists!$S$2:$S$640,1)</f>
        <v>#N/A</v>
      </c>
      <c r="Q7365" s="36" t="e">
        <f ca="1">MATCH(LEFT(OFFSET(Lists!$Q$2,MATCH(E7365,Lists!$R$3:$R$19,0)+1,0),4),Lists!$S$3:$S$640,1)</f>
        <v>#N/A</v>
      </c>
      <c r="R7365" s="36" t="e">
        <f ca="1">LEFT(OFFSET(Lists!$S$2,P7365-1+MATCH(F7365,OFFSET(Lists!$T$3,P7365-1,0,Q7365-P7365+1),0),0),6)</f>
        <v>#N/A</v>
      </c>
      <c r="S7365" s="36" t="e">
        <f ca="1">VLOOKUP(R7365,Lists!B:D,3,FALSE)</f>
        <v>#N/A</v>
      </c>
      <c r="T7365" s="36" t="str">
        <f>IF(F7365&lt;&gt;"",MATCH(R7365,'Maximum minutes'!B:B,0),"")</f>
        <v/>
      </c>
      <c r="U7365" s="36">
        <f ca="1">IF(F7365&lt;&gt;"",COUNTA(OFFSET('Maximum minutes'!$C$1,'Annexe A1 Cours'!T7365,0,1,50)),0)</f>
        <v>0</v>
      </c>
      <c r="V7365" s="37">
        <f ca="1">IFERROR(OFFSET('Maximum minutes'!$C$1,T7365+1,-1+MATCH(G7365,OFFSET('Maximum minutes'!$C$1,T7365-1,0,1,50),0)),0)</f>
        <v>0</v>
      </c>
      <c r="W7365" s="38">
        <f t="shared" ca="1" si="228"/>
        <v>0</v>
      </c>
    </row>
    <row r="7366" spans="1:23" s="36" customFormat="1" ht="18.75">
      <c r="A7366" s="34"/>
      <c r="B7366" s="39"/>
      <c r="C7366" s="39"/>
      <c r="D7366" s="35"/>
      <c r="E7366" s="40"/>
      <c r="F7366" s="39"/>
      <c r="G7366" s="39"/>
      <c r="H7366" s="39"/>
      <c r="I7366" s="34"/>
      <c r="J7366" s="34"/>
      <c r="K7366" s="34"/>
      <c r="L7366" s="34"/>
      <c r="M7366" s="43" t="str">
        <f ca="1">IFERROR(OFFSET('Maximum minutes'!$C$1,T7366,MATCH(IF(G7366&lt;&gt;"",G7366,F7366),OFFSET('Maximum minutes'!$C$1,T7366-1,0,1,U7366+1),0)-1)*IF(OR(ISNUMBER(J7366),J7366="sans examen"),1,0)*IF(W7366&lt;MinDate,1,0),"")</f>
        <v/>
      </c>
      <c r="N7366" s="36">
        <f t="shared" ca="1" si="229"/>
        <v>0</v>
      </c>
      <c r="O7366" s="36" t="e">
        <f ca="1">LEFT(OFFSET(Lists!$Q$2,MATCH(E7366,Lists!$R$3:$R$19,0),0),4)</f>
        <v>#N/A</v>
      </c>
      <c r="P7366" s="36" t="e">
        <f ca="1">MATCH(O7366,Lists!$S$2:$S$640,1)</f>
        <v>#N/A</v>
      </c>
      <c r="Q7366" s="36" t="e">
        <f ca="1">MATCH(LEFT(OFFSET(Lists!$Q$2,MATCH(E7366,Lists!$R$3:$R$19,0)+1,0),4),Lists!$S$3:$S$640,1)</f>
        <v>#N/A</v>
      </c>
      <c r="R7366" s="36" t="e">
        <f ca="1">LEFT(OFFSET(Lists!$S$2,P7366-1+MATCH(F7366,OFFSET(Lists!$T$3,P7366-1,0,Q7366-P7366+1),0),0),6)</f>
        <v>#N/A</v>
      </c>
      <c r="S7366" s="36" t="e">
        <f ca="1">VLOOKUP(R7366,Lists!B:D,3,FALSE)</f>
        <v>#N/A</v>
      </c>
      <c r="T7366" s="36" t="str">
        <f>IF(F7366&lt;&gt;"",MATCH(R7366,'Maximum minutes'!B:B,0),"")</f>
        <v/>
      </c>
      <c r="U7366" s="36">
        <f ca="1">IF(F7366&lt;&gt;"",COUNTA(OFFSET('Maximum minutes'!$C$1,'Annexe A1 Cours'!T7366,0,1,50)),0)</f>
        <v>0</v>
      </c>
      <c r="V7366" s="37">
        <f ca="1">IFERROR(OFFSET('Maximum minutes'!$C$1,T7366+1,-1+MATCH(G7366,OFFSET('Maximum minutes'!$C$1,T7366-1,0,1,50),0)),0)</f>
        <v>0</v>
      </c>
      <c r="W7366" s="38">
        <f t="shared" ca="1" si="228"/>
        <v>0</v>
      </c>
    </row>
    <row r="7367" spans="1:23" s="36" customFormat="1" ht="18.75">
      <c r="A7367" s="34"/>
      <c r="B7367" s="39"/>
      <c r="C7367" s="39"/>
      <c r="D7367" s="35"/>
      <c r="E7367" s="40"/>
      <c r="F7367" s="39"/>
      <c r="G7367" s="39"/>
      <c r="H7367" s="39"/>
      <c r="I7367" s="34"/>
      <c r="J7367" s="34"/>
      <c r="K7367" s="34"/>
      <c r="L7367" s="34"/>
      <c r="M7367" s="43" t="str">
        <f ca="1">IFERROR(OFFSET('Maximum minutes'!$C$1,T7367,MATCH(IF(G7367&lt;&gt;"",G7367,F7367),OFFSET('Maximum minutes'!$C$1,T7367-1,0,1,U7367+1),0)-1)*IF(OR(ISNUMBER(J7367),J7367="sans examen"),1,0)*IF(W7367&lt;MinDate,1,0),"")</f>
        <v/>
      </c>
      <c r="N7367" s="36">
        <f t="shared" ca="1" si="229"/>
        <v>0</v>
      </c>
      <c r="O7367" s="36" t="e">
        <f ca="1">LEFT(OFFSET(Lists!$Q$2,MATCH(E7367,Lists!$R$3:$R$19,0),0),4)</f>
        <v>#N/A</v>
      </c>
      <c r="P7367" s="36" t="e">
        <f ca="1">MATCH(O7367,Lists!$S$2:$S$640,1)</f>
        <v>#N/A</v>
      </c>
      <c r="Q7367" s="36" t="e">
        <f ca="1">MATCH(LEFT(OFFSET(Lists!$Q$2,MATCH(E7367,Lists!$R$3:$R$19,0)+1,0),4),Lists!$S$3:$S$640,1)</f>
        <v>#N/A</v>
      </c>
      <c r="R7367" s="36" t="e">
        <f ca="1">LEFT(OFFSET(Lists!$S$2,P7367-1+MATCH(F7367,OFFSET(Lists!$T$3,P7367-1,0,Q7367-P7367+1),0),0),6)</f>
        <v>#N/A</v>
      </c>
      <c r="S7367" s="36" t="e">
        <f ca="1">VLOOKUP(R7367,Lists!B:D,3,FALSE)</f>
        <v>#N/A</v>
      </c>
      <c r="T7367" s="36" t="str">
        <f>IF(F7367&lt;&gt;"",MATCH(R7367,'Maximum minutes'!B:B,0),"")</f>
        <v/>
      </c>
      <c r="U7367" s="36">
        <f ca="1">IF(F7367&lt;&gt;"",COUNTA(OFFSET('Maximum minutes'!$C$1,'Annexe A1 Cours'!T7367,0,1,50)),0)</f>
        <v>0</v>
      </c>
      <c r="V7367" s="37">
        <f ca="1">IFERROR(OFFSET('Maximum minutes'!$C$1,T7367+1,-1+MATCH(G7367,OFFSET('Maximum minutes'!$C$1,T7367-1,0,1,50),0)),0)</f>
        <v>0</v>
      </c>
      <c r="W7367" s="38">
        <f t="shared" ref="W7367:W7430" ca="1" si="230">IFERROR(DATE(YEAR(D7367)+V7367,MONTH(D7367),DAY(D7367)),"")</f>
        <v>0</v>
      </c>
    </row>
    <row r="7368" spans="1:23" s="36" customFormat="1" ht="18.75">
      <c r="A7368" s="34"/>
      <c r="B7368" s="39"/>
      <c r="C7368" s="39"/>
      <c r="D7368" s="35"/>
      <c r="E7368" s="40"/>
      <c r="F7368" s="39"/>
      <c r="G7368" s="39"/>
      <c r="H7368" s="39"/>
      <c r="I7368" s="34"/>
      <c r="J7368" s="34"/>
      <c r="K7368" s="34"/>
      <c r="L7368" s="34"/>
      <c r="M7368" s="43" t="str">
        <f ca="1">IFERROR(OFFSET('Maximum minutes'!$C$1,T7368,MATCH(IF(G7368&lt;&gt;"",G7368,F7368),OFFSET('Maximum minutes'!$C$1,T7368-1,0,1,U7368+1),0)-1)*IF(OR(ISNUMBER(J7368),J7368="sans examen"),1,0)*IF(W7368&lt;MinDate,1,0),"")</f>
        <v/>
      </c>
      <c r="N7368" s="36">
        <f t="shared" ref="N7368:N7431" ca="1" si="231">IF(K7368&gt;0,MIN(K7368,M7368),0)*IF(M7368="",0,1)</f>
        <v>0</v>
      </c>
      <c r="O7368" s="36" t="e">
        <f ca="1">LEFT(OFFSET(Lists!$Q$2,MATCH(E7368,Lists!$R$3:$R$19,0),0),4)</f>
        <v>#N/A</v>
      </c>
      <c r="P7368" s="36" t="e">
        <f ca="1">MATCH(O7368,Lists!$S$2:$S$640,1)</f>
        <v>#N/A</v>
      </c>
      <c r="Q7368" s="36" t="e">
        <f ca="1">MATCH(LEFT(OFFSET(Lists!$Q$2,MATCH(E7368,Lists!$R$3:$R$19,0)+1,0),4),Lists!$S$3:$S$640,1)</f>
        <v>#N/A</v>
      </c>
      <c r="R7368" s="36" t="e">
        <f ca="1">LEFT(OFFSET(Lists!$S$2,P7368-1+MATCH(F7368,OFFSET(Lists!$T$3,P7368-1,0,Q7368-P7368+1),0),0),6)</f>
        <v>#N/A</v>
      </c>
      <c r="S7368" s="36" t="e">
        <f ca="1">VLOOKUP(R7368,Lists!B:D,3,FALSE)</f>
        <v>#N/A</v>
      </c>
      <c r="T7368" s="36" t="str">
        <f>IF(F7368&lt;&gt;"",MATCH(R7368,'Maximum minutes'!B:B,0),"")</f>
        <v/>
      </c>
      <c r="U7368" s="36">
        <f ca="1">IF(F7368&lt;&gt;"",COUNTA(OFFSET('Maximum minutes'!$C$1,'Annexe A1 Cours'!T7368,0,1,50)),0)</f>
        <v>0</v>
      </c>
      <c r="V7368" s="37">
        <f ca="1">IFERROR(OFFSET('Maximum minutes'!$C$1,T7368+1,-1+MATCH(G7368,OFFSET('Maximum minutes'!$C$1,T7368-1,0,1,50),0)),0)</f>
        <v>0</v>
      </c>
      <c r="W7368" s="38">
        <f t="shared" ca="1" si="230"/>
        <v>0</v>
      </c>
    </row>
    <row r="7369" spans="1:23" s="36" customFormat="1" ht="18.75">
      <c r="A7369" s="34"/>
      <c r="B7369" s="39"/>
      <c r="C7369" s="39"/>
      <c r="D7369" s="35"/>
      <c r="E7369" s="40"/>
      <c r="F7369" s="39"/>
      <c r="G7369" s="39"/>
      <c r="H7369" s="39"/>
      <c r="I7369" s="34"/>
      <c r="J7369" s="34"/>
      <c r="K7369" s="34"/>
      <c r="L7369" s="34"/>
      <c r="M7369" s="43" t="str">
        <f ca="1">IFERROR(OFFSET('Maximum minutes'!$C$1,T7369,MATCH(IF(G7369&lt;&gt;"",G7369,F7369),OFFSET('Maximum minutes'!$C$1,T7369-1,0,1,U7369+1),0)-1)*IF(OR(ISNUMBER(J7369),J7369="sans examen"),1,0)*IF(W7369&lt;MinDate,1,0),"")</f>
        <v/>
      </c>
      <c r="N7369" s="36">
        <f t="shared" ca="1" si="231"/>
        <v>0</v>
      </c>
      <c r="O7369" s="36" t="e">
        <f ca="1">LEFT(OFFSET(Lists!$Q$2,MATCH(E7369,Lists!$R$3:$R$19,0),0),4)</f>
        <v>#N/A</v>
      </c>
      <c r="P7369" s="36" t="e">
        <f ca="1">MATCH(O7369,Lists!$S$2:$S$640,1)</f>
        <v>#N/A</v>
      </c>
      <c r="Q7369" s="36" t="e">
        <f ca="1">MATCH(LEFT(OFFSET(Lists!$Q$2,MATCH(E7369,Lists!$R$3:$R$19,0)+1,0),4),Lists!$S$3:$S$640,1)</f>
        <v>#N/A</v>
      </c>
      <c r="R7369" s="36" t="e">
        <f ca="1">LEFT(OFFSET(Lists!$S$2,P7369-1+MATCH(F7369,OFFSET(Lists!$T$3,P7369-1,0,Q7369-P7369+1),0),0),6)</f>
        <v>#N/A</v>
      </c>
      <c r="S7369" s="36" t="e">
        <f ca="1">VLOOKUP(R7369,Lists!B:D,3,FALSE)</f>
        <v>#N/A</v>
      </c>
      <c r="T7369" s="36" t="str">
        <f>IF(F7369&lt;&gt;"",MATCH(R7369,'Maximum minutes'!B:B,0),"")</f>
        <v/>
      </c>
      <c r="U7369" s="36">
        <f ca="1">IF(F7369&lt;&gt;"",COUNTA(OFFSET('Maximum minutes'!$C$1,'Annexe A1 Cours'!T7369,0,1,50)),0)</f>
        <v>0</v>
      </c>
      <c r="V7369" s="37">
        <f ca="1">IFERROR(OFFSET('Maximum minutes'!$C$1,T7369+1,-1+MATCH(G7369,OFFSET('Maximum minutes'!$C$1,T7369-1,0,1,50),0)),0)</f>
        <v>0</v>
      </c>
      <c r="W7369" s="38">
        <f t="shared" ca="1" si="230"/>
        <v>0</v>
      </c>
    </row>
    <row r="7370" spans="1:23" s="36" customFormat="1" ht="18.75">
      <c r="A7370" s="34"/>
      <c r="B7370" s="39"/>
      <c r="C7370" s="39"/>
      <c r="D7370" s="35"/>
      <c r="E7370" s="40"/>
      <c r="F7370" s="39"/>
      <c r="G7370" s="39"/>
      <c r="H7370" s="39"/>
      <c r="I7370" s="34"/>
      <c r="J7370" s="34"/>
      <c r="K7370" s="34"/>
      <c r="L7370" s="34"/>
      <c r="M7370" s="43" t="str">
        <f ca="1">IFERROR(OFFSET('Maximum minutes'!$C$1,T7370,MATCH(IF(G7370&lt;&gt;"",G7370,F7370),OFFSET('Maximum minutes'!$C$1,T7370-1,0,1,U7370+1),0)-1)*IF(OR(ISNUMBER(J7370),J7370="sans examen"),1,0)*IF(W7370&lt;MinDate,1,0),"")</f>
        <v/>
      </c>
      <c r="N7370" s="36">
        <f t="shared" ca="1" si="231"/>
        <v>0</v>
      </c>
      <c r="O7370" s="36" t="e">
        <f ca="1">LEFT(OFFSET(Lists!$Q$2,MATCH(E7370,Lists!$R$3:$R$19,0),0),4)</f>
        <v>#N/A</v>
      </c>
      <c r="P7370" s="36" t="e">
        <f ca="1">MATCH(O7370,Lists!$S$2:$S$640,1)</f>
        <v>#N/A</v>
      </c>
      <c r="Q7370" s="36" t="e">
        <f ca="1">MATCH(LEFT(OFFSET(Lists!$Q$2,MATCH(E7370,Lists!$R$3:$R$19,0)+1,0),4),Lists!$S$3:$S$640,1)</f>
        <v>#N/A</v>
      </c>
      <c r="R7370" s="36" t="e">
        <f ca="1">LEFT(OFFSET(Lists!$S$2,P7370-1+MATCH(F7370,OFFSET(Lists!$T$3,P7370-1,0,Q7370-P7370+1),0),0),6)</f>
        <v>#N/A</v>
      </c>
      <c r="S7370" s="36" t="e">
        <f ca="1">VLOOKUP(R7370,Lists!B:D,3,FALSE)</f>
        <v>#N/A</v>
      </c>
      <c r="T7370" s="36" t="str">
        <f>IF(F7370&lt;&gt;"",MATCH(R7370,'Maximum minutes'!B:B,0),"")</f>
        <v/>
      </c>
      <c r="U7370" s="36">
        <f ca="1">IF(F7370&lt;&gt;"",COUNTA(OFFSET('Maximum minutes'!$C$1,'Annexe A1 Cours'!T7370,0,1,50)),0)</f>
        <v>0</v>
      </c>
      <c r="V7370" s="37">
        <f ca="1">IFERROR(OFFSET('Maximum minutes'!$C$1,T7370+1,-1+MATCH(G7370,OFFSET('Maximum minutes'!$C$1,T7370-1,0,1,50),0)),0)</f>
        <v>0</v>
      </c>
      <c r="W7370" s="38">
        <f t="shared" ca="1" si="230"/>
        <v>0</v>
      </c>
    </row>
    <row r="7371" spans="1:23" s="36" customFormat="1" ht="18.75">
      <c r="A7371" s="34"/>
      <c r="B7371" s="39"/>
      <c r="C7371" s="39"/>
      <c r="D7371" s="35"/>
      <c r="E7371" s="40"/>
      <c r="F7371" s="39"/>
      <c r="G7371" s="39"/>
      <c r="H7371" s="39"/>
      <c r="I7371" s="34"/>
      <c r="J7371" s="34"/>
      <c r="K7371" s="34"/>
      <c r="L7371" s="34"/>
      <c r="M7371" s="43" t="str">
        <f ca="1">IFERROR(OFFSET('Maximum minutes'!$C$1,T7371,MATCH(IF(G7371&lt;&gt;"",G7371,F7371),OFFSET('Maximum minutes'!$C$1,T7371-1,0,1,U7371+1),0)-1)*IF(OR(ISNUMBER(J7371),J7371="sans examen"),1,0)*IF(W7371&lt;MinDate,1,0),"")</f>
        <v/>
      </c>
      <c r="N7371" s="36">
        <f t="shared" ca="1" si="231"/>
        <v>0</v>
      </c>
      <c r="O7371" s="36" t="e">
        <f ca="1">LEFT(OFFSET(Lists!$Q$2,MATCH(E7371,Lists!$R$3:$R$19,0),0),4)</f>
        <v>#N/A</v>
      </c>
      <c r="P7371" s="36" t="e">
        <f ca="1">MATCH(O7371,Lists!$S$2:$S$640,1)</f>
        <v>#N/A</v>
      </c>
      <c r="Q7371" s="36" t="e">
        <f ca="1">MATCH(LEFT(OFFSET(Lists!$Q$2,MATCH(E7371,Lists!$R$3:$R$19,0)+1,0),4),Lists!$S$3:$S$640,1)</f>
        <v>#N/A</v>
      </c>
      <c r="R7371" s="36" t="e">
        <f ca="1">LEFT(OFFSET(Lists!$S$2,P7371-1+MATCH(F7371,OFFSET(Lists!$T$3,P7371-1,0,Q7371-P7371+1),0),0),6)</f>
        <v>#N/A</v>
      </c>
      <c r="S7371" s="36" t="e">
        <f ca="1">VLOOKUP(R7371,Lists!B:D,3,FALSE)</f>
        <v>#N/A</v>
      </c>
      <c r="T7371" s="36" t="str">
        <f>IF(F7371&lt;&gt;"",MATCH(R7371,'Maximum minutes'!B:B,0),"")</f>
        <v/>
      </c>
      <c r="U7371" s="36">
        <f ca="1">IF(F7371&lt;&gt;"",COUNTA(OFFSET('Maximum minutes'!$C$1,'Annexe A1 Cours'!T7371,0,1,50)),0)</f>
        <v>0</v>
      </c>
      <c r="V7371" s="37">
        <f ca="1">IFERROR(OFFSET('Maximum minutes'!$C$1,T7371+1,-1+MATCH(G7371,OFFSET('Maximum minutes'!$C$1,T7371-1,0,1,50),0)),0)</f>
        <v>0</v>
      </c>
      <c r="W7371" s="38">
        <f t="shared" ca="1" si="230"/>
        <v>0</v>
      </c>
    </row>
    <row r="7372" spans="1:23" s="36" customFormat="1" ht="18.75">
      <c r="A7372" s="34"/>
      <c r="B7372" s="39"/>
      <c r="C7372" s="39"/>
      <c r="D7372" s="35"/>
      <c r="E7372" s="40"/>
      <c r="F7372" s="39"/>
      <c r="G7372" s="39"/>
      <c r="H7372" s="39"/>
      <c r="I7372" s="34"/>
      <c r="J7372" s="34"/>
      <c r="K7372" s="34"/>
      <c r="L7372" s="34"/>
      <c r="M7372" s="43" t="str">
        <f ca="1">IFERROR(OFFSET('Maximum minutes'!$C$1,T7372,MATCH(IF(G7372&lt;&gt;"",G7372,F7372),OFFSET('Maximum minutes'!$C$1,T7372-1,0,1,U7372+1),0)-1)*IF(OR(ISNUMBER(J7372),J7372="sans examen"),1,0)*IF(W7372&lt;MinDate,1,0),"")</f>
        <v/>
      </c>
      <c r="N7372" s="36">
        <f t="shared" ca="1" si="231"/>
        <v>0</v>
      </c>
      <c r="O7372" s="36" t="e">
        <f ca="1">LEFT(OFFSET(Lists!$Q$2,MATCH(E7372,Lists!$R$3:$R$19,0),0),4)</f>
        <v>#N/A</v>
      </c>
      <c r="P7372" s="36" t="e">
        <f ca="1">MATCH(O7372,Lists!$S$2:$S$640,1)</f>
        <v>#N/A</v>
      </c>
      <c r="Q7372" s="36" t="e">
        <f ca="1">MATCH(LEFT(OFFSET(Lists!$Q$2,MATCH(E7372,Lists!$R$3:$R$19,0)+1,0),4),Lists!$S$3:$S$640,1)</f>
        <v>#N/A</v>
      </c>
      <c r="R7372" s="36" t="e">
        <f ca="1">LEFT(OFFSET(Lists!$S$2,P7372-1+MATCH(F7372,OFFSET(Lists!$T$3,P7372-1,0,Q7372-P7372+1),0),0),6)</f>
        <v>#N/A</v>
      </c>
      <c r="S7372" s="36" t="e">
        <f ca="1">VLOOKUP(R7372,Lists!B:D,3,FALSE)</f>
        <v>#N/A</v>
      </c>
      <c r="T7372" s="36" t="str">
        <f>IF(F7372&lt;&gt;"",MATCH(R7372,'Maximum minutes'!B:B,0),"")</f>
        <v/>
      </c>
      <c r="U7372" s="36">
        <f ca="1">IF(F7372&lt;&gt;"",COUNTA(OFFSET('Maximum minutes'!$C$1,'Annexe A1 Cours'!T7372,0,1,50)),0)</f>
        <v>0</v>
      </c>
      <c r="V7372" s="37">
        <f ca="1">IFERROR(OFFSET('Maximum minutes'!$C$1,T7372+1,-1+MATCH(G7372,OFFSET('Maximum minutes'!$C$1,T7372-1,0,1,50),0)),0)</f>
        <v>0</v>
      </c>
      <c r="W7372" s="38">
        <f t="shared" ca="1" si="230"/>
        <v>0</v>
      </c>
    </row>
    <row r="7373" spans="1:23" s="36" customFormat="1" ht="18.75">
      <c r="A7373" s="34"/>
      <c r="B7373" s="39"/>
      <c r="C7373" s="39"/>
      <c r="D7373" s="35"/>
      <c r="E7373" s="40"/>
      <c r="F7373" s="39"/>
      <c r="G7373" s="39"/>
      <c r="H7373" s="39"/>
      <c r="I7373" s="34"/>
      <c r="J7373" s="34"/>
      <c r="K7373" s="34"/>
      <c r="L7373" s="34"/>
      <c r="M7373" s="43" t="str">
        <f ca="1">IFERROR(OFFSET('Maximum minutes'!$C$1,T7373,MATCH(IF(G7373&lt;&gt;"",G7373,F7373),OFFSET('Maximum minutes'!$C$1,T7373-1,0,1,U7373+1),0)-1)*IF(OR(ISNUMBER(J7373),J7373="sans examen"),1,0)*IF(W7373&lt;MinDate,1,0),"")</f>
        <v/>
      </c>
      <c r="N7373" s="36">
        <f t="shared" ca="1" si="231"/>
        <v>0</v>
      </c>
      <c r="O7373" s="36" t="e">
        <f ca="1">LEFT(OFFSET(Lists!$Q$2,MATCH(E7373,Lists!$R$3:$R$19,0),0),4)</f>
        <v>#N/A</v>
      </c>
      <c r="P7373" s="36" t="e">
        <f ca="1">MATCH(O7373,Lists!$S$2:$S$640,1)</f>
        <v>#N/A</v>
      </c>
      <c r="Q7373" s="36" t="e">
        <f ca="1">MATCH(LEFT(OFFSET(Lists!$Q$2,MATCH(E7373,Lists!$R$3:$R$19,0)+1,0),4),Lists!$S$3:$S$640,1)</f>
        <v>#N/A</v>
      </c>
      <c r="R7373" s="36" t="e">
        <f ca="1">LEFT(OFFSET(Lists!$S$2,P7373-1+MATCH(F7373,OFFSET(Lists!$T$3,P7373-1,0,Q7373-P7373+1),0),0),6)</f>
        <v>#N/A</v>
      </c>
      <c r="S7373" s="36" t="e">
        <f ca="1">VLOOKUP(R7373,Lists!B:D,3,FALSE)</f>
        <v>#N/A</v>
      </c>
      <c r="T7373" s="36" t="str">
        <f>IF(F7373&lt;&gt;"",MATCH(R7373,'Maximum minutes'!B:B,0),"")</f>
        <v/>
      </c>
      <c r="U7373" s="36">
        <f ca="1">IF(F7373&lt;&gt;"",COUNTA(OFFSET('Maximum minutes'!$C$1,'Annexe A1 Cours'!T7373,0,1,50)),0)</f>
        <v>0</v>
      </c>
      <c r="V7373" s="37">
        <f ca="1">IFERROR(OFFSET('Maximum minutes'!$C$1,T7373+1,-1+MATCH(G7373,OFFSET('Maximum minutes'!$C$1,T7373-1,0,1,50),0)),0)</f>
        <v>0</v>
      </c>
      <c r="W7373" s="38">
        <f t="shared" ca="1" si="230"/>
        <v>0</v>
      </c>
    </row>
    <row r="7374" spans="1:23" s="36" customFormat="1" ht="18.75">
      <c r="A7374" s="34"/>
      <c r="B7374" s="39"/>
      <c r="C7374" s="39"/>
      <c r="D7374" s="35"/>
      <c r="E7374" s="40"/>
      <c r="F7374" s="39"/>
      <c r="G7374" s="39"/>
      <c r="H7374" s="39"/>
      <c r="I7374" s="34"/>
      <c r="J7374" s="34"/>
      <c r="K7374" s="34"/>
      <c r="L7374" s="34"/>
      <c r="M7374" s="43" t="str">
        <f ca="1">IFERROR(OFFSET('Maximum minutes'!$C$1,T7374,MATCH(IF(G7374&lt;&gt;"",G7374,F7374),OFFSET('Maximum minutes'!$C$1,T7374-1,0,1,U7374+1),0)-1)*IF(OR(ISNUMBER(J7374),J7374="sans examen"),1,0)*IF(W7374&lt;MinDate,1,0),"")</f>
        <v/>
      </c>
      <c r="N7374" s="36">
        <f t="shared" ca="1" si="231"/>
        <v>0</v>
      </c>
      <c r="O7374" s="36" t="e">
        <f ca="1">LEFT(OFFSET(Lists!$Q$2,MATCH(E7374,Lists!$R$3:$R$19,0),0),4)</f>
        <v>#N/A</v>
      </c>
      <c r="P7374" s="36" t="e">
        <f ca="1">MATCH(O7374,Lists!$S$2:$S$640,1)</f>
        <v>#N/A</v>
      </c>
      <c r="Q7374" s="36" t="e">
        <f ca="1">MATCH(LEFT(OFFSET(Lists!$Q$2,MATCH(E7374,Lists!$R$3:$R$19,0)+1,0),4),Lists!$S$3:$S$640,1)</f>
        <v>#N/A</v>
      </c>
      <c r="R7374" s="36" t="e">
        <f ca="1">LEFT(OFFSET(Lists!$S$2,P7374-1+MATCH(F7374,OFFSET(Lists!$T$3,P7374-1,0,Q7374-P7374+1),0),0),6)</f>
        <v>#N/A</v>
      </c>
      <c r="S7374" s="36" t="e">
        <f ca="1">VLOOKUP(R7374,Lists!B:D,3,FALSE)</f>
        <v>#N/A</v>
      </c>
      <c r="T7374" s="36" t="str">
        <f>IF(F7374&lt;&gt;"",MATCH(R7374,'Maximum minutes'!B:B,0),"")</f>
        <v/>
      </c>
      <c r="U7374" s="36">
        <f ca="1">IF(F7374&lt;&gt;"",COUNTA(OFFSET('Maximum minutes'!$C$1,'Annexe A1 Cours'!T7374,0,1,50)),0)</f>
        <v>0</v>
      </c>
      <c r="V7374" s="37">
        <f ca="1">IFERROR(OFFSET('Maximum minutes'!$C$1,T7374+1,-1+MATCH(G7374,OFFSET('Maximum minutes'!$C$1,T7374-1,0,1,50),0)),0)</f>
        <v>0</v>
      </c>
      <c r="W7374" s="38">
        <f t="shared" ca="1" si="230"/>
        <v>0</v>
      </c>
    </row>
    <row r="7375" spans="1:23" s="36" customFormat="1" ht="18.75">
      <c r="A7375" s="34"/>
      <c r="B7375" s="39"/>
      <c r="C7375" s="39"/>
      <c r="D7375" s="35"/>
      <c r="E7375" s="40"/>
      <c r="F7375" s="39"/>
      <c r="G7375" s="39"/>
      <c r="H7375" s="39"/>
      <c r="I7375" s="34"/>
      <c r="J7375" s="34"/>
      <c r="K7375" s="34"/>
      <c r="L7375" s="34"/>
      <c r="M7375" s="43" t="str">
        <f ca="1">IFERROR(OFFSET('Maximum minutes'!$C$1,T7375,MATCH(IF(G7375&lt;&gt;"",G7375,F7375),OFFSET('Maximum minutes'!$C$1,T7375-1,0,1,U7375+1),0)-1)*IF(OR(ISNUMBER(J7375),J7375="sans examen"),1,0)*IF(W7375&lt;MinDate,1,0),"")</f>
        <v/>
      </c>
      <c r="N7375" s="36">
        <f t="shared" ca="1" si="231"/>
        <v>0</v>
      </c>
      <c r="O7375" s="36" t="e">
        <f ca="1">LEFT(OFFSET(Lists!$Q$2,MATCH(E7375,Lists!$R$3:$R$19,0),0),4)</f>
        <v>#N/A</v>
      </c>
      <c r="P7375" s="36" t="e">
        <f ca="1">MATCH(O7375,Lists!$S$2:$S$640,1)</f>
        <v>#N/A</v>
      </c>
      <c r="Q7375" s="36" t="e">
        <f ca="1">MATCH(LEFT(OFFSET(Lists!$Q$2,MATCH(E7375,Lists!$R$3:$R$19,0)+1,0),4),Lists!$S$3:$S$640,1)</f>
        <v>#N/A</v>
      </c>
      <c r="R7375" s="36" t="e">
        <f ca="1">LEFT(OFFSET(Lists!$S$2,P7375-1+MATCH(F7375,OFFSET(Lists!$T$3,P7375-1,0,Q7375-P7375+1),0),0),6)</f>
        <v>#N/A</v>
      </c>
      <c r="S7375" s="36" t="e">
        <f ca="1">VLOOKUP(R7375,Lists!B:D,3,FALSE)</f>
        <v>#N/A</v>
      </c>
      <c r="T7375" s="36" t="str">
        <f>IF(F7375&lt;&gt;"",MATCH(R7375,'Maximum minutes'!B:B,0),"")</f>
        <v/>
      </c>
      <c r="U7375" s="36">
        <f ca="1">IF(F7375&lt;&gt;"",COUNTA(OFFSET('Maximum minutes'!$C$1,'Annexe A1 Cours'!T7375,0,1,50)),0)</f>
        <v>0</v>
      </c>
      <c r="V7375" s="37">
        <f ca="1">IFERROR(OFFSET('Maximum minutes'!$C$1,T7375+1,-1+MATCH(G7375,OFFSET('Maximum minutes'!$C$1,T7375-1,0,1,50),0)),0)</f>
        <v>0</v>
      </c>
      <c r="W7375" s="38">
        <f t="shared" ca="1" si="230"/>
        <v>0</v>
      </c>
    </row>
    <row r="7376" spans="1:23" s="36" customFormat="1" ht="18.75">
      <c r="A7376" s="34"/>
      <c r="B7376" s="39"/>
      <c r="C7376" s="39"/>
      <c r="D7376" s="35"/>
      <c r="E7376" s="40"/>
      <c r="F7376" s="39"/>
      <c r="G7376" s="39"/>
      <c r="H7376" s="39"/>
      <c r="I7376" s="34"/>
      <c r="J7376" s="34"/>
      <c r="K7376" s="34"/>
      <c r="L7376" s="34"/>
      <c r="M7376" s="43" t="str">
        <f ca="1">IFERROR(OFFSET('Maximum minutes'!$C$1,T7376,MATCH(IF(G7376&lt;&gt;"",G7376,F7376),OFFSET('Maximum minutes'!$C$1,T7376-1,0,1,U7376+1),0)-1)*IF(OR(ISNUMBER(J7376),J7376="sans examen"),1,0)*IF(W7376&lt;MinDate,1,0),"")</f>
        <v/>
      </c>
      <c r="N7376" s="36">
        <f t="shared" ca="1" si="231"/>
        <v>0</v>
      </c>
      <c r="O7376" s="36" t="e">
        <f ca="1">LEFT(OFFSET(Lists!$Q$2,MATCH(E7376,Lists!$R$3:$R$19,0),0),4)</f>
        <v>#N/A</v>
      </c>
      <c r="P7376" s="36" t="e">
        <f ca="1">MATCH(O7376,Lists!$S$2:$S$640,1)</f>
        <v>#N/A</v>
      </c>
      <c r="Q7376" s="36" t="e">
        <f ca="1">MATCH(LEFT(OFFSET(Lists!$Q$2,MATCH(E7376,Lists!$R$3:$R$19,0)+1,0),4),Lists!$S$3:$S$640,1)</f>
        <v>#N/A</v>
      </c>
      <c r="R7376" s="36" t="e">
        <f ca="1">LEFT(OFFSET(Lists!$S$2,P7376-1+MATCH(F7376,OFFSET(Lists!$T$3,P7376-1,0,Q7376-P7376+1),0),0),6)</f>
        <v>#N/A</v>
      </c>
      <c r="S7376" s="36" t="e">
        <f ca="1">VLOOKUP(R7376,Lists!B:D,3,FALSE)</f>
        <v>#N/A</v>
      </c>
      <c r="T7376" s="36" t="str">
        <f>IF(F7376&lt;&gt;"",MATCH(R7376,'Maximum minutes'!B:B,0),"")</f>
        <v/>
      </c>
      <c r="U7376" s="36">
        <f ca="1">IF(F7376&lt;&gt;"",COUNTA(OFFSET('Maximum minutes'!$C$1,'Annexe A1 Cours'!T7376,0,1,50)),0)</f>
        <v>0</v>
      </c>
      <c r="V7376" s="37">
        <f ca="1">IFERROR(OFFSET('Maximum minutes'!$C$1,T7376+1,-1+MATCH(G7376,OFFSET('Maximum minutes'!$C$1,T7376-1,0,1,50),0)),0)</f>
        <v>0</v>
      </c>
      <c r="W7376" s="38">
        <f t="shared" ca="1" si="230"/>
        <v>0</v>
      </c>
    </row>
    <row r="7377" spans="1:23" s="36" customFormat="1" ht="18.75">
      <c r="A7377" s="34"/>
      <c r="B7377" s="39"/>
      <c r="C7377" s="39"/>
      <c r="D7377" s="35"/>
      <c r="E7377" s="40"/>
      <c r="F7377" s="39"/>
      <c r="G7377" s="39"/>
      <c r="H7377" s="39"/>
      <c r="I7377" s="34"/>
      <c r="J7377" s="34"/>
      <c r="K7377" s="34"/>
      <c r="L7377" s="34"/>
      <c r="M7377" s="43" t="str">
        <f ca="1">IFERROR(OFFSET('Maximum minutes'!$C$1,T7377,MATCH(IF(G7377&lt;&gt;"",G7377,F7377),OFFSET('Maximum minutes'!$C$1,T7377-1,0,1,U7377+1),0)-1)*IF(OR(ISNUMBER(J7377),J7377="sans examen"),1,0)*IF(W7377&lt;MinDate,1,0),"")</f>
        <v/>
      </c>
      <c r="N7377" s="36">
        <f t="shared" ca="1" si="231"/>
        <v>0</v>
      </c>
      <c r="O7377" s="36" t="e">
        <f ca="1">LEFT(OFFSET(Lists!$Q$2,MATCH(E7377,Lists!$R$3:$R$19,0),0),4)</f>
        <v>#N/A</v>
      </c>
      <c r="P7377" s="36" t="e">
        <f ca="1">MATCH(O7377,Lists!$S$2:$S$640,1)</f>
        <v>#N/A</v>
      </c>
      <c r="Q7377" s="36" t="e">
        <f ca="1">MATCH(LEFT(OFFSET(Lists!$Q$2,MATCH(E7377,Lists!$R$3:$R$19,0)+1,0),4),Lists!$S$3:$S$640,1)</f>
        <v>#N/A</v>
      </c>
      <c r="R7377" s="36" t="e">
        <f ca="1">LEFT(OFFSET(Lists!$S$2,P7377-1+MATCH(F7377,OFFSET(Lists!$T$3,P7377-1,0,Q7377-P7377+1),0),0),6)</f>
        <v>#N/A</v>
      </c>
      <c r="S7377" s="36" t="e">
        <f ca="1">VLOOKUP(R7377,Lists!B:D,3,FALSE)</f>
        <v>#N/A</v>
      </c>
      <c r="T7377" s="36" t="str">
        <f>IF(F7377&lt;&gt;"",MATCH(R7377,'Maximum minutes'!B:B,0),"")</f>
        <v/>
      </c>
      <c r="U7377" s="36">
        <f ca="1">IF(F7377&lt;&gt;"",COUNTA(OFFSET('Maximum minutes'!$C$1,'Annexe A1 Cours'!T7377,0,1,50)),0)</f>
        <v>0</v>
      </c>
      <c r="V7377" s="37">
        <f ca="1">IFERROR(OFFSET('Maximum minutes'!$C$1,T7377+1,-1+MATCH(G7377,OFFSET('Maximum minutes'!$C$1,T7377-1,0,1,50),0)),0)</f>
        <v>0</v>
      </c>
      <c r="W7377" s="38">
        <f t="shared" ca="1" si="230"/>
        <v>0</v>
      </c>
    </row>
    <row r="7378" spans="1:23" s="36" customFormat="1" ht="18.75">
      <c r="A7378" s="34"/>
      <c r="B7378" s="39"/>
      <c r="C7378" s="39"/>
      <c r="D7378" s="35"/>
      <c r="E7378" s="40"/>
      <c r="F7378" s="39"/>
      <c r="G7378" s="39"/>
      <c r="H7378" s="39"/>
      <c r="I7378" s="34"/>
      <c r="J7378" s="34"/>
      <c r="K7378" s="34"/>
      <c r="L7378" s="34"/>
      <c r="M7378" s="43" t="str">
        <f ca="1">IFERROR(OFFSET('Maximum minutes'!$C$1,T7378,MATCH(IF(G7378&lt;&gt;"",G7378,F7378),OFFSET('Maximum minutes'!$C$1,T7378-1,0,1,U7378+1),0)-1)*IF(OR(ISNUMBER(J7378),J7378="sans examen"),1,0)*IF(W7378&lt;MinDate,1,0),"")</f>
        <v/>
      </c>
      <c r="N7378" s="36">
        <f t="shared" ca="1" si="231"/>
        <v>0</v>
      </c>
      <c r="O7378" s="36" t="e">
        <f ca="1">LEFT(OFFSET(Lists!$Q$2,MATCH(E7378,Lists!$R$3:$R$19,0),0),4)</f>
        <v>#N/A</v>
      </c>
      <c r="P7378" s="36" t="e">
        <f ca="1">MATCH(O7378,Lists!$S$2:$S$640,1)</f>
        <v>#N/A</v>
      </c>
      <c r="Q7378" s="36" t="e">
        <f ca="1">MATCH(LEFT(OFFSET(Lists!$Q$2,MATCH(E7378,Lists!$R$3:$R$19,0)+1,0),4),Lists!$S$3:$S$640,1)</f>
        <v>#N/A</v>
      </c>
      <c r="R7378" s="36" t="e">
        <f ca="1">LEFT(OFFSET(Lists!$S$2,P7378-1+MATCH(F7378,OFFSET(Lists!$T$3,P7378-1,0,Q7378-P7378+1),0),0),6)</f>
        <v>#N/A</v>
      </c>
      <c r="S7378" s="36" t="e">
        <f ca="1">VLOOKUP(R7378,Lists!B:D,3,FALSE)</f>
        <v>#N/A</v>
      </c>
      <c r="T7378" s="36" t="str">
        <f>IF(F7378&lt;&gt;"",MATCH(R7378,'Maximum minutes'!B:B,0),"")</f>
        <v/>
      </c>
      <c r="U7378" s="36">
        <f ca="1">IF(F7378&lt;&gt;"",COUNTA(OFFSET('Maximum minutes'!$C$1,'Annexe A1 Cours'!T7378,0,1,50)),0)</f>
        <v>0</v>
      </c>
      <c r="V7378" s="37">
        <f ca="1">IFERROR(OFFSET('Maximum minutes'!$C$1,T7378+1,-1+MATCH(G7378,OFFSET('Maximum minutes'!$C$1,T7378-1,0,1,50),0)),0)</f>
        <v>0</v>
      </c>
      <c r="W7378" s="38">
        <f t="shared" ca="1" si="230"/>
        <v>0</v>
      </c>
    </row>
    <row r="7379" spans="1:23" s="36" customFormat="1" ht="18.75">
      <c r="A7379" s="34"/>
      <c r="B7379" s="39"/>
      <c r="C7379" s="39"/>
      <c r="D7379" s="35"/>
      <c r="E7379" s="40"/>
      <c r="F7379" s="39"/>
      <c r="G7379" s="39"/>
      <c r="H7379" s="39"/>
      <c r="I7379" s="34"/>
      <c r="J7379" s="34"/>
      <c r="K7379" s="34"/>
      <c r="L7379" s="34"/>
      <c r="M7379" s="43" t="str">
        <f ca="1">IFERROR(OFFSET('Maximum minutes'!$C$1,T7379,MATCH(IF(G7379&lt;&gt;"",G7379,F7379),OFFSET('Maximum minutes'!$C$1,T7379-1,0,1,U7379+1),0)-1)*IF(OR(ISNUMBER(J7379),J7379="sans examen"),1,0)*IF(W7379&lt;MinDate,1,0),"")</f>
        <v/>
      </c>
      <c r="N7379" s="36">
        <f t="shared" ca="1" si="231"/>
        <v>0</v>
      </c>
      <c r="O7379" s="36" t="e">
        <f ca="1">LEFT(OFFSET(Lists!$Q$2,MATCH(E7379,Lists!$R$3:$R$19,0),0),4)</f>
        <v>#N/A</v>
      </c>
      <c r="P7379" s="36" t="e">
        <f ca="1">MATCH(O7379,Lists!$S$2:$S$640,1)</f>
        <v>#N/A</v>
      </c>
      <c r="Q7379" s="36" t="e">
        <f ca="1">MATCH(LEFT(OFFSET(Lists!$Q$2,MATCH(E7379,Lists!$R$3:$R$19,0)+1,0),4),Lists!$S$3:$S$640,1)</f>
        <v>#N/A</v>
      </c>
      <c r="R7379" s="36" t="e">
        <f ca="1">LEFT(OFFSET(Lists!$S$2,P7379-1+MATCH(F7379,OFFSET(Lists!$T$3,P7379-1,0,Q7379-P7379+1),0),0),6)</f>
        <v>#N/A</v>
      </c>
      <c r="S7379" s="36" t="e">
        <f ca="1">VLOOKUP(R7379,Lists!B:D,3,FALSE)</f>
        <v>#N/A</v>
      </c>
      <c r="T7379" s="36" t="str">
        <f>IF(F7379&lt;&gt;"",MATCH(R7379,'Maximum minutes'!B:B,0),"")</f>
        <v/>
      </c>
      <c r="U7379" s="36">
        <f ca="1">IF(F7379&lt;&gt;"",COUNTA(OFFSET('Maximum minutes'!$C$1,'Annexe A1 Cours'!T7379,0,1,50)),0)</f>
        <v>0</v>
      </c>
      <c r="V7379" s="37">
        <f ca="1">IFERROR(OFFSET('Maximum minutes'!$C$1,T7379+1,-1+MATCH(G7379,OFFSET('Maximum minutes'!$C$1,T7379-1,0,1,50),0)),0)</f>
        <v>0</v>
      </c>
      <c r="W7379" s="38">
        <f t="shared" ca="1" si="230"/>
        <v>0</v>
      </c>
    </row>
    <row r="7380" spans="1:23" s="36" customFormat="1" ht="18.75">
      <c r="A7380" s="34"/>
      <c r="B7380" s="39"/>
      <c r="C7380" s="39"/>
      <c r="D7380" s="35"/>
      <c r="E7380" s="40"/>
      <c r="F7380" s="39"/>
      <c r="G7380" s="39"/>
      <c r="H7380" s="39"/>
      <c r="I7380" s="34"/>
      <c r="J7380" s="34"/>
      <c r="K7380" s="34"/>
      <c r="L7380" s="34"/>
      <c r="M7380" s="43" t="str">
        <f ca="1">IFERROR(OFFSET('Maximum minutes'!$C$1,T7380,MATCH(IF(G7380&lt;&gt;"",G7380,F7380),OFFSET('Maximum minutes'!$C$1,T7380-1,0,1,U7380+1),0)-1)*IF(OR(ISNUMBER(J7380),J7380="sans examen"),1,0)*IF(W7380&lt;MinDate,1,0),"")</f>
        <v/>
      </c>
      <c r="N7380" s="36">
        <f t="shared" ca="1" si="231"/>
        <v>0</v>
      </c>
      <c r="O7380" s="36" t="e">
        <f ca="1">LEFT(OFFSET(Lists!$Q$2,MATCH(E7380,Lists!$R$3:$R$19,0),0),4)</f>
        <v>#N/A</v>
      </c>
      <c r="P7380" s="36" t="e">
        <f ca="1">MATCH(O7380,Lists!$S$2:$S$640,1)</f>
        <v>#N/A</v>
      </c>
      <c r="Q7380" s="36" t="e">
        <f ca="1">MATCH(LEFT(OFFSET(Lists!$Q$2,MATCH(E7380,Lists!$R$3:$R$19,0)+1,0),4),Lists!$S$3:$S$640,1)</f>
        <v>#N/A</v>
      </c>
      <c r="R7380" s="36" t="e">
        <f ca="1">LEFT(OFFSET(Lists!$S$2,P7380-1+MATCH(F7380,OFFSET(Lists!$T$3,P7380-1,0,Q7380-P7380+1),0),0),6)</f>
        <v>#N/A</v>
      </c>
      <c r="S7380" s="36" t="e">
        <f ca="1">VLOOKUP(R7380,Lists!B:D,3,FALSE)</f>
        <v>#N/A</v>
      </c>
      <c r="T7380" s="36" t="str">
        <f>IF(F7380&lt;&gt;"",MATCH(R7380,'Maximum minutes'!B:B,0),"")</f>
        <v/>
      </c>
      <c r="U7380" s="36">
        <f ca="1">IF(F7380&lt;&gt;"",COUNTA(OFFSET('Maximum minutes'!$C$1,'Annexe A1 Cours'!T7380,0,1,50)),0)</f>
        <v>0</v>
      </c>
      <c r="V7380" s="37">
        <f ca="1">IFERROR(OFFSET('Maximum minutes'!$C$1,T7380+1,-1+MATCH(G7380,OFFSET('Maximum minutes'!$C$1,T7380-1,0,1,50),0)),0)</f>
        <v>0</v>
      </c>
      <c r="W7380" s="38">
        <f t="shared" ca="1" si="230"/>
        <v>0</v>
      </c>
    </row>
    <row r="7381" spans="1:23" s="36" customFormat="1" ht="18.75">
      <c r="A7381" s="34"/>
      <c r="B7381" s="39"/>
      <c r="C7381" s="39"/>
      <c r="D7381" s="35"/>
      <c r="E7381" s="40"/>
      <c r="F7381" s="39"/>
      <c r="G7381" s="39"/>
      <c r="H7381" s="39"/>
      <c r="I7381" s="34"/>
      <c r="J7381" s="34"/>
      <c r="K7381" s="34"/>
      <c r="L7381" s="34"/>
      <c r="M7381" s="43" t="str">
        <f ca="1">IFERROR(OFFSET('Maximum minutes'!$C$1,T7381,MATCH(IF(G7381&lt;&gt;"",G7381,F7381),OFFSET('Maximum minutes'!$C$1,T7381-1,0,1,U7381+1),0)-1)*IF(OR(ISNUMBER(J7381),J7381="sans examen"),1,0)*IF(W7381&lt;MinDate,1,0),"")</f>
        <v/>
      </c>
      <c r="N7381" s="36">
        <f t="shared" ca="1" si="231"/>
        <v>0</v>
      </c>
      <c r="O7381" s="36" t="e">
        <f ca="1">LEFT(OFFSET(Lists!$Q$2,MATCH(E7381,Lists!$R$3:$R$19,0),0),4)</f>
        <v>#N/A</v>
      </c>
      <c r="P7381" s="36" t="e">
        <f ca="1">MATCH(O7381,Lists!$S$2:$S$640,1)</f>
        <v>#N/A</v>
      </c>
      <c r="Q7381" s="36" t="e">
        <f ca="1">MATCH(LEFT(OFFSET(Lists!$Q$2,MATCH(E7381,Lists!$R$3:$R$19,0)+1,0),4),Lists!$S$3:$S$640,1)</f>
        <v>#N/A</v>
      </c>
      <c r="R7381" s="36" t="e">
        <f ca="1">LEFT(OFFSET(Lists!$S$2,P7381-1+MATCH(F7381,OFFSET(Lists!$T$3,P7381-1,0,Q7381-P7381+1),0),0),6)</f>
        <v>#N/A</v>
      </c>
      <c r="S7381" s="36" t="e">
        <f ca="1">VLOOKUP(R7381,Lists!B:D,3,FALSE)</f>
        <v>#N/A</v>
      </c>
      <c r="T7381" s="36" t="str">
        <f>IF(F7381&lt;&gt;"",MATCH(R7381,'Maximum minutes'!B:B,0),"")</f>
        <v/>
      </c>
      <c r="U7381" s="36">
        <f ca="1">IF(F7381&lt;&gt;"",COUNTA(OFFSET('Maximum minutes'!$C$1,'Annexe A1 Cours'!T7381,0,1,50)),0)</f>
        <v>0</v>
      </c>
      <c r="V7381" s="37">
        <f ca="1">IFERROR(OFFSET('Maximum minutes'!$C$1,T7381+1,-1+MATCH(G7381,OFFSET('Maximum minutes'!$C$1,T7381-1,0,1,50),0)),0)</f>
        <v>0</v>
      </c>
      <c r="W7381" s="38">
        <f t="shared" ca="1" si="230"/>
        <v>0</v>
      </c>
    </row>
    <row r="7382" spans="1:23" s="36" customFormat="1" ht="18.75">
      <c r="A7382" s="34"/>
      <c r="B7382" s="39"/>
      <c r="C7382" s="39"/>
      <c r="D7382" s="35"/>
      <c r="E7382" s="40"/>
      <c r="F7382" s="39"/>
      <c r="G7382" s="39"/>
      <c r="H7382" s="39"/>
      <c r="I7382" s="34"/>
      <c r="J7382" s="34"/>
      <c r="K7382" s="34"/>
      <c r="L7382" s="34"/>
      <c r="M7382" s="43" t="str">
        <f ca="1">IFERROR(OFFSET('Maximum minutes'!$C$1,T7382,MATCH(IF(G7382&lt;&gt;"",G7382,F7382),OFFSET('Maximum minutes'!$C$1,T7382-1,0,1,U7382+1),0)-1)*IF(OR(ISNUMBER(J7382),J7382="sans examen"),1,0)*IF(W7382&lt;MinDate,1,0),"")</f>
        <v/>
      </c>
      <c r="N7382" s="36">
        <f t="shared" ca="1" si="231"/>
        <v>0</v>
      </c>
      <c r="O7382" s="36" t="e">
        <f ca="1">LEFT(OFFSET(Lists!$Q$2,MATCH(E7382,Lists!$R$3:$R$19,0),0),4)</f>
        <v>#N/A</v>
      </c>
      <c r="P7382" s="36" t="e">
        <f ca="1">MATCH(O7382,Lists!$S$2:$S$640,1)</f>
        <v>#N/A</v>
      </c>
      <c r="Q7382" s="36" t="e">
        <f ca="1">MATCH(LEFT(OFFSET(Lists!$Q$2,MATCH(E7382,Lists!$R$3:$R$19,0)+1,0),4),Lists!$S$3:$S$640,1)</f>
        <v>#N/A</v>
      </c>
      <c r="R7382" s="36" t="e">
        <f ca="1">LEFT(OFFSET(Lists!$S$2,P7382-1+MATCH(F7382,OFFSET(Lists!$T$3,P7382-1,0,Q7382-P7382+1),0),0),6)</f>
        <v>#N/A</v>
      </c>
      <c r="S7382" s="36" t="e">
        <f ca="1">VLOOKUP(R7382,Lists!B:D,3,FALSE)</f>
        <v>#N/A</v>
      </c>
      <c r="T7382" s="36" t="str">
        <f>IF(F7382&lt;&gt;"",MATCH(R7382,'Maximum minutes'!B:B,0),"")</f>
        <v/>
      </c>
      <c r="U7382" s="36">
        <f ca="1">IF(F7382&lt;&gt;"",COUNTA(OFFSET('Maximum minutes'!$C$1,'Annexe A1 Cours'!T7382,0,1,50)),0)</f>
        <v>0</v>
      </c>
      <c r="V7382" s="37">
        <f ca="1">IFERROR(OFFSET('Maximum minutes'!$C$1,T7382+1,-1+MATCH(G7382,OFFSET('Maximum minutes'!$C$1,T7382-1,0,1,50),0)),0)</f>
        <v>0</v>
      </c>
      <c r="W7382" s="38">
        <f t="shared" ca="1" si="230"/>
        <v>0</v>
      </c>
    </row>
    <row r="7383" spans="1:23" s="36" customFormat="1" ht="18.75">
      <c r="A7383" s="34"/>
      <c r="B7383" s="39"/>
      <c r="C7383" s="39"/>
      <c r="D7383" s="35"/>
      <c r="E7383" s="40"/>
      <c r="F7383" s="39"/>
      <c r="G7383" s="39"/>
      <c r="H7383" s="39"/>
      <c r="I7383" s="34"/>
      <c r="J7383" s="34"/>
      <c r="K7383" s="34"/>
      <c r="L7383" s="34"/>
      <c r="M7383" s="43" t="str">
        <f ca="1">IFERROR(OFFSET('Maximum minutes'!$C$1,T7383,MATCH(IF(G7383&lt;&gt;"",G7383,F7383),OFFSET('Maximum minutes'!$C$1,T7383-1,0,1,U7383+1),0)-1)*IF(OR(ISNUMBER(J7383),J7383="sans examen"),1,0)*IF(W7383&lt;MinDate,1,0),"")</f>
        <v/>
      </c>
      <c r="N7383" s="36">
        <f t="shared" ca="1" si="231"/>
        <v>0</v>
      </c>
      <c r="O7383" s="36" t="e">
        <f ca="1">LEFT(OFFSET(Lists!$Q$2,MATCH(E7383,Lists!$R$3:$R$19,0),0),4)</f>
        <v>#N/A</v>
      </c>
      <c r="P7383" s="36" t="e">
        <f ca="1">MATCH(O7383,Lists!$S$2:$S$640,1)</f>
        <v>#N/A</v>
      </c>
      <c r="Q7383" s="36" t="e">
        <f ca="1">MATCH(LEFT(OFFSET(Lists!$Q$2,MATCH(E7383,Lists!$R$3:$R$19,0)+1,0),4),Lists!$S$3:$S$640,1)</f>
        <v>#N/A</v>
      </c>
      <c r="R7383" s="36" t="e">
        <f ca="1">LEFT(OFFSET(Lists!$S$2,P7383-1+MATCH(F7383,OFFSET(Lists!$T$3,P7383-1,0,Q7383-P7383+1),0),0),6)</f>
        <v>#N/A</v>
      </c>
      <c r="S7383" s="36" t="e">
        <f ca="1">VLOOKUP(R7383,Lists!B:D,3,FALSE)</f>
        <v>#N/A</v>
      </c>
      <c r="T7383" s="36" t="str">
        <f>IF(F7383&lt;&gt;"",MATCH(R7383,'Maximum minutes'!B:B,0),"")</f>
        <v/>
      </c>
      <c r="U7383" s="36">
        <f ca="1">IF(F7383&lt;&gt;"",COUNTA(OFFSET('Maximum minutes'!$C$1,'Annexe A1 Cours'!T7383,0,1,50)),0)</f>
        <v>0</v>
      </c>
      <c r="V7383" s="37">
        <f ca="1">IFERROR(OFFSET('Maximum minutes'!$C$1,T7383+1,-1+MATCH(G7383,OFFSET('Maximum minutes'!$C$1,T7383-1,0,1,50),0)),0)</f>
        <v>0</v>
      </c>
      <c r="W7383" s="38">
        <f t="shared" ca="1" si="230"/>
        <v>0</v>
      </c>
    </row>
    <row r="7384" spans="1:23" s="36" customFormat="1" ht="18.75">
      <c r="A7384" s="34"/>
      <c r="B7384" s="39"/>
      <c r="C7384" s="39"/>
      <c r="D7384" s="35"/>
      <c r="E7384" s="40"/>
      <c r="F7384" s="39"/>
      <c r="G7384" s="39"/>
      <c r="H7384" s="39"/>
      <c r="I7384" s="34"/>
      <c r="J7384" s="34"/>
      <c r="K7384" s="34"/>
      <c r="L7384" s="34"/>
      <c r="M7384" s="43" t="str">
        <f ca="1">IFERROR(OFFSET('Maximum minutes'!$C$1,T7384,MATCH(IF(G7384&lt;&gt;"",G7384,F7384),OFFSET('Maximum minutes'!$C$1,T7384-1,0,1,U7384+1),0)-1)*IF(OR(ISNUMBER(J7384),J7384="sans examen"),1,0)*IF(W7384&lt;MinDate,1,0),"")</f>
        <v/>
      </c>
      <c r="N7384" s="36">
        <f t="shared" ca="1" si="231"/>
        <v>0</v>
      </c>
      <c r="O7384" s="36" t="e">
        <f ca="1">LEFT(OFFSET(Lists!$Q$2,MATCH(E7384,Lists!$R$3:$R$19,0),0),4)</f>
        <v>#N/A</v>
      </c>
      <c r="P7384" s="36" t="e">
        <f ca="1">MATCH(O7384,Lists!$S$2:$S$640,1)</f>
        <v>#N/A</v>
      </c>
      <c r="Q7384" s="36" t="e">
        <f ca="1">MATCH(LEFT(OFFSET(Lists!$Q$2,MATCH(E7384,Lists!$R$3:$R$19,0)+1,0),4),Lists!$S$3:$S$640,1)</f>
        <v>#N/A</v>
      </c>
      <c r="R7384" s="36" t="e">
        <f ca="1">LEFT(OFFSET(Lists!$S$2,P7384-1+MATCH(F7384,OFFSET(Lists!$T$3,P7384-1,0,Q7384-P7384+1),0),0),6)</f>
        <v>#N/A</v>
      </c>
      <c r="S7384" s="36" t="e">
        <f ca="1">VLOOKUP(R7384,Lists!B:D,3,FALSE)</f>
        <v>#N/A</v>
      </c>
      <c r="T7384" s="36" t="str">
        <f>IF(F7384&lt;&gt;"",MATCH(R7384,'Maximum minutes'!B:B,0),"")</f>
        <v/>
      </c>
      <c r="U7384" s="36">
        <f ca="1">IF(F7384&lt;&gt;"",COUNTA(OFFSET('Maximum minutes'!$C$1,'Annexe A1 Cours'!T7384,0,1,50)),0)</f>
        <v>0</v>
      </c>
      <c r="V7384" s="37">
        <f ca="1">IFERROR(OFFSET('Maximum minutes'!$C$1,T7384+1,-1+MATCH(G7384,OFFSET('Maximum minutes'!$C$1,T7384-1,0,1,50),0)),0)</f>
        <v>0</v>
      </c>
      <c r="W7384" s="38">
        <f t="shared" ca="1" si="230"/>
        <v>0</v>
      </c>
    </row>
    <row r="7385" spans="1:23" s="36" customFormat="1" ht="18.75">
      <c r="A7385" s="34"/>
      <c r="B7385" s="39"/>
      <c r="C7385" s="39"/>
      <c r="D7385" s="35"/>
      <c r="E7385" s="40"/>
      <c r="F7385" s="39"/>
      <c r="G7385" s="39"/>
      <c r="H7385" s="39"/>
      <c r="I7385" s="34"/>
      <c r="J7385" s="34"/>
      <c r="K7385" s="34"/>
      <c r="L7385" s="34"/>
      <c r="M7385" s="43" t="str">
        <f ca="1">IFERROR(OFFSET('Maximum minutes'!$C$1,T7385,MATCH(IF(G7385&lt;&gt;"",G7385,F7385),OFFSET('Maximum minutes'!$C$1,T7385-1,0,1,U7385+1),0)-1)*IF(OR(ISNUMBER(J7385),J7385="sans examen"),1,0)*IF(W7385&lt;MinDate,1,0),"")</f>
        <v/>
      </c>
      <c r="N7385" s="36">
        <f t="shared" ca="1" si="231"/>
        <v>0</v>
      </c>
      <c r="O7385" s="36" t="e">
        <f ca="1">LEFT(OFFSET(Lists!$Q$2,MATCH(E7385,Lists!$R$3:$R$19,0),0),4)</f>
        <v>#N/A</v>
      </c>
      <c r="P7385" s="36" t="e">
        <f ca="1">MATCH(O7385,Lists!$S$2:$S$640,1)</f>
        <v>#N/A</v>
      </c>
      <c r="Q7385" s="36" t="e">
        <f ca="1">MATCH(LEFT(OFFSET(Lists!$Q$2,MATCH(E7385,Lists!$R$3:$R$19,0)+1,0),4),Lists!$S$3:$S$640,1)</f>
        <v>#N/A</v>
      </c>
      <c r="R7385" s="36" t="e">
        <f ca="1">LEFT(OFFSET(Lists!$S$2,P7385-1+MATCH(F7385,OFFSET(Lists!$T$3,P7385-1,0,Q7385-P7385+1),0),0),6)</f>
        <v>#N/A</v>
      </c>
      <c r="S7385" s="36" t="e">
        <f ca="1">VLOOKUP(R7385,Lists!B:D,3,FALSE)</f>
        <v>#N/A</v>
      </c>
      <c r="T7385" s="36" t="str">
        <f>IF(F7385&lt;&gt;"",MATCH(R7385,'Maximum minutes'!B:B,0),"")</f>
        <v/>
      </c>
      <c r="U7385" s="36">
        <f ca="1">IF(F7385&lt;&gt;"",COUNTA(OFFSET('Maximum minutes'!$C$1,'Annexe A1 Cours'!T7385,0,1,50)),0)</f>
        <v>0</v>
      </c>
      <c r="V7385" s="37">
        <f ca="1">IFERROR(OFFSET('Maximum minutes'!$C$1,T7385+1,-1+MATCH(G7385,OFFSET('Maximum minutes'!$C$1,T7385-1,0,1,50),0)),0)</f>
        <v>0</v>
      </c>
      <c r="W7385" s="38">
        <f t="shared" ca="1" si="230"/>
        <v>0</v>
      </c>
    </row>
    <row r="7386" spans="1:23" s="36" customFormat="1" ht="18.75">
      <c r="A7386" s="34"/>
      <c r="B7386" s="39"/>
      <c r="C7386" s="39"/>
      <c r="D7386" s="35"/>
      <c r="E7386" s="40"/>
      <c r="F7386" s="39"/>
      <c r="G7386" s="39"/>
      <c r="H7386" s="39"/>
      <c r="I7386" s="34"/>
      <c r="J7386" s="34"/>
      <c r="K7386" s="34"/>
      <c r="L7386" s="34"/>
      <c r="M7386" s="43" t="str">
        <f ca="1">IFERROR(OFFSET('Maximum minutes'!$C$1,T7386,MATCH(IF(G7386&lt;&gt;"",G7386,F7386),OFFSET('Maximum minutes'!$C$1,T7386-1,0,1,U7386+1),0)-1)*IF(OR(ISNUMBER(J7386),J7386="sans examen"),1,0)*IF(W7386&lt;MinDate,1,0),"")</f>
        <v/>
      </c>
      <c r="N7386" s="36">
        <f t="shared" ca="1" si="231"/>
        <v>0</v>
      </c>
      <c r="O7386" s="36" t="e">
        <f ca="1">LEFT(OFFSET(Lists!$Q$2,MATCH(E7386,Lists!$R$3:$R$19,0),0),4)</f>
        <v>#N/A</v>
      </c>
      <c r="P7386" s="36" t="e">
        <f ca="1">MATCH(O7386,Lists!$S$2:$S$640,1)</f>
        <v>#N/A</v>
      </c>
      <c r="Q7386" s="36" t="e">
        <f ca="1">MATCH(LEFT(OFFSET(Lists!$Q$2,MATCH(E7386,Lists!$R$3:$R$19,0)+1,0),4),Lists!$S$3:$S$640,1)</f>
        <v>#N/A</v>
      </c>
      <c r="R7386" s="36" t="e">
        <f ca="1">LEFT(OFFSET(Lists!$S$2,P7386-1+MATCH(F7386,OFFSET(Lists!$T$3,P7386-1,0,Q7386-P7386+1),0),0),6)</f>
        <v>#N/A</v>
      </c>
      <c r="S7386" s="36" t="e">
        <f ca="1">VLOOKUP(R7386,Lists!B:D,3,FALSE)</f>
        <v>#N/A</v>
      </c>
      <c r="T7386" s="36" t="str">
        <f>IF(F7386&lt;&gt;"",MATCH(R7386,'Maximum minutes'!B:B,0),"")</f>
        <v/>
      </c>
      <c r="U7386" s="36">
        <f ca="1">IF(F7386&lt;&gt;"",COUNTA(OFFSET('Maximum minutes'!$C$1,'Annexe A1 Cours'!T7386,0,1,50)),0)</f>
        <v>0</v>
      </c>
      <c r="V7386" s="37">
        <f ca="1">IFERROR(OFFSET('Maximum minutes'!$C$1,T7386+1,-1+MATCH(G7386,OFFSET('Maximum minutes'!$C$1,T7386-1,0,1,50),0)),0)</f>
        <v>0</v>
      </c>
      <c r="W7386" s="38">
        <f t="shared" ca="1" si="230"/>
        <v>0</v>
      </c>
    </row>
    <row r="7387" spans="1:23" s="36" customFormat="1" ht="18.75">
      <c r="A7387" s="34"/>
      <c r="B7387" s="39"/>
      <c r="C7387" s="39"/>
      <c r="D7387" s="35"/>
      <c r="E7387" s="40"/>
      <c r="F7387" s="39"/>
      <c r="G7387" s="39"/>
      <c r="H7387" s="39"/>
      <c r="I7387" s="34"/>
      <c r="J7387" s="34"/>
      <c r="K7387" s="34"/>
      <c r="L7387" s="34"/>
      <c r="M7387" s="43" t="str">
        <f ca="1">IFERROR(OFFSET('Maximum minutes'!$C$1,T7387,MATCH(IF(G7387&lt;&gt;"",G7387,F7387),OFFSET('Maximum minutes'!$C$1,T7387-1,0,1,U7387+1),0)-1)*IF(OR(ISNUMBER(J7387),J7387="sans examen"),1,0)*IF(W7387&lt;MinDate,1,0),"")</f>
        <v/>
      </c>
      <c r="N7387" s="36">
        <f t="shared" ca="1" si="231"/>
        <v>0</v>
      </c>
      <c r="O7387" s="36" t="e">
        <f ca="1">LEFT(OFFSET(Lists!$Q$2,MATCH(E7387,Lists!$R$3:$R$19,0),0),4)</f>
        <v>#N/A</v>
      </c>
      <c r="P7387" s="36" t="e">
        <f ca="1">MATCH(O7387,Lists!$S$2:$S$640,1)</f>
        <v>#N/A</v>
      </c>
      <c r="Q7387" s="36" t="e">
        <f ca="1">MATCH(LEFT(OFFSET(Lists!$Q$2,MATCH(E7387,Lists!$R$3:$R$19,0)+1,0),4),Lists!$S$3:$S$640,1)</f>
        <v>#N/A</v>
      </c>
      <c r="R7387" s="36" t="e">
        <f ca="1">LEFT(OFFSET(Lists!$S$2,P7387-1+MATCH(F7387,OFFSET(Lists!$T$3,P7387-1,0,Q7387-P7387+1),0),0),6)</f>
        <v>#N/A</v>
      </c>
      <c r="S7387" s="36" t="e">
        <f ca="1">VLOOKUP(R7387,Lists!B:D,3,FALSE)</f>
        <v>#N/A</v>
      </c>
      <c r="T7387" s="36" t="str">
        <f>IF(F7387&lt;&gt;"",MATCH(R7387,'Maximum minutes'!B:B,0),"")</f>
        <v/>
      </c>
      <c r="U7387" s="36">
        <f ca="1">IF(F7387&lt;&gt;"",COUNTA(OFFSET('Maximum minutes'!$C$1,'Annexe A1 Cours'!T7387,0,1,50)),0)</f>
        <v>0</v>
      </c>
      <c r="V7387" s="37">
        <f ca="1">IFERROR(OFFSET('Maximum minutes'!$C$1,T7387+1,-1+MATCH(G7387,OFFSET('Maximum minutes'!$C$1,T7387-1,0,1,50),0)),0)</f>
        <v>0</v>
      </c>
      <c r="W7387" s="38">
        <f t="shared" ca="1" si="230"/>
        <v>0</v>
      </c>
    </row>
    <row r="7388" spans="1:23" s="36" customFormat="1" ht="18.75">
      <c r="A7388" s="34"/>
      <c r="B7388" s="39"/>
      <c r="C7388" s="39"/>
      <c r="D7388" s="35"/>
      <c r="E7388" s="40"/>
      <c r="F7388" s="39"/>
      <c r="G7388" s="39"/>
      <c r="H7388" s="39"/>
      <c r="I7388" s="34"/>
      <c r="J7388" s="34"/>
      <c r="K7388" s="34"/>
      <c r="L7388" s="34"/>
      <c r="M7388" s="43" t="str">
        <f ca="1">IFERROR(OFFSET('Maximum minutes'!$C$1,T7388,MATCH(IF(G7388&lt;&gt;"",G7388,F7388),OFFSET('Maximum minutes'!$C$1,T7388-1,0,1,U7388+1),0)-1)*IF(OR(ISNUMBER(J7388),J7388="sans examen"),1,0)*IF(W7388&lt;MinDate,1,0),"")</f>
        <v/>
      </c>
      <c r="N7388" s="36">
        <f t="shared" ca="1" si="231"/>
        <v>0</v>
      </c>
      <c r="O7388" s="36" t="e">
        <f ca="1">LEFT(OFFSET(Lists!$Q$2,MATCH(E7388,Lists!$R$3:$R$19,0),0),4)</f>
        <v>#N/A</v>
      </c>
      <c r="P7388" s="36" t="e">
        <f ca="1">MATCH(O7388,Lists!$S$2:$S$640,1)</f>
        <v>#N/A</v>
      </c>
      <c r="Q7388" s="36" t="e">
        <f ca="1">MATCH(LEFT(OFFSET(Lists!$Q$2,MATCH(E7388,Lists!$R$3:$R$19,0)+1,0),4),Lists!$S$3:$S$640,1)</f>
        <v>#N/A</v>
      </c>
      <c r="R7388" s="36" t="e">
        <f ca="1">LEFT(OFFSET(Lists!$S$2,P7388-1+MATCH(F7388,OFFSET(Lists!$T$3,P7388-1,0,Q7388-P7388+1),0),0),6)</f>
        <v>#N/A</v>
      </c>
      <c r="S7388" s="36" t="e">
        <f ca="1">VLOOKUP(R7388,Lists!B:D,3,FALSE)</f>
        <v>#N/A</v>
      </c>
      <c r="T7388" s="36" t="str">
        <f>IF(F7388&lt;&gt;"",MATCH(R7388,'Maximum minutes'!B:B,0),"")</f>
        <v/>
      </c>
      <c r="U7388" s="36">
        <f ca="1">IF(F7388&lt;&gt;"",COUNTA(OFFSET('Maximum minutes'!$C$1,'Annexe A1 Cours'!T7388,0,1,50)),0)</f>
        <v>0</v>
      </c>
      <c r="V7388" s="37">
        <f ca="1">IFERROR(OFFSET('Maximum minutes'!$C$1,T7388+1,-1+MATCH(G7388,OFFSET('Maximum minutes'!$C$1,T7388-1,0,1,50),0)),0)</f>
        <v>0</v>
      </c>
      <c r="W7388" s="38">
        <f t="shared" ca="1" si="230"/>
        <v>0</v>
      </c>
    </row>
    <row r="7389" spans="1:23" s="36" customFormat="1" ht="18.75">
      <c r="A7389" s="34"/>
      <c r="B7389" s="39"/>
      <c r="C7389" s="39"/>
      <c r="D7389" s="35"/>
      <c r="E7389" s="40"/>
      <c r="F7389" s="39"/>
      <c r="G7389" s="39"/>
      <c r="H7389" s="39"/>
      <c r="I7389" s="34"/>
      <c r="J7389" s="34"/>
      <c r="K7389" s="34"/>
      <c r="L7389" s="34"/>
      <c r="M7389" s="43" t="str">
        <f ca="1">IFERROR(OFFSET('Maximum minutes'!$C$1,T7389,MATCH(IF(G7389&lt;&gt;"",G7389,F7389),OFFSET('Maximum minutes'!$C$1,T7389-1,0,1,U7389+1),0)-1)*IF(OR(ISNUMBER(J7389),J7389="sans examen"),1,0)*IF(W7389&lt;MinDate,1,0),"")</f>
        <v/>
      </c>
      <c r="N7389" s="36">
        <f t="shared" ca="1" si="231"/>
        <v>0</v>
      </c>
      <c r="O7389" s="36" t="e">
        <f ca="1">LEFT(OFFSET(Lists!$Q$2,MATCH(E7389,Lists!$R$3:$R$19,0),0),4)</f>
        <v>#N/A</v>
      </c>
      <c r="P7389" s="36" t="e">
        <f ca="1">MATCH(O7389,Lists!$S$2:$S$640,1)</f>
        <v>#N/A</v>
      </c>
      <c r="Q7389" s="36" t="e">
        <f ca="1">MATCH(LEFT(OFFSET(Lists!$Q$2,MATCH(E7389,Lists!$R$3:$R$19,0)+1,0),4),Lists!$S$3:$S$640,1)</f>
        <v>#N/A</v>
      </c>
      <c r="R7389" s="36" t="e">
        <f ca="1">LEFT(OFFSET(Lists!$S$2,P7389-1+MATCH(F7389,OFFSET(Lists!$T$3,P7389-1,0,Q7389-P7389+1),0),0),6)</f>
        <v>#N/A</v>
      </c>
      <c r="S7389" s="36" t="e">
        <f ca="1">VLOOKUP(R7389,Lists!B:D,3,FALSE)</f>
        <v>#N/A</v>
      </c>
      <c r="T7389" s="36" t="str">
        <f>IF(F7389&lt;&gt;"",MATCH(R7389,'Maximum minutes'!B:B,0),"")</f>
        <v/>
      </c>
      <c r="U7389" s="36">
        <f ca="1">IF(F7389&lt;&gt;"",COUNTA(OFFSET('Maximum minutes'!$C$1,'Annexe A1 Cours'!T7389,0,1,50)),0)</f>
        <v>0</v>
      </c>
      <c r="V7389" s="37">
        <f ca="1">IFERROR(OFFSET('Maximum minutes'!$C$1,T7389+1,-1+MATCH(G7389,OFFSET('Maximum minutes'!$C$1,T7389-1,0,1,50),0)),0)</f>
        <v>0</v>
      </c>
      <c r="W7389" s="38">
        <f t="shared" ca="1" si="230"/>
        <v>0</v>
      </c>
    </row>
    <row r="7390" spans="1:23" s="36" customFormat="1" ht="18.75">
      <c r="A7390" s="34"/>
      <c r="B7390" s="39"/>
      <c r="C7390" s="39"/>
      <c r="D7390" s="35"/>
      <c r="E7390" s="40"/>
      <c r="F7390" s="39"/>
      <c r="G7390" s="39"/>
      <c r="H7390" s="39"/>
      <c r="I7390" s="34"/>
      <c r="J7390" s="34"/>
      <c r="K7390" s="34"/>
      <c r="L7390" s="34"/>
      <c r="M7390" s="43" t="str">
        <f ca="1">IFERROR(OFFSET('Maximum minutes'!$C$1,T7390,MATCH(IF(G7390&lt;&gt;"",G7390,F7390),OFFSET('Maximum minutes'!$C$1,T7390-1,0,1,U7390+1),0)-1)*IF(OR(ISNUMBER(J7390),J7390="sans examen"),1,0)*IF(W7390&lt;MinDate,1,0),"")</f>
        <v/>
      </c>
      <c r="N7390" s="36">
        <f t="shared" ca="1" si="231"/>
        <v>0</v>
      </c>
      <c r="O7390" s="36" t="e">
        <f ca="1">LEFT(OFFSET(Lists!$Q$2,MATCH(E7390,Lists!$R$3:$R$19,0),0),4)</f>
        <v>#N/A</v>
      </c>
      <c r="P7390" s="36" t="e">
        <f ca="1">MATCH(O7390,Lists!$S$2:$S$640,1)</f>
        <v>#N/A</v>
      </c>
      <c r="Q7390" s="36" t="e">
        <f ca="1">MATCH(LEFT(OFFSET(Lists!$Q$2,MATCH(E7390,Lists!$R$3:$R$19,0)+1,0),4),Lists!$S$3:$S$640,1)</f>
        <v>#N/A</v>
      </c>
      <c r="R7390" s="36" t="e">
        <f ca="1">LEFT(OFFSET(Lists!$S$2,P7390-1+MATCH(F7390,OFFSET(Lists!$T$3,P7390-1,0,Q7390-P7390+1),0),0),6)</f>
        <v>#N/A</v>
      </c>
      <c r="S7390" s="36" t="e">
        <f ca="1">VLOOKUP(R7390,Lists!B:D,3,FALSE)</f>
        <v>#N/A</v>
      </c>
      <c r="T7390" s="36" t="str">
        <f>IF(F7390&lt;&gt;"",MATCH(R7390,'Maximum minutes'!B:B,0),"")</f>
        <v/>
      </c>
      <c r="U7390" s="36">
        <f ca="1">IF(F7390&lt;&gt;"",COUNTA(OFFSET('Maximum minutes'!$C$1,'Annexe A1 Cours'!T7390,0,1,50)),0)</f>
        <v>0</v>
      </c>
      <c r="V7390" s="37">
        <f ca="1">IFERROR(OFFSET('Maximum minutes'!$C$1,T7390+1,-1+MATCH(G7390,OFFSET('Maximum minutes'!$C$1,T7390-1,0,1,50),0)),0)</f>
        <v>0</v>
      </c>
      <c r="W7390" s="38">
        <f t="shared" ca="1" si="230"/>
        <v>0</v>
      </c>
    </row>
    <row r="7391" spans="1:23" s="36" customFormat="1" ht="18.75">
      <c r="A7391" s="34"/>
      <c r="B7391" s="39"/>
      <c r="C7391" s="39"/>
      <c r="D7391" s="35"/>
      <c r="E7391" s="40"/>
      <c r="F7391" s="39"/>
      <c r="G7391" s="39"/>
      <c r="H7391" s="39"/>
      <c r="I7391" s="34"/>
      <c r="J7391" s="34"/>
      <c r="K7391" s="34"/>
      <c r="L7391" s="34"/>
      <c r="M7391" s="43" t="str">
        <f ca="1">IFERROR(OFFSET('Maximum minutes'!$C$1,T7391,MATCH(IF(G7391&lt;&gt;"",G7391,F7391),OFFSET('Maximum minutes'!$C$1,T7391-1,0,1,U7391+1),0)-1)*IF(OR(ISNUMBER(J7391),J7391="sans examen"),1,0)*IF(W7391&lt;MinDate,1,0),"")</f>
        <v/>
      </c>
      <c r="N7391" s="36">
        <f t="shared" ca="1" si="231"/>
        <v>0</v>
      </c>
      <c r="O7391" s="36" t="e">
        <f ca="1">LEFT(OFFSET(Lists!$Q$2,MATCH(E7391,Lists!$R$3:$R$19,0),0),4)</f>
        <v>#N/A</v>
      </c>
      <c r="P7391" s="36" t="e">
        <f ca="1">MATCH(O7391,Lists!$S$2:$S$640,1)</f>
        <v>#N/A</v>
      </c>
      <c r="Q7391" s="36" t="e">
        <f ca="1">MATCH(LEFT(OFFSET(Lists!$Q$2,MATCH(E7391,Lists!$R$3:$R$19,0)+1,0),4),Lists!$S$3:$S$640,1)</f>
        <v>#N/A</v>
      </c>
      <c r="R7391" s="36" t="e">
        <f ca="1">LEFT(OFFSET(Lists!$S$2,P7391-1+MATCH(F7391,OFFSET(Lists!$T$3,P7391-1,0,Q7391-P7391+1),0),0),6)</f>
        <v>#N/A</v>
      </c>
      <c r="S7391" s="36" t="e">
        <f ca="1">VLOOKUP(R7391,Lists!B:D,3,FALSE)</f>
        <v>#N/A</v>
      </c>
      <c r="T7391" s="36" t="str">
        <f>IF(F7391&lt;&gt;"",MATCH(R7391,'Maximum minutes'!B:B,0),"")</f>
        <v/>
      </c>
      <c r="U7391" s="36">
        <f ca="1">IF(F7391&lt;&gt;"",COUNTA(OFFSET('Maximum minutes'!$C$1,'Annexe A1 Cours'!T7391,0,1,50)),0)</f>
        <v>0</v>
      </c>
      <c r="V7391" s="37">
        <f ca="1">IFERROR(OFFSET('Maximum minutes'!$C$1,T7391+1,-1+MATCH(G7391,OFFSET('Maximum minutes'!$C$1,T7391-1,0,1,50),0)),0)</f>
        <v>0</v>
      </c>
      <c r="W7391" s="38">
        <f t="shared" ca="1" si="230"/>
        <v>0</v>
      </c>
    </row>
    <row r="7392" spans="1:23" s="36" customFormat="1" ht="18.75">
      <c r="A7392" s="34"/>
      <c r="B7392" s="39"/>
      <c r="C7392" s="39"/>
      <c r="D7392" s="35"/>
      <c r="E7392" s="40"/>
      <c r="F7392" s="39"/>
      <c r="G7392" s="39"/>
      <c r="H7392" s="39"/>
      <c r="I7392" s="34"/>
      <c r="J7392" s="34"/>
      <c r="K7392" s="34"/>
      <c r="L7392" s="34"/>
      <c r="M7392" s="43" t="str">
        <f ca="1">IFERROR(OFFSET('Maximum minutes'!$C$1,T7392,MATCH(IF(G7392&lt;&gt;"",G7392,F7392),OFFSET('Maximum minutes'!$C$1,T7392-1,0,1,U7392+1),0)-1)*IF(OR(ISNUMBER(J7392),J7392="sans examen"),1,0)*IF(W7392&lt;MinDate,1,0),"")</f>
        <v/>
      </c>
      <c r="N7392" s="36">
        <f t="shared" ca="1" si="231"/>
        <v>0</v>
      </c>
      <c r="O7392" s="36" t="e">
        <f ca="1">LEFT(OFFSET(Lists!$Q$2,MATCH(E7392,Lists!$R$3:$R$19,0),0),4)</f>
        <v>#N/A</v>
      </c>
      <c r="P7392" s="36" t="e">
        <f ca="1">MATCH(O7392,Lists!$S$2:$S$640,1)</f>
        <v>#N/A</v>
      </c>
      <c r="Q7392" s="36" t="e">
        <f ca="1">MATCH(LEFT(OFFSET(Lists!$Q$2,MATCH(E7392,Lists!$R$3:$R$19,0)+1,0),4),Lists!$S$3:$S$640,1)</f>
        <v>#N/A</v>
      </c>
      <c r="R7392" s="36" t="e">
        <f ca="1">LEFT(OFFSET(Lists!$S$2,P7392-1+MATCH(F7392,OFFSET(Lists!$T$3,P7392-1,0,Q7392-P7392+1),0),0),6)</f>
        <v>#N/A</v>
      </c>
      <c r="S7392" s="36" t="e">
        <f ca="1">VLOOKUP(R7392,Lists!B:D,3,FALSE)</f>
        <v>#N/A</v>
      </c>
      <c r="T7392" s="36" t="str">
        <f>IF(F7392&lt;&gt;"",MATCH(R7392,'Maximum minutes'!B:B,0),"")</f>
        <v/>
      </c>
      <c r="U7392" s="36">
        <f ca="1">IF(F7392&lt;&gt;"",COUNTA(OFFSET('Maximum minutes'!$C$1,'Annexe A1 Cours'!T7392,0,1,50)),0)</f>
        <v>0</v>
      </c>
      <c r="V7392" s="37">
        <f ca="1">IFERROR(OFFSET('Maximum minutes'!$C$1,T7392+1,-1+MATCH(G7392,OFFSET('Maximum minutes'!$C$1,T7392-1,0,1,50),0)),0)</f>
        <v>0</v>
      </c>
      <c r="W7392" s="38">
        <f t="shared" ca="1" si="230"/>
        <v>0</v>
      </c>
    </row>
    <row r="7393" spans="1:23" s="36" customFormat="1" ht="18.75">
      <c r="A7393" s="34"/>
      <c r="B7393" s="39"/>
      <c r="C7393" s="39"/>
      <c r="D7393" s="35"/>
      <c r="E7393" s="40"/>
      <c r="F7393" s="39"/>
      <c r="G7393" s="39"/>
      <c r="H7393" s="39"/>
      <c r="I7393" s="34"/>
      <c r="J7393" s="34"/>
      <c r="K7393" s="34"/>
      <c r="L7393" s="34"/>
      <c r="M7393" s="43" t="str">
        <f ca="1">IFERROR(OFFSET('Maximum minutes'!$C$1,T7393,MATCH(IF(G7393&lt;&gt;"",G7393,F7393),OFFSET('Maximum minutes'!$C$1,T7393-1,0,1,U7393+1),0)-1)*IF(OR(ISNUMBER(J7393),J7393="sans examen"),1,0)*IF(W7393&lt;MinDate,1,0),"")</f>
        <v/>
      </c>
      <c r="N7393" s="36">
        <f t="shared" ca="1" si="231"/>
        <v>0</v>
      </c>
      <c r="O7393" s="36" t="e">
        <f ca="1">LEFT(OFFSET(Lists!$Q$2,MATCH(E7393,Lists!$R$3:$R$19,0),0),4)</f>
        <v>#N/A</v>
      </c>
      <c r="P7393" s="36" t="e">
        <f ca="1">MATCH(O7393,Lists!$S$2:$S$640,1)</f>
        <v>#N/A</v>
      </c>
      <c r="Q7393" s="36" t="e">
        <f ca="1">MATCH(LEFT(OFFSET(Lists!$Q$2,MATCH(E7393,Lists!$R$3:$R$19,0)+1,0),4),Lists!$S$3:$S$640,1)</f>
        <v>#N/A</v>
      </c>
      <c r="R7393" s="36" t="e">
        <f ca="1">LEFT(OFFSET(Lists!$S$2,P7393-1+MATCH(F7393,OFFSET(Lists!$T$3,P7393-1,0,Q7393-P7393+1),0),0),6)</f>
        <v>#N/A</v>
      </c>
      <c r="S7393" s="36" t="e">
        <f ca="1">VLOOKUP(R7393,Lists!B:D,3,FALSE)</f>
        <v>#N/A</v>
      </c>
      <c r="T7393" s="36" t="str">
        <f>IF(F7393&lt;&gt;"",MATCH(R7393,'Maximum minutes'!B:B,0),"")</f>
        <v/>
      </c>
      <c r="U7393" s="36">
        <f ca="1">IF(F7393&lt;&gt;"",COUNTA(OFFSET('Maximum minutes'!$C$1,'Annexe A1 Cours'!T7393,0,1,50)),0)</f>
        <v>0</v>
      </c>
      <c r="V7393" s="37">
        <f ca="1">IFERROR(OFFSET('Maximum minutes'!$C$1,T7393+1,-1+MATCH(G7393,OFFSET('Maximum minutes'!$C$1,T7393-1,0,1,50),0)),0)</f>
        <v>0</v>
      </c>
      <c r="W7393" s="38">
        <f t="shared" ca="1" si="230"/>
        <v>0</v>
      </c>
    </row>
    <row r="7394" spans="1:23" s="36" customFormat="1" ht="18.75">
      <c r="A7394" s="34"/>
      <c r="B7394" s="39"/>
      <c r="C7394" s="39"/>
      <c r="D7394" s="35"/>
      <c r="E7394" s="40"/>
      <c r="F7394" s="39"/>
      <c r="G7394" s="39"/>
      <c r="H7394" s="39"/>
      <c r="I7394" s="34"/>
      <c r="J7394" s="34"/>
      <c r="K7394" s="34"/>
      <c r="L7394" s="34"/>
      <c r="M7394" s="43" t="str">
        <f ca="1">IFERROR(OFFSET('Maximum minutes'!$C$1,T7394,MATCH(IF(G7394&lt;&gt;"",G7394,F7394),OFFSET('Maximum minutes'!$C$1,T7394-1,0,1,U7394+1),0)-1)*IF(OR(ISNUMBER(J7394),J7394="sans examen"),1,0)*IF(W7394&lt;MinDate,1,0),"")</f>
        <v/>
      </c>
      <c r="N7394" s="36">
        <f t="shared" ca="1" si="231"/>
        <v>0</v>
      </c>
      <c r="O7394" s="36" t="e">
        <f ca="1">LEFT(OFFSET(Lists!$Q$2,MATCH(E7394,Lists!$R$3:$R$19,0),0),4)</f>
        <v>#N/A</v>
      </c>
      <c r="P7394" s="36" t="e">
        <f ca="1">MATCH(O7394,Lists!$S$2:$S$640,1)</f>
        <v>#N/A</v>
      </c>
      <c r="Q7394" s="36" t="e">
        <f ca="1">MATCH(LEFT(OFFSET(Lists!$Q$2,MATCH(E7394,Lists!$R$3:$R$19,0)+1,0),4),Lists!$S$3:$S$640,1)</f>
        <v>#N/A</v>
      </c>
      <c r="R7394" s="36" t="e">
        <f ca="1">LEFT(OFFSET(Lists!$S$2,P7394-1+MATCH(F7394,OFFSET(Lists!$T$3,P7394-1,0,Q7394-P7394+1),0),0),6)</f>
        <v>#N/A</v>
      </c>
      <c r="S7394" s="36" t="e">
        <f ca="1">VLOOKUP(R7394,Lists!B:D,3,FALSE)</f>
        <v>#N/A</v>
      </c>
      <c r="T7394" s="36" t="str">
        <f>IF(F7394&lt;&gt;"",MATCH(R7394,'Maximum minutes'!B:B,0),"")</f>
        <v/>
      </c>
      <c r="U7394" s="36">
        <f ca="1">IF(F7394&lt;&gt;"",COUNTA(OFFSET('Maximum minutes'!$C$1,'Annexe A1 Cours'!T7394,0,1,50)),0)</f>
        <v>0</v>
      </c>
      <c r="V7394" s="37">
        <f ca="1">IFERROR(OFFSET('Maximum minutes'!$C$1,T7394+1,-1+MATCH(G7394,OFFSET('Maximum minutes'!$C$1,T7394-1,0,1,50),0)),0)</f>
        <v>0</v>
      </c>
      <c r="W7394" s="38">
        <f t="shared" ca="1" si="230"/>
        <v>0</v>
      </c>
    </row>
    <row r="7395" spans="1:23" s="36" customFormat="1" ht="18.75">
      <c r="A7395" s="34"/>
      <c r="B7395" s="39"/>
      <c r="C7395" s="39"/>
      <c r="D7395" s="35"/>
      <c r="E7395" s="40"/>
      <c r="F7395" s="39"/>
      <c r="G7395" s="39"/>
      <c r="H7395" s="39"/>
      <c r="I7395" s="34"/>
      <c r="J7395" s="34"/>
      <c r="K7395" s="34"/>
      <c r="L7395" s="34"/>
      <c r="M7395" s="43" t="str">
        <f ca="1">IFERROR(OFFSET('Maximum minutes'!$C$1,T7395,MATCH(IF(G7395&lt;&gt;"",G7395,F7395),OFFSET('Maximum minutes'!$C$1,T7395-1,0,1,U7395+1),0)-1)*IF(OR(ISNUMBER(J7395),J7395="sans examen"),1,0)*IF(W7395&lt;MinDate,1,0),"")</f>
        <v/>
      </c>
      <c r="N7395" s="36">
        <f t="shared" ca="1" si="231"/>
        <v>0</v>
      </c>
      <c r="O7395" s="36" t="e">
        <f ca="1">LEFT(OFFSET(Lists!$Q$2,MATCH(E7395,Lists!$R$3:$R$19,0),0),4)</f>
        <v>#N/A</v>
      </c>
      <c r="P7395" s="36" t="e">
        <f ca="1">MATCH(O7395,Lists!$S$2:$S$640,1)</f>
        <v>#N/A</v>
      </c>
      <c r="Q7395" s="36" t="e">
        <f ca="1">MATCH(LEFT(OFFSET(Lists!$Q$2,MATCH(E7395,Lists!$R$3:$R$19,0)+1,0),4),Lists!$S$3:$S$640,1)</f>
        <v>#N/A</v>
      </c>
      <c r="R7395" s="36" t="e">
        <f ca="1">LEFT(OFFSET(Lists!$S$2,P7395-1+MATCH(F7395,OFFSET(Lists!$T$3,P7395-1,0,Q7395-P7395+1),0),0),6)</f>
        <v>#N/A</v>
      </c>
      <c r="S7395" s="36" t="e">
        <f ca="1">VLOOKUP(R7395,Lists!B:D,3,FALSE)</f>
        <v>#N/A</v>
      </c>
      <c r="T7395" s="36" t="str">
        <f>IF(F7395&lt;&gt;"",MATCH(R7395,'Maximum minutes'!B:B,0),"")</f>
        <v/>
      </c>
      <c r="U7395" s="36">
        <f ca="1">IF(F7395&lt;&gt;"",COUNTA(OFFSET('Maximum minutes'!$C$1,'Annexe A1 Cours'!T7395,0,1,50)),0)</f>
        <v>0</v>
      </c>
      <c r="V7395" s="37">
        <f ca="1">IFERROR(OFFSET('Maximum minutes'!$C$1,T7395+1,-1+MATCH(G7395,OFFSET('Maximum minutes'!$C$1,T7395-1,0,1,50),0)),0)</f>
        <v>0</v>
      </c>
      <c r="W7395" s="38">
        <f t="shared" ca="1" si="230"/>
        <v>0</v>
      </c>
    </row>
    <row r="7396" spans="1:23" s="36" customFormat="1" ht="18.75">
      <c r="A7396" s="34"/>
      <c r="B7396" s="39"/>
      <c r="C7396" s="39"/>
      <c r="D7396" s="35"/>
      <c r="E7396" s="40"/>
      <c r="F7396" s="39"/>
      <c r="G7396" s="39"/>
      <c r="H7396" s="39"/>
      <c r="I7396" s="34"/>
      <c r="J7396" s="34"/>
      <c r="K7396" s="34"/>
      <c r="L7396" s="34"/>
      <c r="M7396" s="43" t="str">
        <f ca="1">IFERROR(OFFSET('Maximum minutes'!$C$1,T7396,MATCH(IF(G7396&lt;&gt;"",G7396,F7396),OFFSET('Maximum minutes'!$C$1,T7396-1,0,1,U7396+1),0)-1)*IF(OR(ISNUMBER(J7396),J7396="sans examen"),1,0)*IF(W7396&lt;MinDate,1,0),"")</f>
        <v/>
      </c>
      <c r="N7396" s="36">
        <f t="shared" ca="1" si="231"/>
        <v>0</v>
      </c>
      <c r="O7396" s="36" t="e">
        <f ca="1">LEFT(OFFSET(Lists!$Q$2,MATCH(E7396,Lists!$R$3:$R$19,0),0),4)</f>
        <v>#N/A</v>
      </c>
      <c r="P7396" s="36" t="e">
        <f ca="1">MATCH(O7396,Lists!$S$2:$S$640,1)</f>
        <v>#N/A</v>
      </c>
      <c r="Q7396" s="36" t="e">
        <f ca="1">MATCH(LEFT(OFFSET(Lists!$Q$2,MATCH(E7396,Lists!$R$3:$R$19,0)+1,0),4),Lists!$S$3:$S$640,1)</f>
        <v>#N/A</v>
      </c>
      <c r="R7396" s="36" t="e">
        <f ca="1">LEFT(OFFSET(Lists!$S$2,P7396-1+MATCH(F7396,OFFSET(Lists!$T$3,P7396-1,0,Q7396-P7396+1),0),0),6)</f>
        <v>#N/A</v>
      </c>
      <c r="S7396" s="36" t="e">
        <f ca="1">VLOOKUP(R7396,Lists!B:D,3,FALSE)</f>
        <v>#N/A</v>
      </c>
      <c r="T7396" s="36" t="str">
        <f>IF(F7396&lt;&gt;"",MATCH(R7396,'Maximum minutes'!B:B,0),"")</f>
        <v/>
      </c>
      <c r="U7396" s="36">
        <f ca="1">IF(F7396&lt;&gt;"",COUNTA(OFFSET('Maximum minutes'!$C$1,'Annexe A1 Cours'!T7396,0,1,50)),0)</f>
        <v>0</v>
      </c>
      <c r="V7396" s="37">
        <f ca="1">IFERROR(OFFSET('Maximum minutes'!$C$1,T7396+1,-1+MATCH(G7396,OFFSET('Maximum minutes'!$C$1,T7396-1,0,1,50),0)),0)</f>
        <v>0</v>
      </c>
      <c r="W7396" s="38">
        <f t="shared" ca="1" si="230"/>
        <v>0</v>
      </c>
    </row>
    <row r="7397" spans="1:23" s="36" customFormat="1" ht="18.75">
      <c r="A7397" s="34"/>
      <c r="B7397" s="39"/>
      <c r="C7397" s="39"/>
      <c r="D7397" s="35"/>
      <c r="E7397" s="40"/>
      <c r="F7397" s="39"/>
      <c r="G7397" s="39"/>
      <c r="H7397" s="39"/>
      <c r="I7397" s="34"/>
      <c r="J7397" s="34"/>
      <c r="K7397" s="34"/>
      <c r="L7397" s="34"/>
      <c r="M7397" s="43" t="str">
        <f ca="1">IFERROR(OFFSET('Maximum minutes'!$C$1,T7397,MATCH(IF(G7397&lt;&gt;"",G7397,F7397),OFFSET('Maximum minutes'!$C$1,T7397-1,0,1,U7397+1),0)-1)*IF(OR(ISNUMBER(J7397),J7397="sans examen"),1,0)*IF(W7397&lt;MinDate,1,0),"")</f>
        <v/>
      </c>
      <c r="N7397" s="36">
        <f t="shared" ca="1" si="231"/>
        <v>0</v>
      </c>
      <c r="O7397" s="36" t="e">
        <f ca="1">LEFT(OFFSET(Lists!$Q$2,MATCH(E7397,Lists!$R$3:$R$19,0),0),4)</f>
        <v>#N/A</v>
      </c>
      <c r="P7397" s="36" t="e">
        <f ca="1">MATCH(O7397,Lists!$S$2:$S$640,1)</f>
        <v>#N/A</v>
      </c>
      <c r="Q7397" s="36" t="e">
        <f ca="1">MATCH(LEFT(OFFSET(Lists!$Q$2,MATCH(E7397,Lists!$R$3:$R$19,0)+1,0),4),Lists!$S$3:$S$640,1)</f>
        <v>#N/A</v>
      </c>
      <c r="R7397" s="36" t="e">
        <f ca="1">LEFT(OFFSET(Lists!$S$2,P7397-1+MATCH(F7397,OFFSET(Lists!$T$3,P7397-1,0,Q7397-P7397+1),0),0),6)</f>
        <v>#N/A</v>
      </c>
      <c r="S7397" s="36" t="e">
        <f ca="1">VLOOKUP(R7397,Lists!B:D,3,FALSE)</f>
        <v>#N/A</v>
      </c>
      <c r="T7397" s="36" t="str">
        <f>IF(F7397&lt;&gt;"",MATCH(R7397,'Maximum minutes'!B:B,0),"")</f>
        <v/>
      </c>
      <c r="U7397" s="36">
        <f ca="1">IF(F7397&lt;&gt;"",COUNTA(OFFSET('Maximum minutes'!$C$1,'Annexe A1 Cours'!T7397,0,1,50)),0)</f>
        <v>0</v>
      </c>
      <c r="V7397" s="37">
        <f ca="1">IFERROR(OFFSET('Maximum minutes'!$C$1,T7397+1,-1+MATCH(G7397,OFFSET('Maximum minutes'!$C$1,T7397-1,0,1,50),0)),0)</f>
        <v>0</v>
      </c>
      <c r="W7397" s="38">
        <f t="shared" ca="1" si="230"/>
        <v>0</v>
      </c>
    </row>
    <row r="7398" spans="1:23" s="36" customFormat="1" ht="18.75">
      <c r="A7398" s="34"/>
      <c r="B7398" s="39"/>
      <c r="C7398" s="39"/>
      <c r="D7398" s="35"/>
      <c r="E7398" s="40"/>
      <c r="F7398" s="39"/>
      <c r="G7398" s="39"/>
      <c r="H7398" s="39"/>
      <c r="I7398" s="34"/>
      <c r="J7398" s="34"/>
      <c r="K7398" s="34"/>
      <c r="L7398" s="34"/>
      <c r="M7398" s="43" t="str">
        <f ca="1">IFERROR(OFFSET('Maximum minutes'!$C$1,T7398,MATCH(IF(G7398&lt;&gt;"",G7398,F7398),OFFSET('Maximum minutes'!$C$1,T7398-1,0,1,U7398+1),0)-1)*IF(OR(ISNUMBER(J7398),J7398="sans examen"),1,0)*IF(W7398&lt;MinDate,1,0),"")</f>
        <v/>
      </c>
      <c r="N7398" s="36">
        <f t="shared" ca="1" si="231"/>
        <v>0</v>
      </c>
      <c r="O7398" s="36" t="e">
        <f ca="1">LEFT(OFFSET(Lists!$Q$2,MATCH(E7398,Lists!$R$3:$R$19,0),0),4)</f>
        <v>#N/A</v>
      </c>
      <c r="P7398" s="36" t="e">
        <f ca="1">MATCH(O7398,Lists!$S$2:$S$640,1)</f>
        <v>#N/A</v>
      </c>
      <c r="Q7398" s="36" t="e">
        <f ca="1">MATCH(LEFT(OFFSET(Lists!$Q$2,MATCH(E7398,Lists!$R$3:$R$19,0)+1,0),4),Lists!$S$3:$S$640,1)</f>
        <v>#N/A</v>
      </c>
      <c r="R7398" s="36" t="e">
        <f ca="1">LEFT(OFFSET(Lists!$S$2,P7398-1+MATCH(F7398,OFFSET(Lists!$T$3,P7398-1,0,Q7398-P7398+1),0),0),6)</f>
        <v>#N/A</v>
      </c>
      <c r="S7398" s="36" t="e">
        <f ca="1">VLOOKUP(R7398,Lists!B:D,3,FALSE)</f>
        <v>#N/A</v>
      </c>
      <c r="T7398" s="36" t="str">
        <f>IF(F7398&lt;&gt;"",MATCH(R7398,'Maximum minutes'!B:B,0),"")</f>
        <v/>
      </c>
      <c r="U7398" s="36">
        <f ca="1">IF(F7398&lt;&gt;"",COUNTA(OFFSET('Maximum minutes'!$C$1,'Annexe A1 Cours'!T7398,0,1,50)),0)</f>
        <v>0</v>
      </c>
      <c r="V7398" s="37">
        <f ca="1">IFERROR(OFFSET('Maximum minutes'!$C$1,T7398+1,-1+MATCH(G7398,OFFSET('Maximum minutes'!$C$1,T7398-1,0,1,50),0)),0)</f>
        <v>0</v>
      </c>
      <c r="W7398" s="38">
        <f t="shared" ca="1" si="230"/>
        <v>0</v>
      </c>
    </row>
    <row r="7399" spans="1:23" s="36" customFormat="1" ht="18.75">
      <c r="A7399" s="34"/>
      <c r="B7399" s="39"/>
      <c r="C7399" s="39"/>
      <c r="D7399" s="35"/>
      <c r="E7399" s="40"/>
      <c r="F7399" s="39"/>
      <c r="G7399" s="39"/>
      <c r="H7399" s="39"/>
      <c r="I7399" s="34"/>
      <c r="J7399" s="34"/>
      <c r="K7399" s="34"/>
      <c r="L7399" s="34"/>
      <c r="M7399" s="43" t="str">
        <f ca="1">IFERROR(OFFSET('Maximum minutes'!$C$1,T7399,MATCH(IF(G7399&lt;&gt;"",G7399,F7399),OFFSET('Maximum minutes'!$C$1,T7399-1,0,1,U7399+1),0)-1)*IF(OR(ISNUMBER(J7399),J7399="sans examen"),1,0)*IF(W7399&lt;MinDate,1,0),"")</f>
        <v/>
      </c>
      <c r="N7399" s="36">
        <f t="shared" ca="1" si="231"/>
        <v>0</v>
      </c>
      <c r="O7399" s="36" t="e">
        <f ca="1">LEFT(OFFSET(Lists!$Q$2,MATCH(E7399,Lists!$R$3:$R$19,0),0),4)</f>
        <v>#N/A</v>
      </c>
      <c r="P7399" s="36" t="e">
        <f ca="1">MATCH(O7399,Lists!$S$2:$S$640,1)</f>
        <v>#N/A</v>
      </c>
      <c r="Q7399" s="36" t="e">
        <f ca="1">MATCH(LEFT(OFFSET(Lists!$Q$2,MATCH(E7399,Lists!$R$3:$R$19,0)+1,0),4),Lists!$S$3:$S$640,1)</f>
        <v>#N/A</v>
      </c>
      <c r="R7399" s="36" t="e">
        <f ca="1">LEFT(OFFSET(Lists!$S$2,P7399-1+MATCH(F7399,OFFSET(Lists!$T$3,P7399-1,0,Q7399-P7399+1),0),0),6)</f>
        <v>#N/A</v>
      </c>
      <c r="S7399" s="36" t="e">
        <f ca="1">VLOOKUP(R7399,Lists!B:D,3,FALSE)</f>
        <v>#N/A</v>
      </c>
      <c r="T7399" s="36" t="str">
        <f>IF(F7399&lt;&gt;"",MATCH(R7399,'Maximum minutes'!B:B,0),"")</f>
        <v/>
      </c>
      <c r="U7399" s="36">
        <f ca="1">IF(F7399&lt;&gt;"",COUNTA(OFFSET('Maximum minutes'!$C$1,'Annexe A1 Cours'!T7399,0,1,50)),0)</f>
        <v>0</v>
      </c>
      <c r="V7399" s="37">
        <f ca="1">IFERROR(OFFSET('Maximum minutes'!$C$1,T7399+1,-1+MATCH(G7399,OFFSET('Maximum minutes'!$C$1,T7399-1,0,1,50),0)),0)</f>
        <v>0</v>
      </c>
      <c r="W7399" s="38">
        <f t="shared" ca="1" si="230"/>
        <v>0</v>
      </c>
    </row>
    <row r="7400" spans="1:23" s="36" customFormat="1" ht="18.75">
      <c r="A7400" s="34"/>
      <c r="B7400" s="39"/>
      <c r="C7400" s="39"/>
      <c r="D7400" s="35"/>
      <c r="E7400" s="40"/>
      <c r="F7400" s="39"/>
      <c r="G7400" s="39"/>
      <c r="H7400" s="39"/>
      <c r="I7400" s="34"/>
      <c r="J7400" s="34"/>
      <c r="K7400" s="34"/>
      <c r="L7400" s="34"/>
      <c r="M7400" s="43" t="str">
        <f ca="1">IFERROR(OFFSET('Maximum minutes'!$C$1,T7400,MATCH(IF(G7400&lt;&gt;"",G7400,F7400),OFFSET('Maximum minutes'!$C$1,T7400-1,0,1,U7400+1),0)-1)*IF(OR(ISNUMBER(J7400),J7400="sans examen"),1,0)*IF(W7400&lt;MinDate,1,0),"")</f>
        <v/>
      </c>
      <c r="N7400" s="36">
        <f t="shared" ca="1" si="231"/>
        <v>0</v>
      </c>
      <c r="O7400" s="36" t="e">
        <f ca="1">LEFT(OFFSET(Lists!$Q$2,MATCH(E7400,Lists!$R$3:$R$19,0),0),4)</f>
        <v>#N/A</v>
      </c>
      <c r="P7400" s="36" t="e">
        <f ca="1">MATCH(O7400,Lists!$S$2:$S$640,1)</f>
        <v>#N/A</v>
      </c>
      <c r="Q7400" s="36" t="e">
        <f ca="1">MATCH(LEFT(OFFSET(Lists!$Q$2,MATCH(E7400,Lists!$R$3:$R$19,0)+1,0),4),Lists!$S$3:$S$640,1)</f>
        <v>#N/A</v>
      </c>
      <c r="R7400" s="36" t="e">
        <f ca="1">LEFT(OFFSET(Lists!$S$2,P7400-1+MATCH(F7400,OFFSET(Lists!$T$3,P7400-1,0,Q7400-P7400+1),0),0),6)</f>
        <v>#N/A</v>
      </c>
      <c r="S7400" s="36" t="e">
        <f ca="1">VLOOKUP(R7400,Lists!B:D,3,FALSE)</f>
        <v>#N/A</v>
      </c>
      <c r="T7400" s="36" t="str">
        <f>IF(F7400&lt;&gt;"",MATCH(R7400,'Maximum minutes'!B:B,0),"")</f>
        <v/>
      </c>
      <c r="U7400" s="36">
        <f ca="1">IF(F7400&lt;&gt;"",COUNTA(OFFSET('Maximum minutes'!$C$1,'Annexe A1 Cours'!T7400,0,1,50)),0)</f>
        <v>0</v>
      </c>
      <c r="V7400" s="37">
        <f ca="1">IFERROR(OFFSET('Maximum minutes'!$C$1,T7400+1,-1+MATCH(G7400,OFFSET('Maximum minutes'!$C$1,T7400-1,0,1,50),0)),0)</f>
        <v>0</v>
      </c>
      <c r="W7400" s="38">
        <f t="shared" ca="1" si="230"/>
        <v>0</v>
      </c>
    </row>
    <row r="7401" spans="1:23" s="36" customFormat="1" ht="18.75">
      <c r="A7401" s="34"/>
      <c r="B7401" s="39"/>
      <c r="C7401" s="39"/>
      <c r="D7401" s="35"/>
      <c r="E7401" s="40"/>
      <c r="F7401" s="39"/>
      <c r="G7401" s="39"/>
      <c r="H7401" s="39"/>
      <c r="I7401" s="34"/>
      <c r="J7401" s="34"/>
      <c r="K7401" s="34"/>
      <c r="L7401" s="34"/>
      <c r="M7401" s="43" t="str">
        <f ca="1">IFERROR(OFFSET('Maximum minutes'!$C$1,T7401,MATCH(IF(G7401&lt;&gt;"",G7401,F7401),OFFSET('Maximum minutes'!$C$1,T7401-1,0,1,U7401+1),0)-1)*IF(OR(ISNUMBER(J7401),J7401="sans examen"),1,0)*IF(W7401&lt;MinDate,1,0),"")</f>
        <v/>
      </c>
      <c r="N7401" s="36">
        <f t="shared" ca="1" si="231"/>
        <v>0</v>
      </c>
      <c r="O7401" s="36" t="e">
        <f ca="1">LEFT(OFFSET(Lists!$Q$2,MATCH(E7401,Lists!$R$3:$R$19,0),0),4)</f>
        <v>#N/A</v>
      </c>
      <c r="P7401" s="36" t="e">
        <f ca="1">MATCH(O7401,Lists!$S$2:$S$640,1)</f>
        <v>#N/A</v>
      </c>
      <c r="Q7401" s="36" t="e">
        <f ca="1">MATCH(LEFT(OFFSET(Lists!$Q$2,MATCH(E7401,Lists!$R$3:$R$19,0)+1,0),4),Lists!$S$3:$S$640,1)</f>
        <v>#N/A</v>
      </c>
      <c r="R7401" s="36" t="e">
        <f ca="1">LEFT(OFFSET(Lists!$S$2,P7401-1+MATCH(F7401,OFFSET(Lists!$T$3,P7401-1,0,Q7401-P7401+1),0),0),6)</f>
        <v>#N/A</v>
      </c>
      <c r="S7401" s="36" t="e">
        <f ca="1">VLOOKUP(R7401,Lists!B:D,3,FALSE)</f>
        <v>#N/A</v>
      </c>
      <c r="T7401" s="36" t="str">
        <f>IF(F7401&lt;&gt;"",MATCH(R7401,'Maximum minutes'!B:B,0),"")</f>
        <v/>
      </c>
      <c r="U7401" s="36">
        <f ca="1">IF(F7401&lt;&gt;"",COUNTA(OFFSET('Maximum minutes'!$C$1,'Annexe A1 Cours'!T7401,0,1,50)),0)</f>
        <v>0</v>
      </c>
      <c r="V7401" s="37">
        <f ca="1">IFERROR(OFFSET('Maximum minutes'!$C$1,T7401+1,-1+MATCH(G7401,OFFSET('Maximum minutes'!$C$1,T7401-1,0,1,50),0)),0)</f>
        <v>0</v>
      </c>
      <c r="W7401" s="38">
        <f t="shared" ca="1" si="230"/>
        <v>0</v>
      </c>
    </row>
    <row r="7402" spans="1:23" s="36" customFormat="1" ht="18.75">
      <c r="A7402" s="34"/>
      <c r="B7402" s="39"/>
      <c r="C7402" s="39"/>
      <c r="D7402" s="35"/>
      <c r="E7402" s="40"/>
      <c r="F7402" s="39"/>
      <c r="G7402" s="39"/>
      <c r="H7402" s="39"/>
      <c r="I7402" s="34"/>
      <c r="J7402" s="34"/>
      <c r="K7402" s="34"/>
      <c r="L7402" s="34"/>
      <c r="M7402" s="43" t="str">
        <f ca="1">IFERROR(OFFSET('Maximum minutes'!$C$1,T7402,MATCH(IF(G7402&lt;&gt;"",G7402,F7402),OFFSET('Maximum minutes'!$C$1,T7402-1,0,1,U7402+1),0)-1)*IF(OR(ISNUMBER(J7402),J7402="sans examen"),1,0)*IF(W7402&lt;MinDate,1,0),"")</f>
        <v/>
      </c>
      <c r="N7402" s="36">
        <f t="shared" ca="1" si="231"/>
        <v>0</v>
      </c>
      <c r="O7402" s="36" t="e">
        <f ca="1">LEFT(OFFSET(Lists!$Q$2,MATCH(E7402,Lists!$R$3:$R$19,0),0),4)</f>
        <v>#N/A</v>
      </c>
      <c r="P7402" s="36" t="e">
        <f ca="1">MATCH(O7402,Lists!$S$2:$S$640,1)</f>
        <v>#N/A</v>
      </c>
      <c r="Q7402" s="36" t="e">
        <f ca="1">MATCH(LEFT(OFFSET(Lists!$Q$2,MATCH(E7402,Lists!$R$3:$R$19,0)+1,0),4),Lists!$S$3:$S$640,1)</f>
        <v>#N/A</v>
      </c>
      <c r="R7402" s="36" t="e">
        <f ca="1">LEFT(OFFSET(Lists!$S$2,P7402-1+MATCH(F7402,OFFSET(Lists!$T$3,P7402-1,0,Q7402-P7402+1),0),0),6)</f>
        <v>#N/A</v>
      </c>
      <c r="S7402" s="36" t="e">
        <f ca="1">VLOOKUP(R7402,Lists!B:D,3,FALSE)</f>
        <v>#N/A</v>
      </c>
      <c r="T7402" s="36" t="str">
        <f>IF(F7402&lt;&gt;"",MATCH(R7402,'Maximum minutes'!B:B,0),"")</f>
        <v/>
      </c>
      <c r="U7402" s="36">
        <f ca="1">IF(F7402&lt;&gt;"",COUNTA(OFFSET('Maximum minutes'!$C$1,'Annexe A1 Cours'!T7402,0,1,50)),0)</f>
        <v>0</v>
      </c>
      <c r="V7402" s="37">
        <f ca="1">IFERROR(OFFSET('Maximum minutes'!$C$1,T7402+1,-1+MATCH(G7402,OFFSET('Maximum minutes'!$C$1,T7402-1,0,1,50),0)),0)</f>
        <v>0</v>
      </c>
      <c r="W7402" s="38">
        <f t="shared" ca="1" si="230"/>
        <v>0</v>
      </c>
    </row>
    <row r="7403" spans="1:23" s="36" customFormat="1" ht="18.75">
      <c r="A7403" s="34"/>
      <c r="B7403" s="39"/>
      <c r="C7403" s="39"/>
      <c r="D7403" s="35"/>
      <c r="E7403" s="40"/>
      <c r="F7403" s="39"/>
      <c r="G7403" s="39"/>
      <c r="H7403" s="39"/>
      <c r="I7403" s="34"/>
      <c r="J7403" s="34"/>
      <c r="K7403" s="34"/>
      <c r="L7403" s="34"/>
      <c r="M7403" s="43" t="str">
        <f ca="1">IFERROR(OFFSET('Maximum minutes'!$C$1,T7403,MATCH(IF(G7403&lt;&gt;"",G7403,F7403),OFFSET('Maximum minutes'!$C$1,T7403-1,0,1,U7403+1),0)-1)*IF(OR(ISNUMBER(J7403),J7403="sans examen"),1,0)*IF(W7403&lt;MinDate,1,0),"")</f>
        <v/>
      </c>
      <c r="N7403" s="36">
        <f t="shared" ca="1" si="231"/>
        <v>0</v>
      </c>
      <c r="O7403" s="36" t="e">
        <f ca="1">LEFT(OFFSET(Lists!$Q$2,MATCH(E7403,Lists!$R$3:$R$19,0),0),4)</f>
        <v>#N/A</v>
      </c>
      <c r="P7403" s="36" t="e">
        <f ca="1">MATCH(O7403,Lists!$S$2:$S$640,1)</f>
        <v>#N/A</v>
      </c>
      <c r="Q7403" s="36" t="e">
        <f ca="1">MATCH(LEFT(OFFSET(Lists!$Q$2,MATCH(E7403,Lists!$R$3:$R$19,0)+1,0),4),Lists!$S$3:$S$640,1)</f>
        <v>#N/A</v>
      </c>
      <c r="R7403" s="36" t="e">
        <f ca="1">LEFT(OFFSET(Lists!$S$2,P7403-1+MATCH(F7403,OFFSET(Lists!$T$3,P7403-1,0,Q7403-P7403+1),0),0),6)</f>
        <v>#N/A</v>
      </c>
      <c r="S7403" s="36" t="e">
        <f ca="1">VLOOKUP(R7403,Lists!B:D,3,FALSE)</f>
        <v>#N/A</v>
      </c>
      <c r="T7403" s="36" t="str">
        <f>IF(F7403&lt;&gt;"",MATCH(R7403,'Maximum minutes'!B:B,0),"")</f>
        <v/>
      </c>
      <c r="U7403" s="36">
        <f ca="1">IF(F7403&lt;&gt;"",COUNTA(OFFSET('Maximum minutes'!$C$1,'Annexe A1 Cours'!T7403,0,1,50)),0)</f>
        <v>0</v>
      </c>
      <c r="V7403" s="37">
        <f ca="1">IFERROR(OFFSET('Maximum minutes'!$C$1,T7403+1,-1+MATCH(G7403,OFFSET('Maximum minutes'!$C$1,T7403-1,0,1,50),0)),0)</f>
        <v>0</v>
      </c>
      <c r="W7403" s="38">
        <f t="shared" ca="1" si="230"/>
        <v>0</v>
      </c>
    </row>
    <row r="7404" spans="1:23" s="36" customFormat="1" ht="18.75">
      <c r="A7404" s="34"/>
      <c r="B7404" s="39"/>
      <c r="C7404" s="39"/>
      <c r="D7404" s="35"/>
      <c r="E7404" s="40"/>
      <c r="F7404" s="39"/>
      <c r="G7404" s="39"/>
      <c r="H7404" s="39"/>
      <c r="I7404" s="34"/>
      <c r="J7404" s="34"/>
      <c r="K7404" s="34"/>
      <c r="L7404" s="34"/>
      <c r="M7404" s="43" t="str">
        <f ca="1">IFERROR(OFFSET('Maximum minutes'!$C$1,T7404,MATCH(IF(G7404&lt;&gt;"",G7404,F7404),OFFSET('Maximum minutes'!$C$1,T7404-1,0,1,U7404+1),0)-1)*IF(OR(ISNUMBER(J7404),J7404="sans examen"),1,0)*IF(W7404&lt;MinDate,1,0),"")</f>
        <v/>
      </c>
      <c r="N7404" s="36">
        <f t="shared" ca="1" si="231"/>
        <v>0</v>
      </c>
      <c r="O7404" s="36" t="e">
        <f ca="1">LEFT(OFFSET(Lists!$Q$2,MATCH(E7404,Lists!$R$3:$R$19,0),0),4)</f>
        <v>#N/A</v>
      </c>
      <c r="P7404" s="36" t="e">
        <f ca="1">MATCH(O7404,Lists!$S$2:$S$640,1)</f>
        <v>#N/A</v>
      </c>
      <c r="Q7404" s="36" t="e">
        <f ca="1">MATCH(LEFT(OFFSET(Lists!$Q$2,MATCH(E7404,Lists!$R$3:$R$19,0)+1,0),4),Lists!$S$3:$S$640,1)</f>
        <v>#N/A</v>
      </c>
      <c r="R7404" s="36" t="e">
        <f ca="1">LEFT(OFFSET(Lists!$S$2,P7404-1+MATCH(F7404,OFFSET(Lists!$T$3,P7404-1,0,Q7404-P7404+1),0),0),6)</f>
        <v>#N/A</v>
      </c>
      <c r="S7404" s="36" t="e">
        <f ca="1">VLOOKUP(R7404,Lists!B:D,3,FALSE)</f>
        <v>#N/A</v>
      </c>
      <c r="T7404" s="36" t="str">
        <f>IF(F7404&lt;&gt;"",MATCH(R7404,'Maximum minutes'!B:B,0),"")</f>
        <v/>
      </c>
      <c r="U7404" s="36">
        <f ca="1">IF(F7404&lt;&gt;"",COUNTA(OFFSET('Maximum minutes'!$C$1,'Annexe A1 Cours'!T7404,0,1,50)),0)</f>
        <v>0</v>
      </c>
      <c r="V7404" s="37">
        <f ca="1">IFERROR(OFFSET('Maximum minutes'!$C$1,T7404+1,-1+MATCH(G7404,OFFSET('Maximum minutes'!$C$1,T7404-1,0,1,50),0)),0)</f>
        <v>0</v>
      </c>
      <c r="W7404" s="38">
        <f t="shared" ca="1" si="230"/>
        <v>0</v>
      </c>
    </row>
    <row r="7405" spans="1:23" s="36" customFormat="1" ht="18.75">
      <c r="A7405" s="34"/>
      <c r="B7405" s="39"/>
      <c r="C7405" s="39"/>
      <c r="D7405" s="35"/>
      <c r="E7405" s="40"/>
      <c r="F7405" s="39"/>
      <c r="G7405" s="39"/>
      <c r="H7405" s="39"/>
      <c r="I7405" s="34"/>
      <c r="J7405" s="34"/>
      <c r="K7405" s="34"/>
      <c r="L7405" s="34"/>
      <c r="M7405" s="43" t="str">
        <f ca="1">IFERROR(OFFSET('Maximum minutes'!$C$1,T7405,MATCH(IF(G7405&lt;&gt;"",G7405,F7405),OFFSET('Maximum minutes'!$C$1,T7405-1,0,1,U7405+1),0)-1)*IF(OR(ISNUMBER(J7405),J7405="sans examen"),1,0)*IF(W7405&lt;MinDate,1,0),"")</f>
        <v/>
      </c>
      <c r="N7405" s="36">
        <f t="shared" ca="1" si="231"/>
        <v>0</v>
      </c>
      <c r="O7405" s="36" t="e">
        <f ca="1">LEFT(OFFSET(Lists!$Q$2,MATCH(E7405,Lists!$R$3:$R$19,0),0),4)</f>
        <v>#N/A</v>
      </c>
      <c r="P7405" s="36" t="e">
        <f ca="1">MATCH(O7405,Lists!$S$2:$S$640,1)</f>
        <v>#N/A</v>
      </c>
      <c r="Q7405" s="36" t="e">
        <f ca="1">MATCH(LEFT(OFFSET(Lists!$Q$2,MATCH(E7405,Lists!$R$3:$R$19,0)+1,0),4),Lists!$S$3:$S$640,1)</f>
        <v>#N/A</v>
      </c>
      <c r="R7405" s="36" t="e">
        <f ca="1">LEFT(OFFSET(Lists!$S$2,P7405-1+MATCH(F7405,OFFSET(Lists!$T$3,P7405-1,0,Q7405-P7405+1),0),0),6)</f>
        <v>#N/A</v>
      </c>
      <c r="S7405" s="36" t="e">
        <f ca="1">VLOOKUP(R7405,Lists!B:D,3,FALSE)</f>
        <v>#N/A</v>
      </c>
      <c r="T7405" s="36" t="str">
        <f>IF(F7405&lt;&gt;"",MATCH(R7405,'Maximum minutes'!B:B,0),"")</f>
        <v/>
      </c>
      <c r="U7405" s="36">
        <f ca="1">IF(F7405&lt;&gt;"",COUNTA(OFFSET('Maximum minutes'!$C$1,'Annexe A1 Cours'!T7405,0,1,50)),0)</f>
        <v>0</v>
      </c>
      <c r="V7405" s="37">
        <f ca="1">IFERROR(OFFSET('Maximum minutes'!$C$1,T7405+1,-1+MATCH(G7405,OFFSET('Maximum minutes'!$C$1,T7405-1,0,1,50),0)),0)</f>
        <v>0</v>
      </c>
      <c r="W7405" s="38">
        <f t="shared" ca="1" si="230"/>
        <v>0</v>
      </c>
    </row>
    <row r="7406" spans="1:23" s="36" customFormat="1" ht="18.75">
      <c r="A7406" s="34"/>
      <c r="B7406" s="39"/>
      <c r="C7406" s="39"/>
      <c r="D7406" s="35"/>
      <c r="E7406" s="40"/>
      <c r="F7406" s="39"/>
      <c r="G7406" s="39"/>
      <c r="H7406" s="39"/>
      <c r="I7406" s="34"/>
      <c r="J7406" s="34"/>
      <c r="K7406" s="34"/>
      <c r="L7406" s="34"/>
      <c r="M7406" s="43" t="str">
        <f ca="1">IFERROR(OFFSET('Maximum minutes'!$C$1,T7406,MATCH(IF(G7406&lt;&gt;"",G7406,F7406),OFFSET('Maximum minutes'!$C$1,T7406-1,0,1,U7406+1),0)-1)*IF(OR(ISNUMBER(J7406),J7406="sans examen"),1,0)*IF(W7406&lt;MinDate,1,0),"")</f>
        <v/>
      </c>
      <c r="N7406" s="36">
        <f t="shared" ca="1" si="231"/>
        <v>0</v>
      </c>
      <c r="O7406" s="36" t="e">
        <f ca="1">LEFT(OFFSET(Lists!$Q$2,MATCH(E7406,Lists!$R$3:$R$19,0),0),4)</f>
        <v>#N/A</v>
      </c>
      <c r="P7406" s="36" t="e">
        <f ca="1">MATCH(O7406,Lists!$S$2:$S$640,1)</f>
        <v>#N/A</v>
      </c>
      <c r="Q7406" s="36" t="e">
        <f ca="1">MATCH(LEFT(OFFSET(Lists!$Q$2,MATCH(E7406,Lists!$R$3:$R$19,0)+1,0),4),Lists!$S$3:$S$640,1)</f>
        <v>#N/A</v>
      </c>
      <c r="R7406" s="36" t="e">
        <f ca="1">LEFT(OFFSET(Lists!$S$2,P7406-1+MATCH(F7406,OFFSET(Lists!$T$3,P7406-1,0,Q7406-P7406+1),0),0),6)</f>
        <v>#N/A</v>
      </c>
      <c r="S7406" s="36" t="e">
        <f ca="1">VLOOKUP(R7406,Lists!B:D,3,FALSE)</f>
        <v>#N/A</v>
      </c>
      <c r="T7406" s="36" t="str">
        <f>IF(F7406&lt;&gt;"",MATCH(R7406,'Maximum minutes'!B:B,0),"")</f>
        <v/>
      </c>
      <c r="U7406" s="36">
        <f ca="1">IF(F7406&lt;&gt;"",COUNTA(OFFSET('Maximum minutes'!$C$1,'Annexe A1 Cours'!T7406,0,1,50)),0)</f>
        <v>0</v>
      </c>
      <c r="V7406" s="37">
        <f ca="1">IFERROR(OFFSET('Maximum minutes'!$C$1,T7406+1,-1+MATCH(G7406,OFFSET('Maximum minutes'!$C$1,T7406-1,0,1,50),0)),0)</f>
        <v>0</v>
      </c>
      <c r="W7406" s="38">
        <f t="shared" ca="1" si="230"/>
        <v>0</v>
      </c>
    </row>
    <row r="7407" spans="1:23" s="36" customFormat="1" ht="18.75">
      <c r="A7407" s="34"/>
      <c r="B7407" s="39"/>
      <c r="C7407" s="39"/>
      <c r="D7407" s="35"/>
      <c r="E7407" s="40"/>
      <c r="F7407" s="39"/>
      <c r="G7407" s="39"/>
      <c r="H7407" s="39"/>
      <c r="I7407" s="34"/>
      <c r="J7407" s="34"/>
      <c r="K7407" s="34"/>
      <c r="L7407" s="34"/>
      <c r="M7407" s="43" t="str">
        <f ca="1">IFERROR(OFFSET('Maximum minutes'!$C$1,T7407,MATCH(IF(G7407&lt;&gt;"",G7407,F7407),OFFSET('Maximum minutes'!$C$1,T7407-1,0,1,U7407+1),0)-1)*IF(OR(ISNUMBER(J7407),J7407="sans examen"),1,0)*IF(W7407&lt;MinDate,1,0),"")</f>
        <v/>
      </c>
      <c r="N7407" s="36">
        <f t="shared" ca="1" si="231"/>
        <v>0</v>
      </c>
      <c r="O7407" s="36" t="e">
        <f ca="1">LEFT(OFFSET(Lists!$Q$2,MATCH(E7407,Lists!$R$3:$R$19,0),0),4)</f>
        <v>#N/A</v>
      </c>
      <c r="P7407" s="36" t="e">
        <f ca="1">MATCH(O7407,Lists!$S$2:$S$640,1)</f>
        <v>#N/A</v>
      </c>
      <c r="Q7407" s="36" t="e">
        <f ca="1">MATCH(LEFT(OFFSET(Lists!$Q$2,MATCH(E7407,Lists!$R$3:$R$19,0)+1,0),4),Lists!$S$3:$S$640,1)</f>
        <v>#N/A</v>
      </c>
      <c r="R7407" s="36" t="e">
        <f ca="1">LEFT(OFFSET(Lists!$S$2,P7407-1+MATCH(F7407,OFFSET(Lists!$T$3,P7407-1,0,Q7407-P7407+1),0),0),6)</f>
        <v>#N/A</v>
      </c>
      <c r="S7407" s="36" t="e">
        <f ca="1">VLOOKUP(R7407,Lists!B:D,3,FALSE)</f>
        <v>#N/A</v>
      </c>
      <c r="T7407" s="36" t="str">
        <f>IF(F7407&lt;&gt;"",MATCH(R7407,'Maximum minutes'!B:B,0),"")</f>
        <v/>
      </c>
      <c r="U7407" s="36">
        <f ca="1">IF(F7407&lt;&gt;"",COUNTA(OFFSET('Maximum minutes'!$C$1,'Annexe A1 Cours'!T7407,0,1,50)),0)</f>
        <v>0</v>
      </c>
      <c r="V7407" s="37">
        <f ca="1">IFERROR(OFFSET('Maximum minutes'!$C$1,T7407+1,-1+MATCH(G7407,OFFSET('Maximum minutes'!$C$1,T7407-1,0,1,50),0)),0)</f>
        <v>0</v>
      </c>
      <c r="W7407" s="38">
        <f t="shared" ca="1" si="230"/>
        <v>0</v>
      </c>
    </row>
    <row r="7408" spans="1:23" s="36" customFormat="1" ht="18.75">
      <c r="A7408" s="34"/>
      <c r="B7408" s="39"/>
      <c r="C7408" s="39"/>
      <c r="D7408" s="35"/>
      <c r="E7408" s="40"/>
      <c r="F7408" s="39"/>
      <c r="G7408" s="39"/>
      <c r="H7408" s="39"/>
      <c r="I7408" s="34"/>
      <c r="J7408" s="34"/>
      <c r="K7408" s="34"/>
      <c r="L7408" s="34"/>
      <c r="M7408" s="43" t="str">
        <f ca="1">IFERROR(OFFSET('Maximum minutes'!$C$1,T7408,MATCH(IF(G7408&lt;&gt;"",G7408,F7408),OFFSET('Maximum minutes'!$C$1,T7408-1,0,1,U7408+1),0)-1)*IF(OR(ISNUMBER(J7408),J7408="sans examen"),1,0)*IF(W7408&lt;MinDate,1,0),"")</f>
        <v/>
      </c>
      <c r="N7408" s="36">
        <f t="shared" ca="1" si="231"/>
        <v>0</v>
      </c>
      <c r="O7408" s="36" t="e">
        <f ca="1">LEFT(OFFSET(Lists!$Q$2,MATCH(E7408,Lists!$R$3:$R$19,0),0),4)</f>
        <v>#N/A</v>
      </c>
      <c r="P7408" s="36" t="e">
        <f ca="1">MATCH(O7408,Lists!$S$2:$S$640,1)</f>
        <v>#N/A</v>
      </c>
      <c r="Q7408" s="36" t="e">
        <f ca="1">MATCH(LEFT(OFFSET(Lists!$Q$2,MATCH(E7408,Lists!$R$3:$R$19,0)+1,0),4),Lists!$S$3:$S$640,1)</f>
        <v>#N/A</v>
      </c>
      <c r="R7408" s="36" t="e">
        <f ca="1">LEFT(OFFSET(Lists!$S$2,P7408-1+MATCH(F7408,OFFSET(Lists!$T$3,P7408-1,0,Q7408-P7408+1),0),0),6)</f>
        <v>#N/A</v>
      </c>
      <c r="S7408" s="36" t="e">
        <f ca="1">VLOOKUP(R7408,Lists!B:D,3,FALSE)</f>
        <v>#N/A</v>
      </c>
      <c r="T7408" s="36" t="str">
        <f>IF(F7408&lt;&gt;"",MATCH(R7408,'Maximum minutes'!B:B,0),"")</f>
        <v/>
      </c>
      <c r="U7408" s="36">
        <f ca="1">IF(F7408&lt;&gt;"",COUNTA(OFFSET('Maximum minutes'!$C$1,'Annexe A1 Cours'!T7408,0,1,50)),0)</f>
        <v>0</v>
      </c>
      <c r="V7408" s="37">
        <f ca="1">IFERROR(OFFSET('Maximum minutes'!$C$1,T7408+1,-1+MATCH(G7408,OFFSET('Maximum minutes'!$C$1,T7408-1,0,1,50),0)),0)</f>
        <v>0</v>
      </c>
      <c r="W7408" s="38">
        <f t="shared" ca="1" si="230"/>
        <v>0</v>
      </c>
    </row>
    <row r="7409" spans="1:23" s="36" customFormat="1" ht="18.75">
      <c r="A7409" s="34"/>
      <c r="B7409" s="39"/>
      <c r="C7409" s="39"/>
      <c r="D7409" s="35"/>
      <c r="E7409" s="40"/>
      <c r="F7409" s="39"/>
      <c r="G7409" s="39"/>
      <c r="H7409" s="39"/>
      <c r="I7409" s="34"/>
      <c r="J7409" s="34"/>
      <c r="K7409" s="34"/>
      <c r="L7409" s="34"/>
      <c r="M7409" s="43" t="str">
        <f ca="1">IFERROR(OFFSET('Maximum minutes'!$C$1,T7409,MATCH(IF(G7409&lt;&gt;"",G7409,F7409),OFFSET('Maximum minutes'!$C$1,T7409-1,0,1,U7409+1),0)-1)*IF(OR(ISNUMBER(J7409),J7409="sans examen"),1,0)*IF(W7409&lt;MinDate,1,0),"")</f>
        <v/>
      </c>
      <c r="N7409" s="36">
        <f t="shared" ca="1" si="231"/>
        <v>0</v>
      </c>
      <c r="O7409" s="36" t="e">
        <f ca="1">LEFT(OFFSET(Lists!$Q$2,MATCH(E7409,Lists!$R$3:$R$19,0),0),4)</f>
        <v>#N/A</v>
      </c>
      <c r="P7409" s="36" t="e">
        <f ca="1">MATCH(O7409,Lists!$S$2:$S$640,1)</f>
        <v>#N/A</v>
      </c>
      <c r="Q7409" s="36" t="e">
        <f ca="1">MATCH(LEFT(OFFSET(Lists!$Q$2,MATCH(E7409,Lists!$R$3:$R$19,0)+1,0),4),Lists!$S$3:$S$640,1)</f>
        <v>#N/A</v>
      </c>
      <c r="R7409" s="36" t="e">
        <f ca="1">LEFT(OFFSET(Lists!$S$2,P7409-1+MATCH(F7409,OFFSET(Lists!$T$3,P7409-1,0,Q7409-P7409+1),0),0),6)</f>
        <v>#N/A</v>
      </c>
      <c r="S7409" s="36" t="e">
        <f ca="1">VLOOKUP(R7409,Lists!B:D,3,FALSE)</f>
        <v>#N/A</v>
      </c>
      <c r="T7409" s="36" t="str">
        <f>IF(F7409&lt;&gt;"",MATCH(R7409,'Maximum minutes'!B:B,0),"")</f>
        <v/>
      </c>
      <c r="U7409" s="36">
        <f ca="1">IF(F7409&lt;&gt;"",COUNTA(OFFSET('Maximum minutes'!$C$1,'Annexe A1 Cours'!T7409,0,1,50)),0)</f>
        <v>0</v>
      </c>
      <c r="V7409" s="37">
        <f ca="1">IFERROR(OFFSET('Maximum minutes'!$C$1,T7409+1,-1+MATCH(G7409,OFFSET('Maximum minutes'!$C$1,T7409-1,0,1,50),0)),0)</f>
        <v>0</v>
      </c>
      <c r="W7409" s="38">
        <f t="shared" ca="1" si="230"/>
        <v>0</v>
      </c>
    </row>
    <row r="7410" spans="1:23" s="36" customFormat="1" ht="18.75">
      <c r="A7410" s="34"/>
      <c r="B7410" s="39"/>
      <c r="C7410" s="39"/>
      <c r="D7410" s="35"/>
      <c r="E7410" s="40"/>
      <c r="F7410" s="39"/>
      <c r="G7410" s="39"/>
      <c r="H7410" s="39"/>
      <c r="I7410" s="34"/>
      <c r="J7410" s="34"/>
      <c r="K7410" s="34"/>
      <c r="L7410" s="34"/>
      <c r="M7410" s="43" t="str">
        <f ca="1">IFERROR(OFFSET('Maximum minutes'!$C$1,T7410,MATCH(IF(G7410&lt;&gt;"",G7410,F7410),OFFSET('Maximum minutes'!$C$1,T7410-1,0,1,U7410+1),0)-1)*IF(OR(ISNUMBER(J7410),J7410="sans examen"),1,0)*IF(W7410&lt;MinDate,1,0),"")</f>
        <v/>
      </c>
      <c r="N7410" s="36">
        <f t="shared" ca="1" si="231"/>
        <v>0</v>
      </c>
      <c r="O7410" s="36" t="e">
        <f ca="1">LEFT(OFFSET(Lists!$Q$2,MATCH(E7410,Lists!$R$3:$R$19,0),0),4)</f>
        <v>#N/A</v>
      </c>
      <c r="P7410" s="36" t="e">
        <f ca="1">MATCH(O7410,Lists!$S$2:$S$640,1)</f>
        <v>#N/A</v>
      </c>
      <c r="Q7410" s="36" t="e">
        <f ca="1">MATCH(LEFT(OFFSET(Lists!$Q$2,MATCH(E7410,Lists!$R$3:$R$19,0)+1,0),4),Lists!$S$3:$S$640,1)</f>
        <v>#N/A</v>
      </c>
      <c r="R7410" s="36" t="e">
        <f ca="1">LEFT(OFFSET(Lists!$S$2,P7410-1+MATCH(F7410,OFFSET(Lists!$T$3,P7410-1,0,Q7410-P7410+1),0),0),6)</f>
        <v>#N/A</v>
      </c>
      <c r="S7410" s="36" t="e">
        <f ca="1">VLOOKUP(R7410,Lists!B:D,3,FALSE)</f>
        <v>#N/A</v>
      </c>
      <c r="T7410" s="36" t="str">
        <f>IF(F7410&lt;&gt;"",MATCH(R7410,'Maximum minutes'!B:B,0),"")</f>
        <v/>
      </c>
      <c r="U7410" s="36">
        <f ca="1">IF(F7410&lt;&gt;"",COUNTA(OFFSET('Maximum minutes'!$C$1,'Annexe A1 Cours'!T7410,0,1,50)),0)</f>
        <v>0</v>
      </c>
      <c r="V7410" s="37">
        <f ca="1">IFERROR(OFFSET('Maximum minutes'!$C$1,T7410+1,-1+MATCH(G7410,OFFSET('Maximum minutes'!$C$1,T7410-1,0,1,50),0)),0)</f>
        <v>0</v>
      </c>
      <c r="W7410" s="38">
        <f t="shared" ca="1" si="230"/>
        <v>0</v>
      </c>
    </row>
    <row r="7411" spans="1:23" s="36" customFormat="1" ht="18.75">
      <c r="A7411" s="34"/>
      <c r="B7411" s="39"/>
      <c r="C7411" s="39"/>
      <c r="D7411" s="35"/>
      <c r="E7411" s="40"/>
      <c r="F7411" s="39"/>
      <c r="G7411" s="39"/>
      <c r="H7411" s="39"/>
      <c r="I7411" s="34"/>
      <c r="J7411" s="34"/>
      <c r="K7411" s="34"/>
      <c r="L7411" s="34"/>
      <c r="M7411" s="43" t="str">
        <f ca="1">IFERROR(OFFSET('Maximum minutes'!$C$1,T7411,MATCH(IF(G7411&lt;&gt;"",G7411,F7411),OFFSET('Maximum minutes'!$C$1,T7411-1,0,1,U7411+1),0)-1)*IF(OR(ISNUMBER(J7411),J7411="sans examen"),1,0)*IF(W7411&lt;MinDate,1,0),"")</f>
        <v/>
      </c>
      <c r="N7411" s="36">
        <f t="shared" ca="1" si="231"/>
        <v>0</v>
      </c>
      <c r="O7411" s="36" t="e">
        <f ca="1">LEFT(OFFSET(Lists!$Q$2,MATCH(E7411,Lists!$R$3:$R$19,0),0),4)</f>
        <v>#N/A</v>
      </c>
      <c r="P7411" s="36" t="e">
        <f ca="1">MATCH(O7411,Lists!$S$2:$S$640,1)</f>
        <v>#N/A</v>
      </c>
      <c r="Q7411" s="36" t="e">
        <f ca="1">MATCH(LEFT(OFFSET(Lists!$Q$2,MATCH(E7411,Lists!$R$3:$R$19,0)+1,0),4),Lists!$S$3:$S$640,1)</f>
        <v>#N/A</v>
      </c>
      <c r="R7411" s="36" t="e">
        <f ca="1">LEFT(OFFSET(Lists!$S$2,P7411-1+MATCH(F7411,OFFSET(Lists!$T$3,P7411-1,0,Q7411-P7411+1),0),0),6)</f>
        <v>#N/A</v>
      </c>
      <c r="S7411" s="36" t="e">
        <f ca="1">VLOOKUP(R7411,Lists!B:D,3,FALSE)</f>
        <v>#N/A</v>
      </c>
      <c r="T7411" s="36" t="str">
        <f>IF(F7411&lt;&gt;"",MATCH(R7411,'Maximum minutes'!B:B,0),"")</f>
        <v/>
      </c>
      <c r="U7411" s="36">
        <f ca="1">IF(F7411&lt;&gt;"",COUNTA(OFFSET('Maximum minutes'!$C$1,'Annexe A1 Cours'!T7411,0,1,50)),0)</f>
        <v>0</v>
      </c>
      <c r="V7411" s="37">
        <f ca="1">IFERROR(OFFSET('Maximum minutes'!$C$1,T7411+1,-1+MATCH(G7411,OFFSET('Maximum minutes'!$C$1,T7411-1,0,1,50),0)),0)</f>
        <v>0</v>
      </c>
      <c r="W7411" s="38">
        <f t="shared" ca="1" si="230"/>
        <v>0</v>
      </c>
    </row>
    <row r="7412" spans="1:23" s="36" customFormat="1" ht="18.75">
      <c r="A7412" s="34"/>
      <c r="B7412" s="39"/>
      <c r="C7412" s="39"/>
      <c r="D7412" s="35"/>
      <c r="E7412" s="40"/>
      <c r="F7412" s="39"/>
      <c r="G7412" s="39"/>
      <c r="H7412" s="39"/>
      <c r="I7412" s="34"/>
      <c r="J7412" s="34"/>
      <c r="K7412" s="34"/>
      <c r="L7412" s="34"/>
      <c r="M7412" s="43" t="str">
        <f ca="1">IFERROR(OFFSET('Maximum minutes'!$C$1,T7412,MATCH(IF(G7412&lt;&gt;"",G7412,F7412),OFFSET('Maximum minutes'!$C$1,T7412-1,0,1,U7412+1),0)-1)*IF(OR(ISNUMBER(J7412),J7412="sans examen"),1,0)*IF(W7412&lt;MinDate,1,0),"")</f>
        <v/>
      </c>
      <c r="N7412" s="36">
        <f t="shared" ca="1" si="231"/>
        <v>0</v>
      </c>
      <c r="O7412" s="36" t="e">
        <f ca="1">LEFT(OFFSET(Lists!$Q$2,MATCH(E7412,Lists!$R$3:$R$19,0),0),4)</f>
        <v>#N/A</v>
      </c>
      <c r="P7412" s="36" t="e">
        <f ca="1">MATCH(O7412,Lists!$S$2:$S$640,1)</f>
        <v>#N/A</v>
      </c>
      <c r="Q7412" s="36" t="e">
        <f ca="1">MATCH(LEFT(OFFSET(Lists!$Q$2,MATCH(E7412,Lists!$R$3:$R$19,0)+1,0),4),Lists!$S$3:$S$640,1)</f>
        <v>#N/A</v>
      </c>
      <c r="R7412" s="36" t="e">
        <f ca="1">LEFT(OFFSET(Lists!$S$2,P7412-1+MATCH(F7412,OFFSET(Lists!$T$3,P7412-1,0,Q7412-P7412+1),0),0),6)</f>
        <v>#N/A</v>
      </c>
      <c r="S7412" s="36" t="e">
        <f ca="1">VLOOKUP(R7412,Lists!B:D,3,FALSE)</f>
        <v>#N/A</v>
      </c>
      <c r="T7412" s="36" t="str">
        <f>IF(F7412&lt;&gt;"",MATCH(R7412,'Maximum minutes'!B:B,0),"")</f>
        <v/>
      </c>
      <c r="U7412" s="36">
        <f ca="1">IF(F7412&lt;&gt;"",COUNTA(OFFSET('Maximum minutes'!$C$1,'Annexe A1 Cours'!T7412,0,1,50)),0)</f>
        <v>0</v>
      </c>
      <c r="V7412" s="37">
        <f ca="1">IFERROR(OFFSET('Maximum minutes'!$C$1,T7412+1,-1+MATCH(G7412,OFFSET('Maximum minutes'!$C$1,T7412-1,0,1,50),0)),0)</f>
        <v>0</v>
      </c>
      <c r="W7412" s="38">
        <f t="shared" ca="1" si="230"/>
        <v>0</v>
      </c>
    </row>
    <row r="7413" spans="1:23" s="36" customFormat="1" ht="18.75">
      <c r="A7413" s="34"/>
      <c r="B7413" s="39"/>
      <c r="C7413" s="39"/>
      <c r="D7413" s="35"/>
      <c r="E7413" s="40"/>
      <c r="F7413" s="39"/>
      <c r="G7413" s="39"/>
      <c r="H7413" s="39"/>
      <c r="I7413" s="34"/>
      <c r="J7413" s="34"/>
      <c r="K7413" s="34"/>
      <c r="L7413" s="34"/>
      <c r="M7413" s="43" t="str">
        <f ca="1">IFERROR(OFFSET('Maximum minutes'!$C$1,T7413,MATCH(IF(G7413&lt;&gt;"",G7413,F7413),OFFSET('Maximum minutes'!$C$1,T7413-1,0,1,U7413+1),0)-1)*IF(OR(ISNUMBER(J7413),J7413="sans examen"),1,0)*IF(W7413&lt;MinDate,1,0),"")</f>
        <v/>
      </c>
      <c r="N7413" s="36">
        <f t="shared" ca="1" si="231"/>
        <v>0</v>
      </c>
      <c r="O7413" s="36" t="e">
        <f ca="1">LEFT(OFFSET(Lists!$Q$2,MATCH(E7413,Lists!$R$3:$R$19,0),0),4)</f>
        <v>#N/A</v>
      </c>
      <c r="P7413" s="36" t="e">
        <f ca="1">MATCH(O7413,Lists!$S$2:$S$640,1)</f>
        <v>#N/A</v>
      </c>
      <c r="Q7413" s="36" t="e">
        <f ca="1">MATCH(LEFT(OFFSET(Lists!$Q$2,MATCH(E7413,Lists!$R$3:$R$19,0)+1,0),4),Lists!$S$3:$S$640,1)</f>
        <v>#N/A</v>
      </c>
      <c r="R7413" s="36" t="e">
        <f ca="1">LEFT(OFFSET(Lists!$S$2,P7413-1+MATCH(F7413,OFFSET(Lists!$T$3,P7413-1,0,Q7413-P7413+1),0),0),6)</f>
        <v>#N/A</v>
      </c>
      <c r="S7413" s="36" t="e">
        <f ca="1">VLOOKUP(R7413,Lists!B:D,3,FALSE)</f>
        <v>#N/A</v>
      </c>
      <c r="T7413" s="36" t="str">
        <f>IF(F7413&lt;&gt;"",MATCH(R7413,'Maximum minutes'!B:B,0),"")</f>
        <v/>
      </c>
      <c r="U7413" s="36">
        <f ca="1">IF(F7413&lt;&gt;"",COUNTA(OFFSET('Maximum minutes'!$C$1,'Annexe A1 Cours'!T7413,0,1,50)),0)</f>
        <v>0</v>
      </c>
      <c r="V7413" s="37">
        <f ca="1">IFERROR(OFFSET('Maximum minutes'!$C$1,T7413+1,-1+MATCH(G7413,OFFSET('Maximum minutes'!$C$1,T7413-1,0,1,50),0)),0)</f>
        <v>0</v>
      </c>
      <c r="W7413" s="38">
        <f t="shared" ca="1" si="230"/>
        <v>0</v>
      </c>
    </row>
    <row r="7414" spans="1:23" s="36" customFormat="1" ht="18.75">
      <c r="A7414" s="34"/>
      <c r="B7414" s="39"/>
      <c r="C7414" s="39"/>
      <c r="D7414" s="35"/>
      <c r="E7414" s="40"/>
      <c r="F7414" s="39"/>
      <c r="G7414" s="39"/>
      <c r="H7414" s="39"/>
      <c r="I7414" s="34"/>
      <c r="J7414" s="34"/>
      <c r="K7414" s="34"/>
      <c r="L7414" s="34"/>
      <c r="M7414" s="43" t="str">
        <f ca="1">IFERROR(OFFSET('Maximum minutes'!$C$1,T7414,MATCH(IF(G7414&lt;&gt;"",G7414,F7414),OFFSET('Maximum minutes'!$C$1,T7414-1,0,1,U7414+1),0)-1)*IF(OR(ISNUMBER(J7414),J7414="sans examen"),1,0)*IF(W7414&lt;MinDate,1,0),"")</f>
        <v/>
      </c>
      <c r="N7414" s="36">
        <f t="shared" ca="1" si="231"/>
        <v>0</v>
      </c>
      <c r="O7414" s="36" t="e">
        <f ca="1">LEFT(OFFSET(Lists!$Q$2,MATCH(E7414,Lists!$R$3:$R$19,0),0),4)</f>
        <v>#N/A</v>
      </c>
      <c r="P7414" s="36" t="e">
        <f ca="1">MATCH(O7414,Lists!$S$2:$S$640,1)</f>
        <v>#N/A</v>
      </c>
      <c r="Q7414" s="36" t="e">
        <f ca="1">MATCH(LEFT(OFFSET(Lists!$Q$2,MATCH(E7414,Lists!$R$3:$R$19,0)+1,0),4),Lists!$S$3:$S$640,1)</f>
        <v>#N/A</v>
      </c>
      <c r="R7414" s="36" t="e">
        <f ca="1">LEFT(OFFSET(Lists!$S$2,P7414-1+MATCH(F7414,OFFSET(Lists!$T$3,P7414-1,0,Q7414-P7414+1),0),0),6)</f>
        <v>#N/A</v>
      </c>
      <c r="S7414" s="36" t="e">
        <f ca="1">VLOOKUP(R7414,Lists!B:D,3,FALSE)</f>
        <v>#N/A</v>
      </c>
      <c r="T7414" s="36" t="str">
        <f>IF(F7414&lt;&gt;"",MATCH(R7414,'Maximum minutes'!B:B,0),"")</f>
        <v/>
      </c>
      <c r="U7414" s="36">
        <f ca="1">IF(F7414&lt;&gt;"",COUNTA(OFFSET('Maximum minutes'!$C$1,'Annexe A1 Cours'!T7414,0,1,50)),0)</f>
        <v>0</v>
      </c>
      <c r="V7414" s="37">
        <f ca="1">IFERROR(OFFSET('Maximum minutes'!$C$1,T7414+1,-1+MATCH(G7414,OFFSET('Maximum minutes'!$C$1,T7414-1,0,1,50),0)),0)</f>
        <v>0</v>
      </c>
      <c r="W7414" s="38">
        <f t="shared" ca="1" si="230"/>
        <v>0</v>
      </c>
    </row>
    <row r="7415" spans="1:23" s="36" customFormat="1" ht="18.75">
      <c r="A7415" s="34"/>
      <c r="B7415" s="39"/>
      <c r="C7415" s="39"/>
      <c r="D7415" s="35"/>
      <c r="E7415" s="40"/>
      <c r="F7415" s="39"/>
      <c r="G7415" s="39"/>
      <c r="H7415" s="39"/>
      <c r="I7415" s="34"/>
      <c r="J7415" s="34"/>
      <c r="K7415" s="34"/>
      <c r="L7415" s="34"/>
      <c r="M7415" s="43" t="str">
        <f ca="1">IFERROR(OFFSET('Maximum minutes'!$C$1,T7415,MATCH(IF(G7415&lt;&gt;"",G7415,F7415),OFFSET('Maximum minutes'!$C$1,T7415-1,0,1,U7415+1),0)-1)*IF(OR(ISNUMBER(J7415),J7415="sans examen"),1,0)*IF(W7415&lt;MinDate,1,0),"")</f>
        <v/>
      </c>
      <c r="N7415" s="36">
        <f t="shared" ca="1" si="231"/>
        <v>0</v>
      </c>
      <c r="O7415" s="36" t="e">
        <f ca="1">LEFT(OFFSET(Lists!$Q$2,MATCH(E7415,Lists!$R$3:$R$19,0),0),4)</f>
        <v>#N/A</v>
      </c>
      <c r="P7415" s="36" t="e">
        <f ca="1">MATCH(O7415,Lists!$S$2:$S$640,1)</f>
        <v>#N/A</v>
      </c>
      <c r="Q7415" s="36" t="e">
        <f ca="1">MATCH(LEFT(OFFSET(Lists!$Q$2,MATCH(E7415,Lists!$R$3:$R$19,0)+1,0),4),Lists!$S$3:$S$640,1)</f>
        <v>#N/A</v>
      </c>
      <c r="R7415" s="36" t="e">
        <f ca="1">LEFT(OFFSET(Lists!$S$2,P7415-1+MATCH(F7415,OFFSET(Lists!$T$3,P7415-1,0,Q7415-P7415+1),0),0),6)</f>
        <v>#N/A</v>
      </c>
      <c r="S7415" s="36" t="e">
        <f ca="1">VLOOKUP(R7415,Lists!B:D,3,FALSE)</f>
        <v>#N/A</v>
      </c>
      <c r="T7415" s="36" t="str">
        <f>IF(F7415&lt;&gt;"",MATCH(R7415,'Maximum minutes'!B:B,0),"")</f>
        <v/>
      </c>
      <c r="U7415" s="36">
        <f ca="1">IF(F7415&lt;&gt;"",COUNTA(OFFSET('Maximum minutes'!$C$1,'Annexe A1 Cours'!T7415,0,1,50)),0)</f>
        <v>0</v>
      </c>
      <c r="V7415" s="37">
        <f ca="1">IFERROR(OFFSET('Maximum minutes'!$C$1,T7415+1,-1+MATCH(G7415,OFFSET('Maximum minutes'!$C$1,T7415-1,0,1,50),0)),0)</f>
        <v>0</v>
      </c>
      <c r="W7415" s="38">
        <f t="shared" ca="1" si="230"/>
        <v>0</v>
      </c>
    </row>
    <row r="7416" spans="1:23" s="36" customFormat="1" ht="18.75">
      <c r="A7416" s="34"/>
      <c r="B7416" s="39"/>
      <c r="C7416" s="39"/>
      <c r="D7416" s="35"/>
      <c r="E7416" s="40"/>
      <c r="F7416" s="39"/>
      <c r="G7416" s="39"/>
      <c r="H7416" s="39"/>
      <c r="I7416" s="34"/>
      <c r="J7416" s="34"/>
      <c r="K7416" s="34"/>
      <c r="L7416" s="34"/>
      <c r="M7416" s="43" t="str">
        <f ca="1">IFERROR(OFFSET('Maximum minutes'!$C$1,T7416,MATCH(IF(G7416&lt;&gt;"",G7416,F7416),OFFSET('Maximum minutes'!$C$1,T7416-1,0,1,U7416+1),0)-1)*IF(OR(ISNUMBER(J7416),J7416="sans examen"),1,0)*IF(W7416&lt;MinDate,1,0),"")</f>
        <v/>
      </c>
      <c r="N7416" s="36">
        <f t="shared" ca="1" si="231"/>
        <v>0</v>
      </c>
      <c r="O7416" s="36" t="e">
        <f ca="1">LEFT(OFFSET(Lists!$Q$2,MATCH(E7416,Lists!$R$3:$R$19,0),0),4)</f>
        <v>#N/A</v>
      </c>
      <c r="P7416" s="36" t="e">
        <f ca="1">MATCH(O7416,Lists!$S$2:$S$640,1)</f>
        <v>#N/A</v>
      </c>
      <c r="Q7416" s="36" t="e">
        <f ca="1">MATCH(LEFT(OFFSET(Lists!$Q$2,MATCH(E7416,Lists!$R$3:$R$19,0)+1,0),4),Lists!$S$3:$S$640,1)</f>
        <v>#N/A</v>
      </c>
      <c r="R7416" s="36" t="e">
        <f ca="1">LEFT(OFFSET(Lists!$S$2,P7416-1+MATCH(F7416,OFFSET(Lists!$T$3,P7416-1,0,Q7416-P7416+1),0),0),6)</f>
        <v>#N/A</v>
      </c>
      <c r="S7416" s="36" t="e">
        <f ca="1">VLOOKUP(R7416,Lists!B:D,3,FALSE)</f>
        <v>#N/A</v>
      </c>
      <c r="T7416" s="36" t="str">
        <f>IF(F7416&lt;&gt;"",MATCH(R7416,'Maximum minutes'!B:B,0),"")</f>
        <v/>
      </c>
      <c r="U7416" s="36">
        <f ca="1">IF(F7416&lt;&gt;"",COUNTA(OFFSET('Maximum minutes'!$C$1,'Annexe A1 Cours'!T7416,0,1,50)),0)</f>
        <v>0</v>
      </c>
      <c r="V7416" s="37">
        <f ca="1">IFERROR(OFFSET('Maximum minutes'!$C$1,T7416+1,-1+MATCH(G7416,OFFSET('Maximum minutes'!$C$1,T7416-1,0,1,50),0)),0)</f>
        <v>0</v>
      </c>
      <c r="W7416" s="38">
        <f t="shared" ca="1" si="230"/>
        <v>0</v>
      </c>
    </row>
    <row r="7417" spans="1:23" s="36" customFormat="1" ht="18.75">
      <c r="A7417" s="34"/>
      <c r="B7417" s="39"/>
      <c r="C7417" s="39"/>
      <c r="D7417" s="35"/>
      <c r="E7417" s="40"/>
      <c r="F7417" s="39"/>
      <c r="G7417" s="39"/>
      <c r="H7417" s="39"/>
      <c r="I7417" s="34"/>
      <c r="J7417" s="34"/>
      <c r="K7417" s="34"/>
      <c r="L7417" s="34"/>
      <c r="M7417" s="43" t="str">
        <f ca="1">IFERROR(OFFSET('Maximum minutes'!$C$1,T7417,MATCH(IF(G7417&lt;&gt;"",G7417,F7417),OFFSET('Maximum minutes'!$C$1,T7417-1,0,1,U7417+1),0)-1)*IF(OR(ISNUMBER(J7417),J7417="sans examen"),1,0)*IF(W7417&lt;MinDate,1,0),"")</f>
        <v/>
      </c>
      <c r="N7417" s="36">
        <f t="shared" ca="1" si="231"/>
        <v>0</v>
      </c>
      <c r="O7417" s="36" t="e">
        <f ca="1">LEFT(OFFSET(Lists!$Q$2,MATCH(E7417,Lists!$R$3:$R$19,0),0),4)</f>
        <v>#N/A</v>
      </c>
      <c r="P7417" s="36" t="e">
        <f ca="1">MATCH(O7417,Lists!$S$2:$S$640,1)</f>
        <v>#N/A</v>
      </c>
      <c r="Q7417" s="36" t="e">
        <f ca="1">MATCH(LEFT(OFFSET(Lists!$Q$2,MATCH(E7417,Lists!$R$3:$R$19,0)+1,0),4),Lists!$S$3:$S$640,1)</f>
        <v>#N/A</v>
      </c>
      <c r="R7417" s="36" t="e">
        <f ca="1">LEFT(OFFSET(Lists!$S$2,P7417-1+MATCH(F7417,OFFSET(Lists!$T$3,P7417-1,0,Q7417-P7417+1),0),0),6)</f>
        <v>#N/A</v>
      </c>
      <c r="S7417" s="36" t="e">
        <f ca="1">VLOOKUP(R7417,Lists!B:D,3,FALSE)</f>
        <v>#N/A</v>
      </c>
      <c r="T7417" s="36" t="str">
        <f>IF(F7417&lt;&gt;"",MATCH(R7417,'Maximum minutes'!B:B,0),"")</f>
        <v/>
      </c>
      <c r="U7417" s="36">
        <f ca="1">IF(F7417&lt;&gt;"",COUNTA(OFFSET('Maximum minutes'!$C$1,'Annexe A1 Cours'!T7417,0,1,50)),0)</f>
        <v>0</v>
      </c>
      <c r="V7417" s="37">
        <f ca="1">IFERROR(OFFSET('Maximum minutes'!$C$1,T7417+1,-1+MATCH(G7417,OFFSET('Maximum minutes'!$C$1,T7417-1,0,1,50),0)),0)</f>
        <v>0</v>
      </c>
      <c r="W7417" s="38">
        <f t="shared" ca="1" si="230"/>
        <v>0</v>
      </c>
    </row>
    <row r="7418" spans="1:23" s="36" customFormat="1" ht="18.75">
      <c r="A7418" s="34"/>
      <c r="B7418" s="39"/>
      <c r="C7418" s="39"/>
      <c r="D7418" s="35"/>
      <c r="E7418" s="40"/>
      <c r="F7418" s="39"/>
      <c r="G7418" s="39"/>
      <c r="H7418" s="39"/>
      <c r="I7418" s="34"/>
      <c r="J7418" s="34"/>
      <c r="K7418" s="34"/>
      <c r="L7418" s="34"/>
      <c r="M7418" s="43" t="str">
        <f ca="1">IFERROR(OFFSET('Maximum minutes'!$C$1,T7418,MATCH(IF(G7418&lt;&gt;"",G7418,F7418),OFFSET('Maximum minutes'!$C$1,T7418-1,0,1,U7418+1),0)-1)*IF(OR(ISNUMBER(J7418),J7418="sans examen"),1,0)*IF(W7418&lt;MinDate,1,0),"")</f>
        <v/>
      </c>
      <c r="N7418" s="36">
        <f t="shared" ca="1" si="231"/>
        <v>0</v>
      </c>
      <c r="O7418" s="36" t="e">
        <f ca="1">LEFT(OFFSET(Lists!$Q$2,MATCH(E7418,Lists!$R$3:$R$19,0),0),4)</f>
        <v>#N/A</v>
      </c>
      <c r="P7418" s="36" t="e">
        <f ca="1">MATCH(O7418,Lists!$S$2:$S$640,1)</f>
        <v>#N/A</v>
      </c>
      <c r="Q7418" s="36" t="e">
        <f ca="1">MATCH(LEFT(OFFSET(Lists!$Q$2,MATCH(E7418,Lists!$R$3:$R$19,0)+1,0),4),Lists!$S$3:$S$640,1)</f>
        <v>#N/A</v>
      </c>
      <c r="R7418" s="36" t="e">
        <f ca="1">LEFT(OFFSET(Lists!$S$2,P7418-1+MATCH(F7418,OFFSET(Lists!$T$3,P7418-1,0,Q7418-P7418+1),0),0),6)</f>
        <v>#N/A</v>
      </c>
      <c r="S7418" s="36" t="e">
        <f ca="1">VLOOKUP(R7418,Lists!B:D,3,FALSE)</f>
        <v>#N/A</v>
      </c>
      <c r="T7418" s="36" t="str">
        <f>IF(F7418&lt;&gt;"",MATCH(R7418,'Maximum minutes'!B:B,0),"")</f>
        <v/>
      </c>
      <c r="U7418" s="36">
        <f ca="1">IF(F7418&lt;&gt;"",COUNTA(OFFSET('Maximum minutes'!$C$1,'Annexe A1 Cours'!T7418,0,1,50)),0)</f>
        <v>0</v>
      </c>
      <c r="V7418" s="37">
        <f ca="1">IFERROR(OFFSET('Maximum minutes'!$C$1,T7418+1,-1+MATCH(G7418,OFFSET('Maximum minutes'!$C$1,T7418-1,0,1,50),0)),0)</f>
        <v>0</v>
      </c>
      <c r="W7418" s="38">
        <f t="shared" ca="1" si="230"/>
        <v>0</v>
      </c>
    </row>
    <row r="7419" spans="1:23" s="36" customFormat="1" ht="18.75">
      <c r="A7419" s="34"/>
      <c r="B7419" s="39"/>
      <c r="C7419" s="39"/>
      <c r="D7419" s="35"/>
      <c r="E7419" s="40"/>
      <c r="F7419" s="39"/>
      <c r="G7419" s="39"/>
      <c r="H7419" s="39"/>
      <c r="I7419" s="34"/>
      <c r="J7419" s="34"/>
      <c r="K7419" s="34"/>
      <c r="L7419" s="34"/>
      <c r="M7419" s="43" t="str">
        <f ca="1">IFERROR(OFFSET('Maximum minutes'!$C$1,T7419,MATCH(IF(G7419&lt;&gt;"",G7419,F7419),OFFSET('Maximum minutes'!$C$1,T7419-1,0,1,U7419+1),0)-1)*IF(OR(ISNUMBER(J7419),J7419="sans examen"),1,0)*IF(W7419&lt;MinDate,1,0),"")</f>
        <v/>
      </c>
      <c r="N7419" s="36">
        <f t="shared" ca="1" si="231"/>
        <v>0</v>
      </c>
      <c r="O7419" s="36" t="e">
        <f ca="1">LEFT(OFFSET(Lists!$Q$2,MATCH(E7419,Lists!$R$3:$R$19,0),0),4)</f>
        <v>#N/A</v>
      </c>
      <c r="P7419" s="36" t="e">
        <f ca="1">MATCH(O7419,Lists!$S$2:$S$640,1)</f>
        <v>#N/A</v>
      </c>
      <c r="Q7419" s="36" t="e">
        <f ca="1">MATCH(LEFT(OFFSET(Lists!$Q$2,MATCH(E7419,Lists!$R$3:$R$19,0)+1,0),4),Lists!$S$3:$S$640,1)</f>
        <v>#N/A</v>
      </c>
      <c r="R7419" s="36" t="e">
        <f ca="1">LEFT(OFFSET(Lists!$S$2,P7419-1+MATCH(F7419,OFFSET(Lists!$T$3,P7419-1,0,Q7419-P7419+1),0),0),6)</f>
        <v>#N/A</v>
      </c>
      <c r="S7419" s="36" t="e">
        <f ca="1">VLOOKUP(R7419,Lists!B:D,3,FALSE)</f>
        <v>#N/A</v>
      </c>
      <c r="T7419" s="36" t="str">
        <f>IF(F7419&lt;&gt;"",MATCH(R7419,'Maximum minutes'!B:B,0),"")</f>
        <v/>
      </c>
      <c r="U7419" s="36">
        <f ca="1">IF(F7419&lt;&gt;"",COUNTA(OFFSET('Maximum minutes'!$C$1,'Annexe A1 Cours'!T7419,0,1,50)),0)</f>
        <v>0</v>
      </c>
      <c r="V7419" s="37">
        <f ca="1">IFERROR(OFFSET('Maximum minutes'!$C$1,T7419+1,-1+MATCH(G7419,OFFSET('Maximum minutes'!$C$1,T7419-1,0,1,50),0)),0)</f>
        <v>0</v>
      </c>
      <c r="W7419" s="38">
        <f t="shared" ca="1" si="230"/>
        <v>0</v>
      </c>
    </row>
    <row r="7420" spans="1:23" s="36" customFormat="1" ht="18.75">
      <c r="A7420" s="34"/>
      <c r="B7420" s="39"/>
      <c r="C7420" s="39"/>
      <c r="D7420" s="35"/>
      <c r="E7420" s="40"/>
      <c r="F7420" s="39"/>
      <c r="G7420" s="39"/>
      <c r="H7420" s="39"/>
      <c r="I7420" s="34"/>
      <c r="J7420" s="34"/>
      <c r="K7420" s="34"/>
      <c r="L7420" s="34"/>
      <c r="M7420" s="43" t="str">
        <f ca="1">IFERROR(OFFSET('Maximum minutes'!$C$1,T7420,MATCH(IF(G7420&lt;&gt;"",G7420,F7420),OFFSET('Maximum minutes'!$C$1,T7420-1,0,1,U7420+1),0)-1)*IF(OR(ISNUMBER(J7420),J7420="sans examen"),1,0)*IF(W7420&lt;MinDate,1,0),"")</f>
        <v/>
      </c>
      <c r="N7420" s="36">
        <f t="shared" ca="1" si="231"/>
        <v>0</v>
      </c>
      <c r="O7420" s="36" t="e">
        <f ca="1">LEFT(OFFSET(Lists!$Q$2,MATCH(E7420,Lists!$R$3:$R$19,0),0),4)</f>
        <v>#N/A</v>
      </c>
      <c r="P7420" s="36" t="e">
        <f ca="1">MATCH(O7420,Lists!$S$2:$S$640,1)</f>
        <v>#N/A</v>
      </c>
      <c r="Q7420" s="36" t="e">
        <f ca="1">MATCH(LEFT(OFFSET(Lists!$Q$2,MATCH(E7420,Lists!$R$3:$R$19,0)+1,0),4),Lists!$S$3:$S$640,1)</f>
        <v>#N/A</v>
      </c>
      <c r="R7420" s="36" t="e">
        <f ca="1">LEFT(OFFSET(Lists!$S$2,P7420-1+MATCH(F7420,OFFSET(Lists!$T$3,P7420-1,0,Q7420-P7420+1),0),0),6)</f>
        <v>#N/A</v>
      </c>
      <c r="S7420" s="36" t="e">
        <f ca="1">VLOOKUP(R7420,Lists!B:D,3,FALSE)</f>
        <v>#N/A</v>
      </c>
      <c r="T7420" s="36" t="str">
        <f>IF(F7420&lt;&gt;"",MATCH(R7420,'Maximum minutes'!B:B,0),"")</f>
        <v/>
      </c>
      <c r="U7420" s="36">
        <f ca="1">IF(F7420&lt;&gt;"",COUNTA(OFFSET('Maximum minutes'!$C$1,'Annexe A1 Cours'!T7420,0,1,50)),0)</f>
        <v>0</v>
      </c>
      <c r="V7420" s="37">
        <f ca="1">IFERROR(OFFSET('Maximum minutes'!$C$1,T7420+1,-1+MATCH(G7420,OFFSET('Maximum minutes'!$C$1,T7420-1,0,1,50),0)),0)</f>
        <v>0</v>
      </c>
      <c r="W7420" s="38">
        <f t="shared" ca="1" si="230"/>
        <v>0</v>
      </c>
    </row>
    <row r="7421" spans="1:23" s="36" customFormat="1" ht="18.75">
      <c r="A7421" s="34"/>
      <c r="B7421" s="39"/>
      <c r="C7421" s="39"/>
      <c r="D7421" s="35"/>
      <c r="E7421" s="40"/>
      <c r="F7421" s="39"/>
      <c r="G7421" s="39"/>
      <c r="H7421" s="39"/>
      <c r="I7421" s="34"/>
      <c r="J7421" s="34"/>
      <c r="K7421" s="34"/>
      <c r="L7421" s="34"/>
      <c r="M7421" s="43" t="str">
        <f ca="1">IFERROR(OFFSET('Maximum minutes'!$C$1,T7421,MATCH(IF(G7421&lt;&gt;"",G7421,F7421),OFFSET('Maximum minutes'!$C$1,T7421-1,0,1,U7421+1),0)-1)*IF(OR(ISNUMBER(J7421),J7421="sans examen"),1,0)*IF(W7421&lt;MinDate,1,0),"")</f>
        <v/>
      </c>
      <c r="N7421" s="36">
        <f t="shared" ca="1" si="231"/>
        <v>0</v>
      </c>
      <c r="O7421" s="36" t="e">
        <f ca="1">LEFT(OFFSET(Lists!$Q$2,MATCH(E7421,Lists!$R$3:$R$19,0),0),4)</f>
        <v>#N/A</v>
      </c>
      <c r="P7421" s="36" t="e">
        <f ca="1">MATCH(O7421,Lists!$S$2:$S$640,1)</f>
        <v>#N/A</v>
      </c>
      <c r="Q7421" s="36" t="e">
        <f ca="1">MATCH(LEFT(OFFSET(Lists!$Q$2,MATCH(E7421,Lists!$R$3:$R$19,0)+1,0),4),Lists!$S$3:$S$640,1)</f>
        <v>#N/A</v>
      </c>
      <c r="R7421" s="36" t="e">
        <f ca="1">LEFT(OFFSET(Lists!$S$2,P7421-1+MATCH(F7421,OFFSET(Lists!$T$3,P7421-1,0,Q7421-P7421+1),0),0),6)</f>
        <v>#N/A</v>
      </c>
      <c r="S7421" s="36" t="e">
        <f ca="1">VLOOKUP(R7421,Lists!B:D,3,FALSE)</f>
        <v>#N/A</v>
      </c>
      <c r="T7421" s="36" t="str">
        <f>IF(F7421&lt;&gt;"",MATCH(R7421,'Maximum minutes'!B:B,0),"")</f>
        <v/>
      </c>
      <c r="U7421" s="36">
        <f ca="1">IF(F7421&lt;&gt;"",COUNTA(OFFSET('Maximum minutes'!$C$1,'Annexe A1 Cours'!T7421,0,1,50)),0)</f>
        <v>0</v>
      </c>
      <c r="V7421" s="37">
        <f ca="1">IFERROR(OFFSET('Maximum minutes'!$C$1,T7421+1,-1+MATCH(G7421,OFFSET('Maximum minutes'!$C$1,T7421-1,0,1,50),0)),0)</f>
        <v>0</v>
      </c>
      <c r="W7421" s="38">
        <f t="shared" ca="1" si="230"/>
        <v>0</v>
      </c>
    </row>
    <row r="7422" spans="1:23" s="36" customFormat="1" ht="18.75">
      <c r="A7422" s="34"/>
      <c r="B7422" s="39"/>
      <c r="C7422" s="39"/>
      <c r="D7422" s="35"/>
      <c r="E7422" s="40"/>
      <c r="F7422" s="39"/>
      <c r="G7422" s="39"/>
      <c r="H7422" s="39"/>
      <c r="I7422" s="34"/>
      <c r="J7422" s="34"/>
      <c r="K7422" s="34"/>
      <c r="L7422" s="34"/>
      <c r="M7422" s="43" t="str">
        <f ca="1">IFERROR(OFFSET('Maximum minutes'!$C$1,T7422,MATCH(IF(G7422&lt;&gt;"",G7422,F7422),OFFSET('Maximum minutes'!$C$1,T7422-1,0,1,U7422+1),0)-1)*IF(OR(ISNUMBER(J7422),J7422="sans examen"),1,0)*IF(W7422&lt;MinDate,1,0),"")</f>
        <v/>
      </c>
      <c r="N7422" s="36">
        <f t="shared" ca="1" si="231"/>
        <v>0</v>
      </c>
      <c r="O7422" s="36" t="e">
        <f ca="1">LEFT(OFFSET(Lists!$Q$2,MATCH(E7422,Lists!$R$3:$R$19,0),0),4)</f>
        <v>#N/A</v>
      </c>
      <c r="P7422" s="36" t="e">
        <f ca="1">MATCH(O7422,Lists!$S$2:$S$640,1)</f>
        <v>#N/A</v>
      </c>
      <c r="Q7422" s="36" t="e">
        <f ca="1">MATCH(LEFT(OFFSET(Lists!$Q$2,MATCH(E7422,Lists!$R$3:$R$19,0)+1,0),4),Lists!$S$3:$S$640,1)</f>
        <v>#N/A</v>
      </c>
      <c r="R7422" s="36" t="e">
        <f ca="1">LEFT(OFFSET(Lists!$S$2,P7422-1+MATCH(F7422,OFFSET(Lists!$T$3,P7422-1,0,Q7422-P7422+1),0),0),6)</f>
        <v>#N/A</v>
      </c>
      <c r="S7422" s="36" t="e">
        <f ca="1">VLOOKUP(R7422,Lists!B:D,3,FALSE)</f>
        <v>#N/A</v>
      </c>
      <c r="T7422" s="36" t="str">
        <f>IF(F7422&lt;&gt;"",MATCH(R7422,'Maximum minutes'!B:B,0),"")</f>
        <v/>
      </c>
      <c r="U7422" s="36">
        <f ca="1">IF(F7422&lt;&gt;"",COUNTA(OFFSET('Maximum minutes'!$C$1,'Annexe A1 Cours'!T7422,0,1,50)),0)</f>
        <v>0</v>
      </c>
      <c r="V7422" s="37">
        <f ca="1">IFERROR(OFFSET('Maximum minutes'!$C$1,T7422+1,-1+MATCH(G7422,OFFSET('Maximum minutes'!$C$1,T7422-1,0,1,50),0)),0)</f>
        <v>0</v>
      </c>
      <c r="W7422" s="38">
        <f t="shared" ca="1" si="230"/>
        <v>0</v>
      </c>
    </row>
    <row r="7423" spans="1:23" s="36" customFormat="1" ht="18.75">
      <c r="A7423" s="34"/>
      <c r="B7423" s="39"/>
      <c r="C7423" s="39"/>
      <c r="D7423" s="35"/>
      <c r="E7423" s="40"/>
      <c r="F7423" s="39"/>
      <c r="G7423" s="39"/>
      <c r="H7423" s="39"/>
      <c r="I7423" s="34"/>
      <c r="J7423" s="34"/>
      <c r="K7423" s="34"/>
      <c r="L7423" s="34"/>
      <c r="M7423" s="43" t="str">
        <f ca="1">IFERROR(OFFSET('Maximum minutes'!$C$1,T7423,MATCH(IF(G7423&lt;&gt;"",G7423,F7423),OFFSET('Maximum minutes'!$C$1,T7423-1,0,1,U7423+1),0)-1)*IF(OR(ISNUMBER(J7423),J7423="sans examen"),1,0)*IF(W7423&lt;MinDate,1,0),"")</f>
        <v/>
      </c>
      <c r="N7423" s="36">
        <f t="shared" ca="1" si="231"/>
        <v>0</v>
      </c>
      <c r="O7423" s="36" t="e">
        <f ca="1">LEFT(OFFSET(Lists!$Q$2,MATCH(E7423,Lists!$R$3:$R$19,0),0),4)</f>
        <v>#N/A</v>
      </c>
      <c r="P7423" s="36" t="e">
        <f ca="1">MATCH(O7423,Lists!$S$2:$S$640,1)</f>
        <v>#N/A</v>
      </c>
      <c r="Q7423" s="36" t="e">
        <f ca="1">MATCH(LEFT(OFFSET(Lists!$Q$2,MATCH(E7423,Lists!$R$3:$R$19,0)+1,0),4),Lists!$S$3:$S$640,1)</f>
        <v>#N/A</v>
      </c>
      <c r="R7423" s="36" t="e">
        <f ca="1">LEFT(OFFSET(Lists!$S$2,P7423-1+MATCH(F7423,OFFSET(Lists!$T$3,P7423-1,0,Q7423-P7423+1),0),0),6)</f>
        <v>#N/A</v>
      </c>
      <c r="S7423" s="36" t="e">
        <f ca="1">VLOOKUP(R7423,Lists!B:D,3,FALSE)</f>
        <v>#N/A</v>
      </c>
      <c r="T7423" s="36" t="str">
        <f>IF(F7423&lt;&gt;"",MATCH(R7423,'Maximum minutes'!B:B,0),"")</f>
        <v/>
      </c>
      <c r="U7423" s="36">
        <f ca="1">IF(F7423&lt;&gt;"",COUNTA(OFFSET('Maximum minutes'!$C$1,'Annexe A1 Cours'!T7423,0,1,50)),0)</f>
        <v>0</v>
      </c>
      <c r="V7423" s="37">
        <f ca="1">IFERROR(OFFSET('Maximum minutes'!$C$1,T7423+1,-1+MATCH(G7423,OFFSET('Maximum minutes'!$C$1,T7423-1,0,1,50),0)),0)</f>
        <v>0</v>
      </c>
      <c r="W7423" s="38">
        <f t="shared" ca="1" si="230"/>
        <v>0</v>
      </c>
    </row>
    <row r="7424" spans="1:23" s="36" customFormat="1" ht="18.75">
      <c r="A7424" s="34"/>
      <c r="B7424" s="39"/>
      <c r="C7424" s="39"/>
      <c r="D7424" s="35"/>
      <c r="E7424" s="40"/>
      <c r="F7424" s="39"/>
      <c r="G7424" s="39"/>
      <c r="H7424" s="39"/>
      <c r="I7424" s="34"/>
      <c r="J7424" s="34"/>
      <c r="K7424" s="34"/>
      <c r="L7424" s="34"/>
      <c r="M7424" s="43" t="str">
        <f ca="1">IFERROR(OFFSET('Maximum minutes'!$C$1,T7424,MATCH(IF(G7424&lt;&gt;"",G7424,F7424),OFFSET('Maximum minutes'!$C$1,T7424-1,0,1,U7424+1),0)-1)*IF(OR(ISNUMBER(J7424),J7424="sans examen"),1,0)*IF(W7424&lt;MinDate,1,0),"")</f>
        <v/>
      </c>
      <c r="N7424" s="36">
        <f t="shared" ca="1" si="231"/>
        <v>0</v>
      </c>
      <c r="O7424" s="36" t="e">
        <f ca="1">LEFT(OFFSET(Lists!$Q$2,MATCH(E7424,Lists!$R$3:$R$19,0),0),4)</f>
        <v>#N/A</v>
      </c>
      <c r="P7424" s="36" t="e">
        <f ca="1">MATCH(O7424,Lists!$S$2:$S$640,1)</f>
        <v>#N/A</v>
      </c>
      <c r="Q7424" s="36" t="e">
        <f ca="1">MATCH(LEFT(OFFSET(Lists!$Q$2,MATCH(E7424,Lists!$R$3:$R$19,0)+1,0),4),Lists!$S$3:$S$640,1)</f>
        <v>#N/A</v>
      </c>
      <c r="R7424" s="36" t="e">
        <f ca="1">LEFT(OFFSET(Lists!$S$2,P7424-1+MATCH(F7424,OFFSET(Lists!$T$3,P7424-1,0,Q7424-P7424+1),0),0),6)</f>
        <v>#N/A</v>
      </c>
      <c r="S7424" s="36" t="e">
        <f ca="1">VLOOKUP(R7424,Lists!B:D,3,FALSE)</f>
        <v>#N/A</v>
      </c>
      <c r="T7424" s="36" t="str">
        <f>IF(F7424&lt;&gt;"",MATCH(R7424,'Maximum minutes'!B:B,0),"")</f>
        <v/>
      </c>
      <c r="U7424" s="36">
        <f ca="1">IF(F7424&lt;&gt;"",COUNTA(OFFSET('Maximum minutes'!$C$1,'Annexe A1 Cours'!T7424,0,1,50)),0)</f>
        <v>0</v>
      </c>
      <c r="V7424" s="37">
        <f ca="1">IFERROR(OFFSET('Maximum minutes'!$C$1,T7424+1,-1+MATCH(G7424,OFFSET('Maximum minutes'!$C$1,T7424-1,0,1,50),0)),0)</f>
        <v>0</v>
      </c>
      <c r="W7424" s="38">
        <f t="shared" ca="1" si="230"/>
        <v>0</v>
      </c>
    </row>
    <row r="7425" spans="1:23" s="36" customFormat="1" ht="18.75">
      <c r="A7425" s="34"/>
      <c r="B7425" s="39"/>
      <c r="C7425" s="39"/>
      <c r="D7425" s="35"/>
      <c r="E7425" s="40"/>
      <c r="F7425" s="39"/>
      <c r="G7425" s="39"/>
      <c r="H7425" s="39"/>
      <c r="I7425" s="34"/>
      <c r="J7425" s="34"/>
      <c r="K7425" s="34"/>
      <c r="L7425" s="34"/>
      <c r="M7425" s="43" t="str">
        <f ca="1">IFERROR(OFFSET('Maximum minutes'!$C$1,T7425,MATCH(IF(G7425&lt;&gt;"",G7425,F7425),OFFSET('Maximum minutes'!$C$1,T7425-1,0,1,U7425+1),0)-1)*IF(OR(ISNUMBER(J7425),J7425="sans examen"),1,0)*IF(W7425&lt;MinDate,1,0),"")</f>
        <v/>
      </c>
      <c r="N7425" s="36">
        <f t="shared" ca="1" si="231"/>
        <v>0</v>
      </c>
      <c r="O7425" s="36" t="e">
        <f ca="1">LEFT(OFFSET(Lists!$Q$2,MATCH(E7425,Lists!$R$3:$R$19,0),0),4)</f>
        <v>#N/A</v>
      </c>
      <c r="P7425" s="36" t="e">
        <f ca="1">MATCH(O7425,Lists!$S$2:$S$640,1)</f>
        <v>#N/A</v>
      </c>
      <c r="Q7425" s="36" t="e">
        <f ca="1">MATCH(LEFT(OFFSET(Lists!$Q$2,MATCH(E7425,Lists!$R$3:$R$19,0)+1,0),4),Lists!$S$3:$S$640,1)</f>
        <v>#N/A</v>
      </c>
      <c r="R7425" s="36" t="e">
        <f ca="1">LEFT(OFFSET(Lists!$S$2,P7425-1+MATCH(F7425,OFFSET(Lists!$T$3,P7425-1,0,Q7425-P7425+1),0),0),6)</f>
        <v>#N/A</v>
      </c>
      <c r="S7425" s="36" t="e">
        <f ca="1">VLOOKUP(R7425,Lists!B:D,3,FALSE)</f>
        <v>#N/A</v>
      </c>
      <c r="T7425" s="36" t="str">
        <f>IF(F7425&lt;&gt;"",MATCH(R7425,'Maximum minutes'!B:B,0),"")</f>
        <v/>
      </c>
      <c r="U7425" s="36">
        <f ca="1">IF(F7425&lt;&gt;"",COUNTA(OFFSET('Maximum minutes'!$C$1,'Annexe A1 Cours'!T7425,0,1,50)),0)</f>
        <v>0</v>
      </c>
      <c r="V7425" s="37">
        <f ca="1">IFERROR(OFFSET('Maximum minutes'!$C$1,T7425+1,-1+MATCH(G7425,OFFSET('Maximum minutes'!$C$1,T7425-1,0,1,50),0)),0)</f>
        <v>0</v>
      </c>
      <c r="W7425" s="38">
        <f t="shared" ca="1" si="230"/>
        <v>0</v>
      </c>
    </row>
    <row r="7426" spans="1:23" s="36" customFormat="1" ht="18.75">
      <c r="A7426" s="34"/>
      <c r="B7426" s="39"/>
      <c r="C7426" s="39"/>
      <c r="D7426" s="35"/>
      <c r="E7426" s="40"/>
      <c r="F7426" s="39"/>
      <c r="G7426" s="39"/>
      <c r="H7426" s="39"/>
      <c r="I7426" s="34"/>
      <c r="J7426" s="34"/>
      <c r="K7426" s="34"/>
      <c r="L7426" s="34"/>
      <c r="M7426" s="43" t="str">
        <f ca="1">IFERROR(OFFSET('Maximum minutes'!$C$1,T7426,MATCH(IF(G7426&lt;&gt;"",G7426,F7426),OFFSET('Maximum minutes'!$C$1,T7426-1,0,1,U7426+1),0)-1)*IF(OR(ISNUMBER(J7426),J7426="sans examen"),1,0)*IF(W7426&lt;MinDate,1,0),"")</f>
        <v/>
      </c>
      <c r="N7426" s="36">
        <f t="shared" ca="1" si="231"/>
        <v>0</v>
      </c>
      <c r="O7426" s="36" t="e">
        <f ca="1">LEFT(OFFSET(Lists!$Q$2,MATCH(E7426,Lists!$R$3:$R$19,0),0),4)</f>
        <v>#N/A</v>
      </c>
      <c r="P7426" s="36" t="e">
        <f ca="1">MATCH(O7426,Lists!$S$2:$S$640,1)</f>
        <v>#N/A</v>
      </c>
      <c r="Q7426" s="36" t="e">
        <f ca="1">MATCH(LEFT(OFFSET(Lists!$Q$2,MATCH(E7426,Lists!$R$3:$R$19,0)+1,0),4),Lists!$S$3:$S$640,1)</f>
        <v>#N/A</v>
      </c>
      <c r="R7426" s="36" t="e">
        <f ca="1">LEFT(OFFSET(Lists!$S$2,P7426-1+MATCH(F7426,OFFSET(Lists!$T$3,P7426-1,0,Q7426-P7426+1),0),0),6)</f>
        <v>#N/A</v>
      </c>
      <c r="S7426" s="36" t="e">
        <f ca="1">VLOOKUP(R7426,Lists!B:D,3,FALSE)</f>
        <v>#N/A</v>
      </c>
      <c r="T7426" s="36" t="str">
        <f>IF(F7426&lt;&gt;"",MATCH(R7426,'Maximum minutes'!B:B,0),"")</f>
        <v/>
      </c>
      <c r="U7426" s="36">
        <f ca="1">IF(F7426&lt;&gt;"",COUNTA(OFFSET('Maximum minutes'!$C$1,'Annexe A1 Cours'!T7426,0,1,50)),0)</f>
        <v>0</v>
      </c>
      <c r="V7426" s="37">
        <f ca="1">IFERROR(OFFSET('Maximum minutes'!$C$1,T7426+1,-1+MATCH(G7426,OFFSET('Maximum minutes'!$C$1,T7426-1,0,1,50),0)),0)</f>
        <v>0</v>
      </c>
      <c r="W7426" s="38">
        <f t="shared" ca="1" si="230"/>
        <v>0</v>
      </c>
    </row>
    <row r="7427" spans="1:23" s="36" customFormat="1" ht="18.75">
      <c r="A7427" s="34"/>
      <c r="B7427" s="39"/>
      <c r="C7427" s="39"/>
      <c r="D7427" s="35"/>
      <c r="E7427" s="40"/>
      <c r="F7427" s="39"/>
      <c r="G7427" s="39"/>
      <c r="H7427" s="39"/>
      <c r="I7427" s="34"/>
      <c r="J7427" s="34"/>
      <c r="K7427" s="34"/>
      <c r="L7427" s="34"/>
      <c r="M7427" s="43" t="str">
        <f ca="1">IFERROR(OFFSET('Maximum minutes'!$C$1,T7427,MATCH(IF(G7427&lt;&gt;"",G7427,F7427),OFFSET('Maximum minutes'!$C$1,T7427-1,0,1,U7427+1),0)-1)*IF(OR(ISNUMBER(J7427),J7427="sans examen"),1,0)*IF(W7427&lt;MinDate,1,0),"")</f>
        <v/>
      </c>
      <c r="N7427" s="36">
        <f t="shared" ca="1" si="231"/>
        <v>0</v>
      </c>
      <c r="O7427" s="36" t="e">
        <f ca="1">LEFT(OFFSET(Lists!$Q$2,MATCH(E7427,Lists!$R$3:$R$19,0),0),4)</f>
        <v>#N/A</v>
      </c>
      <c r="P7427" s="36" t="e">
        <f ca="1">MATCH(O7427,Lists!$S$2:$S$640,1)</f>
        <v>#N/A</v>
      </c>
      <c r="Q7427" s="36" t="e">
        <f ca="1">MATCH(LEFT(OFFSET(Lists!$Q$2,MATCH(E7427,Lists!$R$3:$R$19,0)+1,0),4),Lists!$S$3:$S$640,1)</f>
        <v>#N/A</v>
      </c>
      <c r="R7427" s="36" t="e">
        <f ca="1">LEFT(OFFSET(Lists!$S$2,P7427-1+MATCH(F7427,OFFSET(Lists!$T$3,P7427-1,0,Q7427-P7427+1),0),0),6)</f>
        <v>#N/A</v>
      </c>
      <c r="S7427" s="36" t="e">
        <f ca="1">VLOOKUP(R7427,Lists!B:D,3,FALSE)</f>
        <v>#N/A</v>
      </c>
      <c r="T7427" s="36" t="str">
        <f>IF(F7427&lt;&gt;"",MATCH(R7427,'Maximum minutes'!B:B,0),"")</f>
        <v/>
      </c>
      <c r="U7427" s="36">
        <f ca="1">IF(F7427&lt;&gt;"",COUNTA(OFFSET('Maximum minutes'!$C$1,'Annexe A1 Cours'!T7427,0,1,50)),0)</f>
        <v>0</v>
      </c>
      <c r="V7427" s="37">
        <f ca="1">IFERROR(OFFSET('Maximum minutes'!$C$1,T7427+1,-1+MATCH(G7427,OFFSET('Maximum minutes'!$C$1,T7427-1,0,1,50),0)),0)</f>
        <v>0</v>
      </c>
      <c r="W7427" s="38">
        <f t="shared" ca="1" si="230"/>
        <v>0</v>
      </c>
    </row>
    <row r="7428" spans="1:23" s="36" customFormat="1" ht="18.75">
      <c r="A7428" s="34"/>
      <c r="B7428" s="39"/>
      <c r="C7428" s="39"/>
      <c r="D7428" s="35"/>
      <c r="E7428" s="40"/>
      <c r="F7428" s="39"/>
      <c r="G7428" s="39"/>
      <c r="H7428" s="39"/>
      <c r="I7428" s="34"/>
      <c r="J7428" s="34"/>
      <c r="K7428" s="34"/>
      <c r="L7428" s="34"/>
      <c r="M7428" s="43" t="str">
        <f ca="1">IFERROR(OFFSET('Maximum minutes'!$C$1,T7428,MATCH(IF(G7428&lt;&gt;"",G7428,F7428),OFFSET('Maximum minutes'!$C$1,T7428-1,0,1,U7428+1),0)-1)*IF(OR(ISNUMBER(J7428),J7428="sans examen"),1,0)*IF(W7428&lt;MinDate,1,0),"")</f>
        <v/>
      </c>
      <c r="N7428" s="36">
        <f t="shared" ca="1" si="231"/>
        <v>0</v>
      </c>
      <c r="O7428" s="36" t="e">
        <f ca="1">LEFT(OFFSET(Lists!$Q$2,MATCH(E7428,Lists!$R$3:$R$19,0),0),4)</f>
        <v>#N/A</v>
      </c>
      <c r="P7428" s="36" t="e">
        <f ca="1">MATCH(O7428,Lists!$S$2:$S$640,1)</f>
        <v>#N/A</v>
      </c>
      <c r="Q7428" s="36" t="e">
        <f ca="1">MATCH(LEFT(OFFSET(Lists!$Q$2,MATCH(E7428,Lists!$R$3:$R$19,0)+1,0),4),Lists!$S$3:$S$640,1)</f>
        <v>#N/A</v>
      </c>
      <c r="R7428" s="36" t="e">
        <f ca="1">LEFT(OFFSET(Lists!$S$2,P7428-1+MATCH(F7428,OFFSET(Lists!$T$3,P7428-1,0,Q7428-P7428+1),0),0),6)</f>
        <v>#N/A</v>
      </c>
      <c r="S7428" s="36" t="e">
        <f ca="1">VLOOKUP(R7428,Lists!B:D,3,FALSE)</f>
        <v>#N/A</v>
      </c>
      <c r="T7428" s="36" t="str">
        <f>IF(F7428&lt;&gt;"",MATCH(R7428,'Maximum minutes'!B:B,0),"")</f>
        <v/>
      </c>
      <c r="U7428" s="36">
        <f ca="1">IF(F7428&lt;&gt;"",COUNTA(OFFSET('Maximum minutes'!$C$1,'Annexe A1 Cours'!T7428,0,1,50)),0)</f>
        <v>0</v>
      </c>
      <c r="V7428" s="37">
        <f ca="1">IFERROR(OFFSET('Maximum minutes'!$C$1,T7428+1,-1+MATCH(G7428,OFFSET('Maximum minutes'!$C$1,T7428-1,0,1,50),0)),0)</f>
        <v>0</v>
      </c>
      <c r="W7428" s="38">
        <f t="shared" ca="1" si="230"/>
        <v>0</v>
      </c>
    </row>
    <row r="7429" spans="1:23" s="36" customFormat="1" ht="18.75">
      <c r="A7429" s="34"/>
      <c r="B7429" s="39"/>
      <c r="C7429" s="39"/>
      <c r="D7429" s="35"/>
      <c r="E7429" s="40"/>
      <c r="F7429" s="39"/>
      <c r="G7429" s="39"/>
      <c r="H7429" s="39"/>
      <c r="I7429" s="34"/>
      <c r="J7429" s="34"/>
      <c r="K7429" s="34"/>
      <c r="L7429" s="34"/>
      <c r="M7429" s="43" t="str">
        <f ca="1">IFERROR(OFFSET('Maximum minutes'!$C$1,T7429,MATCH(IF(G7429&lt;&gt;"",G7429,F7429),OFFSET('Maximum minutes'!$C$1,T7429-1,0,1,U7429+1),0)-1)*IF(OR(ISNUMBER(J7429),J7429="sans examen"),1,0)*IF(W7429&lt;MinDate,1,0),"")</f>
        <v/>
      </c>
      <c r="N7429" s="36">
        <f t="shared" ca="1" si="231"/>
        <v>0</v>
      </c>
      <c r="O7429" s="36" t="e">
        <f ca="1">LEFT(OFFSET(Lists!$Q$2,MATCH(E7429,Lists!$R$3:$R$19,0),0),4)</f>
        <v>#N/A</v>
      </c>
      <c r="P7429" s="36" t="e">
        <f ca="1">MATCH(O7429,Lists!$S$2:$S$640,1)</f>
        <v>#N/A</v>
      </c>
      <c r="Q7429" s="36" t="e">
        <f ca="1">MATCH(LEFT(OFFSET(Lists!$Q$2,MATCH(E7429,Lists!$R$3:$R$19,0)+1,0),4),Lists!$S$3:$S$640,1)</f>
        <v>#N/A</v>
      </c>
      <c r="R7429" s="36" t="e">
        <f ca="1">LEFT(OFFSET(Lists!$S$2,P7429-1+MATCH(F7429,OFFSET(Lists!$T$3,P7429-1,0,Q7429-P7429+1),0),0),6)</f>
        <v>#N/A</v>
      </c>
      <c r="S7429" s="36" t="e">
        <f ca="1">VLOOKUP(R7429,Lists!B:D,3,FALSE)</f>
        <v>#N/A</v>
      </c>
      <c r="T7429" s="36" t="str">
        <f>IF(F7429&lt;&gt;"",MATCH(R7429,'Maximum minutes'!B:B,0),"")</f>
        <v/>
      </c>
      <c r="U7429" s="36">
        <f ca="1">IF(F7429&lt;&gt;"",COUNTA(OFFSET('Maximum minutes'!$C$1,'Annexe A1 Cours'!T7429,0,1,50)),0)</f>
        <v>0</v>
      </c>
      <c r="V7429" s="37">
        <f ca="1">IFERROR(OFFSET('Maximum minutes'!$C$1,T7429+1,-1+MATCH(G7429,OFFSET('Maximum minutes'!$C$1,T7429-1,0,1,50),0)),0)</f>
        <v>0</v>
      </c>
      <c r="W7429" s="38">
        <f t="shared" ca="1" si="230"/>
        <v>0</v>
      </c>
    </row>
    <row r="7430" spans="1:23" s="36" customFormat="1" ht="18.75">
      <c r="A7430" s="34"/>
      <c r="B7430" s="39"/>
      <c r="C7430" s="39"/>
      <c r="D7430" s="35"/>
      <c r="E7430" s="40"/>
      <c r="F7430" s="39"/>
      <c r="G7430" s="39"/>
      <c r="H7430" s="39"/>
      <c r="I7430" s="34"/>
      <c r="J7430" s="34"/>
      <c r="K7430" s="34"/>
      <c r="L7430" s="34"/>
      <c r="M7430" s="43" t="str">
        <f ca="1">IFERROR(OFFSET('Maximum minutes'!$C$1,T7430,MATCH(IF(G7430&lt;&gt;"",G7430,F7430),OFFSET('Maximum minutes'!$C$1,T7430-1,0,1,U7430+1),0)-1)*IF(OR(ISNUMBER(J7430),J7430="sans examen"),1,0)*IF(W7430&lt;MinDate,1,0),"")</f>
        <v/>
      </c>
      <c r="N7430" s="36">
        <f t="shared" ca="1" si="231"/>
        <v>0</v>
      </c>
      <c r="O7430" s="36" t="e">
        <f ca="1">LEFT(OFFSET(Lists!$Q$2,MATCH(E7430,Lists!$R$3:$R$19,0),0),4)</f>
        <v>#N/A</v>
      </c>
      <c r="P7430" s="36" t="e">
        <f ca="1">MATCH(O7430,Lists!$S$2:$S$640,1)</f>
        <v>#N/A</v>
      </c>
      <c r="Q7430" s="36" t="e">
        <f ca="1">MATCH(LEFT(OFFSET(Lists!$Q$2,MATCH(E7430,Lists!$R$3:$R$19,0)+1,0),4),Lists!$S$3:$S$640,1)</f>
        <v>#N/A</v>
      </c>
      <c r="R7430" s="36" t="e">
        <f ca="1">LEFT(OFFSET(Lists!$S$2,P7430-1+MATCH(F7430,OFFSET(Lists!$T$3,P7430-1,0,Q7430-P7430+1),0),0),6)</f>
        <v>#N/A</v>
      </c>
      <c r="S7430" s="36" t="e">
        <f ca="1">VLOOKUP(R7430,Lists!B:D,3,FALSE)</f>
        <v>#N/A</v>
      </c>
      <c r="T7430" s="36" t="str">
        <f>IF(F7430&lt;&gt;"",MATCH(R7430,'Maximum minutes'!B:B,0),"")</f>
        <v/>
      </c>
      <c r="U7430" s="36">
        <f ca="1">IF(F7430&lt;&gt;"",COUNTA(OFFSET('Maximum minutes'!$C$1,'Annexe A1 Cours'!T7430,0,1,50)),0)</f>
        <v>0</v>
      </c>
      <c r="V7430" s="37">
        <f ca="1">IFERROR(OFFSET('Maximum minutes'!$C$1,T7430+1,-1+MATCH(G7430,OFFSET('Maximum minutes'!$C$1,T7430-1,0,1,50),0)),0)</f>
        <v>0</v>
      </c>
      <c r="W7430" s="38">
        <f t="shared" ca="1" si="230"/>
        <v>0</v>
      </c>
    </row>
    <row r="7431" spans="1:23" s="36" customFormat="1" ht="18.75">
      <c r="A7431" s="34"/>
      <c r="B7431" s="39"/>
      <c r="C7431" s="39"/>
      <c r="D7431" s="35"/>
      <c r="E7431" s="40"/>
      <c r="F7431" s="39"/>
      <c r="G7431" s="39"/>
      <c r="H7431" s="39"/>
      <c r="I7431" s="34"/>
      <c r="J7431" s="34"/>
      <c r="K7431" s="34"/>
      <c r="L7431" s="34"/>
      <c r="M7431" s="43" t="str">
        <f ca="1">IFERROR(OFFSET('Maximum minutes'!$C$1,T7431,MATCH(IF(G7431&lt;&gt;"",G7431,F7431),OFFSET('Maximum minutes'!$C$1,T7431-1,0,1,U7431+1),0)-1)*IF(OR(ISNUMBER(J7431),J7431="sans examen"),1,0)*IF(W7431&lt;MinDate,1,0),"")</f>
        <v/>
      </c>
      <c r="N7431" s="36">
        <f t="shared" ca="1" si="231"/>
        <v>0</v>
      </c>
      <c r="O7431" s="36" t="e">
        <f ca="1">LEFT(OFFSET(Lists!$Q$2,MATCH(E7431,Lists!$R$3:$R$19,0),0),4)</f>
        <v>#N/A</v>
      </c>
      <c r="P7431" s="36" t="e">
        <f ca="1">MATCH(O7431,Lists!$S$2:$S$640,1)</f>
        <v>#N/A</v>
      </c>
      <c r="Q7431" s="36" t="e">
        <f ca="1">MATCH(LEFT(OFFSET(Lists!$Q$2,MATCH(E7431,Lists!$R$3:$R$19,0)+1,0),4),Lists!$S$3:$S$640,1)</f>
        <v>#N/A</v>
      </c>
      <c r="R7431" s="36" t="e">
        <f ca="1">LEFT(OFFSET(Lists!$S$2,P7431-1+MATCH(F7431,OFFSET(Lists!$T$3,P7431-1,0,Q7431-P7431+1),0),0),6)</f>
        <v>#N/A</v>
      </c>
      <c r="S7431" s="36" t="e">
        <f ca="1">VLOOKUP(R7431,Lists!B:D,3,FALSE)</f>
        <v>#N/A</v>
      </c>
      <c r="T7431" s="36" t="str">
        <f>IF(F7431&lt;&gt;"",MATCH(R7431,'Maximum minutes'!B:B,0),"")</f>
        <v/>
      </c>
      <c r="U7431" s="36">
        <f ca="1">IF(F7431&lt;&gt;"",COUNTA(OFFSET('Maximum minutes'!$C$1,'Annexe A1 Cours'!T7431,0,1,50)),0)</f>
        <v>0</v>
      </c>
      <c r="V7431" s="37">
        <f ca="1">IFERROR(OFFSET('Maximum minutes'!$C$1,T7431+1,-1+MATCH(G7431,OFFSET('Maximum minutes'!$C$1,T7431-1,0,1,50),0)),0)</f>
        <v>0</v>
      </c>
      <c r="W7431" s="38">
        <f t="shared" ref="W7431:W7494" ca="1" si="232">IFERROR(DATE(YEAR(D7431)+V7431,MONTH(D7431),DAY(D7431)),"")</f>
        <v>0</v>
      </c>
    </row>
    <row r="7432" spans="1:23" s="36" customFormat="1" ht="18.75">
      <c r="A7432" s="34"/>
      <c r="B7432" s="39"/>
      <c r="C7432" s="39"/>
      <c r="D7432" s="35"/>
      <c r="E7432" s="40"/>
      <c r="F7432" s="39"/>
      <c r="G7432" s="39"/>
      <c r="H7432" s="39"/>
      <c r="I7432" s="34"/>
      <c r="J7432" s="34"/>
      <c r="K7432" s="34"/>
      <c r="L7432" s="34"/>
      <c r="M7432" s="43" t="str">
        <f ca="1">IFERROR(OFFSET('Maximum minutes'!$C$1,T7432,MATCH(IF(G7432&lt;&gt;"",G7432,F7432),OFFSET('Maximum minutes'!$C$1,T7432-1,0,1,U7432+1),0)-1)*IF(OR(ISNUMBER(J7432),J7432="sans examen"),1,0)*IF(W7432&lt;MinDate,1,0),"")</f>
        <v/>
      </c>
      <c r="N7432" s="36">
        <f t="shared" ref="N7432:N7495" ca="1" si="233">IF(K7432&gt;0,MIN(K7432,M7432),0)*IF(M7432="",0,1)</f>
        <v>0</v>
      </c>
      <c r="O7432" s="36" t="e">
        <f ca="1">LEFT(OFFSET(Lists!$Q$2,MATCH(E7432,Lists!$R$3:$R$19,0),0),4)</f>
        <v>#N/A</v>
      </c>
      <c r="P7432" s="36" t="e">
        <f ca="1">MATCH(O7432,Lists!$S$2:$S$640,1)</f>
        <v>#N/A</v>
      </c>
      <c r="Q7432" s="36" t="e">
        <f ca="1">MATCH(LEFT(OFFSET(Lists!$Q$2,MATCH(E7432,Lists!$R$3:$R$19,0)+1,0),4),Lists!$S$3:$S$640,1)</f>
        <v>#N/A</v>
      </c>
      <c r="R7432" s="36" t="e">
        <f ca="1">LEFT(OFFSET(Lists!$S$2,P7432-1+MATCH(F7432,OFFSET(Lists!$T$3,P7432-1,0,Q7432-P7432+1),0),0),6)</f>
        <v>#N/A</v>
      </c>
      <c r="S7432" s="36" t="e">
        <f ca="1">VLOOKUP(R7432,Lists!B:D,3,FALSE)</f>
        <v>#N/A</v>
      </c>
      <c r="T7432" s="36" t="str">
        <f>IF(F7432&lt;&gt;"",MATCH(R7432,'Maximum minutes'!B:B,0),"")</f>
        <v/>
      </c>
      <c r="U7432" s="36">
        <f ca="1">IF(F7432&lt;&gt;"",COUNTA(OFFSET('Maximum minutes'!$C$1,'Annexe A1 Cours'!T7432,0,1,50)),0)</f>
        <v>0</v>
      </c>
      <c r="V7432" s="37">
        <f ca="1">IFERROR(OFFSET('Maximum minutes'!$C$1,T7432+1,-1+MATCH(G7432,OFFSET('Maximum minutes'!$C$1,T7432-1,0,1,50),0)),0)</f>
        <v>0</v>
      </c>
      <c r="W7432" s="38">
        <f t="shared" ca="1" si="232"/>
        <v>0</v>
      </c>
    </row>
    <row r="7433" spans="1:23" s="36" customFormat="1" ht="18.75">
      <c r="A7433" s="34"/>
      <c r="B7433" s="39"/>
      <c r="C7433" s="39"/>
      <c r="D7433" s="35"/>
      <c r="E7433" s="40"/>
      <c r="F7433" s="39"/>
      <c r="G7433" s="39"/>
      <c r="H7433" s="39"/>
      <c r="I7433" s="34"/>
      <c r="J7433" s="34"/>
      <c r="K7433" s="34"/>
      <c r="L7433" s="34"/>
      <c r="M7433" s="43" t="str">
        <f ca="1">IFERROR(OFFSET('Maximum minutes'!$C$1,T7433,MATCH(IF(G7433&lt;&gt;"",G7433,F7433),OFFSET('Maximum minutes'!$C$1,T7433-1,0,1,U7433+1),0)-1)*IF(OR(ISNUMBER(J7433),J7433="sans examen"),1,0)*IF(W7433&lt;MinDate,1,0),"")</f>
        <v/>
      </c>
      <c r="N7433" s="36">
        <f t="shared" ca="1" si="233"/>
        <v>0</v>
      </c>
      <c r="O7433" s="36" t="e">
        <f ca="1">LEFT(OFFSET(Lists!$Q$2,MATCH(E7433,Lists!$R$3:$R$19,0),0),4)</f>
        <v>#N/A</v>
      </c>
      <c r="P7433" s="36" t="e">
        <f ca="1">MATCH(O7433,Lists!$S$2:$S$640,1)</f>
        <v>#N/A</v>
      </c>
      <c r="Q7433" s="36" t="e">
        <f ca="1">MATCH(LEFT(OFFSET(Lists!$Q$2,MATCH(E7433,Lists!$R$3:$R$19,0)+1,0),4),Lists!$S$3:$S$640,1)</f>
        <v>#N/A</v>
      </c>
      <c r="R7433" s="36" t="e">
        <f ca="1">LEFT(OFFSET(Lists!$S$2,P7433-1+MATCH(F7433,OFFSET(Lists!$T$3,P7433-1,0,Q7433-P7433+1),0),0),6)</f>
        <v>#N/A</v>
      </c>
      <c r="S7433" s="36" t="e">
        <f ca="1">VLOOKUP(R7433,Lists!B:D,3,FALSE)</f>
        <v>#N/A</v>
      </c>
      <c r="T7433" s="36" t="str">
        <f>IF(F7433&lt;&gt;"",MATCH(R7433,'Maximum minutes'!B:B,0),"")</f>
        <v/>
      </c>
      <c r="U7433" s="36">
        <f ca="1">IF(F7433&lt;&gt;"",COUNTA(OFFSET('Maximum minutes'!$C$1,'Annexe A1 Cours'!T7433,0,1,50)),0)</f>
        <v>0</v>
      </c>
      <c r="V7433" s="37">
        <f ca="1">IFERROR(OFFSET('Maximum minutes'!$C$1,T7433+1,-1+MATCH(G7433,OFFSET('Maximum minutes'!$C$1,T7433-1,0,1,50),0)),0)</f>
        <v>0</v>
      </c>
      <c r="W7433" s="38">
        <f t="shared" ca="1" si="232"/>
        <v>0</v>
      </c>
    </row>
    <row r="7434" spans="1:23" s="36" customFormat="1" ht="18.75">
      <c r="A7434" s="34"/>
      <c r="B7434" s="39"/>
      <c r="C7434" s="39"/>
      <c r="D7434" s="35"/>
      <c r="E7434" s="40"/>
      <c r="F7434" s="39"/>
      <c r="G7434" s="39"/>
      <c r="H7434" s="39"/>
      <c r="I7434" s="34"/>
      <c r="J7434" s="34"/>
      <c r="K7434" s="34"/>
      <c r="L7434" s="34"/>
      <c r="M7434" s="43" t="str">
        <f ca="1">IFERROR(OFFSET('Maximum minutes'!$C$1,T7434,MATCH(IF(G7434&lt;&gt;"",G7434,F7434),OFFSET('Maximum minutes'!$C$1,T7434-1,0,1,U7434+1),0)-1)*IF(OR(ISNUMBER(J7434),J7434="sans examen"),1,0)*IF(W7434&lt;MinDate,1,0),"")</f>
        <v/>
      </c>
      <c r="N7434" s="36">
        <f t="shared" ca="1" si="233"/>
        <v>0</v>
      </c>
      <c r="O7434" s="36" t="e">
        <f ca="1">LEFT(OFFSET(Lists!$Q$2,MATCH(E7434,Lists!$R$3:$R$19,0),0),4)</f>
        <v>#N/A</v>
      </c>
      <c r="P7434" s="36" t="e">
        <f ca="1">MATCH(O7434,Lists!$S$2:$S$640,1)</f>
        <v>#N/A</v>
      </c>
      <c r="Q7434" s="36" t="e">
        <f ca="1">MATCH(LEFT(OFFSET(Lists!$Q$2,MATCH(E7434,Lists!$R$3:$R$19,0)+1,0),4),Lists!$S$3:$S$640,1)</f>
        <v>#N/A</v>
      </c>
      <c r="R7434" s="36" t="e">
        <f ca="1">LEFT(OFFSET(Lists!$S$2,P7434-1+MATCH(F7434,OFFSET(Lists!$T$3,P7434-1,0,Q7434-P7434+1),0),0),6)</f>
        <v>#N/A</v>
      </c>
      <c r="S7434" s="36" t="e">
        <f ca="1">VLOOKUP(R7434,Lists!B:D,3,FALSE)</f>
        <v>#N/A</v>
      </c>
      <c r="T7434" s="36" t="str">
        <f>IF(F7434&lt;&gt;"",MATCH(R7434,'Maximum minutes'!B:B,0),"")</f>
        <v/>
      </c>
      <c r="U7434" s="36">
        <f ca="1">IF(F7434&lt;&gt;"",COUNTA(OFFSET('Maximum minutes'!$C$1,'Annexe A1 Cours'!T7434,0,1,50)),0)</f>
        <v>0</v>
      </c>
      <c r="V7434" s="37">
        <f ca="1">IFERROR(OFFSET('Maximum minutes'!$C$1,T7434+1,-1+MATCH(G7434,OFFSET('Maximum minutes'!$C$1,T7434-1,0,1,50),0)),0)</f>
        <v>0</v>
      </c>
      <c r="W7434" s="38">
        <f t="shared" ca="1" si="232"/>
        <v>0</v>
      </c>
    </row>
    <row r="7435" spans="1:23" s="36" customFormat="1" ht="18.75">
      <c r="A7435" s="34"/>
      <c r="B7435" s="39"/>
      <c r="C7435" s="39"/>
      <c r="D7435" s="35"/>
      <c r="E7435" s="40"/>
      <c r="F7435" s="39"/>
      <c r="G7435" s="39"/>
      <c r="H7435" s="39"/>
      <c r="I7435" s="34"/>
      <c r="J7435" s="34"/>
      <c r="K7435" s="34"/>
      <c r="L7435" s="34"/>
      <c r="M7435" s="43" t="str">
        <f ca="1">IFERROR(OFFSET('Maximum minutes'!$C$1,T7435,MATCH(IF(G7435&lt;&gt;"",G7435,F7435),OFFSET('Maximum minutes'!$C$1,T7435-1,0,1,U7435+1),0)-1)*IF(OR(ISNUMBER(J7435),J7435="sans examen"),1,0)*IF(W7435&lt;MinDate,1,0),"")</f>
        <v/>
      </c>
      <c r="N7435" s="36">
        <f t="shared" ca="1" si="233"/>
        <v>0</v>
      </c>
      <c r="O7435" s="36" t="e">
        <f ca="1">LEFT(OFFSET(Lists!$Q$2,MATCH(E7435,Lists!$R$3:$R$19,0),0),4)</f>
        <v>#N/A</v>
      </c>
      <c r="P7435" s="36" t="e">
        <f ca="1">MATCH(O7435,Lists!$S$2:$S$640,1)</f>
        <v>#N/A</v>
      </c>
      <c r="Q7435" s="36" t="e">
        <f ca="1">MATCH(LEFT(OFFSET(Lists!$Q$2,MATCH(E7435,Lists!$R$3:$R$19,0)+1,0),4),Lists!$S$3:$S$640,1)</f>
        <v>#N/A</v>
      </c>
      <c r="R7435" s="36" t="e">
        <f ca="1">LEFT(OFFSET(Lists!$S$2,P7435-1+MATCH(F7435,OFFSET(Lists!$T$3,P7435-1,0,Q7435-P7435+1),0),0),6)</f>
        <v>#N/A</v>
      </c>
      <c r="S7435" s="36" t="e">
        <f ca="1">VLOOKUP(R7435,Lists!B:D,3,FALSE)</f>
        <v>#N/A</v>
      </c>
      <c r="T7435" s="36" t="str">
        <f>IF(F7435&lt;&gt;"",MATCH(R7435,'Maximum minutes'!B:B,0),"")</f>
        <v/>
      </c>
      <c r="U7435" s="36">
        <f ca="1">IF(F7435&lt;&gt;"",COUNTA(OFFSET('Maximum minutes'!$C$1,'Annexe A1 Cours'!T7435,0,1,50)),0)</f>
        <v>0</v>
      </c>
      <c r="V7435" s="37">
        <f ca="1">IFERROR(OFFSET('Maximum minutes'!$C$1,T7435+1,-1+MATCH(G7435,OFFSET('Maximum minutes'!$C$1,T7435-1,0,1,50),0)),0)</f>
        <v>0</v>
      </c>
      <c r="W7435" s="38">
        <f t="shared" ca="1" si="232"/>
        <v>0</v>
      </c>
    </row>
    <row r="7436" spans="1:23" s="36" customFormat="1" ht="18.75">
      <c r="A7436" s="34"/>
      <c r="B7436" s="39"/>
      <c r="C7436" s="39"/>
      <c r="D7436" s="35"/>
      <c r="E7436" s="40"/>
      <c r="F7436" s="39"/>
      <c r="G7436" s="39"/>
      <c r="H7436" s="39"/>
      <c r="I7436" s="34"/>
      <c r="J7436" s="34"/>
      <c r="K7436" s="34"/>
      <c r="L7436" s="34"/>
      <c r="M7436" s="43" t="str">
        <f ca="1">IFERROR(OFFSET('Maximum minutes'!$C$1,T7436,MATCH(IF(G7436&lt;&gt;"",G7436,F7436),OFFSET('Maximum minutes'!$C$1,T7436-1,0,1,U7436+1),0)-1)*IF(OR(ISNUMBER(J7436),J7436="sans examen"),1,0)*IF(W7436&lt;MinDate,1,0),"")</f>
        <v/>
      </c>
      <c r="N7436" s="36">
        <f t="shared" ca="1" si="233"/>
        <v>0</v>
      </c>
      <c r="O7436" s="36" t="e">
        <f ca="1">LEFT(OFFSET(Lists!$Q$2,MATCH(E7436,Lists!$R$3:$R$19,0),0),4)</f>
        <v>#N/A</v>
      </c>
      <c r="P7436" s="36" t="e">
        <f ca="1">MATCH(O7436,Lists!$S$2:$S$640,1)</f>
        <v>#N/A</v>
      </c>
      <c r="Q7436" s="36" t="e">
        <f ca="1">MATCH(LEFT(OFFSET(Lists!$Q$2,MATCH(E7436,Lists!$R$3:$R$19,0)+1,0),4),Lists!$S$3:$S$640,1)</f>
        <v>#N/A</v>
      </c>
      <c r="R7436" s="36" t="e">
        <f ca="1">LEFT(OFFSET(Lists!$S$2,P7436-1+MATCH(F7436,OFFSET(Lists!$T$3,P7436-1,0,Q7436-P7436+1),0),0),6)</f>
        <v>#N/A</v>
      </c>
      <c r="S7436" s="36" t="e">
        <f ca="1">VLOOKUP(R7436,Lists!B:D,3,FALSE)</f>
        <v>#N/A</v>
      </c>
      <c r="T7436" s="36" t="str">
        <f>IF(F7436&lt;&gt;"",MATCH(R7436,'Maximum minutes'!B:B,0),"")</f>
        <v/>
      </c>
      <c r="U7436" s="36">
        <f ca="1">IF(F7436&lt;&gt;"",COUNTA(OFFSET('Maximum minutes'!$C$1,'Annexe A1 Cours'!T7436,0,1,50)),0)</f>
        <v>0</v>
      </c>
      <c r="V7436" s="37">
        <f ca="1">IFERROR(OFFSET('Maximum minutes'!$C$1,T7436+1,-1+MATCH(G7436,OFFSET('Maximum minutes'!$C$1,T7436-1,0,1,50),0)),0)</f>
        <v>0</v>
      </c>
      <c r="W7436" s="38">
        <f t="shared" ca="1" si="232"/>
        <v>0</v>
      </c>
    </row>
    <row r="7437" spans="1:23" s="36" customFormat="1" ht="18.75">
      <c r="A7437" s="34"/>
      <c r="B7437" s="39"/>
      <c r="C7437" s="39"/>
      <c r="D7437" s="35"/>
      <c r="E7437" s="40"/>
      <c r="F7437" s="39"/>
      <c r="G7437" s="39"/>
      <c r="H7437" s="39"/>
      <c r="I7437" s="34"/>
      <c r="J7437" s="34"/>
      <c r="K7437" s="34"/>
      <c r="L7437" s="34"/>
      <c r="M7437" s="43" t="str">
        <f ca="1">IFERROR(OFFSET('Maximum minutes'!$C$1,T7437,MATCH(IF(G7437&lt;&gt;"",G7437,F7437),OFFSET('Maximum minutes'!$C$1,T7437-1,0,1,U7437+1),0)-1)*IF(OR(ISNUMBER(J7437),J7437="sans examen"),1,0)*IF(W7437&lt;MinDate,1,0),"")</f>
        <v/>
      </c>
      <c r="N7437" s="36">
        <f t="shared" ca="1" si="233"/>
        <v>0</v>
      </c>
      <c r="O7437" s="36" t="e">
        <f ca="1">LEFT(OFFSET(Lists!$Q$2,MATCH(E7437,Lists!$R$3:$R$19,0),0),4)</f>
        <v>#N/A</v>
      </c>
      <c r="P7437" s="36" t="e">
        <f ca="1">MATCH(O7437,Lists!$S$2:$S$640,1)</f>
        <v>#N/A</v>
      </c>
      <c r="Q7437" s="36" t="e">
        <f ca="1">MATCH(LEFT(OFFSET(Lists!$Q$2,MATCH(E7437,Lists!$R$3:$R$19,0)+1,0),4),Lists!$S$3:$S$640,1)</f>
        <v>#N/A</v>
      </c>
      <c r="R7437" s="36" t="e">
        <f ca="1">LEFT(OFFSET(Lists!$S$2,P7437-1+MATCH(F7437,OFFSET(Lists!$T$3,P7437-1,0,Q7437-P7437+1),0),0),6)</f>
        <v>#N/A</v>
      </c>
      <c r="S7437" s="36" t="e">
        <f ca="1">VLOOKUP(R7437,Lists!B:D,3,FALSE)</f>
        <v>#N/A</v>
      </c>
      <c r="T7437" s="36" t="str">
        <f>IF(F7437&lt;&gt;"",MATCH(R7437,'Maximum minutes'!B:B,0),"")</f>
        <v/>
      </c>
      <c r="U7437" s="36">
        <f ca="1">IF(F7437&lt;&gt;"",COUNTA(OFFSET('Maximum minutes'!$C$1,'Annexe A1 Cours'!T7437,0,1,50)),0)</f>
        <v>0</v>
      </c>
      <c r="V7437" s="37">
        <f ca="1">IFERROR(OFFSET('Maximum minutes'!$C$1,T7437+1,-1+MATCH(G7437,OFFSET('Maximum minutes'!$C$1,T7437-1,0,1,50),0)),0)</f>
        <v>0</v>
      </c>
      <c r="W7437" s="38">
        <f t="shared" ca="1" si="232"/>
        <v>0</v>
      </c>
    </row>
    <row r="7438" spans="1:23" s="36" customFormat="1" ht="18.75">
      <c r="A7438" s="34"/>
      <c r="B7438" s="39"/>
      <c r="C7438" s="39"/>
      <c r="D7438" s="35"/>
      <c r="E7438" s="40"/>
      <c r="F7438" s="39"/>
      <c r="G7438" s="39"/>
      <c r="H7438" s="39"/>
      <c r="I7438" s="34"/>
      <c r="J7438" s="34"/>
      <c r="K7438" s="34"/>
      <c r="L7438" s="34"/>
      <c r="M7438" s="43" t="str">
        <f ca="1">IFERROR(OFFSET('Maximum minutes'!$C$1,T7438,MATCH(IF(G7438&lt;&gt;"",G7438,F7438),OFFSET('Maximum minutes'!$C$1,T7438-1,0,1,U7438+1),0)-1)*IF(OR(ISNUMBER(J7438),J7438="sans examen"),1,0)*IF(W7438&lt;MinDate,1,0),"")</f>
        <v/>
      </c>
      <c r="N7438" s="36">
        <f t="shared" ca="1" si="233"/>
        <v>0</v>
      </c>
      <c r="O7438" s="36" t="e">
        <f ca="1">LEFT(OFFSET(Lists!$Q$2,MATCH(E7438,Lists!$R$3:$R$19,0),0),4)</f>
        <v>#N/A</v>
      </c>
      <c r="P7438" s="36" t="e">
        <f ca="1">MATCH(O7438,Lists!$S$2:$S$640,1)</f>
        <v>#N/A</v>
      </c>
      <c r="Q7438" s="36" t="e">
        <f ca="1">MATCH(LEFT(OFFSET(Lists!$Q$2,MATCH(E7438,Lists!$R$3:$R$19,0)+1,0),4),Lists!$S$3:$S$640,1)</f>
        <v>#N/A</v>
      </c>
      <c r="R7438" s="36" t="e">
        <f ca="1">LEFT(OFFSET(Lists!$S$2,P7438-1+MATCH(F7438,OFFSET(Lists!$T$3,P7438-1,0,Q7438-P7438+1),0),0),6)</f>
        <v>#N/A</v>
      </c>
      <c r="S7438" s="36" t="e">
        <f ca="1">VLOOKUP(R7438,Lists!B:D,3,FALSE)</f>
        <v>#N/A</v>
      </c>
      <c r="T7438" s="36" t="str">
        <f>IF(F7438&lt;&gt;"",MATCH(R7438,'Maximum minutes'!B:B,0),"")</f>
        <v/>
      </c>
      <c r="U7438" s="36">
        <f ca="1">IF(F7438&lt;&gt;"",COUNTA(OFFSET('Maximum minutes'!$C$1,'Annexe A1 Cours'!T7438,0,1,50)),0)</f>
        <v>0</v>
      </c>
      <c r="V7438" s="37">
        <f ca="1">IFERROR(OFFSET('Maximum minutes'!$C$1,T7438+1,-1+MATCH(G7438,OFFSET('Maximum minutes'!$C$1,T7438-1,0,1,50),0)),0)</f>
        <v>0</v>
      </c>
      <c r="W7438" s="38">
        <f t="shared" ca="1" si="232"/>
        <v>0</v>
      </c>
    </row>
    <row r="7439" spans="1:23" s="36" customFormat="1" ht="18.75">
      <c r="A7439" s="34"/>
      <c r="B7439" s="39"/>
      <c r="C7439" s="39"/>
      <c r="D7439" s="35"/>
      <c r="E7439" s="40"/>
      <c r="F7439" s="39"/>
      <c r="G7439" s="39"/>
      <c r="H7439" s="39"/>
      <c r="I7439" s="34"/>
      <c r="J7439" s="34"/>
      <c r="K7439" s="34"/>
      <c r="L7439" s="34"/>
      <c r="M7439" s="43" t="str">
        <f ca="1">IFERROR(OFFSET('Maximum minutes'!$C$1,T7439,MATCH(IF(G7439&lt;&gt;"",G7439,F7439),OFFSET('Maximum minutes'!$C$1,T7439-1,0,1,U7439+1),0)-1)*IF(OR(ISNUMBER(J7439),J7439="sans examen"),1,0)*IF(W7439&lt;MinDate,1,0),"")</f>
        <v/>
      </c>
      <c r="N7439" s="36">
        <f t="shared" ca="1" si="233"/>
        <v>0</v>
      </c>
      <c r="O7439" s="36" t="e">
        <f ca="1">LEFT(OFFSET(Lists!$Q$2,MATCH(E7439,Lists!$R$3:$R$19,0),0),4)</f>
        <v>#N/A</v>
      </c>
      <c r="P7439" s="36" t="e">
        <f ca="1">MATCH(O7439,Lists!$S$2:$S$640,1)</f>
        <v>#N/A</v>
      </c>
      <c r="Q7439" s="36" t="e">
        <f ca="1">MATCH(LEFT(OFFSET(Lists!$Q$2,MATCH(E7439,Lists!$R$3:$R$19,0)+1,0),4),Lists!$S$3:$S$640,1)</f>
        <v>#N/A</v>
      </c>
      <c r="R7439" s="36" t="e">
        <f ca="1">LEFT(OFFSET(Lists!$S$2,P7439-1+MATCH(F7439,OFFSET(Lists!$T$3,P7439-1,0,Q7439-P7439+1),0),0),6)</f>
        <v>#N/A</v>
      </c>
      <c r="S7439" s="36" t="e">
        <f ca="1">VLOOKUP(R7439,Lists!B:D,3,FALSE)</f>
        <v>#N/A</v>
      </c>
      <c r="T7439" s="36" t="str">
        <f>IF(F7439&lt;&gt;"",MATCH(R7439,'Maximum minutes'!B:B,0),"")</f>
        <v/>
      </c>
      <c r="U7439" s="36">
        <f ca="1">IF(F7439&lt;&gt;"",COUNTA(OFFSET('Maximum minutes'!$C$1,'Annexe A1 Cours'!T7439,0,1,50)),0)</f>
        <v>0</v>
      </c>
      <c r="V7439" s="37">
        <f ca="1">IFERROR(OFFSET('Maximum minutes'!$C$1,T7439+1,-1+MATCH(G7439,OFFSET('Maximum minutes'!$C$1,T7439-1,0,1,50),0)),0)</f>
        <v>0</v>
      </c>
      <c r="W7439" s="38">
        <f t="shared" ca="1" si="232"/>
        <v>0</v>
      </c>
    </row>
    <row r="7440" spans="1:23" s="36" customFormat="1" ht="18.75">
      <c r="A7440" s="34"/>
      <c r="B7440" s="39"/>
      <c r="C7440" s="39"/>
      <c r="D7440" s="35"/>
      <c r="E7440" s="40"/>
      <c r="F7440" s="39"/>
      <c r="G7440" s="39"/>
      <c r="H7440" s="39"/>
      <c r="I7440" s="34"/>
      <c r="J7440" s="34"/>
      <c r="K7440" s="34"/>
      <c r="L7440" s="34"/>
      <c r="M7440" s="43" t="str">
        <f ca="1">IFERROR(OFFSET('Maximum minutes'!$C$1,T7440,MATCH(IF(G7440&lt;&gt;"",G7440,F7440),OFFSET('Maximum minutes'!$C$1,T7440-1,0,1,U7440+1),0)-1)*IF(OR(ISNUMBER(J7440),J7440="sans examen"),1,0)*IF(W7440&lt;MinDate,1,0),"")</f>
        <v/>
      </c>
      <c r="N7440" s="36">
        <f t="shared" ca="1" si="233"/>
        <v>0</v>
      </c>
      <c r="O7440" s="36" t="e">
        <f ca="1">LEFT(OFFSET(Lists!$Q$2,MATCH(E7440,Lists!$R$3:$R$19,0),0),4)</f>
        <v>#N/A</v>
      </c>
      <c r="P7440" s="36" t="e">
        <f ca="1">MATCH(O7440,Lists!$S$2:$S$640,1)</f>
        <v>#N/A</v>
      </c>
      <c r="Q7440" s="36" t="e">
        <f ca="1">MATCH(LEFT(OFFSET(Lists!$Q$2,MATCH(E7440,Lists!$R$3:$R$19,0)+1,0),4),Lists!$S$3:$S$640,1)</f>
        <v>#N/A</v>
      </c>
      <c r="R7440" s="36" t="e">
        <f ca="1">LEFT(OFFSET(Lists!$S$2,P7440-1+MATCH(F7440,OFFSET(Lists!$T$3,P7440-1,0,Q7440-P7440+1),0),0),6)</f>
        <v>#N/A</v>
      </c>
      <c r="S7440" s="36" t="e">
        <f ca="1">VLOOKUP(R7440,Lists!B:D,3,FALSE)</f>
        <v>#N/A</v>
      </c>
      <c r="T7440" s="36" t="str">
        <f>IF(F7440&lt;&gt;"",MATCH(R7440,'Maximum minutes'!B:B,0),"")</f>
        <v/>
      </c>
      <c r="U7440" s="36">
        <f ca="1">IF(F7440&lt;&gt;"",COUNTA(OFFSET('Maximum minutes'!$C$1,'Annexe A1 Cours'!T7440,0,1,50)),0)</f>
        <v>0</v>
      </c>
      <c r="V7440" s="37">
        <f ca="1">IFERROR(OFFSET('Maximum minutes'!$C$1,T7440+1,-1+MATCH(G7440,OFFSET('Maximum minutes'!$C$1,T7440-1,0,1,50),0)),0)</f>
        <v>0</v>
      </c>
      <c r="W7440" s="38">
        <f t="shared" ca="1" si="232"/>
        <v>0</v>
      </c>
    </row>
    <row r="7441" spans="1:23" s="36" customFormat="1" ht="18.75">
      <c r="A7441" s="34"/>
      <c r="B7441" s="39"/>
      <c r="C7441" s="39"/>
      <c r="D7441" s="35"/>
      <c r="E7441" s="40"/>
      <c r="F7441" s="39"/>
      <c r="G7441" s="39"/>
      <c r="H7441" s="39"/>
      <c r="I7441" s="34"/>
      <c r="J7441" s="34"/>
      <c r="K7441" s="34"/>
      <c r="L7441" s="34"/>
      <c r="M7441" s="43" t="str">
        <f ca="1">IFERROR(OFFSET('Maximum minutes'!$C$1,T7441,MATCH(IF(G7441&lt;&gt;"",G7441,F7441),OFFSET('Maximum minutes'!$C$1,T7441-1,0,1,U7441+1),0)-1)*IF(OR(ISNUMBER(J7441),J7441="sans examen"),1,0)*IF(W7441&lt;MinDate,1,0),"")</f>
        <v/>
      </c>
      <c r="N7441" s="36">
        <f t="shared" ca="1" si="233"/>
        <v>0</v>
      </c>
      <c r="O7441" s="36" t="e">
        <f ca="1">LEFT(OFFSET(Lists!$Q$2,MATCH(E7441,Lists!$R$3:$R$19,0),0),4)</f>
        <v>#N/A</v>
      </c>
      <c r="P7441" s="36" t="e">
        <f ca="1">MATCH(O7441,Lists!$S$2:$S$640,1)</f>
        <v>#N/A</v>
      </c>
      <c r="Q7441" s="36" t="e">
        <f ca="1">MATCH(LEFT(OFFSET(Lists!$Q$2,MATCH(E7441,Lists!$R$3:$R$19,0)+1,0),4),Lists!$S$3:$S$640,1)</f>
        <v>#N/A</v>
      </c>
      <c r="R7441" s="36" t="e">
        <f ca="1">LEFT(OFFSET(Lists!$S$2,P7441-1+MATCH(F7441,OFFSET(Lists!$T$3,P7441-1,0,Q7441-P7441+1),0),0),6)</f>
        <v>#N/A</v>
      </c>
      <c r="S7441" s="36" t="e">
        <f ca="1">VLOOKUP(R7441,Lists!B:D,3,FALSE)</f>
        <v>#N/A</v>
      </c>
      <c r="T7441" s="36" t="str">
        <f>IF(F7441&lt;&gt;"",MATCH(R7441,'Maximum minutes'!B:B,0),"")</f>
        <v/>
      </c>
      <c r="U7441" s="36">
        <f ca="1">IF(F7441&lt;&gt;"",COUNTA(OFFSET('Maximum minutes'!$C$1,'Annexe A1 Cours'!T7441,0,1,50)),0)</f>
        <v>0</v>
      </c>
      <c r="V7441" s="37">
        <f ca="1">IFERROR(OFFSET('Maximum minutes'!$C$1,T7441+1,-1+MATCH(G7441,OFFSET('Maximum minutes'!$C$1,T7441-1,0,1,50),0)),0)</f>
        <v>0</v>
      </c>
      <c r="W7441" s="38">
        <f t="shared" ca="1" si="232"/>
        <v>0</v>
      </c>
    </row>
    <row r="7442" spans="1:23" s="36" customFormat="1" ht="18.75">
      <c r="A7442" s="34"/>
      <c r="B7442" s="39"/>
      <c r="C7442" s="39"/>
      <c r="D7442" s="35"/>
      <c r="E7442" s="40"/>
      <c r="F7442" s="39"/>
      <c r="G7442" s="39"/>
      <c r="H7442" s="39"/>
      <c r="I7442" s="34"/>
      <c r="J7442" s="34"/>
      <c r="K7442" s="34"/>
      <c r="L7442" s="34"/>
      <c r="M7442" s="43" t="str">
        <f ca="1">IFERROR(OFFSET('Maximum minutes'!$C$1,T7442,MATCH(IF(G7442&lt;&gt;"",G7442,F7442),OFFSET('Maximum minutes'!$C$1,T7442-1,0,1,U7442+1),0)-1)*IF(OR(ISNUMBER(J7442),J7442="sans examen"),1,0)*IF(W7442&lt;MinDate,1,0),"")</f>
        <v/>
      </c>
      <c r="N7442" s="36">
        <f t="shared" ca="1" si="233"/>
        <v>0</v>
      </c>
      <c r="O7442" s="36" t="e">
        <f ca="1">LEFT(OFFSET(Lists!$Q$2,MATCH(E7442,Lists!$R$3:$R$19,0),0),4)</f>
        <v>#N/A</v>
      </c>
      <c r="P7442" s="36" t="e">
        <f ca="1">MATCH(O7442,Lists!$S$2:$S$640,1)</f>
        <v>#N/A</v>
      </c>
      <c r="Q7442" s="36" t="e">
        <f ca="1">MATCH(LEFT(OFFSET(Lists!$Q$2,MATCH(E7442,Lists!$R$3:$R$19,0)+1,0),4),Lists!$S$3:$S$640,1)</f>
        <v>#N/A</v>
      </c>
      <c r="R7442" s="36" t="e">
        <f ca="1">LEFT(OFFSET(Lists!$S$2,P7442-1+MATCH(F7442,OFFSET(Lists!$T$3,P7442-1,0,Q7442-P7442+1),0),0),6)</f>
        <v>#N/A</v>
      </c>
      <c r="S7442" s="36" t="e">
        <f ca="1">VLOOKUP(R7442,Lists!B:D,3,FALSE)</f>
        <v>#N/A</v>
      </c>
      <c r="T7442" s="36" t="str">
        <f>IF(F7442&lt;&gt;"",MATCH(R7442,'Maximum minutes'!B:B,0),"")</f>
        <v/>
      </c>
      <c r="U7442" s="36">
        <f ca="1">IF(F7442&lt;&gt;"",COUNTA(OFFSET('Maximum minutes'!$C$1,'Annexe A1 Cours'!T7442,0,1,50)),0)</f>
        <v>0</v>
      </c>
      <c r="V7442" s="37">
        <f ca="1">IFERROR(OFFSET('Maximum minutes'!$C$1,T7442+1,-1+MATCH(G7442,OFFSET('Maximum minutes'!$C$1,T7442-1,0,1,50),0)),0)</f>
        <v>0</v>
      </c>
      <c r="W7442" s="38">
        <f t="shared" ca="1" si="232"/>
        <v>0</v>
      </c>
    </row>
    <row r="7443" spans="1:23" s="36" customFormat="1" ht="18.75">
      <c r="A7443" s="34"/>
      <c r="B7443" s="39"/>
      <c r="C7443" s="39"/>
      <c r="D7443" s="35"/>
      <c r="E7443" s="40"/>
      <c r="F7443" s="39"/>
      <c r="G7443" s="39"/>
      <c r="H7443" s="39"/>
      <c r="I7443" s="34"/>
      <c r="J7443" s="34"/>
      <c r="K7443" s="34"/>
      <c r="L7443" s="34"/>
      <c r="M7443" s="43" t="str">
        <f ca="1">IFERROR(OFFSET('Maximum minutes'!$C$1,T7443,MATCH(IF(G7443&lt;&gt;"",G7443,F7443),OFFSET('Maximum minutes'!$C$1,T7443-1,0,1,U7443+1),0)-1)*IF(OR(ISNUMBER(J7443),J7443="sans examen"),1,0)*IF(W7443&lt;MinDate,1,0),"")</f>
        <v/>
      </c>
      <c r="N7443" s="36">
        <f t="shared" ca="1" si="233"/>
        <v>0</v>
      </c>
      <c r="O7443" s="36" t="e">
        <f ca="1">LEFT(OFFSET(Lists!$Q$2,MATCH(E7443,Lists!$R$3:$R$19,0),0),4)</f>
        <v>#N/A</v>
      </c>
      <c r="P7443" s="36" t="e">
        <f ca="1">MATCH(O7443,Lists!$S$2:$S$640,1)</f>
        <v>#N/A</v>
      </c>
      <c r="Q7443" s="36" t="e">
        <f ca="1">MATCH(LEFT(OFFSET(Lists!$Q$2,MATCH(E7443,Lists!$R$3:$R$19,0)+1,0),4),Lists!$S$3:$S$640,1)</f>
        <v>#N/A</v>
      </c>
      <c r="R7443" s="36" t="e">
        <f ca="1">LEFT(OFFSET(Lists!$S$2,P7443-1+MATCH(F7443,OFFSET(Lists!$T$3,P7443-1,0,Q7443-P7443+1),0),0),6)</f>
        <v>#N/A</v>
      </c>
      <c r="S7443" s="36" t="e">
        <f ca="1">VLOOKUP(R7443,Lists!B:D,3,FALSE)</f>
        <v>#N/A</v>
      </c>
      <c r="T7443" s="36" t="str">
        <f>IF(F7443&lt;&gt;"",MATCH(R7443,'Maximum minutes'!B:B,0),"")</f>
        <v/>
      </c>
      <c r="U7443" s="36">
        <f ca="1">IF(F7443&lt;&gt;"",COUNTA(OFFSET('Maximum minutes'!$C$1,'Annexe A1 Cours'!T7443,0,1,50)),0)</f>
        <v>0</v>
      </c>
      <c r="V7443" s="37">
        <f ca="1">IFERROR(OFFSET('Maximum minutes'!$C$1,T7443+1,-1+MATCH(G7443,OFFSET('Maximum minutes'!$C$1,T7443-1,0,1,50),0)),0)</f>
        <v>0</v>
      </c>
      <c r="W7443" s="38">
        <f t="shared" ca="1" si="232"/>
        <v>0</v>
      </c>
    </row>
    <row r="7444" spans="1:23" s="36" customFormat="1" ht="18.75">
      <c r="A7444" s="34"/>
      <c r="B7444" s="39"/>
      <c r="C7444" s="39"/>
      <c r="D7444" s="35"/>
      <c r="E7444" s="40"/>
      <c r="F7444" s="39"/>
      <c r="G7444" s="39"/>
      <c r="H7444" s="39"/>
      <c r="I7444" s="34"/>
      <c r="J7444" s="34"/>
      <c r="K7444" s="34"/>
      <c r="L7444" s="34"/>
      <c r="M7444" s="43" t="str">
        <f ca="1">IFERROR(OFFSET('Maximum minutes'!$C$1,T7444,MATCH(IF(G7444&lt;&gt;"",G7444,F7444),OFFSET('Maximum minutes'!$C$1,T7444-1,0,1,U7444+1),0)-1)*IF(OR(ISNUMBER(J7444),J7444="sans examen"),1,0)*IF(W7444&lt;MinDate,1,0),"")</f>
        <v/>
      </c>
      <c r="N7444" s="36">
        <f t="shared" ca="1" si="233"/>
        <v>0</v>
      </c>
      <c r="O7444" s="36" t="e">
        <f ca="1">LEFT(OFFSET(Lists!$Q$2,MATCH(E7444,Lists!$R$3:$R$19,0),0),4)</f>
        <v>#N/A</v>
      </c>
      <c r="P7444" s="36" t="e">
        <f ca="1">MATCH(O7444,Lists!$S$2:$S$640,1)</f>
        <v>#N/A</v>
      </c>
      <c r="Q7444" s="36" t="e">
        <f ca="1">MATCH(LEFT(OFFSET(Lists!$Q$2,MATCH(E7444,Lists!$R$3:$R$19,0)+1,0),4),Lists!$S$3:$S$640,1)</f>
        <v>#N/A</v>
      </c>
      <c r="R7444" s="36" t="e">
        <f ca="1">LEFT(OFFSET(Lists!$S$2,P7444-1+MATCH(F7444,OFFSET(Lists!$T$3,P7444-1,0,Q7444-P7444+1),0),0),6)</f>
        <v>#N/A</v>
      </c>
      <c r="S7444" s="36" t="e">
        <f ca="1">VLOOKUP(R7444,Lists!B:D,3,FALSE)</f>
        <v>#N/A</v>
      </c>
      <c r="T7444" s="36" t="str">
        <f>IF(F7444&lt;&gt;"",MATCH(R7444,'Maximum minutes'!B:B,0),"")</f>
        <v/>
      </c>
      <c r="U7444" s="36">
        <f ca="1">IF(F7444&lt;&gt;"",COUNTA(OFFSET('Maximum minutes'!$C$1,'Annexe A1 Cours'!T7444,0,1,50)),0)</f>
        <v>0</v>
      </c>
      <c r="V7444" s="37">
        <f ca="1">IFERROR(OFFSET('Maximum minutes'!$C$1,T7444+1,-1+MATCH(G7444,OFFSET('Maximum minutes'!$C$1,T7444-1,0,1,50),0)),0)</f>
        <v>0</v>
      </c>
      <c r="W7444" s="38">
        <f t="shared" ca="1" si="232"/>
        <v>0</v>
      </c>
    </row>
    <row r="7445" spans="1:23" s="36" customFormat="1" ht="18.75">
      <c r="A7445" s="34"/>
      <c r="B7445" s="39"/>
      <c r="C7445" s="39"/>
      <c r="D7445" s="35"/>
      <c r="E7445" s="40"/>
      <c r="F7445" s="39"/>
      <c r="G7445" s="39"/>
      <c r="H7445" s="39"/>
      <c r="I7445" s="34"/>
      <c r="J7445" s="34"/>
      <c r="K7445" s="34"/>
      <c r="L7445" s="34"/>
      <c r="M7445" s="43" t="str">
        <f ca="1">IFERROR(OFFSET('Maximum minutes'!$C$1,T7445,MATCH(IF(G7445&lt;&gt;"",G7445,F7445),OFFSET('Maximum minutes'!$C$1,T7445-1,0,1,U7445+1),0)-1)*IF(OR(ISNUMBER(J7445),J7445="sans examen"),1,0)*IF(W7445&lt;MinDate,1,0),"")</f>
        <v/>
      </c>
      <c r="N7445" s="36">
        <f t="shared" ca="1" si="233"/>
        <v>0</v>
      </c>
      <c r="O7445" s="36" t="e">
        <f ca="1">LEFT(OFFSET(Lists!$Q$2,MATCH(E7445,Lists!$R$3:$R$19,0),0),4)</f>
        <v>#N/A</v>
      </c>
      <c r="P7445" s="36" t="e">
        <f ca="1">MATCH(O7445,Lists!$S$2:$S$640,1)</f>
        <v>#N/A</v>
      </c>
      <c r="Q7445" s="36" t="e">
        <f ca="1">MATCH(LEFT(OFFSET(Lists!$Q$2,MATCH(E7445,Lists!$R$3:$R$19,0)+1,0),4),Lists!$S$3:$S$640,1)</f>
        <v>#N/A</v>
      </c>
      <c r="R7445" s="36" t="e">
        <f ca="1">LEFT(OFFSET(Lists!$S$2,P7445-1+MATCH(F7445,OFFSET(Lists!$T$3,P7445-1,0,Q7445-P7445+1),0),0),6)</f>
        <v>#N/A</v>
      </c>
      <c r="S7445" s="36" t="e">
        <f ca="1">VLOOKUP(R7445,Lists!B:D,3,FALSE)</f>
        <v>#N/A</v>
      </c>
      <c r="T7445" s="36" t="str">
        <f>IF(F7445&lt;&gt;"",MATCH(R7445,'Maximum minutes'!B:B,0),"")</f>
        <v/>
      </c>
      <c r="U7445" s="36">
        <f ca="1">IF(F7445&lt;&gt;"",COUNTA(OFFSET('Maximum minutes'!$C$1,'Annexe A1 Cours'!T7445,0,1,50)),0)</f>
        <v>0</v>
      </c>
      <c r="V7445" s="37">
        <f ca="1">IFERROR(OFFSET('Maximum minutes'!$C$1,T7445+1,-1+MATCH(G7445,OFFSET('Maximum minutes'!$C$1,T7445-1,0,1,50),0)),0)</f>
        <v>0</v>
      </c>
      <c r="W7445" s="38">
        <f t="shared" ca="1" si="232"/>
        <v>0</v>
      </c>
    </row>
    <row r="7446" spans="1:23" s="36" customFormat="1" ht="18.75">
      <c r="A7446" s="34"/>
      <c r="B7446" s="39"/>
      <c r="C7446" s="39"/>
      <c r="D7446" s="35"/>
      <c r="E7446" s="40"/>
      <c r="F7446" s="39"/>
      <c r="G7446" s="39"/>
      <c r="H7446" s="39"/>
      <c r="I7446" s="34"/>
      <c r="J7446" s="34"/>
      <c r="K7446" s="34"/>
      <c r="L7446" s="34"/>
      <c r="M7446" s="43" t="str">
        <f ca="1">IFERROR(OFFSET('Maximum minutes'!$C$1,T7446,MATCH(IF(G7446&lt;&gt;"",G7446,F7446),OFFSET('Maximum minutes'!$C$1,T7446-1,0,1,U7446+1),0)-1)*IF(OR(ISNUMBER(J7446),J7446="sans examen"),1,0)*IF(W7446&lt;MinDate,1,0),"")</f>
        <v/>
      </c>
      <c r="N7446" s="36">
        <f t="shared" ca="1" si="233"/>
        <v>0</v>
      </c>
      <c r="O7446" s="36" t="e">
        <f ca="1">LEFT(OFFSET(Lists!$Q$2,MATCH(E7446,Lists!$R$3:$R$19,0),0),4)</f>
        <v>#N/A</v>
      </c>
      <c r="P7446" s="36" t="e">
        <f ca="1">MATCH(O7446,Lists!$S$2:$S$640,1)</f>
        <v>#N/A</v>
      </c>
      <c r="Q7446" s="36" t="e">
        <f ca="1">MATCH(LEFT(OFFSET(Lists!$Q$2,MATCH(E7446,Lists!$R$3:$R$19,0)+1,0),4),Lists!$S$3:$S$640,1)</f>
        <v>#N/A</v>
      </c>
      <c r="R7446" s="36" t="e">
        <f ca="1">LEFT(OFFSET(Lists!$S$2,P7446-1+MATCH(F7446,OFFSET(Lists!$T$3,P7446-1,0,Q7446-P7446+1),0),0),6)</f>
        <v>#N/A</v>
      </c>
      <c r="S7446" s="36" t="e">
        <f ca="1">VLOOKUP(R7446,Lists!B:D,3,FALSE)</f>
        <v>#N/A</v>
      </c>
      <c r="T7446" s="36" t="str">
        <f>IF(F7446&lt;&gt;"",MATCH(R7446,'Maximum minutes'!B:B,0),"")</f>
        <v/>
      </c>
      <c r="U7446" s="36">
        <f ca="1">IF(F7446&lt;&gt;"",COUNTA(OFFSET('Maximum minutes'!$C$1,'Annexe A1 Cours'!T7446,0,1,50)),0)</f>
        <v>0</v>
      </c>
      <c r="V7446" s="37">
        <f ca="1">IFERROR(OFFSET('Maximum minutes'!$C$1,T7446+1,-1+MATCH(G7446,OFFSET('Maximum minutes'!$C$1,T7446-1,0,1,50),0)),0)</f>
        <v>0</v>
      </c>
      <c r="W7446" s="38">
        <f t="shared" ca="1" si="232"/>
        <v>0</v>
      </c>
    </row>
    <row r="7447" spans="1:23" s="36" customFormat="1" ht="18.75">
      <c r="A7447" s="34"/>
      <c r="B7447" s="39"/>
      <c r="C7447" s="39"/>
      <c r="D7447" s="35"/>
      <c r="E7447" s="40"/>
      <c r="F7447" s="39"/>
      <c r="G7447" s="39"/>
      <c r="H7447" s="39"/>
      <c r="I7447" s="34"/>
      <c r="J7447" s="34"/>
      <c r="K7447" s="34"/>
      <c r="L7447" s="34"/>
      <c r="M7447" s="43" t="str">
        <f ca="1">IFERROR(OFFSET('Maximum minutes'!$C$1,T7447,MATCH(IF(G7447&lt;&gt;"",G7447,F7447),OFFSET('Maximum minutes'!$C$1,T7447-1,0,1,U7447+1),0)-1)*IF(OR(ISNUMBER(J7447),J7447="sans examen"),1,0)*IF(W7447&lt;MinDate,1,0),"")</f>
        <v/>
      </c>
      <c r="N7447" s="36">
        <f t="shared" ca="1" si="233"/>
        <v>0</v>
      </c>
      <c r="O7447" s="36" t="e">
        <f ca="1">LEFT(OFFSET(Lists!$Q$2,MATCH(E7447,Lists!$R$3:$R$19,0),0),4)</f>
        <v>#N/A</v>
      </c>
      <c r="P7447" s="36" t="e">
        <f ca="1">MATCH(O7447,Lists!$S$2:$S$640,1)</f>
        <v>#N/A</v>
      </c>
      <c r="Q7447" s="36" t="e">
        <f ca="1">MATCH(LEFT(OFFSET(Lists!$Q$2,MATCH(E7447,Lists!$R$3:$R$19,0)+1,0),4),Lists!$S$3:$S$640,1)</f>
        <v>#N/A</v>
      </c>
      <c r="R7447" s="36" t="e">
        <f ca="1">LEFT(OFFSET(Lists!$S$2,P7447-1+MATCH(F7447,OFFSET(Lists!$T$3,P7447-1,0,Q7447-P7447+1),0),0),6)</f>
        <v>#N/A</v>
      </c>
      <c r="S7447" s="36" t="e">
        <f ca="1">VLOOKUP(R7447,Lists!B:D,3,FALSE)</f>
        <v>#N/A</v>
      </c>
      <c r="T7447" s="36" t="str">
        <f>IF(F7447&lt;&gt;"",MATCH(R7447,'Maximum minutes'!B:B,0),"")</f>
        <v/>
      </c>
      <c r="U7447" s="36">
        <f ca="1">IF(F7447&lt;&gt;"",COUNTA(OFFSET('Maximum minutes'!$C$1,'Annexe A1 Cours'!T7447,0,1,50)),0)</f>
        <v>0</v>
      </c>
      <c r="V7447" s="37">
        <f ca="1">IFERROR(OFFSET('Maximum minutes'!$C$1,T7447+1,-1+MATCH(G7447,OFFSET('Maximum minutes'!$C$1,T7447-1,0,1,50),0)),0)</f>
        <v>0</v>
      </c>
      <c r="W7447" s="38">
        <f t="shared" ca="1" si="232"/>
        <v>0</v>
      </c>
    </row>
    <row r="7448" spans="1:23" s="36" customFormat="1" ht="18.75">
      <c r="A7448" s="34"/>
      <c r="B7448" s="39"/>
      <c r="C7448" s="39"/>
      <c r="D7448" s="35"/>
      <c r="E7448" s="40"/>
      <c r="F7448" s="39"/>
      <c r="G7448" s="39"/>
      <c r="H7448" s="39"/>
      <c r="I7448" s="34"/>
      <c r="J7448" s="34"/>
      <c r="K7448" s="34"/>
      <c r="L7448" s="34"/>
      <c r="M7448" s="43" t="str">
        <f ca="1">IFERROR(OFFSET('Maximum minutes'!$C$1,T7448,MATCH(IF(G7448&lt;&gt;"",G7448,F7448),OFFSET('Maximum minutes'!$C$1,T7448-1,0,1,U7448+1),0)-1)*IF(OR(ISNUMBER(J7448),J7448="sans examen"),1,0)*IF(W7448&lt;MinDate,1,0),"")</f>
        <v/>
      </c>
      <c r="N7448" s="36">
        <f t="shared" ca="1" si="233"/>
        <v>0</v>
      </c>
      <c r="O7448" s="36" t="e">
        <f ca="1">LEFT(OFFSET(Lists!$Q$2,MATCH(E7448,Lists!$R$3:$R$19,0),0),4)</f>
        <v>#N/A</v>
      </c>
      <c r="P7448" s="36" t="e">
        <f ca="1">MATCH(O7448,Lists!$S$2:$S$640,1)</f>
        <v>#N/A</v>
      </c>
      <c r="Q7448" s="36" t="e">
        <f ca="1">MATCH(LEFT(OFFSET(Lists!$Q$2,MATCH(E7448,Lists!$R$3:$R$19,0)+1,0),4),Lists!$S$3:$S$640,1)</f>
        <v>#N/A</v>
      </c>
      <c r="R7448" s="36" t="e">
        <f ca="1">LEFT(OFFSET(Lists!$S$2,P7448-1+MATCH(F7448,OFFSET(Lists!$T$3,P7448-1,0,Q7448-P7448+1),0),0),6)</f>
        <v>#N/A</v>
      </c>
      <c r="S7448" s="36" t="e">
        <f ca="1">VLOOKUP(R7448,Lists!B:D,3,FALSE)</f>
        <v>#N/A</v>
      </c>
      <c r="T7448" s="36" t="str">
        <f>IF(F7448&lt;&gt;"",MATCH(R7448,'Maximum minutes'!B:B,0),"")</f>
        <v/>
      </c>
      <c r="U7448" s="36">
        <f ca="1">IF(F7448&lt;&gt;"",COUNTA(OFFSET('Maximum minutes'!$C$1,'Annexe A1 Cours'!T7448,0,1,50)),0)</f>
        <v>0</v>
      </c>
      <c r="V7448" s="37">
        <f ca="1">IFERROR(OFFSET('Maximum minutes'!$C$1,T7448+1,-1+MATCH(G7448,OFFSET('Maximum minutes'!$C$1,T7448-1,0,1,50),0)),0)</f>
        <v>0</v>
      </c>
      <c r="W7448" s="38">
        <f t="shared" ca="1" si="232"/>
        <v>0</v>
      </c>
    </row>
    <row r="7449" spans="1:23" s="36" customFormat="1" ht="18.75">
      <c r="A7449" s="34"/>
      <c r="B7449" s="39"/>
      <c r="C7449" s="39"/>
      <c r="D7449" s="35"/>
      <c r="E7449" s="40"/>
      <c r="F7449" s="39"/>
      <c r="G7449" s="39"/>
      <c r="H7449" s="39"/>
      <c r="I7449" s="34"/>
      <c r="J7449" s="34"/>
      <c r="K7449" s="34"/>
      <c r="L7449" s="34"/>
      <c r="M7449" s="43" t="str">
        <f ca="1">IFERROR(OFFSET('Maximum minutes'!$C$1,T7449,MATCH(IF(G7449&lt;&gt;"",G7449,F7449),OFFSET('Maximum minutes'!$C$1,T7449-1,0,1,U7449+1),0)-1)*IF(OR(ISNUMBER(J7449),J7449="sans examen"),1,0)*IF(W7449&lt;MinDate,1,0),"")</f>
        <v/>
      </c>
      <c r="N7449" s="36">
        <f t="shared" ca="1" si="233"/>
        <v>0</v>
      </c>
      <c r="O7449" s="36" t="e">
        <f ca="1">LEFT(OFFSET(Lists!$Q$2,MATCH(E7449,Lists!$R$3:$R$19,0),0),4)</f>
        <v>#N/A</v>
      </c>
      <c r="P7449" s="36" t="e">
        <f ca="1">MATCH(O7449,Lists!$S$2:$S$640,1)</f>
        <v>#N/A</v>
      </c>
      <c r="Q7449" s="36" t="e">
        <f ca="1">MATCH(LEFT(OFFSET(Lists!$Q$2,MATCH(E7449,Lists!$R$3:$R$19,0)+1,0),4),Lists!$S$3:$S$640,1)</f>
        <v>#N/A</v>
      </c>
      <c r="R7449" s="36" t="e">
        <f ca="1">LEFT(OFFSET(Lists!$S$2,P7449-1+MATCH(F7449,OFFSET(Lists!$T$3,P7449-1,0,Q7449-P7449+1),0),0),6)</f>
        <v>#N/A</v>
      </c>
      <c r="S7449" s="36" t="e">
        <f ca="1">VLOOKUP(R7449,Lists!B:D,3,FALSE)</f>
        <v>#N/A</v>
      </c>
      <c r="T7449" s="36" t="str">
        <f>IF(F7449&lt;&gt;"",MATCH(R7449,'Maximum minutes'!B:B,0),"")</f>
        <v/>
      </c>
      <c r="U7449" s="36">
        <f ca="1">IF(F7449&lt;&gt;"",COUNTA(OFFSET('Maximum minutes'!$C$1,'Annexe A1 Cours'!T7449,0,1,50)),0)</f>
        <v>0</v>
      </c>
      <c r="V7449" s="37">
        <f ca="1">IFERROR(OFFSET('Maximum minutes'!$C$1,T7449+1,-1+MATCH(G7449,OFFSET('Maximum minutes'!$C$1,T7449-1,0,1,50),0)),0)</f>
        <v>0</v>
      </c>
      <c r="W7449" s="38">
        <f t="shared" ca="1" si="232"/>
        <v>0</v>
      </c>
    </row>
    <row r="7450" spans="1:23" s="36" customFormat="1" ht="18.75">
      <c r="A7450" s="34"/>
      <c r="B7450" s="39"/>
      <c r="C7450" s="39"/>
      <c r="D7450" s="35"/>
      <c r="E7450" s="40"/>
      <c r="F7450" s="39"/>
      <c r="G7450" s="39"/>
      <c r="H7450" s="39"/>
      <c r="I7450" s="34"/>
      <c r="J7450" s="34"/>
      <c r="K7450" s="34"/>
      <c r="L7450" s="34"/>
      <c r="M7450" s="43" t="str">
        <f ca="1">IFERROR(OFFSET('Maximum minutes'!$C$1,T7450,MATCH(IF(G7450&lt;&gt;"",G7450,F7450),OFFSET('Maximum minutes'!$C$1,T7450-1,0,1,U7450+1),0)-1)*IF(OR(ISNUMBER(J7450),J7450="sans examen"),1,0)*IF(W7450&lt;MinDate,1,0),"")</f>
        <v/>
      </c>
      <c r="N7450" s="36">
        <f t="shared" ca="1" si="233"/>
        <v>0</v>
      </c>
      <c r="O7450" s="36" t="e">
        <f ca="1">LEFT(OFFSET(Lists!$Q$2,MATCH(E7450,Lists!$R$3:$R$19,0),0),4)</f>
        <v>#N/A</v>
      </c>
      <c r="P7450" s="36" t="e">
        <f ca="1">MATCH(O7450,Lists!$S$2:$S$640,1)</f>
        <v>#N/A</v>
      </c>
      <c r="Q7450" s="36" t="e">
        <f ca="1">MATCH(LEFT(OFFSET(Lists!$Q$2,MATCH(E7450,Lists!$R$3:$R$19,0)+1,0),4),Lists!$S$3:$S$640,1)</f>
        <v>#N/A</v>
      </c>
      <c r="R7450" s="36" t="e">
        <f ca="1">LEFT(OFFSET(Lists!$S$2,P7450-1+MATCH(F7450,OFFSET(Lists!$T$3,P7450-1,0,Q7450-P7450+1),0),0),6)</f>
        <v>#N/A</v>
      </c>
      <c r="S7450" s="36" t="e">
        <f ca="1">VLOOKUP(R7450,Lists!B:D,3,FALSE)</f>
        <v>#N/A</v>
      </c>
      <c r="T7450" s="36" t="str">
        <f>IF(F7450&lt;&gt;"",MATCH(R7450,'Maximum minutes'!B:B,0),"")</f>
        <v/>
      </c>
      <c r="U7450" s="36">
        <f ca="1">IF(F7450&lt;&gt;"",COUNTA(OFFSET('Maximum minutes'!$C$1,'Annexe A1 Cours'!T7450,0,1,50)),0)</f>
        <v>0</v>
      </c>
      <c r="V7450" s="37">
        <f ca="1">IFERROR(OFFSET('Maximum minutes'!$C$1,T7450+1,-1+MATCH(G7450,OFFSET('Maximum minutes'!$C$1,T7450-1,0,1,50),0)),0)</f>
        <v>0</v>
      </c>
      <c r="W7450" s="38">
        <f t="shared" ca="1" si="232"/>
        <v>0</v>
      </c>
    </row>
    <row r="7451" spans="1:23" s="36" customFormat="1" ht="18.75">
      <c r="A7451" s="34"/>
      <c r="B7451" s="39"/>
      <c r="C7451" s="39"/>
      <c r="D7451" s="35"/>
      <c r="E7451" s="40"/>
      <c r="F7451" s="39"/>
      <c r="G7451" s="39"/>
      <c r="H7451" s="39"/>
      <c r="I7451" s="34"/>
      <c r="J7451" s="34"/>
      <c r="K7451" s="34"/>
      <c r="L7451" s="34"/>
      <c r="M7451" s="43" t="str">
        <f ca="1">IFERROR(OFFSET('Maximum minutes'!$C$1,T7451,MATCH(IF(G7451&lt;&gt;"",G7451,F7451),OFFSET('Maximum minutes'!$C$1,T7451-1,0,1,U7451+1),0)-1)*IF(OR(ISNUMBER(J7451),J7451="sans examen"),1,0)*IF(W7451&lt;MinDate,1,0),"")</f>
        <v/>
      </c>
      <c r="N7451" s="36">
        <f t="shared" ca="1" si="233"/>
        <v>0</v>
      </c>
      <c r="O7451" s="36" t="e">
        <f ca="1">LEFT(OFFSET(Lists!$Q$2,MATCH(E7451,Lists!$R$3:$R$19,0),0),4)</f>
        <v>#N/A</v>
      </c>
      <c r="P7451" s="36" t="e">
        <f ca="1">MATCH(O7451,Lists!$S$2:$S$640,1)</f>
        <v>#N/A</v>
      </c>
      <c r="Q7451" s="36" t="e">
        <f ca="1">MATCH(LEFT(OFFSET(Lists!$Q$2,MATCH(E7451,Lists!$R$3:$R$19,0)+1,0),4),Lists!$S$3:$S$640,1)</f>
        <v>#N/A</v>
      </c>
      <c r="R7451" s="36" t="e">
        <f ca="1">LEFT(OFFSET(Lists!$S$2,P7451-1+MATCH(F7451,OFFSET(Lists!$T$3,P7451-1,0,Q7451-P7451+1),0),0),6)</f>
        <v>#N/A</v>
      </c>
      <c r="S7451" s="36" t="e">
        <f ca="1">VLOOKUP(R7451,Lists!B:D,3,FALSE)</f>
        <v>#N/A</v>
      </c>
      <c r="T7451" s="36" t="str">
        <f>IF(F7451&lt;&gt;"",MATCH(R7451,'Maximum minutes'!B:B,0),"")</f>
        <v/>
      </c>
      <c r="U7451" s="36">
        <f ca="1">IF(F7451&lt;&gt;"",COUNTA(OFFSET('Maximum minutes'!$C$1,'Annexe A1 Cours'!T7451,0,1,50)),0)</f>
        <v>0</v>
      </c>
      <c r="V7451" s="37">
        <f ca="1">IFERROR(OFFSET('Maximum minutes'!$C$1,T7451+1,-1+MATCH(G7451,OFFSET('Maximum minutes'!$C$1,T7451-1,0,1,50),0)),0)</f>
        <v>0</v>
      </c>
      <c r="W7451" s="38">
        <f t="shared" ca="1" si="232"/>
        <v>0</v>
      </c>
    </row>
    <row r="7452" spans="1:23" s="36" customFormat="1" ht="18.75">
      <c r="A7452" s="34"/>
      <c r="B7452" s="39"/>
      <c r="C7452" s="39"/>
      <c r="D7452" s="35"/>
      <c r="E7452" s="40"/>
      <c r="F7452" s="39"/>
      <c r="G7452" s="39"/>
      <c r="H7452" s="39"/>
      <c r="I7452" s="34"/>
      <c r="J7452" s="34"/>
      <c r="K7452" s="34"/>
      <c r="L7452" s="34"/>
      <c r="M7452" s="43" t="str">
        <f ca="1">IFERROR(OFFSET('Maximum minutes'!$C$1,T7452,MATCH(IF(G7452&lt;&gt;"",G7452,F7452),OFFSET('Maximum minutes'!$C$1,T7452-1,0,1,U7452+1),0)-1)*IF(OR(ISNUMBER(J7452),J7452="sans examen"),1,0)*IF(W7452&lt;MinDate,1,0),"")</f>
        <v/>
      </c>
      <c r="N7452" s="36">
        <f t="shared" ca="1" si="233"/>
        <v>0</v>
      </c>
      <c r="O7452" s="36" t="e">
        <f ca="1">LEFT(OFFSET(Lists!$Q$2,MATCH(E7452,Lists!$R$3:$R$19,0),0),4)</f>
        <v>#N/A</v>
      </c>
      <c r="P7452" s="36" t="e">
        <f ca="1">MATCH(O7452,Lists!$S$2:$S$640,1)</f>
        <v>#N/A</v>
      </c>
      <c r="Q7452" s="36" t="e">
        <f ca="1">MATCH(LEFT(OFFSET(Lists!$Q$2,MATCH(E7452,Lists!$R$3:$R$19,0)+1,0),4),Lists!$S$3:$S$640,1)</f>
        <v>#N/A</v>
      </c>
      <c r="R7452" s="36" t="e">
        <f ca="1">LEFT(OFFSET(Lists!$S$2,P7452-1+MATCH(F7452,OFFSET(Lists!$T$3,P7452-1,0,Q7452-P7452+1),0),0),6)</f>
        <v>#N/A</v>
      </c>
      <c r="S7452" s="36" t="e">
        <f ca="1">VLOOKUP(R7452,Lists!B:D,3,FALSE)</f>
        <v>#N/A</v>
      </c>
      <c r="T7452" s="36" t="str">
        <f>IF(F7452&lt;&gt;"",MATCH(R7452,'Maximum minutes'!B:B,0),"")</f>
        <v/>
      </c>
      <c r="U7452" s="36">
        <f ca="1">IF(F7452&lt;&gt;"",COUNTA(OFFSET('Maximum minutes'!$C$1,'Annexe A1 Cours'!T7452,0,1,50)),0)</f>
        <v>0</v>
      </c>
      <c r="V7452" s="37">
        <f ca="1">IFERROR(OFFSET('Maximum minutes'!$C$1,T7452+1,-1+MATCH(G7452,OFFSET('Maximum minutes'!$C$1,T7452-1,0,1,50),0)),0)</f>
        <v>0</v>
      </c>
      <c r="W7452" s="38">
        <f t="shared" ca="1" si="232"/>
        <v>0</v>
      </c>
    </row>
    <row r="7453" spans="1:23" s="36" customFormat="1" ht="18.75">
      <c r="A7453" s="34"/>
      <c r="B7453" s="39"/>
      <c r="C7453" s="39"/>
      <c r="D7453" s="35"/>
      <c r="E7453" s="40"/>
      <c r="F7453" s="39"/>
      <c r="G7453" s="39"/>
      <c r="H7453" s="39"/>
      <c r="I7453" s="34"/>
      <c r="J7453" s="34"/>
      <c r="K7453" s="34"/>
      <c r="L7453" s="34"/>
      <c r="M7453" s="43" t="str">
        <f ca="1">IFERROR(OFFSET('Maximum minutes'!$C$1,T7453,MATCH(IF(G7453&lt;&gt;"",G7453,F7453),OFFSET('Maximum minutes'!$C$1,T7453-1,0,1,U7453+1),0)-1)*IF(OR(ISNUMBER(J7453),J7453="sans examen"),1,0)*IF(W7453&lt;MinDate,1,0),"")</f>
        <v/>
      </c>
      <c r="N7453" s="36">
        <f t="shared" ca="1" si="233"/>
        <v>0</v>
      </c>
      <c r="O7453" s="36" t="e">
        <f ca="1">LEFT(OFFSET(Lists!$Q$2,MATCH(E7453,Lists!$R$3:$R$19,0),0),4)</f>
        <v>#N/A</v>
      </c>
      <c r="P7453" s="36" t="e">
        <f ca="1">MATCH(O7453,Lists!$S$2:$S$640,1)</f>
        <v>#N/A</v>
      </c>
      <c r="Q7453" s="36" t="e">
        <f ca="1">MATCH(LEFT(OFFSET(Lists!$Q$2,MATCH(E7453,Lists!$R$3:$R$19,0)+1,0),4),Lists!$S$3:$S$640,1)</f>
        <v>#N/A</v>
      </c>
      <c r="R7453" s="36" t="e">
        <f ca="1">LEFT(OFFSET(Lists!$S$2,P7453-1+MATCH(F7453,OFFSET(Lists!$T$3,P7453-1,0,Q7453-P7453+1),0),0),6)</f>
        <v>#N/A</v>
      </c>
      <c r="S7453" s="36" t="e">
        <f ca="1">VLOOKUP(R7453,Lists!B:D,3,FALSE)</f>
        <v>#N/A</v>
      </c>
      <c r="T7453" s="36" t="str">
        <f>IF(F7453&lt;&gt;"",MATCH(R7453,'Maximum minutes'!B:B,0),"")</f>
        <v/>
      </c>
      <c r="U7453" s="36">
        <f ca="1">IF(F7453&lt;&gt;"",COUNTA(OFFSET('Maximum minutes'!$C$1,'Annexe A1 Cours'!T7453,0,1,50)),0)</f>
        <v>0</v>
      </c>
      <c r="V7453" s="37">
        <f ca="1">IFERROR(OFFSET('Maximum minutes'!$C$1,T7453+1,-1+MATCH(G7453,OFFSET('Maximum minutes'!$C$1,T7453-1,0,1,50),0)),0)</f>
        <v>0</v>
      </c>
      <c r="W7453" s="38">
        <f t="shared" ca="1" si="232"/>
        <v>0</v>
      </c>
    </row>
    <row r="7454" spans="1:23" s="36" customFormat="1" ht="18.75">
      <c r="A7454" s="34"/>
      <c r="B7454" s="39"/>
      <c r="C7454" s="39"/>
      <c r="D7454" s="35"/>
      <c r="E7454" s="40"/>
      <c r="F7454" s="39"/>
      <c r="G7454" s="39"/>
      <c r="H7454" s="39"/>
      <c r="I7454" s="34"/>
      <c r="J7454" s="34"/>
      <c r="K7454" s="34"/>
      <c r="L7454" s="34"/>
      <c r="M7454" s="43" t="str">
        <f ca="1">IFERROR(OFFSET('Maximum minutes'!$C$1,T7454,MATCH(IF(G7454&lt;&gt;"",G7454,F7454),OFFSET('Maximum minutes'!$C$1,T7454-1,0,1,U7454+1),0)-1)*IF(OR(ISNUMBER(J7454),J7454="sans examen"),1,0)*IF(W7454&lt;MinDate,1,0),"")</f>
        <v/>
      </c>
      <c r="N7454" s="36">
        <f t="shared" ca="1" si="233"/>
        <v>0</v>
      </c>
      <c r="O7454" s="36" t="e">
        <f ca="1">LEFT(OFFSET(Lists!$Q$2,MATCH(E7454,Lists!$R$3:$R$19,0),0),4)</f>
        <v>#N/A</v>
      </c>
      <c r="P7454" s="36" t="e">
        <f ca="1">MATCH(O7454,Lists!$S$2:$S$640,1)</f>
        <v>#N/A</v>
      </c>
      <c r="Q7454" s="36" t="e">
        <f ca="1">MATCH(LEFT(OFFSET(Lists!$Q$2,MATCH(E7454,Lists!$R$3:$R$19,0)+1,0),4),Lists!$S$3:$S$640,1)</f>
        <v>#N/A</v>
      </c>
      <c r="R7454" s="36" t="e">
        <f ca="1">LEFT(OFFSET(Lists!$S$2,P7454-1+MATCH(F7454,OFFSET(Lists!$T$3,P7454-1,0,Q7454-P7454+1),0),0),6)</f>
        <v>#N/A</v>
      </c>
      <c r="S7454" s="36" t="e">
        <f ca="1">VLOOKUP(R7454,Lists!B:D,3,FALSE)</f>
        <v>#N/A</v>
      </c>
      <c r="T7454" s="36" t="str">
        <f>IF(F7454&lt;&gt;"",MATCH(R7454,'Maximum minutes'!B:B,0),"")</f>
        <v/>
      </c>
      <c r="U7454" s="36">
        <f ca="1">IF(F7454&lt;&gt;"",COUNTA(OFFSET('Maximum minutes'!$C$1,'Annexe A1 Cours'!T7454,0,1,50)),0)</f>
        <v>0</v>
      </c>
      <c r="V7454" s="37">
        <f ca="1">IFERROR(OFFSET('Maximum minutes'!$C$1,T7454+1,-1+MATCH(G7454,OFFSET('Maximum minutes'!$C$1,T7454-1,0,1,50),0)),0)</f>
        <v>0</v>
      </c>
      <c r="W7454" s="38">
        <f t="shared" ca="1" si="232"/>
        <v>0</v>
      </c>
    </row>
    <row r="7455" spans="1:23" s="36" customFormat="1" ht="18.75">
      <c r="A7455" s="34"/>
      <c r="B7455" s="39"/>
      <c r="C7455" s="39"/>
      <c r="D7455" s="35"/>
      <c r="E7455" s="40"/>
      <c r="F7455" s="39"/>
      <c r="G7455" s="39"/>
      <c r="H7455" s="39"/>
      <c r="I7455" s="34"/>
      <c r="J7455" s="34"/>
      <c r="K7455" s="34"/>
      <c r="L7455" s="34"/>
      <c r="M7455" s="43" t="str">
        <f ca="1">IFERROR(OFFSET('Maximum minutes'!$C$1,T7455,MATCH(IF(G7455&lt;&gt;"",G7455,F7455),OFFSET('Maximum minutes'!$C$1,T7455-1,0,1,U7455+1),0)-1)*IF(OR(ISNUMBER(J7455),J7455="sans examen"),1,0)*IF(W7455&lt;MinDate,1,0),"")</f>
        <v/>
      </c>
      <c r="N7455" s="36">
        <f t="shared" ca="1" si="233"/>
        <v>0</v>
      </c>
      <c r="O7455" s="36" t="e">
        <f ca="1">LEFT(OFFSET(Lists!$Q$2,MATCH(E7455,Lists!$R$3:$R$19,0),0),4)</f>
        <v>#N/A</v>
      </c>
      <c r="P7455" s="36" t="e">
        <f ca="1">MATCH(O7455,Lists!$S$2:$S$640,1)</f>
        <v>#N/A</v>
      </c>
      <c r="Q7455" s="36" t="e">
        <f ca="1">MATCH(LEFT(OFFSET(Lists!$Q$2,MATCH(E7455,Lists!$R$3:$R$19,0)+1,0),4),Lists!$S$3:$S$640,1)</f>
        <v>#N/A</v>
      </c>
      <c r="R7455" s="36" t="e">
        <f ca="1">LEFT(OFFSET(Lists!$S$2,P7455-1+MATCH(F7455,OFFSET(Lists!$T$3,P7455-1,0,Q7455-P7455+1),0),0),6)</f>
        <v>#N/A</v>
      </c>
      <c r="S7455" s="36" t="e">
        <f ca="1">VLOOKUP(R7455,Lists!B:D,3,FALSE)</f>
        <v>#N/A</v>
      </c>
      <c r="T7455" s="36" t="str">
        <f>IF(F7455&lt;&gt;"",MATCH(R7455,'Maximum minutes'!B:B,0),"")</f>
        <v/>
      </c>
      <c r="U7455" s="36">
        <f ca="1">IF(F7455&lt;&gt;"",COUNTA(OFFSET('Maximum minutes'!$C$1,'Annexe A1 Cours'!T7455,0,1,50)),0)</f>
        <v>0</v>
      </c>
      <c r="V7455" s="37">
        <f ca="1">IFERROR(OFFSET('Maximum minutes'!$C$1,T7455+1,-1+MATCH(G7455,OFFSET('Maximum minutes'!$C$1,T7455-1,0,1,50),0)),0)</f>
        <v>0</v>
      </c>
      <c r="W7455" s="38">
        <f t="shared" ca="1" si="232"/>
        <v>0</v>
      </c>
    </row>
    <row r="7456" spans="1:23" s="36" customFormat="1" ht="18.75">
      <c r="A7456" s="34"/>
      <c r="B7456" s="39"/>
      <c r="C7456" s="39"/>
      <c r="D7456" s="35"/>
      <c r="E7456" s="40"/>
      <c r="F7456" s="39"/>
      <c r="G7456" s="39"/>
      <c r="H7456" s="39"/>
      <c r="I7456" s="34"/>
      <c r="J7456" s="34"/>
      <c r="K7456" s="34"/>
      <c r="L7456" s="34"/>
      <c r="M7456" s="43" t="str">
        <f ca="1">IFERROR(OFFSET('Maximum minutes'!$C$1,T7456,MATCH(IF(G7456&lt;&gt;"",G7456,F7456),OFFSET('Maximum minutes'!$C$1,T7456-1,0,1,U7456+1),0)-1)*IF(OR(ISNUMBER(J7456),J7456="sans examen"),1,0)*IF(W7456&lt;MinDate,1,0),"")</f>
        <v/>
      </c>
      <c r="N7456" s="36">
        <f t="shared" ca="1" si="233"/>
        <v>0</v>
      </c>
      <c r="O7456" s="36" t="e">
        <f ca="1">LEFT(OFFSET(Lists!$Q$2,MATCH(E7456,Lists!$R$3:$R$19,0),0),4)</f>
        <v>#N/A</v>
      </c>
      <c r="P7456" s="36" t="e">
        <f ca="1">MATCH(O7456,Lists!$S$2:$S$640,1)</f>
        <v>#N/A</v>
      </c>
      <c r="Q7456" s="36" t="e">
        <f ca="1">MATCH(LEFT(OFFSET(Lists!$Q$2,MATCH(E7456,Lists!$R$3:$R$19,0)+1,0),4),Lists!$S$3:$S$640,1)</f>
        <v>#N/A</v>
      </c>
      <c r="R7456" s="36" t="e">
        <f ca="1">LEFT(OFFSET(Lists!$S$2,P7456-1+MATCH(F7456,OFFSET(Lists!$T$3,P7456-1,0,Q7456-P7456+1),0),0),6)</f>
        <v>#N/A</v>
      </c>
      <c r="S7456" s="36" t="e">
        <f ca="1">VLOOKUP(R7456,Lists!B:D,3,FALSE)</f>
        <v>#N/A</v>
      </c>
      <c r="T7456" s="36" t="str">
        <f>IF(F7456&lt;&gt;"",MATCH(R7456,'Maximum minutes'!B:B,0),"")</f>
        <v/>
      </c>
      <c r="U7456" s="36">
        <f ca="1">IF(F7456&lt;&gt;"",COUNTA(OFFSET('Maximum minutes'!$C$1,'Annexe A1 Cours'!T7456,0,1,50)),0)</f>
        <v>0</v>
      </c>
      <c r="V7456" s="37">
        <f ca="1">IFERROR(OFFSET('Maximum minutes'!$C$1,T7456+1,-1+MATCH(G7456,OFFSET('Maximum minutes'!$C$1,T7456-1,0,1,50),0)),0)</f>
        <v>0</v>
      </c>
      <c r="W7456" s="38">
        <f t="shared" ca="1" si="232"/>
        <v>0</v>
      </c>
    </row>
    <row r="7457" spans="1:23" s="36" customFormat="1" ht="18.75">
      <c r="A7457" s="34"/>
      <c r="B7457" s="39"/>
      <c r="C7457" s="39"/>
      <c r="D7457" s="35"/>
      <c r="E7457" s="40"/>
      <c r="F7457" s="39"/>
      <c r="G7457" s="39"/>
      <c r="H7457" s="39"/>
      <c r="I7457" s="34"/>
      <c r="J7457" s="34"/>
      <c r="K7457" s="34"/>
      <c r="L7457" s="34"/>
      <c r="M7457" s="43" t="str">
        <f ca="1">IFERROR(OFFSET('Maximum minutes'!$C$1,T7457,MATCH(IF(G7457&lt;&gt;"",G7457,F7457),OFFSET('Maximum minutes'!$C$1,T7457-1,0,1,U7457+1),0)-1)*IF(OR(ISNUMBER(J7457),J7457="sans examen"),1,0)*IF(W7457&lt;MinDate,1,0),"")</f>
        <v/>
      </c>
      <c r="N7457" s="36">
        <f t="shared" ca="1" si="233"/>
        <v>0</v>
      </c>
      <c r="O7457" s="36" t="e">
        <f ca="1">LEFT(OFFSET(Lists!$Q$2,MATCH(E7457,Lists!$R$3:$R$19,0),0),4)</f>
        <v>#N/A</v>
      </c>
      <c r="P7457" s="36" t="e">
        <f ca="1">MATCH(O7457,Lists!$S$2:$S$640,1)</f>
        <v>#N/A</v>
      </c>
      <c r="Q7457" s="36" t="e">
        <f ca="1">MATCH(LEFT(OFFSET(Lists!$Q$2,MATCH(E7457,Lists!$R$3:$R$19,0)+1,0),4),Lists!$S$3:$S$640,1)</f>
        <v>#N/A</v>
      </c>
      <c r="R7457" s="36" t="e">
        <f ca="1">LEFT(OFFSET(Lists!$S$2,P7457-1+MATCH(F7457,OFFSET(Lists!$T$3,P7457-1,0,Q7457-P7457+1),0),0),6)</f>
        <v>#N/A</v>
      </c>
      <c r="S7457" s="36" t="e">
        <f ca="1">VLOOKUP(R7457,Lists!B:D,3,FALSE)</f>
        <v>#N/A</v>
      </c>
      <c r="T7457" s="36" t="str">
        <f>IF(F7457&lt;&gt;"",MATCH(R7457,'Maximum minutes'!B:B,0),"")</f>
        <v/>
      </c>
      <c r="U7457" s="36">
        <f ca="1">IF(F7457&lt;&gt;"",COUNTA(OFFSET('Maximum minutes'!$C$1,'Annexe A1 Cours'!T7457,0,1,50)),0)</f>
        <v>0</v>
      </c>
      <c r="V7457" s="37">
        <f ca="1">IFERROR(OFFSET('Maximum minutes'!$C$1,T7457+1,-1+MATCH(G7457,OFFSET('Maximum minutes'!$C$1,T7457-1,0,1,50),0)),0)</f>
        <v>0</v>
      </c>
      <c r="W7457" s="38">
        <f t="shared" ca="1" si="232"/>
        <v>0</v>
      </c>
    </row>
    <row r="7458" spans="1:23" s="36" customFormat="1" ht="18.75">
      <c r="A7458" s="34"/>
      <c r="B7458" s="39"/>
      <c r="C7458" s="39"/>
      <c r="D7458" s="35"/>
      <c r="E7458" s="40"/>
      <c r="F7458" s="39"/>
      <c r="G7458" s="39"/>
      <c r="H7458" s="39"/>
      <c r="I7458" s="34"/>
      <c r="J7458" s="34"/>
      <c r="K7458" s="34"/>
      <c r="L7458" s="34"/>
      <c r="M7458" s="43" t="str">
        <f ca="1">IFERROR(OFFSET('Maximum minutes'!$C$1,T7458,MATCH(IF(G7458&lt;&gt;"",G7458,F7458),OFFSET('Maximum minutes'!$C$1,T7458-1,0,1,U7458+1),0)-1)*IF(OR(ISNUMBER(J7458),J7458="sans examen"),1,0)*IF(W7458&lt;MinDate,1,0),"")</f>
        <v/>
      </c>
      <c r="N7458" s="36">
        <f t="shared" ca="1" si="233"/>
        <v>0</v>
      </c>
      <c r="O7458" s="36" t="e">
        <f ca="1">LEFT(OFFSET(Lists!$Q$2,MATCH(E7458,Lists!$R$3:$R$19,0),0),4)</f>
        <v>#N/A</v>
      </c>
      <c r="P7458" s="36" t="e">
        <f ca="1">MATCH(O7458,Lists!$S$2:$S$640,1)</f>
        <v>#N/A</v>
      </c>
      <c r="Q7458" s="36" t="e">
        <f ca="1">MATCH(LEFT(OFFSET(Lists!$Q$2,MATCH(E7458,Lists!$R$3:$R$19,0)+1,0),4),Lists!$S$3:$S$640,1)</f>
        <v>#N/A</v>
      </c>
      <c r="R7458" s="36" t="e">
        <f ca="1">LEFT(OFFSET(Lists!$S$2,P7458-1+MATCH(F7458,OFFSET(Lists!$T$3,P7458-1,0,Q7458-P7458+1),0),0),6)</f>
        <v>#N/A</v>
      </c>
      <c r="S7458" s="36" t="e">
        <f ca="1">VLOOKUP(R7458,Lists!B:D,3,FALSE)</f>
        <v>#N/A</v>
      </c>
      <c r="T7458" s="36" t="str">
        <f>IF(F7458&lt;&gt;"",MATCH(R7458,'Maximum minutes'!B:B,0),"")</f>
        <v/>
      </c>
      <c r="U7458" s="36">
        <f ca="1">IF(F7458&lt;&gt;"",COUNTA(OFFSET('Maximum minutes'!$C$1,'Annexe A1 Cours'!T7458,0,1,50)),0)</f>
        <v>0</v>
      </c>
      <c r="V7458" s="37">
        <f ca="1">IFERROR(OFFSET('Maximum minutes'!$C$1,T7458+1,-1+MATCH(G7458,OFFSET('Maximum minutes'!$C$1,T7458-1,0,1,50),0)),0)</f>
        <v>0</v>
      </c>
      <c r="W7458" s="38">
        <f t="shared" ca="1" si="232"/>
        <v>0</v>
      </c>
    </row>
    <row r="7459" spans="1:23" s="36" customFormat="1" ht="18.75">
      <c r="A7459" s="34"/>
      <c r="B7459" s="39"/>
      <c r="C7459" s="39"/>
      <c r="D7459" s="35"/>
      <c r="E7459" s="40"/>
      <c r="F7459" s="39"/>
      <c r="G7459" s="39"/>
      <c r="H7459" s="39"/>
      <c r="I7459" s="34"/>
      <c r="J7459" s="34"/>
      <c r="K7459" s="34"/>
      <c r="L7459" s="34"/>
      <c r="M7459" s="43" t="str">
        <f ca="1">IFERROR(OFFSET('Maximum minutes'!$C$1,T7459,MATCH(IF(G7459&lt;&gt;"",G7459,F7459),OFFSET('Maximum minutes'!$C$1,T7459-1,0,1,U7459+1),0)-1)*IF(OR(ISNUMBER(J7459),J7459="sans examen"),1,0)*IF(W7459&lt;MinDate,1,0),"")</f>
        <v/>
      </c>
      <c r="N7459" s="36">
        <f t="shared" ca="1" si="233"/>
        <v>0</v>
      </c>
      <c r="O7459" s="36" t="e">
        <f ca="1">LEFT(OFFSET(Lists!$Q$2,MATCH(E7459,Lists!$R$3:$R$19,0),0),4)</f>
        <v>#N/A</v>
      </c>
      <c r="P7459" s="36" t="e">
        <f ca="1">MATCH(O7459,Lists!$S$2:$S$640,1)</f>
        <v>#N/A</v>
      </c>
      <c r="Q7459" s="36" t="e">
        <f ca="1">MATCH(LEFT(OFFSET(Lists!$Q$2,MATCH(E7459,Lists!$R$3:$R$19,0)+1,0),4),Lists!$S$3:$S$640,1)</f>
        <v>#N/A</v>
      </c>
      <c r="R7459" s="36" t="e">
        <f ca="1">LEFT(OFFSET(Lists!$S$2,P7459-1+MATCH(F7459,OFFSET(Lists!$T$3,P7459-1,0,Q7459-P7459+1),0),0),6)</f>
        <v>#N/A</v>
      </c>
      <c r="S7459" s="36" t="e">
        <f ca="1">VLOOKUP(R7459,Lists!B:D,3,FALSE)</f>
        <v>#N/A</v>
      </c>
      <c r="T7459" s="36" t="str">
        <f>IF(F7459&lt;&gt;"",MATCH(R7459,'Maximum minutes'!B:B,0),"")</f>
        <v/>
      </c>
      <c r="U7459" s="36">
        <f ca="1">IF(F7459&lt;&gt;"",COUNTA(OFFSET('Maximum minutes'!$C$1,'Annexe A1 Cours'!T7459,0,1,50)),0)</f>
        <v>0</v>
      </c>
      <c r="V7459" s="37">
        <f ca="1">IFERROR(OFFSET('Maximum minutes'!$C$1,T7459+1,-1+MATCH(G7459,OFFSET('Maximum minutes'!$C$1,T7459-1,0,1,50),0)),0)</f>
        <v>0</v>
      </c>
      <c r="W7459" s="38">
        <f t="shared" ca="1" si="232"/>
        <v>0</v>
      </c>
    </row>
    <row r="7460" spans="1:23" s="36" customFormat="1" ht="18.75">
      <c r="A7460" s="34"/>
      <c r="B7460" s="39"/>
      <c r="C7460" s="39"/>
      <c r="D7460" s="35"/>
      <c r="E7460" s="40"/>
      <c r="F7460" s="39"/>
      <c r="G7460" s="39"/>
      <c r="H7460" s="39"/>
      <c r="I7460" s="34"/>
      <c r="J7460" s="34"/>
      <c r="K7460" s="34"/>
      <c r="L7460" s="34"/>
      <c r="M7460" s="43" t="str">
        <f ca="1">IFERROR(OFFSET('Maximum minutes'!$C$1,T7460,MATCH(IF(G7460&lt;&gt;"",G7460,F7460),OFFSET('Maximum minutes'!$C$1,T7460-1,0,1,U7460+1),0)-1)*IF(OR(ISNUMBER(J7460),J7460="sans examen"),1,0)*IF(W7460&lt;MinDate,1,0),"")</f>
        <v/>
      </c>
      <c r="N7460" s="36">
        <f t="shared" ca="1" si="233"/>
        <v>0</v>
      </c>
      <c r="O7460" s="36" t="e">
        <f ca="1">LEFT(OFFSET(Lists!$Q$2,MATCH(E7460,Lists!$R$3:$R$19,0),0),4)</f>
        <v>#N/A</v>
      </c>
      <c r="P7460" s="36" t="e">
        <f ca="1">MATCH(O7460,Lists!$S$2:$S$640,1)</f>
        <v>#N/A</v>
      </c>
      <c r="Q7460" s="36" t="e">
        <f ca="1">MATCH(LEFT(OFFSET(Lists!$Q$2,MATCH(E7460,Lists!$R$3:$R$19,0)+1,0),4),Lists!$S$3:$S$640,1)</f>
        <v>#N/A</v>
      </c>
      <c r="R7460" s="36" t="e">
        <f ca="1">LEFT(OFFSET(Lists!$S$2,P7460-1+MATCH(F7460,OFFSET(Lists!$T$3,P7460-1,0,Q7460-P7460+1),0),0),6)</f>
        <v>#N/A</v>
      </c>
      <c r="S7460" s="36" t="e">
        <f ca="1">VLOOKUP(R7460,Lists!B:D,3,FALSE)</f>
        <v>#N/A</v>
      </c>
      <c r="T7460" s="36" t="str">
        <f>IF(F7460&lt;&gt;"",MATCH(R7460,'Maximum minutes'!B:B,0),"")</f>
        <v/>
      </c>
      <c r="U7460" s="36">
        <f ca="1">IF(F7460&lt;&gt;"",COUNTA(OFFSET('Maximum minutes'!$C$1,'Annexe A1 Cours'!T7460,0,1,50)),0)</f>
        <v>0</v>
      </c>
      <c r="V7460" s="37">
        <f ca="1">IFERROR(OFFSET('Maximum minutes'!$C$1,T7460+1,-1+MATCH(G7460,OFFSET('Maximum minutes'!$C$1,T7460-1,0,1,50),0)),0)</f>
        <v>0</v>
      </c>
      <c r="W7460" s="38">
        <f t="shared" ca="1" si="232"/>
        <v>0</v>
      </c>
    </row>
    <row r="7461" spans="1:23" s="36" customFormat="1" ht="18.75">
      <c r="A7461" s="34"/>
      <c r="B7461" s="39"/>
      <c r="C7461" s="39"/>
      <c r="D7461" s="35"/>
      <c r="E7461" s="40"/>
      <c r="F7461" s="39"/>
      <c r="G7461" s="39"/>
      <c r="H7461" s="39"/>
      <c r="I7461" s="34"/>
      <c r="J7461" s="34"/>
      <c r="K7461" s="34"/>
      <c r="L7461" s="34"/>
      <c r="M7461" s="43" t="str">
        <f ca="1">IFERROR(OFFSET('Maximum minutes'!$C$1,T7461,MATCH(IF(G7461&lt;&gt;"",G7461,F7461),OFFSET('Maximum minutes'!$C$1,T7461-1,0,1,U7461+1),0)-1)*IF(OR(ISNUMBER(J7461),J7461="sans examen"),1,0)*IF(W7461&lt;MinDate,1,0),"")</f>
        <v/>
      </c>
      <c r="N7461" s="36">
        <f t="shared" ca="1" si="233"/>
        <v>0</v>
      </c>
      <c r="O7461" s="36" t="e">
        <f ca="1">LEFT(OFFSET(Lists!$Q$2,MATCH(E7461,Lists!$R$3:$R$19,0),0),4)</f>
        <v>#N/A</v>
      </c>
      <c r="P7461" s="36" t="e">
        <f ca="1">MATCH(O7461,Lists!$S$2:$S$640,1)</f>
        <v>#N/A</v>
      </c>
      <c r="Q7461" s="36" t="e">
        <f ca="1">MATCH(LEFT(OFFSET(Lists!$Q$2,MATCH(E7461,Lists!$R$3:$R$19,0)+1,0),4),Lists!$S$3:$S$640,1)</f>
        <v>#N/A</v>
      </c>
      <c r="R7461" s="36" t="e">
        <f ca="1">LEFT(OFFSET(Lists!$S$2,P7461-1+MATCH(F7461,OFFSET(Lists!$T$3,P7461-1,0,Q7461-P7461+1),0),0),6)</f>
        <v>#N/A</v>
      </c>
      <c r="S7461" s="36" t="e">
        <f ca="1">VLOOKUP(R7461,Lists!B:D,3,FALSE)</f>
        <v>#N/A</v>
      </c>
      <c r="T7461" s="36" t="str">
        <f>IF(F7461&lt;&gt;"",MATCH(R7461,'Maximum minutes'!B:B,0),"")</f>
        <v/>
      </c>
      <c r="U7461" s="36">
        <f ca="1">IF(F7461&lt;&gt;"",COUNTA(OFFSET('Maximum minutes'!$C$1,'Annexe A1 Cours'!T7461,0,1,50)),0)</f>
        <v>0</v>
      </c>
      <c r="V7461" s="37">
        <f ca="1">IFERROR(OFFSET('Maximum minutes'!$C$1,T7461+1,-1+MATCH(G7461,OFFSET('Maximum minutes'!$C$1,T7461-1,0,1,50),0)),0)</f>
        <v>0</v>
      </c>
      <c r="W7461" s="38">
        <f t="shared" ca="1" si="232"/>
        <v>0</v>
      </c>
    </row>
    <row r="7462" spans="1:23" s="36" customFormat="1" ht="18.75">
      <c r="A7462" s="34"/>
      <c r="B7462" s="39"/>
      <c r="C7462" s="39"/>
      <c r="D7462" s="35"/>
      <c r="E7462" s="40"/>
      <c r="F7462" s="39"/>
      <c r="G7462" s="39"/>
      <c r="H7462" s="39"/>
      <c r="I7462" s="34"/>
      <c r="J7462" s="34"/>
      <c r="K7462" s="34"/>
      <c r="L7462" s="34"/>
      <c r="M7462" s="43" t="str">
        <f ca="1">IFERROR(OFFSET('Maximum minutes'!$C$1,T7462,MATCH(IF(G7462&lt;&gt;"",G7462,F7462),OFFSET('Maximum minutes'!$C$1,T7462-1,0,1,U7462+1),0)-1)*IF(OR(ISNUMBER(J7462),J7462="sans examen"),1,0)*IF(W7462&lt;MinDate,1,0),"")</f>
        <v/>
      </c>
      <c r="N7462" s="36">
        <f t="shared" ca="1" si="233"/>
        <v>0</v>
      </c>
      <c r="O7462" s="36" t="e">
        <f ca="1">LEFT(OFFSET(Lists!$Q$2,MATCH(E7462,Lists!$R$3:$R$19,0),0),4)</f>
        <v>#N/A</v>
      </c>
      <c r="P7462" s="36" t="e">
        <f ca="1">MATCH(O7462,Lists!$S$2:$S$640,1)</f>
        <v>#N/A</v>
      </c>
      <c r="Q7462" s="36" t="e">
        <f ca="1">MATCH(LEFT(OFFSET(Lists!$Q$2,MATCH(E7462,Lists!$R$3:$R$19,0)+1,0),4),Lists!$S$3:$S$640,1)</f>
        <v>#N/A</v>
      </c>
      <c r="R7462" s="36" t="e">
        <f ca="1">LEFT(OFFSET(Lists!$S$2,P7462-1+MATCH(F7462,OFFSET(Lists!$T$3,P7462-1,0,Q7462-P7462+1),0),0),6)</f>
        <v>#N/A</v>
      </c>
      <c r="S7462" s="36" t="e">
        <f ca="1">VLOOKUP(R7462,Lists!B:D,3,FALSE)</f>
        <v>#N/A</v>
      </c>
      <c r="T7462" s="36" t="str">
        <f>IF(F7462&lt;&gt;"",MATCH(R7462,'Maximum minutes'!B:B,0),"")</f>
        <v/>
      </c>
      <c r="U7462" s="36">
        <f ca="1">IF(F7462&lt;&gt;"",COUNTA(OFFSET('Maximum minutes'!$C$1,'Annexe A1 Cours'!T7462,0,1,50)),0)</f>
        <v>0</v>
      </c>
      <c r="V7462" s="37">
        <f ca="1">IFERROR(OFFSET('Maximum minutes'!$C$1,T7462+1,-1+MATCH(G7462,OFFSET('Maximum minutes'!$C$1,T7462-1,0,1,50),0)),0)</f>
        <v>0</v>
      </c>
      <c r="W7462" s="38">
        <f t="shared" ca="1" si="232"/>
        <v>0</v>
      </c>
    </row>
    <row r="7463" spans="1:23" s="36" customFormat="1" ht="18.75">
      <c r="A7463" s="34"/>
      <c r="B7463" s="39"/>
      <c r="C7463" s="39"/>
      <c r="D7463" s="35"/>
      <c r="E7463" s="40"/>
      <c r="F7463" s="39"/>
      <c r="G7463" s="39"/>
      <c r="H7463" s="39"/>
      <c r="I7463" s="34"/>
      <c r="J7463" s="34"/>
      <c r="K7463" s="34"/>
      <c r="L7463" s="34"/>
      <c r="M7463" s="43" t="str">
        <f ca="1">IFERROR(OFFSET('Maximum minutes'!$C$1,T7463,MATCH(IF(G7463&lt;&gt;"",G7463,F7463),OFFSET('Maximum minutes'!$C$1,T7463-1,0,1,U7463+1),0)-1)*IF(OR(ISNUMBER(J7463),J7463="sans examen"),1,0)*IF(W7463&lt;MinDate,1,0),"")</f>
        <v/>
      </c>
      <c r="N7463" s="36">
        <f t="shared" ca="1" si="233"/>
        <v>0</v>
      </c>
      <c r="O7463" s="36" t="e">
        <f ca="1">LEFT(OFFSET(Lists!$Q$2,MATCH(E7463,Lists!$R$3:$R$19,0),0),4)</f>
        <v>#N/A</v>
      </c>
      <c r="P7463" s="36" t="e">
        <f ca="1">MATCH(O7463,Lists!$S$2:$S$640,1)</f>
        <v>#N/A</v>
      </c>
      <c r="Q7463" s="36" t="e">
        <f ca="1">MATCH(LEFT(OFFSET(Lists!$Q$2,MATCH(E7463,Lists!$R$3:$R$19,0)+1,0),4),Lists!$S$3:$S$640,1)</f>
        <v>#N/A</v>
      </c>
      <c r="R7463" s="36" t="e">
        <f ca="1">LEFT(OFFSET(Lists!$S$2,P7463-1+MATCH(F7463,OFFSET(Lists!$T$3,P7463-1,0,Q7463-P7463+1),0),0),6)</f>
        <v>#N/A</v>
      </c>
      <c r="S7463" s="36" t="e">
        <f ca="1">VLOOKUP(R7463,Lists!B:D,3,FALSE)</f>
        <v>#N/A</v>
      </c>
      <c r="T7463" s="36" t="str">
        <f>IF(F7463&lt;&gt;"",MATCH(R7463,'Maximum minutes'!B:B,0),"")</f>
        <v/>
      </c>
      <c r="U7463" s="36">
        <f ca="1">IF(F7463&lt;&gt;"",COUNTA(OFFSET('Maximum minutes'!$C$1,'Annexe A1 Cours'!T7463,0,1,50)),0)</f>
        <v>0</v>
      </c>
      <c r="V7463" s="37">
        <f ca="1">IFERROR(OFFSET('Maximum minutes'!$C$1,T7463+1,-1+MATCH(G7463,OFFSET('Maximum minutes'!$C$1,T7463-1,0,1,50),0)),0)</f>
        <v>0</v>
      </c>
      <c r="W7463" s="38">
        <f t="shared" ca="1" si="232"/>
        <v>0</v>
      </c>
    </row>
    <row r="7464" spans="1:23" s="36" customFormat="1" ht="18.75">
      <c r="A7464" s="34"/>
      <c r="B7464" s="39"/>
      <c r="C7464" s="39"/>
      <c r="D7464" s="35"/>
      <c r="E7464" s="40"/>
      <c r="F7464" s="39"/>
      <c r="G7464" s="39"/>
      <c r="H7464" s="39"/>
      <c r="I7464" s="34"/>
      <c r="J7464" s="34"/>
      <c r="K7464" s="34"/>
      <c r="L7464" s="34"/>
      <c r="M7464" s="43" t="str">
        <f ca="1">IFERROR(OFFSET('Maximum minutes'!$C$1,T7464,MATCH(IF(G7464&lt;&gt;"",G7464,F7464),OFFSET('Maximum minutes'!$C$1,T7464-1,0,1,U7464+1),0)-1)*IF(OR(ISNUMBER(J7464),J7464="sans examen"),1,0)*IF(W7464&lt;MinDate,1,0),"")</f>
        <v/>
      </c>
      <c r="N7464" s="36">
        <f t="shared" ca="1" si="233"/>
        <v>0</v>
      </c>
      <c r="O7464" s="36" t="e">
        <f ca="1">LEFT(OFFSET(Lists!$Q$2,MATCH(E7464,Lists!$R$3:$R$19,0),0),4)</f>
        <v>#N/A</v>
      </c>
      <c r="P7464" s="36" t="e">
        <f ca="1">MATCH(O7464,Lists!$S$2:$S$640,1)</f>
        <v>#N/A</v>
      </c>
      <c r="Q7464" s="36" t="e">
        <f ca="1">MATCH(LEFT(OFFSET(Lists!$Q$2,MATCH(E7464,Lists!$R$3:$R$19,0)+1,0),4),Lists!$S$3:$S$640,1)</f>
        <v>#N/A</v>
      </c>
      <c r="R7464" s="36" t="e">
        <f ca="1">LEFT(OFFSET(Lists!$S$2,P7464-1+MATCH(F7464,OFFSET(Lists!$T$3,P7464-1,0,Q7464-P7464+1),0),0),6)</f>
        <v>#N/A</v>
      </c>
      <c r="S7464" s="36" t="e">
        <f ca="1">VLOOKUP(R7464,Lists!B:D,3,FALSE)</f>
        <v>#N/A</v>
      </c>
      <c r="T7464" s="36" t="str">
        <f>IF(F7464&lt;&gt;"",MATCH(R7464,'Maximum minutes'!B:B,0),"")</f>
        <v/>
      </c>
      <c r="U7464" s="36">
        <f ca="1">IF(F7464&lt;&gt;"",COUNTA(OFFSET('Maximum minutes'!$C$1,'Annexe A1 Cours'!T7464,0,1,50)),0)</f>
        <v>0</v>
      </c>
      <c r="V7464" s="37">
        <f ca="1">IFERROR(OFFSET('Maximum minutes'!$C$1,T7464+1,-1+MATCH(G7464,OFFSET('Maximum minutes'!$C$1,T7464-1,0,1,50),0)),0)</f>
        <v>0</v>
      </c>
      <c r="W7464" s="38">
        <f t="shared" ca="1" si="232"/>
        <v>0</v>
      </c>
    </row>
    <row r="7465" spans="1:23" s="36" customFormat="1" ht="18.75">
      <c r="A7465" s="34"/>
      <c r="B7465" s="39"/>
      <c r="C7465" s="39"/>
      <c r="D7465" s="35"/>
      <c r="E7465" s="40"/>
      <c r="F7465" s="39"/>
      <c r="G7465" s="39"/>
      <c r="H7465" s="39"/>
      <c r="I7465" s="34"/>
      <c r="J7465" s="34"/>
      <c r="K7465" s="34"/>
      <c r="L7465" s="34"/>
      <c r="M7465" s="43" t="str">
        <f ca="1">IFERROR(OFFSET('Maximum minutes'!$C$1,T7465,MATCH(IF(G7465&lt;&gt;"",G7465,F7465),OFFSET('Maximum minutes'!$C$1,T7465-1,0,1,U7465+1),0)-1)*IF(OR(ISNUMBER(J7465),J7465="sans examen"),1,0)*IF(W7465&lt;MinDate,1,0),"")</f>
        <v/>
      </c>
      <c r="N7465" s="36">
        <f t="shared" ca="1" si="233"/>
        <v>0</v>
      </c>
      <c r="O7465" s="36" t="e">
        <f ca="1">LEFT(OFFSET(Lists!$Q$2,MATCH(E7465,Lists!$R$3:$R$19,0),0),4)</f>
        <v>#N/A</v>
      </c>
      <c r="P7465" s="36" t="e">
        <f ca="1">MATCH(O7465,Lists!$S$2:$S$640,1)</f>
        <v>#N/A</v>
      </c>
      <c r="Q7465" s="36" t="e">
        <f ca="1">MATCH(LEFT(OFFSET(Lists!$Q$2,MATCH(E7465,Lists!$R$3:$R$19,0)+1,0),4),Lists!$S$3:$S$640,1)</f>
        <v>#N/A</v>
      </c>
      <c r="R7465" s="36" t="e">
        <f ca="1">LEFT(OFFSET(Lists!$S$2,P7465-1+MATCH(F7465,OFFSET(Lists!$T$3,P7465-1,0,Q7465-P7465+1),0),0),6)</f>
        <v>#N/A</v>
      </c>
      <c r="S7465" s="36" t="e">
        <f ca="1">VLOOKUP(R7465,Lists!B:D,3,FALSE)</f>
        <v>#N/A</v>
      </c>
      <c r="T7465" s="36" t="str">
        <f>IF(F7465&lt;&gt;"",MATCH(R7465,'Maximum minutes'!B:B,0),"")</f>
        <v/>
      </c>
      <c r="U7465" s="36">
        <f ca="1">IF(F7465&lt;&gt;"",COUNTA(OFFSET('Maximum minutes'!$C$1,'Annexe A1 Cours'!T7465,0,1,50)),0)</f>
        <v>0</v>
      </c>
      <c r="V7465" s="37">
        <f ca="1">IFERROR(OFFSET('Maximum minutes'!$C$1,T7465+1,-1+MATCH(G7465,OFFSET('Maximum minutes'!$C$1,T7465-1,0,1,50),0)),0)</f>
        <v>0</v>
      </c>
      <c r="W7465" s="38">
        <f t="shared" ca="1" si="232"/>
        <v>0</v>
      </c>
    </row>
    <row r="7466" spans="1:23" s="36" customFormat="1" ht="18.75">
      <c r="A7466" s="34"/>
      <c r="B7466" s="39"/>
      <c r="C7466" s="39"/>
      <c r="D7466" s="35"/>
      <c r="E7466" s="40"/>
      <c r="F7466" s="39"/>
      <c r="G7466" s="39"/>
      <c r="H7466" s="39"/>
      <c r="I7466" s="34"/>
      <c r="J7466" s="34"/>
      <c r="K7466" s="34"/>
      <c r="L7466" s="34"/>
      <c r="M7466" s="43" t="str">
        <f ca="1">IFERROR(OFFSET('Maximum minutes'!$C$1,T7466,MATCH(IF(G7466&lt;&gt;"",G7466,F7466),OFFSET('Maximum minutes'!$C$1,T7466-1,0,1,U7466+1),0)-1)*IF(OR(ISNUMBER(J7466),J7466="sans examen"),1,0)*IF(W7466&lt;MinDate,1,0),"")</f>
        <v/>
      </c>
      <c r="N7466" s="36">
        <f t="shared" ca="1" si="233"/>
        <v>0</v>
      </c>
      <c r="O7466" s="36" t="e">
        <f ca="1">LEFT(OFFSET(Lists!$Q$2,MATCH(E7466,Lists!$R$3:$R$19,0),0),4)</f>
        <v>#N/A</v>
      </c>
      <c r="P7466" s="36" t="e">
        <f ca="1">MATCH(O7466,Lists!$S$2:$S$640,1)</f>
        <v>#N/A</v>
      </c>
      <c r="Q7466" s="36" t="e">
        <f ca="1">MATCH(LEFT(OFFSET(Lists!$Q$2,MATCH(E7466,Lists!$R$3:$R$19,0)+1,0),4),Lists!$S$3:$S$640,1)</f>
        <v>#N/A</v>
      </c>
      <c r="R7466" s="36" t="e">
        <f ca="1">LEFT(OFFSET(Lists!$S$2,P7466-1+MATCH(F7466,OFFSET(Lists!$T$3,P7466-1,0,Q7466-P7466+1),0),0),6)</f>
        <v>#N/A</v>
      </c>
      <c r="S7466" s="36" t="e">
        <f ca="1">VLOOKUP(R7466,Lists!B:D,3,FALSE)</f>
        <v>#N/A</v>
      </c>
      <c r="T7466" s="36" t="str">
        <f>IF(F7466&lt;&gt;"",MATCH(R7466,'Maximum minutes'!B:B,0),"")</f>
        <v/>
      </c>
      <c r="U7466" s="36">
        <f ca="1">IF(F7466&lt;&gt;"",COUNTA(OFFSET('Maximum minutes'!$C$1,'Annexe A1 Cours'!T7466,0,1,50)),0)</f>
        <v>0</v>
      </c>
      <c r="V7466" s="37">
        <f ca="1">IFERROR(OFFSET('Maximum minutes'!$C$1,T7466+1,-1+MATCH(G7466,OFFSET('Maximum minutes'!$C$1,T7466-1,0,1,50),0)),0)</f>
        <v>0</v>
      </c>
      <c r="W7466" s="38">
        <f t="shared" ca="1" si="232"/>
        <v>0</v>
      </c>
    </row>
    <row r="7467" spans="1:23" s="36" customFormat="1" ht="18.75">
      <c r="A7467" s="34"/>
      <c r="B7467" s="39"/>
      <c r="C7467" s="39"/>
      <c r="D7467" s="35"/>
      <c r="E7467" s="40"/>
      <c r="F7467" s="39"/>
      <c r="G7467" s="39"/>
      <c r="H7467" s="39"/>
      <c r="I7467" s="34"/>
      <c r="J7467" s="34"/>
      <c r="K7467" s="34"/>
      <c r="L7467" s="34"/>
      <c r="M7467" s="43" t="str">
        <f ca="1">IFERROR(OFFSET('Maximum minutes'!$C$1,T7467,MATCH(IF(G7467&lt;&gt;"",G7467,F7467),OFFSET('Maximum minutes'!$C$1,T7467-1,0,1,U7467+1),0)-1)*IF(OR(ISNUMBER(J7467),J7467="sans examen"),1,0)*IF(W7467&lt;MinDate,1,0),"")</f>
        <v/>
      </c>
      <c r="N7467" s="36">
        <f t="shared" ca="1" si="233"/>
        <v>0</v>
      </c>
      <c r="O7467" s="36" t="e">
        <f ca="1">LEFT(OFFSET(Lists!$Q$2,MATCH(E7467,Lists!$R$3:$R$19,0),0),4)</f>
        <v>#N/A</v>
      </c>
      <c r="P7467" s="36" t="e">
        <f ca="1">MATCH(O7467,Lists!$S$2:$S$640,1)</f>
        <v>#N/A</v>
      </c>
      <c r="Q7467" s="36" t="e">
        <f ca="1">MATCH(LEFT(OFFSET(Lists!$Q$2,MATCH(E7467,Lists!$R$3:$R$19,0)+1,0),4),Lists!$S$3:$S$640,1)</f>
        <v>#N/A</v>
      </c>
      <c r="R7467" s="36" t="e">
        <f ca="1">LEFT(OFFSET(Lists!$S$2,P7467-1+MATCH(F7467,OFFSET(Lists!$T$3,P7467-1,0,Q7467-P7467+1),0),0),6)</f>
        <v>#N/A</v>
      </c>
      <c r="S7467" s="36" t="e">
        <f ca="1">VLOOKUP(R7467,Lists!B:D,3,FALSE)</f>
        <v>#N/A</v>
      </c>
      <c r="T7467" s="36" t="str">
        <f>IF(F7467&lt;&gt;"",MATCH(R7467,'Maximum minutes'!B:B,0),"")</f>
        <v/>
      </c>
      <c r="U7467" s="36">
        <f ca="1">IF(F7467&lt;&gt;"",COUNTA(OFFSET('Maximum minutes'!$C$1,'Annexe A1 Cours'!T7467,0,1,50)),0)</f>
        <v>0</v>
      </c>
      <c r="V7467" s="37">
        <f ca="1">IFERROR(OFFSET('Maximum minutes'!$C$1,T7467+1,-1+MATCH(G7467,OFFSET('Maximum minutes'!$C$1,T7467-1,0,1,50),0)),0)</f>
        <v>0</v>
      </c>
      <c r="W7467" s="38">
        <f t="shared" ca="1" si="232"/>
        <v>0</v>
      </c>
    </row>
    <row r="7468" spans="1:23" s="36" customFormat="1" ht="18.75">
      <c r="A7468" s="34"/>
      <c r="B7468" s="39"/>
      <c r="C7468" s="39"/>
      <c r="D7468" s="35"/>
      <c r="E7468" s="40"/>
      <c r="F7468" s="39"/>
      <c r="G7468" s="39"/>
      <c r="H7468" s="39"/>
      <c r="I7468" s="34"/>
      <c r="J7468" s="34"/>
      <c r="K7468" s="34"/>
      <c r="L7468" s="34"/>
      <c r="M7468" s="43" t="str">
        <f ca="1">IFERROR(OFFSET('Maximum minutes'!$C$1,T7468,MATCH(IF(G7468&lt;&gt;"",G7468,F7468),OFFSET('Maximum minutes'!$C$1,T7468-1,0,1,U7468+1),0)-1)*IF(OR(ISNUMBER(J7468),J7468="sans examen"),1,0)*IF(W7468&lt;MinDate,1,0),"")</f>
        <v/>
      </c>
      <c r="N7468" s="36">
        <f t="shared" ca="1" si="233"/>
        <v>0</v>
      </c>
      <c r="O7468" s="36" t="e">
        <f ca="1">LEFT(OFFSET(Lists!$Q$2,MATCH(E7468,Lists!$R$3:$R$19,0),0),4)</f>
        <v>#N/A</v>
      </c>
      <c r="P7468" s="36" t="e">
        <f ca="1">MATCH(O7468,Lists!$S$2:$S$640,1)</f>
        <v>#N/A</v>
      </c>
      <c r="Q7468" s="36" t="e">
        <f ca="1">MATCH(LEFT(OFFSET(Lists!$Q$2,MATCH(E7468,Lists!$R$3:$R$19,0)+1,0),4),Lists!$S$3:$S$640,1)</f>
        <v>#N/A</v>
      </c>
      <c r="R7468" s="36" t="e">
        <f ca="1">LEFT(OFFSET(Lists!$S$2,P7468-1+MATCH(F7468,OFFSET(Lists!$T$3,P7468-1,0,Q7468-P7468+1),0),0),6)</f>
        <v>#N/A</v>
      </c>
      <c r="S7468" s="36" t="e">
        <f ca="1">VLOOKUP(R7468,Lists!B:D,3,FALSE)</f>
        <v>#N/A</v>
      </c>
      <c r="T7468" s="36" t="str">
        <f>IF(F7468&lt;&gt;"",MATCH(R7468,'Maximum minutes'!B:B,0),"")</f>
        <v/>
      </c>
      <c r="U7468" s="36">
        <f ca="1">IF(F7468&lt;&gt;"",COUNTA(OFFSET('Maximum minutes'!$C$1,'Annexe A1 Cours'!T7468,0,1,50)),0)</f>
        <v>0</v>
      </c>
      <c r="V7468" s="37">
        <f ca="1">IFERROR(OFFSET('Maximum minutes'!$C$1,T7468+1,-1+MATCH(G7468,OFFSET('Maximum minutes'!$C$1,T7468-1,0,1,50),0)),0)</f>
        <v>0</v>
      </c>
      <c r="W7468" s="38">
        <f t="shared" ca="1" si="232"/>
        <v>0</v>
      </c>
    </row>
    <row r="7469" spans="1:23" s="36" customFormat="1" ht="18.75">
      <c r="A7469" s="34"/>
      <c r="B7469" s="39"/>
      <c r="C7469" s="39"/>
      <c r="D7469" s="35"/>
      <c r="E7469" s="40"/>
      <c r="F7469" s="39"/>
      <c r="G7469" s="39"/>
      <c r="H7469" s="39"/>
      <c r="I7469" s="34"/>
      <c r="J7469" s="34"/>
      <c r="K7469" s="34"/>
      <c r="L7469" s="34"/>
      <c r="M7469" s="43" t="str">
        <f ca="1">IFERROR(OFFSET('Maximum minutes'!$C$1,T7469,MATCH(IF(G7469&lt;&gt;"",G7469,F7469),OFFSET('Maximum minutes'!$C$1,T7469-1,0,1,U7469+1),0)-1)*IF(OR(ISNUMBER(J7469),J7469="sans examen"),1,0)*IF(W7469&lt;MinDate,1,0),"")</f>
        <v/>
      </c>
      <c r="N7469" s="36">
        <f t="shared" ca="1" si="233"/>
        <v>0</v>
      </c>
      <c r="O7469" s="36" t="e">
        <f ca="1">LEFT(OFFSET(Lists!$Q$2,MATCH(E7469,Lists!$R$3:$R$19,0),0),4)</f>
        <v>#N/A</v>
      </c>
      <c r="P7469" s="36" t="e">
        <f ca="1">MATCH(O7469,Lists!$S$2:$S$640,1)</f>
        <v>#N/A</v>
      </c>
      <c r="Q7469" s="36" t="e">
        <f ca="1">MATCH(LEFT(OFFSET(Lists!$Q$2,MATCH(E7469,Lists!$R$3:$R$19,0)+1,0),4),Lists!$S$3:$S$640,1)</f>
        <v>#N/A</v>
      </c>
      <c r="R7469" s="36" t="e">
        <f ca="1">LEFT(OFFSET(Lists!$S$2,P7469-1+MATCH(F7469,OFFSET(Lists!$T$3,P7469-1,0,Q7469-P7469+1),0),0),6)</f>
        <v>#N/A</v>
      </c>
      <c r="S7469" s="36" t="e">
        <f ca="1">VLOOKUP(R7469,Lists!B:D,3,FALSE)</f>
        <v>#N/A</v>
      </c>
      <c r="T7469" s="36" t="str">
        <f>IF(F7469&lt;&gt;"",MATCH(R7469,'Maximum minutes'!B:B,0),"")</f>
        <v/>
      </c>
      <c r="U7469" s="36">
        <f ca="1">IF(F7469&lt;&gt;"",COUNTA(OFFSET('Maximum minutes'!$C$1,'Annexe A1 Cours'!T7469,0,1,50)),0)</f>
        <v>0</v>
      </c>
      <c r="V7469" s="37">
        <f ca="1">IFERROR(OFFSET('Maximum minutes'!$C$1,T7469+1,-1+MATCH(G7469,OFFSET('Maximum minutes'!$C$1,T7469-1,0,1,50),0)),0)</f>
        <v>0</v>
      </c>
      <c r="W7469" s="38">
        <f t="shared" ca="1" si="232"/>
        <v>0</v>
      </c>
    </row>
    <row r="7470" spans="1:23" s="36" customFormat="1" ht="18.75">
      <c r="A7470" s="34"/>
      <c r="B7470" s="39"/>
      <c r="C7470" s="39"/>
      <c r="D7470" s="35"/>
      <c r="E7470" s="40"/>
      <c r="F7470" s="39"/>
      <c r="G7470" s="39"/>
      <c r="H7470" s="39"/>
      <c r="I7470" s="34"/>
      <c r="J7470" s="34"/>
      <c r="K7470" s="34"/>
      <c r="L7470" s="34"/>
      <c r="M7470" s="43" t="str">
        <f ca="1">IFERROR(OFFSET('Maximum minutes'!$C$1,T7470,MATCH(IF(G7470&lt;&gt;"",G7470,F7470),OFFSET('Maximum minutes'!$C$1,T7470-1,0,1,U7470+1),0)-1)*IF(OR(ISNUMBER(J7470),J7470="sans examen"),1,0)*IF(W7470&lt;MinDate,1,0),"")</f>
        <v/>
      </c>
      <c r="N7470" s="36">
        <f t="shared" ca="1" si="233"/>
        <v>0</v>
      </c>
      <c r="O7470" s="36" t="e">
        <f ca="1">LEFT(OFFSET(Lists!$Q$2,MATCH(E7470,Lists!$R$3:$R$19,0),0),4)</f>
        <v>#N/A</v>
      </c>
      <c r="P7470" s="36" t="e">
        <f ca="1">MATCH(O7470,Lists!$S$2:$S$640,1)</f>
        <v>#N/A</v>
      </c>
      <c r="Q7470" s="36" t="e">
        <f ca="1">MATCH(LEFT(OFFSET(Lists!$Q$2,MATCH(E7470,Lists!$R$3:$R$19,0)+1,0),4),Lists!$S$3:$S$640,1)</f>
        <v>#N/A</v>
      </c>
      <c r="R7470" s="36" t="e">
        <f ca="1">LEFT(OFFSET(Lists!$S$2,P7470-1+MATCH(F7470,OFFSET(Lists!$T$3,P7470-1,0,Q7470-P7470+1),0),0),6)</f>
        <v>#N/A</v>
      </c>
      <c r="S7470" s="36" t="e">
        <f ca="1">VLOOKUP(R7470,Lists!B:D,3,FALSE)</f>
        <v>#N/A</v>
      </c>
      <c r="T7470" s="36" t="str">
        <f>IF(F7470&lt;&gt;"",MATCH(R7470,'Maximum minutes'!B:B,0),"")</f>
        <v/>
      </c>
      <c r="U7470" s="36">
        <f ca="1">IF(F7470&lt;&gt;"",COUNTA(OFFSET('Maximum minutes'!$C$1,'Annexe A1 Cours'!T7470,0,1,50)),0)</f>
        <v>0</v>
      </c>
      <c r="V7470" s="37">
        <f ca="1">IFERROR(OFFSET('Maximum minutes'!$C$1,T7470+1,-1+MATCH(G7470,OFFSET('Maximum minutes'!$C$1,T7470-1,0,1,50),0)),0)</f>
        <v>0</v>
      </c>
      <c r="W7470" s="38">
        <f t="shared" ca="1" si="232"/>
        <v>0</v>
      </c>
    </row>
    <row r="7471" spans="1:23" s="36" customFormat="1" ht="18.75">
      <c r="A7471" s="34"/>
      <c r="B7471" s="39"/>
      <c r="C7471" s="39"/>
      <c r="D7471" s="35"/>
      <c r="E7471" s="40"/>
      <c r="F7471" s="39"/>
      <c r="G7471" s="39"/>
      <c r="H7471" s="39"/>
      <c r="I7471" s="34"/>
      <c r="J7471" s="34"/>
      <c r="K7471" s="34"/>
      <c r="L7471" s="34"/>
      <c r="M7471" s="43" t="str">
        <f ca="1">IFERROR(OFFSET('Maximum minutes'!$C$1,T7471,MATCH(IF(G7471&lt;&gt;"",G7471,F7471),OFFSET('Maximum minutes'!$C$1,T7471-1,0,1,U7471+1),0)-1)*IF(OR(ISNUMBER(J7471),J7471="sans examen"),1,0)*IF(W7471&lt;MinDate,1,0),"")</f>
        <v/>
      </c>
      <c r="N7471" s="36">
        <f t="shared" ca="1" si="233"/>
        <v>0</v>
      </c>
      <c r="O7471" s="36" t="e">
        <f ca="1">LEFT(OFFSET(Lists!$Q$2,MATCH(E7471,Lists!$R$3:$R$19,0),0),4)</f>
        <v>#N/A</v>
      </c>
      <c r="P7471" s="36" t="e">
        <f ca="1">MATCH(O7471,Lists!$S$2:$S$640,1)</f>
        <v>#N/A</v>
      </c>
      <c r="Q7471" s="36" t="e">
        <f ca="1">MATCH(LEFT(OFFSET(Lists!$Q$2,MATCH(E7471,Lists!$R$3:$R$19,0)+1,0),4),Lists!$S$3:$S$640,1)</f>
        <v>#N/A</v>
      </c>
      <c r="R7471" s="36" t="e">
        <f ca="1">LEFT(OFFSET(Lists!$S$2,P7471-1+MATCH(F7471,OFFSET(Lists!$T$3,P7471-1,0,Q7471-P7471+1),0),0),6)</f>
        <v>#N/A</v>
      </c>
      <c r="S7471" s="36" t="e">
        <f ca="1">VLOOKUP(R7471,Lists!B:D,3,FALSE)</f>
        <v>#N/A</v>
      </c>
      <c r="T7471" s="36" t="str">
        <f>IF(F7471&lt;&gt;"",MATCH(R7471,'Maximum minutes'!B:B,0),"")</f>
        <v/>
      </c>
      <c r="U7471" s="36">
        <f ca="1">IF(F7471&lt;&gt;"",COUNTA(OFFSET('Maximum minutes'!$C$1,'Annexe A1 Cours'!T7471,0,1,50)),0)</f>
        <v>0</v>
      </c>
      <c r="V7471" s="37">
        <f ca="1">IFERROR(OFFSET('Maximum minutes'!$C$1,T7471+1,-1+MATCH(G7471,OFFSET('Maximum minutes'!$C$1,T7471-1,0,1,50),0)),0)</f>
        <v>0</v>
      </c>
      <c r="W7471" s="38">
        <f t="shared" ca="1" si="232"/>
        <v>0</v>
      </c>
    </row>
    <row r="7472" spans="1:23" s="36" customFormat="1" ht="18.75">
      <c r="A7472" s="34"/>
      <c r="B7472" s="39"/>
      <c r="C7472" s="39"/>
      <c r="D7472" s="35"/>
      <c r="E7472" s="40"/>
      <c r="F7472" s="39"/>
      <c r="G7472" s="39"/>
      <c r="H7472" s="39"/>
      <c r="I7472" s="34"/>
      <c r="J7472" s="34"/>
      <c r="K7472" s="34"/>
      <c r="L7472" s="34"/>
      <c r="M7472" s="43" t="str">
        <f ca="1">IFERROR(OFFSET('Maximum minutes'!$C$1,T7472,MATCH(IF(G7472&lt;&gt;"",G7472,F7472),OFFSET('Maximum minutes'!$C$1,T7472-1,0,1,U7472+1),0)-1)*IF(OR(ISNUMBER(J7472),J7472="sans examen"),1,0)*IF(W7472&lt;MinDate,1,0),"")</f>
        <v/>
      </c>
      <c r="N7472" s="36">
        <f t="shared" ca="1" si="233"/>
        <v>0</v>
      </c>
      <c r="O7472" s="36" t="e">
        <f ca="1">LEFT(OFFSET(Lists!$Q$2,MATCH(E7472,Lists!$R$3:$R$19,0),0),4)</f>
        <v>#N/A</v>
      </c>
      <c r="P7472" s="36" t="e">
        <f ca="1">MATCH(O7472,Lists!$S$2:$S$640,1)</f>
        <v>#N/A</v>
      </c>
      <c r="Q7472" s="36" t="e">
        <f ca="1">MATCH(LEFT(OFFSET(Lists!$Q$2,MATCH(E7472,Lists!$R$3:$R$19,0)+1,0),4),Lists!$S$3:$S$640,1)</f>
        <v>#N/A</v>
      </c>
      <c r="R7472" s="36" t="e">
        <f ca="1">LEFT(OFFSET(Lists!$S$2,P7472-1+MATCH(F7472,OFFSET(Lists!$T$3,P7472-1,0,Q7472-P7472+1),0),0),6)</f>
        <v>#N/A</v>
      </c>
      <c r="S7472" s="36" t="e">
        <f ca="1">VLOOKUP(R7472,Lists!B:D,3,FALSE)</f>
        <v>#N/A</v>
      </c>
      <c r="T7472" s="36" t="str">
        <f>IF(F7472&lt;&gt;"",MATCH(R7472,'Maximum minutes'!B:B,0),"")</f>
        <v/>
      </c>
      <c r="U7472" s="36">
        <f ca="1">IF(F7472&lt;&gt;"",COUNTA(OFFSET('Maximum minutes'!$C$1,'Annexe A1 Cours'!T7472,0,1,50)),0)</f>
        <v>0</v>
      </c>
      <c r="V7472" s="37">
        <f ca="1">IFERROR(OFFSET('Maximum minutes'!$C$1,T7472+1,-1+MATCH(G7472,OFFSET('Maximum minutes'!$C$1,T7472-1,0,1,50),0)),0)</f>
        <v>0</v>
      </c>
      <c r="W7472" s="38">
        <f t="shared" ca="1" si="232"/>
        <v>0</v>
      </c>
    </row>
    <row r="7473" spans="1:23" s="36" customFormat="1" ht="18.75">
      <c r="A7473" s="34"/>
      <c r="B7473" s="39"/>
      <c r="C7473" s="39"/>
      <c r="D7473" s="35"/>
      <c r="E7473" s="40"/>
      <c r="F7473" s="39"/>
      <c r="G7473" s="39"/>
      <c r="H7473" s="39"/>
      <c r="I7473" s="34"/>
      <c r="J7473" s="34"/>
      <c r="K7473" s="34"/>
      <c r="L7473" s="34"/>
      <c r="M7473" s="43" t="str">
        <f ca="1">IFERROR(OFFSET('Maximum minutes'!$C$1,T7473,MATCH(IF(G7473&lt;&gt;"",G7473,F7473),OFFSET('Maximum minutes'!$C$1,T7473-1,0,1,U7473+1),0)-1)*IF(OR(ISNUMBER(J7473),J7473="sans examen"),1,0)*IF(W7473&lt;MinDate,1,0),"")</f>
        <v/>
      </c>
      <c r="N7473" s="36">
        <f t="shared" ca="1" si="233"/>
        <v>0</v>
      </c>
      <c r="O7473" s="36" t="e">
        <f ca="1">LEFT(OFFSET(Lists!$Q$2,MATCH(E7473,Lists!$R$3:$R$19,0),0),4)</f>
        <v>#N/A</v>
      </c>
      <c r="P7473" s="36" t="e">
        <f ca="1">MATCH(O7473,Lists!$S$2:$S$640,1)</f>
        <v>#N/A</v>
      </c>
      <c r="Q7473" s="36" t="e">
        <f ca="1">MATCH(LEFT(OFFSET(Lists!$Q$2,MATCH(E7473,Lists!$R$3:$R$19,0)+1,0),4),Lists!$S$3:$S$640,1)</f>
        <v>#N/A</v>
      </c>
      <c r="R7473" s="36" t="e">
        <f ca="1">LEFT(OFFSET(Lists!$S$2,P7473-1+MATCH(F7473,OFFSET(Lists!$T$3,P7473-1,0,Q7473-P7473+1),0),0),6)</f>
        <v>#N/A</v>
      </c>
      <c r="S7473" s="36" t="e">
        <f ca="1">VLOOKUP(R7473,Lists!B:D,3,FALSE)</f>
        <v>#N/A</v>
      </c>
      <c r="T7473" s="36" t="str">
        <f>IF(F7473&lt;&gt;"",MATCH(R7473,'Maximum minutes'!B:B,0),"")</f>
        <v/>
      </c>
      <c r="U7473" s="36">
        <f ca="1">IF(F7473&lt;&gt;"",COUNTA(OFFSET('Maximum minutes'!$C$1,'Annexe A1 Cours'!T7473,0,1,50)),0)</f>
        <v>0</v>
      </c>
      <c r="V7473" s="37">
        <f ca="1">IFERROR(OFFSET('Maximum minutes'!$C$1,T7473+1,-1+MATCH(G7473,OFFSET('Maximum minutes'!$C$1,T7473-1,0,1,50),0)),0)</f>
        <v>0</v>
      </c>
      <c r="W7473" s="38">
        <f t="shared" ca="1" si="232"/>
        <v>0</v>
      </c>
    </row>
    <row r="7474" spans="1:23" s="36" customFormat="1" ht="18.75">
      <c r="A7474" s="34"/>
      <c r="B7474" s="39"/>
      <c r="C7474" s="39"/>
      <c r="D7474" s="35"/>
      <c r="E7474" s="40"/>
      <c r="F7474" s="39"/>
      <c r="G7474" s="39"/>
      <c r="H7474" s="39"/>
      <c r="I7474" s="34"/>
      <c r="J7474" s="34"/>
      <c r="K7474" s="34"/>
      <c r="L7474" s="34"/>
      <c r="M7474" s="43" t="str">
        <f ca="1">IFERROR(OFFSET('Maximum minutes'!$C$1,T7474,MATCH(IF(G7474&lt;&gt;"",G7474,F7474),OFFSET('Maximum minutes'!$C$1,T7474-1,0,1,U7474+1),0)-1)*IF(OR(ISNUMBER(J7474),J7474="sans examen"),1,0)*IF(W7474&lt;MinDate,1,0),"")</f>
        <v/>
      </c>
      <c r="N7474" s="36">
        <f t="shared" ca="1" si="233"/>
        <v>0</v>
      </c>
      <c r="O7474" s="36" t="e">
        <f ca="1">LEFT(OFFSET(Lists!$Q$2,MATCH(E7474,Lists!$R$3:$R$19,0),0),4)</f>
        <v>#N/A</v>
      </c>
      <c r="P7474" s="36" t="e">
        <f ca="1">MATCH(O7474,Lists!$S$2:$S$640,1)</f>
        <v>#N/A</v>
      </c>
      <c r="Q7474" s="36" t="e">
        <f ca="1">MATCH(LEFT(OFFSET(Lists!$Q$2,MATCH(E7474,Lists!$R$3:$R$19,0)+1,0),4),Lists!$S$3:$S$640,1)</f>
        <v>#N/A</v>
      </c>
      <c r="R7474" s="36" t="e">
        <f ca="1">LEFT(OFFSET(Lists!$S$2,P7474-1+MATCH(F7474,OFFSET(Lists!$T$3,P7474-1,0,Q7474-P7474+1),0),0),6)</f>
        <v>#N/A</v>
      </c>
      <c r="S7474" s="36" t="e">
        <f ca="1">VLOOKUP(R7474,Lists!B:D,3,FALSE)</f>
        <v>#N/A</v>
      </c>
      <c r="T7474" s="36" t="str">
        <f>IF(F7474&lt;&gt;"",MATCH(R7474,'Maximum minutes'!B:B,0),"")</f>
        <v/>
      </c>
      <c r="U7474" s="36">
        <f ca="1">IF(F7474&lt;&gt;"",COUNTA(OFFSET('Maximum minutes'!$C$1,'Annexe A1 Cours'!T7474,0,1,50)),0)</f>
        <v>0</v>
      </c>
      <c r="V7474" s="37">
        <f ca="1">IFERROR(OFFSET('Maximum minutes'!$C$1,T7474+1,-1+MATCH(G7474,OFFSET('Maximum minutes'!$C$1,T7474-1,0,1,50),0)),0)</f>
        <v>0</v>
      </c>
      <c r="W7474" s="38">
        <f t="shared" ca="1" si="232"/>
        <v>0</v>
      </c>
    </row>
    <row r="7475" spans="1:23" s="36" customFormat="1" ht="18.75">
      <c r="A7475" s="34"/>
      <c r="B7475" s="39"/>
      <c r="C7475" s="39"/>
      <c r="D7475" s="35"/>
      <c r="E7475" s="40"/>
      <c r="F7475" s="39"/>
      <c r="G7475" s="39"/>
      <c r="H7475" s="39"/>
      <c r="I7475" s="34"/>
      <c r="J7475" s="34"/>
      <c r="K7475" s="34"/>
      <c r="L7475" s="34"/>
      <c r="M7475" s="43" t="str">
        <f ca="1">IFERROR(OFFSET('Maximum minutes'!$C$1,T7475,MATCH(IF(G7475&lt;&gt;"",G7475,F7475),OFFSET('Maximum minutes'!$C$1,T7475-1,0,1,U7475+1),0)-1)*IF(OR(ISNUMBER(J7475),J7475="sans examen"),1,0)*IF(W7475&lt;MinDate,1,0),"")</f>
        <v/>
      </c>
      <c r="N7475" s="36">
        <f t="shared" ca="1" si="233"/>
        <v>0</v>
      </c>
      <c r="O7475" s="36" t="e">
        <f ca="1">LEFT(OFFSET(Lists!$Q$2,MATCH(E7475,Lists!$R$3:$R$19,0),0),4)</f>
        <v>#N/A</v>
      </c>
      <c r="P7475" s="36" t="e">
        <f ca="1">MATCH(O7475,Lists!$S$2:$S$640,1)</f>
        <v>#N/A</v>
      </c>
      <c r="Q7475" s="36" t="e">
        <f ca="1">MATCH(LEFT(OFFSET(Lists!$Q$2,MATCH(E7475,Lists!$R$3:$R$19,0)+1,0),4),Lists!$S$3:$S$640,1)</f>
        <v>#N/A</v>
      </c>
      <c r="R7475" s="36" t="e">
        <f ca="1">LEFT(OFFSET(Lists!$S$2,P7475-1+MATCH(F7475,OFFSET(Lists!$T$3,P7475-1,0,Q7475-P7475+1),0),0),6)</f>
        <v>#N/A</v>
      </c>
      <c r="S7475" s="36" t="e">
        <f ca="1">VLOOKUP(R7475,Lists!B:D,3,FALSE)</f>
        <v>#N/A</v>
      </c>
      <c r="T7475" s="36" t="str">
        <f>IF(F7475&lt;&gt;"",MATCH(R7475,'Maximum minutes'!B:B,0),"")</f>
        <v/>
      </c>
      <c r="U7475" s="36">
        <f ca="1">IF(F7475&lt;&gt;"",COUNTA(OFFSET('Maximum minutes'!$C$1,'Annexe A1 Cours'!T7475,0,1,50)),0)</f>
        <v>0</v>
      </c>
      <c r="V7475" s="37">
        <f ca="1">IFERROR(OFFSET('Maximum minutes'!$C$1,T7475+1,-1+MATCH(G7475,OFFSET('Maximum minutes'!$C$1,T7475-1,0,1,50),0)),0)</f>
        <v>0</v>
      </c>
      <c r="W7475" s="38">
        <f t="shared" ca="1" si="232"/>
        <v>0</v>
      </c>
    </row>
    <row r="7476" spans="1:23" s="36" customFormat="1" ht="18.75">
      <c r="A7476" s="34"/>
      <c r="B7476" s="39"/>
      <c r="C7476" s="39"/>
      <c r="D7476" s="35"/>
      <c r="E7476" s="40"/>
      <c r="F7476" s="39"/>
      <c r="G7476" s="39"/>
      <c r="H7476" s="39"/>
      <c r="I7476" s="34"/>
      <c r="J7476" s="34"/>
      <c r="K7476" s="34"/>
      <c r="L7476" s="34"/>
      <c r="M7476" s="43" t="str">
        <f ca="1">IFERROR(OFFSET('Maximum minutes'!$C$1,T7476,MATCH(IF(G7476&lt;&gt;"",G7476,F7476),OFFSET('Maximum minutes'!$C$1,T7476-1,0,1,U7476+1),0)-1)*IF(OR(ISNUMBER(J7476),J7476="sans examen"),1,0)*IF(W7476&lt;MinDate,1,0),"")</f>
        <v/>
      </c>
      <c r="N7476" s="36">
        <f t="shared" ca="1" si="233"/>
        <v>0</v>
      </c>
      <c r="O7476" s="36" t="e">
        <f ca="1">LEFT(OFFSET(Lists!$Q$2,MATCH(E7476,Lists!$R$3:$R$19,0),0),4)</f>
        <v>#N/A</v>
      </c>
      <c r="P7476" s="36" t="e">
        <f ca="1">MATCH(O7476,Lists!$S$2:$S$640,1)</f>
        <v>#N/A</v>
      </c>
      <c r="Q7476" s="36" t="e">
        <f ca="1">MATCH(LEFT(OFFSET(Lists!$Q$2,MATCH(E7476,Lists!$R$3:$R$19,0)+1,0),4),Lists!$S$3:$S$640,1)</f>
        <v>#N/A</v>
      </c>
      <c r="R7476" s="36" t="e">
        <f ca="1">LEFT(OFFSET(Lists!$S$2,P7476-1+MATCH(F7476,OFFSET(Lists!$T$3,P7476-1,0,Q7476-P7476+1),0),0),6)</f>
        <v>#N/A</v>
      </c>
      <c r="S7476" s="36" t="e">
        <f ca="1">VLOOKUP(R7476,Lists!B:D,3,FALSE)</f>
        <v>#N/A</v>
      </c>
      <c r="T7476" s="36" t="str">
        <f>IF(F7476&lt;&gt;"",MATCH(R7476,'Maximum minutes'!B:B,0),"")</f>
        <v/>
      </c>
      <c r="U7476" s="36">
        <f ca="1">IF(F7476&lt;&gt;"",COUNTA(OFFSET('Maximum minutes'!$C$1,'Annexe A1 Cours'!T7476,0,1,50)),0)</f>
        <v>0</v>
      </c>
      <c r="V7476" s="37">
        <f ca="1">IFERROR(OFFSET('Maximum minutes'!$C$1,T7476+1,-1+MATCH(G7476,OFFSET('Maximum minutes'!$C$1,T7476-1,0,1,50),0)),0)</f>
        <v>0</v>
      </c>
      <c r="W7476" s="38">
        <f t="shared" ca="1" si="232"/>
        <v>0</v>
      </c>
    </row>
    <row r="7477" spans="1:23" s="36" customFormat="1" ht="18.75">
      <c r="A7477" s="34"/>
      <c r="B7477" s="39"/>
      <c r="C7477" s="39"/>
      <c r="D7477" s="35"/>
      <c r="E7477" s="40"/>
      <c r="F7477" s="39"/>
      <c r="G7477" s="39"/>
      <c r="H7477" s="39"/>
      <c r="I7477" s="34"/>
      <c r="J7477" s="34"/>
      <c r="K7477" s="34"/>
      <c r="L7477" s="34"/>
      <c r="M7477" s="43" t="str">
        <f ca="1">IFERROR(OFFSET('Maximum minutes'!$C$1,T7477,MATCH(IF(G7477&lt;&gt;"",G7477,F7477),OFFSET('Maximum minutes'!$C$1,T7477-1,0,1,U7477+1),0)-1)*IF(OR(ISNUMBER(J7477),J7477="sans examen"),1,0)*IF(W7477&lt;MinDate,1,0),"")</f>
        <v/>
      </c>
      <c r="N7477" s="36">
        <f t="shared" ca="1" si="233"/>
        <v>0</v>
      </c>
      <c r="O7477" s="36" t="e">
        <f ca="1">LEFT(OFFSET(Lists!$Q$2,MATCH(E7477,Lists!$R$3:$R$19,0),0),4)</f>
        <v>#N/A</v>
      </c>
      <c r="P7477" s="36" t="e">
        <f ca="1">MATCH(O7477,Lists!$S$2:$S$640,1)</f>
        <v>#N/A</v>
      </c>
      <c r="Q7477" s="36" t="e">
        <f ca="1">MATCH(LEFT(OFFSET(Lists!$Q$2,MATCH(E7477,Lists!$R$3:$R$19,0)+1,0),4),Lists!$S$3:$S$640,1)</f>
        <v>#N/A</v>
      </c>
      <c r="R7477" s="36" t="e">
        <f ca="1">LEFT(OFFSET(Lists!$S$2,P7477-1+MATCH(F7477,OFFSET(Lists!$T$3,P7477-1,0,Q7477-P7477+1),0),0),6)</f>
        <v>#N/A</v>
      </c>
      <c r="S7477" s="36" t="e">
        <f ca="1">VLOOKUP(R7477,Lists!B:D,3,FALSE)</f>
        <v>#N/A</v>
      </c>
      <c r="T7477" s="36" t="str">
        <f>IF(F7477&lt;&gt;"",MATCH(R7477,'Maximum minutes'!B:B,0),"")</f>
        <v/>
      </c>
      <c r="U7477" s="36">
        <f ca="1">IF(F7477&lt;&gt;"",COUNTA(OFFSET('Maximum minutes'!$C$1,'Annexe A1 Cours'!T7477,0,1,50)),0)</f>
        <v>0</v>
      </c>
      <c r="V7477" s="37">
        <f ca="1">IFERROR(OFFSET('Maximum minutes'!$C$1,T7477+1,-1+MATCH(G7477,OFFSET('Maximum minutes'!$C$1,T7477-1,0,1,50),0)),0)</f>
        <v>0</v>
      </c>
      <c r="W7477" s="38">
        <f t="shared" ca="1" si="232"/>
        <v>0</v>
      </c>
    </row>
    <row r="7478" spans="1:23" s="36" customFormat="1" ht="18.75">
      <c r="A7478" s="34"/>
      <c r="B7478" s="39"/>
      <c r="C7478" s="39"/>
      <c r="D7478" s="35"/>
      <c r="E7478" s="40"/>
      <c r="F7478" s="39"/>
      <c r="G7478" s="39"/>
      <c r="H7478" s="39"/>
      <c r="I7478" s="34"/>
      <c r="J7478" s="34"/>
      <c r="K7478" s="34"/>
      <c r="L7478" s="34"/>
      <c r="M7478" s="43" t="str">
        <f ca="1">IFERROR(OFFSET('Maximum minutes'!$C$1,T7478,MATCH(IF(G7478&lt;&gt;"",G7478,F7478),OFFSET('Maximum minutes'!$C$1,T7478-1,0,1,U7478+1),0)-1)*IF(OR(ISNUMBER(J7478),J7478="sans examen"),1,0)*IF(W7478&lt;MinDate,1,0),"")</f>
        <v/>
      </c>
      <c r="N7478" s="36">
        <f t="shared" ca="1" si="233"/>
        <v>0</v>
      </c>
      <c r="O7478" s="36" t="e">
        <f ca="1">LEFT(OFFSET(Lists!$Q$2,MATCH(E7478,Lists!$R$3:$R$19,0),0),4)</f>
        <v>#N/A</v>
      </c>
      <c r="P7478" s="36" t="e">
        <f ca="1">MATCH(O7478,Lists!$S$2:$S$640,1)</f>
        <v>#N/A</v>
      </c>
      <c r="Q7478" s="36" t="e">
        <f ca="1">MATCH(LEFT(OFFSET(Lists!$Q$2,MATCH(E7478,Lists!$R$3:$R$19,0)+1,0),4),Lists!$S$3:$S$640,1)</f>
        <v>#N/A</v>
      </c>
      <c r="R7478" s="36" t="e">
        <f ca="1">LEFT(OFFSET(Lists!$S$2,P7478-1+MATCH(F7478,OFFSET(Lists!$T$3,P7478-1,0,Q7478-P7478+1),0),0),6)</f>
        <v>#N/A</v>
      </c>
      <c r="S7478" s="36" t="e">
        <f ca="1">VLOOKUP(R7478,Lists!B:D,3,FALSE)</f>
        <v>#N/A</v>
      </c>
      <c r="T7478" s="36" t="str">
        <f>IF(F7478&lt;&gt;"",MATCH(R7478,'Maximum minutes'!B:B,0),"")</f>
        <v/>
      </c>
      <c r="U7478" s="36">
        <f ca="1">IF(F7478&lt;&gt;"",COUNTA(OFFSET('Maximum minutes'!$C$1,'Annexe A1 Cours'!T7478,0,1,50)),0)</f>
        <v>0</v>
      </c>
      <c r="V7478" s="37">
        <f ca="1">IFERROR(OFFSET('Maximum minutes'!$C$1,T7478+1,-1+MATCH(G7478,OFFSET('Maximum minutes'!$C$1,T7478-1,0,1,50),0)),0)</f>
        <v>0</v>
      </c>
      <c r="W7478" s="38">
        <f t="shared" ca="1" si="232"/>
        <v>0</v>
      </c>
    </row>
    <row r="7479" spans="1:23" s="36" customFormat="1" ht="18.75">
      <c r="A7479" s="34"/>
      <c r="B7479" s="39"/>
      <c r="C7479" s="39"/>
      <c r="D7479" s="35"/>
      <c r="E7479" s="40"/>
      <c r="F7479" s="39"/>
      <c r="G7479" s="39"/>
      <c r="H7479" s="39"/>
      <c r="I7479" s="34"/>
      <c r="J7479" s="34"/>
      <c r="K7479" s="34"/>
      <c r="L7479" s="34"/>
      <c r="M7479" s="43" t="str">
        <f ca="1">IFERROR(OFFSET('Maximum minutes'!$C$1,T7479,MATCH(IF(G7479&lt;&gt;"",G7479,F7479),OFFSET('Maximum minutes'!$C$1,T7479-1,0,1,U7479+1),0)-1)*IF(OR(ISNUMBER(J7479),J7479="sans examen"),1,0)*IF(W7479&lt;MinDate,1,0),"")</f>
        <v/>
      </c>
      <c r="N7479" s="36">
        <f t="shared" ca="1" si="233"/>
        <v>0</v>
      </c>
      <c r="O7479" s="36" t="e">
        <f ca="1">LEFT(OFFSET(Lists!$Q$2,MATCH(E7479,Lists!$R$3:$R$19,0),0),4)</f>
        <v>#N/A</v>
      </c>
      <c r="P7479" s="36" t="e">
        <f ca="1">MATCH(O7479,Lists!$S$2:$S$640,1)</f>
        <v>#N/A</v>
      </c>
      <c r="Q7479" s="36" t="e">
        <f ca="1">MATCH(LEFT(OFFSET(Lists!$Q$2,MATCH(E7479,Lists!$R$3:$R$19,0)+1,0),4),Lists!$S$3:$S$640,1)</f>
        <v>#N/A</v>
      </c>
      <c r="R7479" s="36" t="e">
        <f ca="1">LEFT(OFFSET(Lists!$S$2,P7479-1+MATCH(F7479,OFFSET(Lists!$T$3,P7479-1,0,Q7479-P7479+1),0),0),6)</f>
        <v>#N/A</v>
      </c>
      <c r="S7479" s="36" t="e">
        <f ca="1">VLOOKUP(R7479,Lists!B:D,3,FALSE)</f>
        <v>#N/A</v>
      </c>
      <c r="T7479" s="36" t="str">
        <f>IF(F7479&lt;&gt;"",MATCH(R7479,'Maximum minutes'!B:B,0),"")</f>
        <v/>
      </c>
      <c r="U7479" s="36">
        <f ca="1">IF(F7479&lt;&gt;"",COUNTA(OFFSET('Maximum minutes'!$C$1,'Annexe A1 Cours'!T7479,0,1,50)),0)</f>
        <v>0</v>
      </c>
      <c r="V7479" s="37">
        <f ca="1">IFERROR(OFFSET('Maximum minutes'!$C$1,T7479+1,-1+MATCH(G7479,OFFSET('Maximum minutes'!$C$1,T7479-1,0,1,50),0)),0)</f>
        <v>0</v>
      </c>
      <c r="W7479" s="38">
        <f t="shared" ca="1" si="232"/>
        <v>0</v>
      </c>
    </row>
    <row r="7480" spans="1:23" s="36" customFormat="1" ht="18.75">
      <c r="A7480" s="34"/>
      <c r="B7480" s="39"/>
      <c r="C7480" s="39"/>
      <c r="D7480" s="35"/>
      <c r="E7480" s="40"/>
      <c r="F7480" s="39"/>
      <c r="G7480" s="39"/>
      <c r="H7480" s="39"/>
      <c r="I7480" s="34"/>
      <c r="J7480" s="34"/>
      <c r="K7480" s="34"/>
      <c r="L7480" s="34"/>
      <c r="M7480" s="43" t="str">
        <f ca="1">IFERROR(OFFSET('Maximum minutes'!$C$1,T7480,MATCH(IF(G7480&lt;&gt;"",G7480,F7480),OFFSET('Maximum minutes'!$C$1,T7480-1,0,1,U7480+1),0)-1)*IF(OR(ISNUMBER(J7480),J7480="sans examen"),1,0)*IF(W7480&lt;MinDate,1,0),"")</f>
        <v/>
      </c>
      <c r="N7480" s="36">
        <f t="shared" ca="1" si="233"/>
        <v>0</v>
      </c>
      <c r="O7480" s="36" t="e">
        <f ca="1">LEFT(OFFSET(Lists!$Q$2,MATCH(E7480,Lists!$R$3:$R$19,0),0),4)</f>
        <v>#N/A</v>
      </c>
      <c r="P7480" s="36" t="e">
        <f ca="1">MATCH(O7480,Lists!$S$2:$S$640,1)</f>
        <v>#N/A</v>
      </c>
      <c r="Q7480" s="36" t="e">
        <f ca="1">MATCH(LEFT(OFFSET(Lists!$Q$2,MATCH(E7480,Lists!$R$3:$R$19,0)+1,0),4),Lists!$S$3:$S$640,1)</f>
        <v>#N/A</v>
      </c>
      <c r="R7480" s="36" t="e">
        <f ca="1">LEFT(OFFSET(Lists!$S$2,P7480-1+MATCH(F7480,OFFSET(Lists!$T$3,P7480-1,0,Q7480-P7480+1),0),0),6)</f>
        <v>#N/A</v>
      </c>
      <c r="S7480" s="36" t="e">
        <f ca="1">VLOOKUP(R7480,Lists!B:D,3,FALSE)</f>
        <v>#N/A</v>
      </c>
      <c r="T7480" s="36" t="str">
        <f>IF(F7480&lt;&gt;"",MATCH(R7480,'Maximum minutes'!B:B,0),"")</f>
        <v/>
      </c>
      <c r="U7480" s="36">
        <f ca="1">IF(F7480&lt;&gt;"",COUNTA(OFFSET('Maximum minutes'!$C$1,'Annexe A1 Cours'!T7480,0,1,50)),0)</f>
        <v>0</v>
      </c>
      <c r="V7480" s="37">
        <f ca="1">IFERROR(OFFSET('Maximum minutes'!$C$1,T7480+1,-1+MATCH(G7480,OFFSET('Maximum minutes'!$C$1,T7480-1,0,1,50),0)),0)</f>
        <v>0</v>
      </c>
      <c r="W7480" s="38">
        <f t="shared" ca="1" si="232"/>
        <v>0</v>
      </c>
    </row>
    <row r="7481" spans="1:23" s="36" customFormat="1" ht="18.75">
      <c r="A7481" s="34"/>
      <c r="B7481" s="39"/>
      <c r="C7481" s="39"/>
      <c r="D7481" s="35"/>
      <c r="E7481" s="40"/>
      <c r="F7481" s="39"/>
      <c r="G7481" s="39"/>
      <c r="H7481" s="39"/>
      <c r="I7481" s="34"/>
      <c r="J7481" s="34"/>
      <c r="K7481" s="34"/>
      <c r="L7481" s="34"/>
      <c r="M7481" s="43" t="str">
        <f ca="1">IFERROR(OFFSET('Maximum minutes'!$C$1,T7481,MATCH(IF(G7481&lt;&gt;"",G7481,F7481),OFFSET('Maximum minutes'!$C$1,T7481-1,0,1,U7481+1),0)-1)*IF(OR(ISNUMBER(J7481),J7481="sans examen"),1,0)*IF(W7481&lt;MinDate,1,0),"")</f>
        <v/>
      </c>
      <c r="N7481" s="36">
        <f t="shared" ca="1" si="233"/>
        <v>0</v>
      </c>
      <c r="O7481" s="36" t="e">
        <f ca="1">LEFT(OFFSET(Lists!$Q$2,MATCH(E7481,Lists!$R$3:$R$19,0),0),4)</f>
        <v>#N/A</v>
      </c>
      <c r="P7481" s="36" t="e">
        <f ca="1">MATCH(O7481,Lists!$S$2:$S$640,1)</f>
        <v>#N/A</v>
      </c>
      <c r="Q7481" s="36" t="e">
        <f ca="1">MATCH(LEFT(OFFSET(Lists!$Q$2,MATCH(E7481,Lists!$R$3:$R$19,0)+1,0),4),Lists!$S$3:$S$640,1)</f>
        <v>#N/A</v>
      </c>
      <c r="R7481" s="36" t="e">
        <f ca="1">LEFT(OFFSET(Lists!$S$2,P7481-1+MATCH(F7481,OFFSET(Lists!$T$3,P7481-1,0,Q7481-P7481+1),0),0),6)</f>
        <v>#N/A</v>
      </c>
      <c r="S7481" s="36" t="e">
        <f ca="1">VLOOKUP(R7481,Lists!B:D,3,FALSE)</f>
        <v>#N/A</v>
      </c>
      <c r="T7481" s="36" t="str">
        <f>IF(F7481&lt;&gt;"",MATCH(R7481,'Maximum minutes'!B:B,0),"")</f>
        <v/>
      </c>
      <c r="U7481" s="36">
        <f ca="1">IF(F7481&lt;&gt;"",COUNTA(OFFSET('Maximum minutes'!$C$1,'Annexe A1 Cours'!T7481,0,1,50)),0)</f>
        <v>0</v>
      </c>
      <c r="V7481" s="37">
        <f ca="1">IFERROR(OFFSET('Maximum minutes'!$C$1,T7481+1,-1+MATCH(G7481,OFFSET('Maximum minutes'!$C$1,T7481-1,0,1,50),0)),0)</f>
        <v>0</v>
      </c>
      <c r="W7481" s="38">
        <f t="shared" ca="1" si="232"/>
        <v>0</v>
      </c>
    </row>
    <row r="7482" spans="1:23" s="36" customFormat="1" ht="18.75">
      <c r="A7482" s="34"/>
      <c r="B7482" s="39"/>
      <c r="C7482" s="39"/>
      <c r="D7482" s="35"/>
      <c r="E7482" s="40"/>
      <c r="F7482" s="39"/>
      <c r="G7482" s="39"/>
      <c r="H7482" s="39"/>
      <c r="I7482" s="34"/>
      <c r="J7482" s="34"/>
      <c r="K7482" s="34"/>
      <c r="L7482" s="34"/>
      <c r="M7482" s="43" t="str">
        <f ca="1">IFERROR(OFFSET('Maximum minutes'!$C$1,T7482,MATCH(IF(G7482&lt;&gt;"",G7482,F7482),OFFSET('Maximum minutes'!$C$1,T7482-1,0,1,U7482+1),0)-1)*IF(OR(ISNUMBER(J7482),J7482="sans examen"),1,0)*IF(W7482&lt;MinDate,1,0),"")</f>
        <v/>
      </c>
      <c r="N7482" s="36">
        <f t="shared" ca="1" si="233"/>
        <v>0</v>
      </c>
      <c r="O7482" s="36" t="e">
        <f ca="1">LEFT(OFFSET(Lists!$Q$2,MATCH(E7482,Lists!$R$3:$R$19,0),0),4)</f>
        <v>#N/A</v>
      </c>
      <c r="P7482" s="36" t="e">
        <f ca="1">MATCH(O7482,Lists!$S$2:$S$640,1)</f>
        <v>#N/A</v>
      </c>
      <c r="Q7482" s="36" t="e">
        <f ca="1">MATCH(LEFT(OFFSET(Lists!$Q$2,MATCH(E7482,Lists!$R$3:$R$19,0)+1,0),4),Lists!$S$3:$S$640,1)</f>
        <v>#N/A</v>
      </c>
      <c r="R7482" s="36" t="e">
        <f ca="1">LEFT(OFFSET(Lists!$S$2,P7482-1+MATCH(F7482,OFFSET(Lists!$T$3,P7482-1,0,Q7482-P7482+1),0),0),6)</f>
        <v>#N/A</v>
      </c>
      <c r="S7482" s="36" t="e">
        <f ca="1">VLOOKUP(R7482,Lists!B:D,3,FALSE)</f>
        <v>#N/A</v>
      </c>
      <c r="T7482" s="36" t="str">
        <f>IF(F7482&lt;&gt;"",MATCH(R7482,'Maximum minutes'!B:B,0),"")</f>
        <v/>
      </c>
      <c r="U7482" s="36">
        <f ca="1">IF(F7482&lt;&gt;"",COUNTA(OFFSET('Maximum minutes'!$C$1,'Annexe A1 Cours'!T7482,0,1,50)),0)</f>
        <v>0</v>
      </c>
      <c r="V7482" s="37">
        <f ca="1">IFERROR(OFFSET('Maximum minutes'!$C$1,T7482+1,-1+MATCH(G7482,OFFSET('Maximum minutes'!$C$1,T7482-1,0,1,50),0)),0)</f>
        <v>0</v>
      </c>
      <c r="W7482" s="38">
        <f t="shared" ca="1" si="232"/>
        <v>0</v>
      </c>
    </row>
    <row r="7483" spans="1:23" s="36" customFormat="1" ht="18.75">
      <c r="A7483" s="34"/>
      <c r="B7483" s="39"/>
      <c r="C7483" s="39"/>
      <c r="D7483" s="35"/>
      <c r="E7483" s="40"/>
      <c r="F7483" s="39"/>
      <c r="G7483" s="39"/>
      <c r="H7483" s="39"/>
      <c r="I7483" s="34"/>
      <c r="J7483" s="34"/>
      <c r="K7483" s="34"/>
      <c r="L7483" s="34"/>
      <c r="M7483" s="43" t="str">
        <f ca="1">IFERROR(OFFSET('Maximum minutes'!$C$1,T7483,MATCH(IF(G7483&lt;&gt;"",G7483,F7483),OFFSET('Maximum minutes'!$C$1,T7483-1,0,1,U7483+1),0)-1)*IF(OR(ISNUMBER(J7483),J7483="sans examen"),1,0)*IF(W7483&lt;MinDate,1,0),"")</f>
        <v/>
      </c>
      <c r="N7483" s="36">
        <f t="shared" ca="1" si="233"/>
        <v>0</v>
      </c>
      <c r="O7483" s="36" t="e">
        <f ca="1">LEFT(OFFSET(Lists!$Q$2,MATCH(E7483,Lists!$R$3:$R$19,0),0),4)</f>
        <v>#N/A</v>
      </c>
      <c r="P7483" s="36" t="e">
        <f ca="1">MATCH(O7483,Lists!$S$2:$S$640,1)</f>
        <v>#N/A</v>
      </c>
      <c r="Q7483" s="36" t="e">
        <f ca="1">MATCH(LEFT(OFFSET(Lists!$Q$2,MATCH(E7483,Lists!$R$3:$R$19,0)+1,0),4),Lists!$S$3:$S$640,1)</f>
        <v>#N/A</v>
      </c>
      <c r="R7483" s="36" t="e">
        <f ca="1">LEFT(OFFSET(Lists!$S$2,P7483-1+MATCH(F7483,OFFSET(Lists!$T$3,P7483-1,0,Q7483-P7483+1),0),0),6)</f>
        <v>#N/A</v>
      </c>
      <c r="S7483" s="36" t="e">
        <f ca="1">VLOOKUP(R7483,Lists!B:D,3,FALSE)</f>
        <v>#N/A</v>
      </c>
      <c r="T7483" s="36" t="str">
        <f>IF(F7483&lt;&gt;"",MATCH(R7483,'Maximum minutes'!B:B,0),"")</f>
        <v/>
      </c>
      <c r="U7483" s="36">
        <f ca="1">IF(F7483&lt;&gt;"",COUNTA(OFFSET('Maximum minutes'!$C$1,'Annexe A1 Cours'!T7483,0,1,50)),0)</f>
        <v>0</v>
      </c>
      <c r="V7483" s="37">
        <f ca="1">IFERROR(OFFSET('Maximum minutes'!$C$1,T7483+1,-1+MATCH(G7483,OFFSET('Maximum minutes'!$C$1,T7483-1,0,1,50),0)),0)</f>
        <v>0</v>
      </c>
      <c r="W7483" s="38">
        <f t="shared" ca="1" si="232"/>
        <v>0</v>
      </c>
    </row>
    <row r="7484" spans="1:23" s="36" customFormat="1" ht="18.75">
      <c r="A7484" s="34"/>
      <c r="B7484" s="39"/>
      <c r="C7484" s="39"/>
      <c r="D7484" s="35"/>
      <c r="E7484" s="40"/>
      <c r="F7484" s="39"/>
      <c r="G7484" s="39"/>
      <c r="H7484" s="39"/>
      <c r="I7484" s="34"/>
      <c r="J7484" s="34"/>
      <c r="K7484" s="34"/>
      <c r="L7484" s="34"/>
      <c r="M7484" s="43" t="str">
        <f ca="1">IFERROR(OFFSET('Maximum minutes'!$C$1,T7484,MATCH(IF(G7484&lt;&gt;"",G7484,F7484),OFFSET('Maximum minutes'!$C$1,T7484-1,0,1,U7484+1),0)-1)*IF(OR(ISNUMBER(J7484),J7484="sans examen"),1,0)*IF(W7484&lt;MinDate,1,0),"")</f>
        <v/>
      </c>
      <c r="N7484" s="36">
        <f t="shared" ca="1" si="233"/>
        <v>0</v>
      </c>
      <c r="O7484" s="36" t="e">
        <f ca="1">LEFT(OFFSET(Lists!$Q$2,MATCH(E7484,Lists!$R$3:$R$19,0),0),4)</f>
        <v>#N/A</v>
      </c>
      <c r="P7484" s="36" t="e">
        <f ca="1">MATCH(O7484,Lists!$S$2:$S$640,1)</f>
        <v>#N/A</v>
      </c>
      <c r="Q7484" s="36" t="e">
        <f ca="1">MATCH(LEFT(OFFSET(Lists!$Q$2,MATCH(E7484,Lists!$R$3:$R$19,0)+1,0),4),Lists!$S$3:$S$640,1)</f>
        <v>#N/A</v>
      </c>
      <c r="R7484" s="36" t="e">
        <f ca="1">LEFT(OFFSET(Lists!$S$2,P7484-1+MATCH(F7484,OFFSET(Lists!$T$3,P7484-1,0,Q7484-P7484+1),0),0),6)</f>
        <v>#N/A</v>
      </c>
      <c r="S7484" s="36" t="e">
        <f ca="1">VLOOKUP(R7484,Lists!B:D,3,FALSE)</f>
        <v>#N/A</v>
      </c>
      <c r="T7484" s="36" t="str">
        <f>IF(F7484&lt;&gt;"",MATCH(R7484,'Maximum minutes'!B:B,0),"")</f>
        <v/>
      </c>
      <c r="U7484" s="36">
        <f ca="1">IF(F7484&lt;&gt;"",COUNTA(OFFSET('Maximum minutes'!$C$1,'Annexe A1 Cours'!T7484,0,1,50)),0)</f>
        <v>0</v>
      </c>
      <c r="V7484" s="37">
        <f ca="1">IFERROR(OFFSET('Maximum minutes'!$C$1,T7484+1,-1+MATCH(G7484,OFFSET('Maximum minutes'!$C$1,T7484-1,0,1,50),0)),0)</f>
        <v>0</v>
      </c>
      <c r="W7484" s="38">
        <f t="shared" ca="1" si="232"/>
        <v>0</v>
      </c>
    </row>
    <row r="7485" spans="1:23" s="36" customFormat="1" ht="18.75">
      <c r="A7485" s="34"/>
      <c r="B7485" s="39"/>
      <c r="C7485" s="39"/>
      <c r="D7485" s="35"/>
      <c r="E7485" s="40"/>
      <c r="F7485" s="39"/>
      <c r="G7485" s="39"/>
      <c r="H7485" s="39"/>
      <c r="I7485" s="34"/>
      <c r="J7485" s="34"/>
      <c r="K7485" s="34"/>
      <c r="L7485" s="34"/>
      <c r="M7485" s="43" t="str">
        <f ca="1">IFERROR(OFFSET('Maximum minutes'!$C$1,T7485,MATCH(IF(G7485&lt;&gt;"",G7485,F7485),OFFSET('Maximum minutes'!$C$1,T7485-1,0,1,U7485+1),0)-1)*IF(OR(ISNUMBER(J7485),J7485="sans examen"),1,0)*IF(W7485&lt;MinDate,1,0),"")</f>
        <v/>
      </c>
      <c r="N7485" s="36">
        <f t="shared" ca="1" si="233"/>
        <v>0</v>
      </c>
      <c r="O7485" s="36" t="e">
        <f ca="1">LEFT(OFFSET(Lists!$Q$2,MATCH(E7485,Lists!$R$3:$R$19,0),0),4)</f>
        <v>#N/A</v>
      </c>
      <c r="P7485" s="36" t="e">
        <f ca="1">MATCH(O7485,Lists!$S$2:$S$640,1)</f>
        <v>#N/A</v>
      </c>
      <c r="Q7485" s="36" t="e">
        <f ca="1">MATCH(LEFT(OFFSET(Lists!$Q$2,MATCH(E7485,Lists!$R$3:$R$19,0)+1,0),4),Lists!$S$3:$S$640,1)</f>
        <v>#N/A</v>
      </c>
      <c r="R7485" s="36" t="e">
        <f ca="1">LEFT(OFFSET(Lists!$S$2,P7485-1+MATCH(F7485,OFFSET(Lists!$T$3,P7485-1,0,Q7485-P7485+1),0),0),6)</f>
        <v>#N/A</v>
      </c>
      <c r="S7485" s="36" t="e">
        <f ca="1">VLOOKUP(R7485,Lists!B:D,3,FALSE)</f>
        <v>#N/A</v>
      </c>
      <c r="T7485" s="36" t="str">
        <f>IF(F7485&lt;&gt;"",MATCH(R7485,'Maximum minutes'!B:B,0),"")</f>
        <v/>
      </c>
      <c r="U7485" s="36">
        <f ca="1">IF(F7485&lt;&gt;"",COUNTA(OFFSET('Maximum minutes'!$C$1,'Annexe A1 Cours'!T7485,0,1,50)),0)</f>
        <v>0</v>
      </c>
      <c r="V7485" s="37">
        <f ca="1">IFERROR(OFFSET('Maximum minutes'!$C$1,T7485+1,-1+MATCH(G7485,OFFSET('Maximum minutes'!$C$1,T7485-1,0,1,50),0)),0)</f>
        <v>0</v>
      </c>
      <c r="W7485" s="38">
        <f t="shared" ca="1" si="232"/>
        <v>0</v>
      </c>
    </row>
    <row r="7486" spans="1:23" s="36" customFormat="1" ht="18.75">
      <c r="A7486" s="34"/>
      <c r="B7486" s="39"/>
      <c r="C7486" s="39"/>
      <c r="D7486" s="35"/>
      <c r="E7486" s="40"/>
      <c r="F7486" s="39"/>
      <c r="G7486" s="39"/>
      <c r="H7486" s="39"/>
      <c r="I7486" s="34"/>
      <c r="J7486" s="34"/>
      <c r="K7486" s="34"/>
      <c r="L7486" s="34"/>
      <c r="M7486" s="43" t="str">
        <f ca="1">IFERROR(OFFSET('Maximum minutes'!$C$1,T7486,MATCH(IF(G7486&lt;&gt;"",G7486,F7486),OFFSET('Maximum minutes'!$C$1,T7486-1,0,1,U7486+1),0)-1)*IF(OR(ISNUMBER(J7486),J7486="sans examen"),1,0)*IF(W7486&lt;MinDate,1,0),"")</f>
        <v/>
      </c>
      <c r="N7486" s="36">
        <f t="shared" ca="1" si="233"/>
        <v>0</v>
      </c>
      <c r="O7486" s="36" t="e">
        <f ca="1">LEFT(OFFSET(Lists!$Q$2,MATCH(E7486,Lists!$R$3:$R$19,0),0),4)</f>
        <v>#N/A</v>
      </c>
      <c r="P7486" s="36" t="e">
        <f ca="1">MATCH(O7486,Lists!$S$2:$S$640,1)</f>
        <v>#N/A</v>
      </c>
      <c r="Q7486" s="36" t="e">
        <f ca="1">MATCH(LEFT(OFFSET(Lists!$Q$2,MATCH(E7486,Lists!$R$3:$R$19,0)+1,0),4),Lists!$S$3:$S$640,1)</f>
        <v>#N/A</v>
      </c>
      <c r="R7486" s="36" t="e">
        <f ca="1">LEFT(OFFSET(Lists!$S$2,P7486-1+MATCH(F7486,OFFSET(Lists!$T$3,P7486-1,0,Q7486-P7486+1),0),0),6)</f>
        <v>#N/A</v>
      </c>
      <c r="S7486" s="36" t="e">
        <f ca="1">VLOOKUP(R7486,Lists!B:D,3,FALSE)</f>
        <v>#N/A</v>
      </c>
      <c r="T7486" s="36" t="str">
        <f>IF(F7486&lt;&gt;"",MATCH(R7486,'Maximum minutes'!B:B,0),"")</f>
        <v/>
      </c>
      <c r="U7486" s="36">
        <f ca="1">IF(F7486&lt;&gt;"",COUNTA(OFFSET('Maximum minutes'!$C$1,'Annexe A1 Cours'!T7486,0,1,50)),0)</f>
        <v>0</v>
      </c>
      <c r="V7486" s="37">
        <f ca="1">IFERROR(OFFSET('Maximum minutes'!$C$1,T7486+1,-1+MATCH(G7486,OFFSET('Maximum minutes'!$C$1,T7486-1,0,1,50),0)),0)</f>
        <v>0</v>
      </c>
      <c r="W7486" s="38">
        <f t="shared" ca="1" si="232"/>
        <v>0</v>
      </c>
    </row>
    <row r="7487" spans="1:23" s="36" customFormat="1" ht="18.75">
      <c r="A7487" s="34"/>
      <c r="B7487" s="39"/>
      <c r="C7487" s="39"/>
      <c r="D7487" s="35"/>
      <c r="E7487" s="40"/>
      <c r="F7487" s="39"/>
      <c r="G7487" s="39"/>
      <c r="H7487" s="39"/>
      <c r="I7487" s="34"/>
      <c r="J7487" s="34"/>
      <c r="K7487" s="34"/>
      <c r="L7487" s="34"/>
      <c r="M7487" s="43" t="str">
        <f ca="1">IFERROR(OFFSET('Maximum minutes'!$C$1,T7487,MATCH(IF(G7487&lt;&gt;"",G7487,F7487),OFFSET('Maximum minutes'!$C$1,T7487-1,0,1,U7487+1),0)-1)*IF(OR(ISNUMBER(J7487),J7487="sans examen"),1,0)*IF(W7487&lt;MinDate,1,0),"")</f>
        <v/>
      </c>
      <c r="N7487" s="36">
        <f t="shared" ca="1" si="233"/>
        <v>0</v>
      </c>
      <c r="O7487" s="36" t="e">
        <f ca="1">LEFT(OFFSET(Lists!$Q$2,MATCH(E7487,Lists!$R$3:$R$19,0),0),4)</f>
        <v>#N/A</v>
      </c>
      <c r="P7487" s="36" t="e">
        <f ca="1">MATCH(O7487,Lists!$S$2:$S$640,1)</f>
        <v>#N/A</v>
      </c>
      <c r="Q7487" s="36" t="e">
        <f ca="1">MATCH(LEFT(OFFSET(Lists!$Q$2,MATCH(E7487,Lists!$R$3:$R$19,0)+1,0),4),Lists!$S$3:$S$640,1)</f>
        <v>#N/A</v>
      </c>
      <c r="R7487" s="36" t="e">
        <f ca="1">LEFT(OFFSET(Lists!$S$2,P7487-1+MATCH(F7487,OFFSET(Lists!$T$3,P7487-1,0,Q7487-P7487+1),0),0),6)</f>
        <v>#N/A</v>
      </c>
      <c r="S7487" s="36" t="e">
        <f ca="1">VLOOKUP(R7487,Lists!B:D,3,FALSE)</f>
        <v>#N/A</v>
      </c>
      <c r="T7487" s="36" t="str">
        <f>IF(F7487&lt;&gt;"",MATCH(R7487,'Maximum minutes'!B:B,0),"")</f>
        <v/>
      </c>
      <c r="U7487" s="36">
        <f ca="1">IF(F7487&lt;&gt;"",COUNTA(OFFSET('Maximum minutes'!$C$1,'Annexe A1 Cours'!T7487,0,1,50)),0)</f>
        <v>0</v>
      </c>
      <c r="V7487" s="37">
        <f ca="1">IFERROR(OFFSET('Maximum minutes'!$C$1,T7487+1,-1+MATCH(G7487,OFFSET('Maximum minutes'!$C$1,T7487-1,0,1,50),0)),0)</f>
        <v>0</v>
      </c>
      <c r="W7487" s="38">
        <f t="shared" ca="1" si="232"/>
        <v>0</v>
      </c>
    </row>
    <row r="7488" spans="1:23" s="36" customFormat="1" ht="18.75">
      <c r="A7488" s="34"/>
      <c r="B7488" s="39"/>
      <c r="C7488" s="39"/>
      <c r="D7488" s="35"/>
      <c r="E7488" s="40"/>
      <c r="F7488" s="39"/>
      <c r="G7488" s="39"/>
      <c r="H7488" s="39"/>
      <c r="I7488" s="34"/>
      <c r="J7488" s="34"/>
      <c r="K7488" s="34"/>
      <c r="L7488" s="34"/>
      <c r="M7488" s="43" t="str">
        <f ca="1">IFERROR(OFFSET('Maximum minutes'!$C$1,T7488,MATCH(IF(G7488&lt;&gt;"",G7488,F7488),OFFSET('Maximum minutes'!$C$1,T7488-1,0,1,U7488+1),0)-1)*IF(OR(ISNUMBER(J7488),J7488="sans examen"),1,0)*IF(W7488&lt;MinDate,1,0),"")</f>
        <v/>
      </c>
      <c r="N7488" s="36">
        <f t="shared" ca="1" si="233"/>
        <v>0</v>
      </c>
      <c r="O7488" s="36" t="e">
        <f ca="1">LEFT(OFFSET(Lists!$Q$2,MATCH(E7488,Lists!$R$3:$R$19,0),0),4)</f>
        <v>#N/A</v>
      </c>
      <c r="P7488" s="36" t="e">
        <f ca="1">MATCH(O7488,Lists!$S$2:$S$640,1)</f>
        <v>#N/A</v>
      </c>
      <c r="Q7488" s="36" t="e">
        <f ca="1">MATCH(LEFT(OFFSET(Lists!$Q$2,MATCH(E7488,Lists!$R$3:$R$19,0)+1,0),4),Lists!$S$3:$S$640,1)</f>
        <v>#N/A</v>
      </c>
      <c r="R7488" s="36" t="e">
        <f ca="1">LEFT(OFFSET(Lists!$S$2,P7488-1+MATCH(F7488,OFFSET(Lists!$T$3,P7488-1,0,Q7488-P7488+1),0),0),6)</f>
        <v>#N/A</v>
      </c>
      <c r="S7488" s="36" t="e">
        <f ca="1">VLOOKUP(R7488,Lists!B:D,3,FALSE)</f>
        <v>#N/A</v>
      </c>
      <c r="T7488" s="36" t="str">
        <f>IF(F7488&lt;&gt;"",MATCH(R7488,'Maximum minutes'!B:B,0),"")</f>
        <v/>
      </c>
      <c r="U7488" s="36">
        <f ca="1">IF(F7488&lt;&gt;"",COUNTA(OFFSET('Maximum minutes'!$C$1,'Annexe A1 Cours'!T7488,0,1,50)),0)</f>
        <v>0</v>
      </c>
      <c r="V7488" s="37">
        <f ca="1">IFERROR(OFFSET('Maximum minutes'!$C$1,T7488+1,-1+MATCH(G7488,OFFSET('Maximum minutes'!$C$1,T7488-1,0,1,50),0)),0)</f>
        <v>0</v>
      </c>
      <c r="W7488" s="38">
        <f t="shared" ca="1" si="232"/>
        <v>0</v>
      </c>
    </row>
    <row r="7489" spans="1:23" s="36" customFormat="1" ht="18.75">
      <c r="A7489" s="34"/>
      <c r="B7489" s="39"/>
      <c r="C7489" s="39"/>
      <c r="D7489" s="35"/>
      <c r="E7489" s="40"/>
      <c r="F7489" s="39"/>
      <c r="G7489" s="39"/>
      <c r="H7489" s="39"/>
      <c r="I7489" s="34"/>
      <c r="J7489" s="34"/>
      <c r="K7489" s="34"/>
      <c r="L7489" s="34"/>
      <c r="M7489" s="43" t="str">
        <f ca="1">IFERROR(OFFSET('Maximum minutes'!$C$1,T7489,MATCH(IF(G7489&lt;&gt;"",G7489,F7489),OFFSET('Maximum minutes'!$C$1,T7489-1,0,1,U7489+1),0)-1)*IF(OR(ISNUMBER(J7489),J7489="sans examen"),1,0)*IF(W7489&lt;MinDate,1,0),"")</f>
        <v/>
      </c>
      <c r="N7489" s="36">
        <f t="shared" ca="1" si="233"/>
        <v>0</v>
      </c>
      <c r="O7489" s="36" t="e">
        <f ca="1">LEFT(OFFSET(Lists!$Q$2,MATCH(E7489,Lists!$R$3:$R$19,0),0),4)</f>
        <v>#N/A</v>
      </c>
      <c r="P7489" s="36" t="e">
        <f ca="1">MATCH(O7489,Lists!$S$2:$S$640,1)</f>
        <v>#N/A</v>
      </c>
      <c r="Q7489" s="36" t="e">
        <f ca="1">MATCH(LEFT(OFFSET(Lists!$Q$2,MATCH(E7489,Lists!$R$3:$R$19,0)+1,0),4),Lists!$S$3:$S$640,1)</f>
        <v>#N/A</v>
      </c>
      <c r="R7489" s="36" t="e">
        <f ca="1">LEFT(OFFSET(Lists!$S$2,P7489-1+MATCH(F7489,OFFSET(Lists!$T$3,P7489-1,0,Q7489-P7489+1),0),0),6)</f>
        <v>#N/A</v>
      </c>
      <c r="S7489" s="36" t="e">
        <f ca="1">VLOOKUP(R7489,Lists!B:D,3,FALSE)</f>
        <v>#N/A</v>
      </c>
      <c r="T7489" s="36" t="str">
        <f>IF(F7489&lt;&gt;"",MATCH(R7489,'Maximum minutes'!B:B,0),"")</f>
        <v/>
      </c>
      <c r="U7489" s="36">
        <f ca="1">IF(F7489&lt;&gt;"",COUNTA(OFFSET('Maximum minutes'!$C$1,'Annexe A1 Cours'!T7489,0,1,50)),0)</f>
        <v>0</v>
      </c>
      <c r="V7489" s="37">
        <f ca="1">IFERROR(OFFSET('Maximum minutes'!$C$1,T7489+1,-1+MATCH(G7489,OFFSET('Maximum minutes'!$C$1,T7489-1,0,1,50),0)),0)</f>
        <v>0</v>
      </c>
      <c r="W7489" s="38">
        <f t="shared" ca="1" si="232"/>
        <v>0</v>
      </c>
    </row>
    <row r="7490" spans="1:23" s="36" customFormat="1" ht="18.75">
      <c r="A7490" s="34"/>
      <c r="B7490" s="39"/>
      <c r="C7490" s="39"/>
      <c r="D7490" s="35"/>
      <c r="E7490" s="40"/>
      <c r="F7490" s="39"/>
      <c r="G7490" s="39"/>
      <c r="H7490" s="39"/>
      <c r="I7490" s="34"/>
      <c r="J7490" s="34"/>
      <c r="K7490" s="34"/>
      <c r="L7490" s="34"/>
      <c r="M7490" s="43" t="str">
        <f ca="1">IFERROR(OFFSET('Maximum minutes'!$C$1,T7490,MATCH(IF(G7490&lt;&gt;"",G7490,F7490),OFFSET('Maximum minutes'!$C$1,T7490-1,0,1,U7490+1),0)-1)*IF(OR(ISNUMBER(J7490),J7490="sans examen"),1,0)*IF(W7490&lt;MinDate,1,0),"")</f>
        <v/>
      </c>
      <c r="N7490" s="36">
        <f t="shared" ca="1" si="233"/>
        <v>0</v>
      </c>
      <c r="O7490" s="36" t="e">
        <f ca="1">LEFT(OFFSET(Lists!$Q$2,MATCH(E7490,Lists!$R$3:$R$19,0),0),4)</f>
        <v>#N/A</v>
      </c>
      <c r="P7490" s="36" t="e">
        <f ca="1">MATCH(O7490,Lists!$S$2:$S$640,1)</f>
        <v>#N/A</v>
      </c>
      <c r="Q7490" s="36" t="e">
        <f ca="1">MATCH(LEFT(OFFSET(Lists!$Q$2,MATCH(E7490,Lists!$R$3:$R$19,0)+1,0),4),Lists!$S$3:$S$640,1)</f>
        <v>#N/A</v>
      </c>
      <c r="R7490" s="36" t="e">
        <f ca="1">LEFT(OFFSET(Lists!$S$2,P7490-1+MATCH(F7490,OFFSET(Lists!$T$3,P7490-1,0,Q7490-P7490+1),0),0),6)</f>
        <v>#N/A</v>
      </c>
      <c r="S7490" s="36" t="e">
        <f ca="1">VLOOKUP(R7490,Lists!B:D,3,FALSE)</f>
        <v>#N/A</v>
      </c>
      <c r="T7490" s="36" t="str">
        <f>IF(F7490&lt;&gt;"",MATCH(R7490,'Maximum minutes'!B:B,0),"")</f>
        <v/>
      </c>
      <c r="U7490" s="36">
        <f ca="1">IF(F7490&lt;&gt;"",COUNTA(OFFSET('Maximum minutes'!$C$1,'Annexe A1 Cours'!T7490,0,1,50)),0)</f>
        <v>0</v>
      </c>
      <c r="V7490" s="37">
        <f ca="1">IFERROR(OFFSET('Maximum minutes'!$C$1,T7490+1,-1+MATCH(G7490,OFFSET('Maximum minutes'!$C$1,T7490-1,0,1,50),0)),0)</f>
        <v>0</v>
      </c>
      <c r="W7490" s="38">
        <f t="shared" ca="1" si="232"/>
        <v>0</v>
      </c>
    </row>
    <row r="7491" spans="1:23" s="36" customFormat="1" ht="18.75">
      <c r="A7491" s="34"/>
      <c r="B7491" s="39"/>
      <c r="C7491" s="39"/>
      <c r="D7491" s="35"/>
      <c r="E7491" s="40"/>
      <c r="F7491" s="39"/>
      <c r="G7491" s="39"/>
      <c r="H7491" s="39"/>
      <c r="I7491" s="34"/>
      <c r="J7491" s="34"/>
      <c r="K7491" s="34"/>
      <c r="L7491" s="34"/>
      <c r="M7491" s="43" t="str">
        <f ca="1">IFERROR(OFFSET('Maximum minutes'!$C$1,T7491,MATCH(IF(G7491&lt;&gt;"",G7491,F7491),OFFSET('Maximum minutes'!$C$1,T7491-1,0,1,U7491+1),0)-1)*IF(OR(ISNUMBER(J7491),J7491="sans examen"),1,0)*IF(W7491&lt;MinDate,1,0),"")</f>
        <v/>
      </c>
      <c r="N7491" s="36">
        <f t="shared" ca="1" si="233"/>
        <v>0</v>
      </c>
      <c r="O7491" s="36" t="e">
        <f ca="1">LEFT(OFFSET(Lists!$Q$2,MATCH(E7491,Lists!$R$3:$R$19,0),0),4)</f>
        <v>#N/A</v>
      </c>
      <c r="P7491" s="36" t="e">
        <f ca="1">MATCH(O7491,Lists!$S$2:$S$640,1)</f>
        <v>#N/A</v>
      </c>
      <c r="Q7491" s="36" t="e">
        <f ca="1">MATCH(LEFT(OFFSET(Lists!$Q$2,MATCH(E7491,Lists!$R$3:$R$19,0)+1,0),4),Lists!$S$3:$S$640,1)</f>
        <v>#N/A</v>
      </c>
      <c r="R7491" s="36" t="e">
        <f ca="1">LEFT(OFFSET(Lists!$S$2,P7491-1+MATCH(F7491,OFFSET(Lists!$T$3,P7491-1,0,Q7491-P7491+1),0),0),6)</f>
        <v>#N/A</v>
      </c>
      <c r="S7491" s="36" t="e">
        <f ca="1">VLOOKUP(R7491,Lists!B:D,3,FALSE)</f>
        <v>#N/A</v>
      </c>
      <c r="T7491" s="36" t="str">
        <f>IF(F7491&lt;&gt;"",MATCH(R7491,'Maximum minutes'!B:B,0),"")</f>
        <v/>
      </c>
      <c r="U7491" s="36">
        <f ca="1">IF(F7491&lt;&gt;"",COUNTA(OFFSET('Maximum minutes'!$C$1,'Annexe A1 Cours'!T7491,0,1,50)),0)</f>
        <v>0</v>
      </c>
      <c r="V7491" s="37">
        <f ca="1">IFERROR(OFFSET('Maximum minutes'!$C$1,T7491+1,-1+MATCH(G7491,OFFSET('Maximum minutes'!$C$1,T7491-1,0,1,50),0)),0)</f>
        <v>0</v>
      </c>
      <c r="W7491" s="38">
        <f t="shared" ca="1" si="232"/>
        <v>0</v>
      </c>
    </row>
    <row r="7492" spans="1:23" s="36" customFormat="1" ht="18.75">
      <c r="A7492" s="34"/>
      <c r="B7492" s="39"/>
      <c r="C7492" s="39"/>
      <c r="D7492" s="35"/>
      <c r="E7492" s="40"/>
      <c r="F7492" s="39"/>
      <c r="G7492" s="39"/>
      <c r="H7492" s="39"/>
      <c r="I7492" s="34"/>
      <c r="J7492" s="34"/>
      <c r="K7492" s="34"/>
      <c r="L7492" s="34"/>
      <c r="M7492" s="43" t="str">
        <f ca="1">IFERROR(OFFSET('Maximum minutes'!$C$1,T7492,MATCH(IF(G7492&lt;&gt;"",G7492,F7492),OFFSET('Maximum minutes'!$C$1,T7492-1,0,1,U7492+1),0)-1)*IF(OR(ISNUMBER(J7492),J7492="sans examen"),1,0)*IF(W7492&lt;MinDate,1,0),"")</f>
        <v/>
      </c>
      <c r="N7492" s="36">
        <f t="shared" ca="1" si="233"/>
        <v>0</v>
      </c>
      <c r="O7492" s="36" t="e">
        <f ca="1">LEFT(OFFSET(Lists!$Q$2,MATCH(E7492,Lists!$R$3:$R$19,0),0),4)</f>
        <v>#N/A</v>
      </c>
      <c r="P7492" s="36" t="e">
        <f ca="1">MATCH(O7492,Lists!$S$2:$S$640,1)</f>
        <v>#N/A</v>
      </c>
      <c r="Q7492" s="36" t="e">
        <f ca="1">MATCH(LEFT(OFFSET(Lists!$Q$2,MATCH(E7492,Lists!$R$3:$R$19,0)+1,0),4),Lists!$S$3:$S$640,1)</f>
        <v>#N/A</v>
      </c>
      <c r="R7492" s="36" t="e">
        <f ca="1">LEFT(OFFSET(Lists!$S$2,P7492-1+MATCH(F7492,OFFSET(Lists!$T$3,P7492-1,0,Q7492-P7492+1),0),0),6)</f>
        <v>#N/A</v>
      </c>
      <c r="S7492" s="36" t="e">
        <f ca="1">VLOOKUP(R7492,Lists!B:D,3,FALSE)</f>
        <v>#N/A</v>
      </c>
      <c r="T7492" s="36" t="str">
        <f>IF(F7492&lt;&gt;"",MATCH(R7492,'Maximum minutes'!B:B,0),"")</f>
        <v/>
      </c>
      <c r="U7492" s="36">
        <f ca="1">IF(F7492&lt;&gt;"",COUNTA(OFFSET('Maximum minutes'!$C$1,'Annexe A1 Cours'!T7492,0,1,50)),0)</f>
        <v>0</v>
      </c>
      <c r="V7492" s="37">
        <f ca="1">IFERROR(OFFSET('Maximum minutes'!$C$1,T7492+1,-1+MATCH(G7492,OFFSET('Maximum minutes'!$C$1,T7492-1,0,1,50),0)),0)</f>
        <v>0</v>
      </c>
      <c r="W7492" s="38">
        <f t="shared" ca="1" si="232"/>
        <v>0</v>
      </c>
    </row>
    <row r="7493" spans="1:23" s="36" customFormat="1" ht="18.75">
      <c r="A7493" s="34"/>
      <c r="B7493" s="39"/>
      <c r="C7493" s="39"/>
      <c r="D7493" s="35"/>
      <c r="E7493" s="40"/>
      <c r="F7493" s="39"/>
      <c r="G7493" s="39"/>
      <c r="H7493" s="39"/>
      <c r="I7493" s="34"/>
      <c r="J7493" s="34"/>
      <c r="K7493" s="34"/>
      <c r="L7493" s="34"/>
      <c r="M7493" s="43" t="str">
        <f ca="1">IFERROR(OFFSET('Maximum minutes'!$C$1,T7493,MATCH(IF(G7493&lt;&gt;"",G7493,F7493),OFFSET('Maximum minutes'!$C$1,T7493-1,0,1,U7493+1),0)-1)*IF(OR(ISNUMBER(J7493),J7493="sans examen"),1,0)*IF(W7493&lt;MinDate,1,0),"")</f>
        <v/>
      </c>
      <c r="N7493" s="36">
        <f t="shared" ca="1" si="233"/>
        <v>0</v>
      </c>
      <c r="O7493" s="36" t="e">
        <f ca="1">LEFT(OFFSET(Lists!$Q$2,MATCH(E7493,Lists!$R$3:$R$19,0),0),4)</f>
        <v>#N/A</v>
      </c>
      <c r="P7493" s="36" t="e">
        <f ca="1">MATCH(O7493,Lists!$S$2:$S$640,1)</f>
        <v>#N/A</v>
      </c>
      <c r="Q7493" s="36" t="e">
        <f ca="1">MATCH(LEFT(OFFSET(Lists!$Q$2,MATCH(E7493,Lists!$R$3:$R$19,0)+1,0),4),Lists!$S$3:$S$640,1)</f>
        <v>#N/A</v>
      </c>
      <c r="R7493" s="36" t="e">
        <f ca="1">LEFT(OFFSET(Lists!$S$2,P7493-1+MATCH(F7493,OFFSET(Lists!$T$3,P7493-1,0,Q7493-P7493+1),0),0),6)</f>
        <v>#N/A</v>
      </c>
      <c r="S7493" s="36" t="e">
        <f ca="1">VLOOKUP(R7493,Lists!B:D,3,FALSE)</f>
        <v>#N/A</v>
      </c>
      <c r="T7493" s="36" t="str">
        <f>IF(F7493&lt;&gt;"",MATCH(R7493,'Maximum minutes'!B:B,0),"")</f>
        <v/>
      </c>
      <c r="U7493" s="36">
        <f ca="1">IF(F7493&lt;&gt;"",COUNTA(OFFSET('Maximum minutes'!$C$1,'Annexe A1 Cours'!T7493,0,1,50)),0)</f>
        <v>0</v>
      </c>
      <c r="V7493" s="37">
        <f ca="1">IFERROR(OFFSET('Maximum minutes'!$C$1,T7493+1,-1+MATCH(G7493,OFFSET('Maximum minutes'!$C$1,T7493-1,0,1,50),0)),0)</f>
        <v>0</v>
      </c>
      <c r="W7493" s="38">
        <f t="shared" ca="1" si="232"/>
        <v>0</v>
      </c>
    </row>
    <row r="7494" spans="1:23" s="36" customFormat="1" ht="18.75">
      <c r="A7494" s="34"/>
      <c r="B7494" s="39"/>
      <c r="C7494" s="39"/>
      <c r="D7494" s="35"/>
      <c r="E7494" s="40"/>
      <c r="F7494" s="39"/>
      <c r="G7494" s="39"/>
      <c r="H7494" s="39"/>
      <c r="I7494" s="34"/>
      <c r="J7494" s="34"/>
      <c r="K7494" s="34"/>
      <c r="L7494" s="34"/>
      <c r="M7494" s="43" t="str">
        <f ca="1">IFERROR(OFFSET('Maximum minutes'!$C$1,T7494,MATCH(IF(G7494&lt;&gt;"",G7494,F7494),OFFSET('Maximum minutes'!$C$1,T7494-1,0,1,U7494+1),0)-1)*IF(OR(ISNUMBER(J7494),J7494="sans examen"),1,0)*IF(W7494&lt;MinDate,1,0),"")</f>
        <v/>
      </c>
      <c r="N7494" s="36">
        <f t="shared" ca="1" si="233"/>
        <v>0</v>
      </c>
      <c r="O7494" s="36" t="e">
        <f ca="1">LEFT(OFFSET(Lists!$Q$2,MATCH(E7494,Lists!$R$3:$R$19,0),0),4)</f>
        <v>#N/A</v>
      </c>
      <c r="P7494" s="36" t="e">
        <f ca="1">MATCH(O7494,Lists!$S$2:$S$640,1)</f>
        <v>#N/A</v>
      </c>
      <c r="Q7494" s="36" t="e">
        <f ca="1">MATCH(LEFT(OFFSET(Lists!$Q$2,MATCH(E7494,Lists!$R$3:$R$19,0)+1,0),4),Lists!$S$3:$S$640,1)</f>
        <v>#N/A</v>
      </c>
      <c r="R7494" s="36" t="e">
        <f ca="1">LEFT(OFFSET(Lists!$S$2,P7494-1+MATCH(F7494,OFFSET(Lists!$T$3,P7494-1,0,Q7494-P7494+1),0),0),6)</f>
        <v>#N/A</v>
      </c>
      <c r="S7494" s="36" t="e">
        <f ca="1">VLOOKUP(R7494,Lists!B:D,3,FALSE)</f>
        <v>#N/A</v>
      </c>
      <c r="T7494" s="36" t="str">
        <f>IF(F7494&lt;&gt;"",MATCH(R7494,'Maximum minutes'!B:B,0),"")</f>
        <v/>
      </c>
      <c r="U7494" s="36">
        <f ca="1">IF(F7494&lt;&gt;"",COUNTA(OFFSET('Maximum minutes'!$C$1,'Annexe A1 Cours'!T7494,0,1,50)),0)</f>
        <v>0</v>
      </c>
      <c r="V7494" s="37">
        <f ca="1">IFERROR(OFFSET('Maximum minutes'!$C$1,T7494+1,-1+MATCH(G7494,OFFSET('Maximum minutes'!$C$1,T7494-1,0,1,50),0)),0)</f>
        <v>0</v>
      </c>
      <c r="W7494" s="38">
        <f t="shared" ca="1" si="232"/>
        <v>0</v>
      </c>
    </row>
    <row r="7495" spans="1:23" s="36" customFormat="1" ht="18.75">
      <c r="A7495" s="34"/>
      <c r="B7495" s="39"/>
      <c r="C7495" s="39"/>
      <c r="D7495" s="35"/>
      <c r="E7495" s="40"/>
      <c r="F7495" s="39"/>
      <c r="G7495" s="39"/>
      <c r="H7495" s="39"/>
      <c r="I7495" s="34"/>
      <c r="J7495" s="34"/>
      <c r="K7495" s="34"/>
      <c r="L7495" s="34"/>
      <c r="M7495" s="43" t="str">
        <f ca="1">IFERROR(OFFSET('Maximum minutes'!$C$1,T7495,MATCH(IF(G7495&lt;&gt;"",G7495,F7495),OFFSET('Maximum minutes'!$C$1,T7495-1,0,1,U7495+1),0)-1)*IF(OR(ISNUMBER(J7495),J7495="sans examen"),1,0)*IF(W7495&lt;MinDate,1,0),"")</f>
        <v/>
      </c>
      <c r="N7495" s="36">
        <f t="shared" ca="1" si="233"/>
        <v>0</v>
      </c>
      <c r="O7495" s="36" t="e">
        <f ca="1">LEFT(OFFSET(Lists!$Q$2,MATCH(E7495,Lists!$R$3:$R$19,0),0),4)</f>
        <v>#N/A</v>
      </c>
      <c r="P7495" s="36" t="e">
        <f ca="1">MATCH(O7495,Lists!$S$2:$S$640,1)</f>
        <v>#N/A</v>
      </c>
      <c r="Q7495" s="36" t="e">
        <f ca="1">MATCH(LEFT(OFFSET(Lists!$Q$2,MATCH(E7495,Lists!$R$3:$R$19,0)+1,0),4),Lists!$S$3:$S$640,1)</f>
        <v>#N/A</v>
      </c>
      <c r="R7495" s="36" t="e">
        <f ca="1">LEFT(OFFSET(Lists!$S$2,P7495-1+MATCH(F7495,OFFSET(Lists!$T$3,P7495-1,0,Q7495-P7495+1),0),0),6)</f>
        <v>#N/A</v>
      </c>
      <c r="S7495" s="36" t="e">
        <f ca="1">VLOOKUP(R7495,Lists!B:D,3,FALSE)</f>
        <v>#N/A</v>
      </c>
      <c r="T7495" s="36" t="str">
        <f>IF(F7495&lt;&gt;"",MATCH(R7495,'Maximum minutes'!B:B,0),"")</f>
        <v/>
      </c>
      <c r="U7495" s="36">
        <f ca="1">IF(F7495&lt;&gt;"",COUNTA(OFFSET('Maximum minutes'!$C$1,'Annexe A1 Cours'!T7495,0,1,50)),0)</f>
        <v>0</v>
      </c>
      <c r="V7495" s="37">
        <f ca="1">IFERROR(OFFSET('Maximum minutes'!$C$1,T7495+1,-1+MATCH(G7495,OFFSET('Maximum minutes'!$C$1,T7495-1,0,1,50),0)),0)</f>
        <v>0</v>
      </c>
      <c r="W7495" s="38">
        <f t="shared" ref="W7495:W7558" ca="1" si="234">IFERROR(DATE(YEAR(D7495)+V7495,MONTH(D7495),DAY(D7495)),"")</f>
        <v>0</v>
      </c>
    </row>
    <row r="7496" spans="1:23" s="36" customFormat="1" ht="18.75">
      <c r="A7496" s="34"/>
      <c r="B7496" s="39"/>
      <c r="C7496" s="39"/>
      <c r="D7496" s="35"/>
      <c r="E7496" s="40"/>
      <c r="F7496" s="39"/>
      <c r="G7496" s="39"/>
      <c r="H7496" s="39"/>
      <c r="I7496" s="34"/>
      <c r="J7496" s="34"/>
      <c r="K7496" s="34"/>
      <c r="L7496" s="34"/>
      <c r="M7496" s="43" t="str">
        <f ca="1">IFERROR(OFFSET('Maximum minutes'!$C$1,T7496,MATCH(IF(G7496&lt;&gt;"",G7496,F7496),OFFSET('Maximum minutes'!$C$1,T7496-1,0,1,U7496+1),0)-1)*IF(OR(ISNUMBER(J7496),J7496="sans examen"),1,0)*IF(W7496&lt;MinDate,1,0),"")</f>
        <v/>
      </c>
      <c r="N7496" s="36">
        <f t="shared" ref="N7496:N7559" ca="1" si="235">IF(K7496&gt;0,MIN(K7496,M7496),0)*IF(M7496="",0,1)</f>
        <v>0</v>
      </c>
      <c r="O7496" s="36" t="e">
        <f ca="1">LEFT(OFFSET(Lists!$Q$2,MATCH(E7496,Lists!$R$3:$R$19,0),0),4)</f>
        <v>#N/A</v>
      </c>
      <c r="P7496" s="36" t="e">
        <f ca="1">MATCH(O7496,Lists!$S$2:$S$640,1)</f>
        <v>#N/A</v>
      </c>
      <c r="Q7496" s="36" t="e">
        <f ca="1">MATCH(LEFT(OFFSET(Lists!$Q$2,MATCH(E7496,Lists!$R$3:$R$19,0)+1,0),4),Lists!$S$3:$S$640,1)</f>
        <v>#N/A</v>
      </c>
      <c r="R7496" s="36" t="e">
        <f ca="1">LEFT(OFFSET(Lists!$S$2,P7496-1+MATCH(F7496,OFFSET(Lists!$T$3,P7496-1,0,Q7496-P7496+1),0),0),6)</f>
        <v>#N/A</v>
      </c>
      <c r="S7496" s="36" t="e">
        <f ca="1">VLOOKUP(R7496,Lists!B:D,3,FALSE)</f>
        <v>#N/A</v>
      </c>
      <c r="T7496" s="36" t="str">
        <f>IF(F7496&lt;&gt;"",MATCH(R7496,'Maximum minutes'!B:B,0),"")</f>
        <v/>
      </c>
      <c r="U7496" s="36">
        <f ca="1">IF(F7496&lt;&gt;"",COUNTA(OFFSET('Maximum minutes'!$C$1,'Annexe A1 Cours'!T7496,0,1,50)),0)</f>
        <v>0</v>
      </c>
      <c r="V7496" s="37">
        <f ca="1">IFERROR(OFFSET('Maximum minutes'!$C$1,T7496+1,-1+MATCH(G7496,OFFSET('Maximum minutes'!$C$1,T7496-1,0,1,50),0)),0)</f>
        <v>0</v>
      </c>
      <c r="W7496" s="38">
        <f t="shared" ca="1" si="234"/>
        <v>0</v>
      </c>
    </row>
    <row r="7497" spans="1:23" s="36" customFormat="1" ht="18.75">
      <c r="A7497" s="34"/>
      <c r="B7497" s="39"/>
      <c r="C7497" s="39"/>
      <c r="D7497" s="35"/>
      <c r="E7497" s="40"/>
      <c r="F7497" s="39"/>
      <c r="G7497" s="39"/>
      <c r="H7497" s="39"/>
      <c r="I7497" s="34"/>
      <c r="J7497" s="34"/>
      <c r="K7497" s="34"/>
      <c r="L7497" s="34"/>
      <c r="M7497" s="43" t="str">
        <f ca="1">IFERROR(OFFSET('Maximum minutes'!$C$1,T7497,MATCH(IF(G7497&lt;&gt;"",G7497,F7497),OFFSET('Maximum minutes'!$C$1,T7497-1,0,1,U7497+1),0)-1)*IF(OR(ISNUMBER(J7497),J7497="sans examen"),1,0)*IF(W7497&lt;MinDate,1,0),"")</f>
        <v/>
      </c>
      <c r="N7497" s="36">
        <f t="shared" ca="1" si="235"/>
        <v>0</v>
      </c>
      <c r="O7497" s="36" t="e">
        <f ca="1">LEFT(OFFSET(Lists!$Q$2,MATCH(E7497,Lists!$R$3:$R$19,0),0),4)</f>
        <v>#N/A</v>
      </c>
      <c r="P7497" s="36" t="e">
        <f ca="1">MATCH(O7497,Lists!$S$2:$S$640,1)</f>
        <v>#N/A</v>
      </c>
      <c r="Q7497" s="36" t="e">
        <f ca="1">MATCH(LEFT(OFFSET(Lists!$Q$2,MATCH(E7497,Lists!$R$3:$R$19,0)+1,0),4),Lists!$S$3:$S$640,1)</f>
        <v>#N/A</v>
      </c>
      <c r="R7497" s="36" t="e">
        <f ca="1">LEFT(OFFSET(Lists!$S$2,P7497-1+MATCH(F7497,OFFSET(Lists!$T$3,P7497-1,0,Q7497-P7497+1),0),0),6)</f>
        <v>#N/A</v>
      </c>
      <c r="S7497" s="36" t="e">
        <f ca="1">VLOOKUP(R7497,Lists!B:D,3,FALSE)</f>
        <v>#N/A</v>
      </c>
      <c r="T7497" s="36" t="str">
        <f>IF(F7497&lt;&gt;"",MATCH(R7497,'Maximum minutes'!B:B,0),"")</f>
        <v/>
      </c>
      <c r="U7497" s="36">
        <f ca="1">IF(F7497&lt;&gt;"",COUNTA(OFFSET('Maximum minutes'!$C$1,'Annexe A1 Cours'!T7497,0,1,50)),0)</f>
        <v>0</v>
      </c>
      <c r="V7497" s="37">
        <f ca="1">IFERROR(OFFSET('Maximum minutes'!$C$1,T7497+1,-1+MATCH(G7497,OFFSET('Maximum minutes'!$C$1,T7497-1,0,1,50),0)),0)</f>
        <v>0</v>
      </c>
      <c r="W7497" s="38">
        <f t="shared" ca="1" si="234"/>
        <v>0</v>
      </c>
    </row>
    <row r="7498" spans="1:23" s="36" customFormat="1" ht="18.75">
      <c r="A7498" s="34"/>
      <c r="B7498" s="39"/>
      <c r="C7498" s="39"/>
      <c r="D7498" s="35"/>
      <c r="E7498" s="40"/>
      <c r="F7498" s="39"/>
      <c r="G7498" s="39"/>
      <c r="H7498" s="39"/>
      <c r="I7498" s="34"/>
      <c r="J7498" s="34"/>
      <c r="K7498" s="34"/>
      <c r="L7498" s="34"/>
      <c r="M7498" s="43" t="str">
        <f ca="1">IFERROR(OFFSET('Maximum minutes'!$C$1,T7498,MATCH(IF(G7498&lt;&gt;"",G7498,F7498),OFFSET('Maximum minutes'!$C$1,T7498-1,0,1,U7498+1),0)-1)*IF(OR(ISNUMBER(J7498),J7498="sans examen"),1,0)*IF(W7498&lt;MinDate,1,0),"")</f>
        <v/>
      </c>
      <c r="N7498" s="36">
        <f t="shared" ca="1" si="235"/>
        <v>0</v>
      </c>
      <c r="O7498" s="36" t="e">
        <f ca="1">LEFT(OFFSET(Lists!$Q$2,MATCH(E7498,Lists!$R$3:$R$19,0),0),4)</f>
        <v>#N/A</v>
      </c>
      <c r="P7498" s="36" t="e">
        <f ca="1">MATCH(O7498,Lists!$S$2:$S$640,1)</f>
        <v>#N/A</v>
      </c>
      <c r="Q7498" s="36" t="e">
        <f ca="1">MATCH(LEFT(OFFSET(Lists!$Q$2,MATCH(E7498,Lists!$R$3:$R$19,0)+1,0),4),Lists!$S$3:$S$640,1)</f>
        <v>#N/A</v>
      </c>
      <c r="R7498" s="36" t="e">
        <f ca="1">LEFT(OFFSET(Lists!$S$2,P7498-1+MATCH(F7498,OFFSET(Lists!$T$3,P7498-1,0,Q7498-P7498+1),0),0),6)</f>
        <v>#N/A</v>
      </c>
      <c r="S7498" s="36" t="e">
        <f ca="1">VLOOKUP(R7498,Lists!B:D,3,FALSE)</f>
        <v>#N/A</v>
      </c>
      <c r="T7498" s="36" t="str">
        <f>IF(F7498&lt;&gt;"",MATCH(R7498,'Maximum minutes'!B:B,0),"")</f>
        <v/>
      </c>
      <c r="U7498" s="36">
        <f ca="1">IF(F7498&lt;&gt;"",COUNTA(OFFSET('Maximum minutes'!$C$1,'Annexe A1 Cours'!T7498,0,1,50)),0)</f>
        <v>0</v>
      </c>
      <c r="V7498" s="37">
        <f ca="1">IFERROR(OFFSET('Maximum minutes'!$C$1,T7498+1,-1+MATCH(G7498,OFFSET('Maximum minutes'!$C$1,T7498-1,0,1,50),0)),0)</f>
        <v>0</v>
      </c>
      <c r="W7498" s="38">
        <f t="shared" ca="1" si="234"/>
        <v>0</v>
      </c>
    </row>
    <row r="7499" spans="1:23" s="36" customFormat="1" ht="18.75">
      <c r="A7499" s="34"/>
      <c r="B7499" s="39"/>
      <c r="C7499" s="39"/>
      <c r="D7499" s="35"/>
      <c r="E7499" s="40"/>
      <c r="F7499" s="39"/>
      <c r="G7499" s="39"/>
      <c r="H7499" s="39"/>
      <c r="I7499" s="34"/>
      <c r="J7499" s="34"/>
      <c r="K7499" s="34"/>
      <c r="L7499" s="34"/>
      <c r="M7499" s="43" t="str">
        <f ca="1">IFERROR(OFFSET('Maximum minutes'!$C$1,T7499,MATCH(IF(G7499&lt;&gt;"",G7499,F7499),OFFSET('Maximum minutes'!$C$1,T7499-1,0,1,U7499+1),0)-1)*IF(OR(ISNUMBER(J7499),J7499="sans examen"),1,0)*IF(W7499&lt;MinDate,1,0),"")</f>
        <v/>
      </c>
      <c r="N7499" s="36">
        <f t="shared" ca="1" si="235"/>
        <v>0</v>
      </c>
      <c r="O7499" s="36" t="e">
        <f ca="1">LEFT(OFFSET(Lists!$Q$2,MATCH(E7499,Lists!$R$3:$R$19,0),0),4)</f>
        <v>#N/A</v>
      </c>
      <c r="P7499" s="36" t="e">
        <f ca="1">MATCH(O7499,Lists!$S$2:$S$640,1)</f>
        <v>#N/A</v>
      </c>
      <c r="Q7499" s="36" t="e">
        <f ca="1">MATCH(LEFT(OFFSET(Lists!$Q$2,MATCH(E7499,Lists!$R$3:$R$19,0)+1,0),4),Lists!$S$3:$S$640,1)</f>
        <v>#N/A</v>
      </c>
      <c r="R7499" s="36" t="e">
        <f ca="1">LEFT(OFFSET(Lists!$S$2,P7499-1+MATCH(F7499,OFFSET(Lists!$T$3,P7499-1,0,Q7499-P7499+1),0),0),6)</f>
        <v>#N/A</v>
      </c>
      <c r="S7499" s="36" t="e">
        <f ca="1">VLOOKUP(R7499,Lists!B:D,3,FALSE)</f>
        <v>#N/A</v>
      </c>
      <c r="T7499" s="36" t="str">
        <f>IF(F7499&lt;&gt;"",MATCH(R7499,'Maximum minutes'!B:B,0),"")</f>
        <v/>
      </c>
      <c r="U7499" s="36">
        <f ca="1">IF(F7499&lt;&gt;"",COUNTA(OFFSET('Maximum minutes'!$C$1,'Annexe A1 Cours'!T7499,0,1,50)),0)</f>
        <v>0</v>
      </c>
      <c r="V7499" s="37">
        <f ca="1">IFERROR(OFFSET('Maximum minutes'!$C$1,T7499+1,-1+MATCH(G7499,OFFSET('Maximum minutes'!$C$1,T7499-1,0,1,50),0)),0)</f>
        <v>0</v>
      </c>
      <c r="W7499" s="38">
        <f t="shared" ca="1" si="234"/>
        <v>0</v>
      </c>
    </row>
    <row r="7500" spans="1:23" s="36" customFormat="1" ht="18.75">
      <c r="A7500" s="34"/>
      <c r="B7500" s="39"/>
      <c r="C7500" s="39"/>
      <c r="D7500" s="35"/>
      <c r="E7500" s="40"/>
      <c r="F7500" s="39"/>
      <c r="G7500" s="39"/>
      <c r="H7500" s="39"/>
      <c r="I7500" s="34"/>
      <c r="J7500" s="34"/>
      <c r="K7500" s="34"/>
      <c r="L7500" s="34"/>
      <c r="M7500" s="43" t="str">
        <f ca="1">IFERROR(OFFSET('Maximum minutes'!$C$1,T7500,MATCH(IF(G7500&lt;&gt;"",G7500,F7500),OFFSET('Maximum minutes'!$C$1,T7500-1,0,1,U7500+1),0)-1)*IF(OR(ISNUMBER(J7500),J7500="sans examen"),1,0)*IF(W7500&lt;MinDate,1,0),"")</f>
        <v/>
      </c>
      <c r="N7500" s="36">
        <f t="shared" ca="1" si="235"/>
        <v>0</v>
      </c>
      <c r="O7500" s="36" t="e">
        <f ca="1">LEFT(OFFSET(Lists!$Q$2,MATCH(E7500,Lists!$R$3:$R$19,0),0),4)</f>
        <v>#N/A</v>
      </c>
      <c r="P7500" s="36" t="e">
        <f ca="1">MATCH(O7500,Lists!$S$2:$S$640,1)</f>
        <v>#N/A</v>
      </c>
      <c r="Q7500" s="36" t="e">
        <f ca="1">MATCH(LEFT(OFFSET(Lists!$Q$2,MATCH(E7500,Lists!$R$3:$R$19,0)+1,0),4),Lists!$S$3:$S$640,1)</f>
        <v>#N/A</v>
      </c>
      <c r="R7500" s="36" t="e">
        <f ca="1">LEFT(OFFSET(Lists!$S$2,P7500-1+MATCH(F7500,OFFSET(Lists!$T$3,P7500-1,0,Q7500-P7500+1),0),0),6)</f>
        <v>#N/A</v>
      </c>
      <c r="S7500" s="36" t="e">
        <f ca="1">VLOOKUP(R7500,Lists!B:D,3,FALSE)</f>
        <v>#N/A</v>
      </c>
      <c r="T7500" s="36" t="str">
        <f>IF(F7500&lt;&gt;"",MATCH(R7500,'Maximum minutes'!B:B,0),"")</f>
        <v/>
      </c>
      <c r="U7500" s="36">
        <f ca="1">IF(F7500&lt;&gt;"",COUNTA(OFFSET('Maximum minutes'!$C$1,'Annexe A1 Cours'!T7500,0,1,50)),0)</f>
        <v>0</v>
      </c>
      <c r="V7500" s="37">
        <f ca="1">IFERROR(OFFSET('Maximum minutes'!$C$1,T7500+1,-1+MATCH(G7500,OFFSET('Maximum minutes'!$C$1,T7500-1,0,1,50),0)),0)</f>
        <v>0</v>
      </c>
      <c r="W7500" s="38">
        <f t="shared" ca="1" si="234"/>
        <v>0</v>
      </c>
    </row>
    <row r="7501" spans="1:23" s="36" customFormat="1" ht="18.75">
      <c r="A7501" s="34"/>
      <c r="B7501" s="39"/>
      <c r="C7501" s="39"/>
      <c r="D7501" s="35"/>
      <c r="E7501" s="40"/>
      <c r="F7501" s="39"/>
      <c r="G7501" s="39"/>
      <c r="H7501" s="39"/>
      <c r="I7501" s="34"/>
      <c r="J7501" s="34"/>
      <c r="K7501" s="34"/>
      <c r="L7501" s="34"/>
      <c r="M7501" s="43" t="str">
        <f ca="1">IFERROR(OFFSET('Maximum minutes'!$C$1,T7501,MATCH(IF(G7501&lt;&gt;"",G7501,F7501),OFFSET('Maximum minutes'!$C$1,T7501-1,0,1,U7501+1),0)-1)*IF(OR(ISNUMBER(J7501),J7501="sans examen"),1,0)*IF(W7501&lt;MinDate,1,0),"")</f>
        <v/>
      </c>
      <c r="N7501" s="36">
        <f t="shared" ca="1" si="235"/>
        <v>0</v>
      </c>
      <c r="O7501" s="36" t="e">
        <f ca="1">LEFT(OFFSET(Lists!$Q$2,MATCH(E7501,Lists!$R$3:$R$19,0),0),4)</f>
        <v>#N/A</v>
      </c>
      <c r="P7501" s="36" t="e">
        <f ca="1">MATCH(O7501,Lists!$S$2:$S$640,1)</f>
        <v>#N/A</v>
      </c>
      <c r="Q7501" s="36" t="e">
        <f ca="1">MATCH(LEFT(OFFSET(Lists!$Q$2,MATCH(E7501,Lists!$R$3:$R$19,0)+1,0),4),Lists!$S$3:$S$640,1)</f>
        <v>#N/A</v>
      </c>
      <c r="R7501" s="36" t="e">
        <f ca="1">LEFT(OFFSET(Lists!$S$2,P7501-1+MATCH(F7501,OFFSET(Lists!$T$3,P7501-1,0,Q7501-P7501+1),0),0),6)</f>
        <v>#N/A</v>
      </c>
      <c r="S7501" s="36" t="e">
        <f ca="1">VLOOKUP(R7501,Lists!B:D,3,FALSE)</f>
        <v>#N/A</v>
      </c>
      <c r="T7501" s="36" t="str">
        <f>IF(F7501&lt;&gt;"",MATCH(R7501,'Maximum minutes'!B:B,0),"")</f>
        <v/>
      </c>
      <c r="U7501" s="36">
        <f ca="1">IF(F7501&lt;&gt;"",COUNTA(OFFSET('Maximum minutes'!$C$1,'Annexe A1 Cours'!T7501,0,1,50)),0)</f>
        <v>0</v>
      </c>
      <c r="V7501" s="37">
        <f ca="1">IFERROR(OFFSET('Maximum minutes'!$C$1,T7501+1,-1+MATCH(G7501,OFFSET('Maximum minutes'!$C$1,T7501-1,0,1,50),0)),0)</f>
        <v>0</v>
      </c>
      <c r="W7501" s="38">
        <f t="shared" ca="1" si="234"/>
        <v>0</v>
      </c>
    </row>
    <row r="7502" spans="1:23" s="36" customFormat="1" ht="18.75">
      <c r="A7502" s="34"/>
      <c r="B7502" s="39"/>
      <c r="C7502" s="39"/>
      <c r="D7502" s="35"/>
      <c r="E7502" s="40"/>
      <c r="F7502" s="39"/>
      <c r="G7502" s="39"/>
      <c r="H7502" s="39"/>
      <c r="I7502" s="34"/>
      <c r="J7502" s="34"/>
      <c r="K7502" s="34"/>
      <c r="L7502" s="34"/>
      <c r="M7502" s="43" t="str">
        <f ca="1">IFERROR(OFFSET('Maximum minutes'!$C$1,T7502,MATCH(IF(G7502&lt;&gt;"",G7502,F7502),OFFSET('Maximum minutes'!$C$1,T7502-1,0,1,U7502+1),0)-1)*IF(OR(ISNUMBER(J7502),J7502="sans examen"),1,0)*IF(W7502&lt;MinDate,1,0),"")</f>
        <v/>
      </c>
      <c r="N7502" s="36">
        <f t="shared" ca="1" si="235"/>
        <v>0</v>
      </c>
      <c r="O7502" s="36" t="e">
        <f ca="1">LEFT(OFFSET(Lists!$Q$2,MATCH(E7502,Lists!$R$3:$R$19,0),0),4)</f>
        <v>#N/A</v>
      </c>
      <c r="P7502" s="36" t="e">
        <f ca="1">MATCH(O7502,Lists!$S$2:$S$640,1)</f>
        <v>#N/A</v>
      </c>
      <c r="Q7502" s="36" t="e">
        <f ca="1">MATCH(LEFT(OFFSET(Lists!$Q$2,MATCH(E7502,Lists!$R$3:$R$19,0)+1,0),4),Lists!$S$3:$S$640,1)</f>
        <v>#N/A</v>
      </c>
      <c r="R7502" s="36" t="e">
        <f ca="1">LEFT(OFFSET(Lists!$S$2,P7502-1+MATCH(F7502,OFFSET(Lists!$T$3,P7502-1,0,Q7502-P7502+1),0),0),6)</f>
        <v>#N/A</v>
      </c>
      <c r="S7502" s="36" t="e">
        <f ca="1">VLOOKUP(R7502,Lists!B:D,3,FALSE)</f>
        <v>#N/A</v>
      </c>
      <c r="T7502" s="36" t="str">
        <f>IF(F7502&lt;&gt;"",MATCH(R7502,'Maximum minutes'!B:B,0),"")</f>
        <v/>
      </c>
      <c r="U7502" s="36">
        <f ca="1">IF(F7502&lt;&gt;"",COUNTA(OFFSET('Maximum minutes'!$C$1,'Annexe A1 Cours'!T7502,0,1,50)),0)</f>
        <v>0</v>
      </c>
      <c r="V7502" s="37">
        <f ca="1">IFERROR(OFFSET('Maximum minutes'!$C$1,T7502+1,-1+MATCH(G7502,OFFSET('Maximum minutes'!$C$1,T7502-1,0,1,50),0)),0)</f>
        <v>0</v>
      </c>
      <c r="W7502" s="38">
        <f t="shared" ca="1" si="234"/>
        <v>0</v>
      </c>
    </row>
    <row r="7503" spans="1:23" s="36" customFormat="1" ht="18.75">
      <c r="A7503" s="34"/>
      <c r="B7503" s="39"/>
      <c r="C7503" s="39"/>
      <c r="D7503" s="35"/>
      <c r="E7503" s="40"/>
      <c r="F7503" s="39"/>
      <c r="G7503" s="39"/>
      <c r="H7503" s="39"/>
      <c r="I7503" s="34"/>
      <c r="J7503" s="34"/>
      <c r="K7503" s="34"/>
      <c r="L7503" s="34"/>
      <c r="M7503" s="43" t="str">
        <f ca="1">IFERROR(OFFSET('Maximum minutes'!$C$1,T7503,MATCH(IF(G7503&lt;&gt;"",G7503,F7503),OFFSET('Maximum minutes'!$C$1,T7503-1,0,1,U7503+1),0)-1)*IF(OR(ISNUMBER(J7503),J7503="sans examen"),1,0)*IF(W7503&lt;MinDate,1,0),"")</f>
        <v/>
      </c>
      <c r="N7503" s="36">
        <f t="shared" ca="1" si="235"/>
        <v>0</v>
      </c>
      <c r="O7503" s="36" t="e">
        <f ca="1">LEFT(OFFSET(Lists!$Q$2,MATCH(E7503,Lists!$R$3:$R$19,0),0),4)</f>
        <v>#N/A</v>
      </c>
      <c r="P7503" s="36" t="e">
        <f ca="1">MATCH(O7503,Lists!$S$2:$S$640,1)</f>
        <v>#N/A</v>
      </c>
      <c r="Q7503" s="36" t="e">
        <f ca="1">MATCH(LEFT(OFFSET(Lists!$Q$2,MATCH(E7503,Lists!$R$3:$R$19,0)+1,0),4),Lists!$S$3:$S$640,1)</f>
        <v>#N/A</v>
      </c>
      <c r="R7503" s="36" t="e">
        <f ca="1">LEFT(OFFSET(Lists!$S$2,P7503-1+MATCH(F7503,OFFSET(Lists!$T$3,P7503-1,0,Q7503-P7503+1),0),0),6)</f>
        <v>#N/A</v>
      </c>
      <c r="S7503" s="36" t="e">
        <f ca="1">VLOOKUP(R7503,Lists!B:D,3,FALSE)</f>
        <v>#N/A</v>
      </c>
      <c r="T7503" s="36" t="str">
        <f>IF(F7503&lt;&gt;"",MATCH(R7503,'Maximum minutes'!B:B,0),"")</f>
        <v/>
      </c>
      <c r="U7503" s="36">
        <f ca="1">IF(F7503&lt;&gt;"",COUNTA(OFFSET('Maximum minutes'!$C$1,'Annexe A1 Cours'!T7503,0,1,50)),0)</f>
        <v>0</v>
      </c>
      <c r="V7503" s="37">
        <f ca="1">IFERROR(OFFSET('Maximum minutes'!$C$1,T7503+1,-1+MATCH(G7503,OFFSET('Maximum minutes'!$C$1,T7503-1,0,1,50),0)),0)</f>
        <v>0</v>
      </c>
      <c r="W7503" s="38">
        <f t="shared" ca="1" si="234"/>
        <v>0</v>
      </c>
    </row>
    <row r="7504" spans="1:23" s="36" customFormat="1" ht="18.75">
      <c r="A7504" s="34"/>
      <c r="B7504" s="39"/>
      <c r="C7504" s="39"/>
      <c r="D7504" s="35"/>
      <c r="E7504" s="40"/>
      <c r="F7504" s="39"/>
      <c r="G7504" s="39"/>
      <c r="H7504" s="39"/>
      <c r="I7504" s="34"/>
      <c r="J7504" s="34"/>
      <c r="K7504" s="34"/>
      <c r="L7504" s="34"/>
      <c r="M7504" s="43" t="str">
        <f ca="1">IFERROR(OFFSET('Maximum minutes'!$C$1,T7504,MATCH(IF(G7504&lt;&gt;"",G7504,F7504),OFFSET('Maximum minutes'!$C$1,T7504-1,0,1,U7504+1),0)-1)*IF(OR(ISNUMBER(J7504),J7504="sans examen"),1,0)*IF(W7504&lt;MinDate,1,0),"")</f>
        <v/>
      </c>
      <c r="N7504" s="36">
        <f t="shared" ca="1" si="235"/>
        <v>0</v>
      </c>
      <c r="O7504" s="36" t="e">
        <f ca="1">LEFT(OFFSET(Lists!$Q$2,MATCH(E7504,Lists!$R$3:$R$19,0),0),4)</f>
        <v>#N/A</v>
      </c>
      <c r="P7504" s="36" t="e">
        <f ca="1">MATCH(O7504,Lists!$S$2:$S$640,1)</f>
        <v>#N/A</v>
      </c>
      <c r="Q7504" s="36" t="e">
        <f ca="1">MATCH(LEFT(OFFSET(Lists!$Q$2,MATCH(E7504,Lists!$R$3:$R$19,0)+1,0),4),Lists!$S$3:$S$640,1)</f>
        <v>#N/A</v>
      </c>
      <c r="R7504" s="36" t="e">
        <f ca="1">LEFT(OFFSET(Lists!$S$2,P7504-1+MATCH(F7504,OFFSET(Lists!$T$3,P7504-1,0,Q7504-P7504+1),0),0),6)</f>
        <v>#N/A</v>
      </c>
      <c r="S7504" s="36" t="e">
        <f ca="1">VLOOKUP(R7504,Lists!B:D,3,FALSE)</f>
        <v>#N/A</v>
      </c>
      <c r="T7504" s="36" t="str">
        <f>IF(F7504&lt;&gt;"",MATCH(R7504,'Maximum minutes'!B:B,0),"")</f>
        <v/>
      </c>
      <c r="U7504" s="36">
        <f ca="1">IF(F7504&lt;&gt;"",COUNTA(OFFSET('Maximum minutes'!$C$1,'Annexe A1 Cours'!T7504,0,1,50)),0)</f>
        <v>0</v>
      </c>
      <c r="V7504" s="37">
        <f ca="1">IFERROR(OFFSET('Maximum minutes'!$C$1,T7504+1,-1+MATCH(G7504,OFFSET('Maximum minutes'!$C$1,T7504-1,0,1,50),0)),0)</f>
        <v>0</v>
      </c>
      <c r="W7504" s="38">
        <f t="shared" ca="1" si="234"/>
        <v>0</v>
      </c>
    </row>
    <row r="7505" spans="1:23" s="36" customFormat="1" ht="18.75">
      <c r="A7505" s="34"/>
      <c r="B7505" s="39"/>
      <c r="C7505" s="39"/>
      <c r="D7505" s="35"/>
      <c r="E7505" s="40"/>
      <c r="F7505" s="39"/>
      <c r="G7505" s="39"/>
      <c r="H7505" s="39"/>
      <c r="I7505" s="34"/>
      <c r="J7505" s="34"/>
      <c r="K7505" s="34"/>
      <c r="L7505" s="34"/>
      <c r="M7505" s="43" t="str">
        <f ca="1">IFERROR(OFFSET('Maximum minutes'!$C$1,T7505,MATCH(IF(G7505&lt;&gt;"",G7505,F7505),OFFSET('Maximum minutes'!$C$1,T7505-1,0,1,U7505+1),0)-1)*IF(OR(ISNUMBER(J7505),J7505="sans examen"),1,0)*IF(W7505&lt;MinDate,1,0),"")</f>
        <v/>
      </c>
      <c r="N7505" s="36">
        <f t="shared" ca="1" si="235"/>
        <v>0</v>
      </c>
      <c r="O7505" s="36" t="e">
        <f ca="1">LEFT(OFFSET(Lists!$Q$2,MATCH(E7505,Lists!$R$3:$R$19,0),0),4)</f>
        <v>#N/A</v>
      </c>
      <c r="P7505" s="36" t="e">
        <f ca="1">MATCH(O7505,Lists!$S$2:$S$640,1)</f>
        <v>#N/A</v>
      </c>
      <c r="Q7505" s="36" t="e">
        <f ca="1">MATCH(LEFT(OFFSET(Lists!$Q$2,MATCH(E7505,Lists!$R$3:$R$19,0)+1,0),4),Lists!$S$3:$S$640,1)</f>
        <v>#N/A</v>
      </c>
      <c r="R7505" s="36" t="e">
        <f ca="1">LEFT(OFFSET(Lists!$S$2,P7505-1+MATCH(F7505,OFFSET(Lists!$T$3,P7505-1,0,Q7505-P7505+1),0),0),6)</f>
        <v>#N/A</v>
      </c>
      <c r="S7505" s="36" t="e">
        <f ca="1">VLOOKUP(R7505,Lists!B:D,3,FALSE)</f>
        <v>#N/A</v>
      </c>
      <c r="T7505" s="36" t="str">
        <f>IF(F7505&lt;&gt;"",MATCH(R7505,'Maximum minutes'!B:B,0),"")</f>
        <v/>
      </c>
      <c r="U7505" s="36">
        <f ca="1">IF(F7505&lt;&gt;"",COUNTA(OFFSET('Maximum minutes'!$C$1,'Annexe A1 Cours'!T7505,0,1,50)),0)</f>
        <v>0</v>
      </c>
      <c r="V7505" s="37">
        <f ca="1">IFERROR(OFFSET('Maximum minutes'!$C$1,T7505+1,-1+MATCH(G7505,OFFSET('Maximum minutes'!$C$1,T7505-1,0,1,50),0)),0)</f>
        <v>0</v>
      </c>
      <c r="W7505" s="38">
        <f t="shared" ca="1" si="234"/>
        <v>0</v>
      </c>
    </row>
    <row r="7506" spans="1:23" s="36" customFormat="1" ht="18.75">
      <c r="A7506" s="34"/>
      <c r="B7506" s="39"/>
      <c r="C7506" s="39"/>
      <c r="D7506" s="35"/>
      <c r="E7506" s="40"/>
      <c r="F7506" s="39"/>
      <c r="G7506" s="39"/>
      <c r="H7506" s="39"/>
      <c r="I7506" s="34"/>
      <c r="J7506" s="34"/>
      <c r="K7506" s="34"/>
      <c r="L7506" s="34"/>
      <c r="M7506" s="43" t="str">
        <f ca="1">IFERROR(OFFSET('Maximum minutes'!$C$1,T7506,MATCH(IF(G7506&lt;&gt;"",G7506,F7506),OFFSET('Maximum minutes'!$C$1,T7506-1,0,1,U7506+1),0)-1)*IF(OR(ISNUMBER(J7506),J7506="sans examen"),1,0)*IF(W7506&lt;MinDate,1,0),"")</f>
        <v/>
      </c>
      <c r="N7506" s="36">
        <f t="shared" ca="1" si="235"/>
        <v>0</v>
      </c>
      <c r="O7506" s="36" t="e">
        <f ca="1">LEFT(OFFSET(Lists!$Q$2,MATCH(E7506,Lists!$R$3:$R$19,0),0),4)</f>
        <v>#N/A</v>
      </c>
      <c r="P7506" s="36" t="e">
        <f ca="1">MATCH(O7506,Lists!$S$2:$S$640,1)</f>
        <v>#N/A</v>
      </c>
      <c r="Q7506" s="36" t="e">
        <f ca="1">MATCH(LEFT(OFFSET(Lists!$Q$2,MATCH(E7506,Lists!$R$3:$R$19,0)+1,0),4),Lists!$S$3:$S$640,1)</f>
        <v>#N/A</v>
      </c>
      <c r="R7506" s="36" t="e">
        <f ca="1">LEFT(OFFSET(Lists!$S$2,P7506-1+MATCH(F7506,OFFSET(Lists!$T$3,P7506-1,0,Q7506-P7506+1),0),0),6)</f>
        <v>#N/A</v>
      </c>
      <c r="S7506" s="36" t="e">
        <f ca="1">VLOOKUP(R7506,Lists!B:D,3,FALSE)</f>
        <v>#N/A</v>
      </c>
      <c r="T7506" s="36" t="str">
        <f>IF(F7506&lt;&gt;"",MATCH(R7506,'Maximum minutes'!B:B,0),"")</f>
        <v/>
      </c>
      <c r="U7506" s="36">
        <f ca="1">IF(F7506&lt;&gt;"",COUNTA(OFFSET('Maximum minutes'!$C$1,'Annexe A1 Cours'!T7506,0,1,50)),0)</f>
        <v>0</v>
      </c>
      <c r="V7506" s="37">
        <f ca="1">IFERROR(OFFSET('Maximum minutes'!$C$1,T7506+1,-1+MATCH(G7506,OFFSET('Maximum minutes'!$C$1,T7506-1,0,1,50),0)),0)</f>
        <v>0</v>
      </c>
      <c r="W7506" s="38">
        <f t="shared" ca="1" si="234"/>
        <v>0</v>
      </c>
    </row>
    <row r="7507" spans="1:23" s="36" customFormat="1" ht="18.75">
      <c r="A7507" s="34"/>
      <c r="B7507" s="39"/>
      <c r="C7507" s="39"/>
      <c r="D7507" s="35"/>
      <c r="E7507" s="40"/>
      <c r="F7507" s="39"/>
      <c r="G7507" s="39"/>
      <c r="H7507" s="39"/>
      <c r="I7507" s="34"/>
      <c r="J7507" s="34"/>
      <c r="K7507" s="34"/>
      <c r="L7507" s="34"/>
      <c r="M7507" s="43" t="str">
        <f ca="1">IFERROR(OFFSET('Maximum minutes'!$C$1,T7507,MATCH(IF(G7507&lt;&gt;"",G7507,F7507),OFFSET('Maximum minutes'!$C$1,T7507-1,0,1,U7507+1),0)-1)*IF(OR(ISNUMBER(J7507),J7507="sans examen"),1,0)*IF(W7507&lt;MinDate,1,0),"")</f>
        <v/>
      </c>
      <c r="N7507" s="36">
        <f t="shared" ca="1" si="235"/>
        <v>0</v>
      </c>
      <c r="O7507" s="36" t="e">
        <f ca="1">LEFT(OFFSET(Lists!$Q$2,MATCH(E7507,Lists!$R$3:$R$19,0),0),4)</f>
        <v>#N/A</v>
      </c>
      <c r="P7507" s="36" t="e">
        <f ca="1">MATCH(O7507,Lists!$S$2:$S$640,1)</f>
        <v>#N/A</v>
      </c>
      <c r="Q7507" s="36" t="e">
        <f ca="1">MATCH(LEFT(OFFSET(Lists!$Q$2,MATCH(E7507,Lists!$R$3:$R$19,0)+1,0),4),Lists!$S$3:$S$640,1)</f>
        <v>#N/A</v>
      </c>
      <c r="R7507" s="36" t="e">
        <f ca="1">LEFT(OFFSET(Lists!$S$2,P7507-1+MATCH(F7507,OFFSET(Lists!$T$3,P7507-1,0,Q7507-P7507+1),0),0),6)</f>
        <v>#N/A</v>
      </c>
      <c r="S7507" s="36" t="e">
        <f ca="1">VLOOKUP(R7507,Lists!B:D,3,FALSE)</f>
        <v>#N/A</v>
      </c>
      <c r="T7507" s="36" t="str">
        <f>IF(F7507&lt;&gt;"",MATCH(R7507,'Maximum minutes'!B:B,0),"")</f>
        <v/>
      </c>
      <c r="U7507" s="36">
        <f ca="1">IF(F7507&lt;&gt;"",COUNTA(OFFSET('Maximum minutes'!$C$1,'Annexe A1 Cours'!T7507,0,1,50)),0)</f>
        <v>0</v>
      </c>
      <c r="V7507" s="37">
        <f ca="1">IFERROR(OFFSET('Maximum minutes'!$C$1,T7507+1,-1+MATCH(G7507,OFFSET('Maximum minutes'!$C$1,T7507-1,0,1,50),0)),0)</f>
        <v>0</v>
      </c>
      <c r="W7507" s="38">
        <f t="shared" ca="1" si="234"/>
        <v>0</v>
      </c>
    </row>
    <row r="7508" spans="1:23" s="36" customFormat="1" ht="18.75">
      <c r="A7508" s="34"/>
      <c r="B7508" s="39"/>
      <c r="C7508" s="39"/>
      <c r="D7508" s="35"/>
      <c r="E7508" s="40"/>
      <c r="F7508" s="39"/>
      <c r="G7508" s="39"/>
      <c r="H7508" s="39"/>
      <c r="I7508" s="34"/>
      <c r="J7508" s="34"/>
      <c r="K7508" s="34"/>
      <c r="L7508" s="34"/>
      <c r="M7508" s="43" t="str">
        <f ca="1">IFERROR(OFFSET('Maximum minutes'!$C$1,T7508,MATCH(IF(G7508&lt;&gt;"",G7508,F7508),OFFSET('Maximum minutes'!$C$1,T7508-1,0,1,U7508+1),0)-1)*IF(OR(ISNUMBER(J7508),J7508="sans examen"),1,0)*IF(W7508&lt;MinDate,1,0),"")</f>
        <v/>
      </c>
      <c r="N7508" s="36">
        <f t="shared" ca="1" si="235"/>
        <v>0</v>
      </c>
      <c r="O7508" s="36" t="e">
        <f ca="1">LEFT(OFFSET(Lists!$Q$2,MATCH(E7508,Lists!$R$3:$R$19,0),0),4)</f>
        <v>#N/A</v>
      </c>
      <c r="P7508" s="36" t="e">
        <f ca="1">MATCH(O7508,Lists!$S$2:$S$640,1)</f>
        <v>#N/A</v>
      </c>
      <c r="Q7508" s="36" t="e">
        <f ca="1">MATCH(LEFT(OFFSET(Lists!$Q$2,MATCH(E7508,Lists!$R$3:$R$19,0)+1,0),4),Lists!$S$3:$S$640,1)</f>
        <v>#N/A</v>
      </c>
      <c r="R7508" s="36" t="e">
        <f ca="1">LEFT(OFFSET(Lists!$S$2,P7508-1+MATCH(F7508,OFFSET(Lists!$T$3,P7508-1,0,Q7508-P7508+1),0),0),6)</f>
        <v>#N/A</v>
      </c>
      <c r="S7508" s="36" t="e">
        <f ca="1">VLOOKUP(R7508,Lists!B:D,3,FALSE)</f>
        <v>#N/A</v>
      </c>
      <c r="T7508" s="36" t="str">
        <f>IF(F7508&lt;&gt;"",MATCH(R7508,'Maximum minutes'!B:B,0),"")</f>
        <v/>
      </c>
      <c r="U7508" s="36">
        <f ca="1">IF(F7508&lt;&gt;"",COUNTA(OFFSET('Maximum minutes'!$C$1,'Annexe A1 Cours'!T7508,0,1,50)),0)</f>
        <v>0</v>
      </c>
      <c r="V7508" s="37">
        <f ca="1">IFERROR(OFFSET('Maximum minutes'!$C$1,T7508+1,-1+MATCH(G7508,OFFSET('Maximum minutes'!$C$1,T7508-1,0,1,50),0)),0)</f>
        <v>0</v>
      </c>
      <c r="W7508" s="38">
        <f t="shared" ca="1" si="234"/>
        <v>0</v>
      </c>
    </row>
    <row r="7509" spans="1:23" s="36" customFormat="1" ht="18.75">
      <c r="A7509" s="34"/>
      <c r="B7509" s="39"/>
      <c r="C7509" s="39"/>
      <c r="D7509" s="35"/>
      <c r="E7509" s="40"/>
      <c r="F7509" s="39"/>
      <c r="G7509" s="39"/>
      <c r="H7509" s="39"/>
      <c r="I7509" s="34"/>
      <c r="J7509" s="34"/>
      <c r="K7509" s="34"/>
      <c r="L7509" s="34"/>
      <c r="M7509" s="43" t="str">
        <f ca="1">IFERROR(OFFSET('Maximum minutes'!$C$1,T7509,MATCH(IF(G7509&lt;&gt;"",G7509,F7509),OFFSET('Maximum minutes'!$C$1,T7509-1,0,1,U7509+1),0)-1)*IF(OR(ISNUMBER(J7509),J7509="sans examen"),1,0)*IF(W7509&lt;MinDate,1,0),"")</f>
        <v/>
      </c>
      <c r="N7509" s="36">
        <f t="shared" ca="1" si="235"/>
        <v>0</v>
      </c>
      <c r="O7509" s="36" t="e">
        <f ca="1">LEFT(OFFSET(Lists!$Q$2,MATCH(E7509,Lists!$R$3:$R$19,0),0),4)</f>
        <v>#N/A</v>
      </c>
      <c r="P7509" s="36" t="e">
        <f ca="1">MATCH(O7509,Lists!$S$2:$S$640,1)</f>
        <v>#N/A</v>
      </c>
      <c r="Q7509" s="36" t="e">
        <f ca="1">MATCH(LEFT(OFFSET(Lists!$Q$2,MATCH(E7509,Lists!$R$3:$R$19,0)+1,0),4),Lists!$S$3:$S$640,1)</f>
        <v>#N/A</v>
      </c>
      <c r="R7509" s="36" t="e">
        <f ca="1">LEFT(OFFSET(Lists!$S$2,P7509-1+MATCH(F7509,OFFSET(Lists!$T$3,P7509-1,0,Q7509-P7509+1),0),0),6)</f>
        <v>#N/A</v>
      </c>
      <c r="S7509" s="36" t="e">
        <f ca="1">VLOOKUP(R7509,Lists!B:D,3,FALSE)</f>
        <v>#N/A</v>
      </c>
      <c r="T7509" s="36" t="str">
        <f>IF(F7509&lt;&gt;"",MATCH(R7509,'Maximum minutes'!B:B,0),"")</f>
        <v/>
      </c>
      <c r="U7509" s="36">
        <f ca="1">IF(F7509&lt;&gt;"",COUNTA(OFFSET('Maximum minutes'!$C$1,'Annexe A1 Cours'!T7509,0,1,50)),0)</f>
        <v>0</v>
      </c>
      <c r="V7509" s="37">
        <f ca="1">IFERROR(OFFSET('Maximum minutes'!$C$1,T7509+1,-1+MATCH(G7509,OFFSET('Maximum minutes'!$C$1,T7509-1,0,1,50),0)),0)</f>
        <v>0</v>
      </c>
      <c r="W7509" s="38">
        <f t="shared" ca="1" si="234"/>
        <v>0</v>
      </c>
    </row>
    <row r="7510" spans="1:23" s="36" customFormat="1" ht="18.75">
      <c r="A7510" s="34"/>
      <c r="B7510" s="39"/>
      <c r="C7510" s="39"/>
      <c r="D7510" s="35"/>
      <c r="E7510" s="40"/>
      <c r="F7510" s="39"/>
      <c r="G7510" s="39"/>
      <c r="H7510" s="39"/>
      <c r="I7510" s="34"/>
      <c r="J7510" s="34"/>
      <c r="K7510" s="34"/>
      <c r="L7510" s="34"/>
      <c r="M7510" s="43" t="str">
        <f ca="1">IFERROR(OFFSET('Maximum minutes'!$C$1,T7510,MATCH(IF(G7510&lt;&gt;"",G7510,F7510),OFFSET('Maximum minutes'!$C$1,T7510-1,0,1,U7510+1),0)-1)*IF(OR(ISNUMBER(J7510),J7510="sans examen"),1,0)*IF(W7510&lt;MinDate,1,0),"")</f>
        <v/>
      </c>
      <c r="N7510" s="36">
        <f t="shared" ca="1" si="235"/>
        <v>0</v>
      </c>
      <c r="O7510" s="36" t="e">
        <f ca="1">LEFT(OFFSET(Lists!$Q$2,MATCH(E7510,Lists!$R$3:$R$19,0),0),4)</f>
        <v>#N/A</v>
      </c>
      <c r="P7510" s="36" t="e">
        <f ca="1">MATCH(O7510,Lists!$S$2:$S$640,1)</f>
        <v>#N/A</v>
      </c>
      <c r="Q7510" s="36" t="e">
        <f ca="1">MATCH(LEFT(OFFSET(Lists!$Q$2,MATCH(E7510,Lists!$R$3:$R$19,0)+1,0),4),Lists!$S$3:$S$640,1)</f>
        <v>#N/A</v>
      </c>
      <c r="R7510" s="36" t="e">
        <f ca="1">LEFT(OFFSET(Lists!$S$2,P7510-1+MATCH(F7510,OFFSET(Lists!$T$3,P7510-1,0,Q7510-P7510+1),0),0),6)</f>
        <v>#N/A</v>
      </c>
      <c r="S7510" s="36" t="e">
        <f ca="1">VLOOKUP(R7510,Lists!B:D,3,FALSE)</f>
        <v>#N/A</v>
      </c>
      <c r="T7510" s="36" t="str">
        <f>IF(F7510&lt;&gt;"",MATCH(R7510,'Maximum minutes'!B:B,0),"")</f>
        <v/>
      </c>
      <c r="U7510" s="36">
        <f ca="1">IF(F7510&lt;&gt;"",COUNTA(OFFSET('Maximum minutes'!$C$1,'Annexe A1 Cours'!T7510,0,1,50)),0)</f>
        <v>0</v>
      </c>
      <c r="V7510" s="37">
        <f ca="1">IFERROR(OFFSET('Maximum minutes'!$C$1,T7510+1,-1+MATCH(G7510,OFFSET('Maximum minutes'!$C$1,T7510-1,0,1,50),0)),0)</f>
        <v>0</v>
      </c>
      <c r="W7510" s="38">
        <f t="shared" ca="1" si="234"/>
        <v>0</v>
      </c>
    </row>
    <row r="7511" spans="1:23" s="36" customFormat="1" ht="18.75">
      <c r="A7511" s="34"/>
      <c r="B7511" s="39"/>
      <c r="C7511" s="39"/>
      <c r="D7511" s="35"/>
      <c r="E7511" s="40"/>
      <c r="F7511" s="39"/>
      <c r="G7511" s="39"/>
      <c r="H7511" s="39"/>
      <c r="I7511" s="34"/>
      <c r="J7511" s="34"/>
      <c r="K7511" s="34"/>
      <c r="L7511" s="34"/>
      <c r="M7511" s="43" t="str">
        <f ca="1">IFERROR(OFFSET('Maximum minutes'!$C$1,T7511,MATCH(IF(G7511&lt;&gt;"",G7511,F7511),OFFSET('Maximum minutes'!$C$1,T7511-1,0,1,U7511+1),0)-1)*IF(OR(ISNUMBER(J7511),J7511="sans examen"),1,0)*IF(W7511&lt;MinDate,1,0),"")</f>
        <v/>
      </c>
      <c r="N7511" s="36">
        <f t="shared" ca="1" si="235"/>
        <v>0</v>
      </c>
      <c r="O7511" s="36" t="e">
        <f ca="1">LEFT(OFFSET(Lists!$Q$2,MATCH(E7511,Lists!$R$3:$R$19,0),0),4)</f>
        <v>#N/A</v>
      </c>
      <c r="P7511" s="36" t="e">
        <f ca="1">MATCH(O7511,Lists!$S$2:$S$640,1)</f>
        <v>#N/A</v>
      </c>
      <c r="Q7511" s="36" t="e">
        <f ca="1">MATCH(LEFT(OFFSET(Lists!$Q$2,MATCH(E7511,Lists!$R$3:$R$19,0)+1,0),4),Lists!$S$3:$S$640,1)</f>
        <v>#N/A</v>
      </c>
      <c r="R7511" s="36" t="e">
        <f ca="1">LEFT(OFFSET(Lists!$S$2,P7511-1+MATCH(F7511,OFFSET(Lists!$T$3,P7511-1,0,Q7511-P7511+1),0),0),6)</f>
        <v>#N/A</v>
      </c>
      <c r="S7511" s="36" t="e">
        <f ca="1">VLOOKUP(R7511,Lists!B:D,3,FALSE)</f>
        <v>#N/A</v>
      </c>
      <c r="T7511" s="36" t="str">
        <f>IF(F7511&lt;&gt;"",MATCH(R7511,'Maximum minutes'!B:B,0),"")</f>
        <v/>
      </c>
      <c r="U7511" s="36">
        <f ca="1">IF(F7511&lt;&gt;"",COUNTA(OFFSET('Maximum minutes'!$C$1,'Annexe A1 Cours'!T7511,0,1,50)),0)</f>
        <v>0</v>
      </c>
      <c r="V7511" s="37">
        <f ca="1">IFERROR(OFFSET('Maximum minutes'!$C$1,T7511+1,-1+MATCH(G7511,OFFSET('Maximum minutes'!$C$1,T7511-1,0,1,50),0)),0)</f>
        <v>0</v>
      </c>
      <c r="W7511" s="38">
        <f t="shared" ca="1" si="234"/>
        <v>0</v>
      </c>
    </row>
    <row r="7512" spans="1:23" s="36" customFormat="1" ht="18.75">
      <c r="A7512" s="34"/>
      <c r="B7512" s="39"/>
      <c r="C7512" s="39"/>
      <c r="D7512" s="35"/>
      <c r="E7512" s="40"/>
      <c r="F7512" s="39"/>
      <c r="G7512" s="39"/>
      <c r="H7512" s="39"/>
      <c r="I7512" s="34"/>
      <c r="J7512" s="34"/>
      <c r="K7512" s="34"/>
      <c r="L7512" s="34"/>
      <c r="M7512" s="43" t="str">
        <f ca="1">IFERROR(OFFSET('Maximum minutes'!$C$1,T7512,MATCH(IF(G7512&lt;&gt;"",G7512,F7512),OFFSET('Maximum minutes'!$C$1,T7512-1,0,1,U7512+1),0)-1)*IF(OR(ISNUMBER(J7512),J7512="sans examen"),1,0)*IF(W7512&lt;MinDate,1,0),"")</f>
        <v/>
      </c>
      <c r="N7512" s="36">
        <f t="shared" ca="1" si="235"/>
        <v>0</v>
      </c>
      <c r="O7512" s="36" t="e">
        <f ca="1">LEFT(OFFSET(Lists!$Q$2,MATCH(E7512,Lists!$R$3:$R$19,0),0),4)</f>
        <v>#N/A</v>
      </c>
      <c r="P7512" s="36" t="e">
        <f ca="1">MATCH(O7512,Lists!$S$2:$S$640,1)</f>
        <v>#N/A</v>
      </c>
      <c r="Q7512" s="36" t="e">
        <f ca="1">MATCH(LEFT(OFFSET(Lists!$Q$2,MATCH(E7512,Lists!$R$3:$R$19,0)+1,0),4),Lists!$S$3:$S$640,1)</f>
        <v>#N/A</v>
      </c>
      <c r="R7512" s="36" t="e">
        <f ca="1">LEFT(OFFSET(Lists!$S$2,P7512-1+MATCH(F7512,OFFSET(Lists!$T$3,P7512-1,0,Q7512-P7512+1),0),0),6)</f>
        <v>#N/A</v>
      </c>
      <c r="S7512" s="36" t="e">
        <f ca="1">VLOOKUP(R7512,Lists!B:D,3,FALSE)</f>
        <v>#N/A</v>
      </c>
      <c r="T7512" s="36" t="str">
        <f>IF(F7512&lt;&gt;"",MATCH(R7512,'Maximum minutes'!B:B,0),"")</f>
        <v/>
      </c>
      <c r="U7512" s="36">
        <f ca="1">IF(F7512&lt;&gt;"",COUNTA(OFFSET('Maximum minutes'!$C$1,'Annexe A1 Cours'!T7512,0,1,50)),0)</f>
        <v>0</v>
      </c>
      <c r="V7512" s="37">
        <f ca="1">IFERROR(OFFSET('Maximum minutes'!$C$1,T7512+1,-1+MATCH(G7512,OFFSET('Maximum minutes'!$C$1,T7512-1,0,1,50),0)),0)</f>
        <v>0</v>
      </c>
      <c r="W7512" s="38">
        <f t="shared" ca="1" si="234"/>
        <v>0</v>
      </c>
    </row>
    <row r="7513" spans="1:23" s="36" customFormat="1" ht="18.75">
      <c r="A7513" s="34"/>
      <c r="B7513" s="39"/>
      <c r="C7513" s="39"/>
      <c r="D7513" s="35"/>
      <c r="E7513" s="40"/>
      <c r="F7513" s="39"/>
      <c r="G7513" s="39"/>
      <c r="H7513" s="39"/>
      <c r="I7513" s="34"/>
      <c r="J7513" s="34"/>
      <c r="K7513" s="34"/>
      <c r="L7513" s="34"/>
      <c r="M7513" s="43" t="str">
        <f ca="1">IFERROR(OFFSET('Maximum minutes'!$C$1,T7513,MATCH(IF(G7513&lt;&gt;"",G7513,F7513),OFFSET('Maximum minutes'!$C$1,T7513-1,0,1,U7513+1),0)-1)*IF(OR(ISNUMBER(J7513),J7513="sans examen"),1,0)*IF(W7513&lt;MinDate,1,0),"")</f>
        <v/>
      </c>
      <c r="N7513" s="36">
        <f t="shared" ca="1" si="235"/>
        <v>0</v>
      </c>
      <c r="O7513" s="36" t="e">
        <f ca="1">LEFT(OFFSET(Lists!$Q$2,MATCH(E7513,Lists!$R$3:$R$19,0),0),4)</f>
        <v>#N/A</v>
      </c>
      <c r="P7513" s="36" t="e">
        <f ca="1">MATCH(O7513,Lists!$S$2:$S$640,1)</f>
        <v>#N/A</v>
      </c>
      <c r="Q7513" s="36" t="e">
        <f ca="1">MATCH(LEFT(OFFSET(Lists!$Q$2,MATCH(E7513,Lists!$R$3:$R$19,0)+1,0),4),Lists!$S$3:$S$640,1)</f>
        <v>#N/A</v>
      </c>
      <c r="R7513" s="36" t="e">
        <f ca="1">LEFT(OFFSET(Lists!$S$2,P7513-1+MATCH(F7513,OFFSET(Lists!$T$3,P7513-1,0,Q7513-P7513+1),0),0),6)</f>
        <v>#N/A</v>
      </c>
      <c r="S7513" s="36" t="e">
        <f ca="1">VLOOKUP(R7513,Lists!B:D,3,FALSE)</f>
        <v>#N/A</v>
      </c>
      <c r="T7513" s="36" t="str">
        <f>IF(F7513&lt;&gt;"",MATCH(R7513,'Maximum minutes'!B:B,0),"")</f>
        <v/>
      </c>
      <c r="U7513" s="36">
        <f ca="1">IF(F7513&lt;&gt;"",COUNTA(OFFSET('Maximum minutes'!$C$1,'Annexe A1 Cours'!T7513,0,1,50)),0)</f>
        <v>0</v>
      </c>
      <c r="V7513" s="37">
        <f ca="1">IFERROR(OFFSET('Maximum minutes'!$C$1,T7513+1,-1+MATCH(G7513,OFFSET('Maximum minutes'!$C$1,T7513-1,0,1,50),0)),0)</f>
        <v>0</v>
      </c>
      <c r="W7513" s="38">
        <f t="shared" ca="1" si="234"/>
        <v>0</v>
      </c>
    </row>
    <row r="7514" spans="1:23" s="36" customFormat="1" ht="18.75">
      <c r="A7514" s="34"/>
      <c r="B7514" s="39"/>
      <c r="C7514" s="39"/>
      <c r="D7514" s="35"/>
      <c r="E7514" s="40"/>
      <c r="F7514" s="39"/>
      <c r="G7514" s="39"/>
      <c r="H7514" s="39"/>
      <c r="I7514" s="34"/>
      <c r="J7514" s="34"/>
      <c r="K7514" s="34"/>
      <c r="L7514" s="34"/>
      <c r="M7514" s="43" t="str">
        <f ca="1">IFERROR(OFFSET('Maximum minutes'!$C$1,T7514,MATCH(IF(G7514&lt;&gt;"",G7514,F7514),OFFSET('Maximum minutes'!$C$1,T7514-1,0,1,U7514+1),0)-1)*IF(OR(ISNUMBER(J7514),J7514="sans examen"),1,0)*IF(W7514&lt;MinDate,1,0),"")</f>
        <v/>
      </c>
      <c r="N7514" s="36">
        <f t="shared" ca="1" si="235"/>
        <v>0</v>
      </c>
      <c r="O7514" s="36" t="e">
        <f ca="1">LEFT(OFFSET(Lists!$Q$2,MATCH(E7514,Lists!$R$3:$R$19,0),0),4)</f>
        <v>#N/A</v>
      </c>
      <c r="P7514" s="36" t="e">
        <f ca="1">MATCH(O7514,Lists!$S$2:$S$640,1)</f>
        <v>#N/A</v>
      </c>
      <c r="Q7514" s="36" t="e">
        <f ca="1">MATCH(LEFT(OFFSET(Lists!$Q$2,MATCH(E7514,Lists!$R$3:$R$19,0)+1,0),4),Lists!$S$3:$S$640,1)</f>
        <v>#N/A</v>
      </c>
      <c r="R7514" s="36" t="e">
        <f ca="1">LEFT(OFFSET(Lists!$S$2,P7514-1+MATCH(F7514,OFFSET(Lists!$T$3,P7514-1,0,Q7514-P7514+1),0),0),6)</f>
        <v>#N/A</v>
      </c>
      <c r="S7514" s="36" t="e">
        <f ca="1">VLOOKUP(R7514,Lists!B:D,3,FALSE)</f>
        <v>#N/A</v>
      </c>
      <c r="T7514" s="36" t="str">
        <f>IF(F7514&lt;&gt;"",MATCH(R7514,'Maximum minutes'!B:B,0),"")</f>
        <v/>
      </c>
      <c r="U7514" s="36">
        <f ca="1">IF(F7514&lt;&gt;"",COUNTA(OFFSET('Maximum minutes'!$C$1,'Annexe A1 Cours'!T7514,0,1,50)),0)</f>
        <v>0</v>
      </c>
      <c r="V7514" s="37">
        <f ca="1">IFERROR(OFFSET('Maximum minutes'!$C$1,T7514+1,-1+MATCH(G7514,OFFSET('Maximum minutes'!$C$1,T7514-1,0,1,50),0)),0)</f>
        <v>0</v>
      </c>
      <c r="W7514" s="38">
        <f t="shared" ca="1" si="234"/>
        <v>0</v>
      </c>
    </row>
    <row r="7515" spans="1:23" s="36" customFormat="1" ht="18.75">
      <c r="A7515" s="34"/>
      <c r="B7515" s="39"/>
      <c r="C7515" s="39"/>
      <c r="D7515" s="35"/>
      <c r="E7515" s="40"/>
      <c r="F7515" s="39"/>
      <c r="G7515" s="39"/>
      <c r="H7515" s="39"/>
      <c r="I7515" s="34"/>
      <c r="J7515" s="34"/>
      <c r="K7515" s="34"/>
      <c r="L7515" s="34"/>
      <c r="M7515" s="43" t="str">
        <f ca="1">IFERROR(OFFSET('Maximum minutes'!$C$1,T7515,MATCH(IF(G7515&lt;&gt;"",G7515,F7515),OFFSET('Maximum minutes'!$C$1,T7515-1,0,1,U7515+1),0)-1)*IF(OR(ISNUMBER(J7515),J7515="sans examen"),1,0)*IF(W7515&lt;MinDate,1,0),"")</f>
        <v/>
      </c>
      <c r="N7515" s="36">
        <f t="shared" ca="1" si="235"/>
        <v>0</v>
      </c>
      <c r="O7515" s="36" t="e">
        <f ca="1">LEFT(OFFSET(Lists!$Q$2,MATCH(E7515,Lists!$R$3:$R$19,0),0),4)</f>
        <v>#N/A</v>
      </c>
      <c r="P7515" s="36" t="e">
        <f ca="1">MATCH(O7515,Lists!$S$2:$S$640,1)</f>
        <v>#N/A</v>
      </c>
      <c r="Q7515" s="36" t="e">
        <f ca="1">MATCH(LEFT(OFFSET(Lists!$Q$2,MATCH(E7515,Lists!$R$3:$R$19,0)+1,0),4),Lists!$S$3:$S$640,1)</f>
        <v>#N/A</v>
      </c>
      <c r="R7515" s="36" t="e">
        <f ca="1">LEFT(OFFSET(Lists!$S$2,P7515-1+MATCH(F7515,OFFSET(Lists!$T$3,P7515-1,0,Q7515-P7515+1),0),0),6)</f>
        <v>#N/A</v>
      </c>
      <c r="S7515" s="36" t="e">
        <f ca="1">VLOOKUP(R7515,Lists!B:D,3,FALSE)</f>
        <v>#N/A</v>
      </c>
      <c r="T7515" s="36" t="str">
        <f>IF(F7515&lt;&gt;"",MATCH(R7515,'Maximum minutes'!B:B,0),"")</f>
        <v/>
      </c>
      <c r="U7515" s="36">
        <f ca="1">IF(F7515&lt;&gt;"",COUNTA(OFFSET('Maximum minutes'!$C$1,'Annexe A1 Cours'!T7515,0,1,50)),0)</f>
        <v>0</v>
      </c>
      <c r="V7515" s="37">
        <f ca="1">IFERROR(OFFSET('Maximum minutes'!$C$1,T7515+1,-1+MATCH(G7515,OFFSET('Maximum minutes'!$C$1,T7515-1,0,1,50),0)),0)</f>
        <v>0</v>
      </c>
      <c r="W7515" s="38">
        <f t="shared" ca="1" si="234"/>
        <v>0</v>
      </c>
    </row>
    <row r="7516" spans="1:23" s="36" customFormat="1" ht="18.75">
      <c r="A7516" s="34"/>
      <c r="B7516" s="39"/>
      <c r="C7516" s="39"/>
      <c r="D7516" s="35"/>
      <c r="E7516" s="40"/>
      <c r="F7516" s="39"/>
      <c r="G7516" s="39"/>
      <c r="H7516" s="39"/>
      <c r="I7516" s="34"/>
      <c r="J7516" s="34"/>
      <c r="K7516" s="34"/>
      <c r="L7516" s="34"/>
      <c r="M7516" s="43" t="str">
        <f ca="1">IFERROR(OFFSET('Maximum minutes'!$C$1,T7516,MATCH(IF(G7516&lt;&gt;"",G7516,F7516),OFFSET('Maximum minutes'!$C$1,T7516-1,0,1,U7516+1),0)-1)*IF(OR(ISNUMBER(J7516),J7516="sans examen"),1,0)*IF(W7516&lt;MinDate,1,0),"")</f>
        <v/>
      </c>
      <c r="N7516" s="36">
        <f t="shared" ca="1" si="235"/>
        <v>0</v>
      </c>
      <c r="O7516" s="36" t="e">
        <f ca="1">LEFT(OFFSET(Lists!$Q$2,MATCH(E7516,Lists!$R$3:$R$19,0),0),4)</f>
        <v>#N/A</v>
      </c>
      <c r="P7516" s="36" t="e">
        <f ca="1">MATCH(O7516,Lists!$S$2:$S$640,1)</f>
        <v>#N/A</v>
      </c>
      <c r="Q7516" s="36" t="e">
        <f ca="1">MATCH(LEFT(OFFSET(Lists!$Q$2,MATCH(E7516,Lists!$R$3:$R$19,0)+1,0),4),Lists!$S$3:$S$640,1)</f>
        <v>#N/A</v>
      </c>
      <c r="R7516" s="36" t="e">
        <f ca="1">LEFT(OFFSET(Lists!$S$2,P7516-1+MATCH(F7516,OFFSET(Lists!$T$3,P7516-1,0,Q7516-P7516+1),0),0),6)</f>
        <v>#N/A</v>
      </c>
      <c r="S7516" s="36" t="e">
        <f ca="1">VLOOKUP(R7516,Lists!B:D,3,FALSE)</f>
        <v>#N/A</v>
      </c>
      <c r="T7516" s="36" t="str">
        <f>IF(F7516&lt;&gt;"",MATCH(R7516,'Maximum minutes'!B:B,0),"")</f>
        <v/>
      </c>
      <c r="U7516" s="36">
        <f ca="1">IF(F7516&lt;&gt;"",COUNTA(OFFSET('Maximum minutes'!$C$1,'Annexe A1 Cours'!T7516,0,1,50)),0)</f>
        <v>0</v>
      </c>
      <c r="V7516" s="37">
        <f ca="1">IFERROR(OFFSET('Maximum minutes'!$C$1,T7516+1,-1+MATCH(G7516,OFFSET('Maximum minutes'!$C$1,T7516-1,0,1,50),0)),0)</f>
        <v>0</v>
      </c>
      <c r="W7516" s="38">
        <f t="shared" ca="1" si="234"/>
        <v>0</v>
      </c>
    </row>
    <row r="7517" spans="1:23" s="36" customFormat="1" ht="18.75">
      <c r="A7517" s="34"/>
      <c r="B7517" s="39"/>
      <c r="C7517" s="39"/>
      <c r="D7517" s="35"/>
      <c r="E7517" s="40"/>
      <c r="F7517" s="39"/>
      <c r="G7517" s="39"/>
      <c r="H7517" s="39"/>
      <c r="I7517" s="34"/>
      <c r="J7517" s="34"/>
      <c r="K7517" s="34"/>
      <c r="L7517" s="34"/>
      <c r="M7517" s="43" t="str">
        <f ca="1">IFERROR(OFFSET('Maximum minutes'!$C$1,T7517,MATCH(IF(G7517&lt;&gt;"",G7517,F7517),OFFSET('Maximum minutes'!$C$1,T7517-1,0,1,U7517+1),0)-1)*IF(OR(ISNUMBER(J7517),J7517="sans examen"),1,0)*IF(W7517&lt;MinDate,1,0),"")</f>
        <v/>
      </c>
      <c r="N7517" s="36">
        <f t="shared" ca="1" si="235"/>
        <v>0</v>
      </c>
      <c r="O7517" s="36" t="e">
        <f ca="1">LEFT(OFFSET(Lists!$Q$2,MATCH(E7517,Lists!$R$3:$R$19,0),0),4)</f>
        <v>#N/A</v>
      </c>
      <c r="P7517" s="36" t="e">
        <f ca="1">MATCH(O7517,Lists!$S$2:$S$640,1)</f>
        <v>#N/A</v>
      </c>
      <c r="Q7517" s="36" t="e">
        <f ca="1">MATCH(LEFT(OFFSET(Lists!$Q$2,MATCH(E7517,Lists!$R$3:$R$19,0)+1,0),4),Lists!$S$3:$S$640,1)</f>
        <v>#N/A</v>
      </c>
      <c r="R7517" s="36" t="e">
        <f ca="1">LEFT(OFFSET(Lists!$S$2,P7517-1+MATCH(F7517,OFFSET(Lists!$T$3,P7517-1,0,Q7517-P7517+1),0),0),6)</f>
        <v>#N/A</v>
      </c>
      <c r="S7517" s="36" t="e">
        <f ca="1">VLOOKUP(R7517,Lists!B:D,3,FALSE)</f>
        <v>#N/A</v>
      </c>
      <c r="T7517" s="36" t="str">
        <f>IF(F7517&lt;&gt;"",MATCH(R7517,'Maximum minutes'!B:B,0),"")</f>
        <v/>
      </c>
      <c r="U7517" s="36">
        <f ca="1">IF(F7517&lt;&gt;"",COUNTA(OFFSET('Maximum minutes'!$C$1,'Annexe A1 Cours'!T7517,0,1,50)),0)</f>
        <v>0</v>
      </c>
      <c r="V7517" s="37">
        <f ca="1">IFERROR(OFFSET('Maximum minutes'!$C$1,T7517+1,-1+MATCH(G7517,OFFSET('Maximum minutes'!$C$1,T7517-1,0,1,50),0)),0)</f>
        <v>0</v>
      </c>
      <c r="W7517" s="38">
        <f t="shared" ca="1" si="234"/>
        <v>0</v>
      </c>
    </row>
    <row r="7518" spans="1:23" s="36" customFormat="1" ht="18.75">
      <c r="A7518" s="34"/>
      <c r="B7518" s="39"/>
      <c r="C7518" s="39"/>
      <c r="D7518" s="35"/>
      <c r="E7518" s="40"/>
      <c r="F7518" s="39"/>
      <c r="G7518" s="39"/>
      <c r="H7518" s="39"/>
      <c r="I7518" s="34"/>
      <c r="J7518" s="34"/>
      <c r="K7518" s="34"/>
      <c r="L7518" s="34"/>
      <c r="M7518" s="43" t="str">
        <f ca="1">IFERROR(OFFSET('Maximum minutes'!$C$1,T7518,MATCH(IF(G7518&lt;&gt;"",G7518,F7518),OFFSET('Maximum minutes'!$C$1,T7518-1,0,1,U7518+1),0)-1)*IF(OR(ISNUMBER(J7518),J7518="sans examen"),1,0)*IF(W7518&lt;MinDate,1,0),"")</f>
        <v/>
      </c>
      <c r="N7518" s="36">
        <f t="shared" ca="1" si="235"/>
        <v>0</v>
      </c>
      <c r="O7518" s="36" t="e">
        <f ca="1">LEFT(OFFSET(Lists!$Q$2,MATCH(E7518,Lists!$R$3:$R$19,0),0),4)</f>
        <v>#N/A</v>
      </c>
      <c r="P7518" s="36" t="e">
        <f ca="1">MATCH(O7518,Lists!$S$2:$S$640,1)</f>
        <v>#N/A</v>
      </c>
      <c r="Q7518" s="36" t="e">
        <f ca="1">MATCH(LEFT(OFFSET(Lists!$Q$2,MATCH(E7518,Lists!$R$3:$R$19,0)+1,0),4),Lists!$S$3:$S$640,1)</f>
        <v>#N/A</v>
      </c>
      <c r="R7518" s="36" t="e">
        <f ca="1">LEFT(OFFSET(Lists!$S$2,P7518-1+MATCH(F7518,OFFSET(Lists!$T$3,P7518-1,0,Q7518-P7518+1),0),0),6)</f>
        <v>#N/A</v>
      </c>
      <c r="S7518" s="36" t="e">
        <f ca="1">VLOOKUP(R7518,Lists!B:D,3,FALSE)</f>
        <v>#N/A</v>
      </c>
      <c r="T7518" s="36" t="str">
        <f>IF(F7518&lt;&gt;"",MATCH(R7518,'Maximum minutes'!B:B,0),"")</f>
        <v/>
      </c>
      <c r="U7518" s="36">
        <f ca="1">IF(F7518&lt;&gt;"",COUNTA(OFFSET('Maximum minutes'!$C$1,'Annexe A1 Cours'!T7518,0,1,50)),0)</f>
        <v>0</v>
      </c>
      <c r="V7518" s="37">
        <f ca="1">IFERROR(OFFSET('Maximum minutes'!$C$1,T7518+1,-1+MATCH(G7518,OFFSET('Maximum minutes'!$C$1,T7518-1,0,1,50),0)),0)</f>
        <v>0</v>
      </c>
      <c r="W7518" s="38">
        <f t="shared" ca="1" si="234"/>
        <v>0</v>
      </c>
    </row>
    <row r="7519" spans="1:23" s="36" customFormat="1" ht="18.75">
      <c r="A7519" s="34"/>
      <c r="B7519" s="39"/>
      <c r="C7519" s="39"/>
      <c r="D7519" s="35"/>
      <c r="E7519" s="40"/>
      <c r="F7519" s="39"/>
      <c r="G7519" s="39"/>
      <c r="H7519" s="39"/>
      <c r="I7519" s="34"/>
      <c r="J7519" s="34"/>
      <c r="K7519" s="34"/>
      <c r="L7519" s="34"/>
      <c r="M7519" s="43" t="str">
        <f ca="1">IFERROR(OFFSET('Maximum minutes'!$C$1,T7519,MATCH(IF(G7519&lt;&gt;"",G7519,F7519),OFFSET('Maximum minutes'!$C$1,T7519-1,0,1,U7519+1),0)-1)*IF(OR(ISNUMBER(J7519),J7519="sans examen"),1,0)*IF(W7519&lt;MinDate,1,0),"")</f>
        <v/>
      </c>
      <c r="N7519" s="36">
        <f t="shared" ca="1" si="235"/>
        <v>0</v>
      </c>
      <c r="O7519" s="36" t="e">
        <f ca="1">LEFT(OFFSET(Lists!$Q$2,MATCH(E7519,Lists!$R$3:$R$19,0),0),4)</f>
        <v>#N/A</v>
      </c>
      <c r="P7519" s="36" t="e">
        <f ca="1">MATCH(O7519,Lists!$S$2:$S$640,1)</f>
        <v>#N/A</v>
      </c>
      <c r="Q7519" s="36" t="e">
        <f ca="1">MATCH(LEFT(OFFSET(Lists!$Q$2,MATCH(E7519,Lists!$R$3:$R$19,0)+1,0),4),Lists!$S$3:$S$640,1)</f>
        <v>#N/A</v>
      </c>
      <c r="R7519" s="36" t="e">
        <f ca="1">LEFT(OFFSET(Lists!$S$2,P7519-1+MATCH(F7519,OFFSET(Lists!$T$3,P7519-1,0,Q7519-P7519+1),0),0),6)</f>
        <v>#N/A</v>
      </c>
      <c r="S7519" s="36" t="e">
        <f ca="1">VLOOKUP(R7519,Lists!B:D,3,FALSE)</f>
        <v>#N/A</v>
      </c>
      <c r="T7519" s="36" t="str">
        <f>IF(F7519&lt;&gt;"",MATCH(R7519,'Maximum minutes'!B:B,0),"")</f>
        <v/>
      </c>
      <c r="U7519" s="36">
        <f ca="1">IF(F7519&lt;&gt;"",COUNTA(OFFSET('Maximum minutes'!$C$1,'Annexe A1 Cours'!T7519,0,1,50)),0)</f>
        <v>0</v>
      </c>
      <c r="V7519" s="37">
        <f ca="1">IFERROR(OFFSET('Maximum minutes'!$C$1,T7519+1,-1+MATCH(G7519,OFFSET('Maximum minutes'!$C$1,T7519-1,0,1,50),0)),0)</f>
        <v>0</v>
      </c>
      <c r="W7519" s="38">
        <f t="shared" ca="1" si="234"/>
        <v>0</v>
      </c>
    </row>
    <row r="7520" spans="1:23" s="36" customFormat="1" ht="18.75">
      <c r="A7520" s="34"/>
      <c r="B7520" s="39"/>
      <c r="C7520" s="39"/>
      <c r="D7520" s="35"/>
      <c r="E7520" s="40"/>
      <c r="F7520" s="39"/>
      <c r="G7520" s="39"/>
      <c r="H7520" s="39"/>
      <c r="I7520" s="34"/>
      <c r="J7520" s="34"/>
      <c r="K7520" s="34"/>
      <c r="L7520" s="34"/>
      <c r="M7520" s="43" t="str">
        <f ca="1">IFERROR(OFFSET('Maximum minutes'!$C$1,T7520,MATCH(IF(G7520&lt;&gt;"",G7520,F7520),OFFSET('Maximum minutes'!$C$1,T7520-1,0,1,U7520+1),0)-1)*IF(OR(ISNUMBER(J7520),J7520="sans examen"),1,0)*IF(W7520&lt;MinDate,1,0),"")</f>
        <v/>
      </c>
      <c r="N7520" s="36">
        <f t="shared" ca="1" si="235"/>
        <v>0</v>
      </c>
      <c r="O7520" s="36" t="e">
        <f ca="1">LEFT(OFFSET(Lists!$Q$2,MATCH(E7520,Lists!$R$3:$R$19,0),0),4)</f>
        <v>#N/A</v>
      </c>
      <c r="P7520" s="36" t="e">
        <f ca="1">MATCH(O7520,Lists!$S$2:$S$640,1)</f>
        <v>#N/A</v>
      </c>
      <c r="Q7520" s="36" t="e">
        <f ca="1">MATCH(LEFT(OFFSET(Lists!$Q$2,MATCH(E7520,Lists!$R$3:$R$19,0)+1,0),4),Lists!$S$3:$S$640,1)</f>
        <v>#N/A</v>
      </c>
      <c r="R7520" s="36" t="e">
        <f ca="1">LEFT(OFFSET(Lists!$S$2,P7520-1+MATCH(F7520,OFFSET(Lists!$T$3,P7520-1,0,Q7520-P7520+1),0),0),6)</f>
        <v>#N/A</v>
      </c>
      <c r="S7520" s="36" t="e">
        <f ca="1">VLOOKUP(R7520,Lists!B:D,3,FALSE)</f>
        <v>#N/A</v>
      </c>
      <c r="T7520" s="36" t="str">
        <f>IF(F7520&lt;&gt;"",MATCH(R7520,'Maximum minutes'!B:B,0),"")</f>
        <v/>
      </c>
      <c r="U7520" s="36">
        <f ca="1">IF(F7520&lt;&gt;"",COUNTA(OFFSET('Maximum minutes'!$C$1,'Annexe A1 Cours'!T7520,0,1,50)),0)</f>
        <v>0</v>
      </c>
      <c r="V7520" s="37">
        <f ca="1">IFERROR(OFFSET('Maximum minutes'!$C$1,T7520+1,-1+MATCH(G7520,OFFSET('Maximum minutes'!$C$1,T7520-1,0,1,50),0)),0)</f>
        <v>0</v>
      </c>
      <c r="W7520" s="38">
        <f t="shared" ca="1" si="234"/>
        <v>0</v>
      </c>
    </row>
    <row r="7521" spans="1:23" s="36" customFormat="1" ht="18.75">
      <c r="A7521" s="34"/>
      <c r="B7521" s="39"/>
      <c r="C7521" s="39"/>
      <c r="D7521" s="35"/>
      <c r="E7521" s="40"/>
      <c r="F7521" s="39"/>
      <c r="G7521" s="39"/>
      <c r="H7521" s="39"/>
      <c r="I7521" s="34"/>
      <c r="J7521" s="34"/>
      <c r="K7521" s="34"/>
      <c r="L7521" s="34"/>
      <c r="M7521" s="43" t="str">
        <f ca="1">IFERROR(OFFSET('Maximum minutes'!$C$1,T7521,MATCH(IF(G7521&lt;&gt;"",G7521,F7521),OFFSET('Maximum minutes'!$C$1,T7521-1,0,1,U7521+1),0)-1)*IF(OR(ISNUMBER(J7521),J7521="sans examen"),1,0)*IF(W7521&lt;MinDate,1,0),"")</f>
        <v/>
      </c>
      <c r="N7521" s="36">
        <f t="shared" ca="1" si="235"/>
        <v>0</v>
      </c>
      <c r="O7521" s="36" t="e">
        <f ca="1">LEFT(OFFSET(Lists!$Q$2,MATCH(E7521,Lists!$R$3:$R$19,0),0),4)</f>
        <v>#N/A</v>
      </c>
      <c r="P7521" s="36" t="e">
        <f ca="1">MATCH(O7521,Lists!$S$2:$S$640,1)</f>
        <v>#N/A</v>
      </c>
      <c r="Q7521" s="36" t="e">
        <f ca="1">MATCH(LEFT(OFFSET(Lists!$Q$2,MATCH(E7521,Lists!$R$3:$R$19,0)+1,0),4),Lists!$S$3:$S$640,1)</f>
        <v>#N/A</v>
      </c>
      <c r="R7521" s="36" t="e">
        <f ca="1">LEFT(OFFSET(Lists!$S$2,P7521-1+MATCH(F7521,OFFSET(Lists!$T$3,P7521-1,0,Q7521-P7521+1),0),0),6)</f>
        <v>#N/A</v>
      </c>
      <c r="S7521" s="36" t="e">
        <f ca="1">VLOOKUP(R7521,Lists!B:D,3,FALSE)</f>
        <v>#N/A</v>
      </c>
      <c r="T7521" s="36" t="str">
        <f>IF(F7521&lt;&gt;"",MATCH(R7521,'Maximum minutes'!B:B,0),"")</f>
        <v/>
      </c>
      <c r="U7521" s="36">
        <f ca="1">IF(F7521&lt;&gt;"",COUNTA(OFFSET('Maximum minutes'!$C$1,'Annexe A1 Cours'!T7521,0,1,50)),0)</f>
        <v>0</v>
      </c>
      <c r="V7521" s="37">
        <f ca="1">IFERROR(OFFSET('Maximum minutes'!$C$1,T7521+1,-1+MATCH(G7521,OFFSET('Maximum minutes'!$C$1,T7521-1,0,1,50),0)),0)</f>
        <v>0</v>
      </c>
      <c r="W7521" s="38">
        <f t="shared" ca="1" si="234"/>
        <v>0</v>
      </c>
    </row>
    <row r="7522" spans="1:23" s="36" customFormat="1" ht="18.75">
      <c r="A7522" s="34"/>
      <c r="B7522" s="39"/>
      <c r="C7522" s="39"/>
      <c r="D7522" s="35"/>
      <c r="E7522" s="40"/>
      <c r="F7522" s="39"/>
      <c r="G7522" s="39"/>
      <c r="H7522" s="39"/>
      <c r="I7522" s="34"/>
      <c r="J7522" s="34"/>
      <c r="K7522" s="34"/>
      <c r="L7522" s="34"/>
      <c r="M7522" s="43" t="str">
        <f ca="1">IFERROR(OFFSET('Maximum minutes'!$C$1,T7522,MATCH(IF(G7522&lt;&gt;"",G7522,F7522),OFFSET('Maximum minutes'!$C$1,T7522-1,0,1,U7522+1),0)-1)*IF(OR(ISNUMBER(J7522),J7522="sans examen"),1,0)*IF(W7522&lt;MinDate,1,0),"")</f>
        <v/>
      </c>
      <c r="N7522" s="36">
        <f t="shared" ca="1" si="235"/>
        <v>0</v>
      </c>
      <c r="O7522" s="36" t="e">
        <f ca="1">LEFT(OFFSET(Lists!$Q$2,MATCH(E7522,Lists!$R$3:$R$19,0),0),4)</f>
        <v>#N/A</v>
      </c>
      <c r="P7522" s="36" t="e">
        <f ca="1">MATCH(O7522,Lists!$S$2:$S$640,1)</f>
        <v>#N/A</v>
      </c>
      <c r="Q7522" s="36" t="e">
        <f ca="1">MATCH(LEFT(OFFSET(Lists!$Q$2,MATCH(E7522,Lists!$R$3:$R$19,0)+1,0),4),Lists!$S$3:$S$640,1)</f>
        <v>#N/A</v>
      </c>
      <c r="R7522" s="36" t="e">
        <f ca="1">LEFT(OFFSET(Lists!$S$2,P7522-1+MATCH(F7522,OFFSET(Lists!$T$3,P7522-1,0,Q7522-P7522+1),0),0),6)</f>
        <v>#N/A</v>
      </c>
      <c r="S7522" s="36" t="e">
        <f ca="1">VLOOKUP(R7522,Lists!B:D,3,FALSE)</f>
        <v>#N/A</v>
      </c>
      <c r="T7522" s="36" t="str">
        <f>IF(F7522&lt;&gt;"",MATCH(R7522,'Maximum minutes'!B:B,0),"")</f>
        <v/>
      </c>
      <c r="U7522" s="36">
        <f ca="1">IF(F7522&lt;&gt;"",COUNTA(OFFSET('Maximum minutes'!$C$1,'Annexe A1 Cours'!T7522,0,1,50)),0)</f>
        <v>0</v>
      </c>
      <c r="V7522" s="37">
        <f ca="1">IFERROR(OFFSET('Maximum minutes'!$C$1,T7522+1,-1+MATCH(G7522,OFFSET('Maximum minutes'!$C$1,T7522-1,0,1,50),0)),0)</f>
        <v>0</v>
      </c>
      <c r="W7522" s="38">
        <f t="shared" ca="1" si="234"/>
        <v>0</v>
      </c>
    </row>
    <row r="7523" spans="1:23" s="36" customFormat="1" ht="18.75">
      <c r="A7523" s="34"/>
      <c r="B7523" s="39"/>
      <c r="C7523" s="39"/>
      <c r="D7523" s="35"/>
      <c r="E7523" s="40"/>
      <c r="F7523" s="39"/>
      <c r="G7523" s="39"/>
      <c r="H7523" s="39"/>
      <c r="I7523" s="34"/>
      <c r="J7523" s="34"/>
      <c r="K7523" s="34"/>
      <c r="L7523" s="34"/>
      <c r="M7523" s="43" t="str">
        <f ca="1">IFERROR(OFFSET('Maximum minutes'!$C$1,T7523,MATCH(IF(G7523&lt;&gt;"",G7523,F7523),OFFSET('Maximum minutes'!$C$1,T7523-1,0,1,U7523+1),0)-1)*IF(OR(ISNUMBER(J7523),J7523="sans examen"),1,0)*IF(W7523&lt;MinDate,1,0),"")</f>
        <v/>
      </c>
      <c r="N7523" s="36">
        <f t="shared" ca="1" si="235"/>
        <v>0</v>
      </c>
      <c r="O7523" s="36" t="e">
        <f ca="1">LEFT(OFFSET(Lists!$Q$2,MATCH(E7523,Lists!$R$3:$R$19,0),0),4)</f>
        <v>#N/A</v>
      </c>
      <c r="P7523" s="36" t="e">
        <f ca="1">MATCH(O7523,Lists!$S$2:$S$640,1)</f>
        <v>#N/A</v>
      </c>
      <c r="Q7523" s="36" t="e">
        <f ca="1">MATCH(LEFT(OFFSET(Lists!$Q$2,MATCH(E7523,Lists!$R$3:$R$19,0)+1,0),4),Lists!$S$3:$S$640,1)</f>
        <v>#N/A</v>
      </c>
      <c r="R7523" s="36" t="e">
        <f ca="1">LEFT(OFFSET(Lists!$S$2,P7523-1+MATCH(F7523,OFFSET(Lists!$T$3,P7523-1,0,Q7523-P7523+1),0),0),6)</f>
        <v>#N/A</v>
      </c>
      <c r="S7523" s="36" t="e">
        <f ca="1">VLOOKUP(R7523,Lists!B:D,3,FALSE)</f>
        <v>#N/A</v>
      </c>
      <c r="T7523" s="36" t="str">
        <f>IF(F7523&lt;&gt;"",MATCH(R7523,'Maximum minutes'!B:B,0),"")</f>
        <v/>
      </c>
      <c r="U7523" s="36">
        <f ca="1">IF(F7523&lt;&gt;"",COUNTA(OFFSET('Maximum minutes'!$C$1,'Annexe A1 Cours'!T7523,0,1,50)),0)</f>
        <v>0</v>
      </c>
      <c r="V7523" s="37">
        <f ca="1">IFERROR(OFFSET('Maximum minutes'!$C$1,T7523+1,-1+MATCH(G7523,OFFSET('Maximum minutes'!$C$1,T7523-1,0,1,50),0)),0)</f>
        <v>0</v>
      </c>
      <c r="W7523" s="38">
        <f t="shared" ca="1" si="234"/>
        <v>0</v>
      </c>
    </row>
    <row r="7524" spans="1:23" s="36" customFormat="1" ht="18.75">
      <c r="A7524" s="34"/>
      <c r="B7524" s="39"/>
      <c r="C7524" s="39"/>
      <c r="D7524" s="35"/>
      <c r="E7524" s="40"/>
      <c r="F7524" s="39"/>
      <c r="G7524" s="39"/>
      <c r="H7524" s="39"/>
      <c r="I7524" s="34"/>
      <c r="J7524" s="34"/>
      <c r="K7524" s="34"/>
      <c r="L7524" s="34"/>
      <c r="M7524" s="43" t="str">
        <f ca="1">IFERROR(OFFSET('Maximum minutes'!$C$1,T7524,MATCH(IF(G7524&lt;&gt;"",G7524,F7524),OFFSET('Maximum minutes'!$C$1,T7524-1,0,1,U7524+1),0)-1)*IF(OR(ISNUMBER(J7524),J7524="sans examen"),1,0)*IF(W7524&lt;MinDate,1,0),"")</f>
        <v/>
      </c>
      <c r="N7524" s="36">
        <f t="shared" ca="1" si="235"/>
        <v>0</v>
      </c>
      <c r="O7524" s="36" t="e">
        <f ca="1">LEFT(OFFSET(Lists!$Q$2,MATCH(E7524,Lists!$R$3:$R$19,0),0),4)</f>
        <v>#N/A</v>
      </c>
      <c r="P7524" s="36" t="e">
        <f ca="1">MATCH(O7524,Lists!$S$2:$S$640,1)</f>
        <v>#N/A</v>
      </c>
      <c r="Q7524" s="36" t="e">
        <f ca="1">MATCH(LEFT(OFFSET(Lists!$Q$2,MATCH(E7524,Lists!$R$3:$R$19,0)+1,0),4),Lists!$S$3:$S$640,1)</f>
        <v>#N/A</v>
      </c>
      <c r="R7524" s="36" t="e">
        <f ca="1">LEFT(OFFSET(Lists!$S$2,P7524-1+MATCH(F7524,OFFSET(Lists!$T$3,P7524-1,0,Q7524-P7524+1),0),0),6)</f>
        <v>#N/A</v>
      </c>
      <c r="S7524" s="36" t="e">
        <f ca="1">VLOOKUP(R7524,Lists!B:D,3,FALSE)</f>
        <v>#N/A</v>
      </c>
      <c r="T7524" s="36" t="str">
        <f>IF(F7524&lt;&gt;"",MATCH(R7524,'Maximum minutes'!B:B,0),"")</f>
        <v/>
      </c>
      <c r="U7524" s="36">
        <f ca="1">IF(F7524&lt;&gt;"",COUNTA(OFFSET('Maximum minutes'!$C$1,'Annexe A1 Cours'!T7524,0,1,50)),0)</f>
        <v>0</v>
      </c>
      <c r="V7524" s="37">
        <f ca="1">IFERROR(OFFSET('Maximum minutes'!$C$1,T7524+1,-1+MATCH(G7524,OFFSET('Maximum minutes'!$C$1,T7524-1,0,1,50),0)),0)</f>
        <v>0</v>
      </c>
      <c r="W7524" s="38">
        <f t="shared" ca="1" si="234"/>
        <v>0</v>
      </c>
    </row>
    <row r="7525" spans="1:23" s="36" customFormat="1" ht="18.75">
      <c r="A7525" s="34"/>
      <c r="B7525" s="39"/>
      <c r="C7525" s="39"/>
      <c r="D7525" s="35"/>
      <c r="E7525" s="40"/>
      <c r="F7525" s="39"/>
      <c r="G7525" s="39"/>
      <c r="H7525" s="39"/>
      <c r="I7525" s="34"/>
      <c r="J7525" s="34"/>
      <c r="K7525" s="34"/>
      <c r="L7525" s="34"/>
      <c r="M7525" s="43" t="str">
        <f ca="1">IFERROR(OFFSET('Maximum minutes'!$C$1,T7525,MATCH(IF(G7525&lt;&gt;"",G7525,F7525),OFFSET('Maximum minutes'!$C$1,T7525-1,0,1,U7525+1),0)-1)*IF(OR(ISNUMBER(J7525),J7525="sans examen"),1,0)*IF(W7525&lt;MinDate,1,0),"")</f>
        <v/>
      </c>
      <c r="N7525" s="36">
        <f t="shared" ca="1" si="235"/>
        <v>0</v>
      </c>
      <c r="O7525" s="36" t="e">
        <f ca="1">LEFT(OFFSET(Lists!$Q$2,MATCH(E7525,Lists!$R$3:$R$19,0),0),4)</f>
        <v>#N/A</v>
      </c>
      <c r="P7525" s="36" t="e">
        <f ca="1">MATCH(O7525,Lists!$S$2:$S$640,1)</f>
        <v>#N/A</v>
      </c>
      <c r="Q7525" s="36" t="e">
        <f ca="1">MATCH(LEFT(OFFSET(Lists!$Q$2,MATCH(E7525,Lists!$R$3:$R$19,0)+1,0),4),Lists!$S$3:$S$640,1)</f>
        <v>#N/A</v>
      </c>
      <c r="R7525" s="36" t="e">
        <f ca="1">LEFT(OFFSET(Lists!$S$2,P7525-1+MATCH(F7525,OFFSET(Lists!$T$3,P7525-1,0,Q7525-P7525+1),0),0),6)</f>
        <v>#N/A</v>
      </c>
      <c r="S7525" s="36" t="e">
        <f ca="1">VLOOKUP(R7525,Lists!B:D,3,FALSE)</f>
        <v>#N/A</v>
      </c>
      <c r="T7525" s="36" t="str">
        <f>IF(F7525&lt;&gt;"",MATCH(R7525,'Maximum minutes'!B:B,0),"")</f>
        <v/>
      </c>
      <c r="U7525" s="36">
        <f ca="1">IF(F7525&lt;&gt;"",COUNTA(OFFSET('Maximum minutes'!$C$1,'Annexe A1 Cours'!T7525,0,1,50)),0)</f>
        <v>0</v>
      </c>
      <c r="V7525" s="37">
        <f ca="1">IFERROR(OFFSET('Maximum minutes'!$C$1,T7525+1,-1+MATCH(G7525,OFFSET('Maximum minutes'!$C$1,T7525-1,0,1,50),0)),0)</f>
        <v>0</v>
      </c>
      <c r="W7525" s="38">
        <f t="shared" ca="1" si="234"/>
        <v>0</v>
      </c>
    </row>
    <row r="7526" spans="1:23" s="36" customFormat="1" ht="18.75">
      <c r="A7526" s="34"/>
      <c r="B7526" s="39"/>
      <c r="C7526" s="39"/>
      <c r="D7526" s="35"/>
      <c r="E7526" s="40"/>
      <c r="F7526" s="39"/>
      <c r="G7526" s="39"/>
      <c r="H7526" s="39"/>
      <c r="I7526" s="34"/>
      <c r="J7526" s="34"/>
      <c r="K7526" s="34"/>
      <c r="L7526" s="34"/>
      <c r="M7526" s="43" t="str">
        <f ca="1">IFERROR(OFFSET('Maximum minutes'!$C$1,T7526,MATCH(IF(G7526&lt;&gt;"",G7526,F7526),OFFSET('Maximum minutes'!$C$1,T7526-1,0,1,U7526+1),0)-1)*IF(OR(ISNUMBER(J7526),J7526="sans examen"),1,0)*IF(W7526&lt;MinDate,1,0),"")</f>
        <v/>
      </c>
      <c r="N7526" s="36">
        <f t="shared" ca="1" si="235"/>
        <v>0</v>
      </c>
      <c r="O7526" s="36" t="e">
        <f ca="1">LEFT(OFFSET(Lists!$Q$2,MATCH(E7526,Lists!$R$3:$R$19,0),0),4)</f>
        <v>#N/A</v>
      </c>
      <c r="P7526" s="36" t="e">
        <f ca="1">MATCH(O7526,Lists!$S$2:$S$640,1)</f>
        <v>#N/A</v>
      </c>
      <c r="Q7526" s="36" t="e">
        <f ca="1">MATCH(LEFT(OFFSET(Lists!$Q$2,MATCH(E7526,Lists!$R$3:$R$19,0)+1,0),4),Lists!$S$3:$S$640,1)</f>
        <v>#N/A</v>
      </c>
      <c r="R7526" s="36" t="e">
        <f ca="1">LEFT(OFFSET(Lists!$S$2,P7526-1+MATCH(F7526,OFFSET(Lists!$T$3,P7526-1,0,Q7526-P7526+1),0),0),6)</f>
        <v>#N/A</v>
      </c>
      <c r="S7526" s="36" t="e">
        <f ca="1">VLOOKUP(R7526,Lists!B:D,3,FALSE)</f>
        <v>#N/A</v>
      </c>
      <c r="T7526" s="36" t="str">
        <f>IF(F7526&lt;&gt;"",MATCH(R7526,'Maximum minutes'!B:B,0),"")</f>
        <v/>
      </c>
      <c r="U7526" s="36">
        <f ca="1">IF(F7526&lt;&gt;"",COUNTA(OFFSET('Maximum minutes'!$C$1,'Annexe A1 Cours'!T7526,0,1,50)),0)</f>
        <v>0</v>
      </c>
      <c r="V7526" s="37">
        <f ca="1">IFERROR(OFFSET('Maximum minutes'!$C$1,T7526+1,-1+MATCH(G7526,OFFSET('Maximum minutes'!$C$1,T7526-1,0,1,50),0)),0)</f>
        <v>0</v>
      </c>
      <c r="W7526" s="38">
        <f t="shared" ca="1" si="234"/>
        <v>0</v>
      </c>
    </row>
    <row r="7527" spans="1:23" s="36" customFormat="1" ht="18.75">
      <c r="A7527" s="34"/>
      <c r="B7527" s="39"/>
      <c r="C7527" s="39"/>
      <c r="D7527" s="35"/>
      <c r="E7527" s="40"/>
      <c r="F7527" s="39"/>
      <c r="G7527" s="39"/>
      <c r="H7527" s="39"/>
      <c r="I7527" s="34"/>
      <c r="J7527" s="34"/>
      <c r="K7527" s="34"/>
      <c r="L7527" s="34"/>
      <c r="M7527" s="43" t="str">
        <f ca="1">IFERROR(OFFSET('Maximum minutes'!$C$1,T7527,MATCH(IF(G7527&lt;&gt;"",G7527,F7527),OFFSET('Maximum minutes'!$C$1,T7527-1,0,1,U7527+1),0)-1)*IF(OR(ISNUMBER(J7527),J7527="sans examen"),1,0)*IF(W7527&lt;MinDate,1,0),"")</f>
        <v/>
      </c>
      <c r="N7527" s="36">
        <f t="shared" ca="1" si="235"/>
        <v>0</v>
      </c>
      <c r="O7527" s="36" t="e">
        <f ca="1">LEFT(OFFSET(Lists!$Q$2,MATCH(E7527,Lists!$R$3:$R$19,0),0),4)</f>
        <v>#N/A</v>
      </c>
      <c r="P7527" s="36" t="e">
        <f ca="1">MATCH(O7527,Lists!$S$2:$S$640,1)</f>
        <v>#N/A</v>
      </c>
      <c r="Q7527" s="36" t="e">
        <f ca="1">MATCH(LEFT(OFFSET(Lists!$Q$2,MATCH(E7527,Lists!$R$3:$R$19,0)+1,0),4),Lists!$S$3:$S$640,1)</f>
        <v>#N/A</v>
      </c>
      <c r="R7527" s="36" t="e">
        <f ca="1">LEFT(OFFSET(Lists!$S$2,P7527-1+MATCH(F7527,OFFSET(Lists!$T$3,P7527-1,0,Q7527-P7527+1),0),0),6)</f>
        <v>#N/A</v>
      </c>
      <c r="S7527" s="36" t="e">
        <f ca="1">VLOOKUP(R7527,Lists!B:D,3,FALSE)</f>
        <v>#N/A</v>
      </c>
      <c r="T7527" s="36" t="str">
        <f>IF(F7527&lt;&gt;"",MATCH(R7527,'Maximum minutes'!B:B,0),"")</f>
        <v/>
      </c>
      <c r="U7527" s="36">
        <f ca="1">IF(F7527&lt;&gt;"",COUNTA(OFFSET('Maximum minutes'!$C$1,'Annexe A1 Cours'!T7527,0,1,50)),0)</f>
        <v>0</v>
      </c>
      <c r="V7527" s="37">
        <f ca="1">IFERROR(OFFSET('Maximum minutes'!$C$1,T7527+1,-1+MATCH(G7527,OFFSET('Maximum minutes'!$C$1,T7527-1,0,1,50),0)),0)</f>
        <v>0</v>
      </c>
      <c r="W7527" s="38">
        <f t="shared" ca="1" si="234"/>
        <v>0</v>
      </c>
    </row>
    <row r="7528" spans="1:23" s="36" customFormat="1" ht="18.75">
      <c r="A7528" s="34"/>
      <c r="B7528" s="39"/>
      <c r="C7528" s="39"/>
      <c r="D7528" s="35"/>
      <c r="E7528" s="40"/>
      <c r="F7528" s="39"/>
      <c r="G7528" s="39"/>
      <c r="H7528" s="39"/>
      <c r="I7528" s="34"/>
      <c r="J7528" s="34"/>
      <c r="K7528" s="34"/>
      <c r="L7528" s="34"/>
      <c r="M7528" s="43" t="str">
        <f ca="1">IFERROR(OFFSET('Maximum minutes'!$C$1,T7528,MATCH(IF(G7528&lt;&gt;"",G7528,F7528),OFFSET('Maximum minutes'!$C$1,T7528-1,0,1,U7528+1),0)-1)*IF(OR(ISNUMBER(J7528),J7528="sans examen"),1,0)*IF(W7528&lt;MinDate,1,0),"")</f>
        <v/>
      </c>
      <c r="N7528" s="36">
        <f t="shared" ca="1" si="235"/>
        <v>0</v>
      </c>
      <c r="O7528" s="36" t="e">
        <f ca="1">LEFT(OFFSET(Lists!$Q$2,MATCH(E7528,Lists!$R$3:$R$19,0),0),4)</f>
        <v>#N/A</v>
      </c>
      <c r="P7528" s="36" t="e">
        <f ca="1">MATCH(O7528,Lists!$S$2:$S$640,1)</f>
        <v>#N/A</v>
      </c>
      <c r="Q7528" s="36" t="e">
        <f ca="1">MATCH(LEFT(OFFSET(Lists!$Q$2,MATCH(E7528,Lists!$R$3:$R$19,0)+1,0),4),Lists!$S$3:$S$640,1)</f>
        <v>#N/A</v>
      </c>
      <c r="R7528" s="36" t="e">
        <f ca="1">LEFT(OFFSET(Lists!$S$2,P7528-1+MATCH(F7528,OFFSET(Lists!$T$3,P7528-1,0,Q7528-P7528+1),0),0),6)</f>
        <v>#N/A</v>
      </c>
      <c r="S7528" s="36" t="e">
        <f ca="1">VLOOKUP(R7528,Lists!B:D,3,FALSE)</f>
        <v>#N/A</v>
      </c>
      <c r="T7528" s="36" t="str">
        <f>IF(F7528&lt;&gt;"",MATCH(R7528,'Maximum minutes'!B:B,0),"")</f>
        <v/>
      </c>
      <c r="U7528" s="36">
        <f ca="1">IF(F7528&lt;&gt;"",COUNTA(OFFSET('Maximum minutes'!$C$1,'Annexe A1 Cours'!T7528,0,1,50)),0)</f>
        <v>0</v>
      </c>
      <c r="V7528" s="37">
        <f ca="1">IFERROR(OFFSET('Maximum minutes'!$C$1,T7528+1,-1+MATCH(G7528,OFFSET('Maximum minutes'!$C$1,T7528-1,0,1,50),0)),0)</f>
        <v>0</v>
      </c>
      <c r="W7528" s="38">
        <f t="shared" ca="1" si="234"/>
        <v>0</v>
      </c>
    </row>
    <row r="7529" spans="1:23" s="36" customFormat="1" ht="18.75">
      <c r="A7529" s="34"/>
      <c r="B7529" s="39"/>
      <c r="C7529" s="39"/>
      <c r="D7529" s="35"/>
      <c r="E7529" s="40"/>
      <c r="F7529" s="39"/>
      <c r="G7529" s="39"/>
      <c r="H7529" s="39"/>
      <c r="I7529" s="34"/>
      <c r="J7529" s="34"/>
      <c r="K7529" s="34"/>
      <c r="L7529" s="34"/>
      <c r="M7529" s="43" t="str">
        <f ca="1">IFERROR(OFFSET('Maximum minutes'!$C$1,T7529,MATCH(IF(G7529&lt;&gt;"",G7529,F7529),OFFSET('Maximum minutes'!$C$1,T7529-1,0,1,U7529+1),0)-1)*IF(OR(ISNUMBER(J7529),J7529="sans examen"),1,0)*IF(W7529&lt;MinDate,1,0),"")</f>
        <v/>
      </c>
      <c r="N7529" s="36">
        <f t="shared" ca="1" si="235"/>
        <v>0</v>
      </c>
      <c r="O7529" s="36" t="e">
        <f ca="1">LEFT(OFFSET(Lists!$Q$2,MATCH(E7529,Lists!$R$3:$R$19,0),0),4)</f>
        <v>#N/A</v>
      </c>
      <c r="P7529" s="36" t="e">
        <f ca="1">MATCH(O7529,Lists!$S$2:$S$640,1)</f>
        <v>#N/A</v>
      </c>
      <c r="Q7529" s="36" t="e">
        <f ca="1">MATCH(LEFT(OFFSET(Lists!$Q$2,MATCH(E7529,Lists!$R$3:$R$19,0)+1,0),4),Lists!$S$3:$S$640,1)</f>
        <v>#N/A</v>
      </c>
      <c r="R7529" s="36" t="e">
        <f ca="1">LEFT(OFFSET(Lists!$S$2,P7529-1+MATCH(F7529,OFFSET(Lists!$T$3,P7529-1,0,Q7529-P7529+1),0),0),6)</f>
        <v>#N/A</v>
      </c>
      <c r="S7529" s="36" t="e">
        <f ca="1">VLOOKUP(R7529,Lists!B:D,3,FALSE)</f>
        <v>#N/A</v>
      </c>
      <c r="T7529" s="36" t="str">
        <f>IF(F7529&lt;&gt;"",MATCH(R7529,'Maximum minutes'!B:B,0),"")</f>
        <v/>
      </c>
      <c r="U7529" s="36">
        <f ca="1">IF(F7529&lt;&gt;"",COUNTA(OFFSET('Maximum minutes'!$C$1,'Annexe A1 Cours'!T7529,0,1,50)),0)</f>
        <v>0</v>
      </c>
      <c r="V7529" s="37">
        <f ca="1">IFERROR(OFFSET('Maximum minutes'!$C$1,T7529+1,-1+MATCH(G7529,OFFSET('Maximum minutes'!$C$1,T7529-1,0,1,50),0)),0)</f>
        <v>0</v>
      </c>
      <c r="W7529" s="38">
        <f t="shared" ca="1" si="234"/>
        <v>0</v>
      </c>
    </row>
    <row r="7530" spans="1:23" s="36" customFormat="1" ht="18.75">
      <c r="A7530" s="34"/>
      <c r="B7530" s="39"/>
      <c r="C7530" s="39"/>
      <c r="D7530" s="35"/>
      <c r="E7530" s="40"/>
      <c r="F7530" s="39"/>
      <c r="G7530" s="39"/>
      <c r="H7530" s="39"/>
      <c r="I7530" s="34"/>
      <c r="J7530" s="34"/>
      <c r="K7530" s="34"/>
      <c r="L7530" s="34"/>
      <c r="M7530" s="43" t="str">
        <f ca="1">IFERROR(OFFSET('Maximum minutes'!$C$1,T7530,MATCH(IF(G7530&lt;&gt;"",G7530,F7530),OFFSET('Maximum minutes'!$C$1,T7530-1,0,1,U7530+1),0)-1)*IF(OR(ISNUMBER(J7530),J7530="sans examen"),1,0)*IF(W7530&lt;MinDate,1,0),"")</f>
        <v/>
      </c>
      <c r="N7530" s="36">
        <f t="shared" ca="1" si="235"/>
        <v>0</v>
      </c>
      <c r="O7530" s="36" t="e">
        <f ca="1">LEFT(OFFSET(Lists!$Q$2,MATCH(E7530,Lists!$R$3:$R$19,0),0),4)</f>
        <v>#N/A</v>
      </c>
      <c r="P7530" s="36" t="e">
        <f ca="1">MATCH(O7530,Lists!$S$2:$S$640,1)</f>
        <v>#N/A</v>
      </c>
      <c r="Q7530" s="36" t="e">
        <f ca="1">MATCH(LEFT(OFFSET(Lists!$Q$2,MATCH(E7530,Lists!$R$3:$R$19,0)+1,0),4),Lists!$S$3:$S$640,1)</f>
        <v>#N/A</v>
      </c>
      <c r="R7530" s="36" t="e">
        <f ca="1">LEFT(OFFSET(Lists!$S$2,P7530-1+MATCH(F7530,OFFSET(Lists!$T$3,P7530-1,0,Q7530-P7530+1),0),0),6)</f>
        <v>#N/A</v>
      </c>
      <c r="S7530" s="36" t="e">
        <f ca="1">VLOOKUP(R7530,Lists!B:D,3,FALSE)</f>
        <v>#N/A</v>
      </c>
      <c r="T7530" s="36" t="str">
        <f>IF(F7530&lt;&gt;"",MATCH(R7530,'Maximum minutes'!B:B,0),"")</f>
        <v/>
      </c>
      <c r="U7530" s="36">
        <f ca="1">IF(F7530&lt;&gt;"",COUNTA(OFFSET('Maximum minutes'!$C$1,'Annexe A1 Cours'!T7530,0,1,50)),0)</f>
        <v>0</v>
      </c>
      <c r="V7530" s="37">
        <f ca="1">IFERROR(OFFSET('Maximum minutes'!$C$1,T7530+1,-1+MATCH(G7530,OFFSET('Maximum minutes'!$C$1,T7530-1,0,1,50),0)),0)</f>
        <v>0</v>
      </c>
      <c r="W7530" s="38">
        <f t="shared" ca="1" si="234"/>
        <v>0</v>
      </c>
    </row>
    <row r="7531" spans="1:23" s="36" customFormat="1" ht="18.75">
      <c r="A7531" s="34"/>
      <c r="B7531" s="39"/>
      <c r="C7531" s="39"/>
      <c r="D7531" s="35"/>
      <c r="E7531" s="40"/>
      <c r="F7531" s="39"/>
      <c r="G7531" s="39"/>
      <c r="H7531" s="39"/>
      <c r="I7531" s="34"/>
      <c r="J7531" s="34"/>
      <c r="K7531" s="34"/>
      <c r="L7531" s="34"/>
      <c r="M7531" s="43" t="str">
        <f ca="1">IFERROR(OFFSET('Maximum minutes'!$C$1,T7531,MATCH(IF(G7531&lt;&gt;"",G7531,F7531),OFFSET('Maximum minutes'!$C$1,T7531-1,0,1,U7531+1),0)-1)*IF(OR(ISNUMBER(J7531),J7531="sans examen"),1,0)*IF(W7531&lt;MinDate,1,0),"")</f>
        <v/>
      </c>
      <c r="N7531" s="36">
        <f t="shared" ca="1" si="235"/>
        <v>0</v>
      </c>
      <c r="O7531" s="36" t="e">
        <f ca="1">LEFT(OFFSET(Lists!$Q$2,MATCH(E7531,Lists!$R$3:$R$19,0),0),4)</f>
        <v>#N/A</v>
      </c>
      <c r="P7531" s="36" t="e">
        <f ca="1">MATCH(O7531,Lists!$S$2:$S$640,1)</f>
        <v>#N/A</v>
      </c>
      <c r="Q7531" s="36" t="e">
        <f ca="1">MATCH(LEFT(OFFSET(Lists!$Q$2,MATCH(E7531,Lists!$R$3:$R$19,0)+1,0),4),Lists!$S$3:$S$640,1)</f>
        <v>#N/A</v>
      </c>
      <c r="R7531" s="36" t="e">
        <f ca="1">LEFT(OFFSET(Lists!$S$2,P7531-1+MATCH(F7531,OFFSET(Lists!$T$3,P7531-1,0,Q7531-P7531+1),0),0),6)</f>
        <v>#N/A</v>
      </c>
      <c r="S7531" s="36" t="e">
        <f ca="1">VLOOKUP(R7531,Lists!B:D,3,FALSE)</f>
        <v>#N/A</v>
      </c>
      <c r="T7531" s="36" t="str">
        <f>IF(F7531&lt;&gt;"",MATCH(R7531,'Maximum minutes'!B:B,0),"")</f>
        <v/>
      </c>
      <c r="U7531" s="36">
        <f ca="1">IF(F7531&lt;&gt;"",COUNTA(OFFSET('Maximum minutes'!$C$1,'Annexe A1 Cours'!T7531,0,1,50)),0)</f>
        <v>0</v>
      </c>
      <c r="V7531" s="37">
        <f ca="1">IFERROR(OFFSET('Maximum minutes'!$C$1,T7531+1,-1+MATCH(G7531,OFFSET('Maximum minutes'!$C$1,T7531-1,0,1,50),0)),0)</f>
        <v>0</v>
      </c>
      <c r="W7531" s="38">
        <f t="shared" ca="1" si="234"/>
        <v>0</v>
      </c>
    </row>
    <row r="7532" spans="1:23" s="36" customFormat="1" ht="18.75">
      <c r="A7532" s="34"/>
      <c r="B7532" s="39"/>
      <c r="C7532" s="39"/>
      <c r="D7532" s="35"/>
      <c r="E7532" s="40"/>
      <c r="F7532" s="39"/>
      <c r="G7532" s="39"/>
      <c r="H7532" s="39"/>
      <c r="I7532" s="34"/>
      <c r="J7532" s="34"/>
      <c r="K7532" s="34"/>
      <c r="L7532" s="34"/>
      <c r="M7532" s="43" t="str">
        <f ca="1">IFERROR(OFFSET('Maximum minutes'!$C$1,T7532,MATCH(IF(G7532&lt;&gt;"",G7532,F7532),OFFSET('Maximum minutes'!$C$1,T7532-1,0,1,U7532+1),0)-1)*IF(OR(ISNUMBER(J7532),J7532="sans examen"),1,0)*IF(W7532&lt;MinDate,1,0),"")</f>
        <v/>
      </c>
      <c r="N7532" s="36">
        <f t="shared" ca="1" si="235"/>
        <v>0</v>
      </c>
      <c r="O7532" s="36" t="e">
        <f ca="1">LEFT(OFFSET(Lists!$Q$2,MATCH(E7532,Lists!$R$3:$R$19,0),0),4)</f>
        <v>#N/A</v>
      </c>
      <c r="P7532" s="36" t="e">
        <f ca="1">MATCH(O7532,Lists!$S$2:$S$640,1)</f>
        <v>#N/A</v>
      </c>
      <c r="Q7532" s="36" t="e">
        <f ca="1">MATCH(LEFT(OFFSET(Lists!$Q$2,MATCH(E7532,Lists!$R$3:$R$19,0)+1,0),4),Lists!$S$3:$S$640,1)</f>
        <v>#N/A</v>
      </c>
      <c r="R7532" s="36" t="e">
        <f ca="1">LEFT(OFFSET(Lists!$S$2,P7532-1+MATCH(F7532,OFFSET(Lists!$T$3,P7532-1,0,Q7532-P7532+1),0),0),6)</f>
        <v>#N/A</v>
      </c>
      <c r="S7532" s="36" t="e">
        <f ca="1">VLOOKUP(R7532,Lists!B:D,3,FALSE)</f>
        <v>#N/A</v>
      </c>
      <c r="T7532" s="36" t="str">
        <f>IF(F7532&lt;&gt;"",MATCH(R7532,'Maximum minutes'!B:B,0),"")</f>
        <v/>
      </c>
      <c r="U7532" s="36">
        <f ca="1">IF(F7532&lt;&gt;"",COUNTA(OFFSET('Maximum minutes'!$C$1,'Annexe A1 Cours'!T7532,0,1,50)),0)</f>
        <v>0</v>
      </c>
      <c r="V7532" s="37">
        <f ca="1">IFERROR(OFFSET('Maximum minutes'!$C$1,T7532+1,-1+MATCH(G7532,OFFSET('Maximum minutes'!$C$1,T7532-1,0,1,50),0)),0)</f>
        <v>0</v>
      </c>
      <c r="W7532" s="38">
        <f t="shared" ca="1" si="234"/>
        <v>0</v>
      </c>
    </row>
    <row r="7533" spans="1:23" s="36" customFormat="1" ht="18.75">
      <c r="A7533" s="34"/>
      <c r="B7533" s="39"/>
      <c r="C7533" s="39"/>
      <c r="D7533" s="35"/>
      <c r="E7533" s="40"/>
      <c r="F7533" s="39"/>
      <c r="G7533" s="39"/>
      <c r="H7533" s="39"/>
      <c r="I7533" s="34"/>
      <c r="J7533" s="34"/>
      <c r="K7533" s="34"/>
      <c r="L7533" s="34"/>
      <c r="M7533" s="43" t="str">
        <f ca="1">IFERROR(OFFSET('Maximum minutes'!$C$1,T7533,MATCH(IF(G7533&lt;&gt;"",G7533,F7533),OFFSET('Maximum minutes'!$C$1,T7533-1,0,1,U7533+1),0)-1)*IF(OR(ISNUMBER(J7533),J7533="sans examen"),1,0)*IF(W7533&lt;MinDate,1,0),"")</f>
        <v/>
      </c>
      <c r="N7533" s="36">
        <f t="shared" ca="1" si="235"/>
        <v>0</v>
      </c>
      <c r="O7533" s="36" t="e">
        <f ca="1">LEFT(OFFSET(Lists!$Q$2,MATCH(E7533,Lists!$R$3:$R$19,0),0),4)</f>
        <v>#N/A</v>
      </c>
      <c r="P7533" s="36" t="e">
        <f ca="1">MATCH(O7533,Lists!$S$2:$S$640,1)</f>
        <v>#N/A</v>
      </c>
      <c r="Q7533" s="36" t="e">
        <f ca="1">MATCH(LEFT(OFFSET(Lists!$Q$2,MATCH(E7533,Lists!$R$3:$R$19,0)+1,0),4),Lists!$S$3:$S$640,1)</f>
        <v>#N/A</v>
      </c>
      <c r="R7533" s="36" t="e">
        <f ca="1">LEFT(OFFSET(Lists!$S$2,P7533-1+MATCH(F7533,OFFSET(Lists!$T$3,P7533-1,0,Q7533-P7533+1),0),0),6)</f>
        <v>#N/A</v>
      </c>
      <c r="S7533" s="36" t="e">
        <f ca="1">VLOOKUP(R7533,Lists!B:D,3,FALSE)</f>
        <v>#N/A</v>
      </c>
      <c r="T7533" s="36" t="str">
        <f>IF(F7533&lt;&gt;"",MATCH(R7533,'Maximum minutes'!B:B,0),"")</f>
        <v/>
      </c>
      <c r="U7533" s="36">
        <f ca="1">IF(F7533&lt;&gt;"",COUNTA(OFFSET('Maximum minutes'!$C$1,'Annexe A1 Cours'!T7533,0,1,50)),0)</f>
        <v>0</v>
      </c>
      <c r="V7533" s="37">
        <f ca="1">IFERROR(OFFSET('Maximum minutes'!$C$1,T7533+1,-1+MATCH(G7533,OFFSET('Maximum minutes'!$C$1,T7533-1,0,1,50),0)),0)</f>
        <v>0</v>
      </c>
      <c r="W7533" s="38">
        <f t="shared" ca="1" si="234"/>
        <v>0</v>
      </c>
    </row>
    <row r="7534" spans="1:23" s="36" customFormat="1" ht="18.75">
      <c r="A7534" s="34"/>
      <c r="B7534" s="39"/>
      <c r="C7534" s="39"/>
      <c r="D7534" s="35"/>
      <c r="E7534" s="40"/>
      <c r="F7534" s="39"/>
      <c r="G7534" s="39"/>
      <c r="H7534" s="39"/>
      <c r="I7534" s="34"/>
      <c r="J7534" s="34"/>
      <c r="K7534" s="34"/>
      <c r="L7534" s="34"/>
      <c r="M7534" s="43" t="str">
        <f ca="1">IFERROR(OFFSET('Maximum minutes'!$C$1,T7534,MATCH(IF(G7534&lt;&gt;"",G7534,F7534),OFFSET('Maximum minutes'!$C$1,T7534-1,0,1,U7534+1),0)-1)*IF(OR(ISNUMBER(J7534),J7534="sans examen"),1,0)*IF(W7534&lt;MinDate,1,0),"")</f>
        <v/>
      </c>
      <c r="N7534" s="36">
        <f t="shared" ca="1" si="235"/>
        <v>0</v>
      </c>
      <c r="O7534" s="36" t="e">
        <f ca="1">LEFT(OFFSET(Lists!$Q$2,MATCH(E7534,Lists!$R$3:$R$19,0),0),4)</f>
        <v>#N/A</v>
      </c>
      <c r="P7534" s="36" t="e">
        <f ca="1">MATCH(O7534,Lists!$S$2:$S$640,1)</f>
        <v>#N/A</v>
      </c>
      <c r="Q7534" s="36" t="e">
        <f ca="1">MATCH(LEFT(OFFSET(Lists!$Q$2,MATCH(E7534,Lists!$R$3:$R$19,0)+1,0),4),Lists!$S$3:$S$640,1)</f>
        <v>#N/A</v>
      </c>
      <c r="R7534" s="36" t="e">
        <f ca="1">LEFT(OFFSET(Lists!$S$2,P7534-1+MATCH(F7534,OFFSET(Lists!$T$3,P7534-1,0,Q7534-P7534+1),0),0),6)</f>
        <v>#N/A</v>
      </c>
      <c r="S7534" s="36" t="e">
        <f ca="1">VLOOKUP(R7534,Lists!B:D,3,FALSE)</f>
        <v>#N/A</v>
      </c>
      <c r="T7534" s="36" t="str">
        <f>IF(F7534&lt;&gt;"",MATCH(R7534,'Maximum minutes'!B:B,0),"")</f>
        <v/>
      </c>
      <c r="U7534" s="36">
        <f ca="1">IF(F7534&lt;&gt;"",COUNTA(OFFSET('Maximum minutes'!$C$1,'Annexe A1 Cours'!T7534,0,1,50)),0)</f>
        <v>0</v>
      </c>
      <c r="V7534" s="37">
        <f ca="1">IFERROR(OFFSET('Maximum minutes'!$C$1,T7534+1,-1+MATCH(G7534,OFFSET('Maximum minutes'!$C$1,T7534-1,0,1,50),0)),0)</f>
        <v>0</v>
      </c>
      <c r="W7534" s="38">
        <f t="shared" ca="1" si="234"/>
        <v>0</v>
      </c>
    </row>
    <row r="7535" spans="1:23" s="36" customFormat="1" ht="18.75">
      <c r="A7535" s="34"/>
      <c r="B7535" s="39"/>
      <c r="C7535" s="39"/>
      <c r="D7535" s="35"/>
      <c r="E7535" s="40"/>
      <c r="F7535" s="39"/>
      <c r="G7535" s="39"/>
      <c r="H7535" s="39"/>
      <c r="I7535" s="34"/>
      <c r="J7535" s="34"/>
      <c r="K7535" s="34"/>
      <c r="L7535" s="34"/>
      <c r="M7535" s="43" t="str">
        <f ca="1">IFERROR(OFFSET('Maximum minutes'!$C$1,T7535,MATCH(IF(G7535&lt;&gt;"",G7535,F7535),OFFSET('Maximum minutes'!$C$1,T7535-1,0,1,U7535+1),0)-1)*IF(OR(ISNUMBER(J7535),J7535="sans examen"),1,0)*IF(W7535&lt;MinDate,1,0),"")</f>
        <v/>
      </c>
      <c r="N7535" s="36">
        <f t="shared" ca="1" si="235"/>
        <v>0</v>
      </c>
      <c r="O7535" s="36" t="e">
        <f ca="1">LEFT(OFFSET(Lists!$Q$2,MATCH(E7535,Lists!$R$3:$R$19,0),0),4)</f>
        <v>#N/A</v>
      </c>
      <c r="P7535" s="36" t="e">
        <f ca="1">MATCH(O7535,Lists!$S$2:$S$640,1)</f>
        <v>#N/A</v>
      </c>
      <c r="Q7535" s="36" t="e">
        <f ca="1">MATCH(LEFT(OFFSET(Lists!$Q$2,MATCH(E7535,Lists!$R$3:$R$19,0)+1,0),4),Lists!$S$3:$S$640,1)</f>
        <v>#N/A</v>
      </c>
      <c r="R7535" s="36" t="e">
        <f ca="1">LEFT(OFFSET(Lists!$S$2,P7535-1+MATCH(F7535,OFFSET(Lists!$T$3,P7535-1,0,Q7535-P7535+1),0),0),6)</f>
        <v>#N/A</v>
      </c>
      <c r="S7535" s="36" t="e">
        <f ca="1">VLOOKUP(R7535,Lists!B:D,3,FALSE)</f>
        <v>#N/A</v>
      </c>
      <c r="T7535" s="36" t="str">
        <f>IF(F7535&lt;&gt;"",MATCH(R7535,'Maximum minutes'!B:B,0),"")</f>
        <v/>
      </c>
      <c r="U7535" s="36">
        <f ca="1">IF(F7535&lt;&gt;"",COUNTA(OFFSET('Maximum minutes'!$C$1,'Annexe A1 Cours'!T7535,0,1,50)),0)</f>
        <v>0</v>
      </c>
      <c r="V7535" s="37">
        <f ca="1">IFERROR(OFFSET('Maximum minutes'!$C$1,T7535+1,-1+MATCH(G7535,OFFSET('Maximum minutes'!$C$1,T7535-1,0,1,50),0)),0)</f>
        <v>0</v>
      </c>
      <c r="W7535" s="38">
        <f t="shared" ca="1" si="234"/>
        <v>0</v>
      </c>
    </row>
    <row r="7536" spans="1:23" s="36" customFormat="1" ht="18.75">
      <c r="A7536" s="34"/>
      <c r="B7536" s="39"/>
      <c r="C7536" s="39"/>
      <c r="D7536" s="35"/>
      <c r="E7536" s="40"/>
      <c r="F7536" s="39"/>
      <c r="G7536" s="39"/>
      <c r="H7536" s="39"/>
      <c r="I7536" s="34"/>
      <c r="J7536" s="34"/>
      <c r="K7536" s="34"/>
      <c r="L7536" s="34"/>
      <c r="M7536" s="43" t="str">
        <f ca="1">IFERROR(OFFSET('Maximum minutes'!$C$1,T7536,MATCH(IF(G7536&lt;&gt;"",G7536,F7536),OFFSET('Maximum minutes'!$C$1,T7536-1,0,1,U7536+1),0)-1)*IF(OR(ISNUMBER(J7536),J7536="sans examen"),1,0)*IF(W7536&lt;MinDate,1,0),"")</f>
        <v/>
      </c>
      <c r="N7536" s="36">
        <f t="shared" ca="1" si="235"/>
        <v>0</v>
      </c>
      <c r="O7536" s="36" t="e">
        <f ca="1">LEFT(OFFSET(Lists!$Q$2,MATCH(E7536,Lists!$R$3:$R$19,0),0),4)</f>
        <v>#N/A</v>
      </c>
      <c r="P7536" s="36" t="e">
        <f ca="1">MATCH(O7536,Lists!$S$2:$S$640,1)</f>
        <v>#N/A</v>
      </c>
      <c r="Q7536" s="36" t="e">
        <f ca="1">MATCH(LEFT(OFFSET(Lists!$Q$2,MATCH(E7536,Lists!$R$3:$R$19,0)+1,0),4),Lists!$S$3:$S$640,1)</f>
        <v>#N/A</v>
      </c>
      <c r="R7536" s="36" t="e">
        <f ca="1">LEFT(OFFSET(Lists!$S$2,P7536-1+MATCH(F7536,OFFSET(Lists!$T$3,P7536-1,0,Q7536-P7536+1),0),0),6)</f>
        <v>#N/A</v>
      </c>
      <c r="S7536" s="36" t="e">
        <f ca="1">VLOOKUP(R7536,Lists!B:D,3,FALSE)</f>
        <v>#N/A</v>
      </c>
      <c r="T7536" s="36" t="str">
        <f>IF(F7536&lt;&gt;"",MATCH(R7536,'Maximum minutes'!B:B,0),"")</f>
        <v/>
      </c>
      <c r="U7536" s="36">
        <f ca="1">IF(F7536&lt;&gt;"",COUNTA(OFFSET('Maximum minutes'!$C$1,'Annexe A1 Cours'!T7536,0,1,50)),0)</f>
        <v>0</v>
      </c>
      <c r="V7536" s="37">
        <f ca="1">IFERROR(OFFSET('Maximum minutes'!$C$1,T7536+1,-1+MATCH(G7536,OFFSET('Maximum minutes'!$C$1,T7536-1,0,1,50),0)),0)</f>
        <v>0</v>
      </c>
      <c r="W7536" s="38">
        <f t="shared" ca="1" si="234"/>
        <v>0</v>
      </c>
    </row>
    <row r="7537" spans="1:23" s="36" customFormat="1" ht="18.75">
      <c r="A7537" s="34"/>
      <c r="B7537" s="39"/>
      <c r="C7537" s="39"/>
      <c r="D7537" s="35"/>
      <c r="E7537" s="40"/>
      <c r="F7537" s="39"/>
      <c r="G7537" s="39"/>
      <c r="H7537" s="39"/>
      <c r="I7537" s="34"/>
      <c r="J7537" s="34"/>
      <c r="K7537" s="34"/>
      <c r="L7537" s="34"/>
      <c r="M7537" s="43" t="str">
        <f ca="1">IFERROR(OFFSET('Maximum minutes'!$C$1,T7537,MATCH(IF(G7537&lt;&gt;"",G7537,F7537),OFFSET('Maximum minutes'!$C$1,T7537-1,0,1,U7537+1),0)-1)*IF(OR(ISNUMBER(J7537),J7537="sans examen"),1,0)*IF(W7537&lt;MinDate,1,0),"")</f>
        <v/>
      </c>
      <c r="N7537" s="36">
        <f t="shared" ca="1" si="235"/>
        <v>0</v>
      </c>
      <c r="O7537" s="36" t="e">
        <f ca="1">LEFT(OFFSET(Lists!$Q$2,MATCH(E7537,Lists!$R$3:$R$19,0),0),4)</f>
        <v>#N/A</v>
      </c>
      <c r="P7537" s="36" t="e">
        <f ca="1">MATCH(O7537,Lists!$S$2:$S$640,1)</f>
        <v>#N/A</v>
      </c>
      <c r="Q7537" s="36" t="e">
        <f ca="1">MATCH(LEFT(OFFSET(Lists!$Q$2,MATCH(E7537,Lists!$R$3:$R$19,0)+1,0),4),Lists!$S$3:$S$640,1)</f>
        <v>#N/A</v>
      </c>
      <c r="R7537" s="36" t="e">
        <f ca="1">LEFT(OFFSET(Lists!$S$2,P7537-1+MATCH(F7537,OFFSET(Lists!$T$3,P7537-1,0,Q7537-P7537+1),0),0),6)</f>
        <v>#N/A</v>
      </c>
      <c r="S7537" s="36" t="e">
        <f ca="1">VLOOKUP(R7537,Lists!B:D,3,FALSE)</f>
        <v>#N/A</v>
      </c>
      <c r="T7537" s="36" t="str">
        <f>IF(F7537&lt;&gt;"",MATCH(R7537,'Maximum minutes'!B:B,0),"")</f>
        <v/>
      </c>
      <c r="U7537" s="36">
        <f ca="1">IF(F7537&lt;&gt;"",COUNTA(OFFSET('Maximum minutes'!$C$1,'Annexe A1 Cours'!T7537,0,1,50)),0)</f>
        <v>0</v>
      </c>
      <c r="V7537" s="37">
        <f ca="1">IFERROR(OFFSET('Maximum minutes'!$C$1,T7537+1,-1+MATCH(G7537,OFFSET('Maximum minutes'!$C$1,T7537-1,0,1,50),0)),0)</f>
        <v>0</v>
      </c>
      <c r="W7537" s="38">
        <f t="shared" ca="1" si="234"/>
        <v>0</v>
      </c>
    </row>
    <row r="7538" spans="1:23" s="36" customFormat="1" ht="18.75">
      <c r="A7538" s="34"/>
      <c r="B7538" s="39"/>
      <c r="C7538" s="39"/>
      <c r="D7538" s="35"/>
      <c r="E7538" s="40"/>
      <c r="F7538" s="39"/>
      <c r="G7538" s="39"/>
      <c r="H7538" s="39"/>
      <c r="I7538" s="34"/>
      <c r="J7538" s="34"/>
      <c r="K7538" s="34"/>
      <c r="L7538" s="34"/>
      <c r="M7538" s="43" t="str">
        <f ca="1">IFERROR(OFFSET('Maximum minutes'!$C$1,T7538,MATCH(IF(G7538&lt;&gt;"",G7538,F7538),OFFSET('Maximum minutes'!$C$1,T7538-1,0,1,U7538+1),0)-1)*IF(OR(ISNUMBER(J7538),J7538="sans examen"),1,0)*IF(W7538&lt;MinDate,1,0),"")</f>
        <v/>
      </c>
      <c r="N7538" s="36">
        <f t="shared" ca="1" si="235"/>
        <v>0</v>
      </c>
      <c r="O7538" s="36" t="e">
        <f ca="1">LEFT(OFFSET(Lists!$Q$2,MATCH(E7538,Lists!$R$3:$R$19,0),0),4)</f>
        <v>#N/A</v>
      </c>
      <c r="P7538" s="36" t="e">
        <f ca="1">MATCH(O7538,Lists!$S$2:$S$640,1)</f>
        <v>#N/A</v>
      </c>
      <c r="Q7538" s="36" t="e">
        <f ca="1">MATCH(LEFT(OFFSET(Lists!$Q$2,MATCH(E7538,Lists!$R$3:$R$19,0)+1,0),4),Lists!$S$3:$S$640,1)</f>
        <v>#N/A</v>
      </c>
      <c r="R7538" s="36" t="e">
        <f ca="1">LEFT(OFFSET(Lists!$S$2,P7538-1+MATCH(F7538,OFFSET(Lists!$T$3,P7538-1,0,Q7538-P7538+1),0),0),6)</f>
        <v>#N/A</v>
      </c>
      <c r="S7538" s="36" t="e">
        <f ca="1">VLOOKUP(R7538,Lists!B:D,3,FALSE)</f>
        <v>#N/A</v>
      </c>
      <c r="T7538" s="36" t="str">
        <f>IF(F7538&lt;&gt;"",MATCH(R7538,'Maximum minutes'!B:B,0),"")</f>
        <v/>
      </c>
      <c r="U7538" s="36">
        <f ca="1">IF(F7538&lt;&gt;"",COUNTA(OFFSET('Maximum minutes'!$C$1,'Annexe A1 Cours'!T7538,0,1,50)),0)</f>
        <v>0</v>
      </c>
      <c r="V7538" s="37">
        <f ca="1">IFERROR(OFFSET('Maximum minutes'!$C$1,T7538+1,-1+MATCH(G7538,OFFSET('Maximum minutes'!$C$1,T7538-1,0,1,50),0)),0)</f>
        <v>0</v>
      </c>
      <c r="W7538" s="38">
        <f t="shared" ca="1" si="234"/>
        <v>0</v>
      </c>
    </row>
    <row r="7539" spans="1:23" s="36" customFormat="1" ht="18.75">
      <c r="A7539" s="34"/>
      <c r="B7539" s="39"/>
      <c r="C7539" s="39"/>
      <c r="D7539" s="35"/>
      <c r="E7539" s="40"/>
      <c r="F7539" s="39"/>
      <c r="G7539" s="39"/>
      <c r="H7539" s="39"/>
      <c r="I7539" s="34"/>
      <c r="J7539" s="34"/>
      <c r="K7539" s="34"/>
      <c r="L7539" s="34"/>
      <c r="M7539" s="43" t="str">
        <f ca="1">IFERROR(OFFSET('Maximum minutes'!$C$1,T7539,MATCH(IF(G7539&lt;&gt;"",G7539,F7539),OFFSET('Maximum minutes'!$C$1,T7539-1,0,1,U7539+1),0)-1)*IF(OR(ISNUMBER(J7539),J7539="sans examen"),1,0)*IF(W7539&lt;MinDate,1,0),"")</f>
        <v/>
      </c>
      <c r="N7539" s="36">
        <f t="shared" ca="1" si="235"/>
        <v>0</v>
      </c>
      <c r="O7539" s="36" t="e">
        <f ca="1">LEFT(OFFSET(Lists!$Q$2,MATCH(E7539,Lists!$R$3:$R$19,0),0),4)</f>
        <v>#N/A</v>
      </c>
      <c r="P7539" s="36" t="e">
        <f ca="1">MATCH(O7539,Lists!$S$2:$S$640,1)</f>
        <v>#N/A</v>
      </c>
      <c r="Q7539" s="36" t="e">
        <f ca="1">MATCH(LEFT(OFFSET(Lists!$Q$2,MATCH(E7539,Lists!$R$3:$R$19,0)+1,0),4),Lists!$S$3:$S$640,1)</f>
        <v>#N/A</v>
      </c>
      <c r="R7539" s="36" t="e">
        <f ca="1">LEFT(OFFSET(Lists!$S$2,P7539-1+MATCH(F7539,OFFSET(Lists!$T$3,P7539-1,0,Q7539-P7539+1),0),0),6)</f>
        <v>#N/A</v>
      </c>
      <c r="S7539" s="36" t="e">
        <f ca="1">VLOOKUP(R7539,Lists!B:D,3,FALSE)</f>
        <v>#N/A</v>
      </c>
      <c r="T7539" s="36" t="str">
        <f>IF(F7539&lt;&gt;"",MATCH(R7539,'Maximum minutes'!B:B,0),"")</f>
        <v/>
      </c>
      <c r="U7539" s="36">
        <f ca="1">IF(F7539&lt;&gt;"",COUNTA(OFFSET('Maximum minutes'!$C$1,'Annexe A1 Cours'!T7539,0,1,50)),0)</f>
        <v>0</v>
      </c>
      <c r="V7539" s="37">
        <f ca="1">IFERROR(OFFSET('Maximum minutes'!$C$1,T7539+1,-1+MATCH(G7539,OFFSET('Maximum minutes'!$C$1,T7539-1,0,1,50),0)),0)</f>
        <v>0</v>
      </c>
      <c r="W7539" s="38">
        <f t="shared" ca="1" si="234"/>
        <v>0</v>
      </c>
    </row>
    <row r="7540" spans="1:23" s="36" customFormat="1" ht="18.75">
      <c r="A7540" s="34"/>
      <c r="B7540" s="39"/>
      <c r="C7540" s="39"/>
      <c r="D7540" s="35"/>
      <c r="E7540" s="40"/>
      <c r="F7540" s="39"/>
      <c r="G7540" s="39"/>
      <c r="H7540" s="39"/>
      <c r="I7540" s="34"/>
      <c r="J7540" s="34"/>
      <c r="K7540" s="34"/>
      <c r="L7540" s="34"/>
      <c r="M7540" s="43" t="str">
        <f ca="1">IFERROR(OFFSET('Maximum minutes'!$C$1,T7540,MATCH(IF(G7540&lt;&gt;"",G7540,F7540),OFFSET('Maximum minutes'!$C$1,T7540-1,0,1,U7540+1),0)-1)*IF(OR(ISNUMBER(J7540),J7540="sans examen"),1,0)*IF(W7540&lt;MinDate,1,0),"")</f>
        <v/>
      </c>
      <c r="N7540" s="36">
        <f t="shared" ca="1" si="235"/>
        <v>0</v>
      </c>
      <c r="O7540" s="36" t="e">
        <f ca="1">LEFT(OFFSET(Lists!$Q$2,MATCH(E7540,Lists!$R$3:$R$19,0),0),4)</f>
        <v>#N/A</v>
      </c>
      <c r="P7540" s="36" t="e">
        <f ca="1">MATCH(O7540,Lists!$S$2:$S$640,1)</f>
        <v>#N/A</v>
      </c>
      <c r="Q7540" s="36" t="e">
        <f ca="1">MATCH(LEFT(OFFSET(Lists!$Q$2,MATCH(E7540,Lists!$R$3:$R$19,0)+1,0),4),Lists!$S$3:$S$640,1)</f>
        <v>#N/A</v>
      </c>
      <c r="R7540" s="36" t="e">
        <f ca="1">LEFT(OFFSET(Lists!$S$2,P7540-1+MATCH(F7540,OFFSET(Lists!$T$3,P7540-1,0,Q7540-P7540+1),0),0),6)</f>
        <v>#N/A</v>
      </c>
      <c r="S7540" s="36" t="e">
        <f ca="1">VLOOKUP(R7540,Lists!B:D,3,FALSE)</f>
        <v>#N/A</v>
      </c>
      <c r="T7540" s="36" t="str">
        <f>IF(F7540&lt;&gt;"",MATCH(R7540,'Maximum minutes'!B:B,0),"")</f>
        <v/>
      </c>
      <c r="U7540" s="36">
        <f ca="1">IF(F7540&lt;&gt;"",COUNTA(OFFSET('Maximum minutes'!$C$1,'Annexe A1 Cours'!T7540,0,1,50)),0)</f>
        <v>0</v>
      </c>
      <c r="V7540" s="37">
        <f ca="1">IFERROR(OFFSET('Maximum minutes'!$C$1,T7540+1,-1+MATCH(G7540,OFFSET('Maximum minutes'!$C$1,T7540-1,0,1,50),0)),0)</f>
        <v>0</v>
      </c>
      <c r="W7540" s="38">
        <f t="shared" ca="1" si="234"/>
        <v>0</v>
      </c>
    </row>
    <row r="7541" spans="1:23" s="36" customFormat="1" ht="18.75">
      <c r="A7541" s="34"/>
      <c r="B7541" s="39"/>
      <c r="C7541" s="39"/>
      <c r="D7541" s="35"/>
      <c r="E7541" s="40"/>
      <c r="F7541" s="39"/>
      <c r="G7541" s="39"/>
      <c r="H7541" s="39"/>
      <c r="I7541" s="34"/>
      <c r="J7541" s="34"/>
      <c r="K7541" s="34"/>
      <c r="L7541" s="34"/>
      <c r="M7541" s="43" t="str">
        <f ca="1">IFERROR(OFFSET('Maximum minutes'!$C$1,T7541,MATCH(IF(G7541&lt;&gt;"",G7541,F7541),OFFSET('Maximum minutes'!$C$1,T7541-1,0,1,U7541+1),0)-1)*IF(OR(ISNUMBER(J7541),J7541="sans examen"),1,0)*IF(W7541&lt;MinDate,1,0),"")</f>
        <v/>
      </c>
      <c r="N7541" s="36">
        <f t="shared" ca="1" si="235"/>
        <v>0</v>
      </c>
      <c r="O7541" s="36" t="e">
        <f ca="1">LEFT(OFFSET(Lists!$Q$2,MATCH(E7541,Lists!$R$3:$R$19,0),0),4)</f>
        <v>#N/A</v>
      </c>
      <c r="P7541" s="36" t="e">
        <f ca="1">MATCH(O7541,Lists!$S$2:$S$640,1)</f>
        <v>#N/A</v>
      </c>
      <c r="Q7541" s="36" t="e">
        <f ca="1">MATCH(LEFT(OFFSET(Lists!$Q$2,MATCH(E7541,Lists!$R$3:$R$19,0)+1,0),4),Lists!$S$3:$S$640,1)</f>
        <v>#N/A</v>
      </c>
      <c r="R7541" s="36" t="e">
        <f ca="1">LEFT(OFFSET(Lists!$S$2,P7541-1+MATCH(F7541,OFFSET(Lists!$T$3,P7541-1,0,Q7541-P7541+1),0),0),6)</f>
        <v>#N/A</v>
      </c>
      <c r="S7541" s="36" t="e">
        <f ca="1">VLOOKUP(R7541,Lists!B:D,3,FALSE)</f>
        <v>#N/A</v>
      </c>
      <c r="T7541" s="36" t="str">
        <f>IF(F7541&lt;&gt;"",MATCH(R7541,'Maximum minutes'!B:B,0),"")</f>
        <v/>
      </c>
      <c r="U7541" s="36">
        <f ca="1">IF(F7541&lt;&gt;"",COUNTA(OFFSET('Maximum minutes'!$C$1,'Annexe A1 Cours'!T7541,0,1,50)),0)</f>
        <v>0</v>
      </c>
      <c r="V7541" s="37">
        <f ca="1">IFERROR(OFFSET('Maximum minutes'!$C$1,T7541+1,-1+MATCH(G7541,OFFSET('Maximum minutes'!$C$1,T7541-1,0,1,50),0)),0)</f>
        <v>0</v>
      </c>
      <c r="W7541" s="38">
        <f t="shared" ca="1" si="234"/>
        <v>0</v>
      </c>
    </row>
    <row r="7542" spans="1:23" s="36" customFormat="1" ht="18.75">
      <c r="A7542" s="34"/>
      <c r="B7542" s="39"/>
      <c r="C7542" s="39"/>
      <c r="D7542" s="35"/>
      <c r="E7542" s="40"/>
      <c r="F7542" s="39"/>
      <c r="G7542" s="39"/>
      <c r="H7542" s="39"/>
      <c r="I7542" s="34"/>
      <c r="J7542" s="34"/>
      <c r="K7542" s="34"/>
      <c r="L7542" s="34"/>
      <c r="M7542" s="43" t="str">
        <f ca="1">IFERROR(OFFSET('Maximum minutes'!$C$1,T7542,MATCH(IF(G7542&lt;&gt;"",G7542,F7542),OFFSET('Maximum minutes'!$C$1,T7542-1,0,1,U7542+1),0)-1)*IF(OR(ISNUMBER(J7542),J7542="sans examen"),1,0)*IF(W7542&lt;MinDate,1,0),"")</f>
        <v/>
      </c>
      <c r="N7542" s="36">
        <f t="shared" ca="1" si="235"/>
        <v>0</v>
      </c>
      <c r="O7542" s="36" t="e">
        <f ca="1">LEFT(OFFSET(Lists!$Q$2,MATCH(E7542,Lists!$R$3:$R$19,0),0),4)</f>
        <v>#N/A</v>
      </c>
      <c r="P7542" s="36" t="e">
        <f ca="1">MATCH(O7542,Lists!$S$2:$S$640,1)</f>
        <v>#N/A</v>
      </c>
      <c r="Q7542" s="36" t="e">
        <f ca="1">MATCH(LEFT(OFFSET(Lists!$Q$2,MATCH(E7542,Lists!$R$3:$R$19,0)+1,0),4),Lists!$S$3:$S$640,1)</f>
        <v>#N/A</v>
      </c>
      <c r="R7542" s="36" t="e">
        <f ca="1">LEFT(OFFSET(Lists!$S$2,P7542-1+MATCH(F7542,OFFSET(Lists!$T$3,P7542-1,0,Q7542-P7542+1),0),0),6)</f>
        <v>#N/A</v>
      </c>
      <c r="S7542" s="36" t="e">
        <f ca="1">VLOOKUP(R7542,Lists!B:D,3,FALSE)</f>
        <v>#N/A</v>
      </c>
      <c r="T7542" s="36" t="str">
        <f>IF(F7542&lt;&gt;"",MATCH(R7542,'Maximum minutes'!B:B,0),"")</f>
        <v/>
      </c>
      <c r="U7542" s="36">
        <f ca="1">IF(F7542&lt;&gt;"",COUNTA(OFFSET('Maximum minutes'!$C$1,'Annexe A1 Cours'!T7542,0,1,50)),0)</f>
        <v>0</v>
      </c>
      <c r="V7542" s="37">
        <f ca="1">IFERROR(OFFSET('Maximum minutes'!$C$1,T7542+1,-1+MATCH(G7542,OFFSET('Maximum minutes'!$C$1,T7542-1,0,1,50),0)),0)</f>
        <v>0</v>
      </c>
      <c r="W7542" s="38">
        <f t="shared" ca="1" si="234"/>
        <v>0</v>
      </c>
    </row>
    <row r="7543" spans="1:23" s="36" customFormat="1" ht="18.75">
      <c r="A7543" s="34"/>
      <c r="B7543" s="39"/>
      <c r="C7543" s="39"/>
      <c r="D7543" s="35"/>
      <c r="E7543" s="40"/>
      <c r="F7543" s="39"/>
      <c r="G7543" s="39"/>
      <c r="H7543" s="39"/>
      <c r="I7543" s="34"/>
      <c r="J7543" s="34"/>
      <c r="K7543" s="34"/>
      <c r="L7543" s="34"/>
      <c r="M7543" s="43" t="str">
        <f ca="1">IFERROR(OFFSET('Maximum minutes'!$C$1,T7543,MATCH(IF(G7543&lt;&gt;"",G7543,F7543),OFFSET('Maximum minutes'!$C$1,T7543-1,0,1,U7543+1),0)-1)*IF(OR(ISNUMBER(J7543),J7543="sans examen"),1,0)*IF(W7543&lt;MinDate,1,0),"")</f>
        <v/>
      </c>
      <c r="N7543" s="36">
        <f t="shared" ca="1" si="235"/>
        <v>0</v>
      </c>
      <c r="O7543" s="36" t="e">
        <f ca="1">LEFT(OFFSET(Lists!$Q$2,MATCH(E7543,Lists!$R$3:$R$19,0),0),4)</f>
        <v>#N/A</v>
      </c>
      <c r="P7543" s="36" t="e">
        <f ca="1">MATCH(O7543,Lists!$S$2:$S$640,1)</f>
        <v>#N/A</v>
      </c>
      <c r="Q7543" s="36" t="e">
        <f ca="1">MATCH(LEFT(OFFSET(Lists!$Q$2,MATCH(E7543,Lists!$R$3:$R$19,0)+1,0),4),Lists!$S$3:$S$640,1)</f>
        <v>#N/A</v>
      </c>
      <c r="R7543" s="36" t="e">
        <f ca="1">LEFT(OFFSET(Lists!$S$2,P7543-1+MATCH(F7543,OFFSET(Lists!$T$3,P7543-1,0,Q7543-P7543+1),0),0),6)</f>
        <v>#N/A</v>
      </c>
      <c r="S7543" s="36" t="e">
        <f ca="1">VLOOKUP(R7543,Lists!B:D,3,FALSE)</f>
        <v>#N/A</v>
      </c>
      <c r="T7543" s="36" t="str">
        <f>IF(F7543&lt;&gt;"",MATCH(R7543,'Maximum minutes'!B:B,0),"")</f>
        <v/>
      </c>
      <c r="U7543" s="36">
        <f ca="1">IF(F7543&lt;&gt;"",COUNTA(OFFSET('Maximum minutes'!$C$1,'Annexe A1 Cours'!T7543,0,1,50)),0)</f>
        <v>0</v>
      </c>
      <c r="V7543" s="37">
        <f ca="1">IFERROR(OFFSET('Maximum minutes'!$C$1,T7543+1,-1+MATCH(G7543,OFFSET('Maximum minutes'!$C$1,T7543-1,0,1,50),0)),0)</f>
        <v>0</v>
      </c>
      <c r="W7543" s="38">
        <f t="shared" ca="1" si="234"/>
        <v>0</v>
      </c>
    </row>
    <row r="7544" spans="1:23" s="36" customFormat="1" ht="18.75">
      <c r="A7544" s="34"/>
      <c r="B7544" s="39"/>
      <c r="C7544" s="39"/>
      <c r="D7544" s="35"/>
      <c r="E7544" s="40"/>
      <c r="F7544" s="39"/>
      <c r="G7544" s="39"/>
      <c r="H7544" s="39"/>
      <c r="I7544" s="34"/>
      <c r="J7544" s="34"/>
      <c r="K7544" s="34"/>
      <c r="L7544" s="34"/>
      <c r="M7544" s="43" t="str">
        <f ca="1">IFERROR(OFFSET('Maximum minutes'!$C$1,T7544,MATCH(IF(G7544&lt;&gt;"",G7544,F7544),OFFSET('Maximum minutes'!$C$1,T7544-1,0,1,U7544+1),0)-1)*IF(OR(ISNUMBER(J7544),J7544="sans examen"),1,0)*IF(W7544&lt;MinDate,1,0),"")</f>
        <v/>
      </c>
      <c r="N7544" s="36">
        <f t="shared" ca="1" si="235"/>
        <v>0</v>
      </c>
      <c r="O7544" s="36" t="e">
        <f ca="1">LEFT(OFFSET(Lists!$Q$2,MATCH(E7544,Lists!$R$3:$R$19,0),0),4)</f>
        <v>#N/A</v>
      </c>
      <c r="P7544" s="36" t="e">
        <f ca="1">MATCH(O7544,Lists!$S$2:$S$640,1)</f>
        <v>#N/A</v>
      </c>
      <c r="Q7544" s="36" t="e">
        <f ca="1">MATCH(LEFT(OFFSET(Lists!$Q$2,MATCH(E7544,Lists!$R$3:$R$19,0)+1,0),4),Lists!$S$3:$S$640,1)</f>
        <v>#N/A</v>
      </c>
      <c r="R7544" s="36" t="e">
        <f ca="1">LEFT(OFFSET(Lists!$S$2,P7544-1+MATCH(F7544,OFFSET(Lists!$T$3,P7544-1,0,Q7544-P7544+1),0),0),6)</f>
        <v>#N/A</v>
      </c>
      <c r="S7544" s="36" t="e">
        <f ca="1">VLOOKUP(R7544,Lists!B:D,3,FALSE)</f>
        <v>#N/A</v>
      </c>
      <c r="T7544" s="36" t="str">
        <f>IF(F7544&lt;&gt;"",MATCH(R7544,'Maximum minutes'!B:B,0),"")</f>
        <v/>
      </c>
      <c r="U7544" s="36">
        <f ca="1">IF(F7544&lt;&gt;"",COUNTA(OFFSET('Maximum minutes'!$C$1,'Annexe A1 Cours'!T7544,0,1,50)),0)</f>
        <v>0</v>
      </c>
      <c r="V7544" s="37">
        <f ca="1">IFERROR(OFFSET('Maximum minutes'!$C$1,T7544+1,-1+MATCH(G7544,OFFSET('Maximum minutes'!$C$1,T7544-1,0,1,50),0)),0)</f>
        <v>0</v>
      </c>
      <c r="W7544" s="38">
        <f t="shared" ca="1" si="234"/>
        <v>0</v>
      </c>
    </row>
    <row r="7545" spans="1:23" s="36" customFormat="1" ht="18.75">
      <c r="A7545" s="34"/>
      <c r="B7545" s="39"/>
      <c r="C7545" s="39"/>
      <c r="D7545" s="35"/>
      <c r="E7545" s="40"/>
      <c r="F7545" s="39"/>
      <c r="G7545" s="39"/>
      <c r="H7545" s="39"/>
      <c r="I7545" s="34"/>
      <c r="J7545" s="34"/>
      <c r="K7545" s="34"/>
      <c r="L7545" s="34"/>
      <c r="M7545" s="43" t="str">
        <f ca="1">IFERROR(OFFSET('Maximum minutes'!$C$1,T7545,MATCH(IF(G7545&lt;&gt;"",G7545,F7545),OFFSET('Maximum minutes'!$C$1,T7545-1,0,1,U7545+1),0)-1)*IF(OR(ISNUMBER(J7545),J7545="sans examen"),1,0)*IF(W7545&lt;MinDate,1,0),"")</f>
        <v/>
      </c>
      <c r="N7545" s="36">
        <f t="shared" ca="1" si="235"/>
        <v>0</v>
      </c>
      <c r="O7545" s="36" t="e">
        <f ca="1">LEFT(OFFSET(Lists!$Q$2,MATCH(E7545,Lists!$R$3:$R$19,0),0),4)</f>
        <v>#N/A</v>
      </c>
      <c r="P7545" s="36" t="e">
        <f ca="1">MATCH(O7545,Lists!$S$2:$S$640,1)</f>
        <v>#N/A</v>
      </c>
      <c r="Q7545" s="36" t="e">
        <f ca="1">MATCH(LEFT(OFFSET(Lists!$Q$2,MATCH(E7545,Lists!$R$3:$R$19,0)+1,0),4),Lists!$S$3:$S$640,1)</f>
        <v>#N/A</v>
      </c>
      <c r="R7545" s="36" t="e">
        <f ca="1">LEFT(OFFSET(Lists!$S$2,P7545-1+MATCH(F7545,OFFSET(Lists!$T$3,P7545-1,0,Q7545-P7545+1),0),0),6)</f>
        <v>#N/A</v>
      </c>
      <c r="S7545" s="36" t="e">
        <f ca="1">VLOOKUP(R7545,Lists!B:D,3,FALSE)</f>
        <v>#N/A</v>
      </c>
      <c r="T7545" s="36" t="str">
        <f>IF(F7545&lt;&gt;"",MATCH(R7545,'Maximum minutes'!B:B,0),"")</f>
        <v/>
      </c>
      <c r="U7545" s="36">
        <f ca="1">IF(F7545&lt;&gt;"",COUNTA(OFFSET('Maximum minutes'!$C$1,'Annexe A1 Cours'!T7545,0,1,50)),0)</f>
        <v>0</v>
      </c>
      <c r="V7545" s="37">
        <f ca="1">IFERROR(OFFSET('Maximum minutes'!$C$1,T7545+1,-1+MATCH(G7545,OFFSET('Maximum minutes'!$C$1,T7545-1,0,1,50),0)),0)</f>
        <v>0</v>
      </c>
      <c r="W7545" s="38">
        <f t="shared" ca="1" si="234"/>
        <v>0</v>
      </c>
    </row>
    <row r="7546" spans="1:23" s="36" customFormat="1" ht="18.75">
      <c r="A7546" s="34"/>
      <c r="B7546" s="39"/>
      <c r="C7546" s="39"/>
      <c r="D7546" s="35"/>
      <c r="E7546" s="40"/>
      <c r="F7546" s="39"/>
      <c r="G7546" s="39"/>
      <c r="H7546" s="39"/>
      <c r="I7546" s="34"/>
      <c r="J7546" s="34"/>
      <c r="K7546" s="34"/>
      <c r="L7546" s="34"/>
      <c r="M7546" s="43" t="str">
        <f ca="1">IFERROR(OFFSET('Maximum minutes'!$C$1,T7546,MATCH(IF(G7546&lt;&gt;"",G7546,F7546),OFFSET('Maximum minutes'!$C$1,T7546-1,0,1,U7546+1),0)-1)*IF(OR(ISNUMBER(J7546),J7546="sans examen"),1,0)*IF(W7546&lt;MinDate,1,0),"")</f>
        <v/>
      </c>
      <c r="N7546" s="36">
        <f t="shared" ca="1" si="235"/>
        <v>0</v>
      </c>
      <c r="O7546" s="36" t="e">
        <f ca="1">LEFT(OFFSET(Lists!$Q$2,MATCH(E7546,Lists!$R$3:$R$19,0),0),4)</f>
        <v>#N/A</v>
      </c>
      <c r="P7546" s="36" t="e">
        <f ca="1">MATCH(O7546,Lists!$S$2:$S$640,1)</f>
        <v>#N/A</v>
      </c>
      <c r="Q7546" s="36" t="e">
        <f ca="1">MATCH(LEFT(OFFSET(Lists!$Q$2,MATCH(E7546,Lists!$R$3:$R$19,0)+1,0),4),Lists!$S$3:$S$640,1)</f>
        <v>#N/A</v>
      </c>
      <c r="R7546" s="36" t="e">
        <f ca="1">LEFT(OFFSET(Lists!$S$2,P7546-1+MATCH(F7546,OFFSET(Lists!$T$3,P7546-1,0,Q7546-P7546+1),0),0),6)</f>
        <v>#N/A</v>
      </c>
      <c r="S7546" s="36" t="e">
        <f ca="1">VLOOKUP(R7546,Lists!B:D,3,FALSE)</f>
        <v>#N/A</v>
      </c>
      <c r="T7546" s="36" t="str">
        <f>IF(F7546&lt;&gt;"",MATCH(R7546,'Maximum minutes'!B:B,0),"")</f>
        <v/>
      </c>
      <c r="U7546" s="36">
        <f ca="1">IF(F7546&lt;&gt;"",COUNTA(OFFSET('Maximum minutes'!$C$1,'Annexe A1 Cours'!T7546,0,1,50)),0)</f>
        <v>0</v>
      </c>
      <c r="V7546" s="37">
        <f ca="1">IFERROR(OFFSET('Maximum minutes'!$C$1,T7546+1,-1+MATCH(G7546,OFFSET('Maximum minutes'!$C$1,T7546-1,0,1,50),0)),0)</f>
        <v>0</v>
      </c>
      <c r="W7546" s="38">
        <f t="shared" ca="1" si="234"/>
        <v>0</v>
      </c>
    </row>
    <row r="7547" spans="1:23" s="36" customFormat="1" ht="18.75">
      <c r="A7547" s="34"/>
      <c r="B7547" s="39"/>
      <c r="C7547" s="39"/>
      <c r="D7547" s="35"/>
      <c r="E7547" s="40"/>
      <c r="F7547" s="39"/>
      <c r="G7547" s="39"/>
      <c r="H7547" s="39"/>
      <c r="I7547" s="34"/>
      <c r="J7547" s="34"/>
      <c r="K7547" s="34"/>
      <c r="L7547" s="34"/>
      <c r="M7547" s="43" t="str">
        <f ca="1">IFERROR(OFFSET('Maximum minutes'!$C$1,T7547,MATCH(IF(G7547&lt;&gt;"",G7547,F7547),OFFSET('Maximum minutes'!$C$1,T7547-1,0,1,U7547+1),0)-1)*IF(OR(ISNUMBER(J7547),J7547="sans examen"),1,0)*IF(W7547&lt;MinDate,1,0),"")</f>
        <v/>
      </c>
      <c r="N7547" s="36">
        <f t="shared" ca="1" si="235"/>
        <v>0</v>
      </c>
      <c r="O7547" s="36" t="e">
        <f ca="1">LEFT(OFFSET(Lists!$Q$2,MATCH(E7547,Lists!$R$3:$R$19,0),0),4)</f>
        <v>#N/A</v>
      </c>
      <c r="P7547" s="36" t="e">
        <f ca="1">MATCH(O7547,Lists!$S$2:$S$640,1)</f>
        <v>#N/A</v>
      </c>
      <c r="Q7547" s="36" t="e">
        <f ca="1">MATCH(LEFT(OFFSET(Lists!$Q$2,MATCH(E7547,Lists!$R$3:$R$19,0)+1,0),4),Lists!$S$3:$S$640,1)</f>
        <v>#N/A</v>
      </c>
      <c r="R7547" s="36" t="e">
        <f ca="1">LEFT(OFFSET(Lists!$S$2,P7547-1+MATCH(F7547,OFFSET(Lists!$T$3,P7547-1,0,Q7547-P7547+1),0),0),6)</f>
        <v>#N/A</v>
      </c>
      <c r="S7547" s="36" t="e">
        <f ca="1">VLOOKUP(R7547,Lists!B:D,3,FALSE)</f>
        <v>#N/A</v>
      </c>
      <c r="T7547" s="36" t="str">
        <f>IF(F7547&lt;&gt;"",MATCH(R7547,'Maximum minutes'!B:B,0),"")</f>
        <v/>
      </c>
      <c r="U7547" s="36">
        <f ca="1">IF(F7547&lt;&gt;"",COUNTA(OFFSET('Maximum minutes'!$C$1,'Annexe A1 Cours'!T7547,0,1,50)),0)</f>
        <v>0</v>
      </c>
      <c r="V7547" s="37">
        <f ca="1">IFERROR(OFFSET('Maximum minutes'!$C$1,T7547+1,-1+MATCH(G7547,OFFSET('Maximum minutes'!$C$1,T7547-1,0,1,50),0)),0)</f>
        <v>0</v>
      </c>
      <c r="W7547" s="38">
        <f t="shared" ca="1" si="234"/>
        <v>0</v>
      </c>
    </row>
    <row r="7548" spans="1:23" s="36" customFormat="1" ht="18.75">
      <c r="A7548" s="34"/>
      <c r="B7548" s="39"/>
      <c r="C7548" s="39"/>
      <c r="D7548" s="35"/>
      <c r="E7548" s="40"/>
      <c r="F7548" s="39"/>
      <c r="G7548" s="39"/>
      <c r="H7548" s="39"/>
      <c r="I7548" s="34"/>
      <c r="J7548" s="34"/>
      <c r="K7548" s="34"/>
      <c r="L7548" s="34"/>
      <c r="M7548" s="43" t="str">
        <f ca="1">IFERROR(OFFSET('Maximum minutes'!$C$1,T7548,MATCH(IF(G7548&lt;&gt;"",G7548,F7548),OFFSET('Maximum minutes'!$C$1,T7548-1,0,1,U7548+1),0)-1)*IF(OR(ISNUMBER(J7548),J7548="sans examen"),1,0)*IF(W7548&lt;MinDate,1,0),"")</f>
        <v/>
      </c>
      <c r="N7548" s="36">
        <f t="shared" ca="1" si="235"/>
        <v>0</v>
      </c>
      <c r="O7548" s="36" t="e">
        <f ca="1">LEFT(OFFSET(Lists!$Q$2,MATCH(E7548,Lists!$R$3:$R$19,0),0),4)</f>
        <v>#N/A</v>
      </c>
      <c r="P7548" s="36" t="e">
        <f ca="1">MATCH(O7548,Lists!$S$2:$S$640,1)</f>
        <v>#N/A</v>
      </c>
      <c r="Q7548" s="36" t="e">
        <f ca="1">MATCH(LEFT(OFFSET(Lists!$Q$2,MATCH(E7548,Lists!$R$3:$R$19,0)+1,0),4),Lists!$S$3:$S$640,1)</f>
        <v>#N/A</v>
      </c>
      <c r="R7548" s="36" t="e">
        <f ca="1">LEFT(OFFSET(Lists!$S$2,P7548-1+MATCH(F7548,OFFSET(Lists!$T$3,P7548-1,0,Q7548-P7548+1),0),0),6)</f>
        <v>#N/A</v>
      </c>
      <c r="S7548" s="36" t="e">
        <f ca="1">VLOOKUP(R7548,Lists!B:D,3,FALSE)</f>
        <v>#N/A</v>
      </c>
      <c r="T7548" s="36" t="str">
        <f>IF(F7548&lt;&gt;"",MATCH(R7548,'Maximum minutes'!B:B,0),"")</f>
        <v/>
      </c>
      <c r="U7548" s="36">
        <f ca="1">IF(F7548&lt;&gt;"",COUNTA(OFFSET('Maximum minutes'!$C$1,'Annexe A1 Cours'!T7548,0,1,50)),0)</f>
        <v>0</v>
      </c>
      <c r="V7548" s="37">
        <f ca="1">IFERROR(OFFSET('Maximum minutes'!$C$1,T7548+1,-1+MATCH(G7548,OFFSET('Maximum minutes'!$C$1,T7548-1,0,1,50),0)),0)</f>
        <v>0</v>
      </c>
      <c r="W7548" s="38">
        <f t="shared" ca="1" si="234"/>
        <v>0</v>
      </c>
    </row>
    <row r="7549" spans="1:23" s="36" customFormat="1" ht="18.75">
      <c r="A7549" s="34"/>
      <c r="B7549" s="39"/>
      <c r="C7549" s="39"/>
      <c r="D7549" s="35"/>
      <c r="E7549" s="40"/>
      <c r="F7549" s="39"/>
      <c r="G7549" s="39"/>
      <c r="H7549" s="39"/>
      <c r="I7549" s="34"/>
      <c r="J7549" s="34"/>
      <c r="K7549" s="34"/>
      <c r="L7549" s="34"/>
      <c r="M7549" s="43" t="str">
        <f ca="1">IFERROR(OFFSET('Maximum minutes'!$C$1,T7549,MATCH(IF(G7549&lt;&gt;"",G7549,F7549),OFFSET('Maximum minutes'!$C$1,T7549-1,0,1,U7549+1),0)-1)*IF(OR(ISNUMBER(J7549),J7549="sans examen"),1,0)*IF(W7549&lt;MinDate,1,0),"")</f>
        <v/>
      </c>
      <c r="N7549" s="36">
        <f t="shared" ca="1" si="235"/>
        <v>0</v>
      </c>
      <c r="O7549" s="36" t="e">
        <f ca="1">LEFT(OFFSET(Lists!$Q$2,MATCH(E7549,Lists!$R$3:$R$19,0),0),4)</f>
        <v>#N/A</v>
      </c>
      <c r="P7549" s="36" t="e">
        <f ca="1">MATCH(O7549,Lists!$S$2:$S$640,1)</f>
        <v>#N/A</v>
      </c>
      <c r="Q7549" s="36" t="e">
        <f ca="1">MATCH(LEFT(OFFSET(Lists!$Q$2,MATCH(E7549,Lists!$R$3:$R$19,0)+1,0),4),Lists!$S$3:$S$640,1)</f>
        <v>#N/A</v>
      </c>
      <c r="R7549" s="36" t="e">
        <f ca="1">LEFT(OFFSET(Lists!$S$2,P7549-1+MATCH(F7549,OFFSET(Lists!$T$3,P7549-1,0,Q7549-P7549+1),0),0),6)</f>
        <v>#N/A</v>
      </c>
      <c r="S7549" s="36" t="e">
        <f ca="1">VLOOKUP(R7549,Lists!B:D,3,FALSE)</f>
        <v>#N/A</v>
      </c>
      <c r="T7549" s="36" t="str">
        <f>IF(F7549&lt;&gt;"",MATCH(R7549,'Maximum minutes'!B:B,0),"")</f>
        <v/>
      </c>
      <c r="U7549" s="36">
        <f ca="1">IF(F7549&lt;&gt;"",COUNTA(OFFSET('Maximum minutes'!$C$1,'Annexe A1 Cours'!T7549,0,1,50)),0)</f>
        <v>0</v>
      </c>
      <c r="V7549" s="37">
        <f ca="1">IFERROR(OFFSET('Maximum minutes'!$C$1,T7549+1,-1+MATCH(G7549,OFFSET('Maximum minutes'!$C$1,T7549-1,0,1,50),0)),0)</f>
        <v>0</v>
      </c>
      <c r="W7549" s="38">
        <f t="shared" ca="1" si="234"/>
        <v>0</v>
      </c>
    </row>
    <row r="7550" spans="1:23" s="36" customFormat="1" ht="18.75">
      <c r="A7550" s="34"/>
      <c r="B7550" s="39"/>
      <c r="C7550" s="39"/>
      <c r="D7550" s="35"/>
      <c r="E7550" s="40"/>
      <c r="F7550" s="39"/>
      <c r="G7550" s="39"/>
      <c r="H7550" s="39"/>
      <c r="I7550" s="34"/>
      <c r="J7550" s="34"/>
      <c r="K7550" s="34"/>
      <c r="L7550" s="34"/>
      <c r="M7550" s="43" t="str">
        <f ca="1">IFERROR(OFFSET('Maximum minutes'!$C$1,T7550,MATCH(IF(G7550&lt;&gt;"",G7550,F7550),OFFSET('Maximum minutes'!$C$1,T7550-1,0,1,U7550+1),0)-1)*IF(OR(ISNUMBER(J7550),J7550="sans examen"),1,0)*IF(W7550&lt;MinDate,1,0),"")</f>
        <v/>
      </c>
      <c r="N7550" s="36">
        <f t="shared" ca="1" si="235"/>
        <v>0</v>
      </c>
      <c r="O7550" s="36" t="e">
        <f ca="1">LEFT(OFFSET(Lists!$Q$2,MATCH(E7550,Lists!$R$3:$R$19,0),0),4)</f>
        <v>#N/A</v>
      </c>
      <c r="P7550" s="36" t="e">
        <f ca="1">MATCH(O7550,Lists!$S$2:$S$640,1)</f>
        <v>#N/A</v>
      </c>
      <c r="Q7550" s="36" t="e">
        <f ca="1">MATCH(LEFT(OFFSET(Lists!$Q$2,MATCH(E7550,Lists!$R$3:$R$19,0)+1,0),4),Lists!$S$3:$S$640,1)</f>
        <v>#N/A</v>
      </c>
      <c r="R7550" s="36" t="e">
        <f ca="1">LEFT(OFFSET(Lists!$S$2,P7550-1+MATCH(F7550,OFFSET(Lists!$T$3,P7550-1,0,Q7550-P7550+1),0),0),6)</f>
        <v>#N/A</v>
      </c>
      <c r="S7550" s="36" t="e">
        <f ca="1">VLOOKUP(R7550,Lists!B:D,3,FALSE)</f>
        <v>#N/A</v>
      </c>
      <c r="T7550" s="36" t="str">
        <f>IF(F7550&lt;&gt;"",MATCH(R7550,'Maximum minutes'!B:B,0),"")</f>
        <v/>
      </c>
      <c r="U7550" s="36">
        <f ca="1">IF(F7550&lt;&gt;"",COUNTA(OFFSET('Maximum minutes'!$C$1,'Annexe A1 Cours'!T7550,0,1,50)),0)</f>
        <v>0</v>
      </c>
      <c r="V7550" s="37">
        <f ca="1">IFERROR(OFFSET('Maximum minutes'!$C$1,T7550+1,-1+MATCH(G7550,OFFSET('Maximum minutes'!$C$1,T7550-1,0,1,50),0)),0)</f>
        <v>0</v>
      </c>
      <c r="W7550" s="38">
        <f t="shared" ca="1" si="234"/>
        <v>0</v>
      </c>
    </row>
    <row r="7551" spans="1:23" s="36" customFormat="1" ht="18.75">
      <c r="A7551" s="34"/>
      <c r="B7551" s="39"/>
      <c r="C7551" s="39"/>
      <c r="D7551" s="35"/>
      <c r="E7551" s="40"/>
      <c r="F7551" s="39"/>
      <c r="G7551" s="39"/>
      <c r="H7551" s="39"/>
      <c r="I7551" s="34"/>
      <c r="J7551" s="34"/>
      <c r="K7551" s="34"/>
      <c r="L7551" s="34"/>
      <c r="M7551" s="43" t="str">
        <f ca="1">IFERROR(OFFSET('Maximum minutes'!$C$1,T7551,MATCH(IF(G7551&lt;&gt;"",G7551,F7551),OFFSET('Maximum minutes'!$C$1,T7551-1,0,1,U7551+1),0)-1)*IF(OR(ISNUMBER(J7551),J7551="sans examen"),1,0)*IF(W7551&lt;MinDate,1,0),"")</f>
        <v/>
      </c>
      <c r="N7551" s="36">
        <f t="shared" ca="1" si="235"/>
        <v>0</v>
      </c>
      <c r="O7551" s="36" t="e">
        <f ca="1">LEFT(OFFSET(Lists!$Q$2,MATCH(E7551,Lists!$R$3:$R$19,0),0),4)</f>
        <v>#N/A</v>
      </c>
      <c r="P7551" s="36" t="e">
        <f ca="1">MATCH(O7551,Lists!$S$2:$S$640,1)</f>
        <v>#N/A</v>
      </c>
      <c r="Q7551" s="36" t="e">
        <f ca="1">MATCH(LEFT(OFFSET(Lists!$Q$2,MATCH(E7551,Lists!$R$3:$R$19,0)+1,0),4),Lists!$S$3:$S$640,1)</f>
        <v>#N/A</v>
      </c>
      <c r="R7551" s="36" t="e">
        <f ca="1">LEFT(OFFSET(Lists!$S$2,P7551-1+MATCH(F7551,OFFSET(Lists!$T$3,P7551-1,0,Q7551-P7551+1),0),0),6)</f>
        <v>#N/A</v>
      </c>
      <c r="S7551" s="36" t="e">
        <f ca="1">VLOOKUP(R7551,Lists!B:D,3,FALSE)</f>
        <v>#N/A</v>
      </c>
      <c r="T7551" s="36" t="str">
        <f>IF(F7551&lt;&gt;"",MATCH(R7551,'Maximum minutes'!B:B,0),"")</f>
        <v/>
      </c>
      <c r="U7551" s="36">
        <f ca="1">IF(F7551&lt;&gt;"",COUNTA(OFFSET('Maximum minutes'!$C$1,'Annexe A1 Cours'!T7551,0,1,50)),0)</f>
        <v>0</v>
      </c>
      <c r="V7551" s="37">
        <f ca="1">IFERROR(OFFSET('Maximum minutes'!$C$1,T7551+1,-1+MATCH(G7551,OFFSET('Maximum minutes'!$C$1,T7551-1,0,1,50),0)),0)</f>
        <v>0</v>
      </c>
      <c r="W7551" s="38">
        <f t="shared" ca="1" si="234"/>
        <v>0</v>
      </c>
    </row>
    <row r="7552" spans="1:23" s="36" customFormat="1" ht="18.75">
      <c r="A7552" s="34"/>
      <c r="B7552" s="39"/>
      <c r="C7552" s="39"/>
      <c r="D7552" s="35"/>
      <c r="E7552" s="40"/>
      <c r="F7552" s="39"/>
      <c r="G7552" s="39"/>
      <c r="H7552" s="39"/>
      <c r="I7552" s="34"/>
      <c r="J7552" s="34"/>
      <c r="K7552" s="34"/>
      <c r="L7552" s="34"/>
      <c r="M7552" s="43" t="str">
        <f ca="1">IFERROR(OFFSET('Maximum minutes'!$C$1,T7552,MATCH(IF(G7552&lt;&gt;"",G7552,F7552),OFFSET('Maximum minutes'!$C$1,T7552-1,0,1,U7552+1),0)-1)*IF(OR(ISNUMBER(J7552),J7552="sans examen"),1,0)*IF(W7552&lt;MinDate,1,0),"")</f>
        <v/>
      </c>
      <c r="N7552" s="36">
        <f t="shared" ca="1" si="235"/>
        <v>0</v>
      </c>
      <c r="O7552" s="36" t="e">
        <f ca="1">LEFT(OFFSET(Lists!$Q$2,MATCH(E7552,Lists!$R$3:$R$19,0),0),4)</f>
        <v>#N/A</v>
      </c>
      <c r="P7552" s="36" t="e">
        <f ca="1">MATCH(O7552,Lists!$S$2:$S$640,1)</f>
        <v>#N/A</v>
      </c>
      <c r="Q7552" s="36" t="e">
        <f ca="1">MATCH(LEFT(OFFSET(Lists!$Q$2,MATCH(E7552,Lists!$R$3:$R$19,0)+1,0),4),Lists!$S$3:$S$640,1)</f>
        <v>#N/A</v>
      </c>
      <c r="R7552" s="36" t="e">
        <f ca="1">LEFT(OFFSET(Lists!$S$2,P7552-1+MATCH(F7552,OFFSET(Lists!$T$3,P7552-1,0,Q7552-P7552+1),0),0),6)</f>
        <v>#N/A</v>
      </c>
      <c r="S7552" s="36" t="e">
        <f ca="1">VLOOKUP(R7552,Lists!B:D,3,FALSE)</f>
        <v>#N/A</v>
      </c>
      <c r="T7552" s="36" t="str">
        <f>IF(F7552&lt;&gt;"",MATCH(R7552,'Maximum minutes'!B:B,0),"")</f>
        <v/>
      </c>
      <c r="U7552" s="36">
        <f ca="1">IF(F7552&lt;&gt;"",COUNTA(OFFSET('Maximum minutes'!$C$1,'Annexe A1 Cours'!T7552,0,1,50)),0)</f>
        <v>0</v>
      </c>
      <c r="V7552" s="37">
        <f ca="1">IFERROR(OFFSET('Maximum minutes'!$C$1,T7552+1,-1+MATCH(G7552,OFFSET('Maximum minutes'!$C$1,T7552-1,0,1,50),0)),0)</f>
        <v>0</v>
      </c>
      <c r="W7552" s="38">
        <f t="shared" ca="1" si="234"/>
        <v>0</v>
      </c>
    </row>
    <row r="7553" spans="1:23" s="36" customFormat="1" ht="18.75">
      <c r="A7553" s="34"/>
      <c r="B7553" s="39"/>
      <c r="C7553" s="39"/>
      <c r="D7553" s="35"/>
      <c r="E7553" s="40"/>
      <c r="F7553" s="39"/>
      <c r="G7553" s="39"/>
      <c r="H7553" s="39"/>
      <c r="I7553" s="34"/>
      <c r="J7553" s="34"/>
      <c r="K7553" s="34"/>
      <c r="L7553" s="34"/>
      <c r="M7553" s="43" t="str">
        <f ca="1">IFERROR(OFFSET('Maximum minutes'!$C$1,T7553,MATCH(IF(G7553&lt;&gt;"",G7553,F7553),OFFSET('Maximum minutes'!$C$1,T7553-1,0,1,U7553+1),0)-1)*IF(OR(ISNUMBER(J7553),J7553="sans examen"),1,0)*IF(W7553&lt;MinDate,1,0),"")</f>
        <v/>
      </c>
      <c r="N7553" s="36">
        <f t="shared" ca="1" si="235"/>
        <v>0</v>
      </c>
      <c r="O7553" s="36" t="e">
        <f ca="1">LEFT(OFFSET(Lists!$Q$2,MATCH(E7553,Lists!$R$3:$R$19,0),0),4)</f>
        <v>#N/A</v>
      </c>
      <c r="P7553" s="36" t="e">
        <f ca="1">MATCH(O7553,Lists!$S$2:$S$640,1)</f>
        <v>#N/A</v>
      </c>
      <c r="Q7553" s="36" t="e">
        <f ca="1">MATCH(LEFT(OFFSET(Lists!$Q$2,MATCH(E7553,Lists!$R$3:$R$19,0)+1,0),4),Lists!$S$3:$S$640,1)</f>
        <v>#N/A</v>
      </c>
      <c r="R7553" s="36" t="e">
        <f ca="1">LEFT(OFFSET(Lists!$S$2,P7553-1+MATCH(F7553,OFFSET(Lists!$T$3,P7553-1,0,Q7553-P7553+1),0),0),6)</f>
        <v>#N/A</v>
      </c>
      <c r="S7553" s="36" t="e">
        <f ca="1">VLOOKUP(R7553,Lists!B:D,3,FALSE)</f>
        <v>#N/A</v>
      </c>
      <c r="T7553" s="36" t="str">
        <f>IF(F7553&lt;&gt;"",MATCH(R7553,'Maximum minutes'!B:B,0),"")</f>
        <v/>
      </c>
      <c r="U7553" s="36">
        <f ca="1">IF(F7553&lt;&gt;"",COUNTA(OFFSET('Maximum minutes'!$C$1,'Annexe A1 Cours'!T7553,0,1,50)),0)</f>
        <v>0</v>
      </c>
      <c r="V7553" s="37">
        <f ca="1">IFERROR(OFFSET('Maximum minutes'!$C$1,T7553+1,-1+MATCH(G7553,OFFSET('Maximum minutes'!$C$1,T7553-1,0,1,50),0)),0)</f>
        <v>0</v>
      </c>
      <c r="W7553" s="38">
        <f t="shared" ca="1" si="234"/>
        <v>0</v>
      </c>
    </row>
    <row r="7554" spans="1:23" s="36" customFormat="1" ht="18.75">
      <c r="A7554" s="34"/>
      <c r="B7554" s="39"/>
      <c r="C7554" s="39"/>
      <c r="D7554" s="35"/>
      <c r="E7554" s="40"/>
      <c r="F7554" s="39"/>
      <c r="G7554" s="39"/>
      <c r="H7554" s="39"/>
      <c r="I7554" s="34"/>
      <c r="J7554" s="34"/>
      <c r="K7554" s="34"/>
      <c r="L7554" s="34"/>
      <c r="M7554" s="43" t="str">
        <f ca="1">IFERROR(OFFSET('Maximum minutes'!$C$1,T7554,MATCH(IF(G7554&lt;&gt;"",G7554,F7554),OFFSET('Maximum minutes'!$C$1,T7554-1,0,1,U7554+1),0)-1)*IF(OR(ISNUMBER(J7554),J7554="sans examen"),1,0)*IF(W7554&lt;MinDate,1,0),"")</f>
        <v/>
      </c>
      <c r="N7554" s="36">
        <f t="shared" ca="1" si="235"/>
        <v>0</v>
      </c>
      <c r="O7554" s="36" t="e">
        <f ca="1">LEFT(OFFSET(Lists!$Q$2,MATCH(E7554,Lists!$R$3:$R$19,0),0),4)</f>
        <v>#N/A</v>
      </c>
      <c r="P7554" s="36" t="e">
        <f ca="1">MATCH(O7554,Lists!$S$2:$S$640,1)</f>
        <v>#N/A</v>
      </c>
      <c r="Q7554" s="36" t="e">
        <f ca="1">MATCH(LEFT(OFFSET(Lists!$Q$2,MATCH(E7554,Lists!$R$3:$R$19,0)+1,0),4),Lists!$S$3:$S$640,1)</f>
        <v>#N/A</v>
      </c>
      <c r="R7554" s="36" t="e">
        <f ca="1">LEFT(OFFSET(Lists!$S$2,P7554-1+MATCH(F7554,OFFSET(Lists!$T$3,P7554-1,0,Q7554-P7554+1),0),0),6)</f>
        <v>#N/A</v>
      </c>
      <c r="S7554" s="36" t="e">
        <f ca="1">VLOOKUP(R7554,Lists!B:D,3,FALSE)</f>
        <v>#N/A</v>
      </c>
      <c r="T7554" s="36" t="str">
        <f>IF(F7554&lt;&gt;"",MATCH(R7554,'Maximum minutes'!B:B,0),"")</f>
        <v/>
      </c>
      <c r="U7554" s="36">
        <f ca="1">IF(F7554&lt;&gt;"",COUNTA(OFFSET('Maximum minutes'!$C$1,'Annexe A1 Cours'!T7554,0,1,50)),0)</f>
        <v>0</v>
      </c>
      <c r="V7554" s="37">
        <f ca="1">IFERROR(OFFSET('Maximum minutes'!$C$1,T7554+1,-1+MATCH(G7554,OFFSET('Maximum minutes'!$C$1,T7554-1,0,1,50),0)),0)</f>
        <v>0</v>
      </c>
      <c r="W7554" s="38">
        <f t="shared" ca="1" si="234"/>
        <v>0</v>
      </c>
    </row>
    <row r="7555" spans="1:23" s="36" customFormat="1" ht="18.75">
      <c r="A7555" s="34"/>
      <c r="B7555" s="39"/>
      <c r="C7555" s="39"/>
      <c r="D7555" s="35"/>
      <c r="E7555" s="40"/>
      <c r="F7555" s="39"/>
      <c r="G7555" s="39"/>
      <c r="H7555" s="39"/>
      <c r="I7555" s="34"/>
      <c r="J7555" s="34"/>
      <c r="K7555" s="34"/>
      <c r="L7555" s="34"/>
      <c r="M7555" s="43" t="str">
        <f ca="1">IFERROR(OFFSET('Maximum minutes'!$C$1,T7555,MATCH(IF(G7555&lt;&gt;"",G7555,F7555),OFFSET('Maximum minutes'!$C$1,T7555-1,0,1,U7555+1),0)-1)*IF(OR(ISNUMBER(J7555),J7555="sans examen"),1,0)*IF(W7555&lt;MinDate,1,0),"")</f>
        <v/>
      </c>
      <c r="N7555" s="36">
        <f t="shared" ca="1" si="235"/>
        <v>0</v>
      </c>
      <c r="O7555" s="36" t="e">
        <f ca="1">LEFT(OFFSET(Lists!$Q$2,MATCH(E7555,Lists!$R$3:$R$19,0),0),4)</f>
        <v>#N/A</v>
      </c>
      <c r="P7555" s="36" t="e">
        <f ca="1">MATCH(O7555,Lists!$S$2:$S$640,1)</f>
        <v>#N/A</v>
      </c>
      <c r="Q7555" s="36" t="e">
        <f ca="1">MATCH(LEFT(OFFSET(Lists!$Q$2,MATCH(E7555,Lists!$R$3:$R$19,0)+1,0),4),Lists!$S$3:$S$640,1)</f>
        <v>#N/A</v>
      </c>
      <c r="R7555" s="36" t="e">
        <f ca="1">LEFT(OFFSET(Lists!$S$2,P7555-1+MATCH(F7555,OFFSET(Lists!$T$3,P7555-1,0,Q7555-P7555+1),0),0),6)</f>
        <v>#N/A</v>
      </c>
      <c r="S7555" s="36" t="e">
        <f ca="1">VLOOKUP(R7555,Lists!B:D,3,FALSE)</f>
        <v>#N/A</v>
      </c>
      <c r="T7555" s="36" t="str">
        <f>IF(F7555&lt;&gt;"",MATCH(R7555,'Maximum minutes'!B:B,0),"")</f>
        <v/>
      </c>
      <c r="U7555" s="36">
        <f ca="1">IF(F7555&lt;&gt;"",COUNTA(OFFSET('Maximum minutes'!$C$1,'Annexe A1 Cours'!T7555,0,1,50)),0)</f>
        <v>0</v>
      </c>
      <c r="V7555" s="37">
        <f ca="1">IFERROR(OFFSET('Maximum minutes'!$C$1,T7555+1,-1+MATCH(G7555,OFFSET('Maximum minutes'!$C$1,T7555-1,0,1,50),0)),0)</f>
        <v>0</v>
      </c>
      <c r="W7555" s="38">
        <f t="shared" ca="1" si="234"/>
        <v>0</v>
      </c>
    </row>
    <row r="7556" spans="1:23" s="36" customFormat="1" ht="18.75">
      <c r="A7556" s="34"/>
      <c r="B7556" s="39"/>
      <c r="C7556" s="39"/>
      <c r="D7556" s="35"/>
      <c r="E7556" s="40"/>
      <c r="F7556" s="39"/>
      <c r="G7556" s="39"/>
      <c r="H7556" s="39"/>
      <c r="I7556" s="34"/>
      <c r="J7556" s="34"/>
      <c r="K7556" s="34"/>
      <c r="L7556" s="34"/>
      <c r="M7556" s="43" t="str">
        <f ca="1">IFERROR(OFFSET('Maximum minutes'!$C$1,T7556,MATCH(IF(G7556&lt;&gt;"",G7556,F7556),OFFSET('Maximum minutes'!$C$1,T7556-1,0,1,U7556+1),0)-1)*IF(OR(ISNUMBER(J7556),J7556="sans examen"),1,0)*IF(W7556&lt;MinDate,1,0),"")</f>
        <v/>
      </c>
      <c r="N7556" s="36">
        <f t="shared" ca="1" si="235"/>
        <v>0</v>
      </c>
      <c r="O7556" s="36" t="e">
        <f ca="1">LEFT(OFFSET(Lists!$Q$2,MATCH(E7556,Lists!$R$3:$R$19,0),0),4)</f>
        <v>#N/A</v>
      </c>
      <c r="P7556" s="36" t="e">
        <f ca="1">MATCH(O7556,Lists!$S$2:$S$640,1)</f>
        <v>#N/A</v>
      </c>
      <c r="Q7556" s="36" t="e">
        <f ca="1">MATCH(LEFT(OFFSET(Lists!$Q$2,MATCH(E7556,Lists!$R$3:$R$19,0)+1,0),4),Lists!$S$3:$S$640,1)</f>
        <v>#N/A</v>
      </c>
      <c r="R7556" s="36" t="e">
        <f ca="1">LEFT(OFFSET(Lists!$S$2,P7556-1+MATCH(F7556,OFFSET(Lists!$T$3,P7556-1,0,Q7556-P7556+1),0),0),6)</f>
        <v>#N/A</v>
      </c>
      <c r="S7556" s="36" t="e">
        <f ca="1">VLOOKUP(R7556,Lists!B:D,3,FALSE)</f>
        <v>#N/A</v>
      </c>
      <c r="T7556" s="36" t="str">
        <f>IF(F7556&lt;&gt;"",MATCH(R7556,'Maximum minutes'!B:B,0),"")</f>
        <v/>
      </c>
      <c r="U7556" s="36">
        <f ca="1">IF(F7556&lt;&gt;"",COUNTA(OFFSET('Maximum minutes'!$C$1,'Annexe A1 Cours'!T7556,0,1,50)),0)</f>
        <v>0</v>
      </c>
      <c r="V7556" s="37">
        <f ca="1">IFERROR(OFFSET('Maximum minutes'!$C$1,T7556+1,-1+MATCH(G7556,OFFSET('Maximum minutes'!$C$1,T7556-1,0,1,50),0)),0)</f>
        <v>0</v>
      </c>
      <c r="W7556" s="38">
        <f t="shared" ca="1" si="234"/>
        <v>0</v>
      </c>
    </row>
    <row r="7557" spans="1:23" s="36" customFormat="1" ht="18.75">
      <c r="A7557" s="34"/>
      <c r="B7557" s="39"/>
      <c r="C7557" s="39"/>
      <c r="D7557" s="35"/>
      <c r="E7557" s="40"/>
      <c r="F7557" s="39"/>
      <c r="G7557" s="39"/>
      <c r="H7557" s="39"/>
      <c r="I7557" s="34"/>
      <c r="J7557" s="34"/>
      <c r="K7557" s="34"/>
      <c r="L7557" s="34"/>
      <c r="M7557" s="43" t="str">
        <f ca="1">IFERROR(OFFSET('Maximum minutes'!$C$1,T7557,MATCH(IF(G7557&lt;&gt;"",G7557,F7557),OFFSET('Maximum minutes'!$C$1,T7557-1,0,1,U7557+1),0)-1)*IF(OR(ISNUMBER(J7557),J7557="sans examen"),1,0)*IF(W7557&lt;MinDate,1,0),"")</f>
        <v/>
      </c>
      <c r="N7557" s="36">
        <f t="shared" ca="1" si="235"/>
        <v>0</v>
      </c>
      <c r="O7557" s="36" t="e">
        <f ca="1">LEFT(OFFSET(Lists!$Q$2,MATCH(E7557,Lists!$R$3:$R$19,0),0),4)</f>
        <v>#N/A</v>
      </c>
      <c r="P7557" s="36" t="e">
        <f ca="1">MATCH(O7557,Lists!$S$2:$S$640,1)</f>
        <v>#N/A</v>
      </c>
      <c r="Q7557" s="36" t="e">
        <f ca="1">MATCH(LEFT(OFFSET(Lists!$Q$2,MATCH(E7557,Lists!$R$3:$R$19,0)+1,0),4),Lists!$S$3:$S$640,1)</f>
        <v>#N/A</v>
      </c>
      <c r="R7557" s="36" t="e">
        <f ca="1">LEFT(OFFSET(Lists!$S$2,P7557-1+MATCH(F7557,OFFSET(Lists!$T$3,P7557-1,0,Q7557-P7557+1),0),0),6)</f>
        <v>#N/A</v>
      </c>
      <c r="S7557" s="36" t="e">
        <f ca="1">VLOOKUP(R7557,Lists!B:D,3,FALSE)</f>
        <v>#N/A</v>
      </c>
      <c r="T7557" s="36" t="str">
        <f>IF(F7557&lt;&gt;"",MATCH(R7557,'Maximum minutes'!B:B,0),"")</f>
        <v/>
      </c>
      <c r="U7557" s="36">
        <f ca="1">IF(F7557&lt;&gt;"",COUNTA(OFFSET('Maximum minutes'!$C$1,'Annexe A1 Cours'!T7557,0,1,50)),0)</f>
        <v>0</v>
      </c>
      <c r="V7557" s="37">
        <f ca="1">IFERROR(OFFSET('Maximum minutes'!$C$1,T7557+1,-1+MATCH(G7557,OFFSET('Maximum minutes'!$C$1,T7557-1,0,1,50),0)),0)</f>
        <v>0</v>
      </c>
      <c r="W7557" s="38">
        <f t="shared" ca="1" si="234"/>
        <v>0</v>
      </c>
    </row>
    <row r="7558" spans="1:23" s="36" customFormat="1" ht="18.75">
      <c r="A7558" s="34"/>
      <c r="B7558" s="39"/>
      <c r="C7558" s="39"/>
      <c r="D7558" s="35"/>
      <c r="E7558" s="40"/>
      <c r="F7558" s="39"/>
      <c r="G7558" s="39"/>
      <c r="H7558" s="39"/>
      <c r="I7558" s="34"/>
      <c r="J7558" s="34"/>
      <c r="K7558" s="34"/>
      <c r="L7558" s="34"/>
      <c r="M7558" s="43" t="str">
        <f ca="1">IFERROR(OFFSET('Maximum minutes'!$C$1,T7558,MATCH(IF(G7558&lt;&gt;"",G7558,F7558),OFFSET('Maximum minutes'!$C$1,T7558-1,0,1,U7558+1),0)-1)*IF(OR(ISNUMBER(J7558),J7558="sans examen"),1,0)*IF(W7558&lt;MinDate,1,0),"")</f>
        <v/>
      </c>
      <c r="N7558" s="36">
        <f t="shared" ca="1" si="235"/>
        <v>0</v>
      </c>
      <c r="O7558" s="36" t="e">
        <f ca="1">LEFT(OFFSET(Lists!$Q$2,MATCH(E7558,Lists!$R$3:$R$19,0),0),4)</f>
        <v>#N/A</v>
      </c>
      <c r="P7558" s="36" t="e">
        <f ca="1">MATCH(O7558,Lists!$S$2:$S$640,1)</f>
        <v>#N/A</v>
      </c>
      <c r="Q7558" s="36" t="e">
        <f ca="1">MATCH(LEFT(OFFSET(Lists!$Q$2,MATCH(E7558,Lists!$R$3:$R$19,0)+1,0),4),Lists!$S$3:$S$640,1)</f>
        <v>#N/A</v>
      </c>
      <c r="R7558" s="36" t="e">
        <f ca="1">LEFT(OFFSET(Lists!$S$2,P7558-1+MATCH(F7558,OFFSET(Lists!$T$3,P7558-1,0,Q7558-P7558+1),0),0),6)</f>
        <v>#N/A</v>
      </c>
      <c r="S7558" s="36" t="e">
        <f ca="1">VLOOKUP(R7558,Lists!B:D,3,FALSE)</f>
        <v>#N/A</v>
      </c>
      <c r="T7558" s="36" t="str">
        <f>IF(F7558&lt;&gt;"",MATCH(R7558,'Maximum minutes'!B:B,0),"")</f>
        <v/>
      </c>
      <c r="U7558" s="36">
        <f ca="1">IF(F7558&lt;&gt;"",COUNTA(OFFSET('Maximum minutes'!$C$1,'Annexe A1 Cours'!T7558,0,1,50)),0)</f>
        <v>0</v>
      </c>
      <c r="V7558" s="37">
        <f ca="1">IFERROR(OFFSET('Maximum minutes'!$C$1,T7558+1,-1+MATCH(G7558,OFFSET('Maximum minutes'!$C$1,T7558-1,0,1,50),0)),0)</f>
        <v>0</v>
      </c>
      <c r="W7558" s="38">
        <f t="shared" ca="1" si="234"/>
        <v>0</v>
      </c>
    </row>
    <row r="7559" spans="1:23" s="36" customFormat="1" ht="18.75">
      <c r="A7559" s="34"/>
      <c r="B7559" s="39"/>
      <c r="C7559" s="39"/>
      <c r="D7559" s="35"/>
      <c r="E7559" s="40"/>
      <c r="F7559" s="39"/>
      <c r="G7559" s="39"/>
      <c r="H7559" s="39"/>
      <c r="I7559" s="34"/>
      <c r="J7559" s="34"/>
      <c r="K7559" s="34"/>
      <c r="L7559" s="34"/>
      <c r="M7559" s="43" t="str">
        <f ca="1">IFERROR(OFFSET('Maximum minutes'!$C$1,T7559,MATCH(IF(G7559&lt;&gt;"",G7559,F7559),OFFSET('Maximum minutes'!$C$1,T7559-1,0,1,U7559+1),0)-1)*IF(OR(ISNUMBER(J7559),J7559="sans examen"),1,0)*IF(W7559&lt;MinDate,1,0),"")</f>
        <v/>
      </c>
      <c r="N7559" s="36">
        <f t="shared" ca="1" si="235"/>
        <v>0</v>
      </c>
      <c r="O7559" s="36" t="e">
        <f ca="1">LEFT(OFFSET(Lists!$Q$2,MATCH(E7559,Lists!$R$3:$R$19,0),0),4)</f>
        <v>#N/A</v>
      </c>
      <c r="P7559" s="36" t="e">
        <f ca="1">MATCH(O7559,Lists!$S$2:$S$640,1)</f>
        <v>#N/A</v>
      </c>
      <c r="Q7559" s="36" t="e">
        <f ca="1">MATCH(LEFT(OFFSET(Lists!$Q$2,MATCH(E7559,Lists!$R$3:$R$19,0)+1,0),4),Lists!$S$3:$S$640,1)</f>
        <v>#N/A</v>
      </c>
      <c r="R7559" s="36" t="e">
        <f ca="1">LEFT(OFFSET(Lists!$S$2,P7559-1+MATCH(F7559,OFFSET(Lists!$T$3,P7559-1,0,Q7559-P7559+1),0),0),6)</f>
        <v>#N/A</v>
      </c>
      <c r="S7559" s="36" t="e">
        <f ca="1">VLOOKUP(R7559,Lists!B:D,3,FALSE)</f>
        <v>#N/A</v>
      </c>
      <c r="T7559" s="36" t="str">
        <f>IF(F7559&lt;&gt;"",MATCH(R7559,'Maximum minutes'!B:B,0),"")</f>
        <v/>
      </c>
      <c r="U7559" s="36">
        <f ca="1">IF(F7559&lt;&gt;"",COUNTA(OFFSET('Maximum minutes'!$C$1,'Annexe A1 Cours'!T7559,0,1,50)),0)</f>
        <v>0</v>
      </c>
      <c r="V7559" s="37">
        <f ca="1">IFERROR(OFFSET('Maximum minutes'!$C$1,T7559+1,-1+MATCH(G7559,OFFSET('Maximum minutes'!$C$1,T7559-1,0,1,50),0)),0)</f>
        <v>0</v>
      </c>
      <c r="W7559" s="38">
        <f t="shared" ref="W7559:W7622" ca="1" si="236">IFERROR(DATE(YEAR(D7559)+V7559,MONTH(D7559),DAY(D7559)),"")</f>
        <v>0</v>
      </c>
    </row>
    <row r="7560" spans="1:23" s="36" customFormat="1" ht="18.75">
      <c r="A7560" s="34"/>
      <c r="B7560" s="39"/>
      <c r="C7560" s="39"/>
      <c r="D7560" s="35"/>
      <c r="E7560" s="40"/>
      <c r="F7560" s="39"/>
      <c r="G7560" s="39"/>
      <c r="H7560" s="39"/>
      <c r="I7560" s="34"/>
      <c r="J7560" s="34"/>
      <c r="K7560" s="34"/>
      <c r="L7560" s="34"/>
      <c r="M7560" s="43" t="str">
        <f ca="1">IFERROR(OFFSET('Maximum minutes'!$C$1,T7560,MATCH(IF(G7560&lt;&gt;"",G7560,F7560),OFFSET('Maximum minutes'!$C$1,T7560-1,0,1,U7560+1),0)-1)*IF(OR(ISNUMBER(J7560),J7560="sans examen"),1,0)*IF(W7560&lt;MinDate,1,0),"")</f>
        <v/>
      </c>
      <c r="N7560" s="36">
        <f t="shared" ref="N7560:N7623" ca="1" si="237">IF(K7560&gt;0,MIN(K7560,M7560),0)*IF(M7560="",0,1)</f>
        <v>0</v>
      </c>
      <c r="O7560" s="36" t="e">
        <f ca="1">LEFT(OFFSET(Lists!$Q$2,MATCH(E7560,Lists!$R$3:$R$19,0),0),4)</f>
        <v>#N/A</v>
      </c>
      <c r="P7560" s="36" t="e">
        <f ca="1">MATCH(O7560,Lists!$S$2:$S$640,1)</f>
        <v>#N/A</v>
      </c>
      <c r="Q7560" s="36" t="e">
        <f ca="1">MATCH(LEFT(OFFSET(Lists!$Q$2,MATCH(E7560,Lists!$R$3:$R$19,0)+1,0),4),Lists!$S$3:$S$640,1)</f>
        <v>#N/A</v>
      </c>
      <c r="R7560" s="36" t="e">
        <f ca="1">LEFT(OFFSET(Lists!$S$2,P7560-1+MATCH(F7560,OFFSET(Lists!$T$3,P7560-1,0,Q7560-P7560+1),0),0),6)</f>
        <v>#N/A</v>
      </c>
      <c r="S7560" s="36" t="e">
        <f ca="1">VLOOKUP(R7560,Lists!B:D,3,FALSE)</f>
        <v>#N/A</v>
      </c>
      <c r="T7560" s="36" t="str">
        <f>IF(F7560&lt;&gt;"",MATCH(R7560,'Maximum minutes'!B:B,0),"")</f>
        <v/>
      </c>
      <c r="U7560" s="36">
        <f ca="1">IF(F7560&lt;&gt;"",COUNTA(OFFSET('Maximum minutes'!$C$1,'Annexe A1 Cours'!T7560,0,1,50)),0)</f>
        <v>0</v>
      </c>
      <c r="V7560" s="37">
        <f ca="1">IFERROR(OFFSET('Maximum minutes'!$C$1,T7560+1,-1+MATCH(G7560,OFFSET('Maximum minutes'!$C$1,T7560-1,0,1,50),0)),0)</f>
        <v>0</v>
      </c>
      <c r="W7560" s="38">
        <f t="shared" ca="1" si="236"/>
        <v>0</v>
      </c>
    </row>
    <row r="7561" spans="1:23" s="36" customFormat="1" ht="18.75">
      <c r="A7561" s="34"/>
      <c r="B7561" s="39"/>
      <c r="C7561" s="39"/>
      <c r="D7561" s="35"/>
      <c r="E7561" s="40"/>
      <c r="F7561" s="39"/>
      <c r="G7561" s="39"/>
      <c r="H7561" s="39"/>
      <c r="I7561" s="34"/>
      <c r="J7561" s="34"/>
      <c r="K7561" s="34"/>
      <c r="L7561" s="34"/>
      <c r="M7561" s="43" t="str">
        <f ca="1">IFERROR(OFFSET('Maximum minutes'!$C$1,T7561,MATCH(IF(G7561&lt;&gt;"",G7561,F7561),OFFSET('Maximum minutes'!$C$1,T7561-1,0,1,U7561+1),0)-1)*IF(OR(ISNUMBER(J7561),J7561="sans examen"),1,0)*IF(W7561&lt;MinDate,1,0),"")</f>
        <v/>
      </c>
      <c r="N7561" s="36">
        <f t="shared" ca="1" si="237"/>
        <v>0</v>
      </c>
      <c r="O7561" s="36" t="e">
        <f ca="1">LEFT(OFFSET(Lists!$Q$2,MATCH(E7561,Lists!$R$3:$R$19,0),0),4)</f>
        <v>#N/A</v>
      </c>
      <c r="P7561" s="36" t="e">
        <f ca="1">MATCH(O7561,Lists!$S$2:$S$640,1)</f>
        <v>#N/A</v>
      </c>
      <c r="Q7561" s="36" t="e">
        <f ca="1">MATCH(LEFT(OFFSET(Lists!$Q$2,MATCH(E7561,Lists!$R$3:$R$19,0)+1,0),4),Lists!$S$3:$S$640,1)</f>
        <v>#N/A</v>
      </c>
      <c r="R7561" s="36" t="e">
        <f ca="1">LEFT(OFFSET(Lists!$S$2,P7561-1+MATCH(F7561,OFFSET(Lists!$T$3,P7561-1,0,Q7561-P7561+1),0),0),6)</f>
        <v>#N/A</v>
      </c>
      <c r="S7561" s="36" t="e">
        <f ca="1">VLOOKUP(R7561,Lists!B:D,3,FALSE)</f>
        <v>#N/A</v>
      </c>
      <c r="T7561" s="36" t="str">
        <f>IF(F7561&lt;&gt;"",MATCH(R7561,'Maximum minutes'!B:B,0),"")</f>
        <v/>
      </c>
      <c r="U7561" s="36">
        <f ca="1">IF(F7561&lt;&gt;"",COUNTA(OFFSET('Maximum minutes'!$C$1,'Annexe A1 Cours'!T7561,0,1,50)),0)</f>
        <v>0</v>
      </c>
      <c r="V7561" s="37">
        <f ca="1">IFERROR(OFFSET('Maximum minutes'!$C$1,T7561+1,-1+MATCH(G7561,OFFSET('Maximum minutes'!$C$1,T7561-1,0,1,50),0)),0)</f>
        <v>0</v>
      </c>
      <c r="W7561" s="38">
        <f t="shared" ca="1" si="236"/>
        <v>0</v>
      </c>
    </row>
    <row r="7562" spans="1:23" s="36" customFormat="1" ht="18.75">
      <c r="A7562" s="34"/>
      <c r="B7562" s="39"/>
      <c r="C7562" s="39"/>
      <c r="D7562" s="35"/>
      <c r="E7562" s="40"/>
      <c r="F7562" s="39"/>
      <c r="G7562" s="39"/>
      <c r="H7562" s="39"/>
      <c r="I7562" s="34"/>
      <c r="J7562" s="34"/>
      <c r="K7562" s="34"/>
      <c r="L7562" s="34"/>
      <c r="M7562" s="43" t="str">
        <f ca="1">IFERROR(OFFSET('Maximum minutes'!$C$1,T7562,MATCH(IF(G7562&lt;&gt;"",G7562,F7562),OFFSET('Maximum minutes'!$C$1,T7562-1,0,1,U7562+1),0)-1)*IF(OR(ISNUMBER(J7562),J7562="sans examen"),1,0)*IF(W7562&lt;MinDate,1,0),"")</f>
        <v/>
      </c>
      <c r="N7562" s="36">
        <f t="shared" ca="1" si="237"/>
        <v>0</v>
      </c>
      <c r="O7562" s="36" t="e">
        <f ca="1">LEFT(OFFSET(Lists!$Q$2,MATCH(E7562,Lists!$R$3:$R$19,0),0),4)</f>
        <v>#N/A</v>
      </c>
      <c r="P7562" s="36" t="e">
        <f ca="1">MATCH(O7562,Lists!$S$2:$S$640,1)</f>
        <v>#N/A</v>
      </c>
      <c r="Q7562" s="36" t="e">
        <f ca="1">MATCH(LEFT(OFFSET(Lists!$Q$2,MATCH(E7562,Lists!$R$3:$R$19,0)+1,0),4),Lists!$S$3:$S$640,1)</f>
        <v>#N/A</v>
      </c>
      <c r="R7562" s="36" t="e">
        <f ca="1">LEFT(OFFSET(Lists!$S$2,P7562-1+MATCH(F7562,OFFSET(Lists!$T$3,P7562-1,0,Q7562-P7562+1),0),0),6)</f>
        <v>#N/A</v>
      </c>
      <c r="S7562" s="36" t="e">
        <f ca="1">VLOOKUP(R7562,Lists!B:D,3,FALSE)</f>
        <v>#N/A</v>
      </c>
      <c r="T7562" s="36" t="str">
        <f>IF(F7562&lt;&gt;"",MATCH(R7562,'Maximum minutes'!B:B,0),"")</f>
        <v/>
      </c>
      <c r="U7562" s="36">
        <f ca="1">IF(F7562&lt;&gt;"",COUNTA(OFFSET('Maximum minutes'!$C$1,'Annexe A1 Cours'!T7562,0,1,50)),0)</f>
        <v>0</v>
      </c>
      <c r="V7562" s="37">
        <f ca="1">IFERROR(OFFSET('Maximum minutes'!$C$1,T7562+1,-1+MATCH(G7562,OFFSET('Maximum minutes'!$C$1,T7562-1,0,1,50),0)),0)</f>
        <v>0</v>
      </c>
      <c r="W7562" s="38">
        <f t="shared" ca="1" si="236"/>
        <v>0</v>
      </c>
    </row>
    <row r="7563" spans="1:23" s="36" customFormat="1" ht="18.75">
      <c r="A7563" s="34"/>
      <c r="B7563" s="39"/>
      <c r="C7563" s="39"/>
      <c r="D7563" s="35"/>
      <c r="E7563" s="40"/>
      <c r="F7563" s="39"/>
      <c r="G7563" s="39"/>
      <c r="H7563" s="39"/>
      <c r="I7563" s="34"/>
      <c r="J7563" s="34"/>
      <c r="K7563" s="34"/>
      <c r="L7563" s="34"/>
      <c r="M7563" s="43" t="str">
        <f ca="1">IFERROR(OFFSET('Maximum minutes'!$C$1,T7563,MATCH(IF(G7563&lt;&gt;"",G7563,F7563),OFFSET('Maximum minutes'!$C$1,T7563-1,0,1,U7563+1),0)-1)*IF(OR(ISNUMBER(J7563),J7563="sans examen"),1,0)*IF(W7563&lt;MinDate,1,0),"")</f>
        <v/>
      </c>
      <c r="N7563" s="36">
        <f t="shared" ca="1" si="237"/>
        <v>0</v>
      </c>
      <c r="O7563" s="36" t="e">
        <f ca="1">LEFT(OFFSET(Lists!$Q$2,MATCH(E7563,Lists!$R$3:$R$19,0),0),4)</f>
        <v>#N/A</v>
      </c>
      <c r="P7563" s="36" t="e">
        <f ca="1">MATCH(O7563,Lists!$S$2:$S$640,1)</f>
        <v>#N/A</v>
      </c>
      <c r="Q7563" s="36" t="e">
        <f ca="1">MATCH(LEFT(OFFSET(Lists!$Q$2,MATCH(E7563,Lists!$R$3:$R$19,0)+1,0),4),Lists!$S$3:$S$640,1)</f>
        <v>#N/A</v>
      </c>
      <c r="R7563" s="36" t="e">
        <f ca="1">LEFT(OFFSET(Lists!$S$2,P7563-1+MATCH(F7563,OFFSET(Lists!$T$3,P7563-1,0,Q7563-P7563+1),0),0),6)</f>
        <v>#N/A</v>
      </c>
      <c r="S7563" s="36" t="e">
        <f ca="1">VLOOKUP(R7563,Lists!B:D,3,FALSE)</f>
        <v>#N/A</v>
      </c>
      <c r="T7563" s="36" t="str">
        <f>IF(F7563&lt;&gt;"",MATCH(R7563,'Maximum minutes'!B:B,0),"")</f>
        <v/>
      </c>
      <c r="U7563" s="36">
        <f ca="1">IF(F7563&lt;&gt;"",COUNTA(OFFSET('Maximum minutes'!$C$1,'Annexe A1 Cours'!T7563,0,1,50)),0)</f>
        <v>0</v>
      </c>
      <c r="V7563" s="37">
        <f ca="1">IFERROR(OFFSET('Maximum minutes'!$C$1,T7563+1,-1+MATCH(G7563,OFFSET('Maximum minutes'!$C$1,T7563-1,0,1,50),0)),0)</f>
        <v>0</v>
      </c>
      <c r="W7563" s="38">
        <f t="shared" ca="1" si="236"/>
        <v>0</v>
      </c>
    </row>
    <row r="7564" spans="1:23" s="36" customFormat="1" ht="18.75">
      <c r="A7564" s="34"/>
      <c r="B7564" s="39"/>
      <c r="C7564" s="39"/>
      <c r="D7564" s="35"/>
      <c r="E7564" s="40"/>
      <c r="F7564" s="39"/>
      <c r="G7564" s="39"/>
      <c r="H7564" s="39"/>
      <c r="I7564" s="34"/>
      <c r="J7564" s="34"/>
      <c r="K7564" s="34"/>
      <c r="L7564" s="34"/>
      <c r="M7564" s="43" t="str">
        <f ca="1">IFERROR(OFFSET('Maximum minutes'!$C$1,T7564,MATCH(IF(G7564&lt;&gt;"",G7564,F7564),OFFSET('Maximum minutes'!$C$1,T7564-1,0,1,U7564+1),0)-1)*IF(OR(ISNUMBER(J7564),J7564="sans examen"),1,0)*IF(W7564&lt;MinDate,1,0),"")</f>
        <v/>
      </c>
      <c r="N7564" s="36">
        <f t="shared" ca="1" si="237"/>
        <v>0</v>
      </c>
      <c r="O7564" s="36" t="e">
        <f ca="1">LEFT(OFFSET(Lists!$Q$2,MATCH(E7564,Lists!$R$3:$R$19,0),0),4)</f>
        <v>#N/A</v>
      </c>
      <c r="P7564" s="36" t="e">
        <f ca="1">MATCH(O7564,Lists!$S$2:$S$640,1)</f>
        <v>#N/A</v>
      </c>
      <c r="Q7564" s="36" t="e">
        <f ca="1">MATCH(LEFT(OFFSET(Lists!$Q$2,MATCH(E7564,Lists!$R$3:$R$19,0)+1,0),4),Lists!$S$3:$S$640,1)</f>
        <v>#N/A</v>
      </c>
      <c r="R7564" s="36" t="e">
        <f ca="1">LEFT(OFFSET(Lists!$S$2,P7564-1+MATCH(F7564,OFFSET(Lists!$T$3,P7564-1,0,Q7564-P7564+1),0),0),6)</f>
        <v>#N/A</v>
      </c>
      <c r="S7564" s="36" t="e">
        <f ca="1">VLOOKUP(R7564,Lists!B:D,3,FALSE)</f>
        <v>#N/A</v>
      </c>
      <c r="T7564" s="36" t="str">
        <f>IF(F7564&lt;&gt;"",MATCH(R7564,'Maximum minutes'!B:B,0),"")</f>
        <v/>
      </c>
      <c r="U7564" s="36">
        <f ca="1">IF(F7564&lt;&gt;"",COUNTA(OFFSET('Maximum minutes'!$C$1,'Annexe A1 Cours'!T7564,0,1,50)),0)</f>
        <v>0</v>
      </c>
      <c r="V7564" s="37">
        <f ca="1">IFERROR(OFFSET('Maximum minutes'!$C$1,T7564+1,-1+MATCH(G7564,OFFSET('Maximum minutes'!$C$1,T7564-1,0,1,50),0)),0)</f>
        <v>0</v>
      </c>
      <c r="W7564" s="38">
        <f t="shared" ca="1" si="236"/>
        <v>0</v>
      </c>
    </row>
    <row r="7565" spans="1:23" s="36" customFormat="1" ht="18.75">
      <c r="A7565" s="34"/>
      <c r="B7565" s="39"/>
      <c r="C7565" s="39"/>
      <c r="D7565" s="35"/>
      <c r="E7565" s="40"/>
      <c r="F7565" s="39"/>
      <c r="G7565" s="39"/>
      <c r="H7565" s="39"/>
      <c r="I7565" s="34"/>
      <c r="J7565" s="34"/>
      <c r="K7565" s="34"/>
      <c r="L7565" s="34"/>
      <c r="M7565" s="43" t="str">
        <f ca="1">IFERROR(OFFSET('Maximum minutes'!$C$1,T7565,MATCH(IF(G7565&lt;&gt;"",G7565,F7565),OFFSET('Maximum minutes'!$C$1,T7565-1,0,1,U7565+1),0)-1)*IF(OR(ISNUMBER(J7565),J7565="sans examen"),1,0)*IF(W7565&lt;MinDate,1,0),"")</f>
        <v/>
      </c>
      <c r="N7565" s="36">
        <f t="shared" ca="1" si="237"/>
        <v>0</v>
      </c>
      <c r="O7565" s="36" t="e">
        <f ca="1">LEFT(OFFSET(Lists!$Q$2,MATCH(E7565,Lists!$R$3:$R$19,0),0),4)</f>
        <v>#N/A</v>
      </c>
      <c r="P7565" s="36" t="e">
        <f ca="1">MATCH(O7565,Lists!$S$2:$S$640,1)</f>
        <v>#N/A</v>
      </c>
      <c r="Q7565" s="36" t="e">
        <f ca="1">MATCH(LEFT(OFFSET(Lists!$Q$2,MATCH(E7565,Lists!$R$3:$R$19,0)+1,0),4),Lists!$S$3:$S$640,1)</f>
        <v>#N/A</v>
      </c>
      <c r="R7565" s="36" t="e">
        <f ca="1">LEFT(OFFSET(Lists!$S$2,P7565-1+MATCH(F7565,OFFSET(Lists!$T$3,P7565-1,0,Q7565-P7565+1),0),0),6)</f>
        <v>#N/A</v>
      </c>
      <c r="S7565" s="36" t="e">
        <f ca="1">VLOOKUP(R7565,Lists!B:D,3,FALSE)</f>
        <v>#N/A</v>
      </c>
      <c r="T7565" s="36" t="str">
        <f>IF(F7565&lt;&gt;"",MATCH(R7565,'Maximum minutes'!B:B,0),"")</f>
        <v/>
      </c>
      <c r="U7565" s="36">
        <f ca="1">IF(F7565&lt;&gt;"",COUNTA(OFFSET('Maximum minutes'!$C$1,'Annexe A1 Cours'!T7565,0,1,50)),0)</f>
        <v>0</v>
      </c>
      <c r="V7565" s="37">
        <f ca="1">IFERROR(OFFSET('Maximum minutes'!$C$1,T7565+1,-1+MATCH(G7565,OFFSET('Maximum minutes'!$C$1,T7565-1,0,1,50),0)),0)</f>
        <v>0</v>
      </c>
      <c r="W7565" s="38">
        <f t="shared" ca="1" si="236"/>
        <v>0</v>
      </c>
    </row>
    <row r="7566" spans="1:23" s="36" customFormat="1" ht="18.75">
      <c r="A7566" s="34"/>
      <c r="B7566" s="39"/>
      <c r="C7566" s="39"/>
      <c r="D7566" s="35"/>
      <c r="E7566" s="40"/>
      <c r="F7566" s="39"/>
      <c r="G7566" s="39"/>
      <c r="H7566" s="39"/>
      <c r="I7566" s="34"/>
      <c r="J7566" s="34"/>
      <c r="K7566" s="34"/>
      <c r="L7566" s="34"/>
      <c r="M7566" s="43" t="str">
        <f ca="1">IFERROR(OFFSET('Maximum minutes'!$C$1,T7566,MATCH(IF(G7566&lt;&gt;"",G7566,F7566),OFFSET('Maximum minutes'!$C$1,T7566-1,0,1,U7566+1),0)-1)*IF(OR(ISNUMBER(J7566),J7566="sans examen"),1,0)*IF(W7566&lt;MinDate,1,0),"")</f>
        <v/>
      </c>
      <c r="N7566" s="36">
        <f t="shared" ca="1" si="237"/>
        <v>0</v>
      </c>
      <c r="O7566" s="36" t="e">
        <f ca="1">LEFT(OFFSET(Lists!$Q$2,MATCH(E7566,Lists!$R$3:$R$19,0),0),4)</f>
        <v>#N/A</v>
      </c>
      <c r="P7566" s="36" t="e">
        <f ca="1">MATCH(O7566,Lists!$S$2:$S$640,1)</f>
        <v>#N/A</v>
      </c>
      <c r="Q7566" s="36" t="e">
        <f ca="1">MATCH(LEFT(OFFSET(Lists!$Q$2,MATCH(E7566,Lists!$R$3:$R$19,0)+1,0),4),Lists!$S$3:$S$640,1)</f>
        <v>#N/A</v>
      </c>
      <c r="R7566" s="36" t="e">
        <f ca="1">LEFT(OFFSET(Lists!$S$2,P7566-1+MATCH(F7566,OFFSET(Lists!$T$3,P7566-1,0,Q7566-P7566+1),0),0),6)</f>
        <v>#N/A</v>
      </c>
      <c r="S7566" s="36" t="e">
        <f ca="1">VLOOKUP(R7566,Lists!B:D,3,FALSE)</f>
        <v>#N/A</v>
      </c>
      <c r="T7566" s="36" t="str">
        <f>IF(F7566&lt;&gt;"",MATCH(R7566,'Maximum minutes'!B:B,0),"")</f>
        <v/>
      </c>
      <c r="U7566" s="36">
        <f ca="1">IF(F7566&lt;&gt;"",COUNTA(OFFSET('Maximum minutes'!$C$1,'Annexe A1 Cours'!T7566,0,1,50)),0)</f>
        <v>0</v>
      </c>
      <c r="V7566" s="37">
        <f ca="1">IFERROR(OFFSET('Maximum minutes'!$C$1,T7566+1,-1+MATCH(G7566,OFFSET('Maximum minutes'!$C$1,T7566-1,0,1,50),0)),0)</f>
        <v>0</v>
      </c>
      <c r="W7566" s="38">
        <f t="shared" ca="1" si="236"/>
        <v>0</v>
      </c>
    </row>
    <row r="7567" spans="1:23" s="36" customFormat="1" ht="18.75">
      <c r="A7567" s="34"/>
      <c r="B7567" s="39"/>
      <c r="C7567" s="39"/>
      <c r="D7567" s="35"/>
      <c r="E7567" s="40"/>
      <c r="F7567" s="39"/>
      <c r="G7567" s="39"/>
      <c r="H7567" s="39"/>
      <c r="I7567" s="34"/>
      <c r="J7567" s="34"/>
      <c r="K7567" s="34"/>
      <c r="L7567" s="34"/>
      <c r="M7567" s="43" t="str">
        <f ca="1">IFERROR(OFFSET('Maximum minutes'!$C$1,T7567,MATCH(IF(G7567&lt;&gt;"",G7567,F7567),OFFSET('Maximum minutes'!$C$1,T7567-1,0,1,U7567+1),0)-1)*IF(OR(ISNUMBER(J7567),J7567="sans examen"),1,0)*IF(W7567&lt;MinDate,1,0),"")</f>
        <v/>
      </c>
      <c r="N7567" s="36">
        <f t="shared" ca="1" si="237"/>
        <v>0</v>
      </c>
      <c r="O7567" s="36" t="e">
        <f ca="1">LEFT(OFFSET(Lists!$Q$2,MATCH(E7567,Lists!$R$3:$R$19,0),0),4)</f>
        <v>#N/A</v>
      </c>
      <c r="P7567" s="36" t="e">
        <f ca="1">MATCH(O7567,Lists!$S$2:$S$640,1)</f>
        <v>#N/A</v>
      </c>
      <c r="Q7567" s="36" t="e">
        <f ca="1">MATCH(LEFT(OFFSET(Lists!$Q$2,MATCH(E7567,Lists!$R$3:$R$19,0)+1,0),4),Lists!$S$3:$S$640,1)</f>
        <v>#N/A</v>
      </c>
      <c r="R7567" s="36" t="e">
        <f ca="1">LEFT(OFFSET(Lists!$S$2,P7567-1+MATCH(F7567,OFFSET(Lists!$T$3,P7567-1,0,Q7567-P7567+1),0),0),6)</f>
        <v>#N/A</v>
      </c>
      <c r="S7567" s="36" t="e">
        <f ca="1">VLOOKUP(R7567,Lists!B:D,3,FALSE)</f>
        <v>#N/A</v>
      </c>
      <c r="T7567" s="36" t="str">
        <f>IF(F7567&lt;&gt;"",MATCH(R7567,'Maximum minutes'!B:B,0),"")</f>
        <v/>
      </c>
      <c r="U7567" s="36">
        <f ca="1">IF(F7567&lt;&gt;"",COUNTA(OFFSET('Maximum minutes'!$C$1,'Annexe A1 Cours'!T7567,0,1,50)),0)</f>
        <v>0</v>
      </c>
      <c r="V7567" s="37">
        <f ca="1">IFERROR(OFFSET('Maximum minutes'!$C$1,T7567+1,-1+MATCH(G7567,OFFSET('Maximum minutes'!$C$1,T7567-1,0,1,50),0)),0)</f>
        <v>0</v>
      </c>
      <c r="W7567" s="38">
        <f t="shared" ca="1" si="236"/>
        <v>0</v>
      </c>
    </row>
    <row r="7568" spans="1:23" s="36" customFormat="1" ht="18.75">
      <c r="A7568" s="34"/>
      <c r="B7568" s="39"/>
      <c r="C7568" s="39"/>
      <c r="D7568" s="35"/>
      <c r="E7568" s="40"/>
      <c r="F7568" s="39"/>
      <c r="G7568" s="39"/>
      <c r="H7568" s="39"/>
      <c r="I7568" s="34"/>
      <c r="J7568" s="34"/>
      <c r="K7568" s="34"/>
      <c r="L7568" s="34"/>
      <c r="M7568" s="43" t="str">
        <f ca="1">IFERROR(OFFSET('Maximum minutes'!$C$1,T7568,MATCH(IF(G7568&lt;&gt;"",G7568,F7568),OFFSET('Maximum minutes'!$C$1,T7568-1,0,1,U7568+1),0)-1)*IF(OR(ISNUMBER(J7568),J7568="sans examen"),1,0)*IF(W7568&lt;MinDate,1,0),"")</f>
        <v/>
      </c>
      <c r="N7568" s="36">
        <f t="shared" ca="1" si="237"/>
        <v>0</v>
      </c>
      <c r="O7568" s="36" t="e">
        <f ca="1">LEFT(OFFSET(Lists!$Q$2,MATCH(E7568,Lists!$R$3:$R$19,0),0),4)</f>
        <v>#N/A</v>
      </c>
      <c r="P7568" s="36" t="e">
        <f ca="1">MATCH(O7568,Lists!$S$2:$S$640,1)</f>
        <v>#N/A</v>
      </c>
      <c r="Q7568" s="36" t="e">
        <f ca="1">MATCH(LEFT(OFFSET(Lists!$Q$2,MATCH(E7568,Lists!$R$3:$R$19,0)+1,0),4),Lists!$S$3:$S$640,1)</f>
        <v>#N/A</v>
      </c>
      <c r="R7568" s="36" t="e">
        <f ca="1">LEFT(OFFSET(Lists!$S$2,P7568-1+MATCH(F7568,OFFSET(Lists!$T$3,P7568-1,0,Q7568-P7568+1),0),0),6)</f>
        <v>#N/A</v>
      </c>
      <c r="S7568" s="36" t="e">
        <f ca="1">VLOOKUP(R7568,Lists!B:D,3,FALSE)</f>
        <v>#N/A</v>
      </c>
      <c r="T7568" s="36" t="str">
        <f>IF(F7568&lt;&gt;"",MATCH(R7568,'Maximum minutes'!B:B,0),"")</f>
        <v/>
      </c>
      <c r="U7568" s="36">
        <f ca="1">IF(F7568&lt;&gt;"",COUNTA(OFFSET('Maximum minutes'!$C$1,'Annexe A1 Cours'!T7568,0,1,50)),0)</f>
        <v>0</v>
      </c>
      <c r="V7568" s="37">
        <f ca="1">IFERROR(OFFSET('Maximum minutes'!$C$1,T7568+1,-1+MATCH(G7568,OFFSET('Maximum minutes'!$C$1,T7568-1,0,1,50),0)),0)</f>
        <v>0</v>
      </c>
      <c r="W7568" s="38">
        <f t="shared" ca="1" si="236"/>
        <v>0</v>
      </c>
    </row>
    <row r="7569" spans="1:23" s="36" customFormat="1" ht="18.75">
      <c r="A7569" s="34"/>
      <c r="B7569" s="39"/>
      <c r="C7569" s="39"/>
      <c r="D7569" s="35"/>
      <c r="E7569" s="40"/>
      <c r="F7569" s="39"/>
      <c r="G7569" s="39"/>
      <c r="H7569" s="39"/>
      <c r="I7569" s="34"/>
      <c r="J7569" s="34"/>
      <c r="K7569" s="34"/>
      <c r="L7569" s="34"/>
      <c r="M7569" s="43" t="str">
        <f ca="1">IFERROR(OFFSET('Maximum minutes'!$C$1,T7569,MATCH(IF(G7569&lt;&gt;"",G7569,F7569),OFFSET('Maximum minutes'!$C$1,T7569-1,0,1,U7569+1),0)-1)*IF(OR(ISNUMBER(J7569),J7569="sans examen"),1,0)*IF(W7569&lt;MinDate,1,0),"")</f>
        <v/>
      </c>
      <c r="N7569" s="36">
        <f t="shared" ca="1" si="237"/>
        <v>0</v>
      </c>
      <c r="O7569" s="36" t="e">
        <f ca="1">LEFT(OFFSET(Lists!$Q$2,MATCH(E7569,Lists!$R$3:$R$19,0),0),4)</f>
        <v>#N/A</v>
      </c>
      <c r="P7569" s="36" t="e">
        <f ca="1">MATCH(O7569,Lists!$S$2:$S$640,1)</f>
        <v>#N/A</v>
      </c>
      <c r="Q7569" s="36" t="e">
        <f ca="1">MATCH(LEFT(OFFSET(Lists!$Q$2,MATCH(E7569,Lists!$R$3:$R$19,0)+1,0),4),Lists!$S$3:$S$640,1)</f>
        <v>#N/A</v>
      </c>
      <c r="R7569" s="36" t="e">
        <f ca="1">LEFT(OFFSET(Lists!$S$2,P7569-1+MATCH(F7569,OFFSET(Lists!$T$3,P7569-1,0,Q7569-P7569+1),0),0),6)</f>
        <v>#N/A</v>
      </c>
      <c r="S7569" s="36" t="e">
        <f ca="1">VLOOKUP(R7569,Lists!B:D,3,FALSE)</f>
        <v>#N/A</v>
      </c>
      <c r="T7569" s="36" t="str">
        <f>IF(F7569&lt;&gt;"",MATCH(R7569,'Maximum minutes'!B:B,0),"")</f>
        <v/>
      </c>
      <c r="U7569" s="36">
        <f ca="1">IF(F7569&lt;&gt;"",COUNTA(OFFSET('Maximum minutes'!$C$1,'Annexe A1 Cours'!T7569,0,1,50)),0)</f>
        <v>0</v>
      </c>
      <c r="V7569" s="37">
        <f ca="1">IFERROR(OFFSET('Maximum minutes'!$C$1,T7569+1,-1+MATCH(G7569,OFFSET('Maximum minutes'!$C$1,T7569-1,0,1,50),0)),0)</f>
        <v>0</v>
      </c>
      <c r="W7569" s="38">
        <f t="shared" ca="1" si="236"/>
        <v>0</v>
      </c>
    </row>
    <row r="7570" spans="1:23" s="36" customFormat="1" ht="18.75">
      <c r="A7570" s="34"/>
      <c r="B7570" s="39"/>
      <c r="C7570" s="39"/>
      <c r="D7570" s="35"/>
      <c r="E7570" s="40"/>
      <c r="F7570" s="39"/>
      <c r="G7570" s="39"/>
      <c r="H7570" s="39"/>
      <c r="I7570" s="34"/>
      <c r="J7570" s="34"/>
      <c r="K7570" s="34"/>
      <c r="L7570" s="34"/>
      <c r="M7570" s="43" t="str">
        <f ca="1">IFERROR(OFFSET('Maximum minutes'!$C$1,T7570,MATCH(IF(G7570&lt;&gt;"",G7570,F7570),OFFSET('Maximum minutes'!$C$1,T7570-1,0,1,U7570+1),0)-1)*IF(OR(ISNUMBER(J7570),J7570="sans examen"),1,0)*IF(W7570&lt;MinDate,1,0),"")</f>
        <v/>
      </c>
      <c r="N7570" s="36">
        <f t="shared" ca="1" si="237"/>
        <v>0</v>
      </c>
      <c r="O7570" s="36" t="e">
        <f ca="1">LEFT(OFFSET(Lists!$Q$2,MATCH(E7570,Lists!$R$3:$R$19,0),0),4)</f>
        <v>#N/A</v>
      </c>
      <c r="P7570" s="36" t="e">
        <f ca="1">MATCH(O7570,Lists!$S$2:$S$640,1)</f>
        <v>#N/A</v>
      </c>
      <c r="Q7570" s="36" t="e">
        <f ca="1">MATCH(LEFT(OFFSET(Lists!$Q$2,MATCH(E7570,Lists!$R$3:$R$19,0)+1,0),4),Lists!$S$3:$S$640,1)</f>
        <v>#N/A</v>
      </c>
      <c r="R7570" s="36" t="e">
        <f ca="1">LEFT(OFFSET(Lists!$S$2,P7570-1+MATCH(F7570,OFFSET(Lists!$T$3,P7570-1,0,Q7570-P7570+1),0),0),6)</f>
        <v>#N/A</v>
      </c>
      <c r="S7570" s="36" t="e">
        <f ca="1">VLOOKUP(R7570,Lists!B:D,3,FALSE)</f>
        <v>#N/A</v>
      </c>
      <c r="T7570" s="36" t="str">
        <f>IF(F7570&lt;&gt;"",MATCH(R7570,'Maximum minutes'!B:B,0),"")</f>
        <v/>
      </c>
      <c r="U7570" s="36">
        <f ca="1">IF(F7570&lt;&gt;"",COUNTA(OFFSET('Maximum minutes'!$C$1,'Annexe A1 Cours'!T7570,0,1,50)),0)</f>
        <v>0</v>
      </c>
      <c r="V7570" s="37">
        <f ca="1">IFERROR(OFFSET('Maximum minutes'!$C$1,T7570+1,-1+MATCH(G7570,OFFSET('Maximum minutes'!$C$1,T7570-1,0,1,50),0)),0)</f>
        <v>0</v>
      </c>
      <c r="W7570" s="38">
        <f t="shared" ca="1" si="236"/>
        <v>0</v>
      </c>
    </row>
    <row r="7571" spans="1:23" s="36" customFormat="1" ht="18.75">
      <c r="A7571" s="34"/>
      <c r="B7571" s="39"/>
      <c r="C7571" s="39"/>
      <c r="D7571" s="35"/>
      <c r="E7571" s="40"/>
      <c r="F7571" s="39"/>
      <c r="G7571" s="39"/>
      <c r="H7571" s="39"/>
      <c r="I7571" s="34"/>
      <c r="J7571" s="34"/>
      <c r="K7571" s="34"/>
      <c r="L7571" s="34"/>
      <c r="M7571" s="43" t="str">
        <f ca="1">IFERROR(OFFSET('Maximum minutes'!$C$1,T7571,MATCH(IF(G7571&lt;&gt;"",G7571,F7571),OFFSET('Maximum minutes'!$C$1,T7571-1,0,1,U7571+1),0)-1)*IF(OR(ISNUMBER(J7571),J7571="sans examen"),1,0)*IF(W7571&lt;MinDate,1,0),"")</f>
        <v/>
      </c>
      <c r="N7571" s="36">
        <f t="shared" ca="1" si="237"/>
        <v>0</v>
      </c>
      <c r="O7571" s="36" t="e">
        <f ca="1">LEFT(OFFSET(Lists!$Q$2,MATCH(E7571,Lists!$R$3:$R$19,0),0),4)</f>
        <v>#N/A</v>
      </c>
      <c r="P7571" s="36" t="e">
        <f ca="1">MATCH(O7571,Lists!$S$2:$S$640,1)</f>
        <v>#N/A</v>
      </c>
      <c r="Q7571" s="36" t="e">
        <f ca="1">MATCH(LEFT(OFFSET(Lists!$Q$2,MATCH(E7571,Lists!$R$3:$R$19,0)+1,0),4),Lists!$S$3:$S$640,1)</f>
        <v>#N/A</v>
      </c>
      <c r="R7571" s="36" t="e">
        <f ca="1">LEFT(OFFSET(Lists!$S$2,P7571-1+MATCH(F7571,OFFSET(Lists!$T$3,P7571-1,0,Q7571-P7571+1),0),0),6)</f>
        <v>#N/A</v>
      </c>
      <c r="S7571" s="36" t="e">
        <f ca="1">VLOOKUP(R7571,Lists!B:D,3,FALSE)</f>
        <v>#N/A</v>
      </c>
      <c r="T7571" s="36" t="str">
        <f>IF(F7571&lt;&gt;"",MATCH(R7571,'Maximum minutes'!B:B,0),"")</f>
        <v/>
      </c>
      <c r="U7571" s="36">
        <f ca="1">IF(F7571&lt;&gt;"",COUNTA(OFFSET('Maximum minutes'!$C$1,'Annexe A1 Cours'!T7571,0,1,50)),0)</f>
        <v>0</v>
      </c>
      <c r="V7571" s="37">
        <f ca="1">IFERROR(OFFSET('Maximum minutes'!$C$1,T7571+1,-1+MATCH(G7571,OFFSET('Maximum minutes'!$C$1,T7571-1,0,1,50),0)),0)</f>
        <v>0</v>
      </c>
      <c r="W7571" s="38">
        <f t="shared" ca="1" si="236"/>
        <v>0</v>
      </c>
    </row>
    <row r="7572" spans="1:23" s="36" customFormat="1" ht="18.75">
      <c r="A7572" s="34"/>
      <c r="B7572" s="39"/>
      <c r="C7572" s="39"/>
      <c r="D7572" s="35"/>
      <c r="E7572" s="40"/>
      <c r="F7572" s="39"/>
      <c r="G7572" s="39"/>
      <c r="H7572" s="39"/>
      <c r="I7572" s="34"/>
      <c r="J7572" s="34"/>
      <c r="K7572" s="34"/>
      <c r="L7572" s="34"/>
      <c r="M7572" s="43" t="str">
        <f ca="1">IFERROR(OFFSET('Maximum minutes'!$C$1,T7572,MATCH(IF(G7572&lt;&gt;"",G7572,F7572),OFFSET('Maximum minutes'!$C$1,T7572-1,0,1,U7572+1),0)-1)*IF(OR(ISNUMBER(J7572),J7572="sans examen"),1,0)*IF(W7572&lt;MinDate,1,0),"")</f>
        <v/>
      </c>
      <c r="N7572" s="36">
        <f t="shared" ca="1" si="237"/>
        <v>0</v>
      </c>
      <c r="O7572" s="36" t="e">
        <f ca="1">LEFT(OFFSET(Lists!$Q$2,MATCH(E7572,Lists!$R$3:$R$19,0),0),4)</f>
        <v>#N/A</v>
      </c>
      <c r="P7572" s="36" t="e">
        <f ca="1">MATCH(O7572,Lists!$S$2:$S$640,1)</f>
        <v>#N/A</v>
      </c>
      <c r="Q7572" s="36" t="e">
        <f ca="1">MATCH(LEFT(OFFSET(Lists!$Q$2,MATCH(E7572,Lists!$R$3:$R$19,0)+1,0),4),Lists!$S$3:$S$640,1)</f>
        <v>#N/A</v>
      </c>
      <c r="R7572" s="36" t="e">
        <f ca="1">LEFT(OFFSET(Lists!$S$2,P7572-1+MATCH(F7572,OFFSET(Lists!$T$3,P7572-1,0,Q7572-P7572+1),0),0),6)</f>
        <v>#N/A</v>
      </c>
      <c r="S7572" s="36" t="e">
        <f ca="1">VLOOKUP(R7572,Lists!B:D,3,FALSE)</f>
        <v>#N/A</v>
      </c>
      <c r="T7572" s="36" t="str">
        <f>IF(F7572&lt;&gt;"",MATCH(R7572,'Maximum minutes'!B:B,0),"")</f>
        <v/>
      </c>
      <c r="U7572" s="36">
        <f ca="1">IF(F7572&lt;&gt;"",COUNTA(OFFSET('Maximum minutes'!$C$1,'Annexe A1 Cours'!T7572,0,1,50)),0)</f>
        <v>0</v>
      </c>
      <c r="V7572" s="37">
        <f ca="1">IFERROR(OFFSET('Maximum minutes'!$C$1,T7572+1,-1+MATCH(G7572,OFFSET('Maximum minutes'!$C$1,T7572-1,0,1,50),0)),0)</f>
        <v>0</v>
      </c>
      <c r="W7572" s="38">
        <f t="shared" ca="1" si="236"/>
        <v>0</v>
      </c>
    </row>
    <row r="7573" spans="1:23" s="36" customFormat="1" ht="18.75">
      <c r="A7573" s="34"/>
      <c r="B7573" s="39"/>
      <c r="C7573" s="39"/>
      <c r="D7573" s="35"/>
      <c r="E7573" s="40"/>
      <c r="F7573" s="39"/>
      <c r="G7573" s="39"/>
      <c r="H7573" s="39"/>
      <c r="I7573" s="34"/>
      <c r="J7573" s="34"/>
      <c r="K7573" s="34"/>
      <c r="L7573" s="34"/>
      <c r="M7573" s="43" t="str">
        <f ca="1">IFERROR(OFFSET('Maximum minutes'!$C$1,T7573,MATCH(IF(G7573&lt;&gt;"",G7573,F7573),OFFSET('Maximum minutes'!$C$1,T7573-1,0,1,U7573+1),0)-1)*IF(OR(ISNUMBER(J7573),J7573="sans examen"),1,0)*IF(W7573&lt;MinDate,1,0),"")</f>
        <v/>
      </c>
      <c r="N7573" s="36">
        <f t="shared" ca="1" si="237"/>
        <v>0</v>
      </c>
      <c r="O7573" s="36" t="e">
        <f ca="1">LEFT(OFFSET(Lists!$Q$2,MATCH(E7573,Lists!$R$3:$R$19,0),0),4)</f>
        <v>#N/A</v>
      </c>
      <c r="P7573" s="36" t="e">
        <f ca="1">MATCH(O7573,Lists!$S$2:$S$640,1)</f>
        <v>#N/A</v>
      </c>
      <c r="Q7573" s="36" t="e">
        <f ca="1">MATCH(LEFT(OFFSET(Lists!$Q$2,MATCH(E7573,Lists!$R$3:$R$19,0)+1,0),4),Lists!$S$3:$S$640,1)</f>
        <v>#N/A</v>
      </c>
      <c r="R7573" s="36" t="e">
        <f ca="1">LEFT(OFFSET(Lists!$S$2,P7573-1+MATCH(F7573,OFFSET(Lists!$T$3,P7573-1,0,Q7573-P7573+1),0),0),6)</f>
        <v>#N/A</v>
      </c>
      <c r="S7573" s="36" t="e">
        <f ca="1">VLOOKUP(R7573,Lists!B:D,3,FALSE)</f>
        <v>#N/A</v>
      </c>
      <c r="T7573" s="36" t="str">
        <f>IF(F7573&lt;&gt;"",MATCH(R7573,'Maximum minutes'!B:B,0),"")</f>
        <v/>
      </c>
      <c r="U7573" s="36">
        <f ca="1">IF(F7573&lt;&gt;"",COUNTA(OFFSET('Maximum minutes'!$C$1,'Annexe A1 Cours'!T7573,0,1,50)),0)</f>
        <v>0</v>
      </c>
      <c r="V7573" s="37">
        <f ca="1">IFERROR(OFFSET('Maximum minutes'!$C$1,T7573+1,-1+MATCH(G7573,OFFSET('Maximum minutes'!$C$1,T7573-1,0,1,50),0)),0)</f>
        <v>0</v>
      </c>
      <c r="W7573" s="38">
        <f t="shared" ca="1" si="236"/>
        <v>0</v>
      </c>
    </row>
    <row r="7574" spans="1:23" s="36" customFormat="1" ht="18.75">
      <c r="A7574" s="34"/>
      <c r="B7574" s="39"/>
      <c r="C7574" s="39"/>
      <c r="D7574" s="35"/>
      <c r="E7574" s="40"/>
      <c r="F7574" s="39"/>
      <c r="G7574" s="39"/>
      <c r="H7574" s="39"/>
      <c r="I7574" s="34"/>
      <c r="J7574" s="34"/>
      <c r="K7574" s="34"/>
      <c r="L7574" s="34"/>
      <c r="M7574" s="43" t="str">
        <f ca="1">IFERROR(OFFSET('Maximum minutes'!$C$1,T7574,MATCH(IF(G7574&lt;&gt;"",G7574,F7574),OFFSET('Maximum minutes'!$C$1,T7574-1,0,1,U7574+1),0)-1)*IF(OR(ISNUMBER(J7574),J7574="sans examen"),1,0)*IF(W7574&lt;MinDate,1,0),"")</f>
        <v/>
      </c>
      <c r="N7574" s="36">
        <f t="shared" ca="1" si="237"/>
        <v>0</v>
      </c>
      <c r="O7574" s="36" t="e">
        <f ca="1">LEFT(OFFSET(Lists!$Q$2,MATCH(E7574,Lists!$R$3:$R$19,0),0),4)</f>
        <v>#N/A</v>
      </c>
      <c r="P7574" s="36" t="e">
        <f ca="1">MATCH(O7574,Lists!$S$2:$S$640,1)</f>
        <v>#N/A</v>
      </c>
      <c r="Q7574" s="36" t="e">
        <f ca="1">MATCH(LEFT(OFFSET(Lists!$Q$2,MATCH(E7574,Lists!$R$3:$R$19,0)+1,0),4),Lists!$S$3:$S$640,1)</f>
        <v>#N/A</v>
      </c>
      <c r="R7574" s="36" t="e">
        <f ca="1">LEFT(OFFSET(Lists!$S$2,P7574-1+MATCH(F7574,OFFSET(Lists!$T$3,P7574-1,0,Q7574-P7574+1),0),0),6)</f>
        <v>#N/A</v>
      </c>
      <c r="S7574" s="36" t="e">
        <f ca="1">VLOOKUP(R7574,Lists!B:D,3,FALSE)</f>
        <v>#N/A</v>
      </c>
      <c r="T7574" s="36" t="str">
        <f>IF(F7574&lt;&gt;"",MATCH(R7574,'Maximum minutes'!B:B,0),"")</f>
        <v/>
      </c>
      <c r="U7574" s="36">
        <f ca="1">IF(F7574&lt;&gt;"",COUNTA(OFFSET('Maximum minutes'!$C$1,'Annexe A1 Cours'!T7574,0,1,50)),0)</f>
        <v>0</v>
      </c>
      <c r="V7574" s="37">
        <f ca="1">IFERROR(OFFSET('Maximum minutes'!$C$1,T7574+1,-1+MATCH(G7574,OFFSET('Maximum minutes'!$C$1,T7574-1,0,1,50),0)),0)</f>
        <v>0</v>
      </c>
      <c r="W7574" s="38">
        <f t="shared" ca="1" si="236"/>
        <v>0</v>
      </c>
    </row>
    <row r="7575" spans="1:23" s="36" customFormat="1" ht="18.75">
      <c r="A7575" s="34"/>
      <c r="B7575" s="39"/>
      <c r="C7575" s="39"/>
      <c r="D7575" s="35"/>
      <c r="E7575" s="40"/>
      <c r="F7575" s="39"/>
      <c r="G7575" s="39"/>
      <c r="H7575" s="39"/>
      <c r="I7575" s="34"/>
      <c r="J7575" s="34"/>
      <c r="K7575" s="34"/>
      <c r="L7575" s="34"/>
      <c r="M7575" s="43" t="str">
        <f ca="1">IFERROR(OFFSET('Maximum minutes'!$C$1,T7575,MATCH(IF(G7575&lt;&gt;"",G7575,F7575),OFFSET('Maximum minutes'!$C$1,T7575-1,0,1,U7575+1),0)-1)*IF(OR(ISNUMBER(J7575),J7575="sans examen"),1,0)*IF(W7575&lt;MinDate,1,0),"")</f>
        <v/>
      </c>
      <c r="N7575" s="36">
        <f t="shared" ca="1" si="237"/>
        <v>0</v>
      </c>
      <c r="O7575" s="36" t="e">
        <f ca="1">LEFT(OFFSET(Lists!$Q$2,MATCH(E7575,Lists!$R$3:$R$19,0),0),4)</f>
        <v>#N/A</v>
      </c>
      <c r="P7575" s="36" t="e">
        <f ca="1">MATCH(O7575,Lists!$S$2:$S$640,1)</f>
        <v>#N/A</v>
      </c>
      <c r="Q7575" s="36" t="e">
        <f ca="1">MATCH(LEFT(OFFSET(Lists!$Q$2,MATCH(E7575,Lists!$R$3:$R$19,0)+1,0),4),Lists!$S$3:$S$640,1)</f>
        <v>#N/A</v>
      </c>
      <c r="R7575" s="36" t="e">
        <f ca="1">LEFT(OFFSET(Lists!$S$2,P7575-1+MATCH(F7575,OFFSET(Lists!$T$3,P7575-1,0,Q7575-P7575+1),0),0),6)</f>
        <v>#N/A</v>
      </c>
      <c r="S7575" s="36" t="e">
        <f ca="1">VLOOKUP(R7575,Lists!B:D,3,FALSE)</f>
        <v>#N/A</v>
      </c>
      <c r="T7575" s="36" t="str">
        <f>IF(F7575&lt;&gt;"",MATCH(R7575,'Maximum minutes'!B:B,0),"")</f>
        <v/>
      </c>
      <c r="U7575" s="36">
        <f ca="1">IF(F7575&lt;&gt;"",COUNTA(OFFSET('Maximum minutes'!$C$1,'Annexe A1 Cours'!T7575,0,1,50)),0)</f>
        <v>0</v>
      </c>
      <c r="V7575" s="37">
        <f ca="1">IFERROR(OFFSET('Maximum minutes'!$C$1,T7575+1,-1+MATCH(G7575,OFFSET('Maximum minutes'!$C$1,T7575-1,0,1,50),0)),0)</f>
        <v>0</v>
      </c>
      <c r="W7575" s="38">
        <f t="shared" ca="1" si="236"/>
        <v>0</v>
      </c>
    </row>
    <row r="7576" spans="1:23" s="36" customFormat="1" ht="18.75">
      <c r="A7576" s="34"/>
      <c r="B7576" s="39"/>
      <c r="C7576" s="39"/>
      <c r="D7576" s="35"/>
      <c r="E7576" s="40"/>
      <c r="F7576" s="39"/>
      <c r="G7576" s="39"/>
      <c r="H7576" s="39"/>
      <c r="I7576" s="34"/>
      <c r="J7576" s="34"/>
      <c r="K7576" s="34"/>
      <c r="L7576" s="34"/>
      <c r="M7576" s="43" t="str">
        <f ca="1">IFERROR(OFFSET('Maximum minutes'!$C$1,T7576,MATCH(IF(G7576&lt;&gt;"",G7576,F7576),OFFSET('Maximum minutes'!$C$1,T7576-1,0,1,U7576+1),0)-1)*IF(OR(ISNUMBER(J7576),J7576="sans examen"),1,0)*IF(W7576&lt;MinDate,1,0),"")</f>
        <v/>
      </c>
      <c r="N7576" s="36">
        <f t="shared" ca="1" si="237"/>
        <v>0</v>
      </c>
      <c r="O7576" s="36" t="e">
        <f ca="1">LEFT(OFFSET(Lists!$Q$2,MATCH(E7576,Lists!$R$3:$R$19,0),0),4)</f>
        <v>#N/A</v>
      </c>
      <c r="P7576" s="36" t="e">
        <f ca="1">MATCH(O7576,Lists!$S$2:$S$640,1)</f>
        <v>#N/A</v>
      </c>
      <c r="Q7576" s="36" t="e">
        <f ca="1">MATCH(LEFT(OFFSET(Lists!$Q$2,MATCH(E7576,Lists!$R$3:$R$19,0)+1,0),4),Lists!$S$3:$S$640,1)</f>
        <v>#N/A</v>
      </c>
      <c r="R7576" s="36" t="e">
        <f ca="1">LEFT(OFFSET(Lists!$S$2,P7576-1+MATCH(F7576,OFFSET(Lists!$T$3,P7576-1,0,Q7576-P7576+1),0),0),6)</f>
        <v>#N/A</v>
      </c>
      <c r="S7576" s="36" t="e">
        <f ca="1">VLOOKUP(R7576,Lists!B:D,3,FALSE)</f>
        <v>#N/A</v>
      </c>
      <c r="T7576" s="36" t="str">
        <f>IF(F7576&lt;&gt;"",MATCH(R7576,'Maximum minutes'!B:B,0),"")</f>
        <v/>
      </c>
      <c r="U7576" s="36">
        <f ca="1">IF(F7576&lt;&gt;"",COUNTA(OFFSET('Maximum minutes'!$C$1,'Annexe A1 Cours'!T7576,0,1,50)),0)</f>
        <v>0</v>
      </c>
      <c r="V7576" s="37">
        <f ca="1">IFERROR(OFFSET('Maximum minutes'!$C$1,T7576+1,-1+MATCH(G7576,OFFSET('Maximum minutes'!$C$1,T7576-1,0,1,50),0)),0)</f>
        <v>0</v>
      </c>
      <c r="W7576" s="38">
        <f t="shared" ca="1" si="236"/>
        <v>0</v>
      </c>
    </row>
    <row r="7577" spans="1:23" s="36" customFormat="1" ht="18.75">
      <c r="A7577" s="34"/>
      <c r="B7577" s="39"/>
      <c r="C7577" s="39"/>
      <c r="D7577" s="35"/>
      <c r="E7577" s="40"/>
      <c r="F7577" s="39"/>
      <c r="G7577" s="39"/>
      <c r="H7577" s="39"/>
      <c r="I7577" s="34"/>
      <c r="J7577" s="34"/>
      <c r="K7577" s="34"/>
      <c r="L7577" s="34"/>
      <c r="M7577" s="43" t="str">
        <f ca="1">IFERROR(OFFSET('Maximum minutes'!$C$1,T7577,MATCH(IF(G7577&lt;&gt;"",G7577,F7577),OFFSET('Maximum minutes'!$C$1,T7577-1,0,1,U7577+1),0)-1)*IF(OR(ISNUMBER(J7577),J7577="sans examen"),1,0)*IF(W7577&lt;MinDate,1,0),"")</f>
        <v/>
      </c>
      <c r="N7577" s="36">
        <f t="shared" ca="1" si="237"/>
        <v>0</v>
      </c>
      <c r="O7577" s="36" t="e">
        <f ca="1">LEFT(OFFSET(Lists!$Q$2,MATCH(E7577,Lists!$R$3:$R$19,0),0),4)</f>
        <v>#N/A</v>
      </c>
      <c r="P7577" s="36" t="e">
        <f ca="1">MATCH(O7577,Lists!$S$2:$S$640,1)</f>
        <v>#N/A</v>
      </c>
      <c r="Q7577" s="36" t="e">
        <f ca="1">MATCH(LEFT(OFFSET(Lists!$Q$2,MATCH(E7577,Lists!$R$3:$R$19,0)+1,0),4),Lists!$S$3:$S$640,1)</f>
        <v>#N/A</v>
      </c>
      <c r="R7577" s="36" t="e">
        <f ca="1">LEFT(OFFSET(Lists!$S$2,P7577-1+MATCH(F7577,OFFSET(Lists!$T$3,P7577-1,0,Q7577-P7577+1),0),0),6)</f>
        <v>#N/A</v>
      </c>
      <c r="S7577" s="36" t="e">
        <f ca="1">VLOOKUP(R7577,Lists!B:D,3,FALSE)</f>
        <v>#N/A</v>
      </c>
      <c r="T7577" s="36" t="str">
        <f>IF(F7577&lt;&gt;"",MATCH(R7577,'Maximum minutes'!B:B,0),"")</f>
        <v/>
      </c>
      <c r="U7577" s="36">
        <f ca="1">IF(F7577&lt;&gt;"",COUNTA(OFFSET('Maximum minutes'!$C$1,'Annexe A1 Cours'!T7577,0,1,50)),0)</f>
        <v>0</v>
      </c>
      <c r="V7577" s="37">
        <f ca="1">IFERROR(OFFSET('Maximum minutes'!$C$1,T7577+1,-1+MATCH(G7577,OFFSET('Maximum minutes'!$C$1,T7577-1,0,1,50),0)),0)</f>
        <v>0</v>
      </c>
      <c r="W7577" s="38">
        <f t="shared" ca="1" si="236"/>
        <v>0</v>
      </c>
    </row>
    <row r="7578" spans="1:23" s="36" customFormat="1" ht="18.75">
      <c r="A7578" s="34"/>
      <c r="B7578" s="39"/>
      <c r="C7578" s="39"/>
      <c r="D7578" s="35"/>
      <c r="E7578" s="40"/>
      <c r="F7578" s="39"/>
      <c r="G7578" s="39"/>
      <c r="H7578" s="39"/>
      <c r="I7578" s="34"/>
      <c r="J7578" s="34"/>
      <c r="K7578" s="34"/>
      <c r="L7578" s="34"/>
      <c r="M7578" s="43" t="str">
        <f ca="1">IFERROR(OFFSET('Maximum minutes'!$C$1,T7578,MATCH(IF(G7578&lt;&gt;"",G7578,F7578),OFFSET('Maximum minutes'!$C$1,T7578-1,0,1,U7578+1),0)-1)*IF(OR(ISNUMBER(J7578),J7578="sans examen"),1,0)*IF(W7578&lt;MinDate,1,0),"")</f>
        <v/>
      </c>
      <c r="N7578" s="36">
        <f t="shared" ca="1" si="237"/>
        <v>0</v>
      </c>
      <c r="O7578" s="36" t="e">
        <f ca="1">LEFT(OFFSET(Lists!$Q$2,MATCH(E7578,Lists!$R$3:$R$19,0),0),4)</f>
        <v>#N/A</v>
      </c>
      <c r="P7578" s="36" t="e">
        <f ca="1">MATCH(O7578,Lists!$S$2:$S$640,1)</f>
        <v>#N/A</v>
      </c>
      <c r="Q7578" s="36" t="e">
        <f ca="1">MATCH(LEFT(OFFSET(Lists!$Q$2,MATCH(E7578,Lists!$R$3:$R$19,0)+1,0),4),Lists!$S$3:$S$640,1)</f>
        <v>#N/A</v>
      </c>
      <c r="R7578" s="36" t="e">
        <f ca="1">LEFT(OFFSET(Lists!$S$2,P7578-1+MATCH(F7578,OFFSET(Lists!$T$3,P7578-1,0,Q7578-P7578+1),0),0),6)</f>
        <v>#N/A</v>
      </c>
      <c r="S7578" s="36" t="e">
        <f ca="1">VLOOKUP(R7578,Lists!B:D,3,FALSE)</f>
        <v>#N/A</v>
      </c>
      <c r="T7578" s="36" t="str">
        <f>IF(F7578&lt;&gt;"",MATCH(R7578,'Maximum minutes'!B:B,0),"")</f>
        <v/>
      </c>
      <c r="U7578" s="36">
        <f ca="1">IF(F7578&lt;&gt;"",COUNTA(OFFSET('Maximum minutes'!$C$1,'Annexe A1 Cours'!T7578,0,1,50)),0)</f>
        <v>0</v>
      </c>
      <c r="V7578" s="37">
        <f ca="1">IFERROR(OFFSET('Maximum minutes'!$C$1,T7578+1,-1+MATCH(G7578,OFFSET('Maximum minutes'!$C$1,T7578-1,0,1,50),0)),0)</f>
        <v>0</v>
      </c>
      <c r="W7578" s="38">
        <f t="shared" ca="1" si="236"/>
        <v>0</v>
      </c>
    </row>
    <row r="7579" spans="1:23" s="36" customFormat="1" ht="18.75">
      <c r="A7579" s="34"/>
      <c r="B7579" s="39"/>
      <c r="C7579" s="39"/>
      <c r="D7579" s="35"/>
      <c r="E7579" s="40"/>
      <c r="F7579" s="39"/>
      <c r="G7579" s="39"/>
      <c r="H7579" s="39"/>
      <c r="I7579" s="34"/>
      <c r="J7579" s="34"/>
      <c r="K7579" s="34"/>
      <c r="L7579" s="34"/>
      <c r="M7579" s="43" t="str">
        <f ca="1">IFERROR(OFFSET('Maximum minutes'!$C$1,T7579,MATCH(IF(G7579&lt;&gt;"",G7579,F7579),OFFSET('Maximum minutes'!$C$1,T7579-1,0,1,U7579+1),0)-1)*IF(OR(ISNUMBER(J7579),J7579="sans examen"),1,0)*IF(W7579&lt;MinDate,1,0),"")</f>
        <v/>
      </c>
      <c r="N7579" s="36">
        <f t="shared" ca="1" si="237"/>
        <v>0</v>
      </c>
      <c r="O7579" s="36" t="e">
        <f ca="1">LEFT(OFFSET(Lists!$Q$2,MATCH(E7579,Lists!$R$3:$R$19,0),0),4)</f>
        <v>#N/A</v>
      </c>
      <c r="P7579" s="36" t="e">
        <f ca="1">MATCH(O7579,Lists!$S$2:$S$640,1)</f>
        <v>#N/A</v>
      </c>
      <c r="Q7579" s="36" t="e">
        <f ca="1">MATCH(LEFT(OFFSET(Lists!$Q$2,MATCH(E7579,Lists!$R$3:$R$19,0)+1,0),4),Lists!$S$3:$S$640,1)</f>
        <v>#N/A</v>
      </c>
      <c r="R7579" s="36" t="e">
        <f ca="1">LEFT(OFFSET(Lists!$S$2,P7579-1+MATCH(F7579,OFFSET(Lists!$T$3,P7579-1,0,Q7579-P7579+1),0),0),6)</f>
        <v>#N/A</v>
      </c>
      <c r="S7579" s="36" t="e">
        <f ca="1">VLOOKUP(R7579,Lists!B:D,3,FALSE)</f>
        <v>#N/A</v>
      </c>
      <c r="T7579" s="36" t="str">
        <f>IF(F7579&lt;&gt;"",MATCH(R7579,'Maximum minutes'!B:B,0),"")</f>
        <v/>
      </c>
      <c r="U7579" s="36">
        <f ca="1">IF(F7579&lt;&gt;"",COUNTA(OFFSET('Maximum minutes'!$C$1,'Annexe A1 Cours'!T7579,0,1,50)),0)</f>
        <v>0</v>
      </c>
      <c r="V7579" s="37">
        <f ca="1">IFERROR(OFFSET('Maximum minutes'!$C$1,T7579+1,-1+MATCH(G7579,OFFSET('Maximum minutes'!$C$1,T7579-1,0,1,50),0)),0)</f>
        <v>0</v>
      </c>
      <c r="W7579" s="38">
        <f t="shared" ca="1" si="236"/>
        <v>0</v>
      </c>
    </row>
    <row r="7580" spans="1:23" s="36" customFormat="1" ht="18.75">
      <c r="A7580" s="34"/>
      <c r="B7580" s="39"/>
      <c r="C7580" s="39"/>
      <c r="D7580" s="35"/>
      <c r="E7580" s="40"/>
      <c r="F7580" s="39"/>
      <c r="G7580" s="39"/>
      <c r="H7580" s="39"/>
      <c r="I7580" s="34"/>
      <c r="J7580" s="34"/>
      <c r="K7580" s="34"/>
      <c r="L7580" s="34"/>
      <c r="M7580" s="43" t="str">
        <f ca="1">IFERROR(OFFSET('Maximum minutes'!$C$1,T7580,MATCH(IF(G7580&lt;&gt;"",G7580,F7580),OFFSET('Maximum minutes'!$C$1,T7580-1,0,1,U7580+1),0)-1)*IF(OR(ISNUMBER(J7580),J7580="sans examen"),1,0)*IF(W7580&lt;MinDate,1,0),"")</f>
        <v/>
      </c>
      <c r="N7580" s="36">
        <f t="shared" ca="1" si="237"/>
        <v>0</v>
      </c>
      <c r="O7580" s="36" t="e">
        <f ca="1">LEFT(OFFSET(Lists!$Q$2,MATCH(E7580,Lists!$R$3:$R$19,0),0),4)</f>
        <v>#N/A</v>
      </c>
      <c r="P7580" s="36" t="e">
        <f ca="1">MATCH(O7580,Lists!$S$2:$S$640,1)</f>
        <v>#N/A</v>
      </c>
      <c r="Q7580" s="36" t="e">
        <f ca="1">MATCH(LEFT(OFFSET(Lists!$Q$2,MATCH(E7580,Lists!$R$3:$R$19,0)+1,0),4),Lists!$S$3:$S$640,1)</f>
        <v>#N/A</v>
      </c>
      <c r="R7580" s="36" t="e">
        <f ca="1">LEFT(OFFSET(Lists!$S$2,P7580-1+MATCH(F7580,OFFSET(Lists!$T$3,P7580-1,0,Q7580-P7580+1),0),0),6)</f>
        <v>#N/A</v>
      </c>
      <c r="S7580" s="36" t="e">
        <f ca="1">VLOOKUP(R7580,Lists!B:D,3,FALSE)</f>
        <v>#N/A</v>
      </c>
      <c r="T7580" s="36" t="str">
        <f>IF(F7580&lt;&gt;"",MATCH(R7580,'Maximum minutes'!B:B,0),"")</f>
        <v/>
      </c>
      <c r="U7580" s="36">
        <f ca="1">IF(F7580&lt;&gt;"",COUNTA(OFFSET('Maximum minutes'!$C$1,'Annexe A1 Cours'!T7580,0,1,50)),0)</f>
        <v>0</v>
      </c>
      <c r="V7580" s="37">
        <f ca="1">IFERROR(OFFSET('Maximum minutes'!$C$1,T7580+1,-1+MATCH(G7580,OFFSET('Maximum minutes'!$C$1,T7580-1,0,1,50),0)),0)</f>
        <v>0</v>
      </c>
      <c r="W7580" s="38">
        <f t="shared" ca="1" si="236"/>
        <v>0</v>
      </c>
    </row>
    <row r="7581" spans="1:23" s="36" customFormat="1" ht="18.75">
      <c r="A7581" s="34"/>
      <c r="B7581" s="39"/>
      <c r="C7581" s="39"/>
      <c r="D7581" s="35"/>
      <c r="E7581" s="40"/>
      <c r="F7581" s="39"/>
      <c r="G7581" s="39"/>
      <c r="H7581" s="39"/>
      <c r="I7581" s="34"/>
      <c r="J7581" s="34"/>
      <c r="K7581" s="34"/>
      <c r="L7581" s="34"/>
      <c r="M7581" s="43" t="str">
        <f ca="1">IFERROR(OFFSET('Maximum minutes'!$C$1,T7581,MATCH(IF(G7581&lt;&gt;"",G7581,F7581),OFFSET('Maximum minutes'!$C$1,T7581-1,0,1,U7581+1),0)-1)*IF(OR(ISNUMBER(J7581),J7581="sans examen"),1,0)*IF(W7581&lt;MinDate,1,0),"")</f>
        <v/>
      </c>
      <c r="N7581" s="36">
        <f t="shared" ca="1" si="237"/>
        <v>0</v>
      </c>
      <c r="O7581" s="36" t="e">
        <f ca="1">LEFT(OFFSET(Lists!$Q$2,MATCH(E7581,Lists!$R$3:$R$19,0),0),4)</f>
        <v>#N/A</v>
      </c>
      <c r="P7581" s="36" t="e">
        <f ca="1">MATCH(O7581,Lists!$S$2:$S$640,1)</f>
        <v>#N/A</v>
      </c>
      <c r="Q7581" s="36" t="e">
        <f ca="1">MATCH(LEFT(OFFSET(Lists!$Q$2,MATCH(E7581,Lists!$R$3:$R$19,0)+1,0),4),Lists!$S$3:$S$640,1)</f>
        <v>#N/A</v>
      </c>
      <c r="R7581" s="36" t="e">
        <f ca="1">LEFT(OFFSET(Lists!$S$2,P7581-1+MATCH(F7581,OFFSET(Lists!$T$3,P7581-1,0,Q7581-P7581+1),0),0),6)</f>
        <v>#N/A</v>
      </c>
      <c r="S7581" s="36" t="e">
        <f ca="1">VLOOKUP(R7581,Lists!B:D,3,FALSE)</f>
        <v>#N/A</v>
      </c>
      <c r="T7581" s="36" t="str">
        <f>IF(F7581&lt;&gt;"",MATCH(R7581,'Maximum minutes'!B:B,0),"")</f>
        <v/>
      </c>
      <c r="U7581" s="36">
        <f ca="1">IF(F7581&lt;&gt;"",COUNTA(OFFSET('Maximum minutes'!$C$1,'Annexe A1 Cours'!T7581,0,1,50)),0)</f>
        <v>0</v>
      </c>
      <c r="V7581" s="37">
        <f ca="1">IFERROR(OFFSET('Maximum minutes'!$C$1,T7581+1,-1+MATCH(G7581,OFFSET('Maximum minutes'!$C$1,T7581-1,0,1,50),0)),0)</f>
        <v>0</v>
      </c>
      <c r="W7581" s="38">
        <f t="shared" ca="1" si="236"/>
        <v>0</v>
      </c>
    </row>
    <row r="7582" spans="1:23" s="36" customFormat="1" ht="18.75">
      <c r="A7582" s="34"/>
      <c r="B7582" s="39"/>
      <c r="C7582" s="39"/>
      <c r="D7582" s="35"/>
      <c r="E7582" s="40"/>
      <c r="F7582" s="39"/>
      <c r="G7582" s="39"/>
      <c r="H7582" s="39"/>
      <c r="I7582" s="34"/>
      <c r="J7582" s="34"/>
      <c r="K7582" s="34"/>
      <c r="L7582" s="34"/>
      <c r="M7582" s="43" t="str">
        <f ca="1">IFERROR(OFFSET('Maximum minutes'!$C$1,T7582,MATCH(IF(G7582&lt;&gt;"",G7582,F7582),OFFSET('Maximum minutes'!$C$1,T7582-1,0,1,U7582+1),0)-1)*IF(OR(ISNUMBER(J7582),J7582="sans examen"),1,0)*IF(W7582&lt;MinDate,1,0),"")</f>
        <v/>
      </c>
      <c r="N7582" s="36">
        <f t="shared" ca="1" si="237"/>
        <v>0</v>
      </c>
      <c r="O7582" s="36" t="e">
        <f ca="1">LEFT(OFFSET(Lists!$Q$2,MATCH(E7582,Lists!$R$3:$R$19,0),0),4)</f>
        <v>#N/A</v>
      </c>
      <c r="P7582" s="36" t="e">
        <f ca="1">MATCH(O7582,Lists!$S$2:$S$640,1)</f>
        <v>#N/A</v>
      </c>
      <c r="Q7582" s="36" t="e">
        <f ca="1">MATCH(LEFT(OFFSET(Lists!$Q$2,MATCH(E7582,Lists!$R$3:$R$19,0)+1,0),4),Lists!$S$3:$S$640,1)</f>
        <v>#N/A</v>
      </c>
      <c r="R7582" s="36" t="e">
        <f ca="1">LEFT(OFFSET(Lists!$S$2,P7582-1+MATCH(F7582,OFFSET(Lists!$T$3,P7582-1,0,Q7582-P7582+1),0),0),6)</f>
        <v>#N/A</v>
      </c>
      <c r="S7582" s="36" t="e">
        <f ca="1">VLOOKUP(R7582,Lists!B:D,3,FALSE)</f>
        <v>#N/A</v>
      </c>
      <c r="T7582" s="36" t="str">
        <f>IF(F7582&lt;&gt;"",MATCH(R7582,'Maximum minutes'!B:B,0),"")</f>
        <v/>
      </c>
      <c r="U7582" s="36">
        <f ca="1">IF(F7582&lt;&gt;"",COUNTA(OFFSET('Maximum minutes'!$C$1,'Annexe A1 Cours'!T7582,0,1,50)),0)</f>
        <v>0</v>
      </c>
      <c r="V7582" s="37">
        <f ca="1">IFERROR(OFFSET('Maximum minutes'!$C$1,T7582+1,-1+MATCH(G7582,OFFSET('Maximum minutes'!$C$1,T7582-1,0,1,50),0)),0)</f>
        <v>0</v>
      </c>
      <c r="W7582" s="38">
        <f t="shared" ca="1" si="236"/>
        <v>0</v>
      </c>
    </row>
    <row r="7583" spans="1:23" s="36" customFormat="1" ht="18.75">
      <c r="A7583" s="34"/>
      <c r="B7583" s="39"/>
      <c r="C7583" s="39"/>
      <c r="D7583" s="35"/>
      <c r="E7583" s="40"/>
      <c r="F7583" s="39"/>
      <c r="G7583" s="39"/>
      <c r="H7583" s="39"/>
      <c r="I7583" s="34"/>
      <c r="J7583" s="34"/>
      <c r="K7583" s="34"/>
      <c r="L7583" s="34"/>
      <c r="M7583" s="43" t="str">
        <f ca="1">IFERROR(OFFSET('Maximum minutes'!$C$1,T7583,MATCH(IF(G7583&lt;&gt;"",G7583,F7583),OFFSET('Maximum minutes'!$C$1,T7583-1,0,1,U7583+1),0)-1)*IF(OR(ISNUMBER(J7583),J7583="sans examen"),1,0)*IF(W7583&lt;MinDate,1,0),"")</f>
        <v/>
      </c>
      <c r="N7583" s="36">
        <f t="shared" ca="1" si="237"/>
        <v>0</v>
      </c>
      <c r="O7583" s="36" t="e">
        <f ca="1">LEFT(OFFSET(Lists!$Q$2,MATCH(E7583,Lists!$R$3:$R$19,0),0),4)</f>
        <v>#N/A</v>
      </c>
      <c r="P7583" s="36" t="e">
        <f ca="1">MATCH(O7583,Lists!$S$2:$S$640,1)</f>
        <v>#N/A</v>
      </c>
      <c r="Q7583" s="36" t="e">
        <f ca="1">MATCH(LEFT(OFFSET(Lists!$Q$2,MATCH(E7583,Lists!$R$3:$R$19,0)+1,0),4),Lists!$S$3:$S$640,1)</f>
        <v>#N/A</v>
      </c>
      <c r="R7583" s="36" t="e">
        <f ca="1">LEFT(OFFSET(Lists!$S$2,P7583-1+MATCH(F7583,OFFSET(Lists!$T$3,P7583-1,0,Q7583-P7583+1),0),0),6)</f>
        <v>#N/A</v>
      </c>
      <c r="S7583" s="36" t="e">
        <f ca="1">VLOOKUP(R7583,Lists!B:D,3,FALSE)</f>
        <v>#N/A</v>
      </c>
      <c r="T7583" s="36" t="str">
        <f>IF(F7583&lt;&gt;"",MATCH(R7583,'Maximum minutes'!B:B,0),"")</f>
        <v/>
      </c>
      <c r="U7583" s="36">
        <f ca="1">IF(F7583&lt;&gt;"",COUNTA(OFFSET('Maximum minutes'!$C$1,'Annexe A1 Cours'!T7583,0,1,50)),0)</f>
        <v>0</v>
      </c>
      <c r="V7583" s="37">
        <f ca="1">IFERROR(OFFSET('Maximum minutes'!$C$1,T7583+1,-1+MATCH(G7583,OFFSET('Maximum minutes'!$C$1,T7583-1,0,1,50),0)),0)</f>
        <v>0</v>
      </c>
      <c r="W7583" s="38">
        <f t="shared" ca="1" si="236"/>
        <v>0</v>
      </c>
    </row>
    <row r="7584" spans="1:23" s="36" customFormat="1" ht="18.75">
      <c r="A7584" s="34"/>
      <c r="B7584" s="39"/>
      <c r="C7584" s="39"/>
      <c r="D7584" s="35"/>
      <c r="E7584" s="40"/>
      <c r="F7584" s="39"/>
      <c r="G7584" s="39"/>
      <c r="H7584" s="39"/>
      <c r="I7584" s="34"/>
      <c r="J7584" s="34"/>
      <c r="K7584" s="34"/>
      <c r="L7584" s="34"/>
      <c r="M7584" s="43" t="str">
        <f ca="1">IFERROR(OFFSET('Maximum minutes'!$C$1,T7584,MATCH(IF(G7584&lt;&gt;"",G7584,F7584),OFFSET('Maximum minutes'!$C$1,T7584-1,0,1,U7584+1),0)-1)*IF(OR(ISNUMBER(J7584),J7584="sans examen"),1,0)*IF(W7584&lt;MinDate,1,0),"")</f>
        <v/>
      </c>
      <c r="N7584" s="36">
        <f t="shared" ca="1" si="237"/>
        <v>0</v>
      </c>
      <c r="O7584" s="36" t="e">
        <f ca="1">LEFT(OFFSET(Lists!$Q$2,MATCH(E7584,Lists!$R$3:$R$19,0),0),4)</f>
        <v>#N/A</v>
      </c>
      <c r="P7584" s="36" t="e">
        <f ca="1">MATCH(O7584,Lists!$S$2:$S$640,1)</f>
        <v>#N/A</v>
      </c>
      <c r="Q7584" s="36" t="e">
        <f ca="1">MATCH(LEFT(OFFSET(Lists!$Q$2,MATCH(E7584,Lists!$R$3:$R$19,0)+1,0),4),Lists!$S$3:$S$640,1)</f>
        <v>#N/A</v>
      </c>
      <c r="R7584" s="36" t="e">
        <f ca="1">LEFT(OFFSET(Lists!$S$2,P7584-1+MATCH(F7584,OFFSET(Lists!$T$3,P7584-1,0,Q7584-P7584+1),0),0),6)</f>
        <v>#N/A</v>
      </c>
      <c r="S7584" s="36" t="e">
        <f ca="1">VLOOKUP(R7584,Lists!B:D,3,FALSE)</f>
        <v>#N/A</v>
      </c>
      <c r="T7584" s="36" t="str">
        <f>IF(F7584&lt;&gt;"",MATCH(R7584,'Maximum minutes'!B:B,0),"")</f>
        <v/>
      </c>
      <c r="U7584" s="36">
        <f ca="1">IF(F7584&lt;&gt;"",COUNTA(OFFSET('Maximum minutes'!$C$1,'Annexe A1 Cours'!T7584,0,1,50)),0)</f>
        <v>0</v>
      </c>
      <c r="V7584" s="37">
        <f ca="1">IFERROR(OFFSET('Maximum minutes'!$C$1,T7584+1,-1+MATCH(G7584,OFFSET('Maximum minutes'!$C$1,T7584-1,0,1,50),0)),0)</f>
        <v>0</v>
      </c>
      <c r="W7584" s="38">
        <f t="shared" ca="1" si="236"/>
        <v>0</v>
      </c>
    </row>
    <row r="7585" spans="1:23" s="36" customFormat="1" ht="18.75">
      <c r="A7585" s="34"/>
      <c r="B7585" s="39"/>
      <c r="C7585" s="39"/>
      <c r="D7585" s="35"/>
      <c r="E7585" s="40"/>
      <c r="F7585" s="39"/>
      <c r="G7585" s="39"/>
      <c r="H7585" s="39"/>
      <c r="I7585" s="34"/>
      <c r="J7585" s="34"/>
      <c r="K7585" s="34"/>
      <c r="L7585" s="34"/>
      <c r="M7585" s="43" t="str">
        <f ca="1">IFERROR(OFFSET('Maximum minutes'!$C$1,T7585,MATCH(IF(G7585&lt;&gt;"",G7585,F7585),OFFSET('Maximum minutes'!$C$1,T7585-1,0,1,U7585+1),0)-1)*IF(OR(ISNUMBER(J7585),J7585="sans examen"),1,0)*IF(W7585&lt;MinDate,1,0),"")</f>
        <v/>
      </c>
      <c r="N7585" s="36">
        <f t="shared" ca="1" si="237"/>
        <v>0</v>
      </c>
      <c r="O7585" s="36" t="e">
        <f ca="1">LEFT(OFFSET(Lists!$Q$2,MATCH(E7585,Lists!$R$3:$R$19,0),0),4)</f>
        <v>#N/A</v>
      </c>
      <c r="P7585" s="36" t="e">
        <f ca="1">MATCH(O7585,Lists!$S$2:$S$640,1)</f>
        <v>#N/A</v>
      </c>
      <c r="Q7585" s="36" t="e">
        <f ca="1">MATCH(LEFT(OFFSET(Lists!$Q$2,MATCH(E7585,Lists!$R$3:$R$19,0)+1,0),4),Lists!$S$3:$S$640,1)</f>
        <v>#N/A</v>
      </c>
      <c r="R7585" s="36" t="e">
        <f ca="1">LEFT(OFFSET(Lists!$S$2,P7585-1+MATCH(F7585,OFFSET(Lists!$T$3,P7585-1,0,Q7585-P7585+1),0),0),6)</f>
        <v>#N/A</v>
      </c>
      <c r="S7585" s="36" t="e">
        <f ca="1">VLOOKUP(R7585,Lists!B:D,3,FALSE)</f>
        <v>#N/A</v>
      </c>
      <c r="T7585" s="36" t="str">
        <f>IF(F7585&lt;&gt;"",MATCH(R7585,'Maximum minutes'!B:B,0),"")</f>
        <v/>
      </c>
      <c r="U7585" s="36">
        <f ca="1">IF(F7585&lt;&gt;"",COUNTA(OFFSET('Maximum minutes'!$C$1,'Annexe A1 Cours'!T7585,0,1,50)),0)</f>
        <v>0</v>
      </c>
      <c r="V7585" s="37">
        <f ca="1">IFERROR(OFFSET('Maximum minutes'!$C$1,T7585+1,-1+MATCH(G7585,OFFSET('Maximum minutes'!$C$1,T7585-1,0,1,50),0)),0)</f>
        <v>0</v>
      </c>
      <c r="W7585" s="38">
        <f t="shared" ca="1" si="236"/>
        <v>0</v>
      </c>
    </row>
    <row r="7586" spans="1:23" s="36" customFormat="1" ht="18.75">
      <c r="A7586" s="34"/>
      <c r="B7586" s="39"/>
      <c r="C7586" s="39"/>
      <c r="D7586" s="35"/>
      <c r="E7586" s="40"/>
      <c r="F7586" s="39"/>
      <c r="G7586" s="39"/>
      <c r="H7586" s="39"/>
      <c r="I7586" s="34"/>
      <c r="J7586" s="34"/>
      <c r="K7586" s="34"/>
      <c r="L7586" s="34"/>
      <c r="M7586" s="43" t="str">
        <f ca="1">IFERROR(OFFSET('Maximum minutes'!$C$1,T7586,MATCH(IF(G7586&lt;&gt;"",G7586,F7586),OFFSET('Maximum minutes'!$C$1,T7586-1,0,1,U7586+1),0)-1)*IF(OR(ISNUMBER(J7586),J7586="sans examen"),1,0)*IF(W7586&lt;MinDate,1,0),"")</f>
        <v/>
      </c>
      <c r="N7586" s="36">
        <f t="shared" ca="1" si="237"/>
        <v>0</v>
      </c>
      <c r="O7586" s="36" t="e">
        <f ca="1">LEFT(OFFSET(Lists!$Q$2,MATCH(E7586,Lists!$R$3:$R$19,0),0),4)</f>
        <v>#N/A</v>
      </c>
      <c r="P7586" s="36" t="e">
        <f ca="1">MATCH(O7586,Lists!$S$2:$S$640,1)</f>
        <v>#N/A</v>
      </c>
      <c r="Q7586" s="36" t="e">
        <f ca="1">MATCH(LEFT(OFFSET(Lists!$Q$2,MATCH(E7586,Lists!$R$3:$R$19,0)+1,0),4),Lists!$S$3:$S$640,1)</f>
        <v>#N/A</v>
      </c>
      <c r="R7586" s="36" t="e">
        <f ca="1">LEFT(OFFSET(Lists!$S$2,P7586-1+MATCH(F7586,OFFSET(Lists!$T$3,P7586-1,0,Q7586-P7586+1),0),0),6)</f>
        <v>#N/A</v>
      </c>
      <c r="S7586" s="36" t="e">
        <f ca="1">VLOOKUP(R7586,Lists!B:D,3,FALSE)</f>
        <v>#N/A</v>
      </c>
      <c r="T7586" s="36" t="str">
        <f>IF(F7586&lt;&gt;"",MATCH(R7586,'Maximum minutes'!B:B,0),"")</f>
        <v/>
      </c>
      <c r="U7586" s="36">
        <f ca="1">IF(F7586&lt;&gt;"",COUNTA(OFFSET('Maximum minutes'!$C$1,'Annexe A1 Cours'!T7586,0,1,50)),0)</f>
        <v>0</v>
      </c>
      <c r="V7586" s="37">
        <f ca="1">IFERROR(OFFSET('Maximum minutes'!$C$1,T7586+1,-1+MATCH(G7586,OFFSET('Maximum minutes'!$C$1,T7586-1,0,1,50),0)),0)</f>
        <v>0</v>
      </c>
      <c r="W7586" s="38">
        <f t="shared" ca="1" si="236"/>
        <v>0</v>
      </c>
    </row>
    <row r="7587" spans="1:23" s="36" customFormat="1" ht="18.75">
      <c r="A7587" s="34"/>
      <c r="B7587" s="39"/>
      <c r="C7587" s="39"/>
      <c r="D7587" s="35"/>
      <c r="E7587" s="40"/>
      <c r="F7587" s="39"/>
      <c r="G7587" s="39"/>
      <c r="H7587" s="39"/>
      <c r="I7587" s="34"/>
      <c r="J7587" s="34"/>
      <c r="K7587" s="34"/>
      <c r="L7587" s="34"/>
      <c r="M7587" s="43" t="str">
        <f ca="1">IFERROR(OFFSET('Maximum minutes'!$C$1,T7587,MATCH(IF(G7587&lt;&gt;"",G7587,F7587),OFFSET('Maximum minutes'!$C$1,T7587-1,0,1,U7587+1),0)-1)*IF(OR(ISNUMBER(J7587),J7587="sans examen"),1,0)*IF(W7587&lt;MinDate,1,0),"")</f>
        <v/>
      </c>
      <c r="N7587" s="36">
        <f t="shared" ca="1" si="237"/>
        <v>0</v>
      </c>
      <c r="O7587" s="36" t="e">
        <f ca="1">LEFT(OFFSET(Lists!$Q$2,MATCH(E7587,Lists!$R$3:$R$19,0),0),4)</f>
        <v>#N/A</v>
      </c>
      <c r="P7587" s="36" t="e">
        <f ca="1">MATCH(O7587,Lists!$S$2:$S$640,1)</f>
        <v>#N/A</v>
      </c>
      <c r="Q7587" s="36" t="e">
        <f ca="1">MATCH(LEFT(OFFSET(Lists!$Q$2,MATCH(E7587,Lists!$R$3:$R$19,0)+1,0),4),Lists!$S$3:$S$640,1)</f>
        <v>#N/A</v>
      </c>
      <c r="R7587" s="36" t="e">
        <f ca="1">LEFT(OFFSET(Lists!$S$2,P7587-1+MATCH(F7587,OFFSET(Lists!$T$3,P7587-1,0,Q7587-P7587+1),0),0),6)</f>
        <v>#N/A</v>
      </c>
      <c r="S7587" s="36" t="e">
        <f ca="1">VLOOKUP(R7587,Lists!B:D,3,FALSE)</f>
        <v>#N/A</v>
      </c>
      <c r="T7587" s="36" t="str">
        <f>IF(F7587&lt;&gt;"",MATCH(R7587,'Maximum minutes'!B:B,0),"")</f>
        <v/>
      </c>
      <c r="U7587" s="36">
        <f ca="1">IF(F7587&lt;&gt;"",COUNTA(OFFSET('Maximum minutes'!$C$1,'Annexe A1 Cours'!T7587,0,1,50)),0)</f>
        <v>0</v>
      </c>
      <c r="V7587" s="37">
        <f ca="1">IFERROR(OFFSET('Maximum minutes'!$C$1,T7587+1,-1+MATCH(G7587,OFFSET('Maximum minutes'!$C$1,T7587-1,0,1,50),0)),0)</f>
        <v>0</v>
      </c>
      <c r="W7587" s="38">
        <f t="shared" ca="1" si="236"/>
        <v>0</v>
      </c>
    </row>
    <row r="7588" spans="1:23" s="36" customFormat="1" ht="18.75">
      <c r="A7588" s="34"/>
      <c r="B7588" s="39"/>
      <c r="C7588" s="39"/>
      <c r="D7588" s="35"/>
      <c r="E7588" s="40"/>
      <c r="F7588" s="39"/>
      <c r="G7588" s="39"/>
      <c r="H7588" s="39"/>
      <c r="I7588" s="34"/>
      <c r="J7588" s="34"/>
      <c r="K7588" s="34"/>
      <c r="L7588" s="34"/>
      <c r="M7588" s="43" t="str">
        <f ca="1">IFERROR(OFFSET('Maximum minutes'!$C$1,T7588,MATCH(IF(G7588&lt;&gt;"",G7588,F7588),OFFSET('Maximum minutes'!$C$1,T7588-1,0,1,U7588+1),0)-1)*IF(OR(ISNUMBER(J7588),J7588="sans examen"),1,0)*IF(W7588&lt;MinDate,1,0),"")</f>
        <v/>
      </c>
      <c r="N7588" s="36">
        <f t="shared" ca="1" si="237"/>
        <v>0</v>
      </c>
      <c r="O7588" s="36" t="e">
        <f ca="1">LEFT(OFFSET(Lists!$Q$2,MATCH(E7588,Lists!$R$3:$R$19,0),0),4)</f>
        <v>#N/A</v>
      </c>
      <c r="P7588" s="36" t="e">
        <f ca="1">MATCH(O7588,Lists!$S$2:$S$640,1)</f>
        <v>#N/A</v>
      </c>
      <c r="Q7588" s="36" t="e">
        <f ca="1">MATCH(LEFT(OFFSET(Lists!$Q$2,MATCH(E7588,Lists!$R$3:$R$19,0)+1,0),4),Lists!$S$3:$S$640,1)</f>
        <v>#N/A</v>
      </c>
      <c r="R7588" s="36" t="e">
        <f ca="1">LEFT(OFFSET(Lists!$S$2,P7588-1+MATCH(F7588,OFFSET(Lists!$T$3,P7588-1,0,Q7588-P7588+1),0),0),6)</f>
        <v>#N/A</v>
      </c>
      <c r="S7588" s="36" t="e">
        <f ca="1">VLOOKUP(R7588,Lists!B:D,3,FALSE)</f>
        <v>#N/A</v>
      </c>
      <c r="T7588" s="36" t="str">
        <f>IF(F7588&lt;&gt;"",MATCH(R7588,'Maximum minutes'!B:B,0),"")</f>
        <v/>
      </c>
      <c r="U7588" s="36">
        <f ca="1">IF(F7588&lt;&gt;"",COUNTA(OFFSET('Maximum minutes'!$C$1,'Annexe A1 Cours'!T7588,0,1,50)),0)</f>
        <v>0</v>
      </c>
      <c r="V7588" s="37">
        <f ca="1">IFERROR(OFFSET('Maximum minutes'!$C$1,T7588+1,-1+MATCH(G7588,OFFSET('Maximum minutes'!$C$1,T7588-1,0,1,50),0)),0)</f>
        <v>0</v>
      </c>
      <c r="W7588" s="38">
        <f t="shared" ca="1" si="236"/>
        <v>0</v>
      </c>
    </row>
    <row r="7589" spans="1:23" s="36" customFormat="1" ht="18.75">
      <c r="A7589" s="34"/>
      <c r="B7589" s="39"/>
      <c r="C7589" s="39"/>
      <c r="D7589" s="35"/>
      <c r="E7589" s="40"/>
      <c r="F7589" s="39"/>
      <c r="G7589" s="39"/>
      <c r="H7589" s="39"/>
      <c r="I7589" s="34"/>
      <c r="J7589" s="34"/>
      <c r="K7589" s="34"/>
      <c r="L7589" s="34"/>
      <c r="M7589" s="43" t="str">
        <f ca="1">IFERROR(OFFSET('Maximum minutes'!$C$1,T7589,MATCH(IF(G7589&lt;&gt;"",G7589,F7589),OFFSET('Maximum minutes'!$C$1,T7589-1,0,1,U7589+1),0)-1)*IF(OR(ISNUMBER(J7589),J7589="sans examen"),1,0)*IF(W7589&lt;MinDate,1,0),"")</f>
        <v/>
      </c>
      <c r="N7589" s="36">
        <f t="shared" ca="1" si="237"/>
        <v>0</v>
      </c>
      <c r="O7589" s="36" t="e">
        <f ca="1">LEFT(OFFSET(Lists!$Q$2,MATCH(E7589,Lists!$R$3:$R$19,0),0),4)</f>
        <v>#N/A</v>
      </c>
      <c r="P7589" s="36" t="e">
        <f ca="1">MATCH(O7589,Lists!$S$2:$S$640,1)</f>
        <v>#N/A</v>
      </c>
      <c r="Q7589" s="36" t="e">
        <f ca="1">MATCH(LEFT(OFFSET(Lists!$Q$2,MATCH(E7589,Lists!$R$3:$R$19,0)+1,0),4),Lists!$S$3:$S$640,1)</f>
        <v>#N/A</v>
      </c>
      <c r="R7589" s="36" t="e">
        <f ca="1">LEFT(OFFSET(Lists!$S$2,P7589-1+MATCH(F7589,OFFSET(Lists!$T$3,P7589-1,0,Q7589-P7589+1),0),0),6)</f>
        <v>#N/A</v>
      </c>
      <c r="S7589" s="36" t="e">
        <f ca="1">VLOOKUP(R7589,Lists!B:D,3,FALSE)</f>
        <v>#N/A</v>
      </c>
      <c r="T7589" s="36" t="str">
        <f>IF(F7589&lt;&gt;"",MATCH(R7589,'Maximum minutes'!B:B,0),"")</f>
        <v/>
      </c>
      <c r="U7589" s="36">
        <f ca="1">IF(F7589&lt;&gt;"",COUNTA(OFFSET('Maximum minutes'!$C$1,'Annexe A1 Cours'!T7589,0,1,50)),0)</f>
        <v>0</v>
      </c>
      <c r="V7589" s="37">
        <f ca="1">IFERROR(OFFSET('Maximum minutes'!$C$1,T7589+1,-1+MATCH(G7589,OFFSET('Maximum minutes'!$C$1,T7589-1,0,1,50),0)),0)</f>
        <v>0</v>
      </c>
      <c r="W7589" s="38">
        <f t="shared" ca="1" si="236"/>
        <v>0</v>
      </c>
    </row>
    <row r="7590" spans="1:23" s="36" customFormat="1" ht="18.75">
      <c r="A7590" s="34"/>
      <c r="B7590" s="39"/>
      <c r="C7590" s="39"/>
      <c r="D7590" s="35"/>
      <c r="E7590" s="40"/>
      <c r="F7590" s="39"/>
      <c r="G7590" s="39"/>
      <c r="H7590" s="39"/>
      <c r="I7590" s="34"/>
      <c r="J7590" s="34"/>
      <c r="K7590" s="34"/>
      <c r="L7590" s="34"/>
      <c r="M7590" s="43" t="str">
        <f ca="1">IFERROR(OFFSET('Maximum minutes'!$C$1,T7590,MATCH(IF(G7590&lt;&gt;"",G7590,F7590),OFFSET('Maximum minutes'!$C$1,T7590-1,0,1,U7590+1),0)-1)*IF(OR(ISNUMBER(J7590),J7590="sans examen"),1,0)*IF(W7590&lt;MinDate,1,0),"")</f>
        <v/>
      </c>
      <c r="N7590" s="36">
        <f t="shared" ca="1" si="237"/>
        <v>0</v>
      </c>
      <c r="O7590" s="36" t="e">
        <f ca="1">LEFT(OFFSET(Lists!$Q$2,MATCH(E7590,Lists!$R$3:$R$19,0),0),4)</f>
        <v>#N/A</v>
      </c>
      <c r="P7590" s="36" t="e">
        <f ca="1">MATCH(O7590,Lists!$S$2:$S$640,1)</f>
        <v>#N/A</v>
      </c>
      <c r="Q7590" s="36" t="e">
        <f ca="1">MATCH(LEFT(OFFSET(Lists!$Q$2,MATCH(E7590,Lists!$R$3:$R$19,0)+1,0),4),Lists!$S$3:$S$640,1)</f>
        <v>#N/A</v>
      </c>
      <c r="R7590" s="36" t="e">
        <f ca="1">LEFT(OFFSET(Lists!$S$2,P7590-1+MATCH(F7590,OFFSET(Lists!$T$3,P7590-1,0,Q7590-P7590+1),0),0),6)</f>
        <v>#N/A</v>
      </c>
      <c r="S7590" s="36" t="e">
        <f ca="1">VLOOKUP(R7590,Lists!B:D,3,FALSE)</f>
        <v>#N/A</v>
      </c>
      <c r="T7590" s="36" t="str">
        <f>IF(F7590&lt;&gt;"",MATCH(R7590,'Maximum minutes'!B:B,0),"")</f>
        <v/>
      </c>
      <c r="U7590" s="36">
        <f ca="1">IF(F7590&lt;&gt;"",COUNTA(OFFSET('Maximum minutes'!$C$1,'Annexe A1 Cours'!T7590,0,1,50)),0)</f>
        <v>0</v>
      </c>
      <c r="V7590" s="37">
        <f ca="1">IFERROR(OFFSET('Maximum minutes'!$C$1,T7590+1,-1+MATCH(G7590,OFFSET('Maximum minutes'!$C$1,T7590-1,0,1,50),0)),0)</f>
        <v>0</v>
      </c>
      <c r="W7590" s="38">
        <f t="shared" ca="1" si="236"/>
        <v>0</v>
      </c>
    </row>
    <row r="7591" spans="1:23" s="36" customFormat="1" ht="18.75">
      <c r="A7591" s="34"/>
      <c r="B7591" s="39"/>
      <c r="C7591" s="39"/>
      <c r="D7591" s="35"/>
      <c r="E7591" s="40"/>
      <c r="F7591" s="39"/>
      <c r="G7591" s="39"/>
      <c r="H7591" s="39"/>
      <c r="I7591" s="34"/>
      <c r="J7591" s="34"/>
      <c r="K7591" s="34"/>
      <c r="L7591" s="34"/>
      <c r="M7591" s="43" t="str">
        <f ca="1">IFERROR(OFFSET('Maximum minutes'!$C$1,T7591,MATCH(IF(G7591&lt;&gt;"",G7591,F7591),OFFSET('Maximum minutes'!$C$1,T7591-1,0,1,U7591+1),0)-1)*IF(OR(ISNUMBER(J7591),J7591="sans examen"),1,0)*IF(W7591&lt;MinDate,1,0),"")</f>
        <v/>
      </c>
      <c r="N7591" s="36">
        <f t="shared" ca="1" si="237"/>
        <v>0</v>
      </c>
      <c r="O7591" s="36" t="e">
        <f ca="1">LEFT(OFFSET(Lists!$Q$2,MATCH(E7591,Lists!$R$3:$R$19,0),0),4)</f>
        <v>#N/A</v>
      </c>
      <c r="P7591" s="36" t="e">
        <f ca="1">MATCH(O7591,Lists!$S$2:$S$640,1)</f>
        <v>#N/A</v>
      </c>
      <c r="Q7591" s="36" t="e">
        <f ca="1">MATCH(LEFT(OFFSET(Lists!$Q$2,MATCH(E7591,Lists!$R$3:$R$19,0)+1,0),4),Lists!$S$3:$S$640,1)</f>
        <v>#N/A</v>
      </c>
      <c r="R7591" s="36" t="e">
        <f ca="1">LEFT(OFFSET(Lists!$S$2,P7591-1+MATCH(F7591,OFFSET(Lists!$T$3,P7591-1,0,Q7591-P7591+1),0),0),6)</f>
        <v>#N/A</v>
      </c>
      <c r="S7591" s="36" t="e">
        <f ca="1">VLOOKUP(R7591,Lists!B:D,3,FALSE)</f>
        <v>#N/A</v>
      </c>
      <c r="T7591" s="36" t="str">
        <f>IF(F7591&lt;&gt;"",MATCH(R7591,'Maximum minutes'!B:B,0),"")</f>
        <v/>
      </c>
      <c r="U7591" s="36">
        <f ca="1">IF(F7591&lt;&gt;"",COUNTA(OFFSET('Maximum minutes'!$C$1,'Annexe A1 Cours'!T7591,0,1,50)),0)</f>
        <v>0</v>
      </c>
      <c r="V7591" s="37">
        <f ca="1">IFERROR(OFFSET('Maximum minutes'!$C$1,T7591+1,-1+MATCH(G7591,OFFSET('Maximum minutes'!$C$1,T7591-1,0,1,50),0)),0)</f>
        <v>0</v>
      </c>
      <c r="W7591" s="38">
        <f t="shared" ca="1" si="236"/>
        <v>0</v>
      </c>
    </row>
    <row r="7592" spans="1:23" s="36" customFormat="1" ht="18.75">
      <c r="A7592" s="34"/>
      <c r="B7592" s="39"/>
      <c r="C7592" s="39"/>
      <c r="D7592" s="35"/>
      <c r="E7592" s="40"/>
      <c r="F7592" s="39"/>
      <c r="G7592" s="39"/>
      <c r="H7592" s="39"/>
      <c r="I7592" s="34"/>
      <c r="J7592" s="34"/>
      <c r="K7592" s="34"/>
      <c r="L7592" s="34"/>
      <c r="M7592" s="43" t="str">
        <f ca="1">IFERROR(OFFSET('Maximum minutes'!$C$1,T7592,MATCH(IF(G7592&lt;&gt;"",G7592,F7592),OFFSET('Maximum minutes'!$C$1,T7592-1,0,1,U7592+1),0)-1)*IF(OR(ISNUMBER(J7592),J7592="sans examen"),1,0)*IF(W7592&lt;MinDate,1,0),"")</f>
        <v/>
      </c>
      <c r="N7592" s="36">
        <f t="shared" ca="1" si="237"/>
        <v>0</v>
      </c>
      <c r="O7592" s="36" t="e">
        <f ca="1">LEFT(OFFSET(Lists!$Q$2,MATCH(E7592,Lists!$R$3:$R$19,0),0),4)</f>
        <v>#N/A</v>
      </c>
      <c r="P7592" s="36" t="e">
        <f ca="1">MATCH(O7592,Lists!$S$2:$S$640,1)</f>
        <v>#N/A</v>
      </c>
      <c r="Q7592" s="36" t="e">
        <f ca="1">MATCH(LEFT(OFFSET(Lists!$Q$2,MATCH(E7592,Lists!$R$3:$R$19,0)+1,0),4),Lists!$S$3:$S$640,1)</f>
        <v>#N/A</v>
      </c>
      <c r="R7592" s="36" t="e">
        <f ca="1">LEFT(OFFSET(Lists!$S$2,P7592-1+MATCH(F7592,OFFSET(Lists!$T$3,P7592-1,0,Q7592-P7592+1),0),0),6)</f>
        <v>#N/A</v>
      </c>
      <c r="S7592" s="36" t="e">
        <f ca="1">VLOOKUP(R7592,Lists!B:D,3,FALSE)</f>
        <v>#N/A</v>
      </c>
      <c r="T7592" s="36" t="str">
        <f>IF(F7592&lt;&gt;"",MATCH(R7592,'Maximum minutes'!B:B,0),"")</f>
        <v/>
      </c>
      <c r="U7592" s="36">
        <f ca="1">IF(F7592&lt;&gt;"",COUNTA(OFFSET('Maximum minutes'!$C$1,'Annexe A1 Cours'!T7592,0,1,50)),0)</f>
        <v>0</v>
      </c>
      <c r="V7592" s="37">
        <f ca="1">IFERROR(OFFSET('Maximum minutes'!$C$1,T7592+1,-1+MATCH(G7592,OFFSET('Maximum minutes'!$C$1,T7592-1,0,1,50),0)),0)</f>
        <v>0</v>
      </c>
      <c r="W7592" s="38">
        <f t="shared" ca="1" si="236"/>
        <v>0</v>
      </c>
    </row>
    <row r="7593" spans="1:23" s="36" customFormat="1" ht="18.75">
      <c r="A7593" s="34"/>
      <c r="B7593" s="39"/>
      <c r="C7593" s="39"/>
      <c r="D7593" s="35"/>
      <c r="E7593" s="40"/>
      <c r="F7593" s="39"/>
      <c r="G7593" s="39"/>
      <c r="H7593" s="39"/>
      <c r="I7593" s="34"/>
      <c r="J7593" s="34"/>
      <c r="K7593" s="34"/>
      <c r="L7593" s="34"/>
      <c r="M7593" s="43" t="str">
        <f ca="1">IFERROR(OFFSET('Maximum minutes'!$C$1,T7593,MATCH(IF(G7593&lt;&gt;"",G7593,F7593),OFFSET('Maximum minutes'!$C$1,T7593-1,0,1,U7593+1),0)-1)*IF(OR(ISNUMBER(J7593),J7593="sans examen"),1,0)*IF(W7593&lt;MinDate,1,0),"")</f>
        <v/>
      </c>
      <c r="N7593" s="36">
        <f t="shared" ca="1" si="237"/>
        <v>0</v>
      </c>
      <c r="O7593" s="36" t="e">
        <f ca="1">LEFT(OFFSET(Lists!$Q$2,MATCH(E7593,Lists!$R$3:$R$19,0),0),4)</f>
        <v>#N/A</v>
      </c>
      <c r="P7593" s="36" t="e">
        <f ca="1">MATCH(O7593,Lists!$S$2:$S$640,1)</f>
        <v>#N/A</v>
      </c>
      <c r="Q7593" s="36" t="e">
        <f ca="1">MATCH(LEFT(OFFSET(Lists!$Q$2,MATCH(E7593,Lists!$R$3:$R$19,0)+1,0),4),Lists!$S$3:$S$640,1)</f>
        <v>#N/A</v>
      </c>
      <c r="R7593" s="36" t="e">
        <f ca="1">LEFT(OFFSET(Lists!$S$2,P7593-1+MATCH(F7593,OFFSET(Lists!$T$3,P7593-1,0,Q7593-P7593+1),0),0),6)</f>
        <v>#N/A</v>
      </c>
      <c r="S7593" s="36" t="e">
        <f ca="1">VLOOKUP(R7593,Lists!B:D,3,FALSE)</f>
        <v>#N/A</v>
      </c>
      <c r="T7593" s="36" t="str">
        <f>IF(F7593&lt;&gt;"",MATCH(R7593,'Maximum minutes'!B:B,0),"")</f>
        <v/>
      </c>
      <c r="U7593" s="36">
        <f ca="1">IF(F7593&lt;&gt;"",COUNTA(OFFSET('Maximum minutes'!$C$1,'Annexe A1 Cours'!T7593,0,1,50)),0)</f>
        <v>0</v>
      </c>
      <c r="V7593" s="37">
        <f ca="1">IFERROR(OFFSET('Maximum minutes'!$C$1,T7593+1,-1+MATCH(G7593,OFFSET('Maximum minutes'!$C$1,T7593-1,0,1,50),0)),0)</f>
        <v>0</v>
      </c>
      <c r="W7593" s="38">
        <f t="shared" ca="1" si="236"/>
        <v>0</v>
      </c>
    </row>
    <row r="7594" spans="1:23" s="36" customFormat="1" ht="18.75">
      <c r="A7594" s="34"/>
      <c r="B7594" s="39"/>
      <c r="C7594" s="39"/>
      <c r="D7594" s="35"/>
      <c r="E7594" s="40"/>
      <c r="F7594" s="39"/>
      <c r="G7594" s="39"/>
      <c r="H7594" s="39"/>
      <c r="I7594" s="34"/>
      <c r="J7594" s="34"/>
      <c r="K7594" s="34"/>
      <c r="L7594" s="34"/>
      <c r="M7594" s="43" t="str">
        <f ca="1">IFERROR(OFFSET('Maximum minutes'!$C$1,T7594,MATCH(IF(G7594&lt;&gt;"",G7594,F7594),OFFSET('Maximum minutes'!$C$1,T7594-1,0,1,U7594+1),0)-1)*IF(OR(ISNUMBER(J7594),J7594="sans examen"),1,0)*IF(W7594&lt;MinDate,1,0),"")</f>
        <v/>
      </c>
      <c r="N7594" s="36">
        <f t="shared" ca="1" si="237"/>
        <v>0</v>
      </c>
      <c r="O7594" s="36" t="e">
        <f ca="1">LEFT(OFFSET(Lists!$Q$2,MATCH(E7594,Lists!$R$3:$R$19,0),0),4)</f>
        <v>#N/A</v>
      </c>
      <c r="P7594" s="36" t="e">
        <f ca="1">MATCH(O7594,Lists!$S$2:$S$640,1)</f>
        <v>#N/A</v>
      </c>
      <c r="Q7594" s="36" t="e">
        <f ca="1">MATCH(LEFT(OFFSET(Lists!$Q$2,MATCH(E7594,Lists!$R$3:$R$19,0)+1,0),4),Lists!$S$3:$S$640,1)</f>
        <v>#N/A</v>
      </c>
      <c r="R7594" s="36" t="e">
        <f ca="1">LEFT(OFFSET(Lists!$S$2,P7594-1+MATCH(F7594,OFFSET(Lists!$T$3,P7594-1,0,Q7594-P7594+1),0),0),6)</f>
        <v>#N/A</v>
      </c>
      <c r="S7594" s="36" t="e">
        <f ca="1">VLOOKUP(R7594,Lists!B:D,3,FALSE)</f>
        <v>#N/A</v>
      </c>
      <c r="T7594" s="36" t="str">
        <f>IF(F7594&lt;&gt;"",MATCH(R7594,'Maximum minutes'!B:B,0),"")</f>
        <v/>
      </c>
      <c r="U7594" s="36">
        <f ca="1">IF(F7594&lt;&gt;"",COUNTA(OFFSET('Maximum minutes'!$C$1,'Annexe A1 Cours'!T7594,0,1,50)),0)</f>
        <v>0</v>
      </c>
      <c r="V7594" s="37">
        <f ca="1">IFERROR(OFFSET('Maximum minutes'!$C$1,T7594+1,-1+MATCH(G7594,OFFSET('Maximum minutes'!$C$1,T7594-1,0,1,50),0)),0)</f>
        <v>0</v>
      </c>
      <c r="W7594" s="38">
        <f t="shared" ca="1" si="236"/>
        <v>0</v>
      </c>
    </row>
    <row r="7595" spans="1:23" s="36" customFormat="1" ht="18.75">
      <c r="A7595" s="34"/>
      <c r="B7595" s="39"/>
      <c r="C7595" s="39"/>
      <c r="D7595" s="35"/>
      <c r="E7595" s="40"/>
      <c r="F7595" s="39"/>
      <c r="G7595" s="39"/>
      <c r="H7595" s="39"/>
      <c r="I7595" s="34"/>
      <c r="J7595" s="34"/>
      <c r="K7595" s="34"/>
      <c r="L7595" s="34"/>
      <c r="M7595" s="43" t="str">
        <f ca="1">IFERROR(OFFSET('Maximum minutes'!$C$1,T7595,MATCH(IF(G7595&lt;&gt;"",G7595,F7595),OFFSET('Maximum minutes'!$C$1,T7595-1,0,1,U7595+1),0)-1)*IF(OR(ISNUMBER(J7595),J7595="sans examen"),1,0)*IF(W7595&lt;MinDate,1,0),"")</f>
        <v/>
      </c>
      <c r="N7595" s="36">
        <f t="shared" ca="1" si="237"/>
        <v>0</v>
      </c>
      <c r="O7595" s="36" t="e">
        <f ca="1">LEFT(OFFSET(Lists!$Q$2,MATCH(E7595,Lists!$R$3:$R$19,0),0),4)</f>
        <v>#N/A</v>
      </c>
      <c r="P7595" s="36" t="e">
        <f ca="1">MATCH(O7595,Lists!$S$2:$S$640,1)</f>
        <v>#N/A</v>
      </c>
      <c r="Q7595" s="36" t="e">
        <f ca="1">MATCH(LEFT(OFFSET(Lists!$Q$2,MATCH(E7595,Lists!$R$3:$R$19,0)+1,0),4),Lists!$S$3:$S$640,1)</f>
        <v>#N/A</v>
      </c>
      <c r="R7595" s="36" t="e">
        <f ca="1">LEFT(OFFSET(Lists!$S$2,P7595-1+MATCH(F7595,OFFSET(Lists!$T$3,P7595-1,0,Q7595-P7595+1),0),0),6)</f>
        <v>#N/A</v>
      </c>
      <c r="S7595" s="36" t="e">
        <f ca="1">VLOOKUP(R7595,Lists!B:D,3,FALSE)</f>
        <v>#N/A</v>
      </c>
      <c r="T7595" s="36" t="str">
        <f>IF(F7595&lt;&gt;"",MATCH(R7595,'Maximum minutes'!B:B,0),"")</f>
        <v/>
      </c>
      <c r="U7595" s="36">
        <f ca="1">IF(F7595&lt;&gt;"",COUNTA(OFFSET('Maximum minutes'!$C$1,'Annexe A1 Cours'!T7595,0,1,50)),0)</f>
        <v>0</v>
      </c>
      <c r="V7595" s="37">
        <f ca="1">IFERROR(OFFSET('Maximum minutes'!$C$1,T7595+1,-1+MATCH(G7595,OFFSET('Maximum minutes'!$C$1,T7595-1,0,1,50),0)),0)</f>
        <v>0</v>
      </c>
      <c r="W7595" s="38">
        <f t="shared" ca="1" si="236"/>
        <v>0</v>
      </c>
    </row>
    <row r="7596" spans="1:23" s="36" customFormat="1" ht="18.75">
      <c r="A7596" s="34"/>
      <c r="B7596" s="39"/>
      <c r="C7596" s="39"/>
      <c r="D7596" s="35"/>
      <c r="E7596" s="40"/>
      <c r="F7596" s="39"/>
      <c r="G7596" s="39"/>
      <c r="H7596" s="39"/>
      <c r="I7596" s="34"/>
      <c r="J7596" s="34"/>
      <c r="K7596" s="34"/>
      <c r="L7596" s="34"/>
      <c r="M7596" s="43" t="str">
        <f ca="1">IFERROR(OFFSET('Maximum minutes'!$C$1,T7596,MATCH(IF(G7596&lt;&gt;"",G7596,F7596),OFFSET('Maximum minutes'!$C$1,T7596-1,0,1,U7596+1),0)-1)*IF(OR(ISNUMBER(J7596),J7596="sans examen"),1,0)*IF(W7596&lt;MinDate,1,0),"")</f>
        <v/>
      </c>
      <c r="N7596" s="36">
        <f t="shared" ca="1" si="237"/>
        <v>0</v>
      </c>
      <c r="O7596" s="36" t="e">
        <f ca="1">LEFT(OFFSET(Lists!$Q$2,MATCH(E7596,Lists!$R$3:$R$19,0),0),4)</f>
        <v>#N/A</v>
      </c>
      <c r="P7596" s="36" t="e">
        <f ca="1">MATCH(O7596,Lists!$S$2:$S$640,1)</f>
        <v>#N/A</v>
      </c>
      <c r="Q7596" s="36" t="e">
        <f ca="1">MATCH(LEFT(OFFSET(Lists!$Q$2,MATCH(E7596,Lists!$R$3:$R$19,0)+1,0),4),Lists!$S$3:$S$640,1)</f>
        <v>#N/A</v>
      </c>
      <c r="R7596" s="36" t="e">
        <f ca="1">LEFT(OFFSET(Lists!$S$2,P7596-1+MATCH(F7596,OFFSET(Lists!$T$3,P7596-1,0,Q7596-P7596+1),0),0),6)</f>
        <v>#N/A</v>
      </c>
      <c r="S7596" s="36" t="e">
        <f ca="1">VLOOKUP(R7596,Lists!B:D,3,FALSE)</f>
        <v>#N/A</v>
      </c>
      <c r="T7596" s="36" t="str">
        <f>IF(F7596&lt;&gt;"",MATCH(R7596,'Maximum minutes'!B:B,0),"")</f>
        <v/>
      </c>
      <c r="U7596" s="36">
        <f ca="1">IF(F7596&lt;&gt;"",COUNTA(OFFSET('Maximum minutes'!$C$1,'Annexe A1 Cours'!T7596,0,1,50)),0)</f>
        <v>0</v>
      </c>
      <c r="V7596" s="37">
        <f ca="1">IFERROR(OFFSET('Maximum minutes'!$C$1,T7596+1,-1+MATCH(G7596,OFFSET('Maximum minutes'!$C$1,T7596-1,0,1,50),0)),0)</f>
        <v>0</v>
      </c>
      <c r="W7596" s="38">
        <f t="shared" ca="1" si="236"/>
        <v>0</v>
      </c>
    </row>
    <row r="7597" spans="1:23" s="36" customFormat="1" ht="18.75">
      <c r="A7597" s="34"/>
      <c r="B7597" s="39"/>
      <c r="C7597" s="39"/>
      <c r="D7597" s="35"/>
      <c r="E7597" s="40"/>
      <c r="F7597" s="39"/>
      <c r="G7597" s="39"/>
      <c r="H7597" s="39"/>
      <c r="I7597" s="34"/>
      <c r="J7597" s="34"/>
      <c r="K7597" s="34"/>
      <c r="L7597" s="34"/>
      <c r="M7597" s="43" t="str">
        <f ca="1">IFERROR(OFFSET('Maximum minutes'!$C$1,T7597,MATCH(IF(G7597&lt;&gt;"",G7597,F7597),OFFSET('Maximum minutes'!$C$1,T7597-1,0,1,U7597+1),0)-1)*IF(OR(ISNUMBER(J7597),J7597="sans examen"),1,0)*IF(W7597&lt;MinDate,1,0),"")</f>
        <v/>
      </c>
      <c r="N7597" s="36">
        <f t="shared" ca="1" si="237"/>
        <v>0</v>
      </c>
      <c r="O7597" s="36" t="e">
        <f ca="1">LEFT(OFFSET(Lists!$Q$2,MATCH(E7597,Lists!$R$3:$R$19,0),0),4)</f>
        <v>#N/A</v>
      </c>
      <c r="P7597" s="36" t="e">
        <f ca="1">MATCH(O7597,Lists!$S$2:$S$640,1)</f>
        <v>#N/A</v>
      </c>
      <c r="Q7597" s="36" t="e">
        <f ca="1">MATCH(LEFT(OFFSET(Lists!$Q$2,MATCH(E7597,Lists!$R$3:$R$19,0)+1,0),4),Lists!$S$3:$S$640,1)</f>
        <v>#N/A</v>
      </c>
      <c r="R7597" s="36" t="e">
        <f ca="1">LEFT(OFFSET(Lists!$S$2,P7597-1+MATCH(F7597,OFFSET(Lists!$T$3,P7597-1,0,Q7597-P7597+1),0),0),6)</f>
        <v>#N/A</v>
      </c>
      <c r="S7597" s="36" t="e">
        <f ca="1">VLOOKUP(R7597,Lists!B:D,3,FALSE)</f>
        <v>#N/A</v>
      </c>
      <c r="T7597" s="36" t="str">
        <f>IF(F7597&lt;&gt;"",MATCH(R7597,'Maximum minutes'!B:B,0),"")</f>
        <v/>
      </c>
      <c r="U7597" s="36">
        <f ca="1">IF(F7597&lt;&gt;"",COUNTA(OFFSET('Maximum minutes'!$C$1,'Annexe A1 Cours'!T7597,0,1,50)),0)</f>
        <v>0</v>
      </c>
      <c r="V7597" s="37">
        <f ca="1">IFERROR(OFFSET('Maximum minutes'!$C$1,T7597+1,-1+MATCH(G7597,OFFSET('Maximum minutes'!$C$1,T7597-1,0,1,50),0)),0)</f>
        <v>0</v>
      </c>
      <c r="W7597" s="38">
        <f t="shared" ca="1" si="236"/>
        <v>0</v>
      </c>
    </row>
    <row r="7598" spans="1:23" s="36" customFormat="1" ht="18.75">
      <c r="A7598" s="34"/>
      <c r="B7598" s="39"/>
      <c r="C7598" s="39"/>
      <c r="D7598" s="35"/>
      <c r="E7598" s="40"/>
      <c r="F7598" s="39"/>
      <c r="G7598" s="39"/>
      <c r="H7598" s="39"/>
      <c r="I7598" s="34"/>
      <c r="J7598" s="34"/>
      <c r="K7598" s="34"/>
      <c r="L7598" s="34"/>
      <c r="M7598" s="43" t="str">
        <f ca="1">IFERROR(OFFSET('Maximum minutes'!$C$1,T7598,MATCH(IF(G7598&lt;&gt;"",G7598,F7598),OFFSET('Maximum minutes'!$C$1,T7598-1,0,1,U7598+1),0)-1)*IF(OR(ISNUMBER(J7598),J7598="sans examen"),1,0)*IF(W7598&lt;MinDate,1,0),"")</f>
        <v/>
      </c>
      <c r="N7598" s="36">
        <f t="shared" ca="1" si="237"/>
        <v>0</v>
      </c>
      <c r="O7598" s="36" t="e">
        <f ca="1">LEFT(OFFSET(Lists!$Q$2,MATCH(E7598,Lists!$R$3:$R$19,0),0),4)</f>
        <v>#N/A</v>
      </c>
      <c r="P7598" s="36" t="e">
        <f ca="1">MATCH(O7598,Lists!$S$2:$S$640,1)</f>
        <v>#N/A</v>
      </c>
      <c r="Q7598" s="36" t="e">
        <f ca="1">MATCH(LEFT(OFFSET(Lists!$Q$2,MATCH(E7598,Lists!$R$3:$R$19,0)+1,0),4),Lists!$S$3:$S$640,1)</f>
        <v>#N/A</v>
      </c>
      <c r="R7598" s="36" t="e">
        <f ca="1">LEFT(OFFSET(Lists!$S$2,P7598-1+MATCH(F7598,OFFSET(Lists!$T$3,P7598-1,0,Q7598-P7598+1),0),0),6)</f>
        <v>#N/A</v>
      </c>
      <c r="S7598" s="36" t="e">
        <f ca="1">VLOOKUP(R7598,Lists!B:D,3,FALSE)</f>
        <v>#N/A</v>
      </c>
      <c r="T7598" s="36" t="str">
        <f>IF(F7598&lt;&gt;"",MATCH(R7598,'Maximum minutes'!B:B,0),"")</f>
        <v/>
      </c>
      <c r="U7598" s="36">
        <f ca="1">IF(F7598&lt;&gt;"",COUNTA(OFFSET('Maximum minutes'!$C$1,'Annexe A1 Cours'!T7598,0,1,50)),0)</f>
        <v>0</v>
      </c>
      <c r="V7598" s="37">
        <f ca="1">IFERROR(OFFSET('Maximum minutes'!$C$1,T7598+1,-1+MATCH(G7598,OFFSET('Maximum minutes'!$C$1,T7598-1,0,1,50),0)),0)</f>
        <v>0</v>
      </c>
      <c r="W7598" s="38">
        <f t="shared" ca="1" si="236"/>
        <v>0</v>
      </c>
    </row>
    <row r="7599" spans="1:23" s="36" customFormat="1" ht="18.75">
      <c r="A7599" s="34"/>
      <c r="B7599" s="39"/>
      <c r="C7599" s="39"/>
      <c r="D7599" s="35"/>
      <c r="E7599" s="40"/>
      <c r="F7599" s="39"/>
      <c r="G7599" s="39"/>
      <c r="H7599" s="39"/>
      <c r="I7599" s="34"/>
      <c r="J7599" s="34"/>
      <c r="K7599" s="34"/>
      <c r="L7599" s="34"/>
      <c r="M7599" s="43" t="str">
        <f ca="1">IFERROR(OFFSET('Maximum minutes'!$C$1,T7599,MATCH(IF(G7599&lt;&gt;"",G7599,F7599),OFFSET('Maximum minutes'!$C$1,T7599-1,0,1,U7599+1),0)-1)*IF(OR(ISNUMBER(J7599),J7599="sans examen"),1,0)*IF(W7599&lt;MinDate,1,0),"")</f>
        <v/>
      </c>
      <c r="N7599" s="36">
        <f t="shared" ca="1" si="237"/>
        <v>0</v>
      </c>
      <c r="O7599" s="36" t="e">
        <f ca="1">LEFT(OFFSET(Lists!$Q$2,MATCH(E7599,Lists!$R$3:$R$19,0),0),4)</f>
        <v>#N/A</v>
      </c>
      <c r="P7599" s="36" t="e">
        <f ca="1">MATCH(O7599,Lists!$S$2:$S$640,1)</f>
        <v>#N/A</v>
      </c>
      <c r="Q7599" s="36" t="e">
        <f ca="1">MATCH(LEFT(OFFSET(Lists!$Q$2,MATCH(E7599,Lists!$R$3:$R$19,0)+1,0),4),Lists!$S$3:$S$640,1)</f>
        <v>#N/A</v>
      </c>
      <c r="R7599" s="36" t="e">
        <f ca="1">LEFT(OFFSET(Lists!$S$2,P7599-1+MATCH(F7599,OFFSET(Lists!$T$3,P7599-1,0,Q7599-P7599+1),0),0),6)</f>
        <v>#N/A</v>
      </c>
      <c r="S7599" s="36" t="e">
        <f ca="1">VLOOKUP(R7599,Lists!B:D,3,FALSE)</f>
        <v>#N/A</v>
      </c>
      <c r="T7599" s="36" t="str">
        <f>IF(F7599&lt;&gt;"",MATCH(R7599,'Maximum minutes'!B:B,0),"")</f>
        <v/>
      </c>
      <c r="U7599" s="36">
        <f ca="1">IF(F7599&lt;&gt;"",COUNTA(OFFSET('Maximum minutes'!$C$1,'Annexe A1 Cours'!T7599,0,1,50)),0)</f>
        <v>0</v>
      </c>
      <c r="V7599" s="37">
        <f ca="1">IFERROR(OFFSET('Maximum minutes'!$C$1,T7599+1,-1+MATCH(G7599,OFFSET('Maximum minutes'!$C$1,T7599-1,0,1,50),0)),0)</f>
        <v>0</v>
      </c>
      <c r="W7599" s="38">
        <f t="shared" ca="1" si="236"/>
        <v>0</v>
      </c>
    </row>
    <row r="7600" spans="1:23" s="36" customFormat="1" ht="18.75">
      <c r="A7600" s="34"/>
      <c r="B7600" s="39"/>
      <c r="C7600" s="39"/>
      <c r="D7600" s="35"/>
      <c r="E7600" s="40"/>
      <c r="F7600" s="39"/>
      <c r="G7600" s="39"/>
      <c r="H7600" s="39"/>
      <c r="I7600" s="34"/>
      <c r="J7600" s="34"/>
      <c r="K7600" s="34"/>
      <c r="L7600" s="34"/>
      <c r="M7600" s="43" t="str">
        <f ca="1">IFERROR(OFFSET('Maximum minutes'!$C$1,T7600,MATCH(IF(G7600&lt;&gt;"",G7600,F7600),OFFSET('Maximum minutes'!$C$1,T7600-1,0,1,U7600+1),0)-1)*IF(OR(ISNUMBER(J7600),J7600="sans examen"),1,0)*IF(W7600&lt;MinDate,1,0),"")</f>
        <v/>
      </c>
      <c r="N7600" s="36">
        <f t="shared" ca="1" si="237"/>
        <v>0</v>
      </c>
      <c r="O7600" s="36" t="e">
        <f ca="1">LEFT(OFFSET(Lists!$Q$2,MATCH(E7600,Lists!$R$3:$R$19,0),0),4)</f>
        <v>#N/A</v>
      </c>
      <c r="P7600" s="36" t="e">
        <f ca="1">MATCH(O7600,Lists!$S$2:$S$640,1)</f>
        <v>#N/A</v>
      </c>
      <c r="Q7600" s="36" t="e">
        <f ca="1">MATCH(LEFT(OFFSET(Lists!$Q$2,MATCH(E7600,Lists!$R$3:$R$19,0)+1,0),4),Lists!$S$3:$S$640,1)</f>
        <v>#N/A</v>
      </c>
      <c r="R7600" s="36" t="e">
        <f ca="1">LEFT(OFFSET(Lists!$S$2,P7600-1+MATCH(F7600,OFFSET(Lists!$T$3,P7600-1,0,Q7600-P7600+1),0),0),6)</f>
        <v>#N/A</v>
      </c>
      <c r="S7600" s="36" t="e">
        <f ca="1">VLOOKUP(R7600,Lists!B:D,3,FALSE)</f>
        <v>#N/A</v>
      </c>
      <c r="T7600" s="36" t="str">
        <f>IF(F7600&lt;&gt;"",MATCH(R7600,'Maximum minutes'!B:B,0),"")</f>
        <v/>
      </c>
      <c r="U7600" s="36">
        <f ca="1">IF(F7600&lt;&gt;"",COUNTA(OFFSET('Maximum minutes'!$C$1,'Annexe A1 Cours'!T7600,0,1,50)),0)</f>
        <v>0</v>
      </c>
      <c r="V7600" s="37">
        <f ca="1">IFERROR(OFFSET('Maximum minutes'!$C$1,T7600+1,-1+MATCH(G7600,OFFSET('Maximum minutes'!$C$1,T7600-1,0,1,50),0)),0)</f>
        <v>0</v>
      </c>
      <c r="W7600" s="38">
        <f t="shared" ca="1" si="236"/>
        <v>0</v>
      </c>
    </row>
    <row r="7601" spans="1:23" s="36" customFormat="1" ht="18.75">
      <c r="A7601" s="34"/>
      <c r="B7601" s="39"/>
      <c r="C7601" s="39"/>
      <c r="D7601" s="35"/>
      <c r="E7601" s="40"/>
      <c r="F7601" s="39"/>
      <c r="G7601" s="39"/>
      <c r="H7601" s="39"/>
      <c r="I7601" s="34"/>
      <c r="J7601" s="34"/>
      <c r="K7601" s="34"/>
      <c r="L7601" s="34"/>
      <c r="M7601" s="43" t="str">
        <f ca="1">IFERROR(OFFSET('Maximum minutes'!$C$1,T7601,MATCH(IF(G7601&lt;&gt;"",G7601,F7601),OFFSET('Maximum minutes'!$C$1,T7601-1,0,1,U7601+1),0)-1)*IF(OR(ISNUMBER(J7601),J7601="sans examen"),1,0)*IF(W7601&lt;MinDate,1,0),"")</f>
        <v/>
      </c>
      <c r="N7601" s="36">
        <f t="shared" ca="1" si="237"/>
        <v>0</v>
      </c>
      <c r="O7601" s="36" t="e">
        <f ca="1">LEFT(OFFSET(Lists!$Q$2,MATCH(E7601,Lists!$R$3:$R$19,0),0),4)</f>
        <v>#N/A</v>
      </c>
      <c r="P7601" s="36" t="e">
        <f ca="1">MATCH(O7601,Lists!$S$2:$S$640,1)</f>
        <v>#N/A</v>
      </c>
      <c r="Q7601" s="36" t="e">
        <f ca="1">MATCH(LEFT(OFFSET(Lists!$Q$2,MATCH(E7601,Lists!$R$3:$R$19,0)+1,0),4),Lists!$S$3:$S$640,1)</f>
        <v>#N/A</v>
      </c>
      <c r="R7601" s="36" t="e">
        <f ca="1">LEFT(OFFSET(Lists!$S$2,P7601-1+MATCH(F7601,OFFSET(Lists!$T$3,P7601-1,0,Q7601-P7601+1),0),0),6)</f>
        <v>#N/A</v>
      </c>
      <c r="S7601" s="36" t="e">
        <f ca="1">VLOOKUP(R7601,Lists!B:D,3,FALSE)</f>
        <v>#N/A</v>
      </c>
      <c r="T7601" s="36" t="str">
        <f>IF(F7601&lt;&gt;"",MATCH(R7601,'Maximum minutes'!B:B,0),"")</f>
        <v/>
      </c>
      <c r="U7601" s="36">
        <f ca="1">IF(F7601&lt;&gt;"",COUNTA(OFFSET('Maximum minutes'!$C$1,'Annexe A1 Cours'!T7601,0,1,50)),0)</f>
        <v>0</v>
      </c>
      <c r="V7601" s="37">
        <f ca="1">IFERROR(OFFSET('Maximum minutes'!$C$1,T7601+1,-1+MATCH(G7601,OFFSET('Maximum minutes'!$C$1,T7601-1,0,1,50),0)),0)</f>
        <v>0</v>
      </c>
      <c r="W7601" s="38">
        <f t="shared" ca="1" si="236"/>
        <v>0</v>
      </c>
    </row>
    <row r="7602" spans="1:23" s="36" customFormat="1" ht="18.75">
      <c r="A7602" s="34"/>
      <c r="B7602" s="39"/>
      <c r="C7602" s="39"/>
      <c r="D7602" s="35"/>
      <c r="E7602" s="40"/>
      <c r="F7602" s="39"/>
      <c r="G7602" s="39"/>
      <c r="H7602" s="39"/>
      <c r="I7602" s="34"/>
      <c r="J7602" s="34"/>
      <c r="K7602" s="34"/>
      <c r="L7602" s="34"/>
      <c r="M7602" s="43" t="str">
        <f ca="1">IFERROR(OFFSET('Maximum minutes'!$C$1,T7602,MATCH(IF(G7602&lt;&gt;"",G7602,F7602),OFFSET('Maximum minutes'!$C$1,T7602-1,0,1,U7602+1),0)-1)*IF(OR(ISNUMBER(J7602),J7602="sans examen"),1,0)*IF(W7602&lt;MinDate,1,0),"")</f>
        <v/>
      </c>
      <c r="N7602" s="36">
        <f t="shared" ca="1" si="237"/>
        <v>0</v>
      </c>
      <c r="O7602" s="36" t="e">
        <f ca="1">LEFT(OFFSET(Lists!$Q$2,MATCH(E7602,Lists!$R$3:$R$19,0),0),4)</f>
        <v>#N/A</v>
      </c>
      <c r="P7602" s="36" t="e">
        <f ca="1">MATCH(O7602,Lists!$S$2:$S$640,1)</f>
        <v>#N/A</v>
      </c>
      <c r="Q7602" s="36" t="e">
        <f ca="1">MATCH(LEFT(OFFSET(Lists!$Q$2,MATCH(E7602,Lists!$R$3:$R$19,0)+1,0),4),Lists!$S$3:$S$640,1)</f>
        <v>#N/A</v>
      </c>
      <c r="R7602" s="36" t="e">
        <f ca="1">LEFT(OFFSET(Lists!$S$2,P7602-1+MATCH(F7602,OFFSET(Lists!$T$3,P7602-1,0,Q7602-P7602+1),0),0),6)</f>
        <v>#N/A</v>
      </c>
      <c r="S7602" s="36" t="e">
        <f ca="1">VLOOKUP(R7602,Lists!B:D,3,FALSE)</f>
        <v>#N/A</v>
      </c>
      <c r="T7602" s="36" t="str">
        <f>IF(F7602&lt;&gt;"",MATCH(R7602,'Maximum minutes'!B:B,0),"")</f>
        <v/>
      </c>
      <c r="U7602" s="36">
        <f ca="1">IF(F7602&lt;&gt;"",COUNTA(OFFSET('Maximum minutes'!$C$1,'Annexe A1 Cours'!T7602,0,1,50)),0)</f>
        <v>0</v>
      </c>
      <c r="V7602" s="37">
        <f ca="1">IFERROR(OFFSET('Maximum minutes'!$C$1,T7602+1,-1+MATCH(G7602,OFFSET('Maximum minutes'!$C$1,T7602-1,0,1,50),0)),0)</f>
        <v>0</v>
      </c>
      <c r="W7602" s="38">
        <f t="shared" ca="1" si="236"/>
        <v>0</v>
      </c>
    </row>
    <row r="7603" spans="1:23" s="36" customFormat="1" ht="18.75">
      <c r="A7603" s="34"/>
      <c r="B7603" s="39"/>
      <c r="C7603" s="39"/>
      <c r="D7603" s="35"/>
      <c r="E7603" s="40"/>
      <c r="F7603" s="39"/>
      <c r="G7603" s="39"/>
      <c r="H7603" s="39"/>
      <c r="I7603" s="34"/>
      <c r="J7603" s="34"/>
      <c r="K7603" s="34"/>
      <c r="L7603" s="34"/>
      <c r="M7603" s="43" t="str">
        <f ca="1">IFERROR(OFFSET('Maximum minutes'!$C$1,T7603,MATCH(IF(G7603&lt;&gt;"",G7603,F7603),OFFSET('Maximum minutes'!$C$1,T7603-1,0,1,U7603+1),0)-1)*IF(OR(ISNUMBER(J7603),J7603="sans examen"),1,0)*IF(W7603&lt;MinDate,1,0),"")</f>
        <v/>
      </c>
      <c r="N7603" s="36">
        <f t="shared" ca="1" si="237"/>
        <v>0</v>
      </c>
      <c r="O7603" s="36" t="e">
        <f ca="1">LEFT(OFFSET(Lists!$Q$2,MATCH(E7603,Lists!$R$3:$R$19,0),0),4)</f>
        <v>#N/A</v>
      </c>
      <c r="P7603" s="36" t="e">
        <f ca="1">MATCH(O7603,Lists!$S$2:$S$640,1)</f>
        <v>#N/A</v>
      </c>
      <c r="Q7603" s="36" t="e">
        <f ca="1">MATCH(LEFT(OFFSET(Lists!$Q$2,MATCH(E7603,Lists!$R$3:$R$19,0)+1,0),4),Lists!$S$3:$S$640,1)</f>
        <v>#N/A</v>
      </c>
      <c r="R7603" s="36" t="e">
        <f ca="1">LEFT(OFFSET(Lists!$S$2,P7603-1+MATCH(F7603,OFFSET(Lists!$T$3,P7603-1,0,Q7603-P7603+1),0),0),6)</f>
        <v>#N/A</v>
      </c>
      <c r="S7603" s="36" t="e">
        <f ca="1">VLOOKUP(R7603,Lists!B:D,3,FALSE)</f>
        <v>#N/A</v>
      </c>
      <c r="T7603" s="36" t="str">
        <f>IF(F7603&lt;&gt;"",MATCH(R7603,'Maximum minutes'!B:B,0),"")</f>
        <v/>
      </c>
      <c r="U7603" s="36">
        <f ca="1">IF(F7603&lt;&gt;"",COUNTA(OFFSET('Maximum minutes'!$C$1,'Annexe A1 Cours'!T7603,0,1,50)),0)</f>
        <v>0</v>
      </c>
      <c r="V7603" s="37">
        <f ca="1">IFERROR(OFFSET('Maximum minutes'!$C$1,T7603+1,-1+MATCH(G7603,OFFSET('Maximum minutes'!$C$1,T7603-1,0,1,50),0)),0)</f>
        <v>0</v>
      </c>
      <c r="W7603" s="38">
        <f t="shared" ca="1" si="236"/>
        <v>0</v>
      </c>
    </row>
    <row r="7604" spans="1:23" s="36" customFormat="1" ht="18.75">
      <c r="A7604" s="34"/>
      <c r="B7604" s="39"/>
      <c r="C7604" s="39"/>
      <c r="D7604" s="35"/>
      <c r="E7604" s="40"/>
      <c r="F7604" s="39"/>
      <c r="G7604" s="39"/>
      <c r="H7604" s="39"/>
      <c r="I7604" s="34"/>
      <c r="J7604" s="34"/>
      <c r="K7604" s="34"/>
      <c r="L7604" s="34"/>
      <c r="M7604" s="43" t="str">
        <f ca="1">IFERROR(OFFSET('Maximum minutes'!$C$1,T7604,MATCH(IF(G7604&lt;&gt;"",G7604,F7604),OFFSET('Maximum minutes'!$C$1,T7604-1,0,1,U7604+1),0)-1)*IF(OR(ISNUMBER(J7604),J7604="sans examen"),1,0)*IF(W7604&lt;MinDate,1,0),"")</f>
        <v/>
      </c>
      <c r="N7604" s="36">
        <f t="shared" ca="1" si="237"/>
        <v>0</v>
      </c>
      <c r="O7604" s="36" t="e">
        <f ca="1">LEFT(OFFSET(Lists!$Q$2,MATCH(E7604,Lists!$R$3:$R$19,0),0),4)</f>
        <v>#N/A</v>
      </c>
      <c r="P7604" s="36" t="e">
        <f ca="1">MATCH(O7604,Lists!$S$2:$S$640,1)</f>
        <v>#N/A</v>
      </c>
      <c r="Q7604" s="36" t="e">
        <f ca="1">MATCH(LEFT(OFFSET(Lists!$Q$2,MATCH(E7604,Lists!$R$3:$R$19,0)+1,0),4),Lists!$S$3:$S$640,1)</f>
        <v>#N/A</v>
      </c>
      <c r="R7604" s="36" t="e">
        <f ca="1">LEFT(OFFSET(Lists!$S$2,P7604-1+MATCH(F7604,OFFSET(Lists!$T$3,P7604-1,0,Q7604-P7604+1),0),0),6)</f>
        <v>#N/A</v>
      </c>
      <c r="S7604" s="36" t="e">
        <f ca="1">VLOOKUP(R7604,Lists!B:D,3,FALSE)</f>
        <v>#N/A</v>
      </c>
      <c r="T7604" s="36" t="str">
        <f>IF(F7604&lt;&gt;"",MATCH(R7604,'Maximum minutes'!B:B,0),"")</f>
        <v/>
      </c>
      <c r="U7604" s="36">
        <f ca="1">IF(F7604&lt;&gt;"",COUNTA(OFFSET('Maximum minutes'!$C$1,'Annexe A1 Cours'!T7604,0,1,50)),0)</f>
        <v>0</v>
      </c>
      <c r="V7604" s="37">
        <f ca="1">IFERROR(OFFSET('Maximum minutes'!$C$1,T7604+1,-1+MATCH(G7604,OFFSET('Maximum minutes'!$C$1,T7604-1,0,1,50),0)),0)</f>
        <v>0</v>
      </c>
      <c r="W7604" s="38">
        <f t="shared" ca="1" si="236"/>
        <v>0</v>
      </c>
    </row>
    <row r="7605" spans="1:23" s="36" customFormat="1" ht="18.75">
      <c r="A7605" s="34"/>
      <c r="B7605" s="39"/>
      <c r="C7605" s="39"/>
      <c r="D7605" s="35"/>
      <c r="E7605" s="40"/>
      <c r="F7605" s="39"/>
      <c r="G7605" s="39"/>
      <c r="H7605" s="39"/>
      <c r="I7605" s="34"/>
      <c r="J7605" s="34"/>
      <c r="K7605" s="34"/>
      <c r="L7605" s="34"/>
      <c r="M7605" s="43" t="str">
        <f ca="1">IFERROR(OFFSET('Maximum minutes'!$C$1,T7605,MATCH(IF(G7605&lt;&gt;"",G7605,F7605),OFFSET('Maximum minutes'!$C$1,T7605-1,0,1,U7605+1),0)-1)*IF(OR(ISNUMBER(J7605),J7605="sans examen"),1,0)*IF(W7605&lt;MinDate,1,0),"")</f>
        <v/>
      </c>
      <c r="N7605" s="36">
        <f t="shared" ca="1" si="237"/>
        <v>0</v>
      </c>
      <c r="O7605" s="36" t="e">
        <f ca="1">LEFT(OFFSET(Lists!$Q$2,MATCH(E7605,Lists!$R$3:$R$19,0),0),4)</f>
        <v>#N/A</v>
      </c>
      <c r="P7605" s="36" t="e">
        <f ca="1">MATCH(O7605,Lists!$S$2:$S$640,1)</f>
        <v>#N/A</v>
      </c>
      <c r="Q7605" s="36" t="e">
        <f ca="1">MATCH(LEFT(OFFSET(Lists!$Q$2,MATCH(E7605,Lists!$R$3:$R$19,0)+1,0),4),Lists!$S$3:$S$640,1)</f>
        <v>#N/A</v>
      </c>
      <c r="R7605" s="36" t="e">
        <f ca="1">LEFT(OFFSET(Lists!$S$2,P7605-1+MATCH(F7605,OFFSET(Lists!$T$3,P7605-1,0,Q7605-P7605+1),0),0),6)</f>
        <v>#N/A</v>
      </c>
      <c r="S7605" s="36" t="e">
        <f ca="1">VLOOKUP(R7605,Lists!B:D,3,FALSE)</f>
        <v>#N/A</v>
      </c>
      <c r="T7605" s="36" t="str">
        <f>IF(F7605&lt;&gt;"",MATCH(R7605,'Maximum minutes'!B:B,0),"")</f>
        <v/>
      </c>
      <c r="U7605" s="36">
        <f ca="1">IF(F7605&lt;&gt;"",COUNTA(OFFSET('Maximum minutes'!$C$1,'Annexe A1 Cours'!T7605,0,1,50)),0)</f>
        <v>0</v>
      </c>
      <c r="V7605" s="37">
        <f ca="1">IFERROR(OFFSET('Maximum minutes'!$C$1,T7605+1,-1+MATCH(G7605,OFFSET('Maximum minutes'!$C$1,T7605-1,0,1,50),0)),0)</f>
        <v>0</v>
      </c>
      <c r="W7605" s="38">
        <f t="shared" ca="1" si="236"/>
        <v>0</v>
      </c>
    </row>
    <row r="7606" spans="1:23" s="36" customFormat="1" ht="18.75">
      <c r="A7606" s="34"/>
      <c r="B7606" s="39"/>
      <c r="C7606" s="39"/>
      <c r="D7606" s="35"/>
      <c r="E7606" s="40"/>
      <c r="F7606" s="39"/>
      <c r="G7606" s="39"/>
      <c r="H7606" s="39"/>
      <c r="I7606" s="34"/>
      <c r="J7606" s="34"/>
      <c r="K7606" s="34"/>
      <c r="L7606" s="34"/>
      <c r="M7606" s="43" t="str">
        <f ca="1">IFERROR(OFFSET('Maximum minutes'!$C$1,T7606,MATCH(IF(G7606&lt;&gt;"",G7606,F7606),OFFSET('Maximum minutes'!$C$1,T7606-1,0,1,U7606+1),0)-1)*IF(OR(ISNUMBER(J7606),J7606="sans examen"),1,0)*IF(W7606&lt;MinDate,1,0),"")</f>
        <v/>
      </c>
      <c r="N7606" s="36">
        <f t="shared" ca="1" si="237"/>
        <v>0</v>
      </c>
      <c r="O7606" s="36" t="e">
        <f ca="1">LEFT(OFFSET(Lists!$Q$2,MATCH(E7606,Lists!$R$3:$R$19,0),0),4)</f>
        <v>#N/A</v>
      </c>
      <c r="P7606" s="36" t="e">
        <f ca="1">MATCH(O7606,Lists!$S$2:$S$640,1)</f>
        <v>#N/A</v>
      </c>
      <c r="Q7606" s="36" t="e">
        <f ca="1">MATCH(LEFT(OFFSET(Lists!$Q$2,MATCH(E7606,Lists!$R$3:$R$19,0)+1,0),4),Lists!$S$3:$S$640,1)</f>
        <v>#N/A</v>
      </c>
      <c r="R7606" s="36" t="e">
        <f ca="1">LEFT(OFFSET(Lists!$S$2,P7606-1+MATCH(F7606,OFFSET(Lists!$T$3,P7606-1,0,Q7606-P7606+1),0),0),6)</f>
        <v>#N/A</v>
      </c>
      <c r="S7606" s="36" t="e">
        <f ca="1">VLOOKUP(R7606,Lists!B:D,3,FALSE)</f>
        <v>#N/A</v>
      </c>
      <c r="T7606" s="36" t="str">
        <f>IF(F7606&lt;&gt;"",MATCH(R7606,'Maximum minutes'!B:B,0),"")</f>
        <v/>
      </c>
      <c r="U7606" s="36">
        <f ca="1">IF(F7606&lt;&gt;"",COUNTA(OFFSET('Maximum minutes'!$C$1,'Annexe A1 Cours'!T7606,0,1,50)),0)</f>
        <v>0</v>
      </c>
      <c r="V7606" s="37">
        <f ca="1">IFERROR(OFFSET('Maximum minutes'!$C$1,T7606+1,-1+MATCH(G7606,OFFSET('Maximum minutes'!$C$1,T7606-1,0,1,50),0)),0)</f>
        <v>0</v>
      </c>
      <c r="W7606" s="38">
        <f t="shared" ca="1" si="236"/>
        <v>0</v>
      </c>
    </row>
    <row r="7607" spans="1:23" s="36" customFormat="1" ht="18.75">
      <c r="A7607" s="34"/>
      <c r="B7607" s="39"/>
      <c r="C7607" s="39"/>
      <c r="D7607" s="35"/>
      <c r="E7607" s="40"/>
      <c r="F7607" s="39"/>
      <c r="G7607" s="39"/>
      <c r="H7607" s="39"/>
      <c r="I7607" s="34"/>
      <c r="J7607" s="34"/>
      <c r="K7607" s="34"/>
      <c r="L7607" s="34"/>
      <c r="M7607" s="43" t="str">
        <f ca="1">IFERROR(OFFSET('Maximum minutes'!$C$1,T7607,MATCH(IF(G7607&lt;&gt;"",G7607,F7607),OFFSET('Maximum minutes'!$C$1,T7607-1,0,1,U7607+1),0)-1)*IF(OR(ISNUMBER(J7607),J7607="sans examen"),1,0)*IF(W7607&lt;MinDate,1,0),"")</f>
        <v/>
      </c>
      <c r="N7607" s="36">
        <f t="shared" ca="1" si="237"/>
        <v>0</v>
      </c>
      <c r="O7607" s="36" t="e">
        <f ca="1">LEFT(OFFSET(Lists!$Q$2,MATCH(E7607,Lists!$R$3:$R$19,0),0),4)</f>
        <v>#N/A</v>
      </c>
      <c r="P7607" s="36" t="e">
        <f ca="1">MATCH(O7607,Lists!$S$2:$S$640,1)</f>
        <v>#N/A</v>
      </c>
      <c r="Q7607" s="36" t="e">
        <f ca="1">MATCH(LEFT(OFFSET(Lists!$Q$2,MATCH(E7607,Lists!$R$3:$R$19,0)+1,0),4),Lists!$S$3:$S$640,1)</f>
        <v>#N/A</v>
      </c>
      <c r="R7607" s="36" t="e">
        <f ca="1">LEFT(OFFSET(Lists!$S$2,P7607-1+MATCH(F7607,OFFSET(Lists!$T$3,P7607-1,0,Q7607-P7607+1),0),0),6)</f>
        <v>#N/A</v>
      </c>
      <c r="S7607" s="36" t="e">
        <f ca="1">VLOOKUP(R7607,Lists!B:D,3,FALSE)</f>
        <v>#N/A</v>
      </c>
      <c r="T7607" s="36" t="str">
        <f>IF(F7607&lt;&gt;"",MATCH(R7607,'Maximum minutes'!B:B,0),"")</f>
        <v/>
      </c>
      <c r="U7607" s="36">
        <f ca="1">IF(F7607&lt;&gt;"",COUNTA(OFFSET('Maximum minutes'!$C$1,'Annexe A1 Cours'!T7607,0,1,50)),0)</f>
        <v>0</v>
      </c>
      <c r="V7607" s="37">
        <f ca="1">IFERROR(OFFSET('Maximum minutes'!$C$1,T7607+1,-1+MATCH(G7607,OFFSET('Maximum minutes'!$C$1,T7607-1,0,1,50),0)),0)</f>
        <v>0</v>
      </c>
      <c r="W7607" s="38">
        <f t="shared" ca="1" si="236"/>
        <v>0</v>
      </c>
    </row>
    <row r="7608" spans="1:23" s="36" customFormat="1" ht="18.75">
      <c r="A7608" s="34"/>
      <c r="B7608" s="39"/>
      <c r="C7608" s="39"/>
      <c r="D7608" s="35"/>
      <c r="E7608" s="40"/>
      <c r="F7608" s="39"/>
      <c r="G7608" s="39"/>
      <c r="H7608" s="39"/>
      <c r="I7608" s="34"/>
      <c r="J7608" s="34"/>
      <c r="K7608" s="34"/>
      <c r="L7608" s="34"/>
      <c r="M7608" s="43" t="str">
        <f ca="1">IFERROR(OFFSET('Maximum minutes'!$C$1,T7608,MATCH(IF(G7608&lt;&gt;"",G7608,F7608),OFFSET('Maximum minutes'!$C$1,T7608-1,0,1,U7608+1),0)-1)*IF(OR(ISNUMBER(J7608),J7608="sans examen"),1,0)*IF(W7608&lt;MinDate,1,0),"")</f>
        <v/>
      </c>
      <c r="N7608" s="36">
        <f t="shared" ca="1" si="237"/>
        <v>0</v>
      </c>
      <c r="O7608" s="36" t="e">
        <f ca="1">LEFT(OFFSET(Lists!$Q$2,MATCH(E7608,Lists!$R$3:$R$19,0),0),4)</f>
        <v>#N/A</v>
      </c>
      <c r="P7608" s="36" t="e">
        <f ca="1">MATCH(O7608,Lists!$S$2:$S$640,1)</f>
        <v>#N/A</v>
      </c>
      <c r="Q7608" s="36" t="e">
        <f ca="1">MATCH(LEFT(OFFSET(Lists!$Q$2,MATCH(E7608,Lists!$R$3:$R$19,0)+1,0),4),Lists!$S$3:$S$640,1)</f>
        <v>#N/A</v>
      </c>
      <c r="R7608" s="36" t="e">
        <f ca="1">LEFT(OFFSET(Lists!$S$2,P7608-1+MATCH(F7608,OFFSET(Lists!$T$3,P7608-1,0,Q7608-P7608+1),0),0),6)</f>
        <v>#N/A</v>
      </c>
      <c r="S7608" s="36" t="e">
        <f ca="1">VLOOKUP(R7608,Lists!B:D,3,FALSE)</f>
        <v>#N/A</v>
      </c>
      <c r="T7608" s="36" t="str">
        <f>IF(F7608&lt;&gt;"",MATCH(R7608,'Maximum minutes'!B:B,0),"")</f>
        <v/>
      </c>
      <c r="U7608" s="36">
        <f ca="1">IF(F7608&lt;&gt;"",COUNTA(OFFSET('Maximum minutes'!$C$1,'Annexe A1 Cours'!T7608,0,1,50)),0)</f>
        <v>0</v>
      </c>
      <c r="V7608" s="37">
        <f ca="1">IFERROR(OFFSET('Maximum minutes'!$C$1,T7608+1,-1+MATCH(G7608,OFFSET('Maximum minutes'!$C$1,T7608-1,0,1,50),0)),0)</f>
        <v>0</v>
      </c>
      <c r="W7608" s="38">
        <f t="shared" ca="1" si="236"/>
        <v>0</v>
      </c>
    </row>
    <row r="7609" spans="1:23" s="36" customFormat="1" ht="18.75">
      <c r="A7609" s="34"/>
      <c r="B7609" s="39"/>
      <c r="C7609" s="39"/>
      <c r="D7609" s="35"/>
      <c r="E7609" s="40"/>
      <c r="F7609" s="39"/>
      <c r="G7609" s="39"/>
      <c r="H7609" s="39"/>
      <c r="I7609" s="34"/>
      <c r="J7609" s="34"/>
      <c r="K7609" s="34"/>
      <c r="L7609" s="34"/>
      <c r="M7609" s="43" t="str">
        <f ca="1">IFERROR(OFFSET('Maximum minutes'!$C$1,T7609,MATCH(IF(G7609&lt;&gt;"",G7609,F7609),OFFSET('Maximum minutes'!$C$1,T7609-1,0,1,U7609+1),0)-1)*IF(OR(ISNUMBER(J7609),J7609="sans examen"),1,0)*IF(W7609&lt;MinDate,1,0),"")</f>
        <v/>
      </c>
      <c r="N7609" s="36">
        <f t="shared" ca="1" si="237"/>
        <v>0</v>
      </c>
      <c r="O7609" s="36" t="e">
        <f ca="1">LEFT(OFFSET(Lists!$Q$2,MATCH(E7609,Lists!$R$3:$R$19,0),0),4)</f>
        <v>#N/A</v>
      </c>
      <c r="P7609" s="36" t="e">
        <f ca="1">MATCH(O7609,Lists!$S$2:$S$640,1)</f>
        <v>#N/A</v>
      </c>
      <c r="Q7609" s="36" t="e">
        <f ca="1">MATCH(LEFT(OFFSET(Lists!$Q$2,MATCH(E7609,Lists!$R$3:$R$19,0)+1,0),4),Lists!$S$3:$S$640,1)</f>
        <v>#N/A</v>
      </c>
      <c r="R7609" s="36" t="e">
        <f ca="1">LEFT(OFFSET(Lists!$S$2,P7609-1+MATCH(F7609,OFFSET(Lists!$T$3,P7609-1,0,Q7609-P7609+1),0),0),6)</f>
        <v>#N/A</v>
      </c>
      <c r="S7609" s="36" t="e">
        <f ca="1">VLOOKUP(R7609,Lists!B:D,3,FALSE)</f>
        <v>#N/A</v>
      </c>
      <c r="T7609" s="36" t="str">
        <f>IF(F7609&lt;&gt;"",MATCH(R7609,'Maximum minutes'!B:B,0),"")</f>
        <v/>
      </c>
      <c r="U7609" s="36">
        <f ca="1">IF(F7609&lt;&gt;"",COUNTA(OFFSET('Maximum minutes'!$C$1,'Annexe A1 Cours'!T7609,0,1,50)),0)</f>
        <v>0</v>
      </c>
      <c r="V7609" s="37">
        <f ca="1">IFERROR(OFFSET('Maximum minutes'!$C$1,T7609+1,-1+MATCH(G7609,OFFSET('Maximum minutes'!$C$1,T7609-1,0,1,50),0)),0)</f>
        <v>0</v>
      </c>
      <c r="W7609" s="38">
        <f t="shared" ca="1" si="236"/>
        <v>0</v>
      </c>
    </row>
    <row r="7610" spans="1:23" s="36" customFormat="1" ht="18.75">
      <c r="A7610" s="34"/>
      <c r="B7610" s="39"/>
      <c r="C7610" s="39"/>
      <c r="D7610" s="35"/>
      <c r="E7610" s="40"/>
      <c r="F7610" s="39"/>
      <c r="G7610" s="39"/>
      <c r="H7610" s="39"/>
      <c r="I7610" s="34"/>
      <c r="J7610" s="34"/>
      <c r="K7610" s="34"/>
      <c r="L7610" s="34"/>
      <c r="M7610" s="43" t="str">
        <f ca="1">IFERROR(OFFSET('Maximum minutes'!$C$1,T7610,MATCH(IF(G7610&lt;&gt;"",G7610,F7610),OFFSET('Maximum minutes'!$C$1,T7610-1,0,1,U7610+1),0)-1)*IF(OR(ISNUMBER(J7610),J7610="sans examen"),1,0)*IF(W7610&lt;MinDate,1,0),"")</f>
        <v/>
      </c>
      <c r="N7610" s="36">
        <f t="shared" ca="1" si="237"/>
        <v>0</v>
      </c>
      <c r="O7610" s="36" t="e">
        <f ca="1">LEFT(OFFSET(Lists!$Q$2,MATCH(E7610,Lists!$R$3:$R$19,0),0),4)</f>
        <v>#N/A</v>
      </c>
      <c r="P7610" s="36" t="e">
        <f ca="1">MATCH(O7610,Lists!$S$2:$S$640,1)</f>
        <v>#N/A</v>
      </c>
      <c r="Q7610" s="36" t="e">
        <f ca="1">MATCH(LEFT(OFFSET(Lists!$Q$2,MATCH(E7610,Lists!$R$3:$R$19,0)+1,0),4),Lists!$S$3:$S$640,1)</f>
        <v>#N/A</v>
      </c>
      <c r="R7610" s="36" t="e">
        <f ca="1">LEFT(OFFSET(Lists!$S$2,P7610-1+MATCH(F7610,OFFSET(Lists!$T$3,P7610-1,0,Q7610-P7610+1),0),0),6)</f>
        <v>#N/A</v>
      </c>
      <c r="S7610" s="36" t="e">
        <f ca="1">VLOOKUP(R7610,Lists!B:D,3,FALSE)</f>
        <v>#N/A</v>
      </c>
      <c r="T7610" s="36" t="str">
        <f>IF(F7610&lt;&gt;"",MATCH(R7610,'Maximum minutes'!B:B,0),"")</f>
        <v/>
      </c>
      <c r="U7610" s="36">
        <f ca="1">IF(F7610&lt;&gt;"",COUNTA(OFFSET('Maximum minutes'!$C$1,'Annexe A1 Cours'!T7610,0,1,50)),0)</f>
        <v>0</v>
      </c>
      <c r="V7610" s="37">
        <f ca="1">IFERROR(OFFSET('Maximum minutes'!$C$1,T7610+1,-1+MATCH(G7610,OFFSET('Maximum minutes'!$C$1,T7610-1,0,1,50),0)),0)</f>
        <v>0</v>
      </c>
      <c r="W7610" s="38">
        <f t="shared" ca="1" si="236"/>
        <v>0</v>
      </c>
    </row>
    <row r="7611" spans="1:23" s="36" customFormat="1" ht="18.75">
      <c r="A7611" s="34"/>
      <c r="B7611" s="39"/>
      <c r="C7611" s="39"/>
      <c r="D7611" s="35"/>
      <c r="E7611" s="40"/>
      <c r="F7611" s="39"/>
      <c r="G7611" s="39"/>
      <c r="H7611" s="39"/>
      <c r="I7611" s="34"/>
      <c r="J7611" s="34"/>
      <c r="K7611" s="34"/>
      <c r="L7611" s="34"/>
      <c r="M7611" s="43" t="str">
        <f ca="1">IFERROR(OFFSET('Maximum minutes'!$C$1,T7611,MATCH(IF(G7611&lt;&gt;"",G7611,F7611),OFFSET('Maximum minutes'!$C$1,T7611-1,0,1,U7611+1),0)-1)*IF(OR(ISNUMBER(J7611),J7611="sans examen"),1,0)*IF(W7611&lt;MinDate,1,0),"")</f>
        <v/>
      </c>
      <c r="N7611" s="36">
        <f t="shared" ca="1" si="237"/>
        <v>0</v>
      </c>
      <c r="O7611" s="36" t="e">
        <f ca="1">LEFT(OFFSET(Lists!$Q$2,MATCH(E7611,Lists!$R$3:$R$19,0),0),4)</f>
        <v>#N/A</v>
      </c>
      <c r="P7611" s="36" t="e">
        <f ca="1">MATCH(O7611,Lists!$S$2:$S$640,1)</f>
        <v>#N/A</v>
      </c>
      <c r="Q7611" s="36" t="e">
        <f ca="1">MATCH(LEFT(OFFSET(Lists!$Q$2,MATCH(E7611,Lists!$R$3:$R$19,0)+1,0),4),Lists!$S$3:$S$640,1)</f>
        <v>#N/A</v>
      </c>
      <c r="R7611" s="36" t="e">
        <f ca="1">LEFT(OFFSET(Lists!$S$2,P7611-1+MATCH(F7611,OFFSET(Lists!$T$3,P7611-1,0,Q7611-P7611+1),0),0),6)</f>
        <v>#N/A</v>
      </c>
      <c r="S7611" s="36" t="e">
        <f ca="1">VLOOKUP(R7611,Lists!B:D,3,FALSE)</f>
        <v>#N/A</v>
      </c>
      <c r="T7611" s="36" t="str">
        <f>IF(F7611&lt;&gt;"",MATCH(R7611,'Maximum minutes'!B:B,0),"")</f>
        <v/>
      </c>
      <c r="U7611" s="36">
        <f ca="1">IF(F7611&lt;&gt;"",COUNTA(OFFSET('Maximum minutes'!$C$1,'Annexe A1 Cours'!T7611,0,1,50)),0)</f>
        <v>0</v>
      </c>
      <c r="V7611" s="37">
        <f ca="1">IFERROR(OFFSET('Maximum minutes'!$C$1,T7611+1,-1+MATCH(G7611,OFFSET('Maximum minutes'!$C$1,T7611-1,0,1,50),0)),0)</f>
        <v>0</v>
      </c>
      <c r="W7611" s="38">
        <f t="shared" ca="1" si="236"/>
        <v>0</v>
      </c>
    </row>
    <row r="7612" spans="1:23" s="36" customFormat="1" ht="18.75">
      <c r="A7612" s="34"/>
      <c r="B7612" s="39"/>
      <c r="C7612" s="39"/>
      <c r="D7612" s="35"/>
      <c r="E7612" s="40"/>
      <c r="F7612" s="39"/>
      <c r="G7612" s="39"/>
      <c r="H7612" s="39"/>
      <c r="I7612" s="34"/>
      <c r="J7612" s="34"/>
      <c r="K7612" s="34"/>
      <c r="L7612" s="34"/>
      <c r="M7612" s="43" t="str">
        <f ca="1">IFERROR(OFFSET('Maximum minutes'!$C$1,T7612,MATCH(IF(G7612&lt;&gt;"",G7612,F7612),OFFSET('Maximum minutes'!$C$1,T7612-1,0,1,U7612+1),0)-1)*IF(OR(ISNUMBER(J7612),J7612="sans examen"),1,0)*IF(W7612&lt;MinDate,1,0),"")</f>
        <v/>
      </c>
      <c r="N7612" s="36">
        <f t="shared" ca="1" si="237"/>
        <v>0</v>
      </c>
      <c r="O7612" s="36" t="e">
        <f ca="1">LEFT(OFFSET(Lists!$Q$2,MATCH(E7612,Lists!$R$3:$R$19,0),0),4)</f>
        <v>#N/A</v>
      </c>
      <c r="P7612" s="36" t="e">
        <f ca="1">MATCH(O7612,Lists!$S$2:$S$640,1)</f>
        <v>#N/A</v>
      </c>
      <c r="Q7612" s="36" t="e">
        <f ca="1">MATCH(LEFT(OFFSET(Lists!$Q$2,MATCH(E7612,Lists!$R$3:$R$19,0)+1,0),4),Lists!$S$3:$S$640,1)</f>
        <v>#N/A</v>
      </c>
      <c r="R7612" s="36" t="e">
        <f ca="1">LEFT(OFFSET(Lists!$S$2,P7612-1+MATCH(F7612,OFFSET(Lists!$T$3,P7612-1,0,Q7612-P7612+1),0),0),6)</f>
        <v>#N/A</v>
      </c>
      <c r="S7612" s="36" t="e">
        <f ca="1">VLOOKUP(R7612,Lists!B:D,3,FALSE)</f>
        <v>#N/A</v>
      </c>
      <c r="T7612" s="36" t="str">
        <f>IF(F7612&lt;&gt;"",MATCH(R7612,'Maximum minutes'!B:B,0),"")</f>
        <v/>
      </c>
      <c r="U7612" s="36">
        <f ca="1">IF(F7612&lt;&gt;"",COUNTA(OFFSET('Maximum minutes'!$C$1,'Annexe A1 Cours'!T7612,0,1,50)),0)</f>
        <v>0</v>
      </c>
      <c r="V7612" s="37">
        <f ca="1">IFERROR(OFFSET('Maximum minutes'!$C$1,T7612+1,-1+MATCH(G7612,OFFSET('Maximum minutes'!$C$1,T7612-1,0,1,50),0)),0)</f>
        <v>0</v>
      </c>
      <c r="W7612" s="38">
        <f t="shared" ca="1" si="236"/>
        <v>0</v>
      </c>
    </row>
    <row r="7613" spans="1:23" s="36" customFormat="1" ht="18.75">
      <c r="A7613" s="34"/>
      <c r="B7613" s="39"/>
      <c r="C7613" s="39"/>
      <c r="D7613" s="35"/>
      <c r="E7613" s="40"/>
      <c r="F7613" s="39"/>
      <c r="G7613" s="39"/>
      <c r="H7613" s="39"/>
      <c r="I7613" s="34"/>
      <c r="J7613" s="34"/>
      <c r="K7613" s="34"/>
      <c r="L7613" s="34"/>
      <c r="M7613" s="43" t="str">
        <f ca="1">IFERROR(OFFSET('Maximum minutes'!$C$1,T7613,MATCH(IF(G7613&lt;&gt;"",G7613,F7613),OFFSET('Maximum minutes'!$C$1,T7613-1,0,1,U7613+1),0)-1)*IF(OR(ISNUMBER(J7613),J7613="sans examen"),1,0)*IF(W7613&lt;MinDate,1,0),"")</f>
        <v/>
      </c>
      <c r="N7613" s="36">
        <f t="shared" ca="1" si="237"/>
        <v>0</v>
      </c>
      <c r="O7613" s="36" t="e">
        <f ca="1">LEFT(OFFSET(Lists!$Q$2,MATCH(E7613,Lists!$R$3:$R$19,0),0),4)</f>
        <v>#N/A</v>
      </c>
      <c r="P7613" s="36" t="e">
        <f ca="1">MATCH(O7613,Lists!$S$2:$S$640,1)</f>
        <v>#N/A</v>
      </c>
      <c r="Q7613" s="36" t="e">
        <f ca="1">MATCH(LEFT(OFFSET(Lists!$Q$2,MATCH(E7613,Lists!$R$3:$R$19,0)+1,0),4),Lists!$S$3:$S$640,1)</f>
        <v>#N/A</v>
      </c>
      <c r="R7613" s="36" t="e">
        <f ca="1">LEFT(OFFSET(Lists!$S$2,P7613-1+MATCH(F7613,OFFSET(Lists!$T$3,P7613-1,0,Q7613-P7613+1),0),0),6)</f>
        <v>#N/A</v>
      </c>
      <c r="S7613" s="36" t="e">
        <f ca="1">VLOOKUP(R7613,Lists!B:D,3,FALSE)</f>
        <v>#N/A</v>
      </c>
      <c r="T7613" s="36" t="str">
        <f>IF(F7613&lt;&gt;"",MATCH(R7613,'Maximum minutes'!B:B,0),"")</f>
        <v/>
      </c>
      <c r="U7613" s="36">
        <f ca="1">IF(F7613&lt;&gt;"",COUNTA(OFFSET('Maximum minutes'!$C$1,'Annexe A1 Cours'!T7613,0,1,50)),0)</f>
        <v>0</v>
      </c>
      <c r="V7613" s="37">
        <f ca="1">IFERROR(OFFSET('Maximum minutes'!$C$1,T7613+1,-1+MATCH(G7613,OFFSET('Maximum minutes'!$C$1,T7613-1,0,1,50),0)),0)</f>
        <v>0</v>
      </c>
      <c r="W7613" s="38">
        <f t="shared" ca="1" si="236"/>
        <v>0</v>
      </c>
    </row>
    <row r="7614" spans="1:23" s="36" customFormat="1" ht="18.75">
      <c r="A7614" s="34"/>
      <c r="B7614" s="39"/>
      <c r="C7614" s="39"/>
      <c r="D7614" s="35"/>
      <c r="E7614" s="40"/>
      <c r="F7614" s="39"/>
      <c r="G7614" s="39"/>
      <c r="H7614" s="39"/>
      <c r="I7614" s="34"/>
      <c r="J7614" s="34"/>
      <c r="K7614" s="34"/>
      <c r="L7614" s="34"/>
      <c r="M7614" s="43" t="str">
        <f ca="1">IFERROR(OFFSET('Maximum minutes'!$C$1,T7614,MATCH(IF(G7614&lt;&gt;"",G7614,F7614),OFFSET('Maximum minutes'!$C$1,T7614-1,0,1,U7614+1),0)-1)*IF(OR(ISNUMBER(J7614),J7614="sans examen"),1,0)*IF(W7614&lt;MinDate,1,0),"")</f>
        <v/>
      </c>
      <c r="N7614" s="36">
        <f t="shared" ca="1" si="237"/>
        <v>0</v>
      </c>
      <c r="O7614" s="36" t="e">
        <f ca="1">LEFT(OFFSET(Lists!$Q$2,MATCH(E7614,Lists!$R$3:$R$19,0),0),4)</f>
        <v>#N/A</v>
      </c>
      <c r="P7614" s="36" t="e">
        <f ca="1">MATCH(O7614,Lists!$S$2:$S$640,1)</f>
        <v>#N/A</v>
      </c>
      <c r="Q7614" s="36" t="e">
        <f ca="1">MATCH(LEFT(OFFSET(Lists!$Q$2,MATCH(E7614,Lists!$R$3:$R$19,0)+1,0),4),Lists!$S$3:$S$640,1)</f>
        <v>#N/A</v>
      </c>
      <c r="R7614" s="36" t="e">
        <f ca="1">LEFT(OFFSET(Lists!$S$2,P7614-1+MATCH(F7614,OFFSET(Lists!$T$3,P7614-1,0,Q7614-P7614+1),0),0),6)</f>
        <v>#N/A</v>
      </c>
      <c r="S7614" s="36" t="e">
        <f ca="1">VLOOKUP(R7614,Lists!B:D,3,FALSE)</f>
        <v>#N/A</v>
      </c>
      <c r="T7614" s="36" t="str">
        <f>IF(F7614&lt;&gt;"",MATCH(R7614,'Maximum minutes'!B:B,0),"")</f>
        <v/>
      </c>
      <c r="U7614" s="36">
        <f ca="1">IF(F7614&lt;&gt;"",COUNTA(OFFSET('Maximum minutes'!$C$1,'Annexe A1 Cours'!T7614,0,1,50)),0)</f>
        <v>0</v>
      </c>
      <c r="V7614" s="37">
        <f ca="1">IFERROR(OFFSET('Maximum minutes'!$C$1,T7614+1,-1+MATCH(G7614,OFFSET('Maximum minutes'!$C$1,T7614-1,0,1,50),0)),0)</f>
        <v>0</v>
      </c>
      <c r="W7614" s="38">
        <f t="shared" ca="1" si="236"/>
        <v>0</v>
      </c>
    </row>
    <row r="7615" spans="1:23" s="36" customFormat="1" ht="18.75">
      <c r="A7615" s="34"/>
      <c r="B7615" s="39"/>
      <c r="C7615" s="39"/>
      <c r="D7615" s="35"/>
      <c r="E7615" s="40"/>
      <c r="F7615" s="39"/>
      <c r="G7615" s="39"/>
      <c r="H7615" s="39"/>
      <c r="I7615" s="34"/>
      <c r="J7615" s="34"/>
      <c r="K7615" s="34"/>
      <c r="L7615" s="34"/>
      <c r="M7615" s="43" t="str">
        <f ca="1">IFERROR(OFFSET('Maximum minutes'!$C$1,T7615,MATCH(IF(G7615&lt;&gt;"",G7615,F7615),OFFSET('Maximum minutes'!$C$1,T7615-1,0,1,U7615+1),0)-1)*IF(OR(ISNUMBER(J7615),J7615="sans examen"),1,0)*IF(W7615&lt;MinDate,1,0),"")</f>
        <v/>
      </c>
      <c r="N7615" s="36">
        <f t="shared" ca="1" si="237"/>
        <v>0</v>
      </c>
      <c r="O7615" s="36" t="e">
        <f ca="1">LEFT(OFFSET(Lists!$Q$2,MATCH(E7615,Lists!$R$3:$R$19,0),0),4)</f>
        <v>#N/A</v>
      </c>
      <c r="P7615" s="36" t="e">
        <f ca="1">MATCH(O7615,Lists!$S$2:$S$640,1)</f>
        <v>#N/A</v>
      </c>
      <c r="Q7615" s="36" t="e">
        <f ca="1">MATCH(LEFT(OFFSET(Lists!$Q$2,MATCH(E7615,Lists!$R$3:$R$19,0)+1,0),4),Lists!$S$3:$S$640,1)</f>
        <v>#N/A</v>
      </c>
      <c r="R7615" s="36" t="e">
        <f ca="1">LEFT(OFFSET(Lists!$S$2,P7615-1+MATCH(F7615,OFFSET(Lists!$T$3,P7615-1,0,Q7615-P7615+1),0),0),6)</f>
        <v>#N/A</v>
      </c>
      <c r="S7615" s="36" t="e">
        <f ca="1">VLOOKUP(R7615,Lists!B:D,3,FALSE)</f>
        <v>#N/A</v>
      </c>
      <c r="T7615" s="36" t="str">
        <f>IF(F7615&lt;&gt;"",MATCH(R7615,'Maximum minutes'!B:B,0),"")</f>
        <v/>
      </c>
      <c r="U7615" s="36">
        <f ca="1">IF(F7615&lt;&gt;"",COUNTA(OFFSET('Maximum minutes'!$C$1,'Annexe A1 Cours'!T7615,0,1,50)),0)</f>
        <v>0</v>
      </c>
      <c r="V7615" s="37">
        <f ca="1">IFERROR(OFFSET('Maximum minutes'!$C$1,T7615+1,-1+MATCH(G7615,OFFSET('Maximum minutes'!$C$1,T7615-1,0,1,50),0)),0)</f>
        <v>0</v>
      </c>
      <c r="W7615" s="38">
        <f t="shared" ca="1" si="236"/>
        <v>0</v>
      </c>
    </row>
    <row r="7616" spans="1:23" s="36" customFormat="1" ht="18.75">
      <c r="A7616" s="34"/>
      <c r="B7616" s="39"/>
      <c r="C7616" s="39"/>
      <c r="D7616" s="35"/>
      <c r="E7616" s="40"/>
      <c r="F7616" s="39"/>
      <c r="G7616" s="39"/>
      <c r="H7616" s="39"/>
      <c r="I7616" s="34"/>
      <c r="J7616" s="34"/>
      <c r="K7616" s="34"/>
      <c r="L7616" s="34"/>
      <c r="M7616" s="43" t="str">
        <f ca="1">IFERROR(OFFSET('Maximum minutes'!$C$1,T7616,MATCH(IF(G7616&lt;&gt;"",G7616,F7616),OFFSET('Maximum minutes'!$C$1,T7616-1,0,1,U7616+1),0)-1)*IF(OR(ISNUMBER(J7616),J7616="sans examen"),1,0)*IF(W7616&lt;MinDate,1,0),"")</f>
        <v/>
      </c>
      <c r="N7616" s="36">
        <f t="shared" ca="1" si="237"/>
        <v>0</v>
      </c>
      <c r="O7616" s="36" t="e">
        <f ca="1">LEFT(OFFSET(Lists!$Q$2,MATCH(E7616,Lists!$R$3:$R$19,0),0),4)</f>
        <v>#N/A</v>
      </c>
      <c r="P7616" s="36" t="e">
        <f ca="1">MATCH(O7616,Lists!$S$2:$S$640,1)</f>
        <v>#N/A</v>
      </c>
      <c r="Q7616" s="36" t="e">
        <f ca="1">MATCH(LEFT(OFFSET(Lists!$Q$2,MATCH(E7616,Lists!$R$3:$R$19,0)+1,0),4),Lists!$S$3:$S$640,1)</f>
        <v>#N/A</v>
      </c>
      <c r="R7616" s="36" t="e">
        <f ca="1">LEFT(OFFSET(Lists!$S$2,P7616-1+MATCH(F7616,OFFSET(Lists!$T$3,P7616-1,0,Q7616-P7616+1),0),0),6)</f>
        <v>#N/A</v>
      </c>
      <c r="S7616" s="36" t="e">
        <f ca="1">VLOOKUP(R7616,Lists!B:D,3,FALSE)</f>
        <v>#N/A</v>
      </c>
      <c r="T7616" s="36" t="str">
        <f>IF(F7616&lt;&gt;"",MATCH(R7616,'Maximum minutes'!B:B,0),"")</f>
        <v/>
      </c>
      <c r="U7616" s="36">
        <f ca="1">IF(F7616&lt;&gt;"",COUNTA(OFFSET('Maximum minutes'!$C$1,'Annexe A1 Cours'!T7616,0,1,50)),0)</f>
        <v>0</v>
      </c>
      <c r="V7616" s="37">
        <f ca="1">IFERROR(OFFSET('Maximum minutes'!$C$1,T7616+1,-1+MATCH(G7616,OFFSET('Maximum minutes'!$C$1,T7616-1,0,1,50),0)),0)</f>
        <v>0</v>
      </c>
      <c r="W7616" s="38">
        <f t="shared" ca="1" si="236"/>
        <v>0</v>
      </c>
    </row>
    <row r="7617" spans="1:23" s="36" customFormat="1" ht="18.75">
      <c r="A7617" s="34"/>
      <c r="B7617" s="39"/>
      <c r="C7617" s="39"/>
      <c r="D7617" s="35"/>
      <c r="E7617" s="40"/>
      <c r="F7617" s="39"/>
      <c r="G7617" s="39"/>
      <c r="H7617" s="39"/>
      <c r="I7617" s="34"/>
      <c r="J7617" s="34"/>
      <c r="K7617" s="34"/>
      <c r="L7617" s="34"/>
      <c r="M7617" s="43" t="str">
        <f ca="1">IFERROR(OFFSET('Maximum minutes'!$C$1,T7617,MATCH(IF(G7617&lt;&gt;"",G7617,F7617),OFFSET('Maximum minutes'!$C$1,T7617-1,0,1,U7617+1),0)-1)*IF(OR(ISNUMBER(J7617),J7617="sans examen"),1,0)*IF(W7617&lt;MinDate,1,0),"")</f>
        <v/>
      </c>
      <c r="N7617" s="36">
        <f t="shared" ca="1" si="237"/>
        <v>0</v>
      </c>
      <c r="O7617" s="36" t="e">
        <f ca="1">LEFT(OFFSET(Lists!$Q$2,MATCH(E7617,Lists!$R$3:$R$19,0),0),4)</f>
        <v>#N/A</v>
      </c>
      <c r="P7617" s="36" t="e">
        <f ca="1">MATCH(O7617,Lists!$S$2:$S$640,1)</f>
        <v>#N/A</v>
      </c>
      <c r="Q7617" s="36" t="e">
        <f ca="1">MATCH(LEFT(OFFSET(Lists!$Q$2,MATCH(E7617,Lists!$R$3:$R$19,0)+1,0),4),Lists!$S$3:$S$640,1)</f>
        <v>#N/A</v>
      </c>
      <c r="R7617" s="36" t="e">
        <f ca="1">LEFT(OFFSET(Lists!$S$2,P7617-1+MATCH(F7617,OFFSET(Lists!$T$3,P7617-1,0,Q7617-P7617+1),0),0),6)</f>
        <v>#N/A</v>
      </c>
      <c r="S7617" s="36" t="e">
        <f ca="1">VLOOKUP(R7617,Lists!B:D,3,FALSE)</f>
        <v>#N/A</v>
      </c>
      <c r="T7617" s="36" t="str">
        <f>IF(F7617&lt;&gt;"",MATCH(R7617,'Maximum minutes'!B:B,0),"")</f>
        <v/>
      </c>
      <c r="U7617" s="36">
        <f ca="1">IF(F7617&lt;&gt;"",COUNTA(OFFSET('Maximum minutes'!$C$1,'Annexe A1 Cours'!T7617,0,1,50)),0)</f>
        <v>0</v>
      </c>
      <c r="V7617" s="37">
        <f ca="1">IFERROR(OFFSET('Maximum minutes'!$C$1,T7617+1,-1+MATCH(G7617,OFFSET('Maximum minutes'!$C$1,T7617-1,0,1,50),0)),0)</f>
        <v>0</v>
      </c>
      <c r="W7617" s="38">
        <f t="shared" ca="1" si="236"/>
        <v>0</v>
      </c>
    </row>
    <row r="7618" spans="1:23" s="36" customFormat="1" ht="18.75">
      <c r="A7618" s="34"/>
      <c r="B7618" s="39"/>
      <c r="C7618" s="39"/>
      <c r="D7618" s="35"/>
      <c r="E7618" s="40"/>
      <c r="F7618" s="39"/>
      <c r="G7618" s="39"/>
      <c r="H7618" s="39"/>
      <c r="I7618" s="34"/>
      <c r="J7618" s="34"/>
      <c r="K7618" s="34"/>
      <c r="L7618" s="34"/>
      <c r="M7618" s="43" t="str">
        <f ca="1">IFERROR(OFFSET('Maximum minutes'!$C$1,T7618,MATCH(IF(G7618&lt;&gt;"",G7618,F7618),OFFSET('Maximum minutes'!$C$1,T7618-1,0,1,U7618+1),0)-1)*IF(OR(ISNUMBER(J7618),J7618="sans examen"),1,0)*IF(W7618&lt;MinDate,1,0),"")</f>
        <v/>
      </c>
      <c r="N7618" s="36">
        <f t="shared" ca="1" si="237"/>
        <v>0</v>
      </c>
      <c r="O7618" s="36" t="e">
        <f ca="1">LEFT(OFFSET(Lists!$Q$2,MATCH(E7618,Lists!$R$3:$R$19,0),0),4)</f>
        <v>#N/A</v>
      </c>
      <c r="P7618" s="36" t="e">
        <f ca="1">MATCH(O7618,Lists!$S$2:$S$640,1)</f>
        <v>#N/A</v>
      </c>
      <c r="Q7618" s="36" t="e">
        <f ca="1">MATCH(LEFT(OFFSET(Lists!$Q$2,MATCH(E7618,Lists!$R$3:$R$19,0)+1,0),4),Lists!$S$3:$S$640,1)</f>
        <v>#N/A</v>
      </c>
      <c r="R7618" s="36" t="e">
        <f ca="1">LEFT(OFFSET(Lists!$S$2,P7618-1+MATCH(F7618,OFFSET(Lists!$T$3,P7618-1,0,Q7618-P7618+1),0),0),6)</f>
        <v>#N/A</v>
      </c>
      <c r="S7618" s="36" t="e">
        <f ca="1">VLOOKUP(R7618,Lists!B:D,3,FALSE)</f>
        <v>#N/A</v>
      </c>
      <c r="T7618" s="36" t="str">
        <f>IF(F7618&lt;&gt;"",MATCH(R7618,'Maximum minutes'!B:B,0),"")</f>
        <v/>
      </c>
      <c r="U7618" s="36">
        <f ca="1">IF(F7618&lt;&gt;"",COUNTA(OFFSET('Maximum minutes'!$C$1,'Annexe A1 Cours'!T7618,0,1,50)),0)</f>
        <v>0</v>
      </c>
      <c r="V7618" s="37">
        <f ca="1">IFERROR(OFFSET('Maximum minutes'!$C$1,T7618+1,-1+MATCH(G7618,OFFSET('Maximum minutes'!$C$1,T7618-1,0,1,50),0)),0)</f>
        <v>0</v>
      </c>
      <c r="W7618" s="38">
        <f t="shared" ca="1" si="236"/>
        <v>0</v>
      </c>
    </row>
    <row r="7619" spans="1:23" s="36" customFormat="1" ht="18.75">
      <c r="A7619" s="34"/>
      <c r="B7619" s="39"/>
      <c r="C7619" s="39"/>
      <c r="D7619" s="35"/>
      <c r="E7619" s="40"/>
      <c r="F7619" s="39"/>
      <c r="G7619" s="39"/>
      <c r="H7619" s="39"/>
      <c r="I7619" s="34"/>
      <c r="J7619" s="34"/>
      <c r="K7619" s="34"/>
      <c r="L7619" s="34"/>
      <c r="M7619" s="43" t="str">
        <f ca="1">IFERROR(OFFSET('Maximum minutes'!$C$1,T7619,MATCH(IF(G7619&lt;&gt;"",G7619,F7619),OFFSET('Maximum minutes'!$C$1,T7619-1,0,1,U7619+1),0)-1)*IF(OR(ISNUMBER(J7619),J7619="sans examen"),1,0)*IF(W7619&lt;MinDate,1,0),"")</f>
        <v/>
      </c>
      <c r="N7619" s="36">
        <f t="shared" ca="1" si="237"/>
        <v>0</v>
      </c>
      <c r="O7619" s="36" t="e">
        <f ca="1">LEFT(OFFSET(Lists!$Q$2,MATCH(E7619,Lists!$R$3:$R$19,0),0),4)</f>
        <v>#N/A</v>
      </c>
      <c r="P7619" s="36" t="e">
        <f ca="1">MATCH(O7619,Lists!$S$2:$S$640,1)</f>
        <v>#N/A</v>
      </c>
      <c r="Q7619" s="36" t="e">
        <f ca="1">MATCH(LEFT(OFFSET(Lists!$Q$2,MATCH(E7619,Lists!$R$3:$R$19,0)+1,0),4),Lists!$S$3:$S$640,1)</f>
        <v>#N/A</v>
      </c>
      <c r="R7619" s="36" t="e">
        <f ca="1">LEFT(OFFSET(Lists!$S$2,P7619-1+MATCH(F7619,OFFSET(Lists!$T$3,P7619-1,0,Q7619-P7619+1),0),0),6)</f>
        <v>#N/A</v>
      </c>
      <c r="S7619" s="36" t="e">
        <f ca="1">VLOOKUP(R7619,Lists!B:D,3,FALSE)</f>
        <v>#N/A</v>
      </c>
      <c r="T7619" s="36" t="str">
        <f>IF(F7619&lt;&gt;"",MATCH(R7619,'Maximum minutes'!B:B,0),"")</f>
        <v/>
      </c>
      <c r="U7619" s="36">
        <f ca="1">IF(F7619&lt;&gt;"",COUNTA(OFFSET('Maximum minutes'!$C$1,'Annexe A1 Cours'!T7619,0,1,50)),0)</f>
        <v>0</v>
      </c>
      <c r="V7619" s="37">
        <f ca="1">IFERROR(OFFSET('Maximum minutes'!$C$1,T7619+1,-1+MATCH(G7619,OFFSET('Maximum minutes'!$C$1,T7619-1,0,1,50),0)),0)</f>
        <v>0</v>
      </c>
      <c r="W7619" s="38">
        <f t="shared" ca="1" si="236"/>
        <v>0</v>
      </c>
    </row>
    <row r="7620" spans="1:23" s="36" customFormat="1" ht="18.75">
      <c r="A7620" s="34"/>
      <c r="B7620" s="39"/>
      <c r="C7620" s="39"/>
      <c r="D7620" s="35"/>
      <c r="E7620" s="40"/>
      <c r="F7620" s="39"/>
      <c r="G7620" s="39"/>
      <c r="H7620" s="39"/>
      <c r="I7620" s="34"/>
      <c r="J7620" s="34"/>
      <c r="K7620" s="34"/>
      <c r="L7620" s="34"/>
      <c r="M7620" s="43" t="str">
        <f ca="1">IFERROR(OFFSET('Maximum minutes'!$C$1,T7620,MATCH(IF(G7620&lt;&gt;"",G7620,F7620),OFFSET('Maximum minutes'!$C$1,T7620-1,0,1,U7620+1),0)-1)*IF(OR(ISNUMBER(J7620),J7620="sans examen"),1,0)*IF(W7620&lt;MinDate,1,0),"")</f>
        <v/>
      </c>
      <c r="N7620" s="36">
        <f t="shared" ca="1" si="237"/>
        <v>0</v>
      </c>
      <c r="O7620" s="36" t="e">
        <f ca="1">LEFT(OFFSET(Lists!$Q$2,MATCH(E7620,Lists!$R$3:$R$19,0),0),4)</f>
        <v>#N/A</v>
      </c>
      <c r="P7620" s="36" t="e">
        <f ca="1">MATCH(O7620,Lists!$S$2:$S$640,1)</f>
        <v>#N/A</v>
      </c>
      <c r="Q7620" s="36" t="e">
        <f ca="1">MATCH(LEFT(OFFSET(Lists!$Q$2,MATCH(E7620,Lists!$R$3:$R$19,0)+1,0),4),Lists!$S$3:$S$640,1)</f>
        <v>#N/A</v>
      </c>
      <c r="R7620" s="36" t="e">
        <f ca="1">LEFT(OFFSET(Lists!$S$2,P7620-1+MATCH(F7620,OFFSET(Lists!$T$3,P7620-1,0,Q7620-P7620+1),0),0),6)</f>
        <v>#N/A</v>
      </c>
      <c r="S7620" s="36" t="e">
        <f ca="1">VLOOKUP(R7620,Lists!B:D,3,FALSE)</f>
        <v>#N/A</v>
      </c>
      <c r="T7620" s="36" t="str">
        <f>IF(F7620&lt;&gt;"",MATCH(R7620,'Maximum minutes'!B:B,0),"")</f>
        <v/>
      </c>
      <c r="U7620" s="36">
        <f ca="1">IF(F7620&lt;&gt;"",COUNTA(OFFSET('Maximum minutes'!$C$1,'Annexe A1 Cours'!T7620,0,1,50)),0)</f>
        <v>0</v>
      </c>
      <c r="V7620" s="37">
        <f ca="1">IFERROR(OFFSET('Maximum minutes'!$C$1,T7620+1,-1+MATCH(G7620,OFFSET('Maximum minutes'!$C$1,T7620-1,0,1,50),0)),0)</f>
        <v>0</v>
      </c>
      <c r="W7620" s="38">
        <f t="shared" ca="1" si="236"/>
        <v>0</v>
      </c>
    </row>
    <row r="7621" spans="1:23" s="36" customFormat="1" ht="18.75">
      <c r="A7621" s="34"/>
      <c r="B7621" s="39"/>
      <c r="C7621" s="39"/>
      <c r="D7621" s="35"/>
      <c r="E7621" s="40"/>
      <c r="F7621" s="39"/>
      <c r="G7621" s="39"/>
      <c r="H7621" s="39"/>
      <c r="I7621" s="34"/>
      <c r="J7621" s="34"/>
      <c r="K7621" s="34"/>
      <c r="L7621" s="34"/>
      <c r="M7621" s="43" t="str">
        <f ca="1">IFERROR(OFFSET('Maximum minutes'!$C$1,T7621,MATCH(IF(G7621&lt;&gt;"",G7621,F7621),OFFSET('Maximum minutes'!$C$1,T7621-1,0,1,U7621+1),0)-1)*IF(OR(ISNUMBER(J7621),J7621="sans examen"),1,0)*IF(W7621&lt;MinDate,1,0),"")</f>
        <v/>
      </c>
      <c r="N7621" s="36">
        <f t="shared" ca="1" si="237"/>
        <v>0</v>
      </c>
      <c r="O7621" s="36" t="e">
        <f ca="1">LEFT(OFFSET(Lists!$Q$2,MATCH(E7621,Lists!$R$3:$R$19,0),0),4)</f>
        <v>#N/A</v>
      </c>
      <c r="P7621" s="36" t="e">
        <f ca="1">MATCH(O7621,Lists!$S$2:$S$640,1)</f>
        <v>#N/A</v>
      </c>
      <c r="Q7621" s="36" t="e">
        <f ca="1">MATCH(LEFT(OFFSET(Lists!$Q$2,MATCH(E7621,Lists!$R$3:$R$19,0)+1,0),4),Lists!$S$3:$S$640,1)</f>
        <v>#N/A</v>
      </c>
      <c r="R7621" s="36" t="e">
        <f ca="1">LEFT(OFFSET(Lists!$S$2,P7621-1+MATCH(F7621,OFFSET(Lists!$T$3,P7621-1,0,Q7621-P7621+1),0),0),6)</f>
        <v>#N/A</v>
      </c>
      <c r="S7621" s="36" t="e">
        <f ca="1">VLOOKUP(R7621,Lists!B:D,3,FALSE)</f>
        <v>#N/A</v>
      </c>
      <c r="T7621" s="36" t="str">
        <f>IF(F7621&lt;&gt;"",MATCH(R7621,'Maximum minutes'!B:B,0),"")</f>
        <v/>
      </c>
      <c r="U7621" s="36">
        <f ca="1">IF(F7621&lt;&gt;"",COUNTA(OFFSET('Maximum minutes'!$C$1,'Annexe A1 Cours'!T7621,0,1,50)),0)</f>
        <v>0</v>
      </c>
      <c r="V7621" s="37">
        <f ca="1">IFERROR(OFFSET('Maximum minutes'!$C$1,T7621+1,-1+MATCH(G7621,OFFSET('Maximum minutes'!$C$1,T7621-1,0,1,50),0)),0)</f>
        <v>0</v>
      </c>
      <c r="W7621" s="38">
        <f t="shared" ca="1" si="236"/>
        <v>0</v>
      </c>
    </row>
    <row r="7622" spans="1:23" s="36" customFormat="1" ht="18.75">
      <c r="A7622" s="34"/>
      <c r="B7622" s="39"/>
      <c r="C7622" s="39"/>
      <c r="D7622" s="35"/>
      <c r="E7622" s="40"/>
      <c r="F7622" s="39"/>
      <c r="G7622" s="39"/>
      <c r="H7622" s="39"/>
      <c r="I7622" s="34"/>
      <c r="J7622" s="34"/>
      <c r="K7622" s="34"/>
      <c r="L7622" s="34"/>
      <c r="M7622" s="43" t="str">
        <f ca="1">IFERROR(OFFSET('Maximum minutes'!$C$1,T7622,MATCH(IF(G7622&lt;&gt;"",G7622,F7622),OFFSET('Maximum minutes'!$C$1,T7622-1,0,1,U7622+1),0)-1)*IF(OR(ISNUMBER(J7622),J7622="sans examen"),1,0)*IF(W7622&lt;MinDate,1,0),"")</f>
        <v/>
      </c>
      <c r="N7622" s="36">
        <f t="shared" ca="1" si="237"/>
        <v>0</v>
      </c>
      <c r="O7622" s="36" t="e">
        <f ca="1">LEFT(OFFSET(Lists!$Q$2,MATCH(E7622,Lists!$R$3:$R$19,0),0),4)</f>
        <v>#N/A</v>
      </c>
      <c r="P7622" s="36" t="e">
        <f ca="1">MATCH(O7622,Lists!$S$2:$S$640,1)</f>
        <v>#N/A</v>
      </c>
      <c r="Q7622" s="36" t="e">
        <f ca="1">MATCH(LEFT(OFFSET(Lists!$Q$2,MATCH(E7622,Lists!$R$3:$R$19,0)+1,0),4),Lists!$S$3:$S$640,1)</f>
        <v>#N/A</v>
      </c>
      <c r="R7622" s="36" t="e">
        <f ca="1">LEFT(OFFSET(Lists!$S$2,P7622-1+MATCH(F7622,OFFSET(Lists!$T$3,P7622-1,0,Q7622-P7622+1),0),0),6)</f>
        <v>#N/A</v>
      </c>
      <c r="S7622" s="36" t="e">
        <f ca="1">VLOOKUP(R7622,Lists!B:D,3,FALSE)</f>
        <v>#N/A</v>
      </c>
      <c r="T7622" s="36" t="str">
        <f>IF(F7622&lt;&gt;"",MATCH(R7622,'Maximum minutes'!B:B,0),"")</f>
        <v/>
      </c>
      <c r="U7622" s="36">
        <f ca="1">IF(F7622&lt;&gt;"",COUNTA(OFFSET('Maximum minutes'!$C$1,'Annexe A1 Cours'!T7622,0,1,50)),0)</f>
        <v>0</v>
      </c>
      <c r="V7622" s="37">
        <f ca="1">IFERROR(OFFSET('Maximum minutes'!$C$1,T7622+1,-1+MATCH(G7622,OFFSET('Maximum minutes'!$C$1,T7622-1,0,1,50),0)),0)</f>
        <v>0</v>
      </c>
      <c r="W7622" s="38">
        <f t="shared" ca="1" si="236"/>
        <v>0</v>
      </c>
    </row>
    <row r="7623" spans="1:23" s="36" customFormat="1" ht="18.75">
      <c r="A7623" s="34"/>
      <c r="B7623" s="39"/>
      <c r="C7623" s="39"/>
      <c r="D7623" s="35"/>
      <c r="E7623" s="40"/>
      <c r="F7623" s="39"/>
      <c r="G7623" s="39"/>
      <c r="H7623" s="39"/>
      <c r="I7623" s="34"/>
      <c r="J7623" s="34"/>
      <c r="K7623" s="34"/>
      <c r="L7623" s="34"/>
      <c r="M7623" s="43" t="str">
        <f ca="1">IFERROR(OFFSET('Maximum minutes'!$C$1,T7623,MATCH(IF(G7623&lt;&gt;"",G7623,F7623),OFFSET('Maximum minutes'!$C$1,T7623-1,0,1,U7623+1),0)-1)*IF(OR(ISNUMBER(J7623),J7623="sans examen"),1,0)*IF(W7623&lt;MinDate,1,0),"")</f>
        <v/>
      </c>
      <c r="N7623" s="36">
        <f t="shared" ca="1" si="237"/>
        <v>0</v>
      </c>
      <c r="O7623" s="36" t="e">
        <f ca="1">LEFT(OFFSET(Lists!$Q$2,MATCH(E7623,Lists!$R$3:$R$19,0),0),4)</f>
        <v>#N/A</v>
      </c>
      <c r="P7623" s="36" t="e">
        <f ca="1">MATCH(O7623,Lists!$S$2:$S$640,1)</f>
        <v>#N/A</v>
      </c>
      <c r="Q7623" s="36" t="e">
        <f ca="1">MATCH(LEFT(OFFSET(Lists!$Q$2,MATCH(E7623,Lists!$R$3:$R$19,0)+1,0),4),Lists!$S$3:$S$640,1)</f>
        <v>#N/A</v>
      </c>
      <c r="R7623" s="36" t="e">
        <f ca="1">LEFT(OFFSET(Lists!$S$2,P7623-1+MATCH(F7623,OFFSET(Lists!$T$3,P7623-1,0,Q7623-P7623+1),0),0),6)</f>
        <v>#N/A</v>
      </c>
      <c r="S7623" s="36" t="e">
        <f ca="1">VLOOKUP(R7623,Lists!B:D,3,FALSE)</f>
        <v>#N/A</v>
      </c>
      <c r="T7623" s="36" t="str">
        <f>IF(F7623&lt;&gt;"",MATCH(R7623,'Maximum minutes'!B:B,0),"")</f>
        <v/>
      </c>
      <c r="U7623" s="36">
        <f ca="1">IF(F7623&lt;&gt;"",COUNTA(OFFSET('Maximum minutes'!$C$1,'Annexe A1 Cours'!T7623,0,1,50)),0)</f>
        <v>0</v>
      </c>
      <c r="V7623" s="37">
        <f ca="1">IFERROR(OFFSET('Maximum minutes'!$C$1,T7623+1,-1+MATCH(G7623,OFFSET('Maximum minutes'!$C$1,T7623-1,0,1,50),0)),0)</f>
        <v>0</v>
      </c>
      <c r="W7623" s="38">
        <f t="shared" ref="W7623:W7686" ca="1" si="238">IFERROR(DATE(YEAR(D7623)+V7623,MONTH(D7623),DAY(D7623)),"")</f>
        <v>0</v>
      </c>
    </row>
    <row r="7624" spans="1:23" s="36" customFormat="1" ht="18.75">
      <c r="A7624" s="34"/>
      <c r="B7624" s="39"/>
      <c r="C7624" s="39"/>
      <c r="D7624" s="35"/>
      <c r="E7624" s="40"/>
      <c r="F7624" s="39"/>
      <c r="G7624" s="39"/>
      <c r="H7624" s="39"/>
      <c r="I7624" s="34"/>
      <c r="J7624" s="34"/>
      <c r="K7624" s="34"/>
      <c r="L7624" s="34"/>
      <c r="M7624" s="43" t="str">
        <f ca="1">IFERROR(OFFSET('Maximum minutes'!$C$1,T7624,MATCH(IF(G7624&lt;&gt;"",G7624,F7624),OFFSET('Maximum minutes'!$C$1,T7624-1,0,1,U7624+1),0)-1)*IF(OR(ISNUMBER(J7624),J7624="sans examen"),1,0)*IF(W7624&lt;MinDate,1,0),"")</f>
        <v/>
      </c>
      <c r="N7624" s="36">
        <f t="shared" ref="N7624:N7687" ca="1" si="239">IF(K7624&gt;0,MIN(K7624,M7624),0)*IF(M7624="",0,1)</f>
        <v>0</v>
      </c>
      <c r="O7624" s="36" t="e">
        <f ca="1">LEFT(OFFSET(Lists!$Q$2,MATCH(E7624,Lists!$R$3:$R$19,0),0),4)</f>
        <v>#N/A</v>
      </c>
      <c r="P7624" s="36" t="e">
        <f ca="1">MATCH(O7624,Lists!$S$2:$S$640,1)</f>
        <v>#N/A</v>
      </c>
      <c r="Q7624" s="36" t="e">
        <f ca="1">MATCH(LEFT(OFFSET(Lists!$Q$2,MATCH(E7624,Lists!$R$3:$R$19,0)+1,0),4),Lists!$S$3:$S$640,1)</f>
        <v>#N/A</v>
      </c>
      <c r="R7624" s="36" t="e">
        <f ca="1">LEFT(OFFSET(Lists!$S$2,P7624-1+MATCH(F7624,OFFSET(Lists!$T$3,P7624-1,0,Q7624-P7624+1),0),0),6)</f>
        <v>#N/A</v>
      </c>
      <c r="S7624" s="36" t="e">
        <f ca="1">VLOOKUP(R7624,Lists!B:D,3,FALSE)</f>
        <v>#N/A</v>
      </c>
      <c r="T7624" s="36" t="str">
        <f>IF(F7624&lt;&gt;"",MATCH(R7624,'Maximum minutes'!B:B,0),"")</f>
        <v/>
      </c>
      <c r="U7624" s="36">
        <f ca="1">IF(F7624&lt;&gt;"",COUNTA(OFFSET('Maximum minutes'!$C$1,'Annexe A1 Cours'!T7624,0,1,50)),0)</f>
        <v>0</v>
      </c>
      <c r="V7624" s="37">
        <f ca="1">IFERROR(OFFSET('Maximum minutes'!$C$1,T7624+1,-1+MATCH(G7624,OFFSET('Maximum minutes'!$C$1,T7624-1,0,1,50),0)),0)</f>
        <v>0</v>
      </c>
      <c r="W7624" s="38">
        <f t="shared" ca="1" si="238"/>
        <v>0</v>
      </c>
    </row>
    <row r="7625" spans="1:23" s="36" customFormat="1" ht="18.75">
      <c r="A7625" s="34"/>
      <c r="B7625" s="39"/>
      <c r="C7625" s="39"/>
      <c r="D7625" s="35"/>
      <c r="E7625" s="40"/>
      <c r="F7625" s="39"/>
      <c r="G7625" s="39"/>
      <c r="H7625" s="39"/>
      <c r="I7625" s="34"/>
      <c r="J7625" s="34"/>
      <c r="K7625" s="34"/>
      <c r="L7625" s="34"/>
      <c r="M7625" s="43" t="str">
        <f ca="1">IFERROR(OFFSET('Maximum minutes'!$C$1,T7625,MATCH(IF(G7625&lt;&gt;"",G7625,F7625),OFFSET('Maximum minutes'!$C$1,T7625-1,0,1,U7625+1),0)-1)*IF(OR(ISNUMBER(J7625),J7625="sans examen"),1,0)*IF(W7625&lt;MinDate,1,0),"")</f>
        <v/>
      </c>
      <c r="N7625" s="36">
        <f t="shared" ca="1" si="239"/>
        <v>0</v>
      </c>
      <c r="O7625" s="36" t="e">
        <f ca="1">LEFT(OFFSET(Lists!$Q$2,MATCH(E7625,Lists!$R$3:$R$19,0),0),4)</f>
        <v>#N/A</v>
      </c>
      <c r="P7625" s="36" t="e">
        <f ca="1">MATCH(O7625,Lists!$S$2:$S$640,1)</f>
        <v>#N/A</v>
      </c>
      <c r="Q7625" s="36" t="e">
        <f ca="1">MATCH(LEFT(OFFSET(Lists!$Q$2,MATCH(E7625,Lists!$R$3:$R$19,0)+1,0),4),Lists!$S$3:$S$640,1)</f>
        <v>#N/A</v>
      </c>
      <c r="R7625" s="36" t="e">
        <f ca="1">LEFT(OFFSET(Lists!$S$2,P7625-1+MATCH(F7625,OFFSET(Lists!$T$3,P7625-1,0,Q7625-P7625+1),0),0),6)</f>
        <v>#N/A</v>
      </c>
      <c r="S7625" s="36" t="e">
        <f ca="1">VLOOKUP(R7625,Lists!B:D,3,FALSE)</f>
        <v>#N/A</v>
      </c>
      <c r="T7625" s="36" t="str">
        <f>IF(F7625&lt;&gt;"",MATCH(R7625,'Maximum minutes'!B:B,0),"")</f>
        <v/>
      </c>
      <c r="U7625" s="36">
        <f ca="1">IF(F7625&lt;&gt;"",COUNTA(OFFSET('Maximum minutes'!$C$1,'Annexe A1 Cours'!T7625,0,1,50)),0)</f>
        <v>0</v>
      </c>
      <c r="V7625" s="37">
        <f ca="1">IFERROR(OFFSET('Maximum minutes'!$C$1,T7625+1,-1+MATCH(G7625,OFFSET('Maximum minutes'!$C$1,T7625-1,0,1,50),0)),0)</f>
        <v>0</v>
      </c>
      <c r="W7625" s="38">
        <f t="shared" ca="1" si="238"/>
        <v>0</v>
      </c>
    </row>
    <row r="7626" spans="1:23" s="36" customFormat="1" ht="18.75">
      <c r="A7626" s="34"/>
      <c r="B7626" s="39"/>
      <c r="C7626" s="39"/>
      <c r="D7626" s="35"/>
      <c r="E7626" s="40"/>
      <c r="F7626" s="39"/>
      <c r="G7626" s="39"/>
      <c r="H7626" s="39"/>
      <c r="I7626" s="34"/>
      <c r="J7626" s="34"/>
      <c r="K7626" s="34"/>
      <c r="L7626" s="34"/>
      <c r="M7626" s="43" t="str">
        <f ca="1">IFERROR(OFFSET('Maximum minutes'!$C$1,T7626,MATCH(IF(G7626&lt;&gt;"",G7626,F7626),OFFSET('Maximum minutes'!$C$1,T7626-1,0,1,U7626+1),0)-1)*IF(OR(ISNUMBER(J7626),J7626="sans examen"),1,0)*IF(W7626&lt;MinDate,1,0),"")</f>
        <v/>
      </c>
      <c r="N7626" s="36">
        <f t="shared" ca="1" si="239"/>
        <v>0</v>
      </c>
      <c r="O7626" s="36" t="e">
        <f ca="1">LEFT(OFFSET(Lists!$Q$2,MATCH(E7626,Lists!$R$3:$R$19,0),0),4)</f>
        <v>#N/A</v>
      </c>
      <c r="P7626" s="36" t="e">
        <f ca="1">MATCH(O7626,Lists!$S$2:$S$640,1)</f>
        <v>#N/A</v>
      </c>
      <c r="Q7626" s="36" t="e">
        <f ca="1">MATCH(LEFT(OFFSET(Lists!$Q$2,MATCH(E7626,Lists!$R$3:$R$19,0)+1,0),4),Lists!$S$3:$S$640,1)</f>
        <v>#N/A</v>
      </c>
      <c r="R7626" s="36" t="e">
        <f ca="1">LEFT(OFFSET(Lists!$S$2,P7626-1+MATCH(F7626,OFFSET(Lists!$T$3,P7626-1,0,Q7626-P7626+1),0),0),6)</f>
        <v>#N/A</v>
      </c>
      <c r="S7626" s="36" t="e">
        <f ca="1">VLOOKUP(R7626,Lists!B:D,3,FALSE)</f>
        <v>#N/A</v>
      </c>
      <c r="T7626" s="36" t="str">
        <f>IF(F7626&lt;&gt;"",MATCH(R7626,'Maximum minutes'!B:B,0),"")</f>
        <v/>
      </c>
      <c r="U7626" s="36">
        <f ca="1">IF(F7626&lt;&gt;"",COUNTA(OFFSET('Maximum minutes'!$C$1,'Annexe A1 Cours'!T7626,0,1,50)),0)</f>
        <v>0</v>
      </c>
      <c r="V7626" s="37">
        <f ca="1">IFERROR(OFFSET('Maximum minutes'!$C$1,T7626+1,-1+MATCH(G7626,OFFSET('Maximum minutes'!$C$1,T7626-1,0,1,50),0)),0)</f>
        <v>0</v>
      </c>
      <c r="W7626" s="38">
        <f t="shared" ca="1" si="238"/>
        <v>0</v>
      </c>
    </row>
    <row r="7627" spans="1:23" s="36" customFormat="1" ht="18.75">
      <c r="A7627" s="34"/>
      <c r="B7627" s="39"/>
      <c r="C7627" s="39"/>
      <c r="D7627" s="35"/>
      <c r="E7627" s="40"/>
      <c r="F7627" s="39"/>
      <c r="G7627" s="39"/>
      <c r="H7627" s="39"/>
      <c r="I7627" s="34"/>
      <c r="J7627" s="34"/>
      <c r="K7627" s="34"/>
      <c r="L7627" s="34"/>
      <c r="M7627" s="43" t="str">
        <f ca="1">IFERROR(OFFSET('Maximum minutes'!$C$1,T7627,MATCH(IF(G7627&lt;&gt;"",G7627,F7627),OFFSET('Maximum minutes'!$C$1,T7627-1,0,1,U7627+1),0)-1)*IF(OR(ISNUMBER(J7627),J7627="sans examen"),1,0)*IF(W7627&lt;MinDate,1,0),"")</f>
        <v/>
      </c>
      <c r="N7627" s="36">
        <f t="shared" ca="1" si="239"/>
        <v>0</v>
      </c>
      <c r="O7627" s="36" t="e">
        <f ca="1">LEFT(OFFSET(Lists!$Q$2,MATCH(E7627,Lists!$R$3:$R$19,0),0),4)</f>
        <v>#N/A</v>
      </c>
      <c r="P7627" s="36" t="e">
        <f ca="1">MATCH(O7627,Lists!$S$2:$S$640,1)</f>
        <v>#N/A</v>
      </c>
      <c r="Q7627" s="36" t="e">
        <f ca="1">MATCH(LEFT(OFFSET(Lists!$Q$2,MATCH(E7627,Lists!$R$3:$R$19,0)+1,0),4),Lists!$S$3:$S$640,1)</f>
        <v>#N/A</v>
      </c>
      <c r="R7627" s="36" t="e">
        <f ca="1">LEFT(OFFSET(Lists!$S$2,P7627-1+MATCH(F7627,OFFSET(Lists!$T$3,P7627-1,0,Q7627-P7627+1),0),0),6)</f>
        <v>#N/A</v>
      </c>
      <c r="S7627" s="36" t="e">
        <f ca="1">VLOOKUP(R7627,Lists!B:D,3,FALSE)</f>
        <v>#N/A</v>
      </c>
      <c r="T7627" s="36" t="str">
        <f>IF(F7627&lt;&gt;"",MATCH(R7627,'Maximum minutes'!B:B,0),"")</f>
        <v/>
      </c>
      <c r="U7627" s="36">
        <f ca="1">IF(F7627&lt;&gt;"",COUNTA(OFFSET('Maximum minutes'!$C$1,'Annexe A1 Cours'!T7627,0,1,50)),0)</f>
        <v>0</v>
      </c>
      <c r="V7627" s="37">
        <f ca="1">IFERROR(OFFSET('Maximum minutes'!$C$1,T7627+1,-1+MATCH(G7627,OFFSET('Maximum minutes'!$C$1,T7627-1,0,1,50),0)),0)</f>
        <v>0</v>
      </c>
      <c r="W7627" s="38">
        <f t="shared" ca="1" si="238"/>
        <v>0</v>
      </c>
    </row>
    <row r="7628" spans="1:23" s="36" customFormat="1" ht="18.75">
      <c r="A7628" s="34"/>
      <c r="B7628" s="39"/>
      <c r="C7628" s="39"/>
      <c r="D7628" s="35"/>
      <c r="E7628" s="40"/>
      <c r="F7628" s="39"/>
      <c r="G7628" s="39"/>
      <c r="H7628" s="39"/>
      <c r="I7628" s="34"/>
      <c r="J7628" s="34"/>
      <c r="K7628" s="34"/>
      <c r="L7628" s="34"/>
      <c r="M7628" s="43" t="str">
        <f ca="1">IFERROR(OFFSET('Maximum minutes'!$C$1,T7628,MATCH(IF(G7628&lt;&gt;"",G7628,F7628),OFFSET('Maximum minutes'!$C$1,T7628-1,0,1,U7628+1),0)-1)*IF(OR(ISNUMBER(J7628),J7628="sans examen"),1,0)*IF(W7628&lt;MinDate,1,0),"")</f>
        <v/>
      </c>
      <c r="N7628" s="36">
        <f t="shared" ca="1" si="239"/>
        <v>0</v>
      </c>
      <c r="O7628" s="36" t="e">
        <f ca="1">LEFT(OFFSET(Lists!$Q$2,MATCH(E7628,Lists!$R$3:$R$19,0),0),4)</f>
        <v>#N/A</v>
      </c>
      <c r="P7628" s="36" t="e">
        <f ca="1">MATCH(O7628,Lists!$S$2:$S$640,1)</f>
        <v>#N/A</v>
      </c>
      <c r="Q7628" s="36" t="e">
        <f ca="1">MATCH(LEFT(OFFSET(Lists!$Q$2,MATCH(E7628,Lists!$R$3:$R$19,0)+1,0),4),Lists!$S$3:$S$640,1)</f>
        <v>#N/A</v>
      </c>
      <c r="R7628" s="36" t="e">
        <f ca="1">LEFT(OFFSET(Lists!$S$2,P7628-1+MATCH(F7628,OFFSET(Lists!$T$3,P7628-1,0,Q7628-P7628+1),0),0),6)</f>
        <v>#N/A</v>
      </c>
      <c r="S7628" s="36" t="e">
        <f ca="1">VLOOKUP(R7628,Lists!B:D,3,FALSE)</f>
        <v>#N/A</v>
      </c>
      <c r="T7628" s="36" t="str">
        <f>IF(F7628&lt;&gt;"",MATCH(R7628,'Maximum minutes'!B:B,0),"")</f>
        <v/>
      </c>
      <c r="U7628" s="36">
        <f ca="1">IF(F7628&lt;&gt;"",COUNTA(OFFSET('Maximum minutes'!$C$1,'Annexe A1 Cours'!T7628,0,1,50)),0)</f>
        <v>0</v>
      </c>
      <c r="V7628" s="37">
        <f ca="1">IFERROR(OFFSET('Maximum minutes'!$C$1,T7628+1,-1+MATCH(G7628,OFFSET('Maximum minutes'!$C$1,T7628-1,0,1,50),0)),0)</f>
        <v>0</v>
      </c>
      <c r="W7628" s="38">
        <f t="shared" ca="1" si="238"/>
        <v>0</v>
      </c>
    </row>
    <row r="7629" spans="1:23" s="36" customFormat="1" ht="18.75">
      <c r="A7629" s="34"/>
      <c r="B7629" s="39"/>
      <c r="C7629" s="39"/>
      <c r="D7629" s="35"/>
      <c r="E7629" s="40"/>
      <c r="F7629" s="39"/>
      <c r="G7629" s="39"/>
      <c r="H7629" s="39"/>
      <c r="I7629" s="34"/>
      <c r="J7629" s="34"/>
      <c r="K7629" s="34"/>
      <c r="L7629" s="34"/>
      <c r="M7629" s="43" t="str">
        <f ca="1">IFERROR(OFFSET('Maximum minutes'!$C$1,T7629,MATCH(IF(G7629&lt;&gt;"",G7629,F7629),OFFSET('Maximum minutes'!$C$1,T7629-1,0,1,U7629+1),0)-1)*IF(OR(ISNUMBER(J7629),J7629="sans examen"),1,0)*IF(W7629&lt;MinDate,1,0),"")</f>
        <v/>
      </c>
      <c r="N7629" s="36">
        <f t="shared" ca="1" si="239"/>
        <v>0</v>
      </c>
      <c r="O7629" s="36" t="e">
        <f ca="1">LEFT(OFFSET(Lists!$Q$2,MATCH(E7629,Lists!$R$3:$R$19,0),0),4)</f>
        <v>#N/A</v>
      </c>
      <c r="P7629" s="36" t="e">
        <f ca="1">MATCH(O7629,Lists!$S$2:$S$640,1)</f>
        <v>#N/A</v>
      </c>
      <c r="Q7629" s="36" t="e">
        <f ca="1">MATCH(LEFT(OFFSET(Lists!$Q$2,MATCH(E7629,Lists!$R$3:$R$19,0)+1,0),4),Lists!$S$3:$S$640,1)</f>
        <v>#N/A</v>
      </c>
      <c r="R7629" s="36" t="e">
        <f ca="1">LEFT(OFFSET(Lists!$S$2,P7629-1+MATCH(F7629,OFFSET(Lists!$T$3,P7629-1,0,Q7629-P7629+1),0),0),6)</f>
        <v>#N/A</v>
      </c>
      <c r="S7629" s="36" t="e">
        <f ca="1">VLOOKUP(R7629,Lists!B:D,3,FALSE)</f>
        <v>#N/A</v>
      </c>
      <c r="T7629" s="36" t="str">
        <f>IF(F7629&lt;&gt;"",MATCH(R7629,'Maximum minutes'!B:B,0),"")</f>
        <v/>
      </c>
      <c r="U7629" s="36">
        <f ca="1">IF(F7629&lt;&gt;"",COUNTA(OFFSET('Maximum minutes'!$C$1,'Annexe A1 Cours'!T7629,0,1,50)),0)</f>
        <v>0</v>
      </c>
      <c r="V7629" s="37">
        <f ca="1">IFERROR(OFFSET('Maximum minutes'!$C$1,T7629+1,-1+MATCH(G7629,OFFSET('Maximum minutes'!$C$1,T7629-1,0,1,50),0)),0)</f>
        <v>0</v>
      </c>
      <c r="W7629" s="38">
        <f t="shared" ca="1" si="238"/>
        <v>0</v>
      </c>
    </row>
    <row r="7630" spans="1:23" s="36" customFormat="1" ht="18.75">
      <c r="A7630" s="34"/>
      <c r="B7630" s="39"/>
      <c r="C7630" s="39"/>
      <c r="D7630" s="35"/>
      <c r="E7630" s="40"/>
      <c r="F7630" s="39"/>
      <c r="G7630" s="39"/>
      <c r="H7630" s="39"/>
      <c r="I7630" s="34"/>
      <c r="J7630" s="34"/>
      <c r="K7630" s="34"/>
      <c r="L7630" s="34"/>
      <c r="M7630" s="43" t="str">
        <f ca="1">IFERROR(OFFSET('Maximum minutes'!$C$1,T7630,MATCH(IF(G7630&lt;&gt;"",G7630,F7630),OFFSET('Maximum minutes'!$C$1,T7630-1,0,1,U7630+1),0)-1)*IF(OR(ISNUMBER(J7630),J7630="sans examen"),1,0)*IF(W7630&lt;MinDate,1,0),"")</f>
        <v/>
      </c>
      <c r="N7630" s="36">
        <f t="shared" ca="1" si="239"/>
        <v>0</v>
      </c>
      <c r="O7630" s="36" t="e">
        <f ca="1">LEFT(OFFSET(Lists!$Q$2,MATCH(E7630,Lists!$R$3:$R$19,0),0),4)</f>
        <v>#N/A</v>
      </c>
      <c r="P7630" s="36" t="e">
        <f ca="1">MATCH(O7630,Lists!$S$2:$S$640,1)</f>
        <v>#N/A</v>
      </c>
      <c r="Q7630" s="36" t="e">
        <f ca="1">MATCH(LEFT(OFFSET(Lists!$Q$2,MATCH(E7630,Lists!$R$3:$R$19,0)+1,0),4),Lists!$S$3:$S$640,1)</f>
        <v>#N/A</v>
      </c>
      <c r="R7630" s="36" t="e">
        <f ca="1">LEFT(OFFSET(Lists!$S$2,P7630-1+MATCH(F7630,OFFSET(Lists!$T$3,P7630-1,0,Q7630-P7630+1),0),0),6)</f>
        <v>#N/A</v>
      </c>
      <c r="S7630" s="36" t="e">
        <f ca="1">VLOOKUP(R7630,Lists!B:D,3,FALSE)</f>
        <v>#N/A</v>
      </c>
      <c r="T7630" s="36" t="str">
        <f>IF(F7630&lt;&gt;"",MATCH(R7630,'Maximum minutes'!B:B,0),"")</f>
        <v/>
      </c>
      <c r="U7630" s="36">
        <f ca="1">IF(F7630&lt;&gt;"",COUNTA(OFFSET('Maximum minutes'!$C$1,'Annexe A1 Cours'!T7630,0,1,50)),0)</f>
        <v>0</v>
      </c>
      <c r="V7630" s="37">
        <f ca="1">IFERROR(OFFSET('Maximum minutes'!$C$1,T7630+1,-1+MATCH(G7630,OFFSET('Maximum minutes'!$C$1,T7630-1,0,1,50),0)),0)</f>
        <v>0</v>
      </c>
      <c r="W7630" s="38">
        <f t="shared" ca="1" si="238"/>
        <v>0</v>
      </c>
    </row>
    <row r="7631" spans="1:23" s="36" customFormat="1" ht="18.75">
      <c r="A7631" s="34"/>
      <c r="B7631" s="39"/>
      <c r="C7631" s="39"/>
      <c r="D7631" s="35"/>
      <c r="E7631" s="40"/>
      <c r="F7631" s="39"/>
      <c r="G7631" s="39"/>
      <c r="H7631" s="39"/>
      <c r="I7631" s="34"/>
      <c r="J7631" s="34"/>
      <c r="K7631" s="34"/>
      <c r="L7631" s="34"/>
      <c r="M7631" s="43" t="str">
        <f ca="1">IFERROR(OFFSET('Maximum minutes'!$C$1,T7631,MATCH(IF(G7631&lt;&gt;"",G7631,F7631),OFFSET('Maximum minutes'!$C$1,T7631-1,0,1,U7631+1),0)-1)*IF(OR(ISNUMBER(J7631),J7631="sans examen"),1,0)*IF(W7631&lt;MinDate,1,0),"")</f>
        <v/>
      </c>
      <c r="N7631" s="36">
        <f t="shared" ca="1" si="239"/>
        <v>0</v>
      </c>
      <c r="O7631" s="36" t="e">
        <f ca="1">LEFT(OFFSET(Lists!$Q$2,MATCH(E7631,Lists!$R$3:$R$19,0),0),4)</f>
        <v>#N/A</v>
      </c>
      <c r="P7631" s="36" t="e">
        <f ca="1">MATCH(O7631,Lists!$S$2:$S$640,1)</f>
        <v>#N/A</v>
      </c>
      <c r="Q7631" s="36" t="e">
        <f ca="1">MATCH(LEFT(OFFSET(Lists!$Q$2,MATCH(E7631,Lists!$R$3:$R$19,0)+1,0),4),Lists!$S$3:$S$640,1)</f>
        <v>#N/A</v>
      </c>
      <c r="R7631" s="36" t="e">
        <f ca="1">LEFT(OFFSET(Lists!$S$2,P7631-1+MATCH(F7631,OFFSET(Lists!$T$3,P7631-1,0,Q7631-P7631+1),0),0),6)</f>
        <v>#N/A</v>
      </c>
      <c r="S7631" s="36" t="e">
        <f ca="1">VLOOKUP(R7631,Lists!B:D,3,FALSE)</f>
        <v>#N/A</v>
      </c>
      <c r="T7631" s="36" t="str">
        <f>IF(F7631&lt;&gt;"",MATCH(R7631,'Maximum minutes'!B:B,0),"")</f>
        <v/>
      </c>
      <c r="U7631" s="36">
        <f ca="1">IF(F7631&lt;&gt;"",COUNTA(OFFSET('Maximum minutes'!$C$1,'Annexe A1 Cours'!T7631,0,1,50)),0)</f>
        <v>0</v>
      </c>
      <c r="V7631" s="37">
        <f ca="1">IFERROR(OFFSET('Maximum minutes'!$C$1,T7631+1,-1+MATCH(G7631,OFFSET('Maximum minutes'!$C$1,T7631-1,0,1,50),0)),0)</f>
        <v>0</v>
      </c>
      <c r="W7631" s="38">
        <f t="shared" ca="1" si="238"/>
        <v>0</v>
      </c>
    </row>
    <row r="7632" spans="1:23" s="36" customFormat="1" ht="18.75">
      <c r="A7632" s="34"/>
      <c r="B7632" s="39"/>
      <c r="C7632" s="39"/>
      <c r="D7632" s="35"/>
      <c r="E7632" s="40"/>
      <c r="F7632" s="39"/>
      <c r="G7632" s="39"/>
      <c r="H7632" s="39"/>
      <c r="I7632" s="34"/>
      <c r="J7632" s="34"/>
      <c r="K7632" s="34"/>
      <c r="L7632" s="34"/>
      <c r="M7632" s="43" t="str">
        <f ca="1">IFERROR(OFFSET('Maximum minutes'!$C$1,T7632,MATCH(IF(G7632&lt;&gt;"",G7632,F7632),OFFSET('Maximum minutes'!$C$1,T7632-1,0,1,U7632+1),0)-1)*IF(OR(ISNUMBER(J7632),J7632="sans examen"),1,0)*IF(W7632&lt;MinDate,1,0),"")</f>
        <v/>
      </c>
      <c r="N7632" s="36">
        <f t="shared" ca="1" si="239"/>
        <v>0</v>
      </c>
      <c r="O7632" s="36" t="e">
        <f ca="1">LEFT(OFFSET(Lists!$Q$2,MATCH(E7632,Lists!$R$3:$R$19,0),0),4)</f>
        <v>#N/A</v>
      </c>
      <c r="P7632" s="36" t="e">
        <f ca="1">MATCH(O7632,Lists!$S$2:$S$640,1)</f>
        <v>#N/A</v>
      </c>
      <c r="Q7632" s="36" t="e">
        <f ca="1">MATCH(LEFT(OFFSET(Lists!$Q$2,MATCH(E7632,Lists!$R$3:$R$19,0)+1,0),4),Lists!$S$3:$S$640,1)</f>
        <v>#N/A</v>
      </c>
      <c r="R7632" s="36" t="e">
        <f ca="1">LEFT(OFFSET(Lists!$S$2,P7632-1+MATCH(F7632,OFFSET(Lists!$T$3,P7632-1,0,Q7632-P7632+1),0),0),6)</f>
        <v>#N/A</v>
      </c>
      <c r="S7632" s="36" t="e">
        <f ca="1">VLOOKUP(R7632,Lists!B:D,3,FALSE)</f>
        <v>#N/A</v>
      </c>
      <c r="T7632" s="36" t="str">
        <f>IF(F7632&lt;&gt;"",MATCH(R7632,'Maximum minutes'!B:B,0),"")</f>
        <v/>
      </c>
      <c r="U7632" s="36">
        <f ca="1">IF(F7632&lt;&gt;"",COUNTA(OFFSET('Maximum minutes'!$C$1,'Annexe A1 Cours'!T7632,0,1,50)),0)</f>
        <v>0</v>
      </c>
      <c r="V7632" s="37">
        <f ca="1">IFERROR(OFFSET('Maximum minutes'!$C$1,T7632+1,-1+MATCH(G7632,OFFSET('Maximum minutes'!$C$1,T7632-1,0,1,50),0)),0)</f>
        <v>0</v>
      </c>
      <c r="W7632" s="38">
        <f t="shared" ca="1" si="238"/>
        <v>0</v>
      </c>
    </row>
    <row r="7633" spans="1:23" s="36" customFormat="1" ht="18.75">
      <c r="A7633" s="34"/>
      <c r="B7633" s="39"/>
      <c r="C7633" s="39"/>
      <c r="D7633" s="35"/>
      <c r="E7633" s="40"/>
      <c r="F7633" s="39"/>
      <c r="G7633" s="39"/>
      <c r="H7633" s="39"/>
      <c r="I7633" s="34"/>
      <c r="J7633" s="34"/>
      <c r="K7633" s="34"/>
      <c r="L7633" s="34"/>
      <c r="M7633" s="43" t="str">
        <f ca="1">IFERROR(OFFSET('Maximum minutes'!$C$1,T7633,MATCH(IF(G7633&lt;&gt;"",G7633,F7633),OFFSET('Maximum minutes'!$C$1,T7633-1,0,1,U7633+1),0)-1)*IF(OR(ISNUMBER(J7633),J7633="sans examen"),1,0)*IF(W7633&lt;MinDate,1,0),"")</f>
        <v/>
      </c>
      <c r="N7633" s="36">
        <f t="shared" ca="1" si="239"/>
        <v>0</v>
      </c>
      <c r="O7633" s="36" t="e">
        <f ca="1">LEFT(OFFSET(Lists!$Q$2,MATCH(E7633,Lists!$R$3:$R$19,0),0),4)</f>
        <v>#N/A</v>
      </c>
      <c r="P7633" s="36" t="e">
        <f ca="1">MATCH(O7633,Lists!$S$2:$S$640,1)</f>
        <v>#N/A</v>
      </c>
      <c r="Q7633" s="36" t="e">
        <f ca="1">MATCH(LEFT(OFFSET(Lists!$Q$2,MATCH(E7633,Lists!$R$3:$R$19,0)+1,0),4),Lists!$S$3:$S$640,1)</f>
        <v>#N/A</v>
      </c>
      <c r="R7633" s="36" t="e">
        <f ca="1">LEFT(OFFSET(Lists!$S$2,P7633-1+MATCH(F7633,OFFSET(Lists!$T$3,P7633-1,0,Q7633-P7633+1),0),0),6)</f>
        <v>#N/A</v>
      </c>
      <c r="S7633" s="36" t="e">
        <f ca="1">VLOOKUP(R7633,Lists!B:D,3,FALSE)</f>
        <v>#N/A</v>
      </c>
      <c r="T7633" s="36" t="str">
        <f>IF(F7633&lt;&gt;"",MATCH(R7633,'Maximum minutes'!B:B,0),"")</f>
        <v/>
      </c>
      <c r="U7633" s="36">
        <f ca="1">IF(F7633&lt;&gt;"",COUNTA(OFFSET('Maximum minutes'!$C$1,'Annexe A1 Cours'!T7633,0,1,50)),0)</f>
        <v>0</v>
      </c>
      <c r="V7633" s="37">
        <f ca="1">IFERROR(OFFSET('Maximum minutes'!$C$1,T7633+1,-1+MATCH(G7633,OFFSET('Maximum minutes'!$C$1,T7633-1,0,1,50),0)),0)</f>
        <v>0</v>
      </c>
      <c r="W7633" s="38">
        <f t="shared" ca="1" si="238"/>
        <v>0</v>
      </c>
    </row>
    <row r="7634" spans="1:23" s="36" customFormat="1" ht="18.75">
      <c r="A7634" s="34"/>
      <c r="B7634" s="39"/>
      <c r="C7634" s="39"/>
      <c r="D7634" s="35"/>
      <c r="E7634" s="40"/>
      <c r="F7634" s="39"/>
      <c r="G7634" s="39"/>
      <c r="H7634" s="39"/>
      <c r="I7634" s="34"/>
      <c r="J7634" s="34"/>
      <c r="K7634" s="34"/>
      <c r="L7634" s="34"/>
      <c r="M7634" s="43" t="str">
        <f ca="1">IFERROR(OFFSET('Maximum minutes'!$C$1,T7634,MATCH(IF(G7634&lt;&gt;"",G7634,F7634),OFFSET('Maximum minutes'!$C$1,T7634-1,0,1,U7634+1),0)-1)*IF(OR(ISNUMBER(J7634),J7634="sans examen"),1,0)*IF(W7634&lt;MinDate,1,0),"")</f>
        <v/>
      </c>
      <c r="N7634" s="36">
        <f t="shared" ca="1" si="239"/>
        <v>0</v>
      </c>
      <c r="O7634" s="36" t="e">
        <f ca="1">LEFT(OFFSET(Lists!$Q$2,MATCH(E7634,Lists!$R$3:$R$19,0),0),4)</f>
        <v>#N/A</v>
      </c>
      <c r="P7634" s="36" t="e">
        <f ca="1">MATCH(O7634,Lists!$S$2:$S$640,1)</f>
        <v>#N/A</v>
      </c>
      <c r="Q7634" s="36" t="e">
        <f ca="1">MATCH(LEFT(OFFSET(Lists!$Q$2,MATCH(E7634,Lists!$R$3:$R$19,0)+1,0),4),Lists!$S$3:$S$640,1)</f>
        <v>#N/A</v>
      </c>
      <c r="R7634" s="36" t="e">
        <f ca="1">LEFT(OFFSET(Lists!$S$2,P7634-1+MATCH(F7634,OFFSET(Lists!$T$3,P7634-1,0,Q7634-P7634+1),0),0),6)</f>
        <v>#N/A</v>
      </c>
      <c r="S7634" s="36" t="e">
        <f ca="1">VLOOKUP(R7634,Lists!B:D,3,FALSE)</f>
        <v>#N/A</v>
      </c>
      <c r="T7634" s="36" t="str">
        <f>IF(F7634&lt;&gt;"",MATCH(R7634,'Maximum minutes'!B:B,0),"")</f>
        <v/>
      </c>
      <c r="U7634" s="36">
        <f ca="1">IF(F7634&lt;&gt;"",COUNTA(OFFSET('Maximum minutes'!$C$1,'Annexe A1 Cours'!T7634,0,1,50)),0)</f>
        <v>0</v>
      </c>
      <c r="V7634" s="37">
        <f ca="1">IFERROR(OFFSET('Maximum minutes'!$C$1,T7634+1,-1+MATCH(G7634,OFFSET('Maximum minutes'!$C$1,T7634-1,0,1,50),0)),0)</f>
        <v>0</v>
      </c>
      <c r="W7634" s="38">
        <f t="shared" ca="1" si="238"/>
        <v>0</v>
      </c>
    </row>
    <row r="7635" spans="1:23" s="36" customFormat="1" ht="18.75">
      <c r="A7635" s="34"/>
      <c r="B7635" s="39"/>
      <c r="C7635" s="39"/>
      <c r="D7635" s="35"/>
      <c r="E7635" s="40"/>
      <c r="F7635" s="39"/>
      <c r="G7635" s="39"/>
      <c r="H7635" s="39"/>
      <c r="I7635" s="34"/>
      <c r="J7635" s="34"/>
      <c r="K7635" s="34"/>
      <c r="L7635" s="34"/>
      <c r="M7635" s="43" t="str">
        <f ca="1">IFERROR(OFFSET('Maximum minutes'!$C$1,T7635,MATCH(IF(G7635&lt;&gt;"",G7635,F7635),OFFSET('Maximum minutes'!$C$1,T7635-1,0,1,U7635+1),0)-1)*IF(OR(ISNUMBER(J7635),J7635="sans examen"),1,0)*IF(W7635&lt;MinDate,1,0),"")</f>
        <v/>
      </c>
      <c r="N7635" s="36">
        <f t="shared" ca="1" si="239"/>
        <v>0</v>
      </c>
      <c r="O7635" s="36" t="e">
        <f ca="1">LEFT(OFFSET(Lists!$Q$2,MATCH(E7635,Lists!$R$3:$R$19,0),0),4)</f>
        <v>#N/A</v>
      </c>
      <c r="P7635" s="36" t="e">
        <f ca="1">MATCH(O7635,Lists!$S$2:$S$640,1)</f>
        <v>#N/A</v>
      </c>
      <c r="Q7635" s="36" t="e">
        <f ca="1">MATCH(LEFT(OFFSET(Lists!$Q$2,MATCH(E7635,Lists!$R$3:$R$19,0)+1,0),4),Lists!$S$3:$S$640,1)</f>
        <v>#N/A</v>
      </c>
      <c r="R7635" s="36" t="e">
        <f ca="1">LEFT(OFFSET(Lists!$S$2,P7635-1+MATCH(F7635,OFFSET(Lists!$T$3,P7635-1,0,Q7635-P7635+1),0),0),6)</f>
        <v>#N/A</v>
      </c>
      <c r="S7635" s="36" t="e">
        <f ca="1">VLOOKUP(R7635,Lists!B:D,3,FALSE)</f>
        <v>#N/A</v>
      </c>
      <c r="T7635" s="36" t="str">
        <f>IF(F7635&lt;&gt;"",MATCH(R7635,'Maximum minutes'!B:B,0),"")</f>
        <v/>
      </c>
      <c r="U7635" s="36">
        <f ca="1">IF(F7635&lt;&gt;"",COUNTA(OFFSET('Maximum minutes'!$C$1,'Annexe A1 Cours'!T7635,0,1,50)),0)</f>
        <v>0</v>
      </c>
      <c r="V7635" s="37">
        <f ca="1">IFERROR(OFFSET('Maximum minutes'!$C$1,T7635+1,-1+MATCH(G7635,OFFSET('Maximum minutes'!$C$1,T7635-1,0,1,50),0)),0)</f>
        <v>0</v>
      </c>
      <c r="W7635" s="38">
        <f t="shared" ca="1" si="238"/>
        <v>0</v>
      </c>
    </row>
    <row r="7636" spans="1:23" s="36" customFormat="1" ht="18.75">
      <c r="A7636" s="34"/>
      <c r="B7636" s="39"/>
      <c r="C7636" s="39"/>
      <c r="D7636" s="35"/>
      <c r="E7636" s="40"/>
      <c r="F7636" s="39"/>
      <c r="G7636" s="39"/>
      <c r="H7636" s="39"/>
      <c r="I7636" s="34"/>
      <c r="J7636" s="34"/>
      <c r="K7636" s="34"/>
      <c r="L7636" s="34"/>
      <c r="M7636" s="43" t="str">
        <f ca="1">IFERROR(OFFSET('Maximum minutes'!$C$1,T7636,MATCH(IF(G7636&lt;&gt;"",G7636,F7636),OFFSET('Maximum minutes'!$C$1,T7636-1,0,1,U7636+1),0)-1)*IF(OR(ISNUMBER(J7636),J7636="sans examen"),1,0)*IF(W7636&lt;MinDate,1,0),"")</f>
        <v/>
      </c>
      <c r="N7636" s="36">
        <f t="shared" ca="1" si="239"/>
        <v>0</v>
      </c>
      <c r="O7636" s="36" t="e">
        <f ca="1">LEFT(OFFSET(Lists!$Q$2,MATCH(E7636,Lists!$R$3:$R$19,0),0),4)</f>
        <v>#N/A</v>
      </c>
      <c r="P7636" s="36" t="e">
        <f ca="1">MATCH(O7636,Lists!$S$2:$S$640,1)</f>
        <v>#N/A</v>
      </c>
      <c r="Q7636" s="36" t="e">
        <f ca="1">MATCH(LEFT(OFFSET(Lists!$Q$2,MATCH(E7636,Lists!$R$3:$R$19,0)+1,0),4),Lists!$S$3:$S$640,1)</f>
        <v>#N/A</v>
      </c>
      <c r="R7636" s="36" t="e">
        <f ca="1">LEFT(OFFSET(Lists!$S$2,P7636-1+MATCH(F7636,OFFSET(Lists!$T$3,P7636-1,0,Q7636-P7636+1),0),0),6)</f>
        <v>#N/A</v>
      </c>
      <c r="S7636" s="36" t="e">
        <f ca="1">VLOOKUP(R7636,Lists!B:D,3,FALSE)</f>
        <v>#N/A</v>
      </c>
      <c r="T7636" s="36" t="str">
        <f>IF(F7636&lt;&gt;"",MATCH(R7636,'Maximum minutes'!B:B,0),"")</f>
        <v/>
      </c>
      <c r="U7636" s="36">
        <f ca="1">IF(F7636&lt;&gt;"",COUNTA(OFFSET('Maximum minutes'!$C$1,'Annexe A1 Cours'!T7636,0,1,50)),0)</f>
        <v>0</v>
      </c>
      <c r="V7636" s="37">
        <f ca="1">IFERROR(OFFSET('Maximum minutes'!$C$1,T7636+1,-1+MATCH(G7636,OFFSET('Maximum minutes'!$C$1,T7636-1,0,1,50),0)),0)</f>
        <v>0</v>
      </c>
      <c r="W7636" s="38">
        <f t="shared" ca="1" si="238"/>
        <v>0</v>
      </c>
    </row>
    <row r="7637" spans="1:23" s="36" customFormat="1" ht="18.75">
      <c r="A7637" s="34"/>
      <c r="B7637" s="39"/>
      <c r="C7637" s="39"/>
      <c r="D7637" s="35"/>
      <c r="E7637" s="40"/>
      <c r="F7637" s="39"/>
      <c r="G7637" s="39"/>
      <c r="H7637" s="39"/>
      <c r="I7637" s="34"/>
      <c r="J7637" s="34"/>
      <c r="K7637" s="34"/>
      <c r="L7637" s="34"/>
      <c r="M7637" s="43" t="str">
        <f ca="1">IFERROR(OFFSET('Maximum minutes'!$C$1,T7637,MATCH(IF(G7637&lt;&gt;"",G7637,F7637),OFFSET('Maximum minutes'!$C$1,T7637-1,0,1,U7637+1),0)-1)*IF(OR(ISNUMBER(J7637),J7637="sans examen"),1,0)*IF(W7637&lt;MinDate,1,0),"")</f>
        <v/>
      </c>
      <c r="N7637" s="36">
        <f t="shared" ca="1" si="239"/>
        <v>0</v>
      </c>
      <c r="O7637" s="36" t="e">
        <f ca="1">LEFT(OFFSET(Lists!$Q$2,MATCH(E7637,Lists!$R$3:$R$19,0),0),4)</f>
        <v>#N/A</v>
      </c>
      <c r="P7637" s="36" t="e">
        <f ca="1">MATCH(O7637,Lists!$S$2:$S$640,1)</f>
        <v>#N/A</v>
      </c>
      <c r="Q7637" s="36" t="e">
        <f ca="1">MATCH(LEFT(OFFSET(Lists!$Q$2,MATCH(E7637,Lists!$R$3:$R$19,0)+1,0),4),Lists!$S$3:$S$640,1)</f>
        <v>#N/A</v>
      </c>
      <c r="R7637" s="36" t="e">
        <f ca="1">LEFT(OFFSET(Lists!$S$2,P7637-1+MATCH(F7637,OFFSET(Lists!$T$3,P7637-1,0,Q7637-P7637+1),0),0),6)</f>
        <v>#N/A</v>
      </c>
      <c r="S7637" s="36" t="e">
        <f ca="1">VLOOKUP(R7637,Lists!B:D,3,FALSE)</f>
        <v>#N/A</v>
      </c>
      <c r="T7637" s="36" t="str">
        <f>IF(F7637&lt;&gt;"",MATCH(R7637,'Maximum minutes'!B:B,0),"")</f>
        <v/>
      </c>
      <c r="U7637" s="36">
        <f ca="1">IF(F7637&lt;&gt;"",COUNTA(OFFSET('Maximum minutes'!$C$1,'Annexe A1 Cours'!T7637,0,1,50)),0)</f>
        <v>0</v>
      </c>
      <c r="V7637" s="37">
        <f ca="1">IFERROR(OFFSET('Maximum minutes'!$C$1,T7637+1,-1+MATCH(G7637,OFFSET('Maximum minutes'!$C$1,T7637-1,0,1,50),0)),0)</f>
        <v>0</v>
      </c>
      <c r="W7637" s="38">
        <f t="shared" ca="1" si="238"/>
        <v>0</v>
      </c>
    </row>
    <row r="7638" spans="1:23" s="36" customFormat="1" ht="18.75">
      <c r="A7638" s="34"/>
      <c r="B7638" s="39"/>
      <c r="C7638" s="39"/>
      <c r="D7638" s="35"/>
      <c r="E7638" s="40"/>
      <c r="F7638" s="39"/>
      <c r="G7638" s="39"/>
      <c r="H7638" s="39"/>
      <c r="I7638" s="34"/>
      <c r="J7638" s="34"/>
      <c r="K7638" s="34"/>
      <c r="L7638" s="34"/>
      <c r="M7638" s="43" t="str">
        <f ca="1">IFERROR(OFFSET('Maximum minutes'!$C$1,T7638,MATCH(IF(G7638&lt;&gt;"",G7638,F7638),OFFSET('Maximum minutes'!$C$1,T7638-1,0,1,U7638+1),0)-1)*IF(OR(ISNUMBER(J7638),J7638="sans examen"),1,0)*IF(W7638&lt;MinDate,1,0),"")</f>
        <v/>
      </c>
      <c r="N7638" s="36">
        <f t="shared" ca="1" si="239"/>
        <v>0</v>
      </c>
      <c r="O7638" s="36" t="e">
        <f ca="1">LEFT(OFFSET(Lists!$Q$2,MATCH(E7638,Lists!$R$3:$R$19,0),0),4)</f>
        <v>#N/A</v>
      </c>
      <c r="P7638" s="36" t="e">
        <f ca="1">MATCH(O7638,Lists!$S$2:$S$640,1)</f>
        <v>#N/A</v>
      </c>
      <c r="Q7638" s="36" t="e">
        <f ca="1">MATCH(LEFT(OFFSET(Lists!$Q$2,MATCH(E7638,Lists!$R$3:$R$19,0)+1,0),4),Lists!$S$3:$S$640,1)</f>
        <v>#N/A</v>
      </c>
      <c r="R7638" s="36" t="e">
        <f ca="1">LEFT(OFFSET(Lists!$S$2,P7638-1+MATCH(F7638,OFFSET(Lists!$T$3,P7638-1,0,Q7638-P7638+1),0),0),6)</f>
        <v>#N/A</v>
      </c>
      <c r="S7638" s="36" t="e">
        <f ca="1">VLOOKUP(R7638,Lists!B:D,3,FALSE)</f>
        <v>#N/A</v>
      </c>
      <c r="T7638" s="36" t="str">
        <f>IF(F7638&lt;&gt;"",MATCH(R7638,'Maximum minutes'!B:B,0),"")</f>
        <v/>
      </c>
      <c r="U7638" s="36">
        <f ca="1">IF(F7638&lt;&gt;"",COUNTA(OFFSET('Maximum minutes'!$C$1,'Annexe A1 Cours'!T7638,0,1,50)),0)</f>
        <v>0</v>
      </c>
      <c r="V7638" s="37">
        <f ca="1">IFERROR(OFFSET('Maximum minutes'!$C$1,T7638+1,-1+MATCH(G7638,OFFSET('Maximum minutes'!$C$1,T7638-1,0,1,50),0)),0)</f>
        <v>0</v>
      </c>
      <c r="W7638" s="38">
        <f t="shared" ca="1" si="238"/>
        <v>0</v>
      </c>
    </row>
    <row r="7639" spans="1:23" s="36" customFormat="1" ht="18.75">
      <c r="A7639" s="34"/>
      <c r="B7639" s="39"/>
      <c r="C7639" s="39"/>
      <c r="D7639" s="35"/>
      <c r="E7639" s="40"/>
      <c r="F7639" s="39"/>
      <c r="G7639" s="39"/>
      <c r="H7639" s="39"/>
      <c r="I7639" s="34"/>
      <c r="J7639" s="34"/>
      <c r="K7639" s="34"/>
      <c r="L7639" s="34"/>
      <c r="M7639" s="43" t="str">
        <f ca="1">IFERROR(OFFSET('Maximum minutes'!$C$1,T7639,MATCH(IF(G7639&lt;&gt;"",G7639,F7639),OFFSET('Maximum minutes'!$C$1,T7639-1,0,1,U7639+1),0)-1)*IF(OR(ISNUMBER(J7639),J7639="sans examen"),1,0)*IF(W7639&lt;MinDate,1,0),"")</f>
        <v/>
      </c>
      <c r="N7639" s="36">
        <f t="shared" ca="1" si="239"/>
        <v>0</v>
      </c>
      <c r="O7639" s="36" t="e">
        <f ca="1">LEFT(OFFSET(Lists!$Q$2,MATCH(E7639,Lists!$R$3:$R$19,0),0),4)</f>
        <v>#N/A</v>
      </c>
      <c r="P7639" s="36" t="e">
        <f ca="1">MATCH(O7639,Lists!$S$2:$S$640,1)</f>
        <v>#N/A</v>
      </c>
      <c r="Q7639" s="36" t="e">
        <f ca="1">MATCH(LEFT(OFFSET(Lists!$Q$2,MATCH(E7639,Lists!$R$3:$R$19,0)+1,0),4),Lists!$S$3:$S$640,1)</f>
        <v>#N/A</v>
      </c>
      <c r="R7639" s="36" t="e">
        <f ca="1">LEFT(OFFSET(Lists!$S$2,P7639-1+MATCH(F7639,OFFSET(Lists!$T$3,P7639-1,0,Q7639-P7639+1),0),0),6)</f>
        <v>#N/A</v>
      </c>
      <c r="S7639" s="36" t="e">
        <f ca="1">VLOOKUP(R7639,Lists!B:D,3,FALSE)</f>
        <v>#N/A</v>
      </c>
      <c r="T7639" s="36" t="str">
        <f>IF(F7639&lt;&gt;"",MATCH(R7639,'Maximum minutes'!B:B,0),"")</f>
        <v/>
      </c>
      <c r="U7639" s="36">
        <f ca="1">IF(F7639&lt;&gt;"",COUNTA(OFFSET('Maximum minutes'!$C$1,'Annexe A1 Cours'!T7639,0,1,50)),0)</f>
        <v>0</v>
      </c>
      <c r="V7639" s="37">
        <f ca="1">IFERROR(OFFSET('Maximum minutes'!$C$1,T7639+1,-1+MATCH(G7639,OFFSET('Maximum minutes'!$C$1,T7639-1,0,1,50),0)),0)</f>
        <v>0</v>
      </c>
      <c r="W7639" s="38">
        <f t="shared" ca="1" si="238"/>
        <v>0</v>
      </c>
    </row>
    <row r="7640" spans="1:23" s="36" customFormat="1" ht="18.75">
      <c r="A7640" s="34"/>
      <c r="B7640" s="39"/>
      <c r="C7640" s="39"/>
      <c r="D7640" s="35"/>
      <c r="E7640" s="40"/>
      <c r="F7640" s="39"/>
      <c r="G7640" s="39"/>
      <c r="H7640" s="39"/>
      <c r="I7640" s="34"/>
      <c r="J7640" s="34"/>
      <c r="K7640" s="34"/>
      <c r="L7640" s="34"/>
      <c r="M7640" s="43" t="str">
        <f ca="1">IFERROR(OFFSET('Maximum minutes'!$C$1,T7640,MATCH(IF(G7640&lt;&gt;"",G7640,F7640),OFFSET('Maximum minutes'!$C$1,T7640-1,0,1,U7640+1),0)-1)*IF(OR(ISNUMBER(J7640),J7640="sans examen"),1,0)*IF(W7640&lt;MinDate,1,0),"")</f>
        <v/>
      </c>
      <c r="N7640" s="36">
        <f t="shared" ca="1" si="239"/>
        <v>0</v>
      </c>
      <c r="O7640" s="36" t="e">
        <f ca="1">LEFT(OFFSET(Lists!$Q$2,MATCH(E7640,Lists!$R$3:$R$19,0),0),4)</f>
        <v>#N/A</v>
      </c>
      <c r="P7640" s="36" t="e">
        <f ca="1">MATCH(O7640,Lists!$S$2:$S$640,1)</f>
        <v>#N/A</v>
      </c>
      <c r="Q7640" s="36" t="e">
        <f ca="1">MATCH(LEFT(OFFSET(Lists!$Q$2,MATCH(E7640,Lists!$R$3:$R$19,0)+1,0),4),Lists!$S$3:$S$640,1)</f>
        <v>#N/A</v>
      </c>
      <c r="R7640" s="36" t="e">
        <f ca="1">LEFT(OFFSET(Lists!$S$2,P7640-1+MATCH(F7640,OFFSET(Lists!$T$3,P7640-1,0,Q7640-P7640+1),0),0),6)</f>
        <v>#N/A</v>
      </c>
      <c r="S7640" s="36" t="e">
        <f ca="1">VLOOKUP(R7640,Lists!B:D,3,FALSE)</f>
        <v>#N/A</v>
      </c>
      <c r="T7640" s="36" t="str">
        <f>IF(F7640&lt;&gt;"",MATCH(R7640,'Maximum minutes'!B:B,0),"")</f>
        <v/>
      </c>
      <c r="U7640" s="36">
        <f ca="1">IF(F7640&lt;&gt;"",COUNTA(OFFSET('Maximum minutes'!$C$1,'Annexe A1 Cours'!T7640,0,1,50)),0)</f>
        <v>0</v>
      </c>
      <c r="V7640" s="37">
        <f ca="1">IFERROR(OFFSET('Maximum minutes'!$C$1,T7640+1,-1+MATCH(G7640,OFFSET('Maximum minutes'!$C$1,T7640-1,0,1,50),0)),0)</f>
        <v>0</v>
      </c>
      <c r="W7640" s="38">
        <f t="shared" ca="1" si="238"/>
        <v>0</v>
      </c>
    </row>
    <row r="7641" spans="1:23" s="36" customFormat="1" ht="18.75">
      <c r="A7641" s="34"/>
      <c r="B7641" s="39"/>
      <c r="C7641" s="39"/>
      <c r="D7641" s="35"/>
      <c r="E7641" s="40"/>
      <c r="F7641" s="39"/>
      <c r="G7641" s="39"/>
      <c r="H7641" s="39"/>
      <c r="I7641" s="34"/>
      <c r="J7641" s="34"/>
      <c r="K7641" s="34"/>
      <c r="L7641" s="34"/>
      <c r="M7641" s="43" t="str">
        <f ca="1">IFERROR(OFFSET('Maximum minutes'!$C$1,T7641,MATCH(IF(G7641&lt;&gt;"",G7641,F7641),OFFSET('Maximum minutes'!$C$1,T7641-1,0,1,U7641+1),0)-1)*IF(OR(ISNUMBER(J7641),J7641="sans examen"),1,0)*IF(W7641&lt;MinDate,1,0),"")</f>
        <v/>
      </c>
      <c r="N7641" s="36">
        <f t="shared" ca="1" si="239"/>
        <v>0</v>
      </c>
      <c r="O7641" s="36" t="e">
        <f ca="1">LEFT(OFFSET(Lists!$Q$2,MATCH(E7641,Lists!$R$3:$R$19,0),0),4)</f>
        <v>#N/A</v>
      </c>
      <c r="P7641" s="36" t="e">
        <f ca="1">MATCH(O7641,Lists!$S$2:$S$640,1)</f>
        <v>#N/A</v>
      </c>
      <c r="Q7641" s="36" t="e">
        <f ca="1">MATCH(LEFT(OFFSET(Lists!$Q$2,MATCH(E7641,Lists!$R$3:$R$19,0)+1,0),4),Lists!$S$3:$S$640,1)</f>
        <v>#N/A</v>
      </c>
      <c r="R7641" s="36" t="e">
        <f ca="1">LEFT(OFFSET(Lists!$S$2,P7641-1+MATCH(F7641,OFFSET(Lists!$T$3,P7641-1,0,Q7641-P7641+1),0),0),6)</f>
        <v>#N/A</v>
      </c>
      <c r="S7641" s="36" t="e">
        <f ca="1">VLOOKUP(R7641,Lists!B:D,3,FALSE)</f>
        <v>#N/A</v>
      </c>
      <c r="T7641" s="36" t="str">
        <f>IF(F7641&lt;&gt;"",MATCH(R7641,'Maximum minutes'!B:B,0),"")</f>
        <v/>
      </c>
      <c r="U7641" s="36">
        <f ca="1">IF(F7641&lt;&gt;"",COUNTA(OFFSET('Maximum minutes'!$C$1,'Annexe A1 Cours'!T7641,0,1,50)),0)</f>
        <v>0</v>
      </c>
      <c r="V7641" s="37">
        <f ca="1">IFERROR(OFFSET('Maximum minutes'!$C$1,T7641+1,-1+MATCH(G7641,OFFSET('Maximum minutes'!$C$1,T7641-1,0,1,50),0)),0)</f>
        <v>0</v>
      </c>
      <c r="W7641" s="38">
        <f t="shared" ca="1" si="238"/>
        <v>0</v>
      </c>
    </row>
    <row r="7642" spans="1:23" s="36" customFormat="1" ht="18.75">
      <c r="A7642" s="34"/>
      <c r="B7642" s="39"/>
      <c r="C7642" s="39"/>
      <c r="D7642" s="35"/>
      <c r="E7642" s="40"/>
      <c r="F7642" s="39"/>
      <c r="G7642" s="39"/>
      <c r="H7642" s="39"/>
      <c r="I7642" s="34"/>
      <c r="J7642" s="34"/>
      <c r="K7642" s="34"/>
      <c r="L7642" s="34"/>
      <c r="M7642" s="43" t="str">
        <f ca="1">IFERROR(OFFSET('Maximum minutes'!$C$1,T7642,MATCH(IF(G7642&lt;&gt;"",G7642,F7642),OFFSET('Maximum minutes'!$C$1,T7642-1,0,1,U7642+1),0)-1)*IF(OR(ISNUMBER(J7642),J7642="sans examen"),1,0)*IF(W7642&lt;MinDate,1,0),"")</f>
        <v/>
      </c>
      <c r="N7642" s="36">
        <f t="shared" ca="1" si="239"/>
        <v>0</v>
      </c>
      <c r="O7642" s="36" t="e">
        <f ca="1">LEFT(OFFSET(Lists!$Q$2,MATCH(E7642,Lists!$R$3:$R$19,0),0),4)</f>
        <v>#N/A</v>
      </c>
      <c r="P7642" s="36" t="e">
        <f ca="1">MATCH(O7642,Lists!$S$2:$S$640,1)</f>
        <v>#N/A</v>
      </c>
      <c r="Q7642" s="36" t="e">
        <f ca="1">MATCH(LEFT(OFFSET(Lists!$Q$2,MATCH(E7642,Lists!$R$3:$R$19,0)+1,0),4),Lists!$S$3:$S$640,1)</f>
        <v>#N/A</v>
      </c>
      <c r="R7642" s="36" t="e">
        <f ca="1">LEFT(OFFSET(Lists!$S$2,P7642-1+MATCH(F7642,OFFSET(Lists!$T$3,P7642-1,0,Q7642-P7642+1),0),0),6)</f>
        <v>#N/A</v>
      </c>
      <c r="S7642" s="36" t="e">
        <f ca="1">VLOOKUP(R7642,Lists!B:D,3,FALSE)</f>
        <v>#N/A</v>
      </c>
      <c r="T7642" s="36" t="str">
        <f>IF(F7642&lt;&gt;"",MATCH(R7642,'Maximum minutes'!B:B,0),"")</f>
        <v/>
      </c>
      <c r="U7642" s="36">
        <f ca="1">IF(F7642&lt;&gt;"",COUNTA(OFFSET('Maximum minutes'!$C$1,'Annexe A1 Cours'!T7642,0,1,50)),0)</f>
        <v>0</v>
      </c>
      <c r="V7642" s="37">
        <f ca="1">IFERROR(OFFSET('Maximum minutes'!$C$1,T7642+1,-1+MATCH(G7642,OFFSET('Maximum minutes'!$C$1,T7642-1,0,1,50),0)),0)</f>
        <v>0</v>
      </c>
      <c r="W7642" s="38">
        <f t="shared" ca="1" si="238"/>
        <v>0</v>
      </c>
    </row>
    <row r="7643" spans="1:23" s="36" customFormat="1" ht="18.75">
      <c r="A7643" s="34"/>
      <c r="B7643" s="39"/>
      <c r="C7643" s="39"/>
      <c r="D7643" s="35"/>
      <c r="E7643" s="40"/>
      <c r="F7643" s="39"/>
      <c r="G7643" s="39"/>
      <c r="H7643" s="39"/>
      <c r="I7643" s="34"/>
      <c r="J7643" s="34"/>
      <c r="K7643" s="34"/>
      <c r="L7643" s="34"/>
      <c r="M7643" s="43" t="str">
        <f ca="1">IFERROR(OFFSET('Maximum minutes'!$C$1,T7643,MATCH(IF(G7643&lt;&gt;"",G7643,F7643),OFFSET('Maximum minutes'!$C$1,T7643-1,0,1,U7643+1),0)-1)*IF(OR(ISNUMBER(J7643),J7643="sans examen"),1,0)*IF(W7643&lt;MinDate,1,0),"")</f>
        <v/>
      </c>
      <c r="N7643" s="36">
        <f t="shared" ca="1" si="239"/>
        <v>0</v>
      </c>
      <c r="O7643" s="36" t="e">
        <f ca="1">LEFT(OFFSET(Lists!$Q$2,MATCH(E7643,Lists!$R$3:$R$19,0),0),4)</f>
        <v>#N/A</v>
      </c>
      <c r="P7643" s="36" t="e">
        <f ca="1">MATCH(O7643,Lists!$S$2:$S$640,1)</f>
        <v>#N/A</v>
      </c>
      <c r="Q7643" s="36" t="e">
        <f ca="1">MATCH(LEFT(OFFSET(Lists!$Q$2,MATCH(E7643,Lists!$R$3:$R$19,0)+1,0),4),Lists!$S$3:$S$640,1)</f>
        <v>#N/A</v>
      </c>
      <c r="R7643" s="36" t="e">
        <f ca="1">LEFT(OFFSET(Lists!$S$2,P7643-1+MATCH(F7643,OFFSET(Lists!$T$3,P7643-1,0,Q7643-P7643+1),0),0),6)</f>
        <v>#N/A</v>
      </c>
      <c r="S7643" s="36" t="e">
        <f ca="1">VLOOKUP(R7643,Lists!B:D,3,FALSE)</f>
        <v>#N/A</v>
      </c>
      <c r="T7643" s="36" t="str">
        <f>IF(F7643&lt;&gt;"",MATCH(R7643,'Maximum minutes'!B:B,0),"")</f>
        <v/>
      </c>
      <c r="U7643" s="36">
        <f ca="1">IF(F7643&lt;&gt;"",COUNTA(OFFSET('Maximum minutes'!$C$1,'Annexe A1 Cours'!T7643,0,1,50)),0)</f>
        <v>0</v>
      </c>
      <c r="V7643" s="37">
        <f ca="1">IFERROR(OFFSET('Maximum minutes'!$C$1,T7643+1,-1+MATCH(G7643,OFFSET('Maximum minutes'!$C$1,T7643-1,0,1,50),0)),0)</f>
        <v>0</v>
      </c>
      <c r="W7643" s="38">
        <f t="shared" ca="1" si="238"/>
        <v>0</v>
      </c>
    </row>
    <row r="7644" spans="1:23" s="36" customFormat="1" ht="18.75">
      <c r="A7644" s="34"/>
      <c r="B7644" s="39"/>
      <c r="C7644" s="39"/>
      <c r="D7644" s="35"/>
      <c r="E7644" s="40"/>
      <c r="F7644" s="39"/>
      <c r="G7644" s="39"/>
      <c r="H7644" s="39"/>
      <c r="I7644" s="34"/>
      <c r="J7644" s="34"/>
      <c r="K7644" s="34"/>
      <c r="L7644" s="34"/>
      <c r="M7644" s="43" t="str">
        <f ca="1">IFERROR(OFFSET('Maximum minutes'!$C$1,T7644,MATCH(IF(G7644&lt;&gt;"",G7644,F7644),OFFSET('Maximum minutes'!$C$1,T7644-1,0,1,U7644+1),0)-1)*IF(OR(ISNUMBER(J7644),J7644="sans examen"),1,0)*IF(W7644&lt;MinDate,1,0),"")</f>
        <v/>
      </c>
      <c r="N7644" s="36">
        <f t="shared" ca="1" si="239"/>
        <v>0</v>
      </c>
      <c r="O7644" s="36" t="e">
        <f ca="1">LEFT(OFFSET(Lists!$Q$2,MATCH(E7644,Lists!$R$3:$R$19,0),0),4)</f>
        <v>#N/A</v>
      </c>
      <c r="P7644" s="36" t="e">
        <f ca="1">MATCH(O7644,Lists!$S$2:$S$640,1)</f>
        <v>#N/A</v>
      </c>
      <c r="Q7644" s="36" t="e">
        <f ca="1">MATCH(LEFT(OFFSET(Lists!$Q$2,MATCH(E7644,Lists!$R$3:$R$19,0)+1,0),4),Lists!$S$3:$S$640,1)</f>
        <v>#N/A</v>
      </c>
      <c r="R7644" s="36" t="e">
        <f ca="1">LEFT(OFFSET(Lists!$S$2,P7644-1+MATCH(F7644,OFFSET(Lists!$T$3,P7644-1,0,Q7644-P7644+1),0),0),6)</f>
        <v>#N/A</v>
      </c>
      <c r="S7644" s="36" t="e">
        <f ca="1">VLOOKUP(R7644,Lists!B:D,3,FALSE)</f>
        <v>#N/A</v>
      </c>
      <c r="T7644" s="36" t="str">
        <f>IF(F7644&lt;&gt;"",MATCH(R7644,'Maximum minutes'!B:B,0),"")</f>
        <v/>
      </c>
      <c r="U7644" s="36">
        <f ca="1">IF(F7644&lt;&gt;"",COUNTA(OFFSET('Maximum minutes'!$C$1,'Annexe A1 Cours'!T7644,0,1,50)),0)</f>
        <v>0</v>
      </c>
      <c r="V7644" s="37">
        <f ca="1">IFERROR(OFFSET('Maximum minutes'!$C$1,T7644+1,-1+MATCH(G7644,OFFSET('Maximum minutes'!$C$1,T7644-1,0,1,50),0)),0)</f>
        <v>0</v>
      </c>
      <c r="W7644" s="38">
        <f t="shared" ca="1" si="238"/>
        <v>0</v>
      </c>
    </row>
    <row r="7645" spans="1:23" s="36" customFormat="1" ht="18.75">
      <c r="A7645" s="34"/>
      <c r="B7645" s="39"/>
      <c r="C7645" s="39"/>
      <c r="D7645" s="35"/>
      <c r="E7645" s="40"/>
      <c r="F7645" s="39"/>
      <c r="G7645" s="39"/>
      <c r="H7645" s="39"/>
      <c r="I7645" s="34"/>
      <c r="J7645" s="34"/>
      <c r="K7645" s="34"/>
      <c r="L7645" s="34"/>
      <c r="M7645" s="43" t="str">
        <f ca="1">IFERROR(OFFSET('Maximum minutes'!$C$1,T7645,MATCH(IF(G7645&lt;&gt;"",G7645,F7645),OFFSET('Maximum minutes'!$C$1,T7645-1,0,1,U7645+1),0)-1)*IF(OR(ISNUMBER(J7645),J7645="sans examen"),1,0)*IF(W7645&lt;MinDate,1,0),"")</f>
        <v/>
      </c>
      <c r="N7645" s="36">
        <f t="shared" ca="1" si="239"/>
        <v>0</v>
      </c>
      <c r="O7645" s="36" t="e">
        <f ca="1">LEFT(OFFSET(Lists!$Q$2,MATCH(E7645,Lists!$R$3:$R$19,0),0),4)</f>
        <v>#N/A</v>
      </c>
      <c r="P7645" s="36" t="e">
        <f ca="1">MATCH(O7645,Lists!$S$2:$S$640,1)</f>
        <v>#N/A</v>
      </c>
      <c r="Q7645" s="36" t="e">
        <f ca="1">MATCH(LEFT(OFFSET(Lists!$Q$2,MATCH(E7645,Lists!$R$3:$R$19,0)+1,0),4),Lists!$S$3:$S$640,1)</f>
        <v>#N/A</v>
      </c>
      <c r="R7645" s="36" t="e">
        <f ca="1">LEFT(OFFSET(Lists!$S$2,P7645-1+MATCH(F7645,OFFSET(Lists!$T$3,P7645-1,0,Q7645-P7645+1),0),0),6)</f>
        <v>#N/A</v>
      </c>
      <c r="S7645" s="36" t="e">
        <f ca="1">VLOOKUP(R7645,Lists!B:D,3,FALSE)</f>
        <v>#N/A</v>
      </c>
      <c r="T7645" s="36" t="str">
        <f>IF(F7645&lt;&gt;"",MATCH(R7645,'Maximum minutes'!B:B,0),"")</f>
        <v/>
      </c>
      <c r="U7645" s="36">
        <f ca="1">IF(F7645&lt;&gt;"",COUNTA(OFFSET('Maximum minutes'!$C$1,'Annexe A1 Cours'!T7645,0,1,50)),0)</f>
        <v>0</v>
      </c>
      <c r="V7645" s="37">
        <f ca="1">IFERROR(OFFSET('Maximum minutes'!$C$1,T7645+1,-1+MATCH(G7645,OFFSET('Maximum minutes'!$C$1,T7645-1,0,1,50),0)),0)</f>
        <v>0</v>
      </c>
      <c r="W7645" s="38">
        <f t="shared" ca="1" si="238"/>
        <v>0</v>
      </c>
    </row>
    <row r="7646" spans="1:23" s="36" customFormat="1" ht="18.75">
      <c r="A7646" s="34"/>
      <c r="B7646" s="39"/>
      <c r="C7646" s="39"/>
      <c r="D7646" s="35"/>
      <c r="E7646" s="40"/>
      <c r="F7646" s="39"/>
      <c r="G7646" s="39"/>
      <c r="H7646" s="39"/>
      <c r="I7646" s="34"/>
      <c r="J7646" s="34"/>
      <c r="K7646" s="34"/>
      <c r="L7646" s="34"/>
      <c r="M7646" s="43" t="str">
        <f ca="1">IFERROR(OFFSET('Maximum minutes'!$C$1,T7646,MATCH(IF(G7646&lt;&gt;"",G7646,F7646),OFFSET('Maximum minutes'!$C$1,T7646-1,0,1,U7646+1),0)-1)*IF(OR(ISNUMBER(J7646),J7646="sans examen"),1,0)*IF(W7646&lt;MinDate,1,0),"")</f>
        <v/>
      </c>
      <c r="N7646" s="36">
        <f t="shared" ca="1" si="239"/>
        <v>0</v>
      </c>
      <c r="O7646" s="36" t="e">
        <f ca="1">LEFT(OFFSET(Lists!$Q$2,MATCH(E7646,Lists!$R$3:$R$19,0),0),4)</f>
        <v>#N/A</v>
      </c>
      <c r="P7646" s="36" t="e">
        <f ca="1">MATCH(O7646,Lists!$S$2:$S$640,1)</f>
        <v>#N/A</v>
      </c>
      <c r="Q7646" s="36" t="e">
        <f ca="1">MATCH(LEFT(OFFSET(Lists!$Q$2,MATCH(E7646,Lists!$R$3:$R$19,0)+1,0),4),Lists!$S$3:$S$640,1)</f>
        <v>#N/A</v>
      </c>
      <c r="R7646" s="36" t="e">
        <f ca="1">LEFT(OFFSET(Lists!$S$2,P7646-1+MATCH(F7646,OFFSET(Lists!$T$3,P7646-1,0,Q7646-P7646+1),0),0),6)</f>
        <v>#N/A</v>
      </c>
      <c r="S7646" s="36" t="e">
        <f ca="1">VLOOKUP(R7646,Lists!B:D,3,FALSE)</f>
        <v>#N/A</v>
      </c>
      <c r="T7646" s="36" t="str">
        <f>IF(F7646&lt;&gt;"",MATCH(R7646,'Maximum minutes'!B:B,0),"")</f>
        <v/>
      </c>
      <c r="U7646" s="36">
        <f ca="1">IF(F7646&lt;&gt;"",COUNTA(OFFSET('Maximum minutes'!$C$1,'Annexe A1 Cours'!T7646,0,1,50)),0)</f>
        <v>0</v>
      </c>
      <c r="V7646" s="37">
        <f ca="1">IFERROR(OFFSET('Maximum minutes'!$C$1,T7646+1,-1+MATCH(G7646,OFFSET('Maximum minutes'!$C$1,T7646-1,0,1,50),0)),0)</f>
        <v>0</v>
      </c>
      <c r="W7646" s="38">
        <f t="shared" ca="1" si="238"/>
        <v>0</v>
      </c>
    </row>
    <row r="7647" spans="1:23" s="36" customFormat="1" ht="18.75">
      <c r="A7647" s="34"/>
      <c r="B7647" s="39"/>
      <c r="C7647" s="39"/>
      <c r="D7647" s="35"/>
      <c r="E7647" s="40"/>
      <c r="F7647" s="39"/>
      <c r="G7647" s="39"/>
      <c r="H7647" s="39"/>
      <c r="I7647" s="34"/>
      <c r="J7647" s="34"/>
      <c r="K7647" s="34"/>
      <c r="L7647" s="34"/>
      <c r="M7647" s="43" t="str">
        <f ca="1">IFERROR(OFFSET('Maximum minutes'!$C$1,T7647,MATCH(IF(G7647&lt;&gt;"",G7647,F7647),OFFSET('Maximum minutes'!$C$1,T7647-1,0,1,U7647+1),0)-1)*IF(OR(ISNUMBER(J7647),J7647="sans examen"),1,0)*IF(W7647&lt;MinDate,1,0),"")</f>
        <v/>
      </c>
      <c r="N7647" s="36">
        <f t="shared" ca="1" si="239"/>
        <v>0</v>
      </c>
      <c r="O7647" s="36" t="e">
        <f ca="1">LEFT(OFFSET(Lists!$Q$2,MATCH(E7647,Lists!$R$3:$R$19,0),0),4)</f>
        <v>#N/A</v>
      </c>
      <c r="P7647" s="36" t="e">
        <f ca="1">MATCH(O7647,Lists!$S$2:$S$640,1)</f>
        <v>#N/A</v>
      </c>
      <c r="Q7647" s="36" t="e">
        <f ca="1">MATCH(LEFT(OFFSET(Lists!$Q$2,MATCH(E7647,Lists!$R$3:$R$19,0)+1,0),4),Lists!$S$3:$S$640,1)</f>
        <v>#N/A</v>
      </c>
      <c r="R7647" s="36" t="e">
        <f ca="1">LEFT(OFFSET(Lists!$S$2,P7647-1+MATCH(F7647,OFFSET(Lists!$T$3,P7647-1,0,Q7647-P7647+1),0),0),6)</f>
        <v>#N/A</v>
      </c>
      <c r="S7647" s="36" t="e">
        <f ca="1">VLOOKUP(R7647,Lists!B:D,3,FALSE)</f>
        <v>#N/A</v>
      </c>
      <c r="T7647" s="36" t="str">
        <f>IF(F7647&lt;&gt;"",MATCH(R7647,'Maximum minutes'!B:B,0),"")</f>
        <v/>
      </c>
      <c r="U7647" s="36">
        <f ca="1">IF(F7647&lt;&gt;"",COUNTA(OFFSET('Maximum minutes'!$C$1,'Annexe A1 Cours'!T7647,0,1,50)),0)</f>
        <v>0</v>
      </c>
      <c r="V7647" s="37">
        <f ca="1">IFERROR(OFFSET('Maximum minutes'!$C$1,T7647+1,-1+MATCH(G7647,OFFSET('Maximum minutes'!$C$1,T7647-1,0,1,50),0)),0)</f>
        <v>0</v>
      </c>
      <c r="W7647" s="38">
        <f t="shared" ca="1" si="238"/>
        <v>0</v>
      </c>
    </row>
    <row r="7648" spans="1:23" s="36" customFormat="1" ht="18.75">
      <c r="A7648" s="34"/>
      <c r="B7648" s="39"/>
      <c r="C7648" s="39"/>
      <c r="D7648" s="35"/>
      <c r="E7648" s="40"/>
      <c r="F7648" s="39"/>
      <c r="G7648" s="39"/>
      <c r="H7648" s="39"/>
      <c r="I7648" s="34"/>
      <c r="J7648" s="34"/>
      <c r="K7648" s="34"/>
      <c r="L7648" s="34"/>
      <c r="M7648" s="43" t="str">
        <f ca="1">IFERROR(OFFSET('Maximum minutes'!$C$1,T7648,MATCH(IF(G7648&lt;&gt;"",G7648,F7648),OFFSET('Maximum minutes'!$C$1,T7648-1,0,1,U7648+1),0)-1)*IF(OR(ISNUMBER(J7648),J7648="sans examen"),1,0)*IF(W7648&lt;MinDate,1,0),"")</f>
        <v/>
      </c>
      <c r="N7648" s="36">
        <f t="shared" ca="1" si="239"/>
        <v>0</v>
      </c>
      <c r="O7648" s="36" t="e">
        <f ca="1">LEFT(OFFSET(Lists!$Q$2,MATCH(E7648,Lists!$R$3:$R$19,0),0),4)</f>
        <v>#N/A</v>
      </c>
      <c r="P7648" s="36" t="e">
        <f ca="1">MATCH(O7648,Lists!$S$2:$S$640,1)</f>
        <v>#N/A</v>
      </c>
      <c r="Q7648" s="36" t="e">
        <f ca="1">MATCH(LEFT(OFFSET(Lists!$Q$2,MATCH(E7648,Lists!$R$3:$R$19,0)+1,0),4),Lists!$S$3:$S$640,1)</f>
        <v>#N/A</v>
      </c>
      <c r="R7648" s="36" t="e">
        <f ca="1">LEFT(OFFSET(Lists!$S$2,P7648-1+MATCH(F7648,OFFSET(Lists!$T$3,P7648-1,0,Q7648-P7648+1),0),0),6)</f>
        <v>#N/A</v>
      </c>
      <c r="S7648" s="36" t="e">
        <f ca="1">VLOOKUP(R7648,Lists!B:D,3,FALSE)</f>
        <v>#N/A</v>
      </c>
      <c r="T7648" s="36" t="str">
        <f>IF(F7648&lt;&gt;"",MATCH(R7648,'Maximum minutes'!B:B,0),"")</f>
        <v/>
      </c>
      <c r="U7648" s="36">
        <f ca="1">IF(F7648&lt;&gt;"",COUNTA(OFFSET('Maximum minutes'!$C$1,'Annexe A1 Cours'!T7648,0,1,50)),0)</f>
        <v>0</v>
      </c>
      <c r="V7648" s="37">
        <f ca="1">IFERROR(OFFSET('Maximum minutes'!$C$1,T7648+1,-1+MATCH(G7648,OFFSET('Maximum minutes'!$C$1,T7648-1,0,1,50),0)),0)</f>
        <v>0</v>
      </c>
      <c r="W7648" s="38">
        <f t="shared" ca="1" si="238"/>
        <v>0</v>
      </c>
    </row>
    <row r="7649" spans="1:23" s="36" customFormat="1" ht="18.75">
      <c r="A7649" s="34"/>
      <c r="B7649" s="39"/>
      <c r="C7649" s="39"/>
      <c r="D7649" s="35"/>
      <c r="E7649" s="40"/>
      <c r="F7649" s="39"/>
      <c r="G7649" s="39"/>
      <c r="H7649" s="39"/>
      <c r="I7649" s="34"/>
      <c r="J7649" s="34"/>
      <c r="K7649" s="34"/>
      <c r="L7649" s="34"/>
      <c r="M7649" s="43" t="str">
        <f ca="1">IFERROR(OFFSET('Maximum minutes'!$C$1,T7649,MATCH(IF(G7649&lt;&gt;"",G7649,F7649),OFFSET('Maximum minutes'!$C$1,T7649-1,0,1,U7649+1),0)-1)*IF(OR(ISNUMBER(J7649),J7649="sans examen"),1,0)*IF(W7649&lt;MinDate,1,0),"")</f>
        <v/>
      </c>
      <c r="N7649" s="36">
        <f t="shared" ca="1" si="239"/>
        <v>0</v>
      </c>
      <c r="O7649" s="36" t="e">
        <f ca="1">LEFT(OFFSET(Lists!$Q$2,MATCH(E7649,Lists!$R$3:$R$19,0),0),4)</f>
        <v>#N/A</v>
      </c>
      <c r="P7649" s="36" t="e">
        <f ca="1">MATCH(O7649,Lists!$S$2:$S$640,1)</f>
        <v>#N/A</v>
      </c>
      <c r="Q7649" s="36" t="e">
        <f ca="1">MATCH(LEFT(OFFSET(Lists!$Q$2,MATCH(E7649,Lists!$R$3:$R$19,0)+1,0),4),Lists!$S$3:$S$640,1)</f>
        <v>#N/A</v>
      </c>
      <c r="R7649" s="36" t="e">
        <f ca="1">LEFT(OFFSET(Lists!$S$2,P7649-1+MATCH(F7649,OFFSET(Lists!$T$3,P7649-1,0,Q7649-P7649+1),0),0),6)</f>
        <v>#N/A</v>
      </c>
      <c r="S7649" s="36" t="e">
        <f ca="1">VLOOKUP(R7649,Lists!B:D,3,FALSE)</f>
        <v>#N/A</v>
      </c>
      <c r="T7649" s="36" t="str">
        <f>IF(F7649&lt;&gt;"",MATCH(R7649,'Maximum minutes'!B:B,0),"")</f>
        <v/>
      </c>
      <c r="U7649" s="36">
        <f ca="1">IF(F7649&lt;&gt;"",COUNTA(OFFSET('Maximum minutes'!$C$1,'Annexe A1 Cours'!T7649,0,1,50)),0)</f>
        <v>0</v>
      </c>
      <c r="V7649" s="37">
        <f ca="1">IFERROR(OFFSET('Maximum minutes'!$C$1,T7649+1,-1+MATCH(G7649,OFFSET('Maximum minutes'!$C$1,T7649-1,0,1,50),0)),0)</f>
        <v>0</v>
      </c>
      <c r="W7649" s="38">
        <f t="shared" ca="1" si="238"/>
        <v>0</v>
      </c>
    </row>
    <row r="7650" spans="1:23" s="36" customFormat="1" ht="18.75">
      <c r="A7650" s="34"/>
      <c r="B7650" s="39"/>
      <c r="C7650" s="39"/>
      <c r="D7650" s="35"/>
      <c r="E7650" s="40"/>
      <c r="F7650" s="39"/>
      <c r="G7650" s="39"/>
      <c r="H7650" s="39"/>
      <c r="I7650" s="34"/>
      <c r="J7650" s="34"/>
      <c r="K7650" s="34"/>
      <c r="L7650" s="34"/>
      <c r="M7650" s="43" t="str">
        <f ca="1">IFERROR(OFFSET('Maximum minutes'!$C$1,T7650,MATCH(IF(G7650&lt;&gt;"",G7650,F7650),OFFSET('Maximum minutes'!$C$1,T7650-1,0,1,U7650+1),0)-1)*IF(OR(ISNUMBER(J7650),J7650="sans examen"),1,0)*IF(W7650&lt;MinDate,1,0),"")</f>
        <v/>
      </c>
      <c r="N7650" s="36">
        <f t="shared" ca="1" si="239"/>
        <v>0</v>
      </c>
      <c r="O7650" s="36" t="e">
        <f ca="1">LEFT(OFFSET(Lists!$Q$2,MATCH(E7650,Lists!$R$3:$R$19,0),0),4)</f>
        <v>#N/A</v>
      </c>
      <c r="P7650" s="36" t="e">
        <f ca="1">MATCH(O7650,Lists!$S$2:$S$640,1)</f>
        <v>#N/A</v>
      </c>
      <c r="Q7650" s="36" t="e">
        <f ca="1">MATCH(LEFT(OFFSET(Lists!$Q$2,MATCH(E7650,Lists!$R$3:$R$19,0)+1,0),4),Lists!$S$3:$S$640,1)</f>
        <v>#N/A</v>
      </c>
      <c r="R7650" s="36" t="e">
        <f ca="1">LEFT(OFFSET(Lists!$S$2,P7650-1+MATCH(F7650,OFFSET(Lists!$T$3,P7650-1,0,Q7650-P7650+1),0),0),6)</f>
        <v>#N/A</v>
      </c>
      <c r="S7650" s="36" t="e">
        <f ca="1">VLOOKUP(R7650,Lists!B:D,3,FALSE)</f>
        <v>#N/A</v>
      </c>
      <c r="T7650" s="36" t="str">
        <f>IF(F7650&lt;&gt;"",MATCH(R7650,'Maximum minutes'!B:B,0),"")</f>
        <v/>
      </c>
      <c r="U7650" s="36">
        <f ca="1">IF(F7650&lt;&gt;"",COUNTA(OFFSET('Maximum minutes'!$C$1,'Annexe A1 Cours'!T7650,0,1,50)),0)</f>
        <v>0</v>
      </c>
      <c r="V7650" s="37">
        <f ca="1">IFERROR(OFFSET('Maximum minutes'!$C$1,T7650+1,-1+MATCH(G7650,OFFSET('Maximum minutes'!$C$1,T7650-1,0,1,50),0)),0)</f>
        <v>0</v>
      </c>
      <c r="W7650" s="38">
        <f t="shared" ca="1" si="238"/>
        <v>0</v>
      </c>
    </row>
    <row r="7651" spans="1:23" s="36" customFormat="1" ht="18.75">
      <c r="A7651" s="34"/>
      <c r="B7651" s="39"/>
      <c r="C7651" s="39"/>
      <c r="D7651" s="35"/>
      <c r="E7651" s="40"/>
      <c r="F7651" s="39"/>
      <c r="G7651" s="39"/>
      <c r="H7651" s="39"/>
      <c r="I7651" s="34"/>
      <c r="J7651" s="34"/>
      <c r="K7651" s="34"/>
      <c r="L7651" s="34"/>
      <c r="M7651" s="43" t="str">
        <f ca="1">IFERROR(OFFSET('Maximum minutes'!$C$1,T7651,MATCH(IF(G7651&lt;&gt;"",G7651,F7651),OFFSET('Maximum minutes'!$C$1,T7651-1,0,1,U7651+1),0)-1)*IF(OR(ISNUMBER(J7651),J7651="sans examen"),1,0)*IF(W7651&lt;MinDate,1,0),"")</f>
        <v/>
      </c>
      <c r="N7651" s="36">
        <f t="shared" ca="1" si="239"/>
        <v>0</v>
      </c>
      <c r="O7651" s="36" t="e">
        <f ca="1">LEFT(OFFSET(Lists!$Q$2,MATCH(E7651,Lists!$R$3:$R$19,0),0),4)</f>
        <v>#N/A</v>
      </c>
      <c r="P7651" s="36" t="e">
        <f ca="1">MATCH(O7651,Lists!$S$2:$S$640,1)</f>
        <v>#N/A</v>
      </c>
      <c r="Q7651" s="36" t="e">
        <f ca="1">MATCH(LEFT(OFFSET(Lists!$Q$2,MATCH(E7651,Lists!$R$3:$R$19,0)+1,0),4),Lists!$S$3:$S$640,1)</f>
        <v>#N/A</v>
      </c>
      <c r="R7651" s="36" t="e">
        <f ca="1">LEFT(OFFSET(Lists!$S$2,P7651-1+MATCH(F7651,OFFSET(Lists!$T$3,P7651-1,0,Q7651-P7651+1),0),0),6)</f>
        <v>#N/A</v>
      </c>
      <c r="S7651" s="36" t="e">
        <f ca="1">VLOOKUP(R7651,Lists!B:D,3,FALSE)</f>
        <v>#N/A</v>
      </c>
      <c r="T7651" s="36" t="str">
        <f>IF(F7651&lt;&gt;"",MATCH(R7651,'Maximum minutes'!B:B,0),"")</f>
        <v/>
      </c>
      <c r="U7651" s="36">
        <f ca="1">IF(F7651&lt;&gt;"",COUNTA(OFFSET('Maximum minutes'!$C$1,'Annexe A1 Cours'!T7651,0,1,50)),0)</f>
        <v>0</v>
      </c>
      <c r="V7651" s="37">
        <f ca="1">IFERROR(OFFSET('Maximum minutes'!$C$1,T7651+1,-1+MATCH(G7651,OFFSET('Maximum minutes'!$C$1,T7651-1,0,1,50),0)),0)</f>
        <v>0</v>
      </c>
      <c r="W7651" s="38">
        <f t="shared" ca="1" si="238"/>
        <v>0</v>
      </c>
    </row>
    <row r="7652" spans="1:23" s="36" customFormat="1" ht="18.75">
      <c r="A7652" s="34"/>
      <c r="B7652" s="39"/>
      <c r="C7652" s="39"/>
      <c r="D7652" s="35"/>
      <c r="E7652" s="40"/>
      <c r="F7652" s="39"/>
      <c r="G7652" s="39"/>
      <c r="H7652" s="39"/>
      <c r="I7652" s="34"/>
      <c r="J7652" s="34"/>
      <c r="K7652" s="34"/>
      <c r="L7652" s="34"/>
      <c r="M7652" s="43" t="str">
        <f ca="1">IFERROR(OFFSET('Maximum minutes'!$C$1,T7652,MATCH(IF(G7652&lt;&gt;"",G7652,F7652),OFFSET('Maximum minutes'!$C$1,T7652-1,0,1,U7652+1),0)-1)*IF(OR(ISNUMBER(J7652),J7652="sans examen"),1,0)*IF(W7652&lt;MinDate,1,0),"")</f>
        <v/>
      </c>
      <c r="N7652" s="36">
        <f t="shared" ca="1" si="239"/>
        <v>0</v>
      </c>
      <c r="O7652" s="36" t="e">
        <f ca="1">LEFT(OFFSET(Lists!$Q$2,MATCH(E7652,Lists!$R$3:$R$19,0),0),4)</f>
        <v>#N/A</v>
      </c>
      <c r="P7652" s="36" t="e">
        <f ca="1">MATCH(O7652,Lists!$S$2:$S$640,1)</f>
        <v>#N/A</v>
      </c>
      <c r="Q7652" s="36" t="e">
        <f ca="1">MATCH(LEFT(OFFSET(Lists!$Q$2,MATCH(E7652,Lists!$R$3:$R$19,0)+1,0),4),Lists!$S$3:$S$640,1)</f>
        <v>#N/A</v>
      </c>
      <c r="R7652" s="36" t="e">
        <f ca="1">LEFT(OFFSET(Lists!$S$2,P7652-1+MATCH(F7652,OFFSET(Lists!$T$3,P7652-1,0,Q7652-P7652+1),0),0),6)</f>
        <v>#N/A</v>
      </c>
      <c r="S7652" s="36" t="e">
        <f ca="1">VLOOKUP(R7652,Lists!B:D,3,FALSE)</f>
        <v>#N/A</v>
      </c>
      <c r="T7652" s="36" t="str">
        <f>IF(F7652&lt;&gt;"",MATCH(R7652,'Maximum minutes'!B:B,0),"")</f>
        <v/>
      </c>
      <c r="U7652" s="36">
        <f ca="1">IF(F7652&lt;&gt;"",COUNTA(OFFSET('Maximum minutes'!$C$1,'Annexe A1 Cours'!T7652,0,1,50)),0)</f>
        <v>0</v>
      </c>
      <c r="V7652" s="37">
        <f ca="1">IFERROR(OFFSET('Maximum minutes'!$C$1,T7652+1,-1+MATCH(G7652,OFFSET('Maximum minutes'!$C$1,T7652-1,0,1,50),0)),0)</f>
        <v>0</v>
      </c>
      <c r="W7652" s="38">
        <f t="shared" ca="1" si="238"/>
        <v>0</v>
      </c>
    </row>
    <row r="7653" spans="1:23" s="36" customFormat="1" ht="18.75">
      <c r="A7653" s="34"/>
      <c r="B7653" s="39"/>
      <c r="C7653" s="39"/>
      <c r="D7653" s="35"/>
      <c r="E7653" s="40"/>
      <c r="F7653" s="39"/>
      <c r="G7653" s="39"/>
      <c r="H7653" s="39"/>
      <c r="I7653" s="34"/>
      <c r="J7653" s="34"/>
      <c r="K7653" s="34"/>
      <c r="L7653" s="34"/>
      <c r="M7653" s="43" t="str">
        <f ca="1">IFERROR(OFFSET('Maximum minutes'!$C$1,T7653,MATCH(IF(G7653&lt;&gt;"",G7653,F7653),OFFSET('Maximum minutes'!$C$1,T7653-1,0,1,U7653+1),0)-1)*IF(OR(ISNUMBER(J7653),J7653="sans examen"),1,0)*IF(W7653&lt;MinDate,1,0),"")</f>
        <v/>
      </c>
      <c r="N7653" s="36">
        <f t="shared" ca="1" si="239"/>
        <v>0</v>
      </c>
      <c r="O7653" s="36" t="e">
        <f ca="1">LEFT(OFFSET(Lists!$Q$2,MATCH(E7653,Lists!$R$3:$R$19,0),0),4)</f>
        <v>#N/A</v>
      </c>
      <c r="P7653" s="36" t="e">
        <f ca="1">MATCH(O7653,Lists!$S$2:$S$640,1)</f>
        <v>#N/A</v>
      </c>
      <c r="Q7653" s="36" t="e">
        <f ca="1">MATCH(LEFT(OFFSET(Lists!$Q$2,MATCH(E7653,Lists!$R$3:$R$19,0)+1,0),4),Lists!$S$3:$S$640,1)</f>
        <v>#N/A</v>
      </c>
      <c r="R7653" s="36" t="e">
        <f ca="1">LEFT(OFFSET(Lists!$S$2,P7653-1+MATCH(F7653,OFFSET(Lists!$T$3,P7653-1,0,Q7653-P7653+1),0),0),6)</f>
        <v>#N/A</v>
      </c>
      <c r="S7653" s="36" t="e">
        <f ca="1">VLOOKUP(R7653,Lists!B:D,3,FALSE)</f>
        <v>#N/A</v>
      </c>
      <c r="T7653" s="36" t="str">
        <f>IF(F7653&lt;&gt;"",MATCH(R7653,'Maximum minutes'!B:B,0),"")</f>
        <v/>
      </c>
      <c r="U7653" s="36">
        <f ca="1">IF(F7653&lt;&gt;"",COUNTA(OFFSET('Maximum minutes'!$C$1,'Annexe A1 Cours'!T7653,0,1,50)),0)</f>
        <v>0</v>
      </c>
      <c r="V7653" s="37">
        <f ca="1">IFERROR(OFFSET('Maximum minutes'!$C$1,T7653+1,-1+MATCH(G7653,OFFSET('Maximum minutes'!$C$1,T7653-1,0,1,50),0)),0)</f>
        <v>0</v>
      </c>
      <c r="W7653" s="38">
        <f t="shared" ca="1" si="238"/>
        <v>0</v>
      </c>
    </row>
    <row r="7654" spans="1:23" s="36" customFormat="1" ht="18.75">
      <c r="A7654" s="34"/>
      <c r="B7654" s="39"/>
      <c r="C7654" s="39"/>
      <c r="D7654" s="35"/>
      <c r="E7654" s="40"/>
      <c r="F7654" s="39"/>
      <c r="G7654" s="39"/>
      <c r="H7654" s="39"/>
      <c r="I7654" s="34"/>
      <c r="J7654" s="34"/>
      <c r="K7654" s="34"/>
      <c r="L7654" s="34"/>
      <c r="M7654" s="43" t="str">
        <f ca="1">IFERROR(OFFSET('Maximum minutes'!$C$1,T7654,MATCH(IF(G7654&lt;&gt;"",G7654,F7654),OFFSET('Maximum minutes'!$C$1,T7654-1,0,1,U7654+1),0)-1)*IF(OR(ISNUMBER(J7654),J7654="sans examen"),1,0)*IF(W7654&lt;MinDate,1,0),"")</f>
        <v/>
      </c>
      <c r="N7654" s="36">
        <f t="shared" ca="1" si="239"/>
        <v>0</v>
      </c>
      <c r="O7654" s="36" t="e">
        <f ca="1">LEFT(OFFSET(Lists!$Q$2,MATCH(E7654,Lists!$R$3:$R$19,0),0),4)</f>
        <v>#N/A</v>
      </c>
      <c r="P7654" s="36" t="e">
        <f ca="1">MATCH(O7654,Lists!$S$2:$S$640,1)</f>
        <v>#N/A</v>
      </c>
      <c r="Q7654" s="36" t="e">
        <f ca="1">MATCH(LEFT(OFFSET(Lists!$Q$2,MATCH(E7654,Lists!$R$3:$R$19,0)+1,0),4),Lists!$S$3:$S$640,1)</f>
        <v>#N/A</v>
      </c>
      <c r="R7654" s="36" t="e">
        <f ca="1">LEFT(OFFSET(Lists!$S$2,P7654-1+MATCH(F7654,OFFSET(Lists!$T$3,P7654-1,0,Q7654-P7654+1),0),0),6)</f>
        <v>#N/A</v>
      </c>
      <c r="S7654" s="36" t="e">
        <f ca="1">VLOOKUP(R7654,Lists!B:D,3,FALSE)</f>
        <v>#N/A</v>
      </c>
      <c r="T7654" s="36" t="str">
        <f>IF(F7654&lt;&gt;"",MATCH(R7654,'Maximum minutes'!B:B,0),"")</f>
        <v/>
      </c>
      <c r="U7654" s="36">
        <f ca="1">IF(F7654&lt;&gt;"",COUNTA(OFFSET('Maximum minutes'!$C$1,'Annexe A1 Cours'!T7654,0,1,50)),0)</f>
        <v>0</v>
      </c>
      <c r="V7654" s="37">
        <f ca="1">IFERROR(OFFSET('Maximum minutes'!$C$1,T7654+1,-1+MATCH(G7654,OFFSET('Maximum minutes'!$C$1,T7654-1,0,1,50),0)),0)</f>
        <v>0</v>
      </c>
      <c r="W7654" s="38">
        <f t="shared" ca="1" si="238"/>
        <v>0</v>
      </c>
    </row>
    <row r="7655" spans="1:23" s="36" customFormat="1" ht="18.75">
      <c r="A7655" s="34"/>
      <c r="B7655" s="39"/>
      <c r="C7655" s="39"/>
      <c r="D7655" s="35"/>
      <c r="E7655" s="40"/>
      <c r="F7655" s="39"/>
      <c r="G7655" s="39"/>
      <c r="H7655" s="39"/>
      <c r="I7655" s="34"/>
      <c r="J7655" s="34"/>
      <c r="K7655" s="34"/>
      <c r="L7655" s="34"/>
      <c r="M7655" s="43" t="str">
        <f ca="1">IFERROR(OFFSET('Maximum minutes'!$C$1,T7655,MATCH(IF(G7655&lt;&gt;"",G7655,F7655),OFFSET('Maximum minutes'!$C$1,T7655-1,0,1,U7655+1),0)-1)*IF(OR(ISNUMBER(J7655),J7655="sans examen"),1,0)*IF(W7655&lt;MinDate,1,0),"")</f>
        <v/>
      </c>
      <c r="N7655" s="36">
        <f t="shared" ca="1" si="239"/>
        <v>0</v>
      </c>
      <c r="O7655" s="36" t="e">
        <f ca="1">LEFT(OFFSET(Lists!$Q$2,MATCH(E7655,Lists!$R$3:$R$19,0),0),4)</f>
        <v>#N/A</v>
      </c>
      <c r="P7655" s="36" t="e">
        <f ca="1">MATCH(O7655,Lists!$S$2:$S$640,1)</f>
        <v>#N/A</v>
      </c>
      <c r="Q7655" s="36" t="e">
        <f ca="1">MATCH(LEFT(OFFSET(Lists!$Q$2,MATCH(E7655,Lists!$R$3:$R$19,0)+1,0),4),Lists!$S$3:$S$640,1)</f>
        <v>#N/A</v>
      </c>
      <c r="R7655" s="36" t="e">
        <f ca="1">LEFT(OFFSET(Lists!$S$2,P7655-1+MATCH(F7655,OFFSET(Lists!$T$3,P7655-1,0,Q7655-P7655+1),0),0),6)</f>
        <v>#N/A</v>
      </c>
      <c r="S7655" s="36" t="e">
        <f ca="1">VLOOKUP(R7655,Lists!B:D,3,FALSE)</f>
        <v>#N/A</v>
      </c>
      <c r="T7655" s="36" t="str">
        <f>IF(F7655&lt;&gt;"",MATCH(R7655,'Maximum minutes'!B:B,0),"")</f>
        <v/>
      </c>
      <c r="U7655" s="36">
        <f ca="1">IF(F7655&lt;&gt;"",COUNTA(OFFSET('Maximum minutes'!$C$1,'Annexe A1 Cours'!T7655,0,1,50)),0)</f>
        <v>0</v>
      </c>
      <c r="V7655" s="37">
        <f ca="1">IFERROR(OFFSET('Maximum minutes'!$C$1,T7655+1,-1+MATCH(G7655,OFFSET('Maximum minutes'!$C$1,T7655-1,0,1,50),0)),0)</f>
        <v>0</v>
      </c>
      <c r="W7655" s="38">
        <f t="shared" ca="1" si="238"/>
        <v>0</v>
      </c>
    </row>
    <row r="7656" spans="1:23" s="36" customFormat="1" ht="18.75">
      <c r="A7656" s="34"/>
      <c r="B7656" s="39"/>
      <c r="C7656" s="39"/>
      <c r="D7656" s="35"/>
      <c r="E7656" s="40"/>
      <c r="F7656" s="39"/>
      <c r="G7656" s="39"/>
      <c r="H7656" s="39"/>
      <c r="I7656" s="34"/>
      <c r="J7656" s="34"/>
      <c r="K7656" s="34"/>
      <c r="L7656" s="34"/>
      <c r="M7656" s="43" t="str">
        <f ca="1">IFERROR(OFFSET('Maximum minutes'!$C$1,T7656,MATCH(IF(G7656&lt;&gt;"",G7656,F7656),OFFSET('Maximum minutes'!$C$1,T7656-1,0,1,U7656+1),0)-1)*IF(OR(ISNUMBER(J7656),J7656="sans examen"),1,0)*IF(W7656&lt;MinDate,1,0),"")</f>
        <v/>
      </c>
      <c r="N7656" s="36">
        <f t="shared" ca="1" si="239"/>
        <v>0</v>
      </c>
      <c r="O7656" s="36" t="e">
        <f ca="1">LEFT(OFFSET(Lists!$Q$2,MATCH(E7656,Lists!$R$3:$R$19,0),0),4)</f>
        <v>#N/A</v>
      </c>
      <c r="P7656" s="36" t="e">
        <f ca="1">MATCH(O7656,Lists!$S$2:$S$640,1)</f>
        <v>#N/A</v>
      </c>
      <c r="Q7656" s="36" t="e">
        <f ca="1">MATCH(LEFT(OFFSET(Lists!$Q$2,MATCH(E7656,Lists!$R$3:$R$19,0)+1,0),4),Lists!$S$3:$S$640,1)</f>
        <v>#N/A</v>
      </c>
      <c r="R7656" s="36" t="e">
        <f ca="1">LEFT(OFFSET(Lists!$S$2,P7656-1+MATCH(F7656,OFFSET(Lists!$T$3,P7656-1,0,Q7656-P7656+1),0),0),6)</f>
        <v>#N/A</v>
      </c>
      <c r="S7656" s="36" t="e">
        <f ca="1">VLOOKUP(R7656,Lists!B:D,3,FALSE)</f>
        <v>#N/A</v>
      </c>
      <c r="T7656" s="36" t="str">
        <f>IF(F7656&lt;&gt;"",MATCH(R7656,'Maximum minutes'!B:B,0),"")</f>
        <v/>
      </c>
      <c r="U7656" s="36">
        <f ca="1">IF(F7656&lt;&gt;"",COUNTA(OFFSET('Maximum minutes'!$C$1,'Annexe A1 Cours'!T7656,0,1,50)),0)</f>
        <v>0</v>
      </c>
      <c r="V7656" s="37">
        <f ca="1">IFERROR(OFFSET('Maximum minutes'!$C$1,T7656+1,-1+MATCH(G7656,OFFSET('Maximum minutes'!$C$1,T7656-1,0,1,50),0)),0)</f>
        <v>0</v>
      </c>
      <c r="W7656" s="38">
        <f t="shared" ca="1" si="238"/>
        <v>0</v>
      </c>
    </row>
    <row r="7657" spans="1:23" s="36" customFormat="1" ht="18.75">
      <c r="A7657" s="34"/>
      <c r="B7657" s="39"/>
      <c r="C7657" s="39"/>
      <c r="D7657" s="35"/>
      <c r="E7657" s="40"/>
      <c r="F7657" s="39"/>
      <c r="G7657" s="39"/>
      <c r="H7657" s="39"/>
      <c r="I7657" s="34"/>
      <c r="J7657" s="34"/>
      <c r="K7657" s="34"/>
      <c r="L7657" s="34"/>
      <c r="M7657" s="43" t="str">
        <f ca="1">IFERROR(OFFSET('Maximum minutes'!$C$1,T7657,MATCH(IF(G7657&lt;&gt;"",G7657,F7657),OFFSET('Maximum minutes'!$C$1,T7657-1,0,1,U7657+1),0)-1)*IF(OR(ISNUMBER(J7657),J7657="sans examen"),1,0)*IF(W7657&lt;MinDate,1,0),"")</f>
        <v/>
      </c>
      <c r="N7657" s="36">
        <f t="shared" ca="1" si="239"/>
        <v>0</v>
      </c>
      <c r="O7657" s="36" t="e">
        <f ca="1">LEFT(OFFSET(Lists!$Q$2,MATCH(E7657,Lists!$R$3:$R$19,0),0),4)</f>
        <v>#N/A</v>
      </c>
      <c r="P7657" s="36" t="e">
        <f ca="1">MATCH(O7657,Lists!$S$2:$S$640,1)</f>
        <v>#N/A</v>
      </c>
      <c r="Q7657" s="36" t="e">
        <f ca="1">MATCH(LEFT(OFFSET(Lists!$Q$2,MATCH(E7657,Lists!$R$3:$R$19,0)+1,0),4),Lists!$S$3:$S$640,1)</f>
        <v>#N/A</v>
      </c>
      <c r="R7657" s="36" t="e">
        <f ca="1">LEFT(OFFSET(Lists!$S$2,P7657-1+MATCH(F7657,OFFSET(Lists!$T$3,P7657-1,0,Q7657-P7657+1),0),0),6)</f>
        <v>#N/A</v>
      </c>
      <c r="S7657" s="36" t="e">
        <f ca="1">VLOOKUP(R7657,Lists!B:D,3,FALSE)</f>
        <v>#N/A</v>
      </c>
      <c r="T7657" s="36" t="str">
        <f>IF(F7657&lt;&gt;"",MATCH(R7657,'Maximum minutes'!B:B,0),"")</f>
        <v/>
      </c>
      <c r="U7657" s="36">
        <f ca="1">IF(F7657&lt;&gt;"",COUNTA(OFFSET('Maximum minutes'!$C$1,'Annexe A1 Cours'!T7657,0,1,50)),0)</f>
        <v>0</v>
      </c>
      <c r="V7657" s="37">
        <f ca="1">IFERROR(OFFSET('Maximum minutes'!$C$1,T7657+1,-1+MATCH(G7657,OFFSET('Maximum minutes'!$C$1,T7657-1,0,1,50),0)),0)</f>
        <v>0</v>
      </c>
      <c r="W7657" s="38">
        <f t="shared" ca="1" si="238"/>
        <v>0</v>
      </c>
    </row>
    <row r="7658" spans="1:23" s="36" customFormat="1" ht="18.75">
      <c r="A7658" s="34"/>
      <c r="B7658" s="39"/>
      <c r="C7658" s="39"/>
      <c r="D7658" s="35"/>
      <c r="E7658" s="40"/>
      <c r="F7658" s="39"/>
      <c r="G7658" s="39"/>
      <c r="H7658" s="39"/>
      <c r="I7658" s="34"/>
      <c r="J7658" s="34"/>
      <c r="K7658" s="34"/>
      <c r="L7658" s="34"/>
      <c r="M7658" s="43" t="str">
        <f ca="1">IFERROR(OFFSET('Maximum minutes'!$C$1,T7658,MATCH(IF(G7658&lt;&gt;"",G7658,F7658),OFFSET('Maximum minutes'!$C$1,T7658-1,0,1,U7658+1),0)-1)*IF(OR(ISNUMBER(J7658),J7658="sans examen"),1,0)*IF(W7658&lt;MinDate,1,0),"")</f>
        <v/>
      </c>
      <c r="N7658" s="36">
        <f t="shared" ca="1" si="239"/>
        <v>0</v>
      </c>
      <c r="O7658" s="36" t="e">
        <f ca="1">LEFT(OFFSET(Lists!$Q$2,MATCH(E7658,Lists!$R$3:$R$19,0),0),4)</f>
        <v>#N/A</v>
      </c>
      <c r="P7658" s="36" t="e">
        <f ca="1">MATCH(O7658,Lists!$S$2:$S$640,1)</f>
        <v>#N/A</v>
      </c>
      <c r="Q7658" s="36" t="e">
        <f ca="1">MATCH(LEFT(OFFSET(Lists!$Q$2,MATCH(E7658,Lists!$R$3:$R$19,0)+1,0),4),Lists!$S$3:$S$640,1)</f>
        <v>#N/A</v>
      </c>
      <c r="R7658" s="36" t="e">
        <f ca="1">LEFT(OFFSET(Lists!$S$2,P7658-1+MATCH(F7658,OFFSET(Lists!$T$3,P7658-1,0,Q7658-P7658+1),0),0),6)</f>
        <v>#N/A</v>
      </c>
      <c r="S7658" s="36" t="e">
        <f ca="1">VLOOKUP(R7658,Lists!B:D,3,FALSE)</f>
        <v>#N/A</v>
      </c>
      <c r="T7658" s="36" t="str">
        <f>IF(F7658&lt;&gt;"",MATCH(R7658,'Maximum minutes'!B:B,0),"")</f>
        <v/>
      </c>
      <c r="U7658" s="36">
        <f ca="1">IF(F7658&lt;&gt;"",COUNTA(OFFSET('Maximum minutes'!$C$1,'Annexe A1 Cours'!T7658,0,1,50)),0)</f>
        <v>0</v>
      </c>
      <c r="V7658" s="37">
        <f ca="1">IFERROR(OFFSET('Maximum minutes'!$C$1,T7658+1,-1+MATCH(G7658,OFFSET('Maximum minutes'!$C$1,T7658-1,0,1,50),0)),0)</f>
        <v>0</v>
      </c>
      <c r="W7658" s="38">
        <f t="shared" ca="1" si="238"/>
        <v>0</v>
      </c>
    </row>
    <row r="7659" spans="1:23" s="36" customFormat="1" ht="18.75">
      <c r="A7659" s="34"/>
      <c r="B7659" s="39"/>
      <c r="C7659" s="39"/>
      <c r="D7659" s="35"/>
      <c r="E7659" s="40"/>
      <c r="F7659" s="39"/>
      <c r="G7659" s="39"/>
      <c r="H7659" s="39"/>
      <c r="I7659" s="34"/>
      <c r="J7659" s="34"/>
      <c r="K7659" s="34"/>
      <c r="L7659" s="34"/>
      <c r="M7659" s="43" t="str">
        <f ca="1">IFERROR(OFFSET('Maximum minutes'!$C$1,T7659,MATCH(IF(G7659&lt;&gt;"",G7659,F7659),OFFSET('Maximum minutes'!$C$1,T7659-1,0,1,U7659+1),0)-1)*IF(OR(ISNUMBER(J7659),J7659="sans examen"),1,0)*IF(W7659&lt;MinDate,1,0),"")</f>
        <v/>
      </c>
      <c r="N7659" s="36">
        <f t="shared" ca="1" si="239"/>
        <v>0</v>
      </c>
      <c r="O7659" s="36" t="e">
        <f ca="1">LEFT(OFFSET(Lists!$Q$2,MATCH(E7659,Lists!$R$3:$R$19,0),0),4)</f>
        <v>#N/A</v>
      </c>
      <c r="P7659" s="36" t="e">
        <f ca="1">MATCH(O7659,Lists!$S$2:$S$640,1)</f>
        <v>#N/A</v>
      </c>
      <c r="Q7659" s="36" t="e">
        <f ca="1">MATCH(LEFT(OFFSET(Lists!$Q$2,MATCH(E7659,Lists!$R$3:$R$19,0)+1,0),4),Lists!$S$3:$S$640,1)</f>
        <v>#N/A</v>
      </c>
      <c r="R7659" s="36" t="e">
        <f ca="1">LEFT(OFFSET(Lists!$S$2,P7659-1+MATCH(F7659,OFFSET(Lists!$T$3,P7659-1,0,Q7659-P7659+1),0),0),6)</f>
        <v>#N/A</v>
      </c>
      <c r="S7659" s="36" t="e">
        <f ca="1">VLOOKUP(R7659,Lists!B:D,3,FALSE)</f>
        <v>#N/A</v>
      </c>
      <c r="T7659" s="36" t="str">
        <f>IF(F7659&lt;&gt;"",MATCH(R7659,'Maximum minutes'!B:B,0),"")</f>
        <v/>
      </c>
      <c r="U7659" s="36">
        <f ca="1">IF(F7659&lt;&gt;"",COUNTA(OFFSET('Maximum minutes'!$C$1,'Annexe A1 Cours'!T7659,0,1,50)),0)</f>
        <v>0</v>
      </c>
      <c r="V7659" s="37">
        <f ca="1">IFERROR(OFFSET('Maximum minutes'!$C$1,T7659+1,-1+MATCH(G7659,OFFSET('Maximum minutes'!$C$1,T7659-1,0,1,50),0)),0)</f>
        <v>0</v>
      </c>
      <c r="W7659" s="38">
        <f t="shared" ca="1" si="238"/>
        <v>0</v>
      </c>
    </row>
    <row r="7660" spans="1:23" s="36" customFormat="1" ht="18.75">
      <c r="A7660" s="34"/>
      <c r="B7660" s="39"/>
      <c r="C7660" s="39"/>
      <c r="D7660" s="35"/>
      <c r="E7660" s="40"/>
      <c r="F7660" s="39"/>
      <c r="G7660" s="39"/>
      <c r="H7660" s="39"/>
      <c r="I7660" s="34"/>
      <c r="J7660" s="34"/>
      <c r="K7660" s="34"/>
      <c r="L7660" s="34"/>
      <c r="M7660" s="43" t="str">
        <f ca="1">IFERROR(OFFSET('Maximum minutes'!$C$1,T7660,MATCH(IF(G7660&lt;&gt;"",G7660,F7660),OFFSET('Maximum minutes'!$C$1,T7660-1,0,1,U7660+1),0)-1)*IF(OR(ISNUMBER(J7660),J7660="sans examen"),1,0)*IF(W7660&lt;MinDate,1,0),"")</f>
        <v/>
      </c>
      <c r="N7660" s="36">
        <f t="shared" ca="1" si="239"/>
        <v>0</v>
      </c>
      <c r="O7660" s="36" t="e">
        <f ca="1">LEFT(OFFSET(Lists!$Q$2,MATCH(E7660,Lists!$R$3:$R$19,0),0),4)</f>
        <v>#N/A</v>
      </c>
      <c r="P7660" s="36" t="e">
        <f ca="1">MATCH(O7660,Lists!$S$2:$S$640,1)</f>
        <v>#N/A</v>
      </c>
      <c r="Q7660" s="36" t="e">
        <f ca="1">MATCH(LEFT(OFFSET(Lists!$Q$2,MATCH(E7660,Lists!$R$3:$R$19,0)+1,0),4),Lists!$S$3:$S$640,1)</f>
        <v>#N/A</v>
      </c>
      <c r="R7660" s="36" t="e">
        <f ca="1">LEFT(OFFSET(Lists!$S$2,P7660-1+MATCH(F7660,OFFSET(Lists!$T$3,P7660-1,0,Q7660-P7660+1),0),0),6)</f>
        <v>#N/A</v>
      </c>
      <c r="S7660" s="36" t="e">
        <f ca="1">VLOOKUP(R7660,Lists!B:D,3,FALSE)</f>
        <v>#N/A</v>
      </c>
      <c r="T7660" s="36" t="str">
        <f>IF(F7660&lt;&gt;"",MATCH(R7660,'Maximum minutes'!B:B,0),"")</f>
        <v/>
      </c>
      <c r="U7660" s="36">
        <f ca="1">IF(F7660&lt;&gt;"",COUNTA(OFFSET('Maximum minutes'!$C$1,'Annexe A1 Cours'!T7660,0,1,50)),0)</f>
        <v>0</v>
      </c>
      <c r="V7660" s="37">
        <f ca="1">IFERROR(OFFSET('Maximum minutes'!$C$1,T7660+1,-1+MATCH(G7660,OFFSET('Maximum minutes'!$C$1,T7660-1,0,1,50),0)),0)</f>
        <v>0</v>
      </c>
      <c r="W7660" s="38">
        <f t="shared" ca="1" si="238"/>
        <v>0</v>
      </c>
    </row>
    <row r="7661" spans="1:23" s="36" customFormat="1" ht="18.75">
      <c r="A7661" s="34"/>
      <c r="B7661" s="39"/>
      <c r="C7661" s="39"/>
      <c r="D7661" s="35"/>
      <c r="E7661" s="40"/>
      <c r="F7661" s="39"/>
      <c r="G7661" s="39"/>
      <c r="H7661" s="39"/>
      <c r="I7661" s="34"/>
      <c r="J7661" s="34"/>
      <c r="K7661" s="34"/>
      <c r="L7661" s="34"/>
      <c r="M7661" s="43" t="str">
        <f ca="1">IFERROR(OFFSET('Maximum minutes'!$C$1,T7661,MATCH(IF(G7661&lt;&gt;"",G7661,F7661),OFFSET('Maximum minutes'!$C$1,T7661-1,0,1,U7661+1),0)-1)*IF(OR(ISNUMBER(J7661),J7661="sans examen"),1,0)*IF(W7661&lt;MinDate,1,0),"")</f>
        <v/>
      </c>
      <c r="N7661" s="36">
        <f t="shared" ca="1" si="239"/>
        <v>0</v>
      </c>
      <c r="O7661" s="36" t="e">
        <f ca="1">LEFT(OFFSET(Lists!$Q$2,MATCH(E7661,Lists!$R$3:$R$19,0),0),4)</f>
        <v>#N/A</v>
      </c>
      <c r="P7661" s="36" t="e">
        <f ca="1">MATCH(O7661,Lists!$S$2:$S$640,1)</f>
        <v>#N/A</v>
      </c>
      <c r="Q7661" s="36" t="e">
        <f ca="1">MATCH(LEFT(OFFSET(Lists!$Q$2,MATCH(E7661,Lists!$R$3:$R$19,0)+1,0),4),Lists!$S$3:$S$640,1)</f>
        <v>#N/A</v>
      </c>
      <c r="R7661" s="36" t="e">
        <f ca="1">LEFT(OFFSET(Lists!$S$2,P7661-1+MATCH(F7661,OFFSET(Lists!$T$3,P7661-1,0,Q7661-P7661+1),0),0),6)</f>
        <v>#N/A</v>
      </c>
      <c r="S7661" s="36" t="e">
        <f ca="1">VLOOKUP(R7661,Lists!B:D,3,FALSE)</f>
        <v>#N/A</v>
      </c>
      <c r="T7661" s="36" t="str">
        <f>IF(F7661&lt;&gt;"",MATCH(R7661,'Maximum minutes'!B:B,0),"")</f>
        <v/>
      </c>
      <c r="U7661" s="36">
        <f ca="1">IF(F7661&lt;&gt;"",COUNTA(OFFSET('Maximum minutes'!$C$1,'Annexe A1 Cours'!T7661,0,1,50)),0)</f>
        <v>0</v>
      </c>
      <c r="V7661" s="37">
        <f ca="1">IFERROR(OFFSET('Maximum minutes'!$C$1,T7661+1,-1+MATCH(G7661,OFFSET('Maximum minutes'!$C$1,T7661-1,0,1,50),0)),0)</f>
        <v>0</v>
      </c>
      <c r="W7661" s="38">
        <f t="shared" ca="1" si="238"/>
        <v>0</v>
      </c>
    </row>
    <row r="7662" spans="1:23" s="36" customFormat="1" ht="18.75">
      <c r="A7662" s="34"/>
      <c r="B7662" s="39"/>
      <c r="C7662" s="39"/>
      <c r="D7662" s="35"/>
      <c r="E7662" s="40"/>
      <c r="F7662" s="39"/>
      <c r="G7662" s="39"/>
      <c r="H7662" s="39"/>
      <c r="I7662" s="34"/>
      <c r="J7662" s="34"/>
      <c r="K7662" s="34"/>
      <c r="L7662" s="34"/>
      <c r="M7662" s="43" t="str">
        <f ca="1">IFERROR(OFFSET('Maximum minutes'!$C$1,T7662,MATCH(IF(G7662&lt;&gt;"",G7662,F7662),OFFSET('Maximum minutes'!$C$1,T7662-1,0,1,U7662+1),0)-1)*IF(OR(ISNUMBER(J7662),J7662="sans examen"),1,0)*IF(W7662&lt;MinDate,1,0),"")</f>
        <v/>
      </c>
      <c r="N7662" s="36">
        <f t="shared" ca="1" si="239"/>
        <v>0</v>
      </c>
      <c r="O7662" s="36" t="e">
        <f ca="1">LEFT(OFFSET(Lists!$Q$2,MATCH(E7662,Lists!$R$3:$R$19,0),0),4)</f>
        <v>#N/A</v>
      </c>
      <c r="P7662" s="36" t="e">
        <f ca="1">MATCH(O7662,Lists!$S$2:$S$640,1)</f>
        <v>#N/A</v>
      </c>
      <c r="Q7662" s="36" t="e">
        <f ca="1">MATCH(LEFT(OFFSET(Lists!$Q$2,MATCH(E7662,Lists!$R$3:$R$19,0)+1,0),4),Lists!$S$3:$S$640,1)</f>
        <v>#N/A</v>
      </c>
      <c r="R7662" s="36" t="e">
        <f ca="1">LEFT(OFFSET(Lists!$S$2,P7662-1+MATCH(F7662,OFFSET(Lists!$T$3,P7662-1,0,Q7662-P7662+1),0),0),6)</f>
        <v>#N/A</v>
      </c>
      <c r="S7662" s="36" t="e">
        <f ca="1">VLOOKUP(R7662,Lists!B:D,3,FALSE)</f>
        <v>#N/A</v>
      </c>
      <c r="T7662" s="36" t="str">
        <f>IF(F7662&lt;&gt;"",MATCH(R7662,'Maximum minutes'!B:B,0),"")</f>
        <v/>
      </c>
      <c r="U7662" s="36">
        <f ca="1">IF(F7662&lt;&gt;"",COUNTA(OFFSET('Maximum minutes'!$C$1,'Annexe A1 Cours'!T7662,0,1,50)),0)</f>
        <v>0</v>
      </c>
      <c r="V7662" s="37">
        <f ca="1">IFERROR(OFFSET('Maximum minutes'!$C$1,T7662+1,-1+MATCH(G7662,OFFSET('Maximum minutes'!$C$1,T7662-1,0,1,50),0)),0)</f>
        <v>0</v>
      </c>
      <c r="W7662" s="38">
        <f t="shared" ca="1" si="238"/>
        <v>0</v>
      </c>
    </row>
    <row r="7663" spans="1:23" s="36" customFormat="1" ht="18.75">
      <c r="A7663" s="34"/>
      <c r="B7663" s="39"/>
      <c r="C7663" s="39"/>
      <c r="D7663" s="35"/>
      <c r="E7663" s="40"/>
      <c r="F7663" s="39"/>
      <c r="G7663" s="39"/>
      <c r="H7663" s="39"/>
      <c r="I7663" s="34"/>
      <c r="J7663" s="34"/>
      <c r="K7663" s="34"/>
      <c r="L7663" s="34"/>
      <c r="M7663" s="43" t="str">
        <f ca="1">IFERROR(OFFSET('Maximum minutes'!$C$1,T7663,MATCH(IF(G7663&lt;&gt;"",G7663,F7663),OFFSET('Maximum minutes'!$C$1,T7663-1,0,1,U7663+1),0)-1)*IF(OR(ISNUMBER(J7663),J7663="sans examen"),1,0)*IF(W7663&lt;MinDate,1,0),"")</f>
        <v/>
      </c>
      <c r="N7663" s="36">
        <f t="shared" ca="1" si="239"/>
        <v>0</v>
      </c>
      <c r="O7663" s="36" t="e">
        <f ca="1">LEFT(OFFSET(Lists!$Q$2,MATCH(E7663,Lists!$R$3:$R$19,0),0),4)</f>
        <v>#N/A</v>
      </c>
      <c r="P7663" s="36" t="e">
        <f ca="1">MATCH(O7663,Lists!$S$2:$S$640,1)</f>
        <v>#N/A</v>
      </c>
      <c r="Q7663" s="36" t="e">
        <f ca="1">MATCH(LEFT(OFFSET(Lists!$Q$2,MATCH(E7663,Lists!$R$3:$R$19,0)+1,0),4),Lists!$S$3:$S$640,1)</f>
        <v>#N/A</v>
      </c>
      <c r="R7663" s="36" t="e">
        <f ca="1">LEFT(OFFSET(Lists!$S$2,P7663-1+MATCH(F7663,OFFSET(Lists!$T$3,P7663-1,0,Q7663-P7663+1),0),0),6)</f>
        <v>#N/A</v>
      </c>
      <c r="S7663" s="36" t="e">
        <f ca="1">VLOOKUP(R7663,Lists!B:D,3,FALSE)</f>
        <v>#N/A</v>
      </c>
      <c r="T7663" s="36" t="str">
        <f>IF(F7663&lt;&gt;"",MATCH(R7663,'Maximum minutes'!B:B,0),"")</f>
        <v/>
      </c>
      <c r="U7663" s="36">
        <f ca="1">IF(F7663&lt;&gt;"",COUNTA(OFFSET('Maximum minutes'!$C$1,'Annexe A1 Cours'!T7663,0,1,50)),0)</f>
        <v>0</v>
      </c>
      <c r="V7663" s="37">
        <f ca="1">IFERROR(OFFSET('Maximum minutes'!$C$1,T7663+1,-1+MATCH(G7663,OFFSET('Maximum minutes'!$C$1,T7663-1,0,1,50),0)),0)</f>
        <v>0</v>
      </c>
      <c r="W7663" s="38">
        <f t="shared" ca="1" si="238"/>
        <v>0</v>
      </c>
    </row>
    <row r="7664" spans="1:23" s="36" customFormat="1" ht="18.75">
      <c r="A7664" s="34"/>
      <c r="B7664" s="39"/>
      <c r="C7664" s="39"/>
      <c r="D7664" s="35"/>
      <c r="E7664" s="40"/>
      <c r="F7664" s="39"/>
      <c r="G7664" s="39"/>
      <c r="H7664" s="39"/>
      <c r="I7664" s="34"/>
      <c r="J7664" s="34"/>
      <c r="K7664" s="34"/>
      <c r="L7664" s="34"/>
      <c r="M7664" s="43" t="str">
        <f ca="1">IFERROR(OFFSET('Maximum minutes'!$C$1,T7664,MATCH(IF(G7664&lt;&gt;"",G7664,F7664),OFFSET('Maximum minutes'!$C$1,T7664-1,0,1,U7664+1),0)-1)*IF(OR(ISNUMBER(J7664),J7664="sans examen"),1,0)*IF(W7664&lt;MinDate,1,0),"")</f>
        <v/>
      </c>
      <c r="N7664" s="36">
        <f t="shared" ca="1" si="239"/>
        <v>0</v>
      </c>
      <c r="O7664" s="36" t="e">
        <f ca="1">LEFT(OFFSET(Lists!$Q$2,MATCH(E7664,Lists!$R$3:$R$19,0),0),4)</f>
        <v>#N/A</v>
      </c>
      <c r="P7664" s="36" t="e">
        <f ca="1">MATCH(O7664,Lists!$S$2:$S$640,1)</f>
        <v>#N/A</v>
      </c>
      <c r="Q7664" s="36" t="e">
        <f ca="1">MATCH(LEFT(OFFSET(Lists!$Q$2,MATCH(E7664,Lists!$R$3:$R$19,0)+1,0),4),Lists!$S$3:$S$640,1)</f>
        <v>#N/A</v>
      </c>
      <c r="R7664" s="36" t="e">
        <f ca="1">LEFT(OFFSET(Lists!$S$2,P7664-1+MATCH(F7664,OFFSET(Lists!$T$3,P7664-1,0,Q7664-P7664+1),0),0),6)</f>
        <v>#N/A</v>
      </c>
      <c r="S7664" s="36" t="e">
        <f ca="1">VLOOKUP(R7664,Lists!B:D,3,FALSE)</f>
        <v>#N/A</v>
      </c>
      <c r="T7664" s="36" t="str">
        <f>IF(F7664&lt;&gt;"",MATCH(R7664,'Maximum minutes'!B:B,0),"")</f>
        <v/>
      </c>
      <c r="U7664" s="36">
        <f ca="1">IF(F7664&lt;&gt;"",COUNTA(OFFSET('Maximum minutes'!$C$1,'Annexe A1 Cours'!T7664,0,1,50)),0)</f>
        <v>0</v>
      </c>
      <c r="V7664" s="37">
        <f ca="1">IFERROR(OFFSET('Maximum minutes'!$C$1,T7664+1,-1+MATCH(G7664,OFFSET('Maximum minutes'!$C$1,T7664-1,0,1,50),0)),0)</f>
        <v>0</v>
      </c>
      <c r="W7664" s="38">
        <f t="shared" ca="1" si="238"/>
        <v>0</v>
      </c>
    </row>
    <row r="7665" spans="1:23" s="36" customFormat="1" ht="18.75">
      <c r="A7665" s="34"/>
      <c r="B7665" s="39"/>
      <c r="C7665" s="39"/>
      <c r="D7665" s="35"/>
      <c r="E7665" s="40"/>
      <c r="F7665" s="39"/>
      <c r="G7665" s="39"/>
      <c r="H7665" s="39"/>
      <c r="I7665" s="34"/>
      <c r="J7665" s="34"/>
      <c r="K7665" s="34"/>
      <c r="L7665" s="34"/>
      <c r="M7665" s="43" t="str">
        <f ca="1">IFERROR(OFFSET('Maximum minutes'!$C$1,T7665,MATCH(IF(G7665&lt;&gt;"",G7665,F7665),OFFSET('Maximum minutes'!$C$1,T7665-1,0,1,U7665+1),0)-1)*IF(OR(ISNUMBER(J7665),J7665="sans examen"),1,0)*IF(W7665&lt;MinDate,1,0),"")</f>
        <v/>
      </c>
      <c r="N7665" s="36">
        <f t="shared" ca="1" si="239"/>
        <v>0</v>
      </c>
      <c r="O7665" s="36" t="e">
        <f ca="1">LEFT(OFFSET(Lists!$Q$2,MATCH(E7665,Lists!$R$3:$R$19,0),0),4)</f>
        <v>#N/A</v>
      </c>
      <c r="P7665" s="36" t="e">
        <f ca="1">MATCH(O7665,Lists!$S$2:$S$640,1)</f>
        <v>#N/A</v>
      </c>
      <c r="Q7665" s="36" t="e">
        <f ca="1">MATCH(LEFT(OFFSET(Lists!$Q$2,MATCH(E7665,Lists!$R$3:$R$19,0)+1,0),4),Lists!$S$3:$S$640,1)</f>
        <v>#N/A</v>
      </c>
      <c r="R7665" s="36" t="e">
        <f ca="1">LEFT(OFFSET(Lists!$S$2,P7665-1+MATCH(F7665,OFFSET(Lists!$T$3,P7665-1,0,Q7665-P7665+1),0),0),6)</f>
        <v>#N/A</v>
      </c>
      <c r="S7665" s="36" t="e">
        <f ca="1">VLOOKUP(R7665,Lists!B:D,3,FALSE)</f>
        <v>#N/A</v>
      </c>
      <c r="T7665" s="36" t="str">
        <f>IF(F7665&lt;&gt;"",MATCH(R7665,'Maximum minutes'!B:B,0),"")</f>
        <v/>
      </c>
      <c r="U7665" s="36">
        <f ca="1">IF(F7665&lt;&gt;"",COUNTA(OFFSET('Maximum minutes'!$C$1,'Annexe A1 Cours'!T7665,0,1,50)),0)</f>
        <v>0</v>
      </c>
      <c r="V7665" s="37">
        <f ca="1">IFERROR(OFFSET('Maximum minutes'!$C$1,T7665+1,-1+MATCH(G7665,OFFSET('Maximum minutes'!$C$1,T7665-1,0,1,50),0)),0)</f>
        <v>0</v>
      </c>
      <c r="W7665" s="38">
        <f t="shared" ca="1" si="238"/>
        <v>0</v>
      </c>
    </row>
    <row r="7666" spans="1:23" s="36" customFormat="1" ht="18.75">
      <c r="A7666" s="34"/>
      <c r="B7666" s="39"/>
      <c r="C7666" s="39"/>
      <c r="D7666" s="35"/>
      <c r="E7666" s="40"/>
      <c r="F7666" s="39"/>
      <c r="G7666" s="39"/>
      <c r="H7666" s="39"/>
      <c r="I7666" s="34"/>
      <c r="J7666" s="34"/>
      <c r="K7666" s="34"/>
      <c r="L7666" s="34"/>
      <c r="M7666" s="43" t="str">
        <f ca="1">IFERROR(OFFSET('Maximum minutes'!$C$1,T7666,MATCH(IF(G7666&lt;&gt;"",G7666,F7666),OFFSET('Maximum minutes'!$C$1,T7666-1,0,1,U7666+1),0)-1)*IF(OR(ISNUMBER(J7666),J7666="sans examen"),1,0)*IF(W7666&lt;MinDate,1,0),"")</f>
        <v/>
      </c>
      <c r="N7666" s="36">
        <f t="shared" ca="1" si="239"/>
        <v>0</v>
      </c>
      <c r="O7666" s="36" t="e">
        <f ca="1">LEFT(OFFSET(Lists!$Q$2,MATCH(E7666,Lists!$R$3:$R$19,0),0),4)</f>
        <v>#N/A</v>
      </c>
      <c r="P7666" s="36" t="e">
        <f ca="1">MATCH(O7666,Lists!$S$2:$S$640,1)</f>
        <v>#N/A</v>
      </c>
      <c r="Q7666" s="36" t="e">
        <f ca="1">MATCH(LEFT(OFFSET(Lists!$Q$2,MATCH(E7666,Lists!$R$3:$R$19,0)+1,0),4),Lists!$S$3:$S$640,1)</f>
        <v>#N/A</v>
      </c>
      <c r="R7666" s="36" t="e">
        <f ca="1">LEFT(OFFSET(Lists!$S$2,P7666-1+MATCH(F7666,OFFSET(Lists!$T$3,P7666-1,0,Q7666-P7666+1),0),0),6)</f>
        <v>#N/A</v>
      </c>
      <c r="S7666" s="36" t="e">
        <f ca="1">VLOOKUP(R7666,Lists!B:D,3,FALSE)</f>
        <v>#N/A</v>
      </c>
      <c r="T7666" s="36" t="str">
        <f>IF(F7666&lt;&gt;"",MATCH(R7666,'Maximum minutes'!B:B,0),"")</f>
        <v/>
      </c>
      <c r="U7666" s="36">
        <f ca="1">IF(F7666&lt;&gt;"",COUNTA(OFFSET('Maximum minutes'!$C$1,'Annexe A1 Cours'!T7666,0,1,50)),0)</f>
        <v>0</v>
      </c>
      <c r="V7666" s="37">
        <f ca="1">IFERROR(OFFSET('Maximum minutes'!$C$1,T7666+1,-1+MATCH(G7666,OFFSET('Maximum minutes'!$C$1,T7666-1,0,1,50),0)),0)</f>
        <v>0</v>
      </c>
      <c r="W7666" s="38">
        <f t="shared" ca="1" si="238"/>
        <v>0</v>
      </c>
    </row>
    <row r="7667" spans="1:23" s="36" customFormat="1" ht="18.75">
      <c r="A7667" s="34"/>
      <c r="B7667" s="39"/>
      <c r="C7667" s="39"/>
      <c r="D7667" s="35"/>
      <c r="E7667" s="40"/>
      <c r="F7667" s="39"/>
      <c r="G7667" s="39"/>
      <c r="H7667" s="39"/>
      <c r="I7667" s="34"/>
      <c r="J7667" s="34"/>
      <c r="K7667" s="34"/>
      <c r="L7667" s="34"/>
      <c r="M7667" s="43" t="str">
        <f ca="1">IFERROR(OFFSET('Maximum minutes'!$C$1,T7667,MATCH(IF(G7667&lt;&gt;"",G7667,F7667),OFFSET('Maximum minutes'!$C$1,T7667-1,0,1,U7667+1),0)-1)*IF(OR(ISNUMBER(J7667),J7667="sans examen"),1,0)*IF(W7667&lt;MinDate,1,0),"")</f>
        <v/>
      </c>
      <c r="N7667" s="36">
        <f t="shared" ca="1" si="239"/>
        <v>0</v>
      </c>
      <c r="O7667" s="36" t="e">
        <f ca="1">LEFT(OFFSET(Lists!$Q$2,MATCH(E7667,Lists!$R$3:$R$19,0),0),4)</f>
        <v>#N/A</v>
      </c>
      <c r="P7667" s="36" t="e">
        <f ca="1">MATCH(O7667,Lists!$S$2:$S$640,1)</f>
        <v>#N/A</v>
      </c>
      <c r="Q7667" s="36" t="e">
        <f ca="1">MATCH(LEFT(OFFSET(Lists!$Q$2,MATCH(E7667,Lists!$R$3:$R$19,0)+1,0),4),Lists!$S$3:$S$640,1)</f>
        <v>#N/A</v>
      </c>
      <c r="R7667" s="36" t="e">
        <f ca="1">LEFT(OFFSET(Lists!$S$2,P7667-1+MATCH(F7667,OFFSET(Lists!$T$3,P7667-1,0,Q7667-P7667+1),0),0),6)</f>
        <v>#N/A</v>
      </c>
      <c r="S7667" s="36" t="e">
        <f ca="1">VLOOKUP(R7667,Lists!B:D,3,FALSE)</f>
        <v>#N/A</v>
      </c>
      <c r="T7667" s="36" t="str">
        <f>IF(F7667&lt;&gt;"",MATCH(R7667,'Maximum minutes'!B:B,0),"")</f>
        <v/>
      </c>
      <c r="U7667" s="36">
        <f ca="1">IF(F7667&lt;&gt;"",COUNTA(OFFSET('Maximum minutes'!$C$1,'Annexe A1 Cours'!T7667,0,1,50)),0)</f>
        <v>0</v>
      </c>
      <c r="V7667" s="37">
        <f ca="1">IFERROR(OFFSET('Maximum minutes'!$C$1,T7667+1,-1+MATCH(G7667,OFFSET('Maximum minutes'!$C$1,T7667-1,0,1,50),0)),0)</f>
        <v>0</v>
      </c>
      <c r="W7667" s="38">
        <f t="shared" ca="1" si="238"/>
        <v>0</v>
      </c>
    </row>
    <row r="7668" spans="1:23" s="36" customFormat="1" ht="18.75">
      <c r="A7668" s="34"/>
      <c r="B7668" s="39"/>
      <c r="C7668" s="39"/>
      <c r="D7668" s="35"/>
      <c r="E7668" s="40"/>
      <c r="F7668" s="39"/>
      <c r="G7668" s="39"/>
      <c r="H7668" s="39"/>
      <c r="I7668" s="34"/>
      <c r="J7668" s="34"/>
      <c r="K7668" s="34"/>
      <c r="L7668" s="34"/>
      <c r="M7668" s="43" t="str">
        <f ca="1">IFERROR(OFFSET('Maximum minutes'!$C$1,T7668,MATCH(IF(G7668&lt;&gt;"",G7668,F7668),OFFSET('Maximum minutes'!$C$1,T7668-1,0,1,U7668+1),0)-1)*IF(OR(ISNUMBER(J7668),J7668="sans examen"),1,0)*IF(W7668&lt;MinDate,1,0),"")</f>
        <v/>
      </c>
      <c r="N7668" s="36">
        <f t="shared" ca="1" si="239"/>
        <v>0</v>
      </c>
      <c r="O7668" s="36" t="e">
        <f ca="1">LEFT(OFFSET(Lists!$Q$2,MATCH(E7668,Lists!$R$3:$R$19,0),0),4)</f>
        <v>#N/A</v>
      </c>
      <c r="P7668" s="36" t="e">
        <f ca="1">MATCH(O7668,Lists!$S$2:$S$640,1)</f>
        <v>#N/A</v>
      </c>
      <c r="Q7668" s="36" t="e">
        <f ca="1">MATCH(LEFT(OFFSET(Lists!$Q$2,MATCH(E7668,Lists!$R$3:$R$19,0)+1,0),4),Lists!$S$3:$S$640,1)</f>
        <v>#N/A</v>
      </c>
      <c r="R7668" s="36" t="e">
        <f ca="1">LEFT(OFFSET(Lists!$S$2,P7668-1+MATCH(F7668,OFFSET(Lists!$T$3,P7668-1,0,Q7668-P7668+1),0),0),6)</f>
        <v>#N/A</v>
      </c>
      <c r="S7668" s="36" t="e">
        <f ca="1">VLOOKUP(R7668,Lists!B:D,3,FALSE)</f>
        <v>#N/A</v>
      </c>
      <c r="T7668" s="36" t="str">
        <f>IF(F7668&lt;&gt;"",MATCH(R7668,'Maximum minutes'!B:B,0),"")</f>
        <v/>
      </c>
      <c r="U7668" s="36">
        <f ca="1">IF(F7668&lt;&gt;"",COUNTA(OFFSET('Maximum minutes'!$C$1,'Annexe A1 Cours'!T7668,0,1,50)),0)</f>
        <v>0</v>
      </c>
      <c r="V7668" s="37">
        <f ca="1">IFERROR(OFFSET('Maximum minutes'!$C$1,T7668+1,-1+MATCH(G7668,OFFSET('Maximum minutes'!$C$1,T7668-1,0,1,50),0)),0)</f>
        <v>0</v>
      </c>
      <c r="W7668" s="38">
        <f t="shared" ca="1" si="238"/>
        <v>0</v>
      </c>
    </row>
    <row r="7669" spans="1:23" s="36" customFormat="1" ht="18.75">
      <c r="A7669" s="34"/>
      <c r="B7669" s="39"/>
      <c r="C7669" s="39"/>
      <c r="D7669" s="35"/>
      <c r="E7669" s="40"/>
      <c r="F7669" s="39"/>
      <c r="G7669" s="39"/>
      <c r="H7669" s="39"/>
      <c r="I7669" s="34"/>
      <c r="J7669" s="34"/>
      <c r="K7669" s="34"/>
      <c r="L7669" s="34"/>
      <c r="M7669" s="43" t="str">
        <f ca="1">IFERROR(OFFSET('Maximum minutes'!$C$1,T7669,MATCH(IF(G7669&lt;&gt;"",G7669,F7669),OFFSET('Maximum minutes'!$C$1,T7669-1,0,1,U7669+1),0)-1)*IF(OR(ISNUMBER(J7669),J7669="sans examen"),1,0)*IF(W7669&lt;MinDate,1,0),"")</f>
        <v/>
      </c>
      <c r="N7669" s="36">
        <f t="shared" ca="1" si="239"/>
        <v>0</v>
      </c>
      <c r="O7669" s="36" t="e">
        <f ca="1">LEFT(OFFSET(Lists!$Q$2,MATCH(E7669,Lists!$R$3:$R$19,0),0),4)</f>
        <v>#N/A</v>
      </c>
      <c r="P7669" s="36" t="e">
        <f ca="1">MATCH(O7669,Lists!$S$2:$S$640,1)</f>
        <v>#N/A</v>
      </c>
      <c r="Q7669" s="36" t="e">
        <f ca="1">MATCH(LEFT(OFFSET(Lists!$Q$2,MATCH(E7669,Lists!$R$3:$R$19,0)+1,0),4),Lists!$S$3:$S$640,1)</f>
        <v>#N/A</v>
      </c>
      <c r="R7669" s="36" t="e">
        <f ca="1">LEFT(OFFSET(Lists!$S$2,P7669-1+MATCH(F7669,OFFSET(Lists!$T$3,P7669-1,0,Q7669-P7669+1),0),0),6)</f>
        <v>#N/A</v>
      </c>
      <c r="S7669" s="36" t="e">
        <f ca="1">VLOOKUP(R7669,Lists!B:D,3,FALSE)</f>
        <v>#N/A</v>
      </c>
      <c r="T7669" s="36" t="str">
        <f>IF(F7669&lt;&gt;"",MATCH(R7669,'Maximum minutes'!B:B,0),"")</f>
        <v/>
      </c>
      <c r="U7669" s="36">
        <f ca="1">IF(F7669&lt;&gt;"",COUNTA(OFFSET('Maximum minutes'!$C$1,'Annexe A1 Cours'!T7669,0,1,50)),0)</f>
        <v>0</v>
      </c>
      <c r="V7669" s="37">
        <f ca="1">IFERROR(OFFSET('Maximum minutes'!$C$1,T7669+1,-1+MATCH(G7669,OFFSET('Maximum minutes'!$C$1,T7669-1,0,1,50),0)),0)</f>
        <v>0</v>
      </c>
      <c r="W7669" s="38">
        <f t="shared" ca="1" si="238"/>
        <v>0</v>
      </c>
    </row>
    <row r="7670" spans="1:23" s="36" customFormat="1" ht="18.75">
      <c r="A7670" s="34"/>
      <c r="B7670" s="39"/>
      <c r="C7670" s="39"/>
      <c r="D7670" s="35"/>
      <c r="E7670" s="40"/>
      <c r="F7670" s="39"/>
      <c r="G7670" s="39"/>
      <c r="H7670" s="39"/>
      <c r="I7670" s="34"/>
      <c r="J7670" s="34"/>
      <c r="K7670" s="34"/>
      <c r="L7670" s="34"/>
      <c r="M7670" s="43" t="str">
        <f ca="1">IFERROR(OFFSET('Maximum minutes'!$C$1,T7670,MATCH(IF(G7670&lt;&gt;"",G7670,F7670),OFFSET('Maximum minutes'!$C$1,T7670-1,0,1,U7670+1),0)-1)*IF(OR(ISNUMBER(J7670),J7670="sans examen"),1,0)*IF(W7670&lt;MinDate,1,0),"")</f>
        <v/>
      </c>
      <c r="N7670" s="36">
        <f t="shared" ca="1" si="239"/>
        <v>0</v>
      </c>
      <c r="O7670" s="36" t="e">
        <f ca="1">LEFT(OFFSET(Lists!$Q$2,MATCH(E7670,Lists!$R$3:$R$19,0),0),4)</f>
        <v>#N/A</v>
      </c>
      <c r="P7670" s="36" t="e">
        <f ca="1">MATCH(O7670,Lists!$S$2:$S$640,1)</f>
        <v>#N/A</v>
      </c>
      <c r="Q7670" s="36" t="e">
        <f ca="1">MATCH(LEFT(OFFSET(Lists!$Q$2,MATCH(E7670,Lists!$R$3:$R$19,0)+1,0),4),Lists!$S$3:$S$640,1)</f>
        <v>#N/A</v>
      </c>
      <c r="R7670" s="36" t="e">
        <f ca="1">LEFT(OFFSET(Lists!$S$2,P7670-1+MATCH(F7670,OFFSET(Lists!$T$3,P7670-1,0,Q7670-P7670+1),0),0),6)</f>
        <v>#N/A</v>
      </c>
      <c r="S7670" s="36" t="e">
        <f ca="1">VLOOKUP(R7670,Lists!B:D,3,FALSE)</f>
        <v>#N/A</v>
      </c>
      <c r="T7670" s="36" t="str">
        <f>IF(F7670&lt;&gt;"",MATCH(R7670,'Maximum minutes'!B:B,0),"")</f>
        <v/>
      </c>
      <c r="U7670" s="36">
        <f ca="1">IF(F7670&lt;&gt;"",COUNTA(OFFSET('Maximum minutes'!$C$1,'Annexe A1 Cours'!T7670,0,1,50)),0)</f>
        <v>0</v>
      </c>
      <c r="V7670" s="37">
        <f ca="1">IFERROR(OFFSET('Maximum minutes'!$C$1,T7670+1,-1+MATCH(G7670,OFFSET('Maximum minutes'!$C$1,T7670-1,0,1,50),0)),0)</f>
        <v>0</v>
      </c>
      <c r="W7670" s="38">
        <f t="shared" ca="1" si="238"/>
        <v>0</v>
      </c>
    </row>
    <row r="7671" spans="1:23" s="36" customFormat="1" ht="18.75">
      <c r="A7671" s="34"/>
      <c r="B7671" s="39"/>
      <c r="C7671" s="39"/>
      <c r="D7671" s="35"/>
      <c r="E7671" s="40"/>
      <c r="F7671" s="39"/>
      <c r="G7671" s="39"/>
      <c r="H7671" s="39"/>
      <c r="I7671" s="34"/>
      <c r="J7671" s="34"/>
      <c r="K7671" s="34"/>
      <c r="L7671" s="34"/>
      <c r="M7671" s="43" t="str">
        <f ca="1">IFERROR(OFFSET('Maximum minutes'!$C$1,T7671,MATCH(IF(G7671&lt;&gt;"",G7671,F7671),OFFSET('Maximum minutes'!$C$1,T7671-1,0,1,U7671+1),0)-1)*IF(OR(ISNUMBER(J7671),J7671="sans examen"),1,0)*IF(W7671&lt;MinDate,1,0),"")</f>
        <v/>
      </c>
      <c r="N7671" s="36">
        <f t="shared" ca="1" si="239"/>
        <v>0</v>
      </c>
      <c r="O7671" s="36" t="e">
        <f ca="1">LEFT(OFFSET(Lists!$Q$2,MATCH(E7671,Lists!$R$3:$R$19,0),0),4)</f>
        <v>#N/A</v>
      </c>
      <c r="P7671" s="36" t="e">
        <f ca="1">MATCH(O7671,Lists!$S$2:$S$640,1)</f>
        <v>#N/A</v>
      </c>
      <c r="Q7671" s="36" t="e">
        <f ca="1">MATCH(LEFT(OFFSET(Lists!$Q$2,MATCH(E7671,Lists!$R$3:$R$19,0)+1,0),4),Lists!$S$3:$S$640,1)</f>
        <v>#N/A</v>
      </c>
      <c r="R7671" s="36" t="e">
        <f ca="1">LEFT(OFFSET(Lists!$S$2,P7671-1+MATCH(F7671,OFFSET(Lists!$T$3,P7671-1,0,Q7671-P7671+1),0),0),6)</f>
        <v>#N/A</v>
      </c>
      <c r="S7671" s="36" t="e">
        <f ca="1">VLOOKUP(R7671,Lists!B:D,3,FALSE)</f>
        <v>#N/A</v>
      </c>
      <c r="T7671" s="36" t="str">
        <f>IF(F7671&lt;&gt;"",MATCH(R7671,'Maximum minutes'!B:B,0),"")</f>
        <v/>
      </c>
      <c r="U7671" s="36">
        <f ca="1">IF(F7671&lt;&gt;"",COUNTA(OFFSET('Maximum minutes'!$C$1,'Annexe A1 Cours'!T7671,0,1,50)),0)</f>
        <v>0</v>
      </c>
      <c r="V7671" s="37">
        <f ca="1">IFERROR(OFFSET('Maximum minutes'!$C$1,T7671+1,-1+MATCH(G7671,OFFSET('Maximum minutes'!$C$1,T7671-1,0,1,50),0)),0)</f>
        <v>0</v>
      </c>
      <c r="W7671" s="38">
        <f t="shared" ca="1" si="238"/>
        <v>0</v>
      </c>
    </row>
    <row r="7672" spans="1:23" s="36" customFormat="1" ht="18.75">
      <c r="A7672" s="34"/>
      <c r="B7672" s="39"/>
      <c r="C7672" s="39"/>
      <c r="D7672" s="35"/>
      <c r="E7672" s="40"/>
      <c r="F7672" s="39"/>
      <c r="G7672" s="39"/>
      <c r="H7672" s="39"/>
      <c r="I7672" s="34"/>
      <c r="J7672" s="34"/>
      <c r="K7672" s="34"/>
      <c r="L7672" s="34"/>
      <c r="M7672" s="43" t="str">
        <f ca="1">IFERROR(OFFSET('Maximum minutes'!$C$1,T7672,MATCH(IF(G7672&lt;&gt;"",G7672,F7672),OFFSET('Maximum minutes'!$C$1,T7672-1,0,1,U7672+1),0)-1)*IF(OR(ISNUMBER(J7672),J7672="sans examen"),1,0)*IF(W7672&lt;MinDate,1,0),"")</f>
        <v/>
      </c>
      <c r="N7672" s="36">
        <f t="shared" ca="1" si="239"/>
        <v>0</v>
      </c>
      <c r="O7672" s="36" t="e">
        <f ca="1">LEFT(OFFSET(Lists!$Q$2,MATCH(E7672,Lists!$R$3:$R$19,0),0),4)</f>
        <v>#N/A</v>
      </c>
      <c r="P7672" s="36" t="e">
        <f ca="1">MATCH(O7672,Lists!$S$2:$S$640,1)</f>
        <v>#N/A</v>
      </c>
      <c r="Q7672" s="36" t="e">
        <f ca="1">MATCH(LEFT(OFFSET(Lists!$Q$2,MATCH(E7672,Lists!$R$3:$R$19,0)+1,0),4),Lists!$S$3:$S$640,1)</f>
        <v>#N/A</v>
      </c>
      <c r="R7672" s="36" t="e">
        <f ca="1">LEFT(OFFSET(Lists!$S$2,P7672-1+MATCH(F7672,OFFSET(Lists!$T$3,P7672-1,0,Q7672-P7672+1),0),0),6)</f>
        <v>#N/A</v>
      </c>
      <c r="S7672" s="36" t="e">
        <f ca="1">VLOOKUP(R7672,Lists!B:D,3,FALSE)</f>
        <v>#N/A</v>
      </c>
      <c r="T7672" s="36" t="str">
        <f>IF(F7672&lt;&gt;"",MATCH(R7672,'Maximum minutes'!B:B,0),"")</f>
        <v/>
      </c>
      <c r="U7672" s="36">
        <f ca="1">IF(F7672&lt;&gt;"",COUNTA(OFFSET('Maximum minutes'!$C$1,'Annexe A1 Cours'!T7672,0,1,50)),0)</f>
        <v>0</v>
      </c>
      <c r="V7672" s="37">
        <f ca="1">IFERROR(OFFSET('Maximum minutes'!$C$1,T7672+1,-1+MATCH(G7672,OFFSET('Maximum minutes'!$C$1,T7672-1,0,1,50),0)),0)</f>
        <v>0</v>
      </c>
      <c r="W7672" s="38">
        <f t="shared" ca="1" si="238"/>
        <v>0</v>
      </c>
    </row>
    <row r="7673" spans="1:23" s="36" customFormat="1" ht="18.75">
      <c r="A7673" s="34"/>
      <c r="B7673" s="39"/>
      <c r="C7673" s="39"/>
      <c r="D7673" s="35"/>
      <c r="E7673" s="40"/>
      <c r="F7673" s="39"/>
      <c r="G7673" s="39"/>
      <c r="H7673" s="39"/>
      <c r="I7673" s="34"/>
      <c r="J7673" s="34"/>
      <c r="K7673" s="34"/>
      <c r="L7673" s="34"/>
      <c r="M7673" s="43" t="str">
        <f ca="1">IFERROR(OFFSET('Maximum minutes'!$C$1,T7673,MATCH(IF(G7673&lt;&gt;"",G7673,F7673),OFFSET('Maximum minutes'!$C$1,T7673-1,0,1,U7673+1),0)-1)*IF(OR(ISNUMBER(J7673),J7673="sans examen"),1,0)*IF(W7673&lt;MinDate,1,0),"")</f>
        <v/>
      </c>
      <c r="N7673" s="36">
        <f t="shared" ca="1" si="239"/>
        <v>0</v>
      </c>
      <c r="O7673" s="36" t="e">
        <f ca="1">LEFT(OFFSET(Lists!$Q$2,MATCH(E7673,Lists!$R$3:$R$19,0),0),4)</f>
        <v>#N/A</v>
      </c>
      <c r="P7673" s="36" t="e">
        <f ca="1">MATCH(O7673,Lists!$S$2:$S$640,1)</f>
        <v>#N/A</v>
      </c>
      <c r="Q7673" s="36" t="e">
        <f ca="1">MATCH(LEFT(OFFSET(Lists!$Q$2,MATCH(E7673,Lists!$R$3:$R$19,0)+1,0),4),Lists!$S$3:$S$640,1)</f>
        <v>#N/A</v>
      </c>
      <c r="R7673" s="36" t="e">
        <f ca="1">LEFT(OFFSET(Lists!$S$2,P7673-1+MATCH(F7673,OFFSET(Lists!$T$3,P7673-1,0,Q7673-P7673+1),0),0),6)</f>
        <v>#N/A</v>
      </c>
      <c r="S7673" s="36" t="e">
        <f ca="1">VLOOKUP(R7673,Lists!B:D,3,FALSE)</f>
        <v>#N/A</v>
      </c>
      <c r="T7673" s="36" t="str">
        <f>IF(F7673&lt;&gt;"",MATCH(R7673,'Maximum minutes'!B:B,0),"")</f>
        <v/>
      </c>
      <c r="U7673" s="36">
        <f ca="1">IF(F7673&lt;&gt;"",COUNTA(OFFSET('Maximum minutes'!$C$1,'Annexe A1 Cours'!T7673,0,1,50)),0)</f>
        <v>0</v>
      </c>
      <c r="V7673" s="37">
        <f ca="1">IFERROR(OFFSET('Maximum minutes'!$C$1,T7673+1,-1+MATCH(G7673,OFFSET('Maximum minutes'!$C$1,T7673-1,0,1,50),0)),0)</f>
        <v>0</v>
      </c>
      <c r="W7673" s="38">
        <f t="shared" ca="1" si="238"/>
        <v>0</v>
      </c>
    </row>
    <row r="7674" spans="1:23" s="36" customFormat="1" ht="18.75">
      <c r="A7674" s="34"/>
      <c r="B7674" s="39"/>
      <c r="C7674" s="39"/>
      <c r="D7674" s="35"/>
      <c r="E7674" s="40"/>
      <c r="F7674" s="39"/>
      <c r="G7674" s="39"/>
      <c r="H7674" s="39"/>
      <c r="I7674" s="34"/>
      <c r="J7674" s="34"/>
      <c r="K7674" s="34"/>
      <c r="L7674" s="34"/>
      <c r="M7674" s="43" t="str">
        <f ca="1">IFERROR(OFFSET('Maximum minutes'!$C$1,T7674,MATCH(IF(G7674&lt;&gt;"",G7674,F7674),OFFSET('Maximum minutes'!$C$1,T7674-1,0,1,U7674+1),0)-1)*IF(OR(ISNUMBER(J7674),J7674="sans examen"),1,0)*IF(W7674&lt;MinDate,1,0),"")</f>
        <v/>
      </c>
      <c r="N7674" s="36">
        <f t="shared" ca="1" si="239"/>
        <v>0</v>
      </c>
      <c r="O7674" s="36" t="e">
        <f ca="1">LEFT(OFFSET(Lists!$Q$2,MATCH(E7674,Lists!$R$3:$R$19,0),0),4)</f>
        <v>#N/A</v>
      </c>
      <c r="P7674" s="36" t="e">
        <f ca="1">MATCH(O7674,Lists!$S$2:$S$640,1)</f>
        <v>#N/A</v>
      </c>
      <c r="Q7674" s="36" t="e">
        <f ca="1">MATCH(LEFT(OFFSET(Lists!$Q$2,MATCH(E7674,Lists!$R$3:$R$19,0)+1,0),4),Lists!$S$3:$S$640,1)</f>
        <v>#N/A</v>
      </c>
      <c r="R7674" s="36" t="e">
        <f ca="1">LEFT(OFFSET(Lists!$S$2,P7674-1+MATCH(F7674,OFFSET(Lists!$T$3,P7674-1,0,Q7674-P7674+1),0),0),6)</f>
        <v>#N/A</v>
      </c>
      <c r="S7674" s="36" t="e">
        <f ca="1">VLOOKUP(R7674,Lists!B:D,3,FALSE)</f>
        <v>#N/A</v>
      </c>
      <c r="T7674" s="36" t="str">
        <f>IF(F7674&lt;&gt;"",MATCH(R7674,'Maximum minutes'!B:B,0),"")</f>
        <v/>
      </c>
      <c r="U7674" s="36">
        <f ca="1">IF(F7674&lt;&gt;"",COUNTA(OFFSET('Maximum minutes'!$C$1,'Annexe A1 Cours'!T7674,0,1,50)),0)</f>
        <v>0</v>
      </c>
      <c r="V7674" s="37">
        <f ca="1">IFERROR(OFFSET('Maximum minutes'!$C$1,T7674+1,-1+MATCH(G7674,OFFSET('Maximum minutes'!$C$1,T7674-1,0,1,50),0)),0)</f>
        <v>0</v>
      </c>
      <c r="W7674" s="38">
        <f t="shared" ca="1" si="238"/>
        <v>0</v>
      </c>
    </row>
    <row r="7675" spans="1:23" s="36" customFormat="1" ht="18.75">
      <c r="A7675" s="34"/>
      <c r="B7675" s="39"/>
      <c r="C7675" s="39"/>
      <c r="D7675" s="35"/>
      <c r="E7675" s="40"/>
      <c r="F7675" s="39"/>
      <c r="G7675" s="39"/>
      <c r="H7675" s="39"/>
      <c r="I7675" s="34"/>
      <c r="J7675" s="34"/>
      <c r="K7675" s="34"/>
      <c r="L7675" s="34"/>
      <c r="M7675" s="43" t="str">
        <f ca="1">IFERROR(OFFSET('Maximum minutes'!$C$1,T7675,MATCH(IF(G7675&lt;&gt;"",G7675,F7675),OFFSET('Maximum minutes'!$C$1,T7675-1,0,1,U7675+1),0)-1)*IF(OR(ISNUMBER(J7675),J7675="sans examen"),1,0)*IF(W7675&lt;MinDate,1,0),"")</f>
        <v/>
      </c>
      <c r="N7675" s="36">
        <f t="shared" ca="1" si="239"/>
        <v>0</v>
      </c>
      <c r="O7675" s="36" t="e">
        <f ca="1">LEFT(OFFSET(Lists!$Q$2,MATCH(E7675,Lists!$R$3:$R$19,0),0),4)</f>
        <v>#N/A</v>
      </c>
      <c r="P7675" s="36" t="e">
        <f ca="1">MATCH(O7675,Lists!$S$2:$S$640,1)</f>
        <v>#N/A</v>
      </c>
      <c r="Q7675" s="36" t="e">
        <f ca="1">MATCH(LEFT(OFFSET(Lists!$Q$2,MATCH(E7675,Lists!$R$3:$R$19,0)+1,0),4),Lists!$S$3:$S$640,1)</f>
        <v>#N/A</v>
      </c>
      <c r="R7675" s="36" t="e">
        <f ca="1">LEFT(OFFSET(Lists!$S$2,P7675-1+MATCH(F7675,OFFSET(Lists!$T$3,P7675-1,0,Q7675-P7675+1),0),0),6)</f>
        <v>#N/A</v>
      </c>
      <c r="S7675" s="36" t="e">
        <f ca="1">VLOOKUP(R7675,Lists!B:D,3,FALSE)</f>
        <v>#N/A</v>
      </c>
      <c r="T7675" s="36" t="str">
        <f>IF(F7675&lt;&gt;"",MATCH(R7675,'Maximum minutes'!B:B,0),"")</f>
        <v/>
      </c>
      <c r="U7675" s="36">
        <f ca="1">IF(F7675&lt;&gt;"",COUNTA(OFFSET('Maximum minutes'!$C$1,'Annexe A1 Cours'!T7675,0,1,50)),0)</f>
        <v>0</v>
      </c>
      <c r="V7675" s="37">
        <f ca="1">IFERROR(OFFSET('Maximum minutes'!$C$1,T7675+1,-1+MATCH(G7675,OFFSET('Maximum minutes'!$C$1,T7675-1,0,1,50),0)),0)</f>
        <v>0</v>
      </c>
      <c r="W7675" s="38">
        <f t="shared" ca="1" si="238"/>
        <v>0</v>
      </c>
    </row>
    <row r="7676" spans="1:23" s="36" customFormat="1" ht="18.75">
      <c r="A7676" s="34"/>
      <c r="B7676" s="39"/>
      <c r="C7676" s="39"/>
      <c r="D7676" s="35"/>
      <c r="E7676" s="40"/>
      <c r="F7676" s="39"/>
      <c r="G7676" s="39"/>
      <c r="H7676" s="39"/>
      <c r="I7676" s="34"/>
      <c r="J7676" s="34"/>
      <c r="K7676" s="34"/>
      <c r="L7676" s="34"/>
      <c r="M7676" s="43" t="str">
        <f ca="1">IFERROR(OFFSET('Maximum minutes'!$C$1,T7676,MATCH(IF(G7676&lt;&gt;"",G7676,F7676),OFFSET('Maximum minutes'!$C$1,T7676-1,0,1,U7676+1),0)-1)*IF(OR(ISNUMBER(J7676),J7676="sans examen"),1,0)*IF(W7676&lt;MinDate,1,0),"")</f>
        <v/>
      </c>
      <c r="N7676" s="36">
        <f t="shared" ca="1" si="239"/>
        <v>0</v>
      </c>
      <c r="O7676" s="36" t="e">
        <f ca="1">LEFT(OFFSET(Lists!$Q$2,MATCH(E7676,Lists!$R$3:$R$19,0),0),4)</f>
        <v>#N/A</v>
      </c>
      <c r="P7676" s="36" t="e">
        <f ca="1">MATCH(O7676,Lists!$S$2:$S$640,1)</f>
        <v>#N/A</v>
      </c>
      <c r="Q7676" s="36" t="e">
        <f ca="1">MATCH(LEFT(OFFSET(Lists!$Q$2,MATCH(E7676,Lists!$R$3:$R$19,0)+1,0),4),Lists!$S$3:$S$640,1)</f>
        <v>#N/A</v>
      </c>
      <c r="R7676" s="36" t="e">
        <f ca="1">LEFT(OFFSET(Lists!$S$2,P7676-1+MATCH(F7676,OFFSET(Lists!$T$3,P7676-1,0,Q7676-P7676+1),0),0),6)</f>
        <v>#N/A</v>
      </c>
      <c r="S7676" s="36" t="e">
        <f ca="1">VLOOKUP(R7676,Lists!B:D,3,FALSE)</f>
        <v>#N/A</v>
      </c>
      <c r="T7676" s="36" t="str">
        <f>IF(F7676&lt;&gt;"",MATCH(R7676,'Maximum minutes'!B:B,0),"")</f>
        <v/>
      </c>
      <c r="U7676" s="36">
        <f ca="1">IF(F7676&lt;&gt;"",COUNTA(OFFSET('Maximum minutes'!$C$1,'Annexe A1 Cours'!T7676,0,1,50)),0)</f>
        <v>0</v>
      </c>
      <c r="V7676" s="37">
        <f ca="1">IFERROR(OFFSET('Maximum minutes'!$C$1,T7676+1,-1+MATCH(G7676,OFFSET('Maximum minutes'!$C$1,T7676-1,0,1,50),0)),0)</f>
        <v>0</v>
      </c>
      <c r="W7676" s="38">
        <f t="shared" ca="1" si="238"/>
        <v>0</v>
      </c>
    </row>
    <row r="7677" spans="1:23" s="36" customFormat="1" ht="18.75">
      <c r="A7677" s="34"/>
      <c r="B7677" s="39"/>
      <c r="C7677" s="39"/>
      <c r="D7677" s="35"/>
      <c r="E7677" s="40"/>
      <c r="F7677" s="39"/>
      <c r="G7677" s="39"/>
      <c r="H7677" s="39"/>
      <c r="I7677" s="34"/>
      <c r="J7677" s="34"/>
      <c r="K7677" s="34"/>
      <c r="L7677" s="34"/>
      <c r="M7677" s="43" t="str">
        <f ca="1">IFERROR(OFFSET('Maximum minutes'!$C$1,T7677,MATCH(IF(G7677&lt;&gt;"",G7677,F7677),OFFSET('Maximum minutes'!$C$1,T7677-1,0,1,U7677+1),0)-1)*IF(OR(ISNUMBER(J7677),J7677="sans examen"),1,0)*IF(W7677&lt;MinDate,1,0),"")</f>
        <v/>
      </c>
      <c r="N7677" s="36">
        <f t="shared" ca="1" si="239"/>
        <v>0</v>
      </c>
      <c r="O7677" s="36" t="e">
        <f ca="1">LEFT(OFFSET(Lists!$Q$2,MATCH(E7677,Lists!$R$3:$R$19,0),0),4)</f>
        <v>#N/A</v>
      </c>
      <c r="P7677" s="36" t="e">
        <f ca="1">MATCH(O7677,Lists!$S$2:$S$640,1)</f>
        <v>#N/A</v>
      </c>
      <c r="Q7677" s="36" t="e">
        <f ca="1">MATCH(LEFT(OFFSET(Lists!$Q$2,MATCH(E7677,Lists!$R$3:$R$19,0)+1,0),4),Lists!$S$3:$S$640,1)</f>
        <v>#N/A</v>
      </c>
      <c r="R7677" s="36" t="e">
        <f ca="1">LEFT(OFFSET(Lists!$S$2,P7677-1+MATCH(F7677,OFFSET(Lists!$T$3,P7677-1,0,Q7677-P7677+1),0),0),6)</f>
        <v>#N/A</v>
      </c>
      <c r="S7677" s="36" t="e">
        <f ca="1">VLOOKUP(R7677,Lists!B:D,3,FALSE)</f>
        <v>#N/A</v>
      </c>
      <c r="T7677" s="36" t="str">
        <f>IF(F7677&lt;&gt;"",MATCH(R7677,'Maximum minutes'!B:B,0),"")</f>
        <v/>
      </c>
      <c r="U7677" s="36">
        <f ca="1">IF(F7677&lt;&gt;"",COUNTA(OFFSET('Maximum minutes'!$C$1,'Annexe A1 Cours'!T7677,0,1,50)),0)</f>
        <v>0</v>
      </c>
      <c r="V7677" s="37">
        <f ca="1">IFERROR(OFFSET('Maximum minutes'!$C$1,T7677+1,-1+MATCH(G7677,OFFSET('Maximum minutes'!$C$1,T7677-1,0,1,50),0)),0)</f>
        <v>0</v>
      </c>
      <c r="W7677" s="38">
        <f t="shared" ca="1" si="238"/>
        <v>0</v>
      </c>
    </row>
    <row r="7678" spans="1:23" s="36" customFormat="1" ht="18.75">
      <c r="A7678" s="34"/>
      <c r="B7678" s="39"/>
      <c r="C7678" s="39"/>
      <c r="D7678" s="35"/>
      <c r="E7678" s="40"/>
      <c r="F7678" s="39"/>
      <c r="G7678" s="39"/>
      <c r="H7678" s="39"/>
      <c r="I7678" s="34"/>
      <c r="J7678" s="34"/>
      <c r="K7678" s="34"/>
      <c r="L7678" s="34"/>
      <c r="M7678" s="43" t="str">
        <f ca="1">IFERROR(OFFSET('Maximum minutes'!$C$1,T7678,MATCH(IF(G7678&lt;&gt;"",G7678,F7678),OFFSET('Maximum minutes'!$C$1,T7678-1,0,1,U7678+1),0)-1)*IF(OR(ISNUMBER(J7678),J7678="sans examen"),1,0)*IF(W7678&lt;MinDate,1,0),"")</f>
        <v/>
      </c>
      <c r="N7678" s="36">
        <f t="shared" ca="1" si="239"/>
        <v>0</v>
      </c>
      <c r="O7678" s="36" t="e">
        <f ca="1">LEFT(OFFSET(Lists!$Q$2,MATCH(E7678,Lists!$R$3:$R$19,0),0),4)</f>
        <v>#N/A</v>
      </c>
      <c r="P7678" s="36" t="e">
        <f ca="1">MATCH(O7678,Lists!$S$2:$S$640,1)</f>
        <v>#N/A</v>
      </c>
      <c r="Q7678" s="36" t="e">
        <f ca="1">MATCH(LEFT(OFFSET(Lists!$Q$2,MATCH(E7678,Lists!$R$3:$R$19,0)+1,0),4),Lists!$S$3:$S$640,1)</f>
        <v>#N/A</v>
      </c>
      <c r="R7678" s="36" t="e">
        <f ca="1">LEFT(OFFSET(Lists!$S$2,P7678-1+MATCH(F7678,OFFSET(Lists!$T$3,P7678-1,0,Q7678-P7678+1),0),0),6)</f>
        <v>#N/A</v>
      </c>
      <c r="S7678" s="36" t="e">
        <f ca="1">VLOOKUP(R7678,Lists!B:D,3,FALSE)</f>
        <v>#N/A</v>
      </c>
      <c r="T7678" s="36" t="str">
        <f>IF(F7678&lt;&gt;"",MATCH(R7678,'Maximum minutes'!B:B,0),"")</f>
        <v/>
      </c>
      <c r="U7678" s="36">
        <f ca="1">IF(F7678&lt;&gt;"",COUNTA(OFFSET('Maximum minutes'!$C$1,'Annexe A1 Cours'!T7678,0,1,50)),0)</f>
        <v>0</v>
      </c>
      <c r="V7678" s="37">
        <f ca="1">IFERROR(OFFSET('Maximum minutes'!$C$1,T7678+1,-1+MATCH(G7678,OFFSET('Maximum minutes'!$C$1,T7678-1,0,1,50),0)),0)</f>
        <v>0</v>
      </c>
      <c r="W7678" s="38">
        <f t="shared" ca="1" si="238"/>
        <v>0</v>
      </c>
    </row>
    <row r="7679" spans="1:23" s="36" customFormat="1" ht="18.75">
      <c r="A7679" s="34"/>
      <c r="B7679" s="39"/>
      <c r="C7679" s="39"/>
      <c r="D7679" s="35"/>
      <c r="E7679" s="40"/>
      <c r="F7679" s="39"/>
      <c r="G7679" s="39"/>
      <c r="H7679" s="39"/>
      <c r="I7679" s="34"/>
      <c r="J7679" s="34"/>
      <c r="K7679" s="34"/>
      <c r="L7679" s="34"/>
      <c r="M7679" s="43" t="str">
        <f ca="1">IFERROR(OFFSET('Maximum minutes'!$C$1,T7679,MATCH(IF(G7679&lt;&gt;"",G7679,F7679),OFFSET('Maximum minutes'!$C$1,T7679-1,0,1,U7679+1),0)-1)*IF(OR(ISNUMBER(J7679),J7679="sans examen"),1,0)*IF(W7679&lt;MinDate,1,0),"")</f>
        <v/>
      </c>
      <c r="N7679" s="36">
        <f t="shared" ca="1" si="239"/>
        <v>0</v>
      </c>
      <c r="O7679" s="36" t="e">
        <f ca="1">LEFT(OFFSET(Lists!$Q$2,MATCH(E7679,Lists!$R$3:$R$19,0),0),4)</f>
        <v>#N/A</v>
      </c>
      <c r="P7679" s="36" t="e">
        <f ca="1">MATCH(O7679,Lists!$S$2:$S$640,1)</f>
        <v>#N/A</v>
      </c>
      <c r="Q7679" s="36" t="e">
        <f ca="1">MATCH(LEFT(OFFSET(Lists!$Q$2,MATCH(E7679,Lists!$R$3:$R$19,0)+1,0),4),Lists!$S$3:$S$640,1)</f>
        <v>#N/A</v>
      </c>
      <c r="R7679" s="36" t="e">
        <f ca="1">LEFT(OFFSET(Lists!$S$2,P7679-1+MATCH(F7679,OFFSET(Lists!$T$3,P7679-1,0,Q7679-P7679+1),0),0),6)</f>
        <v>#N/A</v>
      </c>
      <c r="S7679" s="36" t="e">
        <f ca="1">VLOOKUP(R7679,Lists!B:D,3,FALSE)</f>
        <v>#N/A</v>
      </c>
      <c r="T7679" s="36" t="str">
        <f>IF(F7679&lt;&gt;"",MATCH(R7679,'Maximum minutes'!B:B,0),"")</f>
        <v/>
      </c>
      <c r="U7679" s="36">
        <f ca="1">IF(F7679&lt;&gt;"",COUNTA(OFFSET('Maximum minutes'!$C$1,'Annexe A1 Cours'!T7679,0,1,50)),0)</f>
        <v>0</v>
      </c>
      <c r="V7679" s="37">
        <f ca="1">IFERROR(OFFSET('Maximum minutes'!$C$1,T7679+1,-1+MATCH(G7679,OFFSET('Maximum minutes'!$C$1,T7679-1,0,1,50),0)),0)</f>
        <v>0</v>
      </c>
      <c r="W7679" s="38">
        <f t="shared" ca="1" si="238"/>
        <v>0</v>
      </c>
    </row>
    <row r="7680" spans="1:23" s="36" customFormat="1" ht="18.75">
      <c r="A7680" s="34"/>
      <c r="B7680" s="39"/>
      <c r="C7680" s="39"/>
      <c r="D7680" s="35"/>
      <c r="E7680" s="40"/>
      <c r="F7680" s="39"/>
      <c r="G7680" s="39"/>
      <c r="H7680" s="39"/>
      <c r="I7680" s="34"/>
      <c r="J7680" s="34"/>
      <c r="K7680" s="34"/>
      <c r="L7680" s="34"/>
      <c r="M7680" s="43" t="str">
        <f ca="1">IFERROR(OFFSET('Maximum minutes'!$C$1,T7680,MATCH(IF(G7680&lt;&gt;"",G7680,F7680),OFFSET('Maximum minutes'!$C$1,T7680-1,0,1,U7680+1),0)-1)*IF(OR(ISNUMBER(J7680),J7680="sans examen"),1,0)*IF(W7680&lt;MinDate,1,0),"")</f>
        <v/>
      </c>
      <c r="N7680" s="36">
        <f t="shared" ca="1" si="239"/>
        <v>0</v>
      </c>
      <c r="O7680" s="36" t="e">
        <f ca="1">LEFT(OFFSET(Lists!$Q$2,MATCH(E7680,Lists!$R$3:$R$19,0),0),4)</f>
        <v>#N/A</v>
      </c>
      <c r="P7680" s="36" t="e">
        <f ca="1">MATCH(O7680,Lists!$S$2:$S$640,1)</f>
        <v>#N/A</v>
      </c>
      <c r="Q7680" s="36" t="e">
        <f ca="1">MATCH(LEFT(OFFSET(Lists!$Q$2,MATCH(E7680,Lists!$R$3:$R$19,0)+1,0),4),Lists!$S$3:$S$640,1)</f>
        <v>#N/A</v>
      </c>
      <c r="R7680" s="36" t="e">
        <f ca="1">LEFT(OFFSET(Lists!$S$2,P7680-1+MATCH(F7680,OFFSET(Lists!$T$3,P7680-1,0,Q7680-P7680+1),0),0),6)</f>
        <v>#N/A</v>
      </c>
      <c r="S7680" s="36" t="e">
        <f ca="1">VLOOKUP(R7680,Lists!B:D,3,FALSE)</f>
        <v>#N/A</v>
      </c>
      <c r="T7680" s="36" t="str">
        <f>IF(F7680&lt;&gt;"",MATCH(R7680,'Maximum minutes'!B:B,0),"")</f>
        <v/>
      </c>
      <c r="U7680" s="36">
        <f ca="1">IF(F7680&lt;&gt;"",COUNTA(OFFSET('Maximum minutes'!$C$1,'Annexe A1 Cours'!T7680,0,1,50)),0)</f>
        <v>0</v>
      </c>
      <c r="V7680" s="37">
        <f ca="1">IFERROR(OFFSET('Maximum minutes'!$C$1,T7680+1,-1+MATCH(G7680,OFFSET('Maximum minutes'!$C$1,T7680-1,0,1,50),0)),0)</f>
        <v>0</v>
      </c>
      <c r="W7680" s="38">
        <f t="shared" ca="1" si="238"/>
        <v>0</v>
      </c>
    </row>
    <row r="7681" spans="1:23" s="36" customFormat="1" ht="18.75">
      <c r="A7681" s="34"/>
      <c r="B7681" s="39"/>
      <c r="C7681" s="39"/>
      <c r="D7681" s="35"/>
      <c r="E7681" s="40"/>
      <c r="F7681" s="39"/>
      <c r="G7681" s="39"/>
      <c r="H7681" s="39"/>
      <c r="I7681" s="34"/>
      <c r="J7681" s="34"/>
      <c r="K7681" s="34"/>
      <c r="L7681" s="34"/>
      <c r="M7681" s="43" t="str">
        <f ca="1">IFERROR(OFFSET('Maximum minutes'!$C$1,T7681,MATCH(IF(G7681&lt;&gt;"",G7681,F7681),OFFSET('Maximum minutes'!$C$1,T7681-1,0,1,U7681+1),0)-1)*IF(OR(ISNUMBER(J7681),J7681="sans examen"),1,0)*IF(W7681&lt;MinDate,1,0),"")</f>
        <v/>
      </c>
      <c r="N7681" s="36">
        <f t="shared" ca="1" si="239"/>
        <v>0</v>
      </c>
      <c r="O7681" s="36" t="e">
        <f ca="1">LEFT(OFFSET(Lists!$Q$2,MATCH(E7681,Lists!$R$3:$R$19,0),0),4)</f>
        <v>#N/A</v>
      </c>
      <c r="P7681" s="36" t="e">
        <f ca="1">MATCH(O7681,Lists!$S$2:$S$640,1)</f>
        <v>#N/A</v>
      </c>
      <c r="Q7681" s="36" t="e">
        <f ca="1">MATCH(LEFT(OFFSET(Lists!$Q$2,MATCH(E7681,Lists!$R$3:$R$19,0)+1,0),4),Lists!$S$3:$S$640,1)</f>
        <v>#N/A</v>
      </c>
      <c r="R7681" s="36" t="e">
        <f ca="1">LEFT(OFFSET(Lists!$S$2,P7681-1+MATCH(F7681,OFFSET(Lists!$T$3,P7681-1,0,Q7681-P7681+1),0),0),6)</f>
        <v>#N/A</v>
      </c>
      <c r="S7681" s="36" t="e">
        <f ca="1">VLOOKUP(R7681,Lists!B:D,3,FALSE)</f>
        <v>#N/A</v>
      </c>
      <c r="T7681" s="36" t="str">
        <f>IF(F7681&lt;&gt;"",MATCH(R7681,'Maximum minutes'!B:B,0),"")</f>
        <v/>
      </c>
      <c r="U7681" s="36">
        <f ca="1">IF(F7681&lt;&gt;"",COUNTA(OFFSET('Maximum minutes'!$C$1,'Annexe A1 Cours'!T7681,0,1,50)),0)</f>
        <v>0</v>
      </c>
      <c r="V7681" s="37">
        <f ca="1">IFERROR(OFFSET('Maximum minutes'!$C$1,T7681+1,-1+MATCH(G7681,OFFSET('Maximum minutes'!$C$1,T7681-1,0,1,50),0)),0)</f>
        <v>0</v>
      </c>
      <c r="W7681" s="38">
        <f t="shared" ca="1" si="238"/>
        <v>0</v>
      </c>
    </row>
    <row r="7682" spans="1:23" s="36" customFormat="1" ht="18.75">
      <c r="A7682" s="34"/>
      <c r="B7682" s="39"/>
      <c r="C7682" s="39"/>
      <c r="D7682" s="35"/>
      <c r="E7682" s="40"/>
      <c r="F7682" s="39"/>
      <c r="G7682" s="39"/>
      <c r="H7682" s="39"/>
      <c r="I7682" s="34"/>
      <c r="J7682" s="34"/>
      <c r="K7682" s="34"/>
      <c r="L7682" s="34"/>
      <c r="M7682" s="43" t="str">
        <f ca="1">IFERROR(OFFSET('Maximum minutes'!$C$1,T7682,MATCH(IF(G7682&lt;&gt;"",G7682,F7682),OFFSET('Maximum minutes'!$C$1,T7682-1,0,1,U7682+1),0)-1)*IF(OR(ISNUMBER(J7682),J7682="sans examen"),1,0)*IF(W7682&lt;MinDate,1,0),"")</f>
        <v/>
      </c>
      <c r="N7682" s="36">
        <f t="shared" ca="1" si="239"/>
        <v>0</v>
      </c>
      <c r="O7682" s="36" t="e">
        <f ca="1">LEFT(OFFSET(Lists!$Q$2,MATCH(E7682,Lists!$R$3:$R$19,0),0),4)</f>
        <v>#N/A</v>
      </c>
      <c r="P7682" s="36" t="e">
        <f ca="1">MATCH(O7682,Lists!$S$2:$S$640,1)</f>
        <v>#N/A</v>
      </c>
      <c r="Q7682" s="36" t="e">
        <f ca="1">MATCH(LEFT(OFFSET(Lists!$Q$2,MATCH(E7682,Lists!$R$3:$R$19,0)+1,0),4),Lists!$S$3:$S$640,1)</f>
        <v>#N/A</v>
      </c>
      <c r="R7682" s="36" t="e">
        <f ca="1">LEFT(OFFSET(Lists!$S$2,P7682-1+MATCH(F7682,OFFSET(Lists!$T$3,P7682-1,0,Q7682-P7682+1),0),0),6)</f>
        <v>#N/A</v>
      </c>
      <c r="S7682" s="36" t="e">
        <f ca="1">VLOOKUP(R7682,Lists!B:D,3,FALSE)</f>
        <v>#N/A</v>
      </c>
      <c r="T7682" s="36" t="str">
        <f>IF(F7682&lt;&gt;"",MATCH(R7682,'Maximum minutes'!B:B,0),"")</f>
        <v/>
      </c>
      <c r="U7682" s="36">
        <f ca="1">IF(F7682&lt;&gt;"",COUNTA(OFFSET('Maximum minutes'!$C$1,'Annexe A1 Cours'!T7682,0,1,50)),0)</f>
        <v>0</v>
      </c>
      <c r="V7682" s="37">
        <f ca="1">IFERROR(OFFSET('Maximum minutes'!$C$1,T7682+1,-1+MATCH(G7682,OFFSET('Maximum minutes'!$C$1,T7682-1,0,1,50),0)),0)</f>
        <v>0</v>
      </c>
      <c r="W7682" s="38">
        <f t="shared" ca="1" si="238"/>
        <v>0</v>
      </c>
    </row>
    <row r="7683" spans="1:23" s="36" customFormat="1" ht="18.75">
      <c r="A7683" s="34"/>
      <c r="B7683" s="39"/>
      <c r="C7683" s="39"/>
      <c r="D7683" s="35"/>
      <c r="E7683" s="40"/>
      <c r="F7683" s="39"/>
      <c r="G7683" s="39"/>
      <c r="H7683" s="39"/>
      <c r="I7683" s="34"/>
      <c r="J7683" s="34"/>
      <c r="K7683" s="34"/>
      <c r="L7683" s="34"/>
      <c r="M7683" s="43" t="str">
        <f ca="1">IFERROR(OFFSET('Maximum minutes'!$C$1,T7683,MATCH(IF(G7683&lt;&gt;"",G7683,F7683),OFFSET('Maximum minutes'!$C$1,T7683-1,0,1,U7683+1),0)-1)*IF(OR(ISNUMBER(J7683),J7683="sans examen"),1,0)*IF(W7683&lt;MinDate,1,0),"")</f>
        <v/>
      </c>
      <c r="N7683" s="36">
        <f t="shared" ca="1" si="239"/>
        <v>0</v>
      </c>
      <c r="O7683" s="36" t="e">
        <f ca="1">LEFT(OFFSET(Lists!$Q$2,MATCH(E7683,Lists!$R$3:$R$19,0),0),4)</f>
        <v>#N/A</v>
      </c>
      <c r="P7683" s="36" t="e">
        <f ca="1">MATCH(O7683,Lists!$S$2:$S$640,1)</f>
        <v>#N/A</v>
      </c>
      <c r="Q7683" s="36" t="e">
        <f ca="1">MATCH(LEFT(OFFSET(Lists!$Q$2,MATCH(E7683,Lists!$R$3:$R$19,0)+1,0),4),Lists!$S$3:$S$640,1)</f>
        <v>#N/A</v>
      </c>
      <c r="R7683" s="36" t="e">
        <f ca="1">LEFT(OFFSET(Lists!$S$2,P7683-1+MATCH(F7683,OFFSET(Lists!$T$3,P7683-1,0,Q7683-P7683+1),0),0),6)</f>
        <v>#N/A</v>
      </c>
      <c r="S7683" s="36" t="e">
        <f ca="1">VLOOKUP(R7683,Lists!B:D,3,FALSE)</f>
        <v>#N/A</v>
      </c>
      <c r="T7683" s="36" t="str">
        <f>IF(F7683&lt;&gt;"",MATCH(R7683,'Maximum minutes'!B:B,0),"")</f>
        <v/>
      </c>
      <c r="U7683" s="36">
        <f ca="1">IF(F7683&lt;&gt;"",COUNTA(OFFSET('Maximum minutes'!$C$1,'Annexe A1 Cours'!T7683,0,1,50)),0)</f>
        <v>0</v>
      </c>
      <c r="V7683" s="37">
        <f ca="1">IFERROR(OFFSET('Maximum minutes'!$C$1,T7683+1,-1+MATCH(G7683,OFFSET('Maximum minutes'!$C$1,T7683-1,0,1,50),0)),0)</f>
        <v>0</v>
      </c>
      <c r="W7683" s="38">
        <f t="shared" ca="1" si="238"/>
        <v>0</v>
      </c>
    </row>
    <row r="7684" spans="1:23" s="36" customFormat="1" ht="18.75">
      <c r="A7684" s="34"/>
      <c r="B7684" s="39"/>
      <c r="C7684" s="39"/>
      <c r="D7684" s="35"/>
      <c r="E7684" s="40"/>
      <c r="F7684" s="39"/>
      <c r="G7684" s="39"/>
      <c r="H7684" s="39"/>
      <c r="I7684" s="34"/>
      <c r="J7684" s="34"/>
      <c r="K7684" s="34"/>
      <c r="L7684" s="34"/>
      <c r="M7684" s="43" t="str">
        <f ca="1">IFERROR(OFFSET('Maximum minutes'!$C$1,T7684,MATCH(IF(G7684&lt;&gt;"",G7684,F7684),OFFSET('Maximum minutes'!$C$1,T7684-1,0,1,U7684+1),0)-1)*IF(OR(ISNUMBER(J7684),J7684="sans examen"),1,0)*IF(W7684&lt;MinDate,1,0),"")</f>
        <v/>
      </c>
      <c r="N7684" s="36">
        <f t="shared" ca="1" si="239"/>
        <v>0</v>
      </c>
      <c r="O7684" s="36" t="e">
        <f ca="1">LEFT(OFFSET(Lists!$Q$2,MATCH(E7684,Lists!$R$3:$R$19,0),0),4)</f>
        <v>#N/A</v>
      </c>
      <c r="P7684" s="36" t="e">
        <f ca="1">MATCH(O7684,Lists!$S$2:$S$640,1)</f>
        <v>#N/A</v>
      </c>
      <c r="Q7684" s="36" t="e">
        <f ca="1">MATCH(LEFT(OFFSET(Lists!$Q$2,MATCH(E7684,Lists!$R$3:$R$19,0)+1,0),4),Lists!$S$3:$S$640,1)</f>
        <v>#N/A</v>
      </c>
      <c r="R7684" s="36" t="e">
        <f ca="1">LEFT(OFFSET(Lists!$S$2,P7684-1+MATCH(F7684,OFFSET(Lists!$T$3,P7684-1,0,Q7684-P7684+1),0),0),6)</f>
        <v>#N/A</v>
      </c>
      <c r="S7684" s="36" t="e">
        <f ca="1">VLOOKUP(R7684,Lists!B:D,3,FALSE)</f>
        <v>#N/A</v>
      </c>
      <c r="T7684" s="36" t="str">
        <f>IF(F7684&lt;&gt;"",MATCH(R7684,'Maximum minutes'!B:B,0),"")</f>
        <v/>
      </c>
      <c r="U7684" s="36">
        <f ca="1">IF(F7684&lt;&gt;"",COUNTA(OFFSET('Maximum minutes'!$C$1,'Annexe A1 Cours'!T7684,0,1,50)),0)</f>
        <v>0</v>
      </c>
      <c r="V7684" s="37">
        <f ca="1">IFERROR(OFFSET('Maximum minutes'!$C$1,T7684+1,-1+MATCH(G7684,OFFSET('Maximum minutes'!$C$1,T7684-1,0,1,50),0)),0)</f>
        <v>0</v>
      </c>
      <c r="W7684" s="38">
        <f t="shared" ca="1" si="238"/>
        <v>0</v>
      </c>
    </row>
    <row r="7685" spans="1:23" s="36" customFormat="1" ht="18.75">
      <c r="A7685" s="34"/>
      <c r="B7685" s="39"/>
      <c r="C7685" s="39"/>
      <c r="D7685" s="35"/>
      <c r="E7685" s="40"/>
      <c r="F7685" s="39"/>
      <c r="G7685" s="39"/>
      <c r="H7685" s="39"/>
      <c r="I7685" s="34"/>
      <c r="J7685" s="34"/>
      <c r="K7685" s="34"/>
      <c r="L7685" s="34"/>
      <c r="M7685" s="43" t="str">
        <f ca="1">IFERROR(OFFSET('Maximum minutes'!$C$1,T7685,MATCH(IF(G7685&lt;&gt;"",G7685,F7685),OFFSET('Maximum minutes'!$C$1,T7685-1,0,1,U7685+1),0)-1)*IF(OR(ISNUMBER(J7685),J7685="sans examen"),1,0)*IF(W7685&lt;MinDate,1,0),"")</f>
        <v/>
      </c>
      <c r="N7685" s="36">
        <f t="shared" ca="1" si="239"/>
        <v>0</v>
      </c>
      <c r="O7685" s="36" t="e">
        <f ca="1">LEFT(OFFSET(Lists!$Q$2,MATCH(E7685,Lists!$R$3:$R$19,0),0),4)</f>
        <v>#N/A</v>
      </c>
      <c r="P7685" s="36" t="e">
        <f ca="1">MATCH(O7685,Lists!$S$2:$S$640,1)</f>
        <v>#N/A</v>
      </c>
      <c r="Q7685" s="36" t="e">
        <f ca="1">MATCH(LEFT(OFFSET(Lists!$Q$2,MATCH(E7685,Lists!$R$3:$R$19,0)+1,0),4),Lists!$S$3:$S$640,1)</f>
        <v>#N/A</v>
      </c>
      <c r="R7685" s="36" t="e">
        <f ca="1">LEFT(OFFSET(Lists!$S$2,P7685-1+MATCH(F7685,OFFSET(Lists!$T$3,P7685-1,0,Q7685-P7685+1),0),0),6)</f>
        <v>#N/A</v>
      </c>
      <c r="S7685" s="36" t="e">
        <f ca="1">VLOOKUP(R7685,Lists!B:D,3,FALSE)</f>
        <v>#N/A</v>
      </c>
      <c r="T7685" s="36" t="str">
        <f>IF(F7685&lt;&gt;"",MATCH(R7685,'Maximum minutes'!B:B,0),"")</f>
        <v/>
      </c>
      <c r="U7685" s="36">
        <f ca="1">IF(F7685&lt;&gt;"",COUNTA(OFFSET('Maximum minutes'!$C$1,'Annexe A1 Cours'!T7685,0,1,50)),0)</f>
        <v>0</v>
      </c>
      <c r="V7685" s="37">
        <f ca="1">IFERROR(OFFSET('Maximum minutes'!$C$1,T7685+1,-1+MATCH(G7685,OFFSET('Maximum minutes'!$C$1,T7685-1,0,1,50),0)),0)</f>
        <v>0</v>
      </c>
      <c r="W7685" s="38">
        <f t="shared" ca="1" si="238"/>
        <v>0</v>
      </c>
    </row>
    <row r="7686" spans="1:23" s="36" customFormat="1" ht="18.75">
      <c r="A7686" s="34"/>
      <c r="B7686" s="39"/>
      <c r="C7686" s="39"/>
      <c r="D7686" s="35"/>
      <c r="E7686" s="40"/>
      <c r="F7686" s="39"/>
      <c r="G7686" s="39"/>
      <c r="H7686" s="39"/>
      <c r="I7686" s="34"/>
      <c r="J7686" s="34"/>
      <c r="K7686" s="34"/>
      <c r="L7686" s="34"/>
      <c r="M7686" s="43" t="str">
        <f ca="1">IFERROR(OFFSET('Maximum minutes'!$C$1,T7686,MATCH(IF(G7686&lt;&gt;"",G7686,F7686),OFFSET('Maximum minutes'!$C$1,T7686-1,0,1,U7686+1),0)-1)*IF(OR(ISNUMBER(J7686),J7686="sans examen"),1,0)*IF(W7686&lt;MinDate,1,0),"")</f>
        <v/>
      </c>
      <c r="N7686" s="36">
        <f t="shared" ca="1" si="239"/>
        <v>0</v>
      </c>
      <c r="O7686" s="36" t="e">
        <f ca="1">LEFT(OFFSET(Lists!$Q$2,MATCH(E7686,Lists!$R$3:$R$19,0),0),4)</f>
        <v>#N/A</v>
      </c>
      <c r="P7686" s="36" t="e">
        <f ca="1">MATCH(O7686,Lists!$S$2:$S$640,1)</f>
        <v>#N/A</v>
      </c>
      <c r="Q7686" s="36" t="e">
        <f ca="1">MATCH(LEFT(OFFSET(Lists!$Q$2,MATCH(E7686,Lists!$R$3:$R$19,0)+1,0),4),Lists!$S$3:$S$640,1)</f>
        <v>#N/A</v>
      </c>
      <c r="R7686" s="36" t="e">
        <f ca="1">LEFT(OFFSET(Lists!$S$2,P7686-1+MATCH(F7686,OFFSET(Lists!$T$3,P7686-1,0,Q7686-P7686+1),0),0),6)</f>
        <v>#N/A</v>
      </c>
      <c r="S7686" s="36" t="e">
        <f ca="1">VLOOKUP(R7686,Lists!B:D,3,FALSE)</f>
        <v>#N/A</v>
      </c>
      <c r="T7686" s="36" t="str">
        <f>IF(F7686&lt;&gt;"",MATCH(R7686,'Maximum minutes'!B:B,0),"")</f>
        <v/>
      </c>
      <c r="U7686" s="36">
        <f ca="1">IF(F7686&lt;&gt;"",COUNTA(OFFSET('Maximum minutes'!$C$1,'Annexe A1 Cours'!T7686,0,1,50)),0)</f>
        <v>0</v>
      </c>
      <c r="V7686" s="37">
        <f ca="1">IFERROR(OFFSET('Maximum minutes'!$C$1,T7686+1,-1+MATCH(G7686,OFFSET('Maximum minutes'!$C$1,T7686-1,0,1,50),0)),0)</f>
        <v>0</v>
      </c>
      <c r="W7686" s="38">
        <f t="shared" ca="1" si="238"/>
        <v>0</v>
      </c>
    </row>
    <row r="7687" spans="1:23" s="36" customFormat="1" ht="18.75">
      <c r="A7687" s="34"/>
      <c r="B7687" s="39"/>
      <c r="C7687" s="39"/>
      <c r="D7687" s="35"/>
      <c r="E7687" s="40"/>
      <c r="F7687" s="39"/>
      <c r="G7687" s="39"/>
      <c r="H7687" s="39"/>
      <c r="I7687" s="34"/>
      <c r="J7687" s="34"/>
      <c r="K7687" s="34"/>
      <c r="L7687" s="34"/>
      <c r="M7687" s="43" t="str">
        <f ca="1">IFERROR(OFFSET('Maximum minutes'!$C$1,T7687,MATCH(IF(G7687&lt;&gt;"",G7687,F7687),OFFSET('Maximum minutes'!$C$1,T7687-1,0,1,U7687+1),0)-1)*IF(OR(ISNUMBER(J7687),J7687="sans examen"),1,0)*IF(W7687&lt;MinDate,1,0),"")</f>
        <v/>
      </c>
      <c r="N7687" s="36">
        <f t="shared" ca="1" si="239"/>
        <v>0</v>
      </c>
      <c r="O7687" s="36" t="e">
        <f ca="1">LEFT(OFFSET(Lists!$Q$2,MATCH(E7687,Lists!$R$3:$R$19,0),0),4)</f>
        <v>#N/A</v>
      </c>
      <c r="P7687" s="36" t="e">
        <f ca="1">MATCH(O7687,Lists!$S$2:$S$640,1)</f>
        <v>#N/A</v>
      </c>
      <c r="Q7687" s="36" t="e">
        <f ca="1">MATCH(LEFT(OFFSET(Lists!$Q$2,MATCH(E7687,Lists!$R$3:$R$19,0)+1,0),4),Lists!$S$3:$S$640,1)</f>
        <v>#N/A</v>
      </c>
      <c r="R7687" s="36" t="e">
        <f ca="1">LEFT(OFFSET(Lists!$S$2,P7687-1+MATCH(F7687,OFFSET(Lists!$T$3,P7687-1,0,Q7687-P7687+1),0),0),6)</f>
        <v>#N/A</v>
      </c>
      <c r="S7687" s="36" t="e">
        <f ca="1">VLOOKUP(R7687,Lists!B:D,3,FALSE)</f>
        <v>#N/A</v>
      </c>
      <c r="T7687" s="36" t="str">
        <f>IF(F7687&lt;&gt;"",MATCH(R7687,'Maximum minutes'!B:B,0),"")</f>
        <v/>
      </c>
      <c r="U7687" s="36">
        <f ca="1">IF(F7687&lt;&gt;"",COUNTA(OFFSET('Maximum minutes'!$C$1,'Annexe A1 Cours'!T7687,0,1,50)),0)</f>
        <v>0</v>
      </c>
      <c r="V7687" s="37">
        <f ca="1">IFERROR(OFFSET('Maximum minutes'!$C$1,T7687+1,-1+MATCH(G7687,OFFSET('Maximum minutes'!$C$1,T7687-1,0,1,50),0)),0)</f>
        <v>0</v>
      </c>
      <c r="W7687" s="38">
        <f t="shared" ref="W7687:W7750" ca="1" si="240">IFERROR(DATE(YEAR(D7687)+V7687,MONTH(D7687),DAY(D7687)),"")</f>
        <v>0</v>
      </c>
    </row>
    <row r="7688" spans="1:23" s="36" customFormat="1" ht="18.75">
      <c r="A7688" s="34"/>
      <c r="B7688" s="39"/>
      <c r="C7688" s="39"/>
      <c r="D7688" s="35"/>
      <c r="E7688" s="40"/>
      <c r="F7688" s="39"/>
      <c r="G7688" s="39"/>
      <c r="H7688" s="39"/>
      <c r="I7688" s="34"/>
      <c r="J7688" s="34"/>
      <c r="K7688" s="34"/>
      <c r="L7688" s="34"/>
      <c r="M7688" s="43" t="str">
        <f ca="1">IFERROR(OFFSET('Maximum minutes'!$C$1,T7688,MATCH(IF(G7688&lt;&gt;"",G7688,F7688),OFFSET('Maximum minutes'!$C$1,T7688-1,0,1,U7688+1),0)-1)*IF(OR(ISNUMBER(J7688),J7688="sans examen"),1,0)*IF(W7688&lt;MinDate,1,0),"")</f>
        <v/>
      </c>
      <c r="N7688" s="36">
        <f t="shared" ref="N7688:N7751" ca="1" si="241">IF(K7688&gt;0,MIN(K7688,M7688),0)*IF(M7688="",0,1)</f>
        <v>0</v>
      </c>
      <c r="O7688" s="36" t="e">
        <f ca="1">LEFT(OFFSET(Lists!$Q$2,MATCH(E7688,Lists!$R$3:$R$19,0),0),4)</f>
        <v>#N/A</v>
      </c>
      <c r="P7688" s="36" t="e">
        <f ca="1">MATCH(O7688,Lists!$S$2:$S$640,1)</f>
        <v>#N/A</v>
      </c>
      <c r="Q7688" s="36" t="e">
        <f ca="1">MATCH(LEFT(OFFSET(Lists!$Q$2,MATCH(E7688,Lists!$R$3:$R$19,0)+1,0),4),Lists!$S$3:$S$640,1)</f>
        <v>#N/A</v>
      </c>
      <c r="R7688" s="36" t="e">
        <f ca="1">LEFT(OFFSET(Lists!$S$2,P7688-1+MATCH(F7688,OFFSET(Lists!$T$3,P7688-1,0,Q7688-P7688+1),0),0),6)</f>
        <v>#N/A</v>
      </c>
      <c r="S7688" s="36" t="e">
        <f ca="1">VLOOKUP(R7688,Lists!B:D,3,FALSE)</f>
        <v>#N/A</v>
      </c>
      <c r="T7688" s="36" t="str">
        <f>IF(F7688&lt;&gt;"",MATCH(R7688,'Maximum minutes'!B:B,0),"")</f>
        <v/>
      </c>
      <c r="U7688" s="36">
        <f ca="1">IF(F7688&lt;&gt;"",COUNTA(OFFSET('Maximum minutes'!$C$1,'Annexe A1 Cours'!T7688,0,1,50)),0)</f>
        <v>0</v>
      </c>
      <c r="V7688" s="37">
        <f ca="1">IFERROR(OFFSET('Maximum minutes'!$C$1,T7688+1,-1+MATCH(G7688,OFFSET('Maximum minutes'!$C$1,T7688-1,0,1,50),0)),0)</f>
        <v>0</v>
      </c>
      <c r="W7688" s="38">
        <f t="shared" ca="1" si="240"/>
        <v>0</v>
      </c>
    </row>
    <row r="7689" spans="1:23" s="36" customFormat="1" ht="18.75">
      <c r="A7689" s="34"/>
      <c r="B7689" s="39"/>
      <c r="C7689" s="39"/>
      <c r="D7689" s="35"/>
      <c r="E7689" s="40"/>
      <c r="F7689" s="39"/>
      <c r="G7689" s="39"/>
      <c r="H7689" s="39"/>
      <c r="I7689" s="34"/>
      <c r="J7689" s="34"/>
      <c r="K7689" s="34"/>
      <c r="L7689" s="34"/>
      <c r="M7689" s="43" t="str">
        <f ca="1">IFERROR(OFFSET('Maximum minutes'!$C$1,T7689,MATCH(IF(G7689&lt;&gt;"",G7689,F7689),OFFSET('Maximum minutes'!$C$1,T7689-1,0,1,U7689+1),0)-1)*IF(OR(ISNUMBER(J7689),J7689="sans examen"),1,0)*IF(W7689&lt;MinDate,1,0),"")</f>
        <v/>
      </c>
      <c r="N7689" s="36">
        <f t="shared" ca="1" si="241"/>
        <v>0</v>
      </c>
      <c r="O7689" s="36" t="e">
        <f ca="1">LEFT(OFFSET(Lists!$Q$2,MATCH(E7689,Lists!$R$3:$R$19,0),0),4)</f>
        <v>#N/A</v>
      </c>
      <c r="P7689" s="36" t="e">
        <f ca="1">MATCH(O7689,Lists!$S$2:$S$640,1)</f>
        <v>#N/A</v>
      </c>
      <c r="Q7689" s="36" t="e">
        <f ca="1">MATCH(LEFT(OFFSET(Lists!$Q$2,MATCH(E7689,Lists!$R$3:$R$19,0)+1,0),4),Lists!$S$3:$S$640,1)</f>
        <v>#N/A</v>
      </c>
      <c r="R7689" s="36" t="e">
        <f ca="1">LEFT(OFFSET(Lists!$S$2,P7689-1+MATCH(F7689,OFFSET(Lists!$T$3,P7689-1,0,Q7689-P7689+1),0),0),6)</f>
        <v>#N/A</v>
      </c>
      <c r="S7689" s="36" t="e">
        <f ca="1">VLOOKUP(R7689,Lists!B:D,3,FALSE)</f>
        <v>#N/A</v>
      </c>
      <c r="T7689" s="36" t="str">
        <f>IF(F7689&lt;&gt;"",MATCH(R7689,'Maximum minutes'!B:B,0),"")</f>
        <v/>
      </c>
      <c r="U7689" s="36">
        <f ca="1">IF(F7689&lt;&gt;"",COUNTA(OFFSET('Maximum minutes'!$C$1,'Annexe A1 Cours'!T7689,0,1,50)),0)</f>
        <v>0</v>
      </c>
      <c r="V7689" s="37">
        <f ca="1">IFERROR(OFFSET('Maximum minutes'!$C$1,T7689+1,-1+MATCH(G7689,OFFSET('Maximum minutes'!$C$1,T7689-1,0,1,50),0)),0)</f>
        <v>0</v>
      </c>
      <c r="W7689" s="38">
        <f t="shared" ca="1" si="240"/>
        <v>0</v>
      </c>
    </row>
    <row r="7690" spans="1:23" s="36" customFormat="1" ht="18.75">
      <c r="A7690" s="34"/>
      <c r="B7690" s="39"/>
      <c r="C7690" s="39"/>
      <c r="D7690" s="35"/>
      <c r="E7690" s="40"/>
      <c r="F7690" s="39"/>
      <c r="G7690" s="39"/>
      <c r="H7690" s="39"/>
      <c r="I7690" s="34"/>
      <c r="J7690" s="34"/>
      <c r="K7690" s="34"/>
      <c r="L7690" s="34"/>
      <c r="M7690" s="43" t="str">
        <f ca="1">IFERROR(OFFSET('Maximum minutes'!$C$1,T7690,MATCH(IF(G7690&lt;&gt;"",G7690,F7690),OFFSET('Maximum minutes'!$C$1,T7690-1,0,1,U7690+1),0)-1)*IF(OR(ISNUMBER(J7690),J7690="sans examen"),1,0)*IF(W7690&lt;MinDate,1,0),"")</f>
        <v/>
      </c>
      <c r="N7690" s="36">
        <f t="shared" ca="1" si="241"/>
        <v>0</v>
      </c>
      <c r="O7690" s="36" t="e">
        <f ca="1">LEFT(OFFSET(Lists!$Q$2,MATCH(E7690,Lists!$R$3:$R$19,0),0),4)</f>
        <v>#N/A</v>
      </c>
      <c r="P7690" s="36" t="e">
        <f ca="1">MATCH(O7690,Lists!$S$2:$S$640,1)</f>
        <v>#N/A</v>
      </c>
      <c r="Q7690" s="36" t="e">
        <f ca="1">MATCH(LEFT(OFFSET(Lists!$Q$2,MATCH(E7690,Lists!$R$3:$R$19,0)+1,0),4),Lists!$S$3:$S$640,1)</f>
        <v>#N/A</v>
      </c>
      <c r="R7690" s="36" t="e">
        <f ca="1">LEFT(OFFSET(Lists!$S$2,P7690-1+MATCH(F7690,OFFSET(Lists!$T$3,P7690-1,0,Q7690-P7690+1),0),0),6)</f>
        <v>#N/A</v>
      </c>
      <c r="S7690" s="36" t="e">
        <f ca="1">VLOOKUP(R7690,Lists!B:D,3,FALSE)</f>
        <v>#N/A</v>
      </c>
      <c r="T7690" s="36" t="str">
        <f>IF(F7690&lt;&gt;"",MATCH(R7690,'Maximum minutes'!B:B,0),"")</f>
        <v/>
      </c>
      <c r="U7690" s="36">
        <f ca="1">IF(F7690&lt;&gt;"",COUNTA(OFFSET('Maximum minutes'!$C$1,'Annexe A1 Cours'!T7690,0,1,50)),0)</f>
        <v>0</v>
      </c>
      <c r="V7690" s="37">
        <f ca="1">IFERROR(OFFSET('Maximum minutes'!$C$1,T7690+1,-1+MATCH(G7690,OFFSET('Maximum minutes'!$C$1,T7690-1,0,1,50),0)),0)</f>
        <v>0</v>
      </c>
      <c r="W7690" s="38">
        <f t="shared" ca="1" si="240"/>
        <v>0</v>
      </c>
    </row>
    <row r="7691" spans="1:23" s="36" customFormat="1" ht="18.75">
      <c r="A7691" s="34"/>
      <c r="B7691" s="39"/>
      <c r="C7691" s="39"/>
      <c r="D7691" s="35"/>
      <c r="E7691" s="40"/>
      <c r="F7691" s="39"/>
      <c r="G7691" s="39"/>
      <c r="H7691" s="39"/>
      <c r="I7691" s="34"/>
      <c r="J7691" s="34"/>
      <c r="K7691" s="34"/>
      <c r="L7691" s="34"/>
      <c r="M7691" s="43" t="str">
        <f ca="1">IFERROR(OFFSET('Maximum minutes'!$C$1,T7691,MATCH(IF(G7691&lt;&gt;"",G7691,F7691),OFFSET('Maximum minutes'!$C$1,T7691-1,0,1,U7691+1),0)-1)*IF(OR(ISNUMBER(J7691),J7691="sans examen"),1,0)*IF(W7691&lt;MinDate,1,0),"")</f>
        <v/>
      </c>
      <c r="N7691" s="36">
        <f t="shared" ca="1" si="241"/>
        <v>0</v>
      </c>
      <c r="O7691" s="36" t="e">
        <f ca="1">LEFT(OFFSET(Lists!$Q$2,MATCH(E7691,Lists!$R$3:$R$19,0),0),4)</f>
        <v>#N/A</v>
      </c>
      <c r="P7691" s="36" t="e">
        <f ca="1">MATCH(O7691,Lists!$S$2:$S$640,1)</f>
        <v>#N/A</v>
      </c>
      <c r="Q7691" s="36" t="e">
        <f ca="1">MATCH(LEFT(OFFSET(Lists!$Q$2,MATCH(E7691,Lists!$R$3:$R$19,0)+1,0),4),Lists!$S$3:$S$640,1)</f>
        <v>#N/A</v>
      </c>
      <c r="R7691" s="36" t="e">
        <f ca="1">LEFT(OFFSET(Lists!$S$2,P7691-1+MATCH(F7691,OFFSET(Lists!$T$3,P7691-1,0,Q7691-P7691+1),0),0),6)</f>
        <v>#N/A</v>
      </c>
      <c r="S7691" s="36" t="e">
        <f ca="1">VLOOKUP(R7691,Lists!B:D,3,FALSE)</f>
        <v>#N/A</v>
      </c>
      <c r="T7691" s="36" t="str">
        <f>IF(F7691&lt;&gt;"",MATCH(R7691,'Maximum minutes'!B:B,0),"")</f>
        <v/>
      </c>
      <c r="U7691" s="36">
        <f ca="1">IF(F7691&lt;&gt;"",COUNTA(OFFSET('Maximum minutes'!$C$1,'Annexe A1 Cours'!T7691,0,1,50)),0)</f>
        <v>0</v>
      </c>
      <c r="V7691" s="37">
        <f ca="1">IFERROR(OFFSET('Maximum minutes'!$C$1,T7691+1,-1+MATCH(G7691,OFFSET('Maximum minutes'!$C$1,T7691-1,0,1,50),0)),0)</f>
        <v>0</v>
      </c>
      <c r="W7691" s="38">
        <f t="shared" ca="1" si="240"/>
        <v>0</v>
      </c>
    </row>
    <row r="7692" spans="1:23" s="36" customFormat="1" ht="18.75">
      <c r="A7692" s="34"/>
      <c r="B7692" s="39"/>
      <c r="C7692" s="39"/>
      <c r="D7692" s="35"/>
      <c r="E7692" s="40"/>
      <c r="F7692" s="39"/>
      <c r="G7692" s="39"/>
      <c r="H7692" s="39"/>
      <c r="I7692" s="34"/>
      <c r="J7692" s="34"/>
      <c r="K7692" s="34"/>
      <c r="L7692" s="34"/>
      <c r="M7692" s="43" t="str">
        <f ca="1">IFERROR(OFFSET('Maximum minutes'!$C$1,T7692,MATCH(IF(G7692&lt;&gt;"",G7692,F7692),OFFSET('Maximum minutes'!$C$1,T7692-1,0,1,U7692+1),0)-1)*IF(OR(ISNUMBER(J7692),J7692="sans examen"),1,0)*IF(W7692&lt;MinDate,1,0),"")</f>
        <v/>
      </c>
      <c r="N7692" s="36">
        <f t="shared" ca="1" si="241"/>
        <v>0</v>
      </c>
      <c r="O7692" s="36" t="e">
        <f ca="1">LEFT(OFFSET(Lists!$Q$2,MATCH(E7692,Lists!$R$3:$R$19,0),0),4)</f>
        <v>#N/A</v>
      </c>
      <c r="P7692" s="36" t="e">
        <f ca="1">MATCH(O7692,Lists!$S$2:$S$640,1)</f>
        <v>#N/A</v>
      </c>
      <c r="Q7692" s="36" t="e">
        <f ca="1">MATCH(LEFT(OFFSET(Lists!$Q$2,MATCH(E7692,Lists!$R$3:$R$19,0)+1,0),4),Lists!$S$3:$S$640,1)</f>
        <v>#N/A</v>
      </c>
      <c r="R7692" s="36" t="e">
        <f ca="1">LEFT(OFFSET(Lists!$S$2,P7692-1+MATCH(F7692,OFFSET(Lists!$T$3,P7692-1,0,Q7692-P7692+1),0),0),6)</f>
        <v>#N/A</v>
      </c>
      <c r="S7692" s="36" t="e">
        <f ca="1">VLOOKUP(R7692,Lists!B:D,3,FALSE)</f>
        <v>#N/A</v>
      </c>
      <c r="T7692" s="36" t="str">
        <f>IF(F7692&lt;&gt;"",MATCH(R7692,'Maximum minutes'!B:B,0),"")</f>
        <v/>
      </c>
      <c r="U7692" s="36">
        <f ca="1">IF(F7692&lt;&gt;"",COUNTA(OFFSET('Maximum minutes'!$C$1,'Annexe A1 Cours'!T7692,0,1,50)),0)</f>
        <v>0</v>
      </c>
      <c r="V7692" s="37">
        <f ca="1">IFERROR(OFFSET('Maximum minutes'!$C$1,T7692+1,-1+MATCH(G7692,OFFSET('Maximum minutes'!$C$1,T7692-1,0,1,50),0)),0)</f>
        <v>0</v>
      </c>
      <c r="W7692" s="38">
        <f t="shared" ca="1" si="240"/>
        <v>0</v>
      </c>
    </row>
    <row r="7693" spans="1:23" s="36" customFormat="1" ht="18.75">
      <c r="A7693" s="34"/>
      <c r="B7693" s="39"/>
      <c r="C7693" s="39"/>
      <c r="D7693" s="35"/>
      <c r="E7693" s="40"/>
      <c r="F7693" s="39"/>
      <c r="G7693" s="39"/>
      <c r="H7693" s="39"/>
      <c r="I7693" s="34"/>
      <c r="J7693" s="34"/>
      <c r="K7693" s="34"/>
      <c r="L7693" s="34"/>
      <c r="M7693" s="43" t="str">
        <f ca="1">IFERROR(OFFSET('Maximum minutes'!$C$1,T7693,MATCH(IF(G7693&lt;&gt;"",G7693,F7693),OFFSET('Maximum minutes'!$C$1,T7693-1,0,1,U7693+1),0)-1)*IF(OR(ISNUMBER(J7693),J7693="sans examen"),1,0)*IF(W7693&lt;MinDate,1,0),"")</f>
        <v/>
      </c>
      <c r="N7693" s="36">
        <f t="shared" ca="1" si="241"/>
        <v>0</v>
      </c>
      <c r="O7693" s="36" t="e">
        <f ca="1">LEFT(OFFSET(Lists!$Q$2,MATCH(E7693,Lists!$R$3:$R$19,0),0),4)</f>
        <v>#N/A</v>
      </c>
      <c r="P7693" s="36" t="e">
        <f ca="1">MATCH(O7693,Lists!$S$2:$S$640,1)</f>
        <v>#N/A</v>
      </c>
      <c r="Q7693" s="36" t="e">
        <f ca="1">MATCH(LEFT(OFFSET(Lists!$Q$2,MATCH(E7693,Lists!$R$3:$R$19,0)+1,0),4),Lists!$S$3:$S$640,1)</f>
        <v>#N/A</v>
      </c>
      <c r="R7693" s="36" t="e">
        <f ca="1">LEFT(OFFSET(Lists!$S$2,P7693-1+MATCH(F7693,OFFSET(Lists!$T$3,P7693-1,0,Q7693-P7693+1),0),0),6)</f>
        <v>#N/A</v>
      </c>
      <c r="S7693" s="36" t="e">
        <f ca="1">VLOOKUP(R7693,Lists!B:D,3,FALSE)</f>
        <v>#N/A</v>
      </c>
      <c r="T7693" s="36" t="str">
        <f>IF(F7693&lt;&gt;"",MATCH(R7693,'Maximum minutes'!B:B,0),"")</f>
        <v/>
      </c>
      <c r="U7693" s="36">
        <f ca="1">IF(F7693&lt;&gt;"",COUNTA(OFFSET('Maximum minutes'!$C$1,'Annexe A1 Cours'!T7693,0,1,50)),0)</f>
        <v>0</v>
      </c>
      <c r="V7693" s="37">
        <f ca="1">IFERROR(OFFSET('Maximum minutes'!$C$1,T7693+1,-1+MATCH(G7693,OFFSET('Maximum minutes'!$C$1,T7693-1,0,1,50),0)),0)</f>
        <v>0</v>
      </c>
      <c r="W7693" s="38">
        <f t="shared" ca="1" si="240"/>
        <v>0</v>
      </c>
    </row>
    <row r="7694" spans="1:23" s="36" customFormat="1" ht="18.75">
      <c r="A7694" s="34"/>
      <c r="B7694" s="39"/>
      <c r="C7694" s="39"/>
      <c r="D7694" s="35"/>
      <c r="E7694" s="40"/>
      <c r="F7694" s="39"/>
      <c r="G7694" s="39"/>
      <c r="H7694" s="39"/>
      <c r="I7694" s="34"/>
      <c r="J7694" s="34"/>
      <c r="K7694" s="34"/>
      <c r="L7694" s="34"/>
      <c r="M7694" s="43" t="str">
        <f ca="1">IFERROR(OFFSET('Maximum minutes'!$C$1,T7694,MATCH(IF(G7694&lt;&gt;"",G7694,F7694),OFFSET('Maximum minutes'!$C$1,T7694-1,0,1,U7694+1),0)-1)*IF(OR(ISNUMBER(J7694),J7694="sans examen"),1,0)*IF(W7694&lt;MinDate,1,0),"")</f>
        <v/>
      </c>
      <c r="N7694" s="36">
        <f t="shared" ca="1" si="241"/>
        <v>0</v>
      </c>
      <c r="O7694" s="36" t="e">
        <f ca="1">LEFT(OFFSET(Lists!$Q$2,MATCH(E7694,Lists!$R$3:$R$19,0),0),4)</f>
        <v>#N/A</v>
      </c>
      <c r="P7694" s="36" t="e">
        <f ca="1">MATCH(O7694,Lists!$S$2:$S$640,1)</f>
        <v>#N/A</v>
      </c>
      <c r="Q7694" s="36" t="e">
        <f ca="1">MATCH(LEFT(OFFSET(Lists!$Q$2,MATCH(E7694,Lists!$R$3:$R$19,0)+1,0),4),Lists!$S$3:$S$640,1)</f>
        <v>#N/A</v>
      </c>
      <c r="R7694" s="36" t="e">
        <f ca="1">LEFT(OFFSET(Lists!$S$2,P7694-1+MATCH(F7694,OFFSET(Lists!$T$3,P7694-1,0,Q7694-P7694+1),0),0),6)</f>
        <v>#N/A</v>
      </c>
      <c r="S7694" s="36" t="e">
        <f ca="1">VLOOKUP(R7694,Lists!B:D,3,FALSE)</f>
        <v>#N/A</v>
      </c>
      <c r="T7694" s="36" t="str">
        <f>IF(F7694&lt;&gt;"",MATCH(R7694,'Maximum minutes'!B:B,0),"")</f>
        <v/>
      </c>
      <c r="U7694" s="36">
        <f ca="1">IF(F7694&lt;&gt;"",COUNTA(OFFSET('Maximum minutes'!$C$1,'Annexe A1 Cours'!T7694,0,1,50)),0)</f>
        <v>0</v>
      </c>
      <c r="V7694" s="37">
        <f ca="1">IFERROR(OFFSET('Maximum minutes'!$C$1,T7694+1,-1+MATCH(G7694,OFFSET('Maximum minutes'!$C$1,T7694-1,0,1,50),0)),0)</f>
        <v>0</v>
      </c>
      <c r="W7694" s="38">
        <f t="shared" ca="1" si="240"/>
        <v>0</v>
      </c>
    </row>
    <row r="7695" spans="1:23" s="36" customFormat="1" ht="18.75">
      <c r="A7695" s="34"/>
      <c r="B7695" s="39"/>
      <c r="C7695" s="39"/>
      <c r="D7695" s="35"/>
      <c r="E7695" s="40"/>
      <c r="F7695" s="39"/>
      <c r="G7695" s="39"/>
      <c r="H7695" s="39"/>
      <c r="I7695" s="34"/>
      <c r="J7695" s="34"/>
      <c r="K7695" s="34"/>
      <c r="L7695" s="34"/>
      <c r="M7695" s="43" t="str">
        <f ca="1">IFERROR(OFFSET('Maximum minutes'!$C$1,T7695,MATCH(IF(G7695&lt;&gt;"",G7695,F7695),OFFSET('Maximum minutes'!$C$1,T7695-1,0,1,U7695+1),0)-1)*IF(OR(ISNUMBER(J7695),J7695="sans examen"),1,0)*IF(W7695&lt;MinDate,1,0),"")</f>
        <v/>
      </c>
      <c r="N7695" s="36">
        <f t="shared" ca="1" si="241"/>
        <v>0</v>
      </c>
      <c r="O7695" s="36" t="e">
        <f ca="1">LEFT(OFFSET(Lists!$Q$2,MATCH(E7695,Lists!$R$3:$R$19,0),0),4)</f>
        <v>#N/A</v>
      </c>
      <c r="P7695" s="36" t="e">
        <f ca="1">MATCH(O7695,Lists!$S$2:$S$640,1)</f>
        <v>#N/A</v>
      </c>
      <c r="Q7695" s="36" t="e">
        <f ca="1">MATCH(LEFT(OFFSET(Lists!$Q$2,MATCH(E7695,Lists!$R$3:$R$19,0)+1,0),4),Lists!$S$3:$S$640,1)</f>
        <v>#N/A</v>
      </c>
      <c r="R7695" s="36" t="e">
        <f ca="1">LEFT(OFFSET(Lists!$S$2,P7695-1+MATCH(F7695,OFFSET(Lists!$T$3,P7695-1,0,Q7695-P7695+1),0),0),6)</f>
        <v>#N/A</v>
      </c>
      <c r="S7695" s="36" t="e">
        <f ca="1">VLOOKUP(R7695,Lists!B:D,3,FALSE)</f>
        <v>#N/A</v>
      </c>
      <c r="T7695" s="36" t="str">
        <f>IF(F7695&lt;&gt;"",MATCH(R7695,'Maximum minutes'!B:B,0),"")</f>
        <v/>
      </c>
      <c r="U7695" s="36">
        <f ca="1">IF(F7695&lt;&gt;"",COUNTA(OFFSET('Maximum minutes'!$C$1,'Annexe A1 Cours'!T7695,0,1,50)),0)</f>
        <v>0</v>
      </c>
      <c r="V7695" s="37">
        <f ca="1">IFERROR(OFFSET('Maximum minutes'!$C$1,T7695+1,-1+MATCH(G7695,OFFSET('Maximum minutes'!$C$1,T7695-1,0,1,50),0)),0)</f>
        <v>0</v>
      </c>
      <c r="W7695" s="38">
        <f t="shared" ca="1" si="240"/>
        <v>0</v>
      </c>
    </row>
    <row r="7696" spans="1:23" s="36" customFormat="1" ht="18.75">
      <c r="A7696" s="34"/>
      <c r="B7696" s="39"/>
      <c r="C7696" s="39"/>
      <c r="D7696" s="35"/>
      <c r="E7696" s="40"/>
      <c r="F7696" s="39"/>
      <c r="G7696" s="39"/>
      <c r="H7696" s="39"/>
      <c r="I7696" s="34"/>
      <c r="J7696" s="34"/>
      <c r="K7696" s="34"/>
      <c r="L7696" s="34"/>
      <c r="M7696" s="43" t="str">
        <f ca="1">IFERROR(OFFSET('Maximum minutes'!$C$1,T7696,MATCH(IF(G7696&lt;&gt;"",G7696,F7696),OFFSET('Maximum minutes'!$C$1,T7696-1,0,1,U7696+1),0)-1)*IF(OR(ISNUMBER(J7696),J7696="sans examen"),1,0)*IF(W7696&lt;MinDate,1,0),"")</f>
        <v/>
      </c>
      <c r="N7696" s="36">
        <f t="shared" ca="1" si="241"/>
        <v>0</v>
      </c>
      <c r="O7696" s="36" t="e">
        <f ca="1">LEFT(OFFSET(Lists!$Q$2,MATCH(E7696,Lists!$R$3:$R$19,0),0),4)</f>
        <v>#N/A</v>
      </c>
      <c r="P7696" s="36" t="e">
        <f ca="1">MATCH(O7696,Lists!$S$2:$S$640,1)</f>
        <v>#N/A</v>
      </c>
      <c r="Q7696" s="36" t="e">
        <f ca="1">MATCH(LEFT(OFFSET(Lists!$Q$2,MATCH(E7696,Lists!$R$3:$R$19,0)+1,0),4),Lists!$S$3:$S$640,1)</f>
        <v>#N/A</v>
      </c>
      <c r="R7696" s="36" t="e">
        <f ca="1">LEFT(OFFSET(Lists!$S$2,P7696-1+MATCH(F7696,OFFSET(Lists!$T$3,P7696-1,0,Q7696-P7696+1),0),0),6)</f>
        <v>#N/A</v>
      </c>
      <c r="S7696" s="36" t="e">
        <f ca="1">VLOOKUP(R7696,Lists!B:D,3,FALSE)</f>
        <v>#N/A</v>
      </c>
      <c r="T7696" s="36" t="str">
        <f>IF(F7696&lt;&gt;"",MATCH(R7696,'Maximum minutes'!B:B,0),"")</f>
        <v/>
      </c>
      <c r="U7696" s="36">
        <f ca="1">IF(F7696&lt;&gt;"",COUNTA(OFFSET('Maximum minutes'!$C$1,'Annexe A1 Cours'!T7696,0,1,50)),0)</f>
        <v>0</v>
      </c>
      <c r="V7696" s="37">
        <f ca="1">IFERROR(OFFSET('Maximum minutes'!$C$1,T7696+1,-1+MATCH(G7696,OFFSET('Maximum minutes'!$C$1,T7696-1,0,1,50),0)),0)</f>
        <v>0</v>
      </c>
      <c r="W7696" s="38">
        <f t="shared" ca="1" si="240"/>
        <v>0</v>
      </c>
    </row>
    <row r="7697" spans="1:23" s="36" customFormat="1" ht="18.75">
      <c r="A7697" s="34"/>
      <c r="B7697" s="39"/>
      <c r="C7697" s="39"/>
      <c r="D7697" s="35"/>
      <c r="E7697" s="40"/>
      <c r="F7697" s="39"/>
      <c r="G7697" s="39"/>
      <c r="H7697" s="39"/>
      <c r="I7697" s="34"/>
      <c r="J7697" s="34"/>
      <c r="K7697" s="34"/>
      <c r="L7697" s="34"/>
      <c r="M7697" s="43" t="str">
        <f ca="1">IFERROR(OFFSET('Maximum minutes'!$C$1,T7697,MATCH(IF(G7697&lt;&gt;"",G7697,F7697),OFFSET('Maximum minutes'!$C$1,T7697-1,0,1,U7697+1),0)-1)*IF(OR(ISNUMBER(J7697),J7697="sans examen"),1,0)*IF(W7697&lt;MinDate,1,0),"")</f>
        <v/>
      </c>
      <c r="N7697" s="36">
        <f t="shared" ca="1" si="241"/>
        <v>0</v>
      </c>
      <c r="O7697" s="36" t="e">
        <f ca="1">LEFT(OFFSET(Lists!$Q$2,MATCH(E7697,Lists!$R$3:$R$19,0),0),4)</f>
        <v>#N/A</v>
      </c>
      <c r="P7697" s="36" t="e">
        <f ca="1">MATCH(O7697,Lists!$S$2:$S$640,1)</f>
        <v>#N/A</v>
      </c>
      <c r="Q7697" s="36" t="e">
        <f ca="1">MATCH(LEFT(OFFSET(Lists!$Q$2,MATCH(E7697,Lists!$R$3:$R$19,0)+1,0),4),Lists!$S$3:$S$640,1)</f>
        <v>#N/A</v>
      </c>
      <c r="R7697" s="36" t="e">
        <f ca="1">LEFT(OFFSET(Lists!$S$2,P7697-1+MATCH(F7697,OFFSET(Lists!$T$3,P7697-1,0,Q7697-P7697+1),0),0),6)</f>
        <v>#N/A</v>
      </c>
      <c r="S7697" s="36" t="e">
        <f ca="1">VLOOKUP(R7697,Lists!B:D,3,FALSE)</f>
        <v>#N/A</v>
      </c>
      <c r="T7697" s="36" t="str">
        <f>IF(F7697&lt;&gt;"",MATCH(R7697,'Maximum minutes'!B:B,0),"")</f>
        <v/>
      </c>
      <c r="U7697" s="36">
        <f ca="1">IF(F7697&lt;&gt;"",COUNTA(OFFSET('Maximum minutes'!$C$1,'Annexe A1 Cours'!T7697,0,1,50)),0)</f>
        <v>0</v>
      </c>
      <c r="V7697" s="37">
        <f ca="1">IFERROR(OFFSET('Maximum minutes'!$C$1,T7697+1,-1+MATCH(G7697,OFFSET('Maximum minutes'!$C$1,T7697-1,0,1,50),0)),0)</f>
        <v>0</v>
      </c>
      <c r="W7697" s="38">
        <f t="shared" ca="1" si="240"/>
        <v>0</v>
      </c>
    </row>
    <row r="7698" spans="1:23" s="36" customFormat="1" ht="18.75">
      <c r="A7698" s="34"/>
      <c r="B7698" s="39"/>
      <c r="C7698" s="39"/>
      <c r="D7698" s="35"/>
      <c r="E7698" s="40"/>
      <c r="F7698" s="39"/>
      <c r="G7698" s="39"/>
      <c r="H7698" s="39"/>
      <c r="I7698" s="34"/>
      <c r="J7698" s="34"/>
      <c r="K7698" s="34"/>
      <c r="L7698" s="34"/>
      <c r="M7698" s="43" t="str">
        <f ca="1">IFERROR(OFFSET('Maximum minutes'!$C$1,T7698,MATCH(IF(G7698&lt;&gt;"",G7698,F7698),OFFSET('Maximum minutes'!$C$1,T7698-1,0,1,U7698+1),0)-1)*IF(OR(ISNUMBER(J7698),J7698="sans examen"),1,0)*IF(W7698&lt;MinDate,1,0),"")</f>
        <v/>
      </c>
      <c r="N7698" s="36">
        <f t="shared" ca="1" si="241"/>
        <v>0</v>
      </c>
      <c r="O7698" s="36" t="e">
        <f ca="1">LEFT(OFFSET(Lists!$Q$2,MATCH(E7698,Lists!$R$3:$R$19,0),0),4)</f>
        <v>#N/A</v>
      </c>
      <c r="P7698" s="36" t="e">
        <f ca="1">MATCH(O7698,Lists!$S$2:$S$640,1)</f>
        <v>#N/A</v>
      </c>
      <c r="Q7698" s="36" t="e">
        <f ca="1">MATCH(LEFT(OFFSET(Lists!$Q$2,MATCH(E7698,Lists!$R$3:$R$19,0)+1,0),4),Lists!$S$3:$S$640,1)</f>
        <v>#N/A</v>
      </c>
      <c r="R7698" s="36" t="e">
        <f ca="1">LEFT(OFFSET(Lists!$S$2,P7698-1+MATCH(F7698,OFFSET(Lists!$T$3,P7698-1,0,Q7698-P7698+1),0),0),6)</f>
        <v>#N/A</v>
      </c>
      <c r="S7698" s="36" t="e">
        <f ca="1">VLOOKUP(R7698,Lists!B:D,3,FALSE)</f>
        <v>#N/A</v>
      </c>
      <c r="T7698" s="36" t="str">
        <f>IF(F7698&lt;&gt;"",MATCH(R7698,'Maximum minutes'!B:B,0),"")</f>
        <v/>
      </c>
      <c r="U7698" s="36">
        <f ca="1">IF(F7698&lt;&gt;"",COUNTA(OFFSET('Maximum minutes'!$C$1,'Annexe A1 Cours'!T7698,0,1,50)),0)</f>
        <v>0</v>
      </c>
      <c r="V7698" s="37">
        <f ca="1">IFERROR(OFFSET('Maximum minutes'!$C$1,T7698+1,-1+MATCH(G7698,OFFSET('Maximum minutes'!$C$1,T7698-1,0,1,50),0)),0)</f>
        <v>0</v>
      </c>
      <c r="W7698" s="38">
        <f t="shared" ca="1" si="240"/>
        <v>0</v>
      </c>
    </row>
    <row r="7699" spans="1:23" s="36" customFormat="1" ht="18.75">
      <c r="A7699" s="34"/>
      <c r="B7699" s="39"/>
      <c r="C7699" s="39"/>
      <c r="D7699" s="35"/>
      <c r="E7699" s="40"/>
      <c r="F7699" s="39"/>
      <c r="G7699" s="39"/>
      <c r="H7699" s="39"/>
      <c r="I7699" s="34"/>
      <c r="J7699" s="34"/>
      <c r="K7699" s="34"/>
      <c r="L7699" s="34"/>
      <c r="M7699" s="43" t="str">
        <f ca="1">IFERROR(OFFSET('Maximum minutes'!$C$1,T7699,MATCH(IF(G7699&lt;&gt;"",G7699,F7699),OFFSET('Maximum minutes'!$C$1,T7699-1,0,1,U7699+1),0)-1)*IF(OR(ISNUMBER(J7699),J7699="sans examen"),1,0)*IF(W7699&lt;MinDate,1,0),"")</f>
        <v/>
      </c>
      <c r="N7699" s="36">
        <f t="shared" ca="1" si="241"/>
        <v>0</v>
      </c>
      <c r="O7699" s="36" t="e">
        <f ca="1">LEFT(OFFSET(Lists!$Q$2,MATCH(E7699,Lists!$R$3:$R$19,0),0),4)</f>
        <v>#N/A</v>
      </c>
      <c r="P7699" s="36" t="e">
        <f ca="1">MATCH(O7699,Lists!$S$2:$S$640,1)</f>
        <v>#N/A</v>
      </c>
      <c r="Q7699" s="36" t="e">
        <f ca="1">MATCH(LEFT(OFFSET(Lists!$Q$2,MATCH(E7699,Lists!$R$3:$R$19,0)+1,0),4),Lists!$S$3:$S$640,1)</f>
        <v>#N/A</v>
      </c>
      <c r="R7699" s="36" t="e">
        <f ca="1">LEFT(OFFSET(Lists!$S$2,P7699-1+MATCH(F7699,OFFSET(Lists!$T$3,P7699-1,0,Q7699-P7699+1),0),0),6)</f>
        <v>#N/A</v>
      </c>
      <c r="S7699" s="36" t="e">
        <f ca="1">VLOOKUP(R7699,Lists!B:D,3,FALSE)</f>
        <v>#N/A</v>
      </c>
      <c r="T7699" s="36" t="str">
        <f>IF(F7699&lt;&gt;"",MATCH(R7699,'Maximum minutes'!B:B,0),"")</f>
        <v/>
      </c>
      <c r="U7699" s="36">
        <f ca="1">IF(F7699&lt;&gt;"",COUNTA(OFFSET('Maximum minutes'!$C$1,'Annexe A1 Cours'!T7699,0,1,50)),0)</f>
        <v>0</v>
      </c>
      <c r="V7699" s="37">
        <f ca="1">IFERROR(OFFSET('Maximum minutes'!$C$1,T7699+1,-1+MATCH(G7699,OFFSET('Maximum minutes'!$C$1,T7699-1,0,1,50),0)),0)</f>
        <v>0</v>
      </c>
      <c r="W7699" s="38">
        <f t="shared" ca="1" si="240"/>
        <v>0</v>
      </c>
    </row>
    <row r="7700" spans="1:23" s="36" customFormat="1" ht="18.75">
      <c r="A7700" s="34"/>
      <c r="B7700" s="39"/>
      <c r="C7700" s="39"/>
      <c r="D7700" s="35"/>
      <c r="E7700" s="40"/>
      <c r="F7700" s="39"/>
      <c r="G7700" s="39"/>
      <c r="H7700" s="39"/>
      <c r="I7700" s="34"/>
      <c r="J7700" s="34"/>
      <c r="K7700" s="34"/>
      <c r="L7700" s="34"/>
      <c r="M7700" s="43" t="str">
        <f ca="1">IFERROR(OFFSET('Maximum minutes'!$C$1,T7700,MATCH(IF(G7700&lt;&gt;"",G7700,F7700),OFFSET('Maximum minutes'!$C$1,T7700-1,0,1,U7700+1),0)-1)*IF(OR(ISNUMBER(J7700),J7700="sans examen"),1,0)*IF(W7700&lt;MinDate,1,0),"")</f>
        <v/>
      </c>
      <c r="N7700" s="36">
        <f t="shared" ca="1" si="241"/>
        <v>0</v>
      </c>
      <c r="O7700" s="36" t="e">
        <f ca="1">LEFT(OFFSET(Lists!$Q$2,MATCH(E7700,Lists!$R$3:$R$19,0),0),4)</f>
        <v>#N/A</v>
      </c>
      <c r="P7700" s="36" t="e">
        <f ca="1">MATCH(O7700,Lists!$S$2:$S$640,1)</f>
        <v>#N/A</v>
      </c>
      <c r="Q7700" s="36" t="e">
        <f ca="1">MATCH(LEFT(OFFSET(Lists!$Q$2,MATCH(E7700,Lists!$R$3:$R$19,0)+1,0),4),Lists!$S$3:$S$640,1)</f>
        <v>#N/A</v>
      </c>
      <c r="R7700" s="36" t="e">
        <f ca="1">LEFT(OFFSET(Lists!$S$2,P7700-1+MATCH(F7700,OFFSET(Lists!$T$3,P7700-1,0,Q7700-P7700+1),0),0),6)</f>
        <v>#N/A</v>
      </c>
      <c r="S7700" s="36" t="e">
        <f ca="1">VLOOKUP(R7700,Lists!B:D,3,FALSE)</f>
        <v>#N/A</v>
      </c>
      <c r="T7700" s="36" t="str">
        <f>IF(F7700&lt;&gt;"",MATCH(R7700,'Maximum minutes'!B:B,0),"")</f>
        <v/>
      </c>
      <c r="U7700" s="36">
        <f ca="1">IF(F7700&lt;&gt;"",COUNTA(OFFSET('Maximum minutes'!$C$1,'Annexe A1 Cours'!T7700,0,1,50)),0)</f>
        <v>0</v>
      </c>
      <c r="V7700" s="37">
        <f ca="1">IFERROR(OFFSET('Maximum minutes'!$C$1,T7700+1,-1+MATCH(G7700,OFFSET('Maximum minutes'!$C$1,T7700-1,0,1,50),0)),0)</f>
        <v>0</v>
      </c>
      <c r="W7700" s="38">
        <f t="shared" ca="1" si="240"/>
        <v>0</v>
      </c>
    </row>
    <row r="7701" spans="1:23" s="36" customFormat="1" ht="18.75">
      <c r="A7701" s="34"/>
      <c r="B7701" s="39"/>
      <c r="C7701" s="39"/>
      <c r="D7701" s="35"/>
      <c r="E7701" s="40"/>
      <c r="F7701" s="39"/>
      <c r="G7701" s="39"/>
      <c r="H7701" s="39"/>
      <c r="I7701" s="34"/>
      <c r="J7701" s="34"/>
      <c r="K7701" s="34"/>
      <c r="L7701" s="34"/>
      <c r="M7701" s="43" t="str">
        <f ca="1">IFERROR(OFFSET('Maximum minutes'!$C$1,T7701,MATCH(IF(G7701&lt;&gt;"",G7701,F7701),OFFSET('Maximum minutes'!$C$1,T7701-1,0,1,U7701+1),0)-1)*IF(OR(ISNUMBER(J7701),J7701="sans examen"),1,0)*IF(W7701&lt;MinDate,1,0),"")</f>
        <v/>
      </c>
      <c r="N7701" s="36">
        <f t="shared" ca="1" si="241"/>
        <v>0</v>
      </c>
      <c r="O7701" s="36" t="e">
        <f ca="1">LEFT(OFFSET(Lists!$Q$2,MATCH(E7701,Lists!$R$3:$R$19,0),0),4)</f>
        <v>#N/A</v>
      </c>
      <c r="P7701" s="36" t="e">
        <f ca="1">MATCH(O7701,Lists!$S$2:$S$640,1)</f>
        <v>#N/A</v>
      </c>
      <c r="Q7701" s="36" t="e">
        <f ca="1">MATCH(LEFT(OFFSET(Lists!$Q$2,MATCH(E7701,Lists!$R$3:$R$19,0)+1,0),4),Lists!$S$3:$S$640,1)</f>
        <v>#N/A</v>
      </c>
      <c r="R7701" s="36" t="e">
        <f ca="1">LEFT(OFFSET(Lists!$S$2,P7701-1+MATCH(F7701,OFFSET(Lists!$T$3,P7701-1,0,Q7701-P7701+1),0),0),6)</f>
        <v>#N/A</v>
      </c>
      <c r="S7701" s="36" t="e">
        <f ca="1">VLOOKUP(R7701,Lists!B:D,3,FALSE)</f>
        <v>#N/A</v>
      </c>
      <c r="T7701" s="36" t="str">
        <f>IF(F7701&lt;&gt;"",MATCH(R7701,'Maximum minutes'!B:B,0),"")</f>
        <v/>
      </c>
      <c r="U7701" s="36">
        <f ca="1">IF(F7701&lt;&gt;"",COUNTA(OFFSET('Maximum minutes'!$C$1,'Annexe A1 Cours'!T7701,0,1,50)),0)</f>
        <v>0</v>
      </c>
      <c r="V7701" s="37">
        <f ca="1">IFERROR(OFFSET('Maximum minutes'!$C$1,T7701+1,-1+MATCH(G7701,OFFSET('Maximum minutes'!$C$1,T7701-1,0,1,50),0)),0)</f>
        <v>0</v>
      </c>
      <c r="W7701" s="38">
        <f t="shared" ca="1" si="240"/>
        <v>0</v>
      </c>
    </row>
    <row r="7702" spans="1:23" s="36" customFormat="1" ht="18.75">
      <c r="A7702" s="34"/>
      <c r="B7702" s="39"/>
      <c r="C7702" s="39"/>
      <c r="D7702" s="35"/>
      <c r="E7702" s="40"/>
      <c r="F7702" s="39"/>
      <c r="G7702" s="39"/>
      <c r="H7702" s="39"/>
      <c r="I7702" s="34"/>
      <c r="J7702" s="34"/>
      <c r="K7702" s="34"/>
      <c r="L7702" s="34"/>
      <c r="M7702" s="43" t="str">
        <f ca="1">IFERROR(OFFSET('Maximum minutes'!$C$1,T7702,MATCH(IF(G7702&lt;&gt;"",G7702,F7702),OFFSET('Maximum minutes'!$C$1,T7702-1,0,1,U7702+1),0)-1)*IF(OR(ISNUMBER(J7702),J7702="sans examen"),1,0)*IF(W7702&lt;MinDate,1,0),"")</f>
        <v/>
      </c>
      <c r="N7702" s="36">
        <f t="shared" ca="1" si="241"/>
        <v>0</v>
      </c>
      <c r="O7702" s="36" t="e">
        <f ca="1">LEFT(OFFSET(Lists!$Q$2,MATCH(E7702,Lists!$R$3:$R$19,0),0),4)</f>
        <v>#N/A</v>
      </c>
      <c r="P7702" s="36" t="e">
        <f ca="1">MATCH(O7702,Lists!$S$2:$S$640,1)</f>
        <v>#N/A</v>
      </c>
      <c r="Q7702" s="36" t="e">
        <f ca="1">MATCH(LEFT(OFFSET(Lists!$Q$2,MATCH(E7702,Lists!$R$3:$R$19,0)+1,0),4),Lists!$S$3:$S$640,1)</f>
        <v>#N/A</v>
      </c>
      <c r="R7702" s="36" t="e">
        <f ca="1">LEFT(OFFSET(Lists!$S$2,P7702-1+MATCH(F7702,OFFSET(Lists!$T$3,P7702-1,0,Q7702-P7702+1),0),0),6)</f>
        <v>#N/A</v>
      </c>
      <c r="S7702" s="36" t="e">
        <f ca="1">VLOOKUP(R7702,Lists!B:D,3,FALSE)</f>
        <v>#N/A</v>
      </c>
      <c r="T7702" s="36" t="str">
        <f>IF(F7702&lt;&gt;"",MATCH(R7702,'Maximum minutes'!B:B,0),"")</f>
        <v/>
      </c>
      <c r="U7702" s="36">
        <f ca="1">IF(F7702&lt;&gt;"",COUNTA(OFFSET('Maximum minutes'!$C$1,'Annexe A1 Cours'!T7702,0,1,50)),0)</f>
        <v>0</v>
      </c>
      <c r="V7702" s="37">
        <f ca="1">IFERROR(OFFSET('Maximum minutes'!$C$1,T7702+1,-1+MATCH(G7702,OFFSET('Maximum minutes'!$C$1,T7702-1,0,1,50),0)),0)</f>
        <v>0</v>
      </c>
      <c r="W7702" s="38">
        <f t="shared" ca="1" si="240"/>
        <v>0</v>
      </c>
    </row>
    <row r="7703" spans="1:23" s="36" customFormat="1" ht="18.75">
      <c r="A7703" s="34"/>
      <c r="B7703" s="39"/>
      <c r="C7703" s="39"/>
      <c r="D7703" s="35"/>
      <c r="E7703" s="40"/>
      <c r="F7703" s="39"/>
      <c r="G7703" s="39"/>
      <c r="H7703" s="39"/>
      <c r="I7703" s="34"/>
      <c r="J7703" s="34"/>
      <c r="K7703" s="34"/>
      <c r="L7703" s="34"/>
      <c r="M7703" s="43" t="str">
        <f ca="1">IFERROR(OFFSET('Maximum minutes'!$C$1,T7703,MATCH(IF(G7703&lt;&gt;"",G7703,F7703),OFFSET('Maximum minutes'!$C$1,T7703-1,0,1,U7703+1),0)-1)*IF(OR(ISNUMBER(J7703),J7703="sans examen"),1,0)*IF(W7703&lt;MinDate,1,0),"")</f>
        <v/>
      </c>
      <c r="N7703" s="36">
        <f t="shared" ca="1" si="241"/>
        <v>0</v>
      </c>
      <c r="O7703" s="36" t="e">
        <f ca="1">LEFT(OFFSET(Lists!$Q$2,MATCH(E7703,Lists!$R$3:$R$19,0),0),4)</f>
        <v>#N/A</v>
      </c>
      <c r="P7703" s="36" t="e">
        <f ca="1">MATCH(O7703,Lists!$S$2:$S$640,1)</f>
        <v>#N/A</v>
      </c>
      <c r="Q7703" s="36" t="e">
        <f ca="1">MATCH(LEFT(OFFSET(Lists!$Q$2,MATCH(E7703,Lists!$R$3:$R$19,0)+1,0),4),Lists!$S$3:$S$640,1)</f>
        <v>#N/A</v>
      </c>
      <c r="R7703" s="36" t="e">
        <f ca="1">LEFT(OFFSET(Lists!$S$2,P7703-1+MATCH(F7703,OFFSET(Lists!$T$3,P7703-1,0,Q7703-P7703+1),0),0),6)</f>
        <v>#N/A</v>
      </c>
      <c r="S7703" s="36" t="e">
        <f ca="1">VLOOKUP(R7703,Lists!B:D,3,FALSE)</f>
        <v>#N/A</v>
      </c>
      <c r="T7703" s="36" t="str">
        <f>IF(F7703&lt;&gt;"",MATCH(R7703,'Maximum minutes'!B:B,0),"")</f>
        <v/>
      </c>
      <c r="U7703" s="36">
        <f ca="1">IF(F7703&lt;&gt;"",COUNTA(OFFSET('Maximum minutes'!$C$1,'Annexe A1 Cours'!T7703,0,1,50)),0)</f>
        <v>0</v>
      </c>
      <c r="V7703" s="37">
        <f ca="1">IFERROR(OFFSET('Maximum minutes'!$C$1,T7703+1,-1+MATCH(G7703,OFFSET('Maximum minutes'!$C$1,T7703-1,0,1,50),0)),0)</f>
        <v>0</v>
      </c>
      <c r="W7703" s="38">
        <f t="shared" ca="1" si="240"/>
        <v>0</v>
      </c>
    </row>
    <row r="7704" spans="1:23" s="36" customFormat="1" ht="18.75">
      <c r="A7704" s="34"/>
      <c r="B7704" s="39"/>
      <c r="C7704" s="39"/>
      <c r="D7704" s="35"/>
      <c r="E7704" s="40"/>
      <c r="F7704" s="39"/>
      <c r="G7704" s="39"/>
      <c r="H7704" s="39"/>
      <c r="I7704" s="34"/>
      <c r="J7704" s="34"/>
      <c r="K7704" s="34"/>
      <c r="L7704" s="34"/>
      <c r="M7704" s="43" t="str">
        <f ca="1">IFERROR(OFFSET('Maximum minutes'!$C$1,T7704,MATCH(IF(G7704&lt;&gt;"",G7704,F7704),OFFSET('Maximum minutes'!$C$1,T7704-1,0,1,U7704+1),0)-1)*IF(OR(ISNUMBER(J7704),J7704="sans examen"),1,0)*IF(W7704&lt;MinDate,1,0),"")</f>
        <v/>
      </c>
      <c r="N7704" s="36">
        <f t="shared" ca="1" si="241"/>
        <v>0</v>
      </c>
      <c r="O7704" s="36" t="e">
        <f ca="1">LEFT(OFFSET(Lists!$Q$2,MATCH(E7704,Lists!$R$3:$R$19,0),0),4)</f>
        <v>#N/A</v>
      </c>
      <c r="P7704" s="36" t="e">
        <f ca="1">MATCH(O7704,Lists!$S$2:$S$640,1)</f>
        <v>#N/A</v>
      </c>
      <c r="Q7704" s="36" t="e">
        <f ca="1">MATCH(LEFT(OFFSET(Lists!$Q$2,MATCH(E7704,Lists!$R$3:$R$19,0)+1,0),4),Lists!$S$3:$S$640,1)</f>
        <v>#N/A</v>
      </c>
      <c r="R7704" s="36" t="e">
        <f ca="1">LEFT(OFFSET(Lists!$S$2,P7704-1+MATCH(F7704,OFFSET(Lists!$T$3,P7704-1,0,Q7704-P7704+1),0),0),6)</f>
        <v>#N/A</v>
      </c>
      <c r="S7704" s="36" t="e">
        <f ca="1">VLOOKUP(R7704,Lists!B:D,3,FALSE)</f>
        <v>#N/A</v>
      </c>
      <c r="T7704" s="36" t="str">
        <f>IF(F7704&lt;&gt;"",MATCH(R7704,'Maximum minutes'!B:B,0),"")</f>
        <v/>
      </c>
      <c r="U7704" s="36">
        <f ca="1">IF(F7704&lt;&gt;"",COUNTA(OFFSET('Maximum minutes'!$C$1,'Annexe A1 Cours'!T7704,0,1,50)),0)</f>
        <v>0</v>
      </c>
      <c r="V7704" s="37">
        <f ca="1">IFERROR(OFFSET('Maximum minutes'!$C$1,T7704+1,-1+MATCH(G7704,OFFSET('Maximum minutes'!$C$1,T7704-1,0,1,50),0)),0)</f>
        <v>0</v>
      </c>
      <c r="W7704" s="38">
        <f t="shared" ca="1" si="240"/>
        <v>0</v>
      </c>
    </row>
    <row r="7705" spans="1:23" s="36" customFormat="1" ht="18.75">
      <c r="A7705" s="34"/>
      <c r="B7705" s="39"/>
      <c r="C7705" s="39"/>
      <c r="D7705" s="35"/>
      <c r="E7705" s="40"/>
      <c r="F7705" s="39"/>
      <c r="G7705" s="39"/>
      <c r="H7705" s="39"/>
      <c r="I7705" s="34"/>
      <c r="J7705" s="34"/>
      <c r="K7705" s="34"/>
      <c r="L7705" s="34"/>
      <c r="M7705" s="43" t="str">
        <f ca="1">IFERROR(OFFSET('Maximum minutes'!$C$1,T7705,MATCH(IF(G7705&lt;&gt;"",G7705,F7705),OFFSET('Maximum minutes'!$C$1,T7705-1,0,1,U7705+1),0)-1)*IF(OR(ISNUMBER(J7705),J7705="sans examen"),1,0)*IF(W7705&lt;MinDate,1,0),"")</f>
        <v/>
      </c>
      <c r="N7705" s="36">
        <f t="shared" ca="1" si="241"/>
        <v>0</v>
      </c>
      <c r="O7705" s="36" t="e">
        <f ca="1">LEFT(OFFSET(Lists!$Q$2,MATCH(E7705,Lists!$R$3:$R$19,0),0),4)</f>
        <v>#N/A</v>
      </c>
      <c r="P7705" s="36" t="e">
        <f ca="1">MATCH(O7705,Lists!$S$2:$S$640,1)</f>
        <v>#N/A</v>
      </c>
      <c r="Q7705" s="36" t="e">
        <f ca="1">MATCH(LEFT(OFFSET(Lists!$Q$2,MATCH(E7705,Lists!$R$3:$R$19,0)+1,0),4),Lists!$S$3:$S$640,1)</f>
        <v>#N/A</v>
      </c>
      <c r="R7705" s="36" t="e">
        <f ca="1">LEFT(OFFSET(Lists!$S$2,P7705-1+MATCH(F7705,OFFSET(Lists!$T$3,P7705-1,0,Q7705-P7705+1),0),0),6)</f>
        <v>#N/A</v>
      </c>
      <c r="S7705" s="36" t="e">
        <f ca="1">VLOOKUP(R7705,Lists!B:D,3,FALSE)</f>
        <v>#N/A</v>
      </c>
      <c r="T7705" s="36" t="str">
        <f>IF(F7705&lt;&gt;"",MATCH(R7705,'Maximum minutes'!B:B,0),"")</f>
        <v/>
      </c>
      <c r="U7705" s="36">
        <f ca="1">IF(F7705&lt;&gt;"",COUNTA(OFFSET('Maximum minutes'!$C$1,'Annexe A1 Cours'!T7705,0,1,50)),0)</f>
        <v>0</v>
      </c>
      <c r="V7705" s="37">
        <f ca="1">IFERROR(OFFSET('Maximum minutes'!$C$1,T7705+1,-1+MATCH(G7705,OFFSET('Maximum minutes'!$C$1,T7705-1,0,1,50),0)),0)</f>
        <v>0</v>
      </c>
      <c r="W7705" s="38">
        <f t="shared" ca="1" si="240"/>
        <v>0</v>
      </c>
    </row>
    <row r="7706" spans="1:23" s="36" customFormat="1" ht="18.75">
      <c r="A7706" s="34"/>
      <c r="B7706" s="39"/>
      <c r="C7706" s="39"/>
      <c r="D7706" s="35"/>
      <c r="E7706" s="40"/>
      <c r="F7706" s="39"/>
      <c r="G7706" s="39"/>
      <c r="H7706" s="39"/>
      <c r="I7706" s="34"/>
      <c r="J7706" s="34"/>
      <c r="K7706" s="34"/>
      <c r="L7706" s="34"/>
      <c r="M7706" s="43" t="str">
        <f ca="1">IFERROR(OFFSET('Maximum minutes'!$C$1,T7706,MATCH(IF(G7706&lt;&gt;"",G7706,F7706),OFFSET('Maximum minutes'!$C$1,T7706-1,0,1,U7706+1),0)-1)*IF(OR(ISNUMBER(J7706),J7706="sans examen"),1,0)*IF(W7706&lt;MinDate,1,0),"")</f>
        <v/>
      </c>
      <c r="N7706" s="36">
        <f t="shared" ca="1" si="241"/>
        <v>0</v>
      </c>
      <c r="O7706" s="36" t="e">
        <f ca="1">LEFT(OFFSET(Lists!$Q$2,MATCH(E7706,Lists!$R$3:$R$19,0),0),4)</f>
        <v>#N/A</v>
      </c>
      <c r="P7706" s="36" t="e">
        <f ca="1">MATCH(O7706,Lists!$S$2:$S$640,1)</f>
        <v>#N/A</v>
      </c>
      <c r="Q7706" s="36" t="e">
        <f ca="1">MATCH(LEFT(OFFSET(Lists!$Q$2,MATCH(E7706,Lists!$R$3:$R$19,0)+1,0),4),Lists!$S$3:$S$640,1)</f>
        <v>#N/A</v>
      </c>
      <c r="R7706" s="36" t="e">
        <f ca="1">LEFT(OFFSET(Lists!$S$2,P7706-1+MATCH(F7706,OFFSET(Lists!$T$3,P7706-1,0,Q7706-P7706+1),0),0),6)</f>
        <v>#N/A</v>
      </c>
      <c r="S7706" s="36" t="e">
        <f ca="1">VLOOKUP(R7706,Lists!B:D,3,FALSE)</f>
        <v>#N/A</v>
      </c>
      <c r="T7706" s="36" t="str">
        <f>IF(F7706&lt;&gt;"",MATCH(R7706,'Maximum minutes'!B:B,0),"")</f>
        <v/>
      </c>
      <c r="U7706" s="36">
        <f ca="1">IF(F7706&lt;&gt;"",COUNTA(OFFSET('Maximum minutes'!$C$1,'Annexe A1 Cours'!T7706,0,1,50)),0)</f>
        <v>0</v>
      </c>
      <c r="V7706" s="37">
        <f ca="1">IFERROR(OFFSET('Maximum minutes'!$C$1,T7706+1,-1+MATCH(G7706,OFFSET('Maximum minutes'!$C$1,T7706-1,0,1,50),0)),0)</f>
        <v>0</v>
      </c>
      <c r="W7706" s="38">
        <f t="shared" ca="1" si="240"/>
        <v>0</v>
      </c>
    </row>
    <row r="7707" spans="1:23" s="36" customFormat="1" ht="18.75">
      <c r="A7707" s="34"/>
      <c r="B7707" s="39"/>
      <c r="C7707" s="39"/>
      <c r="D7707" s="35"/>
      <c r="E7707" s="40"/>
      <c r="F7707" s="39"/>
      <c r="G7707" s="39"/>
      <c r="H7707" s="39"/>
      <c r="I7707" s="34"/>
      <c r="J7707" s="34"/>
      <c r="K7707" s="34"/>
      <c r="L7707" s="34"/>
      <c r="M7707" s="43" t="str">
        <f ca="1">IFERROR(OFFSET('Maximum minutes'!$C$1,T7707,MATCH(IF(G7707&lt;&gt;"",G7707,F7707),OFFSET('Maximum minutes'!$C$1,T7707-1,0,1,U7707+1),0)-1)*IF(OR(ISNUMBER(J7707),J7707="sans examen"),1,0)*IF(W7707&lt;MinDate,1,0),"")</f>
        <v/>
      </c>
      <c r="N7707" s="36">
        <f t="shared" ca="1" si="241"/>
        <v>0</v>
      </c>
      <c r="O7707" s="36" t="e">
        <f ca="1">LEFT(OFFSET(Lists!$Q$2,MATCH(E7707,Lists!$R$3:$R$19,0),0),4)</f>
        <v>#N/A</v>
      </c>
      <c r="P7707" s="36" t="e">
        <f ca="1">MATCH(O7707,Lists!$S$2:$S$640,1)</f>
        <v>#N/A</v>
      </c>
      <c r="Q7707" s="36" t="e">
        <f ca="1">MATCH(LEFT(OFFSET(Lists!$Q$2,MATCH(E7707,Lists!$R$3:$R$19,0)+1,0),4),Lists!$S$3:$S$640,1)</f>
        <v>#N/A</v>
      </c>
      <c r="R7707" s="36" t="e">
        <f ca="1">LEFT(OFFSET(Lists!$S$2,P7707-1+MATCH(F7707,OFFSET(Lists!$T$3,P7707-1,0,Q7707-P7707+1),0),0),6)</f>
        <v>#N/A</v>
      </c>
      <c r="S7707" s="36" t="e">
        <f ca="1">VLOOKUP(R7707,Lists!B:D,3,FALSE)</f>
        <v>#N/A</v>
      </c>
      <c r="T7707" s="36" t="str">
        <f>IF(F7707&lt;&gt;"",MATCH(R7707,'Maximum minutes'!B:B,0),"")</f>
        <v/>
      </c>
      <c r="U7707" s="36">
        <f ca="1">IF(F7707&lt;&gt;"",COUNTA(OFFSET('Maximum minutes'!$C$1,'Annexe A1 Cours'!T7707,0,1,50)),0)</f>
        <v>0</v>
      </c>
      <c r="V7707" s="37">
        <f ca="1">IFERROR(OFFSET('Maximum minutes'!$C$1,T7707+1,-1+MATCH(G7707,OFFSET('Maximum minutes'!$C$1,T7707-1,0,1,50),0)),0)</f>
        <v>0</v>
      </c>
      <c r="W7707" s="38">
        <f t="shared" ca="1" si="240"/>
        <v>0</v>
      </c>
    </row>
    <row r="7708" spans="1:23" s="36" customFormat="1" ht="18.75">
      <c r="A7708" s="34"/>
      <c r="B7708" s="39"/>
      <c r="C7708" s="39"/>
      <c r="D7708" s="35"/>
      <c r="E7708" s="40"/>
      <c r="F7708" s="39"/>
      <c r="G7708" s="39"/>
      <c r="H7708" s="39"/>
      <c r="I7708" s="34"/>
      <c r="J7708" s="34"/>
      <c r="K7708" s="34"/>
      <c r="L7708" s="34"/>
      <c r="M7708" s="43" t="str">
        <f ca="1">IFERROR(OFFSET('Maximum minutes'!$C$1,T7708,MATCH(IF(G7708&lt;&gt;"",G7708,F7708),OFFSET('Maximum minutes'!$C$1,T7708-1,0,1,U7708+1),0)-1)*IF(OR(ISNUMBER(J7708),J7708="sans examen"),1,0)*IF(W7708&lt;MinDate,1,0),"")</f>
        <v/>
      </c>
      <c r="N7708" s="36">
        <f t="shared" ca="1" si="241"/>
        <v>0</v>
      </c>
      <c r="O7708" s="36" t="e">
        <f ca="1">LEFT(OFFSET(Lists!$Q$2,MATCH(E7708,Lists!$R$3:$R$19,0),0),4)</f>
        <v>#N/A</v>
      </c>
      <c r="P7708" s="36" t="e">
        <f ca="1">MATCH(O7708,Lists!$S$2:$S$640,1)</f>
        <v>#N/A</v>
      </c>
      <c r="Q7708" s="36" t="e">
        <f ca="1">MATCH(LEFT(OFFSET(Lists!$Q$2,MATCH(E7708,Lists!$R$3:$R$19,0)+1,0),4),Lists!$S$3:$S$640,1)</f>
        <v>#N/A</v>
      </c>
      <c r="R7708" s="36" t="e">
        <f ca="1">LEFT(OFFSET(Lists!$S$2,P7708-1+MATCH(F7708,OFFSET(Lists!$T$3,P7708-1,0,Q7708-P7708+1),0),0),6)</f>
        <v>#N/A</v>
      </c>
      <c r="S7708" s="36" t="e">
        <f ca="1">VLOOKUP(R7708,Lists!B:D,3,FALSE)</f>
        <v>#N/A</v>
      </c>
      <c r="T7708" s="36" t="str">
        <f>IF(F7708&lt;&gt;"",MATCH(R7708,'Maximum minutes'!B:B,0),"")</f>
        <v/>
      </c>
      <c r="U7708" s="36">
        <f ca="1">IF(F7708&lt;&gt;"",COUNTA(OFFSET('Maximum minutes'!$C$1,'Annexe A1 Cours'!T7708,0,1,50)),0)</f>
        <v>0</v>
      </c>
      <c r="V7708" s="37">
        <f ca="1">IFERROR(OFFSET('Maximum minutes'!$C$1,T7708+1,-1+MATCH(G7708,OFFSET('Maximum minutes'!$C$1,T7708-1,0,1,50),0)),0)</f>
        <v>0</v>
      </c>
      <c r="W7708" s="38">
        <f t="shared" ca="1" si="240"/>
        <v>0</v>
      </c>
    </row>
    <row r="7709" spans="1:23" s="36" customFormat="1" ht="18.75">
      <c r="A7709" s="34"/>
      <c r="B7709" s="39"/>
      <c r="C7709" s="39"/>
      <c r="D7709" s="35"/>
      <c r="E7709" s="40"/>
      <c r="F7709" s="39"/>
      <c r="G7709" s="39"/>
      <c r="H7709" s="39"/>
      <c r="I7709" s="34"/>
      <c r="J7709" s="34"/>
      <c r="K7709" s="34"/>
      <c r="L7709" s="34"/>
      <c r="M7709" s="43" t="str">
        <f ca="1">IFERROR(OFFSET('Maximum minutes'!$C$1,T7709,MATCH(IF(G7709&lt;&gt;"",G7709,F7709),OFFSET('Maximum minutes'!$C$1,T7709-1,0,1,U7709+1),0)-1)*IF(OR(ISNUMBER(J7709),J7709="sans examen"),1,0)*IF(W7709&lt;MinDate,1,0),"")</f>
        <v/>
      </c>
      <c r="N7709" s="36">
        <f t="shared" ca="1" si="241"/>
        <v>0</v>
      </c>
      <c r="O7709" s="36" t="e">
        <f ca="1">LEFT(OFFSET(Lists!$Q$2,MATCH(E7709,Lists!$R$3:$R$19,0),0),4)</f>
        <v>#N/A</v>
      </c>
      <c r="P7709" s="36" t="e">
        <f ca="1">MATCH(O7709,Lists!$S$2:$S$640,1)</f>
        <v>#N/A</v>
      </c>
      <c r="Q7709" s="36" t="e">
        <f ca="1">MATCH(LEFT(OFFSET(Lists!$Q$2,MATCH(E7709,Lists!$R$3:$R$19,0)+1,0),4),Lists!$S$3:$S$640,1)</f>
        <v>#N/A</v>
      </c>
      <c r="R7709" s="36" t="e">
        <f ca="1">LEFT(OFFSET(Lists!$S$2,P7709-1+MATCH(F7709,OFFSET(Lists!$T$3,P7709-1,0,Q7709-P7709+1),0),0),6)</f>
        <v>#N/A</v>
      </c>
      <c r="S7709" s="36" t="e">
        <f ca="1">VLOOKUP(R7709,Lists!B:D,3,FALSE)</f>
        <v>#N/A</v>
      </c>
      <c r="T7709" s="36" t="str">
        <f>IF(F7709&lt;&gt;"",MATCH(R7709,'Maximum minutes'!B:B,0),"")</f>
        <v/>
      </c>
      <c r="U7709" s="36">
        <f ca="1">IF(F7709&lt;&gt;"",COUNTA(OFFSET('Maximum minutes'!$C$1,'Annexe A1 Cours'!T7709,0,1,50)),0)</f>
        <v>0</v>
      </c>
      <c r="V7709" s="37">
        <f ca="1">IFERROR(OFFSET('Maximum minutes'!$C$1,T7709+1,-1+MATCH(G7709,OFFSET('Maximum minutes'!$C$1,T7709-1,0,1,50),0)),0)</f>
        <v>0</v>
      </c>
      <c r="W7709" s="38">
        <f t="shared" ca="1" si="240"/>
        <v>0</v>
      </c>
    </row>
    <row r="7710" spans="1:23" s="36" customFormat="1" ht="18.75">
      <c r="A7710" s="34"/>
      <c r="B7710" s="39"/>
      <c r="C7710" s="39"/>
      <c r="D7710" s="35"/>
      <c r="E7710" s="40"/>
      <c r="F7710" s="39"/>
      <c r="G7710" s="39"/>
      <c r="H7710" s="39"/>
      <c r="I7710" s="34"/>
      <c r="J7710" s="34"/>
      <c r="K7710" s="34"/>
      <c r="L7710" s="34"/>
      <c r="M7710" s="43" t="str">
        <f ca="1">IFERROR(OFFSET('Maximum minutes'!$C$1,T7710,MATCH(IF(G7710&lt;&gt;"",G7710,F7710),OFFSET('Maximum minutes'!$C$1,T7710-1,0,1,U7710+1),0)-1)*IF(OR(ISNUMBER(J7710),J7710="sans examen"),1,0)*IF(W7710&lt;MinDate,1,0),"")</f>
        <v/>
      </c>
      <c r="N7710" s="36">
        <f t="shared" ca="1" si="241"/>
        <v>0</v>
      </c>
      <c r="O7710" s="36" t="e">
        <f ca="1">LEFT(OFFSET(Lists!$Q$2,MATCH(E7710,Lists!$R$3:$R$19,0),0),4)</f>
        <v>#N/A</v>
      </c>
      <c r="P7710" s="36" t="e">
        <f ca="1">MATCH(O7710,Lists!$S$2:$S$640,1)</f>
        <v>#N/A</v>
      </c>
      <c r="Q7710" s="36" t="e">
        <f ca="1">MATCH(LEFT(OFFSET(Lists!$Q$2,MATCH(E7710,Lists!$R$3:$R$19,0)+1,0),4),Lists!$S$3:$S$640,1)</f>
        <v>#N/A</v>
      </c>
      <c r="R7710" s="36" t="e">
        <f ca="1">LEFT(OFFSET(Lists!$S$2,P7710-1+MATCH(F7710,OFFSET(Lists!$T$3,P7710-1,0,Q7710-P7710+1),0),0),6)</f>
        <v>#N/A</v>
      </c>
      <c r="S7710" s="36" t="e">
        <f ca="1">VLOOKUP(R7710,Lists!B:D,3,FALSE)</f>
        <v>#N/A</v>
      </c>
      <c r="T7710" s="36" t="str">
        <f>IF(F7710&lt;&gt;"",MATCH(R7710,'Maximum minutes'!B:B,0),"")</f>
        <v/>
      </c>
      <c r="U7710" s="36">
        <f ca="1">IF(F7710&lt;&gt;"",COUNTA(OFFSET('Maximum minutes'!$C$1,'Annexe A1 Cours'!T7710,0,1,50)),0)</f>
        <v>0</v>
      </c>
      <c r="V7710" s="37">
        <f ca="1">IFERROR(OFFSET('Maximum minutes'!$C$1,T7710+1,-1+MATCH(G7710,OFFSET('Maximum minutes'!$C$1,T7710-1,0,1,50),0)),0)</f>
        <v>0</v>
      </c>
      <c r="W7710" s="38">
        <f t="shared" ca="1" si="240"/>
        <v>0</v>
      </c>
    </row>
    <row r="7711" spans="1:23" s="36" customFormat="1" ht="18.75">
      <c r="A7711" s="34"/>
      <c r="B7711" s="39"/>
      <c r="C7711" s="39"/>
      <c r="D7711" s="35"/>
      <c r="E7711" s="40"/>
      <c r="F7711" s="39"/>
      <c r="G7711" s="39"/>
      <c r="H7711" s="39"/>
      <c r="I7711" s="34"/>
      <c r="J7711" s="34"/>
      <c r="K7711" s="34"/>
      <c r="L7711" s="34"/>
      <c r="M7711" s="43" t="str">
        <f ca="1">IFERROR(OFFSET('Maximum minutes'!$C$1,T7711,MATCH(IF(G7711&lt;&gt;"",G7711,F7711),OFFSET('Maximum minutes'!$C$1,T7711-1,0,1,U7711+1),0)-1)*IF(OR(ISNUMBER(J7711),J7711="sans examen"),1,0)*IF(W7711&lt;MinDate,1,0),"")</f>
        <v/>
      </c>
      <c r="N7711" s="36">
        <f t="shared" ca="1" si="241"/>
        <v>0</v>
      </c>
      <c r="O7711" s="36" t="e">
        <f ca="1">LEFT(OFFSET(Lists!$Q$2,MATCH(E7711,Lists!$R$3:$R$19,0),0),4)</f>
        <v>#N/A</v>
      </c>
      <c r="P7711" s="36" t="e">
        <f ca="1">MATCH(O7711,Lists!$S$2:$S$640,1)</f>
        <v>#N/A</v>
      </c>
      <c r="Q7711" s="36" t="e">
        <f ca="1">MATCH(LEFT(OFFSET(Lists!$Q$2,MATCH(E7711,Lists!$R$3:$R$19,0)+1,0),4),Lists!$S$3:$S$640,1)</f>
        <v>#N/A</v>
      </c>
      <c r="R7711" s="36" t="e">
        <f ca="1">LEFT(OFFSET(Lists!$S$2,P7711-1+MATCH(F7711,OFFSET(Lists!$T$3,P7711-1,0,Q7711-P7711+1),0),0),6)</f>
        <v>#N/A</v>
      </c>
      <c r="S7711" s="36" t="e">
        <f ca="1">VLOOKUP(R7711,Lists!B:D,3,FALSE)</f>
        <v>#N/A</v>
      </c>
      <c r="T7711" s="36" t="str">
        <f>IF(F7711&lt;&gt;"",MATCH(R7711,'Maximum minutes'!B:B,0),"")</f>
        <v/>
      </c>
      <c r="U7711" s="36">
        <f ca="1">IF(F7711&lt;&gt;"",COUNTA(OFFSET('Maximum minutes'!$C$1,'Annexe A1 Cours'!T7711,0,1,50)),0)</f>
        <v>0</v>
      </c>
      <c r="V7711" s="37">
        <f ca="1">IFERROR(OFFSET('Maximum minutes'!$C$1,T7711+1,-1+MATCH(G7711,OFFSET('Maximum minutes'!$C$1,T7711-1,0,1,50),0)),0)</f>
        <v>0</v>
      </c>
      <c r="W7711" s="38">
        <f t="shared" ca="1" si="240"/>
        <v>0</v>
      </c>
    </row>
    <row r="7712" spans="1:23" s="36" customFormat="1" ht="18.75">
      <c r="A7712" s="34"/>
      <c r="B7712" s="39"/>
      <c r="C7712" s="39"/>
      <c r="D7712" s="35"/>
      <c r="E7712" s="40"/>
      <c r="F7712" s="39"/>
      <c r="G7712" s="39"/>
      <c r="H7712" s="39"/>
      <c r="I7712" s="34"/>
      <c r="J7712" s="34"/>
      <c r="K7712" s="34"/>
      <c r="L7712" s="34"/>
      <c r="M7712" s="43" t="str">
        <f ca="1">IFERROR(OFFSET('Maximum minutes'!$C$1,T7712,MATCH(IF(G7712&lt;&gt;"",G7712,F7712),OFFSET('Maximum minutes'!$C$1,T7712-1,0,1,U7712+1),0)-1)*IF(OR(ISNUMBER(J7712),J7712="sans examen"),1,0)*IF(W7712&lt;MinDate,1,0),"")</f>
        <v/>
      </c>
      <c r="N7712" s="36">
        <f t="shared" ca="1" si="241"/>
        <v>0</v>
      </c>
      <c r="O7712" s="36" t="e">
        <f ca="1">LEFT(OFFSET(Lists!$Q$2,MATCH(E7712,Lists!$R$3:$R$19,0),0),4)</f>
        <v>#N/A</v>
      </c>
      <c r="P7712" s="36" t="e">
        <f ca="1">MATCH(O7712,Lists!$S$2:$S$640,1)</f>
        <v>#N/A</v>
      </c>
      <c r="Q7712" s="36" t="e">
        <f ca="1">MATCH(LEFT(OFFSET(Lists!$Q$2,MATCH(E7712,Lists!$R$3:$R$19,0)+1,0),4),Lists!$S$3:$S$640,1)</f>
        <v>#N/A</v>
      </c>
      <c r="R7712" s="36" t="e">
        <f ca="1">LEFT(OFFSET(Lists!$S$2,P7712-1+MATCH(F7712,OFFSET(Lists!$T$3,P7712-1,0,Q7712-P7712+1),0),0),6)</f>
        <v>#N/A</v>
      </c>
      <c r="S7712" s="36" t="e">
        <f ca="1">VLOOKUP(R7712,Lists!B:D,3,FALSE)</f>
        <v>#N/A</v>
      </c>
      <c r="T7712" s="36" t="str">
        <f>IF(F7712&lt;&gt;"",MATCH(R7712,'Maximum minutes'!B:B,0),"")</f>
        <v/>
      </c>
      <c r="U7712" s="36">
        <f ca="1">IF(F7712&lt;&gt;"",COUNTA(OFFSET('Maximum minutes'!$C$1,'Annexe A1 Cours'!T7712,0,1,50)),0)</f>
        <v>0</v>
      </c>
      <c r="V7712" s="37">
        <f ca="1">IFERROR(OFFSET('Maximum minutes'!$C$1,T7712+1,-1+MATCH(G7712,OFFSET('Maximum minutes'!$C$1,T7712-1,0,1,50),0)),0)</f>
        <v>0</v>
      </c>
      <c r="W7712" s="38">
        <f t="shared" ca="1" si="240"/>
        <v>0</v>
      </c>
    </row>
    <row r="7713" spans="1:23" s="36" customFormat="1" ht="18.75">
      <c r="A7713" s="34"/>
      <c r="B7713" s="39"/>
      <c r="C7713" s="39"/>
      <c r="D7713" s="35"/>
      <c r="E7713" s="40"/>
      <c r="F7713" s="39"/>
      <c r="G7713" s="39"/>
      <c r="H7713" s="39"/>
      <c r="I7713" s="34"/>
      <c r="J7713" s="34"/>
      <c r="K7713" s="34"/>
      <c r="L7713" s="34"/>
      <c r="M7713" s="43" t="str">
        <f ca="1">IFERROR(OFFSET('Maximum minutes'!$C$1,T7713,MATCH(IF(G7713&lt;&gt;"",G7713,F7713),OFFSET('Maximum minutes'!$C$1,T7713-1,0,1,U7713+1),0)-1)*IF(OR(ISNUMBER(J7713),J7713="sans examen"),1,0)*IF(W7713&lt;MinDate,1,0),"")</f>
        <v/>
      </c>
      <c r="N7713" s="36">
        <f t="shared" ca="1" si="241"/>
        <v>0</v>
      </c>
      <c r="O7713" s="36" t="e">
        <f ca="1">LEFT(OFFSET(Lists!$Q$2,MATCH(E7713,Lists!$R$3:$R$19,0),0),4)</f>
        <v>#N/A</v>
      </c>
      <c r="P7713" s="36" t="e">
        <f ca="1">MATCH(O7713,Lists!$S$2:$S$640,1)</f>
        <v>#N/A</v>
      </c>
      <c r="Q7713" s="36" t="e">
        <f ca="1">MATCH(LEFT(OFFSET(Lists!$Q$2,MATCH(E7713,Lists!$R$3:$R$19,0)+1,0),4),Lists!$S$3:$S$640,1)</f>
        <v>#N/A</v>
      </c>
      <c r="R7713" s="36" t="e">
        <f ca="1">LEFT(OFFSET(Lists!$S$2,P7713-1+MATCH(F7713,OFFSET(Lists!$T$3,P7713-1,0,Q7713-P7713+1),0),0),6)</f>
        <v>#N/A</v>
      </c>
      <c r="S7713" s="36" t="e">
        <f ca="1">VLOOKUP(R7713,Lists!B:D,3,FALSE)</f>
        <v>#N/A</v>
      </c>
      <c r="T7713" s="36" t="str">
        <f>IF(F7713&lt;&gt;"",MATCH(R7713,'Maximum minutes'!B:B,0),"")</f>
        <v/>
      </c>
      <c r="U7713" s="36">
        <f ca="1">IF(F7713&lt;&gt;"",COUNTA(OFFSET('Maximum minutes'!$C$1,'Annexe A1 Cours'!T7713,0,1,50)),0)</f>
        <v>0</v>
      </c>
      <c r="V7713" s="37">
        <f ca="1">IFERROR(OFFSET('Maximum minutes'!$C$1,T7713+1,-1+MATCH(G7713,OFFSET('Maximum minutes'!$C$1,T7713-1,0,1,50),0)),0)</f>
        <v>0</v>
      </c>
      <c r="W7713" s="38">
        <f t="shared" ca="1" si="240"/>
        <v>0</v>
      </c>
    </row>
    <row r="7714" spans="1:23" s="36" customFormat="1" ht="18.75">
      <c r="A7714" s="34"/>
      <c r="B7714" s="39"/>
      <c r="C7714" s="39"/>
      <c r="D7714" s="35"/>
      <c r="E7714" s="40"/>
      <c r="F7714" s="39"/>
      <c r="G7714" s="39"/>
      <c r="H7714" s="39"/>
      <c r="I7714" s="34"/>
      <c r="J7714" s="34"/>
      <c r="K7714" s="34"/>
      <c r="L7714" s="34"/>
      <c r="M7714" s="43" t="str">
        <f ca="1">IFERROR(OFFSET('Maximum minutes'!$C$1,T7714,MATCH(IF(G7714&lt;&gt;"",G7714,F7714),OFFSET('Maximum minutes'!$C$1,T7714-1,0,1,U7714+1),0)-1)*IF(OR(ISNUMBER(J7714),J7714="sans examen"),1,0)*IF(W7714&lt;MinDate,1,0),"")</f>
        <v/>
      </c>
      <c r="N7714" s="36">
        <f t="shared" ca="1" si="241"/>
        <v>0</v>
      </c>
      <c r="O7714" s="36" t="e">
        <f ca="1">LEFT(OFFSET(Lists!$Q$2,MATCH(E7714,Lists!$R$3:$R$19,0),0),4)</f>
        <v>#N/A</v>
      </c>
      <c r="P7714" s="36" t="e">
        <f ca="1">MATCH(O7714,Lists!$S$2:$S$640,1)</f>
        <v>#N/A</v>
      </c>
      <c r="Q7714" s="36" t="e">
        <f ca="1">MATCH(LEFT(OFFSET(Lists!$Q$2,MATCH(E7714,Lists!$R$3:$R$19,0)+1,0),4),Lists!$S$3:$S$640,1)</f>
        <v>#N/A</v>
      </c>
      <c r="R7714" s="36" t="e">
        <f ca="1">LEFT(OFFSET(Lists!$S$2,P7714-1+MATCH(F7714,OFFSET(Lists!$T$3,P7714-1,0,Q7714-P7714+1),0),0),6)</f>
        <v>#N/A</v>
      </c>
      <c r="S7714" s="36" t="e">
        <f ca="1">VLOOKUP(R7714,Lists!B:D,3,FALSE)</f>
        <v>#N/A</v>
      </c>
      <c r="T7714" s="36" t="str">
        <f>IF(F7714&lt;&gt;"",MATCH(R7714,'Maximum minutes'!B:B,0),"")</f>
        <v/>
      </c>
      <c r="U7714" s="36">
        <f ca="1">IF(F7714&lt;&gt;"",COUNTA(OFFSET('Maximum minutes'!$C$1,'Annexe A1 Cours'!T7714,0,1,50)),0)</f>
        <v>0</v>
      </c>
      <c r="V7714" s="37">
        <f ca="1">IFERROR(OFFSET('Maximum minutes'!$C$1,T7714+1,-1+MATCH(G7714,OFFSET('Maximum minutes'!$C$1,T7714-1,0,1,50),0)),0)</f>
        <v>0</v>
      </c>
      <c r="W7714" s="38">
        <f t="shared" ca="1" si="240"/>
        <v>0</v>
      </c>
    </row>
    <row r="7715" spans="1:23" s="36" customFormat="1" ht="18.75">
      <c r="A7715" s="34"/>
      <c r="B7715" s="39"/>
      <c r="C7715" s="39"/>
      <c r="D7715" s="35"/>
      <c r="E7715" s="40"/>
      <c r="F7715" s="39"/>
      <c r="G7715" s="39"/>
      <c r="H7715" s="39"/>
      <c r="I7715" s="34"/>
      <c r="J7715" s="34"/>
      <c r="K7715" s="34"/>
      <c r="L7715" s="34"/>
      <c r="M7715" s="43" t="str">
        <f ca="1">IFERROR(OFFSET('Maximum minutes'!$C$1,T7715,MATCH(IF(G7715&lt;&gt;"",G7715,F7715),OFFSET('Maximum minutes'!$C$1,T7715-1,0,1,U7715+1),0)-1)*IF(OR(ISNUMBER(J7715),J7715="sans examen"),1,0)*IF(W7715&lt;MinDate,1,0),"")</f>
        <v/>
      </c>
      <c r="N7715" s="36">
        <f t="shared" ca="1" si="241"/>
        <v>0</v>
      </c>
      <c r="O7715" s="36" t="e">
        <f ca="1">LEFT(OFFSET(Lists!$Q$2,MATCH(E7715,Lists!$R$3:$R$19,0),0),4)</f>
        <v>#N/A</v>
      </c>
      <c r="P7715" s="36" t="e">
        <f ca="1">MATCH(O7715,Lists!$S$2:$S$640,1)</f>
        <v>#N/A</v>
      </c>
      <c r="Q7715" s="36" t="e">
        <f ca="1">MATCH(LEFT(OFFSET(Lists!$Q$2,MATCH(E7715,Lists!$R$3:$R$19,0)+1,0),4),Lists!$S$3:$S$640,1)</f>
        <v>#N/A</v>
      </c>
      <c r="R7715" s="36" t="e">
        <f ca="1">LEFT(OFFSET(Lists!$S$2,P7715-1+MATCH(F7715,OFFSET(Lists!$T$3,P7715-1,0,Q7715-P7715+1),0),0),6)</f>
        <v>#N/A</v>
      </c>
      <c r="S7715" s="36" t="e">
        <f ca="1">VLOOKUP(R7715,Lists!B:D,3,FALSE)</f>
        <v>#N/A</v>
      </c>
      <c r="T7715" s="36" t="str">
        <f>IF(F7715&lt;&gt;"",MATCH(R7715,'Maximum minutes'!B:B,0),"")</f>
        <v/>
      </c>
      <c r="U7715" s="36">
        <f ca="1">IF(F7715&lt;&gt;"",COUNTA(OFFSET('Maximum minutes'!$C$1,'Annexe A1 Cours'!T7715,0,1,50)),0)</f>
        <v>0</v>
      </c>
      <c r="V7715" s="37">
        <f ca="1">IFERROR(OFFSET('Maximum minutes'!$C$1,T7715+1,-1+MATCH(G7715,OFFSET('Maximum minutes'!$C$1,T7715-1,0,1,50),0)),0)</f>
        <v>0</v>
      </c>
      <c r="W7715" s="38">
        <f t="shared" ca="1" si="240"/>
        <v>0</v>
      </c>
    </row>
    <row r="7716" spans="1:23" s="36" customFormat="1" ht="18.75">
      <c r="A7716" s="34"/>
      <c r="B7716" s="39"/>
      <c r="C7716" s="39"/>
      <c r="D7716" s="35"/>
      <c r="E7716" s="40"/>
      <c r="F7716" s="39"/>
      <c r="G7716" s="39"/>
      <c r="H7716" s="39"/>
      <c r="I7716" s="34"/>
      <c r="J7716" s="34"/>
      <c r="K7716" s="34"/>
      <c r="L7716" s="34"/>
      <c r="M7716" s="43" t="str">
        <f ca="1">IFERROR(OFFSET('Maximum minutes'!$C$1,T7716,MATCH(IF(G7716&lt;&gt;"",G7716,F7716),OFFSET('Maximum minutes'!$C$1,T7716-1,0,1,U7716+1),0)-1)*IF(OR(ISNUMBER(J7716),J7716="sans examen"),1,0)*IF(W7716&lt;MinDate,1,0),"")</f>
        <v/>
      </c>
      <c r="N7716" s="36">
        <f t="shared" ca="1" si="241"/>
        <v>0</v>
      </c>
      <c r="O7716" s="36" t="e">
        <f ca="1">LEFT(OFFSET(Lists!$Q$2,MATCH(E7716,Lists!$R$3:$R$19,0),0),4)</f>
        <v>#N/A</v>
      </c>
      <c r="P7716" s="36" t="e">
        <f ca="1">MATCH(O7716,Lists!$S$2:$S$640,1)</f>
        <v>#N/A</v>
      </c>
      <c r="Q7716" s="36" t="e">
        <f ca="1">MATCH(LEFT(OFFSET(Lists!$Q$2,MATCH(E7716,Lists!$R$3:$R$19,0)+1,0),4),Lists!$S$3:$S$640,1)</f>
        <v>#N/A</v>
      </c>
      <c r="R7716" s="36" t="e">
        <f ca="1">LEFT(OFFSET(Lists!$S$2,P7716-1+MATCH(F7716,OFFSET(Lists!$T$3,P7716-1,0,Q7716-P7716+1),0),0),6)</f>
        <v>#N/A</v>
      </c>
      <c r="S7716" s="36" t="e">
        <f ca="1">VLOOKUP(R7716,Lists!B:D,3,FALSE)</f>
        <v>#N/A</v>
      </c>
      <c r="T7716" s="36" t="str">
        <f>IF(F7716&lt;&gt;"",MATCH(R7716,'Maximum minutes'!B:B,0),"")</f>
        <v/>
      </c>
      <c r="U7716" s="36">
        <f ca="1">IF(F7716&lt;&gt;"",COUNTA(OFFSET('Maximum minutes'!$C$1,'Annexe A1 Cours'!T7716,0,1,50)),0)</f>
        <v>0</v>
      </c>
      <c r="V7716" s="37">
        <f ca="1">IFERROR(OFFSET('Maximum minutes'!$C$1,T7716+1,-1+MATCH(G7716,OFFSET('Maximum minutes'!$C$1,T7716-1,0,1,50),0)),0)</f>
        <v>0</v>
      </c>
      <c r="W7716" s="38">
        <f t="shared" ca="1" si="240"/>
        <v>0</v>
      </c>
    </row>
    <row r="7717" spans="1:23" s="36" customFormat="1" ht="18.75">
      <c r="A7717" s="34"/>
      <c r="B7717" s="39"/>
      <c r="C7717" s="39"/>
      <c r="D7717" s="35"/>
      <c r="E7717" s="40"/>
      <c r="F7717" s="39"/>
      <c r="G7717" s="39"/>
      <c r="H7717" s="39"/>
      <c r="I7717" s="34"/>
      <c r="J7717" s="34"/>
      <c r="K7717" s="34"/>
      <c r="L7717" s="34"/>
      <c r="M7717" s="43" t="str">
        <f ca="1">IFERROR(OFFSET('Maximum minutes'!$C$1,T7717,MATCH(IF(G7717&lt;&gt;"",G7717,F7717),OFFSET('Maximum minutes'!$C$1,T7717-1,0,1,U7717+1),0)-1)*IF(OR(ISNUMBER(J7717),J7717="sans examen"),1,0)*IF(W7717&lt;MinDate,1,0),"")</f>
        <v/>
      </c>
      <c r="N7717" s="36">
        <f t="shared" ca="1" si="241"/>
        <v>0</v>
      </c>
      <c r="O7717" s="36" t="e">
        <f ca="1">LEFT(OFFSET(Lists!$Q$2,MATCH(E7717,Lists!$R$3:$R$19,0),0),4)</f>
        <v>#N/A</v>
      </c>
      <c r="P7717" s="36" t="e">
        <f ca="1">MATCH(O7717,Lists!$S$2:$S$640,1)</f>
        <v>#N/A</v>
      </c>
      <c r="Q7717" s="36" t="e">
        <f ca="1">MATCH(LEFT(OFFSET(Lists!$Q$2,MATCH(E7717,Lists!$R$3:$R$19,0)+1,0),4),Lists!$S$3:$S$640,1)</f>
        <v>#N/A</v>
      </c>
      <c r="R7717" s="36" t="e">
        <f ca="1">LEFT(OFFSET(Lists!$S$2,P7717-1+MATCH(F7717,OFFSET(Lists!$T$3,P7717-1,0,Q7717-P7717+1),0),0),6)</f>
        <v>#N/A</v>
      </c>
      <c r="S7717" s="36" t="e">
        <f ca="1">VLOOKUP(R7717,Lists!B:D,3,FALSE)</f>
        <v>#N/A</v>
      </c>
      <c r="T7717" s="36" t="str">
        <f>IF(F7717&lt;&gt;"",MATCH(R7717,'Maximum minutes'!B:B,0),"")</f>
        <v/>
      </c>
      <c r="U7717" s="36">
        <f ca="1">IF(F7717&lt;&gt;"",COUNTA(OFFSET('Maximum minutes'!$C$1,'Annexe A1 Cours'!T7717,0,1,50)),0)</f>
        <v>0</v>
      </c>
      <c r="V7717" s="37">
        <f ca="1">IFERROR(OFFSET('Maximum minutes'!$C$1,T7717+1,-1+MATCH(G7717,OFFSET('Maximum minutes'!$C$1,T7717-1,0,1,50),0)),0)</f>
        <v>0</v>
      </c>
      <c r="W7717" s="38">
        <f t="shared" ca="1" si="240"/>
        <v>0</v>
      </c>
    </row>
    <row r="7718" spans="1:23" s="36" customFormat="1" ht="18.75">
      <c r="A7718" s="34"/>
      <c r="B7718" s="39"/>
      <c r="C7718" s="39"/>
      <c r="D7718" s="35"/>
      <c r="E7718" s="40"/>
      <c r="F7718" s="39"/>
      <c r="G7718" s="39"/>
      <c r="H7718" s="39"/>
      <c r="I7718" s="34"/>
      <c r="J7718" s="34"/>
      <c r="K7718" s="34"/>
      <c r="L7718" s="34"/>
      <c r="M7718" s="43" t="str">
        <f ca="1">IFERROR(OFFSET('Maximum minutes'!$C$1,T7718,MATCH(IF(G7718&lt;&gt;"",G7718,F7718),OFFSET('Maximum minutes'!$C$1,T7718-1,0,1,U7718+1),0)-1)*IF(OR(ISNUMBER(J7718),J7718="sans examen"),1,0)*IF(W7718&lt;MinDate,1,0),"")</f>
        <v/>
      </c>
      <c r="N7718" s="36">
        <f t="shared" ca="1" si="241"/>
        <v>0</v>
      </c>
      <c r="O7718" s="36" t="e">
        <f ca="1">LEFT(OFFSET(Lists!$Q$2,MATCH(E7718,Lists!$R$3:$R$19,0),0),4)</f>
        <v>#N/A</v>
      </c>
      <c r="P7718" s="36" t="e">
        <f ca="1">MATCH(O7718,Lists!$S$2:$S$640,1)</f>
        <v>#N/A</v>
      </c>
      <c r="Q7718" s="36" t="e">
        <f ca="1">MATCH(LEFT(OFFSET(Lists!$Q$2,MATCH(E7718,Lists!$R$3:$R$19,0)+1,0),4),Lists!$S$3:$S$640,1)</f>
        <v>#N/A</v>
      </c>
      <c r="R7718" s="36" t="e">
        <f ca="1">LEFT(OFFSET(Lists!$S$2,P7718-1+MATCH(F7718,OFFSET(Lists!$T$3,P7718-1,0,Q7718-P7718+1),0),0),6)</f>
        <v>#N/A</v>
      </c>
      <c r="S7718" s="36" t="e">
        <f ca="1">VLOOKUP(R7718,Lists!B:D,3,FALSE)</f>
        <v>#N/A</v>
      </c>
      <c r="T7718" s="36" t="str">
        <f>IF(F7718&lt;&gt;"",MATCH(R7718,'Maximum minutes'!B:B,0),"")</f>
        <v/>
      </c>
      <c r="U7718" s="36">
        <f ca="1">IF(F7718&lt;&gt;"",COUNTA(OFFSET('Maximum minutes'!$C$1,'Annexe A1 Cours'!T7718,0,1,50)),0)</f>
        <v>0</v>
      </c>
      <c r="V7718" s="37">
        <f ca="1">IFERROR(OFFSET('Maximum minutes'!$C$1,T7718+1,-1+MATCH(G7718,OFFSET('Maximum minutes'!$C$1,T7718-1,0,1,50),0)),0)</f>
        <v>0</v>
      </c>
      <c r="W7718" s="38">
        <f t="shared" ca="1" si="240"/>
        <v>0</v>
      </c>
    </row>
    <row r="7719" spans="1:23" s="36" customFormat="1" ht="18.75">
      <c r="A7719" s="34"/>
      <c r="B7719" s="39"/>
      <c r="C7719" s="39"/>
      <c r="D7719" s="35"/>
      <c r="E7719" s="40"/>
      <c r="F7719" s="39"/>
      <c r="G7719" s="39"/>
      <c r="H7719" s="39"/>
      <c r="I7719" s="34"/>
      <c r="J7719" s="34"/>
      <c r="K7719" s="34"/>
      <c r="L7719" s="34"/>
      <c r="M7719" s="43" t="str">
        <f ca="1">IFERROR(OFFSET('Maximum minutes'!$C$1,T7719,MATCH(IF(G7719&lt;&gt;"",G7719,F7719),OFFSET('Maximum minutes'!$C$1,T7719-1,0,1,U7719+1),0)-1)*IF(OR(ISNUMBER(J7719),J7719="sans examen"),1,0)*IF(W7719&lt;MinDate,1,0),"")</f>
        <v/>
      </c>
      <c r="N7719" s="36">
        <f t="shared" ca="1" si="241"/>
        <v>0</v>
      </c>
      <c r="O7719" s="36" t="e">
        <f ca="1">LEFT(OFFSET(Lists!$Q$2,MATCH(E7719,Lists!$R$3:$R$19,0),0),4)</f>
        <v>#N/A</v>
      </c>
      <c r="P7719" s="36" t="e">
        <f ca="1">MATCH(O7719,Lists!$S$2:$S$640,1)</f>
        <v>#N/A</v>
      </c>
      <c r="Q7719" s="36" t="e">
        <f ca="1">MATCH(LEFT(OFFSET(Lists!$Q$2,MATCH(E7719,Lists!$R$3:$R$19,0)+1,0),4),Lists!$S$3:$S$640,1)</f>
        <v>#N/A</v>
      </c>
      <c r="R7719" s="36" t="e">
        <f ca="1">LEFT(OFFSET(Lists!$S$2,P7719-1+MATCH(F7719,OFFSET(Lists!$T$3,P7719-1,0,Q7719-P7719+1),0),0),6)</f>
        <v>#N/A</v>
      </c>
      <c r="S7719" s="36" t="e">
        <f ca="1">VLOOKUP(R7719,Lists!B:D,3,FALSE)</f>
        <v>#N/A</v>
      </c>
      <c r="T7719" s="36" t="str">
        <f>IF(F7719&lt;&gt;"",MATCH(R7719,'Maximum minutes'!B:B,0),"")</f>
        <v/>
      </c>
      <c r="U7719" s="36">
        <f ca="1">IF(F7719&lt;&gt;"",COUNTA(OFFSET('Maximum minutes'!$C$1,'Annexe A1 Cours'!T7719,0,1,50)),0)</f>
        <v>0</v>
      </c>
      <c r="V7719" s="37">
        <f ca="1">IFERROR(OFFSET('Maximum minutes'!$C$1,T7719+1,-1+MATCH(G7719,OFFSET('Maximum minutes'!$C$1,T7719-1,0,1,50),0)),0)</f>
        <v>0</v>
      </c>
      <c r="W7719" s="38">
        <f t="shared" ca="1" si="240"/>
        <v>0</v>
      </c>
    </row>
    <row r="7720" spans="1:23" s="36" customFormat="1" ht="18.75">
      <c r="A7720" s="34"/>
      <c r="B7720" s="39"/>
      <c r="C7720" s="39"/>
      <c r="D7720" s="35"/>
      <c r="E7720" s="40"/>
      <c r="F7720" s="39"/>
      <c r="G7720" s="39"/>
      <c r="H7720" s="39"/>
      <c r="I7720" s="34"/>
      <c r="J7720" s="34"/>
      <c r="K7720" s="34"/>
      <c r="L7720" s="34"/>
      <c r="M7720" s="43" t="str">
        <f ca="1">IFERROR(OFFSET('Maximum minutes'!$C$1,T7720,MATCH(IF(G7720&lt;&gt;"",G7720,F7720),OFFSET('Maximum minutes'!$C$1,T7720-1,0,1,U7720+1),0)-1)*IF(OR(ISNUMBER(J7720),J7720="sans examen"),1,0)*IF(W7720&lt;MinDate,1,0),"")</f>
        <v/>
      </c>
      <c r="N7720" s="36">
        <f t="shared" ca="1" si="241"/>
        <v>0</v>
      </c>
      <c r="O7720" s="36" t="e">
        <f ca="1">LEFT(OFFSET(Lists!$Q$2,MATCH(E7720,Lists!$R$3:$R$19,0),0),4)</f>
        <v>#N/A</v>
      </c>
      <c r="P7720" s="36" t="e">
        <f ca="1">MATCH(O7720,Lists!$S$2:$S$640,1)</f>
        <v>#N/A</v>
      </c>
      <c r="Q7720" s="36" t="e">
        <f ca="1">MATCH(LEFT(OFFSET(Lists!$Q$2,MATCH(E7720,Lists!$R$3:$R$19,0)+1,0),4),Lists!$S$3:$S$640,1)</f>
        <v>#N/A</v>
      </c>
      <c r="R7720" s="36" t="e">
        <f ca="1">LEFT(OFFSET(Lists!$S$2,P7720-1+MATCH(F7720,OFFSET(Lists!$T$3,P7720-1,0,Q7720-P7720+1),0),0),6)</f>
        <v>#N/A</v>
      </c>
      <c r="S7720" s="36" t="e">
        <f ca="1">VLOOKUP(R7720,Lists!B:D,3,FALSE)</f>
        <v>#N/A</v>
      </c>
      <c r="T7720" s="36" t="str">
        <f>IF(F7720&lt;&gt;"",MATCH(R7720,'Maximum minutes'!B:B,0),"")</f>
        <v/>
      </c>
      <c r="U7720" s="36">
        <f ca="1">IF(F7720&lt;&gt;"",COUNTA(OFFSET('Maximum minutes'!$C$1,'Annexe A1 Cours'!T7720,0,1,50)),0)</f>
        <v>0</v>
      </c>
      <c r="V7720" s="37">
        <f ca="1">IFERROR(OFFSET('Maximum minutes'!$C$1,T7720+1,-1+MATCH(G7720,OFFSET('Maximum minutes'!$C$1,T7720-1,0,1,50),0)),0)</f>
        <v>0</v>
      </c>
      <c r="W7720" s="38">
        <f t="shared" ca="1" si="240"/>
        <v>0</v>
      </c>
    </row>
    <row r="7721" spans="1:23" s="36" customFormat="1" ht="18.75">
      <c r="A7721" s="34"/>
      <c r="B7721" s="39"/>
      <c r="C7721" s="39"/>
      <c r="D7721" s="35"/>
      <c r="E7721" s="40"/>
      <c r="F7721" s="39"/>
      <c r="G7721" s="39"/>
      <c r="H7721" s="39"/>
      <c r="I7721" s="34"/>
      <c r="J7721" s="34"/>
      <c r="K7721" s="34"/>
      <c r="L7721" s="34"/>
      <c r="M7721" s="43" t="str">
        <f ca="1">IFERROR(OFFSET('Maximum minutes'!$C$1,T7721,MATCH(IF(G7721&lt;&gt;"",G7721,F7721),OFFSET('Maximum minutes'!$C$1,T7721-1,0,1,U7721+1),0)-1)*IF(OR(ISNUMBER(J7721),J7721="sans examen"),1,0)*IF(W7721&lt;MinDate,1,0),"")</f>
        <v/>
      </c>
      <c r="N7721" s="36">
        <f t="shared" ca="1" si="241"/>
        <v>0</v>
      </c>
      <c r="O7721" s="36" t="e">
        <f ca="1">LEFT(OFFSET(Lists!$Q$2,MATCH(E7721,Lists!$R$3:$R$19,0),0),4)</f>
        <v>#N/A</v>
      </c>
      <c r="P7721" s="36" t="e">
        <f ca="1">MATCH(O7721,Lists!$S$2:$S$640,1)</f>
        <v>#N/A</v>
      </c>
      <c r="Q7721" s="36" t="e">
        <f ca="1">MATCH(LEFT(OFFSET(Lists!$Q$2,MATCH(E7721,Lists!$R$3:$R$19,0)+1,0),4),Lists!$S$3:$S$640,1)</f>
        <v>#N/A</v>
      </c>
      <c r="R7721" s="36" t="e">
        <f ca="1">LEFT(OFFSET(Lists!$S$2,P7721-1+MATCH(F7721,OFFSET(Lists!$T$3,P7721-1,0,Q7721-P7721+1),0),0),6)</f>
        <v>#N/A</v>
      </c>
      <c r="S7721" s="36" t="e">
        <f ca="1">VLOOKUP(R7721,Lists!B:D,3,FALSE)</f>
        <v>#N/A</v>
      </c>
      <c r="T7721" s="36" t="str">
        <f>IF(F7721&lt;&gt;"",MATCH(R7721,'Maximum minutes'!B:B,0),"")</f>
        <v/>
      </c>
      <c r="U7721" s="36">
        <f ca="1">IF(F7721&lt;&gt;"",COUNTA(OFFSET('Maximum minutes'!$C$1,'Annexe A1 Cours'!T7721,0,1,50)),0)</f>
        <v>0</v>
      </c>
      <c r="V7721" s="37">
        <f ca="1">IFERROR(OFFSET('Maximum minutes'!$C$1,T7721+1,-1+MATCH(G7721,OFFSET('Maximum minutes'!$C$1,T7721-1,0,1,50),0)),0)</f>
        <v>0</v>
      </c>
      <c r="W7721" s="38">
        <f t="shared" ca="1" si="240"/>
        <v>0</v>
      </c>
    </row>
    <row r="7722" spans="1:23" s="36" customFormat="1" ht="18.75">
      <c r="A7722" s="34"/>
      <c r="B7722" s="39"/>
      <c r="C7722" s="39"/>
      <c r="D7722" s="35"/>
      <c r="E7722" s="40"/>
      <c r="F7722" s="39"/>
      <c r="G7722" s="39"/>
      <c r="H7722" s="39"/>
      <c r="I7722" s="34"/>
      <c r="J7722" s="34"/>
      <c r="K7722" s="34"/>
      <c r="L7722" s="34"/>
      <c r="M7722" s="43" t="str">
        <f ca="1">IFERROR(OFFSET('Maximum minutes'!$C$1,T7722,MATCH(IF(G7722&lt;&gt;"",G7722,F7722),OFFSET('Maximum minutes'!$C$1,T7722-1,0,1,U7722+1),0)-1)*IF(OR(ISNUMBER(J7722),J7722="sans examen"),1,0)*IF(W7722&lt;MinDate,1,0),"")</f>
        <v/>
      </c>
      <c r="N7722" s="36">
        <f t="shared" ca="1" si="241"/>
        <v>0</v>
      </c>
      <c r="O7722" s="36" t="e">
        <f ca="1">LEFT(OFFSET(Lists!$Q$2,MATCH(E7722,Lists!$R$3:$R$19,0),0),4)</f>
        <v>#N/A</v>
      </c>
      <c r="P7722" s="36" t="e">
        <f ca="1">MATCH(O7722,Lists!$S$2:$S$640,1)</f>
        <v>#N/A</v>
      </c>
      <c r="Q7722" s="36" t="e">
        <f ca="1">MATCH(LEFT(OFFSET(Lists!$Q$2,MATCH(E7722,Lists!$R$3:$R$19,0)+1,0),4),Lists!$S$3:$S$640,1)</f>
        <v>#N/A</v>
      </c>
      <c r="R7722" s="36" t="e">
        <f ca="1">LEFT(OFFSET(Lists!$S$2,P7722-1+MATCH(F7722,OFFSET(Lists!$T$3,P7722-1,0,Q7722-P7722+1),0),0),6)</f>
        <v>#N/A</v>
      </c>
      <c r="S7722" s="36" t="e">
        <f ca="1">VLOOKUP(R7722,Lists!B:D,3,FALSE)</f>
        <v>#N/A</v>
      </c>
      <c r="T7722" s="36" t="str">
        <f>IF(F7722&lt;&gt;"",MATCH(R7722,'Maximum minutes'!B:B,0),"")</f>
        <v/>
      </c>
      <c r="U7722" s="36">
        <f ca="1">IF(F7722&lt;&gt;"",COUNTA(OFFSET('Maximum minutes'!$C$1,'Annexe A1 Cours'!T7722,0,1,50)),0)</f>
        <v>0</v>
      </c>
      <c r="V7722" s="37">
        <f ca="1">IFERROR(OFFSET('Maximum minutes'!$C$1,T7722+1,-1+MATCH(G7722,OFFSET('Maximum minutes'!$C$1,T7722-1,0,1,50),0)),0)</f>
        <v>0</v>
      </c>
      <c r="W7722" s="38">
        <f t="shared" ca="1" si="240"/>
        <v>0</v>
      </c>
    </row>
    <row r="7723" spans="1:23" s="36" customFormat="1" ht="18.75">
      <c r="A7723" s="34"/>
      <c r="B7723" s="39"/>
      <c r="C7723" s="39"/>
      <c r="D7723" s="35"/>
      <c r="E7723" s="40"/>
      <c r="F7723" s="39"/>
      <c r="G7723" s="39"/>
      <c r="H7723" s="39"/>
      <c r="I7723" s="34"/>
      <c r="J7723" s="34"/>
      <c r="K7723" s="34"/>
      <c r="L7723" s="34"/>
      <c r="M7723" s="43" t="str">
        <f ca="1">IFERROR(OFFSET('Maximum minutes'!$C$1,T7723,MATCH(IF(G7723&lt;&gt;"",G7723,F7723),OFFSET('Maximum minutes'!$C$1,T7723-1,0,1,U7723+1),0)-1)*IF(OR(ISNUMBER(J7723),J7723="sans examen"),1,0)*IF(W7723&lt;MinDate,1,0),"")</f>
        <v/>
      </c>
      <c r="N7723" s="36">
        <f t="shared" ca="1" si="241"/>
        <v>0</v>
      </c>
      <c r="O7723" s="36" t="e">
        <f ca="1">LEFT(OFFSET(Lists!$Q$2,MATCH(E7723,Lists!$R$3:$R$19,0),0),4)</f>
        <v>#N/A</v>
      </c>
      <c r="P7723" s="36" t="e">
        <f ca="1">MATCH(O7723,Lists!$S$2:$S$640,1)</f>
        <v>#N/A</v>
      </c>
      <c r="Q7723" s="36" t="e">
        <f ca="1">MATCH(LEFT(OFFSET(Lists!$Q$2,MATCH(E7723,Lists!$R$3:$R$19,0)+1,0),4),Lists!$S$3:$S$640,1)</f>
        <v>#N/A</v>
      </c>
      <c r="R7723" s="36" t="e">
        <f ca="1">LEFT(OFFSET(Lists!$S$2,P7723-1+MATCH(F7723,OFFSET(Lists!$T$3,P7723-1,0,Q7723-P7723+1),0),0),6)</f>
        <v>#N/A</v>
      </c>
      <c r="S7723" s="36" t="e">
        <f ca="1">VLOOKUP(R7723,Lists!B:D,3,FALSE)</f>
        <v>#N/A</v>
      </c>
      <c r="T7723" s="36" t="str">
        <f>IF(F7723&lt;&gt;"",MATCH(R7723,'Maximum minutes'!B:B,0),"")</f>
        <v/>
      </c>
      <c r="U7723" s="36">
        <f ca="1">IF(F7723&lt;&gt;"",COUNTA(OFFSET('Maximum minutes'!$C$1,'Annexe A1 Cours'!T7723,0,1,50)),0)</f>
        <v>0</v>
      </c>
      <c r="V7723" s="37">
        <f ca="1">IFERROR(OFFSET('Maximum minutes'!$C$1,T7723+1,-1+MATCH(G7723,OFFSET('Maximum minutes'!$C$1,T7723-1,0,1,50),0)),0)</f>
        <v>0</v>
      </c>
      <c r="W7723" s="38">
        <f t="shared" ca="1" si="240"/>
        <v>0</v>
      </c>
    </row>
    <row r="7724" spans="1:23" s="36" customFormat="1" ht="18.75">
      <c r="A7724" s="34"/>
      <c r="B7724" s="39"/>
      <c r="C7724" s="39"/>
      <c r="D7724" s="35"/>
      <c r="E7724" s="40"/>
      <c r="F7724" s="39"/>
      <c r="G7724" s="39"/>
      <c r="H7724" s="39"/>
      <c r="I7724" s="34"/>
      <c r="J7724" s="34"/>
      <c r="K7724" s="34"/>
      <c r="L7724" s="34"/>
      <c r="M7724" s="43" t="str">
        <f ca="1">IFERROR(OFFSET('Maximum minutes'!$C$1,T7724,MATCH(IF(G7724&lt;&gt;"",G7724,F7724),OFFSET('Maximum minutes'!$C$1,T7724-1,0,1,U7724+1),0)-1)*IF(OR(ISNUMBER(J7724),J7724="sans examen"),1,0)*IF(W7724&lt;MinDate,1,0),"")</f>
        <v/>
      </c>
      <c r="N7724" s="36">
        <f t="shared" ca="1" si="241"/>
        <v>0</v>
      </c>
      <c r="O7724" s="36" t="e">
        <f ca="1">LEFT(OFFSET(Lists!$Q$2,MATCH(E7724,Lists!$R$3:$R$19,0),0),4)</f>
        <v>#N/A</v>
      </c>
      <c r="P7724" s="36" t="e">
        <f ca="1">MATCH(O7724,Lists!$S$2:$S$640,1)</f>
        <v>#N/A</v>
      </c>
      <c r="Q7724" s="36" t="e">
        <f ca="1">MATCH(LEFT(OFFSET(Lists!$Q$2,MATCH(E7724,Lists!$R$3:$R$19,0)+1,0),4),Lists!$S$3:$S$640,1)</f>
        <v>#N/A</v>
      </c>
      <c r="R7724" s="36" t="e">
        <f ca="1">LEFT(OFFSET(Lists!$S$2,P7724-1+MATCH(F7724,OFFSET(Lists!$T$3,P7724-1,0,Q7724-P7724+1),0),0),6)</f>
        <v>#N/A</v>
      </c>
      <c r="S7724" s="36" t="e">
        <f ca="1">VLOOKUP(R7724,Lists!B:D,3,FALSE)</f>
        <v>#N/A</v>
      </c>
      <c r="T7724" s="36" t="str">
        <f>IF(F7724&lt;&gt;"",MATCH(R7724,'Maximum minutes'!B:B,0),"")</f>
        <v/>
      </c>
      <c r="U7724" s="36">
        <f ca="1">IF(F7724&lt;&gt;"",COUNTA(OFFSET('Maximum minutes'!$C$1,'Annexe A1 Cours'!T7724,0,1,50)),0)</f>
        <v>0</v>
      </c>
      <c r="V7724" s="37">
        <f ca="1">IFERROR(OFFSET('Maximum minutes'!$C$1,T7724+1,-1+MATCH(G7724,OFFSET('Maximum minutes'!$C$1,T7724-1,0,1,50),0)),0)</f>
        <v>0</v>
      </c>
      <c r="W7724" s="38">
        <f t="shared" ca="1" si="240"/>
        <v>0</v>
      </c>
    </row>
    <row r="7725" spans="1:23" s="36" customFormat="1" ht="18.75">
      <c r="A7725" s="34"/>
      <c r="B7725" s="39"/>
      <c r="C7725" s="39"/>
      <c r="D7725" s="35"/>
      <c r="E7725" s="40"/>
      <c r="F7725" s="39"/>
      <c r="G7725" s="39"/>
      <c r="H7725" s="39"/>
      <c r="I7725" s="34"/>
      <c r="J7725" s="34"/>
      <c r="K7725" s="34"/>
      <c r="L7725" s="34"/>
      <c r="M7725" s="43" t="str">
        <f ca="1">IFERROR(OFFSET('Maximum minutes'!$C$1,T7725,MATCH(IF(G7725&lt;&gt;"",G7725,F7725),OFFSET('Maximum minutes'!$C$1,T7725-1,0,1,U7725+1),0)-1)*IF(OR(ISNUMBER(J7725),J7725="sans examen"),1,0)*IF(W7725&lt;MinDate,1,0),"")</f>
        <v/>
      </c>
      <c r="N7725" s="36">
        <f t="shared" ca="1" si="241"/>
        <v>0</v>
      </c>
      <c r="O7725" s="36" t="e">
        <f ca="1">LEFT(OFFSET(Lists!$Q$2,MATCH(E7725,Lists!$R$3:$R$19,0),0),4)</f>
        <v>#N/A</v>
      </c>
      <c r="P7725" s="36" t="e">
        <f ca="1">MATCH(O7725,Lists!$S$2:$S$640,1)</f>
        <v>#N/A</v>
      </c>
      <c r="Q7725" s="36" t="e">
        <f ca="1">MATCH(LEFT(OFFSET(Lists!$Q$2,MATCH(E7725,Lists!$R$3:$R$19,0)+1,0),4),Lists!$S$3:$S$640,1)</f>
        <v>#N/A</v>
      </c>
      <c r="R7725" s="36" t="e">
        <f ca="1">LEFT(OFFSET(Lists!$S$2,P7725-1+MATCH(F7725,OFFSET(Lists!$T$3,P7725-1,0,Q7725-P7725+1),0),0),6)</f>
        <v>#N/A</v>
      </c>
      <c r="S7725" s="36" t="e">
        <f ca="1">VLOOKUP(R7725,Lists!B:D,3,FALSE)</f>
        <v>#N/A</v>
      </c>
      <c r="T7725" s="36" t="str">
        <f>IF(F7725&lt;&gt;"",MATCH(R7725,'Maximum minutes'!B:B,0),"")</f>
        <v/>
      </c>
      <c r="U7725" s="36">
        <f ca="1">IF(F7725&lt;&gt;"",COUNTA(OFFSET('Maximum minutes'!$C$1,'Annexe A1 Cours'!T7725,0,1,50)),0)</f>
        <v>0</v>
      </c>
      <c r="V7725" s="37">
        <f ca="1">IFERROR(OFFSET('Maximum minutes'!$C$1,T7725+1,-1+MATCH(G7725,OFFSET('Maximum minutes'!$C$1,T7725-1,0,1,50),0)),0)</f>
        <v>0</v>
      </c>
      <c r="W7725" s="38">
        <f t="shared" ca="1" si="240"/>
        <v>0</v>
      </c>
    </row>
    <row r="7726" spans="1:23" s="36" customFormat="1" ht="18.75">
      <c r="A7726" s="34"/>
      <c r="B7726" s="39"/>
      <c r="C7726" s="39"/>
      <c r="D7726" s="35"/>
      <c r="E7726" s="40"/>
      <c r="F7726" s="39"/>
      <c r="G7726" s="39"/>
      <c r="H7726" s="39"/>
      <c r="I7726" s="34"/>
      <c r="J7726" s="34"/>
      <c r="K7726" s="34"/>
      <c r="L7726" s="34"/>
      <c r="M7726" s="43" t="str">
        <f ca="1">IFERROR(OFFSET('Maximum minutes'!$C$1,T7726,MATCH(IF(G7726&lt;&gt;"",G7726,F7726),OFFSET('Maximum minutes'!$C$1,T7726-1,0,1,U7726+1),0)-1)*IF(OR(ISNUMBER(J7726),J7726="sans examen"),1,0)*IF(W7726&lt;MinDate,1,0),"")</f>
        <v/>
      </c>
      <c r="N7726" s="36">
        <f t="shared" ca="1" si="241"/>
        <v>0</v>
      </c>
      <c r="O7726" s="36" t="e">
        <f ca="1">LEFT(OFFSET(Lists!$Q$2,MATCH(E7726,Lists!$R$3:$R$19,0),0),4)</f>
        <v>#N/A</v>
      </c>
      <c r="P7726" s="36" t="e">
        <f ca="1">MATCH(O7726,Lists!$S$2:$S$640,1)</f>
        <v>#N/A</v>
      </c>
      <c r="Q7726" s="36" t="e">
        <f ca="1">MATCH(LEFT(OFFSET(Lists!$Q$2,MATCH(E7726,Lists!$R$3:$R$19,0)+1,0),4),Lists!$S$3:$S$640,1)</f>
        <v>#N/A</v>
      </c>
      <c r="R7726" s="36" t="e">
        <f ca="1">LEFT(OFFSET(Lists!$S$2,P7726-1+MATCH(F7726,OFFSET(Lists!$T$3,P7726-1,0,Q7726-P7726+1),0),0),6)</f>
        <v>#N/A</v>
      </c>
      <c r="S7726" s="36" t="e">
        <f ca="1">VLOOKUP(R7726,Lists!B:D,3,FALSE)</f>
        <v>#N/A</v>
      </c>
      <c r="T7726" s="36" t="str">
        <f>IF(F7726&lt;&gt;"",MATCH(R7726,'Maximum minutes'!B:B,0),"")</f>
        <v/>
      </c>
      <c r="U7726" s="36">
        <f ca="1">IF(F7726&lt;&gt;"",COUNTA(OFFSET('Maximum minutes'!$C$1,'Annexe A1 Cours'!T7726,0,1,50)),0)</f>
        <v>0</v>
      </c>
      <c r="V7726" s="37">
        <f ca="1">IFERROR(OFFSET('Maximum minutes'!$C$1,T7726+1,-1+MATCH(G7726,OFFSET('Maximum minutes'!$C$1,T7726-1,0,1,50),0)),0)</f>
        <v>0</v>
      </c>
      <c r="W7726" s="38">
        <f t="shared" ca="1" si="240"/>
        <v>0</v>
      </c>
    </row>
    <row r="7727" spans="1:23" s="36" customFormat="1" ht="18.75">
      <c r="A7727" s="34"/>
      <c r="B7727" s="39"/>
      <c r="C7727" s="39"/>
      <c r="D7727" s="35"/>
      <c r="E7727" s="40"/>
      <c r="F7727" s="39"/>
      <c r="G7727" s="39"/>
      <c r="H7727" s="39"/>
      <c r="I7727" s="34"/>
      <c r="J7727" s="34"/>
      <c r="K7727" s="34"/>
      <c r="L7727" s="34"/>
      <c r="M7727" s="43" t="str">
        <f ca="1">IFERROR(OFFSET('Maximum minutes'!$C$1,T7727,MATCH(IF(G7727&lt;&gt;"",G7727,F7727),OFFSET('Maximum minutes'!$C$1,T7727-1,0,1,U7727+1),0)-1)*IF(OR(ISNUMBER(J7727),J7727="sans examen"),1,0)*IF(W7727&lt;MinDate,1,0),"")</f>
        <v/>
      </c>
      <c r="N7727" s="36">
        <f t="shared" ca="1" si="241"/>
        <v>0</v>
      </c>
      <c r="O7727" s="36" t="e">
        <f ca="1">LEFT(OFFSET(Lists!$Q$2,MATCH(E7727,Lists!$R$3:$R$19,0),0),4)</f>
        <v>#N/A</v>
      </c>
      <c r="P7727" s="36" t="e">
        <f ca="1">MATCH(O7727,Lists!$S$2:$S$640,1)</f>
        <v>#N/A</v>
      </c>
      <c r="Q7727" s="36" t="e">
        <f ca="1">MATCH(LEFT(OFFSET(Lists!$Q$2,MATCH(E7727,Lists!$R$3:$R$19,0)+1,0),4),Lists!$S$3:$S$640,1)</f>
        <v>#N/A</v>
      </c>
      <c r="R7727" s="36" t="e">
        <f ca="1">LEFT(OFFSET(Lists!$S$2,P7727-1+MATCH(F7727,OFFSET(Lists!$T$3,P7727-1,0,Q7727-P7727+1),0),0),6)</f>
        <v>#N/A</v>
      </c>
      <c r="S7727" s="36" t="e">
        <f ca="1">VLOOKUP(R7727,Lists!B:D,3,FALSE)</f>
        <v>#N/A</v>
      </c>
      <c r="T7727" s="36" t="str">
        <f>IF(F7727&lt;&gt;"",MATCH(R7727,'Maximum minutes'!B:B,0),"")</f>
        <v/>
      </c>
      <c r="U7727" s="36">
        <f ca="1">IF(F7727&lt;&gt;"",COUNTA(OFFSET('Maximum minutes'!$C$1,'Annexe A1 Cours'!T7727,0,1,50)),0)</f>
        <v>0</v>
      </c>
      <c r="V7727" s="37">
        <f ca="1">IFERROR(OFFSET('Maximum minutes'!$C$1,T7727+1,-1+MATCH(G7727,OFFSET('Maximum minutes'!$C$1,T7727-1,0,1,50),0)),0)</f>
        <v>0</v>
      </c>
      <c r="W7727" s="38">
        <f t="shared" ca="1" si="240"/>
        <v>0</v>
      </c>
    </row>
    <row r="7728" spans="1:23" s="36" customFormat="1" ht="18.75">
      <c r="A7728" s="34"/>
      <c r="B7728" s="39"/>
      <c r="C7728" s="39"/>
      <c r="D7728" s="35"/>
      <c r="E7728" s="40"/>
      <c r="F7728" s="39"/>
      <c r="G7728" s="39"/>
      <c r="H7728" s="39"/>
      <c r="I7728" s="34"/>
      <c r="J7728" s="34"/>
      <c r="K7728" s="34"/>
      <c r="L7728" s="34"/>
      <c r="M7728" s="43" t="str">
        <f ca="1">IFERROR(OFFSET('Maximum minutes'!$C$1,T7728,MATCH(IF(G7728&lt;&gt;"",G7728,F7728),OFFSET('Maximum minutes'!$C$1,T7728-1,0,1,U7728+1),0)-1)*IF(OR(ISNUMBER(J7728),J7728="sans examen"),1,0)*IF(W7728&lt;MinDate,1,0),"")</f>
        <v/>
      </c>
      <c r="N7728" s="36">
        <f t="shared" ca="1" si="241"/>
        <v>0</v>
      </c>
      <c r="O7728" s="36" t="e">
        <f ca="1">LEFT(OFFSET(Lists!$Q$2,MATCH(E7728,Lists!$R$3:$R$19,0),0),4)</f>
        <v>#N/A</v>
      </c>
      <c r="P7728" s="36" t="e">
        <f ca="1">MATCH(O7728,Lists!$S$2:$S$640,1)</f>
        <v>#N/A</v>
      </c>
      <c r="Q7728" s="36" t="e">
        <f ca="1">MATCH(LEFT(OFFSET(Lists!$Q$2,MATCH(E7728,Lists!$R$3:$R$19,0)+1,0),4),Lists!$S$3:$S$640,1)</f>
        <v>#N/A</v>
      </c>
      <c r="R7728" s="36" t="e">
        <f ca="1">LEFT(OFFSET(Lists!$S$2,P7728-1+MATCH(F7728,OFFSET(Lists!$T$3,P7728-1,0,Q7728-P7728+1),0),0),6)</f>
        <v>#N/A</v>
      </c>
      <c r="S7728" s="36" t="e">
        <f ca="1">VLOOKUP(R7728,Lists!B:D,3,FALSE)</f>
        <v>#N/A</v>
      </c>
      <c r="T7728" s="36" t="str">
        <f>IF(F7728&lt;&gt;"",MATCH(R7728,'Maximum minutes'!B:B,0),"")</f>
        <v/>
      </c>
      <c r="U7728" s="36">
        <f ca="1">IF(F7728&lt;&gt;"",COUNTA(OFFSET('Maximum minutes'!$C$1,'Annexe A1 Cours'!T7728,0,1,50)),0)</f>
        <v>0</v>
      </c>
      <c r="V7728" s="37">
        <f ca="1">IFERROR(OFFSET('Maximum minutes'!$C$1,T7728+1,-1+MATCH(G7728,OFFSET('Maximum minutes'!$C$1,T7728-1,0,1,50),0)),0)</f>
        <v>0</v>
      </c>
      <c r="W7728" s="38">
        <f t="shared" ca="1" si="240"/>
        <v>0</v>
      </c>
    </row>
    <row r="7729" spans="1:23" s="36" customFormat="1" ht="18.75">
      <c r="A7729" s="34"/>
      <c r="B7729" s="39"/>
      <c r="C7729" s="39"/>
      <c r="D7729" s="35"/>
      <c r="E7729" s="40"/>
      <c r="F7729" s="39"/>
      <c r="G7729" s="39"/>
      <c r="H7729" s="39"/>
      <c r="I7729" s="34"/>
      <c r="J7729" s="34"/>
      <c r="K7729" s="34"/>
      <c r="L7729" s="34"/>
      <c r="M7729" s="43" t="str">
        <f ca="1">IFERROR(OFFSET('Maximum minutes'!$C$1,T7729,MATCH(IF(G7729&lt;&gt;"",G7729,F7729),OFFSET('Maximum minutes'!$C$1,T7729-1,0,1,U7729+1),0)-1)*IF(OR(ISNUMBER(J7729),J7729="sans examen"),1,0)*IF(W7729&lt;MinDate,1,0),"")</f>
        <v/>
      </c>
      <c r="N7729" s="36">
        <f t="shared" ca="1" si="241"/>
        <v>0</v>
      </c>
      <c r="O7729" s="36" t="e">
        <f ca="1">LEFT(OFFSET(Lists!$Q$2,MATCH(E7729,Lists!$R$3:$R$19,0),0),4)</f>
        <v>#N/A</v>
      </c>
      <c r="P7729" s="36" t="e">
        <f ca="1">MATCH(O7729,Lists!$S$2:$S$640,1)</f>
        <v>#N/A</v>
      </c>
      <c r="Q7729" s="36" t="e">
        <f ca="1">MATCH(LEFT(OFFSET(Lists!$Q$2,MATCH(E7729,Lists!$R$3:$R$19,0)+1,0),4),Lists!$S$3:$S$640,1)</f>
        <v>#N/A</v>
      </c>
      <c r="R7729" s="36" t="e">
        <f ca="1">LEFT(OFFSET(Lists!$S$2,P7729-1+MATCH(F7729,OFFSET(Lists!$T$3,P7729-1,0,Q7729-P7729+1),0),0),6)</f>
        <v>#N/A</v>
      </c>
      <c r="S7729" s="36" t="e">
        <f ca="1">VLOOKUP(R7729,Lists!B:D,3,FALSE)</f>
        <v>#N/A</v>
      </c>
      <c r="T7729" s="36" t="str">
        <f>IF(F7729&lt;&gt;"",MATCH(R7729,'Maximum minutes'!B:B,0),"")</f>
        <v/>
      </c>
      <c r="U7729" s="36">
        <f ca="1">IF(F7729&lt;&gt;"",COUNTA(OFFSET('Maximum minutes'!$C$1,'Annexe A1 Cours'!T7729,0,1,50)),0)</f>
        <v>0</v>
      </c>
      <c r="V7729" s="37">
        <f ca="1">IFERROR(OFFSET('Maximum minutes'!$C$1,T7729+1,-1+MATCH(G7729,OFFSET('Maximum minutes'!$C$1,T7729-1,0,1,50),0)),0)</f>
        <v>0</v>
      </c>
      <c r="W7729" s="38">
        <f t="shared" ca="1" si="240"/>
        <v>0</v>
      </c>
    </row>
    <row r="7730" spans="1:23" s="36" customFormat="1" ht="18.75">
      <c r="A7730" s="34"/>
      <c r="B7730" s="39"/>
      <c r="C7730" s="39"/>
      <c r="D7730" s="35"/>
      <c r="E7730" s="40"/>
      <c r="F7730" s="39"/>
      <c r="G7730" s="39"/>
      <c r="H7730" s="39"/>
      <c r="I7730" s="34"/>
      <c r="J7730" s="34"/>
      <c r="K7730" s="34"/>
      <c r="L7730" s="34"/>
      <c r="M7730" s="43" t="str">
        <f ca="1">IFERROR(OFFSET('Maximum minutes'!$C$1,T7730,MATCH(IF(G7730&lt;&gt;"",G7730,F7730),OFFSET('Maximum minutes'!$C$1,T7730-1,0,1,U7730+1),0)-1)*IF(OR(ISNUMBER(J7730),J7730="sans examen"),1,0)*IF(W7730&lt;MinDate,1,0),"")</f>
        <v/>
      </c>
      <c r="N7730" s="36">
        <f t="shared" ca="1" si="241"/>
        <v>0</v>
      </c>
      <c r="O7730" s="36" t="e">
        <f ca="1">LEFT(OFFSET(Lists!$Q$2,MATCH(E7730,Lists!$R$3:$R$19,0),0),4)</f>
        <v>#N/A</v>
      </c>
      <c r="P7730" s="36" t="e">
        <f ca="1">MATCH(O7730,Lists!$S$2:$S$640,1)</f>
        <v>#N/A</v>
      </c>
      <c r="Q7730" s="36" t="e">
        <f ca="1">MATCH(LEFT(OFFSET(Lists!$Q$2,MATCH(E7730,Lists!$R$3:$R$19,0)+1,0),4),Lists!$S$3:$S$640,1)</f>
        <v>#N/A</v>
      </c>
      <c r="R7730" s="36" t="e">
        <f ca="1">LEFT(OFFSET(Lists!$S$2,P7730-1+MATCH(F7730,OFFSET(Lists!$T$3,P7730-1,0,Q7730-P7730+1),0),0),6)</f>
        <v>#N/A</v>
      </c>
      <c r="S7730" s="36" t="e">
        <f ca="1">VLOOKUP(R7730,Lists!B:D,3,FALSE)</f>
        <v>#N/A</v>
      </c>
      <c r="T7730" s="36" t="str">
        <f>IF(F7730&lt;&gt;"",MATCH(R7730,'Maximum minutes'!B:B,0),"")</f>
        <v/>
      </c>
      <c r="U7730" s="36">
        <f ca="1">IF(F7730&lt;&gt;"",COUNTA(OFFSET('Maximum minutes'!$C$1,'Annexe A1 Cours'!T7730,0,1,50)),0)</f>
        <v>0</v>
      </c>
      <c r="V7730" s="37">
        <f ca="1">IFERROR(OFFSET('Maximum minutes'!$C$1,T7730+1,-1+MATCH(G7730,OFFSET('Maximum minutes'!$C$1,T7730-1,0,1,50),0)),0)</f>
        <v>0</v>
      </c>
      <c r="W7730" s="38">
        <f t="shared" ca="1" si="240"/>
        <v>0</v>
      </c>
    </row>
    <row r="7731" spans="1:23" s="36" customFormat="1" ht="18.75">
      <c r="A7731" s="34"/>
      <c r="B7731" s="39"/>
      <c r="C7731" s="39"/>
      <c r="D7731" s="35"/>
      <c r="E7731" s="40"/>
      <c r="F7731" s="39"/>
      <c r="G7731" s="39"/>
      <c r="H7731" s="39"/>
      <c r="I7731" s="34"/>
      <c r="J7731" s="34"/>
      <c r="K7731" s="34"/>
      <c r="L7731" s="34"/>
      <c r="M7731" s="43" t="str">
        <f ca="1">IFERROR(OFFSET('Maximum minutes'!$C$1,T7731,MATCH(IF(G7731&lt;&gt;"",G7731,F7731),OFFSET('Maximum minutes'!$C$1,T7731-1,0,1,U7731+1),0)-1)*IF(OR(ISNUMBER(J7731),J7731="sans examen"),1,0)*IF(W7731&lt;MinDate,1,0),"")</f>
        <v/>
      </c>
      <c r="N7731" s="36">
        <f t="shared" ca="1" si="241"/>
        <v>0</v>
      </c>
      <c r="O7731" s="36" t="e">
        <f ca="1">LEFT(OFFSET(Lists!$Q$2,MATCH(E7731,Lists!$R$3:$R$19,0),0),4)</f>
        <v>#N/A</v>
      </c>
      <c r="P7731" s="36" t="e">
        <f ca="1">MATCH(O7731,Lists!$S$2:$S$640,1)</f>
        <v>#N/A</v>
      </c>
      <c r="Q7731" s="36" t="e">
        <f ca="1">MATCH(LEFT(OFFSET(Lists!$Q$2,MATCH(E7731,Lists!$R$3:$R$19,0)+1,0),4),Lists!$S$3:$S$640,1)</f>
        <v>#N/A</v>
      </c>
      <c r="R7731" s="36" t="e">
        <f ca="1">LEFT(OFFSET(Lists!$S$2,P7731-1+MATCH(F7731,OFFSET(Lists!$T$3,P7731-1,0,Q7731-P7731+1),0),0),6)</f>
        <v>#N/A</v>
      </c>
      <c r="S7731" s="36" t="e">
        <f ca="1">VLOOKUP(R7731,Lists!B:D,3,FALSE)</f>
        <v>#N/A</v>
      </c>
      <c r="T7731" s="36" t="str">
        <f>IF(F7731&lt;&gt;"",MATCH(R7731,'Maximum minutes'!B:B,0),"")</f>
        <v/>
      </c>
      <c r="U7731" s="36">
        <f ca="1">IF(F7731&lt;&gt;"",COUNTA(OFFSET('Maximum minutes'!$C$1,'Annexe A1 Cours'!T7731,0,1,50)),0)</f>
        <v>0</v>
      </c>
      <c r="V7731" s="37">
        <f ca="1">IFERROR(OFFSET('Maximum minutes'!$C$1,T7731+1,-1+MATCH(G7731,OFFSET('Maximum minutes'!$C$1,T7731-1,0,1,50),0)),0)</f>
        <v>0</v>
      </c>
      <c r="W7731" s="38">
        <f t="shared" ca="1" si="240"/>
        <v>0</v>
      </c>
    </row>
    <row r="7732" spans="1:23" s="36" customFormat="1" ht="18.75">
      <c r="A7732" s="34"/>
      <c r="B7732" s="39"/>
      <c r="C7732" s="39"/>
      <c r="D7732" s="35"/>
      <c r="E7732" s="40"/>
      <c r="F7732" s="39"/>
      <c r="G7732" s="39"/>
      <c r="H7732" s="39"/>
      <c r="I7732" s="34"/>
      <c r="J7732" s="34"/>
      <c r="K7732" s="34"/>
      <c r="L7732" s="34"/>
      <c r="M7732" s="43" t="str">
        <f ca="1">IFERROR(OFFSET('Maximum minutes'!$C$1,T7732,MATCH(IF(G7732&lt;&gt;"",G7732,F7732),OFFSET('Maximum minutes'!$C$1,T7732-1,0,1,U7732+1),0)-1)*IF(OR(ISNUMBER(J7732),J7732="sans examen"),1,0)*IF(W7732&lt;MinDate,1,0),"")</f>
        <v/>
      </c>
      <c r="N7732" s="36">
        <f t="shared" ca="1" si="241"/>
        <v>0</v>
      </c>
      <c r="O7732" s="36" t="e">
        <f ca="1">LEFT(OFFSET(Lists!$Q$2,MATCH(E7732,Lists!$R$3:$R$19,0),0),4)</f>
        <v>#N/A</v>
      </c>
      <c r="P7732" s="36" t="e">
        <f ca="1">MATCH(O7732,Lists!$S$2:$S$640,1)</f>
        <v>#N/A</v>
      </c>
      <c r="Q7732" s="36" t="e">
        <f ca="1">MATCH(LEFT(OFFSET(Lists!$Q$2,MATCH(E7732,Lists!$R$3:$R$19,0)+1,0),4),Lists!$S$3:$S$640,1)</f>
        <v>#N/A</v>
      </c>
      <c r="R7732" s="36" t="e">
        <f ca="1">LEFT(OFFSET(Lists!$S$2,P7732-1+MATCH(F7732,OFFSET(Lists!$T$3,P7732-1,0,Q7732-P7732+1),0),0),6)</f>
        <v>#N/A</v>
      </c>
      <c r="S7732" s="36" t="e">
        <f ca="1">VLOOKUP(R7732,Lists!B:D,3,FALSE)</f>
        <v>#N/A</v>
      </c>
      <c r="T7732" s="36" t="str">
        <f>IF(F7732&lt;&gt;"",MATCH(R7732,'Maximum minutes'!B:B,0),"")</f>
        <v/>
      </c>
      <c r="U7732" s="36">
        <f ca="1">IF(F7732&lt;&gt;"",COUNTA(OFFSET('Maximum minutes'!$C$1,'Annexe A1 Cours'!T7732,0,1,50)),0)</f>
        <v>0</v>
      </c>
      <c r="V7732" s="37">
        <f ca="1">IFERROR(OFFSET('Maximum minutes'!$C$1,T7732+1,-1+MATCH(G7732,OFFSET('Maximum minutes'!$C$1,T7732-1,0,1,50),0)),0)</f>
        <v>0</v>
      </c>
      <c r="W7732" s="38">
        <f t="shared" ca="1" si="240"/>
        <v>0</v>
      </c>
    </row>
    <row r="7733" spans="1:23" s="36" customFormat="1" ht="18.75">
      <c r="A7733" s="34"/>
      <c r="B7733" s="39"/>
      <c r="C7733" s="39"/>
      <c r="D7733" s="35"/>
      <c r="E7733" s="40"/>
      <c r="F7733" s="39"/>
      <c r="G7733" s="39"/>
      <c r="H7733" s="39"/>
      <c r="I7733" s="34"/>
      <c r="J7733" s="34"/>
      <c r="K7733" s="34"/>
      <c r="L7733" s="34"/>
      <c r="M7733" s="43" t="str">
        <f ca="1">IFERROR(OFFSET('Maximum minutes'!$C$1,T7733,MATCH(IF(G7733&lt;&gt;"",G7733,F7733),OFFSET('Maximum minutes'!$C$1,T7733-1,0,1,U7733+1),0)-1)*IF(OR(ISNUMBER(J7733),J7733="sans examen"),1,0)*IF(W7733&lt;MinDate,1,0),"")</f>
        <v/>
      </c>
      <c r="N7733" s="36">
        <f t="shared" ca="1" si="241"/>
        <v>0</v>
      </c>
      <c r="O7733" s="36" t="e">
        <f ca="1">LEFT(OFFSET(Lists!$Q$2,MATCH(E7733,Lists!$R$3:$R$19,0),0),4)</f>
        <v>#N/A</v>
      </c>
      <c r="P7733" s="36" t="e">
        <f ca="1">MATCH(O7733,Lists!$S$2:$S$640,1)</f>
        <v>#N/A</v>
      </c>
      <c r="Q7733" s="36" t="e">
        <f ca="1">MATCH(LEFT(OFFSET(Lists!$Q$2,MATCH(E7733,Lists!$R$3:$R$19,0)+1,0),4),Lists!$S$3:$S$640,1)</f>
        <v>#N/A</v>
      </c>
      <c r="R7733" s="36" t="e">
        <f ca="1">LEFT(OFFSET(Lists!$S$2,P7733-1+MATCH(F7733,OFFSET(Lists!$T$3,P7733-1,0,Q7733-P7733+1),0),0),6)</f>
        <v>#N/A</v>
      </c>
      <c r="S7733" s="36" t="e">
        <f ca="1">VLOOKUP(R7733,Lists!B:D,3,FALSE)</f>
        <v>#N/A</v>
      </c>
      <c r="T7733" s="36" t="str">
        <f>IF(F7733&lt;&gt;"",MATCH(R7733,'Maximum minutes'!B:B,0),"")</f>
        <v/>
      </c>
      <c r="U7733" s="36">
        <f ca="1">IF(F7733&lt;&gt;"",COUNTA(OFFSET('Maximum minutes'!$C$1,'Annexe A1 Cours'!T7733,0,1,50)),0)</f>
        <v>0</v>
      </c>
      <c r="V7733" s="37">
        <f ca="1">IFERROR(OFFSET('Maximum minutes'!$C$1,T7733+1,-1+MATCH(G7733,OFFSET('Maximum minutes'!$C$1,T7733-1,0,1,50),0)),0)</f>
        <v>0</v>
      </c>
      <c r="W7733" s="38">
        <f t="shared" ca="1" si="240"/>
        <v>0</v>
      </c>
    </row>
    <row r="7734" spans="1:23" s="36" customFormat="1" ht="18.75">
      <c r="A7734" s="34"/>
      <c r="B7734" s="39"/>
      <c r="C7734" s="39"/>
      <c r="D7734" s="35"/>
      <c r="E7734" s="40"/>
      <c r="F7734" s="39"/>
      <c r="G7734" s="39"/>
      <c r="H7734" s="39"/>
      <c r="I7734" s="34"/>
      <c r="J7734" s="34"/>
      <c r="K7734" s="34"/>
      <c r="L7734" s="34"/>
      <c r="M7734" s="43" t="str">
        <f ca="1">IFERROR(OFFSET('Maximum minutes'!$C$1,T7734,MATCH(IF(G7734&lt;&gt;"",G7734,F7734),OFFSET('Maximum minutes'!$C$1,T7734-1,0,1,U7734+1),0)-1)*IF(OR(ISNUMBER(J7734),J7734="sans examen"),1,0)*IF(W7734&lt;MinDate,1,0),"")</f>
        <v/>
      </c>
      <c r="N7734" s="36">
        <f t="shared" ca="1" si="241"/>
        <v>0</v>
      </c>
      <c r="O7734" s="36" t="e">
        <f ca="1">LEFT(OFFSET(Lists!$Q$2,MATCH(E7734,Lists!$R$3:$R$19,0),0),4)</f>
        <v>#N/A</v>
      </c>
      <c r="P7734" s="36" t="e">
        <f ca="1">MATCH(O7734,Lists!$S$2:$S$640,1)</f>
        <v>#N/A</v>
      </c>
      <c r="Q7734" s="36" t="e">
        <f ca="1">MATCH(LEFT(OFFSET(Lists!$Q$2,MATCH(E7734,Lists!$R$3:$R$19,0)+1,0),4),Lists!$S$3:$S$640,1)</f>
        <v>#N/A</v>
      </c>
      <c r="R7734" s="36" t="e">
        <f ca="1">LEFT(OFFSET(Lists!$S$2,P7734-1+MATCH(F7734,OFFSET(Lists!$T$3,P7734-1,0,Q7734-P7734+1),0),0),6)</f>
        <v>#N/A</v>
      </c>
      <c r="S7734" s="36" t="e">
        <f ca="1">VLOOKUP(R7734,Lists!B:D,3,FALSE)</f>
        <v>#N/A</v>
      </c>
      <c r="T7734" s="36" t="str">
        <f>IF(F7734&lt;&gt;"",MATCH(R7734,'Maximum minutes'!B:B,0),"")</f>
        <v/>
      </c>
      <c r="U7734" s="36">
        <f ca="1">IF(F7734&lt;&gt;"",COUNTA(OFFSET('Maximum minutes'!$C$1,'Annexe A1 Cours'!T7734,0,1,50)),0)</f>
        <v>0</v>
      </c>
      <c r="V7734" s="37">
        <f ca="1">IFERROR(OFFSET('Maximum minutes'!$C$1,T7734+1,-1+MATCH(G7734,OFFSET('Maximum minutes'!$C$1,T7734-1,0,1,50),0)),0)</f>
        <v>0</v>
      </c>
      <c r="W7734" s="38">
        <f t="shared" ca="1" si="240"/>
        <v>0</v>
      </c>
    </row>
    <row r="7735" spans="1:23" s="36" customFormat="1" ht="18.75">
      <c r="A7735" s="34"/>
      <c r="B7735" s="39"/>
      <c r="C7735" s="39"/>
      <c r="D7735" s="35"/>
      <c r="E7735" s="40"/>
      <c r="F7735" s="39"/>
      <c r="G7735" s="39"/>
      <c r="H7735" s="39"/>
      <c r="I7735" s="34"/>
      <c r="J7735" s="34"/>
      <c r="K7735" s="34"/>
      <c r="L7735" s="34"/>
      <c r="M7735" s="43" t="str">
        <f ca="1">IFERROR(OFFSET('Maximum minutes'!$C$1,T7735,MATCH(IF(G7735&lt;&gt;"",G7735,F7735),OFFSET('Maximum minutes'!$C$1,T7735-1,0,1,U7735+1),0)-1)*IF(OR(ISNUMBER(J7735),J7735="sans examen"),1,0)*IF(W7735&lt;MinDate,1,0),"")</f>
        <v/>
      </c>
      <c r="N7735" s="36">
        <f t="shared" ca="1" si="241"/>
        <v>0</v>
      </c>
      <c r="O7735" s="36" t="e">
        <f ca="1">LEFT(OFFSET(Lists!$Q$2,MATCH(E7735,Lists!$R$3:$R$19,0),0),4)</f>
        <v>#N/A</v>
      </c>
      <c r="P7735" s="36" t="e">
        <f ca="1">MATCH(O7735,Lists!$S$2:$S$640,1)</f>
        <v>#N/A</v>
      </c>
      <c r="Q7735" s="36" t="e">
        <f ca="1">MATCH(LEFT(OFFSET(Lists!$Q$2,MATCH(E7735,Lists!$R$3:$R$19,0)+1,0),4),Lists!$S$3:$S$640,1)</f>
        <v>#N/A</v>
      </c>
      <c r="R7735" s="36" t="e">
        <f ca="1">LEFT(OFFSET(Lists!$S$2,P7735-1+MATCH(F7735,OFFSET(Lists!$T$3,P7735-1,0,Q7735-P7735+1),0),0),6)</f>
        <v>#N/A</v>
      </c>
      <c r="S7735" s="36" t="e">
        <f ca="1">VLOOKUP(R7735,Lists!B:D,3,FALSE)</f>
        <v>#N/A</v>
      </c>
      <c r="T7735" s="36" t="str">
        <f>IF(F7735&lt;&gt;"",MATCH(R7735,'Maximum minutes'!B:B,0),"")</f>
        <v/>
      </c>
      <c r="U7735" s="36">
        <f ca="1">IF(F7735&lt;&gt;"",COUNTA(OFFSET('Maximum minutes'!$C$1,'Annexe A1 Cours'!T7735,0,1,50)),0)</f>
        <v>0</v>
      </c>
      <c r="V7735" s="37">
        <f ca="1">IFERROR(OFFSET('Maximum minutes'!$C$1,T7735+1,-1+MATCH(G7735,OFFSET('Maximum minutes'!$C$1,T7735-1,0,1,50),0)),0)</f>
        <v>0</v>
      </c>
      <c r="W7735" s="38">
        <f t="shared" ca="1" si="240"/>
        <v>0</v>
      </c>
    </row>
    <row r="7736" spans="1:23" s="36" customFormat="1" ht="18.75">
      <c r="A7736" s="34"/>
      <c r="B7736" s="39"/>
      <c r="C7736" s="39"/>
      <c r="D7736" s="35"/>
      <c r="E7736" s="40"/>
      <c r="F7736" s="39"/>
      <c r="G7736" s="39"/>
      <c r="H7736" s="39"/>
      <c r="I7736" s="34"/>
      <c r="J7736" s="34"/>
      <c r="K7736" s="34"/>
      <c r="L7736" s="34"/>
      <c r="M7736" s="43" t="str">
        <f ca="1">IFERROR(OFFSET('Maximum minutes'!$C$1,T7736,MATCH(IF(G7736&lt;&gt;"",G7736,F7736),OFFSET('Maximum minutes'!$C$1,T7736-1,0,1,U7736+1),0)-1)*IF(OR(ISNUMBER(J7736),J7736="sans examen"),1,0)*IF(W7736&lt;MinDate,1,0),"")</f>
        <v/>
      </c>
      <c r="N7736" s="36">
        <f t="shared" ca="1" si="241"/>
        <v>0</v>
      </c>
      <c r="O7736" s="36" t="e">
        <f ca="1">LEFT(OFFSET(Lists!$Q$2,MATCH(E7736,Lists!$R$3:$R$19,0),0),4)</f>
        <v>#N/A</v>
      </c>
      <c r="P7736" s="36" t="e">
        <f ca="1">MATCH(O7736,Lists!$S$2:$S$640,1)</f>
        <v>#N/A</v>
      </c>
      <c r="Q7736" s="36" t="e">
        <f ca="1">MATCH(LEFT(OFFSET(Lists!$Q$2,MATCH(E7736,Lists!$R$3:$R$19,0)+1,0),4),Lists!$S$3:$S$640,1)</f>
        <v>#N/A</v>
      </c>
      <c r="R7736" s="36" t="e">
        <f ca="1">LEFT(OFFSET(Lists!$S$2,P7736-1+MATCH(F7736,OFFSET(Lists!$T$3,P7736-1,0,Q7736-P7736+1),0),0),6)</f>
        <v>#N/A</v>
      </c>
      <c r="S7736" s="36" t="e">
        <f ca="1">VLOOKUP(R7736,Lists!B:D,3,FALSE)</f>
        <v>#N/A</v>
      </c>
      <c r="T7736" s="36" t="str">
        <f>IF(F7736&lt;&gt;"",MATCH(R7736,'Maximum minutes'!B:B,0),"")</f>
        <v/>
      </c>
      <c r="U7736" s="36">
        <f ca="1">IF(F7736&lt;&gt;"",COUNTA(OFFSET('Maximum minutes'!$C$1,'Annexe A1 Cours'!T7736,0,1,50)),0)</f>
        <v>0</v>
      </c>
      <c r="V7736" s="37">
        <f ca="1">IFERROR(OFFSET('Maximum minutes'!$C$1,T7736+1,-1+MATCH(G7736,OFFSET('Maximum minutes'!$C$1,T7736-1,0,1,50),0)),0)</f>
        <v>0</v>
      </c>
      <c r="W7736" s="38">
        <f t="shared" ca="1" si="240"/>
        <v>0</v>
      </c>
    </row>
    <row r="7737" spans="1:23" s="36" customFormat="1" ht="18.75">
      <c r="A7737" s="34"/>
      <c r="B7737" s="39"/>
      <c r="C7737" s="39"/>
      <c r="D7737" s="35"/>
      <c r="E7737" s="40"/>
      <c r="F7737" s="39"/>
      <c r="G7737" s="39"/>
      <c r="H7737" s="39"/>
      <c r="I7737" s="34"/>
      <c r="J7737" s="34"/>
      <c r="K7737" s="34"/>
      <c r="L7737" s="34"/>
      <c r="M7737" s="43" t="str">
        <f ca="1">IFERROR(OFFSET('Maximum minutes'!$C$1,T7737,MATCH(IF(G7737&lt;&gt;"",G7737,F7737),OFFSET('Maximum minutes'!$C$1,T7737-1,0,1,U7737+1),0)-1)*IF(OR(ISNUMBER(J7737),J7737="sans examen"),1,0)*IF(W7737&lt;MinDate,1,0),"")</f>
        <v/>
      </c>
      <c r="N7737" s="36">
        <f t="shared" ca="1" si="241"/>
        <v>0</v>
      </c>
      <c r="O7737" s="36" t="e">
        <f ca="1">LEFT(OFFSET(Lists!$Q$2,MATCH(E7737,Lists!$R$3:$R$19,0),0),4)</f>
        <v>#N/A</v>
      </c>
      <c r="P7737" s="36" t="e">
        <f ca="1">MATCH(O7737,Lists!$S$2:$S$640,1)</f>
        <v>#N/A</v>
      </c>
      <c r="Q7737" s="36" t="e">
        <f ca="1">MATCH(LEFT(OFFSET(Lists!$Q$2,MATCH(E7737,Lists!$R$3:$R$19,0)+1,0),4),Lists!$S$3:$S$640,1)</f>
        <v>#N/A</v>
      </c>
      <c r="R7737" s="36" t="e">
        <f ca="1">LEFT(OFFSET(Lists!$S$2,P7737-1+MATCH(F7737,OFFSET(Lists!$T$3,P7737-1,0,Q7737-P7737+1),0),0),6)</f>
        <v>#N/A</v>
      </c>
      <c r="S7737" s="36" t="e">
        <f ca="1">VLOOKUP(R7737,Lists!B:D,3,FALSE)</f>
        <v>#N/A</v>
      </c>
      <c r="T7737" s="36" t="str">
        <f>IF(F7737&lt;&gt;"",MATCH(R7737,'Maximum minutes'!B:B,0),"")</f>
        <v/>
      </c>
      <c r="U7737" s="36">
        <f ca="1">IF(F7737&lt;&gt;"",COUNTA(OFFSET('Maximum minutes'!$C$1,'Annexe A1 Cours'!T7737,0,1,50)),0)</f>
        <v>0</v>
      </c>
      <c r="V7737" s="37">
        <f ca="1">IFERROR(OFFSET('Maximum minutes'!$C$1,T7737+1,-1+MATCH(G7737,OFFSET('Maximum minutes'!$C$1,T7737-1,0,1,50),0)),0)</f>
        <v>0</v>
      </c>
      <c r="W7737" s="38">
        <f t="shared" ca="1" si="240"/>
        <v>0</v>
      </c>
    </row>
    <row r="7738" spans="1:23" s="36" customFormat="1" ht="18.75">
      <c r="A7738" s="34"/>
      <c r="B7738" s="39"/>
      <c r="C7738" s="39"/>
      <c r="D7738" s="35"/>
      <c r="E7738" s="40"/>
      <c r="F7738" s="39"/>
      <c r="G7738" s="39"/>
      <c r="H7738" s="39"/>
      <c r="I7738" s="34"/>
      <c r="J7738" s="34"/>
      <c r="K7738" s="34"/>
      <c r="L7738" s="34"/>
      <c r="M7738" s="43" t="str">
        <f ca="1">IFERROR(OFFSET('Maximum minutes'!$C$1,T7738,MATCH(IF(G7738&lt;&gt;"",G7738,F7738),OFFSET('Maximum minutes'!$C$1,T7738-1,0,1,U7738+1),0)-1)*IF(OR(ISNUMBER(J7738),J7738="sans examen"),1,0)*IF(W7738&lt;MinDate,1,0),"")</f>
        <v/>
      </c>
      <c r="N7738" s="36">
        <f t="shared" ca="1" si="241"/>
        <v>0</v>
      </c>
      <c r="O7738" s="36" t="e">
        <f ca="1">LEFT(OFFSET(Lists!$Q$2,MATCH(E7738,Lists!$R$3:$R$19,0),0),4)</f>
        <v>#N/A</v>
      </c>
      <c r="P7738" s="36" t="e">
        <f ca="1">MATCH(O7738,Lists!$S$2:$S$640,1)</f>
        <v>#N/A</v>
      </c>
      <c r="Q7738" s="36" t="e">
        <f ca="1">MATCH(LEFT(OFFSET(Lists!$Q$2,MATCH(E7738,Lists!$R$3:$R$19,0)+1,0),4),Lists!$S$3:$S$640,1)</f>
        <v>#N/A</v>
      </c>
      <c r="R7738" s="36" t="e">
        <f ca="1">LEFT(OFFSET(Lists!$S$2,P7738-1+MATCH(F7738,OFFSET(Lists!$T$3,P7738-1,0,Q7738-P7738+1),0),0),6)</f>
        <v>#N/A</v>
      </c>
      <c r="S7738" s="36" t="e">
        <f ca="1">VLOOKUP(R7738,Lists!B:D,3,FALSE)</f>
        <v>#N/A</v>
      </c>
      <c r="T7738" s="36" t="str">
        <f>IF(F7738&lt;&gt;"",MATCH(R7738,'Maximum minutes'!B:B,0),"")</f>
        <v/>
      </c>
      <c r="U7738" s="36">
        <f ca="1">IF(F7738&lt;&gt;"",COUNTA(OFFSET('Maximum minutes'!$C$1,'Annexe A1 Cours'!T7738,0,1,50)),0)</f>
        <v>0</v>
      </c>
      <c r="V7738" s="37">
        <f ca="1">IFERROR(OFFSET('Maximum minutes'!$C$1,T7738+1,-1+MATCH(G7738,OFFSET('Maximum minutes'!$C$1,T7738-1,0,1,50),0)),0)</f>
        <v>0</v>
      </c>
      <c r="W7738" s="38">
        <f t="shared" ca="1" si="240"/>
        <v>0</v>
      </c>
    </row>
    <row r="7739" spans="1:23" s="36" customFormat="1" ht="18.75">
      <c r="A7739" s="34"/>
      <c r="B7739" s="39"/>
      <c r="C7739" s="39"/>
      <c r="D7739" s="35"/>
      <c r="E7739" s="40"/>
      <c r="F7739" s="39"/>
      <c r="G7739" s="39"/>
      <c r="H7739" s="39"/>
      <c r="I7739" s="34"/>
      <c r="J7739" s="34"/>
      <c r="K7739" s="34"/>
      <c r="L7739" s="34"/>
      <c r="M7739" s="43" t="str">
        <f ca="1">IFERROR(OFFSET('Maximum minutes'!$C$1,T7739,MATCH(IF(G7739&lt;&gt;"",G7739,F7739),OFFSET('Maximum minutes'!$C$1,T7739-1,0,1,U7739+1),0)-1)*IF(OR(ISNUMBER(J7739),J7739="sans examen"),1,0)*IF(W7739&lt;MinDate,1,0),"")</f>
        <v/>
      </c>
      <c r="N7739" s="36">
        <f t="shared" ca="1" si="241"/>
        <v>0</v>
      </c>
      <c r="O7739" s="36" t="e">
        <f ca="1">LEFT(OFFSET(Lists!$Q$2,MATCH(E7739,Lists!$R$3:$R$19,0),0),4)</f>
        <v>#N/A</v>
      </c>
      <c r="P7739" s="36" t="e">
        <f ca="1">MATCH(O7739,Lists!$S$2:$S$640,1)</f>
        <v>#N/A</v>
      </c>
      <c r="Q7739" s="36" t="e">
        <f ca="1">MATCH(LEFT(OFFSET(Lists!$Q$2,MATCH(E7739,Lists!$R$3:$R$19,0)+1,0),4),Lists!$S$3:$S$640,1)</f>
        <v>#N/A</v>
      </c>
      <c r="R7739" s="36" t="e">
        <f ca="1">LEFT(OFFSET(Lists!$S$2,P7739-1+MATCH(F7739,OFFSET(Lists!$T$3,P7739-1,0,Q7739-P7739+1),0),0),6)</f>
        <v>#N/A</v>
      </c>
      <c r="S7739" s="36" t="e">
        <f ca="1">VLOOKUP(R7739,Lists!B:D,3,FALSE)</f>
        <v>#N/A</v>
      </c>
      <c r="T7739" s="36" t="str">
        <f>IF(F7739&lt;&gt;"",MATCH(R7739,'Maximum minutes'!B:B,0),"")</f>
        <v/>
      </c>
      <c r="U7739" s="36">
        <f ca="1">IF(F7739&lt;&gt;"",COUNTA(OFFSET('Maximum minutes'!$C$1,'Annexe A1 Cours'!T7739,0,1,50)),0)</f>
        <v>0</v>
      </c>
      <c r="V7739" s="37">
        <f ca="1">IFERROR(OFFSET('Maximum minutes'!$C$1,T7739+1,-1+MATCH(G7739,OFFSET('Maximum minutes'!$C$1,T7739-1,0,1,50),0)),0)</f>
        <v>0</v>
      </c>
      <c r="W7739" s="38">
        <f t="shared" ca="1" si="240"/>
        <v>0</v>
      </c>
    </row>
    <row r="7740" spans="1:23" s="36" customFormat="1" ht="18.75">
      <c r="A7740" s="34"/>
      <c r="B7740" s="39"/>
      <c r="C7740" s="39"/>
      <c r="D7740" s="35"/>
      <c r="E7740" s="40"/>
      <c r="F7740" s="39"/>
      <c r="G7740" s="39"/>
      <c r="H7740" s="39"/>
      <c r="I7740" s="34"/>
      <c r="J7740" s="34"/>
      <c r="K7740" s="34"/>
      <c r="L7740" s="34"/>
      <c r="M7740" s="43" t="str">
        <f ca="1">IFERROR(OFFSET('Maximum minutes'!$C$1,T7740,MATCH(IF(G7740&lt;&gt;"",G7740,F7740),OFFSET('Maximum minutes'!$C$1,T7740-1,0,1,U7740+1),0)-1)*IF(OR(ISNUMBER(J7740),J7740="sans examen"),1,0)*IF(W7740&lt;MinDate,1,0),"")</f>
        <v/>
      </c>
      <c r="N7740" s="36">
        <f t="shared" ca="1" si="241"/>
        <v>0</v>
      </c>
      <c r="O7740" s="36" t="e">
        <f ca="1">LEFT(OFFSET(Lists!$Q$2,MATCH(E7740,Lists!$R$3:$R$19,0),0),4)</f>
        <v>#N/A</v>
      </c>
      <c r="P7740" s="36" t="e">
        <f ca="1">MATCH(O7740,Lists!$S$2:$S$640,1)</f>
        <v>#N/A</v>
      </c>
      <c r="Q7740" s="36" t="e">
        <f ca="1">MATCH(LEFT(OFFSET(Lists!$Q$2,MATCH(E7740,Lists!$R$3:$R$19,0)+1,0),4),Lists!$S$3:$S$640,1)</f>
        <v>#N/A</v>
      </c>
      <c r="R7740" s="36" t="e">
        <f ca="1">LEFT(OFFSET(Lists!$S$2,P7740-1+MATCH(F7740,OFFSET(Lists!$T$3,P7740-1,0,Q7740-P7740+1),0),0),6)</f>
        <v>#N/A</v>
      </c>
      <c r="S7740" s="36" t="e">
        <f ca="1">VLOOKUP(R7740,Lists!B:D,3,FALSE)</f>
        <v>#N/A</v>
      </c>
      <c r="T7740" s="36" t="str">
        <f>IF(F7740&lt;&gt;"",MATCH(R7740,'Maximum minutes'!B:B,0),"")</f>
        <v/>
      </c>
      <c r="U7740" s="36">
        <f ca="1">IF(F7740&lt;&gt;"",COUNTA(OFFSET('Maximum minutes'!$C$1,'Annexe A1 Cours'!T7740,0,1,50)),0)</f>
        <v>0</v>
      </c>
      <c r="V7740" s="37">
        <f ca="1">IFERROR(OFFSET('Maximum minutes'!$C$1,T7740+1,-1+MATCH(G7740,OFFSET('Maximum minutes'!$C$1,T7740-1,0,1,50),0)),0)</f>
        <v>0</v>
      </c>
      <c r="W7740" s="38">
        <f t="shared" ca="1" si="240"/>
        <v>0</v>
      </c>
    </row>
    <row r="7741" spans="1:23" s="36" customFormat="1" ht="18.75">
      <c r="A7741" s="34"/>
      <c r="B7741" s="39"/>
      <c r="C7741" s="39"/>
      <c r="D7741" s="35"/>
      <c r="E7741" s="40"/>
      <c r="F7741" s="39"/>
      <c r="G7741" s="39"/>
      <c r="H7741" s="39"/>
      <c r="I7741" s="34"/>
      <c r="J7741" s="34"/>
      <c r="K7741" s="34"/>
      <c r="L7741" s="34"/>
      <c r="M7741" s="43" t="str">
        <f ca="1">IFERROR(OFFSET('Maximum minutes'!$C$1,T7741,MATCH(IF(G7741&lt;&gt;"",G7741,F7741),OFFSET('Maximum minutes'!$C$1,T7741-1,0,1,U7741+1),0)-1)*IF(OR(ISNUMBER(J7741),J7741="sans examen"),1,0)*IF(W7741&lt;MinDate,1,0),"")</f>
        <v/>
      </c>
      <c r="N7741" s="36">
        <f t="shared" ca="1" si="241"/>
        <v>0</v>
      </c>
      <c r="O7741" s="36" t="e">
        <f ca="1">LEFT(OFFSET(Lists!$Q$2,MATCH(E7741,Lists!$R$3:$R$19,0),0),4)</f>
        <v>#N/A</v>
      </c>
      <c r="P7741" s="36" t="e">
        <f ca="1">MATCH(O7741,Lists!$S$2:$S$640,1)</f>
        <v>#N/A</v>
      </c>
      <c r="Q7741" s="36" t="e">
        <f ca="1">MATCH(LEFT(OFFSET(Lists!$Q$2,MATCH(E7741,Lists!$R$3:$R$19,0)+1,0),4),Lists!$S$3:$S$640,1)</f>
        <v>#N/A</v>
      </c>
      <c r="R7741" s="36" t="e">
        <f ca="1">LEFT(OFFSET(Lists!$S$2,P7741-1+MATCH(F7741,OFFSET(Lists!$T$3,P7741-1,0,Q7741-P7741+1),0),0),6)</f>
        <v>#N/A</v>
      </c>
      <c r="S7741" s="36" t="e">
        <f ca="1">VLOOKUP(R7741,Lists!B:D,3,FALSE)</f>
        <v>#N/A</v>
      </c>
      <c r="T7741" s="36" t="str">
        <f>IF(F7741&lt;&gt;"",MATCH(R7741,'Maximum minutes'!B:B,0),"")</f>
        <v/>
      </c>
      <c r="U7741" s="36">
        <f ca="1">IF(F7741&lt;&gt;"",COUNTA(OFFSET('Maximum minutes'!$C$1,'Annexe A1 Cours'!T7741,0,1,50)),0)</f>
        <v>0</v>
      </c>
      <c r="V7741" s="37">
        <f ca="1">IFERROR(OFFSET('Maximum minutes'!$C$1,T7741+1,-1+MATCH(G7741,OFFSET('Maximum minutes'!$C$1,T7741-1,0,1,50),0)),0)</f>
        <v>0</v>
      </c>
      <c r="W7741" s="38">
        <f t="shared" ca="1" si="240"/>
        <v>0</v>
      </c>
    </row>
    <row r="7742" spans="1:23" s="36" customFormat="1" ht="18.75">
      <c r="A7742" s="34"/>
      <c r="B7742" s="39"/>
      <c r="C7742" s="39"/>
      <c r="D7742" s="35"/>
      <c r="E7742" s="40"/>
      <c r="F7742" s="39"/>
      <c r="G7742" s="39"/>
      <c r="H7742" s="39"/>
      <c r="I7742" s="34"/>
      <c r="J7742" s="34"/>
      <c r="K7742" s="34"/>
      <c r="L7742" s="34"/>
      <c r="M7742" s="43" t="str">
        <f ca="1">IFERROR(OFFSET('Maximum minutes'!$C$1,T7742,MATCH(IF(G7742&lt;&gt;"",G7742,F7742),OFFSET('Maximum minutes'!$C$1,T7742-1,0,1,U7742+1),0)-1)*IF(OR(ISNUMBER(J7742),J7742="sans examen"),1,0)*IF(W7742&lt;MinDate,1,0),"")</f>
        <v/>
      </c>
      <c r="N7742" s="36">
        <f t="shared" ca="1" si="241"/>
        <v>0</v>
      </c>
      <c r="O7742" s="36" t="e">
        <f ca="1">LEFT(OFFSET(Lists!$Q$2,MATCH(E7742,Lists!$R$3:$R$19,0),0),4)</f>
        <v>#N/A</v>
      </c>
      <c r="P7742" s="36" t="e">
        <f ca="1">MATCH(O7742,Lists!$S$2:$S$640,1)</f>
        <v>#N/A</v>
      </c>
      <c r="Q7742" s="36" t="e">
        <f ca="1">MATCH(LEFT(OFFSET(Lists!$Q$2,MATCH(E7742,Lists!$R$3:$R$19,0)+1,0),4),Lists!$S$3:$S$640,1)</f>
        <v>#N/A</v>
      </c>
      <c r="R7742" s="36" t="e">
        <f ca="1">LEFT(OFFSET(Lists!$S$2,P7742-1+MATCH(F7742,OFFSET(Lists!$T$3,P7742-1,0,Q7742-P7742+1),0),0),6)</f>
        <v>#N/A</v>
      </c>
      <c r="S7742" s="36" t="e">
        <f ca="1">VLOOKUP(R7742,Lists!B:D,3,FALSE)</f>
        <v>#N/A</v>
      </c>
      <c r="T7742" s="36" t="str">
        <f>IF(F7742&lt;&gt;"",MATCH(R7742,'Maximum minutes'!B:B,0),"")</f>
        <v/>
      </c>
      <c r="U7742" s="36">
        <f ca="1">IF(F7742&lt;&gt;"",COUNTA(OFFSET('Maximum minutes'!$C$1,'Annexe A1 Cours'!T7742,0,1,50)),0)</f>
        <v>0</v>
      </c>
      <c r="V7742" s="37">
        <f ca="1">IFERROR(OFFSET('Maximum minutes'!$C$1,T7742+1,-1+MATCH(G7742,OFFSET('Maximum minutes'!$C$1,T7742-1,0,1,50),0)),0)</f>
        <v>0</v>
      </c>
      <c r="W7742" s="38">
        <f t="shared" ca="1" si="240"/>
        <v>0</v>
      </c>
    </row>
    <row r="7743" spans="1:23" s="36" customFormat="1" ht="18.75">
      <c r="A7743" s="34"/>
      <c r="B7743" s="39"/>
      <c r="C7743" s="39"/>
      <c r="D7743" s="35"/>
      <c r="E7743" s="40"/>
      <c r="F7743" s="39"/>
      <c r="G7743" s="39"/>
      <c r="H7743" s="39"/>
      <c r="I7743" s="34"/>
      <c r="J7743" s="34"/>
      <c r="K7743" s="34"/>
      <c r="L7743" s="34"/>
      <c r="M7743" s="43" t="str">
        <f ca="1">IFERROR(OFFSET('Maximum minutes'!$C$1,T7743,MATCH(IF(G7743&lt;&gt;"",G7743,F7743),OFFSET('Maximum minutes'!$C$1,T7743-1,0,1,U7743+1),0)-1)*IF(OR(ISNUMBER(J7743),J7743="sans examen"),1,0)*IF(W7743&lt;MinDate,1,0),"")</f>
        <v/>
      </c>
      <c r="N7743" s="36">
        <f t="shared" ca="1" si="241"/>
        <v>0</v>
      </c>
      <c r="O7743" s="36" t="e">
        <f ca="1">LEFT(OFFSET(Lists!$Q$2,MATCH(E7743,Lists!$R$3:$R$19,0),0),4)</f>
        <v>#N/A</v>
      </c>
      <c r="P7743" s="36" t="e">
        <f ca="1">MATCH(O7743,Lists!$S$2:$S$640,1)</f>
        <v>#N/A</v>
      </c>
      <c r="Q7743" s="36" t="e">
        <f ca="1">MATCH(LEFT(OFFSET(Lists!$Q$2,MATCH(E7743,Lists!$R$3:$R$19,0)+1,0),4),Lists!$S$3:$S$640,1)</f>
        <v>#N/A</v>
      </c>
      <c r="R7743" s="36" t="e">
        <f ca="1">LEFT(OFFSET(Lists!$S$2,P7743-1+MATCH(F7743,OFFSET(Lists!$T$3,P7743-1,0,Q7743-P7743+1),0),0),6)</f>
        <v>#N/A</v>
      </c>
      <c r="S7743" s="36" t="e">
        <f ca="1">VLOOKUP(R7743,Lists!B:D,3,FALSE)</f>
        <v>#N/A</v>
      </c>
      <c r="T7743" s="36" t="str">
        <f>IF(F7743&lt;&gt;"",MATCH(R7743,'Maximum minutes'!B:B,0),"")</f>
        <v/>
      </c>
      <c r="U7743" s="36">
        <f ca="1">IF(F7743&lt;&gt;"",COUNTA(OFFSET('Maximum minutes'!$C$1,'Annexe A1 Cours'!T7743,0,1,50)),0)</f>
        <v>0</v>
      </c>
      <c r="V7743" s="37">
        <f ca="1">IFERROR(OFFSET('Maximum minutes'!$C$1,T7743+1,-1+MATCH(G7743,OFFSET('Maximum minutes'!$C$1,T7743-1,0,1,50),0)),0)</f>
        <v>0</v>
      </c>
      <c r="W7743" s="38">
        <f t="shared" ca="1" si="240"/>
        <v>0</v>
      </c>
    </row>
    <row r="7744" spans="1:23" s="36" customFormat="1" ht="18.75">
      <c r="A7744" s="34"/>
      <c r="B7744" s="39"/>
      <c r="C7744" s="39"/>
      <c r="D7744" s="35"/>
      <c r="E7744" s="40"/>
      <c r="F7744" s="39"/>
      <c r="G7744" s="39"/>
      <c r="H7744" s="39"/>
      <c r="I7744" s="34"/>
      <c r="J7744" s="34"/>
      <c r="K7744" s="34"/>
      <c r="L7744" s="34"/>
      <c r="M7744" s="43" t="str">
        <f ca="1">IFERROR(OFFSET('Maximum minutes'!$C$1,T7744,MATCH(IF(G7744&lt;&gt;"",G7744,F7744),OFFSET('Maximum minutes'!$C$1,T7744-1,0,1,U7744+1),0)-1)*IF(OR(ISNUMBER(J7744),J7744="sans examen"),1,0)*IF(W7744&lt;MinDate,1,0),"")</f>
        <v/>
      </c>
      <c r="N7744" s="36">
        <f t="shared" ca="1" si="241"/>
        <v>0</v>
      </c>
      <c r="O7744" s="36" t="e">
        <f ca="1">LEFT(OFFSET(Lists!$Q$2,MATCH(E7744,Lists!$R$3:$R$19,0),0),4)</f>
        <v>#N/A</v>
      </c>
      <c r="P7744" s="36" t="e">
        <f ca="1">MATCH(O7744,Lists!$S$2:$S$640,1)</f>
        <v>#N/A</v>
      </c>
      <c r="Q7744" s="36" t="e">
        <f ca="1">MATCH(LEFT(OFFSET(Lists!$Q$2,MATCH(E7744,Lists!$R$3:$R$19,0)+1,0),4),Lists!$S$3:$S$640,1)</f>
        <v>#N/A</v>
      </c>
      <c r="R7744" s="36" t="e">
        <f ca="1">LEFT(OFFSET(Lists!$S$2,P7744-1+MATCH(F7744,OFFSET(Lists!$T$3,P7744-1,0,Q7744-P7744+1),0),0),6)</f>
        <v>#N/A</v>
      </c>
      <c r="S7744" s="36" t="e">
        <f ca="1">VLOOKUP(R7744,Lists!B:D,3,FALSE)</f>
        <v>#N/A</v>
      </c>
      <c r="T7744" s="36" t="str">
        <f>IF(F7744&lt;&gt;"",MATCH(R7744,'Maximum minutes'!B:B,0),"")</f>
        <v/>
      </c>
      <c r="U7744" s="36">
        <f ca="1">IF(F7744&lt;&gt;"",COUNTA(OFFSET('Maximum minutes'!$C$1,'Annexe A1 Cours'!T7744,0,1,50)),0)</f>
        <v>0</v>
      </c>
      <c r="V7744" s="37">
        <f ca="1">IFERROR(OFFSET('Maximum minutes'!$C$1,T7744+1,-1+MATCH(G7744,OFFSET('Maximum minutes'!$C$1,T7744-1,0,1,50),0)),0)</f>
        <v>0</v>
      </c>
      <c r="W7744" s="38">
        <f t="shared" ca="1" si="240"/>
        <v>0</v>
      </c>
    </row>
    <row r="7745" spans="1:23" s="36" customFormat="1" ht="18.75">
      <c r="A7745" s="34"/>
      <c r="B7745" s="39"/>
      <c r="C7745" s="39"/>
      <c r="D7745" s="35"/>
      <c r="E7745" s="40"/>
      <c r="F7745" s="39"/>
      <c r="G7745" s="39"/>
      <c r="H7745" s="39"/>
      <c r="I7745" s="34"/>
      <c r="J7745" s="34"/>
      <c r="K7745" s="34"/>
      <c r="L7745" s="34"/>
      <c r="M7745" s="43" t="str">
        <f ca="1">IFERROR(OFFSET('Maximum minutes'!$C$1,T7745,MATCH(IF(G7745&lt;&gt;"",G7745,F7745),OFFSET('Maximum minutes'!$C$1,T7745-1,0,1,U7745+1),0)-1)*IF(OR(ISNUMBER(J7745),J7745="sans examen"),1,0)*IF(W7745&lt;MinDate,1,0),"")</f>
        <v/>
      </c>
      <c r="N7745" s="36">
        <f t="shared" ca="1" si="241"/>
        <v>0</v>
      </c>
      <c r="O7745" s="36" t="e">
        <f ca="1">LEFT(OFFSET(Lists!$Q$2,MATCH(E7745,Lists!$R$3:$R$19,0),0),4)</f>
        <v>#N/A</v>
      </c>
      <c r="P7745" s="36" t="e">
        <f ca="1">MATCH(O7745,Lists!$S$2:$S$640,1)</f>
        <v>#N/A</v>
      </c>
      <c r="Q7745" s="36" t="e">
        <f ca="1">MATCH(LEFT(OFFSET(Lists!$Q$2,MATCH(E7745,Lists!$R$3:$R$19,0)+1,0),4),Lists!$S$3:$S$640,1)</f>
        <v>#N/A</v>
      </c>
      <c r="R7745" s="36" t="e">
        <f ca="1">LEFT(OFFSET(Lists!$S$2,P7745-1+MATCH(F7745,OFFSET(Lists!$T$3,P7745-1,0,Q7745-P7745+1),0),0),6)</f>
        <v>#N/A</v>
      </c>
      <c r="S7745" s="36" t="e">
        <f ca="1">VLOOKUP(R7745,Lists!B:D,3,FALSE)</f>
        <v>#N/A</v>
      </c>
      <c r="T7745" s="36" t="str">
        <f>IF(F7745&lt;&gt;"",MATCH(R7745,'Maximum minutes'!B:B,0),"")</f>
        <v/>
      </c>
      <c r="U7745" s="36">
        <f ca="1">IF(F7745&lt;&gt;"",COUNTA(OFFSET('Maximum minutes'!$C$1,'Annexe A1 Cours'!T7745,0,1,50)),0)</f>
        <v>0</v>
      </c>
      <c r="V7745" s="37">
        <f ca="1">IFERROR(OFFSET('Maximum minutes'!$C$1,T7745+1,-1+MATCH(G7745,OFFSET('Maximum minutes'!$C$1,T7745-1,0,1,50),0)),0)</f>
        <v>0</v>
      </c>
      <c r="W7745" s="38">
        <f t="shared" ca="1" si="240"/>
        <v>0</v>
      </c>
    </row>
    <row r="7746" spans="1:23" s="36" customFormat="1" ht="18.75">
      <c r="A7746" s="34"/>
      <c r="B7746" s="39"/>
      <c r="C7746" s="39"/>
      <c r="D7746" s="35"/>
      <c r="E7746" s="40"/>
      <c r="F7746" s="39"/>
      <c r="G7746" s="39"/>
      <c r="H7746" s="39"/>
      <c r="I7746" s="34"/>
      <c r="J7746" s="34"/>
      <c r="K7746" s="34"/>
      <c r="L7746" s="34"/>
      <c r="M7746" s="43" t="str">
        <f ca="1">IFERROR(OFFSET('Maximum minutes'!$C$1,T7746,MATCH(IF(G7746&lt;&gt;"",G7746,F7746),OFFSET('Maximum minutes'!$C$1,T7746-1,0,1,U7746+1),0)-1)*IF(OR(ISNUMBER(J7746),J7746="sans examen"),1,0)*IF(W7746&lt;MinDate,1,0),"")</f>
        <v/>
      </c>
      <c r="N7746" s="36">
        <f t="shared" ca="1" si="241"/>
        <v>0</v>
      </c>
      <c r="O7746" s="36" t="e">
        <f ca="1">LEFT(OFFSET(Lists!$Q$2,MATCH(E7746,Lists!$R$3:$R$19,0),0),4)</f>
        <v>#N/A</v>
      </c>
      <c r="P7746" s="36" t="e">
        <f ca="1">MATCH(O7746,Lists!$S$2:$S$640,1)</f>
        <v>#N/A</v>
      </c>
      <c r="Q7746" s="36" t="e">
        <f ca="1">MATCH(LEFT(OFFSET(Lists!$Q$2,MATCH(E7746,Lists!$R$3:$R$19,0)+1,0),4),Lists!$S$3:$S$640,1)</f>
        <v>#N/A</v>
      </c>
      <c r="R7746" s="36" t="e">
        <f ca="1">LEFT(OFFSET(Lists!$S$2,P7746-1+MATCH(F7746,OFFSET(Lists!$T$3,P7746-1,0,Q7746-P7746+1),0),0),6)</f>
        <v>#N/A</v>
      </c>
      <c r="S7746" s="36" t="e">
        <f ca="1">VLOOKUP(R7746,Lists!B:D,3,FALSE)</f>
        <v>#N/A</v>
      </c>
      <c r="T7746" s="36" t="str">
        <f>IF(F7746&lt;&gt;"",MATCH(R7746,'Maximum minutes'!B:B,0),"")</f>
        <v/>
      </c>
      <c r="U7746" s="36">
        <f ca="1">IF(F7746&lt;&gt;"",COUNTA(OFFSET('Maximum minutes'!$C$1,'Annexe A1 Cours'!T7746,0,1,50)),0)</f>
        <v>0</v>
      </c>
      <c r="V7746" s="37">
        <f ca="1">IFERROR(OFFSET('Maximum minutes'!$C$1,T7746+1,-1+MATCH(G7746,OFFSET('Maximum minutes'!$C$1,T7746-1,0,1,50),0)),0)</f>
        <v>0</v>
      </c>
      <c r="W7746" s="38">
        <f t="shared" ca="1" si="240"/>
        <v>0</v>
      </c>
    </row>
    <row r="7747" spans="1:23" s="36" customFormat="1" ht="18.75">
      <c r="A7747" s="34"/>
      <c r="B7747" s="39"/>
      <c r="C7747" s="39"/>
      <c r="D7747" s="35"/>
      <c r="E7747" s="40"/>
      <c r="F7747" s="39"/>
      <c r="G7747" s="39"/>
      <c r="H7747" s="39"/>
      <c r="I7747" s="34"/>
      <c r="J7747" s="34"/>
      <c r="K7747" s="34"/>
      <c r="L7747" s="34"/>
      <c r="M7747" s="43" t="str">
        <f ca="1">IFERROR(OFFSET('Maximum minutes'!$C$1,T7747,MATCH(IF(G7747&lt;&gt;"",G7747,F7747),OFFSET('Maximum minutes'!$C$1,T7747-1,0,1,U7747+1),0)-1)*IF(OR(ISNUMBER(J7747),J7747="sans examen"),1,0)*IF(W7747&lt;MinDate,1,0),"")</f>
        <v/>
      </c>
      <c r="N7747" s="36">
        <f t="shared" ca="1" si="241"/>
        <v>0</v>
      </c>
      <c r="O7747" s="36" t="e">
        <f ca="1">LEFT(OFFSET(Lists!$Q$2,MATCH(E7747,Lists!$R$3:$R$19,0),0),4)</f>
        <v>#N/A</v>
      </c>
      <c r="P7747" s="36" t="e">
        <f ca="1">MATCH(O7747,Lists!$S$2:$S$640,1)</f>
        <v>#N/A</v>
      </c>
      <c r="Q7747" s="36" t="e">
        <f ca="1">MATCH(LEFT(OFFSET(Lists!$Q$2,MATCH(E7747,Lists!$R$3:$R$19,0)+1,0),4),Lists!$S$3:$S$640,1)</f>
        <v>#N/A</v>
      </c>
      <c r="R7747" s="36" t="e">
        <f ca="1">LEFT(OFFSET(Lists!$S$2,P7747-1+MATCH(F7747,OFFSET(Lists!$T$3,P7747-1,0,Q7747-P7747+1),0),0),6)</f>
        <v>#N/A</v>
      </c>
      <c r="S7747" s="36" t="e">
        <f ca="1">VLOOKUP(R7747,Lists!B:D,3,FALSE)</f>
        <v>#N/A</v>
      </c>
      <c r="T7747" s="36" t="str">
        <f>IF(F7747&lt;&gt;"",MATCH(R7747,'Maximum minutes'!B:B,0),"")</f>
        <v/>
      </c>
      <c r="U7747" s="36">
        <f ca="1">IF(F7747&lt;&gt;"",COUNTA(OFFSET('Maximum minutes'!$C$1,'Annexe A1 Cours'!T7747,0,1,50)),0)</f>
        <v>0</v>
      </c>
      <c r="V7747" s="37">
        <f ca="1">IFERROR(OFFSET('Maximum minutes'!$C$1,T7747+1,-1+MATCH(G7747,OFFSET('Maximum minutes'!$C$1,T7747-1,0,1,50),0)),0)</f>
        <v>0</v>
      </c>
      <c r="W7747" s="38">
        <f t="shared" ca="1" si="240"/>
        <v>0</v>
      </c>
    </row>
    <row r="7748" spans="1:23" s="36" customFormat="1" ht="18.75">
      <c r="A7748" s="34"/>
      <c r="B7748" s="39"/>
      <c r="C7748" s="39"/>
      <c r="D7748" s="35"/>
      <c r="E7748" s="40"/>
      <c r="F7748" s="39"/>
      <c r="G7748" s="39"/>
      <c r="H7748" s="39"/>
      <c r="I7748" s="34"/>
      <c r="J7748" s="34"/>
      <c r="K7748" s="34"/>
      <c r="L7748" s="34"/>
      <c r="M7748" s="43" t="str">
        <f ca="1">IFERROR(OFFSET('Maximum minutes'!$C$1,T7748,MATCH(IF(G7748&lt;&gt;"",G7748,F7748),OFFSET('Maximum minutes'!$C$1,T7748-1,0,1,U7748+1),0)-1)*IF(OR(ISNUMBER(J7748),J7748="sans examen"),1,0)*IF(W7748&lt;MinDate,1,0),"")</f>
        <v/>
      </c>
      <c r="N7748" s="36">
        <f t="shared" ca="1" si="241"/>
        <v>0</v>
      </c>
      <c r="O7748" s="36" t="e">
        <f ca="1">LEFT(OFFSET(Lists!$Q$2,MATCH(E7748,Lists!$R$3:$R$19,0),0),4)</f>
        <v>#N/A</v>
      </c>
      <c r="P7748" s="36" t="e">
        <f ca="1">MATCH(O7748,Lists!$S$2:$S$640,1)</f>
        <v>#N/A</v>
      </c>
      <c r="Q7748" s="36" t="e">
        <f ca="1">MATCH(LEFT(OFFSET(Lists!$Q$2,MATCH(E7748,Lists!$R$3:$R$19,0)+1,0),4),Lists!$S$3:$S$640,1)</f>
        <v>#N/A</v>
      </c>
      <c r="R7748" s="36" t="e">
        <f ca="1">LEFT(OFFSET(Lists!$S$2,P7748-1+MATCH(F7748,OFFSET(Lists!$T$3,P7748-1,0,Q7748-P7748+1),0),0),6)</f>
        <v>#N/A</v>
      </c>
      <c r="S7748" s="36" t="e">
        <f ca="1">VLOOKUP(R7748,Lists!B:D,3,FALSE)</f>
        <v>#N/A</v>
      </c>
      <c r="T7748" s="36" t="str">
        <f>IF(F7748&lt;&gt;"",MATCH(R7748,'Maximum minutes'!B:B,0),"")</f>
        <v/>
      </c>
      <c r="U7748" s="36">
        <f ca="1">IF(F7748&lt;&gt;"",COUNTA(OFFSET('Maximum minutes'!$C$1,'Annexe A1 Cours'!T7748,0,1,50)),0)</f>
        <v>0</v>
      </c>
      <c r="V7748" s="37">
        <f ca="1">IFERROR(OFFSET('Maximum minutes'!$C$1,T7748+1,-1+MATCH(G7748,OFFSET('Maximum minutes'!$C$1,T7748-1,0,1,50),0)),0)</f>
        <v>0</v>
      </c>
      <c r="W7748" s="38">
        <f t="shared" ca="1" si="240"/>
        <v>0</v>
      </c>
    </row>
    <row r="7749" spans="1:23" s="36" customFormat="1" ht="18.75">
      <c r="A7749" s="34"/>
      <c r="B7749" s="39"/>
      <c r="C7749" s="39"/>
      <c r="D7749" s="35"/>
      <c r="E7749" s="40"/>
      <c r="F7749" s="39"/>
      <c r="G7749" s="39"/>
      <c r="H7749" s="39"/>
      <c r="I7749" s="34"/>
      <c r="J7749" s="34"/>
      <c r="K7749" s="34"/>
      <c r="L7749" s="34"/>
      <c r="M7749" s="43" t="str">
        <f ca="1">IFERROR(OFFSET('Maximum minutes'!$C$1,T7749,MATCH(IF(G7749&lt;&gt;"",G7749,F7749),OFFSET('Maximum minutes'!$C$1,T7749-1,0,1,U7749+1),0)-1)*IF(OR(ISNUMBER(J7749),J7749="sans examen"),1,0)*IF(W7749&lt;MinDate,1,0),"")</f>
        <v/>
      </c>
      <c r="N7749" s="36">
        <f t="shared" ca="1" si="241"/>
        <v>0</v>
      </c>
      <c r="O7749" s="36" t="e">
        <f ca="1">LEFT(OFFSET(Lists!$Q$2,MATCH(E7749,Lists!$R$3:$R$19,0),0),4)</f>
        <v>#N/A</v>
      </c>
      <c r="P7749" s="36" t="e">
        <f ca="1">MATCH(O7749,Lists!$S$2:$S$640,1)</f>
        <v>#N/A</v>
      </c>
      <c r="Q7749" s="36" t="e">
        <f ca="1">MATCH(LEFT(OFFSET(Lists!$Q$2,MATCH(E7749,Lists!$R$3:$R$19,0)+1,0),4),Lists!$S$3:$S$640,1)</f>
        <v>#N/A</v>
      </c>
      <c r="R7749" s="36" t="e">
        <f ca="1">LEFT(OFFSET(Lists!$S$2,P7749-1+MATCH(F7749,OFFSET(Lists!$T$3,P7749-1,0,Q7749-P7749+1),0),0),6)</f>
        <v>#N/A</v>
      </c>
      <c r="S7749" s="36" t="e">
        <f ca="1">VLOOKUP(R7749,Lists!B:D,3,FALSE)</f>
        <v>#N/A</v>
      </c>
      <c r="T7749" s="36" t="str">
        <f>IF(F7749&lt;&gt;"",MATCH(R7749,'Maximum minutes'!B:B,0),"")</f>
        <v/>
      </c>
      <c r="U7749" s="36">
        <f ca="1">IF(F7749&lt;&gt;"",COUNTA(OFFSET('Maximum minutes'!$C$1,'Annexe A1 Cours'!T7749,0,1,50)),0)</f>
        <v>0</v>
      </c>
      <c r="V7749" s="37">
        <f ca="1">IFERROR(OFFSET('Maximum minutes'!$C$1,T7749+1,-1+MATCH(G7749,OFFSET('Maximum minutes'!$C$1,T7749-1,0,1,50),0)),0)</f>
        <v>0</v>
      </c>
      <c r="W7749" s="38">
        <f t="shared" ca="1" si="240"/>
        <v>0</v>
      </c>
    </row>
    <row r="7750" spans="1:23" s="36" customFormat="1" ht="18.75">
      <c r="A7750" s="34"/>
      <c r="B7750" s="39"/>
      <c r="C7750" s="39"/>
      <c r="D7750" s="35"/>
      <c r="E7750" s="40"/>
      <c r="F7750" s="39"/>
      <c r="G7750" s="39"/>
      <c r="H7750" s="39"/>
      <c r="I7750" s="34"/>
      <c r="J7750" s="34"/>
      <c r="K7750" s="34"/>
      <c r="L7750" s="34"/>
      <c r="M7750" s="43" t="str">
        <f ca="1">IFERROR(OFFSET('Maximum minutes'!$C$1,T7750,MATCH(IF(G7750&lt;&gt;"",G7750,F7750),OFFSET('Maximum minutes'!$C$1,T7750-1,0,1,U7750+1),0)-1)*IF(OR(ISNUMBER(J7750),J7750="sans examen"),1,0)*IF(W7750&lt;MinDate,1,0),"")</f>
        <v/>
      </c>
      <c r="N7750" s="36">
        <f t="shared" ca="1" si="241"/>
        <v>0</v>
      </c>
      <c r="O7750" s="36" t="e">
        <f ca="1">LEFT(OFFSET(Lists!$Q$2,MATCH(E7750,Lists!$R$3:$R$19,0),0),4)</f>
        <v>#N/A</v>
      </c>
      <c r="P7750" s="36" t="e">
        <f ca="1">MATCH(O7750,Lists!$S$2:$S$640,1)</f>
        <v>#N/A</v>
      </c>
      <c r="Q7750" s="36" t="e">
        <f ca="1">MATCH(LEFT(OFFSET(Lists!$Q$2,MATCH(E7750,Lists!$R$3:$R$19,0)+1,0),4),Lists!$S$3:$S$640,1)</f>
        <v>#N/A</v>
      </c>
      <c r="R7750" s="36" t="e">
        <f ca="1">LEFT(OFFSET(Lists!$S$2,P7750-1+MATCH(F7750,OFFSET(Lists!$T$3,P7750-1,0,Q7750-P7750+1),0),0),6)</f>
        <v>#N/A</v>
      </c>
      <c r="S7750" s="36" t="e">
        <f ca="1">VLOOKUP(R7750,Lists!B:D,3,FALSE)</f>
        <v>#N/A</v>
      </c>
      <c r="T7750" s="36" t="str">
        <f>IF(F7750&lt;&gt;"",MATCH(R7750,'Maximum minutes'!B:B,0),"")</f>
        <v/>
      </c>
      <c r="U7750" s="36">
        <f ca="1">IF(F7750&lt;&gt;"",COUNTA(OFFSET('Maximum minutes'!$C$1,'Annexe A1 Cours'!T7750,0,1,50)),0)</f>
        <v>0</v>
      </c>
      <c r="V7750" s="37">
        <f ca="1">IFERROR(OFFSET('Maximum minutes'!$C$1,T7750+1,-1+MATCH(G7750,OFFSET('Maximum minutes'!$C$1,T7750-1,0,1,50),0)),0)</f>
        <v>0</v>
      </c>
      <c r="W7750" s="38">
        <f t="shared" ca="1" si="240"/>
        <v>0</v>
      </c>
    </row>
    <row r="7751" spans="1:23" s="36" customFormat="1" ht="18.75">
      <c r="A7751" s="34"/>
      <c r="B7751" s="39"/>
      <c r="C7751" s="39"/>
      <c r="D7751" s="35"/>
      <c r="E7751" s="40"/>
      <c r="F7751" s="39"/>
      <c r="G7751" s="39"/>
      <c r="H7751" s="39"/>
      <c r="I7751" s="34"/>
      <c r="J7751" s="34"/>
      <c r="K7751" s="34"/>
      <c r="L7751" s="34"/>
      <c r="M7751" s="43" t="str">
        <f ca="1">IFERROR(OFFSET('Maximum minutes'!$C$1,T7751,MATCH(IF(G7751&lt;&gt;"",G7751,F7751),OFFSET('Maximum minutes'!$C$1,T7751-1,0,1,U7751+1),0)-1)*IF(OR(ISNUMBER(J7751),J7751="sans examen"),1,0)*IF(W7751&lt;MinDate,1,0),"")</f>
        <v/>
      </c>
      <c r="N7751" s="36">
        <f t="shared" ca="1" si="241"/>
        <v>0</v>
      </c>
      <c r="O7751" s="36" t="e">
        <f ca="1">LEFT(OFFSET(Lists!$Q$2,MATCH(E7751,Lists!$R$3:$R$19,0),0),4)</f>
        <v>#N/A</v>
      </c>
      <c r="P7751" s="36" t="e">
        <f ca="1">MATCH(O7751,Lists!$S$2:$S$640,1)</f>
        <v>#N/A</v>
      </c>
      <c r="Q7751" s="36" t="e">
        <f ca="1">MATCH(LEFT(OFFSET(Lists!$Q$2,MATCH(E7751,Lists!$R$3:$R$19,0)+1,0),4),Lists!$S$3:$S$640,1)</f>
        <v>#N/A</v>
      </c>
      <c r="R7751" s="36" t="e">
        <f ca="1">LEFT(OFFSET(Lists!$S$2,P7751-1+MATCH(F7751,OFFSET(Lists!$T$3,P7751-1,0,Q7751-P7751+1),0),0),6)</f>
        <v>#N/A</v>
      </c>
      <c r="S7751" s="36" t="e">
        <f ca="1">VLOOKUP(R7751,Lists!B:D,3,FALSE)</f>
        <v>#N/A</v>
      </c>
      <c r="T7751" s="36" t="str">
        <f>IF(F7751&lt;&gt;"",MATCH(R7751,'Maximum minutes'!B:B,0),"")</f>
        <v/>
      </c>
      <c r="U7751" s="36">
        <f ca="1">IF(F7751&lt;&gt;"",COUNTA(OFFSET('Maximum minutes'!$C$1,'Annexe A1 Cours'!T7751,0,1,50)),0)</f>
        <v>0</v>
      </c>
      <c r="V7751" s="37">
        <f ca="1">IFERROR(OFFSET('Maximum minutes'!$C$1,T7751+1,-1+MATCH(G7751,OFFSET('Maximum minutes'!$C$1,T7751-1,0,1,50),0)),0)</f>
        <v>0</v>
      </c>
      <c r="W7751" s="38">
        <f t="shared" ref="W7751:W7814" ca="1" si="242">IFERROR(DATE(YEAR(D7751)+V7751,MONTH(D7751),DAY(D7751)),"")</f>
        <v>0</v>
      </c>
    </row>
    <row r="7752" spans="1:23" s="36" customFormat="1" ht="18.75">
      <c r="A7752" s="34"/>
      <c r="B7752" s="39"/>
      <c r="C7752" s="39"/>
      <c r="D7752" s="35"/>
      <c r="E7752" s="40"/>
      <c r="F7752" s="39"/>
      <c r="G7752" s="39"/>
      <c r="H7752" s="39"/>
      <c r="I7752" s="34"/>
      <c r="J7752" s="34"/>
      <c r="K7752" s="34"/>
      <c r="L7752" s="34"/>
      <c r="M7752" s="43" t="str">
        <f ca="1">IFERROR(OFFSET('Maximum minutes'!$C$1,T7752,MATCH(IF(G7752&lt;&gt;"",G7752,F7752),OFFSET('Maximum minutes'!$C$1,T7752-1,0,1,U7752+1),0)-1)*IF(OR(ISNUMBER(J7752),J7752="sans examen"),1,0)*IF(W7752&lt;MinDate,1,0),"")</f>
        <v/>
      </c>
      <c r="N7752" s="36">
        <f t="shared" ref="N7752:N7815" ca="1" si="243">IF(K7752&gt;0,MIN(K7752,M7752),0)*IF(M7752="",0,1)</f>
        <v>0</v>
      </c>
      <c r="O7752" s="36" t="e">
        <f ca="1">LEFT(OFFSET(Lists!$Q$2,MATCH(E7752,Lists!$R$3:$R$19,0),0),4)</f>
        <v>#N/A</v>
      </c>
      <c r="P7752" s="36" t="e">
        <f ca="1">MATCH(O7752,Lists!$S$2:$S$640,1)</f>
        <v>#N/A</v>
      </c>
      <c r="Q7752" s="36" t="e">
        <f ca="1">MATCH(LEFT(OFFSET(Lists!$Q$2,MATCH(E7752,Lists!$R$3:$R$19,0)+1,0),4),Lists!$S$3:$S$640,1)</f>
        <v>#N/A</v>
      </c>
      <c r="R7752" s="36" t="e">
        <f ca="1">LEFT(OFFSET(Lists!$S$2,P7752-1+MATCH(F7752,OFFSET(Lists!$T$3,P7752-1,0,Q7752-P7752+1),0),0),6)</f>
        <v>#N/A</v>
      </c>
      <c r="S7752" s="36" t="e">
        <f ca="1">VLOOKUP(R7752,Lists!B:D,3,FALSE)</f>
        <v>#N/A</v>
      </c>
      <c r="T7752" s="36" t="str">
        <f>IF(F7752&lt;&gt;"",MATCH(R7752,'Maximum minutes'!B:B,0),"")</f>
        <v/>
      </c>
      <c r="U7752" s="36">
        <f ca="1">IF(F7752&lt;&gt;"",COUNTA(OFFSET('Maximum minutes'!$C$1,'Annexe A1 Cours'!T7752,0,1,50)),0)</f>
        <v>0</v>
      </c>
      <c r="V7752" s="37">
        <f ca="1">IFERROR(OFFSET('Maximum minutes'!$C$1,T7752+1,-1+MATCH(G7752,OFFSET('Maximum minutes'!$C$1,T7752-1,0,1,50),0)),0)</f>
        <v>0</v>
      </c>
      <c r="W7752" s="38">
        <f t="shared" ca="1" si="242"/>
        <v>0</v>
      </c>
    </row>
    <row r="7753" spans="1:23" s="36" customFormat="1" ht="18.75">
      <c r="A7753" s="34"/>
      <c r="B7753" s="39"/>
      <c r="C7753" s="39"/>
      <c r="D7753" s="35"/>
      <c r="E7753" s="40"/>
      <c r="F7753" s="39"/>
      <c r="G7753" s="39"/>
      <c r="H7753" s="39"/>
      <c r="I7753" s="34"/>
      <c r="J7753" s="34"/>
      <c r="K7753" s="34"/>
      <c r="L7753" s="34"/>
      <c r="M7753" s="43" t="str">
        <f ca="1">IFERROR(OFFSET('Maximum minutes'!$C$1,T7753,MATCH(IF(G7753&lt;&gt;"",G7753,F7753),OFFSET('Maximum minutes'!$C$1,T7753-1,0,1,U7753+1),0)-1)*IF(OR(ISNUMBER(J7753),J7753="sans examen"),1,0)*IF(W7753&lt;MinDate,1,0),"")</f>
        <v/>
      </c>
      <c r="N7753" s="36">
        <f t="shared" ca="1" si="243"/>
        <v>0</v>
      </c>
      <c r="O7753" s="36" t="e">
        <f ca="1">LEFT(OFFSET(Lists!$Q$2,MATCH(E7753,Lists!$R$3:$R$19,0),0),4)</f>
        <v>#N/A</v>
      </c>
      <c r="P7753" s="36" t="e">
        <f ca="1">MATCH(O7753,Lists!$S$2:$S$640,1)</f>
        <v>#N/A</v>
      </c>
      <c r="Q7753" s="36" t="e">
        <f ca="1">MATCH(LEFT(OFFSET(Lists!$Q$2,MATCH(E7753,Lists!$R$3:$R$19,0)+1,0),4),Lists!$S$3:$S$640,1)</f>
        <v>#N/A</v>
      </c>
      <c r="R7753" s="36" t="e">
        <f ca="1">LEFT(OFFSET(Lists!$S$2,P7753-1+MATCH(F7753,OFFSET(Lists!$T$3,P7753-1,0,Q7753-P7753+1),0),0),6)</f>
        <v>#N/A</v>
      </c>
      <c r="S7753" s="36" t="e">
        <f ca="1">VLOOKUP(R7753,Lists!B:D,3,FALSE)</f>
        <v>#N/A</v>
      </c>
      <c r="T7753" s="36" t="str">
        <f>IF(F7753&lt;&gt;"",MATCH(R7753,'Maximum minutes'!B:B,0),"")</f>
        <v/>
      </c>
      <c r="U7753" s="36">
        <f ca="1">IF(F7753&lt;&gt;"",COUNTA(OFFSET('Maximum minutes'!$C$1,'Annexe A1 Cours'!T7753,0,1,50)),0)</f>
        <v>0</v>
      </c>
      <c r="V7753" s="37">
        <f ca="1">IFERROR(OFFSET('Maximum minutes'!$C$1,T7753+1,-1+MATCH(G7753,OFFSET('Maximum minutes'!$C$1,T7753-1,0,1,50),0)),0)</f>
        <v>0</v>
      </c>
      <c r="W7753" s="38">
        <f t="shared" ca="1" si="242"/>
        <v>0</v>
      </c>
    </row>
    <row r="7754" spans="1:23" s="36" customFormat="1" ht="18.75">
      <c r="A7754" s="34"/>
      <c r="B7754" s="39"/>
      <c r="C7754" s="39"/>
      <c r="D7754" s="35"/>
      <c r="E7754" s="40"/>
      <c r="F7754" s="39"/>
      <c r="G7754" s="39"/>
      <c r="H7754" s="39"/>
      <c r="I7754" s="34"/>
      <c r="J7754" s="34"/>
      <c r="K7754" s="34"/>
      <c r="L7754" s="34"/>
      <c r="M7754" s="43" t="str">
        <f ca="1">IFERROR(OFFSET('Maximum minutes'!$C$1,T7754,MATCH(IF(G7754&lt;&gt;"",G7754,F7754),OFFSET('Maximum minutes'!$C$1,T7754-1,0,1,U7754+1),0)-1)*IF(OR(ISNUMBER(J7754),J7754="sans examen"),1,0)*IF(W7754&lt;MinDate,1,0),"")</f>
        <v/>
      </c>
      <c r="N7754" s="36">
        <f t="shared" ca="1" si="243"/>
        <v>0</v>
      </c>
      <c r="O7754" s="36" t="e">
        <f ca="1">LEFT(OFFSET(Lists!$Q$2,MATCH(E7754,Lists!$R$3:$R$19,0),0),4)</f>
        <v>#N/A</v>
      </c>
      <c r="P7754" s="36" t="e">
        <f ca="1">MATCH(O7754,Lists!$S$2:$S$640,1)</f>
        <v>#N/A</v>
      </c>
      <c r="Q7754" s="36" t="e">
        <f ca="1">MATCH(LEFT(OFFSET(Lists!$Q$2,MATCH(E7754,Lists!$R$3:$R$19,0)+1,0),4),Lists!$S$3:$S$640,1)</f>
        <v>#N/A</v>
      </c>
      <c r="R7754" s="36" t="e">
        <f ca="1">LEFT(OFFSET(Lists!$S$2,P7754-1+MATCH(F7754,OFFSET(Lists!$T$3,P7754-1,0,Q7754-P7754+1),0),0),6)</f>
        <v>#N/A</v>
      </c>
      <c r="S7754" s="36" t="e">
        <f ca="1">VLOOKUP(R7754,Lists!B:D,3,FALSE)</f>
        <v>#N/A</v>
      </c>
      <c r="T7754" s="36" t="str">
        <f>IF(F7754&lt;&gt;"",MATCH(R7754,'Maximum minutes'!B:B,0),"")</f>
        <v/>
      </c>
      <c r="U7754" s="36">
        <f ca="1">IF(F7754&lt;&gt;"",COUNTA(OFFSET('Maximum minutes'!$C$1,'Annexe A1 Cours'!T7754,0,1,50)),0)</f>
        <v>0</v>
      </c>
      <c r="V7754" s="37">
        <f ca="1">IFERROR(OFFSET('Maximum minutes'!$C$1,T7754+1,-1+MATCH(G7754,OFFSET('Maximum minutes'!$C$1,T7754-1,0,1,50),0)),0)</f>
        <v>0</v>
      </c>
      <c r="W7754" s="38">
        <f t="shared" ca="1" si="242"/>
        <v>0</v>
      </c>
    </row>
    <row r="7755" spans="1:23" s="36" customFormat="1" ht="18.75">
      <c r="A7755" s="34"/>
      <c r="B7755" s="39"/>
      <c r="C7755" s="39"/>
      <c r="D7755" s="35"/>
      <c r="E7755" s="40"/>
      <c r="F7755" s="39"/>
      <c r="G7755" s="39"/>
      <c r="H7755" s="39"/>
      <c r="I7755" s="34"/>
      <c r="J7755" s="34"/>
      <c r="K7755" s="34"/>
      <c r="L7755" s="34"/>
      <c r="M7755" s="43" t="str">
        <f ca="1">IFERROR(OFFSET('Maximum minutes'!$C$1,T7755,MATCH(IF(G7755&lt;&gt;"",G7755,F7755),OFFSET('Maximum minutes'!$C$1,T7755-1,0,1,U7755+1),0)-1)*IF(OR(ISNUMBER(J7755),J7755="sans examen"),1,0)*IF(W7755&lt;MinDate,1,0),"")</f>
        <v/>
      </c>
      <c r="N7755" s="36">
        <f t="shared" ca="1" si="243"/>
        <v>0</v>
      </c>
      <c r="O7755" s="36" t="e">
        <f ca="1">LEFT(OFFSET(Lists!$Q$2,MATCH(E7755,Lists!$R$3:$R$19,0),0),4)</f>
        <v>#N/A</v>
      </c>
      <c r="P7755" s="36" t="e">
        <f ca="1">MATCH(O7755,Lists!$S$2:$S$640,1)</f>
        <v>#N/A</v>
      </c>
      <c r="Q7755" s="36" t="e">
        <f ca="1">MATCH(LEFT(OFFSET(Lists!$Q$2,MATCH(E7755,Lists!$R$3:$R$19,0)+1,0),4),Lists!$S$3:$S$640,1)</f>
        <v>#N/A</v>
      </c>
      <c r="R7755" s="36" t="e">
        <f ca="1">LEFT(OFFSET(Lists!$S$2,P7755-1+MATCH(F7755,OFFSET(Lists!$T$3,P7755-1,0,Q7755-P7755+1),0),0),6)</f>
        <v>#N/A</v>
      </c>
      <c r="S7755" s="36" t="e">
        <f ca="1">VLOOKUP(R7755,Lists!B:D,3,FALSE)</f>
        <v>#N/A</v>
      </c>
      <c r="T7755" s="36" t="str">
        <f>IF(F7755&lt;&gt;"",MATCH(R7755,'Maximum minutes'!B:B,0),"")</f>
        <v/>
      </c>
      <c r="U7755" s="36">
        <f ca="1">IF(F7755&lt;&gt;"",COUNTA(OFFSET('Maximum minutes'!$C$1,'Annexe A1 Cours'!T7755,0,1,50)),0)</f>
        <v>0</v>
      </c>
      <c r="V7755" s="37">
        <f ca="1">IFERROR(OFFSET('Maximum minutes'!$C$1,T7755+1,-1+MATCH(G7755,OFFSET('Maximum minutes'!$C$1,T7755-1,0,1,50),0)),0)</f>
        <v>0</v>
      </c>
      <c r="W7755" s="38">
        <f t="shared" ca="1" si="242"/>
        <v>0</v>
      </c>
    </row>
    <row r="7756" spans="1:23" s="36" customFormat="1" ht="18.75">
      <c r="A7756" s="34"/>
      <c r="B7756" s="39"/>
      <c r="C7756" s="39"/>
      <c r="D7756" s="35"/>
      <c r="E7756" s="40"/>
      <c r="F7756" s="39"/>
      <c r="G7756" s="39"/>
      <c r="H7756" s="39"/>
      <c r="I7756" s="34"/>
      <c r="J7756" s="34"/>
      <c r="K7756" s="34"/>
      <c r="L7756" s="34"/>
      <c r="M7756" s="43" t="str">
        <f ca="1">IFERROR(OFFSET('Maximum minutes'!$C$1,T7756,MATCH(IF(G7756&lt;&gt;"",G7756,F7756),OFFSET('Maximum minutes'!$C$1,T7756-1,0,1,U7756+1),0)-1)*IF(OR(ISNUMBER(J7756),J7756="sans examen"),1,0)*IF(W7756&lt;MinDate,1,0),"")</f>
        <v/>
      </c>
      <c r="N7756" s="36">
        <f t="shared" ca="1" si="243"/>
        <v>0</v>
      </c>
      <c r="O7756" s="36" t="e">
        <f ca="1">LEFT(OFFSET(Lists!$Q$2,MATCH(E7756,Lists!$R$3:$R$19,0),0),4)</f>
        <v>#N/A</v>
      </c>
      <c r="P7756" s="36" t="e">
        <f ca="1">MATCH(O7756,Lists!$S$2:$S$640,1)</f>
        <v>#N/A</v>
      </c>
      <c r="Q7756" s="36" t="e">
        <f ca="1">MATCH(LEFT(OFFSET(Lists!$Q$2,MATCH(E7756,Lists!$R$3:$R$19,0)+1,0),4),Lists!$S$3:$S$640,1)</f>
        <v>#N/A</v>
      </c>
      <c r="R7756" s="36" t="e">
        <f ca="1">LEFT(OFFSET(Lists!$S$2,P7756-1+MATCH(F7756,OFFSET(Lists!$T$3,P7756-1,0,Q7756-P7756+1),0),0),6)</f>
        <v>#N/A</v>
      </c>
      <c r="S7756" s="36" t="e">
        <f ca="1">VLOOKUP(R7756,Lists!B:D,3,FALSE)</f>
        <v>#N/A</v>
      </c>
      <c r="T7756" s="36" t="str">
        <f>IF(F7756&lt;&gt;"",MATCH(R7756,'Maximum minutes'!B:B,0),"")</f>
        <v/>
      </c>
      <c r="U7756" s="36">
        <f ca="1">IF(F7756&lt;&gt;"",COUNTA(OFFSET('Maximum minutes'!$C$1,'Annexe A1 Cours'!T7756,0,1,50)),0)</f>
        <v>0</v>
      </c>
      <c r="V7756" s="37">
        <f ca="1">IFERROR(OFFSET('Maximum minutes'!$C$1,T7756+1,-1+MATCH(G7756,OFFSET('Maximum minutes'!$C$1,T7756-1,0,1,50),0)),0)</f>
        <v>0</v>
      </c>
      <c r="W7756" s="38">
        <f t="shared" ca="1" si="242"/>
        <v>0</v>
      </c>
    </row>
    <row r="7757" spans="1:23" s="36" customFormat="1" ht="18.75">
      <c r="A7757" s="34"/>
      <c r="B7757" s="39"/>
      <c r="C7757" s="39"/>
      <c r="D7757" s="35"/>
      <c r="E7757" s="40"/>
      <c r="F7757" s="39"/>
      <c r="G7757" s="39"/>
      <c r="H7757" s="39"/>
      <c r="I7757" s="34"/>
      <c r="J7757" s="34"/>
      <c r="K7757" s="34"/>
      <c r="L7757" s="34"/>
      <c r="M7757" s="43" t="str">
        <f ca="1">IFERROR(OFFSET('Maximum minutes'!$C$1,T7757,MATCH(IF(G7757&lt;&gt;"",G7757,F7757),OFFSET('Maximum minutes'!$C$1,T7757-1,0,1,U7757+1),0)-1)*IF(OR(ISNUMBER(J7757),J7757="sans examen"),1,0)*IF(W7757&lt;MinDate,1,0),"")</f>
        <v/>
      </c>
      <c r="N7757" s="36">
        <f t="shared" ca="1" si="243"/>
        <v>0</v>
      </c>
      <c r="O7757" s="36" t="e">
        <f ca="1">LEFT(OFFSET(Lists!$Q$2,MATCH(E7757,Lists!$R$3:$R$19,0),0),4)</f>
        <v>#N/A</v>
      </c>
      <c r="P7757" s="36" t="e">
        <f ca="1">MATCH(O7757,Lists!$S$2:$S$640,1)</f>
        <v>#N/A</v>
      </c>
      <c r="Q7757" s="36" t="e">
        <f ca="1">MATCH(LEFT(OFFSET(Lists!$Q$2,MATCH(E7757,Lists!$R$3:$R$19,0)+1,0),4),Lists!$S$3:$S$640,1)</f>
        <v>#N/A</v>
      </c>
      <c r="R7757" s="36" t="e">
        <f ca="1">LEFT(OFFSET(Lists!$S$2,P7757-1+MATCH(F7757,OFFSET(Lists!$T$3,P7757-1,0,Q7757-P7757+1),0),0),6)</f>
        <v>#N/A</v>
      </c>
      <c r="S7757" s="36" t="e">
        <f ca="1">VLOOKUP(R7757,Lists!B:D,3,FALSE)</f>
        <v>#N/A</v>
      </c>
      <c r="T7757" s="36" t="str">
        <f>IF(F7757&lt;&gt;"",MATCH(R7757,'Maximum minutes'!B:B,0),"")</f>
        <v/>
      </c>
      <c r="U7757" s="36">
        <f ca="1">IF(F7757&lt;&gt;"",COUNTA(OFFSET('Maximum minutes'!$C$1,'Annexe A1 Cours'!T7757,0,1,50)),0)</f>
        <v>0</v>
      </c>
      <c r="V7757" s="37">
        <f ca="1">IFERROR(OFFSET('Maximum minutes'!$C$1,T7757+1,-1+MATCH(G7757,OFFSET('Maximum minutes'!$C$1,T7757-1,0,1,50),0)),0)</f>
        <v>0</v>
      </c>
      <c r="W7757" s="38">
        <f t="shared" ca="1" si="242"/>
        <v>0</v>
      </c>
    </row>
    <row r="7758" spans="1:23" s="36" customFormat="1" ht="18.75">
      <c r="A7758" s="34"/>
      <c r="B7758" s="39"/>
      <c r="C7758" s="39"/>
      <c r="D7758" s="35"/>
      <c r="E7758" s="40"/>
      <c r="F7758" s="39"/>
      <c r="G7758" s="39"/>
      <c r="H7758" s="39"/>
      <c r="I7758" s="34"/>
      <c r="J7758" s="34"/>
      <c r="K7758" s="34"/>
      <c r="L7758" s="34"/>
      <c r="M7758" s="43" t="str">
        <f ca="1">IFERROR(OFFSET('Maximum minutes'!$C$1,T7758,MATCH(IF(G7758&lt;&gt;"",G7758,F7758),OFFSET('Maximum minutes'!$C$1,T7758-1,0,1,U7758+1),0)-1)*IF(OR(ISNUMBER(J7758),J7758="sans examen"),1,0)*IF(W7758&lt;MinDate,1,0),"")</f>
        <v/>
      </c>
      <c r="N7758" s="36">
        <f t="shared" ca="1" si="243"/>
        <v>0</v>
      </c>
      <c r="O7758" s="36" t="e">
        <f ca="1">LEFT(OFFSET(Lists!$Q$2,MATCH(E7758,Lists!$R$3:$R$19,0),0),4)</f>
        <v>#N/A</v>
      </c>
      <c r="P7758" s="36" t="e">
        <f ca="1">MATCH(O7758,Lists!$S$2:$S$640,1)</f>
        <v>#N/A</v>
      </c>
      <c r="Q7758" s="36" t="e">
        <f ca="1">MATCH(LEFT(OFFSET(Lists!$Q$2,MATCH(E7758,Lists!$R$3:$R$19,0)+1,0),4),Lists!$S$3:$S$640,1)</f>
        <v>#N/A</v>
      </c>
      <c r="R7758" s="36" t="e">
        <f ca="1">LEFT(OFFSET(Lists!$S$2,P7758-1+MATCH(F7758,OFFSET(Lists!$T$3,P7758-1,0,Q7758-P7758+1),0),0),6)</f>
        <v>#N/A</v>
      </c>
      <c r="S7758" s="36" t="e">
        <f ca="1">VLOOKUP(R7758,Lists!B:D,3,FALSE)</f>
        <v>#N/A</v>
      </c>
      <c r="T7758" s="36" t="str">
        <f>IF(F7758&lt;&gt;"",MATCH(R7758,'Maximum minutes'!B:B,0),"")</f>
        <v/>
      </c>
      <c r="U7758" s="36">
        <f ca="1">IF(F7758&lt;&gt;"",COUNTA(OFFSET('Maximum minutes'!$C$1,'Annexe A1 Cours'!T7758,0,1,50)),0)</f>
        <v>0</v>
      </c>
      <c r="V7758" s="37">
        <f ca="1">IFERROR(OFFSET('Maximum minutes'!$C$1,T7758+1,-1+MATCH(G7758,OFFSET('Maximum minutes'!$C$1,T7758-1,0,1,50),0)),0)</f>
        <v>0</v>
      </c>
      <c r="W7758" s="38">
        <f t="shared" ca="1" si="242"/>
        <v>0</v>
      </c>
    </row>
    <row r="7759" spans="1:23" s="36" customFormat="1" ht="18.75">
      <c r="A7759" s="34"/>
      <c r="B7759" s="39"/>
      <c r="C7759" s="39"/>
      <c r="D7759" s="35"/>
      <c r="E7759" s="40"/>
      <c r="F7759" s="39"/>
      <c r="G7759" s="39"/>
      <c r="H7759" s="39"/>
      <c r="I7759" s="34"/>
      <c r="J7759" s="34"/>
      <c r="K7759" s="34"/>
      <c r="L7759" s="34"/>
      <c r="M7759" s="43" t="str">
        <f ca="1">IFERROR(OFFSET('Maximum minutes'!$C$1,T7759,MATCH(IF(G7759&lt;&gt;"",G7759,F7759),OFFSET('Maximum minutes'!$C$1,T7759-1,0,1,U7759+1),0)-1)*IF(OR(ISNUMBER(J7759),J7759="sans examen"),1,0)*IF(W7759&lt;MinDate,1,0),"")</f>
        <v/>
      </c>
      <c r="N7759" s="36">
        <f t="shared" ca="1" si="243"/>
        <v>0</v>
      </c>
      <c r="O7759" s="36" t="e">
        <f ca="1">LEFT(OFFSET(Lists!$Q$2,MATCH(E7759,Lists!$R$3:$R$19,0),0),4)</f>
        <v>#N/A</v>
      </c>
      <c r="P7759" s="36" t="e">
        <f ca="1">MATCH(O7759,Lists!$S$2:$S$640,1)</f>
        <v>#N/A</v>
      </c>
      <c r="Q7759" s="36" t="e">
        <f ca="1">MATCH(LEFT(OFFSET(Lists!$Q$2,MATCH(E7759,Lists!$R$3:$R$19,0)+1,0),4),Lists!$S$3:$S$640,1)</f>
        <v>#N/A</v>
      </c>
      <c r="R7759" s="36" t="e">
        <f ca="1">LEFT(OFFSET(Lists!$S$2,P7759-1+MATCH(F7759,OFFSET(Lists!$T$3,P7759-1,0,Q7759-P7759+1),0),0),6)</f>
        <v>#N/A</v>
      </c>
      <c r="S7759" s="36" t="e">
        <f ca="1">VLOOKUP(R7759,Lists!B:D,3,FALSE)</f>
        <v>#N/A</v>
      </c>
      <c r="T7759" s="36" t="str">
        <f>IF(F7759&lt;&gt;"",MATCH(R7759,'Maximum minutes'!B:B,0),"")</f>
        <v/>
      </c>
      <c r="U7759" s="36">
        <f ca="1">IF(F7759&lt;&gt;"",COUNTA(OFFSET('Maximum minutes'!$C$1,'Annexe A1 Cours'!T7759,0,1,50)),0)</f>
        <v>0</v>
      </c>
      <c r="V7759" s="37">
        <f ca="1">IFERROR(OFFSET('Maximum minutes'!$C$1,T7759+1,-1+MATCH(G7759,OFFSET('Maximum minutes'!$C$1,T7759-1,0,1,50),0)),0)</f>
        <v>0</v>
      </c>
      <c r="W7759" s="38">
        <f t="shared" ca="1" si="242"/>
        <v>0</v>
      </c>
    </row>
    <row r="7760" spans="1:23" s="36" customFormat="1" ht="18.75">
      <c r="A7760" s="34"/>
      <c r="B7760" s="39"/>
      <c r="C7760" s="39"/>
      <c r="D7760" s="35"/>
      <c r="E7760" s="40"/>
      <c r="F7760" s="39"/>
      <c r="G7760" s="39"/>
      <c r="H7760" s="39"/>
      <c r="I7760" s="34"/>
      <c r="J7760" s="34"/>
      <c r="K7760" s="34"/>
      <c r="L7760" s="34"/>
      <c r="M7760" s="43" t="str">
        <f ca="1">IFERROR(OFFSET('Maximum minutes'!$C$1,T7760,MATCH(IF(G7760&lt;&gt;"",G7760,F7760),OFFSET('Maximum minutes'!$C$1,T7760-1,0,1,U7760+1),0)-1)*IF(OR(ISNUMBER(J7760),J7760="sans examen"),1,0)*IF(W7760&lt;MinDate,1,0),"")</f>
        <v/>
      </c>
      <c r="N7760" s="36">
        <f t="shared" ca="1" si="243"/>
        <v>0</v>
      </c>
      <c r="O7760" s="36" t="e">
        <f ca="1">LEFT(OFFSET(Lists!$Q$2,MATCH(E7760,Lists!$R$3:$R$19,0),0),4)</f>
        <v>#N/A</v>
      </c>
      <c r="P7760" s="36" t="e">
        <f ca="1">MATCH(O7760,Lists!$S$2:$S$640,1)</f>
        <v>#N/A</v>
      </c>
      <c r="Q7760" s="36" t="e">
        <f ca="1">MATCH(LEFT(OFFSET(Lists!$Q$2,MATCH(E7760,Lists!$R$3:$R$19,0)+1,0),4),Lists!$S$3:$S$640,1)</f>
        <v>#N/A</v>
      </c>
      <c r="R7760" s="36" t="e">
        <f ca="1">LEFT(OFFSET(Lists!$S$2,P7760-1+MATCH(F7760,OFFSET(Lists!$T$3,P7760-1,0,Q7760-P7760+1),0),0),6)</f>
        <v>#N/A</v>
      </c>
      <c r="S7760" s="36" t="e">
        <f ca="1">VLOOKUP(R7760,Lists!B:D,3,FALSE)</f>
        <v>#N/A</v>
      </c>
      <c r="T7760" s="36" t="str">
        <f>IF(F7760&lt;&gt;"",MATCH(R7760,'Maximum minutes'!B:B,0),"")</f>
        <v/>
      </c>
      <c r="U7760" s="36">
        <f ca="1">IF(F7760&lt;&gt;"",COUNTA(OFFSET('Maximum minutes'!$C$1,'Annexe A1 Cours'!T7760,0,1,50)),0)</f>
        <v>0</v>
      </c>
      <c r="V7760" s="37">
        <f ca="1">IFERROR(OFFSET('Maximum minutes'!$C$1,T7760+1,-1+MATCH(G7760,OFFSET('Maximum minutes'!$C$1,T7760-1,0,1,50),0)),0)</f>
        <v>0</v>
      </c>
      <c r="W7760" s="38">
        <f t="shared" ca="1" si="242"/>
        <v>0</v>
      </c>
    </row>
    <row r="7761" spans="1:23" s="36" customFormat="1" ht="18.75">
      <c r="A7761" s="34"/>
      <c r="B7761" s="39"/>
      <c r="C7761" s="39"/>
      <c r="D7761" s="35"/>
      <c r="E7761" s="40"/>
      <c r="F7761" s="39"/>
      <c r="G7761" s="39"/>
      <c r="H7761" s="39"/>
      <c r="I7761" s="34"/>
      <c r="J7761" s="34"/>
      <c r="K7761" s="34"/>
      <c r="L7761" s="34"/>
      <c r="M7761" s="43" t="str">
        <f ca="1">IFERROR(OFFSET('Maximum minutes'!$C$1,T7761,MATCH(IF(G7761&lt;&gt;"",G7761,F7761),OFFSET('Maximum minutes'!$C$1,T7761-1,0,1,U7761+1),0)-1)*IF(OR(ISNUMBER(J7761),J7761="sans examen"),1,0)*IF(W7761&lt;MinDate,1,0),"")</f>
        <v/>
      </c>
      <c r="N7761" s="36">
        <f t="shared" ca="1" si="243"/>
        <v>0</v>
      </c>
      <c r="O7761" s="36" t="e">
        <f ca="1">LEFT(OFFSET(Lists!$Q$2,MATCH(E7761,Lists!$R$3:$R$19,0),0),4)</f>
        <v>#N/A</v>
      </c>
      <c r="P7761" s="36" t="e">
        <f ca="1">MATCH(O7761,Lists!$S$2:$S$640,1)</f>
        <v>#N/A</v>
      </c>
      <c r="Q7761" s="36" t="e">
        <f ca="1">MATCH(LEFT(OFFSET(Lists!$Q$2,MATCH(E7761,Lists!$R$3:$R$19,0)+1,0),4),Lists!$S$3:$S$640,1)</f>
        <v>#N/A</v>
      </c>
      <c r="R7761" s="36" t="e">
        <f ca="1">LEFT(OFFSET(Lists!$S$2,P7761-1+MATCH(F7761,OFFSET(Lists!$T$3,P7761-1,0,Q7761-P7761+1),0),0),6)</f>
        <v>#N/A</v>
      </c>
      <c r="S7761" s="36" t="e">
        <f ca="1">VLOOKUP(R7761,Lists!B:D,3,FALSE)</f>
        <v>#N/A</v>
      </c>
      <c r="T7761" s="36" t="str">
        <f>IF(F7761&lt;&gt;"",MATCH(R7761,'Maximum minutes'!B:B,0),"")</f>
        <v/>
      </c>
      <c r="U7761" s="36">
        <f ca="1">IF(F7761&lt;&gt;"",COUNTA(OFFSET('Maximum minutes'!$C$1,'Annexe A1 Cours'!T7761,0,1,50)),0)</f>
        <v>0</v>
      </c>
      <c r="V7761" s="37">
        <f ca="1">IFERROR(OFFSET('Maximum minutes'!$C$1,T7761+1,-1+MATCH(G7761,OFFSET('Maximum minutes'!$C$1,T7761-1,0,1,50),0)),0)</f>
        <v>0</v>
      </c>
      <c r="W7761" s="38">
        <f t="shared" ca="1" si="242"/>
        <v>0</v>
      </c>
    </row>
    <row r="7762" spans="1:23" s="36" customFormat="1" ht="18.75">
      <c r="A7762" s="34"/>
      <c r="B7762" s="39"/>
      <c r="C7762" s="39"/>
      <c r="D7762" s="35"/>
      <c r="E7762" s="40"/>
      <c r="F7762" s="39"/>
      <c r="G7762" s="39"/>
      <c r="H7762" s="39"/>
      <c r="I7762" s="34"/>
      <c r="J7762" s="34"/>
      <c r="K7762" s="34"/>
      <c r="L7762" s="34"/>
      <c r="M7762" s="43" t="str">
        <f ca="1">IFERROR(OFFSET('Maximum minutes'!$C$1,T7762,MATCH(IF(G7762&lt;&gt;"",G7762,F7762),OFFSET('Maximum minutes'!$C$1,T7762-1,0,1,U7762+1),0)-1)*IF(OR(ISNUMBER(J7762),J7762="sans examen"),1,0)*IF(W7762&lt;MinDate,1,0),"")</f>
        <v/>
      </c>
      <c r="N7762" s="36">
        <f t="shared" ca="1" si="243"/>
        <v>0</v>
      </c>
      <c r="O7762" s="36" t="e">
        <f ca="1">LEFT(OFFSET(Lists!$Q$2,MATCH(E7762,Lists!$R$3:$R$19,0),0),4)</f>
        <v>#N/A</v>
      </c>
      <c r="P7762" s="36" t="e">
        <f ca="1">MATCH(O7762,Lists!$S$2:$S$640,1)</f>
        <v>#N/A</v>
      </c>
      <c r="Q7762" s="36" t="e">
        <f ca="1">MATCH(LEFT(OFFSET(Lists!$Q$2,MATCH(E7762,Lists!$R$3:$R$19,0)+1,0),4),Lists!$S$3:$S$640,1)</f>
        <v>#N/A</v>
      </c>
      <c r="R7762" s="36" t="e">
        <f ca="1">LEFT(OFFSET(Lists!$S$2,P7762-1+MATCH(F7762,OFFSET(Lists!$T$3,P7762-1,0,Q7762-P7762+1),0),0),6)</f>
        <v>#N/A</v>
      </c>
      <c r="S7762" s="36" t="e">
        <f ca="1">VLOOKUP(R7762,Lists!B:D,3,FALSE)</f>
        <v>#N/A</v>
      </c>
      <c r="T7762" s="36" t="str">
        <f>IF(F7762&lt;&gt;"",MATCH(R7762,'Maximum minutes'!B:B,0),"")</f>
        <v/>
      </c>
      <c r="U7762" s="36">
        <f ca="1">IF(F7762&lt;&gt;"",COUNTA(OFFSET('Maximum minutes'!$C$1,'Annexe A1 Cours'!T7762,0,1,50)),0)</f>
        <v>0</v>
      </c>
      <c r="V7762" s="37">
        <f ca="1">IFERROR(OFFSET('Maximum minutes'!$C$1,T7762+1,-1+MATCH(G7762,OFFSET('Maximum minutes'!$C$1,T7762-1,0,1,50),0)),0)</f>
        <v>0</v>
      </c>
      <c r="W7762" s="38">
        <f t="shared" ca="1" si="242"/>
        <v>0</v>
      </c>
    </row>
    <row r="7763" spans="1:23" s="36" customFormat="1" ht="18.75">
      <c r="A7763" s="34"/>
      <c r="B7763" s="39"/>
      <c r="C7763" s="39"/>
      <c r="D7763" s="35"/>
      <c r="E7763" s="40"/>
      <c r="F7763" s="39"/>
      <c r="G7763" s="39"/>
      <c r="H7763" s="39"/>
      <c r="I7763" s="34"/>
      <c r="J7763" s="34"/>
      <c r="K7763" s="34"/>
      <c r="L7763" s="34"/>
      <c r="M7763" s="43" t="str">
        <f ca="1">IFERROR(OFFSET('Maximum minutes'!$C$1,T7763,MATCH(IF(G7763&lt;&gt;"",G7763,F7763),OFFSET('Maximum minutes'!$C$1,T7763-1,0,1,U7763+1),0)-1)*IF(OR(ISNUMBER(J7763),J7763="sans examen"),1,0)*IF(W7763&lt;MinDate,1,0),"")</f>
        <v/>
      </c>
      <c r="N7763" s="36">
        <f t="shared" ca="1" si="243"/>
        <v>0</v>
      </c>
      <c r="O7763" s="36" t="e">
        <f ca="1">LEFT(OFFSET(Lists!$Q$2,MATCH(E7763,Lists!$R$3:$R$19,0),0),4)</f>
        <v>#N/A</v>
      </c>
      <c r="P7763" s="36" t="e">
        <f ca="1">MATCH(O7763,Lists!$S$2:$S$640,1)</f>
        <v>#N/A</v>
      </c>
      <c r="Q7763" s="36" t="e">
        <f ca="1">MATCH(LEFT(OFFSET(Lists!$Q$2,MATCH(E7763,Lists!$R$3:$R$19,0)+1,0),4),Lists!$S$3:$S$640,1)</f>
        <v>#N/A</v>
      </c>
      <c r="R7763" s="36" t="e">
        <f ca="1">LEFT(OFFSET(Lists!$S$2,P7763-1+MATCH(F7763,OFFSET(Lists!$T$3,P7763-1,0,Q7763-P7763+1),0),0),6)</f>
        <v>#N/A</v>
      </c>
      <c r="S7763" s="36" t="e">
        <f ca="1">VLOOKUP(R7763,Lists!B:D,3,FALSE)</f>
        <v>#N/A</v>
      </c>
      <c r="T7763" s="36" t="str">
        <f>IF(F7763&lt;&gt;"",MATCH(R7763,'Maximum minutes'!B:B,0),"")</f>
        <v/>
      </c>
      <c r="U7763" s="36">
        <f ca="1">IF(F7763&lt;&gt;"",COUNTA(OFFSET('Maximum minutes'!$C$1,'Annexe A1 Cours'!T7763,0,1,50)),0)</f>
        <v>0</v>
      </c>
      <c r="V7763" s="37">
        <f ca="1">IFERROR(OFFSET('Maximum minutes'!$C$1,T7763+1,-1+MATCH(G7763,OFFSET('Maximum minutes'!$C$1,T7763-1,0,1,50),0)),0)</f>
        <v>0</v>
      </c>
      <c r="W7763" s="38">
        <f t="shared" ca="1" si="242"/>
        <v>0</v>
      </c>
    </row>
    <row r="7764" spans="1:23" s="36" customFormat="1" ht="18.75">
      <c r="A7764" s="34"/>
      <c r="B7764" s="39"/>
      <c r="C7764" s="39"/>
      <c r="D7764" s="35"/>
      <c r="E7764" s="40"/>
      <c r="F7764" s="39"/>
      <c r="G7764" s="39"/>
      <c r="H7764" s="39"/>
      <c r="I7764" s="34"/>
      <c r="J7764" s="34"/>
      <c r="K7764" s="34"/>
      <c r="L7764" s="34"/>
      <c r="M7764" s="43" t="str">
        <f ca="1">IFERROR(OFFSET('Maximum minutes'!$C$1,T7764,MATCH(IF(G7764&lt;&gt;"",G7764,F7764),OFFSET('Maximum minutes'!$C$1,T7764-1,0,1,U7764+1),0)-1)*IF(OR(ISNUMBER(J7764),J7764="sans examen"),1,0)*IF(W7764&lt;MinDate,1,0),"")</f>
        <v/>
      </c>
      <c r="N7764" s="36">
        <f t="shared" ca="1" si="243"/>
        <v>0</v>
      </c>
      <c r="O7764" s="36" t="e">
        <f ca="1">LEFT(OFFSET(Lists!$Q$2,MATCH(E7764,Lists!$R$3:$R$19,0),0),4)</f>
        <v>#N/A</v>
      </c>
      <c r="P7764" s="36" t="e">
        <f ca="1">MATCH(O7764,Lists!$S$2:$S$640,1)</f>
        <v>#N/A</v>
      </c>
      <c r="Q7764" s="36" t="e">
        <f ca="1">MATCH(LEFT(OFFSET(Lists!$Q$2,MATCH(E7764,Lists!$R$3:$R$19,0)+1,0),4),Lists!$S$3:$S$640,1)</f>
        <v>#N/A</v>
      </c>
      <c r="R7764" s="36" t="e">
        <f ca="1">LEFT(OFFSET(Lists!$S$2,P7764-1+MATCH(F7764,OFFSET(Lists!$T$3,P7764-1,0,Q7764-P7764+1),0),0),6)</f>
        <v>#N/A</v>
      </c>
      <c r="S7764" s="36" t="e">
        <f ca="1">VLOOKUP(R7764,Lists!B:D,3,FALSE)</f>
        <v>#N/A</v>
      </c>
      <c r="T7764" s="36" t="str">
        <f>IF(F7764&lt;&gt;"",MATCH(R7764,'Maximum minutes'!B:B,0),"")</f>
        <v/>
      </c>
      <c r="U7764" s="36">
        <f ca="1">IF(F7764&lt;&gt;"",COUNTA(OFFSET('Maximum minutes'!$C$1,'Annexe A1 Cours'!T7764,0,1,50)),0)</f>
        <v>0</v>
      </c>
      <c r="V7764" s="37">
        <f ca="1">IFERROR(OFFSET('Maximum minutes'!$C$1,T7764+1,-1+MATCH(G7764,OFFSET('Maximum minutes'!$C$1,T7764-1,0,1,50),0)),0)</f>
        <v>0</v>
      </c>
      <c r="W7764" s="38">
        <f t="shared" ca="1" si="242"/>
        <v>0</v>
      </c>
    </row>
    <row r="7765" spans="1:23" s="36" customFormat="1" ht="18.75">
      <c r="A7765" s="34"/>
      <c r="B7765" s="39"/>
      <c r="C7765" s="39"/>
      <c r="D7765" s="35"/>
      <c r="E7765" s="40"/>
      <c r="F7765" s="39"/>
      <c r="G7765" s="39"/>
      <c r="H7765" s="39"/>
      <c r="I7765" s="34"/>
      <c r="J7765" s="34"/>
      <c r="K7765" s="34"/>
      <c r="L7765" s="34"/>
      <c r="M7765" s="43" t="str">
        <f ca="1">IFERROR(OFFSET('Maximum minutes'!$C$1,T7765,MATCH(IF(G7765&lt;&gt;"",G7765,F7765),OFFSET('Maximum minutes'!$C$1,T7765-1,0,1,U7765+1),0)-1)*IF(OR(ISNUMBER(J7765),J7765="sans examen"),1,0)*IF(W7765&lt;MinDate,1,0),"")</f>
        <v/>
      </c>
      <c r="N7765" s="36">
        <f t="shared" ca="1" si="243"/>
        <v>0</v>
      </c>
      <c r="O7765" s="36" t="e">
        <f ca="1">LEFT(OFFSET(Lists!$Q$2,MATCH(E7765,Lists!$R$3:$R$19,0),0),4)</f>
        <v>#N/A</v>
      </c>
      <c r="P7765" s="36" t="e">
        <f ca="1">MATCH(O7765,Lists!$S$2:$S$640,1)</f>
        <v>#N/A</v>
      </c>
      <c r="Q7765" s="36" t="e">
        <f ca="1">MATCH(LEFT(OFFSET(Lists!$Q$2,MATCH(E7765,Lists!$R$3:$R$19,0)+1,0),4),Lists!$S$3:$S$640,1)</f>
        <v>#N/A</v>
      </c>
      <c r="R7765" s="36" t="e">
        <f ca="1">LEFT(OFFSET(Lists!$S$2,P7765-1+MATCH(F7765,OFFSET(Lists!$T$3,P7765-1,0,Q7765-P7765+1),0),0),6)</f>
        <v>#N/A</v>
      </c>
      <c r="S7765" s="36" t="e">
        <f ca="1">VLOOKUP(R7765,Lists!B:D,3,FALSE)</f>
        <v>#N/A</v>
      </c>
      <c r="T7765" s="36" t="str">
        <f>IF(F7765&lt;&gt;"",MATCH(R7765,'Maximum minutes'!B:B,0),"")</f>
        <v/>
      </c>
      <c r="U7765" s="36">
        <f ca="1">IF(F7765&lt;&gt;"",COUNTA(OFFSET('Maximum minutes'!$C$1,'Annexe A1 Cours'!T7765,0,1,50)),0)</f>
        <v>0</v>
      </c>
      <c r="V7765" s="37">
        <f ca="1">IFERROR(OFFSET('Maximum minutes'!$C$1,T7765+1,-1+MATCH(G7765,OFFSET('Maximum minutes'!$C$1,T7765-1,0,1,50),0)),0)</f>
        <v>0</v>
      </c>
      <c r="W7765" s="38">
        <f t="shared" ca="1" si="242"/>
        <v>0</v>
      </c>
    </row>
    <row r="7766" spans="1:23" s="36" customFormat="1" ht="18.75">
      <c r="A7766" s="34"/>
      <c r="B7766" s="39"/>
      <c r="C7766" s="39"/>
      <c r="D7766" s="35"/>
      <c r="E7766" s="40"/>
      <c r="F7766" s="39"/>
      <c r="G7766" s="39"/>
      <c r="H7766" s="39"/>
      <c r="I7766" s="34"/>
      <c r="J7766" s="34"/>
      <c r="K7766" s="34"/>
      <c r="L7766" s="34"/>
      <c r="M7766" s="43" t="str">
        <f ca="1">IFERROR(OFFSET('Maximum minutes'!$C$1,T7766,MATCH(IF(G7766&lt;&gt;"",G7766,F7766),OFFSET('Maximum minutes'!$C$1,T7766-1,0,1,U7766+1),0)-1)*IF(OR(ISNUMBER(J7766),J7766="sans examen"),1,0)*IF(W7766&lt;MinDate,1,0),"")</f>
        <v/>
      </c>
      <c r="N7766" s="36">
        <f t="shared" ca="1" si="243"/>
        <v>0</v>
      </c>
      <c r="O7766" s="36" t="e">
        <f ca="1">LEFT(OFFSET(Lists!$Q$2,MATCH(E7766,Lists!$R$3:$R$19,0),0),4)</f>
        <v>#N/A</v>
      </c>
      <c r="P7766" s="36" t="e">
        <f ca="1">MATCH(O7766,Lists!$S$2:$S$640,1)</f>
        <v>#N/A</v>
      </c>
      <c r="Q7766" s="36" t="e">
        <f ca="1">MATCH(LEFT(OFFSET(Lists!$Q$2,MATCH(E7766,Lists!$R$3:$R$19,0)+1,0),4),Lists!$S$3:$S$640,1)</f>
        <v>#N/A</v>
      </c>
      <c r="R7766" s="36" t="e">
        <f ca="1">LEFT(OFFSET(Lists!$S$2,P7766-1+MATCH(F7766,OFFSET(Lists!$T$3,P7766-1,0,Q7766-P7766+1),0),0),6)</f>
        <v>#N/A</v>
      </c>
      <c r="S7766" s="36" t="e">
        <f ca="1">VLOOKUP(R7766,Lists!B:D,3,FALSE)</f>
        <v>#N/A</v>
      </c>
      <c r="T7766" s="36" t="str">
        <f>IF(F7766&lt;&gt;"",MATCH(R7766,'Maximum minutes'!B:B,0),"")</f>
        <v/>
      </c>
      <c r="U7766" s="36">
        <f ca="1">IF(F7766&lt;&gt;"",COUNTA(OFFSET('Maximum minutes'!$C$1,'Annexe A1 Cours'!T7766,0,1,50)),0)</f>
        <v>0</v>
      </c>
      <c r="V7766" s="37">
        <f ca="1">IFERROR(OFFSET('Maximum minutes'!$C$1,T7766+1,-1+MATCH(G7766,OFFSET('Maximum minutes'!$C$1,T7766-1,0,1,50),0)),0)</f>
        <v>0</v>
      </c>
      <c r="W7766" s="38">
        <f t="shared" ca="1" si="242"/>
        <v>0</v>
      </c>
    </row>
    <row r="7767" spans="1:23" s="36" customFormat="1" ht="18.75">
      <c r="A7767" s="34"/>
      <c r="B7767" s="39"/>
      <c r="C7767" s="39"/>
      <c r="D7767" s="35"/>
      <c r="E7767" s="40"/>
      <c r="F7767" s="39"/>
      <c r="G7767" s="39"/>
      <c r="H7767" s="39"/>
      <c r="I7767" s="34"/>
      <c r="J7767" s="34"/>
      <c r="K7767" s="34"/>
      <c r="L7767" s="34"/>
      <c r="M7767" s="43" t="str">
        <f ca="1">IFERROR(OFFSET('Maximum minutes'!$C$1,T7767,MATCH(IF(G7767&lt;&gt;"",G7767,F7767),OFFSET('Maximum minutes'!$C$1,T7767-1,0,1,U7767+1),0)-1)*IF(OR(ISNUMBER(J7767),J7767="sans examen"),1,0)*IF(W7767&lt;MinDate,1,0),"")</f>
        <v/>
      </c>
      <c r="N7767" s="36">
        <f t="shared" ca="1" si="243"/>
        <v>0</v>
      </c>
      <c r="O7767" s="36" t="e">
        <f ca="1">LEFT(OFFSET(Lists!$Q$2,MATCH(E7767,Lists!$R$3:$R$19,0),0),4)</f>
        <v>#N/A</v>
      </c>
      <c r="P7767" s="36" t="e">
        <f ca="1">MATCH(O7767,Lists!$S$2:$S$640,1)</f>
        <v>#N/A</v>
      </c>
      <c r="Q7767" s="36" t="e">
        <f ca="1">MATCH(LEFT(OFFSET(Lists!$Q$2,MATCH(E7767,Lists!$R$3:$R$19,0)+1,0),4),Lists!$S$3:$S$640,1)</f>
        <v>#N/A</v>
      </c>
      <c r="R7767" s="36" t="e">
        <f ca="1">LEFT(OFFSET(Lists!$S$2,P7767-1+MATCH(F7767,OFFSET(Lists!$T$3,P7767-1,0,Q7767-P7767+1),0),0),6)</f>
        <v>#N/A</v>
      </c>
      <c r="S7767" s="36" t="e">
        <f ca="1">VLOOKUP(R7767,Lists!B:D,3,FALSE)</f>
        <v>#N/A</v>
      </c>
      <c r="T7767" s="36" t="str">
        <f>IF(F7767&lt;&gt;"",MATCH(R7767,'Maximum minutes'!B:B,0),"")</f>
        <v/>
      </c>
      <c r="U7767" s="36">
        <f ca="1">IF(F7767&lt;&gt;"",COUNTA(OFFSET('Maximum minutes'!$C$1,'Annexe A1 Cours'!T7767,0,1,50)),0)</f>
        <v>0</v>
      </c>
      <c r="V7767" s="37">
        <f ca="1">IFERROR(OFFSET('Maximum minutes'!$C$1,T7767+1,-1+MATCH(G7767,OFFSET('Maximum minutes'!$C$1,T7767-1,0,1,50),0)),0)</f>
        <v>0</v>
      </c>
      <c r="W7767" s="38">
        <f t="shared" ca="1" si="242"/>
        <v>0</v>
      </c>
    </row>
    <row r="7768" spans="1:23" s="36" customFormat="1" ht="18.75">
      <c r="A7768" s="34"/>
      <c r="B7768" s="39"/>
      <c r="C7768" s="39"/>
      <c r="D7768" s="35"/>
      <c r="E7768" s="40"/>
      <c r="F7768" s="39"/>
      <c r="G7768" s="39"/>
      <c r="H7768" s="39"/>
      <c r="I7768" s="34"/>
      <c r="J7768" s="34"/>
      <c r="K7768" s="34"/>
      <c r="L7768" s="34"/>
      <c r="M7768" s="43" t="str">
        <f ca="1">IFERROR(OFFSET('Maximum minutes'!$C$1,T7768,MATCH(IF(G7768&lt;&gt;"",G7768,F7768),OFFSET('Maximum minutes'!$C$1,T7768-1,0,1,U7768+1),0)-1)*IF(OR(ISNUMBER(J7768),J7768="sans examen"),1,0)*IF(W7768&lt;MinDate,1,0),"")</f>
        <v/>
      </c>
      <c r="N7768" s="36">
        <f t="shared" ca="1" si="243"/>
        <v>0</v>
      </c>
      <c r="O7768" s="36" t="e">
        <f ca="1">LEFT(OFFSET(Lists!$Q$2,MATCH(E7768,Lists!$R$3:$R$19,0),0),4)</f>
        <v>#N/A</v>
      </c>
      <c r="P7768" s="36" t="e">
        <f ca="1">MATCH(O7768,Lists!$S$2:$S$640,1)</f>
        <v>#N/A</v>
      </c>
      <c r="Q7768" s="36" t="e">
        <f ca="1">MATCH(LEFT(OFFSET(Lists!$Q$2,MATCH(E7768,Lists!$R$3:$R$19,0)+1,0),4),Lists!$S$3:$S$640,1)</f>
        <v>#N/A</v>
      </c>
      <c r="R7768" s="36" t="e">
        <f ca="1">LEFT(OFFSET(Lists!$S$2,P7768-1+MATCH(F7768,OFFSET(Lists!$T$3,P7768-1,0,Q7768-P7768+1),0),0),6)</f>
        <v>#N/A</v>
      </c>
      <c r="S7768" s="36" t="e">
        <f ca="1">VLOOKUP(R7768,Lists!B:D,3,FALSE)</f>
        <v>#N/A</v>
      </c>
      <c r="T7768" s="36" t="str">
        <f>IF(F7768&lt;&gt;"",MATCH(R7768,'Maximum minutes'!B:B,0),"")</f>
        <v/>
      </c>
      <c r="U7768" s="36">
        <f ca="1">IF(F7768&lt;&gt;"",COUNTA(OFFSET('Maximum minutes'!$C$1,'Annexe A1 Cours'!T7768,0,1,50)),0)</f>
        <v>0</v>
      </c>
      <c r="V7768" s="37">
        <f ca="1">IFERROR(OFFSET('Maximum minutes'!$C$1,T7768+1,-1+MATCH(G7768,OFFSET('Maximum minutes'!$C$1,T7768-1,0,1,50),0)),0)</f>
        <v>0</v>
      </c>
      <c r="W7768" s="38">
        <f t="shared" ca="1" si="242"/>
        <v>0</v>
      </c>
    </row>
    <row r="7769" spans="1:23" s="36" customFormat="1" ht="18.75">
      <c r="A7769" s="34"/>
      <c r="B7769" s="39"/>
      <c r="C7769" s="39"/>
      <c r="D7769" s="35"/>
      <c r="E7769" s="40"/>
      <c r="F7769" s="39"/>
      <c r="G7769" s="39"/>
      <c r="H7769" s="39"/>
      <c r="I7769" s="34"/>
      <c r="J7769" s="34"/>
      <c r="K7769" s="34"/>
      <c r="L7769" s="34"/>
      <c r="M7769" s="43" t="str">
        <f ca="1">IFERROR(OFFSET('Maximum minutes'!$C$1,T7769,MATCH(IF(G7769&lt;&gt;"",G7769,F7769),OFFSET('Maximum minutes'!$C$1,T7769-1,0,1,U7769+1),0)-1)*IF(OR(ISNUMBER(J7769),J7769="sans examen"),1,0)*IF(W7769&lt;MinDate,1,0),"")</f>
        <v/>
      </c>
      <c r="N7769" s="36">
        <f t="shared" ca="1" si="243"/>
        <v>0</v>
      </c>
      <c r="O7769" s="36" t="e">
        <f ca="1">LEFT(OFFSET(Lists!$Q$2,MATCH(E7769,Lists!$R$3:$R$19,0),0),4)</f>
        <v>#N/A</v>
      </c>
      <c r="P7769" s="36" t="e">
        <f ca="1">MATCH(O7769,Lists!$S$2:$S$640,1)</f>
        <v>#N/A</v>
      </c>
      <c r="Q7769" s="36" t="e">
        <f ca="1">MATCH(LEFT(OFFSET(Lists!$Q$2,MATCH(E7769,Lists!$R$3:$R$19,0)+1,0),4),Lists!$S$3:$S$640,1)</f>
        <v>#N/A</v>
      </c>
      <c r="R7769" s="36" t="e">
        <f ca="1">LEFT(OFFSET(Lists!$S$2,P7769-1+MATCH(F7769,OFFSET(Lists!$T$3,P7769-1,0,Q7769-P7769+1),0),0),6)</f>
        <v>#N/A</v>
      </c>
      <c r="S7769" s="36" t="e">
        <f ca="1">VLOOKUP(R7769,Lists!B:D,3,FALSE)</f>
        <v>#N/A</v>
      </c>
      <c r="T7769" s="36" t="str">
        <f>IF(F7769&lt;&gt;"",MATCH(R7769,'Maximum minutes'!B:B,0),"")</f>
        <v/>
      </c>
      <c r="U7769" s="36">
        <f ca="1">IF(F7769&lt;&gt;"",COUNTA(OFFSET('Maximum minutes'!$C$1,'Annexe A1 Cours'!T7769,0,1,50)),0)</f>
        <v>0</v>
      </c>
      <c r="V7769" s="37">
        <f ca="1">IFERROR(OFFSET('Maximum minutes'!$C$1,T7769+1,-1+MATCH(G7769,OFFSET('Maximum minutes'!$C$1,T7769-1,0,1,50),0)),0)</f>
        <v>0</v>
      </c>
      <c r="W7769" s="38">
        <f t="shared" ca="1" si="242"/>
        <v>0</v>
      </c>
    </row>
    <row r="7770" spans="1:23" s="36" customFormat="1" ht="18.75">
      <c r="A7770" s="34"/>
      <c r="B7770" s="39"/>
      <c r="C7770" s="39"/>
      <c r="D7770" s="35"/>
      <c r="E7770" s="40"/>
      <c r="F7770" s="39"/>
      <c r="G7770" s="39"/>
      <c r="H7770" s="39"/>
      <c r="I7770" s="34"/>
      <c r="J7770" s="34"/>
      <c r="K7770" s="34"/>
      <c r="L7770" s="34"/>
      <c r="M7770" s="43" t="str">
        <f ca="1">IFERROR(OFFSET('Maximum minutes'!$C$1,T7770,MATCH(IF(G7770&lt;&gt;"",G7770,F7770),OFFSET('Maximum minutes'!$C$1,T7770-1,0,1,U7770+1),0)-1)*IF(OR(ISNUMBER(J7770),J7770="sans examen"),1,0)*IF(W7770&lt;MinDate,1,0),"")</f>
        <v/>
      </c>
      <c r="N7770" s="36">
        <f t="shared" ca="1" si="243"/>
        <v>0</v>
      </c>
      <c r="O7770" s="36" t="e">
        <f ca="1">LEFT(OFFSET(Lists!$Q$2,MATCH(E7770,Lists!$R$3:$R$19,0),0),4)</f>
        <v>#N/A</v>
      </c>
      <c r="P7770" s="36" t="e">
        <f ca="1">MATCH(O7770,Lists!$S$2:$S$640,1)</f>
        <v>#N/A</v>
      </c>
      <c r="Q7770" s="36" t="e">
        <f ca="1">MATCH(LEFT(OFFSET(Lists!$Q$2,MATCH(E7770,Lists!$R$3:$R$19,0)+1,0),4),Lists!$S$3:$S$640,1)</f>
        <v>#N/A</v>
      </c>
      <c r="R7770" s="36" t="e">
        <f ca="1">LEFT(OFFSET(Lists!$S$2,P7770-1+MATCH(F7770,OFFSET(Lists!$T$3,P7770-1,0,Q7770-P7770+1),0),0),6)</f>
        <v>#N/A</v>
      </c>
      <c r="S7770" s="36" t="e">
        <f ca="1">VLOOKUP(R7770,Lists!B:D,3,FALSE)</f>
        <v>#N/A</v>
      </c>
      <c r="T7770" s="36" t="str">
        <f>IF(F7770&lt;&gt;"",MATCH(R7770,'Maximum minutes'!B:B,0),"")</f>
        <v/>
      </c>
      <c r="U7770" s="36">
        <f ca="1">IF(F7770&lt;&gt;"",COUNTA(OFFSET('Maximum minutes'!$C$1,'Annexe A1 Cours'!T7770,0,1,50)),0)</f>
        <v>0</v>
      </c>
      <c r="V7770" s="37">
        <f ca="1">IFERROR(OFFSET('Maximum minutes'!$C$1,T7770+1,-1+MATCH(G7770,OFFSET('Maximum minutes'!$C$1,T7770-1,0,1,50),0)),0)</f>
        <v>0</v>
      </c>
      <c r="W7770" s="38">
        <f t="shared" ca="1" si="242"/>
        <v>0</v>
      </c>
    </row>
    <row r="7771" spans="1:23" s="36" customFormat="1" ht="18.75">
      <c r="A7771" s="34"/>
      <c r="B7771" s="39"/>
      <c r="C7771" s="39"/>
      <c r="D7771" s="35"/>
      <c r="E7771" s="40"/>
      <c r="F7771" s="39"/>
      <c r="G7771" s="39"/>
      <c r="H7771" s="39"/>
      <c r="I7771" s="34"/>
      <c r="J7771" s="34"/>
      <c r="K7771" s="34"/>
      <c r="L7771" s="34"/>
      <c r="M7771" s="43" t="str">
        <f ca="1">IFERROR(OFFSET('Maximum minutes'!$C$1,T7771,MATCH(IF(G7771&lt;&gt;"",G7771,F7771),OFFSET('Maximum minutes'!$C$1,T7771-1,0,1,U7771+1),0)-1)*IF(OR(ISNUMBER(J7771),J7771="sans examen"),1,0)*IF(W7771&lt;MinDate,1,0),"")</f>
        <v/>
      </c>
      <c r="N7771" s="36">
        <f t="shared" ca="1" si="243"/>
        <v>0</v>
      </c>
      <c r="O7771" s="36" t="e">
        <f ca="1">LEFT(OFFSET(Lists!$Q$2,MATCH(E7771,Lists!$R$3:$R$19,0),0),4)</f>
        <v>#N/A</v>
      </c>
      <c r="P7771" s="36" t="e">
        <f ca="1">MATCH(O7771,Lists!$S$2:$S$640,1)</f>
        <v>#N/A</v>
      </c>
      <c r="Q7771" s="36" t="e">
        <f ca="1">MATCH(LEFT(OFFSET(Lists!$Q$2,MATCH(E7771,Lists!$R$3:$R$19,0)+1,0),4),Lists!$S$3:$S$640,1)</f>
        <v>#N/A</v>
      </c>
      <c r="R7771" s="36" t="e">
        <f ca="1">LEFT(OFFSET(Lists!$S$2,P7771-1+MATCH(F7771,OFFSET(Lists!$T$3,P7771-1,0,Q7771-P7771+1),0),0),6)</f>
        <v>#N/A</v>
      </c>
      <c r="S7771" s="36" t="e">
        <f ca="1">VLOOKUP(R7771,Lists!B:D,3,FALSE)</f>
        <v>#N/A</v>
      </c>
      <c r="T7771" s="36" t="str">
        <f>IF(F7771&lt;&gt;"",MATCH(R7771,'Maximum minutes'!B:B,0),"")</f>
        <v/>
      </c>
      <c r="U7771" s="36">
        <f ca="1">IF(F7771&lt;&gt;"",COUNTA(OFFSET('Maximum minutes'!$C$1,'Annexe A1 Cours'!T7771,0,1,50)),0)</f>
        <v>0</v>
      </c>
      <c r="V7771" s="37">
        <f ca="1">IFERROR(OFFSET('Maximum minutes'!$C$1,T7771+1,-1+MATCH(G7771,OFFSET('Maximum minutes'!$C$1,T7771-1,0,1,50),0)),0)</f>
        <v>0</v>
      </c>
      <c r="W7771" s="38">
        <f t="shared" ca="1" si="242"/>
        <v>0</v>
      </c>
    </row>
    <row r="7772" spans="1:23" s="36" customFormat="1" ht="18.75">
      <c r="A7772" s="34"/>
      <c r="B7772" s="39"/>
      <c r="C7772" s="39"/>
      <c r="D7772" s="35"/>
      <c r="E7772" s="40"/>
      <c r="F7772" s="39"/>
      <c r="G7772" s="39"/>
      <c r="H7772" s="39"/>
      <c r="I7772" s="34"/>
      <c r="J7772" s="34"/>
      <c r="K7772" s="34"/>
      <c r="L7772" s="34"/>
      <c r="M7772" s="43" t="str">
        <f ca="1">IFERROR(OFFSET('Maximum minutes'!$C$1,T7772,MATCH(IF(G7772&lt;&gt;"",G7772,F7772),OFFSET('Maximum minutes'!$C$1,T7772-1,0,1,U7772+1),0)-1)*IF(OR(ISNUMBER(J7772),J7772="sans examen"),1,0)*IF(W7772&lt;MinDate,1,0),"")</f>
        <v/>
      </c>
      <c r="N7772" s="36">
        <f t="shared" ca="1" si="243"/>
        <v>0</v>
      </c>
      <c r="O7772" s="36" t="e">
        <f ca="1">LEFT(OFFSET(Lists!$Q$2,MATCH(E7772,Lists!$R$3:$R$19,0),0),4)</f>
        <v>#N/A</v>
      </c>
      <c r="P7772" s="36" t="e">
        <f ca="1">MATCH(O7772,Lists!$S$2:$S$640,1)</f>
        <v>#N/A</v>
      </c>
      <c r="Q7772" s="36" t="e">
        <f ca="1">MATCH(LEFT(OFFSET(Lists!$Q$2,MATCH(E7772,Lists!$R$3:$R$19,0)+1,0),4),Lists!$S$3:$S$640,1)</f>
        <v>#N/A</v>
      </c>
      <c r="R7772" s="36" t="e">
        <f ca="1">LEFT(OFFSET(Lists!$S$2,P7772-1+MATCH(F7772,OFFSET(Lists!$T$3,P7772-1,0,Q7772-P7772+1),0),0),6)</f>
        <v>#N/A</v>
      </c>
      <c r="S7772" s="36" t="e">
        <f ca="1">VLOOKUP(R7772,Lists!B:D,3,FALSE)</f>
        <v>#N/A</v>
      </c>
      <c r="T7772" s="36" t="str">
        <f>IF(F7772&lt;&gt;"",MATCH(R7772,'Maximum minutes'!B:B,0),"")</f>
        <v/>
      </c>
      <c r="U7772" s="36">
        <f ca="1">IF(F7772&lt;&gt;"",COUNTA(OFFSET('Maximum minutes'!$C$1,'Annexe A1 Cours'!T7772,0,1,50)),0)</f>
        <v>0</v>
      </c>
      <c r="V7772" s="37">
        <f ca="1">IFERROR(OFFSET('Maximum minutes'!$C$1,T7772+1,-1+MATCH(G7772,OFFSET('Maximum minutes'!$C$1,T7772-1,0,1,50),0)),0)</f>
        <v>0</v>
      </c>
      <c r="W7772" s="38">
        <f t="shared" ca="1" si="242"/>
        <v>0</v>
      </c>
    </row>
    <row r="7773" spans="1:23" s="36" customFormat="1" ht="18.75">
      <c r="A7773" s="34"/>
      <c r="B7773" s="39"/>
      <c r="C7773" s="39"/>
      <c r="D7773" s="35"/>
      <c r="E7773" s="40"/>
      <c r="F7773" s="39"/>
      <c r="G7773" s="39"/>
      <c r="H7773" s="39"/>
      <c r="I7773" s="34"/>
      <c r="J7773" s="34"/>
      <c r="K7773" s="34"/>
      <c r="L7773" s="34"/>
      <c r="M7773" s="43" t="str">
        <f ca="1">IFERROR(OFFSET('Maximum minutes'!$C$1,T7773,MATCH(IF(G7773&lt;&gt;"",G7773,F7773),OFFSET('Maximum minutes'!$C$1,T7773-1,0,1,U7773+1),0)-1)*IF(OR(ISNUMBER(J7773),J7773="sans examen"),1,0)*IF(W7773&lt;MinDate,1,0),"")</f>
        <v/>
      </c>
      <c r="N7773" s="36">
        <f t="shared" ca="1" si="243"/>
        <v>0</v>
      </c>
      <c r="O7773" s="36" t="e">
        <f ca="1">LEFT(OFFSET(Lists!$Q$2,MATCH(E7773,Lists!$R$3:$R$19,0),0),4)</f>
        <v>#N/A</v>
      </c>
      <c r="P7773" s="36" t="e">
        <f ca="1">MATCH(O7773,Lists!$S$2:$S$640,1)</f>
        <v>#N/A</v>
      </c>
      <c r="Q7773" s="36" t="e">
        <f ca="1">MATCH(LEFT(OFFSET(Lists!$Q$2,MATCH(E7773,Lists!$R$3:$R$19,0)+1,0),4),Lists!$S$3:$S$640,1)</f>
        <v>#N/A</v>
      </c>
      <c r="R7773" s="36" t="e">
        <f ca="1">LEFT(OFFSET(Lists!$S$2,P7773-1+MATCH(F7773,OFFSET(Lists!$T$3,P7773-1,0,Q7773-P7773+1),0),0),6)</f>
        <v>#N/A</v>
      </c>
      <c r="S7773" s="36" t="e">
        <f ca="1">VLOOKUP(R7773,Lists!B:D,3,FALSE)</f>
        <v>#N/A</v>
      </c>
      <c r="T7773" s="36" t="str">
        <f>IF(F7773&lt;&gt;"",MATCH(R7773,'Maximum minutes'!B:B,0),"")</f>
        <v/>
      </c>
      <c r="U7773" s="36">
        <f ca="1">IF(F7773&lt;&gt;"",COUNTA(OFFSET('Maximum minutes'!$C$1,'Annexe A1 Cours'!T7773,0,1,50)),0)</f>
        <v>0</v>
      </c>
      <c r="V7773" s="37">
        <f ca="1">IFERROR(OFFSET('Maximum minutes'!$C$1,T7773+1,-1+MATCH(G7773,OFFSET('Maximum minutes'!$C$1,T7773-1,0,1,50),0)),0)</f>
        <v>0</v>
      </c>
      <c r="W7773" s="38">
        <f t="shared" ca="1" si="242"/>
        <v>0</v>
      </c>
    </row>
    <row r="7774" spans="1:23" s="36" customFormat="1" ht="18.75">
      <c r="A7774" s="34"/>
      <c r="B7774" s="39"/>
      <c r="C7774" s="39"/>
      <c r="D7774" s="35"/>
      <c r="E7774" s="40"/>
      <c r="F7774" s="39"/>
      <c r="G7774" s="39"/>
      <c r="H7774" s="39"/>
      <c r="I7774" s="34"/>
      <c r="J7774" s="34"/>
      <c r="K7774" s="34"/>
      <c r="L7774" s="34"/>
      <c r="M7774" s="43" t="str">
        <f ca="1">IFERROR(OFFSET('Maximum minutes'!$C$1,T7774,MATCH(IF(G7774&lt;&gt;"",G7774,F7774),OFFSET('Maximum minutes'!$C$1,T7774-1,0,1,U7774+1),0)-1)*IF(OR(ISNUMBER(J7774),J7774="sans examen"),1,0)*IF(W7774&lt;MinDate,1,0),"")</f>
        <v/>
      </c>
      <c r="N7774" s="36">
        <f t="shared" ca="1" si="243"/>
        <v>0</v>
      </c>
      <c r="O7774" s="36" t="e">
        <f ca="1">LEFT(OFFSET(Lists!$Q$2,MATCH(E7774,Lists!$R$3:$R$19,0),0),4)</f>
        <v>#N/A</v>
      </c>
      <c r="P7774" s="36" t="e">
        <f ca="1">MATCH(O7774,Lists!$S$2:$S$640,1)</f>
        <v>#N/A</v>
      </c>
      <c r="Q7774" s="36" t="e">
        <f ca="1">MATCH(LEFT(OFFSET(Lists!$Q$2,MATCH(E7774,Lists!$R$3:$R$19,0)+1,0),4),Lists!$S$3:$S$640,1)</f>
        <v>#N/A</v>
      </c>
      <c r="R7774" s="36" t="e">
        <f ca="1">LEFT(OFFSET(Lists!$S$2,P7774-1+MATCH(F7774,OFFSET(Lists!$T$3,P7774-1,0,Q7774-P7774+1),0),0),6)</f>
        <v>#N/A</v>
      </c>
      <c r="S7774" s="36" t="e">
        <f ca="1">VLOOKUP(R7774,Lists!B:D,3,FALSE)</f>
        <v>#N/A</v>
      </c>
      <c r="T7774" s="36" t="str">
        <f>IF(F7774&lt;&gt;"",MATCH(R7774,'Maximum minutes'!B:B,0),"")</f>
        <v/>
      </c>
      <c r="U7774" s="36">
        <f ca="1">IF(F7774&lt;&gt;"",COUNTA(OFFSET('Maximum minutes'!$C$1,'Annexe A1 Cours'!T7774,0,1,50)),0)</f>
        <v>0</v>
      </c>
      <c r="V7774" s="37">
        <f ca="1">IFERROR(OFFSET('Maximum minutes'!$C$1,T7774+1,-1+MATCH(G7774,OFFSET('Maximum minutes'!$C$1,T7774-1,0,1,50),0)),0)</f>
        <v>0</v>
      </c>
      <c r="W7774" s="38">
        <f t="shared" ca="1" si="242"/>
        <v>0</v>
      </c>
    </row>
    <row r="7775" spans="1:23" s="36" customFormat="1" ht="18.75">
      <c r="A7775" s="34"/>
      <c r="B7775" s="39"/>
      <c r="C7775" s="39"/>
      <c r="D7775" s="35"/>
      <c r="E7775" s="40"/>
      <c r="F7775" s="39"/>
      <c r="G7775" s="39"/>
      <c r="H7775" s="39"/>
      <c r="I7775" s="34"/>
      <c r="J7775" s="34"/>
      <c r="K7775" s="34"/>
      <c r="L7775" s="34"/>
      <c r="M7775" s="43" t="str">
        <f ca="1">IFERROR(OFFSET('Maximum minutes'!$C$1,T7775,MATCH(IF(G7775&lt;&gt;"",G7775,F7775),OFFSET('Maximum minutes'!$C$1,T7775-1,0,1,U7775+1),0)-1)*IF(OR(ISNUMBER(J7775),J7775="sans examen"),1,0)*IF(W7775&lt;MinDate,1,0),"")</f>
        <v/>
      </c>
      <c r="N7775" s="36">
        <f t="shared" ca="1" si="243"/>
        <v>0</v>
      </c>
      <c r="O7775" s="36" t="e">
        <f ca="1">LEFT(OFFSET(Lists!$Q$2,MATCH(E7775,Lists!$R$3:$R$19,0),0),4)</f>
        <v>#N/A</v>
      </c>
      <c r="P7775" s="36" t="e">
        <f ca="1">MATCH(O7775,Lists!$S$2:$S$640,1)</f>
        <v>#N/A</v>
      </c>
      <c r="Q7775" s="36" t="e">
        <f ca="1">MATCH(LEFT(OFFSET(Lists!$Q$2,MATCH(E7775,Lists!$R$3:$R$19,0)+1,0),4),Lists!$S$3:$S$640,1)</f>
        <v>#N/A</v>
      </c>
      <c r="R7775" s="36" t="e">
        <f ca="1">LEFT(OFFSET(Lists!$S$2,P7775-1+MATCH(F7775,OFFSET(Lists!$T$3,P7775-1,0,Q7775-P7775+1),0),0),6)</f>
        <v>#N/A</v>
      </c>
      <c r="S7775" s="36" t="e">
        <f ca="1">VLOOKUP(R7775,Lists!B:D,3,FALSE)</f>
        <v>#N/A</v>
      </c>
      <c r="T7775" s="36" t="str">
        <f>IF(F7775&lt;&gt;"",MATCH(R7775,'Maximum minutes'!B:B,0),"")</f>
        <v/>
      </c>
      <c r="U7775" s="36">
        <f ca="1">IF(F7775&lt;&gt;"",COUNTA(OFFSET('Maximum minutes'!$C$1,'Annexe A1 Cours'!T7775,0,1,50)),0)</f>
        <v>0</v>
      </c>
      <c r="V7775" s="37">
        <f ca="1">IFERROR(OFFSET('Maximum minutes'!$C$1,T7775+1,-1+MATCH(G7775,OFFSET('Maximum minutes'!$C$1,T7775-1,0,1,50),0)),0)</f>
        <v>0</v>
      </c>
      <c r="W7775" s="38">
        <f t="shared" ca="1" si="242"/>
        <v>0</v>
      </c>
    </row>
    <row r="7776" spans="1:23" s="36" customFormat="1" ht="18.75">
      <c r="A7776" s="34"/>
      <c r="B7776" s="39"/>
      <c r="C7776" s="39"/>
      <c r="D7776" s="35"/>
      <c r="E7776" s="40"/>
      <c r="F7776" s="39"/>
      <c r="G7776" s="39"/>
      <c r="H7776" s="39"/>
      <c r="I7776" s="34"/>
      <c r="J7776" s="34"/>
      <c r="K7776" s="34"/>
      <c r="L7776" s="34"/>
      <c r="M7776" s="43" t="str">
        <f ca="1">IFERROR(OFFSET('Maximum minutes'!$C$1,T7776,MATCH(IF(G7776&lt;&gt;"",G7776,F7776),OFFSET('Maximum minutes'!$C$1,T7776-1,0,1,U7776+1),0)-1)*IF(OR(ISNUMBER(J7776),J7776="sans examen"),1,0)*IF(W7776&lt;MinDate,1,0),"")</f>
        <v/>
      </c>
      <c r="N7776" s="36">
        <f t="shared" ca="1" si="243"/>
        <v>0</v>
      </c>
      <c r="O7776" s="36" t="e">
        <f ca="1">LEFT(OFFSET(Lists!$Q$2,MATCH(E7776,Lists!$R$3:$R$19,0),0),4)</f>
        <v>#N/A</v>
      </c>
      <c r="P7776" s="36" t="e">
        <f ca="1">MATCH(O7776,Lists!$S$2:$S$640,1)</f>
        <v>#N/A</v>
      </c>
      <c r="Q7776" s="36" t="e">
        <f ca="1">MATCH(LEFT(OFFSET(Lists!$Q$2,MATCH(E7776,Lists!$R$3:$R$19,0)+1,0),4),Lists!$S$3:$S$640,1)</f>
        <v>#N/A</v>
      </c>
      <c r="R7776" s="36" t="e">
        <f ca="1">LEFT(OFFSET(Lists!$S$2,P7776-1+MATCH(F7776,OFFSET(Lists!$T$3,P7776-1,0,Q7776-P7776+1),0),0),6)</f>
        <v>#N/A</v>
      </c>
      <c r="S7776" s="36" t="e">
        <f ca="1">VLOOKUP(R7776,Lists!B:D,3,FALSE)</f>
        <v>#N/A</v>
      </c>
      <c r="T7776" s="36" t="str">
        <f>IF(F7776&lt;&gt;"",MATCH(R7776,'Maximum minutes'!B:B,0),"")</f>
        <v/>
      </c>
      <c r="U7776" s="36">
        <f ca="1">IF(F7776&lt;&gt;"",COUNTA(OFFSET('Maximum minutes'!$C$1,'Annexe A1 Cours'!T7776,0,1,50)),0)</f>
        <v>0</v>
      </c>
      <c r="V7776" s="37">
        <f ca="1">IFERROR(OFFSET('Maximum minutes'!$C$1,T7776+1,-1+MATCH(G7776,OFFSET('Maximum minutes'!$C$1,T7776-1,0,1,50),0)),0)</f>
        <v>0</v>
      </c>
      <c r="W7776" s="38">
        <f t="shared" ca="1" si="242"/>
        <v>0</v>
      </c>
    </row>
    <row r="7777" spans="1:23" s="36" customFormat="1" ht="18.75">
      <c r="A7777" s="34"/>
      <c r="B7777" s="39"/>
      <c r="C7777" s="39"/>
      <c r="D7777" s="35"/>
      <c r="E7777" s="40"/>
      <c r="F7777" s="39"/>
      <c r="G7777" s="39"/>
      <c r="H7777" s="39"/>
      <c r="I7777" s="34"/>
      <c r="J7777" s="34"/>
      <c r="K7777" s="34"/>
      <c r="L7777" s="34"/>
      <c r="M7777" s="43" t="str">
        <f ca="1">IFERROR(OFFSET('Maximum minutes'!$C$1,T7777,MATCH(IF(G7777&lt;&gt;"",G7777,F7777),OFFSET('Maximum minutes'!$C$1,T7777-1,0,1,U7777+1),0)-1)*IF(OR(ISNUMBER(J7777),J7777="sans examen"),1,0)*IF(W7777&lt;MinDate,1,0),"")</f>
        <v/>
      </c>
      <c r="N7777" s="36">
        <f t="shared" ca="1" si="243"/>
        <v>0</v>
      </c>
      <c r="O7777" s="36" t="e">
        <f ca="1">LEFT(OFFSET(Lists!$Q$2,MATCH(E7777,Lists!$R$3:$R$19,0),0),4)</f>
        <v>#N/A</v>
      </c>
      <c r="P7777" s="36" t="e">
        <f ca="1">MATCH(O7777,Lists!$S$2:$S$640,1)</f>
        <v>#N/A</v>
      </c>
      <c r="Q7777" s="36" t="e">
        <f ca="1">MATCH(LEFT(OFFSET(Lists!$Q$2,MATCH(E7777,Lists!$R$3:$R$19,0)+1,0),4),Lists!$S$3:$S$640,1)</f>
        <v>#N/A</v>
      </c>
      <c r="R7777" s="36" t="e">
        <f ca="1">LEFT(OFFSET(Lists!$S$2,P7777-1+MATCH(F7777,OFFSET(Lists!$T$3,P7777-1,0,Q7777-P7777+1),0),0),6)</f>
        <v>#N/A</v>
      </c>
      <c r="S7777" s="36" t="e">
        <f ca="1">VLOOKUP(R7777,Lists!B:D,3,FALSE)</f>
        <v>#N/A</v>
      </c>
      <c r="T7777" s="36" t="str">
        <f>IF(F7777&lt;&gt;"",MATCH(R7777,'Maximum minutes'!B:B,0),"")</f>
        <v/>
      </c>
      <c r="U7777" s="36">
        <f ca="1">IF(F7777&lt;&gt;"",COUNTA(OFFSET('Maximum minutes'!$C$1,'Annexe A1 Cours'!T7777,0,1,50)),0)</f>
        <v>0</v>
      </c>
      <c r="V7777" s="37">
        <f ca="1">IFERROR(OFFSET('Maximum minutes'!$C$1,T7777+1,-1+MATCH(G7777,OFFSET('Maximum minutes'!$C$1,T7777-1,0,1,50),0)),0)</f>
        <v>0</v>
      </c>
      <c r="W7777" s="38">
        <f t="shared" ca="1" si="242"/>
        <v>0</v>
      </c>
    </row>
    <row r="7778" spans="1:23" s="36" customFormat="1" ht="18.75">
      <c r="A7778" s="34"/>
      <c r="B7778" s="39"/>
      <c r="C7778" s="39"/>
      <c r="D7778" s="35"/>
      <c r="E7778" s="40"/>
      <c r="F7778" s="39"/>
      <c r="G7778" s="39"/>
      <c r="H7778" s="39"/>
      <c r="I7778" s="34"/>
      <c r="J7778" s="34"/>
      <c r="K7778" s="34"/>
      <c r="L7778" s="34"/>
      <c r="M7778" s="43" t="str">
        <f ca="1">IFERROR(OFFSET('Maximum minutes'!$C$1,T7778,MATCH(IF(G7778&lt;&gt;"",G7778,F7778),OFFSET('Maximum minutes'!$C$1,T7778-1,0,1,U7778+1),0)-1)*IF(OR(ISNUMBER(J7778),J7778="sans examen"),1,0)*IF(W7778&lt;MinDate,1,0),"")</f>
        <v/>
      </c>
      <c r="N7778" s="36">
        <f t="shared" ca="1" si="243"/>
        <v>0</v>
      </c>
      <c r="O7778" s="36" t="e">
        <f ca="1">LEFT(OFFSET(Lists!$Q$2,MATCH(E7778,Lists!$R$3:$R$19,0),0),4)</f>
        <v>#N/A</v>
      </c>
      <c r="P7778" s="36" t="e">
        <f ca="1">MATCH(O7778,Lists!$S$2:$S$640,1)</f>
        <v>#N/A</v>
      </c>
      <c r="Q7778" s="36" t="e">
        <f ca="1">MATCH(LEFT(OFFSET(Lists!$Q$2,MATCH(E7778,Lists!$R$3:$R$19,0)+1,0),4),Lists!$S$3:$S$640,1)</f>
        <v>#N/A</v>
      </c>
      <c r="R7778" s="36" t="e">
        <f ca="1">LEFT(OFFSET(Lists!$S$2,P7778-1+MATCH(F7778,OFFSET(Lists!$T$3,P7778-1,0,Q7778-P7778+1),0),0),6)</f>
        <v>#N/A</v>
      </c>
      <c r="S7778" s="36" t="e">
        <f ca="1">VLOOKUP(R7778,Lists!B:D,3,FALSE)</f>
        <v>#N/A</v>
      </c>
      <c r="T7778" s="36" t="str">
        <f>IF(F7778&lt;&gt;"",MATCH(R7778,'Maximum minutes'!B:B,0),"")</f>
        <v/>
      </c>
      <c r="U7778" s="36">
        <f ca="1">IF(F7778&lt;&gt;"",COUNTA(OFFSET('Maximum minutes'!$C$1,'Annexe A1 Cours'!T7778,0,1,50)),0)</f>
        <v>0</v>
      </c>
      <c r="V7778" s="37">
        <f ca="1">IFERROR(OFFSET('Maximum minutes'!$C$1,T7778+1,-1+MATCH(G7778,OFFSET('Maximum minutes'!$C$1,T7778-1,0,1,50),0)),0)</f>
        <v>0</v>
      </c>
      <c r="W7778" s="38">
        <f t="shared" ca="1" si="242"/>
        <v>0</v>
      </c>
    </row>
    <row r="7779" spans="1:23" s="36" customFormat="1" ht="18.75">
      <c r="A7779" s="34"/>
      <c r="B7779" s="39"/>
      <c r="C7779" s="39"/>
      <c r="D7779" s="35"/>
      <c r="E7779" s="40"/>
      <c r="F7779" s="39"/>
      <c r="G7779" s="39"/>
      <c r="H7779" s="39"/>
      <c r="I7779" s="34"/>
      <c r="J7779" s="34"/>
      <c r="K7779" s="34"/>
      <c r="L7779" s="34"/>
      <c r="M7779" s="43" t="str">
        <f ca="1">IFERROR(OFFSET('Maximum minutes'!$C$1,T7779,MATCH(IF(G7779&lt;&gt;"",G7779,F7779),OFFSET('Maximum minutes'!$C$1,T7779-1,0,1,U7779+1),0)-1)*IF(OR(ISNUMBER(J7779),J7779="sans examen"),1,0)*IF(W7779&lt;MinDate,1,0),"")</f>
        <v/>
      </c>
      <c r="N7779" s="36">
        <f t="shared" ca="1" si="243"/>
        <v>0</v>
      </c>
      <c r="O7779" s="36" t="e">
        <f ca="1">LEFT(OFFSET(Lists!$Q$2,MATCH(E7779,Lists!$R$3:$R$19,0),0),4)</f>
        <v>#N/A</v>
      </c>
      <c r="P7779" s="36" t="e">
        <f ca="1">MATCH(O7779,Lists!$S$2:$S$640,1)</f>
        <v>#N/A</v>
      </c>
      <c r="Q7779" s="36" t="e">
        <f ca="1">MATCH(LEFT(OFFSET(Lists!$Q$2,MATCH(E7779,Lists!$R$3:$R$19,0)+1,0),4),Lists!$S$3:$S$640,1)</f>
        <v>#N/A</v>
      </c>
      <c r="R7779" s="36" t="e">
        <f ca="1">LEFT(OFFSET(Lists!$S$2,P7779-1+MATCH(F7779,OFFSET(Lists!$T$3,P7779-1,0,Q7779-P7779+1),0),0),6)</f>
        <v>#N/A</v>
      </c>
      <c r="S7779" s="36" t="e">
        <f ca="1">VLOOKUP(R7779,Lists!B:D,3,FALSE)</f>
        <v>#N/A</v>
      </c>
      <c r="T7779" s="36" t="str">
        <f>IF(F7779&lt;&gt;"",MATCH(R7779,'Maximum minutes'!B:B,0),"")</f>
        <v/>
      </c>
      <c r="U7779" s="36">
        <f ca="1">IF(F7779&lt;&gt;"",COUNTA(OFFSET('Maximum minutes'!$C$1,'Annexe A1 Cours'!T7779,0,1,50)),0)</f>
        <v>0</v>
      </c>
      <c r="V7779" s="37">
        <f ca="1">IFERROR(OFFSET('Maximum minutes'!$C$1,T7779+1,-1+MATCH(G7779,OFFSET('Maximum minutes'!$C$1,T7779-1,0,1,50),0)),0)</f>
        <v>0</v>
      </c>
      <c r="W7779" s="38">
        <f t="shared" ca="1" si="242"/>
        <v>0</v>
      </c>
    </row>
    <row r="7780" spans="1:23" s="36" customFormat="1" ht="18.75">
      <c r="A7780" s="34"/>
      <c r="B7780" s="39"/>
      <c r="C7780" s="39"/>
      <c r="D7780" s="35"/>
      <c r="E7780" s="40"/>
      <c r="F7780" s="39"/>
      <c r="G7780" s="39"/>
      <c r="H7780" s="39"/>
      <c r="I7780" s="34"/>
      <c r="J7780" s="34"/>
      <c r="K7780" s="34"/>
      <c r="L7780" s="34"/>
      <c r="M7780" s="43" t="str">
        <f ca="1">IFERROR(OFFSET('Maximum minutes'!$C$1,T7780,MATCH(IF(G7780&lt;&gt;"",G7780,F7780),OFFSET('Maximum minutes'!$C$1,T7780-1,0,1,U7780+1),0)-1)*IF(OR(ISNUMBER(J7780),J7780="sans examen"),1,0)*IF(W7780&lt;MinDate,1,0),"")</f>
        <v/>
      </c>
      <c r="N7780" s="36">
        <f t="shared" ca="1" si="243"/>
        <v>0</v>
      </c>
      <c r="O7780" s="36" t="e">
        <f ca="1">LEFT(OFFSET(Lists!$Q$2,MATCH(E7780,Lists!$R$3:$R$19,0),0),4)</f>
        <v>#N/A</v>
      </c>
      <c r="P7780" s="36" t="e">
        <f ca="1">MATCH(O7780,Lists!$S$2:$S$640,1)</f>
        <v>#N/A</v>
      </c>
      <c r="Q7780" s="36" t="e">
        <f ca="1">MATCH(LEFT(OFFSET(Lists!$Q$2,MATCH(E7780,Lists!$R$3:$R$19,0)+1,0),4),Lists!$S$3:$S$640,1)</f>
        <v>#N/A</v>
      </c>
      <c r="R7780" s="36" t="e">
        <f ca="1">LEFT(OFFSET(Lists!$S$2,P7780-1+MATCH(F7780,OFFSET(Lists!$T$3,P7780-1,0,Q7780-P7780+1),0),0),6)</f>
        <v>#N/A</v>
      </c>
      <c r="S7780" s="36" t="e">
        <f ca="1">VLOOKUP(R7780,Lists!B:D,3,FALSE)</f>
        <v>#N/A</v>
      </c>
      <c r="T7780" s="36" t="str">
        <f>IF(F7780&lt;&gt;"",MATCH(R7780,'Maximum minutes'!B:B,0),"")</f>
        <v/>
      </c>
      <c r="U7780" s="36">
        <f ca="1">IF(F7780&lt;&gt;"",COUNTA(OFFSET('Maximum minutes'!$C$1,'Annexe A1 Cours'!T7780,0,1,50)),0)</f>
        <v>0</v>
      </c>
      <c r="V7780" s="37">
        <f ca="1">IFERROR(OFFSET('Maximum minutes'!$C$1,T7780+1,-1+MATCH(G7780,OFFSET('Maximum minutes'!$C$1,T7780-1,0,1,50),0)),0)</f>
        <v>0</v>
      </c>
      <c r="W7780" s="38">
        <f t="shared" ca="1" si="242"/>
        <v>0</v>
      </c>
    </row>
    <row r="7781" spans="1:23" s="36" customFormat="1" ht="18.75">
      <c r="A7781" s="34"/>
      <c r="B7781" s="39"/>
      <c r="C7781" s="39"/>
      <c r="D7781" s="35"/>
      <c r="E7781" s="40"/>
      <c r="F7781" s="39"/>
      <c r="G7781" s="39"/>
      <c r="H7781" s="39"/>
      <c r="I7781" s="34"/>
      <c r="J7781" s="34"/>
      <c r="K7781" s="34"/>
      <c r="L7781" s="34"/>
      <c r="M7781" s="43" t="str">
        <f ca="1">IFERROR(OFFSET('Maximum minutes'!$C$1,T7781,MATCH(IF(G7781&lt;&gt;"",G7781,F7781),OFFSET('Maximum minutes'!$C$1,T7781-1,0,1,U7781+1),0)-1)*IF(OR(ISNUMBER(J7781),J7781="sans examen"),1,0)*IF(W7781&lt;MinDate,1,0),"")</f>
        <v/>
      </c>
      <c r="N7781" s="36">
        <f t="shared" ca="1" si="243"/>
        <v>0</v>
      </c>
      <c r="O7781" s="36" t="e">
        <f ca="1">LEFT(OFFSET(Lists!$Q$2,MATCH(E7781,Lists!$R$3:$R$19,0),0),4)</f>
        <v>#N/A</v>
      </c>
      <c r="P7781" s="36" t="e">
        <f ca="1">MATCH(O7781,Lists!$S$2:$S$640,1)</f>
        <v>#N/A</v>
      </c>
      <c r="Q7781" s="36" t="e">
        <f ca="1">MATCH(LEFT(OFFSET(Lists!$Q$2,MATCH(E7781,Lists!$R$3:$R$19,0)+1,0),4),Lists!$S$3:$S$640,1)</f>
        <v>#N/A</v>
      </c>
      <c r="R7781" s="36" t="e">
        <f ca="1">LEFT(OFFSET(Lists!$S$2,P7781-1+MATCH(F7781,OFFSET(Lists!$T$3,P7781-1,0,Q7781-P7781+1),0),0),6)</f>
        <v>#N/A</v>
      </c>
      <c r="S7781" s="36" t="e">
        <f ca="1">VLOOKUP(R7781,Lists!B:D,3,FALSE)</f>
        <v>#N/A</v>
      </c>
      <c r="T7781" s="36" t="str">
        <f>IF(F7781&lt;&gt;"",MATCH(R7781,'Maximum minutes'!B:B,0),"")</f>
        <v/>
      </c>
      <c r="U7781" s="36">
        <f ca="1">IF(F7781&lt;&gt;"",COUNTA(OFFSET('Maximum minutes'!$C$1,'Annexe A1 Cours'!T7781,0,1,50)),0)</f>
        <v>0</v>
      </c>
      <c r="V7781" s="37">
        <f ca="1">IFERROR(OFFSET('Maximum minutes'!$C$1,T7781+1,-1+MATCH(G7781,OFFSET('Maximum minutes'!$C$1,T7781-1,0,1,50),0)),0)</f>
        <v>0</v>
      </c>
      <c r="W7781" s="38">
        <f t="shared" ca="1" si="242"/>
        <v>0</v>
      </c>
    </row>
    <row r="7782" spans="1:23" s="36" customFormat="1" ht="18.75">
      <c r="A7782" s="34"/>
      <c r="B7782" s="39"/>
      <c r="C7782" s="39"/>
      <c r="D7782" s="35"/>
      <c r="E7782" s="40"/>
      <c r="F7782" s="39"/>
      <c r="G7782" s="39"/>
      <c r="H7782" s="39"/>
      <c r="I7782" s="34"/>
      <c r="J7782" s="34"/>
      <c r="K7782" s="34"/>
      <c r="L7782" s="34"/>
      <c r="M7782" s="43" t="str">
        <f ca="1">IFERROR(OFFSET('Maximum minutes'!$C$1,T7782,MATCH(IF(G7782&lt;&gt;"",G7782,F7782),OFFSET('Maximum minutes'!$C$1,T7782-1,0,1,U7782+1),0)-1)*IF(OR(ISNUMBER(J7782),J7782="sans examen"),1,0)*IF(W7782&lt;MinDate,1,0),"")</f>
        <v/>
      </c>
      <c r="N7782" s="36">
        <f t="shared" ca="1" si="243"/>
        <v>0</v>
      </c>
      <c r="O7782" s="36" t="e">
        <f ca="1">LEFT(OFFSET(Lists!$Q$2,MATCH(E7782,Lists!$R$3:$R$19,0),0),4)</f>
        <v>#N/A</v>
      </c>
      <c r="P7782" s="36" t="e">
        <f ca="1">MATCH(O7782,Lists!$S$2:$S$640,1)</f>
        <v>#N/A</v>
      </c>
      <c r="Q7782" s="36" t="e">
        <f ca="1">MATCH(LEFT(OFFSET(Lists!$Q$2,MATCH(E7782,Lists!$R$3:$R$19,0)+1,0),4),Lists!$S$3:$S$640,1)</f>
        <v>#N/A</v>
      </c>
      <c r="R7782" s="36" t="e">
        <f ca="1">LEFT(OFFSET(Lists!$S$2,P7782-1+MATCH(F7782,OFFSET(Lists!$T$3,P7782-1,0,Q7782-P7782+1),0),0),6)</f>
        <v>#N/A</v>
      </c>
      <c r="S7782" s="36" t="e">
        <f ca="1">VLOOKUP(R7782,Lists!B:D,3,FALSE)</f>
        <v>#N/A</v>
      </c>
      <c r="T7782" s="36" t="str">
        <f>IF(F7782&lt;&gt;"",MATCH(R7782,'Maximum minutes'!B:B,0),"")</f>
        <v/>
      </c>
      <c r="U7782" s="36">
        <f ca="1">IF(F7782&lt;&gt;"",COUNTA(OFFSET('Maximum minutes'!$C$1,'Annexe A1 Cours'!T7782,0,1,50)),0)</f>
        <v>0</v>
      </c>
      <c r="V7782" s="37">
        <f ca="1">IFERROR(OFFSET('Maximum minutes'!$C$1,T7782+1,-1+MATCH(G7782,OFFSET('Maximum minutes'!$C$1,T7782-1,0,1,50),0)),0)</f>
        <v>0</v>
      </c>
      <c r="W7782" s="38">
        <f t="shared" ca="1" si="242"/>
        <v>0</v>
      </c>
    </row>
    <row r="7783" spans="1:23" s="36" customFormat="1" ht="18.75">
      <c r="A7783" s="34"/>
      <c r="B7783" s="39"/>
      <c r="C7783" s="39"/>
      <c r="D7783" s="35"/>
      <c r="E7783" s="40"/>
      <c r="F7783" s="39"/>
      <c r="G7783" s="39"/>
      <c r="H7783" s="39"/>
      <c r="I7783" s="34"/>
      <c r="J7783" s="34"/>
      <c r="K7783" s="34"/>
      <c r="L7783" s="34"/>
      <c r="M7783" s="43" t="str">
        <f ca="1">IFERROR(OFFSET('Maximum minutes'!$C$1,T7783,MATCH(IF(G7783&lt;&gt;"",G7783,F7783),OFFSET('Maximum minutes'!$C$1,T7783-1,0,1,U7783+1),0)-1)*IF(OR(ISNUMBER(J7783),J7783="sans examen"),1,0)*IF(W7783&lt;MinDate,1,0),"")</f>
        <v/>
      </c>
      <c r="N7783" s="36">
        <f t="shared" ca="1" si="243"/>
        <v>0</v>
      </c>
      <c r="O7783" s="36" t="e">
        <f ca="1">LEFT(OFFSET(Lists!$Q$2,MATCH(E7783,Lists!$R$3:$R$19,0),0),4)</f>
        <v>#N/A</v>
      </c>
      <c r="P7783" s="36" t="e">
        <f ca="1">MATCH(O7783,Lists!$S$2:$S$640,1)</f>
        <v>#N/A</v>
      </c>
      <c r="Q7783" s="36" t="e">
        <f ca="1">MATCH(LEFT(OFFSET(Lists!$Q$2,MATCH(E7783,Lists!$R$3:$R$19,0)+1,0),4),Lists!$S$3:$S$640,1)</f>
        <v>#N/A</v>
      </c>
      <c r="R7783" s="36" t="e">
        <f ca="1">LEFT(OFFSET(Lists!$S$2,P7783-1+MATCH(F7783,OFFSET(Lists!$T$3,P7783-1,0,Q7783-P7783+1),0),0),6)</f>
        <v>#N/A</v>
      </c>
      <c r="S7783" s="36" t="e">
        <f ca="1">VLOOKUP(R7783,Lists!B:D,3,FALSE)</f>
        <v>#N/A</v>
      </c>
      <c r="T7783" s="36" t="str">
        <f>IF(F7783&lt;&gt;"",MATCH(R7783,'Maximum minutes'!B:B,0),"")</f>
        <v/>
      </c>
      <c r="U7783" s="36">
        <f ca="1">IF(F7783&lt;&gt;"",COUNTA(OFFSET('Maximum minutes'!$C$1,'Annexe A1 Cours'!T7783,0,1,50)),0)</f>
        <v>0</v>
      </c>
      <c r="V7783" s="37">
        <f ca="1">IFERROR(OFFSET('Maximum minutes'!$C$1,T7783+1,-1+MATCH(G7783,OFFSET('Maximum minutes'!$C$1,T7783-1,0,1,50),0)),0)</f>
        <v>0</v>
      </c>
      <c r="W7783" s="38">
        <f t="shared" ca="1" si="242"/>
        <v>0</v>
      </c>
    </row>
    <row r="7784" spans="1:23" s="36" customFormat="1" ht="18.75">
      <c r="A7784" s="34"/>
      <c r="B7784" s="39"/>
      <c r="C7784" s="39"/>
      <c r="D7784" s="35"/>
      <c r="E7784" s="40"/>
      <c r="F7784" s="39"/>
      <c r="G7784" s="39"/>
      <c r="H7784" s="39"/>
      <c r="I7784" s="34"/>
      <c r="J7784" s="34"/>
      <c r="K7784" s="34"/>
      <c r="L7784" s="34"/>
      <c r="M7784" s="43" t="str">
        <f ca="1">IFERROR(OFFSET('Maximum minutes'!$C$1,T7784,MATCH(IF(G7784&lt;&gt;"",G7784,F7784),OFFSET('Maximum minutes'!$C$1,T7784-1,0,1,U7784+1),0)-1)*IF(OR(ISNUMBER(J7784),J7784="sans examen"),1,0)*IF(W7784&lt;MinDate,1,0),"")</f>
        <v/>
      </c>
      <c r="N7784" s="36">
        <f t="shared" ca="1" si="243"/>
        <v>0</v>
      </c>
      <c r="O7784" s="36" t="e">
        <f ca="1">LEFT(OFFSET(Lists!$Q$2,MATCH(E7784,Lists!$R$3:$R$19,0),0),4)</f>
        <v>#N/A</v>
      </c>
      <c r="P7784" s="36" t="e">
        <f ca="1">MATCH(O7784,Lists!$S$2:$S$640,1)</f>
        <v>#N/A</v>
      </c>
      <c r="Q7784" s="36" t="e">
        <f ca="1">MATCH(LEFT(OFFSET(Lists!$Q$2,MATCH(E7784,Lists!$R$3:$R$19,0)+1,0),4),Lists!$S$3:$S$640,1)</f>
        <v>#N/A</v>
      </c>
      <c r="R7784" s="36" t="e">
        <f ca="1">LEFT(OFFSET(Lists!$S$2,P7784-1+MATCH(F7784,OFFSET(Lists!$T$3,P7784-1,0,Q7784-P7784+1),0),0),6)</f>
        <v>#N/A</v>
      </c>
      <c r="S7784" s="36" t="e">
        <f ca="1">VLOOKUP(R7784,Lists!B:D,3,FALSE)</f>
        <v>#N/A</v>
      </c>
      <c r="T7784" s="36" t="str">
        <f>IF(F7784&lt;&gt;"",MATCH(R7784,'Maximum minutes'!B:B,0),"")</f>
        <v/>
      </c>
      <c r="U7784" s="36">
        <f ca="1">IF(F7784&lt;&gt;"",COUNTA(OFFSET('Maximum minutes'!$C$1,'Annexe A1 Cours'!T7784,0,1,50)),0)</f>
        <v>0</v>
      </c>
      <c r="V7784" s="37">
        <f ca="1">IFERROR(OFFSET('Maximum minutes'!$C$1,T7784+1,-1+MATCH(G7784,OFFSET('Maximum minutes'!$C$1,T7784-1,0,1,50),0)),0)</f>
        <v>0</v>
      </c>
      <c r="W7784" s="38">
        <f t="shared" ca="1" si="242"/>
        <v>0</v>
      </c>
    </row>
    <row r="7785" spans="1:23" s="36" customFormat="1" ht="18.75">
      <c r="A7785" s="34"/>
      <c r="B7785" s="39"/>
      <c r="C7785" s="39"/>
      <c r="D7785" s="35"/>
      <c r="E7785" s="40"/>
      <c r="F7785" s="39"/>
      <c r="G7785" s="39"/>
      <c r="H7785" s="39"/>
      <c r="I7785" s="34"/>
      <c r="J7785" s="34"/>
      <c r="K7785" s="34"/>
      <c r="L7785" s="34"/>
      <c r="M7785" s="43" t="str">
        <f ca="1">IFERROR(OFFSET('Maximum minutes'!$C$1,T7785,MATCH(IF(G7785&lt;&gt;"",G7785,F7785),OFFSET('Maximum minutes'!$C$1,T7785-1,0,1,U7785+1),0)-1)*IF(OR(ISNUMBER(J7785),J7785="sans examen"),1,0)*IF(W7785&lt;MinDate,1,0),"")</f>
        <v/>
      </c>
      <c r="N7785" s="36">
        <f t="shared" ca="1" si="243"/>
        <v>0</v>
      </c>
      <c r="O7785" s="36" t="e">
        <f ca="1">LEFT(OFFSET(Lists!$Q$2,MATCH(E7785,Lists!$R$3:$R$19,0),0),4)</f>
        <v>#N/A</v>
      </c>
      <c r="P7785" s="36" t="e">
        <f ca="1">MATCH(O7785,Lists!$S$2:$S$640,1)</f>
        <v>#N/A</v>
      </c>
      <c r="Q7785" s="36" t="e">
        <f ca="1">MATCH(LEFT(OFFSET(Lists!$Q$2,MATCH(E7785,Lists!$R$3:$R$19,0)+1,0),4),Lists!$S$3:$S$640,1)</f>
        <v>#N/A</v>
      </c>
      <c r="R7785" s="36" t="e">
        <f ca="1">LEFT(OFFSET(Lists!$S$2,P7785-1+MATCH(F7785,OFFSET(Lists!$T$3,P7785-1,0,Q7785-P7785+1),0),0),6)</f>
        <v>#N/A</v>
      </c>
      <c r="S7785" s="36" t="e">
        <f ca="1">VLOOKUP(R7785,Lists!B:D,3,FALSE)</f>
        <v>#N/A</v>
      </c>
      <c r="T7785" s="36" t="str">
        <f>IF(F7785&lt;&gt;"",MATCH(R7785,'Maximum minutes'!B:B,0),"")</f>
        <v/>
      </c>
      <c r="U7785" s="36">
        <f ca="1">IF(F7785&lt;&gt;"",COUNTA(OFFSET('Maximum minutes'!$C$1,'Annexe A1 Cours'!T7785,0,1,50)),0)</f>
        <v>0</v>
      </c>
      <c r="V7785" s="37">
        <f ca="1">IFERROR(OFFSET('Maximum minutes'!$C$1,T7785+1,-1+MATCH(G7785,OFFSET('Maximum minutes'!$C$1,T7785-1,0,1,50),0)),0)</f>
        <v>0</v>
      </c>
      <c r="W7785" s="38">
        <f t="shared" ca="1" si="242"/>
        <v>0</v>
      </c>
    </row>
    <row r="7786" spans="1:23" s="36" customFormat="1" ht="18.75">
      <c r="A7786" s="34"/>
      <c r="B7786" s="39"/>
      <c r="C7786" s="39"/>
      <c r="D7786" s="35"/>
      <c r="E7786" s="40"/>
      <c r="F7786" s="39"/>
      <c r="G7786" s="39"/>
      <c r="H7786" s="39"/>
      <c r="I7786" s="34"/>
      <c r="J7786" s="34"/>
      <c r="K7786" s="34"/>
      <c r="L7786" s="34"/>
      <c r="M7786" s="43" t="str">
        <f ca="1">IFERROR(OFFSET('Maximum minutes'!$C$1,T7786,MATCH(IF(G7786&lt;&gt;"",G7786,F7786),OFFSET('Maximum minutes'!$C$1,T7786-1,0,1,U7786+1),0)-1)*IF(OR(ISNUMBER(J7786),J7786="sans examen"),1,0)*IF(W7786&lt;MinDate,1,0),"")</f>
        <v/>
      </c>
      <c r="N7786" s="36">
        <f t="shared" ca="1" si="243"/>
        <v>0</v>
      </c>
      <c r="O7786" s="36" t="e">
        <f ca="1">LEFT(OFFSET(Lists!$Q$2,MATCH(E7786,Lists!$R$3:$R$19,0),0),4)</f>
        <v>#N/A</v>
      </c>
      <c r="P7786" s="36" t="e">
        <f ca="1">MATCH(O7786,Lists!$S$2:$S$640,1)</f>
        <v>#N/A</v>
      </c>
      <c r="Q7786" s="36" t="e">
        <f ca="1">MATCH(LEFT(OFFSET(Lists!$Q$2,MATCH(E7786,Lists!$R$3:$R$19,0)+1,0),4),Lists!$S$3:$S$640,1)</f>
        <v>#N/A</v>
      </c>
      <c r="R7786" s="36" t="e">
        <f ca="1">LEFT(OFFSET(Lists!$S$2,P7786-1+MATCH(F7786,OFFSET(Lists!$T$3,P7786-1,0,Q7786-P7786+1),0),0),6)</f>
        <v>#N/A</v>
      </c>
      <c r="S7786" s="36" t="e">
        <f ca="1">VLOOKUP(R7786,Lists!B:D,3,FALSE)</f>
        <v>#N/A</v>
      </c>
      <c r="T7786" s="36" t="str">
        <f>IF(F7786&lt;&gt;"",MATCH(R7786,'Maximum minutes'!B:B,0),"")</f>
        <v/>
      </c>
      <c r="U7786" s="36">
        <f ca="1">IF(F7786&lt;&gt;"",COUNTA(OFFSET('Maximum minutes'!$C$1,'Annexe A1 Cours'!T7786,0,1,50)),0)</f>
        <v>0</v>
      </c>
      <c r="V7786" s="37">
        <f ca="1">IFERROR(OFFSET('Maximum minutes'!$C$1,T7786+1,-1+MATCH(G7786,OFFSET('Maximum minutes'!$C$1,T7786-1,0,1,50),0)),0)</f>
        <v>0</v>
      </c>
      <c r="W7786" s="38">
        <f t="shared" ca="1" si="242"/>
        <v>0</v>
      </c>
    </row>
    <row r="7787" spans="1:23" s="36" customFormat="1" ht="18.75">
      <c r="A7787" s="34"/>
      <c r="B7787" s="39"/>
      <c r="C7787" s="39"/>
      <c r="D7787" s="35"/>
      <c r="E7787" s="40"/>
      <c r="F7787" s="39"/>
      <c r="G7787" s="39"/>
      <c r="H7787" s="39"/>
      <c r="I7787" s="34"/>
      <c r="J7787" s="34"/>
      <c r="K7787" s="34"/>
      <c r="L7787" s="34"/>
      <c r="M7787" s="43" t="str">
        <f ca="1">IFERROR(OFFSET('Maximum minutes'!$C$1,T7787,MATCH(IF(G7787&lt;&gt;"",G7787,F7787),OFFSET('Maximum minutes'!$C$1,T7787-1,0,1,U7787+1),0)-1)*IF(OR(ISNUMBER(J7787),J7787="sans examen"),1,0)*IF(W7787&lt;MinDate,1,0),"")</f>
        <v/>
      </c>
      <c r="N7787" s="36">
        <f t="shared" ca="1" si="243"/>
        <v>0</v>
      </c>
      <c r="O7787" s="36" t="e">
        <f ca="1">LEFT(OFFSET(Lists!$Q$2,MATCH(E7787,Lists!$R$3:$R$19,0),0),4)</f>
        <v>#N/A</v>
      </c>
      <c r="P7787" s="36" t="e">
        <f ca="1">MATCH(O7787,Lists!$S$2:$S$640,1)</f>
        <v>#N/A</v>
      </c>
      <c r="Q7787" s="36" t="e">
        <f ca="1">MATCH(LEFT(OFFSET(Lists!$Q$2,MATCH(E7787,Lists!$R$3:$R$19,0)+1,0),4),Lists!$S$3:$S$640,1)</f>
        <v>#N/A</v>
      </c>
      <c r="R7787" s="36" t="e">
        <f ca="1">LEFT(OFFSET(Lists!$S$2,P7787-1+MATCH(F7787,OFFSET(Lists!$T$3,P7787-1,0,Q7787-P7787+1),0),0),6)</f>
        <v>#N/A</v>
      </c>
      <c r="S7787" s="36" t="e">
        <f ca="1">VLOOKUP(R7787,Lists!B:D,3,FALSE)</f>
        <v>#N/A</v>
      </c>
      <c r="T7787" s="36" t="str">
        <f>IF(F7787&lt;&gt;"",MATCH(R7787,'Maximum minutes'!B:B,0),"")</f>
        <v/>
      </c>
      <c r="U7787" s="36">
        <f ca="1">IF(F7787&lt;&gt;"",COUNTA(OFFSET('Maximum minutes'!$C$1,'Annexe A1 Cours'!T7787,0,1,50)),0)</f>
        <v>0</v>
      </c>
      <c r="V7787" s="37">
        <f ca="1">IFERROR(OFFSET('Maximum minutes'!$C$1,T7787+1,-1+MATCH(G7787,OFFSET('Maximum minutes'!$C$1,T7787-1,0,1,50),0)),0)</f>
        <v>0</v>
      </c>
      <c r="W7787" s="38">
        <f t="shared" ca="1" si="242"/>
        <v>0</v>
      </c>
    </row>
    <row r="7788" spans="1:23" s="36" customFormat="1" ht="18.75">
      <c r="A7788" s="34"/>
      <c r="B7788" s="39"/>
      <c r="C7788" s="39"/>
      <c r="D7788" s="35"/>
      <c r="E7788" s="40"/>
      <c r="F7788" s="39"/>
      <c r="G7788" s="39"/>
      <c r="H7788" s="39"/>
      <c r="I7788" s="34"/>
      <c r="J7788" s="34"/>
      <c r="K7788" s="34"/>
      <c r="L7788" s="34"/>
      <c r="M7788" s="43" t="str">
        <f ca="1">IFERROR(OFFSET('Maximum minutes'!$C$1,T7788,MATCH(IF(G7788&lt;&gt;"",G7788,F7788),OFFSET('Maximum minutes'!$C$1,T7788-1,0,1,U7788+1),0)-1)*IF(OR(ISNUMBER(J7788),J7788="sans examen"),1,0)*IF(W7788&lt;MinDate,1,0),"")</f>
        <v/>
      </c>
      <c r="N7788" s="36">
        <f t="shared" ca="1" si="243"/>
        <v>0</v>
      </c>
      <c r="O7788" s="36" t="e">
        <f ca="1">LEFT(OFFSET(Lists!$Q$2,MATCH(E7788,Lists!$R$3:$R$19,0),0),4)</f>
        <v>#N/A</v>
      </c>
      <c r="P7788" s="36" t="e">
        <f ca="1">MATCH(O7788,Lists!$S$2:$S$640,1)</f>
        <v>#N/A</v>
      </c>
      <c r="Q7788" s="36" t="e">
        <f ca="1">MATCH(LEFT(OFFSET(Lists!$Q$2,MATCH(E7788,Lists!$R$3:$R$19,0)+1,0),4),Lists!$S$3:$S$640,1)</f>
        <v>#N/A</v>
      </c>
      <c r="R7788" s="36" t="e">
        <f ca="1">LEFT(OFFSET(Lists!$S$2,P7788-1+MATCH(F7788,OFFSET(Lists!$T$3,P7788-1,0,Q7788-P7788+1),0),0),6)</f>
        <v>#N/A</v>
      </c>
      <c r="S7788" s="36" t="e">
        <f ca="1">VLOOKUP(R7788,Lists!B:D,3,FALSE)</f>
        <v>#N/A</v>
      </c>
      <c r="T7788" s="36" t="str">
        <f>IF(F7788&lt;&gt;"",MATCH(R7788,'Maximum minutes'!B:B,0),"")</f>
        <v/>
      </c>
      <c r="U7788" s="36">
        <f ca="1">IF(F7788&lt;&gt;"",COUNTA(OFFSET('Maximum minutes'!$C$1,'Annexe A1 Cours'!T7788,0,1,50)),0)</f>
        <v>0</v>
      </c>
      <c r="V7788" s="37">
        <f ca="1">IFERROR(OFFSET('Maximum minutes'!$C$1,T7788+1,-1+MATCH(G7788,OFFSET('Maximum minutes'!$C$1,T7788-1,0,1,50),0)),0)</f>
        <v>0</v>
      </c>
      <c r="W7788" s="38">
        <f t="shared" ca="1" si="242"/>
        <v>0</v>
      </c>
    </row>
    <row r="7789" spans="1:23" s="36" customFormat="1" ht="18.75">
      <c r="A7789" s="34"/>
      <c r="B7789" s="39"/>
      <c r="C7789" s="39"/>
      <c r="D7789" s="35"/>
      <c r="E7789" s="40"/>
      <c r="F7789" s="39"/>
      <c r="G7789" s="39"/>
      <c r="H7789" s="39"/>
      <c r="I7789" s="34"/>
      <c r="J7789" s="34"/>
      <c r="K7789" s="34"/>
      <c r="L7789" s="34"/>
      <c r="M7789" s="43" t="str">
        <f ca="1">IFERROR(OFFSET('Maximum minutes'!$C$1,T7789,MATCH(IF(G7789&lt;&gt;"",G7789,F7789),OFFSET('Maximum minutes'!$C$1,T7789-1,0,1,U7789+1),0)-1)*IF(OR(ISNUMBER(J7789),J7789="sans examen"),1,0)*IF(W7789&lt;MinDate,1,0),"")</f>
        <v/>
      </c>
      <c r="N7789" s="36">
        <f t="shared" ca="1" si="243"/>
        <v>0</v>
      </c>
      <c r="O7789" s="36" t="e">
        <f ca="1">LEFT(OFFSET(Lists!$Q$2,MATCH(E7789,Lists!$R$3:$R$19,0),0),4)</f>
        <v>#N/A</v>
      </c>
      <c r="P7789" s="36" t="e">
        <f ca="1">MATCH(O7789,Lists!$S$2:$S$640,1)</f>
        <v>#N/A</v>
      </c>
      <c r="Q7789" s="36" t="e">
        <f ca="1">MATCH(LEFT(OFFSET(Lists!$Q$2,MATCH(E7789,Lists!$R$3:$R$19,0)+1,0),4),Lists!$S$3:$S$640,1)</f>
        <v>#N/A</v>
      </c>
      <c r="R7789" s="36" t="e">
        <f ca="1">LEFT(OFFSET(Lists!$S$2,P7789-1+MATCH(F7789,OFFSET(Lists!$T$3,P7789-1,0,Q7789-P7789+1),0),0),6)</f>
        <v>#N/A</v>
      </c>
      <c r="S7789" s="36" t="e">
        <f ca="1">VLOOKUP(R7789,Lists!B:D,3,FALSE)</f>
        <v>#N/A</v>
      </c>
      <c r="T7789" s="36" t="str">
        <f>IF(F7789&lt;&gt;"",MATCH(R7789,'Maximum minutes'!B:B,0),"")</f>
        <v/>
      </c>
      <c r="U7789" s="36">
        <f ca="1">IF(F7789&lt;&gt;"",COUNTA(OFFSET('Maximum minutes'!$C$1,'Annexe A1 Cours'!T7789,0,1,50)),0)</f>
        <v>0</v>
      </c>
      <c r="V7789" s="37">
        <f ca="1">IFERROR(OFFSET('Maximum minutes'!$C$1,T7789+1,-1+MATCH(G7789,OFFSET('Maximum minutes'!$C$1,T7789-1,0,1,50),0)),0)</f>
        <v>0</v>
      </c>
      <c r="W7789" s="38">
        <f t="shared" ca="1" si="242"/>
        <v>0</v>
      </c>
    </row>
    <row r="7790" spans="1:23" s="36" customFormat="1" ht="18.75">
      <c r="A7790" s="34"/>
      <c r="B7790" s="39"/>
      <c r="C7790" s="39"/>
      <c r="D7790" s="35"/>
      <c r="E7790" s="40"/>
      <c r="F7790" s="39"/>
      <c r="G7790" s="39"/>
      <c r="H7790" s="39"/>
      <c r="I7790" s="34"/>
      <c r="J7790" s="34"/>
      <c r="K7790" s="34"/>
      <c r="L7790" s="34"/>
      <c r="M7790" s="43" t="str">
        <f ca="1">IFERROR(OFFSET('Maximum minutes'!$C$1,T7790,MATCH(IF(G7790&lt;&gt;"",G7790,F7790),OFFSET('Maximum minutes'!$C$1,T7790-1,0,1,U7790+1),0)-1)*IF(OR(ISNUMBER(J7790),J7790="sans examen"),1,0)*IF(W7790&lt;MinDate,1,0),"")</f>
        <v/>
      </c>
      <c r="N7790" s="36">
        <f t="shared" ca="1" si="243"/>
        <v>0</v>
      </c>
      <c r="O7790" s="36" t="e">
        <f ca="1">LEFT(OFFSET(Lists!$Q$2,MATCH(E7790,Lists!$R$3:$R$19,0),0),4)</f>
        <v>#N/A</v>
      </c>
      <c r="P7790" s="36" t="e">
        <f ca="1">MATCH(O7790,Lists!$S$2:$S$640,1)</f>
        <v>#N/A</v>
      </c>
      <c r="Q7790" s="36" t="e">
        <f ca="1">MATCH(LEFT(OFFSET(Lists!$Q$2,MATCH(E7790,Lists!$R$3:$R$19,0)+1,0),4),Lists!$S$3:$S$640,1)</f>
        <v>#N/A</v>
      </c>
      <c r="R7790" s="36" t="e">
        <f ca="1">LEFT(OFFSET(Lists!$S$2,P7790-1+MATCH(F7790,OFFSET(Lists!$T$3,P7790-1,0,Q7790-P7790+1),0),0),6)</f>
        <v>#N/A</v>
      </c>
      <c r="S7790" s="36" t="e">
        <f ca="1">VLOOKUP(R7790,Lists!B:D,3,FALSE)</f>
        <v>#N/A</v>
      </c>
      <c r="T7790" s="36" t="str">
        <f>IF(F7790&lt;&gt;"",MATCH(R7790,'Maximum minutes'!B:B,0),"")</f>
        <v/>
      </c>
      <c r="U7790" s="36">
        <f ca="1">IF(F7790&lt;&gt;"",COUNTA(OFFSET('Maximum minutes'!$C$1,'Annexe A1 Cours'!T7790,0,1,50)),0)</f>
        <v>0</v>
      </c>
      <c r="V7790" s="37">
        <f ca="1">IFERROR(OFFSET('Maximum minutes'!$C$1,T7790+1,-1+MATCH(G7790,OFFSET('Maximum minutes'!$C$1,T7790-1,0,1,50),0)),0)</f>
        <v>0</v>
      </c>
      <c r="W7790" s="38">
        <f t="shared" ca="1" si="242"/>
        <v>0</v>
      </c>
    </row>
    <row r="7791" spans="1:23" s="36" customFormat="1" ht="18.75">
      <c r="A7791" s="34"/>
      <c r="B7791" s="39"/>
      <c r="C7791" s="39"/>
      <c r="D7791" s="35"/>
      <c r="E7791" s="40"/>
      <c r="F7791" s="39"/>
      <c r="G7791" s="39"/>
      <c r="H7791" s="39"/>
      <c r="I7791" s="34"/>
      <c r="J7791" s="34"/>
      <c r="K7791" s="34"/>
      <c r="L7791" s="34"/>
      <c r="M7791" s="43" t="str">
        <f ca="1">IFERROR(OFFSET('Maximum minutes'!$C$1,T7791,MATCH(IF(G7791&lt;&gt;"",G7791,F7791),OFFSET('Maximum minutes'!$C$1,T7791-1,0,1,U7791+1),0)-1)*IF(OR(ISNUMBER(J7791),J7791="sans examen"),1,0)*IF(W7791&lt;MinDate,1,0),"")</f>
        <v/>
      </c>
      <c r="N7791" s="36">
        <f t="shared" ca="1" si="243"/>
        <v>0</v>
      </c>
      <c r="O7791" s="36" t="e">
        <f ca="1">LEFT(OFFSET(Lists!$Q$2,MATCH(E7791,Lists!$R$3:$R$19,0),0),4)</f>
        <v>#N/A</v>
      </c>
      <c r="P7791" s="36" t="e">
        <f ca="1">MATCH(O7791,Lists!$S$2:$S$640,1)</f>
        <v>#N/A</v>
      </c>
      <c r="Q7791" s="36" t="e">
        <f ca="1">MATCH(LEFT(OFFSET(Lists!$Q$2,MATCH(E7791,Lists!$R$3:$R$19,0)+1,0),4),Lists!$S$3:$S$640,1)</f>
        <v>#N/A</v>
      </c>
      <c r="R7791" s="36" t="e">
        <f ca="1">LEFT(OFFSET(Lists!$S$2,P7791-1+MATCH(F7791,OFFSET(Lists!$T$3,P7791-1,0,Q7791-P7791+1),0),0),6)</f>
        <v>#N/A</v>
      </c>
      <c r="S7791" s="36" t="e">
        <f ca="1">VLOOKUP(R7791,Lists!B:D,3,FALSE)</f>
        <v>#N/A</v>
      </c>
      <c r="T7791" s="36" t="str">
        <f>IF(F7791&lt;&gt;"",MATCH(R7791,'Maximum minutes'!B:B,0),"")</f>
        <v/>
      </c>
      <c r="U7791" s="36">
        <f ca="1">IF(F7791&lt;&gt;"",COUNTA(OFFSET('Maximum minutes'!$C$1,'Annexe A1 Cours'!T7791,0,1,50)),0)</f>
        <v>0</v>
      </c>
      <c r="V7791" s="37">
        <f ca="1">IFERROR(OFFSET('Maximum minutes'!$C$1,T7791+1,-1+MATCH(G7791,OFFSET('Maximum minutes'!$C$1,T7791-1,0,1,50),0)),0)</f>
        <v>0</v>
      </c>
      <c r="W7791" s="38">
        <f t="shared" ca="1" si="242"/>
        <v>0</v>
      </c>
    </row>
    <row r="7792" spans="1:23" s="36" customFormat="1" ht="18.75">
      <c r="A7792" s="34"/>
      <c r="B7792" s="39"/>
      <c r="C7792" s="39"/>
      <c r="D7792" s="35"/>
      <c r="E7792" s="40"/>
      <c r="F7792" s="39"/>
      <c r="G7792" s="39"/>
      <c r="H7792" s="39"/>
      <c r="I7792" s="34"/>
      <c r="J7792" s="34"/>
      <c r="K7792" s="34"/>
      <c r="L7792" s="34"/>
      <c r="M7792" s="43" t="str">
        <f ca="1">IFERROR(OFFSET('Maximum minutes'!$C$1,T7792,MATCH(IF(G7792&lt;&gt;"",G7792,F7792),OFFSET('Maximum minutes'!$C$1,T7792-1,0,1,U7792+1),0)-1)*IF(OR(ISNUMBER(J7792),J7792="sans examen"),1,0)*IF(W7792&lt;MinDate,1,0),"")</f>
        <v/>
      </c>
      <c r="N7792" s="36">
        <f t="shared" ca="1" si="243"/>
        <v>0</v>
      </c>
      <c r="O7792" s="36" t="e">
        <f ca="1">LEFT(OFFSET(Lists!$Q$2,MATCH(E7792,Lists!$R$3:$R$19,0),0),4)</f>
        <v>#N/A</v>
      </c>
      <c r="P7792" s="36" t="e">
        <f ca="1">MATCH(O7792,Lists!$S$2:$S$640,1)</f>
        <v>#N/A</v>
      </c>
      <c r="Q7792" s="36" t="e">
        <f ca="1">MATCH(LEFT(OFFSET(Lists!$Q$2,MATCH(E7792,Lists!$R$3:$R$19,0)+1,0),4),Lists!$S$3:$S$640,1)</f>
        <v>#N/A</v>
      </c>
      <c r="R7792" s="36" t="e">
        <f ca="1">LEFT(OFFSET(Lists!$S$2,P7792-1+MATCH(F7792,OFFSET(Lists!$T$3,P7792-1,0,Q7792-P7792+1),0),0),6)</f>
        <v>#N/A</v>
      </c>
      <c r="S7792" s="36" t="e">
        <f ca="1">VLOOKUP(R7792,Lists!B:D,3,FALSE)</f>
        <v>#N/A</v>
      </c>
      <c r="T7792" s="36" t="str">
        <f>IF(F7792&lt;&gt;"",MATCH(R7792,'Maximum minutes'!B:B,0),"")</f>
        <v/>
      </c>
      <c r="U7792" s="36">
        <f ca="1">IF(F7792&lt;&gt;"",COUNTA(OFFSET('Maximum minutes'!$C$1,'Annexe A1 Cours'!T7792,0,1,50)),0)</f>
        <v>0</v>
      </c>
      <c r="V7792" s="37">
        <f ca="1">IFERROR(OFFSET('Maximum minutes'!$C$1,T7792+1,-1+MATCH(G7792,OFFSET('Maximum minutes'!$C$1,T7792-1,0,1,50),0)),0)</f>
        <v>0</v>
      </c>
      <c r="W7792" s="38">
        <f t="shared" ca="1" si="242"/>
        <v>0</v>
      </c>
    </row>
    <row r="7793" spans="1:23" s="36" customFormat="1" ht="18.75">
      <c r="A7793" s="34"/>
      <c r="B7793" s="39"/>
      <c r="C7793" s="39"/>
      <c r="D7793" s="35"/>
      <c r="E7793" s="40"/>
      <c r="F7793" s="39"/>
      <c r="G7793" s="39"/>
      <c r="H7793" s="39"/>
      <c r="I7793" s="34"/>
      <c r="J7793" s="34"/>
      <c r="K7793" s="34"/>
      <c r="L7793" s="34"/>
      <c r="M7793" s="43" t="str">
        <f ca="1">IFERROR(OFFSET('Maximum minutes'!$C$1,T7793,MATCH(IF(G7793&lt;&gt;"",G7793,F7793),OFFSET('Maximum minutes'!$C$1,T7793-1,0,1,U7793+1),0)-1)*IF(OR(ISNUMBER(J7793),J7793="sans examen"),1,0)*IF(W7793&lt;MinDate,1,0),"")</f>
        <v/>
      </c>
      <c r="N7793" s="36">
        <f t="shared" ca="1" si="243"/>
        <v>0</v>
      </c>
      <c r="O7793" s="36" t="e">
        <f ca="1">LEFT(OFFSET(Lists!$Q$2,MATCH(E7793,Lists!$R$3:$R$19,0),0),4)</f>
        <v>#N/A</v>
      </c>
      <c r="P7793" s="36" t="e">
        <f ca="1">MATCH(O7793,Lists!$S$2:$S$640,1)</f>
        <v>#N/A</v>
      </c>
      <c r="Q7793" s="36" t="e">
        <f ca="1">MATCH(LEFT(OFFSET(Lists!$Q$2,MATCH(E7793,Lists!$R$3:$R$19,0)+1,0),4),Lists!$S$3:$S$640,1)</f>
        <v>#N/A</v>
      </c>
      <c r="R7793" s="36" t="e">
        <f ca="1">LEFT(OFFSET(Lists!$S$2,P7793-1+MATCH(F7793,OFFSET(Lists!$T$3,P7793-1,0,Q7793-P7793+1),0),0),6)</f>
        <v>#N/A</v>
      </c>
      <c r="S7793" s="36" t="e">
        <f ca="1">VLOOKUP(R7793,Lists!B:D,3,FALSE)</f>
        <v>#N/A</v>
      </c>
      <c r="T7793" s="36" t="str">
        <f>IF(F7793&lt;&gt;"",MATCH(R7793,'Maximum minutes'!B:B,0),"")</f>
        <v/>
      </c>
      <c r="U7793" s="36">
        <f ca="1">IF(F7793&lt;&gt;"",COUNTA(OFFSET('Maximum minutes'!$C$1,'Annexe A1 Cours'!T7793,0,1,50)),0)</f>
        <v>0</v>
      </c>
      <c r="V7793" s="37">
        <f ca="1">IFERROR(OFFSET('Maximum minutes'!$C$1,T7793+1,-1+MATCH(G7793,OFFSET('Maximum minutes'!$C$1,T7793-1,0,1,50),0)),0)</f>
        <v>0</v>
      </c>
      <c r="W7793" s="38">
        <f t="shared" ca="1" si="242"/>
        <v>0</v>
      </c>
    </row>
    <row r="7794" spans="1:23" s="36" customFormat="1" ht="18.75">
      <c r="A7794" s="34"/>
      <c r="B7794" s="39"/>
      <c r="C7794" s="39"/>
      <c r="D7794" s="35"/>
      <c r="E7794" s="40"/>
      <c r="F7794" s="39"/>
      <c r="G7794" s="39"/>
      <c r="H7794" s="39"/>
      <c r="I7794" s="34"/>
      <c r="J7794" s="34"/>
      <c r="K7794" s="34"/>
      <c r="L7794" s="34"/>
      <c r="M7794" s="43" t="str">
        <f ca="1">IFERROR(OFFSET('Maximum minutes'!$C$1,T7794,MATCH(IF(G7794&lt;&gt;"",G7794,F7794),OFFSET('Maximum minutes'!$C$1,T7794-1,0,1,U7794+1),0)-1)*IF(OR(ISNUMBER(J7794),J7794="sans examen"),1,0)*IF(W7794&lt;MinDate,1,0),"")</f>
        <v/>
      </c>
      <c r="N7794" s="36">
        <f t="shared" ca="1" si="243"/>
        <v>0</v>
      </c>
      <c r="O7794" s="36" t="e">
        <f ca="1">LEFT(OFFSET(Lists!$Q$2,MATCH(E7794,Lists!$R$3:$R$19,0),0),4)</f>
        <v>#N/A</v>
      </c>
      <c r="P7794" s="36" t="e">
        <f ca="1">MATCH(O7794,Lists!$S$2:$S$640,1)</f>
        <v>#N/A</v>
      </c>
      <c r="Q7794" s="36" t="e">
        <f ca="1">MATCH(LEFT(OFFSET(Lists!$Q$2,MATCH(E7794,Lists!$R$3:$R$19,0)+1,0),4),Lists!$S$3:$S$640,1)</f>
        <v>#N/A</v>
      </c>
      <c r="R7794" s="36" t="e">
        <f ca="1">LEFT(OFFSET(Lists!$S$2,P7794-1+MATCH(F7794,OFFSET(Lists!$T$3,P7794-1,0,Q7794-P7794+1),0),0),6)</f>
        <v>#N/A</v>
      </c>
      <c r="S7794" s="36" t="e">
        <f ca="1">VLOOKUP(R7794,Lists!B:D,3,FALSE)</f>
        <v>#N/A</v>
      </c>
      <c r="T7794" s="36" t="str">
        <f>IF(F7794&lt;&gt;"",MATCH(R7794,'Maximum minutes'!B:B,0),"")</f>
        <v/>
      </c>
      <c r="U7794" s="36">
        <f ca="1">IF(F7794&lt;&gt;"",COUNTA(OFFSET('Maximum minutes'!$C$1,'Annexe A1 Cours'!T7794,0,1,50)),0)</f>
        <v>0</v>
      </c>
      <c r="V7794" s="37">
        <f ca="1">IFERROR(OFFSET('Maximum minutes'!$C$1,T7794+1,-1+MATCH(G7794,OFFSET('Maximum minutes'!$C$1,T7794-1,0,1,50),0)),0)</f>
        <v>0</v>
      </c>
      <c r="W7794" s="38">
        <f t="shared" ca="1" si="242"/>
        <v>0</v>
      </c>
    </row>
    <row r="7795" spans="1:23" s="36" customFormat="1" ht="18.75">
      <c r="A7795" s="34"/>
      <c r="B7795" s="39"/>
      <c r="C7795" s="39"/>
      <c r="D7795" s="35"/>
      <c r="E7795" s="40"/>
      <c r="F7795" s="39"/>
      <c r="G7795" s="39"/>
      <c r="H7795" s="39"/>
      <c r="I7795" s="34"/>
      <c r="J7795" s="34"/>
      <c r="K7795" s="34"/>
      <c r="L7795" s="34"/>
      <c r="M7795" s="43" t="str">
        <f ca="1">IFERROR(OFFSET('Maximum minutes'!$C$1,T7795,MATCH(IF(G7795&lt;&gt;"",G7795,F7795),OFFSET('Maximum minutes'!$C$1,T7795-1,0,1,U7795+1),0)-1)*IF(OR(ISNUMBER(J7795),J7795="sans examen"),1,0)*IF(W7795&lt;MinDate,1,0),"")</f>
        <v/>
      </c>
      <c r="N7795" s="36">
        <f t="shared" ca="1" si="243"/>
        <v>0</v>
      </c>
      <c r="O7795" s="36" t="e">
        <f ca="1">LEFT(OFFSET(Lists!$Q$2,MATCH(E7795,Lists!$R$3:$R$19,0),0),4)</f>
        <v>#N/A</v>
      </c>
      <c r="P7795" s="36" t="e">
        <f ca="1">MATCH(O7795,Lists!$S$2:$S$640,1)</f>
        <v>#N/A</v>
      </c>
      <c r="Q7795" s="36" t="e">
        <f ca="1">MATCH(LEFT(OFFSET(Lists!$Q$2,MATCH(E7795,Lists!$R$3:$R$19,0)+1,0),4),Lists!$S$3:$S$640,1)</f>
        <v>#N/A</v>
      </c>
      <c r="R7795" s="36" t="e">
        <f ca="1">LEFT(OFFSET(Lists!$S$2,P7795-1+MATCH(F7795,OFFSET(Lists!$T$3,P7795-1,0,Q7795-P7795+1),0),0),6)</f>
        <v>#N/A</v>
      </c>
      <c r="S7795" s="36" t="e">
        <f ca="1">VLOOKUP(R7795,Lists!B:D,3,FALSE)</f>
        <v>#N/A</v>
      </c>
      <c r="T7795" s="36" t="str">
        <f>IF(F7795&lt;&gt;"",MATCH(R7795,'Maximum minutes'!B:B,0),"")</f>
        <v/>
      </c>
      <c r="U7795" s="36">
        <f ca="1">IF(F7795&lt;&gt;"",COUNTA(OFFSET('Maximum minutes'!$C$1,'Annexe A1 Cours'!T7795,0,1,50)),0)</f>
        <v>0</v>
      </c>
      <c r="V7795" s="37">
        <f ca="1">IFERROR(OFFSET('Maximum minutes'!$C$1,T7795+1,-1+MATCH(G7795,OFFSET('Maximum minutes'!$C$1,T7795-1,0,1,50),0)),0)</f>
        <v>0</v>
      </c>
      <c r="W7795" s="38">
        <f t="shared" ca="1" si="242"/>
        <v>0</v>
      </c>
    </row>
    <row r="7796" spans="1:23" s="36" customFormat="1" ht="18.75">
      <c r="A7796" s="34"/>
      <c r="B7796" s="39"/>
      <c r="C7796" s="39"/>
      <c r="D7796" s="35"/>
      <c r="E7796" s="40"/>
      <c r="F7796" s="39"/>
      <c r="G7796" s="39"/>
      <c r="H7796" s="39"/>
      <c r="I7796" s="34"/>
      <c r="J7796" s="34"/>
      <c r="K7796" s="34"/>
      <c r="L7796" s="34"/>
      <c r="M7796" s="43" t="str">
        <f ca="1">IFERROR(OFFSET('Maximum minutes'!$C$1,T7796,MATCH(IF(G7796&lt;&gt;"",G7796,F7796),OFFSET('Maximum minutes'!$C$1,T7796-1,0,1,U7796+1),0)-1)*IF(OR(ISNUMBER(J7796),J7796="sans examen"),1,0)*IF(W7796&lt;MinDate,1,0),"")</f>
        <v/>
      </c>
      <c r="N7796" s="36">
        <f t="shared" ca="1" si="243"/>
        <v>0</v>
      </c>
      <c r="O7796" s="36" t="e">
        <f ca="1">LEFT(OFFSET(Lists!$Q$2,MATCH(E7796,Lists!$R$3:$R$19,0),0),4)</f>
        <v>#N/A</v>
      </c>
      <c r="P7796" s="36" t="e">
        <f ca="1">MATCH(O7796,Lists!$S$2:$S$640,1)</f>
        <v>#N/A</v>
      </c>
      <c r="Q7796" s="36" t="e">
        <f ca="1">MATCH(LEFT(OFFSET(Lists!$Q$2,MATCH(E7796,Lists!$R$3:$R$19,0)+1,0),4),Lists!$S$3:$S$640,1)</f>
        <v>#N/A</v>
      </c>
      <c r="R7796" s="36" t="e">
        <f ca="1">LEFT(OFFSET(Lists!$S$2,P7796-1+MATCH(F7796,OFFSET(Lists!$T$3,P7796-1,0,Q7796-P7796+1),0),0),6)</f>
        <v>#N/A</v>
      </c>
      <c r="S7796" s="36" t="e">
        <f ca="1">VLOOKUP(R7796,Lists!B:D,3,FALSE)</f>
        <v>#N/A</v>
      </c>
      <c r="T7796" s="36" t="str">
        <f>IF(F7796&lt;&gt;"",MATCH(R7796,'Maximum minutes'!B:B,0),"")</f>
        <v/>
      </c>
      <c r="U7796" s="36">
        <f ca="1">IF(F7796&lt;&gt;"",COUNTA(OFFSET('Maximum minutes'!$C$1,'Annexe A1 Cours'!T7796,0,1,50)),0)</f>
        <v>0</v>
      </c>
      <c r="V7796" s="37">
        <f ca="1">IFERROR(OFFSET('Maximum minutes'!$C$1,T7796+1,-1+MATCH(G7796,OFFSET('Maximum minutes'!$C$1,T7796-1,0,1,50),0)),0)</f>
        <v>0</v>
      </c>
      <c r="W7796" s="38">
        <f t="shared" ca="1" si="242"/>
        <v>0</v>
      </c>
    </row>
    <row r="7797" spans="1:23" s="36" customFormat="1" ht="18.75">
      <c r="A7797" s="34"/>
      <c r="B7797" s="39"/>
      <c r="C7797" s="39"/>
      <c r="D7797" s="35"/>
      <c r="E7797" s="40"/>
      <c r="F7797" s="39"/>
      <c r="G7797" s="39"/>
      <c r="H7797" s="39"/>
      <c r="I7797" s="34"/>
      <c r="J7797" s="34"/>
      <c r="K7797" s="34"/>
      <c r="L7797" s="34"/>
      <c r="M7797" s="43" t="str">
        <f ca="1">IFERROR(OFFSET('Maximum minutes'!$C$1,T7797,MATCH(IF(G7797&lt;&gt;"",G7797,F7797),OFFSET('Maximum minutes'!$C$1,T7797-1,0,1,U7797+1),0)-1)*IF(OR(ISNUMBER(J7797),J7797="sans examen"),1,0)*IF(W7797&lt;MinDate,1,0),"")</f>
        <v/>
      </c>
      <c r="N7797" s="36">
        <f t="shared" ca="1" si="243"/>
        <v>0</v>
      </c>
      <c r="O7797" s="36" t="e">
        <f ca="1">LEFT(OFFSET(Lists!$Q$2,MATCH(E7797,Lists!$R$3:$R$19,0),0),4)</f>
        <v>#N/A</v>
      </c>
      <c r="P7797" s="36" t="e">
        <f ca="1">MATCH(O7797,Lists!$S$2:$S$640,1)</f>
        <v>#N/A</v>
      </c>
      <c r="Q7797" s="36" t="e">
        <f ca="1">MATCH(LEFT(OFFSET(Lists!$Q$2,MATCH(E7797,Lists!$R$3:$R$19,0)+1,0),4),Lists!$S$3:$S$640,1)</f>
        <v>#N/A</v>
      </c>
      <c r="R7797" s="36" t="e">
        <f ca="1">LEFT(OFFSET(Lists!$S$2,P7797-1+MATCH(F7797,OFFSET(Lists!$T$3,P7797-1,0,Q7797-P7797+1),0),0),6)</f>
        <v>#N/A</v>
      </c>
      <c r="S7797" s="36" t="e">
        <f ca="1">VLOOKUP(R7797,Lists!B:D,3,FALSE)</f>
        <v>#N/A</v>
      </c>
      <c r="T7797" s="36" t="str">
        <f>IF(F7797&lt;&gt;"",MATCH(R7797,'Maximum minutes'!B:B,0),"")</f>
        <v/>
      </c>
      <c r="U7797" s="36">
        <f ca="1">IF(F7797&lt;&gt;"",COUNTA(OFFSET('Maximum minutes'!$C$1,'Annexe A1 Cours'!T7797,0,1,50)),0)</f>
        <v>0</v>
      </c>
      <c r="V7797" s="37">
        <f ca="1">IFERROR(OFFSET('Maximum minutes'!$C$1,T7797+1,-1+MATCH(G7797,OFFSET('Maximum minutes'!$C$1,T7797-1,0,1,50),0)),0)</f>
        <v>0</v>
      </c>
      <c r="W7797" s="38">
        <f t="shared" ca="1" si="242"/>
        <v>0</v>
      </c>
    </row>
    <row r="7798" spans="1:23" s="36" customFormat="1" ht="18.75">
      <c r="A7798" s="34"/>
      <c r="B7798" s="39"/>
      <c r="C7798" s="39"/>
      <c r="D7798" s="35"/>
      <c r="E7798" s="40"/>
      <c r="F7798" s="39"/>
      <c r="G7798" s="39"/>
      <c r="H7798" s="39"/>
      <c r="I7798" s="34"/>
      <c r="J7798" s="34"/>
      <c r="K7798" s="34"/>
      <c r="L7798" s="34"/>
      <c r="M7798" s="43" t="str">
        <f ca="1">IFERROR(OFFSET('Maximum minutes'!$C$1,T7798,MATCH(IF(G7798&lt;&gt;"",G7798,F7798),OFFSET('Maximum minutes'!$C$1,T7798-1,0,1,U7798+1),0)-1)*IF(OR(ISNUMBER(J7798),J7798="sans examen"),1,0)*IF(W7798&lt;MinDate,1,0),"")</f>
        <v/>
      </c>
      <c r="N7798" s="36">
        <f t="shared" ca="1" si="243"/>
        <v>0</v>
      </c>
      <c r="O7798" s="36" t="e">
        <f ca="1">LEFT(OFFSET(Lists!$Q$2,MATCH(E7798,Lists!$R$3:$R$19,0),0),4)</f>
        <v>#N/A</v>
      </c>
      <c r="P7798" s="36" t="e">
        <f ca="1">MATCH(O7798,Lists!$S$2:$S$640,1)</f>
        <v>#N/A</v>
      </c>
      <c r="Q7798" s="36" t="e">
        <f ca="1">MATCH(LEFT(OFFSET(Lists!$Q$2,MATCH(E7798,Lists!$R$3:$R$19,0)+1,0),4),Lists!$S$3:$S$640,1)</f>
        <v>#N/A</v>
      </c>
      <c r="R7798" s="36" t="e">
        <f ca="1">LEFT(OFFSET(Lists!$S$2,P7798-1+MATCH(F7798,OFFSET(Lists!$T$3,P7798-1,0,Q7798-P7798+1),0),0),6)</f>
        <v>#N/A</v>
      </c>
      <c r="S7798" s="36" t="e">
        <f ca="1">VLOOKUP(R7798,Lists!B:D,3,FALSE)</f>
        <v>#N/A</v>
      </c>
      <c r="T7798" s="36" t="str">
        <f>IF(F7798&lt;&gt;"",MATCH(R7798,'Maximum minutes'!B:B,0),"")</f>
        <v/>
      </c>
      <c r="U7798" s="36">
        <f ca="1">IF(F7798&lt;&gt;"",COUNTA(OFFSET('Maximum minutes'!$C$1,'Annexe A1 Cours'!T7798,0,1,50)),0)</f>
        <v>0</v>
      </c>
      <c r="V7798" s="37">
        <f ca="1">IFERROR(OFFSET('Maximum minutes'!$C$1,T7798+1,-1+MATCH(G7798,OFFSET('Maximum minutes'!$C$1,T7798-1,0,1,50),0)),0)</f>
        <v>0</v>
      </c>
      <c r="W7798" s="38">
        <f t="shared" ca="1" si="242"/>
        <v>0</v>
      </c>
    </row>
    <row r="7799" spans="1:23" s="36" customFormat="1" ht="18.75">
      <c r="A7799" s="34"/>
      <c r="B7799" s="39"/>
      <c r="C7799" s="39"/>
      <c r="D7799" s="35"/>
      <c r="E7799" s="40"/>
      <c r="F7799" s="39"/>
      <c r="G7799" s="39"/>
      <c r="H7799" s="39"/>
      <c r="I7799" s="34"/>
      <c r="J7799" s="34"/>
      <c r="K7799" s="34"/>
      <c r="L7799" s="34"/>
      <c r="M7799" s="43" t="str">
        <f ca="1">IFERROR(OFFSET('Maximum minutes'!$C$1,T7799,MATCH(IF(G7799&lt;&gt;"",G7799,F7799),OFFSET('Maximum minutes'!$C$1,T7799-1,0,1,U7799+1),0)-1)*IF(OR(ISNUMBER(J7799),J7799="sans examen"),1,0)*IF(W7799&lt;MinDate,1,0),"")</f>
        <v/>
      </c>
      <c r="N7799" s="36">
        <f t="shared" ca="1" si="243"/>
        <v>0</v>
      </c>
      <c r="O7799" s="36" t="e">
        <f ca="1">LEFT(OFFSET(Lists!$Q$2,MATCH(E7799,Lists!$R$3:$R$19,0),0),4)</f>
        <v>#N/A</v>
      </c>
      <c r="P7799" s="36" t="e">
        <f ca="1">MATCH(O7799,Lists!$S$2:$S$640,1)</f>
        <v>#N/A</v>
      </c>
      <c r="Q7799" s="36" t="e">
        <f ca="1">MATCH(LEFT(OFFSET(Lists!$Q$2,MATCH(E7799,Lists!$R$3:$R$19,0)+1,0),4),Lists!$S$3:$S$640,1)</f>
        <v>#N/A</v>
      </c>
      <c r="R7799" s="36" t="e">
        <f ca="1">LEFT(OFFSET(Lists!$S$2,P7799-1+MATCH(F7799,OFFSET(Lists!$T$3,P7799-1,0,Q7799-P7799+1),0),0),6)</f>
        <v>#N/A</v>
      </c>
      <c r="S7799" s="36" t="e">
        <f ca="1">VLOOKUP(R7799,Lists!B:D,3,FALSE)</f>
        <v>#N/A</v>
      </c>
      <c r="T7799" s="36" t="str">
        <f>IF(F7799&lt;&gt;"",MATCH(R7799,'Maximum minutes'!B:B,0),"")</f>
        <v/>
      </c>
      <c r="U7799" s="36">
        <f ca="1">IF(F7799&lt;&gt;"",COUNTA(OFFSET('Maximum minutes'!$C$1,'Annexe A1 Cours'!T7799,0,1,50)),0)</f>
        <v>0</v>
      </c>
      <c r="V7799" s="37">
        <f ca="1">IFERROR(OFFSET('Maximum minutes'!$C$1,T7799+1,-1+MATCH(G7799,OFFSET('Maximum minutes'!$C$1,T7799-1,0,1,50),0)),0)</f>
        <v>0</v>
      </c>
      <c r="W7799" s="38">
        <f t="shared" ca="1" si="242"/>
        <v>0</v>
      </c>
    </row>
    <row r="7800" spans="1:23" s="36" customFormat="1" ht="18.75">
      <c r="A7800" s="34"/>
      <c r="B7800" s="39"/>
      <c r="C7800" s="39"/>
      <c r="D7800" s="35"/>
      <c r="E7800" s="40"/>
      <c r="F7800" s="39"/>
      <c r="G7800" s="39"/>
      <c r="H7800" s="39"/>
      <c r="I7800" s="34"/>
      <c r="J7800" s="34"/>
      <c r="K7800" s="34"/>
      <c r="L7800" s="34"/>
      <c r="M7800" s="43" t="str">
        <f ca="1">IFERROR(OFFSET('Maximum minutes'!$C$1,T7800,MATCH(IF(G7800&lt;&gt;"",G7800,F7800),OFFSET('Maximum minutes'!$C$1,T7800-1,0,1,U7800+1),0)-1)*IF(OR(ISNUMBER(J7800),J7800="sans examen"),1,0)*IF(W7800&lt;MinDate,1,0),"")</f>
        <v/>
      </c>
      <c r="N7800" s="36">
        <f t="shared" ca="1" si="243"/>
        <v>0</v>
      </c>
      <c r="O7800" s="36" t="e">
        <f ca="1">LEFT(OFFSET(Lists!$Q$2,MATCH(E7800,Lists!$R$3:$R$19,0),0),4)</f>
        <v>#N/A</v>
      </c>
      <c r="P7800" s="36" t="e">
        <f ca="1">MATCH(O7800,Lists!$S$2:$S$640,1)</f>
        <v>#N/A</v>
      </c>
      <c r="Q7800" s="36" t="e">
        <f ca="1">MATCH(LEFT(OFFSET(Lists!$Q$2,MATCH(E7800,Lists!$R$3:$R$19,0)+1,0),4),Lists!$S$3:$S$640,1)</f>
        <v>#N/A</v>
      </c>
      <c r="R7800" s="36" t="e">
        <f ca="1">LEFT(OFFSET(Lists!$S$2,P7800-1+MATCH(F7800,OFFSET(Lists!$T$3,P7800-1,0,Q7800-P7800+1),0),0),6)</f>
        <v>#N/A</v>
      </c>
      <c r="S7800" s="36" t="e">
        <f ca="1">VLOOKUP(R7800,Lists!B:D,3,FALSE)</f>
        <v>#N/A</v>
      </c>
      <c r="T7800" s="36" t="str">
        <f>IF(F7800&lt;&gt;"",MATCH(R7800,'Maximum minutes'!B:B,0),"")</f>
        <v/>
      </c>
      <c r="U7800" s="36">
        <f ca="1">IF(F7800&lt;&gt;"",COUNTA(OFFSET('Maximum minutes'!$C$1,'Annexe A1 Cours'!T7800,0,1,50)),0)</f>
        <v>0</v>
      </c>
      <c r="V7800" s="37">
        <f ca="1">IFERROR(OFFSET('Maximum minutes'!$C$1,T7800+1,-1+MATCH(G7800,OFFSET('Maximum minutes'!$C$1,T7800-1,0,1,50),0)),0)</f>
        <v>0</v>
      </c>
      <c r="W7800" s="38">
        <f t="shared" ca="1" si="242"/>
        <v>0</v>
      </c>
    </row>
    <row r="7801" spans="1:23" s="36" customFormat="1" ht="18.75">
      <c r="A7801" s="34"/>
      <c r="B7801" s="39"/>
      <c r="C7801" s="39"/>
      <c r="D7801" s="35"/>
      <c r="E7801" s="40"/>
      <c r="F7801" s="39"/>
      <c r="G7801" s="39"/>
      <c r="H7801" s="39"/>
      <c r="I7801" s="34"/>
      <c r="J7801" s="34"/>
      <c r="K7801" s="34"/>
      <c r="L7801" s="34"/>
      <c r="M7801" s="43" t="str">
        <f ca="1">IFERROR(OFFSET('Maximum minutes'!$C$1,T7801,MATCH(IF(G7801&lt;&gt;"",G7801,F7801),OFFSET('Maximum minutes'!$C$1,T7801-1,0,1,U7801+1),0)-1)*IF(OR(ISNUMBER(J7801),J7801="sans examen"),1,0)*IF(W7801&lt;MinDate,1,0),"")</f>
        <v/>
      </c>
      <c r="N7801" s="36">
        <f t="shared" ca="1" si="243"/>
        <v>0</v>
      </c>
      <c r="O7801" s="36" t="e">
        <f ca="1">LEFT(OFFSET(Lists!$Q$2,MATCH(E7801,Lists!$R$3:$R$19,0),0),4)</f>
        <v>#N/A</v>
      </c>
      <c r="P7801" s="36" t="e">
        <f ca="1">MATCH(O7801,Lists!$S$2:$S$640,1)</f>
        <v>#N/A</v>
      </c>
      <c r="Q7801" s="36" t="e">
        <f ca="1">MATCH(LEFT(OFFSET(Lists!$Q$2,MATCH(E7801,Lists!$R$3:$R$19,0)+1,0),4),Lists!$S$3:$S$640,1)</f>
        <v>#N/A</v>
      </c>
      <c r="R7801" s="36" t="e">
        <f ca="1">LEFT(OFFSET(Lists!$S$2,P7801-1+MATCH(F7801,OFFSET(Lists!$T$3,P7801-1,0,Q7801-P7801+1),0),0),6)</f>
        <v>#N/A</v>
      </c>
      <c r="S7801" s="36" t="e">
        <f ca="1">VLOOKUP(R7801,Lists!B:D,3,FALSE)</f>
        <v>#N/A</v>
      </c>
      <c r="T7801" s="36" t="str">
        <f>IF(F7801&lt;&gt;"",MATCH(R7801,'Maximum minutes'!B:B,0),"")</f>
        <v/>
      </c>
      <c r="U7801" s="36">
        <f ca="1">IF(F7801&lt;&gt;"",COUNTA(OFFSET('Maximum minutes'!$C$1,'Annexe A1 Cours'!T7801,0,1,50)),0)</f>
        <v>0</v>
      </c>
      <c r="V7801" s="37">
        <f ca="1">IFERROR(OFFSET('Maximum minutes'!$C$1,T7801+1,-1+MATCH(G7801,OFFSET('Maximum minutes'!$C$1,T7801-1,0,1,50),0)),0)</f>
        <v>0</v>
      </c>
      <c r="W7801" s="38">
        <f t="shared" ca="1" si="242"/>
        <v>0</v>
      </c>
    </row>
    <row r="7802" spans="1:23" s="36" customFormat="1" ht="18.75">
      <c r="A7802" s="34"/>
      <c r="B7802" s="39"/>
      <c r="C7802" s="39"/>
      <c r="D7802" s="35"/>
      <c r="E7802" s="40"/>
      <c r="F7802" s="39"/>
      <c r="G7802" s="39"/>
      <c r="H7802" s="39"/>
      <c r="I7802" s="34"/>
      <c r="J7802" s="34"/>
      <c r="K7802" s="34"/>
      <c r="L7802" s="34"/>
      <c r="M7802" s="43" t="str">
        <f ca="1">IFERROR(OFFSET('Maximum minutes'!$C$1,T7802,MATCH(IF(G7802&lt;&gt;"",G7802,F7802),OFFSET('Maximum minutes'!$C$1,T7802-1,0,1,U7802+1),0)-1)*IF(OR(ISNUMBER(J7802),J7802="sans examen"),1,0)*IF(W7802&lt;MinDate,1,0),"")</f>
        <v/>
      </c>
      <c r="N7802" s="36">
        <f t="shared" ca="1" si="243"/>
        <v>0</v>
      </c>
      <c r="O7802" s="36" t="e">
        <f ca="1">LEFT(OFFSET(Lists!$Q$2,MATCH(E7802,Lists!$R$3:$R$19,0),0),4)</f>
        <v>#N/A</v>
      </c>
      <c r="P7802" s="36" t="e">
        <f ca="1">MATCH(O7802,Lists!$S$2:$S$640,1)</f>
        <v>#N/A</v>
      </c>
      <c r="Q7802" s="36" t="e">
        <f ca="1">MATCH(LEFT(OFFSET(Lists!$Q$2,MATCH(E7802,Lists!$R$3:$R$19,0)+1,0),4),Lists!$S$3:$S$640,1)</f>
        <v>#N/A</v>
      </c>
      <c r="R7802" s="36" t="e">
        <f ca="1">LEFT(OFFSET(Lists!$S$2,P7802-1+MATCH(F7802,OFFSET(Lists!$T$3,P7802-1,0,Q7802-P7802+1),0),0),6)</f>
        <v>#N/A</v>
      </c>
      <c r="S7802" s="36" t="e">
        <f ca="1">VLOOKUP(R7802,Lists!B:D,3,FALSE)</f>
        <v>#N/A</v>
      </c>
      <c r="T7802" s="36" t="str">
        <f>IF(F7802&lt;&gt;"",MATCH(R7802,'Maximum minutes'!B:B,0),"")</f>
        <v/>
      </c>
      <c r="U7802" s="36">
        <f ca="1">IF(F7802&lt;&gt;"",COUNTA(OFFSET('Maximum minutes'!$C$1,'Annexe A1 Cours'!T7802,0,1,50)),0)</f>
        <v>0</v>
      </c>
      <c r="V7802" s="37">
        <f ca="1">IFERROR(OFFSET('Maximum minutes'!$C$1,T7802+1,-1+MATCH(G7802,OFFSET('Maximum minutes'!$C$1,T7802-1,0,1,50),0)),0)</f>
        <v>0</v>
      </c>
      <c r="W7802" s="38">
        <f t="shared" ca="1" si="242"/>
        <v>0</v>
      </c>
    </row>
    <row r="7803" spans="1:23" s="36" customFormat="1" ht="18.75">
      <c r="A7803" s="34"/>
      <c r="B7803" s="39"/>
      <c r="C7803" s="39"/>
      <c r="D7803" s="35"/>
      <c r="E7803" s="40"/>
      <c r="F7803" s="39"/>
      <c r="G7803" s="39"/>
      <c r="H7803" s="39"/>
      <c r="I7803" s="34"/>
      <c r="J7803" s="34"/>
      <c r="K7803" s="34"/>
      <c r="L7803" s="34"/>
      <c r="M7803" s="43" t="str">
        <f ca="1">IFERROR(OFFSET('Maximum minutes'!$C$1,T7803,MATCH(IF(G7803&lt;&gt;"",G7803,F7803),OFFSET('Maximum minutes'!$C$1,T7803-1,0,1,U7803+1),0)-1)*IF(OR(ISNUMBER(J7803),J7803="sans examen"),1,0)*IF(W7803&lt;MinDate,1,0),"")</f>
        <v/>
      </c>
      <c r="N7803" s="36">
        <f t="shared" ca="1" si="243"/>
        <v>0</v>
      </c>
      <c r="O7803" s="36" t="e">
        <f ca="1">LEFT(OFFSET(Lists!$Q$2,MATCH(E7803,Lists!$R$3:$R$19,0),0),4)</f>
        <v>#N/A</v>
      </c>
      <c r="P7803" s="36" t="e">
        <f ca="1">MATCH(O7803,Lists!$S$2:$S$640,1)</f>
        <v>#N/A</v>
      </c>
      <c r="Q7803" s="36" t="e">
        <f ca="1">MATCH(LEFT(OFFSET(Lists!$Q$2,MATCH(E7803,Lists!$R$3:$R$19,0)+1,0),4),Lists!$S$3:$S$640,1)</f>
        <v>#N/A</v>
      </c>
      <c r="R7803" s="36" t="e">
        <f ca="1">LEFT(OFFSET(Lists!$S$2,P7803-1+MATCH(F7803,OFFSET(Lists!$T$3,P7803-1,0,Q7803-P7803+1),0),0),6)</f>
        <v>#N/A</v>
      </c>
      <c r="S7803" s="36" t="e">
        <f ca="1">VLOOKUP(R7803,Lists!B:D,3,FALSE)</f>
        <v>#N/A</v>
      </c>
      <c r="T7803" s="36" t="str">
        <f>IF(F7803&lt;&gt;"",MATCH(R7803,'Maximum minutes'!B:B,0),"")</f>
        <v/>
      </c>
      <c r="U7803" s="36">
        <f ca="1">IF(F7803&lt;&gt;"",COUNTA(OFFSET('Maximum minutes'!$C$1,'Annexe A1 Cours'!T7803,0,1,50)),0)</f>
        <v>0</v>
      </c>
      <c r="V7803" s="37">
        <f ca="1">IFERROR(OFFSET('Maximum minutes'!$C$1,T7803+1,-1+MATCH(G7803,OFFSET('Maximum minutes'!$C$1,T7803-1,0,1,50),0)),0)</f>
        <v>0</v>
      </c>
      <c r="W7803" s="38">
        <f t="shared" ca="1" si="242"/>
        <v>0</v>
      </c>
    </row>
    <row r="7804" spans="1:23" s="36" customFormat="1" ht="18.75">
      <c r="A7804" s="34"/>
      <c r="B7804" s="39"/>
      <c r="C7804" s="39"/>
      <c r="D7804" s="35"/>
      <c r="E7804" s="40"/>
      <c r="F7804" s="39"/>
      <c r="G7804" s="39"/>
      <c r="H7804" s="39"/>
      <c r="I7804" s="34"/>
      <c r="J7804" s="34"/>
      <c r="K7804" s="34"/>
      <c r="L7804" s="34"/>
      <c r="M7804" s="43" t="str">
        <f ca="1">IFERROR(OFFSET('Maximum minutes'!$C$1,T7804,MATCH(IF(G7804&lt;&gt;"",G7804,F7804),OFFSET('Maximum minutes'!$C$1,T7804-1,0,1,U7804+1),0)-1)*IF(OR(ISNUMBER(J7804),J7804="sans examen"),1,0)*IF(W7804&lt;MinDate,1,0),"")</f>
        <v/>
      </c>
      <c r="N7804" s="36">
        <f t="shared" ca="1" si="243"/>
        <v>0</v>
      </c>
      <c r="O7804" s="36" t="e">
        <f ca="1">LEFT(OFFSET(Lists!$Q$2,MATCH(E7804,Lists!$R$3:$R$19,0),0),4)</f>
        <v>#N/A</v>
      </c>
      <c r="P7804" s="36" t="e">
        <f ca="1">MATCH(O7804,Lists!$S$2:$S$640,1)</f>
        <v>#N/A</v>
      </c>
      <c r="Q7804" s="36" t="e">
        <f ca="1">MATCH(LEFT(OFFSET(Lists!$Q$2,MATCH(E7804,Lists!$R$3:$R$19,0)+1,0),4),Lists!$S$3:$S$640,1)</f>
        <v>#N/A</v>
      </c>
      <c r="R7804" s="36" t="e">
        <f ca="1">LEFT(OFFSET(Lists!$S$2,P7804-1+MATCH(F7804,OFFSET(Lists!$T$3,P7804-1,0,Q7804-P7804+1),0),0),6)</f>
        <v>#N/A</v>
      </c>
      <c r="S7804" s="36" t="e">
        <f ca="1">VLOOKUP(R7804,Lists!B:D,3,FALSE)</f>
        <v>#N/A</v>
      </c>
      <c r="T7804" s="36" t="str">
        <f>IF(F7804&lt;&gt;"",MATCH(R7804,'Maximum minutes'!B:B,0),"")</f>
        <v/>
      </c>
      <c r="U7804" s="36">
        <f ca="1">IF(F7804&lt;&gt;"",COUNTA(OFFSET('Maximum minutes'!$C$1,'Annexe A1 Cours'!T7804,0,1,50)),0)</f>
        <v>0</v>
      </c>
      <c r="V7804" s="37">
        <f ca="1">IFERROR(OFFSET('Maximum minutes'!$C$1,T7804+1,-1+MATCH(G7804,OFFSET('Maximum minutes'!$C$1,T7804-1,0,1,50),0)),0)</f>
        <v>0</v>
      </c>
      <c r="W7804" s="38">
        <f t="shared" ca="1" si="242"/>
        <v>0</v>
      </c>
    </row>
    <row r="7805" spans="1:23" s="36" customFormat="1" ht="18.75">
      <c r="A7805" s="34"/>
      <c r="B7805" s="39"/>
      <c r="C7805" s="39"/>
      <c r="D7805" s="35"/>
      <c r="E7805" s="40"/>
      <c r="F7805" s="39"/>
      <c r="G7805" s="39"/>
      <c r="H7805" s="39"/>
      <c r="I7805" s="34"/>
      <c r="J7805" s="34"/>
      <c r="K7805" s="34"/>
      <c r="L7805" s="34"/>
      <c r="M7805" s="43" t="str">
        <f ca="1">IFERROR(OFFSET('Maximum minutes'!$C$1,T7805,MATCH(IF(G7805&lt;&gt;"",G7805,F7805),OFFSET('Maximum minutes'!$C$1,T7805-1,0,1,U7805+1),0)-1)*IF(OR(ISNUMBER(J7805),J7805="sans examen"),1,0)*IF(W7805&lt;MinDate,1,0),"")</f>
        <v/>
      </c>
      <c r="N7805" s="36">
        <f t="shared" ca="1" si="243"/>
        <v>0</v>
      </c>
      <c r="O7805" s="36" t="e">
        <f ca="1">LEFT(OFFSET(Lists!$Q$2,MATCH(E7805,Lists!$R$3:$R$19,0),0),4)</f>
        <v>#N/A</v>
      </c>
      <c r="P7805" s="36" t="e">
        <f ca="1">MATCH(O7805,Lists!$S$2:$S$640,1)</f>
        <v>#N/A</v>
      </c>
      <c r="Q7805" s="36" t="e">
        <f ca="1">MATCH(LEFT(OFFSET(Lists!$Q$2,MATCH(E7805,Lists!$R$3:$R$19,0)+1,0),4),Lists!$S$3:$S$640,1)</f>
        <v>#N/A</v>
      </c>
      <c r="R7805" s="36" t="e">
        <f ca="1">LEFT(OFFSET(Lists!$S$2,P7805-1+MATCH(F7805,OFFSET(Lists!$T$3,P7805-1,0,Q7805-P7805+1),0),0),6)</f>
        <v>#N/A</v>
      </c>
      <c r="S7805" s="36" t="e">
        <f ca="1">VLOOKUP(R7805,Lists!B:D,3,FALSE)</f>
        <v>#N/A</v>
      </c>
      <c r="T7805" s="36" t="str">
        <f>IF(F7805&lt;&gt;"",MATCH(R7805,'Maximum minutes'!B:B,0),"")</f>
        <v/>
      </c>
      <c r="U7805" s="36">
        <f ca="1">IF(F7805&lt;&gt;"",COUNTA(OFFSET('Maximum minutes'!$C$1,'Annexe A1 Cours'!T7805,0,1,50)),0)</f>
        <v>0</v>
      </c>
      <c r="V7805" s="37">
        <f ca="1">IFERROR(OFFSET('Maximum minutes'!$C$1,T7805+1,-1+MATCH(G7805,OFFSET('Maximum minutes'!$C$1,T7805-1,0,1,50),0)),0)</f>
        <v>0</v>
      </c>
      <c r="W7805" s="38">
        <f t="shared" ca="1" si="242"/>
        <v>0</v>
      </c>
    </row>
    <row r="7806" spans="1:23" s="36" customFormat="1" ht="18.75">
      <c r="A7806" s="34"/>
      <c r="B7806" s="39"/>
      <c r="C7806" s="39"/>
      <c r="D7806" s="35"/>
      <c r="E7806" s="40"/>
      <c r="F7806" s="39"/>
      <c r="G7806" s="39"/>
      <c r="H7806" s="39"/>
      <c r="I7806" s="34"/>
      <c r="J7806" s="34"/>
      <c r="K7806" s="34"/>
      <c r="L7806" s="34"/>
      <c r="M7806" s="43" t="str">
        <f ca="1">IFERROR(OFFSET('Maximum minutes'!$C$1,T7806,MATCH(IF(G7806&lt;&gt;"",G7806,F7806),OFFSET('Maximum minutes'!$C$1,T7806-1,0,1,U7806+1),0)-1)*IF(OR(ISNUMBER(J7806),J7806="sans examen"),1,0)*IF(W7806&lt;MinDate,1,0),"")</f>
        <v/>
      </c>
      <c r="N7806" s="36">
        <f t="shared" ca="1" si="243"/>
        <v>0</v>
      </c>
      <c r="O7806" s="36" t="e">
        <f ca="1">LEFT(OFFSET(Lists!$Q$2,MATCH(E7806,Lists!$R$3:$R$19,0),0),4)</f>
        <v>#N/A</v>
      </c>
      <c r="P7806" s="36" t="e">
        <f ca="1">MATCH(O7806,Lists!$S$2:$S$640,1)</f>
        <v>#N/A</v>
      </c>
      <c r="Q7806" s="36" t="e">
        <f ca="1">MATCH(LEFT(OFFSET(Lists!$Q$2,MATCH(E7806,Lists!$R$3:$R$19,0)+1,0),4),Lists!$S$3:$S$640,1)</f>
        <v>#N/A</v>
      </c>
      <c r="R7806" s="36" t="e">
        <f ca="1">LEFT(OFFSET(Lists!$S$2,P7806-1+MATCH(F7806,OFFSET(Lists!$T$3,P7806-1,0,Q7806-P7806+1),0),0),6)</f>
        <v>#N/A</v>
      </c>
      <c r="S7806" s="36" t="e">
        <f ca="1">VLOOKUP(R7806,Lists!B:D,3,FALSE)</f>
        <v>#N/A</v>
      </c>
      <c r="T7806" s="36" t="str">
        <f>IF(F7806&lt;&gt;"",MATCH(R7806,'Maximum minutes'!B:B,0),"")</f>
        <v/>
      </c>
      <c r="U7806" s="36">
        <f ca="1">IF(F7806&lt;&gt;"",COUNTA(OFFSET('Maximum minutes'!$C$1,'Annexe A1 Cours'!T7806,0,1,50)),0)</f>
        <v>0</v>
      </c>
      <c r="V7806" s="37">
        <f ca="1">IFERROR(OFFSET('Maximum minutes'!$C$1,T7806+1,-1+MATCH(G7806,OFFSET('Maximum minutes'!$C$1,T7806-1,0,1,50),0)),0)</f>
        <v>0</v>
      </c>
      <c r="W7806" s="38">
        <f t="shared" ca="1" si="242"/>
        <v>0</v>
      </c>
    </row>
    <row r="7807" spans="1:23" s="36" customFormat="1" ht="18.75">
      <c r="A7807" s="34"/>
      <c r="B7807" s="39"/>
      <c r="C7807" s="39"/>
      <c r="D7807" s="35"/>
      <c r="E7807" s="40"/>
      <c r="F7807" s="39"/>
      <c r="G7807" s="39"/>
      <c r="H7807" s="39"/>
      <c r="I7807" s="34"/>
      <c r="J7807" s="34"/>
      <c r="K7807" s="34"/>
      <c r="L7807" s="34"/>
      <c r="M7807" s="43" t="str">
        <f ca="1">IFERROR(OFFSET('Maximum minutes'!$C$1,T7807,MATCH(IF(G7807&lt;&gt;"",G7807,F7807),OFFSET('Maximum minutes'!$C$1,T7807-1,0,1,U7807+1),0)-1)*IF(OR(ISNUMBER(J7807),J7807="sans examen"),1,0)*IF(W7807&lt;MinDate,1,0),"")</f>
        <v/>
      </c>
      <c r="N7807" s="36">
        <f t="shared" ca="1" si="243"/>
        <v>0</v>
      </c>
      <c r="O7807" s="36" t="e">
        <f ca="1">LEFT(OFFSET(Lists!$Q$2,MATCH(E7807,Lists!$R$3:$R$19,0),0),4)</f>
        <v>#N/A</v>
      </c>
      <c r="P7807" s="36" t="e">
        <f ca="1">MATCH(O7807,Lists!$S$2:$S$640,1)</f>
        <v>#N/A</v>
      </c>
      <c r="Q7807" s="36" t="e">
        <f ca="1">MATCH(LEFT(OFFSET(Lists!$Q$2,MATCH(E7807,Lists!$R$3:$R$19,0)+1,0),4),Lists!$S$3:$S$640,1)</f>
        <v>#N/A</v>
      </c>
      <c r="R7807" s="36" t="e">
        <f ca="1">LEFT(OFFSET(Lists!$S$2,P7807-1+MATCH(F7807,OFFSET(Lists!$T$3,P7807-1,0,Q7807-P7807+1),0),0),6)</f>
        <v>#N/A</v>
      </c>
      <c r="S7807" s="36" t="e">
        <f ca="1">VLOOKUP(R7807,Lists!B:D,3,FALSE)</f>
        <v>#N/A</v>
      </c>
      <c r="T7807" s="36" t="str">
        <f>IF(F7807&lt;&gt;"",MATCH(R7807,'Maximum minutes'!B:B,0),"")</f>
        <v/>
      </c>
      <c r="U7807" s="36">
        <f ca="1">IF(F7807&lt;&gt;"",COUNTA(OFFSET('Maximum minutes'!$C$1,'Annexe A1 Cours'!T7807,0,1,50)),0)</f>
        <v>0</v>
      </c>
      <c r="V7807" s="37">
        <f ca="1">IFERROR(OFFSET('Maximum minutes'!$C$1,T7807+1,-1+MATCH(G7807,OFFSET('Maximum minutes'!$C$1,T7807-1,0,1,50),0)),0)</f>
        <v>0</v>
      </c>
      <c r="W7807" s="38">
        <f t="shared" ca="1" si="242"/>
        <v>0</v>
      </c>
    </row>
    <row r="7808" spans="1:23" s="36" customFormat="1" ht="18.75">
      <c r="A7808" s="34"/>
      <c r="B7808" s="39"/>
      <c r="C7808" s="39"/>
      <c r="D7808" s="35"/>
      <c r="E7808" s="40"/>
      <c r="F7808" s="39"/>
      <c r="G7808" s="39"/>
      <c r="H7808" s="39"/>
      <c r="I7808" s="34"/>
      <c r="J7808" s="34"/>
      <c r="K7808" s="34"/>
      <c r="L7808" s="34"/>
      <c r="M7808" s="43" t="str">
        <f ca="1">IFERROR(OFFSET('Maximum minutes'!$C$1,T7808,MATCH(IF(G7808&lt;&gt;"",G7808,F7808),OFFSET('Maximum minutes'!$C$1,T7808-1,0,1,U7808+1),0)-1)*IF(OR(ISNUMBER(J7808),J7808="sans examen"),1,0)*IF(W7808&lt;MinDate,1,0),"")</f>
        <v/>
      </c>
      <c r="N7808" s="36">
        <f t="shared" ca="1" si="243"/>
        <v>0</v>
      </c>
      <c r="O7808" s="36" t="e">
        <f ca="1">LEFT(OFFSET(Lists!$Q$2,MATCH(E7808,Lists!$R$3:$R$19,0),0),4)</f>
        <v>#N/A</v>
      </c>
      <c r="P7808" s="36" t="e">
        <f ca="1">MATCH(O7808,Lists!$S$2:$S$640,1)</f>
        <v>#N/A</v>
      </c>
      <c r="Q7808" s="36" t="e">
        <f ca="1">MATCH(LEFT(OFFSET(Lists!$Q$2,MATCH(E7808,Lists!$R$3:$R$19,0)+1,0),4),Lists!$S$3:$S$640,1)</f>
        <v>#N/A</v>
      </c>
      <c r="R7808" s="36" t="e">
        <f ca="1">LEFT(OFFSET(Lists!$S$2,P7808-1+MATCH(F7808,OFFSET(Lists!$T$3,P7808-1,0,Q7808-P7808+1),0),0),6)</f>
        <v>#N/A</v>
      </c>
      <c r="S7808" s="36" t="e">
        <f ca="1">VLOOKUP(R7808,Lists!B:D,3,FALSE)</f>
        <v>#N/A</v>
      </c>
      <c r="T7808" s="36" t="str">
        <f>IF(F7808&lt;&gt;"",MATCH(R7808,'Maximum minutes'!B:B,0),"")</f>
        <v/>
      </c>
      <c r="U7808" s="36">
        <f ca="1">IF(F7808&lt;&gt;"",COUNTA(OFFSET('Maximum minutes'!$C$1,'Annexe A1 Cours'!T7808,0,1,50)),0)</f>
        <v>0</v>
      </c>
      <c r="V7808" s="37">
        <f ca="1">IFERROR(OFFSET('Maximum minutes'!$C$1,T7808+1,-1+MATCH(G7808,OFFSET('Maximum minutes'!$C$1,T7808-1,0,1,50),0)),0)</f>
        <v>0</v>
      </c>
      <c r="W7808" s="38">
        <f t="shared" ca="1" si="242"/>
        <v>0</v>
      </c>
    </row>
    <row r="7809" spans="1:23" s="36" customFormat="1" ht="18.75">
      <c r="A7809" s="34"/>
      <c r="B7809" s="39"/>
      <c r="C7809" s="39"/>
      <c r="D7809" s="35"/>
      <c r="E7809" s="40"/>
      <c r="F7809" s="39"/>
      <c r="G7809" s="39"/>
      <c r="H7809" s="39"/>
      <c r="I7809" s="34"/>
      <c r="J7809" s="34"/>
      <c r="K7809" s="34"/>
      <c r="L7809" s="34"/>
      <c r="M7809" s="43" t="str">
        <f ca="1">IFERROR(OFFSET('Maximum minutes'!$C$1,T7809,MATCH(IF(G7809&lt;&gt;"",G7809,F7809),OFFSET('Maximum minutes'!$C$1,T7809-1,0,1,U7809+1),0)-1)*IF(OR(ISNUMBER(J7809),J7809="sans examen"),1,0)*IF(W7809&lt;MinDate,1,0),"")</f>
        <v/>
      </c>
      <c r="N7809" s="36">
        <f t="shared" ca="1" si="243"/>
        <v>0</v>
      </c>
      <c r="O7809" s="36" t="e">
        <f ca="1">LEFT(OFFSET(Lists!$Q$2,MATCH(E7809,Lists!$R$3:$R$19,0),0),4)</f>
        <v>#N/A</v>
      </c>
      <c r="P7809" s="36" t="e">
        <f ca="1">MATCH(O7809,Lists!$S$2:$S$640,1)</f>
        <v>#N/A</v>
      </c>
      <c r="Q7809" s="36" t="e">
        <f ca="1">MATCH(LEFT(OFFSET(Lists!$Q$2,MATCH(E7809,Lists!$R$3:$R$19,0)+1,0),4),Lists!$S$3:$S$640,1)</f>
        <v>#N/A</v>
      </c>
      <c r="R7809" s="36" t="e">
        <f ca="1">LEFT(OFFSET(Lists!$S$2,P7809-1+MATCH(F7809,OFFSET(Lists!$T$3,P7809-1,0,Q7809-P7809+1),0),0),6)</f>
        <v>#N/A</v>
      </c>
      <c r="S7809" s="36" t="e">
        <f ca="1">VLOOKUP(R7809,Lists!B:D,3,FALSE)</f>
        <v>#N/A</v>
      </c>
      <c r="T7809" s="36" t="str">
        <f>IF(F7809&lt;&gt;"",MATCH(R7809,'Maximum minutes'!B:B,0),"")</f>
        <v/>
      </c>
      <c r="U7809" s="36">
        <f ca="1">IF(F7809&lt;&gt;"",COUNTA(OFFSET('Maximum minutes'!$C$1,'Annexe A1 Cours'!T7809,0,1,50)),0)</f>
        <v>0</v>
      </c>
      <c r="V7809" s="37">
        <f ca="1">IFERROR(OFFSET('Maximum minutes'!$C$1,T7809+1,-1+MATCH(G7809,OFFSET('Maximum minutes'!$C$1,T7809-1,0,1,50),0)),0)</f>
        <v>0</v>
      </c>
      <c r="W7809" s="38">
        <f t="shared" ca="1" si="242"/>
        <v>0</v>
      </c>
    </row>
    <row r="7810" spans="1:23" s="36" customFormat="1" ht="18.75">
      <c r="A7810" s="34"/>
      <c r="B7810" s="39"/>
      <c r="C7810" s="39"/>
      <c r="D7810" s="35"/>
      <c r="E7810" s="40"/>
      <c r="F7810" s="39"/>
      <c r="G7810" s="39"/>
      <c r="H7810" s="39"/>
      <c r="I7810" s="34"/>
      <c r="J7810" s="34"/>
      <c r="K7810" s="34"/>
      <c r="L7810" s="34"/>
      <c r="M7810" s="43" t="str">
        <f ca="1">IFERROR(OFFSET('Maximum minutes'!$C$1,T7810,MATCH(IF(G7810&lt;&gt;"",G7810,F7810),OFFSET('Maximum minutes'!$C$1,T7810-1,0,1,U7810+1),0)-1)*IF(OR(ISNUMBER(J7810),J7810="sans examen"),1,0)*IF(W7810&lt;MinDate,1,0),"")</f>
        <v/>
      </c>
      <c r="N7810" s="36">
        <f t="shared" ca="1" si="243"/>
        <v>0</v>
      </c>
      <c r="O7810" s="36" t="e">
        <f ca="1">LEFT(OFFSET(Lists!$Q$2,MATCH(E7810,Lists!$R$3:$R$19,0),0),4)</f>
        <v>#N/A</v>
      </c>
      <c r="P7810" s="36" t="e">
        <f ca="1">MATCH(O7810,Lists!$S$2:$S$640,1)</f>
        <v>#N/A</v>
      </c>
      <c r="Q7810" s="36" t="e">
        <f ca="1">MATCH(LEFT(OFFSET(Lists!$Q$2,MATCH(E7810,Lists!$R$3:$R$19,0)+1,0),4),Lists!$S$3:$S$640,1)</f>
        <v>#N/A</v>
      </c>
      <c r="R7810" s="36" t="e">
        <f ca="1">LEFT(OFFSET(Lists!$S$2,P7810-1+MATCH(F7810,OFFSET(Lists!$T$3,P7810-1,0,Q7810-P7810+1),0),0),6)</f>
        <v>#N/A</v>
      </c>
      <c r="S7810" s="36" t="e">
        <f ca="1">VLOOKUP(R7810,Lists!B:D,3,FALSE)</f>
        <v>#N/A</v>
      </c>
      <c r="T7810" s="36" t="str">
        <f>IF(F7810&lt;&gt;"",MATCH(R7810,'Maximum minutes'!B:B,0),"")</f>
        <v/>
      </c>
      <c r="U7810" s="36">
        <f ca="1">IF(F7810&lt;&gt;"",COUNTA(OFFSET('Maximum minutes'!$C$1,'Annexe A1 Cours'!T7810,0,1,50)),0)</f>
        <v>0</v>
      </c>
      <c r="V7810" s="37">
        <f ca="1">IFERROR(OFFSET('Maximum minutes'!$C$1,T7810+1,-1+MATCH(G7810,OFFSET('Maximum minutes'!$C$1,T7810-1,0,1,50),0)),0)</f>
        <v>0</v>
      </c>
      <c r="W7810" s="38">
        <f t="shared" ca="1" si="242"/>
        <v>0</v>
      </c>
    </row>
    <row r="7811" spans="1:23" s="36" customFormat="1" ht="18.75">
      <c r="A7811" s="34"/>
      <c r="B7811" s="39"/>
      <c r="C7811" s="39"/>
      <c r="D7811" s="35"/>
      <c r="E7811" s="40"/>
      <c r="F7811" s="39"/>
      <c r="G7811" s="39"/>
      <c r="H7811" s="39"/>
      <c r="I7811" s="34"/>
      <c r="J7811" s="34"/>
      <c r="K7811" s="34"/>
      <c r="L7811" s="34"/>
      <c r="M7811" s="43" t="str">
        <f ca="1">IFERROR(OFFSET('Maximum minutes'!$C$1,T7811,MATCH(IF(G7811&lt;&gt;"",G7811,F7811),OFFSET('Maximum minutes'!$C$1,T7811-1,0,1,U7811+1),0)-1)*IF(OR(ISNUMBER(J7811),J7811="sans examen"),1,0)*IF(W7811&lt;MinDate,1,0),"")</f>
        <v/>
      </c>
      <c r="N7811" s="36">
        <f t="shared" ca="1" si="243"/>
        <v>0</v>
      </c>
      <c r="O7811" s="36" t="e">
        <f ca="1">LEFT(OFFSET(Lists!$Q$2,MATCH(E7811,Lists!$R$3:$R$19,0),0),4)</f>
        <v>#N/A</v>
      </c>
      <c r="P7811" s="36" t="e">
        <f ca="1">MATCH(O7811,Lists!$S$2:$S$640,1)</f>
        <v>#N/A</v>
      </c>
      <c r="Q7811" s="36" t="e">
        <f ca="1">MATCH(LEFT(OFFSET(Lists!$Q$2,MATCH(E7811,Lists!$R$3:$R$19,0)+1,0),4),Lists!$S$3:$S$640,1)</f>
        <v>#N/A</v>
      </c>
      <c r="R7811" s="36" t="e">
        <f ca="1">LEFT(OFFSET(Lists!$S$2,P7811-1+MATCH(F7811,OFFSET(Lists!$T$3,P7811-1,0,Q7811-P7811+1),0),0),6)</f>
        <v>#N/A</v>
      </c>
      <c r="S7811" s="36" t="e">
        <f ca="1">VLOOKUP(R7811,Lists!B:D,3,FALSE)</f>
        <v>#N/A</v>
      </c>
      <c r="T7811" s="36" t="str">
        <f>IF(F7811&lt;&gt;"",MATCH(R7811,'Maximum minutes'!B:B,0),"")</f>
        <v/>
      </c>
      <c r="U7811" s="36">
        <f ca="1">IF(F7811&lt;&gt;"",COUNTA(OFFSET('Maximum minutes'!$C$1,'Annexe A1 Cours'!T7811,0,1,50)),0)</f>
        <v>0</v>
      </c>
      <c r="V7811" s="37">
        <f ca="1">IFERROR(OFFSET('Maximum minutes'!$C$1,T7811+1,-1+MATCH(G7811,OFFSET('Maximum minutes'!$C$1,T7811-1,0,1,50),0)),0)</f>
        <v>0</v>
      </c>
      <c r="W7811" s="38">
        <f t="shared" ca="1" si="242"/>
        <v>0</v>
      </c>
    </row>
    <row r="7812" spans="1:23" s="36" customFormat="1" ht="18.75">
      <c r="A7812" s="34"/>
      <c r="B7812" s="39"/>
      <c r="C7812" s="39"/>
      <c r="D7812" s="35"/>
      <c r="E7812" s="40"/>
      <c r="F7812" s="39"/>
      <c r="G7812" s="39"/>
      <c r="H7812" s="39"/>
      <c r="I7812" s="34"/>
      <c r="J7812" s="34"/>
      <c r="K7812" s="34"/>
      <c r="L7812" s="34"/>
      <c r="M7812" s="43" t="str">
        <f ca="1">IFERROR(OFFSET('Maximum minutes'!$C$1,T7812,MATCH(IF(G7812&lt;&gt;"",G7812,F7812),OFFSET('Maximum minutes'!$C$1,T7812-1,0,1,U7812+1),0)-1)*IF(OR(ISNUMBER(J7812),J7812="sans examen"),1,0)*IF(W7812&lt;MinDate,1,0),"")</f>
        <v/>
      </c>
      <c r="N7812" s="36">
        <f t="shared" ca="1" si="243"/>
        <v>0</v>
      </c>
      <c r="O7812" s="36" t="e">
        <f ca="1">LEFT(OFFSET(Lists!$Q$2,MATCH(E7812,Lists!$R$3:$R$19,0),0),4)</f>
        <v>#N/A</v>
      </c>
      <c r="P7812" s="36" t="e">
        <f ca="1">MATCH(O7812,Lists!$S$2:$S$640,1)</f>
        <v>#N/A</v>
      </c>
      <c r="Q7812" s="36" t="e">
        <f ca="1">MATCH(LEFT(OFFSET(Lists!$Q$2,MATCH(E7812,Lists!$R$3:$R$19,0)+1,0),4),Lists!$S$3:$S$640,1)</f>
        <v>#N/A</v>
      </c>
      <c r="R7812" s="36" t="e">
        <f ca="1">LEFT(OFFSET(Lists!$S$2,P7812-1+MATCH(F7812,OFFSET(Lists!$T$3,P7812-1,0,Q7812-P7812+1),0),0),6)</f>
        <v>#N/A</v>
      </c>
      <c r="S7812" s="36" t="e">
        <f ca="1">VLOOKUP(R7812,Lists!B:D,3,FALSE)</f>
        <v>#N/A</v>
      </c>
      <c r="T7812" s="36" t="str">
        <f>IF(F7812&lt;&gt;"",MATCH(R7812,'Maximum minutes'!B:B,0),"")</f>
        <v/>
      </c>
      <c r="U7812" s="36">
        <f ca="1">IF(F7812&lt;&gt;"",COUNTA(OFFSET('Maximum minutes'!$C$1,'Annexe A1 Cours'!T7812,0,1,50)),0)</f>
        <v>0</v>
      </c>
      <c r="V7812" s="37">
        <f ca="1">IFERROR(OFFSET('Maximum minutes'!$C$1,T7812+1,-1+MATCH(G7812,OFFSET('Maximum minutes'!$C$1,T7812-1,0,1,50),0)),0)</f>
        <v>0</v>
      </c>
      <c r="W7812" s="38">
        <f t="shared" ca="1" si="242"/>
        <v>0</v>
      </c>
    </row>
    <row r="7813" spans="1:23" s="36" customFormat="1" ht="18.75">
      <c r="A7813" s="34"/>
      <c r="B7813" s="39"/>
      <c r="C7813" s="39"/>
      <c r="D7813" s="35"/>
      <c r="E7813" s="40"/>
      <c r="F7813" s="39"/>
      <c r="G7813" s="39"/>
      <c r="H7813" s="39"/>
      <c r="I7813" s="34"/>
      <c r="J7813" s="34"/>
      <c r="K7813" s="34"/>
      <c r="L7813" s="34"/>
      <c r="M7813" s="43" t="str">
        <f ca="1">IFERROR(OFFSET('Maximum minutes'!$C$1,T7813,MATCH(IF(G7813&lt;&gt;"",G7813,F7813),OFFSET('Maximum minutes'!$C$1,T7813-1,0,1,U7813+1),0)-1)*IF(OR(ISNUMBER(J7813),J7813="sans examen"),1,0)*IF(W7813&lt;MinDate,1,0),"")</f>
        <v/>
      </c>
      <c r="N7813" s="36">
        <f t="shared" ca="1" si="243"/>
        <v>0</v>
      </c>
      <c r="O7813" s="36" t="e">
        <f ca="1">LEFT(OFFSET(Lists!$Q$2,MATCH(E7813,Lists!$R$3:$R$19,0),0),4)</f>
        <v>#N/A</v>
      </c>
      <c r="P7813" s="36" t="e">
        <f ca="1">MATCH(O7813,Lists!$S$2:$S$640,1)</f>
        <v>#N/A</v>
      </c>
      <c r="Q7813" s="36" t="e">
        <f ca="1">MATCH(LEFT(OFFSET(Lists!$Q$2,MATCH(E7813,Lists!$R$3:$R$19,0)+1,0),4),Lists!$S$3:$S$640,1)</f>
        <v>#N/A</v>
      </c>
      <c r="R7813" s="36" t="e">
        <f ca="1">LEFT(OFFSET(Lists!$S$2,P7813-1+MATCH(F7813,OFFSET(Lists!$T$3,P7813-1,0,Q7813-P7813+1),0),0),6)</f>
        <v>#N/A</v>
      </c>
      <c r="S7813" s="36" t="e">
        <f ca="1">VLOOKUP(R7813,Lists!B:D,3,FALSE)</f>
        <v>#N/A</v>
      </c>
      <c r="T7813" s="36" t="str">
        <f>IF(F7813&lt;&gt;"",MATCH(R7813,'Maximum minutes'!B:B,0),"")</f>
        <v/>
      </c>
      <c r="U7813" s="36">
        <f ca="1">IF(F7813&lt;&gt;"",COUNTA(OFFSET('Maximum minutes'!$C$1,'Annexe A1 Cours'!T7813,0,1,50)),0)</f>
        <v>0</v>
      </c>
      <c r="V7813" s="37">
        <f ca="1">IFERROR(OFFSET('Maximum minutes'!$C$1,T7813+1,-1+MATCH(G7813,OFFSET('Maximum minutes'!$C$1,T7813-1,0,1,50),0)),0)</f>
        <v>0</v>
      </c>
      <c r="W7813" s="38">
        <f t="shared" ca="1" si="242"/>
        <v>0</v>
      </c>
    </row>
    <row r="7814" spans="1:23" s="36" customFormat="1" ht="18.75">
      <c r="A7814" s="34"/>
      <c r="B7814" s="39"/>
      <c r="C7814" s="39"/>
      <c r="D7814" s="35"/>
      <c r="E7814" s="40"/>
      <c r="F7814" s="39"/>
      <c r="G7814" s="39"/>
      <c r="H7814" s="39"/>
      <c r="I7814" s="34"/>
      <c r="J7814" s="34"/>
      <c r="K7814" s="34"/>
      <c r="L7814" s="34"/>
      <c r="M7814" s="43" t="str">
        <f ca="1">IFERROR(OFFSET('Maximum minutes'!$C$1,T7814,MATCH(IF(G7814&lt;&gt;"",G7814,F7814),OFFSET('Maximum minutes'!$C$1,T7814-1,0,1,U7814+1),0)-1)*IF(OR(ISNUMBER(J7814),J7814="sans examen"),1,0)*IF(W7814&lt;MinDate,1,0),"")</f>
        <v/>
      </c>
      <c r="N7814" s="36">
        <f t="shared" ca="1" si="243"/>
        <v>0</v>
      </c>
      <c r="O7814" s="36" t="e">
        <f ca="1">LEFT(OFFSET(Lists!$Q$2,MATCH(E7814,Lists!$R$3:$R$19,0),0),4)</f>
        <v>#N/A</v>
      </c>
      <c r="P7814" s="36" t="e">
        <f ca="1">MATCH(O7814,Lists!$S$2:$S$640,1)</f>
        <v>#N/A</v>
      </c>
      <c r="Q7814" s="36" t="e">
        <f ca="1">MATCH(LEFT(OFFSET(Lists!$Q$2,MATCH(E7814,Lists!$R$3:$R$19,0)+1,0),4),Lists!$S$3:$S$640,1)</f>
        <v>#N/A</v>
      </c>
      <c r="R7814" s="36" t="e">
        <f ca="1">LEFT(OFFSET(Lists!$S$2,P7814-1+MATCH(F7814,OFFSET(Lists!$T$3,P7814-1,0,Q7814-P7814+1),0),0),6)</f>
        <v>#N/A</v>
      </c>
      <c r="S7814" s="36" t="e">
        <f ca="1">VLOOKUP(R7814,Lists!B:D,3,FALSE)</f>
        <v>#N/A</v>
      </c>
      <c r="T7814" s="36" t="str">
        <f>IF(F7814&lt;&gt;"",MATCH(R7814,'Maximum minutes'!B:B,0),"")</f>
        <v/>
      </c>
      <c r="U7814" s="36">
        <f ca="1">IF(F7814&lt;&gt;"",COUNTA(OFFSET('Maximum minutes'!$C$1,'Annexe A1 Cours'!T7814,0,1,50)),0)</f>
        <v>0</v>
      </c>
      <c r="V7814" s="37">
        <f ca="1">IFERROR(OFFSET('Maximum minutes'!$C$1,T7814+1,-1+MATCH(G7814,OFFSET('Maximum minutes'!$C$1,T7814-1,0,1,50),0)),0)</f>
        <v>0</v>
      </c>
      <c r="W7814" s="38">
        <f t="shared" ca="1" si="242"/>
        <v>0</v>
      </c>
    </row>
    <row r="7815" spans="1:23" s="36" customFormat="1" ht="18.75">
      <c r="A7815" s="34"/>
      <c r="B7815" s="39"/>
      <c r="C7815" s="39"/>
      <c r="D7815" s="35"/>
      <c r="E7815" s="40"/>
      <c r="F7815" s="39"/>
      <c r="G7815" s="39"/>
      <c r="H7815" s="39"/>
      <c r="I7815" s="34"/>
      <c r="J7815" s="34"/>
      <c r="K7815" s="34"/>
      <c r="L7815" s="34"/>
      <c r="M7815" s="43" t="str">
        <f ca="1">IFERROR(OFFSET('Maximum minutes'!$C$1,T7815,MATCH(IF(G7815&lt;&gt;"",G7815,F7815),OFFSET('Maximum minutes'!$C$1,T7815-1,0,1,U7815+1),0)-1)*IF(OR(ISNUMBER(J7815),J7815="sans examen"),1,0)*IF(W7815&lt;MinDate,1,0),"")</f>
        <v/>
      </c>
      <c r="N7815" s="36">
        <f t="shared" ca="1" si="243"/>
        <v>0</v>
      </c>
      <c r="O7815" s="36" t="e">
        <f ca="1">LEFT(OFFSET(Lists!$Q$2,MATCH(E7815,Lists!$R$3:$R$19,0),0),4)</f>
        <v>#N/A</v>
      </c>
      <c r="P7815" s="36" t="e">
        <f ca="1">MATCH(O7815,Lists!$S$2:$S$640,1)</f>
        <v>#N/A</v>
      </c>
      <c r="Q7815" s="36" t="e">
        <f ca="1">MATCH(LEFT(OFFSET(Lists!$Q$2,MATCH(E7815,Lists!$R$3:$R$19,0)+1,0),4),Lists!$S$3:$S$640,1)</f>
        <v>#N/A</v>
      </c>
      <c r="R7815" s="36" t="e">
        <f ca="1">LEFT(OFFSET(Lists!$S$2,P7815-1+MATCH(F7815,OFFSET(Lists!$T$3,P7815-1,0,Q7815-P7815+1),0),0),6)</f>
        <v>#N/A</v>
      </c>
      <c r="S7815" s="36" t="e">
        <f ca="1">VLOOKUP(R7815,Lists!B:D,3,FALSE)</f>
        <v>#N/A</v>
      </c>
      <c r="T7815" s="36" t="str">
        <f>IF(F7815&lt;&gt;"",MATCH(R7815,'Maximum minutes'!B:B,0),"")</f>
        <v/>
      </c>
      <c r="U7815" s="36">
        <f ca="1">IF(F7815&lt;&gt;"",COUNTA(OFFSET('Maximum minutes'!$C$1,'Annexe A1 Cours'!T7815,0,1,50)),0)</f>
        <v>0</v>
      </c>
      <c r="V7815" s="37">
        <f ca="1">IFERROR(OFFSET('Maximum minutes'!$C$1,T7815+1,-1+MATCH(G7815,OFFSET('Maximum minutes'!$C$1,T7815-1,0,1,50),0)),0)</f>
        <v>0</v>
      </c>
      <c r="W7815" s="38">
        <f t="shared" ref="W7815:W7878" ca="1" si="244">IFERROR(DATE(YEAR(D7815)+V7815,MONTH(D7815),DAY(D7815)),"")</f>
        <v>0</v>
      </c>
    </row>
    <row r="7816" spans="1:23" s="36" customFormat="1" ht="18.75">
      <c r="A7816" s="34"/>
      <c r="B7816" s="39"/>
      <c r="C7816" s="39"/>
      <c r="D7816" s="35"/>
      <c r="E7816" s="40"/>
      <c r="F7816" s="39"/>
      <c r="G7816" s="39"/>
      <c r="H7816" s="39"/>
      <c r="I7816" s="34"/>
      <c r="J7816" s="34"/>
      <c r="K7816" s="34"/>
      <c r="L7816" s="34"/>
      <c r="M7816" s="43" t="str">
        <f ca="1">IFERROR(OFFSET('Maximum minutes'!$C$1,T7816,MATCH(IF(G7816&lt;&gt;"",G7816,F7816),OFFSET('Maximum minutes'!$C$1,T7816-1,0,1,U7816+1),0)-1)*IF(OR(ISNUMBER(J7816),J7816="sans examen"),1,0)*IF(W7816&lt;MinDate,1,0),"")</f>
        <v/>
      </c>
      <c r="N7816" s="36">
        <f t="shared" ref="N7816:N7879" ca="1" si="245">IF(K7816&gt;0,MIN(K7816,M7816),0)*IF(M7816="",0,1)</f>
        <v>0</v>
      </c>
      <c r="O7816" s="36" t="e">
        <f ca="1">LEFT(OFFSET(Lists!$Q$2,MATCH(E7816,Lists!$R$3:$R$19,0),0),4)</f>
        <v>#N/A</v>
      </c>
      <c r="P7816" s="36" t="e">
        <f ca="1">MATCH(O7816,Lists!$S$2:$S$640,1)</f>
        <v>#N/A</v>
      </c>
      <c r="Q7816" s="36" t="e">
        <f ca="1">MATCH(LEFT(OFFSET(Lists!$Q$2,MATCH(E7816,Lists!$R$3:$R$19,0)+1,0),4),Lists!$S$3:$S$640,1)</f>
        <v>#N/A</v>
      </c>
      <c r="R7816" s="36" t="e">
        <f ca="1">LEFT(OFFSET(Lists!$S$2,P7816-1+MATCH(F7816,OFFSET(Lists!$T$3,P7816-1,0,Q7816-P7816+1),0),0),6)</f>
        <v>#N/A</v>
      </c>
      <c r="S7816" s="36" t="e">
        <f ca="1">VLOOKUP(R7816,Lists!B:D,3,FALSE)</f>
        <v>#N/A</v>
      </c>
      <c r="T7816" s="36" t="str">
        <f>IF(F7816&lt;&gt;"",MATCH(R7816,'Maximum minutes'!B:B,0),"")</f>
        <v/>
      </c>
      <c r="U7816" s="36">
        <f ca="1">IF(F7816&lt;&gt;"",COUNTA(OFFSET('Maximum minutes'!$C$1,'Annexe A1 Cours'!T7816,0,1,50)),0)</f>
        <v>0</v>
      </c>
      <c r="V7816" s="37">
        <f ca="1">IFERROR(OFFSET('Maximum minutes'!$C$1,T7816+1,-1+MATCH(G7816,OFFSET('Maximum minutes'!$C$1,T7816-1,0,1,50),0)),0)</f>
        <v>0</v>
      </c>
      <c r="W7816" s="38">
        <f t="shared" ca="1" si="244"/>
        <v>0</v>
      </c>
    </row>
    <row r="7817" spans="1:23" s="36" customFormat="1" ht="18.75">
      <c r="A7817" s="34"/>
      <c r="B7817" s="39"/>
      <c r="C7817" s="39"/>
      <c r="D7817" s="35"/>
      <c r="E7817" s="40"/>
      <c r="F7817" s="39"/>
      <c r="G7817" s="39"/>
      <c r="H7817" s="39"/>
      <c r="I7817" s="34"/>
      <c r="J7817" s="34"/>
      <c r="K7817" s="34"/>
      <c r="L7817" s="34"/>
      <c r="M7817" s="43" t="str">
        <f ca="1">IFERROR(OFFSET('Maximum minutes'!$C$1,T7817,MATCH(IF(G7817&lt;&gt;"",G7817,F7817),OFFSET('Maximum minutes'!$C$1,T7817-1,0,1,U7817+1),0)-1)*IF(OR(ISNUMBER(J7817),J7817="sans examen"),1,0)*IF(W7817&lt;MinDate,1,0),"")</f>
        <v/>
      </c>
      <c r="N7817" s="36">
        <f t="shared" ca="1" si="245"/>
        <v>0</v>
      </c>
      <c r="O7817" s="36" t="e">
        <f ca="1">LEFT(OFFSET(Lists!$Q$2,MATCH(E7817,Lists!$R$3:$R$19,0),0),4)</f>
        <v>#N/A</v>
      </c>
      <c r="P7817" s="36" t="e">
        <f ca="1">MATCH(O7817,Lists!$S$2:$S$640,1)</f>
        <v>#N/A</v>
      </c>
      <c r="Q7817" s="36" t="e">
        <f ca="1">MATCH(LEFT(OFFSET(Lists!$Q$2,MATCH(E7817,Lists!$R$3:$R$19,0)+1,0),4),Lists!$S$3:$S$640,1)</f>
        <v>#N/A</v>
      </c>
      <c r="R7817" s="36" t="e">
        <f ca="1">LEFT(OFFSET(Lists!$S$2,P7817-1+MATCH(F7817,OFFSET(Lists!$T$3,P7817-1,0,Q7817-P7817+1),0),0),6)</f>
        <v>#N/A</v>
      </c>
      <c r="S7817" s="36" t="e">
        <f ca="1">VLOOKUP(R7817,Lists!B:D,3,FALSE)</f>
        <v>#N/A</v>
      </c>
      <c r="T7817" s="36" t="str">
        <f>IF(F7817&lt;&gt;"",MATCH(R7817,'Maximum minutes'!B:B,0),"")</f>
        <v/>
      </c>
      <c r="U7817" s="36">
        <f ca="1">IF(F7817&lt;&gt;"",COUNTA(OFFSET('Maximum minutes'!$C$1,'Annexe A1 Cours'!T7817,0,1,50)),0)</f>
        <v>0</v>
      </c>
      <c r="V7817" s="37">
        <f ca="1">IFERROR(OFFSET('Maximum minutes'!$C$1,T7817+1,-1+MATCH(G7817,OFFSET('Maximum minutes'!$C$1,T7817-1,0,1,50),0)),0)</f>
        <v>0</v>
      </c>
      <c r="W7817" s="38">
        <f t="shared" ca="1" si="244"/>
        <v>0</v>
      </c>
    </row>
    <row r="7818" spans="1:23" s="36" customFormat="1" ht="18.75">
      <c r="A7818" s="34"/>
      <c r="B7818" s="39"/>
      <c r="C7818" s="39"/>
      <c r="D7818" s="35"/>
      <c r="E7818" s="40"/>
      <c r="F7818" s="39"/>
      <c r="G7818" s="39"/>
      <c r="H7818" s="39"/>
      <c r="I7818" s="34"/>
      <c r="J7818" s="34"/>
      <c r="K7818" s="34"/>
      <c r="L7818" s="34"/>
      <c r="M7818" s="43" t="str">
        <f ca="1">IFERROR(OFFSET('Maximum minutes'!$C$1,T7818,MATCH(IF(G7818&lt;&gt;"",G7818,F7818),OFFSET('Maximum minutes'!$C$1,T7818-1,0,1,U7818+1),0)-1)*IF(OR(ISNUMBER(J7818),J7818="sans examen"),1,0)*IF(W7818&lt;MinDate,1,0),"")</f>
        <v/>
      </c>
      <c r="N7818" s="36">
        <f t="shared" ca="1" si="245"/>
        <v>0</v>
      </c>
      <c r="O7818" s="36" t="e">
        <f ca="1">LEFT(OFFSET(Lists!$Q$2,MATCH(E7818,Lists!$R$3:$R$19,0),0),4)</f>
        <v>#N/A</v>
      </c>
      <c r="P7818" s="36" t="e">
        <f ca="1">MATCH(O7818,Lists!$S$2:$S$640,1)</f>
        <v>#N/A</v>
      </c>
      <c r="Q7818" s="36" t="e">
        <f ca="1">MATCH(LEFT(OFFSET(Lists!$Q$2,MATCH(E7818,Lists!$R$3:$R$19,0)+1,0),4),Lists!$S$3:$S$640,1)</f>
        <v>#N/A</v>
      </c>
      <c r="R7818" s="36" t="e">
        <f ca="1">LEFT(OFFSET(Lists!$S$2,P7818-1+MATCH(F7818,OFFSET(Lists!$T$3,P7818-1,0,Q7818-P7818+1),0),0),6)</f>
        <v>#N/A</v>
      </c>
      <c r="S7818" s="36" t="e">
        <f ca="1">VLOOKUP(R7818,Lists!B:D,3,FALSE)</f>
        <v>#N/A</v>
      </c>
      <c r="T7818" s="36" t="str">
        <f>IF(F7818&lt;&gt;"",MATCH(R7818,'Maximum minutes'!B:B,0),"")</f>
        <v/>
      </c>
      <c r="U7818" s="36">
        <f ca="1">IF(F7818&lt;&gt;"",COUNTA(OFFSET('Maximum minutes'!$C$1,'Annexe A1 Cours'!T7818,0,1,50)),0)</f>
        <v>0</v>
      </c>
      <c r="V7818" s="37">
        <f ca="1">IFERROR(OFFSET('Maximum minutes'!$C$1,T7818+1,-1+MATCH(G7818,OFFSET('Maximum minutes'!$C$1,T7818-1,0,1,50),0)),0)</f>
        <v>0</v>
      </c>
      <c r="W7818" s="38">
        <f t="shared" ca="1" si="244"/>
        <v>0</v>
      </c>
    </row>
    <row r="7819" spans="1:23" s="36" customFormat="1" ht="18.75">
      <c r="A7819" s="34"/>
      <c r="B7819" s="39"/>
      <c r="C7819" s="39"/>
      <c r="D7819" s="35"/>
      <c r="E7819" s="40"/>
      <c r="F7819" s="39"/>
      <c r="G7819" s="39"/>
      <c r="H7819" s="39"/>
      <c r="I7819" s="34"/>
      <c r="J7819" s="34"/>
      <c r="K7819" s="34"/>
      <c r="L7819" s="34"/>
      <c r="M7819" s="43" t="str">
        <f ca="1">IFERROR(OFFSET('Maximum minutes'!$C$1,T7819,MATCH(IF(G7819&lt;&gt;"",G7819,F7819),OFFSET('Maximum minutes'!$C$1,T7819-1,0,1,U7819+1),0)-1)*IF(OR(ISNUMBER(J7819),J7819="sans examen"),1,0)*IF(W7819&lt;MinDate,1,0),"")</f>
        <v/>
      </c>
      <c r="N7819" s="36">
        <f t="shared" ca="1" si="245"/>
        <v>0</v>
      </c>
      <c r="O7819" s="36" t="e">
        <f ca="1">LEFT(OFFSET(Lists!$Q$2,MATCH(E7819,Lists!$R$3:$R$19,0),0),4)</f>
        <v>#N/A</v>
      </c>
      <c r="P7819" s="36" t="e">
        <f ca="1">MATCH(O7819,Lists!$S$2:$S$640,1)</f>
        <v>#N/A</v>
      </c>
      <c r="Q7819" s="36" t="e">
        <f ca="1">MATCH(LEFT(OFFSET(Lists!$Q$2,MATCH(E7819,Lists!$R$3:$R$19,0)+1,0),4),Lists!$S$3:$S$640,1)</f>
        <v>#N/A</v>
      </c>
      <c r="R7819" s="36" t="e">
        <f ca="1">LEFT(OFFSET(Lists!$S$2,P7819-1+MATCH(F7819,OFFSET(Lists!$T$3,P7819-1,0,Q7819-P7819+1),0),0),6)</f>
        <v>#N/A</v>
      </c>
      <c r="S7819" s="36" t="e">
        <f ca="1">VLOOKUP(R7819,Lists!B:D,3,FALSE)</f>
        <v>#N/A</v>
      </c>
      <c r="T7819" s="36" t="str">
        <f>IF(F7819&lt;&gt;"",MATCH(R7819,'Maximum minutes'!B:B,0),"")</f>
        <v/>
      </c>
      <c r="U7819" s="36">
        <f ca="1">IF(F7819&lt;&gt;"",COUNTA(OFFSET('Maximum minutes'!$C$1,'Annexe A1 Cours'!T7819,0,1,50)),0)</f>
        <v>0</v>
      </c>
      <c r="V7819" s="37">
        <f ca="1">IFERROR(OFFSET('Maximum minutes'!$C$1,T7819+1,-1+MATCH(G7819,OFFSET('Maximum minutes'!$C$1,T7819-1,0,1,50),0)),0)</f>
        <v>0</v>
      </c>
      <c r="W7819" s="38">
        <f t="shared" ca="1" si="244"/>
        <v>0</v>
      </c>
    </row>
    <row r="7820" spans="1:23" s="36" customFormat="1" ht="18.75">
      <c r="A7820" s="34"/>
      <c r="B7820" s="39"/>
      <c r="C7820" s="39"/>
      <c r="D7820" s="35"/>
      <c r="E7820" s="40"/>
      <c r="F7820" s="39"/>
      <c r="G7820" s="39"/>
      <c r="H7820" s="39"/>
      <c r="I7820" s="34"/>
      <c r="J7820" s="34"/>
      <c r="K7820" s="34"/>
      <c r="L7820" s="34"/>
      <c r="M7820" s="43" t="str">
        <f ca="1">IFERROR(OFFSET('Maximum minutes'!$C$1,T7820,MATCH(IF(G7820&lt;&gt;"",G7820,F7820),OFFSET('Maximum minutes'!$C$1,T7820-1,0,1,U7820+1),0)-1)*IF(OR(ISNUMBER(J7820),J7820="sans examen"),1,0)*IF(W7820&lt;MinDate,1,0),"")</f>
        <v/>
      </c>
      <c r="N7820" s="36">
        <f t="shared" ca="1" si="245"/>
        <v>0</v>
      </c>
      <c r="O7820" s="36" t="e">
        <f ca="1">LEFT(OFFSET(Lists!$Q$2,MATCH(E7820,Lists!$R$3:$R$19,0),0),4)</f>
        <v>#N/A</v>
      </c>
      <c r="P7820" s="36" t="e">
        <f ca="1">MATCH(O7820,Lists!$S$2:$S$640,1)</f>
        <v>#N/A</v>
      </c>
      <c r="Q7820" s="36" t="e">
        <f ca="1">MATCH(LEFT(OFFSET(Lists!$Q$2,MATCH(E7820,Lists!$R$3:$R$19,0)+1,0),4),Lists!$S$3:$S$640,1)</f>
        <v>#N/A</v>
      </c>
      <c r="R7820" s="36" t="e">
        <f ca="1">LEFT(OFFSET(Lists!$S$2,P7820-1+MATCH(F7820,OFFSET(Lists!$T$3,P7820-1,0,Q7820-P7820+1),0),0),6)</f>
        <v>#N/A</v>
      </c>
      <c r="S7820" s="36" t="e">
        <f ca="1">VLOOKUP(R7820,Lists!B:D,3,FALSE)</f>
        <v>#N/A</v>
      </c>
      <c r="T7820" s="36" t="str">
        <f>IF(F7820&lt;&gt;"",MATCH(R7820,'Maximum minutes'!B:B,0),"")</f>
        <v/>
      </c>
      <c r="U7820" s="36">
        <f ca="1">IF(F7820&lt;&gt;"",COUNTA(OFFSET('Maximum minutes'!$C$1,'Annexe A1 Cours'!T7820,0,1,50)),0)</f>
        <v>0</v>
      </c>
      <c r="V7820" s="37">
        <f ca="1">IFERROR(OFFSET('Maximum minutes'!$C$1,T7820+1,-1+MATCH(G7820,OFFSET('Maximum minutes'!$C$1,T7820-1,0,1,50),0)),0)</f>
        <v>0</v>
      </c>
      <c r="W7820" s="38">
        <f t="shared" ca="1" si="244"/>
        <v>0</v>
      </c>
    </row>
    <row r="7821" spans="1:23" s="36" customFormat="1" ht="18.75">
      <c r="A7821" s="34"/>
      <c r="B7821" s="39"/>
      <c r="C7821" s="39"/>
      <c r="D7821" s="35"/>
      <c r="E7821" s="40"/>
      <c r="F7821" s="39"/>
      <c r="G7821" s="39"/>
      <c r="H7821" s="39"/>
      <c r="I7821" s="34"/>
      <c r="J7821" s="34"/>
      <c r="K7821" s="34"/>
      <c r="L7821" s="34"/>
      <c r="M7821" s="43" t="str">
        <f ca="1">IFERROR(OFFSET('Maximum minutes'!$C$1,T7821,MATCH(IF(G7821&lt;&gt;"",G7821,F7821),OFFSET('Maximum minutes'!$C$1,T7821-1,0,1,U7821+1),0)-1)*IF(OR(ISNUMBER(J7821),J7821="sans examen"),1,0)*IF(W7821&lt;MinDate,1,0),"")</f>
        <v/>
      </c>
      <c r="N7821" s="36">
        <f t="shared" ca="1" si="245"/>
        <v>0</v>
      </c>
      <c r="O7821" s="36" t="e">
        <f ca="1">LEFT(OFFSET(Lists!$Q$2,MATCH(E7821,Lists!$R$3:$R$19,0),0),4)</f>
        <v>#N/A</v>
      </c>
      <c r="P7821" s="36" t="e">
        <f ca="1">MATCH(O7821,Lists!$S$2:$S$640,1)</f>
        <v>#N/A</v>
      </c>
      <c r="Q7821" s="36" t="e">
        <f ca="1">MATCH(LEFT(OFFSET(Lists!$Q$2,MATCH(E7821,Lists!$R$3:$R$19,0)+1,0),4),Lists!$S$3:$S$640,1)</f>
        <v>#N/A</v>
      </c>
      <c r="R7821" s="36" t="e">
        <f ca="1">LEFT(OFFSET(Lists!$S$2,P7821-1+MATCH(F7821,OFFSET(Lists!$T$3,P7821-1,0,Q7821-P7821+1),0),0),6)</f>
        <v>#N/A</v>
      </c>
      <c r="S7821" s="36" t="e">
        <f ca="1">VLOOKUP(R7821,Lists!B:D,3,FALSE)</f>
        <v>#N/A</v>
      </c>
      <c r="T7821" s="36" t="str">
        <f>IF(F7821&lt;&gt;"",MATCH(R7821,'Maximum minutes'!B:B,0),"")</f>
        <v/>
      </c>
      <c r="U7821" s="36">
        <f ca="1">IF(F7821&lt;&gt;"",COUNTA(OFFSET('Maximum minutes'!$C$1,'Annexe A1 Cours'!T7821,0,1,50)),0)</f>
        <v>0</v>
      </c>
      <c r="V7821" s="37">
        <f ca="1">IFERROR(OFFSET('Maximum minutes'!$C$1,T7821+1,-1+MATCH(G7821,OFFSET('Maximum minutes'!$C$1,T7821-1,0,1,50),0)),0)</f>
        <v>0</v>
      </c>
      <c r="W7821" s="38">
        <f t="shared" ca="1" si="244"/>
        <v>0</v>
      </c>
    </row>
    <row r="7822" spans="1:23" s="36" customFormat="1" ht="18.75">
      <c r="A7822" s="34"/>
      <c r="B7822" s="39"/>
      <c r="C7822" s="39"/>
      <c r="D7822" s="35"/>
      <c r="E7822" s="40"/>
      <c r="F7822" s="39"/>
      <c r="G7822" s="39"/>
      <c r="H7822" s="39"/>
      <c r="I7822" s="34"/>
      <c r="J7822" s="34"/>
      <c r="K7822" s="34"/>
      <c r="L7822" s="34"/>
      <c r="M7822" s="43" t="str">
        <f ca="1">IFERROR(OFFSET('Maximum minutes'!$C$1,T7822,MATCH(IF(G7822&lt;&gt;"",G7822,F7822),OFFSET('Maximum minutes'!$C$1,T7822-1,0,1,U7822+1),0)-1)*IF(OR(ISNUMBER(J7822),J7822="sans examen"),1,0)*IF(W7822&lt;MinDate,1,0),"")</f>
        <v/>
      </c>
      <c r="N7822" s="36">
        <f t="shared" ca="1" si="245"/>
        <v>0</v>
      </c>
      <c r="O7822" s="36" t="e">
        <f ca="1">LEFT(OFFSET(Lists!$Q$2,MATCH(E7822,Lists!$R$3:$R$19,0),0),4)</f>
        <v>#N/A</v>
      </c>
      <c r="P7822" s="36" t="e">
        <f ca="1">MATCH(O7822,Lists!$S$2:$S$640,1)</f>
        <v>#N/A</v>
      </c>
      <c r="Q7822" s="36" t="e">
        <f ca="1">MATCH(LEFT(OFFSET(Lists!$Q$2,MATCH(E7822,Lists!$R$3:$R$19,0)+1,0),4),Lists!$S$3:$S$640,1)</f>
        <v>#N/A</v>
      </c>
      <c r="R7822" s="36" t="e">
        <f ca="1">LEFT(OFFSET(Lists!$S$2,P7822-1+MATCH(F7822,OFFSET(Lists!$T$3,P7822-1,0,Q7822-P7822+1),0),0),6)</f>
        <v>#N/A</v>
      </c>
      <c r="S7822" s="36" t="e">
        <f ca="1">VLOOKUP(R7822,Lists!B:D,3,FALSE)</f>
        <v>#N/A</v>
      </c>
      <c r="T7822" s="36" t="str">
        <f>IF(F7822&lt;&gt;"",MATCH(R7822,'Maximum minutes'!B:B,0),"")</f>
        <v/>
      </c>
      <c r="U7822" s="36">
        <f ca="1">IF(F7822&lt;&gt;"",COUNTA(OFFSET('Maximum minutes'!$C$1,'Annexe A1 Cours'!T7822,0,1,50)),0)</f>
        <v>0</v>
      </c>
      <c r="V7822" s="37">
        <f ca="1">IFERROR(OFFSET('Maximum minutes'!$C$1,T7822+1,-1+MATCH(G7822,OFFSET('Maximum minutes'!$C$1,T7822-1,0,1,50),0)),0)</f>
        <v>0</v>
      </c>
      <c r="W7822" s="38">
        <f t="shared" ca="1" si="244"/>
        <v>0</v>
      </c>
    </row>
    <row r="7823" spans="1:23" s="36" customFormat="1" ht="18.75">
      <c r="A7823" s="34"/>
      <c r="B7823" s="39"/>
      <c r="C7823" s="39"/>
      <c r="D7823" s="35"/>
      <c r="E7823" s="40"/>
      <c r="F7823" s="39"/>
      <c r="G7823" s="39"/>
      <c r="H7823" s="39"/>
      <c r="I7823" s="34"/>
      <c r="J7823" s="34"/>
      <c r="K7823" s="34"/>
      <c r="L7823" s="34"/>
      <c r="M7823" s="43" t="str">
        <f ca="1">IFERROR(OFFSET('Maximum minutes'!$C$1,T7823,MATCH(IF(G7823&lt;&gt;"",G7823,F7823),OFFSET('Maximum minutes'!$C$1,T7823-1,0,1,U7823+1),0)-1)*IF(OR(ISNUMBER(J7823),J7823="sans examen"),1,0)*IF(W7823&lt;MinDate,1,0),"")</f>
        <v/>
      </c>
      <c r="N7823" s="36">
        <f t="shared" ca="1" si="245"/>
        <v>0</v>
      </c>
      <c r="O7823" s="36" t="e">
        <f ca="1">LEFT(OFFSET(Lists!$Q$2,MATCH(E7823,Lists!$R$3:$R$19,0),0),4)</f>
        <v>#N/A</v>
      </c>
      <c r="P7823" s="36" t="e">
        <f ca="1">MATCH(O7823,Lists!$S$2:$S$640,1)</f>
        <v>#N/A</v>
      </c>
      <c r="Q7823" s="36" t="e">
        <f ca="1">MATCH(LEFT(OFFSET(Lists!$Q$2,MATCH(E7823,Lists!$R$3:$R$19,0)+1,0),4),Lists!$S$3:$S$640,1)</f>
        <v>#N/A</v>
      </c>
      <c r="R7823" s="36" t="e">
        <f ca="1">LEFT(OFFSET(Lists!$S$2,P7823-1+MATCH(F7823,OFFSET(Lists!$T$3,P7823-1,0,Q7823-P7823+1),0),0),6)</f>
        <v>#N/A</v>
      </c>
      <c r="S7823" s="36" t="e">
        <f ca="1">VLOOKUP(R7823,Lists!B:D,3,FALSE)</f>
        <v>#N/A</v>
      </c>
      <c r="T7823" s="36" t="str">
        <f>IF(F7823&lt;&gt;"",MATCH(R7823,'Maximum minutes'!B:B,0),"")</f>
        <v/>
      </c>
      <c r="U7823" s="36">
        <f ca="1">IF(F7823&lt;&gt;"",COUNTA(OFFSET('Maximum minutes'!$C$1,'Annexe A1 Cours'!T7823,0,1,50)),0)</f>
        <v>0</v>
      </c>
      <c r="V7823" s="37">
        <f ca="1">IFERROR(OFFSET('Maximum minutes'!$C$1,T7823+1,-1+MATCH(G7823,OFFSET('Maximum minutes'!$C$1,T7823-1,0,1,50),0)),0)</f>
        <v>0</v>
      </c>
      <c r="W7823" s="38">
        <f t="shared" ca="1" si="244"/>
        <v>0</v>
      </c>
    </row>
    <row r="7824" spans="1:23" s="36" customFormat="1" ht="18.75">
      <c r="A7824" s="34"/>
      <c r="B7824" s="39"/>
      <c r="C7824" s="39"/>
      <c r="D7824" s="35"/>
      <c r="E7824" s="40"/>
      <c r="F7824" s="39"/>
      <c r="G7824" s="39"/>
      <c r="H7824" s="39"/>
      <c r="I7824" s="34"/>
      <c r="J7824" s="34"/>
      <c r="K7824" s="34"/>
      <c r="L7824" s="34"/>
      <c r="M7824" s="43" t="str">
        <f ca="1">IFERROR(OFFSET('Maximum minutes'!$C$1,T7824,MATCH(IF(G7824&lt;&gt;"",G7824,F7824),OFFSET('Maximum minutes'!$C$1,T7824-1,0,1,U7824+1),0)-1)*IF(OR(ISNUMBER(J7824),J7824="sans examen"),1,0)*IF(W7824&lt;MinDate,1,0),"")</f>
        <v/>
      </c>
      <c r="N7824" s="36">
        <f t="shared" ca="1" si="245"/>
        <v>0</v>
      </c>
      <c r="O7824" s="36" t="e">
        <f ca="1">LEFT(OFFSET(Lists!$Q$2,MATCH(E7824,Lists!$R$3:$R$19,0),0),4)</f>
        <v>#N/A</v>
      </c>
      <c r="P7824" s="36" t="e">
        <f ca="1">MATCH(O7824,Lists!$S$2:$S$640,1)</f>
        <v>#N/A</v>
      </c>
      <c r="Q7824" s="36" t="e">
        <f ca="1">MATCH(LEFT(OFFSET(Lists!$Q$2,MATCH(E7824,Lists!$R$3:$R$19,0)+1,0),4),Lists!$S$3:$S$640,1)</f>
        <v>#N/A</v>
      </c>
      <c r="R7824" s="36" t="e">
        <f ca="1">LEFT(OFFSET(Lists!$S$2,P7824-1+MATCH(F7824,OFFSET(Lists!$T$3,P7824-1,0,Q7824-P7824+1),0),0),6)</f>
        <v>#N/A</v>
      </c>
      <c r="S7824" s="36" t="e">
        <f ca="1">VLOOKUP(R7824,Lists!B:D,3,FALSE)</f>
        <v>#N/A</v>
      </c>
      <c r="T7824" s="36" t="str">
        <f>IF(F7824&lt;&gt;"",MATCH(R7824,'Maximum minutes'!B:B,0),"")</f>
        <v/>
      </c>
      <c r="U7824" s="36">
        <f ca="1">IF(F7824&lt;&gt;"",COUNTA(OFFSET('Maximum minutes'!$C$1,'Annexe A1 Cours'!T7824,0,1,50)),0)</f>
        <v>0</v>
      </c>
      <c r="V7824" s="37">
        <f ca="1">IFERROR(OFFSET('Maximum minutes'!$C$1,T7824+1,-1+MATCH(G7824,OFFSET('Maximum minutes'!$C$1,T7824-1,0,1,50),0)),0)</f>
        <v>0</v>
      </c>
      <c r="W7824" s="38">
        <f t="shared" ca="1" si="244"/>
        <v>0</v>
      </c>
    </row>
    <row r="7825" spans="1:23" s="36" customFormat="1" ht="18.75">
      <c r="A7825" s="34"/>
      <c r="B7825" s="39"/>
      <c r="C7825" s="39"/>
      <c r="D7825" s="35"/>
      <c r="E7825" s="40"/>
      <c r="F7825" s="39"/>
      <c r="G7825" s="39"/>
      <c r="H7825" s="39"/>
      <c r="I7825" s="34"/>
      <c r="J7825" s="34"/>
      <c r="K7825" s="34"/>
      <c r="L7825" s="34"/>
      <c r="M7825" s="43" t="str">
        <f ca="1">IFERROR(OFFSET('Maximum minutes'!$C$1,T7825,MATCH(IF(G7825&lt;&gt;"",G7825,F7825),OFFSET('Maximum minutes'!$C$1,T7825-1,0,1,U7825+1),0)-1)*IF(OR(ISNUMBER(J7825),J7825="sans examen"),1,0)*IF(W7825&lt;MinDate,1,0),"")</f>
        <v/>
      </c>
      <c r="N7825" s="36">
        <f t="shared" ca="1" si="245"/>
        <v>0</v>
      </c>
      <c r="O7825" s="36" t="e">
        <f ca="1">LEFT(OFFSET(Lists!$Q$2,MATCH(E7825,Lists!$R$3:$R$19,0),0),4)</f>
        <v>#N/A</v>
      </c>
      <c r="P7825" s="36" t="e">
        <f ca="1">MATCH(O7825,Lists!$S$2:$S$640,1)</f>
        <v>#N/A</v>
      </c>
      <c r="Q7825" s="36" t="e">
        <f ca="1">MATCH(LEFT(OFFSET(Lists!$Q$2,MATCH(E7825,Lists!$R$3:$R$19,0)+1,0),4),Lists!$S$3:$S$640,1)</f>
        <v>#N/A</v>
      </c>
      <c r="R7825" s="36" t="e">
        <f ca="1">LEFT(OFFSET(Lists!$S$2,P7825-1+MATCH(F7825,OFFSET(Lists!$T$3,P7825-1,0,Q7825-P7825+1),0),0),6)</f>
        <v>#N/A</v>
      </c>
      <c r="S7825" s="36" t="e">
        <f ca="1">VLOOKUP(R7825,Lists!B:D,3,FALSE)</f>
        <v>#N/A</v>
      </c>
      <c r="T7825" s="36" t="str">
        <f>IF(F7825&lt;&gt;"",MATCH(R7825,'Maximum minutes'!B:B,0),"")</f>
        <v/>
      </c>
      <c r="U7825" s="36">
        <f ca="1">IF(F7825&lt;&gt;"",COUNTA(OFFSET('Maximum minutes'!$C$1,'Annexe A1 Cours'!T7825,0,1,50)),0)</f>
        <v>0</v>
      </c>
      <c r="V7825" s="37">
        <f ca="1">IFERROR(OFFSET('Maximum minutes'!$C$1,T7825+1,-1+MATCH(G7825,OFFSET('Maximum minutes'!$C$1,T7825-1,0,1,50),0)),0)</f>
        <v>0</v>
      </c>
      <c r="W7825" s="38">
        <f t="shared" ca="1" si="244"/>
        <v>0</v>
      </c>
    </row>
    <row r="7826" spans="1:23" s="36" customFormat="1" ht="18.75">
      <c r="A7826" s="34"/>
      <c r="B7826" s="39"/>
      <c r="C7826" s="39"/>
      <c r="D7826" s="35"/>
      <c r="E7826" s="40"/>
      <c r="F7826" s="39"/>
      <c r="G7826" s="39"/>
      <c r="H7826" s="39"/>
      <c r="I7826" s="34"/>
      <c r="J7826" s="34"/>
      <c r="K7826" s="34"/>
      <c r="L7826" s="34"/>
      <c r="M7826" s="43" t="str">
        <f ca="1">IFERROR(OFFSET('Maximum minutes'!$C$1,T7826,MATCH(IF(G7826&lt;&gt;"",G7826,F7826),OFFSET('Maximum minutes'!$C$1,T7826-1,0,1,U7826+1),0)-1)*IF(OR(ISNUMBER(J7826),J7826="sans examen"),1,0)*IF(W7826&lt;MinDate,1,0),"")</f>
        <v/>
      </c>
      <c r="N7826" s="36">
        <f t="shared" ca="1" si="245"/>
        <v>0</v>
      </c>
      <c r="O7826" s="36" t="e">
        <f ca="1">LEFT(OFFSET(Lists!$Q$2,MATCH(E7826,Lists!$R$3:$R$19,0),0),4)</f>
        <v>#N/A</v>
      </c>
      <c r="P7826" s="36" t="e">
        <f ca="1">MATCH(O7826,Lists!$S$2:$S$640,1)</f>
        <v>#N/A</v>
      </c>
      <c r="Q7826" s="36" t="e">
        <f ca="1">MATCH(LEFT(OFFSET(Lists!$Q$2,MATCH(E7826,Lists!$R$3:$R$19,0)+1,0),4),Lists!$S$3:$S$640,1)</f>
        <v>#N/A</v>
      </c>
      <c r="R7826" s="36" t="e">
        <f ca="1">LEFT(OFFSET(Lists!$S$2,P7826-1+MATCH(F7826,OFFSET(Lists!$T$3,P7826-1,0,Q7826-P7826+1),0),0),6)</f>
        <v>#N/A</v>
      </c>
      <c r="S7826" s="36" t="e">
        <f ca="1">VLOOKUP(R7826,Lists!B:D,3,FALSE)</f>
        <v>#N/A</v>
      </c>
      <c r="T7826" s="36" t="str">
        <f>IF(F7826&lt;&gt;"",MATCH(R7826,'Maximum minutes'!B:B,0),"")</f>
        <v/>
      </c>
      <c r="U7826" s="36">
        <f ca="1">IF(F7826&lt;&gt;"",COUNTA(OFFSET('Maximum minutes'!$C$1,'Annexe A1 Cours'!T7826,0,1,50)),0)</f>
        <v>0</v>
      </c>
      <c r="V7826" s="37">
        <f ca="1">IFERROR(OFFSET('Maximum minutes'!$C$1,T7826+1,-1+MATCH(G7826,OFFSET('Maximum minutes'!$C$1,T7826-1,0,1,50),0)),0)</f>
        <v>0</v>
      </c>
      <c r="W7826" s="38">
        <f t="shared" ca="1" si="244"/>
        <v>0</v>
      </c>
    </row>
    <row r="7827" spans="1:23" s="36" customFormat="1" ht="18.75">
      <c r="A7827" s="34"/>
      <c r="B7827" s="39"/>
      <c r="C7827" s="39"/>
      <c r="D7827" s="35"/>
      <c r="E7827" s="40"/>
      <c r="F7827" s="39"/>
      <c r="G7827" s="39"/>
      <c r="H7827" s="39"/>
      <c r="I7827" s="34"/>
      <c r="J7827" s="34"/>
      <c r="K7827" s="34"/>
      <c r="L7827" s="34"/>
      <c r="M7827" s="43" t="str">
        <f ca="1">IFERROR(OFFSET('Maximum minutes'!$C$1,T7827,MATCH(IF(G7827&lt;&gt;"",G7827,F7827),OFFSET('Maximum minutes'!$C$1,T7827-1,0,1,U7827+1),0)-1)*IF(OR(ISNUMBER(J7827),J7827="sans examen"),1,0)*IF(W7827&lt;MinDate,1,0),"")</f>
        <v/>
      </c>
      <c r="N7827" s="36">
        <f t="shared" ca="1" si="245"/>
        <v>0</v>
      </c>
      <c r="O7827" s="36" t="e">
        <f ca="1">LEFT(OFFSET(Lists!$Q$2,MATCH(E7827,Lists!$R$3:$R$19,0),0),4)</f>
        <v>#N/A</v>
      </c>
      <c r="P7827" s="36" t="e">
        <f ca="1">MATCH(O7827,Lists!$S$2:$S$640,1)</f>
        <v>#N/A</v>
      </c>
      <c r="Q7827" s="36" t="e">
        <f ca="1">MATCH(LEFT(OFFSET(Lists!$Q$2,MATCH(E7827,Lists!$R$3:$R$19,0)+1,0),4),Lists!$S$3:$S$640,1)</f>
        <v>#N/A</v>
      </c>
      <c r="R7827" s="36" t="e">
        <f ca="1">LEFT(OFFSET(Lists!$S$2,P7827-1+MATCH(F7827,OFFSET(Lists!$T$3,P7827-1,0,Q7827-P7827+1),0),0),6)</f>
        <v>#N/A</v>
      </c>
      <c r="S7827" s="36" t="e">
        <f ca="1">VLOOKUP(R7827,Lists!B:D,3,FALSE)</f>
        <v>#N/A</v>
      </c>
      <c r="T7827" s="36" t="str">
        <f>IF(F7827&lt;&gt;"",MATCH(R7827,'Maximum minutes'!B:B,0),"")</f>
        <v/>
      </c>
      <c r="U7827" s="36">
        <f ca="1">IF(F7827&lt;&gt;"",COUNTA(OFFSET('Maximum minutes'!$C$1,'Annexe A1 Cours'!T7827,0,1,50)),0)</f>
        <v>0</v>
      </c>
      <c r="V7827" s="37">
        <f ca="1">IFERROR(OFFSET('Maximum minutes'!$C$1,T7827+1,-1+MATCH(G7827,OFFSET('Maximum minutes'!$C$1,T7827-1,0,1,50),0)),0)</f>
        <v>0</v>
      </c>
      <c r="W7827" s="38">
        <f t="shared" ca="1" si="244"/>
        <v>0</v>
      </c>
    </row>
    <row r="7828" spans="1:23" s="36" customFormat="1" ht="18.75">
      <c r="A7828" s="34"/>
      <c r="B7828" s="39"/>
      <c r="C7828" s="39"/>
      <c r="D7828" s="35"/>
      <c r="E7828" s="40"/>
      <c r="F7828" s="39"/>
      <c r="G7828" s="39"/>
      <c r="H7828" s="39"/>
      <c r="I7828" s="34"/>
      <c r="J7828" s="34"/>
      <c r="K7828" s="34"/>
      <c r="L7828" s="34"/>
      <c r="M7828" s="43" t="str">
        <f ca="1">IFERROR(OFFSET('Maximum minutes'!$C$1,T7828,MATCH(IF(G7828&lt;&gt;"",G7828,F7828),OFFSET('Maximum minutes'!$C$1,T7828-1,0,1,U7828+1),0)-1)*IF(OR(ISNUMBER(J7828),J7828="sans examen"),1,0)*IF(W7828&lt;MinDate,1,0),"")</f>
        <v/>
      </c>
      <c r="N7828" s="36">
        <f t="shared" ca="1" si="245"/>
        <v>0</v>
      </c>
      <c r="O7828" s="36" t="e">
        <f ca="1">LEFT(OFFSET(Lists!$Q$2,MATCH(E7828,Lists!$R$3:$R$19,0),0),4)</f>
        <v>#N/A</v>
      </c>
      <c r="P7828" s="36" t="e">
        <f ca="1">MATCH(O7828,Lists!$S$2:$S$640,1)</f>
        <v>#N/A</v>
      </c>
      <c r="Q7828" s="36" t="e">
        <f ca="1">MATCH(LEFT(OFFSET(Lists!$Q$2,MATCH(E7828,Lists!$R$3:$R$19,0)+1,0),4),Lists!$S$3:$S$640,1)</f>
        <v>#N/A</v>
      </c>
      <c r="R7828" s="36" t="e">
        <f ca="1">LEFT(OFFSET(Lists!$S$2,P7828-1+MATCH(F7828,OFFSET(Lists!$T$3,P7828-1,0,Q7828-P7828+1),0),0),6)</f>
        <v>#N/A</v>
      </c>
      <c r="S7828" s="36" t="e">
        <f ca="1">VLOOKUP(R7828,Lists!B:D,3,FALSE)</f>
        <v>#N/A</v>
      </c>
      <c r="T7828" s="36" t="str">
        <f>IF(F7828&lt;&gt;"",MATCH(R7828,'Maximum minutes'!B:B,0),"")</f>
        <v/>
      </c>
      <c r="U7828" s="36">
        <f ca="1">IF(F7828&lt;&gt;"",COUNTA(OFFSET('Maximum minutes'!$C$1,'Annexe A1 Cours'!T7828,0,1,50)),0)</f>
        <v>0</v>
      </c>
      <c r="V7828" s="37">
        <f ca="1">IFERROR(OFFSET('Maximum minutes'!$C$1,T7828+1,-1+MATCH(G7828,OFFSET('Maximum minutes'!$C$1,T7828-1,0,1,50),0)),0)</f>
        <v>0</v>
      </c>
      <c r="W7828" s="38">
        <f t="shared" ca="1" si="244"/>
        <v>0</v>
      </c>
    </row>
    <row r="7829" spans="1:23" s="36" customFormat="1" ht="18.75">
      <c r="A7829" s="34"/>
      <c r="B7829" s="39"/>
      <c r="C7829" s="39"/>
      <c r="D7829" s="35"/>
      <c r="E7829" s="40"/>
      <c r="F7829" s="39"/>
      <c r="G7829" s="39"/>
      <c r="H7829" s="39"/>
      <c r="I7829" s="34"/>
      <c r="J7829" s="34"/>
      <c r="K7829" s="34"/>
      <c r="L7829" s="34"/>
      <c r="M7829" s="43" t="str">
        <f ca="1">IFERROR(OFFSET('Maximum minutes'!$C$1,T7829,MATCH(IF(G7829&lt;&gt;"",G7829,F7829),OFFSET('Maximum minutes'!$C$1,T7829-1,0,1,U7829+1),0)-1)*IF(OR(ISNUMBER(J7829),J7829="sans examen"),1,0)*IF(W7829&lt;MinDate,1,0),"")</f>
        <v/>
      </c>
      <c r="N7829" s="36">
        <f t="shared" ca="1" si="245"/>
        <v>0</v>
      </c>
      <c r="O7829" s="36" t="e">
        <f ca="1">LEFT(OFFSET(Lists!$Q$2,MATCH(E7829,Lists!$R$3:$R$19,0),0),4)</f>
        <v>#N/A</v>
      </c>
      <c r="P7829" s="36" t="e">
        <f ca="1">MATCH(O7829,Lists!$S$2:$S$640,1)</f>
        <v>#N/A</v>
      </c>
      <c r="Q7829" s="36" t="e">
        <f ca="1">MATCH(LEFT(OFFSET(Lists!$Q$2,MATCH(E7829,Lists!$R$3:$R$19,0)+1,0),4),Lists!$S$3:$S$640,1)</f>
        <v>#N/A</v>
      </c>
      <c r="R7829" s="36" t="e">
        <f ca="1">LEFT(OFFSET(Lists!$S$2,P7829-1+MATCH(F7829,OFFSET(Lists!$T$3,P7829-1,0,Q7829-P7829+1),0),0),6)</f>
        <v>#N/A</v>
      </c>
      <c r="S7829" s="36" t="e">
        <f ca="1">VLOOKUP(R7829,Lists!B:D,3,FALSE)</f>
        <v>#N/A</v>
      </c>
      <c r="T7829" s="36" t="str">
        <f>IF(F7829&lt;&gt;"",MATCH(R7829,'Maximum minutes'!B:B,0),"")</f>
        <v/>
      </c>
      <c r="U7829" s="36">
        <f ca="1">IF(F7829&lt;&gt;"",COUNTA(OFFSET('Maximum minutes'!$C$1,'Annexe A1 Cours'!T7829,0,1,50)),0)</f>
        <v>0</v>
      </c>
      <c r="V7829" s="37">
        <f ca="1">IFERROR(OFFSET('Maximum minutes'!$C$1,T7829+1,-1+MATCH(G7829,OFFSET('Maximum minutes'!$C$1,T7829-1,0,1,50),0)),0)</f>
        <v>0</v>
      </c>
      <c r="W7829" s="38">
        <f t="shared" ca="1" si="244"/>
        <v>0</v>
      </c>
    </row>
    <row r="7830" spans="1:23" s="36" customFormat="1" ht="18.75">
      <c r="A7830" s="34"/>
      <c r="B7830" s="39"/>
      <c r="C7830" s="39"/>
      <c r="D7830" s="35"/>
      <c r="E7830" s="40"/>
      <c r="F7830" s="39"/>
      <c r="G7830" s="39"/>
      <c r="H7830" s="39"/>
      <c r="I7830" s="34"/>
      <c r="J7830" s="34"/>
      <c r="K7830" s="34"/>
      <c r="L7830" s="34"/>
      <c r="M7830" s="43" t="str">
        <f ca="1">IFERROR(OFFSET('Maximum minutes'!$C$1,T7830,MATCH(IF(G7830&lt;&gt;"",G7830,F7830),OFFSET('Maximum minutes'!$C$1,T7830-1,0,1,U7830+1),0)-1)*IF(OR(ISNUMBER(J7830),J7830="sans examen"),1,0)*IF(W7830&lt;MinDate,1,0),"")</f>
        <v/>
      </c>
      <c r="N7830" s="36">
        <f t="shared" ca="1" si="245"/>
        <v>0</v>
      </c>
      <c r="O7830" s="36" t="e">
        <f ca="1">LEFT(OFFSET(Lists!$Q$2,MATCH(E7830,Lists!$R$3:$R$19,0),0),4)</f>
        <v>#N/A</v>
      </c>
      <c r="P7830" s="36" t="e">
        <f ca="1">MATCH(O7830,Lists!$S$2:$S$640,1)</f>
        <v>#N/A</v>
      </c>
      <c r="Q7830" s="36" t="e">
        <f ca="1">MATCH(LEFT(OFFSET(Lists!$Q$2,MATCH(E7830,Lists!$R$3:$R$19,0)+1,0),4),Lists!$S$3:$S$640,1)</f>
        <v>#N/A</v>
      </c>
      <c r="R7830" s="36" t="e">
        <f ca="1">LEFT(OFFSET(Lists!$S$2,P7830-1+MATCH(F7830,OFFSET(Lists!$T$3,P7830-1,0,Q7830-P7830+1),0),0),6)</f>
        <v>#N/A</v>
      </c>
      <c r="S7830" s="36" t="e">
        <f ca="1">VLOOKUP(R7830,Lists!B:D,3,FALSE)</f>
        <v>#N/A</v>
      </c>
      <c r="T7830" s="36" t="str">
        <f>IF(F7830&lt;&gt;"",MATCH(R7830,'Maximum minutes'!B:B,0),"")</f>
        <v/>
      </c>
      <c r="U7830" s="36">
        <f ca="1">IF(F7830&lt;&gt;"",COUNTA(OFFSET('Maximum minutes'!$C$1,'Annexe A1 Cours'!T7830,0,1,50)),0)</f>
        <v>0</v>
      </c>
      <c r="V7830" s="37">
        <f ca="1">IFERROR(OFFSET('Maximum minutes'!$C$1,T7830+1,-1+MATCH(G7830,OFFSET('Maximum minutes'!$C$1,T7830-1,0,1,50),0)),0)</f>
        <v>0</v>
      </c>
      <c r="W7830" s="38">
        <f t="shared" ca="1" si="244"/>
        <v>0</v>
      </c>
    </row>
    <row r="7831" spans="1:23" s="36" customFormat="1" ht="18.75">
      <c r="A7831" s="34"/>
      <c r="B7831" s="39"/>
      <c r="C7831" s="39"/>
      <c r="D7831" s="35"/>
      <c r="E7831" s="40"/>
      <c r="F7831" s="39"/>
      <c r="G7831" s="39"/>
      <c r="H7831" s="39"/>
      <c r="I7831" s="34"/>
      <c r="J7831" s="34"/>
      <c r="K7831" s="34"/>
      <c r="L7831" s="34"/>
      <c r="M7831" s="43" t="str">
        <f ca="1">IFERROR(OFFSET('Maximum minutes'!$C$1,T7831,MATCH(IF(G7831&lt;&gt;"",G7831,F7831),OFFSET('Maximum minutes'!$C$1,T7831-1,0,1,U7831+1),0)-1)*IF(OR(ISNUMBER(J7831),J7831="sans examen"),1,0)*IF(W7831&lt;MinDate,1,0),"")</f>
        <v/>
      </c>
      <c r="N7831" s="36">
        <f t="shared" ca="1" si="245"/>
        <v>0</v>
      </c>
      <c r="O7831" s="36" t="e">
        <f ca="1">LEFT(OFFSET(Lists!$Q$2,MATCH(E7831,Lists!$R$3:$R$19,0),0),4)</f>
        <v>#N/A</v>
      </c>
      <c r="P7831" s="36" t="e">
        <f ca="1">MATCH(O7831,Lists!$S$2:$S$640,1)</f>
        <v>#N/A</v>
      </c>
      <c r="Q7831" s="36" t="e">
        <f ca="1">MATCH(LEFT(OFFSET(Lists!$Q$2,MATCH(E7831,Lists!$R$3:$R$19,0)+1,0),4),Lists!$S$3:$S$640,1)</f>
        <v>#N/A</v>
      </c>
      <c r="R7831" s="36" t="e">
        <f ca="1">LEFT(OFFSET(Lists!$S$2,P7831-1+MATCH(F7831,OFFSET(Lists!$T$3,P7831-1,0,Q7831-P7831+1),0),0),6)</f>
        <v>#N/A</v>
      </c>
      <c r="S7831" s="36" t="e">
        <f ca="1">VLOOKUP(R7831,Lists!B:D,3,FALSE)</f>
        <v>#N/A</v>
      </c>
      <c r="T7831" s="36" t="str">
        <f>IF(F7831&lt;&gt;"",MATCH(R7831,'Maximum minutes'!B:B,0),"")</f>
        <v/>
      </c>
      <c r="U7831" s="36">
        <f ca="1">IF(F7831&lt;&gt;"",COUNTA(OFFSET('Maximum minutes'!$C$1,'Annexe A1 Cours'!T7831,0,1,50)),0)</f>
        <v>0</v>
      </c>
      <c r="V7831" s="37">
        <f ca="1">IFERROR(OFFSET('Maximum minutes'!$C$1,T7831+1,-1+MATCH(G7831,OFFSET('Maximum minutes'!$C$1,T7831-1,0,1,50),0)),0)</f>
        <v>0</v>
      </c>
      <c r="W7831" s="38">
        <f t="shared" ca="1" si="244"/>
        <v>0</v>
      </c>
    </row>
    <row r="7832" spans="1:23" s="36" customFormat="1" ht="18.75">
      <c r="A7832" s="34"/>
      <c r="B7832" s="39"/>
      <c r="C7832" s="39"/>
      <c r="D7832" s="35"/>
      <c r="E7832" s="40"/>
      <c r="F7832" s="39"/>
      <c r="G7832" s="39"/>
      <c r="H7832" s="39"/>
      <c r="I7832" s="34"/>
      <c r="J7832" s="34"/>
      <c r="K7832" s="34"/>
      <c r="L7832" s="34"/>
      <c r="M7832" s="43" t="str">
        <f ca="1">IFERROR(OFFSET('Maximum minutes'!$C$1,T7832,MATCH(IF(G7832&lt;&gt;"",G7832,F7832),OFFSET('Maximum minutes'!$C$1,T7832-1,0,1,U7832+1),0)-1)*IF(OR(ISNUMBER(J7832),J7832="sans examen"),1,0)*IF(W7832&lt;MinDate,1,0),"")</f>
        <v/>
      </c>
      <c r="N7832" s="36">
        <f t="shared" ca="1" si="245"/>
        <v>0</v>
      </c>
      <c r="O7832" s="36" t="e">
        <f ca="1">LEFT(OFFSET(Lists!$Q$2,MATCH(E7832,Lists!$R$3:$R$19,0),0),4)</f>
        <v>#N/A</v>
      </c>
      <c r="P7832" s="36" t="e">
        <f ca="1">MATCH(O7832,Lists!$S$2:$S$640,1)</f>
        <v>#N/A</v>
      </c>
      <c r="Q7832" s="36" t="e">
        <f ca="1">MATCH(LEFT(OFFSET(Lists!$Q$2,MATCH(E7832,Lists!$R$3:$R$19,0)+1,0),4),Lists!$S$3:$S$640,1)</f>
        <v>#N/A</v>
      </c>
      <c r="R7832" s="36" t="e">
        <f ca="1">LEFT(OFFSET(Lists!$S$2,P7832-1+MATCH(F7832,OFFSET(Lists!$T$3,P7832-1,0,Q7832-P7832+1),0),0),6)</f>
        <v>#N/A</v>
      </c>
      <c r="S7832" s="36" t="e">
        <f ca="1">VLOOKUP(R7832,Lists!B:D,3,FALSE)</f>
        <v>#N/A</v>
      </c>
      <c r="T7832" s="36" t="str">
        <f>IF(F7832&lt;&gt;"",MATCH(R7832,'Maximum minutes'!B:B,0),"")</f>
        <v/>
      </c>
      <c r="U7832" s="36">
        <f ca="1">IF(F7832&lt;&gt;"",COUNTA(OFFSET('Maximum minutes'!$C$1,'Annexe A1 Cours'!T7832,0,1,50)),0)</f>
        <v>0</v>
      </c>
      <c r="V7832" s="37">
        <f ca="1">IFERROR(OFFSET('Maximum minutes'!$C$1,T7832+1,-1+MATCH(G7832,OFFSET('Maximum minutes'!$C$1,T7832-1,0,1,50),0)),0)</f>
        <v>0</v>
      </c>
      <c r="W7832" s="38">
        <f t="shared" ca="1" si="244"/>
        <v>0</v>
      </c>
    </row>
    <row r="7833" spans="1:23" s="36" customFormat="1" ht="18.75">
      <c r="A7833" s="34"/>
      <c r="B7833" s="39"/>
      <c r="C7833" s="39"/>
      <c r="D7833" s="35"/>
      <c r="E7833" s="40"/>
      <c r="F7833" s="39"/>
      <c r="G7833" s="39"/>
      <c r="H7833" s="39"/>
      <c r="I7833" s="34"/>
      <c r="J7833" s="34"/>
      <c r="K7833" s="34"/>
      <c r="L7833" s="34"/>
      <c r="M7833" s="43" t="str">
        <f ca="1">IFERROR(OFFSET('Maximum minutes'!$C$1,T7833,MATCH(IF(G7833&lt;&gt;"",G7833,F7833),OFFSET('Maximum minutes'!$C$1,T7833-1,0,1,U7833+1),0)-1)*IF(OR(ISNUMBER(J7833),J7833="sans examen"),1,0)*IF(W7833&lt;MinDate,1,0),"")</f>
        <v/>
      </c>
      <c r="N7833" s="36">
        <f t="shared" ca="1" si="245"/>
        <v>0</v>
      </c>
      <c r="O7833" s="36" t="e">
        <f ca="1">LEFT(OFFSET(Lists!$Q$2,MATCH(E7833,Lists!$R$3:$R$19,0),0),4)</f>
        <v>#N/A</v>
      </c>
      <c r="P7833" s="36" t="e">
        <f ca="1">MATCH(O7833,Lists!$S$2:$S$640,1)</f>
        <v>#N/A</v>
      </c>
      <c r="Q7833" s="36" t="e">
        <f ca="1">MATCH(LEFT(OFFSET(Lists!$Q$2,MATCH(E7833,Lists!$R$3:$R$19,0)+1,0),4),Lists!$S$3:$S$640,1)</f>
        <v>#N/A</v>
      </c>
      <c r="R7833" s="36" t="e">
        <f ca="1">LEFT(OFFSET(Lists!$S$2,P7833-1+MATCH(F7833,OFFSET(Lists!$T$3,P7833-1,0,Q7833-P7833+1),0),0),6)</f>
        <v>#N/A</v>
      </c>
      <c r="S7833" s="36" t="e">
        <f ca="1">VLOOKUP(R7833,Lists!B:D,3,FALSE)</f>
        <v>#N/A</v>
      </c>
      <c r="T7833" s="36" t="str">
        <f>IF(F7833&lt;&gt;"",MATCH(R7833,'Maximum minutes'!B:B,0),"")</f>
        <v/>
      </c>
      <c r="U7833" s="36">
        <f ca="1">IF(F7833&lt;&gt;"",COUNTA(OFFSET('Maximum minutes'!$C$1,'Annexe A1 Cours'!T7833,0,1,50)),0)</f>
        <v>0</v>
      </c>
      <c r="V7833" s="37">
        <f ca="1">IFERROR(OFFSET('Maximum minutes'!$C$1,T7833+1,-1+MATCH(G7833,OFFSET('Maximum minutes'!$C$1,T7833-1,0,1,50),0)),0)</f>
        <v>0</v>
      </c>
      <c r="W7833" s="38">
        <f t="shared" ca="1" si="244"/>
        <v>0</v>
      </c>
    </row>
    <row r="7834" spans="1:23" s="36" customFormat="1" ht="18.75">
      <c r="A7834" s="34"/>
      <c r="B7834" s="39"/>
      <c r="C7834" s="39"/>
      <c r="D7834" s="35"/>
      <c r="E7834" s="40"/>
      <c r="F7834" s="39"/>
      <c r="G7834" s="39"/>
      <c r="H7834" s="39"/>
      <c r="I7834" s="34"/>
      <c r="J7834" s="34"/>
      <c r="K7834" s="34"/>
      <c r="L7834" s="34"/>
      <c r="M7834" s="43" t="str">
        <f ca="1">IFERROR(OFFSET('Maximum minutes'!$C$1,T7834,MATCH(IF(G7834&lt;&gt;"",G7834,F7834),OFFSET('Maximum minutes'!$C$1,T7834-1,0,1,U7834+1),0)-1)*IF(OR(ISNUMBER(J7834),J7834="sans examen"),1,0)*IF(W7834&lt;MinDate,1,0),"")</f>
        <v/>
      </c>
      <c r="N7834" s="36">
        <f t="shared" ca="1" si="245"/>
        <v>0</v>
      </c>
      <c r="O7834" s="36" t="e">
        <f ca="1">LEFT(OFFSET(Lists!$Q$2,MATCH(E7834,Lists!$R$3:$R$19,0),0),4)</f>
        <v>#N/A</v>
      </c>
      <c r="P7834" s="36" t="e">
        <f ca="1">MATCH(O7834,Lists!$S$2:$S$640,1)</f>
        <v>#N/A</v>
      </c>
      <c r="Q7834" s="36" t="e">
        <f ca="1">MATCH(LEFT(OFFSET(Lists!$Q$2,MATCH(E7834,Lists!$R$3:$R$19,0)+1,0),4),Lists!$S$3:$S$640,1)</f>
        <v>#N/A</v>
      </c>
      <c r="R7834" s="36" t="e">
        <f ca="1">LEFT(OFFSET(Lists!$S$2,P7834-1+MATCH(F7834,OFFSET(Lists!$T$3,P7834-1,0,Q7834-P7834+1),0),0),6)</f>
        <v>#N/A</v>
      </c>
      <c r="S7834" s="36" t="e">
        <f ca="1">VLOOKUP(R7834,Lists!B:D,3,FALSE)</f>
        <v>#N/A</v>
      </c>
      <c r="T7834" s="36" t="str">
        <f>IF(F7834&lt;&gt;"",MATCH(R7834,'Maximum minutes'!B:B,0),"")</f>
        <v/>
      </c>
      <c r="U7834" s="36">
        <f ca="1">IF(F7834&lt;&gt;"",COUNTA(OFFSET('Maximum minutes'!$C$1,'Annexe A1 Cours'!T7834,0,1,50)),0)</f>
        <v>0</v>
      </c>
      <c r="V7834" s="37">
        <f ca="1">IFERROR(OFFSET('Maximum minutes'!$C$1,T7834+1,-1+MATCH(G7834,OFFSET('Maximum minutes'!$C$1,T7834-1,0,1,50),0)),0)</f>
        <v>0</v>
      </c>
      <c r="W7834" s="38">
        <f t="shared" ca="1" si="244"/>
        <v>0</v>
      </c>
    </row>
    <row r="7835" spans="1:23" s="36" customFormat="1" ht="18.75">
      <c r="A7835" s="34"/>
      <c r="B7835" s="39"/>
      <c r="C7835" s="39"/>
      <c r="D7835" s="35"/>
      <c r="E7835" s="40"/>
      <c r="F7835" s="39"/>
      <c r="G7835" s="39"/>
      <c r="H7835" s="39"/>
      <c r="I7835" s="34"/>
      <c r="J7835" s="34"/>
      <c r="K7835" s="34"/>
      <c r="L7835" s="34"/>
      <c r="M7835" s="43" t="str">
        <f ca="1">IFERROR(OFFSET('Maximum minutes'!$C$1,T7835,MATCH(IF(G7835&lt;&gt;"",G7835,F7835),OFFSET('Maximum minutes'!$C$1,T7835-1,0,1,U7835+1),0)-1)*IF(OR(ISNUMBER(J7835),J7835="sans examen"),1,0)*IF(W7835&lt;MinDate,1,0),"")</f>
        <v/>
      </c>
      <c r="N7835" s="36">
        <f t="shared" ca="1" si="245"/>
        <v>0</v>
      </c>
      <c r="O7835" s="36" t="e">
        <f ca="1">LEFT(OFFSET(Lists!$Q$2,MATCH(E7835,Lists!$R$3:$R$19,0),0),4)</f>
        <v>#N/A</v>
      </c>
      <c r="P7835" s="36" t="e">
        <f ca="1">MATCH(O7835,Lists!$S$2:$S$640,1)</f>
        <v>#N/A</v>
      </c>
      <c r="Q7835" s="36" t="e">
        <f ca="1">MATCH(LEFT(OFFSET(Lists!$Q$2,MATCH(E7835,Lists!$R$3:$R$19,0)+1,0),4),Lists!$S$3:$S$640,1)</f>
        <v>#N/A</v>
      </c>
      <c r="R7835" s="36" t="e">
        <f ca="1">LEFT(OFFSET(Lists!$S$2,P7835-1+MATCH(F7835,OFFSET(Lists!$T$3,P7835-1,0,Q7835-P7835+1),0),0),6)</f>
        <v>#N/A</v>
      </c>
      <c r="S7835" s="36" t="e">
        <f ca="1">VLOOKUP(R7835,Lists!B:D,3,FALSE)</f>
        <v>#N/A</v>
      </c>
      <c r="T7835" s="36" t="str">
        <f>IF(F7835&lt;&gt;"",MATCH(R7835,'Maximum minutes'!B:B,0),"")</f>
        <v/>
      </c>
      <c r="U7835" s="36">
        <f ca="1">IF(F7835&lt;&gt;"",COUNTA(OFFSET('Maximum minutes'!$C$1,'Annexe A1 Cours'!T7835,0,1,50)),0)</f>
        <v>0</v>
      </c>
      <c r="V7835" s="37">
        <f ca="1">IFERROR(OFFSET('Maximum minutes'!$C$1,T7835+1,-1+MATCH(G7835,OFFSET('Maximum minutes'!$C$1,T7835-1,0,1,50),0)),0)</f>
        <v>0</v>
      </c>
      <c r="W7835" s="38">
        <f t="shared" ca="1" si="244"/>
        <v>0</v>
      </c>
    </row>
    <row r="7836" spans="1:23" s="36" customFormat="1" ht="18.75">
      <c r="A7836" s="34"/>
      <c r="B7836" s="39"/>
      <c r="C7836" s="39"/>
      <c r="D7836" s="35"/>
      <c r="E7836" s="40"/>
      <c r="F7836" s="39"/>
      <c r="G7836" s="39"/>
      <c r="H7836" s="39"/>
      <c r="I7836" s="34"/>
      <c r="J7836" s="34"/>
      <c r="K7836" s="34"/>
      <c r="L7836" s="34"/>
      <c r="M7836" s="43" t="str">
        <f ca="1">IFERROR(OFFSET('Maximum minutes'!$C$1,T7836,MATCH(IF(G7836&lt;&gt;"",G7836,F7836),OFFSET('Maximum minutes'!$C$1,T7836-1,0,1,U7836+1),0)-1)*IF(OR(ISNUMBER(J7836),J7836="sans examen"),1,0)*IF(W7836&lt;MinDate,1,0),"")</f>
        <v/>
      </c>
      <c r="N7836" s="36">
        <f t="shared" ca="1" si="245"/>
        <v>0</v>
      </c>
      <c r="O7836" s="36" t="e">
        <f ca="1">LEFT(OFFSET(Lists!$Q$2,MATCH(E7836,Lists!$R$3:$R$19,0),0),4)</f>
        <v>#N/A</v>
      </c>
      <c r="P7836" s="36" t="e">
        <f ca="1">MATCH(O7836,Lists!$S$2:$S$640,1)</f>
        <v>#N/A</v>
      </c>
      <c r="Q7836" s="36" t="e">
        <f ca="1">MATCH(LEFT(OFFSET(Lists!$Q$2,MATCH(E7836,Lists!$R$3:$R$19,0)+1,0),4),Lists!$S$3:$S$640,1)</f>
        <v>#N/A</v>
      </c>
      <c r="R7836" s="36" t="e">
        <f ca="1">LEFT(OFFSET(Lists!$S$2,P7836-1+MATCH(F7836,OFFSET(Lists!$T$3,P7836-1,0,Q7836-P7836+1),0),0),6)</f>
        <v>#N/A</v>
      </c>
      <c r="S7836" s="36" t="e">
        <f ca="1">VLOOKUP(R7836,Lists!B:D,3,FALSE)</f>
        <v>#N/A</v>
      </c>
      <c r="T7836" s="36" t="str">
        <f>IF(F7836&lt;&gt;"",MATCH(R7836,'Maximum minutes'!B:B,0),"")</f>
        <v/>
      </c>
      <c r="U7836" s="36">
        <f ca="1">IF(F7836&lt;&gt;"",COUNTA(OFFSET('Maximum minutes'!$C$1,'Annexe A1 Cours'!T7836,0,1,50)),0)</f>
        <v>0</v>
      </c>
      <c r="V7836" s="37">
        <f ca="1">IFERROR(OFFSET('Maximum minutes'!$C$1,T7836+1,-1+MATCH(G7836,OFFSET('Maximum minutes'!$C$1,T7836-1,0,1,50),0)),0)</f>
        <v>0</v>
      </c>
      <c r="W7836" s="38">
        <f t="shared" ca="1" si="244"/>
        <v>0</v>
      </c>
    </row>
    <row r="7837" spans="1:23" s="36" customFormat="1" ht="18.75">
      <c r="A7837" s="34"/>
      <c r="B7837" s="39"/>
      <c r="C7837" s="39"/>
      <c r="D7837" s="35"/>
      <c r="E7837" s="40"/>
      <c r="F7837" s="39"/>
      <c r="G7837" s="39"/>
      <c r="H7837" s="39"/>
      <c r="I7837" s="34"/>
      <c r="J7837" s="34"/>
      <c r="K7837" s="34"/>
      <c r="L7837" s="34"/>
      <c r="M7837" s="43" t="str">
        <f ca="1">IFERROR(OFFSET('Maximum minutes'!$C$1,T7837,MATCH(IF(G7837&lt;&gt;"",G7837,F7837),OFFSET('Maximum minutes'!$C$1,T7837-1,0,1,U7837+1),0)-1)*IF(OR(ISNUMBER(J7837),J7837="sans examen"),1,0)*IF(W7837&lt;MinDate,1,0),"")</f>
        <v/>
      </c>
      <c r="N7837" s="36">
        <f t="shared" ca="1" si="245"/>
        <v>0</v>
      </c>
      <c r="O7837" s="36" t="e">
        <f ca="1">LEFT(OFFSET(Lists!$Q$2,MATCH(E7837,Lists!$R$3:$R$19,0),0),4)</f>
        <v>#N/A</v>
      </c>
      <c r="P7837" s="36" t="e">
        <f ca="1">MATCH(O7837,Lists!$S$2:$S$640,1)</f>
        <v>#N/A</v>
      </c>
      <c r="Q7837" s="36" t="e">
        <f ca="1">MATCH(LEFT(OFFSET(Lists!$Q$2,MATCH(E7837,Lists!$R$3:$R$19,0)+1,0),4),Lists!$S$3:$S$640,1)</f>
        <v>#N/A</v>
      </c>
      <c r="R7837" s="36" t="e">
        <f ca="1">LEFT(OFFSET(Lists!$S$2,P7837-1+MATCH(F7837,OFFSET(Lists!$T$3,P7837-1,0,Q7837-P7837+1),0),0),6)</f>
        <v>#N/A</v>
      </c>
      <c r="S7837" s="36" t="e">
        <f ca="1">VLOOKUP(R7837,Lists!B:D,3,FALSE)</f>
        <v>#N/A</v>
      </c>
      <c r="T7837" s="36" t="str">
        <f>IF(F7837&lt;&gt;"",MATCH(R7837,'Maximum minutes'!B:B,0),"")</f>
        <v/>
      </c>
      <c r="U7837" s="36">
        <f ca="1">IF(F7837&lt;&gt;"",COUNTA(OFFSET('Maximum minutes'!$C$1,'Annexe A1 Cours'!T7837,0,1,50)),0)</f>
        <v>0</v>
      </c>
      <c r="V7837" s="37">
        <f ca="1">IFERROR(OFFSET('Maximum minutes'!$C$1,T7837+1,-1+MATCH(G7837,OFFSET('Maximum minutes'!$C$1,T7837-1,0,1,50),0)),0)</f>
        <v>0</v>
      </c>
      <c r="W7837" s="38">
        <f t="shared" ca="1" si="244"/>
        <v>0</v>
      </c>
    </row>
    <row r="7838" spans="1:23" s="36" customFormat="1" ht="18.75">
      <c r="A7838" s="34"/>
      <c r="B7838" s="39"/>
      <c r="C7838" s="39"/>
      <c r="D7838" s="35"/>
      <c r="E7838" s="40"/>
      <c r="F7838" s="39"/>
      <c r="G7838" s="39"/>
      <c r="H7838" s="39"/>
      <c r="I7838" s="34"/>
      <c r="J7838" s="34"/>
      <c r="K7838" s="34"/>
      <c r="L7838" s="34"/>
      <c r="M7838" s="43" t="str">
        <f ca="1">IFERROR(OFFSET('Maximum minutes'!$C$1,T7838,MATCH(IF(G7838&lt;&gt;"",G7838,F7838),OFFSET('Maximum minutes'!$C$1,T7838-1,0,1,U7838+1),0)-1)*IF(OR(ISNUMBER(J7838),J7838="sans examen"),1,0)*IF(W7838&lt;MinDate,1,0),"")</f>
        <v/>
      </c>
      <c r="N7838" s="36">
        <f t="shared" ca="1" si="245"/>
        <v>0</v>
      </c>
      <c r="O7838" s="36" t="e">
        <f ca="1">LEFT(OFFSET(Lists!$Q$2,MATCH(E7838,Lists!$R$3:$R$19,0),0),4)</f>
        <v>#N/A</v>
      </c>
      <c r="P7838" s="36" t="e">
        <f ca="1">MATCH(O7838,Lists!$S$2:$S$640,1)</f>
        <v>#N/A</v>
      </c>
      <c r="Q7838" s="36" t="e">
        <f ca="1">MATCH(LEFT(OFFSET(Lists!$Q$2,MATCH(E7838,Lists!$R$3:$R$19,0)+1,0),4),Lists!$S$3:$S$640,1)</f>
        <v>#N/A</v>
      </c>
      <c r="R7838" s="36" t="e">
        <f ca="1">LEFT(OFFSET(Lists!$S$2,P7838-1+MATCH(F7838,OFFSET(Lists!$T$3,P7838-1,0,Q7838-P7838+1),0),0),6)</f>
        <v>#N/A</v>
      </c>
      <c r="S7838" s="36" t="e">
        <f ca="1">VLOOKUP(R7838,Lists!B:D,3,FALSE)</f>
        <v>#N/A</v>
      </c>
      <c r="T7838" s="36" t="str">
        <f>IF(F7838&lt;&gt;"",MATCH(R7838,'Maximum minutes'!B:B,0),"")</f>
        <v/>
      </c>
      <c r="U7838" s="36">
        <f ca="1">IF(F7838&lt;&gt;"",COUNTA(OFFSET('Maximum minutes'!$C$1,'Annexe A1 Cours'!T7838,0,1,50)),0)</f>
        <v>0</v>
      </c>
      <c r="V7838" s="37">
        <f ca="1">IFERROR(OFFSET('Maximum minutes'!$C$1,T7838+1,-1+MATCH(G7838,OFFSET('Maximum minutes'!$C$1,T7838-1,0,1,50),0)),0)</f>
        <v>0</v>
      </c>
      <c r="W7838" s="38">
        <f t="shared" ca="1" si="244"/>
        <v>0</v>
      </c>
    </row>
    <row r="7839" spans="1:23" s="36" customFormat="1" ht="18.75">
      <c r="A7839" s="34"/>
      <c r="B7839" s="39"/>
      <c r="C7839" s="39"/>
      <c r="D7839" s="35"/>
      <c r="E7839" s="40"/>
      <c r="F7839" s="39"/>
      <c r="G7839" s="39"/>
      <c r="H7839" s="39"/>
      <c r="I7839" s="34"/>
      <c r="J7839" s="34"/>
      <c r="K7839" s="34"/>
      <c r="L7839" s="34"/>
      <c r="M7839" s="43" t="str">
        <f ca="1">IFERROR(OFFSET('Maximum minutes'!$C$1,T7839,MATCH(IF(G7839&lt;&gt;"",G7839,F7839),OFFSET('Maximum minutes'!$C$1,T7839-1,0,1,U7839+1),0)-1)*IF(OR(ISNUMBER(J7839),J7839="sans examen"),1,0)*IF(W7839&lt;MinDate,1,0),"")</f>
        <v/>
      </c>
      <c r="N7839" s="36">
        <f t="shared" ca="1" si="245"/>
        <v>0</v>
      </c>
      <c r="O7839" s="36" t="e">
        <f ca="1">LEFT(OFFSET(Lists!$Q$2,MATCH(E7839,Lists!$R$3:$R$19,0),0),4)</f>
        <v>#N/A</v>
      </c>
      <c r="P7839" s="36" t="e">
        <f ca="1">MATCH(O7839,Lists!$S$2:$S$640,1)</f>
        <v>#N/A</v>
      </c>
      <c r="Q7839" s="36" t="e">
        <f ca="1">MATCH(LEFT(OFFSET(Lists!$Q$2,MATCH(E7839,Lists!$R$3:$R$19,0)+1,0),4),Lists!$S$3:$S$640,1)</f>
        <v>#N/A</v>
      </c>
      <c r="R7839" s="36" t="e">
        <f ca="1">LEFT(OFFSET(Lists!$S$2,P7839-1+MATCH(F7839,OFFSET(Lists!$T$3,P7839-1,0,Q7839-P7839+1),0),0),6)</f>
        <v>#N/A</v>
      </c>
      <c r="S7839" s="36" t="e">
        <f ca="1">VLOOKUP(R7839,Lists!B:D,3,FALSE)</f>
        <v>#N/A</v>
      </c>
      <c r="T7839" s="36" t="str">
        <f>IF(F7839&lt;&gt;"",MATCH(R7839,'Maximum minutes'!B:B,0),"")</f>
        <v/>
      </c>
      <c r="U7839" s="36">
        <f ca="1">IF(F7839&lt;&gt;"",COUNTA(OFFSET('Maximum minutes'!$C$1,'Annexe A1 Cours'!T7839,0,1,50)),0)</f>
        <v>0</v>
      </c>
      <c r="V7839" s="37">
        <f ca="1">IFERROR(OFFSET('Maximum minutes'!$C$1,T7839+1,-1+MATCH(G7839,OFFSET('Maximum minutes'!$C$1,T7839-1,0,1,50),0)),0)</f>
        <v>0</v>
      </c>
      <c r="W7839" s="38">
        <f t="shared" ca="1" si="244"/>
        <v>0</v>
      </c>
    </row>
    <row r="7840" spans="1:23" s="36" customFormat="1" ht="18.75">
      <c r="A7840" s="34"/>
      <c r="B7840" s="39"/>
      <c r="C7840" s="39"/>
      <c r="D7840" s="35"/>
      <c r="E7840" s="40"/>
      <c r="F7840" s="39"/>
      <c r="G7840" s="39"/>
      <c r="H7840" s="39"/>
      <c r="I7840" s="34"/>
      <c r="J7840" s="34"/>
      <c r="K7840" s="34"/>
      <c r="L7840" s="34"/>
      <c r="M7840" s="43" t="str">
        <f ca="1">IFERROR(OFFSET('Maximum minutes'!$C$1,T7840,MATCH(IF(G7840&lt;&gt;"",G7840,F7840),OFFSET('Maximum minutes'!$C$1,T7840-1,0,1,U7840+1),0)-1)*IF(OR(ISNUMBER(J7840),J7840="sans examen"),1,0)*IF(W7840&lt;MinDate,1,0),"")</f>
        <v/>
      </c>
      <c r="N7840" s="36">
        <f t="shared" ca="1" si="245"/>
        <v>0</v>
      </c>
      <c r="O7840" s="36" t="e">
        <f ca="1">LEFT(OFFSET(Lists!$Q$2,MATCH(E7840,Lists!$R$3:$R$19,0),0),4)</f>
        <v>#N/A</v>
      </c>
      <c r="P7840" s="36" t="e">
        <f ca="1">MATCH(O7840,Lists!$S$2:$S$640,1)</f>
        <v>#N/A</v>
      </c>
      <c r="Q7840" s="36" t="e">
        <f ca="1">MATCH(LEFT(OFFSET(Lists!$Q$2,MATCH(E7840,Lists!$R$3:$R$19,0)+1,0),4),Lists!$S$3:$S$640,1)</f>
        <v>#N/A</v>
      </c>
      <c r="R7840" s="36" t="e">
        <f ca="1">LEFT(OFFSET(Lists!$S$2,P7840-1+MATCH(F7840,OFFSET(Lists!$T$3,P7840-1,0,Q7840-P7840+1),0),0),6)</f>
        <v>#N/A</v>
      </c>
      <c r="S7840" s="36" t="e">
        <f ca="1">VLOOKUP(R7840,Lists!B:D,3,FALSE)</f>
        <v>#N/A</v>
      </c>
      <c r="T7840" s="36" t="str">
        <f>IF(F7840&lt;&gt;"",MATCH(R7840,'Maximum minutes'!B:B,0),"")</f>
        <v/>
      </c>
      <c r="U7840" s="36">
        <f ca="1">IF(F7840&lt;&gt;"",COUNTA(OFFSET('Maximum minutes'!$C$1,'Annexe A1 Cours'!T7840,0,1,50)),0)</f>
        <v>0</v>
      </c>
      <c r="V7840" s="37">
        <f ca="1">IFERROR(OFFSET('Maximum minutes'!$C$1,T7840+1,-1+MATCH(G7840,OFFSET('Maximum minutes'!$C$1,T7840-1,0,1,50),0)),0)</f>
        <v>0</v>
      </c>
      <c r="W7840" s="38">
        <f t="shared" ca="1" si="244"/>
        <v>0</v>
      </c>
    </row>
    <row r="7841" spans="1:23" s="36" customFormat="1" ht="18.75">
      <c r="A7841" s="34"/>
      <c r="B7841" s="39"/>
      <c r="C7841" s="39"/>
      <c r="D7841" s="35"/>
      <c r="E7841" s="40"/>
      <c r="F7841" s="39"/>
      <c r="G7841" s="39"/>
      <c r="H7841" s="39"/>
      <c r="I7841" s="34"/>
      <c r="J7841" s="34"/>
      <c r="K7841" s="34"/>
      <c r="L7841" s="34"/>
      <c r="M7841" s="43" t="str">
        <f ca="1">IFERROR(OFFSET('Maximum minutes'!$C$1,T7841,MATCH(IF(G7841&lt;&gt;"",G7841,F7841),OFFSET('Maximum minutes'!$C$1,T7841-1,0,1,U7841+1),0)-1)*IF(OR(ISNUMBER(J7841),J7841="sans examen"),1,0)*IF(W7841&lt;MinDate,1,0),"")</f>
        <v/>
      </c>
      <c r="N7841" s="36">
        <f t="shared" ca="1" si="245"/>
        <v>0</v>
      </c>
      <c r="O7841" s="36" t="e">
        <f ca="1">LEFT(OFFSET(Lists!$Q$2,MATCH(E7841,Lists!$R$3:$R$19,0),0),4)</f>
        <v>#N/A</v>
      </c>
      <c r="P7841" s="36" t="e">
        <f ca="1">MATCH(O7841,Lists!$S$2:$S$640,1)</f>
        <v>#N/A</v>
      </c>
      <c r="Q7841" s="36" t="e">
        <f ca="1">MATCH(LEFT(OFFSET(Lists!$Q$2,MATCH(E7841,Lists!$R$3:$R$19,0)+1,0),4),Lists!$S$3:$S$640,1)</f>
        <v>#N/A</v>
      </c>
      <c r="R7841" s="36" t="e">
        <f ca="1">LEFT(OFFSET(Lists!$S$2,P7841-1+MATCH(F7841,OFFSET(Lists!$T$3,P7841-1,0,Q7841-P7841+1),0),0),6)</f>
        <v>#N/A</v>
      </c>
      <c r="S7841" s="36" t="e">
        <f ca="1">VLOOKUP(R7841,Lists!B:D,3,FALSE)</f>
        <v>#N/A</v>
      </c>
      <c r="T7841" s="36" t="str">
        <f>IF(F7841&lt;&gt;"",MATCH(R7841,'Maximum minutes'!B:B,0),"")</f>
        <v/>
      </c>
      <c r="U7841" s="36">
        <f ca="1">IF(F7841&lt;&gt;"",COUNTA(OFFSET('Maximum minutes'!$C$1,'Annexe A1 Cours'!T7841,0,1,50)),0)</f>
        <v>0</v>
      </c>
      <c r="V7841" s="37">
        <f ca="1">IFERROR(OFFSET('Maximum minutes'!$C$1,T7841+1,-1+MATCH(G7841,OFFSET('Maximum minutes'!$C$1,T7841-1,0,1,50),0)),0)</f>
        <v>0</v>
      </c>
      <c r="W7841" s="38">
        <f t="shared" ca="1" si="244"/>
        <v>0</v>
      </c>
    </row>
    <row r="7842" spans="1:23" s="36" customFormat="1" ht="18.75">
      <c r="A7842" s="34"/>
      <c r="B7842" s="39"/>
      <c r="C7842" s="39"/>
      <c r="D7842" s="35"/>
      <c r="E7842" s="40"/>
      <c r="F7842" s="39"/>
      <c r="G7842" s="39"/>
      <c r="H7842" s="39"/>
      <c r="I7842" s="34"/>
      <c r="J7842" s="34"/>
      <c r="K7842" s="34"/>
      <c r="L7842" s="34"/>
      <c r="M7842" s="43" t="str">
        <f ca="1">IFERROR(OFFSET('Maximum minutes'!$C$1,T7842,MATCH(IF(G7842&lt;&gt;"",G7842,F7842),OFFSET('Maximum minutes'!$C$1,T7842-1,0,1,U7842+1),0)-1)*IF(OR(ISNUMBER(J7842),J7842="sans examen"),1,0)*IF(W7842&lt;MinDate,1,0),"")</f>
        <v/>
      </c>
      <c r="N7842" s="36">
        <f t="shared" ca="1" si="245"/>
        <v>0</v>
      </c>
      <c r="O7842" s="36" t="e">
        <f ca="1">LEFT(OFFSET(Lists!$Q$2,MATCH(E7842,Lists!$R$3:$R$19,0),0),4)</f>
        <v>#N/A</v>
      </c>
      <c r="P7842" s="36" t="e">
        <f ca="1">MATCH(O7842,Lists!$S$2:$S$640,1)</f>
        <v>#N/A</v>
      </c>
      <c r="Q7842" s="36" t="e">
        <f ca="1">MATCH(LEFT(OFFSET(Lists!$Q$2,MATCH(E7842,Lists!$R$3:$R$19,0)+1,0),4),Lists!$S$3:$S$640,1)</f>
        <v>#N/A</v>
      </c>
      <c r="R7842" s="36" t="e">
        <f ca="1">LEFT(OFFSET(Lists!$S$2,P7842-1+MATCH(F7842,OFFSET(Lists!$T$3,P7842-1,0,Q7842-P7842+1),0),0),6)</f>
        <v>#N/A</v>
      </c>
      <c r="S7842" s="36" t="e">
        <f ca="1">VLOOKUP(R7842,Lists!B:D,3,FALSE)</f>
        <v>#N/A</v>
      </c>
      <c r="T7842" s="36" t="str">
        <f>IF(F7842&lt;&gt;"",MATCH(R7842,'Maximum minutes'!B:B,0),"")</f>
        <v/>
      </c>
      <c r="U7842" s="36">
        <f ca="1">IF(F7842&lt;&gt;"",COUNTA(OFFSET('Maximum minutes'!$C$1,'Annexe A1 Cours'!T7842,0,1,50)),0)</f>
        <v>0</v>
      </c>
      <c r="V7842" s="37">
        <f ca="1">IFERROR(OFFSET('Maximum minutes'!$C$1,T7842+1,-1+MATCH(G7842,OFFSET('Maximum minutes'!$C$1,T7842-1,0,1,50),0)),0)</f>
        <v>0</v>
      </c>
      <c r="W7842" s="38">
        <f t="shared" ca="1" si="244"/>
        <v>0</v>
      </c>
    </row>
    <row r="7843" spans="1:23" s="36" customFormat="1" ht="18.75">
      <c r="A7843" s="34"/>
      <c r="B7843" s="39"/>
      <c r="C7843" s="39"/>
      <c r="D7843" s="35"/>
      <c r="E7843" s="40"/>
      <c r="F7843" s="39"/>
      <c r="G7843" s="39"/>
      <c r="H7843" s="39"/>
      <c r="I7843" s="34"/>
      <c r="J7843" s="34"/>
      <c r="K7843" s="34"/>
      <c r="L7843" s="34"/>
      <c r="M7843" s="43" t="str">
        <f ca="1">IFERROR(OFFSET('Maximum minutes'!$C$1,T7843,MATCH(IF(G7843&lt;&gt;"",G7843,F7843),OFFSET('Maximum minutes'!$C$1,T7843-1,0,1,U7843+1),0)-1)*IF(OR(ISNUMBER(J7843),J7843="sans examen"),1,0)*IF(W7843&lt;MinDate,1,0),"")</f>
        <v/>
      </c>
      <c r="N7843" s="36">
        <f t="shared" ca="1" si="245"/>
        <v>0</v>
      </c>
      <c r="O7843" s="36" t="e">
        <f ca="1">LEFT(OFFSET(Lists!$Q$2,MATCH(E7843,Lists!$R$3:$R$19,0),0),4)</f>
        <v>#N/A</v>
      </c>
      <c r="P7843" s="36" t="e">
        <f ca="1">MATCH(O7843,Lists!$S$2:$S$640,1)</f>
        <v>#N/A</v>
      </c>
      <c r="Q7843" s="36" t="e">
        <f ca="1">MATCH(LEFT(OFFSET(Lists!$Q$2,MATCH(E7843,Lists!$R$3:$R$19,0)+1,0),4),Lists!$S$3:$S$640,1)</f>
        <v>#N/A</v>
      </c>
      <c r="R7843" s="36" t="e">
        <f ca="1">LEFT(OFFSET(Lists!$S$2,P7843-1+MATCH(F7843,OFFSET(Lists!$T$3,P7843-1,0,Q7843-P7843+1),0),0),6)</f>
        <v>#N/A</v>
      </c>
      <c r="S7843" s="36" t="e">
        <f ca="1">VLOOKUP(R7843,Lists!B:D,3,FALSE)</f>
        <v>#N/A</v>
      </c>
      <c r="T7843" s="36" t="str">
        <f>IF(F7843&lt;&gt;"",MATCH(R7843,'Maximum minutes'!B:B,0),"")</f>
        <v/>
      </c>
      <c r="U7843" s="36">
        <f ca="1">IF(F7843&lt;&gt;"",COUNTA(OFFSET('Maximum minutes'!$C$1,'Annexe A1 Cours'!T7843,0,1,50)),0)</f>
        <v>0</v>
      </c>
      <c r="V7843" s="37">
        <f ca="1">IFERROR(OFFSET('Maximum minutes'!$C$1,T7843+1,-1+MATCH(G7843,OFFSET('Maximum minutes'!$C$1,T7843-1,0,1,50),0)),0)</f>
        <v>0</v>
      </c>
      <c r="W7843" s="38">
        <f t="shared" ca="1" si="244"/>
        <v>0</v>
      </c>
    </row>
    <row r="7844" spans="1:23" s="36" customFormat="1" ht="18.75">
      <c r="A7844" s="34"/>
      <c r="B7844" s="39"/>
      <c r="C7844" s="39"/>
      <c r="D7844" s="35"/>
      <c r="E7844" s="40"/>
      <c r="F7844" s="39"/>
      <c r="G7844" s="39"/>
      <c r="H7844" s="39"/>
      <c r="I7844" s="34"/>
      <c r="J7844" s="34"/>
      <c r="K7844" s="34"/>
      <c r="L7844" s="34"/>
      <c r="M7844" s="43" t="str">
        <f ca="1">IFERROR(OFFSET('Maximum minutes'!$C$1,T7844,MATCH(IF(G7844&lt;&gt;"",G7844,F7844),OFFSET('Maximum minutes'!$C$1,T7844-1,0,1,U7844+1),0)-1)*IF(OR(ISNUMBER(J7844),J7844="sans examen"),1,0)*IF(W7844&lt;MinDate,1,0),"")</f>
        <v/>
      </c>
      <c r="N7844" s="36">
        <f t="shared" ca="1" si="245"/>
        <v>0</v>
      </c>
      <c r="O7844" s="36" t="e">
        <f ca="1">LEFT(OFFSET(Lists!$Q$2,MATCH(E7844,Lists!$R$3:$R$19,0),0),4)</f>
        <v>#N/A</v>
      </c>
      <c r="P7844" s="36" t="e">
        <f ca="1">MATCH(O7844,Lists!$S$2:$S$640,1)</f>
        <v>#N/A</v>
      </c>
      <c r="Q7844" s="36" t="e">
        <f ca="1">MATCH(LEFT(OFFSET(Lists!$Q$2,MATCH(E7844,Lists!$R$3:$R$19,0)+1,0),4),Lists!$S$3:$S$640,1)</f>
        <v>#N/A</v>
      </c>
      <c r="R7844" s="36" t="e">
        <f ca="1">LEFT(OFFSET(Lists!$S$2,P7844-1+MATCH(F7844,OFFSET(Lists!$T$3,P7844-1,0,Q7844-P7844+1),0),0),6)</f>
        <v>#N/A</v>
      </c>
      <c r="S7844" s="36" t="e">
        <f ca="1">VLOOKUP(R7844,Lists!B:D,3,FALSE)</f>
        <v>#N/A</v>
      </c>
      <c r="T7844" s="36" t="str">
        <f>IF(F7844&lt;&gt;"",MATCH(R7844,'Maximum minutes'!B:B,0),"")</f>
        <v/>
      </c>
      <c r="U7844" s="36">
        <f ca="1">IF(F7844&lt;&gt;"",COUNTA(OFFSET('Maximum minutes'!$C$1,'Annexe A1 Cours'!T7844,0,1,50)),0)</f>
        <v>0</v>
      </c>
      <c r="V7844" s="37">
        <f ca="1">IFERROR(OFFSET('Maximum minutes'!$C$1,T7844+1,-1+MATCH(G7844,OFFSET('Maximum minutes'!$C$1,T7844-1,0,1,50),0)),0)</f>
        <v>0</v>
      </c>
      <c r="W7844" s="38">
        <f t="shared" ca="1" si="244"/>
        <v>0</v>
      </c>
    </row>
    <row r="7845" spans="1:23" s="36" customFormat="1" ht="18.75">
      <c r="A7845" s="34"/>
      <c r="B7845" s="39"/>
      <c r="C7845" s="39"/>
      <c r="D7845" s="35"/>
      <c r="E7845" s="40"/>
      <c r="F7845" s="39"/>
      <c r="G7845" s="39"/>
      <c r="H7845" s="39"/>
      <c r="I7845" s="34"/>
      <c r="J7845" s="34"/>
      <c r="K7845" s="34"/>
      <c r="L7845" s="34"/>
      <c r="M7845" s="43" t="str">
        <f ca="1">IFERROR(OFFSET('Maximum minutes'!$C$1,T7845,MATCH(IF(G7845&lt;&gt;"",G7845,F7845),OFFSET('Maximum minutes'!$C$1,T7845-1,0,1,U7845+1),0)-1)*IF(OR(ISNUMBER(J7845),J7845="sans examen"),1,0)*IF(W7845&lt;MinDate,1,0),"")</f>
        <v/>
      </c>
      <c r="N7845" s="36">
        <f t="shared" ca="1" si="245"/>
        <v>0</v>
      </c>
      <c r="O7845" s="36" t="e">
        <f ca="1">LEFT(OFFSET(Lists!$Q$2,MATCH(E7845,Lists!$R$3:$R$19,0),0),4)</f>
        <v>#N/A</v>
      </c>
      <c r="P7845" s="36" t="e">
        <f ca="1">MATCH(O7845,Lists!$S$2:$S$640,1)</f>
        <v>#N/A</v>
      </c>
      <c r="Q7845" s="36" t="e">
        <f ca="1">MATCH(LEFT(OFFSET(Lists!$Q$2,MATCH(E7845,Lists!$R$3:$R$19,0)+1,0),4),Lists!$S$3:$S$640,1)</f>
        <v>#N/A</v>
      </c>
      <c r="R7845" s="36" t="e">
        <f ca="1">LEFT(OFFSET(Lists!$S$2,P7845-1+MATCH(F7845,OFFSET(Lists!$T$3,P7845-1,0,Q7845-P7845+1),0),0),6)</f>
        <v>#N/A</v>
      </c>
      <c r="S7845" s="36" t="e">
        <f ca="1">VLOOKUP(R7845,Lists!B:D,3,FALSE)</f>
        <v>#N/A</v>
      </c>
      <c r="T7845" s="36" t="str">
        <f>IF(F7845&lt;&gt;"",MATCH(R7845,'Maximum minutes'!B:B,0),"")</f>
        <v/>
      </c>
      <c r="U7845" s="36">
        <f ca="1">IF(F7845&lt;&gt;"",COUNTA(OFFSET('Maximum minutes'!$C$1,'Annexe A1 Cours'!T7845,0,1,50)),0)</f>
        <v>0</v>
      </c>
      <c r="V7845" s="37">
        <f ca="1">IFERROR(OFFSET('Maximum minutes'!$C$1,T7845+1,-1+MATCH(G7845,OFFSET('Maximum minutes'!$C$1,T7845-1,0,1,50),0)),0)</f>
        <v>0</v>
      </c>
      <c r="W7845" s="38">
        <f t="shared" ca="1" si="244"/>
        <v>0</v>
      </c>
    </row>
    <row r="7846" spans="1:23" s="36" customFormat="1" ht="18.75">
      <c r="A7846" s="34"/>
      <c r="B7846" s="39"/>
      <c r="C7846" s="39"/>
      <c r="D7846" s="35"/>
      <c r="E7846" s="40"/>
      <c r="F7846" s="39"/>
      <c r="G7846" s="39"/>
      <c r="H7846" s="39"/>
      <c r="I7846" s="34"/>
      <c r="J7846" s="34"/>
      <c r="K7846" s="34"/>
      <c r="L7846" s="34"/>
      <c r="M7846" s="43" t="str">
        <f ca="1">IFERROR(OFFSET('Maximum minutes'!$C$1,T7846,MATCH(IF(G7846&lt;&gt;"",G7846,F7846),OFFSET('Maximum minutes'!$C$1,T7846-1,0,1,U7846+1),0)-1)*IF(OR(ISNUMBER(J7846),J7846="sans examen"),1,0)*IF(W7846&lt;MinDate,1,0),"")</f>
        <v/>
      </c>
      <c r="N7846" s="36">
        <f t="shared" ca="1" si="245"/>
        <v>0</v>
      </c>
      <c r="O7846" s="36" t="e">
        <f ca="1">LEFT(OFFSET(Lists!$Q$2,MATCH(E7846,Lists!$R$3:$R$19,0),0),4)</f>
        <v>#N/A</v>
      </c>
      <c r="P7846" s="36" t="e">
        <f ca="1">MATCH(O7846,Lists!$S$2:$S$640,1)</f>
        <v>#N/A</v>
      </c>
      <c r="Q7846" s="36" t="e">
        <f ca="1">MATCH(LEFT(OFFSET(Lists!$Q$2,MATCH(E7846,Lists!$R$3:$R$19,0)+1,0),4),Lists!$S$3:$S$640,1)</f>
        <v>#N/A</v>
      </c>
      <c r="R7846" s="36" t="e">
        <f ca="1">LEFT(OFFSET(Lists!$S$2,P7846-1+MATCH(F7846,OFFSET(Lists!$T$3,P7846-1,0,Q7846-P7846+1),0),0),6)</f>
        <v>#N/A</v>
      </c>
      <c r="S7846" s="36" t="e">
        <f ca="1">VLOOKUP(R7846,Lists!B:D,3,FALSE)</f>
        <v>#N/A</v>
      </c>
      <c r="T7846" s="36" t="str">
        <f>IF(F7846&lt;&gt;"",MATCH(R7846,'Maximum minutes'!B:B,0),"")</f>
        <v/>
      </c>
      <c r="U7846" s="36">
        <f ca="1">IF(F7846&lt;&gt;"",COUNTA(OFFSET('Maximum minutes'!$C$1,'Annexe A1 Cours'!T7846,0,1,50)),0)</f>
        <v>0</v>
      </c>
      <c r="V7846" s="37">
        <f ca="1">IFERROR(OFFSET('Maximum minutes'!$C$1,T7846+1,-1+MATCH(G7846,OFFSET('Maximum minutes'!$C$1,T7846-1,0,1,50),0)),0)</f>
        <v>0</v>
      </c>
      <c r="W7846" s="38">
        <f t="shared" ca="1" si="244"/>
        <v>0</v>
      </c>
    </row>
    <row r="7847" spans="1:23" s="36" customFormat="1" ht="18.75">
      <c r="A7847" s="34"/>
      <c r="B7847" s="39"/>
      <c r="C7847" s="39"/>
      <c r="D7847" s="35"/>
      <c r="E7847" s="40"/>
      <c r="F7847" s="39"/>
      <c r="G7847" s="39"/>
      <c r="H7847" s="39"/>
      <c r="I7847" s="34"/>
      <c r="J7847" s="34"/>
      <c r="K7847" s="34"/>
      <c r="L7847" s="34"/>
      <c r="M7847" s="43" t="str">
        <f ca="1">IFERROR(OFFSET('Maximum minutes'!$C$1,T7847,MATCH(IF(G7847&lt;&gt;"",G7847,F7847),OFFSET('Maximum minutes'!$C$1,T7847-1,0,1,U7847+1),0)-1)*IF(OR(ISNUMBER(J7847),J7847="sans examen"),1,0)*IF(W7847&lt;MinDate,1,0),"")</f>
        <v/>
      </c>
      <c r="N7847" s="36">
        <f t="shared" ca="1" si="245"/>
        <v>0</v>
      </c>
      <c r="O7847" s="36" t="e">
        <f ca="1">LEFT(OFFSET(Lists!$Q$2,MATCH(E7847,Lists!$R$3:$R$19,0),0),4)</f>
        <v>#N/A</v>
      </c>
      <c r="P7847" s="36" t="e">
        <f ca="1">MATCH(O7847,Lists!$S$2:$S$640,1)</f>
        <v>#N/A</v>
      </c>
      <c r="Q7847" s="36" t="e">
        <f ca="1">MATCH(LEFT(OFFSET(Lists!$Q$2,MATCH(E7847,Lists!$R$3:$R$19,0)+1,0),4),Lists!$S$3:$S$640,1)</f>
        <v>#N/A</v>
      </c>
      <c r="R7847" s="36" t="e">
        <f ca="1">LEFT(OFFSET(Lists!$S$2,P7847-1+MATCH(F7847,OFFSET(Lists!$T$3,P7847-1,0,Q7847-P7847+1),0),0),6)</f>
        <v>#N/A</v>
      </c>
      <c r="S7847" s="36" t="e">
        <f ca="1">VLOOKUP(R7847,Lists!B:D,3,FALSE)</f>
        <v>#N/A</v>
      </c>
      <c r="T7847" s="36" t="str">
        <f>IF(F7847&lt;&gt;"",MATCH(R7847,'Maximum minutes'!B:B,0),"")</f>
        <v/>
      </c>
      <c r="U7847" s="36">
        <f ca="1">IF(F7847&lt;&gt;"",COUNTA(OFFSET('Maximum minutes'!$C$1,'Annexe A1 Cours'!T7847,0,1,50)),0)</f>
        <v>0</v>
      </c>
      <c r="V7847" s="37">
        <f ca="1">IFERROR(OFFSET('Maximum minutes'!$C$1,T7847+1,-1+MATCH(G7847,OFFSET('Maximum minutes'!$C$1,T7847-1,0,1,50),0)),0)</f>
        <v>0</v>
      </c>
      <c r="W7847" s="38">
        <f t="shared" ca="1" si="244"/>
        <v>0</v>
      </c>
    </row>
    <row r="7848" spans="1:23" s="36" customFormat="1" ht="18.75">
      <c r="A7848" s="34"/>
      <c r="B7848" s="39"/>
      <c r="C7848" s="39"/>
      <c r="D7848" s="35"/>
      <c r="E7848" s="40"/>
      <c r="F7848" s="39"/>
      <c r="G7848" s="39"/>
      <c r="H7848" s="39"/>
      <c r="I7848" s="34"/>
      <c r="J7848" s="34"/>
      <c r="K7848" s="34"/>
      <c r="L7848" s="34"/>
      <c r="M7848" s="43" t="str">
        <f ca="1">IFERROR(OFFSET('Maximum minutes'!$C$1,T7848,MATCH(IF(G7848&lt;&gt;"",G7848,F7848),OFFSET('Maximum minutes'!$C$1,T7848-1,0,1,U7848+1),0)-1)*IF(OR(ISNUMBER(J7848),J7848="sans examen"),1,0)*IF(W7848&lt;MinDate,1,0),"")</f>
        <v/>
      </c>
      <c r="N7848" s="36">
        <f t="shared" ca="1" si="245"/>
        <v>0</v>
      </c>
      <c r="O7848" s="36" t="e">
        <f ca="1">LEFT(OFFSET(Lists!$Q$2,MATCH(E7848,Lists!$R$3:$R$19,0),0),4)</f>
        <v>#N/A</v>
      </c>
      <c r="P7848" s="36" t="e">
        <f ca="1">MATCH(O7848,Lists!$S$2:$S$640,1)</f>
        <v>#N/A</v>
      </c>
      <c r="Q7848" s="36" t="e">
        <f ca="1">MATCH(LEFT(OFFSET(Lists!$Q$2,MATCH(E7848,Lists!$R$3:$R$19,0)+1,0),4),Lists!$S$3:$S$640,1)</f>
        <v>#N/A</v>
      </c>
      <c r="R7848" s="36" t="e">
        <f ca="1">LEFT(OFFSET(Lists!$S$2,P7848-1+MATCH(F7848,OFFSET(Lists!$T$3,P7848-1,0,Q7848-P7848+1),0),0),6)</f>
        <v>#N/A</v>
      </c>
      <c r="S7848" s="36" t="e">
        <f ca="1">VLOOKUP(R7848,Lists!B:D,3,FALSE)</f>
        <v>#N/A</v>
      </c>
      <c r="T7848" s="36" t="str">
        <f>IF(F7848&lt;&gt;"",MATCH(R7848,'Maximum minutes'!B:B,0),"")</f>
        <v/>
      </c>
      <c r="U7848" s="36">
        <f ca="1">IF(F7848&lt;&gt;"",COUNTA(OFFSET('Maximum minutes'!$C$1,'Annexe A1 Cours'!T7848,0,1,50)),0)</f>
        <v>0</v>
      </c>
      <c r="V7848" s="37">
        <f ca="1">IFERROR(OFFSET('Maximum minutes'!$C$1,T7848+1,-1+MATCH(G7848,OFFSET('Maximum minutes'!$C$1,T7848-1,0,1,50),0)),0)</f>
        <v>0</v>
      </c>
      <c r="W7848" s="38">
        <f t="shared" ca="1" si="244"/>
        <v>0</v>
      </c>
    </row>
    <row r="7849" spans="1:23" s="36" customFormat="1" ht="18.75">
      <c r="A7849" s="34"/>
      <c r="B7849" s="39"/>
      <c r="C7849" s="39"/>
      <c r="D7849" s="35"/>
      <c r="E7849" s="40"/>
      <c r="F7849" s="39"/>
      <c r="G7849" s="39"/>
      <c r="H7849" s="39"/>
      <c r="I7849" s="34"/>
      <c r="J7849" s="34"/>
      <c r="K7849" s="34"/>
      <c r="L7849" s="34"/>
      <c r="M7849" s="43" t="str">
        <f ca="1">IFERROR(OFFSET('Maximum minutes'!$C$1,T7849,MATCH(IF(G7849&lt;&gt;"",G7849,F7849),OFFSET('Maximum minutes'!$C$1,T7849-1,0,1,U7849+1),0)-1)*IF(OR(ISNUMBER(J7849),J7849="sans examen"),1,0)*IF(W7849&lt;MinDate,1,0),"")</f>
        <v/>
      </c>
      <c r="N7849" s="36">
        <f t="shared" ca="1" si="245"/>
        <v>0</v>
      </c>
      <c r="O7849" s="36" t="e">
        <f ca="1">LEFT(OFFSET(Lists!$Q$2,MATCH(E7849,Lists!$R$3:$R$19,0),0),4)</f>
        <v>#N/A</v>
      </c>
      <c r="P7849" s="36" t="e">
        <f ca="1">MATCH(O7849,Lists!$S$2:$S$640,1)</f>
        <v>#N/A</v>
      </c>
      <c r="Q7849" s="36" t="e">
        <f ca="1">MATCH(LEFT(OFFSET(Lists!$Q$2,MATCH(E7849,Lists!$R$3:$R$19,0)+1,0),4),Lists!$S$3:$S$640,1)</f>
        <v>#N/A</v>
      </c>
      <c r="R7849" s="36" t="e">
        <f ca="1">LEFT(OFFSET(Lists!$S$2,P7849-1+MATCH(F7849,OFFSET(Lists!$T$3,P7849-1,0,Q7849-P7849+1),0),0),6)</f>
        <v>#N/A</v>
      </c>
      <c r="S7849" s="36" t="e">
        <f ca="1">VLOOKUP(R7849,Lists!B:D,3,FALSE)</f>
        <v>#N/A</v>
      </c>
      <c r="T7849" s="36" t="str">
        <f>IF(F7849&lt;&gt;"",MATCH(R7849,'Maximum minutes'!B:B,0),"")</f>
        <v/>
      </c>
      <c r="U7849" s="36">
        <f ca="1">IF(F7849&lt;&gt;"",COUNTA(OFFSET('Maximum minutes'!$C$1,'Annexe A1 Cours'!T7849,0,1,50)),0)</f>
        <v>0</v>
      </c>
      <c r="V7849" s="37">
        <f ca="1">IFERROR(OFFSET('Maximum minutes'!$C$1,T7849+1,-1+MATCH(G7849,OFFSET('Maximum minutes'!$C$1,T7849-1,0,1,50),0)),0)</f>
        <v>0</v>
      </c>
      <c r="W7849" s="38">
        <f t="shared" ca="1" si="244"/>
        <v>0</v>
      </c>
    </row>
    <row r="7850" spans="1:23" s="36" customFormat="1" ht="18.75">
      <c r="A7850" s="34"/>
      <c r="B7850" s="39"/>
      <c r="C7850" s="39"/>
      <c r="D7850" s="35"/>
      <c r="E7850" s="40"/>
      <c r="F7850" s="39"/>
      <c r="G7850" s="39"/>
      <c r="H7850" s="39"/>
      <c r="I7850" s="34"/>
      <c r="J7850" s="34"/>
      <c r="K7850" s="34"/>
      <c r="L7850" s="34"/>
      <c r="M7850" s="43" t="str">
        <f ca="1">IFERROR(OFFSET('Maximum minutes'!$C$1,T7850,MATCH(IF(G7850&lt;&gt;"",G7850,F7850),OFFSET('Maximum minutes'!$C$1,T7850-1,0,1,U7850+1),0)-1)*IF(OR(ISNUMBER(J7850),J7850="sans examen"),1,0)*IF(W7850&lt;MinDate,1,0),"")</f>
        <v/>
      </c>
      <c r="N7850" s="36">
        <f t="shared" ca="1" si="245"/>
        <v>0</v>
      </c>
      <c r="O7850" s="36" t="e">
        <f ca="1">LEFT(OFFSET(Lists!$Q$2,MATCH(E7850,Lists!$R$3:$R$19,0),0),4)</f>
        <v>#N/A</v>
      </c>
      <c r="P7850" s="36" t="e">
        <f ca="1">MATCH(O7850,Lists!$S$2:$S$640,1)</f>
        <v>#N/A</v>
      </c>
      <c r="Q7850" s="36" t="e">
        <f ca="1">MATCH(LEFT(OFFSET(Lists!$Q$2,MATCH(E7850,Lists!$R$3:$R$19,0)+1,0),4),Lists!$S$3:$S$640,1)</f>
        <v>#N/A</v>
      </c>
      <c r="R7850" s="36" t="e">
        <f ca="1">LEFT(OFFSET(Lists!$S$2,P7850-1+MATCH(F7850,OFFSET(Lists!$T$3,P7850-1,0,Q7850-P7850+1),0),0),6)</f>
        <v>#N/A</v>
      </c>
      <c r="S7850" s="36" t="e">
        <f ca="1">VLOOKUP(R7850,Lists!B:D,3,FALSE)</f>
        <v>#N/A</v>
      </c>
      <c r="T7850" s="36" t="str">
        <f>IF(F7850&lt;&gt;"",MATCH(R7850,'Maximum minutes'!B:B,0),"")</f>
        <v/>
      </c>
      <c r="U7850" s="36">
        <f ca="1">IF(F7850&lt;&gt;"",COUNTA(OFFSET('Maximum minutes'!$C$1,'Annexe A1 Cours'!T7850,0,1,50)),0)</f>
        <v>0</v>
      </c>
      <c r="V7850" s="37">
        <f ca="1">IFERROR(OFFSET('Maximum minutes'!$C$1,T7850+1,-1+MATCH(G7850,OFFSET('Maximum minutes'!$C$1,T7850-1,0,1,50),0)),0)</f>
        <v>0</v>
      </c>
      <c r="W7850" s="38">
        <f t="shared" ca="1" si="244"/>
        <v>0</v>
      </c>
    </row>
    <row r="7851" spans="1:23" s="36" customFormat="1" ht="18.75">
      <c r="A7851" s="34"/>
      <c r="B7851" s="39"/>
      <c r="C7851" s="39"/>
      <c r="D7851" s="35"/>
      <c r="E7851" s="40"/>
      <c r="F7851" s="39"/>
      <c r="G7851" s="39"/>
      <c r="H7851" s="39"/>
      <c r="I7851" s="34"/>
      <c r="J7851" s="34"/>
      <c r="K7851" s="34"/>
      <c r="L7851" s="34"/>
      <c r="M7851" s="43" t="str">
        <f ca="1">IFERROR(OFFSET('Maximum minutes'!$C$1,T7851,MATCH(IF(G7851&lt;&gt;"",G7851,F7851),OFFSET('Maximum minutes'!$C$1,T7851-1,0,1,U7851+1),0)-1)*IF(OR(ISNUMBER(J7851),J7851="sans examen"),1,0)*IF(W7851&lt;MinDate,1,0),"")</f>
        <v/>
      </c>
      <c r="N7851" s="36">
        <f t="shared" ca="1" si="245"/>
        <v>0</v>
      </c>
      <c r="O7851" s="36" t="e">
        <f ca="1">LEFT(OFFSET(Lists!$Q$2,MATCH(E7851,Lists!$R$3:$R$19,0),0),4)</f>
        <v>#N/A</v>
      </c>
      <c r="P7851" s="36" t="e">
        <f ca="1">MATCH(O7851,Lists!$S$2:$S$640,1)</f>
        <v>#N/A</v>
      </c>
      <c r="Q7851" s="36" t="e">
        <f ca="1">MATCH(LEFT(OFFSET(Lists!$Q$2,MATCH(E7851,Lists!$R$3:$R$19,0)+1,0),4),Lists!$S$3:$S$640,1)</f>
        <v>#N/A</v>
      </c>
      <c r="R7851" s="36" t="e">
        <f ca="1">LEFT(OFFSET(Lists!$S$2,P7851-1+MATCH(F7851,OFFSET(Lists!$T$3,P7851-1,0,Q7851-P7851+1),0),0),6)</f>
        <v>#N/A</v>
      </c>
      <c r="S7851" s="36" t="e">
        <f ca="1">VLOOKUP(R7851,Lists!B:D,3,FALSE)</f>
        <v>#N/A</v>
      </c>
      <c r="T7851" s="36" t="str">
        <f>IF(F7851&lt;&gt;"",MATCH(R7851,'Maximum minutes'!B:B,0),"")</f>
        <v/>
      </c>
      <c r="U7851" s="36">
        <f ca="1">IF(F7851&lt;&gt;"",COUNTA(OFFSET('Maximum minutes'!$C$1,'Annexe A1 Cours'!T7851,0,1,50)),0)</f>
        <v>0</v>
      </c>
      <c r="V7851" s="37">
        <f ca="1">IFERROR(OFFSET('Maximum minutes'!$C$1,T7851+1,-1+MATCH(G7851,OFFSET('Maximum minutes'!$C$1,T7851-1,0,1,50),0)),0)</f>
        <v>0</v>
      </c>
      <c r="W7851" s="38">
        <f t="shared" ca="1" si="244"/>
        <v>0</v>
      </c>
    </row>
    <row r="7852" spans="1:23" s="36" customFormat="1" ht="18.75">
      <c r="A7852" s="34"/>
      <c r="B7852" s="39"/>
      <c r="C7852" s="39"/>
      <c r="D7852" s="35"/>
      <c r="E7852" s="40"/>
      <c r="F7852" s="39"/>
      <c r="G7852" s="39"/>
      <c r="H7852" s="39"/>
      <c r="I7852" s="34"/>
      <c r="J7852" s="34"/>
      <c r="K7852" s="34"/>
      <c r="L7852" s="34"/>
      <c r="M7852" s="43" t="str">
        <f ca="1">IFERROR(OFFSET('Maximum minutes'!$C$1,T7852,MATCH(IF(G7852&lt;&gt;"",G7852,F7852),OFFSET('Maximum minutes'!$C$1,T7852-1,0,1,U7852+1),0)-1)*IF(OR(ISNUMBER(J7852),J7852="sans examen"),1,0)*IF(W7852&lt;MinDate,1,0),"")</f>
        <v/>
      </c>
      <c r="N7852" s="36">
        <f t="shared" ca="1" si="245"/>
        <v>0</v>
      </c>
      <c r="O7852" s="36" t="e">
        <f ca="1">LEFT(OFFSET(Lists!$Q$2,MATCH(E7852,Lists!$R$3:$R$19,0),0),4)</f>
        <v>#N/A</v>
      </c>
      <c r="P7852" s="36" t="e">
        <f ca="1">MATCH(O7852,Lists!$S$2:$S$640,1)</f>
        <v>#N/A</v>
      </c>
      <c r="Q7852" s="36" t="e">
        <f ca="1">MATCH(LEFT(OFFSET(Lists!$Q$2,MATCH(E7852,Lists!$R$3:$R$19,0)+1,0),4),Lists!$S$3:$S$640,1)</f>
        <v>#N/A</v>
      </c>
      <c r="R7852" s="36" t="e">
        <f ca="1">LEFT(OFFSET(Lists!$S$2,P7852-1+MATCH(F7852,OFFSET(Lists!$T$3,P7852-1,0,Q7852-P7852+1),0),0),6)</f>
        <v>#N/A</v>
      </c>
      <c r="S7852" s="36" t="e">
        <f ca="1">VLOOKUP(R7852,Lists!B:D,3,FALSE)</f>
        <v>#N/A</v>
      </c>
      <c r="T7852" s="36" t="str">
        <f>IF(F7852&lt;&gt;"",MATCH(R7852,'Maximum minutes'!B:B,0),"")</f>
        <v/>
      </c>
      <c r="U7852" s="36">
        <f ca="1">IF(F7852&lt;&gt;"",COUNTA(OFFSET('Maximum minutes'!$C$1,'Annexe A1 Cours'!T7852,0,1,50)),0)</f>
        <v>0</v>
      </c>
      <c r="V7852" s="37">
        <f ca="1">IFERROR(OFFSET('Maximum minutes'!$C$1,T7852+1,-1+MATCH(G7852,OFFSET('Maximum minutes'!$C$1,T7852-1,0,1,50),0)),0)</f>
        <v>0</v>
      </c>
      <c r="W7852" s="38">
        <f t="shared" ca="1" si="244"/>
        <v>0</v>
      </c>
    </row>
    <row r="7853" spans="1:23" s="36" customFormat="1" ht="18.75">
      <c r="A7853" s="34"/>
      <c r="B7853" s="39"/>
      <c r="C7853" s="39"/>
      <c r="D7853" s="35"/>
      <c r="E7853" s="40"/>
      <c r="F7853" s="39"/>
      <c r="G7853" s="39"/>
      <c r="H7853" s="39"/>
      <c r="I7853" s="34"/>
      <c r="J7853" s="34"/>
      <c r="K7853" s="34"/>
      <c r="L7853" s="34"/>
      <c r="M7853" s="43" t="str">
        <f ca="1">IFERROR(OFFSET('Maximum minutes'!$C$1,T7853,MATCH(IF(G7853&lt;&gt;"",G7853,F7853),OFFSET('Maximum minutes'!$C$1,T7853-1,0,1,U7853+1),0)-1)*IF(OR(ISNUMBER(J7853),J7853="sans examen"),1,0)*IF(W7853&lt;MinDate,1,0),"")</f>
        <v/>
      </c>
      <c r="N7853" s="36">
        <f t="shared" ca="1" si="245"/>
        <v>0</v>
      </c>
      <c r="O7853" s="36" t="e">
        <f ca="1">LEFT(OFFSET(Lists!$Q$2,MATCH(E7853,Lists!$R$3:$R$19,0),0),4)</f>
        <v>#N/A</v>
      </c>
      <c r="P7853" s="36" t="e">
        <f ca="1">MATCH(O7853,Lists!$S$2:$S$640,1)</f>
        <v>#N/A</v>
      </c>
      <c r="Q7853" s="36" t="e">
        <f ca="1">MATCH(LEFT(OFFSET(Lists!$Q$2,MATCH(E7853,Lists!$R$3:$R$19,0)+1,0),4),Lists!$S$3:$S$640,1)</f>
        <v>#N/A</v>
      </c>
      <c r="R7853" s="36" t="e">
        <f ca="1">LEFT(OFFSET(Lists!$S$2,P7853-1+MATCH(F7853,OFFSET(Lists!$T$3,P7853-1,0,Q7853-P7853+1),0),0),6)</f>
        <v>#N/A</v>
      </c>
      <c r="S7853" s="36" t="e">
        <f ca="1">VLOOKUP(R7853,Lists!B:D,3,FALSE)</f>
        <v>#N/A</v>
      </c>
      <c r="T7853" s="36" t="str">
        <f>IF(F7853&lt;&gt;"",MATCH(R7853,'Maximum minutes'!B:B,0),"")</f>
        <v/>
      </c>
      <c r="U7853" s="36">
        <f ca="1">IF(F7853&lt;&gt;"",COUNTA(OFFSET('Maximum minutes'!$C$1,'Annexe A1 Cours'!T7853,0,1,50)),0)</f>
        <v>0</v>
      </c>
      <c r="V7853" s="37">
        <f ca="1">IFERROR(OFFSET('Maximum minutes'!$C$1,T7853+1,-1+MATCH(G7853,OFFSET('Maximum minutes'!$C$1,T7853-1,0,1,50),0)),0)</f>
        <v>0</v>
      </c>
      <c r="W7853" s="38">
        <f t="shared" ca="1" si="244"/>
        <v>0</v>
      </c>
    </row>
    <row r="7854" spans="1:23" s="36" customFormat="1" ht="18.75">
      <c r="A7854" s="34"/>
      <c r="B7854" s="39"/>
      <c r="C7854" s="39"/>
      <c r="D7854" s="35"/>
      <c r="E7854" s="40"/>
      <c r="F7854" s="39"/>
      <c r="G7854" s="39"/>
      <c r="H7854" s="39"/>
      <c r="I7854" s="34"/>
      <c r="J7854" s="34"/>
      <c r="K7854" s="34"/>
      <c r="L7854" s="34"/>
      <c r="M7854" s="43" t="str">
        <f ca="1">IFERROR(OFFSET('Maximum minutes'!$C$1,T7854,MATCH(IF(G7854&lt;&gt;"",G7854,F7854),OFFSET('Maximum minutes'!$C$1,T7854-1,0,1,U7854+1),0)-1)*IF(OR(ISNUMBER(J7854),J7854="sans examen"),1,0)*IF(W7854&lt;MinDate,1,0),"")</f>
        <v/>
      </c>
      <c r="N7854" s="36">
        <f t="shared" ca="1" si="245"/>
        <v>0</v>
      </c>
      <c r="O7854" s="36" t="e">
        <f ca="1">LEFT(OFFSET(Lists!$Q$2,MATCH(E7854,Lists!$R$3:$R$19,0),0),4)</f>
        <v>#N/A</v>
      </c>
      <c r="P7854" s="36" t="e">
        <f ca="1">MATCH(O7854,Lists!$S$2:$S$640,1)</f>
        <v>#N/A</v>
      </c>
      <c r="Q7854" s="36" t="e">
        <f ca="1">MATCH(LEFT(OFFSET(Lists!$Q$2,MATCH(E7854,Lists!$R$3:$R$19,0)+1,0),4),Lists!$S$3:$S$640,1)</f>
        <v>#N/A</v>
      </c>
      <c r="R7854" s="36" t="e">
        <f ca="1">LEFT(OFFSET(Lists!$S$2,P7854-1+MATCH(F7854,OFFSET(Lists!$T$3,P7854-1,0,Q7854-P7854+1),0),0),6)</f>
        <v>#N/A</v>
      </c>
      <c r="S7854" s="36" t="e">
        <f ca="1">VLOOKUP(R7854,Lists!B:D,3,FALSE)</f>
        <v>#N/A</v>
      </c>
      <c r="T7854" s="36" t="str">
        <f>IF(F7854&lt;&gt;"",MATCH(R7854,'Maximum minutes'!B:B,0),"")</f>
        <v/>
      </c>
      <c r="U7854" s="36">
        <f ca="1">IF(F7854&lt;&gt;"",COUNTA(OFFSET('Maximum minutes'!$C$1,'Annexe A1 Cours'!T7854,0,1,50)),0)</f>
        <v>0</v>
      </c>
      <c r="V7854" s="37">
        <f ca="1">IFERROR(OFFSET('Maximum minutes'!$C$1,T7854+1,-1+MATCH(G7854,OFFSET('Maximum minutes'!$C$1,T7854-1,0,1,50),0)),0)</f>
        <v>0</v>
      </c>
      <c r="W7854" s="38">
        <f t="shared" ca="1" si="244"/>
        <v>0</v>
      </c>
    </row>
    <row r="7855" spans="1:23" s="36" customFormat="1" ht="18.75">
      <c r="A7855" s="34"/>
      <c r="B7855" s="39"/>
      <c r="C7855" s="39"/>
      <c r="D7855" s="35"/>
      <c r="E7855" s="40"/>
      <c r="F7855" s="39"/>
      <c r="G7855" s="39"/>
      <c r="H7855" s="39"/>
      <c r="I7855" s="34"/>
      <c r="J7855" s="34"/>
      <c r="K7855" s="34"/>
      <c r="L7855" s="34"/>
      <c r="M7855" s="43" t="str">
        <f ca="1">IFERROR(OFFSET('Maximum minutes'!$C$1,T7855,MATCH(IF(G7855&lt;&gt;"",G7855,F7855),OFFSET('Maximum minutes'!$C$1,T7855-1,0,1,U7855+1),0)-1)*IF(OR(ISNUMBER(J7855),J7855="sans examen"),1,0)*IF(W7855&lt;MinDate,1,0),"")</f>
        <v/>
      </c>
      <c r="N7855" s="36">
        <f t="shared" ca="1" si="245"/>
        <v>0</v>
      </c>
      <c r="O7855" s="36" t="e">
        <f ca="1">LEFT(OFFSET(Lists!$Q$2,MATCH(E7855,Lists!$R$3:$R$19,0),0),4)</f>
        <v>#N/A</v>
      </c>
      <c r="P7855" s="36" t="e">
        <f ca="1">MATCH(O7855,Lists!$S$2:$S$640,1)</f>
        <v>#N/A</v>
      </c>
      <c r="Q7855" s="36" t="e">
        <f ca="1">MATCH(LEFT(OFFSET(Lists!$Q$2,MATCH(E7855,Lists!$R$3:$R$19,0)+1,0),4),Lists!$S$3:$S$640,1)</f>
        <v>#N/A</v>
      </c>
      <c r="R7855" s="36" t="e">
        <f ca="1">LEFT(OFFSET(Lists!$S$2,P7855-1+MATCH(F7855,OFFSET(Lists!$T$3,P7855-1,0,Q7855-P7855+1),0),0),6)</f>
        <v>#N/A</v>
      </c>
      <c r="S7855" s="36" t="e">
        <f ca="1">VLOOKUP(R7855,Lists!B:D,3,FALSE)</f>
        <v>#N/A</v>
      </c>
      <c r="T7855" s="36" t="str">
        <f>IF(F7855&lt;&gt;"",MATCH(R7855,'Maximum minutes'!B:B,0),"")</f>
        <v/>
      </c>
      <c r="U7855" s="36">
        <f ca="1">IF(F7855&lt;&gt;"",COUNTA(OFFSET('Maximum minutes'!$C$1,'Annexe A1 Cours'!T7855,0,1,50)),0)</f>
        <v>0</v>
      </c>
      <c r="V7855" s="37">
        <f ca="1">IFERROR(OFFSET('Maximum minutes'!$C$1,T7855+1,-1+MATCH(G7855,OFFSET('Maximum minutes'!$C$1,T7855-1,0,1,50),0)),0)</f>
        <v>0</v>
      </c>
      <c r="W7855" s="38">
        <f t="shared" ca="1" si="244"/>
        <v>0</v>
      </c>
    </row>
    <row r="7856" spans="1:23" s="36" customFormat="1" ht="18.75">
      <c r="A7856" s="34"/>
      <c r="B7856" s="39"/>
      <c r="C7856" s="39"/>
      <c r="D7856" s="35"/>
      <c r="E7856" s="40"/>
      <c r="F7856" s="39"/>
      <c r="G7856" s="39"/>
      <c r="H7856" s="39"/>
      <c r="I7856" s="34"/>
      <c r="J7856" s="34"/>
      <c r="K7856" s="34"/>
      <c r="L7856" s="34"/>
      <c r="M7856" s="43" t="str">
        <f ca="1">IFERROR(OFFSET('Maximum minutes'!$C$1,T7856,MATCH(IF(G7856&lt;&gt;"",G7856,F7856),OFFSET('Maximum minutes'!$C$1,T7856-1,0,1,U7856+1),0)-1)*IF(OR(ISNUMBER(J7856),J7856="sans examen"),1,0)*IF(W7856&lt;MinDate,1,0),"")</f>
        <v/>
      </c>
      <c r="N7856" s="36">
        <f t="shared" ca="1" si="245"/>
        <v>0</v>
      </c>
      <c r="O7856" s="36" t="e">
        <f ca="1">LEFT(OFFSET(Lists!$Q$2,MATCH(E7856,Lists!$R$3:$R$19,0),0),4)</f>
        <v>#N/A</v>
      </c>
      <c r="P7856" s="36" t="e">
        <f ca="1">MATCH(O7856,Lists!$S$2:$S$640,1)</f>
        <v>#N/A</v>
      </c>
      <c r="Q7856" s="36" t="e">
        <f ca="1">MATCH(LEFT(OFFSET(Lists!$Q$2,MATCH(E7856,Lists!$R$3:$R$19,0)+1,0),4),Lists!$S$3:$S$640,1)</f>
        <v>#N/A</v>
      </c>
      <c r="R7856" s="36" t="e">
        <f ca="1">LEFT(OFFSET(Lists!$S$2,P7856-1+MATCH(F7856,OFFSET(Lists!$T$3,P7856-1,0,Q7856-P7856+1),0),0),6)</f>
        <v>#N/A</v>
      </c>
      <c r="S7856" s="36" t="e">
        <f ca="1">VLOOKUP(R7856,Lists!B:D,3,FALSE)</f>
        <v>#N/A</v>
      </c>
      <c r="T7856" s="36" t="str">
        <f>IF(F7856&lt;&gt;"",MATCH(R7856,'Maximum minutes'!B:B,0),"")</f>
        <v/>
      </c>
      <c r="U7856" s="36">
        <f ca="1">IF(F7856&lt;&gt;"",COUNTA(OFFSET('Maximum minutes'!$C$1,'Annexe A1 Cours'!T7856,0,1,50)),0)</f>
        <v>0</v>
      </c>
      <c r="V7856" s="37">
        <f ca="1">IFERROR(OFFSET('Maximum minutes'!$C$1,T7856+1,-1+MATCH(G7856,OFFSET('Maximum minutes'!$C$1,T7856-1,0,1,50),0)),0)</f>
        <v>0</v>
      </c>
      <c r="W7856" s="38">
        <f t="shared" ca="1" si="244"/>
        <v>0</v>
      </c>
    </row>
    <row r="7857" spans="1:23" s="36" customFormat="1" ht="18.75">
      <c r="A7857" s="34"/>
      <c r="B7857" s="39"/>
      <c r="C7857" s="39"/>
      <c r="D7857" s="35"/>
      <c r="E7857" s="40"/>
      <c r="F7857" s="39"/>
      <c r="G7857" s="39"/>
      <c r="H7857" s="39"/>
      <c r="I7857" s="34"/>
      <c r="J7857" s="34"/>
      <c r="K7857" s="34"/>
      <c r="L7857" s="34"/>
      <c r="M7857" s="43" t="str">
        <f ca="1">IFERROR(OFFSET('Maximum minutes'!$C$1,T7857,MATCH(IF(G7857&lt;&gt;"",G7857,F7857),OFFSET('Maximum minutes'!$C$1,T7857-1,0,1,U7857+1),0)-1)*IF(OR(ISNUMBER(J7857),J7857="sans examen"),1,0)*IF(W7857&lt;MinDate,1,0),"")</f>
        <v/>
      </c>
      <c r="N7857" s="36">
        <f t="shared" ca="1" si="245"/>
        <v>0</v>
      </c>
      <c r="O7857" s="36" t="e">
        <f ca="1">LEFT(OFFSET(Lists!$Q$2,MATCH(E7857,Lists!$R$3:$R$19,0),0),4)</f>
        <v>#N/A</v>
      </c>
      <c r="P7857" s="36" t="e">
        <f ca="1">MATCH(O7857,Lists!$S$2:$S$640,1)</f>
        <v>#N/A</v>
      </c>
      <c r="Q7857" s="36" t="e">
        <f ca="1">MATCH(LEFT(OFFSET(Lists!$Q$2,MATCH(E7857,Lists!$R$3:$R$19,0)+1,0),4),Lists!$S$3:$S$640,1)</f>
        <v>#N/A</v>
      </c>
      <c r="R7857" s="36" t="e">
        <f ca="1">LEFT(OFFSET(Lists!$S$2,P7857-1+MATCH(F7857,OFFSET(Lists!$T$3,P7857-1,0,Q7857-P7857+1),0),0),6)</f>
        <v>#N/A</v>
      </c>
      <c r="S7857" s="36" t="e">
        <f ca="1">VLOOKUP(R7857,Lists!B:D,3,FALSE)</f>
        <v>#N/A</v>
      </c>
      <c r="T7857" s="36" t="str">
        <f>IF(F7857&lt;&gt;"",MATCH(R7857,'Maximum minutes'!B:B,0),"")</f>
        <v/>
      </c>
      <c r="U7857" s="36">
        <f ca="1">IF(F7857&lt;&gt;"",COUNTA(OFFSET('Maximum minutes'!$C$1,'Annexe A1 Cours'!T7857,0,1,50)),0)</f>
        <v>0</v>
      </c>
      <c r="V7857" s="37">
        <f ca="1">IFERROR(OFFSET('Maximum minutes'!$C$1,T7857+1,-1+MATCH(G7857,OFFSET('Maximum minutes'!$C$1,T7857-1,0,1,50),0)),0)</f>
        <v>0</v>
      </c>
      <c r="W7857" s="38">
        <f t="shared" ca="1" si="244"/>
        <v>0</v>
      </c>
    </row>
    <row r="7858" spans="1:23" s="36" customFormat="1" ht="18.75">
      <c r="A7858" s="34"/>
      <c r="B7858" s="39"/>
      <c r="C7858" s="39"/>
      <c r="D7858" s="35"/>
      <c r="E7858" s="40"/>
      <c r="F7858" s="39"/>
      <c r="G7858" s="39"/>
      <c r="H7858" s="39"/>
      <c r="I7858" s="34"/>
      <c r="J7858" s="34"/>
      <c r="K7858" s="34"/>
      <c r="L7858" s="34"/>
      <c r="M7858" s="43" t="str">
        <f ca="1">IFERROR(OFFSET('Maximum minutes'!$C$1,T7858,MATCH(IF(G7858&lt;&gt;"",G7858,F7858),OFFSET('Maximum minutes'!$C$1,T7858-1,0,1,U7858+1),0)-1)*IF(OR(ISNUMBER(J7858),J7858="sans examen"),1,0)*IF(W7858&lt;MinDate,1,0),"")</f>
        <v/>
      </c>
      <c r="N7858" s="36">
        <f t="shared" ca="1" si="245"/>
        <v>0</v>
      </c>
      <c r="O7858" s="36" t="e">
        <f ca="1">LEFT(OFFSET(Lists!$Q$2,MATCH(E7858,Lists!$R$3:$R$19,0),0),4)</f>
        <v>#N/A</v>
      </c>
      <c r="P7858" s="36" t="e">
        <f ca="1">MATCH(O7858,Lists!$S$2:$S$640,1)</f>
        <v>#N/A</v>
      </c>
      <c r="Q7858" s="36" t="e">
        <f ca="1">MATCH(LEFT(OFFSET(Lists!$Q$2,MATCH(E7858,Lists!$R$3:$R$19,0)+1,0),4),Lists!$S$3:$S$640,1)</f>
        <v>#N/A</v>
      </c>
      <c r="R7858" s="36" t="e">
        <f ca="1">LEFT(OFFSET(Lists!$S$2,P7858-1+MATCH(F7858,OFFSET(Lists!$T$3,P7858-1,0,Q7858-P7858+1),0),0),6)</f>
        <v>#N/A</v>
      </c>
      <c r="S7858" s="36" t="e">
        <f ca="1">VLOOKUP(R7858,Lists!B:D,3,FALSE)</f>
        <v>#N/A</v>
      </c>
      <c r="T7858" s="36" t="str">
        <f>IF(F7858&lt;&gt;"",MATCH(R7858,'Maximum minutes'!B:B,0),"")</f>
        <v/>
      </c>
      <c r="U7858" s="36">
        <f ca="1">IF(F7858&lt;&gt;"",COUNTA(OFFSET('Maximum minutes'!$C$1,'Annexe A1 Cours'!T7858,0,1,50)),0)</f>
        <v>0</v>
      </c>
      <c r="V7858" s="37">
        <f ca="1">IFERROR(OFFSET('Maximum minutes'!$C$1,T7858+1,-1+MATCH(G7858,OFFSET('Maximum minutes'!$C$1,T7858-1,0,1,50),0)),0)</f>
        <v>0</v>
      </c>
      <c r="W7858" s="38">
        <f t="shared" ca="1" si="244"/>
        <v>0</v>
      </c>
    </row>
    <row r="7859" spans="1:23" s="36" customFormat="1" ht="18.75">
      <c r="A7859" s="34"/>
      <c r="B7859" s="39"/>
      <c r="C7859" s="39"/>
      <c r="D7859" s="35"/>
      <c r="E7859" s="40"/>
      <c r="F7859" s="39"/>
      <c r="G7859" s="39"/>
      <c r="H7859" s="39"/>
      <c r="I7859" s="34"/>
      <c r="J7859" s="34"/>
      <c r="K7859" s="34"/>
      <c r="L7859" s="34"/>
      <c r="M7859" s="43" t="str">
        <f ca="1">IFERROR(OFFSET('Maximum minutes'!$C$1,T7859,MATCH(IF(G7859&lt;&gt;"",G7859,F7859),OFFSET('Maximum minutes'!$C$1,T7859-1,0,1,U7859+1),0)-1)*IF(OR(ISNUMBER(J7859),J7859="sans examen"),1,0)*IF(W7859&lt;MinDate,1,0),"")</f>
        <v/>
      </c>
      <c r="N7859" s="36">
        <f t="shared" ca="1" si="245"/>
        <v>0</v>
      </c>
      <c r="O7859" s="36" t="e">
        <f ca="1">LEFT(OFFSET(Lists!$Q$2,MATCH(E7859,Lists!$R$3:$R$19,0),0),4)</f>
        <v>#N/A</v>
      </c>
      <c r="P7859" s="36" t="e">
        <f ca="1">MATCH(O7859,Lists!$S$2:$S$640,1)</f>
        <v>#N/A</v>
      </c>
      <c r="Q7859" s="36" t="e">
        <f ca="1">MATCH(LEFT(OFFSET(Lists!$Q$2,MATCH(E7859,Lists!$R$3:$R$19,0)+1,0),4),Lists!$S$3:$S$640,1)</f>
        <v>#N/A</v>
      </c>
      <c r="R7859" s="36" t="e">
        <f ca="1">LEFT(OFFSET(Lists!$S$2,P7859-1+MATCH(F7859,OFFSET(Lists!$T$3,P7859-1,0,Q7859-P7859+1),0),0),6)</f>
        <v>#N/A</v>
      </c>
      <c r="S7859" s="36" t="e">
        <f ca="1">VLOOKUP(R7859,Lists!B:D,3,FALSE)</f>
        <v>#N/A</v>
      </c>
      <c r="T7859" s="36" t="str">
        <f>IF(F7859&lt;&gt;"",MATCH(R7859,'Maximum minutes'!B:B,0),"")</f>
        <v/>
      </c>
      <c r="U7859" s="36">
        <f ca="1">IF(F7859&lt;&gt;"",COUNTA(OFFSET('Maximum minutes'!$C$1,'Annexe A1 Cours'!T7859,0,1,50)),0)</f>
        <v>0</v>
      </c>
      <c r="V7859" s="37">
        <f ca="1">IFERROR(OFFSET('Maximum minutes'!$C$1,T7859+1,-1+MATCH(G7859,OFFSET('Maximum minutes'!$C$1,T7859-1,0,1,50),0)),0)</f>
        <v>0</v>
      </c>
      <c r="W7859" s="38">
        <f t="shared" ca="1" si="244"/>
        <v>0</v>
      </c>
    </row>
    <row r="7860" spans="1:23" s="36" customFormat="1" ht="18.75">
      <c r="A7860" s="34"/>
      <c r="B7860" s="39"/>
      <c r="C7860" s="39"/>
      <c r="D7860" s="35"/>
      <c r="E7860" s="40"/>
      <c r="F7860" s="39"/>
      <c r="G7860" s="39"/>
      <c r="H7860" s="39"/>
      <c r="I7860" s="34"/>
      <c r="J7860" s="34"/>
      <c r="K7860" s="34"/>
      <c r="L7860" s="34"/>
      <c r="M7860" s="43" t="str">
        <f ca="1">IFERROR(OFFSET('Maximum minutes'!$C$1,T7860,MATCH(IF(G7860&lt;&gt;"",G7860,F7860),OFFSET('Maximum minutes'!$C$1,T7860-1,0,1,U7860+1),0)-1)*IF(OR(ISNUMBER(J7860),J7860="sans examen"),1,0)*IF(W7860&lt;MinDate,1,0),"")</f>
        <v/>
      </c>
      <c r="N7860" s="36">
        <f t="shared" ca="1" si="245"/>
        <v>0</v>
      </c>
      <c r="O7860" s="36" t="e">
        <f ca="1">LEFT(OFFSET(Lists!$Q$2,MATCH(E7860,Lists!$R$3:$R$19,0),0),4)</f>
        <v>#N/A</v>
      </c>
      <c r="P7860" s="36" t="e">
        <f ca="1">MATCH(O7860,Lists!$S$2:$S$640,1)</f>
        <v>#N/A</v>
      </c>
      <c r="Q7860" s="36" t="e">
        <f ca="1">MATCH(LEFT(OFFSET(Lists!$Q$2,MATCH(E7860,Lists!$R$3:$R$19,0)+1,0),4),Lists!$S$3:$S$640,1)</f>
        <v>#N/A</v>
      </c>
      <c r="R7860" s="36" t="e">
        <f ca="1">LEFT(OFFSET(Lists!$S$2,P7860-1+MATCH(F7860,OFFSET(Lists!$T$3,P7860-1,0,Q7860-P7860+1),0),0),6)</f>
        <v>#N/A</v>
      </c>
      <c r="S7860" s="36" t="e">
        <f ca="1">VLOOKUP(R7860,Lists!B:D,3,FALSE)</f>
        <v>#N/A</v>
      </c>
      <c r="T7860" s="36" t="str">
        <f>IF(F7860&lt;&gt;"",MATCH(R7860,'Maximum minutes'!B:B,0),"")</f>
        <v/>
      </c>
      <c r="U7860" s="36">
        <f ca="1">IF(F7860&lt;&gt;"",COUNTA(OFFSET('Maximum minutes'!$C$1,'Annexe A1 Cours'!T7860,0,1,50)),0)</f>
        <v>0</v>
      </c>
      <c r="V7860" s="37">
        <f ca="1">IFERROR(OFFSET('Maximum minutes'!$C$1,T7860+1,-1+MATCH(G7860,OFFSET('Maximum minutes'!$C$1,T7860-1,0,1,50),0)),0)</f>
        <v>0</v>
      </c>
      <c r="W7860" s="38">
        <f t="shared" ca="1" si="244"/>
        <v>0</v>
      </c>
    </row>
    <row r="7861" spans="1:23" s="36" customFormat="1" ht="18.75">
      <c r="A7861" s="34"/>
      <c r="B7861" s="39"/>
      <c r="C7861" s="39"/>
      <c r="D7861" s="35"/>
      <c r="E7861" s="40"/>
      <c r="F7861" s="39"/>
      <c r="G7861" s="39"/>
      <c r="H7861" s="39"/>
      <c r="I7861" s="34"/>
      <c r="J7861" s="34"/>
      <c r="K7861" s="34"/>
      <c r="L7861" s="34"/>
      <c r="M7861" s="43" t="str">
        <f ca="1">IFERROR(OFFSET('Maximum minutes'!$C$1,T7861,MATCH(IF(G7861&lt;&gt;"",G7861,F7861),OFFSET('Maximum minutes'!$C$1,T7861-1,0,1,U7861+1),0)-1)*IF(OR(ISNUMBER(J7861),J7861="sans examen"),1,0)*IF(W7861&lt;MinDate,1,0),"")</f>
        <v/>
      </c>
      <c r="N7861" s="36">
        <f t="shared" ca="1" si="245"/>
        <v>0</v>
      </c>
      <c r="O7861" s="36" t="e">
        <f ca="1">LEFT(OFFSET(Lists!$Q$2,MATCH(E7861,Lists!$R$3:$R$19,0),0),4)</f>
        <v>#N/A</v>
      </c>
      <c r="P7861" s="36" t="e">
        <f ca="1">MATCH(O7861,Lists!$S$2:$S$640,1)</f>
        <v>#N/A</v>
      </c>
      <c r="Q7861" s="36" t="e">
        <f ca="1">MATCH(LEFT(OFFSET(Lists!$Q$2,MATCH(E7861,Lists!$R$3:$R$19,0)+1,0),4),Lists!$S$3:$S$640,1)</f>
        <v>#N/A</v>
      </c>
      <c r="R7861" s="36" t="e">
        <f ca="1">LEFT(OFFSET(Lists!$S$2,P7861-1+MATCH(F7861,OFFSET(Lists!$T$3,P7861-1,0,Q7861-P7861+1),0),0),6)</f>
        <v>#N/A</v>
      </c>
      <c r="S7861" s="36" t="e">
        <f ca="1">VLOOKUP(R7861,Lists!B:D,3,FALSE)</f>
        <v>#N/A</v>
      </c>
      <c r="T7861" s="36" t="str">
        <f>IF(F7861&lt;&gt;"",MATCH(R7861,'Maximum minutes'!B:B,0),"")</f>
        <v/>
      </c>
      <c r="U7861" s="36">
        <f ca="1">IF(F7861&lt;&gt;"",COUNTA(OFFSET('Maximum minutes'!$C$1,'Annexe A1 Cours'!T7861,0,1,50)),0)</f>
        <v>0</v>
      </c>
      <c r="V7861" s="37">
        <f ca="1">IFERROR(OFFSET('Maximum minutes'!$C$1,T7861+1,-1+MATCH(G7861,OFFSET('Maximum minutes'!$C$1,T7861-1,0,1,50),0)),0)</f>
        <v>0</v>
      </c>
      <c r="W7861" s="38">
        <f t="shared" ca="1" si="244"/>
        <v>0</v>
      </c>
    </row>
    <row r="7862" spans="1:23" s="36" customFormat="1" ht="18.75">
      <c r="A7862" s="34"/>
      <c r="B7862" s="39"/>
      <c r="C7862" s="39"/>
      <c r="D7862" s="35"/>
      <c r="E7862" s="40"/>
      <c r="F7862" s="39"/>
      <c r="G7862" s="39"/>
      <c r="H7862" s="39"/>
      <c r="I7862" s="34"/>
      <c r="J7862" s="34"/>
      <c r="K7862" s="34"/>
      <c r="L7862" s="34"/>
      <c r="M7862" s="43" t="str">
        <f ca="1">IFERROR(OFFSET('Maximum minutes'!$C$1,T7862,MATCH(IF(G7862&lt;&gt;"",G7862,F7862),OFFSET('Maximum minutes'!$C$1,T7862-1,0,1,U7862+1),0)-1)*IF(OR(ISNUMBER(J7862),J7862="sans examen"),1,0)*IF(W7862&lt;MinDate,1,0),"")</f>
        <v/>
      </c>
      <c r="N7862" s="36">
        <f t="shared" ca="1" si="245"/>
        <v>0</v>
      </c>
      <c r="O7862" s="36" t="e">
        <f ca="1">LEFT(OFFSET(Lists!$Q$2,MATCH(E7862,Lists!$R$3:$R$19,0),0),4)</f>
        <v>#N/A</v>
      </c>
      <c r="P7862" s="36" t="e">
        <f ca="1">MATCH(O7862,Lists!$S$2:$S$640,1)</f>
        <v>#N/A</v>
      </c>
      <c r="Q7862" s="36" t="e">
        <f ca="1">MATCH(LEFT(OFFSET(Lists!$Q$2,MATCH(E7862,Lists!$R$3:$R$19,0)+1,0),4),Lists!$S$3:$S$640,1)</f>
        <v>#N/A</v>
      </c>
      <c r="R7862" s="36" t="e">
        <f ca="1">LEFT(OFFSET(Lists!$S$2,P7862-1+MATCH(F7862,OFFSET(Lists!$T$3,P7862-1,0,Q7862-P7862+1),0),0),6)</f>
        <v>#N/A</v>
      </c>
      <c r="S7862" s="36" t="e">
        <f ca="1">VLOOKUP(R7862,Lists!B:D,3,FALSE)</f>
        <v>#N/A</v>
      </c>
      <c r="T7862" s="36" t="str">
        <f>IF(F7862&lt;&gt;"",MATCH(R7862,'Maximum minutes'!B:B,0),"")</f>
        <v/>
      </c>
      <c r="U7862" s="36">
        <f ca="1">IF(F7862&lt;&gt;"",COUNTA(OFFSET('Maximum minutes'!$C$1,'Annexe A1 Cours'!T7862,0,1,50)),0)</f>
        <v>0</v>
      </c>
      <c r="V7862" s="37">
        <f ca="1">IFERROR(OFFSET('Maximum minutes'!$C$1,T7862+1,-1+MATCH(G7862,OFFSET('Maximum minutes'!$C$1,T7862-1,0,1,50),0)),0)</f>
        <v>0</v>
      </c>
      <c r="W7862" s="38">
        <f t="shared" ca="1" si="244"/>
        <v>0</v>
      </c>
    </row>
    <row r="7863" spans="1:23" s="36" customFormat="1" ht="18.75">
      <c r="A7863" s="34"/>
      <c r="B7863" s="39"/>
      <c r="C7863" s="39"/>
      <c r="D7863" s="35"/>
      <c r="E7863" s="40"/>
      <c r="F7863" s="39"/>
      <c r="G7863" s="39"/>
      <c r="H7863" s="39"/>
      <c r="I7863" s="34"/>
      <c r="J7863" s="34"/>
      <c r="K7863" s="34"/>
      <c r="L7863" s="34"/>
      <c r="M7863" s="43" t="str">
        <f ca="1">IFERROR(OFFSET('Maximum minutes'!$C$1,T7863,MATCH(IF(G7863&lt;&gt;"",G7863,F7863),OFFSET('Maximum minutes'!$C$1,T7863-1,0,1,U7863+1),0)-1)*IF(OR(ISNUMBER(J7863),J7863="sans examen"),1,0)*IF(W7863&lt;MinDate,1,0),"")</f>
        <v/>
      </c>
      <c r="N7863" s="36">
        <f t="shared" ca="1" si="245"/>
        <v>0</v>
      </c>
      <c r="O7863" s="36" t="e">
        <f ca="1">LEFT(OFFSET(Lists!$Q$2,MATCH(E7863,Lists!$R$3:$R$19,0),0),4)</f>
        <v>#N/A</v>
      </c>
      <c r="P7863" s="36" t="e">
        <f ca="1">MATCH(O7863,Lists!$S$2:$S$640,1)</f>
        <v>#N/A</v>
      </c>
      <c r="Q7863" s="36" t="e">
        <f ca="1">MATCH(LEFT(OFFSET(Lists!$Q$2,MATCH(E7863,Lists!$R$3:$R$19,0)+1,0),4),Lists!$S$3:$S$640,1)</f>
        <v>#N/A</v>
      </c>
      <c r="R7863" s="36" t="e">
        <f ca="1">LEFT(OFFSET(Lists!$S$2,P7863-1+MATCH(F7863,OFFSET(Lists!$T$3,P7863-1,0,Q7863-P7863+1),0),0),6)</f>
        <v>#N/A</v>
      </c>
      <c r="S7863" s="36" t="e">
        <f ca="1">VLOOKUP(R7863,Lists!B:D,3,FALSE)</f>
        <v>#N/A</v>
      </c>
      <c r="T7863" s="36" t="str">
        <f>IF(F7863&lt;&gt;"",MATCH(R7863,'Maximum minutes'!B:B,0),"")</f>
        <v/>
      </c>
      <c r="U7863" s="36">
        <f ca="1">IF(F7863&lt;&gt;"",COUNTA(OFFSET('Maximum minutes'!$C$1,'Annexe A1 Cours'!T7863,0,1,50)),0)</f>
        <v>0</v>
      </c>
      <c r="V7863" s="37">
        <f ca="1">IFERROR(OFFSET('Maximum minutes'!$C$1,T7863+1,-1+MATCH(G7863,OFFSET('Maximum minutes'!$C$1,T7863-1,0,1,50),0)),0)</f>
        <v>0</v>
      </c>
      <c r="W7863" s="38">
        <f t="shared" ca="1" si="244"/>
        <v>0</v>
      </c>
    </row>
    <row r="7864" spans="1:23" s="36" customFormat="1" ht="18.75">
      <c r="A7864" s="34"/>
      <c r="B7864" s="39"/>
      <c r="C7864" s="39"/>
      <c r="D7864" s="35"/>
      <c r="E7864" s="40"/>
      <c r="F7864" s="39"/>
      <c r="G7864" s="39"/>
      <c r="H7864" s="39"/>
      <c r="I7864" s="34"/>
      <c r="J7864" s="34"/>
      <c r="K7864" s="34"/>
      <c r="L7864" s="34"/>
      <c r="M7864" s="43" t="str">
        <f ca="1">IFERROR(OFFSET('Maximum minutes'!$C$1,T7864,MATCH(IF(G7864&lt;&gt;"",G7864,F7864),OFFSET('Maximum minutes'!$C$1,T7864-1,0,1,U7864+1),0)-1)*IF(OR(ISNUMBER(J7864),J7864="sans examen"),1,0)*IF(W7864&lt;MinDate,1,0),"")</f>
        <v/>
      </c>
      <c r="N7864" s="36">
        <f t="shared" ca="1" si="245"/>
        <v>0</v>
      </c>
      <c r="O7864" s="36" t="e">
        <f ca="1">LEFT(OFFSET(Lists!$Q$2,MATCH(E7864,Lists!$R$3:$R$19,0),0),4)</f>
        <v>#N/A</v>
      </c>
      <c r="P7864" s="36" t="e">
        <f ca="1">MATCH(O7864,Lists!$S$2:$S$640,1)</f>
        <v>#N/A</v>
      </c>
      <c r="Q7864" s="36" t="e">
        <f ca="1">MATCH(LEFT(OFFSET(Lists!$Q$2,MATCH(E7864,Lists!$R$3:$R$19,0)+1,0),4),Lists!$S$3:$S$640,1)</f>
        <v>#N/A</v>
      </c>
      <c r="R7864" s="36" t="e">
        <f ca="1">LEFT(OFFSET(Lists!$S$2,P7864-1+MATCH(F7864,OFFSET(Lists!$T$3,P7864-1,0,Q7864-P7864+1),0),0),6)</f>
        <v>#N/A</v>
      </c>
      <c r="S7864" s="36" t="e">
        <f ca="1">VLOOKUP(R7864,Lists!B:D,3,FALSE)</f>
        <v>#N/A</v>
      </c>
      <c r="T7864" s="36" t="str">
        <f>IF(F7864&lt;&gt;"",MATCH(R7864,'Maximum minutes'!B:B,0),"")</f>
        <v/>
      </c>
      <c r="U7864" s="36">
        <f ca="1">IF(F7864&lt;&gt;"",COUNTA(OFFSET('Maximum minutes'!$C$1,'Annexe A1 Cours'!T7864,0,1,50)),0)</f>
        <v>0</v>
      </c>
      <c r="V7864" s="37">
        <f ca="1">IFERROR(OFFSET('Maximum minutes'!$C$1,T7864+1,-1+MATCH(G7864,OFFSET('Maximum minutes'!$C$1,T7864-1,0,1,50),0)),0)</f>
        <v>0</v>
      </c>
      <c r="W7864" s="38">
        <f t="shared" ca="1" si="244"/>
        <v>0</v>
      </c>
    </row>
    <row r="7865" spans="1:23" s="36" customFormat="1" ht="18.75">
      <c r="A7865" s="34"/>
      <c r="B7865" s="39"/>
      <c r="C7865" s="39"/>
      <c r="D7865" s="35"/>
      <c r="E7865" s="40"/>
      <c r="F7865" s="39"/>
      <c r="G7865" s="39"/>
      <c r="H7865" s="39"/>
      <c r="I7865" s="34"/>
      <c r="J7865" s="34"/>
      <c r="K7865" s="34"/>
      <c r="L7865" s="34"/>
      <c r="M7865" s="43" t="str">
        <f ca="1">IFERROR(OFFSET('Maximum minutes'!$C$1,T7865,MATCH(IF(G7865&lt;&gt;"",G7865,F7865),OFFSET('Maximum minutes'!$C$1,T7865-1,0,1,U7865+1),0)-1)*IF(OR(ISNUMBER(J7865),J7865="sans examen"),1,0)*IF(W7865&lt;MinDate,1,0),"")</f>
        <v/>
      </c>
      <c r="N7865" s="36">
        <f t="shared" ca="1" si="245"/>
        <v>0</v>
      </c>
      <c r="O7865" s="36" t="e">
        <f ca="1">LEFT(OFFSET(Lists!$Q$2,MATCH(E7865,Lists!$R$3:$R$19,0),0),4)</f>
        <v>#N/A</v>
      </c>
      <c r="P7865" s="36" t="e">
        <f ca="1">MATCH(O7865,Lists!$S$2:$S$640,1)</f>
        <v>#N/A</v>
      </c>
      <c r="Q7865" s="36" t="e">
        <f ca="1">MATCH(LEFT(OFFSET(Lists!$Q$2,MATCH(E7865,Lists!$R$3:$R$19,0)+1,0),4),Lists!$S$3:$S$640,1)</f>
        <v>#N/A</v>
      </c>
      <c r="R7865" s="36" t="e">
        <f ca="1">LEFT(OFFSET(Lists!$S$2,P7865-1+MATCH(F7865,OFFSET(Lists!$T$3,P7865-1,0,Q7865-P7865+1),0),0),6)</f>
        <v>#N/A</v>
      </c>
      <c r="S7865" s="36" t="e">
        <f ca="1">VLOOKUP(R7865,Lists!B:D,3,FALSE)</f>
        <v>#N/A</v>
      </c>
      <c r="T7865" s="36" t="str">
        <f>IF(F7865&lt;&gt;"",MATCH(R7865,'Maximum minutes'!B:B,0),"")</f>
        <v/>
      </c>
      <c r="U7865" s="36">
        <f ca="1">IF(F7865&lt;&gt;"",COUNTA(OFFSET('Maximum minutes'!$C$1,'Annexe A1 Cours'!T7865,0,1,50)),0)</f>
        <v>0</v>
      </c>
      <c r="V7865" s="37">
        <f ca="1">IFERROR(OFFSET('Maximum minutes'!$C$1,T7865+1,-1+MATCH(G7865,OFFSET('Maximum minutes'!$C$1,T7865-1,0,1,50),0)),0)</f>
        <v>0</v>
      </c>
      <c r="W7865" s="38">
        <f t="shared" ca="1" si="244"/>
        <v>0</v>
      </c>
    </row>
    <row r="7866" spans="1:23" s="36" customFormat="1" ht="18.75">
      <c r="A7866" s="34"/>
      <c r="B7866" s="39"/>
      <c r="C7866" s="39"/>
      <c r="D7866" s="35"/>
      <c r="E7866" s="40"/>
      <c r="F7866" s="39"/>
      <c r="G7866" s="39"/>
      <c r="H7866" s="39"/>
      <c r="I7866" s="34"/>
      <c r="J7866" s="34"/>
      <c r="K7866" s="34"/>
      <c r="L7866" s="34"/>
      <c r="M7866" s="43" t="str">
        <f ca="1">IFERROR(OFFSET('Maximum minutes'!$C$1,T7866,MATCH(IF(G7866&lt;&gt;"",G7866,F7866),OFFSET('Maximum minutes'!$C$1,T7866-1,0,1,U7866+1),0)-1)*IF(OR(ISNUMBER(J7866),J7866="sans examen"),1,0)*IF(W7866&lt;MinDate,1,0),"")</f>
        <v/>
      </c>
      <c r="N7866" s="36">
        <f t="shared" ca="1" si="245"/>
        <v>0</v>
      </c>
      <c r="O7866" s="36" t="e">
        <f ca="1">LEFT(OFFSET(Lists!$Q$2,MATCH(E7866,Lists!$R$3:$R$19,0),0),4)</f>
        <v>#N/A</v>
      </c>
      <c r="P7866" s="36" t="e">
        <f ca="1">MATCH(O7866,Lists!$S$2:$S$640,1)</f>
        <v>#N/A</v>
      </c>
      <c r="Q7866" s="36" t="e">
        <f ca="1">MATCH(LEFT(OFFSET(Lists!$Q$2,MATCH(E7866,Lists!$R$3:$R$19,0)+1,0),4),Lists!$S$3:$S$640,1)</f>
        <v>#N/A</v>
      </c>
      <c r="R7866" s="36" t="e">
        <f ca="1">LEFT(OFFSET(Lists!$S$2,P7866-1+MATCH(F7866,OFFSET(Lists!$T$3,P7866-1,0,Q7866-P7866+1),0),0),6)</f>
        <v>#N/A</v>
      </c>
      <c r="S7866" s="36" t="e">
        <f ca="1">VLOOKUP(R7866,Lists!B:D,3,FALSE)</f>
        <v>#N/A</v>
      </c>
      <c r="T7866" s="36" t="str">
        <f>IF(F7866&lt;&gt;"",MATCH(R7866,'Maximum minutes'!B:B,0),"")</f>
        <v/>
      </c>
      <c r="U7866" s="36">
        <f ca="1">IF(F7866&lt;&gt;"",COUNTA(OFFSET('Maximum minutes'!$C$1,'Annexe A1 Cours'!T7866,0,1,50)),0)</f>
        <v>0</v>
      </c>
      <c r="V7866" s="37">
        <f ca="1">IFERROR(OFFSET('Maximum minutes'!$C$1,T7866+1,-1+MATCH(G7866,OFFSET('Maximum minutes'!$C$1,T7866-1,0,1,50),0)),0)</f>
        <v>0</v>
      </c>
      <c r="W7866" s="38">
        <f t="shared" ca="1" si="244"/>
        <v>0</v>
      </c>
    </row>
    <row r="7867" spans="1:23" s="36" customFormat="1" ht="18.75">
      <c r="A7867" s="34"/>
      <c r="B7867" s="39"/>
      <c r="C7867" s="39"/>
      <c r="D7867" s="35"/>
      <c r="E7867" s="40"/>
      <c r="F7867" s="39"/>
      <c r="G7867" s="39"/>
      <c r="H7867" s="39"/>
      <c r="I7867" s="34"/>
      <c r="J7867" s="34"/>
      <c r="K7867" s="34"/>
      <c r="L7867" s="34"/>
      <c r="M7867" s="43" t="str">
        <f ca="1">IFERROR(OFFSET('Maximum minutes'!$C$1,T7867,MATCH(IF(G7867&lt;&gt;"",G7867,F7867),OFFSET('Maximum minutes'!$C$1,T7867-1,0,1,U7867+1),0)-1)*IF(OR(ISNUMBER(J7867),J7867="sans examen"),1,0)*IF(W7867&lt;MinDate,1,0),"")</f>
        <v/>
      </c>
      <c r="N7867" s="36">
        <f t="shared" ca="1" si="245"/>
        <v>0</v>
      </c>
      <c r="O7867" s="36" t="e">
        <f ca="1">LEFT(OFFSET(Lists!$Q$2,MATCH(E7867,Lists!$R$3:$R$19,0),0),4)</f>
        <v>#N/A</v>
      </c>
      <c r="P7867" s="36" t="e">
        <f ca="1">MATCH(O7867,Lists!$S$2:$S$640,1)</f>
        <v>#N/A</v>
      </c>
      <c r="Q7867" s="36" t="e">
        <f ca="1">MATCH(LEFT(OFFSET(Lists!$Q$2,MATCH(E7867,Lists!$R$3:$R$19,0)+1,0),4),Lists!$S$3:$S$640,1)</f>
        <v>#N/A</v>
      </c>
      <c r="R7867" s="36" t="e">
        <f ca="1">LEFT(OFFSET(Lists!$S$2,P7867-1+MATCH(F7867,OFFSET(Lists!$T$3,P7867-1,0,Q7867-P7867+1),0),0),6)</f>
        <v>#N/A</v>
      </c>
      <c r="S7867" s="36" t="e">
        <f ca="1">VLOOKUP(R7867,Lists!B:D,3,FALSE)</f>
        <v>#N/A</v>
      </c>
      <c r="T7867" s="36" t="str">
        <f>IF(F7867&lt;&gt;"",MATCH(R7867,'Maximum minutes'!B:B,0),"")</f>
        <v/>
      </c>
      <c r="U7867" s="36">
        <f ca="1">IF(F7867&lt;&gt;"",COUNTA(OFFSET('Maximum minutes'!$C$1,'Annexe A1 Cours'!T7867,0,1,50)),0)</f>
        <v>0</v>
      </c>
      <c r="V7867" s="37">
        <f ca="1">IFERROR(OFFSET('Maximum minutes'!$C$1,T7867+1,-1+MATCH(G7867,OFFSET('Maximum minutes'!$C$1,T7867-1,0,1,50),0)),0)</f>
        <v>0</v>
      </c>
      <c r="W7867" s="38">
        <f t="shared" ca="1" si="244"/>
        <v>0</v>
      </c>
    </row>
    <row r="7868" spans="1:23" s="36" customFormat="1" ht="18.75">
      <c r="A7868" s="34"/>
      <c r="B7868" s="39"/>
      <c r="C7868" s="39"/>
      <c r="D7868" s="35"/>
      <c r="E7868" s="40"/>
      <c r="F7868" s="39"/>
      <c r="G7868" s="39"/>
      <c r="H7868" s="39"/>
      <c r="I7868" s="34"/>
      <c r="J7868" s="34"/>
      <c r="K7868" s="34"/>
      <c r="L7868" s="34"/>
      <c r="M7868" s="43" t="str">
        <f ca="1">IFERROR(OFFSET('Maximum minutes'!$C$1,T7868,MATCH(IF(G7868&lt;&gt;"",G7868,F7868),OFFSET('Maximum minutes'!$C$1,T7868-1,0,1,U7868+1),0)-1)*IF(OR(ISNUMBER(J7868),J7868="sans examen"),1,0)*IF(W7868&lt;MinDate,1,0),"")</f>
        <v/>
      </c>
      <c r="N7868" s="36">
        <f t="shared" ca="1" si="245"/>
        <v>0</v>
      </c>
      <c r="O7868" s="36" t="e">
        <f ca="1">LEFT(OFFSET(Lists!$Q$2,MATCH(E7868,Lists!$R$3:$R$19,0),0),4)</f>
        <v>#N/A</v>
      </c>
      <c r="P7868" s="36" t="e">
        <f ca="1">MATCH(O7868,Lists!$S$2:$S$640,1)</f>
        <v>#N/A</v>
      </c>
      <c r="Q7868" s="36" t="e">
        <f ca="1">MATCH(LEFT(OFFSET(Lists!$Q$2,MATCH(E7868,Lists!$R$3:$R$19,0)+1,0),4),Lists!$S$3:$S$640,1)</f>
        <v>#N/A</v>
      </c>
      <c r="R7868" s="36" t="e">
        <f ca="1">LEFT(OFFSET(Lists!$S$2,P7868-1+MATCH(F7868,OFFSET(Lists!$T$3,P7868-1,0,Q7868-P7868+1),0),0),6)</f>
        <v>#N/A</v>
      </c>
      <c r="S7868" s="36" t="e">
        <f ca="1">VLOOKUP(R7868,Lists!B:D,3,FALSE)</f>
        <v>#N/A</v>
      </c>
      <c r="T7868" s="36" t="str">
        <f>IF(F7868&lt;&gt;"",MATCH(R7868,'Maximum minutes'!B:B,0),"")</f>
        <v/>
      </c>
      <c r="U7868" s="36">
        <f ca="1">IF(F7868&lt;&gt;"",COUNTA(OFFSET('Maximum minutes'!$C$1,'Annexe A1 Cours'!T7868,0,1,50)),0)</f>
        <v>0</v>
      </c>
      <c r="V7868" s="37">
        <f ca="1">IFERROR(OFFSET('Maximum minutes'!$C$1,T7868+1,-1+MATCH(G7868,OFFSET('Maximum minutes'!$C$1,T7868-1,0,1,50),0)),0)</f>
        <v>0</v>
      </c>
      <c r="W7868" s="38">
        <f t="shared" ca="1" si="244"/>
        <v>0</v>
      </c>
    </row>
    <row r="7869" spans="1:23" s="36" customFormat="1" ht="18.75">
      <c r="A7869" s="34"/>
      <c r="B7869" s="39"/>
      <c r="C7869" s="39"/>
      <c r="D7869" s="35"/>
      <c r="E7869" s="40"/>
      <c r="F7869" s="39"/>
      <c r="G7869" s="39"/>
      <c r="H7869" s="39"/>
      <c r="I7869" s="34"/>
      <c r="J7869" s="34"/>
      <c r="K7869" s="34"/>
      <c r="L7869" s="34"/>
      <c r="M7869" s="43" t="str">
        <f ca="1">IFERROR(OFFSET('Maximum minutes'!$C$1,T7869,MATCH(IF(G7869&lt;&gt;"",G7869,F7869),OFFSET('Maximum minutes'!$C$1,T7869-1,0,1,U7869+1),0)-1)*IF(OR(ISNUMBER(J7869),J7869="sans examen"),1,0)*IF(W7869&lt;MinDate,1,0),"")</f>
        <v/>
      </c>
      <c r="N7869" s="36">
        <f t="shared" ca="1" si="245"/>
        <v>0</v>
      </c>
      <c r="O7869" s="36" t="e">
        <f ca="1">LEFT(OFFSET(Lists!$Q$2,MATCH(E7869,Lists!$R$3:$R$19,0),0),4)</f>
        <v>#N/A</v>
      </c>
      <c r="P7869" s="36" t="e">
        <f ca="1">MATCH(O7869,Lists!$S$2:$S$640,1)</f>
        <v>#N/A</v>
      </c>
      <c r="Q7869" s="36" t="e">
        <f ca="1">MATCH(LEFT(OFFSET(Lists!$Q$2,MATCH(E7869,Lists!$R$3:$R$19,0)+1,0),4),Lists!$S$3:$S$640,1)</f>
        <v>#N/A</v>
      </c>
      <c r="R7869" s="36" t="e">
        <f ca="1">LEFT(OFFSET(Lists!$S$2,P7869-1+MATCH(F7869,OFFSET(Lists!$T$3,P7869-1,0,Q7869-P7869+1),0),0),6)</f>
        <v>#N/A</v>
      </c>
      <c r="S7869" s="36" t="e">
        <f ca="1">VLOOKUP(R7869,Lists!B:D,3,FALSE)</f>
        <v>#N/A</v>
      </c>
      <c r="T7869" s="36" t="str">
        <f>IF(F7869&lt;&gt;"",MATCH(R7869,'Maximum minutes'!B:B,0),"")</f>
        <v/>
      </c>
      <c r="U7869" s="36">
        <f ca="1">IF(F7869&lt;&gt;"",COUNTA(OFFSET('Maximum minutes'!$C$1,'Annexe A1 Cours'!T7869,0,1,50)),0)</f>
        <v>0</v>
      </c>
      <c r="V7869" s="37">
        <f ca="1">IFERROR(OFFSET('Maximum minutes'!$C$1,T7869+1,-1+MATCH(G7869,OFFSET('Maximum minutes'!$C$1,T7869-1,0,1,50),0)),0)</f>
        <v>0</v>
      </c>
      <c r="W7869" s="38">
        <f t="shared" ca="1" si="244"/>
        <v>0</v>
      </c>
    </row>
    <row r="7870" spans="1:23" s="36" customFormat="1" ht="18.75">
      <c r="A7870" s="34"/>
      <c r="B7870" s="39"/>
      <c r="C7870" s="39"/>
      <c r="D7870" s="35"/>
      <c r="E7870" s="40"/>
      <c r="F7870" s="39"/>
      <c r="G7870" s="39"/>
      <c r="H7870" s="39"/>
      <c r="I7870" s="34"/>
      <c r="J7870" s="34"/>
      <c r="K7870" s="34"/>
      <c r="L7870" s="34"/>
      <c r="M7870" s="43" t="str">
        <f ca="1">IFERROR(OFFSET('Maximum minutes'!$C$1,T7870,MATCH(IF(G7870&lt;&gt;"",G7870,F7870),OFFSET('Maximum minutes'!$C$1,T7870-1,0,1,U7870+1),0)-1)*IF(OR(ISNUMBER(J7870),J7870="sans examen"),1,0)*IF(W7870&lt;MinDate,1,0),"")</f>
        <v/>
      </c>
      <c r="N7870" s="36">
        <f t="shared" ca="1" si="245"/>
        <v>0</v>
      </c>
      <c r="O7870" s="36" t="e">
        <f ca="1">LEFT(OFFSET(Lists!$Q$2,MATCH(E7870,Lists!$R$3:$R$19,0),0),4)</f>
        <v>#N/A</v>
      </c>
      <c r="P7870" s="36" t="e">
        <f ca="1">MATCH(O7870,Lists!$S$2:$S$640,1)</f>
        <v>#N/A</v>
      </c>
      <c r="Q7870" s="36" t="e">
        <f ca="1">MATCH(LEFT(OFFSET(Lists!$Q$2,MATCH(E7870,Lists!$R$3:$R$19,0)+1,0),4),Lists!$S$3:$S$640,1)</f>
        <v>#N/A</v>
      </c>
      <c r="R7870" s="36" t="e">
        <f ca="1">LEFT(OFFSET(Lists!$S$2,P7870-1+MATCH(F7870,OFFSET(Lists!$T$3,P7870-1,0,Q7870-P7870+1),0),0),6)</f>
        <v>#N/A</v>
      </c>
      <c r="S7870" s="36" t="e">
        <f ca="1">VLOOKUP(R7870,Lists!B:D,3,FALSE)</f>
        <v>#N/A</v>
      </c>
      <c r="T7870" s="36" t="str">
        <f>IF(F7870&lt;&gt;"",MATCH(R7870,'Maximum minutes'!B:B,0),"")</f>
        <v/>
      </c>
      <c r="U7870" s="36">
        <f ca="1">IF(F7870&lt;&gt;"",COUNTA(OFFSET('Maximum minutes'!$C$1,'Annexe A1 Cours'!T7870,0,1,50)),0)</f>
        <v>0</v>
      </c>
      <c r="V7870" s="37">
        <f ca="1">IFERROR(OFFSET('Maximum minutes'!$C$1,T7870+1,-1+MATCH(G7870,OFFSET('Maximum minutes'!$C$1,T7870-1,0,1,50),0)),0)</f>
        <v>0</v>
      </c>
      <c r="W7870" s="38">
        <f t="shared" ca="1" si="244"/>
        <v>0</v>
      </c>
    </row>
    <row r="7871" spans="1:23" s="36" customFormat="1" ht="18.75">
      <c r="A7871" s="34"/>
      <c r="B7871" s="39"/>
      <c r="C7871" s="39"/>
      <c r="D7871" s="35"/>
      <c r="E7871" s="40"/>
      <c r="F7871" s="39"/>
      <c r="G7871" s="39"/>
      <c r="H7871" s="39"/>
      <c r="I7871" s="34"/>
      <c r="J7871" s="34"/>
      <c r="K7871" s="34"/>
      <c r="L7871" s="34"/>
      <c r="M7871" s="43" t="str">
        <f ca="1">IFERROR(OFFSET('Maximum minutes'!$C$1,T7871,MATCH(IF(G7871&lt;&gt;"",G7871,F7871),OFFSET('Maximum minutes'!$C$1,T7871-1,0,1,U7871+1),0)-1)*IF(OR(ISNUMBER(J7871),J7871="sans examen"),1,0)*IF(W7871&lt;MinDate,1,0),"")</f>
        <v/>
      </c>
      <c r="N7871" s="36">
        <f t="shared" ca="1" si="245"/>
        <v>0</v>
      </c>
      <c r="O7871" s="36" t="e">
        <f ca="1">LEFT(OFFSET(Lists!$Q$2,MATCH(E7871,Lists!$R$3:$R$19,0),0),4)</f>
        <v>#N/A</v>
      </c>
      <c r="P7871" s="36" t="e">
        <f ca="1">MATCH(O7871,Lists!$S$2:$S$640,1)</f>
        <v>#N/A</v>
      </c>
      <c r="Q7871" s="36" t="e">
        <f ca="1">MATCH(LEFT(OFFSET(Lists!$Q$2,MATCH(E7871,Lists!$R$3:$R$19,0)+1,0),4),Lists!$S$3:$S$640,1)</f>
        <v>#N/A</v>
      </c>
      <c r="R7871" s="36" t="e">
        <f ca="1">LEFT(OFFSET(Lists!$S$2,P7871-1+MATCH(F7871,OFFSET(Lists!$T$3,P7871-1,0,Q7871-P7871+1),0),0),6)</f>
        <v>#N/A</v>
      </c>
      <c r="S7871" s="36" t="e">
        <f ca="1">VLOOKUP(R7871,Lists!B:D,3,FALSE)</f>
        <v>#N/A</v>
      </c>
      <c r="T7871" s="36" t="str">
        <f>IF(F7871&lt;&gt;"",MATCH(R7871,'Maximum minutes'!B:B,0),"")</f>
        <v/>
      </c>
      <c r="U7871" s="36">
        <f ca="1">IF(F7871&lt;&gt;"",COUNTA(OFFSET('Maximum minutes'!$C$1,'Annexe A1 Cours'!T7871,0,1,50)),0)</f>
        <v>0</v>
      </c>
      <c r="V7871" s="37">
        <f ca="1">IFERROR(OFFSET('Maximum minutes'!$C$1,T7871+1,-1+MATCH(G7871,OFFSET('Maximum minutes'!$C$1,T7871-1,0,1,50),0)),0)</f>
        <v>0</v>
      </c>
      <c r="W7871" s="38">
        <f t="shared" ca="1" si="244"/>
        <v>0</v>
      </c>
    </row>
    <row r="7872" spans="1:23" s="36" customFormat="1" ht="18.75">
      <c r="A7872" s="34"/>
      <c r="B7872" s="39"/>
      <c r="C7872" s="39"/>
      <c r="D7872" s="35"/>
      <c r="E7872" s="40"/>
      <c r="F7872" s="39"/>
      <c r="G7872" s="39"/>
      <c r="H7872" s="39"/>
      <c r="I7872" s="34"/>
      <c r="J7872" s="34"/>
      <c r="K7872" s="34"/>
      <c r="L7872" s="34"/>
      <c r="M7872" s="43" t="str">
        <f ca="1">IFERROR(OFFSET('Maximum minutes'!$C$1,T7872,MATCH(IF(G7872&lt;&gt;"",G7872,F7872),OFFSET('Maximum minutes'!$C$1,T7872-1,0,1,U7872+1),0)-1)*IF(OR(ISNUMBER(J7872),J7872="sans examen"),1,0)*IF(W7872&lt;MinDate,1,0),"")</f>
        <v/>
      </c>
      <c r="N7872" s="36">
        <f t="shared" ca="1" si="245"/>
        <v>0</v>
      </c>
      <c r="O7872" s="36" t="e">
        <f ca="1">LEFT(OFFSET(Lists!$Q$2,MATCH(E7872,Lists!$R$3:$R$19,0),0),4)</f>
        <v>#N/A</v>
      </c>
      <c r="P7872" s="36" t="e">
        <f ca="1">MATCH(O7872,Lists!$S$2:$S$640,1)</f>
        <v>#N/A</v>
      </c>
      <c r="Q7872" s="36" t="e">
        <f ca="1">MATCH(LEFT(OFFSET(Lists!$Q$2,MATCH(E7872,Lists!$R$3:$R$19,0)+1,0),4),Lists!$S$3:$S$640,1)</f>
        <v>#N/A</v>
      </c>
      <c r="R7872" s="36" t="e">
        <f ca="1">LEFT(OFFSET(Lists!$S$2,P7872-1+MATCH(F7872,OFFSET(Lists!$T$3,P7872-1,0,Q7872-P7872+1),0),0),6)</f>
        <v>#N/A</v>
      </c>
      <c r="S7872" s="36" t="e">
        <f ca="1">VLOOKUP(R7872,Lists!B:D,3,FALSE)</f>
        <v>#N/A</v>
      </c>
      <c r="T7872" s="36" t="str">
        <f>IF(F7872&lt;&gt;"",MATCH(R7872,'Maximum minutes'!B:B,0),"")</f>
        <v/>
      </c>
      <c r="U7872" s="36">
        <f ca="1">IF(F7872&lt;&gt;"",COUNTA(OFFSET('Maximum minutes'!$C$1,'Annexe A1 Cours'!T7872,0,1,50)),0)</f>
        <v>0</v>
      </c>
      <c r="V7872" s="37">
        <f ca="1">IFERROR(OFFSET('Maximum minutes'!$C$1,T7872+1,-1+MATCH(G7872,OFFSET('Maximum minutes'!$C$1,T7872-1,0,1,50),0)),0)</f>
        <v>0</v>
      </c>
      <c r="W7872" s="38">
        <f t="shared" ca="1" si="244"/>
        <v>0</v>
      </c>
    </row>
    <row r="7873" spans="1:23" s="36" customFormat="1" ht="18.75">
      <c r="A7873" s="34"/>
      <c r="B7873" s="39"/>
      <c r="C7873" s="39"/>
      <c r="D7873" s="35"/>
      <c r="E7873" s="40"/>
      <c r="F7873" s="39"/>
      <c r="G7873" s="39"/>
      <c r="H7873" s="39"/>
      <c r="I7873" s="34"/>
      <c r="J7873" s="34"/>
      <c r="K7873" s="34"/>
      <c r="L7873" s="34"/>
      <c r="M7873" s="43" t="str">
        <f ca="1">IFERROR(OFFSET('Maximum minutes'!$C$1,T7873,MATCH(IF(G7873&lt;&gt;"",G7873,F7873),OFFSET('Maximum minutes'!$C$1,T7873-1,0,1,U7873+1),0)-1)*IF(OR(ISNUMBER(J7873),J7873="sans examen"),1,0)*IF(W7873&lt;MinDate,1,0),"")</f>
        <v/>
      </c>
      <c r="N7873" s="36">
        <f t="shared" ca="1" si="245"/>
        <v>0</v>
      </c>
      <c r="O7873" s="36" t="e">
        <f ca="1">LEFT(OFFSET(Lists!$Q$2,MATCH(E7873,Lists!$R$3:$R$19,0),0),4)</f>
        <v>#N/A</v>
      </c>
      <c r="P7873" s="36" t="e">
        <f ca="1">MATCH(O7873,Lists!$S$2:$S$640,1)</f>
        <v>#N/A</v>
      </c>
      <c r="Q7873" s="36" t="e">
        <f ca="1">MATCH(LEFT(OFFSET(Lists!$Q$2,MATCH(E7873,Lists!$R$3:$R$19,0)+1,0),4),Lists!$S$3:$S$640,1)</f>
        <v>#N/A</v>
      </c>
      <c r="R7873" s="36" t="e">
        <f ca="1">LEFT(OFFSET(Lists!$S$2,P7873-1+MATCH(F7873,OFFSET(Lists!$T$3,P7873-1,0,Q7873-P7873+1),0),0),6)</f>
        <v>#N/A</v>
      </c>
      <c r="S7873" s="36" t="e">
        <f ca="1">VLOOKUP(R7873,Lists!B:D,3,FALSE)</f>
        <v>#N/A</v>
      </c>
      <c r="T7873" s="36" t="str">
        <f>IF(F7873&lt;&gt;"",MATCH(R7873,'Maximum minutes'!B:B,0),"")</f>
        <v/>
      </c>
      <c r="U7873" s="36">
        <f ca="1">IF(F7873&lt;&gt;"",COUNTA(OFFSET('Maximum minutes'!$C$1,'Annexe A1 Cours'!T7873,0,1,50)),0)</f>
        <v>0</v>
      </c>
      <c r="V7873" s="37">
        <f ca="1">IFERROR(OFFSET('Maximum minutes'!$C$1,T7873+1,-1+MATCH(G7873,OFFSET('Maximum minutes'!$C$1,T7873-1,0,1,50),0)),0)</f>
        <v>0</v>
      </c>
      <c r="W7873" s="38">
        <f t="shared" ca="1" si="244"/>
        <v>0</v>
      </c>
    </row>
    <row r="7874" spans="1:23" s="36" customFormat="1" ht="18.75">
      <c r="A7874" s="34"/>
      <c r="B7874" s="39"/>
      <c r="C7874" s="39"/>
      <c r="D7874" s="35"/>
      <c r="E7874" s="40"/>
      <c r="F7874" s="39"/>
      <c r="G7874" s="39"/>
      <c r="H7874" s="39"/>
      <c r="I7874" s="34"/>
      <c r="J7874" s="34"/>
      <c r="K7874" s="34"/>
      <c r="L7874" s="34"/>
      <c r="M7874" s="43" t="str">
        <f ca="1">IFERROR(OFFSET('Maximum minutes'!$C$1,T7874,MATCH(IF(G7874&lt;&gt;"",G7874,F7874),OFFSET('Maximum minutes'!$C$1,T7874-1,0,1,U7874+1),0)-1)*IF(OR(ISNUMBER(J7874),J7874="sans examen"),1,0)*IF(W7874&lt;MinDate,1,0),"")</f>
        <v/>
      </c>
      <c r="N7874" s="36">
        <f t="shared" ca="1" si="245"/>
        <v>0</v>
      </c>
      <c r="O7874" s="36" t="e">
        <f ca="1">LEFT(OFFSET(Lists!$Q$2,MATCH(E7874,Lists!$R$3:$R$19,0),0),4)</f>
        <v>#N/A</v>
      </c>
      <c r="P7874" s="36" t="e">
        <f ca="1">MATCH(O7874,Lists!$S$2:$S$640,1)</f>
        <v>#N/A</v>
      </c>
      <c r="Q7874" s="36" t="e">
        <f ca="1">MATCH(LEFT(OFFSET(Lists!$Q$2,MATCH(E7874,Lists!$R$3:$R$19,0)+1,0),4),Lists!$S$3:$S$640,1)</f>
        <v>#N/A</v>
      </c>
      <c r="R7874" s="36" t="e">
        <f ca="1">LEFT(OFFSET(Lists!$S$2,P7874-1+MATCH(F7874,OFFSET(Lists!$T$3,P7874-1,0,Q7874-P7874+1),0),0),6)</f>
        <v>#N/A</v>
      </c>
      <c r="S7874" s="36" t="e">
        <f ca="1">VLOOKUP(R7874,Lists!B:D,3,FALSE)</f>
        <v>#N/A</v>
      </c>
      <c r="T7874" s="36" t="str">
        <f>IF(F7874&lt;&gt;"",MATCH(R7874,'Maximum minutes'!B:B,0),"")</f>
        <v/>
      </c>
      <c r="U7874" s="36">
        <f ca="1">IF(F7874&lt;&gt;"",COUNTA(OFFSET('Maximum minutes'!$C$1,'Annexe A1 Cours'!T7874,0,1,50)),0)</f>
        <v>0</v>
      </c>
      <c r="V7874" s="37">
        <f ca="1">IFERROR(OFFSET('Maximum minutes'!$C$1,T7874+1,-1+MATCH(G7874,OFFSET('Maximum minutes'!$C$1,T7874-1,0,1,50),0)),0)</f>
        <v>0</v>
      </c>
      <c r="W7874" s="38">
        <f t="shared" ca="1" si="244"/>
        <v>0</v>
      </c>
    </row>
    <row r="7875" spans="1:23" s="36" customFormat="1" ht="18.75">
      <c r="A7875" s="34"/>
      <c r="B7875" s="39"/>
      <c r="C7875" s="39"/>
      <c r="D7875" s="35"/>
      <c r="E7875" s="40"/>
      <c r="F7875" s="39"/>
      <c r="G7875" s="39"/>
      <c r="H7875" s="39"/>
      <c r="I7875" s="34"/>
      <c r="J7875" s="34"/>
      <c r="K7875" s="34"/>
      <c r="L7875" s="34"/>
      <c r="M7875" s="43" t="str">
        <f ca="1">IFERROR(OFFSET('Maximum minutes'!$C$1,T7875,MATCH(IF(G7875&lt;&gt;"",G7875,F7875),OFFSET('Maximum minutes'!$C$1,T7875-1,0,1,U7875+1),0)-1)*IF(OR(ISNUMBER(J7875),J7875="sans examen"),1,0)*IF(W7875&lt;MinDate,1,0),"")</f>
        <v/>
      </c>
      <c r="N7875" s="36">
        <f t="shared" ca="1" si="245"/>
        <v>0</v>
      </c>
      <c r="O7875" s="36" t="e">
        <f ca="1">LEFT(OFFSET(Lists!$Q$2,MATCH(E7875,Lists!$R$3:$R$19,0),0),4)</f>
        <v>#N/A</v>
      </c>
      <c r="P7875" s="36" t="e">
        <f ca="1">MATCH(O7875,Lists!$S$2:$S$640,1)</f>
        <v>#N/A</v>
      </c>
      <c r="Q7875" s="36" t="e">
        <f ca="1">MATCH(LEFT(OFFSET(Lists!$Q$2,MATCH(E7875,Lists!$R$3:$R$19,0)+1,0),4),Lists!$S$3:$S$640,1)</f>
        <v>#N/A</v>
      </c>
      <c r="R7875" s="36" t="e">
        <f ca="1">LEFT(OFFSET(Lists!$S$2,P7875-1+MATCH(F7875,OFFSET(Lists!$T$3,P7875-1,0,Q7875-P7875+1),0),0),6)</f>
        <v>#N/A</v>
      </c>
      <c r="S7875" s="36" t="e">
        <f ca="1">VLOOKUP(R7875,Lists!B:D,3,FALSE)</f>
        <v>#N/A</v>
      </c>
      <c r="T7875" s="36" t="str">
        <f>IF(F7875&lt;&gt;"",MATCH(R7875,'Maximum minutes'!B:B,0),"")</f>
        <v/>
      </c>
      <c r="U7875" s="36">
        <f ca="1">IF(F7875&lt;&gt;"",COUNTA(OFFSET('Maximum minutes'!$C$1,'Annexe A1 Cours'!T7875,0,1,50)),0)</f>
        <v>0</v>
      </c>
      <c r="V7875" s="37">
        <f ca="1">IFERROR(OFFSET('Maximum minutes'!$C$1,T7875+1,-1+MATCH(G7875,OFFSET('Maximum minutes'!$C$1,T7875-1,0,1,50),0)),0)</f>
        <v>0</v>
      </c>
      <c r="W7875" s="38">
        <f t="shared" ca="1" si="244"/>
        <v>0</v>
      </c>
    </row>
    <row r="7876" spans="1:23" s="36" customFormat="1" ht="18.75">
      <c r="A7876" s="34"/>
      <c r="B7876" s="39"/>
      <c r="C7876" s="39"/>
      <c r="D7876" s="35"/>
      <c r="E7876" s="40"/>
      <c r="F7876" s="39"/>
      <c r="G7876" s="39"/>
      <c r="H7876" s="39"/>
      <c r="I7876" s="34"/>
      <c r="J7876" s="34"/>
      <c r="K7876" s="34"/>
      <c r="L7876" s="34"/>
      <c r="M7876" s="43" t="str">
        <f ca="1">IFERROR(OFFSET('Maximum minutes'!$C$1,T7876,MATCH(IF(G7876&lt;&gt;"",G7876,F7876),OFFSET('Maximum minutes'!$C$1,T7876-1,0,1,U7876+1),0)-1)*IF(OR(ISNUMBER(J7876),J7876="sans examen"),1,0)*IF(W7876&lt;MinDate,1,0),"")</f>
        <v/>
      </c>
      <c r="N7876" s="36">
        <f t="shared" ca="1" si="245"/>
        <v>0</v>
      </c>
      <c r="O7876" s="36" t="e">
        <f ca="1">LEFT(OFFSET(Lists!$Q$2,MATCH(E7876,Lists!$R$3:$R$19,0),0),4)</f>
        <v>#N/A</v>
      </c>
      <c r="P7876" s="36" t="e">
        <f ca="1">MATCH(O7876,Lists!$S$2:$S$640,1)</f>
        <v>#N/A</v>
      </c>
      <c r="Q7876" s="36" t="e">
        <f ca="1">MATCH(LEFT(OFFSET(Lists!$Q$2,MATCH(E7876,Lists!$R$3:$R$19,0)+1,0),4),Lists!$S$3:$S$640,1)</f>
        <v>#N/A</v>
      </c>
      <c r="R7876" s="36" t="e">
        <f ca="1">LEFT(OFFSET(Lists!$S$2,P7876-1+MATCH(F7876,OFFSET(Lists!$T$3,P7876-1,0,Q7876-P7876+1),0),0),6)</f>
        <v>#N/A</v>
      </c>
      <c r="S7876" s="36" t="e">
        <f ca="1">VLOOKUP(R7876,Lists!B:D,3,FALSE)</f>
        <v>#N/A</v>
      </c>
      <c r="T7876" s="36" t="str">
        <f>IF(F7876&lt;&gt;"",MATCH(R7876,'Maximum minutes'!B:B,0),"")</f>
        <v/>
      </c>
      <c r="U7876" s="36">
        <f ca="1">IF(F7876&lt;&gt;"",COUNTA(OFFSET('Maximum minutes'!$C$1,'Annexe A1 Cours'!T7876,0,1,50)),0)</f>
        <v>0</v>
      </c>
      <c r="V7876" s="37">
        <f ca="1">IFERROR(OFFSET('Maximum minutes'!$C$1,T7876+1,-1+MATCH(G7876,OFFSET('Maximum minutes'!$C$1,T7876-1,0,1,50),0)),0)</f>
        <v>0</v>
      </c>
      <c r="W7876" s="38">
        <f t="shared" ca="1" si="244"/>
        <v>0</v>
      </c>
    </row>
    <row r="7877" spans="1:23" s="36" customFormat="1" ht="18.75">
      <c r="A7877" s="34"/>
      <c r="B7877" s="39"/>
      <c r="C7877" s="39"/>
      <c r="D7877" s="35"/>
      <c r="E7877" s="40"/>
      <c r="F7877" s="39"/>
      <c r="G7877" s="39"/>
      <c r="H7877" s="39"/>
      <c r="I7877" s="34"/>
      <c r="J7877" s="34"/>
      <c r="K7877" s="34"/>
      <c r="L7877" s="34"/>
      <c r="M7877" s="43" t="str">
        <f ca="1">IFERROR(OFFSET('Maximum minutes'!$C$1,T7877,MATCH(IF(G7877&lt;&gt;"",G7877,F7877),OFFSET('Maximum minutes'!$C$1,T7877-1,0,1,U7877+1),0)-1)*IF(OR(ISNUMBER(J7877),J7877="sans examen"),1,0)*IF(W7877&lt;MinDate,1,0),"")</f>
        <v/>
      </c>
      <c r="N7877" s="36">
        <f t="shared" ca="1" si="245"/>
        <v>0</v>
      </c>
      <c r="O7877" s="36" t="e">
        <f ca="1">LEFT(OFFSET(Lists!$Q$2,MATCH(E7877,Lists!$R$3:$R$19,0),0),4)</f>
        <v>#N/A</v>
      </c>
      <c r="P7877" s="36" t="e">
        <f ca="1">MATCH(O7877,Lists!$S$2:$S$640,1)</f>
        <v>#N/A</v>
      </c>
      <c r="Q7877" s="36" t="e">
        <f ca="1">MATCH(LEFT(OFFSET(Lists!$Q$2,MATCH(E7877,Lists!$R$3:$R$19,0)+1,0),4),Lists!$S$3:$S$640,1)</f>
        <v>#N/A</v>
      </c>
      <c r="R7877" s="36" t="e">
        <f ca="1">LEFT(OFFSET(Lists!$S$2,P7877-1+MATCH(F7877,OFFSET(Lists!$T$3,P7877-1,0,Q7877-P7877+1),0),0),6)</f>
        <v>#N/A</v>
      </c>
      <c r="S7877" s="36" t="e">
        <f ca="1">VLOOKUP(R7877,Lists!B:D,3,FALSE)</f>
        <v>#N/A</v>
      </c>
      <c r="T7877" s="36" t="str">
        <f>IF(F7877&lt;&gt;"",MATCH(R7877,'Maximum minutes'!B:B,0),"")</f>
        <v/>
      </c>
      <c r="U7877" s="36">
        <f ca="1">IF(F7877&lt;&gt;"",COUNTA(OFFSET('Maximum minutes'!$C$1,'Annexe A1 Cours'!T7877,0,1,50)),0)</f>
        <v>0</v>
      </c>
      <c r="V7877" s="37">
        <f ca="1">IFERROR(OFFSET('Maximum minutes'!$C$1,T7877+1,-1+MATCH(G7877,OFFSET('Maximum minutes'!$C$1,T7877-1,0,1,50),0)),0)</f>
        <v>0</v>
      </c>
      <c r="W7877" s="38">
        <f t="shared" ca="1" si="244"/>
        <v>0</v>
      </c>
    </row>
    <row r="7878" spans="1:23" s="36" customFormat="1" ht="18.75">
      <c r="A7878" s="34"/>
      <c r="B7878" s="39"/>
      <c r="C7878" s="39"/>
      <c r="D7878" s="35"/>
      <c r="E7878" s="40"/>
      <c r="F7878" s="39"/>
      <c r="G7878" s="39"/>
      <c r="H7878" s="39"/>
      <c r="I7878" s="34"/>
      <c r="J7878" s="34"/>
      <c r="K7878" s="34"/>
      <c r="L7878" s="34"/>
      <c r="M7878" s="43" t="str">
        <f ca="1">IFERROR(OFFSET('Maximum minutes'!$C$1,T7878,MATCH(IF(G7878&lt;&gt;"",G7878,F7878),OFFSET('Maximum minutes'!$C$1,T7878-1,0,1,U7878+1),0)-1)*IF(OR(ISNUMBER(J7878),J7878="sans examen"),1,0)*IF(W7878&lt;MinDate,1,0),"")</f>
        <v/>
      </c>
      <c r="N7878" s="36">
        <f t="shared" ca="1" si="245"/>
        <v>0</v>
      </c>
      <c r="O7878" s="36" t="e">
        <f ca="1">LEFT(OFFSET(Lists!$Q$2,MATCH(E7878,Lists!$R$3:$R$19,0),0),4)</f>
        <v>#N/A</v>
      </c>
      <c r="P7878" s="36" t="e">
        <f ca="1">MATCH(O7878,Lists!$S$2:$S$640,1)</f>
        <v>#N/A</v>
      </c>
      <c r="Q7878" s="36" t="e">
        <f ca="1">MATCH(LEFT(OFFSET(Lists!$Q$2,MATCH(E7878,Lists!$R$3:$R$19,0)+1,0),4),Lists!$S$3:$S$640,1)</f>
        <v>#N/A</v>
      </c>
      <c r="R7878" s="36" t="e">
        <f ca="1">LEFT(OFFSET(Lists!$S$2,P7878-1+MATCH(F7878,OFFSET(Lists!$T$3,P7878-1,0,Q7878-P7878+1),0),0),6)</f>
        <v>#N/A</v>
      </c>
      <c r="S7878" s="36" t="e">
        <f ca="1">VLOOKUP(R7878,Lists!B:D,3,FALSE)</f>
        <v>#N/A</v>
      </c>
      <c r="T7878" s="36" t="str">
        <f>IF(F7878&lt;&gt;"",MATCH(R7878,'Maximum minutes'!B:B,0),"")</f>
        <v/>
      </c>
      <c r="U7878" s="36">
        <f ca="1">IF(F7878&lt;&gt;"",COUNTA(OFFSET('Maximum minutes'!$C$1,'Annexe A1 Cours'!T7878,0,1,50)),0)</f>
        <v>0</v>
      </c>
      <c r="V7878" s="37">
        <f ca="1">IFERROR(OFFSET('Maximum minutes'!$C$1,T7878+1,-1+MATCH(G7878,OFFSET('Maximum minutes'!$C$1,T7878-1,0,1,50),0)),0)</f>
        <v>0</v>
      </c>
      <c r="W7878" s="38">
        <f t="shared" ca="1" si="244"/>
        <v>0</v>
      </c>
    </row>
    <row r="7879" spans="1:23" s="36" customFormat="1" ht="18.75">
      <c r="A7879" s="34"/>
      <c r="B7879" s="39"/>
      <c r="C7879" s="39"/>
      <c r="D7879" s="35"/>
      <c r="E7879" s="40"/>
      <c r="F7879" s="39"/>
      <c r="G7879" s="39"/>
      <c r="H7879" s="39"/>
      <c r="I7879" s="34"/>
      <c r="J7879" s="34"/>
      <c r="K7879" s="34"/>
      <c r="L7879" s="34"/>
      <c r="M7879" s="43" t="str">
        <f ca="1">IFERROR(OFFSET('Maximum minutes'!$C$1,T7879,MATCH(IF(G7879&lt;&gt;"",G7879,F7879),OFFSET('Maximum minutes'!$C$1,T7879-1,0,1,U7879+1),0)-1)*IF(OR(ISNUMBER(J7879),J7879="sans examen"),1,0)*IF(W7879&lt;MinDate,1,0),"")</f>
        <v/>
      </c>
      <c r="N7879" s="36">
        <f t="shared" ca="1" si="245"/>
        <v>0</v>
      </c>
      <c r="O7879" s="36" t="e">
        <f ca="1">LEFT(OFFSET(Lists!$Q$2,MATCH(E7879,Lists!$R$3:$R$19,0),0),4)</f>
        <v>#N/A</v>
      </c>
      <c r="P7879" s="36" t="e">
        <f ca="1">MATCH(O7879,Lists!$S$2:$S$640,1)</f>
        <v>#N/A</v>
      </c>
      <c r="Q7879" s="36" t="e">
        <f ca="1">MATCH(LEFT(OFFSET(Lists!$Q$2,MATCH(E7879,Lists!$R$3:$R$19,0)+1,0),4),Lists!$S$3:$S$640,1)</f>
        <v>#N/A</v>
      </c>
      <c r="R7879" s="36" t="e">
        <f ca="1">LEFT(OFFSET(Lists!$S$2,P7879-1+MATCH(F7879,OFFSET(Lists!$T$3,P7879-1,0,Q7879-P7879+1),0),0),6)</f>
        <v>#N/A</v>
      </c>
      <c r="S7879" s="36" t="e">
        <f ca="1">VLOOKUP(R7879,Lists!B:D,3,FALSE)</f>
        <v>#N/A</v>
      </c>
      <c r="T7879" s="36" t="str">
        <f>IF(F7879&lt;&gt;"",MATCH(R7879,'Maximum minutes'!B:B,0),"")</f>
        <v/>
      </c>
      <c r="U7879" s="36">
        <f ca="1">IF(F7879&lt;&gt;"",COUNTA(OFFSET('Maximum minutes'!$C$1,'Annexe A1 Cours'!T7879,0,1,50)),0)</f>
        <v>0</v>
      </c>
      <c r="V7879" s="37">
        <f ca="1">IFERROR(OFFSET('Maximum minutes'!$C$1,T7879+1,-1+MATCH(G7879,OFFSET('Maximum minutes'!$C$1,T7879-1,0,1,50),0)),0)</f>
        <v>0</v>
      </c>
      <c r="W7879" s="38">
        <f t="shared" ref="W7879:W7942" ca="1" si="246">IFERROR(DATE(YEAR(D7879)+V7879,MONTH(D7879),DAY(D7879)),"")</f>
        <v>0</v>
      </c>
    </row>
    <row r="7880" spans="1:23" s="36" customFormat="1" ht="18.75">
      <c r="A7880" s="34"/>
      <c r="B7880" s="39"/>
      <c r="C7880" s="39"/>
      <c r="D7880" s="35"/>
      <c r="E7880" s="40"/>
      <c r="F7880" s="39"/>
      <c r="G7880" s="39"/>
      <c r="H7880" s="39"/>
      <c r="I7880" s="34"/>
      <c r="J7880" s="34"/>
      <c r="K7880" s="34"/>
      <c r="L7880" s="34"/>
      <c r="M7880" s="43" t="str">
        <f ca="1">IFERROR(OFFSET('Maximum minutes'!$C$1,T7880,MATCH(IF(G7880&lt;&gt;"",G7880,F7880),OFFSET('Maximum minutes'!$C$1,T7880-1,0,1,U7880+1),0)-1)*IF(OR(ISNUMBER(J7880),J7880="sans examen"),1,0)*IF(W7880&lt;MinDate,1,0),"")</f>
        <v/>
      </c>
      <c r="N7880" s="36">
        <f t="shared" ref="N7880:N7943" ca="1" si="247">IF(K7880&gt;0,MIN(K7880,M7880),0)*IF(M7880="",0,1)</f>
        <v>0</v>
      </c>
      <c r="O7880" s="36" t="e">
        <f ca="1">LEFT(OFFSET(Lists!$Q$2,MATCH(E7880,Lists!$R$3:$R$19,0),0),4)</f>
        <v>#N/A</v>
      </c>
      <c r="P7880" s="36" t="e">
        <f ca="1">MATCH(O7880,Lists!$S$2:$S$640,1)</f>
        <v>#N/A</v>
      </c>
      <c r="Q7880" s="36" t="e">
        <f ca="1">MATCH(LEFT(OFFSET(Lists!$Q$2,MATCH(E7880,Lists!$R$3:$R$19,0)+1,0),4),Lists!$S$3:$S$640,1)</f>
        <v>#N/A</v>
      </c>
      <c r="R7880" s="36" t="e">
        <f ca="1">LEFT(OFFSET(Lists!$S$2,P7880-1+MATCH(F7880,OFFSET(Lists!$T$3,P7880-1,0,Q7880-P7880+1),0),0),6)</f>
        <v>#N/A</v>
      </c>
      <c r="S7880" s="36" t="e">
        <f ca="1">VLOOKUP(R7880,Lists!B:D,3,FALSE)</f>
        <v>#N/A</v>
      </c>
      <c r="T7880" s="36" t="str">
        <f>IF(F7880&lt;&gt;"",MATCH(R7880,'Maximum minutes'!B:B,0),"")</f>
        <v/>
      </c>
      <c r="U7880" s="36">
        <f ca="1">IF(F7880&lt;&gt;"",COUNTA(OFFSET('Maximum minutes'!$C$1,'Annexe A1 Cours'!T7880,0,1,50)),0)</f>
        <v>0</v>
      </c>
      <c r="V7880" s="37">
        <f ca="1">IFERROR(OFFSET('Maximum minutes'!$C$1,T7880+1,-1+MATCH(G7880,OFFSET('Maximum minutes'!$C$1,T7880-1,0,1,50),0)),0)</f>
        <v>0</v>
      </c>
      <c r="W7880" s="38">
        <f t="shared" ca="1" si="246"/>
        <v>0</v>
      </c>
    </row>
    <row r="7881" spans="1:23" s="36" customFormat="1" ht="18.75">
      <c r="A7881" s="34"/>
      <c r="B7881" s="39"/>
      <c r="C7881" s="39"/>
      <c r="D7881" s="35"/>
      <c r="E7881" s="40"/>
      <c r="F7881" s="39"/>
      <c r="G7881" s="39"/>
      <c r="H7881" s="39"/>
      <c r="I7881" s="34"/>
      <c r="J7881" s="34"/>
      <c r="K7881" s="34"/>
      <c r="L7881" s="34"/>
      <c r="M7881" s="43" t="str">
        <f ca="1">IFERROR(OFFSET('Maximum minutes'!$C$1,T7881,MATCH(IF(G7881&lt;&gt;"",G7881,F7881),OFFSET('Maximum minutes'!$C$1,T7881-1,0,1,U7881+1),0)-1)*IF(OR(ISNUMBER(J7881),J7881="sans examen"),1,0)*IF(W7881&lt;MinDate,1,0),"")</f>
        <v/>
      </c>
      <c r="N7881" s="36">
        <f t="shared" ca="1" si="247"/>
        <v>0</v>
      </c>
      <c r="O7881" s="36" t="e">
        <f ca="1">LEFT(OFFSET(Lists!$Q$2,MATCH(E7881,Lists!$R$3:$R$19,0),0),4)</f>
        <v>#N/A</v>
      </c>
      <c r="P7881" s="36" t="e">
        <f ca="1">MATCH(O7881,Lists!$S$2:$S$640,1)</f>
        <v>#N/A</v>
      </c>
      <c r="Q7881" s="36" t="e">
        <f ca="1">MATCH(LEFT(OFFSET(Lists!$Q$2,MATCH(E7881,Lists!$R$3:$R$19,0)+1,0),4),Lists!$S$3:$S$640,1)</f>
        <v>#N/A</v>
      </c>
      <c r="R7881" s="36" t="e">
        <f ca="1">LEFT(OFFSET(Lists!$S$2,P7881-1+MATCH(F7881,OFFSET(Lists!$T$3,P7881-1,0,Q7881-P7881+1),0),0),6)</f>
        <v>#N/A</v>
      </c>
      <c r="S7881" s="36" t="e">
        <f ca="1">VLOOKUP(R7881,Lists!B:D,3,FALSE)</f>
        <v>#N/A</v>
      </c>
      <c r="T7881" s="36" t="str">
        <f>IF(F7881&lt;&gt;"",MATCH(R7881,'Maximum minutes'!B:B,0),"")</f>
        <v/>
      </c>
      <c r="U7881" s="36">
        <f ca="1">IF(F7881&lt;&gt;"",COUNTA(OFFSET('Maximum minutes'!$C$1,'Annexe A1 Cours'!T7881,0,1,50)),0)</f>
        <v>0</v>
      </c>
      <c r="V7881" s="37">
        <f ca="1">IFERROR(OFFSET('Maximum minutes'!$C$1,T7881+1,-1+MATCH(G7881,OFFSET('Maximum minutes'!$C$1,T7881-1,0,1,50),0)),0)</f>
        <v>0</v>
      </c>
      <c r="W7881" s="38">
        <f t="shared" ca="1" si="246"/>
        <v>0</v>
      </c>
    </row>
    <row r="7882" spans="1:23" s="36" customFormat="1" ht="18.75">
      <c r="A7882" s="34"/>
      <c r="B7882" s="39"/>
      <c r="C7882" s="39"/>
      <c r="D7882" s="35"/>
      <c r="E7882" s="40"/>
      <c r="F7882" s="39"/>
      <c r="G7882" s="39"/>
      <c r="H7882" s="39"/>
      <c r="I7882" s="34"/>
      <c r="J7882" s="34"/>
      <c r="K7882" s="34"/>
      <c r="L7882" s="34"/>
      <c r="M7882" s="43" t="str">
        <f ca="1">IFERROR(OFFSET('Maximum minutes'!$C$1,T7882,MATCH(IF(G7882&lt;&gt;"",G7882,F7882),OFFSET('Maximum minutes'!$C$1,T7882-1,0,1,U7882+1),0)-1)*IF(OR(ISNUMBER(J7882),J7882="sans examen"),1,0)*IF(W7882&lt;MinDate,1,0),"")</f>
        <v/>
      </c>
      <c r="N7882" s="36">
        <f t="shared" ca="1" si="247"/>
        <v>0</v>
      </c>
      <c r="O7882" s="36" t="e">
        <f ca="1">LEFT(OFFSET(Lists!$Q$2,MATCH(E7882,Lists!$R$3:$R$19,0),0),4)</f>
        <v>#N/A</v>
      </c>
      <c r="P7882" s="36" t="e">
        <f ca="1">MATCH(O7882,Lists!$S$2:$S$640,1)</f>
        <v>#N/A</v>
      </c>
      <c r="Q7882" s="36" t="e">
        <f ca="1">MATCH(LEFT(OFFSET(Lists!$Q$2,MATCH(E7882,Lists!$R$3:$R$19,0)+1,0),4),Lists!$S$3:$S$640,1)</f>
        <v>#N/A</v>
      </c>
      <c r="R7882" s="36" t="e">
        <f ca="1">LEFT(OFFSET(Lists!$S$2,P7882-1+MATCH(F7882,OFFSET(Lists!$T$3,P7882-1,0,Q7882-P7882+1),0),0),6)</f>
        <v>#N/A</v>
      </c>
      <c r="S7882" s="36" t="e">
        <f ca="1">VLOOKUP(R7882,Lists!B:D,3,FALSE)</f>
        <v>#N/A</v>
      </c>
      <c r="T7882" s="36" t="str">
        <f>IF(F7882&lt;&gt;"",MATCH(R7882,'Maximum minutes'!B:B,0),"")</f>
        <v/>
      </c>
      <c r="U7882" s="36">
        <f ca="1">IF(F7882&lt;&gt;"",COUNTA(OFFSET('Maximum minutes'!$C$1,'Annexe A1 Cours'!T7882,0,1,50)),0)</f>
        <v>0</v>
      </c>
      <c r="V7882" s="37">
        <f ca="1">IFERROR(OFFSET('Maximum minutes'!$C$1,T7882+1,-1+MATCH(G7882,OFFSET('Maximum minutes'!$C$1,T7882-1,0,1,50),0)),0)</f>
        <v>0</v>
      </c>
      <c r="W7882" s="38">
        <f t="shared" ca="1" si="246"/>
        <v>0</v>
      </c>
    </row>
    <row r="7883" spans="1:23" s="36" customFormat="1" ht="18.75">
      <c r="A7883" s="34"/>
      <c r="B7883" s="39"/>
      <c r="C7883" s="39"/>
      <c r="D7883" s="35"/>
      <c r="E7883" s="40"/>
      <c r="F7883" s="39"/>
      <c r="G7883" s="39"/>
      <c r="H7883" s="39"/>
      <c r="I7883" s="34"/>
      <c r="J7883" s="34"/>
      <c r="K7883" s="34"/>
      <c r="L7883" s="34"/>
      <c r="M7883" s="43" t="str">
        <f ca="1">IFERROR(OFFSET('Maximum minutes'!$C$1,T7883,MATCH(IF(G7883&lt;&gt;"",G7883,F7883),OFFSET('Maximum minutes'!$C$1,T7883-1,0,1,U7883+1),0)-1)*IF(OR(ISNUMBER(J7883),J7883="sans examen"),1,0)*IF(W7883&lt;MinDate,1,0),"")</f>
        <v/>
      </c>
      <c r="N7883" s="36">
        <f t="shared" ca="1" si="247"/>
        <v>0</v>
      </c>
      <c r="O7883" s="36" t="e">
        <f ca="1">LEFT(OFFSET(Lists!$Q$2,MATCH(E7883,Lists!$R$3:$R$19,0),0),4)</f>
        <v>#N/A</v>
      </c>
      <c r="P7883" s="36" t="e">
        <f ca="1">MATCH(O7883,Lists!$S$2:$S$640,1)</f>
        <v>#N/A</v>
      </c>
      <c r="Q7883" s="36" t="e">
        <f ca="1">MATCH(LEFT(OFFSET(Lists!$Q$2,MATCH(E7883,Lists!$R$3:$R$19,0)+1,0),4),Lists!$S$3:$S$640,1)</f>
        <v>#N/A</v>
      </c>
      <c r="R7883" s="36" t="e">
        <f ca="1">LEFT(OFFSET(Lists!$S$2,P7883-1+MATCH(F7883,OFFSET(Lists!$T$3,P7883-1,0,Q7883-P7883+1),0),0),6)</f>
        <v>#N/A</v>
      </c>
      <c r="S7883" s="36" t="e">
        <f ca="1">VLOOKUP(R7883,Lists!B:D,3,FALSE)</f>
        <v>#N/A</v>
      </c>
      <c r="T7883" s="36" t="str">
        <f>IF(F7883&lt;&gt;"",MATCH(R7883,'Maximum minutes'!B:B,0),"")</f>
        <v/>
      </c>
      <c r="U7883" s="36">
        <f ca="1">IF(F7883&lt;&gt;"",COUNTA(OFFSET('Maximum minutes'!$C$1,'Annexe A1 Cours'!T7883,0,1,50)),0)</f>
        <v>0</v>
      </c>
      <c r="V7883" s="37">
        <f ca="1">IFERROR(OFFSET('Maximum minutes'!$C$1,T7883+1,-1+MATCH(G7883,OFFSET('Maximum minutes'!$C$1,T7883-1,0,1,50),0)),0)</f>
        <v>0</v>
      </c>
      <c r="W7883" s="38">
        <f t="shared" ca="1" si="246"/>
        <v>0</v>
      </c>
    </row>
    <row r="7884" spans="1:23" s="36" customFormat="1" ht="18.75">
      <c r="A7884" s="34"/>
      <c r="B7884" s="39"/>
      <c r="C7884" s="39"/>
      <c r="D7884" s="35"/>
      <c r="E7884" s="40"/>
      <c r="F7884" s="39"/>
      <c r="G7884" s="39"/>
      <c r="H7884" s="39"/>
      <c r="I7884" s="34"/>
      <c r="J7884" s="34"/>
      <c r="K7884" s="34"/>
      <c r="L7884" s="34"/>
      <c r="M7884" s="43" t="str">
        <f ca="1">IFERROR(OFFSET('Maximum minutes'!$C$1,T7884,MATCH(IF(G7884&lt;&gt;"",G7884,F7884),OFFSET('Maximum minutes'!$C$1,T7884-1,0,1,U7884+1),0)-1)*IF(OR(ISNUMBER(J7884),J7884="sans examen"),1,0)*IF(W7884&lt;MinDate,1,0),"")</f>
        <v/>
      </c>
      <c r="N7884" s="36">
        <f t="shared" ca="1" si="247"/>
        <v>0</v>
      </c>
      <c r="O7884" s="36" t="e">
        <f ca="1">LEFT(OFFSET(Lists!$Q$2,MATCH(E7884,Lists!$R$3:$R$19,0),0),4)</f>
        <v>#N/A</v>
      </c>
      <c r="P7884" s="36" t="e">
        <f ca="1">MATCH(O7884,Lists!$S$2:$S$640,1)</f>
        <v>#N/A</v>
      </c>
      <c r="Q7884" s="36" t="e">
        <f ca="1">MATCH(LEFT(OFFSET(Lists!$Q$2,MATCH(E7884,Lists!$R$3:$R$19,0)+1,0),4),Lists!$S$3:$S$640,1)</f>
        <v>#N/A</v>
      </c>
      <c r="R7884" s="36" t="e">
        <f ca="1">LEFT(OFFSET(Lists!$S$2,P7884-1+MATCH(F7884,OFFSET(Lists!$T$3,P7884-1,0,Q7884-P7884+1),0),0),6)</f>
        <v>#N/A</v>
      </c>
      <c r="S7884" s="36" t="e">
        <f ca="1">VLOOKUP(R7884,Lists!B:D,3,FALSE)</f>
        <v>#N/A</v>
      </c>
      <c r="T7884" s="36" t="str">
        <f>IF(F7884&lt;&gt;"",MATCH(R7884,'Maximum minutes'!B:B,0),"")</f>
        <v/>
      </c>
      <c r="U7884" s="36">
        <f ca="1">IF(F7884&lt;&gt;"",COUNTA(OFFSET('Maximum minutes'!$C$1,'Annexe A1 Cours'!T7884,0,1,50)),0)</f>
        <v>0</v>
      </c>
      <c r="V7884" s="37">
        <f ca="1">IFERROR(OFFSET('Maximum minutes'!$C$1,T7884+1,-1+MATCH(G7884,OFFSET('Maximum minutes'!$C$1,T7884-1,0,1,50),0)),0)</f>
        <v>0</v>
      </c>
      <c r="W7884" s="38">
        <f t="shared" ca="1" si="246"/>
        <v>0</v>
      </c>
    </row>
    <row r="7885" spans="1:23" s="36" customFormat="1" ht="18.75">
      <c r="A7885" s="34"/>
      <c r="B7885" s="39"/>
      <c r="C7885" s="39"/>
      <c r="D7885" s="35"/>
      <c r="E7885" s="40"/>
      <c r="F7885" s="39"/>
      <c r="G7885" s="39"/>
      <c r="H7885" s="39"/>
      <c r="I7885" s="34"/>
      <c r="J7885" s="34"/>
      <c r="K7885" s="34"/>
      <c r="L7885" s="34"/>
      <c r="M7885" s="43" t="str">
        <f ca="1">IFERROR(OFFSET('Maximum minutes'!$C$1,T7885,MATCH(IF(G7885&lt;&gt;"",G7885,F7885),OFFSET('Maximum minutes'!$C$1,T7885-1,0,1,U7885+1),0)-1)*IF(OR(ISNUMBER(J7885),J7885="sans examen"),1,0)*IF(W7885&lt;MinDate,1,0),"")</f>
        <v/>
      </c>
      <c r="N7885" s="36">
        <f t="shared" ca="1" si="247"/>
        <v>0</v>
      </c>
      <c r="O7885" s="36" t="e">
        <f ca="1">LEFT(OFFSET(Lists!$Q$2,MATCH(E7885,Lists!$R$3:$R$19,0),0),4)</f>
        <v>#N/A</v>
      </c>
      <c r="P7885" s="36" t="e">
        <f ca="1">MATCH(O7885,Lists!$S$2:$S$640,1)</f>
        <v>#N/A</v>
      </c>
      <c r="Q7885" s="36" t="e">
        <f ca="1">MATCH(LEFT(OFFSET(Lists!$Q$2,MATCH(E7885,Lists!$R$3:$R$19,0)+1,0),4),Lists!$S$3:$S$640,1)</f>
        <v>#N/A</v>
      </c>
      <c r="R7885" s="36" t="e">
        <f ca="1">LEFT(OFFSET(Lists!$S$2,P7885-1+MATCH(F7885,OFFSET(Lists!$T$3,P7885-1,0,Q7885-P7885+1),0),0),6)</f>
        <v>#N/A</v>
      </c>
      <c r="S7885" s="36" t="e">
        <f ca="1">VLOOKUP(R7885,Lists!B:D,3,FALSE)</f>
        <v>#N/A</v>
      </c>
      <c r="T7885" s="36" t="str">
        <f>IF(F7885&lt;&gt;"",MATCH(R7885,'Maximum minutes'!B:B,0),"")</f>
        <v/>
      </c>
      <c r="U7885" s="36">
        <f ca="1">IF(F7885&lt;&gt;"",COUNTA(OFFSET('Maximum minutes'!$C$1,'Annexe A1 Cours'!T7885,0,1,50)),0)</f>
        <v>0</v>
      </c>
      <c r="V7885" s="37">
        <f ca="1">IFERROR(OFFSET('Maximum minutes'!$C$1,T7885+1,-1+MATCH(G7885,OFFSET('Maximum minutes'!$C$1,T7885-1,0,1,50),0)),0)</f>
        <v>0</v>
      </c>
      <c r="W7885" s="38">
        <f t="shared" ca="1" si="246"/>
        <v>0</v>
      </c>
    </row>
    <row r="7886" spans="1:23" s="36" customFormat="1" ht="18.75">
      <c r="A7886" s="34"/>
      <c r="B7886" s="39"/>
      <c r="C7886" s="39"/>
      <c r="D7886" s="35"/>
      <c r="E7886" s="40"/>
      <c r="F7886" s="39"/>
      <c r="G7886" s="39"/>
      <c r="H7886" s="39"/>
      <c r="I7886" s="34"/>
      <c r="J7886" s="34"/>
      <c r="K7886" s="34"/>
      <c r="L7886" s="34"/>
      <c r="M7886" s="43" t="str">
        <f ca="1">IFERROR(OFFSET('Maximum minutes'!$C$1,T7886,MATCH(IF(G7886&lt;&gt;"",G7886,F7886),OFFSET('Maximum minutes'!$C$1,T7886-1,0,1,U7886+1),0)-1)*IF(OR(ISNUMBER(J7886),J7886="sans examen"),1,0)*IF(W7886&lt;MinDate,1,0),"")</f>
        <v/>
      </c>
      <c r="N7886" s="36">
        <f t="shared" ca="1" si="247"/>
        <v>0</v>
      </c>
      <c r="O7886" s="36" t="e">
        <f ca="1">LEFT(OFFSET(Lists!$Q$2,MATCH(E7886,Lists!$R$3:$R$19,0),0),4)</f>
        <v>#N/A</v>
      </c>
      <c r="P7886" s="36" t="e">
        <f ca="1">MATCH(O7886,Lists!$S$2:$S$640,1)</f>
        <v>#N/A</v>
      </c>
      <c r="Q7886" s="36" t="e">
        <f ca="1">MATCH(LEFT(OFFSET(Lists!$Q$2,MATCH(E7886,Lists!$R$3:$R$19,0)+1,0),4),Lists!$S$3:$S$640,1)</f>
        <v>#N/A</v>
      </c>
      <c r="R7886" s="36" t="e">
        <f ca="1">LEFT(OFFSET(Lists!$S$2,P7886-1+MATCH(F7886,OFFSET(Lists!$T$3,P7886-1,0,Q7886-P7886+1),0),0),6)</f>
        <v>#N/A</v>
      </c>
      <c r="S7886" s="36" t="e">
        <f ca="1">VLOOKUP(R7886,Lists!B:D,3,FALSE)</f>
        <v>#N/A</v>
      </c>
      <c r="T7886" s="36" t="str">
        <f>IF(F7886&lt;&gt;"",MATCH(R7886,'Maximum minutes'!B:B,0),"")</f>
        <v/>
      </c>
      <c r="U7886" s="36">
        <f ca="1">IF(F7886&lt;&gt;"",COUNTA(OFFSET('Maximum minutes'!$C$1,'Annexe A1 Cours'!T7886,0,1,50)),0)</f>
        <v>0</v>
      </c>
      <c r="V7886" s="37">
        <f ca="1">IFERROR(OFFSET('Maximum minutes'!$C$1,T7886+1,-1+MATCH(G7886,OFFSET('Maximum minutes'!$C$1,T7886-1,0,1,50),0)),0)</f>
        <v>0</v>
      </c>
      <c r="W7886" s="38">
        <f t="shared" ca="1" si="246"/>
        <v>0</v>
      </c>
    </row>
    <row r="7887" spans="1:23" s="36" customFormat="1" ht="18.75">
      <c r="A7887" s="34"/>
      <c r="B7887" s="39"/>
      <c r="C7887" s="39"/>
      <c r="D7887" s="35"/>
      <c r="E7887" s="40"/>
      <c r="F7887" s="39"/>
      <c r="G7887" s="39"/>
      <c r="H7887" s="39"/>
      <c r="I7887" s="34"/>
      <c r="J7887" s="34"/>
      <c r="K7887" s="34"/>
      <c r="L7887" s="34"/>
      <c r="M7887" s="43" t="str">
        <f ca="1">IFERROR(OFFSET('Maximum minutes'!$C$1,T7887,MATCH(IF(G7887&lt;&gt;"",G7887,F7887),OFFSET('Maximum minutes'!$C$1,T7887-1,0,1,U7887+1),0)-1)*IF(OR(ISNUMBER(J7887),J7887="sans examen"),1,0)*IF(W7887&lt;MinDate,1,0),"")</f>
        <v/>
      </c>
      <c r="N7887" s="36">
        <f t="shared" ca="1" si="247"/>
        <v>0</v>
      </c>
      <c r="O7887" s="36" t="e">
        <f ca="1">LEFT(OFFSET(Lists!$Q$2,MATCH(E7887,Lists!$R$3:$R$19,0),0),4)</f>
        <v>#N/A</v>
      </c>
      <c r="P7887" s="36" t="e">
        <f ca="1">MATCH(O7887,Lists!$S$2:$S$640,1)</f>
        <v>#N/A</v>
      </c>
      <c r="Q7887" s="36" t="e">
        <f ca="1">MATCH(LEFT(OFFSET(Lists!$Q$2,MATCH(E7887,Lists!$R$3:$R$19,0)+1,0),4),Lists!$S$3:$S$640,1)</f>
        <v>#N/A</v>
      </c>
      <c r="R7887" s="36" t="e">
        <f ca="1">LEFT(OFFSET(Lists!$S$2,P7887-1+MATCH(F7887,OFFSET(Lists!$T$3,P7887-1,0,Q7887-P7887+1),0),0),6)</f>
        <v>#N/A</v>
      </c>
      <c r="S7887" s="36" t="e">
        <f ca="1">VLOOKUP(R7887,Lists!B:D,3,FALSE)</f>
        <v>#N/A</v>
      </c>
      <c r="T7887" s="36" t="str">
        <f>IF(F7887&lt;&gt;"",MATCH(R7887,'Maximum minutes'!B:B,0),"")</f>
        <v/>
      </c>
      <c r="U7887" s="36">
        <f ca="1">IF(F7887&lt;&gt;"",COUNTA(OFFSET('Maximum minutes'!$C$1,'Annexe A1 Cours'!T7887,0,1,50)),0)</f>
        <v>0</v>
      </c>
      <c r="V7887" s="37">
        <f ca="1">IFERROR(OFFSET('Maximum minutes'!$C$1,T7887+1,-1+MATCH(G7887,OFFSET('Maximum minutes'!$C$1,T7887-1,0,1,50),0)),0)</f>
        <v>0</v>
      </c>
      <c r="W7887" s="38">
        <f t="shared" ca="1" si="246"/>
        <v>0</v>
      </c>
    </row>
    <row r="7888" spans="1:23" s="36" customFormat="1" ht="18.75">
      <c r="A7888" s="34"/>
      <c r="B7888" s="39"/>
      <c r="C7888" s="39"/>
      <c r="D7888" s="35"/>
      <c r="E7888" s="40"/>
      <c r="F7888" s="39"/>
      <c r="G7888" s="39"/>
      <c r="H7888" s="39"/>
      <c r="I7888" s="34"/>
      <c r="J7888" s="34"/>
      <c r="K7888" s="34"/>
      <c r="L7888" s="34"/>
      <c r="M7888" s="43" t="str">
        <f ca="1">IFERROR(OFFSET('Maximum minutes'!$C$1,T7888,MATCH(IF(G7888&lt;&gt;"",G7888,F7888),OFFSET('Maximum minutes'!$C$1,T7888-1,0,1,U7888+1),0)-1)*IF(OR(ISNUMBER(J7888),J7888="sans examen"),1,0)*IF(W7888&lt;MinDate,1,0),"")</f>
        <v/>
      </c>
      <c r="N7888" s="36">
        <f t="shared" ca="1" si="247"/>
        <v>0</v>
      </c>
      <c r="O7888" s="36" t="e">
        <f ca="1">LEFT(OFFSET(Lists!$Q$2,MATCH(E7888,Lists!$R$3:$R$19,0),0),4)</f>
        <v>#N/A</v>
      </c>
      <c r="P7888" s="36" t="e">
        <f ca="1">MATCH(O7888,Lists!$S$2:$S$640,1)</f>
        <v>#N/A</v>
      </c>
      <c r="Q7888" s="36" t="e">
        <f ca="1">MATCH(LEFT(OFFSET(Lists!$Q$2,MATCH(E7888,Lists!$R$3:$R$19,0)+1,0),4),Lists!$S$3:$S$640,1)</f>
        <v>#N/A</v>
      </c>
      <c r="R7888" s="36" t="e">
        <f ca="1">LEFT(OFFSET(Lists!$S$2,P7888-1+MATCH(F7888,OFFSET(Lists!$T$3,P7888-1,0,Q7888-P7888+1),0),0),6)</f>
        <v>#N/A</v>
      </c>
      <c r="S7888" s="36" t="e">
        <f ca="1">VLOOKUP(R7888,Lists!B:D,3,FALSE)</f>
        <v>#N/A</v>
      </c>
      <c r="T7888" s="36" t="str">
        <f>IF(F7888&lt;&gt;"",MATCH(R7888,'Maximum minutes'!B:B,0),"")</f>
        <v/>
      </c>
      <c r="U7888" s="36">
        <f ca="1">IF(F7888&lt;&gt;"",COUNTA(OFFSET('Maximum minutes'!$C$1,'Annexe A1 Cours'!T7888,0,1,50)),0)</f>
        <v>0</v>
      </c>
      <c r="V7888" s="37">
        <f ca="1">IFERROR(OFFSET('Maximum minutes'!$C$1,T7888+1,-1+MATCH(G7888,OFFSET('Maximum minutes'!$C$1,T7888-1,0,1,50),0)),0)</f>
        <v>0</v>
      </c>
      <c r="W7888" s="38">
        <f t="shared" ca="1" si="246"/>
        <v>0</v>
      </c>
    </row>
    <row r="7889" spans="1:23" s="36" customFormat="1" ht="18.75">
      <c r="A7889" s="34"/>
      <c r="B7889" s="39"/>
      <c r="C7889" s="39"/>
      <c r="D7889" s="35"/>
      <c r="E7889" s="40"/>
      <c r="F7889" s="39"/>
      <c r="G7889" s="39"/>
      <c r="H7889" s="39"/>
      <c r="I7889" s="34"/>
      <c r="J7889" s="34"/>
      <c r="K7889" s="34"/>
      <c r="L7889" s="34"/>
      <c r="M7889" s="43" t="str">
        <f ca="1">IFERROR(OFFSET('Maximum minutes'!$C$1,T7889,MATCH(IF(G7889&lt;&gt;"",G7889,F7889),OFFSET('Maximum minutes'!$C$1,T7889-1,0,1,U7889+1),0)-1)*IF(OR(ISNUMBER(J7889),J7889="sans examen"),1,0)*IF(W7889&lt;MinDate,1,0),"")</f>
        <v/>
      </c>
      <c r="N7889" s="36">
        <f t="shared" ca="1" si="247"/>
        <v>0</v>
      </c>
      <c r="O7889" s="36" t="e">
        <f ca="1">LEFT(OFFSET(Lists!$Q$2,MATCH(E7889,Lists!$R$3:$R$19,0),0),4)</f>
        <v>#N/A</v>
      </c>
      <c r="P7889" s="36" t="e">
        <f ca="1">MATCH(O7889,Lists!$S$2:$S$640,1)</f>
        <v>#N/A</v>
      </c>
      <c r="Q7889" s="36" t="e">
        <f ca="1">MATCH(LEFT(OFFSET(Lists!$Q$2,MATCH(E7889,Lists!$R$3:$R$19,0)+1,0),4),Lists!$S$3:$S$640,1)</f>
        <v>#N/A</v>
      </c>
      <c r="R7889" s="36" t="e">
        <f ca="1">LEFT(OFFSET(Lists!$S$2,P7889-1+MATCH(F7889,OFFSET(Lists!$T$3,P7889-1,0,Q7889-P7889+1),0),0),6)</f>
        <v>#N/A</v>
      </c>
      <c r="S7889" s="36" t="e">
        <f ca="1">VLOOKUP(R7889,Lists!B:D,3,FALSE)</f>
        <v>#N/A</v>
      </c>
      <c r="T7889" s="36" t="str">
        <f>IF(F7889&lt;&gt;"",MATCH(R7889,'Maximum minutes'!B:B,0),"")</f>
        <v/>
      </c>
      <c r="U7889" s="36">
        <f ca="1">IF(F7889&lt;&gt;"",COUNTA(OFFSET('Maximum minutes'!$C$1,'Annexe A1 Cours'!T7889,0,1,50)),0)</f>
        <v>0</v>
      </c>
      <c r="V7889" s="37">
        <f ca="1">IFERROR(OFFSET('Maximum minutes'!$C$1,T7889+1,-1+MATCH(G7889,OFFSET('Maximum minutes'!$C$1,T7889-1,0,1,50),0)),0)</f>
        <v>0</v>
      </c>
      <c r="W7889" s="38">
        <f t="shared" ca="1" si="246"/>
        <v>0</v>
      </c>
    </row>
    <row r="7890" spans="1:23" s="36" customFormat="1" ht="18.75">
      <c r="A7890" s="34"/>
      <c r="B7890" s="39"/>
      <c r="C7890" s="39"/>
      <c r="D7890" s="35"/>
      <c r="E7890" s="40"/>
      <c r="F7890" s="39"/>
      <c r="G7890" s="39"/>
      <c r="H7890" s="39"/>
      <c r="I7890" s="34"/>
      <c r="J7890" s="34"/>
      <c r="K7890" s="34"/>
      <c r="L7890" s="34"/>
      <c r="M7890" s="43" t="str">
        <f ca="1">IFERROR(OFFSET('Maximum minutes'!$C$1,T7890,MATCH(IF(G7890&lt;&gt;"",G7890,F7890),OFFSET('Maximum minutes'!$C$1,T7890-1,0,1,U7890+1),0)-1)*IF(OR(ISNUMBER(J7890),J7890="sans examen"),1,0)*IF(W7890&lt;MinDate,1,0),"")</f>
        <v/>
      </c>
      <c r="N7890" s="36">
        <f t="shared" ca="1" si="247"/>
        <v>0</v>
      </c>
      <c r="O7890" s="36" t="e">
        <f ca="1">LEFT(OFFSET(Lists!$Q$2,MATCH(E7890,Lists!$R$3:$R$19,0),0),4)</f>
        <v>#N/A</v>
      </c>
      <c r="P7890" s="36" t="e">
        <f ca="1">MATCH(O7890,Lists!$S$2:$S$640,1)</f>
        <v>#N/A</v>
      </c>
      <c r="Q7890" s="36" t="e">
        <f ca="1">MATCH(LEFT(OFFSET(Lists!$Q$2,MATCH(E7890,Lists!$R$3:$R$19,0)+1,0),4),Lists!$S$3:$S$640,1)</f>
        <v>#N/A</v>
      </c>
      <c r="R7890" s="36" t="e">
        <f ca="1">LEFT(OFFSET(Lists!$S$2,P7890-1+MATCH(F7890,OFFSET(Lists!$T$3,P7890-1,0,Q7890-P7890+1),0),0),6)</f>
        <v>#N/A</v>
      </c>
      <c r="S7890" s="36" t="e">
        <f ca="1">VLOOKUP(R7890,Lists!B:D,3,FALSE)</f>
        <v>#N/A</v>
      </c>
      <c r="T7890" s="36" t="str">
        <f>IF(F7890&lt;&gt;"",MATCH(R7890,'Maximum minutes'!B:B,0),"")</f>
        <v/>
      </c>
      <c r="U7890" s="36">
        <f ca="1">IF(F7890&lt;&gt;"",COUNTA(OFFSET('Maximum minutes'!$C$1,'Annexe A1 Cours'!T7890,0,1,50)),0)</f>
        <v>0</v>
      </c>
      <c r="V7890" s="37">
        <f ca="1">IFERROR(OFFSET('Maximum minutes'!$C$1,T7890+1,-1+MATCH(G7890,OFFSET('Maximum minutes'!$C$1,T7890-1,0,1,50),0)),0)</f>
        <v>0</v>
      </c>
      <c r="W7890" s="38">
        <f t="shared" ca="1" si="246"/>
        <v>0</v>
      </c>
    </row>
    <row r="7891" spans="1:23" s="36" customFormat="1" ht="18.75">
      <c r="A7891" s="34"/>
      <c r="B7891" s="39"/>
      <c r="C7891" s="39"/>
      <c r="D7891" s="35"/>
      <c r="E7891" s="40"/>
      <c r="F7891" s="39"/>
      <c r="G7891" s="39"/>
      <c r="H7891" s="39"/>
      <c r="I7891" s="34"/>
      <c r="J7891" s="34"/>
      <c r="K7891" s="34"/>
      <c r="L7891" s="34"/>
      <c r="M7891" s="43" t="str">
        <f ca="1">IFERROR(OFFSET('Maximum minutes'!$C$1,T7891,MATCH(IF(G7891&lt;&gt;"",G7891,F7891),OFFSET('Maximum minutes'!$C$1,T7891-1,0,1,U7891+1),0)-1)*IF(OR(ISNUMBER(J7891),J7891="sans examen"),1,0)*IF(W7891&lt;MinDate,1,0),"")</f>
        <v/>
      </c>
      <c r="N7891" s="36">
        <f t="shared" ca="1" si="247"/>
        <v>0</v>
      </c>
      <c r="O7891" s="36" t="e">
        <f ca="1">LEFT(OFFSET(Lists!$Q$2,MATCH(E7891,Lists!$R$3:$R$19,0),0),4)</f>
        <v>#N/A</v>
      </c>
      <c r="P7891" s="36" t="e">
        <f ca="1">MATCH(O7891,Lists!$S$2:$S$640,1)</f>
        <v>#N/A</v>
      </c>
      <c r="Q7891" s="36" t="e">
        <f ca="1">MATCH(LEFT(OFFSET(Lists!$Q$2,MATCH(E7891,Lists!$R$3:$R$19,0)+1,0),4),Lists!$S$3:$S$640,1)</f>
        <v>#N/A</v>
      </c>
      <c r="R7891" s="36" t="e">
        <f ca="1">LEFT(OFFSET(Lists!$S$2,P7891-1+MATCH(F7891,OFFSET(Lists!$T$3,P7891-1,0,Q7891-P7891+1),0),0),6)</f>
        <v>#N/A</v>
      </c>
      <c r="S7891" s="36" t="e">
        <f ca="1">VLOOKUP(R7891,Lists!B:D,3,FALSE)</f>
        <v>#N/A</v>
      </c>
      <c r="T7891" s="36" t="str">
        <f>IF(F7891&lt;&gt;"",MATCH(R7891,'Maximum minutes'!B:B,0),"")</f>
        <v/>
      </c>
      <c r="U7891" s="36">
        <f ca="1">IF(F7891&lt;&gt;"",COUNTA(OFFSET('Maximum minutes'!$C$1,'Annexe A1 Cours'!T7891,0,1,50)),0)</f>
        <v>0</v>
      </c>
      <c r="V7891" s="37">
        <f ca="1">IFERROR(OFFSET('Maximum minutes'!$C$1,T7891+1,-1+MATCH(G7891,OFFSET('Maximum minutes'!$C$1,T7891-1,0,1,50),0)),0)</f>
        <v>0</v>
      </c>
      <c r="W7891" s="38">
        <f t="shared" ca="1" si="246"/>
        <v>0</v>
      </c>
    </row>
    <row r="7892" spans="1:23" s="36" customFormat="1" ht="18.75">
      <c r="A7892" s="34"/>
      <c r="B7892" s="39"/>
      <c r="C7892" s="39"/>
      <c r="D7892" s="35"/>
      <c r="E7892" s="40"/>
      <c r="F7892" s="39"/>
      <c r="G7892" s="39"/>
      <c r="H7892" s="39"/>
      <c r="I7892" s="34"/>
      <c r="J7892" s="34"/>
      <c r="K7892" s="34"/>
      <c r="L7892" s="34"/>
      <c r="M7892" s="43" t="str">
        <f ca="1">IFERROR(OFFSET('Maximum minutes'!$C$1,T7892,MATCH(IF(G7892&lt;&gt;"",G7892,F7892),OFFSET('Maximum minutes'!$C$1,T7892-1,0,1,U7892+1),0)-1)*IF(OR(ISNUMBER(J7892),J7892="sans examen"),1,0)*IF(W7892&lt;MinDate,1,0),"")</f>
        <v/>
      </c>
      <c r="N7892" s="36">
        <f t="shared" ca="1" si="247"/>
        <v>0</v>
      </c>
      <c r="O7892" s="36" t="e">
        <f ca="1">LEFT(OFFSET(Lists!$Q$2,MATCH(E7892,Lists!$R$3:$R$19,0),0),4)</f>
        <v>#N/A</v>
      </c>
      <c r="P7892" s="36" t="e">
        <f ca="1">MATCH(O7892,Lists!$S$2:$S$640,1)</f>
        <v>#N/A</v>
      </c>
      <c r="Q7892" s="36" t="e">
        <f ca="1">MATCH(LEFT(OFFSET(Lists!$Q$2,MATCH(E7892,Lists!$R$3:$R$19,0)+1,0),4),Lists!$S$3:$S$640,1)</f>
        <v>#N/A</v>
      </c>
      <c r="R7892" s="36" t="e">
        <f ca="1">LEFT(OFFSET(Lists!$S$2,P7892-1+MATCH(F7892,OFFSET(Lists!$T$3,P7892-1,0,Q7892-P7892+1),0),0),6)</f>
        <v>#N/A</v>
      </c>
      <c r="S7892" s="36" t="e">
        <f ca="1">VLOOKUP(R7892,Lists!B:D,3,FALSE)</f>
        <v>#N/A</v>
      </c>
      <c r="T7892" s="36" t="str">
        <f>IF(F7892&lt;&gt;"",MATCH(R7892,'Maximum minutes'!B:B,0),"")</f>
        <v/>
      </c>
      <c r="U7892" s="36">
        <f ca="1">IF(F7892&lt;&gt;"",COUNTA(OFFSET('Maximum minutes'!$C$1,'Annexe A1 Cours'!T7892,0,1,50)),0)</f>
        <v>0</v>
      </c>
      <c r="V7892" s="37">
        <f ca="1">IFERROR(OFFSET('Maximum minutes'!$C$1,T7892+1,-1+MATCH(G7892,OFFSET('Maximum minutes'!$C$1,T7892-1,0,1,50),0)),0)</f>
        <v>0</v>
      </c>
      <c r="W7892" s="38">
        <f t="shared" ca="1" si="246"/>
        <v>0</v>
      </c>
    </row>
    <row r="7893" spans="1:23" s="36" customFormat="1" ht="18.75">
      <c r="A7893" s="34"/>
      <c r="B7893" s="39"/>
      <c r="C7893" s="39"/>
      <c r="D7893" s="35"/>
      <c r="E7893" s="40"/>
      <c r="F7893" s="39"/>
      <c r="G7893" s="39"/>
      <c r="H7893" s="39"/>
      <c r="I7893" s="34"/>
      <c r="J7893" s="34"/>
      <c r="K7893" s="34"/>
      <c r="L7893" s="34"/>
      <c r="M7893" s="43" t="str">
        <f ca="1">IFERROR(OFFSET('Maximum minutes'!$C$1,T7893,MATCH(IF(G7893&lt;&gt;"",G7893,F7893),OFFSET('Maximum minutes'!$C$1,T7893-1,0,1,U7893+1),0)-1)*IF(OR(ISNUMBER(J7893),J7893="sans examen"),1,0)*IF(W7893&lt;MinDate,1,0),"")</f>
        <v/>
      </c>
      <c r="N7893" s="36">
        <f t="shared" ca="1" si="247"/>
        <v>0</v>
      </c>
      <c r="O7893" s="36" t="e">
        <f ca="1">LEFT(OFFSET(Lists!$Q$2,MATCH(E7893,Lists!$R$3:$R$19,0),0),4)</f>
        <v>#N/A</v>
      </c>
      <c r="P7893" s="36" t="e">
        <f ca="1">MATCH(O7893,Lists!$S$2:$S$640,1)</f>
        <v>#N/A</v>
      </c>
      <c r="Q7893" s="36" t="e">
        <f ca="1">MATCH(LEFT(OFFSET(Lists!$Q$2,MATCH(E7893,Lists!$R$3:$R$19,0)+1,0),4),Lists!$S$3:$S$640,1)</f>
        <v>#N/A</v>
      </c>
      <c r="R7893" s="36" t="e">
        <f ca="1">LEFT(OFFSET(Lists!$S$2,P7893-1+MATCH(F7893,OFFSET(Lists!$T$3,P7893-1,0,Q7893-P7893+1),0),0),6)</f>
        <v>#N/A</v>
      </c>
      <c r="S7893" s="36" t="e">
        <f ca="1">VLOOKUP(R7893,Lists!B:D,3,FALSE)</f>
        <v>#N/A</v>
      </c>
      <c r="T7893" s="36" t="str">
        <f>IF(F7893&lt;&gt;"",MATCH(R7893,'Maximum minutes'!B:B,0),"")</f>
        <v/>
      </c>
      <c r="U7893" s="36">
        <f ca="1">IF(F7893&lt;&gt;"",COUNTA(OFFSET('Maximum minutes'!$C$1,'Annexe A1 Cours'!T7893,0,1,50)),0)</f>
        <v>0</v>
      </c>
      <c r="V7893" s="37">
        <f ca="1">IFERROR(OFFSET('Maximum minutes'!$C$1,T7893+1,-1+MATCH(G7893,OFFSET('Maximum minutes'!$C$1,T7893-1,0,1,50),0)),0)</f>
        <v>0</v>
      </c>
      <c r="W7893" s="38">
        <f t="shared" ca="1" si="246"/>
        <v>0</v>
      </c>
    </row>
    <row r="7894" spans="1:23" s="36" customFormat="1" ht="18.75">
      <c r="A7894" s="34"/>
      <c r="B7894" s="39"/>
      <c r="C7894" s="39"/>
      <c r="D7894" s="35"/>
      <c r="E7894" s="40"/>
      <c r="F7894" s="39"/>
      <c r="G7894" s="39"/>
      <c r="H7894" s="39"/>
      <c r="I7894" s="34"/>
      <c r="J7894" s="34"/>
      <c r="K7894" s="34"/>
      <c r="L7894" s="34"/>
      <c r="M7894" s="43" t="str">
        <f ca="1">IFERROR(OFFSET('Maximum minutes'!$C$1,T7894,MATCH(IF(G7894&lt;&gt;"",G7894,F7894),OFFSET('Maximum minutes'!$C$1,T7894-1,0,1,U7894+1),0)-1)*IF(OR(ISNUMBER(J7894),J7894="sans examen"),1,0)*IF(W7894&lt;MinDate,1,0),"")</f>
        <v/>
      </c>
      <c r="N7894" s="36">
        <f t="shared" ca="1" si="247"/>
        <v>0</v>
      </c>
      <c r="O7894" s="36" t="e">
        <f ca="1">LEFT(OFFSET(Lists!$Q$2,MATCH(E7894,Lists!$R$3:$R$19,0),0),4)</f>
        <v>#N/A</v>
      </c>
      <c r="P7894" s="36" t="e">
        <f ca="1">MATCH(O7894,Lists!$S$2:$S$640,1)</f>
        <v>#N/A</v>
      </c>
      <c r="Q7894" s="36" t="e">
        <f ca="1">MATCH(LEFT(OFFSET(Lists!$Q$2,MATCH(E7894,Lists!$R$3:$R$19,0)+1,0),4),Lists!$S$3:$S$640,1)</f>
        <v>#N/A</v>
      </c>
      <c r="R7894" s="36" t="e">
        <f ca="1">LEFT(OFFSET(Lists!$S$2,P7894-1+MATCH(F7894,OFFSET(Lists!$T$3,P7894-1,0,Q7894-P7894+1),0),0),6)</f>
        <v>#N/A</v>
      </c>
      <c r="S7894" s="36" t="e">
        <f ca="1">VLOOKUP(R7894,Lists!B:D,3,FALSE)</f>
        <v>#N/A</v>
      </c>
      <c r="T7894" s="36" t="str">
        <f>IF(F7894&lt;&gt;"",MATCH(R7894,'Maximum minutes'!B:B,0),"")</f>
        <v/>
      </c>
      <c r="U7894" s="36">
        <f ca="1">IF(F7894&lt;&gt;"",COUNTA(OFFSET('Maximum minutes'!$C$1,'Annexe A1 Cours'!T7894,0,1,50)),0)</f>
        <v>0</v>
      </c>
      <c r="V7894" s="37">
        <f ca="1">IFERROR(OFFSET('Maximum minutes'!$C$1,T7894+1,-1+MATCH(G7894,OFFSET('Maximum minutes'!$C$1,T7894-1,0,1,50),0)),0)</f>
        <v>0</v>
      </c>
      <c r="W7894" s="38">
        <f t="shared" ca="1" si="246"/>
        <v>0</v>
      </c>
    </row>
    <row r="7895" spans="1:23" s="36" customFormat="1" ht="18.75">
      <c r="A7895" s="34"/>
      <c r="B7895" s="39"/>
      <c r="C7895" s="39"/>
      <c r="D7895" s="35"/>
      <c r="E7895" s="40"/>
      <c r="F7895" s="39"/>
      <c r="G7895" s="39"/>
      <c r="H7895" s="39"/>
      <c r="I7895" s="34"/>
      <c r="J7895" s="34"/>
      <c r="K7895" s="34"/>
      <c r="L7895" s="34"/>
      <c r="M7895" s="43" t="str">
        <f ca="1">IFERROR(OFFSET('Maximum minutes'!$C$1,T7895,MATCH(IF(G7895&lt;&gt;"",G7895,F7895),OFFSET('Maximum minutes'!$C$1,T7895-1,0,1,U7895+1),0)-1)*IF(OR(ISNUMBER(J7895),J7895="sans examen"),1,0)*IF(W7895&lt;MinDate,1,0),"")</f>
        <v/>
      </c>
      <c r="N7895" s="36">
        <f t="shared" ca="1" si="247"/>
        <v>0</v>
      </c>
      <c r="O7895" s="36" t="e">
        <f ca="1">LEFT(OFFSET(Lists!$Q$2,MATCH(E7895,Lists!$R$3:$R$19,0),0),4)</f>
        <v>#N/A</v>
      </c>
      <c r="P7895" s="36" t="e">
        <f ca="1">MATCH(O7895,Lists!$S$2:$S$640,1)</f>
        <v>#N/A</v>
      </c>
      <c r="Q7895" s="36" t="e">
        <f ca="1">MATCH(LEFT(OFFSET(Lists!$Q$2,MATCH(E7895,Lists!$R$3:$R$19,0)+1,0),4),Lists!$S$3:$S$640,1)</f>
        <v>#N/A</v>
      </c>
      <c r="R7895" s="36" t="e">
        <f ca="1">LEFT(OFFSET(Lists!$S$2,P7895-1+MATCH(F7895,OFFSET(Lists!$T$3,P7895-1,0,Q7895-P7895+1),0),0),6)</f>
        <v>#N/A</v>
      </c>
      <c r="S7895" s="36" t="e">
        <f ca="1">VLOOKUP(R7895,Lists!B:D,3,FALSE)</f>
        <v>#N/A</v>
      </c>
      <c r="T7895" s="36" t="str">
        <f>IF(F7895&lt;&gt;"",MATCH(R7895,'Maximum minutes'!B:B,0),"")</f>
        <v/>
      </c>
      <c r="U7895" s="36">
        <f ca="1">IF(F7895&lt;&gt;"",COUNTA(OFFSET('Maximum minutes'!$C$1,'Annexe A1 Cours'!T7895,0,1,50)),0)</f>
        <v>0</v>
      </c>
      <c r="V7895" s="37">
        <f ca="1">IFERROR(OFFSET('Maximum minutes'!$C$1,T7895+1,-1+MATCH(G7895,OFFSET('Maximum minutes'!$C$1,T7895-1,0,1,50),0)),0)</f>
        <v>0</v>
      </c>
      <c r="W7895" s="38">
        <f t="shared" ca="1" si="246"/>
        <v>0</v>
      </c>
    </row>
    <row r="7896" spans="1:23" s="36" customFormat="1" ht="18.75">
      <c r="A7896" s="34"/>
      <c r="B7896" s="39"/>
      <c r="C7896" s="39"/>
      <c r="D7896" s="35"/>
      <c r="E7896" s="40"/>
      <c r="F7896" s="39"/>
      <c r="G7896" s="39"/>
      <c r="H7896" s="39"/>
      <c r="I7896" s="34"/>
      <c r="J7896" s="34"/>
      <c r="K7896" s="34"/>
      <c r="L7896" s="34"/>
      <c r="M7896" s="43" t="str">
        <f ca="1">IFERROR(OFFSET('Maximum minutes'!$C$1,T7896,MATCH(IF(G7896&lt;&gt;"",G7896,F7896),OFFSET('Maximum minutes'!$C$1,T7896-1,0,1,U7896+1),0)-1)*IF(OR(ISNUMBER(J7896),J7896="sans examen"),1,0)*IF(W7896&lt;MinDate,1,0),"")</f>
        <v/>
      </c>
      <c r="N7896" s="36">
        <f t="shared" ca="1" si="247"/>
        <v>0</v>
      </c>
      <c r="O7896" s="36" t="e">
        <f ca="1">LEFT(OFFSET(Lists!$Q$2,MATCH(E7896,Lists!$R$3:$R$19,0),0),4)</f>
        <v>#N/A</v>
      </c>
      <c r="P7896" s="36" t="e">
        <f ca="1">MATCH(O7896,Lists!$S$2:$S$640,1)</f>
        <v>#N/A</v>
      </c>
      <c r="Q7896" s="36" t="e">
        <f ca="1">MATCH(LEFT(OFFSET(Lists!$Q$2,MATCH(E7896,Lists!$R$3:$R$19,0)+1,0),4),Lists!$S$3:$S$640,1)</f>
        <v>#N/A</v>
      </c>
      <c r="R7896" s="36" t="e">
        <f ca="1">LEFT(OFFSET(Lists!$S$2,P7896-1+MATCH(F7896,OFFSET(Lists!$T$3,P7896-1,0,Q7896-P7896+1),0),0),6)</f>
        <v>#N/A</v>
      </c>
      <c r="S7896" s="36" t="e">
        <f ca="1">VLOOKUP(R7896,Lists!B:D,3,FALSE)</f>
        <v>#N/A</v>
      </c>
      <c r="T7896" s="36" t="str">
        <f>IF(F7896&lt;&gt;"",MATCH(R7896,'Maximum minutes'!B:B,0),"")</f>
        <v/>
      </c>
      <c r="U7896" s="36">
        <f ca="1">IF(F7896&lt;&gt;"",COUNTA(OFFSET('Maximum minutes'!$C$1,'Annexe A1 Cours'!T7896,0,1,50)),0)</f>
        <v>0</v>
      </c>
      <c r="V7896" s="37">
        <f ca="1">IFERROR(OFFSET('Maximum minutes'!$C$1,T7896+1,-1+MATCH(G7896,OFFSET('Maximum minutes'!$C$1,T7896-1,0,1,50),0)),0)</f>
        <v>0</v>
      </c>
      <c r="W7896" s="38">
        <f t="shared" ca="1" si="246"/>
        <v>0</v>
      </c>
    </row>
    <row r="7897" spans="1:23" s="36" customFormat="1" ht="18.75">
      <c r="A7897" s="34"/>
      <c r="B7897" s="39"/>
      <c r="C7897" s="39"/>
      <c r="D7897" s="35"/>
      <c r="E7897" s="40"/>
      <c r="F7897" s="39"/>
      <c r="G7897" s="39"/>
      <c r="H7897" s="39"/>
      <c r="I7897" s="34"/>
      <c r="J7897" s="34"/>
      <c r="K7897" s="34"/>
      <c r="L7897" s="34"/>
      <c r="M7897" s="43" t="str">
        <f ca="1">IFERROR(OFFSET('Maximum minutes'!$C$1,T7897,MATCH(IF(G7897&lt;&gt;"",G7897,F7897),OFFSET('Maximum minutes'!$C$1,T7897-1,0,1,U7897+1),0)-1)*IF(OR(ISNUMBER(J7897),J7897="sans examen"),1,0)*IF(W7897&lt;MinDate,1,0),"")</f>
        <v/>
      </c>
      <c r="N7897" s="36">
        <f t="shared" ca="1" si="247"/>
        <v>0</v>
      </c>
      <c r="O7897" s="36" t="e">
        <f ca="1">LEFT(OFFSET(Lists!$Q$2,MATCH(E7897,Lists!$R$3:$R$19,0),0),4)</f>
        <v>#N/A</v>
      </c>
      <c r="P7897" s="36" t="e">
        <f ca="1">MATCH(O7897,Lists!$S$2:$S$640,1)</f>
        <v>#N/A</v>
      </c>
      <c r="Q7897" s="36" t="e">
        <f ca="1">MATCH(LEFT(OFFSET(Lists!$Q$2,MATCH(E7897,Lists!$R$3:$R$19,0)+1,0),4),Lists!$S$3:$S$640,1)</f>
        <v>#N/A</v>
      </c>
      <c r="R7897" s="36" t="e">
        <f ca="1">LEFT(OFFSET(Lists!$S$2,P7897-1+MATCH(F7897,OFFSET(Lists!$T$3,P7897-1,0,Q7897-P7897+1),0),0),6)</f>
        <v>#N/A</v>
      </c>
      <c r="S7897" s="36" t="e">
        <f ca="1">VLOOKUP(R7897,Lists!B:D,3,FALSE)</f>
        <v>#N/A</v>
      </c>
      <c r="T7897" s="36" t="str">
        <f>IF(F7897&lt;&gt;"",MATCH(R7897,'Maximum minutes'!B:B,0),"")</f>
        <v/>
      </c>
      <c r="U7897" s="36">
        <f ca="1">IF(F7897&lt;&gt;"",COUNTA(OFFSET('Maximum minutes'!$C$1,'Annexe A1 Cours'!T7897,0,1,50)),0)</f>
        <v>0</v>
      </c>
      <c r="V7897" s="37">
        <f ca="1">IFERROR(OFFSET('Maximum minutes'!$C$1,T7897+1,-1+MATCH(G7897,OFFSET('Maximum minutes'!$C$1,T7897-1,0,1,50),0)),0)</f>
        <v>0</v>
      </c>
      <c r="W7897" s="38">
        <f t="shared" ca="1" si="246"/>
        <v>0</v>
      </c>
    </row>
    <row r="7898" spans="1:23" s="36" customFormat="1" ht="18.75">
      <c r="A7898" s="34"/>
      <c r="B7898" s="39"/>
      <c r="C7898" s="39"/>
      <c r="D7898" s="35"/>
      <c r="E7898" s="40"/>
      <c r="F7898" s="39"/>
      <c r="G7898" s="39"/>
      <c r="H7898" s="39"/>
      <c r="I7898" s="34"/>
      <c r="J7898" s="34"/>
      <c r="K7898" s="34"/>
      <c r="L7898" s="34"/>
      <c r="M7898" s="43" t="str">
        <f ca="1">IFERROR(OFFSET('Maximum minutes'!$C$1,T7898,MATCH(IF(G7898&lt;&gt;"",G7898,F7898),OFFSET('Maximum minutes'!$C$1,T7898-1,0,1,U7898+1),0)-1)*IF(OR(ISNUMBER(J7898),J7898="sans examen"),1,0)*IF(W7898&lt;MinDate,1,0),"")</f>
        <v/>
      </c>
      <c r="N7898" s="36">
        <f t="shared" ca="1" si="247"/>
        <v>0</v>
      </c>
      <c r="O7898" s="36" t="e">
        <f ca="1">LEFT(OFFSET(Lists!$Q$2,MATCH(E7898,Lists!$R$3:$R$19,0),0),4)</f>
        <v>#N/A</v>
      </c>
      <c r="P7898" s="36" t="e">
        <f ca="1">MATCH(O7898,Lists!$S$2:$S$640,1)</f>
        <v>#N/A</v>
      </c>
      <c r="Q7898" s="36" t="e">
        <f ca="1">MATCH(LEFT(OFFSET(Lists!$Q$2,MATCH(E7898,Lists!$R$3:$R$19,0)+1,0),4),Lists!$S$3:$S$640,1)</f>
        <v>#N/A</v>
      </c>
      <c r="R7898" s="36" t="e">
        <f ca="1">LEFT(OFFSET(Lists!$S$2,P7898-1+MATCH(F7898,OFFSET(Lists!$T$3,P7898-1,0,Q7898-P7898+1),0),0),6)</f>
        <v>#N/A</v>
      </c>
      <c r="S7898" s="36" t="e">
        <f ca="1">VLOOKUP(R7898,Lists!B:D,3,FALSE)</f>
        <v>#N/A</v>
      </c>
      <c r="T7898" s="36" t="str">
        <f>IF(F7898&lt;&gt;"",MATCH(R7898,'Maximum minutes'!B:B,0),"")</f>
        <v/>
      </c>
      <c r="U7898" s="36">
        <f ca="1">IF(F7898&lt;&gt;"",COUNTA(OFFSET('Maximum minutes'!$C$1,'Annexe A1 Cours'!T7898,0,1,50)),0)</f>
        <v>0</v>
      </c>
      <c r="V7898" s="37">
        <f ca="1">IFERROR(OFFSET('Maximum minutes'!$C$1,T7898+1,-1+MATCH(G7898,OFFSET('Maximum minutes'!$C$1,T7898-1,0,1,50),0)),0)</f>
        <v>0</v>
      </c>
      <c r="W7898" s="38">
        <f t="shared" ca="1" si="246"/>
        <v>0</v>
      </c>
    </row>
    <row r="7899" spans="1:23" s="36" customFormat="1" ht="18.75">
      <c r="A7899" s="34"/>
      <c r="B7899" s="39"/>
      <c r="C7899" s="39"/>
      <c r="D7899" s="35"/>
      <c r="E7899" s="40"/>
      <c r="F7899" s="39"/>
      <c r="G7899" s="39"/>
      <c r="H7899" s="39"/>
      <c r="I7899" s="34"/>
      <c r="J7899" s="34"/>
      <c r="K7899" s="34"/>
      <c r="L7899" s="34"/>
      <c r="M7899" s="43" t="str">
        <f ca="1">IFERROR(OFFSET('Maximum minutes'!$C$1,T7899,MATCH(IF(G7899&lt;&gt;"",G7899,F7899),OFFSET('Maximum minutes'!$C$1,T7899-1,0,1,U7899+1),0)-1)*IF(OR(ISNUMBER(J7899),J7899="sans examen"),1,0)*IF(W7899&lt;MinDate,1,0),"")</f>
        <v/>
      </c>
      <c r="N7899" s="36">
        <f t="shared" ca="1" si="247"/>
        <v>0</v>
      </c>
      <c r="O7899" s="36" t="e">
        <f ca="1">LEFT(OFFSET(Lists!$Q$2,MATCH(E7899,Lists!$R$3:$R$19,0),0),4)</f>
        <v>#N/A</v>
      </c>
      <c r="P7899" s="36" t="e">
        <f ca="1">MATCH(O7899,Lists!$S$2:$S$640,1)</f>
        <v>#N/A</v>
      </c>
      <c r="Q7899" s="36" t="e">
        <f ca="1">MATCH(LEFT(OFFSET(Lists!$Q$2,MATCH(E7899,Lists!$R$3:$R$19,0)+1,0),4),Lists!$S$3:$S$640,1)</f>
        <v>#N/A</v>
      </c>
      <c r="R7899" s="36" t="e">
        <f ca="1">LEFT(OFFSET(Lists!$S$2,P7899-1+MATCH(F7899,OFFSET(Lists!$T$3,P7899-1,0,Q7899-P7899+1),0),0),6)</f>
        <v>#N/A</v>
      </c>
      <c r="S7899" s="36" t="e">
        <f ca="1">VLOOKUP(R7899,Lists!B:D,3,FALSE)</f>
        <v>#N/A</v>
      </c>
      <c r="T7899" s="36" t="str">
        <f>IF(F7899&lt;&gt;"",MATCH(R7899,'Maximum minutes'!B:B,0),"")</f>
        <v/>
      </c>
      <c r="U7899" s="36">
        <f ca="1">IF(F7899&lt;&gt;"",COUNTA(OFFSET('Maximum minutes'!$C$1,'Annexe A1 Cours'!T7899,0,1,50)),0)</f>
        <v>0</v>
      </c>
      <c r="V7899" s="37">
        <f ca="1">IFERROR(OFFSET('Maximum minutes'!$C$1,T7899+1,-1+MATCH(G7899,OFFSET('Maximum minutes'!$C$1,T7899-1,0,1,50),0)),0)</f>
        <v>0</v>
      </c>
      <c r="W7899" s="38">
        <f t="shared" ca="1" si="246"/>
        <v>0</v>
      </c>
    </row>
    <row r="7900" spans="1:23" s="36" customFormat="1" ht="18.75">
      <c r="A7900" s="34"/>
      <c r="B7900" s="39"/>
      <c r="C7900" s="39"/>
      <c r="D7900" s="35"/>
      <c r="E7900" s="40"/>
      <c r="F7900" s="39"/>
      <c r="G7900" s="39"/>
      <c r="H7900" s="39"/>
      <c r="I7900" s="34"/>
      <c r="J7900" s="34"/>
      <c r="K7900" s="34"/>
      <c r="L7900" s="34"/>
      <c r="M7900" s="43" t="str">
        <f ca="1">IFERROR(OFFSET('Maximum minutes'!$C$1,T7900,MATCH(IF(G7900&lt;&gt;"",G7900,F7900),OFFSET('Maximum minutes'!$C$1,T7900-1,0,1,U7900+1),0)-1)*IF(OR(ISNUMBER(J7900),J7900="sans examen"),1,0)*IF(W7900&lt;MinDate,1,0),"")</f>
        <v/>
      </c>
      <c r="N7900" s="36">
        <f t="shared" ca="1" si="247"/>
        <v>0</v>
      </c>
      <c r="O7900" s="36" t="e">
        <f ca="1">LEFT(OFFSET(Lists!$Q$2,MATCH(E7900,Lists!$R$3:$R$19,0),0),4)</f>
        <v>#N/A</v>
      </c>
      <c r="P7900" s="36" t="e">
        <f ca="1">MATCH(O7900,Lists!$S$2:$S$640,1)</f>
        <v>#N/A</v>
      </c>
      <c r="Q7900" s="36" t="e">
        <f ca="1">MATCH(LEFT(OFFSET(Lists!$Q$2,MATCH(E7900,Lists!$R$3:$R$19,0)+1,0),4),Lists!$S$3:$S$640,1)</f>
        <v>#N/A</v>
      </c>
      <c r="R7900" s="36" t="e">
        <f ca="1">LEFT(OFFSET(Lists!$S$2,P7900-1+MATCH(F7900,OFFSET(Lists!$T$3,P7900-1,0,Q7900-P7900+1),0),0),6)</f>
        <v>#N/A</v>
      </c>
      <c r="S7900" s="36" t="e">
        <f ca="1">VLOOKUP(R7900,Lists!B:D,3,FALSE)</f>
        <v>#N/A</v>
      </c>
      <c r="T7900" s="36" t="str">
        <f>IF(F7900&lt;&gt;"",MATCH(R7900,'Maximum minutes'!B:B,0),"")</f>
        <v/>
      </c>
      <c r="U7900" s="36">
        <f ca="1">IF(F7900&lt;&gt;"",COUNTA(OFFSET('Maximum minutes'!$C$1,'Annexe A1 Cours'!T7900,0,1,50)),0)</f>
        <v>0</v>
      </c>
      <c r="V7900" s="37">
        <f ca="1">IFERROR(OFFSET('Maximum minutes'!$C$1,T7900+1,-1+MATCH(G7900,OFFSET('Maximum minutes'!$C$1,T7900-1,0,1,50),0)),0)</f>
        <v>0</v>
      </c>
      <c r="W7900" s="38">
        <f t="shared" ca="1" si="246"/>
        <v>0</v>
      </c>
    </row>
    <row r="7901" spans="1:23" s="36" customFormat="1" ht="18.75">
      <c r="A7901" s="34"/>
      <c r="B7901" s="39"/>
      <c r="C7901" s="39"/>
      <c r="D7901" s="35"/>
      <c r="E7901" s="40"/>
      <c r="F7901" s="39"/>
      <c r="G7901" s="39"/>
      <c r="H7901" s="39"/>
      <c r="I7901" s="34"/>
      <c r="J7901" s="34"/>
      <c r="K7901" s="34"/>
      <c r="L7901" s="34"/>
      <c r="M7901" s="43" t="str">
        <f ca="1">IFERROR(OFFSET('Maximum minutes'!$C$1,T7901,MATCH(IF(G7901&lt;&gt;"",G7901,F7901),OFFSET('Maximum minutes'!$C$1,T7901-1,0,1,U7901+1),0)-1)*IF(OR(ISNUMBER(J7901),J7901="sans examen"),1,0)*IF(W7901&lt;MinDate,1,0),"")</f>
        <v/>
      </c>
      <c r="N7901" s="36">
        <f t="shared" ca="1" si="247"/>
        <v>0</v>
      </c>
      <c r="O7901" s="36" t="e">
        <f ca="1">LEFT(OFFSET(Lists!$Q$2,MATCH(E7901,Lists!$R$3:$R$19,0),0),4)</f>
        <v>#N/A</v>
      </c>
      <c r="P7901" s="36" t="e">
        <f ca="1">MATCH(O7901,Lists!$S$2:$S$640,1)</f>
        <v>#N/A</v>
      </c>
      <c r="Q7901" s="36" t="e">
        <f ca="1">MATCH(LEFT(OFFSET(Lists!$Q$2,MATCH(E7901,Lists!$R$3:$R$19,0)+1,0),4),Lists!$S$3:$S$640,1)</f>
        <v>#N/A</v>
      </c>
      <c r="R7901" s="36" t="e">
        <f ca="1">LEFT(OFFSET(Lists!$S$2,P7901-1+MATCH(F7901,OFFSET(Lists!$T$3,P7901-1,0,Q7901-P7901+1),0),0),6)</f>
        <v>#N/A</v>
      </c>
      <c r="S7901" s="36" t="e">
        <f ca="1">VLOOKUP(R7901,Lists!B:D,3,FALSE)</f>
        <v>#N/A</v>
      </c>
      <c r="T7901" s="36" t="str">
        <f>IF(F7901&lt;&gt;"",MATCH(R7901,'Maximum minutes'!B:B,0),"")</f>
        <v/>
      </c>
      <c r="U7901" s="36">
        <f ca="1">IF(F7901&lt;&gt;"",COUNTA(OFFSET('Maximum minutes'!$C$1,'Annexe A1 Cours'!T7901,0,1,50)),0)</f>
        <v>0</v>
      </c>
      <c r="V7901" s="37">
        <f ca="1">IFERROR(OFFSET('Maximum minutes'!$C$1,T7901+1,-1+MATCH(G7901,OFFSET('Maximum minutes'!$C$1,T7901-1,0,1,50),0)),0)</f>
        <v>0</v>
      </c>
      <c r="W7901" s="38">
        <f t="shared" ca="1" si="246"/>
        <v>0</v>
      </c>
    </row>
    <row r="7902" spans="1:23" s="36" customFormat="1" ht="18.75">
      <c r="A7902" s="34"/>
      <c r="B7902" s="39"/>
      <c r="C7902" s="39"/>
      <c r="D7902" s="35"/>
      <c r="E7902" s="40"/>
      <c r="F7902" s="39"/>
      <c r="G7902" s="39"/>
      <c r="H7902" s="39"/>
      <c r="I7902" s="34"/>
      <c r="J7902" s="34"/>
      <c r="K7902" s="34"/>
      <c r="L7902" s="34"/>
      <c r="M7902" s="43" t="str">
        <f ca="1">IFERROR(OFFSET('Maximum minutes'!$C$1,T7902,MATCH(IF(G7902&lt;&gt;"",G7902,F7902),OFFSET('Maximum minutes'!$C$1,T7902-1,0,1,U7902+1),0)-1)*IF(OR(ISNUMBER(J7902),J7902="sans examen"),1,0)*IF(W7902&lt;MinDate,1,0),"")</f>
        <v/>
      </c>
      <c r="N7902" s="36">
        <f t="shared" ca="1" si="247"/>
        <v>0</v>
      </c>
      <c r="O7902" s="36" t="e">
        <f ca="1">LEFT(OFFSET(Lists!$Q$2,MATCH(E7902,Lists!$R$3:$R$19,0),0),4)</f>
        <v>#N/A</v>
      </c>
      <c r="P7902" s="36" t="e">
        <f ca="1">MATCH(O7902,Lists!$S$2:$S$640,1)</f>
        <v>#N/A</v>
      </c>
      <c r="Q7902" s="36" t="e">
        <f ca="1">MATCH(LEFT(OFFSET(Lists!$Q$2,MATCH(E7902,Lists!$R$3:$R$19,0)+1,0),4),Lists!$S$3:$S$640,1)</f>
        <v>#N/A</v>
      </c>
      <c r="R7902" s="36" t="e">
        <f ca="1">LEFT(OFFSET(Lists!$S$2,P7902-1+MATCH(F7902,OFFSET(Lists!$T$3,P7902-1,0,Q7902-P7902+1),0),0),6)</f>
        <v>#N/A</v>
      </c>
      <c r="S7902" s="36" t="e">
        <f ca="1">VLOOKUP(R7902,Lists!B:D,3,FALSE)</f>
        <v>#N/A</v>
      </c>
      <c r="T7902" s="36" t="str">
        <f>IF(F7902&lt;&gt;"",MATCH(R7902,'Maximum minutes'!B:B,0),"")</f>
        <v/>
      </c>
      <c r="U7902" s="36">
        <f ca="1">IF(F7902&lt;&gt;"",COUNTA(OFFSET('Maximum minutes'!$C$1,'Annexe A1 Cours'!T7902,0,1,50)),0)</f>
        <v>0</v>
      </c>
      <c r="V7902" s="37">
        <f ca="1">IFERROR(OFFSET('Maximum minutes'!$C$1,T7902+1,-1+MATCH(G7902,OFFSET('Maximum minutes'!$C$1,T7902-1,0,1,50),0)),0)</f>
        <v>0</v>
      </c>
      <c r="W7902" s="38">
        <f t="shared" ca="1" si="246"/>
        <v>0</v>
      </c>
    </row>
    <row r="7903" spans="1:23" s="36" customFormat="1" ht="18.75">
      <c r="A7903" s="34"/>
      <c r="B7903" s="39"/>
      <c r="C7903" s="39"/>
      <c r="D7903" s="35"/>
      <c r="E7903" s="40"/>
      <c r="F7903" s="39"/>
      <c r="G7903" s="39"/>
      <c r="H7903" s="39"/>
      <c r="I7903" s="34"/>
      <c r="J7903" s="34"/>
      <c r="K7903" s="34"/>
      <c r="L7903" s="34"/>
      <c r="M7903" s="43" t="str">
        <f ca="1">IFERROR(OFFSET('Maximum minutes'!$C$1,T7903,MATCH(IF(G7903&lt;&gt;"",G7903,F7903),OFFSET('Maximum minutes'!$C$1,T7903-1,0,1,U7903+1),0)-1)*IF(OR(ISNUMBER(J7903),J7903="sans examen"),1,0)*IF(W7903&lt;MinDate,1,0),"")</f>
        <v/>
      </c>
      <c r="N7903" s="36">
        <f t="shared" ca="1" si="247"/>
        <v>0</v>
      </c>
      <c r="O7903" s="36" t="e">
        <f ca="1">LEFT(OFFSET(Lists!$Q$2,MATCH(E7903,Lists!$R$3:$R$19,0),0),4)</f>
        <v>#N/A</v>
      </c>
      <c r="P7903" s="36" t="e">
        <f ca="1">MATCH(O7903,Lists!$S$2:$S$640,1)</f>
        <v>#N/A</v>
      </c>
      <c r="Q7903" s="36" t="e">
        <f ca="1">MATCH(LEFT(OFFSET(Lists!$Q$2,MATCH(E7903,Lists!$R$3:$R$19,0)+1,0),4),Lists!$S$3:$S$640,1)</f>
        <v>#N/A</v>
      </c>
      <c r="R7903" s="36" t="e">
        <f ca="1">LEFT(OFFSET(Lists!$S$2,P7903-1+MATCH(F7903,OFFSET(Lists!$T$3,P7903-1,0,Q7903-P7903+1),0),0),6)</f>
        <v>#N/A</v>
      </c>
      <c r="S7903" s="36" t="e">
        <f ca="1">VLOOKUP(R7903,Lists!B:D,3,FALSE)</f>
        <v>#N/A</v>
      </c>
      <c r="T7903" s="36" t="str">
        <f>IF(F7903&lt;&gt;"",MATCH(R7903,'Maximum minutes'!B:B,0),"")</f>
        <v/>
      </c>
      <c r="U7903" s="36">
        <f ca="1">IF(F7903&lt;&gt;"",COUNTA(OFFSET('Maximum minutes'!$C$1,'Annexe A1 Cours'!T7903,0,1,50)),0)</f>
        <v>0</v>
      </c>
      <c r="V7903" s="37">
        <f ca="1">IFERROR(OFFSET('Maximum minutes'!$C$1,T7903+1,-1+MATCH(G7903,OFFSET('Maximum minutes'!$C$1,T7903-1,0,1,50),0)),0)</f>
        <v>0</v>
      </c>
      <c r="W7903" s="38">
        <f t="shared" ca="1" si="246"/>
        <v>0</v>
      </c>
    </row>
    <row r="7904" spans="1:23" s="36" customFormat="1" ht="18.75">
      <c r="A7904" s="34"/>
      <c r="B7904" s="39"/>
      <c r="C7904" s="39"/>
      <c r="D7904" s="35"/>
      <c r="E7904" s="40"/>
      <c r="F7904" s="39"/>
      <c r="G7904" s="39"/>
      <c r="H7904" s="39"/>
      <c r="I7904" s="34"/>
      <c r="J7904" s="34"/>
      <c r="K7904" s="34"/>
      <c r="L7904" s="34"/>
      <c r="M7904" s="43" t="str">
        <f ca="1">IFERROR(OFFSET('Maximum minutes'!$C$1,T7904,MATCH(IF(G7904&lt;&gt;"",G7904,F7904),OFFSET('Maximum minutes'!$C$1,T7904-1,0,1,U7904+1),0)-1)*IF(OR(ISNUMBER(J7904),J7904="sans examen"),1,0)*IF(W7904&lt;MinDate,1,0),"")</f>
        <v/>
      </c>
      <c r="N7904" s="36">
        <f t="shared" ca="1" si="247"/>
        <v>0</v>
      </c>
      <c r="O7904" s="36" t="e">
        <f ca="1">LEFT(OFFSET(Lists!$Q$2,MATCH(E7904,Lists!$R$3:$R$19,0),0),4)</f>
        <v>#N/A</v>
      </c>
      <c r="P7904" s="36" t="e">
        <f ca="1">MATCH(O7904,Lists!$S$2:$S$640,1)</f>
        <v>#N/A</v>
      </c>
      <c r="Q7904" s="36" t="e">
        <f ca="1">MATCH(LEFT(OFFSET(Lists!$Q$2,MATCH(E7904,Lists!$R$3:$R$19,0)+1,0),4),Lists!$S$3:$S$640,1)</f>
        <v>#N/A</v>
      </c>
      <c r="R7904" s="36" t="e">
        <f ca="1">LEFT(OFFSET(Lists!$S$2,P7904-1+MATCH(F7904,OFFSET(Lists!$T$3,P7904-1,0,Q7904-P7904+1),0),0),6)</f>
        <v>#N/A</v>
      </c>
      <c r="S7904" s="36" t="e">
        <f ca="1">VLOOKUP(R7904,Lists!B:D,3,FALSE)</f>
        <v>#N/A</v>
      </c>
      <c r="T7904" s="36" t="str">
        <f>IF(F7904&lt;&gt;"",MATCH(R7904,'Maximum minutes'!B:B,0),"")</f>
        <v/>
      </c>
      <c r="U7904" s="36">
        <f ca="1">IF(F7904&lt;&gt;"",COUNTA(OFFSET('Maximum minutes'!$C$1,'Annexe A1 Cours'!T7904,0,1,50)),0)</f>
        <v>0</v>
      </c>
      <c r="V7904" s="37">
        <f ca="1">IFERROR(OFFSET('Maximum minutes'!$C$1,T7904+1,-1+MATCH(G7904,OFFSET('Maximum minutes'!$C$1,T7904-1,0,1,50),0)),0)</f>
        <v>0</v>
      </c>
      <c r="W7904" s="38">
        <f t="shared" ca="1" si="246"/>
        <v>0</v>
      </c>
    </row>
    <row r="7905" spans="1:23" s="36" customFormat="1" ht="18.75">
      <c r="A7905" s="34"/>
      <c r="B7905" s="39"/>
      <c r="C7905" s="39"/>
      <c r="D7905" s="35"/>
      <c r="E7905" s="40"/>
      <c r="F7905" s="39"/>
      <c r="G7905" s="39"/>
      <c r="H7905" s="39"/>
      <c r="I7905" s="34"/>
      <c r="J7905" s="34"/>
      <c r="K7905" s="34"/>
      <c r="L7905" s="34"/>
      <c r="M7905" s="43" t="str">
        <f ca="1">IFERROR(OFFSET('Maximum minutes'!$C$1,T7905,MATCH(IF(G7905&lt;&gt;"",G7905,F7905),OFFSET('Maximum minutes'!$C$1,T7905-1,0,1,U7905+1),0)-1)*IF(OR(ISNUMBER(J7905),J7905="sans examen"),1,0)*IF(W7905&lt;MinDate,1,0),"")</f>
        <v/>
      </c>
      <c r="N7905" s="36">
        <f t="shared" ca="1" si="247"/>
        <v>0</v>
      </c>
      <c r="O7905" s="36" t="e">
        <f ca="1">LEFT(OFFSET(Lists!$Q$2,MATCH(E7905,Lists!$R$3:$R$19,0),0),4)</f>
        <v>#N/A</v>
      </c>
      <c r="P7905" s="36" t="e">
        <f ca="1">MATCH(O7905,Lists!$S$2:$S$640,1)</f>
        <v>#N/A</v>
      </c>
      <c r="Q7905" s="36" t="e">
        <f ca="1">MATCH(LEFT(OFFSET(Lists!$Q$2,MATCH(E7905,Lists!$R$3:$R$19,0)+1,0),4),Lists!$S$3:$S$640,1)</f>
        <v>#N/A</v>
      </c>
      <c r="R7905" s="36" t="e">
        <f ca="1">LEFT(OFFSET(Lists!$S$2,P7905-1+MATCH(F7905,OFFSET(Lists!$T$3,P7905-1,0,Q7905-P7905+1),0),0),6)</f>
        <v>#N/A</v>
      </c>
      <c r="S7905" s="36" t="e">
        <f ca="1">VLOOKUP(R7905,Lists!B:D,3,FALSE)</f>
        <v>#N/A</v>
      </c>
      <c r="T7905" s="36" t="str">
        <f>IF(F7905&lt;&gt;"",MATCH(R7905,'Maximum minutes'!B:B,0),"")</f>
        <v/>
      </c>
      <c r="U7905" s="36">
        <f ca="1">IF(F7905&lt;&gt;"",COUNTA(OFFSET('Maximum minutes'!$C$1,'Annexe A1 Cours'!T7905,0,1,50)),0)</f>
        <v>0</v>
      </c>
      <c r="V7905" s="37">
        <f ca="1">IFERROR(OFFSET('Maximum minutes'!$C$1,T7905+1,-1+MATCH(G7905,OFFSET('Maximum minutes'!$C$1,T7905-1,0,1,50),0)),0)</f>
        <v>0</v>
      </c>
      <c r="W7905" s="38">
        <f t="shared" ca="1" si="246"/>
        <v>0</v>
      </c>
    </row>
    <row r="7906" spans="1:23" s="36" customFormat="1" ht="18.75">
      <c r="A7906" s="34"/>
      <c r="B7906" s="39"/>
      <c r="C7906" s="39"/>
      <c r="D7906" s="35"/>
      <c r="E7906" s="40"/>
      <c r="F7906" s="39"/>
      <c r="G7906" s="39"/>
      <c r="H7906" s="39"/>
      <c r="I7906" s="34"/>
      <c r="J7906" s="34"/>
      <c r="K7906" s="34"/>
      <c r="L7906" s="34"/>
      <c r="M7906" s="43" t="str">
        <f ca="1">IFERROR(OFFSET('Maximum minutes'!$C$1,T7906,MATCH(IF(G7906&lt;&gt;"",G7906,F7906),OFFSET('Maximum minutes'!$C$1,T7906-1,0,1,U7906+1),0)-1)*IF(OR(ISNUMBER(J7906),J7906="sans examen"),1,0)*IF(W7906&lt;MinDate,1,0),"")</f>
        <v/>
      </c>
      <c r="N7906" s="36">
        <f t="shared" ca="1" si="247"/>
        <v>0</v>
      </c>
      <c r="O7906" s="36" t="e">
        <f ca="1">LEFT(OFFSET(Lists!$Q$2,MATCH(E7906,Lists!$R$3:$R$19,0),0),4)</f>
        <v>#N/A</v>
      </c>
      <c r="P7906" s="36" t="e">
        <f ca="1">MATCH(O7906,Lists!$S$2:$S$640,1)</f>
        <v>#N/A</v>
      </c>
      <c r="Q7906" s="36" t="e">
        <f ca="1">MATCH(LEFT(OFFSET(Lists!$Q$2,MATCH(E7906,Lists!$R$3:$R$19,0)+1,0),4),Lists!$S$3:$S$640,1)</f>
        <v>#N/A</v>
      </c>
      <c r="R7906" s="36" t="e">
        <f ca="1">LEFT(OFFSET(Lists!$S$2,P7906-1+MATCH(F7906,OFFSET(Lists!$T$3,P7906-1,0,Q7906-P7906+1),0),0),6)</f>
        <v>#N/A</v>
      </c>
      <c r="S7906" s="36" t="e">
        <f ca="1">VLOOKUP(R7906,Lists!B:D,3,FALSE)</f>
        <v>#N/A</v>
      </c>
      <c r="T7906" s="36" t="str">
        <f>IF(F7906&lt;&gt;"",MATCH(R7906,'Maximum minutes'!B:B,0),"")</f>
        <v/>
      </c>
      <c r="U7906" s="36">
        <f ca="1">IF(F7906&lt;&gt;"",COUNTA(OFFSET('Maximum minutes'!$C$1,'Annexe A1 Cours'!T7906,0,1,50)),0)</f>
        <v>0</v>
      </c>
      <c r="V7906" s="37">
        <f ca="1">IFERROR(OFFSET('Maximum minutes'!$C$1,T7906+1,-1+MATCH(G7906,OFFSET('Maximum minutes'!$C$1,T7906-1,0,1,50),0)),0)</f>
        <v>0</v>
      </c>
      <c r="W7906" s="38">
        <f t="shared" ca="1" si="246"/>
        <v>0</v>
      </c>
    </row>
    <row r="7907" spans="1:23" s="36" customFormat="1" ht="18.75">
      <c r="A7907" s="34"/>
      <c r="B7907" s="39"/>
      <c r="C7907" s="39"/>
      <c r="D7907" s="35"/>
      <c r="E7907" s="40"/>
      <c r="F7907" s="39"/>
      <c r="G7907" s="39"/>
      <c r="H7907" s="39"/>
      <c r="I7907" s="34"/>
      <c r="J7907" s="34"/>
      <c r="K7907" s="34"/>
      <c r="L7907" s="34"/>
      <c r="M7907" s="43" t="str">
        <f ca="1">IFERROR(OFFSET('Maximum minutes'!$C$1,T7907,MATCH(IF(G7907&lt;&gt;"",G7907,F7907),OFFSET('Maximum minutes'!$C$1,T7907-1,0,1,U7907+1),0)-1)*IF(OR(ISNUMBER(J7907),J7907="sans examen"),1,0)*IF(W7907&lt;MinDate,1,0),"")</f>
        <v/>
      </c>
      <c r="N7907" s="36">
        <f t="shared" ca="1" si="247"/>
        <v>0</v>
      </c>
      <c r="O7907" s="36" t="e">
        <f ca="1">LEFT(OFFSET(Lists!$Q$2,MATCH(E7907,Lists!$R$3:$R$19,0),0),4)</f>
        <v>#N/A</v>
      </c>
      <c r="P7907" s="36" t="e">
        <f ca="1">MATCH(O7907,Lists!$S$2:$S$640,1)</f>
        <v>#N/A</v>
      </c>
      <c r="Q7907" s="36" t="e">
        <f ca="1">MATCH(LEFT(OFFSET(Lists!$Q$2,MATCH(E7907,Lists!$R$3:$R$19,0)+1,0),4),Lists!$S$3:$S$640,1)</f>
        <v>#N/A</v>
      </c>
      <c r="R7907" s="36" t="e">
        <f ca="1">LEFT(OFFSET(Lists!$S$2,P7907-1+MATCH(F7907,OFFSET(Lists!$T$3,P7907-1,0,Q7907-P7907+1),0),0),6)</f>
        <v>#N/A</v>
      </c>
      <c r="S7907" s="36" t="e">
        <f ca="1">VLOOKUP(R7907,Lists!B:D,3,FALSE)</f>
        <v>#N/A</v>
      </c>
      <c r="T7907" s="36" t="str">
        <f>IF(F7907&lt;&gt;"",MATCH(R7907,'Maximum minutes'!B:B,0),"")</f>
        <v/>
      </c>
      <c r="U7907" s="36">
        <f ca="1">IF(F7907&lt;&gt;"",COUNTA(OFFSET('Maximum minutes'!$C$1,'Annexe A1 Cours'!T7907,0,1,50)),0)</f>
        <v>0</v>
      </c>
      <c r="V7907" s="37">
        <f ca="1">IFERROR(OFFSET('Maximum minutes'!$C$1,T7907+1,-1+MATCH(G7907,OFFSET('Maximum minutes'!$C$1,T7907-1,0,1,50),0)),0)</f>
        <v>0</v>
      </c>
      <c r="W7907" s="38">
        <f t="shared" ca="1" si="246"/>
        <v>0</v>
      </c>
    </row>
    <row r="7908" spans="1:23" s="36" customFormat="1" ht="18.75">
      <c r="A7908" s="34"/>
      <c r="B7908" s="39"/>
      <c r="C7908" s="39"/>
      <c r="D7908" s="35"/>
      <c r="E7908" s="40"/>
      <c r="F7908" s="39"/>
      <c r="G7908" s="39"/>
      <c r="H7908" s="39"/>
      <c r="I7908" s="34"/>
      <c r="J7908" s="34"/>
      <c r="K7908" s="34"/>
      <c r="L7908" s="34"/>
      <c r="M7908" s="43" t="str">
        <f ca="1">IFERROR(OFFSET('Maximum minutes'!$C$1,T7908,MATCH(IF(G7908&lt;&gt;"",G7908,F7908),OFFSET('Maximum minutes'!$C$1,T7908-1,0,1,U7908+1),0)-1)*IF(OR(ISNUMBER(J7908),J7908="sans examen"),1,0)*IF(W7908&lt;MinDate,1,0),"")</f>
        <v/>
      </c>
      <c r="N7908" s="36">
        <f t="shared" ca="1" si="247"/>
        <v>0</v>
      </c>
      <c r="O7908" s="36" t="e">
        <f ca="1">LEFT(OFFSET(Lists!$Q$2,MATCH(E7908,Lists!$R$3:$R$19,0),0),4)</f>
        <v>#N/A</v>
      </c>
      <c r="P7908" s="36" t="e">
        <f ca="1">MATCH(O7908,Lists!$S$2:$S$640,1)</f>
        <v>#N/A</v>
      </c>
      <c r="Q7908" s="36" t="e">
        <f ca="1">MATCH(LEFT(OFFSET(Lists!$Q$2,MATCH(E7908,Lists!$R$3:$R$19,0)+1,0),4),Lists!$S$3:$S$640,1)</f>
        <v>#N/A</v>
      </c>
      <c r="R7908" s="36" t="e">
        <f ca="1">LEFT(OFFSET(Lists!$S$2,P7908-1+MATCH(F7908,OFFSET(Lists!$T$3,P7908-1,0,Q7908-P7908+1),0),0),6)</f>
        <v>#N/A</v>
      </c>
      <c r="S7908" s="36" t="e">
        <f ca="1">VLOOKUP(R7908,Lists!B:D,3,FALSE)</f>
        <v>#N/A</v>
      </c>
      <c r="T7908" s="36" t="str">
        <f>IF(F7908&lt;&gt;"",MATCH(R7908,'Maximum minutes'!B:B,0),"")</f>
        <v/>
      </c>
      <c r="U7908" s="36">
        <f ca="1">IF(F7908&lt;&gt;"",COUNTA(OFFSET('Maximum minutes'!$C$1,'Annexe A1 Cours'!T7908,0,1,50)),0)</f>
        <v>0</v>
      </c>
      <c r="V7908" s="37">
        <f ca="1">IFERROR(OFFSET('Maximum minutes'!$C$1,T7908+1,-1+MATCH(G7908,OFFSET('Maximum minutes'!$C$1,T7908-1,0,1,50),0)),0)</f>
        <v>0</v>
      </c>
      <c r="W7908" s="38">
        <f t="shared" ca="1" si="246"/>
        <v>0</v>
      </c>
    </row>
    <row r="7909" spans="1:23" s="36" customFormat="1" ht="18.75">
      <c r="A7909" s="34"/>
      <c r="B7909" s="39"/>
      <c r="C7909" s="39"/>
      <c r="D7909" s="35"/>
      <c r="E7909" s="40"/>
      <c r="F7909" s="39"/>
      <c r="G7909" s="39"/>
      <c r="H7909" s="39"/>
      <c r="I7909" s="34"/>
      <c r="J7909" s="34"/>
      <c r="K7909" s="34"/>
      <c r="L7909" s="34"/>
      <c r="M7909" s="43" t="str">
        <f ca="1">IFERROR(OFFSET('Maximum minutes'!$C$1,T7909,MATCH(IF(G7909&lt;&gt;"",G7909,F7909),OFFSET('Maximum minutes'!$C$1,T7909-1,0,1,U7909+1),0)-1)*IF(OR(ISNUMBER(J7909),J7909="sans examen"),1,0)*IF(W7909&lt;MinDate,1,0),"")</f>
        <v/>
      </c>
      <c r="N7909" s="36">
        <f t="shared" ca="1" si="247"/>
        <v>0</v>
      </c>
      <c r="O7909" s="36" t="e">
        <f ca="1">LEFT(OFFSET(Lists!$Q$2,MATCH(E7909,Lists!$R$3:$R$19,0),0),4)</f>
        <v>#N/A</v>
      </c>
      <c r="P7909" s="36" t="e">
        <f ca="1">MATCH(O7909,Lists!$S$2:$S$640,1)</f>
        <v>#N/A</v>
      </c>
      <c r="Q7909" s="36" t="e">
        <f ca="1">MATCH(LEFT(OFFSET(Lists!$Q$2,MATCH(E7909,Lists!$R$3:$R$19,0)+1,0),4),Lists!$S$3:$S$640,1)</f>
        <v>#N/A</v>
      </c>
      <c r="R7909" s="36" t="e">
        <f ca="1">LEFT(OFFSET(Lists!$S$2,P7909-1+MATCH(F7909,OFFSET(Lists!$T$3,P7909-1,0,Q7909-P7909+1),0),0),6)</f>
        <v>#N/A</v>
      </c>
      <c r="S7909" s="36" t="e">
        <f ca="1">VLOOKUP(R7909,Lists!B:D,3,FALSE)</f>
        <v>#N/A</v>
      </c>
      <c r="T7909" s="36" t="str">
        <f>IF(F7909&lt;&gt;"",MATCH(R7909,'Maximum minutes'!B:B,0),"")</f>
        <v/>
      </c>
      <c r="U7909" s="36">
        <f ca="1">IF(F7909&lt;&gt;"",COUNTA(OFFSET('Maximum minutes'!$C$1,'Annexe A1 Cours'!T7909,0,1,50)),0)</f>
        <v>0</v>
      </c>
      <c r="V7909" s="37">
        <f ca="1">IFERROR(OFFSET('Maximum minutes'!$C$1,T7909+1,-1+MATCH(G7909,OFFSET('Maximum minutes'!$C$1,T7909-1,0,1,50),0)),0)</f>
        <v>0</v>
      </c>
      <c r="W7909" s="38">
        <f t="shared" ca="1" si="246"/>
        <v>0</v>
      </c>
    </row>
    <row r="7910" spans="1:23" s="36" customFormat="1" ht="18.75">
      <c r="A7910" s="34"/>
      <c r="B7910" s="39"/>
      <c r="C7910" s="39"/>
      <c r="D7910" s="35"/>
      <c r="E7910" s="40"/>
      <c r="F7910" s="39"/>
      <c r="G7910" s="39"/>
      <c r="H7910" s="39"/>
      <c r="I7910" s="34"/>
      <c r="J7910" s="34"/>
      <c r="K7910" s="34"/>
      <c r="L7910" s="34"/>
      <c r="M7910" s="43" t="str">
        <f ca="1">IFERROR(OFFSET('Maximum minutes'!$C$1,T7910,MATCH(IF(G7910&lt;&gt;"",G7910,F7910),OFFSET('Maximum minutes'!$C$1,T7910-1,0,1,U7910+1),0)-1)*IF(OR(ISNUMBER(J7910),J7910="sans examen"),1,0)*IF(W7910&lt;MinDate,1,0),"")</f>
        <v/>
      </c>
      <c r="N7910" s="36">
        <f t="shared" ca="1" si="247"/>
        <v>0</v>
      </c>
      <c r="O7910" s="36" t="e">
        <f ca="1">LEFT(OFFSET(Lists!$Q$2,MATCH(E7910,Lists!$R$3:$R$19,0),0),4)</f>
        <v>#N/A</v>
      </c>
      <c r="P7910" s="36" t="e">
        <f ca="1">MATCH(O7910,Lists!$S$2:$S$640,1)</f>
        <v>#N/A</v>
      </c>
      <c r="Q7910" s="36" t="e">
        <f ca="1">MATCH(LEFT(OFFSET(Lists!$Q$2,MATCH(E7910,Lists!$R$3:$R$19,0)+1,0),4),Lists!$S$3:$S$640,1)</f>
        <v>#N/A</v>
      </c>
      <c r="R7910" s="36" t="e">
        <f ca="1">LEFT(OFFSET(Lists!$S$2,P7910-1+MATCH(F7910,OFFSET(Lists!$T$3,P7910-1,0,Q7910-P7910+1),0),0),6)</f>
        <v>#N/A</v>
      </c>
      <c r="S7910" s="36" t="e">
        <f ca="1">VLOOKUP(R7910,Lists!B:D,3,FALSE)</f>
        <v>#N/A</v>
      </c>
      <c r="T7910" s="36" t="str">
        <f>IF(F7910&lt;&gt;"",MATCH(R7910,'Maximum minutes'!B:B,0),"")</f>
        <v/>
      </c>
      <c r="U7910" s="36">
        <f ca="1">IF(F7910&lt;&gt;"",COUNTA(OFFSET('Maximum minutes'!$C$1,'Annexe A1 Cours'!T7910,0,1,50)),0)</f>
        <v>0</v>
      </c>
      <c r="V7910" s="37">
        <f ca="1">IFERROR(OFFSET('Maximum minutes'!$C$1,T7910+1,-1+MATCH(G7910,OFFSET('Maximum minutes'!$C$1,T7910-1,0,1,50),0)),0)</f>
        <v>0</v>
      </c>
      <c r="W7910" s="38">
        <f t="shared" ca="1" si="246"/>
        <v>0</v>
      </c>
    </row>
    <row r="7911" spans="1:23" s="36" customFormat="1" ht="18.75">
      <c r="A7911" s="34"/>
      <c r="B7911" s="39"/>
      <c r="C7911" s="39"/>
      <c r="D7911" s="35"/>
      <c r="E7911" s="40"/>
      <c r="F7911" s="39"/>
      <c r="G7911" s="39"/>
      <c r="H7911" s="39"/>
      <c r="I7911" s="34"/>
      <c r="J7911" s="34"/>
      <c r="K7911" s="34"/>
      <c r="L7911" s="34"/>
      <c r="M7911" s="43" t="str">
        <f ca="1">IFERROR(OFFSET('Maximum minutes'!$C$1,T7911,MATCH(IF(G7911&lt;&gt;"",G7911,F7911),OFFSET('Maximum minutes'!$C$1,T7911-1,0,1,U7911+1),0)-1)*IF(OR(ISNUMBER(J7911),J7911="sans examen"),1,0)*IF(W7911&lt;MinDate,1,0),"")</f>
        <v/>
      </c>
      <c r="N7911" s="36">
        <f t="shared" ca="1" si="247"/>
        <v>0</v>
      </c>
      <c r="O7911" s="36" t="e">
        <f ca="1">LEFT(OFFSET(Lists!$Q$2,MATCH(E7911,Lists!$R$3:$R$19,0),0),4)</f>
        <v>#N/A</v>
      </c>
      <c r="P7911" s="36" t="e">
        <f ca="1">MATCH(O7911,Lists!$S$2:$S$640,1)</f>
        <v>#N/A</v>
      </c>
      <c r="Q7911" s="36" t="e">
        <f ca="1">MATCH(LEFT(OFFSET(Lists!$Q$2,MATCH(E7911,Lists!$R$3:$R$19,0)+1,0),4),Lists!$S$3:$S$640,1)</f>
        <v>#N/A</v>
      </c>
      <c r="R7911" s="36" t="e">
        <f ca="1">LEFT(OFFSET(Lists!$S$2,P7911-1+MATCH(F7911,OFFSET(Lists!$T$3,P7911-1,0,Q7911-P7911+1),0),0),6)</f>
        <v>#N/A</v>
      </c>
      <c r="S7911" s="36" t="e">
        <f ca="1">VLOOKUP(R7911,Lists!B:D,3,FALSE)</f>
        <v>#N/A</v>
      </c>
      <c r="T7911" s="36" t="str">
        <f>IF(F7911&lt;&gt;"",MATCH(R7911,'Maximum minutes'!B:B,0),"")</f>
        <v/>
      </c>
      <c r="U7911" s="36">
        <f ca="1">IF(F7911&lt;&gt;"",COUNTA(OFFSET('Maximum minutes'!$C$1,'Annexe A1 Cours'!T7911,0,1,50)),0)</f>
        <v>0</v>
      </c>
      <c r="V7911" s="37">
        <f ca="1">IFERROR(OFFSET('Maximum minutes'!$C$1,T7911+1,-1+MATCH(G7911,OFFSET('Maximum minutes'!$C$1,T7911-1,0,1,50),0)),0)</f>
        <v>0</v>
      </c>
      <c r="W7911" s="38">
        <f t="shared" ca="1" si="246"/>
        <v>0</v>
      </c>
    </row>
    <row r="7912" spans="1:23" s="36" customFormat="1" ht="18.75">
      <c r="A7912" s="34"/>
      <c r="B7912" s="39"/>
      <c r="C7912" s="39"/>
      <c r="D7912" s="35"/>
      <c r="E7912" s="40"/>
      <c r="F7912" s="39"/>
      <c r="G7912" s="39"/>
      <c r="H7912" s="39"/>
      <c r="I7912" s="34"/>
      <c r="J7912" s="34"/>
      <c r="K7912" s="34"/>
      <c r="L7912" s="34"/>
      <c r="M7912" s="43" t="str">
        <f ca="1">IFERROR(OFFSET('Maximum minutes'!$C$1,T7912,MATCH(IF(G7912&lt;&gt;"",G7912,F7912),OFFSET('Maximum minutes'!$C$1,T7912-1,0,1,U7912+1),0)-1)*IF(OR(ISNUMBER(J7912),J7912="sans examen"),1,0)*IF(W7912&lt;MinDate,1,0),"")</f>
        <v/>
      </c>
      <c r="N7912" s="36">
        <f t="shared" ca="1" si="247"/>
        <v>0</v>
      </c>
      <c r="O7912" s="36" t="e">
        <f ca="1">LEFT(OFFSET(Lists!$Q$2,MATCH(E7912,Lists!$R$3:$R$19,0),0),4)</f>
        <v>#N/A</v>
      </c>
      <c r="P7912" s="36" t="e">
        <f ca="1">MATCH(O7912,Lists!$S$2:$S$640,1)</f>
        <v>#N/A</v>
      </c>
      <c r="Q7912" s="36" t="e">
        <f ca="1">MATCH(LEFT(OFFSET(Lists!$Q$2,MATCH(E7912,Lists!$R$3:$R$19,0)+1,0),4),Lists!$S$3:$S$640,1)</f>
        <v>#N/A</v>
      </c>
      <c r="R7912" s="36" t="e">
        <f ca="1">LEFT(OFFSET(Lists!$S$2,P7912-1+MATCH(F7912,OFFSET(Lists!$T$3,P7912-1,0,Q7912-P7912+1),0),0),6)</f>
        <v>#N/A</v>
      </c>
      <c r="S7912" s="36" t="e">
        <f ca="1">VLOOKUP(R7912,Lists!B:D,3,FALSE)</f>
        <v>#N/A</v>
      </c>
      <c r="T7912" s="36" t="str">
        <f>IF(F7912&lt;&gt;"",MATCH(R7912,'Maximum minutes'!B:B,0),"")</f>
        <v/>
      </c>
      <c r="U7912" s="36">
        <f ca="1">IF(F7912&lt;&gt;"",COUNTA(OFFSET('Maximum minutes'!$C$1,'Annexe A1 Cours'!T7912,0,1,50)),0)</f>
        <v>0</v>
      </c>
      <c r="V7912" s="37">
        <f ca="1">IFERROR(OFFSET('Maximum minutes'!$C$1,T7912+1,-1+MATCH(G7912,OFFSET('Maximum minutes'!$C$1,T7912-1,0,1,50),0)),0)</f>
        <v>0</v>
      </c>
      <c r="W7912" s="38">
        <f t="shared" ca="1" si="246"/>
        <v>0</v>
      </c>
    </row>
    <row r="7913" spans="1:23" s="36" customFormat="1" ht="18.75">
      <c r="A7913" s="34"/>
      <c r="B7913" s="39"/>
      <c r="C7913" s="39"/>
      <c r="D7913" s="35"/>
      <c r="E7913" s="40"/>
      <c r="F7913" s="39"/>
      <c r="G7913" s="39"/>
      <c r="H7913" s="39"/>
      <c r="I7913" s="34"/>
      <c r="J7913" s="34"/>
      <c r="K7913" s="34"/>
      <c r="L7913" s="34"/>
      <c r="M7913" s="43" t="str">
        <f ca="1">IFERROR(OFFSET('Maximum minutes'!$C$1,T7913,MATCH(IF(G7913&lt;&gt;"",G7913,F7913),OFFSET('Maximum minutes'!$C$1,T7913-1,0,1,U7913+1),0)-1)*IF(OR(ISNUMBER(J7913),J7913="sans examen"),1,0)*IF(W7913&lt;MinDate,1,0),"")</f>
        <v/>
      </c>
      <c r="N7913" s="36">
        <f t="shared" ca="1" si="247"/>
        <v>0</v>
      </c>
      <c r="O7913" s="36" t="e">
        <f ca="1">LEFT(OFFSET(Lists!$Q$2,MATCH(E7913,Lists!$R$3:$R$19,0),0),4)</f>
        <v>#N/A</v>
      </c>
      <c r="P7913" s="36" t="e">
        <f ca="1">MATCH(O7913,Lists!$S$2:$S$640,1)</f>
        <v>#N/A</v>
      </c>
      <c r="Q7913" s="36" t="e">
        <f ca="1">MATCH(LEFT(OFFSET(Lists!$Q$2,MATCH(E7913,Lists!$R$3:$R$19,0)+1,0),4),Lists!$S$3:$S$640,1)</f>
        <v>#N/A</v>
      </c>
      <c r="R7913" s="36" t="e">
        <f ca="1">LEFT(OFFSET(Lists!$S$2,P7913-1+MATCH(F7913,OFFSET(Lists!$T$3,P7913-1,0,Q7913-P7913+1),0),0),6)</f>
        <v>#N/A</v>
      </c>
      <c r="S7913" s="36" t="e">
        <f ca="1">VLOOKUP(R7913,Lists!B:D,3,FALSE)</f>
        <v>#N/A</v>
      </c>
      <c r="T7913" s="36" t="str">
        <f>IF(F7913&lt;&gt;"",MATCH(R7913,'Maximum minutes'!B:B,0),"")</f>
        <v/>
      </c>
      <c r="U7913" s="36">
        <f ca="1">IF(F7913&lt;&gt;"",COUNTA(OFFSET('Maximum minutes'!$C$1,'Annexe A1 Cours'!T7913,0,1,50)),0)</f>
        <v>0</v>
      </c>
      <c r="V7913" s="37">
        <f ca="1">IFERROR(OFFSET('Maximum minutes'!$C$1,T7913+1,-1+MATCH(G7913,OFFSET('Maximum minutes'!$C$1,T7913-1,0,1,50),0)),0)</f>
        <v>0</v>
      </c>
      <c r="W7913" s="38">
        <f t="shared" ca="1" si="246"/>
        <v>0</v>
      </c>
    </row>
    <row r="7914" spans="1:23" s="36" customFormat="1" ht="18.75">
      <c r="A7914" s="34"/>
      <c r="B7914" s="39"/>
      <c r="C7914" s="39"/>
      <c r="D7914" s="35"/>
      <c r="E7914" s="40"/>
      <c r="F7914" s="39"/>
      <c r="G7914" s="39"/>
      <c r="H7914" s="39"/>
      <c r="I7914" s="34"/>
      <c r="J7914" s="34"/>
      <c r="K7914" s="34"/>
      <c r="L7914" s="34"/>
      <c r="M7914" s="43" t="str">
        <f ca="1">IFERROR(OFFSET('Maximum minutes'!$C$1,T7914,MATCH(IF(G7914&lt;&gt;"",G7914,F7914),OFFSET('Maximum minutes'!$C$1,T7914-1,0,1,U7914+1),0)-1)*IF(OR(ISNUMBER(J7914),J7914="sans examen"),1,0)*IF(W7914&lt;MinDate,1,0),"")</f>
        <v/>
      </c>
      <c r="N7914" s="36">
        <f t="shared" ca="1" si="247"/>
        <v>0</v>
      </c>
      <c r="O7914" s="36" t="e">
        <f ca="1">LEFT(OFFSET(Lists!$Q$2,MATCH(E7914,Lists!$R$3:$R$19,0),0),4)</f>
        <v>#N/A</v>
      </c>
      <c r="P7914" s="36" t="e">
        <f ca="1">MATCH(O7914,Lists!$S$2:$S$640,1)</f>
        <v>#N/A</v>
      </c>
      <c r="Q7914" s="36" t="e">
        <f ca="1">MATCH(LEFT(OFFSET(Lists!$Q$2,MATCH(E7914,Lists!$R$3:$R$19,0)+1,0),4),Lists!$S$3:$S$640,1)</f>
        <v>#N/A</v>
      </c>
      <c r="R7914" s="36" t="e">
        <f ca="1">LEFT(OFFSET(Lists!$S$2,P7914-1+MATCH(F7914,OFFSET(Lists!$T$3,P7914-1,0,Q7914-P7914+1),0),0),6)</f>
        <v>#N/A</v>
      </c>
      <c r="S7914" s="36" t="e">
        <f ca="1">VLOOKUP(R7914,Lists!B:D,3,FALSE)</f>
        <v>#N/A</v>
      </c>
      <c r="T7914" s="36" t="str">
        <f>IF(F7914&lt;&gt;"",MATCH(R7914,'Maximum minutes'!B:B,0),"")</f>
        <v/>
      </c>
      <c r="U7914" s="36">
        <f ca="1">IF(F7914&lt;&gt;"",COUNTA(OFFSET('Maximum minutes'!$C$1,'Annexe A1 Cours'!T7914,0,1,50)),0)</f>
        <v>0</v>
      </c>
      <c r="V7914" s="37">
        <f ca="1">IFERROR(OFFSET('Maximum minutes'!$C$1,T7914+1,-1+MATCH(G7914,OFFSET('Maximum minutes'!$C$1,T7914-1,0,1,50),0)),0)</f>
        <v>0</v>
      </c>
      <c r="W7914" s="38">
        <f t="shared" ca="1" si="246"/>
        <v>0</v>
      </c>
    </row>
    <row r="7915" spans="1:23" s="36" customFormat="1" ht="18.75">
      <c r="A7915" s="34"/>
      <c r="B7915" s="39"/>
      <c r="C7915" s="39"/>
      <c r="D7915" s="35"/>
      <c r="E7915" s="40"/>
      <c r="F7915" s="39"/>
      <c r="G7915" s="39"/>
      <c r="H7915" s="39"/>
      <c r="I7915" s="34"/>
      <c r="J7915" s="34"/>
      <c r="K7915" s="34"/>
      <c r="L7915" s="34"/>
      <c r="M7915" s="43" t="str">
        <f ca="1">IFERROR(OFFSET('Maximum minutes'!$C$1,T7915,MATCH(IF(G7915&lt;&gt;"",G7915,F7915),OFFSET('Maximum minutes'!$C$1,T7915-1,0,1,U7915+1),0)-1)*IF(OR(ISNUMBER(J7915),J7915="sans examen"),1,0)*IF(W7915&lt;MinDate,1,0),"")</f>
        <v/>
      </c>
      <c r="N7915" s="36">
        <f t="shared" ca="1" si="247"/>
        <v>0</v>
      </c>
      <c r="O7915" s="36" t="e">
        <f ca="1">LEFT(OFFSET(Lists!$Q$2,MATCH(E7915,Lists!$R$3:$R$19,0),0),4)</f>
        <v>#N/A</v>
      </c>
      <c r="P7915" s="36" t="e">
        <f ca="1">MATCH(O7915,Lists!$S$2:$S$640,1)</f>
        <v>#N/A</v>
      </c>
      <c r="Q7915" s="36" t="e">
        <f ca="1">MATCH(LEFT(OFFSET(Lists!$Q$2,MATCH(E7915,Lists!$R$3:$R$19,0)+1,0),4),Lists!$S$3:$S$640,1)</f>
        <v>#N/A</v>
      </c>
      <c r="R7915" s="36" t="e">
        <f ca="1">LEFT(OFFSET(Lists!$S$2,P7915-1+MATCH(F7915,OFFSET(Lists!$T$3,P7915-1,0,Q7915-P7915+1),0),0),6)</f>
        <v>#N/A</v>
      </c>
      <c r="S7915" s="36" t="e">
        <f ca="1">VLOOKUP(R7915,Lists!B:D,3,FALSE)</f>
        <v>#N/A</v>
      </c>
      <c r="T7915" s="36" t="str">
        <f>IF(F7915&lt;&gt;"",MATCH(R7915,'Maximum minutes'!B:B,0),"")</f>
        <v/>
      </c>
      <c r="U7915" s="36">
        <f ca="1">IF(F7915&lt;&gt;"",COUNTA(OFFSET('Maximum minutes'!$C$1,'Annexe A1 Cours'!T7915,0,1,50)),0)</f>
        <v>0</v>
      </c>
      <c r="V7915" s="37">
        <f ca="1">IFERROR(OFFSET('Maximum minutes'!$C$1,T7915+1,-1+MATCH(G7915,OFFSET('Maximum minutes'!$C$1,T7915-1,0,1,50),0)),0)</f>
        <v>0</v>
      </c>
      <c r="W7915" s="38">
        <f t="shared" ca="1" si="246"/>
        <v>0</v>
      </c>
    </row>
    <row r="7916" spans="1:23" s="36" customFormat="1" ht="18.75">
      <c r="A7916" s="34"/>
      <c r="B7916" s="39"/>
      <c r="C7916" s="39"/>
      <c r="D7916" s="35"/>
      <c r="E7916" s="40"/>
      <c r="F7916" s="39"/>
      <c r="G7916" s="39"/>
      <c r="H7916" s="39"/>
      <c r="I7916" s="34"/>
      <c r="J7916" s="34"/>
      <c r="K7916" s="34"/>
      <c r="L7916" s="34"/>
      <c r="M7916" s="43" t="str">
        <f ca="1">IFERROR(OFFSET('Maximum minutes'!$C$1,T7916,MATCH(IF(G7916&lt;&gt;"",G7916,F7916),OFFSET('Maximum minutes'!$C$1,T7916-1,0,1,U7916+1),0)-1)*IF(OR(ISNUMBER(J7916),J7916="sans examen"),1,0)*IF(W7916&lt;MinDate,1,0),"")</f>
        <v/>
      </c>
      <c r="N7916" s="36">
        <f t="shared" ca="1" si="247"/>
        <v>0</v>
      </c>
      <c r="O7916" s="36" t="e">
        <f ca="1">LEFT(OFFSET(Lists!$Q$2,MATCH(E7916,Lists!$R$3:$R$19,0),0),4)</f>
        <v>#N/A</v>
      </c>
      <c r="P7916" s="36" t="e">
        <f ca="1">MATCH(O7916,Lists!$S$2:$S$640,1)</f>
        <v>#N/A</v>
      </c>
      <c r="Q7916" s="36" t="e">
        <f ca="1">MATCH(LEFT(OFFSET(Lists!$Q$2,MATCH(E7916,Lists!$R$3:$R$19,0)+1,0),4),Lists!$S$3:$S$640,1)</f>
        <v>#N/A</v>
      </c>
      <c r="R7916" s="36" t="e">
        <f ca="1">LEFT(OFFSET(Lists!$S$2,P7916-1+MATCH(F7916,OFFSET(Lists!$T$3,P7916-1,0,Q7916-P7916+1),0),0),6)</f>
        <v>#N/A</v>
      </c>
      <c r="S7916" s="36" t="e">
        <f ca="1">VLOOKUP(R7916,Lists!B:D,3,FALSE)</f>
        <v>#N/A</v>
      </c>
      <c r="T7916" s="36" t="str">
        <f>IF(F7916&lt;&gt;"",MATCH(R7916,'Maximum minutes'!B:B,0),"")</f>
        <v/>
      </c>
      <c r="U7916" s="36">
        <f ca="1">IF(F7916&lt;&gt;"",COUNTA(OFFSET('Maximum minutes'!$C$1,'Annexe A1 Cours'!T7916,0,1,50)),0)</f>
        <v>0</v>
      </c>
      <c r="V7916" s="37">
        <f ca="1">IFERROR(OFFSET('Maximum minutes'!$C$1,T7916+1,-1+MATCH(G7916,OFFSET('Maximum minutes'!$C$1,T7916-1,0,1,50),0)),0)</f>
        <v>0</v>
      </c>
      <c r="W7916" s="38">
        <f t="shared" ca="1" si="246"/>
        <v>0</v>
      </c>
    </row>
    <row r="7917" spans="1:23" s="36" customFormat="1" ht="18.75">
      <c r="A7917" s="34"/>
      <c r="B7917" s="39"/>
      <c r="C7917" s="39"/>
      <c r="D7917" s="35"/>
      <c r="E7917" s="40"/>
      <c r="F7917" s="39"/>
      <c r="G7917" s="39"/>
      <c r="H7917" s="39"/>
      <c r="I7917" s="34"/>
      <c r="J7917" s="34"/>
      <c r="K7917" s="34"/>
      <c r="L7917" s="34"/>
      <c r="M7917" s="43" t="str">
        <f ca="1">IFERROR(OFFSET('Maximum minutes'!$C$1,T7917,MATCH(IF(G7917&lt;&gt;"",G7917,F7917),OFFSET('Maximum minutes'!$C$1,T7917-1,0,1,U7917+1),0)-1)*IF(OR(ISNUMBER(J7917),J7917="sans examen"),1,0)*IF(W7917&lt;MinDate,1,0),"")</f>
        <v/>
      </c>
      <c r="N7917" s="36">
        <f t="shared" ca="1" si="247"/>
        <v>0</v>
      </c>
      <c r="O7917" s="36" t="e">
        <f ca="1">LEFT(OFFSET(Lists!$Q$2,MATCH(E7917,Lists!$R$3:$R$19,0),0),4)</f>
        <v>#N/A</v>
      </c>
      <c r="P7917" s="36" t="e">
        <f ca="1">MATCH(O7917,Lists!$S$2:$S$640,1)</f>
        <v>#N/A</v>
      </c>
      <c r="Q7917" s="36" t="e">
        <f ca="1">MATCH(LEFT(OFFSET(Lists!$Q$2,MATCH(E7917,Lists!$R$3:$R$19,0)+1,0),4),Lists!$S$3:$S$640,1)</f>
        <v>#N/A</v>
      </c>
      <c r="R7917" s="36" t="e">
        <f ca="1">LEFT(OFFSET(Lists!$S$2,P7917-1+MATCH(F7917,OFFSET(Lists!$T$3,P7917-1,0,Q7917-P7917+1),0),0),6)</f>
        <v>#N/A</v>
      </c>
      <c r="S7917" s="36" t="e">
        <f ca="1">VLOOKUP(R7917,Lists!B:D,3,FALSE)</f>
        <v>#N/A</v>
      </c>
      <c r="T7917" s="36" t="str">
        <f>IF(F7917&lt;&gt;"",MATCH(R7917,'Maximum minutes'!B:B,0),"")</f>
        <v/>
      </c>
      <c r="U7917" s="36">
        <f ca="1">IF(F7917&lt;&gt;"",COUNTA(OFFSET('Maximum minutes'!$C$1,'Annexe A1 Cours'!T7917,0,1,50)),0)</f>
        <v>0</v>
      </c>
      <c r="V7917" s="37">
        <f ca="1">IFERROR(OFFSET('Maximum minutes'!$C$1,T7917+1,-1+MATCH(G7917,OFFSET('Maximum minutes'!$C$1,T7917-1,0,1,50),0)),0)</f>
        <v>0</v>
      </c>
      <c r="W7917" s="38">
        <f t="shared" ca="1" si="246"/>
        <v>0</v>
      </c>
    </row>
    <row r="7918" spans="1:23" s="36" customFormat="1" ht="18.75">
      <c r="A7918" s="34"/>
      <c r="B7918" s="39"/>
      <c r="C7918" s="39"/>
      <c r="D7918" s="35"/>
      <c r="E7918" s="40"/>
      <c r="F7918" s="39"/>
      <c r="G7918" s="39"/>
      <c r="H7918" s="39"/>
      <c r="I7918" s="34"/>
      <c r="J7918" s="34"/>
      <c r="K7918" s="34"/>
      <c r="L7918" s="34"/>
      <c r="M7918" s="43" t="str">
        <f ca="1">IFERROR(OFFSET('Maximum minutes'!$C$1,T7918,MATCH(IF(G7918&lt;&gt;"",G7918,F7918),OFFSET('Maximum minutes'!$C$1,T7918-1,0,1,U7918+1),0)-1)*IF(OR(ISNUMBER(J7918),J7918="sans examen"),1,0)*IF(W7918&lt;MinDate,1,0),"")</f>
        <v/>
      </c>
      <c r="N7918" s="36">
        <f t="shared" ca="1" si="247"/>
        <v>0</v>
      </c>
      <c r="O7918" s="36" t="e">
        <f ca="1">LEFT(OFFSET(Lists!$Q$2,MATCH(E7918,Lists!$R$3:$R$19,0),0),4)</f>
        <v>#N/A</v>
      </c>
      <c r="P7918" s="36" t="e">
        <f ca="1">MATCH(O7918,Lists!$S$2:$S$640,1)</f>
        <v>#N/A</v>
      </c>
      <c r="Q7918" s="36" t="e">
        <f ca="1">MATCH(LEFT(OFFSET(Lists!$Q$2,MATCH(E7918,Lists!$R$3:$R$19,0)+1,0),4),Lists!$S$3:$S$640,1)</f>
        <v>#N/A</v>
      </c>
      <c r="R7918" s="36" t="e">
        <f ca="1">LEFT(OFFSET(Lists!$S$2,P7918-1+MATCH(F7918,OFFSET(Lists!$T$3,P7918-1,0,Q7918-P7918+1),0),0),6)</f>
        <v>#N/A</v>
      </c>
      <c r="S7918" s="36" t="e">
        <f ca="1">VLOOKUP(R7918,Lists!B:D,3,FALSE)</f>
        <v>#N/A</v>
      </c>
      <c r="T7918" s="36" t="str">
        <f>IF(F7918&lt;&gt;"",MATCH(R7918,'Maximum minutes'!B:B,0),"")</f>
        <v/>
      </c>
      <c r="U7918" s="36">
        <f ca="1">IF(F7918&lt;&gt;"",COUNTA(OFFSET('Maximum minutes'!$C$1,'Annexe A1 Cours'!T7918,0,1,50)),0)</f>
        <v>0</v>
      </c>
      <c r="V7918" s="37">
        <f ca="1">IFERROR(OFFSET('Maximum minutes'!$C$1,T7918+1,-1+MATCH(G7918,OFFSET('Maximum minutes'!$C$1,T7918-1,0,1,50),0)),0)</f>
        <v>0</v>
      </c>
      <c r="W7918" s="38">
        <f t="shared" ca="1" si="246"/>
        <v>0</v>
      </c>
    </row>
    <row r="7919" spans="1:23" s="36" customFormat="1" ht="18.75">
      <c r="A7919" s="34"/>
      <c r="B7919" s="39"/>
      <c r="C7919" s="39"/>
      <c r="D7919" s="35"/>
      <c r="E7919" s="40"/>
      <c r="F7919" s="39"/>
      <c r="G7919" s="39"/>
      <c r="H7919" s="39"/>
      <c r="I7919" s="34"/>
      <c r="J7919" s="34"/>
      <c r="K7919" s="34"/>
      <c r="L7919" s="34"/>
      <c r="M7919" s="43" t="str">
        <f ca="1">IFERROR(OFFSET('Maximum minutes'!$C$1,T7919,MATCH(IF(G7919&lt;&gt;"",G7919,F7919),OFFSET('Maximum minutes'!$C$1,T7919-1,0,1,U7919+1),0)-1)*IF(OR(ISNUMBER(J7919),J7919="sans examen"),1,0)*IF(W7919&lt;MinDate,1,0),"")</f>
        <v/>
      </c>
      <c r="N7919" s="36">
        <f t="shared" ca="1" si="247"/>
        <v>0</v>
      </c>
      <c r="O7919" s="36" t="e">
        <f ca="1">LEFT(OFFSET(Lists!$Q$2,MATCH(E7919,Lists!$R$3:$R$19,0),0),4)</f>
        <v>#N/A</v>
      </c>
      <c r="P7919" s="36" t="e">
        <f ca="1">MATCH(O7919,Lists!$S$2:$S$640,1)</f>
        <v>#N/A</v>
      </c>
      <c r="Q7919" s="36" t="e">
        <f ca="1">MATCH(LEFT(OFFSET(Lists!$Q$2,MATCH(E7919,Lists!$R$3:$R$19,0)+1,0),4),Lists!$S$3:$S$640,1)</f>
        <v>#N/A</v>
      </c>
      <c r="R7919" s="36" t="e">
        <f ca="1">LEFT(OFFSET(Lists!$S$2,P7919-1+MATCH(F7919,OFFSET(Lists!$T$3,P7919-1,0,Q7919-P7919+1),0),0),6)</f>
        <v>#N/A</v>
      </c>
      <c r="S7919" s="36" t="e">
        <f ca="1">VLOOKUP(R7919,Lists!B:D,3,FALSE)</f>
        <v>#N/A</v>
      </c>
      <c r="T7919" s="36" t="str">
        <f>IF(F7919&lt;&gt;"",MATCH(R7919,'Maximum minutes'!B:B,0),"")</f>
        <v/>
      </c>
      <c r="U7919" s="36">
        <f ca="1">IF(F7919&lt;&gt;"",COUNTA(OFFSET('Maximum minutes'!$C$1,'Annexe A1 Cours'!T7919,0,1,50)),0)</f>
        <v>0</v>
      </c>
      <c r="V7919" s="37">
        <f ca="1">IFERROR(OFFSET('Maximum minutes'!$C$1,T7919+1,-1+MATCH(G7919,OFFSET('Maximum minutes'!$C$1,T7919-1,0,1,50),0)),0)</f>
        <v>0</v>
      </c>
      <c r="W7919" s="38">
        <f t="shared" ca="1" si="246"/>
        <v>0</v>
      </c>
    </row>
    <row r="7920" spans="1:23" s="36" customFormat="1" ht="18.75">
      <c r="A7920" s="34"/>
      <c r="B7920" s="39"/>
      <c r="C7920" s="39"/>
      <c r="D7920" s="35"/>
      <c r="E7920" s="40"/>
      <c r="F7920" s="39"/>
      <c r="G7920" s="39"/>
      <c r="H7920" s="39"/>
      <c r="I7920" s="34"/>
      <c r="J7920" s="34"/>
      <c r="K7920" s="34"/>
      <c r="L7920" s="34"/>
      <c r="M7920" s="43" t="str">
        <f ca="1">IFERROR(OFFSET('Maximum minutes'!$C$1,T7920,MATCH(IF(G7920&lt;&gt;"",G7920,F7920),OFFSET('Maximum minutes'!$C$1,T7920-1,0,1,U7920+1),0)-1)*IF(OR(ISNUMBER(J7920),J7920="sans examen"),1,0)*IF(W7920&lt;MinDate,1,0),"")</f>
        <v/>
      </c>
      <c r="N7920" s="36">
        <f t="shared" ca="1" si="247"/>
        <v>0</v>
      </c>
      <c r="O7920" s="36" t="e">
        <f ca="1">LEFT(OFFSET(Lists!$Q$2,MATCH(E7920,Lists!$R$3:$R$19,0),0),4)</f>
        <v>#N/A</v>
      </c>
      <c r="P7920" s="36" t="e">
        <f ca="1">MATCH(O7920,Lists!$S$2:$S$640,1)</f>
        <v>#N/A</v>
      </c>
      <c r="Q7920" s="36" t="e">
        <f ca="1">MATCH(LEFT(OFFSET(Lists!$Q$2,MATCH(E7920,Lists!$R$3:$R$19,0)+1,0),4),Lists!$S$3:$S$640,1)</f>
        <v>#N/A</v>
      </c>
      <c r="R7920" s="36" t="e">
        <f ca="1">LEFT(OFFSET(Lists!$S$2,P7920-1+MATCH(F7920,OFFSET(Lists!$T$3,P7920-1,0,Q7920-P7920+1),0),0),6)</f>
        <v>#N/A</v>
      </c>
      <c r="S7920" s="36" t="e">
        <f ca="1">VLOOKUP(R7920,Lists!B:D,3,FALSE)</f>
        <v>#N/A</v>
      </c>
      <c r="T7920" s="36" t="str">
        <f>IF(F7920&lt;&gt;"",MATCH(R7920,'Maximum minutes'!B:B,0),"")</f>
        <v/>
      </c>
      <c r="U7920" s="36">
        <f ca="1">IF(F7920&lt;&gt;"",COUNTA(OFFSET('Maximum minutes'!$C$1,'Annexe A1 Cours'!T7920,0,1,50)),0)</f>
        <v>0</v>
      </c>
      <c r="V7920" s="37">
        <f ca="1">IFERROR(OFFSET('Maximum minutes'!$C$1,T7920+1,-1+MATCH(G7920,OFFSET('Maximum minutes'!$C$1,T7920-1,0,1,50),0)),0)</f>
        <v>0</v>
      </c>
      <c r="W7920" s="38">
        <f t="shared" ca="1" si="246"/>
        <v>0</v>
      </c>
    </row>
    <row r="7921" spans="1:23" s="36" customFormat="1" ht="18.75">
      <c r="A7921" s="34"/>
      <c r="B7921" s="39"/>
      <c r="C7921" s="39"/>
      <c r="D7921" s="35"/>
      <c r="E7921" s="40"/>
      <c r="F7921" s="39"/>
      <c r="G7921" s="39"/>
      <c r="H7921" s="39"/>
      <c r="I7921" s="34"/>
      <c r="J7921" s="34"/>
      <c r="K7921" s="34"/>
      <c r="L7921" s="34"/>
      <c r="M7921" s="43" t="str">
        <f ca="1">IFERROR(OFFSET('Maximum minutes'!$C$1,T7921,MATCH(IF(G7921&lt;&gt;"",G7921,F7921),OFFSET('Maximum minutes'!$C$1,T7921-1,0,1,U7921+1),0)-1)*IF(OR(ISNUMBER(J7921),J7921="sans examen"),1,0)*IF(W7921&lt;MinDate,1,0),"")</f>
        <v/>
      </c>
      <c r="N7921" s="36">
        <f t="shared" ca="1" si="247"/>
        <v>0</v>
      </c>
      <c r="O7921" s="36" t="e">
        <f ca="1">LEFT(OFFSET(Lists!$Q$2,MATCH(E7921,Lists!$R$3:$R$19,0),0),4)</f>
        <v>#N/A</v>
      </c>
      <c r="P7921" s="36" t="e">
        <f ca="1">MATCH(O7921,Lists!$S$2:$S$640,1)</f>
        <v>#N/A</v>
      </c>
      <c r="Q7921" s="36" t="e">
        <f ca="1">MATCH(LEFT(OFFSET(Lists!$Q$2,MATCH(E7921,Lists!$R$3:$R$19,0)+1,0),4),Lists!$S$3:$S$640,1)</f>
        <v>#N/A</v>
      </c>
      <c r="R7921" s="36" t="e">
        <f ca="1">LEFT(OFFSET(Lists!$S$2,P7921-1+MATCH(F7921,OFFSET(Lists!$T$3,P7921-1,0,Q7921-P7921+1),0),0),6)</f>
        <v>#N/A</v>
      </c>
      <c r="S7921" s="36" t="e">
        <f ca="1">VLOOKUP(R7921,Lists!B:D,3,FALSE)</f>
        <v>#N/A</v>
      </c>
      <c r="T7921" s="36" t="str">
        <f>IF(F7921&lt;&gt;"",MATCH(R7921,'Maximum minutes'!B:B,0),"")</f>
        <v/>
      </c>
      <c r="U7921" s="36">
        <f ca="1">IF(F7921&lt;&gt;"",COUNTA(OFFSET('Maximum minutes'!$C$1,'Annexe A1 Cours'!T7921,0,1,50)),0)</f>
        <v>0</v>
      </c>
      <c r="V7921" s="37">
        <f ca="1">IFERROR(OFFSET('Maximum minutes'!$C$1,T7921+1,-1+MATCH(G7921,OFFSET('Maximum minutes'!$C$1,T7921-1,0,1,50),0)),0)</f>
        <v>0</v>
      </c>
      <c r="W7921" s="38">
        <f t="shared" ca="1" si="246"/>
        <v>0</v>
      </c>
    </row>
    <row r="7922" spans="1:23" s="36" customFormat="1" ht="18.75">
      <c r="A7922" s="34"/>
      <c r="B7922" s="39"/>
      <c r="C7922" s="39"/>
      <c r="D7922" s="35"/>
      <c r="E7922" s="40"/>
      <c r="F7922" s="39"/>
      <c r="G7922" s="39"/>
      <c r="H7922" s="39"/>
      <c r="I7922" s="34"/>
      <c r="J7922" s="34"/>
      <c r="K7922" s="34"/>
      <c r="L7922" s="34"/>
      <c r="M7922" s="43" t="str">
        <f ca="1">IFERROR(OFFSET('Maximum minutes'!$C$1,T7922,MATCH(IF(G7922&lt;&gt;"",G7922,F7922),OFFSET('Maximum minutes'!$C$1,T7922-1,0,1,U7922+1),0)-1)*IF(OR(ISNUMBER(J7922),J7922="sans examen"),1,0)*IF(W7922&lt;MinDate,1,0),"")</f>
        <v/>
      </c>
      <c r="N7922" s="36">
        <f t="shared" ca="1" si="247"/>
        <v>0</v>
      </c>
      <c r="O7922" s="36" t="e">
        <f ca="1">LEFT(OFFSET(Lists!$Q$2,MATCH(E7922,Lists!$R$3:$R$19,0),0),4)</f>
        <v>#N/A</v>
      </c>
      <c r="P7922" s="36" t="e">
        <f ca="1">MATCH(O7922,Lists!$S$2:$S$640,1)</f>
        <v>#N/A</v>
      </c>
      <c r="Q7922" s="36" t="e">
        <f ca="1">MATCH(LEFT(OFFSET(Lists!$Q$2,MATCH(E7922,Lists!$R$3:$R$19,0)+1,0),4),Lists!$S$3:$S$640,1)</f>
        <v>#N/A</v>
      </c>
      <c r="R7922" s="36" t="e">
        <f ca="1">LEFT(OFFSET(Lists!$S$2,P7922-1+MATCH(F7922,OFFSET(Lists!$T$3,P7922-1,0,Q7922-P7922+1),0),0),6)</f>
        <v>#N/A</v>
      </c>
      <c r="S7922" s="36" t="e">
        <f ca="1">VLOOKUP(R7922,Lists!B:D,3,FALSE)</f>
        <v>#N/A</v>
      </c>
      <c r="T7922" s="36" t="str">
        <f>IF(F7922&lt;&gt;"",MATCH(R7922,'Maximum minutes'!B:B,0),"")</f>
        <v/>
      </c>
      <c r="U7922" s="36">
        <f ca="1">IF(F7922&lt;&gt;"",COUNTA(OFFSET('Maximum minutes'!$C$1,'Annexe A1 Cours'!T7922,0,1,50)),0)</f>
        <v>0</v>
      </c>
      <c r="V7922" s="37">
        <f ca="1">IFERROR(OFFSET('Maximum minutes'!$C$1,T7922+1,-1+MATCH(G7922,OFFSET('Maximum minutes'!$C$1,T7922-1,0,1,50),0)),0)</f>
        <v>0</v>
      </c>
      <c r="W7922" s="38">
        <f t="shared" ca="1" si="246"/>
        <v>0</v>
      </c>
    </row>
    <row r="7923" spans="1:23" s="36" customFormat="1" ht="18.75">
      <c r="A7923" s="34"/>
      <c r="B7923" s="39"/>
      <c r="C7923" s="39"/>
      <c r="D7923" s="35"/>
      <c r="E7923" s="40"/>
      <c r="F7923" s="39"/>
      <c r="G7923" s="39"/>
      <c r="H7923" s="39"/>
      <c r="I7923" s="34"/>
      <c r="J7923" s="34"/>
      <c r="K7923" s="34"/>
      <c r="L7923" s="34"/>
      <c r="M7923" s="43" t="str">
        <f ca="1">IFERROR(OFFSET('Maximum minutes'!$C$1,T7923,MATCH(IF(G7923&lt;&gt;"",G7923,F7923),OFFSET('Maximum minutes'!$C$1,T7923-1,0,1,U7923+1),0)-1)*IF(OR(ISNUMBER(J7923),J7923="sans examen"),1,0)*IF(W7923&lt;MinDate,1,0),"")</f>
        <v/>
      </c>
      <c r="N7923" s="36">
        <f t="shared" ca="1" si="247"/>
        <v>0</v>
      </c>
      <c r="O7923" s="36" t="e">
        <f ca="1">LEFT(OFFSET(Lists!$Q$2,MATCH(E7923,Lists!$R$3:$R$19,0),0),4)</f>
        <v>#N/A</v>
      </c>
      <c r="P7923" s="36" t="e">
        <f ca="1">MATCH(O7923,Lists!$S$2:$S$640,1)</f>
        <v>#N/A</v>
      </c>
      <c r="Q7923" s="36" t="e">
        <f ca="1">MATCH(LEFT(OFFSET(Lists!$Q$2,MATCH(E7923,Lists!$R$3:$R$19,0)+1,0),4),Lists!$S$3:$S$640,1)</f>
        <v>#N/A</v>
      </c>
      <c r="R7923" s="36" t="e">
        <f ca="1">LEFT(OFFSET(Lists!$S$2,P7923-1+MATCH(F7923,OFFSET(Lists!$T$3,P7923-1,0,Q7923-P7923+1),0),0),6)</f>
        <v>#N/A</v>
      </c>
      <c r="S7923" s="36" t="e">
        <f ca="1">VLOOKUP(R7923,Lists!B:D,3,FALSE)</f>
        <v>#N/A</v>
      </c>
      <c r="T7923" s="36" t="str">
        <f>IF(F7923&lt;&gt;"",MATCH(R7923,'Maximum minutes'!B:B,0),"")</f>
        <v/>
      </c>
      <c r="U7923" s="36">
        <f ca="1">IF(F7923&lt;&gt;"",COUNTA(OFFSET('Maximum minutes'!$C$1,'Annexe A1 Cours'!T7923,0,1,50)),0)</f>
        <v>0</v>
      </c>
      <c r="V7923" s="37">
        <f ca="1">IFERROR(OFFSET('Maximum minutes'!$C$1,T7923+1,-1+MATCH(G7923,OFFSET('Maximum minutes'!$C$1,T7923-1,0,1,50),0)),0)</f>
        <v>0</v>
      </c>
      <c r="W7923" s="38">
        <f t="shared" ca="1" si="246"/>
        <v>0</v>
      </c>
    </row>
    <row r="7924" spans="1:23" s="36" customFormat="1" ht="18.75">
      <c r="A7924" s="34"/>
      <c r="B7924" s="39"/>
      <c r="C7924" s="39"/>
      <c r="D7924" s="35"/>
      <c r="E7924" s="40"/>
      <c r="F7924" s="39"/>
      <c r="G7924" s="39"/>
      <c r="H7924" s="39"/>
      <c r="I7924" s="34"/>
      <c r="J7924" s="34"/>
      <c r="K7924" s="34"/>
      <c r="L7924" s="34"/>
      <c r="M7924" s="43" t="str">
        <f ca="1">IFERROR(OFFSET('Maximum minutes'!$C$1,T7924,MATCH(IF(G7924&lt;&gt;"",G7924,F7924),OFFSET('Maximum minutes'!$C$1,T7924-1,0,1,U7924+1),0)-1)*IF(OR(ISNUMBER(J7924),J7924="sans examen"),1,0)*IF(W7924&lt;MinDate,1,0),"")</f>
        <v/>
      </c>
      <c r="N7924" s="36">
        <f t="shared" ca="1" si="247"/>
        <v>0</v>
      </c>
      <c r="O7924" s="36" t="e">
        <f ca="1">LEFT(OFFSET(Lists!$Q$2,MATCH(E7924,Lists!$R$3:$R$19,0),0),4)</f>
        <v>#N/A</v>
      </c>
      <c r="P7924" s="36" t="e">
        <f ca="1">MATCH(O7924,Lists!$S$2:$S$640,1)</f>
        <v>#N/A</v>
      </c>
      <c r="Q7924" s="36" t="e">
        <f ca="1">MATCH(LEFT(OFFSET(Lists!$Q$2,MATCH(E7924,Lists!$R$3:$R$19,0)+1,0),4),Lists!$S$3:$S$640,1)</f>
        <v>#N/A</v>
      </c>
      <c r="R7924" s="36" t="e">
        <f ca="1">LEFT(OFFSET(Lists!$S$2,P7924-1+MATCH(F7924,OFFSET(Lists!$T$3,P7924-1,0,Q7924-P7924+1),0),0),6)</f>
        <v>#N/A</v>
      </c>
      <c r="S7924" s="36" t="e">
        <f ca="1">VLOOKUP(R7924,Lists!B:D,3,FALSE)</f>
        <v>#N/A</v>
      </c>
      <c r="T7924" s="36" t="str">
        <f>IF(F7924&lt;&gt;"",MATCH(R7924,'Maximum minutes'!B:B,0),"")</f>
        <v/>
      </c>
      <c r="U7924" s="36">
        <f ca="1">IF(F7924&lt;&gt;"",COUNTA(OFFSET('Maximum minutes'!$C$1,'Annexe A1 Cours'!T7924,0,1,50)),0)</f>
        <v>0</v>
      </c>
      <c r="V7924" s="37">
        <f ca="1">IFERROR(OFFSET('Maximum minutes'!$C$1,T7924+1,-1+MATCH(G7924,OFFSET('Maximum minutes'!$C$1,T7924-1,0,1,50),0)),0)</f>
        <v>0</v>
      </c>
      <c r="W7924" s="38">
        <f t="shared" ca="1" si="246"/>
        <v>0</v>
      </c>
    </row>
    <row r="7925" spans="1:23" s="36" customFormat="1" ht="18.75">
      <c r="A7925" s="34"/>
      <c r="B7925" s="39"/>
      <c r="C7925" s="39"/>
      <c r="D7925" s="35"/>
      <c r="E7925" s="40"/>
      <c r="F7925" s="39"/>
      <c r="G7925" s="39"/>
      <c r="H7925" s="39"/>
      <c r="I7925" s="34"/>
      <c r="J7925" s="34"/>
      <c r="K7925" s="34"/>
      <c r="L7925" s="34"/>
      <c r="M7925" s="43" t="str">
        <f ca="1">IFERROR(OFFSET('Maximum minutes'!$C$1,T7925,MATCH(IF(G7925&lt;&gt;"",G7925,F7925),OFFSET('Maximum minutes'!$C$1,T7925-1,0,1,U7925+1),0)-1)*IF(OR(ISNUMBER(J7925),J7925="sans examen"),1,0)*IF(W7925&lt;MinDate,1,0),"")</f>
        <v/>
      </c>
      <c r="N7925" s="36">
        <f t="shared" ca="1" si="247"/>
        <v>0</v>
      </c>
      <c r="O7925" s="36" t="e">
        <f ca="1">LEFT(OFFSET(Lists!$Q$2,MATCH(E7925,Lists!$R$3:$R$19,0),0),4)</f>
        <v>#N/A</v>
      </c>
      <c r="P7925" s="36" t="e">
        <f ca="1">MATCH(O7925,Lists!$S$2:$S$640,1)</f>
        <v>#N/A</v>
      </c>
      <c r="Q7925" s="36" t="e">
        <f ca="1">MATCH(LEFT(OFFSET(Lists!$Q$2,MATCH(E7925,Lists!$R$3:$R$19,0)+1,0),4),Lists!$S$3:$S$640,1)</f>
        <v>#N/A</v>
      </c>
      <c r="R7925" s="36" t="e">
        <f ca="1">LEFT(OFFSET(Lists!$S$2,P7925-1+MATCH(F7925,OFFSET(Lists!$T$3,P7925-1,0,Q7925-P7925+1),0),0),6)</f>
        <v>#N/A</v>
      </c>
      <c r="S7925" s="36" t="e">
        <f ca="1">VLOOKUP(R7925,Lists!B:D,3,FALSE)</f>
        <v>#N/A</v>
      </c>
      <c r="T7925" s="36" t="str">
        <f>IF(F7925&lt;&gt;"",MATCH(R7925,'Maximum minutes'!B:B,0),"")</f>
        <v/>
      </c>
      <c r="U7925" s="36">
        <f ca="1">IF(F7925&lt;&gt;"",COUNTA(OFFSET('Maximum minutes'!$C$1,'Annexe A1 Cours'!T7925,0,1,50)),0)</f>
        <v>0</v>
      </c>
      <c r="V7925" s="37">
        <f ca="1">IFERROR(OFFSET('Maximum minutes'!$C$1,T7925+1,-1+MATCH(G7925,OFFSET('Maximum minutes'!$C$1,T7925-1,0,1,50),0)),0)</f>
        <v>0</v>
      </c>
      <c r="W7925" s="38">
        <f t="shared" ca="1" si="246"/>
        <v>0</v>
      </c>
    </row>
    <row r="7926" spans="1:23" s="36" customFormat="1" ht="18.75">
      <c r="A7926" s="34"/>
      <c r="B7926" s="39"/>
      <c r="C7926" s="39"/>
      <c r="D7926" s="35"/>
      <c r="E7926" s="40"/>
      <c r="F7926" s="39"/>
      <c r="G7926" s="39"/>
      <c r="H7926" s="39"/>
      <c r="I7926" s="34"/>
      <c r="J7926" s="34"/>
      <c r="K7926" s="34"/>
      <c r="L7926" s="34"/>
      <c r="M7926" s="43" t="str">
        <f ca="1">IFERROR(OFFSET('Maximum minutes'!$C$1,T7926,MATCH(IF(G7926&lt;&gt;"",G7926,F7926),OFFSET('Maximum minutes'!$C$1,T7926-1,0,1,U7926+1),0)-1)*IF(OR(ISNUMBER(J7926),J7926="sans examen"),1,0)*IF(W7926&lt;MinDate,1,0),"")</f>
        <v/>
      </c>
      <c r="N7926" s="36">
        <f t="shared" ca="1" si="247"/>
        <v>0</v>
      </c>
      <c r="O7926" s="36" t="e">
        <f ca="1">LEFT(OFFSET(Lists!$Q$2,MATCH(E7926,Lists!$R$3:$R$19,0),0),4)</f>
        <v>#N/A</v>
      </c>
      <c r="P7926" s="36" t="e">
        <f ca="1">MATCH(O7926,Lists!$S$2:$S$640,1)</f>
        <v>#N/A</v>
      </c>
      <c r="Q7926" s="36" t="e">
        <f ca="1">MATCH(LEFT(OFFSET(Lists!$Q$2,MATCH(E7926,Lists!$R$3:$R$19,0)+1,0),4),Lists!$S$3:$S$640,1)</f>
        <v>#N/A</v>
      </c>
      <c r="R7926" s="36" t="e">
        <f ca="1">LEFT(OFFSET(Lists!$S$2,P7926-1+MATCH(F7926,OFFSET(Lists!$T$3,P7926-1,0,Q7926-P7926+1),0),0),6)</f>
        <v>#N/A</v>
      </c>
      <c r="S7926" s="36" t="e">
        <f ca="1">VLOOKUP(R7926,Lists!B:D,3,FALSE)</f>
        <v>#N/A</v>
      </c>
      <c r="T7926" s="36" t="str">
        <f>IF(F7926&lt;&gt;"",MATCH(R7926,'Maximum minutes'!B:B,0),"")</f>
        <v/>
      </c>
      <c r="U7926" s="36">
        <f ca="1">IF(F7926&lt;&gt;"",COUNTA(OFFSET('Maximum minutes'!$C$1,'Annexe A1 Cours'!T7926,0,1,50)),0)</f>
        <v>0</v>
      </c>
      <c r="V7926" s="37">
        <f ca="1">IFERROR(OFFSET('Maximum minutes'!$C$1,T7926+1,-1+MATCH(G7926,OFFSET('Maximum minutes'!$C$1,T7926-1,0,1,50),0)),0)</f>
        <v>0</v>
      </c>
      <c r="W7926" s="38">
        <f t="shared" ca="1" si="246"/>
        <v>0</v>
      </c>
    </row>
    <row r="7927" spans="1:23" s="36" customFormat="1" ht="18.75">
      <c r="A7927" s="34"/>
      <c r="B7927" s="39"/>
      <c r="C7927" s="39"/>
      <c r="D7927" s="35"/>
      <c r="E7927" s="40"/>
      <c r="F7927" s="39"/>
      <c r="G7927" s="39"/>
      <c r="H7927" s="39"/>
      <c r="I7927" s="34"/>
      <c r="J7927" s="34"/>
      <c r="K7927" s="34"/>
      <c r="L7927" s="34"/>
      <c r="M7927" s="43" t="str">
        <f ca="1">IFERROR(OFFSET('Maximum minutes'!$C$1,T7927,MATCH(IF(G7927&lt;&gt;"",G7927,F7927),OFFSET('Maximum minutes'!$C$1,T7927-1,0,1,U7927+1),0)-1)*IF(OR(ISNUMBER(J7927),J7927="sans examen"),1,0)*IF(W7927&lt;MinDate,1,0),"")</f>
        <v/>
      </c>
      <c r="N7927" s="36">
        <f t="shared" ca="1" si="247"/>
        <v>0</v>
      </c>
      <c r="O7927" s="36" t="e">
        <f ca="1">LEFT(OFFSET(Lists!$Q$2,MATCH(E7927,Lists!$R$3:$R$19,0),0),4)</f>
        <v>#N/A</v>
      </c>
      <c r="P7927" s="36" t="e">
        <f ca="1">MATCH(O7927,Lists!$S$2:$S$640,1)</f>
        <v>#N/A</v>
      </c>
      <c r="Q7927" s="36" t="e">
        <f ca="1">MATCH(LEFT(OFFSET(Lists!$Q$2,MATCH(E7927,Lists!$R$3:$R$19,0)+1,0),4),Lists!$S$3:$S$640,1)</f>
        <v>#N/A</v>
      </c>
      <c r="R7927" s="36" t="e">
        <f ca="1">LEFT(OFFSET(Lists!$S$2,P7927-1+MATCH(F7927,OFFSET(Lists!$T$3,P7927-1,0,Q7927-P7927+1),0),0),6)</f>
        <v>#N/A</v>
      </c>
      <c r="S7927" s="36" t="e">
        <f ca="1">VLOOKUP(R7927,Lists!B:D,3,FALSE)</f>
        <v>#N/A</v>
      </c>
      <c r="T7927" s="36" t="str">
        <f>IF(F7927&lt;&gt;"",MATCH(R7927,'Maximum minutes'!B:B,0),"")</f>
        <v/>
      </c>
      <c r="U7927" s="36">
        <f ca="1">IF(F7927&lt;&gt;"",COUNTA(OFFSET('Maximum minutes'!$C$1,'Annexe A1 Cours'!T7927,0,1,50)),0)</f>
        <v>0</v>
      </c>
      <c r="V7927" s="37">
        <f ca="1">IFERROR(OFFSET('Maximum minutes'!$C$1,T7927+1,-1+MATCH(G7927,OFFSET('Maximum minutes'!$C$1,T7927-1,0,1,50),0)),0)</f>
        <v>0</v>
      </c>
      <c r="W7927" s="38">
        <f t="shared" ca="1" si="246"/>
        <v>0</v>
      </c>
    </row>
    <row r="7928" spans="1:23" s="36" customFormat="1" ht="18.75">
      <c r="A7928" s="34"/>
      <c r="B7928" s="39"/>
      <c r="C7928" s="39"/>
      <c r="D7928" s="35"/>
      <c r="E7928" s="40"/>
      <c r="F7928" s="39"/>
      <c r="G7928" s="39"/>
      <c r="H7928" s="39"/>
      <c r="I7928" s="34"/>
      <c r="J7928" s="34"/>
      <c r="K7928" s="34"/>
      <c r="L7928" s="34"/>
      <c r="M7928" s="43" t="str">
        <f ca="1">IFERROR(OFFSET('Maximum minutes'!$C$1,T7928,MATCH(IF(G7928&lt;&gt;"",G7928,F7928),OFFSET('Maximum minutes'!$C$1,T7928-1,0,1,U7928+1),0)-1)*IF(OR(ISNUMBER(J7928),J7928="sans examen"),1,0)*IF(W7928&lt;MinDate,1,0),"")</f>
        <v/>
      </c>
      <c r="N7928" s="36">
        <f t="shared" ca="1" si="247"/>
        <v>0</v>
      </c>
      <c r="O7928" s="36" t="e">
        <f ca="1">LEFT(OFFSET(Lists!$Q$2,MATCH(E7928,Lists!$R$3:$R$19,0),0),4)</f>
        <v>#N/A</v>
      </c>
      <c r="P7928" s="36" t="e">
        <f ca="1">MATCH(O7928,Lists!$S$2:$S$640,1)</f>
        <v>#N/A</v>
      </c>
      <c r="Q7928" s="36" t="e">
        <f ca="1">MATCH(LEFT(OFFSET(Lists!$Q$2,MATCH(E7928,Lists!$R$3:$R$19,0)+1,0),4),Lists!$S$3:$S$640,1)</f>
        <v>#N/A</v>
      </c>
      <c r="R7928" s="36" t="e">
        <f ca="1">LEFT(OFFSET(Lists!$S$2,P7928-1+MATCH(F7928,OFFSET(Lists!$T$3,P7928-1,0,Q7928-P7928+1),0),0),6)</f>
        <v>#N/A</v>
      </c>
      <c r="S7928" s="36" t="e">
        <f ca="1">VLOOKUP(R7928,Lists!B:D,3,FALSE)</f>
        <v>#N/A</v>
      </c>
      <c r="T7928" s="36" t="str">
        <f>IF(F7928&lt;&gt;"",MATCH(R7928,'Maximum minutes'!B:B,0),"")</f>
        <v/>
      </c>
      <c r="U7928" s="36">
        <f ca="1">IF(F7928&lt;&gt;"",COUNTA(OFFSET('Maximum minutes'!$C$1,'Annexe A1 Cours'!T7928,0,1,50)),0)</f>
        <v>0</v>
      </c>
      <c r="V7928" s="37">
        <f ca="1">IFERROR(OFFSET('Maximum minutes'!$C$1,T7928+1,-1+MATCH(G7928,OFFSET('Maximum minutes'!$C$1,T7928-1,0,1,50),0)),0)</f>
        <v>0</v>
      </c>
      <c r="W7928" s="38">
        <f t="shared" ca="1" si="246"/>
        <v>0</v>
      </c>
    </row>
    <row r="7929" spans="1:23" s="36" customFormat="1" ht="18.75">
      <c r="A7929" s="34"/>
      <c r="B7929" s="39"/>
      <c r="C7929" s="39"/>
      <c r="D7929" s="35"/>
      <c r="E7929" s="40"/>
      <c r="F7929" s="39"/>
      <c r="G7929" s="39"/>
      <c r="H7929" s="39"/>
      <c r="I7929" s="34"/>
      <c r="J7929" s="34"/>
      <c r="K7929" s="34"/>
      <c r="L7929" s="34"/>
      <c r="M7929" s="43" t="str">
        <f ca="1">IFERROR(OFFSET('Maximum minutes'!$C$1,T7929,MATCH(IF(G7929&lt;&gt;"",G7929,F7929),OFFSET('Maximum minutes'!$C$1,T7929-1,0,1,U7929+1),0)-1)*IF(OR(ISNUMBER(J7929),J7929="sans examen"),1,0)*IF(W7929&lt;MinDate,1,0),"")</f>
        <v/>
      </c>
      <c r="N7929" s="36">
        <f t="shared" ca="1" si="247"/>
        <v>0</v>
      </c>
      <c r="O7929" s="36" t="e">
        <f ca="1">LEFT(OFFSET(Lists!$Q$2,MATCH(E7929,Lists!$R$3:$R$19,0),0),4)</f>
        <v>#N/A</v>
      </c>
      <c r="P7929" s="36" t="e">
        <f ca="1">MATCH(O7929,Lists!$S$2:$S$640,1)</f>
        <v>#N/A</v>
      </c>
      <c r="Q7929" s="36" t="e">
        <f ca="1">MATCH(LEFT(OFFSET(Lists!$Q$2,MATCH(E7929,Lists!$R$3:$R$19,0)+1,0),4),Lists!$S$3:$S$640,1)</f>
        <v>#N/A</v>
      </c>
      <c r="R7929" s="36" t="e">
        <f ca="1">LEFT(OFFSET(Lists!$S$2,P7929-1+MATCH(F7929,OFFSET(Lists!$T$3,P7929-1,0,Q7929-P7929+1),0),0),6)</f>
        <v>#N/A</v>
      </c>
      <c r="S7929" s="36" t="e">
        <f ca="1">VLOOKUP(R7929,Lists!B:D,3,FALSE)</f>
        <v>#N/A</v>
      </c>
      <c r="T7929" s="36" t="str">
        <f>IF(F7929&lt;&gt;"",MATCH(R7929,'Maximum minutes'!B:B,0),"")</f>
        <v/>
      </c>
      <c r="U7929" s="36">
        <f ca="1">IF(F7929&lt;&gt;"",COUNTA(OFFSET('Maximum minutes'!$C$1,'Annexe A1 Cours'!T7929,0,1,50)),0)</f>
        <v>0</v>
      </c>
      <c r="V7929" s="37">
        <f ca="1">IFERROR(OFFSET('Maximum minutes'!$C$1,T7929+1,-1+MATCH(G7929,OFFSET('Maximum minutes'!$C$1,T7929-1,0,1,50),0)),0)</f>
        <v>0</v>
      </c>
      <c r="W7929" s="38">
        <f t="shared" ca="1" si="246"/>
        <v>0</v>
      </c>
    </row>
    <row r="7930" spans="1:23" s="36" customFormat="1" ht="18.75">
      <c r="A7930" s="34"/>
      <c r="B7930" s="39"/>
      <c r="C7930" s="39"/>
      <c r="D7930" s="35"/>
      <c r="E7930" s="40"/>
      <c r="F7930" s="39"/>
      <c r="G7930" s="39"/>
      <c r="H7930" s="39"/>
      <c r="I7930" s="34"/>
      <c r="J7930" s="34"/>
      <c r="K7930" s="34"/>
      <c r="L7930" s="34"/>
      <c r="M7930" s="43" t="str">
        <f ca="1">IFERROR(OFFSET('Maximum minutes'!$C$1,T7930,MATCH(IF(G7930&lt;&gt;"",G7930,F7930),OFFSET('Maximum minutes'!$C$1,T7930-1,0,1,U7930+1),0)-1)*IF(OR(ISNUMBER(J7930),J7930="sans examen"),1,0)*IF(W7930&lt;MinDate,1,0),"")</f>
        <v/>
      </c>
      <c r="N7930" s="36">
        <f t="shared" ca="1" si="247"/>
        <v>0</v>
      </c>
      <c r="O7930" s="36" t="e">
        <f ca="1">LEFT(OFFSET(Lists!$Q$2,MATCH(E7930,Lists!$R$3:$R$19,0),0),4)</f>
        <v>#N/A</v>
      </c>
      <c r="P7930" s="36" t="e">
        <f ca="1">MATCH(O7930,Lists!$S$2:$S$640,1)</f>
        <v>#N/A</v>
      </c>
      <c r="Q7930" s="36" t="e">
        <f ca="1">MATCH(LEFT(OFFSET(Lists!$Q$2,MATCH(E7930,Lists!$R$3:$R$19,0)+1,0),4),Lists!$S$3:$S$640,1)</f>
        <v>#N/A</v>
      </c>
      <c r="R7930" s="36" t="e">
        <f ca="1">LEFT(OFFSET(Lists!$S$2,P7930-1+MATCH(F7930,OFFSET(Lists!$T$3,P7930-1,0,Q7930-P7930+1),0),0),6)</f>
        <v>#N/A</v>
      </c>
      <c r="S7930" s="36" t="e">
        <f ca="1">VLOOKUP(R7930,Lists!B:D,3,FALSE)</f>
        <v>#N/A</v>
      </c>
      <c r="T7930" s="36" t="str">
        <f>IF(F7930&lt;&gt;"",MATCH(R7930,'Maximum minutes'!B:B,0),"")</f>
        <v/>
      </c>
      <c r="U7930" s="36">
        <f ca="1">IF(F7930&lt;&gt;"",COUNTA(OFFSET('Maximum minutes'!$C$1,'Annexe A1 Cours'!T7930,0,1,50)),0)</f>
        <v>0</v>
      </c>
      <c r="V7930" s="37">
        <f ca="1">IFERROR(OFFSET('Maximum minutes'!$C$1,T7930+1,-1+MATCH(G7930,OFFSET('Maximum minutes'!$C$1,T7930-1,0,1,50),0)),0)</f>
        <v>0</v>
      </c>
      <c r="W7930" s="38">
        <f t="shared" ca="1" si="246"/>
        <v>0</v>
      </c>
    </row>
    <row r="7931" spans="1:23" s="36" customFormat="1" ht="18.75">
      <c r="A7931" s="34"/>
      <c r="B7931" s="39"/>
      <c r="C7931" s="39"/>
      <c r="D7931" s="35"/>
      <c r="E7931" s="40"/>
      <c r="F7931" s="39"/>
      <c r="G7931" s="39"/>
      <c r="H7931" s="39"/>
      <c r="I7931" s="34"/>
      <c r="J7931" s="34"/>
      <c r="K7931" s="34"/>
      <c r="L7931" s="34"/>
      <c r="M7931" s="43" t="str">
        <f ca="1">IFERROR(OFFSET('Maximum minutes'!$C$1,T7931,MATCH(IF(G7931&lt;&gt;"",G7931,F7931),OFFSET('Maximum minutes'!$C$1,T7931-1,0,1,U7931+1),0)-1)*IF(OR(ISNUMBER(J7931),J7931="sans examen"),1,0)*IF(W7931&lt;MinDate,1,0),"")</f>
        <v/>
      </c>
      <c r="N7931" s="36">
        <f t="shared" ca="1" si="247"/>
        <v>0</v>
      </c>
      <c r="O7931" s="36" t="e">
        <f ca="1">LEFT(OFFSET(Lists!$Q$2,MATCH(E7931,Lists!$R$3:$R$19,0),0),4)</f>
        <v>#N/A</v>
      </c>
      <c r="P7931" s="36" t="e">
        <f ca="1">MATCH(O7931,Lists!$S$2:$S$640,1)</f>
        <v>#N/A</v>
      </c>
      <c r="Q7931" s="36" t="e">
        <f ca="1">MATCH(LEFT(OFFSET(Lists!$Q$2,MATCH(E7931,Lists!$R$3:$R$19,0)+1,0),4),Lists!$S$3:$S$640,1)</f>
        <v>#N/A</v>
      </c>
      <c r="R7931" s="36" t="e">
        <f ca="1">LEFT(OFFSET(Lists!$S$2,P7931-1+MATCH(F7931,OFFSET(Lists!$T$3,P7931-1,0,Q7931-P7931+1),0),0),6)</f>
        <v>#N/A</v>
      </c>
      <c r="S7931" s="36" t="e">
        <f ca="1">VLOOKUP(R7931,Lists!B:D,3,FALSE)</f>
        <v>#N/A</v>
      </c>
      <c r="T7931" s="36" t="str">
        <f>IF(F7931&lt;&gt;"",MATCH(R7931,'Maximum minutes'!B:B,0),"")</f>
        <v/>
      </c>
      <c r="U7931" s="36">
        <f ca="1">IF(F7931&lt;&gt;"",COUNTA(OFFSET('Maximum minutes'!$C$1,'Annexe A1 Cours'!T7931,0,1,50)),0)</f>
        <v>0</v>
      </c>
      <c r="V7931" s="37">
        <f ca="1">IFERROR(OFFSET('Maximum minutes'!$C$1,T7931+1,-1+MATCH(G7931,OFFSET('Maximum minutes'!$C$1,T7931-1,0,1,50),0)),0)</f>
        <v>0</v>
      </c>
      <c r="W7931" s="38">
        <f t="shared" ca="1" si="246"/>
        <v>0</v>
      </c>
    </row>
    <row r="7932" spans="1:23" s="36" customFormat="1" ht="18.75">
      <c r="A7932" s="34"/>
      <c r="B7932" s="39"/>
      <c r="C7932" s="39"/>
      <c r="D7932" s="35"/>
      <c r="E7932" s="40"/>
      <c r="F7932" s="39"/>
      <c r="G7932" s="39"/>
      <c r="H7932" s="39"/>
      <c r="I7932" s="34"/>
      <c r="J7932" s="34"/>
      <c r="K7932" s="34"/>
      <c r="L7932" s="34"/>
      <c r="M7932" s="43" t="str">
        <f ca="1">IFERROR(OFFSET('Maximum minutes'!$C$1,T7932,MATCH(IF(G7932&lt;&gt;"",G7932,F7932),OFFSET('Maximum minutes'!$C$1,T7932-1,0,1,U7932+1),0)-1)*IF(OR(ISNUMBER(J7932),J7932="sans examen"),1,0)*IF(W7932&lt;MinDate,1,0),"")</f>
        <v/>
      </c>
      <c r="N7932" s="36">
        <f t="shared" ca="1" si="247"/>
        <v>0</v>
      </c>
      <c r="O7932" s="36" t="e">
        <f ca="1">LEFT(OFFSET(Lists!$Q$2,MATCH(E7932,Lists!$R$3:$R$19,0),0),4)</f>
        <v>#N/A</v>
      </c>
      <c r="P7932" s="36" t="e">
        <f ca="1">MATCH(O7932,Lists!$S$2:$S$640,1)</f>
        <v>#N/A</v>
      </c>
      <c r="Q7932" s="36" t="e">
        <f ca="1">MATCH(LEFT(OFFSET(Lists!$Q$2,MATCH(E7932,Lists!$R$3:$R$19,0)+1,0),4),Lists!$S$3:$S$640,1)</f>
        <v>#N/A</v>
      </c>
      <c r="R7932" s="36" t="e">
        <f ca="1">LEFT(OFFSET(Lists!$S$2,P7932-1+MATCH(F7932,OFFSET(Lists!$T$3,P7932-1,0,Q7932-P7932+1),0),0),6)</f>
        <v>#N/A</v>
      </c>
      <c r="S7932" s="36" t="e">
        <f ca="1">VLOOKUP(R7932,Lists!B:D,3,FALSE)</f>
        <v>#N/A</v>
      </c>
      <c r="T7932" s="36" t="str">
        <f>IF(F7932&lt;&gt;"",MATCH(R7932,'Maximum minutes'!B:B,0),"")</f>
        <v/>
      </c>
      <c r="U7932" s="36">
        <f ca="1">IF(F7932&lt;&gt;"",COUNTA(OFFSET('Maximum minutes'!$C$1,'Annexe A1 Cours'!T7932,0,1,50)),0)</f>
        <v>0</v>
      </c>
      <c r="V7932" s="37">
        <f ca="1">IFERROR(OFFSET('Maximum minutes'!$C$1,T7932+1,-1+MATCH(G7932,OFFSET('Maximum minutes'!$C$1,T7932-1,0,1,50),0)),0)</f>
        <v>0</v>
      </c>
      <c r="W7932" s="38">
        <f t="shared" ca="1" si="246"/>
        <v>0</v>
      </c>
    </row>
    <row r="7933" spans="1:23" s="36" customFormat="1" ht="18.75">
      <c r="A7933" s="34"/>
      <c r="B7933" s="39"/>
      <c r="C7933" s="39"/>
      <c r="D7933" s="35"/>
      <c r="E7933" s="40"/>
      <c r="F7933" s="39"/>
      <c r="G7933" s="39"/>
      <c r="H7933" s="39"/>
      <c r="I7933" s="34"/>
      <c r="J7933" s="34"/>
      <c r="K7933" s="34"/>
      <c r="L7933" s="34"/>
      <c r="M7933" s="43" t="str">
        <f ca="1">IFERROR(OFFSET('Maximum minutes'!$C$1,T7933,MATCH(IF(G7933&lt;&gt;"",G7933,F7933),OFFSET('Maximum minutes'!$C$1,T7933-1,0,1,U7933+1),0)-1)*IF(OR(ISNUMBER(J7933),J7933="sans examen"),1,0)*IF(W7933&lt;MinDate,1,0),"")</f>
        <v/>
      </c>
      <c r="N7933" s="36">
        <f t="shared" ca="1" si="247"/>
        <v>0</v>
      </c>
      <c r="O7933" s="36" t="e">
        <f ca="1">LEFT(OFFSET(Lists!$Q$2,MATCH(E7933,Lists!$R$3:$R$19,0),0),4)</f>
        <v>#N/A</v>
      </c>
      <c r="P7933" s="36" t="e">
        <f ca="1">MATCH(O7933,Lists!$S$2:$S$640,1)</f>
        <v>#N/A</v>
      </c>
      <c r="Q7933" s="36" t="e">
        <f ca="1">MATCH(LEFT(OFFSET(Lists!$Q$2,MATCH(E7933,Lists!$R$3:$R$19,0)+1,0),4),Lists!$S$3:$S$640,1)</f>
        <v>#N/A</v>
      </c>
      <c r="R7933" s="36" t="e">
        <f ca="1">LEFT(OFFSET(Lists!$S$2,P7933-1+MATCH(F7933,OFFSET(Lists!$T$3,P7933-1,0,Q7933-P7933+1),0),0),6)</f>
        <v>#N/A</v>
      </c>
      <c r="S7933" s="36" t="e">
        <f ca="1">VLOOKUP(R7933,Lists!B:D,3,FALSE)</f>
        <v>#N/A</v>
      </c>
      <c r="T7933" s="36" t="str">
        <f>IF(F7933&lt;&gt;"",MATCH(R7933,'Maximum minutes'!B:B,0),"")</f>
        <v/>
      </c>
      <c r="U7933" s="36">
        <f ca="1">IF(F7933&lt;&gt;"",COUNTA(OFFSET('Maximum minutes'!$C$1,'Annexe A1 Cours'!T7933,0,1,50)),0)</f>
        <v>0</v>
      </c>
      <c r="V7933" s="37">
        <f ca="1">IFERROR(OFFSET('Maximum minutes'!$C$1,T7933+1,-1+MATCH(G7933,OFFSET('Maximum minutes'!$C$1,T7933-1,0,1,50),0)),0)</f>
        <v>0</v>
      </c>
      <c r="W7933" s="38">
        <f t="shared" ca="1" si="246"/>
        <v>0</v>
      </c>
    </row>
    <row r="7934" spans="1:23" s="36" customFormat="1" ht="18.75">
      <c r="A7934" s="34"/>
      <c r="B7934" s="39"/>
      <c r="C7934" s="39"/>
      <c r="D7934" s="35"/>
      <c r="E7934" s="40"/>
      <c r="F7934" s="39"/>
      <c r="G7934" s="39"/>
      <c r="H7934" s="39"/>
      <c r="I7934" s="34"/>
      <c r="J7934" s="34"/>
      <c r="K7934" s="34"/>
      <c r="L7934" s="34"/>
      <c r="M7934" s="43" t="str">
        <f ca="1">IFERROR(OFFSET('Maximum minutes'!$C$1,T7934,MATCH(IF(G7934&lt;&gt;"",G7934,F7934),OFFSET('Maximum minutes'!$C$1,T7934-1,0,1,U7934+1),0)-1)*IF(OR(ISNUMBER(J7934),J7934="sans examen"),1,0)*IF(W7934&lt;MinDate,1,0),"")</f>
        <v/>
      </c>
      <c r="N7934" s="36">
        <f t="shared" ca="1" si="247"/>
        <v>0</v>
      </c>
      <c r="O7934" s="36" t="e">
        <f ca="1">LEFT(OFFSET(Lists!$Q$2,MATCH(E7934,Lists!$R$3:$R$19,0),0),4)</f>
        <v>#N/A</v>
      </c>
      <c r="P7934" s="36" t="e">
        <f ca="1">MATCH(O7934,Lists!$S$2:$S$640,1)</f>
        <v>#N/A</v>
      </c>
      <c r="Q7934" s="36" t="e">
        <f ca="1">MATCH(LEFT(OFFSET(Lists!$Q$2,MATCH(E7934,Lists!$R$3:$R$19,0)+1,0),4),Lists!$S$3:$S$640,1)</f>
        <v>#N/A</v>
      </c>
      <c r="R7934" s="36" t="e">
        <f ca="1">LEFT(OFFSET(Lists!$S$2,P7934-1+MATCH(F7934,OFFSET(Lists!$T$3,P7934-1,0,Q7934-P7934+1),0),0),6)</f>
        <v>#N/A</v>
      </c>
      <c r="S7934" s="36" t="e">
        <f ca="1">VLOOKUP(R7934,Lists!B:D,3,FALSE)</f>
        <v>#N/A</v>
      </c>
      <c r="T7934" s="36" t="str">
        <f>IF(F7934&lt;&gt;"",MATCH(R7934,'Maximum minutes'!B:B,0),"")</f>
        <v/>
      </c>
      <c r="U7934" s="36">
        <f ca="1">IF(F7934&lt;&gt;"",COUNTA(OFFSET('Maximum minutes'!$C$1,'Annexe A1 Cours'!T7934,0,1,50)),0)</f>
        <v>0</v>
      </c>
      <c r="V7934" s="37">
        <f ca="1">IFERROR(OFFSET('Maximum minutes'!$C$1,T7934+1,-1+MATCH(G7934,OFFSET('Maximum minutes'!$C$1,T7934-1,0,1,50),0)),0)</f>
        <v>0</v>
      </c>
      <c r="W7934" s="38">
        <f t="shared" ca="1" si="246"/>
        <v>0</v>
      </c>
    </row>
    <row r="7935" spans="1:23" s="36" customFormat="1" ht="18.75">
      <c r="A7935" s="34"/>
      <c r="B7935" s="39"/>
      <c r="C7935" s="39"/>
      <c r="D7935" s="35"/>
      <c r="E7935" s="40"/>
      <c r="F7935" s="39"/>
      <c r="G7935" s="39"/>
      <c r="H7935" s="39"/>
      <c r="I7935" s="34"/>
      <c r="J7935" s="34"/>
      <c r="K7935" s="34"/>
      <c r="L7935" s="34"/>
      <c r="M7935" s="43" t="str">
        <f ca="1">IFERROR(OFFSET('Maximum minutes'!$C$1,T7935,MATCH(IF(G7935&lt;&gt;"",G7935,F7935),OFFSET('Maximum minutes'!$C$1,T7935-1,0,1,U7935+1),0)-1)*IF(OR(ISNUMBER(J7935),J7935="sans examen"),1,0)*IF(W7935&lt;MinDate,1,0),"")</f>
        <v/>
      </c>
      <c r="N7935" s="36">
        <f t="shared" ca="1" si="247"/>
        <v>0</v>
      </c>
      <c r="O7935" s="36" t="e">
        <f ca="1">LEFT(OFFSET(Lists!$Q$2,MATCH(E7935,Lists!$R$3:$R$19,0),0),4)</f>
        <v>#N/A</v>
      </c>
      <c r="P7935" s="36" t="e">
        <f ca="1">MATCH(O7935,Lists!$S$2:$S$640,1)</f>
        <v>#N/A</v>
      </c>
      <c r="Q7935" s="36" t="e">
        <f ca="1">MATCH(LEFT(OFFSET(Lists!$Q$2,MATCH(E7935,Lists!$R$3:$R$19,0)+1,0),4),Lists!$S$3:$S$640,1)</f>
        <v>#N/A</v>
      </c>
      <c r="R7935" s="36" t="e">
        <f ca="1">LEFT(OFFSET(Lists!$S$2,P7935-1+MATCH(F7935,OFFSET(Lists!$T$3,P7935-1,0,Q7935-P7935+1),0),0),6)</f>
        <v>#N/A</v>
      </c>
      <c r="S7935" s="36" t="e">
        <f ca="1">VLOOKUP(R7935,Lists!B:D,3,FALSE)</f>
        <v>#N/A</v>
      </c>
      <c r="T7935" s="36" t="str">
        <f>IF(F7935&lt;&gt;"",MATCH(R7935,'Maximum minutes'!B:B,0),"")</f>
        <v/>
      </c>
      <c r="U7935" s="36">
        <f ca="1">IF(F7935&lt;&gt;"",COUNTA(OFFSET('Maximum minutes'!$C$1,'Annexe A1 Cours'!T7935,0,1,50)),0)</f>
        <v>0</v>
      </c>
      <c r="V7935" s="37">
        <f ca="1">IFERROR(OFFSET('Maximum minutes'!$C$1,T7935+1,-1+MATCH(G7935,OFFSET('Maximum minutes'!$C$1,T7935-1,0,1,50),0)),0)</f>
        <v>0</v>
      </c>
      <c r="W7935" s="38">
        <f t="shared" ca="1" si="246"/>
        <v>0</v>
      </c>
    </row>
    <row r="7936" spans="1:23" s="36" customFormat="1" ht="18.75">
      <c r="A7936" s="34"/>
      <c r="B7936" s="39"/>
      <c r="C7936" s="39"/>
      <c r="D7936" s="35"/>
      <c r="E7936" s="40"/>
      <c r="F7936" s="39"/>
      <c r="G7936" s="39"/>
      <c r="H7936" s="39"/>
      <c r="I7936" s="34"/>
      <c r="J7936" s="34"/>
      <c r="K7936" s="34"/>
      <c r="L7936" s="34"/>
      <c r="M7936" s="43" t="str">
        <f ca="1">IFERROR(OFFSET('Maximum minutes'!$C$1,T7936,MATCH(IF(G7936&lt;&gt;"",G7936,F7936),OFFSET('Maximum minutes'!$C$1,T7936-1,0,1,U7936+1),0)-1)*IF(OR(ISNUMBER(J7936),J7936="sans examen"),1,0)*IF(W7936&lt;MinDate,1,0),"")</f>
        <v/>
      </c>
      <c r="N7936" s="36">
        <f t="shared" ca="1" si="247"/>
        <v>0</v>
      </c>
      <c r="O7936" s="36" t="e">
        <f ca="1">LEFT(OFFSET(Lists!$Q$2,MATCH(E7936,Lists!$R$3:$R$19,0),0),4)</f>
        <v>#N/A</v>
      </c>
      <c r="P7936" s="36" t="e">
        <f ca="1">MATCH(O7936,Lists!$S$2:$S$640,1)</f>
        <v>#N/A</v>
      </c>
      <c r="Q7936" s="36" t="e">
        <f ca="1">MATCH(LEFT(OFFSET(Lists!$Q$2,MATCH(E7936,Lists!$R$3:$R$19,0)+1,0),4),Lists!$S$3:$S$640,1)</f>
        <v>#N/A</v>
      </c>
      <c r="R7936" s="36" t="e">
        <f ca="1">LEFT(OFFSET(Lists!$S$2,P7936-1+MATCH(F7936,OFFSET(Lists!$T$3,P7936-1,0,Q7936-P7936+1),0),0),6)</f>
        <v>#N/A</v>
      </c>
      <c r="S7936" s="36" t="e">
        <f ca="1">VLOOKUP(R7936,Lists!B:D,3,FALSE)</f>
        <v>#N/A</v>
      </c>
      <c r="T7936" s="36" t="str">
        <f>IF(F7936&lt;&gt;"",MATCH(R7936,'Maximum minutes'!B:B,0),"")</f>
        <v/>
      </c>
      <c r="U7936" s="36">
        <f ca="1">IF(F7936&lt;&gt;"",COUNTA(OFFSET('Maximum minutes'!$C$1,'Annexe A1 Cours'!T7936,0,1,50)),0)</f>
        <v>0</v>
      </c>
      <c r="V7936" s="37">
        <f ca="1">IFERROR(OFFSET('Maximum minutes'!$C$1,T7936+1,-1+MATCH(G7936,OFFSET('Maximum minutes'!$C$1,T7936-1,0,1,50),0)),0)</f>
        <v>0</v>
      </c>
      <c r="W7936" s="38">
        <f t="shared" ca="1" si="246"/>
        <v>0</v>
      </c>
    </row>
    <row r="7937" spans="1:23" s="36" customFormat="1" ht="18.75">
      <c r="A7937" s="34"/>
      <c r="B7937" s="39"/>
      <c r="C7937" s="39"/>
      <c r="D7937" s="35"/>
      <c r="E7937" s="40"/>
      <c r="F7937" s="39"/>
      <c r="G7937" s="39"/>
      <c r="H7937" s="39"/>
      <c r="I7937" s="34"/>
      <c r="J7937" s="34"/>
      <c r="K7937" s="34"/>
      <c r="L7937" s="34"/>
      <c r="M7937" s="43" t="str">
        <f ca="1">IFERROR(OFFSET('Maximum minutes'!$C$1,T7937,MATCH(IF(G7937&lt;&gt;"",G7937,F7937),OFFSET('Maximum minutes'!$C$1,T7937-1,0,1,U7937+1),0)-1)*IF(OR(ISNUMBER(J7937),J7937="sans examen"),1,0)*IF(W7937&lt;MinDate,1,0),"")</f>
        <v/>
      </c>
      <c r="N7937" s="36">
        <f t="shared" ca="1" si="247"/>
        <v>0</v>
      </c>
      <c r="O7937" s="36" t="e">
        <f ca="1">LEFT(OFFSET(Lists!$Q$2,MATCH(E7937,Lists!$R$3:$R$19,0),0),4)</f>
        <v>#N/A</v>
      </c>
      <c r="P7937" s="36" t="e">
        <f ca="1">MATCH(O7937,Lists!$S$2:$S$640,1)</f>
        <v>#N/A</v>
      </c>
      <c r="Q7937" s="36" t="e">
        <f ca="1">MATCH(LEFT(OFFSET(Lists!$Q$2,MATCH(E7937,Lists!$R$3:$R$19,0)+1,0),4),Lists!$S$3:$S$640,1)</f>
        <v>#N/A</v>
      </c>
      <c r="R7937" s="36" t="e">
        <f ca="1">LEFT(OFFSET(Lists!$S$2,P7937-1+MATCH(F7937,OFFSET(Lists!$T$3,P7937-1,0,Q7937-P7937+1),0),0),6)</f>
        <v>#N/A</v>
      </c>
      <c r="S7937" s="36" t="e">
        <f ca="1">VLOOKUP(R7937,Lists!B:D,3,FALSE)</f>
        <v>#N/A</v>
      </c>
      <c r="T7937" s="36" t="str">
        <f>IF(F7937&lt;&gt;"",MATCH(R7937,'Maximum minutes'!B:B,0),"")</f>
        <v/>
      </c>
      <c r="U7937" s="36">
        <f ca="1">IF(F7937&lt;&gt;"",COUNTA(OFFSET('Maximum minutes'!$C$1,'Annexe A1 Cours'!T7937,0,1,50)),0)</f>
        <v>0</v>
      </c>
      <c r="V7937" s="37">
        <f ca="1">IFERROR(OFFSET('Maximum minutes'!$C$1,T7937+1,-1+MATCH(G7937,OFFSET('Maximum minutes'!$C$1,T7937-1,0,1,50),0)),0)</f>
        <v>0</v>
      </c>
      <c r="W7937" s="38">
        <f t="shared" ca="1" si="246"/>
        <v>0</v>
      </c>
    </row>
    <row r="7938" spans="1:23" s="36" customFormat="1" ht="18.75">
      <c r="A7938" s="34"/>
      <c r="B7938" s="39"/>
      <c r="C7938" s="39"/>
      <c r="D7938" s="35"/>
      <c r="E7938" s="40"/>
      <c r="F7938" s="39"/>
      <c r="G7938" s="39"/>
      <c r="H7938" s="39"/>
      <c r="I7938" s="34"/>
      <c r="J7938" s="34"/>
      <c r="K7938" s="34"/>
      <c r="L7938" s="34"/>
      <c r="M7938" s="43" t="str">
        <f ca="1">IFERROR(OFFSET('Maximum minutes'!$C$1,T7938,MATCH(IF(G7938&lt;&gt;"",G7938,F7938),OFFSET('Maximum minutes'!$C$1,T7938-1,0,1,U7938+1),0)-1)*IF(OR(ISNUMBER(J7938),J7938="sans examen"),1,0)*IF(W7938&lt;MinDate,1,0),"")</f>
        <v/>
      </c>
      <c r="N7938" s="36">
        <f t="shared" ca="1" si="247"/>
        <v>0</v>
      </c>
      <c r="O7938" s="36" t="e">
        <f ca="1">LEFT(OFFSET(Lists!$Q$2,MATCH(E7938,Lists!$R$3:$R$19,0),0),4)</f>
        <v>#N/A</v>
      </c>
      <c r="P7938" s="36" t="e">
        <f ca="1">MATCH(O7938,Lists!$S$2:$S$640,1)</f>
        <v>#N/A</v>
      </c>
      <c r="Q7938" s="36" t="e">
        <f ca="1">MATCH(LEFT(OFFSET(Lists!$Q$2,MATCH(E7938,Lists!$R$3:$R$19,0)+1,0),4),Lists!$S$3:$S$640,1)</f>
        <v>#N/A</v>
      </c>
      <c r="R7938" s="36" t="e">
        <f ca="1">LEFT(OFFSET(Lists!$S$2,P7938-1+MATCH(F7938,OFFSET(Lists!$T$3,P7938-1,0,Q7938-P7938+1),0),0),6)</f>
        <v>#N/A</v>
      </c>
      <c r="S7938" s="36" t="e">
        <f ca="1">VLOOKUP(R7938,Lists!B:D,3,FALSE)</f>
        <v>#N/A</v>
      </c>
      <c r="T7938" s="36" t="str">
        <f>IF(F7938&lt;&gt;"",MATCH(R7938,'Maximum minutes'!B:B,0),"")</f>
        <v/>
      </c>
      <c r="U7938" s="36">
        <f ca="1">IF(F7938&lt;&gt;"",COUNTA(OFFSET('Maximum minutes'!$C$1,'Annexe A1 Cours'!T7938,0,1,50)),0)</f>
        <v>0</v>
      </c>
      <c r="V7938" s="37">
        <f ca="1">IFERROR(OFFSET('Maximum minutes'!$C$1,T7938+1,-1+MATCH(G7938,OFFSET('Maximum minutes'!$C$1,T7938-1,0,1,50),0)),0)</f>
        <v>0</v>
      </c>
      <c r="W7938" s="38">
        <f t="shared" ca="1" si="246"/>
        <v>0</v>
      </c>
    </row>
    <row r="7939" spans="1:23" s="36" customFormat="1" ht="18.75">
      <c r="A7939" s="34"/>
      <c r="B7939" s="39"/>
      <c r="C7939" s="39"/>
      <c r="D7939" s="35"/>
      <c r="E7939" s="40"/>
      <c r="F7939" s="39"/>
      <c r="G7939" s="39"/>
      <c r="H7939" s="39"/>
      <c r="I7939" s="34"/>
      <c r="J7939" s="34"/>
      <c r="K7939" s="34"/>
      <c r="L7939" s="34"/>
      <c r="M7939" s="43" t="str">
        <f ca="1">IFERROR(OFFSET('Maximum minutes'!$C$1,T7939,MATCH(IF(G7939&lt;&gt;"",G7939,F7939),OFFSET('Maximum minutes'!$C$1,T7939-1,0,1,U7939+1),0)-1)*IF(OR(ISNUMBER(J7939),J7939="sans examen"),1,0)*IF(W7939&lt;MinDate,1,0),"")</f>
        <v/>
      </c>
      <c r="N7939" s="36">
        <f t="shared" ca="1" si="247"/>
        <v>0</v>
      </c>
      <c r="O7939" s="36" t="e">
        <f ca="1">LEFT(OFFSET(Lists!$Q$2,MATCH(E7939,Lists!$R$3:$R$19,0),0),4)</f>
        <v>#N/A</v>
      </c>
      <c r="P7939" s="36" t="e">
        <f ca="1">MATCH(O7939,Lists!$S$2:$S$640,1)</f>
        <v>#N/A</v>
      </c>
      <c r="Q7939" s="36" t="e">
        <f ca="1">MATCH(LEFT(OFFSET(Lists!$Q$2,MATCH(E7939,Lists!$R$3:$R$19,0)+1,0),4),Lists!$S$3:$S$640,1)</f>
        <v>#N/A</v>
      </c>
      <c r="R7939" s="36" t="e">
        <f ca="1">LEFT(OFFSET(Lists!$S$2,P7939-1+MATCH(F7939,OFFSET(Lists!$T$3,P7939-1,0,Q7939-P7939+1),0),0),6)</f>
        <v>#N/A</v>
      </c>
      <c r="S7939" s="36" t="e">
        <f ca="1">VLOOKUP(R7939,Lists!B:D,3,FALSE)</f>
        <v>#N/A</v>
      </c>
      <c r="T7939" s="36" t="str">
        <f>IF(F7939&lt;&gt;"",MATCH(R7939,'Maximum minutes'!B:B,0),"")</f>
        <v/>
      </c>
      <c r="U7939" s="36">
        <f ca="1">IF(F7939&lt;&gt;"",COUNTA(OFFSET('Maximum minutes'!$C$1,'Annexe A1 Cours'!T7939,0,1,50)),0)</f>
        <v>0</v>
      </c>
      <c r="V7939" s="37">
        <f ca="1">IFERROR(OFFSET('Maximum minutes'!$C$1,T7939+1,-1+MATCH(G7939,OFFSET('Maximum minutes'!$C$1,T7939-1,0,1,50),0)),0)</f>
        <v>0</v>
      </c>
      <c r="W7939" s="38">
        <f t="shared" ca="1" si="246"/>
        <v>0</v>
      </c>
    </row>
    <row r="7940" spans="1:23" s="36" customFormat="1" ht="18.75">
      <c r="A7940" s="34"/>
      <c r="B7940" s="39"/>
      <c r="C7940" s="39"/>
      <c r="D7940" s="35"/>
      <c r="E7940" s="40"/>
      <c r="F7940" s="39"/>
      <c r="G7940" s="39"/>
      <c r="H7940" s="39"/>
      <c r="I7940" s="34"/>
      <c r="J7940" s="34"/>
      <c r="K7940" s="34"/>
      <c r="L7940" s="34"/>
      <c r="M7940" s="43" t="str">
        <f ca="1">IFERROR(OFFSET('Maximum minutes'!$C$1,T7940,MATCH(IF(G7940&lt;&gt;"",G7940,F7940),OFFSET('Maximum minutes'!$C$1,T7940-1,0,1,U7940+1),0)-1)*IF(OR(ISNUMBER(J7940),J7940="sans examen"),1,0)*IF(W7940&lt;MinDate,1,0),"")</f>
        <v/>
      </c>
      <c r="N7940" s="36">
        <f t="shared" ca="1" si="247"/>
        <v>0</v>
      </c>
      <c r="O7940" s="36" t="e">
        <f ca="1">LEFT(OFFSET(Lists!$Q$2,MATCH(E7940,Lists!$R$3:$R$19,0),0),4)</f>
        <v>#N/A</v>
      </c>
      <c r="P7940" s="36" t="e">
        <f ca="1">MATCH(O7940,Lists!$S$2:$S$640,1)</f>
        <v>#N/A</v>
      </c>
      <c r="Q7940" s="36" t="e">
        <f ca="1">MATCH(LEFT(OFFSET(Lists!$Q$2,MATCH(E7940,Lists!$R$3:$R$19,0)+1,0),4),Lists!$S$3:$S$640,1)</f>
        <v>#N/A</v>
      </c>
      <c r="R7940" s="36" t="e">
        <f ca="1">LEFT(OFFSET(Lists!$S$2,P7940-1+MATCH(F7940,OFFSET(Lists!$T$3,P7940-1,0,Q7940-P7940+1),0),0),6)</f>
        <v>#N/A</v>
      </c>
      <c r="S7940" s="36" t="e">
        <f ca="1">VLOOKUP(R7940,Lists!B:D,3,FALSE)</f>
        <v>#N/A</v>
      </c>
      <c r="T7940" s="36" t="str">
        <f>IF(F7940&lt;&gt;"",MATCH(R7940,'Maximum minutes'!B:B,0),"")</f>
        <v/>
      </c>
      <c r="U7940" s="36">
        <f ca="1">IF(F7940&lt;&gt;"",COUNTA(OFFSET('Maximum minutes'!$C$1,'Annexe A1 Cours'!T7940,0,1,50)),0)</f>
        <v>0</v>
      </c>
      <c r="V7940" s="37">
        <f ca="1">IFERROR(OFFSET('Maximum minutes'!$C$1,T7940+1,-1+MATCH(G7940,OFFSET('Maximum minutes'!$C$1,T7940-1,0,1,50),0)),0)</f>
        <v>0</v>
      </c>
      <c r="W7940" s="38">
        <f t="shared" ca="1" si="246"/>
        <v>0</v>
      </c>
    </row>
    <row r="7941" spans="1:23" s="36" customFormat="1" ht="18.75">
      <c r="A7941" s="34"/>
      <c r="B7941" s="39"/>
      <c r="C7941" s="39"/>
      <c r="D7941" s="35"/>
      <c r="E7941" s="40"/>
      <c r="F7941" s="39"/>
      <c r="G7941" s="39"/>
      <c r="H7941" s="39"/>
      <c r="I7941" s="34"/>
      <c r="J7941" s="34"/>
      <c r="K7941" s="34"/>
      <c r="L7941" s="34"/>
      <c r="M7941" s="43" t="str">
        <f ca="1">IFERROR(OFFSET('Maximum minutes'!$C$1,T7941,MATCH(IF(G7941&lt;&gt;"",G7941,F7941),OFFSET('Maximum minutes'!$C$1,T7941-1,0,1,U7941+1),0)-1)*IF(OR(ISNUMBER(J7941),J7941="sans examen"),1,0)*IF(W7941&lt;MinDate,1,0),"")</f>
        <v/>
      </c>
      <c r="N7941" s="36">
        <f t="shared" ca="1" si="247"/>
        <v>0</v>
      </c>
      <c r="O7941" s="36" t="e">
        <f ca="1">LEFT(OFFSET(Lists!$Q$2,MATCH(E7941,Lists!$R$3:$R$19,0),0),4)</f>
        <v>#N/A</v>
      </c>
      <c r="P7941" s="36" t="e">
        <f ca="1">MATCH(O7941,Lists!$S$2:$S$640,1)</f>
        <v>#N/A</v>
      </c>
      <c r="Q7941" s="36" t="e">
        <f ca="1">MATCH(LEFT(OFFSET(Lists!$Q$2,MATCH(E7941,Lists!$R$3:$R$19,0)+1,0),4),Lists!$S$3:$S$640,1)</f>
        <v>#N/A</v>
      </c>
      <c r="R7941" s="36" t="e">
        <f ca="1">LEFT(OFFSET(Lists!$S$2,P7941-1+MATCH(F7941,OFFSET(Lists!$T$3,P7941-1,0,Q7941-P7941+1),0),0),6)</f>
        <v>#N/A</v>
      </c>
      <c r="S7941" s="36" t="e">
        <f ca="1">VLOOKUP(R7941,Lists!B:D,3,FALSE)</f>
        <v>#N/A</v>
      </c>
      <c r="T7941" s="36" t="str">
        <f>IF(F7941&lt;&gt;"",MATCH(R7941,'Maximum minutes'!B:B,0),"")</f>
        <v/>
      </c>
      <c r="U7941" s="36">
        <f ca="1">IF(F7941&lt;&gt;"",COUNTA(OFFSET('Maximum minutes'!$C$1,'Annexe A1 Cours'!T7941,0,1,50)),0)</f>
        <v>0</v>
      </c>
      <c r="V7941" s="37">
        <f ca="1">IFERROR(OFFSET('Maximum minutes'!$C$1,T7941+1,-1+MATCH(G7941,OFFSET('Maximum minutes'!$C$1,T7941-1,0,1,50),0)),0)</f>
        <v>0</v>
      </c>
      <c r="W7941" s="38">
        <f t="shared" ca="1" si="246"/>
        <v>0</v>
      </c>
    </row>
    <row r="7942" spans="1:23" s="36" customFormat="1" ht="18.75">
      <c r="A7942" s="34"/>
      <c r="B7942" s="39"/>
      <c r="C7942" s="39"/>
      <c r="D7942" s="35"/>
      <c r="E7942" s="40"/>
      <c r="F7942" s="39"/>
      <c r="G7942" s="39"/>
      <c r="H7942" s="39"/>
      <c r="I7942" s="34"/>
      <c r="J7942" s="34"/>
      <c r="K7942" s="34"/>
      <c r="L7942" s="34"/>
      <c r="M7942" s="43" t="str">
        <f ca="1">IFERROR(OFFSET('Maximum minutes'!$C$1,T7942,MATCH(IF(G7942&lt;&gt;"",G7942,F7942),OFFSET('Maximum minutes'!$C$1,T7942-1,0,1,U7942+1),0)-1)*IF(OR(ISNUMBER(J7942),J7942="sans examen"),1,0)*IF(W7942&lt;MinDate,1,0),"")</f>
        <v/>
      </c>
      <c r="N7942" s="36">
        <f t="shared" ca="1" si="247"/>
        <v>0</v>
      </c>
      <c r="O7942" s="36" t="e">
        <f ca="1">LEFT(OFFSET(Lists!$Q$2,MATCH(E7942,Lists!$R$3:$R$19,0),0),4)</f>
        <v>#N/A</v>
      </c>
      <c r="P7942" s="36" t="e">
        <f ca="1">MATCH(O7942,Lists!$S$2:$S$640,1)</f>
        <v>#N/A</v>
      </c>
      <c r="Q7942" s="36" t="e">
        <f ca="1">MATCH(LEFT(OFFSET(Lists!$Q$2,MATCH(E7942,Lists!$R$3:$R$19,0)+1,0),4),Lists!$S$3:$S$640,1)</f>
        <v>#N/A</v>
      </c>
      <c r="R7942" s="36" t="e">
        <f ca="1">LEFT(OFFSET(Lists!$S$2,P7942-1+MATCH(F7942,OFFSET(Lists!$T$3,P7942-1,0,Q7942-P7942+1),0),0),6)</f>
        <v>#N/A</v>
      </c>
      <c r="S7942" s="36" t="e">
        <f ca="1">VLOOKUP(R7942,Lists!B:D,3,FALSE)</f>
        <v>#N/A</v>
      </c>
      <c r="T7942" s="36" t="str">
        <f>IF(F7942&lt;&gt;"",MATCH(R7942,'Maximum minutes'!B:B,0),"")</f>
        <v/>
      </c>
      <c r="U7942" s="36">
        <f ca="1">IF(F7942&lt;&gt;"",COUNTA(OFFSET('Maximum minutes'!$C$1,'Annexe A1 Cours'!T7942,0,1,50)),0)</f>
        <v>0</v>
      </c>
      <c r="V7942" s="37">
        <f ca="1">IFERROR(OFFSET('Maximum minutes'!$C$1,T7942+1,-1+MATCH(G7942,OFFSET('Maximum minutes'!$C$1,T7942-1,0,1,50),0)),0)</f>
        <v>0</v>
      </c>
      <c r="W7942" s="38">
        <f t="shared" ca="1" si="246"/>
        <v>0</v>
      </c>
    </row>
    <row r="7943" spans="1:23" s="36" customFormat="1" ht="18.75">
      <c r="A7943" s="34"/>
      <c r="B7943" s="39"/>
      <c r="C7943" s="39"/>
      <c r="D7943" s="35"/>
      <c r="E7943" s="40"/>
      <c r="F7943" s="39"/>
      <c r="G7943" s="39"/>
      <c r="H7943" s="39"/>
      <c r="I7943" s="34"/>
      <c r="J7943" s="34"/>
      <c r="K7943" s="34"/>
      <c r="L7943" s="34"/>
      <c r="M7943" s="43" t="str">
        <f ca="1">IFERROR(OFFSET('Maximum minutes'!$C$1,T7943,MATCH(IF(G7943&lt;&gt;"",G7943,F7943),OFFSET('Maximum minutes'!$C$1,T7943-1,0,1,U7943+1),0)-1)*IF(OR(ISNUMBER(J7943),J7943="sans examen"),1,0)*IF(W7943&lt;MinDate,1,0),"")</f>
        <v/>
      </c>
      <c r="N7943" s="36">
        <f t="shared" ca="1" si="247"/>
        <v>0</v>
      </c>
      <c r="O7943" s="36" t="e">
        <f ca="1">LEFT(OFFSET(Lists!$Q$2,MATCH(E7943,Lists!$R$3:$R$19,0),0),4)</f>
        <v>#N/A</v>
      </c>
      <c r="P7943" s="36" t="e">
        <f ca="1">MATCH(O7943,Lists!$S$2:$S$640,1)</f>
        <v>#N/A</v>
      </c>
      <c r="Q7943" s="36" t="e">
        <f ca="1">MATCH(LEFT(OFFSET(Lists!$Q$2,MATCH(E7943,Lists!$R$3:$R$19,0)+1,0),4),Lists!$S$3:$S$640,1)</f>
        <v>#N/A</v>
      </c>
      <c r="R7943" s="36" t="e">
        <f ca="1">LEFT(OFFSET(Lists!$S$2,P7943-1+MATCH(F7943,OFFSET(Lists!$T$3,P7943-1,0,Q7943-P7943+1),0),0),6)</f>
        <v>#N/A</v>
      </c>
      <c r="S7943" s="36" t="e">
        <f ca="1">VLOOKUP(R7943,Lists!B:D,3,FALSE)</f>
        <v>#N/A</v>
      </c>
      <c r="T7943" s="36" t="str">
        <f>IF(F7943&lt;&gt;"",MATCH(R7943,'Maximum minutes'!B:B,0),"")</f>
        <v/>
      </c>
      <c r="U7943" s="36">
        <f ca="1">IF(F7943&lt;&gt;"",COUNTA(OFFSET('Maximum minutes'!$C$1,'Annexe A1 Cours'!T7943,0,1,50)),0)</f>
        <v>0</v>
      </c>
      <c r="V7943" s="37">
        <f ca="1">IFERROR(OFFSET('Maximum minutes'!$C$1,T7943+1,-1+MATCH(G7943,OFFSET('Maximum minutes'!$C$1,T7943-1,0,1,50),0)),0)</f>
        <v>0</v>
      </c>
      <c r="W7943" s="38">
        <f t="shared" ref="W7943:W8000" ca="1" si="248">IFERROR(DATE(YEAR(D7943)+V7943,MONTH(D7943),DAY(D7943)),"")</f>
        <v>0</v>
      </c>
    </row>
    <row r="7944" spans="1:23" s="36" customFormat="1" ht="18.75">
      <c r="A7944" s="34"/>
      <c r="B7944" s="39"/>
      <c r="C7944" s="39"/>
      <c r="D7944" s="35"/>
      <c r="E7944" s="40"/>
      <c r="F7944" s="39"/>
      <c r="G7944" s="39"/>
      <c r="H7944" s="39"/>
      <c r="I7944" s="34"/>
      <c r="J7944" s="34"/>
      <c r="K7944" s="34"/>
      <c r="L7944" s="34"/>
      <c r="M7944" s="43" t="str">
        <f ca="1">IFERROR(OFFSET('Maximum minutes'!$C$1,T7944,MATCH(IF(G7944&lt;&gt;"",G7944,F7944),OFFSET('Maximum minutes'!$C$1,T7944-1,0,1,U7944+1),0)-1)*IF(OR(ISNUMBER(J7944),J7944="sans examen"),1,0)*IF(W7944&lt;MinDate,1,0),"")</f>
        <v/>
      </c>
      <c r="N7944" s="36">
        <f t="shared" ref="N7944:N8000" ca="1" si="249">IF(K7944&gt;0,MIN(K7944,M7944),0)*IF(M7944="",0,1)</f>
        <v>0</v>
      </c>
      <c r="O7944" s="36" t="e">
        <f ca="1">LEFT(OFFSET(Lists!$Q$2,MATCH(E7944,Lists!$R$3:$R$19,0),0),4)</f>
        <v>#N/A</v>
      </c>
      <c r="P7944" s="36" t="e">
        <f ca="1">MATCH(O7944,Lists!$S$2:$S$640,1)</f>
        <v>#N/A</v>
      </c>
      <c r="Q7944" s="36" t="e">
        <f ca="1">MATCH(LEFT(OFFSET(Lists!$Q$2,MATCH(E7944,Lists!$R$3:$R$19,0)+1,0),4),Lists!$S$3:$S$640,1)</f>
        <v>#N/A</v>
      </c>
      <c r="R7944" s="36" t="e">
        <f ca="1">LEFT(OFFSET(Lists!$S$2,P7944-1+MATCH(F7944,OFFSET(Lists!$T$3,P7944-1,0,Q7944-P7944+1),0),0),6)</f>
        <v>#N/A</v>
      </c>
      <c r="S7944" s="36" t="e">
        <f ca="1">VLOOKUP(R7944,Lists!B:D,3,FALSE)</f>
        <v>#N/A</v>
      </c>
      <c r="T7944" s="36" t="str">
        <f>IF(F7944&lt;&gt;"",MATCH(R7944,'Maximum minutes'!B:B,0),"")</f>
        <v/>
      </c>
      <c r="U7944" s="36">
        <f ca="1">IF(F7944&lt;&gt;"",COUNTA(OFFSET('Maximum minutes'!$C$1,'Annexe A1 Cours'!T7944,0,1,50)),0)</f>
        <v>0</v>
      </c>
      <c r="V7944" s="37">
        <f ca="1">IFERROR(OFFSET('Maximum minutes'!$C$1,T7944+1,-1+MATCH(G7944,OFFSET('Maximum minutes'!$C$1,T7944-1,0,1,50),0)),0)</f>
        <v>0</v>
      </c>
      <c r="W7944" s="38">
        <f t="shared" ca="1" si="248"/>
        <v>0</v>
      </c>
    </row>
    <row r="7945" spans="1:23" s="36" customFormat="1" ht="18.75">
      <c r="A7945" s="34"/>
      <c r="B7945" s="39"/>
      <c r="C7945" s="39"/>
      <c r="D7945" s="35"/>
      <c r="E7945" s="40"/>
      <c r="F7945" s="39"/>
      <c r="G7945" s="39"/>
      <c r="H7945" s="39"/>
      <c r="I7945" s="34"/>
      <c r="J7945" s="34"/>
      <c r="K7945" s="34"/>
      <c r="L7945" s="34"/>
      <c r="M7945" s="43" t="str">
        <f ca="1">IFERROR(OFFSET('Maximum minutes'!$C$1,T7945,MATCH(IF(G7945&lt;&gt;"",G7945,F7945),OFFSET('Maximum minutes'!$C$1,T7945-1,0,1,U7945+1),0)-1)*IF(OR(ISNUMBER(J7945),J7945="sans examen"),1,0)*IF(W7945&lt;MinDate,1,0),"")</f>
        <v/>
      </c>
      <c r="N7945" s="36">
        <f t="shared" ca="1" si="249"/>
        <v>0</v>
      </c>
      <c r="O7945" s="36" t="e">
        <f ca="1">LEFT(OFFSET(Lists!$Q$2,MATCH(E7945,Lists!$R$3:$R$19,0),0),4)</f>
        <v>#N/A</v>
      </c>
      <c r="P7945" s="36" t="e">
        <f ca="1">MATCH(O7945,Lists!$S$2:$S$640,1)</f>
        <v>#N/A</v>
      </c>
      <c r="Q7945" s="36" t="e">
        <f ca="1">MATCH(LEFT(OFFSET(Lists!$Q$2,MATCH(E7945,Lists!$R$3:$R$19,0)+1,0),4),Lists!$S$3:$S$640,1)</f>
        <v>#N/A</v>
      </c>
      <c r="R7945" s="36" t="e">
        <f ca="1">LEFT(OFFSET(Lists!$S$2,P7945-1+MATCH(F7945,OFFSET(Lists!$T$3,P7945-1,0,Q7945-P7945+1),0),0),6)</f>
        <v>#N/A</v>
      </c>
      <c r="S7945" s="36" t="e">
        <f ca="1">VLOOKUP(R7945,Lists!B:D,3,FALSE)</f>
        <v>#N/A</v>
      </c>
      <c r="T7945" s="36" t="str">
        <f>IF(F7945&lt;&gt;"",MATCH(R7945,'Maximum minutes'!B:B,0),"")</f>
        <v/>
      </c>
      <c r="U7945" s="36">
        <f ca="1">IF(F7945&lt;&gt;"",COUNTA(OFFSET('Maximum minutes'!$C$1,'Annexe A1 Cours'!T7945,0,1,50)),0)</f>
        <v>0</v>
      </c>
      <c r="V7945" s="37">
        <f ca="1">IFERROR(OFFSET('Maximum minutes'!$C$1,T7945+1,-1+MATCH(G7945,OFFSET('Maximum minutes'!$C$1,T7945-1,0,1,50),0)),0)</f>
        <v>0</v>
      </c>
      <c r="W7945" s="38">
        <f t="shared" ca="1" si="248"/>
        <v>0</v>
      </c>
    </row>
    <row r="7946" spans="1:23" s="36" customFormat="1" ht="18.75">
      <c r="A7946" s="34"/>
      <c r="B7946" s="39"/>
      <c r="C7946" s="39"/>
      <c r="D7946" s="35"/>
      <c r="E7946" s="40"/>
      <c r="F7946" s="39"/>
      <c r="G7946" s="39"/>
      <c r="H7946" s="39"/>
      <c r="I7946" s="34"/>
      <c r="J7946" s="34"/>
      <c r="K7946" s="34"/>
      <c r="L7946" s="34"/>
      <c r="M7946" s="43" t="str">
        <f ca="1">IFERROR(OFFSET('Maximum minutes'!$C$1,T7946,MATCH(IF(G7946&lt;&gt;"",G7946,F7946),OFFSET('Maximum minutes'!$C$1,T7946-1,0,1,U7946+1),0)-1)*IF(OR(ISNUMBER(J7946),J7946="sans examen"),1,0)*IF(W7946&lt;MinDate,1,0),"")</f>
        <v/>
      </c>
      <c r="N7946" s="36">
        <f t="shared" ca="1" si="249"/>
        <v>0</v>
      </c>
      <c r="O7946" s="36" t="e">
        <f ca="1">LEFT(OFFSET(Lists!$Q$2,MATCH(E7946,Lists!$R$3:$R$19,0),0),4)</f>
        <v>#N/A</v>
      </c>
      <c r="P7946" s="36" t="e">
        <f ca="1">MATCH(O7946,Lists!$S$2:$S$640,1)</f>
        <v>#N/A</v>
      </c>
      <c r="Q7946" s="36" t="e">
        <f ca="1">MATCH(LEFT(OFFSET(Lists!$Q$2,MATCH(E7946,Lists!$R$3:$R$19,0)+1,0),4),Lists!$S$3:$S$640,1)</f>
        <v>#N/A</v>
      </c>
      <c r="R7946" s="36" t="e">
        <f ca="1">LEFT(OFFSET(Lists!$S$2,P7946-1+MATCH(F7946,OFFSET(Lists!$T$3,P7946-1,0,Q7946-P7946+1),0),0),6)</f>
        <v>#N/A</v>
      </c>
      <c r="S7946" s="36" t="e">
        <f ca="1">VLOOKUP(R7946,Lists!B:D,3,FALSE)</f>
        <v>#N/A</v>
      </c>
      <c r="T7946" s="36" t="str">
        <f>IF(F7946&lt;&gt;"",MATCH(R7946,'Maximum minutes'!B:B,0),"")</f>
        <v/>
      </c>
      <c r="U7946" s="36">
        <f ca="1">IF(F7946&lt;&gt;"",COUNTA(OFFSET('Maximum minutes'!$C$1,'Annexe A1 Cours'!T7946,0,1,50)),0)</f>
        <v>0</v>
      </c>
      <c r="V7946" s="37">
        <f ca="1">IFERROR(OFFSET('Maximum minutes'!$C$1,T7946+1,-1+MATCH(G7946,OFFSET('Maximum minutes'!$C$1,T7946-1,0,1,50),0)),0)</f>
        <v>0</v>
      </c>
      <c r="W7946" s="38">
        <f t="shared" ca="1" si="248"/>
        <v>0</v>
      </c>
    </row>
    <row r="7947" spans="1:23" s="36" customFormat="1" ht="18.75">
      <c r="A7947" s="34"/>
      <c r="B7947" s="39"/>
      <c r="C7947" s="39"/>
      <c r="D7947" s="35"/>
      <c r="E7947" s="40"/>
      <c r="F7947" s="39"/>
      <c r="G7947" s="39"/>
      <c r="H7947" s="39"/>
      <c r="I7947" s="34"/>
      <c r="J7947" s="34"/>
      <c r="K7947" s="34"/>
      <c r="L7947" s="34"/>
      <c r="M7947" s="43" t="str">
        <f ca="1">IFERROR(OFFSET('Maximum minutes'!$C$1,T7947,MATCH(IF(G7947&lt;&gt;"",G7947,F7947),OFFSET('Maximum minutes'!$C$1,T7947-1,0,1,U7947+1),0)-1)*IF(OR(ISNUMBER(J7947),J7947="sans examen"),1,0)*IF(W7947&lt;MinDate,1,0),"")</f>
        <v/>
      </c>
      <c r="N7947" s="36">
        <f t="shared" ca="1" si="249"/>
        <v>0</v>
      </c>
      <c r="O7947" s="36" t="e">
        <f ca="1">LEFT(OFFSET(Lists!$Q$2,MATCH(E7947,Lists!$R$3:$R$19,0),0),4)</f>
        <v>#N/A</v>
      </c>
      <c r="P7947" s="36" t="e">
        <f ca="1">MATCH(O7947,Lists!$S$2:$S$640,1)</f>
        <v>#N/A</v>
      </c>
      <c r="Q7947" s="36" t="e">
        <f ca="1">MATCH(LEFT(OFFSET(Lists!$Q$2,MATCH(E7947,Lists!$R$3:$R$19,0)+1,0),4),Lists!$S$3:$S$640,1)</f>
        <v>#N/A</v>
      </c>
      <c r="R7947" s="36" t="e">
        <f ca="1">LEFT(OFFSET(Lists!$S$2,P7947-1+MATCH(F7947,OFFSET(Lists!$T$3,P7947-1,0,Q7947-P7947+1),0),0),6)</f>
        <v>#N/A</v>
      </c>
      <c r="S7947" s="36" t="e">
        <f ca="1">VLOOKUP(R7947,Lists!B:D,3,FALSE)</f>
        <v>#N/A</v>
      </c>
      <c r="T7947" s="36" t="str">
        <f>IF(F7947&lt;&gt;"",MATCH(R7947,'Maximum minutes'!B:B,0),"")</f>
        <v/>
      </c>
      <c r="U7947" s="36">
        <f ca="1">IF(F7947&lt;&gt;"",COUNTA(OFFSET('Maximum minutes'!$C$1,'Annexe A1 Cours'!T7947,0,1,50)),0)</f>
        <v>0</v>
      </c>
      <c r="V7947" s="37">
        <f ca="1">IFERROR(OFFSET('Maximum minutes'!$C$1,T7947+1,-1+MATCH(G7947,OFFSET('Maximum minutes'!$C$1,T7947-1,0,1,50),0)),0)</f>
        <v>0</v>
      </c>
      <c r="W7947" s="38">
        <f t="shared" ca="1" si="248"/>
        <v>0</v>
      </c>
    </row>
    <row r="7948" spans="1:23" s="36" customFormat="1" ht="18.75">
      <c r="A7948" s="34"/>
      <c r="B7948" s="39"/>
      <c r="C7948" s="39"/>
      <c r="D7948" s="35"/>
      <c r="E7948" s="40"/>
      <c r="F7948" s="39"/>
      <c r="G7948" s="39"/>
      <c r="H7948" s="39"/>
      <c r="I7948" s="34"/>
      <c r="J7948" s="34"/>
      <c r="K7948" s="34"/>
      <c r="L7948" s="34"/>
      <c r="M7948" s="43" t="str">
        <f ca="1">IFERROR(OFFSET('Maximum minutes'!$C$1,T7948,MATCH(IF(G7948&lt;&gt;"",G7948,F7948),OFFSET('Maximum minutes'!$C$1,T7948-1,0,1,U7948+1),0)-1)*IF(OR(ISNUMBER(J7948),J7948="sans examen"),1,0)*IF(W7948&lt;MinDate,1,0),"")</f>
        <v/>
      </c>
      <c r="N7948" s="36">
        <f t="shared" ca="1" si="249"/>
        <v>0</v>
      </c>
      <c r="O7948" s="36" t="e">
        <f ca="1">LEFT(OFFSET(Lists!$Q$2,MATCH(E7948,Lists!$R$3:$R$19,0),0),4)</f>
        <v>#N/A</v>
      </c>
      <c r="P7948" s="36" t="e">
        <f ca="1">MATCH(O7948,Lists!$S$2:$S$640,1)</f>
        <v>#N/A</v>
      </c>
      <c r="Q7948" s="36" t="e">
        <f ca="1">MATCH(LEFT(OFFSET(Lists!$Q$2,MATCH(E7948,Lists!$R$3:$R$19,0)+1,0),4),Lists!$S$3:$S$640,1)</f>
        <v>#N/A</v>
      </c>
      <c r="R7948" s="36" t="e">
        <f ca="1">LEFT(OFFSET(Lists!$S$2,P7948-1+MATCH(F7948,OFFSET(Lists!$T$3,P7948-1,0,Q7948-P7948+1),0),0),6)</f>
        <v>#N/A</v>
      </c>
      <c r="S7948" s="36" t="e">
        <f ca="1">VLOOKUP(R7948,Lists!B:D,3,FALSE)</f>
        <v>#N/A</v>
      </c>
      <c r="T7948" s="36" t="str">
        <f>IF(F7948&lt;&gt;"",MATCH(R7948,'Maximum minutes'!B:B,0),"")</f>
        <v/>
      </c>
      <c r="U7948" s="36">
        <f ca="1">IF(F7948&lt;&gt;"",COUNTA(OFFSET('Maximum minutes'!$C$1,'Annexe A1 Cours'!T7948,0,1,50)),0)</f>
        <v>0</v>
      </c>
      <c r="V7948" s="37">
        <f ca="1">IFERROR(OFFSET('Maximum minutes'!$C$1,T7948+1,-1+MATCH(G7948,OFFSET('Maximum minutes'!$C$1,T7948-1,0,1,50),0)),0)</f>
        <v>0</v>
      </c>
      <c r="W7948" s="38">
        <f t="shared" ca="1" si="248"/>
        <v>0</v>
      </c>
    </row>
    <row r="7949" spans="1:23" s="36" customFormat="1" ht="18.75">
      <c r="A7949" s="34"/>
      <c r="B7949" s="39"/>
      <c r="C7949" s="39"/>
      <c r="D7949" s="35"/>
      <c r="E7949" s="40"/>
      <c r="F7949" s="39"/>
      <c r="G7949" s="39"/>
      <c r="H7949" s="39"/>
      <c r="I7949" s="34"/>
      <c r="J7949" s="34"/>
      <c r="K7949" s="34"/>
      <c r="L7949" s="34"/>
      <c r="M7949" s="43" t="str">
        <f ca="1">IFERROR(OFFSET('Maximum minutes'!$C$1,T7949,MATCH(IF(G7949&lt;&gt;"",G7949,F7949),OFFSET('Maximum minutes'!$C$1,T7949-1,0,1,U7949+1),0)-1)*IF(OR(ISNUMBER(J7949),J7949="sans examen"),1,0)*IF(W7949&lt;MinDate,1,0),"")</f>
        <v/>
      </c>
      <c r="N7949" s="36">
        <f t="shared" ca="1" si="249"/>
        <v>0</v>
      </c>
      <c r="O7949" s="36" t="e">
        <f ca="1">LEFT(OFFSET(Lists!$Q$2,MATCH(E7949,Lists!$R$3:$R$19,0),0),4)</f>
        <v>#N/A</v>
      </c>
      <c r="P7949" s="36" t="e">
        <f ca="1">MATCH(O7949,Lists!$S$2:$S$640,1)</f>
        <v>#N/A</v>
      </c>
      <c r="Q7949" s="36" t="e">
        <f ca="1">MATCH(LEFT(OFFSET(Lists!$Q$2,MATCH(E7949,Lists!$R$3:$R$19,0)+1,0),4),Lists!$S$3:$S$640,1)</f>
        <v>#N/A</v>
      </c>
      <c r="R7949" s="36" t="e">
        <f ca="1">LEFT(OFFSET(Lists!$S$2,P7949-1+MATCH(F7949,OFFSET(Lists!$T$3,P7949-1,0,Q7949-P7949+1),0),0),6)</f>
        <v>#N/A</v>
      </c>
      <c r="S7949" s="36" t="e">
        <f ca="1">VLOOKUP(R7949,Lists!B:D,3,FALSE)</f>
        <v>#N/A</v>
      </c>
      <c r="T7949" s="36" t="str">
        <f>IF(F7949&lt;&gt;"",MATCH(R7949,'Maximum minutes'!B:B,0),"")</f>
        <v/>
      </c>
      <c r="U7949" s="36">
        <f ca="1">IF(F7949&lt;&gt;"",COUNTA(OFFSET('Maximum minutes'!$C$1,'Annexe A1 Cours'!T7949,0,1,50)),0)</f>
        <v>0</v>
      </c>
      <c r="V7949" s="37">
        <f ca="1">IFERROR(OFFSET('Maximum minutes'!$C$1,T7949+1,-1+MATCH(G7949,OFFSET('Maximum minutes'!$C$1,T7949-1,0,1,50),0)),0)</f>
        <v>0</v>
      </c>
      <c r="W7949" s="38">
        <f t="shared" ca="1" si="248"/>
        <v>0</v>
      </c>
    </row>
    <row r="7950" spans="1:23" s="36" customFormat="1" ht="18.75">
      <c r="A7950" s="34"/>
      <c r="B7950" s="39"/>
      <c r="C7950" s="39"/>
      <c r="D7950" s="35"/>
      <c r="E7950" s="40"/>
      <c r="F7950" s="39"/>
      <c r="G7950" s="39"/>
      <c r="H7950" s="39"/>
      <c r="I7950" s="34"/>
      <c r="J7950" s="34"/>
      <c r="K7950" s="34"/>
      <c r="L7950" s="34"/>
      <c r="M7950" s="43" t="str">
        <f ca="1">IFERROR(OFFSET('Maximum minutes'!$C$1,T7950,MATCH(IF(G7950&lt;&gt;"",G7950,F7950),OFFSET('Maximum minutes'!$C$1,T7950-1,0,1,U7950+1),0)-1)*IF(OR(ISNUMBER(J7950),J7950="sans examen"),1,0)*IF(W7950&lt;MinDate,1,0),"")</f>
        <v/>
      </c>
      <c r="N7950" s="36">
        <f t="shared" ca="1" si="249"/>
        <v>0</v>
      </c>
      <c r="O7950" s="36" t="e">
        <f ca="1">LEFT(OFFSET(Lists!$Q$2,MATCH(E7950,Lists!$R$3:$R$19,0),0),4)</f>
        <v>#N/A</v>
      </c>
      <c r="P7950" s="36" t="e">
        <f ca="1">MATCH(O7950,Lists!$S$2:$S$640,1)</f>
        <v>#N/A</v>
      </c>
      <c r="Q7950" s="36" t="e">
        <f ca="1">MATCH(LEFT(OFFSET(Lists!$Q$2,MATCH(E7950,Lists!$R$3:$R$19,0)+1,0),4),Lists!$S$3:$S$640,1)</f>
        <v>#N/A</v>
      </c>
      <c r="R7950" s="36" t="e">
        <f ca="1">LEFT(OFFSET(Lists!$S$2,P7950-1+MATCH(F7950,OFFSET(Lists!$T$3,P7950-1,0,Q7950-P7950+1),0),0),6)</f>
        <v>#N/A</v>
      </c>
      <c r="S7950" s="36" t="e">
        <f ca="1">VLOOKUP(R7950,Lists!B:D,3,FALSE)</f>
        <v>#N/A</v>
      </c>
      <c r="T7950" s="36" t="str">
        <f>IF(F7950&lt;&gt;"",MATCH(R7950,'Maximum minutes'!B:B,0),"")</f>
        <v/>
      </c>
      <c r="U7950" s="36">
        <f ca="1">IF(F7950&lt;&gt;"",COUNTA(OFFSET('Maximum minutes'!$C$1,'Annexe A1 Cours'!T7950,0,1,50)),0)</f>
        <v>0</v>
      </c>
      <c r="V7950" s="37">
        <f ca="1">IFERROR(OFFSET('Maximum minutes'!$C$1,T7950+1,-1+MATCH(G7950,OFFSET('Maximum minutes'!$C$1,T7950-1,0,1,50),0)),0)</f>
        <v>0</v>
      </c>
      <c r="W7950" s="38">
        <f t="shared" ca="1" si="248"/>
        <v>0</v>
      </c>
    </row>
    <row r="7951" spans="1:23" s="36" customFormat="1" ht="18.75">
      <c r="A7951" s="34"/>
      <c r="B7951" s="39"/>
      <c r="C7951" s="39"/>
      <c r="D7951" s="35"/>
      <c r="E7951" s="40"/>
      <c r="F7951" s="39"/>
      <c r="G7951" s="39"/>
      <c r="H7951" s="39"/>
      <c r="I7951" s="34"/>
      <c r="J7951" s="34"/>
      <c r="K7951" s="34"/>
      <c r="L7951" s="34"/>
      <c r="M7951" s="43" t="str">
        <f ca="1">IFERROR(OFFSET('Maximum minutes'!$C$1,T7951,MATCH(IF(G7951&lt;&gt;"",G7951,F7951),OFFSET('Maximum minutes'!$C$1,T7951-1,0,1,U7951+1),0)-1)*IF(OR(ISNUMBER(J7951),J7951="sans examen"),1,0)*IF(W7951&lt;MinDate,1,0),"")</f>
        <v/>
      </c>
      <c r="N7951" s="36">
        <f t="shared" ca="1" si="249"/>
        <v>0</v>
      </c>
      <c r="O7951" s="36" t="e">
        <f ca="1">LEFT(OFFSET(Lists!$Q$2,MATCH(E7951,Lists!$R$3:$R$19,0),0),4)</f>
        <v>#N/A</v>
      </c>
      <c r="P7951" s="36" t="e">
        <f ca="1">MATCH(O7951,Lists!$S$2:$S$640,1)</f>
        <v>#N/A</v>
      </c>
      <c r="Q7951" s="36" t="e">
        <f ca="1">MATCH(LEFT(OFFSET(Lists!$Q$2,MATCH(E7951,Lists!$R$3:$R$19,0)+1,0),4),Lists!$S$3:$S$640,1)</f>
        <v>#N/A</v>
      </c>
      <c r="R7951" s="36" t="e">
        <f ca="1">LEFT(OFFSET(Lists!$S$2,P7951-1+MATCH(F7951,OFFSET(Lists!$T$3,P7951-1,0,Q7951-P7951+1),0),0),6)</f>
        <v>#N/A</v>
      </c>
      <c r="S7951" s="36" t="e">
        <f ca="1">VLOOKUP(R7951,Lists!B:D,3,FALSE)</f>
        <v>#N/A</v>
      </c>
      <c r="T7951" s="36" t="str">
        <f>IF(F7951&lt;&gt;"",MATCH(R7951,'Maximum minutes'!B:B,0),"")</f>
        <v/>
      </c>
      <c r="U7951" s="36">
        <f ca="1">IF(F7951&lt;&gt;"",COUNTA(OFFSET('Maximum minutes'!$C$1,'Annexe A1 Cours'!T7951,0,1,50)),0)</f>
        <v>0</v>
      </c>
      <c r="V7951" s="37">
        <f ca="1">IFERROR(OFFSET('Maximum minutes'!$C$1,T7951+1,-1+MATCH(G7951,OFFSET('Maximum minutes'!$C$1,T7951-1,0,1,50),0)),0)</f>
        <v>0</v>
      </c>
      <c r="W7951" s="38">
        <f t="shared" ca="1" si="248"/>
        <v>0</v>
      </c>
    </row>
    <row r="7952" spans="1:23" s="36" customFormat="1" ht="18.75">
      <c r="A7952" s="34"/>
      <c r="B7952" s="39"/>
      <c r="C7952" s="39"/>
      <c r="D7952" s="35"/>
      <c r="E7952" s="40"/>
      <c r="F7952" s="39"/>
      <c r="G7952" s="39"/>
      <c r="H7952" s="39"/>
      <c r="I7952" s="34"/>
      <c r="J7952" s="34"/>
      <c r="K7952" s="34"/>
      <c r="L7952" s="34"/>
      <c r="M7952" s="43" t="str">
        <f ca="1">IFERROR(OFFSET('Maximum minutes'!$C$1,T7952,MATCH(IF(G7952&lt;&gt;"",G7952,F7952),OFFSET('Maximum minutes'!$C$1,T7952-1,0,1,U7952+1),0)-1)*IF(OR(ISNUMBER(J7952),J7952="sans examen"),1,0)*IF(W7952&lt;MinDate,1,0),"")</f>
        <v/>
      </c>
      <c r="N7952" s="36">
        <f t="shared" ca="1" si="249"/>
        <v>0</v>
      </c>
      <c r="O7952" s="36" t="e">
        <f ca="1">LEFT(OFFSET(Lists!$Q$2,MATCH(E7952,Lists!$R$3:$R$19,0),0),4)</f>
        <v>#N/A</v>
      </c>
      <c r="P7952" s="36" t="e">
        <f ca="1">MATCH(O7952,Lists!$S$2:$S$640,1)</f>
        <v>#N/A</v>
      </c>
      <c r="Q7952" s="36" t="e">
        <f ca="1">MATCH(LEFT(OFFSET(Lists!$Q$2,MATCH(E7952,Lists!$R$3:$R$19,0)+1,0),4),Lists!$S$3:$S$640,1)</f>
        <v>#N/A</v>
      </c>
      <c r="R7952" s="36" t="e">
        <f ca="1">LEFT(OFFSET(Lists!$S$2,P7952-1+MATCH(F7952,OFFSET(Lists!$T$3,P7952-1,0,Q7952-P7952+1),0),0),6)</f>
        <v>#N/A</v>
      </c>
      <c r="S7952" s="36" t="e">
        <f ca="1">VLOOKUP(R7952,Lists!B:D,3,FALSE)</f>
        <v>#N/A</v>
      </c>
      <c r="T7952" s="36" t="str">
        <f>IF(F7952&lt;&gt;"",MATCH(R7952,'Maximum minutes'!B:B,0),"")</f>
        <v/>
      </c>
      <c r="U7952" s="36">
        <f ca="1">IF(F7952&lt;&gt;"",COUNTA(OFFSET('Maximum minutes'!$C$1,'Annexe A1 Cours'!T7952,0,1,50)),0)</f>
        <v>0</v>
      </c>
      <c r="V7952" s="37">
        <f ca="1">IFERROR(OFFSET('Maximum minutes'!$C$1,T7952+1,-1+MATCH(G7952,OFFSET('Maximum minutes'!$C$1,T7952-1,0,1,50),0)),0)</f>
        <v>0</v>
      </c>
      <c r="W7952" s="38">
        <f t="shared" ca="1" si="248"/>
        <v>0</v>
      </c>
    </row>
    <row r="7953" spans="1:23" s="36" customFormat="1" ht="18.75">
      <c r="A7953" s="34"/>
      <c r="B7953" s="39"/>
      <c r="C7953" s="39"/>
      <c r="D7953" s="35"/>
      <c r="E7953" s="40"/>
      <c r="F7953" s="39"/>
      <c r="G7953" s="39"/>
      <c r="H7953" s="39"/>
      <c r="I7953" s="34"/>
      <c r="J7953" s="34"/>
      <c r="K7953" s="34"/>
      <c r="L7953" s="34"/>
      <c r="M7953" s="43" t="str">
        <f ca="1">IFERROR(OFFSET('Maximum minutes'!$C$1,T7953,MATCH(IF(G7953&lt;&gt;"",G7953,F7953),OFFSET('Maximum minutes'!$C$1,T7953-1,0,1,U7953+1),0)-1)*IF(OR(ISNUMBER(J7953),J7953="sans examen"),1,0)*IF(W7953&lt;MinDate,1,0),"")</f>
        <v/>
      </c>
      <c r="N7953" s="36">
        <f t="shared" ca="1" si="249"/>
        <v>0</v>
      </c>
      <c r="O7953" s="36" t="e">
        <f ca="1">LEFT(OFFSET(Lists!$Q$2,MATCH(E7953,Lists!$R$3:$R$19,0),0),4)</f>
        <v>#N/A</v>
      </c>
      <c r="P7953" s="36" t="e">
        <f ca="1">MATCH(O7953,Lists!$S$2:$S$640,1)</f>
        <v>#N/A</v>
      </c>
      <c r="Q7953" s="36" t="e">
        <f ca="1">MATCH(LEFT(OFFSET(Lists!$Q$2,MATCH(E7953,Lists!$R$3:$R$19,0)+1,0),4),Lists!$S$3:$S$640,1)</f>
        <v>#N/A</v>
      </c>
      <c r="R7953" s="36" t="e">
        <f ca="1">LEFT(OFFSET(Lists!$S$2,P7953-1+MATCH(F7953,OFFSET(Lists!$T$3,P7953-1,0,Q7953-P7953+1),0),0),6)</f>
        <v>#N/A</v>
      </c>
      <c r="S7953" s="36" t="e">
        <f ca="1">VLOOKUP(R7953,Lists!B:D,3,FALSE)</f>
        <v>#N/A</v>
      </c>
      <c r="T7953" s="36" t="str">
        <f>IF(F7953&lt;&gt;"",MATCH(R7953,'Maximum minutes'!B:B,0),"")</f>
        <v/>
      </c>
      <c r="U7953" s="36">
        <f ca="1">IF(F7953&lt;&gt;"",COUNTA(OFFSET('Maximum minutes'!$C$1,'Annexe A1 Cours'!T7953,0,1,50)),0)</f>
        <v>0</v>
      </c>
      <c r="V7953" s="37">
        <f ca="1">IFERROR(OFFSET('Maximum minutes'!$C$1,T7953+1,-1+MATCH(G7953,OFFSET('Maximum minutes'!$C$1,T7953-1,0,1,50),0)),0)</f>
        <v>0</v>
      </c>
      <c r="W7953" s="38">
        <f t="shared" ca="1" si="248"/>
        <v>0</v>
      </c>
    </row>
    <row r="7954" spans="1:23" s="36" customFormat="1" ht="18.75">
      <c r="A7954" s="34"/>
      <c r="B7954" s="39"/>
      <c r="C7954" s="39"/>
      <c r="D7954" s="35"/>
      <c r="E7954" s="40"/>
      <c r="F7954" s="39"/>
      <c r="G7954" s="39"/>
      <c r="H7954" s="39"/>
      <c r="I7954" s="34"/>
      <c r="J7954" s="34"/>
      <c r="K7954" s="34"/>
      <c r="L7954" s="34"/>
      <c r="M7954" s="43" t="str">
        <f ca="1">IFERROR(OFFSET('Maximum minutes'!$C$1,T7954,MATCH(IF(G7954&lt;&gt;"",G7954,F7954),OFFSET('Maximum minutes'!$C$1,T7954-1,0,1,U7954+1),0)-1)*IF(OR(ISNUMBER(J7954),J7954="sans examen"),1,0)*IF(W7954&lt;MinDate,1,0),"")</f>
        <v/>
      </c>
      <c r="N7954" s="36">
        <f t="shared" ca="1" si="249"/>
        <v>0</v>
      </c>
      <c r="O7954" s="36" t="e">
        <f ca="1">LEFT(OFFSET(Lists!$Q$2,MATCH(E7954,Lists!$R$3:$R$19,0),0),4)</f>
        <v>#N/A</v>
      </c>
      <c r="P7954" s="36" t="e">
        <f ca="1">MATCH(O7954,Lists!$S$2:$S$640,1)</f>
        <v>#N/A</v>
      </c>
      <c r="Q7954" s="36" t="e">
        <f ca="1">MATCH(LEFT(OFFSET(Lists!$Q$2,MATCH(E7954,Lists!$R$3:$R$19,0)+1,0),4),Lists!$S$3:$S$640,1)</f>
        <v>#N/A</v>
      </c>
      <c r="R7954" s="36" t="e">
        <f ca="1">LEFT(OFFSET(Lists!$S$2,P7954-1+MATCH(F7954,OFFSET(Lists!$T$3,P7954-1,0,Q7954-P7954+1),0),0),6)</f>
        <v>#N/A</v>
      </c>
      <c r="S7954" s="36" t="e">
        <f ca="1">VLOOKUP(R7954,Lists!B:D,3,FALSE)</f>
        <v>#N/A</v>
      </c>
      <c r="T7954" s="36" t="str">
        <f>IF(F7954&lt;&gt;"",MATCH(R7954,'Maximum minutes'!B:B,0),"")</f>
        <v/>
      </c>
      <c r="U7954" s="36">
        <f ca="1">IF(F7954&lt;&gt;"",COUNTA(OFFSET('Maximum minutes'!$C$1,'Annexe A1 Cours'!T7954,0,1,50)),0)</f>
        <v>0</v>
      </c>
      <c r="V7954" s="37">
        <f ca="1">IFERROR(OFFSET('Maximum minutes'!$C$1,T7954+1,-1+MATCH(G7954,OFFSET('Maximum minutes'!$C$1,T7954-1,0,1,50),0)),0)</f>
        <v>0</v>
      </c>
      <c r="W7954" s="38">
        <f t="shared" ca="1" si="248"/>
        <v>0</v>
      </c>
    </row>
    <row r="7955" spans="1:23" s="36" customFormat="1" ht="18.75">
      <c r="A7955" s="34"/>
      <c r="B7955" s="39"/>
      <c r="C7955" s="39"/>
      <c r="D7955" s="35"/>
      <c r="E7955" s="40"/>
      <c r="F7955" s="39"/>
      <c r="G7955" s="39"/>
      <c r="H7955" s="39"/>
      <c r="I7955" s="34"/>
      <c r="J7955" s="34"/>
      <c r="K7955" s="34"/>
      <c r="L7955" s="34"/>
      <c r="M7955" s="43" t="str">
        <f ca="1">IFERROR(OFFSET('Maximum minutes'!$C$1,T7955,MATCH(IF(G7955&lt;&gt;"",G7955,F7955),OFFSET('Maximum minutes'!$C$1,T7955-1,0,1,U7955+1),0)-1)*IF(OR(ISNUMBER(J7955),J7955="sans examen"),1,0)*IF(W7955&lt;MinDate,1,0),"")</f>
        <v/>
      </c>
      <c r="N7955" s="36">
        <f t="shared" ca="1" si="249"/>
        <v>0</v>
      </c>
      <c r="O7955" s="36" t="e">
        <f ca="1">LEFT(OFFSET(Lists!$Q$2,MATCH(E7955,Lists!$R$3:$R$19,0),0),4)</f>
        <v>#N/A</v>
      </c>
      <c r="P7955" s="36" t="e">
        <f ca="1">MATCH(O7955,Lists!$S$2:$S$640,1)</f>
        <v>#N/A</v>
      </c>
      <c r="Q7955" s="36" t="e">
        <f ca="1">MATCH(LEFT(OFFSET(Lists!$Q$2,MATCH(E7955,Lists!$R$3:$R$19,0)+1,0),4),Lists!$S$3:$S$640,1)</f>
        <v>#N/A</v>
      </c>
      <c r="R7955" s="36" t="e">
        <f ca="1">LEFT(OFFSET(Lists!$S$2,P7955-1+MATCH(F7955,OFFSET(Lists!$T$3,P7955-1,0,Q7955-P7955+1),0),0),6)</f>
        <v>#N/A</v>
      </c>
      <c r="S7955" s="36" t="e">
        <f ca="1">VLOOKUP(R7955,Lists!B:D,3,FALSE)</f>
        <v>#N/A</v>
      </c>
      <c r="T7955" s="36" t="str">
        <f>IF(F7955&lt;&gt;"",MATCH(R7955,'Maximum minutes'!B:B,0),"")</f>
        <v/>
      </c>
      <c r="U7955" s="36">
        <f ca="1">IF(F7955&lt;&gt;"",COUNTA(OFFSET('Maximum minutes'!$C$1,'Annexe A1 Cours'!T7955,0,1,50)),0)</f>
        <v>0</v>
      </c>
      <c r="V7955" s="37">
        <f ca="1">IFERROR(OFFSET('Maximum minutes'!$C$1,T7955+1,-1+MATCH(G7955,OFFSET('Maximum minutes'!$C$1,T7955-1,0,1,50),0)),0)</f>
        <v>0</v>
      </c>
      <c r="W7955" s="38">
        <f t="shared" ca="1" si="248"/>
        <v>0</v>
      </c>
    </row>
    <row r="7956" spans="1:23" s="36" customFormat="1" ht="18.75">
      <c r="A7956" s="34"/>
      <c r="B7956" s="39"/>
      <c r="C7956" s="39"/>
      <c r="D7956" s="35"/>
      <c r="E7956" s="40"/>
      <c r="F7956" s="39"/>
      <c r="G7956" s="39"/>
      <c r="H7956" s="39"/>
      <c r="I7956" s="34"/>
      <c r="J7956" s="34"/>
      <c r="K7956" s="34"/>
      <c r="L7956" s="34"/>
      <c r="M7956" s="43" t="str">
        <f ca="1">IFERROR(OFFSET('Maximum minutes'!$C$1,T7956,MATCH(IF(G7956&lt;&gt;"",G7956,F7956),OFFSET('Maximum minutes'!$C$1,T7956-1,0,1,U7956+1),0)-1)*IF(OR(ISNUMBER(J7956),J7956="sans examen"),1,0)*IF(W7956&lt;MinDate,1,0),"")</f>
        <v/>
      </c>
      <c r="N7956" s="36">
        <f t="shared" ca="1" si="249"/>
        <v>0</v>
      </c>
      <c r="O7956" s="36" t="e">
        <f ca="1">LEFT(OFFSET(Lists!$Q$2,MATCH(E7956,Lists!$R$3:$R$19,0),0),4)</f>
        <v>#N/A</v>
      </c>
      <c r="P7956" s="36" t="e">
        <f ca="1">MATCH(O7956,Lists!$S$2:$S$640,1)</f>
        <v>#N/A</v>
      </c>
      <c r="Q7956" s="36" t="e">
        <f ca="1">MATCH(LEFT(OFFSET(Lists!$Q$2,MATCH(E7956,Lists!$R$3:$R$19,0)+1,0),4),Lists!$S$3:$S$640,1)</f>
        <v>#N/A</v>
      </c>
      <c r="R7956" s="36" t="e">
        <f ca="1">LEFT(OFFSET(Lists!$S$2,P7956-1+MATCH(F7956,OFFSET(Lists!$T$3,P7956-1,0,Q7956-P7956+1),0),0),6)</f>
        <v>#N/A</v>
      </c>
      <c r="S7956" s="36" t="e">
        <f ca="1">VLOOKUP(R7956,Lists!B:D,3,FALSE)</f>
        <v>#N/A</v>
      </c>
      <c r="T7956" s="36" t="str">
        <f>IF(F7956&lt;&gt;"",MATCH(R7956,'Maximum minutes'!B:B,0),"")</f>
        <v/>
      </c>
      <c r="U7956" s="36">
        <f ca="1">IF(F7956&lt;&gt;"",COUNTA(OFFSET('Maximum minutes'!$C$1,'Annexe A1 Cours'!T7956,0,1,50)),0)</f>
        <v>0</v>
      </c>
      <c r="V7956" s="37">
        <f ca="1">IFERROR(OFFSET('Maximum minutes'!$C$1,T7956+1,-1+MATCH(G7956,OFFSET('Maximum minutes'!$C$1,T7956-1,0,1,50),0)),0)</f>
        <v>0</v>
      </c>
      <c r="W7956" s="38">
        <f t="shared" ca="1" si="248"/>
        <v>0</v>
      </c>
    </row>
    <row r="7957" spans="1:23" s="36" customFormat="1" ht="18.75">
      <c r="A7957" s="34"/>
      <c r="B7957" s="39"/>
      <c r="C7957" s="39"/>
      <c r="D7957" s="35"/>
      <c r="E7957" s="40"/>
      <c r="F7957" s="39"/>
      <c r="G7957" s="39"/>
      <c r="H7957" s="39"/>
      <c r="I7957" s="34"/>
      <c r="J7957" s="34"/>
      <c r="K7957" s="34"/>
      <c r="L7957" s="34"/>
      <c r="M7957" s="43" t="str">
        <f ca="1">IFERROR(OFFSET('Maximum minutes'!$C$1,T7957,MATCH(IF(G7957&lt;&gt;"",G7957,F7957),OFFSET('Maximum minutes'!$C$1,T7957-1,0,1,U7957+1),0)-1)*IF(OR(ISNUMBER(J7957),J7957="sans examen"),1,0)*IF(W7957&lt;MinDate,1,0),"")</f>
        <v/>
      </c>
      <c r="N7957" s="36">
        <f t="shared" ca="1" si="249"/>
        <v>0</v>
      </c>
      <c r="O7957" s="36" t="e">
        <f ca="1">LEFT(OFFSET(Lists!$Q$2,MATCH(E7957,Lists!$R$3:$R$19,0),0),4)</f>
        <v>#N/A</v>
      </c>
      <c r="P7957" s="36" t="e">
        <f ca="1">MATCH(O7957,Lists!$S$2:$S$640,1)</f>
        <v>#N/A</v>
      </c>
      <c r="Q7957" s="36" t="e">
        <f ca="1">MATCH(LEFT(OFFSET(Lists!$Q$2,MATCH(E7957,Lists!$R$3:$R$19,0)+1,0),4),Lists!$S$3:$S$640,1)</f>
        <v>#N/A</v>
      </c>
      <c r="R7957" s="36" t="e">
        <f ca="1">LEFT(OFFSET(Lists!$S$2,P7957-1+MATCH(F7957,OFFSET(Lists!$T$3,P7957-1,0,Q7957-P7957+1),0),0),6)</f>
        <v>#N/A</v>
      </c>
      <c r="S7957" s="36" t="e">
        <f ca="1">VLOOKUP(R7957,Lists!B:D,3,FALSE)</f>
        <v>#N/A</v>
      </c>
      <c r="T7957" s="36" t="str">
        <f>IF(F7957&lt;&gt;"",MATCH(R7957,'Maximum minutes'!B:B,0),"")</f>
        <v/>
      </c>
      <c r="U7957" s="36">
        <f ca="1">IF(F7957&lt;&gt;"",COUNTA(OFFSET('Maximum minutes'!$C$1,'Annexe A1 Cours'!T7957,0,1,50)),0)</f>
        <v>0</v>
      </c>
      <c r="V7957" s="37">
        <f ca="1">IFERROR(OFFSET('Maximum minutes'!$C$1,T7957+1,-1+MATCH(G7957,OFFSET('Maximum minutes'!$C$1,T7957-1,0,1,50),0)),0)</f>
        <v>0</v>
      </c>
      <c r="W7957" s="38">
        <f t="shared" ca="1" si="248"/>
        <v>0</v>
      </c>
    </row>
    <row r="7958" spans="1:23" s="36" customFormat="1" ht="18.75">
      <c r="A7958" s="34"/>
      <c r="B7958" s="39"/>
      <c r="C7958" s="39"/>
      <c r="D7958" s="35"/>
      <c r="E7958" s="40"/>
      <c r="F7958" s="39"/>
      <c r="G7958" s="39"/>
      <c r="H7958" s="39"/>
      <c r="I7958" s="34"/>
      <c r="J7958" s="34"/>
      <c r="K7958" s="34"/>
      <c r="L7958" s="34"/>
      <c r="M7958" s="43" t="str">
        <f ca="1">IFERROR(OFFSET('Maximum minutes'!$C$1,T7958,MATCH(IF(G7958&lt;&gt;"",G7958,F7958),OFFSET('Maximum minutes'!$C$1,T7958-1,0,1,U7958+1),0)-1)*IF(OR(ISNUMBER(J7958),J7958="sans examen"),1,0)*IF(W7958&lt;MinDate,1,0),"")</f>
        <v/>
      </c>
      <c r="N7958" s="36">
        <f t="shared" ca="1" si="249"/>
        <v>0</v>
      </c>
      <c r="O7958" s="36" t="e">
        <f ca="1">LEFT(OFFSET(Lists!$Q$2,MATCH(E7958,Lists!$R$3:$R$19,0),0),4)</f>
        <v>#N/A</v>
      </c>
      <c r="P7958" s="36" t="e">
        <f ca="1">MATCH(O7958,Lists!$S$2:$S$640,1)</f>
        <v>#N/A</v>
      </c>
      <c r="Q7958" s="36" t="e">
        <f ca="1">MATCH(LEFT(OFFSET(Lists!$Q$2,MATCH(E7958,Lists!$R$3:$R$19,0)+1,0),4),Lists!$S$3:$S$640,1)</f>
        <v>#N/A</v>
      </c>
      <c r="R7958" s="36" t="e">
        <f ca="1">LEFT(OFFSET(Lists!$S$2,P7958-1+MATCH(F7958,OFFSET(Lists!$T$3,P7958-1,0,Q7958-P7958+1),0),0),6)</f>
        <v>#N/A</v>
      </c>
      <c r="S7958" s="36" t="e">
        <f ca="1">VLOOKUP(R7958,Lists!B:D,3,FALSE)</f>
        <v>#N/A</v>
      </c>
      <c r="T7958" s="36" t="str">
        <f>IF(F7958&lt;&gt;"",MATCH(R7958,'Maximum minutes'!B:B,0),"")</f>
        <v/>
      </c>
      <c r="U7958" s="36">
        <f ca="1">IF(F7958&lt;&gt;"",COUNTA(OFFSET('Maximum minutes'!$C$1,'Annexe A1 Cours'!T7958,0,1,50)),0)</f>
        <v>0</v>
      </c>
      <c r="V7958" s="37">
        <f ca="1">IFERROR(OFFSET('Maximum minutes'!$C$1,T7958+1,-1+MATCH(G7958,OFFSET('Maximum minutes'!$C$1,T7958-1,0,1,50),0)),0)</f>
        <v>0</v>
      </c>
      <c r="W7958" s="38">
        <f t="shared" ca="1" si="248"/>
        <v>0</v>
      </c>
    </row>
    <row r="7959" spans="1:23" s="36" customFormat="1" ht="18.75">
      <c r="A7959" s="34"/>
      <c r="B7959" s="39"/>
      <c r="C7959" s="39"/>
      <c r="D7959" s="35"/>
      <c r="E7959" s="40"/>
      <c r="F7959" s="39"/>
      <c r="G7959" s="39"/>
      <c r="H7959" s="39"/>
      <c r="I7959" s="34"/>
      <c r="J7959" s="34"/>
      <c r="K7959" s="34"/>
      <c r="L7959" s="34"/>
      <c r="M7959" s="43" t="str">
        <f ca="1">IFERROR(OFFSET('Maximum minutes'!$C$1,T7959,MATCH(IF(G7959&lt;&gt;"",G7959,F7959),OFFSET('Maximum minutes'!$C$1,T7959-1,0,1,U7959+1),0)-1)*IF(OR(ISNUMBER(J7959),J7959="sans examen"),1,0)*IF(W7959&lt;MinDate,1,0),"")</f>
        <v/>
      </c>
      <c r="N7959" s="36">
        <f t="shared" ca="1" si="249"/>
        <v>0</v>
      </c>
      <c r="O7959" s="36" t="e">
        <f ca="1">LEFT(OFFSET(Lists!$Q$2,MATCH(E7959,Lists!$R$3:$R$19,0),0),4)</f>
        <v>#N/A</v>
      </c>
      <c r="P7959" s="36" t="e">
        <f ca="1">MATCH(O7959,Lists!$S$2:$S$640,1)</f>
        <v>#N/A</v>
      </c>
      <c r="Q7959" s="36" t="e">
        <f ca="1">MATCH(LEFT(OFFSET(Lists!$Q$2,MATCH(E7959,Lists!$R$3:$R$19,0)+1,0),4),Lists!$S$3:$S$640,1)</f>
        <v>#N/A</v>
      </c>
      <c r="R7959" s="36" t="e">
        <f ca="1">LEFT(OFFSET(Lists!$S$2,P7959-1+MATCH(F7959,OFFSET(Lists!$T$3,P7959-1,0,Q7959-P7959+1),0),0),6)</f>
        <v>#N/A</v>
      </c>
      <c r="S7959" s="36" t="e">
        <f ca="1">VLOOKUP(R7959,Lists!B:D,3,FALSE)</f>
        <v>#N/A</v>
      </c>
      <c r="T7959" s="36" t="str">
        <f>IF(F7959&lt;&gt;"",MATCH(R7959,'Maximum minutes'!B:B,0),"")</f>
        <v/>
      </c>
      <c r="U7959" s="36">
        <f ca="1">IF(F7959&lt;&gt;"",COUNTA(OFFSET('Maximum minutes'!$C$1,'Annexe A1 Cours'!T7959,0,1,50)),0)</f>
        <v>0</v>
      </c>
      <c r="V7959" s="37">
        <f ca="1">IFERROR(OFFSET('Maximum minutes'!$C$1,T7959+1,-1+MATCH(G7959,OFFSET('Maximum minutes'!$C$1,T7959-1,0,1,50),0)),0)</f>
        <v>0</v>
      </c>
      <c r="W7959" s="38">
        <f t="shared" ca="1" si="248"/>
        <v>0</v>
      </c>
    </row>
    <row r="7960" spans="1:23" s="36" customFormat="1" ht="18.75">
      <c r="A7960" s="34"/>
      <c r="B7960" s="39"/>
      <c r="C7960" s="39"/>
      <c r="D7960" s="35"/>
      <c r="E7960" s="40"/>
      <c r="F7960" s="39"/>
      <c r="G7960" s="39"/>
      <c r="H7960" s="39"/>
      <c r="I7960" s="34"/>
      <c r="J7960" s="34"/>
      <c r="K7960" s="34"/>
      <c r="L7960" s="34"/>
      <c r="M7960" s="43" t="str">
        <f ca="1">IFERROR(OFFSET('Maximum minutes'!$C$1,T7960,MATCH(IF(G7960&lt;&gt;"",G7960,F7960),OFFSET('Maximum minutes'!$C$1,T7960-1,0,1,U7960+1),0)-1)*IF(OR(ISNUMBER(J7960),J7960="sans examen"),1,0)*IF(W7960&lt;MinDate,1,0),"")</f>
        <v/>
      </c>
      <c r="N7960" s="36">
        <f t="shared" ca="1" si="249"/>
        <v>0</v>
      </c>
      <c r="O7960" s="36" t="e">
        <f ca="1">LEFT(OFFSET(Lists!$Q$2,MATCH(E7960,Lists!$R$3:$R$19,0),0),4)</f>
        <v>#N/A</v>
      </c>
      <c r="P7960" s="36" t="e">
        <f ca="1">MATCH(O7960,Lists!$S$2:$S$640,1)</f>
        <v>#N/A</v>
      </c>
      <c r="Q7960" s="36" t="e">
        <f ca="1">MATCH(LEFT(OFFSET(Lists!$Q$2,MATCH(E7960,Lists!$R$3:$R$19,0)+1,0),4),Lists!$S$3:$S$640,1)</f>
        <v>#N/A</v>
      </c>
      <c r="R7960" s="36" t="e">
        <f ca="1">LEFT(OFFSET(Lists!$S$2,P7960-1+MATCH(F7960,OFFSET(Lists!$T$3,P7960-1,0,Q7960-P7960+1),0),0),6)</f>
        <v>#N/A</v>
      </c>
      <c r="S7960" s="36" t="e">
        <f ca="1">VLOOKUP(R7960,Lists!B:D,3,FALSE)</f>
        <v>#N/A</v>
      </c>
      <c r="T7960" s="36" t="str">
        <f>IF(F7960&lt;&gt;"",MATCH(R7960,'Maximum minutes'!B:B,0),"")</f>
        <v/>
      </c>
      <c r="U7960" s="36">
        <f ca="1">IF(F7960&lt;&gt;"",COUNTA(OFFSET('Maximum minutes'!$C$1,'Annexe A1 Cours'!T7960,0,1,50)),0)</f>
        <v>0</v>
      </c>
      <c r="V7960" s="37">
        <f ca="1">IFERROR(OFFSET('Maximum minutes'!$C$1,T7960+1,-1+MATCH(G7960,OFFSET('Maximum minutes'!$C$1,T7960-1,0,1,50),0)),0)</f>
        <v>0</v>
      </c>
      <c r="W7960" s="38">
        <f t="shared" ca="1" si="248"/>
        <v>0</v>
      </c>
    </row>
    <row r="7961" spans="1:23" s="36" customFormat="1" ht="18.75">
      <c r="A7961" s="34"/>
      <c r="B7961" s="39"/>
      <c r="C7961" s="39"/>
      <c r="D7961" s="35"/>
      <c r="E7961" s="40"/>
      <c r="F7961" s="39"/>
      <c r="G7961" s="39"/>
      <c r="H7961" s="39"/>
      <c r="I7961" s="34"/>
      <c r="J7961" s="34"/>
      <c r="K7961" s="34"/>
      <c r="L7961" s="34"/>
      <c r="M7961" s="43" t="str">
        <f ca="1">IFERROR(OFFSET('Maximum minutes'!$C$1,T7961,MATCH(IF(G7961&lt;&gt;"",G7961,F7961),OFFSET('Maximum minutes'!$C$1,T7961-1,0,1,U7961+1),0)-1)*IF(OR(ISNUMBER(J7961),J7961="sans examen"),1,0)*IF(W7961&lt;MinDate,1,0),"")</f>
        <v/>
      </c>
      <c r="N7961" s="36">
        <f t="shared" ca="1" si="249"/>
        <v>0</v>
      </c>
      <c r="O7961" s="36" t="e">
        <f ca="1">LEFT(OFFSET(Lists!$Q$2,MATCH(E7961,Lists!$R$3:$R$19,0),0),4)</f>
        <v>#N/A</v>
      </c>
      <c r="P7961" s="36" t="e">
        <f ca="1">MATCH(O7961,Lists!$S$2:$S$640,1)</f>
        <v>#N/A</v>
      </c>
      <c r="Q7961" s="36" t="e">
        <f ca="1">MATCH(LEFT(OFFSET(Lists!$Q$2,MATCH(E7961,Lists!$R$3:$R$19,0)+1,0),4),Lists!$S$3:$S$640,1)</f>
        <v>#N/A</v>
      </c>
      <c r="R7961" s="36" t="e">
        <f ca="1">LEFT(OFFSET(Lists!$S$2,P7961-1+MATCH(F7961,OFFSET(Lists!$T$3,P7961-1,0,Q7961-P7961+1),0),0),6)</f>
        <v>#N/A</v>
      </c>
      <c r="S7961" s="36" t="e">
        <f ca="1">VLOOKUP(R7961,Lists!B:D,3,FALSE)</f>
        <v>#N/A</v>
      </c>
      <c r="T7961" s="36" t="str">
        <f>IF(F7961&lt;&gt;"",MATCH(R7961,'Maximum minutes'!B:B,0),"")</f>
        <v/>
      </c>
      <c r="U7961" s="36">
        <f ca="1">IF(F7961&lt;&gt;"",COUNTA(OFFSET('Maximum minutes'!$C$1,'Annexe A1 Cours'!T7961,0,1,50)),0)</f>
        <v>0</v>
      </c>
      <c r="V7961" s="37">
        <f ca="1">IFERROR(OFFSET('Maximum minutes'!$C$1,T7961+1,-1+MATCH(G7961,OFFSET('Maximum minutes'!$C$1,T7961-1,0,1,50),0)),0)</f>
        <v>0</v>
      </c>
      <c r="W7961" s="38">
        <f t="shared" ca="1" si="248"/>
        <v>0</v>
      </c>
    </row>
    <row r="7962" spans="1:23" s="36" customFormat="1" ht="18.75">
      <c r="A7962" s="34"/>
      <c r="B7962" s="39"/>
      <c r="C7962" s="39"/>
      <c r="D7962" s="35"/>
      <c r="E7962" s="40"/>
      <c r="F7962" s="39"/>
      <c r="G7962" s="39"/>
      <c r="H7962" s="39"/>
      <c r="I7962" s="34"/>
      <c r="J7962" s="34"/>
      <c r="K7962" s="34"/>
      <c r="L7962" s="34"/>
      <c r="M7962" s="43" t="str">
        <f ca="1">IFERROR(OFFSET('Maximum minutes'!$C$1,T7962,MATCH(IF(G7962&lt;&gt;"",G7962,F7962),OFFSET('Maximum minutes'!$C$1,T7962-1,0,1,U7962+1),0)-1)*IF(OR(ISNUMBER(J7962),J7962="sans examen"),1,0)*IF(W7962&lt;MinDate,1,0),"")</f>
        <v/>
      </c>
      <c r="N7962" s="36">
        <f t="shared" ca="1" si="249"/>
        <v>0</v>
      </c>
      <c r="O7962" s="36" t="e">
        <f ca="1">LEFT(OFFSET(Lists!$Q$2,MATCH(E7962,Lists!$R$3:$R$19,0),0),4)</f>
        <v>#N/A</v>
      </c>
      <c r="P7962" s="36" t="e">
        <f ca="1">MATCH(O7962,Lists!$S$2:$S$640,1)</f>
        <v>#N/A</v>
      </c>
      <c r="Q7962" s="36" t="e">
        <f ca="1">MATCH(LEFT(OFFSET(Lists!$Q$2,MATCH(E7962,Lists!$R$3:$R$19,0)+1,0),4),Lists!$S$3:$S$640,1)</f>
        <v>#N/A</v>
      </c>
      <c r="R7962" s="36" t="e">
        <f ca="1">LEFT(OFFSET(Lists!$S$2,P7962-1+MATCH(F7962,OFFSET(Lists!$T$3,P7962-1,0,Q7962-P7962+1),0),0),6)</f>
        <v>#N/A</v>
      </c>
      <c r="S7962" s="36" t="e">
        <f ca="1">VLOOKUP(R7962,Lists!B:D,3,FALSE)</f>
        <v>#N/A</v>
      </c>
      <c r="T7962" s="36" t="str">
        <f>IF(F7962&lt;&gt;"",MATCH(R7962,'Maximum minutes'!B:B,0),"")</f>
        <v/>
      </c>
      <c r="U7962" s="36">
        <f ca="1">IF(F7962&lt;&gt;"",COUNTA(OFFSET('Maximum minutes'!$C$1,'Annexe A1 Cours'!T7962,0,1,50)),0)</f>
        <v>0</v>
      </c>
      <c r="V7962" s="37">
        <f ca="1">IFERROR(OFFSET('Maximum minutes'!$C$1,T7962+1,-1+MATCH(G7962,OFFSET('Maximum minutes'!$C$1,T7962-1,0,1,50),0)),0)</f>
        <v>0</v>
      </c>
      <c r="W7962" s="38">
        <f t="shared" ca="1" si="248"/>
        <v>0</v>
      </c>
    </row>
    <row r="7963" spans="1:23" s="36" customFormat="1" ht="18.75">
      <c r="A7963" s="34"/>
      <c r="B7963" s="39"/>
      <c r="C7963" s="39"/>
      <c r="D7963" s="35"/>
      <c r="E7963" s="40"/>
      <c r="F7963" s="39"/>
      <c r="G7963" s="39"/>
      <c r="H7963" s="39"/>
      <c r="I7963" s="34"/>
      <c r="J7963" s="34"/>
      <c r="K7963" s="34"/>
      <c r="L7963" s="34"/>
      <c r="M7963" s="43" t="str">
        <f ca="1">IFERROR(OFFSET('Maximum minutes'!$C$1,T7963,MATCH(IF(G7963&lt;&gt;"",G7963,F7963),OFFSET('Maximum minutes'!$C$1,T7963-1,0,1,U7963+1),0)-1)*IF(OR(ISNUMBER(J7963),J7963="sans examen"),1,0)*IF(W7963&lt;MinDate,1,0),"")</f>
        <v/>
      </c>
      <c r="N7963" s="36">
        <f t="shared" ca="1" si="249"/>
        <v>0</v>
      </c>
      <c r="O7963" s="36" t="e">
        <f ca="1">LEFT(OFFSET(Lists!$Q$2,MATCH(E7963,Lists!$R$3:$R$19,0),0),4)</f>
        <v>#N/A</v>
      </c>
      <c r="P7963" s="36" t="e">
        <f ca="1">MATCH(O7963,Lists!$S$2:$S$640,1)</f>
        <v>#N/A</v>
      </c>
      <c r="Q7963" s="36" t="e">
        <f ca="1">MATCH(LEFT(OFFSET(Lists!$Q$2,MATCH(E7963,Lists!$R$3:$R$19,0)+1,0),4),Lists!$S$3:$S$640,1)</f>
        <v>#N/A</v>
      </c>
      <c r="R7963" s="36" t="e">
        <f ca="1">LEFT(OFFSET(Lists!$S$2,P7963-1+MATCH(F7963,OFFSET(Lists!$T$3,P7963-1,0,Q7963-P7963+1),0),0),6)</f>
        <v>#N/A</v>
      </c>
      <c r="S7963" s="36" t="e">
        <f ca="1">VLOOKUP(R7963,Lists!B:D,3,FALSE)</f>
        <v>#N/A</v>
      </c>
      <c r="T7963" s="36" t="str">
        <f>IF(F7963&lt;&gt;"",MATCH(R7963,'Maximum minutes'!B:B,0),"")</f>
        <v/>
      </c>
      <c r="U7963" s="36">
        <f ca="1">IF(F7963&lt;&gt;"",COUNTA(OFFSET('Maximum minutes'!$C$1,'Annexe A1 Cours'!T7963,0,1,50)),0)</f>
        <v>0</v>
      </c>
      <c r="V7963" s="37">
        <f ca="1">IFERROR(OFFSET('Maximum minutes'!$C$1,T7963+1,-1+MATCH(G7963,OFFSET('Maximum minutes'!$C$1,T7963-1,0,1,50),0)),0)</f>
        <v>0</v>
      </c>
      <c r="W7963" s="38">
        <f t="shared" ca="1" si="248"/>
        <v>0</v>
      </c>
    </row>
    <row r="7964" spans="1:23" s="36" customFormat="1" ht="18.75">
      <c r="A7964" s="34"/>
      <c r="B7964" s="39"/>
      <c r="C7964" s="39"/>
      <c r="D7964" s="35"/>
      <c r="E7964" s="40"/>
      <c r="F7964" s="39"/>
      <c r="G7964" s="39"/>
      <c r="H7964" s="39"/>
      <c r="I7964" s="34"/>
      <c r="J7964" s="34"/>
      <c r="K7964" s="34"/>
      <c r="L7964" s="34"/>
      <c r="M7964" s="43" t="str">
        <f ca="1">IFERROR(OFFSET('Maximum minutes'!$C$1,T7964,MATCH(IF(G7964&lt;&gt;"",G7964,F7964),OFFSET('Maximum minutes'!$C$1,T7964-1,0,1,U7964+1),0)-1)*IF(OR(ISNUMBER(J7964),J7964="sans examen"),1,0)*IF(W7964&lt;MinDate,1,0),"")</f>
        <v/>
      </c>
      <c r="N7964" s="36">
        <f t="shared" ca="1" si="249"/>
        <v>0</v>
      </c>
      <c r="O7964" s="36" t="e">
        <f ca="1">LEFT(OFFSET(Lists!$Q$2,MATCH(E7964,Lists!$R$3:$R$19,0),0),4)</f>
        <v>#N/A</v>
      </c>
      <c r="P7964" s="36" t="e">
        <f ca="1">MATCH(O7964,Lists!$S$2:$S$640,1)</f>
        <v>#N/A</v>
      </c>
      <c r="Q7964" s="36" t="e">
        <f ca="1">MATCH(LEFT(OFFSET(Lists!$Q$2,MATCH(E7964,Lists!$R$3:$R$19,0)+1,0),4),Lists!$S$3:$S$640,1)</f>
        <v>#N/A</v>
      </c>
      <c r="R7964" s="36" t="e">
        <f ca="1">LEFT(OFFSET(Lists!$S$2,P7964-1+MATCH(F7964,OFFSET(Lists!$T$3,P7964-1,0,Q7964-P7964+1),0),0),6)</f>
        <v>#N/A</v>
      </c>
      <c r="S7964" s="36" t="e">
        <f ca="1">VLOOKUP(R7964,Lists!B:D,3,FALSE)</f>
        <v>#N/A</v>
      </c>
      <c r="T7964" s="36" t="str">
        <f>IF(F7964&lt;&gt;"",MATCH(R7964,'Maximum minutes'!B:B,0),"")</f>
        <v/>
      </c>
      <c r="U7964" s="36">
        <f ca="1">IF(F7964&lt;&gt;"",COUNTA(OFFSET('Maximum minutes'!$C$1,'Annexe A1 Cours'!T7964,0,1,50)),0)</f>
        <v>0</v>
      </c>
      <c r="V7964" s="37">
        <f ca="1">IFERROR(OFFSET('Maximum minutes'!$C$1,T7964+1,-1+MATCH(G7964,OFFSET('Maximum minutes'!$C$1,T7964-1,0,1,50),0)),0)</f>
        <v>0</v>
      </c>
      <c r="W7964" s="38">
        <f t="shared" ca="1" si="248"/>
        <v>0</v>
      </c>
    </row>
    <row r="7965" spans="1:23" s="36" customFormat="1" ht="18.75">
      <c r="A7965" s="34"/>
      <c r="B7965" s="39"/>
      <c r="C7965" s="39"/>
      <c r="D7965" s="35"/>
      <c r="E7965" s="40"/>
      <c r="F7965" s="39"/>
      <c r="G7965" s="39"/>
      <c r="H7965" s="39"/>
      <c r="I7965" s="34"/>
      <c r="J7965" s="34"/>
      <c r="K7965" s="34"/>
      <c r="L7965" s="34"/>
      <c r="M7965" s="43" t="str">
        <f ca="1">IFERROR(OFFSET('Maximum minutes'!$C$1,T7965,MATCH(IF(G7965&lt;&gt;"",G7965,F7965),OFFSET('Maximum minutes'!$C$1,T7965-1,0,1,U7965+1),0)-1)*IF(OR(ISNUMBER(J7965),J7965="sans examen"),1,0)*IF(W7965&lt;MinDate,1,0),"")</f>
        <v/>
      </c>
      <c r="N7965" s="36">
        <f t="shared" ca="1" si="249"/>
        <v>0</v>
      </c>
      <c r="O7965" s="36" t="e">
        <f ca="1">LEFT(OFFSET(Lists!$Q$2,MATCH(E7965,Lists!$R$3:$R$19,0),0),4)</f>
        <v>#N/A</v>
      </c>
      <c r="P7965" s="36" t="e">
        <f ca="1">MATCH(O7965,Lists!$S$2:$S$640,1)</f>
        <v>#N/A</v>
      </c>
      <c r="Q7965" s="36" t="e">
        <f ca="1">MATCH(LEFT(OFFSET(Lists!$Q$2,MATCH(E7965,Lists!$R$3:$R$19,0)+1,0),4),Lists!$S$3:$S$640,1)</f>
        <v>#N/A</v>
      </c>
      <c r="R7965" s="36" t="e">
        <f ca="1">LEFT(OFFSET(Lists!$S$2,P7965-1+MATCH(F7965,OFFSET(Lists!$T$3,P7965-1,0,Q7965-P7965+1),0),0),6)</f>
        <v>#N/A</v>
      </c>
      <c r="S7965" s="36" t="e">
        <f ca="1">VLOOKUP(R7965,Lists!B:D,3,FALSE)</f>
        <v>#N/A</v>
      </c>
      <c r="T7965" s="36" t="str">
        <f>IF(F7965&lt;&gt;"",MATCH(R7965,'Maximum minutes'!B:B,0),"")</f>
        <v/>
      </c>
      <c r="U7965" s="36">
        <f ca="1">IF(F7965&lt;&gt;"",COUNTA(OFFSET('Maximum minutes'!$C$1,'Annexe A1 Cours'!T7965,0,1,50)),0)</f>
        <v>0</v>
      </c>
      <c r="V7965" s="37">
        <f ca="1">IFERROR(OFFSET('Maximum minutes'!$C$1,T7965+1,-1+MATCH(G7965,OFFSET('Maximum minutes'!$C$1,T7965-1,0,1,50),0)),0)</f>
        <v>0</v>
      </c>
      <c r="W7965" s="38">
        <f t="shared" ca="1" si="248"/>
        <v>0</v>
      </c>
    </row>
    <row r="7966" spans="1:23" s="36" customFormat="1" ht="18.75">
      <c r="A7966" s="34"/>
      <c r="B7966" s="39"/>
      <c r="C7966" s="39"/>
      <c r="D7966" s="35"/>
      <c r="E7966" s="40"/>
      <c r="F7966" s="39"/>
      <c r="G7966" s="39"/>
      <c r="H7966" s="39"/>
      <c r="I7966" s="34"/>
      <c r="J7966" s="34"/>
      <c r="K7966" s="34"/>
      <c r="L7966" s="34"/>
      <c r="M7966" s="43" t="str">
        <f ca="1">IFERROR(OFFSET('Maximum minutes'!$C$1,T7966,MATCH(IF(G7966&lt;&gt;"",G7966,F7966),OFFSET('Maximum minutes'!$C$1,T7966-1,0,1,U7966+1),0)-1)*IF(OR(ISNUMBER(J7966),J7966="sans examen"),1,0)*IF(W7966&lt;MinDate,1,0),"")</f>
        <v/>
      </c>
      <c r="N7966" s="36">
        <f t="shared" ca="1" si="249"/>
        <v>0</v>
      </c>
      <c r="O7966" s="36" t="e">
        <f ca="1">LEFT(OFFSET(Lists!$Q$2,MATCH(E7966,Lists!$R$3:$R$19,0),0),4)</f>
        <v>#N/A</v>
      </c>
      <c r="P7966" s="36" t="e">
        <f ca="1">MATCH(O7966,Lists!$S$2:$S$640,1)</f>
        <v>#N/A</v>
      </c>
      <c r="Q7966" s="36" t="e">
        <f ca="1">MATCH(LEFT(OFFSET(Lists!$Q$2,MATCH(E7966,Lists!$R$3:$R$19,0)+1,0),4),Lists!$S$3:$S$640,1)</f>
        <v>#N/A</v>
      </c>
      <c r="R7966" s="36" t="e">
        <f ca="1">LEFT(OFFSET(Lists!$S$2,P7966-1+MATCH(F7966,OFFSET(Lists!$T$3,P7966-1,0,Q7966-P7966+1),0),0),6)</f>
        <v>#N/A</v>
      </c>
      <c r="S7966" s="36" t="e">
        <f ca="1">VLOOKUP(R7966,Lists!B:D,3,FALSE)</f>
        <v>#N/A</v>
      </c>
      <c r="T7966" s="36" t="str">
        <f>IF(F7966&lt;&gt;"",MATCH(R7966,'Maximum minutes'!B:B,0),"")</f>
        <v/>
      </c>
      <c r="U7966" s="36">
        <f ca="1">IF(F7966&lt;&gt;"",COUNTA(OFFSET('Maximum minutes'!$C$1,'Annexe A1 Cours'!T7966,0,1,50)),0)</f>
        <v>0</v>
      </c>
      <c r="V7966" s="37">
        <f ca="1">IFERROR(OFFSET('Maximum minutes'!$C$1,T7966+1,-1+MATCH(G7966,OFFSET('Maximum minutes'!$C$1,T7966-1,0,1,50),0)),0)</f>
        <v>0</v>
      </c>
      <c r="W7966" s="38">
        <f t="shared" ca="1" si="248"/>
        <v>0</v>
      </c>
    </row>
    <row r="7967" spans="1:23" s="36" customFormat="1" ht="18.75">
      <c r="A7967" s="34"/>
      <c r="B7967" s="39"/>
      <c r="C7967" s="39"/>
      <c r="D7967" s="35"/>
      <c r="E7967" s="40"/>
      <c r="F7967" s="39"/>
      <c r="G7967" s="39"/>
      <c r="H7967" s="39"/>
      <c r="I7967" s="34"/>
      <c r="J7967" s="34"/>
      <c r="K7967" s="34"/>
      <c r="L7967" s="34"/>
      <c r="M7967" s="43" t="str">
        <f ca="1">IFERROR(OFFSET('Maximum minutes'!$C$1,T7967,MATCH(IF(G7967&lt;&gt;"",G7967,F7967),OFFSET('Maximum minutes'!$C$1,T7967-1,0,1,U7967+1),0)-1)*IF(OR(ISNUMBER(J7967),J7967="sans examen"),1,0)*IF(W7967&lt;MinDate,1,0),"")</f>
        <v/>
      </c>
      <c r="N7967" s="36">
        <f t="shared" ca="1" si="249"/>
        <v>0</v>
      </c>
      <c r="O7967" s="36" t="e">
        <f ca="1">LEFT(OFFSET(Lists!$Q$2,MATCH(E7967,Lists!$R$3:$R$19,0),0),4)</f>
        <v>#N/A</v>
      </c>
      <c r="P7967" s="36" t="e">
        <f ca="1">MATCH(O7967,Lists!$S$2:$S$640,1)</f>
        <v>#N/A</v>
      </c>
      <c r="Q7967" s="36" t="e">
        <f ca="1">MATCH(LEFT(OFFSET(Lists!$Q$2,MATCH(E7967,Lists!$R$3:$R$19,0)+1,0),4),Lists!$S$3:$S$640,1)</f>
        <v>#N/A</v>
      </c>
      <c r="R7967" s="36" t="e">
        <f ca="1">LEFT(OFFSET(Lists!$S$2,P7967-1+MATCH(F7967,OFFSET(Lists!$T$3,P7967-1,0,Q7967-P7967+1),0),0),6)</f>
        <v>#N/A</v>
      </c>
      <c r="S7967" s="36" t="e">
        <f ca="1">VLOOKUP(R7967,Lists!B:D,3,FALSE)</f>
        <v>#N/A</v>
      </c>
      <c r="T7967" s="36" t="str">
        <f>IF(F7967&lt;&gt;"",MATCH(R7967,'Maximum minutes'!B:B,0),"")</f>
        <v/>
      </c>
      <c r="U7967" s="36">
        <f ca="1">IF(F7967&lt;&gt;"",COUNTA(OFFSET('Maximum minutes'!$C$1,'Annexe A1 Cours'!T7967,0,1,50)),0)</f>
        <v>0</v>
      </c>
      <c r="V7967" s="37">
        <f ca="1">IFERROR(OFFSET('Maximum minutes'!$C$1,T7967+1,-1+MATCH(G7967,OFFSET('Maximum minutes'!$C$1,T7967-1,0,1,50),0)),0)</f>
        <v>0</v>
      </c>
      <c r="W7967" s="38">
        <f t="shared" ca="1" si="248"/>
        <v>0</v>
      </c>
    </row>
    <row r="7968" spans="1:23" s="36" customFormat="1" ht="18.75">
      <c r="A7968" s="34"/>
      <c r="B7968" s="39"/>
      <c r="C7968" s="39"/>
      <c r="D7968" s="35"/>
      <c r="E7968" s="40"/>
      <c r="F7968" s="39"/>
      <c r="G7968" s="39"/>
      <c r="H7968" s="39"/>
      <c r="I7968" s="34"/>
      <c r="J7968" s="34"/>
      <c r="K7968" s="34"/>
      <c r="L7968" s="34"/>
      <c r="M7968" s="43" t="str">
        <f ca="1">IFERROR(OFFSET('Maximum minutes'!$C$1,T7968,MATCH(IF(G7968&lt;&gt;"",G7968,F7968),OFFSET('Maximum minutes'!$C$1,T7968-1,0,1,U7968+1),0)-1)*IF(OR(ISNUMBER(J7968),J7968="sans examen"),1,0)*IF(W7968&lt;MinDate,1,0),"")</f>
        <v/>
      </c>
      <c r="N7968" s="36">
        <f t="shared" ca="1" si="249"/>
        <v>0</v>
      </c>
      <c r="O7968" s="36" t="e">
        <f ca="1">LEFT(OFFSET(Lists!$Q$2,MATCH(E7968,Lists!$R$3:$R$19,0),0),4)</f>
        <v>#N/A</v>
      </c>
      <c r="P7968" s="36" t="e">
        <f ca="1">MATCH(O7968,Lists!$S$2:$S$640,1)</f>
        <v>#N/A</v>
      </c>
      <c r="Q7968" s="36" t="e">
        <f ca="1">MATCH(LEFT(OFFSET(Lists!$Q$2,MATCH(E7968,Lists!$R$3:$R$19,0)+1,0),4),Lists!$S$3:$S$640,1)</f>
        <v>#N/A</v>
      </c>
      <c r="R7968" s="36" t="e">
        <f ca="1">LEFT(OFFSET(Lists!$S$2,P7968-1+MATCH(F7968,OFFSET(Lists!$T$3,P7968-1,0,Q7968-P7968+1),0),0),6)</f>
        <v>#N/A</v>
      </c>
      <c r="S7968" s="36" t="e">
        <f ca="1">VLOOKUP(R7968,Lists!B:D,3,FALSE)</f>
        <v>#N/A</v>
      </c>
      <c r="T7968" s="36" t="str">
        <f>IF(F7968&lt;&gt;"",MATCH(R7968,'Maximum minutes'!B:B,0),"")</f>
        <v/>
      </c>
      <c r="U7968" s="36">
        <f ca="1">IF(F7968&lt;&gt;"",COUNTA(OFFSET('Maximum minutes'!$C$1,'Annexe A1 Cours'!T7968,0,1,50)),0)</f>
        <v>0</v>
      </c>
      <c r="V7968" s="37">
        <f ca="1">IFERROR(OFFSET('Maximum minutes'!$C$1,T7968+1,-1+MATCH(G7968,OFFSET('Maximum minutes'!$C$1,T7968-1,0,1,50),0)),0)</f>
        <v>0</v>
      </c>
      <c r="W7968" s="38">
        <f t="shared" ca="1" si="248"/>
        <v>0</v>
      </c>
    </row>
    <row r="7969" spans="1:23" s="36" customFormat="1" ht="18.75">
      <c r="A7969" s="34"/>
      <c r="B7969" s="39"/>
      <c r="C7969" s="39"/>
      <c r="D7969" s="35"/>
      <c r="E7969" s="40"/>
      <c r="F7969" s="39"/>
      <c r="G7969" s="39"/>
      <c r="H7969" s="39"/>
      <c r="I7969" s="34"/>
      <c r="J7969" s="34"/>
      <c r="K7969" s="34"/>
      <c r="L7969" s="34"/>
      <c r="M7969" s="43" t="str">
        <f ca="1">IFERROR(OFFSET('Maximum minutes'!$C$1,T7969,MATCH(IF(G7969&lt;&gt;"",G7969,F7969),OFFSET('Maximum minutes'!$C$1,T7969-1,0,1,U7969+1),0)-1)*IF(OR(ISNUMBER(J7969),J7969="sans examen"),1,0)*IF(W7969&lt;MinDate,1,0),"")</f>
        <v/>
      </c>
      <c r="N7969" s="36">
        <f t="shared" ca="1" si="249"/>
        <v>0</v>
      </c>
      <c r="O7969" s="36" t="e">
        <f ca="1">LEFT(OFFSET(Lists!$Q$2,MATCH(E7969,Lists!$R$3:$R$19,0),0),4)</f>
        <v>#N/A</v>
      </c>
      <c r="P7969" s="36" t="e">
        <f ca="1">MATCH(O7969,Lists!$S$2:$S$640,1)</f>
        <v>#N/A</v>
      </c>
      <c r="Q7969" s="36" t="e">
        <f ca="1">MATCH(LEFT(OFFSET(Lists!$Q$2,MATCH(E7969,Lists!$R$3:$R$19,0)+1,0),4),Lists!$S$3:$S$640,1)</f>
        <v>#N/A</v>
      </c>
      <c r="R7969" s="36" t="e">
        <f ca="1">LEFT(OFFSET(Lists!$S$2,P7969-1+MATCH(F7969,OFFSET(Lists!$T$3,P7969-1,0,Q7969-P7969+1),0),0),6)</f>
        <v>#N/A</v>
      </c>
      <c r="S7969" s="36" t="e">
        <f ca="1">VLOOKUP(R7969,Lists!B:D,3,FALSE)</f>
        <v>#N/A</v>
      </c>
      <c r="T7969" s="36" t="str">
        <f>IF(F7969&lt;&gt;"",MATCH(R7969,'Maximum minutes'!B:B,0),"")</f>
        <v/>
      </c>
      <c r="U7969" s="36">
        <f ca="1">IF(F7969&lt;&gt;"",COUNTA(OFFSET('Maximum minutes'!$C$1,'Annexe A1 Cours'!T7969,0,1,50)),0)</f>
        <v>0</v>
      </c>
      <c r="V7969" s="37">
        <f ca="1">IFERROR(OFFSET('Maximum minutes'!$C$1,T7969+1,-1+MATCH(G7969,OFFSET('Maximum minutes'!$C$1,T7969-1,0,1,50),0)),0)</f>
        <v>0</v>
      </c>
      <c r="W7969" s="38">
        <f t="shared" ca="1" si="248"/>
        <v>0</v>
      </c>
    </row>
    <row r="7970" spans="1:23" s="36" customFormat="1" ht="18.75">
      <c r="A7970" s="34"/>
      <c r="B7970" s="39"/>
      <c r="C7970" s="39"/>
      <c r="D7970" s="35"/>
      <c r="E7970" s="40"/>
      <c r="F7970" s="39"/>
      <c r="G7970" s="39"/>
      <c r="H7970" s="39"/>
      <c r="I7970" s="34"/>
      <c r="J7970" s="34"/>
      <c r="K7970" s="34"/>
      <c r="L7970" s="34"/>
      <c r="M7970" s="43" t="str">
        <f ca="1">IFERROR(OFFSET('Maximum minutes'!$C$1,T7970,MATCH(IF(G7970&lt;&gt;"",G7970,F7970),OFFSET('Maximum minutes'!$C$1,T7970-1,0,1,U7970+1),0)-1)*IF(OR(ISNUMBER(J7970),J7970="sans examen"),1,0)*IF(W7970&lt;MinDate,1,0),"")</f>
        <v/>
      </c>
      <c r="N7970" s="36">
        <f t="shared" ca="1" si="249"/>
        <v>0</v>
      </c>
      <c r="O7970" s="36" t="e">
        <f ca="1">LEFT(OFFSET(Lists!$Q$2,MATCH(E7970,Lists!$R$3:$R$19,0),0),4)</f>
        <v>#N/A</v>
      </c>
      <c r="P7970" s="36" t="e">
        <f ca="1">MATCH(O7970,Lists!$S$2:$S$640,1)</f>
        <v>#N/A</v>
      </c>
      <c r="Q7970" s="36" t="e">
        <f ca="1">MATCH(LEFT(OFFSET(Lists!$Q$2,MATCH(E7970,Lists!$R$3:$R$19,0)+1,0),4),Lists!$S$3:$S$640,1)</f>
        <v>#N/A</v>
      </c>
      <c r="R7970" s="36" t="e">
        <f ca="1">LEFT(OFFSET(Lists!$S$2,P7970-1+MATCH(F7970,OFFSET(Lists!$T$3,P7970-1,0,Q7970-P7970+1),0),0),6)</f>
        <v>#N/A</v>
      </c>
      <c r="S7970" s="36" t="e">
        <f ca="1">VLOOKUP(R7970,Lists!B:D,3,FALSE)</f>
        <v>#N/A</v>
      </c>
      <c r="T7970" s="36" t="str">
        <f>IF(F7970&lt;&gt;"",MATCH(R7970,'Maximum minutes'!B:B,0),"")</f>
        <v/>
      </c>
      <c r="U7970" s="36">
        <f ca="1">IF(F7970&lt;&gt;"",COUNTA(OFFSET('Maximum minutes'!$C$1,'Annexe A1 Cours'!T7970,0,1,50)),0)</f>
        <v>0</v>
      </c>
      <c r="V7970" s="37">
        <f ca="1">IFERROR(OFFSET('Maximum minutes'!$C$1,T7970+1,-1+MATCH(G7970,OFFSET('Maximum minutes'!$C$1,T7970-1,0,1,50),0)),0)</f>
        <v>0</v>
      </c>
      <c r="W7970" s="38">
        <f t="shared" ca="1" si="248"/>
        <v>0</v>
      </c>
    </row>
    <row r="7971" spans="1:23" s="36" customFormat="1" ht="18.75">
      <c r="A7971" s="34"/>
      <c r="B7971" s="39"/>
      <c r="C7971" s="39"/>
      <c r="D7971" s="35"/>
      <c r="E7971" s="40"/>
      <c r="F7971" s="39"/>
      <c r="G7971" s="39"/>
      <c r="H7971" s="39"/>
      <c r="I7971" s="34"/>
      <c r="J7971" s="34"/>
      <c r="K7971" s="34"/>
      <c r="L7971" s="34"/>
      <c r="M7971" s="43" t="str">
        <f ca="1">IFERROR(OFFSET('Maximum minutes'!$C$1,T7971,MATCH(IF(G7971&lt;&gt;"",G7971,F7971),OFFSET('Maximum minutes'!$C$1,T7971-1,0,1,U7971+1),0)-1)*IF(OR(ISNUMBER(J7971),J7971="sans examen"),1,0)*IF(W7971&lt;MinDate,1,0),"")</f>
        <v/>
      </c>
      <c r="N7971" s="36">
        <f t="shared" ca="1" si="249"/>
        <v>0</v>
      </c>
      <c r="O7971" s="36" t="e">
        <f ca="1">LEFT(OFFSET(Lists!$Q$2,MATCH(E7971,Lists!$R$3:$R$19,0),0),4)</f>
        <v>#N/A</v>
      </c>
      <c r="P7971" s="36" t="e">
        <f ca="1">MATCH(O7971,Lists!$S$2:$S$640,1)</f>
        <v>#N/A</v>
      </c>
      <c r="Q7971" s="36" t="e">
        <f ca="1">MATCH(LEFT(OFFSET(Lists!$Q$2,MATCH(E7971,Lists!$R$3:$R$19,0)+1,0),4),Lists!$S$3:$S$640,1)</f>
        <v>#N/A</v>
      </c>
      <c r="R7971" s="36" t="e">
        <f ca="1">LEFT(OFFSET(Lists!$S$2,P7971-1+MATCH(F7971,OFFSET(Lists!$T$3,P7971-1,0,Q7971-P7971+1),0),0),6)</f>
        <v>#N/A</v>
      </c>
      <c r="S7971" s="36" t="e">
        <f ca="1">VLOOKUP(R7971,Lists!B:D,3,FALSE)</f>
        <v>#N/A</v>
      </c>
      <c r="T7971" s="36" t="str">
        <f>IF(F7971&lt;&gt;"",MATCH(R7971,'Maximum minutes'!B:B,0),"")</f>
        <v/>
      </c>
      <c r="U7971" s="36">
        <f ca="1">IF(F7971&lt;&gt;"",COUNTA(OFFSET('Maximum minutes'!$C$1,'Annexe A1 Cours'!T7971,0,1,50)),0)</f>
        <v>0</v>
      </c>
      <c r="V7971" s="37">
        <f ca="1">IFERROR(OFFSET('Maximum minutes'!$C$1,T7971+1,-1+MATCH(G7971,OFFSET('Maximum minutes'!$C$1,T7971-1,0,1,50),0)),0)</f>
        <v>0</v>
      </c>
      <c r="W7971" s="38">
        <f t="shared" ca="1" si="248"/>
        <v>0</v>
      </c>
    </row>
    <row r="7972" spans="1:23" s="36" customFormat="1" ht="18.75">
      <c r="A7972" s="34"/>
      <c r="B7972" s="39"/>
      <c r="C7972" s="39"/>
      <c r="D7972" s="35"/>
      <c r="E7972" s="40"/>
      <c r="F7972" s="39"/>
      <c r="G7972" s="39"/>
      <c r="H7972" s="39"/>
      <c r="I7972" s="34"/>
      <c r="J7972" s="34"/>
      <c r="K7972" s="34"/>
      <c r="L7972" s="34"/>
      <c r="M7972" s="43" t="str">
        <f ca="1">IFERROR(OFFSET('Maximum minutes'!$C$1,T7972,MATCH(IF(G7972&lt;&gt;"",G7972,F7972),OFFSET('Maximum minutes'!$C$1,T7972-1,0,1,U7972+1),0)-1)*IF(OR(ISNUMBER(J7972),J7972="sans examen"),1,0)*IF(W7972&lt;MinDate,1,0),"")</f>
        <v/>
      </c>
      <c r="N7972" s="36">
        <f t="shared" ca="1" si="249"/>
        <v>0</v>
      </c>
      <c r="O7972" s="36" t="e">
        <f ca="1">LEFT(OFFSET(Lists!$Q$2,MATCH(E7972,Lists!$R$3:$R$19,0),0),4)</f>
        <v>#N/A</v>
      </c>
      <c r="P7972" s="36" t="e">
        <f ca="1">MATCH(O7972,Lists!$S$2:$S$640,1)</f>
        <v>#N/A</v>
      </c>
      <c r="Q7972" s="36" t="e">
        <f ca="1">MATCH(LEFT(OFFSET(Lists!$Q$2,MATCH(E7972,Lists!$R$3:$R$19,0)+1,0),4),Lists!$S$3:$S$640,1)</f>
        <v>#N/A</v>
      </c>
      <c r="R7972" s="36" t="e">
        <f ca="1">LEFT(OFFSET(Lists!$S$2,P7972-1+MATCH(F7972,OFFSET(Lists!$T$3,P7972-1,0,Q7972-P7972+1),0),0),6)</f>
        <v>#N/A</v>
      </c>
      <c r="S7972" s="36" t="e">
        <f ca="1">VLOOKUP(R7972,Lists!B:D,3,FALSE)</f>
        <v>#N/A</v>
      </c>
      <c r="T7972" s="36" t="str">
        <f>IF(F7972&lt;&gt;"",MATCH(R7972,'Maximum minutes'!B:B,0),"")</f>
        <v/>
      </c>
      <c r="U7972" s="36">
        <f ca="1">IF(F7972&lt;&gt;"",COUNTA(OFFSET('Maximum minutes'!$C$1,'Annexe A1 Cours'!T7972,0,1,50)),0)</f>
        <v>0</v>
      </c>
      <c r="V7972" s="37">
        <f ca="1">IFERROR(OFFSET('Maximum minutes'!$C$1,T7972+1,-1+MATCH(G7972,OFFSET('Maximum minutes'!$C$1,T7972-1,0,1,50),0)),0)</f>
        <v>0</v>
      </c>
      <c r="W7972" s="38">
        <f t="shared" ca="1" si="248"/>
        <v>0</v>
      </c>
    </row>
    <row r="7973" spans="1:23" s="36" customFormat="1" ht="18.75">
      <c r="A7973" s="34"/>
      <c r="B7973" s="39"/>
      <c r="C7973" s="39"/>
      <c r="D7973" s="35"/>
      <c r="E7973" s="40"/>
      <c r="F7973" s="39"/>
      <c r="G7973" s="39"/>
      <c r="H7973" s="39"/>
      <c r="I7973" s="34"/>
      <c r="J7973" s="34"/>
      <c r="K7973" s="34"/>
      <c r="L7973" s="34"/>
      <c r="M7973" s="43" t="str">
        <f ca="1">IFERROR(OFFSET('Maximum minutes'!$C$1,T7973,MATCH(IF(G7973&lt;&gt;"",G7973,F7973),OFFSET('Maximum minutes'!$C$1,T7973-1,0,1,U7973+1),0)-1)*IF(OR(ISNUMBER(J7973),J7973="sans examen"),1,0)*IF(W7973&lt;MinDate,1,0),"")</f>
        <v/>
      </c>
      <c r="N7973" s="36">
        <f t="shared" ca="1" si="249"/>
        <v>0</v>
      </c>
      <c r="O7973" s="36" t="e">
        <f ca="1">LEFT(OFFSET(Lists!$Q$2,MATCH(E7973,Lists!$R$3:$R$19,0),0),4)</f>
        <v>#N/A</v>
      </c>
      <c r="P7973" s="36" t="e">
        <f ca="1">MATCH(O7973,Lists!$S$2:$S$640,1)</f>
        <v>#N/A</v>
      </c>
      <c r="Q7973" s="36" t="e">
        <f ca="1">MATCH(LEFT(OFFSET(Lists!$Q$2,MATCH(E7973,Lists!$R$3:$R$19,0)+1,0),4),Lists!$S$3:$S$640,1)</f>
        <v>#N/A</v>
      </c>
      <c r="R7973" s="36" t="e">
        <f ca="1">LEFT(OFFSET(Lists!$S$2,P7973-1+MATCH(F7973,OFFSET(Lists!$T$3,P7973-1,0,Q7973-P7973+1),0),0),6)</f>
        <v>#N/A</v>
      </c>
      <c r="S7973" s="36" t="e">
        <f ca="1">VLOOKUP(R7973,Lists!B:D,3,FALSE)</f>
        <v>#N/A</v>
      </c>
      <c r="T7973" s="36" t="str">
        <f>IF(F7973&lt;&gt;"",MATCH(R7973,'Maximum minutes'!B:B,0),"")</f>
        <v/>
      </c>
      <c r="U7973" s="36">
        <f ca="1">IF(F7973&lt;&gt;"",COUNTA(OFFSET('Maximum minutes'!$C$1,'Annexe A1 Cours'!T7973,0,1,50)),0)</f>
        <v>0</v>
      </c>
      <c r="V7973" s="37">
        <f ca="1">IFERROR(OFFSET('Maximum minutes'!$C$1,T7973+1,-1+MATCH(G7973,OFFSET('Maximum minutes'!$C$1,T7973-1,0,1,50),0)),0)</f>
        <v>0</v>
      </c>
      <c r="W7973" s="38">
        <f t="shared" ca="1" si="248"/>
        <v>0</v>
      </c>
    </row>
    <row r="7974" spans="1:23" s="36" customFormat="1" ht="18.75">
      <c r="A7974" s="34"/>
      <c r="B7974" s="39"/>
      <c r="C7974" s="39"/>
      <c r="D7974" s="35"/>
      <c r="E7974" s="40"/>
      <c r="F7974" s="39"/>
      <c r="G7974" s="39"/>
      <c r="H7974" s="39"/>
      <c r="I7974" s="34"/>
      <c r="J7974" s="34"/>
      <c r="K7974" s="34"/>
      <c r="L7974" s="34"/>
      <c r="M7974" s="43" t="str">
        <f ca="1">IFERROR(OFFSET('Maximum minutes'!$C$1,T7974,MATCH(IF(G7974&lt;&gt;"",G7974,F7974),OFFSET('Maximum minutes'!$C$1,T7974-1,0,1,U7974+1),0)-1)*IF(OR(ISNUMBER(J7974),J7974="sans examen"),1,0)*IF(W7974&lt;MinDate,1,0),"")</f>
        <v/>
      </c>
      <c r="N7974" s="36">
        <f t="shared" ca="1" si="249"/>
        <v>0</v>
      </c>
      <c r="O7974" s="36" t="e">
        <f ca="1">LEFT(OFFSET(Lists!$Q$2,MATCH(E7974,Lists!$R$3:$R$19,0),0),4)</f>
        <v>#N/A</v>
      </c>
      <c r="P7974" s="36" t="e">
        <f ca="1">MATCH(O7974,Lists!$S$2:$S$640,1)</f>
        <v>#N/A</v>
      </c>
      <c r="Q7974" s="36" t="e">
        <f ca="1">MATCH(LEFT(OFFSET(Lists!$Q$2,MATCH(E7974,Lists!$R$3:$R$19,0)+1,0),4),Lists!$S$3:$S$640,1)</f>
        <v>#N/A</v>
      </c>
      <c r="R7974" s="36" t="e">
        <f ca="1">LEFT(OFFSET(Lists!$S$2,P7974-1+MATCH(F7974,OFFSET(Lists!$T$3,P7974-1,0,Q7974-P7974+1),0),0),6)</f>
        <v>#N/A</v>
      </c>
      <c r="S7974" s="36" t="e">
        <f ca="1">VLOOKUP(R7974,Lists!B:D,3,FALSE)</f>
        <v>#N/A</v>
      </c>
      <c r="T7974" s="36" t="str">
        <f>IF(F7974&lt;&gt;"",MATCH(R7974,'Maximum minutes'!B:B,0),"")</f>
        <v/>
      </c>
      <c r="U7974" s="36">
        <f ca="1">IF(F7974&lt;&gt;"",COUNTA(OFFSET('Maximum minutes'!$C$1,'Annexe A1 Cours'!T7974,0,1,50)),0)</f>
        <v>0</v>
      </c>
      <c r="V7974" s="37">
        <f ca="1">IFERROR(OFFSET('Maximum minutes'!$C$1,T7974+1,-1+MATCH(G7974,OFFSET('Maximum minutes'!$C$1,T7974-1,0,1,50),0)),0)</f>
        <v>0</v>
      </c>
      <c r="W7974" s="38">
        <f t="shared" ca="1" si="248"/>
        <v>0</v>
      </c>
    </row>
    <row r="7975" spans="1:23" s="36" customFormat="1" ht="18.75">
      <c r="A7975" s="34"/>
      <c r="B7975" s="39"/>
      <c r="C7975" s="39"/>
      <c r="D7975" s="35"/>
      <c r="E7975" s="40"/>
      <c r="F7975" s="39"/>
      <c r="G7975" s="39"/>
      <c r="H7975" s="39"/>
      <c r="I7975" s="34"/>
      <c r="J7975" s="34"/>
      <c r="K7975" s="34"/>
      <c r="L7975" s="34"/>
      <c r="M7975" s="43" t="str">
        <f ca="1">IFERROR(OFFSET('Maximum minutes'!$C$1,T7975,MATCH(IF(G7975&lt;&gt;"",G7975,F7975),OFFSET('Maximum minutes'!$C$1,T7975-1,0,1,U7975+1),0)-1)*IF(OR(ISNUMBER(J7975),J7975="sans examen"),1,0)*IF(W7975&lt;MinDate,1,0),"")</f>
        <v/>
      </c>
      <c r="N7975" s="36">
        <f t="shared" ca="1" si="249"/>
        <v>0</v>
      </c>
      <c r="O7975" s="36" t="e">
        <f ca="1">LEFT(OFFSET(Lists!$Q$2,MATCH(E7975,Lists!$R$3:$R$19,0),0),4)</f>
        <v>#N/A</v>
      </c>
      <c r="P7975" s="36" t="e">
        <f ca="1">MATCH(O7975,Lists!$S$2:$S$640,1)</f>
        <v>#N/A</v>
      </c>
      <c r="Q7975" s="36" t="e">
        <f ca="1">MATCH(LEFT(OFFSET(Lists!$Q$2,MATCH(E7975,Lists!$R$3:$R$19,0)+1,0),4),Lists!$S$3:$S$640,1)</f>
        <v>#N/A</v>
      </c>
      <c r="R7975" s="36" t="e">
        <f ca="1">LEFT(OFFSET(Lists!$S$2,P7975-1+MATCH(F7975,OFFSET(Lists!$T$3,P7975-1,0,Q7975-P7975+1),0),0),6)</f>
        <v>#N/A</v>
      </c>
      <c r="S7975" s="36" t="e">
        <f ca="1">VLOOKUP(R7975,Lists!B:D,3,FALSE)</f>
        <v>#N/A</v>
      </c>
      <c r="T7975" s="36" t="str">
        <f>IF(F7975&lt;&gt;"",MATCH(R7975,'Maximum minutes'!B:B,0),"")</f>
        <v/>
      </c>
      <c r="U7975" s="36">
        <f ca="1">IF(F7975&lt;&gt;"",COUNTA(OFFSET('Maximum minutes'!$C$1,'Annexe A1 Cours'!T7975,0,1,50)),0)</f>
        <v>0</v>
      </c>
      <c r="V7975" s="37">
        <f ca="1">IFERROR(OFFSET('Maximum minutes'!$C$1,T7975+1,-1+MATCH(G7975,OFFSET('Maximum minutes'!$C$1,T7975-1,0,1,50),0)),0)</f>
        <v>0</v>
      </c>
      <c r="W7975" s="38">
        <f t="shared" ca="1" si="248"/>
        <v>0</v>
      </c>
    </row>
    <row r="7976" spans="1:23" s="36" customFormat="1" ht="18.75">
      <c r="A7976" s="34"/>
      <c r="B7976" s="39"/>
      <c r="C7976" s="39"/>
      <c r="D7976" s="35"/>
      <c r="E7976" s="40"/>
      <c r="F7976" s="39"/>
      <c r="G7976" s="39"/>
      <c r="H7976" s="39"/>
      <c r="I7976" s="34"/>
      <c r="J7976" s="34"/>
      <c r="K7976" s="34"/>
      <c r="L7976" s="34"/>
      <c r="M7976" s="43" t="str">
        <f ca="1">IFERROR(OFFSET('Maximum minutes'!$C$1,T7976,MATCH(IF(G7976&lt;&gt;"",G7976,F7976),OFFSET('Maximum minutes'!$C$1,T7976-1,0,1,U7976+1),0)-1)*IF(OR(ISNUMBER(J7976),J7976="sans examen"),1,0)*IF(W7976&lt;MinDate,1,0),"")</f>
        <v/>
      </c>
      <c r="N7976" s="36">
        <f t="shared" ca="1" si="249"/>
        <v>0</v>
      </c>
      <c r="O7976" s="36" t="e">
        <f ca="1">LEFT(OFFSET(Lists!$Q$2,MATCH(E7976,Lists!$R$3:$R$19,0),0),4)</f>
        <v>#N/A</v>
      </c>
      <c r="P7976" s="36" t="e">
        <f ca="1">MATCH(O7976,Lists!$S$2:$S$640,1)</f>
        <v>#N/A</v>
      </c>
      <c r="Q7976" s="36" t="e">
        <f ca="1">MATCH(LEFT(OFFSET(Lists!$Q$2,MATCH(E7976,Lists!$R$3:$R$19,0)+1,0),4),Lists!$S$3:$S$640,1)</f>
        <v>#N/A</v>
      </c>
      <c r="R7976" s="36" t="e">
        <f ca="1">LEFT(OFFSET(Lists!$S$2,P7976-1+MATCH(F7976,OFFSET(Lists!$T$3,P7976-1,0,Q7976-P7976+1),0),0),6)</f>
        <v>#N/A</v>
      </c>
      <c r="S7976" s="36" t="e">
        <f ca="1">VLOOKUP(R7976,Lists!B:D,3,FALSE)</f>
        <v>#N/A</v>
      </c>
      <c r="T7976" s="36" t="str">
        <f>IF(F7976&lt;&gt;"",MATCH(R7976,'Maximum minutes'!B:B,0),"")</f>
        <v/>
      </c>
      <c r="U7976" s="36">
        <f ca="1">IF(F7976&lt;&gt;"",COUNTA(OFFSET('Maximum minutes'!$C$1,'Annexe A1 Cours'!T7976,0,1,50)),0)</f>
        <v>0</v>
      </c>
      <c r="V7976" s="37">
        <f ca="1">IFERROR(OFFSET('Maximum minutes'!$C$1,T7976+1,-1+MATCH(G7976,OFFSET('Maximum minutes'!$C$1,T7976-1,0,1,50),0)),0)</f>
        <v>0</v>
      </c>
      <c r="W7976" s="38">
        <f t="shared" ca="1" si="248"/>
        <v>0</v>
      </c>
    </row>
    <row r="7977" spans="1:23" s="36" customFormat="1" ht="18.75">
      <c r="A7977" s="34"/>
      <c r="B7977" s="39"/>
      <c r="C7977" s="39"/>
      <c r="D7977" s="35"/>
      <c r="E7977" s="40"/>
      <c r="F7977" s="39"/>
      <c r="G7977" s="39"/>
      <c r="H7977" s="39"/>
      <c r="I7977" s="34"/>
      <c r="J7977" s="34"/>
      <c r="K7977" s="34"/>
      <c r="L7977" s="34"/>
      <c r="M7977" s="43" t="str">
        <f ca="1">IFERROR(OFFSET('Maximum minutes'!$C$1,T7977,MATCH(IF(G7977&lt;&gt;"",G7977,F7977),OFFSET('Maximum minutes'!$C$1,T7977-1,0,1,U7977+1),0)-1)*IF(OR(ISNUMBER(J7977),J7977="sans examen"),1,0)*IF(W7977&lt;MinDate,1,0),"")</f>
        <v/>
      </c>
      <c r="N7977" s="36">
        <f t="shared" ca="1" si="249"/>
        <v>0</v>
      </c>
      <c r="O7977" s="36" t="e">
        <f ca="1">LEFT(OFFSET(Lists!$Q$2,MATCH(E7977,Lists!$R$3:$R$19,0),0),4)</f>
        <v>#N/A</v>
      </c>
      <c r="P7977" s="36" t="e">
        <f ca="1">MATCH(O7977,Lists!$S$2:$S$640,1)</f>
        <v>#N/A</v>
      </c>
      <c r="Q7977" s="36" t="e">
        <f ca="1">MATCH(LEFT(OFFSET(Lists!$Q$2,MATCH(E7977,Lists!$R$3:$R$19,0)+1,0),4),Lists!$S$3:$S$640,1)</f>
        <v>#N/A</v>
      </c>
      <c r="R7977" s="36" t="e">
        <f ca="1">LEFT(OFFSET(Lists!$S$2,P7977-1+MATCH(F7977,OFFSET(Lists!$T$3,P7977-1,0,Q7977-P7977+1),0),0),6)</f>
        <v>#N/A</v>
      </c>
      <c r="S7977" s="36" t="e">
        <f ca="1">VLOOKUP(R7977,Lists!B:D,3,FALSE)</f>
        <v>#N/A</v>
      </c>
      <c r="T7977" s="36" t="str">
        <f>IF(F7977&lt;&gt;"",MATCH(R7977,'Maximum minutes'!B:B,0),"")</f>
        <v/>
      </c>
      <c r="U7977" s="36">
        <f ca="1">IF(F7977&lt;&gt;"",COUNTA(OFFSET('Maximum minutes'!$C$1,'Annexe A1 Cours'!T7977,0,1,50)),0)</f>
        <v>0</v>
      </c>
      <c r="V7977" s="37">
        <f ca="1">IFERROR(OFFSET('Maximum minutes'!$C$1,T7977+1,-1+MATCH(G7977,OFFSET('Maximum minutes'!$C$1,T7977-1,0,1,50),0)),0)</f>
        <v>0</v>
      </c>
      <c r="W7977" s="38">
        <f t="shared" ca="1" si="248"/>
        <v>0</v>
      </c>
    </row>
    <row r="7978" spans="1:23" s="36" customFormat="1" ht="18.75">
      <c r="A7978" s="34"/>
      <c r="B7978" s="39"/>
      <c r="C7978" s="39"/>
      <c r="D7978" s="35"/>
      <c r="E7978" s="40"/>
      <c r="F7978" s="39"/>
      <c r="G7978" s="39"/>
      <c r="H7978" s="39"/>
      <c r="I7978" s="34"/>
      <c r="J7978" s="34"/>
      <c r="K7978" s="34"/>
      <c r="L7978" s="34"/>
      <c r="M7978" s="43" t="str">
        <f ca="1">IFERROR(OFFSET('Maximum minutes'!$C$1,T7978,MATCH(IF(G7978&lt;&gt;"",G7978,F7978),OFFSET('Maximum minutes'!$C$1,T7978-1,0,1,U7978+1),0)-1)*IF(OR(ISNUMBER(J7978),J7978="sans examen"),1,0)*IF(W7978&lt;MinDate,1,0),"")</f>
        <v/>
      </c>
      <c r="N7978" s="36">
        <f t="shared" ca="1" si="249"/>
        <v>0</v>
      </c>
      <c r="O7978" s="36" t="e">
        <f ca="1">LEFT(OFFSET(Lists!$Q$2,MATCH(E7978,Lists!$R$3:$R$19,0),0),4)</f>
        <v>#N/A</v>
      </c>
      <c r="P7978" s="36" t="e">
        <f ca="1">MATCH(O7978,Lists!$S$2:$S$640,1)</f>
        <v>#N/A</v>
      </c>
      <c r="Q7978" s="36" t="e">
        <f ca="1">MATCH(LEFT(OFFSET(Lists!$Q$2,MATCH(E7978,Lists!$R$3:$R$19,0)+1,0),4),Lists!$S$3:$S$640,1)</f>
        <v>#N/A</v>
      </c>
      <c r="R7978" s="36" t="e">
        <f ca="1">LEFT(OFFSET(Lists!$S$2,P7978-1+MATCH(F7978,OFFSET(Lists!$T$3,P7978-1,0,Q7978-P7978+1),0),0),6)</f>
        <v>#N/A</v>
      </c>
      <c r="S7978" s="36" t="e">
        <f ca="1">VLOOKUP(R7978,Lists!B:D,3,FALSE)</f>
        <v>#N/A</v>
      </c>
      <c r="T7978" s="36" t="str">
        <f>IF(F7978&lt;&gt;"",MATCH(R7978,'Maximum minutes'!B:B,0),"")</f>
        <v/>
      </c>
      <c r="U7978" s="36">
        <f ca="1">IF(F7978&lt;&gt;"",COUNTA(OFFSET('Maximum minutes'!$C$1,'Annexe A1 Cours'!T7978,0,1,50)),0)</f>
        <v>0</v>
      </c>
      <c r="V7978" s="37">
        <f ca="1">IFERROR(OFFSET('Maximum minutes'!$C$1,T7978+1,-1+MATCH(G7978,OFFSET('Maximum minutes'!$C$1,T7978-1,0,1,50),0)),0)</f>
        <v>0</v>
      </c>
      <c r="W7978" s="38">
        <f t="shared" ca="1" si="248"/>
        <v>0</v>
      </c>
    </row>
    <row r="7979" spans="1:23" s="36" customFormat="1" ht="18.75">
      <c r="A7979" s="34"/>
      <c r="B7979" s="39"/>
      <c r="C7979" s="39"/>
      <c r="D7979" s="35"/>
      <c r="E7979" s="40"/>
      <c r="F7979" s="39"/>
      <c r="G7979" s="39"/>
      <c r="H7979" s="39"/>
      <c r="I7979" s="34"/>
      <c r="J7979" s="34"/>
      <c r="K7979" s="34"/>
      <c r="L7979" s="34"/>
      <c r="M7979" s="43" t="str">
        <f ca="1">IFERROR(OFFSET('Maximum minutes'!$C$1,T7979,MATCH(IF(G7979&lt;&gt;"",G7979,F7979),OFFSET('Maximum minutes'!$C$1,T7979-1,0,1,U7979+1),0)-1)*IF(OR(ISNUMBER(J7979),J7979="sans examen"),1,0)*IF(W7979&lt;MinDate,1,0),"")</f>
        <v/>
      </c>
      <c r="N7979" s="36">
        <f t="shared" ca="1" si="249"/>
        <v>0</v>
      </c>
      <c r="O7979" s="36" t="e">
        <f ca="1">LEFT(OFFSET(Lists!$Q$2,MATCH(E7979,Lists!$R$3:$R$19,0),0),4)</f>
        <v>#N/A</v>
      </c>
      <c r="P7979" s="36" t="e">
        <f ca="1">MATCH(O7979,Lists!$S$2:$S$640,1)</f>
        <v>#N/A</v>
      </c>
      <c r="Q7979" s="36" t="e">
        <f ca="1">MATCH(LEFT(OFFSET(Lists!$Q$2,MATCH(E7979,Lists!$R$3:$R$19,0)+1,0),4),Lists!$S$3:$S$640,1)</f>
        <v>#N/A</v>
      </c>
      <c r="R7979" s="36" t="e">
        <f ca="1">LEFT(OFFSET(Lists!$S$2,P7979-1+MATCH(F7979,OFFSET(Lists!$T$3,P7979-1,0,Q7979-P7979+1),0),0),6)</f>
        <v>#N/A</v>
      </c>
      <c r="S7979" s="36" t="e">
        <f ca="1">VLOOKUP(R7979,Lists!B:D,3,FALSE)</f>
        <v>#N/A</v>
      </c>
      <c r="T7979" s="36" t="str">
        <f>IF(F7979&lt;&gt;"",MATCH(R7979,'Maximum minutes'!B:B,0),"")</f>
        <v/>
      </c>
      <c r="U7979" s="36">
        <f ca="1">IF(F7979&lt;&gt;"",COUNTA(OFFSET('Maximum minutes'!$C$1,'Annexe A1 Cours'!T7979,0,1,50)),0)</f>
        <v>0</v>
      </c>
      <c r="V7979" s="37">
        <f ca="1">IFERROR(OFFSET('Maximum minutes'!$C$1,T7979+1,-1+MATCH(G7979,OFFSET('Maximum minutes'!$C$1,T7979-1,0,1,50),0)),0)</f>
        <v>0</v>
      </c>
      <c r="W7979" s="38">
        <f t="shared" ca="1" si="248"/>
        <v>0</v>
      </c>
    </row>
    <row r="7980" spans="1:23" s="36" customFormat="1" ht="18.75">
      <c r="A7980" s="34"/>
      <c r="B7980" s="39"/>
      <c r="C7980" s="39"/>
      <c r="D7980" s="35"/>
      <c r="E7980" s="40"/>
      <c r="F7980" s="39"/>
      <c r="G7980" s="39"/>
      <c r="H7980" s="39"/>
      <c r="I7980" s="34"/>
      <c r="J7980" s="34"/>
      <c r="K7980" s="34"/>
      <c r="L7980" s="34"/>
      <c r="M7980" s="43" t="str">
        <f ca="1">IFERROR(OFFSET('Maximum minutes'!$C$1,T7980,MATCH(IF(G7980&lt;&gt;"",G7980,F7980),OFFSET('Maximum minutes'!$C$1,T7980-1,0,1,U7980+1),0)-1)*IF(OR(ISNUMBER(J7980),J7980="sans examen"),1,0)*IF(W7980&lt;MinDate,1,0),"")</f>
        <v/>
      </c>
      <c r="N7980" s="36">
        <f t="shared" ca="1" si="249"/>
        <v>0</v>
      </c>
      <c r="O7980" s="36" t="e">
        <f ca="1">LEFT(OFFSET(Lists!$Q$2,MATCH(E7980,Lists!$R$3:$R$19,0),0),4)</f>
        <v>#N/A</v>
      </c>
      <c r="P7980" s="36" t="e">
        <f ca="1">MATCH(O7980,Lists!$S$2:$S$640,1)</f>
        <v>#N/A</v>
      </c>
      <c r="Q7980" s="36" t="e">
        <f ca="1">MATCH(LEFT(OFFSET(Lists!$Q$2,MATCH(E7980,Lists!$R$3:$R$19,0)+1,0),4),Lists!$S$3:$S$640,1)</f>
        <v>#N/A</v>
      </c>
      <c r="R7980" s="36" t="e">
        <f ca="1">LEFT(OFFSET(Lists!$S$2,P7980-1+MATCH(F7980,OFFSET(Lists!$T$3,P7980-1,0,Q7980-P7980+1),0),0),6)</f>
        <v>#N/A</v>
      </c>
      <c r="S7980" s="36" t="e">
        <f ca="1">VLOOKUP(R7980,Lists!B:D,3,FALSE)</f>
        <v>#N/A</v>
      </c>
      <c r="T7980" s="36" t="str">
        <f>IF(F7980&lt;&gt;"",MATCH(R7980,'Maximum minutes'!B:B,0),"")</f>
        <v/>
      </c>
      <c r="U7980" s="36">
        <f ca="1">IF(F7980&lt;&gt;"",COUNTA(OFFSET('Maximum minutes'!$C$1,'Annexe A1 Cours'!T7980,0,1,50)),0)</f>
        <v>0</v>
      </c>
      <c r="V7980" s="37">
        <f ca="1">IFERROR(OFFSET('Maximum minutes'!$C$1,T7980+1,-1+MATCH(G7980,OFFSET('Maximum minutes'!$C$1,T7980-1,0,1,50),0)),0)</f>
        <v>0</v>
      </c>
      <c r="W7980" s="38">
        <f t="shared" ca="1" si="248"/>
        <v>0</v>
      </c>
    </row>
    <row r="7981" spans="1:23" s="36" customFormat="1" ht="18.75">
      <c r="A7981" s="34"/>
      <c r="B7981" s="39"/>
      <c r="C7981" s="39"/>
      <c r="D7981" s="35"/>
      <c r="E7981" s="40"/>
      <c r="F7981" s="39"/>
      <c r="G7981" s="39"/>
      <c r="H7981" s="39"/>
      <c r="I7981" s="34"/>
      <c r="J7981" s="34"/>
      <c r="K7981" s="34"/>
      <c r="L7981" s="34"/>
      <c r="M7981" s="43" t="str">
        <f ca="1">IFERROR(OFFSET('Maximum minutes'!$C$1,T7981,MATCH(IF(G7981&lt;&gt;"",G7981,F7981),OFFSET('Maximum minutes'!$C$1,T7981-1,0,1,U7981+1),0)-1)*IF(OR(ISNUMBER(J7981),J7981="sans examen"),1,0)*IF(W7981&lt;MinDate,1,0),"")</f>
        <v/>
      </c>
      <c r="N7981" s="36">
        <f t="shared" ca="1" si="249"/>
        <v>0</v>
      </c>
      <c r="O7981" s="36" t="e">
        <f ca="1">LEFT(OFFSET(Lists!$Q$2,MATCH(E7981,Lists!$R$3:$R$19,0),0),4)</f>
        <v>#N/A</v>
      </c>
      <c r="P7981" s="36" t="e">
        <f ca="1">MATCH(O7981,Lists!$S$2:$S$640,1)</f>
        <v>#N/A</v>
      </c>
      <c r="Q7981" s="36" t="e">
        <f ca="1">MATCH(LEFT(OFFSET(Lists!$Q$2,MATCH(E7981,Lists!$R$3:$R$19,0)+1,0),4),Lists!$S$3:$S$640,1)</f>
        <v>#N/A</v>
      </c>
      <c r="R7981" s="36" t="e">
        <f ca="1">LEFT(OFFSET(Lists!$S$2,P7981-1+MATCH(F7981,OFFSET(Lists!$T$3,P7981-1,0,Q7981-P7981+1),0),0),6)</f>
        <v>#N/A</v>
      </c>
      <c r="S7981" s="36" t="e">
        <f ca="1">VLOOKUP(R7981,Lists!B:D,3,FALSE)</f>
        <v>#N/A</v>
      </c>
      <c r="T7981" s="36" t="str">
        <f>IF(F7981&lt;&gt;"",MATCH(R7981,'Maximum minutes'!B:B,0),"")</f>
        <v/>
      </c>
      <c r="U7981" s="36">
        <f ca="1">IF(F7981&lt;&gt;"",COUNTA(OFFSET('Maximum minutes'!$C$1,'Annexe A1 Cours'!T7981,0,1,50)),0)</f>
        <v>0</v>
      </c>
      <c r="V7981" s="37">
        <f ca="1">IFERROR(OFFSET('Maximum minutes'!$C$1,T7981+1,-1+MATCH(G7981,OFFSET('Maximum minutes'!$C$1,T7981-1,0,1,50),0)),0)</f>
        <v>0</v>
      </c>
      <c r="W7981" s="38">
        <f t="shared" ca="1" si="248"/>
        <v>0</v>
      </c>
    </row>
    <row r="7982" spans="1:23" s="36" customFormat="1" ht="18.75">
      <c r="A7982" s="34"/>
      <c r="B7982" s="39"/>
      <c r="C7982" s="39"/>
      <c r="D7982" s="35"/>
      <c r="E7982" s="40"/>
      <c r="F7982" s="39"/>
      <c r="G7982" s="39"/>
      <c r="H7982" s="39"/>
      <c r="I7982" s="34"/>
      <c r="J7982" s="34"/>
      <c r="K7982" s="34"/>
      <c r="L7982" s="34"/>
      <c r="M7982" s="43" t="str">
        <f ca="1">IFERROR(OFFSET('Maximum minutes'!$C$1,T7982,MATCH(IF(G7982&lt;&gt;"",G7982,F7982),OFFSET('Maximum minutes'!$C$1,T7982-1,0,1,U7982+1),0)-1)*IF(OR(ISNUMBER(J7982),J7982="sans examen"),1,0)*IF(W7982&lt;MinDate,1,0),"")</f>
        <v/>
      </c>
      <c r="N7982" s="36">
        <f t="shared" ca="1" si="249"/>
        <v>0</v>
      </c>
      <c r="O7982" s="36" t="e">
        <f ca="1">LEFT(OFFSET(Lists!$Q$2,MATCH(E7982,Lists!$R$3:$R$19,0),0),4)</f>
        <v>#N/A</v>
      </c>
      <c r="P7982" s="36" t="e">
        <f ca="1">MATCH(O7982,Lists!$S$2:$S$640,1)</f>
        <v>#N/A</v>
      </c>
      <c r="Q7982" s="36" t="e">
        <f ca="1">MATCH(LEFT(OFFSET(Lists!$Q$2,MATCH(E7982,Lists!$R$3:$R$19,0)+1,0),4),Lists!$S$3:$S$640,1)</f>
        <v>#N/A</v>
      </c>
      <c r="R7982" s="36" t="e">
        <f ca="1">LEFT(OFFSET(Lists!$S$2,P7982-1+MATCH(F7982,OFFSET(Lists!$T$3,P7982-1,0,Q7982-P7982+1),0),0),6)</f>
        <v>#N/A</v>
      </c>
      <c r="S7982" s="36" t="e">
        <f ca="1">VLOOKUP(R7982,Lists!B:D,3,FALSE)</f>
        <v>#N/A</v>
      </c>
      <c r="T7982" s="36" t="str">
        <f>IF(F7982&lt;&gt;"",MATCH(R7982,'Maximum minutes'!B:B,0),"")</f>
        <v/>
      </c>
      <c r="U7982" s="36">
        <f ca="1">IF(F7982&lt;&gt;"",COUNTA(OFFSET('Maximum minutes'!$C$1,'Annexe A1 Cours'!T7982,0,1,50)),0)</f>
        <v>0</v>
      </c>
      <c r="V7982" s="37">
        <f ca="1">IFERROR(OFFSET('Maximum minutes'!$C$1,T7982+1,-1+MATCH(G7982,OFFSET('Maximum minutes'!$C$1,T7982-1,0,1,50),0)),0)</f>
        <v>0</v>
      </c>
      <c r="W7982" s="38">
        <f t="shared" ca="1" si="248"/>
        <v>0</v>
      </c>
    </row>
    <row r="7983" spans="1:23" s="36" customFormat="1" ht="18.75">
      <c r="A7983" s="34"/>
      <c r="B7983" s="39"/>
      <c r="C7983" s="39"/>
      <c r="D7983" s="35"/>
      <c r="E7983" s="40"/>
      <c r="F7983" s="39"/>
      <c r="G7983" s="39"/>
      <c r="H7983" s="39"/>
      <c r="I7983" s="34"/>
      <c r="J7983" s="34"/>
      <c r="K7983" s="34"/>
      <c r="L7983" s="34"/>
      <c r="M7983" s="43" t="str">
        <f ca="1">IFERROR(OFFSET('Maximum minutes'!$C$1,T7983,MATCH(IF(G7983&lt;&gt;"",G7983,F7983),OFFSET('Maximum minutes'!$C$1,T7983-1,0,1,U7983+1),0)-1)*IF(OR(ISNUMBER(J7983),J7983="sans examen"),1,0)*IF(W7983&lt;MinDate,1,0),"")</f>
        <v/>
      </c>
      <c r="N7983" s="36">
        <f t="shared" ca="1" si="249"/>
        <v>0</v>
      </c>
      <c r="O7983" s="36" t="e">
        <f ca="1">LEFT(OFFSET(Lists!$Q$2,MATCH(E7983,Lists!$R$3:$R$19,0),0),4)</f>
        <v>#N/A</v>
      </c>
      <c r="P7983" s="36" t="e">
        <f ca="1">MATCH(O7983,Lists!$S$2:$S$640,1)</f>
        <v>#N/A</v>
      </c>
      <c r="Q7983" s="36" t="e">
        <f ca="1">MATCH(LEFT(OFFSET(Lists!$Q$2,MATCH(E7983,Lists!$R$3:$R$19,0)+1,0),4),Lists!$S$3:$S$640,1)</f>
        <v>#N/A</v>
      </c>
      <c r="R7983" s="36" t="e">
        <f ca="1">LEFT(OFFSET(Lists!$S$2,P7983-1+MATCH(F7983,OFFSET(Lists!$T$3,P7983-1,0,Q7983-P7983+1),0),0),6)</f>
        <v>#N/A</v>
      </c>
      <c r="S7983" s="36" t="e">
        <f ca="1">VLOOKUP(R7983,Lists!B:D,3,FALSE)</f>
        <v>#N/A</v>
      </c>
      <c r="T7983" s="36" t="str">
        <f>IF(F7983&lt;&gt;"",MATCH(R7983,'Maximum minutes'!B:B,0),"")</f>
        <v/>
      </c>
      <c r="U7983" s="36">
        <f ca="1">IF(F7983&lt;&gt;"",COUNTA(OFFSET('Maximum minutes'!$C$1,'Annexe A1 Cours'!T7983,0,1,50)),0)</f>
        <v>0</v>
      </c>
      <c r="V7983" s="37">
        <f ca="1">IFERROR(OFFSET('Maximum minutes'!$C$1,T7983+1,-1+MATCH(G7983,OFFSET('Maximum minutes'!$C$1,T7983-1,0,1,50),0)),0)</f>
        <v>0</v>
      </c>
      <c r="W7983" s="38">
        <f t="shared" ca="1" si="248"/>
        <v>0</v>
      </c>
    </row>
    <row r="7984" spans="1:23" s="36" customFormat="1" ht="18.75">
      <c r="A7984" s="34"/>
      <c r="B7984" s="39"/>
      <c r="C7984" s="39"/>
      <c r="D7984" s="35"/>
      <c r="E7984" s="40"/>
      <c r="F7984" s="39"/>
      <c r="G7984" s="39"/>
      <c r="H7984" s="39"/>
      <c r="I7984" s="34"/>
      <c r="J7984" s="34"/>
      <c r="K7984" s="34"/>
      <c r="L7984" s="34"/>
      <c r="M7984" s="43" t="str">
        <f ca="1">IFERROR(OFFSET('Maximum minutes'!$C$1,T7984,MATCH(IF(G7984&lt;&gt;"",G7984,F7984),OFFSET('Maximum minutes'!$C$1,T7984-1,0,1,U7984+1),0)-1)*IF(OR(ISNUMBER(J7984),J7984="sans examen"),1,0)*IF(W7984&lt;MinDate,1,0),"")</f>
        <v/>
      </c>
      <c r="N7984" s="36">
        <f t="shared" ca="1" si="249"/>
        <v>0</v>
      </c>
      <c r="O7984" s="36" t="e">
        <f ca="1">LEFT(OFFSET(Lists!$Q$2,MATCH(E7984,Lists!$R$3:$R$19,0),0),4)</f>
        <v>#N/A</v>
      </c>
      <c r="P7984" s="36" t="e">
        <f ca="1">MATCH(O7984,Lists!$S$2:$S$640,1)</f>
        <v>#N/A</v>
      </c>
      <c r="Q7984" s="36" t="e">
        <f ca="1">MATCH(LEFT(OFFSET(Lists!$Q$2,MATCH(E7984,Lists!$R$3:$R$19,0)+1,0),4),Lists!$S$3:$S$640,1)</f>
        <v>#N/A</v>
      </c>
      <c r="R7984" s="36" t="e">
        <f ca="1">LEFT(OFFSET(Lists!$S$2,P7984-1+MATCH(F7984,OFFSET(Lists!$T$3,P7984-1,0,Q7984-P7984+1),0),0),6)</f>
        <v>#N/A</v>
      </c>
      <c r="S7984" s="36" t="e">
        <f ca="1">VLOOKUP(R7984,Lists!B:D,3,FALSE)</f>
        <v>#N/A</v>
      </c>
      <c r="T7984" s="36" t="str">
        <f>IF(F7984&lt;&gt;"",MATCH(R7984,'Maximum minutes'!B:B,0),"")</f>
        <v/>
      </c>
      <c r="U7984" s="36">
        <f ca="1">IF(F7984&lt;&gt;"",COUNTA(OFFSET('Maximum minutes'!$C$1,'Annexe A1 Cours'!T7984,0,1,50)),0)</f>
        <v>0</v>
      </c>
      <c r="V7984" s="37">
        <f ca="1">IFERROR(OFFSET('Maximum minutes'!$C$1,T7984+1,-1+MATCH(G7984,OFFSET('Maximum minutes'!$C$1,T7984-1,0,1,50),0)),0)</f>
        <v>0</v>
      </c>
      <c r="W7984" s="38">
        <f t="shared" ca="1" si="248"/>
        <v>0</v>
      </c>
    </row>
    <row r="7985" spans="1:23" s="36" customFormat="1" ht="18.75">
      <c r="A7985" s="34"/>
      <c r="B7985" s="39"/>
      <c r="C7985" s="39"/>
      <c r="D7985" s="35"/>
      <c r="E7985" s="40"/>
      <c r="F7985" s="39"/>
      <c r="G7985" s="39"/>
      <c r="H7985" s="39"/>
      <c r="I7985" s="34"/>
      <c r="J7985" s="34"/>
      <c r="K7985" s="34"/>
      <c r="L7985" s="34"/>
      <c r="M7985" s="43" t="str">
        <f ca="1">IFERROR(OFFSET('Maximum minutes'!$C$1,T7985,MATCH(IF(G7985&lt;&gt;"",G7985,F7985),OFFSET('Maximum minutes'!$C$1,T7985-1,0,1,U7985+1),0)-1)*IF(OR(ISNUMBER(J7985),J7985="sans examen"),1,0)*IF(W7985&lt;MinDate,1,0),"")</f>
        <v/>
      </c>
      <c r="N7985" s="36">
        <f t="shared" ca="1" si="249"/>
        <v>0</v>
      </c>
      <c r="O7985" s="36" t="e">
        <f ca="1">LEFT(OFFSET(Lists!$Q$2,MATCH(E7985,Lists!$R$3:$R$19,0),0),4)</f>
        <v>#N/A</v>
      </c>
      <c r="P7985" s="36" t="e">
        <f ca="1">MATCH(O7985,Lists!$S$2:$S$640,1)</f>
        <v>#N/A</v>
      </c>
      <c r="Q7985" s="36" t="e">
        <f ca="1">MATCH(LEFT(OFFSET(Lists!$Q$2,MATCH(E7985,Lists!$R$3:$R$19,0)+1,0),4),Lists!$S$3:$S$640,1)</f>
        <v>#N/A</v>
      </c>
      <c r="R7985" s="36" t="e">
        <f ca="1">LEFT(OFFSET(Lists!$S$2,P7985-1+MATCH(F7985,OFFSET(Lists!$T$3,P7985-1,0,Q7985-P7985+1),0),0),6)</f>
        <v>#N/A</v>
      </c>
      <c r="S7985" s="36" t="e">
        <f ca="1">VLOOKUP(R7985,Lists!B:D,3,FALSE)</f>
        <v>#N/A</v>
      </c>
      <c r="T7985" s="36" t="str">
        <f>IF(F7985&lt;&gt;"",MATCH(R7985,'Maximum minutes'!B:B,0),"")</f>
        <v/>
      </c>
      <c r="U7985" s="36">
        <f ca="1">IF(F7985&lt;&gt;"",COUNTA(OFFSET('Maximum minutes'!$C$1,'Annexe A1 Cours'!T7985,0,1,50)),0)</f>
        <v>0</v>
      </c>
      <c r="V7985" s="37">
        <f ca="1">IFERROR(OFFSET('Maximum minutes'!$C$1,T7985+1,-1+MATCH(G7985,OFFSET('Maximum minutes'!$C$1,T7985-1,0,1,50),0)),0)</f>
        <v>0</v>
      </c>
      <c r="W7985" s="38">
        <f t="shared" ca="1" si="248"/>
        <v>0</v>
      </c>
    </row>
    <row r="7986" spans="1:23" s="36" customFormat="1" ht="18.75">
      <c r="A7986" s="34"/>
      <c r="B7986" s="39"/>
      <c r="C7986" s="39"/>
      <c r="D7986" s="35"/>
      <c r="E7986" s="40"/>
      <c r="F7986" s="39"/>
      <c r="G7986" s="39"/>
      <c r="H7986" s="39"/>
      <c r="I7986" s="34"/>
      <c r="J7986" s="34"/>
      <c r="K7986" s="34"/>
      <c r="L7986" s="34"/>
      <c r="M7986" s="43" t="str">
        <f ca="1">IFERROR(OFFSET('Maximum minutes'!$C$1,T7986,MATCH(IF(G7986&lt;&gt;"",G7986,F7986),OFFSET('Maximum minutes'!$C$1,T7986-1,0,1,U7986+1),0)-1)*IF(OR(ISNUMBER(J7986),J7986="sans examen"),1,0)*IF(W7986&lt;MinDate,1,0),"")</f>
        <v/>
      </c>
      <c r="N7986" s="36">
        <f t="shared" ca="1" si="249"/>
        <v>0</v>
      </c>
      <c r="O7986" s="36" t="e">
        <f ca="1">LEFT(OFFSET(Lists!$Q$2,MATCH(E7986,Lists!$R$3:$R$19,0),0),4)</f>
        <v>#N/A</v>
      </c>
      <c r="P7986" s="36" t="e">
        <f ca="1">MATCH(O7986,Lists!$S$2:$S$640,1)</f>
        <v>#N/A</v>
      </c>
      <c r="Q7986" s="36" t="e">
        <f ca="1">MATCH(LEFT(OFFSET(Lists!$Q$2,MATCH(E7986,Lists!$R$3:$R$19,0)+1,0),4),Lists!$S$3:$S$640,1)</f>
        <v>#N/A</v>
      </c>
      <c r="R7986" s="36" t="e">
        <f ca="1">LEFT(OFFSET(Lists!$S$2,P7986-1+MATCH(F7986,OFFSET(Lists!$T$3,P7986-1,0,Q7986-P7986+1),0),0),6)</f>
        <v>#N/A</v>
      </c>
      <c r="S7986" s="36" t="e">
        <f ca="1">VLOOKUP(R7986,Lists!B:D,3,FALSE)</f>
        <v>#N/A</v>
      </c>
      <c r="T7986" s="36" t="str">
        <f>IF(F7986&lt;&gt;"",MATCH(R7986,'Maximum minutes'!B:B,0),"")</f>
        <v/>
      </c>
      <c r="U7986" s="36">
        <f ca="1">IF(F7986&lt;&gt;"",COUNTA(OFFSET('Maximum minutes'!$C$1,'Annexe A1 Cours'!T7986,0,1,50)),0)</f>
        <v>0</v>
      </c>
      <c r="V7986" s="37">
        <f ca="1">IFERROR(OFFSET('Maximum minutes'!$C$1,T7986+1,-1+MATCH(G7986,OFFSET('Maximum minutes'!$C$1,T7986-1,0,1,50),0)),0)</f>
        <v>0</v>
      </c>
      <c r="W7986" s="38">
        <f t="shared" ca="1" si="248"/>
        <v>0</v>
      </c>
    </row>
    <row r="7987" spans="1:23" s="36" customFormat="1" ht="18.75">
      <c r="A7987" s="34"/>
      <c r="B7987" s="39"/>
      <c r="C7987" s="39"/>
      <c r="D7987" s="35"/>
      <c r="E7987" s="40"/>
      <c r="F7987" s="39"/>
      <c r="G7987" s="39"/>
      <c r="H7987" s="39"/>
      <c r="I7987" s="34"/>
      <c r="J7987" s="34"/>
      <c r="K7987" s="34"/>
      <c r="L7987" s="34"/>
      <c r="M7987" s="43" t="str">
        <f ca="1">IFERROR(OFFSET('Maximum minutes'!$C$1,T7987,MATCH(IF(G7987&lt;&gt;"",G7987,F7987),OFFSET('Maximum minutes'!$C$1,T7987-1,0,1,U7987+1),0)-1)*IF(OR(ISNUMBER(J7987),J7987="sans examen"),1,0)*IF(W7987&lt;MinDate,1,0),"")</f>
        <v/>
      </c>
      <c r="N7987" s="36">
        <f t="shared" ca="1" si="249"/>
        <v>0</v>
      </c>
      <c r="O7987" s="36" t="e">
        <f ca="1">LEFT(OFFSET(Lists!$Q$2,MATCH(E7987,Lists!$R$3:$R$19,0),0),4)</f>
        <v>#N/A</v>
      </c>
      <c r="P7987" s="36" t="e">
        <f ca="1">MATCH(O7987,Lists!$S$2:$S$640,1)</f>
        <v>#N/A</v>
      </c>
      <c r="Q7987" s="36" t="e">
        <f ca="1">MATCH(LEFT(OFFSET(Lists!$Q$2,MATCH(E7987,Lists!$R$3:$R$19,0)+1,0),4),Lists!$S$3:$S$640,1)</f>
        <v>#N/A</v>
      </c>
      <c r="R7987" s="36" t="e">
        <f ca="1">LEFT(OFFSET(Lists!$S$2,P7987-1+MATCH(F7987,OFFSET(Lists!$T$3,P7987-1,0,Q7987-P7987+1),0),0),6)</f>
        <v>#N/A</v>
      </c>
      <c r="S7987" s="36" t="e">
        <f ca="1">VLOOKUP(R7987,Lists!B:D,3,FALSE)</f>
        <v>#N/A</v>
      </c>
      <c r="T7987" s="36" t="str">
        <f>IF(F7987&lt;&gt;"",MATCH(R7987,'Maximum minutes'!B:B,0),"")</f>
        <v/>
      </c>
      <c r="U7987" s="36">
        <f ca="1">IF(F7987&lt;&gt;"",COUNTA(OFFSET('Maximum minutes'!$C$1,'Annexe A1 Cours'!T7987,0,1,50)),0)</f>
        <v>0</v>
      </c>
      <c r="V7987" s="37">
        <f ca="1">IFERROR(OFFSET('Maximum minutes'!$C$1,T7987+1,-1+MATCH(G7987,OFFSET('Maximum minutes'!$C$1,T7987-1,0,1,50),0)),0)</f>
        <v>0</v>
      </c>
      <c r="W7987" s="38">
        <f t="shared" ca="1" si="248"/>
        <v>0</v>
      </c>
    </row>
    <row r="7988" spans="1:23" s="36" customFormat="1" ht="18.75">
      <c r="A7988" s="34"/>
      <c r="B7988" s="39"/>
      <c r="C7988" s="39"/>
      <c r="D7988" s="35"/>
      <c r="E7988" s="40"/>
      <c r="F7988" s="39"/>
      <c r="G7988" s="39"/>
      <c r="H7988" s="39"/>
      <c r="I7988" s="34"/>
      <c r="J7988" s="34"/>
      <c r="K7988" s="34"/>
      <c r="L7988" s="34"/>
      <c r="M7988" s="43" t="str">
        <f ca="1">IFERROR(OFFSET('Maximum minutes'!$C$1,T7988,MATCH(IF(G7988&lt;&gt;"",G7988,F7988),OFFSET('Maximum minutes'!$C$1,T7988-1,0,1,U7988+1),0)-1)*IF(OR(ISNUMBER(J7988),J7988="sans examen"),1,0)*IF(W7988&lt;MinDate,1,0),"")</f>
        <v/>
      </c>
      <c r="N7988" s="36">
        <f t="shared" ca="1" si="249"/>
        <v>0</v>
      </c>
      <c r="O7988" s="36" t="e">
        <f ca="1">LEFT(OFFSET(Lists!$Q$2,MATCH(E7988,Lists!$R$3:$R$19,0),0),4)</f>
        <v>#N/A</v>
      </c>
      <c r="P7988" s="36" t="e">
        <f ca="1">MATCH(O7988,Lists!$S$2:$S$640,1)</f>
        <v>#N/A</v>
      </c>
      <c r="Q7988" s="36" t="e">
        <f ca="1">MATCH(LEFT(OFFSET(Lists!$Q$2,MATCH(E7988,Lists!$R$3:$R$19,0)+1,0),4),Lists!$S$3:$S$640,1)</f>
        <v>#N/A</v>
      </c>
      <c r="R7988" s="36" t="e">
        <f ca="1">LEFT(OFFSET(Lists!$S$2,P7988-1+MATCH(F7988,OFFSET(Lists!$T$3,P7988-1,0,Q7988-P7988+1),0),0),6)</f>
        <v>#N/A</v>
      </c>
      <c r="S7988" s="36" t="e">
        <f ca="1">VLOOKUP(R7988,Lists!B:D,3,FALSE)</f>
        <v>#N/A</v>
      </c>
      <c r="T7988" s="36" t="str">
        <f>IF(F7988&lt;&gt;"",MATCH(R7988,'Maximum minutes'!B:B,0),"")</f>
        <v/>
      </c>
      <c r="U7988" s="36">
        <f ca="1">IF(F7988&lt;&gt;"",COUNTA(OFFSET('Maximum minutes'!$C$1,'Annexe A1 Cours'!T7988,0,1,50)),0)</f>
        <v>0</v>
      </c>
      <c r="V7988" s="37">
        <f ca="1">IFERROR(OFFSET('Maximum minutes'!$C$1,T7988+1,-1+MATCH(G7988,OFFSET('Maximum minutes'!$C$1,T7988-1,0,1,50),0)),0)</f>
        <v>0</v>
      </c>
      <c r="W7988" s="38">
        <f t="shared" ca="1" si="248"/>
        <v>0</v>
      </c>
    </row>
    <row r="7989" spans="1:23" s="36" customFormat="1" ht="18.75">
      <c r="A7989" s="34"/>
      <c r="B7989" s="39"/>
      <c r="C7989" s="39"/>
      <c r="D7989" s="35"/>
      <c r="E7989" s="40"/>
      <c r="F7989" s="39"/>
      <c r="G7989" s="39"/>
      <c r="H7989" s="39"/>
      <c r="I7989" s="34"/>
      <c r="J7989" s="34"/>
      <c r="K7989" s="34"/>
      <c r="L7989" s="34"/>
      <c r="M7989" s="43" t="str">
        <f ca="1">IFERROR(OFFSET('Maximum minutes'!$C$1,T7989,MATCH(IF(G7989&lt;&gt;"",G7989,F7989),OFFSET('Maximum minutes'!$C$1,T7989-1,0,1,U7989+1),0)-1)*IF(OR(ISNUMBER(J7989),J7989="sans examen"),1,0)*IF(W7989&lt;MinDate,1,0),"")</f>
        <v/>
      </c>
      <c r="N7989" s="36">
        <f t="shared" ca="1" si="249"/>
        <v>0</v>
      </c>
      <c r="O7989" s="36" t="e">
        <f ca="1">LEFT(OFFSET(Lists!$Q$2,MATCH(E7989,Lists!$R$3:$R$19,0),0),4)</f>
        <v>#N/A</v>
      </c>
      <c r="P7989" s="36" t="e">
        <f ca="1">MATCH(O7989,Lists!$S$2:$S$640,1)</f>
        <v>#N/A</v>
      </c>
      <c r="Q7989" s="36" t="e">
        <f ca="1">MATCH(LEFT(OFFSET(Lists!$Q$2,MATCH(E7989,Lists!$R$3:$R$19,0)+1,0),4),Lists!$S$3:$S$640,1)</f>
        <v>#N/A</v>
      </c>
      <c r="R7989" s="36" t="e">
        <f ca="1">LEFT(OFFSET(Lists!$S$2,P7989-1+MATCH(F7989,OFFSET(Lists!$T$3,P7989-1,0,Q7989-P7989+1),0),0),6)</f>
        <v>#N/A</v>
      </c>
      <c r="S7989" s="36" t="e">
        <f ca="1">VLOOKUP(R7989,Lists!B:D,3,FALSE)</f>
        <v>#N/A</v>
      </c>
      <c r="T7989" s="36" t="str">
        <f>IF(F7989&lt;&gt;"",MATCH(R7989,'Maximum minutes'!B:B,0),"")</f>
        <v/>
      </c>
      <c r="U7989" s="36">
        <f ca="1">IF(F7989&lt;&gt;"",COUNTA(OFFSET('Maximum minutes'!$C$1,'Annexe A1 Cours'!T7989,0,1,50)),0)</f>
        <v>0</v>
      </c>
      <c r="V7989" s="37">
        <f ca="1">IFERROR(OFFSET('Maximum minutes'!$C$1,T7989+1,-1+MATCH(G7989,OFFSET('Maximum minutes'!$C$1,T7989-1,0,1,50),0)),0)</f>
        <v>0</v>
      </c>
      <c r="W7989" s="38">
        <f t="shared" ca="1" si="248"/>
        <v>0</v>
      </c>
    </row>
    <row r="7990" spans="1:23" s="36" customFormat="1" ht="18.75">
      <c r="A7990" s="34"/>
      <c r="B7990" s="39"/>
      <c r="C7990" s="39"/>
      <c r="D7990" s="35"/>
      <c r="E7990" s="40"/>
      <c r="F7990" s="39"/>
      <c r="G7990" s="39"/>
      <c r="H7990" s="39"/>
      <c r="I7990" s="34"/>
      <c r="J7990" s="34"/>
      <c r="K7990" s="34"/>
      <c r="L7990" s="34"/>
      <c r="M7990" s="43" t="str">
        <f ca="1">IFERROR(OFFSET('Maximum minutes'!$C$1,T7990,MATCH(IF(G7990&lt;&gt;"",G7990,F7990),OFFSET('Maximum minutes'!$C$1,T7990-1,0,1,U7990+1),0)-1)*IF(OR(ISNUMBER(J7990),J7990="sans examen"),1,0)*IF(W7990&lt;MinDate,1,0),"")</f>
        <v/>
      </c>
      <c r="N7990" s="36">
        <f t="shared" ca="1" si="249"/>
        <v>0</v>
      </c>
      <c r="O7990" s="36" t="e">
        <f ca="1">LEFT(OFFSET(Lists!$Q$2,MATCH(E7990,Lists!$R$3:$R$19,0),0),4)</f>
        <v>#N/A</v>
      </c>
      <c r="P7990" s="36" t="e">
        <f ca="1">MATCH(O7990,Lists!$S$2:$S$640,1)</f>
        <v>#N/A</v>
      </c>
      <c r="Q7990" s="36" t="e">
        <f ca="1">MATCH(LEFT(OFFSET(Lists!$Q$2,MATCH(E7990,Lists!$R$3:$R$19,0)+1,0),4),Lists!$S$3:$S$640,1)</f>
        <v>#N/A</v>
      </c>
      <c r="R7990" s="36" t="e">
        <f ca="1">LEFT(OFFSET(Lists!$S$2,P7990-1+MATCH(F7990,OFFSET(Lists!$T$3,P7990-1,0,Q7990-P7990+1),0),0),6)</f>
        <v>#N/A</v>
      </c>
      <c r="S7990" s="36" t="e">
        <f ca="1">VLOOKUP(R7990,Lists!B:D,3,FALSE)</f>
        <v>#N/A</v>
      </c>
      <c r="T7990" s="36" t="str">
        <f>IF(F7990&lt;&gt;"",MATCH(R7990,'Maximum minutes'!B:B,0),"")</f>
        <v/>
      </c>
      <c r="U7990" s="36">
        <f ca="1">IF(F7990&lt;&gt;"",COUNTA(OFFSET('Maximum minutes'!$C$1,'Annexe A1 Cours'!T7990,0,1,50)),0)</f>
        <v>0</v>
      </c>
      <c r="V7990" s="37">
        <f ca="1">IFERROR(OFFSET('Maximum minutes'!$C$1,T7990+1,-1+MATCH(G7990,OFFSET('Maximum minutes'!$C$1,T7990-1,0,1,50),0)),0)</f>
        <v>0</v>
      </c>
      <c r="W7990" s="38">
        <f t="shared" ca="1" si="248"/>
        <v>0</v>
      </c>
    </row>
    <row r="7991" spans="1:23" s="36" customFormat="1" ht="18.75">
      <c r="A7991" s="34"/>
      <c r="B7991" s="39"/>
      <c r="C7991" s="39"/>
      <c r="D7991" s="35"/>
      <c r="E7991" s="40"/>
      <c r="F7991" s="39"/>
      <c r="G7991" s="39"/>
      <c r="H7991" s="39"/>
      <c r="I7991" s="34"/>
      <c r="J7991" s="34"/>
      <c r="K7991" s="34"/>
      <c r="L7991" s="34"/>
      <c r="M7991" s="43" t="str">
        <f ca="1">IFERROR(OFFSET('Maximum minutes'!$C$1,T7991,MATCH(IF(G7991&lt;&gt;"",G7991,F7991),OFFSET('Maximum minutes'!$C$1,T7991-1,0,1,U7991+1),0)-1)*IF(OR(ISNUMBER(J7991),J7991="sans examen"),1,0)*IF(W7991&lt;MinDate,1,0),"")</f>
        <v/>
      </c>
      <c r="N7991" s="36">
        <f t="shared" ca="1" si="249"/>
        <v>0</v>
      </c>
      <c r="O7991" s="36" t="e">
        <f ca="1">LEFT(OFFSET(Lists!$Q$2,MATCH(E7991,Lists!$R$3:$R$19,0),0),4)</f>
        <v>#N/A</v>
      </c>
      <c r="P7991" s="36" t="e">
        <f ca="1">MATCH(O7991,Lists!$S$2:$S$640,1)</f>
        <v>#N/A</v>
      </c>
      <c r="Q7991" s="36" t="e">
        <f ca="1">MATCH(LEFT(OFFSET(Lists!$Q$2,MATCH(E7991,Lists!$R$3:$R$19,0)+1,0),4),Lists!$S$3:$S$640,1)</f>
        <v>#N/A</v>
      </c>
      <c r="R7991" s="36" t="e">
        <f ca="1">LEFT(OFFSET(Lists!$S$2,P7991-1+MATCH(F7991,OFFSET(Lists!$T$3,P7991-1,0,Q7991-P7991+1),0),0),6)</f>
        <v>#N/A</v>
      </c>
      <c r="S7991" s="36" t="e">
        <f ca="1">VLOOKUP(R7991,Lists!B:D,3,FALSE)</f>
        <v>#N/A</v>
      </c>
      <c r="T7991" s="36" t="str">
        <f>IF(F7991&lt;&gt;"",MATCH(R7991,'Maximum minutes'!B:B,0),"")</f>
        <v/>
      </c>
      <c r="U7991" s="36">
        <f ca="1">IF(F7991&lt;&gt;"",COUNTA(OFFSET('Maximum minutes'!$C$1,'Annexe A1 Cours'!T7991,0,1,50)),0)</f>
        <v>0</v>
      </c>
      <c r="V7991" s="37">
        <f ca="1">IFERROR(OFFSET('Maximum minutes'!$C$1,T7991+1,-1+MATCH(G7991,OFFSET('Maximum minutes'!$C$1,T7991-1,0,1,50),0)),0)</f>
        <v>0</v>
      </c>
      <c r="W7991" s="38">
        <f t="shared" ca="1" si="248"/>
        <v>0</v>
      </c>
    </row>
    <row r="7992" spans="1:23" s="36" customFormat="1" ht="18.75">
      <c r="A7992" s="34"/>
      <c r="B7992" s="39"/>
      <c r="C7992" s="39"/>
      <c r="D7992" s="35"/>
      <c r="E7992" s="40"/>
      <c r="F7992" s="39"/>
      <c r="G7992" s="39"/>
      <c r="H7992" s="39"/>
      <c r="I7992" s="34"/>
      <c r="J7992" s="34"/>
      <c r="K7992" s="34"/>
      <c r="L7992" s="34"/>
      <c r="M7992" s="43" t="str">
        <f ca="1">IFERROR(OFFSET('Maximum minutes'!$C$1,T7992,MATCH(IF(G7992&lt;&gt;"",G7992,F7992),OFFSET('Maximum minutes'!$C$1,T7992-1,0,1,U7992+1),0)-1)*IF(OR(ISNUMBER(J7992),J7992="sans examen"),1,0)*IF(W7992&lt;MinDate,1,0),"")</f>
        <v/>
      </c>
      <c r="N7992" s="36">
        <f t="shared" ca="1" si="249"/>
        <v>0</v>
      </c>
      <c r="O7992" s="36" t="e">
        <f ca="1">LEFT(OFFSET(Lists!$Q$2,MATCH(E7992,Lists!$R$3:$R$19,0),0),4)</f>
        <v>#N/A</v>
      </c>
      <c r="P7992" s="36" t="e">
        <f ca="1">MATCH(O7992,Lists!$S$2:$S$640,1)</f>
        <v>#N/A</v>
      </c>
      <c r="Q7992" s="36" t="e">
        <f ca="1">MATCH(LEFT(OFFSET(Lists!$Q$2,MATCH(E7992,Lists!$R$3:$R$19,0)+1,0),4),Lists!$S$3:$S$640,1)</f>
        <v>#N/A</v>
      </c>
      <c r="R7992" s="36" t="e">
        <f ca="1">LEFT(OFFSET(Lists!$S$2,P7992-1+MATCH(F7992,OFFSET(Lists!$T$3,P7992-1,0,Q7992-P7992+1),0),0),6)</f>
        <v>#N/A</v>
      </c>
      <c r="S7992" s="36" t="e">
        <f ca="1">VLOOKUP(R7992,Lists!B:D,3,FALSE)</f>
        <v>#N/A</v>
      </c>
      <c r="T7992" s="36" t="str">
        <f>IF(F7992&lt;&gt;"",MATCH(R7992,'Maximum minutes'!B:B,0),"")</f>
        <v/>
      </c>
      <c r="U7992" s="36">
        <f ca="1">IF(F7992&lt;&gt;"",COUNTA(OFFSET('Maximum minutes'!$C$1,'Annexe A1 Cours'!T7992,0,1,50)),0)</f>
        <v>0</v>
      </c>
      <c r="V7992" s="37">
        <f ca="1">IFERROR(OFFSET('Maximum minutes'!$C$1,T7992+1,-1+MATCH(G7992,OFFSET('Maximum minutes'!$C$1,T7992-1,0,1,50),0)),0)</f>
        <v>0</v>
      </c>
      <c r="W7992" s="38">
        <f t="shared" ca="1" si="248"/>
        <v>0</v>
      </c>
    </row>
    <row r="7993" spans="1:23" s="36" customFormat="1" ht="18.75">
      <c r="A7993" s="34"/>
      <c r="B7993" s="39"/>
      <c r="C7993" s="39"/>
      <c r="D7993" s="35"/>
      <c r="E7993" s="40"/>
      <c r="F7993" s="39"/>
      <c r="G7993" s="39"/>
      <c r="H7993" s="39"/>
      <c r="I7993" s="34"/>
      <c r="J7993" s="34"/>
      <c r="K7993" s="34"/>
      <c r="L7993" s="34"/>
      <c r="M7993" s="43" t="str">
        <f ca="1">IFERROR(OFFSET('Maximum minutes'!$C$1,T7993,MATCH(IF(G7993&lt;&gt;"",G7993,F7993),OFFSET('Maximum minutes'!$C$1,T7993-1,0,1,U7993+1),0)-1)*IF(OR(ISNUMBER(J7993),J7993="sans examen"),1,0)*IF(W7993&lt;MinDate,1,0),"")</f>
        <v/>
      </c>
      <c r="N7993" s="36">
        <f t="shared" ca="1" si="249"/>
        <v>0</v>
      </c>
      <c r="O7993" s="36" t="e">
        <f ca="1">LEFT(OFFSET(Lists!$Q$2,MATCH(E7993,Lists!$R$3:$R$19,0),0),4)</f>
        <v>#N/A</v>
      </c>
      <c r="P7993" s="36" t="e">
        <f ca="1">MATCH(O7993,Lists!$S$2:$S$640,1)</f>
        <v>#N/A</v>
      </c>
      <c r="Q7993" s="36" t="e">
        <f ca="1">MATCH(LEFT(OFFSET(Lists!$Q$2,MATCH(E7993,Lists!$R$3:$R$19,0)+1,0),4),Lists!$S$3:$S$640,1)</f>
        <v>#N/A</v>
      </c>
      <c r="R7993" s="36" t="e">
        <f ca="1">LEFT(OFFSET(Lists!$S$2,P7993-1+MATCH(F7993,OFFSET(Lists!$T$3,P7993-1,0,Q7993-P7993+1),0),0),6)</f>
        <v>#N/A</v>
      </c>
      <c r="S7993" s="36" t="e">
        <f ca="1">VLOOKUP(R7993,Lists!B:D,3,FALSE)</f>
        <v>#N/A</v>
      </c>
      <c r="T7993" s="36" t="str">
        <f>IF(F7993&lt;&gt;"",MATCH(R7993,'Maximum minutes'!B:B,0),"")</f>
        <v/>
      </c>
      <c r="U7993" s="36">
        <f ca="1">IF(F7993&lt;&gt;"",COUNTA(OFFSET('Maximum minutes'!$C$1,'Annexe A1 Cours'!T7993,0,1,50)),0)</f>
        <v>0</v>
      </c>
      <c r="V7993" s="37">
        <f ca="1">IFERROR(OFFSET('Maximum minutes'!$C$1,T7993+1,-1+MATCH(G7993,OFFSET('Maximum minutes'!$C$1,T7993-1,0,1,50),0)),0)</f>
        <v>0</v>
      </c>
      <c r="W7993" s="38">
        <f t="shared" ca="1" si="248"/>
        <v>0</v>
      </c>
    </row>
    <row r="7994" spans="1:23" s="36" customFormat="1" ht="18.75">
      <c r="A7994" s="34"/>
      <c r="B7994" s="39"/>
      <c r="C7994" s="39"/>
      <c r="D7994" s="35"/>
      <c r="E7994" s="40"/>
      <c r="F7994" s="39"/>
      <c r="G7994" s="39"/>
      <c r="H7994" s="39"/>
      <c r="I7994" s="34"/>
      <c r="J7994" s="34"/>
      <c r="K7994" s="34"/>
      <c r="L7994" s="34"/>
      <c r="M7994" s="43" t="str">
        <f ca="1">IFERROR(OFFSET('Maximum minutes'!$C$1,T7994,MATCH(IF(G7994&lt;&gt;"",G7994,F7994),OFFSET('Maximum minutes'!$C$1,T7994-1,0,1,U7994+1),0)-1)*IF(OR(ISNUMBER(J7994),J7994="sans examen"),1,0)*IF(W7994&lt;MinDate,1,0),"")</f>
        <v/>
      </c>
      <c r="N7994" s="36">
        <f t="shared" ca="1" si="249"/>
        <v>0</v>
      </c>
      <c r="O7994" s="36" t="e">
        <f ca="1">LEFT(OFFSET(Lists!$Q$2,MATCH(E7994,Lists!$R$3:$R$19,0),0),4)</f>
        <v>#N/A</v>
      </c>
      <c r="P7994" s="36" t="e">
        <f ca="1">MATCH(O7994,Lists!$S$2:$S$640,1)</f>
        <v>#N/A</v>
      </c>
      <c r="Q7994" s="36" t="e">
        <f ca="1">MATCH(LEFT(OFFSET(Lists!$Q$2,MATCH(E7994,Lists!$R$3:$R$19,0)+1,0),4),Lists!$S$3:$S$640,1)</f>
        <v>#N/A</v>
      </c>
      <c r="R7994" s="36" t="e">
        <f ca="1">LEFT(OFFSET(Lists!$S$2,P7994-1+MATCH(F7994,OFFSET(Lists!$T$3,P7994-1,0,Q7994-P7994+1),0),0),6)</f>
        <v>#N/A</v>
      </c>
      <c r="S7994" s="36" t="e">
        <f ca="1">VLOOKUP(R7994,Lists!B:D,3,FALSE)</f>
        <v>#N/A</v>
      </c>
      <c r="T7994" s="36" t="str">
        <f>IF(F7994&lt;&gt;"",MATCH(R7994,'Maximum minutes'!B:B,0),"")</f>
        <v/>
      </c>
      <c r="U7994" s="36">
        <f ca="1">IF(F7994&lt;&gt;"",COUNTA(OFFSET('Maximum minutes'!$C$1,'Annexe A1 Cours'!T7994,0,1,50)),0)</f>
        <v>0</v>
      </c>
      <c r="V7994" s="37">
        <f ca="1">IFERROR(OFFSET('Maximum minutes'!$C$1,T7994+1,-1+MATCH(G7994,OFFSET('Maximum minutes'!$C$1,T7994-1,0,1,50),0)),0)</f>
        <v>0</v>
      </c>
      <c r="W7994" s="38">
        <f t="shared" ca="1" si="248"/>
        <v>0</v>
      </c>
    </row>
    <row r="7995" spans="1:23" s="36" customFormat="1" ht="18.75">
      <c r="A7995" s="34"/>
      <c r="B7995" s="39"/>
      <c r="C7995" s="39"/>
      <c r="D7995" s="35"/>
      <c r="E7995" s="40"/>
      <c r="F7995" s="39"/>
      <c r="G7995" s="39"/>
      <c r="H7995" s="39"/>
      <c r="I7995" s="34"/>
      <c r="J7995" s="34"/>
      <c r="K7995" s="34"/>
      <c r="L7995" s="34"/>
      <c r="M7995" s="43" t="str">
        <f ca="1">IFERROR(OFFSET('Maximum minutes'!$C$1,T7995,MATCH(IF(G7995&lt;&gt;"",G7995,F7995),OFFSET('Maximum minutes'!$C$1,T7995-1,0,1,U7995+1),0)-1)*IF(OR(ISNUMBER(J7995),J7995="sans examen"),1,0)*IF(W7995&lt;MinDate,1,0),"")</f>
        <v/>
      </c>
      <c r="N7995" s="36">
        <f t="shared" ca="1" si="249"/>
        <v>0</v>
      </c>
      <c r="O7995" s="36" t="e">
        <f ca="1">LEFT(OFFSET(Lists!$Q$2,MATCH(E7995,Lists!$R$3:$R$19,0),0),4)</f>
        <v>#N/A</v>
      </c>
      <c r="P7995" s="36" t="e">
        <f ca="1">MATCH(O7995,Lists!$S$2:$S$640,1)</f>
        <v>#N/A</v>
      </c>
      <c r="Q7995" s="36" t="e">
        <f ca="1">MATCH(LEFT(OFFSET(Lists!$Q$2,MATCH(E7995,Lists!$R$3:$R$19,0)+1,0),4),Lists!$S$3:$S$640,1)</f>
        <v>#N/A</v>
      </c>
      <c r="R7995" s="36" t="e">
        <f ca="1">LEFT(OFFSET(Lists!$S$2,P7995-1+MATCH(F7995,OFFSET(Lists!$T$3,P7995-1,0,Q7995-P7995+1),0),0),6)</f>
        <v>#N/A</v>
      </c>
      <c r="S7995" s="36" t="e">
        <f ca="1">VLOOKUP(R7995,Lists!B:D,3,FALSE)</f>
        <v>#N/A</v>
      </c>
      <c r="T7995" s="36" t="str">
        <f>IF(F7995&lt;&gt;"",MATCH(R7995,'Maximum minutes'!B:B,0),"")</f>
        <v/>
      </c>
      <c r="U7995" s="36">
        <f ca="1">IF(F7995&lt;&gt;"",COUNTA(OFFSET('Maximum minutes'!$C$1,'Annexe A1 Cours'!T7995,0,1,50)),0)</f>
        <v>0</v>
      </c>
      <c r="V7995" s="37">
        <f ca="1">IFERROR(OFFSET('Maximum minutes'!$C$1,T7995+1,-1+MATCH(G7995,OFFSET('Maximum minutes'!$C$1,T7995-1,0,1,50),0)),0)</f>
        <v>0</v>
      </c>
      <c r="W7995" s="38">
        <f t="shared" ca="1" si="248"/>
        <v>0</v>
      </c>
    </row>
    <row r="7996" spans="1:23" s="36" customFormat="1" ht="18.75">
      <c r="A7996" s="34"/>
      <c r="B7996" s="39"/>
      <c r="C7996" s="39"/>
      <c r="D7996" s="35"/>
      <c r="E7996" s="40"/>
      <c r="F7996" s="39"/>
      <c r="G7996" s="39"/>
      <c r="H7996" s="39"/>
      <c r="I7996" s="34"/>
      <c r="J7996" s="34"/>
      <c r="K7996" s="34"/>
      <c r="L7996" s="34"/>
      <c r="M7996" s="43" t="str">
        <f ca="1">IFERROR(OFFSET('Maximum minutes'!$C$1,T7996,MATCH(IF(G7996&lt;&gt;"",G7996,F7996),OFFSET('Maximum minutes'!$C$1,T7996-1,0,1,U7996+1),0)-1)*IF(OR(ISNUMBER(J7996),J7996="sans examen"),1,0)*IF(W7996&lt;MinDate,1,0),"")</f>
        <v/>
      </c>
      <c r="N7996" s="36">
        <f t="shared" ca="1" si="249"/>
        <v>0</v>
      </c>
      <c r="O7996" s="36" t="e">
        <f ca="1">LEFT(OFFSET(Lists!$Q$2,MATCH(E7996,Lists!$R$3:$R$19,0),0),4)</f>
        <v>#N/A</v>
      </c>
      <c r="P7996" s="36" t="e">
        <f ca="1">MATCH(O7996,Lists!$S$2:$S$640,1)</f>
        <v>#N/A</v>
      </c>
      <c r="Q7996" s="36" t="e">
        <f ca="1">MATCH(LEFT(OFFSET(Lists!$Q$2,MATCH(E7996,Lists!$R$3:$R$19,0)+1,0),4),Lists!$S$3:$S$640,1)</f>
        <v>#N/A</v>
      </c>
      <c r="R7996" s="36" t="e">
        <f ca="1">LEFT(OFFSET(Lists!$S$2,P7996-1+MATCH(F7996,OFFSET(Lists!$T$3,P7996-1,0,Q7996-P7996+1),0),0),6)</f>
        <v>#N/A</v>
      </c>
      <c r="S7996" s="36" t="e">
        <f ca="1">VLOOKUP(R7996,Lists!B:D,3,FALSE)</f>
        <v>#N/A</v>
      </c>
      <c r="T7996" s="36" t="str">
        <f>IF(F7996&lt;&gt;"",MATCH(R7996,'Maximum minutes'!B:B,0),"")</f>
        <v/>
      </c>
      <c r="U7996" s="36">
        <f ca="1">IF(F7996&lt;&gt;"",COUNTA(OFFSET('Maximum minutes'!$C$1,'Annexe A1 Cours'!T7996,0,1,50)),0)</f>
        <v>0</v>
      </c>
      <c r="V7996" s="37">
        <f ca="1">IFERROR(OFFSET('Maximum minutes'!$C$1,T7996+1,-1+MATCH(G7996,OFFSET('Maximum minutes'!$C$1,T7996-1,0,1,50),0)),0)</f>
        <v>0</v>
      </c>
      <c r="W7996" s="38">
        <f t="shared" ca="1" si="248"/>
        <v>0</v>
      </c>
    </row>
    <row r="7997" spans="1:23" s="36" customFormat="1" ht="18.75">
      <c r="A7997" s="34"/>
      <c r="B7997" s="39"/>
      <c r="C7997" s="39"/>
      <c r="D7997" s="35"/>
      <c r="E7997" s="40"/>
      <c r="F7997" s="39"/>
      <c r="G7997" s="39"/>
      <c r="H7997" s="39"/>
      <c r="I7997" s="34"/>
      <c r="J7997" s="34"/>
      <c r="K7997" s="34"/>
      <c r="L7997" s="34"/>
      <c r="M7997" s="43" t="str">
        <f ca="1">IFERROR(OFFSET('Maximum minutes'!$C$1,T7997,MATCH(IF(G7997&lt;&gt;"",G7997,F7997),OFFSET('Maximum minutes'!$C$1,T7997-1,0,1,U7997+1),0)-1)*IF(OR(ISNUMBER(J7997),J7997="sans examen"),1,0)*IF(W7997&lt;MinDate,1,0),"")</f>
        <v/>
      </c>
      <c r="N7997" s="36">
        <f t="shared" ca="1" si="249"/>
        <v>0</v>
      </c>
      <c r="O7997" s="36" t="e">
        <f ca="1">LEFT(OFFSET(Lists!$Q$2,MATCH(E7997,Lists!$R$3:$R$19,0),0),4)</f>
        <v>#N/A</v>
      </c>
      <c r="P7997" s="36" t="e">
        <f ca="1">MATCH(O7997,Lists!$S$2:$S$640,1)</f>
        <v>#N/A</v>
      </c>
      <c r="Q7997" s="36" t="e">
        <f ca="1">MATCH(LEFT(OFFSET(Lists!$Q$2,MATCH(E7997,Lists!$R$3:$R$19,0)+1,0),4),Lists!$S$3:$S$640,1)</f>
        <v>#N/A</v>
      </c>
      <c r="R7997" s="36" t="e">
        <f ca="1">LEFT(OFFSET(Lists!$S$2,P7997-1+MATCH(F7997,OFFSET(Lists!$T$3,P7997-1,0,Q7997-P7997+1),0),0),6)</f>
        <v>#N/A</v>
      </c>
      <c r="S7997" s="36" t="e">
        <f ca="1">VLOOKUP(R7997,Lists!B:D,3,FALSE)</f>
        <v>#N/A</v>
      </c>
      <c r="T7997" s="36" t="str">
        <f>IF(F7997&lt;&gt;"",MATCH(R7997,'Maximum minutes'!B:B,0),"")</f>
        <v/>
      </c>
      <c r="U7997" s="36">
        <f ca="1">IF(F7997&lt;&gt;"",COUNTA(OFFSET('Maximum minutes'!$C$1,'Annexe A1 Cours'!T7997,0,1,50)),0)</f>
        <v>0</v>
      </c>
      <c r="V7997" s="37">
        <f ca="1">IFERROR(OFFSET('Maximum minutes'!$C$1,T7997+1,-1+MATCH(G7997,OFFSET('Maximum minutes'!$C$1,T7997-1,0,1,50),0)),0)</f>
        <v>0</v>
      </c>
      <c r="W7997" s="38">
        <f t="shared" ca="1" si="248"/>
        <v>0</v>
      </c>
    </row>
    <row r="7998" spans="1:23" s="36" customFormat="1" ht="18.75">
      <c r="A7998" s="34"/>
      <c r="B7998" s="39"/>
      <c r="C7998" s="39"/>
      <c r="D7998" s="35"/>
      <c r="E7998" s="40"/>
      <c r="F7998" s="39"/>
      <c r="G7998" s="39"/>
      <c r="H7998" s="39"/>
      <c r="I7998" s="34"/>
      <c r="J7998" s="34"/>
      <c r="K7998" s="34"/>
      <c r="L7998" s="34"/>
      <c r="M7998" s="43" t="str">
        <f ca="1">IFERROR(OFFSET('Maximum minutes'!$C$1,T7998,MATCH(IF(G7998&lt;&gt;"",G7998,F7998),OFFSET('Maximum minutes'!$C$1,T7998-1,0,1,U7998+1),0)-1)*IF(OR(ISNUMBER(J7998),J7998="sans examen"),1,0)*IF(W7998&lt;MinDate,1,0),"")</f>
        <v/>
      </c>
      <c r="N7998" s="36">
        <f t="shared" ca="1" si="249"/>
        <v>0</v>
      </c>
      <c r="O7998" s="36" t="e">
        <f ca="1">LEFT(OFFSET(Lists!$Q$2,MATCH(E7998,Lists!$R$3:$R$19,0),0),4)</f>
        <v>#N/A</v>
      </c>
      <c r="P7998" s="36" t="e">
        <f ca="1">MATCH(O7998,Lists!$S$2:$S$640,1)</f>
        <v>#N/A</v>
      </c>
      <c r="Q7998" s="36" t="e">
        <f ca="1">MATCH(LEFT(OFFSET(Lists!$Q$2,MATCH(E7998,Lists!$R$3:$R$19,0)+1,0),4),Lists!$S$3:$S$640,1)</f>
        <v>#N/A</v>
      </c>
      <c r="R7998" s="36" t="e">
        <f ca="1">LEFT(OFFSET(Lists!$S$2,P7998-1+MATCH(F7998,OFFSET(Lists!$T$3,P7998-1,0,Q7998-P7998+1),0),0),6)</f>
        <v>#N/A</v>
      </c>
      <c r="S7998" s="36" t="e">
        <f ca="1">VLOOKUP(R7998,Lists!B:D,3,FALSE)</f>
        <v>#N/A</v>
      </c>
      <c r="T7998" s="36" t="str">
        <f>IF(F7998&lt;&gt;"",MATCH(R7998,'Maximum minutes'!B:B,0),"")</f>
        <v/>
      </c>
      <c r="U7998" s="36">
        <f ca="1">IF(F7998&lt;&gt;"",COUNTA(OFFSET('Maximum minutes'!$C$1,'Annexe A1 Cours'!T7998,0,1,50)),0)</f>
        <v>0</v>
      </c>
      <c r="V7998" s="37">
        <f ca="1">IFERROR(OFFSET('Maximum minutes'!$C$1,T7998+1,-1+MATCH(G7998,OFFSET('Maximum minutes'!$C$1,T7998-1,0,1,50),0)),0)</f>
        <v>0</v>
      </c>
      <c r="W7998" s="38">
        <f t="shared" ca="1" si="248"/>
        <v>0</v>
      </c>
    </row>
    <row r="7999" spans="1:23" s="36" customFormat="1" ht="18.75">
      <c r="A7999" s="34"/>
      <c r="B7999" s="39"/>
      <c r="C7999" s="39"/>
      <c r="D7999" s="35"/>
      <c r="E7999" s="40"/>
      <c r="F7999" s="39"/>
      <c r="G7999" s="39"/>
      <c r="H7999" s="39"/>
      <c r="I7999" s="34"/>
      <c r="J7999" s="34"/>
      <c r="K7999" s="34"/>
      <c r="L7999" s="34"/>
      <c r="M7999" s="43" t="str">
        <f ca="1">IFERROR(OFFSET('Maximum minutes'!$C$1,T7999,MATCH(IF(G7999&lt;&gt;"",G7999,F7999),OFFSET('Maximum minutes'!$C$1,T7999-1,0,1,U7999+1),0)-1)*IF(OR(ISNUMBER(J7999),J7999="sans examen"),1,0)*IF(W7999&lt;MinDate,1,0),"")</f>
        <v/>
      </c>
      <c r="N7999" s="36">
        <f t="shared" ca="1" si="249"/>
        <v>0</v>
      </c>
      <c r="O7999" s="36" t="e">
        <f ca="1">LEFT(OFFSET(Lists!$Q$2,MATCH(E7999,Lists!$R$3:$R$19,0),0),4)</f>
        <v>#N/A</v>
      </c>
      <c r="P7999" s="36" t="e">
        <f ca="1">MATCH(O7999,Lists!$S$2:$S$640,1)</f>
        <v>#N/A</v>
      </c>
      <c r="Q7999" s="36" t="e">
        <f ca="1">MATCH(LEFT(OFFSET(Lists!$Q$2,MATCH(E7999,Lists!$R$3:$R$19,0)+1,0),4),Lists!$S$3:$S$640,1)</f>
        <v>#N/A</v>
      </c>
      <c r="R7999" s="36" t="e">
        <f ca="1">LEFT(OFFSET(Lists!$S$2,P7999-1+MATCH(F7999,OFFSET(Lists!$T$3,P7999-1,0,Q7999-P7999+1),0),0),6)</f>
        <v>#N/A</v>
      </c>
      <c r="S7999" s="36" t="e">
        <f ca="1">VLOOKUP(R7999,Lists!B:D,3,FALSE)</f>
        <v>#N/A</v>
      </c>
      <c r="T7999" s="36" t="str">
        <f>IF(F7999&lt;&gt;"",MATCH(R7999,'Maximum minutes'!B:B,0),"")</f>
        <v/>
      </c>
      <c r="U7999" s="36">
        <f ca="1">IF(F7999&lt;&gt;"",COUNTA(OFFSET('Maximum minutes'!$C$1,'Annexe A1 Cours'!T7999,0,1,50)),0)</f>
        <v>0</v>
      </c>
      <c r="V7999" s="37">
        <f ca="1">IFERROR(OFFSET('Maximum minutes'!$C$1,T7999+1,-1+MATCH(G7999,OFFSET('Maximum minutes'!$C$1,T7999-1,0,1,50),0)),0)</f>
        <v>0</v>
      </c>
      <c r="W7999" s="38">
        <f t="shared" ca="1" si="248"/>
        <v>0</v>
      </c>
    </row>
    <row r="8000" spans="1:23" s="36" customFormat="1" ht="18.75">
      <c r="A8000" s="34"/>
      <c r="B8000" s="39"/>
      <c r="C8000" s="39"/>
      <c r="D8000" s="35"/>
      <c r="E8000" s="40"/>
      <c r="F8000" s="39"/>
      <c r="G8000" s="39"/>
      <c r="H8000" s="39"/>
      <c r="I8000" s="34"/>
      <c r="J8000" s="34"/>
      <c r="K8000" s="34"/>
      <c r="L8000" s="34"/>
      <c r="M8000" s="43" t="str">
        <f ca="1">IFERROR(OFFSET('Maximum minutes'!$C$1,T8000,MATCH(IF(G8000&lt;&gt;"",G8000,F8000),OFFSET('Maximum minutes'!$C$1,T8000-1,0,1,U8000+1),0)-1)*IF(OR(ISNUMBER(J8000),J8000="sans examen"),1,0)*IF(W8000&lt;MinDate,1,0),"")</f>
        <v/>
      </c>
      <c r="N8000" s="36">
        <f t="shared" ca="1" si="249"/>
        <v>0</v>
      </c>
      <c r="O8000" s="36" t="e">
        <f ca="1">LEFT(OFFSET(Lists!$Q$2,MATCH(E8000,Lists!$R$3:$R$19,0),0),4)</f>
        <v>#N/A</v>
      </c>
      <c r="P8000" s="36" t="e">
        <f ca="1">MATCH(O8000,Lists!$S$2:$S$640,1)</f>
        <v>#N/A</v>
      </c>
      <c r="Q8000" s="36" t="e">
        <f ca="1">MATCH(LEFT(OFFSET(Lists!$Q$2,MATCH(E8000,Lists!$R$3:$R$19,0)+1,0),4),Lists!$S$3:$S$640,1)</f>
        <v>#N/A</v>
      </c>
      <c r="R8000" s="36" t="e">
        <f ca="1">LEFT(OFFSET(Lists!$S$2,P8000-1+MATCH(F8000,OFFSET(Lists!$T$3,P8000-1,0,Q8000-P8000+1),0),0),6)</f>
        <v>#N/A</v>
      </c>
      <c r="S8000" s="36" t="e">
        <f ca="1">VLOOKUP(R8000,Lists!B:D,3,FALSE)</f>
        <v>#N/A</v>
      </c>
      <c r="T8000" s="36" t="str">
        <f>IF(F8000&lt;&gt;"",MATCH(R8000,'Maximum minutes'!B:B,0),"")</f>
        <v/>
      </c>
      <c r="U8000" s="36">
        <f ca="1">IF(F8000&lt;&gt;"",COUNTA(OFFSET('Maximum minutes'!$C$1,'Annexe A1 Cours'!T8000,0,1,50)),0)</f>
        <v>0</v>
      </c>
      <c r="V8000" s="37">
        <f ca="1">IFERROR(OFFSET('Maximum minutes'!$C$1,T8000+1,-1+MATCH(G8000,OFFSET('Maximum minutes'!$C$1,T8000-1,0,1,50),0)),0)</f>
        <v>0</v>
      </c>
      <c r="W8000" s="38">
        <f t="shared" ca="1" si="248"/>
        <v>0</v>
      </c>
    </row>
    <row r="8001" spans="4:5" ht="18.75">
      <c r="D8001" s="35"/>
      <c r="E8001" s="40"/>
    </row>
    <row r="8002" spans="4:5" ht="18.75">
      <c r="D8002" s="35"/>
      <c r="E8002" s="40"/>
    </row>
    <row r="8003" spans="4:5" ht="18.75">
      <c r="D8003" s="35"/>
      <c r="E8003" s="40"/>
    </row>
    <row r="8004" spans="4:5" ht="18.75">
      <c r="D8004" s="35"/>
      <c r="E8004" s="40"/>
    </row>
    <row r="8005" spans="4:5" ht="18.75">
      <c r="D8005" s="35"/>
      <c r="E8005" s="40"/>
    </row>
    <row r="8006" spans="4:5" ht="18.75">
      <c r="D8006" s="35"/>
      <c r="E8006" s="40"/>
    </row>
    <row r="8007" spans="4:5" ht="18.75">
      <c r="D8007" s="35"/>
      <c r="E8007" s="40"/>
    </row>
    <row r="8008" spans="4:5" ht="18.75">
      <c r="D8008" s="35"/>
      <c r="E8008" s="40"/>
    </row>
    <row r="8009" spans="4:5" ht="18.75">
      <c r="D8009" s="35"/>
      <c r="E8009" s="40"/>
    </row>
    <row r="8010" spans="4:5" ht="18.75">
      <c r="D8010" s="35"/>
      <c r="E8010" s="40"/>
    </row>
    <row r="8011" spans="4:5" ht="18.75">
      <c r="D8011" s="35"/>
      <c r="E8011" s="40"/>
    </row>
    <row r="8012" spans="4:5" ht="18.75">
      <c r="D8012" s="35"/>
      <c r="E8012" s="40"/>
    </row>
    <row r="8013" spans="4:5" ht="18.75">
      <c r="D8013" s="35"/>
      <c r="E8013" s="40"/>
    </row>
    <row r="8014" spans="4:5" ht="18.75">
      <c r="D8014" s="35"/>
      <c r="E8014" s="40"/>
    </row>
    <row r="8015" spans="4:5" ht="18.75">
      <c r="D8015" s="35"/>
      <c r="E8015" s="40"/>
    </row>
    <row r="8016" spans="4:5" ht="18.75">
      <c r="D8016" s="35"/>
      <c r="E8016" s="40"/>
    </row>
    <row r="8017" spans="4:5" ht="18.75">
      <c r="D8017" s="35"/>
      <c r="E8017" s="40"/>
    </row>
    <row r="8018" spans="4:5" ht="18.75">
      <c r="D8018" s="35"/>
      <c r="E8018" s="40"/>
    </row>
    <row r="8019" spans="4:5" ht="18.75">
      <c r="D8019" s="35"/>
      <c r="E8019" s="40"/>
    </row>
    <row r="8020" spans="4:5" ht="18.75">
      <c r="D8020" s="35"/>
      <c r="E8020" s="40"/>
    </row>
    <row r="8021" spans="4:5" ht="18.75">
      <c r="D8021" s="35"/>
      <c r="E8021" s="40"/>
    </row>
    <row r="8022" spans="4:5" ht="18.75">
      <c r="D8022" s="35"/>
      <c r="E8022" s="40"/>
    </row>
    <row r="8023" spans="4:5" ht="18.75">
      <c r="D8023" s="35"/>
      <c r="E8023" s="40"/>
    </row>
    <row r="8024" spans="4:5" ht="18.75">
      <c r="D8024" s="35"/>
      <c r="E8024" s="40"/>
    </row>
    <row r="8025" spans="4:5" ht="18.75">
      <c r="D8025" s="35"/>
      <c r="E8025" s="40"/>
    </row>
    <row r="8026" spans="4:5" ht="18.75">
      <c r="D8026" s="35"/>
      <c r="E8026" s="40"/>
    </row>
    <row r="8027" spans="4:5" ht="18.75">
      <c r="D8027" s="35"/>
      <c r="E8027" s="40"/>
    </row>
    <row r="8028" spans="4:5" ht="18.75">
      <c r="D8028" s="35"/>
      <c r="E8028" s="40"/>
    </row>
    <row r="8029" spans="4:5" ht="18.75">
      <c r="D8029" s="35"/>
      <c r="E8029" s="40"/>
    </row>
    <row r="8030" spans="4:5" ht="18.75">
      <c r="D8030" s="35"/>
      <c r="E8030" s="40"/>
    </row>
    <row r="8031" spans="4:5" ht="18.75">
      <c r="D8031" s="35"/>
      <c r="E8031" s="40"/>
    </row>
    <row r="8032" spans="4:5" ht="18.75">
      <c r="D8032" s="35"/>
      <c r="E8032" s="40"/>
    </row>
    <row r="8033" spans="4:5" ht="18.75">
      <c r="D8033" s="35"/>
      <c r="E8033" s="40"/>
    </row>
    <row r="8034" spans="4:5" ht="18.75">
      <c r="D8034" s="35"/>
      <c r="E8034" s="40"/>
    </row>
    <row r="8035" spans="4:5" ht="18.75">
      <c r="D8035" s="35"/>
      <c r="E8035" s="40"/>
    </row>
    <row r="8036" spans="4:5" ht="18.75">
      <c r="D8036" s="35"/>
      <c r="E8036" s="40"/>
    </row>
    <row r="8037" spans="4:5" ht="18.75">
      <c r="D8037" s="35"/>
      <c r="E8037" s="40"/>
    </row>
    <row r="8038" spans="4:5" ht="18.75">
      <c r="D8038" s="35"/>
      <c r="E8038" s="40"/>
    </row>
    <row r="8039" spans="4:5" ht="18.75">
      <c r="D8039" s="35"/>
      <c r="E8039" s="40"/>
    </row>
    <row r="8040" spans="4:5" ht="18.75">
      <c r="D8040" s="35"/>
      <c r="E8040" s="40"/>
    </row>
    <row r="8041" spans="4:5" ht="18.75">
      <c r="D8041" s="35"/>
      <c r="E8041" s="40"/>
    </row>
    <row r="8042" spans="4:5" ht="18.75">
      <c r="D8042" s="35"/>
      <c r="E8042" s="40"/>
    </row>
    <row r="8043" spans="4:5" ht="18.75">
      <c r="D8043" s="35"/>
      <c r="E8043" s="40"/>
    </row>
    <row r="8044" spans="4:5" ht="18.75">
      <c r="D8044" s="35"/>
      <c r="E8044" s="40"/>
    </row>
    <row r="8045" spans="4:5" ht="18.75">
      <c r="D8045" s="35"/>
      <c r="E8045" s="40"/>
    </row>
    <row r="8046" spans="4:5" ht="18.75">
      <c r="D8046" s="35"/>
      <c r="E8046" s="40"/>
    </row>
    <row r="8047" spans="4:5" ht="18.75">
      <c r="D8047" s="35"/>
      <c r="E8047" s="40"/>
    </row>
    <row r="8048" spans="4:5" ht="18.75">
      <c r="D8048" s="35"/>
      <c r="E8048" s="40"/>
    </row>
    <row r="8049" spans="4:5" ht="18.75">
      <c r="D8049" s="35"/>
      <c r="E8049" s="40"/>
    </row>
    <row r="8050" spans="4:5" ht="18.75">
      <c r="D8050" s="35"/>
      <c r="E8050" s="40"/>
    </row>
    <row r="8051" spans="4:5" ht="18.75">
      <c r="D8051" s="35"/>
      <c r="E8051" s="40"/>
    </row>
    <row r="8052" spans="4:5" ht="18.75">
      <c r="D8052" s="35"/>
      <c r="E8052" s="40"/>
    </row>
    <row r="8053" spans="4:5" ht="18.75">
      <c r="D8053" s="35"/>
      <c r="E8053" s="40"/>
    </row>
    <row r="8054" spans="4:5" ht="18.75">
      <c r="D8054" s="35"/>
      <c r="E8054" s="40"/>
    </row>
    <row r="8055" spans="4:5" ht="18.75">
      <c r="D8055" s="35"/>
      <c r="E8055" s="40"/>
    </row>
    <row r="8056" spans="4:5" ht="18.75">
      <c r="D8056" s="35"/>
      <c r="E8056" s="40"/>
    </row>
    <row r="8057" spans="4:5" ht="18.75">
      <c r="D8057" s="35"/>
      <c r="E8057" s="40"/>
    </row>
    <row r="8058" spans="4:5" ht="18.75">
      <c r="D8058" s="35"/>
      <c r="E8058" s="40"/>
    </row>
    <row r="8059" spans="4:5" ht="18.75">
      <c r="D8059" s="35"/>
      <c r="E8059" s="40"/>
    </row>
    <row r="8060" spans="4:5" ht="18.75">
      <c r="D8060" s="35"/>
      <c r="E8060" s="40"/>
    </row>
    <row r="8061" spans="4:5" ht="18.75">
      <c r="D8061" s="35"/>
      <c r="E8061" s="40"/>
    </row>
    <row r="8062" spans="4:5" ht="18.75">
      <c r="D8062" s="35"/>
      <c r="E8062" s="40"/>
    </row>
    <row r="8063" spans="4:5" ht="18.75">
      <c r="D8063" s="35"/>
      <c r="E8063" s="40"/>
    </row>
    <row r="8064" spans="4:5" ht="18.75">
      <c r="D8064" s="35"/>
      <c r="E8064" s="40"/>
    </row>
    <row r="8065" spans="4:5" ht="18.75">
      <c r="D8065" s="35"/>
      <c r="E8065" s="40"/>
    </row>
    <row r="8066" spans="4:5" ht="18.75">
      <c r="D8066" s="35"/>
      <c r="E8066" s="40"/>
    </row>
    <row r="8067" spans="4:5" ht="18.75">
      <c r="D8067" s="35"/>
      <c r="E8067" s="40"/>
    </row>
    <row r="8068" spans="4:5" ht="18.75">
      <c r="D8068" s="35"/>
      <c r="E8068" s="40"/>
    </row>
    <row r="8069" spans="4:5" ht="18.75">
      <c r="D8069" s="35"/>
      <c r="E8069" s="40"/>
    </row>
    <row r="8070" spans="4:5" ht="18.75">
      <c r="D8070" s="35"/>
      <c r="E8070" s="40"/>
    </row>
    <row r="8071" spans="4:5" ht="18.75">
      <c r="D8071" s="35"/>
      <c r="E8071" s="40"/>
    </row>
    <row r="8072" spans="4:5" ht="18.75">
      <c r="D8072" s="35"/>
      <c r="E8072" s="40"/>
    </row>
    <row r="8073" spans="4:5" ht="18.75">
      <c r="D8073" s="35"/>
      <c r="E8073" s="40"/>
    </row>
    <row r="8074" spans="4:5" ht="18.75">
      <c r="D8074" s="35"/>
      <c r="E8074" s="40"/>
    </row>
    <row r="8075" spans="4:5" ht="18.75">
      <c r="D8075" s="35"/>
      <c r="E8075" s="40"/>
    </row>
    <row r="8076" spans="4:5" ht="18.75">
      <c r="D8076" s="35"/>
      <c r="E8076" s="40"/>
    </row>
    <row r="8077" spans="4:5" ht="18.75">
      <c r="D8077" s="35"/>
      <c r="E8077" s="40"/>
    </row>
    <row r="8078" spans="4:5" ht="18.75">
      <c r="D8078" s="35"/>
      <c r="E8078" s="40"/>
    </row>
    <row r="8079" spans="4:5" ht="18.75">
      <c r="D8079" s="35"/>
      <c r="E8079" s="40"/>
    </row>
    <row r="8080" spans="4:5" ht="18.75">
      <c r="D8080" s="35"/>
      <c r="E8080" s="40"/>
    </row>
    <row r="8081" spans="4:5" ht="18.75">
      <c r="D8081" s="35"/>
      <c r="E8081" s="40"/>
    </row>
    <row r="8082" spans="4:5" ht="18.75">
      <c r="D8082" s="35"/>
      <c r="E8082" s="40"/>
    </row>
    <row r="8083" spans="4:5" ht="18.75">
      <c r="D8083" s="35"/>
      <c r="E8083" s="40"/>
    </row>
    <row r="8084" spans="4:5" ht="18.75">
      <c r="D8084" s="35"/>
      <c r="E8084" s="40"/>
    </row>
    <row r="8085" spans="4:5" ht="18.75">
      <c r="D8085" s="35"/>
      <c r="E8085" s="40"/>
    </row>
    <row r="8086" spans="4:5" ht="18.75">
      <c r="D8086" s="35"/>
      <c r="E8086" s="40"/>
    </row>
    <row r="8087" spans="4:5" ht="18.75">
      <c r="D8087" s="35"/>
      <c r="E8087" s="40"/>
    </row>
    <row r="8088" spans="4:5" ht="18.75">
      <c r="D8088" s="35"/>
      <c r="E8088" s="40"/>
    </row>
    <row r="8089" spans="4:5" ht="18.75">
      <c r="D8089" s="35"/>
      <c r="E8089" s="40"/>
    </row>
    <row r="8090" spans="4:5" ht="18.75">
      <c r="D8090" s="35"/>
      <c r="E8090" s="40"/>
    </row>
    <row r="8091" spans="4:5" ht="18.75">
      <c r="D8091" s="35"/>
      <c r="E8091" s="40"/>
    </row>
    <row r="8092" spans="4:5" ht="18.75">
      <c r="D8092" s="35"/>
      <c r="E8092" s="40"/>
    </row>
    <row r="8093" spans="4:5" ht="18.75">
      <c r="D8093" s="35"/>
      <c r="E8093" s="40"/>
    </row>
    <row r="8094" spans="4:5" ht="18.75">
      <c r="D8094" s="35"/>
      <c r="E8094" s="40"/>
    </row>
    <row r="8095" spans="4:5" ht="18.75">
      <c r="D8095" s="35"/>
      <c r="E8095" s="40"/>
    </row>
    <row r="8096" spans="4:5" ht="18.75">
      <c r="D8096" s="35"/>
      <c r="E8096" s="40"/>
    </row>
    <row r="8097" spans="4:5" ht="18.75">
      <c r="D8097" s="35"/>
      <c r="E8097" s="40"/>
    </row>
    <row r="8098" spans="4:5" ht="18.75">
      <c r="D8098" s="35"/>
      <c r="E8098" s="40"/>
    </row>
    <row r="8099" spans="4:5" ht="18.75">
      <c r="D8099" s="35"/>
      <c r="E8099" s="40"/>
    </row>
    <row r="8100" spans="4:5" ht="18.75">
      <c r="D8100" s="35"/>
      <c r="E8100" s="40"/>
    </row>
    <row r="8101" spans="4:5" ht="18.75">
      <c r="D8101" s="35"/>
      <c r="E8101" s="40"/>
    </row>
    <row r="8102" spans="4:5" ht="18.75">
      <c r="D8102" s="35"/>
      <c r="E8102" s="40"/>
    </row>
    <row r="8103" spans="4:5" ht="18.75">
      <c r="D8103" s="35"/>
      <c r="E8103" s="40"/>
    </row>
    <row r="8104" spans="4:5" ht="18.75">
      <c r="D8104" s="35"/>
      <c r="E8104" s="40"/>
    </row>
    <row r="8105" spans="4:5" ht="18.75">
      <c r="D8105" s="35"/>
      <c r="E8105" s="40"/>
    </row>
    <row r="8106" spans="4:5" ht="18.75">
      <c r="D8106" s="35"/>
      <c r="E8106" s="40"/>
    </row>
  </sheetData>
  <sheetProtection algorithmName="SHA-512" hashValue="Ha/Fj+DDDZH1yh7xsowUi02Oj9rLxk9RnMW2qi9TXFJwzzhH02vXieCCQSB5YFi4RZ3RRXf+B7TNEUWuMC4PuQ==" saltValue="cm0qFnppH4Kn8++ttEUepw==" spinCount="100000" sheet="1" selectLockedCells="1"/>
  <mergeCells count="4">
    <mergeCell ref="B2:C2"/>
    <mergeCell ref="B4:C4"/>
    <mergeCell ref="D2:E2"/>
    <mergeCell ref="D4:E4"/>
  </mergeCells>
  <conditionalFormatting sqref="J7:K8000">
    <cfRule type="expression" dxfId="3" priority="4">
      <formula>AND($B7&lt;&gt;"",J7="")</formula>
    </cfRule>
  </conditionalFormatting>
  <conditionalFormatting sqref="I7:I8000">
    <cfRule type="expression" dxfId="2" priority="1">
      <formula>AND(I7="",OR(S7="Cours collectif",S7="Musique de chambre"))</formula>
    </cfRule>
    <cfRule type="expression" dxfId="1" priority="3">
      <formula>AND(I7="",OR(S7="Cours collectif",S7="Musique de chambre"))</formula>
    </cfRule>
  </conditionalFormatting>
  <conditionalFormatting sqref="G7:G8000">
    <cfRule type="expression" dxfId="0" priority="2">
      <formula>AND(E7&lt;&gt;"",G7="",E7&lt;&gt;"autorisation ministérielle",F7&lt;&gt;"")</formula>
    </cfRule>
  </conditionalFormatting>
  <dataValidations count="6">
    <dataValidation type="whole" operator="greaterThan" allowBlank="1" showInputMessage="1" showErrorMessage="1" errorTitle="Mauvaise valeur" error="Merci de saisir le nombre d'élèves dans cette classe." sqref="I7:I8000">
      <formula1>0</formula1>
    </dataValidation>
    <dataValidation type="whole" allowBlank="1" showInputMessage="1" showErrorMessage="1" errorTitle="Mauvaise valeur" error="Merci de saisir le nombre de minutes par semaine en nombre entier." sqref="K7:K8000">
      <formula1>0</formula1>
      <formula2>800</formula2>
    </dataValidation>
    <dataValidation type="date" allowBlank="1" showInputMessage="1" showErrorMessage="1" errorTitle="Mauvaise date" error="Merci de saisir la date de naissance sous le format jj/mm/aaaa." sqref="D7:D8106">
      <formula1>1</formula1>
      <formula2>44196</formula2>
    </dataValidation>
    <dataValidation type="list" allowBlank="1" showInputMessage="1" showErrorMessage="1" errorTitle="Mauvais niveau" error="Merci de saisir le niveau dans la liste déroulante." sqref="G7:G8000">
      <formula1>INDIRECT("'Maximum minutes'!"&amp;ADDRESS(T7,3)&amp;":"&amp;ADDRESS(T7,2+U7))</formula1>
    </dataValidation>
    <dataValidation type="list" allowBlank="1" showInputMessage="1" showErrorMessage="1" errorTitle="Mauvais nom" error="Merci de choisir un nom correspondant à un élément de la liste déroulante, respectivement de la liste affichée à la droite de ce tableau." sqref="O2">
      <formula1>$P$3:$P$41</formula1>
    </dataValidation>
    <dataValidation allowBlank="1" showInputMessage="1" showErrorMessage="1" errorTitle="Mauvaise valeur" error="Merci de saisir le nombre de minutes par semaine en nombre entier." sqref="L7:L8000"/>
  </dataValidations>
  <pageMargins left="0.7" right="0.7" top="0.75" bottom="0.75" header="0.3" footer="0.3"/>
  <pageSetup scale="40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errorTitle="Mauvaise branche" error="Merci de saisir la branche ou l'instrument dans la liste déroulante.">
          <x14:formula1>
            <xm:f>OFFSET(Lists!$T$2,P7,0,Q7-P7+1)</xm:f>
          </x14:formula1>
          <xm:sqref>F7:F8000</xm:sqref>
        </x14:dataValidation>
        <x14:dataValidation type="list" allowBlank="1" showInputMessage="1" showErrorMessage="1" errorTitle="Mauvais nom" error="Merci de choisir un nom correspondant à un élément de la liste déroulante, respectivement de la liste affichée à la droite de ce tableau.">
          <x14:formula1>
            <xm:f>Lists!$O$3:$O$41</xm:f>
          </x14:formula1>
          <xm:sqref>D2</xm:sqref>
        </x14:dataValidation>
        <x14:dataValidation type="list" allowBlank="1" showInputMessage="1" showErrorMessage="1" errorTitle="Mauvaise note" error="Merci de saisir une note entre 0 et 60, respectivement &quot;abandon&quot; si l'élève n'a pas fini le cours.">
          <x14:formula1>
            <xm:f>Lists!$M$3:$M$65</xm:f>
          </x14:formula1>
          <xm:sqref>J7:J8000</xm:sqref>
        </x14:dataValidation>
        <x14:dataValidation type="list" allowBlank="1" showInputMessage="1" showErrorMessage="1" errorTitle="Mauvaise section" error="Merci de saisir la section dans la liste déroulante.">
          <x14:formula1>
            <xm:f>Lists!$R$3:$R$18</xm:f>
          </x14:formula1>
          <xm:sqref>E7:E8106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15"/>
  <sheetViews>
    <sheetView workbookViewId="0">
      <selection activeCell="B5" sqref="B5"/>
    </sheetView>
  </sheetViews>
  <sheetFormatPr baseColWidth="10" defaultColWidth="8.7109375" defaultRowHeight="15"/>
  <cols>
    <col min="2" max="2" width="78.7109375" customWidth="1"/>
  </cols>
  <sheetData>
    <row r="2" spans="2:5">
      <c r="B2" s="150" t="s">
        <v>986</v>
      </c>
    </row>
    <row r="3" spans="2:5" ht="15.75" thickBot="1"/>
    <row r="4" spans="2:5" ht="78.75">
      <c r="B4" s="49" t="str">
        <f>"Par la présente, il est certifié exact que le nombre de minutes de cours hebdomadaires à prendre en considération pour le subside dans l’intérêt de l’enseignement musical pour la commune/ le syndicat  pour l'année scolaire 2021/2022 est de "&amp;SUM('Annexe A1 Cours'!K:K)&amp;" minutes pour un total de "&amp;COUNTIF('Annexe A1 Cours'!B7:B800,"&lt;&gt;"&amp;"")&amp;" élèves. Ces chiffres correspondent au détail inscrit à l'annexe A1 Cours à la circulaire n° 4160 du 15 juillet 2022."</f>
        <v>Par la présente, il est certifié exact que le nombre de minutes de cours hebdomadaires à prendre en considération pour le subside dans l’intérêt de l’enseignement musical pour la commune/ le syndicat  pour l'année scolaire 2021/2022 est de 0 minutes pour un total de 0 élèves. Ces chiffres correspondent au détail inscrit à l'annexe A1 Cours à la circulaire n° 4160 du 15 juillet 2022.</v>
      </c>
      <c r="C4" s="48"/>
      <c r="D4" s="48"/>
      <c r="E4" s="48"/>
    </row>
    <row r="5" spans="2:5" ht="15.75">
      <c r="B5" s="151"/>
    </row>
    <row r="6" spans="2:5" ht="15.75">
      <c r="B6" s="151" t="s">
        <v>430</v>
      </c>
    </row>
    <row r="7" spans="2:5">
      <c r="B7" s="152"/>
    </row>
    <row r="8" spans="2:5">
      <c r="B8" s="153"/>
    </row>
    <row r="9" spans="2:5">
      <c r="B9" s="152"/>
    </row>
    <row r="10" spans="2:5">
      <c r="B10" s="152"/>
    </row>
    <row r="11" spans="2:5">
      <c r="B11" s="152"/>
    </row>
    <row r="12" spans="2:5">
      <c r="B12" s="152"/>
    </row>
    <row r="13" spans="2:5">
      <c r="B13" s="152"/>
    </row>
    <row r="14" spans="2:5">
      <c r="B14" s="152"/>
    </row>
    <row r="15" spans="2:5" ht="15.75" thickBot="1">
      <c r="B15" s="154" t="s">
        <v>431</v>
      </c>
    </row>
  </sheetData>
  <sheetProtection algorithmName="SHA-512" hashValue="6cIPZ+Ioo+NdwG7NUhNohfQT9HKOfloqOZtIyfpfrNz690F4VkcoKY0VJ+ySIbeTgb+tKbdActciDEiAMOmQeQ==" saltValue="1ZE4TKqrUu//bmi7uhxb0Q==" spinCount="100000" sheet="1" selectLockedCells="1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0"/>
  <sheetViews>
    <sheetView showOutlineSymbols="0" zoomScale="75" zoomScaleNormal="75" workbookViewId="0">
      <selection activeCell="F18" sqref="F18"/>
    </sheetView>
  </sheetViews>
  <sheetFormatPr baseColWidth="10" defaultColWidth="11.5703125" defaultRowHeight="15"/>
  <cols>
    <col min="1" max="1" width="12.42578125" style="53" customWidth="1"/>
    <col min="2" max="2" width="34.5703125" style="53" customWidth="1"/>
    <col min="3" max="3" width="24.28515625" style="53" customWidth="1"/>
    <col min="4" max="4" width="23.42578125" style="53" customWidth="1"/>
    <col min="5" max="7" width="15.7109375" style="53" customWidth="1"/>
    <col min="8" max="11" width="14.5703125" style="53" customWidth="1"/>
    <col min="12" max="16384" width="11.5703125" style="53"/>
  </cols>
  <sheetData>
    <row r="1" spans="1:25" ht="20.100000000000001" customHeight="1">
      <c r="A1" s="50"/>
      <c r="B1" s="50"/>
      <c r="C1" s="50"/>
      <c r="D1" s="50"/>
      <c r="E1" s="50"/>
      <c r="F1" s="50"/>
      <c r="G1" s="50"/>
      <c r="H1" s="50"/>
      <c r="I1" s="51"/>
      <c r="J1" s="51"/>
      <c r="K1" s="51"/>
      <c r="L1" s="52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</row>
    <row r="2" spans="1:25" ht="20.100000000000001" customHeight="1">
      <c r="A2" s="50"/>
      <c r="B2" s="50"/>
      <c r="C2" s="50"/>
      <c r="D2" s="50"/>
      <c r="E2" s="50"/>
      <c r="F2" s="50"/>
      <c r="G2" s="50"/>
      <c r="H2" s="50"/>
      <c r="I2" s="51"/>
      <c r="J2" s="51"/>
      <c r="K2" s="51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</row>
    <row r="3" spans="1:25" ht="16.5">
      <c r="A3" s="50"/>
      <c r="B3" s="50"/>
      <c r="C3" s="50"/>
      <c r="D3" s="50"/>
      <c r="E3" s="50"/>
      <c r="F3" s="50"/>
      <c r="G3" s="187" t="s">
        <v>985</v>
      </c>
      <c r="H3" s="187"/>
      <c r="I3" s="187"/>
      <c r="J3" s="187"/>
      <c r="K3" s="187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</row>
    <row r="4" spans="1:25" ht="22.15" customHeight="1">
      <c r="A4" s="54" t="s">
        <v>497</v>
      </c>
      <c r="B4" s="55"/>
      <c r="C4" s="188"/>
      <c r="D4" s="188"/>
      <c r="E4" s="188"/>
      <c r="F4" s="50"/>
      <c r="G4" s="189" t="s">
        <v>432</v>
      </c>
      <c r="H4" s="189"/>
      <c r="I4" s="189"/>
      <c r="J4" s="189"/>
      <c r="K4" s="189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</row>
    <row r="5" spans="1:25" ht="22.15" customHeight="1" thickBot="1">
      <c r="A5" s="55"/>
      <c r="B5" s="55"/>
      <c r="C5" s="55"/>
      <c r="D5" s="56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</row>
    <row r="6" spans="1:25" ht="22.15" customHeight="1" thickBot="1">
      <c r="A6" s="54" t="s">
        <v>499</v>
      </c>
      <c r="B6" s="55"/>
      <c r="C6" s="190"/>
      <c r="D6" s="191"/>
      <c r="E6" s="192"/>
      <c r="F6" s="193" t="s">
        <v>433</v>
      </c>
      <c r="G6" s="193"/>
      <c r="H6" s="115" t="s">
        <v>983</v>
      </c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</row>
    <row r="7" spans="1:25" ht="18.75">
      <c r="A7" s="54"/>
      <c r="B7" s="55"/>
      <c r="C7" s="55"/>
      <c r="D7" s="56"/>
      <c r="E7" s="55"/>
      <c r="F7" s="50"/>
      <c r="G7" s="57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</row>
    <row r="8" spans="1:25" ht="37.5" customHeight="1">
      <c r="A8" s="183" t="s">
        <v>434</v>
      </c>
      <c r="B8" s="184" t="s">
        <v>501</v>
      </c>
      <c r="C8" s="184"/>
      <c r="D8" s="184"/>
      <c r="E8" s="184"/>
      <c r="F8" s="184"/>
      <c r="G8" s="184"/>
      <c r="H8" s="184"/>
      <c r="I8" s="184"/>
      <c r="J8" s="184"/>
      <c r="K8" s="184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</row>
    <row r="9" spans="1:25" ht="39.75" customHeight="1">
      <c r="A9" s="183"/>
      <c r="B9" s="185" t="s">
        <v>435</v>
      </c>
      <c r="C9" s="185"/>
      <c r="D9" s="185"/>
      <c r="E9" s="185"/>
      <c r="F9" s="185"/>
      <c r="G9" s="185"/>
      <c r="H9" s="185"/>
      <c r="I9" s="185"/>
      <c r="J9" s="185"/>
      <c r="K9" s="185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</row>
    <row r="10" spans="1:25" ht="39.75" customHeight="1">
      <c r="A10" s="183"/>
      <c r="B10" s="186"/>
      <c r="C10" s="186"/>
      <c r="D10" s="186"/>
      <c r="E10" s="186"/>
      <c r="F10" s="186"/>
      <c r="G10" s="186"/>
      <c r="H10" s="186"/>
      <c r="I10" s="186"/>
      <c r="J10" s="186"/>
      <c r="K10" s="186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</row>
    <row r="11" spans="1:25" ht="15.75" thickBot="1">
      <c r="A11" s="50"/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</row>
    <row r="12" spans="1:25" ht="23.1" customHeight="1" thickTop="1">
      <c r="A12" s="161" t="s">
        <v>436</v>
      </c>
      <c r="B12" s="162"/>
      <c r="C12" s="58" t="s">
        <v>437</v>
      </c>
      <c r="D12" s="58" t="s">
        <v>438</v>
      </c>
      <c r="E12" s="165" t="s">
        <v>439</v>
      </c>
      <c r="F12" s="166"/>
      <c r="G12" s="167"/>
      <c r="H12" s="168" t="s">
        <v>440</v>
      </c>
      <c r="I12" s="169"/>
      <c r="J12" s="169"/>
      <c r="K12" s="17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</row>
    <row r="13" spans="1:25" ht="23.1" customHeight="1" thickBot="1">
      <c r="A13" s="163"/>
      <c r="B13" s="164"/>
      <c r="C13" s="59" t="s">
        <v>441</v>
      </c>
      <c r="D13" s="60" t="s">
        <v>442</v>
      </c>
      <c r="E13" s="171" t="s">
        <v>443</v>
      </c>
      <c r="F13" s="172"/>
      <c r="G13" s="173"/>
      <c r="H13" s="174" t="s">
        <v>502</v>
      </c>
      <c r="I13" s="175"/>
      <c r="J13" s="175"/>
      <c r="K13" s="176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</row>
    <row r="14" spans="1:25" ht="23.1" customHeight="1" thickTop="1">
      <c r="A14" s="61"/>
      <c r="B14" s="62"/>
      <c r="C14" s="177" t="s">
        <v>444</v>
      </c>
      <c r="D14" s="60" t="s">
        <v>445</v>
      </c>
      <c r="E14" s="178" t="s">
        <v>446</v>
      </c>
      <c r="F14" s="179"/>
      <c r="G14" s="180"/>
      <c r="H14" s="63" t="s">
        <v>447</v>
      </c>
      <c r="I14" s="64" t="s">
        <v>448</v>
      </c>
      <c r="J14" s="65" t="s">
        <v>449</v>
      </c>
      <c r="K14" s="63" t="s">
        <v>450</v>
      </c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</row>
    <row r="15" spans="1:25" ht="23.1" customHeight="1">
      <c r="A15" s="66" t="s">
        <v>451</v>
      </c>
      <c r="B15" s="66" t="s">
        <v>452</v>
      </c>
      <c r="C15" s="177"/>
      <c r="D15" s="60" t="s">
        <v>453</v>
      </c>
      <c r="E15" s="116" t="s">
        <v>454</v>
      </c>
      <c r="F15" s="58" t="s">
        <v>455</v>
      </c>
      <c r="G15" s="67" t="s">
        <v>456</v>
      </c>
      <c r="H15" s="68" t="s">
        <v>457</v>
      </c>
      <c r="I15" s="69" t="s">
        <v>457</v>
      </c>
      <c r="J15" s="70" t="s">
        <v>458</v>
      </c>
      <c r="K15" s="71" t="s">
        <v>456</v>
      </c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</row>
    <row r="16" spans="1:25" ht="23.1" customHeight="1">
      <c r="A16" s="72" t="s">
        <v>459</v>
      </c>
      <c r="B16" s="72" t="s">
        <v>460</v>
      </c>
      <c r="C16" s="177"/>
      <c r="D16" s="181" t="s">
        <v>503</v>
      </c>
      <c r="E16" s="73" t="s">
        <v>461</v>
      </c>
      <c r="F16" s="59" t="s">
        <v>462</v>
      </c>
      <c r="G16" s="74"/>
      <c r="H16" s="75" t="s">
        <v>463</v>
      </c>
      <c r="I16" s="76" t="s">
        <v>464</v>
      </c>
      <c r="J16" s="77"/>
      <c r="K16" s="78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</row>
    <row r="17" spans="1:25" ht="23.1" customHeight="1" thickBot="1">
      <c r="A17" s="79"/>
      <c r="B17" s="79"/>
      <c r="C17" s="80"/>
      <c r="D17" s="182"/>
      <c r="E17" s="81">
        <v>2021</v>
      </c>
      <c r="F17" s="82">
        <v>2022</v>
      </c>
      <c r="G17" s="83"/>
      <c r="H17" s="84" t="s">
        <v>465</v>
      </c>
      <c r="I17" s="85" t="s">
        <v>466</v>
      </c>
      <c r="J17" s="86"/>
      <c r="K17" s="87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</row>
    <row r="18" spans="1:25" ht="32.1" customHeight="1" thickTop="1">
      <c r="A18" s="88"/>
      <c r="B18" s="88"/>
      <c r="C18" s="88"/>
      <c r="D18" s="88"/>
      <c r="E18" s="89"/>
      <c r="F18" s="88"/>
      <c r="G18" s="90"/>
      <c r="H18" s="91"/>
      <c r="I18" s="88"/>
      <c r="J18" s="92"/>
      <c r="K18" s="93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</row>
    <row r="19" spans="1:25" ht="32.1" customHeight="1">
      <c r="A19" s="88"/>
      <c r="B19" s="88"/>
      <c r="C19" s="88"/>
      <c r="D19" s="88"/>
      <c r="E19" s="89"/>
      <c r="F19" s="88"/>
      <c r="G19" s="90"/>
      <c r="H19" s="91"/>
      <c r="I19" s="88"/>
      <c r="J19" s="92"/>
      <c r="K19" s="93" t="s">
        <v>467</v>
      </c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</row>
    <row r="20" spans="1:25" ht="32.1" customHeight="1">
      <c r="A20" s="88"/>
      <c r="B20" s="88"/>
      <c r="C20" s="88"/>
      <c r="D20" s="88"/>
      <c r="E20" s="89"/>
      <c r="F20" s="88"/>
      <c r="G20" s="90"/>
      <c r="H20" s="91"/>
      <c r="I20" s="88"/>
      <c r="J20" s="92"/>
      <c r="K20" s="93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</row>
    <row r="21" spans="1:25" ht="32.1" customHeight="1">
      <c r="A21" s="88"/>
      <c r="B21" s="88"/>
      <c r="C21" s="88"/>
      <c r="D21" s="88"/>
      <c r="E21" s="89"/>
      <c r="F21" s="88"/>
      <c r="G21" s="90"/>
      <c r="H21" s="91"/>
      <c r="I21" s="88"/>
      <c r="J21" s="92"/>
      <c r="K21" s="93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</row>
    <row r="22" spans="1:25" ht="32.1" customHeight="1">
      <c r="A22" s="88"/>
      <c r="B22" s="88"/>
      <c r="C22" s="88"/>
      <c r="D22" s="88"/>
      <c r="E22" s="89"/>
      <c r="F22" s="88"/>
      <c r="G22" s="90"/>
      <c r="H22" s="91"/>
      <c r="I22" s="88"/>
      <c r="J22" s="92"/>
      <c r="K22" s="93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</row>
    <row r="23" spans="1:25" ht="32.1" customHeight="1">
      <c r="A23" s="88"/>
      <c r="B23" s="88"/>
      <c r="C23" s="88"/>
      <c r="D23" s="88"/>
      <c r="E23" s="89"/>
      <c r="F23" s="88"/>
      <c r="G23" s="90"/>
      <c r="H23" s="91"/>
      <c r="I23" s="88"/>
      <c r="J23" s="92"/>
      <c r="K23" s="93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</row>
    <row r="24" spans="1:25" ht="32.1" customHeight="1">
      <c r="A24" s="88"/>
      <c r="B24" s="88"/>
      <c r="C24" s="88"/>
      <c r="D24" s="88"/>
      <c r="E24" s="89"/>
      <c r="F24" s="88"/>
      <c r="G24" s="90"/>
      <c r="H24" s="91"/>
      <c r="I24" s="88"/>
      <c r="J24" s="92"/>
      <c r="K24" s="93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</row>
    <row r="25" spans="1:25" ht="32.1" customHeight="1">
      <c r="A25" s="88"/>
      <c r="B25" s="88"/>
      <c r="C25" s="88"/>
      <c r="D25" s="88"/>
      <c r="E25" s="89"/>
      <c r="F25" s="88"/>
      <c r="G25" s="90"/>
      <c r="H25" s="91"/>
      <c r="I25" s="88"/>
      <c r="J25" s="92"/>
      <c r="K25" s="93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</row>
    <row r="26" spans="1:25" ht="32.1" customHeight="1">
      <c r="A26" s="88"/>
      <c r="B26" s="88"/>
      <c r="C26" s="88"/>
      <c r="D26" s="88"/>
      <c r="E26" s="89"/>
      <c r="F26" s="88"/>
      <c r="G26" s="90"/>
      <c r="H26" s="91"/>
      <c r="I26" s="88"/>
      <c r="J26" s="92"/>
      <c r="K26" s="93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</row>
    <row r="27" spans="1:25" ht="32.1" customHeight="1">
      <c r="A27" s="88"/>
      <c r="B27" s="88"/>
      <c r="C27" s="88"/>
      <c r="D27" s="88"/>
      <c r="E27" s="89"/>
      <c r="F27" s="88"/>
      <c r="G27" s="90"/>
      <c r="H27" s="91"/>
      <c r="I27" s="88"/>
      <c r="J27" s="92"/>
      <c r="K27" s="93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</row>
    <row r="28" spans="1:25" ht="32.1" customHeight="1">
      <c r="A28" s="88"/>
      <c r="B28" s="88"/>
      <c r="C28" s="88"/>
      <c r="D28" s="88"/>
      <c r="E28" s="89"/>
      <c r="F28" s="88"/>
      <c r="G28" s="90"/>
      <c r="H28" s="91"/>
      <c r="I28" s="88"/>
      <c r="J28" s="92"/>
      <c r="K28" s="93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</row>
    <row r="29" spans="1:25" ht="32.1" customHeight="1">
      <c r="A29" s="88"/>
      <c r="B29" s="88"/>
      <c r="C29" s="88"/>
      <c r="D29" s="88"/>
      <c r="E29" s="89"/>
      <c r="F29" s="88"/>
      <c r="G29" s="90"/>
      <c r="H29" s="91"/>
      <c r="I29" s="88"/>
      <c r="J29" s="92"/>
      <c r="K29" s="93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</row>
    <row r="30" spans="1:25" ht="32.1" customHeight="1">
      <c r="A30" s="88"/>
      <c r="B30" s="88"/>
      <c r="C30" s="88"/>
      <c r="D30" s="88"/>
      <c r="E30" s="89"/>
      <c r="F30" s="88"/>
      <c r="G30" s="90"/>
      <c r="H30" s="91"/>
      <c r="I30" s="88"/>
      <c r="J30" s="92"/>
      <c r="K30" s="93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</row>
    <row r="31" spans="1:25" ht="32.1" customHeight="1">
      <c r="A31" s="88"/>
      <c r="B31" s="88"/>
      <c r="C31" s="88"/>
      <c r="D31" s="88"/>
      <c r="E31" s="89"/>
      <c r="F31" s="88"/>
      <c r="G31" s="90"/>
      <c r="H31" s="91"/>
      <c r="I31" s="88"/>
      <c r="J31" s="92"/>
      <c r="K31" s="93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</row>
    <row r="32" spans="1:25" ht="32.1" customHeight="1">
      <c r="A32" s="88"/>
      <c r="B32" s="88"/>
      <c r="C32" s="88"/>
      <c r="D32" s="88"/>
      <c r="E32" s="89"/>
      <c r="F32" s="88"/>
      <c r="G32" s="90"/>
      <c r="H32" s="91"/>
      <c r="I32" s="88"/>
      <c r="J32" s="92"/>
      <c r="K32" s="93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</row>
    <row r="33" spans="1:25" ht="32.1" customHeight="1">
      <c r="A33" s="88"/>
      <c r="B33" s="88"/>
      <c r="C33" s="88"/>
      <c r="D33" s="88"/>
      <c r="E33" s="89"/>
      <c r="F33" s="88"/>
      <c r="G33" s="90"/>
      <c r="H33" s="91"/>
      <c r="I33" s="88"/>
      <c r="J33" s="92"/>
      <c r="K33" s="93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</row>
    <row r="34" spans="1:25" ht="32.1" customHeight="1">
      <c r="A34" s="88"/>
      <c r="B34" s="88"/>
      <c r="C34" s="88"/>
      <c r="D34" s="88"/>
      <c r="E34" s="89"/>
      <c r="F34" s="88"/>
      <c r="G34" s="90"/>
      <c r="H34" s="94"/>
      <c r="I34" s="95"/>
      <c r="J34" s="92"/>
      <c r="K34" s="93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</row>
    <row r="35" spans="1:25" ht="32.1" customHeight="1">
      <c r="A35" s="88"/>
      <c r="B35" s="88"/>
      <c r="C35" s="88"/>
      <c r="D35" s="88"/>
      <c r="E35" s="89"/>
      <c r="F35" s="88"/>
      <c r="G35" s="88"/>
      <c r="H35" s="96"/>
      <c r="I35" s="97"/>
      <c r="J35" s="98"/>
      <c r="K35" s="93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</row>
    <row r="36" spans="1:25">
      <c r="A36" s="50"/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</row>
    <row r="37" spans="1:25" ht="15.75" thickBot="1">
      <c r="A37" s="50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</row>
    <row r="38" spans="1:25" ht="15.75" customHeight="1">
      <c r="A38" s="158" t="s">
        <v>504</v>
      </c>
      <c r="B38" s="159"/>
      <c r="C38" s="159"/>
      <c r="D38" s="159"/>
      <c r="E38" s="159"/>
      <c r="F38" s="159"/>
      <c r="G38" s="159"/>
      <c r="H38" s="159"/>
      <c r="I38" s="159"/>
      <c r="J38" s="159"/>
      <c r="K38" s="16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</row>
    <row r="39" spans="1:25" ht="15.75">
      <c r="A39" s="117"/>
      <c r="B39" s="94"/>
      <c r="C39" s="94"/>
      <c r="D39" s="94"/>
      <c r="E39" s="94"/>
      <c r="F39" s="94"/>
      <c r="G39" s="94"/>
      <c r="H39" s="94"/>
      <c r="I39" s="94"/>
      <c r="J39" s="94"/>
      <c r="K39" s="118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</row>
    <row r="40" spans="1:25" ht="15.75">
      <c r="A40" s="117" t="s">
        <v>430</v>
      </c>
      <c r="B40" s="94"/>
      <c r="C40" s="94"/>
      <c r="D40" s="94"/>
      <c r="E40" s="94"/>
      <c r="F40" s="94"/>
      <c r="G40" s="94"/>
      <c r="H40" s="94"/>
      <c r="I40" s="94"/>
      <c r="J40" s="94"/>
      <c r="K40" s="118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</row>
    <row r="41" spans="1:25" ht="15.75">
      <c r="A41" s="119"/>
      <c r="B41" s="94"/>
      <c r="C41" s="94"/>
      <c r="D41" s="94"/>
      <c r="E41" s="94"/>
      <c r="F41" s="94"/>
      <c r="G41" s="94"/>
      <c r="H41" s="94"/>
      <c r="I41" s="94"/>
      <c r="J41" s="94"/>
      <c r="K41" s="118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</row>
    <row r="42" spans="1:25" ht="16.5" thickBot="1">
      <c r="A42" s="120" t="s">
        <v>431</v>
      </c>
      <c r="B42" s="121"/>
      <c r="C42" s="121"/>
      <c r="D42" s="121"/>
      <c r="E42" s="121"/>
      <c r="F42" s="121"/>
      <c r="G42" s="121"/>
      <c r="H42" s="121"/>
      <c r="I42" s="121"/>
      <c r="J42" s="121"/>
      <c r="K42" s="122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</row>
    <row r="43" spans="1:25">
      <c r="A43" s="50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</row>
    <row r="44" spans="1:25">
      <c r="A44" s="50"/>
      <c r="B44" s="50"/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</row>
    <row r="45" spans="1:25">
      <c r="A45" s="50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</row>
    <row r="46" spans="1:25">
      <c r="A46" s="50"/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</row>
    <row r="47" spans="1:25">
      <c r="A47" s="50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</row>
    <row r="48" spans="1:25">
      <c r="A48" s="50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</row>
    <row r="49" spans="1:25">
      <c r="A49" s="50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</row>
    <row r="50" spans="1:25">
      <c r="A50" s="50"/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</row>
    <row r="51" spans="1:25">
      <c r="A51" s="50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</row>
    <row r="52" spans="1:25">
      <c r="A52" s="50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</row>
    <row r="53" spans="1:25">
      <c r="A53" s="50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</row>
    <row r="54" spans="1:25">
      <c r="A54" s="50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</row>
    <row r="55" spans="1:25">
      <c r="A55" s="50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</row>
    <row r="56" spans="1:25">
      <c r="A56" s="50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</row>
    <row r="57" spans="1:25">
      <c r="A57" s="50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</row>
    <row r="58" spans="1:25">
      <c r="A58" s="50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</row>
    <row r="59" spans="1:25">
      <c r="A59" s="50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</row>
    <row r="60" spans="1:25">
      <c r="A60" s="50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</row>
    <row r="61" spans="1:25">
      <c r="A61" s="50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</row>
    <row r="62" spans="1:25">
      <c r="A62" s="50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</row>
    <row r="63" spans="1:25">
      <c r="A63" s="50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</row>
    <row r="64" spans="1:25">
      <c r="A64" s="50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</row>
    <row r="65" spans="1:25">
      <c r="A65" s="50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</row>
    <row r="66" spans="1:25">
      <c r="A66" s="50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</row>
    <row r="67" spans="1:25">
      <c r="A67" s="50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</row>
    <row r="68" spans="1:25">
      <c r="A68" s="50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</row>
    <row r="69" spans="1:25">
      <c r="A69" s="50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</row>
    <row r="70" spans="1:25">
      <c r="A70" s="50"/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</row>
    <row r="71" spans="1:25">
      <c r="A71" s="50"/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</row>
    <row r="72" spans="1:25">
      <c r="A72" s="50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</row>
    <row r="73" spans="1:25">
      <c r="A73" s="50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</row>
    <row r="74" spans="1:25">
      <c r="A74" s="50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</row>
    <row r="75" spans="1:25">
      <c r="A75" s="50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</row>
    <row r="76" spans="1:25">
      <c r="A76" s="50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</row>
    <row r="77" spans="1:25">
      <c r="A77" s="50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</row>
    <row r="78" spans="1:25">
      <c r="A78" s="50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</row>
    <row r="79" spans="1:25">
      <c r="A79" s="50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</row>
    <row r="80" spans="1:25">
      <c r="A80" s="50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</row>
    <row r="81" spans="1:25">
      <c r="A81" s="50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</row>
    <row r="82" spans="1:25">
      <c r="A82" s="50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</row>
    <row r="83" spans="1:25">
      <c r="A83" s="50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</row>
    <row r="84" spans="1:25">
      <c r="A84" s="50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</row>
    <row r="85" spans="1:25">
      <c r="A85" s="50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</row>
    <row r="86" spans="1:25">
      <c r="A86" s="50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</row>
    <row r="87" spans="1:25">
      <c r="A87" s="50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</row>
    <row r="88" spans="1:25">
      <c r="A88" s="50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</row>
    <row r="89" spans="1:25">
      <c r="A89" s="50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</row>
    <row r="90" spans="1:25">
      <c r="A90" s="50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</row>
    <row r="91" spans="1:25">
      <c r="A91" s="50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</row>
    <row r="92" spans="1:25">
      <c r="A92" s="50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</row>
    <row r="93" spans="1:25">
      <c r="A93" s="50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</row>
    <row r="94" spans="1:25">
      <c r="A94" s="50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</row>
    <row r="95" spans="1:25">
      <c r="A95" s="50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</row>
    <row r="96" spans="1:25">
      <c r="A96" s="50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</row>
    <row r="97" spans="1:25">
      <c r="A97" s="50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</row>
    <row r="98" spans="1:25">
      <c r="A98" s="50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</row>
    <row r="99" spans="1:25">
      <c r="A99" s="50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</row>
    <row r="100" spans="1:25">
      <c r="A100" s="50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</row>
    <row r="101" spans="1:25">
      <c r="A101" s="50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</row>
    <row r="102" spans="1:25">
      <c r="A102" s="50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</row>
    <row r="103" spans="1:25">
      <c r="A103" s="50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</row>
    <row r="104" spans="1:25">
      <c r="A104" s="50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</row>
    <row r="105" spans="1:25">
      <c r="A105" s="50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</row>
    <row r="106" spans="1:25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</row>
    <row r="107" spans="1:25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</row>
    <row r="108" spans="1:25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</row>
    <row r="109" spans="1:25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</row>
    <row r="110" spans="1:25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</row>
  </sheetData>
  <sheetProtection algorithmName="SHA-512" hashValue="GlZw4mI2EnYWLUj9hxK1A1PM7EyMeq7FFDgtKdeFSWvlrZrhgfQHIbSK2i3sT4htrzUKgudAisEohjfeU0mQgw==" saltValue="nuxyES3BV5MTB9IlUm4IUA==" spinCount="100000" sheet="1" objects="1" scenarios="1"/>
  <mergeCells count="18">
    <mergeCell ref="A8:A10"/>
    <mergeCell ref="B8:K8"/>
    <mergeCell ref="B9:K9"/>
    <mergeCell ref="B10:K10"/>
    <mergeCell ref="G3:K3"/>
    <mergeCell ref="C4:E4"/>
    <mergeCell ref="G4:K4"/>
    <mergeCell ref="C6:E6"/>
    <mergeCell ref="F6:G6"/>
    <mergeCell ref="A38:K38"/>
    <mergeCell ref="A12:B13"/>
    <mergeCell ref="E12:G12"/>
    <mergeCell ref="H12:K12"/>
    <mergeCell ref="E13:G13"/>
    <mergeCell ref="H13:K13"/>
    <mergeCell ref="C14:C16"/>
    <mergeCell ref="E14:G14"/>
    <mergeCell ref="D16:D17"/>
  </mergeCells>
  <printOptions horizontalCentered="1" verticalCentered="1"/>
  <pageMargins left="0.47244094488188981" right="0.47244094488188981" top="0.19685039370078741" bottom="0.19685039370078741" header="0" footer="0"/>
  <pageSetup paperSize="9" scale="53" orientation="landscape" r:id="rId1"/>
  <headerFooter alignWithMargins="0"/>
  <colBreaks count="1" manualBreakCount="1">
    <brk id="12" max="34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'C:\Users\xak833\AppData\Local\Microsoft\Windows\INetCache\Content.Outlook\ZKF6H3A1\[Annexe 3880.gl.xlsx]Lists'!#REF!</xm:f>
          </x14:formula1>
          <xm:sqref>C4:E4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X81"/>
  <sheetViews>
    <sheetView zoomScale="75" zoomScaleNormal="75" workbookViewId="0">
      <selection activeCell="O16" sqref="O16"/>
    </sheetView>
  </sheetViews>
  <sheetFormatPr baseColWidth="10" defaultColWidth="11.42578125" defaultRowHeight="12.75"/>
  <cols>
    <col min="1" max="6" width="11.42578125" style="99"/>
    <col min="7" max="7" width="10.42578125" style="99" customWidth="1"/>
    <col min="8" max="8" width="19.5703125" style="123" customWidth="1"/>
    <col min="9" max="10" width="18.28515625" style="123" customWidth="1"/>
    <col min="11" max="11" width="23.7109375" style="123" customWidth="1"/>
    <col min="12" max="16384" width="11.42578125" style="99"/>
  </cols>
  <sheetData>
    <row r="3" spans="1:11" ht="18.75">
      <c r="E3" s="210"/>
      <c r="F3" s="210"/>
      <c r="G3" s="210"/>
      <c r="H3" s="210"/>
      <c r="I3" s="210"/>
    </row>
    <row r="4" spans="1:11" ht="18.75">
      <c r="E4" s="210"/>
      <c r="F4" s="210"/>
      <c r="G4" s="210"/>
      <c r="H4" s="210"/>
      <c r="I4" s="210"/>
    </row>
    <row r="5" spans="1:11" ht="18.75">
      <c r="E5" s="210"/>
      <c r="F5" s="210"/>
      <c r="G5" s="210"/>
      <c r="H5" s="210"/>
      <c r="I5" s="210"/>
    </row>
    <row r="11" spans="1:11" ht="18">
      <c r="A11" s="100" t="s">
        <v>468</v>
      </c>
      <c r="B11" s="101"/>
      <c r="C11" s="102"/>
      <c r="D11" s="211" t="s">
        <v>983</v>
      </c>
      <c r="E11" s="211"/>
      <c r="F11" s="101"/>
      <c r="G11" s="101"/>
      <c r="H11" s="124"/>
      <c r="I11" s="212" t="s">
        <v>984</v>
      </c>
      <c r="J11" s="212"/>
      <c r="K11" s="212"/>
    </row>
    <row r="12" spans="1:11" ht="16.5">
      <c r="A12" s="103"/>
      <c r="B12" s="101"/>
      <c r="C12" s="102"/>
      <c r="D12" s="101"/>
      <c r="E12" s="101"/>
      <c r="F12" s="101"/>
      <c r="G12" s="101"/>
      <c r="H12" s="124"/>
      <c r="I12" s="125"/>
      <c r="J12" s="124"/>
      <c r="K12" s="124"/>
    </row>
    <row r="13" spans="1:11" ht="17.25" thickBot="1">
      <c r="A13" s="101"/>
      <c r="B13" s="101"/>
      <c r="C13" s="101"/>
      <c r="D13" s="101"/>
      <c r="E13" s="101"/>
      <c r="F13" s="101"/>
      <c r="G13" s="101"/>
      <c r="H13" s="124"/>
      <c r="I13" s="124"/>
      <c r="J13" s="124"/>
      <c r="K13" s="124"/>
    </row>
    <row r="14" spans="1:11" ht="18.75" thickBot="1">
      <c r="A14" s="104" t="s">
        <v>469</v>
      </c>
      <c r="B14" s="101"/>
      <c r="C14" s="101"/>
      <c r="D14" s="101"/>
      <c r="E14" s="101"/>
      <c r="F14" s="101"/>
      <c r="G14" s="101"/>
      <c r="H14" s="124"/>
      <c r="I14" s="201"/>
      <c r="J14" s="202"/>
      <c r="K14" s="203"/>
    </row>
    <row r="15" spans="1:11" ht="10.15" customHeight="1">
      <c r="A15" s="101"/>
      <c r="B15" s="101"/>
      <c r="C15" s="101"/>
      <c r="D15" s="101"/>
      <c r="E15" s="101"/>
      <c r="F15" s="101"/>
      <c r="G15" s="101"/>
      <c r="H15" s="124"/>
      <c r="I15" s="124"/>
      <c r="J15" s="124"/>
      <c r="K15" s="124"/>
    </row>
    <row r="16" spans="1:11" ht="10.15" customHeight="1" thickBot="1">
      <c r="A16" s="101"/>
      <c r="B16" s="101"/>
      <c r="C16" s="101"/>
      <c r="D16" s="101"/>
      <c r="E16" s="101"/>
      <c r="F16" s="101"/>
      <c r="G16" s="101"/>
      <c r="H16" s="124"/>
      <c r="I16" s="124"/>
      <c r="J16" s="124"/>
      <c r="K16" s="124"/>
    </row>
    <row r="17" spans="1:24" ht="18.75" thickBot="1">
      <c r="A17" s="104" t="s">
        <v>470</v>
      </c>
      <c r="B17" s="101"/>
      <c r="C17" s="101"/>
      <c r="D17" s="101"/>
      <c r="E17" s="101"/>
      <c r="F17" s="101"/>
      <c r="G17" s="101"/>
      <c r="H17" s="124"/>
      <c r="I17" s="201"/>
      <c r="J17" s="202"/>
      <c r="K17" s="203"/>
    </row>
    <row r="18" spans="1:24" ht="19.149999999999999" customHeight="1">
      <c r="A18" s="101"/>
      <c r="B18" s="101"/>
      <c r="C18" s="101"/>
      <c r="D18" s="101"/>
      <c r="E18" s="101"/>
      <c r="F18" s="101"/>
      <c r="G18" s="101"/>
      <c r="H18" s="124"/>
      <c r="I18" s="124"/>
      <c r="J18" s="124"/>
      <c r="K18" s="124"/>
    </row>
    <row r="19" spans="1:24" s="107" customFormat="1" ht="39.75" customHeight="1">
      <c r="A19" s="105"/>
      <c r="B19" s="204"/>
      <c r="C19" s="204"/>
      <c r="D19" s="204"/>
      <c r="E19" s="204"/>
      <c r="F19" s="204"/>
      <c r="G19" s="204"/>
      <c r="H19" s="204"/>
      <c r="I19" s="204"/>
      <c r="J19" s="204"/>
      <c r="K19" s="204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</row>
    <row r="20" spans="1:24" ht="19.149999999999999" customHeight="1">
      <c r="A20" s="101"/>
      <c r="B20" s="101"/>
      <c r="C20" s="101"/>
      <c r="D20" s="101"/>
      <c r="E20" s="101"/>
      <c r="F20" s="101"/>
      <c r="G20" s="101"/>
      <c r="H20" s="124"/>
      <c r="I20" s="124"/>
      <c r="J20" s="124"/>
      <c r="K20" s="124"/>
    </row>
    <row r="21" spans="1:24" ht="19.5">
      <c r="A21" s="108" t="s">
        <v>471</v>
      </c>
      <c r="B21" s="109"/>
      <c r="C21" s="109"/>
      <c r="D21" s="109"/>
      <c r="E21" s="109"/>
      <c r="F21" s="109"/>
      <c r="G21" s="109"/>
      <c r="H21" s="126"/>
      <c r="I21" s="126"/>
      <c r="J21" s="126"/>
      <c r="K21" s="126"/>
    </row>
    <row r="22" spans="1:24" ht="19.5">
      <c r="A22" s="108"/>
      <c r="B22" s="109"/>
      <c r="C22" s="109"/>
      <c r="D22" s="109"/>
      <c r="E22" s="109"/>
      <c r="F22" s="109"/>
      <c r="G22" s="109"/>
      <c r="H22" s="126"/>
      <c r="I22" s="126"/>
      <c r="J22" s="126"/>
      <c r="K22" s="126"/>
    </row>
    <row r="23" spans="1:24" ht="19.149999999999999" customHeight="1">
      <c r="A23" s="110"/>
      <c r="B23" s="109"/>
      <c r="C23" s="109"/>
      <c r="D23" s="109"/>
      <c r="E23" s="109"/>
      <c r="F23" s="109"/>
      <c r="G23" s="109"/>
      <c r="H23" s="126"/>
      <c r="I23" s="126"/>
      <c r="J23" s="126"/>
      <c r="K23" s="126"/>
    </row>
    <row r="24" spans="1:24" ht="19.149999999999999" customHeight="1">
      <c r="A24" s="109"/>
      <c r="B24" s="109"/>
      <c r="C24" s="109"/>
      <c r="D24" s="109"/>
      <c r="E24" s="109"/>
      <c r="F24" s="109"/>
      <c r="G24" s="109"/>
      <c r="H24" s="126"/>
      <c r="I24" s="126"/>
      <c r="J24" s="126"/>
      <c r="K24" s="126"/>
    </row>
    <row r="25" spans="1:24" ht="16.5">
      <c r="A25" s="109"/>
      <c r="B25" s="109"/>
      <c r="C25" s="109"/>
      <c r="D25" s="109"/>
      <c r="E25" s="109"/>
      <c r="F25" s="109"/>
      <c r="G25" s="109"/>
      <c r="H25" s="127" t="s">
        <v>457</v>
      </c>
      <c r="I25" s="127" t="s">
        <v>457</v>
      </c>
      <c r="J25" s="127" t="s">
        <v>472</v>
      </c>
      <c r="K25" s="128"/>
    </row>
    <row r="26" spans="1:24" ht="16.5">
      <c r="A26" s="109"/>
      <c r="B26" s="109"/>
      <c r="C26" s="109"/>
      <c r="D26" s="109"/>
      <c r="E26" s="109"/>
      <c r="F26" s="109"/>
      <c r="G26" s="109"/>
      <c r="H26" s="129" t="s">
        <v>473</v>
      </c>
      <c r="I26" s="129" t="s">
        <v>474</v>
      </c>
      <c r="J26" s="129" t="s">
        <v>475</v>
      </c>
      <c r="K26" s="129" t="s">
        <v>456</v>
      </c>
    </row>
    <row r="27" spans="1:24" ht="16.5" customHeight="1">
      <c r="A27" s="198" t="s">
        <v>476</v>
      </c>
      <c r="B27" s="198"/>
      <c r="C27" s="198"/>
      <c r="D27" s="198"/>
      <c r="E27" s="198"/>
      <c r="F27" s="109"/>
      <c r="G27" s="109"/>
      <c r="H27" s="130"/>
      <c r="I27" s="130"/>
      <c r="J27" s="130"/>
      <c r="K27" s="130"/>
    </row>
    <row r="28" spans="1:24" ht="16.5" customHeight="1">
      <c r="A28" s="198"/>
      <c r="B28" s="198"/>
      <c r="C28" s="198"/>
      <c r="D28" s="198"/>
      <c r="E28" s="198"/>
      <c r="F28" s="109"/>
      <c r="G28" s="109"/>
      <c r="H28" s="131"/>
      <c r="I28" s="132"/>
      <c r="J28" s="132"/>
      <c r="K28" s="132"/>
    </row>
    <row r="29" spans="1:24" ht="16.5" customHeight="1">
      <c r="A29" s="198" t="s">
        <v>477</v>
      </c>
      <c r="B29" s="198"/>
      <c r="C29" s="198"/>
      <c r="D29" s="198"/>
      <c r="E29" s="198"/>
      <c r="F29" s="109"/>
      <c r="G29" s="109"/>
      <c r="H29" s="130"/>
      <c r="I29" s="130"/>
      <c r="J29" s="132"/>
      <c r="K29" s="130"/>
    </row>
    <row r="30" spans="1:24" ht="16.5" customHeight="1">
      <c r="A30" s="198"/>
      <c r="B30" s="198"/>
      <c r="C30" s="198"/>
      <c r="D30" s="198"/>
      <c r="E30" s="198"/>
      <c r="F30" s="109"/>
      <c r="G30" s="109"/>
      <c r="H30" s="131"/>
      <c r="I30" s="131"/>
      <c r="J30" s="132"/>
      <c r="K30" s="131"/>
    </row>
    <row r="31" spans="1:24" ht="16.5" customHeight="1">
      <c r="A31" s="198" t="s">
        <v>478</v>
      </c>
      <c r="B31" s="198"/>
      <c r="C31" s="198"/>
      <c r="D31" s="198"/>
      <c r="E31" s="198"/>
      <c r="F31" s="109"/>
      <c r="G31" s="109"/>
      <c r="H31" s="130"/>
      <c r="I31" s="130"/>
      <c r="J31" s="132"/>
      <c r="K31" s="132"/>
    </row>
    <row r="32" spans="1:24" ht="17.25" customHeight="1" thickBot="1">
      <c r="A32" s="198"/>
      <c r="B32" s="198"/>
      <c r="C32" s="198"/>
      <c r="D32" s="198"/>
      <c r="E32" s="198"/>
      <c r="F32" s="109"/>
      <c r="G32" s="109"/>
      <c r="H32" s="132"/>
      <c r="I32" s="132"/>
      <c r="J32" s="132"/>
      <c r="K32" s="132"/>
    </row>
    <row r="33" spans="1:11" ht="17.25" thickTop="1">
      <c r="A33" s="198" t="s">
        <v>479</v>
      </c>
      <c r="B33" s="198"/>
      <c r="C33" s="109"/>
      <c r="D33" s="109"/>
      <c r="E33" s="109"/>
      <c r="F33" s="109"/>
      <c r="G33" s="109"/>
      <c r="H33" s="133"/>
      <c r="I33" s="133"/>
      <c r="J33" s="132"/>
      <c r="K33" s="133"/>
    </row>
    <row r="34" spans="1:11" ht="16.5">
      <c r="A34" s="198"/>
      <c r="B34" s="198"/>
      <c r="C34" s="109"/>
      <c r="D34" s="109"/>
      <c r="E34" s="109"/>
      <c r="F34" s="109"/>
      <c r="G34" s="109"/>
      <c r="H34" s="131"/>
      <c r="I34" s="131"/>
      <c r="J34" s="131"/>
      <c r="K34" s="131"/>
    </row>
    <row r="35" spans="1:11" ht="19.149999999999999" customHeight="1">
      <c r="A35" s="101"/>
      <c r="B35" s="101"/>
      <c r="C35" s="101"/>
      <c r="D35" s="101"/>
      <c r="E35" s="101"/>
      <c r="F35" s="101"/>
      <c r="G35" s="101"/>
      <c r="H35" s="124"/>
      <c r="I35" s="124"/>
      <c r="J35" s="124"/>
      <c r="K35" s="124"/>
    </row>
    <row r="36" spans="1:11" ht="19.149999999999999" customHeight="1">
      <c r="A36" s="101"/>
      <c r="B36" s="101"/>
      <c r="C36" s="101"/>
      <c r="D36" s="101"/>
      <c r="E36" s="101"/>
      <c r="F36" s="101"/>
      <c r="G36" s="101"/>
      <c r="H36" s="124"/>
      <c r="I36" s="124"/>
      <c r="J36" s="124"/>
      <c r="K36" s="124"/>
    </row>
    <row r="37" spans="1:11" ht="19.5">
      <c r="A37" s="108" t="s">
        <v>480</v>
      </c>
      <c r="B37" s="109"/>
      <c r="C37" s="109"/>
      <c r="D37" s="109"/>
      <c r="E37" s="109"/>
      <c r="F37" s="109"/>
      <c r="G37" s="109"/>
      <c r="H37" s="134"/>
      <c r="I37" s="134"/>
      <c r="J37" s="134"/>
      <c r="K37" s="134"/>
    </row>
    <row r="38" spans="1:11" ht="19.5">
      <c r="A38" s="108"/>
      <c r="B38" s="109"/>
      <c r="C38" s="109"/>
      <c r="D38" s="109"/>
      <c r="E38" s="109"/>
      <c r="F38" s="109"/>
      <c r="G38" s="109"/>
      <c r="H38" s="135"/>
      <c r="I38" s="135"/>
      <c r="J38" s="135"/>
      <c r="K38" s="135"/>
    </row>
    <row r="39" spans="1:11" ht="19.149999999999999" customHeight="1">
      <c r="A39" s="101"/>
      <c r="B39" s="101"/>
      <c r="C39" s="101"/>
      <c r="D39" s="101"/>
      <c r="E39" s="101"/>
      <c r="F39" s="101"/>
      <c r="G39" s="101"/>
      <c r="H39" s="124"/>
      <c r="I39" s="124"/>
      <c r="J39" s="124"/>
      <c r="K39" s="124"/>
    </row>
    <row r="40" spans="1:11" ht="19.149999999999999" customHeight="1">
      <c r="A40" s="101"/>
      <c r="B40" s="101"/>
      <c r="C40" s="101"/>
      <c r="D40" s="101"/>
      <c r="E40" s="101"/>
      <c r="F40" s="101"/>
      <c r="G40" s="101"/>
      <c r="H40" s="124"/>
      <c r="I40" s="124"/>
      <c r="J40" s="124"/>
      <c r="K40" s="124"/>
    </row>
    <row r="41" spans="1:11" ht="19.5">
      <c r="A41" s="111" t="s">
        <v>481</v>
      </c>
      <c r="B41" s="101"/>
      <c r="C41" s="101"/>
      <c r="D41" s="101"/>
      <c r="E41" s="101"/>
      <c r="F41" s="101"/>
      <c r="G41" s="101"/>
      <c r="H41" s="124"/>
      <c r="I41" s="124"/>
      <c r="J41" s="124"/>
      <c r="K41" s="124"/>
    </row>
    <row r="42" spans="1:11" ht="19.149999999999999" customHeight="1">
      <c r="A42" s="101"/>
      <c r="B42" s="101"/>
      <c r="C42" s="101"/>
      <c r="D42" s="101"/>
      <c r="E42" s="101"/>
      <c r="F42" s="101"/>
      <c r="G42" s="101"/>
      <c r="H42" s="124"/>
      <c r="I42" s="124"/>
      <c r="J42" s="124"/>
      <c r="K42" s="124"/>
    </row>
    <row r="43" spans="1:11" ht="19.149999999999999" customHeight="1">
      <c r="A43" s="101"/>
      <c r="B43" s="101"/>
      <c r="C43" s="101"/>
      <c r="D43" s="101"/>
      <c r="E43" s="101"/>
      <c r="F43" s="101"/>
      <c r="G43" s="101"/>
      <c r="H43" s="124"/>
      <c r="I43" s="124"/>
      <c r="J43" s="124"/>
      <c r="K43" s="124"/>
    </row>
    <row r="44" spans="1:11" ht="16.5">
      <c r="A44" s="101"/>
      <c r="B44" s="101"/>
      <c r="C44" s="101"/>
      <c r="D44" s="101"/>
      <c r="E44" s="101"/>
      <c r="F44" s="101"/>
      <c r="G44" s="101"/>
      <c r="H44" s="124"/>
      <c r="I44" s="205" t="s">
        <v>482</v>
      </c>
      <c r="J44" s="206"/>
      <c r="K44" s="124"/>
    </row>
    <row r="45" spans="1:11" ht="16.5">
      <c r="A45" s="101"/>
      <c r="B45" s="101"/>
      <c r="C45" s="101"/>
      <c r="D45" s="101"/>
      <c r="E45" s="101"/>
      <c r="F45" s="101"/>
      <c r="G45" s="101"/>
      <c r="H45" s="124"/>
      <c r="I45" s="136" t="s">
        <v>483</v>
      </c>
      <c r="J45" s="136" t="s">
        <v>484</v>
      </c>
      <c r="K45" s="124"/>
    </row>
    <row r="46" spans="1:11" ht="16.5">
      <c r="A46" s="207"/>
      <c r="B46" s="207"/>
      <c r="C46" s="101"/>
      <c r="D46" s="101"/>
      <c r="E46" s="101"/>
      <c r="F46" s="101"/>
      <c r="G46" s="101"/>
      <c r="H46" s="136" t="s">
        <v>485</v>
      </c>
      <c r="I46" s="136" t="s">
        <v>486</v>
      </c>
      <c r="J46" s="136" t="s">
        <v>487</v>
      </c>
      <c r="K46" s="137"/>
    </row>
    <row r="47" spans="1:11" ht="16.5">
      <c r="A47" s="207"/>
      <c r="B47" s="207"/>
      <c r="C47" s="101"/>
      <c r="D47" s="101"/>
      <c r="E47" s="101"/>
      <c r="F47" s="101"/>
      <c r="G47" s="101"/>
      <c r="H47" s="138" t="s">
        <v>488</v>
      </c>
      <c r="I47" s="138" t="s">
        <v>461</v>
      </c>
      <c r="J47" s="138" t="s">
        <v>462</v>
      </c>
      <c r="K47" s="138" t="s">
        <v>456</v>
      </c>
    </row>
    <row r="48" spans="1:11" s="123" customFormat="1" ht="106.5" customHeight="1">
      <c r="A48" s="197" t="s">
        <v>505</v>
      </c>
      <c r="B48" s="197"/>
      <c r="C48" s="197"/>
      <c r="D48" s="197"/>
      <c r="E48" s="197"/>
      <c r="F48" s="197"/>
      <c r="G48" s="197"/>
      <c r="H48" s="139"/>
      <c r="I48" s="139"/>
      <c r="J48" s="139"/>
      <c r="K48" s="139"/>
    </row>
    <row r="49" spans="1:11" s="123" customFormat="1" ht="30" customHeight="1">
      <c r="A49" s="208" t="s">
        <v>489</v>
      </c>
      <c r="B49" s="208"/>
      <c r="C49" s="208"/>
      <c r="D49" s="208"/>
      <c r="E49" s="208"/>
      <c r="F49" s="208"/>
      <c r="G49" s="208"/>
      <c r="H49" s="132"/>
      <c r="I49" s="132"/>
      <c r="J49" s="132"/>
      <c r="K49" s="132"/>
    </row>
    <row r="50" spans="1:11" s="123" customFormat="1" ht="114" customHeight="1">
      <c r="A50" s="209" t="s">
        <v>506</v>
      </c>
      <c r="B50" s="209"/>
      <c r="C50" s="209"/>
      <c r="D50" s="209"/>
      <c r="E50" s="209"/>
      <c r="F50" s="209"/>
      <c r="G50" s="209"/>
      <c r="H50" s="139"/>
      <c r="I50" s="139"/>
      <c r="J50" s="139"/>
      <c r="K50" s="139"/>
    </row>
    <row r="51" spans="1:11" s="123" customFormat="1" ht="141" customHeight="1">
      <c r="A51" s="197" t="s">
        <v>507</v>
      </c>
      <c r="B51" s="197"/>
      <c r="C51" s="197"/>
      <c r="D51" s="197"/>
      <c r="E51" s="197"/>
      <c r="F51" s="197"/>
      <c r="G51" s="197"/>
      <c r="H51" s="140"/>
      <c r="I51" s="140"/>
      <c r="J51" s="140"/>
      <c r="K51" s="140"/>
    </row>
    <row r="52" spans="1:11" s="123" customFormat="1" ht="141" customHeight="1">
      <c r="A52" s="194" t="s">
        <v>508</v>
      </c>
      <c r="B52" s="195"/>
      <c r="C52" s="195"/>
      <c r="D52" s="195"/>
      <c r="E52" s="195"/>
      <c r="F52" s="195"/>
      <c r="G52" s="196"/>
      <c r="H52" s="139"/>
      <c r="I52" s="139"/>
      <c r="J52" s="139"/>
      <c r="K52" s="139"/>
    </row>
    <row r="53" spans="1:11" s="123" customFormat="1" ht="140.25" customHeight="1" thickBot="1">
      <c r="A53" s="197" t="s">
        <v>509</v>
      </c>
      <c r="B53" s="197"/>
      <c r="C53" s="197"/>
      <c r="D53" s="197"/>
      <c r="E53" s="197"/>
      <c r="F53" s="197"/>
      <c r="G53" s="197"/>
      <c r="H53" s="141"/>
      <c r="I53" s="141"/>
      <c r="J53" s="141"/>
      <c r="K53" s="141"/>
    </row>
    <row r="54" spans="1:11" ht="17.25" thickTop="1">
      <c r="A54" s="198" t="s">
        <v>490</v>
      </c>
      <c r="B54" s="198"/>
      <c r="C54" s="109"/>
      <c r="D54" s="109"/>
      <c r="E54" s="109"/>
      <c r="F54" s="109"/>
      <c r="G54" s="109"/>
      <c r="H54" s="142"/>
      <c r="I54" s="142"/>
      <c r="J54" s="142"/>
      <c r="K54" s="142"/>
    </row>
    <row r="55" spans="1:11" ht="16.5">
      <c r="A55" s="198"/>
      <c r="B55" s="198"/>
      <c r="C55" s="109"/>
      <c r="D55" s="109"/>
      <c r="E55" s="109"/>
      <c r="F55" s="109"/>
      <c r="G55" s="109"/>
      <c r="H55" s="135"/>
      <c r="I55" s="135"/>
      <c r="J55" s="135"/>
      <c r="K55" s="135"/>
    </row>
    <row r="56" spans="1:11" ht="19.149999999999999" customHeight="1">
      <c r="A56" s="101"/>
      <c r="B56" s="101"/>
      <c r="C56" s="101"/>
      <c r="D56" s="101"/>
      <c r="E56" s="101"/>
      <c r="F56" s="101"/>
      <c r="G56" s="101"/>
      <c r="H56" s="124"/>
      <c r="I56" s="124"/>
      <c r="J56" s="124"/>
      <c r="K56" s="124"/>
    </row>
    <row r="57" spans="1:11" ht="19.149999999999999" customHeight="1">
      <c r="A57" s="101"/>
      <c r="B57" s="101"/>
      <c r="C57" s="101"/>
      <c r="D57" s="101"/>
      <c r="E57" s="101"/>
      <c r="F57" s="101"/>
      <c r="G57" s="101"/>
      <c r="H57" s="124"/>
      <c r="I57" s="124"/>
      <c r="J57" s="124"/>
      <c r="K57" s="124"/>
    </row>
    <row r="58" spans="1:11" s="112" customFormat="1" ht="19.5">
      <c r="A58" s="108" t="s">
        <v>491</v>
      </c>
      <c r="B58" s="109"/>
      <c r="C58" s="109"/>
      <c r="D58" s="109"/>
      <c r="E58" s="109"/>
      <c r="F58" s="109"/>
      <c r="G58" s="109"/>
      <c r="H58" s="126"/>
      <c r="I58" s="126"/>
      <c r="J58" s="126"/>
      <c r="K58" s="126"/>
    </row>
    <row r="59" spans="1:11" ht="19.5">
      <c r="A59" s="113"/>
      <c r="B59" s="114"/>
      <c r="C59" s="114"/>
      <c r="D59" s="114"/>
      <c r="E59" s="114"/>
      <c r="F59" s="114"/>
      <c r="G59" s="114"/>
      <c r="H59" s="143"/>
      <c r="I59" s="126"/>
      <c r="J59" s="126"/>
      <c r="K59" s="126"/>
    </row>
    <row r="60" spans="1:11" ht="18" customHeight="1">
      <c r="A60" s="199" t="s">
        <v>492</v>
      </c>
      <c r="B60" s="199"/>
      <c r="C60" s="199"/>
      <c r="D60" s="199"/>
      <c r="E60" s="199"/>
      <c r="F60" s="199"/>
      <c r="G60" s="200"/>
      <c r="H60" s="144"/>
      <c r="I60" s="145"/>
      <c r="J60" s="145"/>
      <c r="K60" s="145"/>
    </row>
    <row r="61" spans="1:11" ht="18" customHeight="1">
      <c r="A61" s="199" t="s">
        <v>493</v>
      </c>
      <c r="B61" s="199"/>
      <c r="C61" s="199"/>
      <c r="D61" s="199"/>
      <c r="E61" s="199"/>
      <c r="F61" s="199"/>
      <c r="G61" s="200"/>
      <c r="H61" s="144"/>
      <c r="I61" s="145"/>
      <c r="J61" s="145"/>
      <c r="K61" s="145"/>
    </row>
    <row r="62" spans="1:11" ht="18" customHeight="1">
      <c r="A62" s="199" t="s">
        <v>494</v>
      </c>
      <c r="B62" s="199"/>
      <c r="C62" s="199"/>
      <c r="D62" s="199"/>
      <c r="E62" s="199"/>
      <c r="F62" s="199"/>
      <c r="G62" s="200"/>
      <c r="H62" s="144"/>
      <c r="I62" s="145"/>
      <c r="J62" s="145"/>
      <c r="K62" s="145"/>
    </row>
    <row r="63" spans="1:11" ht="19.5">
      <c r="A63" s="111"/>
      <c r="B63" s="101"/>
      <c r="C63" s="101"/>
      <c r="D63" s="101"/>
      <c r="E63" s="101"/>
      <c r="F63" s="101"/>
      <c r="G63" s="101"/>
      <c r="H63" s="124"/>
      <c r="I63" s="124"/>
      <c r="J63" s="124"/>
      <c r="K63" s="124"/>
    </row>
    <row r="64" spans="1:11" ht="16.5">
      <c r="A64" s="101" t="s">
        <v>495</v>
      </c>
      <c r="B64" s="101"/>
      <c r="C64" s="101"/>
      <c r="D64" s="101"/>
      <c r="E64" s="101"/>
      <c r="F64" s="101"/>
      <c r="G64" s="101"/>
      <c r="H64" s="124"/>
      <c r="I64" s="124"/>
      <c r="J64" s="124"/>
      <c r="K64" s="124"/>
    </row>
    <row r="65" spans="1:11" ht="16.5">
      <c r="A65" s="101" t="s">
        <v>496</v>
      </c>
      <c r="B65" s="101"/>
      <c r="C65" s="101"/>
      <c r="D65" s="101"/>
      <c r="E65" s="101"/>
      <c r="F65" s="101"/>
      <c r="G65" s="101"/>
      <c r="H65" s="124"/>
      <c r="I65" s="124"/>
      <c r="J65" s="124"/>
      <c r="K65" s="124"/>
    </row>
    <row r="66" spans="1:11" ht="16.5">
      <c r="A66" s="101"/>
      <c r="B66" s="101"/>
      <c r="C66" s="101"/>
      <c r="D66" s="101"/>
      <c r="E66" s="101"/>
      <c r="F66" s="101"/>
      <c r="G66" s="101"/>
      <c r="H66" s="124"/>
      <c r="I66" s="124"/>
      <c r="J66" s="124"/>
      <c r="K66" s="124"/>
    </row>
    <row r="67" spans="1:11" ht="16.5">
      <c r="A67" s="101"/>
      <c r="B67" s="101"/>
      <c r="C67" s="101"/>
      <c r="D67" s="101"/>
      <c r="E67" s="101"/>
      <c r="F67" s="101"/>
      <c r="G67" s="101"/>
      <c r="H67" s="124"/>
      <c r="I67" s="124"/>
      <c r="J67" s="124"/>
      <c r="K67" s="124"/>
    </row>
    <row r="68" spans="1:11" ht="16.5">
      <c r="A68" s="101"/>
      <c r="B68" s="101"/>
      <c r="C68" s="101"/>
      <c r="D68" s="101"/>
      <c r="E68" s="101"/>
      <c r="F68" s="101"/>
      <c r="G68" s="101"/>
      <c r="H68" s="124"/>
      <c r="I68" s="124"/>
      <c r="J68" s="124"/>
      <c r="K68" s="124"/>
    </row>
    <row r="69" spans="1:11" ht="16.5">
      <c r="A69" s="101"/>
      <c r="B69" s="101"/>
      <c r="C69" s="101"/>
      <c r="D69" s="101"/>
      <c r="E69" s="101"/>
      <c r="F69" s="101"/>
      <c r="G69" s="101"/>
      <c r="H69" s="124"/>
      <c r="I69" s="124"/>
      <c r="J69" s="124"/>
      <c r="K69" s="124"/>
    </row>
    <row r="70" spans="1:11" ht="16.5">
      <c r="A70" s="101"/>
      <c r="B70" s="101"/>
      <c r="C70" s="101"/>
      <c r="D70" s="101"/>
      <c r="E70" s="101"/>
      <c r="F70" s="101"/>
      <c r="G70" s="101"/>
      <c r="H70" s="124"/>
      <c r="I70" s="124"/>
      <c r="J70" s="124"/>
      <c r="K70" s="124"/>
    </row>
    <row r="71" spans="1:11" ht="16.5">
      <c r="A71" s="101"/>
      <c r="B71" s="101"/>
      <c r="C71" s="101"/>
      <c r="D71" s="101"/>
      <c r="E71" s="101"/>
      <c r="F71" s="101"/>
      <c r="G71" s="101"/>
      <c r="H71" s="124"/>
      <c r="I71" s="124"/>
      <c r="J71" s="124"/>
      <c r="K71" s="124"/>
    </row>
    <row r="72" spans="1:11" ht="16.5">
      <c r="A72" s="101"/>
      <c r="B72" s="101"/>
      <c r="C72" s="101"/>
      <c r="D72" s="101"/>
      <c r="E72" s="101"/>
      <c r="F72" s="101"/>
      <c r="G72" s="101"/>
      <c r="H72" s="124"/>
      <c r="I72" s="124"/>
      <c r="J72" s="124"/>
      <c r="K72" s="124"/>
    </row>
    <row r="73" spans="1:11" ht="16.5">
      <c r="A73" s="101"/>
      <c r="B73" s="101"/>
      <c r="C73" s="101"/>
      <c r="D73" s="101"/>
      <c r="E73" s="101"/>
      <c r="F73" s="101"/>
      <c r="G73" s="101"/>
      <c r="H73" s="124"/>
      <c r="I73" s="124"/>
      <c r="J73" s="124"/>
      <c r="K73" s="124"/>
    </row>
    <row r="74" spans="1:11" ht="17.25" thickBot="1">
      <c r="A74" s="101"/>
      <c r="B74" s="101"/>
      <c r="C74" s="101"/>
      <c r="D74" s="101"/>
      <c r="E74" s="101"/>
      <c r="F74" s="101"/>
      <c r="G74" s="101"/>
      <c r="H74" s="124"/>
      <c r="I74" s="124"/>
      <c r="J74" s="124"/>
      <c r="K74" s="124"/>
    </row>
    <row r="75" spans="1:11" ht="15.75">
      <c r="A75" s="158" t="s">
        <v>504</v>
      </c>
      <c r="B75" s="159"/>
      <c r="C75" s="159"/>
      <c r="D75" s="159"/>
      <c r="E75" s="159"/>
      <c r="F75" s="159"/>
      <c r="G75" s="159"/>
      <c r="H75" s="159"/>
      <c r="I75" s="159"/>
      <c r="J75" s="159"/>
      <c r="K75" s="160"/>
    </row>
    <row r="76" spans="1:11" ht="15.75">
      <c r="A76" s="117"/>
      <c r="B76" s="94"/>
      <c r="C76" s="94"/>
      <c r="D76" s="94"/>
      <c r="E76" s="94"/>
      <c r="F76" s="94"/>
      <c r="G76" s="94"/>
      <c r="H76" s="146"/>
      <c r="I76" s="146"/>
      <c r="J76" s="146"/>
      <c r="K76" s="147"/>
    </row>
    <row r="77" spans="1:11" ht="15.75">
      <c r="A77" s="117" t="s">
        <v>430</v>
      </c>
      <c r="B77" s="94"/>
      <c r="C77" s="94"/>
      <c r="D77" s="94"/>
      <c r="E77" s="94"/>
      <c r="F77" s="94"/>
      <c r="G77" s="94"/>
      <c r="H77" s="146"/>
      <c r="I77" s="146"/>
      <c r="J77" s="146"/>
      <c r="K77" s="147"/>
    </row>
    <row r="78" spans="1:11" ht="15.75">
      <c r="A78" s="119"/>
      <c r="B78" s="94"/>
      <c r="C78" s="94"/>
      <c r="D78" s="94"/>
      <c r="E78" s="94"/>
      <c r="F78" s="94"/>
      <c r="G78" s="94"/>
      <c r="H78" s="146"/>
      <c r="I78" s="146"/>
      <c r="J78" s="146"/>
      <c r="K78" s="147"/>
    </row>
    <row r="79" spans="1:11" ht="74.25" customHeight="1" thickBot="1">
      <c r="A79" s="120" t="s">
        <v>431</v>
      </c>
      <c r="B79" s="121"/>
      <c r="C79" s="121"/>
      <c r="D79" s="121"/>
      <c r="E79" s="121"/>
      <c r="F79" s="121"/>
      <c r="G79" s="121"/>
      <c r="H79" s="148"/>
      <c r="I79" s="148"/>
      <c r="J79" s="148"/>
      <c r="K79" s="149"/>
    </row>
    <row r="80" spans="1:11" ht="16.5">
      <c r="A80" s="101"/>
      <c r="B80" s="101"/>
      <c r="C80" s="101"/>
      <c r="D80" s="101"/>
      <c r="E80" s="101"/>
      <c r="F80" s="101"/>
      <c r="G80" s="101"/>
      <c r="H80" s="124"/>
      <c r="I80" s="124"/>
      <c r="J80" s="124"/>
      <c r="K80" s="124"/>
    </row>
    <row r="81" spans="1:11" ht="16.5">
      <c r="A81" s="101"/>
      <c r="B81" s="101"/>
      <c r="C81" s="101"/>
      <c r="D81" s="101"/>
      <c r="E81" s="101"/>
      <c r="F81" s="101"/>
      <c r="G81" s="101"/>
      <c r="H81" s="124"/>
      <c r="I81" s="124"/>
      <c r="J81" s="124"/>
      <c r="K81" s="124"/>
    </row>
  </sheetData>
  <sheetProtection algorithmName="SHA-512" hashValue="8S8UcnsEXwkLliAzokektpAb2+6vCf6tYgCF61OLDn9BCnbTDta1d7sQqQhOm4UEfpoZXkcZF5o/iieAfccMAw==" saltValue="iUsutC2m2v2CEbyZS3H6MA==" spinCount="100000" sheet="1" objects="1" scenarios="1"/>
  <mergeCells count="25">
    <mergeCell ref="I14:K14"/>
    <mergeCell ref="E3:I3"/>
    <mergeCell ref="E4:I4"/>
    <mergeCell ref="E5:I5"/>
    <mergeCell ref="D11:E11"/>
    <mergeCell ref="I11:K11"/>
    <mergeCell ref="A51:G51"/>
    <mergeCell ref="I17:K17"/>
    <mergeCell ref="B19:K19"/>
    <mergeCell ref="A27:E28"/>
    <mergeCell ref="A29:E30"/>
    <mergeCell ref="A31:E32"/>
    <mergeCell ref="A33:B34"/>
    <mergeCell ref="I44:J44"/>
    <mergeCell ref="A46:B47"/>
    <mergeCell ref="A48:G48"/>
    <mergeCell ref="A49:G49"/>
    <mergeCell ref="A50:G50"/>
    <mergeCell ref="A75:K75"/>
    <mergeCell ref="A52:G52"/>
    <mergeCell ref="A53:G53"/>
    <mergeCell ref="A54:B55"/>
    <mergeCell ref="A60:G60"/>
    <mergeCell ref="A61:G61"/>
    <mergeCell ref="A62:G6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7" fitToHeight="2" orientation="portrait" r:id="rId1"/>
  <headerFooter alignWithMargins="0"/>
  <rowBreaks count="1" manualBreakCount="1">
    <brk id="56" max="1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5</vt:i4>
      </vt:variant>
    </vt:vector>
  </HeadingPairs>
  <TitlesOfParts>
    <vt:vector size="14" baseType="lpstr">
      <vt:lpstr>Cockpit</vt:lpstr>
      <vt:lpstr>Lists</vt:lpstr>
      <vt:lpstr>Maximum minutes</vt:lpstr>
      <vt:lpstr>Cours spéciaux</vt:lpstr>
      <vt:lpstr>Hiérarchie cours</vt:lpstr>
      <vt:lpstr>Annexe A1 Cours</vt:lpstr>
      <vt:lpstr>Annexe A2 Certifié exact</vt:lpstr>
      <vt:lpstr>Annexe B Enseignants</vt:lpstr>
      <vt:lpstr>Annexe C Tableau synoptique</vt:lpstr>
      <vt:lpstr>MinDate</vt:lpstr>
      <vt:lpstr>'Annexe A1 Cours'!Zone_d_impression</vt:lpstr>
      <vt:lpstr>'Annexe A2 Certifié exact'!Zone_d_impression</vt:lpstr>
      <vt:lpstr>'Annexe B Enseignants'!Zone_d_impression</vt:lpstr>
      <vt:lpstr>'Annexe C Tableau synoptique'!Zone_d_impression</vt:lpstr>
    </vt:vector>
  </TitlesOfParts>
  <Company>CTIE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Philippe Schram</dc:creator>
  <cp:lastModifiedBy>Claudine Gonzalez</cp:lastModifiedBy>
  <cp:lastPrinted>2022-07-13T08:23:57Z</cp:lastPrinted>
  <dcterms:created xsi:type="dcterms:W3CDTF">2020-06-12T08:17:05Z</dcterms:created>
  <dcterms:modified xsi:type="dcterms:W3CDTF">2022-07-13T09:08:40Z</dcterms:modified>
</cp:coreProperties>
</file>